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to_zošit" defaultThemeVersion="166925"/>
  <mc:AlternateContent xmlns:mc="http://schemas.openxmlformats.org/markup-compatibility/2006">
    <mc:Choice Requires="x15">
      <x15ac:absPath xmlns:x15ac="http://schemas.microsoft.com/office/spreadsheetml/2010/11/ac" url="C:\Users\Vajcik\Documents\anon-sampler\out\"/>
    </mc:Choice>
  </mc:AlternateContent>
  <xr:revisionPtr revIDLastSave="0" documentId="13_ncr:1_{2703F545-7EDF-444B-9A55-A15C99D81D78}" xr6:coauthVersionLast="47" xr6:coauthVersionMax="47" xr10:uidLastSave="{00000000-0000-0000-0000-000000000000}"/>
  <bookViews>
    <workbookView xWindow="-108" yWindow="-108" windowWidth="23256" windowHeight="12456" tabRatio="920" firstSheet="2" activeTab="5" xr2:uid="{00000000-000D-0000-FFFF-FFFF00000000}"/>
  </bookViews>
  <sheets>
    <sheet name="Data" sheetId="1" state="hidden" r:id="rId1"/>
    <sheet name="Data_Live" sheetId="2" state="hidden" r:id="rId2"/>
    <sheet name="Info" sheetId="3" r:id="rId3"/>
    <sheet name="WK5" sheetId="4" r:id="rId4"/>
    <sheet name="WK2" sheetId="5" r:id="rId5"/>
    <sheet name="Paniglgasse" sheetId="6" r:id="rId6"/>
    <sheet name="Lerchenfelder" sheetId="7" r:id="rId7"/>
    <sheet name="Landstrasser_Hauptstrasse" sheetId="8" r:id="rId8"/>
    <sheet name="Newshop2" sheetId="9" r:id="rId9"/>
    <sheet name="Allshops" sheetId="10" r:id="rId10"/>
    <sheet name="Oldshops" sheetId="11" r:id="rId11"/>
    <sheet name="Newshops" sheetId="12" r:id="rId12"/>
    <sheet name="Ranking" sheetId="13" r:id="rId13"/>
    <sheet name="New_shops_expenses" sheetId="14" r:id="rId14"/>
  </sheets>
  <externalReferences>
    <externalReference r:id="rId15"/>
    <externalReference r:id="rId16"/>
    <externalReference r:id="rId17"/>
  </externalReferences>
  <definedNames>
    <definedName name="_xlnm._FilterDatabase" localSheetId="1" hidden="1">Data_Live!$C$8:$N$102</definedName>
    <definedName name="_xlnm._FilterDatabase" localSheetId="2" hidden="1">Info!$A$2:$K$53</definedName>
    <definedName name="Bosnia">Data!$M$4:$M$12</definedName>
    <definedName name="Country">Data!$M$3:$T$3</definedName>
    <definedName name="Croatia">Data!$O$4:$O$30</definedName>
    <definedName name="Czech_R.">Data!$N$4:$N$33</definedName>
    <definedName name="Poland">Data!$P$4:$P$8</definedName>
    <definedName name="_xlnm.Print_Area" localSheetId="12">Ranking!$B$200:$E$248</definedName>
    <definedName name="Romania">Data!$Q$4:$Q$27</definedName>
    <definedName name="Serbia">Data!$R$4:$R$22</definedName>
    <definedName name="Slovakia">Data!$S$4:$S$44</definedName>
    <definedName name="Slovenia">Data!$T$4:$T$8</definedName>
  </definedNames>
  <calcPr calcId="191029"/>
</workbook>
</file>

<file path=xl/calcChain.xml><?xml version="1.0" encoding="utf-8"?>
<calcChain xmlns="http://schemas.openxmlformats.org/spreadsheetml/2006/main">
  <c r="AA116" i="14" l="1"/>
  <c r="K116" i="14"/>
  <c r="BO114" i="14"/>
  <c r="BH114" i="14"/>
  <c r="BG114" i="14"/>
  <c r="BB114" i="14"/>
  <c r="BA114" i="14"/>
  <c r="AZ114" i="14"/>
  <c r="AY114" i="14"/>
  <c r="AX114" i="14"/>
  <c r="AW114" i="14"/>
  <c r="AV114" i="14"/>
  <c r="AU114" i="14"/>
  <c r="AT114" i="14"/>
  <c r="BN114" i="14" s="1"/>
  <c r="AS114" i="14"/>
  <c r="AR114" i="14"/>
  <c r="AQ114" i="14"/>
  <c r="AP114" i="14"/>
  <c r="BM114" i="14" s="1"/>
  <c r="AO114" i="14"/>
  <c r="AN114" i="14"/>
  <c r="AM114" i="14"/>
  <c r="AL114" i="14"/>
  <c r="BL114" i="14" s="1"/>
  <c r="AK114" i="14"/>
  <c r="AJ114" i="14"/>
  <c r="AI114" i="14"/>
  <c r="AH114" i="14"/>
  <c r="BK114" i="14" s="1"/>
  <c r="AG114" i="14"/>
  <c r="AF114" i="14"/>
  <c r="AE114" i="14"/>
  <c r="AD114" i="14"/>
  <c r="AC114" i="14"/>
  <c r="BJ114" i="14" s="1"/>
  <c r="AB114" i="14"/>
  <c r="AA114" i="14"/>
  <c r="Z114" i="14"/>
  <c r="Y114" i="14"/>
  <c r="X114" i="14"/>
  <c r="BI114" i="14" s="1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C114" i="14"/>
  <c r="BD114" i="14" s="1"/>
  <c r="BT113" i="14"/>
  <c r="BS113" i="14"/>
  <c r="BR113" i="14"/>
  <c r="BQ113" i="14"/>
  <c r="BO113" i="14"/>
  <c r="BN113" i="14"/>
  <c r="BM113" i="14"/>
  <c r="BL113" i="14"/>
  <c r="BK113" i="14"/>
  <c r="BJ113" i="14"/>
  <c r="BI113" i="14"/>
  <c r="BH113" i="14"/>
  <c r="BG113" i="14"/>
  <c r="BF113" i="14"/>
  <c r="BE113" i="14"/>
  <c r="BD113" i="14"/>
  <c r="B113" i="14"/>
  <c r="BT112" i="14"/>
  <c r="BS112" i="14"/>
  <c r="BV112" i="14" s="1"/>
  <c r="BR112" i="14"/>
  <c r="BQ112" i="14"/>
  <c r="BO112" i="14"/>
  <c r="BN112" i="14"/>
  <c r="BM112" i="14"/>
  <c r="BL112" i="14"/>
  <c r="BK112" i="14"/>
  <c r="BJ112" i="14"/>
  <c r="BI112" i="14"/>
  <c r="BH112" i="14"/>
  <c r="BG112" i="14"/>
  <c r="BF112" i="14"/>
  <c r="BE112" i="14"/>
  <c r="BD112" i="14"/>
  <c r="B112" i="14"/>
  <c r="BT111" i="14"/>
  <c r="BS111" i="14"/>
  <c r="BR111" i="14"/>
  <c r="BQ111" i="14"/>
  <c r="BO111" i="14"/>
  <c r="BN111" i="14"/>
  <c r="BM111" i="14"/>
  <c r="BL111" i="14"/>
  <c r="BK111" i="14"/>
  <c r="BJ111" i="14"/>
  <c r="BI111" i="14"/>
  <c r="BH111" i="14"/>
  <c r="BG111" i="14"/>
  <c r="BF111" i="14"/>
  <c r="BE111" i="14"/>
  <c r="BD111" i="14"/>
  <c r="B111" i="14"/>
  <c r="BT110" i="14"/>
  <c r="BS110" i="14"/>
  <c r="BV110" i="14" s="1"/>
  <c r="BR110" i="14"/>
  <c r="BQ110" i="14"/>
  <c r="BO110" i="14"/>
  <c r="BN110" i="14"/>
  <c r="BM110" i="14"/>
  <c r="BL110" i="14"/>
  <c r="BK110" i="14"/>
  <c r="BJ110" i="14"/>
  <c r="BI110" i="14"/>
  <c r="BH110" i="14"/>
  <c r="BG110" i="14"/>
  <c r="BF110" i="14"/>
  <c r="BE110" i="14"/>
  <c r="BD110" i="14"/>
  <c r="B110" i="14"/>
  <c r="BT109" i="14"/>
  <c r="BS109" i="14"/>
  <c r="BR109" i="14"/>
  <c r="BQ109" i="14"/>
  <c r="BO109" i="14"/>
  <c r="BN109" i="14"/>
  <c r="BM109" i="14"/>
  <c r="BL109" i="14"/>
  <c r="BK109" i="14"/>
  <c r="BJ109" i="14"/>
  <c r="BI109" i="14"/>
  <c r="BH109" i="14"/>
  <c r="BG109" i="14"/>
  <c r="BF109" i="14"/>
  <c r="BE109" i="14"/>
  <c r="BD109" i="14"/>
  <c r="B109" i="14"/>
  <c r="BT108" i="14"/>
  <c r="BS108" i="14"/>
  <c r="BV108" i="14" s="1"/>
  <c r="BR108" i="14"/>
  <c r="BQ108" i="14"/>
  <c r="BO108" i="14"/>
  <c r="BN108" i="14"/>
  <c r="BM108" i="14"/>
  <c r="BL108" i="14"/>
  <c r="BK108" i="14"/>
  <c r="BJ108" i="14"/>
  <c r="BI108" i="14"/>
  <c r="BH108" i="14"/>
  <c r="BG108" i="14"/>
  <c r="BF108" i="14"/>
  <c r="BE108" i="14"/>
  <c r="BD108" i="14"/>
  <c r="B108" i="14"/>
  <c r="BT107" i="14"/>
  <c r="BS107" i="14"/>
  <c r="BR107" i="14"/>
  <c r="BQ107" i="14"/>
  <c r="BX107" i="14" s="1"/>
  <c r="BO107" i="14"/>
  <c r="BN107" i="14"/>
  <c r="BM107" i="14"/>
  <c r="BL107" i="14"/>
  <c r="BK107" i="14"/>
  <c r="BJ107" i="14"/>
  <c r="BI107" i="14"/>
  <c r="BH107" i="14"/>
  <c r="BG107" i="14"/>
  <c r="BF107" i="14"/>
  <c r="BE107" i="14"/>
  <c r="BD107" i="14"/>
  <c r="B107" i="14"/>
  <c r="BT106" i="14"/>
  <c r="BS106" i="14"/>
  <c r="BV106" i="14" s="1"/>
  <c r="BR106" i="14"/>
  <c r="BQ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106" i="14"/>
  <c r="BT105" i="14"/>
  <c r="BS105" i="14"/>
  <c r="BR105" i="14"/>
  <c r="BQ105" i="14"/>
  <c r="BO105" i="14"/>
  <c r="BN105" i="14"/>
  <c r="BM105" i="14"/>
  <c r="BL105" i="14"/>
  <c r="BK105" i="14"/>
  <c r="BJ105" i="14"/>
  <c r="BI105" i="14"/>
  <c r="BH105" i="14"/>
  <c r="BG105" i="14"/>
  <c r="BF105" i="14"/>
  <c r="BE105" i="14"/>
  <c r="BD105" i="14"/>
  <c r="B105" i="14"/>
  <c r="BT104" i="14"/>
  <c r="BS104" i="14"/>
  <c r="BV104" i="14" s="1"/>
  <c r="BR104" i="14"/>
  <c r="BQ104" i="14"/>
  <c r="BO104" i="14"/>
  <c r="BN104" i="14"/>
  <c r="BM104" i="14"/>
  <c r="BL104" i="14"/>
  <c r="BK104" i="14"/>
  <c r="BJ104" i="14"/>
  <c r="BI104" i="14"/>
  <c r="BH104" i="14"/>
  <c r="BG104" i="14"/>
  <c r="BF104" i="14"/>
  <c r="BE104" i="14"/>
  <c r="BD104" i="14"/>
  <c r="B104" i="14"/>
  <c r="BT103" i="14"/>
  <c r="BS103" i="14"/>
  <c r="BR103" i="14"/>
  <c r="BQ103" i="14"/>
  <c r="BO103" i="14"/>
  <c r="BN103" i="14"/>
  <c r="BM103" i="14"/>
  <c r="BL103" i="14"/>
  <c r="BK103" i="14"/>
  <c r="BJ103" i="14"/>
  <c r="BI103" i="14"/>
  <c r="BH103" i="14"/>
  <c r="BG103" i="14"/>
  <c r="BF103" i="14"/>
  <c r="BE103" i="14"/>
  <c r="BD103" i="14"/>
  <c r="B103" i="14"/>
  <c r="BT102" i="14"/>
  <c r="BS102" i="14"/>
  <c r="BR102" i="14"/>
  <c r="BQ102" i="14"/>
  <c r="BO102" i="14"/>
  <c r="BN102" i="14"/>
  <c r="BM102" i="14"/>
  <c r="BL102" i="14"/>
  <c r="BK102" i="14"/>
  <c r="BJ102" i="14"/>
  <c r="BI102" i="14"/>
  <c r="BH102" i="14"/>
  <c r="BG102" i="14"/>
  <c r="BF102" i="14"/>
  <c r="BE102" i="14"/>
  <c r="BD102" i="14"/>
  <c r="B102" i="14"/>
  <c r="BT101" i="14"/>
  <c r="BT114" i="14" s="1"/>
  <c r="BS101" i="14"/>
  <c r="BS114" i="14" s="1"/>
  <c r="BR101" i="14"/>
  <c r="BR114" i="14" s="1"/>
  <c r="BQ101" i="14"/>
  <c r="BO101" i="14"/>
  <c r="BN101" i="14"/>
  <c r="BM101" i="14"/>
  <c r="BL101" i="14"/>
  <c r="BK101" i="14"/>
  <c r="BJ101" i="14"/>
  <c r="BI101" i="14"/>
  <c r="BH101" i="14"/>
  <c r="BG101" i="14"/>
  <c r="BF101" i="14"/>
  <c r="BE101" i="14"/>
  <c r="BD101" i="14"/>
  <c r="B101" i="14"/>
  <c r="B114" i="14" s="1"/>
  <c r="BX100" i="14"/>
  <c r="BM98" i="14"/>
  <c r="BL98" i="14"/>
  <c r="BB98" i="14"/>
  <c r="BA98" i="14"/>
  <c r="AZ98" i="14"/>
  <c r="AY98" i="14"/>
  <c r="AX98" i="14"/>
  <c r="BO98" i="14" s="1"/>
  <c r="AW98" i="14"/>
  <c r="AV98" i="14"/>
  <c r="AU98" i="14"/>
  <c r="AT98" i="14"/>
  <c r="BN98" i="14" s="1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BK98" i="14" s="1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BF98" i="14" s="1"/>
  <c r="J98" i="14"/>
  <c r="I98" i="14"/>
  <c r="H98" i="14"/>
  <c r="G98" i="14"/>
  <c r="BE98" i="14" s="1"/>
  <c r="F98" i="14"/>
  <c r="E98" i="14"/>
  <c r="D98" i="14"/>
  <c r="C98" i="14"/>
  <c r="BD98" i="14" s="1"/>
  <c r="BV97" i="14"/>
  <c r="BT97" i="14"/>
  <c r="BS97" i="14"/>
  <c r="BR97" i="14"/>
  <c r="BQ97" i="14"/>
  <c r="BO97" i="14"/>
  <c r="BN97" i="14"/>
  <c r="BM97" i="14"/>
  <c r="BL97" i="14"/>
  <c r="BK97" i="14"/>
  <c r="BJ97" i="14"/>
  <c r="BI97" i="14"/>
  <c r="BH97" i="14"/>
  <c r="BG97" i="14"/>
  <c r="BF97" i="14"/>
  <c r="BE97" i="14"/>
  <c r="BD97" i="14"/>
  <c r="B97" i="14"/>
  <c r="BV96" i="14"/>
  <c r="BT96" i="14"/>
  <c r="BS96" i="14"/>
  <c r="BR96" i="14"/>
  <c r="BQ96" i="14"/>
  <c r="BX96" i="14" s="1"/>
  <c r="BO96" i="14"/>
  <c r="BN96" i="14"/>
  <c r="BM96" i="14"/>
  <c r="BL96" i="14"/>
  <c r="BK96" i="14"/>
  <c r="BJ96" i="14"/>
  <c r="BI96" i="14"/>
  <c r="BH96" i="14"/>
  <c r="BG96" i="14"/>
  <c r="BF96" i="14"/>
  <c r="BE96" i="14"/>
  <c r="BD96" i="14"/>
  <c r="B96" i="14"/>
  <c r="BV95" i="14"/>
  <c r="BT95" i="14"/>
  <c r="BS95" i="14"/>
  <c r="BR95" i="14"/>
  <c r="BQ95" i="14"/>
  <c r="BX95" i="14" s="1"/>
  <c r="BO95" i="14"/>
  <c r="BN95" i="14"/>
  <c r="BM95" i="14"/>
  <c r="BL95" i="14"/>
  <c r="BK95" i="14"/>
  <c r="BJ95" i="14"/>
  <c r="BI95" i="14"/>
  <c r="BH95" i="14"/>
  <c r="BG95" i="14"/>
  <c r="BF95" i="14"/>
  <c r="BE95" i="14"/>
  <c r="BD95" i="14"/>
  <c r="B95" i="14"/>
  <c r="BV94" i="14"/>
  <c r="BT94" i="14"/>
  <c r="BS94" i="14"/>
  <c r="BR94" i="14"/>
  <c r="BQ94" i="14"/>
  <c r="BX94" i="14" s="1"/>
  <c r="BO94" i="14"/>
  <c r="BN94" i="14"/>
  <c r="BM94" i="14"/>
  <c r="BL94" i="14"/>
  <c r="BK94" i="14"/>
  <c r="BJ94" i="14"/>
  <c r="BI94" i="14"/>
  <c r="BH94" i="14"/>
  <c r="BG94" i="14"/>
  <c r="BF94" i="14"/>
  <c r="BE94" i="14"/>
  <c r="BD94" i="14"/>
  <c r="B94" i="14"/>
  <c r="BV93" i="14"/>
  <c r="BT93" i="14"/>
  <c r="BS93" i="14"/>
  <c r="BR93" i="14"/>
  <c r="BQ93" i="14"/>
  <c r="BO93" i="14"/>
  <c r="BN93" i="14"/>
  <c r="BM93" i="14"/>
  <c r="BL93" i="14"/>
  <c r="BK93" i="14"/>
  <c r="BJ93" i="14"/>
  <c r="BI93" i="14"/>
  <c r="BH93" i="14"/>
  <c r="BG93" i="14"/>
  <c r="BF93" i="14"/>
  <c r="BE93" i="14"/>
  <c r="BD93" i="14"/>
  <c r="B93" i="14"/>
  <c r="BV92" i="14"/>
  <c r="BT92" i="14"/>
  <c r="BS92" i="14"/>
  <c r="BR92" i="14"/>
  <c r="BQ92" i="14"/>
  <c r="BX92" i="14" s="1"/>
  <c r="BO92" i="14"/>
  <c r="BN92" i="14"/>
  <c r="BM92" i="14"/>
  <c r="BL92" i="14"/>
  <c r="BK92" i="14"/>
  <c r="BJ92" i="14"/>
  <c r="BI92" i="14"/>
  <c r="BH92" i="14"/>
  <c r="BG92" i="14"/>
  <c r="BF92" i="14"/>
  <c r="BE92" i="14"/>
  <c r="BD92" i="14"/>
  <c r="B92" i="14"/>
  <c r="BV91" i="14"/>
  <c r="BT91" i="14"/>
  <c r="BS91" i="14"/>
  <c r="BR91" i="14"/>
  <c r="BQ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91" i="14"/>
  <c r="BV90" i="14"/>
  <c r="BT90" i="14"/>
  <c r="BS90" i="14"/>
  <c r="BR90" i="14"/>
  <c r="BQ90" i="14"/>
  <c r="BX90" i="14" s="1"/>
  <c r="BO90" i="14"/>
  <c r="BN90" i="14"/>
  <c r="BM90" i="14"/>
  <c r="BL90" i="14"/>
  <c r="BK90" i="14"/>
  <c r="BJ90" i="14"/>
  <c r="BI90" i="14"/>
  <c r="BH90" i="14"/>
  <c r="BG90" i="14"/>
  <c r="BF90" i="14"/>
  <c r="BE90" i="14"/>
  <c r="BD90" i="14"/>
  <c r="B90" i="14"/>
  <c r="BV89" i="14"/>
  <c r="BT89" i="14"/>
  <c r="BS89" i="14"/>
  <c r="BR89" i="14"/>
  <c r="BQ89" i="14"/>
  <c r="BO89" i="14"/>
  <c r="BN89" i="14"/>
  <c r="BM89" i="14"/>
  <c r="BL89" i="14"/>
  <c r="BK89" i="14"/>
  <c r="BJ89" i="14"/>
  <c r="BI89" i="14"/>
  <c r="BH89" i="14"/>
  <c r="BG89" i="14"/>
  <c r="BF89" i="14"/>
  <c r="BE89" i="14"/>
  <c r="BD89" i="14"/>
  <c r="B89" i="14"/>
  <c r="BV88" i="14"/>
  <c r="BT88" i="14"/>
  <c r="BS88" i="14"/>
  <c r="BR88" i="14"/>
  <c r="BQ88" i="14"/>
  <c r="BO88" i="14"/>
  <c r="BN88" i="14"/>
  <c r="BM88" i="14"/>
  <c r="BL88" i="14"/>
  <c r="BK88" i="14"/>
  <c r="BJ88" i="14"/>
  <c r="BI88" i="14"/>
  <c r="BH88" i="14"/>
  <c r="BG88" i="14"/>
  <c r="BF88" i="14"/>
  <c r="BE88" i="14"/>
  <c r="BD88" i="14"/>
  <c r="B88" i="14"/>
  <c r="BV87" i="14"/>
  <c r="BV98" i="14" s="1"/>
  <c r="BT87" i="14"/>
  <c r="BS87" i="14"/>
  <c r="BR87" i="14"/>
  <c r="BQ87" i="14"/>
  <c r="BO87" i="14"/>
  <c r="BN87" i="14"/>
  <c r="BM87" i="14"/>
  <c r="BL87" i="14"/>
  <c r="BK87" i="14"/>
  <c r="BJ87" i="14"/>
  <c r="BI87" i="14"/>
  <c r="BH87" i="14"/>
  <c r="BG87" i="14"/>
  <c r="BF87" i="14"/>
  <c r="BE87" i="14"/>
  <c r="BD87" i="14"/>
  <c r="B87" i="14"/>
  <c r="BV86" i="14"/>
  <c r="BT86" i="14"/>
  <c r="BS86" i="14"/>
  <c r="BR86" i="14"/>
  <c r="BQ86" i="14"/>
  <c r="BX86" i="14" s="1"/>
  <c r="BO86" i="14"/>
  <c r="BN86" i="14"/>
  <c r="BM86" i="14"/>
  <c r="BL86" i="14"/>
  <c r="BK86" i="14"/>
  <c r="BJ86" i="14"/>
  <c r="BI86" i="14"/>
  <c r="BH86" i="14"/>
  <c r="BG86" i="14"/>
  <c r="BF86" i="14"/>
  <c r="BE86" i="14"/>
  <c r="BD86" i="14"/>
  <c r="B86" i="14"/>
  <c r="BV85" i="14"/>
  <c r="BT85" i="14"/>
  <c r="BT98" i="14" s="1"/>
  <c r="BS85" i="14"/>
  <c r="BS98" i="14" s="1"/>
  <c r="BR85" i="14"/>
  <c r="BQ85" i="14"/>
  <c r="BO85" i="14"/>
  <c r="BN85" i="14"/>
  <c r="BM85" i="14"/>
  <c r="BL85" i="14"/>
  <c r="BK85" i="14"/>
  <c r="BJ85" i="14"/>
  <c r="BI85" i="14"/>
  <c r="BH85" i="14"/>
  <c r="BG85" i="14"/>
  <c r="BF85" i="14"/>
  <c r="BE85" i="14"/>
  <c r="BD85" i="14"/>
  <c r="B85" i="14"/>
  <c r="B98" i="14" s="1"/>
  <c r="BX84" i="14"/>
  <c r="BQ82" i="14"/>
  <c r="BM82" i="14"/>
  <c r="BJ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BL82" i="14" s="1"/>
  <c r="AJ82" i="14"/>
  <c r="AI82" i="14"/>
  <c r="AH82" i="14"/>
  <c r="AG82" i="14"/>
  <c r="BK82" i="14" s="1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BH82" i="14" s="1"/>
  <c r="S82" i="14"/>
  <c r="R82" i="14"/>
  <c r="Q82" i="14"/>
  <c r="P82" i="14"/>
  <c r="O82" i="14"/>
  <c r="N82" i="14"/>
  <c r="M82" i="14"/>
  <c r="BF82" i="14" s="1"/>
  <c r="L82" i="14"/>
  <c r="K82" i="14"/>
  <c r="J82" i="14"/>
  <c r="I82" i="14"/>
  <c r="H82" i="14"/>
  <c r="G82" i="14"/>
  <c r="F82" i="14"/>
  <c r="E82" i="14"/>
  <c r="D82" i="14"/>
  <c r="C82" i="14"/>
  <c r="BT81" i="14"/>
  <c r="BS81" i="14"/>
  <c r="BV81" i="14" s="1"/>
  <c r="BR81" i="14"/>
  <c r="BQ81" i="14"/>
  <c r="BU81" i="14" s="1"/>
  <c r="BO81" i="14"/>
  <c r="BN81" i="14"/>
  <c r="BM81" i="14"/>
  <c r="BL81" i="14"/>
  <c r="BK81" i="14"/>
  <c r="BJ81" i="14"/>
  <c r="BI81" i="14"/>
  <c r="BH81" i="14"/>
  <c r="BG81" i="14"/>
  <c r="BF81" i="14"/>
  <c r="BE81" i="14"/>
  <c r="BD81" i="14"/>
  <c r="B81" i="14"/>
  <c r="BX80" i="14"/>
  <c r="BT80" i="14"/>
  <c r="BS80" i="14"/>
  <c r="BV80" i="14" s="1"/>
  <c r="BR80" i="14"/>
  <c r="BQ80" i="14"/>
  <c r="BO80" i="14"/>
  <c r="BN80" i="14"/>
  <c r="BM80" i="14"/>
  <c r="BL80" i="14"/>
  <c r="BK80" i="14"/>
  <c r="BJ80" i="14"/>
  <c r="BI80" i="14"/>
  <c r="BH80" i="14"/>
  <c r="BG80" i="14"/>
  <c r="BF80" i="14"/>
  <c r="BE80" i="14"/>
  <c r="BD80" i="14"/>
  <c r="B80" i="14"/>
  <c r="BV79" i="14"/>
  <c r="BT79" i="14"/>
  <c r="BS79" i="14"/>
  <c r="BR79" i="14"/>
  <c r="BX79" i="14" s="1"/>
  <c r="BQ79" i="14"/>
  <c r="BU79" i="14" s="1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79" i="14"/>
  <c r="BV78" i="14"/>
  <c r="BT78" i="14"/>
  <c r="BS78" i="14"/>
  <c r="BR78" i="14"/>
  <c r="BX78" i="14" s="1"/>
  <c r="BQ78" i="14"/>
  <c r="BU78" i="14" s="1"/>
  <c r="BO78" i="14"/>
  <c r="BN78" i="14"/>
  <c r="BM78" i="14"/>
  <c r="BL78" i="14"/>
  <c r="BK78" i="14"/>
  <c r="BJ78" i="14"/>
  <c r="BI78" i="14"/>
  <c r="BH78" i="14"/>
  <c r="BG78" i="14"/>
  <c r="BF78" i="14"/>
  <c r="BE78" i="14"/>
  <c r="BD78" i="14"/>
  <c r="B78" i="14"/>
  <c r="BT77" i="14"/>
  <c r="BS77" i="14"/>
  <c r="BV77" i="14" s="1"/>
  <c r="BR77" i="14"/>
  <c r="BQ77" i="14"/>
  <c r="BU77" i="14" s="1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77" i="14"/>
  <c r="BT76" i="14"/>
  <c r="BS76" i="14"/>
  <c r="BV76" i="14" s="1"/>
  <c r="BR76" i="14"/>
  <c r="BX76" i="14" s="1"/>
  <c r="BQ76" i="14"/>
  <c r="BO76" i="14"/>
  <c r="BN76" i="14"/>
  <c r="BM76" i="14"/>
  <c r="BL76" i="14"/>
  <c r="BK76" i="14"/>
  <c r="BJ76" i="14"/>
  <c r="BI76" i="14"/>
  <c r="BH76" i="14"/>
  <c r="BG76" i="14"/>
  <c r="BF76" i="14"/>
  <c r="BE76" i="14"/>
  <c r="BD76" i="14"/>
  <c r="B76" i="14"/>
  <c r="BV75" i="14"/>
  <c r="BT75" i="14"/>
  <c r="BS75" i="14"/>
  <c r="BR75" i="14"/>
  <c r="BX75" i="14" s="1"/>
  <c r="BQ75" i="14"/>
  <c r="BU75" i="14" s="1"/>
  <c r="BO75" i="14"/>
  <c r="BN75" i="14"/>
  <c r="BM75" i="14"/>
  <c r="BL75" i="14"/>
  <c r="BK75" i="14"/>
  <c r="BJ75" i="14"/>
  <c r="BI75" i="14"/>
  <c r="BH75" i="14"/>
  <c r="BG75" i="14"/>
  <c r="BF75" i="14"/>
  <c r="BE75" i="14"/>
  <c r="BD75" i="14"/>
  <c r="B75" i="14"/>
  <c r="BV74" i="14"/>
  <c r="BT74" i="14"/>
  <c r="BS74" i="14"/>
  <c r="BR74" i="14"/>
  <c r="BX74" i="14" s="1"/>
  <c r="BQ74" i="14"/>
  <c r="BU74" i="14" s="1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74" i="14"/>
  <c r="BT73" i="14"/>
  <c r="BS73" i="14"/>
  <c r="BV73" i="14" s="1"/>
  <c r="BR73" i="14"/>
  <c r="BQ73" i="14"/>
  <c r="BU73" i="14" s="1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73" i="14"/>
  <c r="BX72" i="14"/>
  <c r="BT72" i="14"/>
  <c r="BS72" i="14"/>
  <c r="BV72" i="14" s="1"/>
  <c r="BR72" i="14"/>
  <c r="BQ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72" i="14"/>
  <c r="BV71" i="14"/>
  <c r="BT71" i="14"/>
  <c r="BS71" i="14"/>
  <c r="BR71" i="14"/>
  <c r="BX71" i="14" s="1"/>
  <c r="BQ71" i="14"/>
  <c r="BU71" i="14" s="1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71" i="14"/>
  <c r="BV70" i="14"/>
  <c r="BT70" i="14"/>
  <c r="BS70" i="14"/>
  <c r="BR70" i="14"/>
  <c r="BX70" i="14" s="1"/>
  <c r="BQ70" i="14"/>
  <c r="BU70" i="14" s="1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70" i="14"/>
  <c r="BT69" i="14"/>
  <c r="BT82" i="14" s="1"/>
  <c r="BS69" i="14"/>
  <c r="BR69" i="14"/>
  <c r="BQ69" i="14"/>
  <c r="BU69" i="14" s="1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69" i="14"/>
  <c r="B82" i="14" s="1"/>
  <c r="BX68" i="14"/>
  <c r="BO66" i="14"/>
  <c r="BM66" i="14"/>
  <c r="BF66" i="14"/>
  <c r="BB66" i="14"/>
  <c r="BA66" i="14"/>
  <c r="AZ66" i="14"/>
  <c r="AY66" i="14"/>
  <c r="AX66" i="14"/>
  <c r="AW66" i="14"/>
  <c r="AV66" i="14"/>
  <c r="AU66" i="14"/>
  <c r="AT66" i="14"/>
  <c r="BN66" i="14" s="1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BJ66" i="14" s="1"/>
  <c r="AB66" i="14"/>
  <c r="AA66" i="14"/>
  <c r="Z66" i="14"/>
  <c r="Y66" i="14"/>
  <c r="X66" i="14"/>
  <c r="BI66" i="14" s="1"/>
  <c r="W66" i="14"/>
  <c r="V66" i="14"/>
  <c r="U66" i="14"/>
  <c r="T66" i="14"/>
  <c r="BH66" i="14" s="1"/>
  <c r="S66" i="14"/>
  <c r="R66" i="14"/>
  <c r="Q66" i="14"/>
  <c r="P66" i="14"/>
  <c r="BG66" i="14" s="1"/>
  <c r="O66" i="14"/>
  <c r="N66" i="14"/>
  <c r="M66" i="14"/>
  <c r="L66" i="14"/>
  <c r="K66" i="14"/>
  <c r="J66" i="14"/>
  <c r="I66" i="14"/>
  <c r="H66" i="14"/>
  <c r="BE66" i="14" s="1"/>
  <c r="G66" i="14"/>
  <c r="F66" i="14"/>
  <c r="E66" i="14"/>
  <c r="D66" i="14"/>
  <c r="C66" i="14"/>
  <c r="BT65" i="14"/>
  <c r="BV65" i="14" s="1"/>
  <c r="BS65" i="14"/>
  <c r="BR65" i="14"/>
  <c r="BX65" i="14" s="1"/>
  <c r="BQ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65" i="14"/>
  <c r="BT64" i="14"/>
  <c r="BS64" i="14"/>
  <c r="BR64" i="14"/>
  <c r="BQ64" i="14"/>
  <c r="BU64" i="14" s="1"/>
  <c r="BO64" i="14"/>
  <c r="BN64" i="14"/>
  <c r="BM64" i="14"/>
  <c r="BL64" i="14"/>
  <c r="BK64" i="14"/>
  <c r="BJ64" i="14"/>
  <c r="BI64" i="14"/>
  <c r="BH64" i="14"/>
  <c r="BG64" i="14"/>
  <c r="BF64" i="14"/>
  <c r="BE64" i="14"/>
  <c r="BD64" i="14"/>
  <c r="B64" i="14"/>
  <c r="BT63" i="14"/>
  <c r="BS63" i="14"/>
  <c r="BR63" i="14"/>
  <c r="BX63" i="14" s="1"/>
  <c r="BQ63" i="14"/>
  <c r="BO63" i="14"/>
  <c r="BN63" i="14"/>
  <c r="BM63" i="14"/>
  <c r="BL63" i="14"/>
  <c r="BK63" i="14"/>
  <c r="BJ63" i="14"/>
  <c r="BI63" i="14"/>
  <c r="BH63" i="14"/>
  <c r="BG63" i="14"/>
  <c r="BF63" i="14"/>
  <c r="BE63" i="14"/>
  <c r="BD63" i="14"/>
  <c r="B63" i="14"/>
  <c r="BT62" i="14"/>
  <c r="BS62" i="14"/>
  <c r="BV62" i="14" s="1"/>
  <c r="BR62" i="14"/>
  <c r="BQ62" i="14"/>
  <c r="BU62" i="14" s="1"/>
  <c r="BO62" i="14"/>
  <c r="BN62" i="14"/>
  <c r="BM62" i="14"/>
  <c r="BL62" i="14"/>
  <c r="BK62" i="14"/>
  <c r="BJ62" i="14"/>
  <c r="BI62" i="14"/>
  <c r="BH62" i="14"/>
  <c r="BG62" i="14"/>
  <c r="BF62" i="14"/>
  <c r="BE62" i="14"/>
  <c r="BD62" i="14"/>
  <c r="B62" i="14"/>
  <c r="BX61" i="14"/>
  <c r="BT61" i="14"/>
  <c r="BV61" i="14" s="1"/>
  <c r="BS61" i="14"/>
  <c r="BR61" i="14"/>
  <c r="BQ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61" i="14"/>
  <c r="BT60" i="14"/>
  <c r="BV60" i="14" s="1"/>
  <c r="BS60" i="14"/>
  <c r="BR60" i="14"/>
  <c r="BQ60" i="14"/>
  <c r="BU60" i="14" s="1"/>
  <c r="BO60" i="14"/>
  <c r="BN60" i="14"/>
  <c r="BM60" i="14"/>
  <c r="BL60" i="14"/>
  <c r="BK60" i="14"/>
  <c r="BJ60" i="14"/>
  <c r="BI60" i="14"/>
  <c r="BH60" i="14"/>
  <c r="BG60" i="14"/>
  <c r="BF60" i="14"/>
  <c r="BE60" i="14"/>
  <c r="BD60" i="14"/>
  <c r="B60" i="14"/>
  <c r="BT59" i="14"/>
  <c r="BS59" i="14"/>
  <c r="BR59" i="14"/>
  <c r="BQ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59" i="14"/>
  <c r="BT58" i="14"/>
  <c r="BS58" i="14"/>
  <c r="BV58" i="14" s="1"/>
  <c r="BR58" i="14"/>
  <c r="BQ58" i="14"/>
  <c r="BU58" i="14" s="1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58" i="14"/>
  <c r="BT57" i="14"/>
  <c r="BV57" i="14" s="1"/>
  <c r="BS57" i="14"/>
  <c r="BR57" i="14"/>
  <c r="BX57" i="14" s="1"/>
  <c r="BQ57" i="14"/>
  <c r="BO57" i="14"/>
  <c r="BN57" i="14"/>
  <c r="BM57" i="14"/>
  <c r="BL57" i="14"/>
  <c r="BK57" i="14"/>
  <c r="BJ57" i="14"/>
  <c r="BI57" i="14"/>
  <c r="BH57" i="14"/>
  <c r="BG57" i="14"/>
  <c r="BF57" i="14"/>
  <c r="BE57" i="14"/>
  <c r="BD57" i="14"/>
  <c r="B57" i="14"/>
  <c r="BT56" i="14"/>
  <c r="BS56" i="14"/>
  <c r="BV56" i="14" s="1"/>
  <c r="BR56" i="14"/>
  <c r="BQ56" i="14"/>
  <c r="BU56" i="14" s="1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56" i="14"/>
  <c r="BX55" i="14"/>
  <c r="BT55" i="14"/>
  <c r="BS55" i="14"/>
  <c r="BR55" i="14"/>
  <c r="BQ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55" i="14"/>
  <c r="BT54" i="14"/>
  <c r="BS54" i="14"/>
  <c r="BR54" i="14"/>
  <c r="BQ54" i="14"/>
  <c r="BU54" i="14" s="1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54" i="14"/>
  <c r="BX53" i="14"/>
  <c r="BT53" i="14"/>
  <c r="BS53" i="14"/>
  <c r="BR53" i="14"/>
  <c r="BQ53" i="14"/>
  <c r="BQ66" i="14" s="1"/>
  <c r="BO53" i="14"/>
  <c r="BN53" i="14"/>
  <c r="BM53" i="14"/>
  <c r="BL53" i="14"/>
  <c r="BK53" i="14"/>
  <c r="BJ53" i="14"/>
  <c r="BI53" i="14"/>
  <c r="BH53" i="14"/>
  <c r="BG53" i="14"/>
  <c r="BF53" i="14"/>
  <c r="BE53" i="14"/>
  <c r="BD53" i="14"/>
  <c r="B53" i="14"/>
  <c r="BX52" i="14"/>
  <c r="BK50" i="14"/>
  <c r="BJ50" i="14"/>
  <c r="BB50" i="14"/>
  <c r="BA50" i="14"/>
  <c r="AZ50" i="14"/>
  <c r="AY50" i="14"/>
  <c r="AX50" i="14"/>
  <c r="BO50" i="14" s="1"/>
  <c r="AW50" i="14"/>
  <c r="AV50" i="14"/>
  <c r="AU50" i="14"/>
  <c r="AT50" i="14"/>
  <c r="BN50" i="14" s="1"/>
  <c r="AS50" i="14"/>
  <c r="AR50" i="14"/>
  <c r="AQ50" i="14"/>
  <c r="AP50" i="14"/>
  <c r="BM50" i="14" s="1"/>
  <c r="AO50" i="14"/>
  <c r="AN50" i="14"/>
  <c r="AM50" i="14"/>
  <c r="AL50" i="14"/>
  <c r="AK50" i="14"/>
  <c r="BL50" i="14" s="1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BH50" i="14" s="1"/>
  <c r="U50" i="14"/>
  <c r="T50" i="14"/>
  <c r="S50" i="14"/>
  <c r="R50" i="14"/>
  <c r="Q50" i="14"/>
  <c r="BG50" i="14" s="1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D50" i="14" s="1"/>
  <c r="BT49" i="14"/>
  <c r="BS49" i="14"/>
  <c r="BV49" i="14" s="1"/>
  <c r="BR49" i="14"/>
  <c r="BQ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49" i="14"/>
  <c r="BT48" i="14"/>
  <c r="BT50" i="14" s="1"/>
  <c r="BS48" i="14"/>
  <c r="BR48" i="14"/>
  <c r="BQ48" i="14"/>
  <c r="BU48" i="14" s="1"/>
  <c r="BO48" i="14"/>
  <c r="BN48" i="14"/>
  <c r="BM48" i="14"/>
  <c r="BL48" i="14"/>
  <c r="BK48" i="14"/>
  <c r="BJ48" i="14"/>
  <c r="BI48" i="14"/>
  <c r="BH48" i="14"/>
  <c r="BG48" i="14"/>
  <c r="BF48" i="14"/>
  <c r="BE48" i="14"/>
  <c r="BD48" i="14"/>
  <c r="B48" i="14"/>
  <c r="B50" i="14" s="1"/>
  <c r="BT47" i="14"/>
  <c r="BS47" i="14"/>
  <c r="BV47" i="14" s="1"/>
  <c r="BR47" i="14"/>
  <c r="BX47" i="14" s="1"/>
  <c r="BQ47" i="14"/>
  <c r="BO47" i="14"/>
  <c r="BN47" i="14"/>
  <c r="BM47" i="14"/>
  <c r="BL47" i="14"/>
  <c r="BK47" i="14"/>
  <c r="BJ47" i="14"/>
  <c r="BI47" i="14"/>
  <c r="BH47" i="14"/>
  <c r="BG47" i="14"/>
  <c r="BF47" i="14"/>
  <c r="BE47" i="14"/>
  <c r="BD47" i="14"/>
  <c r="B47" i="14"/>
  <c r="BV46" i="14"/>
  <c r="BT46" i="14"/>
  <c r="BS46" i="14"/>
  <c r="BR46" i="14"/>
  <c r="BX46" i="14" s="1"/>
  <c r="BQ46" i="14"/>
  <c r="BU46" i="14" s="1"/>
  <c r="BO46" i="14"/>
  <c r="BN46" i="14"/>
  <c r="BM46" i="14"/>
  <c r="BL46" i="14"/>
  <c r="BK46" i="14"/>
  <c r="BJ46" i="14"/>
  <c r="BI46" i="14"/>
  <c r="BH46" i="14"/>
  <c r="BG46" i="14"/>
  <c r="BF46" i="14"/>
  <c r="BE46" i="14"/>
  <c r="BD46" i="14"/>
  <c r="B46" i="14"/>
  <c r="BT45" i="14"/>
  <c r="BS45" i="14"/>
  <c r="BV45" i="14" s="1"/>
  <c r="BR45" i="14"/>
  <c r="BX45" i="14" s="1"/>
  <c r="BQ45" i="14"/>
  <c r="BU45" i="14" s="1"/>
  <c r="BO45" i="14"/>
  <c r="BN45" i="14"/>
  <c r="BM45" i="14"/>
  <c r="BL45" i="14"/>
  <c r="BK45" i="14"/>
  <c r="BJ45" i="14"/>
  <c r="BI45" i="14"/>
  <c r="BH45" i="14"/>
  <c r="BG45" i="14"/>
  <c r="BF45" i="14"/>
  <c r="BE45" i="14"/>
  <c r="BD45" i="14"/>
  <c r="B45" i="14"/>
  <c r="BT44" i="14"/>
  <c r="BS44" i="14"/>
  <c r="BR44" i="14"/>
  <c r="BQ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44" i="14"/>
  <c r="BV43" i="14"/>
  <c r="BT43" i="14"/>
  <c r="BS43" i="14"/>
  <c r="BR43" i="14"/>
  <c r="BX43" i="14" s="1"/>
  <c r="BQ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43" i="14"/>
  <c r="BV42" i="14"/>
  <c r="BT42" i="14"/>
  <c r="BS42" i="14"/>
  <c r="BR42" i="14"/>
  <c r="BX42" i="14" s="1"/>
  <c r="BQ42" i="14"/>
  <c r="BU42" i="14" s="1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42" i="14"/>
  <c r="BT41" i="14"/>
  <c r="BS41" i="14"/>
  <c r="BV41" i="14" s="1"/>
  <c r="BR41" i="14"/>
  <c r="BX41" i="14" s="1"/>
  <c r="BQ41" i="14"/>
  <c r="BU41" i="14" s="1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41" i="14"/>
  <c r="BT40" i="14"/>
  <c r="BS40" i="14"/>
  <c r="BR40" i="14"/>
  <c r="BQ40" i="14"/>
  <c r="BO40" i="14"/>
  <c r="BN40" i="14"/>
  <c r="BM40" i="14"/>
  <c r="BL40" i="14"/>
  <c r="BK40" i="14"/>
  <c r="BJ40" i="14"/>
  <c r="BI40" i="14"/>
  <c r="BH40" i="14"/>
  <c r="BG40" i="14"/>
  <c r="BF40" i="14"/>
  <c r="BE40" i="14"/>
  <c r="BD40" i="14"/>
  <c r="B40" i="14"/>
  <c r="BV39" i="14"/>
  <c r="BT39" i="14"/>
  <c r="BS39" i="14"/>
  <c r="BR39" i="14"/>
  <c r="BX39" i="14" s="1"/>
  <c r="BQ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39" i="14"/>
  <c r="BV38" i="14"/>
  <c r="BT38" i="14"/>
  <c r="BS38" i="14"/>
  <c r="BR38" i="14"/>
  <c r="BX38" i="14" s="1"/>
  <c r="BQ38" i="14"/>
  <c r="BU38" i="14" s="1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38" i="14"/>
  <c r="BT37" i="14"/>
  <c r="BS37" i="14"/>
  <c r="BR37" i="14"/>
  <c r="BQ37" i="14"/>
  <c r="BU37" i="14" s="1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37" i="14"/>
  <c r="BX36" i="14"/>
  <c r="BB34" i="14"/>
  <c r="BA34" i="14"/>
  <c r="AZ34" i="14"/>
  <c r="AY34" i="14"/>
  <c r="AX34" i="14"/>
  <c r="BO34" i="14" s="1"/>
  <c r="AW34" i="14"/>
  <c r="AV34" i="14"/>
  <c r="AU34" i="14"/>
  <c r="AT34" i="14"/>
  <c r="BN34" i="14" s="1"/>
  <c r="AS34" i="14"/>
  <c r="AR34" i="14"/>
  <c r="AQ34" i="14"/>
  <c r="AP34" i="14"/>
  <c r="BM34" i="14" s="1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T33" i="14"/>
  <c r="BS33" i="14"/>
  <c r="BV33" i="14" s="1"/>
  <c r="BR33" i="14"/>
  <c r="BX33" i="14" s="1"/>
  <c r="BQ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33" i="14"/>
  <c r="BV32" i="14"/>
  <c r="BT32" i="14"/>
  <c r="BS32" i="14"/>
  <c r="BR32" i="14"/>
  <c r="BX32" i="14" s="1"/>
  <c r="BQ32" i="14"/>
  <c r="BU32" i="14" s="1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32" i="14"/>
  <c r="BT31" i="14"/>
  <c r="BS31" i="14"/>
  <c r="BV31" i="14" s="1"/>
  <c r="BR31" i="14"/>
  <c r="BQ31" i="14"/>
  <c r="BU31" i="14" s="1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31" i="14"/>
  <c r="BX30" i="14"/>
  <c r="BT30" i="14"/>
  <c r="BS30" i="14"/>
  <c r="BV30" i="14" s="1"/>
  <c r="BR30" i="14"/>
  <c r="BQ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30" i="14"/>
  <c r="BV29" i="14"/>
  <c r="BT29" i="14"/>
  <c r="BS29" i="14"/>
  <c r="BR29" i="14"/>
  <c r="BX29" i="14" s="1"/>
  <c r="BQ29" i="14"/>
  <c r="BU29" i="14" s="1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29" i="14"/>
  <c r="BT28" i="14"/>
  <c r="BV28" i="14" s="1"/>
  <c r="BS28" i="14"/>
  <c r="BR28" i="14"/>
  <c r="BX28" i="14" s="1"/>
  <c r="BQ28" i="14"/>
  <c r="BU28" i="14" s="1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28" i="14"/>
  <c r="BV27" i="14"/>
  <c r="BT27" i="14"/>
  <c r="BS27" i="14"/>
  <c r="BR27" i="14"/>
  <c r="BX27" i="14" s="1"/>
  <c r="BQ27" i="14"/>
  <c r="BU27" i="14" s="1"/>
  <c r="BO27" i="14"/>
  <c r="BN27" i="14"/>
  <c r="BM27" i="14"/>
  <c r="BL27" i="14"/>
  <c r="BK27" i="14"/>
  <c r="BJ27" i="14"/>
  <c r="BI27" i="14"/>
  <c r="BH27" i="14"/>
  <c r="BG27" i="14"/>
  <c r="BF27" i="14"/>
  <c r="BE27" i="14"/>
  <c r="BD27" i="14"/>
  <c r="B27" i="14"/>
  <c r="BT26" i="14"/>
  <c r="BS26" i="14"/>
  <c r="BR26" i="14"/>
  <c r="BQ26" i="14"/>
  <c r="BO26" i="14"/>
  <c r="BN26" i="14"/>
  <c r="BM26" i="14"/>
  <c r="BL26" i="14"/>
  <c r="BK26" i="14"/>
  <c r="BJ26" i="14"/>
  <c r="BI26" i="14"/>
  <c r="BH26" i="14"/>
  <c r="BG26" i="14"/>
  <c r="BF26" i="14"/>
  <c r="BE26" i="14"/>
  <c r="BD26" i="14"/>
  <c r="B26" i="14"/>
  <c r="BT25" i="14"/>
  <c r="BS25" i="14"/>
  <c r="BR25" i="14"/>
  <c r="BQ25" i="14"/>
  <c r="BO25" i="14"/>
  <c r="BN25" i="14"/>
  <c r="BM25" i="14"/>
  <c r="BL25" i="14"/>
  <c r="BK25" i="14"/>
  <c r="BJ25" i="14"/>
  <c r="BI25" i="14"/>
  <c r="BH25" i="14"/>
  <c r="BG25" i="14"/>
  <c r="BF25" i="14"/>
  <c r="BE25" i="14"/>
  <c r="BD25" i="14"/>
  <c r="B25" i="14"/>
  <c r="BV24" i="14"/>
  <c r="BT24" i="14"/>
  <c r="BS24" i="14"/>
  <c r="BR24" i="14"/>
  <c r="BX24" i="14" s="1"/>
  <c r="BQ24" i="14"/>
  <c r="BO24" i="14"/>
  <c r="BN24" i="14"/>
  <c r="BM24" i="14"/>
  <c r="BL24" i="14"/>
  <c r="BK24" i="14"/>
  <c r="BJ24" i="14"/>
  <c r="BI24" i="14"/>
  <c r="BH24" i="14"/>
  <c r="BG24" i="14"/>
  <c r="BF24" i="14"/>
  <c r="BE24" i="14"/>
  <c r="BD24" i="14"/>
  <c r="B24" i="14"/>
  <c r="BT23" i="14"/>
  <c r="BT34" i="14" s="1"/>
  <c r="BS23" i="14"/>
  <c r="BR23" i="14"/>
  <c r="BQ23" i="14"/>
  <c r="BU23" i="14" s="1"/>
  <c r="BO23" i="14"/>
  <c r="BN23" i="14"/>
  <c r="BM23" i="14"/>
  <c r="BL23" i="14"/>
  <c r="BK23" i="14"/>
  <c r="BJ23" i="14"/>
  <c r="BI23" i="14"/>
  <c r="BH23" i="14"/>
  <c r="BG23" i="14"/>
  <c r="BF23" i="14"/>
  <c r="BE23" i="14"/>
  <c r="BD23" i="14"/>
  <c r="B23" i="14"/>
  <c r="BX22" i="14"/>
  <c r="BT22" i="14"/>
  <c r="BS22" i="14"/>
  <c r="BV22" i="14" s="1"/>
  <c r="BR22" i="14"/>
  <c r="BQ22" i="14"/>
  <c r="BO22" i="14"/>
  <c r="BN22" i="14"/>
  <c r="BM22" i="14"/>
  <c r="BL22" i="14"/>
  <c r="BK22" i="14"/>
  <c r="BJ22" i="14"/>
  <c r="BI22" i="14"/>
  <c r="BH22" i="14"/>
  <c r="BG22" i="14"/>
  <c r="BF22" i="14"/>
  <c r="BE22" i="14"/>
  <c r="BD22" i="14"/>
  <c r="B22" i="14"/>
  <c r="BV21" i="14"/>
  <c r="BT21" i="14"/>
  <c r="BS21" i="14"/>
  <c r="BR21" i="14"/>
  <c r="BX21" i="14" s="1"/>
  <c r="BQ21" i="14"/>
  <c r="BQ34" i="14" s="1"/>
  <c r="BO21" i="14"/>
  <c r="BN21" i="14"/>
  <c r="BM21" i="14"/>
  <c r="BL21" i="14"/>
  <c r="BK21" i="14"/>
  <c r="BJ21" i="14"/>
  <c r="BI21" i="14"/>
  <c r="BH21" i="14"/>
  <c r="BG21" i="14"/>
  <c r="BF21" i="14"/>
  <c r="BE21" i="14"/>
  <c r="BD21" i="14"/>
  <c r="B21" i="14"/>
  <c r="BX20" i="14"/>
  <c r="BS18" i="14"/>
  <c r="BB18" i="14"/>
  <c r="BB116" i="14" s="1"/>
  <c r="BA18" i="14"/>
  <c r="AZ18" i="14"/>
  <c r="AZ116" i="14" s="1"/>
  <c r="AY18" i="14"/>
  <c r="AY116" i="14" s="1"/>
  <c r="AX18" i="14"/>
  <c r="AW18" i="14"/>
  <c r="AV18" i="14"/>
  <c r="AV116" i="14" s="1"/>
  <c r="AU18" i="14"/>
  <c r="AU116" i="14" s="1"/>
  <c r="AT18" i="14"/>
  <c r="AS18" i="14"/>
  <c r="AR18" i="14"/>
  <c r="AR116" i="14" s="1"/>
  <c r="AQ18" i="14"/>
  <c r="AQ116" i="14" s="1"/>
  <c r="AP18" i="14"/>
  <c r="AO18" i="14"/>
  <c r="AN18" i="14"/>
  <c r="AN116" i="14" s="1"/>
  <c r="AM18" i="14"/>
  <c r="AM116" i="14" s="1"/>
  <c r="AL18" i="14"/>
  <c r="AK18" i="14"/>
  <c r="AJ18" i="14"/>
  <c r="AJ116" i="14" s="1"/>
  <c r="AI18" i="14"/>
  <c r="AI116" i="14" s="1"/>
  <c r="AH18" i="14"/>
  <c r="AG18" i="14"/>
  <c r="AF18" i="14"/>
  <c r="AF116" i="14" s="1"/>
  <c r="AE18" i="14"/>
  <c r="AE116" i="14" s="1"/>
  <c r="AD18" i="14"/>
  <c r="AD116" i="14" s="1"/>
  <c r="AC18" i="14"/>
  <c r="AB18" i="14"/>
  <c r="AB116" i="14" s="1"/>
  <c r="AA18" i="14"/>
  <c r="Z18" i="14"/>
  <c r="Y18" i="14"/>
  <c r="X18" i="14"/>
  <c r="X116" i="14" s="1"/>
  <c r="W18" i="14"/>
  <c r="W116" i="14" s="1"/>
  <c r="V18" i="14"/>
  <c r="U18" i="14"/>
  <c r="T18" i="14"/>
  <c r="T116" i="14" s="1"/>
  <c r="S18" i="14"/>
  <c r="S116" i="14" s="1"/>
  <c r="R18" i="14"/>
  <c r="Q18" i="14"/>
  <c r="P18" i="14"/>
  <c r="P116" i="14" s="1"/>
  <c r="O18" i="14"/>
  <c r="O116" i="14" s="1"/>
  <c r="N18" i="14"/>
  <c r="N116" i="14" s="1"/>
  <c r="M18" i="14"/>
  <c r="L18" i="14"/>
  <c r="L116" i="14" s="1"/>
  <c r="K18" i="14"/>
  <c r="J18" i="14"/>
  <c r="J116" i="14" s="1"/>
  <c r="I18" i="14"/>
  <c r="H18" i="14"/>
  <c r="H116" i="14" s="1"/>
  <c r="G18" i="14"/>
  <c r="G116" i="14" s="1"/>
  <c r="F18" i="14"/>
  <c r="F116" i="14" s="1"/>
  <c r="E18" i="14"/>
  <c r="D18" i="14"/>
  <c r="D116" i="14" s="1"/>
  <c r="C18" i="14"/>
  <c r="C116" i="14" s="1"/>
  <c r="B18" i="14"/>
  <c r="BV17" i="14"/>
  <c r="BT17" i="14"/>
  <c r="BS17" i="14"/>
  <c r="BR17" i="14"/>
  <c r="BQ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17" i="14"/>
  <c r="BV16" i="14"/>
  <c r="BT16" i="14"/>
  <c r="BS16" i="14"/>
  <c r="BR16" i="14"/>
  <c r="BQ16" i="14"/>
  <c r="BX16" i="14" s="1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16" i="14"/>
  <c r="BT15" i="14"/>
  <c r="BV15" i="14" s="1"/>
  <c r="BS15" i="14"/>
  <c r="BR15" i="14"/>
  <c r="BQ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15" i="14"/>
  <c r="BT14" i="14"/>
  <c r="BV14" i="14" s="1"/>
  <c r="BS14" i="14"/>
  <c r="BR14" i="14"/>
  <c r="BQ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14" i="14"/>
  <c r="BV13" i="14"/>
  <c r="BT13" i="14"/>
  <c r="BS13" i="14"/>
  <c r="BR13" i="14"/>
  <c r="BQ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13" i="14"/>
  <c r="BV12" i="14"/>
  <c r="BT12" i="14"/>
  <c r="BS12" i="14"/>
  <c r="BR12" i="14"/>
  <c r="BQ12" i="14"/>
  <c r="BX12" i="14" s="1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12" i="14"/>
  <c r="BT11" i="14"/>
  <c r="BV11" i="14" s="1"/>
  <c r="BS11" i="14"/>
  <c r="BR11" i="14"/>
  <c r="BQ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11" i="14"/>
  <c r="BT10" i="14"/>
  <c r="BV10" i="14" s="1"/>
  <c r="BS10" i="14"/>
  <c r="BR10" i="14"/>
  <c r="BQ10" i="14"/>
  <c r="BO10" i="14"/>
  <c r="BN10" i="14"/>
  <c r="BM10" i="14"/>
  <c r="BL10" i="14"/>
  <c r="BK10" i="14"/>
  <c r="BJ10" i="14"/>
  <c r="BI10" i="14"/>
  <c r="BH10" i="14"/>
  <c r="BG10" i="14"/>
  <c r="BF10" i="14"/>
  <c r="BE10" i="14"/>
  <c r="BD10" i="14"/>
  <c r="B10" i="14"/>
  <c r="BV9" i="14"/>
  <c r="BT9" i="14"/>
  <c r="BS9" i="14"/>
  <c r="BR9" i="14"/>
  <c r="BQ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9" i="14"/>
  <c r="BV8" i="14"/>
  <c r="BT8" i="14"/>
  <c r="BS8" i="14"/>
  <c r="BR8" i="14"/>
  <c r="BQ8" i="14"/>
  <c r="BX8" i="14" s="1"/>
  <c r="BO8" i="14"/>
  <c r="BN8" i="14"/>
  <c r="BM8" i="14"/>
  <c r="BL8" i="14"/>
  <c r="BK8" i="14"/>
  <c r="BJ8" i="14"/>
  <c r="BI8" i="14"/>
  <c r="BH8" i="14"/>
  <c r="BG8" i="14"/>
  <c r="BF8" i="14"/>
  <c r="BE8" i="14"/>
  <c r="BD8" i="14"/>
  <c r="B8" i="14"/>
  <c r="BT7" i="14"/>
  <c r="BV7" i="14" s="1"/>
  <c r="BS7" i="14"/>
  <c r="BR7" i="14"/>
  <c r="BQ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7" i="14"/>
  <c r="BT6" i="14"/>
  <c r="BV6" i="14" s="1"/>
  <c r="BS6" i="14"/>
  <c r="BR6" i="14"/>
  <c r="BQ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6" i="14"/>
  <c r="BV5" i="14"/>
  <c r="BT5" i="14"/>
  <c r="BS5" i="14"/>
  <c r="BR5" i="14"/>
  <c r="BQ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5" i="14"/>
  <c r="BX3" i="14"/>
  <c r="B264" i="13"/>
  <c r="A259" i="13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52" i="13"/>
  <c r="A253" i="13" s="1"/>
  <c r="A254" i="13" s="1"/>
  <c r="A255" i="13" s="1"/>
  <c r="A256" i="13" s="1"/>
  <c r="A257" i="13" s="1"/>
  <c r="A258" i="13" s="1"/>
  <c r="A244" i="13"/>
  <c r="A245" i="13" s="1"/>
  <c r="A246" i="13" s="1"/>
  <c r="A247" i="13" s="1"/>
  <c r="B233" i="13"/>
  <c r="B231" i="13"/>
  <c r="B218" i="13"/>
  <c r="B217" i="13"/>
  <c r="A205" i="13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04" i="13"/>
  <c r="B202" i="13"/>
  <c r="A202" i="13"/>
  <c r="A203" i="13" s="1"/>
  <c r="B197" i="13"/>
  <c r="B187" i="13"/>
  <c r="B186" i="13"/>
  <c r="B173" i="13"/>
  <c r="B172" i="13"/>
  <c r="A168" i="13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B165" i="13"/>
  <c r="B164" i="13"/>
  <c r="A159" i="13"/>
  <c r="A160" i="13" s="1"/>
  <c r="A161" i="13" s="1"/>
  <c r="A162" i="13" s="1"/>
  <c r="A163" i="13" s="1"/>
  <c r="A164" i="13" s="1"/>
  <c r="A165" i="13" s="1"/>
  <c r="A166" i="13" s="1"/>
  <c r="A167" i="13" s="1"/>
  <c r="B156" i="13"/>
  <c r="A156" i="13"/>
  <c r="A157" i="13" s="1"/>
  <c r="A158" i="13" s="1"/>
  <c r="B148" i="13"/>
  <c r="B141" i="13"/>
  <c r="B140" i="13"/>
  <c r="B130" i="13"/>
  <c r="B129" i="13"/>
  <c r="B128" i="13"/>
  <c r="B126" i="13"/>
  <c r="B125" i="13"/>
  <c r="B124" i="13"/>
  <c r="B114" i="13"/>
  <c r="B113" i="13"/>
  <c r="B112" i="13"/>
  <c r="A111" i="13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B110" i="13"/>
  <c r="B109" i="13"/>
  <c r="B108" i="13"/>
  <c r="A107" i="13"/>
  <c r="A108" i="13" s="1"/>
  <c r="A109" i="13" s="1"/>
  <c r="A110" i="13" s="1"/>
  <c r="A106" i="13"/>
  <c r="B101" i="13"/>
  <c r="B91" i="13"/>
  <c r="B90" i="13"/>
  <c r="A90" i="13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B89" i="13"/>
  <c r="B87" i="13"/>
  <c r="B86" i="13"/>
  <c r="B85" i="13"/>
  <c r="B83" i="13"/>
  <c r="B82" i="13"/>
  <c r="B79" i="13"/>
  <c r="B78" i="13"/>
  <c r="B75" i="13"/>
  <c r="B74" i="13"/>
  <c r="B71" i="13"/>
  <c r="B70" i="13"/>
  <c r="B67" i="13"/>
  <c r="B66" i="13"/>
  <c r="B63" i="13"/>
  <c r="B62" i="13"/>
  <c r="B59" i="13"/>
  <c r="A58" i="13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57" i="13"/>
  <c r="A56" i="13"/>
  <c r="B55" i="13"/>
  <c r="B51" i="13"/>
  <c r="B50" i="13"/>
  <c r="B49" i="13"/>
  <c r="B243" i="13" s="1"/>
  <c r="B48" i="13"/>
  <c r="B47" i="13"/>
  <c r="B195" i="13" s="1"/>
  <c r="B46" i="13"/>
  <c r="B144" i="13" s="1"/>
  <c r="B45" i="13"/>
  <c r="B95" i="13" s="1"/>
  <c r="B44" i="13"/>
  <c r="B94" i="13" s="1"/>
  <c r="B43" i="13"/>
  <c r="B93" i="13" s="1"/>
  <c r="B42" i="13"/>
  <c r="B41" i="13"/>
  <c r="B40" i="13"/>
  <c r="B39" i="13"/>
  <c r="B283" i="13" s="1"/>
  <c r="B38" i="13"/>
  <c r="B37" i="13"/>
  <c r="B36" i="13"/>
  <c r="B134" i="13" s="1"/>
  <c r="B35" i="13"/>
  <c r="B133" i="13" s="1"/>
  <c r="B34" i="13"/>
  <c r="B132" i="13" s="1"/>
  <c r="B33" i="13"/>
  <c r="B277" i="13" s="1"/>
  <c r="B32" i="13"/>
  <c r="B226" i="13" s="1"/>
  <c r="B31" i="13"/>
  <c r="B275" i="13" s="1"/>
  <c r="B30" i="13"/>
  <c r="B29" i="13"/>
  <c r="B77" i="13" s="1"/>
  <c r="B28" i="13"/>
  <c r="B176" i="13" s="1"/>
  <c r="B27" i="13"/>
  <c r="B26" i="13"/>
  <c r="B25" i="13"/>
  <c r="B73" i="13" s="1"/>
  <c r="B24" i="13"/>
  <c r="B268" i="13" s="1"/>
  <c r="B23" i="13"/>
  <c r="B22" i="13"/>
  <c r="B21" i="13"/>
  <c r="B69" i="13" s="1"/>
  <c r="B20" i="13"/>
  <c r="B214" i="13" s="1"/>
  <c r="B19" i="13"/>
  <c r="B117" i="13" s="1"/>
  <c r="B18" i="13"/>
  <c r="B116" i="13" s="1"/>
  <c r="B17" i="13"/>
  <c r="B65" i="13" s="1"/>
  <c r="B16" i="13"/>
  <c r="B260" i="13" s="1"/>
  <c r="B15" i="13"/>
  <c r="B14" i="13"/>
  <c r="B13" i="13"/>
  <c r="B61" i="13" s="1"/>
  <c r="B12" i="13"/>
  <c r="B160" i="13" s="1"/>
  <c r="B11" i="13"/>
  <c r="B10" i="13"/>
  <c r="B254" i="13" s="1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B7" i="13"/>
  <c r="B3" i="13"/>
  <c r="E1" i="13"/>
  <c r="BS3" i="13" s="1"/>
  <c r="BK369" i="12"/>
  <c r="BD369" i="12"/>
  <c r="BC369" i="12"/>
  <c r="BB369" i="12"/>
  <c r="BA369" i="12"/>
  <c r="AZ369" i="12"/>
  <c r="BQ369" i="12" s="1"/>
  <c r="AY369" i="12"/>
  <c r="AX369" i="12"/>
  <c r="AW369" i="12"/>
  <c r="AV369" i="12"/>
  <c r="BP369" i="12" s="1"/>
  <c r="AU369" i="12"/>
  <c r="AT369" i="12"/>
  <c r="BO369" i="12" s="1"/>
  <c r="BV369" i="12" s="1"/>
  <c r="AS369" i="12"/>
  <c r="AR369" i="12"/>
  <c r="AQ369" i="12"/>
  <c r="AP369" i="12"/>
  <c r="AO369" i="12"/>
  <c r="BN369" i="12" s="1"/>
  <c r="AN369" i="12"/>
  <c r="AM369" i="12"/>
  <c r="AL369" i="12"/>
  <c r="AK369" i="12"/>
  <c r="AJ369" i="12"/>
  <c r="BM369" i="12" s="1"/>
  <c r="AI369" i="12"/>
  <c r="AH369" i="12"/>
  <c r="AG369" i="12"/>
  <c r="AF369" i="12"/>
  <c r="AE369" i="12"/>
  <c r="BL369" i="12" s="1"/>
  <c r="AD369" i="12"/>
  <c r="AC369" i="12"/>
  <c r="AB369" i="12"/>
  <c r="AA369" i="12"/>
  <c r="Z369" i="12"/>
  <c r="Y369" i="12"/>
  <c r="X369" i="12"/>
  <c r="W369" i="12"/>
  <c r="V369" i="12"/>
  <c r="BJ369" i="12" s="1"/>
  <c r="U369" i="12"/>
  <c r="T369" i="12"/>
  <c r="S369" i="12"/>
  <c r="R369" i="12"/>
  <c r="BI369" i="12" s="1"/>
  <c r="Q369" i="12"/>
  <c r="P369" i="12"/>
  <c r="O369" i="12"/>
  <c r="N369" i="12"/>
  <c r="M369" i="12"/>
  <c r="L369" i="12"/>
  <c r="K369" i="12"/>
  <c r="J369" i="12"/>
  <c r="BG369" i="12" s="1"/>
  <c r="I369" i="12"/>
  <c r="H369" i="12"/>
  <c r="G369" i="12"/>
  <c r="F369" i="12"/>
  <c r="E369" i="12"/>
  <c r="BQ368" i="12"/>
  <c r="BP368" i="12"/>
  <c r="BO368" i="12"/>
  <c r="BN368" i="12"/>
  <c r="BM368" i="12"/>
  <c r="BL368" i="12"/>
  <c r="BK368" i="12"/>
  <c r="BJ368" i="12"/>
  <c r="BI368" i="12"/>
  <c r="BT368" i="12" s="1"/>
  <c r="BH368" i="12"/>
  <c r="BG368" i="12"/>
  <c r="BF368" i="12"/>
  <c r="D368" i="12"/>
  <c r="AD363" i="12"/>
  <c r="BD362" i="12"/>
  <c r="BC362" i="12"/>
  <c r="BB362" i="12"/>
  <c r="BA362" i="12"/>
  <c r="AZ362" i="12"/>
  <c r="BQ362" i="12" s="1"/>
  <c r="AY362" i="12"/>
  <c r="AX362" i="12"/>
  <c r="AW362" i="12"/>
  <c r="AV362" i="12"/>
  <c r="BP362" i="12" s="1"/>
  <c r="AU362" i="12"/>
  <c r="AT362" i="12"/>
  <c r="AS362" i="12"/>
  <c r="AR362" i="12"/>
  <c r="BO362" i="12" s="1"/>
  <c r="BV362" i="12" s="1"/>
  <c r="AQ362" i="12"/>
  <c r="AP362" i="12"/>
  <c r="AO362" i="12"/>
  <c r="AN362" i="12"/>
  <c r="AM362" i="12"/>
  <c r="AL362" i="12"/>
  <c r="AK362" i="12"/>
  <c r="AJ362" i="12"/>
  <c r="BM362" i="12" s="1"/>
  <c r="AI362" i="12"/>
  <c r="AH362" i="12"/>
  <c r="AG362" i="12"/>
  <c r="AF362" i="12"/>
  <c r="AE362" i="12"/>
  <c r="AD362" i="12"/>
  <c r="AC362" i="12"/>
  <c r="AB362" i="12"/>
  <c r="AA362" i="12"/>
  <c r="Z362" i="12"/>
  <c r="Y362" i="12"/>
  <c r="X362" i="12"/>
  <c r="W362" i="12"/>
  <c r="V362" i="12"/>
  <c r="U362" i="12"/>
  <c r="T362" i="12"/>
  <c r="BI362" i="12" s="1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G362" i="12"/>
  <c r="F362" i="12"/>
  <c r="E362" i="12"/>
  <c r="D362" i="12"/>
  <c r="BQ361" i="12"/>
  <c r="BP361" i="12"/>
  <c r="BO361" i="12"/>
  <c r="BV361" i="12" s="1"/>
  <c r="BN361" i="12"/>
  <c r="BM361" i="12"/>
  <c r="BU361" i="12" s="1"/>
  <c r="BL361" i="12"/>
  <c r="BK361" i="12"/>
  <c r="BJ361" i="12"/>
  <c r="BI361" i="12"/>
  <c r="BH361" i="12"/>
  <c r="BG361" i="12"/>
  <c r="BW361" i="12" s="1"/>
  <c r="BF361" i="12"/>
  <c r="D361" i="12"/>
  <c r="BT360" i="12"/>
  <c r="BQ360" i="12"/>
  <c r="BP360" i="12"/>
  <c r="BO360" i="12"/>
  <c r="BN360" i="12"/>
  <c r="BM360" i="12"/>
  <c r="BL360" i="12"/>
  <c r="BK360" i="12"/>
  <c r="BJ360" i="12"/>
  <c r="BI360" i="12"/>
  <c r="BH360" i="12"/>
  <c r="BG360" i="12"/>
  <c r="BF360" i="12"/>
  <c r="D360" i="12"/>
  <c r="BV359" i="12"/>
  <c r="BQ359" i="12"/>
  <c r="BP359" i="12"/>
  <c r="BO359" i="12"/>
  <c r="BN359" i="12"/>
  <c r="BM359" i="12"/>
  <c r="BL359" i="12"/>
  <c r="BK359" i="12"/>
  <c r="BJ359" i="12"/>
  <c r="BI359" i="12"/>
  <c r="BH359" i="12"/>
  <c r="BG359" i="12"/>
  <c r="BF359" i="12"/>
  <c r="D359" i="12"/>
  <c r="BU358" i="12"/>
  <c r="BQ358" i="12"/>
  <c r="BP358" i="12"/>
  <c r="BO358" i="12"/>
  <c r="BV358" i="12" s="1"/>
  <c r="BN358" i="12"/>
  <c r="BM358" i="12"/>
  <c r="BL358" i="12"/>
  <c r="BX358" i="12" s="1"/>
  <c r="BK358" i="12"/>
  <c r="BJ358" i="12"/>
  <c r="BI358" i="12"/>
  <c r="BT358" i="12" s="1"/>
  <c r="BH358" i="12"/>
  <c r="BG358" i="12"/>
  <c r="BW358" i="12" s="1"/>
  <c r="BF358" i="12"/>
  <c r="D358" i="12"/>
  <c r="BW357" i="12"/>
  <c r="BQ357" i="12"/>
  <c r="BP357" i="12"/>
  <c r="BO357" i="12"/>
  <c r="BV357" i="12" s="1"/>
  <c r="BN357" i="12"/>
  <c r="BM357" i="12"/>
  <c r="BU357" i="12" s="1"/>
  <c r="BL357" i="12"/>
  <c r="BK357" i="12"/>
  <c r="BJ357" i="12"/>
  <c r="BI357" i="12"/>
  <c r="BT357" i="12" s="1"/>
  <c r="BH357" i="12"/>
  <c r="BG357" i="12"/>
  <c r="BS357" i="12" s="1"/>
  <c r="BF357" i="12"/>
  <c r="BR357" i="12" s="1"/>
  <c r="D357" i="12"/>
  <c r="BT356" i="12"/>
  <c r="BQ356" i="12"/>
  <c r="BP356" i="12"/>
  <c r="BO356" i="12"/>
  <c r="BN356" i="12"/>
  <c r="BM356" i="12"/>
  <c r="BL356" i="12"/>
  <c r="BX356" i="12" s="1"/>
  <c r="BK356" i="12"/>
  <c r="BJ356" i="12"/>
  <c r="BI356" i="12"/>
  <c r="BH356" i="12"/>
  <c r="BG356" i="12"/>
  <c r="BF356" i="12"/>
  <c r="BR356" i="12" s="1"/>
  <c r="D356" i="12"/>
  <c r="BV355" i="12"/>
  <c r="BQ355" i="12"/>
  <c r="BP355" i="12"/>
  <c r="BO355" i="12"/>
  <c r="BN355" i="12"/>
  <c r="BM355" i="12"/>
  <c r="BL355" i="12"/>
  <c r="BX355" i="12" s="1"/>
  <c r="BK355" i="12"/>
  <c r="BJ355" i="12"/>
  <c r="BI355" i="12"/>
  <c r="BH355" i="12"/>
  <c r="BG355" i="12"/>
  <c r="BF355" i="12"/>
  <c r="BS355" i="12" s="1"/>
  <c r="D355" i="12"/>
  <c r="BQ354" i="12"/>
  <c r="BP354" i="12"/>
  <c r="BO354" i="12"/>
  <c r="BN354" i="12"/>
  <c r="BM354" i="12"/>
  <c r="BU354" i="12" s="1"/>
  <c r="BL354" i="12"/>
  <c r="BX354" i="12" s="1"/>
  <c r="BK354" i="12"/>
  <c r="BJ354" i="12"/>
  <c r="BI354" i="12"/>
  <c r="BT354" i="12" s="1"/>
  <c r="BH354" i="12"/>
  <c r="BG354" i="12"/>
  <c r="BF354" i="12"/>
  <c r="D354" i="12"/>
  <c r="BS353" i="12"/>
  <c r="BQ353" i="12"/>
  <c r="BP353" i="12"/>
  <c r="BO353" i="12"/>
  <c r="BV353" i="12" s="1"/>
  <c r="BN353" i="12"/>
  <c r="BM353" i="12"/>
  <c r="BU353" i="12" s="1"/>
  <c r="BL353" i="12"/>
  <c r="BK353" i="12"/>
  <c r="BJ353" i="12"/>
  <c r="BI353" i="12"/>
  <c r="BH353" i="12"/>
  <c r="BG353" i="12"/>
  <c r="BW353" i="12" s="1"/>
  <c r="BF353" i="12"/>
  <c r="BR353" i="12" s="1"/>
  <c r="D353" i="12"/>
  <c r="BX352" i="12"/>
  <c r="BT352" i="12"/>
  <c r="BQ352" i="12"/>
  <c r="BP352" i="12"/>
  <c r="BO352" i="12"/>
  <c r="BN352" i="12"/>
  <c r="BM352" i="12"/>
  <c r="BL352" i="12"/>
  <c r="BU352" i="12" s="1"/>
  <c r="BK352" i="12"/>
  <c r="BJ352" i="12"/>
  <c r="BI352" i="12"/>
  <c r="BH352" i="12"/>
  <c r="BG352" i="12"/>
  <c r="BF352" i="12"/>
  <c r="D352" i="12"/>
  <c r="BJ350" i="12"/>
  <c r="BD350" i="12"/>
  <c r="BC350" i="12"/>
  <c r="BB350" i="12"/>
  <c r="BA350" i="12"/>
  <c r="AZ350" i="12"/>
  <c r="AY350" i="12"/>
  <c r="AX350" i="12"/>
  <c r="AW350" i="12"/>
  <c r="AV350" i="12"/>
  <c r="AU350" i="12"/>
  <c r="AT350" i="12"/>
  <c r="AS350" i="12"/>
  <c r="BO350" i="12" s="1"/>
  <c r="AR350" i="12"/>
  <c r="AQ350" i="12"/>
  <c r="AP350" i="12"/>
  <c r="AO350" i="12"/>
  <c r="BN350" i="12" s="1"/>
  <c r="AN350" i="12"/>
  <c r="AM350" i="12"/>
  <c r="AL350" i="12"/>
  <c r="AK350" i="12"/>
  <c r="AJ350" i="12"/>
  <c r="AI350" i="12"/>
  <c r="AH350" i="12"/>
  <c r="AG350" i="12"/>
  <c r="AF350" i="12"/>
  <c r="AE350" i="12"/>
  <c r="BL350" i="12" s="1"/>
  <c r="AD350" i="12"/>
  <c r="AC350" i="12"/>
  <c r="AB350" i="12"/>
  <c r="AA350" i="12"/>
  <c r="Z350" i="12"/>
  <c r="BK350" i="12" s="1"/>
  <c r="Y350" i="12"/>
  <c r="X350" i="12"/>
  <c r="W350" i="12"/>
  <c r="V350" i="12"/>
  <c r="U350" i="12"/>
  <c r="T350" i="12"/>
  <c r="S350" i="12"/>
  <c r="R350" i="12"/>
  <c r="Q350" i="12"/>
  <c r="P350" i="12"/>
  <c r="O350" i="12"/>
  <c r="N350" i="12"/>
  <c r="M350" i="12"/>
  <c r="BH350" i="12" s="1"/>
  <c r="L350" i="12"/>
  <c r="K350" i="12"/>
  <c r="J350" i="12"/>
  <c r="I350" i="12"/>
  <c r="BG350" i="12" s="1"/>
  <c r="H350" i="12"/>
  <c r="G350" i="12"/>
  <c r="F350" i="12"/>
  <c r="E350" i="12"/>
  <c r="D350" i="12" s="1"/>
  <c r="BX349" i="12"/>
  <c r="BT349" i="12"/>
  <c r="BQ349" i="12"/>
  <c r="BP349" i="12"/>
  <c r="BO349" i="12"/>
  <c r="BN349" i="12"/>
  <c r="BM349" i="12"/>
  <c r="BL349" i="12"/>
  <c r="BU349" i="12" s="1"/>
  <c r="BK349" i="12"/>
  <c r="BJ349" i="12"/>
  <c r="BI349" i="12"/>
  <c r="BH349" i="12"/>
  <c r="BG349" i="12"/>
  <c r="BF349" i="12"/>
  <c r="D349" i="12"/>
  <c r="BV348" i="12"/>
  <c r="BQ348" i="12"/>
  <c r="BP348" i="12"/>
  <c r="BO348" i="12"/>
  <c r="BN348" i="12"/>
  <c r="BM348" i="12"/>
  <c r="BL348" i="12"/>
  <c r="BK348" i="12"/>
  <c r="BJ348" i="12"/>
  <c r="BI348" i="12"/>
  <c r="BH348" i="12"/>
  <c r="BG348" i="12"/>
  <c r="BF348" i="12"/>
  <c r="D348" i="12"/>
  <c r="BM346" i="12"/>
  <c r="BD346" i="12"/>
  <c r="BC346" i="12"/>
  <c r="BB346" i="12"/>
  <c r="BA346" i="12"/>
  <c r="AZ346" i="12"/>
  <c r="BQ346" i="12" s="1"/>
  <c r="AY346" i="12"/>
  <c r="AX346" i="12"/>
  <c r="AW346" i="12"/>
  <c r="AV346" i="12"/>
  <c r="BP346" i="12" s="1"/>
  <c r="AU346" i="12"/>
  <c r="AT346" i="12"/>
  <c r="AS346" i="12"/>
  <c r="AR346" i="12"/>
  <c r="BO346" i="12" s="1"/>
  <c r="BV346" i="12" s="1"/>
  <c r="AQ346" i="12"/>
  <c r="AP346" i="12"/>
  <c r="AO346" i="12"/>
  <c r="AN346" i="12"/>
  <c r="AM346" i="12"/>
  <c r="AL346" i="12"/>
  <c r="AK346" i="12"/>
  <c r="AJ346" i="12"/>
  <c r="AI346" i="12"/>
  <c r="AH346" i="12"/>
  <c r="AG346" i="12"/>
  <c r="AF346" i="12"/>
  <c r="AE346" i="12"/>
  <c r="BL346" i="12" s="1"/>
  <c r="AD346" i="12"/>
  <c r="AC346" i="12"/>
  <c r="AB346" i="12"/>
  <c r="AA346" i="12"/>
  <c r="Z346" i="12"/>
  <c r="Y346" i="12"/>
  <c r="X346" i="12"/>
  <c r="W346" i="12"/>
  <c r="V346" i="12"/>
  <c r="U346" i="12"/>
  <c r="T346" i="12"/>
  <c r="BI346" i="12" s="1"/>
  <c r="S346" i="12"/>
  <c r="R346" i="12"/>
  <c r="Q346" i="12"/>
  <c r="P346" i="12"/>
  <c r="O346" i="12"/>
  <c r="BH346" i="12" s="1"/>
  <c r="N346" i="12"/>
  <c r="M346" i="12"/>
  <c r="L346" i="12"/>
  <c r="K346" i="12"/>
  <c r="J346" i="12"/>
  <c r="I346" i="12"/>
  <c r="H346" i="12"/>
  <c r="G346" i="12"/>
  <c r="F346" i="12"/>
  <c r="E346" i="12"/>
  <c r="D346" i="12"/>
  <c r="BS345" i="12"/>
  <c r="BQ345" i="12"/>
  <c r="BP345" i="12"/>
  <c r="BO345" i="12"/>
  <c r="BV345" i="12" s="1"/>
  <c r="BN345" i="12"/>
  <c r="BM345" i="12"/>
  <c r="BU345" i="12" s="1"/>
  <c r="BL345" i="12"/>
  <c r="BK345" i="12"/>
  <c r="BJ345" i="12"/>
  <c r="BI345" i="12"/>
  <c r="BH345" i="12"/>
  <c r="BG345" i="12"/>
  <c r="BW345" i="12" s="1"/>
  <c r="BF345" i="12"/>
  <c r="BR345" i="12" s="1"/>
  <c r="D345" i="12"/>
  <c r="BX344" i="12"/>
  <c r="BT344" i="12"/>
  <c r="BQ344" i="12"/>
  <c r="BP344" i="12"/>
  <c r="BO344" i="12"/>
  <c r="BN344" i="12"/>
  <c r="BM344" i="12"/>
  <c r="BL344" i="12"/>
  <c r="BU344" i="12" s="1"/>
  <c r="BK344" i="12"/>
  <c r="BJ344" i="12"/>
  <c r="BI344" i="12"/>
  <c r="BH344" i="12"/>
  <c r="BG344" i="12"/>
  <c r="BF344" i="12"/>
  <c r="D344" i="12"/>
  <c r="BV343" i="12"/>
  <c r="BQ343" i="12"/>
  <c r="BP343" i="12"/>
  <c r="BO343" i="12"/>
  <c r="BN343" i="12"/>
  <c r="BM343" i="12"/>
  <c r="BL343" i="12"/>
  <c r="BK343" i="12"/>
  <c r="BJ343" i="12"/>
  <c r="BI343" i="12"/>
  <c r="BH343" i="12"/>
  <c r="BG343" i="12"/>
  <c r="BF343" i="12"/>
  <c r="D343" i="12"/>
  <c r="BM341" i="12"/>
  <c r="BD341" i="12"/>
  <c r="BC341" i="12"/>
  <c r="BB341" i="12"/>
  <c r="BA341" i="12"/>
  <c r="AZ341" i="12"/>
  <c r="BQ341" i="12" s="1"/>
  <c r="AY341" i="12"/>
  <c r="AX341" i="12"/>
  <c r="AW341" i="12"/>
  <c r="AV341" i="12"/>
  <c r="BP341" i="12" s="1"/>
  <c r="AU341" i="12"/>
  <c r="AT341" i="12"/>
  <c r="AS341" i="12"/>
  <c r="AR341" i="12"/>
  <c r="BO341" i="12" s="1"/>
  <c r="BV341" i="12" s="1"/>
  <c r="AQ341" i="12"/>
  <c r="AP341" i="12"/>
  <c r="AO341" i="12"/>
  <c r="AN341" i="12"/>
  <c r="AM341" i="12"/>
  <c r="AL341" i="12"/>
  <c r="AK341" i="12"/>
  <c r="AJ341" i="12"/>
  <c r="AI341" i="12"/>
  <c r="AH341" i="12"/>
  <c r="AG341" i="12"/>
  <c r="AF341" i="12"/>
  <c r="AE341" i="12"/>
  <c r="BL341" i="12" s="1"/>
  <c r="AD341" i="12"/>
  <c r="AC341" i="12"/>
  <c r="AB341" i="12"/>
  <c r="AA341" i="12"/>
  <c r="Z341" i="12"/>
  <c r="Y341" i="12"/>
  <c r="X341" i="12"/>
  <c r="W341" i="12"/>
  <c r="V341" i="12"/>
  <c r="U341" i="12"/>
  <c r="T341" i="12"/>
  <c r="BI341" i="12" s="1"/>
  <c r="S341" i="12"/>
  <c r="R341" i="12"/>
  <c r="Q341" i="12"/>
  <c r="P341" i="12"/>
  <c r="O341" i="12"/>
  <c r="BH341" i="12" s="1"/>
  <c r="N341" i="12"/>
  <c r="M341" i="12"/>
  <c r="L341" i="12"/>
  <c r="K341" i="12"/>
  <c r="J341" i="12"/>
  <c r="I341" i="12"/>
  <c r="H341" i="12"/>
  <c r="G341" i="12"/>
  <c r="F341" i="12"/>
  <c r="E341" i="12"/>
  <c r="D341" i="12"/>
  <c r="BS340" i="12"/>
  <c r="BQ340" i="12"/>
  <c r="BP340" i="12"/>
  <c r="BO340" i="12"/>
  <c r="BV340" i="12" s="1"/>
  <c r="BN340" i="12"/>
  <c r="BM340" i="12"/>
  <c r="BL340" i="12"/>
  <c r="BK340" i="12"/>
  <c r="BJ340" i="12"/>
  <c r="BI340" i="12"/>
  <c r="BH340" i="12"/>
  <c r="BG340" i="12"/>
  <c r="BF340" i="12"/>
  <c r="BR340" i="12" s="1"/>
  <c r="D340" i="12"/>
  <c r="BT339" i="12"/>
  <c r="BQ339" i="12"/>
  <c r="BP339" i="12"/>
  <c r="BO339" i="12"/>
  <c r="BN339" i="12"/>
  <c r="BM339" i="12"/>
  <c r="BL339" i="12"/>
  <c r="BU339" i="12" s="1"/>
  <c r="BK339" i="12"/>
  <c r="BJ339" i="12"/>
  <c r="BI339" i="12"/>
  <c r="BH339" i="12"/>
  <c r="BG339" i="12"/>
  <c r="BF339" i="12"/>
  <c r="D339" i="12"/>
  <c r="BJ337" i="12"/>
  <c r="BD337" i="12"/>
  <c r="BC337" i="12"/>
  <c r="BB337" i="12"/>
  <c r="BA337" i="12"/>
  <c r="AZ337" i="12"/>
  <c r="AY337" i="12"/>
  <c r="AX337" i="12"/>
  <c r="AW337" i="12"/>
  <c r="AV337" i="12"/>
  <c r="AU337" i="12"/>
  <c r="AT337" i="12"/>
  <c r="AS337" i="12"/>
  <c r="BO337" i="12" s="1"/>
  <c r="AR337" i="12"/>
  <c r="AQ337" i="12"/>
  <c r="AP337" i="12"/>
  <c r="AO337" i="12"/>
  <c r="BN337" i="12" s="1"/>
  <c r="AN337" i="12"/>
  <c r="AM337" i="12"/>
  <c r="AL337" i="12"/>
  <c r="AK337" i="12"/>
  <c r="AJ337" i="12"/>
  <c r="AI337" i="12"/>
  <c r="AH337" i="12"/>
  <c r="AG337" i="12"/>
  <c r="AF337" i="12"/>
  <c r="AE337" i="12"/>
  <c r="BL337" i="12" s="1"/>
  <c r="AD337" i="12"/>
  <c r="AC337" i="12"/>
  <c r="AB337" i="12"/>
  <c r="AA337" i="12"/>
  <c r="Z337" i="12"/>
  <c r="BK337" i="12" s="1"/>
  <c r="Y337" i="12"/>
  <c r="X337" i="12"/>
  <c r="W337" i="12"/>
  <c r="V337" i="12"/>
  <c r="U337" i="12"/>
  <c r="T337" i="12"/>
  <c r="S337" i="12"/>
  <c r="R337" i="12"/>
  <c r="Q337" i="12"/>
  <c r="P337" i="12"/>
  <c r="O337" i="12"/>
  <c r="N337" i="12"/>
  <c r="M337" i="12"/>
  <c r="BH337" i="12" s="1"/>
  <c r="L337" i="12"/>
  <c r="K337" i="12"/>
  <c r="J337" i="12"/>
  <c r="I337" i="12"/>
  <c r="BG337" i="12" s="1"/>
  <c r="H337" i="12"/>
  <c r="G337" i="12"/>
  <c r="F337" i="12"/>
  <c r="E337" i="12"/>
  <c r="D337" i="12" s="1"/>
  <c r="BX336" i="12"/>
  <c r="BT336" i="12"/>
  <c r="BQ336" i="12"/>
  <c r="BP336" i="12"/>
  <c r="BO336" i="12"/>
  <c r="BN336" i="12"/>
  <c r="BM336" i="12"/>
  <c r="BL336" i="12"/>
  <c r="BU336" i="12" s="1"/>
  <c r="BK336" i="12"/>
  <c r="BJ336" i="12"/>
  <c r="BI336" i="12"/>
  <c r="BH336" i="12"/>
  <c r="BG336" i="12"/>
  <c r="BF336" i="12"/>
  <c r="D336" i="12"/>
  <c r="BV335" i="12"/>
  <c r="BQ335" i="12"/>
  <c r="BP335" i="12"/>
  <c r="BO335" i="12"/>
  <c r="BN335" i="12"/>
  <c r="BM335" i="12"/>
  <c r="BL335" i="12"/>
  <c r="BK335" i="12"/>
  <c r="BJ335" i="12"/>
  <c r="BI335" i="12"/>
  <c r="BH335" i="12"/>
  <c r="BG335" i="12"/>
  <c r="BF335" i="12"/>
  <c r="D335" i="12"/>
  <c r="BM333" i="12"/>
  <c r="BD333" i="12"/>
  <c r="BC333" i="12"/>
  <c r="BB333" i="12"/>
  <c r="BA333" i="12"/>
  <c r="AZ333" i="12"/>
  <c r="BQ333" i="12" s="1"/>
  <c r="AY333" i="12"/>
  <c r="AX333" i="12"/>
  <c r="AW333" i="12"/>
  <c r="AV333" i="12"/>
  <c r="BP333" i="12" s="1"/>
  <c r="AU333" i="12"/>
  <c r="AT333" i="12"/>
  <c r="AS333" i="12"/>
  <c r="AR333" i="12"/>
  <c r="BO333" i="12" s="1"/>
  <c r="BV333" i="12" s="1"/>
  <c r="AQ333" i="12"/>
  <c r="AP333" i="12"/>
  <c r="AO333" i="12"/>
  <c r="AN333" i="12"/>
  <c r="AM333" i="12"/>
  <c r="AL333" i="12"/>
  <c r="AK333" i="12"/>
  <c r="AJ333" i="12"/>
  <c r="AI333" i="12"/>
  <c r="AH333" i="12"/>
  <c r="AG333" i="12"/>
  <c r="AF333" i="12"/>
  <c r="AE333" i="12"/>
  <c r="AD333" i="12"/>
  <c r="AC333" i="12"/>
  <c r="AB333" i="12"/>
  <c r="AA333" i="12"/>
  <c r="Z333" i="12"/>
  <c r="Y333" i="12"/>
  <c r="X333" i="12"/>
  <c r="W333" i="12"/>
  <c r="V333" i="12"/>
  <c r="U333" i="12"/>
  <c r="T333" i="12"/>
  <c r="S333" i="12"/>
  <c r="R333" i="12"/>
  <c r="Q333" i="12"/>
  <c r="P333" i="12"/>
  <c r="O333" i="12"/>
  <c r="N333" i="12"/>
  <c r="M333" i="12"/>
  <c r="L333" i="12"/>
  <c r="K333" i="12"/>
  <c r="J333" i="12"/>
  <c r="I333" i="12"/>
  <c r="H333" i="12"/>
  <c r="G333" i="12"/>
  <c r="F333" i="12"/>
  <c r="E333" i="12"/>
  <c r="D333" i="12"/>
  <c r="BQ332" i="12"/>
  <c r="BP332" i="12"/>
  <c r="BO332" i="12"/>
  <c r="BV332" i="12" s="1"/>
  <c r="BN332" i="12"/>
  <c r="BM332" i="12"/>
  <c r="BL332" i="12"/>
  <c r="BK332" i="12"/>
  <c r="BJ332" i="12"/>
  <c r="BI332" i="12"/>
  <c r="BH332" i="12"/>
  <c r="BG332" i="12"/>
  <c r="BS332" i="12" s="1"/>
  <c r="BF332" i="12"/>
  <c r="D332" i="12"/>
  <c r="BX331" i="12"/>
  <c r="BT331" i="12"/>
  <c r="BQ331" i="12"/>
  <c r="BP331" i="12"/>
  <c r="BO331" i="12"/>
  <c r="BN331" i="12"/>
  <c r="BM331" i="12"/>
  <c r="BL331" i="12"/>
  <c r="BU331" i="12" s="1"/>
  <c r="BK331" i="12"/>
  <c r="BJ331" i="12"/>
  <c r="BI331" i="12"/>
  <c r="BH331" i="12"/>
  <c r="BG331" i="12"/>
  <c r="BF331" i="12"/>
  <c r="D331" i="12"/>
  <c r="BV330" i="12"/>
  <c r="BQ330" i="12"/>
  <c r="BP330" i="12"/>
  <c r="BO330" i="12"/>
  <c r="BN330" i="12"/>
  <c r="BM330" i="12"/>
  <c r="BL330" i="12"/>
  <c r="BK330" i="12"/>
  <c r="BJ330" i="12"/>
  <c r="BI330" i="12"/>
  <c r="BH330" i="12"/>
  <c r="BG330" i="12"/>
  <c r="BF330" i="12"/>
  <c r="D330" i="12"/>
  <c r="BU329" i="12"/>
  <c r="BQ329" i="12"/>
  <c r="BP329" i="12"/>
  <c r="BO329" i="12"/>
  <c r="BV329" i="12" s="1"/>
  <c r="BN329" i="12"/>
  <c r="BM329" i="12"/>
  <c r="BL329" i="12"/>
  <c r="BX329" i="12" s="1"/>
  <c r="BK329" i="12"/>
  <c r="BJ329" i="12"/>
  <c r="BI329" i="12"/>
  <c r="BT329" i="12" s="1"/>
  <c r="BH329" i="12"/>
  <c r="BG329" i="12"/>
  <c r="BW329" i="12" s="1"/>
  <c r="BF329" i="12"/>
  <c r="D329" i="12"/>
  <c r="BD327" i="12"/>
  <c r="BC327" i="12"/>
  <c r="BB327" i="12"/>
  <c r="BB363" i="12" s="1"/>
  <c r="BA327" i="12"/>
  <c r="AZ327" i="12"/>
  <c r="AY327" i="12"/>
  <c r="AX327" i="12"/>
  <c r="AW327" i="12"/>
  <c r="AV327" i="12"/>
  <c r="AU327" i="12"/>
  <c r="AT327" i="12"/>
  <c r="AT363" i="12" s="1"/>
  <c r="AS327" i="12"/>
  <c r="AR327" i="12"/>
  <c r="AQ327" i="12"/>
  <c r="AP327" i="12"/>
  <c r="AO327" i="12"/>
  <c r="AN327" i="12"/>
  <c r="AM327" i="12"/>
  <c r="AL327" i="12"/>
  <c r="AL363" i="12" s="1"/>
  <c r="AK327" i="12"/>
  <c r="AJ327" i="12"/>
  <c r="AI327" i="12"/>
  <c r="AH327" i="12"/>
  <c r="AG327" i="12"/>
  <c r="AF327" i="12"/>
  <c r="AE327" i="12"/>
  <c r="AD327" i="12"/>
  <c r="AC327" i="12"/>
  <c r="AB327" i="12"/>
  <c r="AA327" i="12"/>
  <c r="Z327" i="12"/>
  <c r="BK327" i="12" s="1"/>
  <c r="Y327" i="12"/>
  <c r="X327" i="12"/>
  <c r="W327" i="12"/>
  <c r="V327" i="12"/>
  <c r="BJ327" i="12" s="1"/>
  <c r="U327" i="12"/>
  <c r="T327" i="12"/>
  <c r="S327" i="12"/>
  <c r="R327" i="12"/>
  <c r="BI327" i="12" s="1"/>
  <c r="BT327" i="12" s="1"/>
  <c r="Q327" i="12"/>
  <c r="P327" i="12"/>
  <c r="O327" i="12"/>
  <c r="N327" i="12"/>
  <c r="N363" i="12" s="1"/>
  <c r="M327" i="12"/>
  <c r="L327" i="12"/>
  <c r="K327" i="12"/>
  <c r="J327" i="12"/>
  <c r="BG327" i="12" s="1"/>
  <c r="I327" i="12"/>
  <c r="H327" i="12"/>
  <c r="G327" i="12"/>
  <c r="F327" i="12"/>
  <c r="F363" i="12" s="1"/>
  <c r="E327" i="12"/>
  <c r="BU326" i="12"/>
  <c r="BT326" i="12"/>
  <c r="BQ326" i="12"/>
  <c r="BP326" i="12"/>
  <c r="BO326" i="12"/>
  <c r="BV326" i="12" s="1"/>
  <c r="BN326" i="12"/>
  <c r="BM326" i="12"/>
  <c r="BL326" i="12"/>
  <c r="BX326" i="12" s="1"/>
  <c r="BK326" i="12"/>
  <c r="BJ326" i="12"/>
  <c r="BI326" i="12"/>
  <c r="BH326" i="12"/>
  <c r="BG326" i="12"/>
  <c r="BW326" i="12" s="1"/>
  <c r="BF326" i="12"/>
  <c r="BR326" i="12" s="1"/>
  <c r="D326" i="12"/>
  <c r="BW325" i="12"/>
  <c r="BV325" i="12"/>
  <c r="BQ325" i="12"/>
  <c r="BP325" i="12"/>
  <c r="BO325" i="12"/>
  <c r="BN325" i="12"/>
  <c r="BM325" i="12"/>
  <c r="BU325" i="12" s="1"/>
  <c r="BL325" i="12"/>
  <c r="BX325" i="12" s="1"/>
  <c r="BK325" i="12"/>
  <c r="BJ325" i="12"/>
  <c r="BI325" i="12"/>
  <c r="BT325" i="12" s="1"/>
  <c r="BH325" i="12"/>
  <c r="BG325" i="12"/>
  <c r="BS325" i="12" s="1"/>
  <c r="BF325" i="12"/>
  <c r="BR325" i="12" s="1"/>
  <c r="D325" i="12"/>
  <c r="BD323" i="12"/>
  <c r="BC323" i="12"/>
  <c r="BQ323" i="12" s="1"/>
  <c r="BB323" i="12"/>
  <c r="BA323" i="12"/>
  <c r="AZ323" i="12"/>
  <c r="AY323" i="12"/>
  <c r="BP323" i="12" s="1"/>
  <c r="AX323" i="12"/>
  <c r="AW323" i="12"/>
  <c r="AV323" i="12"/>
  <c r="AU323" i="12"/>
  <c r="AT323" i="12"/>
  <c r="AS323" i="12"/>
  <c r="AR323" i="12"/>
  <c r="AQ323" i="12"/>
  <c r="AP323" i="12"/>
  <c r="AO323" i="12"/>
  <c r="AN323" i="12"/>
  <c r="AM323" i="12"/>
  <c r="BN323" i="12" s="1"/>
  <c r="AL323" i="12"/>
  <c r="AK323" i="12"/>
  <c r="AJ323" i="12"/>
  <c r="AI323" i="12"/>
  <c r="BM323" i="12" s="1"/>
  <c r="AH323" i="12"/>
  <c r="AG323" i="12"/>
  <c r="AF323" i="12"/>
  <c r="AE323" i="12"/>
  <c r="BL323" i="12" s="1"/>
  <c r="AD323" i="12"/>
  <c r="AC323" i="12"/>
  <c r="AB323" i="12"/>
  <c r="AA323" i="12"/>
  <c r="Z323" i="12"/>
  <c r="Y323" i="12"/>
  <c r="X323" i="12"/>
  <c r="W323" i="12"/>
  <c r="V323" i="12"/>
  <c r="U323" i="12"/>
  <c r="T323" i="12"/>
  <c r="S323" i="12"/>
  <c r="BI323" i="12" s="1"/>
  <c r="R323" i="12"/>
  <c r="Q323" i="12"/>
  <c r="P323" i="12"/>
  <c r="O323" i="12"/>
  <c r="BH323" i="12" s="1"/>
  <c r="N323" i="12"/>
  <c r="M323" i="12"/>
  <c r="L323" i="12"/>
  <c r="K323" i="12"/>
  <c r="J323" i="12"/>
  <c r="I323" i="12"/>
  <c r="H323" i="12"/>
  <c r="G323" i="12"/>
  <c r="D323" i="12" s="1"/>
  <c r="F323" i="12"/>
  <c r="E323" i="12"/>
  <c r="BV322" i="12"/>
  <c r="BQ322" i="12"/>
  <c r="BP322" i="12"/>
  <c r="BO322" i="12"/>
  <c r="BN322" i="12"/>
  <c r="BM322" i="12"/>
  <c r="BL322" i="12"/>
  <c r="BK322" i="12"/>
  <c r="BJ322" i="12"/>
  <c r="BI322" i="12"/>
  <c r="BH322" i="12"/>
  <c r="BG322" i="12"/>
  <c r="BF322" i="12"/>
  <c r="D322" i="12"/>
  <c r="BU321" i="12"/>
  <c r="BQ321" i="12"/>
  <c r="BP321" i="12"/>
  <c r="BO321" i="12"/>
  <c r="BV321" i="12" s="1"/>
  <c r="BN321" i="12"/>
  <c r="BM321" i="12"/>
  <c r="BL321" i="12"/>
  <c r="BX321" i="12" s="1"/>
  <c r="BK321" i="12"/>
  <c r="BJ321" i="12"/>
  <c r="BI321" i="12"/>
  <c r="BT321" i="12" s="1"/>
  <c r="BH321" i="12"/>
  <c r="BG321" i="12"/>
  <c r="BW321" i="12" s="1"/>
  <c r="BF321" i="12"/>
  <c r="BR321" i="12" s="1"/>
  <c r="D321" i="12"/>
  <c r="BW320" i="12"/>
  <c r="BQ320" i="12"/>
  <c r="BP320" i="12"/>
  <c r="BO320" i="12"/>
  <c r="BV320" i="12" s="1"/>
  <c r="BN320" i="12"/>
  <c r="BM320" i="12"/>
  <c r="BU320" i="12" s="1"/>
  <c r="BL320" i="12"/>
  <c r="BX320" i="12" s="1"/>
  <c r="BK320" i="12"/>
  <c r="BJ320" i="12"/>
  <c r="BI320" i="12"/>
  <c r="BT320" i="12" s="1"/>
  <c r="BH320" i="12"/>
  <c r="BG320" i="12"/>
  <c r="BS320" i="12" s="1"/>
  <c r="BF320" i="12"/>
  <c r="BR320" i="12" s="1"/>
  <c r="D320" i="12"/>
  <c r="BT319" i="12"/>
  <c r="BQ319" i="12"/>
  <c r="BP319" i="12"/>
  <c r="BO319" i="12"/>
  <c r="BN319" i="12"/>
  <c r="BM319" i="12"/>
  <c r="BL319" i="12"/>
  <c r="BX319" i="12" s="1"/>
  <c r="BK319" i="12"/>
  <c r="BJ319" i="12"/>
  <c r="BI319" i="12"/>
  <c r="BH319" i="12"/>
  <c r="BG319" i="12"/>
  <c r="BF319" i="12"/>
  <c r="BR319" i="12" s="1"/>
  <c r="D319" i="12"/>
  <c r="BV318" i="12"/>
  <c r="BQ318" i="12"/>
  <c r="BP318" i="12"/>
  <c r="BO318" i="12"/>
  <c r="BN318" i="12"/>
  <c r="BM318" i="12"/>
  <c r="BL318" i="12"/>
  <c r="BX318" i="12" s="1"/>
  <c r="BK318" i="12"/>
  <c r="BJ318" i="12"/>
  <c r="BI318" i="12"/>
  <c r="BH318" i="12"/>
  <c r="BG318" i="12"/>
  <c r="BF318" i="12"/>
  <c r="BS318" i="12" s="1"/>
  <c r="D318" i="12"/>
  <c r="BQ317" i="12"/>
  <c r="BP317" i="12"/>
  <c r="BO317" i="12"/>
  <c r="BN317" i="12"/>
  <c r="BM317" i="12"/>
  <c r="BL317" i="12"/>
  <c r="BK317" i="12"/>
  <c r="BJ317" i="12"/>
  <c r="BI317" i="12"/>
  <c r="BT317" i="12" s="1"/>
  <c r="BH317" i="12"/>
  <c r="BG317" i="12"/>
  <c r="BF317" i="12"/>
  <c r="D317" i="12"/>
  <c r="BK315" i="12"/>
  <c r="BD315" i="12"/>
  <c r="BD363" i="12" s="1"/>
  <c r="BC315" i="12"/>
  <c r="BB315" i="12"/>
  <c r="BA315" i="12"/>
  <c r="BA363" i="12" s="1"/>
  <c r="AZ315" i="12"/>
  <c r="AZ363" i="12" s="1"/>
  <c r="AY315" i="12"/>
  <c r="AX315" i="12"/>
  <c r="AX363" i="12" s="1"/>
  <c r="AW315" i="12"/>
  <c r="AW363" i="12" s="1"/>
  <c r="AV315" i="12"/>
  <c r="AV363" i="12" s="1"/>
  <c r="AU315" i="12"/>
  <c r="AT315" i="12"/>
  <c r="BO315" i="12" s="1"/>
  <c r="AS315" i="12"/>
  <c r="AS363" i="12" s="1"/>
  <c r="AR315" i="12"/>
  <c r="AR363" i="12" s="1"/>
  <c r="AQ315" i="12"/>
  <c r="AP315" i="12"/>
  <c r="AP363" i="12" s="1"/>
  <c r="AO315" i="12"/>
  <c r="AO363" i="12" s="1"/>
  <c r="AN315" i="12"/>
  <c r="AN363" i="12" s="1"/>
  <c r="AM315" i="12"/>
  <c r="AL315" i="12"/>
  <c r="AK315" i="12"/>
  <c r="AK363" i="12" s="1"/>
  <c r="AJ315" i="12"/>
  <c r="AJ363" i="12" s="1"/>
  <c r="AI315" i="12"/>
  <c r="AH315" i="12"/>
  <c r="AH363" i="12" s="1"/>
  <c r="AG315" i="12"/>
  <c r="AG363" i="12" s="1"/>
  <c r="AF315" i="12"/>
  <c r="AF363" i="12" s="1"/>
  <c r="AE315" i="12"/>
  <c r="AD315" i="12"/>
  <c r="AC315" i="12"/>
  <c r="AC363" i="12" s="1"/>
  <c r="AB315" i="12"/>
  <c r="AB363" i="12" s="1"/>
  <c r="AA315" i="12"/>
  <c r="Z315" i="12"/>
  <c r="Z363" i="12" s="1"/>
  <c r="Y315" i="12"/>
  <c r="Y363" i="12" s="1"/>
  <c r="X315" i="12"/>
  <c r="X363" i="12" s="1"/>
  <c r="W315" i="12"/>
  <c r="V315" i="12"/>
  <c r="BJ315" i="12" s="1"/>
  <c r="U315" i="12"/>
  <c r="U363" i="12" s="1"/>
  <c r="T315" i="12"/>
  <c r="T363" i="12" s="1"/>
  <c r="S315" i="12"/>
  <c r="R315" i="12"/>
  <c r="BI315" i="12" s="1"/>
  <c r="Q315" i="12"/>
  <c r="Q363" i="12" s="1"/>
  <c r="P315" i="12"/>
  <c r="P363" i="12" s="1"/>
  <c r="O315" i="12"/>
  <c r="N315" i="12"/>
  <c r="M315" i="12"/>
  <c r="L315" i="12"/>
  <c r="L363" i="12" s="1"/>
  <c r="K315" i="12"/>
  <c r="J315" i="12"/>
  <c r="J363" i="12" s="1"/>
  <c r="I315" i="12"/>
  <c r="I363" i="12" s="1"/>
  <c r="H315" i="12"/>
  <c r="H363" i="12" s="1"/>
  <c r="G315" i="12"/>
  <c r="F315" i="12"/>
  <c r="E315" i="12"/>
  <c r="BQ314" i="12"/>
  <c r="BP314" i="12"/>
  <c r="BO314" i="12"/>
  <c r="BN314" i="12"/>
  <c r="BM314" i="12"/>
  <c r="BU314" i="12" s="1"/>
  <c r="BL314" i="12"/>
  <c r="BK314" i="12"/>
  <c r="BJ314" i="12"/>
  <c r="BI314" i="12"/>
  <c r="BT314" i="12" s="1"/>
  <c r="BH314" i="12"/>
  <c r="BG314" i="12"/>
  <c r="BF314" i="12"/>
  <c r="D314" i="12"/>
  <c r="BQ313" i="12"/>
  <c r="BP313" i="12"/>
  <c r="BO313" i="12"/>
  <c r="BV313" i="12" s="1"/>
  <c r="BN313" i="12"/>
  <c r="BM313" i="12"/>
  <c r="BU313" i="12" s="1"/>
  <c r="BL313" i="12"/>
  <c r="BK313" i="12"/>
  <c r="BJ313" i="12"/>
  <c r="BI313" i="12"/>
  <c r="BH313" i="12"/>
  <c r="BG313" i="12"/>
  <c r="BS313" i="12" s="1"/>
  <c r="BF313" i="12"/>
  <c r="D313" i="12"/>
  <c r="BX312" i="12"/>
  <c r="BT312" i="12"/>
  <c r="BQ312" i="12"/>
  <c r="BP312" i="12"/>
  <c r="BO312" i="12"/>
  <c r="BN312" i="12"/>
  <c r="BM312" i="12"/>
  <c r="BL312" i="12"/>
  <c r="BU312" i="12" s="1"/>
  <c r="BK312" i="12"/>
  <c r="BJ312" i="12"/>
  <c r="BI312" i="12"/>
  <c r="BH312" i="12"/>
  <c r="BG312" i="12"/>
  <c r="BF312" i="12"/>
  <c r="D312" i="12"/>
  <c r="BV311" i="12"/>
  <c r="BQ311" i="12"/>
  <c r="BP311" i="12"/>
  <c r="BO311" i="12"/>
  <c r="BN311" i="12"/>
  <c r="BM311" i="12"/>
  <c r="BL311" i="12"/>
  <c r="BK311" i="12"/>
  <c r="BJ311" i="12"/>
  <c r="BI311" i="12"/>
  <c r="BH311" i="12"/>
  <c r="BG311" i="12"/>
  <c r="BF311" i="12"/>
  <c r="D311" i="12"/>
  <c r="BD310" i="12"/>
  <c r="BC310" i="12"/>
  <c r="BB310" i="12"/>
  <c r="BA310" i="12"/>
  <c r="AZ310" i="12"/>
  <c r="AY310" i="12"/>
  <c r="AX310" i="12"/>
  <c r="AW310" i="12"/>
  <c r="AV310" i="12"/>
  <c r="AU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F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C306" i="12"/>
  <c r="BX305" i="12"/>
  <c r="BQ305" i="12"/>
  <c r="BP305" i="12"/>
  <c r="BO305" i="12"/>
  <c r="BV305" i="12" s="1"/>
  <c r="BN305" i="12"/>
  <c r="BM305" i="12"/>
  <c r="BL305" i="12"/>
  <c r="BU305" i="12" s="1"/>
  <c r="BK305" i="12"/>
  <c r="BT305" i="12" s="1"/>
  <c r="BJ305" i="12"/>
  <c r="BI305" i="12"/>
  <c r="BH305" i="12"/>
  <c r="BG305" i="12"/>
  <c r="BW305" i="12" s="1"/>
  <c r="BF305" i="12"/>
  <c r="D305" i="12"/>
  <c r="BU304" i="12"/>
  <c r="BQ304" i="12"/>
  <c r="BV304" i="12" s="1"/>
  <c r="BP304" i="12"/>
  <c r="BO304" i="12"/>
  <c r="BN304" i="12"/>
  <c r="BM304" i="12"/>
  <c r="BL304" i="12"/>
  <c r="BK304" i="12"/>
  <c r="BJ304" i="12"/>
  <c r="BI304" i="12"/>
  <c r="BT304" i="12" s="1"/>
  <c r="BH304" i="12"/>
  <c r="BG304" i="12"/>
  <c r="BF304" i="12"/>
  <c r="D304" i="12"/>
  <c r="BC303" i="12"/>
  <c r="BC306" i="12" s="1"/>
  <c r="BB303" i="12"/>
  <c r="BB306" i="12" s="1"/>
  <c r="AY303" i="12"/>
  <c r="AY306" i="12" s="1"/>
  <c r="AX303" i="12"/>
  <c r="AX306" i="12" s="1"/>
  <c r="AU303" i="12"/>
  <c r="AU306" i="12" s="1"/>
  <c r="AT303" i="12"/>
  <c r="AT306" i="12" s="1"/>
  <c r="AQ303" i="12"/>
  <c r="AQ306" i="12" s="1"/>
  <c r="AP303" i="12"/>
  <c r="AP306" i="12" s="1"/>
  <c r="AM303" i="12"/>
  <c r="AL303" i="12"/>
  <c r="AL306" i="12" s="1"/>
  <c r="AI303" i="12"/>
  <c r="AH303" i="12"/>
  <c r="AH306" i="12" s="1"/>
  <c r="AE303" i="12"/>
  <c r="AE306" i="12" s="1"/>
  <c r="AD303" i="12"/>
  <c r="AD306" i="12" s="1"/>
  <c r="AA303" i="12"/>
  <c r="AA306" i="12" s="1"/>
  <c r="Z303" i="12"/>
  <c r="W303" i="12"/>
  <c r="W306" i="12" s="1"/>
  <c r="V303" i="12"/>
  <c r="S303" i="12"/>
  <c r="S306" i="12" s="1"/>
  <c r="R303" i="12"/>
  <c r="O303" i="12"/>
  <c r="O306" i="12" s="1"/>
  <c r="N303" i="12"/>
  <c r="N306" i="12" s="1"/>
  <c r="K303" i="12"/>
  <c r="K306" i="12" s="1"/>
  <c r="J303" i="12"/>
  <c r="J306" i="12" s="1"/>
  <c r="G303" i="12"/>
  <c r="G306" i="12" s="1"/>
  <c r="F303" i="12"/>
  <c r="F306" i="12" s="1"/>
  <c r="BQ302" i="12"/>
  <c r="BV302" i="12" s="1"/>
  <c r="BP302" i="12"/>
  <c r="BO302" i="12"/>
  <c r="BN302" i="12"/>
  <c r="BM302" i="12"/>
  <c r="BU302" i="12" s="1"/>
  <c r="BL302" i="12"/>
  <c r="BK302" i="12"/>
  <c r="BJ302" i="12"/>
  <c r="BI302" i="12"/>
  <c r="BT302" i="12" s="1"/>
  <c r="BH302" i="12"/>
  <c r="BG302" i="12"/>
  <c r="BF302" i="12"/>
  <c r="D302" i="12"/>
  <c r="BK298" i="12"/>
  <c r="BD298" i="12"/>
  <c r="BC298" i="12"/>
  <c r="BB298" i="12"/>
  <c r="BA298" i="12"/>
  <c r="AZ298" i="12"/>
  <c r="AY298" i="12"/>
  <c r="AX298" i="12"/>
  <c r="BP298" i="12" s="1"/>
  <c r="AW298" i="12"/>
  <c r="AV298" i="12"/>
  <c r="AU298" i="12"/>
  <c r="BO298" i="12" s="1"/>
  <c r="AT298" i="12"/>
  <c r="AS298" i="12"/>
  <c r="AR298" i="12"/>
  <c r="AQ298" i="12"/>
  <c r="AP298" i="12"/>
  <c r="AO298" i="12"/>
  <c r="AN298" i="12"/>
  <c r="AM298" i="12"/>
  <c r="BN298" i="12" s="1"/>
  <c r="AL298" i="12"/>
  <c r="AK298" i="12"/>
  <c r="AJ298" i="12"/>
  <c r="AI298" i="12"/>
  <c r="BM298" i="12" s="1"/>
  <c r="AH298" i="12"/>
  <c r="AG298" i="12"/>
  <c r="AF298" i="12"/>
  <c r="AE298" i="12"/>
  <c r="BL298" i="12" s="1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BH298" i="12" s="1"/>
  <c r="M298" i="12"/>
  <c r="L298" i="12"/>
  <c r="K298" i="12"/>
  <c r="BG298" i="12" s="1"/>
  <c r="J298" i="12"/>
  <c r="I298" i="12"/>
  <c r="H298" i="12"/>
  <c r="G298" i="12"/>
  <c r="F298" i="12"/>
  <c r="E298" i="12"/>
  <c r="BQ297" i="12"/>
  <c r="BV297" i="12" s="1"/>
  <c r="BP297" i="12"/>
  <c r="BO297" i="12"/>
  <c r="BN297" i="12"/>
  <c r="BM297" i="12"/>
  <c r="BU297" i="12" s="1"/>
  <c r="BL297" i="12"/>
  <c r="BK297" i="12"/>
  <c r="BJ297" i="12"/>
  <c r="BI297" i="12"/>
  <c r="BT297" i="12" s="1"/>
  <c r="BH297" i="12"/>
  <c r="BG297" i="12"/>
  <c r="BF297" i="12"/>
  <c r="D297" i="12"/>
  <c r="BS296" i="12"/>
  <c r="BQ296" i="12"/>
  <c r="BP296" i="12"/>
  <c r="BO296" i="12"/>
  <c r="BN296" i="12"/>
  <c r="BM296" i="12"/>
  <c r="BL296" i="12"/>
  <c r="BU296" i="12" s="1"/>
  <c r="BK296" i="12"/>
  <c r="BT296" i="12" s="1"/>
  <c r="BJ296" i="12"/>
  <c r="BI296" i="12"/>
  <c r="BH296" i="12"/>
  <c r="BW296" i="12" s="1"/>
  <c r="BG296" i="12"/>
  <c r="BF296" i="12"/>
  <c r="BR296" i="12" s="1"/>
  <c r="D296" i="12"/>
  <c r="D295" i="12"/>
  <c r="BW294" i="12"/>
  <c r="BQ294" i="12"/>
  <c r="BP294" i="12"/>
  <c r="BO294" i="12"/>
  <c r="BN294" i="12"/>
  <c r="BM294" i="12"/>
  <c r="BU294" i="12" s="1"/>
  <c r="BL294" i="12"/>
  <c r="BK294" i="12"/>
  <c r="BJ294" i="12"/>
  <c r="BI294" i="12"/>
  <c r="BT294" i="12" s="1"/>
  <c r="BH294" i="12"/>
  <c r="BG294" i="12"/>
  <c r="BF294" i="12"/>
  <c r="D294" i="12"/>
  <c r="BD293" i="12"/>
  <c r="BC293" i="12"/>
  <c r="BB293" i="12"/>
  <c r="BA293" i="12"/>
  <c r="AZ293" i="12"/>
  <c r="AY293" i="12"/>
  <c r="AX293" i="12"/>
  <c r="AW293" i="12"/>
  <c r="AV293" i="12"/>
  <c r="AU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G293" i="12"/>
  <c r="AF293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G293" i="12"/>
  <c r="F293" i="12"/>
  <c r="E293" i="12"/>
  <c r="BJ292" i="12"/>
  <c r="BD292" i="12"/>
  <c r="BC292" i="12"/>
  <c r="BB292" i="12"/>
  <c r="BA292" i="12"/>
  <c r="AZ292" i="12"/>
  <c r="AY292" i="12"/>
  <c r="AX292" i="12"/>
  <c r="AW292" i="12"/>
  <c r="AV292" i="12"/>
  <c r="AU292" i="12"/>
  <c r="AT292" i="12"/>
  <c r="AS292" i="12"/>
  <c r="BO292" i="12" s="1"/>
  <c r="AR292" i="12"/>
  <c r="AQ292" i="12"/>
  <c r="AP292" i="12"/>
  <c r="AO292" i="12"/>
  <c r="BN292" i="12" s="1"/>
  <c r="AN292" i="12"/>
  <c r="AM292" i="12"/>
  <c r="AL292" i="12"/>
  <c r="AK292" i="12"/>
  <c r="AJ292" i="12"/>
  <c r="AI292" i="12"/>
  <c r="AH292" i="12"/>
  <c r="AG292" i="12"/>
  <c r="AF292" i="12"/>
  <c r="AE292" i="12"/>
  <c r="AD292" i="12"/>
  <c r="AC292" i="12"/>
  <c r="AB292" i="12"/>
  <c r="AA292" i="12"/>
  <c r="Z292" i="12"/>
  <c r="BK292" i="12" s="1"/>
  <c r="Y292" i="12"/>
  <c r="X292" i="12"/>
  <c r="W292" i="12"/>
  <c r="V292" i="12"/>
  <c r="U292" i="12"/>
  <c r="T292" i="12"/>
  <c r="S292" i="12"/>
  <c r="R292" i="12"/>
  <c r="BI292" i="12" s="1"/>
  <c r="Q292" i="12"/>
  <c r="P292" i="12"/>
  <c r="O292" i="12"/>
  <c r="N292" i="12"/>
  <c r="M292" i="12"/>
  <c r="L292" i="12"/>
  <c r="K292" i="12"/>
  <c r="J292" i="12"/>
  <c r="I292" i="12"/>
  <c r="H292" i="12"/>
  <c r="G292" i="12"/>
  <c r="F292" i="12"/>
  <c r="E292" i="12"/>
  <c r="BT291" i="12"/>
  <c r="BQ291" i="12"/>
  <c r="BP291" i="12"/>
  <c r="BO291" i="12"/>
  <c r="BN291" i="12"/>
  <c r="BM291" i="12"/>
  <c r="BL291" i="12"/>
  <c r="BX291" i="12" s="1"/>
  <c r="BK291" i="12"/>
  <c r="BJ291" i="12"/>
  <c r="BI291" i="12"/>
  <c r="BH291" i="12"/>
  <c r="BG291" i="12"/>
  <c r="BF291" i="12"/>
  <c r="BR291" i="12" s="1"/>
  <c r="D291" i="12"/>
  <c r="BW290" i="12"/>
  <c r="BS290" i="12"/>
  <c r="BQ290" i="12"/>
  <c r="BP290" i="12"/>
  <c r="BO290" i="12"/>
  <c r="BN290" i="12"/>
  <c r="BM290" i="12"/>
  <c r="BL290" i="12"/>
  <c r="BU290" i="12" s="1"/>
  <c r="BK290" i="12"/>
  <c r="BT290" i="12" s="1"/>
  <c r="BJ290" i="12"/>
  <c r="BI290" i="12"/>
  <c r="BH290" i="12"/>
  <c r="BG290" i="12"/>
  <c r="BF290" i="12"/>
  <c r="BR290" i="12" s="1"/>
  <c r="D290" i="12"/>
  <c r="BW289" i="12"/>
  <c r="BQ289" i="12"/>
  <c r="BP289" i="12"/>
  <c r="BO289" i="12"/>
  <c r="BV289" i="12" s="1"/>
  <c r="BN289" i="12"/>
  <c r="BM289" i="12"/>
  <c r="BU289" i="12" s="1"/>
  <c r="BL289" i="12"/>
  <c r="BX289" i="12" s="1"/>
  <c r="BK289" i="12"/>
  <c r="BJ289" i="12"/>
  <c r="BI289" i="12"/>
  <c r="BH289" i="12"/>
  <c r="BG289" i="12"/>
  <c r="BS289" i="12" s="1"/>
  <c r="BF289" i="12"/>
  <c r="D289" i="12"/>
  <c r="BQ288" i="12"/>
  <c r="BV288" i="12" s="1"/>
  <c r="BP288" i="12"/>
  <c r="BO288" i="12"/>
  <c r="BN288" i="12"/>
  <c r="BM288" i="12"/>
  <c r="BU288" i="12" s="1"/>
  <c r="BL288" i="12"/>
  <c r="BK288" i="12"/>
  <c r="BJ288" i="12"/>
  <c r="BI288" i="12"/>
  <c r="BT288" i="12" s="1"/>
  <c r="BH288" i="12"/>
  <c r="BG288" i="12"/>
  <c r="BF288" i="12"/>
  <c r="D288" i="12"/>
  <c r="BT287" i="12"/>
  <c r="BQ287" i="12"/>
  <c r="BP287" i="12"/>
  <c r="BO287" i="12"/>
  <c r="BN287" i="12"/>
  <c r="BM287" i="12"/>
  <c r="BL287" i="12"/>
  <c r="BX287" i="12" s="1"/>
  <c r="BK287" i="12"/>
  <c r="BJ287" i="12"/>
  <c r="BI287" i="12"/>
  <c r="BH287" i="12"/>
  <c r="BG287" i="12"/>
  <c r="BF287" i="12"/>
  <c r="D287" i="12"/>
  <c r="BS286" i="12"/>
  <c r="BQ286" i="12"/>
  <c r="BP286" i="12"/>
  <c r="BO286" i="12"/>
  <c r="BN286" i="12"/>
  <c r="BM286" i="12"/>
  <c r="BL286" i="12"/>
  <c r="BU286" i="12" s="1"/>
  <c r="BK286" i="12"/>
  <c r="BT286" i="12" s="1"/>
  <c r="BJ286" i="12"/>
  <c r="BI286" i="12"/>
  <c r="BH286" i="12"/>
  <c r="BW286" i="12" s="1"/>
  <c r="BG286" i="12"/>
  <c r="BF286" i="12"/>
  <c r="BR286" i="12" s="1"/>
  <c r="D286" i="12"/>
  <c r="BV285" i="12"/>
  <c r="BQ285" i="12"/>
  <c r="BP285" i="12"/>
  <c r="BO285" i="12"/>
  <c r="BN285" i="12"/>
  <c r="BM285" i="12"/>
  <c r="BU285" i="12" s="1"/>
  <c r="BL285" i="12"/>
  <c r="BK285" i="12"/>
  <c r="BJ285" i="12"/>
  <c r="BI285" i="12"/>
  <c r="BH285" i="12"/>
  <c r="BG285" i="12"/>
  <c r="BF285" i="12"/>
  <c r="D285" i="12"/>
  <c r="BU284" i="12"/>
  <c r="BQ284" i="12"/>
  <c r="BP284" i="12"/>
  <c r="BO284" i="12"/>
  <c r="BN284" i="12"/>
  <c r="BM284" i="12"/>
  <c r="BL284" i="12"/>
  <c r="BK284" i="12"/>
  <c r="BJ284" i="12"/>
  <c r="BI284" i="12"/>
  <c r="BH284" i="12"/>
  <c r="BG284" i="12"/>
  <c r="BF284" i="12"/>
  <c r="D284" i="12"/>
  <c r="BT283" i="12"/>
  <c r="BQ283" i="12"/>
  <c r="BP283" i="12"/>
  <c r="BP293" i="12" s="1"/>
  <c r="BO283" i="12"/>
  <c r="BN283" i="12"/>
  <c r="BM283" i="12"/>
  <c r="BL283" i="12"/>
  <c r="BX283" i="12" s="1"/>
  <c r="BK283" i="12"/>
  <c r="BJ283" i="12"/>
  <c r="BI283" i="12"/>
  <c r="BH283" i="12"/>
  <c r="BH293" i="12" s="1"/>
  <c r="BG283" i="12"/>
  <c r="BF283" i="12"/>
  <c r="D283" i="12"/>
  <c r="BD216" i="12"/>
  <c r="BC216" i="12"/>
  <c r="BB216" i="12"/>
  <c r="BA216" i="12"/>
  <c r="AZ216" i="12"/>
  <c r="BQ216" i="12" s="1"/>
  <c r="AY216" i="12"/>
  <c r="AX216" i="12"/>
  <c r="AW216" i="12"/>
  <c r="AV216" i="12"/>
  <c r="BP216" i="12" s="1"/>
  <c r="AU216" i="12"/>
  <c r="AT216" i="12"/>
  <c r="AS216" i="12"/>
  <c r="AR216" i="12"/>
  <c r="BO216" i="12" s="1"/>
  <c r="BV216" i="12" s="1"/>
  <c r="AQ216" i="12"/>
  <c r="AP216" i="12"/>
  <c r="AO216" i="12"/>
  <c r="AN216" i="12"/>
  <c r="AM216" i="12"/>
  <c r="AL216" i="12"/>
  <c r="AK216" i="12"/>
  <c r="AJ216" i="12"/>
  <c r="BM216" i="12" s="1"/>
  <c r="AI216" i="12"/>
  <c r="AH216" i="12"/>
  <c r="AG216" i="12"/>
  <c r="AF216" i="12"/>
  <c r="AE216" i="12"/>
  <c r="AD216" i="12"/>
  <c r="AC216" i="12"/>
  <c r="AB216" i="12"/>
  <c r="AA216" i="12"/>
  <c r="Z216" i="12"/>
  <c r="Y216" i="12"/>
  <c r="X216" i="12"/>
  <c r="BJ216" i="12" s="1"/>
  <c r="W216" i="12"/>
  <c r="V216" i="12"/>
  <c r="U216" i="12"/>
  <c r="T216" i="12"/>
  <c r="S216" i="12"/>
  <c r="R216" i="12"/>
  <c r="Q216" i="12"/>
  <c r="P216" i="12"/>
  <c r="BH216" i="12" s="1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BD215" i="12"/>
  <c r="BC215" i="12"/>
  <c r="BB215" i="12"/>
  <c r="BA215" i="12"/>
  <c r="AZ215" i="12"/>
  <c r="AY215" i="12"/>
  <c r="AX215" i="12"/>
  <c r="AW215" i="12"/>
  <c r="BP215" i="12" s="1"/>
  <c r="AV215" i="12"/>
  <c r="AU215" i="12"/>
  <c r="AT215" i="12"/>
  <c r="AS215" i="12"/>
  <c r="BO215" i="12" s="1"/>
  <c r="AR215" i="12"/>
  <c r="AQ215" i="12"/>
  <c r="AP215" i="12"/>
  <c r="AO215" i="12"/>
  <c r="AN215" i="12"/>
  <c r="AM215" i="12"/>
  <c r="AL215" i="12"/>
  <c r="AK215" i="12"/>
  <c r="AJ215" i="12"/>
  <c r="AI215" i="12"/>
  <c r="AH215" i="12"/>
  <c r="AG215" i="12"/>
  <c r="AF215" i="12"/>
  <c r="AE215" i="12"/>
  <c r="AD215" i="12"/>
  <c r="AC215" i="12"/>
  <c r="BK215" i="12" s="1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M215" i="12"/>
  <c r="BH215" i="12" s="1"/>
  <c r="L215" i="12"/>
  <c r="K215" i="12"/>
  <c r="J215" i="12"/>
  <c r="I215" i="12"/>
  <c r="BG215" i="12" s="1"/>
  <c r="H215" i="12"/>
  <c r="G215" i="12"/>
  <c r="F215" i="12"/>
  <c r="E215" i="12"/>
  <c r="D215" i="12" s="1"/>
  <c r="BD214" i="12"/>
  <c r="BC214" i="12"/>
  <c r="BB214" i="12"/>
  <c r="BA214" i="12"/>
  <c r="BQ214" i="12" s="1"/>
  <c r="AZ214" i="12"/>
  <c r="AY214" i="12"/>
  <c r="AX214" i="12"/>
  <c r="AW214" i="12"/>
  <c r="AV214" i="12"/>
  <c r="AU214" i="12"/>
  <c r="AT214" i="12"/>
  <c r="AS214" i="12"/>
  <c r="AR214" i="12"/>
  <c r="AQ214" i="12"/>
  <c r="AP214" i="12"/>
  <c r="AO214" i="12"/>
  <c r="AN214" i="12"/>
  <c r="AM214" i="12"/>
  <c r="AL214" i="12"/>
  <c r="AK214" i="12"/>
  <c r="AJ214" i="12"/>
  <c r="AI214" i="12"/>
  <c r="AH214" i="12"/>
  <c r="AG214" i="12"/>
  <c r="BL214" i="12" s="1"/>
  <c r="AF214" i="12"/>
  <c r="AE214" i="12"/>
  <c r="AD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M214" i="12"/>
  <c r="BH214" i="12" s="1"/>
  <c r="L214" i="12"/>
  <c r="K214" i="12"/>
  <c r="J214" i="12"/>
  <c r="I214" i="12"/>
  <c r="BG214" i="12" s="1"/>
  <c r="H214" i="12"/>
  <c r="G214" i="12"/>
  <c r="F214" i="12"/>
  <c r="E214" i="12"/>
  <c r="D214" i="12" s="1"/>
  <c r="BG213" i="12"/>
  <c r="BD213" i="12"/>
  <c r="BC213" i="12"/>
  <c r="BB213" i="12"/>
  <c r="BA213" i="12"/>
  <c r="AZ213" i="12"/>
  <c r="AY213" i="12"/>
  <c r="AX213" i="12"/>
  <c r="AW213" i="12"/>
  <c r="BP213" i="12" s="1"/>
  <c r="AV213" i="12"/>
  <c r="AU213" i="12"/>
  <c r="AT213" i="12"/>
  <c r="BO213" i="12" s="1"/>
  <c r="AS213" i="12"/>
  <c r="AR213" i="12"/>
  <c r="AQ213" i="12"/>
  <c r="AP213" i="12"/>
  <c r="AO213" i="12"/>
  <c r="AN213" i="12"/>
  <c r="AM213" i="12"/>
  <c r="BN213" i="12" s="1"/>
  <c r="AL213" i="12"/>
  <c r="AK213" i="12"/>
  <c r="AJ213" i="12"/>
  <c r="AI213" i="12"/>
  <c r="AH213" i="12"/>
  <c r="BL213" i="12" s="1"/>
  <c r="AG213" i="12"/>
  <c r="AF213" i="12"/>
  <c r="AE213" i="12"/>
  <c r="AD213" i="12"/>
  <c r="AC213" i="12"/>
  <c r="AB213" i="12"/>
  <c r="AA213" i="12"/>
  <c r="Z213" i="12"/>
  <c r="BK213" i="12" s="1"/>
  <c r="Y213" i="12"/>
  <c r="X213" i="12"/>
  <c r="W213" i="12"/>
  <c r="V213" i="12"/>
  <c r="BJ213" i="12" s="1"/>
  <c r="U213" i="12"/>
  <c r="T213" i="12"/>
  <c r="S213" i="12"/>
  <c r="R213" i="12"/>
  <c r="BI213" i="12" s="1"/>
  <c r="BT213" i="12" s="1"/>
  <c r="Q213" i="12"/>
  <c r="P213" i="12"/>
  <c r="O213" i="12"/>
  <c r="N213" i="12"/>
  <c r="M213" i="12"/>
  <c r="BH213" i="12" s="1"/>
  <c r="L213" i="12"/>
  <c r="K213" i="12"/>
  <c r="J213" i="12"/>
  <c r="I213" i="12"/>
  <c r="H213" i="12"/>
  <c r="G213" i="12"/>
  <c r="F213" i="12"/>
  <c r="E213" i="12"/>
  <c r="BM212" i="12"/>
  <c r="BH212" i="12"/>
  <c r="BD212" i="12"/>
  <c r="BC212" i="12"/>
  <c r="BB212" i="12"/>
  <c r="BA212" i="12"/>
  <c r="AZ212" i="12"/>
  <c r="BQ212" i="12" s="1"/>
  <c r="AY212" i="12"/>
  <c r="AX212" i="12"/>
  <c r="AW212" i="12"/>
  <c r="AV212" i="12"/>
  <c r="BP212" i="12" s="1"/>
  <c r="AU212" i="12"/>
  <c r="AT212" i="12"/>
  <c r="AS212" i="12"/>
  <c r="AR212" i="12"/>
  <c r="BO212" i="12" s="1"/>
  <c r="BV212" i="12" s="1"/>
  <c r="AQ212" i="12"/>
  <c r="AP212" i="12"/>
  <c r="AO212" i="12"/>
  <c r="AN212" i="12"/>
  <c r="AM212" i="12"/>
  <c r="BN212" i="12" s="1"/>
  <c r="AL212" i="12"/>
  <c r="AK212" i="12"/>
  <c r="AJ212" i="12"/>
  <c r="AI212" i="12"/>
  <c r="AH212" i="12"/>
  <c r="AG212" i="12"/>
  <c r="AF212" i="12"/>
  <c r="BL212" i="12" s="1"/>
  <c r="AE212" i="12"/>
  <c r="AD212" i="12"/>
  <c r="AC212" i="12"/>
  <c r="AB212" i="12"/>
  <c r="AA212" i="12"/>
  <c r="Z212" i="12"/>
  <c r="BK212" i="12" s="1"/>
  <c r="Y212" i="12"/>
  <c r="X212" i="12"/>
  <c r="BJ212" i="12" s="1"/>
  <c r="W212" i="12"/>
  <c r="V212" i="12"/>
  <c r="U212" i="12"/>
  <c r="T212" i="12"/>
  <c r="S212" i="12"/>
  <c r="BI212" i="12" s="1"/>
  <c r="BT212" i="12" s="1"/>
  <c r="R212" i="12"/>
  <c r="Q212" i="12"/>
  <c r="P212" i="12"/>
  <c r="O212" i="12"/>
  <c r="N212" i="12"/>
  <c r="M212" i="12"/>
  <c r="L212" i="12"/>
  <c r="K212" i="12"/>
  <c r="J212" i="12"/>
  <c r="I212" i="12"/>
  <c r="H212" i="12"/>
  <c r="G212" i="12"/>
  <c r="F212" i="12"/>
  <c r="E212" i="12"/>
  <c r="BF212" i="12" s="1"/>
  <c r="D212" i="12"/>
  <c r="BN208" i="12"/>
  <c r="BH208" i="12"/>
  <c r="BD208" i="12"/>
  <c r="BC208" i="12"/>
  <c r="BB208" i="12"/>
  <c r="BA208" i="12"/>
  <c r="AZ208" i="12"/>
  <c r="AY208" i="12"/>
  <c r="AX208" i="12"/>
  <c r="AW208" i="12"/>
  <c r="AV208" i="12"/>
  <c r="AU208" i="12"/>
  <c r="AT208" i="12"/>
  <c r="AS208" i="12"/>
  <c r="AR208" i="12"/>
  <c r="AQ208" i="12"/>
  <c r="AP208" i="12"/>
  <c r="AO208" i="12"/>
  <c r="AN208" i="12"/>
  <c r="AM208" i="12"/>
  <c r="AL208" i="12"/>
  <c r="AK208" i="12"/>
  <c r="AJ208" i="12"/>
  <c r="AI208" i="12"/>
  <c r="AH208" i="12"/>
  <c r="AG208" i="12"/>
  <c r="AF208" i="12"/>
  <c r="AE208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G208" i="12"/>
  <c r="F208" i="12"/>
  <c r="E208" i="12"/>
  <c r="BN207" i="12"/>
  <c r="BI207" i="12"/>
  <c r="BD207" i="12"/>
  <c r="BC207" i="12"/>
  <c r="BB207" i="12"/>
  <c r="BA207" i="12"/>
  <c r="AZ207" i="12"/>
  <c r="AY207" i="12"/>
  <c r="AX207" i="12"/>
  <c r="AW207" i="12"/>
  <c r="AV207" i="12"/>
  <c r="AU207" i="12"/>
  <c r="AT207" i="12"/>
  <c r="AS207" i="12"/>
  <c r="AR207" i="12"/>
  <c r="AQ207" i="12"/>
  <c r="AP207" i="12"/>
  <c r="AO207" i="12"/>
  <c r="AN207" i="12"/>
  <c r="AM207" i="12"/>
  <c r="AL207" i="12"/>
  <c r="AK207" i="12"/>
  <c r="AJ207" i="12"/>
  <c r="AI207" i="12"/>
  <c r="AH207" i="12"/>
  <c r="AG207" i="12"/>
  <c r="AF207" i="12"/>
  <c r="AE207" i="12"/>
  <c r="AD207" i="12"/>
  <c r="AC207" i="12"/>
  <c r="AB207" i="12"/>
  <c r="AA207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M207" i="12"/>
  <c r="L207" i="12"/>
  <c r="K207" i="12"/>
  <c r="J207" i="12"/>
  <c r="I207" i="12"/>
  <c r="H207" i="12"/>
  <c r="G207" i="12"/>
  <c r="F207" i="12"/>
  <c r="E207" i="12"/>
  <c r="BO206" i="12"/>
  <c r="BD206" i="12"/>
  <c r="BC206" i="12"/>
  <c r="BB206" i="12"/>
  <c r="BA206" i="12"/>
  <c r="AZ206" i="12"/>
  <c r="AY206" i="12"/>
  <c r="AX206" i="12"/>
  <c r="AW206" i="12"/>
  <c r="AV206" i="12"/>
  <c r="AU206" i="12"/>
  <c r="AT206" i="12"/>
  <c r="AS206" i="12"/>
  <c r="AR206" i="12"/>
  <c r="AQ206" i="12"/>
  <c r="AP206" i="12"/>
  <c r="AO206" i="12"/>
  <c r="AN206" i="12"/>
  <c r="AM206" i="12"/>
  <c r="AL206" i="12"/>
  <c r="AK206" i="12"/>
  <c r="AJ206" i="12"/>
  <c r="AI206" i="12"/>
  <c r="AH206" i="12"/>
  <c r="AG206" i="12"/>
  <c r="AF206" i="12"/>
  <c r="AE206" i="12"/>
  <c r="AD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BP205" i="12"/>
  <c r="BD205" i="12"/>
  <c r="BC205" i="12"/>
  <c r="BB205" i="12"/>
  <c r="BA205" i="12"/>
  <c r="AZ205" i="12"/>
  <c r="AY205" i="12"/>
  <c r="AX205" i="12"/>
  <c r="AW205" i="12"/>
  <c r="AV205" i="12"/>
  <c r="AU205" i="12"/>
  <c r="AT205" i="12"/>
  <c r="AS205" i="12"/>
  <c r="AR205" i="12"/>
  <c r="AQ205" i="12"/>
  <c r="AP205" i="12"/>
  <c r="AO205" i="12"/>
  <c r="AN205" i="12"/>
  <c r="AM205" i="12"/>
  <c r="AL205" i="12"/>
  <c r="AK205" i="12"/>
  <c r="AJ205" i="12"/>
  <c r="AI205" i="12"/>
  <c r="AH205" i="12"/>
  <c r="AG205" i="12"/>
  <c r="AF205" i="12"/>
  <c r="AE205" i="12"/>
  <c r="AD205" i="12"/>
  <c r="AC205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G205" i="12"/>
  <c r="F205" i="12"/>
  <c r="E205" i="12"/>
  <c r="D205" i="12"/>
  <c r="BP204" i="12"/>
  <c r="BK204" i="12"/>
  <c r="BD204" i="12"/>
  <c r="BC204" i="12"/>
  <c r="BB204" i="12"/>
  <c r="BA204" i="12"/>
  <c r="AZ204" i="12"/>
  <c r="AY204" i="12"/>
  <c r="AX204" i="12"/>
  <c r="AW204" i="12"/>
  <c r="AV204" i="12"/>
  <c r="AU204" i="12"/>
  <c r="AT204" i="12"/>
  <c r="AS204" i="12"/>
  <c r="AR204" i="12"/>
  <c r="AQ204" i="12"/>
  <c r="AP204" i="12"/>
  <c r="AO204" i="12"/>
  <c r="AN204" i="12"/>
  <c r="AM204" i="12"/>
  <c r="AL204" i="12"/>
  <c r="AK204" i="12"/>
  <c r="AJ204" i="12"/>
  <c r="AI204" i="12"/>
  <c r="AH204" i="12"/>
  <c r="AG204" i="12"/>
  <c r="AF204" i="12"/>
  <c r="AE204" i="12"/>
  <c r="AD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BO203" i="12"/>
  <c r="BK203" i="12"/>
  <c r="BG203" i="12"/>
  <c r="BD203" i="12"/>
  <c r="BC203" i="12"/>
  <c r="BB203" i="12"/>
  <c r="BA203" i="12"/>
  <c r="AZ203" i="12"/>
  <c r="AY203" i="12"/>
  <c r="AX203" i="12"/>
  <c r="AW203" i="12"/>
  <c r="AV203" i="12"/>
  <c r="AU203" i="12"/>
  <c r="AT203" i="12"/>
  <c r="AS203" i="12"/>
  <c r="AR203" i="12"/>
  <c r="AQ203" i="12"/>
  <c r="AP203" i="12"/>
  <c r="AO203" i="12"/>
  <c r="AN203" i="12"/>
  <c r="AM203" i="12"/>
  <c r="AL203" i="12"/>
  <c r="AK203" i="12"/>
  <c r="AJ203" i="12"/>
  <c r="AI203" i="12"/>
  <c r="AH203" i="12"/>
  <c r="AG203" i="12"/>
  <c r="AF203" i="12"/>
  <c r="AE203" i="12"/>
  <c r="AD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BQ202" i="12"/>
  <c r="BM202" i="12"/>
  <c r="BI202" i="12"/>
  <c r="BD202" i="12"/>
  <c r="BC202" i="12"/>
  <c r="BB202" i="12"/>
  <c r="BA202" i="12"/>
  <c r="AZ202" i="12"/>
  <c r="AY202" i="12"/>
  <c r="AX202" i="12"/>
  <c r="AW202" i="12"/>
  <c r="AV202" i="12"/>
  <c r="AU202" i="12"/>
  <c r="AT202" i="12"/>
  <c r="AS202" i="12"/>
  <c r="AR202" i="12"/>
  <c r="AQ202" i="12"/>
  <c r="AP202" i="12"/>
  <c r="AO202" i="12"/>
  <c r="AN202" i="12"/>
  <c r="AM202" i="12"/>
  <c r="AL202" i="12"/>
  <c r="AK202" i="12"/>
  <c r="AJ202" i="12"/>
  <c r="AI202" i="12"/>
  <c r="AH202" i="12"/>
  <c r="AG202" i="12"/>
  <c r="AF202" i="12"/>
  <c r="AE202" i="12"/>
  <c r="AD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BO201" i="12"/>
  <c r="BK201" i="12"/>
  <c r="BG201" i="12"/>
  <c r="BD201" i="12"/>
  <c r="BC201" i="12"/>
  <c r="BB201" i="12"/>
  <c r="BA201" i="12"/>
  <c r="AZ201" i="12"/>
  <c r="AY201" i="12"/>
  <c r="AX201" i="12"/>
  <c r="AW201" i="12"/>
  <c r="AV201" i="12"/>
  <c r="AU201" i="12"/>
  <c r="AT201" i="12"/>
  <c r="AS201" i="12"/>
  <c r="AR201" i="12"/>
  <c r="AQ201" i="12"/>
  <c r="AP201" i="12"/>
  <c r="AO201" i="12"/>
  <c r="AN201" i="12"/>
  <c r="AM201" i="12"/>
  <c r="AL201" i="12"/>
  <c r="AK201" i="12"/>
  <c r="AJ201" i="12"/>
  <c r="AI201" i="12"/>
  <c r="AH201" i="12"/>
  <c r="AG201" i="12"/>
  <c r="AF201" i="12"/>
  <c r="AE201" i="12"/>
  <c r="AD201" i="12"/>
  <c r="AC201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BQ200" i="12"/>
  <c r="BM200" i="12"/>
  <c r="BI200" i="12"/>
  <c r="BD200" i="12"/>
  <c r="BC200" i="12"/>
  <c r="BB200" i="12"/>
  <c r="BA200" i="12"/>
  <c r="AZ200" i="12"/>
  <c r="AY200" i="12"/>
  <c r="AX200" i="12"/>
  <c r="AW200" i="12"/>
  <c r="AV200" i="12"/>
  <c r="AU200" i="12"/>
  <c r="AT200" i="12"/>
  <c r="AS200" i="12"/>
  <c r="AR200" i="12"/>
  <c r="AQ200" i="12"/>
  <c r="AP200" i="12"/>
  <c r="AO200" i="12"/>
  <c r="AN200" i="12"/>
  <c r="AM200" i="12"/>
  <c r="AL200" i="12"/>
  <c r="AK200" i="12"/>
  <c r="AJ200" i="12"/>
  <c r="AI200" i="12"/>
  <c r="AH200" i="12"/>
  <c r="AG200" i="12"/>
  <c r="AF200" i="12"/>
  <c r="AE200" i="12"/>
  <c r="AD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BO199" i="12"/>
  <c r="BK199" i="12"/>
  <c r="BG199" i="12"/>
  <c r="BD199" i="12"/>
  <c r="BC199" i="12"/>
  <c r="BB199" i="12"/>
  <c r="BA199" i="12"/>
  <c r="AZ199" i="12"/>
  <c r="AY199" i="12"/>
  <c r="AX199" i="12"/>
  <c r="AW199" i="12"/>
  <c r="AV199" i="12"/>
  <c r="AU199" i="12"/>
  <c r="AT199" i="12"/>
  <c r="AS199" i="12"/>
  <c r="AR199" i="12"/>
  <c r="AQ199" i="12"/>
  <c r="AP199" i="12"/>
  <c r="AO199" i="12"/>
  <c r="AN199" i="12"/>
  <c r="AM199" i="12"/>
  <c r="AL199" i="12"/>
  <c r="AK199" i="12"/>
  <c r="AJ199" i="12"/>
  <c r="AI199" i="12"/>
  <c r="AH199" i="12"/>
  <c r="AG199" i="12"/>
  <c r="AF199" i="12"/>
  <c r="AE199" i="12"/>
  <c r="AD199" i="12"/>
  <c r="AC199" i="12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G199" i="12"/>
  <c r="F199" i="12"/>
  <c r="E199" i="12"/>
  <c r="BQ198" i="12"/>
  <c r="BM198" i="12"/>
  <c r="BI198" i="12"/>
  <c r="BD198" i="12"/>
  <c r="BC198" i="12"/>
  <c r="BB198" i="12"/>
  <c r="BA198" i="12"/>
  <c r="AZ198" i="12"/>
  <c r="AY198" i="12"/>
  <c r="AX198" i="12"/>
  <c r="AW198" i="12"/>
  <c r="AV198" i="12"/>
  <c r="AU198" i="12"/>
  <c r="AT198" i="12"/>
  <c r="AS198" i="12"/>
  <c r="AR198" i="12"/>
  <c r="AQ198" i="12"/>
  <c r="AP198" i="12"/>
  <c r="AO198" i="12"/>
  <c r="AN198" i="12"/>
  <c r="AM198" i="12"/>
  <c r="AL198" i="12"/>
  <c r="AK198" i="12"/>
  <c r="AJ198" i="12"/>
  <c r="AI198" i="12"/>
  <c r="AH198" i="12"/>
  <c r="AG198" i="12"/>
  <c r="AF198" i="12"/>
  <c r="AE198" i="12"/>
  <c r="AD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BO196" i="12"/>
  <c r="BK196" i="12"/>
  <c r="BG196" i="12"/>
  <c r="BD196" i="12"/>
  <c r="BC196" i="12"/>
  <c r="BB196" i="12"/>
  <c r="BA196" i="12"/>
  <c r="AZ196" i="12"/>
  <c r="AY196" i="12"/>
  <c r="AX196" i="12"/>
  <c r="AW196" i="12"/>
  <c r="AV196" i="12"/>
  <c r="AU196" i="12"/>
  <c r="AT196" i="12"/>
  <c r="AS196" i="12"/>
  <c r="AR196" i="12"/>
  <c r="AQ196" i="12"/>
  <c r="AP196" i="12"/>
  <c r="AO196" i="12"/>
  <c r="AN196" i="12"/>
  <c r="AM196" i="12"/>
  <c r="AL196" i="12"/>
  <c r="AK196" i="12"/>
  <c r="AJ196" i="12"/>
  <c r="AI196" i="12"/>
  <c r="AH196" i="12"/>
  <c r="AG196" i="12"/>
  <c r="AF196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BQ195" i="12"/>
  <c r="BM195" i="12"/>
  <c r="BI195" i="12"/>
  <c r="BD195" i="12"/>
  <c r="BC195" i="12"/>
  <c r="BB195" i="12"/>
  <c r="BA195" i="12"/>
  <c r="AZ195" i="12"/>
  <c r="AY195" i="12"/>
  <c r="AX195" i="12"/>
  <c r="AW195" i="12"/>
  <c r="AV195" i="12"/>
  <c r="AU195" i="12"/>
  <c r="AT195" i="12"/>
  <c r="AS195" i="12"/>
  <c r="AR195" i="12"/>
  <c r="AQ195" i="12"/>
  <c r="AP195" i="12"/>
  <c r="AO195" i="12"/>
  <c r="AN195" i="12"/>
  <c r="AM195" i="12"/>
  <c r="AL195" i="12"/>
  <c r="AK195" i="12"/>
  <c r="AJ195" i="12"/>
  <c r="AI195" i="12"/>
  <c r="AH195" i="12"/>
  <c r="AG195" i="12"/>
  <c r="AF195" i="12"/>
  <c r="AE195" i="12"/>
  <c r="AD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D195" i="12"/>
  <c r="BO194" i="12"/>
  <c r="BK194" i="12"/>
  <c r="BG194" i="12"/>
  <c r="BD194" i="12"/>
  <c r="BC194" i="12"/>
  <c r="BB194" i="12"/>
  <c r="BA194" i="12"/>
  <c r="AZ194" i="12"/>
  <c r="AY194" i="12"/>
  <c r="AX194" i="12"/>
  <c r="AW194" i="12"/>
  <c r="AV194" i="12"/>
  <c r="AU194" i="12"/>
  <c r="AT194" i="12"/>
  <c r="AS194" i="12"/>
  <c r="AR194" i="12"/>
  <c r="AQ194" i="12"/>
  <c r="AP194" i="12"/>
  <c r="AO194" i="12"/>
  <c r="AN194" i="12"/>
  <c r="AM194" i="12"/>
  <c r="AL194" i="12"/>
  <c r="AK194" i="12"/>
  <c r="AJ194" i="12"/>
  <c r="AI194" i="12"/>
  <c r="AH194" i="12"/>
  <c r="AG194" i="12"/>
  <c r="AF194" i="12"/>
  <c r="AE194" i="12"/>
  <c r="AD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BQ192" i="12"/>
  <c r="BM192" i="12"/>
  <c r="BI192" i="12"/>
  <c r="BD192" i="12"/>
  <c r="BC192" i="12"/>
  <c r="BB192" i="12"/>
  <c r="BA192" i="12"/>
  <c r="AZ192" i="12"/>
  <c r="AY192" i="12"/>
  <c r="AX192" i="12"/>
  <c r="AW192" i="12"/>
  <c r="AV192" i="12"/>
  <c r="AU192" i="12"/>
  <c r="AT192" i="12"/>
  <c r="AS192" i="12"/>
  <c r="AR192" i="12"/>
  <c r="AQ192" i="12"/>
  <c r="AP192" i="12"/>
  <c r="AO192" i="12"/>
  <c r="AN192" i="12"/>
  <c r="AM192" i="12"/>
  <c r="AL192" i="12"/>
  <c r="AK192" i="12"/>
  <c r="AJ192" i="12"/>
  <c r="AI192" i="12"/>
  <c r="AH192" i="12"/>
  <c r="AG192" i="12"/>
  <c r="AF192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BO191" i="12"/>
  <c r="BK191" i="12"/>
  <c r="BG191" i="12"/>
  <c r="BD191" i="12"/>
  <c r="BC191" i="12"/>
  <c r="BB191" i="12"/>
  <c r="BA191" i="12"/>
  <c r="AZ191" i="12"/>
  <c r="AY191" i="12"/>
  <c r="AX191" i="12"/>
  <c r="AW191" i="12"/>
  <c r="AV191" i="12"/>
  <c r="AU191" i="12"/>
  <c r="AT191" i="12"/>
  <c r="AS191" i="12"/>
  <c r="AR191" i="12"/>
  <c r="AQ191" i="12"/>
  <c r="AP191" i="12"/>
  <c r="AO191" i="12"/>
  <c r="AN191" i="12"/>
  <c r="AM191" i="12"/>
  <c r="AL191" i="12"/>
  <c r="AK191" i="12"/>
  <c r="AJ191" i="12"/>
  <c r="AI191" i="12"/>
  <c r="AH191" i="12"/>
  <c r="AG191" i="12"/>
  <c r="AF191" i="12"/>
  <c r="AE191" i="12"/>
  <c r="AD191" i="12"/>
  <c r="AC191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BQ190" i="12"/>
  <c r="BM190" i="12"/>
  <c r="BI190" i="12"/>
  <c r="BD190" i="12"/>
  <c r="BC190" i="12"/>
  <c r="BB190" i="12"/>
  <c r="BA190" i="12"/>
  <c r="AZ190" i="12"/>
  <c r="AY190" i="12"/>
  <c r="AX190" i="12"/>
  <c r="AW190" i="12"/>
  <c r="AV190" i="12"/>
  <c r="AU190" i="12"/>
  <c r="AT190" i="12"/>
  <c r="AS190" i="12"/>
  <c r="AR190" i="12"/>
  <c r="AQ190" i="12"/>
  <c r="AP190" i="12"/>
  <c r="AO190" i="12"/>
  <c r="AN190" i="12"/>
  <c r="AM190" i="12"/>
  <c r="AL190" i="12"/>
  <c r="AK190" i="12"/>
  <c r="AJ190" i="12"/>
  <c r="AI190" i="12"/>
  <c r="AH190" i="12"/>
  <c r="AG190" i="12"/>
  <c r="AF190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BO189" i="12"/>
  <c r="BK189" i="12"/>
  <c r="BG189" i="12"/>
  <c r="BD189" i="12"/>
  <c r="BC189" i="12"/>
  <c r="BB189" i="12"/>
  <c r="BA189" i="12"/>
  <c r="AZ189" i="12"/>
  <c r="AY189" i="12"/>
  <c r="AX189" i="12"/>
  <c r="AW189" i="12"/>
  <c r="AV189" i="12"/>
  <c r="AU189" i="12"/>
  <c r="AT189" i="12"/>
  <c r="AS189" i="12"/>
  <c r="AR189" i="12"/>
  <c r="AQ189" i="12"/>
  <c r="AP189" i="12"/>
  <c r="AO189" i="12"/>
  <c r="AN189" i="12"/>
  <c r="AM189" i="12"/>
  <c r="AL189" i="12"/>
  <c r="AK189" i="12"/>
  <c r="AJ189" i="12"/>
  <c r="AI189" i="12"/>
  <c r="AH189" i="12"/>
  <c r="AG189" i="12"/>
  <c r="AF189" i="12"/>
  <c r="AE189" i="12"/>
  <c r="AD189" i="12"/>
  <c r="AC189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BQ187" i="12"/>
  <c r="BM187" i="12"/>
  <c r="BI187" i="12"/>
  <c r="BD187" i="12"/>
  <c r="BC187" i="12"/>
  <c r="BB187" i="12"/>
  <c r="BA187" i="12"/>
  <c r="AZ187" i="12"/>
  <c r="AY187" i="12"/>
  <c r="AX187" i="12"/>
  <c r="AW187" i="12"/>
  <c r="AV187" i="12"/>
  <c r="AU187" i="12"/>
  <c r="AT187" i="12"/>
  <c r="AS187" i="12"/>
  <c r="AR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F187" i="12"/>
  <c r="AE187" i="12"/>
  <c r="AD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BO186" i="12"/>
  <c r="BK186" i="12"/>
  <c r="BG186" i="12"/>
  <c r="BD186" i="12"/>
  <c r="BC186" i="12"/>
  <c r="BB186" i="12"/>
  <c r="BA186" i="12"/>
  <c r="AZ186" i="12"/>
  <c r="AY186" i="12"/>
  <c r="AX186" i="12"/>
  <c r="AW186" i="12"/>
  <c r="AV186" i="12"/>
  <c r="AU186" i="12"/>
  <c r="AT186" i="12"/>
  <c r="AS186" i="12"/>
  <c r="AR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F186" i="12"/>
  <c r="AE186" i="12"/>
  <c r="AD186" i="12"/>
  <c r="AC186" i="12"/>
  <c r="AB186" i="12"/>
  <c r="AA186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H186" i="12"/>
  <c r="G186" i="12"/>
  <c r="F186" i="12"/>
  <c r="E186" i="12"/>
  <c r="BQ185" i="12"/>
  <c r="BM185" i="12"/>
  <c r="BI185" i="12"/>
  <c r="BD185" i="12"/>
  <c r="BC185" i="12"/>
  <c r="BB185" i="12"/>
  <c r="BA185" i="12"/>
  <c r="AZ185" i="12"/>
  <c r="AY185" i="12"/>
  <c r="AX185" i="12"/>
  <c r="AW185" i="12"/>
  <c r="AV185" i="12"/>
  <c r="AU185" i="12"/>
  <c r="AT185" i="12"/>
  <c r="AS185" i="12"/>
  <c r="AR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E185" i="12"/>
  <c r="AD185" i="12"/>
  <c r="AC185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BO183" i="12"/>
  <c r="BK183" i="12"/>
  <c r="BG183" i="12"/>
  <c r="BD183" i="12"/>
  <c r="BC183" i="12"/>
  <c r="BB183" i="12"/>
  <c r="BA183" i="12"/>
  <c r="AZ183" i="12"/>
  <c r="AY183" i="12"/>
  <c r="AX183" i="12"/>
  <c r="AW183" i="12"/>
  <c r="AV183" i="12"/>
  <c r="AU183" i="12"/>
  <c r="AT183" i="12"/>
  <c r="AS183" i="12"/>
  <c r="AR183" i="12"/>
  <c r="AQ183" i="12"/>
  <c r="AP183" i="12"/>
  <c r="AO183" i="12"/>
  <c r="AN183" i="12"/>
  <c r="AM183" i="12"/>
  <c r="AL183" i="12"/>
  <c r="AK183" i="12"/>
  <c r="AJ183" i="12"/>
  <c r="AI183" i="12"/>
  <c r="AH183" i="12"/>
  <c r="AG183" i="12"/>
  <c r="AF183" i="12"/>
  <c r="AE183" i="12"/>
  <c r="AD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BQ182" i="12"/>
  <c r="BM182" i="12"/>
  <c r="BI182" i="12"/>
  <c r="BD182" i="12"/>
  <c r="BC182" i="12"/>
  <c r="BB182" i="12"/>
  <c r="BA182" i="12"/>
  <c r="AZ182" i="12"/>
  <c r="AY182" i="12"/>
  <c r="AX182" i="12"/>
  <c r="AW182" i="12"/>
  <c r="AV182" i="12"/>
  <c r="AU182" i="12"/>
  <c r="AT182" i="12"/>
  <c r="AS182" i="12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BO181" i="12"/>
  <c r="BK181" i="12"/>
  <c r="BG181" i="12"/>
  <c r="BD181" i="12"/>
  <c r="BC181" i="12"/>
  <c r="BB181" i="12"/>
  <c r="BA181" i="12"/>
  <c r="AZ181" i="12"/>
  <c r="AY181" i="12"/>
  <c r="AX181" i="12"/>
  <c r="AW181" i="12"/>
  <c r="AV181" i="12"/>
  <c r="AU181" i="12"/>
  <c r="AT181" i="12"/>
  <c r="AS181" i="12"/>
  <c r="AR181" i="12"/>
  <c r="AQ181" i="12"/>
  <c r="AP181" i="12"/>
  <c r="AO181" i="12"/>
  <c r="AN181" i="12"/>
  <c r="AM181" i="12"/>
  <c r="AL181" i="12"/>
  <c r="AK181" i="12"/>
  <c r="AJ181" i="12"/>
  <c r="AI181" i="12"/>
  <c r="AH181" i="12"/>
  <c r="AG181" i="12"/>
  <c r="AF181" i="12"/>
  <c r="AE181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BQ179" i="12"/>
  <c r="BM179" i="12"/>
  <c r="BI179" i="12"/>
  <c r="BD179" i="12"/>
  <c r="BC179" i="12"/>
  <c r="BB179" i="12"/>
  <c r="BA179" i="12"/>
  <c r="AZ179" i="12"/>
  <c r="AY179" i="12"/>
  <c r="AX179" i="12"/>
  <c r="AW179" i="12"/>
  <c r="AV179" i="12"/>
  <c r="AU179" i="12"/>
  <c r="AT179" i="12"/>
  <c r="AS179" i="12"/>
  <c r="AR179" i="12"/>
  <c r="AQ179" i="12"/>
  <c r="AP179" i="12"/>
  <c r="AO179" i="12"/>
  <c r="AN179" i="12"/>
  <c r="AM179" i="12"/>
  <c r="AL179" i="12"/>
  <c r="AK179" i="12"/>
  <c r="AJ179" i="12"/>
  <c r="AI179" i="12"/>
  <c r="AH179" i="12"/>
  <c r="AG179" i="12"/>
  <c r="AF179" i="12"/>
  <c r="AE179" i="12"/>
  <c r="AD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BO178" i="12"/>
  <c r="BK178" i="12"/>
  <c r="BG178" i="12"/>
  <c r="BD178" i="12"/>
  <c r="BC178" i="12"/>
  <c r="BB178" i="12"/>
  <c r="BA178" i="12"/>
  <c r="AZ178" i="12"/>
  <c r="AY178" i="12"/>
  <c r="AX178" i="12"/>
  <c r="AW178" i="12"/>
  <c r="AV178" i="12"/>
  <c r="AU178" i="12"/>
  <c r="AT178" i="12"/>
  <c r="AS178" i="12"/>
  <c r="AR178" i="12"/>
  <c r="AQ178" i="12"/>
  <c r="AP178" i="12"/>
  <c r="AO178" i="12"/>
  <c r="AN178" i="12"/>
  <c r="AM178" i="12"/>
  <c r="AL178" i="12"/>
  <c r="AK178" i="12"/>
  <c r="AJ178" i="12"/>
  <c r="AI178" i="12"/>
  <c r="AH178" i="12"/>
  <c r="AG178" i="12"/>
  <c r="AF178" i="12"/>
  <c r="AE178" i="12"/>
  <c r="AD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BQ177" i="12"/>
  <c r="BM177" i="12"/>
  <c r="BI177" i="12"/>
  <c r="BD177" i="12"/>
  <c r="BC177" i="12"/>
  <c r="BB177" i="12"/>
  <c r="BA177" i="12"/>
  <c r="AZ177" i="12"/>
  <c r="AY177" i="12"/>
  <c r="AX177" i="12"/>
  <c r="AW177" i="12"/>
  <c r="AV177" i="12"/>
  <c r="AU177" i="12"/>
  <c r="AT177" i="12"/>
  <c r="AS177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F177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BO176" i="12"/>
  <c r="BK176" i="12"/>
  <c r="BG176" i="12"/>
  <c r="BD176" i="12"/>
  <c r="BC176" i="12"/>
  <c r="BB176" i="12"/>
  <c r="BA176" i="12"/>
  <c r="AZ176" i="12"/>
  <c r="AY176" i="12"/>
  <c r="AX176" i="12"/>
  <c r="AW176" i="12"/>
  <c r="AV176" i="12"/>
  <c r="AU176" i="12"/>
  <c r="AT176" i="12"/>
  <c r="AS176" i="12"/>
  <c r="AR176" i="12"/>
  <c r="AQ176" i="12"/>
  <c r="AP176" i="12"/>
  <c r="AO176" i="12"/>
  <c r="AN176" i="12"/>
  <c r="AM176" i="12"/>
  <c r="AL176" i="12"/>
  <c r="AK176" i="12"/>
  <c r="AJ176" i="12"/>
  <c r="AI176" i="12"/>
  <c r="AH176" i="12"/>
  <c r="AG176" i="12"/>
  <c r="AF176" i="12"/>
  <c r="AE176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BQ175" i="12"/>
  <c r="BM175" i="12"/>
  <c r="BI175" i="12"/>
  <c r="BD175" i="12"/>
  <c r="BC175" i="12"/>
  <c r="BB175" i="12"/>
  <c r="BA175" i="12"/>
  <c r="AZ175" i="12"/>
  <c r="AY175" i="12"/>
  <c r="AX175" i="12"/>
  <c r="AW175" i="12"/>
  <c r="AV175" i="12"/>
  <c r="AU175" i="12"/>
  <c r="AT175" i="12"/>
  <c r="AS175" i="12"/>
  <c r="AR175" i="12"/>
  <c r="AQ175" i="12"/>
  <c r="AP175" i="12"/>
  <c r="AO175" i="12"/>
  <c r="AN175" i="12"/>
  <c r="AM175" i="12"/>
  <c r="AL175" i="12"/>
  <c r="AK175" i="12"/>
  <c r="AJ175" i="12"/>
  <c r="AI175" i="12"/>
  <c r="AH175" i="12"/>
  <c r="AG175" i="12"/>
  <c r="AF175" i="12"/>
  <c r="AE175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BO173" i="12"/>
  <c r="BK173" i="12"/>
  <c r="BG173" i="12"/>
  <c r="BD173" i="12"/>
  <c r="BC173" i="12"/>
  <c r="BB173" i="12"/>
  <c r="BA173" i="12"/>
  <c r="AZ173" i="12"/>
  <c r="AY173" i="12"/>
  <c r="AX173" i="12"/>
  <c r="AW173" i="12"/>
  <c r="AV173" i="12"/>
  <c r="AU173" i="12"/>
  <c r="AT173" i="12"/>
  <c r="AS173" i="12"/>
  <c r="AR173" i="12"/>
  <c r="AQ173" i="12"/>
  <c r="AP173" i="12"/>
  <c r="AO173" i="12"/>
  <c r="AN173" i="12"/>
  <c r="AM173" i="12"/>
  <c r="AL173" i="12"/>
  <c r="AK173" i="12"/>
  <c r="AJ173" i="12"/>
  <c r="AI173" i="12"/>
  <c r="AH173" i="12"/>
  <c r="AG173" i="12"/>
  <c r="AF173" i="12"/>
  <c r="AE173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BQ172" i="12"/>
  <c r="BM172" i="12"/>
  <c r="BI172" i="12"/>
  <c r="BD172" i="12"/>
  <c r="BC172" i="12"/>
  <c r="BB172" i="12"/>
  <c r="BA172" i="12"/>
  <c r="AZ172" i="12"/>
  <c r="AY172" i="12"/>
  <c r="AX172" i="12"/>
  <c r="AW172" i="12"/>
  <c r="AV172" i="12"/>
  <c r="AU172" i="12"/>
  <c r="AT172" i="12"/>
  <c r="AS172" i="12"/>
  <c r="AR172" i="12"/>
  <c r="AQ172" i="12"/>
  <c r="AP172" i="12"/>
  <c r="AO172" i="12"/>
  <c r="AN172" i="12"/>
  <c r="AM172" i="12"/>
  <c r="AL172" i="12"/>
  <c r="AK172" i="12"/>
  <c r="AJ172" i="12"/>
  <c r="AI172" i="12"/>
  <c r="AH172" i="12"/>
  <c r="AG172" i="12"/>
  <c r="AF172" i="12"/>
  <c r="AE172" i="12"/>
  <c r="AD172" i="12"/>
  <c r="AC172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D172" i="12"/>
  <c r="BO171" i="12"/>
  <c r="BK171" i="12"/>
  <c r="BG171" i="12"/>
  <c r="BD171" i="12"/>
  <c r="BC171" i="12"/>
  <c r="BB171" i="12"/>
  <c r="BA171" i="12"/>
  <c r="AZ171" i="12"/>
  <c r="AY171" i="12"/>
  <c r="AX171" i="12"/>
  <c r="AW171" i="12"/>
  <c r="AV171" i="12"/>
  <c r="AU171" i="12"/>
  <c r="AT171" i="12"/>
  <c r="AS171" i="12"/>
  <c r="AR171" i="12"/>
  <c r="AQ171" i="12"/>
  <c r="AP171" i="12"/>
  <c r="AO171" i="12"/>
  <c r="AN171" i="12"/>
  <c r="AM171" i="12"/>
  <c r="AL171" i="12"/>
  <c r="AK171" i="12"/>
  <c r="AJ171" i="12"/>
  <c r="AI171" i="12"/>
  <c r="AH171" i="12"/>
  <c r="AG171" i="12"/>
  <c r="AF171" i="12"/>
  <c r="AE171" i="12"/>
  <c r="AD171" i="12"/>
  <c r="AC171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BQ169" i="12"/>
  <c r="BM169" i="12"/>
  <c r="BI169" i="12"/>
  <c r="BD169" i="12"/>
  <c r="BC169" i="12"/>
  <c r="BB169" i="12"/>
  <c r="BA169" i="12"/>
  <c r="AZ169" i="12"/>
  <c r="AY169" i="12"/>
  <c r="AX169" i="12"/>
  <c r="AW169" i="12"/>
  <c r="AV169" i="12"/>
  <c r="AU169" i="12"/>
  <c r="AT169" i="12"/>
  <c r="AS169" i="12"/>
  <c r="AR169" i="12"/>
  <c r="AQ169" i="12"/>
  <c r="AP169" i="12"/>
  <c r="AO169" i="12"/>
  <c r="AN169" i="12"/>
  <c r="AM169" i="12"/>
  <c r="AL169" i="12"/>
  <c r="AK169" i="12"/>
  <c r="AJ169" i="12"/>
  <c r="AI169" i="12"/>
  <c r="AH169" i="12"/>
  <c r="AG169" i="12"/>
  <c r="AF169" i="12"/>
  <c r="AE169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BO168" i="12"/>
  <c r="BK168" i="12"/>
  <c r="BG168" i="12"/>
  <c r="BD168" i="12"/>
  <c r="BC168" i="12"/>
  <c r="BB168" i="12"/>
  <c r="BA168" i="12"/>
  <c r="AZ168" i="12"/>
  <c r="AY168" i="12"/>
  <c r="AX168" i="12"/>
  <c r="AW168" i="12"/>
  <c r="AV168" i="12"/>
  <c r="AU168" i="12"/>
  <c r="AT168" i="12"/>
  <c r="AS168" i="12"/>
  <c r="AR168" i="12"/>
  <c r="AQ168" i="12"/>
  <c r="AP168" i="12"/>
  <c r="AO168" i="12"/>
  <c r="AN168" i="12"/>
  <c r="AM168" i="12"/>
  <c r="AL168" i="12"/>
  <c r="AK168" i="12"/>
  <c r="AJ168" i="12"/>
  <c r="AI168" i="12"/>
  <c r="AH168" i="12"/>
  <c r="AG168" i="12"/>
  <c r="AF168" i="12"/>
  <c r="AE168" i="12"/>
  <c r="AD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BQ167" i="12"/>
  <c r="BM167" i="12"/>
  <c r="BI167" i="12"/>
  <c r="BD167" i="12"/>
  <c r="BC167" i="12"/>
  <c r="BB167" i="12"/>
  <c r="BA167" i="12"/>
  <c r="AZ167" i="12"/>
  <c r="AY167" i="12"/>
  <c r="AX167" i="12"/>
  <c r="AW167" i="12"/>
  <c r="AV167" i="12"/>
  <c r="AU167" i="12"/>
  <c r="AT167" i="12"/>
  <c r="AS167" i="12"/>
  <c r="AR167" i="12"/>
  <c r="AQ167" i="12"/>
  <c r="AP167" i="12"/>
  <c r="AO167" i="12"/>
  <c r="AN167" i="12"/>
  <c r="AM167" i="12"/>
  <c r="AL167" i="12"/>
  <c r="AK167" i="12"/>
  <c r="AJ167" i="12"/>
  <c r="AI167" i="12"/>
  <c r="AH167" i="12"/>
  <c r="AG167" i="12"/>
  <c r="AF167" i="12"/>
  <c r="AE167" i="12"/>
  <c r="AD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BO166" i="12"/>
  <c r="BK166" i="12"/>
  <c r="BG166" i="12"/>
  <c r="BD166" i="12"/>
  <c r="BC166" i="12"/>
  <c r="BB166" i="12"/>
  <c r="BA166" i="12"/>
  <c r="AZ166" i="12"/>
  <c r="AY166" i="12"/>
  <c r="AX166" i="12"/>
  <c r="AW166" i="12"/>
  <c r="AV166" i="12"/>
  <c r="AU166" i="12"/>
  <c r="AT166" i="12"/>
  <c r="AS166" i="12"/>
  <c r="AR166" i="12"/>
  <c r="AQ166" i="12"/>
  <c r="AP166" i="12"/>
  <c r="AO166" i="12"/>
  <c r="AN166" i="12"/>
  <c r="AM166" i="12"/>
  <c r="AL166" i="12"/>
  <c r="AK166" i="12"/>
  <c r="AJ166" i="12"/>
  <c r="AI166" i="12"/>
  <c r="AH166" i="12"/>
  <c r="AG166" i="12"/>
  <c r="AF166" i="12"/>
  <c r="AE166" i="12"/>
  <c r="AD166" i="12"/>
  <c r="AC166" i="12"/>
  <c r="AB166" i="12"/>
  <c r="AA166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BQ165" i="12"/>
  <c r="BM165" i="12"/>
  <c r="BI165" i="12"/>
  <c r="BD165" i="12"/>
  <c r="BC165" i="12"/>
  <c r="BB165" i="12"/>
  <c r="BA165" i="12"/>
  <c r="AZ165" i="12"/>
  <c r="AY165" i="12"/>
  <c r="AX165" i="12"/>
  <c r="AW165" i="12"/>
  <c r="AV165" i="12"/>
  <c r="AU165" i="12"/>
  <c r="AT165" i="12"/>
  <c r="AS165" i="12"/>
  <c r="AR165" i="12"/>
  <c r="AQ165" i="12"/>
  <c r="AP165" i="12"/>
  <c r="AO165" i="12"/>
  <c r="AN165" i="12"/>
  <c r="AM165" i="12"/>
  <c r="AL165" i="12"/>
  <c r="AK165" i="12"/>
  <c r="AJ165" i="12"/>
  <c r="AI165" i="12"/>
  <c r="AH165" i="12"/>
  <c r="AG165" i="12"/>
  <c r="AF165" i="12"/>
  <c r="AE165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BO164" i="12"/>
  <c r="BK164" i="12"/>
  <c r="BG164" i="12"/>
  <c r="BD164" i="12"/>
  <c r="BC164" i="12"/>
  <c r="BB164" i="12"/>
  <c r="BA164" i="12"/>
  <c r="AZ164" i="12"/>
  <c r="AY164" i="12"/>
  <c r="AX164" i="12"/>
  <c r="AW164" i="12"/>
  <c r="AV164" i="12"/>
  <c r="AU164" i="12"/>
  <c r="AT164" i="12"/>
  <c r="AS164" i="12"/>
  <c r="AR164" i="12"/>
  <c r="AQ164" i="12"/>
  <c r="AP164" i="12"/>
  <c r="AO164" i="12"/>
  <c r="AN164" i="12"/>
  <c r="AM164" i="12"/>
  <c r="AL164" i="12"/>
  <c r="AK164" i="12"/>
  <c r="AJ164" i="12"/>
  <c r="AI164" i="12"/>
  <c r="AH164" i="12"/>
  <c r="AG164" i="12"/>
  <c r="AF164" i="12"/>
  <c r="AE164" i="12"/>
  <c r="AD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BQ163" i="12"/>
  <c r="BM163" i="12"/>
  <c r="BI163" i="12"/>
  <c r="BD163" i="12"/>
  <c r="BC163" i="12"/>
  <c r="BB163" i="12"/>
  <c r="BA163" i="12"/>
  <c r="AZ163" i="12"/>
  <c r="AY163" i="12"/>
  <c r="AX163" i="12"/>
  <c r="AW163" i="12"/>
  <c r="AV163" i="12"/>
  <c r="AU163" i="12"/>
  <c r="AT163" i="12"/>
  <c r="AS163" i="12"/>
  <c r="AR163" i="12"/>
  <c r="AQ163" i="12"/>
  <c r="AP163" i="12"/>
  <c r="AO163" i="12"/>
  <c r="AN163" i="12"/>
  <c r="AM163" i="12"/>
  <c r="AL163" i="12"/>
  <c r="AK163" i="12"/>
  <c r="AJ163" i="12"/>
  <c r="AI163" i="12"/>
  <c r="AH163" i="12"/>
  <c r="AG163" i="12"/>
  <c r="AF163" i="12"/>
  <c r="AE163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BO161" i="12"/>
  <c r="BK161" i="12"/>
  <c r="BG161" i="12"/>
  <c r="BD161" i="12"/>
  <c r="BC161" i="12"/>
  <c r="BB161" i="12"/>
  <c r="BA161" i="12"/>
  <c r="AZ161" i="12"/>
  <c r="AY161" i="12"/>
  <c r="AX161" i="12"/>
  <c r="AW161" i="12"/>
  <c r="AV161" i="12"/>
  <c r="AU161" i="12"/>
  <c r="AT161" i="12"/>
  <c r="AS161" i="12"/>
  <c r="AR161" i="12"/>
  <c r="AQ161" i="12"/>
  <c r="AP161" i="12"/>
  <c r="AO161" i="12"/>
  <c r="AN161" i="12"/>
  <c r="AM161" i="12"/>
  <c r="AL161" i="12"/>
  <c r="AK161" i="12"/>
  <c r="AJ161" i="12"/>
  <c r="AI161" i="12"/>
  <c r="AH161" i="12"/>
  <c r="AG161" i="12"/>
  <c r="AF161" i="12"/>
  <c r="AE161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BQ160" i="12"/>
  <c r="BM160" i="12"/>
  <c r="BI160" i="12"/>
  <c r="BD160" i="12"/>
  <c r="BC160" i="12"/>
  <c r="BB160" i="12"/>
  <c r="BA160" i="12"/>
  <c r="AZ160" i="12"/>
  <c r="AY160" i="12"/>
  <c r="AX160" i="12"/>
  <c r="AW160" i="12"/>
  <c r="AV160" i="12"/>
  <c r="AU160" i="12"/>
  <c r="AT160" i="12"/>
  <c r="AS160" i="12"/>
  <c r="AR160" i="12"/>
  <c r="AQ160" i="12"/>
  <c r="AP160" i="12"/>
  <c r="AO160" i="12"/>
  <c r="AN160" i="12"/>
  <c r="AM160" i="12"/>
  <c r="AL160" i="12"/>
  <c r="AK160" i="12"/>
  <c r="AJ160" i="12"/>
  <c r="AI160" i="12"/>
  <c r="AH160" i="12"/>
  <c r="AG160" i="12"/>
  <c r="AF160" i="12"/>
  <c r="AE160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BO159" i="12"/>
  <c r="BK159" i="12"/>
  <c r="BG159" i="12"/>
  <c r="BD159" i="12"/>
  <c r="BC159" i="12"/>
  <c r="BB159" i="12"/>
  <c r="BA159" i="12"/>
  <c r="AZ159" i="12"/>
  <c r="AY159" i="12"/>
  <c r="AX159" i="12"/>
  <c r="AW159" i="12"/>
  <c r="AV159" i="12"/>
  <c r="AU159" i="12"/>
  <c r="AT159" i="12"/>
  <c r="AS159" i="12"/>
  <c r="AR159" i="12"/>
  <c r="AQ159" i="12"/>
  <c r="AP159" i="12"/>
  <c r="AO159" i="12"/>
  <c r="AN159" i="12"/>
  <c r="AM159" i="12"/>
  <c r="AL159" i="12"/>
  <c r="AK159" i="12"/>
  <c r="AJ159" i="12"/>
  <c r="AI159" i="12"/>
  <c r="AH159" i="12"/>
  <c r="AG159" i="12"/>
  <c r="AF159" i="12"/>
  <c r="AE159" i="12"/>
  <c r="AD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BQ158" i="12"/>
  <c r="BM158" i="12"/>
  <c r="BI158" i="12"/>
  <c r="BD158" i="12"/>
  <c r="BC158" i="12"/>
  <c r="BB158" i="12"/>
  <c r="BA158" i="12"/>
  <c r="AZ158" i="12"/>
  <c r="AY158" i="12"/>
  <c r="AX158" i="12"/>
  <c r="AW158" i="12"/>
  <c r="AV158" i="12"/>
  <c r="AU158" i="12"/>
  <c r="AT158" i="12"/>
  <c r="AS158" i="12"/>
  <c r="AR158" i="12"/>
  <c r="AQ158" i="12"/>
  <c r="AP158" i="12"/>
  <c r="AO158" i="12"/>
  <c r="AN158" i="12"/>
  <c r="AM158" i="12"/>
  <c r="AL158" i="12"/>
  <c r="AK158" i="12"/>
  <c r="AJ158" i="12"/>
  <c r="AI158" i="12"/>
  <c r="AH158" i="12"/>
  <c r="AG158" i="12"/>
  <c r="AF158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BO157" i="12"/>
  <c r="BK157" i="12"/>
  <c r="BG157" i="12"/>
  <c r="BD157" i="12"/>
  <c r="BC157" i="12"/>
  <c r="BB157" i="12"/>
  <c r="BA157" i="12"/>
  <c r="AZ157" i="12"/>
  <c r="AY157" i="12"/>
  <c r="AX157" i="12"/>
  <c r="AW157" i="12"/>
  <c r="AV157" i="12"/>
  <c r="AU157" i="12"/>
  <c r="AT157" i="12"/>
  <c r="AS157" i="12"/>
  <c r="AR157" i="12"/>
  <c r="AQ157" i="12"/>
  <c r="AP157" i="12"/>
  <c r="AO157" i="12"/>
  <c r="AN157" i="12"/>
  <c r="AM157" i="12"/>
  <c r="AL157" i="12"/>
  <c r="AK157" i="12"/>
  <c r="AJ157" i="12"/>
  <c r="AI157" i="12"/>
  <c r="AH157" i="12"/>
  <c r="AG157" i="12"/>
  <c r="AF157" i="12"/>
  <c r="AE157" i="12"/>
  <c r="AD157" i="12"/>
  <c r="AC157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BQ153" i="12"/>
  <c r="BM153" i="12"/>
  <c r="BI153" i="12"/>
  <c r="BD153" i="12"/>
  <c r="BC153" i="12"/>
  <c r="BB153" i="12"/>
  <c r="BA153" i="12"/>
  <c r="AZ153" i="12"/>
  <c r="AY153" i="12"/>
  <c r="AX153" i="12"/>
  <c r="AW153" i="12"/>
  <c r="AV153" i="12"/>
  <c r="AU153" i="12"/>
  <c r="AT153" i="12"/>
  <c r="AS153" i="12"/>
  <c r="AR153" i="12"/>
  <c r="AQ153" i="12"/>
  <c r="AP153" i="12"/>
  <c r="AO153" i="12"/>
  <c r="AN153" i="12"/>
  <c r="AM153" i="12"/>
  <c r="AL153" i="12"/>
  <c r="AK153" i="12"/>
  <c r="AJ153" i="12"/>
  <c r="AI153" i="12"/>
  <c r="AH153" i="12"/>
  <c r="AG153" i="12"/>
  <c r="AF153" i="12"/>
  <c r="AE153" i="12"/>
  <c r="AD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BD152" i="12"/>
  <c r="BC152" i="12"/>
  <c r="BB152" i="12"/>
  <c r="BA152" i="12"/>
  <c r="AZ152" i="12"/>
  <c r="AY152" i="12"/>
  <c r="AX152" i="12"/>
  <c r="AW152" i="12"/>
  <c r="AV152" i="12"/>
  <c r="AU152" i="12"/>
  <c r="AT152" i="12"/>
  <c r="AS152" i="12"/>
  <c r="AR152" i="12"/>
  <c r="AQ152" i="12"/>
  <c r="AP152" i="12"/>
  <c r="AO152" i="12"/>
  <c r="AN152" i="12"/>
  <c r="AM152" i="12"/>
  <c r="AL152" i="12"/>
  <c r="AK152" i="12"/>
  <c r="AJ152" i="12"/>
  <c r="AI152" i="12"/>
  <c r="AH152" i="12"/>
  <c r="AG152" i="12"/>
  <c r="AF152" i="12"/>
  <c r="AE152" i="12"/>
  <c r="AD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BN146" i="12"/>
  <c r="BJ146" i="12"/>
  <c r="BD146" i="12"/>
  <c r="BC146" i="12"/>
  <c r="BB146" i="12"/>
  <c r="BA146" i="12"/>
  <c r="AZ146" i="12"/>
  <c r="BQ146" i="12" s="1"/>
  <c r="AY146" i="12"/>
  <c r="AX146" i="12"/>
  <c r="AW146" i="12"/>
  <c r="BP146" i="12" s="1"/>
  <c r="AV146" i="12"/>
  <c r="AU146" i="12"/>
  <c r="AT146" i="12"/>
  <c r="AS146" i="12"/>
  <c r="AR146" i="12"/>
  <c r="BO146" i="12" s="1"/>
  <c r="BV146" i="12" s="1"/>
  <c r="AQ146" i="12"/>
  <c r="AP146" i="12"/>
  <c r="AO146" i="12"/>
  <c r="AN146" i="12"/>
  <c r="AM146" i="12"/>
  <c r="AL146" i="12"/>
  <c r="AK146" i="12"/>
  <c r="AJ146" i="12"/>
  <c r="AI146" i="12"/>
  <c r="BM146" i="12" s="1"/>
  <c r="AH146" i="12"/>
  <c r="AG146" i="12"/>
  <c r="AF146" i="12"/>
  <c r="AE146" i="12"/>
  <c r="BL146" i="12" s="1"/>
  <c r="AD146" i="12"/>
  <c r="AC146" i="12"/>
  <c r="AB146" i="12"/>
  <c r="AA146" i="12"/>
  <c r="Z146" i="12"/>
  <c r="BK146" i="12" s="1"/>
  <c r="Y146" i="12"/>
  <c r="X146" i="12"/>
  <c r="W146" i="12"/>
  <c r="V146" i="12"/>
  <c r="U146" i="12"/>
  <c r="T146" i="12"/>
  <c r="S146" i="12"/>
  <c r="BI146" i="12" s="1"/>
  <c r="R146" i="12"/>
  <c r="Q146" i="12"/>
  <c r="P146" i="12"/>
  <c r="O146" i="12"/>
  <c r="N146" i="12"/>
  <c r="M146" i="12"/>
  <c r="BH146" i="12" s="1"/>
  <c r="L146" i="12"/>
  <c r="K146" i="12"/>
  <c r="J146" i="12"/>
  <c r="I146" i="12"/>
  <c r="BG146" i="12" s="1"/>
  <c r="H146" i="12"/>
  <c r="G146" i="12"/>
  <c r="F146" i="12"/>
  <c r="E146" i="12"/>
  <c r="D146" i="12" s="1"/>
  <c r="BX145" i="12"/>
  <c r="BT145" i="12"/>
  <c r="BQ145" i="12"/>
  <c r="BP145" i="12"/>
  <c r="BV145" i="12" s="1"/>
  <c r="BO145" i="12"/>
  <c r="BN145" i="12"/>
  <c r="BM145" i="12"/>
  <c r="BL145" i="12"/>
  <c r="BU145" i="12" s="1"/>
  <c r="BK145" i="12"/>
  <c r="BJ145" i="12"/>
  <c r="BI145" i="12"/>
  <c r="BH145" i="12"/>
  <c r="BG145" i="12"/>
  <c r="BF145" i="12"/>
  <c r="BW145" i="12" s="1"/>
  <c r="D145" i="12"/>
  <c r="D143" i="12"/>
  <c r="D142" i="12"/>
  <c r="AP134" i="12"/>
  <c r="Z134" i="12"/>
  <c r="J134" i="12"/>
  <c r="BQ133" i="12"/>
  <c r="BM133" i="12"/>
  <c r="BI133" i="12"/>
  <c r="BT133" i="12" s="1"/>
  <c r="BD133" i="12"/>
  <c r="BC133" i="12"/>
  <c r="BB133" i="12"/>
  <c r="BA133" i="12"/>
  <c r="AZ133" i="12"/>
  <c r="AY133" i="12"/>
  <c r="AX133" i="12"/>
  <c r="AW133" i="12"/>
  <c r="AV133" i="12"/>
  <c r="BP133" i="12" s="1"/>
  <c r="AU133" i="12"/>
  <c r="AT133" i="12"/>
  <c r="AS133" i="12"/>
  <c r="AR133" i="12"/>
  <c r="BO133" i="12" s="1"/>
  <c r="AQ133" i="12"/>
  <c r="AP133" i="12"/>
  <c r="AO133" i="12"/>
  <c r="AN133" i="12"/>
  <c r="AM133" i="12"/>
  <c r="BN133" i="12" s="1"/>
  <c r="AL133" i="12"/>
  <c r="AK133" i="12"/>
  <c r="AJ133" i="12"/>
  <c r="AI133" i="12"/>
  <c r="AH133" i="12"/>
  <c r="AG133" i="12"/>
  <c r="AF133" i="12"/>
  <c r="AE133" i="12"/>
  <c r="BL133" i="12" s="1"/>
  <c r="AD133" i="12"/>
  <c r="AC133" i="12"/>
  <c r="AB133" i="12"/>
  <c r="AA133" i="12"/>
  <c r="Z133" i="12"/>
  <c r="BK133" i="12" s="1"/>
  <c r="Y133" i="12"/>
  <c r="X133" i="12"/>
  <c r="W133" i="12"/>
  <c r="V133" i="12"/>
  <c r="BJ133" i="12" s="1"/>
  <c r="U133" i="12"/>
  <c r="T133" i="12"/>
  <c r="S133" i="12"/>
  <c r="R133" i="12"/>
  <c r="Q133" i="12"/>
  <c r="P133" i="12"/>
  <c r="O133" i="12"/>
  <c r="N133" i="12"/>
  <c r="BH133" i="12" s="1"/>
  <c r="M133" i="12"/>
  <c r="L133" i="12"/>
  <c r="K133" i="12"/>
  <c r="J133" i="12"/>
  <c r="BG133" i="12" s="1"/>
  <c r="I133" i="12"/>
  <c r="H133" i="12"/>
  <c r="G133" i="12"/>
  <c r="F133" i="12"/>
  <c r="E133" i="12"/>
  <c r="BF133" i="12" s="1"/>
  <c r="D133" i="12"/>
  <c r="D135" i="12" s="1"/>
  <c r="BW132" i="12"/>
  <c r="BQ132" i="12"/>
  <c r="BP132" i="12"/>
  <c r="BO132" i="12"/>
  <c r="BV132" i="12" s="1"/>
  <c r="BN132" i="12"/>
  <c r="BM132" i="12"/>
  <c r="BU132" i="12" s="1"/>
  <c r="BL132" i="12"/>
  <c r="BK132" i="12"/>
  <c r="BJ132" i="12"/>
  <c r="BI132" i="12"/>
  <c r="BH132" i="12"/>
  <c r="BG132" i="12"/>
  <c r="BS132" i="12" s="1"/>
  <c r="BF132" i="12"/>
  <c r="D132" i="12"/>
  <c r="BU131" i="12"/>
  <c r="BQ131" i="12"/>
  <c r="BP131" i="12"/>
  <c r="BO131" i="12"/>
  <c r="BN131" i="12"/>
  <c r="BM131" i="12"/>
  <c r="BL131" i="12"/>
  <c r="BX131" i="12" s="1"/>
  <c r="BK131" i="12"/>
  <c r="BJ131" i="12"/>
  <c r="BI131" i="12"/>
  <c r="BT131" i="12" s="1"/>
  <c r="BH131" i="12"/>
  <c r="BG131" i="12"/>
  <c r="BF131" i="12"/>
  <c r="BR131" i="12" s="1"/>
  <c r="D131" i="12"/>
  <c r="BQ130" i="12"/>
  <c r="BP130" i="12"/>
  <c r="BO130" i="12"/>
  <c r="BV130" i="12" s="1"/>
  <c r="BN130" i="12"/>
  <c r="BM130" i="12"/>
  <c r="BU130" i="12" s="1"/>
  <c r="BL130" i="12"/>
  <c r="BK130" i="12"/>
  <c r="BJ130" i="12"/>
  <c r="BI130" i="12"/>
  <c r="BT130" i="12" s="1"/>
  <c r="BH130" i="12"/>
  <c r="BG130" i="12"/>
  <c r="BW130" i="12" s="1"/>
  <c r="BF130" i="12"/>
  <c r="D130" i="12"/>
  <c r="BU129" i="12"/>
  <c r="BQ129" i="12"/>
  <c r="BP129" i="12"/>
  <c r="BO129" i="12"/>
  <c r="BV129" i="12" s="1"/>
  <c r="BN129" i="12"/>
  <c r="BM129" i="12"/>
  <c r="BL129" i="12"/>
  <c r="BX129" i="12" s="1"/>
  <c r="BK129" i="12"/>
  <c r="BJ129" i="12"/>
  <c r="BI129" i="12"/>
  <c r="BT129" i="12" s="1"/>
  <c r="BH129" i="12"/>
  <c r="BG129" i="12"/>
  <c r="BW129" i="12" s="1"/>
  <c r="BF129" i="12"/>
  <c r="BR129" i="12" s="1"/>
  <c r="D129" i="12"/>
  <c r="BQ128" i="12"/>
  <c r="BP128" i="12"/>
  <c r="BO128" i="12"/>
  <c r="BV128" i="12" s="1"/>
  <c r="BN128" i="12"/>
  <c r="BM128" i="12"/>
  <c r="BU128" i="12" s="1"/>
  <c r="BL128" i="12"/>
  <c r="BK128" i="12"/>
  <c r="BJ128" i="12"/>
  <c r="BI128" i="12"/>
  <c r="BH128" i="12"/>
  <c r="BG128" i="12"/>
  <c r="BS128" i="12" s="1"/>
  <c r="BF128" i="12"/>
  <c r="D128" i="12"/>
  <c r="BU127" i="12"/>
  <c r="BQ127" i="12"/>
  <c r="BP127" i="12"/>
  <c r="BO127" i="12"/>
  <c r="BN127" i="12"/>
  <c r="BM127" i="12"/>
  <c r="BL127" i="12"/>
  <c r="BX127" i="12" s="1"/>
  <c r="BK127" i="12"/>
  <c r="BJ127" i="12"/>
  <c r="BI127" i="12"/>
  <c r="BT127" i="12" s="1"/>
  <c r="BH127" i="12"/>
  <c r="BG127" i="12"/>
  <c r="BF127" i="12"/>
  <c r="BR127" i="12" s="1"/>
  <c r="D127" i="12"/>
  <c r="BQ126" i="12"/>
  <c r="BP126" i="12"/>
  <c r="BO126" i="12"/>
  <c r="BV126" i="12" s="1"/>
  <c r="BN126" i="12"/>
  <c r="BM126" i="12"/>
  <c r="BU126" i="12" s="1"/>
  <c r="BL126" i="12"/>
  <c r="BK126" i="12"/>
  <c r="BJ126" i="12"/>
  <c r="BI126" i="12"/>
  <c r="BT126" i="12" s="1"/>
  <c r="BH126" i="12"/>
  <c r="BG126" i="12"/>
  <c r="BW126" i="12" s="1"/>
  <c r="BF126" i="12"/>
  <c r="D126" i="12"/>
  <c r="BU125" i="12"/>
  <c r="BQ125" i="12"/>
  <c r="BP125" i="12"/>
  <c r="BO125" i="12"/>
  <c r="BV125" i="12" s="1"/>
  <c r="BN125" i="12"/>
  <c r="BM125" i="12"/>
  <c r="BL125" i="12"/>
  <c r="BX125" i="12" s="1"/>
  <c r="BK125" i="12"/>
  <c r="BJ125" i="12"/>
  <c r="BI125" i="12"/>
  <c r="BT125" i="12" s="1"/>
  <c r="BH125" i="12"/>
  <c r="BG125" i="12"/>
  <c r="BW125" i="12" s="1"/>
  <c r="BF125" i="12"/>
  <c r="BR125" i="12" s="1"/>
  <c r="D125" i="12"/>
  <c r="BW124" i="12"/>
  <c r="BQ124" i="12"/>
  <c r="BP124" i="12"/>
  <c r="BO124" i="12"/>
  <c r="BV124" i="12" s="1"/>
  <c r="BN124" i="12"/>
  <c r="BM124" i="12"/>
  <c r="BU124" i="12" s="1"/>
  <c r="BL124" i="12"/>
  <c r="BK124" i="12"/>
  <c r="BJ124" i="12"/>
  <c r="BI124" i="12"/>
  <c r="BH124" i="12"/>
  <c r="BG124" i="12"/>
  <c r="BS124" i="12" s="1"/>
  <c r="BF124" i="12"/>
  <c r="D124" i="12"/>
  <c r="BU123" i="12"/>
  <c r="BQ123" i="12"/>
  <c r="BP123" i="12"/>
  <c r="BO123" i="12"/>
  <c r="BN123" i="12"/>
  <c r="BM123" i="12"/>
  <c r="BL123" i="12"/>
  <c r="BX123" i="12" s="1"/>
  <c r="BK123" i="12"/>
  <c r="BJ123" i="12"/>
  <c r="BI123" i="12"/>
  <c r="BT123" i="12" s="1"/>
  <c r="BH123" i="12"/>
  <c r="BG123" i="12"/>
  <c r="BF123" i="12"/>
  <c r="BR123" i="12" s="1"/>
  <c r="D123" i="12"/>
  <c r="BP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BN121" i="12" s="1"/>
  <c r="AL121" i="12"/>
  <c r="AK121" i="12"/>
  <c r="AJ121" i="12"/>
  <c r="AI121" i="12"/>
  <c r="BM121" i="12" s="1"/>
  <c r="AH121" i="12"/>
  <c r="AG121" i="12"/>
  <c r="AF121" i="12"/>
  <c r="AE121" i="12"/>
  <c r="BL121" i="12" s="1"/>
  <c r="AD121" i="12"/>
  <c r="AC121" i="12"/>
  <c r="AB121" i="12"/>
  <c r="AA121" i="12"/>
  <c r="Z121" i="12"/>
  <c r="Y121" i="12"/>
  <c r="X121" i="12"/>
  <c r="W121" i="12"/>
  <c r="BJ121" i="12" s="1"/>
  <c r="V121" i="12"/>
  <c r="U121" i="12"/>
  <c r="T121" i="12"/>
  <c r="S121" i="12"/>
  <c r="R121" i="12"/>
  <c r="Q121" i="12"/>
  <c r="P121" i="12"/>
  <c r="O121" i="12"/>
  <c r="BH121" i="12" s="1"/>
  <c r="N121" i="12"/>
  <c r="M121" i="12"/>
  <c r="L121" i="12"/>
  <c r="K121" i="12"/>
  <c r="J121" i="12"/>
  <c r="I121" i="12"/>
  <c r="H121" i="12"/>
  <c r="G121" i="12"/>
  <c r="F121" i="12"/>
  <c r="E121" i="12"/>
  <c r="BV120" i="12"/>
  <c r="BQ120" i="12"/>
  <c r="BP120" i="12"/>
  <c r="BO120" i="12"/>
  <c r="BN120" i="12"/>
  <c r="BM120" i="12"/>
  <c r="BL120" i="12"/>
  <c r="BK120" i="12"/>
  <c r="BJ120" i="12"/>
  <c r="BT120" i="12" s="1"/>
  <c r="BI120" i="12"/>
  <c r="BH120" i="12"/>
  <c r="BG120" i="12"/>
  <c r="BF120" i="12"/>
  <c r="D120" i="12"/>
  <c r="BT119" i="12"/>
  <c r="BQ119" i="12"/>
  <c r="BP119" i="12"/>
  <c r="BV119" i="12" s="1"/>
  <c r="BO119" i="12"/>
  <c r="BN119" i="12"/>
  <c r="BM119" i="12"/>
  <c r="BL119" i="12"/>
  <c r="BU119" i="12" s="1"/>
  <c r="BK119" i="12"/>
  <c r="BJ119" i="12"/>
  <c r="BI119" i="12"/>
  <c r="BH119" i="12"/>
  <c r="BG119" i="12"/>
  <c r="BF119" i="12"/>
  <c r="BW119" i="12" s="1"/>
  <c r="D119" i="12"/>
  <c r="BD117" i="12"/>
  <c r="BC117" i="12"/>
  <c r="BB117" i="12"/>
  <c r="BA117" i="12"/>
  <c r="AZ117" i="12"/>
  <c r="BQ117" i="12" s="1"/>
  <c r="AY117" i="12"/>
  <c r="AX117" i="12"/>
  <c r="AX134" i="12" s="1"/>
  <c r="AW117" i="12"/>
  <c r="AV117" i="12"/>
  <c r="BP117" i="12" s="1"/>
  <c r="AU117" i="12"/>
  <c r="AT117" i="12"/>
  <c r="BO117" i="12" s="1"/>
  <c r="BV117" i="12" s="1"/>
  <c r="AS117" i="12"/>
  <c r="AR117" i="12"/>
  <c r="AQ117" i="12"/>
  <c r="AP117" i="12"/>
  <c r="AO117" i="12"/>
  <c r="AN117" i="12"/>
  <c r="BN117" i="12" s="1"/>
  <c r="AM117" i="12"/>
  <c r="AL117" i="12"/>
  <c r="AK117" i="12"/>
  <c r="AJ117" i="12"/>
  <c r="BM117" i="12" s="1"/>
  <c r="AI117" i="12"/>
  <c r="AH117" i="12"/>
  <c r="AH134" i="12" s="1"/>
  <c r="AG117" i="12"/>
  <c r="AF117" i="12"/>
  <c r="AE117" i="12"/>
  <c r="AD117" i="12"/>
  <c r="AC117" i="12"/>
  <c r="AB117" i="12"/>
  <c r="AA117" i="12"/>
  <c r="Z117" i="12"/>
  <c r="BK117" i="12" s="1"/>
  <c r="Y117" i="12"/>
  <c r="X117" i="12"/>
  <c r="W117" i="12"/>
  <c r="V117" i="12"/>
  <c r="BJ117" i="12" s="1"/>
  <c r="U117" i="12"/>
  <c r="T117" i="12"/>
  <c r="S117" i="12"/>
  <c r="R117" i="12"/>
  <c r="BI117" i="12" s="1"/>
  <c r="Q117" i="12"/>
  <c r="P117" i="12"/>
  <c r="O117" i="12"/>
  <c r="N117" i="12"/>
  <c r="M117" i="12"/>
  <c r="L117" i="12"/>
  <c r="K117" i="12"/>
  <c r="J117" i="12"/>
  <c r="BG117" i="12" s="1"/>
  <c r="I117" i="12"/>
  <c r="H117" i="12"/>
  <c r="G117" i="12"/>
  <c r="F117" i="12"/>
  <c r="D117" i="12" s="1"/>
  <c r="D118" i="12" s="1"/>
  <c r="E117" i="12"/>
  <c r="BQ116" i="12"/>
  <c r="BP116" i="12"/>
  <c r="BO116" i="12"/>
  <c r="BV116" i="12" s="1"/>
  <c r="BN116" i="12"/>
  <c r="BM116" i="12"/>
  <c r="BU116" i="12" s="1"/>
  <c r="BL116" i="12"/>
  <c r="BK116" i="12"/>
  <c r="BJ116" i="12"/>
  <c r="BI116" i="12"/>
  <c r="BT116" i="12" s="1"/>
  <c r="BH116" i="12"/>
  <c r="BG116" i="12"/>
  <c r="BW116" i="12" s="1"/>
  <c r="BF116" i="12"/>
  <c r="D116" i="12"/>
  <c r="BS115" i="12"/>
  <c r="BQ115" i="12"/>
  <c r="BP115" i="12"/>
  <c r="BO115" i="12"/>
  <c r="BV115" i="12" s="1"/>
  <c r="BN115" i="12"/>
  <c r="BM115" i="12"/>
  <c r="BU115" i="12" s="1"/>
  <c r="BL115" i="12"/>
  <c r="BX115" i="12" s="1"/>
  <c r="BK115" i="12"/>
  <c r="BJ115" i="12"/>
  <c r="BI115" i="12"/>
  <c r="BT115" i="12" s="1"/>
  <c r="BH115" i="12"/>
  <c r="BG115" i="12"/>
  <c r="BW115" i="12" s="1"/>
  <c r="BF115" i="12"/>
  <c r="BR115" i="12" s="1"/>
  <c r="D115" i="12"/>
  <c r="BQ114" i="12"/>
  <c r="BP114" i="12"/>
  <c r="BO114" i="12"/>
  <c r="BN114" i="12"/>
  <c r="BM114" i="12"/>
  <c r="BU114" i="12" s="1"/>
  <c r="BL114" i="12"/>
  <c r="BK114" i="12"/>
  <c r="BJ114" i="12"/>
  <c r="BI114" i="12"/>
  <c r="BT114" i="12" s="1"/>
  <c r="BH114" i="12"/>
  <c r="BG114" i="12"/>
  <c r="BF114" i="12"/>
  <c r="D114" i="12"/>
  <c r="BL112" i="12"/>
  <c r="BH112" i="12"/>
  <c r="BD112" i="12"/>
  <c r="BC112" i="12"/>
  <c r="BB112" i="12"/>
  <c r="BA112" i="12"/>
  <c r="AZ112" i="12"/>
  <c r="BQ112" i="12" s="1"/>
  <c r="AY112" i="12"/>
  <c r="BP112" i="12" s="1"/>
  <c r="AX112" i="12"/>
  <c r="AW112" i="12"/>
  <c r="AV112" i="12"/>
  <c r="AU112" i="12"/>
  <c r="AT112" i="12"/>
  <c r="AS112" i="12"/>
  <c r="AR112" i="12"/>
  <c r="BO112" i="12" s="1"/>
  <c r="AQ112" i="12"/>
  <c r="AP112" i="12"/>
  <c r="AO112" i="12"/>
  <c r="AN112" i="12"/>
  <c r="AM112" i="12"/>
  <c r="BN112" i="12" s="1"/>
  <c r="AL112" i="12"/>
  <c r="AK112" i="12"/>
  <c r="AJ112" i="12"/>
  <c r="AI112" i="12"/>
  <c r="BM112" i="12" s="1"/>
  <c r="AH112" i="12"/>
  <c r="AG112" i="12"/>
  <c r="AF112" i="12"/>
  <c r="AE112" i="12"/>
  <c r="AD112" i="12"/>
  <c r="AC112" i="12"/>
  <c r="AB112" i="12"/>
  <c r="AA112" i="12"/>
  <c r="Z112" i="12"/>
  <c r="BK112" i="12" s="1"/>
  <c r="Y112" i="12"/>
  <c r="X112" i="12"/>
  <c r="W112" i="12"/>
  <c r="BJ112" i="12" s="1"/>
  <c r="V112" i="12"/>
  <c r="U112" i="12"/>
  <c r="T112" i="12"/>
  <c r="S112" i="12"/>
  <c r="R112" i="12"/>
  <c r="BI112" i="12" s="1"/>
  <c r="BT112" i="12" s="1"/>
  <c r="Q112" i="12"/>
  <c r="P112" i="12"/>
  <c r="O112" i="12"/>
  <c r="N112" i="12"/>
  <c r="M112" i="12"/>
  <c r="L112" i="12"/>
  <c r="K112" i="12"/>
  <c r="J112" i="12"/>
  <c r="I112" i="12"/>
  <c r="BG112" i="12" s="1"/>
  <c r="H112" i="12"/>
  <c r="G112" i="12"/>
  <c r="F112" i="12"/>
  <c r="E112" i="12"/>
  <c r="BF112" i="12" s="1"/>
  <c r="BV111" i="12"/>
  <c r="BQ111" i="12"/>
  <c r="BP111" i="12"/>
  <c r="BO111" i="12"/>
  <c r="BN111" i="12"/>
  <c r="BM111" i="12"/>
  <c r="BL111" i="12"/>
  <c r="BK111" i="12"/>
  <c r="BJ111" i="12"/>
  <c r="BT111" i="12" s="1"/>
  <c r="BI111" i="12"/>
  <c r="BH111" i="12"/>
  <c r="BG111" i="12"/>
  <c r="BF111" i="12"/>
  <c r="D111" i="12"/>
  <c r="BX110" i="12"/>
  <c r="BT110" i="12"/>
  <c r="BQ110" i="12"/>
  <c r="BP110" i="12"/>
  <c r="BV110" i="12" s="1"/>
  <c r="BO110" i="12"/>
  <c r="BN110" i="12"/>
  <c r="BM110" i="12"/>
  <c r="BL110" i="12"/>
  <c r="BU110" i="12" s="1"/>
  <c r="BK110" i="12"/>
  <c r="BJ110" i="12"/>
  <c r="BI110" i="12"/>
  <c r="BH110" i="12"/>
  <c r="BG110" i="12"/>
  <c r="BF110" i="12"/>
  <c r="D110" i="12"/>
  <c r="BO108" i="12"/>
  <c r="BG108" i="12"/>
  <c r="BD108" i="12"/>
  <c r="BC108" i="12"/>
  <c r="BB108" i="12"/>
  <c r="BA108" i="12"/>
  <c r="AZ108" i="12"/>
  <c r="AY108" i="12"/>
  <c r="AX108" i="12"/>
  <c r="AW108" i="12"/>
  <c r="AV108" i="12"/>
  <c r="AU108" i="12"/>
  <c r="AT108" i="12"/>
  <c r="AS108" i="12"/>
  <c r="AR108" i="12"/>
  <c r="AQ108" i="12"/>
  <c r="AP108" i="12"/>
  <c r="AO108" i="12"/>
  <c r="AN108" i="12"/>
  <c r="AM108" i="12"/>
  <c r="BN108" i="12" s="1"/>
  <c r="AL108" i="12"/>
  <c r="AK108" i="12"/>
  <c r="AJ108" i="12"/>
  <c r="AI108" i="12"/>
  <c r="AH108" i="12"/>
  <c r="AG108" i="12"/>
  <c r="AF108" i="12"/>
  <c r="AE108" i="12"/>
  <c r="BL108" i="12" s="1"/>
  <c r="AD108" i="12"/>
  <c r="AC108" i="12"/>
  <c r="AB108" i="12"/>
  <c r="AA108" i="12"/>
  <c r="Z108" i="12"/>
  <c r="BK108" i="12" s="1"/>
  <c r="Y108" i="12"/>
  <c r="X108" i="12"/>
  <c r="W108" i="12"/>
  <c r="V108" i="12"/>
  <c r="BJ108" i="12" s="1"/>
  <c r="U108" i="12"/>
  <c r="T108" i="12"/>
  <c r="S108" i="12"/>
  <c r="R108" i="12"/>
  <c r="BI108" i="12" s="1"/>
  <c r="Q108" i="12"/>
  <c r="P108" i="12"/>
  <c r="O108" i="12"/>
  <c r="N108" i="12"/>
  <c r="M108" i="12"/>
  <c r="BH108" i="12" s="1"/>
  <c r="L108" i="12"/>
  <c r="K108" i="12"/>
  <c r="J108" i="12"/>
  <c r="I108" i="12"/>
  <c r="H108" i="12"/>
  <c r="G108" i="12"/>
  <c r="F108" i="12"/>
  <c r="D108" i="12" s="1"/>
  <c r="D109" i="12" s="1"/>
  <c r="E108" i="12"/>
  <c r="BF108" i="12" s="1"/>
  <c r="BS108" i="12" s="1"/>
  <c r="BU107" i="12"/>
  <c r="BQ107" i="12"/>
  <c r="BP107" i="12"/>
  <c r="BO107" i="12"/>
  <c r="BN107" i="12"/>
  <c r="BM107" i="12"/>
  <c r="BL107" i="12"/>
  <c r="BX107" i="12" s="1"/>
  <c r="BK107" i="12"/>
  <c r="BJ107" i="12"/>
  <c r="BI107" i="12"/>
  <c r="BT107" i="12" s="1"/>
  <c r="BH107" i="12"/>
  <c r="BG107" i="12"/>
  <c r="BF107" i="12"/>
  <c r="BR107" i="12" s="1"/>
  <c r="D107" i="12"/>
  <c r="BQ106" i="12"/>
  <c r="BP106" i="12"/>
  <c r="BO106" i="12"/>
  <c r="BV106" i="12" s="1"/>
  <c r="BN106" i="12"/>
  <c r="BM106" i="12"/>
  <c r="BU106" i="12" s="1"/>
  <c r="BL106" i="12"/>
  <c r="BK106" i="12"/>
  <c r="BJ106" i="12"/>
  <c r="BI106" i="12"/>
  <c r="BT106" i="12" s="1"/>
  <c r="BH106" i="12"/>
  <c r="BG106" i="12"/>
  <c r="BW106" i="12" s="1"/>
  <c r="BF106" i="12"/>
  <c r="D106" i="12"/>
  <c r="BN104" i="12"/>
  <c r="BD104" i="12"/>
  <c r="BC104" i="12"/>
  <c r="BB104" i="12"/>
  <c r="BA104" i="12"/>
  <c r="AZ104" i="12"/>
  <c r="AY104" i="12"/>
  <c r="AX104" i="12"/>
  <c r="AW104" i="12"/>
  <c r="BP104" i="12" s="1"/>
  <c r="AV104" i="12"/>
  <c r="AU104" i="12"/>
  <c r="AT104" i="12"/>
  <c r="AS104" i="12"/>
  <c r="AR104" i="12"/>
  <c r="AQ104" i="12"/>
  <c r="AP104" i="12"/>
  <c r="AO104" i="12"/>
  <c r="AN104" i="12"/>
  <c r="AM104" i="12"/>
  <c r="AL104" i="12"/>
  <c r="AK104" i="12"/>
  <c r="AJ104" i="12"/>
  <c r="AI104" i="12"/>
  <c r="BM104" i="12" s="1"/>
  <c r="AH104" i="12"/>
  <c r="AG104" i="12"/>
  <c r="AF104" i="12"/>
  <c r="AE104" i="12"/>
  <c r="BL104" i="12" s="1"/>
  <c r="AD104" i="12"/>
  <c r="AC104" i="12"/>
  <c r="AB104" i="12"/>
  <c r="AA104" i="12"/>
  <c r="Z104" i="12"/>
  <c r="Y104" i="12"/>
  <c r="BJ104" i="12" s="1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BH104" i="12" s="1"/>
  <c r="L104" i="12"/>
  <c r="K104" i="12"/>
  <c r="J104" i="12"/>
  <c r="I104" i="12"/>
  <c r="BG104" i="12" s="1"/>
  <c r="H104" i="12"/>
  <c r="G104" i="12"/>
  <c r="F104" i="12"/>
  <c r="E104" i="12"/>
  <c r="D104" i="12" s="1"/>
  <c r="D105" i="12" s="1"/>
  <c r="BT103" i="12"/>
  <c r="BQ103" i="12"/>
  <c r="BP103" i="12"/>
  <c r="BV103" i="12" s="1"/>
  <c r="BO103" i="12"/>
  <c r="BN103" i="12"/>
  <c r="BM103" i="12"/>
  <c r="BL103" i="12"/>
  <c r="BU103" i="12" s="1"/>
  <c r="BK103" i="12"/>
  <c r="BJ103" i="12"/>
  <c r="BI103" i="12"/>
  <c r="BH103" i="12"/>
  <c r="BG103" i="12"/>
  <c r="BF103" i="12"/>
  <c r="BW103" i="12" s="1"/>
  <c r="D103" i="12"/>
  <c r="BV102" i="12"/>
  <c r="BQ102" i="12"/>
  <c r="BP102" i="12"/>
  <c r="BO102" i="12"/>
  <c r="BN102" i="12"/>
  <c r="BM102" i="12"/>
  <c r="BL102" i="12"/>
  <c r="BK102" i="12"/>
  <c r="BJ102" i="12"/>
  <c r="BT102" i="12" s="1"/>
  <c r="BI102" i="12"/>
  <c r="BH102" i="12"/>
  <c r="BG102" i="12"/>
  <c r="BF102" i="12"/>
  <c r="D102" i="12"/>
  <c r="BX101" i="12"/>
  <c r="BT101" i="12"/>
  <c r="BQ101" i="12"/>
  <c r="BP101" i="12"/>
  <c r="BV101" i="12" s="1"/>
  <c r="BO101" i="12"/>
  <c r="BN101" i="12"/>
  <c r="BM101" i="12"/>
  <c r="BL101" i="12"/>
  <c r="BU101" i="12" s="1"/>
  <c r="BK101" i="12"/>
  <c r="BJ101" i="12"/>
  <c r="BI101" i="12"/>
  <c r="BH101" i="12"/>
  <c r="BG101" i="12"/>
  <c r="BF101" i="12"/>
  <c r="D101" i="12"/>
  <c r="BV100" i="12"/>
  <c r="BQ100" i="12"/>
  <c r="BP100" i="12"/>
  <c r="BO100" i="12"/>
  <c r="BN100" i="12"/>
  <c r="BM100" i="12"/>
  <c r="BL100" i="12"/>
  <c r="BU100" i="12" s="1"/>
  <c r="BK100" i="12"/>
  <c r="BJ100" i="12"/>
  <c r="BT100" i="12" s="1"/>
  <c r="BI100" i="12"/>
  <c r="BH100" i="12"/>
  <c r="BG100" i="12"/>
  <c r="BF100" i="12"/>
  <c r="D100" i="12"/>
  <c r="BM98" i="12"/>
  <c r="BD98" i="12"/>
  <c r="BC98" i="12"/>
  <c r="BB98" i="12"/>
  <c r="BA98" i="12"/>
  <c r="AZ98" i="12"/>
  <c r="BQ98" i="12" s="1"/>
  <c r="AY98" i="12"/>
  <c r="AX98" i="12"/>
  <c r="AW98" i="12"/>
  <c r="AV98" i="12"/>
  <c r="BP98" i="12" s="1"/>
  <c r="AU98" i="12"/>
  <c r="AT98" i="12"/>
  <c r="AS98" i="12"/>
  <c r="AR98" i="12"/>
  <c r="BO98" i="12" s="1"/>
  <c r="AQ98" i="12"/>
  <c r="AP98" i="12"/>
  <c r="AO98" i="12"/>
  <c r="AN98" i="12"/>
  <c r="AM98" i="12"/>
  <c r="AL98" i="12"/>
  <c r="AK98" i="12"/>
  <c r="AJ98" i="12"/>
  <c r="AI98" i="12"/>
  <c r="AH98" i="12"/>
  <c r="AG98" i="12"/>
  <c r="AF98" i="12"/>
  <c r="AE98" i="12"/>
  <c r="AD98" i="12"/>
  <c r="AC98" i="12"/>
  <c r="AB98" i="12"/>
  <c r="AA98" i="12"/>
  <c r="Z98" i="12"/>
  <c r="BK98" i="12" s="1"/>
  <c r="Y98" i="12"/>
  <c r="X98" i="12"/>
  <c r="W98" i="12"/>
  <c r="V98" i="12"/>
  <c r="BJ98" i="12" s="1"/>
  <c r="U98" i="12"/>
  <c r="T98" i="12"/>
  <c r="BI98" i="12" s="1"/>
  <c r="BT98" i="12" s="1"/>
  <c r="S98" i="12"/>
  <c r="R98" i="12"/>
  <c r="Q98" i="12"/>
  <c r="P98" i="12"/>
  <c r="O98" i="12"/>
  <c r="N98" i="12"/>
  <c r="M98" i="12"/>
  <c r="L98" i="12"/>
  <c r="K98" i="12"/>
  <c r="J98" i="12"/>
  <c r="BG98" i="12" s="1"/>
  <c r="I98" i="12"/>
  <c r="H98" i="12"/>
  <c r="G98" i="12"/>
  <c r="F98" i="12"/>
  <c r="E98" i="12"/>
  <c r="D98" i="12"/>
  <c r="D99" i="12" s="1"/>
  <c r="BS97" i="12"/>
  <c r="BQ97" i="12"/>
  <c r="BP97" i="12"/>
  <c r="BO97" i="12"/>
  <c r="BV97" i="12" s="1"/>
  <c r="BN97" i="12"/>
  <c r="BM97" i="12"/>
  <c r="BU97" i="12" s="1"/>
  <c r="BL97" i="12"/>
  <c r="BX97" i="12" s="1"/>
  <c r="BK97" i="12"/>
  <c r="BJ97" i="12"/>
  <c r="BI97" i="12"/>
  <c r="BT97" i="12" s="1"/>
  <c r="BH97" i="12"/>
  <c r="BG97" i="12"/>
  <c r="BW97" i="12" s="1"/>
  <c r="BF97" i="12"/>
  <c r="BR97" i="12" s="1"/>
  <c r="D97" i="12"/>
  <c r="BQ96" i="12"/>
  <c r="BP96" i="12"/>
  <c r="BO96" i="12"/>
  <c r="BN96" i="12"/>
  <c r="BM96" i="12"/>
  <c r="BU96" i="12" s="1"/>
  <c r="BL96" i="12"/>
  <c r="BK96" i="12"/>
  <c r="BJ96" i="12"/>
  <c r="BI96" i="12"/>
  <c r="BT96" i="12" s="1"/>
  <c r="BH96" i="12"/>
  <c r="BG96" i="12"/>
  <c r="BF96" i="12"/>
  <c r="D96" i="12"/>
  <c r="BL94" i="12"/>
  <c r="BH94" i="12"/>
  <c r="BD94" i="12"/>
  <c r="BC94" i="12"/>
  <c r="BB94" i="12"/>
  <c r="BA94" i="12"/>
  <c r="AZ94" i="12"/>
  <c r="BQ94" i="12" s="1"/>
  <c r="AY94" i="12"/>
  <c r="BP94" i="12" s="1"/>
  <c r="AX94" i="12"/>
  <c r="AW94" i="12"/>
  <c r="AV94" i="12"/>
  <c r="AU94" i="12"/>
  <c r="AT94" i="12"/>
  <c r="AS94" i="12"/>
  <c r="AR94" i="12"/>
  <c r="BO94" i="12" s="1"/>
  <c r="AQ94" i="12"/>
  <c r="AP94" i="12"/>
  <c r="AO94" i="12"/>
  <c r="AN94" i="12"/>
  <c r="AM94" i="12"/>
  <c r="BN94" i="12" s="1"/>
  <c r="AL94" i="12"/>
  <c r="AK94" i="12"/>
  <c r="AJ94" i="12"/>
  <c r="AI94" i="12"/>
  <c r="BM94" i="12" s="1"/>
  <c r="AH94" i="12"/>
  <c r="AG94" i="12"/>
  <c r="AF94" i="12"/>
  <c r="AE94" i="12"/>
  <c r="AD94" i="12"/>
  <c r="AC94" i="12"/>
  <c r="AB94" i="12"/>
  <c r="AA94" i="12"/>
  <c r="Z94" i="12"/>
  <c r="BK94" i="12" s="1"/>
  <c r="Y94" i="12"/>
  <c r="X94" i="12"/>
  <c r="W94" i="12"/>
  <c r="BJ94" i="12" s="1"/>
  <c r="V94" i="12"/>
  <c r="U94" i="12"/>
  <c r="T94" i="12"/>
  <c r="S94" i="12"/>
  <c r="R94" i="12"/>
  <c r="BI94" i="12" s="1"/>
  <c r="BT94" i="12" s="1"/>
  <c r="Q94" i="12"/>
  <c r="P94" i="12"/>
  <c r="O94" i="12"/>
  <c r="N94" i="12"/>
  <c r="M94" i="12"/>
  <c r="L94" i="12"/>
  <c r="K94" i="12"/>
  <c r="J94" i="12"/>
  <c r="I94" i="12"/>
  <c r="BG94" i="12" s="1"/>
  <c r="H94" i="12"/>
  <c r="G94" i="12"/>
  <c r="F94" i="12"/>
  <c r="E94" i="12"/>
  <c r="BF94" i="12" s="1"/>
  <c r="BV93" i="12"/>
  <c r="BQ93" i="12"/>
  <c r="BP93" i="12"/>
  <c r="BO93" i="12"/>
  <c r="BN93" i="12"/>
  <c r="BM93" i="12"/>
  <c r="BL93" i="12"/>
  <c r="BK93" i="12"/>
  <c r="BJ93" i="12"/>
  <c r="BT93" i="12" s="1"/>
  <c r="BI93" i="12"/>
  <c r="BH93" i="12"/>
  <c r="BG93" i="12"/>
  <c r="BF93" i="12"/>
  <c r="D93" i="12"/>
  <c r="BX92" i="12"/>
  <c r="BT92" i="12"/>
  <c r="BQ92" i="12"/>
  <c r="BP92" i="12"/>
  <c r="BV92" i="12" s="1"/>
  <c r="BO92" i="12"/>
  <c r="BN92" i="12"/>
  <c r="BM92" i="12"/>
  <c r="BL92" i="12"/>
  <c r="BU92" i="12" s="1"/>
  <c r="BK92" i="12"/>
  <c r="BJ92" i="12"/>
  <c r="BI92" i="12"/>
  <c r="BH92" i="12"/>
  <c r="BG92" i="12"/>
  <c r="BF92" i="12"/>
  <c r="D92" i="12"/>
  <c r="BV91" i="12"/>
  <c r="BQ91" i="12"/>
  <c r="BP91" i="12"/>
  <c r="BO91" i="12"/>
  <c r="BN91" i="12"/>
  <c r="BM91" i="12"/>
  <c r="BL91" i="12"/>
  <c r="BU91" i="12" s="1"/>
  <c r="BK91" i="12"/>
  <c r="BJ91" i="12"/>
  <c r="BT91" i="12" s="1"/>
  <c r="BI91" i="12"/>
  <c r="BH91" i="12"/>
  <c r="BG91" i="12"/>
  <c r="BF91" i="12"/>
  <c r="D91" i="12"/>
  <c r="BT90" i="12"/>
  <c r="BQ90" i="12"/>
  <c r="BP90" i="12"/>
  <c r="BV90" i="12" s="1"/>
  <c r="BO90" i="12"/>
  <c r="BN90" i="12"/>
  <c r="BM90" i="12"/>
  <c r="BL90" i="12"/>
  <c r="BK90" i="12"/>
  <c r="BJ90" i="12"/>
  <c r="BI90" i="12"/>
  <c r="BH90" i="12"/>
  <c r="BG90" i="12"/>
  <c r="BF90" i="12"/>
  <c r="D90" i="12"/>
  <c r="BV89" i="12"/>
  <c r="BQ89" i="12"/>
  <c r="BP89" i="12"/>
  <c r="BO89" i="12"/>
  <c r="BN89" i="12"/>
  <c r="BM89" i="12"/>
  <c r="BL89" i="12"/>
  <c r="BU89" i="12" s="1"/>
  <c r="BK89" i="12"/>
  <c r="BJ89" i="12"/>
  <c r="BT89" i="12" s="1"/>
  <c r="BI89" i="12"/>
  <c r="BH89" i="12"/>
  <c r="BG89" i="12"/>
  <c r="BF89" i="12"/>
  <c r="D89" i="12"/>
  <c r="BX88" i="12"/>
  <c r="BT88" i="12"/>
  <c r="BQ88" i="12"/>
  <c r="BP88" i="12"/>
  <c r="BV88" i="12" s="1"/>
  <c r="BO88" i="12"/>
  <c r="BN88" i="12"/>
  <c r="BM88" i="12"/>
  <c r="BL88" i="12"/>
  <c r="BU88" i="12" s="1"/>
  <c r="BK88" i="12"/>
  <c r="BJ88" i="12"/>
  <c r="BI88" i="12"/>
  <c r="BH88" i="12"/>
  <c r="BG88" i="12"/>
  <c r="BF88" i="12"/>
  <c r="BW88" i="12" s="1"/>
  <c r="D88" i="12"/>
  <c r="BO86" i="12"/>
  <c r="BG86" i="12"/>
  <c r="BD86" i="12"/>
  <c r="BC86" i="12"/>
  <c r="BB86" i="12"/>
  <c r="BB134" i="12" s="1"/>
  <c r="BA86" i="12"/>
  <c r="BA134" i="12" s="1"/>
  <c r="AZ86" i="12"/>
  <c r="AY86" i="12"/>
  <c r="AX86" i="12"/>
  <c r="AW86" i="12"/>
  <c r="AW134" i="12" s="1"/>
  <c r="AV86" i="12"/>
  <c r="AU86" i="12"/>
  <c r="AT86" i="12"/>
  <c r="AT134" i="12" s="1"/>
  <c r="AS86" i="12"/>
  <c r="AS134" i="12" s="1"/>
  <c r="AR86" i="12"/>
  <c r="AQ86" i="12"/>
  <c r="AP86" i="12"/>
  <c r="AO86" i="12"/>
  <c r="AO134" i="12" s="1"/>
  <c r="AN86" i="12"/>
  <c r="AM86" i="12"/>
  <c r="BN86" i="12" s="1"/>
  <c r="AL86" i="12"/>
  <c r="AL134" i="12" s="1"/>
  <c r="AK86" i="12"/>
  <c r="AK134" i="12" s="1"/>
  <c r="AJ86" i="12"/>
  <c r="AI86" i="12"/>
  <c r="AH86" i="12"/>
  <c r="AG86" i="12"/>
  <c r="AG134" i="12" s="1"/>
  <c r="AF86" i="12"/>
  <c r="AE86" i="12"/>
  <c r="AD86" i="12"/>
  <c r="AD134" i="12" s="1"/>
  <c r="AC86" i="12"/>
  <c r="AC134" i="12" s="1"/>
  <c r="AB86" i="12"/>
  <c r="AA86" i="12"/>
  <c r="Z86" i="12"/>
  <c r="BK86" i="12" s="1"/>
  <c r="Y86" i="12"/>
  <c r="Y134" i="12" s="1"/>
  <c r="X86" i="12"/>
  <c r="W86" i="12"/>
  <c r="V86" i="12"/>
  <c r="BJ86" i="12" s="1"/>
  <c r="U86" i="12"/>
  <c r="U134" i="12" s="1"/>
  <c r="T86" i="12"/>
  <c r="S86" i="12"/>
  <c r="R86" i="12"/>
  <c r="BI86" i="12" s="1"/>
  <c r="Q86" i="12"/>
  <c r="Q134" i="12" s="1"/>
  <c r="P86" i="12"/>
  <c r="O86" i="12"/>
  <c r="N86" i="12"/>
  <c r="N134" i="12" s="1"/>
  <c r="M86" i="12"/>
  <c r="M134" i="12" s="1"/>
  <c r="L86" i="12"/>
  <c r="K86" i="12"/>
  <c r="J86" i="12"/>
  <c r="I86" i="12"/>
  <c r="I134" i="12" s="1"/>
  <c r="H86" i="12"/>
  <c r="G86" i="12"/>
  <c r="F86" i="12"/>
  <c r="D86" i="12" s="1"/>
  <c r="D87" i="12" s="1"/>
  <c r="E86" i="12"/>
  <c r="E134" i="12" s="1"/>
  <c r="BU85" i="12"/>
  <c r="BQ85" i="12"/>
  <c r="BP85" i="12"/>
  <c r="BO85" i="12"/>
  <c r="BV85" i="12" s="1"/>
  <c r="BN85" i="12"/>
  <c r="BM85" i="12"/>
  <c r="BL85" i="12"/>
  <c r="BX85" i="12" s="1"/>
  <c r="BK85" i="12"/>
  <c r="BJ85" i="12"/>
  <c r="BI85" i="12"/>
  <c r="BT85" i="12" s="1"/>
  <c r="BH85" i="12"/>
  <c r="BG85" i="12"/>
  <c r="BW85" i="12" s="1"/>
  <c r="BF85" i="12"/>
  <c r="BR85" i="12" s="1"/>
  <c r="D85" i="12"/>
  <c r="BQ84" i="12"/>
  <c r="BP84" i="12"/>
  <c r="BO84" i="12"/>
  <c r="BV84" i="12" s="1"/>
  <c r="BN84" i="12"/>
  <c r="BM84" i="12"/>
  <c r="BU84" i="12" s="1"/>
  <c r="BL84" i="12"/>
  <c r="BK84" i="12"/>
  <c r="BJ84" i="12"/>
  <c r="BI84" i="12"/>
  <c r="BH84" i="12"/>
  <c r="BG84" i="12"/>
  <c r="BS84" i="12" s="1"/>
  <c r="BF84" i="12"/>
  <c r="D84" i="12"/>
  <c r="BU83" i="12"/>
  <c r="BQ83" i="12"/>
  <c r="BP83" i="12"/>
  <c r="BO83" i="12"/>
  <c r="BN83" i="12"/>
  <c r="BM83" i="12"/>
  <c r="BL83" i="12"/>
  <c r="BX83" i="12" s="1"/>
  <c r="BK83" i="12"/>
  <c r="BJ83" i="12"/>
  <c r="BI83" i="12"/>
  <c r="BT83" i="12" s="1"/>
  <c r="BH83" i="12"/>
  <c r="BG83" i="12"/>
  <c r="BF83" i="12"/>
  <c r="BR83" i="12" s="1"/>
  <c r="D83" i="12"/>
  <c r="BQ82" i="12"/>
  <c r="BP82" i="12"/>
  <c r="BO82" i="12"/>
  <c r="BV82" i="12" s="1"/>
  <c r="BN82" i="12"/>
  <c r="BM82" i="12"/>
  <c r="BU82" i="12" s="1"/>
  <c r="BL82" i="12"/>
  <c r="BK82" i="12"/>
  <c r="BJ82" i="12"/>
  <c r="BI82" i="12"/>
  <c r="BT82" i="12" s="1"/>
  <c r="BH82" i="12"/>
  <c r="BG82" i="12"/>
  <c r="BW82" i="12" s="1"/>
  <c r="BF82" i="12"/>
  <c r="D82" i="12"/>
  <c r="CA79" i="12"/>
  <c r="BE79" i="12"/>
  <c r="BD77" i="12"/>
  <c r="AZ77" i="12"/>
  <c r="AV77" i="12"/>
  <c r="AR77" i="12"/>
  <c r="AN77" i="12"/>
  <c r="AJ77" i="12"/>
  <c r="AF77" i="12"/>
  <c r="AB77" i="12"/>
  <c r="X77" i="12"/>
  <c r="T77" i="12"/>
  <c r="P77" i="12"/>
  <c r="L77" i="12"/>
  <c r="H77" i="12"/>
  <c r="C77" i="12"/>
  <c r="BL76" i="12"/>
  <c r="BH76" i="12"/>
  <c r="BD76" i="12"/>
  <c r="BC76" i="12"/>
  <c r="BB76" i="12"/>
  <c r="BA76" i="12"/>
  <c r="AZ76" i="12"/>
  <c r="BQ76" i="12" s="1"/>
  <c r="AY76" i="12"/>
  <c r="BP76" i="12" s="1"/>
  <c r="AX76" i="12"/>
  <c r="AW76" i="12"/>
  <c r="AV76" i="12"/>
  <c r="AU76" i="12"/>
  <c r="AT76" i="12"/>
  <c r="AS76" i="12"/>
  <c r="AR76" i="12"/>
  <c r="BO76" i="12" s="1"/>
  <c r="AQ76" i="12"/>
  <c r="AP76" i="12"/>
  <c r="AO76" i="12"/>
  <c r="AN76" i="12"/>
  <c r="AM76" i="12"/>
  <c r="BN76" i="12" s="1"/>
  <c r="AL76" i="12"/>
  <c r="AK76" i="12"/>
  <c r="AJ76" i="12"/>
  <c r="AI76" i="12"/>
  <c r="BM76" i="12" s="1"/>
  <c r="AH76" i="12"/>
  <c r="AG76" i="12"/>
  <c r="AF76" i="12"/>
  <c r="AE76" i="12"/>
  <c r="AD76" i="12"/>
  <c r="AC76" i="12"/>
  <c r="AB76" i="12"/>
  <c r="AA76" i="12"/>
  <c r="Z76" i="12"/>
  <c r="BK76" i="12" s="1"/>
  <c r="Y76" i="12"/>
  <c r="X76" i="12"/>
  <c r="W76" i="12"/>
  <c r="BJ76" i="12" s="1"/>
  <c r="V76" i="12"/>
  <c r="U76" i="12"/>
  <c r="T76" i="12"/>
  <c r="S76" i="12"/>
  <c r="R76" i="12"/>
  <c r="BI76" i="12" s="1"/>
  <c r="BT76" i="12" s="1"/>
  <c r="Q76" i="12"/>
  <c r="P76" i="12"/>
  <c r="O76" i="12"/>
  <c r="N76" i="12"/>
  <c r="M76" i="12"/>
  <c r="L76" i="12"/>
  <c r="K76" i="12"/>
  <c r="J76" i="12"/>
  <c r="I76" i="12"/>
  <c r="BG76" i="12" s="1"/>
  <c r="H76" i="12"/>
  <c r="G76" i="12"/>
  <c r="F76" i="12"/>
  <c r="E76" i="12"/>
  <c r="BF76" i="12" s="1"/>
  <c r="BV75" i="12"/>
  <c r="BQ75" i="12"/>
  <c r="BP75" i="12"/>
  <c r="BO75" i="12"/>
  <c r="BN75" i="12"/>
  <c r="BM75" i="12"/>
  <c r="BL75" i="12"/>
  <c r="BK75" i="12"/>
  <c r="BJ75" i="12"/>
  <c r="BT75" i="12" s="1"/>
  <c r="BI75" i="12"/>
  <c r="BH75" i="12"/>
  <c r="BG75" i="12"/>
  <c r="BF75" i="12"/>
  <c r="D75" i="12"/>
  <c r="BD74" i="12"/>
  <c r="BD79" i="12" s="1"/>
  <c r="BC74" i="12"/>
  <c r="BB74" i="12"/>
  <c r="BB79" i="12" s="1"/>
  <c r="BA74" i="12"/>
  <c r="BA79" i="12" s="1"/>
  <c r="AZ74" i="12"/>
  <c r="AZ79" i="12" s="1"/>
  <c r="AY74" i="12"/>
  <c r="AX74" i="12"/>
  <c r="AX79" i="12" s="1"/>
  <c r="AW74" i="12"/>
  <c r="AW79" i="12" s="1"/>
  <c r="AV74" i="12"/>
  <c r="AV79" i="12" s="1"/>
  <c r="AU74" i="12"/>
  <c r="AT74" i="12"/>
  <c r="AT79" i="12" s="1"/>
  <c r="AS74" i="12"/>
  <c r="AS79" i="12" s="1"/>
  <c r="AR74" i="12"/>
  <c r="AQ74" i="12"/>
  <c r="AP74" i="12"/>
  <c r="AP79" i="12" s="1"/>
  <c r="AO74" i="12"/>
  <c r="AO79" i="12" s="1"/>
  <c r="AN74" i="12"/>
  <c r="AN79" i="12" s="1"/>
  <c r="AM74" i="12"/>
  <c r="AL74" i="12"/>
  <c r="AL79" i="12" s="1"/>
  <c r="AK74" i="12"/>
  <c r="AK79" i="12" s="1"/>
  <c r="AJ74" i="12"/>
  <c r="AJ79" i="12" s="1"/>
  <c r="AI74" i="12"/>
  <c r="AH74" i="12"/>
  <c r="AH79" i="12" s="1"/>
  <c r="AG74" i="12"/>
  <c r="AG79" i="12" s="1"/>
  <c r="AF74" i="12"/>
  <c r="AF79" i="12" s="1"/>
  <c r="AE74" i="12"/>
  <c r="AD74" i="12"/>
  <c r="AD79" i="12" s="1"/>
  <c r="AC74" i="12"/>
  <c r="AC79" i="12" s="1"/>
  <c r="AB74" i="12"/>
  <c r="AB79" i="12" s="1"/>
  <c r="AA74" i="12"/>
  <c r="Z74" i="12"/>
  <c r="Z79" i="12" s="1"/>
  <c r="Y74" i="12"/>
  <c r="Y79" i="12" s="1"/>
  <c r="X74" i="12"/>
  <c r="X79" i="12" s="1"/>
  <c r="W74" i="12"/>
  <c r="V74" i="12"/>
  <c r="V79" i="12" s="1"/>
  <c r="U74" i="12"/>
  <c r="U79" i="12" s="1"/>
  <c r="T74" i="12"/>
  <c r="T79" i="12" s="1"/>
  <c r="S74" i="12"/>
  <c r="R74" i="12"/>
  <c r="R79" i="12" s="1"/>
  <c r="Q74" i="12"/>
  <c r="Q79" i="12" s="1"/>
  <c r="P74" i="12"/>
  <c r="P79" i="12" s="1"/>
  <c r="O74" i="12"/>
  <c r="N74" i="12"/>
  <c r="N79" i="12" s="1"/>
  <c r="M74" i="12"/>
  <c r="M79" i="12" s="1"/>
  <c r="L74" i="12"/>
  <c r="L79" i="12" s="1"/>
  <c r="K74" i="12"/>
  <c r="J74" i="12"/>
  <c r="J79" i="12" s="1"/>
  <c r="I74" i="12"/>
  <c r="H74" i="12"/>
  <c r="H79" i="12" s="1"/>
  <c r="G74" i="12"/>
  <c r="F74" i="12"/>
  <c r="F79" i="12" s="1"/>
  <c r="E74" i="12"/>
  <c r="E79" i="12" s="1"/>
  <c r="BV73" i="12"/>
  <c r="BQ73" i="12"/>
  <c r="BQ207" i="12" s="1"/>
  <c r="BP73" i="12"/>
  <c r="BP202" i="12" s="1"/>
  <c r="BO73" i="12"/>
  <c r="BN73" i="12"/>
  <c r="BN69" i="12" s="1"/>
  <c r="BM73" i="12"/>
  <c r="BM205" i="12" s="1"/>
  <c r="BL73" i="12"/>
  <c r="BL208" i="12" s="1"/>
  <c r="BK73" i="12"/>
  <c r="BJ73" i="12"/>
  <c r="BJ152" i="12" s="1"/>
  <c r="BI73" i="12"/>
  <c r="BI203" i="12" s="1"/>
  <c r="BH73" i="12"/>
  <c r="BH207" i="12" s="1"/>
  <c r="BG73" i="12"/>
  <c r="BF73" i="12"/>
  <c r="BF204" i="12" s="1"/>
  <c r="D73" i="12"/>
  <c r="D203" i="12" s="1"/>
  <c r="W70" i="12"/>
  <c r="BQ69" i="12"/>
  <c r="BP69" i="12"/>
  <c r="BO69" i="12"/>
  <c r="BM69" i="12"/>
  <c r="BL69" i="12"/>
  <c r="BK69" i="12"/>
  <c r="BI69" i="12"/>
  <c r="BH69" i="12"/>
  <c r="BG69" i="12"/>
  <c r="BD69" i="12"/>
  <c r="BC69" i="12"/>
  <c r="BB69" i="12"/>
  <c r="BA69" i="12"/>
  <c r="AZ69" i="12"/>
  <c r="AY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BQ68" i="12"/>
  <c r="BP68" i="12"/>
  <c r="BO68" i="12"/>
  <c r="BM68" i="12"/>
  <c r="BL68" i="12"/>
  <c r="BK68" i="12"/>
  <c r="BI68" i="12"/>
  <c r="BH68" i="12"/>
  <c r="BG68" i="12"/>
  <c r="BD68" i="12"/>
  <c r="BC68" i="12"/>
  <c r="BB68" i="12"/>
  <c r="BA68" i="12"/>
  <c r="AZ68" i="12"/>
  <c r="AY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BQ66" i="12"/>
  <c r="BP66" i="12"/>
  <c r="BO66" i="12"/>
  <c r="BM66" i="12"/>
  <c r="BL66" i="12"/>
  <c r="BK66" i="12"/>
  <c r="BI66" i="12"/>
  <c r="BH66" i="12"/>
  <c r="BG66" i="12"/>
  <c r="BD66" i="12"/>
  <c r="BC66" i="12"/>
  <c r="BB66" i="12"/>
  <c r="BA66" i="12"/>
  <c r="AZ66" i="12"/>
  <c r="AY66" i="12"/>
  <c r="AX66" i="12"/>
  <c r="AW66" i="12"/>
  <c r="AV66" i="12"/>
  <c r="AU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BQ65" i="12"/>
  <c r="BP65" i="12"/>
  <c r="BO65" i="12"/>
  <c r="BM65" i="12"/>
  <c r="BL65" i="12"/>
  <c r="BK65" i="12"/>
  <c r="BI65" i="12"/>
  <c r="BH65" i="12"/>
  <c r="BG65" i="12"/>
  <c r="BD65" i="12"/>
  <c r="BC65" i="12"/>
  <c r="BB65" i="12"/>
  <c r="BA65" i="12"/>
  <c r="AZ65" i="12"/>
  <c r="AY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BQ63" i="12"/>
  <c r="BP63" i="12"/>
  <c r="BO63" i="12"/>
  <c r="BN63" i="12"/>
  <c r="BM63" i="12"/>
  <c r="BL63" i="12"/>
  <c r="BK63" i="12"/>
  <c r="BJ63" i="12"/>
  <c r="BI63" i="12"/>
  <c r="BH63" i="12"/>
  <c r="BG63" i="12"/>
  <c r="BF63" i="12"/>
  <c r="BD63" i="12"/>
  <c r="BC63" i="12"/>
  <c r="BB63" i="12"/>
  <c r="BA63" i="12"/>
  <c r="AZ63" i="12"/>
  <c r="AY63" i="12"/>
  <c r="AX63" i="12"/>
  <c r="AW63" i="12"/>
  <c r="AV63" i="12"/>
  <c r="AU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BQ62" i="12"/>
  <c r="BP62" i="12"/>
  <c r="BO62" i="12"/>
  <c r="BM62" i="12"/>
  <c r="BL62" i="12"/>
  <c r="BK62" i="12"/>
  <c r="BI62" i="12"/>
  <c r="BH62" i="12"/>
  <c r="BG62" i="12"/>
  <c r="BD62" i="12"/>
  <c r="BC62" i="12"/>
  <c r="BB62" i="12"/>
  <c r="BA62" i="12"/>
  <c r="AZ62" i="12"/>
  <c r="AY62" i="12"/>
  <c r="AX62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BQ61" i="12"/>
  <c r="BP61" i="12"/>
  <c r="BO61" i="12"/>
  <c r="BN61" i="12"/>
  <c r="BM61" i="12"/>
  <c r="BL61" i="12"/>
  <c r="BK61" i="12"/>
  <c r="BJ61" i="12"/>
  <c r="BI61" i="12"/>
  <c r="BH61" i="12"/>
  <c r="BG61" i="12"/>
  <c r="BF61" i="12"/>
  <c r="BD61" i="12"/>
  <c r="BC61" i="12"/>
  <c r="BB61" i="12"/>
  <c r="BA61" i="12"/>
  <c r="AZ61" i="12"/>
  <c r="AY61" i="12"/>
  <c r="AX61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BQ60" i="12"/>
  <c r="BP60" i="12"/>
  <c r="BO60" i="12"/>
  <c r="BM60" i="12"/>
  <c r="BL60" i="12"/>
  <c r="BK60" i="12"/>
  <c r="BI60" i="12"/>
  <c r="BH60" i="12"/>
  <c r="BG60" i="12"/>
  <c r="BD60" i="12"/>
  <c r="BC60" i="12"/>
  <c r="BB60" i="12"/>
  <c r="BA60" i="12"/>
  <c r="AZ60" i="12"/>
  <c r="AY60" i="12"/>
  <c r="AX60" i="12"/>
  <c r="AW60" i="12"/>
  <c r="AV60" i="12"/>
  <c r="AU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BX56" i="12"/>
  <c r="BT56" i="12"/>
  <c r="BQ56" i="12"/>
  <c r="BP56" i="12"/>
  <c r="BV56" i="12" s="1"/>
  <c r="BO56" i="12"/>
  <c r="BN56" i="12"/>
  <c r="BM56" i="12"/>
  <c r="BL56" i="12"/>
  <c r="BU56" i="12" s="1"/>
  <c r="BK56" i="12"/>
  <c r="BJ56" i="12"/>
  <c r="BI56" i="12"/>
  <c r="BH56" i="12"/>
  <c r="BG56" i="12"/>
  <c r="BF56" i="12"/>
  <c r="BW56" i="12" s="1"/>
  <c r="D56" i="12"/>
  <c r="BV55" i="12"/>
  <c r="BQ55" i="12"/>
  <c r="BP55" i="12"/>
  <c r="BO55" i="12"/>
  <c r="BN55" i="12"/>
  <c r="BM55" i="12"/>
  <c r="BL55" i="12"/>
  <c r="BK55" i="12"/>
  <c r="BJ55" i="12"/>
  <c r="BT55" i="12" s="1"/>
  <c r="BI55" i="12"/>
  <c r="BH55" i="12"/>
  <c r="BG55" i="12"/>
  <c r="BF55" i="12"/>
  <c r="D55" i="12"/>
  <c r="BT54" i="12"/>
  <c r="BQ54" i="12"/>
  <c r="BP54" i="12"/>
  <c r="BV54" i="12" s="1"/>
  <c r="BO54" i="12"/>
  <c r="BN54" i="12"/>
  <c r="BM54" i="12"/>
  <c r="BL54" i="12"/>
  <c r="BU54" i="12" s="1"/>
  <c r="BK54" i="12"/>
  <c r="BJ54" i="12"/>
  <c r="BI54" i="12"/>
  <c r="BH54" i="12"/>
  <c r="BG54" i="12"/>
  <c r="BF54" i="12"/>
  <c r="BW54" i="12" s="1"/>
  <c r="D54" i="12"/>
  <c r="BQ53" i="12"/>
  <c r="BP53" i="12"/>
  <c r="BO53" i="12"/>
  <c r="BN53" i="12"/>
  <c r="BM53" i="12"/>
  <c r="BL53" i="12"/>
  <c r="BK53" i="12"/>
  <c r="BJ53" i="12"/>
  <c r="BI53" i="12"/>
  <c r="BH53" i="12"/>
  <c r="BG53" i="12"/>
  <c r="BF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D52" i="12" s="1"/>
  <c r="E52" i="12"/>
  <c r="BQ51" i="12"/>
  <c r="BP51" i="12"/>
  <c r="BO51" i="12"/>
  <c r="BN51" i="12"/>
  <c r="BM51" i="12"/>
  <c r="BU51" i="12" s="1"/>
  <c r="BL51" i="12"/>
  <c r="BK51" i="12"/>
  <c r="BJ51" i="12"/>
  <c r="BI51" i="12"/>
  <c r="BT51" i="12" s="1"/>
  <c r="BH51" i="12"/>
  <c r="BG51" i="12"/>
  <c r="BF51" i="12"/>
  <c r="D51" i="12"/>
  <c r="BS50" i="12"/>
  <c r="BQ50" i="12"/>
  <c r="BP50" i="12"/>
  <c r="BO50" i="12"/>
  <c r="BV50" i="12" s="1"/>
  <c r="BN50" i="12"/>
  <c r="BM50" i="12"/>
  <c r="BU50" i="12" s="1"/>
  <c r="BL50" i="12"/>
  <c r="BX50" i="12" s="1"/>
  <c r="BK50" i="12"/>
  <c r="BJ50" i="12"/>
  <c r="BI50" i="12"/>
  <c r="BH50" i="12"/>
  <c r="BG50" i="12"/>
  <c r="BW50" i="12" s="1"/>
  <c r="BF50" i="12"/>
  <c r="BR50" i="12" s="1"/>
  <c r="D50" i="12"/>
  <c r="BQ49" i="12"/>
  <c r="BP49" i="12"/>
  <c r="BO49" i="12"/>
  <c r="BV49" i="12" s="1"/>
  <c r="BN49" i="12"/>
  <c r="BM49" i="12"/>
  <c r="BU49" i="12" s="1"/>
  <c r="BL49" i="12"/>
  <c r="BK49" i="12"/>
  <c r="BJ49" i="12"/>
  <c r="BI49" i="12"/>
  <c r="BT49" i="12" s="1"/>
  <c r="BH49" i="12"/>
  <c r="BG49" i="12"/>
  <c r="BW49" i="12" s="1"/>
  <c r="BF49" i="12"/>
  <c r="D49" i="12"/>
  <c r="BS48" i="12"/>
  <c r="BQ48" i="12"/>
  <c r="BP48" i="12"/>
  <c r="BO48" i="12"/>
  <c r="BV48" i="12" s="1"/>
  <c r="BN48" i="12"/>
  <c r="BM48" i="12"/>
  <c r="BU48" i="12" s="1"/>
  <c r="BL48" i="12"/>
  <c r="BX48" i="12" s="1"/>
  <c r="BK48" i="12"/>
  <c r="BJ48" i="12"/>
  <c r="BI48" i="12"/>
  <c r="BT48" i="12" s="1"/>
  <c r="BH48" i="12"/>
  <c r="BG48" i="12"/>
  <c r="BW48" i="12" s="1"/>
  <c r="BF48" i="12"/>
  <c r="BR48" i="12" s="1"/>
  <c r="D48" i="12"/>
  <c r="BQ47" i="12"/>
  <c r="BI47" i="12"/>
  <c r="BD47" i="12"/>
  <c r="BD70" i="12" s="1"/>
  <c r="BC47" i="12"/>
  <c r="BB47" i="12"/>
  <c r="BB70" i="12" s="1"/>
  <c r="BA47" i="12"/>
  <c r="BA70" i="12" s="1"/>
  <c r="AZ47" i="12"/>
  <c r="AZ70" i="12" s="1"/>
  <c r="AY47" i="12"/>
  <c r="AX47" i="12"/>
  <c r="AX70" i="12" s="1"/>
  <c r="AW47" i="12"/>
  <c r="AW70" i="12" s="1"/>
  <c r="AV47" i="12"/>
  <c r="AU47" i="12"/>
  <c r="AT47" i="12"/>
  <c r="AT70" i="12" s="1"/>
  <c r="AS47" i="12"/>
  <c r="AS70" i="12" s="1"/>
  <c r="AR47" i="12"/>
  <c r="AQ47" i="12"/>
  <c r="AP47" i="12"/>
  <c r="AP70" i="12" s="1"/>
  <c r="AO47" i="12"/>
  <c r="AO70" i="12" s="1"/>
  <c r="AN47" i="12"/>
  <c r="AM47" i="12"/>
  <c r="AL47" i="12"/>
  <c r="AL70" i="12" s="1"/>
  <c r="AK47" i="12"/>
  <c r="AK70" i="12" s="1"/>
  <c r="AJ47" i="12"/>
  <c r="AJ70" i="12" s="1"/>
  <c r="AI47" i="12"/>
  <c r="AH47" i="12"/>
  <c r="AH70" i="12" s="1"/>
  <c r="AG47" i="12"/>
  <c r="AG70" i="12" s="1"/>
  <c r="AF47" i="12"/>
  <c r="AF70" i="12" s="1"/>
  <c r="AE47" i="12"/>
  <c r="BL47" i="12" s="1"/>
  <c r="AD47" i="12"/>
  <c r="AD70" i="12" s="1"/>
  <c r="AC47" i="12"/>
  <c r="AC70" i="12" s="1"/>
  <c r="AB47" i="12"/>
  <c r="AB70" i="12" s="1"/>
  <c r="AA47" i="12"/>
  <c r="Z47" i="12"/>
  <c r="Z70" i="12" s="1"/>
  <c r="Y47" i="12"/>
  <c r="Y70" i="12" s="1"/>
  <c r="X47" i="12"/>
  <c r="X70" i="12" s="1"/>
  <c r="W47" i="12"/>
  <c r="V47" i="12"/>
  <c r="V70" i="12" s="1"/>
  <c r="U47" i="12"/>
  <c r="U70" i="12" s="1"/>
  <c r="T47" i="12"/>
  <c r="T70" i="12" s="1"/>
  <c r="S47" i="12"/>
  <c r="R47" i="12"/>
  <c r="R70" i="12" s="1"/>
  <c r="Q47" i="12"/>
  <c r="Q70" i="12" s="1"/>
  <c r="P47" i="12"/>
  <c r="P70" i="12" s="1"/>
  <c r="O47" i="12"/>
  <c r="N47" i="12"/>
  <c r="N70" i="12" s="1"/>
  <c r="M47" i="12"/>
  <c r="BH47" i="12" s="1"/>
  <c r="L47" i="12"/>
  <c r="L70" i="12" s="1"/>
  <c r="K47" i="12"/>
  <c r="J47" i="12"/>
  <c r="J70" i="12" s="1"/>
  <c r="I47" i="12"/>
  <c r="I70" i="12" s="1"/>
  <c r="H47" i="12"/>
  <c r="H70" i="12" s="1"/>
  <c r="G47" i="12"/>
  <c r="F47" i="12"/>
  <c r="F70" i="12" s="1"/>
  <c r="E47" i="12"/>
  <c r="E70" i="12" s="1"/>
  <c r="D47" i="12"/>
  <c r="BW46" i="12"/>
  <c r="BQ46" i="12"/>
  <c r="BP46" i="12"/>
  <c r="BO46" i="12"/>
  <c r="BV46" i="12" s="1"/>
  <c r="BN46" i="12"/>
  <c r="BM46" i="12"/>
  <c r="BU46" i="12" s="1"/>
  <c r="BL46" i="12"/>
  <c r="BK46" i="12"/>
  <c r="BJ46" i="12"/>
  <c r="BI46" i="12"/>
  <c r="BH46" i="12"/>
  <c r="BG46" i="12"/>
  <c r="BS46" i="12" s="1"/>
  <c r="BF46" i="12"/>
  <c r="D46" i="12"/>
  <c r="BU45" i="12"/>
  <c r="BQ45" i="12"/>
  <c r="BP45" i="12"/>
  <c r="BO45" i="12"/>
  <c r="BV45" i="12" s="1"/>
  <c r="BN45" i="12"/>
  <c r="BM45" i="12"/>
  <c r="BL45" i="12"/>
  <c r="BX45" i="12" s="1"/>
  <c r="BK45" i="12"/>
  <c r="BJ45" i="12"/>
  <c r="BI45" i="12"/>
  <c r="BT45" i="12" s="1"/>
  <c r="BH45" i="12"/>
  <c r="BG45" i="12"/>
  <c r="BW45" i="12" s="1"/>
  <c r="BF45" i="12"/>
  <c r="BR45" i="12" s="1"/>
  <c r="D45" i="12"/>
  <c r="BQ44" i="12"/>
  <c r="BP44" i="12"/>
  <c r="BO44" i="12"/>
  <c r="BV44" i="12" s="1"/>
  <c r="BN44" i="12"/>
  <c r="BM44" i="12"/>
  <c r="BU44" i="12" s="1"/>
  <c r="BL44" i="12"/>
  <c r="BK44" i="12"/>
  <c r="BJ44" i="12"/>
  <c r="BI44" i="12"/>
  <c r="BT44" i="12" s="1"/>
  <c r="BH44" i="12"/>
  <c r="BG44" i="12"/>
  <c r="BW44" i="12" s="1"/>
  <c r="BF44" i="12"/>
  <c r="D44" i="12"/>
  <c r="BU43" i="12"/>
  <c r="BQ43" i="12"/>
  <c r="BP43" i="12"/>
  <c r="BO43" i="12"/>
  <c r="BN43" i="12"/>
  <c r="BM43" i="12"/>
  <c r="BL43" i="12"/>
  <c r="BX43" i="12" s="1"/>
  <c r="BK43" i="12"/>
  <c r="BJ43" i="12"/>
  <c r="BI43" i="12"/>
  <c r="BT43" i="12" s="1"/>
  <c r="BH43" i="12"/>
  <c r="BG43" i="12"/>
  <c r="BF43" i="12"/>
  <c r="BR43" i="12" s="1"/>
  <c r="D43" i="12"/>
  <c r="BW42" i="12"/>
  <c r="BS42" i="12"/>
  <c r="BQ42" i="12"/>
  <c r="BP42" i="12"/>
  <c r="BO42" i="12"/>
  <c r="BN42" i="12"/>
  <c r="BM42" i="12"/>
  <c r="BU42" i="12" s="1"/>
  <c r="BL42" i="12"/>
  <c r="BX42" i="12" s="1"/>
  <c r="BK42" i="12"/>
  <c r="BJ42" i="12"/>
  <c r="BI42" i="12"/>
  <c r="BT42" i="12" s="1"/>
  <c r="BH42" i="12"/>
  <c r="BG42" i="12"/>
  <c r="BF42" i="12"/>
  <c r="BR42" i="12" s="1"/>
  <c r="D42" i="12"/>
  <c r="BQ41" i="12"/>
  <c r="BP41" i="12"/>
  <c r="BO41" i="12"/>
  <c r="BN41" i="12"/>
  <c r="BM41" i="12"/>
  <c r="BU41" i="12" s="1"/>
  <c r="BL41" i="12"/>
  <c r="BK41" i="12"/>
  <c r="BJ41" i="12"/>
  <c r="BI41" i="12"/>
  <c r="BT41" i="12" s="1"/>
  <c r="BH41" i="12"/>
  <c r="BG41" i="12"/>
  <c r="BW41" i="12" s="1"/>
  <c r="BF41" i="12"/>
  <c r="D41" i="12"/>
  <c r="BW40" i="12"/>
  <c r="BU40" i="12"/>
  <c r="BS40" i="12"/>
  <c r="BQ40" i="12"/>
  <c r="BP40" i="12"/>
  <c r="BO40" i="12"/>
  <c r="BV40" i="12" s="1"/>
  <c r="BN40" i="12"/>
  <c r="BM40" i="12"/>
  <c r="BL40" i="12"/>
  <c r="BX40" i="12" s="1"/>
  <c r="BK40" i="12"/>
  <c r="BJ40" i="12"/>
  <c r="BI40" i="12"/>
  <c r="BH40" i="12"/>
  <c r="BG40" i="12"/>
  <c r="BF40" i="12"/>
  <c r="BR40" i="12" s="1"/>
  <c r="D40" i="12"/>
  <c r="BU39" i="12"/>
  <c r="BQ39" i="12"/>
  <c r="BP39" i="12"/>
  <c r="BO39" i="12"/>
  <c r="BV39" i="12" s="1"/>
  <c r="BN39" i="12"/>
  <c r="BM39" i="12"/>
  <c r="BL39" i="12"/>
  <c r="BK39" i="12"/>
  <c r="BJ39" i="12"/>
  <c r="BI39" i="12"/>
  <c r="BH39" i="12"/>
  <c r="BG39" i="12"/>
  <c r="BF39" i="12"/>
  <c r="D39" i="12"/>
  <c r="BW38" i="12"/>
  <c r="BS38" i="12"/>
  <c r="BZ38" i="12" s="1"/>
  <c r="BQ38" i="12"/>
  <c r="BP38" i="12"/>
  <c r="BO38" i="12"/>
  <c r="BN38" i="12"/>
  <c r="BM38" i="12"/>
  <c r="BU38" i="12" s="1"/>
  <c r="BL38" i="12"/>
  <c r="BX38" i="12" s="1"/>
  <c r="BK38" i="12"/>
  <c r="BJ38" i="12"/>
  <c r="BI38" i="12"/>
  <c r="BT38" i="12" s="1"/>
  <c r="BH38" i="12"/>
  <c r="BG38" i="12"/>
  <c r="BF38" i="12"/>
  <c r="BR38" i="12" s="1"/>
  <c r="D38" i="12"/>
  <c r="BQ37" i="12"/>
  <c r="BP37" i="12"/>
  <c r="BO37" i="12"/>
  <c r="BN37" i="12"/>
  <c r="BM37" i="12"/>
  <c r="BU37" i="12" s="1"/>
  <c r="BL37" i="12"/>
  <c r="BK37" i="12"/>
  <c r="BJ37" i="12"/>
  <c r="BI37" i="12"/>
  <c r="BT37" i="12" s="1"/>
  <c r="BH37" i="12"/>
  <c r="BG37" i="12"/>
  <c r="BW37" i="12" s="1"/>
  <c r="BF37" i="12"/>
  <c r="D37" i="12"/>
  <c r="BW36" i="12"/>
  <c r="BU36" i="12"/>
  <c r="BS36" i="12"/>
  <c r="BQ36" i="12"/>
  <c r="BP36" i="12"/>
  <c r="BO36" i="12"/>
  <c r="BV36" i="12" s="1"/>
  <c r="BN36" i="12"/>
  <c r="BM36" i="12"/>
  <c r="BL36" i="12"/>
  <c r="BX36" i="12" s="1"/>
  <c r="BK36" i="12"/>
  <c r="BJ36" i="12"/>
  <c r="BI36" i="12"/>
  <c r="BH36" i="12"/>
  <c r="BG36" i="12"/>
  <c r="BF36" i="12"/>
  <c r="BR36" i="12" s="1"/>
  <c r="D36" i="12"/>
  <c r="BU34" i="12"/>
  <c r="BQ34" i="12"/>
  <c r="BP34" i="12"/>
  <c r="BO34" i="12"/>
  <c r="BV34" i="12" s="1"/>
  <c r="BN34" i="12"/>
  <c r="BM34" i="12"/>
  <c r="BL34" i="12"/>
  <c r="BK34" i="12"/>
  <c r="BJ34" i="12"/>
  <c r="BI34" i="12"/>
  <c r="BH34" i="12"/>
  <c r="BG34" i="12"/>
  <c r="BF34" i="12"/>
  <c r="D34" i="12"/>
  <c r="BW33" i="12"/>
  <c r="BS33" i="12"/>
  <c r="BZ33" i="12" s="1"/>
  <c r="BQ33" i="12"/>
  <c r="BP33" i="12"/>
  <c r="BO33" i="12"/>
  <c r="BN33" i="12"/>
  <c r="BM33" i="12"/>
  <c r="BU33" i="12" s="1"/>
  <c r="BL33" i="12"/>
  <c r="BX33" i="12" s="1"/>
  <c r="BK33" i="12"/>
  <c r="BJ33" i="12"/>
  <c r="BI33" i="12"/>
  <c r="BT33" i="12" s="1"/>
  <c r="BH33" i="12"/>
  <c r="BG33" i="12"/>
  <c r="BF33" i="12"/>
  <c r="BR33" i="12" s="1"/>
  <c r="D33" i="12"/>
  <c r="BW31" i="12"/>
  <c r="BU31" i="12"/>
  <c r="BS31" i="12"/>
  <c r="BQ31" i="12"/>
  <c r="BP31" i="12"/>
  <c r="BO31" i="12"/>
  <c r="BV31" i="12" s="1"/>
  <c r="BN31" i="12"/>
  <c r="BM31" i="12"/>
  <c r="BL31" i="12"/>
  <c r="BX31" i="12" s="1"/>
  <c r="BK31" i="12"/>
  <c r="BJ31" i="12"/>
  <c r="BI31" i="12"/>
  <c r="BH31" i="12"/>
  <c r="BG31" i="12"/>
  <c r="BF31" i="12"/>
  <c r="BR31" i="12" s="1"/>
  <c r="D31" i="12"/>
  <c r="BU30" i="12"/>
  <c r="BQ30" i="12"/>
  <c r="BP30" i="12"/>
  <c r="BO30" i="12"/>
  <c r="BV30" i="12" s="1"/>
  <c r="BN30" i="12"/>
  <c r="BM30" i="12"/>
  <c r="BL30" i="12"/>
  <c r="BK30" i="12"/>
  <c r="BJ30" i="12"/>
  <c r="BI30" i="12"/>
  <c r="BH30" i="12"/>
  <c r="BG30" i="12"/>
  <c r="BF30" i="12"/>
  <c r="D30" i="12"/>
  <c r="BW29" i="12"/>
  <c r="BS29" i="12"/>
  <c r="BZ29" i="12" s="1"/>
  <c r="BQ29" i="12"/>
  <c r="BP29" i="12"/>
  <c r="BO29" i="12"/>
  <c r="BN29" i="12"/>
  <c r="BM29" i="12"/>
  <c r="BU29" i="12" s="1"/>
  <c r="BL29" i="12"/>
  <c r="BX29" i="12" s="1"/>
  <c r="BK29" i="12"/>
  <c r="BJ29" i="12"/>
  <c r="BI29" i="12"/>
  <c r="BT29" i="12" s="1"/>
  <c r="BH29" i="12"/>
  <c r="BG29" i="12"/>
  <c r="BF29" i="12"/>
  <c r="BR29" i="12" s="1"/>
  <c r="D29" i="12"/>
  <c r="AZ28" i="12"/>
  <c r="AJ28" i="12"/>
  <c r="BB27" i="12"/>
  <c r="BB28" i="12" s="1"/>
  <c r="AX27" i="12"/>
  <c r="AX28" i="12" s="1"/>
  <c r="AT27" i="12"/>
  <c r="AT28" i="12" s="1"/>
  <c r="AP27" i="12"/>
  <c r="AP28" i="12" s="1"/>
  <c r="AL27" i="12"/>
  <c r="AL28" i="12" s="1"/>
  <c r="AH27" i="12"/>
  <c r="AH28" i="12" s="1"/>
  <c r="AD27" i="12"/>
  <c r="AD28" i="12" s="1"/>
  <c r="Z27" i="12"/>
  <c r="Z28" i="12" s="1"/>
  <c r="V27" i="12"/>
  <c r="R27" i="12"/>
  <c r="R28" i="12" s="1"/>
  <c r="N27" i="12"/>
  <c r="N28" i="12" s="1"/>
  <c r="J27" i="12"/>
  <c r="J28" i="12" s="1"/>
  <c r="F27" i="12"/>
  <c r="F28" i="12" s="1"/>
  <c r="BU26" i="12"/>
  <c r="BQ26" i="12"/>
  <c r="BP26" i="12"/>
  <c r="BO26" i="12"/>
  <c r="BV26" i="12" s="1"/>
  <c r="BN26" i="12"/>
  <c r="BM26" i="12"/>
  <c r="BL26" i="12"/>
  <c r="BK26" i="12"/>
  <c r="BJ26" i="12"/>
  <c r="BI26" i="12"/>
  <c r="BH26" i="12"/>
  <c r="BG26" i="12"/>
  <c r="BF26" i="12"/>
  <c r="D26" i="12"/>
  <c r="BW25" i="12"/>
  <c r="BS25" i="12"/>
  <c r="BZ25" i="12" s="1"/>
  <c r="BQ25" i="12"/>
  <c r="BP25" i="12"/>
  <c r="BO25" i="12"/>
  <c r="BN25" i="12"/>
  <c r="BM25" i="12"/>
  <c r="BU25" i="12" s="1"/>
  <c r="BL25" i="12"/>
  <c r="BX25" i="12" s="1"/>
  <c r="BK25" i="12"/>
  <c r="BJ25" i="12"/>
  <c r="BI25" i="12"/>
  <c r="BT25" i="12" s="1"/>
  <c r="BH25" i="12"/>
  <c r="BG25" i="12"/>
  <c r="BF25" i="12"/>
  <c r="BR25" i="12" s="1"/>
  <c r="D25" i="12"/>
  <c r="BQ24" i="12"/>
  <c r="BP24" i="12"/>
  <c r="BO24" i="12"/>
  <c r="BN24" i="12"/>
  <c r="BM24" i="12"/>
  <c r="BU24" i="12" s="1"/>
  <c r="BL24" i="12"/>
  <c r="BK24" i="12"/>
  <c r="BJ24" i="12"/>
  <c r="BI24" i="12"/>
  <c r="BT24" i="12" s="1"/>
  <c r="BH24" i="12"/>
  <c r="BG24" i="12"/>
  <c r="BW24" i="12" s="1"/>
  <c r="BF24" i="12"/>
  <c r="D24" i="12"/>
  <c r="BW23" i="12"/>
  <c r="BU23" i="12"/>
  <c r="BS23" i="12"/>
  <c r="BQ23" i="12"/>
  <c r="BP23" i="12"/>
  <c r="BO23" i="12"/>
  <c r="BV23" i="12" s="1"/>
  <c r="BN23" i="12"/>
  <c r="BM23" i="12"/>
  <c r="BL23" i="12"/>
  <c r="BX23" i="12" s="1"/>
  <c r="BK23" i="12"/>
  <c r="BJ23" i="12"/>
  <c r="BI23" i="12"/>
  <c r="BH23" i="12"/>
  <c r="BG23" i="12"/>
  <c r="BF23" i="12"/>
  <c r="BR23" i="12" s="1"/>
  <c r="D23" i="12"/>
  <c r="BU22" i="12"/>
  <c r="BQ22" i="12"/>
  <c r="BP22" i="12"/>
  <c r="BO22" i="12"/>
  <c r="BV22" i="12" s="1"/>
  <c r="BN22" i="12"/>
  <c r="BM22" i="12"/>
  <c r="BL22" i="12"/>
  <c r="BK22" i="12"/>
  <c r="BJ22" i="12"/>
  <c r="BI22" i="12"/>
  <c r="BH22" i="12"/>
  <c r="BG22" i="12"/>
  <c r="BF22" i="12"/>
  <c r="D22" i="12"/>
  <c r="BW21" i="12"/>
  <c r="BS21" i="12"/>
  <c r="BZ21" i="12" s="1"/>
  <c r="BQ21" i="12"/>
  <c r="BP21" i="12"/>
  <c r="BO21" i="12"/>
  <c r="BN21" i="12"/>
  <c r="BM21" i="12"/>
  <c r="BU21" i="12" s="1"/>
  <c r="BL21" i="12"/>
  <c r="BX21" i="12" s="1"/>
  <c r="BK21" i="12"/>
  <c r="BJ21" i="12"/>
  <c r="BI21" i="12"/>
  <c r="BT21" i="12" s="1"/>
  <c r="BH21" i="12"/>
  <c r="BG21" i="12"/>
  <c r="BF21" i="12"/>
  <c r="BR21" i="12" s="1"/>
  <c r="D21" i="12"/>
  <c r="BQ20" i="12"/>
  <c r="BP20" i="12"/>
  <c r="BO20" i="12"/>
  <c r="BN20" i="12"/>
  <c r="BM20" i="12"/>
  <c r="BU20" i="12" s="1"/>
  <c r="BL20" i="12"/>
  <c r="BK20" i="12"/>
  <c r="BJ20" i="12"/>
  <c r="BI20" i="12"/>
  <c r="BT20" i="12" s="1"/>
  <c r="BH20" i="12"/>
  <c r="BG20" i="12"/>
  <c r="BF20" i="12"/>
  <c r="D20" i="12"/>
  <c r="BW19" i="12"/>
  <c r="BU19" i="12"/>
  <c r="BS19" i="12"/>
  <c r="BQ19" i="12"/>
  <c r="BP19" i="12"/>
  <c r="BO19" i="12"/>
  <c r="BV19" i="12" s="1"/>
  <c r="BN19" i="12"/>
  <c r="BM19" i="12"/>
  <c r="BL19" i="12"/>
  <c r="BX19" i="12" s="1"/>
  <c r="BK19" i="12"/>
  <c r="BJ19" i="12"/>
  <c r="BI19" i="12"/>
  <c r="BH19" i="12"/>
  <c r="BG19" i="12"/>
  <c r="BF19" i="12"/>
  <c r="BR19" i="12" s="1"/>
  <c r="D19" i="12"/>
  <c r="BU18" i="12"/>
  <c r="BQ18" i="12"/>
  <c r="BP18" i="12"/>
  <c r="BO18" i="12"/>
  <c r="BV18" i="12" s="1"/>
  <c r="BN18" i="12"/>
  <c r="BM18" i="12"/>
  <c r="BL18" i="12"/>
  <c r="BK18" i="12"/>
  <c r="BJ18" i="12"/>
  <c r="BI18" i="12"/>
  <c r="BH18" i="12"/>
  <c r="BG18" i="12"/>
  <c r="BF18" i="12"/>
  <c r="D18" i="12"/>
  <c r="BW17" i="12"/>
  <c r="BS17" i="12"/>
  <c r="BZ17" i="12" s="1"/>
  <c r="BQ17" i="12"/>
  <c r="BP17" i="12"/>
  <c r="BO17" i="12"/>
  <c r="BN17" i="12"/>
  <c r="BM17" i="12"/>
  <c r="BU17" i="12" s="1"/>
  <c r="BL17" i="12"/>
  <c r="BX17" i="12" s="1"/>
  <c r="BK17" i="12"/>
  <c r="BJ17" i="12"/>
  <c r="BI17" i="12"/>
  <c r="BT17" i="12" s="1"/>
  <c r="BH17" i="12"/>
  <c r="BG17" i="12"/>
  <c r="BF17" i="12"/>
  <c r="BR17" i="12" s="1"/>
  <c r="D17" i="12"/>
  <c r="BQ16" i="12"/>
  <c r="BP16" i="12"/>
  <c r="BO16" i="12"/>
  <c r="BN16" i="12"/>
  <c r="BM16" i="12"/>
  <c r="BU16" i="12" s="1"/>
  <c r="BL16" i="12"/>
  <c r="BK16" i="12"/>
  <c r="BJ16" i="12"/>
  <c r="BI16" i="12"/>
  <c r="BT16" i="12" s="1"/>
  <c r="BH16" i="12"/>
  <c r="BG16" i="12"/>
  <c r="BF16" i="12"/>
  <c r="D16" i="12"/>
  <c r="BO15" i="12"/>
  <c r="BK15" i="12"/>
  <c r="BG15" i="12"/>
  <c r="BD15" i="12"/>
  <c r="BD27" i="12" s="1"/>
  <c r="BD28" i="12" s="1"/>
  <c r="BC15" i="12"/>
  <c r="BB15" i="12"/>
  <c r="BA15" i="12"/>
  <c r="BA27" i="12" s="1"/>
  <c r="BA28" i="12" s="1"/>
  <c r="AZ15" i="12"/>
  <c r="AZ27" i="12" s="1"/>
  <c r="AY15" i="12"/>
  <c r="AX15" i="12"/>
  <c r="AW15" i="12"/>
  <c r="AW27" i="12" s="1"/>
  <c r="AW28" i="12" s="1"/>
  <c r="AV15" i="12"/>
  <c r="BP15" i="12" s="1"/>
  <c r="AU15" i="12"/>
  <c r="AT15" i="12"/>
  <c r="AS15" i="12"/>
  <c r="AS27" i="12" s="1"/>
  <c r="AS28" i="12" s="1"/>
  <c r="AR15" i="12"/>
  <c r="AR27" i="12" s="1"/>
  <c r="AR28" i="12" s="1"/>
  <c r="AQ15" i="12"/>
  <c r="AP15" i="12"/>
  <c r="AO15" i="12"/>
  <c r="AO27" i="12" s="1"/>
  <c r="AO28" i="12" s="1"/>
  <c r="AN15" i="12"/>
  <c r="AN27" i="12" s="1"/>
  <c r="AN28" i="12" s="1"/>
  <c r="AM15" i="12"/>
  <c r="AL15" i="12"/>
  <c r="AK15" i="12"/>
  <c r="AK27" i="12" s="1"/>
  <c r="AK28" i="12" s="1"/>
  <c r="AJ15" i="12"/>
  <c r="AJ27" i="12" s="1"/>
  <c r="AI15" i="12"/>
  <c r="AH15" i="12"/>
  <c r="AG15" i="12"/>
  <c r="AG27" i="12" s="1"/>
  <c r="AG28" i="12" s="1"/>
  <c r="AF15" i="12"/>
  <c r="AF27" i="12" s="1"/>
  <c r="AF28" i="12" s="1"/>
  <c r="AE15" i="12"/>
  <c r="AD15" i="12"/>
  <c r="AC15" i="12"/>
  <c r="AC27" i="12" s="1"/>
  <c r="AC28" i="12" s="1"/>
  <c r="AB15" i="12"/>
  <c r="AB27" i="12" s="1"/>
  <c r="AB28" i="12" s="1"/>
  <c r="AA15" i="12"/>
  <c r="Z15" i="12"/>
  <c r="Y15" i="12"/>
  <c r="Y27" i="12" s="1"/>
  <c r="Y28" i="12" s="1"/>
  <c r="X15" i="12"/>
  <c r="X27" i="12" s="1"/>
  <c r="X28" i="12" s="1"/>
  <c r="W15" i="12"/>
  <c r="V15" i="12"/>
  <c r="U15" i="12"/>
  <c r="U27" i="12" s="1"/>
  <c r="U28" i="12" s="1"/>
  <c r="T15" i="12"/>
  <c r="T27" i="12" s="1"/>
  <c r="T28" i="12" s="1"/>
  <c r="S15" i="12"/>
  <c r="R15" i="12"/>
  <c r="Q15" i="12"/>
  <c r="Q27" i="12" s="1"/>
  <c r="Q28" i="12" s="1"/>
  <c r="P15" i="12"/>
  <c r="P27" i="12" s="1"/>
  <c r="P28" i="12" s="1"/>
  <c r="O15" i="12"/>
  <c r="N15" i="12"/>
  <c r="M15" i="12"/>
  <c r="M27" i="12" s="1"/>
  <c r="L15" i="12"/>
  <c r="L27" i="12" s="1"/>
  <c r="L28" i="12" s="1"/>
  <c r="K15" i="12"/>
  <c r="J15" i="12"/>
  <c r="I15" i="12"/>
  <c r="I27" i="12" s="1"/>
  <c r="I28" i="12" s="1"/>
  <c r="H15" i="12"/>
  <c r="H27" i="12" s="1"/>
  <c r="H28" i="12" s="1"/>
  <c r="G15" i="12"/>
  <c r="F15" i="12"/>
  <c r="E15" i="12"/>
  <c r="E27" i="12" s="1"/>
  <c r="D15" i="12"/>
  <c r="BQ14" i="12"/>
  <c r="BP14" i="12"/>
  <c r="BO14" i="12"/>
  <c r="BN14" i="12"/>
  <c r="BM14" i="12"/>
  <c r="BU14" i="12" s="1"/>
  <c r="BL14" i="12"/>
  <c r="BK14" i="12"/>
  <c r="BJ14" i="12"/>
  <c r="BI14" i="12"/>
  <c r="BT14" i="12" s="1"/>
  <c r="BH14" i="12"/>
  <c r="BG14" i="12"/>
  <c r="BW14" i="12" s="1"/>
  <c r="BF14" i="12"/>
  <c r="D14" i="12"/>
  <c r="BW13" i="12"/>
  <c r="BU13" i="12"/>
  <c r="BS13" i="12"/>
  <c r="BQ13" i="12"/>
  <c r="BP13" i="12"/>
  <c r="BO13" i="12"/>
  <c r="BV13" i="12" s="1"/>
  <c r="BN13" i="12"/>
  <c r="BM13" i="12"/>
  <c r="BL13" i="12"/>
  <c r="BX13" i="12" s="1"/>
  <c r="BK13" i="12"/>
  <c r="BJ13" i="12"/>
  <c r="BI13" i="12"/>
  <c r="BH13" i="12"/>
  <c r="BG13" i="12"/>
  <c r="BF13" i="12"/>
  <c r="BR13" i="12" s="1"/>
  <c r="D13" i="12"/>
  <c r="BU12" i="12"/>
  <c r="BQ12" i="12"/>
  <c r="BP12" i="12"/>
  <c r="BO12" i="12"/>
  <c r="BV12" i="12" s="1"/>
  <c r="BN12" i="12"/>
  <c r="BM12" i="12"/>
  <c r="BL12" i="12"/>
  <c r="BK12" i="12"/>
  <c r="BJ12" i="12"/>
  <c r="BI12" i="12"/>
  <c r="BH12" i="12"/>
  <c r="BG12" i="12"/>
  <c r="BF12" i="12"/>
  <c r="D12" i="12"/>
  <c r="BW11" i="12"/>
  <c r="BS11" i="12"/>
  <c r="BZ11" i="12" s="1"/>
  <c r="BQ11" i="12"/>
  <c r="BP11" i="12"/>
  <c r="BO11" i="12"/>
  <c r="BN11" i="12"/>
  <c r="BM11" i="12"/>
  <c r="BU11" i="12" s="1"/>
  <c r="BL11" i="12"/>
  <c r="BX11" i="12" s="1"/>
  <c r="BK11" i="12"/>
  <c r="BJ11" i="12"/>
  <c r="BI11" i="12"/>
  <c r="BT11" i="12" s="1"/>
  <c r="BH11" i="12"/>
  <c r="BG11" i="12"/>
  <c r="BF11" i="12"/>
  <c r="BR11" i="12" s="1"/>
  <c r="D11" i="12"/>
  <c r="BQ10" i="12"/>
  <c r="BP10" i="12"/>
  <c r="BO10" i="12"/>
  <c r="BN10" i="12"/>
  <c r="BM10" i="12"/>
  <c r="BU10" i="12" s="1"/>
  <c r="BL10" i="12"/>
  <c r="BK10" i="12"/>
  <c r="BJ10" i="12"/>
  <c r="BI10" i="12"/>
  <c r="BT10" i="12" s="1"/>
  <c r="BH10" i="12"/>
  <c r="BG10" i="12"/>
  <c r="BW10" i="12" s="1"/>
  <c r="BF10" i="12"/>
  <c r="D10" i="12"/>
  <c r="BQ9" i="12"/>
  <c r="BP9" i="12"/>
  <c r="BO9" i="12"/>
  <c r="BV9" i="12" s="1"/>
  <c r="BN9" i="12"/>
  <c r="BM9" i="12"/>
  <c r="BL9" i="12"/>
  <c r="BK9" i="12"/>
  <c r="BT9" i="12" s="1"/>
  <c r="BJ9" i="12"/>
  <c r="BI9" i="12"/>
  <c r="BH9" i="12"/>
  <c r="BG9" i="12"/>
  <c r="BF9" i="12"/>
  <c r="D9" i="12"/>
  <c r="BS8" i="12"/>
  <c r="BZ8" i="12" s="1"/>
  <c r="BQ8" i="12"/>
  <c r="BP8" i="12"/>
  <c r="BO8" i="12"/>
  <c r="BV8" i="12" s="1"/>
  <c r="BN8" i="12"/>
  <c r="BM8" i="12"/>
  <c r="BU8" i="12" s="1"/>
  <c r="BL8" i="12"/>
  <c r="BK8" i="12"/>
  <c r="BJ8" i="12"/>
  <c r="BI8" i="12"/>
  <c r="BH8" i="12"/>
  <c r="BG8" i="12"/>
  <c r="BF8" i="12"/>
  <c r="BW8" i="12" s="1"/>
  <c r="D8" i="12"/>
  <c r="BX7" i="12"/>
  <c r="BS7" i="12"/>
  <c r="BQ7" i="12"/>
  <c r="BP7" i="12"/>
  <c r="BO7" i="12"/>
  <c r="BN7" i="12"/>
  <c r="BM7" i="12"/>
  <c r="BL7" i="12"/>
  <c r="BU7" i="12" s="1"/>
  <c r="BK7" i="12"/>
  <c r="BT7" i="12" s="1"/>
  <c r="BJ7" i="12"/>
  <c r="BI7" i="12"/>
  <c r="BH7" i="12"/>
  <c r="BG7" i="12"/>
  <c r="BW7" i="12" s="1"/>
  <c r="BF7" i="12"/>
  <c r="BR7" i="12" s="1"/>
  <c r="D7" i="12"/>
  <c r="E6" i="12"/>
  <c r="BV5" i="12"/>
  <c r="BQ5" i="12"/>
  <c r="BP5" i="12"/>
  <c r="BO5" i="12"/>
  <c r="BN5" i="12"/>
  <c r="BM5" i="12"/>
  <c r="BL5" i="12"/>
  <c r="BK5" i="12"/>
  <c r="BJ5" i="12"/>
  <c r="BT5" i="12" s="1"/>
  <c r="BI5" i="12"/>
  <c r="BH5" i="12"/>
  <c r="BG5" i="12"/>
  <c r="BF5" i="12"/>
  <c r="D5" i="12"/>
  <c r="B2" i="12"/>
  <c r="D1" i="12"/>
  <c r="BR3" i="12" s="1"/>
  <c r="BB369" i="11"/>
  <c r="BA369" i="11"/>
  <c r="AX369" i="11"/>
  <c r="AW369" i="11"/>
  <c r="AT369" i="11"/>
  <c r="AS369" i="11"/>
  <c r="AP369" i="11"/>
  <c r="AO369" i="11"/>
  <c r="AL369" i="11"/>
  <c r="AK369" i="11"/>
  <c r="AH369" i="11"/>
  <c r="AG369" i="11"/>
  <c r="AD369" i="11"/>
  <c r="AC369" i="11"/>
  <c r="Y369" i="11"/>
  <c r="U369" i="11"/>
  <c r="Q369" i="11"/>
  <c r="M369" i="11"/>
  <c r="I369" i="11"/>
  <c r="E369" i="11"/>
  <c r="BL368" i="11"/>
  <c r="BH368" i="11"/>
  <c r="BD368" i="11"/>
  <c r="BD369" i="11" s="1"/>
  <c r="BC368" i="11"/>
  <c r="BC369" i="11" s="1"/>
  <c r="BB368" i="11"/>
  <c r="BA368" i="11"/>
  <c r="AZ368" i="11"/>
  <c r="AZ369" i="11" s="1"/>
  <c r="BQ369" i="11" s="1"/>
  <c r="AY368" i="11"/>
  <c r="AY369" i="11" s="1"/>
  <c r="AX368" i="11"/>
  <c r="AW368" i="11"/>
  <c r="AV368" i="11"/>
  <c r="AV369" i="11" s="1"/>
  <c r="AU368" i="11"/>
  <c r="AU369" i="11" s="1"/>
  <c r="AT368" i="11"/>
  <c r="AS368" i="11"/>
  <c r="AR368" i="11"/>
  <c r="AR369" i="11" s="1"/>
  <c r="BO369" i="11" s="1"/>
  <c r="AQ368" i="11"/>
  <c r="AQ369" i="11" s="1"/>
  <c r="AP368" i="11"/>
  <c r="AO368" i="11"/>
  <c r="AN368" i="11"/>
  <c r="AN369" i="11" s="1"/>
  <c r="AM368" i="11"/>
  <c r="AL368" i="11"/>
  <c r="AK368" i="11"/>
  <c r="AJ368" i="11"/>
  <c r="AJ369" i="11" s="1"/>
  <c r="AI368" i="11"/>
  <c r="AH368" i="11"/>
  <c r="AG368" i="11"/>
  <c r="AF368" i="11"/>
  <c r="AF369" i="11" s="1"/>
  <c r="AE368" i="11"/>
  <c r="AE369" i="11" s="1"/>
  <c r="AD368" i="11"/>
  <c r="AC368" i="11"/>
  <c r="AB368" i="11"/>
  <c r="AB369" i="11" s="1"/>
  <c r="AA368" i="11"/>
  <c r="AA369" i="11" s="1"/>
  <c r="Z368" i="11"/>
  <c r="BK368" i="11" s="1"/>
  <c r="Y368" i="11"/>
  <c r="X368" i="11"/>
  <c r="X369" i="11" s="1"/>
  <c r="W368" i="11"/>
  <c r="V368" i="11"/>
  <c r="V369" i="11" s="1"/>
  <c r="U368" i="11"/>
  <c r="T368" i="11"/>
  <c r="T369" i="11" s="1"/>
  <c r="S368" i="11"/>
  <c r="R368" i="11"/>
  <c r="R369" i="11" s="1"/>
  <c r="Q368" i="11"/>
  <c r="P368" i="11"/>
  <c r="P369" i="11" s="1"/>
  <c r="O368" i="11"/>
  <c r="O369" i="11" s="1"/>
  <c r="N368" i="11"/>
  <c r="N369" i="11" s="1"/>
  <c r="M368" i="11"/>
  <c r="L368" i="11"/>
  <c r="L369" i="11" s="1"/>
  <c r="K368" i="11"/>
  <c r="K369" i="11" s="1"/>
  <c r="J368" i="11"/>
  <c r="J369" i="11" s="1"/>
  <c r="I368" i="11"/>
  <c r="BG368" i="11" s="1"/>
  <c r="H368" i="11"/>
  <c r="H369" i="11" s="1"/>
  <c r="G368" i="11"/>
  <c r="F368" i="11"/>
  <c r="F369" i="11" s="1"/>
  <c r="E368" i="11"/>
  <c r="BF368" i="11" s="1"/>
  <c r="O362" i="11"/>
  <c r="BD361" i="11"/>
  <c r="BC361" i="11"/>
  <c r="BB361" i="11"/>
  <c r="BA361" i="11"/>
  <c r="AZ361" i="11"/>
  <c r="AY361" i="11"/>
  <c r="AX361" i="11"/>
  <c r="AW361" i="11"/>
  <c r="BP361" i="11" s="1"/>
  <c r="AV361" i="11"/>
  <c r="AU361" i="11"/>
  <c r="AT361" i="11"/>
  <c r="AS361" i="11"/>
  <c r="BO361" i="11" s="1"/>
  <c r="AR361" i="11"/>
  <c r="AQ361" i="11"/>
  <c r="AP361" i="11"/>
  <c r="AO361" i="11"/>
  <c r="BN361" i="11" s="1"/>
  <c r="AN361" i="11"/>
  <c r="AM361" i="11"/>
  <c r="AL361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BJ361" i="11" s="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BH361" i="11" s="1"/>
  <c r="L361" i="11"/>
  <c r="K361" i="11"/>
  <c r="J361" i="11"/>
  <c r="I361" i="11"/>
  <c r="BG361" i="11" s="1"/>
  <c r="H361" i="11"/>
  <c r="G361" i="11"/>
  <c r="F361" i="11"/>
  <c r="E361" i="11"/>
  <c r="D361" i="11" s="1"/>
  <c r="BL360" i="11"/>
  <c r="BH360" i="11"/>
  <c r="BD360" i="11"/>
  <c r="BC360" i="11"/>
  <c r="BB360" i="11"/>
  <c r="BA360" i="11"/>
  <c r="AZ360" i="11"/>
  <c r="BQ360" i="11" s="1"/>
  <c r="AY360" i="11"/>
  <c r="BP360" i="11" s="1"/>
  <c r="AX360" i="11"/>
  <c r="AW360" i="11"/>
  <c r="AV360" i="11"/>
  <c r="AU360" i="11"/>
  <c r="AT360" i="11"/>
  <c r="AS360" i="11"/>
  <c r="AR360" i="11"/>
  <c r="BO360" i="11" s="1"/>
  <c r="AQ360" i="11"/>
  <c r="AP360" i="11"/>
  <c r="AO360" i="11"/>
  <c r="AN360" i="11"/>
  <c r="AM360" i="11"/>
  <c r="BN360" i="11" s="1"/>
  <c r="AL360" i="11"/>
  <c r="AK360" i="11"/>
  <c r="AJ360" i="11"/>
  <c r="AI360" i="11"/>
  <c r="BM360" i="11" s="1"/>
  <c r="AH360" i="11"/>
  <c r="AG360" i="11"/>
  <c r="AF360" i="11"/>
  <c r="AE360" i="11"/>
  <c r="AD360" i="11"/>
  <c r="AC360" i="11"/>
  <c r="AB360" i="11"/>
  <c r="AA360" i="11"/>
  <c r="Z360" i="11"/>
  <c r="BK360" i="11" s="1"/>
  <c r="BT360" i="11" s="1"/>
  <c r="Y360" i="11"/>
  <c r="X360" i="11"/>
  <c r="W360" i="11"/>
  <c r="BJ360" i="11" s="1"/>
  <c r="V360" i="11"/>
  <c r="U360" i="11"/>
  <c r="T360" i="11"/>
  <c r="S360" i="11"/>
  <c r="BI360" i="11" s="1"/>
  <c r="R360" i="11"/>
  <c r="Q360" i="11"/>
  <c r="P360" i="11"/>
  <c r="O360" i="11"/>
  <c r="N360" i="11"/>
  <c r="M360" i="11"/>
  <c r="L360" i="11"/>
  <c r="K360" i="11"/>
  <c r="J360" i="11"/>
  <c r="I360" i="11"/>
  <c r="BG360" i="11" s="1"/>
  <c r="H360" i="11"/>
  <c r="G360" i="11"/>
  <c r="F360" i="11"/>
  <c r="E360" i="11"/>
  <c r="BF360" i="11" s="1"/>
  <c r="BN359" i="11"/>
  <c r="BJ359" i="11"/>
  <c r="BD359" i="11"/>
  <c r="BC359" i="11"/>
  <c r="BB359" i="11"/>
  <c r="BA359" i="11"/>
  <c r="AZ359" i="11"/>
  <c r="BQ359" i="11" s="1"/>
  <c r="AY359" i="11"/>
  <c r="AX359" i="11"/>
  <c r="AW359" i="11"/>
  <c r="BP359" i="11" s="1"/>
  <c r="AV359" i="11"/>
  <c r="AU359" i="11"/>
  <c r="AT359" i="11"/>
  <c r="AS359" i="11"/>
  <c r="BO359" i="11" s="1"/>
  <c r="AR359" i="11"/>
  <c r="AQ359" i="11"/>
  <c r="AP359" i="11"/>
  <c r="AO359" i="11"/>
  <c r="AN359" i="11"/>
  <c r="AM359" i="11"/>
  <c r="AL359" i="11"/>
  <c r="AK359" i="11"/>
  <c r="AJ359" i="11"/>
  <c r="AI359" i="11"/>
  <c r="BM359" i="11" s="1"/>
  <c r="AH359" i="11"/>
  <c r="AG359" i="11"/>
  <c r="AF359" i="11"/>
  <c r="AE359" i="11"/>
  <c r="BL359" i="11" s="1"/>
  <c r="AD359" i="11"/>
  <c r="AC359" i="11"/>
  <c r="AB359" i="11"/>
  <c r="AA359" i="11"/>
  <c r="Z359" i="11"/>
  <c r="BK359" i="11" s="1"/>
  <c r="Y359" i="11"/>
  <c r="X359" i="11"/>
  <c r="W359" i="11"/>
  <c r="V359" i="11"/>
  <c r="U359" i="11"/>
  <c r="T359" i="11"/>
  <c r="S359" i="11"/>
  <c r="R359" i="11"/>
  <c r="BI359" i="11" s="1"/>
  <c r="BT359" i="11" s="1"/>
  <c r="Q359" i="11"/>
  <c r="P359" i="11"/>
  <c r="O359" i="11"/>
  <c r="N359" i="11"/>
  <c r="M359" i="11"/>
  <c r="BH359" i="11" s="1"/>
  <c r="L359" i="11"/>
  <c r="K359" i="11"/>
  <c r="J359" i="11"/>
  <c r="I359" i="11"/>
  <c r="BG359" i="11" s="1"/>
  <c r="H359" i="11"/>
  <c r="G359" i="11"/>
  <c r="F359" i="11"/>
  <c r="E359" i="11"/>
  <c r="D359" i="11" s="1"/>
  <c r="BH358" i="11"/>
  <c r="BD358" i="11"/>
  <c r="BC358" i="11"/>
  <c r="BB358" i="11"/>
  <c r="BA358" i="11"/>
  <c r="AZ358" i="11"/>
  <c r="AY358" i="11"/>
  <c r="BP358" i="11" s="1"/>
  <c r="AX358" i="11"/>
  <c r="AW358" i="11"/>
  <c r="AV358" i="11"/>
  <c r="AU358" i="11"/>
  <c r="AT358" i="11"/>
  <c r="AS358" i="11"/>
  <c r="AR358" i="11"/>
  <c r="AQ358" i="11"/>
  <c r="AP358" i="11"/>
  <c r="AO358" i="11"/>
  <c r="AN358" i="11"/>
  <c r="AM358" i="11"/>
  <c r="BN358" i="11" s="1"/>
  <c r="AL358" i="11"/>
  <c r="AK358" i="11"/>
  <c r="AJ358" i="11"/>
  <c r="AI358" i="11"/>
  <c r="BM358" i="11" s="1"/>
  <c r="AH358" i="11"/>
  <c r="AG358" i="11"/>
  <c r="AF358" i="11"/>
  <c r="AE358" i="11"/>
  <c r="BL358" i="11" s="1"/>
  <c r="BU358" i="11" s="1"/>
  <c r="AD358" i="11"/>
  <c r="AC358" i="11"/>
  <c r="AB358" i="11"/>
  <c r="AA358" i="11"/>
  <c r="Z358" i="11"/>
  <c r="Y358" i="11"/>
  <c r="X358" i="11"/>
  <c r="W358" i="11"/>
  <c r="BJ358" i="11" s="1"/>
  <c r="V358" i="11"/>
  <c r="U358" i="11"/>
  <c r="T358" i="11"/>
  <c r="S358" i="11"/>
  <c r="BI358" i="11" s="1"/>
  <c r="R358" i="11"/>
  <c r="Q358" i="11"/>
  <c r="P358" i="11"/>
  <c r="O358" i="11"/>
  <c r="N358" i="11"/>
  <c r="M358" i="11"/>
  <c r="L358" i="11"/>
  <c r="K358" i="11"/>
  <c r="J358" i="11"/>
  <c r="I358" i="11"/>
  <c r="BG358" i="11" s="1"/>
  <c r="H358" i="11"/>
  <c r="G358" i="11"/>
  <c r="F358" i="11"/>
  <c r="E358" i="11"/>
  <c r="BF358" i="11" s="1"/>
  <c r="BN357" i="11"/>
  <c r="BD357" i="11"/>
  <c r="BC357" i="11"/>
  <c r="BB357" i="11"/>
  <c r="BA357" i="11"/>
  <c r="AZ357" i="11"/>
  <c r="AY357" i="11"/>
  <c r="AX357" i="11"/>
  <c r="AW357" i="11"/>
  <c r="BP357" i="11" s="1"/>
  <c r="AV357" i="11"/>
  <c r="AU357" i="11"/>
  <c r="AT357" i="11"/>
  <c r="AS357" i="11"/>
  <c r="BO357" i="11" s="1"/>
  <c r="AR357" i="11"/>
  <c r="AQ357" i="11"/>
  <c r="AP357" i="11"/>
  <c r="AO357" i="11"/>
  <c r="AN357" i="11"/>
  <c r="AM357" i="11"/>
  <c r="AL357" i="11"/>
  <c r="AK357" i="11"/>
  <c r="AJ357" i="11"/>
  <c r="AI357" i="11"/>
  <c r="BM357" i="11" s="1"/>
  <c r="AH357" i="11"/>
  <c r="AG357" i="11"/>
  <c r="AF357" i="11"/>
  <c r="AE357" i="11"/>
  <c r="BL357" i="11" s="1"/>
  <c r="AD357" i="11"/>
  <c r="AC357" i="11"/>
  <c r="AB357" i="11"/>
  <c r="AA357" i="11"/>
  <c r="Z357" i="11"/>
  <c r="Y357" i="11"/>
  <c r="BJ357" i="11" s="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BH357" i="11" s="1"/>
  <c r="L357" i="11"/>
  <c r="K357" i="11"/>
  <c r="J357" i="11"/>
  <c r="I357" i="11"/>
  <c r="BG357" i="11" s="1"/>
  <c r="H357" i="11"/>
  <c r="G357" i="11"/>
  <c r="F357" i="11"/>
  <c r="E357" i="11"/>
  <c r="D357" i="11" s="1"/>
  <c r="BT356" i="11"/>
  <c r="BL356" i="11"/>
  <c r="BU356" i="11" s="1"/>
  <c r="BD356" i="11"/>
  <c r="BC356" i="11"/>
  <c r="BB356" i="11"/>
  <c r="BA356" i="11"/>
  <c r="AZ356" i="11"/>
  <c r="BQ356" i="11" s="1"/>
  <c r="AY356" i="11"/>
  <c r="BP356" i="11" s="1"/>
  <c r="AX356" i="11"/>
  <c r="AW356" i="11"/>
  <c r="AV356" i="11"/>
  <c r="AU356" i="11"/>
  <c r="AT356" i="11"/>
  <c r="AS356" i="11"/>
  <c r="AR356" i="11"/>
  <c r="BO356" i="11" s="1"/>
  <c r="BV356" i="11" s="1"/>
  <c r="AQ356" i="11"/>
  <c r="AP356" i="11"/>
  <c r="AO356" i="11"/>
  <c r="AN356" i="11"/>
  <c r="AM356" i="11"/>
  <c r="BN356" i="11" s="1"/>
  <c r="AL356" i="11"/>
  <c r="AK356" i="11"/>
  <c r="AJ356" i="11"/>
  <c r="AI356" i="11"/>
  <c r="BM356" i="11" s="1"/>
  <c r="AH356" i="11"/>
  <c r="AG356" i="11"/>
  <c r="AF356" i="11"/>
  <c r="AE356" i="11"/>
  <c r="AD356" i="11"/>
  <c r="AC356" i="11"/>
  <c r="AB356" i="11"/>
  <c r="AA356" i="11"/>
  <c r="Z356" i="11"/>
  <c r="BK356" i="11" s="1"/>
  <c r="Y356" i="11"/>
  <c r="X356" i="11"/>
  <c r="W356" i="11"/>
  <c r="BJ356" i="11" s="1"/>
  <c r="V356" i="11"/>
  <c r="U356" i="11"/>
  <c r="T356" i="11"/>
  <c r="S356" i="11"/>
  <c r="BI356" i="11" s="1"/>
  <c r="R356" i="11"/>
  <c r="Q356" i="11"/>
  <c r="P356" i="11"/>
  <c r="O356" i="11"/>
  <c r="BH356" i="11" s="1"/>
  <c r="N356" i="11"/>
  <c r="M356" i="11"/>
  <c r="L356" i="11"/>
  <c r="K356" i="11"/>
  <c r="J356" i="11"/>
  <c r="I356" i="11"/>
  <c r="H356" i="11"/>
  <c r="G356" i="11"/>
  <c r="F356" i="11"/>
  <c r="E356" i="11"/>
  <c r="BJ355" i="11"/>
  <c r="BD355" i="11"/>
  <c r="BC355" i="11"/>
  <c r="BB355" i="11"/>
  <c r="BA355" i="11"/>
  <c r="AZ355" i="11"/>
  <c r="BQ355" i="11" s="1"/>
  <c r="AY355" i="11"/>
  <c r="AX355" i="11"/>
  <c r="AW355" i="11"/>
  <c r="BP355" i="11" s="1"/>
  <c r="AV355" i="11"/>
  <c r="AU355" i="11"/>
  <c r="AT355" i="11"/>
  <c r="AS355" i="11"/>
  <c r="BO355" i="11" s="1"/>
  <c r="BV355" i="11" s="1"/>
  <c r="AR355" i="11"/>
  <c r="AQ355" i="11"/>
  <c r="AP355" i="11"/>
  <c r="AO355" i="11"/>
  <c r="BN355" i="11" s="1"/>
  <c r="AN355" i="11"/>
  <c r="AM355" i="11"/>
  <c r="AL355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BK355" i="11" s="1"/>
  <c r="Y355" i="11"/>
  <c r="X355" i="11"/>
  <c r="W355" i="11"/>
  <c r="V355" i="11"/>
  <c r="U355" i="11"/>
  <c r="T355" i="11"/>
  <c r="S355" i="11"/>
  <c r="R355" i="11"/>
  <c r="BI355" i="11" s="1"/>
  <c r="BT355" i="11" s="1"/>
  <c r="Q355" i="11"/>
  <c r="P355" i="11"/>
  <c r="O355" i="11"/>
  <c r="N355" i="11"/>
  <c r="M355" i="11"/>
  <c r="BH355" i="11" s="1"/>
  <c r="L355" i="11"/>
  <c r="K355" i="11"/>
  <c r="J355" i="11"/>
  <c r="I355" i="11"/>
  <c r="BG355" i="11" s="1"/>
  <c r="H355" i="11"/>
  <c r="G355" i="11"/>
  <c r="F355" i="11"/>
  <c r="E355" i="11"/>
  <c r="D355" i="11" s="1"/>
  <c r="BD354" i="11"/>
  <c r="BC354" i="11"/>
  <c r="BB354" i="11"/>
  <c r="BA354" i="11"/>
  <c r="AZ354" i="11"/>
  <c r="AY354" i="11"/>
  <c r="BP354" i="11" s="1"/>
  <c r="AX354" i="11"/>
  <c r="AW354" i="11"/>
  <c r="AV354" i="11"/>
  <c r="AU354" i="11"/>
  <c r="AU362" i="11" s="1"/>
  <c r="AT354" i="11"/>
  <c r="AS354" i="11"/>
  <c r="AR354" i="11"/>
  <c r="AQ354" i="11"/>
  <c r="AP354" i="11"/>
  <c r="AO354" i="11"/>
  <c r="AN354" i="11"/>
  <c r="AM354" i="11"/>
  <c r="BN354" i="11" s="1"/>
  <c r="AL354" i="11"/>
  <c r="AK354" i="11"/>
  <c r="AJ354" i="11"/>
  <c r="AI354" i="11"/>
  <c r="BM354" i="11" s="1"/>
  <c r="AH354" i="11"/>
  <c r="AG354" i="11"/>
  <c r="AF354" i="11"/>
  <c r="AE354" i="11"/>
  <c r="BL354" i="11" s="1"/>
  <c r="AD354" i="11"/>
  <c r="AC354" i="11"/>
  <c r="AB354" i="11"/>
  <c r="AA354" i="11"/>
  <c r="Z354" i="11"/>
  <c r="Y354" i="11"/>
  <c r="X354" i="11"/>
  <c r="W354" i="11"/>
  <c r="BJ354" i="11" s="1"/>
  <c r="V354" i="11"/>
  <c r="U354" i="11"/>
  <c r="T354" i="11"/>
  <c r="S354" i="11"/>
  <c r="BI354" i="11" s="1"/>
  <c r="R354" i="11"/>
  <c r="Q354" i="11"/>
  <c r="P354" i="11"/>
  <c r="O354" i="11"/>
  <c r="BH354" i="11" s="1"/>
  <c r="N354" i="11"/>
  <c r="M354" i="11"/>
  <c r="L354" i="11"/>
  <c r="K354" i="11"/>
  <c r="J354" i="11"/>
  <c r="I354" i="11"/>
  <c r="H354" i="11"/>
  <c r="G354" i="11"/>
  <c r="F354" i="11"/>
  <c r="E354" i="11"/>
  <c r="BD353" i="11"/>
  <c r="BC353" i="11"/>
  <c r="BB353" i="11"/>
  <c r="BA353" i="11"/>
  <c r="AZ353" i="11"/>
  <c r="AY353" i="11"/>
  <c r="AX353" i="11"/>
  <c r="AW353" i="11"/>
  <c r="BP353" i="11" s="1"/>
  <c r="AV353" i="11"/>
  <c r="AU353" i="11"/>
  <c r="AT353" i="11"/>
  <c r="AS353" i="11"/>
  <c r="BO353" i="11" s="1"/>
  <c r="AR353" i="11"/>
  <c r="AQ353" i="11"/>
  <c r="AP353" i="11"/>
  <c r="AO353" i="11"/>
  <c r="BN353" i="11" s="1"/>
  <c r="AN353" i="11"/>
  <c r="AM353" i="11"/>
  <c r="AL353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BJ353" i="11" s="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BH353" i="11" s="1"/>
  <c r="L353" i="11"/>
  <c r="K353" i="11"/>
  <c r="J353" i="11"/>
  <c r="I353" i="11"/>
  <c r="BG353" i="11" s="1"/>
  <c r="H353" i="11"/>
  <c r="G353" i="11"/>
  <c r="F353" i="11"/>
  <c r="E353" i="11"/>
  <c r="D353" i="11" s="1"/>
  <c r="BL352" i="11"/>
  <c r="BH352" i="11"/>
  <c r="BD352" i="11"/>
  <c r="BD362" i="11" s="1"/>
  <c r="BC352" i="11"/>
  <c r="BC362" i="11" s="1"/>
  <c r="BB352" i="11"/>
  <c r="BB362" i="11" s="1"/>
  <c r="BA352" i="11"/>
  <c r="AZ352" i="11"/>
  <c r="AZ362" i="11" s="1"/>
  <c r="AY352" i="11"/>
  <c r="AY362" i="11" s="1"/>
  <c r="AX352" i="11"/>
  <c r="AX362" i="11" s="1"/>
  <c r="AW352" i="11"/>
  <c r="AV352" i="11"/>
  <c r="AV362" i="11" s="1"/>
  <c r="AU352" i="11"/>
  <c r="AT352" i="11"/>
  <c r="AT362" i="11" s="1"/>
  <c r="AS352" i="11"/>
  <c r="AR352" i="11"/>
  <c r="BO352" i="11" s="1"/>
  <c r="AQ352" i="11"/>
  <c r="AQ362" i="11" s="1"/>
  <c r="AP352" i="11"/>
  <c r="AP362" i="11" s="1"/>
  <c r="AO352" i="11"/>
  <c r="AN352" i="11"/>
  <c r="AN362" i="11" s="1"/>
  <c r="AM352" i="11"/>
  <c r="BN352" i="11" s="1"/>
  <c r="AL352" i="11"/>
  <c r="AL362" i="11" s="1"/>
  <c r="AK352" i="11"/>
  <c r="AJ352" i="11"/>
  <c r="AJ362" i="11" s="1"/>
  <c r="AI352" i="11"/>
  <c r="BM352" i="11" s="1"/>
  <c r="AH352" i="11"/>
  <c r="AH362" i="11" s="1"/>
  <c r="AG352" i="11"/>
  <c r="AF352" i="11"/>
  <c r="AF362" i="11" s="1"/>
  <c r="AE352" i="11"/>
  <c r="AD352" i="11"/>
  <c r="AD362" i="11" s="1"/>
  <c r="AC352" i="11"/>
  <c r="AB352" i="11"/>
  <c r="AB362" i="11" s="1"/>
  <c r="AA352" i="11"/>
  <c r="AA362" i="11" s="1"/>
  <c r="Z352" i="11"/>
  <c r="Z362" i="11" s="1"/>
  <c r="Y352" i="11"/>
  <c r="X352" i="11"/>
  <c r="X362" i="11" s="1"/>
  <c r="W352" i="11"/>
  <c r="BJ352" i="11" s="1"/>
  <c r="V352" i="11"/>
  <c r="V362" i="11" s="1"/>
  <c r="U352" i="11"/>
  <c r="T352" i="11"/>
  <c r="T362" i="11" s="1"/>
  <c r="S352" i="11"/>
  <c r="BI352" i="11" s="1"/>
  <c r="R352" i="11"/>
  <c r="R362" i="11" s="1"/>
  <c r="Q352" i="11"/>
  <c r="P352" i="11"/>
  <c r="P362" i="11" s="1"/>
  <c r="O352" i="11"/>
  <c r="N352" i="11"/>
  <c r="N362" i="11" s="1"/>
  <c r="M352" i="11"/>
  <c r="L352" i="11"/>
  <c r="L362" i="11" s="1"/>
  <c r="K352" i="11"/>
  <c r="K362" i="11" s="1"/>
  <c r="J352" i="11"/>
  <c r="J362" i="11" s="1"/>
  <c r="I352" i="11"/>
  <c r="BG352" i="11" s="1"/>
  <c r="H352" i="11"/>
  <c r="H362" i="11" s="1"/>
  <c r="G352" i="11"/>
  <c r="G362" i="11" s="1"/>
  <c r="F352" i="11"/>
  <c r="F362" i="11" s="1"/>
  <c r="E352" i="11"/>
  <c r="BA350" i="11"/>
  <c r="AW350" i="11"/>
  <c r="AS350" i="11"/>
  <c r="AK350" i="11"/>
  <c r="AC350" i="11"/>
  <c r="U350" i="11"/>
  <c r="M350" i="11"/>
  <c r="E350" i="11"/>
  <c r="BL349" i="11"/>
  <c r="BH349" i="11"/>
  <c r="BD349" i="11"/>
  <c r="BC349" i="11"/>
  <c r="BB349" i="11"/>
  <c r="BA349" i="11"/>
  <c r="AZ349" i="11"/>
  <c r="BQ349" i="11" s="1"/>
  <c r="AY349" i="11"/>
  <c r="BP349" i="11" s="1"/>
  <c r="AX349" i="11"/>
  <c r="AW349" i="11"/>
  <c r="AV349" i="11"/>
  <c r="AU349" i="11"/>
  <c r="AT349" i="11"/>
  <c r="AS349" i="11"/>
  <c r="AR349" i="11"/>
  <c r="BO349" i="11" s="1"/>
  <c r="AQ349" i="11"/>
  <c r="AP349" i="11"/>
  <c r="AO349" i="11"/>
  <c r="AN349" i="11"/>
  <c r="AM349" i="11"/>
  <c r="BN349" i="11" s="1"/>
  <c r="AL349" i="11"/>
  <c r="AK349" i="11"/>
  <c r="AJ349" i="11"/>
  <c r="AI349" i="11"/>
  <c r="BM349" i="11" s="1"/>
  <c r="AH349" i="11"/>
  <c r="AG349" i="11"/>
  <c r="AF349" i="11"/>
  <c r="AE349" i="11"/>
  <c r="AD349" i="11"/>
  <c r="AC349" i="11"/>
  <c r="AB349" i="11"/>
  <c r="AA349" i="11"/>
  <c r="Z349" i="11"/>
  <c r="BK349" i="11" s="1"/>
  <c r="BT349" i="11" s="1"/>
  <c r="Y349" i="11"/>
  <c r="X349" i="11"/>
  <c r="W349" i="11"/>
  <c r="BJ349" i="11" s="1"/>
  <c r="V349" i="11"/>
  <c r="U349" i="11"/>
  <c r="T349" i="11"/>
  <c r="S349" i="11"/>
  <c r="BI349" i="11" s="1"/>
  <c r="R349" i="11"/>
  <c r="Q349" i="11"/>
  <c r="P349" i="11"/>
  <c r="O349" i="11"/>
  <c r="N349" i="11"/>
  <c r="M349" i="11"/>
  <c r="L349" i="11"/>
  <c r="K349" i="11"/>
  <c r="J349" i="11"/>
  <c r="I349" i="11"/>
  <c r="BG349" i="11" s="1"/>
  <c r="H349" i="11"/>
  <c r="G349" i="11"/>
  <c r="F349" i="11"/>
  <c r="E349" i="11"/>
  <c r="BF349" i="11" s="1"/>
  <c r="BN348" i="11"/>
  <c r="BJ348" i="11"/>
  <c r="BD348" i="11"/>
  <c r="BD350" i="11" s="1"/>
  <c r="BC348" i="11"/>
  <c r="BC350" i="11" s="1"/>
  <c r="BB348" i="11"/>
  <c r="BB350" i="11" s="1"/>
  <c r="BA348" i="11"/>
  <c r="AZ348" i="11"/>
  <c r="AZ350" i="11" s="1"/>
  <c r="AY348" i="11"/>
  <c r="AY350" i="11" s="1"/>
  <c r="AX348" i="11"/>
  <c r="AX350" i="11" s="1"/>
  <c r="AW348" i="11"/>
  <c r="BP348" i="11" s="1"/>
  <c r="AV348" i="11"/>
  <c r="AV350" i="11" s="1"/>
  <c r="BP350" i="11" s="1"/>
  <c r="AU348" i="11"/>
  <c r="AU350" i="11" s="1"/>
  <c r="AT348" i="11"/>
  <c r="AT350" i="11" s="1"/>
  <c r="AS348" i="11"/>
  <c r="BO348" i="11" s="1"/>
  <c r="AR348" i="11"/>
  <c r="AR350" i="11" s="1"/>
  <c r="BO350" i="11" s="1"/>
  <c r="AQ348" i="11"/>
  <c r="AQ350" i="11" s="1"/>
  <c r="AP348" i="11"/>
  <c r="AP350" i="11" s="1"/>
  <c r="AO348" i="11"/>
  <c r="AO350" i="11" s="1"/>
  <c r="AN348" i="11"/>
  <c r="AN350" i="11" s="1"/>
  <c r="AM348" i="11"/>
  <c r="AM350" i="11" s="1"/>
  <c r="AL348" i="11"/>
  <c r="AL350" i="11" s="1"/>
  <c r="AK348" i="11"/>
  <c r="AJ348" i="11"/>
  <c r="AJ350" i="11" s="1"/>
  <c r="AI348" i="11"/>
  <c r="BM348" i="11" s="1"/>
  <c r="AH348" i="11"/>
  <c r="AH350" i="11" s="1"/>
  <c r="AG348" i="11"/>
  <c r="AG350" i="11" s="1"/>
  <c r="AF348" i="11"/>
  <c r="AF350" i="11" s="1"/>
  <c r="AE348" i="11"/>
  <c r="AE350" i="11" s="1"/>
  <c r="AD348" i="11"/>
  <c r="AD350" i="11" s="1"/>
  <c r="AC348" i="11"/>
  <c r="AB348" i="11"/>
  <c r="AB350" i="11" s="1"/>
  <c r="AA348" i="11"/>
  <c r="AA350" i="11" s="1"/>
  <c r="Z348" i="11"/>
  <c r="Z350" i="11" s="1"/>
  <c r="Y348" i="11"/>
  <c r="Y350" i="11" s="1"/>
  <c r="X348" i="11"/>
  <c r="X350" i="11" s="1"/>
  <c r="W348" i="11"/>
  <c r="W350" i="11" s="1"/>
  <c r="V348" i="11"/>
  <c r="V350" i="11" s="1"/>
  <c r="BJ350" i="11" s="1"/>
  <c r="U348" i="11"/>
  <c r="T348" i="11"/>
  <c r="T350" i="11" s="1"/>
  <c r="S348" i="11"/>
  <c r="S350" i="11" s="1"/>
  <c r="R348" i="11"/>
  <c r="BI348" i="11" s="1"/>
  <c r="Q348" i="11"/>
  <c r="Q350" i="11" s="1"/>
  <c r="P348" i="11"/>
  <c r="P350" i="11" s="1"/>
  <c r="O348" i="11"/>
  <c r="O350" i="11" s="1"/>
  <c r="N348" i="11"/>
  <c r="N350" i="11" s="1"/>
  <c r="M348" i="11"/>
  <c r="BH348" i="11" s="1"/>
  <c r="L348" i="11"/>
  <c r="L350" i="11" s="1"/>
  <c r="K348" i="11"/>
  <c r="K350" i="11" s="1"/>
  <c r="J348" i="11"/>
  <c r="J350" i="11" s="1"/>
  <c r="I348" i="11"/>
  <c r="BG348" i="11" s="1"/>
  <c r="H348" i="11"/>
  <c r="H350" i="11" s="1"/>
  <c r="G348" i="11"/>
  <c r="G350" i="11" s="1"/>
  <c r="F348" i="11"/>
  <c r="F350" i="11" s="1"/>
  <c r="E348" i="11"/>
  <c r="D348" i="11" s="1"/>
  <c r="AQ346" i="11"/>
  <c r="AA346" i="11"/>
  <c r="K346" i="11"/>
  <c r="BJ345" i="11"/>
  <c r="BD345" i="11"/>
  <c r="BC345" i="11"/>
  <c r="BB345" i="11"/>
  <c r="BA345" i="11"/>
  <c r="AZ345" i="11"/>
  <c r="BQ345" i="11" s="1"/>
  <c r="AY345" i="11"/>
  <c r="AX345" i="11"/>
  <c r="AW345" i="11"/>
  <c r="BP345" i="11" s="1"/>
  <c r="AV345" i="11"/>
  <c r="AU345" i="11"/>
  <c r="AT345" i="11"/>
  <c r="AS345" i="11"/>
  <c r="BO345" i="11" s="1"/>
  <c r="BV345" i="11" s="1"/>
  <c r="AR345" i="11"/>
  <c r="AQ345" i="11"/>
  <c r="AP345" i="11"/>
  <c r="AO345" i="11"/>
  <c r="BN345" i="11" s="1"/>
  <c r="AN345" i="11"/>
  <c r="AM345" i="11"/>
  <c r="AL345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BK345" i="11" s="1"/>
  <c r="Y345" i="11"/>
  <c r="X345" i="11"/>
  <c r="W345" i="11"/>
  <c r="V345" i="11"/>
  <c r="U345" i="11"/>
  <c r="T345" i="11"/>
  <c r="S345" i="11"/>
  <c r="R345" i="11"/>
  <c r="BI345" i="11" s="1"/>
  <c r="BT345" i="11" s="1"/>
  <c r="Q345" i="11"/>
  <c r="P345" i="11"/>
  <c r="O345" i="11"/>
  <c r="N345" i="11"/>
  <c r="M345" i="11"/>
  <c r="BH345" i="11" s="1"/>
  <c r="L345" i="11"/>
  <c r="K345" i="11"/>
  <c r="J345" i="11"/>
  <c r="I345" i="11"/>
  <c r="BG345" i="11" s="1"/>
  <c r="H345" i="11"/>
  <c r="G345" i="11"/>
  <c r="F345" i="11"/>
  <c r="E345" i="11"/>
  <c r="D345" i="11" s="1"/>
  <c r="BH344" i="11"/>
  <c r="BD344" i="11"/>
  <c r="BD346" i="11" s="1"/>
  <c r="BC344" i="11"/>
  <c r="BC346" i="11" s="1"/>
  <c r="BB344" i="11"/>
  <c r="BA344" i="11"/>
  <c r="AZ344" i="11"/>
  <c r="AZ346" i="11" s="1"/>
  <c r="AY344" i="11"/>
  <c r="AY346" i="11" s="1"/>
  <c r="AX344" i="11"/>
  <c r="AW344" i="11"/>
  <c r="AV344" i="11"/>
  <c r="AV346" i="11" s="1"/>
  <c r="AU344" i="11"/>
  <c r="AU346" i="11" s="1"/>
  <c r="AT344" i="11"/>
  <c r="AS344" i="11"/>
  <c r="AR344" i="11"/>
  <c r="AQ344" i="11"/>
  <c r="AP344" i="11"/>
  <c r="AO344" i="11"/>
  <c r="AN344" i="11"/>
  <c r="AN346" i="11" s="1"/>
  <c r="AM344" i="11"/>
  <c r="BN344" i="11" s="1"/>
  <c r="AL344" i="11"/>
  <c r="AK344" i="11"/>
  <c r="AJ344" i="11"/>
  <c r="AJ346" i="11" s="1"/>
  <c r="AI344" i="11"/>
  <c r="BM344" i="11" s="1"/>
  <c r="AH344" i="11"/>
  <c r="AG344" i="11"/>
  <c r="AF344" i="11"/>
  <c r="AF346" i="11" s="1"/>
  <c r="AE344" i="11"/>
  <c r="AE346" i="11" s="1"/>
  <c r="BL346" i="11" s="1"/>
  <c r="AD344" i="11"/>
  <c r="AC344" i="11"/>
  <c r="AB344" i="11"/>
  <c r="AB346" i="11" s="1"/>
  <c r="AA344" i="11"/>
  <c r="Z344" i="11"/>
  <c r="Y344" i="11"/>
  <c r="X344" i="11"/>
  <c r="X346" i="11" s="1"/>
  <c r="W344" i="11"/>
  <c r="BJ344" i="11" s="1"/>
  <c r="V344" i="11"/>
  <c r="U344" i="11"/>
  <c r="T344" i="11"/>
  <c r="T346" i="11" s="1"/>
  <c r="S344" i="11"/>
  <c r="BI344" i="11" s="1"/>
  <c r="R344" i="11"/>
  <c r="Q344" i="11"/>
  <c r="P344" i="11"/>
  <c r="P346" i="11" s="1"/>
  <c r="O344" i="11"/>
  <c r="O346" i="11" s="1"/>
  <c r="N344" i="11"/>
  <c r="M344" i="11"/>
  <c r="L344" i="11"/>
  <c r="L346" i="11" s="1"/>
  <c r="K344" i="11"/>
  <c r="J344" i="11"/>
  <c r="I344" i="11"/>
  <c r="BG344" i="11" s="1"/>
  <c r="H344" i="11"/>
  <c r="H346" i="11" s="1"/>
  <c r="G344" i="11"/>
  <c r="G346" i="11" s="1"/>
  <c r="F344" i="11"/>
  <c r="E344" i="11"/>
  <c r="BF344" i="11" s="1"/>
  <c r="BN343" i="11"/>
  <c r="BD343" i="11"/>
  <c r="BC343" i="11"/>
  <c r="BB343" i="11"/>
  <c r="BB346" i="11" s="1"/>
  <c r="BA343" i="11"/>
  <c r="BA346" i="11" s="1"/>
  <c r="AZ343" i="11"/>
  <c r="AY343" i="11"/>
  <c r="AX343" i="11"/>
  <c r="AX346" i="11" s="1"/>
  <c r="AW343" i="11"/>
  <c r="AV343" i="11"/>
  <c r="AU343" i="11"/>
  <c r="AT343" i="11"/>
  <c r="AT346" i="11" s="1"/>
  <c r="AS343" i="11"/>
  <c r="AR343" i="11"/>
  <c r="AQ343" i="11"/>
  <c r="AP343" i="11"/>
  <c r="AP346" i="11" s="1"/>
  <c r="AO343" i="11"/>
  <c r="AO346" i="11" s="1"/>
  <c r="AN343" i="11"/>
  <c r="AM343" i="11"/>
  <c r="AL343" i="11"/>
  <c r="AL346" i="11" s="1"/>
  <c r="AK343" i="11"/>
  <c r="AK346" i="11" s="1"/>
  <c r="AJ343" i="11"/>
  <c r="AI343" i="11"/>
  <c r="BM343" i="11" s="1"/>
  <c r="AH343" i="11"/>
  <c r="AH346" i="11" s="1"/>
  <c r="AG343" i="11"/>
  <c r="AG346" i="11" s="1"/>
  <c r="AF343" i="11"/>
  <c r="AE343" i="11"/>
  <c r="BL343" i="11" s="1"/>
  <c r="AD343" i="11"/>
  <c r="AD346" i="11" s="1"/>
  <c r="AC343" i="11"/>
  <c r="AC346" i="11" s="1"/>
  <c r="AB343" i="11"/>
  <c r="AA343" i="11"/>
  <c r="Z343" i="11"/>
  <c r="Z346" i="11" s="1"/>
  <c r="Y343" i="11"/>
  <c r="Y346" i="11" s="1"/>
  <c r="X343" i="11"/>
  <c r="W343" i="11"/>
  <c r="V343" i="11"/>
  <c r="V346" i="11" s="1"/>
  <c r="U343" i="11"/>
  <c r="U346" i="11" s="1"/>
  <c r="T343" i="11"/>
  <c r="S343" i="11"/>
  <c r="R343" i="11"/>
  <c r="R346" i="11" s="1"/>
  <c r="Q343" i="11"/>
  <c r="Q346" i="11" s="1"/>
  <c r="P343" i="11"/>
  <c r="O343" i="11"/>
  <c r="N343" i="11"/>
  <c r="N346" i="11" s="1"/>
  <c r="M343" i="11"/>
  <c r="L343" i="11"/>
  <c r="K343" i="11"/>
  <c r="J343" i="11"/>
  <c r="J346" i="11" s="1"/>
  <c r="I343" i="11"/>
  <c r="H343" i="11"/>
  <c r="G343" i="11"/>
  <c r="F343" i="11"/>
  <c r="F346" i="11" s="1"/>
  <c r="E343" i="11"/>
  <c r="BC341" i="11"/>
  <c r="AU341" i="11"/>
  <c r="AM341" i="11"/>
  <c r="AE341" i="11"/>
  <c r="W341" i="11"/>
  <c r="O341" i="11"/>
  <c r="G341" i="11"/>
  <c r="BN340" i="11"/>
  <c r="BD340" i="11"/>
  <c r="BC340" i="11"/>
  <c r="BB340" i="11"/>
  <c r="BA340" i="11"/>
  <c r="AZ340" i="11"/>
  <c r="AY340" i="11"/>
  <c r="AX340" i="11"/>
  <c r="AW340" i="11"/>
  <c r="BP340" i="11" s="1"/>
  <c r="AV340" i="11"/>
  <c r="AU340" i="11"/>
  <c r="AT340" i="11"/>
  <c r="AS340" i="11"/>
  <c r="BO340" i="11" s="1"/>
  <c r="AR340" i="11"/>
  <c r="AQ340" i="11"/>
  <c r="AP340" i="11"/>
  <c r="AO340" i="11"/>
  <c r="AN340" i="11"/>
  <c r="AM340" i="11"/>
  <c r="AL340" i="11"/>
  <c r="AK340" i="11"/>
  <c r="AJ340" i="11"/>
  <c r="AI340" i="11"/>
  <c r="BM340" i="11" s="1"/>
  <c r="AH340" i="11"/>
  <c r="AG340" i="11"/>
  <c r="AF340" i="11"/>
  <c r="AE340" i="11"/>
  <c r="BL340" i="11" s="1"/>
  <c r="AD340" i="11"/>
  <c r="AC340" i="11"/>
  <c r="AB340" i="11"/>
  <c r="AA340" i="11"/>
  <c r="Z340" i="11"/>
  <c r="Y340" i="11"/>
  <c r="BJ340" i="11" s="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BH340" i="11" s="1"/>
  <c r="L340" i="11"/>
  <c r="K340" i="11"/>
  <c r="J340" i="11"/>
  <c r="I340" i="11"/>
  <c r="BG340" i="11" s="1"/>
  <c r="H340" i="11"/>
  <c r="G340" i="11"/>
  <c r="F340" i="11"/>
  <c r="E340" i="11"/>
  <c r="D340" i="11" s="1"/>
  <c r="BL339" i="11"/>
  <c r="BU339" i="11" s="1"/>
  <c r="BD339" i="11"/>
  <c r="BD341" i="11" s="1"/>
  <c r="BC339" i="11"/>
  <c r="BB339" i="11"/>
  <c r="BB341" i="11" s="1"/>
  <c r="BA339" i="11"/>
  <c r="AZ339" i="11"/>
  <c r="AZ341" i="11" s="1"/>
  <c r="AY339" i="11"/>
  <c r="AY341" i="11" s="1"/>
  <c r="AX339" i="11"/>
  <c r="AX341" i="11" s="1"/>
  <c r="AW339" i="11"/>
  <c r="AV339" i="11"/>
  <c r="AV341" i="11" s="1"/>
  <c r="AU339" i="11"/>
  <c r="AT339" i="11"/>
  <c r="AT341" i="11" s="1"/>
  <c r="AS339" i="11"/>
  <c r="AR339" i="11"/>
  <c r="BO339" i="11" s="1"/>
  <c r="AQ339" i="11"/>
  <c r="AQ341" i="11" s="1"/>
  <c r="AP339" i="11"/>
  <c r="AP341" i="11" s="1"/>
  <c r="AO339" i="11"/>
  <c r="AN339" i="11"/>
  <c r="AN341" i="11" s="1"/>
  <c r="AM339" i="11"/>
  <c r="BN339" i="11" s="1"/>
  <c r="AL339" i="11"/>
  <c r="AL341" i="11" s="1"/>
  <c r="AK339" i="11"/>
  <c r="AJ339" i="11"/>
  <c r="AJ341" i="11" s="1"/>
  <c r="AI339" i="11"/>
  <c r="BM339" i="11" s="1"/>
  <c r="AH339" i="11"/>
  <c r="AH341" i="11" s="1"/>
  <c r="AG339" i="11"/>
  <c r="AF339" i="11"/>
  <c r="AF341" i="11" s="1"/>
  <c r="AE339" i="11"/>
  <c r="AD339" i="11"/>
  <c r="AD341" i="11" s="1"/>
  <c r="AC339" i="11"/>
  <c r="AB339" i="11"/>
  <c r="AB341" i="11" s="1"/>
  <c r="AA339" i="11"/>
  <c r="AA341" i="11" s="1"/>
  <c r="Z339" i="11"/>
  <c r="Z341" i="11" s="1"/>
  <c r="Y339" i="11"/>
  <c r="X339" i="11"/>
  <c r="X341" i="11" s="1"/>
  <c r="W339" i="11"/>
  <c r="BJ339" i="11" s="1"/>
  <c r="V339" i="11"/>
  <c r="V341" i="11" s="1"/>
  <c r="U339" i="11"/>
  <c r="T339" i="11"/>
  <c r="T341" i="11" s="1"/>
  <c r="S339" i="11"/>
  <c r="BI339" i="11" s="1"/>
  <c r="R339" i="11"/>
  <c r="R341" i="11" s="1"/>
  <c r="Q339" i="11"/>
  <c r="P339" i="11"/>
  <c r="P341" i="11" s="1"/>
  <c r="O339" i="11"/>
  <c r="BH339" i="11" s="1"/>
  <c r="N339" i="11"/>
  <c r="N341" i="11" s="1"/>
  <c r="M339" i="11"/>
  <c r="L339" i="11"/>
  <c r="L341" i="11" s="1"/>
  <c r="K339" i="11"/>
  <c r="K341" i="11" s="1"/>
  <c r="J339" i="11"/>
  <c r="J341" i="11" s="1"/>
  <c r="I339" i="11"/>
  <c r="H339" i="11"/>
  <c r="H341" i="11" s="1"/>
  <c r="G339" i="11"/>
  <c r="F339" i="11"/>
  <c r="F341" i="11" s="1"/>
  <c r="E339" i="11"/>
  <c r="BA337" i="11"/>
  <c r="AS337" i="11"/>
  <c r="AK337" i="11"/>
  <c r="AC337" i="11"/>
  <c r="U337" i="11"/>
  <c r="M337" i="11"/>
  <c r="E337" i="11"/>
  <c r="BT336" i="11"/>
  <c r="BL336" i="11"/>
  <c r="BU336" i="11" s="1"/>
  <c r="BD336" i="11"/>
  <c r="BC336" i="11"/>
  <c r="BB336" i="11"/>
  <c r="BA336" i="11"/>
  <c r="AZ336" i="11"/>
  <c r="BQ336" i="11" s="1"/>
  <c r="AY336" i="11"/>
  <c r="BP336" i="11" s="1"/>
  <c r="AX336" i="11"/>
  <c r="AW336" i="11"/>
  <c r="AV336" i="11"/>
  <c r="AU336" i="11"/>
  <c r="AT336" i="11"/>
  <c r="AS336" i="11"/>
  <c r="AR336" i="11"/>
  <c r="BO336" i="11" s="1"/>
  <c r="BV336" i="11" s="1"/>
  <c r="AQ336" i="11"/>
  <c r="AP336" i="11"/>
  <c r="AO336" i="11"/>
  <c r="AN336" i="11"/>
  <c r="AM336" i="11"/>
  <c r="BN336" i="11" s="1"/>
  <c r="AL336" i="11"/>
  <c r="AK336" i="11"/>
  <c r="AJ336" i="11"/>
  <c r="AI336" i="11"/>
  <c r="BM336" i="11" s="1"/>
  <c r="AH336" i="11"/>
  <c r="AG336" i="11"/>
  <c r="AF336" i="11"/>
  <c r="AE336" i="11"/>
  <c r="AD336" i="11"/>
  <c r="AC336" i="11"/>
  <c r="AB336" i="11"/>
  <c r="AA336" i="11"/>
  <c r="Z336" i="11"/>
  <c r="BK336" i="11" s="1"/>
  <c r="Y336" i="11"/>
  <c r="X336" i="11"/>
  <c r="W336" i="11"/>
  <c r="BJ336" i="11" s="1"/>
  <c r="V336" i="11"/>
  <c r="U336" i="11"/>
  <c r="T336" i="11"/>
  <c r="S336" i="11"/>
  <c r="BI336" i="11" s="1"/>
  <c r="R336" i="11"/>
  <c r="Q336" i="11"/>
  <c r="P336" i="11"/>
  <c r="O336" i="11"/>
  <c r="BH336" i="11" s="1"/>
  <c r="N336" i="11"/>
  <c r="M336" i="11"/>
  <c r="L336" i="11"/>
  <c r="K336" i="11"/>
  <c r="J336" i="11"/>
  <c r="I336" i="11"/>
  <c r="H336" i="11"/>
  <c r="G336" i="11"/>
  <c r="F336" i="11"/>
  <c r="E336" i="11"/>
  <c r="BJ335" i="11"/>
  <c r="BD335" i="11"/>
  <c r="BD337" i="11" s="1"/>
  <c r="BC335" i="11"/>
  <c r="BB335" i="11"/>
  <c r="BB337" i="11" s="1"/>
  <c r="BA335" i="11"/>
  <c r="AZ335" i="11"/>
  <c r="AZ337" i="11" s="1"/>
  <c r="AY335" i="11"/>
  <c r="AX335" i="11"/>
  <c r="AX337" i="11" s="1"/>
  <c r="AW335" i="11"/>
  <c r="BP335" i="11" s="1"/>
  <c r="AV335" i="11"/>
  <c r="AV337" i="11" s="1"/>
  <c r="AU335" i="11"/>
  <c r="AT335" i="11"/>
  <c r="AT337" i="11" s="1"/>
  <c r="AS335" i="11"/>
  <c r="BO335" i="11" s="1"/>
  <c r="AR335" i="11"/>
  <c r="AR337" i="11" s="1"/>
  <c r="AQ335" i="11"/>
  <c r="AP335" i="11"/>
  <c r="AP337" i="11" s="1"/>
  <c r="AO335" i="11"/>
  <c r="AO337" i="11" s="1"/>
  <c r="AN335" i="11"/>
  <c r="AN337" i="11" s="1"/>
  <c r="AM335" i="11"/>
  <c r="AL335" i="11"/>
  <c r="AL337" i="11" s="1"/>
  <c r="AK335" i="11"/>
  <c r="AJ335" i="11"/>
  <c r="AJ337" i="11" s="1"/>
  <c r="AI335" i="11"/>
  <c r="AH335" i="11"/>
  <c r="AH337" i="11" s="1"/>
  <c r="AG335" i="11"/>
  <c r="AG337" i="11" s="1"/>
  <c r="AF335" i="11"/>
  <c r="AF337" i="11" s="1"/>
  <c r="AE335" i="11"/>
  <c r="AD335" i="11"/>
  <c r="AD337" i="11" s="1"/>
  <c r="AC335" i="11"/>
  <c r="AB335" i="11"/>
  <c r="AB337" i="11" s="1"/>
  <c r="AA335" i="11"/>
  <c r="Z335" i="11"/>
  <c r="Z337" i="11" s="1"/>
  <c r="Y335" i="11"/>
  <c r="Y337" i="11" s="1"/>
  <c r="X335" i="11"/>
  <c r="X337" i="11" s="1"/>
  <c r="W335" i="11"/>
  <c r="V335" i="11"/>
  <c r="V337" i="11" s="1"/>
  <c r="U335" i="11"/>
  <c r="T335" i="11"/>
  <c r="T337" i="11" s="1"/>
  <c r="S335" i="11"/>
  <c r="R335" i="11"/>
  <c r="BI335" i="11" s="1"/>
  <c r="Q335" i="11"/>
  <c r="Q337" i="11" s="1"/>
  <c r="P335" i="11"/>
  <c r="P337" i="11" s="1"/>
  <c r="O335" i="11"/>
  <c r="N335" i="11"/>
  <c r="N337" i="11" s="1"/>
  <c r="M335" i="11"/>
  <c r="BH335" i="11" s="1"/>
  <c r="L335" i="11"/>
  <c r="L337" i="11" s="1"/>
  <c r="K335" i="11"/>
  <c r="J335" i="11"/>
  <c r="J337" i="11" s="1"/>
  <c r="I335" i="11"/>
  <c r="BG335" i="11" s="1"/>
  <c r="H335" i="11"/>
  <c r="H337" i="11" s="1"/>
  <c r="G335" i="11"/>
  <c r="F335" i="11"/>
  <c r="F337" i="11" s="1"/>
  <c r="E335" i="11"/>
  <c r="D335" i="11" s="1"/>
  <c r="BJ332" i="11"/>
  <c r="BD332" i="11"/>
  <c r="BC332" i="11"/>
  <c r="BB332" i="11"/>
  <c r="BA332" i="11"/>
  <c r="AZ332" i="11"/>
  <c r="BQ332" i="11" s="1"/>
  <c r="AY332" i="11"/>
  <c r="AX332" i="11"/>
  <c r="AW332" i="11"/>
  <c r="BP332" i="11" s="1"/>
  <c r="AV332" i="11"/>
  <c r="AU332" i="11"/>
  <c r="AT332" i="11"/>
  <c r="AS332" i="11"/>
  <c r="BO332" i="11" s="1"/>
  <c r="BV332" i="11" s="1"/>
  <c r="AR332" i="11"/>
  <c r="AQ332" i="11"/>
  <c r="AP332" i="11"/>
  <c r="AO332" i="11"/>
  <c r="BN332" i="11" s="1"/>
  <c r="AN332" i="11"/>
  <c r="AM332" i="11"/>
  <c r="AL332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BK332" i="11" s="1"/>
  <c r="Y332" i="11"/>
  <c r="X332" i="11"/>
  <c r="W332" i="11"/>
  <c r="V332" i="11"/>
  <c r="U332" i="11"/>
  <c r="T332" i="11"/>
  <c r="S332" i="11"/>
  <c r="R332" i="11"/>
  <c r="BI332" i="11" s="1"/>
  <c r="BT332" i="11" s="1"/>
  <c r="Q332" i="11"/>
  <c r="P332" i="11"/>
  <c r="O332" i="11"/>
  <c r="N332" i="11"/>
  <c r="M332" i="11"/>
  <c r="BH332" i="11" s="1"/>
  <c r="L332" i="11"/>
  <c r="K332" i="11"/>
  <c r="J332" i="11"/>
  <c r="I332" i="11"/>
  <c r="BG332" i="11" s="1"/>
  <c r="H332" i="11"/>
  <c r="G332" i="11"/>
  <c r="F332" i="11"/>
  <c r="E332" i="11"/>
  <c r="D332" i="11" s="1"/>
  <c r="BD331" i="11"/>
  <c r="BC331" i="11"/>
  <c r="BB331" i="11"/>
  <c r="BA331" i="11"/>
  <c r="AZ331" i="11"/>
  <c r="AY331" i="11"/>
  <c r="AX331" i="11"/>
  <c r="AW331" i="11"/>
  <c r="AV331" i="11"/>
  <c r="AU331" i="11"/>
  <c r="AU333" i="11" s="1"/>
  <c r="AT331" i="11"/>
  <c r="AS331" i="11"/>
  <c r="AR331" i="11"/>
  <c r="AQ331" i="11"/>
  <c r="AQ333" i="11" s="1"/>
  <c r="AP331" i="11"/>
  <c r="AO331" i="11"/>
  <c r="AN331" i="11"/>
  <c r="AM331" i="11"/>
  <c r="BN331" i="11" s="1"/>
  <c r="AL331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AA333" i="11" s="1"/>
  <c r="Z331" i="11"/>
  <c r="Y331" i="11"/>
  <c r="X331" i="11"/>
  <c r="W331" i="11"/>
  <c r="BJ331" i="11" s="1"/>
  <c r="V331" i="11"/>
  <c r="U331" i="11"/>
  <c r="T331" i="11"/>
  <c r="S331" i="11"/>
  <c r="R331" i="11"/>
  <c r="Q331" i="11"/>
  <c r="P331" i="11"/>
  <c r="O331" i="11"/>
  <c r="BH331" i="11" s="1"/>
  <c r="N331" i="11"/>
  <c r="M331" i="11"/>
  <c r="L331" i="11"/>
  <c r="K331" i="11"/>
  <c r="K333" i="11" s="1"/>
  <c r="J331" i="11"/>
  <c r="I331" i="11"/>
  <c r="H331" i="11"/>
  <c r="G331" i="11"/>
  <c r="F331" i="11"/>
  <c r="E331" i="11"/>
  <c r="BD330" i="11"/>
  <c r="BC330" i="11"/>
  <c r="BB330" i="11"/>
  <c r="BA330" i="11"/>
  <c r="AZ330" i="11"/>
  <c r="AY330" i="11"/>
  <c r="AX330" i="11"/>
  <c r="AW330" i="11"/>
  <c r="BP330" i="11" s="1"/>
  <c r="AV330" i="11"/>
  <c r="AU330" i="11"/>
  <c r="AT330" i="11"/>
  <c r="AS330" i="11"/>
  <c r="BO330" i="11" s="1"/>
  <c r="AR330" i="11"/>
  <c r="AQ330" i="11"/>
  <c r="AP330" i="11"/>
  <c r="AO330" i="11"/>
  <c r="BN330" i="11" s="1"/>
  <c r="AN330" i="11"/>
  <c r="AM330" i="11"/>
  <c r="AL330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BJ330" i="11" s="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BH330" i="11" s="1"/>
  <c r="L330" i="11"/>
  <c r="K330" i="11"/>
  <c r="J330" i="11"/>
  <c r="I330" i="11"/>
  <c r="BG330" i="11" s="1"/>
  <c r="H330" i="11"/>
  <c r="G330" i="11"/>
  <c r="F330" i="11"/>
  <c r="E330" i="11"/>
  <c r="D330" i="11" s="1"/>
  <c r="BL329" i="11"/>
  <c r="BH329" i="11"/>
  <c r="BD329" i="11"/>
  <c r="BD333" i="11" s="1"/>
  <c r="BC329" i="11"/>
  <c r="BC333" i="11" s="1"/>
  <c r="BB329" i="11"/>
  <c r="BB333" i="11" s="1"/>
  <c r="BA329" i="11"/>
  <c r="AZ329" i="11"/>
  <c r="AZ333" i="11" s="1"/>
  <c r="AY329" i="11"/>
  <c r="BP329" i="11" s="1"/>
  <c r="AX329" i="11"/>
  <c r="AX333" i="11" s="1"/>
  <c r="AW329" i="11"/>
  <c r="AV329" i="11"/>
  <c r="AV333" i="11" s="1"/>
  <c r="AU329" i="11"/>
  <c r="AT329" i="11"/>
  <c r="AT333" i="11" s="1"/>
  <c r="AS329" i="11"/>
  <c r="AR329" i="11"/>
  <c r="BO329" i="11" s="1"/>
  <c r="AQ329" i="11"/>
  <c r="AP329" i="11"/>
  <c r="AP333" i="11" s="1"/>
  <c r="AO329" i="11"/>
  <c r="AN329" i="11"/>
  <c r="AN333" i="11" s="1"/>
  <c r="AM329" i="11"/>
  <c r="BN329" i="11" s="1"/>
  <c r="AL329" i="11"/>
  <c r="AL333" i="11" s="1"/>
  <c r="AK329" i="11"/>
  <c r="AJ329" i="11"/>
  <c r="AJ333" i="11" s="1"/>
  <c r="AI329" i="11"/>
  <c r="BM329" i="11" s="1"/>
  <c r="AH329" i="11"/>
  <c r="AH333" i="11" s="1"/>
  <c r="AG329" i="11"/>
  <c r="AF329" i="11"/>
  <c r="AF333" i="11" s="1"/>
  <c r="AE329" i="11"/>
  <c r="AD329" i="11"/>
  <c r="AD333" i="11" s="1"/>
  <c r="AC329" i="11"/>
  <c r="AB329" i="11"/>
  <c r="AB333" i="11" s="1"/>
  <c r="AA329" i="11"/>
  <c r="Z329" i="11"/>
  <c r="Z333" i="11" s="1"/>
  <c r="Y329" i="11"/>
  <c r="X329" i="11"/>
  <c r="X333" i="11" s="1"/>
  <c r="W329" i="11"/>
  <c r="BJ329" i="11" s="1"/>
  <c r="V329" i="11"/>
  <c r="V333" i="11" s="1"/>
  <c r="U329" i="11"/>
  <c r="T329" i="11"/>
  <c r="T333" i="11" s="1"/>
  <c r="S329" i="11"/>
  <c r="BI329" i="11" s="1"/>
  <c r="R329" i="11"/>
  <c r="R333" i="11" s="1"/>
  <c r="Q329" i="11"/>
  <c r="P329" i="11"/>
  <c r="P333" i="11" s="1"/>
  <c r="O329" i="11"/>
  <c r="O333" i="11" s="1"/>
  <c r="N329" i="11"/>
  <c r="N333" i="11" s="1"/>
  <c r="M329" i="11"/>
  <c r="L329" i="11"/>
  <c r="L333" i="11" s="1"/>
  <c r="K329" i="11"/>
  <c r="J329" i="11"/>
  <c r="J333" i="11" s="1"/>
  <c r="I329" i="11"/>
  <c r="BG329" i="11" s="1"/>
  <c r="H329" i="11"/>
  <c r="H333" i="11" s="1"/>
  <c r="G329" i="11"/>
  <c r="G333" i="11" s="1"/>
  <c r="F329" i="11"/>
  <c r="F333" i="11" s="1"/>
  <c r="E329" i="11"/>
  <c r="BA327" i="11"/>
  <c r="AW327" i="11"/>
  <c r="AS327" i="11"/>
  <c r="AK327" i="11"/>
  <c r="AG327" i="11"/>
  <c r="AC327" i="11"/>
  <c r="U327" i="11"/>
  <c r="M327" i="11"/>
  <c r="E327" i="11"/>
  <c r="BL326" i="11"/>
  <c r="BH326" i="11"/>
  <c r="BD326" i="11"/>
  <c r="BC326" i="11"/>
  <c r="BB326" i="11"/>
  <c r="BA326" i="11"/>
  <c r="AZ326" i="11"/>
  <c r="BQ326" i="11" s="1"/>
  <c r="AY326" i="11"/>
  <c r="BP326" i="11" s="1"/>
  <c r="AX326" i="11"/>
  <c r="AW326" i="11"/>
  <c r="AV326" i="11"/>
  <c r="AU326" i="11"/>
  <c r="AT326" i="11"/>
  <c r="AS326" i="11"/>
  <c r="AR326" i="11"/>
  <c r="BO326" i="11" s="1"/>
  <c r="AQ326" i="11"/>
  <c r="AP326" i="11"/>
  <c r="AO326" i="11"/>
  <c r="AN326" i="11"/>
  <c r="AM326" i="11"/>
  <c r="BN326" i="11" s="1"/>
  <c r="AL326" i="11"/>
  <c r="AK326" i="11"/>
  <c r="AJ326" i="11"/>
  <c r="AI326" i="11"/>
  <c r="BM326" i="11" s="1"/>
  <c r="AH326" i="11"/>
  <c r="AG326" i="11"/>
  <c r="AF326" i="11"/>
  <c r="AE326" i="11"/>
  <c r="AD326" i="11"/>
  <c r="AC326" i="11"/>
  <c r="AB326" i="11"/>
  <c r="AA326" i="11"/>
  <c r="Z326" i="11"/>
  <c r="BK326" i="11" s="1"/>
  <c r="BT326" i="11" s="1"/>
  <c r="Y326" i="11"/>
  <c r="X326" i="11"/>
  <c r="W326" i="11"/>
  <c r="BJ326" i="11" s="1"/>
  <c r="V326" i="11"/>
  <c r="U326" i="11"/>
  <c r="T326" i="11"/>
  <c r="S326" i="11"/>
  <c r="BI326" i="11" s="1"/>
  <c r="R326" i="11"/>
  <c r="Q326" i="11"/>
  <c r="P326" i="11"/>
  <c r="O326" i="11"/>
  <c r="N326" i="11"/>
  <c r="M326" i="11"/>
  <c r="L326" i="11"/>
  <c r="K326" i="11"/>
  <c r="J326" i="11"/>
  <c r="I326" i="11"/>
  <c r="BG326" i="11" s="1"/>
  <c r="H326" i="11"/>
  <c r="G326" i="11"/>
  <c r="F326" i="11"/>
  <c r="E326" i="11"/>
  <c r="BF326" i="11" s="1"/>
  <c r="BN325" i="11"/>
  <c r="BJ325" i="11"/>
  <c r="BD325" i="11"/>
  <c r="BD327" i="11" s="1"/>
  <c r="BC325" i="11"/>
  <c r="BC327" i="11" s="1"/>
  <c r="BB325" i="11"/>
  <c r="BB327" i="11" s="1"/>
  <c r="BA325" i="11"/>
  <c r="AZ325" i="11"/>
  <c r="AZ327" i="11" s="1"/>
  <c r="AY325" i="11"/>
  <c r="AY327" i="11" s="1"/>
  <c r="AX325" i="11"/>
  <c r="AX327" i="11" s="1"/>
  <c r="AW325" i="11"/>
  <c r="BP325" i="11" s="1"/>
  <c r="AV325" i="11"/>
  <c r="AV327" i="11" s="1"/>
  <c r="BP327" i="11" s="1"/>
  <c r="AU325" i="11"/>
  <c r="AU327" i="11" s="1"/>
  <c r="AT325" i="11"/>
  <c r="AT327" i="11" s="1"/>
  <c r="AS325" i="11"/>
  <c r="BO325" i="11" s="1"/>
  <c r="AR325" i="11"/>
  <c r="AR327" i="11" s="1"/>
  <c r="BO327" i="11" s="1"/>
  <c r="AQ325" i="11"/>
  <c r="AQ327" i="11" s="1"/>
  <c r="AP325" i="11"/>
  <c r="AP327" i="11" s="1"/>
  <c r="AO325" i="11"/>
  <c r="AO327" i="11" s="1"/>
  <c r="AN325" i="11"/>
  <c r="AN327" i="11" s="1"/>
  <c r="AM325" i="11"/>
  <c r="AM327" i="11" s="1"/>
  <c r="AL325" i="11"/>
  <c r="AL327" i="11" s="1"/>
  <c r="AK325" i="11"/>
  <c r="AJ325" i="11"/>
  <c r="AJ327" i="11" s="1"/>
  <c r="AI325" i="11"/>
  <c r="BM325" i="11" s="1"/>
  <c r="AH325" i="11"/>
  <c r="AH327" i="11" s="1"/>
  <c r="AG325" i="11"/>
  <c r="AF325" i="11"/>
  <c r="AF327" i="11" s="1"/>
  <c r="AE325" i="11"/>
  <c r="AE327" i="11" s="1"/>
  <c r="AD325" i="11"/>
  <c r="AD327" i="11" s="1"/>
  <c r="AC325" i="11"/>
  <c r="AB325" i="11"/>
  <c r="AB327" i="11" s="1"/>
  <c r="AA325" i="11"/>
  <c r="AA327" i="11" s="1"/>
  <c r="Z325" i="11"/>
  <c r="Z327" i="11" s="1"/>
  <c r="Y325" i="11"/>
  <c r="Y327" i="11" s="1"/>
  <c r="X325" i="11"/>
  <c r="X327" i="11" s="1"/>
  <c r="W325" i="11"/>
  <c r="W327" i="11" s="1"/>
  <c r="V325" i="11"/>
  <c r="V327" i="11" s="1"/>
  <c r="BJ327" i="11" s="1"/>
  <c r="U325" i="11"/>
  <c r="T325" i="11"/>
  <c r="T327" i="11" s="1"/>
  <c r="S325" i="11"/>
  <c r="S327" i="11" s="1"/>
  <c r="R325" i="11"/>
  <c r="BI325" i="11" s="1"/>
  <c r="Q325" i="11"/>
  <c r="Q327" i="11" s="1"/>
  <c r="P325" i="11"/>
  <c r="P327" i="11" s="1"/>
  <c r="O325" i="11"/>
  <c r="O327" i="11" s="1"/>
  <c r="N325" i="11"/>
  <c r="N327" i="11" s="1"/>
  <c r="M325" i="11"/>
  <c r="BH325" i="11" s="1"/>
  <c r="L325" i="11"/>
  <c r="L327" i="11" s="1"/>
  <c r="K325" i="11"/>
  <c r="K327" i="11" s="1"/>
  <c r="J325" i="11"/>
  <c r="J327" i="11" s="1"/>
  <c r="I325" i="11"/>
  <c r="BG325" i="11" s="1"/>
  <c r="H325" i="11"/>
  <c r="H327" i="11" s="1"/>
  <c r="G325" i="11"/>
  <c r="G327" i="11" s="1"/>
  <c r="F325" i="11"/>
  <c r="F327" i="11" s="1"/>
  <c r="E325" i="11"/>
  <c r="D325" i="11" s="1"/>
  <c r="AQ323" i="11"/>
  <c r="AA323" i="11"/>
  <c r="K323" i="11"/>
  <c r="BN322" i="11"/>
  <c r="BJ322" i="11"/>
  <c r="BD322" i="11"/>
  <c r="BC322" i="11"/>
  <c r="BB322" i="11"/>
  <c r="BA322" i="11"/>
  <c r="AZ322" i="11"/>
  <c r="BQ322" i="11" s="1"/>
  <c r="AY322" i="11"/>
  <c r="AX322" i="11"/>
  <c r="AW322" i="11"/>
  <c r="BP322" i="11" s="1"/>
  <c r="AV322" i="11"/>
  <c r="AU322" i="11"/>
  <c r="AT322" i="11"/>
  <c r="AS322" i="11"/>
  <c r="BO322" i="11" s="1"/>
  <c r="BV322" i="11" s="1"/>
  <c r="AR322" i="11"/>
  <c r="AQ322" i="11"/>
  <c r="AP322" i="11"/>
  <c r="AO322" i="11"/>
  <c r="AN322" i="11"/>
  <c r="AM322" i="11"/>
  <c r="AL322" i="11"/>
  <c r="AK322" i="11"/>
  <c r="AJ322" i="11"/>
  <c r="AI322" i="11"/>
  <c r="BM322" i="11" s="1"/>
  <c r="AH322" i="11"/>
  <c r="AG322" i="11"/>
  <c r="AF322" i="11"/>
  <c r="AE322" i="11"/>
  <c r="BL322" i="11" s="1"/>
  <c r="AD322" i="11"/>
  <c r="AC322" i="11"/>
  <c r="AB322" i="11"/>
  <c r="AA322" i="11"/>
  <c r="Z322" i="11"/>
  <c r="BK322" i="11" s="1"/>
  <c r="Y322" i="11"/>
  <c r="X322" i="11"/>
  <c r="W322" i="11"/>
  <c r="V322" i="11"/>
  <c r="U322" i="11"/>
  <c r="T322" i="11"/>
  <c r="S322" i="11"/>
  <c r="R322" i="11"/>
  <c r="BI322" i="11" s="1"/>
  <c r="BT322" i="11" s="1"/>
  <c r="Q322" i="11"/>
  <c r="P322" i="11"/>
  <c r="O322" i="11"/>
  <c r="N322" i="11"/>
  <c r="M322" i="11"/>
  <c r="BH322" i="11" s="1"/>
  <c r="L322" i="11"/>
  <c r="K322" i="11"/>
  <c r="J322" i="11"/>
  <c r="I322" i="11"/>
  <c r="BG322" i="11" s="1"/>
  <c r="H322" i="11"/>
  <c r="G322" i="11"/>
  <c r="F322" i="11"/>
  <c r="E322" i="11"/>
  <c r="D322" i="11" s="1"/>
  <c r="BH321" i="11"/>
  <c r="BD321" i="11"/>
  <c r="BC321" i="11"/>
  <c r="BB321" i="11"/>
  <c r="BA321" i="11"/>
  <c r="AZ321" i="11"/>
  <c r="AY321" i="11"/>
  <c r="BP321" i="11" s="1"/>
  <c r="AX321" i="11"/>
  <c r="AW321" i="11"/>
  <c r="AV321" i="11"/>
  <c r="AU321" i="11"/>
  <c r="AT321" i="11"/>
  <c r="AS321" i="11"/>
  <c r="AR321" i="11"/>
  <c r="AQ321" i="11"/>
  <c r="AP321" i="11"/>
  <c r="AO321" i="11"/>
  <c r="AN321" i="11"/>
  <c r="AM321" i="11"/>
  <c r="BN321" i="11" s="1"/>
  <c r="AL321" i="11"/>
  <c r="AK321" i="11"/>
  <c r="AJ321" i="11"/>
  <c r="AI321" i="11"/>
  <c r="BM321" i="11" s="1"/>
  <c r="AH321" i="11"/>
  <c r="AG321" i="11"/>
  <c r="AF321" i="11"/>
  <c r="AE321" i="11"/>
  <c r="BL321" i="11" s="1"/>
  <c r="BU321" i="11" s="1"/>
  <c r="AD321" i="11"/>
  <c r="AC321" i="11"/>
  <c r="AB321" i="11"/>
  <c r="AA321" i="11"/>
  <c r="Z321" i="11"/>
  <c r="Y321" i="11"/>
  <c r="X321" i="11"/>
  <c r="W321" i="11"/>
  <c r="BJ321" i="11" s="1"/>
  <c r="V321" i="11"/>
  <c r="U321" i="11"/>
  <c r="T321" i="11"/>
  <c r="S321" i="11"/>
  <c r="BI321" i="11" s="1"/>
  <c r="R321" i="11"/>
  <c r="Q321" i="11"/>
  <c r="P321" i="11"/>
  <c r="O321" i="11"/>
  <c r="N321" i="11"/>
  <c r="M321" i="11"/>
  <c r="L321" i="11"/>
  <c r="K321" i="11"/>
  <c r="J321" i="11"/>
  <c r="I321" i="11"/>
  <c r="BG321" i="11" s="1"/>
  <c r="H321" i="11"/>
  <c r="G321" i="11"/>
  <c r="F321" i="11"/>
  <c r="E321" i="11"/>
  <c r="BF321" i="11" s="1"/>
  <c r="BN320" i="11"/>
  <c r="BD320" i="11"/>
  <c r="BC320" i="11"/>
  <c r="BB320" i="11"/>
  <c r="BA320" i="11"/>
  <c r="AZ320" i="11"/>
  <c r="AY320" i="11"/>
  <c r="AX320" i="11"/>
  <c r="AW320" i="11"/>
  <c r="BP320" i="11" s="1"/>
  <c r="AV320" i="11"/>
  <c r="AU320" i="11"/>
  <c r="AT320" i="11"/>
  <c r="AS320" i="11"/>
  <c r="BO320" i="11" s="1"/>
  <c r="AR320" i="11"/>
  <c r="AQ320" i="11"/>
  <c r="AP320" i="11"/>
  <c r="AO320" i="11"/>
  <c r="AN320" i="11"/>
  <c r="AM320" i="11"/>
  <c r="AL320" i="11"/>
  <c r="AK320" i="11"/>
  <c r="AJ320" i="11"/>
  <c r="AI320" i="11"/>
  <c r="BM320" i="11" s="1"/>
  <c r="AH320" i="11"/>
  <c r="AG320" i="11"/>
  <c r="AF320" i="11"/>
  <c r="AE320" i="11"/>
  <c r="BL320" i="11" s="1"/>
  <c r="AD320" i="11"/>
  <c r="AC320" i="11"/>
  <c r="AB320" i="11"/>
  <c r="AA320" i="11"/>
  <c r="Z320" i="11"/>
  <c r="Y320" i="11"/>
  <c r="BJ320" i="11" s="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BH320" i="11" s="1"/>
  <c r="L320" i="11"/>
  <c r="K320" i="11"/>
  <c r="J320" i="11"/>
  <c r="I320" i="11"/>
  <c r="BG320" i="11" s="1"/>
  <c r="H320" i="11"/>
  <c r="G320" i="11"/>
  <c r="F320" i="11"/>
  <c r="E320" i="11"/>
  <c r="D320" i="11" s="1"/>
  <c r="BT319" i="11"/>
  <c r="BL319" i="11"/>
  <c r="BU319" i="11" s="1"/>
  <c r="BD319" i="11"/>
  <c r="BC319" i="11"/>
  <c r="BB319" i="11"/>
  <c r="BA319" i="11"/>
  <c r="AZ319" i="11"/>
  <c r="BQ319" i="11" s="1"/>
  <c r="AY319" i="11"/>
  <c r="BP319" i="11" s="1"/>
  <c r="AX319" i="11"/>
  <c r="AW319" i="11"/>
  <c r="AV319" i="11"/>
  <c r="AU319" i="11"/>
  <c r="AT319" i="11"/>
  <c r="AS319" i="11"/>
  <c r="AR319" i="11"/>
  <c r="BO319" i="11" s="1"/>
  <c r="AQ319" i="11"/>
  <c r="AP319" i="11"/>
  <c r="AO319" i="11"/>
  <c r="AN319" i="11"/>
  <c r="AM319" i="11"/>
  <c r="BN319" i="11" s="1"/>
  <c r="AL319" i="11"/>
  <c r="AK319" i="11"/>
  <c r="AJ319" i="11"/>
  <c r="AI319" i="11"/>
  <c r="BM319" i="11" s="1"/>
  <c r="AH319" i="11"/>
  <c r="AG319" i="11"/>
  <c r="AF319" i="11"/>
  <c r="AE319" i="11"/>
  <c r="AD319" i="11"/>
  <c r="AC319" i="11"/>
  <c r="AB319" i="11"/>
  <c r="AA319" i="11"/>
  <c r="Z319" i="11"/>
  <c r="BK319" i="11" s="1"/>
  <c r="Y319" i="11"/>
  <c r="X319" i="11"/>
  <c r="W319" i="11"/>
  <c r="BJ319" i="11" s="1"/>
  <c r="V319" i="11"/>
  <c r="U319" i="11"/>
  <c r="T319" i="11"/>
  <c r="S319" i="11"/>
  <c r="BI319" i="11" s="1"/>
  <c r="R319" i="11"/>
  <c r="Q319" i="11"/>
  <c r="P319" i="11"/>
  <c r="O319" i="11"/>
  <c r="BH319" i="11" s="1"/>
  <c r="N319" i="11"/>
  <c r="M319" i="11"/>
  <c r="L319" i="11"/>
  <c r="K319" i="11"/>
  <c r="J319" i="11"/>
  <c r="I319" i="11"/>
  <c r="H319" i="11"/>
  <c r="G319" i="11"/>
  <c r="F319" i="11"/>
  <c r="E319" i="11"/>
  <c r="BJ318" i="11"/>
  <c r="BD318" i="11"/>
  <c r="BC318" i="11"/>
  <c r="BB318" i="11"/>
  <c r="BA318" i="11"/>
  <c r="AZ318" i="11"/>
  <c r="BQ318" i="11" s="1"/>
  <c r="AY318" i="11"/>
  <c r="AX318" i="11"/>
  <c r="AW318" i="11"/>
  <c r="BP318" i="11" s="1"/>
  <c r="AV318" i="11"/>
  <c r="AU318" i="11"/>
  <c r="AT318" i="11"/>
  <c r="AS318" i="11"/>
  <c r="BO318" i="11" s="1"/>
  <c r="BV318" i="11" s="1"/>
  <c r="AR318" i="11"/>
  <c r="AQ318" i="11"/>
  <c r="AP318" i="11"/>
  <c r="AO318" i="11"/>
  <c r="BN318" i="11" s="1"/>
  <c r="AN318" i="11"/>
  <c r="AM318" i="11"/>
  <c r="AL318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BK318" i="11" s="1"/>
  <c r="Y318" i="11"/>
  <c r="X318" i="11"/>
  <c r="W318" i="11"/>
  <c r="V318" i="11"/>
  <c r="U318" i="11"/>
  <c r="T318" i="11"/>
  <c r="S318" i="11"/>
  <c r="R318" i="11"/>
  <c r="BI318" i="11" s="1"/>
  <c r="Q318" i="11"/>
  <c r="P318" i="11"/>
  <c r="O318" i="11"/>
  <c r="N318" i="11"/>
  <c r="M318" i="11"/>
  <c r="BH318" i="11" s="1"/>
  <c r="L318" i="11"/>
  <c r="K318" i="11"/>
  <c r="J318" i="11"/>
  <c r="I318" i="11"/>
  <c r="BG318" i="11" s="1"/>
  <c r="H318" i="11"/>
  <c r="G318" i="11"/>
  <c r="F318" i="11"/>
  <c r="E318" i="11"/>
  <c r="D318" i="11" s="1"/>
  <c r="BP317" i="11"/>
  <c r="BD317" i="11"/>
  <c r="BD323" i="11" s="1"/>
  <c r="BC317" i="11"/>
  <c r="BC323" i="11" s="1"/>
  <c r="BB317" i="11"/>
  <c r="BB323" i="11" s="1"/>
  <c r="BA317" i="11"/>
  <c r="BA323" i="11" s="1"/>
  <c r="AZ317" i="11"/>
  <c r="AZ323" i="11" s="1"/>
  <c r="AY317" i="11"/>
  <c r="AY323" i="11" s="1"/>
  <c r="AX317" i="11"/>
  <c r="AX323" i="11" s="1"/>
  <c r="AW317" i="11"/>
  <c r="AW323" i="11" s="1"/>
  <c r="BP323" i="11" s="1"/>
  <c r="AV317" i="11"/>
  <c r="AV323" i="11" s="1"/>
  <c r="AU317" i="11"/>
  <c r="AU323" i="11" s="1"/>
  <c r="AT317" i="11"/>
  <c r="AT323" i="11" s="1"/>
  <c r="AS317" i="11"/>
  <c r="AS323" i="11" s="1"/>
  <c r="AR317" i="11"/>
  <c r="AQ317" i="11"/>
  <c r="AP317" i="11"/>
  <c r="AP323" i="11" s="1"/>
  <c r="AO317" i="11"/>
  <c r="AO323" i="11" s="1"/>
  <c r="AN317" i="11"/>
  <c r="AN323" i="11" s="1"/>
  <c r="AM317" i="11"/>
  <c r="AL317" i="11"/>
  <c r="AL323" i="11" s="1"/>
  <c r="AK317" i="11"/>
  <c r="AK323" i="11" s="1"/>
  <c r="AJ317" i="11"/>
  <c r="AJ323" i="11" s="1"/>
  <c r="AI317" i="11"/>
  <c r="AH317" i="11"/>
  <c r="AH323" i="11" s="1"/>
  <c r="AG317" i="11"/>
  <c r="AG323" i="11" s="1"/>
  <c r="AF317" i="11"/>
  <c r="AF323" i="11" s="1"/>
  <c r="AE317" i="11"/>
  <c r="AD317" i="11"/>
  <c r="AD323" i="11" s="1"/>
  <c r="AC317" i="11"/>
  <c r="AC323" i="11" s="1"/>
  <c r="AB317" i="11"/>
  <c r="AB323" i="11" s="1"/>
  <c r="AA317" i="11"/>
  <c r="Z317" i="11"/>
  <c r="Z323" i="11" s="1"/>
  <c r="Y317" i="11"/>
  <c r="Y323" i="11" s="1"/>
  <c r="X317" i="11"/>
  <c r="X323" i="11" s="1"/>
  <c r="W317" i="11"/>
  <c r="V317" i="11"/>
  <c r="V323" i="11" s="1"/>
  <c r="U317" i="11"/>
  <c r="U323" i="11" s="1"/>
  <c r="T317" i="11"/>
  <c r="T323" i="11" s="1"/>
  <c r="S317" i="11"/>
  <c r="R317" i="11"/>
  <c r="R323" i="11" s="1"/>
  <c r="Q317" i="11"/>
  <c r="Q323" i="11" s="1"/>
  <c r="P317" i="11"/>
  <c r="P323" i="11" s="1"/>
  <c r="O317" i="11"/>
  <c r="N317" i="11"/>
  <c r="N323" i="11" s="1"/>
  <c r="M317" i="11"/>
  <c r="M323" i="11" s="1"/>
  <c r="L317" i="11"/>
  <c r="L323" i="11" s="1"/>
  <c r="K317" i="11"/>
  <c r="J317" i="11"/>
  <c r="J323" i="11" s="1"/>
  <c r="I317" i="11"/>
  <c r="H317" i="11"/>
  <c r="H323" i="11" s="1"/>
  <c r="G317" i="11"/>
  <c r="G323" i="11" s="1"/>
  <c r="F317" i="11"/>
  <c r="F323" i="11" s="1"/>
  <c r="E317" i="11"/>
  <c r="E323" i="11" s="1"/>
  <c r="BD314" i="11"/>
  <c r="BC314" i="11"/>
  <c r="BB314" i="11"/>
  <c r="BA314" i="11"/>
  <c r="AZ314" i="11"/>
  <c r="AY314" i="11"/>
  <c r="BP314" i="11" s="1"/>
  <c r="AX314" i="11"/>
  <c r="AW314" i="11"/>
  <c r="AV314" i="11"/>
  <c r="AU314" i="11"/>
  <c r="AT314" i="11"/>
  <c r="AS314" i="11"/>
  <c r="AR314" i="11"/>
  <c r="AQ314" i="11"/>
  <c r="AP314" i="11"/>
  <c r="AO314" i="11"/>
  <c r="AN314" i="11"/>
  <c r="AM314" i="11"/>
  <c r="BN314" i="11" s="1"/>
  <c r="AL314" i="11"/>
  <c r="AK314" i="11"/>
  <c r="AJ314" i="11"/>
  <c r="AI314" i="11"/>
  <c r="BM314" i="11" s="1"/>
  <c r="AH314" i="11"/>
  <c r="AG314" i="11"/>
  <c r="AF314" i="11"/>
  <c r="AE314" i="11"/>
  <c r="BL314" i="11" s="1"/>
  <c r="AD314" i="11"/>
  <c r="AC314" i="11"/>
  <c r="AB314" i="11"/>
  <c r="AA314" i="11"/>
  <c r="Z314" i="11"/>
  <c r="Y314" i="11"/>
  <c r="X314" i="11"/>
  <c r="W314" i="11"/>
  <c r="BJ314" i="11" s="1"/>
  <c r="V314" i="11"/>
  <c r="U314" i="11"/>
  <c r="T314" i="11"/>
  <c r="S314" i="11"/>
  <c r="BI314" i="11" s="1"/>
  <c r="R314" i="11"/>
  <c r="Q314" i="11"/>
  <c r="P314" i="11"/>
  <c r="O314" i="11"/>
  <c r="BH314" i="11" s="1"/>
  <c r="N314" i="11"/>
  <c r="M314" i="11"/>
  <c r="L314" i="11"/>
  <c r="K314" i="11"/>
  <c r="J314" i="11"/>
  <c r="I314" i="11"/>
  <c r="H314" i="11"/>
  <c r="G314" i="11"/>
  <c r="F314" i="11"/>
  <c r="E314" i="11"/>
  <c r="BD313" i="11"/>
  <c r="BC313" i="11"/>
  <c r="BB313" i="11"/>
  <c r="BA313" i="11"/>
  <c r="AZ313" i="11"/>
  <c r="AY313" i="11"/>
  <c r="AX313" i="11"/>
  <c r="AW313" i="11"/>
  <c r="BP313" i="11" s="1"/>
  <c r="AV313" i="11"/>
  <c r="AU313" i="11"/>
  <c r="AT313" i="11"/>
  <c r="AS313" i="11"/>
  <c r="BO313" i="11" s="1"/>
  <c r="AR313" i="11"/>
  <c r="AQ313" i="11"/>
  <c r="AP313" i="11"/>
  <c r="AO313" i="11"/>
  <c r="BN313" i="11" s="1"/>
  <c r="AN313" i="11"/>
  <c r="AM313" i="11"/>
  <c r="AL313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BJ313" i="11" s="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BH313" i="11" s="1"/>
  <c r="L313" i="11"/>
  <c r="K313" i="11"/>
  <c r="J313" i="11"/>
  <c r="I313" i="11"/>
  <c r="BG313" i="11" s="1"/>
  <c r="H313" i="11"/>
  <c r="G313" i="11"/>
  <c r="F313" i="11"/>
  <c r="E313" i="11"/>
  <c r="D313" i="11" s="1"/>
  <c r="BL312" i="11"/>
  <c r="BH312" i="11"/>
  <c r="BD312" i="11"/>
  <c r="BC312" i="11"/>
  <c r="BB312" i="11"/>
  <c r="BA312" i="11"/>
  <c r="AZ312" i="11"/>
  <c r="BQ312" i="11" s="1"/>
  <c r="AY312" i="11"/>
  <c r="BP312" i="11" s="1"/>
  <c r="AX312" i="11"/>
  <c r="AW312" i="11"/>
  <c r="AV312" i="11"/>
  <c r="AU312" i="11"/>
  <c r="AT312" i="11"/>
  <c r="AS312" i="11"/>
  <c r="AR312" i="11"/>
  <c r="BO312" i="11" s="1"/>
  <c r="AQ312" i="11"/>
  <c r="AP312" i="11"/>
  <c r="AO312" i="11"/>
  <c r="AN312" i="11"/>
  <c r="AM312" i="11"/>
  <c r="BN312" i="11" s="1"/>
  <c r="AL312" i="11"/>
  <c r="AK312" i="11"/>
  <c r="AJ312" i="11"/>
  <c r="AI312" i="11"/>
  <c r="BM312" i="11" s="1"/>
  <c r="AH312" i="11"/>
  <c r="AG312" i="11"/>
  <c r="AF312" i="11"/>
  <c r="AE312" i="11"/>
  <c r="AD312" i="11"/>
  <c r="AC312" i="11"/>
  <c r="AB312" i="11"/>
  <c r="AA312" i="11"/>
  <c r="Z312" i="11"/>
  <c r="BK312" i="11" s="1"/>
  <c r="BT312" i="11" s="1"/>
  <c r="Y312" i="11"/>
  <c r="X312" i="11"/>
  <c r="W312" i="11"/>
  <c r="BJ312" i="11" s="1"/>
  <c r="V312" i="11"/>
  <c r="U312" i="11"/>
  <c r="T312" i="11"/>
  <c r="S312" i="11"/>
  <c r="BI312" i="11" s="1"/>
  <c r="R312" i="11"/>
  <c r="Q312" i="11"/>
  <c r="P312" i="11"/>
  <c r="O312" i="11"/>
  <c r="N312" i="11"/>
  <c r="M312" i="11"/>
  <c r="L312" i="11"/>
  <c r="K312" i="11"/>
  <c r="J312" i="11"/>
  <c r="I312" i="11"/>
  <c r="BG312" i="11" s="1"/>
  <c r="H312" i="11"/>
  <c r="G312" i="11"/>
  <c r="F312" i="11"/>
  <c r="E312" i="11"/>
  <c r="BF312" i="11" s="1"/>
  <c r="C306" i="11"/>
  <c r="BS305" i="11"/>
  <c r="BQ305" i="11"/>
  <c r="BP305" i="11"/>
  <c r="BO305" i="11"/>
  <c r="BV305" i="11" s="1"/>
  <c r="BN305" i="11"/>
  <c r="BM305" i="11"/>
  <c r="BU305" i="11" s="1"/>
  <c r="BL305" i="11"/>
  <c r="BX305" i="11" s="1"/>
  <c r="BK305" i="11"/>
  <c r="BJ305" i="11"/>
  <c r="BI305" i="11"/>
  <c r="BH305" i="11"/>
  <c r="BG305" i="11"/>
  <c r="BW305" i="11" s="1"/>
  <c r="BF305" i="11"/>
  <c r="BR305" i="11" s="1"/>
  <c r="D305" i="11"/>
  <c r="BQ304" i="11"/>
  <c r="BP304" i="11"/>
  <c r="BO304" i="11"/>
  <c r="BV304" i="11" s="1"/>
  <c r="BN304" i="11"/>
  <c r="BM304" i="11"/>
  <c r="BU304" i="11" s="1"/>
  <c r="BL304" i="11"/>
  <c r="BK304" i="11"/>
  <c r="BJ304" i="11"/>
  <c r="BI304" i="11"/>
  <c r="BT304" i="11" s="1"/>
  <c r="BH304" i="11"/>
  <c r="BG304" i="11"/>
  <c r="BW304" i="11" s="1"/>
  <c r="BF304" i="11"/>
  <c r="D304" i="11"/>
  <c r="V303" i="11"/>
  <c r="BM302" i="11"/>
  <c r="BD302" i="11"/>
  <c r="BC302" i="11"/>
  <c r="BB302" i="11"/>
  <c r="BA302" i="11"/>
  <c r="AZ302" i="11"/>
  <c r="BQ302" i="11" s="1"/>
  <c r="AY302" i="11"/>
  <c r="AX302" i="11"/>
  <c r="AW302" i="11"/>
  <c r="AV302" i="11"/>
  <c r="AU302" i="11"/>
  <c r="AT302" i="11"/>
  <c r="AS302" i="11"/>
  <c r="AR302" i="11"/>
  <c r="AQ302" i="11"/>
  <c r="AP302" i="11"/>
  <c r="AO302" i="11"/>
  <c r="AN302" i="11"/>
  <c r="AM302" i="11"/>
  <c r="AL302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BK302" i="11" s="1"/>
  <c r="Y302" i="11"/>
  <c r="X302" i="11"/>
  <c r="W302" i="11"/>
  <c r="V302" i="11"/>
  <c r="BJ302" i="11" s="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BG302" i="11" s="1"/>
  <c r="I302" i="11"/>
  <c r="H302" i="11"/>
  <c r="G302" i="11"/>
  <c r="F302" i="11"/>
  <c r="E302" i="11"/>
  <c r="D302" i="11"/>
  <c r="BB298" i="11"/>
  <c r="AL298" i="11"/>
  <c r="V298" i="11"/>
  <c r="F298" i="11"/>
  <c r="BM297" i="11"/>
  <c r="BD297" i="11"/>
  <c r="BC297" i="11"/>
  <c r="BB297" i="11"/>
  <c r="BA297" i="11"/>
  <c r="AZ297" i="11"/>
  <c r="BQ297" i="11" s="1"/>
  <c r="AY297" i="11"/>
  <c r="AX297" i="11"/>
  <c r="AW297" i="11"/>
  <c r="AV297" i="11"/>
  <c r="BP297" i="11" s="1"/>
  <c r="AU297" i="11"/>
  <c r="AT297" i="11"/>
  <c r="AS297" i="11"/>
  <c r="AR297" i="11"/>
  <c r="BO297" i="11" s="1"/>
  <c r="AQ297" i="11"/>
  <c r="AP297" i="11"/>
  <c r="AO297" i="11"/>
  <c r="AN297" i="11"/>
  <c r="BN297" i="11" s="1"/>
  <c r="AM297" i="11"/>
  <c r="AL297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BK297" i="11" s="1"/>
  <c r="Y297" i="11"/>
  <c r="X297" i="11"/>
  <c r="W297" i="11"/>
  <c r="V297" i="11"/>
  <c r="BJ297" i="11" s="1"/>
  <c r="U297" i="11"/>
  <c r="T297" i="11"/>
  <c r="BI297" i="11" s="1"/>
  <c r="S297" i="11"/>
  <c r="R297" i="11"/>
  <c r="Q297" i="11"/>
  <c r="P297" i="11"/>
  <c r="O297" i="11"/>
  <c r="N297" i="11"/>
  <c r="M297" i="11"/>
  <c r="L297" i="11"/>
  <c r="K297" i="11"/>
  <c r="J297" i="11"/>
  <c r="BG297" i="11" s="1"/>
  <c r="I297" i="11"/>
  <c r="H297" i="11"/>
  <c r="G297" i="11"/>
  <c r="F297" i="11"/>
  <c r="E297" i="11"/>
  <c r="D297" i="11"/>
  <c r="BD296" i="11"/>
  <c r="BD298" i="11" s="1"/>
  <c r="BC296" i="11"/>
  <c r="BC298" i="11" s="1"/>
  <c r="BB296" i="11"/>
  <c r="BA296" i="11"/>
  <c r="BA298" i="11" s="1"/>
  <c r="AZ296" i="11"/>
  <c r="AZ298" i="11" s="1"/>
  <c r="BQ298" i="11" s="1"/>
  <c r="AY296" i="11"/>
  <c r="AY298" i="11" s="1"/>
  <c r="AX296" i="11"/>
  <c r="AX298" i="11" s="1"/>
  <c r="AW296" i="11"/>
  <c r="AW298" i="11" s="1"/>
  <c r="AV296" i="11"/>
  <c r="AV298" i="11" s="1"/>
  <c r="BP298" i="11" s="1"/>
  <c r="AU296" i="11"/>
  <c r="AU298" i="11" s="1"/>
  <c r="AT296" i="11"/>
  <c r="BO296" i="11" s="1"/>
  <c r="AS296" i="11"/>
  <c r="AS298" i="11" s="1"/>
  <c r="AR296" i="11"/>
  <c r="AR298" i="11" s="1"/>
  <c r="AQ296" i="11"/>
  <c r="AQ298" i="11" s="1"/>
  <c r="AP296" i="11"/>
  <c r="AP298" i="11" s="1"/>
  <c r="AO296" i="11"/>
  <c r="AO298" i="11" s="1"/>
  <c r="AN296" i="11"/>
  <c r="AN298" i="11" s="1"/>
  <c r="AM296" i="11"/>
  <c r="AL296" i="11"/>
  <c r="AK296" i="11"/>
  <c r="AK298" i="11" s="1"/>
  <c r="AJ296" i="11"/>
  <c r="AJ298" i="11" s="1"/>
  <c r="AI296" i="11"/>
  <c r="AI298" i="11" s="1"/>
  <c r="AH296" i="11"/>
  <c r="AH298" i="11" s="1"/>
  <c r="AG296" i="11"/>
  <c r="AG298" i="11" s="1"/>
  <c r="AF296" i="11"/>
  <c r="AF298" i="11" s="1"/>
  <c r="AE296" i="11"/>
  <c r="AE298" i="11" s="1"/>
  <c r="AD296" i="11"/>
  <c r="AD298" i="11" s="1"/>
  <c r="AC296" i="11"/>
  <c r="AC298" i="11" s="1"/>
  <c r="AB296" i="11"/>
  <c r="AB298" i="11" s="1"/>
  <c r="AA296" i="11"/>
  <c r="AA298" i="11" s="1"/>
  <c r="Z296" i="11"/>
  <c r="BK296" i="11" s="1"/>
  <c r="Y296" i="11"/>
  <c r="Y298" i="11" s="1"/>
  <c r="X296" i="11"/>
  <c r="X298" i="11" s="1"/>
  <c r="W296" i="11"/>
  <c r="W298" i="11" s="1"/>
  <c r="V296" i="11"/>
  <c r="BJ296" i="11" s="1"/>
  <c r="U296" i="11"/>
  <c r="U298" i="11" s="1"/>
  <c r="T296" i="11"/>
  <c r="T298" i="11" s="1"/>
  <c r="S296" i="11"/>
  <c r="S298" i="11" s="1"/>
  <c r="R296" i="11"/>
  <c r="BI296" i="11" s="1"/>
  <c r="Q296" i="11"/>
  <c r="Q298" i="11" s="1"/>
  <c r="P296" i="11"/>
  <c r="P298" i="11" s="1"/>
  <c r="O296" i="11"/>
  <c r="O298" i="11" s="1"/>
  <c r="N296" i="11"/>
  <c r="BH296" i="11" s="1"/>
  <c r="M296" i="11"/>
  <c r="M298" i="11" s="1"/>
  <c r="L296" i="11"/>
  <c r="L298" i="11" s="1"/>
  <c r="K296" i="11"/>
  <c r="K298" i="11" s="1"/>
  <c r="J296" i="11"/>
  <c r="J298" i="11" s="1"/>
  <c r="I296" i="11"/>
  <c r="I298" i="11" s="1"/>
  <c r="H296" i="11"/>
  <c r="H298" i="11" s="1"/>
  <c r="G296" i="11"/>
  <c r="G298" i="11" s="1"/>
  <c r="F296" i="11"/>
  <c r="D296" i="11" s="1"/>
  <c r="E296" i="11"/>
  <c r="E298" i="11" s="1"/>
  <c r="D295" i="11"/>
  <c r="BN294" i="11"/>
  <c r="BD294" i="11"/>
  <c r="BC294" i="11"/>
  <c r="BB294" i="11"/>
  <c r="BA294" i="11"/>
  <c r="AZ294" i="11"/>
  <c r="AY294" i="11"/>
  <c r="AX294" i="11"/>
  <c r="AW294" i="11"/>
  <c r="AV294" i="11"/>
  <c r="AU294" i="11"/>
  <c r="AT294" i="11"/>
  <c r="AS294" i="11"/>
  <c r="AR294" i="11"/>
  <c r="AQ294" i="11"/>
  <c r="AP294" i="11"/>
  <c r="AO294" i="11"/>
  <c r="AN294" i="11"/>
  <c r="AM294" i="11"/>
  <c r="AL294" i="11"/>
  <c r="AK294" i="11"/>
  <c r="AJ294" i="11"/>
  <c r="AI294" i="11"/>
  <c r="BM294" i="11" s="1"/>
  <c r="AH294" i="11"/>
  <c r="AG294" i="11"/>
  <c r="AF294" i="11"/>
  <c r="AE294" i="11"/>
  <c r="BL294" i="11" s="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BH291" i="11"/>
  <c r="BD291" i="11"/>
  <c r="BC291" i="11"/>
  <c r="BB291" i="11"/>
  <c r="BA291" i="11"/>
  <c r="AZ291" i="11"/>
  <c r="AY291" i="11"/>
  <c r="BP291" i="11" s="1"/>
  <c r="AX291" i="11"/>
  <c r="AW291" i="11"/>
  <c r="AV291" i="11"/>
  <c r="AU291" i="11"/>
  <c r="AT291" i="11"/>
  <c r="AS291" i="11"/>
  <c r="AR291" i="11"/>
  <c r="AQ291" i="11"/>
  <c r="AP291" i="11"/>
  <c r="AO291" i="11"/>
  <c r="AN291" i="11"/>
  <c r="AM291" i="11"/>
  <c r="BN291" i="11" s="1"/>
  <c r="AL291" i="11"/>
  <c r="AK291" i="11"/>
  <c r="AJ291" i="11"/>
  <c r="AI291" i="11"/>
  <c r="BM291" i="11" s="1"/>
  <c r="AH291" i="11"/>
  <c r="AG291" i="11"/>
  <c r="AF291" i="11"/>
  <c r="AE291" i="11"/>
  <c r="BL291" i="11" s="1"/>
  <c r="BU291" i="11" s="1"/>
  <c r="AD291" i="11"/>
  <c r="AC291" i="11"/>
  <c r="AB291" i="11"/>
  <c r="AA291" i="11"/>
  <c r="Z291" i="11"/>
  <c r="Y291" i="11"/>
  <c r="X291" i="11"/>
  <c r="W291" i="11"/>
  <c r="BJ291" i="11" s="1"/>
  <c r="V291" i="11"/>
  <c r="U291" i="11"/>
  <c r="T291" i="11"/>
  <c r="S291" i="11"/>
  <c r="BI291" i="11" s="1"/>
  <c r="R291" i="11"/>
  <c r="Q291" i="11"/>
  <c r="P291" i="11"/>
  <c r="O291" i="11"/>
  <c r="N291" i="11"/>
  <c r="M291" i="11"/>
  <c r="L291" i="11"/>
  <c r="K291" i="11"/>
  <c r="J291" i="11"/>
  <c r="I291" i="11"/>
  <c r="BG291" i="11" s="1"/>
  <c r="H291" i="11"/>
  <c r="G291" i="11"/>
  <c r="F291" i="11"/>
  <c r="E291" i="11"/>
  <c r="BF291" i="11" s="1"/>
  <c r="BO290" i="11"/>
  <c r="BG290" i="11"/>
  <c r="BD290" i="11"/>
  <c r="BC290" i="11"/>
  <c r="BB290" i="11"/>
  <c r="BA290" i="11"/>
  <c r="AZ290" i="11"/>
  <c r="AY290" i="11"/>
  <c r="AX290" i="11"/>
  <c r="AW290" i="11"/>
  <c r="AV290" i="11"/>
  <c r="AU290" i="11"/>
  <c r="AT290" i="11"/>
  <c r="AS290" i="11"/>
  <c r="AR290" i="11"/>
  <c r="AQ290" i="11"/>
  <c r="AP290" i="11"/>
  <c r="AO290" i="11"/>
  <c r="AN290" i="11"/>
  <c r="AM290" i="11"/>
  <c r="BN290" i="11" s="1"/>
  <c r="AL290" i="11"/>
  <c r="AK290" i="11"/>
  <c r="AJ290" i="11"/>
  <c r="AI290" i="11"/>
  <c r="AH290" i="11"/>
  <c r="AG290" i="11"/>
  <c r="AF290" i="11"/>
  <c r="AE290" i="11"/>
  <c r="BL290" i="11" s="1"/>
  <c r="AD290" i="11"/>
  <c r="AC290" i="11"/>
  <c r="AB290" i="11"/>
  <c r="AA290" i="11"/>
  <c r="Z290" i="11"/>
  <c r="BK290" i="11" s="1"/>
  <c r="Y290" i="11"/>
  <c r="X290" i="11"/>
  <c r="W290" i="11"/>
  <c r="V290" i="11"/>
  <c r="BJ290" i="11" s="1"/>
  <c r="U290" i="11"/>
  <c r="T290" i="11"/>
  <c r="S290" i="11"/>
  <c r="R290" i="11"/>
  <c r="BI290" i="11" s="1"/>
  <c r="Q290" i="11"/>
  <c r="P290" i="11"/>
  <c r="O290" i="11"/>
  <c r="N290" i="11"/>
  <c r="BH290" i="11" s="1"/>
  <c r="M290" i="11"/>
  <c r="L290" i="11"/>
  <c r="K290" i="11"/>
  <c r="J290" i="11"/>
  <c r="I290" i="11"/>
  <c r="H290" i="11"/>
  <c r="G290" i="11"/>
  <c r="F290" i="11"/>
  <c r="D290" i="11" s="1"/>
  <c r="E290" i="11"/>
  <c r="BF290" i="11" s="1"/>
  <c r="BS290" i="11" s="1"/>
  <c r="BD289" i="11"/>
  <c r="BC289" i="11"/>
  <c r="BB289" i="11"/>
  <c r="BA289" i="11"/>
  <c r="AZ289" i="11"/>
  <c r="AY289" i="11"/>
  <c r="AX289" i="11"/>
  <c r="AW289" i="11"/>
  <c r="BP289" i="11" s="1"/>
  <c r="AV289" i="11"/>
  <c r="AU289" i="11"/>
  <c r="AT289" i="11"/>
  <c r="AS289" i="11"/>
  <c r="BO289" i="11" s="1"/>
  <c r="AR289" i="11"/>
  <c r="AQ289" i="11"/>
  <c r="AP289" i="11"/>
  <c r="AO289" i="11"/>
  <c r="AN289" i="11"/>
  <c r="AM289" i="11"/>
  <c r="AL289" i="11"/>
  <c r="AK289" i="11"/>
  <c r="AJ289" i="11"/>
  <c r="AI289" i="11"/>
  <c r="AH289" i="11"/>
  <c r="AG289" i="11"/>
  <c r="AG292" i="11" s="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Q292" i="11" s="1"/>
  <c r="P289" i="11"/>
  <c r="O289" i="11"/>
  <c r="N289" i="11"/>
  <c r="M289" i="11"/>
  <c r="BH289" i="11" s="1"/>
  <c r="L289" i="11"/>
  <c r="K289" i="11"/>
  <c r="J289" i="11"/>
  <c r="I289" i="11"/>
  <c r="H289" i="11"/>
  <c r="G289" i="11"/>
  <c r="F289" i="11"/>
  <c r="E289" i="11"/>
  <c r="D289" i="11" s="1"/>
  <c r="BM288" i="11"/>
  <c r="BD288" i="11"/>
  <c r="BC288" i="11"/>
  <c r="BB288" i="11"/>
  <c r="BA288" i="11"/>
  <c r="AZ288" i="11"/>
  <c r="BQ288" i="11" s="1"/>
  <c r="AY288" i="11"/>
  <c r="AX288" i="11"/>
  <c r="AW288" i="11"/>
  <c r="AV288" i="11"/>
  <c r="BP288" i="11" s="1"/>
  <c r="AU288" i="11"/>
  <c r="AT288" i="11"/>
  <c r="AS288" i="11"/>
  <c r="AR288" i="11"/>
  <c r="BO288" i="11" s="1"/>
  <c r="AQ288" i="11"/>
  <c r="AP288" i="11"/>
  <c r="AO288" i="11"/>
  <c r="AN288" i="11"/>
  <c r="BN288" i="11" s="1"/>
  <c r="AM288" i="11"/>
  <c r="AL288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BK288" i="11" s="1"/>
  <c r="Y288" i="11"/>
  <c r="X288" i="11"/>
  <c r="W288" i="11"/>
  <c r="V288" i="11"/>
  <c r="BJ288" i="11" s="1"/>
  <c r="U288" i="11"/>
  <c r="T288" i="11"/>
  <c r="BI288" i="11" s="1"/>
  <c r="S288" i="11"/>
  <c r="R288" i="11"/>
  <c r="Q288" i="11"/>
  <c r="P288" i="11"/>
  <c r="O288" i="11"/>
  <c r="N288" i="11"/>
  <c r="M288" i="11"/>
  <c r="L288" i="11"/>
  <c r="K288" i="11"/>
  <c r="J288" i="11"/>
  <c r="BG288" i="11" s="1"/>
  <c r="I288" i="11"/>
  <c r="H288" i="11"/>
  <c r="G288" i="11"/>
  <c r="F288" i="11"/>
  <c r="E288" i="11"/>
  <c r="D288" i="11"/>
  <c r="BT287" i="11"/>
  <c r="BL287" i="11"/>
  <c r="BU287" i="11" s="1"/>
  <c r="BD287" i="11"/>
  <c r="BC287" i="11"/>
  <c r="BB287" i="11"/>
  <c r="BA287" i="11"/>
  <c r="AZ287" i="11"/>
  <c r="BQ287" i="11" s="1"/>
  <c r="AY287" i="11"/>
  <c r="BP287" i="11" s="1"/>
  <c r="AX287" i="11"/>
  <c r="AW287" i="11"/>
  <c r="AV287" i="11"/>
  <c r="AU287" i="11"/>
  <c r="AT287" i="11"/>
  <c r="AS287" i="11"/>
  <c r="AR287" i="11"/>
  <c r="BO287" i="11" s="1"/>
  <c r="BV287" i="11" s="1"/>
  <c r="AQ287" i="11"/>
  <c r="AP287" i="11"/>
  <c r="AO287" i="11"/>
  <c r="AN287" i="11"/>
  <c r="AM287" i="11"/>
  <c r="BN287" i="11" s="1"/>
  <c r="AL287" i="11"/>
  <c r="AK287" i="11"/>
  <c r="AJ287" i="11"/>
  <c r="AI287" i="11"/>
  <c r="BM287" i="11" s="1"/>
  <c r="AH287" i="11"/>
  <c r="AG287" i="11"/>
  <c r="AF287" i="11"/>
  <c r="AE287" i="11"/>
  <c r="AD287" i="11"/>
  <c r="AC287" i="11"/>
  <c r="AB287" i="11"/>
  <c r="AA287" i="11"/>
  <c r="Z287" i="11"/>
  <c r="BK287" i="11" s="1"/>
  <c r="Y287" i="11"/>
  <c r="X287" i="11"/>
  <c r="W287" i="11"/>
  <c r="BJ287" i="11" s="1"/>
  <c r="V287" i="11"/>
  <c r="U287" i="11"/>
  <c r="T287" i="11"/>
  <c r="S287" i="11"/>
  <c r="BI287" i="11" s="1"/>
  <c r="R287" i="11"/>
  <c r="Q287" i="11"/>
  <c r="P287" i="11"/>
  <c r="O287" i="11"/>
  <c r="BH287" i="11" s="1"/>
  <c r="N287" i="11"/>
  <c r="M287" i="11"/>
  <c r="L287" i="11"/>
  <c r="K287" i="11"/>
  <c r="J287" i="11"/>
  <c r="I287" i="11"/>
  <c r="H287" i="11"/>
  <c r="G287" i="11"/>
  <c r="F287" i="11"/>
  <c r="E287" i="11"/>
  <c r="BD286" i="11"/>
  <c r="BC286" i="11"/>
  <c r="BB286" i="11"/>
  <c r="BA286" i="11"/>
  <c r="AZ286" i="11"/>
  <c r="AY286" i="11"/>
  <c r="AX286" i="11"/>
  <c r="AW286" i="11"/>
  <c r="AV286" i="11"/>
  <c r="AU286" i="11"/>
  <c r="AT286" i="11"/>
  <c r="BO286" i="11" s="1"/>
  <c r="AS286" i="11"/>
  <c r="AR286" i="11"/>
  <c r="AQ286" i="11"/>
  <c r="AP286" i="11"/>
  <c r="AO286" i="11"/>
  <c r="AN286" i="11"/>
  <c r="AM286" i="11"/>
  <c r="AL286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BK286" i="11" s="1"/>
  <c r="Y286" i="11"/>
  <c r="X286" i="11"/>
  <c r="W286" i="11"/>
  <c r="V286" i="11"/>
  <c r="BJ286" i="11" s="1"/>
  <c r="U286" i="11"/>
  <c r="T286" i="11"/>
  <c r="S286" i="11"/>
  <c r="R286" i="11"/>
  <c r="BI286" i="11" s="1"/>
  <c r="Q286" i="11"/>
  <c r="P286" i="11"/>
  <c r="O286" i="11"/>
  <c r="N286" i="11"/>
  <c r="BH286" i="11" s="1"/>
  <c r="M286" i="11"/>
  <c r="L286" i="11"/>
  <c r="K286" i="11"/>
  <c r="J286" i="11"/>
  <c r="BG286" i="11" s="1"/>
  <c r="I286" i="11"/>
  <c r="H286" i="11"/>
  <c r="G286" i="11"/>
  <c r="F286" i="11"/>
  <c r="D286" i="11" s="1"/>
  <c r="E286" i="11"/>
  <c r="BN285" i="11"/>
  <c r="BJ285" i="11"/>
  <c r="BD285" i="11"/>
  <c r="BC285" i="11"/>
  <c r="BB285" i="11"/>
  <c r="BA285" i="11"/>
  <c r="AZ285" i="11"/>
  <c r="BQ285" i="11" s="1"/>
  <c r="AY285" i="11"/>
  <c r="AX285" i="11"/>
  <c r="AW285" i="11"/>
  <c r="BP285" i="11" s="1"/>
  <c r="AV285" i="11"/>
  <c r="AU285" i="11"/>
  <c r="AT285" i="11"/>
  <c r="AS285" i="11"/>
  <c r="BO285" i="11" s="1"/>
  <c r="BV285" i="11" s="1"/>
  <c r="AR285" i="11"/>
  <c r="AQ285" i="11"/>
  <c r="AP285" i="11"/>
  <c r="AO285" i="11"/>
  <c r="AN285" i="11"/>
  <c r="AM285" i="11"/>
  <c r="AL285" i="11"/>
  <c r="AK285" i="11"/>
  <c r="AJ285" i="11"/>
  <c r="AI285" i="11"/>
  <c r="BM285" i="11" s="1"/>
  <c r="AH285" i="11"/>
  <c r="AG285" i="11"/>
  <c r="AF285" i="11"/>
  <c r="AE285" i="11"/>
  <c r="BL285" i="11" s="1"/>
  <c r="AD285" i="11"/>
  <c r="AC285" i="11"/>
  <c r="AB285" i="11"/>
  <c r="AA285" i="11"/>
  <c r="Z285" i="11"/>
  <c r="BK285" i="11" s="1"/>
  <c r="Y285" i="11"/>
  <c r="X285" i="11"/>
  <c r="W285" i="11"/>
  <c r="V285" i="11"/>
  <c r="U285" i="11"/>
  <c r="T285" i="11"/>
  <c r="S285" i="11"/>
  <c r="R285" i="11"/>
  <c r="BI285" i="11" s="1"/>
  <c r="BT285" i="11" s="1"/>
  <c r="Q285" i="11"/>
  <c r="P285" i="11"/>
  <c r="O285" i="11"/>
  <c r="N285" i="11"/>
  <c r="M285" i="11"/>
  <c r="BH285" i="11" s="1"/>
  <c r="L285" i="11"/>
  <c r="K285" i="11"/>
  <c r="J285" i="11"/>
  <c r="I285" i="11"/>
  <c r="BG285" i="11" s="1"/>
  <c r="H285" i="11"/>
  <c r="G285" i="11"/>
  <c r="F285" i="11"/>
  <c r="E285" i="11"/>
  <c r="D285" i="11" s="1"/>
  <c r="BQ284" i="11"/>
  <c r="BI284" i="11"/>
  <c r="BD284" i="11"/>
  <c r="BC284" i="11"/>
  <c r="BB284" i="11"/>
  <c r="BA284" i="11"/>
  <c r="AZ284" i="11"/>
  <c r="AY284" i="11"/>
  <c r="AX284" i="11"/>
  <c r="AW284" i="11"/>
  <c r="AV284" i="11"/>
  <c r="BP284" i="11" s="1"/>
  <c r="AU284" i="11"/>
  <c r="AT284" i="11"/>
  <c r="AS284" i="11"/>
  <c r="AR284" i="11"/>
  <c r="BO284" i="11" s="1"/>
  <c r="AQ284" i="11"/>
  <c r="AP284" i="11"/>
  <c r="AO284" i="11"/>
  <c r="AN284" i="11"/>
  <c r="BN284" i="11" s="1"/>
  <c r="AM284" i="11"/>
  <c r="AL284" i="11"/>
  <c r="AK284" i="11"/>
  <c r="AJ284" i="11"/>
  <c r="BM284" i="11" s="1"/>
  <c r="AI284" i="11"/>
  <c r="AH284" i="11"/>
  <c r="AG284" i="11"/>
  <c r="AF284" i="11"/>
  <c r="AE284" i="11"/>
  <c r="BL284" i="11" s="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BH284" i="11" s="1"/>
  <c r="L284" i="11"/>
  <c r="K284" i="11"/>
  <c r="J284" i="11"/>
  <c r="I284" i="11"/>
  <c r="H284" i="11"/>
  <c r="G284" i="11"/>
  <c r="F284" i="11"/>
  <c r="E284" i="11"/>
  <c r="BF284" i="11" s="1"/>
  <c r="D284" i="11"/>
  <c r="BD283" i="11"/>
  <c r="BC283" i="11"/>
  <c r="BB283" i="11"/>
  <c r="BA283" i="11"/>
  <c r="AZ283" i="11"/>
  <c r="AY283" i="11"/>
  <c r="AX283" i="11"/>
  <c r="AW283" i="11"/>
  <c r="AV283" i="11"/>
  <c r="AU283" i="11"/>
  <c r="AT283" i="11"/>
  <c r="AS283" i="11"/>
  <c r="AR283" i="11"/>
  <c r="AQ283" i="11"/>
  <c r="AP283" i="11"/>
  <c r="AO283" i="11"/>
  <c r="AN283" i="11"/>
  <c r="AM283" i="11"/>
  <c r="AL283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AS216" i="11"/>
  <c r="BC215" i="11"/>
  <c r="AM215" i="11"/>
  <c r="W215" i="11"/>
  <c r="G215" i="11"/>
  <c r="AW214" i="11"/>
  <c r="AG214" i="11"/>
  <c r="Q214" i="11"/>
  <c r="AQ213" i="11"/>
  <c r="BA212" i="11"/>
  <c r="AK212" i="11"/>
  <c r="U212" i="11"/>
  <c r="AU208" i="11"/>
  <c r="AY207" i="11"/>
  <c r="AQ207" i="11"/>
  <c r="BA206" i="11"/>
  <c r="AS206" i="11"/>
  <c r="BC205" i="11"/>
  <c r="AU205" i="11"/>
  <c r="AW204" i="11"/>
  <c r="AY203" i="11"/>
  <c r="AQ203" i="11"/>
  <c r="BA202" i="11"/>
  <c r="AS202" i="11"/>
  <c r="BC201" i="11"/>
  <c r="AU201" i="11"/>
  <c r="AW200" i="11"/>
  <c r="AY199" i="11"/>
  <c r="AQ199" i="11"/>
  <c r="BA198" i="11"/>
  <c r="AS198" i="11"/>
  <c r="BC196" i="11"/>
  <c r="AU196" i="11"/>
  <c r="AW195" i="11"/>
  <c r="AY194" i="11"/>
  <c r="AQ194" i="11"/>
  <c r="BA192" i="11"/>
  <c r="AS192" i="11"/>
  <c r="BC191" i="11"/>
  <c r="AU191" i="11"/>
  <c r="AW190" i="11"/>
  <c r="AY189" i="11"/>
  <c r="AQ189" i="11"/>
  <c r="BA187" i="11"/>
  <c r="AS187" i="11"/>
  <c r="BC186" i="11"/>
  <c r="AU186" i="11"/>
  <c r="AW185" i="11"/>
  <c r="AY183" i="11"/>
  <c r="AQ183" i="11"/>
  <c r="BA182" i="11"/>
  <c r="AS182" i="11"/>
  <c r="BC181" i="11"/>
  <c r="AU181" i="11"/>
  <c r="AW179" i="11"/>
  <c r="AY178" i="11"/>
  <c r="AQ178" i="11"/>
  <c r="BA177" i="11"/>
  <c r="AS177" i="11"/>
  <c r="BC176" i="11"/>
  <c r="AU176" i="11"/>
  <c r="AW175" i="11"/>
  <c r="AY173" i="11"/>
  <c r="AQ173" i="11"/>
  <c r="BA172" i="11"/>
  <c r="AS172" i="11"/>
  <c r="BC171" i="11"/>
  <c r="AU171" i="11"/>
  <c r="AW169" i="11"/>
  <c r="AY168" i="11"/>
  <c r="AQ168" i="11"/>
  <c r="BA167" i="11"/>
  <c r="AS167" i="11"/>
  <c r="BC166" i="11"/>
  <c r="AU166" i="11"/>
  <c r="AW165" i="11"/>
  <c r="AY164" i="11"/>
  <c r="AQ164" i="11"/>
  <c r="BA163" i="11"/>
  <c r="AQ163" i="11"/>
  <c r="BA161" i="11"/>
  <c r="AU161" i="11"/>
  <c r="AU160" i="11"/>
  <c r="BA159" i="11"/>
  <c r="AW159" i="11"/>
  <c r="AS159" i="11"/>
  <c r="BC158" i="11"/>
  <c r="AY158" i="11"/>
  <c r="AU158" i="11"/>
  <c r="AQ158" i="11"/>
  <c r="BA157" i="11"/>
  <c r="AW157" i="11"/>
  <c r="AS157" i="11"/>
  <c r="BC153" i="11"/>
  <c r="AY153" i="11"/>
  <c r="AU153" i="11"/>
  <c r="AQ153" i="11"/>
  <c r="BD146" i="11"/>
  <c r="AZ146" i="11"/>
  <c r="BQ146" i="11" s="1"/>
  <c r="AV146" i="11"/>
  <c r="AR146" i="11"/>
  <c r="AN146" i="11"/>
  <c r="AJ146" i="11"/>
  <c r="AF146" i="11"/>
  <c r="AB146" i="11"/>
  <c r="X146" i="11"/>
  <c r="T146" i="11"/>
  <c r="P146" i="11"/>
  <c r="L146" i="11"/>
  <c r="H146" i="11"/>
  <c r="BD145" i="11"/>
  <c r="BC145" i="11"/>
  <c r="BC146" i="11" s="1"/>
  <c r="BB145" i="11"/>
  <c r="BB146" i="11" s="1"/>
  <c r="BA145" i="11"/>
  <c r="BA146" i="11" s="1"/>
  <c r="AZ145" i="11"/>
  <c r="AY145" i="11"/>
  <c r="AY146" i="11" s="1"/>
  <c r="AX145" i="11"/>
  <c r="AX146" i="11" s="1"/>
  <c r="AW145" i="11"/>
  <c r="AW146" i="11" s="1"/>
  <c r="AV145" i="11"/>
  <c r="AU145" i="11"/>
  <c r="AU146" i="11" s="1"/>
  <c r="AT145" i="11"/>
  <c r="AS145" i="11"/>
  <c r="AS146" i="11" s="1"/>
  <c r="AR145" i="11"/>
  <c r="AQ145" i="11"/>
  <c r="AQ146" i="11" s="1"/>
  <c r="AP145" i="11"/>
  <c r="AP146" i="11" s="1"/>
  <c r="AO145" i="11"/>
  <c r="AO146" i="11" s="1"/>
  <c r="AN145" i="11"/>
  <c r="AM145" i="11"/>
  <c r="AM146" i="11" s="1"/>
  <c r="AL145" i="11"/>
  <c r="AL146" i="11" s="1"/>
  <c r="AK145" i="11"/>
  <c r="AK146" i="11" s="1"/>
  <c r="AJ145" i="11"/>
  <c r="AI145" i="11"/>
  <c r="AI146" i="11" s="1"/>
  <c r="AH145" i="11"/>
  <c r="AH146" i="11" s="1"/>
  <c r="AG145" i="11"/>
  <c r="AG146" i="11" s="1"/>
  <c r="AF145" i="11"/>
  <c r="AE145" i="11"/>
  <c r="AE146" i="11" s="1"/>
  <c r="AD145" i="11"/>
  <c r="AD146" i="11" s="1"/>
  <c r="AC145" i="11"/>
  <c r="AC146" i="11" s="1"/>
  <c r="AB145" i="11"/>
  <c r="AA145" i="11"/>
  <c r="AA146" i="11" s="1"/>
  <c r="Z145" i="11"/>
  <c r="Z146" i="11" s="1"/>
  <c r="BK146" i="11" s="1"/>
  <c r="Y145" i="11"/>
  <c r="Y146" i="11" s="1"/>
  <c r="X145" i="11"/>
  <c r="W145" i="11"/>
  <c r="W146" i="11" s="1"/>
  <c r="V145" i="11"/>
  <c r="U145" i="11"/>
  <c r="U146" i="11" s="1"/>
  <c r="T145" i="11"/>
  <c r="S145" i="11"/>
  <c r="S146" i="11" s="1"/>
  <c r="R145" i="11"/>
  <c r="Q145" i="11"/>
  <c r="Q146" i="11" s="1"/>
  <c r="P145" i="11"/>
  <c r="O145" i="11"/>
  <c r="O146" i="11" s="1"/>
  <c r="N145" i="11"/>
  <c r="N146" i="11" s="1"/>
  <c r="M145" i="11"/>
  <c r="M146" i="11" s="1"/>
  <c r="L145" i="11"/>
  <c r="K145" i="11"/>
  <c r="K146" i="11" s="1"/>
  <c r="J145" i="11"/>
  <c r="I145" i="11"/>
  <c r="I146" i="11" s="1"/>
  <c r="H145" i="11"/>
  <c r="G145" i="11"/>
  <c r="G146" i="11" s="1"/>
  <c r="F145" i="11"/>
  <c r="E145" i="11"/>
  <c r="D143" i="11"/>
  <c r="D142" i="11"/>
  <c r="BD132" i="11"/>
  <c r="BC132" i="11"/>
  <c r="BB132" i="11"/>
  <c r="BA132" i="11"/>
  <c r="AZ132" i="11"/>
  <c r="AY132" i="11"/>
  <c r="AX132" i="11"/>
  <c r="AW132" i="11"/>
  <c r="BP132" i="11" s="1"/>
  <c r="AV132" i="11"/>
  <c r="AU132" i="11"/>
  <c r="AT132" i="11"/>
  <c r="AS132" i="11"/>
  <c r="AR132" i="11"/>
  <c r="AQ132" i="11"/>
  <c r="AP132" i="11"/>
  <c r="AO132" i="11"/>
  <c r="BN132" i="11" s="1"/>
  <c r="AN132" i="11"/>
  <c r="AM132" i="11"/>
  <c r="AL132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BJ132" i="11" s="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BH132" i="11" s="1"/>
  <c r="L132" i="11"/>
  <c r="K132" i="11"/>
  <c r="J132" i="11"/>
  <c r="I132" i="11"/>
  <c r="BG132" i="11" s="1"/>
  <c r="H132" i="11"/>
  <c r="G132" i="11"/>
  <c r="F132" i="11"/>
  <c r="E132" i="11"/>
  <c r="D132" i="11" s="1"/>
  <c r="BL131" i="11"/>
  <c r="BH131" i="11"/>
  <c r="BD131" i="11"/>
  <c r="BC131" i="11"/>
  <c r="BB131" i="11"/>
  <c r="BA131" i="11"/>
  <c r="AZ131" i="11"/>
  <c r="BQ131" i="11" s="1"/>
  <c r="AY131" i="11"/>
  <c r="BP131" i="11" s="1"/>
  <c r="AX131" i="11"/>
  <c r="AW131" i="11"/>
  <c r="AV131" i="11"/>
  <c r="AU131" i="11"/>
  <c r="AT131" i="11"/>
  <c r="AS131" i="11"/>
  <c r="AR131" i="11"/>
  <c r="BO131" i="11" s="1"/>
  <c r="AQ131" i="11"/>
  <c r="AP131" i="11"/>
  <c r="AO131" i="11"/>
  <c r="AN131" i="11"/>
  <c r="AM131" i="11"/>
  <c r="BN131" i="11" s="1"/>
  <c r="AL131" i="11"/>
  <c r="AK131" i="11"/>
  <c r="AJ131" i="11"/>
  <c r="AI131" i="11"/>
  <c r="BM131" i="11" s="1"/>
  <c r="AH131" i="11"/>
  <c r="AG131" i="11"/>
  <c r="AF131" i="11"/>
  <c r="AE131" i="11"/>
  <c r="AD131" i="11"/>
  <c r="AC131" i="11"/>
  <c r="AB131" i="11"/>
  <c r="AA131" i="11"/>
  <c r="Z131" i="11"/>
  <c r="BK131" i="11" s="1"/>
  <c r="Y131" i="11"/>
  <c r="X131" i="11"/>
  <c r="W131" i="11"/>
  <c r="BJ131" i="11" s="1"/>
  <c r="V131" i="11"/>
  <c r="U131" i="11"/>
  <c r="T131" i="11"/>
  <c r="S131" i="11"/>
  <c r="R131" i="11"/>
  <c r="BI131" i="11" s="1"/>
  <c r="BT131" i="11" s="1"/>
  <c r="Q131" i="11"/>
  <c r="P131" i="11"/>
  <c r="O131" i="11"/>
  <c r="N131" i="11"/>
  <c r="M131" i="11"/>
  <c r="L131" i="11"/>
  <c r="K131" i="11"/>
  <c r="J131" i="11"/>
  <c r="I131" i="11"/>
  <c r="BG131" i="11" s="1"/>
  <c r="H131" i="11"/>
  <c r="G131" i="11"/>
  <c r="F131" i="11"/>
  <c r="E131" i="11"/>
  <c r="BF131" i="11" s="1"/>
  <c r="BD130" i="11"/>
  <c r="BC130" i="11"/>
  <c r="BB130" i="11"/>
  <c r="BA130" i="11"/>
  <c r="AZ130" i="11"/>
  <c r="BQ130" i="11" s="1"/>
  <c r="AY130" i="11"/>
  <c r="AX130" i="11"/>
  <c r="AW130" i="11"/>
  <c r="BP130" i="11" s="1"/>
  <c r="AV130" i="11"/>
  <c r="AU130" i="11"/>
  <c r="AT130" i="11"/>
  <c r="AS130" i="11"/>
  <c r="BO130" i="11" s="1"/>
  <c r="BV130" i="11" s="1"/>
  <c r="AR130" i="11"/>
  <c r="AQ130" i="11"/>
  <c r="L130" i="11"/>
  <c r="K130" i="11"/>
  <c r="J130" i="11"/>
  <c r="H130" i="11"/>
  <c r="G130" i="11"/>
  <c r="F130" i="11"/>
  <c r="BD129" i="11"/>
  <c r="BC129" i="11"/>
  <c r="BB129" i="11"/>
  <c r="BA129" i="11"/>
  <c r="AZ129" i="11"/>
  <c r="AY129" i="11"/>
  <c r="BP129" i="11" s="1"/>
  <c r="AX129" i="11"/>
  <c r="AW129" i="11"/>
  <c r="AV129" i="11"/>
  <c r="AU129" i="11"/>
  <c r="AT129" i="11"/>
  <c r="AS129" i="11"/>
  <c r="AR129" i="11"/>
  <c r="AQ129" i="11"/>
  <c r="AP129" i="11"/>
  <c r="AO129" i="11"/>
  <c r="AN129" i="11"/>
  <c r="AM129" i="11"/>
  <c r="BN129" i="11" s="1"/>
  <c r="AL129" i="11"/>
  <c r="AK129" i="11"/>
  <c r="AJ129" i="11"/>
  <c r="AI129" i="11"/>
  <c r="BM129" i="11" s="1"/>
  <c r="AH129" i="11"/>
  <c r="AG129" i="11"/>
  <c r="AF129" i="11"/>
  <c r="AE129" i="11"/>
  <c r="BL129" i="11" s="1"/>
  <c r="AD129" i="11"/>
  <c r="AC129" i="11"/>
  <c r="AB129" i="11"/>
  <c r="AA129" i="11"/>
  <c r="Z129" i="11"/>
  <c r="Y129" i="11"/>
  <c r="X129" i="11"/>
  <c r="W129" i="11"/>
  <c r="BJ129" i="11" s="1"/>
  <c r="V129" i="11"/>
  <c r="U129" i="11"/>
  <c r="T129" i="11"/>
  <c r="S129" i="11"/>
  <c r="BI129" i="11" s="1"/>
  <c r="R129" i="11"/>
  <c r="Q129" i="11"/>
  <c r="P129" i="11"/>
  <c r="O129" i="11"/>
  <c r="BH129" i="11" s="1"/>
  <c r="N129" i="11"/>
  <c r="M129" i="11"/>
  <c r="L129" i="11"/>
  <c r="K129" i="11"/>
  <c r="J129" i="11"/>
  <c r="I129" i="11"/>
  <c r="H129" i="11"/>
  <c r="G129" i="11"/>
  <c r="F129" i="11"/>
  <c r="E129" i="11"/>
  <c r="BD128" i="11"/>
  <c r="BC128" i="11"/>
  <c r="BB128" i="11"/>
  <c r="BA128" i="11"/>
  <c r="AZ128" i="11"/>
  <c r="AY128" i="11"/>
  <c r="AX128" i="11"/>
  <c r="AW128" i="11"/>
  <c r="BP128" i="11" s="1"/>
  <c r="AV128" i="11"/>
  <c r="AU128" i="11"/>
  <c r="AT128" i="11"/>
  <c r="AS128" i="11"/>
  <c r="BO128" i="11" s="1"/>
  <c r="AR128" i="11"/>
  <c r="AQ128" i="11"/>
  <c r="AP128" i="11"/>
  <c r="AO128" i="11"/>
  <c r="BN128" i="11" s="1"/>
  <c r="AN128" i="11"/>
  <c r="AM128" i="11"/>
  <c r="AL128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BJ128" i="11" s="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BH128" i="11" s="1"/>
  <c r="L128" i="11"/>
  <c r="K128" i="11"/>
  <c r="J128" i="11"/>
  <c r="I128" i="11"/>
  <c r="BG128" i="11" s="1"/>
  <c r="H128" i="11"/>
  <c r="G128" i="11"/>
  <c r="F128" i="11"/>
  <c r="E128" i="11"/>
  <c r="D128" i="11" s="1"/>
  <c r="BL127" i="11"/>
  <c r="BH127" i="11"/>
  <c r="BD127" i="11"/>
  <c r="BC127" i="11"/>
  <c r="BB127" i="11"/>
  <c r="BA127" i="11"/>
  <c r="AZ127" i="11"/>
  <c r="BQ127" i="11" s="1"/>
  <c r="AY127" i="11"/>
  <c r="BP127" i="11" s="1"/>
  <c r="AX127" i="11"/>
  <c r="AW127" i="11"/>
  <c r="AV127" i="11"/>
  <c r="AU127" i="11"/>
  <c r="AT127" i="11"/>
  <c r="AS127" i="11"/>
  <c r="AR127" i="11"/>
  <c r="BO127" i="11" s="1"/>
  <c r="AQ127" i="11"/>
  <c r="AP127" i="11"/>
  <c r="AO127" i="11"/>
  <c r="AN127" i="11"/>
  <c r="AM127" i="11"/>
  <c r="BN127" i="11" s="1"/>
  <c r="AL127" i="11"/>
  <c r="AK127" i="11"/>
  <c r="AJ127" i="11"/>
  <c r="AI127" i="11"/>
  <c r="BM127" i="11" s="1"/>
  <c r="AH127" i="11"/>
  <c r="AG127" i="11"/>
  <c r="AF127" i="11"/>
  <c r="AE127" i="11"/>
  <c r="AD127" i="11"/>
  <c r="AC127" i="11"/>
  <c r="AB127" i="11"/>
  <c r="AA127" i="11"/>
  <c r="Z127" i="11"/>
  <c r="BK127" i="11" s="1"/>
  <c r="BT127" i="11" s="1"/>
  <c r="Y127" i="11"/>
  <c r="X127" i="11"/>
  <c r="W127" i="11"/>
  <c r="BJ127" i="11" s="1"/>
  <c r="V127" i="11"/>
  <c r="U127" i="11"/>
  <c r="T127" i="11"/>
  <c r="S127" i="11"/>
  <c r="BI127" i="11" s="1"/>
  <c r="R127" i="11"/>
  <c r="Q127" i="11"/>
  <c r="P127" i="11"/>
  <c r="O127" i="11"/>
  <c r="N127" i="11"/>
  <c r="M127" i="11"/>
  <c r="L127" i="11"/>
  <c r="K127" i="11"/>
  <c r="J127" i="11"/>
  <c r="I127" i="11"/>
  <c r="BG127" i="11" s="1"/>
  <c r="H127" i="11"/>
  <c r="G127" i="11"/>
  <c r="F127" i="11"/>
  <c r="E127" i="11"/>
  <c r="BF127" i="11" s="1"/>
  <c r="BN126" i="11"/>
  <c r="BJ126" i="11"/>
  <c r="BD126" i="11"/>
  <c r="BC126" i="11"/>
  <c r="BB126" i="11"/>
  <c r="BA126" i="11"/>
  <c r="AZ126" i="11"/>
  <c r="BQ126" i="11" s="1"/>
  <c r="AY126" i="11"/>
  <c r="AX126" i="11"/>
  <c r="AW126" i="11"/>
  <c r="BP126" i="11" s="1"/>
  <c r="AV126" i="11"/>
  <c r="AU126" i="11"/>
  <c r="AT126" i="11"/>
  <c r="AS126" i="11"/>
  <c r="BO126" i="11" s="1"/>
  <c r="BV126" i="11" s="1"/>
  <c r="AR126" i="11"/>
  <c r="AQ126" i="11"/>
  <c r="AP126" i="11"/>
  <c r="AO126" i="11"/>
  <c r="AN126" i="11"/>
  <c r="AM126" i="11"/>
  <c r="AL126" i="11"/>
  <c r="AK126" i="11"/>
  <c r="AJ126" i="11"/>
  <c r="AI126" i="11"/>
  <c r="BM126" i="11" s="1"/>
  <c r="AH126" i="11"/>
  <c r="AG126" i="11"/>
  <c r="AF126" i="11"/>
  <c r="AE126" i="11"/>
  <c r="BL126" i="11" s="1"/>
  <c r="AD126" i="11"/>
  <c r="AC126" i="11"/>
  <c r="AB126" i="11"/>
  <c r="AA126" i="11"/>
  <c r="Z126" i="11"/>
  <c r="BK126" i="11" s="1"/>
  <c r="Y126" i="11"/>
  <c r="X126" i="11"/>
  <c r="W126" i="11"/>
  <c r="V126" i="11"/>
  <c r="U126" i="11"/>
  <c r="T126" i="11"/>
  <c r="S126" i="11"/>
  <c r="R126" i="11"/>
  <c r="BI126" i="11" s="1"/>
  <c r="BT126" i="11" s="1"/>
  <c r="Q126" i="11"/>
  <c r="P126" i="11"/>
  <c r="O126" i="11"/>
  <c r="N126" i="11"/>
  <c r="M126" i="11"/>
  <c r="BH126" i="11" s="1"/>
  <c r="L126" i="11"/>
  <c r="K126" i="11"/>
  <c r="J126" i="11"/>
  <c r="I126" i="11"/>
  <c r="BG126" i="11" s="1"/>
  <c r="H126" i="11"/>
  <c r="G126" i="11"/>
  <c r="F126" i="11"/>
  <c r="E126" i="11"/>
  <c r="D126" i="11" s="1"/>
  <c r="BD125" i="11"/>
  <c r="BC125" i="11"/>
  <c r="BB125" i="11"/>
  <c r="BA125" i="11"/>
  <c r="AZ125" i="11"/>
  <c r="BQ125" i="11" s="1"/>
  <c r="AY125" i="11"/>
  <c r="BP125" i="11" s="1"/>
  <c r="AX125" i="11"/>
  <c r="AW125" i="11"/>
  <c r="AV125" i="11"/>
  <c r="AU125" i="11"/>
  <c r="AT125" i="11"/>
  <c r="AS125" i="11"/>
  <c r="AR125" i="11"/>
  <c r="BO125" i="11" s="1"/>
  <c r="AQ125" i="11"/>
  <c r="BJ124" i="11"/>
  <c r="BD124" i="11"/>
  <c r="BC124" i="11"/>
  <c r="BB124" i="11"/>
  <c r="BA124" i="11"/>
  <c r="AZ124" i="11"/>
  <c r="AY124" i="11"/>
  <c r="AX124" i="11"/>
  <c r="AW124" i="11"/>
  <c r="BP124" i="11" s="1"/>
  <c r="AV124" i="11"/>
  <c r="AU124" i="11"/>
  <c r="AT124" i="11"/>
  <c r="AS124" i="11"/>
  <c r="BO124" i="11" s="1"/>
  <c r="AR124" i="11"/>
  <c r="AQ124" i="11"/>
  <c r="AP124" i="11"/>
  <c r="AO124" i="11"/>
  <c r="BN124" i="11" s="1"/>
  <c r="AN124" i="1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BK124" i="11" s="1"/>
  <c r="Y124" i="11"/>
  <c r="X124" i="11"/>
  <c r="W124" i="11"/>
  <c r="V124" i="11"/>
  <c r="U124" i="11"/>
  <c r="T124" i="11"/>
  <c r="S124" i="11"/>
  <c r="R124" i="11"/>
  <c r="BI124" i="11" s="1"/>
  <c r="BT124" i="11" s="1"/>
  <c r="Q124" i="11"/>
  <c r="P124" i="11"/>
  <c r="O124" i="11"/>
  <c r="N124" i="11"/>
  <c r="M124" i="11"/>
  <c r="BH124" i="11" s="1"/>
  <c r="L124" i="11"/>
  <c r="K124" i="11"/>
  <c r="J124" i="11"/>
  <c r="I124" i="11"/>
  <c r="BG124" i="11" s="1"/>
  <c r="H124" i="11"/>
  <c r="G124" i="11"/>
  <c r="F124" i="11"/>
  <c r="E124" i="11"/>
  <c r="D124" i="11" s="1"/>
  <c r="BD123" i="11"/>
  <c r="BD133" i="11" s="1"/>
  <c r="BC123" i="11"/>
  <c r="BC133" i="11" s="1"/>
  <c r="BB123" i="11"/>
  <c r="BB133" i="11" s="1"/>
  <c r="BA123" i="11"/>
  <c r="AZ123" i="11"/>
  <c r="AZ133" i="11" s="1"/>
  <c r="AY123" i="11"/>
  <c r="AY133" i="11" s="1"/>
  <c r="AX123" i="11"/>
  <c r="AX133" i="11" s="1"/>
  <c r="AW123" i="11"/>
  <c r="AV123" i="11"/>
  <c r="AV133" i="11" s="1"/>
  <c r="AU123" i="11"/>
  <c r="AU133" i="11" s="1"/>
  <c r="AT123" i="11"/>
  <c r="AT133" i="11" s="1"/>
  <c r="AS123" i="11"/>
  <c r="AR123" i="11"/>
  <c r="AQ123" i="11"/>
  <c r="AQ133" i="11" s="1"/>
  <c r="BB121" i="11"/>
  <c r="AX121" i="11"/>
  <c r="AL121" i="11"/>
  <c r="AH121" i="11"/>
  <c r="V121" i="11"/>
  <c r="R121" i="11"/>
  <c r="F121" i="11"/>
  <c r="BM120" i="11"/>
  <c r="BI120" i="11"/>
  <c r="BD120" i="11"/>
  <c r="BC120" i="11"/>
  <c r="BB120" i="11"/>
  <c r="BA120" i="11"/>
  <c r="AZ120" i="11"/>
  <c r="BQ120" i="11" s="1"/>
  <c r="AY120" i="11"/>
  <c r="AX120" i="11"/>
  <c r="AW120" i="11"/>
  <c r="AV120" i="11"/>
  <c r="BP120" i="11" s="1"/>
  <c r="AU120" i="11"/>
  <c r="AT120" i="11"/>
  <c r="AS120" i="11"/>
  <c r="AR120" i="11"/>
  <c r="BO120" i="11" s="1"/>
  <c r="AQ120" i="11"/>
  <c r="AP120" i="11"/>
  <c r="AO120" i="11"/>
  <c r="AN120" i="11"/>
  <c r="BN120" i="11" s="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BK120" i="11" s="1"/>
  <c r="Y120" i="11"/>
  <c r="X120" i="11"/>
  <c r="W120" i="11"/>
  <c r="V120" i="11"/>
  <c r="BJ120" i="11" s="1"/>
  <c r="U120" i="11"/>
  <c r="T120" i="11"/>
  <c r="S120" i="11"/>
  <c r="R120" i="11"/>
  <c r="Q120" i="11"/>
  <c r="P120" i="11"/>
  <c r="O120" i="11"/>
  <c r="N120" i="11"/>
  <c r="M120" i="11"/>
  <c r="BH120" i="11" s="1"/>
  <c r="L120" i="11"/>
  <c r="K120" i="11"/>
  <c r="J120" i="11"/>
  <c r="BG120" i="11" s="1"/>
  <c r="I120" i="11"/>
  <c r="H120" i="11"/>
  <c r="G120" i="11"/>
  <c r="F120" i="11"/>
  <c r="E120" i="11"/>
  <c r="BF120" i="11" s="1"/>
  <c r="D120" i="11"/>
  <c r="BO119" i="11"/>
  <c r="BD119" i="11"/>
  <c r="BD121" i="11" s="1"/>
  <c r="BC119" i="11"/>
  <c r="BC121" i="11" s="1"/>
  <c r="BB119" i="11"/>
  <c r="BA119" i="11"/>
  <c r="BA121" i="11" s="1"/>
  <c r="AZ119" i="11"/>
  <c r="AZ121" i="11" s="1"/>
  <c r="BQ121" i="11" s="1"/>
  <c r="AY119" i="11"/>
  <c r="AY121" i="11" s="1"/>
  <c r="AX119" i="11"/>
  <c r="AW119" i="11"/>
  <c r="AW121" i="11" s="1"/>
  <c r="AV119" i="11"/>
  <c r="AV121" i="11" s="1"/>
  <c r="BP121" i="11" s="1"/>
  <c r="AU119" i="11"/>
  <c r="AU121" i="11" s="1"/>
  <c r="AT119" i="11"/>
  <c r="AT121" i="11" s="1"/>
  <c r="AS119" i="11"/>
  <c r="AS121" i="11" s="1"/>
  <c r="AR119" i="11"/>
  <c r="AR121" i="11" s="1"/>
  <c r="BO121" i="11" s="1"/>
  <c r="BV121" i="11" s="1"/>
  <c r="AQ119" i="11"/>
  <c r="AQ121" i="11" s="1"/>
  <c r="AP119" i="11"/>
  <c r="AP121" i="11" s="1"/>
  <c r="AO119" i="11"/>
  <c r="AO121" i="11" s="1"/>
  <c r="AN119" i="11"/>
  <c r="AN121" i="11" s="1"/>
  <c r="AM119" i="11"/>
  <c r="BN119" i="11" s="1"/>
  <c r="AL119" i="11"/>
  <c r="AK119" i="11"/>
  <c r="AK121" i="11" s="1"/>
  <c r="AJ119" i="11"/>
  <c r="AJ121" i="11" s="1"/>
  <c r="AI119" i="11"/>
  <c r="AI121" i="11" s="1"/>
  <c r="AH119" i="11"/>
  <c r="AG119" i="11"/>
  <c r="AG121" i="11" s="1"/>
  <c r="AF119" i="11"/>
  <c r="AF121" i="11" s="1"/>
  <c r="AE119" i="11"/>
  <c r="AE121" i="11" s="1"/>
  <c r="AD119" i="11"/>
  <c r="AD121" i="11" s="1"/>
  <c r="AC119" i="11"/>
  <c r="AC121" i="11" s="1"/>
  <c r="AB119" i="11"/>
  <c r="AB121" i="11" s="1"/>
  <c r="AA119" i="11"/>
  <c r="AA121" i="11" s="1"/>
  <c r="Z119" i="11"/>
  <c r="BK119" i="11" s="1"/>
  <c r="Y119" i="11"/>
  <c r="Y121" i="11" s="1"/>
  <c r="X119" i="11"/>
  <c r="X121" i="11" s="1"/>
  <c r="W119" i="11"/>
  <c r="W121" i="11" s="1"/>
  <c r="V119" i="11"/>
  <c r="BJ119" i="11" s="1"/>
  <c r="U119" i="11"/>
  <c r="U121" i="11" s="1"/>
  <c r="T119" i="11"/>
  <c r="T121" i="11" s="1"/>
  <c r="S119" i="11"/>
  <c r="S121" i="11" s="1"/>
  <c r="R119" i="11"/>
  <c r="BI119" i="11" s="1"/>
  <c r="Q119" i="11"/>
  <c r="Q121" i="11" s="1"/>
  <c r="P119" i="11"/>
  <c r="P121" i="11" s="1"/>
  <c r="O119" i="11"/>
  <c r="O121" i="11" s="1"/>
  <c r="N119" i="11"/>
  <c r="BH119" i="11" s="1"/>
  <c r="M119" i="11"/>
  <c r="M121" i="11" s="1"/>
  <c r="L119" i="11"/>
  <c r="L121" i="11" s="1"/>
  <c r="K119" i="11"/>
  <c r="K121" i="11" s="1"/>
  <c r="J119" i="11"/>
  <c r="J121" i="11" s="1"/>
  <c r="I119" i="11"/>
  <c r="I121" i="11" s="1"/>
  <c r="H119" i="11"/>
  <c r="H121" i="11" s="1"/>
  <c r="G119" i="11"/>
  <c r="G121" i="11" s="1"/>
  <c r="F119" i="11"/>
  <c r="D119" i="11" s="1"/>
  <c r="E119" i="11"/>
  <c r="E121" i="11" s="1"/>
  <c r="AS117" i="11"/>
  <c r="AC117" i="11"/>
  <c r="BD116" i="11"/>
  <c r="BC116" i="11"/>
  <c r="BB116" i="11"/>
  <c r="BA116" i="11"/>
  <c r="AZ116" i="11"/>
  <c r="BQ116" i="11" s="1"/>
  <c r="AY116" i="11"/>
  <c r="BP116" i="11" s="1"/>
  <c r="AX116" i="11"/>
  <c r="AW116" i="11"/>
  <c r="AV116" i="11"/>
  <c r="AU116" i="11"/>
  <c r="AT116" i="11"/>
  <c r="AS116" i="11"/>
  <c r="AR116" i="11"/>
  <c r="BO116" i="11" s="1"/>
  <c r="AQ116" i="11"/>
  <c r="AP116" i="11"/>
  <c r="AO116" i="11"/>
  <c r="AN116" i="11"/>
  <c r="AM116" i="11"/>
  <c r="BN116" i="11" s="1"/>
  <c r="AL116" i="11"/>
  <c r="AK116" i="11"/>
  <c r="AJ116" i="11"/>
  <c r="AI116" i="11"/>
  <c r="BM116" i="11" s="1"/>
  <c r="AH116" i="11"/>
  <c r="AG116" i="11"/>
  <c r="AF116" i="11"/>
  <c r="AE116" i="11"/>
  <c r="BL116" i="11" s="1"/>
  <c r="AD116" i="11"/>
  <c r="AC116" i="11"/>
  <c r="AB116" i="11"/>
  <c r="AA116" i="11"/>
  <c r="Z116" i="11"/>
  <c r="Y116" i="11"/>
  <c r="X116" i="11"/>
  <c r="W116" i="11"/>
  <c r="BJ116" i="11" s="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BJ115" i="11"/>
  <c r="BD115" i="11"/>
  <c r="BC115" i="11"/>
  <c r="BB115" i="11"/>
  <c r="BA115" i="11"/>
  <c r="BA117" i="11" s="1"/>
  <c r="AZ115" i="11"/>
  <c r="AY115" i="11"/>
  <c r="AX115" i="11"/>
  <c r="AW115" i="11"/>
  <c r="BP115" i="11" s="1"/>
  <c r="AV115" i="11"/>
  <c r="AU115" i="11"/>
  <c r="AT115" i="11"/>
  <c r="AS115" i="11"/>
  <c r="BO115" i="11" s="1"/>
  <c r="AR115" i="11"/>
  <c r="AQ115" i="11"/>
  <c r="AP115" i="11"/>
  <c r="AO115" i="11"/>
  <c r="AN115" i="11"/>
  <c r="AM115" i="11"/>
  <c r="AL115" i="11"/>
  <c r="AK115" i="11"/>
  <c r="AK117" i="11" s="1"/>
  <c r="AJ115" i="11"/>
  <c r="AI115" i="11"/>
  <c r="AH115" i="11"/>
  <c r="AG115" i="11"/>
  <c r="AF115" i="11"/>
  <c r="AE115" i="11"/>
  <c r="AD115" i="11"/>
  <c r="AC115" i="11"/>
  <c r="AB115" i="11"/>
  <c r="AA115" i="11"/>
  <c r="Z115" i="11"/>
  <c r="BK115" i="11" s="1"/>
  <c r="Y115" i="11"/>
  <c r="X115" i="11"/>
  <c r="W115" i="11"/>
  <c r="V115" i="11"/>
  <c r="U115" i="11"/>
  <c r="U117" i="11" s="1"/>
  <c r="T115" i="11"/>
  <c r="S115" i="11"/>
  <c r="R115" i="11"/>
  <c r="BI115" i="11" s="1"/>
  <c r="Q115" i="11"/>
  <c r="P115" i="11"/>
  <c r="O115" i="11"/>
  <c r="N115" i="11"/>
  <c r="M115" i="11"/>
  <c r="BH115" i="11" s="1"/>
  <c r="L115" i="11"/>
  <c r="K115" i="11"/>
  <c r="J115" i="11"/>
  <c r="I115" i="11"/>
  <c r="BG115" i="11" s="1"/>
  <c r="H115" i="11"/>
  <c r="G115" i="11"/>
  <c r="F115" i="11"/>
  <c r="E115" i="11"/>
  <c r="D115" i="11" s="1"/>
  <c r="BP114" i="11"/>
  <c r="BD114" i="11"/>
  <c r="BD117" i="11" s="1"/>
  <c r="BC114" i="11"/>
  <c r="BC117" i="11" s="1"/>
  <c r="BB114" i="11"/>
  <c r="BB117" i="11" s="1"/>
  <c r="BA114" i="11"/>
  <c r="AZ114" i="11"/>
  <c r="AZ117" i="11" s="1"/>
  <c r="AY114" i="11"/>
  <c r="AY117" i="11" s="1"/>
  <c r="AX114" i="11"/>
  <c r="AX117" i="11" s="1"/>
  <c r="AW114" i="11"/>
  <c r="AV114" i="11"/>
  <c r="AV117" i="11" s="1"/>
  <c r="AU114" i="11"/>
  <c r="AU117" i="11" s="1"/>
  <c r="AT114" i="11"/>
  <c r="AT117" i="11" s="1"/>
  <c r="AS114" i="11"/>
  <c r="AR114" i="11"/>
  <c r="AR117" i="11" s="1"/>
  <c r="AQ114" i="11"/>
  <c r="AQ117" i="11" s="1"/>
  <c r="AP114" i="11"/>
  <c r="AP117" i="11" s="1"/>
  <c r="AM114" i="11"/>
  <c r="AK114" i="11"/>
  <c r="AJ114" i="11"/>
  <c r="AJ117" i="11" s="1"/>
  <c r="AF114" i="11"/>
  <c r="AF117" i="11" s="1"/>
  <c r="AE114" i="11"/>
  <c r="AC114" i="11"/>
  <c r="AB114" i="11"/>
  <c r="AB117" i="11" s="1"/>
  <c r="AA114" i="11"/>
  <c r="Y114" i="11"/>
  <c r="X114" i="11"/>
  <c r="X117" i="11" s="1"/>
  <c r="W114" i="11"/>
  <c r="V114" i="11"/>
  <c r="V117" i="11" s="1"/>
  <c r="U114" i="11"/>
  <c r="T114" i="11"/>
  <c r="T117" i="11" s="1"/>
  <c r="S114" i="11"/>
  <c r="R114" i="11"/>
  <c r="R117" i="11" s="1"/>
  <c r="Q114" i="11"/>
  <c r="P114" i="11"/>
  <c r="P117" i="11" s="1"/>
  <c r="O114" i="11"/>
  <c r="O117" i="11" s="1"/>
  <c r="H114" i="11"/>
  <c r="H117" i="11" s="1"/>
  <c r="G114" i="11"/>
  <c r="G117" i="11" s="1"/>
  <c r="F114" i="11"/>
  <c r="F117" i="11" s="1"/>
  <c r="BB112" i="11"/>
  <c r="AX112" i="11"/>
  <c r="AL112" i="11"/>
  <c r="AH112" i="11"/>
  <c r="V112" i="11"/>
  <c r="R112" i="11"/>
  <c r="F112" i="11"/>
  <c r="BM111" i="11"/>
  <c r="BI111" i="11"/>
  <c r="BD111" i="11"/>
  <c r="BC111" i="11"/>
  <c r="BB111" i="11"/>
  <c r="BA111" i="11"/>
  <c r="AZ111" i="11"/>
  <c r="BQ111" i="11" s="1"/>
  <c r="AY111" i="11"/>
  <c r="AX111" i="11"/>
  <c r="AW111" i="11"/>
  <c r="AV111" i="11"/>
  <c r="BP111" i="11" s="1"/>
  <c r="AU111" i="11"/>
  <c r="AT111" i="11"/>
  <c r="AS111" i="11"/>
  <c r="AR111" i="11"/>
  <c r="BO111" i="11" s="1"/>
  <c r="AQ111" i="11"/>
  <c r="AP111" i="11"/>
  <c r="AO111" i="11"/>
  <c r="AN111" i="11"/>
  <c r="BN111" i="11" s="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BK111" i="11" s="1"/>
  <c r="Y111" i="11"/>
  <c r="X111" i="11"/>
  <c r="W111" i="11"/>
  <c r="V111" i="11"/>
  <c r="BJ111" i="11" s="1"/>
  <c r="U111" i="11"/>
  <c r="T111" i="11"/>
  <c r="S111" i="11"/>
  <c r="R111" i="11"/>
  <c r="Q111" i="11"/>
  <c r="P111" i="11"/>
  <c r="O111" i="11"/>
  <c r="N111" i="11"/>
  <c r="M111" i="11"/>
  <c r="BH111" i="11" s="1"/>
  <c r="L111" i="11"/>
  <c r="K111" i="11"/>
  <c r="J111" i="11"/>
  <c r="BG111" i="11" s="1"/>
  <c r="I111" i="11"/>
  <c r="H111" i="11"/>
  <c r="G111" i="11"/>
  <c r="F111" i="11"/>
  <c r="E111" i="11"/>
  <c r="BF111" i="11" s="1"/>
  <c r="D111" i="11"/>
  <c r="BO110" i="11"/>
  <c r="BD110" i="11"/>
  <c r="BD112" i="11" s="1"/>
  <c r="BC110" i="11"/>
  <c r="BC112" i="11" s="1"/>
  <c r="BB110" i="11"/>
  <c r="BA110" i="11"/>
  <c r="BA112" i="11" s="1"/>
  <c r="AZ110" i="11"/>
  <c r="AZ112" i="11" s="1"/>
  <c r="BQ112" i="11" s="1"/>
  <c r="AY110" i="11"/>
  <c r="AY112" i="11" s="1"/>
  <c r="AX110" i="11"/>
  <c r="AW110" i="11"/>
  <c r="AW112" i="11" s="1"/>
  <c r="AV110" i="11"/>
  <c r="AV112" i="11" s="1"/>
  <c r="BP112" i="11" s="1"/>
  <c r="AU110" i="11"/>
  <c r="AU112" i="11" s="1"/>
  <c r="AT110" i="11"/>
  <c r="AT112" i="11" s="1"/>
  <c r="AS110" i="11"/>
  <c r="AS112" i="11" s="1"/>
  <c r="AR110" i="11"/>
  <c r="AR112" i="11" s="1"/>
  <c r="BO112" i="11" s="1"/>
  <c r="BV112" i="11" s="1"/>
  <c r="AQ110" i="11"/>
  <c r="AQ112" i="11" s="1"/>
  <c r="AP110" i="11"/>
  <c r="AP112" i="11" s="1"/>
  <c r="AO110" i="11"/>
  <c r="AO112" i="11" s="1"/>
  <c r="AN110" i="11"/>
  <c r="AN112" i="11" s="1"/>
  <c r="AM110" i="11"/>
  <c r="BN110" i="11" s="1"/>
  <c r="AL110" i="11"/>
  <c r="AK110" i="11"/>
  <c r="AK112" i="11" s="1"/>
  <c r="AJ110" i="11"/>
  <c r="AJ112" i="11" s="1"/>
  <c r="AI110" i="11"/>
  <c r="AI112" i="11" s="1"/>
  <c r="AH110" i="11"/>
  <c r="AG110" i="11"/>
  <c r="AG112" i="11" s="1"/>
  <c r="AF110" i="11"/>
  <c r="AF112" i="11" s="1"/>
  <c r="AE110" i="11"/>
  <c r="AE112" i="11" s="1"/>
  <c r="AD110" i="11"/>
  <c r="AD112" i="11" s="1"/>
  <c r="AC110" i="11"/>
  <c r="AC112" i="11" s="1"/>
  <c r="AB110" i="11"/>
  <c r="AB112" i="11" s="1"/>
  <c r="AA110" i="11"/>
  <c r="AA112" i="11" s="1"/>
  <c r="Z110" i="11"/>
  <c r="BK110" i="11" s="1"/>
  <c r="Y110" i="11"/>
  <c r="Y112" i="11" s="1"/>
  <c r="X110" i="11"/>
  <c r="X112" i="11" s="1"/>
  <c r="W110" i="11"/>
  <c r="W112" i="11" s="1"/>
  <c r="V110" i="11"/>
  <c r="BJ110" i="11" s="1"/>
  <c r="U110" i="11"/>
  <c r="U112" i="11" s="1"/>
  <c r="T110" i="11"/>
  <c r="T112" i="11" s="1"/>
  <c r="S110" i="11"/>
  <c r="S112" i="11" s="1"/>
  <c r="R110" i="11"/>
  <c r="BI110" i="11" s="1"/>
  <c r="Q110" i="11"/>
  <c r="Q112" i="11" s="1"/>
  <c r="P110" i="11"/>
  <c r="P112" i="11" s="1"/>
  <c r="O110" i="11"/>
  <c r="O112" i="11" s="1"/>
  <c r="N110" i="11"/>
  <c r="BH110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D110" i="11" s="1"/>
  <c r="E110" i="11"/>
  <c r="E112" i="11" s="1"/>
  <c r="BD107" i="11"/>
  <c r="BC107" i="11"/>
  <c r="BB107" i="11"/>
  <c r="BA107" i="11"/>
  <c r="AZ107" i="11"/>
  <c r="BQ107" i="11" s="1"/>
  <c r="AY107" i="11"/>
  <c r="BP107" i="11" s="1"/>
  <c r="AX107" i="11"/>
  <c r="AW107" i="11"/>
  <c r="AV107" i="11"/>
  <c r="AU107" i="11"/>
  <c r="AT107" i="11"/>
  <c r="AS107" i="11"/>
  <c r="AR107" i="11"/>
  <c r="BO107" i="11" s="1"/>
  <c r="AQ107" i="11"/>
  <c r="BD106" i="11"/>
  <c r="BD108" i="11" s="1"/>
  <c r="BC106" i="11"/>
  <c r="BB106" i="11"/>
  <c r="BB108" i="11" s="1"/>
  <c r="BA106" i="11"/>
  <c r="BA108" i="11" s="1"/>
  <c r="AZ106" i="11"/>
  <c r="AZ108" i="11" s="1"/>
  <c r="AY106" i="11"/>
  <c r="AX106" i="11"/>
  <c r="AX108" i="11" s="1"/>
  <c r="AW106" i="11"/>
  <c r="AV106" i="11"/>
  <c r="AV108" i="11" s="1"/>
  <c r="AU106" i="11"/>
  <c r="AT106" i="11"/>
  <c r="AT108" i="11" s="1"/>
  <c r="AS106" i="11"/>
  <c r="BO106" i="11" s="1"/>
  <c r="AR106" i="11"/>
  <c r="AR108" i="11" s="1"/>
  <c r="AQ106" i="11"/>
  <c r="AV104" i="11"/>
  <c r="AR104" i="11"/>
  <c r="AF104" i="11"/>
  <c r="P104" i="11"/>
  <c r="BO103" i="11"/>
  <c r="BD103" i="11"/>
  <c r="BC103" i="11"/>
  <c r="BB103" i="11"/>
  <c r="BA103" i="11"/>
  <c r="AZ103" i="11"/>
  <c r="BQ103" i="11" s="1"/>
  <c r="AY103" i="11"/>
  <c r="AX103" i="11"/>
  <c r="AW103" i="11"/>
  <c r="AV103" i="11"/>
  <c r="BP103" i="11" s="1"/>
  <c r="AU103" i="11"/>
  <c r="AT103" i="11"/>
  <c r="AS103" i="11"/>
  <c r="AR103" i="11"/>
  <c r="AQ103" i="11"/>
  <c r="AP103" i="11"/>
  <c r="AO103" i="11"/>
  <c r="AN103" i="11"/>
  <c r="AM103" i="11"/>
  <c r="BN103" i="11" s="1"/>
  <c r="AL103" i="11"/>
  <c r="AK103" i="11"/>
  <c r="AJ103" i="11"/>
  <c r="BM103" i="11" s="1"/>
  <c r="AI103" i="11"/>
  <c r="AG103" i="11"/>
  <c r="AF103" i="11"/>
  <c r="AE103" i="11"/>
  <c r="AC103" i="11"/>
  <c r="AB103" i="11"/>
  <c r="AA103" i="11"/>
  <c r="Z103" i="11"/>
  <c r="Y103" i="11"/>
  <c r="X103" i="11"/>
  <c r="W103" i="11"/>
  <c r="V103" i="11"/>
  <c r="BJ103" i="11" s="1"/>
  <c r="U103" i="11"/>
  <c r="T103" i="11"/>
  <c r="S103" i="11"/>
  <c r="R103" i="11"/>
  <c r="BI103" i="11" s="1"/>
  <c r="Q103" i="11"/>
  <c r="P103" i="11"/>
  <c r="O103" i="11"/>
  <c r="N103" i="11"/>
  <c r="J103" i="11"/>
  <c r="I103" i="11"/>
  <c r="G103" i="11"/>
  <c r="F103" i="11"/>
  <c r="E103" i="11"/>
  <c r="BD102" i="11"/>
  <c r="BC102" i="11"/>
  <c r="BB102" i="11"/>
  <c r="BA102" i="11"/>
  <c r="AZ102" i="11"/>
  <c r="BQ102" i="11" s="1"/>
  <c r="AY102" i="11"/>
  <c r="AX102" i="11"/>
  <c r="AW102" i="11"/>
  <c r="AV102" i="11"/>
  <c r="BP102" i="11" s="1"/>
  <c r="AU102" i="11"/>
  <c r="AT102" i="11"/>
  <c r="AS102" i="11"/>
  <c r="AR102" i="11"/>
  <c r="BO102" i="11" s="1"/>
  <c r="AQ102" i="11"/>
  <c r="AP102" i="11"/>
  <c r="AO102" i="11"/>
  <c r="AM102" i="11"/>
  <c r="AL102" i="11"/>
  <c r="AK102" i="11"/>
  <c r="AI102" i="11"/>
  <c r="AH102" i="11"/>
  <c r="AG102" i="11"/>
  <c r="AF102" i="11"/>
  <c r="AE102" i="11"/>
  <c r="AC102" i="11"/>
  <c r="AB102" i="11"/>
  <c r="AA102" i="11"/>
  <c r="Z102" i="11"/>
  <c r="X102" i="11"/>
  <c r="W102" i="11"/>
  <c r="V102" i="11"/>
  <c r="U102" i="11"/>
  <c r="T102" i="11"/>
  <c r="S102" i="11"/>
  <c r="Q102" i="11"/>
  <c r="P102" i="11"/>
  <c r="O102" i="11"/>
  <c r="N102" i="11"/>
  <c r="L102" i="11"/>
  <c r="K102" i="11"/>
  <c r="I102" i="11"/>
  <c r="H102" i="11"/>
  <c r="F102" i="11"/>
  <c r="E102" i="11"/>
  <c r="BK101" i="11"/>
  <c r="BG101" i="11"/>
  <c r="BD101" i="11"/>
  <c r="BC101" i="11"/>
  <c r="BB101" i="11"/>
  <c r="BA101" i="11"/>
  <c r="AZ101" i="11"/>
  <c r="AY101" i="11"/>
  <c r="AX101" i="11"/>
  <c r="AW101" i="11"/>
  <c r="AV101" i="11"/>
  <c r="AU101" i="11"/>
  <c r="AT101" i="11"/>
  <c r="BO101" i="11" s="1"/>
  <c r="AS101" i="11"/>
  <c r="AR101" i="11"/>
  <c r="AQ101" i="11"/>
  <c r="AP101" i="11"/>
  <c r="AO101" i="11"/>
  <c r="AN101" i="11"/>
  <c r="AM101" i="11"/>
  <c r="AL101" i="11"/>
  <c r="AK101" i="11"/>
  <c r="AJ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BJ101" i="11" s="1"/>
  <c r="U101" i="11"/>
  <c r="T101" i="11"/>
  <c r="S101" i="11"/>
  <c r="R101" i="11"/>
  <c r="BI101" i="11" s="1"/>
  <c r="Q101" i="11"/>
  <c r="P101" i="11"/>
  <c r="O101" i="11"/>
  <c r="N101" i="11"/>
  <c r="M101" i="11"/>
  <c r="BH101" i="11" s="1"/>
  <c r="L101" i="11"/>
  <c r="K101" i="11"/>
  <c r="J101" i="11"/>
  <c r="I101" i="11"/>
  <c r="H101" i="11"/>
  <c r="G101" i="11"/>
  <c r="F101" i="11"/>
  <c r="E101" i="11"/>
  <c r="BF101" i="11" s="1"/>
  <c r="BD100" i="11"/>
  <c r="BD104" i="11" s="1"/>
  <c r="BC100" i="11"/>
  <c r="BC104" i="11" s="1"/>
  <c r="BB100" i="11"/>
  <c r="BA100" i="11"/>
  <c r="BA104" i="11" s="1"/>
  <c r="AZ100" i="11"/>
  <c r="AZ104" i="11" s="1"/>
  <c r="AY100" i="11"/>
  <c r="AY104" i="11" s="1"/>
  <c r="AX100" i="11"/>
  <c r="AW100" i="11"/>
  <c r="AW104" i="11" s="1"/>
  <c r="AV100" i="11"/>
  <c r="BP100" i="11" s="1"/>
  <c r="AU100" i="11"/>
  <c r="AU104" i="11" s="1"/>
  <c r="AT100" i="11"/>
  <c r="AS100" i="11"/>
  <c r="AS104" i="11" s="1"/>
  <c r="AR100" i="11"/>
  <c r="BO100" i="11" s="1"/>
  <c r="AQ100" i="11"/>
  <c r="AQ104" i="11" s="1"/>
  <c r="AP100" i="11"/>
  <c r="AM100" i="11"/>
  <c r="AM104" i="11" s="1"/>
  <c r="AL100" i="11"/>
  <c r="AK100" i="11"/>
  <c r="AK104" i="11" s="1"/>
  <c r="AI100" i="11"/>
  <c r="AF100" i="11"/>
  <c r="AE100" i="11"/>
  <c r="AE104" i="11" s="1"/>
  <c r="AB100" i="11"/>
  <c r="AB104" i="11" s="1"/>
  <c r="AA100" i="11"/>
  <c r="AA104" i="11" s="1"/>
  <c r="Z100" i="11"/>
  <c r="Z104" i="11" s="1"/>
  <c r="W100" i="11"/>
  <c r="W104" i="11" s="1"/>
  <c r="V100" i="11"/>
  <c r="V104" i="11" s="1"/>
  <c r="T100" i="11"/>
  <c r="T104" i="11" s="1"/>
  <c r="S100" i="11"/>
  <c r="S104" i="11" s="1"/>
  <c r="R100" i="11"/>
  <c r="P100" i="11"/>
  <c r="O100" i="11"/>
  <c r="O104" i="11" s="1"/>
  <c r="N100" i="11"/>
  <c r="N104" i="11" s="1"/>
  <c r="M100" i="11"/>
  <c r="L100" i="11"/>
  <c r="I100" i="11"/>
  <c r="H100" i="11"/>
  <c r="F100" i="11"/>
  <c r="F104" i="11" s="1"/>
  <c r="E100" i="11"/>
  <c r="E104" i="11" s="1"/>
  <c r="BC98" i="11"/>
  <c r="AQ98" i="11"/>
  <c r="AM98" i="11"/>
  <c r="AA98" i="11"/>
  <c r="W98" i="11"/>
  <c r="K98" i="11"/>
  <c r="BN97" i="11"/>
  <c r="BJ97" i="11"/>
  <c r="BD97" i="11"/>
  <c r="BC97" i="11"/>
  <c r="BB97" i="11"/>
  <c r="BA97" i="11"/>
  <c r="AZ97" i="11"/>
  <c r="BQ97" i="11" s="1"/>
  <c r="AY97" i="11"/>
  <c r="AX97" i="11"/>
  <c r="AW97" i="11"/>
  <c r="BP97" i="11" s="1"/>
  <c r="AV97" i="11"/>
  <c r="AU97" i="11"/>
  <c r="AT97" i="11"/>
  <c r="AS97" i="11"/>
  <c r="BO97" i="11" s="1"/>
  <c r="AR97" i="11"/>
  <c r="AQ97" i="11"/>
  <c r="AP97" i="11"/>
  <c r="AO97" i="11"/>
  <c r="AN97" i="11"/>
  <c r="AM97" i="11"/>
  <c r="AL97" i="11"/>
  <c r="AK97" i="11"/>
  <c r="AJ97" i="11"/>
  <c r="AI97" i="11"/>
  <c r="BM97" i="11" s="1"/>
  <c r="AH97" i="11"/>
  <c r="AG97" i="11"/>
  <c r="AF97" i="11"/>
  <c r="AE97" i="11"/>
  <c r="BL97" i="11" s="1"/>
  <c r="AD97" i="11"/>
  <c r="AC97" i="11"/>
  <c r="AB97" i="11"/>
  <c r="AA97" i="11"/>
  <c r="Z97" i="11"/>
  <c r="BK97" i="11" s="1"/>
  <c r="Y97" i="11"/>
  <c r="X97" i="11"/>
  <c r="W97" i="11"/>
  <c r="V97" i="11"/>
  <c r="U97" i="11"/>
  <c r="T97" i="11"/>
  <c r="S97" i="11"/>
  <c r="R97" i="11"/>
  <c r="BI97" i="11" s="1"/>
  <c r="BT97" i="11" s="1"/>
  <c r="Q97" i="11"/>
  <c r="P97" i="11"/>
  <c r="O97" i="11"/>
  <c r="N97" i="11"/>
  <c r="M97" i="11"/>
  <c r="BH97" i="11" s="1"/>
  <c r="L97" i="11"/>
  <c r="K97" i="11"/>
  <c r="J97" i="11"/>
  <c r="I97" i="11"/>
  <c r="BG97" i="11" s="1"/>
  <c r="H97" i="11"/>
  <c r="G97" i="11"/>
  <c r="F97" i="11"/>
  <c r="E97" i="11"/>
  <c r="D97" i="11" s="1"/>
  <c r="BD96" i="11"/>
  <c r="BD98" i="11" s="1"/>
  <c r="BC96" i="11"/>
  <c r="BB96" i="11"/>
  <c r="BB98" i="11" s="1"/>
  <c r="BA96" i="11"/>
  <c r="BA98" i="11" s="1"/>
  <c r="AZ96" i="11"/>
  <c r="AZ98" i="11" s="1"/>
  <c r="AY96" i="11"/>
  <c r="AY98" i="11" s="1"/>
  <c r="AX96" i="11"/>
  <c r="AX98" i="11" s="1"/>
  <c r="AW96" i="11"/>
  <c r="AW98" i="11" s="1"/>
  <c r="AV96" i="11"/>
  <c r="AV98" i="11" s="1"/>
  <c r="AU96" i="11"/>
  <c r="AU98" i="11" s="1"/>
  <c r="AT96" i="11"/>
  <c r="AT98" i="11" s="1"/>
  <c r="AS96" i="11"/>
  <c r="AS98" i="11" s="1"/>
  <c r="AR96" i="11"/>
  <c r="BO96" i="11" s="1"/>
  <c r="AQ96" i="11"/>
  <c r="AP96" i="11"/>
  <c r="AP98" i="11" s="1"/>
  <c r="AO96" i="11"/>
  <c r="AO98" i="11" s="1"/>
  <c r="AN96" i="11"/>
  <c r="AN98" i="11" s="1"/>
  <c r="AM96" i="11"/>
  <c r="BN96" i="11" s="1"/>
  <c r="AL96" i="11"/>
  <c r="AL98" i="11" s="1"/>
  <c r="AK96" i="11"/>
  <c r="AK98" i="11" s="1"/>
  <c r="AJ96" i="11"/>
  <c r="AJ98" i="11" s="1"/>
  <c r="AI96" i="11"/>
  <c r="BM96" i="11" s="1"/>
  <c r="AH96" i="11"/>
  <c r="AH98" i="11" s="1"/>
  <c r="AG96" i="11"/>
  <c r="AG98" i="11" s="1"/>
  <c r="AF96" i="11"/>
  <c r="AF98" i="11" s="1"/>
  <c r="AE96" i="11"/>
  <c r="AD96" i="11"/>
  <c r="AD98" i="11" s="1"/>
  <c r="AC96" i="11"/>
  <c r="AC98" i="11" s="1"/>
  <c r="AB96" i="11"/>
  <c r="AB98" i="11" s="1"/>
  <c r="AA96" i="11"/>
  <c r="Z96" i="11"/>
  <c r="Z98" i="11" s="1"/>
  <c r="Y96" i="11"/>
  <c r="Y98" i="11" s="1"/>
  <c r="X96" i="11"/>
  <c r="X98" i="11" s="1"/>
  <c r="W96" i="11"/>
  <c r="BJ96" i="11" s="1"/>
  <c r="V96" i="11"/>
  <c r="V98" i="11" s="1"/>
  <c r="U96" i="11"/>
  <c r="U98" i="11" s="1"/>
  <c r="T96" i="11"/>
  <c r="T98" i="11" s="1"/>
  <c r="S96" i="11"/>
  <c r="S98" i="11" s="1"/>
  <c r="R96" i="11"/>
  <c r="R98" i="11" s="1"/>
  <c r="Q96" i="11"/>
  <c r="Q98" i="11" s="1"/>
  <c r="P96" i="11"/>
  <c r="P98" i="11" s="1"/>
  <c r="O96" i="11"/>
  <c r="N96" i="11"/>
  <c r="N98" i="11" s="1"/>
  <c r="L96" i="11"/>
  <c r="L98" i="11" s="1"/>
  <c r="K96" i="11"/>
  <c r="J96" i="11"/>
  <c r="J98" i="11" s="1"/>
  <c r="I96" i="11"/>
  <c r="H96" i="11"/>
  <c r="H98" i="11" s="1"/>
  <c r="G96" i="11"/>
  <c r="G98" i="11" s="1"/>
  <c r="F96" i="11"/>
  <c r="F98" i="11" s="1"/>
  <c r="E96" i="11"/>
  <c r="E98" i="11" s="1"/>
  <c r="BD93" i="11"/>
  <c r="BC93" i="11"/>
  <c r="BB93" i="11"/>
  <c r="BA93" i="11"/>
  <c r="AZ93" i="11"/>
  <c r="BQ93" i="11" s="1"/>
  <c r="AY93" i="11"/>
  <c r="AX93" i="11"/>
  <c r="AW93" i="11"/>
  <c r="AV93" i="11"/>
  <c r="BP93" i="11" s="1"/>
  <c r="AU93" i="11"/>
  <c r="AT93" i="11"/>
  <c r="AS93" i="11"/>
  <c r="AR93" i="11"/>
  <c r="BO93" i="11" s="1"/>
  <c r="BV93" i="11" s="1"/>
  <c r="AQ93" i="11"/>
  <c r="AP93" i="11"/>
  <c r="AO93" i="11"/>
  <c r="AN93" i="11"/>
  <c r="AM93" i="11"/>
  <c r="AL93" i="11"/>
  <c r="AK93" i="11"/>
  <c r="AJ93" i="11"/>
  <c r="BM93" i="11" s="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BI93" i="11" s="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BD92" i="11"/>
  <c r="BC92" i="11"/>
  <c r="BB92" i="11"/>
  <c r="BA92" i="11"/>
  <c r="AZ92" i="11"/>
  <c r="AY92" i="11"/>
  <c r="AX92" i="11"/>
  <c r="AW92" i="11"/>
  <c r="AV92" i="11"/>
  <c r="AU92" i="11"/>
  <c r="AT92" i="11"/>
  <c r="BO92" i="11" s="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BK92" i="11" s="1"/>
  <c r="Y92" i="11"/>
  <c r="X92" i="11"/>
  <c r="W92" i="11"/>
  <c r="V92" i="11"/>
  <c r="BJ92" i="11" s="1"/>
  <c r="U92" i="11"/>
  <c r="T92" i="11"/>
  <c r="S92" i="11"/>
  <c r="R92" i="11"/>
  <c r="BI92" i="11" s="1"/>
  <c r="Q92" i="11"/>
  <c r="P92" i="11"/>
  <c r="O92" i="11"/>
  <c r="N92" i="11"/>
  <c r="M92" i="11"/>
  <c r="L92" i="11"/>
  <c r="K92" i="11"/>
  <c r="J92" i="11"/>
  <c r="BG92" i="11" s="1"/>
  <c r="I92" i="11"/>
  <c r="H92" i="11"/>
  <c r="G92" i="11"/>
  <c r="F92" i="11"/>
  <c r="D92" i="11" s="1"/>
  <c r="E92" i="11"/>
  <c r="BQ91" i="11"/>
  <c r="BD91" i="11"/>
  <c r="BC91" i="11"/>
  <c r="BB91" i="11"/>
  <c r="BA91" i="11"/>
  <c r="AZ91" i="11"/>
  <c r="AY91" i="11"/>
  <c r="AX91" i="11"/>
  <c r="AW91" i="11"/>
  <c r="AV91" i="11"/>
  <c r="BP91" i="11" s="1"/>
  <c r="AU91" i="11"/>
  <c r="AT91" i="11"/>
  <c r="AS91" i="11"/>
  <c r="AR91" i="11"/>
  <c r="BO91" i="11" s="1"/>
  <c r="AQ91" i="11"/>
  <c r="AP91" i="11"/>
  <c r="AO91" i="11"/>
  <c r="AN91" i="11"/>
  <c r="AM91" i="11"/>
  <c r="BN91" i="11" s="1"/>
  <c r="AL91" i="11"/>
  <c r="AK91" i="11"/>
  <c r="AJ91" i="11"/>
  <c r="AH91" i="11"/>
  <c r="AG91" i="11"/>
  <c r="AF91" i="11"/>
  <c r="AE91" i="11"/>
  <c r="AD91" i="11"/>
  <c r="AC91" i="11"/>
  <c r="AB91" i="11"/>
  <c r="AA91" i="11"/>
  <c r="Z91" i="11"/>
  <c r="BK91" i="11" s="1"/>
  <c r="Y91" i="11"/>
  <c r="X91" i="11"/>
  <c r="W91" i="11"/>
  <c r="V91" i="11"/>
  <c r="BJ91" i="11" s="1"/>
  <c r="U91" i="11"/>
  <c r="T91" i="11"/>
  <c r="BI91" i="11" s="1"/>
  <c r="BT91" i="11" s="1"/>
  <c r="S91" i="11"/>
  <c r="R91" i="11"/>
  <c r="Q91" i="11"/>
  <c r="P91" i="11"/>
  <c r="O91" i="11"/>
  <c r="N91" i="11"/>
  <c r="M91" i="11"/>
  <c r="BH91" i="11" s="1"/>
  <c r="L91" i="11"/>
  <c r="K91" i="11"/>
  <c r="J91" i="11"/>
  <c r="I91" i="11"/>
  <c r="BG91" i="11" s="1"/>
  <c r="H91" i="11"/>
  <c r="G91" i="11"/>
  <c r="F91" i="11"/>
  <c r="E91" i="11"/>
  <c r="BF91" i="11" s="1"/>
  <c r="BO90" i="11"/>
  <c r="BD90" i="11"/>
  <c r="BC90" i="11"/>
  <c r="BB90" i="11"/>
  <c r="BB94" i="11" s="1"/>
  <c r="BA90" i="11"/>
  <c r="AZ90" i="11"/>
  <c r="BQ90" i="11" s="1"/>
  <c r="AY90" i="11"/>
  <c r="AX90" i="11"/>
  <c r="AW90" i="11"/>
  <c r="AV90" i="11"/>
  <c r="BP90" i="11" s="1"/>
  <c r="AU90" i="11"/>
  <c r="AT90" i="11"/>
  <c r="AS90" i="11"/>
  <c r="AR90" i="11"/>
  <c r="AQ90" i="11"/>
  <c r="AP90" i="11"/>
  <c r="AN90" i="11"/>
  <c r="AM90" i="11"/>
  <c r="AK90" i="11"/>
  <c r="AJ90" i="11"/>
  <c r="AI90" i="11"/>
  <c r="AH90" i="11"/>
  <c r="AG90" i="11"/>
  <c r="AF90" i="11"/>
  <c r="AE90" i="11"/>
  <c r="BL90" i="11" s="1"/>
  <c r="AD90" i="11"/>
  <c r="AC90" i="11"/>
  <c r="AB90" i="11"/>
  <c r="AA90" i="11"/>
  <c r="Z90" i="11"/>
  <c r="BK90" i="11" s="1"/>
  <c r="Y90" i="11"/>
  <c r="X90" i="11"/>
  <c r="W90" i="11"/>
  <c r="V90" i="11"/>
  <c r="BJ90" i="11" s="1"/>
  <c r="U90" i="11"/>
  <c r="T90" i="11"/>
  <c r="S90" i="11"/>
  <c r="R90" i="11"/>
  <c r="BI90" i="11" s="1"/>
  <c r="Q90" i="11"/>
  <c r="P90" i="11"/>
  <c r="O90" i="11"/>
  <c r="N90" i="11"/>
  <c r="M90" i="11"/>
  <c r="L90" i="11"/>
  <c r="J90" i="11"/>
  <c r="F90" i="11"/>
  <c r="E90" i="11"/>
  <c r="BD89" i="11"/>
  <c r="BC89" i="11"/>
  <c r="BB89" i="11"/>
  <c r="BA89" i="11"/>
  <c r="AZ89" i="11"/>
  <c r="BQ89" i="11" s="1"/>
  <c r="AY89" i="11"/>
  <c r="AX89" i="11"/>
  <c r="AW89" i="11"/>
  <c r="AV89" i="11"/>
  <c r="BP89" i="11" s="1"/>
  <c r="AU89" i="11"/>
  <c r="AT89" i="11"/>
  <c r="AS89" i="11"/>
  <c r="AR89" i="11"/>
  <c r="BO89" i="11" s="1"/>
  <c r="BV89" i="11" s="1"/>
  <c r="AQ89" i="11"/>
  <c r="BO88" i="11"/>
  <c r="BD88" i="11"/>
  <c r="BC88" i="11"/>
  <c r="BC94" i="11" s="1"/>
  <c r="BB88" i="11"/>
  <c r="BA88" i="11"/>
  <c r="BA94" i="11" s="1"/>
  <c r="AZ88" i="11"/>
  <c r="AY88" i="11"/>
  <c r="AY94" i="11" s="1"/>
  <c r="AX88" i="11"/>
  <c r="AX94" i="11" s="1"/>
  <c r="AW88" i="11"/>
  <c r="AW94" i="11" s="1"/>
  <c r="AV88" i="11"/>
  <c r="AU88" i="11"/>
  <c r="AU94" i="11" s="1"/>
  <c r="AT88" i="11"/>
  <c r="AS88" i="11"/>
  <c r="AS94" i="11" s="1"/>
  <c r="AR88" i="11"/>
  <c r="AQ88" i="11"/>
  <c r="AQ94" i="11" s="1"/>
  <c r="BH85" i="11"/>
  <c r="BD85" i="11"/>
  <c r="BC85" i="11"/>
  <c r="BB85" i="11"/>
  <c r="BA85" i="11"/>
  <c r="AZ85" i="11"/>
  <c r="BQ85" i="11" s="1"/>
  <c r="AY85" i="11"/>
  <c r="BP85" i="11" s="1"/>
  <c r="AX85" i="11"/>
  <c r="AW85" i="11"/>
  <c r="AV85" i="11"/>
  <c r="AU85" i="11"/>
  <c r="AT85" i="11"/>
  <c r="AS85" i="11"/>
  <c r="AR85" i="11"/>
  <c r="BO85" i="11" s="1"/>
  <c r="AQ85" i="11"/>
  <c r="AP85" i="11"/>
  <c r="AO85" i="11"/>
  <c r="AN85" i="11"/>
  <c r="AM85" i="11"/>
  <c r="BN85" i="11" s="1"/>
  <c r="AL85" i="11"/>
  <c r="AK85" i="11"/>
  <c r="AJ85" i="11"/>
  <c r="AI85" i="11"/>
  <c r="BM85" i="11" s="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BG85" i="11" s="1"/>
  <c r="H85" i="11"/>
  <c r="G85" i="11"/>
  <c r="F85" i="11"/>
  <c r="E85" i="11"/>
  <c r="BF85" i="11" s="1"/>
  <c r="BN84" i="11"/>
  <c r="BJ84" i="11"/>
  <c r="BD84" i="11"/>
  <c r="BC84" i="11"/>
  <c r="BB84" i="11"/>
  <c r="BA84" i="11"/>
  <c r="AZ84" i="11"/>
  <c r="AY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BM84" i="11" s="1"/>
  <c r="AH84" i="11"/>
  <c r="AG84" i="11"/>
  <c r="AF84" i="11"/>
  <c r="AE84" i="11"/>
  <c r="BL84" i="11" s="1"/>
  <c r="AD84" i="11"/>
  <c r="AC84" i="11"/>
  <c r="AB84" i="11"/>
  <c r="AA84" i="11"/>
  <c r="Z84" i="11"/>
  <c r="BK84" i="11" s="1"/>
  <c r="Y84" i="11"/>
  <c r="X84" i="11"/>
  <c r="W84" i="11"/>
  <c r="V84" i="11"/>
  <c r="U84" i="11"/>
  <c r="T84" i="11"/>
  <c r="S84" i="11"/>
  <c r="R84" i="11"/>
  <c r="BI84" i="11" s="1"/>
  <c r="BT84" i="11" s="1"/>
  <c r="Q84" i="11"/>
  <c r="P84" i="11"/>
  <c r="O84" i="11"/>
  <c r="N84" i="11"/>
  <c r="M84" i="11"/>
  <c r="BH84" i="11" s="1"/>
  <c r="L84" i="11"/>
  <c r="K84" i="11"/>
  <c r="J84" i="11"/>
  <c r="I84" i="11"/>
  <c r="BG84" i="11" s="1"/>
  <c r="H84" i="11"/>
  <c r="G84" i="11"/>
  <c r="F84" i="11"/>
  <c r="E84" i="11"/>
  <c r="D84" i="11" s="1"/>
  <c r="BD83" i="11"/>
  <c r="BC83" i="11"/>
  <c r="BB83" i="11"/>
  <c r="BA83" i="11"/>
  <c r="AZ83" i="11"/>
  <c r="BQ83" i="11" s="1"/>
  <c r="AY83" i="11"/>
  <c r="BP83" i="11" s="1"/>
  <c r="AX83" i="11"/>
  <c r="AW83" i="11"/>
  <c r="AV83" i="11"/>
  <c r="AU83" i="11"/>
  <c r="AT83" i="11"/>
  <c r="AS83" i="11"/>
  <c r="AR83" i="11"/>
  <c r="BO83" i="11" s="1"/>
  <c r="BV83" i="11" s="1"/>
  <c r="AQ83" i="11"/>
  <c r="AP83" i="11"/>
  <c r="AO83" i="11"/>
  <c r="AN83" i="11"/>
  <c r="AM83" i="11"/>
  <c r="BN83" i="11" s="1"/>
  <c r="AL83" i="11"/>
  <c r="AK83" i="11"/>
  <c r="AJ83" i="11"/>
  <c r="AI83" i="11"/>
  <c r="BM83" i="11" s="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G83" i="11"/>
  <c r="E83" i="11"/>
  <c r="BD82" i="11"/>
  <c r="BD86" i="11" s="1"/>
  <c r="BC82" i="11"/>
  <c r="BC86" i="11" s="1"/>
  <c r="BB82" i="11"/>
  <c r="BB86" i="11" s="1"/>
  <c r="BA82" i="11"/>
  <c r="BA86" i="11" s="1"/>
  <c r="AZ82" i="11"/>
  <c r="AZ86" i="11" s="1"/>
  <c r="AY82" i="11"/>
  <c r="AY86" i="11" s="1"/>
  <c r="AX82" i="11"/>
  <c r="AX86" i="11" s="1"/>
  <c r="AW82" i="11"/>
  <c r="AW86" i="11" s="1"/>
  <c r="AV82" i="11"/>
  <c r="AV86" i="11" s="1"/>
  <c r="AU82" i="11"/>
  <c r="AU86" i="11" s="1"/>
  <c r="AT82" i="11"/>
  <c r="AT86" i="11" s="1"/>
  <c r="AS82" i="11"/>
  <c r="AS86" i="11" s="1"/>
  <c r="AR82" i="11"/>
  <c r="AR86" i="11" s="1"/>
  <c r="AQ82" i="11"/>
  <c r="AQ86" i="11" s="1"/>
  <c r="AP82" i="11"/>
  <c r="AP86" i="11" s="1"/>
  <c r="AO82" i="11"/>
  <c r="AN82" i="11"/>
  <c r="AN86" i="11" s="1"/>
  <c r="AM82" i="11"/>
  <c r="AM86" i="11" s="1"/>
  <c r="AL82" i="11"/>
  <c r="AL86" i="11" s="1"/>
  <c r="AK82" i="11"/>
  <c r="AJ82" i="11"/>
  <c r="AJ86" i="11" s="1"/>
  <c r="AI82" i="11"/>
  <c r="AH82" i="11"/>
  <c r="AH86" i="11" s="1"/>
  <c r="AG82" i="11"/>
  <c r="AG86" i="11" s="1"/>
  <c r="AF82" i="11"/>
  <c r="AF86" i="11" s="1"/>
  <c r="AE82" i="11"/>
  <c r="AE86" i="11" s="1"/>
  <c r="AD82" i="11"/>
  <c r="AD86" i="11" s="1"/>
  <c r="AC82" i="11"/>
  <c r="AC86" i="11" s="1"/>
  <c r="AB82" i="11"/>
  <c r="AB86" i="11" s="1"/>
  <c r="AA82" i="11"/>
  <c r="AA86" i="11" s="1"/>
  <c r="Z82" i="11"/>
  <c r="Z86" i="11" s="1"/>
  <c r="Y82" i="11"/>
  <c r="X82" i="11"/>
  <c r="X86" i="11" s="1"/>
  <c r="W82" i="11"/>
  <c r="W86" i="11" s="1"/>
  <c r="V82" i="11"/>
  <c r="V86" i="11" s="1"/>
  <c r="U82" i="11"/>
  <c r="T82" i="11"/>
  <c r="T86" i="11" s="1"/>
  <c r="S82" i="11"/>
  <c r="S86" i="11" s="1"/>
  <c r="R82" i="11"/>
  <c r="Q82" i="11"/>
  <c r="Q86" i="11" s="1"/>
  <c r="P82" i="11"/>
  <c r="P86" i="11" s="1"/>
  <c r="O82" i="11"/>
  <c r="O86" i="11" s="1"/>
  <c r="CA79" i="11"/>
  <c r="BE79" i="11"/>
  <c r="C77" i="11"/>
  <c r="AX74" i="11" s="1"/>
  <c r="BO76" i="11"/>
  <c r="BD76" i="11"/>
  <c r="BC76" i="11"/>
  <c r="BB76" i="11"/>
  <c r="BA76" i="11"/>
  <c r="AZ76" i="11"/>
  <c r="AY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BN76" i="11" s="1"/>
  <c r="AL76" i="11"/>
  <c r="AK76" i="11"/>
  <c r="AJ76" i="11"/>
  <c r="AI76" i="11"/>
  <c r="BM76" i="11" s="1"/>
  <c r="AH76" i="11"/>
  <c r="AG76" i="11"/>
  <c r="AF76" i="11"/>
  <c r="AE76" i="11"/>
  <c r="BL76" i="11" s="1"/>
  <c r="AD76" i="11"/>
  <c r="AC76" i="11"/>
  <c r="AB76" i="11"/>
  <c r="AA76" i="11"/>
  <c r="Z76" i="11"/>
  <c r="BK76" i="11" s="1"/>
  <c r="Y76" i="11"/>
  <c r="X76" i="11"/>
  <c r="W76" i="11"/>
  <c r="V76" i="11"/>
  <c r="BJ76" i="11" s="1"/>
  <c r="U76" i="11"/>
  <c r="T76" i="11"/>
  <c r="S76" i="11"/>
  <c r="R76" i="11"/>
  <c r="BI76" i="11" s="1"/>
  <c r="Q76" i="11"/>
  <c r="P76" i="11"/>
  <c r="O76" i="11"/>
  <c r="N76" i="11"/>
  <c r="M76" i="11"/>
  <c r="L76" i="11"/>
  <c r="K76" i="11"/>
  <c r="J76" i="11"/>
  <c r="BG76" i="11" s="1"/>
  <c r="I76" i="11"/>
  <c r="H76" i="11"/>
  <c r="G76" i="11"/>
  <c r="F76" i="11"/>
  <c r="D76" i="11" s="1"/>
  <c r="E76" i="11"/>
  <c r="BD75" i="11"/>
  <c r="BC75" i="11"/>
  <c r="BB75" i="11"/>
  <c r="BA75" i="11"/>
  <c r="AZ75" i="11"/>
  <c r="BQ75" i="11" s="1"/>
  <c r="AY75" i="11"/>
  <c r="AX75" i="11"/>
  <c r="AW75" i="11"/>
  <c r="AV75" i="11"/>
  <c r="BP75" i="11" s="1"/>
  <c r="AU75" i="11"/>
  <c r="AT75" i="11"/>
  <c r="AS75" i="11"/>
  <c r="AR75" i="11"/>
  <c r="BO75" i="11" s="1"/>
  <c r="BV75" i="11" s="1"/>
  <c r="AQ75" i="11"/>
  <c r="AP75" i="11"/>
  <c r="AO75" i="11"/>
  <c r="AN75" i="11"/>
  <c r="BN75" i="11" s="1"/>
  <c r="AM75" i="11"/>
  <c r="AL75" i="11"/>
  <c r="AK75" i="11"/>
  <c r="AJ75" i="11"/>
  <c r="BM75" i="11" s="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BI75" i="11" s="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BB74" i="11"/>
  <c r="BB77" i="11" s="1"/>
  <c r="AT74" i="11"/>
  <c r="AP74" i="11"/>
  <c r="AP79" i="11" s="1"/>
  <c r="AL74" i="11"/>
  <c r="AL79" i="11" s="1"/>
  <c r="AD74" i="11"/>
  <c r="Z74" i="11"/>
  <c r="Z79" i="11" s="1"/>
  <c r="V74" i="11"/>
  <c r="V79" i="11" s="1"/>
  <c r="N74" i="11"/>
  <c r="J74" i="11"/>
  <c r="F74" i="11"/>
  <c r="BD73" i="11"/>
  <c r="BC73" i="11"/>
  <c r="BC208" i="11" s="1"/>
  <c r="BB73" i="11"/>
  <c r="BB161" i="11" s="1"/>
  <c r="BA73" i="11"/>
  <c r="AZ73" i="11"/>
  <c r="AY73" i="11"/>
  <c r="AY213" i="11" s="1"/>
  <c r="AX73" i="11"/>
  <c r="AX159" i="11" s="1"/>
  <c r="AW73" i="11"/>
  <c r="AV73" i="11"/>
  <c r="AU73" i="11"/>
  <c r="AU215" i="11" s="1"/>
  <c r="AT73" i="11"/>
  <c r="AT159" i="11" s="1"/>
  <c r="AS73" i="11"/>
  <c r="AR73" i="11"/>
  <c r="AQ73" i="11"/>
  <c r="AQ205" i="11" s="1"/>
  <c r="AP73" i="11"/>
  <c r="AO73" i="11"/>
  <c r="AN73" i="11"/>
  <c r="AM73" i="11"/>
  <c r="AL73" i="11"/>
  <c r="AL161" i="11" s="1"/>
  <c r="AK73" i="11"/>
  <c r="AJ73" i="11"/>
  <c r="AI73" i="11"/>
  <c r="AH73" i="11"/>
  <c r="AG73" i="11"/>
  <c r="AF73" i="11"/>
  <c r="AE73" i="11"/>
  <c r="AE215" i="11" s="1"/>
  <c r="AD73" i="11"/>
  <c r="AC73" i="11"/>
  <c r="AB73" i="11"/>
  <c r="AA73" i="11"/>
  <c r="Z73" i="11"/>
  <c r="Y73" i="11"/>
  <c r="X73" i="11"/>
  <c r="W73" i="11"/>
  <c r="V73" i="11"/>
  <c r="V161" i="11" s="1"/>
  <c r="U73" i="11"/>
  <c r="T73" i="11"/>
  <c r="S73" i="11"/>
  <c r="R73" i="11"/>
  <c r="Q73" i="11"/>
  <c r="P73" i="11"/>
  <c r="O73" i="11"/>
  <c r="O215" i="11" s="1"/>
  <c r="N73" i="11"/>
  <c r="M73" i="11"/>
  <c r="L73" i="11"/>
  <c r="K73" i="11"/>
  <c r="J73" i="11"/>
  <c r="J159" i="11" s="1"/>
  <c r="I73" i="11"/>
  <c r="H73" i="11"/>
  <c r="G73" i="11"/>
  <c r="F73" i="11"/>
  <c r="BC69" i="11"/>
  <c r="BB69" i="11"/>
  <c r="BA69" i="11"/>
  <c r="AY69" i="11"/>
  <c r="AX69" i="11"/>
  <c r="AW69" i="11"/>
  <c r="AU69" i="11"/>
  <c r="AT69" i="11"/>
  <c r="AS69" i="11"/>
  <c r="AQ69" i="11"/>
  <c r="BC68" i="11"/>
  <c r="BB68" i="11"/>
  <c r="BA68" i="11"/>
  <c r="AY68" i="11"/>
  <c r="AX68" i="11"/>
  <c r="AW68" i="11"/>
  <c r="AU68" i="11"/>
  <c r="AT68" i="11"/>
  <c r="AS68" i="11"/>
  <c r="AQ68" i="11"/>
  <c r="BC66" i="11"/>
  <c r="BB66" i="11"/>
  <c r="BA66" i="11"/>
  <c r="AY66" i="11"/>
  <c r="AX66" i="11"/>
  <c r="AW66" i="11"/>
  <c r="AU66" i="11"/>
  <c r="AT66" i="11"/>
  <c r="AS66" i="11"/>
  <c r="AQ66" i="11"/>
  <c r="BC65" i="11"/>
  <c r="BB65" i="11"/>
  <c r="BA65" i="11"/>
  <c r="AY65" i="11"/>
  <c r="AX65" i="11"/>
  <c r="AW65" i="11"/>
  <c r="AU65" i="11"/>
  <c r="AT65" i="11"/>
  <c r="AS65" i="11"/>
  <c r="AQ65" i="11"/>
  <c r="AP65" i="11"/>
  <c r="Z65" i="11"/>
  <c r="J65" i="11"/>
  <c r="BC63" i="11"/>
  <c r="BB63" i="11"/>
  <c r="BA63" i="11"/>
  <c r="AY63" i="11"/>
  <c r="AX63" i="11"/>
  <c r="AW63" i="11"/>
  <c r="AU63" i="11"/>
  <c r="AT63" i="11"/>
  <c r="AS63" i="11"/>
  <c r="AQ63" i="11"/>
  <c r="BC62" i="11"/>
  <c r="BB62" i="11"/>
  <c r="BA62" i="11"/>
  <c r="AY62" i="11"/>
  <c r="AX62" i="11"/>
  <c r="AW62" i="11"/>
  <c r="AU62" i="11"/>
  <c r="AT62" i="11"/>
  <c r="AS62" i="11"/>
  <c r="AQ62" i="11"/>
  <c r="BC61" i="11"/>
  <c r="BB61" i="11"/>
  <c r="BA61" i="11"/>
  <c r="AY61" i="11"/>
  <c r="AX61" i="11"/>
  <c r="AW61" i="11"/>
  <c r="AU61" i="11"/>
  <c r="AT61" i="11"/>
  <c r="AS61" i="11"/>
  <c r="AQ61" i="11"/>
  <c r="BC60" i="11"/>
  <c r="BB60" i="11"/>
  <c r="BA60" i="11"/>
  <c r="AY60" i="11"/>
  <c r="AX60" i="11"/>
  <c r="AW60" i="11"/>
  <c r="AU60" i="11"/>
  <c r="AT60" i="11"/>
  <c r="AS60" i="11"/>
  <c r="AQ60" i="11"/>
  <c r="AP60" i="11"/>
  <c r="Z60" i="11"/>
  <c r="J60" i="11"/>
  <c r="BC59" i="11"/>
  <c r="BB59" i="11"/>
  <c r="BA59" i="11"/>
  <c r="AY59" i="11"/>
  <c r="AX59" i="11"/>
  <c r="AW59" i="11"/>
  <c r="AU59" i="11"/>
  <c r="AT59" i="11"/>
  <c r="AS59" i="11"/>
  <c r="AQ59" i="11"/>
  <c r="BK56" i="11"/>
  <c r="BD56" i="11"/>
  <c r="BC56" i="11"/>
  <c r="BB56" i="11"/>
  <c r="BA56" i="11"/>
  <c r="AZ56" i="11"/>
  <c r="AY56" i="11"/>
  <c r="AX56" i="11"/>
  <c r="BP56" i="11" s="1"/>
  <c r="AW56" i="11"/>
  <c r="AV56" i="11"/>
  <c r="AU56" i="11"/>
  <c r="AT56" i="11"/>
  <c r="BO56" i="11" s="1"/>
  <c r="AS56" i="11"/>
  <c r="AR56" i="11"/>
  <c r="AQ56" i="11"/>
  <c r="AP56" i="11"/>
  <c r="AO56" i="11"/>
  <c r="AN56" i="11"/>
  <c r="AM56" i="11"/>
  <c r="BN56" i="11" s="1"/>
  <c r="AL56" i="11"/>
  <c r="AK56" i="11"/>
  <c r="AJ56" i="11"/>
  <c r="AI56" i="11"/>
  <c r="BM56" i="11" s="1"/>
  <c r="AH56" i="11"/>
  <c r="AG56" i="11"/>
  <c r="AF56" i="11"/>
  <c r="AE56" i="11"/>
  <c r="BL56" i="11" s="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BH56" i="11" s="1"/>
  <c r="M56" i="11"/>
  <c r="L56" i="11"/>
  <c r="K56" i="11"/>
  <c r="J56" i="11"/>
  <c r="BG56" i="11" s="1"/>
  <c r="I56" i="11"/>
  <c r="H56" i="11"/>
  <c r="G56" i="11"/>
  <c r="F56" i="11"/>
  <c r="E56" i="11"/>
  <c r="BQ55" i="11"/>
  <c r="BI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P62" i="11" s="1"/>
  <c r="AO55" i="11"/>
  <c r="BN55" i="11" s="1"/>
  <c r="AN55" i="11"/>
  <c r="AM55" i="11"/>
  <c r="AL55" i="11"/>
  <c r="AK55" i="11"/>
  <c r="AJ55" i="11"/>
  <c r="BM55" i="11" s="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BJ55" i="11" s="1"/>
  <c r="U55" i="11"/>
  <c r="T55" i="11"/>
  <c r="S55" i="11"/>
  <c r="R55" i="11"/>
  <c r="Q55" i="11"/>
  <c r="P55" i="11"/>
  <c r="O55" i="11"/>
  <c r="N55" i="11"/>
  <c r="M55" i="11"/>
  <c r="L55" i="11"/>
  <c r="K55" i="11"/>
  <c r="J55" i="11"/>
  <c r="J62" i="11" s="1"/>
  <c r="I55" i="11"/>
  <c r="H55" i="11"/>
  <c r="G55" i="11"/>
  <c r="F55" i="11"/>
  <c r="E55" i="11"/>
  <c r="BF55" i="11" s="1"/>
  <c r="BD54" i="11"/>
  <c r="BC54" i="11"/>
  <c r="BB54" i="11"/>
  <c r="BA54" i="11"/>
  <c r="AZ54" i="11"/>
  <c r="BQ54" i="11" s="1"/>
  <c r="AY54" i="11"/>
  <c r="AX54" i="11"/>
  <c r="AW54" i="11"/>
  <c r="AV54" i="11"/>
  <c r="BP54" i="11" s="1"/>
  <c r="AU54" i="11"/>
  <c r="AT54" i="11"/>
  <c r="AS54" i="11"/>
  <c r="AR54" i="11"/>
  <c r="BO54" i="11" s="1"/>
  <c r="AQ54" i="11"/>
  <c r="AP54" i="11"/>
  <c r="AP68" i="11" s="1"/>
  <c r="AO54" i="11"/>
  <c r="AN54" i="11"/>
  <c r="AM54" i="11"/>
  <c r="AL54" i="11"/>
  <c r="AL60" i="11" s="1"/>
  <c r="AK54" i="11"/>
  <c r="AJ54" i="11"/>
  <c r="BM54" i="11" s="1"/>
  <c r="AI54" i="11"/>
  <c r="AH54" i="11"/>
  <c r="AG54" i="11"/>
  <c r="AF54" i="11"/>
  <c r="AE54" i="11"/>
  <c r="AD54" i="11"/>
  <c r="AC54" i="11"/>
  <c r="AB54" i="11"/>
  <c r="AA54" i="11"/>
  <c r="Z54" i="11"/>
  <c r="Z68" i="11" s="1"/>
  <c r="Y54" i="11"/>
  <c r="X54" i="11"/>
  <c r="W54" i="11"/>
  <c r="V54" i="11"/>
  <c r="V60" i="11" s="1"/>
  <c r="U54" i="11"/>
  <c r="T54" i="11"/>
  <c r="BI54" i="11" s="1"/>
  <c r="S54" i="11"/>
  <c r="R54" i="11"/>
  <c r="Q54" i="11"/>
  <c r="P54" i="11"/>
  <c r="O54" i="11"/>
  <c r="N54" i="11"/>
  <c r="M54" i="11"/>
  <c r="L54" i="11"/>
  <c r="K54" i="11"/>
  <c r="J54" i="11"/>
  <c r="J68" i="11" s="1"/>
  <c r="I54" i="11"/>
  <c r="H54" i="11"/>
  <c r="G54" i="11"/>
  <c r="F54" i="11"/>
  <c r="F60" i="11" s="1"/>
  <c r="BC53" i="11"/>
  <c r="BB53" i="11"/>
  <c r="BA53" i="11"/>
  <c r="AY53" i="11"/>
  <c r="AX53" i="11"/>
  <c r="AW53" i="11"/>
  <c r="AU53" i="11"/>
  <c r="AT53" i="11"/>
  <c r="AS53" i="11"/>
  <c r="AQ53" i="11"/>
  <c r="AQ52" i="11"/>
  <c r="AA52" i="11"/>
  <c r="BJ51" i="11"/>
  <c r="BD51" i="11"/>
  <c r="BC51" i="11"/>
  <c r="BB51" i="11"/>
  <c r="BA51" i="11"/>
  <c r="AZ51" i="11"/>
  <c r="BQ51" i="11" s="1"/>
  <c r="AY51" i="11"/>
  <c r="AX51" i="11"/>
  <c r="AW51" i="11"/>
  <c r="AV51" i="11"/>
  <c r="BP51" i="11" s="1"/>
  <c r="AU51" i="11"/>
  <c r="AT51" i="11"/>
  <c r="AS51" i="11"/>
  <c r="AR51" i="11"/>
  <c r="BO51" i="11" s="1"/>
  <c r="BV51" i="11" s="1"/>
  <c r="AQ51" i="11"/>
  <c r="AP51" i="11"/>
  <c r="AO51" i="11"/>
  <c r="BN51" i="11" s="1"/>
  <c r="AN51" i="11"/>
  <c r="AM51" i="11"/>
  <c r="AL51" i="11"/>
  <c r="AK51" i="11"/>
  <c r="AJ51" i="11"/>
  <c r="BM51" i="11" s="1"/>
  <c r="AI51" i="11"/>
  <c r="AH51" i="11"/>
  <c r="AG51" i="11"/>
  <c r="AF51" i="11"/>
  <c r="AE51" i="11"/>
  <c r="AD51" i="11"/>
  <c r="AC51" i="11"/>
  <c r="AB51" i="11"/>
  <c r="AA51" i="11"/>
  <c r="Z51" i="11"/>
  <c r="BK51" i="11" s="1"/>
  <c r="Y51" i="11"/>
  <c r="X51" i="11"/>
  <c r="W51" i="11"/>
  <c r="V51" i="11"/>
  <c r="U51" i="11"/>
  <c r="T51" i="11"/>
  <c r="BI51" i="11" s="1"/>
  <c r="BT51" i="11" s="1"/>
  <c r="S51" i="11"/>
  <c r="R51" i="11"/>
  <c r="Q51" i="11"/>
  <c r="P51" i="11"/>
  <c r="O51" i="11"/>
  <c r="N51" i="11"/>
  <c r="M51" i="11"/>
  <c r="BH51" i="11" s="1"/>
  <c r="L51" i="11"/>
  <c r="K51" i="11"/>
  <c r="J51" i="11"/>
  <c r="I51" i="11"/>
  <c r="BG51" i="11" s="1"/>
  <c r="H51" i="11"/>
  <c r="G51" i="11"/>
  <c r="F51" i="11"/>
  <c r="E51" i="11"/>
  <c r="D51" i="11" s="1"/>
  <c r="BH50" i="11"/>
  <c r="BD50" i="11"/>
  <c r="BC50" i="11"/>
  <c r="BB50" i="11"/>
  <c r="BA50" i="11"/>
  <c r="AZ50" i="11"/>
  <c r="AY50" i="11"/>
  <c r="AY52" i="11" s="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BN50" i="11" s="1"/>
  <c r="AL50" i="11"/>
  <c r="AK50" i="11"/>
  <c r="AJ50" i="11"/>
  <c r="AI50" i="11"/>
  <c r="BM50" i="11" s="1"/>
  <c r="AH50" i="11"/>
  <c r="AG50" i="11"/>
  <c r="AF50" i="11"/>
  <c r="AE50" i="11"/>
  <c r="BL50" i="11" s="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K52" i="11" s="1"/>
  <c r="J50" i="11"/>
  <c r="I50" i="11"/>
  <c r="H50" i="11"/>
  <c r="G50" i="11"/>
  <c r="F50" i="11"/>
  <c r="E50" i="11"/>
  <c r="BF50" i="11" s="1"/>
  <c r="BN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BL49" i="11" s="1"/>
  <c r="AD49" i="11"/>
  <c r="AC49" i="11"/>
  <c r="AB49" i="11"/>
  <c r="AA49" i="11"/>
  <c r="Z49" i="11"/>
  <c r="Y49" i="11"/>
  <c r="BJ49" i="11" s="1"/>
  <c r="X49" i="11"/>
  <c r="W49" i="11"/>
  <c r="V49" i="11"/>
  <c r="U49" i="11"/>
  <c r="T49" i="11"/>
  <c r="S49" i="11"/>
  <c r="R49" i="11"/>
  <c r="Q49" i="11"/>
  <c r="P49" i="11"/>
  <c r="O49" i="11"/>
  <c r="N49" i="11"/>
  <c r="M49" i="11"/>
  <c r="BH49" i="11" s="1"/>
  <c r="L49" i="11"/>
  <c r="K49" i="11"/>
  <c r="J49" i="11"/>
  <c r="I49" i="11"/>
  <c r="BG49" i="11" s="1"/>
  <c r="H49" i="11"/>
  <c r="G49" i="11"/>
  <c r="F49" i="11"/>
  <c r="E49" i="11"/>
  <c r="D49" i="11" s="1"/>
  <c r="BL48" i="11"/>
  <c r="BU48" i="11" s="1"/>
  <c r="BD48" i="11"/>
  <c r="BD52" i="11" s="1"/>
  <c r="BC48" i="11"/>
  <c r="BC52" i="11" s="1"/>
  <c r="BB48" i="11"/>
  <c r="BB52" i="11" s="1"/>
  <c r="BA48" i="11"/>
  <c r="AZ48" i="11"/>
  <c r="AZ52" i="11" s="1"/>
  <c r="AY48" i="11"/>
  <c r="BP48" i="11" s="1"/>
  <c r="AX48" i="11"/>
  <c r="AX52" i="11" s="1"/>
  <c r="AW48" i="11"/>
  <c r="AV48" i="11"/>
  <c r="AV52" i="11" s="1"/>
  <c r="AU48" i="11"/>
  <c r="AU52" i="11" s="1"/>
  <c r="AT48" i="11"/>
  <c r="AT52" i="11" s="1"/>
  <c r="AS48" i="11"/>
  <c r="AR48" i="11"/>
  <c r="AR52" i="11" s="1"/>
  <c r="AQ48" i="11"/>
  <c r="AP48" i="11"/>
  <c r="AP52" i="11" s="1"/>
  <c r="AO48" i="11"/>
  <c r="AN48" i="11"/>
  <c r="AN52" i="11" s="1"/>
  <c r="AM48" i="11"/>
  <c r="BN48" i="11" s="1"/>
  <c r="AL48" i="11"/>
  <c r="AL52" i="11" s="1"/>
  <c r="AK48" i="11"/>
  <c r="AJ48" i="11"/>
  <c r="AJ52" i="11" s="1"/>
  <c r="AI48" i="11"/>
  <c r="BM48" i="11" s="1"/>
  <c r="AH48" i="11"/>
  <c r="AH52" i="11" s="1"/>
  <c r="AG48" i="11"/>
  <c r="AF48" i="11"/>
  <c r="AF52" i="11" s="1"/>
  <c r="AE48" i="11"/>
  <c r="AE52" i="11" s="1"/>
  <c r="AD48" i="11"/>
  <c r="AD52" i="11" s="1"/>
  <c r="AC48" i="11"/>
  <c r="AB48" i="11"/>
  <c r="AB52" i="11" s="1"/>
  <c r="AA48" i="11"/>
  <c r="Z48" i="11"/>
  <c r="Z52" i="11" s="1"/>
  <c r="Y48" i="11"/>
  <c r="X48" i="11"/>
  <c r="X52" i="11" s="1"/>
  <c r="W48" i="11"/>
  <c r="W52" i="11" s="1"/>
  <c r="V48" i="11"/>
  <c r="V52" i="11" s="1"/>
  <c r="U48" i="11"/>
  <c r="T48" i="11"/>
  <c r="T52" i="11" s="1"/>
  <c r="S48" i="11"/>
  <c r="S52" i="11" s="1"/>
  <c r="R48" i="11"/>
  <c r="R52" i="11" s="1"/>
  <c r="Q48" i="11"/>
  <c r="P48" i="11"/>
  <c r="P52" i="11" s="1"/>
  <c r="O48" i="11"/>
  <c r="O52" i="11" s="1"/>
  <c r="N48" i="11"/>
  <c r="N52" i="11" s="1"/>
  <c r="M48" i="11"/>
  <c r="L48" i="11"/>
  <c r="L52" i="11" s="1"/>
  <c r="K48" i="11"/>
  <c r="J48" i="11"/>
  <c r="J52" i="11" s="1"/>
  <c r="I48" i="11"/>
  <c r="H48" i="11"/>
  <c r="H52" i="11" s="1"/>
  <c r="G48" i="11"/>
  <c r="G52" i="11" s="1"/>
  <c r="F48" i="11"/>
  <c r="F52" i="11" s="1"/>
  <c r="E48" i="11"/>
  <c r="BL46" i="11"/>
  <c r="BU46" i="11" s="1"/>
  <c r="BD46" i="11"/>
  <c r="BC46" i="11"/>
  <c r="BB46" i="11"/>
  <c r="BA46" i="11"/>
  <c r="AZ46" i="11"/>
  <c r="BQ46" i="11" s="1"/>
  <c r="AY46" i="11"/>
  <c r="BP46" i="11" s="1"/>
  <c r="AX46" i="11"/>
  <c r="AW46" i="11"/>
  <c r="AV46" i="11"/>
  <c r="AU46" i="11"/>
  <c r="AT46" i="11"/>
  <c r="BO46" i="11" s="1"/>
  <c r="AS46" i="11"/>
  <c r="AR46" i="11"/>
  <c r="AQ46" i="11"/>
  <c r="AP46" i="11"/>
  <c r="AO46" i="11"/>
  <c r="AN46" i="11"/>
  <c r="AM46" i="11"/>
  <c r="BN46" i="11" s="1"/>
  <c r="AL46" i="11"/>
  <c r="AK46" i="11"/>
  <c r="AJ46" i="11"/>
  <c r="AI46" i="11"/>
  <c r="BM46" i="11" s="1"/>
  <c r="AH46" i="11"/>
  <c r="AG46" i="11"/>
  <c r="AF46" i="11"/>
  <c r="AE46" i="11"/>
  <c r="AD46" i="11"/>
  <c r="AC46" i="11"/>
  <c r="AB46" i="11"/>
  <c r="AA46" i="11"/>
  <c r="Z46" i="11"/>
  <c r="BK46" i="11" s="1"/>
  <c r="Y46" i="11"/>
  <c r="X46" i="11"/>
  <c r="W46" i="11"/>
  <c r="V46" i="11"/>
  <c r="BJ46" i="11" s="1"/>
  <c r="U46" i="11"/>
  <c r="T46" i="11"/>
  <c r="S46" i="11"/>
  <c r="R46" i="11"/>
  <c r="BI46" i="11" s="1"/>
  <c r="BT46" i="11" s="1"/>
  <c r="Q46" i="11"/>
  <c r="P46" i="11"/>
  <c r="O46" i="11"/>
  <c r="BH46" i="11" s="1"/>
  <c r="N46" i="11"/>
  <c r="M46" i="11"/>
  <c r="L46" i="11"/>
  <c r="K46" i="11"/>
  <c r="J46" i="11"/>
  <c r="BG46" i="11" s="1"/>
  <c r="I46" i="11"/>
  <c r="H46" i="11"/>
  <c r="G46" i="11"/>
  <c r="F46" i="11"/>
  <c r="E46" i="11"/>
  <c r="BD45" i="11"/>
  <c r="BC45" i="11"/>
  <c r="BB45" i="11"/>
  <c r="BA45" i="11"/>
  <c r="AZ45" i="11"/>
  <c r="BQ45" i="11" s="1"/>
  <c r="AY45" i="11"/>
  <c r="AX45" i="11"/>
  <c r="AW45" i="11"/>
  <c r="AV45" i="11"/>
  <c r="BP45" i="11" s="1"/>
  <c r="AU45" i="11"/>
  <c r="AT45" i="11"/>
  <c r="AS45" i="11"/>
  <c r="AR45" i="11"/>
  <c r="BO45" i="11" s="1"/>
  <c r="BV45" i="11" s="1"/>
  <c r="AQ45" i="11"/>
  <c r="AP45" i="11"/>
  <c r="AO45" i="11"/>
  <c r="BN45" i="11" s="1"/>
  <c r="AN45" i="11"/>
  <c r="AM45" i="11"/>
  <c r="AL45" i="11"/>
  <c r="AK45" i="11"/>
  <c r="AJ45" i="11"/>
  <c r="BM45" i="11" s="1"/>
  <c r="AI45" i="11"/>
  <c r="AH45" i="11"/>
  <c r="AG45" i="11"/>
  <c r="AF45" i="11"/>
  <c r="AE45" i="11"/>
  <c r="AD45" i="11"/>
  <c r="AC45" i="11"/>
  <c r="AB45" i="11"/>
  <c r="AA45" i="11"/>
  <c r="Z45" i="11"/>
  <c r="BK45" i="11" s="1"/>
  <c r="Y45" i="11"/>
  <c r="BJ45" i="11" s="1"/>
  <c r="X45" i="11"/>
  <c r="W45" i="11"/>
  <c r="V45" i="11"/>
  <c r="U45" i="11"/>
  <c r="T45" i="11"/>
  <c r="BI45" i="11" s="1"/>
  <c r="S45" i="11"/>
  <c r="R45" i="11"/>
  <c r="Q45" i="11"/>
  <c r="P45" i="11"/>
  <c r="O45" i="11"/>
  <c r="N45" i="11"/>
  <c r="M45" i="11"/>
  <c r="BH45" i="11" s="1"/>
  <c r="L45" i="11"/>
  <c r="K45" i="11"/>
  <c r="J45" i="11"/>
  <c r="I45" i="11"/>
  <c r="BG45" i="11" s="1"/>
  <c r="H45" i="11"/>
  <c r="G45" i="11"/>
  <c r="F45" i="11"/>
  <c r="E45" i="11"/>
  <c r="D45" i="11" s="1"/>
  <c r="BH44" i="11"/>
  <c r="BD44" i="11"/>
  <c r="BC44" i="11"/>
  <c r="BB44" i="11"/>
  <c r="BA44" i="11"/>
  <c r="AZ44" i="11"/>
  <c r="AY44" i="11"/>
  <c r="BP44" i="11" s="1"/>
  <c r="AX44" i="11"/>
  <c r="AW44" i="11"/>
  <c r="AV44" i="11"/>
  <c r="AU44" i="11"/>
  <c r="AT44" i="11"/>
  <c r="BO44" i="11" s="1"/>
  <c r="AS44" i="11"/>
  <c r="AR44" i="11"/>
  <c r="AQ44" i="11"/>
  <c r="AP44" i="11"/>
  <c r="AO44" i="11"/>
  <c r="AN44" i="11"/>
  <c r="AM44" i="11"/>
  <c r="BN44" i="11" s="1"/>
  <c r="AL44" i="11"/>
  <c r="AK44" i="11"/>
  <c r="AJ44" i="11"/>
  <c r="AI44" i="11"/>
  <c r="BM44" i="11" s="1"/>
  <c r="AH44" i="11"/>
  <c r="AG44" i="11"/>
  <c r="AF44" i="11"/>
  <c r="AE44" i="11"/>
  <c r="BL44" i="11" s="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BF44" i="11" s="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BN43" i="11" s="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BJ43" i="11" s="1"/>
  <c r="X43" i="11"/>
  <c r="W43" i="11"/>
  <c r="V43" i="11"/>
  <c r="U43" i="11"/>
  <c r="T43" i="11"/>
  <c r="S43" i="11"/>
  <c r="R43" i="11"/>
  <c r="Q43" i="11"/>
  <c r="P43" i="11"/>
  <c r="O43" i="11"/>
  <c r="N43" i="11"/>
  <c r="M43" i="11"/>
  <c r="BH43" i="11" s="1"/>
  <c r="L43" i="11"/>
  <c r="K43" i="11"/>
  <c r="J43" i="11"/>
  <c r="I43" i="11"/>
  <c r="BG43" i="11" s="1"/>
  <c r="H43" i="11"/>
  <c r="G43" i="11"/>
  <c r="F43" i="11"/>
  <c r="E43" i="11"/>
  <c r="D43" i="11" s="1"/>
  <c r="BL42" i="11"/>
  <c r="BU42" i="11" s="1"/>
  <c r="BH42" i="11"/>
  <c r="BD42" i="11"/>
  <c r="BC42" i="11"/>
  <c r="BB42" i="11"/>
  <c r="BA42" i="11"/>
  <c r="AZ42" i="11"/>
  <c r="BQ42" i="11" s="1"/>
  <c r="AY42" i="11"/>
  <c r="BP42" i="11" s="1"/>
  <c r="AX42" i="11"/>
  <c r="AW42" i="11"/>
  <c r="AV42" i="11"/>
  <c r="AU42" i="11"/>
  <c r="AT42" i="11"/>
  <c r="BO42" i="11" s="1"/>
  <c r="AS42" i="11"/>
  <c r="AR42" i="11"/>
  <c r="AQ42" i="11"/>
  <c r="AP42" i="11"/>
  <c r="AO42" i="11"/>
  <c r="AN42" i="11"/>
  <c r="AM42" i="11"/>
  <c r="BN42" i="11" s="1"/>
  <c r="AL42" i="11"/>
  <c r="AK42" i="11"/>
  <c r="AJ42" i="11"/>
  <c r="AI42" i="11"/>
  <c r="BM42" i="11" s="1"/>
  <c r="AH42" i="11"/>
  <c r="AG42" i="11"/>
  <c r="AF42" i="11"/>
  <c r="AE42" i="11"/>
  <c r="AD42" i="11"/>
  <c r="AC42" i="11"/>
  <c r="AB42" i="11"/>
  <c r="AA42" i="11"/>
  <c r="Z42" i="11"/>
  <c r="BK42" i="11" s="1"/>
  <c r="Y42" i="11"/>
  <c r="X42" i="11"/>
  <c r="W42" i="11"/>
  <c r="V42" i="11"/>
  <c r="BJ42" i="11" s="1"/>
  <c r="U42" i="11"/>
  <c r="T42" i="11"/>
  <c r="S42" i="11"/>
  <c r="R42" i="11"/>
  <c r="BI42" i="11" s="1"/>
  <c r="BT42" i="11" s="1"/>
  <c r="Q42" i="11"/>
  <c r="P42" i="11"/>
  <c r="O42" i="11"/>
  <c r="N42" i="11"/>
  <c r="M42" i="11"/>
  <c r="L42" i="11"/>
  <c r="K42" i="11"/>
  <c r="J42" i="11"/>
  <c r="I42" i="11"/>
  <c r="BG42" i="11" s="1"/>
  <c r="H42" i="11"/>
  <c r="G42" i="11"/>
  <c r="F42" i="11"/>
  <c r="E42" i="11"/>
  <c r="BF42" i="11" s="1"/>
  <c r="BN41" i="11"/>
  <c r="BJ41" i="11"/>
  <c r="BD41" i="11"/>
  <c r="BC41" i="11"/>
  <c r="BB41" i="11"/>
  <c r="BA41" i="11"/>
  <c r="AZ41" i="11"/>
  <c r="BQ41" i="11" s="1"/>
  <c r="AY41" i="11"/>
  <c r="AX41" i="11"/>
  <c r="AW41" i="11"/>
  <c r="AV41" i="11"/>
  <c r="BP41" i="11" s="1"/>
  <c r="AU41" i="11"/>
  <c r="AT41" i="11"/>
  <c r="AS41" i="11"/>
  <c r="AR41" i="11"/>
  <c r="BO41" i="11" s="1"/>
  <c r="BV41" i="11" s="1"/>
  <c r="AQ41" i="11"/>
  <c r="AP41" i="11"/>
  <c r="AO41" i="11"/>
  <c r="AN41" i="11"/>
  <c r="AM41" i="11"/>
  <c r="AL41" i="11"/>
  <c r="AK41" i="11"/>
  <c r="AJ41" i="11"/>
  <c r="BM41" i="11" s="1"/>
  <c r="AI41" i="11"/>
  <c r="AH41" i="11"/>
  <c r="AG41" i="11"/>
  <c r="AF41" i="11"/>
  <c r="AE41" i="11"/>
  <c r="BL41" i="11" s="1"/>
  <c r="AD41" i="11"/>
  <c r="AC41" i="11"/>
  <c r="AB41" i="11"/>
  <c r="AA41" i="11"/>
  <c r="Z41" i="11"/>
  <c r="BK41" i="11" s="1"/>
  <c r="Y41" i="11"/>
  <c r="X41" i="11"/>
  <c r="W41" i="11"/>
  <c r="V41" i="11"/>
  <c r="U41" i="11"/>
  <c r="T41" i="11"/>
  <c r="BI41" i="11" s="1"/>
  <c r="BT41" i="11" s="1"/>
  <c r="S41" i="11"/>
  <c r="R41" i="11"/>
  <c r="Q41" i="11"/>
  <c r="P41" i="11"/>
  <c r="O41" i="11"/>
  <c r="N41" i="11"/>
  <c r="M41" i="11"/>
  <c r="BH41" i="11" s="1"/>
  <c r="L41" i="11"/>
  <c r="K41" i="11"/>
  <c r="J41" i="11"/>
  <c r="I41" i="11"/>
  <c r="BG41" i="11" s="1"/>
  <c r="H41" i="11"/>
  <c r="G41" i="11"/>
  <c r="F41" i="11"/>
  <c r="E41" i="11"/>
  <c r="D41" i="11" s="1"/>
  <c r="BH40" i="11"/>
  <c r="BD40" i="11"/>
  <c r="BC40" i="11"/>
  <c r="BB40" i="11"/>
  <c r="BA40" i="11"/>
  <c r="AZ40" i="11"/>
  <c r="AY40" i="11"/>
  <c r="BP40" i="11" s="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BN40" i="11" s="1"/>
  <c r="AL40" i="11"/>
  <c r="AK40" i="11"/>
  <c r="AJ40" i="11"/>
  <c r="AI40" i="11"/>
  <c r="BM40" i="11" s="1"/>
  <c r="AH40" i="11"/>
  <c r="AG40" i="11"/>
  <c r="AF40" i="11"/>
  <c r="AE40" i="11"/>
  <c r="BL40" i="11" s="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BG40" i="11" s="1"/>
  <c r="H40" i="11"/>
  <c r="G40" i="11"/>
  <c r="F40" i="11"/>
  <c r="E40" i="11"/>
  <c r="BF40" i="11" s="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BN39" i="11" s="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BJ39" i="11" s="1"/>
  <c r="X39" i="11"/>
  <c r="W39" i="11"/>
  <c r="V39" i="11"/>
  <c r="U39" i="11"/>
  <c r="T39" i="11"/>
  <c r="S39" i="11"/>
  <c r="R39" i="11"/>
  <c r="Q39" i="11"/>
  <c r="P39" i="11"/>
  <c r="O39" i="11"/>
  <c r="N39" i="11"/>
  <c r="M39" i="11"/>
  <c r="BH39" i="11" s="1"/>
  <c r="L39" i="11"/>
  <c r="K39" i="11"/>
  <c r="J39" i="11"/>
  <c r="I39" i="11"/>
  <c r="BG39" i="11" s="1"/>
  <c r="H39" i="11"/>
  <c r="G39" i="11"/>
  <c r="F39" i="11"/>
  <c r="E39" i="11"/>
  <c r="D39" i="11" s="1"/>
  <c r="BL38" i="11"/>
  <c r="BU38" i="11" s="1"/>
  <c r="BD38" i="11"/>
  <c r="BC38" i="11"/>
  <c r="BB38" i="11"/>
  <c r="BA38" i="11"/>
  <c r="AZ38" i="11"/>
  <c r="BQ38" i="11" s="1"/>
  <c r="AY38" i="11"/>
  <c r="BP38" i="11" s="1"/>
  <c r="AX38" i="11"/>
  <c r="AW38" i="11"/>
  <c r="AV38" i="11"/>
  <c r="AU38" i="11"/>
  <c r="AT38" i="11"/>
  <c r="BO38" i="11" s="1"/>
  <c r="AS38" i="11"/>
  <c r="AR38" i="11"/>
  <c r="AQ38" i="11"/>
  <c r="AP38" i="11"/>
  <c r="AO38" i="11"/>
  <c r="AN38" i="11"/>
  <c r="AM38" i="11"/>
  <c r="BN38" i="11" s="1"/>
  <c r="AL38" i="11"/>
  <c r="AK38" i="11"/>
  <c r="AJ38" i="11"/>
  <c r="AI38" i="11"/>
  <c r="BM38" i="11" s="1"/>
  <c r="AH38" i="11"/>
  <c r="AG38" i="11"/>
  <c r="AF38" i="11"/>
  <c r="AE38" i="11"/>
  <c r="AD38" i="11"/>
  <c r="AC38" i="11"/>
  <c r="AB38" i="11"/>
  <c r="AA38" i="11"/>
  <c r="Z38" i="11"/>
  <c r="BK38" i="11" s="1"/>
  <c r="Y38" i="11"/>
  <c r="X38" i="11"/>
  <c r="W38" i="11"/>
  <c r="V38" i="11"/>
  <c r="BJ38" i="11" s="1"/>
  <c r="U38" i="11"/>
  <c r="T38" i="11"/>
  <c r="S38" i="11"/>
  <c r="R38" i="11"/>
  <c r="BI38" i="11" s="1"/>
  <c r="BT38" i="11" s="1"/>
  <c r="Q38" i="11"/>
  <c r="P38" i="11"/>
  <c r="O38" i="11"/>
  <c r="BH38" i="11" s="1"/>
  <c r="N38" i="11"/>
  <c r="M38" i="11"/>
  <c r="L38" i="11"/>
  <c r="K38" i="11"/>
  <c r="J38" i="11"/>
  <c r="I38" i="11"/>
  <c r="H38" i="11"/>
  <c r="G38" i="11"/>
  <c r="F38" i="11"/>
  <c r="E38" i="11"/>
  <c r="BD37" i="11"/>
  <c r="BC37" i="11"/>
  <c r="BB37" i="11"/>
  <c r="BA37" i="11"/>
  <c r="BA47" i="11" s="1"/>
  <c r="AZ37" i="11"/>
  <c r="AY37" i="11"/>
  <c r="AX37" i="11"/>
  <c r="AW37" i="11"/>
  <c r="AV37" i="11"/>
  <c r="BP37" i="11" s="1"/>
  <c r="AU37" i="11"/>
  <c r="AT37" i="11"/>
  <c r="AT47" i="11" s="1"/>
  <c r="AS37" i="11"/>
  <c r="AR37" i="11"/>
  <c r="BO37" i="11" s="1"/>
  <c r="AQ37" i="11"/>
  <c r="AP37" i="11"/>
  <c r="AO37" i="11"/>
  <c r="AN37" i="11"/>
  <c r="AM37" i="11"/>
  <c r="AL37" i="11"/>
  <c r="AK37" i="11"/>
  <c r="AK47" i="11" s="1"/>
  <c r="AJ37" i="11"/>
  <c r="AI37" i="11"/>
  <c r="AH37" i="11"/>
  <c r="AG37" i="11"/>
  <c r="AF37" i="11"/>
  <c r="AE37" i="11"/>
  <c r="AD37" i="11"/>
  <c r="AD47" i="11" s="1"/>
  <c r="AC37" i="11"/>
  <c r="AB37" i="11"/>
  <c r="AA37" i="11"/>
  <c r="Z37" i="11"/>
  <c r="Y37" i="11"/>
  <c r="X37" i="11"/>
  <c r="W37" i="11"/>
  <c r="V37" i="11"/>
  <c r="U37" i="11"/>
  <c r="U47" i="11" s="1"/>
  <c r="T37" i="11"/>
  <c r="S37" i="11"/>
  <c r="R37" i="11"/>
  <c r="Q37" i="11"/>
  <c r="P37" i="11"/>
  <c r="O37" i="11"/>
  <c r="N37" i="11"/>
  <c r="N47" i="11" s="1"/>
  <c r="M37" i="11"/>
  <c r="L37" i="11"/>
  <c r="K37" i="11"/>
  <c r="J37" i="11"/>
  <c r="I37" i="11"/>
  <c r="H37" i="11"/>
  <c r="G37" i="11"/>
  <c r="F37" i="11"/>
  <c r="E37" i="11"/>
  <c r="E47" i="11" s="1"/>
  <c r="BD36" i="11"/>
  <c r="BC36" i="11"/>
  <c r="BB36" i="11"/>
  <c r="BA36" i="11"/>
  <c r="AZ36" i="11"/>
  <c r="AY36" i="11"/>
  <c r="BP36" i="11" s="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BN36" i="11" s="1"/>
  <c r="AL36" i="11"/>
  <c r="AK36" i="11"/>
  <c r="AJ36" i="11"/>
  <c r="AI36" i="11"/>
  <c r="BM36" i="11" s="1"/>
  <c r="AH36" i="11"/>
  <c r="AG36" i="11"/>
  <c r="AF36" i="11"/>
  <c r="AE36" i="11"/>
  <c r="BL36" i="11" s="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BH36" i="11" s="1"/>
  <c r="N36" i="11"/>
  <c r="M36" i="11"/>
  <c r="L36" i="11"/>
  <c r="K36" i="11"/>
  <c r="J36" i="11"/>
  <c r="I36" i="11"/>
  <c r="H36" i="11"/>
  <c r="G36" i="11"/>
  <c r="F36" i="11"/>
  <c r="E36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BN34" i="11" s="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BJ34" i="11" s="1"/>
  <c r="X34" i="11"/>
  <c r="W34" i="11"/>
  <c r="V34" i="11"/>
  <c r="U34" i="11"/>
  <c r="T34" i="11"/>
  <c r="S34" i="11"/>
  <c r="R34" i="11"/>
  <c r="Q34" i="11"/>
  <c r="P34" i="11"/>
  <c r="O34" i="11"/>
  <c r="N34" i="11"/>
  <c r="M34" i="11"/>
  <c r="BH34" i="11" s="1"/>
  <c r="L34" i="11"/>
  <c r="K34" i="11"/>
  <c r="J34" i="11"/>
  <c r="I34" i="11"/>
  <c r="BG34" i="11" s="1"/>
  <c r="H34" i="11"/>
  <c r="G34" i="11"/>
  <c r="F34" i="11"/>
  <c r="E34" i="11"/>
  <c r="D34" i="11" s="1"/>
  <c r="BL33" i="11"/>
  <c r="BU33" i="11" s="1"/>
  <c r="BH33" i="11"/>
  <c r="BD33" i="11"/>
  <c r="BC33" i="11"/>
  <c r="BB33" i="11"/>
  <c r="BA33" i="11"/>
  <c r="AZ33" i="11"/>
  <c r="BQ33" i="11" s="1"/>
  <c r="AY33" i="11"/>
  <c r="BP33" i="11" s="1"/>
  <c r="AX33" i="11"/>
  <c r="AW33" i="11"/>
  <c r="AV33" i="11"/>
  <c r="AU33" i="11"/>
  <c r="AT33" i="11"/>
  <c r="AS33" i="11"/>
  <c r="BO33" i="11" s="1"/>
  <c r="AR33" i="11"/>
  <c r="AQ33" i="11"/>
  <c r="AP33" i="11"/>
  <c r="AO33" i="11"/>
  <c r="AN33" i="11"/>
  <c r="AM33" i="11"/>
  <c r="BN33" i="11" s="1"/>
  <c r="AL33" i="11"/>
  <c r="AK33" i="11"/>
  <c r="AJ33" i="11"/>
  <c r="AI33" i="11"/>
  <c r="BM33" i="11" s="1"/>
  <c r="AH33" i="11"/>
  <c r="AG33" i="11"/>
  <c r="AF33" i="11"/>
  <c r="AE33" i="11"/>
  <c r="AD33" i="11"/>
  <c r="AC33" i="11"/>
  <c r="AB33" i="11"/>
  <c r="AA33" i="11"/>
  <c r="Z33" i="11"/>
  <c r="BK33" i="11" s="1"/>
  <c r="Y33" i="11"/>
  <c r="X33" i="11"/>
  <c r="W33" i="11"/>
  <c r="V33" i="11"/>
  <c r="BJ33" i="11" s="1"/>
  <c r="U33" i="11"/>
  <c r="T33" i="11"/>
  <c r="S33" i="11"/>
  <c r="R33" i="11"/>
  <c r="BI33" i="11" s="1"/>
  <c r="BT33" i="11" s="1"/>
  <c r="Q33" i="11"/>
  <c r="P33" i="11"/>
  <c r="O33" i="11"/>
  <c r="N33" i="11"/>
  <c r="M33" i="11"/>
  <c r="L33" i="11"/>
  <c r="K33" i="11"/>
  <c r="J33" i="11"/>
  <c r="I33" i="11"/>
  <c r="BG33" i="11" s="1"/>
  <c r="H33" i="11"/>
  <c r="G33" i="11"/>
  <c r="F33" i="11"/>
  <c r="E33" i="11"/>
  <c r="BF33" i="11" s="1"/>
  <c r="BL31" i="11"/>
  <c r="BU31" i="11" s="1"/>
  <c r="BH31" i="11"/>
  <c r="BD31" i="11"/>
  <c r="BC31" i="11"/>
  <c r="BB31" i="11"/>
  <c r="BA31" i="11"/>
  <c r="AZ31" i="11"/>
  <c r="BQ31" i="11" s="1"/>
  <c r="AY31" i="11"/>
  <c r="BP31" i="11" s="1"/>
  <c r="AX31" i="11"/>
  <c r="AW31" i="11"/>
  <c r="AV31" i="11"/>
  <c r="AU31" i="11"/>
  <c r="AT31" i="11"/>
  <c r="AS31" i="11"/>
  <c r="BO31" i="11" s="1"/>
  <c r="AR31" i="11"/>
  <c r="AQ31" i="11"/>
  <c r="AP31" i="11"/>
  <c r="AO31" i="11"/>
  <c r="AN31" i="11"/>
  <c r="AM31" i="11"/>
  <c r="BN31" i="11" s="1"/>
  <c r="AL31" i="11"/>
  <c r="AK31" i="11"/>
  <c r="AJ31" i="11"/>
  <c r="AI31" i="11"/>
  <c r="BM31" i="11" s="1"/>
  <c r="AH31" i="11"/>
  <c r="AG31" i="11"/>
  <c r="AF31" i="11"/>
  <c r="AE31" i="11"/>
  <c r="AD31" i="11"/>
  <c r="AC31" i="11"/>
  <c r="AB31" i="11"/>
  <c r="AA31" i="11"/>
  <c r="Z31" i="11"/>
  <c r="BK31" i="11" s="1"/>
  <c r="Y31" i="11"/>
  <c r="X31" i="11"/>
  <c r="W31" i="11"/>
  <c r="V31" i="11"/>
  <c r="BJ31" i="11" s="1"/>
  <c r="U31" i="11"/>
  <c r="T31" i="11"/>
  <c r="S31" i="11"/>
  <c r="R31" i="11"/>
  <c r="BI31" i="11" s="1"/>
  <c r="BT31" i="11" s="1"/>
  <c r="Q31" i="11"/>
  <c r="P31" i="11"/>
  <c r="O31" i="11"/>
  <c r="N31" i="11"/>
  <c r="M31" i="11"/>
  <c r="L31" i="11"/>
  <c r="K31" i="11"/>
  <c r="J31" i="11"/>
  <c r="I31" i="11"/>
  <c r="BG31" i="11" s="1"/>
  <c r="H31" i="11"/>
  <c r="G31" i="11"/>
  <c r="F31" i="11"/>
  <c r="E31" i="11"/>
  <c r="BF31" i="11" s="1"/>
  <c r="BN30" i="11"/>
  <c r="BJ30" i="11"/>
  <c r="BD30" i="11"/>
  <c r="BC30" i="11"/>
  <c r="BB30" i="11"/>
  <c r="BA30" i="11"/>
  <c r="AZ30" i="11"/>
  <c r="BQ30" i="11" s="1"/>
  <c r="AY30" i="11"/>
  <c r="AX30" i="11"/>
  <c r="AW30" i="11"/>
  <c r="AV30" i="11"/>
  <c r="BP30" i="11" s="1"/>
  <c r="AU30" i="11"/>
  <c r="AT30" i="11"/>
  <c r="AS30" i="11"/>
  <c r="AR30" i="11"/>
  <c r="BO30" i="11" s="1"/>
  <c r="BV30" i="11" s="1"/>
  <c r="AQ30" i="11"/>
  <c r="AP30" i="11"/>
  <c r="AO30" i="11"/>
  <c r="AN30" i="11"/>
  <c r="AM30" i="11"/>
  <c r="AL30" i="11"/>
  <c r="AK30" i="11"/>
  <c r="AJ30" i="11"/>
  <c r="AI30" i="11"/>
  <c r="BM30" i="11" s="1"/>
  <c r="AH30" i="11"/>
  <c r="AG30" i="11"/>
  <c r="AF30" i="11"/>
  <c r="AE30" i="11"/>
  <c r="BL30" i="11" s="1"/>
  <c r="AD30" i="11"/>
  <c r="AC30" i="11"/>
  <c r="AB30" i="11"/>
  <c r="AA30" i="11"/>
  <c r="Z30" i="11"/>
  <c r="BK30" i="11" s="1"/>
  <c r="Y30" i="11"/>
  <c r="X30" i="11"/>
  <c r="W30" i="11"/>
  <c r="V30" i="11"/>
  <c r="U30" i="11"/>
  <c r="T30" i="11"/>
  <c r="S30" i="11"/>
  <c r="BI30" i="11" s="1"/>
  <c r="BT30" i="11" s="1"/>
  <c r="R30" i="11"/>
  <c r="Q30" i="11"/>
  <c r="P30" i="11"/>
  <c r="O30" i="11"/>
  <c r="N30" i="11"/>
  <c r="M30" i="11"/>
  <c r="BH30" i="11" s="1"/>
  <c r="L30" i="11"/>
  <c r="K30" i="11"/>
  <c r="J30" i="11"/>
  <c r="I30" i="11"/>
  <c r="BG30" i="11" s="1"/>
  <c r="H30" i="11"/>
  <c r="G30" i="11"/>
  <c r="F30" i="11"/>
  <c r="E30" i="11"/>
  <c r="D30" i="11" s="1"/>
  <c r="BH29" i="11"/>
  <c r="BD29" i="11"/>
  <c r="BC29" i="11"/>
  <c r="BB29" i="11"/>
  <c r="BA29" i="11"/>
  <c r="AZ29" i="11"/>
  <c r="BQ29" i="11" s="1"/>
  <c r="AY29" i="11"/>
  <c r="BP29" i="11" s="1"/>
  <c r="AX29" i="11"/>
  <c r="AW29" i="11"/>
  <c r="AV29" i="11"/>
  <c r="AU29" i="11"/>
  <c r="AT29" i="11"/>
  <c r="AS29" i="11"/>
  <c r="BO29" i="11" s="1"/>
  <c r="AR29" i="11"/>
  <c r="AQ29" i="11"/>
  <c r="AP29" i="11"/>
  <c r="AO29" i="11"/>
  <c r="AN29" i="11"/>
  <c r="AM29" i="11"/>
  <c r="BN29" i="11" s="1"/>
  <c r="AL29" i="11"/>
  <c r="AL65" i="11" s="1"/>
  <c r="AK29" i="11"/>
  <c r="AJ29" i="11"/>
  <c r="AI29" i="11"/>
  <c r="BM29" i="11" s="1"/>
  <c r="AH29" i="11"/>
  <c r="AG29" i="11"/>
  <c r="AF29" i="11"/>
  <c r="AE29" i="11"/>
  <c r="BL29" i="11" s="1"/>
  <c r="AD29" i="11"/>
  <c r="AC29" i="11"/>
  <c r="AB29" i="11"/>
  <c r="AA29" i="11"/>
  <c r="Z29" i="11"/>
  <c r="Y29" i="11"/>
  <c r="X29" i="11"/>
  <c r="W29" i="11"/>
  <c r="V29" i="11"/>
  <c r="V65" i="11" s="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BG29" i="11" s="1"/>
  <c r="H29" i="11"/>
  <c r="G29" i="11"/>
  <c r="F29" i="11"/>
  <c r="F65" i="11" s="1"/>
  <c r="E29" i="11"/>
  <c r="BF29" i="11" s="1"/>
  <c r="BN26" i="11"/>
  <c r="BJ26" i="11"/>
  <c r="BD26" i="11"/>
  <c r="BC26" i="11"/>
  <c r="BB26" i="11"/>
  <c r="BA26" i="11"/>
  <c r="AZ26" i="11"/>
  <c r="BQ26" i="11" s="1"/>
  <c r="AY26" i="11"/>
  <c r="AX26" i="11"/>
  <c r="AW26" i="11"/>
  <c r="BP26" i="11" s="1"/>
  <c r="AV26" i="11"/>
  <c r="AU26" i="11"/>
  <c r="AT26" i="11"/>
  <c r="AS26" i="11"/>
  <c r="AR26" i="11"/>
  <c r="BO26" i="11" s="1"/>
  <c r="BV26" i="11" s="1"/>
  <c r="AQ26" i="11"/>
  <c r="AP26" i="11"/>
  <c r="AO26" i="11"/>
  <c r="AN26" i="11"/>
  <c r="AM26" i="11"/>
  <c r="AL26" i="11"/>
  <c r="AK26" i="11"/>
  <c r="AJ26" i="11"/>
  <c r="AI26" i="11"/>
  <c r="BM26" i="11" s="1"/>
  <c r="AH26" i="11"/>
  <c r="AG26" i="11"/>
  <c r="AF26" i="11"/>
  <c r="AE26" i="11"/>
  <c r="BL26" i="11" s="1"/>
  <c r="AD26" i="11"/>
  <c r="AC26" i="11"/>
  <c r="AB26" i="11"/>
  <c r="AA26" i="11"/>
  <c r="Z26" i="11"/>
  <c r="BK26" i="11" s="1"/>
  <c r="Y26" i="11"/>
  <c r="X26" i="11"/>
  <c r="W26" i="11"/>
  <c r="V26" i="11"/>
  <c r="U26" i="11"/>
  <c r="T26" i="11"/>
  <c r="S26" i="11"/>
  <c r="BI26" i="11" s="1"/>
  <c r="R26" i="11"/>
  <c r="Q26" i="11"/>
  <c r="P26" i="11"/>
  <c r="O26" i="11"/>
  <c r="N26" i="11"/>
  <c r="M26" i="11"/>
  <c r="BH26" i="11" s="1"/>
  <c r="L26" i="11"/>
  <c r="K26" i="11"/>
  <c r="J26" i="11"/>
  <c r="I26" i="11"/>
  <c r="BG26" i="11" s="1"/>
  <c r="H26" i="11"/>
  <c r="G26" i="11"/>
  <c r="F26" i="11"/>
  <c r="E26" i="11"/>
  <c r="D26" i="11" s="1"/>
  <c r="BD25" i="11"/>
  <c r="BC25" i="11"/>
  <c r="BB25" i="11"/>
  <c r="BA25" i="11"/>
  <c r="AZ25" i="11"/>
  <c r="AY25" i="11"/>
  <c r="BP25" i="11" s="1"/>
  <c r="AX25" i="11"/>
  <c r="AW25" i="11"/>
  <c r="AV25" i="11"/>
  <c r="AU25" i="11"/>
  <c r="AT25" i="11"/>
  <c r="AS25" i="11"/>
  <c r="BO25" i="11" s="1"/>
  <c r="AR25" i="11"/>
  <c r="AQ25" i="11"/>
  <c r="AP25" i="11"/>
  <c r="AO25" i="11"/>
  <c r="AN25" i="11"/>
  <c r="AM25" i="11"/>
  <c r="BN25" i="11" s="1"/>
  <c r="AL25" i="11"/>
  <c r="AK25" i="11"/>
  <c r="AJ25" i="11"/>
  <c r="AI25" i="11"/>
  <c r="BM25" i="11" s="1"/>
  <c r="AH25" i="11"/>
  <c r="AG25" i="11"/>
  <c r="AF25" i="11"/>
  <c r="AE25" i="11"/>
  <c r="BL25" i="11" s="1"/>
  <c r="AD25" i="11"/>
  <c r="AC25" i="11"/>
  <c r="AB25" i="11"/>
  <c r="AA25" i="11"/>
  <c r="Z25" i="11"/>
  <c r="Y25" i="11"/>
  <c r="X25" i="11"/>
  <c r="W25" i="11"/>
  <c r="BJ25" i="11" s="1"/>
  <c r="V25" i="11"/>
  <c r="U25" i="11"/>
  <c r="T25" i="11"/>
  <c r="S25" i="11"/>
  <c r="R25" i="11"/>
  <c r="Q25" i="11"/>
  <c r="P25" i="11"/>
  <c r="O25" i="11"/>
  <c r="BH25" i="11" s="1"/>
  <c r="N25" i="11"/>
  <c r="M25" i="11"/>
  <c r="L25" i="11"/>
  <c r="K25" i="11"/>
  <c r="J25" i="11"/>
  <c r="I25" i="11"/>
  <c r="BG25" i="11" s="1"/>
  <c r="H25" i="11"/>
  <c r="G25" i="11"/>
  <c r="F25" i="11"/>
  <c r="E25" i="11"/>
  <c r="BF25" i="11" s="1"/>
  <c r="BD24" i="11"/>
  <c r="BC24" i="11"/>
  <c r="BB24" i="11"/>
  <c r="BA24" i="11"/>
  <c r="AZ24" i="11"/>
  <c r="AY24" i="11"/>
  <c r="AX24" i="11"/>
  <c r="AW24" i="11"/>
  <c r="BP24" i="11" s="1"/>
  <c r="AV24" i="11"/>
  <c r="AU24" i="11"/>
  <c r="AT24" i="11"/>
  <c r="AS24" i="11"/>
  <c r="AR24" i="11"/>
  <c r="AQ24" i="11"/>
  <c r="AP24" i="11"/>
  <c r="AO24" i="11"/>
  <c r="BN24" i="11" s="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BJ24" i="11" s="1"/>
  <c r="X24" i="11"/>
  <c r="W24" i="11"/>
  <c r="V24" i="11"/>
  <c r="U24" i="11"/>
  <c r="T24" i="11"/>
  <c r="S24" i="11"/>
  <c r="R24" i="11"/>
  <c r="Q24" i="11"/>
  <c r="P24" i="11"/>
  <c r="O24" i="11"/>
  <c r="N24" i="11"/>
  <c r="M24" i="11"/>
  <c r="BH24" i="11" s="1"/>
  <c r="L24" i="11"/>
  <c r="K24" i="11"/>
  <c r="J24" i="11"/>
  <c r="I24" i="11"/>
  <c r="BG24" i="11" s="1"/>
  <c r="H24" i="11"/>
  <c r="G24" i="11"/>
  <c r="F24" i="11"/>
  <c r="E24" i="11"/>
  <c r="D24" i="11" s="1"/>
  <c r="BL23" i="11"/>
  <c r="BD23" i="11"/>
  <c r="BC23" i="11"/>
  <c r="BB23" i="11"/>
  <c r="BA23" i="11"/>
  <c r="AZ23" i="11"/>
  <c r="BQ23" i="11" s="1"/>
  <c r="AY23" i="11"/>
  <c r="BP23" i="11" s="1"/>
  <c r="AX23" i="11"/>
  <c r="AW23" i="11"/>
  <c r="AV23" i="11"/>
  <c r="AU23" i="11"/>
  <c r="AT23" i="11"/>
  <c r="AS23" i="11"/>
  <c r="BO23" i="11" s="1"/>
  <c r="AR23" i="11"/>
  <c r="AQ23" i="11"/>
  <c r="AP23" i="11"/>
  <c r="AO23" i="11"/>
  <c r="AN23" i="11"/>
  <c r="AM23" i="11"/>
  <c r="BN23" i="11" s="1"/>
  <c r="AL23" i="11"/>
  <c r="AK23" i="11"/>
  <c r="AJ23" i="11"/>
  <c r="AI23" i="11"/>
  <c r="BM23" i="11" s="1"/>
  <c r="AH23" i="11"/>
  <c r="AG23" i="11"/>
  <c r="AF23" i="11"/>
  <c r="AE23" i="11"/>
  <c r="AD23" i="11"/>
  <c r="AC23" i="11"/>
  <c r="AB23" i="11"/>
  <c r="AA23" i="11"/>
  <c r="Z23" i="11"/>
  <c r="BK23" i="11" s="1"/>
  <c r="Y23" i="11"/>
  <c r="X23" i="11"/>
  <c r="W23" i="11"/>
  <c r="BJ23" i="11" s="1"/>
  <c r="V23" i="11"/>
  <c r="U23" i="11"/>
  <c r="T23" i="11"/>
  <c r="S23" i="11"/>
  <c r="R23" i="11"/>
  <c r="BI23" i="11" s="1"/>
  <c r="BT23" i="11" s="1"/>
  <c r="Q23" i="11"/>
  <c r="P23" i="11"/>
  <c r="O23" i="11"/>
  <c r="BH23" i="11" s="1"/>
  <c r="N23" i="11"/>
  <c r="M23" i="11"/>
  <c r="L23" i="11"/>
  <c r="K23" i="11"/>
  <c r="J23" i="11"/>
  <c r="I23" i="11"/>
  <c r="H23" i="11"/>
  <c r="G23" i="11"/>
  <c r="F23" i="11"/>
  <c r="E23" i="11"/>
  <c r="BD22" i="11"/>
  <c r="BC22" i="11"/>
  <c r="BB22" i="11"/>
  <c r="BA22" i="11"/>
  <c r="AZ22" i="11"/>
  <c r="BQ22" i="11" s="1"/>
  <c r="AY22" i="11"/>
  <c r="AX22" i="11"/>
  <c r="AW22" i="11"/>
  <c r="BP22" i="11" s="1"/>
  <c r="AV22" i="11"/>
  <c r="AU22" i="11"/>
  <c r="AT22" i="11"/>
  <c r="AS22" i="11"/>
  <c r="AR22" i="11"/>
  <c r="BO22" i="11" s="1"/>
  <c r="BV22" i="11" s="1"/>
  <c r="AQ22" i="11"/>
  <c r="AP22" i="11"/>
  <c r="AO22" i="11"/>
  <c r="BN22" i="11" s="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BJ22" i="11" s="1"/>
  <c r="X22" i="11"/>
  <c r="W22" i="11"/>
  <c r="V22" i="11"/>
  <c r="U22" i="11"/>
  <c r="T22" i="11"/>
  <c r="S22" i="11"/>
  <c r="R22" i="11"/>
  <c r="Q22" i="11"/>
  <c r="P22" i="11"/>
  <c r="O22" i="11"/>
  <c r="N22" i="11"/>
  <c r="M22" i="11"/>
  <c r="BH22" i="11" s="1"/>
  <c r="L22" i="11"/>
  <c r="K22" i="11"/>
  <c r="J22" i="11"/>
  <c r="I22" i="11"/>
  <c r="BG22" i="11" s="1"/>
  <c r="H22" i="11"/>
  <c r="G22" i="11"/>
  <c r="F22" i="11"/>
  <c r="E22" i="11"/>
  <c r="D22" i="11" s="1"/>
  <c r="BH21" i="11"/>
  <c r="BD21" i="11"/>
  <c r="BC21" i="11"/>
  <c r="BB21" i="11"/>
  <c r="BA21" i="11"/>
  <c r="AZ21" i="11"/>
  <c r="AY21" i="11"/>
  <c r="BP21" i="11" s="1"/>
  <c r="AX21" i="11"/>
  <c r="AW21" i="11"/>
  <c r="AV21" i="11"/>
  <c r="AU21" i="11"/>
  <c r="AT21" i="11"/>
  <c r="AS21" i="11"/>
  <c r="BO21" i="11" s="1"/>
  <c r="AR21" i="11"/>
  <c r="AQ21" i="11"/>
  <c r="AP21" i="11"/>
  <c r="AO21" i="11"/>
  <c r="AN21" i="11"/>
  <c r="AM21" i="11"/>
  <c r="BN21" i="11" s="1"/>
  <c r="AL21" i="11"/>
  <c r="AK21" i="11"/>
  <c r="AJ21" i="11"/>
  <c r="AI21" i="11"/>
  <c r="BM21" i="11" s="1"/>
  <c r="AH21" i="11"/>
  <c r="AG21" i="11"/>
  <c r="AF21" i="11"/>
  <c r="AE21" i="11"/>
  <c r="BL21" i="11" s="1"/>
  <c r="AD21" i="11"/>
  <c r="AC21" i="11"/>
  <c r="AB21" i="11"/>
  <c r="AA21" i="11"/>
  <c r="Z21" i="11"/>
  <c r="Y21" i="11"/>
  <c r="X21" i="11"/>
  <c r="W21" i="11"/>
  <c r="BJ21" i="11" s="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BG21" i="11" s="1"/>
  <c r="H21" i="11"/>
  <c r="G21" i="11"/>
  <c r="F21" i="11"/>
  <c r="E21" i="11"/>
  <c r="BF21" i="11" s="1"/>
  <c r="BN20" i="11"/>
  <c r="BJ20" i="11"/>
  <c r="BD20" i="11"/>
  <c r="BC20" i="11"/>
  <c r="BB20" i="11"/>
  <c r="BA20" i="11"/>
  <c r="AZ20" i="11"/>
  <c r="AY20" i="11"/>
  <c r="AX20" i="11"/>
  <c r="AW20" i="11"/>
  <c r="BP20" i="11" s="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BM20" i="11" s="1"/>
  <c r="AH20" i="11"/>
  <c r="AG20" i="11"/>
  <c r="AF20" i="11"/>
  <c r="AE20" i="11"/>
  <c r="BL20" i="11" s="1"/>
  <c r="AD20" i="11"/>
  <c r="AC20" i="11"/>
  <c r="AB20" i="11"/>
  <c r="AA20" i="11"/>
  <c r="Z20" i="11"/>
  <c r="BK20" i="11" s="1"/>
  <c r="Y20" i="11"/>
  <c r="X20" i="11"/>
  <c r="W20" i="11"/>
  <c r="V20" i="11"/>
  <c r="U20" i="11"/>
  <c r="T20" i="11"/>
  <c r="S20" i="11"/>
  <c r="BI20" i="11" s="1"/>
  <c r="R20" i="11"/>
  <c r="Q20" i="11"/>
  <c r="P20" i="11"/>
  <c r="O20" i="11"/>
  <c r="N20" i="11"/>
  <c r="M20" i="11"/>
  <c r="BH20" i="11" s="1"/>
  <c r="L20" i="11"/>
  <c r="K20" i="11"/>
  <c r="J20" i="11"/>
  <c r="I20" i="11"/>
  <c r="BG20" i="11" s="1"/>
  <c r="H20" i="11"/>
  <c r="G20" i="11"/>
  <c r="F20" i="11"/>
  <c r="E20" i="11"/>
  <c r="D20" i="11" s="1"/>
  <c r="BD19" i="11"/>
  <c r="BC19" i="11"/>
  <c r="BB19" i="11"/>
  <c r="BA19" i="11"/>
  <c r="AZ19" i="11"/>
  <c r="AY19" i="11"/>
  <c r="BP19" i="11" s="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BN19" i="11" s="1"/>
  <c r="AL19" i="11"/>
  <c r="AK19" i="11"/>
  <c r="AJ19" i="11"/>
  <c r="AI19" i="11"/>
  <c r="BM19" i="11" s="1"/>
  <c r="AH19" i="11"/>
  <c r="AG19" i="11"/>
  <c r="AF19" i="11"/>
  <c r="AE19" i="11"/>
  <c r="BL19" i="11" s="1"/>
  <c r="AD19" i="11"/>
  <c r="AC19" i="11"/>
  <c r="AB19" i="11"/>
  <c r="AA19" i="11"/>
  <c r="Z19" i="11"/>
  <c r="Y19" i="11"/>
  <c r="X19" i="11"/>
  <c r="W19" i="11"/>
  <c r="BJ19" i="11" s="1"/>
  <c r="V19" i="11"/>
  <c r="U19" i="11"/>
  <c r="T19" i="11"/>
  <c r="S19" i="11"/>
  <c r="R19" i="11"/>
  <c r="Q19" i="11"/>
  <c r="P19" i="11"/>
  <c r="O19" i="11"/>
  <c r="BH19" i="11" s="1"/>
  <c r="N19" i="11"/>
  <c r="M19" i="11"/>
  <c r="L19" i="11"/>
  <c r="K19" i="11"/>
  <c r="J19" i="11"/>
  <c r="I19" i="11"/>
  <c r="H19" i="11"/>
  <c r="G19" i="11"/>
  <c r="F19" i="11"/>
  <c r="E19" i="11"/>
  <c r="BD18" i="11"/>
  <c r="BC18" i="11"/>
  <c r="BB18" i="11"/>
  <c r="BA18" i="11"/>
  <c r="AZ18" i="11"/>
  <c r="AY18" i="11"/>
  <c r="AX18" i="11"/>
  <c r="AW18" i="11"/>
  <c r="BP18" i="11" s="1"/>
  <c r="AV18" i="11"/>
  <c r="AU18" i="11"/>
  <c r="AT18" i="11"/>
  <c r="AS18" i="11"/>
  <c r="AR18" i="11"/>
  <c r="AQ18" i="11"/>
  <c r="AP18" i="11"/>
  <c r="AO18" i="11"/>
  <c r="BN18" i="11" s="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BJ18" i="11" s="1"/>
  <c r="X18" i="11"/>
  <c r="W18" i="11"/>
  <c r="V18" i="11"/>
  <c r="U18" i="11"/>
  <c r="T18" i="11"/>
  <c r="S18" i="11"/>
  <c r="R18" i="11"/>
  <c r="Q18" i="11"/>
  <c r="P18" i="11"/>
  <c r="O18" i="11"/>
  <c r="N18" i="11"/>
  <c r="M18" i="11"/>
  <c r="BH18" i="11" s="1"/>
  <c r="L18" i="11"/>
  <c r="K18" i="11"/>
  <c r="J18" i="11"/>
  <c r="I18" i="11"/>
  <c r="BG18" i="11" s="1"/>
  <c r="H18" i="11"/>
  <c r="G18" i="11"/>
  <c r="F18" i="11"/>
  <c r="E18" i="11"/>
  <c r="D18" i="11" s="1"/>
  <c r="BL17" i="11"/>
  <c r="BU17" i="11" s="1"/>
  <c r="BD17" i="11"/>
  <c r="BC17" i="11"/>
  <c r="BB17" i="11"/>
  <c r="BA17" i="11"/>
  <c r="AZ17" i="11"/>
  <c r="AY17" i="11"/>
  <c r="BP17" i="11" s="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BN17" i="11" s="1"/>
  <c r="AL17" i="11"/>
  <c r="AK17" i="11"/>
  <c r="AJ17" i="11"/>
  <c r="AI17" i="11"/>
  <c r="BM17" i="11" s="1"/>
  <c r="AH17" i="11"/>
  <c r="AG17" i="11"/>
  <c r="AF17" i="11"/>
  <c r="AE17" i="11"/>
  <c r="AD17" i="11"/>
  <c r="AC17" i="11"/>
  <c r="AB17" i="11"/>
  <c r="AA17" i="11"/>
  <c r="Z17" i="11"/>
  <c r="BK17" i="11" s="1"/>
  <c r="Y17" i="11"/>
  <c r="X17" i="11"/>
  <c r="W17" i="11"/>
  <c r="BJ17" i="11" s="1"/>
  <c r="V17" i="11"/>
  <c r="U17" i="11"/>
  <c r="T17" i="11"/>
  <c r="S17" i="11"/>
  <c r="R17" i="11"/>
  <c r="BI17" i="11" s="1"/>
  <c r="BT17" i="11" s="1"/>
  <c r="Q17" i="11"/>
  <c r="P17" i="11"/>
  <c r="O17" i="11"/>
  <c r="BH17" i="11" s="1"/>
  <c r="N17" i="11"/>
  <c r="M17" i="11"/>
  <c r="L17" i="11"/>
  <c r="K17" i="11"/>
  <c r="J17" i="11"/>
  <c r="I17" i="11"/>
  <c r="H17" i="11"/>
  <c r="G17" i="11"/>
  <c r="F17" i="11"/>
  <c r="E17" i="11"/>
  <c r="BD16" i="11"/>
  <c r="BC16" i="11"/>
  <c r="BB16" i="11"/>
  <c r="BA16" i="11"/>
  <c r="AZ16" i="11"/>
  <c r="BQ16" i="11" s="1"/>
  <c r="AY16" i="11"/>
  <c r="AX16" i="11"/>
  <c r="AW16" i="11"/>
  <c r="BP16" i="11" s="1"/>
  <c r="AV16" i="11"/>
  <c r="AU16" i="11"/>
  <c r="AT16" i="11"/>
  <c r="AS16" i="11"/>
  <c r="AR16" i="11"/>
  <c r="BO16" i="11" s="1"/>
  <c r="BV16" i="11" s="1"/>
  <c r="AQ16" i="11"/>
  <c r="AP16" i="11"/>
  <c r="AO16" i="11"/>
  <c r="BN16" i="11" s="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BJ16" i="11" s="1"/>
  <c r="X16" i="11"/>
  <c r="W16" i="11"/>
  <c r="V16" i="11"/>
  <c r="U16" i="11"/>
  <c r="T16" i="11"/>
  <c r="S16" i="11"/>
  <c r="R16" i="11"/>
  <c r="Q16" i="11"/>
  <c r="P16" i="11"/>
  <c r="O16" i="11"/>
  <c r="N16" i="11"/>
  <c r="M16" i="11"/>
  <c r="BH16" i="11" s="1"/>
  <c r="L16" i="11"/>
  <c r="K16" i="11"/>
  <c r="J16" i="11"/>
  <c r="I16" i="11"/>
  <c r="BG16" i="11" s="1"/>
  <c r="H16" i="11"/>
  <c r="G16" i="11"/>
  <c r="F16" i="11"/>
  <c r="E16" i="11"/>
  <c r="D16" i="11" s="1"/>
  <c r="BD14" i="11"/>
  <c r="BC14" i="11"/>
  <c r="BB14" i="11"/>
  <c r="BA14" i="11"/>
  <c r="AZ14" i="11"/>
  <c r="BQ14" i="11" s="1"/>
  <c r="AY14" i="11"/>
  <c r="AX14" i="11"/>
  <c r="AW14" i="11"/>
  <c r="BP14" i="11" s="1"/>
  <c r="AV14" i="11"/>
  <c r="AU14" i="11"/>
  <c r="AT14" i="11"/>
  <c r="AS14" i="11"/>
  <c r="AR14" i="11"/>
  <c r="BO14" i="11" s="1"/>
  <c r="BV14" i="11" s="1"/>
  <c r="AQ14" i="11"/>
  <c r="AP14" i="11"/>
  <c r="AO14" i="11"/>
  <c r="BN14" i="11" s="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BJ14" i="11" s="1"/>
  <c r="X14" i="11"/>
  <c r="W14" i="11"/>
  <c r="V14" i="11"/>
  <c r="U14" i="11"/>
  <c r="T14" i="11"/>
  <c r="S14" i="11"/>
  <c r="R14" i="11"/>
  <c r="Q14" i="11"/>
  <c r="P14" i="11"/>
  <c r="O14" i="11"/>
  <c r="N14" i="11"/>
  <c r="M14" i="11"/>
  <c r="BH14" i="11" s="1"/>
  <c r="L14" i="11"/>
  <c r="K14" i="11"/>
  <c r="J14" i="11"/>
  <c r="I14" i="11"/>
  <c r="BG14" i="11" s="1"/>
  <c r="H14" i="11"/>
  <c r="G14" i="11"/>
  <c r="F14" i="11"/>
  <c r="E14" i="11"/>
  <c r="D14" i="11" s="1"/>
  <c r="BL13" i="11"/>
  <c r="BU13" i="11" s="1"/>
  <c r="BH13" i="11"/>
  <c r="BD13" i="11"/>
  <c r="BC13" i="11"/>
  <c r="BB13" i="11"/>
  <c r="BA13" i="11"/>
  <c r="AZ13" i="11"/>
  <c r="BQ13" i="11" s="1"/>
  <c r="AY13" i="11"/>
  <c r="BP13" i="11" s="1"/>
  <c r="BX13" i="11" s="1"/>
  <c r="AX13" i="11"/>
  <c r="AW13" i="11"/>
  <c r="AV13" i="11"/>
  <c r="AU13" i="11"/>
  <c r="AT13" i="11"/>
  <c r="AS13" i="11"/>
  <c r="AR13" i="11"/>
  <c r="BO13" i="11" s="1"/>
  <c r="AQ13" i="11"/>
  <c r="AP13" i="11"/>
  <c r="AO13" i="11"/>
  <c r="AN13" i="11"/>
  <c r="AM13" i="11"/>
  <c r="BN13" i="11" s="1"/>
  <c r="AL13" i="11"/>
  <c r="AK13" i="11"/>
  <c r="AJ13" i="11"/>
  <c r="AI13" i="11"/>
  <c r="BM13" i="11" s="1"/>
  <c r="AH13" i="11"/>
  <c r="AG13" i="11"/>
  <c r="AF13" i="11"/>
  <c r="AE13" i="11"/>
  <c r="AD13" i="11"/>
  <c r="AC13" i="11"/>
  <c r="AB13" i="11"/>
  <c r="AA13" i="11"/>
  <c r="Z13" i="11"/>
  <c r="BK13" i="11" s="1"/>
  <c r="Y13" i="11"/>
  <c r="X13" i="11"/>
  <c r="W13" i="11"/>
  <c r="BJ13" i="11" s="1"/>
  <c r="V13" i="11"/>
  <c r="U13" i="11"/>
  <c r="T13" i="11"/>
  <c r="S13" i="11"/>
  <c r="R13" i="11"/>
  <c r="BI13" i="11" s="1"/>
  <c r="BT13" i="11" s="1"/>
  <c r="Q13" i="11"/>
  <c r="P13" i="11"/>
  <c r="O13" i="11"/>
  <c r="N13" i="11"/>
  <c r="M13" i="11"/>
  <c r="L13" i="11"/>
  <c r="K13" i="11"/>
  <c r="J13" i="11"/>
  <c r="I13" i="11"/>
  <c r="BG13" i="11" s="1"/>
  <c r="H13" i="11"/>
  <c r="G13" i="11"/>
  <c r="F13" i="11"/>
  <c r="E13" i="11"/>
  <c r="BF13" i="11" s="1"/>
  <c r="BN12" i="11"/>
  <c r="BJ12" i="11"/>
  <c r="BD12" i="11"/>
  <c r="BC12" i="11"/>
  <c r="BB12" i="11"/>
  <c r="BA12" i="11"/>
  <c r="AZ12" i="11"/>
  <c r="BQ12" i="11" s="1"/>
  <c r="AY12" i="11"/>
  <c r="AX12" i="11"/>
  <c r="AW12" i="11"/>
  <c r="BP12" i="11" s="1"/>
  <c r="AV12" i="11"/>
  <c r="AU12" i="11"/>
  <c r="AT12" i="11"/>
  <c r="AS12" i="11"/>
  <c r="AR12" i="11"/>
  <c r="BO12" i="11" s="1"/>
  <c r="BV12" i="11" s="1"/>
  <c r="AQ12" i="11"/>
  <c r="AP12" i="11"/>
  <c r="AO12" i="11"/>
  <c r="AN12" i="11"/>
  <c r="AM12" i="11"/>
  <c r="AL12" i="11"/>
  <c r="AK12" i="11"/>
  <c r="AJ12" i="11"/>
  <c r="AI12" i="11"/>
  <c r="BM12" i="11" s="1"/>
  <c r="AH12" i="11"/>
  <c r="AG12" i="11"/>
  <c r="AF12" i="11"/>
  <c r="AE12" i="11"/>
  <c r="BL12" i="11" s="1"/>
  <c r="AD12" i="11"/>
  <c r="AC12" i="11"/>
  <c r="AB12" i="11"/>
  <c r="AA12" i="11"/>
  <c r="Z12" i="11"/>
  <c r="BK12" i="11" s="1"/>
  <c r="Y12" i="11"/>
  <c r="X12" i="11"/>
  <c r="W12" i="11"/>
  <c r="V12" i="11"/>
  <c r="U12" i="11"/>
  <c r="T12" i="11"/>
  <c r="S12" i="11"/>
  <c r="R12" i="11"/>
  <c r="BI12" i="11" s="1"/>
  <c r="BT12" i="11" s="1"/>
  <c r="Q12" i="11"/>
  <c r="P12" i="11"/>
  <c r="O12" i="11"/>
  <c r="N12" i="11"/>
  <c r="M12" i="11"/>
  <c r="BH12" i="11" s="1"/>
  <c r="L12" i="11"/>
  <c r="K12" i="11"/>
  <c r="J12" i="11"/>
  <c r="I12" i="11"/>
  <c r="BG12" i="11" s="1"/>
  <c r="H12" i="11"/>
  <c r="G12" i="11"/>
  <c r="F12" i="11"/>
  <c r="E12" i="11"/>
  <c r="D12" i="11" s="1"/>
  <c r="BH11" i="11"/>
  <c r="BD11" i="11"/>
  <c r="BC11" i="11"/>
  <c r="BB11" i="11"/>
  <c r="BA11" i="11"/>
  <c r="AZ11" i="11"/>
  <c r="BQ11" i="11" s="1"/>
  <c r="AY11" i="11"/>
  <c r="BP11" i="11" s="1"/>
  <c r="AX11" i="11"/>
  <c r="AW11" i="11"/>
  <c r="AV11" i="11"/>
  <c r="AU11" i="11"/>
  <c r="AT11" i="11"/>
  <c r="AS11" i="11"/>
  <c r="AR11" i="11"/>
  <c r="BO11" i="11" s="1"/>
  <c r="AQ11" i="11"/>
  <c r="AP11" i="11"/>
  <c r="AO11" i="11"/>
  <c r="AN11" i="11"/>
  <c r="AM11" i="11"/>
  <c r="BN11" i="11" s="1"/>
  <c r="AL11" i="11"/>
  <c r="AK11" i="11"/>
  <c r="AJ11" i="11"/>
  <c r="AI11" i="11"/>
  <c r="BM11" i="11" s="1"/>
  <c r="AH11" i="11"/>
  <c r="AG11" i="11"/>
  <c r="AF11" i="11"/>
  <c r="AE11" i="11"/>
  <c r="BL11" i="11" s="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BG11" i="11" s="1"/>
  <c r="H11" i="11"/>
  <c r="G11" i="11"/>
  <c r="F11" i="11"/>
  <c r="E11" i="11"/>
  <c r="BF11" i="11" s="1"/>
  <c r="BN10" i="11"/>
  <c r="BJ10" i="11"/>
  <c r="BD10" i="11"/>
  <c r="BC10" i="11"/>
  <c r="BB10" i="11"/>
  <c r="BA10" i="11"/>
  <c r="AZ10" i="11"/>
  <c r="AY10" i="11"/>
  <c r="AX10" i="11"/>
  <c r="AW10" i="11"/>
  <c r="BP10" i="11" s="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BM10" i="11" s="1"/>
  <c r="AH10" i="11"/>
  <c r="AG10" i="11"/>
  <c r="AF10" i="11"/>
  <c r="AE10" i="11"/>
  <c r="BL10" i="11" s="1"/>
  <c r="AD10" i="11"/>
  <c r="AC10" i="11"/>
  <c r="AB10" i="11"/>
  <c r="AA10" i="11"/>
  <c r="Z10" i="11"/>
  <c r="BK10" i="11" s="1"/>
  <c r="Y10" i="11"/>
  <c r="X10" i="11"/>
  <c r="W10" i="11"/>
  <c r="V10" i="11"/>
  <c r="U10" i="11"/>
  <c r="T10" i="11"/>
  <c r="S10" i="11"/>
  <c r="R10" i="11"/>
  <c r="BI10" i="11" s="1"/>
  <c r="BT10" i="11" s="1"/>
  <c r="Q10" i="11"/>
  <c r="P10" i="11"/>
  <c r="O10" i="11"/>
  <c r="N10" i="11"/>
  <c r="M10" i="11"/>
  <c r="BH10" i="11" s="1"/>
  <c r="L10" i="11"/>
  <c r="K10" i="11"/>
  <c r="J10" i="11"/>
  <c r="I10" i="11"/>
  <c r="BG10" i="11" s="1"/>
  <c r="H10" i="11"/>
  <c r="G10" i="11"/>
  <c r="F10" i="11"/>
  <c r="E10" i="11"/>
  <c r="D10" i="11" s="1"/>
  <c r="BD9" i="11"/>
  <c r="BC9" i="11"/>
  <c r="BB9" i="11"/>
  <c r="BA9" i="11"/>
  <c r="AZ9" i="11"/>
  <c r="AY9" i="11"/>
  <c r="BP9" i="11" s="1"/>
  <c r="AX9" i="11"/>
  <c r="AW9" i="11"/>
  <c r="AV9" i="11"/>
  <c r="AU9" i="11"/>
  <c r="AT9" i="11"/>
  <c r="AS9" i="11"/>
  <c r="AR9" i="11"/>
  <c r="AQ9" i="11"/>
  <c r="AQ15" i="11" s="1"/>
  <c r="AP9" i="11"/>
  <c r="AO9" i="11"/>
  <c r="AN9" i="11"/>
  <c r="AM9" i="11"/>
  <c r="BN9" i="11" s="1"/>
  <c r="AL9" i="11"/>
  <c r="AK9" i="11"/>
  <c r="AJ9" i="11"/>
  <c r="AI9" i="11"/>
  <c r="BM9" i="11" s="1"/>
  <c r="AH9" i="11"/>
  <c r="AG9" i="11"/>
  <c r="AF9" i="11"/>
  <c r="AE9" i="11"/>
  <c r="BL9" i="11" s="1"/>
  <c r="AD9" i="11"/>
  <c r="AC9" i="11"/>
  <c r="AB9" i="11"/>
  <c r="AA9" i="11"/>
  <c r="AA15" i="11" s="1"/>
  <c r="Z9" i="11"/>
  <c r="Y9" i="11"/>
  <c r="X9" i="11"/>
  <c r="W9" i="11"/>
  <c r="V9" i="11"/>
  <c r="U9" i="11"/>
  <c r="T9" i="11"/>
  <c r="S9" i="11"/>
  <c r="R9" i="11"/>
  <c r="Q9" i="11"/>
  <c r="P9" i="11"/>
  <c r="O9" i="11"/>
  <c r="BH9" i="11" s="1"/>
  <c r="N9" i="11"/>
  <c r="M9" i="11"/>
  <c r="L9" i="11"/>
  <c r="K9" i="11"/>
  <c r="K15" i="11" s="1"/>
  <c r="J9" i="11"/>
  <c r="I9" i="11"/>
  <c r="H9" i="11"/>
  <c r="G9" i="11"/>
  <c r="F9" i="11"/>
  <c r="E9" i="11"/>
  <c r="BD8" i="11"/>
  <c r="BC8" i="11"/>
  <c r="BB8" i="11"/>
  <c r="BA8" i="11"/>
  <c r="AZ8" i="11"/>
  <c r="AY8" i="11"/>
  <c r="AX8" i="11"/>
  <c r="AW8" i="11"/>
  <c r="BP8" i="11" s="1"/>
  <c r="AV8" i="11"/>
  <c r="AU8" i="11"/>
  <c r="AT8" i="11"/>
  <c r="AS8" i="11"/>
  <c r="AR8" i="11"/>
  <c r="AQ8" i="11"/>
  <c r="AP8" i="11"/>
  <c r="AO8" i="11"/>
  <c r="BN8" i="11" s="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BJ8" i="11" s="1"/>
  <c r="X8" i="11"/>
  <c r="W8" i="11"/>
  <c r="V8" i="11"/>
  <c r="U8" i="11"/>
  <c r="T8" i="11"/>
  <c r="S8" i="11"/>
  <c r="R8" i="11"/>
  <c r="Q8" i="11"/>
  <c r="P8" i="11"/>
  <c r="O8" i="11"/>
  <c r="N8" i="11"/>
  <c r="M8" i="11"/>
  <c r="BH8" i="11" s="1"/>
  <c r="L8" i="11"/>
  <c r="K8" i="11"/>
  <c r="J8" i="11"/>
  <c r="I8" i="11"/>
  <c r="BG8" i="11" s="1"/>
  <c r="H8" i="11"/>
  <c r="G8" i="11"/>
  <c r="F8" i="11"/>
  <c r="E8" i="11"/>
  <c r="D8" i="11" s="1"/>
  <c r="BL7" i="11"/>
  <c r="BU7" i="11" s="1"/>
  <c r="BD7" i="11"/>
  <c r="BD15" i="11" s="1"/>
  <c r="BC7" i="11"/>
  <c r="BC15" i="11" s="1"/>
  <c r="BB7" i="11"/>
  <c r="BB15" i="11" s="1"/>
  <c r="BA7" i="11"/>
  <c r="AZ7" i="11"/>
  <c r="AZ15" i="11" s="1"/>
  <c r="AY7" i="11"/>
  <c r="AY15" i="11" s="1"/>
  <c r="AX7" i="11"/>
  <c r="AX15" i="11" s="1"/>
  <c r="AW7" i="11"/>
  <c r="AV7" i="11"/>
  <c r="AV15" i="11" s="1"/>
  <c r="AU7" i="11"/>
  <c r="AU15" i="11" s="1"/>
  <c r="AT7" i="11"/>
  <c r="AT15" i="11" s="1"/>
  <c r="AS7" i="11"/>
  <c r="AR7" i="11"/>
  <c r="AQ7" i="11"/>
  <c r="AP7" i="11"/>
  <c r="AP15" i="11" s="1"/>
  <c r="AO7" i="11"/>
  <c r="AN7" i="11"/>
  <c r="AN15" i="11" s="1"/>
  <c r="AM7" i="11"/>
  <c r="BN7" i="11" s="1"/>
  <c r="AL7" i="11"/>
  <c r="AL15" i="11" s="1"/>
  <c r="AK7" i="11"/>
  <c r="AJ7" i="11"/>
  <c r="AJ15" i="11" s="1"/>
  <c r="AI7" i="11"/>
  <c r="BM7" i="11" s="1"/>
  <c r="AH7" i="11"/>
  <c r="AH15" i="11" s="1"/>
  <c r="AG7" i="11"/>
  <c r="AF7" i="11"/>
  <c r="AF15" i="11" s="1"/>
  <c r="AE7" i="11"/>
  <c r="AE15" i="11" s="1"/>
  <c r="AD7" i="11"/>
  <c r="AD15" i="11" s="1"/>
  <c r="AC7" i="11"/>
  <c r="AB7" i="11"/>
  <c r="AB15" i="11" s="1"/>
  <c r="AA7" i="11"/>
  <c r="Z7" i="11"/>
  <c r="Z15" i="11" s="1"/>
  <c r="Y7" i="11"/>
  <c r="X7" i="11"/>
  <c r="X15" i="11" s="1"/>
  <c r="W7" i="11"/>
  <c r="W15" i="11" s="1"/>
  <c r="V7" i="11"/>
  <c r="V15" i="11" s="1"/>
  <c r="U7" i="11"/>
  <c r="T7" i="11"/>
  <c r="T15" i="11" s="1"/>
  <c r="S7" i="11"/>
  <c r="S15" i="11" s="1"/>
  <c r="R7" i="11"/>
  <c r="R15" i="11" s="1"/>
  <c r="Q7" i="11"/>
  <c r="P7" i="11"/>
  <c r="P15" i="11" s="1"/>
  <c r="O7" i="11"/>
  <c r="BH7" i="11" s="1"/>
  <c r="N7" i="11"/>
  <c r="N15" i="11" s="1"/>
  <c r="M7" i="11"/>
  <c r="L7" i="11"/>
  <c r="L15" i="11" s="1"/>
  <c r="K7" i="11"/>
  <c r="J7" i="11"/>
  <c r="J15" i="11" s="1"/>
  <c r="I7" i="11"/>
  <c r="H7" i="11"/>
  <c r="H15" i="11" s="1"/>
  <c r="G7" i="11"/>
  <c r="G15" i="11" s="1"/>
  <c r="F7" i="11"/>
  <c r="F15" i="11" s="1"/>
  <c r="E7" i="11"/>
  <c r="E6" i="11"/>
  <c r="BL5" i="11"/>
  <c r="BU5" i="11" s="1"/>
  <c r="BD5" i="11"/>
  <c r="BC5" i="11"/>
  <c r="BB5" i="11"/>
  <c r="BA5" i="11"/>
  <c r="AZ5" i="11"/>
  <c r="AY5" i="11"/>
  <c r="BP5" i="11" s="1"/>
  <c r="AX5" i="11"/>
  <c r="AW5" i="11"/>
  <c r="AV5" i="11"/>
  <c r="AU5" i="11"/>
  <c r="AT5" i="11"/>
  <c r="AS5" i="11"/>
  <c r="AR5" i="11"/>
  <c r="AQ5" i="11"/>
  <c r="AP5" i="11"/>
  <c r="AO5" i="11"/>
  <c r="AN5" i="11"/>
  <c r="AM5" i="11"/>
  <c r="BN5" i="11" s="1"/>
  <c r="AL5" i="11"/>
  <c r="AK5" i="11"/>
  <c r="AJ5" i="11"/>
  <c r="AI5" i="11"/>
  <c r="BM5" i="11" s="1"/>
  <c r="AH5" i="11"/>
  <c r="AG5" i="11"/>
  <c r="AF5" i="11"/>
  <c r="AE5" i="11"/>
  <c r="AD5" i="11"/>
  <c r="AC5" i="11"/>
  <c r="AB5" i="11"/>
  <c r="AA5" i="11"/>
  <c r="Z5" i="11"/>
  <c r="BK5" i="11" s="1"/>
  <c r="Y5" i="11"/>
  <c r="X5" i="11"/>
  <c r="W5" i="11"/>
  <c r="V5" i="11"/>
  <c r="BJ5" i="11" s="1"/>
  <c r="U5" i="11"/>
  <c r="T5" i="11"/>
  <c r="S5" i="11"/>
  <c r="R5" i="11"/>
  <c r="BI5" i="11" s="1"/>
  <c r="BT5" i="11" s="1"/>
  <c r="Q5" i="11"/>
  <c r="P5" i="11"/>
  <c r="O5" i="11"/>
  <c r="BH5" i="11" s="1"/>
  <c r="N5" i="11"/>
  <c r="M5" i="11"/>
  <c r="L5" i="11"/>
  <c r="K5" i="11"/>
  <c r="J5" i="11"/>
  <c r="I5" i="11"/>
  <c r="H5" i="11"/>
  <c r="G5" i="11"/>
  <c r="F5" i="11"/>
  <c r="E5" i="11"/>
  <c r="BR3" i="11"/>
  <c r="B2" i="11"/>
  <c r="D1" i="11"/>
  <c r="BC369" i="10"/>
  <c r="AY369" i="10"/>
  <c r="AU369" i="10"/>
  <c r="AQ369" i="10"/>
  <c r="AM369" i="10"/>
  <c r="AI369" i="10"/>
  <c r="AE369" i="10"/>
  <c r="BL369" i="10" s="1"/>
  <c r="AA369" i="10"/>
  <c r="W369" i="10"/>
  <c r="S369" i="10"/>
  <c r="O369" i="10"/>
  <c r="K369" i="10"/>
  <c r="G369" i="10"/>
  <c r="BD368" i="10"/>
  <c r="BD369" i="10" s="1"/>
  <c r="BC368" i="10"/>
  <c r="BB368" i="10"/>
  <c r="BB369" i="10" s="1"/>
  <c r="BA368" i="10"/>
  <c r="BA369" i="10" s="1"/>
  <c r="AZ368" i="10"/>
  <c r="AY368" i="10"/>
  <c r="AX368" i="10"/>
  <c r="AX369" i="10" s="1"/>
  <c r="AW368" i="10"/>
  <c r="AW369" i="10" s="1"/>
  <c r="AV368" i="10"/>
  <c r="AU368" i="10"/>
  <c r="AT368" i="10"/>
  <c r="AT369" i="10" s="1"/>
  <c r="AS368" i="10"/>
  <c r="AS369" i="10" s="1"/>
  <c r="AR368" i="10"/>
  <c r="AR369" i="10" s="1"/>
  <c r="AQ368" i="10"/>
  <c r="AP368" i="10"/>
  <c r="AP369" i="10" s="1"/>
  <c r="AO368" i="10"/>
  <c r="AO369" i="10" s="1"/>
  <c r="AN368" i="10"/>
  <c r="AN369" i="10" s="1"/>
  <c r="AM368" i="10"/>
  <c r="AL368" i="10"/>
  <c r="AL369" i="10" s="1"/>
  <c r="AK368" i="10"/>
  <c r="AK369" i="10" s="1"/>
  <c r="AJ368" i="10"/>
  <c r="AJ369" i="10" s="1"/>
  <c r="AI368" i="10"/>
  <c r="AH368" i="10"/>
  <c r="AH369" i="10" s="1"/>
  <c r="AG368" i="10"/>
  <c r="AG369" i="10" s="1"/>
  <c r="AF368" i="10"/>
  <c r="AF369" i="10" s="1"/>
  <c r="AE368" i="10"/>
  <c r="AD368" i="10"/>
  <c r="AD369" i="10" s="1"/>
  <c r="AC368" i="10"/>
  <c r="AC369" i="10" s="1"/>
  <c r="AB368" i="10"/>
  <c r="AB369" i="10" s="1"/>
  <c r="AA368" i="10"/>
  <c r="Z368" i="10"/>
  <c r="Z369" i="10" s="1"/>
  <c r="Y368" i="10"/>
  <c r="Y369" i="10" s="1"/>
  <c r="X368" i="10"/>
  <c r="X369" i="10" s="1"/>
  <c r="W368" i="10"/>
  <c r="V368" i="10"/>
  <c r="V369" i="10" s="1"/>
  <c r="U368" i="10"/>
  <c r="U369" i="10" s="1"/>
  <c r="T368" i="10"/>
  <c r="T369" i="10" s="1"/>
  <c r="S368" i="10"/>
  <c r="R368" i="10"/>
  <c r="R369" i="10" s="1"/>
  <c r="Q368" i="10"/>
  <c r="Q369" i="10" s="1"/>
  <c r="P368" i="10"/>
  <c r="P369" i="10" s="1"/>
  <c r="O368" i="10"/>
  <c r="N368" i="10"/>
  <c r="N369" i="10" s="1"/>
  <c r="M368" i="10"/>
  <c r="L368" i="10"/>
  <c r="L369" i="10" s="1"/>
  <c r="K368" i="10"/>
  <c r="J368" i="10"/>
  <c r="J369" i="10" s="1"/>
  <c r="I368" i="10"/>
  <c r="H368" i="10"/>
  <c r="H369" i="10" s="1"/>
  <c r="G368" i="10"/>
  <c r="F368" i="10"/>
  <c r="F369" i="10" s="1"/>
  <c r="E368" i="10"/>
  <c r="BD361" i="10"/>
  <c r="BC361" i="10"/>
  <c r="BB361" i="10"/>
  <c r="BA361" i="10"/>
  <c r="AZ361" i="10"/>
  <c r="AY361" i="10"/>
  <c r="BP361" i="10" s="1"/>
  <c r="AX361" i="10"/>
  <c r="AW361" i="10"/>
  <c r="AV361" i="10"/>
  <c r="AU361" i="10"/>
  <c r="AT361" i="10"/>
  <c r="AS361" i="10"/>
  <c r="AR361" i="10"/>
  <c r="AQ361" i="10"/>
  <c r="AP361" i="10"/>
  <c r="AO361" i="10"/>
  <c r="AN361" i="10"/>
  <c r="AM361" i="10"/>
  <c r="BN361" i="10" s="1"/>
  <c r="AL361" i="10"/>
  <c r="AK361" i="10"/>
  <c r="AJ361" i="10"/>
  <c r="AI361" i="10"/>
  <c r="BM361" i="10" s="1"/>
  <c r="AH361" i="10"/>
  <c r="AG361" i="10"/>
  <c r="AF361" i="10"/>
  <c r="AE361" i="10"/>
  <c r="BL361" i="10" s="1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BH361" i="10" s="1"/>
  <c r="N361" i="10"/>
  <c r="M361" i="10"/>
  <c r="L361" i="10"/>
  <c r="K361" i="10"/>
  <c r="J361" i="10"/>
  <c r="I361" i="10"/>
  <c r="H361" i="10"/>
  <c r="G361" i="10"/>
  <c r="D361" i="10" s="1"/>
  <c r="F361" i="10"/>
  <c r="E361" i="10"/>
  <c r="BD360" i="10"/>
  <c r="BC360" i="10"/>
  <c r="BB360" i="10"/>
  <c r="BA360" i="10"/>
  <c r="AZ360" i="10"/>
  <c r="AY360" i="10"/>
  <c r="AX360" i="10"/>
  <c r="AW360" i="10"/>
  <c r="AV360" i="10"/>
  <c r="AU360" i="10"/>
  <c r="AT360" i="10"/>
  <c r="AS360" i="10"/>
  <c r="AR360" i="10"/>
  <c r="AQ360" i="10"/>
  <c r="AP360" i="10"/>
  <c r="AO360" i="10"/>
  <c r="BN360" i="10" s="1"/>
  <c r="AN360" i="10"/>
  <c r="AM360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BJ360" i="10" s="1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BH360" i="10" s="1"/>
  <c r="L360" i="10"/>
  <c r="K360" i="10"/>
  <c r="J360" i="10"/>
  <c r="I360" i="10"/>
  <c r="BG360" i="10" s="1"/>
  <c r="H360" i="10"/>
  <c r="G360" i="10"/>
  <c r="F360" i="10"/>
  <c r="E360" i="10"/>
  <c r="D360" i="10" s="1"/>
  <c r="BL359" i="10"/>
  <c r="BU359" i="10" s="1"/>
  <c r="BD359" i="10"/>
  <c r="BC359" i="10"/>
  <c r="BB359" i="10"/>
  <c r="BA359" i="10"/>
  <c r="AZ359" i="10"/>
  <c r="AY359" i="10"/>
  <c r="BP359" i="10" s="1"/>
  <c r="AX359" i="10"/>
  <c r="AW359" i="10"/>
  <c r="AV359" i="10"/>
  <c r="AU359" i="10"/>
  <c r="AT359" i="10"/>
  <c r="AS359" i="10"/>
  <c r="AR359" i="10"/>
  <c r="AQ359" i="10"/>
  <c r="AP359" i="10"/>
  <c r="AO359" i="10"/>
  <c r="AN359" i="10"/>
  <c r="AM359" i="10"/>
  <c r="BN359" i="10" s="1"/>
  <c r="AL359" i="10"/>
  <c r="AK359" i="10"/>
  <c r="AJ359" i="10"/>
  <c r="AI359" i="10"/>
  <c r="BM359" i="10" s="1"/>
  <c r="AH359" i="10"/>
  <c r="AG359" i="10"/>
  <c r="AF359" i="10"/>
  <c r="AE359" i="10"/>
  <c r="AD359" i="10"/>
  <c r="AC359" i="10"/>
  <c r="AB359" i="10"/>
  <c r="AA359" i="10"/>
  <c r="Z359" i="10"/>
  <c r="BK359" i="10" s="1"/>
  <c r="Y359" i="10"/>
  <c r="X359" i="10"/>
  <c r="W359" i="10"/>
  <c r="V359" i="10"/>
  <c r="BJ359" i="10" s="1"/>
  <c r="U359" i="10"/>
  <c r="T359" i="10"/>
  <c r="S359" i="10"/>
  <c r="R359" i="10"/>
  <c r="BI359" i="10" s="1"/>
  <c r="BT359" i="10" s="1"/>
  <c r="Q359" i="10"/>
  <c r="P359" i="10"/>
  <c r="O359" i="10"/>
  <c r="BH359" i="10" s="1"/>
  <c r="N359" i="10"/>
  <c r="M359" i="10"/>
  <c r="L359" i="10"/>
  <c r="K359" i="10"/>
  <c r="J359" i="10"/>
  <c r="I359" i="10"/>
  <c r="H359" i="10"/>
  <c r="G359" i="10"/>
  <c r="F359" i="10"/>
  <c r="E359" i="10"/>
  <c r="BD358" i="10"/>
  <c r="BC358" i="10"/>
  <c r="BB358" i="10"/>
  <c r="BA358" i="10"/>
  <c r="AZ358" i="10"/>
  <c r="BQ358" i="10" s="1"/>
  <c r="AY358" i="10"/>
  <c r="AX358" i="10"/>
  <c r="AW358" i="10"/>
  <c r="BP358" i="10" s="1"/>
  <c r="AV358" i="10"/>
  <c r="AU358" i="10"/>
  <c r="AT358" i="10"/>
  <c r="AS358" i="10"/>
  <c r="BO358" i="10" s="1"/>
  <c r="BV358" i="10" s="1"/>
  <c r="AR358" i="10"/>
  <c r="AQ358" i="10"/>
  <c r="AP358" i="10"/>
  <c r="AO358" i="10"/>
  <c r="BN358" i="10" s="1"/>
  <c r="AN358" i="10"/>
  <c r="AM358" i="10"/>
  <c r="AL358" i="10"/>
  <c r="AK358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BJ358" i="10" s="1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BH358" i="10" s="1"/>
  <c r="L358" i="10"/>
  <c r="K358" i="10"/>
  <c r="J358" i="10"/>
  <c r="I358" i="10"/>
  <c r="BG358" i="10" s="1"/>
  <c r="H358" i="10"/>
  <c r="G358" i="10"/>
  <c r="F358" i="10"/>
  <c r="E358" i="10"/>
  <c r="D358" i="10" s="1"/>
  <c r="BL357" i="10"/>
  <c r="BU357" i="10" s="1"/>
  <c r="BH357" i="10"/>
  <c r="BD357" i="10"/>
  <c r="BC357" i="10"/>
  <c r="BB357" i="10"/>
  <c r="BA357" i="10"/>
  <c r="AZ357" i="10"/>
  <c r="BQ357" i="10" s="1"/>
  <c r="AY357" i="10"/>
  <c r="BP357" i="10" s="1"/>
  <c r="BX357" i="10" s="1"/>
  <c r="AX357" i="10"/>
  <c r="AW357" i="10"/>
  <c r="AV357" i="10"/>
  <c r="AU357" i="10"/>
  <c r="AT357" i="10"/>
  <c r="AS357" i="10"/>
  <c r="AR357" i="10"/>
  <c r="BO357" i="10" s="1"/>
  <c r="AQ357" i="10"/>
  <c r="AP357" i="10"/>
  <c r="AO357" i="10"/>
  <c r="AN357" i="10"/>
  <c r="AM357" i="10"/>
  <c r="BN357" i="10" s="1"/>
  <c r="AL357" i="10"/>
  <c r="AK357" i="10"/>
  <c r="AJ357" i="10"/>
  <c r="AI357" i="10"/>
  <c r="BM357" i="10" s="1"/>
  <c r="AH357" i="10"/>
  <c r="AG357" i="10"/>
  <c r="AF357" i="10"/>
  <c r="AE357" i="10"/>
  <c r="AD357" i="10"/>
  <c r="AC357" i="10"/>
  <c r="AB357" i="10"/>
  <c r="AA357" i="10"/>
  <c r="Z357" i="10"/>
  <c r="BK357" i="10" s="1"/>
  <c r="BT357" i="10" s="1"/>
  <c r="Y357" i="10"/>
  <c r="X357" i="10"/>
  <c r="W357" i="10"/>
  <c r="BJ357" i="10" s="1"/>
  <c r="V357" i="10"/>
  <c r="U357" i="10"/>
  <c r="T357" i="10"/>
  <c r="S357" i="10"/>
  <c r="BI357" i="10" s="1"/>
  <c r="R357" i="10"/>
  <c r="Q357" i="10"/>
  <c r="P357" i="10"/>
  <c r="O357" i="10"/>
  <c r="N357" i="10"/>
  <c r="M357" i="10"/>
  <c r="L357" i="10"/>
  <c r="K357" i="10"/>
  <c r="J357" i="10"/>
  <c r="I357" i="10"/>
  <c r="BG357" i="10" s="1"/>
  <c r="H357" i="10"/>
  <c r="G357" i="10"/>
  <c r="F357" i="10"/>
  <c r="E357" i="10"/>
  <c r="BF357" i="10" s="1"/>
  <c r="BN356" i="10"/>
  <c r="BJ356" i="10"/>
  <c r="BD356" i="10"/>
  <c r="BC356" i="10"/>
  <c r="BB356" i="10"/>
  <c r="BA356" i="10"/>
  <c r="AZ356" i="10"/>
  <c r="BQ356" i="10" s="1"/>
  <c r="AY356" i="10"/>
  <c r="AX356" i="10"/>
  <c r="AW356" i="10"/>
  <c r="BP356" i="10" s="1"/>
  <c r="AV356" i="10"/>
  <c r="AU356" i="10"/>
  <c r="AT356" i="10"/>
  <c r="AS356" i="10"/>
  <c r="BO356" i="10" s="1"/>
  <c r="BV356" i="10" s="1"/>
  <c r="AR356" i="10"/>
  <c r="AQ356" i="10"/>
  <c r="AP356" i="10"/>
  <c r="AO356" i="10"/>
  <c r="AN356" i="10"/>
  <c r="AM356" i="10"/>
  <c r="AL356" i="10"/>
  <c r="AK356" i="10"/>
  <c r="AJ356" i="10"/>
  <c r="AI356" i="10"/>
  <c r="BM356" i="10" s="1"/>
  <c r="AH356" i="10"/>
  <c r="AG356" i="10"/>
  <c r="AF356" i="10"/>
  <c r="AE356" i="10"/>
  <c r="BL356" i="10" s="1"/>
  <c r="AD356" i="10"/>
  <c r="AC356" i="10"/>
  <c r="AB356" i="10"/>
  <c r="AA356" i="10"/>
  <c r="Z356" i="10"/>
  <c r="BK356" i="10" s="1"/>
  <c r="Y356" i="10"/>
  <c r="X356" i="10"/>
  <c r="W356" i="10"/>
  <c r="V356" i="10"/>
  <c r="U356" i="10"/>
  <c r="T356" i="10"/>
  <c r="S356" i="10"/>
  <c r="R356" i="10"/>
  <c r="BI356" i="10" s="1"/>
  <c r="BT356" i="10" s="1"/>
  <c r="Q356" i="10"/>
  <c r="P356" i="10"/>
  <c r="O356" i="10"/>
  <c r="N356" i="10"/>
  <c r="M356" i="10"/>
  <c r="BH356" i="10" s="1"/>
  <c r="L356" i="10"/>
  <c r="K356" i="10"/>
  <c r="J356" i="10"/>
  <c r="I356" i="10"/>
  <c r="BG356" i="10" s="1"/>
  <c r="H356" i="10"/>
  <c r="G356" i="10"/>
  <c r="F356" i="10"/>
  <c r="E356" i="10"/>
  <c r="D356" i="10" s="1"/>
  <c r="BH355" i="10"/>
  <c r="BD355" i="10"/>
  <c r="BC355" i="10"/>
  <c r="BB355" i="10"/>
  <c r="BA355" i="10"/>
  <c r="AZ355" i="10"/>
  <c r="BQ355" i="10" s="1"/>
  <c r="AY355" i="10"/>
  <c r="BP355" i="10" s="1"/>
  <c r="AX355" i="10"/>
  <c r="AW355" i="10"/>
  <c r="AV355" i="10"/>
  <c r="AU355" i="10"/>
  <c r="AT355" i="10"/>
  <c r="AS355" i="10"/>
  <c r="AR355" i="10"/>
  <c r="BO355" i="10" s="1"/>
  <c r="AQ355" i="10"/>
  <c r="AP355" i="10"/>
  <c r="AO355" i="10"/>
  <c r="AN355" i="10"/>
  <c r="AM355" i="10"/>
  <c r="BN355" i="10" s="1"/>
  <c r="AL355" i="10"/>
  <c r="AK355" i="10"/>
  <c r="AJ355" i="10"/>
  <c r="AI355" i="10"/>
  <c r="BM355" i="10" s="1"/>
  <c r="AH355" i="10"/>
  <c r="AG355" i="10"/>
  <c r="AF355" i="10"/>
  <c r="AE355" i="10"/>
  <c r="BL355" i="10" s="1"/>
  <c r="AD355" i="10"/>
  <c r="AC355" i="10"/>
  <c r="AB355" i="10"/>
  <c r="AA355" i="10"/>
  <c r="Z355" i="10"/>
  <c r="Y355" i="10"/>
  <c r="X355" i="10"/>
  <c r="W355" i="10"/>
  <c r="BJ355" i="10" s="1"/>
  <c r="V355" i="10"/>
  <c r="U355" i="10"/>
  <c r="T355" i="10"/>
  <c r="S355" i="10"/>
  <c r="BI355" i="10" s="1"/>
  <c r="R355" i="10"/>
  <c r="Q355" i="10"/>
  <c r="P355" i="10"/>
  <c r="O355" i="10"/>
  <c r="N355" i="10"/>
  <c r="M355" i="10"/>
  <c r="L355" i="10"/>
  <c r="K355" i="10"/>
  <c r="J355" i="10"/>
  <c r="I355" i="10"/>
  <c r="BG355" i="10" s="1"/>
  <c r="H355" i="10"/>
  <c r="G355" i="10"/>
  <c r="D355" i="10" s="1"/>
  <c r="F355" i="10"/>
  <c r="E355" i="10"/>
  <c r="BF355" i="10" s="1"/>
  <c r="BN354" i="10"/>
  <c r="BJ354" i="10"/>
  <c r="BD354" i="10"/>
  <c r="BC354" i="10"/>
  <c r="BB354" i="10"/>
  <c r="BA354" i="10"/>
  <c r="AZ354" i="10"/>
  <c r="AY354" i="10"/>
  <c r="AX354" i="10"/>
  <c r="AW354" i="10"/>
  <c r="BP354" i="10" s="1"/>
  <c r="AV354" i="10"/>
  <c r="AU354" i="10"/>
  <c r="AT354" i="10"/>
  <c r="AS354" i="10"/>
  <c r="BO354" i="10" s="1"/>
  <c r="AR354" i="10"/>
  <c r="AQ354" i="10"/>
  <c r="AP354" i="10"/>
  <c r="AO354" i="10"/>
  <c r="AN354" i="10"/>
  <c r="AM354" i="10"/>
  <c r="AL354" i="10"/>
  <c r="AK354" i="10"/>
  <c r="AJ354" i="10"/>
  <c r="AI354" i="10"/>
  <c r="BM354" i="10" s="1"/>
  <c r="AH354" i="10"/>
  <c r="AG354" i="10"/>
  <c r="AF354" i="10"/>
  <c r="AE354" i="10"/>
  <c r="BL354" i="10" s="1"/>
  <c r="AD354" i="10"/>
  <c r="AC354" i="10"/>
  <c r="AB354" i="10"/>
  <c r="AA354" i="10"/>
  <c r="Z354" i="10"/>
  <c r="BK354" i="10" s="1"/>
  <c r="Y354" i="10"/>
  <c r="X354" i="10"/>
  <c r="W354" i="10"/>
  <c r="V354" i="10"/>
  <c r="U354" i="10"/>
  <c r="T354" i="10"/>
  <c r="S354" i="10"/>
  <c r="R354" i="10"/>
  <c r="BI354" i="10" s="1"/>
  <c r="BT354" i="10" s="1"/>
  <c r="Q354" i="10"/>
  <c r="P354" i="10"/>
  <c r="O354" i="10"/>
  <c r="N354" i="10"/>
  <c r="M354" i="10"/>
  <c r="BH354" i="10" s="1"/>
  <c r="L354" i="10"/>
  <c r="K354" i="10"/>
  <c r="J354" i="10"/>
  <c r="I354" i="10"/>
  <c r="BG354" i="10" s="1"/>
  <c r="H354" i="10"/>
  <c r="G354" i="10"/>
  <c r="F354" i="10"/>
  <c r="E354" i="10"/>
  <c r="D354" i="10" s="1"/>
  <c r="BD353" i="10"/>
  <c r="BC353" i="10"/>
  <c r="BB353" i="10"/>
  <c r="BA353" i="10"/>
  <c r="AZ353" i="10"/>
  <c r="AY353" i="10"/>
  <c r="BP353" i="10" s="1"/>
  <c r="AX353" i="10"/>
  <c r="AW353" i="10"/>
  <c r="AV353" i="10"/>
  <c r="AU353" i="10"/>
  <c r="AT353" i="10"/>
  <c r="AS353" i="10"/>
  <c r="AR353" i="10"/>
  <c r="AQ353" i="10"/>
  <c r="AP353" i="10"/>
  <c r="AO353" i="10"/>
  <c r="AN353" i="10"/>
  <c r="AM353" i="10"/>
  <c r="BN353" i="10" s="1"/>
  <c r="AL353" i="10"/>
  <c r="AK353" i="10"/>
  <c r="AJ353" i="10"/>
  <c r="AI353" i="10"/>
  <c r="BM353" i="10" s="1"/>
  <c r="AH353" i="10"/>
  <c r="AG353" i="10"/>
  <c r="AF353" i="10"/>
  <c r="AE353" i="10"/>
  <c r="BL353" i="10" s="1"/>
  <c r="AD353" i="10"/>
  <c r="AC353" i="10"/>
  <c r="AB353" i="10"/>
  <c r="AA353" i="10"/>
  <c r="Z353" i="10"/>
  <c r="Y353" i="10"/>
  <c r="X353" i="10"/>
  <c r="W353" i="10"/>
  <c r="BJ353" i="10" s="1"/>
  <c r="V353" i="10"/>
  <c r="U353" i="10"/>
  <c r="T353" i="10"/>
  <c r="S353" i="10"/>
  <c r="BI353" i="10" s="1"/>
  <c r="R353" i="10"/>
  <c r="Q353" i="10"/>
  <c r="P353" i="10"/>
  <c r="O353" i="10"/>
  <c r="BH353" i="10" s="1"/>
  <c r="N353" i="10"/>
  <c r="M353" i="10"/>
  <c r="L353" i="10"/>
  <c r="K353" i="10"/>
  <c r="J353" i="10"/>
  <c r="I353" i="10"/>
  <c r="H353" i="10"/>
  <c r="G353" i="10"/>
  <c r="D353" i="10" s="1"/>
  <c r="F353" i="10"/>
  <c r="E353" i="10"/>
  <c r="BD352" i="10"/>
  <c r="BD362" i="10" s="1"/>
  <c r="BC352" i="10"/>
  <c r="BB352" i="10"/>
  <c r="BB362" i="10" s="1"/>
  <c r="BA352" i="10"/>
  <c r="BA362" i="10" s="1"/>
  <c r="AZ352" i="10"/>
  <c r="AZ362" i="10" s="1"/>
  <c r="AY352" i="10"/>
  <c r="AX352" i="10"/>
  <c r="AX362" i="10" s="1"/>
  <c r="AW352" i="10"/>
  <c r="BP352" i="10" s="1"/>
  <c r="AV352" i="10"/>
  <c r="AV362" i="10" s="1"/>
  <c r="AU352" i="10"/>
  <c r="AT352" i="10"/>
  <c r="AT362" i="10" s="1"/>
  <c r="AS352" i="10"/>
  <c r="BO352" i="10" s="1"/>
  <c r="AR352" i="10"/>
  <c r="AR362" i="10" s="1"/>
  <c r="AQ352" i="10"/>
  <c r="AP352" i="10"/>
  <c r="AP362" i="10" s="1"/>
  <c r="AO352" i="10"/>
  <c r="BN352" i="10" s="1"/>
  <c r="AN352" i="10"/>
  <c r="AN362" i="10" s="1"/>
  <c r="AM352" i="10"/>
  <c r="AL352" i="10"/>
  <c r="AL362" i="10" s="1"/>
  <c r="AK352" i="10"/>
  <c r="AK362" i="10" s="1"/>
  <c r="AJ352" i="10"/>
  <c r="AJ362" i="10" s="1"/>
  <c r="AI352" i="10"/>
  <c r="AH352" i="10"/>
  <c r="AH362" i="10" s="1"/>
  <c r="AG352" i="10"/>
  <c r="AG362" i="10" s="1"/>
  <c r="AF352" i="10"/>
  <c r="AF362" i="10" s="1"/>
  <c r="AE352" i="10"/>
  <c r="AD352" i="10"/>
  <c r="AD362" i="10" s="1"/>
  <c r="AC352" i="10"/>
  <c r="AC362" i="10" s="1"/>
  <c r="AB352" i="10"/>
  <c r="AB362" i="10" s="1"/>
  <c r="AA352" i="10"/>
  <c r="Z352" i="10"/>
  <c r="Z362" i="10" s="1"/>
  <c r="Y352" i="10"/>
  <c r="BJ352" i="10" s="1"/>
  <c r="X352" i="10"/>
  <c r="X362" i="10" s="1"/>
  <c r="W352" i="10"/>
  <c r="V352" i="10"/>
  <c r="V362" i="10" s="1"/>
  <c r="U352" i="10"/>
  <c r="U362" i="10" s="1"/>
  <c r="T352" i="10"/>
  <c r="T362" i="10" s="1"/>
  <c r="S352" i="10"/>
  <c r="R352" i="10"/>
  <c r="Q352" i="10"/>
  <c r="Q362" i="10" s="1"/>
  <c r="P352" i="10"/>
  <c r="P362" i="10" s="1"/>
  <c r="O352" i="10"/>
  <c r="N352" i="10"/>
  <c r="N362" i="10" s="1"/>
  <c r="M352" i="10"/>
  <c r="BH352" i="10" s="1"/>
  <c r="L352" i="10"/>
  <c r="L362" i="10" s="1"/>
  <c r="K352" i="10"/>
  <c r="J352" i="10"/>
  <c r="J362" i="10" s="1"/>
  <c r="I352" i="10"/>
  <c r="BG352" i="10" s="1"/>
  <c r="H352" i="10"/>
  <c r="H362" i="10" s="1"/>
  <c r="G352" i="10"/>
  <c r="F352" i="10"/>
  <c r="F362" i="10" s="1"/>
  <c r="E352" i="10"/>
  <c r="D352" i="10" s="1"/>
  <c r="AU350" i="10"/>
  <c r="AE350" i="10"/>
  <c r="O350" i="10"/>
  <c r="BD349" i="10"/>
  <c r="BC349" i="10"/>
  <c r="BB349" i="10"/>
  <c r="BA349" i="10"/>
  <c r="AZ349" i="10"/>
  <c r="AY349" i="10"/>
  <c r="AX349" i="10"/>
  <c r="AW349" i="10"/>
  <c r="BP349" i="10" s="1"/>
  <c r="AV349" i="10"/>
  <c r="AU349" i="10"/>
  <c r="AT349" i="10"/>
  <c r="AS349" i="10"/>
  <c r="BO349" i="10" s="1"/>
  <c r="AR349" i="10"/>
  <c r="AQ349" i="10"/>
  <c r="AP349" i="10"/>
  <c r="AO349" i="10"/>
  <c r="BN349" i="10" s="1"/>
  <c r="AN349" i="10"/>
  <c r="AM349" i="10"/>
  <c r="AL349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BJ349" i="10" s="1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BH349" i="10" s="1"/>
  <c r="L349" i="10"/>
  <c r="K349" i="10"/>
  <c r="J349" i="10"/>
  <c r="I349" i="10"/>
  <c r="BG349" i="10" s="1"/>
  <c r="H349" i="10"/>
  <c r="G349" i="10"/>
  <c r="F349" i="10"/>
  <c r="E349" i="10"/>
  <c r="D349" i="10" s="1"/>
  <c r="BL348" i="10"/>
  <c r="BU348" i="10" s="1"/>
  <c r="BD348" i="10"/>
  <c r="BD350" i="10" s="1"/>
  <c r="BC348" i="10"/>
  <c r="BC350" i="10" s="1"/>
  <c r="BB348" i="10"/>
  <c r="BB350" i="10" s="1"/>
  <c r="BA348" i="10"/>
  <c r="AZ348" i="10"/>
  <c r="AZ350" i="10" s="1"/>
  <c r="AY348" i="10"/>
  <c r="AY350" i="10" s="1"/>
  <c r="AX348" i="10"/>
  <c r="AX350" i="10" s="1"/>
  <c r="AW348" i="10"/>
  <c r="AV348" i="10"/>
  <c r="AV350" i="10" s="1"/>
  <c r="AU348" i="10"/>
  <c r="AT348" i="10"/>
  <c r="AT350" i="10" s="1"/>
  <c r="AS348" i="10"/>
  <c r="AR348" i="10"/>
  <c r="AQ348" i="10"/>
  <c r="AQ350" i="10" s="1"/>
  <c r="AP348" i="10"/>
  <c r="AP350" i="10" s="1"/>
  <c r="AO348" i="10"/>
  <c r="AN348" i="10"/>
  <c r="AN350" i="10" s="1"/>
  <c r="AM348" i="10"/>
  <c r="BN348" i="10" s="1"/>
  <c r="AL348" i="10"/>
  <c r="AL350" i="10" s="1"/>
  <c r="AK348" i="10"/>
  <c r="AJ348" i="10"/>
  <c r="AJ350" i="10" s="1"/>
  <c r="AI348" i="10"/>
  <c r="BM348" i="10" s="1"/>
  <c r="AH348" i="10"/>
  <c r="AH350" i="10" s="1"/>
  <c r="AG348" i="10"/>
  <c r="AF348" i="10"/>
  <c r="AF350" i="10" s="1"/>
  <c r="AE348" i="10"/>
  <c r="AD348" i="10"/>
  <c r="AD350" i="10" s="1"/>
  <c r="AC348" i="10"/>
  <c r="AB348" i="10"/>
  <c r="AB350" i="10" s="1"/>
  <c r="AA348" i="10"/>
  <c r="AA350" i="10" s="1"/>
  <c r="Z348" i="10"/>
  <c r="Z350" i="10" s="1"/>
  <c r="Y348" i="10"/>
  <c r="X348" i="10"/>
  <c r="X350" i="10" s="1"/>
  <c r="W348" i="10"/>
  <c r="BJ348" i="10" s="1"/>
  <c r="V348" i="10"/>
  <c r="V350" i="10" s="1"/>
  <c r="U348" i="10"/>
  <c r="T348" i="10"/>
  <c r="T350" i="10" s="1"/>
  <c r="S348" i="10"/>
  <c r="BI348" i="10" s="1"/>
  <c r="R348" i="10"/>
  <c r="R350" i="10" s="1"/>
  <c r="Q348" i="10"/>
  <c r="P348" i="10"/>
  <c r="P350" i="10" s="1"/>
  <c r="O348" i="10"/>
  <c r="BH348" i="10" s="1"/>
  <c r="N348" i="10"/>
  <c r="N350" i="10" s="1"/>
  <c r="M348" i="10"/>
  <c r="L348" i="10"/>
  <c r="L350" i="10" s="1"/>
  <c r="K348" i="10"/>
  <c r="K350" i="10" s="1"/>
  <c r="J348" i="10"/>
  <c r="J350" i="10" s="1"/>
  <c r="I348" i="10"/>
  <c r="H348" i="10"/>
  <c r="H350" i="10" s="1"/>
  <c r="G348" i="10"/>
  <c r="G350" i="10" s="1"/>
  <c r="F348" i="10"/>
  <c r="F350" i="10" s="1"/>
  <c r="E348" i="10"/>
  <c r="BA346" i="10"/>
  <c r="AK346" i="10"/>
  <c r="U346" i="10"/>
  <c r="E346" i="10"/>
  <c r="BL345" i="10"/>
  <c r="BU345" i="10" s="1"/>
  <c r="BD345" i="10"/>
  <c r="BC345" i="10"/>
  <c r="BB345" i="10"/>
  <c r="BA345" i="10"/>
  <c r="AZ345" i="10"/>
  <c r="AY345" i="10"/>
  <c r="BP345" i="10" s="1"/>
  <c r="AX345" i="10"/>
  <c r="AW345" i="10"/>
  <c r="AV345" i="10"/>
  <c r="AU345" i="10"/>
  <c r="AT345" i="10"/>
  <c r="AS345" i="10"/>
  <c r="AR345" i="10"/>
  <c r="AQ345" i="10"/>
  <c r="AP345" i="10"/>
  <c r="AO345" i="10"/>
  <c r="AN345" i="10"/>
  <c r="AM345" i="10"/>
  <c r="BN345" i="10" s="1"/>
  <c r="AL345" i="10"/>
  <c r="AK345" i="10"/>
  <c r="AJ345" i="10"/>
  <c r="AI345" i="10"/>
  <c r="BM345" i="10" s="1"/>
  <c r="AH345" i="10"/>
  <c r="AG345" i="10"/>
  <c r="AF345" i="10"/>
  <c r="AE345" i="10"/>
  <c r="AD345" i="10"/>
  <c r="AC345" i="10"/>
  <c r="AB345" i="10"/>
  <c r="AA345" i="10"/>
  <c r="Z345" i="10"/>
  <c r="BK345" i="10" s="1"/>
  <c r="Y345" i="10"/>
  <c r="X345" i="10"/>
  <c r="W345" i="10"/>
  <c r="BJ345" i="10" s="1"/>
  <c r="V345" i="10"/>
  <c r="U345" i="10"/>
  <c r="T345" i="10"/>
  <c r="S345" i="10"/>
  <c r="BI345" i="10" s="1"/>
  <c r="BT345" i="10" s="1"/>
  <c r="R345" i="10"/>
  <c r="Q345" i="10"/>
  <c r="P345" i="10"/>
  <c r="O345" i="10"/>
  <c r="BH345" i="10" s="1"/>
  <c r="N345" i="10"/>
  <c r="M345" i="10"/>
  <c r="L345" i="10"/>
  <c r="K345" i="10"/>
  <c r="J345" i="10"/>
  <c r="I345" i="10"/>
  <c r="H345" i="10"/>
  <c r="G345" i="10"/>
  <c r="F345" i="10"/>
  <c r="E345" i="10"/>
  <c r="BD344" i="10"/>
  <c r="BC344" i="10"/>
  <c r="BB344" i="10"/>
  <c r="BA344" i="10"/>
  <c r="AZ344" i="10"/>
  <c r="BQ344" i="10" s="1"/>
  <c r="AY344" i="10"/>
  <c r="AX344" i="10"/>
  <c r="AW344" i="10"/>
  <c r="BP344" i="10" s="1"/>
  <c r="AV344" i="10"/>
  <c r="AU344" i="10"/>
  <c r="AT344" i="10"/>
  <c r="AS344" i="10"/>
  <c r="BO344" i="10" s="1"/>
  <c r="BV344" i="10" s="1"/>
  <c r="AR344" i="10"/>
  <c r="AQ344" i="10"/>
  <c r="AP344" i="10"/>
  <c r="AO344" i="10"/>
  <c r="BN344" i="10" s="1"/>
  <c r="AN344" i="10"/>
  <c r="AM344" i="10"/>
  <c r="AL344" i="10"/>
  <c r="AK344" i="10"/>
  <c r="AJ344" i="10"/>
  <c r="AI344" i="10"/>
  <c r="AH344" i="10"/>
  <c r="AG344" i="10"/>
  <c r="AG346" i="10" s="1"/>
  <c r="AF344" i="10"/>
  <c r="AE344" i="10"/>
  <c r="AD344" i="10"/>
  <c r="AC344" i="10"/>
  <c r="AC346" i="10" s="1"/>
  <c r="AB344" i="10"/>
  <c r="AA344" i="10"/>
  <c r="Z344" i="10"/>
  <c r="Y344" i="10"/>
  <c r="BJ344" i="10" s="1"/>
  <c r="X344" i="10"/>
  <c r="W344" i="10"/>
  <c r="V344" i="10"/>
  <c r="U344" i="10"/>
  <c r="T344" i="10"/>
  <c r="S344" i="10"/>
  <c r="R344" i="10"/>
  <c r="Q344" i="10"/>
  <c r="Q346" i="10" s="1"/>
  <c r="P344" i="10"/>
  <c r="O344" i="10"/>
  <c r="N344" i="10"/>
  <c r="M344" i="10"/>
  <c r="BH344" i="10" s="1"/>
  <c r="L344" i="10"/>
  <c r="K344" i="10"/>
  <c r="J344" i="10"/>
  <c r="I344" i="10"/>
  <c r="BG344" i="10" s="1"/>
  <c r="H344" i="10"/>
  <c r="G344" i="10"/>
  <c r="F344" i="10"/>
  <c r="E344" i="10"/>
  <c r="D344" i="10" s="1"/>
  <c r="BL343" i="10"/>
  <c r="BH343" i="10"/>
  <c r="BD343" i="10"/>
  <c r="BD346" i="10" s="1"/>
  <c r="BC343" i="10"/>
  <c r="BB343" i="10"/>
  <c r="BB346" i="10" s="1"/>
  <c r="BA343" i="10"/>
  <c r="AZ343" i="10"/>
  <c r="AZ346" i="10" s="1"/>
  <c r="AY343" i="10"/>
  <c r="AX343" i="10"/>
  <c r="AX346" i="10" s="1"/>
  <c r="AW343" i="10"/>
  <c r="AV343" i="10"/>
  <c r="AV346" i="10" s="1"/>
  <c r="AU343" i="10"/>
  <c r="AT343" i="10"/>
  <c r="AT346" i="10" s="1"/>
  <c r="AS343" i="10"/>
  <c r="AR343" i="10"/>
  <c r="AR346" i="10" s="1"/>
  <c r="AQ343" i="10"/>
  <c r="AP343" i="10"/>
  <c r="AP346" i="10" s="1"/>
  <c r="AO343" i="10"/>
  <c r="AN343" i="10"/>
  <c r="AN346" i="10" s="1"/>
  <c r="AM343" i="10"/>
  <c r="AL343" i="10"/>
  <c r="AL346" i="10" s="1"/>
  <c r="AK343" i="10"/>
  <c r="AJ343" i="10"/>
  <c r="AJ346" i="10" s="1"/>
  <c r="AI343" i="10"/>
  <c r="AH343" i="10"/>
  <c r="AH346" i="10" s="1"/>
  <c r="AG343" i="10"/>
  <c r="AF343" i="10"/>
  <c r="AF346" i="10" s="1"/>
  <c r="AE343" i="10"/>
  <c r="AD343" i="10"/>
  <c r="AD346" i="10" s="1"/>
  <c r="AC343" i="10"/>
  <c r="AB343" i="10"/>
  <c r="AB346" i="10" s="1"/>
  <c r="AA343" i="10"/>
  <c r="Z343" i="10"/>
  <c r="BK343" i="10" s="1"/>
  <c r="Y343" i="10"/>
  <c r="X343" i="10"/>
  <c r="X346" i="10" s="1"/>
  <c r="W343" i="10"/>
  <c r="V343" i="10"/>
  <c r="V346" i="10" s="1"/>
  <c r="U343" i="10"/>
  <c r="T343" i="10"/>
  <c r="T346" i="10" s="1"/>
  <c r="S343" i="10"/>
  <c r="R343" i="10"/>
  <c r="R346" i="10" s="1"/>
  <c r="Q343" i="10"/>
  <c r="P343" i="10"/>
  <c r="P346" i="10" s="1"/>
  <c r="O343" i="10"/>
  <c r="N343" i="10"/>
  <c r="N346" i="10" s="1"/>
  <c r="M343" i="10"/>
  <c r="L343" i="10"/>
  <c r="L346" i="10" s="1"/>
  <c r="K343" i="10"/>
  <c r="J343" i="10"/>
  <c r="J346" i="10" s="1"/>
  <c r="I343" i="10"/>
  <c r="BG343" i="10" s="1"/>
  <c r="H343" i="10"/>
  <c r="H346" i="10" s="1"/>
  <c r="G343" i="10"/>
  <c r="F343" i="10"/>
  <c r="F346" i="10" s="1"/>
  <c r="E343" i="10"/>
  <c r="BF343" i="10" s="1"/>
  <c r="BA341" i="10"/>
  <c r="AW341" i="10"/>
  <c r="AS341" i="10"/>
  <c r="AK341" i="10"/>
  <c r="AG341" i="10"/>
  <c r="AC341" i="10"/>
  <c r="U341" i="10"/>
  <c r="Q341" i="10"/>
  <c r="M341" i="10"/>
  <c r="E341" i="10"/>
  <c r="BL340" i="10"/>
  <c r="BU340" i="10" s="1"/>
  <c r="BH340" i="10"/>
  <c r="BD340" i="10"/>
  <c r="BC340" i="10"/>
  <c r="BB340" i="10"/>
  <c r="BA340" i="10"/>
  <c r="AZ340" i="10"/>
  <c r="BQ340" i="10" s="1"/>
  <c r="AY340" i="10"/>
  <c r="BP340" i="10" s="1"/>
  <c r="BX340" i="10" s="1"/>
  <c r="AX340" i="10"/>
  <c r="AW340" i="10"/>
  <c r="AV340" i="10"/>
  <c r="AU340" i="10"/>
  <c r="AT340" i="10"/>
  <c r="AS340" i="10"/>
  <c r="AR340" i="10"/>
  <c r="BO340" i="10" s="1"/>
  <c r="AQ340" i="10"/>
  <c r="AP340" i="10"/>
  <c r="AO340" i="10"/>
  <c r="AN340" i="10"/>
  <c r="AM340" i="10"/>
  <c r="BN340" i="10" s="1"/>
  <c r="AL340" i="10"/>
  <c r="AK340" i="10"/>
  <c r="AJ340" i="10"/>
  <c r="AI340" i="10"/>
  <c r="BM340" i="10" s="1"/>
  <c r="AH340" i="10"/>
  <c r="AG340" i="10"/>
  <c r="AF340" i="10"/>
  <c r="AE340" i="10"/>
  <c r="AD340" i="10"/>
  <c r="AC340" i="10"/>
  <c r="AB340" i="10"/>
  <c r="AA340" i="10"/>
  <c r="Z340" i="10"/>
  <c r="BK340" i="10" s="1"/>
  <c r="BT340" i="10" s="1"/>
  <c r="Y340" i="10"/>
  <c r="X340" i="10"/>
  <c r="W340" i="10"/>
  <c r="BJ340" i="10" s="1"/>
  <c r="V340" i="10"/>
  <c r="U340" i="10"/>
  <c r="T340" i="10"/>
  <c r="S340" i="10"/>
  <c r="BI340" i="10" s="1"/>
  <c r="R340" i="10"/>
  <c r="Q340" i="10"/>
  <c r="P340" i="10"/>
  <c r="O340" i="10"/>
  <c r="N340" i="10"/>
  <c r="M340" i="10"/>
  <c r="L340" i="10"/>
  <c r="K340" i="10"/>
  <c r="J340" i="10"/>
  <c r="I340" i="10"/>
  <c r="BG340" i="10" s="1"/>
  <c r="H340" i="10"/>
  <c r="G340" i="10"/>
  <c r="F340" i="10"/>
  <c r="E340" i="10"/>
  <c r="BF340" i="10" s="1"/>
  <c r="BN339" i="10"/>
  <c r="BJ339" i="10"/>
  <c r="BD339" i="10"/>
  <c r="BD341" i="10" s="1"/>
  <c r="BC339" i="10"/>
  <c r="BC341" i="10" s="1"/>
  <c r="BB339" i="10"/>
  <c r="BB341" i="10" s="1"/>
  <c r="BA339" i="10"/>
  <c r="AZ339" i="10"/>
  <c r="AZ341" i="10" s="1"/>
  <c r="AY339" i="10"/>
  <c r="AY341" i="10" s="1"/>
  <c r="AX339" i="10"/>
  <c r="AX341" i="10" s="1"/>
  <c r="AW339" i="10"/>
  <c r="BP339" i="10" s="1"/>
  <c r="AV339" i="10"/>
  <c r="AV341" i="10" s="1"/>
  <c r="AU339" i="10"/>
  <c r="AU341" i="10" s="1"/>
  <c r="AT339" i="10"/>
  <c r="AT341" i="10" s="1"/>
  <c r="AS339" i="10"/>
  <c r="BO339" i="10" s="1"/>
  <c r="AR339" i="10"/>
  <c r="AR341" i="10" s="1"/>
  <c r="AQ339" i="10"/>
  <c r="AQ341" i="10" s="1"/>
  <c r="AP339" i="10"/>
  <c r="AP341" i="10" s="1"/>
  <c r="AO339" i="10"/>
  <c r="AO341" i="10" s="1"/>
  <c r="AN339" i="10"/>
  <c r="AN341" i="10" s="1"/>
  <c r="AM339" i="10"/>
  <c r="AM341" i="10" s="1"/>
  <c r="AL339" i="10"/>
  <c r="AL341" i="10" s="1"/>
  <c r="AK339" i="10"/>
  <c r="AJ339" i="10"/>
  <c r="AJ341" i="10" s="1"/>
  <c r="AI339" i="10"/>
  <c r="BM339" i="10" s="1"/>
  <c r="AH339" i="10"/>
  <c r="AH341" i="10" s="1"/>
  <c r="AG339" i="10"/>
  <c r="AF339" i="10"/>
  <c r="AF341" i="10" s="1"/>
  <c r="AE339" i="10"/>
  <c r="AE341" i="10" s="1"/>
  <c r="BL341" i="10" s="1"/>
  <c r="AD339" i="10"/>
  <c r="AD341" i="10" s="1"/>
  <c r="AC339" i="10"/>
  <c r="AB339" i="10"/>
  <c r="AB341" i="10" s="1"/>
  <c r="AA339" i="10"/>
  <c r="AA341" i="10" s="1"/>
  <c r="Z339" i="10"/>
  <c r="Z341" i="10" s="1"/>
  <c r="Y339" i="10"/>
  <c r="Y341" i="10" s="1"/>
  <c r="X339" i="10"/>
  <c r="X341" i="10" s="1"/>
  <c r="W339" i="10"/>
  <c r="W341" i="10" s="1"/>
  <c r="V339" i="10"/>
  <c r="V341" i="10" s="1"/>
  <c r="BJ341" i="10" s="1"/>
  <c r="U339" i="10"/>
  <c r="T339" i="10"/>
  <c r="T341" i="10" s="1"/>
  <c r="S339" i="10"/>
  <c r="S341" i="10" s="1"/>
  <c r="R339" i="10"/>
  <c r="BI339" i="10" s="1"/>
  <c r="Q339" i="10"/>
  <c r="P339" i="10"/>
  <c r="P341" i="10" s="1"/>
  <c r="O339" i="10"/>
  <c r="O341" i="10" s="1"/>
  <c r="N339" i="10"/>
  <c r="N341" i="10" s="1"/>
  <c r="M339" i="10"/>
  <c r="BH339" i="10" s="1"/>
  <c r="L339" i="10"/>
  <c r="L341" i="10" s="1"/>
  <c r="K339" i="10"/>
  <c r="K341" i="10" s="1"/>
  <c r="J339" i="10"/>
  <c r="J341" i="10" s="1"/>
  <c r="I339" i="10"/>
  <c r="BG339" i="10" s="1"/>
  <c r="H339" i="10"/>
  <c r="H341" i="10" s="1"/>
  <c r="G339" i="10"/>
  <c r="G341" i="10" s="1"/>
  <c r="F339" i="10"/>
  <c r="F341" i="10" s="1"/>
  <c r="E339" i="10"/>
  <c r="D339" i="10" s="1"/>
  <c r="BC337" i="10"/>
  <c r="AQ337" i="10"/>
  <c r="AM337" i="10"/>
  <c r="AA337" i="10"/>
  <c r="W337" i="10"/>
  <c r="K337" i="10"/>
  <c r="G337" i="10"/>
  <c r="BN336" i="10"/>
  <c r="BJ336" i="10"/>
  <c r="BD336" i="10"/>
  <c r="BC336" i="10"/>
  <c r="BB336" i="10"/>
  <c r="BA336" i="10"/>
  <c r="AZ336" i="10"/>
  <c r="BQ336" i="10" s="1"/>
  <c r="AY336" i="10"/>
  <c r="AX336" i="10"/>
  <c r="AW336" i="10"/>
  <c r="BP336" i="10" s="1"/>
  <c r="AV336" i="10"/>
  <c r="AU336" i="10"/>
  <c r="AT336" i="10"/>
  <c r="AS336" i="10"/>
  <c r="BO336" i="10" s="1"/>
  <c r="BV336" i="10" s="1"/>
  <c r="AR336" i="10"/>
  <c r="AQ336" i="10"/>
  <c r="AP336" i="10"/>
  <c r="AO336" i="10"/>
  <c r="AN336" i="10"/>
  <c r="AM336" i="10"/>
  <c r="AL336" i="10"/>
  <c r="AK336" i="10"/>
  <c r="AJ336" i="10"/>
  <c r="AI336" i="10"/>
  <c r="BM336" i="10" s="1"/>
  <c r="AH336" i="10"/>
  <c r="AG336" i="10"/>
  <c r="AF336" i="10"/>
  <c r="AE336" i="10"/>
  <c r="BL336" i="10" s="1"/>
  <c r="AD336" i="10"/>
  <c r="AC336" i="10"/>
  <c r="AB336" i="10"/>
  <c r="AA336" i="10"/>
  <c r="Z336" i="10"/>
  <c r="BK336" i="10" s="1"/>
  <c r="Y336" i="10"/>
  <c r="X336" i="10"/>
  <c r="W336" i="10"/>
  <c r="V336" i="10"/>
  <c r="U336" i="10"/>
  <c r="T336" i="10"/>
  <c r="S336" i="10"/>
  <c r="R336" i="10"/>
  <c r="BI336" i="10" s="1"/>
  <c r="BT336" i="10" s="1"/>
  <c r="Q336" i="10"/>
  <c r="P336" i="10"/>
  <c r="O336" i="10"/>
  <c r="N336" i="10"/>
  <c r="M336" i="10"/>
  <c r="BH336" i="10" s="1"/>
  <c r="L336" i="10"/>
  <c r="K336" i="10"/>
  <c r="J336" i="10"/>
  <c r="I336" i="10"/>
  <c r="BG336" i="10" s="1"/>
  <c r="H336" i="10"/>
  <c r="G336" i="10"/>
  <c r="F336" i="10"/>
  <c r="E336" i="10"/>
  <c r="D336" i="10" s="1"/>
  <c r="BH335" i="10"/>
  <c r="BD335" i="10"/>
  <c r="BD337" i="10" s="1"/>
  <c r="BC335" i="10"/>
  <c r="BB335" i="10"/>
  <c r="BB337" i="10" s="1"/>
  <c r="BA335" i="10"/>
  <c r="BA337" i="10" s="1"/>
  <c r="AZ335" i="10"/>
  <c r="AZ337" i="10" s="1"/>
  <c r="BQ337" i="10" s="1"/>
  <c r="AY335" i="10"/>
  <c r="AY337" i="10" s="1"/>
  <c r="AX335" i="10"/>
  <c r="AX337" i="10" s="1"/>
  <c r="AW335" i="10"/>
  <c r="AW337" i="10" s="1"/>
  <c r="AV335" i="10"/>
  <c r="AV337" i="10" s="1"/>
  <c r="AU335" i="10"/>
  <c r="AU337" i="10" s="1"/>
  <c r="AT335" i="10"/>
  <c r="AT337" i="10" s="1"/>
  <c r="AS335" i="10"/>
  <c r="AS337" i="10" s="1"/>
  <c r="AR335" i="10"/>
  <c r="BO335" i="10" s="1"/>
  <c r="AQ335" i="10"/>
  <c r="AP335" i="10"/>
  <c r="AP337" i="10" s="1"/>
  <c r="AO335" i="10"/>
  <c r="AO337" i="10" s="1"/>
  <c r="AN335" i="10"/>
  <c r="AN337" i="10" s="1"/>
  <c r="AM335" i="10"/>
  <c r="BN335" i="10" s="1"/>
  <c r="AL335" i="10"/>
  <c r="AL337" i="10" s="1"/>
  <c r="AK335" i="10"/>
  <c r="AK337" i="10" s="1"/>
  <c r="AJ335" i="10"/>
  <c r="AJ337" i="10" s="1"/>
  <c r="AI335" i="10"/>
  <c r="BM335" i="10" s="1"/>
  <c r="AH335" i="10"/>
  <c r="AH337" i="10" s="1"/>
  <c r="AG335" i="10"/>
  <c r="AG337" i="10" s="1"/>
  <c r="AF335" i="10"/>
  <c r="AF337" i="10" s="1"/>
  <c r="AE335" i="10"/>
  <c r="AE337" i="10" s="1"/>
  <c r="BL337" i="10" s="1"/>
  <c r="AD335" i="10"/>
  <c r="AD337" i="10" s="1"/>
  <c r="AC335" i="10"/>
  <c r="AC337" i="10" s="1"/>
  <c r="AB335" i="10"/>
  <c r="AB337" i="10" s="1"/>
  <c r="AA335" i="10"/>
  <c r="Z335" i="10"/>
  <c r="Z337" i="10" s="1"/>
  <c r="Y335" i="10"/>
  <c r="Y337" i="10" s="1"/>
  <c r="X335" i="10"/>
  <c r="X337" i="10" s="1"/>
  <c r="W335" i="10"/>
  <c r="BJ335" i="10" s="1"/>
  <c r="V335" i="10"/>
  <c r="V337" i="10" s="1"/>
  <c r="U335" i="10"/>
  <c r="U337" i="10" s="1"/>
  <c r="T335" i="10"/>
  <c r="T337" i="10" s="1"/>
  <c r="S335" i="10"/>
  <c r="BI335" i="10" s="1"/>
  <c r="R335" i="10"/>
  <c r="R337" i="10" s="1"/>
  <c r="Q335" i="10"/>
  <c r="Q337" i="10" s="1"/>
  <c r="P335" i="10"/>
  <c r="P337" i="10" s="1"/>
  <c r="O335" i="10"/>
  <c r="O337" i="10" s="1"/>
  <c r="N335" i="10"/>
  <c r="N337" i="10" s="1"/>
  <c r="M335" i="10"/>
  <c r="M337" i="10" s="1"/>
  <c r="L335" i="10"/>
  <c r="L337" i="10" s="1"/>
  <c r="K335" i="10"/>
  <c r="J335" i="10"/>
  <c r="J337" i="10" s="1"/>
  <c r="I335" i="10"/>
  <c r="BG335" i="10" s="1"/>
  <c r="H335" i="10"/>
  <c r="H337" i="10" s="1"/>
  <c r="G335" i="10"/>
  <c r="D335" i="10" s="1"/>
  <c r="F335" i="10"/>
  <c r="F337" i="10" s="1"/>
  <c r="E335" i="10"/>
  <c r="E337" i="10" s="1"/>
  <c r="BH332" i="10"/>
  <c r="BD332" i="10"/>
  <c r="BC332" i="10"/>
  <c r="BB332" i="10"/>
  <c r="BA332" i="10"/>
  <c r="AZ332" i="10"/>
  <c r="BQ332" i="10" s="1"/>
  <c r="AY332" i="10"/>
  <c r="BP332" i="10" s="1"/>
  <c r="AX332" i="10"/>
  <c r="AW332" i="10"/>
  <c r="AV332" i="10"/>
  <c r="AU332" i="10"/>
  <c r="AT332" i="10"/>
  <c r="AS332" i="10"/>
  <c r="AR332" i="10"/>
  <c r="BO332" i="10" s="1"/>
  <c r="AQ332" i="10"/>
  <c r="AP332" i="10"/>
  <c r="AO332" i="10"/>
  <c r="AN332" i="10"/>
  <c r="AM332" i="10"/>
  <c r="BN332" i="10" s="1"/>
  <c r="AL332" i="10"/>
  <c r="AK332" i="10"/>
  <c r="AJ332" i="10"/>
  <c r="AI332" i="10"/>
  <c r="BM332" i="10" s="1"/>
  <c r="AH332" i="10"/>
  <c r="AG332" i="10"/>
  <c r="AF332" i="10"/>
  <c r="AE332" i="10"/>
  <c r="BL332" i="10" s="1"/>
  <c r="AD332" i="10"/>
  <c r="AC332" i="10"/>
  <c r="AB332" i="10"/>
  <c r="AA332" i="10"/>
  <c r="Z332" i="10"/>
  <c r="Y332" i="10"/>
  <c r="X332" i="10"/>
  <c r="W332" i="10"/>
  <c r="BJ332" i="10" s="1"/>
  <c r="V332" i="10"/>
  <c r="U332" i="10"/>
  <c r="T332" i="10"/>
  <c r="S332" i="10"/>
  <c r="BI332" i="10" s="1"/>
  <c r="R332" i="10"/>
  <c r="Q332" i="10"/>
  <c r="P332" i="10"/>
  <c r="O332" i="10"/>
  <c r="N332" i="10"/>
  <c r="M332" i="10"/>
  <c r="L332" i="10"/>
  <c r="K332" i="10"/>
  <c r="J332" i="10"/>
  <c r="I332" i="10"/>
  <c r="BG332" i="10" s="1"/>
  <c r="H332" i="10"/>
  <c r="G332" i="10"/>
  <c r="D332" i="10" s="1"/>
  <c r="F332" i="10"/>
  <c r="E332" i="10"/>
  <c r="BF332" i="10" s="1"/>
  <c r="BN331" i="10"/>
  <c r="BJ331" i="10"/>
  <c r="BD331" i="10"/>
  <c r="BC331" i="10"/>
  <c r="BB331" i="10"/>
  <c r="BA331" i="10"/>
  <c r="AZ331" i="10"/>
  <c r="AY331" i="10"/>
  <c r="AX331" i="10"/>
  <c r="AW331" i="10"/>
  <c r="BP331" i="10" s="1"/>
  <c r="AV331" i="10"/>
  <c r="AU331" i="10"/>
  <c r="AT331" i="10"/>
  <c r="AS331" i="10"/>
  <c r="BO331" i="10" s="1"/>
  <c r="AR331" i="10"/>
  <c r="AQ331" i="10"/>
  <c r="AP331" i="10"/>
  <c r="AO331" i="10"/>
  <c r="AN331" i="10"/>
  <c r="AM331" i="10"/>
  <c r="AL331" i="10"/>
  <c r="AK331" i="10"/>
  <c r="AJ331" i="10"/>
  <c r="AI331" i="10"/>
  <c r="BM331" i="10" s="1"/>
  <c r="AH331" i="10"/>
  <c r="AG331" i="10"/>
  <c r="AF331" i="10"/>
  <c r="AE331" i="10"/>
  <c r="BL331" i="10" s="1"/>
  <c r="AD331" i="10"/>
  <c r="AC331" i="10"/>
  <c r="AB331" i="10"/>
  <c r="AA331" i="10"/>
  <c r="Z331" i="10"/>
  <c r="BK331" i="10" s="1"/>
  <c r="Y331" i="10"/>
  <c r="X331" i="10"/>
  <c r="W331" i="10"/>
  <c r="V331" i="10"/>
  <c r="U331" i="10"/>
  <c r="T331" i="10"/>
  <c r="S331" i="10"/>
  <c r="R331" i="10"/>
  <c r="BI331" i="10" s="1"/>
  <c r="BT331" i="10" s="1"/>
  <c r="Q331" i="10"/>
  <c r="P331" i="10"/>
  <c r="O331" i="10"/>
  <c r="N331" i="10"/>
  <c r="M331" i="10"/>
  <c r="BH331" i="10" s="1"/>
  <c r="L331" i="10"/>
  <c r="K331" i="10"/>
  <c r="J331" i="10"/>
  <c r="I331" i="10"/>
  <c r="BG331" i="10" s="1"/>
  <c r="H331" i="10"/>
  <c r="G331" i="10"/>
  <c r="F331" i="10"/>
  <c r="E331" i="10"/>
  <c r="D331" i="10" s="1"/>
  <c r="BD330" i="10"/>
  <c r="BC330" i="10"/>
  <c r="BB330" i="10"/>
  <c r="BA330" i="10"/>
  <c r="AZ330" i="10"/>
  <c r="AY330" i="10"/>
  <c r="BP330" i="10" s="1"/>
  <c r="AX330" i="10"/>
  <c r="AW330" i="10"/>
  <c r="AV330" i="10"/>
  <c r="AU330" i="10"/>
  <c r="AT330" i="10"/>
  <c r="AS330" i="10"/>
  <c r="AR330" i="10"/>
  <c r="AQ330" i="10"/>
  <c r="AP330" i="10"/>
  <c r="AO330" i="10"/>
  <c r="AN330" i="10"/>
  <c r="AM330" i="10"/>
  <c r="BN330" i="10" s="1"/>
  <c r="AL330" i="10"/>
  <c r="AK330" i="10"/>
  <c r="AJ330" i="10"/>
  <c r="AI330" i="10"/>
  <c r="BM330" i="10" s="1"/>
  <c r="AH330" i="10"/>
  <c r="AG330" i="10"/>
  <c r="AF330" i="10"/>
  <c r="AE330" i="10"/>
  <c r="BL330" i="10" s="1"/>
  <c r="AD330" i="10"/>
  <c r="AC330" i="10"/>
  <c r="AB330" i="10"/>
  <c r="AA330" i="10"/>
  <c r="Z330" i="10"/>
  <c r="Y330" i="10"/>
  <c r="X330" i="10"/>
  <c r="W330" i="10"/>
  <c r="BJ330" i="10" s="1"/>
  <c r="V330" i="10"/>
  <c r="U330" i="10"/>
  <c r="T330" i="10"/>
  <c r="S330" i="10"/>
  <c r="BI330" i="10" s="1"/>
  <c r="R330" i="10"/>
  <c r="Q330" i="10"/>
  <c r="P330" i="10"/>
  <c r="O330" i="10"/>
  <c r="BH330" i="10" s="1"/>
  <c r="N330" i="10"/>
  <c r="M330" i="10"/>
  <c r="L330" i="10"/>
  <c r="K330" i="10"/>
  <c r="J330" i="10"/>
  <c r="I330" i="10"/>
  <c r="H330" i="10"/>
  <c r="G330" i="10"/>
  <c r="D330" i="10" s="1"/>
  <c r="F330" i="10"/>
  <c r="E330" i="10"/>
  <c r="BD329" i="10"/>
  <c r="BD333" i="10" s="1"/>
  <c r="BC329" i="10"/>
  <c r="BB329" i="10"/>
  <c r="BB333" i="10" s="1"/>
  <c r="BA329" i="10"/>
  <c r="BA333" i="10" s="1"/>
  <c r="AZ329" i="10"/>
  <c r="AZ333" i="10" s="1"/>
  <c r="AY329" i="10"/>
  <c r="AX329" i="10"/>
  <c r="AX333" i="10" s="1"/>
  <c r="AW329" i="10"/>
  <c r="BP329" i="10" s="1"/>
  <c r="AV329" i="10"/>
  <c r="AV333" i="10" s="1"/>
  <c r="AU329" i="10"/>
  <c r="AT329" i="10"/>
  <c r="AT333" i="10" s="1"/>
  <c r="AS329" i="10"/>
  <c r="BO329" i="10" s="1"/>
  <c r="AR329" i="10"/>
  <c r="AR333" i="10" s="1"/>
  <c r="AQ329" i="10"/>
  <c r="AP329" i="10"/>
  <c r="AP333" i="10" s="1"/>
  <c r="AO329" i="10"/>
  <c r="AO333" i="10" s="1"/>
  <c r="AN329" i="10"/>
  <c r="AN333" i="10" s="1"/>
  <c r="AM329" i="10"/>
  <c r="AL329" i="10"/>
  <c r="AL333" i="10" s="1"/>
  <c r="AK329" i="10"/>
  <c r="AK333" i="10" s="1"/>
  <c r="AJ329" i="10"/>
  <c r="AJ333" i="10" s="1"/>
  <c r="AI329" i="10"/>
  <c r="AH329" i="10"/>
  <c r="AH333" i="10" s="1"/>
  <c r="AG329" i="10"/>
  <c r="AG333" i="10" s="1"/>
  <c r="AF329" i="10"/>
  <c r="AF333" i="10" s="1"/>
  <c r="AE329" i="10"/>
  <c r="AD329" i="10"/>
  <c r="AD333" i="10" s="1"/>
  <c r="AC329" i="10"/>
  <c r="AC333" i="10" s="1"/>
  <c r="AB329" i="10"/>
  <c r="AB333" i="10" s="1"/>
  <c r="AA329" i="10"/>
  <c r="Z329" i="10"/>
  <c r="Z333" i="10" s="1"/>
  <c r="Y329" i="10"/>
  <c r="Y333" i="10" s="1"/>
  <c r="X329" i="10"/>
  <c r="X333" i="10" s="1"/>
  <c r="W329" i="10"/>
  <c r="V329" i="10"/>
  <c r="V333" i="10" s="1"/>
  <c r="U329" i="10"/>
  <c r="U333" i="10" s="1"/>
  <c r="T329" i="10"/>
  <c r="T333" i="10" s="1"/>
  <c r="S329" i="10"/>
  <c r="R329" i="10"/>
  <c r="Q329" i="10"/>
  <c r="Q333" i="10" s="1"/>
  <c r="P329" i="10"/>
  <c r="P333" i="10" s="1"/>
  <c r="O329" i="10"/>
  <c r="N329" i="10"/>
  <c r="N333" i="10" s="1"/>
  <c r="M329" i="10"/>
  <c r="BH329" i="10" s="1"/>
  <c r="L329" i="10"/>
  <c r="L333" i="10" s="1"/>
  <c r="K329" i="10"/>
  <c r="J329" i="10"/>
  <c r="J333" i="10" s="1"/>
  <c r="I329" i="10"/>
  <c r="BG329" i="10" s="1"/>
  <c r="H329" i="10"/>
  <c r="H333" i="10" s="1"/>
  <c r="G329" i="10"/>
  <c r="F329" i="10"/>
  <c r="F333" i="10" s="1"/>
  <c r="E329" i="10"/>
  <c r="D329" i="10" s="1"/>
  <c r="AU327" i="10"/>
  <c r="AE327" i="10"/>
  <c r="O327" i="10"/>
  <c r="BD326" i="10"/>
  <c r="BC326" i="10"/>
  <c r="BB326" i="10"/>
  <c r="BA326" i="10"/>
  <c r="AZ326" i="10"/>
  <c r="AY326" i="10"/>
  <c r="AX326" i="10"/>
  <c r="AW326" i="10"/>
  <c r="BP326" i="10" s="1"/>
  <c r="AV326" i="10"/>
  <c r="AU326" i="10"/>
  <c r="AT326" i="10"/>
  <c r="AS326" i="10"/>
  <c r="BO326" i="10" s="1"/>
  <c r="AR326" i="10"/>
  <c r="AQ326" i="10"/>
  <c r="AP326" i="10"/>
  <c r="AO326" i="10"/>
  <c r="BN326" i="10" s="1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BJ326" i="10" s="1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BH326" i="10" s="1"/>
  <c r="L326" i="10"/>
  <c r="K326" i="10"/>
  <c r="J326" i="10"/>
  <c r="I326" i="10"/>
  <c r="BG326" i="10" s="1"/>
  <c r="H326" i="10"/>
  <c r="G326" i="10"/>
  <c r="F326" i="10"/>
  <c r="E326" i="10"/>
  <c r="D326" i="10" s="1"/>
  <c r="BL325" i="10"/>
  <c r="BU325" i="10" s="1"/>
  <c r="BD325" i="10"/>
  <c r="BD327" i="10" s="1"/>
  <c r="BC325" i="10"/>
  <c r="BC327" i="10" s="1"/>
  <c r="BB325" i="10"/>
  <c r="BB327" i="10" s="1"/>
  <c r="BA325" i="10"/>
  <c r="AZ325" i="10"/>
  <c r="AZ327" i="10" s="1"/>
  <c r="AY325" i="10"/>
  <c r="AY327" i="10" s="1"/>
  <c r="AX325" i="10"/>
  <c r="AX327" i="10" s="1"/>
  <c r="AW325" i="10"/>
  <c r="AV325" i="10"/>
  <c r="AV327" i="10" s="1"/>
  <c r="AU325" i="10"/>
  <c r="AT325" i="10"/>
  <c r="AT327" i="10" s="1"/>
  <c r="AS325" i="10"/>
  <c r="AR325" i="10"/>
  <c r="AQ325" i="10"/>
  <c r="AQ327" i="10" s="1"/>
  <c r="AP325" i="10"/>
  <c r="AP327" i="10" s="1"/>
  <c r="AO325" i="10"/>
  <c r="AN325" i="10"/>
  <c r="AN327" i="10" s="1"/>
  <c r="AM325" i="10"/>
  <c r="BN325" i="10" s="1"/>
  <c r="AL325" i="10"/>
  <c r="AL327" i="10" s="1"/>
  <c r="AK325" i="10"/>
  <c r="AJ325" i="10"/>
  <c r="AJ327" i="10" s="1"/>
  <c r="AI325" i="10"/>
  <c r="BM325" i="10" s="1"/>
  <c r="AH325" i="10"/>
  <c r="AH327" i="10" s="1"/>
  <c r="AG325" i="10"/>
  <c r="AF325" i="10"/>
  <c r="AF327" i="10" s="1"/>
  <c r="AE325" i="10"/>
  <c r="AD325" i="10"/>
  <c r="AD327" i="10" s="1"/>
  <c r="AC325" i="10"/>
  <c r="AB325" i="10"/>
  <c r="AB327" i="10" s="1"/>
  <c r="AA325" i="10"/>
  <c r="AA327" i="10" s="1"/>
  <c r="Z325" i="10"/>
  <c r="Z327" i="10" s="1"/>
  <c r="Y325" i="10"/>
  <c r="X325" i="10"/>
  <c r="X327" i="10" s="1"/>
  <c r="W325" i="10"/>
  <c r="BJ325" i="10" s="1"/>
  <c r="V325" i="10"/>
  <c r="V327" i="10" s="1"/>
  <c r="U325" i="10"/>
  <c r="T325" i="10"/>
  <c r="T327" i="10" s="1"/>
  <c r="S325" i="10"/>
  <c r="BI325" i="10" s="1"/>
  <c r="R325" i="10"/>
  <c r="R327" i="10" s="1"/>
  <c r="Q325" i="10"/>
  <c r="P325" i="10"/>
  <c r="P327" i="10" s="1"/>
  <c r="O325" i="10"/>
  <c r="BH325" i="10" s="1"/>
  <c r="N325" i="10"/>
  <c r="N327" i="10" s="1"/>
  <c r="M325" i="10"/>
  <c r="L325" i="10"/>
  <c r="L327" i="10" s="1"/>
  <c r="K325" i="10"/>
  <c r="K327" i="10" s="1"/>
  <c r="J325" i="10"/>
  <c r="J327" i="10" s="1"/>
  <c r="I325" i="10"/>
  <c r="H325" i="10"/>
  <c r="H327" i="10" s="1"/>
  <c r="G325" i="10"/>
  <c r="D325" i="10" s="1"/>
  <c r="F325" i="10"/>
  <c r="F327" i="10" s="1"/>
  <c r="E325" i="10"/>
  <c r="BA323" i="10"/>
  <c r="AK323" i="10"/>
  <c r="U323" i="10"/>
  <c r="E323" i="10"/>
  <c r="BL322" i="10"/>
  <c r="BU322" i="10" s="1"/>
  <c r="BD322" i="10"/>
  <c r="BC322" i="10"/>
  <c r="BB322" i="10"/>
  <c r="BA322" i="10"/>
  <c r="AZ322" i="10"/>
  <c r="AY322" i="10"/>
  <c r="BP322" i="10" s="1"/>
  <c r="AX322" i="10"/>
  <c r="AW322" i="10"/>
  <c r="AV322" i="10"/>
  <c r="AU322" i="10"/>
  <c r="AT322" i="10"/>
  <c r="AS322" i="10"/>
  <c r="AR322" i="10"/>
  <c r="AQ322" i="10"/>
  <c r="AP322" i="10"/>
  <c r="AO322" i="10"/>
  <c r="AN322" i="10"/>
  <c r="AM322" i="10"/>
  <c r="BN322" i="10" s="1"/>
  <c r="AL322" i="10"/>
  <c r="AK322" i="10"/>
  <c r="AJ322" i="10"/>
  <c r="AI322" i="10"/>
  <c r="BM322" i="10" s="1"/>
  <c r="AH322" i="10"/>
  <c r="AG322" i="10"/>
  <c r="AF322" i="10"/>
  <c r="AE322" i="10"/>
  <c r="AD322" i="10"/>
  <c r="AC322" i="10"/>
  <c r="AB322" i="10"/>
  <c r="AA322" i="10"/>
  <c r="Z322" i="10"/>
  <c r="BK322" i="10" s="1"/>
  <c r="Y322" i="10"/>
  <c r="X322" i="10"/>
  <c r="W322" i="10"/>
  <c r="BJ322" i="10" s="1"/>
  <c r="V322" i="10"/>
  <c r="U322" i="10"/>
  <c r="T322" i="10"/>
  <c r="S322" i="10"/>
  <c r="BI322" i="10" s="1"/>
  <c r="BT322" i="10" s="1"/>
  <c r="R322" i="10"/>
  <c r="Q322" i="10"/>
  <c r="P322" i="10"/>
  <c r="O322" i="10"/>
  <c r="BH322" i="10" s="1"/>
  <c r="N322" i="10"/>
  <c r="M322" i="10"/>
  <c r="L322" i="10"/>
  <c r="K322" i="10"/>
  <c r="J322" i="10"/>
  <c r="I322" i="10"/>
  <c r="H322" i="10"/>
  <c r="G322" i="10"/>
  <c r="D322" i="10" s="1"/>
  <c r="F322" i="10"/>
  <c r="E322" i="10"/>
  <c r="BD321" i="10"/>
  <c r="BC321" i="10"/>
  <c r="BB321" i="10"/>
  <c r="BA321" i="10"/>
  <c r="AZ321" i="10"/>
  <c r="BQ321" i="10" s="1"/>
  <c r="AY321" i="10"/>
  <c r="AX321" i="10"/>
  <c r="AW321" i="10"/>
  <c r="BP321" i="10" s="1"/>
  <c r="AV321" i="10"/>
  <c r="AU321" i="10"/>
  <c r="AT321" i="10"/>
  <c r="AS321" i="10"/>
  <c r="BO321" i="10" s="1"/>
  <c r="BV321" i="10" s="1"/>
  <c r="AR321" i="10"/>
  <c r="AQ321" i="10"/>
  <c r="AP321" i="10"/>
  <c r="AO321" i="10"/>
  <c r="BN321" i="10" s="1"/>
  <c r="AN321" i="10"/>
  <c r="AM321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BJ321" i="10" s="1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BH321" i="10" s="1"/>
  <c r="L321" i="10"/>
  <c r="K321" i="10"/>
  <c r="J321" i="10"/>
  <c r="I321" i="10"/>
  <c r="BG321" i="10" s="1"/>
  <c r="H321" i="10"/>
  <c r="G321" i="10"/>
  <c r="F321" i="10"/>
  <c r="E321" i="10"/>
  <c r="D321" i="10" s="1"/>
  <c r="BL320" i="10"/>
  <c r="BU320" i="10" s="1"/>
  <c r="BH320" i="10"/>
  <c r="BD320" i="10"/>
  <c r="BC320" i="10"/>
  <c r="BB320" i="10"/>
  <c r="BA320" i="10"/>
  <c r="AZ320" i="10"/>
  <c r="BQ320" i="10" s="1"/>
  <c r="AY320" i="10"/>
  <c r="BP320" i="10" s="1"/>
  <c r="BX320" i="10" s="1"/>
  <c r="AX320" i="10"/>
  <c r="AW320" i="10"/>
  <c r="AV320" i="10"/>
  <c r="AU320" i="10"/>
  <c r="AT320" i="10"/>
  <c r="AS320" i="10"/>
  <c r="AR320" i="10"/>
  <c r="BO320" i="10" s="1"/>
  <c r="AQ320" i="10"/>
  <c r="AP320" i="10"/>
  <c r="AO320" i="10"/>
  <c r="AN320" i="10"/>
  <c r="AM320" i="10"/>
  <c r="BN320" i="10" s="1"/>
  <c r="AL320" i="10"/>
  <c r="AK320" i="10"/>
  <c r="AJ320" i="10"/>
  <c r="AI320" i="10"/>
  <c r="BM320" i="10" s="1"/>
  <c r="AH320" i="10"/>
  <c r="AG320" i="10"/>
  <c r="AF320" i="10"/>
  <c r="AE320" i="10"/>
  <c r="AD320" i="10"/>
  <c r="AC320" i="10"/>
  <c r="AB320" i="10"/>
  <c r="AA320" i="10"/>
  <c r="Z320" i="10"/>
  <c r="BK320" i="10" s="1"/>
  <c r="BT320" i="10" s="1"/>
  <c r="Y320" i="10"/>
  <c r="X320" i="10"/>
  <c r="W320" i="10"/>
  <c r="BJ320" i="10" s="1"/>
  <c r="V320" i="10"/>
  <c r="U320" i="10"/>
  <c r="T320" i="10"/>
  <c r="S320" i="10"/>
  <c r="BI320" i="10" s="1"/>
  <c r="R320" i="10"/>
  <c r="Q320" i="10"/>
  <c r="P320" i="10"/>
  <c r="O320" i="10"/>
  <c r="N320" i="10"/>
  <c r="M320" i="10"/>
  <c r="L320" i="10"/>
  <c r="K320" i="10"/>
  <c r="J320" i="10"/>
  <c r="I320" i="10"/>
  <c r="BG320" i="10" s="1"/>
  <c r="H320" i="10"/>
  <c r="G320" i="10"/>
  <c r="D320" i="10" s="1"/>
  <c r="F320" i="10"/>
  <c r="E320" i="10"/>
  <c r="BF320" i="10" s="1"/>
  <c r="BN319" i="10"/>
  <c r="BJ319" i="10"/>
  <c r="BD319" i="10"/>
  <c r="BC319" i="10"/>
  <c r="BB319" i="10"/>
  <c r="BA319" i="10"/>
  <c r="AZ319" i="10"/>
  <c r="BQ319" i="10" s="1"/>
  <c r="AY319" i="10"/>
  <c r="AX319" i="10"/>
  <c r="AW319" i="10"/>
  <c r="BP319" i="10" s="1"/>
  <c r="AV319" i="10"/>
  <c r="AU319" i="10"/>
  <c r="AT319" i="10"/>
  <c r="AS319" i="10"/>
  <c r="BO319" i="10" s="1"/>
  <c r="BV319" i="10" s="1"/>
  <c r="AR319" i="10"/>
  <c r="AQ319" i="10"/>
  <c r="AP319" i="10"/>
  <c r="AO319" i="10"/>
  <c r="AN319" i="10"/>
  <c r="AM319" i="10"/>
  <c r="AL319" i="10"/>
  <c r="AK319" i="10"/>
  <c r="AJ319" i="10"/>
  <c r="AI319" i="10"/>
  <c r="BM319" i="10" s="1"/>
  <c r="AH319" i="10"/>
  <c r="AG319" i="10"/>
  <c r="AF319" i="10"/>
  <c r="AE319" i="10"/>
  <c r="BL319" i="10" s="1"/>
  <c r="AD319" i="10"/>
  <c r="AC319" i="10"/>
  <c r="AB319" i="10"/>
  <c r="AA319" i="10"/>
  <c r="Z319" i="10"/>
  <c r="BK319" i="10" s="1"/>
  <c r="Y319" i="10"/>
  <c r="X319" i="10"/>
  <c r="W319" i="10"/>
  <c r="V319" i="10"/>
  <c r="U319" i="10"/>
  <c r="T319" i="10"/>
  <c r="S319" i="10"/>
  <c r="R319" i="10"/>
  <c r="BI319" i="10" s="1"/>
  <c r="BT319" i="10" s="1"/>
  <c r="Q319" i="10"/>
  <c r="P319" i="10"/>
  <c r="O319" i="10"/>
  <c r="N319" i="10"/>
  <c r="M319" i="10"/>
  <c r="BH319" i="10" s="1"/>
  <c r="L319" i="10"/>
  <c r="K319" i="10"/>
  <c r="J319" i="10"/>
  <c r="I319" i="10"/>
  <c r="BG319" i="10" s="1"/>
  <c r="H319" i="10"/>
  <c r="G319" i="10"/>
  <c r="F319" i="10"/>
  <c r="E319" i="10"/>
  <c r="D319" i="10" s="1"/>
  <c r="BH318" i="10"/>
  <c r="BD318" i="10"/>
  <c r="BC318" i="10"/>
  <c r="BB318" i="10"/>
  <c r="BA318" i="10"/>
  <c r="AZ318" i="10"/>
  <c r="BQ318" i="10" s="1"/>
  <c r="AY318" i="10"/>
  <c r="BP318" i="10" s="1"/>
  <c r="AX318" i="10"/>
  <c r="AW318" i="10"/>
  <c r="AV318" i="10"/>
  <c r="AU318" i="10"/>
  <c r="AT318" i="10"/>
  <c r="AS318" i="10"/>
  <c r="AR318" i="10"/>
  <c r="BO318" i="10" s="1"/>
  <c r="AQ318" i="10"/>
  <c r="AP318" i="10"/>
  <c r="AO318" i="10"/>
  <c r="AN318" i="10"/>
  <c r="AM318" i="10"/>
  <c r="BN318" i="10" s="1"/>
  <c r="AL318" i="10"/>
  <c r="AK318" i="10"/>
  <c r="AJ318" i="10"/>
  <c r="AI318" i="10"/>
  <c r="BM318" i="10" s="1"/>
  <c r="AH318" i="10"/>
  <c r="AG318" i="10"/>
  <c r="AF318" i="10"/>
  <c r="AE318" i="10"/>
  <c r="BL318" i="10" s="1"/>
  <c r="AD318" i="10"/>
  <c r="AC318" i="10"/>
  <c r="AB318" i="10"/>
  <c r="AA318" i="10"/>
  <c r="Z318" i="10"/>
  <c r="Y318" i="10"/>
  <c r="X318" i="10"/>
  <c r="W318" i="10"/>
  <c r="BJ318" i="10" s="1"/>
  <c r="V318" i="10"/>
  <c r="U318" i="10"/>
  <c r="T318" i="10"/>
  <c r="S318" i="10"/>
  <c r="BI318" i="10" s="1"/>
  <c r="R318" i="10"/>
  <c r="Q318" i="10"/>
  <c r="P318" i="10"/>
  <c r="O318" i="10"/>
  <c r="N318" i="10"/>
  <c r="M318" i="10"/>
  <c r="L318" i="10"/>
  <c r="K318" i="10"/>
  <c r="J318" i="10"/>
  <c r="I318" i="10"/>
  <c r="BG318" i="10" s="1"/>
  <c r="H318" i="10"/>
  <c r="G318" i="10"/>
  <c r="D318" i="10" s="1"/>
  <c r="F318" i="10"/>
  <c r="E318" i="10"/>
  <c r="BF318" i="10" s="1"/>
  <c r="BN317" i="10"/>
  <c r="BJ317" i="10"/>
  <c r="BD317" i="10"/>
  <c r="BD323" i="10" s="1"/>
  <c r="BC317" i="10"/>
  <c r="BC323" i="10" s="1"/>
  <c r="BB317" i="10"/>
  <c r="BB323" i="10" s="1"/>
  <c r="BA317" i="10"/>
  <c r="AZ317" i="10"/>
  <c r="AZ323" i="10" s="1"/>
  <c r="AY317" i="10"/>
  <c r="AY323" i="10" s="1"/>
  <c r="AX317" i="10"/>
  <c r="AX323" i="10" s="1"/>
  <c r="AW317" i="10"/>
  <c r="BP317" i="10" s="1"/>
  <c r="AV317" i="10"/>
  <c r="AV323" i="10" s="1"/>
  <c r="AU317" i="10"/>
  <c r="AU323" i="10" s="1"/>
  <c r="AT317" i="10"/>
  <c r="AT323" i="10" s="1"/>
  <c r="AS317" i="10"/>
  <c r="BO317" i="10" s="1"/>
  <c r="AR317" i="10"/>
  <c r="AR323" i="10" s="1"/>
  <c r="AQ317" i="10"/>
  <c r="AQ323" i="10" s="1"/>
  <c r="AP317" i="10"/>
  <c r="AP323" i="10" s="1"/>
  <c r="AO317" i="10"/>
  <c r="AN317" i="10"/>
  <c r="AN323" i="10" s="1"/>
  <c r="AM317" i="10"/>
  <c r="AM323" i="10" s="1"/>
  <c r="AL317" i="10"/>
  <c r="AL323" i="10" s="1"/>
  <c r="AK317" i="10"/>
  <c r="AJ317" i="10"/>
  <c r="AJ323" i="10" s="1"/>
  <c r="AI317" i="10"/>
  <c r="BM317" i="10" s="1"/>
  <c r="AH317" i="10"/>
  <c r="AH323" i="10" s="1"/>
  <c r="AG317" i="10"/>
  <c r="AG323" i="10" s="1"/>
  <c r="AF317" i="10"/>
  <c r="AF323" i="10" s="1"/>
  <c r="AE317" i="10"/>
  <c r="AE323" i="10" s="1"/>
  <c r="AD317" i="10"/>
  <c r="AD323" i="10" s="1"/>
  <c r="AC317" i="10"/>
  <c r="AC323" i="10" s="1"/>
  <c r="AB317" i="10"/>
  <c r="AB323" i="10" s="1"/>
  <c r="AA317" i="10"/>
  <c r="AA323" i="10" s="1"/>
  <c r="Z317" i="10"/>
  <c r="Z323" i="10" s="1"/>
  <c r="Y317" i="10"/>
  <c r="X317" i="10"/>
  <c r="X323" i="10" s="1"/>
  <c r="W317" i="10"/>
  <c r="W323" i="10" s="1"/>
  <c r="V317" i="10"/>
  <c r="V323" i="10" s="1"/>
  <c r="U317" i="10"/>
  <c r="T317" i="10"/>
  <c r="T323" i="10" s="1"/>
  <c r="S317" i="10"/>
  <c r="S323" i="10" s="1"/>
  <c r="R317" i="10"/>
  <c r="BI317" i="10" s="1"/>
  <c r="Q317" i="10"/>
  <c r="Q323" i="10" s="1"/>
  <c r="P317" i="10"/>
  <c r="P323" i="10" s="1"/>
  <c r="O317" i="10"/>
  <c r="O323" i="10" s="1"/>
  <c r="N317" i="10"/>
  <c r="N323" i="10" s="1"/>
  <c r="M317" i="10"/>
  <c r="BH317" i="10" s="1"/>
  <c r="L317" i="10"/>
  <c r="L323" i="10" s="1"/>
  <c r="K317" i="10"/>
  <c r="K323" i="10" s="1"/>
  <c r="J317" i="10"/>
  <c r="J323" i="10" s="1"/>
  <c r="I317" i="10"/>
  <c r="BG317" i="10" s="1"/>
  <c r="H317" i="10"/>
  <c r="H323" i="10" s="1"/>
  <c r="G317" i="10"/>
  <c r="G323" i="10" s="1"/>
  <c r="F317" i="10"/>
  <c r="F323" i="10" s="1"/>
  <c r="E317" i="10"/>
  <c r="D317" i="10" s="1"/>
  <c r="BN314" i="10"/>
  <c r="BJ314" i="10"/>
  <c r="BD314" i="10"/>
  <c r="BC314" i="10"/>
  <c r="BB314" i="10"/>
  <c r="BA314" i="10"/>
  <c r="AZ314" i="10"/>
  <c r="AY314" i="10"/>
  <c r="AX314" i="10"/>
  <c r="AW314" i="10"/>
  <c r="BP314" i="10" s="1"/>
  <c r="AV314" i="10"/>
  <c r="AU314" i="10"/>
  <c r="AT314" i="10"/>
  <c r="AS314" i="10"/>
  <c r="BO314" i="10" s="1"/>
  <c r="AR314" i="10"/>
  <c r="AQ314" i="10"/>
  <c r="AP314" i="10"/>
  <c r="AO314" i="10"/>
  <c r="AN314" i="10"/>
  <c r="AM314" i="10"/>
  <c r="AL314" i="10"/>
  <c r="AK314" i="10"/>
  <c r="AJ314" i="10"/>
  <c r="AI314" i="10"/>
  <c r="BM314" i="10" s="1"/>
  <c r="AH314" i="10"/>
  <c r="AG314" i="10"/>
  <c r="AF314" i="10"/>
  <c r="AE314" i="10"/>
  <c r="BL314" i="10" s="1"/>
  <c r="AD314" i="10"/>
  <c r="AC314" i="10"/>
  <c r="AB314" i="10"/>
  <c r="AA314" i="10"/>
  <c r="Z314" i="10"/>
  <c r="BK314" i="10" s="1"/>
  <c r="Y314" i="10"/>
  <c r="X314" i="10"/>
  <c r="W314" i="10"/>
  <c r="V314" i="10"/>
  <c r="U314" i="10"/>
  <c r="T314" i="10"/>
  <c r="S314" i="10"/>
  <c r="R314" i="10"/>
  <c r="BI314" i="10" s="1"/>
  <c r="BT314" i="10" s="1"/>
  <c r="Q314" i="10"/>
  <c r="P314" i="10"/>
  <c r="O314" i="10"/>
  <c r="N314" i="10"/>
  <c r="M314" i="10"/>
  <c r="BH314" i="10" s="1"/>
  <c r="L314" i="10"/>
  <c r="K314" i="10"/>
  <c r="J314" i="10"/>
  <c r="I314" i="10"/>
  <c r="BG314" i="10" s="1"/>
  <c r="H314" i="10"/>
  <c r="G314" i="10"/>
  <c r="F314" i="10"/>
  <c r="E314" i="10"/>
  <c r="D314" i="10" s="1"/>
  <c r="BD313" i="10"/>
  <c r="BC313" i="10"/>
  <c r="BB313" i="10"/>
  <c r="BA313" i="10"/>
  <c r="AZ313" i="10"/>
  <c r="AY313" i="10"/>
  <c r="BP313" i="10" s="1"/>
  <c r="AX313" i="10"/>
  <c r="AW313" i="10"/>
  <c r="AV313" i="10"/>
  <c r="AU313" i="10"/>
  <c r="AT313" i="10"/>
  <c r="AS313" i="10"/>
  <c r="AR313" i="10"/>
  <c r="AQ313" i="10"/>
  <c r="AP313" i="10"/>
  <c r="AO313" i="10"/>
  <c r="AN313" i="10"/>
  <c r="AM313" i="10"/>
  <c r="BN313" i="10" s="1"/>
  <c r="AL313" i="10"/>
  <c r="AK313" i="10"/>
  <c r="AJ313" i="10"/>
  <c r="AI313" i="10"/>
  <c r="BM313" i="10" s="1"/>
  <c r="AH313" i="10"/>
  <c r="AG313" i="10"/>
  <c r="AF313" i="10"/>
  <c r="AE313" i="10"/>
  <c r="BL313" i="10" s="1"/>
  <c r="AD313" i="10"/>
  <c r="AC313" i="10"/>
  <c r="AB313" i="10"/>
  <c r="AA313" i="10"/>
  <c r="Z313" i="10"/>
  <c r="Y313" i="10"/>
  <c r="X313" i="10"/>
  <c r="W313" i="10"/>
  <c r="BJ313" i="10" s="1"/>
  <c r="V313" i="10"/>
  <c r="U313" i="10"/>
  <c r="T313" i="10"/>
  <c r="S313" i="10"/>
  <c r="BI313" i="10" s="1"/>
  <c r="R313" i="10"/>
  <c r="Q313" i="10"/>
  <c r="P313" i="10"/>
  <c r="O313" i="10"/>
  <c r="BH313" i="10" s="1"/>
  <c r="N313" i="10"/>
  <c r="M313" i="10"/>
  <c r="L313" i="10"/>
  <c r="K313" i="10"/>
  <c r="J313" i="10"/>
  <c r="I313" i="10"/>
  <c r="H313" i="10"/>
  <c r="G313" i="10"/>
  <c r="D313" i="10" s="1"/>
  <c r="F313" i="10"/>
  <c r="E313" i="10"/>
  <c r="BD312" i="10"/>
  <c r="BC312" i="10"/>
  <c r="BB312" i="10"/>
  <c r="BA312" i="10"/>
  <c r="AZ312" i="10"/>
  <c r="AY312" i="10"/>
  <c r="AX312" i="10"/>
  <c r="AW312" i="10"/>
  <c r="BP312" i="10" s="1"/>
  <c r="AV312" i="10"/>
  <c r="AU312" i="10"/>
  <c r="AT312" i="10"/>
  <c r="AS312" i="10"/>
  <c r="BO312" i="10" s="1"/>
  <c r="AR312" i="10"/>
  <c r="AQ312" i="10"/>
  <c r="AP312" i="10"/>
  <c r="AO312" i="10"/>
  <c r="BN312" i="10" s="1"/>
  <c r="AN312" i="10"/>
  <c r="AM312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BJ312" i="10" s="1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BH312" i="10" s="1"/>
  <c r="L312" i="10"/>
  <c r="K312" i="10"/>
  <c r="J312" i="10"/>
  <c r="I312" i="10"/>
  <c r="BG312" i="10" s="1"/>
  <c r="H312" i="10"/>
  <c r="G312" i="10"/>
  <c r="F312" i="10"/>
  <c r="E312" i="10"/>
  <c r="D312" i="10" s="1"/>
  <c r="BA306" i="10"/>
  <c r="AW306" i="10"/>
  <c r="AS306" i="10"/>
  <c r="AO306" i="10"/>
  <c r="AK306" i="10"/>
  <c r="AG306" i="10"/>
  <c r="AC306" i="10"/>
  <c r="Y306" i="10"/>
  <c r="U306" i="10"/>
  <c r="Q306" i="10"/>
  <c r="M306" i="10"/>
  <c r="I306" i="10"/>
  <c r="E306" i="10"/>
  <c r="C306" i="10"/>
  <c r="BU305" i="10"/>
  <c r="BQ305" i="10"/>
  <c r="BV305" i="10" s="1"/>
  <c r="BP305" i="10"/>
  <c r="BO305" i="10"/>
  <c r="BN305" i="10"/>
  <c r="BM305" i="10"/>
  <c r="BL305" i="10"/>
  <c r="BX305" i="10" s="1"/>
  <c r="BK305" i="10"/>
  <c r="BJ305" i="10"/>
  <c r="BI305" i="10"/>
  <c r="BT305" i="10" s="1"/>
  <c r="BH305" i="10"/>
  <c r="BG305" i="10"/>
  <c r="BF305" i="10"/>
  <c r="BW305" i="10" s="1"/>
  <c r="D305" i="10"/>
  <c r="BS304" i="10"/>
  <c r="BQ304" i="10"/>
  <c r="BP304" i="10"/>
  <c r="BO304" i="10"/>
  <c r="BV304" i="10" s="1"/>
  <c r="BN304" i="10"/>
  <c r="BM304" i="10"/>
  <c r="BL304" i="10"/>
  <c r="BU304" i="10" s="1"/>
  <c r="BK304" i="10"/>
  <c r="BT304" i="10" s="1"/>
  <c r="BJ304" i="10"/>
  <c r="BI304" i="10"/>
  <c r="BH304" i="10"/>
  <c r="BG304" i="10"/>
  <c r="BW304" i="10" s="1"/>
  <c r="BF304" i="10"/>
  <c r="BR304" i="10" s="1"/>
  <c r="D304" i="10"/>
  <c r="BD303" i="10"/>
  <c r="BD306" i="10" s="1"/>
  <c r="BA303" i="10"/>
  <c r="AZ303" i="10"/>
  <c r="AZ306" i="10" s="1"/>
  <c r="AW303" i="10"/>
  <c r="AV303" i="10"/>
  <c r="AS303" i="10"/>
  <c r="AR303" i="10"/>
  <c r="AO303" i="10"/>
  <c r="AN303" i="10"/>
  <c r="AN306" i="10" s="1"/>
  <c r="AK303" i="10"/>
  <c r="AJ303" i="10"/>
  <c r="AJ306" i="10" s="1"/>
  <c r="AG303" i="10"/>
  <c r="AF303" i="10"/>
  <c r="AF306" i="10" s="1"/>
  <c r="AC303" i="10"/>
  <c r="AB303" i="10"/>
  <c r="AB306" i="10" s="1"/>
  <c r="Y303" i="10"/>
  <c r="X303" i="10"/>
  <c r="X306" i="10" s="1"/>
  <c r="U303" i="10"/>
  <c r="T303" i="10"/>
  <c r="T306" i="10" s="1"/>
  <c r="Q303" i="10"/>
  <c r="P303" i="10"/>
  <c r="P306" i="10" s="1"/>
  <c r="M303" i="10"/>
  <c r="L303" i="10"/>
  <c r="L306" i="10" s="1"/>
  <c r="I303" i="10"/>
  <c r="H303" i="10"/>
  <c r="H306" i="10" s="1"/>
  <c r="E303" i="10"/>
  <c r="BO302" i="10"/>
  <c r="BD302" i="10"/>
  <c r="BC302" i="10"/>
  <c r="BC303" i="10" s="1"/>
  <c r="BC306" i="10" s="1"/>
  <c r="BB302" i="10"/>
  <c r="BB303" i="10" s="1"/>
  <c r="BB306" i="10" s="1"/>
  <c r="BA302" i="10"/>
  <c r="AZ302" i="10"/>
  <c r="BQ302" i="10" s="1"/>
  <c r="AY302" i="10"/>
  <c r="AY303" i="10" s="1"/>
  <c r="AY306" i="10" s="1"/>
  <c r="AX302" i="10"/>
  <c r="AW302" i="10"/>
  <c r="AV302" i="10"/>
  <c r="AU302" i="10"/>
  <c r="AU303" i="10" s="1"/>
  <c r="AU306" i="10" s="1"/>
  <c r="AT302" i="10"/>
  <c r="AT303" i="10" s="1"/>
  <c r="AT306" i="10" s="1"/>
  <c r="AS302" i="10"/>
  <c r="AR302" i="10"/>
  <c r="AQ302" i="10"/>
  <c r="AQ303" i="10" s="1"/>
  <c r="AQ306" i="10" s="1"/>
  <c r="AP302" i="10"/>
  <c r="AP303" i="10" s="1"/>
  <c r="AP306" i="10" s="1"/>
  <c r="AO302" i="10"/>
  <c r="AN302" i="10"/>
  <c r="AM302" i="10"/>
  <c r="AM303" i="10" s="1"/>
  <c r="AL302" i="10"/>
  <c r="AL303" i="10" s="1"/>
  <c r="AL306" i="10" s="1"/>
  <c r="AK302" i="10"/>
  <c r="AJ302" i="10"/>
  <c r="AI302" i="10"/>
  <c r="AI303" i="10" s="1"/>
  <c r="AI306" i="10" s="1"/>
  <c r="AH302" i="10"/>
  <c r="AH303" i="10" s="1"/>
  <c r="AH306" i="10" s="1"/>
  <c r="AG302" i="10"/>
  <c r="AF302" i="10"/>
  <c r="AE302" i="10"/>
  <c r="AE303" i="10" s="1"/>
  <c r="AD302" i="10"/>
  <c r="AD303" i="10" s="1"/>
  <c r="AD306" i="10" s="1"/>
  <c r="AC302" i="10"/>
  <c r="AB302" i="10"/>
  <c r="AA302" i="10"/>
  <c r="AA303" i="10" s="1"/>
  <c r="AA306" i="10" s="1"/>
  <c r="Z302" i="10"/>
  <c r="Z303" i="10" s="1"/>
  <c r="Y302" i="10"/>
  <c r="X302" i="10"/>
  <c r="W302" i="10"/>
  <c r="W303" i="10" s="1"/>
  <c r="W306" i="10" s="1"/>
  <c r="V302" i="10"/>
  <c r="U302" i="10"/>
  <c r="T302" i="10"/>
  <c r="S302" i="10"/>
  <c r="S303" i="10" s="1"/>
  <c r="S306" i="10" s="1"/>
  <c r="R302" i="10"/>
  <c r="Q302" i="10"/>
  <c r="P302" i="10"/>
  <c r="O302" i="10"/>
  <c r="O303" i="10" s="1"/>
  <c r="O306" i="10" s="1"/>
  <c r="N302" i="10"/>
  <c r="M302" i="10"/>
  <c r="L302" i="10"/>
  <c r="K302" i="10"/>
  <c r="K303" i="10" s="1"/>
  <c r="K306" i="10" s="1"/>
  <c r="J302" i="10"/>
  <c r="J303" i="10" s="1"/>
  <c r="J306" i="10" s="1"/>
  <c r="I302" i="10"/>
  <c r="H302" i="10"/>
  <c r="G302" i="10"/>
  <c r="G303" i="10" s="1"/>
  <c r="G306" i="10" s="1"/>
  <c r="F302" i="10"/>
  <c r="E302" i="10"/>
  <c r="BO297" i="10"/>
  <c r="BV297" i="10" s="1"/>
  <c r="BD297" i="10"/>
  <c r="BC297" i="10"/>
  <c r="BB297" i="10"/>
  <c r="BA297" i="10"/>
  <c r="AZ297" i="10"/>
  <c r="BQ297" i="10" s="1"/>
  <c r="AY297" i="10"/>
  <c r="AX297" i="10"/>
  <c r="BP297" i="10" s="1"/>
  <c r="AW297" i="10"/>
  <c r="AV297" i="10"/>
  <c r="AU297" i="10"/>
  <c r="AT297" i="10"/>
  <c r="AS297" i="10"/>
  <c r="AR297" i="10"/>
  <c r="AQ297" i="10"/>
  <c r="AP297" i="10"/>
  <c r="AO297" i="10"/>
  <c r="AN297" i="10"/>
  <c r="AM297" i="10"/>
  <c r="BN297" i="10" s="1"/>
  <c r="AL297" i="10"/>
  <c r="AK297" i="10"/>
  <c r="AJ297" i="10"/>
  <c r="AI297" i="10"/>
  <c r="BM297" i="10" s="1"/>
  <c r="AH297" i="10"/>
  <c r="AG297" i="10"/>
  <c r="AF297" i="10"/>
  <c r="AE297" i="10"/>
  <c r="BL297" i="10" s="1"/>
  <c r="AD297" i="10"/>
  <c r="AC297" i="10"/>
  <c r="AB297" i="10"/>
  <c r="AA297" i="10"/>
  <c r="Z297" i="10"/>
  <c r="BK297" i="10" s="1"/>
  <c r="Y297" i="10"/>
  <c r="X297" i="10"/>
  <c r="W297" i="10"/>
  <c r="V297" i="10"/>
  <c r="BJ297" i="10" s="1"/>
  <c r="U297" i="10"/>
  <c r="T297" i="10"/>
  <c r="S297" i="10"/>
  <c r="R297" i="10"/>
  <c r="BI297" i="10" s="1"/>
  <c r="Q297" i="10"/>
  <c r="P297" i="10"/>
  <c r="O297" i="10"/>
  <c r="N297" i="10"/>
  <c r="BH297" i="10" s="1"/>
  <c r="M297" i="10"/>
  <c r="L297" i="10"/>
  <c r="K297" i="10"/>
  <c r="J297" i="10"/>
  <c r="BG297" i="10" s="1"/>
  <c r="I297" i="10"/>
  <c r="H297" i="10"/>
  <c r="G297" i="10"/>
  <c r="F297" i="10"/>
  <c r="D297" i="10" s="1"/>
  <c r="E297" i="10"/>
  <c r="BD296" i="10"/>
  <c r="BD298" i="10" s="1"/>
  <c r="BC296" i="10"/>
  <c r="BC298" i="10" s="1"/>
  <c r="BB296" i="10"/>
  <c r="BA296" i="10"/>
  <c r="BA298" i="10" s="1"/>
  <c r="AZ296" i="10"/>
  <c r="AZ298" i="10" s="1"/>
  <c r="AY296" i="10"/>
  <c r="AY298" i="10" s="1"/>
  <c r="AX296" i="10"/>
  <c r="AW296" i="10"/>
  <c r="AW298" i="10" s="1"/>
  <c r="AV296" i="10"/>
  <c r="BP296" i="10" s="1"/>
  <c r="AU296" i="10"/>
  <c r="AU298" i="10" s="1"/>
  <c r="AT296" i="10"/>
  <c r="AS296" i="10"/>
  <c r="AS298" i="10" s="1"/>
  <c r="AR296" i="10"/>
  <c r="BO296" i="10" s="1"/>
  <c r="AQ296" i="10"/>
  <c r="AQ298" i="10" s="1"/>
  <c r="AP296" i="10"/>
  <c r="AO296" i="10"/>
  <c r="AO298" i="10" s="1"/>
  <c r="AN296" i="10"/>
  <c r="BN296" i="10" s="1"/>
  <c r="AM296" i="10"/>
  <c r="AM298" i="10" s="1"/>
  <c r="AL296" i="10"/>
  <c r="AK296" i="10"/>
  <c r="AK298" i="10" s="1"/>
  <c r="AJ296" i="10"/>
  <c r="AJ298" i="10" s="1"/>
  <c r="AI296" i="10"/>
  <c r="AI298" i="10" s="1"/>
  <c r="AH296" i="10"/>
  <c r="AG296" i="10"/>
  <c r="AG298" i="10" s="1"/>
  <c r="AF296" i="10"/>
  <c r="AF298" i="10" s="1"/>
  <c r="AE296" i="10"/>
  <c r="AE298" i="10" s="1"/>
  <c r="AD296" i="10"/>
  <c r="AC296" i="10"/>
  <c r="AC298" i="10" s="1"/>
  <c r="AB296" i="10"/>
  <c r="AB298" i="10" s="1"/>
  <c r="AA296" i="10"/>
  <c r="AA298" i="10" s="1"/>
  <c r="Z296" i="10"/>
  <c r="Y296" i="10"/>
  <c r="Y298" i="10" s="1"/>
  <c r="X296" i="10"/>
  <c r="BJ296" i="10" s="1"/>
  <c r="W296" i="10"/>
  <c r="W298" i="10" s="1"/>
  <c r="V296" i="10"/>
  <c r="U296" i="10"/>
  <c r="U298" i="10" s="1"/>
  <c r="T296" i="10"/>
  <c r="T298" i="10" s="1"/>
  <c r="S296" i="10"/>
  <c r="S298" i="10" s="1"/>
  <c r="R296" i="10"/>
  <c r="Q296" i="10"/>
  <c r="Q298" i="10" s="1"/>
  <c r="P296" i="10"/>
  <c r="P298" i="10" s="1"/>
  <c r="O296" i="10"/>
  <c r="O298" i="10" s="1"/>
  <c r="N296" i="10"/>
  <c r="M296" i="10"/>
  <c r="L296" i="10"/>
  <c r="L298" i="10" s="1"/>
  <c r="K296" i="10"/>
  <c r="K298" i="10" s="1"/>
  <c r="J296" i="10"/>
  <c r="I296" i="10"/>
  <c r="H296" i="10"/>
  <c r="H298" i="10" s="1"/>
  <c r="G296" i="10"/>
  <c r="G298" i="10" s="1"/>
  <c r="F296" i="10"/>
  <c r="E296" i="10"/>
  <c r="E298" i="10" s="1"/>
  <c r="D296" i="10"/>
  <c r="D295" i="10"/>
  <c r="BD294" i="10"/>
  <c r="BC294" i="10"/>
  <c r="BC293" i="10" s="1"/>
  <c r="BB294" i="10"/>
  <c r="BA294" i="10"/>
  <c r="AZ294" i="10"/>
  <c r="AY294" i="10"/>
  <c r="AY293" i="10" s="1"/>
  <c r="AX294" i="10"/>
  <c r="AW294" i="10"/>
  <c r="AV294" i="10"/>
  <c r="AU294" i="10"/>
  <c r="AU293" i="10" s="1"/>
  <c r="AT294" i="10"/>
  <c r="AS294" i="10"/>
  <c r="AR294" i="10"/>
  <c r="AQ294" i="10"/>
  <c r="AQ293" i="10" s="1"/>
  <c r="AP294" i="10"/>
  <c r="AO294" i="10"/>
  <c r="AN294" i="10"/>
  <c r="AM294" i="10"/>
  <c r="AL294" i="10"/>
  <c r="AK294" i="10"/>
  <c r="AJ294" i="10"/>
  <c r="AI294" i="10"/>
  <c r="AH294" i="10"/>
  <c r="AG294" i="10"/>
  <c r="AF294" i="10"/>
  <c r="AE294" i="10"/>
  <c r="AE293" i="10" s="1"/>
  <c r="AD294" i="10"/>
  <c r="AC294" i="10"/>
  <c r="AB294" i="10"/>
  <c r="AA294" i="10"/>
  <c r="AA293" i="10" s="1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O293" i="10" s="1"/>
  <c r="N294" i="10"/>
  <c r="M294" i="10"/>
  <c r="L294" i="10"/>
  <c r="K294" i="10"/>
  <c r="K293" i="10" s="1"/>
  <c r="J294" i="10"/>
  <c r="I294" i="10"/>
  <c r="H294" i="10"/>
  <c r="G294" i="10"/>
  <c r="F294" i="10"/>
  <c r="E294" i="10"/>
  <c r="BC292" i="10"/>
  <c r="AY292" i="10"/>
  <c r="AM292" i="10"/>
  <c r="AI292" i="10"/>
  <c r="W292" i="10"/>
  <c r="S292" i="10"/>
  <c r="G292" i="10"/>
  <c r="BN291" i="10"/>
  <c r="BJ291" i="10"/>
  <c r="BD291" i="10"/>
  <c r="BC291" i="10"/>
  <c r="BB291" i="10"/>
  <c r="BA291" i="10"/>
  <c r="AZ291" i="10"/>
  <c r="AY291" i="10"/>
  <c r="AX291" i="10"/>
  <c r="AW291" i="10"/>
  <c r="AV291" i="10"/>
  <c r="AU291" i="10"/>
  <c r="AT291" i="10"/>
  <c r="AS291" i="10"/>
  <c r="BO291" i="10" s="1"/>
  <c r="AR291" i="10"/>
  <c r="AQ291" i="10"/>
  <c r="AP291" i="10"/>
  <c r="AO291" i="10"/>
  <c r="AN291" i="10"/>
  <c r="AM291" i="10"/>
  <c r="AL291" i="10"/>
  <c r="AK291" i="10"/>
  <c r="AJ291" i="10"/>
  <c r="AI291" i="10"/>
  <c r="BM291" i="10" s="1"/>
  <c r="AH291" i="10"/>
  <c r="AG291" i="10"/>
  <c r="AF291" i="10"/>
  <c r="AE291" i="10"/>
  <c r="BL291" i="10" s="1"/>
  <c r="AD291" i="10"/>
  <c r="AC291" i="10"/>
  <c r="AB291" i="10"/>
  <c r="AA291" i="10"/>
  <c r="Z291" i="10"/>
  <c r="BK291" i="10" s="1"/>
  <c r="Y291" i="10"/>
  <c r="X291" i="10"/>
  <c r="W291" i="10"/>
  <c r="V291" i="10"/>
  <c r="U291" i="10"/>
  <c r="T291" i="10"/>
  <c r="S291" i="10"/>
  <c r="R291" i="10"/>
  <c r="BI291" i="10" s="1"/>
  <c r="BT291" i="10" s="1"/>
  <c r="Q291" i="10"/>
  <c r="P291" i="10"/>
  <c r="O291" i="10"/>
  <c r="N291" i="10"/>
  <c r="M291" i="10"/>
  <c r="BH291" i="10" s="1"/>
  <c r="L291" i="10"/>
  <c r="K291" i="10"/>
  <c r="J291" i="10"/>
  <c r="I291" i="10"/>
  <c r="BG291" i="10" s="1"/>
  <c r="H291" i="10"/>
  <c r="G291" i="10"/>
  <c r="F291" i="10"/>
  <c r="E291" i="10"/>
  <c r="D291" i="10" s="1"/>
  <c r="BQ290" i="10"/>
  <c r="BD290" i="10"/>
  <c r="BC290" i="10"/>
  <c r="BB290" i="10"/>
  <c r="BA290" i="10"/>
  <c r="AZ290" i="10"/>
  <c r="AY290" i="10"/>
  <c r="AX290" i="10"/>
  <c r="AW290" i="10"/>
  <c r="AV290" i="10"/>
  <c r="BP290" i="10" s="1"/>
  <c r="AU290" i="10"/>
  <c r="AT290" i="10"/>
  <c r="AS290" i="10"/>
  <c r="AR290" i="10"/>
  <c r="BO290" i="10" s="1"/>
  <c r="AQ290" i="10"/>
  <c r="AP290" i="10"/>
  <c r="AO290" i="10"/>
  <c r="AN290" i="10"/>
  <c r="BN290" i="10" s="1"/>
  <c r="AM290" i="10"/>
  <c r="AL290" i="10"/>
  <c r="AK290" i="10"/>
  <c r="AJ290" i="10"/>
  <c r="BM290" i="10" s="1"/>
  <c r="AI290" i="10"/>
  <c r="AH290" i="10"/>
  <c r="AG290" i="10"/>
  <c r="AF290" i="10"/>
  <c r="AE290" i="10"/>
  <c r="BL290" i="10" s="1"/>
  <c r="AD290" i="10"/>
  <c r="AC290" i="10"/>
  <c r="AB290" i="10"/>
  <c r="AA290" i="10"/>
  <c r="Z290" i="10"/>
  <c r="Y290" i="10"/>
  <c r="X290" i="10"/>
  <c r="BJ290" i="10" s="1"/>
  <c r="W290" i="10"/>
  <c r="V290" i="10"/>
  <c r="U290" i="10"/>
  <c r="T290" i="10"/>
  <c r="BI290" i="10" s="1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BL289" i="10"/>
  <c r="BU289" i="10" s="1"/>
  <c r="BH289" i="10"/>
  <c r="BD289" i="10"/>
  <c r="BC289" i="10"/>
  <c r="BB289" i="10"/>
  <c r="BA289" i="10"/>
  <c r="AZ289" i="10"/>
  <c r="BQ289" i="10" s="1"/>
  <c r="AY289" i="10"/>
  <c r="BP289" i="10" s="1"/>
  <c r="BX289" i="10" s="1"/>
  <c r="AX289" i="10"/>
  <c r="AW289" i="10"/>
  <c r="AV289" i="10"/>
  <c r="AU289" i="10"/>
  <c r="AT289" i="10"/>
  <c r="AS289" i="10"/>
  <c r="AR289" i="10"/>
  <c r="BO289" i="10" s="1"/>
  <c r="AQ289" i="10"/>
  <c r="AP289" i="10"/>
  <c r="AO289" i="10"/>
  <c r="AN289" i="10"/>
  <c r="AM289" i="10"/>
  <c r="BN289" i="10" s="1"/>
  <c r="AL289" i="10"/>
  <c r="AK289" i="10"/>
  <c r="AJ289" i="10"/>
  <c r="AI289" i="10"/>
  <c r="BM289" i="10" s="1"/>
  <c r="AH289" i="10"/>
  <c r="AG289" i="10"/>
  <c r="AF289" i="10"/>
  <c r="AE289" i="10"/>
  <c r="AD289" i="10"/>
  <c r="AC289" i="10"/>
  <c r="AB289" i="10"/>
  <c r="AA289" i="10"/>
  <c r="Z289" i="10"/>
  <c r="BK289" i="10" s="1"/>
  <c r="Y289" i="10"/>
  <c r="X289" i="10"/>
  <c r="W289" i="10"/>
  <c r="V289" i="10"/>
  <c r="BJ289" i="10" s="1"/>
  <c r="BT289" i="10" s="1"/>
  <c r="U289" i="10"/>
  <c r="T289" i="10"/>
  <c r="S289" i="10"/>
  <c r="BI289" i="10" s="1"/>
  <c r="R289" i="10"/>
  <c r="Q289" i="10"/>
  <c r="P289" i="10"/>
  <c r="O289" i="10"/>
  <c r="N289" i="10"/>
  <c r="M289" i="10"/>
  <c r="L289" i="10"/>
  <c r="K289" i="10"/>
  <c r="J289" i="10"/>
  <c r="I289" i="10"/>
  <c r="BG289" i="10" s="1"/>
  <c r="H289" i="10"/>
  <c r="G289" i="10"/>
  <c r="D289" i="10" s="1"/>
  <c r="F289" i="10"/>
  <c r="E289" i="10"/>
  <c r="BF289" i="10" s="1"/>
  <c r="BO288" i="10"/>
  <c r="BV288" i="10" s="1"/>
  <c r="BD288" i="10"/>
  <c r="BC288" i="10"/>
  <c r="BB288" i="10"/>
  <c r="BA288" i="10"/>
  <c r="AZ288" i="10"/>
  <c r="BQ288" i="10" s="1"/>
  <c r="AY288" i="10"/>
  <c r="AX288" i="10"/>
  <c r="BP288" i="10" s="1"/>
  <c r="AW288" i="10"/>
  <c r="AV288" i="10"/>
  <c r="AU288" i="10"/>
  <c r="AT288" i="10"/>
  <c r="AS288" i="10"/>
  <c r="AR288" i="10"/>
  <c r="AQ288" i="10"/>
  <c r="AP288" i="10"/>
  <c r="AO288" i="10"/>
  <c r="AN288" i="10"/>
  <c r="AM288" i="10"/>
  <c r="BN288" i="10" s="1"/>
  <c r="AL288" i="10"/>
  <c r="AK288" i="10"/>
  <c r="AJ288" i="10"/>
  <c r="AI288" i="10"/>
  <c r="BM288" i="10" s="1"/>
  <c r="AH288" i="10"/>
  <c r="AG288" i="10"/>
  <c r="AF288" i="10"/>
  <c r="AE288" i="10"/>
  <c r="BL288" i="10" s="1"/>
  <c r="AD288" i="10"/>
  <c r="AC288" i="10"/>
  <c r="AB288" i="10"/>
  <c r="AA288" i="10"/>
  <c r="Z288" i="10"/>
  <c r="BK288" i="10" s="1"/>
  <c r="Y288" i="10"/>
  <c r="X288" i="10"/>
  <c r="W288" i="10"/>
  <c r="V288" i="10"/>
  <c r="BJ288" i="10" s="1"/>
  <c r="U288" i="10"/>
  <c r="T288" i="10"/>
  <c r="S288" i="10"/>
  <c r="R288" i="10"/>
  <c r="BI288" i="10" s="1"/>
  <c r="Q288" i="10"/>
  <c r="P288" i="10"/>
  <c r="O288" i="10"/>
  <c r="N288" i="10"/>
  <c r="M288" i="10"/>
  <c r="L288" i="10"/>
  <c r="K288" i="10"/>
  <c r="J288" i="10"/>
  <c r="BG288" i="10" s="1"/>
  <c r="I288" i="10"/>
  <c r="H288" i="10"/>
  <c r="G288" i="10"/>
  <c r="F288" i="10"/>
  <c r="E288" i="10"/>
  <c r="BD287" i="10"/>
  <c r="BC287" i="10"/>
  <c r="BB287" i="10"/>
  <c r="BA287" i="10"/>
  <c r="AZ287" i="10"/>
  <c r="AY287" i="10"/>
  <c r="AX287" i="10"/>
  <c r="AW287" i="10"/>
  <c r="AV287" i="10"/>
  <c r="AU287" i="10"/>
  <c r="AT287" i="10"/>
  <c r="AS287" i="10"/>
  <c r="BO287" i="10" s="1"/>
  <c r="AR287" i="10"/>
  <c r="AQ287" i="10"/>
  <c r="AP287" i="10"/>
  <c r="AO287" i="10"/>
  <c r="BN287" i="10" s="1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BJ287" i="10" s="1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BH287" i="10" s="1"/>
  <c r="L287" i="10"/>
  <c r="K287" i="10"/>
  <c r="J287" i="10"/>
  <c r="I287" i="10"/>
  <c r="BG287" i="10" s="1"/>
  <c r="H287" i="10"/>
  <c r="G287" i="10"/>
  <c r="F287" i="10"/>
  <c r="E287" i="10"/>
  <c r="D287" i="10" s="1"/>
  <c r="BQ286" i="10"/>
  <c r="BM286" i="10"/>
  <c r="BI286" i="10"/>
  <c r="BD286" i="10"/>
  <c r="BC286" i="10"/>
  <c r="BB286" i="10"/>
  <c r="BA286" i="10"/>
  <c r="AZ286" i="10"/>
  <c r="AY286" i="10"/>
  <c r="AX286" i="10"/>
  <c r="AW286" i="10"/>
  <c r="AV286" i="10"/>
  <c r="BP286" i="10" s="1"/>
  <c r="AU286" i="10"/>
  <c r="AT286" i="10"/>
  <c r="AS286" i="10"/>
  <c r="AR286" i="10"/>
  <c r="BO286" i="10" s="1"/>
  <c r="AQ286" i="10"/>
  <c r="AP286" i="10"/>
  <c r="AO286" i="10"/>
  <c r="AN286" i="10"/>
  <c r="BN286" i="10" s="1"/>
  <c r="AM286" i="10"/>
  <c r="AL286" i="10"/>
  <c r="AK286" i="10"/>
  <c r="AJ286" i="10"/>
  <c r="AI286" i="10"/>
  <c r="AH286" i="10"/>
  <c r="AG286" i="10"/>
  <c r="AF286" i="10"/>
  <c r="AE286" i="10"/>
  <c r="BL286" i="10" s="1"/>
  <c r="AD286" i="10"/>
  <c r="AC286" i="10"/>
  <c r="AB286" i="10"/>
  <c r="AA286" i="10"/>
  <c r="Z286" i="10"/>
  <c r="BK286" i="10" s="1"/>
  <c r="Y286" i="10"/>
  <c r="X286" i="10"/>
  <c r="W286" i="10"/>
  <c r="V286" i="10"/>
  <c r="BJ286" i="10" s="1"/>
  <c r="U286" i="10"/>
  <c r="T286" i="10"/>
  <c r="S286" i="10"/>
  <c r="R286" i="10"/>
  <c r="Q286" i="10"/>
  <c r="P286" i="10"/>
  <c r="O286" i="10"/>
  <c r="N286" i="10"/>
  <c r="M286" i="10"/>
  <c r="BH286" i="10" s="1"/>
  <c r="L286" i="10"/>
  <c r="K286" i="10"/>
  <c r="J286" i="10"/>
  <c r="I286" i="10"/>
  <c r="BG286" i="10" s="1"/>
  <c r="H286" i="10"/>
  <c r="G286" i="10"/>
  <c r="F286" i="10"/>
  <c r="E286" i="10"/>
  <c r="BF286" i="10" s="1"/>
  <c r="D286" i="10"/>
  <c r="BH285" i="10"/>
  <c r="BD285" i="10"/>
  <c r="BC285" i="10"/>
  <c r="BB285" i="10"/>
  <c r="BA285" i="10"/>
  <c r="AZ285" i="10"/>
  <c r="BQ285" i="10" s="1"/>
  <c r="AY285" i="10"/>
  <c r="BP285" i="10" s="1"/>
  <c r="AX285" i="10"/>
  <c r="AW285" i="10"/>
  <c r="AV285" i="10"/>
  <c r="AU285" i="10"/>
  <c r="AU292" i="10" s="1"/>
  <c r="AT285" i="10"/>
  <c r="AS285" i="10"/>
  <c r="AR285" i="10"/>
  <c r="BO285" i="10" s="1"/>
  <c r="AQ285" i="10"/>
  <c r="AQ292" i="10" s="1"/>
  <c r="AP285" i="10"/>
  <c r="AO285" i="10"/>
  <c r="AN285" i="10"/>
  <c r="AM285" i="10"/>
  <c r="BN285" i="10" s="1"/>
  <c r="AL285" i="10"/>
  <c r="AK285" i="10"/>
  <c r="AJ285" i="10"/>
  <c r="AI285" i="10"/>
  <c r="BM285" i="10" s="1"/>
  <c r="AH285" i="10"/>
  <c r="AG285" i="10"/>
  <c r="AF285" i="10"/>
  <c r="AE285" i="10"/>
  <c r="AE292" i="10" s="1"/>
  <c r="AD285" i="10"/>
  <c r="AC285" i="10"/>
  <c r="AB285" i="10"/>
  <c r="AA285" i="10"/>
  <c r="AA292" i="10" s="1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O292" i="10" s="1"/>
  <c r="N285" i="10"/>
  <c r="M285" i="10"/>
  <c r="L285" i="10"/>
  <c r="K285" i="10"/>
  <c r="K292" i="10" s="1"/>
  <c r="J285" i="10"/>
  <c r="I285" i="10"/>
  <c r="BG285" i="10" s="1"/>
  <c r="H285" i="10"/>
  <c r="G285" i="10"/>
  <c r="D285" i="10" s="1"/>
  <c r="F285" i="10"/>
  <c r="E285" i="10"/>
  <c r="BF285" i="10" s="1"/>
  <c r="BD284" i="10"/>
  <c r="BC284" i="10"/>
  <c r="BB284" i="10"/>
  <c r="BA284" i="10"/>
  <c r="AZ284" i="10"/>
  <c r="AY284" i="10"/>
  <c r="AX284" i="10"/>
  <c r="AW284" i="10"/>
  <c r="AV284" i="10"/>
  <c r="AU284" i="10"/>
  <c r="AT284" i="10"/>
  <c r="BO284" i="10" s="1"/>
  <c r="AS284" i="10"/>
  <c r="AR284" i="10"/>
  <c r="AQ284" i="10"/>
  <c r="AP284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BK284" i="10" s="1"/>
  <c r="Y284" i="10"/>
  <c r="X284" i="10"/>
  <c r="W284" i="10"/>
  <c r="V284" i="10"/>
  <c r="BJ284" i="10" s="1"/>
  <c r="U284" i="10"/>
  <c r="T284" i="10"/>
  <c r="S284" i="10"/>
  <c r="R284" i="10"/>
  <c r="BI284" i="10" s="1"/>
  <c r="Q284" i="10"/>
  <c r="P284" i="10"/>
  <c r="O284" i="10"/>
  <c r="N284" i="10"/>
  <c r="M284" i="10"/>
  <c r="L284" i="10"/>
  <c r="K284" i="10"/>
  <c r="J284" i="10"/>
  <c r="BG284" i="10" s="1"/>
  <c r="I284" i="10"/>
  <c r="H284" i="10"/>
  <c r="G284" i="10"/>
  <c r="F284" i="10"/>
  <c r="E284" i="10"/>
  <c r="BD283" i="10"/>
  <c r="BD292" i="10" s="1"/>
  <c r="BC283" i="10"/>
  <c r="BB283" i="10"/>
  <c r="BA283" i="10"/>
  <c r="AZ283" i="10"/>
  <c r="BQ283" i="10" s="1"/>
  <c r="AY283" i="10"/>
  <c r="AX283" i="10"/>
  <c r="AW283" i="10"/>
  <c r="AV283" i="10"/>
  <c r="BP283" i="10" s="1"/>
  <c r="AU283" i="10"/>
  <c r="AT283" i="10"/>
  <c r="AS283" i="10"/>
  <c r="AR283" i="10"/>
  <c r="AR292" i="10" s="1"/>
  <c r="AQ283" i="10"/>
  <c r="AP283" i="10"/>
  <c r="AO283" i="10"/>
  <c r="AN283" i="10"/>
  <c r="AN292" i="10" s="1"/>
  <c r="AM283" i="10"/>
  <c r="AL283" i="10"/>
  <c r="AK283" i="10"/>
  <c r="AJ283" i="10"/>
  <c r="AJ292" i="10" s="1"/>
  <c r="AI283" i="10"/>
  <c r="AH283" i="10"/>
  <c r="AG283" i="10"/>
  <c r="AF283" i="10"/>
  <c r="AF292" i="10" s="1"/>
  <c r="AE283" i="10"/>
  <c r="AD283" i="10"/>
  <c r="AC283" i="10"/>
  <c r="AB283" i="10"/>
  <c r="AB292" i="10" s="1"/>
  <c r="AA283" i="10"/>
  <c r="Z283" i="10"/>
  <c r="Y283" i="10"/>
  <c r="X283" i="10"/>
  <c r="X292" i="10" s="1"/>
  <c r="W283" i="10"/>
  <c r="V283" i="10"/>
  <c r="U283" i="10"/>
  <c r="T283" i="10"/>
  <c r="T292" i="10" s="1"/>
  <c r="S283" i="10"/>
  <c r="R283" i="10"/>
  <c r="Q283" i="10"/>
  <c r="P283" i="10"/>
  <c r="P292" i="10" s="1"/>
  <c r="O283" i="10"/>
  <c r="N283" i="10"/>
  <c r="M283" i="10"/>
  <c r="L283" i="10"/>
  <c r="L292" i="10" s="1"/>
  <c r="K283" i="10"/>
  <c r="J283" i="10"/>
  <c r="I283" i="10"/>
  <c r="H283" i="10"/>
  <c r="H292" i="10" s="1"/>
  <c r="G283" i="10"/>
  <c r="F283" i="10"/>
  <c r="E283" i="10"/>
  <c r="BC216" i="10"/>
  <c r="AY216" i="10"/>
  <c r="AU216" i="10"/>
  <c r="AQ216" i="10"/>
  <c r="BA215" i="10"/>
  <c r="AW215" i="10"/>
  <c r="AS215" i="10"/>
  <c r="AO215" i="10"/>
  <c r="AK215" i="10"/>
  <c r="AG215" i="10"/>
  <c r="AC215" i="10"/>
  <c r="Y215" i="10"/>
  <c r="U215" i="10"/>
  <c r="Q215" i="10"/>
  <c r="M215" i="10"/>
  <c r="I215" i="10"/>
  <c r="BC214" i="10"/>
  <c r="AY214" i="10"/>
  <c r="AU214" i="10"/>
  <c r="AQ214" i="10"/>
  <c r="AM214" i="10"/>
  <c r="AI214" i="10"/>
  <c r="AE214" i="10"/>
  <c r="AA214" i="10"/>
  <c r="W214" i="10"/>
  <c r="S214" i="10"/>
  <c r="O214" i="10"/>
  <c r="K214" i="10"/>
  <c r="G214" i="10"/>
  <c r="BA213" i="10"/>
  <c r="AW213" i="10"/>
  <c r="AS213" i="10"/>
  <c r="BC212" i="10"/>
  <c r="AY212" i="10"/>
  <c r="AU212" i="10"/>
  <c r="AQ212" i="10"/>
  <c r="AM212" i="10"/>
  <c r="AI212" i="10"/>
  <c r="AE212" i="10"/>
  <c r="AA212" i="10"/>
  <c r="W212" i="10"/>
  <c r="S212" i="10"/>
  <c r="O212" i="10"/>
  <c r="K212" i="10"/>
  <c r="G212" i="10"/>
  <c r="BA208" i="10"/>
  <c r="AW208" i="10"/>
  <c r="AS208" i="10"/>
  <c r="BC207" i="10"/>
  <c r="AY207" i="10"/>
  <c r="AU207" i="10"/>
  <c r="AQ207" i="10"/>
  <c r="BA206" i="10"/>
  <c r="AW206" i="10"/>
  <c r="AS206" i="10"/>
  <c r="BC205" i="10"/>
  <c r="AY205" i="10"/>
  <c r="AU205" i="10"/>
  <c r="AQ205" i="10"/>
  <c r="BA204" i="10"/>
  <c r="AW204" i="10"/>
  <c r="AS204" i="10"/>
  <c r="BC203" i="10"/>
  <c r="AY203" i="10"/>
  <c r="AU203" i="10"/>
  <c r="AQ203" i="10"/>
  <c r="BA202" i="10"/>
  <c r="AW202" i="10"/>
  <c r="AS202" i="10"/>
  <c r="BC201" i="10"/>
  <c r="AY201" i="10"/>
  <c r="AU201" i="10"/>
  <c r="AQ201" i="10"/>
  <c r="BA200" i="10"/>
  <c r="AW200" i="10"/>
  <c r="AS200" i="10"/>
  <c r="BC199" i="10"/>
  <c r="AY199" i="10"/>
  <c r="AU199" i="10"/>
  <c r="AQ199" i="10"/>
  <c r="BA198" i="10"/>
  <c r="AW198" i="10"/>
  <c r="AS198" i="10"/>
  <c r="BC196" i="10"/>
  <c r="AY196" i="10"/>
  <c r="AU196" i="10"/>
  <c r="AQ196" i="10"/>
  <c r="BA195" i="10"/>
  <c r="AW195" i="10"/>
  <c r="AS195" i="10"/>
  <c r="BC194" i="10"/>
  <c r="AY194" i="10"/>
  <c r="AU194" i="10"/>
  <c r="AQ194" i="10"/>
  <c r="BA192" i="10"/>
  <c r="AW192" i="10"/>
  <c r="AS192" i="10"/>
  <c r="BC191" i="10"/>
  <c r="AY191" i="10"/>
  <c r="AU191" i="10"/>
  <c r="AQ191" i="10"/>
  <c r="BA190" i="10"/>
  <c r="AW190" i="10"/>
  <c r="AS190" i="10"/>
  <c r="BC189" i="10"/>
  <c r="AY189" i="10"/>
  <c r="AU189" i="10"/>
  <c r="AQ189" i="10"/>
  <c r="BA187" i="10"/>
  <c r="AW187" i="10"/>
  <c r="AS187" i="10"/>
  <c r="BC186" i="10"/>
  <c r="AY186" i="10"/>
  <c r="AU186" i="10"/>
  <c r="AQ186" i="10"/>
  <c r="BA185" i="10"/>
  <c r="AW185" i="10"/>
  <c r="AS185" i="10"/>
  <c r="BC183" i="10"/>
  <c r="AY183" i="10"/>
  <c r="AU183" i="10"/>
  <c r="AQ183" i="10"/>
  <c r="BA182" i="10"/>
  <c r="AW182" i="10"/>
  <c r="AS182" i="10"/>
  <c r="BC181" i="10"/>
  <c r="AY181" i="10"/>
  <c r="AU181" i="10"/>
  <c r="AQ181" i="10"/>
  <c r="BA179" i="10"/>
  <c r="AW179" i="10"/>
  <c r="AS179" i="10"/>
  <c r="BC178" i="10"/>
  <c r="AY178" i="10"/>
  <c r="AU178" i="10"/>
  <c r="AQ178" i="10"/>
  <c r="BA177" i="10"/>
  <c r="AW177" i="10"/>
  <c r="AS177" i="10"/>
  <c r="BC176" i="10"/>
  <c r="AY176" i="10"/>
  <c r="AU176" i="10"/>
  <c r="AQ176" i="10"/>
  <c r="BA175" i="10"/>
  <c r="AW175" i="10"/>
  <c r="AS175" i="10"/>
  <c r="BC173" i="10"/>
  <c r="AY173" i="10"/>
  <c r="AU173" i="10"/>
  <c r="AQ173" i="10"/>
  <c r="BA172" i="10"/>
  <c r="AW172" i="10"/>
  <c r="AS172" i="10"/>
  <c r="BC171" i="10"/>
  <c r="AY171" i="10"/>
  <c r="AU171" i="10"/>
  <c r="AQ171" i="10"/>
  <c r="BA169" i="10"/>
  <c r="AW169" i="10"/>
  <c r="AS169" i="10"/>
  <c r="BC168" i="10"/>
  <c r="AY168" i="10"/>
  <c r="AU168" i="10"/>
  <c r="AQ168" i="10"/>
  <c r="BA167" i="10"/>
  <c r="AW167" i="10"/>
  <c r="AS167" i="10"/>
  <c r="BC166" i="10"/>
  <c r="AY166" i="10"/>
  <c r="AU166" i="10"/>
  <c r="AQ166" i="10"/>
  <c r="BA165" i="10"/>
  <c r="AW165" i="10"/>
  <c r="AS165" i="10"/>
  <c r="BC164" i="10"/>
  <c r="AY164" i="10"/>
  <c r="AU164" i="10"/>
  <c r="AQ164" i="10"/>
  <c r="BA163" i="10"/>
  <c r="AW163" i="10"/>
  <c r="AS163" i="10"/>
  <c r="BC161" i="10"/>
  <c r="AY161" i="10"/>
  <c r="AU161" i="10"/>
  <c r="AQ161" i="10"/>
  <c r="BA160" i="10"/>
  <c r="AW160" i="10"/>
  <c r="AS160" i="10"/>
  <c r="BC159" i="10"/>
  <c r="AY159" i="10"/>
  <c r="AU159" i="10"/>
  <c r="AQ159" i="10"/>
  <c r="BA158" i="10"/>
  <c r="AW158" i="10"/>
  <c r="AS158" i="10"/>
  <c r="BC157" i="10"/>
  <c r="AY157" i="10"/>
  <c r="AU157" i="10"/>
  <c r="AQ157" i="10"/>
  <c r="BA153" i="10"/>
  <c r="AW153" i="10"/>
  <c r="AS153" i="10"/>
  <c r="BB152" i="10"/>
  <c r="AX152" i="10"/>
  <c r="AT152" i="10"/>
  <c r="BB146" i="10"/>
  <c r="AX146" i="10"/>
  <c r="AT146" i="10"/>
  <c r="AP146" i="10"/>
  <c r="AL146" i="10"/>
  <c r="AH146" i="10"/>
  <c r="AD146" i="10"/>
  <c r="Z146" i="10"/>
  <c r="BK146" i="10" s="1"/>
  <c r="V146" i="10"/>
  <c r="BJ146" i="10" s="1"/>
  <c r="R146" i="10"/>
  <c r="N146" i="10"/>
  <c r="J146" i="10"/>
  <c r="BG146" i="10" s="1"/>
  <c r="F146" i="10"/>
  <c r="BQ145" i="10"/>
  <c r="BM145" i="10"/>
  <c r="BI145" i="10"/>
  <c r="BD145" i="10"/>
  <c r="BD146" i="10" s="1"/>
  <c r="BC145" i="10"/>
  <c r="BC146" i="10" s="1"/>
  <c r="BB145" i="10"/>
  <c r="BA145" i="10"/>
  <c r="BA146" i="10" s="1"/>
  <c r="AZ145" i="10"/>
  <c r="AZ146" i="10" s="1"/>
  <c r="AY145" i="10"/>
  <c r="AY146" i="10" s="1"/>
  <c r="AX145" i="10"/>
  <c r="AW145" i="10"/>
  <c r="AW146" i="10" s="1"/>
  <c r="AV145" i="10"/>
  <c r="AU145" i="10"/>
  <c r="AU146" i="10" s="1"/>
  <c r="AT145" i="10"/>
  <c r="AS145" i="10"/>
  <c r="AS146" i="10" s="1"/>
  <c r="AR145" i="10"/>
  <c r="AQ145" i="10"/>
  <c r="AQ146" i="10" s="1"/>
  <c r="AP145" i="10"/>
  <c r="AO145" i="10"/>
  <c r="AO146" i="10" s="1"/>
  <c r="AN145" i="10"/>
  <c r="AN146" i="10" s="1"/>
  <c r="AM145" i="10"/>
  <c r="AM146" i="10" s="1"/>
  <c r="BN146" i="10" s="1"/>
  <c r="AL145" i="10"/>
  <c r="AK145" i="10"/>
  <c r="AK146" i="10" s="1"/>
  <c r="AJ145" i="10"/>
  <c r="AJ146" i="10" s="1"/>
  <c r="AI145" i="10"/>
  <c r="AI146" i="10" s="1"/>
  <c r="AH145" i="10"/>
  <c r="AG145" i="10"/>
  <c r="AG146" i="10" s="1"/>
  <c r="AF145" i="10"/>
  <c r="AF146" i="10" s="1"/>
  <c r="AE145" i="10"/>
  <c r="BL145" i="10" s="1"/>
  <c r="AD145" i="10"/>
  <c r="AC145" i="10"/>
  <c r="AC146" i="10" s="1"/>
  <c r="AB145" i="10"/>
  <c r="AB146" i="10" s="1"/>
  <c r="AA145" i="10"/>
  <c r="AA146" i="10" s="1"/>
  <c r="Z145" i="10"/>
  <c r="BK145" i="10" s="1"/>
  <c r="Y145" i="10"/>
  <c r="Y146" i="10" s="1"/>
  <c r="X145" i="10"/>
  <c r="X146" i="10" s="1"/>
  <c r="W145" i="10"/>
  <c r="W146" i="10" s="1"/>
  <c r="V145" i="10"/>
  <c r="BJ145" i="10" s="1"/>
  <c r="U145" i="10"/>
  <c r="U146" i="10" s="1"/>
  <c r="T145" i="10"/>
  <c r="T146" i="10" s="1"/>
  <c r="S145" i="10"/>
  <c r="S146" i="10" s="1"/>
  <c r="R145" i="10"/>
  <c r="Q145" i="10"/>
  <c r="Q146" i="10" s="1"/>
  <c r="P145" i="10"/>
  <c r="P146" i="10" s="1"/>
  <c r="O145" i="10"/>
  <c r="O146" i="10" s="1"/>
  <c r="N145" i="10"/>
  <c r="M145" i="10"/>
  <c r="M146" i="10" s="1"/>
  <c r="L145" i="10"/>
  <c r="L146" i="10" s="1"/>
  <c r="K145" i="10"/>
  <c r="K146" i="10" s="1"/>
  <c r="J145" i="10"/>
  <c r="I145" i="10"/>
  <c r="I146" i="10" s="1"/>
  <c r="H145" i="10"/>
  <c r="H146" i="10" s="1"/>
  <c r="G145" i="10"/>
  <c r="G146" i="10" s="1"/>
  <c r="F145" i="10"/>
  <c r="E145" i="10"/>
  <c r="E146" i="10" s="1"/>
  <c r="D145" i="10"/>
  <c r="D143" i="10"/>
  <c r="D142" i="10"/>
  <c r="BL132" i="10"/>
  <c r="BD132" i="10"/>
  <c r="BC132" i="10"/>
  <c r="BB132" i="10"/>
  <c r="BA132" i="10"/>
  <c r="AZ132" i="10"/>
  <c r="AY132" i="10"/>
  <c r="BP132" i="10" s="1"/>
  <c r="AX132" i="10"/>
  <c r="AW132" i="10"/>
  <c r="AV132" i="10"/>
  <c r="AU132" i="10"/>
  <c r="AT132" i="10"/>
  <c r="AS132" i="10"/>
  <c r="AR132" i="10"/>
  <c r="AQ132" i="10"/>
  <c r="AP132" i="10"/>
  <c r="AO132" i="10"/>
  <c r="AN132" i="10"/>
  <c r="AM132" i="10"/>
  <c r="BN132" i="10" s="1"/>
  <c r="AL132" i="10"/>
  <c r="AK132" i="10"/>
  <c r="AJ132" i="10"/>
  <c r="AI132" i="10"/>
  <c r="BM132" i="10" s="1"/>
  <c r="AH132" i="10"/>
  <c r="AG132" i="10"/>
  <c r="AF132" i="10"/>
  <c r="AE132" i="10"/>
  <c r="AD132" i="10"/>
  <c r="AC132" i="10"/>
  <c r="AB132" i="10"/>
  <c r="AA132" i="10"/>
  <c r="Z132" i="10"/>
  <c r="BK132" i="10" s="1"/>
  <c r="Y132" i="10"/>
  <c r="X132" i="10"/>
  <c r="W132" i="10"/>
  <c r="V132" i="10"/>
  <c r="BJ132" i="10" s="1"/>
  <c r="U132" i="10"/>
  <c r="T132" i="10"/>
  <c r="S132" i="10"/>
  <c r="R132" i="10"/>
  <c r="BI132" i="10" s="1"/>
  <c r="BT132" i="10" s="1"/>
  <c r="Q132" i="10"/>
  <c r="P132" i="10"/>
  <c r="O132" i="10"/>
  <c r="BH132" i="10" s="1"/>
  <c r="N132" i="10"/>
  <c r="M132" i="10"/>
  <c r="L132" i="10"/>
  <c r="K132" i="10"/>
  <c r="J132" i="10"/>
  <c r="I132" i="10"/>
  <c r="H132" i="10"/>
  <c r="G132" i="10"/>
  <c r="F132" i="10"/>
  <c r="E132" i="10"/>
  <c r="BD131" i="10"/>
  <c r="BC131" i="10"/>
  <c r="BB131" i="10"/>
  <c r="BA131" i="10"/>
  <c r="AZ131" i="10"/>
  <c r="BQ131" i="10" s="1"/>
  <c r="AY131" i="10"/>
  <c r="AX131" i="10"/>
  <c r="AW131" i="10"/>
  <c r="AV131" i="10"/>
  <c r="BP131" i="10" s="1"/>
  <c r="AU131" i="10"/>
  <c r="AT131" i="10"/>
  <c r="AS131" i="10"/>
  <c r="AR131" i="10"/>
  <c r="BO131" i="10" s="1"/>
  <c r="BV131" i="10" s="1"/>
  <c r="AQ131" i="10"/>
  <c r="AP131" i="10"/>
  <c r="AO131" i="10"/>
  <c r="BN131" i="10" s="1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BJ131" i="10" s="1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BH131" i="10" s="1"/>
  <c r="L131" i="10"/>
  <c r="K131" i="10"/>
  <c r="J131" i="10"/>
  <c r="I131" i="10"/>
  <c r="BG131" i="10" s="1"/>
  <c r="H131" i="10"/>
  <c r="G131" i="10"/>
  <c r="F131" i="10"/>
  <c r="E131" i="10"/>
  <c r="D131" i="10" s="1"/>
  <c r="BD130" i="10"/>
  <c r="BC130" i="10"/>
  <c r="BB130" i="10"/>
  <c r="BA130" i="10"/>
  <c r="AZ130" i="10"/>
  <c r="BQ130" i="10" s="1"/>
  <c r="AY130" i="10"/>
  <c r="BP130" i="10" s="1"/>
  <c r="AX130" i="10"/>
  <c r="AW130" i="10"/>
  <c r="AV130" i="10"/>
  <c r="AU130" i="10"/>
  <c r="AT130" i="10"/>
  <c r="AS130" i="10"/>
  <c r="AR130" i="10"/>
  <c r="BO130" i="10" s="1"/>
  <c r="AQ130" i="10"/>
  <c r="L130" i="10"/>
  <c r="K130" i="10"/>
  <c r="J130" i="10"/>
  <c r="H130" i="10"/>
  <c r="G130" i="10"/>
  <c r="F130" i="10"/>
  <c r="BN129" i="10"/>
  <c r="BJ129" i="10"/>
  <c r="BD129" i="10"/>
  <c r="BC129" i="10"/>
  <c r="BB129" i="10"/>
  <c r="BA129" i="10"/>
  <c r="AZ129" i="10"/>
  <c r="AY129" i="10"/>
  <c r="AX129" i="10"/>
  <c r="AW129" i="10"/>
  <c r="BP129" i="10" s="1"/>
  <c r="AV129" i="10"/>
  <c r="AU129" i="10"/>
  <c r="AT129" i="10"/>
  <c r="AS129" i="10"/>
  <c r="BO129" i="10" s="1"/>
  <c r="AR129" i="10"/>
  <c r="AQ129" i="10"/>
  <c r="AP129" i="10"/>
  <c r="AO129" i="10"/>
  <c r="AN129" i="10"/>
  <c r="AM129" i="10"/>
  <c r="AL129" i="10"/>
  <c r="AK129" i="10"/>
  <c r="AJ129" i="10"/>
  <c r="AI129" i="10"/>
  <c r="BM129" i="10" s="1"/>
  <c r="AH129" i="10"/>
  <c r="AG129" i="10"/>
  <c r="AF129" i="10"/>
  <c r="AE129" i="10"/>
  <c r="BL129" i="10" s="1"/>
  <c r="AD129" i="10"/>
  <c r="AC129" i="10"/>
  <c r="AB129" i="10"/>
  <c r="AA129" i="10"/>
  <c r="Z129" i="10"/>
  <c r="BK129" i="10" s="1"/>
  <c r="Y129" i="10"/>
  <c r="X129" i="10"/>
  <c r="W129" i="10"/>
  <c r="V129" i="10"/>
  <c r="U129" i="10"/>
  <c r="T129" i="10"/>
  <c r="S129" i="10"/>
  <c r="R129" i="10"/>
  <c r="BI129" i="10" s="1"/>
  <c r="BT129" i="10" s="1"/>
  <c r="Q129" i="10"/>
  <c r="P129" i="10"/>
  <c r="O129" i="10"/>
  <c r="N129" i="10"/>
  <c r="M129" i="10"/>
  <c r="BH129" i="10" s="1"/>
  <c r="L129" i="10"/>
  <c r="K129" i="10"/>
  <c r="J129" i="10"/>
  <c r="I129" i="10"/>
  <c r="BG129" i="10" s="1"/>
  <c r="H129" i="10"/>
  <c r="G129" i="10"/>
  <c r="F129" i="10"/>
  <c r="E129" i="10"/>
  <c r="D129" i="10" s="1"/>
  <c r="BD128" i="10"/>
  <c r="BC128" i="10"/>
  <c r="BB128" i="10"/>
  <c r="BA128" i="10"/>
  <c r="AZ128" i="10"/>
  <c r="AY128" i="10"/>
  <c r="BP128" i="10" s="1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BM128" i="10" s="1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BI128" i="10" s="1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BD127" i="10"/>
  <c r="BC127" i="10"/>
  <c r="BB127" i="10"/>
  <c r="BA127" i="10"/>
  <c r="BA133" i="10" s="1"/>
  <c r="AZ127" i="10"/>
  <c r="AY127" i="10"/>
  <c r="AX127" i="10"/>
  <c r="AW127" i="10"/>
  <c r="BP127" i="10" s="1"/>
  <c r="AV127" i="10"/>
  <c r="AU127" i="10"/>
  <c r="AT127" i="10"/>
  <c r="AS127" i="10"/>
  <c r="BO127" i="10" s="1"/>
  <c r="AR127" i="10"/>
  <c r="AQ127" i="10"/>
  <c r="AP127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BH127" i="10" s="1"/>
  <c r="L127" i="10"/>
  <c r="K127" i="10"/>
  <c r="J127" i="10"/>
  <c r="I127" i="10"/>
  <c r="H127" i="10"/>
  <c r="G127" i="10"/>
  <c r="F127" i="10"/>
  <c r="E127" i="10"/>
  <c r="D127" i="10" s="1"/>
  <c r="BL126" i="10"/>
  <c r="BD126" i="10"/>
  <c r="BC126" i="10"/>
  <c r="BB126" i="10"/>
  <c r="BA126" i="10"/>
  <c r="AZ126" i="10"/>
  <c r="AY126" i="10"/>
  <c r="BP126" i="10" s="1"/>
  <c r="AX126" i="10"/>
  <c r="AW126" i="10"/>
  <c r="AV126" i="10"/>
  <c r="AU126" i="10"/>
  <c r="AT126" i="10"/>
  <c r="AS126" i="10"/>
  <c r="AR126" i="10"/>
  <c r="AQ126" i="10"/>
  <c r="AP126" i="10"/>
  <c r="AO126" i="10"/>
  <c r="AN126" i="10"/>
  <c r="AM126" i="10"/>
  <c r="BN126" i="10" s="1"/>
  <c r="AL126" i="10"/>
  <c r="AK126" i="10"/>
  <c r="AJ126" i="10"/>
  <c r="AI126" i="10"/>
  <c r="BM126" i="10" s="1"/>
  <c r="AH126" i="10"/>
  <c r="AG126" i="10"/>
  <c r="AF126" i="10"/>
  <c r="AE126" i="10"/>
  <c r="AD126" i="10"/>
  <c r="AC126" i="10"/>
  <c r="AB126" i="10"/>
  <c r="AA126" i="10"/>
  <c r="Z126" i="10"/>
  <c r="BK126" i="10" s="1"/>
  <c r="Y126" i="10"/>
  <c r="X126" i="10"/>
  <c r="W126" i="10"/>
  <c r="BJ126" i="10" s="1"/>
  <c r="V126" i="10"/>
  <c r="U126" i="10"/>
  <c r="T126" i="10"/>
  <c r="S126" i="10"/>
  <c r="BI126" i="10" s="1"/>
  <c r="R126" i="10"/>
  <c r="Q126" i="10"/>
  <c r="P126" i="10"/>
  <c r="O126" i="10"/>
  <c r="BH126" i="10" s="1"/>
  <c r="N126" i="10"/>
  <c r="M126" i="10"/>
  <c r="L126" i="10"/>
  <c r="K126" i="10"/>
  <c r="J126" i="10"/>
  <c r="I126" i="10"/>
  <c r="H126" i="10"/>
  <c r="G126" i="10"/>
  <c r="F126" i="10"/>
  <c r="E126" i="10"/>
  <c r="BD125" i="10"/>
  <c r="BC125" i="10"/>
  <c r="BB125" i="10"/>
  <c r="BA125" i="10"/>
  <c r="AZ125" i="10"/>
  <c r="BQ125" i="10" s="1"/>
  <c r="AY125" i="10"/>
  <c r="AX125" i="10"/>
  <c r="AW125" i="10"/>
  <c r="BP125" i="10" s="1"/>
  <c r="AV125" i="10"/>
  <c r="AU125" i="10"/>
  <c r="AT125" i="10"/>
  <c r="AS125" i="10"/>
  <c r="BO125" i="10" s="1"/>
  <c r="AR125" i="10"/>
  <c r="AQ125" i="10"/>
  <c r="BL124" i="10"/>
  <c r="BU124" i="10" s="1"/>
  <c r="BH124" i="10"/>
  <c r="BD124" i="10"/>
  <c r="BC124" i="10"/>
  <c r="BB124" i="10"/>
  <c r="BA124" i="10"/>
  <c r="AZ124" i="10"/>
  <c r="BQ124" i="10" s="1"/>
  <c r="AY124" i="10"/>
  <c r="BP124" i="10" s="1"/>
  <c r="BX124" i="10" s="1"/>
  <c r="AX124" i="10"/>
  <c r="AW124" i="10"/>
  <c r="AV124" i="10"/>
  <c r="AU124" i="10"/>
  <c r="AT124" i="10"/>
  <c r="AS124" i="10"/>
  <c r="AR124" i="10"/>
  <c r="BO124" i="10" s="1"/>
  <c r="AQ124" i="10"/>
  <c r="AP124" i="10"/>
  <c r="AO124" i="10"/>
  <c r="AN124" i="10"/>
  <c r="AM124" i="10"/>
  <c r="BN124" i="10" s="1"/>
  <c r="AL124" i="10"/>
  <c r="AK124" i="10"/>
  <c r="AJ124" i="10"/>
  <c r="AI124" i="10"/>
  <c r="BM124" i="10" s="1"/>
  <c r="AH124" i="10"/>
  <c r="AG124" i="10"/>
  <c r="AF124" i="10"/>
  <c r="AE124" i="10"/>
  <c r="AD124" i="10"/>
  <c r="AC124" i="10"/>
  <c r="AB124" i="10"/>
  <c r="AA124" i="10"/>
  <c r="Z124" i="10"/>
  <c r="BK124" i="10" s="1"/>
  <c r="BT124" i="10" s="1"/>
  <c r="Y124" i="10"/>
  <c r="X124" i="10"/>
  <c r="W124" i="10"/>
  <c r="BJ124" i="10" s="1"/>
  <c r="V124" i="10"/>
  <c r="U124" i="10"/>
  <c r="T124" i="10"/>
  <c r="S124" i="10"/>
  <c r="BI124" i="10" s="1"/>
  <c r="R124" i="10"/>
  <c r="Q124" i="10"/>
  <c r="P124" i="10"/>
  <c r="O124" i="10"/>
  <c r="N124" i="10"/>
  <c r="M124" i="10"/>
  <c r="L124" i="10"/>
  <c r="K124" i="10"/>
  <c r="J124" i="10"/>
  <c r="I124" i="10"/>
  <c r="BG124" i="10" s="1"/>
  <c r="H124" i="10"/>
  <c r="G124" i="10"/>
  <c r="F124" i="10"/>
  <c r="E124" i="10"/>
  <c r="BF124" i="10" s="1"/>
  <c r="BD123" i="10"/>
  <c r="BD133" i="10" s="1"/>
  <c r="BC123" i="10"/>
  <c r="BC133" i="10" s="1"/>
  <c r="BB123" i="10"/>
  <c r="BB133" i="10" s="1"/>
  <c r="BA123" i="10"/>
  <c r="AZ123" i="10"/>
  <c r="AZ133" i="10" s="1"/>
  <c r="AY123" i="10"/>
  <c r="AY133" i="10" s="1"/>
  <c r="AX123" i="10"/>
  <c r="AX133" i="10" s="1"/>
  <c r="AW123" i="10"/>
  <c r="BP123" i="10" s="1"/>
  <c r="AV123" i="10"/>
  <c r="AV133" i="10" s="1"/>
  <c r="AU123" i="10"/>
  <c r="AU133" i="10" s="1"/>
  <c r="AT123" i="10"/>
  <c r="AT133" i="10" s="1"/>
  <c r="AS123" i="10"/>
  <c r="BO123" i="10" s="1"/>
  <c r="AR123" i="10"/>
  <c r="AR133" i="10" s="1"/>
  <c r="AQ123" i="10"/>
  <c r="AQ133" i="10" s="1"/>
  <c r="BD121" i="10"/>
  <c r="BO120" i="10"/>
  <c r="BV120" i="10" s="1"/>
  <c r="BD120" i="10"/>
  <c r="BC120" i="10"/>
  <c r="BB120" i="10"/>
  <c r="BA120" i="10"/>
  <c r="AZ120" i="10"/>
  <c r="BQ120" i="10" s="1"/>
  <c r="AY120" i="10"/>
  <c r="AX120" i="10"/>
  <c r="AW120" i="10"/>
  <c r="AV120" i="10"/>
  <c r="BP120" i="10" s="1"/>
  <c r="AU120" i="10"/>
  <c r="AT120" i="10"/>
  <c r="AS120" i="10"/>
  <c r="AR120" i="10"/>
  <c r="AQ120" i="10"/>
  <c r="AP120" i="10"/>
  <c r="AO120" i="10"/>
  <c r="AN120" i="10"/>
  <c r="AM120" i="10"/>
  <c r="BN120" i="10" s="1"/>
  <c r="AL120" i="10"/>
  <c r="AK120" i="10"/>
  <c r="AJ120" i="10"/>
  <c r="AI120" i="10"/>
  <c r="BM120" i="10" s="1"/>
  <c r="AH120" i="10"/>
  <c r="AG120" i="10"/>
  <c r="AF120" i="10"/>
  <c r="AE120" i="10"/>
  <c r="BL120" i="10" s="1"/>
  <c r="AD120" i="10"/>
  <c r="AC120" i="10"/>
  <c r="AB120" i="10"/>
  <c r="AA120" i="10"/>
  <c r="Z120" i="10"/>
  <c r="BK120" i="10" s="1"/>
  <c r="Y120" i="10"/>
  <c r="X120" i="10"/>
  <c r="W120" i="10"/>
  <c r="V120" i="10"/>
  <c r="BJ120" i="10" s="1"/>
  <c r="U120" i="10"/>
  <c r="T120" i="10"/>
  <c r="S120" i="10"/>
  <c r="R120" i="10"/>
  <c r="BI120" i="10" s="1"/>
  <c r="Q120" i="10"/>
  <c r="P120" i="10"/>
  <c r="O120" i="10"/>
  <c r="N120" i="10"/>
  <c r="BH120" i="10" s="1"/>
  <c r="M120" i="10"/>
  <c r="L120" i="10"/>
  <c r="K120" i="10"/>
  <c r="J120" i="10"/>
  <c r="BG120" i="10" s="1"/>
  <c r="I120" i="10"/>
  <c r="H120" i="10"/>
  <c r="G120" i="10"/>
  <c r="F120" i="10"/>
  <c r="D120" i="10" s="1"/>
  <c r="E120" i="10"/>
  <c r="BD119" i="10"/>
  <c r="BC119" i="10"/>
  <c r="BC121" i="10" s="1"/>
  <c r="BB119" i="10"/>
  <c r="BB121" i="10" s="1"/>
  <c r="BA119" i="10"/>
  <c r="BA121" i="10" s="1"/>
  <c r="AZ119" i="10"/>
  <c r="AY119" i="10"/>
  <c r="AY121" i="10" s="1"/>
  <c r="AX119" i="10"/>
  <c r="AX121" i="10" s="1"/>
  <c r="AW119" i="10"/>
  <c r="AW121" i="10" s="1"/>
  <c r="AV119" i="10"/>
  <c r="AU119" i="10"/>
  <c r="AU121" i="10" s="1"/>
  <c r="AT119" i="10"/>
  <c r="AS119" i="10"/>
  <c r="AS121" i="10" s="1"/>
  <c r="AR119" i="10"/>
  <c r="AQ119" i="10"/>
  <c r="AQ121" i="10" s="1"/>
  <c r="AP119" i="10"/>
  <c r="AO119" i="10"/>
  <c r="AO121" i="10" s="1"/>
  <c r="AN119" i="10"/>
  <c r="BN119" i="10" s="1"/>
  <c r="AM119" i="10"/>
  <c r="AM121" i="10" s="1"/>
  <c r="AL119" i="10"/>
  <c r="AK119" i="10"/>
  <c r="AK121" i="10" s="1"/>
  <c r="AJ119" i="10"/>
  <c r="AI119" i="10"/>
  <c r="AI121" i="10" s="1"/>
  <c r="AH119" i="10"/>
  <c r="AG119" i="10"/>
  <c r="AG121" i="10" s="1"/>
  <c r="AF119" i="10"/>
  <c r="AF121" i="10" s="1"/>
  <c r="AE119" i="10"/>
  <c r="AE121" i="10" s="1"/>
  <c r="AD119" i="10"/>
  <c r="AC119" i="10"/>
  <c r="AC121" i="10" s="1"/>
  <c r="AB119" i="10"/>
  <c r="AB121" i="10" s="1"/>
  <c r="AA119" i="10"/>
  <c r="AA121" i="10" s="1"/>
  <c r="Z119" i="10"/>
  <c r="Y119" i="10"/>
  <c r="Y121" i="10" s="1"/>
  <c r="X119" i="10"/>
  <c r="X121" i="10" s="1"/>
  <c r="W119" i="10"/>
  <c r="W121" i="10" s="1"/>
  <c r="V119" i="10"/>
  <c r="U119" i="10"/>
  <c r="U121" i="10" s="1"/>
  <c r="T119" i="10"/>
  <c r="S119" i="10"/>
  <c r="S121" i="10" s="1"/>
  <c r="R119" i="10"/>
  <c r="Q119" i="10"/>
  <c r="Q121" i="10" s="1"/>
  <c r="P119" i="10"/>
  <c r="P121" i="10" s="1"/>
  <c r="O119" i="10"/>
  <c r="O121" i="10" s="1"/>
  <c r="N119" i="10"/>
  <c r="M119" i="10"/>
  <c r="L119" i="10"/>
  <c r="L121" i="10" s="1"/>
  <c r="K119" i="10"/>
  <c r="K121" i="10" s="1"/>
  <c r="J119" i="10"/>
  <c r="I119" i="10"/>
  <c r="H119" i="10"/>
  <c r="H121" i="10" s="1"/>
  <c r="G119" i="10"/>
  <c r="G121" i="10" s="1"/>
  <c r="F119" i="10"/>
  <c r="E119" i="10"/>
  <c r="E121" i="10" s="1"/>
  <c r="D119" i="10"/>
  <c r="AU117" i="10"/>
  <c r="AE117" i="10"/>
  <c r="O117" i="10"/>
  <c r="BD116" i="10"/>
  <c r="BC116" i="10"/>
  <c r="BB116" i="10"/>
  <c r="BA116" i="10"/>
  <c r="AZ116" i="10"/>
  <c r="AY116" i="10"/>
  <c r="AX116" i="10"/>
  <c r="AW116" i="10"/>
  <c r="BP116" i="10" s="1"/>
  <c r="AV116" i="10"/>
  <c r="AU116" i="10"/>
  <c r="AT116" i="10"/>
  <c r="AS116" i="10"/>
  <c r="BO116" i="10" s="1"/>
  <c r="AR116" i="10"/>
  <c r="AQ116" i="10"/>
  <c r="AP116" i="10"/>
  <c r="AO116" i="10"/>
  <c r="BN116" i="10" s="1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BJ116" i="10" s="1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BH116" i="10" s="1"/>
  <c r="L116" i="10"/>
  <c r="K116" i="10"/>
  <c r="J116" i="10"/>
  <c r="I116" i="10"/>
  <c r="BG116" i="10" s="1"/>
  <c r="H116" i="10"/>
  <c r="G116" i="10"/>
  <c r="F116" i="10"/>
  <c r="E116" i="10"/>
  <c r="D116" i="10" s="1"/>
  <c r="BL115" i="10"/>
  <c r="BD115" i="10"/>
  <c r="BC115" i="10"/>
  <c r="BC117" i="10" s="1"/>
  <c r="BB115" i="10"/>
  <c r="BA115" i="10"/>
  <c r="AZ115" i="10"/>
  <c r="AY115" i="10"/>
  <c r="AY117" i="10" s="1"/>
  <c r="AX115" i="10"/>
  <c r="AW115" i="10"/>
  <c r="AV115" i="10"/>
  <c r="AU115" i="10"/>
  <c r="AT115" i="10"/>
  <c r="AS115" i="10"/>
  <c r="AR115" i="10"/>
  <c r="AQ115" i="10"/>
  <c r="AQ117" i="10" s="1"/>
  <c r="AP115" i="10"/>
  <c r="AO115" i="10"/>
  <c r="AN115" i="10"/>
  <c r="AM115" i="10"/>
  <c r="BN115" i="10" s="1"/>
  <c r="AL115" i="10"/>
  <c r="AK115" i="10"/>
  <c r="AJ115" i="10"/>
  <c r="AI115" i="10"/>
  <c r="BM115" i="10" s="1"/>
  <c r="AH115" i="10"/>
  <c r="AG115" i="10"/>
  <c r="AF115" i="10"/>
  <c r="AE115" i="10"/>
  <c r="AD115" i="10"/>
  <c r="AC115" i="10"/>
  <c r="AB115" i="10"/>
  <c r="AA115" i="10"/>
  <c r="AA117" i="10" s="1"/>
  <c r="Z115" i="10"/>
  <c r="BK115" i="10" s="1"/>
  <c r="Y115" i="10"/>
  <c r="X115" i="10"/>
  <c r="W115" i="10"/>
  <c r="BJ115" i="10" s="1"/>
  <c r="V115" i="10"/>
  <c r="U115" i="10"/>
  <c r="T115" i="10"/>
  <c r="S115" i="10"/>
  <c r="BI115" i="10" s="1"/>
  <c r="R115" i="10"/>
  <c r="Q115" i="10"/>
  <c r="P115" i="10"/>
  <c r="O115" i="10"/>
  <c r="BH115" i="10" s="1"/>
  <c r="N115" i="10"/>
  <c r="M115" i="10"/>
  <c r="L115" i="10"/>
  <c r="K115" i="10"/>
  <c r="J115" i="10"/>
  <c r="I115" i="10"/>
  <c r="H115" i="10"/>
  <c r="G115" i="10"/>
  <c r="D115" i="10" s="1"/>
  <c r="F115" i="10"/>
  <c r="E115" i="10"/>
  <c r="BD114" i="10"/>
  <c r="BD117" i="10" s="1"/>
  <c r="BC114" i="10"/>
  <c r="BB114" i="10"/>
  <c r="BB117" i="10" s="1"/>
  <c r="BA114" i="10"/>
  <c r="AZ114" i="10"/>
  <c r="BQ114" i="10" s="1"/>
  <c r="AY114" i="10"/>
  <c r="AX114" i="10"/>
  <c r="AX117" i="10" s="1"/>
  <c r="AW114" i="10"/>
  <c r="AV114" i="10"/>
  <c r="AV117" i="10" s="1"/>
  <c r="AU114" i="10"/>
  <c r="AT114" i="10"/>
  <c r="AT117" i="10" s="1"/>
  <c r="AS114" i="10"/>
  <c r="AR114" i="10"/>
  <c r="AR117" i="10" s="1"/>
  <c r="AQ114" i="10"/>
  <c r="AP114" i="10"/>
  <c r="AP117" i="10" s="1"/>
  <c r="AM114" i="10"/>
  <c r="AK114" i="10"/>
  <c r="AJ114" i="10"/>
  <c r="AJ117" i="10" s="1"/>
  <c r="AF114" i="10"/>
  <c r="AF117" i="10" s="1"/>
  <c r="AE114" i="10"/>
  <c r="AC114" i="10"/>
  <c r="AB114" i="10"/>
  <c r="AB117" i="10" s="1"/>
  <c r="AA114" i="10"/>
  <c r="Y114" i="10"/>
  <c r="BJ114" i="10" s="1"/>
  <c r="X114" i="10"/>
  <c r="X117" i="10" s="1"/>
  <c r="W114" i="10"/>
  <c r="V114" i="10"/>
  <c r="V117" i="10" s="1"/>
  <c r="U114" i="10"/>
  <c r="T114" i="10"/>
  <c r="T117" i="10" s="1"/>
  <c r="S114" i="10"/>
  <c r="R114" i="10"/>
  <c r="R117" i="10" s="1"/>
  <c r="Q114" i="10"/>
  <c r="P114" i="10"/>
  <c r="P117" i="10" s="1"/>
  <c r="O114" i="10"/>
  <c r="H114" i="10"/>
  <c r="H117" i="10" s="1"/>
  <c r="G114" i="10"/>
  <c r="F114" i="10"/>
  <c r="F117" i="10" s="1"/>
  <c r="AZ112" i="10"/>
  <c r="AJ112" i="10"/>
  <c r="T112" i="10"/>
  <c r="BK111" i="10"/>
  <c r="BD111" i="10"/>
  <c r="BC111" i="10"/>
  <c r="BB111" i="10"/>
  <c r="BA111" i="10"/>
  <c r="AZ111" i="10"/>
  <c r="AY111" i="10"/>
  <c r="AX111" i="10"/>
  <c r="BP111" i="10" s="1"/>
  <c r="AW111" i="10"/>
  <c r="AV111" i="10"/>
  <c r="AU111" i="10"/>
  <c r="AT111" i="10"/>
  <c r="BO111" i="10" s="1"/>
  <c r="AS111" i="10"/>
  <c r="AR111" i="10"/>
  <c r="AQ111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BJ111" i="10" s="1"/>
  <c r="U111" i="10"/>
  <c r="T111" i="10"/>
  <c r="S111" i="10"/>
  <c r="R111" i="10"/>
  <c r="BI111" i="10" s="1"/>
  <c r="Q111" i="10"/>
  <c r="P111" i="10"/>
  <c r="O111" i="10"/>
  <c r="N111" i="10"/>
  <c r="BH111" i="10" s="1"/>
  <c r="M111" i="10"/>
  <c r="L111" i="10"/>
  <c r="K111" i="10"/>
  <c r="J111" i="10"/>
  <c r="BG111" i="10" s="1"/>
  <c r="I111" i="10"/>
  <c r="H111" i="10"/>
  <c r="G111" i="10"/>
  <c r="F111" i="10"/>
  <c r="D111" i="10" s="1"/>
  <c r="E111" i="10"/>
  <c r="BQ110" i="10"/>
  <c r="BD110" i="10"/>
  <c r="BD112" i="10" s="1"/>
  <c r="BC110" i="10"/>
  <c r="BC112" i="10" s="1"/>
  <c r="BB110" i="10"/>
  <c r="BA110" i="10"/>
  <c r="BA112" i="10" s="1"/>
  <c r="AZ110" i="10"/>
  <c r="AY110" i="10"/>
  <c r="AY112" i="10" s="1"/>
  <c r="AX110" i="10"/>
  <c r="AW110" i="10"/>
  <c r="AW112" i="10" s="1"/>
  <c r="AV110" i="10"/>
  <c r="BP110" i="10" s="1"/>
  <c r="AU110" i="10"/>
  <c r="AU112" i="10" s="1"/>
  <c r="AT110" i="10"/>
  <c r="AS110" i="10"/>
  <c r="AS112" i="10" s="1"/>
  <c r="AR110" i="10"/>
  <c r="BO110" i="10" s="1"/>
  <c r="AQ110" i="10"/>
  <c r="AQ112" i="10" s="1"/>
  <c r="AP110" i="10"/>
  <c r="AO110" i="10"/>
  <c r="AO112" i="10" s="1"/>
  <c r="AN110" i="10"/>
  <c r="BN110" i="10" s="1"/>
  <c r="AM110" i="10"/>
  <c r="AM112" i="10" s="1"/>
  <c r="AL110" i="10"/>
  <c r="AK110" i="10"/>
  <c r="AK112" i="10" s="1"/>
  <c r="AJ110" i="10"/>
  <c r="BM110" i="10" s="1"/>
  <c r="AI110" i="10"/>
  <c r="AI112" i="10" s="1"/>
  <c r="AH110" i="10"/>
  <c r="AG110" i="10"/>
  <c r="AG112" i="10" s="1"/>
  <c r="AF110" i="10"/>
  <c r="AF112" i="10" s="1"/>
  <c r="AE110" i="10"/>
  <c r="AE112" i="10" s="1"/>
  <c r="AD110" i="10"/>
  <c r="AC110" i="10"/>
  <c r="AC112" i="10" s="1"/>
  <c r="AB110" i="10"/>
  <c r="AB112" i="10" s="1"/>
  <c r="AA110" i="10"/>
  <c r="AA112" i="10" s="1"/>
  <c r="Z110" i="10"/>
  <c r="Y110" i="10"/>
  <c r="Y112" i="10" s="1"/>
  <c r="X110" i="10"/>
  <c r="BJ110" i="10" s="1"/>
  <c r="W110" i="10"/>
  <c r="W112" i="10" s="1"/>
  <c r="V110" i="10"/>
  <c r="U110" i="10"/>
  <c r="U112" i="10" s="1"/>
  <c r="T110" i="10"/>
  <c r="BI110" i="10" s="1"/>
  <c r="S110" i="10"/>
  <c r="S112" i="10" s="1"/>
  <c r="R110" i="10"/>
  <c r="Q110" i="10"/>
  <c r="Q112" i="10" s="1"/>
  <c r="P110" i="10"/>
  <c r="P112" i="10" s="1"/>
  <c r="O110" i="10"/>
  <c r="O112" i="10" s="1"/>
  <c r="N110" i="10"/>
  <c r="M110" i="10"/>
  <c r="L110" i="10"/>
  <c r="L112" i="10" s="1"/>
  <c r="K110" i="10"/>
  <c r="K112" i="10" s="1"/>
  <c r="J110" i="10"/>
  <c r="I110" i="10"/>
  <c r="H110" i="10"/>
  <c r="H112" i="10" s="1"/>
  <c r="G110" i="10"/>
  <c r="G112" i="10" s="1"/>
  <c r="F110" i="10"/>
  <c r="E110" i="10"/>
  <c r="E112" i="10" s="1"/>
  <c r="D110" i="10"/>
  <c r="BC108" i="10"/>
  <c r="AU108" i="10"/>
  <c r="AQ108" i="10"/>
  <c r="BD107" i="10"/>
  <c r="BC107" i="10"/>
  <c r="BB107" i="10"/>
  <c r="BA107" i="10"/>
  <c r="AZ107" i="10"/>
  <c r="BQ107" i="10" s="1"/>
  <c r="AY107" i="10"/>
  <c r="AX107" i="10"/>
  <c r="AW107" i="10"/>
  <c r="AV107" i="10"/>
  <c r="BP107" i="10" s="1"/>
  <c r="AU107" i="10"/>
  <c r="AT107" i="10"/>
  <c r="AS107" i="10"/>
  <c r="BO107" i="10" s="1"/>
  <c r="BV107" i="10" s="1"/>
  <c r="AR107" i="10"/>
  <c r="AQ107" i="10"/>
  <c r="BD106" i="10"/>
  <c r="BD108" i="10" s="1"/>
  <c r="BC106" i="10"/>
  <c r="BB106" i="10"/>
  <c r="BB108" i="10" s="1"/>
  <c r="BA106" i="10"/>
  <c r="BA108" i="10" s="1"/>
  <c r="AZ106" i="10"/>
  <c r="AZ108" i="10" s="1"/>
  <c r="AY106" i="10"/>
  <c r="AY108" i="10" s="1"/>
  <c r="AX106" i="10"/>
  <c r="AX108" i="10" s="1"/>
  <c r="AW106" i="10"/>
  <c r="AW108" i="10" s="1"/>
  <c r="AV106" i="10"/>
  <c r="AV108" i="10" s="1"/>
  <c r="AU106" i="10"/>
  <c r="AT106" i="10"/>
  <c r="AT108" i="10" s="1"/>
  <c r="AS106" i="10"/>
  <c r="AS108" i="10" s="1"/>
  <c r="AR106" i="10"/>
  <c r="BO106" i="10" s="1"/>
  <c r="AQ106" i="10"/>
  <c r="N104" i="10"/>
  <c r="BI103" i="10"/>
  <c r="BD103" i="10"/>
  <c r="BC103" i="10"/>
  <c r="BB103" i="10"/>
  <c r="BA103" i="10"/>
  <c r="AZ103" i="10"/>
  <c r="BQ103" i="10" s="1"/>
  <c r="AY103" i="10"/>
  <c r="AX103" i="10"/>
  <c r="AW103" i="10"/>
  <c r="AV103" i="10"/>
  <c r="BP103" i="10" s="1"/>
  <c r="AU103" i="10"/>
  <c r="AT103" i="10"/>
  <c r="AS103" i="10"/>
  <c r="AR103" i="10"/>
  <c r="BO103" i="10" s="1"/>
  <c r="BV103" i="10" s="1"/>
  <c r="AQ103" i="10"/>
  <c r="AP103" i="10"/>
  <c r="AO103" i="10"/>
  <c r="AN103" i="10"/>
  <c r="BN103" i="10" s="1"/>
  <c r="AM103" i="10"/>
  <c r="AL103" i="10"/>
  <c r="AK103" i="10"/>
  <c r="AJ103" i="10"/>
  <c r="BM103" i="10" s="1"/>
  <c r="AI103" i="10"/>
  <c r="AG103" i="10"/>
  <c r="AF103" i="10"/>
  <c r="AE103" i="10"/>
  <c r="AC103" i="10"/>
  <c r="AB103" i="10"/>
  <c r="AA103" i="10"/>
  <c r="Z103" i="10"/>
  <c r="Y103" i="10"/>
  <c r="X103" i="10"/>
  <c r="BJ103" i="10" s="1"/>
  <c r="W103" i="10"/>
  <c r="V103" i="10"/>
  <c r="U103" i="10"/>
  <c r="T103" i="10"/>
  <c r="S103" i="10"/>
  <c r="R103" i="10"/>
  <c r="Q103" i="10"/>
  <c r="P103" i="10"/>
  <c r="O103" i="10"/>
  <c r="N103" i="10"/>
  <c r="J103" i="10"/>
  <c r="I103" i="10"/>
  <c r="G103" i="10"/>
  <c r="F103" i="10"/>
  <c r="E103" i="10"/>
  <c r="BD102" i="10"/>
  <c r="BC102" i="10"/>
  <c r="BB102" i="10"/>
  <c r="BA102" i="10"/>
  <c r="AZ102" i="10"/>
  <c r="AY102" i="10"/>
  <c r="AX102" i="10"/>
  <c r="BP102" i="10" s="1"/>
  <c r="AW102" i="10"/>
  <c r="AV102" i="10"/>
  <c r="AU102" i="10"/>
  <c r="AT102" i="10"/>
  <c r="BO102" i="10" s="1"/>
  <c r="AS102" i="10"/>
  <c r="AR102" i="10"/>
  <c r="AQ102" i="10"/>
  <c r="AP102" i="10"/>
  <c r="AO102" i="10"/>
  <c r="AM102" i="10"/>
  <c r="AL102" i="10"/>
  <c r="AK102" i="10"/>
  <c r="AI102" i="10"/>
  <c r="AH102" i="10"/>
  <c r="AG102" i="10"/>
  <c r="AF102" i="10"/>
  <c r="AE102" i="10"/>
  <c r="BL102" i="10" s="1"/>
  <c r="AC102" i="10"/>
  <c r="AB102" i="10"/>
  <c r="AA102" i="10"/>
  <c r="Z102" i="10"/>
  <c r="X102" i="10"/>
  <c r="W102" i="10"/>
  <c r="V102" i="10"/>
  <c r="U102" i="10"/>
  <c r="T102" i="10"/>
  <c r="S102" i="10"/>
  <c r="Q102" i="10"/>
  <c r="P102" i="10"/>
  <c r="O102" i="10"/>
  <c r="N102" i="10"/>
  <c r="L102" i="10"/>
  <c r="K102" i="10"/>
  <c r="I102" i="10"/>
  <c r="H102" i="10"/>
  <c r="F102" i="10"/>
  <c r="E102" i="10"/>
  <c r="BQ101" i="10"/>
  <c r="BD101" i="10"/>
  <c r="BC101" i="10"/>
  <c r="BB101" i="10"/>
  <c r="BA101" i="10"/>
  <c r="AZ101" i="10"/>
  <c r="AY101" i="10"/>
  <c r="AX101" i="10"/>
  <c r="AW101" i="10"/>
  <c r="AV101" i="10"/>
  <c r="BP101" i="10" s="1"/>
  <c r="AU101" i="10"/>
  <c r="AT101" i="10"/>
  <c r="AS101" i="10"/>
  <c r="AR101" i="10"/>
  <c r="BO101" i="10" s="1"/>
  <c r="AQ101" i="10"/>
  <c r="AP101" i="10"/>
  <c r="AO101" i="10"/>
  <c r="AN101" i="10"/>
  <c r="BN101" i="10" s="1"/>
  <c r="AM101" i="10"/>
  <c r="AL101" i="10"/>
  <c r="AK101" i="10"/>
  <c r="AJ101" i="10"/>
  <c r="AG101" i="10"/>
  <c r="AF101" i="10"/>
  <c r="AE101" i="10"/>
  <c r="AD101" i="10"/>
  <c r="AC101" i="10"/>
  <c r="AB101" i="10"/>
  <c r="AA101" i="10"/>
  <c r="Z101" i="10"/>
  <c r="Y101" i="10"/>
  <c r="X101" i="10"/>
  <c r="BJ101" i="10" s="1"/>
  <c r="W101" i="10"/>
  <c r="V101" i="10"/>
  <c r="U101" i="10"/>
  <c r="T101" i="10"/>
  <c r="BI101" i="10" s="1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BD100" i="10"/>
  <c r="BC100" i="10"/>
  <c r="BC104" i="10" s="1"/>
  <c r="BB100" i="10"/>
  <c r="BB104" i="10" s="1"/>
  <c r="BA100" i="10"/>
  <c r="BA104" i="10" s="1"/>
  <c r="AZ100" i="10"/>
  <c r="AY100" i="10"/>
  <c r="AY104" i="10" s="1"/>
  <c r="AX100" i="10"/>
  <c r="AW100" i="10"/>
  <c r="AW104" i="10" s="1"/>
  <c r="AV100" i="10"/>
  <c r="AU100" i="10"/>
  <c r="AU104" i="10" s="1"/>
  <c r="AT100" i="10"/>
  <c r="BO100" i="10" s="1"/>
  <c r="AS100" i="10"/>
  <c r="AS104" i="10" s="1"/>
  <c r="AR100" i="10"/>
  <c r="AQ100" i="10"/>
  <c r="AQ104" i="10" s="1"/>
  <c r="AP100" i="10"/>
  <c r="AP104" i="10" s="1"/>
  <c r="AM100" i="10"/>
  <c r="AL100" i="10"/>
  <c r="AL104" i="10" s="1"/>
  <c r="AK100" i="10"/>
  <c r="AK104" i="10" s="1"/>
  <c r="AI100" i="10"/>
  <c r="AF100" i="10"/>
  <c r="AE100" i="10"/>
  <c r="AE104" i="10" s="1"/>
  <c r="AB100" i="10"/>
  <c r="AA100" i="10"/>
  <c r="AA104" i="10" s="1"/>
  <c r="Z100" i="10"/>
  <c r="Z104" i="10" s="1"/>
  <c r="W100" i="10"/>
  <c r="W104" i="10" s="1"/>
  <c r="V100" i="10"/>
  <c r="V104" i="10" s="1"/>
  <c r="T100" i="10"/>
  <c r="S100" i="10"/>
  <c r="S104" i="10" s="1"/>
  <c r="R100" i="10"/>
  <c r="P100" i="10"/>
  <c r="O100" i="10"/>
  <c r="O104" i="10" s="1"/>
  <c r="N100" i="10"/>
  <c r="M100" i="10"/>
  <c r="L100" i="10"/>
  <c r="I100" i="10"/>
  <c r="I104" i="10" s="1"/>
  <c r="H100" i="10"/>
  <c r="F100" i="10"/>
  <c r="F104" i="10" s="1"/>
  <c r="E100" i="10"/>
  <c r="E104" i="10" s="1"/>
  <c r="BD97" i="10"/>
  <c r="BC97" i="10"/>
  <c r="BB97" i="10"/>
  <c r="BA97" i="10"/>
  <c r="AZ97" i="10"/>
  <c r="AY97" i="10"/>
  <c r="BP97" i="10" s="1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BN97" i="10" s="1"/>
  <c r="AL97" i="10"/>
  <c r="AK97" i="10"/>
  <c r="AJ97" i="10"/>
  <c r="AI97" i="10"/>
  <c r="BM97" i="10" s="1"/>
  <c r="AH97" i="10"/>
  <c r="AG97" i="10"/>
  <c r="AF97" i="10"/>
  <c r="AE97" i="10"/>
  <c r="BL97" i="10" s="1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BI97" i="10" s="1"/>
  <c r="R97" i="10"/>
  <c r="Q97" i="10"/>
  <c r="P97" i="10"/>
  <c r="O97" i="10"/>
  <c r="BH97" i="10" s="1"/>
  <c r="N97" i="10"/>
  <c r="M97" i="10"/>
  <c r="L97" i="10"/>
  <c r="K97" i="10"/>
  <c r="J97" i="10"/>
  <c r="I97" i="10"/>
  <c r="H97" i="10"/>
  <c r="G97" i="10"/>
  <c r="D97" i="10" s="1"/>
  <c r="F97" i="10"/>
  <c r="E97" i="10"/>
  <c r="BD96" i="10"/>
  <c r="BD98" i="10" s="1"/>
  <c r="BC96" i="10"/>
  <c r="BB96" i="10"/>
  <c r="BB98" i="10" s="1"/>
  <c r="BA96" i="10"/>
  <c r="BA98" i="10" s="1"/>
  <c r="AZ96" i="10"/>
  <c r="AZ98" i="10" s="1"/>
  <c r="AY96" i="10"/>
  <c r="AX96" i="10"/>
  <c r="AX98" i="10" s="1"/>
  <c r="AW96" i="10"/>
  <c r="AW98" i="10" s="1"/>
  <c r="AV96" i="10"/>
  <c r="AV98" i="10" s="1"/>
  <c r="AU96" i="10"/>
  <c r="AT96" i="10"/>
  <c r="AT98" i="10" s="1"/>
  <c r="AS96" i="10"/>
  <c r="AR96" i="10"/>
  <c r="AR98" i="10" s="1"/>
  <c r="AQ96" i="10"/>
  <c r="AP96" i="10"/>
  <c r="AP98" i="10" s="1"/>
  <c r="AO96" i="10"/>
  <c r="BN96" i="10" s="1"/>
  <c r="AN96" i="10"/>
  <c r="AN98" i="10" s="1"/>
  <c r="AM96" i="10"/>
  <c r="AL96" i="10"/>
  <c r="AL98" i="10" s="1"/>
  <c r="AK96" i="10"/>
  <c r="AK98" i="10" s="1"/>
  <c r="AJ96" i="10"/>
  <c r="AJ98" i="10" s="1"/>
  <c r="AI96" i="10"/>
  <c r="AH96" i="10"/>
  <c r="AH98" i="10" s="1"/>
  <c r="AG96" i="10"/>
  <c r="AG98" i="10" s="1"/>
  <c r="AF96" i="10"/>
  <c r="AF98" i="10" s="1"/>
  <c r="AE96" i="10"/>
  <c r="AD96" i="10"/>
  <c r="AD98" i="10" s="1"/>
  <c r="AC96" i="10"/>
  <c r="AC98" i="10" s="1"/>
  <c r="AB96" i="10"/>
  <c r="AB98" i="10" s="1"/>
  <c r="AA96" i="10"/>
  <c r="Z96" i="10"/>
  <c r="Z98" i="10" s="1"/>
  <c r="Y96" i="10"/>
  <c r="BJ96" i="10" s="1"/>
  <c r="X96" i="10"/>
  <c r="X98" i="10" s="1"/>
  <c r="W96" i="10"/>
  <c r="V96" i="10"/>
  <c r="V98" i="10" s="1"/>
  <c r="U96" i="10"/>
  <c r="U98" i="10" s="1"/>
  <c r="T96" i="10"/>
  <c r="T98" i="10" s="1"/>
  <c r="S96" i="10"/>
  <c r="R96" i="10"/>
  <c r="Q96" i="10"/>
  <c r="Q98" i="10" s="1"/>
  <c r="P96" i="10"/>
  <c r="P98" i="10" s="1"/>
  <c r="O96" i="10"/>
  <c r="N96" i="10"/>
  <c r="N98" i="10" s="1"/>
  <c r="L96" i="10"/>
  <c r="L98" i="10" s="1"/>
  <c r="K96" i="10"/>
  <c r="J96" i="10"/>
  <c r="J98" i="10" s="1"/>
  <c r="I96" i="10"/>
  <c r="BG96" i="10" s="1"/>
  <c r="H96" i="10"/>
  <c r="H98" i="10" s="1"/>
  <c r="G96" i="10"/>
  <c r="F96" i="10"/>
  <c r="F98" i="10" s="1"/>
  <c r="E96" i="10"/>
  <c r="BG93" i="10"/>
  <c r="BD93" i="10"/>
  <c r="BC93" i="10"/>
  <c r="BB93" i="10"/>
  <c r="BA93" i="10"/>
  <c r="AZ93" i="10"/>
  <c r="AY93" i="10"/>
  <c r="AX93" i="10"/>
  <c r="AW93" i="10"/>
  <c r="AV93" i="10"/>
  <c r="AU93" i="10"/>
  <c r="AT93" i="10"/>
  <c r="BO93" i="10" s="1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BK93" i="10" s="1"/>
  <c r="Y93" i="10"/>
  <c r="X93" i="10"/>
  <c r="W93" i="10"/>
  <c r="V93" i="10"/>
  <c r="BJ93" i="10" s="1"/>
  <c r="U93" i="10"/>
  <c r="T93" i="10"/>
  <c r="S93" i="10"/>
  <c r="R93" i="10"/>
  <c r="BI93" i="10" s="1"/>
  <c r="Q93" i="10"/>
  <c r="P93" i="10"/>
  <c r="O93" i="10"/>
  <c r="N93" i="10"/>
  <c r="M93" i="10"/>
  <c r="BH93" i="10" s="1"/>
  <c r="L93" i="10"/>
  <c r="K93" i="10"/>
  <c r="J93" i="10"/>
  <c r="I93" i="10"/>
  <c r="H93" i="10"/>
  <c r="G93" i="10"/>
  <c r="F93" i="10"/>
  <c r="E93" i="10"/>
  <c r="BF93" i="10" s="1"/>
  <c r="BW93" i="10" s="1"/>
  <c r="BQ92" i="10"/>
  <c r="BM92" i="10"/>
  <c r="BI92" i="10"/>
  <c r="BD92" i="10"/>
  <c r="BC92" i="10"/>
  <c r="BB92" i="10"/>
  <c r="BA92" i="10"/>
  <c r="AZ92" i="10"/>
  <c r="AY92" i="10"/>
  <c r="AX92" i="10"/>
  <c r="AW92" i="10"/>
  <c r="AV92" i="10"/>
  <c r="BP92" i="10" s="1"/>
  <c r="AU92" i="10"/>
  <c r="AT92" i="10"/>
  <c r="AS92" i="10"/>
  <c r="AR92" i="10"/>
  <c r="BO92" i="10" s="1"/>
  <c r="AQ92" i="10"/>
  <c r="AP92" i="10"/>
  <c r="AO92" i="10"/>
  <c r="AN92" i="10"/>
  <c r="AM92" i="10"/>
  <c r="BN92" i="10" s="1"/>
  <c r="AL92" i="10"/>
  <c r="AK92" i="10"/>
  <c r="AJ92" i="10"/>
  <c r="AI92" i="10"/>
  <c r="AH92" i="10"/>
  <c r="AG92" i="10"/>
  <c r="AF92" i="10"/>
  <c r="AE92" i="10"/>
  <c r="BL92" i="10" s="1"/>
  <c r="AD92" i="10"/>
  <c r="AC92" i="10"/>
  <c r="AB92" i="10"/>
  <c r="AA92" i="10"/>
  <c r="Z92" i="10"/>
  <c r="BK92" i="10" s="1"/>
  <c r="Y92" i="10"/>
  <c r="X92" i="10"/>
  <c r="W92" i="10"/>
  <c r="V92" i="10"/>
  <c r="BJ92" i="10" s="1"/>
  <c r="U92" i="10"/>
  <c r="T92" i="10"/>
  <c r="S92" i="10"/>
  <c r="R92" i="10"/>
  <c r="Q92" i="10"/>
  <c r="P92" i="10"/>
  <c r="O92" i="10"/>
  <c r="N92" i="10"/>
  <c r="M92" i="10"/>
  <c r="BH92" i="10" s="1"/>
  <c r="L92" i="10"/>
  <c r="K92" i="10"/>
  <c r="J92" i="10"/>
  <c r="I92" i="10"/>
  <c r="BG92" i="10" s="1"/>
  <c r="H92" i="10"/>
  <c r="G92" i="10"/>
  <c r="F92" i="10"/>
  <c r="E92" i="10"/>
  <c r="BF92" i="10" s="1"/>
  <c r="D92" i="10"/>
  <c r="BO91" i="10"/>
  <c r="BG91" i="10"/>
  <c r="BD91" i="10"/>
  <c r="BC91" i="10"/>
  <c r="BB91" i="10"/>
  <c r="BA91" i="10"/>
  <c r="AZ91" i="10"/>
  <c r="BQ91" i="10" s="1"/>
  <c r="AY91" i="10"/>
  <c r="AX91" i="10"/>
  <c r="AW91" i="10"/>
  <c r="AV91" i="10"/>
  <c r="BP91" i="10" s="1"/>
  <c r="AU91" i="10"/>
  <c r="AT91" i="10"/>
  <c r="AS91" i="10"/>
  <c r="AR91" i="10"/>
  <c r="AQ91" i="10"/>
  <c r="AP91" i="10"/>
  <c r="AO91" i="10"/>
  <c r="AN91" i="10"/>
  <c r="AM91" i="10"/>
  <c r="BN91" i="10" s="1"/>
  <c r="AL91" i="10"/>
  <c r="AK91" i="10"/>
  <c r="AJ91" i="10"/>
  <c r="AH91" i="10"/>
  <c r="AG91" i="10"/>
  <c r="AF91" i="10"/>
  <c r="AE91" i="10"/>
  <c r="BL91" i="10" s="1"/>
  <c r="AD91" i="10"/>
  <c r="AC91" i="10"/>
  <c r="AB91" i="10"/>
  <c r="AA91" i="10"/>
  <c r="Z91" i="10"/>
  <c r="BK91" i="10" s="1"/>
  <c r="Y91" i="10"/>
  <c r="X91" i="10"/>
  <c r="W91" i="10"/>
  <c r="V91" i="10"/>
  <c r="BJ91" i="10" s="1"/>
  <c r="U91" i="10"/>
  <c r="T91" i="10"/>
  <c r="S91" i="10"/>
  <c r="R91" i="10"/>
  <c r="BI91" i="10" s="1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BI90" i="10"/>
  <c r="BD90" i="10"/>
  <c r="BC90" i="10"/>
  <c r="BB90" i="10"/>
  <c r="BA90" i="10"/>
  <c r="AZ90" i="10"/>
  <c r="AY90" i="10"/>
  <c r="AX90" i="10"/>
  <c r="AW90" i="10"/>
  <c r="AV90" i="10"/>
  <c r="BP90" i="10" s="1"/>
  <c r="AU90" i="10"/>
  <c r="AT90" i="10"/>
  <c r="AS90" i="10"/>
  <c r="AR90" i="10"/>
  <c r="BO90" i="10" s="1"/>
  <c r="AQ90" i="10"/>
  <c r="AP90" i="10"/>
  <c r="AN90" i="10"/>
  <c r="AM90" i="10"/>
  <c r="AK90" i="10"/>
  <c r="AJ90" i="10"/>
  <c r="AI90" i="10"/>
  <c r="AH90" i="10"/>
  <c r="AG90" i="10"/>
  <c r="AF90" i="10"/>
  <c r="AE90" i="10"/>
  <c r="BL90" i="10" s="1"/>
  <c r="AD90" i="10"/>
  <c r="AC90" i="10"/>
  <c r="AB90" i="10"/>
  <c r="AA90" i="10"/>
  <c r="Z90" i="10"/>
  <c r="BK90" i="10" s="1"/>
  <c r="Y90" i="10"/>
  <c r="X90" i="10"/>
  <c r="W90" i="10"/>
  <c r="V90" i="10"/>
  <c r="BJ90" i="10" s="1"/>
  <c r="U90" i="10"/>
  <c r="T90" i="10"/>
  <c r="S90" i="10"/>
  <c r="R90" i="10"/>
  <c r="Q90" i="10"/>
  <c r="P90" i="10"/>
  <c r="O90" i="10"/>
  <c r="N90" i="10"/>
  <c r="M90" i="10"/>
  <c r="BH90" i="10" s="1"/>
  <c r="L90" i="10"/>
  <c r="J90" i="10"/>
  <c r="F90" i="10"/>
  <c r="E90" i="10"/>
  <c r="BD89" i="10"/>
  <c r="BC89" i="10"/>
  <c r="BB89" i="10"/>
  <c r="BA89" i="10"/>
  <c r="AZ89" i="10"/>
  <c r="AY89" i="10"/>
  <c r="AX89" i="10"/>
  <c r="AW89" i="10"/>
  <c r="AV89" i="10"/>
  <c r="AU89" i="10"/>
  <c r="AT89" i="10"/>
  <c r="BO89" i="10" s="1"/>
  <c r="AS89" i="10"/>
  <c r="AR89" i="10"/>
  <c r="AQ89" i="10"/>
  <c r="BQ88" i="10"/>
  <c r="BD88" i="10"/>
  <c r="BD94" i="10" s="1"/>
  <c r="BC88" i="10"/>
  <c r="BC94" i="10" s="1"/>
  <c r="BB88" i="10"/>
  <c r="BB94" i="10" s="1"/>
  <c r="BA88" i="10"/>
  <c r="BA94" i="10" s="1"/>
  <c r="AZ88" i="10"/>
  <c r="AY88" i="10"/>
  <c r="AY94" i="10" s="1"/>
  <c r="AX88" i="10"/>
  <c r="AX94" i="10" s="1"/>
  <c r="AW88" i="10"/>
  <c r="AW94" i="10" s="1"/>
  <c r="AV88" i="10"/>
  <c r="BP88" i="10" s="1"/>
  <c r="AU88" i="10"/>
  <c r="AU94" i="10" s="1"/>
  <c r="AT88" i="10"/>
  <c r="AT94" i="10" s="1"/>
  <c r="AS88" i="10"/>
  <c r="AS94" i="10" s="1"/>
  <c r="AR88" i="10"/>
  <c r="BO88" i="10" s="1"/>
  <c r="AQ88" i="10"/>
  <c r="AQ94" i="10" s="1"/>
  <c r="BN85" i="10"/>
  <c r="BJ85" i="10"/>
  <c r="BD85" i="10"/>
  <c r="BC85" i="10"/>
  <c r="BB85" i="10"/>
  <c r="BA85" i="10"/>
  <c r="AZ85" i="10"/>
  <c r="AY85" i="10"/>
  <c r="AX85" i="10"/>
  <c r="AW85" i="10"/>
  <c r="BP85" i="10" s="1"/>
  <c r="AV85" i="10"/>
  <c r="AU85" i="10"/>
  <c r="AT85" i="10"/>
  <c r="AS85" i="10"/>
  <c r="BO85" i="10" s="1"/>
  <c r="AR85" i="10"/>
  <c r="AQ85" i="10"/>
  <c r="AP85" i="10"/>
  <c r="AO85" i="10"/>
  <c r="AN85" i="10"/>
  <c r="AM85" i="10"/>
  <c r="AL85" i="10"/>
  <c r="AK85" i="10"/>
  <c r="AJ85" i="10"/>
  <c r="AI85" i="10"/>
  <c r="BM85" i="10" s="1"/>
  <c r="AH85" i="10"/>
  <c r="AG85" i="10"/>
  <c r="AF85" i="10"/>
  <c r="AE85" i="10"/>
  <c r="BL85" i="10" s="1"/>
  <c r="AD85" i="10"/>
  <c r="AC85" i="10"/>
  <c r="AB85" i="10"/>
  <c r="AA85" i="10"/>
  <c r="Z85" i="10"/>
  <c r="BK85" i="10" s="1"/>
  <c r="Y85" i="10"/>
  <c r="X85" i="10"/>
  <c r="W85" i="10"/>
  <c r="V85" i="10"/>
  <c r="U85" i="10"/>
  <c r="T85" i="10"/>
  <c r="S85" i="10"/>
  <c r="R85" i="10"/>
  <c r="BI85" i="10" s="1"/>
  <c r="BT85" i="10" s="1"/>
  <c r="Q85" i="10"/>
  <c r="P85" i="10"/>
  <c r="O85" i="10"/>
  <c r="N85" i="10"/>
  <c r="M85" i="10"/>
  <c r="BH85" i="10" s="1"/>
  <c r="L85" i="10"/>
  <c r="K85" i="10"/>
  <c r="J85" i="10"/>
  <c r="I85" i="10"/>
  <c r="BG85" i="10" s="1"/>
  <c r="H85" i="10"/>
  <c r="G85" i="10"/>
  <c r="F85" i="10"/>
  <c r="E85" i="10"/>
  <c r="D85" i="10" s="1"/>
  <c r="BD84" i="10"/>
  <c r="BC84" i="10"/>
  <c r="BC86" i="10" s="1"/>
  <c r="BB84" i="10"/>
  <c r="BA84" i="10"/>
  <c r="AZ84" i="10"/>
  <c r="AY84" i="10"/>
  <c r="BP84" i="10" s="1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BD83" i="10"/>
  <c r="BC83" i="10"/>
  <c r="BB83" i="10"/>
  <c r="BA83" i="10"/>
  <c r="AZ83" i="10"/>
  <c r="AY83" i="10"/>
  <c r="AX83" i="10"/>
  <c r="AW83" i="10"/>
  <c r="BP83" i="10" s="1"/>
  <c r="AV83" i="10"/>
  <c r="AU83" i="10"/>
  <c r="AT83" i="10"/>
  <c r="AS83" i="10"/>
  <c r="BO83" i="10" s="1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G83" i="10"/>
  <c r="E83" i="10"/>
  <c r="BL82" i="10"/>
  <c r="BU82" i="10" s="1"/>
  <c r="BD82" i="10"/>
  <c r="BD86" i="10" s="1"/>
  <c r="BC82" i="10"/>
  <c r="BB82" i="10"/>
  <c r="BB86" i="10" s="1"/>
  <c r="BA82" i="10"/>
  <c r="AZ82" i="10"/>
  <c r="AZ86" i="10" s="1"/>
  <c r="AY82" i="10"/>
  <c r="BP82" i="10" s="1"/>
  <c r="AX82" i="10"/>
  <c r="AX86" i="10" s="1"/>
  <c r="AW82" i="10"/>
  <c r="AV82" i="10"/>
  <c r="AV86" i="10" s="1"/>
  <c r="AU82" i="10"/>
  <c r="AU86" i="10" s="1"/>
  <c r="AT82" i="10"/>
  <c r="AT86" i="10" s="1"/>
  <c r="AS82" i="10"/>
  <c r="AR82" i="10"/>
  <c r="BO82" i="10" s="1"/>
  <c r="AQ82" i="10"/>
  <c r="AQ86" i="10" s="1"/>
  <c r="AP82" i="10"/>
  <c r="AP86" i="10" s="1"/>
  <c r="AO82" i="10"/>
  <c r="AN82" i="10"/>
  <c r="AN86" i="10" s="1"/>
  <c r="AM82" i="10"/>
  <c r="BN82" i="10" s="1"/>
  <c r="AL82" i="10"/>
  <c r="AL86" i="10" s="1"/>
  <c r="AK82" i="10"/>
  <c r="AJ82" i="10"/>
  <c r="AJ86" i="10" s="1"/>
  <c r="AI82" i="10"/>
  <c r="BM82" i="10" s="1"/>
  <c r="AH82" i="10"/>
  <c r="AH86" i="10" s="1"/>
  <c r="AG82" i="10"/>
  <c r="AF82" i="10"/>
  <c r="AF86" i="10" s="1"/>
  <c r="AE82" i="10"/>
  <c r="AE86" i="10" s="1"/>
  <c r="AD82" i="10"/>
  <c r="AD86" i="10" s="1"/>
  <c r="AC82" i="10"/>
  <c r="AB82" i="10"/>
  <c r="AB86" i="10" s="1"/>
  <c r="AA82" i="10"/>
  <c r="Z82" i="10"/>
  <c r="Z86" i="10" s="1"/>
  <c r="Y82" i="10"/>
  <c r="X82" i="10"/>
  <c r="X86" i="10" s="1"/>
  <c r="W82" i="10"/>
  <c r="V82" i="10"/>
  <c r="V86" i="10" s="1"/>
  <c r="U82" i="10"/>
  <c r="T82" i="10"/>
  <c r="T86" i="10" s="1"/>
  <c r="S82" i="10"/>
  <c r="BI82" i="10" s="1"/>
  <c r="R82" i="10"/>
  <c r="R86" i="10" s="1"/>
  <c r="Q82" i="10"/>
  <c r="P82" i="10"/>
  <c r="P86" i="10" s="1"/>
  <c r="O82" i="10"/>
  <c r="O86" i="10" s="1"/>
  <c r="CA79" i="10"/>
  <c r="BE79" i="10"/>
  <c r="C77" i="10"/>
  <c r="BK76" i="10"/>
  <c r="BD76" i="10"/>
  <c r="BC76" i="10"/>
  <c r="BB76" i="10"/>
  <c r="BA76" i="10"/>
  <c r="AZ76" i="10"/>
  <c r="AY76" i="10"/>
  <c r="AX76" i="10"/>
  <c r="AW76" i="10"/>
  <c r="AV76" i="10"/>
  <c r="AU76" i="10"/>
  <c r="AT76" i="10"/>
  <c r="BO76" i="10" s="1"/>
  <c r="AS76" i="10"/>
  <c r="AR76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BJ76" i="10" s="1"/>
  <c r="U76" i="10"/>
  <c r="T76" i="10"/>
  <c r="S76" i="10"/>
  <c r="R76" i="10"/>
  <c r="BI76" i="10" s="1"/>
  <c r="Q76" i="10"/>
  <c r="P76" i="10"/>
  <c r="O76" i="10"/>
  <c r="N76" i="10"/>
  <c r="M76" i="10"/>
  <c r="L76" i="10"/>
  <c r="K76" i="10"/>
  <c r="J76" i="10"/>
  <c r="BG76" i="10" s="1"/>
  <c r="I76" i="10"/>
  <c r="H76" i="10"/>
  <c r="G76" i="10"/>
  <c r="F76" i="10"/>
  <c r="D76" i="10" s="1"/>
  <c r="E76" i="10"/>
  <c r="BQ75" i="10"/>
  <c r="BD75" i="10"/>
  <c r="BC75" i="10"/>
  <c r="BB75" i="10"/>
  <c r="BA75" i="10"/>
  <c r="AZ75" i="10"/>
  <c r="AY75" i="10"/>
  <c r="AX75" i="10"/>
  <c r="AW75" i="10"/>
  <c r="AV75" i="10"/>
  <c r="BP75" i="10" s="1"/>
  <c r="AU75" i="10"/>
  <c r="AT75" i="10"/>
  <c r="AS75" i="10"/>
  <c r="AR75" i="10"/>
  <c r="BO75" i="10" s="1"/>
  <c r="AQ75" i="10"/>
  <c r="AP75" i="10"/>
  <c r="AO75" i="10"/>
  <c r="AN75" i="10"/>
  <c r="AM75" i="10"/>
  <c r="BN75" i="10" s="1"/>
  <c r="AL75" i="10"/>
  <c r="AK75" i="10"/>
  <c r="AJ75" i="10"/>
  <c r="BM75" i="10" s="1"/>
  <c r="AI75" i="10"/>
  <c r="AH75" i="10"/>
  <c r="AG75" i="10"/>
  <c r="AF75" i="10"/>
  <c r="AE75" i="10"/>
  <c r="BL75" i="10" s="1"/>
  <c r="AD75" i="10"/>
  <c r="AC75" i="10"/>
  <c r="AB75" i="10"/>
  <c r="AA75" i="10"/>
  <c r="Z75" i="10"/>
  <c r="Y75" i="10"/>
  <c r="X75" i="10"/>
  <c r="W75" i="10"/>
  <c r="V75" i="10"/>
  <c r="U75" i="10"/>
  <c r="T75" i="10"/>
  <c r="BI75" i="10" s="1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AP74" i="10"/>
  <c r="Z74" i="10"/>
  <c r="J74" i="10"/>
  <c r="BQ73" i="10"/>
  <c r="BD73" i="10"/>
  <c r="BC73" i="10"/>
  <c r="BC215" i="10" s="1"/>
  <c r="BB73" i="10"/>
  <c r="BB216" i="10" s="1"/>
  <c r="BA73" i="10"/>
  <c r="BA152" i="10" s="1"/>
  <c r="AZ73" i="10"/>
  <c r="AY73" i="10"/>
  <c r="AY215" i="10" s="1"/>
  <c r="AX73" i="10"/>
  <c r="AX216" i="10" s="1"/>
  <c r="AW73" i="10"/>
  <c r="AW152" i="10" s="1"/>
  <c r="AV73" i="10"/>
  <c r="AU73" i="10"/>
  <c r="AU215" i="10" s="1"/>
  <c r="AT73" i="10"/>
  <c r="AT216" i="10" s="1"/>
  <c r="AS73" i="10"/>
  <c r="AS152" i="10" s="1"/>
  <c r="AR73" i="10"/>
  <c r="AQ73" i="10"/>
  <c r="AQ215" i="10" s="1"/>
  <c r="AP73" i="10"/>
  <c r="AO73" i="10"/>
  <c r="AN73" i="10"/>
  <c r="AM73" i="10"/>
  <c r="AM215" i="10" s="1"/>
  <c r="AL73" i="10"/>
  <c r="AK73" i="10"/>
  <c r="AJ73" i="10"/>
  <c r="AI73" i="10"/>
  <c r="AI215" i="10" s="1"/>
  <c r="AH73" i="10"/>
  <c r="AG73" i="10"/>
  <c r="AF73" i="10"/>
  <c r="AE73" i="10"/>
  <c r="BL73" i="10" s="1"/>
  <c r="AD73" i="10"/>
  <c r="AC73" i="10"/>
  <c r="AB73" i="10"/>
  <c r="AA73" i="10"/>
  <c r="AA215" i="10" s="1"/>
  <c r="Z73" i="10"/>
  <c r="Y73" i="10"/>
  <c r="X73" i="10"/>
  <c r="W73" i="10"/>
  <c r="W215" i="10" s="1"/>
  <c r="V73" i="10"/>
  <c r="U73" i="10"/>
  <c r="T73" i="10"/>
  <c r="S73" i="10"/>
  <c r="S215" i="10" s="1"/>
  <c r="R73" i="10"/>
  <c r="Q73" i="10"/>
  <c r="P73" i="10"/>
  <c r="O73" i="10"/>
  <c r="O215" i="10" s="1"/>
  <c r="N73" i="10"/>
  <c r="M73" i="10"/>
  <c r="L73" i="10"/>
  <c r="K73" i="10"/>
  <c r="K215" i="10" s="1"/>
  <c r="J73" i="10"/>
  <c r="I73" i="10"/>
  <c r="H73" i="10"/>
  <c r="G73" i="10"/>
  <c r="G215" i="10" s="1"/>
  <c r="F73" i="10"/>
  <c r="BC69" i="10"/>
  <c r="BB69" i="10"/>
  <c r="BA69" i="10"/>
  <c r="AY69" i="10"/>
  <c r="AX69" i="10"/>
  <c r="AW69" i="10"/>
  <c r="AU69" i="10"/>
  <c r="AT69" i="10"/>
  <c r="AS69" i="10"/>
  <c r="AQ69" i="10"/>
  <c r="BB68" i="10"/>
  <c r="BA68" i="10"/>
  <c r="AX68" i="10"/>
  <c r="AW68" i="10"/>
  <c r="AT68" i="10"/>
  <c r="AS68" i="10"/>
  <c r="BD66" i="10"/>
  <c r="BC66" i="10"/>
  <c r="BB66" i="10"/>
  <c r="BA66" i="10"/>
  <c r="AZ66" i="10"/>
  <c r="AY66" i="10"/>
  <c r="AX66" i="10"/>
  <c r="AW66" i="10"/>
  <c r="AV66" i="10"/>
  <c r="AU66" i="10"/>
  <c r="AT66" i="10"/>
  <c r="AS66" i="10"/>
  <c r="AR66" i="10"/>
  <c r="AQ66" i="10"/>
  <c r="BB65" i="10"/>
  <c r="BA65" i="10"/>
  <c r="AX65" i="10"/>
  <c r="AW65" i="10"/>
  <c r="AT65" i="10"/>
  <c r="AS65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BB62" i="10"/>
  <c r="BA62" i="10"/>
  <c r="AX62" i="10"/>
  <c r="AW62" i="10"/>
  <c r="AT62" i="10"/>
  <c r="AS62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BB60" i="10"/>
  <c r="BA60" i="10"/>
  <c r="AX60" i="10"/>
  <c r="AW60" i="10"/>
  <c r="AT60" i="10"/>
  <c r="AS60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BS56" i="10"/>
  <c r="BO56" i="10"/>
  <c r="BV56" i="10" s="1"/>
  <c r="BG56" i="10"/>
  <c r="BD56" i="10"/>
  <c r="BC56" i="10"/>
  <c r="BB56" i="10"/>
  <c r="BA56" i="10"/>
  <c r="AZ56" i="10"/>
  <c r="BQ56" i="10" s="1"/>
  <c r="AY56" i="10"/>
  <c r="AX56" i="10"/>
  <c r="AW56" i="10"/>
  <c r="AV56" i="10"/>
  <c r="BP56" i="10" s="1"/>
  <c r="AU56" i="10"/>
  <c r="AT56" i="10"/>
  <c r="AS56" i="10"/>
  <c r="AR56" i="10"/>
  <c r="AQ56" i="10"/>
  <c r="AP56" i="10"/>
  <c r="AO56" i="10"/>
  <c r="AN56" i="10"/>
  <c r="BN56" i="10" s="1"/>
  <c r="AM56" i="10"/>
  <c r="AL56" i="10"/>
  <c r="AK56" i="10"/>
  <c r="AJ56" i="10"/>
  <c r="BM56" i="10" s="1"/>
  <c r="AI56" i="10"/>
  <c r="AH56" i="10"/>
  <c r="AG56" i="10"/>
  <c r="AF56" i="10"/>
  <c r="AE56" i="10"/>
  <c r="BL56" i="10" s="1"/>
  <c r="AD56" i="10"/>
  <c r="AC56" i="10"/>
  <c r="AB56" i="10"/>
  <c r="AA56" i="10"/>
  <c r="Z56" i="10"/>
  <c r="BK56" i="10" s="1"/>
  <c r="Y56" i="10"/>
  <c r="X56" i="10"/>
  <c r="W56" i="10"/>
  <c r="V56" i="10"/>
  <c r="BJ56" i="10" s="1"/>
  <c r="U56" i="10"/>
  <c r="T56" i="10"/>
  <c r="S56" i="10"/>
  <c r="R56" i="10"/>
  <c r="BI56" i="10" s="1"/>
  <c r="Q56" i="10"/>
  <c r="P56" i="10"/>
  <c r="O56" i="10"/>
  <c r="N56" i="10"/>
  <c r="M56" i="10"/>
  <c r="BH56" i="10" s="1"/>
  <c r="L56" i="10"/>
  <c r="K56" i="10"/>
  <c r="J56" i="10"/>
  <c r="I56" i="10"/>
  <c r="H56" i="10"/>
  <c r="G56" i="10"/>
  <c r="F56" i="10"/>
  <c r="D56" i="10" s="1"/>
  <c r="E56" i="10"/>
  <c r="BF56" i="10" s="1"/>
  <c r="BD55" i="10"/>
  <c r="BC55" i="10"/>
  <c r="BB55" i="10"/>
  <c r="BA55" i="10"/>
  <c r="AZ55" i="10"/>
  <c r="BQ55" i="10" s="1"/>
  <c r="AY55" i="10"/>
  <c r="AX55" i="10"/>
  <c r="AW55" i="10"/>
  <c r="AV55" i="10"/>
  <c r="BP55" i="10" s="1"/>
  <c r="AU55" i="10"/>
  <c r="AT55" i="10"/>
  <c r="AS55" i="10"/>
  <c r="AR55" i="10"/>
  <c r="BO55" i="10" s="1"/>
  <c r="BV55" i="10" s="1"/>
  <c r="AQ55" i="10"/>
  <c r="AP55" i="10"/>
  <c r="AO55" i="10"/>
  <c r="AN55" i="10"/>
  <c r="AM55" i="10"/>
  <c r="AL55" i="10"/>
  <c r="AK55" i="10"/>
  <c r="AJ55" i="10"/>
  <c r="BM55" i="10" s="1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BI55" i="10" s="1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BD54" i="10"/>
  <c r="BC54" i="10"/>
  <c r="BB54" i="10"/>
  <c r="BA54" i="10"/>
  <c r="AZ54" i="10"/>
  <c r="AY54" i="10"/>
  <c r="AX54" i="10"/>
  <c r="AW54" i="10"/>
  <c r="AV54" i="10"/>
  <c r="AU54" i="10"/>
  <c r="AT54" i="10"/>
  <c r="BO54" i="10" s="1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BK54" i="10" s="1"/>
  <c r="Y54" i="10"/>
  <c r="X54" i="10"/>
  <c r="W54" i="10"/>
  <c r="V54" i="10"/>
  <c r="BJ54" i="10" s="1"/>
  <c r="U54" i="10"/>
  <c r="T54" i="10"/>
  <c r="S54" i="10"/>
  <c r="R54" i="10"/>
  <c r="BI54" i="10" s="1"/>
  <c r="Q54" i="10"/>
  <c r="P54" i="10"/>
  <c r="O54" i="10"/>
  <c r="N54" i="10"/>
  <c r="M54" i="10"/>
  <c r="L54" i="10"/>
  <c r="K54" i="10"/>
  <c r="J54" i="10"/>
  <c r="BG54" i="10" s="1"/>
  <c r="I54" i="10"/>
  <c r="H54" i="10"/>
  <c r="G54" i="10"/>
  <c r="F54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BH51" i="10"/>
  <c r="BD51" i="10"/>
  <c r="BC51" i="10"/>
  <c r="BB51" i="10"/>
  <c r="BA51" i="10"/>
  <c r="AZ51" i="10"/>
  <c r="BQ51" i="10" s="1"/>
  <c r="AY51" i="10"/>
  <c r="BP51" i="10" s="1"/>
  <c r="AX51" i="10"/>
  <c r="AW51" i="10"/>
  <c r="AV51" i="10"/>
  <c r="AU51" i="10"/>
  <c r="AT51" i="10"/>
  <c r="AS51" i="10"/>
  <c r="BO51" i="10" s="1"/>
  <c r="AR51" i="10"/>
  <c r="AQ51" i="10"/>
  <c r="AP51" i="10"/>
  <c r="AO51" i="10"/>
  <c r="AN51" i="10"/>
  <c r="AM51" i="10"/>
  <c r="BN51" i="10" s="1"/>
  <c r="AL51" i="10"/>
  <c r="AK51" i="10"/>
  <c r="AJ51" i="10"/>
  <c r="AI51" i="10"/>
  <c r="BM51" i="10" s="1"/>
  <c r="AH51" i="10"/>
  <c r="AG51" i="10"/>
  <c r="AF51" i="10"/>
  <c r="AE51" i="10"/>
  <c r="BL51" i="10" s="1"/>
  <c r="AD51" i="10"/>
  <c r="AC51" i="10"/>
  <c r="AB51" i="10"/>
  <c r="AA51" i="10"/>
  <c r="Z51" i="10"/>
  <c r="Y51" i="10"/>
  <c r="X51" i="10"/>
  <c r="W51" i="10"/>
  <c r="BJ51" i="10" s="1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BG51" i="10" s="1"/>
  <c r="H51" i="10"/>
  <c r="G51" i="10"/>
  <c r="F51" i="10"/>
  <c r="E51" i="10"/>
  <c r="BF51" i="10" s="1"/>
  <c r="BJ50" i="10"/>
  <c r="BD50" i="10"/>
  <c r="BC50" i="10"/>
  <c r="BB50" i="10"/>
  <c r="BA50" i="10"/>
  <c r="AZ50" i="10"/>
  <c r="AY50" i="10"/>
  <c r="AX50" i="10"/>
  <c r="AW50" i="10"/>
  <c r="BP50" i="10" s="1"/>
  <c r="AV50" i="10"/>
  <c r="AU50" i="10"/>
  <c r="AT50" i="10"/>
  <c r="AS50" i="10"/>
  <c r="AR50" i="10"/>
  <c r="AQ50" i="10"/>
  <c r="AP50" i="10"/>
  <c r="AO50" i="10"/>
  <c r="BN50" i="10" s="1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BK50" i="10" s="1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BH50" i="10" s="1"/>
  <c r="L50" i="10"/>
  <c r="K50" i="10"/>
  <c r="J50" i="10"/>
  <c r="I50" i="10"/>
  <c r="BG50" i="10" s="1"/>
  <c r="H50" i="10"/>
  <c r="G50" i="10"/>
  <c r="F50" i="10"/>
  <c r="E50" i="10"/>
  <c r="D50" i="10" s="1"/>
  <c r="BD49" i="10"/>
  <c r="BC49" i="10"/>
  <c r="BB49" i="10"/>
  <c r="BA49" i="10"/>
  <c r="AZ49" i="10"/>
  <c r="AY49" i="10"/>
  <c r="BP49" i="10" s="1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BN49" i="10" s="1"/>
  <c r="AL49" i="10"/>
  <c r="AK49" i="10"/>
  <c r="AJ49" i="10"/>
  <c r="AI49" i="10"/>
  <c r="BM49" i="10" s="1"/>
  <c r="AH49" i="10"/>
  <c r="AG49" i="10"/>
  <c r="AF49" i="10"/>
  <c r="AE49" i="10"/>
  <c r="BL49" i="10" s="1"/>
  <c r="AD49" i="10"/>
  <c r="AC49" i="10"/>
  <c r="AB49" i="10"/>
  <c r="AA49" i="10"/>
  <c r="Z49" i="10"/>
  <c r="Y49" i="10"/>
  <c r="X49" i="10"/>
  <c r="W49" i="10"/>
  <c r="BJ49" i="10" s="1"/>
  <c r="V49" i="10"/>
  <c r="U49" i="10"/>
  <c r="T49" i="10"/>
  <c r="S49" i="10"/>
  <c r="R49" i="10"/>
  <c r="Q49" i="10"/>
  <c r="P49" i="10"/>
  <c r="O49" i="10"/>
  <c r="BH49" i="10" s="1"/>
  <c r="N49" i="10"/>
  <c r="M49" i="10"/>
  <c r="L49" i="10"/>
  <c r="K49" i="10"/>
  <c r="J49" i="10"/>
  <c r="I49" i="10"/>
  <c r="H49" i="10"/>
  <c r="G49" i="10"/>
  <c r="F49" i="10"/>
  <c r="E49" i="10"/>
  <c r="BD48" i="10"/>
  <c r="BD52" i="10" s="1"/>
  <c r="BC48" i="10"/>
  <c r="BB48" i="10"/>
  <c r="BB52" i="10" s="1"/>
  <c r="BA48" i="10"/>
  <c r="BA52" i="10" s="1"/>
  <c r="AZ48" i="10"/>
  <c r="AZ52" i="10" s="1"/>
  <c r="AY48" i="10"/>
  <c r="AX48" i="10"/>
  <c r="AX52" i="10" s="1"/>
  <c r="AW48" i="10"/>
  <c r="AV48" i="10"/>
  <c r="AV52" i="10" s="1"/>
  <c r="AU48" i="10"/>
  <c r="AT48" i="10"/>
  <c r="AT52" i="10" s="1"/>
  <c r="AS48" i="10"/>
  <c r="AS52" i="10" s="1"/>
  <c r="AR48" i="10"/>
  <c r="AR52" i="10" s="1"/>
  <c r="AQ48" i="10"/>
  <c r="AP48" i="10"/>
  <c r="AP52" i="10" s="1"/>
  <c r="AO48" i="10"/>
  <c r="AN48" i="10"/>
  <c r="AN52" i="10" s="1"/>
  <c r="AM48" i="10"/>
  <c r="AL48" i="10"/>
  <c r="AL52" i="10" s="1"/>
  <c r="AK48" i="10"/>
  <c r="AK52" i="10" s="1"/>
  <c r="AJ48" i="10"/>
  <c r="AJ52" i="10" s="1"/>
  <c r="AI48" i="10"/>
  <c r="AH48" i="10"/>
  <c r="AH52" i="10" s="1"/>
  <c r="AG48" i="10"/>
  <c r="AG52" i="10" s="1"/>
  <c r="AF48" i="10"/>
  <c r="AF52" i="10" s="1"/>
  <c r="AE48" i="10"/>
  <c r="AD48" i="10"/>
  <c r="AD52" i="10" s="1"/>
  <c r="AC48" i="10"/>
  <c r="AC52" i="10" s="1"/>
  <c r="AB48" i="10"/>
  <c r="AB52" i="10" s="1"/>
  <c r="AA48" i="10"/>
  <c r="Z48" i="10"/>
  <c r="Z52" i="10" s="1"/>
  <c r="Y48" i="10"/>
  <c r="X48" i="10"/>
  <c r="X52" i="10" s="1"/>
  <c r="W48" i="10"/>
  <c r="V48" i="10"/>
  <c r="V52" i="10" s="1"/>
  <c r="U48" i="10"/>
  <c r="U52" i="10" s="1"/>
  <c r="T48" i="10"/>
  <c r="T52" i="10" s="1"/>
  <c r="S48" i="10"/>
  <c r="R48" i="10"/>
  <c r="R52" i="10" s="1"/>
  <c r="Q48" i="10"/>
  <c r="Q52" i="10" s="1"/>
  <c r="P48" i="10"/>
  <c r="P52" i="10" s="1"/>
  <c r="O48" i="10"/>
  <c r="N48" i="10"/>
  <c r="N52" i="10" s="1"/>
  <c r="M48" i="10"/>
  <c r="BH48" i="10" s="1"/>
  <c r="L48" i="10"/>
  <c r="L52" i="10" s="1"/>
  <c r="K48" i="10"/>
  <c r="J48" i="10"/>
  <c r="J52" i="10" s="1"/>
  <c r="I48" i="10"/>
  <c r="H48" i="10"/>
  <c r="H52" i="10" s="1"/>
  <c r="G48" i="10"/>
  <c r="F48" i="10"/>
  <c r="F52" i="10" s="1"/>
  <c r="E48" i="10"/>
  <c r="BD46" i="10"/>
  <c r="BC46" i="10"/>
  <c r="BB46" i="10"/>
  <c r="BA46" i="10"/>
  <c r="AZ46" i="10"/>
  <c r="AY46" i="10"/>
  <c r="AX46" i="10"/>
  <c r="AW46" i="10"/>
  <c r="BP46" i="10" s="1"/>
  <c r="AV46" i="10"/>
  <c r="AU46" i="10"/>
  <c r="AT46" i="10"/>
  <c r="AS46" i="10"/>
  <c r="AR46" i="10"/>
  <c r="AQ46" i="10"/>
  <c r="AP46" i="10"/>
  <c r="AO46" i="10"/>
  <c r="BN46" i="10" s="1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BJ46" i="10" s="1"/>
  <c r="X46" i="10"/>
  <c r="W46" i="10"/>
  <c r="V46" i="10"/>
  <c r="U46" i="10"/>
  <c r="T46" i="10"/>
  <c r="S46" i="10"/>
  <c r="R46" i="10"/>
  <c r="Q46" i="10"/>
  <c r="P46" i="10"/>
  <c r="O46" i="10"/>
  <c r="N46" i="10"/>
  <c r="M46" i="10"/>
  <c r="BH46" i="10" s="1"/>
  <c r="L46" i="10"/>
  <c r="K46" i="10"/>
  <c r="J46" i="10"/>
  <c r="I46" i="10"/>
  <c r="BG46" i="10" s="1"/>
  <c r="H46" i="10"/>
  <c r="G46" i="10"/>
  <c r="F46" i="10"/>
  <c r="E46" i="10"/>
  <c r="D46" i="10" s="1"/>
  <c r="BL45" i="10"/>
  <c r="BD45" i="10"/>
  <c r="BC45" i="10"/>
  <c r="BB45" i="10"/>
  <c r="BA45" i="10"/>
  <c r="AZ45" i="10"/>
  <c r="AY45" i="10"/>
  <c r="BP45" i="10" s="1"/>
  <c r="AX45" i="10"/>
  <c r="AW45" i="10"/>
  <c r="AV45" i="10"/>
  <c r="AU45" i="10"/>
  <c r="AT45" i="10"/>
  <c r="AS45" i="10"/>
  <c r="BO45" i="10" s="1"/>
  <c r="AR45" i="10"/>
  <c r="AQ45" i="10"/>
  <c r="AP45" i="10"/>
  <c r="AO45" i="10"/>
  <c r="AN45" i="10"/>
  <c r="AM45" i="10"/>
  <c r="BN45" i="10" s="1"/>
  <c r="AL45" i="10"/>
  <c r="AK45" i="10"/>
  <c r="AJ45" i="10"/>
  <c r="AI45" i="10"/>
  <c r="BM45" i="10" s="1"/>
  <c r="AH45" i="10"/>
  <c r="AG45" i="10"/>
  <c r="AF45" i="10"/>
  <c r="AE45" i="10"/>
  <c r="AD45" i="10"/>
  <c r="AC45" i="10"/>
  <c r="AB45" i="10"/>
  <c r="AA45" i="10"/>
  <c r="Z45" i="10"/>
  <c r="BK45" i="10" s="1"/>
  <c r="Y45" i="10"/>
  <c r="X45" i="10"/>
  <c r="W45" i="10"/>
  <c r="BJ45" i="10" s="1"/>
  <c r="V45" i="10"/>
  <c r="U45" i="10"/>
  <c r="T45" i="10"/>
  <c r="S45" i="10"/>
  <c r="R45" i="10"/>
  <c r="BI45" i="10" s="1"/>
  <c r="BT45" i="10" s="1"/>
  <c r="Q45" i="10"/>
  <c r="P45" i="10"/>
  <c r="O45" i="10"/>
  <c r="BH45" i="10" s="1"/>
  <c r="N45" i="10"/>
  <c r="M45" i="10"/>
  <c r="L45" i="10"/>
  <c r="K45" i="10"/>
  <c r="J45" i="10"/>
  <c r="I45" i="10"/>
  <c r="H45" i="10"/>
  <c r="G45" i="10"/>
  <c r="F45" i="10"/>
  <c r="E45" i="10"/>
  <c r="BD44" i="10"/>
  <c r="BC44" i="10"/>
  <c r="BB44" i="10"/>
  <c r="BA44" i="10"/>
  <c r="AZ44" i="10"/>
  <c r="BQ44" i="10" s="1"/>
  <c r="AY44" i="10"/>
  <c r="AX44" i="10"/>
  <c r="AW44" i="10"/>
  <c r="BP44" i="10" s="1"/>
  <c r="AV44" i="10"/>
  <c r="AU44" i="10"/>
  <c r="AT44" i="10"/>
  <c r="AS44" i="10"/>
  <c r="AR44" i="10"/>
  <c r="BO44" i="10" s="1"/>
  <c r="BV44" i="10" s="1"/>
  <c r="AQ44" i="10"/>
  <c r="AP44" i="10"/>
  <c r="AO44" i="10"/>
  <c r="BN44" i="10" s="1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BJ44" i="10" s="1"/>
  <c r="X44" i="10"/>
  <c r="W44" i="10"/>
  <c r="V44" i="10"/>
  <c r="U44" i="10"/>
  <c r="T44" i="10"/>
  <c r="S44" i="10"/>
  <c r="R44" i="10"/>
  <c r="Q44" i="10"/>
  <c r="P44" i="10"/>
  <c r="O44" i="10"/>
  <c r="N44" i="10"/>
  <c r="M44" i="10"/>
  <c r="BH44" i="10" s="1"/>
  <c r="L44" i="10"/>
  <c r="K44" i="10"/>
  <c r="J44" i="10"/>
  <c r="I44" i="10"/>
  <c r="BG44" i="10" s="1"/>
  <c r="H44" i="10"/>
  <c r="G44" i="10"/>
  <c r="F44" i="10"/>
  <c r="E44" i="10"/>
  <c r="D44" i="10" s="1"/>
  <c r="BL43" i="10"/>
  <c r="BU43" i="10" s="1"/>
  <c r="BH43" i="10"/>
  <c r="BD43" i="10"/>
  <c r="BC43" i="10"/>
  <c r="BB43" i="10"/>
  <c r="BA43" i="10"/>
  <c r="AZ43" i="10"/>
  <c r="BQ43" i="10" s="1"/>
  <c r="AY43" i="10"/>
  <c r="BP43" i="10" s="1"/>
  <c r="AX43" i="10"/>
  <c r="AW43" i="10"/>
  <c r="AV43" i="10"/>
  <c r="AU43" i="10"/>
  <c r="AT43" i="10"/>
  <c r="AS43" i="10"/>
  <c r="BO43" i="10" s="1"/>
  <c r="BV43" i="10" s="1"/>
  <c r="AR43" i="10"/>
  <c r="AQ43" i="10"/>
  <c r="AP43" i="10"/>
  <c r="AO43" i="10"/>
  <c r="AN43" i="10"/>
  <c r="AM43" i="10"/>
  <c r="BN43" i="10" s="1"/>
  <c r="AL43" i="10"/>
  <c r="AK43" i="10"/>
  <c r="AJ43" i="10"/>
  <c r="AI43" i="10"/>
  <c r="BM43" i="10" s="1"/>
  <c r="AH43" i="10"/>
  <c r="AG43" i="10"/>
  <c r="AF43" i="10"/>
  <c r="AE43" i="10"/>
  <c r="AD43" i="10"/>
  <c r="AC43" i="10"/>
  <c r="AB43" i="10"/>
  <c r="AA43" i="10"/>
  <c r="Z43" i="10"/>
  <c r="BK43" i="10" s="1"/>
  <c r="Y43" i="10"/>
  <c r="X43" i="10"/>
  <c r="W43" i="10"/>
  <c r="BJ43" i="10" s="1"/>
  <c r="V43" i="10"/>
  <c r="U43" i="10"/>
  <c r="T43" i="10"/>
  <c r="S43" i="10"/>
  <c r="R43" i="10"/>
  <c r="BI43" i="10" s="1"/>
  <c r="BT43" i="10" s="1"/>
  <c r="Q43" i="10"/>
  <c r="P43" i="10"/>
  <c r="O43" i="10"/>
  <c r="N43" i="10"/>
  <c r="M43" i="10"/>
  <c r="L43" i="10"/>
  <c r="K43" i="10"/>
  <c r="J43" i="10"/>
  <c r="I43" i="10"/>
  <c r="BG43" i="10" s="1"/>
  <c r="H43" i="10"/>
  <c r="G43" i="10"/>
  <c r="F43" i="10"/>
  <c r="E43" i="10"/>
  <c r="BF43" i="10" s="1"/>
  <c r="BN42" i="10"/>
  <c r="BD42" i="10"/>
  <c r="BC42" i="10"/>
  <c r="BB42" i="10"/>
  <c r="BA42" i="10"/>
  <c r="AZ42" i="10"/>
  <c r="BQ42" i="10" s="1"/>
  <c r="AY42" i="10"/>
  <c r="AX42" i="10"/>
  <c r="AW42" i="10"/>
  <c r="BP42" i="10" s="1"/>
  <c r="AV42" i="10"/>
  <c r="AU42" i="10"/>
  <c r="AT42" i="10"/>
  <c r="AS42" i="10"/>
  <c r="AR42" i="10"/>
  <c r="BO42" i="10" s="1"/>
  <c r="BV42" i="10" s="1"/>
  <c r="AQ42" i="10"/>
  <c r="AP42" i="10"/>
  <c r="AO42" i="10"/>
  <c r="AN42" i="10"/>
  <c r="AM42" i="10"/>
  <c r="AL42" i="10"/>
  <c r="AK42" i="10"/>
  <c r="AJ42" i="10"/>
  <c r="AI42" i="10"/>
  <c r="BM42" i="10" s="1"/>
  <c r="AH42" i="10"/>
  <c r="AG42" i="10"/>
  <c r="AF42" i="10"/>
  <c r="AE42" i="10"/>
  <c r="BL42" i="10" s="1"/>
  <c r="AD42" i="10"/>
  <c r="AC42" i="10"/>
  <c r="AB42" i="10"/>
  <c r="AA42" i="10"/>
  <c r="Z42" i="10"/>
  <c r="Y42" i="10"/>
  <c r="BJ42" i="10" s="1"/>
  <c r="X42" i="10"/>
  <c r="W42" i="10"/>
  <c r="V42" i="10"/>
  <c r="U42" i="10"/>
  <c r="T42" i="10"/>
  <c r="S42" i="10"/>
  <c r="BI42" i="10" s="1"/>
  <c r="R42" i="10"/>
  <c r="Q42" i="10"/>
  <c r="P42" i="10"/>
  <c r="O42" i="10"/>
  <c r="N42" i="10"/>
  <c r="M42" i="10"/>
  <c r="BH42" i="10" s="1"/>
  <c r="L42" i="10"/>
  <c r="K42" i="10"/>
  <c r="J42" i="10"/>
  <c r="I42" i="10"/>
  <c r="BG42" i="10" s="1"/>
  <c r="H42" i="10"/>
  <c r="G42" i="10"/>
  <c r="F42" i="10"/>
  <c r="E42" i="10"/>
  <c r="D42" i="10" s="1"/>
  <c r="BT41" i="10"/>
  <c r="BL41" i="10"/>
  <c r="BU41" i="10" s="1"/>
  <c r="BH41" i="10"/>
  <c r="BD41" i="10"/>
  <c r="BC41" i="10"/>
  <c r="BB41" i="10"/>
  <c r="BA41" i="10"/>
  <c r="AZ41" i="10"/>
  <c r="BQ41" i="10" s="1"/>
  <c r="AY41" i="10"/>
  <c r="BP41" i="10" s="1"/>
  <c r="AX41" i="10"/>
  <c r="AW41" i="10"/>
  <c r="AV41" i="10"/>
  <c r="AU41" i="10"/>
  <c r="AT41" i="10"/>
  <c r="AS41" i="10"/>
  <c r="BO41" i="10" s="1"/>
  <c r="AR41" i="10"/>
  <c r="AQ41" i="10"/>
  <c r="AP41" i="10"/>
  <c r="AO41" i="10"/>
  <c r="AN41" i="10"/>
  <c r="AM41" i="10"/>
  <c r="BN41" i="10" s="1"/>
  <c r="AL41" i="10"/>
  <c r="AK41" i="10"/>
  <c r="AJ41" i="10"/>
  <c r="AI41" i="10"/>
  <c r="BM41" i="10" s="1"/>
  <c r="AH41" i="10"/>
  <c r="AG41" i="10"/>
  <c r="AF41" i="10"/>
  <c r="AE41" i="10"/>
  <c r="AD41" i="10"/>
  <c r="AC41" i="10"/>
  <c r="AB41" i="10"/>
  <c r="AA41" i="10"/>
  <c r="Z41" i="10"/>
  <c r="BK41" i="10" s="1"/>
  <c r="Y41" i="10"/>
  <c r="X41" i="10"/>
  <c r="W41" i="10"/>
  <c r="BJ41" i="10" s="1"/>
  <c r="V41" i="10"/>
  <c r="U41" i="10"/>
  <c r="T41" i="10"/>
  <c r="S41" i="10"/>
  <c r="R41" i="10"/>
  <c r="BI41" i="10" s="1"/>
  <c r="Q41" i="10"/>
  <c r="P41" i="10"/>
  <c r="O41" i="10"/>
  <c r="N41" i="10"/>
  <c r="M41" i="10"/>
  <c r="L41" i="10"/>
  <c r="K41" i="10"/>
  <c r="J41" i="10"/>
  <c r="I41" i="10"/>
  <c r="BG41" i="10" s="1"/>
  <c r="H41" i="10"/>
  <c r="G41" i="10"/>
  <c r="F41" i="10"/>
  <c r="E41" i="10"/>
  <c r="BF41" i="10" s="1"/>
  <c r="BJ40" i="10"/>
  <c r="BD40" i="10"/>
  <c r="BC40" i="10"/>
  <c r="BB40" i="10"/>
  <c r="BA40" i="10"/>
  <c r="AZ40" i="10"/>
  <c r="BQ40" i="10" s="1"/>
  <c r="AY40" i="10"/>
  <c r="AX40" i="10"/>
  <c r="AW40" i="10"/>
  <c r="BP40" i="10" s="1"/>
  <c r="AV40" i="10"/>
  <c r="AU40" i="10"/>
  <c r="AT40" i="10"/>
  <c r="AS40" i="10"/>
  <c r="AR40" i="10"/>
  <c r="BO40" i="10" s="1"/>
  <c r="BV40" i="10" s="1"/>
  <c r="AQ40" i="10"/>
  <c r="AP40" i="10"/>
  <c r="AO40" i="10"/>
  <c r="BN40" i="10" s="1"/>
  <c r="AN40" i="10"/>
  <c r="AM40" i="10"/>
  <c r="AL40" i="10"/>
  <c r="AK40" i="10"/>
  <c r="AJ40" i="10"/>
  <c r="AI40" i="10"/>
  <c r="BM40" i="10" s="1"/>
  <c r="AH40" i="10"/>
  <c r="AG40" i="10"/>
  <c r="AF40" i="10"/>
  <c r="AE40" i="10"/>
  <c r="AD40" i="10"/>
  <c r="AC40" i="10"/>
  <c r="AB40" i="10"/>
  <c r="AA40" i="10"/>
  <c r="Z40" i="10"/>
  <c r="BK40" i="10" s="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BH40" i="10" s="1"/>
  <c r="L40" i="10"/>
  <c r="K40" i="10"/>
  <c r="J40" i="10"/>
  <c r="I40" i="10"/>
  <c r="BG40" i="10" s="1"/>
  <c r="H40" i="10"/>
  <c r="G40" i="10"/>
  <c r="F40" i="10"/>
  <c r="E40" i="10"/>
  <c r="D40" i="10" s="1"/>
  <c r="BD39" i="10"/>
  <c r="BC39" i="10"/>
  <c r="BB39" i="10"/>
  <c r="BA39" i="10"/>
  <c r="AZ39" i="10"/>
  <c r="AY39" i="10"/>
  <c r="BP39" i="10" s="1"/>
  <c r="AX39" i="10"/>
  <c r="AW39" i="10"/>
  <c r="AV39" i="10"/>
  <c r="AU39" i="10"/>
  <c r="AU47" i="10" s="1"/>
  <c r="AT39" i="10"/>
  <c r="AS39" i="10"/>
  <c r="AR39" i="10"/>
  <c r="AQ39" i="10"/>
  <c r="AP39" i="10"/>
  <c r="AO39" i="10"/>
  <c r="AN39" i="10"/>
  <c r="AM39" i="10"/>
  <c r="BN39" i="10" s="1"/>
  <c r="AL39" i="10"/>
  <c r="AK39" i="10"/>
  <c r="AJ39" i="10"/>
  <c r="AI39" i="10"/>
  <c r="BM39" i="10" s="1"/>
  <c r="AH39" i="10"/>
  <c r="AG39" i="10"/>
  <c r="AF39" i="10"/>
  <c r="AE39" i="10"/>
  <c r="BL39" i="10" s="1"/>
  <c r="AD39" i="10"/>
  <c r="AC39" i="10"/>
  <c r="AB39" i="10"/>
  <c r="AA39" i="10"/>
  <c r="Z39" i="10"/>
  <c r="Y39" i="10"/>
  <c r="X39" i="10"/>
  <c r="W39" i="10"/>
  <c r="BJ39" i="10" s="1"/>
  <c r="V39" i="10"/>
  <c r="U39" i="10"/>
  <c r="T39" i="10"/>
  <c r="S39" i="10"/>
  <c r="R39" i="10"/>
  <c r="Q39" i="10"/>
  <c r="P39" i="10"/>
  <c r="O39" i="10"/>
  <c r="BH39" i="10" s="1"/>
  <c r="N39" i="10"/>
  <c r="M39" i="10"/>
  <c r="L39" i="10"/>
  <c r="K39" i="10"/>
  <c r="J39" i="10"/>
  <c r="I39" i="10"/>
  <c r="H39" i="10"/>
  <c r="G39" i="10"/>
  <c r="F39" i="10"/>
  <c r="E39" i="10"/>
  <c r="BD38" i="10"/>
  <c r="BC38" i="10"/>
  <c r="BB38" i="10"/>
  <c r="BA38" i="10"/>
  <c r="AZ38" i="10"/>
  <c r="AY38" i="10"/>
  <c r="AX38" i="10"/>
  <c r="AW38" i="10"/>
  <c r="BP38" i="10" s="1"/>
  <c r="AV38" i="10"/>
  <c r="AU38" i="10"/>
  <c r="AT38" i="10"/>
  <c r="AS38" i="10"/>
  <c r="AR38" i="10"/>
  <c r="AQ38" i="10"/>
  <c r="AP38" i="10"/>
  <c r="AO38" i="10"/>
  <c r="BN38" i="10" s="1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BJ38" i="10" s="1"/>
  <c r="X38" i="10"/>
  <c r="W38" i="10"/>
  <c r="V38" i="10"/>
  <c r="U38" i="10"/>
  <c r="T38" i="10"/>
  <c r="S38" i="10"/>
  <c r="R38" i="10"/>
  <c r="Q38" i="10"/>
  <c r="P38" i="10"/>
  <c r="O38" i="10"/>
  <c r="N38" i="10"/>
  <c r="M38" i="10"/>
  <c r="BH38" i="10" s="1"/>
  <c r="L38" i="10"/>
  <c r="K38" i="10"/>
  <c r="J38" i="10"/>
  <c r="I38" i="10"/>
  <c r="BG38" i="10" s="1"/>
  <c r="H38" i="10"/>
  <c r="G38" i="10"/>
  <c r="F38" i="10"/>
  <c r="E38" i="10"/>
  <c r="D38" i="10" s="1"/>
  <c r="BL37" i="10"/>
  <c r="BD37" i="10"/>
  <c r="BD47" i="10" s="1"/>
  <c r="BC37" i="10"/>
  <c r="BB37" i="10"/>
  <c r="BB47" i="10" s="1"/>
  <c r="BA37" i="10"/>
  <c r="AZ37" i="10"/>
  <c r="AZ47" i="10" s="1"/>
  <c r="AY37" i="10"/>
  <c r="AX37" i="10"/>
  <c r="AX47" i="10" s="1"/>
  <c r="AW37" i="10"/>
  <c r="AV37" i="10"/>
  <c r="AV47" i="10" s="1"/>
  <c r="AU37" i="10"/>
  <c r="AT37" i="10"/>
  <c r="AT47" i="10" s="1"/>
  <c r="AS37" i="10"/>
  <c r="BO37" i="10" s="1"/>
  <c r="AR37" i="10"/>
  <c r="AR47" i="10" s="1"/>
  <c r="AQ37" i="10"/>
  <c r="AP37" i="10"/>
  <c r="AP47" i="10" s="1"/>
  <c r="AO37" i="10"/>
  <c r="AN37" i="10"/>
  <c r="AN47" i="10" s="1"/>
  <c r="AM37" i="10"/>
  <c r="AL37" i="10"/>
  <c r="AL47" i="10" s="1"/>
  <c r="AK37" i="10"/>
  <c r="AJ37" i="10"/>
  <c r="AJ47" i="10" s="1"/>
  <c r="AI37" i="10"/>
  <c r="AH37" i="10"/>
  <c r="AH47" i="10" s="1"/>
  <c r="AG37" i="10"/>
  <c r="AF37" i="10"/>
  <c r="AF47" i="10" s="1"/>
  <c r="AE37" i="10"/>
  <c r="AD37" i="10"/>
  <c r="AD47" i="10" s="1"/>
  <c r="AC37" i="10"/>
  <c r="AB37" i="10"/>
  <c r="AB47" i="10" s="1"/>
  <c r="AA37" i="10"/>
  <c r="Z37" i="10"/>
  <c r="Z47" i="10" s="1"/>
  <c r="Y37" i="10"/>
  <c r="X37" i="10"/>
  <c r="X47" i="10" s="1"/>
  <c r="W37" i="10"/>
  <c r="V37" i="10"/>
  <c r="V47" i="10" s="1"/>
  <c r="U37" i="10"/>
  <c r="T37" i="10"/>
  <c r="T47" i="10" s="1"/>
  <c r="S37" i="10"/>
  <c r="R37" i="10"/>
  <c r="R47" i="10" s="1"/>
  <c r="Q37" i="10"/>
  <c r="P37" i="10"/>
  <c r="P47" i="10" s="1"/>
  <c r="O37" i="10"/>
  <c r="N37" i="10"/>
  <c r="N47" i="10" s="1"/>
  <c r="M37" i="10"/>
  <c r="L37" i="10"/>
  <c r="L47" i="10" s="1"/>
  <c r="K37" i="10"/>
  <c r="J37" i="10"/>
  <c r="J47" i="10" s="1"/>
  <c r="I37" i="10"/>
  <c r="H37" i="10"/>
  <c r="H47" i="10" s="1"/>
  <c r="G37" i="10"/>
  <c r="F37" i="10"/>
  <c r="F47" i="10" s="1"/>
  <c r="E37" i="10"/>
  <c r="BD36" i="10"/>
  <c r="BC36" i="10"/>
  <c r="BB36" i="10"/>
  <c r="BA36" i="10"/>
  <c r="AZ36" i="10"/>
  <c r="BQ36" i="10" s="1"/>
  <c r="AY36" i="10"/>
  <c r="AX36" i="10"/>
  <c r="AW36" i="10"/>
  <c r="BP36" i="10" s="1"/>
  <c r="AV36" i="10"/>
  <c r="AU36" i="10"/>
  <c r="AT36" i="10"/>
  <c r="AS36" i="10"/>
  <c r="AR36" i="10"/>
  <c r="BO36" i="10" s="1"/>
  <c r="BV36" i="10" s="1"/>
  <c r="AQ36" i="10"/>
  <c r="AP36" i="10"/>
  <c r="AO36" i="10"/>
  <c r="BN36" i="10" s="1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BJ36" i="10" s="1"/>
  <c r="X36" i="10"/>
  <c r="W36" i="10"/>
  <c r="V36" i="10"/>
  <c r="U36" i="10"/>
  <c r="T36" i="10"/>
  <c r="S36" i="10"/>
  <c r="R36" i="10"/>
  <c r="Q36" i="10"/>
  <c r="P36" i="10"/>
  <c r="O36" i="10"/>
  <c r="N36" i="10"/>
  <c r="M36" i="10"/>
  <c r="BH36" i="10" s="1"/>
  <c r="L36" i="10"/>
  <c r="K36" i="10"/>
  <c r="J36" i="10"/>
  <c r="I36" i="10"/>
  <c r="BG36" i="10" s="1"/>
  <c r="H36" i="10"/>
  <c r="G36" i="10"/>
  <c r="F36" i="10"/>
  <c r="E36" i="10"/>
  <c r="D36" i="10" s="1"/>
  <c r="BL34" i="10"/>
  <c r="BU34" i="10" s="1"/>
  <c r="BH34" i="10"/>
  <c r="BD34" i="10"/>
  <c r="BC34" i="10"/>
  <c r="BB34" i="10"/>
  <c r="BA34" i="10"/>
  <c r="AZ34" i="10"/>
  <c r="AY34" i="10"/>
  <c r="BP34" i="10" s="1"/>
  <c r="AX34" i="10"/>
  <c r="AW34" i="10"/>
  <c r="AV34" i="10"/>
  <c r="AU34" i="10"/>
  <c r="AT34" i="10"/>
  <c r="AS34" i="10"/>
  <c r="BO34" i="10" s="1"/>
  <c r="AR34" i="10"/>
  <c r="AQ34" i="10"/>
  <c r="AP34" i="10"/>
  <c r="AO34" i="10"/>
  <c r="AN34" i="10"/>
  <c r="AM34" i="10"/>
  <c r="BN34" i="10" s="1"/>
  <c r="AL34" i="10"/>
  <c r="AK34" i="10"/>
  <c r="AJ34" i="10"/>
  <c r="AI34" i="10"/>
  <c r="BM34" i="10" s="1"/>
  <c r="AH34" i="10"/>
  <c r="AG34" i="10"/>
  <c r="AF34" i="10"/>
  <c r="AE34" i="10"/>
  <c r="AD34" i="10"/>
  <c r="AC34" i="10"/>
  <c r="AB34" i="10"/>
  <c r="AA34" i="10"/>
  <c r="Z34" i="10"/>
  <c r="BK34" i="10" s="1"/>
  <c r="Y34" i="10"/>
  <c r="X34" i="10"/>
  <c r="W34" i="10"/>
  <c r="BJ34" i="10" s="1"/>
  <c r="V34" i="10"/>
  <c r="U34" i="10"/>
  <c r="T34" i="10"/>
  <c r="S34" i="10"/>
  <c r="R34" i="10"/>
  <c r="BI34" i="10" s="1"/>
  <c r="BT34" i="10" s="1"/>
  <c r="Q34" i="10"/>
  <c r="P34" i="10"/>
  <c r="O34" i="10"/>
  <c r="N34" i="10"/>
  <c r="M34" i="10"/>
  <c r="L34" i="10"/>
  <c r="K34" i="10"/>
  <c r="J34" i="10"/>
  <c r="I34" i="10"/>
  <c r="BG34" i="10" s="1"/>
  <c r="H34" i="10"/>
  <c r="G34" i="10"/>
  <c r="F34" i="10"/>
  <c r="E34" i="10"/>
  <c r="BF34" i="10" s="1"/>
  <c r="BN33" i="10"/>
  <c r="BD33" i="10"/>
  <c r="BC33" i="10"/>
  <c r="BB33" i="10"/>
  <c r="BA33" i="10"/>
  <c r="AZ33" i="10"/>
  <c r="BQ33" i="10" s="1"/>
  <c r="AY33" i="10"/>
  <c r="AX33" i="10"/>
  <c r="AW33" i="10"/>
  <c r="BP33" i="10" s="1"/>
  <c r="AV33" i="10"/>
  <c r="AU33" i="10"/>
  <c r="AT33" i="10"/>
  <c r="AS33" i="10"/>
  <c r="AR33" i="10"/>
  <c r="BO33" i="10" s="1"/>
  <c r="BV33" i="10" s="1"/>
  <c r="AQ33" i="10"/>
  <c r="AP33" i="10"/>
  <c r="AO33" i="10"/>
  <c r="AN33" i="10"/>
  <c r="AM33" i="10"/>
  <c r="AL33" i="10"/>
  <c r="AK33" i="10"/>
  <c r="AJ33" i="10"/>
  <c r="AI33" i="10"/>
  <c r="BM33" i="10" s="1"/>
  <c r="AH33" i="10"/>
  <c r="AG33" i="10"/>
  <c r="AF33" i="10"/>
  <c r="AE33" i="10"/>
  <c r="BL33" i="10" s="1"/>
  <c r="AD33" i="10"/>
  <c r="AC33" i="10"/>
  <c r="AB33" i="10"/>
  <c r="AA33" i="10"/>
  <c r="Z33" i="10"/>
  <c r="Y33" i="10"/>
  <c r="BJ33" i="10" s="1"/>
  <c r="X33" i="10"/>
  <c r="W33" i="10"/>
  <c r="V33" i="10"/>
  <c r="U33" i="10"/>
  <c r="T33" i="10"/>
  <c r="S33" i="10"/>
  <c r="BI33" i="10" s="1"/>
  <c r="R33" i="10"/>
  <c r="Q33" i="10"/>
  <c r="P33" i="10"/>
  <c r="O33" i="10"/>
  <c r="N33" i="10"/>
  <c r="M33" i="10"/>
  <c r="BH33" i="10" s="1"/>
  <c r="L33" i="10"/>
  <c r="K33" i="10"/>
  <c r="J33" i="10"/>
  <c r="I33" i="10"/>
  <c r="BG33" i="10" s="1"/>
  <c r="H33" i="10"/>
  <c r="G33" i="10"/>
  <c r="F33" i="10"/>
  <c r="E33" i="10"/>
  <c r="D33" i="10" s="1"/>
  <c r="BN31" i="10"/>
  <c r="BD31" i="10"/>
  <c r="BC31" i="10"/>
  <c r="BB31" i="10"/>
  <c r="BA31" i="10"/>
  <c r="AZ31" i="10"/>
  <c r="AY31" i="10"/>
  <c r="AX31" i="10"/>
  <c r="AW31" i="10"/>
  <c r="BP31" i="10" s="1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BM31" i="10" s="1"/>
  <c r="AH31" i="10"/>
  <c r="AG31" i="10"/>
  <c r="AF31" i="10"/>
  <c r="AE31" i="10"/>
  <c r="BL31" i="10" s="1"/>
  <c r="AD31" i="10"/>
  <c r="AC31" i="10"/>
  <c r="AB31" i="10"/>
  <c r="AA31" i="10"/>
  <c r="Z31" i="10"/>
  <c r="Y31" i="10"/>
  <c r="BJ31" i="10" s="1"/>
  <c r="X31" i="10"/>
  <c r="W31" i="10"/>
  <c r="V31" i="10"/>
  <c r="U31" i="10"/>
  <c r="T31" i="10"/>
  <c r="S31" i="10"/>
  <c r="BI31" i="10" s="1"/>
  <c r="R31" i="10"/>
  <c r="Q31" i="10"/>
  <c r="P31" i="10"/>
  <c r="O31" i="10"/>
  <c r="N31" i="10"/>
  <c r="M31" i="10"/>
  <c r="BH31" i="10" s="1"/>
  <c r="L31" i="10"/>
  <c r="K31" i="10"/>
  <c r="J31" i="10"/>
  <c r="I31" i="10"/>
  <c r="BG31" i="10" s="1"/>
  <c r="H31" i="10"/>
  <c r="G31" i="10"/>
  <c r="F31" i="10"/>
  <c r="E31" i="10"/>
  <c r="D31" i="10" s="1"/>
  <c r="BT30" i="10"/>
  <c r="BL30" i="10"/>
  <c r="BU30" i="10" s="1"/>
  <c r="BH30" i="10"/>
  <c r="BD30" i="10"/>
  <c r="BC30" i="10"/>
  <c r="BB30" i="10"/>
  <c r="BA30" i="10"/>
  <c r="AZ30" i="10"/>
  <c r="BQ30" i="10" s="1"/>
  <c r="AY30" i="10"/>
  <c r="BP30" i="10" s="1"/>
  <c r="AX30" i="10"/>
  <c r="AW30" i="10"/>
  <c r="AV30" i="10"/>
  <c r="AU30" i="10"/>
  <c r="AT30" i="10"/>
  <c r="AS30" i="10"/>
  <c r="BO30" i="10" s="1"/>
  <c r="AR30" i="10"/>
  <c r="AQ30" i="10"/>
  <c r="AP30" i="10"/>
  <c r="AO30" i="10"/>
  <c r="AN30" i="10"/>
  <c r="AM30" i="10"/>
  <c r="BN30" i="10" s="1"/>
  <c r="AL30" i="10"/>
  <c r="AK30" i="10"/>
  <c r="AJ30" i="10"/>
  <c r="AI30" i="10"/>
  <c r="BM30" i="10" s="1"/>
  <c r="AH30" i="10"/>
  <c r="AG30" i="10"/>
  <c r="AF30" i="10"/>
  <c r="AE30" i="10"/>
  <c r="AD30" i="10"/>
  <c r="AC30" i="10"/>
  <c r="AB30" i="10"/>
  <c r="AA30" i="10"/>
  <c r="Z30" i="10"/>
  <c r="BK30" i="10" s="1"/>
  <c r="Y30" i="10"/>
  <c r="X30" i="10"/>
  <c r="W30" i="10"/>
  <c r="BJ30" i="10" s="1"/>
  <c r="V30" i="10"/>
  <c r="U30" i="10"/>
  <c r="T30" i="10"/>
  <c r="S30" i="10"/>
  <c r="R30" i="10"/>
  <c r="BI30" i="10" s="1"/>
  <c r="Q30" i="10"/>
  <c r="P30" i="10"/>
  <c r="O30" i="10"/>
  <c r="N30" i="10"/>
  <c r="M30" i="10"/>
  <c r="L30" i="10"/>
  <c r="K30" i="10"/>
  <c r="J30" i="10"/>
  <c r="I30" i="10"/>
  <c r="BG30" i="10" s="1"/>
  <c r="H30" i="10"/>
  <c r="G30" i="10"/>
  <c r="F30" i="10"/>
  <c r="E30" i="10"/>
  <c r="BF30" i="10" s="1"/>
  <c r="BN29" i="10"/>
  <c r="BJ29" i="10"/>
  <c r="BD29" i="10"/>
  <c r="BC29" i="10"/>
  <c r="BB29" i="10"/>
  <c r="BA29" i="10"/>
  <c r="AZ29" i="10"/>
  <c r="BQ29" i="10" s="1"/>
  <c r="AY29" i="10"/>
  <c r="AX29" i="10"/>
  <c r="AW29" i="10"/>
  <c r="BP29" i="10" s="1"/>
  <c r="AV29" i="10"/>
  <c r="AU29" i="10"/>
  <c r="AT29" i="10"/>
  <c r="AS29" i="10"/>
  <c r="AR29" i="10"/>
  <c r="BO29" i="10" s="1"/>
  <c r="BV29" i="10" s="1"/>
  <c r="AQ29" i="10"/>
  <c r="AP29" i="10"/>
  <c r="AO29" i="10"/>
  <c r="AN29" i="10"/>
  <c r="AM29" i="10"/>
  <c r="AL29" i="10"/>
  <c r="AK29" i="10"/>
  <c r="AJ29" i="10"/>
  <c r="AI29" i="10"/>
  <c r="BM29" i="10" s="1"/>
  <c r="AH29" i="10"/>
  <c r="AG29" i="10"/>
  <c r="AF29" i="10"/>
  <c r="AE29" i="10"/>
  <c r="BL29" i="10" s="1"/>
  <c r="AD29" i="10"/>
  <c r="AC29" i="10"/>
  <c r="AB29" i="10"/>
  <c r="AA29" i="10"/>
  <c r="Z29" i="10"/>
  <c r="BK29" i="10" s="1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BH29" i="10" s="1"/>
  <c r="L29" i="10"/>
  <c r="K29" i="10"/>
  <c r="J29" i="10"/>
  <c r="I29" i="10"/>
  <c r="BG29" i="10" s="1"/>
  <c r="H29" i="10"/>
  <c r="G29" i="10"/>
  <c r="F29" i="10"/>
  <c r="E29" i="10"/>
  <c r="D29" i="10" s="1"/>
  <c r="BT26" i="10"/>
  <c r="BL26" i="10"/>
  <c r="BU26" i="10" s="1"/>
  <c r="BD26" i="10"/>
  <c r="BC26" i="10"/>
  <c r="BB26" i="10"/>
  <c r="BA26" i="10"/>
  <c r="AZ26" i="10"/>
  <c r="BQ26" i="10" s="1"/>
  <c r="AY26" i="10"/>
  <c r="BP26" i="10" s="1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BN26" i="10" s="1"/>
  <c r="AL26" i="10"/>
  <c r="AK26" i="10"/>
  <c r="AJ26" i="10"/>
  <c r="AI26" i="10"/>
  <c r="BM26" i="10" s="1"/>
  <c r="AH26" i="10"/>
  <c r="AG26" i="10"/>
  <c r="AF26" i="10"/>
  <c r="AE26" i="10"/>
  <c r="AD26" i="10"/>
  <c r="AC26" i="10"/>
  <c r="AB26" i="10"/>
  <c r="AA26" i="10"/>
  <c r="Z26" i="10"/>
  <c r="BK26" i="10" s="1"/>
  <c r="Y26" i="10"/>
  <c r="X26" i="10"/>
  <c r="W26" i="10"/>
  <c r="BJ26" i="10" s="1"/>
  <c r="V26" i="10"/>
  <c r="U26" i="10"/>
  <c r="T26" i="10"/>
  <c r="S26" i="10"/>
  <c r="R26" i="10"/>
  <c r="BI26" i="10" s="1"/>
  <c r="Q26" i="10"/>
  <c r="P26" i="10"/>
  <c r="O26" i="10"/>
  <c r="BH26" i="10" s="1"/>
  <c r="N26" i="10"/>
  <c r="M26" i="10"/>
  <c r="L26" i="10"/>
  <c r="K26" i="10"/>
  <c r="J26" i="10"/>
  <c r="I26" i="10"/>
  <c r="H26" i="10"/>
  <c r="G26" i="10"/>
  <c r="F26" i="10"/>
  <c r="E26" i="10"/>
  <c r="BJ25" i="10"/>
  <c r="BD25" i="10"/>
  <c r="BC25" i="10"/>
  <c r="BB25" i="10"/>
  <c r="BA25" i="10"/>
  <c r="AZ25" i="10"/>
  <c r="BQ25" i="10" s="1"/>
  <c r="AY25" i="10"/>
  <c r="AX25" i="10"/>
  <c r="AW25" i="10"/>
  <c r="BP25" i="10" s="1"/>
  <c r="AV25" i="10"/>
  <c r="AU25" i="10"/>
  <c r="AT25" i="10"/>
  <c r="AS25" i="10"/>
  <c r="AR25" i="10"/>
  <c r="BO25" i="10" s="1"/>
  <c r="BV25" i="10" s="1"/>
  <c r="AQ25" i="10"/>
  <c r="AP25" i="10"/>
  <c r="AO25" i="10"/>
  <c r="BN25" i="10" s="1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BK25" i="10" s="1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BH25" i="10" s="1"/>
  <c r="L25" i="10"/>
  <c r="K25" i="10"/>
  <c r="J25" i="10"/>
  <c r="I25" i="10"/>
  <c r="BG25" i="10" s="1"/>
  <c r="H25" i="10"/>
  <c r="G25" i="10"/>
  <c r="F25" i="10"/>
  <c r="E25" i="10"/>
  <c r="D25" i="10" s="1"/>
  <c r="BP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BN24" i="10" s="1"/>
  <c r="AL24" i="10"/>
  <c r="AK24" i="10"/>
  <c r="AJ24" i="10"/>
  <c r="AI24" i="10"/>
  <c r="BM24" i="10" s="1"/>
  <c r="AH24" i="10"/>
  <c r="AG24" i="10"/>
  <c r="AF24" i="10"/>
  <c r="AE24" i="10"/>
  <c r="BL24" i="10" s="1"/>
  <c r="AD24" i="10"/>
  <c r="AC24" i="10"/>
  <c r="AB24" i="10"/>
  <c r="AA24" i="10"/>
  <c r="Z24" i="10"/>
  <c r="Y24" i="10"/>
  <c r="X24" i="10"/>
  <c r="W24" i="10"/>
  <c r="BJ24" i="10" s="1"/>
  <c r="V24" i="10"/>
  <c r="U24" i="10"/>
  <c r="T24" i="10"/>
  <c r="S24" i="10"/>
  <c r="R24" i="10"/>
  <c r="Q24" i="10"/>
  <c r="P24" i="10"/>
  <c r="O24" i="10"/>
  <c r="BH24" i="10" s="1"/>
  <c r="N24" i="10"/>
  <c r="M24" i="10"/>
  <c r="L24" i="10"/>
  <c r="K24" i="10"/>
  <c r="J24" i="10"/>
  <c r="I24" i="10"/>
  <c r="H24" i="10"/>
  <c r="G24" i="10"/>
  <c r="F24" i="10"/>
  <c r="E24" i="10"/>
  <c r="BD23" i="10"/>
  <c r="BC23" i="10"/>
  <c r="BB23" i="10"/>
  <c r="BA23" i="10"/>
  <c r="AZ23" i="10"/>
  <c r="AY23" i="10"/>
  <c r="AX23" i="10"/>
  <c r="AW23" i="10"/>
  <c r="BP23" i="10" s="1"/>
  <c r="AV23" i="10"/>
  <c r="AU23" i="10"/>
  <c r="AT23" i="10"/>
  <c r="AS23" i="10"/>
  <c r="AR23" i="10"/>
  <c r="AQ23" i="10"/>
  <c r="AP23" i="10"/>
  <c r="AO23" i="10"/>
  <c r="BN23" i="10" s="1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BJ23" i="10" s="1"/>
  <c r="X23" i="10"/>
  <c r="W23" i="10"/>
  <c r="V23" i="10"/>
  <c r="U23" i="10"/>
  <c r="T23" i="10"/>
  <c r="S23" i="10"/>
  <c r="R23" i="10"/>
  <c r="Q23" i="10"/>
  <c r="P23" i="10"/>
  <c r="O23" i="10"/>
  <c r="N23" i="10"/>
  <c r="M23" i="10"/>
  <c r="BH23" i="10" s="1"/>
  <c r="L23" i="10"/>
  <c r="K23" i="10"/>
  <c r="J23" i="10"/>
  <c r="I23" i="10"/>
  <c r="BG23" i="10" s="1"/>
  <c r="H23" i="10"/>
  <c r="G23" i="10"/>
  <c r="F23" i="10"/>
  <c r="E23" i="10"/>
  <c r="D23" i="10" s="1"/>
  <c r="BL22" i="10"/>
  <c r="BH22" i="10"/>
  <c r="BD22" i="10"/>
  <c r="BC22" i="10"/>
  <c r="BB22" i="10"/>
  <c r="BA22" i="10"/>
  <c r="AZ22" i="10"/>
  <c r="BQ22" i="10" s="1"/>
  <c r="AY22" i="10"/>
  <c r="BP22" i="10" s="1"/>
  <c r="AX22" i="10"/>
  <c r="AW22" i="10"/>
  <c r="AV22" i="10"/>
  <c r="AU22" i="10"/>
  <c r="AT22" i="10"/>
  <c r="AS22" i="10"/>
  <c r="BO22" i="10" s="1"/>
  <c r="AR22" i="10"/>
  <c r="AQ22" i="10"/>
  <c r="AP22" i="10"/>
  <c r="AO22" i="10"/>
  <c r="AN22" i="10"/>
  <c r="AM22" i="10"/>
  <c r="BN22" i="10" s="1"/>
  <c r="AL22" i="10"/>
  <c r="AK22" i="10"/>
  <c r="AJ22" i="10"/>
  <c r="AI22" i="10"/>
  <c r="BM22" i="10" s="1"/>
  <c r="AH22" i="10"/>
  <c r="AG22" i="10"/>
  <c r="AF22" i="10"/>
  <c r="AE22" i="10"/>
  <c r="AD22" i="10"/>
  <c r="AC22" i="10"/>
  <c r="AB22" i="10"/>
  <c r="AA22" i="10"/>
  <c r="Z22" i="10"/>
  <c r="BK22" i="10" s="1"/>
  <c r="Y22" i="10"/>
  <c r="X22" i="10"/>
  <c r="W22" i="10"/>
  <c r="BJ22" i="10" s="1"/>
  <c r="V22" i="10"/>
  <c r="U22" i="10"/>
  <c r="T22" i="10"/>
  <c r="S22" i="10"/>
  <c r="R22" i="10"/>
  <c r="BI22" i="10" s="1"/>
  <c r="BT22" i="10" s="1"/>
  <c r="Q22" i="10"/>
  <c r="P22" i="10"/>
  <c r="O22" i="10"/>
  <c r="N22" i="10"/>
  <c r="M22" i="10"/>
  <c r="L22" i="10"/>
  <c r="K22" i="10"/>
  <c r="J22" i="10"/>
  <c r="I22" i="10"/>
  <c r="BG22" i="10" s="1"/>
  <c r="H22" i="10"/>
  <c r="G22" i="10"/>
  <c r="F22" i="10"/>
  <c r="E22" i="10"/>
  <c r="BF22" i="10" s="1"/>
  <c r="BN21" i="10"/>
  <c r="BJ21" i="10"/>
  <c r="BD21" i="10"/>
  <c r="BC21" i="10"/>
  <c r="BB21" i="10"/>
  <c r="BA21" i="10"/>
  <c r="AZ21" i="10"/>
  <c r="BQ21" i="10" s="1"/>
  <c r="AY21" i="10"/>
  <c r="AX21" i="10"/>
  <c r="AW21" i="10"/>
  <c r="BP21" i="10" s="1"/>
  <c r="AV21" i="10"/>
  <c r="AU21" i="10"/>
  <c r="AT21" i="10"/>
  <c r="AS21" i="10"/>
  <c r="AR21" i="10"/>
  <c r="BO21" i="10" s="1"/>
  <c r="BV21" i="10" s="1"/>
  <c r="AQ21" i="10"/>
  <c r="AP21" i="10"/>
  <c r="AO21" i="10"/>
  <c r="AN21" i="10"/>
  <c r="AM21" i="10"/>
  <c r="AL21" i="10"/>
  <c r="AK21" i="10"/>
  <c r="AJ21" i="10"/>
  <c r="AI21" i="10"/>
  <c r="BM21" i="10" s="1"/>
  <c r="AH21" i="10"/>
  <c r="AG21" i="10"/>
  <c r="AF21" i="10"/>
  <c r="AE21" i="10"/>
  <c r="BL21" i="10" s="1"/>
  <c r="AD21" i="10"/>
  <c r="AC21" i="10"/>
  <c r="AB21" i="10"/>
  <c r="AA21" i="10"/>
  <c r="Z21" i="10"/>
  <c r="BK21" i="10" s="1"/>
  <c r="Y21" i="10"/>
  <c r="X21" i="10"/>
  <c r="W21" i="10"/>
  <c r="V21" i="10"/>
  <c r="U21" i="10"/>
  <c r="T21" i="10"/>
  <c r="S21" i="10"/>
  <c r="BI21" i="10" s="1"/>
  <c r="R21" i="10"/>
  <c r="Q21" i="10"/>
  <c r="P21" i="10"/>
  <c r="O21" i="10"/>
  <c r="N21" i="10"/>
  <c r="M21" i="10"/>
  <c r="BH21" i="10" s="1"/>
  <c r="L21" i="10"/>
  <c r="K21" i="10"/>
  <c r="J21" i="10"/>
  <c r="I21" i="10"/>
  <c r="BG21" i="10" s="1"/>
  <c r="H21" i="10"/>
  <c r="G21" i="10"/>
  <c r="F21" i="10"/>
  <c r="E21" i="10"/>
  <c r="D21" i="10" s="1"/>
  <c r="BH20" i="10"/>
  <c r="BD20" i="10"/>
  <c r="BC20" i="10"/>
  <c r="BB20" i="10"/>
  <c r="BA20" i="10"/>
  <c r="AZ20" i="10"/>
  <c r="AY20" i="10"/>
  <c r="BP20" i="10" s="1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BN20" i="10" s="1"/>
  <c r="AL20" i="10"/>
  <c r="AK20" i="10"/>
  <c r="AJ20" i="10"/>
  <c r="AI20" i="10"/>
  <c r="BM20" i="10" s="1"/>
  <c r="AH20" i="10"/>
  <c r="AG20" i="10"/>
  <c r="AF20" i="10"/>
  <c r="AE20" i="10"/>
  <c r="BL20" i="10" s="1"/>
  <c r="BU20" i="10" s="1"/>
  <c r="AD20" i="10"/>
  <c r="AC20" i="10"/>
  <c r="AB20" i="10"/>
  <c r="AA20" i="10"/>
  <c r="Z20" i="10"/>
  <c r="Y20" i="10"/>
  <c r="X20" i="10"/>
  <c r="W20" i="10"/>
  <c r="BJ20" i="10" s="1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BG20" i="10" s="1"/>
  <c r="H20" i="10"/>
  <c r="G20" i="10"/>
  <c r="F20" i="10"/>
  <c r="E20" i="10"/>
  <c r="BF20" i="10" s="1"/>
  <c r="BN19" i="10"/>
  <c r="BD19" i="10"/>
  <c r="BC19" i="10"/>
  <c r="BB19" i="10"/>
  <c r="BA19" i="10"/>
  <c r="AZ19" i="10"/>
  <c r="AY19" i="10"/>
  <c r="AX19" i="10"/>
  <c r="AW19" i="10"/>
  <c r="BP19" i="10" s="1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BM19" i="10" s="1"/>
  <c r="AH19" i="10"/>
  <c r="AG19" i="10"/>
  <c r="AF19" i="10"/>
  <c r="AE19" i="10"/>
  <c r="BL19" i="10" s="1"/>
  <c r="AD19" i="10"/>
  <c r="AC19" i="10"/>
  <c r="AB19" i="10"/>
  <c r="AA19" i="10"/>
  <c r="Z19" i="10"/>
  <c r="Y19" i="10"/>
  <c r="BJ19" i="10" s="1"/>
  <c r="X19" i="10"/>
  <c r="W19" i="10"/>
  <c r="V19" i="10"/>
  <c r="U19" i="10"/>
  <c r="T19" i="10"/>
  <c r="S19" i="10"/>
  <c r="R19" i="10"/>
  <c r="Q19" i="10"/>
  <c r="P19" i="10"/>
  <c r="O19" i="10"/>
  <c r="N19" i="10"/>
  <c r="M19" i="10"/>
  <c r="BH19" i="10" s="1"/>
  <c r="L19" i="10"/>
  <c r="K19" i="10"/>
  <c r="J19" i="10"/>
  <c r="I19" i="10"/>
  <c r="BG19" i="10" s="1"/>
  <c r="H19" i="10"/>
  <c r="G19" i="10"/>
  <c r="F19" i="10"/>
  <c r="E19" i="10"/>
  <c r="D19" i="10" s="1"/>
  <c r="BT18" i="10"/>
  <c r="BL18" i="10"/>
  <c r="BU18" i="10" s="1"/>
  <c r="BD18" i="10"/>
  <c r="BC18" i="10"/>
  <c r="BB18" i="10"/>
  <c r="BA18" i="10"/>
  <c r="AZ18" i="10"/>
  <c r="BQ18" i="10" s="1"/>
  <c r="AY18" i="10"/>
  <c r="BP18" i="10" s="1"/>
  <c r="AX18" i="10"/>
  <c r="AW18" i="10"/>
  <c r="AV18" i="10"/>
  <c r="AU18" i="10"/>
  <c r="AT18" i="10"/>
  <c r="AS18" i="10"/>
  <c r="AR18" i="10"/>
  <c r="BO18" i="10" s="1"/>
  <c r="AQ18" i="10"/>
  <c r="AP18" i="10"/>
  <c r="AO18" i="10"/>
  <c r="AN18" i="10"/>
  <c r="AM18" i="10"/>
  <c r="BN18" i="10" s="1"/>
  <c r="AL18" i="10"/>
  <c r="AK18" i="10"/>
  <c r="AJ18" i="10"/>
  <c r="AI18" i="10"/>
  <c r="BM18" i="10" s="1"/>
  <c r="AH18" i="10"/>
  <c r="AG18" i="10"/>
  <c r="AF18" i="10"/>
  <c r="AE18" i="10"/>
  <c r="AD18" i="10"/>
  <c r="AC18" i="10"/>
  <c r="AB18" i="10"/>
  <c r="AA18" i="10"/>
  <c r="Z18" i="10"/>
  <c r="BK18" i="10" s="1"/>
  <c r="Y18" i="10"/>
  <c r="X18" i="10"/>
  <c r="W18" i="10"/>
  <c r="BJ18" i="10" s="1"/>
  <c r="V18" i="10"/>
  <c r="U18" i="10"/>
  <c r="T18" i="10"/>
  <c r="S18" i="10"/>
  <c r="R18" i="10"/>
  <c r="BI18" i="10" s="1"/>
  <c r="Q18" i="10"/>
  <c r="P18" i="10"/>
  <c r="O18" i="10"/>
  <c r="BH18" i="10" s="1"/>
  <c r="N18" i="10"/>
  <c r="M18" i="10"/>
  <c r="L18" i="10"/>
  <c r="K18" i="10"/>
  <c r="J18" i="10"/>
  <c r="I18" i="10"/>
  <c r="H18" i="10"/>
  <c r="G18" i="10"/>
  <c r="F18" i="10"/>
  <c r="E18" i="10"/>
  <c r="BJ17" i="10"/>
  <c r="BD17" i="10"/>
  <c r="BC17" i="10"/>
  <c r="BB17" i="10"/>
  <c r="BA17" i="10"/>
  <c r="AZ17" i="10"/>
  <c r="BQ17" i="10" s="1"/>
  <c r="AY17" i="10"/>
  <c r="AX17" i="10"/>
  <c r="AW17" i="10"/>
  <c r="BP17" i="10" s="1"/>
  <c r="AV17" i="10"/>
  <c r="AU17" i="10"/>
  <c r="AT17" i="10"/>
  <c r="AS17" i="10"/>
  <c r="AR17" i="10"/>
  <c r="BO17" i="10" s="1"/>
  <c r="BV17" i="10" s="1"/>
  <c r="AQ17" i="10"/>
  <c r="AP17" i="10"/>
  <c r="AO17" i="10"/>
  <c r="BN17" i="10" s="1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BK17" i="10" s="1"/>
  <c r="Y17" i="10"/>
  <c r="X17" i="10"/>
  <c r="W17" i="10"/>
  <c r="V17" i="10"/>
  <c r="U17" i="10"/>
  <c r="T17" i="10"/>
  <c r="S17" i="10"/>
  <c r="R17" i="10"/>
  <c r="BI17" i="10" s="1"/>
  <c r="Q17" i="10"/>
  <c r="P17" i="10"/>
  <c r="O17" i="10"/>
  <c r="N17" i="10"/>
  <c r="M17" i="10"/>
  <c r="BH17" i="10" s="1"/>
  <c r="L17" i="10"/>
  <c r="K17" i="10"/>
  <c r="J17" i="10"/>
  <c r="I17" i="10"/>
  <c r="BG17" i="10" s="1"/>
  <c r="H17" i="10"/>
  <c r="G17" i="10"/>
  <c r="F17" i="10"/>
  <c r="E17" i="10"/>
  <c r="D17" i="10" s="1"/>
  <c r="BP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BN16" i="10" s="1"/>
  <c r="AL16" i="10"/>
  <c r="AK16" i="10"/>
  <c r="AJ16" i="10"/>
  <c r="AI16" i="10"/>
  <c r="BM16" i="10" s="1"/>
  <c r="AH16" i="10"/>
  <c r="AG16" i="10"/>
  <c r="AF16" i="10"/>
  <c r="AE16" i="10"/>
  <c r="BL16" i="10" s="1"/>
  <c r="AD16" i="10"/>
  <c r="AC16" i="10"/>
  <c r="AB16" i="10"/>
  <c r="AA16" i="10"/>
  <c r="Z16" i="10"/>
  <c r="Y16" i="10"/>
  <c r="X16" i="10"/>
  <c r="W16" i="10"/>
  <c r="BJ16" i="10" s="1"/>
  <c r="V16" i="10"/>
  <c r="U16" i="10"/>
  <c r="T16" i="10"/>
  <c r="S16" i="10"/>
  <c r="R16" i="10"/>
  <c r="Q16" i="10"/>
  <c r="P16" i="10"/>
  <c r="O16" i="10"/>
  <c r="BH16" i="10" s="1"/>
  <c r="N16" i="10"/>
  <c r="M16" i="10"/>
  <c r="L16" i="10"/>
  <c r="K16" i="10"/>
  <c r="J16" i="10"/>
  <c r="I16" i="10"/>
  <c r="H16" i="10"/>
  <c r="G16" i="10"/>
  <c r="F16" i="10"/>
  <c r="E16" i="10"/>
  <c r="I15" i="10"/>
  <c r="BD14" i="10"/>
  <c r="BC14" i="10"/>
  <c r="BB14" i="10"/>
  <c r="BA14" i="10"/>
  <c r="AZ14" i="10"/>
  <c r="AY14" i="10"/>
  <c r="BP14" i="10" s="1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BN14" i="10" s="1"/>
  <c r="AL14" i="10"/>
  <c r="AK14" i="10"/>
  <c r="AJ14" i="10"/>
  <c r="AI14" i="10"/>
  <c r="BM14" i="10" s="1"/>
  <c r="AH14" i="10"/>
  <c r="AG14" i="10"/>
  <c r="AF14" i="10"/>
  <c r="AE14" i="10"/>
  <c r="BL14" i="10" s="1"/>
  <c r="AD14" i="10"/>
  <c r="AC14" i="10"/>
  <c r="AB14" i="10"/>
  <c r="AA14" i="10"/>
  <c r="Z14" i="10"/>
  <c r="Y14" i="10"/>
  <c r="X14" i="10"/>
  <c r="W14" i="10"/>
  <c r="BJ14" i="10" s="1"/>
  <c r="V14" i="10"/>
  <c r="U14" i="10"/>
  <c r="T14" i="10"/>
  <c r="S14" i="10"/>
  <c r="R14" i="10"/>
  <c r="Q14" i="10"/>
  <c r="P14" i="10"/>
  <c r="O14" i="10"/>
  <c r="BH14" i="10" s="1"/>
  <c r="N14" i="10"/>
  <c r="M14" i="10"/>
  <c r="L14" i="10"/>
  <c r="K14" i="10"/>
  <c r="J14" i="10"/>
  <c r="I14" i="10"/>
  <c r="H14" i="10"/>
  <c r="G14" i="10"/>
  <c r="F14" i="10"/>
  <c r="E14" i="10"/>
  <c r="BD13" i="10"/>
  <c r="BC13" i="10"/>
  <c r="BB13" i="10"/>
  <c r="BA13" i="10"/>
  <c r="AZ13" i="10"/>
  <c r="AY13" i="10"/>
  <c r="AX13" i="10"/>
  <c r="AW13" i="10"/>
  <c r="BP13" i="10" s="1"/>
  <c r="AV13" i="10"/>
  <c r="AU13" i="10"/>
  <c r="AT13" i="10"/>
  <c r="AS13" i="10"/>
  <c r="AR13" i="10"/>
  <c r="AQ13" i="10"/>
  <c r="AP13" i="10"/>
  <c r="AO13" i="10"/>
  <c r="BN13" i="10" s="1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BJ13" i="10" s="1"/>
  <c r="X13" i="10"/>
  <c r="W13" i="10"/>
  <c r="V13" i="10"/>
  <c r="U13" i="10"/>
  <c r="T13" i="10"/>
  <c r="S13" i="10"/>
  <c r="R13" i="10"/>
  <c r="Q13" i="10"/>
  <c r="P13" i="10"/>
  <c r="O13" i="10"/>
  <c r="N13" i="10"/>
  <c r="M13" i="10"/>
  <c r="BH13" i="10" s="1"/>
  <c r="L13" i="10"/>
  <c r="K13" i="10"/>
  <c r="J13" i="10"/>
  <c r="I13" i="10"/>
  <c r="BG13" i="10" s="1"/>
  <c r="H13" i="10"/>
  <c r="G13" i="10"/>
  <c r="F13" i="10"/>
  <c r="E13" i="10"/>
  <c r="D13" i="10" s="1"/>
  <c r="BL12" i="10"/>
  <c r="BH12" i="10"/>
  <c r="BD12" i="10"/>
  <c r="BC12" i="10"/>
  <c r="BB12" i="10"/>
  <c r="BA12" i="10"/>
  <c r="AZ12" i="10"/>
  <c r="BQ12" i="10" s="1"/>
  <c r="AY12" i="10"/>
  <c r="BP12" i="10" s="1"/>
  <c r="AX12" i="10"/>
  <c r="AW12" i="10"/>
  <c r="AV12" i="10"/>
  <c r="AU12" i="10"/>
  <c r="AT12" i="10"/>
  <c r="AS12" i="10"/>
  <c r="AR12" i="10"/>
  <c r="BO12" i="10" s="1"/>
  <c r="AQ12" i="10"/>
  <c r="AP12" i="10"/>
  <c r="AO12" i="10"/>
  <c r="AN12" i="10"/>
  <c r="AM12" i="10"/>
  <c r="BN12" i="10" s="1"/>
  <c r="AL12" i="10"/>
  <c r="AK12" i="10"/>
  <c r="AJ12" i="10"/>
  <c r="AI12" i="10"/>
  <c r="BM12" i="10" s="1"/>
  <c r="AH12" i="10"/>
  <c r="AG12" i="10"/>
  <c r="AF12" i="10"/>
  <c r="AE12" i="10"/>
  <c r="AD12" i="10"/>
  <c r="AC12" i="10"/>
  <c r="AB12" i="10"/>
  <c r="AA12" i="10"/>
  <c r="Z12" i="10"/>
  <c r="BK12" i="10" s="1"/>
  <c r="Y12" i="10"/>
  <c r="X12" i="10"/>
  <c r="W12" i="10"/>
  <c r="BJ12" i="10" s="1"/>
  <c r="V12" i="10"/>
  <c r="U12" i="10"/>
  <c r="T12" i="10"/>
  <c r="S12" i="10"/>
  <c r="R12" i="10"/>
  <c r="BI12" i="10" s="1"/>
  <c r="BT12" i="10" s="1"/>
  <c r="Q12" i="10"/>
  <c r="P12" i="10"/>
  <c r="O12" i="10"/>
  <c r="N12" i="10"/>
  <c r="M12" i="10"/>
  <c r="L12" i="10"/>
  <c r="K12" i="10"/>
  <c r="J12" i="10"/>
  <c r="I12" i="10"/>
  <c r="BG12" i="10" s="1"/>
  <c r="H12" i="10"/>
  <c r="G12" i="10"/>
  <c r="F12" i="10"/>
  <c r="E12" i="10"/>
  <c r="BF12" i="10" s="1"/>
  <c r="BN11" i="10"/>
  <c r="BJ11" i="10"/>
  <c r="BD11" i="10"/>
  <c r="BC11" i="10"/>
  <c r="BB11" i="10"/>
  <c r="BA11" i="10"/>
  <c r="AZ11" i="10"/>
  <c r="BQ11" i="10" s="1"/>
  <c r="AY11" i="10"/>
  <c r="AX11" i="10"/>
  <c r="AW11" i="10"/>
  <c r="BP11" i="10" s="1"/>
  <c r="AV11" i="10"/>
  <c r="AU11" i="10"/>
  <c r="AT11" i="10"/>
  <c r="AS11" i="10"/>
  <c r="AR11" i="10"/>
  <c r="BO11" i="10" s="1"/>
  <c r="BV11" i="10" s="1"/>
  <c r="AQ11" i="10"/>
  <c r="AP11" i="10"/>
  <c r="AO11" i="10"/>
  <c r="AN11" i="10"/>
  <c r="AM11" i="10"/>
  <c r="AL11" i="10"/>
  <c r="AK11" i="10"/>
  <c r="AJ11" i="10"/>
  <c r="AI11" i="10"/>
  <c r="BM11" i="10" s="1"/>
  <c r="AH11" i="10"/>
  <c r="AG11" i="10"/>
  <c r="AF11" i="10"/>
  <c r="AE11" i="10"/>
  <c r="BL11" i="10" s="1"/>
  <c r="AD11" i="10"/>
  <c r="AC11" i="10"/>
  <c r="AB11" i="10"/>
  <c r="AA11" i="10"/>
  <c r="Z11" i="10"/>
  <c r="BK11" i="10" s="1"/>
  <c r="Y11" i="10"/>
  <c r="X11" i="10"/>
  <c r="W11" i="10"/>
  <c r="V11" i="10"/>
  <c r="U11" i="10"/>
  <c r="T11" i="10"/>
  <c r="S11" i="10"/>
  <c r="R11" i="10"/>
  <c r="BI11" i="10" s="1"/>
  <c r="BT11" i="10" s="1"/>
  <c r="Q11" i="10"/>
  <c r="P11" i="10"/>
  <c r="O11" i="10"/>
  <c r="N11" i="10"/>
  <c r="M11" i="10"/>
  <c r="BH11" i="10" s="1"/>
  <c r="L11" i="10"/>
  <c r="K11" i="10"/>
  <c r="J11" i="10"/>
  <c r="I11" i="10"/>
  <c r="BG11" i="10" s="1"/>
  <c r="H11" i="10"/>
  <c r="G11" i="10"/>
  <c r="F11" i="10"/>
  <c r="E11" i="10"/>
  <c r="D11" i="10" s="1"/>
  <c r="BH10" i="10"/>
  <c r="BD10" i="10"/>
  <c r="BC10" i="10"/>
  <c r="BB10" i="10"/>
  <c r="BA10" i="10"/>
  <c r="AZ10" i="10"/>
  <c r="AY10" i="10"/>
  <c r="BP10" i="10" s="1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BN10" i="10" s="1"/>
  <c r="AL10" i="10"/>
  <c r="AK10" i="10"/>
  <c r="AJ10" i="10"/>
  <c r="AI10" i="10"/>
  <c r="BM10" i="10" s="1"/>
  <c r="AH10" i="10"/>
  <c r="AG10" i="10"/>
  <c r="AF10" i="10"/>
  <c r="AE10" i="10"/>
  <c r="BL10" i="10" s="1"/>
  <c r="BU10" i="10" s="1"/>
  <c r="AD10" i="10"/>
  <c r="AC10" i="10"/>
  <c r="AB10" i="10"/>
  <c r="AA10" i="10"/>
  <c r="Z10" i="10"/>
  <c r="Y10" i="10"/>
  <c r="X10" i="10"/>
  <c r="W10" i="10"/>
  <c r="BJ10" i="10" s="1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BG10" i="10" s="1"/>
  <c r="H10" i="10"/>
  <c r="G10" i="10"/>
  <c r="F10" i="10"/>
  <c r="E10" i="10"/>
  <c r="BF10" i="10" s="1"/>
  <c r="BN9" i="10"/>
  <c r="BD9" i="10"/>
  <c r="BC9" i="10"/>
  <c r="BB9" i="10"/>
  <c r="BA9" i="10"/>
  <c r="AZ9" i="10"/>
  <c r="AY9" i="10"/>
  <c r="AX9" i="10"/>
  <c r="AW9" i="10"/>
  <c r="BP9" i="10" s="1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BM9" i="10" s="1"/>
  <c r="AH9" i="10"/>
  <c r="AG9" i="10"/>
  <c r="AG15" i="10" s="1"/>
  <c r="AF9" i="10"/>
  <c r="AE9" i="10"/>
  <c r="BL9" i="10" s="1"/>
  <c r="AD9" i="10"/>
  <c r="AC9" i="10"/>
  <c r="AB9" i="10"/>
  <c r="AA9" i="10"/>
  <c r="Z9" i="10"/>
  <c r="Y9" i="10"/>
  <c r="BJ9" i="10" s="1"/>
  <c r="X9" i="10"/>
  <c r="W9" i="10"/>
  <c r="V9" i="10"/>
  <c r="U9" i="10"/>
  <c r="T9" i="10"/>
  <c r="S9" i="10"/>
  <c r="R9" i="10"/>
  <c r="Q9" i="10"/>
  <c r="Q15" i="10" s="1"/>
  <c r="P9" i="10"/>
  <c r="O9" i="10"/>
  <c r="N9" i="10"/>
  <c r="M9" i="10"/>
  <c r="BH9" i="10" s="1"/>
  <c r="L9" i="10"/>
  <c r="K9" i="10"/>
  <c r="J9" i="10"/>
  <c r="I9" i="10"/>
  <c r="BG9" i="10" s="1"/>
  <c r="H9" i="10"/>
  <c r="G9" i="10"/>
  <c r="F9" i="10"/>
  <c r="E9" i="10"/>
  <c r="D9" i="10" s="1"/>
  <c r="BT8" i="10"/>
  <c r="BL8" i="10"/>
  <c r="BU8" i="10" s="1"/>
  <c r="BD8" i="10"/>
  <c r="BC8" i="10"/>
  <c r="BB8" i="10"/>
  <c r="BA8" i="10"/>
  <c r="AZ8" i="10"/>
  <c r="BQ8" i="10" s="1"/>
  <c r="AY8" i="10"/>
  <c r="BP8" i="10" s="1"/>
  <c r="AX8" i="10"/>
  <c r="AW8" i="10"/>
  <c r="AV8" i="10"/>
  <c r="AU8" i="10"/>
  <c r="AT8" i="10"/>
  <c r="AS8" i="10"/>
  <c r="AR8" i="10"/>
  <c r="BO8" i="10" s="1"/>
  <c r="AQ8" i="10"/>
  <c r="AP8" i="10"/>
  <c r="AO8" i="10"/>
  <c r="AN8" i="10"/>
  <c r="AM8" i="10"/>
  <c r="BN8" i="10" s="1"/>
  <c r="AL8" i="10"/>
  <c r="AK8" i="10"/>
  <c r="AJ8" i="10"/>
  <c r="AI8" i="10"/>
  <c r="BM8" i="10" s="1"/>
  <c r="AH8" i="10"/>
  <c r="AG8" i="10"/>
  <c r="AF8" i="10"/>
  <c r="AE8" i="10"/>
  <c r="AD8" i="10"/>
  <c r="AC8" i="10"/>
  <c r="AB8" i="10"/>
  <c r="AA8" i="10"/>
  <c r="Z8" i="10"/>
  <c r="BK8" i="10" s="1"/>
  <c r="Y8" i="10"/>
  <c r="X8" i="10"/>
  <c r="W8" i="10"/>
  <c r="BJ8" i="10" s="1"/>
  <c r="V8" i="10"/>
  <c r="U8" i="10"/>
  <c r="T8" i="10"/>
  <c r="S8" i="10"/>
  <c r="R8" i="10"/>
  <c r="BI8" i="10" s="1"/>
  <c r="Q8" i="10"/>
  <c r="P8" i="10"/>
  <c r="O8" i="10"/>
  <c r="BH8" i="10" s="1"/>
  <c r="N8" i="10"/>
  <c r="M8" i="10"/>
  <c r="L8" i="10"/>
  <c r="K8" i="10"/>
  <c r="J8" i="10"/>
  <c r="I8" i="10"/>
  <c r="H8" i="10"/>
  <c r="G8" i="10"/>
  <c r="F8" i="10"/>
  <c r="E8" i="10"/>
  <c r="BJ7" i="10"/>
  <c r="BD7" i="10"/>
  <c r="BD15" i="10" s="1"/>
  <c r="BC7" i="10"/>
  <c r="BB7" i="10"/>
  <c r="BB15" i="10" s="1"/>
  <c r="BA7" i="10"/>
  <c r="BA15" i="10" s="1"/>
  <c r="AZ7" i="10"/>
  <c r="AZ15" i="10" s="1"/>
  <c r="AY7" i="10"/>
  <c r="AX7" i="10"/>
  <c r="AX15" i="10" s="1"/>
  <c r="AW7" i="10"/>
  <c r="BP7" i="10" s="1"/>
  <c r="AV7" i="10"/>
  <c r="AV15" i="10" s="1"/>
  <c r="AU7" i="10"/>
  <c r="AT7" i="10"/>
  <c r="AT15" i="10" s="1"/>
  <c r="AS7" i="10"/>
  <c r="AS15" i="10" s="1"/>
  <c r="AR7" i="10"/>
  <c r="AR15" i="10" s="1"/>
  <c r="AQ7" i="10"/>
  <c r="AP7" i="10"/>
  <c r="AP15" i="10" s="1"/>
  <c r="AO7" i="10"/>
  <c r="BN7" i="10" s="1"/>
  <c r="AN7" i="10"/>
  <c r="AN15" i="10" s="1"/>
  <c r="AM7" i="10"/>
  <c r="AL7" i="10"/>
  <c r="AL15" i="10" s="1"/>
  <c r="AK7" i="10"/>
  <c r="AK15" i="10" s="1"/>
  <c r="AJ7" i="10"/>
  <c r="AJ15" i="10" s="1"/>
  <c r="AI7" i="10"/>
  <c r="AH7" i="10"/>
  <c r="AH15" i="10" s="1"/>
  <c r="AG7" i="10"/>
  <c r="AF7" i="10"/>
  <c r="AF15" i="10" s="1"/>
  <c r="AE7" i="10"/>
  <c r="AD7" i="10"/>
  <c r="AD15" i="10" s="1"/>
  <c r="AC7" i="10"/>
  <c r="AC15" i="10" s="1"/>
  <c r="AB7" i="10"/>
  <c r="AB15" i="10" s="1"/>
  <c r="AA7" i="10"/>
  <c r="Z7" i="10"/>
  <c r="Z15" i="10" s="1"/>
  <c r="Y7" i="10"/>
  <c r="X7" i="10"/>
  <c r="X15" i="10" s="1"/>
  <c r="W7" i="10"/>
  <c r="V7" i="10"/>
  <c r="V15" i="10" s="1"/>
  <c r="U7" i="10"/>
  <c r="U15" i="10" s="1"/>
  <c r="T7" i="10"/>
  <c r="T15" i="10" s="1"/>
  <c r="S7" i="10"/>
  <c r="R7" i="10"/>
  <c r="BI7" i="10" s="1"/>
  <c r="Q7" i="10"/>
  <c r="P7" i="10"/>
  <c r="P15" i="10" s="1"/>
  <c r="O7" i="10"/>
  <c r="N7" i="10"/>
  <c r="N15" i="10" s="1"/>
  <c r="M7" i="10"/>
  <c r="BH7" i="10" s="1"/>
  <c r="L7" i="10"/>
  <c r="L15" i="10" s="1"/>
  <c r="K7" i="10"/>
  <c r="J7" i="10"/>
  <c r="J15" i="10" s="1"/>
  <c r="I7" i="10"/>
  <c r="BG7" i="10" s="1"/>
  <c r="H7" i="10"/>
  <c r="H15" i="10" s="1"/>
  <c r="G7" i="10"/>
  <c r="F7" i="10"/>
  <c r="F15" i="10" s="1"/>
  <c r="E7" i="10"/>
  <c r="D7" i="10" s="1"/>
  <c r="E6" i="10"/>
  <c r="BN5" i="10"/>
  <c r="BD5" i="10"/>
  <c r="BC5" i="10"/>
  <c r="BB5" i="10"/>
  <c r="BA5" i="10"/>
  <c r="AZ5" i="10"/>
  <c r="AY5" i="10"/>
  <c r="AX5" i="10"/>
  <c r="AW5" i="10"/>
  <c r="BP5" i="10" s="1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BM5" i="10" s="1"/>
  <c r="AH5" i="10"/>
  <c r="AG5" i="10"/>
  <c r="AF5" i="10"/>
  <c r="AE5" i="10"/>
  <c r="BL5" i="10" s="1"/>
  <c r="AD5" i="10"/>
  <c r="AC5" i="10"/>
  <c r="AB5" i="10"/>
  <c r="AA5" i="10"/>
  <c r="Z5" i="10"/>
  <c r="Y5" i="10"/>
  <c r="BJ5" i="10" s="1"/>
  <c r="X5" i="10"/>
  <c r="W5" i="10"/>
  <c r="V5" i="10"/>
  <c r="U5" i="10"/>
  <c r="T5" i="10"/>
  <c r="S5" i="10"/>
  <c r="R5" i="10"/>
  <c r="Q5" i="10"/>
  <c r="P5" i="10"/>
  <c r="O5" i="10"/>
  <c r="N5" i="10"/>
  <c r="M5" i="10"/>
  <c r="BH5" i="10" s="1"/>
  <c r="L5" i="10"/>
  <c r="K5" i="10"/>
  <c r="J5" i="10"/>
  <c r="I5" i="10"/>
  <c r="BG5" i="10" s="1"/>
  <c r="H5" i="10"/>
  <c r="G5" i="10"/>
  <c r="F5" i="10"/>
  <c r="E5" i="10"/>
  <c r="D5" i="10" s="1"/>
  <c r="B2" i="10"/>
  <c r="D1" i="10"/>
  <c r="BR3" i="10" s="1"/>
  <c r="BJ369" i="9"/>
  <c r="BD369" i="9"/>
  <c r="BC369" i="9"/>
  <c r="BB369" i="9"/>
  <c r="BA369" i="9"/>
  <c r="AZ369" i="9"/>
  <c r="BQ369" i="9" s="1"/>
  <c r="AY369" i="9"/>
  <c r="AX369" i="9"/>
  <c r="AW369" i="9"/>
  <c r="BP369" i="9" s="1"/>
  <c r="AV369" i="9"/>
  <c r="AU369" i="9"/>
  <c r="AT369" i="9"/>
  <c r="AS369" i="9"/>
  <c r="BO369" i="9" s="1"/>
  <c r="BV369" i="9" s="1"/>
  <c r="AR369" i="9"/>
  <c r="AQ369" i="9"/>
  <c r="AP369" i="9"/>
  <c r="AO369" i="9"/>
  <c r="BN369" i="9" s="1"/>
  <c r="AN369" i="9"/>
  <c r="AM369" i="9"/>
  <c r="AL369" i="9"/>
  <c r="AK369" i="9"/>
  <c r="AJ369" i="9"/>
  <c r="AI369" i="9"/>
  <c r="AH369" i="9"/>
  <c r="AG369" i="9"/>
  <c r="AF369" i="9"/>
  <c r="AE369" i="9"/>
  <c r="AD369" i="9"/>
  <c r="AC369" i="9"/>
  <c r="AB369" i="9"/>
  <c r="AA369" i="9"/>
  <c r="Z369" i="9"/>
  <c r="BK369" i="9" s="1"/>
  <c r="Y369" i="9"/>
  <c r="X369" i="9"/>
  <c r="W369" i="9"/>
  <c r="V369" i="9"/>
  <c r="U369" i="9"/>
  <c r="T369" i="9"/>
  <c r="S369" i="9"/>
  <c r="R369" i="9"/>
  <c r="BI369" i="9" s="1"/>
  <c r="Q369" i="9"/>
  <c r="P369" i="9"/>
  <c r="O369" i="9"/>
  <c r="N369" i="9"/>
  <c r="M369" i="9"/>
  <c r="BH369" i="9" s="1"/>
  <c r="L369" i="9"/>
  <c r="K369" i="9"/>
  <c r="J369" i="9"/>
  <c r="I369" i="9"/>
  <c r="BG369" i="9" s="1"/>
  <c r="H369" i="9"/>
  <c r="G369" i="9"/>
  <c r="F369" i="9"/>
  <c r="E369" i="9"/>
  <c r="D369" i="9" s="1"/>
  <c r="BX368" i="9"/>
  <c r="BT368" i="9"/>
  <c r="BQ368" i="9"/>
  <c r="BP368" i="9"/>
  <c r="BV368" i="9" s="1"/>
  <c r="BO368" i="9"/>
  <c r="BN368" i="9"/>
  <c r="BM368" i="9"/>
  <c r="BL368" i="9"/>
  <c r="BU368" i="9" s="1"/>
  <c r="BK368" i="9"/>
  <c r="BJ368" i="9"/>
  <c r="BI368" i="9"/>
  <c r="BH368" i="9"/>
  <c r="BG368" i="9"/>
  <c r="BF368" i="9"/>
  <c r="D368" i="9"/>
  <c r="BH362" i="9"/>
  <c r="BD362" i="9"/>
  <c r="BC362" i="9"/>
  <c r="BB362" i="9"/>
  <c r="BA362" i="9"/>
  <c r="AZ362" i="9"/>
  <c r="AY362" i="9"/>
  <c r="BP362" i="9" s="1"/>
  <c r="AX362" i="9"/>
  <c r="AW362" i="9"/>
  <c r="AV362" i="9"/>
  <c r="AU362" i="9"/>
  <c r="AT362" i="9"/>
  <c r="AS362" i="9"/>
  <c r="AR362" i="9"/>
  <c r="AQ362" i="9"/>
  <c r="AP362" i="9"/>
  <c r="AO362" i="9"/>
  <c r="AN362" i="9"/>
  <c r="AM362" i="9"/>
  <c r="BN362" i="9" s="1"/>
  <c r="AL362" i="9"/>
  <c r="AK362" i="9"/>
  <c r="AJ362" i="9"/>
  <c r="AI362" i="9"/>
  <c r="BM362" i="9" s="1"/>
  <c r="AH362" i="9"/>
  <c r="AG362" i="9"/>
  <c r="AF362" i="9"/>
  <c r="AE362" i="9"/>
  <c r="BL362" i="9" s="1"/>
  <c r="BU362" i="9" s="1"/>
  <c r="AD362" i="9"/>
  <c r="AC362" i="9"/>
  <c r="AB362" i="9"/>
  <c r="AA362" i="9"/>
  <c r="Z362" i="9"/>
  <c r="Y362" i="9"/>
  <c r="X362" i="9"/>
  <c r="W362" i="9"/>
  <c r="BJ362" i="9" s="1"/>
  <c r="V362" i="9"/>
  <c r="U362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BG362" i="9" s="1"/>
  <c r="H362" i="9"/>
  <c r="G362" i="9"/>
  <c r="F362" i="9"/>
  <c r="E362" i="9"/>
  <c r="BF362" i="9" s="1"/>
  <c r="BV361" i="9"/>
  <c r="BQ361" i="9"/>
  <c r="BP361" i="9"/>
  <c r="BO361" i="9"/>
  <c r="BN361" i="9"/>
  <c r="BM361" i="9"/>
  <c r="BL361" i="9"/>
  <c r="BU361" i="9" s="1"/>
  <c r="BK361" i="9"/>
  <c r="BJ361" i="9"/>
  <c r="BT361" i="9" s="1"/>
  <c r="BI361" i="9"/>
  <c r="BH361" i="9"/>
  <c r="BG361" i="9"/>
  <c r="BF361" i="9"/>
  <c r="D361" i="9"/>
  <c r="BT360" i="9"/>
  <c r="BQ360" i="9"/>
  <c r="BP360" i="9"/>
  <c r="BV360" i="9" s="1"/>
  <c r="BO360" i="9"/>
  <c r="BN360" i="9"/>
  <c r="BM360" i="9"/>
  <c r="BL360" i="9"/>
  <c r="BK360" i="9"/>
  <c r="BJ360" i="9"/>
  <c r="BI360" i="9"/>
  <c r="BH360" i="9"/>
  <c r="BG360" i="9"/>
  <c r="BF360" i="9"/>
  <c r="D360" i="9"/>
  <c r="BV359" i="9"/>
  <c r="BQ359" i="9"/>
  <c r="BP359" i="9"/>
  <c r="BO359" i="9"/>
  <c r="BN359" i="9"/>
  <c r="BM359" i="9"/>
  <c r="BL359" i="9"/>
  <c r="BU359" i="9" s="1"/>
  <c r="BK359" i="9"/>
  <c r="BJ359" i="9"/>
  <c r="BT359" i="9" s="1"/>
  <c r="BI359" i="9"/>
  <c r="BH359" i="9"/>
  <c r="BG359" i="9"/>
  <c r="BF359" i="9"/>
  <c r="D359" i="9"/>
  <c r="BX358" i="9"/>
  <c r="BT358" i="9"/>
  <c r="BQ358" i="9"/>
  <c r="BP358" i="9"/>
  <c r="BV358" i="9" s="1"/>
  <c r="BO358" i="9"/>
  <c r="BN358" i="9"/>
  <c r="BM358" i="9"/>
  <c r="BL358" i="9"/>
  <c r="BU358" i="9" s="1"/>
  <c r="BK358" i="9"/>
  <c r="BJ358" i="9"/>
  <c r="BI358" i="9"/>
  <c r="BH358" i="9"/>
  <c r="BG358" i="9"/>
  <c r="BF358" i="9"/>
  <c r="BW358" i="9" s="1"/>
  <c r="D358" i="9"/>
  <c r="BV357" i="9"/>
  <c r="BQ357" i="9"/>
  <c r="BP357" i="9"/>
  <c r="BO357" i="9"/>
  <c r="BN357" i="9"/>
  <c r="BM357" i="9"/>
  <c r="BL357" i="9"/>
  <c r="BK357" i="9"/>
  <c r="BJ357" i="9"/>
  <c r="BT357" i="9" s="1"/>
  <c r="BI357" i="9"/>
  <c r="BH357" i="9"/>
  <c r="BG357" i="9"/>
  <c r="BF357" i="9"/>
  <c r="D357" i="9"/>
  <c r="BT356" i="9"/>
  <c r="BQ356" i="9"/>
  <c r="BP356" i="9"/>
  <c r="BV356" i="9" s="1"/>
  <c r="BO356" i="9"/>
  <c r="BN356" i="9"/>
  <c r="BM356" i="9"/>
  <c r="BL356" i="9"/>
  <c r="BU356" i="9" s="1"/>
  <c r="BK356" i="9"/>
  <c r="BJ356" i="9"/>
  <c r="BI356" i="9"/>
  <c r="BH356" i="9"/>
  <c r="BG356" i="9"/>
  <c r="BF356" i="9"/>
  <c r="BW356" i="9" s="1"/>
  <c r="D356" i="9"/>
  <c r="BV355" i="9"/>
  <c r="BQ355" i="9"/>
  <c r="BP355" i="9"/>
  <c r="BO355" i="9"/>
  <c r="BN355" i="9"/>
  <c r="BM355" i="9"/>
  <c r="BL355" i="9"/>
  <c r="BK355" i="9"/>
  <c r="BJ355" i="9"/>
  <c r="BT355" i="9" s="1"/>
  <c r="BI355" i="9"/>
  <c r="BH355" i="9"/>
  <c r="BG355" i="9"/>
  <c r="BF355" i="9"/>
  <c r="D355" i="9"/>
  <c r="BX354" i="9"/>
  <c r="BT354" i="9"/>
  <c r="BQ354" i="9"/>
  <c r="BP354" i="9"/>
  <c r="BV354" i="9" s="1"/>
  <c r="BO354" i="9"/>
  <c r="BN354" i="9"/>
  <c r="BM354" i="9"/>
  <c r="BL354" i="9"/>
  <c r="BU354" i="9" s="1"/>
  <c r="BK354" i="9"/>
  <c r="BJ354" i="9"/>
  <c r="BI354" i="9"/>
  <c r="BH354" i="9"/>
  <c r="BG354" i="9"/>
  <c r="BF354" i="9"/>
  <c r="D354" i="9"/>
  <c r="BV353" i="9"/>
  <c r="BQ353" i="9"/>
  <c r="BP353" i="9"/>
  <c r="BO353" i="9"/>
  <c r="BN353" i="9"/>
  <c r="BM353" i="9"/>
  <c r="BL353" i="9"/>
  <c r="BU353" i="9" s="1"/>
  <c r="BK353" i="9"/>
  <c r="BJ353" i="9"/>
  <c r="BT353" i="9" s="1"/>
  <c r="BI353" i="9"/>
  <c r="BH353" i="9"/>
  <c r="BG353" i="9"/>
  <c r="BF353" i="9"/>
  <c r="D353" i="9"/>
  <c r="BT352" i="9"/>
  <c r="BQ352" i="9"/>
  <c r="BP352" i="9"/>
  <c r="BV352" i="9" s="1"/>
  <c r="BO352" i="9"/>
  <c r="BN352" i="9"/>
  <c r="BM352" i="9"/>
  <c r="BL352" i="9"/>
  <c r="BK352" i="9"/>
  <c r="BJ352" i="9"/>
  <c r="BI352" i="9"/>
  <c r="BH352" i="9"/>
  <c r="BG352" i="9"/>
  <c r="BF352" i="9"/>
  <c r="D352" i="9"/>
  <c r="BJ350" i="9"/>
  <c r="BD350" i="9"/>
  <c r="BC350" i="9"/>
  <c r="BB350" i="9"/>
  <c r="BA350" i="9"/>
  <c r="AZ350" i="9"/>
  <c r="BQ350" i="9" s="1"/>
  <c r="AY350" i="9"/>
  <c r="AX350" i="9"/>
  <c r="AW350" i="9"/>
  <c r="BP350" i="9" s="1"/>
  <c r="AV350" i="9"/>
  <c r="AU350" i="9"/>
  <c r="AT350" i="9"/>
  <c r="AS350" i="9"/>
  <c r="BO350" i="9" s="1"/>
  <c r="BV350" i="9" s="1"/>
  <c r="AR350" i="9"/>
  <c r="AQ350" i="9"/>
  <c r="AP350" i="9"/>
  <c r="AO350" i="9"/>
  <c r="BN350" i="9" s="1"/>
  <c r="AN350" i="9"/>
  <c r="AM350" i="9"/>
  <c r="AL350" i="9"/>
  <c r="AK350" i="9"/>
  <c r="AJ350" i="9"/>
  <c r="AI350" i="9"/>
  <c r="AH350" i="9"/>
  <c r="AG350" i="9"/>
  <c r="AF350" i="9"/>
  <c r="AE350" i="9"/>
  <c r="AD350" i="9"/>
  <c r="AC350" i="9"/>
  <c r="AB350" i="9"/>
  <c r="AA350" i="9"/>
  <c r="Z350" i="9"/>
  <c r="BK350" i="9" s="1"/>
  <c r="Y350" i="9"/>
  <c r="X350" i="9"/>
  <c r="W350" i="9"/>
  <c r="V350" i="9"/>
  <c r="U350" i="9"/>
  <c r="T350" i="9"/>
  <c r="S350" i="9"/>
  <c r="R350" i="9"/>
  <c r="BI350" i="9" s="1"/>
  <c r="BT350" i="9" s="1"/>
  <c r="Q350" i="9"/>
  <c r="P350" i="9"/>
  <c r="O350" i="9"/>
  <c r="N350" i="9"/>
  <c r="M350" i="9"/>
  <c r="BH350" i="9" s="1"/>
  <c r="L350" i="9"/>
  <c r="K350" i="9"/>
  <c r="J350" i="9"/>
  <c r="I350" i="9"/>
  <c r="BG350" i="9" s="1"/>
  <c r="H350" i="9"/>
  <c r="G350" i="9"/>
  <c r="F350" i="9"/>
  <c r="E350" i="9"/>
  <c r="D350" i="9" s="1"/>
  <c r="BX349" i="9"/>
  <c r="BT349" i="9"/>
  <c r="BQ349" i="9"/>
  <c r="BP349" i="9"/>
  <c r="BV349" i="9" s="1"/>
  <c r="BO349" i="9"/>
  <c r="BN349" i="9"/>
  <c r="BM349" i="9"/>
  <c r="BL349" i="9"/>
  <c r="BU349" i="9" s="1"/>
  <c r="BK349" i="9"/>
  <c r="BJ349" i="9"/>
  <c r="BI349" i="9"/>
  <c r="BH349" i="9"/>
  <c r="BG349" i="9"/>
  <c r="BF349" i="9"/>
  <c r="D349" i="9"/>
  <c r="BV348" i="9"/>
  <c r="BQ348" i="9"/>
  <c r="BP348" i="9"/>
  <c r="BO348" i="9"/>
  <c r="BN348" i="9"/>
  <c r="BM348" i="9"/>
  <c r="BL348" i="9"/>
  <c r="BU348" i="9" s="1"/>
  <c r="BK348" i="9"/>
  <c r="BJ348" i="9"/>
  <c r="BT348" i="9" s="1"/>
  <c r="BI348" i="9"/>
  <c r="BH348" i="9"/>
  <c r="BG348" i="9"/>
  <c r="BF348" i="9"/>
  <c r="D348" i="9"/>
  <c r="BL346" i="9"/>
  <c r="BH346" i="9"/>
  <c r="BD346" i="9"/>
  <c r="BC346" i="9"/>
  <c r="BB346" i="9"/>
  <c r="BA346" i="9"/>
  <c r="AZ346" i="9"/>
  <c r="BQ346" i="9" s="1"/>
  <c r="AY346" i="9"/>
  <c r="BP346" i="9" s="1"/>
  <c r="AX346" i="9"/>
  <c r="AW346" i="9"/>
  <c r="AV346" i="9"/>
  <c r="AU346" i="9"/>
  <c r="AT346" i="9"/>
  <c r="AS346" i="9"/>
  <c r="AR346" i="9"/>
  <c r="BO346" i="9" s="1"/>
  <c r="AQ346" i="9"/>
  <c r="AP346" i="9"/>
  <c r="AO346" i="9"/>
  <c r="AN346" i="9"/>
  <c r="AM346" i="9"/>
  <c r="BN346" i="9" s="1"/>
  <c r="AL346" i="9"/>
  <c r="AK346" i="9"/>
  <c r="AJ346" i="9"/>
  <c r="AI346" i="9"/>
  <c r="BM346" i="9" s="1"/>
  <c r="AH346" i="9"/>
  <c r="AG346" i="9"/>
  <c r="AF346" i="9"/>
  <c r="AE346" i="9"/>
  <c r="AD346" i="9"/>
  <c r="AC346" i="9"/>
  <c r="AB346" i="9"/>
  <c r="AA346" i="9"/>
  <c r="Z346" i="9"/>
  <c r="BK346" i="9" s="1"/>
  <c r="Y346" i="9"/>
  <c r="X346" i="9"/>
  <c r="W346" i="9"/>
  <c r="BJ346" i="9" s="1"/>
  <c r="V346" i="9"/>
  <c r="U346" i="9"/>
  <c r="T346" i="9"/>
  <c r="S346" i="9"/>
  <c r="R346" i="9"/>
  <c r="BI346" i="9" s="1"/>
  <c r="BT346" i="9" s="1"/>
  <c r="Q346" i="9"/>
  <c r="P346" i="9"/>
  <c r="O346" i="9"/>
  <c r="N346" i="9"/>
  <c r="M346" i="9"/>
  <c r="L346" i="9"/>
  <c r="K346" i="9"/>
  <c r="J346" i="9"/>
  <c r="I346" i="9"/>
  <c r="BG346" i="9" s="1"/>
  <c r="H346" i="9"/>
  <c r="G346" i="9"/>
  <c r="F346" i="9"/>
  <c r="E346" i="9"/>
  <c r="BF346" i="9" s="1"/>
  <c r="BV345" i="9"/>
  <c r="BQ345" i="9"/>
  <c r="BP345" i="9"/>
  <c r="BO345" i="9"/>
  <c r="BN345" i="9"/>
  <c r="BM345" i="9"/>
  <c r="BL345" i="9"/>
  <c r="BK345" i="9"/>
  <c r="BJ345" i="9"/>
  <c r="BT345" i="9" s="1"/>
  <c r="BI345" i="9"/>
  <c r="BH345" i="9"/>
  <c r="BG345" i="9"/>
  <c r="BF345" i="9"/>
  <c r="D345" i="9"/>
  <c r="BX344" i="9"/>
  <c r="BT344" i="9"/>
  <c r="BQ344" i="9"/>
  <c r="BP344" i="9"/>
  <c r="BV344" i="9" s="1"/>
  <c r="BO344" i="9"/>
  <c r="BN344" i="9"/>
  <c r="BM344" i="9"/>
  <c r="BL344" i="9"/>
  <c r="BU344" i="9" s="1"/>
  <c r="BK344" i="9"/>
  <c r="BJ344" i="9"/>
  <c r="BI344" i="9"/>
  <c r="BH344" i="9"/>
  <c r="BG344" i="9"/>
  <c r="BF344" i="9"/>
  <c r="D344" i="9"/>
  <c r="BV343" i="9"/>
  <c r="BQ343" i="9"/>
  <c r="BP343" i="9"/>
  <c r="BO343" i="9"/>
  <c r="BN343" i="9"/>
  <c r="BM343" i="9"/>
  <c r="BL343" i="9"/>
  <c r="BU343" i="9" s="1"/>
  <c r="BK343" i="9"/>
  <c r="BJ343" i="9"/>
  <c r="BT343" i="9" s="1"/>
  <c r="BI343" i="9"/>
  <c r="BH343" i="9"/>
  <c r="BG343" i="9"/>
  <c r="BF343" i="9"/>
  <c r="D343" i="9"/>
  <c r="BL341" i="9"/>
  <c r="BH341" i="9"/>
  <c r="BD341" i="9"/>
  <c r="BC341" i="9"/>
  <c r="BB341" i="9"/>
  <c r="BA341" i="9"/>
  <c r="AZ341" i="9"/>
  <c r="BQ341" i="9" s="1"/>
  <c r="AY341" i="9"/>
  <c r="BP341" i="9" s="1"/>
  <c r="AX341" i="9"/>
  <c r="AW341" i="9"/>
  <c r="AV341" i="9"/>
  <c r="AU341" i="9"/>
  <c r="AT341" i="9"/>
  <c r="AS341" i="9"/>
  <c r="AR341" i="9"/>
  <c r="BO341" i="9" s="1"/>
  <c r="AQ341" i="9"/>
  <c r="AP341" i="9"/>
  <c r="AO341" i="9"/>
  <c r="AN341" i="9"/>
  <c r="AM341" i="9"/>
  <c r="BN341" i="9" s="1"/>
  <c r="AL341" i="9"/>
  <c r="AK341" i="9"/>
  <c r="AJ341" i="9"/>
  <c r="AI341" i="9"/>
  <c r="BM341" i="9" s="1"/>
  <c r="AH341" i="9"/>
  <c r="AG341" i="9"/>
  <c r="AF341" i="9"/>
  <c r="AE341" i="9"/>
  <c r="AD341" i="9"/>
  <c r="AC341" i="9"/>
  <c r="AB341" i="9"/>
  <c r="AA341" i="9"/>
  <c r="Z341" i="9"/>
  <c r="BK341" i="9" s="1"/>
  <c r="Y341" i="9"/>
  <c r="X341" i="9"/>
  <c r="W341" i="9"/>
  <c r="BJ341" i="9" s="1"/>
  <c r="V341" i="9"/>
  <c r="U341" i="9"/>
  <c r="T341" i="9"/>
  <c r="S341" i="9"/>
  <c r="R341" i="9"/>
  <c r="BI341" i="9" s="1"/>
  <c r="BT341" i="9" s="1"/>
  <c r="Q341" i="9"/>
  <c r="P341" i="9"/>
  <c r="O341" i="9"/>
  <c r="N341" i="9"/>
  <c r="M341" i="9"/>
  <c r="L341" i="9"/>
  <c r="K341" i="9"/>
  <c r="J341" i="9"/>
  <c r="I341" i="9"/>
  <c r="BG341" i="9" s="1"/>
  <c r="H341" i="9"/>
  <c r="G341" i="9"/>
  <c r="F341" i="9"/>
  <c r="E341" i="9"/>
  <c r="BF341" i="9" s="1"/>
  <c r="BV340" i="9"/>
  <c r="BQ340" i="9"/>
  <c r="BP340" i="9"/>
  <c r="BO340" i="9"/>
  <c r="BN340" i="9"/>
  <c r="BM340" i="9"/>
  <c r="BL340" i="9"/>
  <c r="BK340" i="9"/>
  <c r="BJ340" i="9"/>
  <c r="BT340" i="9" s="1"/>
  <c r="BI340" i="9"/>
  <c r="BH340" i="9"/>
  <c r="BG340" i="9"/>
  <c r="BF340" i="9"/>
  <c r="D340" i="9"/>
  <c r="BX339" i="9"/>
  <c r="BT339" i="9"/>
  <c r="BQ339" i="9"/>
  <c r="BP339" i="9"/>
  <c r="BV339" i="9" s="1"/>
  <c r="BO339" i="9"/>
  <c r="BN339" i="9"/>
  <c r="BM339" i="9"/>
  <c r="BL339" i="9"/>
  <c r="BU339" i="9" s="1"/>
  <c r="BK339" i="9"/>
  <c r="BJ339" i="9"/>
  <c r="BI339" i="9"/>
  <c r="BH339" i="9"/>
  <c r="BG339" i="9"/>
  <c r="BF339" i="9"/>
  <c r="D339" i="9"/>
  <c r="BN337" i="9"/>
  <c r="BD337" i="9"/>
  <c r="BC337" i="9"/>
  <c r="BB337" i="9"/>
  <c r="BA337" i="9"/>
  <c r="AZ337" i="9"/>
  <c r="AY337" i="9"/>
  <c r="AX337" i="9"/>
  <c r="AW337" i="9"/>
  <c r="BP337" i="9" s="1"/>
  <c r="AV337" i="9"/>
  <c r="AU337" i="9"/>
  <c r="AT337" i="9"/>
  <c r="AS337" i="9"/>
  <c r="AR337" i="9"/>
  <c r="AQ337" i="9"/>
  <c r="AP337" i="9"/>
  <c r="AO337" i="9"/>
  <c r="AN337" i="9"/>
  <c r="AM337" i="9"/>
  <c r="AL337" i="9"/>
  <c r="AK337" i="9"/>
  <c r="AJ337" i="9"/>
  <c r="AI337" i="9"/>
  <c r="BM337" i="9" s="1"/>
  <c r="AH337" i="9"/>
  <c r="AG337" i="9"/>
  <c r="AF337" i="9"/>
  <c r="AE337" i="9"/>
  <c r="BL337" i="9" s="1"/>
  <c r="AD337" i="9"/>
  <c r="AC337" i="9"/>
  <c r="AB337" i="9"/>
  <c r="AA337" i="9"/>
  <c r="Z337" i="9"/>
  <c r="Y337" i="9"/>
  <c r="BJ337" i="9" s="1"/>
  <c r="X337" i="9"/>
  <c r="W337" i="9"/>
  <c r="V337" i="9"/>
  <c r="U337" i="9"/>
  <c r="T337" i="9"/>
  <c r="S337" i="9"/>
  <c r="R337" i="9"/>
  <c r="Q337" i="9"/>
  <c r="P337" i="9"/>
  <c r="O337" i="9"/>
  <c r="N337" i="9"/>
  <c r="M337" i="9"/>
  <c r="BH337" i="9" s="1"/>
  <c r="L337" i="9"/>
  <c r="K337" i="9"/>
  <c r="J337" i="9"/>
  <c r="I337" i="9"/>
  <c r="BG337" i="9" s="1"/>
  <c r="H337" i="9"/>
  <c r="G337" i="9"/>
  <c r="F337" i="9"/>
  <c r="E337" i="9"/>
  <c r="D337" i="9" s="1"/>
  <c r="BT336" i="9"/>
  <c r="BQ336" i="9"/>
  <c r="BP336" i="9"/>
  <c r="BV336" i="9" s="1"/>
  <c r="BO336" i="9"/>
  <c r="BN336" i="9"/>
  <c r="BM336" i="9"/>
  <c r="BL336" i="9"/>
  <c r="BU336" i="9" s="1"/>
  <c r="BK336" i="9"/>
  <c r="BJ336" i="9"/>
  <c r="BI336" i="9"/>
  <c r="BH336" i="9"/>
  <c r="BG336" i="9"/>
  <c r="BF336" i="9"/>
  <c r="BW336" i="9" s="1"/>
  <c r="D336" i="9"/>
  <c r="BV335" i="9"/>
  <c r="BQ335" i="9"/>
  <c r="BP335" i="9"/>
  <c r="BO335" i="9"/>
  <c r="BN335" i="9"/>
  <c r="BM335" i="9"/>
  <c r="BL335" i="9"/>
  <c r="BK335" i="9"/>
  <c r="BJ335" i="9"/>
  <c r="BT335" i="9" s="1"/>
  <c r="BI335" i="9"/>
  <c r="BH335" i="9"/>
  <c r="BG335" i="9"/>
  <c r="BF335" i="9"/>
  <c r="D335" i="9"/>
  <c r="BD333" i="9"/>
  <c r="BC333" i="9"/>
  <c r="BB333" i="9"/>
  <c r="BA333" i="9"/>
  <c r="AZ333" i="9"/>
  <c r="AY333" i="9"/>
  <c r="BP333" i="9" s="1"/>
  <c r="AX333" i="9"/>
  <c r="AW333" i="9"/>
  <c r="AV333" i="9"/>
  <c r="AU333" i="9"/>
  <c r="AT333" i="9"/>
  <c r="AS333" i="9"/>
  <c r="AR333" i="9"/>
  <c r="AQ333" i="9"/>
  <c r="AP333" i="9"/>
  <c r="AO333" i="9"/>
  <c r="AN333" i="9"/>
  <c r="AM333" i="9"/>
  <c r="BN333" i="9" s="1"/>
  <c r="AL333" i="9"/>
  <c r="AK333" i="9"/>
  <c r="AJ333" i="9"/>
  <c r="AI333" i="9"/>
  <c r="BM333" i="9" s="1"/>
  <c r="AH333" i="9"/>
  <c r="AG333" i="9"/>
  <c r="AF333" i="9"/>
  <c r="AE333" i="9"/>
  <c r="BL333" i="9" s="1"/>
  <c r="AD333" i="9"/>
  <c r="AC333" i="9"/>
  <c r="AB333" i="9"/>
  <c r="AA333" i="9"/>
  <c r="Z333" i="9"/>
  <c r="Y333" i="9"/>
  <c r="X333" i="9"/>
  <c r="W333" i="9"/>
  <c r="BJ333" i="9" s="1"/>
  <c r="V333" i="9"/>
  <c r="U333" i="9"/>
  <c r="T333" i="9"/>
  <c r="S333" i="9"/>
  <c r="R333" i="9"/>
  <c r="Q333" i="9"/>
  <c r="P333" i="9"/>
  <c r="O333" i="9"/>
  <c r="BH333" i="9" s="1"/>
  <c r="N333" i="9"/>
  <c r="M333" i="9"/>
  <c r="L333" i="9"/>
  <c r="K333" i="9"/>
  <c r="J333" i="9"/>
  <c r="I333" i="9"/>
  <c r="H333" i="9"/>
  <c r="G333" i="9"/>
  <c r="F333" i="9"/>
  <c r="E333" i="9"/>
  <c r="BV332" i="9"/>
  <c r="BQ332" i="9"/>
  <c r="BP332" i="9"/>
  <c r="BO332" i="9"/>
  <c r="BN332" i="9"/>
  <c r="BM332" i="9"/>
  <c r="BL332" i="9"/>
  <c r="BK332" i="9"/>
  <c r="BJ332" i="9"/>
  <c r="BT332" i="9" s="1"/>
  <c r="BI332" i="9"/>
  <c r="BH332" i="9"/>
  <c r="BG332" i="9"/>
  <c r="BF332" i="9"/>
  <c r="D332" i="9"/>
  <c r="BT331" i="9"/>
  <c r="BQ331" i="9"/>
  <c r="BP331" i="9"/>
  <c r="BV331" i="9" s="1"/>
  <c r="BO331" i="9"/>
  <c r="BN331" i="9"/>
  <c r="BM331" i="9"/>
  <c r="BL331" i="9"/>
  <c r="BU331" i="9" s="1"/>
  <c r="BK331" i="9"/>
  <c r="BJ331" i="9"/>
  <c r="BI331" i="9"/>
  <c r="BH331" i="9"/>
  <c r="BG331" i="9"/>
  <c r="BF331" i="9"/>
  <c r="BW331" i="9" s="1"/>
  <c r="D331" i="9"/>
  <c r="BV330" i="9"/>
  <c r="BQ330" i="9"/>
  <c r="BP330" i="9"/>
  <c r="BO330" i="9"/>
  <c r="BN330" i="9"/>
  <c r="BM330" i="9"/>
  <c r="BL330" i="9"/>
  <c r="BK330" i="9"/>
  <c r="BJ330" i="9"/>
  <c r="BT330" i="9" s="1"/>
  <c r="BI330" i="9"/>
  <c r="BH330" i="9"/>
  <c r="BG330" i="9"/>
  <c r="BF330" i="9"/>
  <c r="D330" i="9"/>
  <c r="BX329" i="9"/>
  <c r="BT329" i="9"/>
  <c r="BQ329" i="9"/>
  <c r="BP329" i="9"/>
  <c r="BV329" i="9" s="1"/>
  <c r="BO329" i="9"/>
  <c r="BN329" i="9"/>
  <c r="BM329" i="9"/>
  <c r="BL329" i="9"/>
  <c r="BU329" i="9" s="1"/>
  <c r="BK329" i="9"/>
  <c r="BJ329" i="9"/>
  <c r="BI329" i="9"/>
  <c r="BH329" i="9"/>
  <c r="BG329" i="9"/>
  <c r="BF329" i="9"/>
  <c r="D329" i="9"/>
  <c r="BN327" i="9"/>
  <c r="BD327" i="9"/>
  <c r="BC327" i="9"/>
  <c r="BB327" i="9"/>
  <c r="BA327" i="9"/>
  <c r="AZ327" i="9"/>
  <c r="AY327" i="9"/>
  <c r="AX327" i="9"/>
  <c r="AW327" i="9"/>
  <c r="BP327" i="9" s="1"/>
  <c r="AV327" i="9"/>
  <c r="AU327" i="9"/>
  <c r="AT327" i="9"/>
  <c r="AS327" i="9"/>
  <c r="AR327" i="9"/>
  <c r="AQ327" i="9"/>
  <c r="AP327" i="9"/>
  <c r="AO327" i="9"/>
  <c r="AN327" i="9"/>
  <c r="AM327" i="9"/>
  <c r="AL327" i="9"/>
  <c r="AK327" i="9"/>
  <c r="AJ327" i="9"/>
  <c r="AI327" i="9"/>
  <c r="BM327" i="9" s="1"/>
  <c r="AH327" i="9"/>
  <c r="AG327" i="9"/>
  <c r="AF327" i="9"/>
  <c r="AE327" i="9"/>
  <c r="BL327" i="9" s="1"/>
  <c r="AD327" i="9"/>
  <c r="AC327" i="9"/>
  <c r="AB327" i="9"/>
  <c r="AA327" i="9"/>
  <c r="Z327" i="9"/>
  <c r="Y327" i="9"/>
  <c r="BJ327" i="9" s="1"/>
  <c r="X327" i="9"/>
  <c r="W327" i="9"/>
  <c r="V327" i="9"/>
  <c r="U327" i="9"/>
  <c r="T327" i="9"/>
  <c r="S327" i="9"/>
  <c r="R327" i="9"/>
  <c r="Q327" i="9"/>
  <c r="P327" i="9"/>
  <c r="O327" i="9"/>
  <c r="N327" i="9"/>
  <c r="M327" i="9"/>
  <c r="BH327" i="9" s="1"/>
  <c r="L327" i="9"/>
  <c r="K327" i="9"/>
  <c r="J327" i="9"/>
  <c r="I327" i="9"/>
  <c r="BG327" i="9" s="1"/>
  <c r="H327" i="9"/>
  <c r="G327" i="9"/>
  <c r="F327" i="9"/>
  <c r="E327" i="9"/>
  <c r="D327" i="9" s="1"/>
  <c r="BT326" i="9"/>
  <c r="BQ326" i="9"/>
  <c r="BP326" i="9"/>
  <c r="BV326" i="9" s="1"/>
  <c r="BO326" i="9"/>
  <c r="BN326" i="9"/>
  <c r="BM326" i="9"/>
  <c r="BL326" i="9"/>
  <c r="BU326" i="9" s="1"/>
  <c r="BK326" i="9"/>
  <c r="BJ326" i="9"/>
  <c r="BI326" i="9"/>
  <c r="BH326" i="9"/>
  <c r="BG326" i="9"/>
  <c r="BF326" i="9"/>
  <c r="BW326" i="9" s="1"/>
  <c r="D326" i="9"/>
  <c r="BV325" i="9"/>
  <c r="BQ325" i="9"/>
  <c r="BP325" i="9"/>
  <c r="BO325" i="9"/>
  <c r="BN325" i="9"/>
  <c r="BM325" i="9"/>
  <c r="BL325" i="9"/>
  <c r="BK325" i="9"/>
  <c r="BJ325" i="9"/>
  <c r="BT325" i="9" s="1"/>
  <c r="BI325" i="9"/>
  <c r="BH325" i="9"/>
  <c r="BG325" i="9"/>
  <c r="BF325" i="9"/>
  <c r="D325" i="9"/>
  <c r="BP323" i="9"/>
  <c r="BD323" i="9"/>
  <c r="BC323" i="9"/>
  <c r="BB323" i="9"/>
  <c r="BA323" i="9"/>
  <c r="AZ323" i="9"/>
  <c r="AY323" i="9"/>
  <c r="AX323" i="9"/>
  <c r="AW323" i="9"/>
  <c r="AV323" i="9"/>
  <c r="AU323" i="9"/>
  <c r="AT323" i="9"/>
  <c r="AS323" i="9"/>
  <c r="AR323" i="9"/>
  <c r="AQ323" i="9"/>
  <c r="AP323" i="9"/>
  <c r="AO323" i="9"/>
  <c r="AN323" i="9"/>
  <c r="AM323" i="9"/>
  <c r="BN323" i="9" s="1"/>
  <c r="AL323" i="9"/>
  <c r="AK323" i="9"/>
  <c r="AJ323" i="9"/>
  <c r="AI323" i="9"/>
  <c r="BM323" i="9" s="1"/>
  <c r="AH323" i="9"/>
  <c r="AG323" i="9"/>
  <c r="AF323" i="9"/>
  <c r="AE323" i="9"/>
  <c r="BL323" i="9" s="1"/>
  <c r="AD323" i="9"/>
  <c r="AC323" i="9"/>
  <c r="AB323" i="9"/>
  <c r="AA323" i="9"/>
  <c r="Z323" i="9"/>
  <c r="Y323" i="9"/>
  <c r="X323" i="9"/>
  <c r="W323" i="9"/>
  <c r="BJ323" i="9" s="1"/>
  <c r="V323" i="9"/>
  <c r="U323" i="9"/>
  <c r="T323" i="9"/>
  <c r="S323" i="9"/>
  <c r="R323" i="9"/>
  <c r="Q323" i="9"/>
  <c r="P323" i="9"/>
  <c r="O323" i="9"/>
  <c r="BH323" i="9" s="1"/>
  <c r="N323" i="9"/>
  <c r="M323" i="9"/>
  <c r="L323" i="9"/>
  <c r="K323" i="9"/>
  <c r="J323" i="9"/>
  <c r="I323" i="9"/>
  <c r="H323" i="9"/>
  <c r="G323" i="9"/>
  <c r="F323" i="9"/>
  <c r="E323" i="9"/>
  <c r="BV322" i="9"/>
  <c r="BQ322" i="9"/>
  <c r="BP322" i="9"/>
  <c r="BO322" i="9"/>
  <c r="BN322" i="9"/>
  <c r="BM322" i="9"/>
  <c r="BL322" i="9"/>
  <c r="BK322" i="9"/>
  <c r="BJ322" i="9"/>
  <c r="BT322" i="9" s="1"/>
  <c r="BI322" i="9"/>
  <c r="BH322" i="9"/>
  <c r="BG322" i="9"/>
  <c r="BF322" i="9"/>
  <c r="D322" i="9"/>
  <c r="BT321" i="9"/>
  <c r="BQ321" i="9"/>
  <c r="BP321" i="9"/>
  <c r="BV321" i="9" s="1"/>
  <c r="BO321" i="9"/>
  <c r="BN321" i="9"/>
  <c r="BM321" i="9"/>
  <c r="BL321" i="9"/>
  <c r="BU321" i="9" s="1"/>
  <c r="BK321" i="9"/>
  <c r="BJ321" i="9"/>
  <c r="BI321" i="9"/>
  <c r="BH321" i="9"/>
  <c r="BG321" i="9"/>
  <c r="BF321" i="9"/>
  <c r="BW321" i="9" s="1"/>
  <c r="D321" i="9"/>
  <c r="BV320" i="9"/>
  <c r="BQ320" i="9"/>
  <c r="BP320" i="9"/>
  <c r="BO320" i="9"/>
  <c r="BN320" i="9"/>
  <c r="BM320" i="9"/>
  <c r="BL320" i="9"/>
  <c r="BK320" i="9"/>
  <c r="BJ320" i="9"/>
  <c r="BT320" i="9" s="1"/>
  <c r="BI320" i="9"/>
  <c r="BH320" i="9"/>
  <c r="BG320" i="9"/>
  <c r="BF320" i="9"/>
  <c r="D320" i="9"/>
  <c r="BX319" i="9"/>
  <c r="BT319" i="9"/>
  <c r="BQ319" i="9"/>
  <c r="BP319" i="9"/>
  <c r="BV319" i="9" s="1"/>
  <c r="BO319" i="9"/>
  <c r="BN319" i="9"/>
  <c r="BM319" i="9"/>
  <c r="BL319" i="9"/>
  <c r="BU319" i="9" s="1"/>
  <c r="BK319" i="9"/>
  <c r="BJ319" i="9"/>
  <c r="BI319" i="9"/>
  <c r="BH319" i="9"/>
  <c r="BG319" i="9"/>
  <c r="BF319" i="9"/>
  <c r="D319" i="9"/>
  <c r="BV318" i="9"/>
  <c r="BQ318" i="9"/>
  <c r="BP318" i="9"/>
  <c r="BO318" i="9"/>
  <c r="BN318" i="9"/>
  <c r="BM318" i="9"/>
  <c r="BL318" i="9"/>
  <c r="BU318" i="9" s="1"/>
  <c r="BK318" i="9"/>
  <c r="BJ318" i="9"/>
  <c r="BT318" i="9" s="1"/>
  <c r="BI318" i="9"/>
  <c r="BH318" i="9"/>
  <c r="BG318" i="9"/>
  <c r="BF318" i="9"/>
  <c r="D318" i="9"/>
  <c r="BT317" i="9"/>
  <c r="BQ317" i="9"/>
  <c r="BP317" i="9"/>
  <c r="BV317" i="9" s="1"/>
  <c r="BO317" i="9"/>
  <c r="BN317" i="9"/>
  <c r="BM317" i="9"/>
  <c r="BL317" i="9"/>
  <c r="BK317" i="9"/>
  <c r="BJ317" i="9"/>
  <c r="BI317" i="9"/>
  <c r="BH317" i="9"/>
  <c r="BG317" i="9"/>
  <c r="BF317" i="9"/>
  <c r="D317" i="9"/>
  <c r="BT314" i="9"/>
  <c r="BQ314" i="9"/>
  <c r="BP314" i="9"/>
  <c r="BV314" i="9" s="1"/>
  <c r="BO314" i="9"/>
  <c r="BN314" i="9"/>
  <c r="BM314" i="9"/>
  <c r="BL314" i="9"/>
  <c r="BU314" i="9" s="1"/>
  <c r="BK314" i="9"/>
  <c r="BJ314" i="9"/>
  <c r="BI314" i="9"/>
  <c r="BH314" i="9"/>
  <c r="BG314" i="9"/>
  <c r="BF314" i="9"/>
  <c r="BW314" i="9" s="1"/>
  <c r="D314" i="9"/>
  <c r="BV313" i="9"/>
  <c r="BQ313" i="9"/>
  <c r="BP313" i="9"/>
  <c r="BO313" i="9"/>
  <c r="BN313" i="9"/>
  <c r="BM313" i="9"/>
  <c r="BL313" i="9"/>
  <c r="BK313" i="9"/>
  <c r="BJ313" i="9"/>
  <c r="BT313" i="9" s="1"/>
  <c r="BI313" i="9"/>
  <c r="BH313" i="9"/>
  <c r="BG313" i="9"/>
  <c r="BF313" i="9"/>
  <c r="D313" i="9"/>
  <c r="BX312" i="9"/>
  <c r="BT312" i="9"/>
  <c r="BQ312" i="9"/>
  <c r="BP312" i="9"/>
  <c r="BV312" i="9" s="1"/>
  <c r="BO312" i="9"/>
  <c r="BN312" i="9"/>
  <c r="BM312" i="9"/>
  <c r="BL312" i="9"/>
  <c r="BU312" i="9" s="1"/>
  <c r="BK312" i="9"/>
  <c r="BJ312" i="9"/>
  <c r="BI312" i="9"/>
  <c r="BH312" i="9"/>
  <c r="BG312" i="9"/>
  <c r="BF312" i="9"/>
  <c r="D312" i="9"/>
  <c r="C306" i="9"/>
  <c r="AX303" i="9" s="1"/>
  <c r="AX306" i="9" s="1"/>
  <c r="BS305" i="9"/>
  <c r="BQ305" i="9"/>
  <c r="BP305" i="9"/>
  <c r="BO305" i="9"/>
  <c r="BV305" i="9" s="1"/>
  <c r="BN305" i="9"/>
  <c r="BM305" i="9"/>
  <c r="BU305" i="9" s="1"/>
  <c r="BL305" i="9"/>
  <c r="BX305" i="9" s="1"/>
  <c r="BK305" i="9"/>
  <c r="BJ305" i="9"/>
  <c r="BI305" i="9"/>
  <c r="BT305" i="9" s="1"/>
  <c r="BH305" i="9"/>
  <c r="BG305" i="9"/>
  <c r="BW305" i="9" s="1"/>
  <c r="BF305" i="9"/>
  <c r="BR305" i="9" s="1"/>
  <c r="D305" i="9"/>
  <c r="BQ304" i="9"/>
  <c r="BP304" i="9"/>
  <c r="BO304" i="9"/>
  <c r="BN304" i="9"/>
  <c r="BM304" i="9"/>
  <c r="BU304" i="9" s="1"/>
  <c r="BL304" i="9"/>
  <c r="BK304" i="9"/>
  <c r="BJ304" i="9"/>
  <c r="BI304" i="9"/>
  <c r="BT304" i="9" s="1"/>
  <c r="BH304" i="9"/>
  <c r="BG304" i="9"/>
  <c r="BF304" i="9"/>
  <c r="D304" i="9"/>
  <c r="BB303" i="9"/>
  <c r="BB306" i="9" s="1"/>
  <c r="AT303" i="9"/>
  <c r="AT306" i="9" s="1"/>
  <c r="AL303" i="9"/>
  <c r="AL306" i="9" s="1"/>
  <c r="AD303" i="9"/>
  <c r="AD306" i="9" s="1"/>
  <c r="V303" i="9"/>
  <c r="N303" i="9"/>
  <c r="N306" i="9" s="1"/>
  <c r="F303" i="9"/>
  <c r="F306" i="9" s="1"/>
  <c r="BU302" i="9"/>
  <c r="BQ302" i="9"/>
  <c r="BP302" i="9"/>
  <c r="BO302" i="9"/>
  <c r="BN302" i="9"/>
  <c r="BM302" i="9"/>
  <c r="BL302" i="9"/>
  <c r="BX302" i="9" s="1"/>
  <c r="BK302" i="9"/>
  <c r="BJ302" i="9"/>
  <c r="BI302" i="9"/>
  <c r="BT302" i="9" s="1"/>
  <c r="BH302" i="9"/>
  <c r="BG302" i="9"/>
  <c r="BF302" i="9"/>
  <c r="BR302" i="9" s="1"/>
  <c r="D302" i="9"/>
  <c r="BO298" i="9"/>
  <c r="BG298" i="9"/>
  <c r="BD298" i="9"/>
  <c r="BC298" i="9"/>
  <c r="BB298" i="9"/>
  <c r="BA298" i="9"/>
  <c r="AZ298" i="9"/>
  <c r="AY298" i="9"/>
  <c r="AX298" i="9"/>
  <c r="AW298" i="9"/>
  <c r="AV298" i="9"/>
  <c r="AU298" i="9"/>
  <c r="AT298" i="9"/>
  <c r="AS298" i="9"/>
  <c r="AR298" i="9"/>
  <c r="AQ298" i="9"/>
  <c r="AP298" i="9"/>
  <c r="AO298" i="9"/>
  <c r="AN298" i="9"/>
  <c r="AM298" i="9"/>
  <c r="BN298" i="9" s="1"/>
  <c r="AL298" i="9"/>
  <c r="AK298" i="9"/>
  <c r="AJ298" i="9"/>
  <c r="AI298" i="9"/>
  <c r="AH298" i="9"/>
  <c r="AG298" i="9"/>
  <c r="AF298" i="9"/>
  <c r="AE298" i="9"/>
  <c r="BL298" i="9" s="1"/>
  <c r="AD298" i="9"/>
  <c r="AC298" i="9"/>
  <c r="AB298" i="9"/>
  <c r="AA298" i="9"/>
  <c r="Z298" i="9"/>
  <c r="BK298" i="9" s="1"/>
  <c r="Y298" i="9"/>
  <c r="X298" i="9"/>
  <c r="W298" i="9"/>
  <c r="V298" i="9"/>
  <c r="BJ298" i="9" s="1"/>
  <c r="U298" i="9"/>
  <c r="T298" i="9"/>
  <c r="S298" i="9"/>
  <c r="R298" i="9"/>
  <c r="BI298" i="9" s="1"/>
  <c r="Q298" i="9"/>
  <c r="P298" i="9"/>
  <c r="O298" i="9"/>
  <c r="N298" i="9"/>
  <c r="M298" i="9"/>
  <c r="BH298" i="9" s="1"/>
  <c r="L298" i="9"/>
  <c r="K298" i="9"/>
  <c r="J298" i="9"/>
  <c r="I298" i="9"/>
  <c r="H298" i="9"/>
  <c r="G298" i="9"/>
  <c r="F298" i="9"/>
  <c r="D298" i="9" s="1"/>
  <c r="E298" i="9"/>
  <c r="BF298" i="9" s="1"/>
  <c r="BS298" i="9" s="1"/>
  <c r="BU297" i="9"/>
  <c r="BQ297" i="9"/>
  <c r="BP297" i="9"/>
  <c r="BO297" i="9"/>
  <c r="BN297" i="9"/>
  <c r="BM297" i="9"/>
  <c r="BL297" i="9"/>
  <c r="BX297" i="9" s="1"/>
  <c r="BK297" i="9"/>
  <c r="BJ297" i="9"/>
  <c r="BI297" i="9"/>
  <c r="BT297" i="9" s="1"/>
  <c r="BH297" i="9"/>
  <c r="BG297" i="9"/>
  <c r="BF297" i="9"/>
  <c r="BR297" i="9" s="1"/>
  <c r="D297" i="9"/>
  <c r="BQ296" i="9"/>
  <c r="BP296" i="9"/>
  <c r="BO296" i="9"/>
  <c r="BV296" i="9" s="1"/>
  <c r="BN296" i="9"/>
  <c r="BM296" i="9"/>
  <c r="BU296" i="9" s="1"/>
  <c r="BL296" i="9"/>
  <c r="BK296" i="9"/>
  <c r="BJ296" i="9"/>
  <c r="BI296" i="9"/>
  <c r="BT296" i="9" s="1"/>
  <c r="BH296" i="9"/>
  <c r="BG296" i="9"/>
  <c r="BW296" i="9" s="1"/>
  <c r="BF296" i="9"/>
  <c r="D296" i="9"/>
  <c r="D295" i="9"/>
  <c r="BV294" i="9"/>
  <c r="BQ294" i="9"/>
  <c r="BP294" i="9"/>
  <c r="BO294" i="9"/>
  <c r="BN294" i="9"/>
  <c r="BM294" i="9"/>
  <c r="BL294" i="9"/>
  <c r="BK294" i="9"/>
  <c r="BJ294" i="9"/>
  <c r="BI294" i="9"/>
  <c r="BH294" i="9"/>
  <c r="BG294" i="9"/>
  <c r="BF294" i="9"/>
  <c r="D294" i="9"/>
  <c r="BD293" i="9"/>
  <c r="BC293" i="9"/>
  <c r="BB293" i="9"/>
  <c r="BA293" i="9"/>
  <c r="AZ293" i="9"/>
  <c r="AY293" i="9"/>
  <c r="AX293" i="9"/>
  <c r="AW293" i="9"/>
  <c r="AV293" i="9"/>
  <c r="AU293" i="9"/>
  <c r="AT293" i="9"/>
  <c r="AS293" i="9"/>
  <c r="AR293" i="9"/>
  <c r="AQ293" i="9"/>
  <c r="AP293" i="9"/>
  <c r="AO293" i="9"/>
  <c r="AN293" i="9"/>
  <c r="AM293" i="9"/>
  <c r="AL293" i="9"/>
  <c r="AK293" i="9"/>
  <c r="AJ293" i="9"/>
  <c r="AI293" i="9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BD292" i="9"/>
  <c r="BC292" i="9"/>
  <c r="BB292" i="9"/>
  <c r="BA292" i="9"/>
  <c r="AZ292" i="9"/>
  <c r="AY292" i="9"/>
  <c r="AX292" i="9"/>
  <c r="AW292" i="9"/>
  <c r="BP292" i="9" s="1"/>
  <c r="AV292" i="9"/>
  <c r="AU292" i="9"/>
  <c r="AT292" i="9"/>
  <c r="AS292" i="9"/>
  <c r="AR292" i="9"/>
  <c r="AQ292" i="9"/>
  <c r="AP292" i="9"/>
  <c r="AO292" i="9"/>
  <c r="BN292" i="9" s="1"/>
  <c r="AN292" i="9"/>
  <c r="AM292" i="9"/>
  <c r="AL292" i="9"/>
  <c r="AK292" i="9"/>
  <c r="AJ292" i="9"/>
  <c r="AI292" i="9"/>
  <c r="AH292" i="9"/>
  <c r="AG292" i="9"/>
  <c r="AF292" i="9"/>
  <c r="AE292" i="9"/>
  <c r="AD292" i="9"/>
  <c r="AC292" i="9"/>
  <c r="AB292" i="9"/>
  <c r="AA292" i="9"/>
  <c r="Z292" i="9"/>
  <c r="Y292" i="9"/>
  <c r="BJ292" i="9" s="1"/>
  <c r="X292" i="9"/>
  <c r="W292" i="9"/>
  <c r="V292" i="9"/>
  <c r="U292" i="9"/>
  <c r="T292" i="9"/>
  <c r="S292" i="9"/>
  <c r="R292" i="9"/>
  <c r="Q292" i="9"/>
  <c r="P292" i="9"/>
  <c r="O292" i="9"/>
  <c r="N292" i="9"/>
  <c r="M292" i="9"/>
  <c r="BH292" i="9" s="1"/>
  <c r="L292" i="9"/>
  <c r="K292" i="9"/>
  <c r="J292" i="9"/>
  <c r="I292" i="9"/>
  <c r="BG292" i="9" s="1"/>
  <c r="H292" i="9"/>
  <c r="G292" i="9"/>
  <c r="F292" i="9"/>
  <c r="E292" i="9"/>
  <c r="D292" i="9" s="1"/>
  <c r="BT291" i="9"/>
  <c r="BQ291" i="9"/>
  <c r="BP291" i="9"/>
  <c r="BV291" i="9" s="1"/>
  <c r="BO291" i="9"/>
  <c r="BN291" i="9"/>
  <c r="BM291" i="9"/>
  <c r="BL291" i="9"/>
  <c r="BK291" i="9"/>
  <c r="BJ291" i="9"/>
  <c r="BI291" i="9"/>
  <c r="BH291" i="9"/>
  <c r="BG291" i="9"/>
  <c r="BF291" i="9"/>
  <c r="D291" i="9"/>
  <c r="BS290" i="9"/>
  <c r="BQ290" i="9"/>
  <c r="BP290" i="9"/>
  <c r="BO290" i="9"/>
  <c r="BV290" i="9" s="1"/>
  <c r="BN290" i="9"/>
  <c r="BM290" i="9"/>
  <c r="BU290" i="9" s="1"/>
  <c r="BL290" i="9"/>
  <c r="BX290" i="9" s="1"/>
  <c r="BK290" i="9"/>
  <c r="BJ290" i="9"/>
  <c r="BI290" i="9"/>
  <c r="BH290" i="9"/>
  <c r="BG290" i="9"/>
  <c r="BW290" i="9" s="1"/>
  <c r="BF290" i="9"/>
  <c r="BR290" i="9" s="1"/>
  <c r="D290" i="9"/>
  <c r="BV289" i="9"/>
  <c r="BQ289" i="9"/>
  <c r="BP289" i="9"/>
  <c r="BO289" i="9"/>
  <c r="BN289" i="9"/>
  <c r="BM289" i="9"/>
  <c r="BL289" i="9"/>
  <c r="BU289" i="9" s="1"/>
  <c r="BK289" i="9"/>
  <c r="BJ289" i="9"/>
  <c r="BT289" i="9" s="1"/>
  <c r="BI289" i="9"/>
  <c r="BH289" i="9"/>
  <c r="BG289" i="9"/>
  <c r="BF289" i="9"/>
  <c r="D289" i="9"/>
  <c r="BQ288" i="9"/>
  <c r="BP288" i="9"/>
  <c r="BO288" i="9"/>
  <c r="BV288" i="9" s="1"/>
  <c r="BN288" i="9"/>
  <c r="BM288" i="9"/>
  <c r="BU288" i="9" s="1"/>
  <c r="BL288" i="9"/>
  <c r="BK288" i="9"/>
  <c r="BJ288" i="9"/>
  <c r="BI288" i="9"/>
  <c r="BT288" i="9" s="1"/>
  <c r="BH288" i="9"/>
  <c r="BG288" i="9"/>
  <c r="BW288" i="9" s="1"/>
  <c r="BF288" i="9"/>
  <c r="D288" i="9"/>
  <c r="BT287" i="9"/>
  <c r="BQ287" i="9"/>
  <c r="BP287" i="9"/>
  <c r="BV287" i="9" s="1"/>
  <c r="BO287" i="9"/>
  <c r="BN287" i="9"/>
  <c r="BM287" i="9"/>
  <c r="BL287" i="9"/>
  <c r="BU287" i="9" s="1"/>
  <c r="BK287" i="9"/>
  <c r="BJ287" i="9"/>
  <c r="BI287" i="9"/>
  <c r="BH287" i="9"/>
  <c r="BG287" i="9"/>
  <c r="BF287" i="9"/>
  <c r="BW287" i="9" s="1"/>
  <c r="D287" i="9"/>
  <c r="BS286" i="9"/>
  <c r="BQ286" i="9"/>
  <c r="BP286" i="9"/>
  <c r="BO286" i="9"/>
  <c r="BV286" i="9" s="1"/>
  <c r="BN286" i="9"/>
  <c r="BM286" i="9"/>
  <c r="BU286" i="9" s="1"/>
  <c r="BL286" i="9"/>
  <c r="BX286" i="9" s="1"/>
  <c r="BK286" i="9"/>
  <c r="BJ286" i="9"/>
  <c r="BI286" i="9"/>
  <c r="BT286" i="9" s="1"/>
  <c r="BH286" i="9"/>
  <c r="BG286" i="9"/>
  <c r="BW286" i="9" s="1"/>
  <c r="BF286" i="9"/>
  <c r="BR286" i="9" s="1"/>
  <c r="D286" i="9"/>
  <c r="BV285" i="9"/>
  <c r="BQ285" i="9"/>
  <c r="BP285" i="9"/>
  <c r="BO285" i="9"/>
  <c r="BN285" i="9"/>
  <c r="BM285" i="9"/>
  <c r="BL285" i="9"/>
  <c r="BK285" i="9"/>
  <c r="BJ285" i="9"/>
  <c r="BT285" i="9" s="1"/>
  <c r="BI285" i="9"/>
  <c r="BH285" i="9"/>
  <c r="BG285" i="9"/>
  <c r="BF285" i="9"/>
  <c r="D285" i="9"/>
  <c r="BQ284" i="9"/>
  <c r="BP284" i="9"/>
  <c r="BO284" i="9"/>
  <c r="BN284" i="9"/>
  <c r="BM284" i="9"/>
  <c r="BU284" i="9" s="1"/>
  <c r="BL284" i="9"/>
  <c r="BK284" i="9"/>
  <c r="BJ284" i="9"/>
  <c r="BI284" i="9"/>
  <c r="BT284" i="9" s="1"/>
  <c r="BH284" i="9"/>
  <c r="BG284" i="9"/>
  <c r="BF284" i="9"/>
  <c r="D284" i="9"/>
  <c r="BT283" i="9"/>
  <c r="BQ283" i="9"/>
  <c r="BP283" i="9"/>
  <c r="BV283" i="9" s="1"/>
  <c r="BO283" i="9"/>
  <c r="BO293" i="9" s="1"/>
  <c r="BN283" i="9"/>
  <c r="BM283" i="9"/>
  <c r="BL283" i="9"/>
  <c r="BK283" i="9"/>
  <c r="BK293" i="9" s="1"/>
  <c r="BJ283" i="9"/>
  <c r="BI283" i="9"/>
  <c r="BH283" i="9"/>
  <c r="BG283" i="9"/>
  <c r="BG293" i="9" s="1"/>
  <c r="BF283" i="9"/>
  <c r="D283" i="9"/>
  <c r="BD216" i="9"/>
  <c r="BC216" i="9"/>
  <c r="BB216" i="9"/>
  <c r="BA216" i="9"/>
  <c r="AZ216" i="9"/>
  <c r="AY216" i="9"/>
  <c r="AX216" i="9"/>
  <c r="AW216" i="9"/>
  <c r="AV216" i="9"/>
  <c r="AU216" i="9"/>
  <c r="AT216" i="9"/>
  <c r="BO216" i="9" s="1"/>
  <c r="AS216" i="9"/>
  <c r="AR216" i="9"/>
  <c r="AQ216" i="9"/>
  <c r="AP216" i="9"/>
  <c r="AO216" i="9"/>
  <c r="AN216" i="9"/>
  <c r="AM216" i="9"/>
  <c r="AL216" i="9"/>
  <c r="AK216" i="9"/>
  <c r="AJ216" i="9"/>
  <c r="AI216" i="9"/>
  <c r="AH216" i="9"/>
  <c r="AG216" i="9"/>
  <c r="AF216" i="9"/>
  <c r="AE216" i="9"/>
  <c r="AD216" i="9"/>
  <c r="AC216" i="9"/>
  <c r="AB216" i="9"/>
  <c r="AA216" i="9"/>
  <c r="Z216" i="9"/>
  <c r="BK216" i="9" s="1"/>
  <c r="Y216" i="9"/>
  <c r="X216" i="9"/>
  <c r="W216" i="9"/>
  <c r="V216" i="9"/>
  <c r="BJ216" i="9" s="1"/>
  <c r="U216" i="9"/>
  <c r="T216" i="9"/>
  <c r="S216" i="9"/>
  <c r="R216" i="9"/>
  <c r="BI216" i="9" s="1"/>
  <c r="Q216" i="9"/>
  <c r="P216" i="9"/>
  <c r="O216" i="9"/>
  <c r="N216" i="9"/>
  <c r="M216" i="9"/>
  <c r="L216" i="9"/>
  <c r="K216" i="9"/>
  <c r="J216" i="9"/>
  <c r="BG216" i="9" s="1"/>
  <c r="I216" i="9"/>
  <c r="H216" i="9"/>
  <c r="G216" i="9"/>
  <c r="F216" i="9"/>
  <c r="D216" i="9" s="1"/>
  <c r="E216" i="9"/>
  <c r="BQ215" i="9"/>
  <c r="BM215" i="9"/>
  <c r="BD215" i="9"/>
  <c r="BC215" i="9"/>
  <c r="BB215" i="9"/>
  <c r="BA215" i="9"/>
  <c r="AZ215" i="9"/>
  <c r="AY215" i="9"/>
  <c r="AX215" i="9"/>
  <c r="AW215" i="9"/>
  <c r="AV215" i="9"/>
  <c r="BP215" i="9" s="1"/>
  <c r="AU215" i="9"/>
  <c r="AT215" i="9"/>
  <c r="AS215" i="9"/>
  <c r="AR215" i="9"/>
  <c r="BO215" i="9" s="1"/>
  <c r="AQ215" i="9"/>
  <c r="AP215" i="9"/>
  <c r="AO215" i="9"/>
  <c r="AN215" i="9"/>
  <c r="BN215" i="9" s="1"/>
  <c r="AM215" i="9"/>
  <c r="AL215" i="9"/>
  <c r="AK215" i="9"/>
  <c r="AJ215" i="9"/>
  <c r="AI215" i="9"/>
  <c r="AH215" i="9"/>
  <c r="AG215" i="9"/>
  <c r="AF215" i="9"/>
  <c r="AE215" i="9"/>
  <c r="BL215" i="9" s="1"/>
  <c r="BX215" i="9" s="1"/>
  <c r="AD215" i="9"/>
  <c r="AC215" i="9"/>
  <c r="AB215" i="9"/>
  <c r="AA215" i="9"/>
  <c r="Z215" i="9"/>
  <c r="BK215" i="9" s="1"/>
  <c r="Y215" i="9"/>
  <c r="X215" i="9"/>
  <c r="W215" i="9"/>
  <c r="V215" i="9"/>
  <c r="BJ215" i="9" s="1"/>
  <c r="U215" i="9"/>
  <c r="T215" i="9"/>
  <c r="BI215" i="9" s="1"/>
  <c r="BT215" i="9" s="1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BD214" i="9"/>
  <c r="BC214" i="9"/>
  <c r="BB214" i="9"/>
  <c r="BA214" i="9"/>
  <c r="AZ214" i="9"/>
  <c r="AY214" i="9"/>
  <c r="AX214" i="9"/>
  <c r="AW214" i="9"/>
  <c r="AV214" i="9"/>
  <c r="AU214" i="9"/>
  <c r="AT214" i="9"/>
  <c r="BO214" i="9" s="1"/>
  <c r="AS214" i="9"/>
  <c r="AR214" i="9"/>
  <c r="AQ214" i="9"/>
  <c r="AP214" i="9"/>
  <c r="AO214" i="9"/>
  <c r="AN214" i="9"/>
  <c r="AM214" i="9"/>
  <c r="AL214" i="9"/>
  <c r="AK214" i="9"/>
  <c r="AJ214" i="9"/>
  <c r="AI214" i="9"/>
  <c r="AH214" i="9"/>
  <c r="AG214" i="9"/>
  <c r="AF214" i="9"/>
  <c r="AE214" i="9"/>
  <c r="AD214" i="9"/>
  <c r="AC214" i="9"/>
  <c r="AB214" i="9"/>
  <c r="AA214" i="9"/>
  <c r="Z214" i="9"/>
  <c r="BK214" i="9" s="1"/>
  <c r="Y214" i="9"/>
  <c r="X214" i="9"/>
  <c r="W214" i="9"/>
  <c r="V214" i="9"/>
  <c r="BJ214" i="9" s="1"/>
  <c r="U214" i="9"/>
  <c r="T214" i="9"/>
  <c r="S214" i="9"/>
  <c r="R214" i="9"/>
  <c r="BI214" i="9" s="1"/>
  <c r="Q214" i="9"/>
  <c r="P214" i="9"/>
  <c r="O214" i="9"/>
  <c r="N214" i="9"/>
  <c r="BH214" i="9" s="1"/>
  <c r="M214" i="9"/>
  <c r="L214" i="9"/>
  <c r="K214" i="9"/>
  <c r="J214" i="9"/>
  <c r="BG214" i="9" s="1"/>
  <c r="I214" i="9"/>
  <c r="H214" i="9"/>
  <c r="G214" i="9"/>
  <c r="F214" i="9"/>
  <c r="D214" i="9" s="1"/>
  <c r="E214" i="9"/>
  <c r="BQ213" i="9"/>
  <c r="BM213" i="9"/>
  <c r="BI213" i="9"/>
  <c r="BD213" i="9"/>
  <c r="BC213" i="9"/>
  <c r="BB213" i="9"/>
  <c r="BA213" i="9"/>
  <c r="AZ213" i="9"/>
  <c r="AY213" i="9"/>
  <c r="AX213" i="9"/>
  <c r="AW213" i="9"/>
  <c r="AV213" i="9"/>
  <c r="BP213" i="9" s="1"/>
  <c r="AU213" i="9"/>
  <c r="AT213" i="9"/>
  <c r="AS213" i="9"/>
  <c r="AR213" i="9"/>
  <c r="BO213" i="9" s="1"/>
  <c r="AQ213" i="9"/>
  <c r="AP213" i="9"/>
  <c r="AO213" i="9"/>
  <c r="AN213" i="9"/>
  <c r="BN213" i="9" s="1"/>
  <c r="AM213" i="9"/>
  <c r="AL213" i="9"/>
  <c r="AK213" i="9"/>
  <c r="AJ213" i="9"/>
  <c r="AI213" i="9"/>
  <c r="AH213" i="9"/>
  <c r="AG213" i="9"/>
  <c r="AF213" i="9"/>
  <c r="AE213" i="9"/>
  <c r="BL213" i="9" s="1"/>
  <c r="BX213" i="9" s="1"/>
  <c r="AD213" i="9"/>
  <c r="AC213" i="9"/>
  <c r="AB213" i="9"/>
  <c r="AA213" i="9"/>
  <c r="Z213" i="9"/>
  <c r="BK213" i="9" s="1"/>
  <c r="Y213" i="9"/>
  <c r="X213" i="9"/>
  <c r="W213" i="9"/>
  <c r="V213" i="9"/>
  <c r="BJ213" i="9" s="1"/>
  <c r="U213" i="9"/>
  <c r="T213" i="9"/>
  <c r="S213" i="9"/>
  <c r="R213" i="9"/>
  <c r="Q213" i="9"/>
  <c r="P213" i="9"/>
  <c r="O213" i="9"/>
  <c r="N213" i="9"/>
  <c r="M213" i="9"/>
  <c r="BH213" i="9" s="1"/>
  <c r="L213" i="9"/>
  <c r="K213" i="9"/>
  <c r="J213" i="9"/>
  <c r="BG213" i="9" s="1"/>
  <c r="I213" i="9"/>
  <c r="H213" i="9"/>
  <c r="G213" i="9"/>
  <c r="F213" i="9"/>
  <c r="E213" i="9"/>
  <c r="BF213" i="9" s="1"/>
  <c r="D213" i="9"/>
  <c r="BO212" i="9"/>
  <c r="BG212" i="9"/>
  <c r="BD212" i="9"/>
  <c r="BC212" i="9"/>
  <c r="BB212" i="9"/>
  <c r="BA212" i="9"/>
  <c r="AZ212" i="9"/>
  <c r="BQ212" i="9" s="1"/>
  <c r="AY212" i="9"/>
  <c r="AX212" i="9"/>
  <c r="AW212" i="9"/>
  <c r="AV212" i="9"/>
  <c r="BP212" i="9" s="1"/>
  <c r="AU212" i="9"/>
  <c r="AT212" i="9"/>
  <c r="AS212" i="9"/>
  <c r="AR212" i="9"/>
  <c r="AQ212" i="9"/>
  <c r="AP212" i="9"/>
  <c r="AO212" i="9"/>
  <c r="AN212" i="9"/>
  <c r="AM212" i="9"/>
  <c r="BN212" i="9" s="1"/>
  <c r="AL212" i="9"/>
  <c r="AK212" i="9"/>
  <c r="AJ212" i="9"/>
  <c r="BM212" i="9" s="1"/>
  <c r="AI212" i="9"/>
  <c r="AH212" i="9"/>
  <c r="AG212" i="9"/>
  <c r="AF212" i="9"/>
  <c r="AE212" i="9"/>
  <c r="BL212" i="9" s="1"/>
  <c r="AD212" i="9"/>
  <c r="AC212" i="9"/>
  <c r="AB212" i="9"/>
  <c r="AA212" i="9"/>
  <c r="Z212" i="9"/>
  <c r="BK212" i="9" s="1"/>
  <c r="Y212" i="9"/>
  <c r="X212" i="9"/>
  <c r="W212" i="9"/>
  <c r="V212" i="9"/>
  <c r="BJ212" i="9" s="1"/>
  <c r="U212" i="9"/>
  <c r="T212" i="9"/>
  <c r="S212" i="9"/>
  <c r="R212" i="9"/>
  <c r="BI212" i="9" s="1"/>
  <c r="Q212" i="9"/>
  <c r="P212" i="9"/>
  <c r="O212" i="9"/>
  <c r="N212" i="9"/>
  <c r="BH212" i="9" s="1"/>
  <c r="M212" i="9"/>
  <c r="L212" i="9"/>
  <c r="K212" i="9"/>
  <c r="J212" i="9"/>
  <c r="I212" i="9"/>
  <c r="H212" i="9"/>
  <c r="G212" i="9"/>
  <c r="F212" i="9"/>
  <c r="D212" i="9" s="1"/>
  <c r="E212" i="9"/>
  <c r="BF212" i="9" s="1"/>
  <c r="BS212" i="9" s="1"/>
  <c r="BD208" i="9"/>
  <c r="BC208" i="9"/>
  <c r="BB208" i="9"/>
  <c r="BA208" i="9"/>
  <c r="AZ208" i="9"/>
  <c r="AY208" i="9"/>
  <c r="AX208" i="9"/>
  <c r="AW208" i="9"/>
  <c r="AV208" i="9"/>
  <c r="AU208" i="9"/>
  <c r="AT208" i="9"/>
  <c r="AS208" i="9"/>
  <c r="AR208" i="9"/>
  <c r="AQ208" i="9"/>
  <c r="AP208" i="9"/>
  <c r="AO208" i="9"/>
  <c r="AN208" i="9"/>
  <c r="AM208" i="9"/>
  <c r="AL208" i="9"/>
  <c r="AK208" i="9"/>
  <c r="AJ208" i="9"/>
  <c r="AI208" i="9"/>
  <c r="AH208" i="9"/>
  <c r="AG208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BD207" i="9"/>
  <c r="BC207" i="9"/>
  <c r="BB207" i="9"/>
  <c r="BA207" i="9"/>
  <c r="AZ207" i="9"/>
  <c r="AY207" i="9"/>
  <c r="AX207" i="9"/>
  <c r="AW207" i="9"/>
  <c r="AV207" i="9"/>
  <c r="AU207" i="9"/>
  <c r="AT207" i="9"/>
  <c r="AS207" i="9"/>
  <c r="AR207" i="9"/>
  <c r="AQ207" i="9"/>
  <c r="AP207" i="9"/>
  <c r="AO207" i="9"/>
  <c r="AN207" i="9"/>
  <c r="AM207" i="9"/>
  <c r="AL207" i="9"/>
  <c r="AK207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BD206" i="9"/>
  <c r="BC206" i="9"/>
  <c r="BB206" i="9"/>
  <c r="BA206" i="9"/>
  <c r="AZ206" i="9"/>
  <c r="AY206" i="9"/>
  <c r="AX206" i="9"/>
  <c r="AW206" i="9"/>
  <c r="AV206" i="9"/>
  <c r="AU206" i="9"/>
  <c r="AT206" i="9"/>
  <c r="AS206" i="9"/>
  <c r="AR206" i="9"/>
  <c r="AQ206" i="9"/>
  <c r="AP206" i="9"/>
  <c r="AO206" i="9"/>
  <c r="AN206" i="9"/>
  <c r="AM206" i="9"/>
  <c r="AL206" i="9"/>
  <c r="AK206" i="9"/>
  <c r="AJ206" i="9"/>
  <c r="AI206" i="9"/>
  <c r="AH206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BD205" i="9"/>
  <c r="BC205" i="9"/>
  <c r="BB205" i="9"/>
  <c r="BA205" i="9"/>
  <c r="AZ205" i="9"/>
  <c r="AY205" i="9"/>
  <c r="AX205" i="9"/>
  <c r="AW205" i="9"/>
  <c r="AV205" i="9"/>
  <c r="AU205" i="9"/>
  <c r="AT205" i="9"/>
  <c r="AS205" i="9"/>
  <c r="AR205" i="9"/>
  <c r="AQ205" i="9"/>
  <c r="AP205" i="9"/>
  <c r="AO205" i="9"/>
  <c r="AN205" i="9"/>
  <c r="AM205" i="9"/>
  <c r="AL205" i="9"/>
  <c r="AK205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BD204" i="9"/>
  <c r="BC204" i="9"/>
  <c r="BB204" i="9"/>
  <c r="BA204" i="9"/>
  <c r="AZ204" i="9"/>
  <c r="AY204" i="9"/>
  <c r="AX204" i="9"/>
  <c r="AW204" i="9"/>
  <c r="AV204" i="9"/>
  <c r="AU204" i="9"/>
  <c r="AT204" i="9"/>
  <c r="AS204" i="9"/>
  <c r="AR204" i="9"/>
  <c r="AQ204" i="9"/>
  <c r="AP204" i="9"/>
  <c r="AO204" i="9"/>
  <c r="AN204" i="9"/>
  <c r="AM204" i="9"/>
  <c r="AL204" i="9"/>
  <c r="AK204" i="9"/>
  <c r="AJ204" i="9"/>
  <c r="AI204" i="9"/>
  <c r="AH204" i="9"/>
  <c r="AG204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BD203" i="9"/>
  <c r="BC203" i="9"/>
  <c r="BB203" i="9"/>
  <c r="BA203" i="9"/>
  <c r="AZ203" i="9"/>
  <c r="AY203" i="9"/>
  <c r="AX203" i="9"/>
  <c r="AW203" i="9"/>
  <c r="AV203" i="9"/>
  <c r="AU203" i="9"/>
  <c r="AT203" i="9"/>
  <c r="AS203" i="9"/>
  <c r="AR203" i="9"/>
  <c r="AQ203" i="9"/>
  <c r="AP203" i="9"/>
  <c r="AO203" i="9"/>
  <c r="AN203" i="9"/>
  <c r="AM203" i="9"/>
  <c r="AL203" i="9"/>
  <c r="AK203" i="9"/>
  <c r="AJ203" i="9"/>
  <c r="AI203" i="9"/>
  <c r="AH203" i="9"/>
  <c r="AG203" i="9"/>
  <c r="AF203" i="9"/>
  <c r="AE203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BD202" i="9"/>
  <c r="BC202" i="9"/>
  <c r="BB202" i="9"/>
  <c r="BA202" i="9"/>
  <c r="AZ202" i="9"/>
  <c r="AY202" i="9"/>
  <c r="AX202" i="9"/>
  <c r="AW202" i="9"/>
  <c r="AV202" i="9"/>
  <c r="AU202" i="9"/>
  <c r="AT202" i="9"/>
  <c r="AS202" i="9"/>
  <c r="AR202" i="9"/>
  <c r="AQ202" i="9"/>
  <c r="AP202" i="9"/>
  <c r="AO202" i="9"/>
  <c r="AN202" i="9"/>
  <c r="AM202" i="9"/>
  <c r="AL202" i="9"/>
  <c r="AK202" i="9"/>
  <c r="AJ202" i="9"/>
  <c r="AI202" i="9"/>
  <c r="AH202" i="9"/>
  <c r="AG202" i="9"/>
  <c r="AF202" i="9"/>
  <c r="AE202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BD201" i="9"/>
  <c r="BC201" i="9"/>
  <c r="BB201" i="9"/>
  <c r="BA201" i="9"/>
  <c r="AZ201" i="9"/>
  <c r="AY201" i="9"/>
  <c r="AX201" i="9"/>
  <c r="AW201" i="9"/>
  <c r="AV201" i="9"/>
  <c r="AU201" i="9"/>
  <c r="AT201" i="9"/>
  <c r="AS201" i="9"/>
  <c r="AR201" i="9"/>
  <c r="AQ201" i="9"/>
  <c r="AP201" i="9"/>
  <c r="AO201" i="9"/>
  <c r="AN201" i="9"/>
  <c r="AM201" i="9"/>
  <c r="AL201" i="9"/>
  <c r="AK201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BD200" i="9"/>
  <c r="BC200" i="9"/>
  <c r="BB200" i="9"/>
  <c r="BA200" i="9"/>
  <c r="AZ200" i="9"/>
  <c r="AY200" i="9"/>
  <c r="AX200" i="9"/>
  <c r="AW200" i="9"/>
  <c r="AV200" i="9"/>
  <c r="AU200" i="9"/>
  <c r="AT200" i="9"/>
  <c r="AS200" i="9"/>
  <c r="AR200" i="9"/>
  <c r="AQ200" i="9"/>
  <c r="AP200" i="9"/>
  <c r="AO200" i="9"/>
  <c r="AN200" i="9"/>
  <c r="AM200" i="9"/>
  <c r="AL200" i="9"/>
  <c r="AK200" i="9"/>
  <c r="AJ200" i="9"/>
  <c r="AI200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BD199" i="9"/>
  <c r="BC199" i="9"/>
  <c r="BB199" i="9"/>
  <c r="BA199" i="9"/>
  <c r="AZ199" i="9"/>
  <c r="AY199" i="9"/>
  <c r="AX199" i="9"/>
  <c r="AW199" i="9"/>
  <c r="AV199" i="9"/>
  <c r="AU199" i="9"/>
  <c r="AT199" i="9"/>
  <c r="AS199" i="9"/>
  <c r="AR199" i="9"/>
  <c r="AQ199" i="9"/>
  <c r="AP199" i="9"/>
  <c r="AO199" i="9"/>
  <c r="AN199" i="9"/>
  <c r="AM199" i="9"/>
  <c r="AL199" i="9"/>
  <c r="AK199" i="9"/>
  <c r="AJ199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BD198" i="9"/>
  <c r="BC198" i="9"/>
  <c r="BB198" i="9"/>
  <c r="BA198" i="9"/>
  <c r="AZ198" i="9"/>
  <c r="AY198" i="9"/>
  <c r="AX198" i="9"/>
  <c r="AW198" i="9"/>
  <c r="AV198" i="9"/>
  <c r="AU198" i="9"/>
  <c r="AT198" i="9"/>
  <c r="AS198" i="9"/>
  <c r="AR198" i="9"/>
  <c r="AQ198" i="9"/>
  <c r="AP198" i="9"/>
  <c r="AO198" i="9"/>
  <c r="AN198" i="9"/>
  <c r="AM198" i="9"/>
  <c r="AL198" i="9"/>
  <c r="AK198" i="9"/>
  <c r="AJ198" i="9"/>
  <c r="AI198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BD196" i="9"/>
  <c r="BC196" i="9"/>
  <c r="BB196" i="9"/>
  <c r="BA196" i="9"/>
  <c r="AZ196" i="9"/>
  <c r="AY196" i="9"/>
  <c r="AX196" i="9"/>
  <c r="AW196" i="9"/>
  <c r="AV196" i="9"/>
  <c r="AU196" i="9"/>
  <c r="AT196" i="9"/>
  <c r="AS196" i="9"/>
  <c r="AR196" i="9"/>
  <c r="AQ196" i="9"/>
  <c r="AP196" i="9"/>
  <c r="AO196" i="9"/>
  <c r="AN196" i="9"/>
  <c r="AM196" i="9"/>
  <c r="AL196" i="9"/>
  <c r="AK196" i="9"/>
  <c r="AJ196" i="9"/>
  <c r="AI196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BD195" i="9"/>
  <c r="BC195" i="9"/>
  <c r="BB195" i="9"/>
  <c r="BA195" i="9"/>
  <c r="AZ195" i="9"/>
  <c r="AY195" i="9"/>
  <c r="AX195" i="9"/>
  <c r="AW195" i="9"/>
  <c r="AV195" i="9"/>
  <c r="AU195" i="9"/>
  <c r="AT195" i="9"/>
  <c r="AS195" i="9"/>
  <c r="AR195" i="9"/>
  <c r="AQ195" i="9"/>
  <c r="AP195" i="9"/>
  <c r="AO195" i="9"/>
  <c r="AN195" i="9"/>
  <c r="AM195" i="9"/>
  <c r="AL195" i="9"/>
  <c r="AK195" i="9"/>
  <c r="AJ195" i="9"/>
  <c r="AI195" i="9"/>
  <c r="AH195" i="9"/>
  <c r="AG195" i="9"/>
  <c r="AF195" i="9"/>
  <c r="AE195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BD194" i="9"/>
  <c r="BC194" i="9"/>
  <c r="BB194" i="9"/>
  <c r="BA194" i="9"/>
  <c r="AZ194" i="9"/>
  <c r="AY194" i="9"/>
  <c r="AX194" i="9"/>
  <c r="AW194" i="9"/>
  <c r="AV194" i="9"/>
  <c r="AU194" i="9"/>
  <c r="AT194" i="9"/>
  <c r="AS194" i="9"/>
  <c r="AR194" i="9"/>
  <c r="AQ194" i="9"/>
  <c r="AP194" i="9"/>
  <c r="AO194" i="9"/>
  <c r="AN194" i="9"/>
  <c r="AM194" i="9"/>
  <c r="AL194" i="9"/>
  <c r="AK194" i="9"/>
  <c r="AJ194" i="9"/>
  <c r="AI194" i="9"/>
  <c r="AH194" i="9"/>
  <c r="AG194" i="9"/>
  <c r="AF194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BD192" i="9"/>
  <c r="BC192" i="9"/>
  <c r="BB192" i="9"/>
  <c r="BA192" i="9"/>
  <c r="AZ192" i="9"/>
  <c r="AY192" i="9"/>
  <c r="AX192" i="9"/>
  <c r="AW192" i="9"/>
  <c r="AV192" i="9"/>
  <c r="AU192" i="9"/>
  <c r="AT192" i="9"/>
  <c r="AS192" i="9"/>
  <c r="AR192" i="9"/>
  <c r="AQ192" i="9"/>
  <c r="AP192" i="9"/>
  <c r="AO192" i="9"/>
  <c r="AN192" i="9"/>
  <c r="AM192" i="9"/>
  <c r="AL192" i="9"/>
  <c r="AK192" i="9"/>
  <c r="AJ192" i="9"/>
  <c r="AI192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BD191" i="9"/>
  <c r="BC191" i="9"/>
  <c r="BB191" i="9"/>
  <c r="BA191" i="9"/>
  <c r="AZ191" i="9"/>
  <c r="AY191" i="9"/>
  <c r="AX191" i="9"/>
  <c r="AW191" i="9"/>
  <c r="AV191" i="9"/>
  <c r="AU191" i="9"/>
  <c r="AT191" i="9"/>
  <c r="AS191" i="9"/>
  <c r="AR191" i="9"/>
  <c r="AQ191" i="9"/>
  <c r="AP191" i="9"/>
  <c r="AO191" i="9"/>
  <c r="AN191" i="9"/>
  <c r="AM191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BD190" i="9"/>
  <c r="BC190" i="9"/>
  <c r="BB190" i="9"/>
  <c r="BA190" i="9"/>
  <c r="AZ190" i="9"/>
  <c r="AY190" i="9"/>
  <c r="AX190" i="9"/>
  <c r="AW190" i="9"/>
  <c r="AV190" i="9"/>
  <c r="AU190" i="9"/>
  <c r="AT190" i="9"/>
  <c r="AS190" i="9"/>
  <c r="AR190" i="9"/>
  <c r="AQ190" i="9"/>
  <c r="AP190" i="9"/>
  <c r="AO190" i="9"/>
  <c r="AN190" i="9"/>
  <c r="AM190" i="9"/>
  <c r="AL190" i="9"/>
  <c r="AK190" i="9"/>
  <c r="AJ190" i="9"/>
  <c r="AI190" i="9"/>
  <c r="AH190" i="9"/>
  <c r="AG190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BD189" i="9"/>
  <c r="BC189" i="9"/>
  <c r="BB189" i="9"/>
  <c r="BA189" i="9"/>
  <c r="AZ189" i="9"/>
  <c r="AY189" i="9"/>
  <c r="AX189" i="9"/>
  <c r="AW189" i="9"/>
  <c r="AV189" i="9"/>
  <c r="AU189" i="9"/>
  <c r="AT189" i="9"/>
  <c r="AS189" i="9"/>
  <c r="AR189" i="9"/>
  <c r="AQ189" i="9"/>
  <c r="AP189" i="9"/>
  <c r="AO189" i="9"/>
  <c r="AN189" i="9"/>
  <c r="AM189" i="9"/>
  <c r="AL189" i="9"/>
  <c r="AK189" i="9"/>
  <c r="AJ189" i="9"/>
  <c r="AI189" i="9"/>
  <c r="AH189" i="9"/>
  <c r="AG189" i="9"/>
  <c r="AF189" i="9"/>
  <c r="AE18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BD187" i="9"/>
  <c r="BC187" i="9"/>
  <c r="BB187" i="9"/>
  <c r="BA187" i="9"/>
  <c r="AZ187" i="9"/>
  <c r="AY187" i="9"/>
  <c r="AX187" i="9"/>
  <c r="AW187" i="9"/>
  <c r="AV187" i="9"/>
  <c r="AU187" i="9"/>
  <c r="AT187" i="9"/>
  <c r="AS187" i="9"/>
  <c r="AR187" i="9"/>
  <c r="AQ187" i="9"/>
  <c r="AP187" i="9"/>
  <c r="AO187" i="9"/>
  <c r="AN187" i="9"/>
  <c r="AM187" i="9"/>
  <c r="AL187" i="9"/>
  <c r="AK187" i="9"/>
  <c r="AJ187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BD186" i="9"/>
  <c r="BC186" i="9"/>
  <c r="BB186" i="9"/>
  <c r="BA186" i="9"/>
  <c r="AZ186" i="9"/>
  <c r="AY186" i="9"/>
  <c r="AX186" i="9"/>
  <c r="AW186" i="9"/>
  <c r="AV186" i="9"/>
  <c r="AU186" i="9"/>
  <c r="AT186" i="9"/>
  <c r="AS186" i="9"/>
  <c r="AR186" i="9"/>
  <c r="AQ186" i="9"/>
  <c r="AP186" i="9"/>
  <c r="AO186" i="9"/>
  <c r="AN186" i="9"/>
  <c r="AM186" i="9"/>
  <c r="AL186" i="9"/>
  <c r="AK186" i="9"/>
  <c r="AJ186" i="9"/>
  <c r="AI186" i="9"/>
  <c r="AH186" i="9"/>
  <c r="AG186" i="9"/>
  <c r="AF186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BD185" i="9"/>
  <c r="BC185" i="9"/>
  <c r="BB185" i="9"/>
  <c r="BA185" i="9"/>
  <c r="AZ185" i="9"/>
  <c r="AY185" i="9"/>
  <c r="AX185" i="9"/>
  <c r="AW185" i="9"/>
  <c r="AV185" i="9"/>
  <c r="AU185" i="9"/>
  <c r="AT185" i="9"/>
  <c r="AS185" i="9"/>
  <c r="AR185" i="9"/>
  <c r="AQ185" i="9"/>
  <c r="AP185" i="9"/>
  <c r="AO185" i="9"/>
  <c r="AN185" i="9"/>
  <c r="AM185" i="9"/>
  <c r="AL185" i="9"/>
  <c r="AK185" i="9"/>
  <c r="AJ185" i="9"/>
  <c r="AI185" i="9"/>
  <c r="AH185" i="9"/>
  <c r="AG185" i="9"/>
  <c r="AF185" i="9"/>
  <c r="AE185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BD183" i="9"/>
  <c r="BC183" i="9"/>
  <c r="BB183" i="9"/>
  <c r="BA183" i="9"/>
  <c r="AZ183" i="9"/>
  <c r="AY183" i="9"/>
  <c r="AX183" i="9"/>
  <c r="AW183" i="9"/>
  <c r="AV183" i="9"/>
  <c r="AU183" i="9"/>
  <c r="AT183" i="9"/>
  <c r="AS183" i="9"/>
  <c r="AR183" i="9"/>
  <c r="AQ183" i="9"/>
  <c r="AP183" i="9"/>
  <c r="AO183" i="9"/>
  <c r="AN183" i="9"/>
  <c r="AM183" i="9"/>
  <c r="AL183" i="9"/>
  <c r="AK183" i="9"/>
  <c r="AJ183" i="9"/>
  <c r="AI183" i="9"/>
  <c r="AH183" i="9"/>
  <c r="AG183" i="9"/>
  <c r="AF183" i="9"/>
  <c r="AE183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BD182" i="9"/>
  <c r="BC182" i="9"/>
  <c r="BB182" i="9"/>
  <c r="BA182" i="9"/>
  <c r="AZ182" i="9"/>
  <c r="AY182" i="9"/>
  <c r="AX182" i="9"/>
  <c r="AW182" i="9"/>
  <c r="AV182" i="9"/>
  <c r="AU182" i="9"/>
  <c r="AT182" i="9"/>
  <c r="AS182" i="9"/>
  <c r="AR182" i="9"/>
  <c r="AQ182" i="9"/>
  <c r="AP182" i="9"/>
  <c r="AO182" i="9"/>
  <c r="AN182" i="9"/>
  <c r="AM182" i="9"/>
  <c r="AL182" i="9"/>
  <c r="AK182" i="9"/>
  <c r="AJ182" i="9"/>
  <c r="AI182" i="9"/>
  <c r="AH182" i="9"/>
  <c r="AG182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BD181" i="9"/>
  <c r="BC181" i="9"/>
  <c r="BB181" i="9"/>
  <c r="BA181" i="9"/>
  <c r="AZ181" i="9"/>
  <c r="AY181" i="9"/>
  <c r="AX181" i="9"/>
  <c r="AW181" i="9"/>
  <c r="AV181" i="9"/>
  <c r="AU181" i="9"/>
  <c r="AT181" i="9"/>
  <c r="AS181" i="9"/>
  <c r="AR181" i="9"/>
  <c r="AQ181" i="9"/>
  <c r="AP181" i="9"/>
  <c r="AO181" i="9"/>
  <c r="AN181" i="9"/>
  <c r="AM181" i="9"/>
  <c r="AL181" i="9"/>
  <c r="AK181" i="9"/>
  <c r="AJ181" i="9"/>
  <c r="AI181" i="9"/>
  <c r="AH181" i="9"/>
  <c r="AG181" i="9"/>
  <c r="AF181" i="9"/>
  <c r="AE181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BD179" i="9"/>
  <c r="BC179" i="9"/>
  <c r="BB179" i="9"/>
  <c r="BA179" i="9"/>
  <c r="AZ179" i="9"/>
  <c r="AY179" i="9"/>
  <c r="AX179" i="9"/>
  <c r="AW179" i="9"/>
  <c r="AV179" i="9"/>
  <c r="AU179" i="9"/>
  <c r="AT179" i="9"/>
  <c r="AS179" i="9"/>
  <c r="AR179" i="9"/>
  <c r="AQ179" i="9"/>
  <c r="AP179" i="9"/>
  <c r="AO179" i="9"/>
  <c r="AN179" i="9"/>
  <c r="AM179" i="9"/>
  <c r="AL179" i="9"/>
  <c r="AK179" i="9"/>
  <c r="AJ179" i="9"/>
  <c r="AI179" i="9"/>
  <c r="AH179" i="9"/>
  <c r="AG179" i="9"/>
  <c r="AF179" i="9"/>
  <c r="AE179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BD178" i="9"/>
  <c r="BC178" i="9"/>
  <c r="BB178" i="9"/>
  <c r="BA178" i="9"/>
  <c r="AZ178" i="9"/>
  <c r="AY178" i="9"/>
  <c r="AX178" i="9"/>
  <c r="AW178" i="9"/>
  <c r="AV178" i="9"/>
  <c r="AU178" i="9"/>
  <c r="AT178" i="9"/>
  <c r="AS178" i="9"/>
  <c r="AR178" i="9"/>
  <c r="AQ178" i="9"/>
  <c r="AP178" i="9"/>
  <c r="AO178" i="9"/>
  <c r="AN178" i="9"/>
  <c r="AM178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BD177" i="9"/>
  <c r="BC177" i="9"/>
  <c r="BB177" i="9"/>
  <c r="BA177" i="9"/>
  <c r="AZ177" i="9"/>
  <c r="AY177" i="9"/>
  <c r="AX177" i="9"/>
  <c r="AW177" i="9"/>
  <c r="AV177" i="9"/>
  <c r="AU177" i="9"/>
  <c r="AT177" i="9"/>
  <c r="AS177" i="9"/>
  <c r="AR177" i="9"/>
  <c r="AQ177" i="9"/>
  <c r="AP177" i="9"/>
  <c r="AO177" i="9"/>
  <c r="AN177" i="9"/>
  <c r="AM177" i="9"/>
  <c r="AL177" i="9"/>
  <c r="AK177" i="9"/>
  <c r="AJ177" i="9"/>
  <c r="AI177" i="9"/>
  <c r="AH177" i="9"/>
  <c r="AG177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BD176" i="9"/>
  <c r="BC176" i="9"/>
  <c r="BB176" i="9"/>
  <c r="BA176" i="9"/>
  <c r="AZ176" i="9"/>
  <c r="AY176" i="9"/>
  <c r="AX176" i="9"/>
  <c r="AW176" i="9"/>
  <c r="AV176" i="9"/>
  <c r="AU176" i="9"/>
  <c r="AT176" i="9"/>
  <c r="AS176" i="9"/>
  <c r="AR176" i="9"/>
  <c r="AQ176" i="9"/>
  <c r="AP176" i="9"/>
  <c r="AO176" i="9"/>
  <c r="AN176" i="9"/>
  <c r="AM176" i="9"/>
  <c r="AL176" i="9"/>
  <c r="AK176" i="9"/>
  <c r="AJ176" i="9"/>
  <c r="AI176" i="9"/>
  <c r="AH176" i="9"/>
  <c r="AG176" i="9"/>
  <c r="AF176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BD175" i="9"/>
  <c r="BC175" i="9"/>
  <c r="BB175" i="9"/>
  <c r="BA175" i="9"/>
  <c r="AZ175" i="9"/>
  <c r="AY175" i="9"/>
  <c r="AX175" i="9"/>
  <c r="AW175" i="9"/>
  <c r="AV175" i="9"/>
  <c r="AU175" i="9"/>
  <c r="AT175" i="9"/>
  <c r="AS175" i="9"/>
  <c r="AR175" i="9"/>
  <c r="AQ175" i="9"/>
  <c r="AP175" i="9"/>
  <c r="AO175" i="9"/>
  <c r="AN175" i="9"/>
  <c r="AM175" i="9"/>
  <c r="AL175" i="9"/>
  <c r="AK175" i="9"/>
  <c r="AJ175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BD173" i="9"/>
  <c r="BC173" i="9"/>
  <c r="BB173" i="9"/>
  <c r="BA173" i="9"/>
  <c r="AZ173" i="9"/>
  <c r="AY173" i="9"/>
  <c r="AX173" i="9"/>
  <c r="AW173" i="9"/>
  <c r="AV173" i="9"/>
  <c r="AU173" i="9"/>
  <c r="AT173" i="9"/>
  <c r="AS173" i="9"/>
  <c r="AR173" i="9"/>
  <c r="AQ173" i="9"/>
  <c r="AP173" i="9"/>
  <c r="AO173" i="9"/>
  <c r="AN173" i="9"/>
  <c r="AM173" i="9"/>
  <c r="AL173" i="9"/>
  <c r="AK173" i="9"/>
  <c r="AJ173" i="9"/>
  <c r="AI173" i="9"/>
  <c r="AH173" i="9"/>
  <c r="AG173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BD172" i="9"/>
  <c r="BC172" i="9"/>
  <c r="BB172" i="9"/>
  <c r="BA172" i="9"/>
  <c r="AZ172" i="9"/>
  <c r="AY172" i="9"/>
  <c r="AX172" i="9"/>
  <c r="AW172" i="9"/>
  <c r="AV172" i="9"/>
  <c r="AU172" i="9"/>
  <c r="AT172" i="9"/>
  <c r="AS172" i="9"/>
  <c r="AR172" i="9"/>
  <c r="AQ172" i="9"/>
  <c r="AP172" i="9"/>
  <c r="AO172" i="9"/>
  <c r="AN172" i="9"/>
  <c r="AM172" i="9"/>
  <c r="AL172" i="9"/>
  <c r="AK172" i="9"/>
  <c r="AJ172" i="9"/>
  <c r="AI172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BD171" i="9"/>
  <c r="BC171" i="9"/>
  <c r="BB171" i="9"/>
  <c r="BA171" i="9"/>
  <c r="AZ171" i="9"/>
  <c r="AY171" i="9"/>
  <c r="AX171" i="9"/>
  <c r="AW171" i="9"/>
  <c r="AV171" i="9"/>
  <c r="AU171" i="9"/>
  <c r="AT171" i="9"/>
  <c r="AS171" i="9"/>
  <c r="AR171" i="9"/>
  <c r="AQ171" i="9"/>
  <c r="AP17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BD169" i="9"/>
  <c r="BC169" i="9"/>
  <c r="BB169" i="9"/>
  <c r="BA169" i="9"/>
  <c r="AZ169" i="9"/>
  <c r="AY169" i="9"/>
  <c r="AX169" i="9"/>
  <c r="AW169" i="9"/>
  <c r="AV169" i="9"/>
  <c r="AU169" i="9"/>
  <c r="AT169" i="9"/>
  <c r="AS169" i="9"/>
  <c r="AR169" i="9"/>
  <c r="AQ169" i="9"/>
  <c r="AP169" i="9"/>
  <c r="AO169" i="9"/>
  <c r="AN169" i="9"/>
  <c r="AM169" i="9"/>
  <c r="AL169" i="9"/>
  <c r="AK169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BD168" i="9"/>
  <c r="BC168" i="9"/>
  <c r="BB168" i="9"/>
  <c r="BA168" i="9"/>
  <c r="AZ168" i="9"/>
  <c r="AY168" i="9"/>
  <c r="AX168" i="9"/>
  <c r="AW168" i="9"/>
  <c r="AV168" i="9"/>
  <c r="AU168" i="9"/>
  <c r="AT168" i="9"/>
  <c r="AS168" i="9"/>
  <c r="AR168" i="9"/>
  <c r="AQ168" i="9"/>
  <c r="AP168" i="9"/>
  <c r="AO168" i="9"/>
  <c r="AN168" i="9"/>
  <c r="AM168" i="9"/>
  <c r="AL168" i="9"/>
  <c r="AK168" i="9"/>
  <c r="AJ168" i="9"/>
  <c r="AI168" i="9"/>
  <c r="AH168" i="9"/>
  <c r="AG168" i="9"/>
  <c r="AF168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BD167" i="9"/>
  <c r="BC167" i="9"/>
  <c r="BB167" i="9"/>
  <c r="BA167" i="9"/>
  <c r="AZ167" i="9"/>
  <c r="AY167" i="9"/>
  <c r="AX167" i="9"/>
  <c r="AW167" i="9"/>
  <c r="AV167" i="9"/>
  <c r="AU167" i="9"/>
  <c r="AT167" i="9"/>
  <c r="AS167" i="9"/>
  <c r="AR167" i="9"/>
  <c r="AQ167" i="9"/>
  <c r="AP167" i="9"/>
  <c r="AO167" i="9"/>
  <c r="AN167" i="9"/>
  <c r="AM167" i="9"/>
  <c r="AL167" i="9"/>
  <c r="AK167" i="9"/>
  <c r="AJ167" i="9"/>
  <c r="AI167" i="9"/>
  <c r="AH167" i="9"/>
  <c r="AG167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BD166" i="9"/>
  <c r="BC166" i="9"/>
  <c r="BB166" i="9"/>
  <c r="BA166" i="9"/>
  <c r="AZ166" i="9"/>
  <c r="AY166" i="9"/>
  <c r="AX166" i="9"/>
  <c r="AW166" i="9"/>
  <c r="AV166" i="9"/>
  <c r="AU166" i="9"/>
  <c r="AT166" i="9"/>
  <c r="AS166" i="9"/>
  <c r="AR166" i="9"/>
  <c r="AQ166" i="9"/>
  <c r="AP166" i="9"/>
  <c r="AO166" i="9"/>
  <c r="AN166" i="9"/>
  <c r="AM166" i="9"/>
  <c r="AL166" i="9"/>
  <c r="AK166" i="9"/>
  <c r="AJ166" i="9"/>
  <c r="AI166" i="9"/>
  <c r="AH166" i="9"/>
  <c r="AG166" i="9"/>
  <c r="AF166" i="9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BD165" i="9"/>
  <c r="BC165" i="9"/>
  <c r="BB165" i="9"/>
  <c r="BA165" i="9"/>
  <c r="AZ165" i="9"/>
  <c r="AY165" i="9"/>
  <c r="AX165" i="9"/>
  <c r="AW165" i="9"/>
  <c r="AV165" i="9"/>
  <c r="AU165" i="9"/>
  <c r="AT165" i="9"/>
  <c r="AS165" i="9"/>
  <c r="AR165" i="9"/>
  <c r="AQ165" i="9"/>
  <c r="AP165" i="9"/>
  <c r="AO165" i="9"/>
  <c r="AN165" i="9"/>
  <c r="AM165" i="9"/>
  <c r="AL165" i="9"/>
  <c r="AK165" i="9"/>
  <c r="AJ165" i="9"/>
  <c r="AI165" i="9"/>
  <c r="AH165" i="9"/>
  <c r="AG165" i="9"/>
  <c r="AF165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BD164" i="9"/>
  <c r="BC164" i="9"/>
  <c r="BB164" i="9"/>
  <c r="BA164" i="9"/>
  <c r="AZ164" i="9"/>
  <c r="AY164" i="9"/>
  <c r="AX164" i="9"/>
  <c r="AW164" i="9"/>
  <c r="AV164" i="9"/>
  <c r="AU164" i="9"/>
  <c r="AT164" i="9"/>
  <c r="AS164" i="9"/>
  <c r="AR164" i="9"/>
  <c r="AQ164" i="9"/>
  <c r="AP164" i="9"/>
  <c r="AO164" i="9"/>
  <c r="AN164" i="9"/>
  <c r="AM164" i="9"/>
  <c r="AL164" i="9"/>
  <c r="AK164" i="9"/>
  <c r="AJ164" i="9"/>
  <c r="AI164" i="9"/>
  <c r="AH164" i="9"/>
  <c r="AG164" i="9"/>
  <c r="AF164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BD163" i="9"/>
  <c r="BC163" i="9"/>
  <c r="BB163" i="9"/>
  <c r="BA163" i="9"/>
  <c r="AZ163" i="9"/>
  <c r="AY163" i="9"/>
  <c r="AX163" i="9"/>
  <c r="AW163" i="9"/>
  <c r="AV163" i="9"/>
  <c r="AU163" i="9"/>
  <c r="AT163" i="9"/>
  <c r="AS163" i="9"/>
  <c r="AR163" i="9"/>
  <c r="AQ163" i="9"/>
  <c r="AP163" i="9"/>
  <c r="AO163" i="9"/>
  <c r="AN163" i="9"/>
  <c r="AM163" i="9"/>
  <c r="AL163" i="9"/>
  <c r="AK163" i="9"/>
  <c r="AJ163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BD161" i="9"/>
  <c r="BC161" i="9"/>
  <c r="BB161" i="9"/>
  <c r="BA161" i="9"/>
  <c r="AZ161" i="9"/>
  <c r="AY161" i="9"/>
  <c r="AX161" i="9"/>
  <c r="AW161" i="9"/>
  <c r="AV161" i="9"/>
  <c r="AU161" i="9"/>
  <c r="AT161" i="9"/>
  <c r="AS161" i="9"/>
  <c r="AR161" i="9"/>
  <c r="AQ161" i="9"/>
  <c r="AP161" i="9"/>
  <c r="AO161" i="9"/>
  <c r="AN161" i="9"/>
  <c r="AM161" i="9"/>
  <c r="AL161" i="9"/>
  <c r="AK161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BD160" i="9"/>
  <c r="BC160" i="9"/>
  <c r="BB160" i="9"/>
  <c r="BA160" i="9"/>
  <c r="AZ160" i="9"/>
  <c r="AY160" i="9"/>
  <c r="AX160" i="9"/>
  <c r="AW160" i="9"/>
  <c r="AV160" i="9"/>
  <c r="AU160" i="9"/>
  <c r="AT160" i="9"/>
  <c r="AS160" i="9"/>
  <c r="AR160" i="9"/>
  <c r="AQ160" i="9"/>
  <c r="AP160" i="9"/>
  <c r="AO160" i="9"/>
  <c r="AN160" i="9"/>
  <c r="AM160" i="9"/>
  <c r="AL160" i="9"/>
  <c r="AK160" i="9"/>
  <c r="AJ160" i="9"/>
  <c r="AI160" i="9"/>
  <c r="AH160" i="9"/>
  <c r="AG160" i="9"/>
  <c r="AF160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BD159" i="9"/>
  <c r="BC159" i="9"/>
  <c r="BB159" i="9"/>
  <c r="BA159" i="9"/>
  <c r="AZ159" i="9"/>
  <c r="AY159" i="9"/>
  <c r="AX159" i="9"/>
  <c r="AW159" i="9"/>
  <c r="AV159" i="9"/>
  <c r="AU159" i="9"/>
  <c r="AT159" i="9"/>
  <c r="AS159" i="9"/>
  <c r="AR159" i="9"/>
  <c r="AQ159" i="9"/>
  <c r="AP159" i="9"/>
  <c r="AO159" i="9"/>
  <c r="AN159" i="9"/>
  <c r="AM159" i="9"/>
  <c r="AL159" i="9"/>
  <c r="AK159" i="9"/>
  <c r="AJ159" i="9"/>
  <c r="AI159" i="9"/>
  <c r="AH159" i="9"/>
  <c r="AG159" i="9"/>
  <c r="AF159" i="9"/>
  <c r="AE159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BD158" i="9"/>
  <c r="BC158" i="9"/>
  <c r="BB158" i="9"/>
  <c r="BA158" i="9"/>
  <c r="AZ158" i="9"/>
  <c r="AY158" i="9"/>
  <c r="AX158" i="9"/>
  <c r="AW158" i="9"/>
  <c r="AV158" i="9"/>
  <c r="AU158" i="9"/>
  <c r="AT158" i="9"/>
  <c r="AS158" i="9"/>
  <c r="AR158" i="9"/>
  <c r="AQ158" i="9"/>
  <c r="AP158" i="9"/>
  <c r="AO158" i="9"/>
  <c r="AN158" i="9"/>
  <c r="AM158" i="9"/>
  <c r="AL158" i="9"/>
  <c r="AK158" i="9"/>
  <c r="AJ158" i="9"/>
  <c r="AI158" i="9"/>
  <c r="AH158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BD157" i="9"/>
  <c r="BC157" i="9"/>
  <c r="BB157" i="9"/>
  <c r="BA157" i="9"/>
  <c r="AZ157" i="9"/>
  <c r="AY157" i="9"/>
  <c r="AX157" i="9"/>
  <c r="AW157" i="9"/>
  <c r="AV157" i="9"/>
  <c r="AU157" i="9"/>
  <c r="AT157" i="9"/>
  <c r="AS157" i="9"/>
  <c r="AR157" i="9"/>
  <c r="AQ157" i="9"/>
  <c r="AP157" i="9"/>
  <c r="AO157" i="9"/>
  <c r="AN157" i="9"/>
  <c r="AM157" i="9"/>
  <c r="AL157" i="9"/>
  <c r="AK157" i="9"/>
  <c r="AJ157" i="9"/>
  <c r="AI157" i="9"/>
  <c r="AH157" i="9"/>
  <c r="AG157" i="9"/>
  <c r="AF157" i="9"/>
  <c r="AE157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BD153" i="9"/>
  <c r="BC153" i="9"/>
  <c r="BB153" i="9"/>
  <c r="BA153" i="9"/>
  <c r="AZ153" i="9"/>
  <c r="AY153" i="9"/>
  <c r="AX153" i="9"/>
  <c r="AW153" i="9"/>
  <c r="AV153" i="9"/>
  <c r="AU153" i="9"/>
  <c r="AT153" i="9"/>
  <c r="AS153" i="9"/>
  <c r="AR153" i="9"/>
  <c r="AQ153" i="9"/>
  <c r="AP153" i="9"/>
  <c r="AO153" i="9"/>
  <c r="AN153" i="9"/>
  <c r="AM153" i="9"/>
  <c r="AL153" i="9"/>
  <c r="AK153" i="9"/>
  <c r="AJ153" i="9"/>
  <c r="AI153" i="9"/>
  <c r="AH153" i="9"/>
  <c r="AG153" i="9"/>
  <c r="AF153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BD152" i="9"/>
  <c r="BC152" i="9"/>
  <c r="BB152" i="9"/>
  <c r="BA152" i="9"/>
  <c r="AZ152" i="9"/>
  <c r="AY152" i="9"/>
  <c r="AX152" i="9"/>
  <c r="AW152" i="9"/>
  <c r="AV152" i="9"/>
  <c r="AU152" i="9"/>
  <c r="AT152" i="9"/>
  <c r="AS152" i="9"/>
  <c r="AR152" i="9"/>
  <c r="AQ152" i="9"/>
  <c r="AP152" i="9"/>
  <c r="AO152" i="9"/>
  <c r="AN152" i="9"/>
  <c r="AM152" i="9"/>
  <c r="AL152" i="9"/>
  <c r="AK152" i="9"/>
  <c r="AJ152" i="9"/>
  <c r="AI152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BD146" i="9"/>
  <c r="BC146" i="9"/>
  <c r="BB146" i="9"/>
  <c r="BA146" i="9"/>
  <c r="AZ146" i="9"/>
  <c r="BQ146" i="9" s="1"/>
  <c r="AY146" i="9"/>
  <c r="AX146" i="9"/>
  <c r="AW146" i="9"/>
  <c r="AV146" i="9"/>
  <c r="BP146" i="9" s="1"/>
  <c r="AU146" i="9"/>
  <c r="AT146" i="9"/>
  <c r="AS146" i="9"/>
  <c r="AR146" i="9"/>
  <c r="BO146" i="9" s="1"/>
  <c r="BV146" i="9" s="1"/>
  <c r="AQ146" i="9"/>
  <c r="AP146" i="9"/>
  <c r="AO146" i="9"/>
  <c r="AN146" i="9"/>
  <c r="AM146" i="9"/>
  <c r="BN146" i="9" s="1"/>
  <c r="AL146" i="9"/>
  <c r="AK146" i="9"/>
  <c r="AJ146" i="9"/>
  <c r="BM146" i="9" s="1"/>
  <c r="AI146" i="9"/>
  <c r="AH146" i="9"/>
  <c r="AG146" i="9"/>
  <c r="AF146" i="9"/>
  <c r="AE146" i="9"/>
  <c r="BL146" i="9" s="1"/>
  <c r="AD146" i="9"/>
  <c r="AC146" i="9"/>
  <c r="AB146" i="9"/>
  <c r="AA146" i="9"/>
  <c r="Z146" i="9"/>
  <c r="BK146" i="9" s="1"/>
  <c r="Y146" i="9"/>
  <c r="X146" i="9"/>
  <c r="W146" i="9"/>
  <c r="V146" i="9"/>
  <c r="BJ146" i="9" s="1"/>
  <c r="U146" i="9"/>
  <c r="T146" i="9"/>
  <c r="S146" i="9"/>
  <c r="R146" i="9"/>
  <c r="BI146" i="9" s="1"/>
  <c r="BT146" i="9" s="1"/>
  <c r="Q146" i="9"/>
  <c r="P146" i="9"/>
  <c r="O146" i="9"/>
  <c r="N146" i="9"/>
  <c r="M146" i="9"/>
  <c r="BH146" i="9" s="1"/>
  <c r="L146" i="9"/>
  <c r="K146" i="9"/>
  <c r="J146" i="9"/>
  <c r="BG146" i="9" s="1"/>
  <c r="I146" i="9"/>
  <c r="H146" i="9"/>
  <c r="G146" i="9"/>
  <c r="F146" i="9"/>
  <c r="D146" i="9" s="1"/>
  <c r="E146" i="9"/>
  <c r="BF146" i="9" s="1"/>
  <c r="BQ145" i="9"/>
  <c r="BP145" i="9"/>
  <c r="BO145" i="9"/>
  <c r="BV145" i="9" s="1"/>
  <c r="BN145" i="9"/>
  <c r="BM145" i="9"/>
  <c r="BU145" i="9" s="1"/>
  <c r="BL145" i="9"/>
  <c r="BX145" i="9" s="1"/>
  <c r="BK145" i="9"/>
  <c r="BJ145" i="9"/>
  <c r="BI145" i="9"/>
  <c r="BT145" i="9" s="1"/>
  <c r="BH145" i="9"/>
  <c r="BG145" i="9"/>
  <c r="BW145" i="9" s="1"/>
  <c r="BF145" i="9"/>
  <c r="BR145" i="9" s="1"/>
  <c r="D145" i="9"/>
  <c r="D143" i="9"/>
  <c r="D142" i="9"/>
  <c r="BD133" i="9"/>
  <c r="BC133" i="9"/>
  <c r="BB133" i="9"/>
  <c r="BA133" i="9"/>
  <c r="AZ133" i="9"/>
  <c r="BQ133" i="9" s="1"/>
  <c r="AY133" i="9"/>
  <c r="AX133" i="9"/>
  <c r="AW133" i="9"/>
  <c r="BP133" i="9" s="1"/>
  <c r="AV133" i="9"/>
  <c r="AU133" i="9"/>
  <c r="AT133" i="9"/>
  <c r="AS133" i="9"/>
  <c r="AR133" i="9"/>
  <c r="BO133" i="9" s="1"/>
  <c r="AQ133" i="9"/>
  <c r="AP133" i="9"/>
  <c r="AO133" i="9"/>
  <c r="BN133" i="9" s="1"/>
  <c r="AN133" i="9"/>
  <c r="AM133" i="9"/>
  <c r="AL133" i="9"/>
  <c r="AK133" i="9"/>
  <c r="AJ133" i="9"/>
  <c r="AI133" i="9"/>
  <c r="BM133" i="9" s="1"/>
  <c r="AH133" i="9"/>
  <c r="AG133" i="9"/>
  <c r="AF133" i="9"/>
  <c r="AE133" i="9"/>
  <c r="BL133" i="9" s="1"/>
  <c r="AD133" i="9"/>
  <c r="AC133" i="9"/>
  <c r="AB133" i="9"/>
  <c r="AA133" i="9"/>
  <c r="Z133" i="9"/>
  <c r="BK133" i="9" s="1"/>
  <c r="Y133" i="9"/>
  <c r="BJ133" i="9" s="1"/>
  <c r="X133" i="9"/>
  <c r="W133" i="9"/>
  <c r="V133" i="9"/>
  <c r="U133" i="9"/>
  <c r="T133" i="9"/>
  <c r="S133" i="9"/>
  <c r="R133" i="9"/>
  <c r="BI133" i="9" s="1"/>
  <c r="Q133" i="9"/>
  <c r="P133" i="9"/>
  <c r="O133" i="9"/>
  <c r="N133" i="9"/>
  <c r="M133" i="9"/>
  <c r="BH133" i="9" s="1"/>
  <c r="L133" i="9"/>
  <c r="K133" i="9"/>
  <c r="J133" i="9"/>
  <c r="I133" i="9"/>
  <c r="BG133" i="9" s="1"/>
  <c r="H133" i="9"/>
  <c r="G133" i="9"/>
  <c r="F133" i="9"/>
  <c r="E133" i="9"/>
  <c r="BF133" i="9" s="1"/>
  <c r="BT132" i="9"/>
  <c r="BQ132" i="9"/>
  <c r="BP132" i="9"/>
  <c r="BV132" i="9" s="1"/>
  <c r="BO132" i="9"/>
  <c r="BN132" i="9"/>
  <c r="BM132" i="9"/>
  <c r="BL132" i="9"/>
  <c r="BU132" i="9" s="1"/>
  <c r="BK132" i="9"/>
  <c r="BJ132" i="9"/>
  <c r="BI132" i="9"/>
  <c r="BH132" i="9"/>
  <c r="BG132" i="9"/>
  <c r="BF132" i="9"/>
  <c r="BW132" i="9" s="1"/>
  <c r="D132" i="9"/>
  <c r="BV131" i="9"/>
  <c r="BQ131" i="9"/>
  <c r="BP131" i="9"/>
  <c r="BO131" i="9"/>
  <c r="BN131" i="9"/>
  <c r="BM131" i="9"/>
  <c r="BL131" i="9"/>
  <c r="BU131" i="9" s="1"/>
  <c r="BK131" i="9"/>
  <c r="BJ131" i="9"/>
  <c r="BT131" i="9" s="1"/>
  <c r="BI131" i="9"/>
  <c r="BH131" i="9"/>
  <c r="BG131" i="9"/>
  <c r="BF131" i="9"/>
  <c r="BW131" i="9" s="1"/>
  <c r="D131" i="9"/>
  <c r="BT130" i="9"/>
  <c r="BQ130" i="9"/>
  <c r="BP130" i="9"/>
  <c r="BV130" i="9" s="1"/>
  <c r="BO130" i="9"/>
  <c r="BN130" i="9"/>
  <c r="BM130" i="9"/>
  <c r="BL130" i="9"/>
  <c r="BU130" i="9" s="1"/>
  <c r="BK130" i="9"/>
  <c r="BJ130" i="9"/>
  <c r="BI130" i="9"/>
  <c r="BH130" i="9"/>
  <c r="BG130" i="9"/>
  <c r="BF130" i="9"/>
  <c r="BW130" i="9" s="1"/>
  <c r="D130" i="9"/>
  <c r="BV129" i="9"/>
  <c r="BQ129" i="9"/>
  <c r="BP129" i="9"/>
  <c r="BO129" i="9"/>
  <c r="BN129" i="9"/>
  <c r="BM129" i="9"/>
  <c r="BL129" i="9"/>
  <c r="BU129" i="9" s="1"/>
  <c r="BK129" i="9"/>
  <c r="BJ129" i="9"/>
  <c r="BT129" i="9" s="1"/>
  <c r="BI129" i="9"/>
  <c r="BH129" i="9"/>
  <c r="BG129" i="9"/>
  <c r="BF129" i="9"/>
  <c r="BW129" i="9" s="1"/>
  <c r="D129" i="9"/>
  <c r="BT128" i="9"/>
  <c r="BQ128" i="9"/>
  <c r="BP128" i="9"/>
  <c r="BV128" i="9" s="1"/>
  <c r="BO128" i="9"/>
  <c r="BN128" i="9"/>
  <c r="BM128" i="9"/>
  <c r="BL128" i="9"/>
  <c r="BU128" i="9" s="1"/>
  <c r="BK128" i="9"/>
  <c r="BJ128" i="9"/>
  <c r="BI128" i="9"/>
  <c r="BH128" i="9"/>
  <c r="BG128" i="9"/>
  <c r="BF128" i="9"/>
  <c r="BW128" i="9" s="1"/>
  <c r="D128" i="9"/>
  <c r="BV127" i="9"/>
  <c r="BQ127" i="9"/>
  <c r="BP127" i="9"/>
  <c r="BO127" i="9"/>
  <c r="BN127" i="9"/>
  <c r="BM127" i="9"/>
  <c r="BL127" i="9"/>
  <c r="BU127" i="9" s="1"/>
  <c r="BK127" i="9"/>
  <c r="BJ127" i="9"/>
  <c r="BT127" i="9" s="1"/>
  <c r="BI127" i="9"/>
  <c r="BH127" i="9"/>
  <c r="BG127" i="9"/>
  <c r="BF127" i="9"/>
  <c r="BW127" i="9" s="1"/>
  <c r="D127" i="9"/>
  <c r="BT126" i="9"/>
  <c r="BQ126" i="9"/>
  <c r="BP126" i="9"/>
  <c r="BV126" i="9" s="1"/>
  <c r="BO126" i="9"/>
  <c r="BN126" i="9"/>
  <c r="BM126" i="9"/>
  <c r="BL126" i="9"/>
  <c r="BU126" i="9" s="1"/>
  <c r="BK126" i="9"/>
  <c r="BJ126" i="9"/>
  <c r="BI126" i="9"/>
  <c r="BH126" i="9"/>
  <c r="BG126" i="9"/>
  <c r="BF126" i="9"/>
  <c r="BW126" i="9" s="1"/>
  <c r="D126" i="9"/>
  <c r="BV125" i="9"/>
  <c r="BQ125" i="9"/>
  <c r="BP125" i="9"/>
  <c r="BO125" i="9"/>
  <c r="BN125" i="9"/>
  <c r="BM125" i="9"/>
  <c r="BL125" i="9"/>
  <c r="BK125" i="9"/>
  <c r="BJ125" i="9"/>
  <c r="BT125" i="9" s="1"/>
  <c r="BI125" i="9"/>
  <c r="BH125" i="9"/>
  <c r="BG125" i="9"/>
  <c r="BF125" i="9"/>
  <c r="D125" i="9"/>
  <c r="BT124" i="9"/>
  <c r="BQ124" i="9"/>
  <c r="BP124" i="9"/>
  <c r="BV124" i="9" s="1"/>
  <c r="BO124" i="9"/>
  <c r="BN124" i="9"/>
  <c r="BM124" i="9"/>
  <c r="BL124" i="9"/>
  <c r="BU124" i="9" s="1"/>
  <c r="BK124" i="9"/>
  <c r="BJ124" i="9"/>
  <c r="BI124" i="9"/>
  <c r="BH124" i="9"/>
  <c r="BG124" i="9"/>
  <c r="BF124" i="9"/>
  <c r="D124" i="9"/>
  <c r="BV123" i="9"/>
  <c r="BQ123" i="9"/>
  <c r="BP123" i="9"/>
  <c r="BO123" i="9"/>
  <c r="BN123" i="9"/>
  <c r="BM123" i="9"/>
  <c r="BL123" i="9"/>
  <c r="BU123" i="9" s="1"/>
  <c r="BK123" i="9"/>
  <c r="BJ123" i="9"/>
  <c r="BT123" i="9" s="1"/>
  <c r="BI123" i="9"/>
  <c r="BH123" i="9"/>
  <c r="BG123" i="9"/>
  <c r="BF123" i="9"/>
  <c r="D123" i="9"/>
  <c r="BD121" i="9"/>
  <c r="BC121" i="9"/>
  <c r="BB121" i="9"/>
  <c r="BQ121" i="9" s="1"/>
  <c r="BA121" i="9"/>
  <c r="AZ121" i="9"/>
  <c r="AY121" i="9"/>
  <c r="AX121" i="9"/>
  <c r="AW121" i="9"/>
  <c r="AV121" i="9"/>
  <c r="AU121" i="9"/>
  <c r="AT121" i="9"/>
  <c r="AS121" i="9"/>
  <c r="AR121" i="9"/>
  <c r="BO121" i="9" s="1"/>
  <c r="AQ121" i="9"/>
  <c r="AP121" i="9"/>
  <c r="AO121" i="9"/>
  <c r="AN121" i="9"/>
  <c r="AM121" i="9"/>
  <c r="AL121" i="9"/>
  <c r="AK121" i="9"/>
  <c r="AJ121" i="9"/>
  <c r="BM121" i="9" s="1"/>
  <c r="AI121" i="9"/>
  <c r="AH121" i="9"/>
  <c r="AG121" i="9"/>
  <c r="AF121" i="9"/>
  <c r="AE121" i="9"/>
  <c r="AD121" i="9"/>
  <c r="AC121" i="9"/>
  <c r="AB121" i="9"/>
  <c r="AA121" i="9"/>
  <c r="Z121" i="9"/>
  <c r="BK121" i="9" s="1"/>
  <c r="Y121" i="9"/>
  <c r="X121" i="9"/>
  <c r="W121" i="9"/>
  <c r="V121" i="9"/>
  <c r="BJ121" i="9" s="1"/>
  <c r="U121" i="9"/>
  <c r="T121" i="9"/>
  <c r="S121" i="9"/>
  <c r="R121" i="9"/>
  <c r="BI121" i="9" s="1"/>
  <c r="BT121" i="9" s="1"/>
  <c r="Q121" i="9"/>
  <c r="P121" i="9"/>
  <c r="O121" i="9"/>
  <c r="N121" i="9"/>
  <c r="BH121" i="9" s="1"/>
  <c r="M121" i="9"/>
  <c r="L121" i="9"/>
  <c r="K121" i="9"/>
  <c r="J121" i="9"/>
  <c r="BG121" i="9" s="1"/>
  <c r="I121" i="9"/>
  <c r="H121" i="9"/>
  <c r="G121" i="9"/>
  <c r="F121" i="9"/>
  <c r="D121" i="9" s="1"/>
  <c r="D122" i="9" s="1"/>
  <c r="E121" i="9"/>
  <c r="BW120" i="9"/>
  <c r="BS120" i="9"/>
  <c r="BZ120" i="9" s="1"/>
  <c r="BQ120" i="9"/>
  <c r="BP120" i="9"/>
  <c r="BO120" i="9"/>
  <c r="BN120" i="9"/>
  <c r="BM120" i="9"/>
  <c r="BU120" i="9" s="1"/>
  <c r="BL120" i="9"/>
  <c r="BX120" i="9" s="1"/>
  <c r="BK120" i="9"/>
  <c r="BJ120" i="9"/>
  <c r="BI120" i="9"/>
  <c r="BT120" i="9" s="1"/>
  <c r="BH120" i="9"/>
  <c r="BG120" i="9"/>
  <c r="BF120" i="9"/>
  <c r="BR120" i="9" s="1"/>
  <c r="D120" i="9"/>
  <c r="BQ119" i="9"/>
  <c r="BP119" i="9"/>
  <c r="BO119" i="9"/>
  <c r="BN119" i="9"/>
  <c r="BM119" i="9"/>
  <c r="BU119" i="9" s="1"/>
  <c r="BL119" i="9"/>
  <c r="BK119" i="9"/>
  <c r="BJ119" i="9"/>
  <c r="BI119" i="9"/>
  <c r="BT119" i="9" s="1"/>
  <c r="BH119" i="9"/>
  <c r="BG119" i="9"/>
  <c r="BS119" i="9" s="1"/>
  <c r="BF119" i="9"/>
  <c r="D119" i="9"/>
  <c r="BL117" i="9"/>
  <c r="BD117" i="9"/>
  <c r="BC117" i="9"/>
  <c r="BB117" i="9"/>
  <c r="BA117" i="9"/>
  <c r="AZ117" i="9"/>
  <c r="BQ117" i="9" s="1"/>
  <c r="AY117" i="9"/>
  <c r="AX117" i="9"/>
  <c r="BP117" i="9" s="1"/>
  <c r="AW117" i="9"/>
  <c r="AV117" i="9"/>
  <c r="AU117" i="9"/>
  <c r="AT117" i="9"/>
  <c r="AS117" i="9"/>
  <c r="AR117" i="9"/>
  <c r="AQ117" i="9"/>
  <c r="AP117" i="9"/>
  <c r="AO117" i="9"/>
  <c r="BN117" i="9" s="1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BK117" i="9" s="1"/>
  <c r="Y117" i="9"/>
  <c r="X117" i="9"/>
  <c r="W117" i="9"/>
  <c r="V117" i="9"/>
  <c r="BJ117" i="9" s="1"/>
  <c r="U117" i="9"/>
  <c r="T117" i="9"/>
  <c r="S117" i="9"/>
  <c r="R117" i="9"/>
  <c r="BI117" i="9" s="1"/>
  <c r="BT117" i="9" s="1"/>
  <c r="Q117" i="9"/>
  <c r="P117" i="9"/>
  <c r="O117" i="9"/>
  <c r="N117" i="9"/>
  <c r="BH117" i="9" s="1"/>
  <c r="M117" i="9"/>
  <c r="L117" i="9"/>
  <c r="K117" i="9"/>
  <c r="J117" i="9"/>
  <c r="I117" i="9"/>
  <c r="H117" i="9"/>
  <c r="G117" i="9"/>
  <c r="F117" i="9"/>
  <c r="E117" i="9"/>
  <c r="BQ116" i="9"/>
  <c r="BP116" i="9"/>
  <c r="BV116" i="9" s="1"/>
  <c r="BO116" i="9"/>
  <c r="BN116" i="9"/>
  <c r="BM116" i="9"/>
  <c r="BL116" i="9"/>
  <c r="BX116" i="9" s="1"/>
  <c r="BK116" i="9"/>
  <c r="BJ116" i="9"/>
  <c r="BI116" i="9"/>
  <c r="BT116" i="9" s="1"/>
  <c r="BH116" i="9"/>
  <c r="BG116" i="9"/>
  <c r="BF116" i="9"/>
  <c r="D116" i="9"/>
  <c r="BQ115" i="9"/>
  <c r="BP115" i="9"/>
  <c r="BV115" i="9" s="1"/>
  <c r="BO115" i="9"/>
  <c r="BN115" i="9"/>
  <c r="BM115" i="9"/>
  <c r="BL115" i="9"/>
  <c r="BX115" i="9" s="1"/>
  <c r="BK115" i="9"/>
  <c r="BJ115" i="9"/>
  <c r="BT115" i="9" s="1"/>
  <c r="BI115" i="9"/>
  <c r="BH115" i="9"/>
  <c r="BG115" i="9"/>
  <c r="BF115" i="9"/>
  <c r="BW115" i="9" s="1"/>
  <c r="D115" i="9"/>
  <c r="BQ114" i="9"/>
  <c r="BP114" i="9"/>
  <c r="BV114" i="9" s="1"/>
  <c r="BO114" i="9"/>
  <c r="BN114" i="9"/>
  <c r="BM114" i="9"/>
  <c r="BL114" i="9"/>
  <c r="BU114" i="9" s="1"/>
  <c r="BK114" i="9"/>
  <c r="BJ114" i="9"/>
  <c r="BT114" i="9" s="1"/>
  <c r="BI114" i="9"/>
  <c r="BH114" i="9"/>
  <c r="BG114" i="9"/>
  <c r="BF114" i="9"/>
  <c r="BR114" i="9" s="1"/>
  <c r="D114" i="9"/>
  <c r="BD112" i="9"/>
  <c r="BC112" i="9"/>
  <c r="BB112" i="9"/>
  <c r="BA112" i="9"/>
  <c r="AZ112" i="9"/>
  <c r="BQ112" i="9" s="1"/>
  <c r="AY112" i="9"/>
  <c r="AX112" i="9"/>
  <c r="AW112" i="9"/>
  <c r="AV112" i="9"/>
  <c r="BP112" i="9" s="1"/>
  <c r="AU112" i="9"/>
  <c r="AT112" i="9"/>
  <c r="AS112" i="9"/>
  <c r="AR112" i="9"/>
  <c r="BO112" i="9" s="1"/>
  <c r="BV112" i="9" s="1"/>
  <c r="AQ112" i="9"/>
  <c r="AP112" i="9"/>
  <c r="AO112" i="9"/>
  <c r="AN112" i="9"/>
  <c r="AM112" i="9"/>
  <c r="BN112" i="9" s="1"/>
  <c r="AL112" i="9"/>
  <c r="AK112" i="9"/>
  <c r="AJ112" i="9"/>
  <c r="BM112" i="9" s="1"/>
  <c r="AI112" i="9"/>
  <c r="AH112" i="9"/>
  <c r="AG112" i="9"/>
  <c r="AF112" i="9"/>
  <c r="AE112" i="9"/>
  <c r="BL112" i="9" s="1"/>
  <c r="AD112" i="9"/>
  <c r="AC112" i="9"/>
  <c r="AB112" i="9"/>
  <c r="AA112" i="9"/>
  <c r="Z112" i="9"/>
  <c r="BK112" i="9" s="1"/>
  <c r="Y112" i="9"/>
  <c r="X112" i="9"/>
  <c r="W112" i="9"/>
  <c r="V112" i="9"/>
  <c r="BJ112" i="9" s="1"/>
  <c r="U112" i="9"/>
  <c r="T112" i="9"/>
  <c r="S112" i="9"/>
  <c r="R112" i="9"/>
  <c r="BI112" i="9" s="1"/>
  <c r="BT112" i="9" s="1"/>
  <c r="Q112" i="9"/>
  <c r="P112" i="9"/>
  <c r="O112" i="9"/>
  <c r="N112" i="9"/>
  <c r="BH112" i="9" s="1"/>
  <c r="M112" i="9"/>
  <c r="L112" i="9"/>
  <c r="K112" i="9"/>
  <c r="J112" i="9"/>
  <c r="BG112" i="9" s="1"/>
  <c r="I112" i="9"/>
  <c r="H112" i="9"/>
  <c r="G112" i="9"/>
  <c r="F112" i="9"/>
  <c r="E112" i="9"/>
  <c r="BF112" i="9" s="1"/>
  <c r="D112" i="9"/>
  <c r="D113" i="9" s="1"/>
  <c r="BQ111" i="9"/>
  <c r="BP111" i="9"/>
  <c r="BO111" i="9"/>
  <c r="BV111" i="9" s="1"/>
  <c r="BN111" i="9"/>
  <c r="BM111" i="9"/>
  <c r="BU111" i="9" s="1"/>
  <c r="BL111" i="9"/>
  <c r="BX111" i="9" s="1"/>
  <c r="BK111" i="9"/>
  <c r="BJ111" i="9"/>
  <c r="BI111" i="9"/>
  <c r="BT111" i="9" s="1"/>
  <c r="BH111" i="9"/>
  <c r="BG111" i="9"/>
  <c r="BW111" i="9" s="1"/>
  <c r="BF111" i="9"/>
  <c r="BR111" i="9" s="1"/>
  <c r="D111" i="9"/>
  <c r="BQ110" i="9"/>
  <c r="BP110" i="9"/>
  <c r="BO110" i="9"/>
  <c r="BV110" i="9" s="1"/>
  <c r="BN110" i="9"/>
  <c r="BM110" i="9"/>
  <c r="BU110" i="9" s="1"/>
  <c r="BL110" i="9"/>
  <c r="BX110" i="9" s="1"/>
  <c r="BK110" i="9"/>
  <c r="BJ110" i="9"/>
  <c r="BI110" i="9"/>
  <c r="BT110" i="9" s="1"/>
  <c r="BH110" i="9"/>
  <c r="BG110" i="9"/>
  <c r="BW110" i="9" s="1"/>
  <c r="BF110" i="9"/>
  <c r="BR110" i="9" s="1"/>
  <c r="D110" i="9"/>
  <c r="BD108" i="9"/>
  <c r="BC108" i="9"/>
  <c r="BB108" i="9"/>
  <c r="BA108" i="9"/>
  <c r="AZ108" i="9"/>
  <c r="BQ108" i="9" s="1"/>
  <c r="AY108" i="9"/>
  <c r="AX108" i="9"/>
  <c r="AW108" i="9"/>
  <c r="BP108" i="9" s="1"/>
  <c r="AV108" i="9"/>
  <c r="AU108" i="9"/>
  <c r="AT108" i="9"/>
  <c r="AS108" i="9"/>
  <c r="BO108" i="9" s="1"/>
  <c r="BV108" i="9" s="1"/>
  <c r="AR108" i="9"/>
  <c r="AQ108" i="9"/>
  <c r="AP108" i="9"/>
  <c r="AO108" i="9"/>
  <c r="AN108" i="9"/>
  <c r="AM108" i="9"/>
  <c r="BN108" i="9" s="1"/>
  <c r="AL108" i="9"/>
  <c r="AK108" i="9"/>
  <c r="AJ108" i="9"/>
  <c r="AI108" i="9"/>
  <c r="BM108" i="9" s="1"/>
  <c r="AH108" i="9"/>
  <c r="AG108" i="9"/>
  <c r="AF108" i="9"/>
  <c r="AE108" i="9"/>
  <c r="BL108" i="9" s="1"/>
  <c r="AD108" i="9"/>
  <c r="AC108" i="9"/>
  <c r="AB108" i="9"/>
  <c r="AA108" i="9"/>
  <c r="Z108" i="9"/>
  <c r="BK108" i="9" s="1"/>
  <c r="Y108" i="9"/>
  <c r="X108" i="9"/>
  <c r="W108" i="9"/>
  <c r="BJ108" i="9" s="1"/>
  <c r="V108" i="9"/>
  <c r="U108" i="9"/>
  <c r="T108" i="9"/>
  <c r="S108" i="9"/>
  <c r="R108" i="9"/>
  <c r="BI108" i="9" s="1"/>
  <c r="Q108" i="9"/>
  <c r="P108" i="9"/>
  <c r="O108" i="9"/>
  <c r="N108" i="9"/>
  <c r="M108" i="9"/>
  <c r="BH108" i="9" s="1"/>
  <c r="L108" i="9"/>
  <c r="K108" i="9"/>
  <c r="J108" i="9"/>
  <c r="I108" i="9"/>
  <c r="BG108" i="9" s="1"/>
  <c r="H108" i="9"/>
  <c r="G108" i="9"/>
  <c r="F108" i="9"/>
  <c r="E108" i="9"/>
  <c r="BF108" i="9" s="1"/>
  <c r="BV107" i="9"/>
  <c r="BQ107" i="9"/>
  <c r="BP107" i="9"/>
  <c r="BO107" i="9"/>
  <c r="BN107" i="9"/>
  <c r="BM107" i="9"/>
  <c r="BL107" i="9"/>
  <c r="BU107" i="9" s="1"/>
  <c r="BK107" i="9"/>
  <c r="BJ107" i="9"/>
  <c r="BT107" i="9" s="1"/>
  <c r="BI107" i="9"/>
  <c r="BH107" i="9"/>
  <c r="BG107" i="9"/>
  <c r="BF107" i="9"/>
  <c r="BR107" i="9" s="1"/>
  <c r="D107" i="9"/>
  <c r="BQ106" i="9"/>
  <c r="BP106" i="9"/>
  <c r="BV106" i="9" s="1"/>
  <c r="BO106" i="9"/>
  <c r="BN106" i="9"/>
  <c r="BM106" i="9"/>
  <c r="BL106" i="9"/>
  <c r="BX106" i="9" s="1"/>
  <c r="BK106" i="9"/>
  <c r="BJ106" i="9"/>
  <c r="BT106" i="9" s="1"/>
  <c r="BI106" i="9"/>
  <c r="BH106" i="9"/>
  <c r="BG106" i="9"/>
  <c r="BF106" i="9"/>
  <c r="BW106" i="9" s="1"/>
  <c r="D106" i="9"/>
  <c r="BD104" i="9"/>
  <c r="BC104" i="9"/>
  <c r="BB104" i="9"/>
  <c r="BA104" i="9"/>
  <c r="AZ104" i="9"/>
  <c r="BQ104" i="9" s="1"/>
  <c r="AY104" i="9"/>
  <c r="AX104" i="9"/>
  <c r="AW104" i="9"/>
  <c r="AV104" i="9"/>
  <c r="BP104" i="9" s="1"/>
  <c r="AU104" i="9"/>
  <c r="AT104" i="9"/>
  <c r="AS104" i="9"/>
  <c r="AR104" i="9"/>
  <c r="BO104" i="9" s="1"/>
  <c r="BV104" i="9" s="1"/>
  <c r="AQ104" i="9"/>
  <c r="AP104" i="9"/>
  <c r="AO104" i="9"/>
  <c r="AN104" i="9"/>
  <c r="BN104" i="9" s="1"/>
  <c r="AM104" i="9"/>
  <c r="AL104" i="9"/>
  <c r="AK104" i="9"/>
  <c r="AJ104" i="9"/>
  <c r="BM104" i="9" s="1"/>
  <c r="AI104" i="9"/>
  <c r="AH104" i="9"/>
  <c r="AG104" i="9"/>
  <c r="AF104" i="9"/>
  <c r="AE104" i="9"/>
  <c r="BL104" i="9" s="1"/>
  <c r="AD104" i="9"/>
  <c r="AC104" i="9"/>
  <c r="AB104" i="9"/>
  <c r="AA104" i="9"/>
  <c r="Z104" i="9"/>
  <c r="BK104" i="9" s="1"/>
  <c r="Y104" i="9"/>
  <c r="X104" i="9"/>
  <c r="W104" i="9"/>
  <c r="V104" i="9"/>
  <c r="BJ104" i="9" s="1"/>
  <c r="U104" i="9"/>
  <c r="T104" i="9"/>
  <c r="S104" i="9"/>
  <c r="R104" i="9"/>
  <c r="BI104" i="9" s="1"/>
  <c r="BT104" i="9" s="1"/>
  <c r="Q104" i="9"/>
  <c r="P104" i="9"/>
  <c r="O104" i="9"/>
  <c r="N104" i="9"/>
  <c r="M104" i="9"/>
  <c r="BH104" i="9" s="1"/>
  <c r="L104" i="9"/>
  <c r="K104" i="9"/>
  <c r="J104" i="9"/>
  <c r="BG104" i="9" s="1"/>
  <c r="I104" i="9"/>
  <c r="H104" i="9"/>
  <c r="G104" i="9"/>
  <c r="F104" i="9"/>
  <c r="D104" i="9" s="1"/>
  <c r="D105" i="9" s="1"/>
  <c r="E104" i="9"/>
  <c r="BF104" i="9" s="1"/>
  <c r="BQ103" i="9"/>
  <c r="BP103" i="9"/>
  <c r="BO103" i="9"/>
  <c r="BV103" i="9" s="1"/>
  <c r="BN103" i="9"/>
  <c r="BM103" i="9"/>
  <c r="BU103" i="9" s="1"/>
  <c r="BL103" i="9"/>
  <c r="BX103" i="9" s="1"/>
  <c r="BK103" i="9"/>
  <c r="BJ103" i="9"/>
  <c r="BI103" i="9"/>
  <c r="BT103" i="9" s="1"/>
  <c r="BH103" i="9"/>
  <c r="BG103" i="9"/>
  <c r="BW103" i="9" s="1"/>
  <c r="BF103" i="9"/>
  <c r="BR103" i="9" s="1"/>
  <c r="D103" i="9"/>
  <c r="BQ102" i="9"/>
  <c r="BP102" i="9"/>
  <c r="BO102" i="9"/>
  <c r="BV102" i="9" s="1"/>
  <c r="BN102" i="9"/>
  <c r="BM102" i="9"/>
  <c r="BU102" i="9" s="1"/>
  <c r="BL102" i="9"/>
  <c r="BX102" i="9" s="1"/>
  <c r="BK102" i="9"/>
  <c r="BJ102" i="9"/>
  <c r="BI102" i="9"/>
  <c r="BT102" i="9" s="1"/>
  <c r="BH102" i="9"/>
  <c r="BG102" i="9"/>
  <c r="BW102" i="9" s="1"/>
  <c r="BF102" i="9"/>
  <c r="BR102" i="9" s="1"/>
  <c r="D102" i="9"/>
  <c r="BQ101" i="9"/>
  <c r="BP101" i="9"/>
  <c r="BO101" i="9"/>
  <c r="BV101" i="9" s="1"/>
  <c r="BN101" i="9"/>
  <c r="BM101" i="9"/>
  <c r="BU101" i="9" s="1"/>
  <c r="BL101" i="9"/>
  <c r="BX101" i="9" s="1"/>
  <c r="BK101" i="9"/>
  <c r="BJ101" i="9"/>
  <c r="BI101" i="9"/>
  <c r="BT101" i="9" s="1"/>
  <c r="BH101" i="9"/>
  <c r="BG101" i="9"/>
  <c r="BW101" i="9" s="1"/>
  <c r="BF101" i="9"/>
  <c r="BR101" i="9" s="1"/>
  <c r="D101" i="9"/>
  <c r="BQ100" i="9"/>
  <c r="BP100" i="9"/>
  <c r="BO100" i="9"/>
  <c r="BV100" i="9" s="1"/>
  <c r="BN100" i="9"/>
  <c r="BM100" i="9"/>
  <c r="BU100" i="9" s="1"/>
  <c r="BL100" i="9"/>
  <c r="BX100" i="9" s="1"/>
  <c r="BK100" i="9"/>
  <c r="BJ100" i="9"/>
  <c r="BI100" i="9"/>
  <c r="BT100" i="9" s="1"/>
  <c r="BH100" i="9"/>
  <c r="BG100" i="9"/>
  <c r="BW100" i="9" s="1"/>
  <c r="BF100" i="9"/>
  <c r="BR100" i="9" s="1"/>
  <c r="D100" i="9"/>
  <c r="BD98" i="9"/>
  <c r="BC98" i="9"/>
  <c r="BB98" i="9"/>
  <c r="BA98" i="9"/>
  <c r="AZ98" i="9"/>
  <c r="BQ98" i="9" s="1"/>
  <c r="AY98" i="9"/>
  <c r="AX98" i="9"/>
  <c r="AW98" i="9"/>
  <c r="BP98" i="9" s="1"/>
  <c r="AV98" i="9"/>
  <c r="AU98" i="9"/>
  <c r="AT98" i="9"/>
  <c r="AS98" i="9"/>
  <c r="AR98" i="9"/>
  <c r="BO98" i="9" s="1"/>
  <c r="BV98" i="9" s="1"/>
  <c r="AQ98" i="9"/>
  <c r="AP98" i="9"/>
  <c r="AO98" i="9"/>
  <c r="AN98" i="9"/>
  <c r="AM98" i="9"/>
  <c r="BN98" i="9" s="1"/>
  <c r="AL98" i="9"/>
  <c r="AK98" i="9"/>
  <c r="AJ98" i="9"/>
  <c r="AI98" i="9"/>
  <c r="BM98" i="9" s="1"/>
  <c r="AH98" i="9"/>
  <c r="AG98" i="9"/>
  <c r="AF98" i="9"/>
  <c r="AE98" i="9"/>
  <c r="BL98" i="9" s="1"/>
  <c r="AD98" i="9"/>
  <c r="AC98" i="9"/>
  <c r="AB98" i="9"/>
  <c r="AA98" i="9"/>
  <c r="Z98" i="9"/>
  <c r="BK98" i="9" s="1"/>
  <c r="Y98" i="9"/>
  <c r="X98" i="9"/>
  <c r="W98" i="9"/>
  <c r="BJ98" i="9" s="1"/>
  <c r="V98" i="9"/>
  <c r="U98" i="9"/>
  <c r="T98" i="9"/>
  <c r="S98" i="9"/>
  <c r="BI98" i="9" s="1"/>
  <c r="R98" i="9"/>
  <c r="Q98" i="9"/>
  <c r="P98" i="9"/>
  <c r="O98" i="9"/>
  <c r="N98" i="9"/>
  <c r="M98" i="9"/>
  <c r="BH98" i="9" s="1"/>
  <c r="L98" i="9"/>
  <c r="K98" i="9"/>
  <c r="J98" i="9"/>
  <c r="I98" i="9"/>
  <c r="BG98" i="9" s="1"/>
  <c r="H98" i="9"/>
  <c r="G98" i="9"/>
  <c r="F98" i="9"/>
  <c r="E98" i="9"/>
  <c r="BF98" i="9" s="1"/>
  <c r="BV97" i="9"/>
  <c r="BQ97" i="9"/>
  <c r="BP97" i="9"/>
  <c r="BO97" i="9"/>
  <c r="BN97" i="9"/>
  <c r="BM97" i="9"/>
  <c r="BL97" i="9"/>
  <c r="BX97" i="9" s="1"/>
  <c r="BK97" i="9"/>
  <c r="BJ97" i="9"/>
  <c r="BT97" i="9" s="1"/>
  <c r="BI97" i="9"/>
  <c r="BH97" i="9"/>
  <c r="BG97" i="9"/>
  <c r="BF97" i="9"/>
  <c r="BW97" i="9" s="1"/>
  <c r="D97" i="9"/>
  <c r="BT96" i="9"/>
  <c r="BQ96" i="9"/>
  <c r="BP96" i="9"/>
  <c r="BV96" i="9" s="1"/>
  <c r="BO96" i="9"/>
  <c r="BN96" i="9"/>
  <c r="BM96" i="9"/>
  <c r="BL96" i="9"/>
  <c r="BU96" i="9" s="1"/>
  <c r="BK96" i="9"/>
  <c r="BJ96" i="9"/>
  <c r="BI96" i="9"/>
  <c r="BH96" i="9"/>
  <c r="BG96" i="9"/>
  <c r="BF96" i="9"/>
  <c r="BR96" i="9" s="1"/>
  <c r="D96" i="9"/>
  <c r="BD94" i="9"/>
  <c r="BC94" i="9"/>
  <c r="BB94" i="9"/>
  <c r="BA94" i="9"/>
  <c r="AZ94" i="9"/>
  <c r="BQ94" i="9" s="1"/>
  <c r="AY94" i="9"/>
  <c r="AX94" i="9"/>
  <c r="AW94" i="9"/>
  <c r="AV94" i="9"/>
  <c r="BP94" i="9" s="1"/>
  <c r="AU94" i="9"/>
  <c r="AT94" i="9"/>
  <c r="AS94" i="9"/>
  <c r="AR94" i="9"/>
  <c r="BO94" i="9" s="1"/>
  <c r="BV94" i="9" s="1"/>
  <c r="AQ94" i="9"/>
  <c r="AP94" i="9"/>
  <c r="AO94" i="9"/>
  <c r="AN94" i="9"/>
  <c r="AM94" i="9"/>
  <c r="BN94" i="9" s="1"/>
  <c r="AL94" i="9"/>
  <c r="AK94" i="9"/>
  <c r="AJ94" i="9"/>
  <c r="BM94" i="9" s="1"/>
  <c r="AI94" i="9"/>
  <c r="AH94" i="9"/>
  <c r="AG94" i="9"/>
  <c r="AF94" i="9"/>
  <c r="AE94" i="9"/>
  <c r="BL94" i="9" s="1"/>
  <c r="AD94" i="9"/>
  <c r="AC94" i="9"/>
  <c r="AB94" i="9"/>
  <c r="AA94" i="9"/>
  <c r="Z94" i="9"/>
  <c r="BK94" i="9" s="1"/>
  <c r="Y94" i="9"/>
  <c r="X94" i="9"/>
  <c r="W94" i="9"/>
  <c r="V94" i="9"/>
  <c r="BJ94" i="9" s="1"/>
  <c r="U94" i="9"/>
  <c r="T94" i="9"/>
  <c r="S94" i="9"/>
  <c r="R94" i="9"/>
  <c r="BI94" i="9" s="1"/>
  <c r="BT94" i="9" s="1"/>
  <c r="Q94" i="9"/>
  <c r="P94" i="9"/>
  <c r="O94" i="9"/>
  <c r="N94" i="9"/>
  <c r="BH94" i="9" s="1"/>
  <c r="M94" i="9"/>
  <c r="L94" i="9"/>
  <c r="K94" i="9"/>
  <c r="J94" i="9"/>
  <c r="BG94" i="9" s="1"/>
  <c r="I94" i="9"/>
  <c r="H94" i="9"/>
  <c r="G94" i="9"/>
  <c r="F94" i="9"/>
  <c r="D94" i="9" s="1"/>
  <c r="D95" i="9" s="1"/>
  <c r="E94" i="9"/>
  <c r="BF94" i="9" s="1"/>
  <c r="BQ93" i="9"/>
  <c r="BP93" i="9"/>
  <c r="BO93" i="9"/>
  <c r="BV93" i="9" s="1"/>
  <c r="BN93" i="9"/>
  <c r="BM93" i="9"/>
  <c r="BU93" i="9" s="1"/>
  <c r="BL93" i="9"/>
  <c r="BX93" i="9" s="1"/>
  <c r="BK93" i="9"/>
  <c r="BJ93" i="9"/>
  <c r="BI93" i="9"/>
  <c r="BT93" i="9" s="1"/>
  <c r="BH93" i="9"/>
  <c r="BG93" i="9"/>
  <c r="BW93" i="9" s="1"/>
  <c r="BF93" i="9"/>
  <c r="BR93" i="9" s="1"/>
  <c r="D93" i="9"/>
  <c r="BQ92" i="9"/>
  <c r="BP92" i="9"/>
  <c r="BO92" i="9"/>
  <c r="BV92" i="9" s="1"/>
  <c r="BN92" i="9"/>
  <c r="BM92" i="9"/>
  <c r="BU92" i="9" s="1"/>
  <c r="BL92" i="9"/>
  <c r="BX92" i="9" s="1"/>
  <c r="BK92" i="9"/>
  <c r="BJ92" i="9"/>
  <c r="BI92" i="9"/>
  <c r="BT92" i="9" s="1"/>
  <c r="BH92" i="9"/>
  <c r="BG92" i="9"/>
  <c r="BW92" i="9" s="1"/>
  <c r="BF92" i="9"/>
  <c r="BR92" i="9" s="1"/>
  <c r="D92" i="9"/>
  <c r="BQ91" i="9"/>
  <c r="BP91" i="9"/>
  <c r="BO91" i="9"/>
  <c r="BV91" i="9" s="1"/>
  <c r="BN91" i="9"/>
  <c r="BM91" i="9"/>
  <c r="BU91" i="9" s="1"/>
  <c r="BL91" i="9"/>
  <c r="BX91" i="9" s="1"/>
  <c r="BK91" i="9"/>
  <c r="BJ91" i="9"/>
  <c r="BI91" i="9"/>
  <c r="BT91" i="9" s="1"/>
  <c r="BH91" i="9"/>
  <c r="BG91" i="9"/>
  <c r="BW91" i="9" s="1"/>
  <c r="BF91" i="9"/>
  <c r="BR91" i="9" s="1"/>
  <c r="D91" i="9"/>
  <c r="BQ90" i="9"/>
  <c r="BP90" i="9"/>
  <c r="BO90" i="9"/>
  <c r="BV90" i="9" s="1"/>
  <c r="BN90" i="9"/>
  <c r="BM90" i="9"/>
  <c r="BU90" i="9" s="1"/>
  <c r="BL90" i="9"/>
  <c r="BX90" i="9" s="1"/>
  <c r="BK90" i="9"/>
  <c r="BJ90" i="9"/>
  <c r="BI90" i="9"/>
  <c r="BT90" i="9" s="1"/>
  <c r="BH90" i="9"/>
  <c r="BG90" i="9"/>
  <c r="BW90" i="9" s="1"/>
  <c r="BF90" i="9"/>
  <c r="BR90" i="9" s="1"/>
  <c r="D90" i="9"/>
  <c r="BQ89" i="9"/>
  <c r="BP89" i="9"/>
  <c r="BO89" i="9"/>
  <c r="BV89" i="9" s="1"/>
  <c r="BN89" i="9"/>
  <c r="BM89" i="9"/>
  <c r="BU89" i="9" s="1"/>
  <c r="BL89" i="9"/>
  <c r="BX89" i="9" s="1"/>
  <c r="BK89" i="9"/>
  <c r="BJ89" i="9"/>
  <c r="BI89" i="9"/>
  <c r="BT89" i="9" s="1"/>
  <c r="BH89" i="9"/>
  <c r="BG89" i="9"/>
  <c r="BW89" i="9" s="1"/>
  <c r="BF89" i="9"/>
  <c r="BR89" i="9" s="1"/>
  <c r="D89" i="9"/>
  <c r="BQ88" i="9"/>
  <c r="BP88" i="9"/>
  <c r="BO88" i="9"/>
  <c r="BV88" i="9" s="1"/>
  <c r="BN88" i="9"/>
  <c r="BM88" i="9"/>
  <c r="BU88" i="9" s="1"/>
  <c r="BL88" i="9"/>
  <c r="BX88" i="9" s="1"/>
  <c r="BK88" i="9"/>
  <c r="BJ88" i="9"/>
  <c r="BI88" i="9"/>
  <c r="BT88" i="9" s="1"/>
  <c r="BH88" i="9"/>
  <c r="BG88" i="9"/>
  <c r="BW88" i="9" s="1"/>
  <c r="BF88" i="9"/>
  <c r="BR88" i="9" s="1"/>
  <c r="D88" i="9"/>
  <c r="BD86" i="9"/>
  <c r="BD134" i="9" s="1"/>
  <c r="BC86" i="9"/>
  <c r="BC134" i="9" s="1"/>
  <c r="BB86" i="9"/>
  <c r="BB134" i="9" s="1"/>
  <c r="BA86" i="9"/>
  <c r="BA134" i="9" s="1"/>
  <c r="AZ86" i="9"/>
  <c r="AZ134" i="9" s="1"/>
  <c r="AY86" i="9"/>
  <c r="AY134" i="9" s="1"/>
  <c r="AX86" i="9"/>
  <c r="AX134" i="9" s="1"/>
  <c r="AW86" i="9"/>
  <c r="AW134" i="9" s="1"/>
  <c r="AV86" i="9"/>
  <c r="AV134" i="9" s="1"/>
  <c r="AU86" i="9"/>
  <c r="AU134" i="9" s="1"/>
  <c r="AT86" i="9"/>
  <c r="AT134" i="9" s="1"/>
  <c r="AS86" i="9"/>
  <c r="AS134" i="9" s="1"/>
  <c r="AR86" i="9"/>
  <c r="AR134" i="9" s="1"/>
  <c r="AQ86" i="9"/>
  <c r="AQ134" i="9" s="1"/>
  <c r="AP86" i="9"/>
  <c r="AP134" i="9" s="1"/>
  <c r="AO86" i="9"/>
  <c r="AO134" i="9" s="1"/>
  <c r="AN86" i="9"/>
  <c r="AN134" i="9" s="1"/>
  <c r="AM86" i="9"/>
  <c r="AM134" i="9" s="1"/>
  <c r="AL86" i="9"/>
  <c r="AL134" i="9" s="1"/>
  <c r="AK86" i="9"/>
  <c r="AK134" i="9" s="1"/>
  <c r="AJ86" i="9"/>
  <c r="AJ134" i="9" s="1"/>
  <c r="AI86" i="9"/>
  <c r="AI134" i="9" s="1"/>
  <c r="AH86" i="9"/>
  <c r="AH134" i="9" s="1"/>
  <c r="AG86" i="9"/>
  <c r="AG134" i="9" s="1"/>
  <c r="AF86" i="9"/>
  <c r="AF134" i="9" s="1"/>
  <c r="AE86" i="9"/>
  <c r="AE134" i="9" s="1"/>
  <c r="AD86" i="9"/>
  <c r="AD134" i="9" s="1"/>
  <c r="AC86" i="9"/>
  <c r="AC134" i="9" s="1"/>
  <c r="AB86" i="9"/>
  <c r="AB134" i="9" s="1"/>
  <c r="AA86" i="9"/>
  <c r="AA134" i="9" s="1"/>
  <c r="Z86" i="9"/>
  <c r="Z134" i="9" s="1"/>
  <c r="Y86" i="9"/>
  <c r="Y134" i="9" s="1"/>
  <c r="X86" i="9"/>
  <c r="X134" i="9" s="1"/>
  <c r="W86" i="9"/>
  <c r="W134" i="9" s="1"/>
  <c r="V86" i="9"/>
  <c r="V134" i="9" s="1"/>
  <c r="U86" i="9"/>
  <c r="U134" i="9" s="1"/>
  <c r="T86" i="9"/>
  <c r="T134" i="9" s="1"/>
  <c r="S86" i="9"/>
  <c r="S134" i="9" s="1"/>
  <c r="R86" i="9"/>
  <c r="R134" i="9" s="1"/>
  <c r="Q86" i="9"/>
  <c r="Q134" i="9" s="1"/>
  <c r="P86" i="9"/>
  <c r="P134" i="9" s="1"/>
  <c r="O86" i="9"/>
  <c r="O134" i="9" s="1"/>
  <c r="N86" i="9"/>
  <c r="N134" i="9" s="1"/>
  <c r="M86" i="9"/>
  <c r="M134" i="9" s="1"/>
  <c r="BH134" i="9" s="1"/>
  <c r="L86" i="9"/>
  <c r="L134" i="9" s="1"/>
  <c r="K86" i="9"/>
  <c r="K134" i="9" s="1"/>
  <c r="J86" i="9"/>
  <c r="J134" i="9" s="1"/>
  <c r="I86" i="9"/>
  <c r="I134" i="9" s="1"/>
  <c r="BG134" i="9" s="1"/>
  <c r="H86" i="9"/>
  <c r="H134" i="9" s="1"/>
  <c r="G86" i="9"/>
  <c r="G134" i="9" s="1"/>
  <c r="F86" i="9"/>
  <c r="F134" i="9" s="1"/>
  <c r="E86" i="9"/>
  <c r="E134" i="9" s="1"/>
  <c r="BT85" i="9"/>
  <c r="BQ85" i="9"/>
  <c r="BP85" i="9"/>
  <c r="BV85" i="9" s="1"/>
  <c r="BO85" i="9"/>
  <c r="BN85" i="9"/>
  <c r="BM85" i="9"/>
  <c r="BL85" i="9"/>
  <c r="BU85" i="9" s="1"/>
  <c r="BK85" i="9"/>
  <c r="BJ85" i="9"/>
  <c r="BI85" i="9"/>
  <c r="BH85" i="9"/>
  <c r="BG85" i="9"/>
  <c r="BF85" i="9"/>
  <c r="BR85" i="9" s="1"/>
  <c r="D85" i="9"/>
  <c r="BV84" i="9"/>
  <c r="BQ84" i="9"/>
  <c r="BP84" i="9"/>
  <c r="BO84" i="9"/>
  <c r="BN84" i="9"/>
  <c r="BM84" i="9"/>
  <c r="BL84" i="9"/>
  <c r="BX84" i="9" s="1"/>
  <c r="BK84" i="9"/>
  <c r="BJ84" i="9"/>
  <c r="BT84" i="9" s="1"/>
  <c r="BI84" i="9"/>
  <c r="BH84" i="9"/>
  <c r="BG84" i="9"/>
  <c r="BF84" i="9"/>
  <c r="BW84" i="9" s="1"/>
  <c r="D84" i="9"/>
  <c r="BT83" i="9"/>
  <c r="BQ83" i="9"/>
  <c r="BP83" i="9"/>
  <c r="BV83" i="9" s="1"/>
  <c r="BO83" i="9"/>
  <c r="BN83" i="9"/>
  <c r="BM83" i="9"/>
  <c r="BL83" i="9"/>
  <c r="BU83" i="9" s="1"/>
  <c r="BK83" i="9"/>
  <c r="BJ83" i="9"/>
  <c r="BI83" i="9"/>
  <c r="BH83" i="9"/>
  <c r="BG83" i="9"/>
  <c r="BF83" i="9"/>
  <c r="BR83" i="9" s="1"/>
  <c r="D83" i="9"/>
  <c r="BV82" i="9"/>
  <c r="BQ82" i="9"/>
  <c r="BP82" i="9"/>
  <c r="BO82" i="9"/>
  <c r="BN82" i="9"/>
  <c r="BM82" i="9"/>
  <c r="BL82" i="9"/>
  <c r="BX82" i="9" s="1"/>
  <c r="BK82" i="9"/>
  <c r="BJ82" i="9"/>
  <c r="BT82" i="9" s="1"/>
  <c r="BI82" i="9"/>
  <c r="BH82" i="9"/>
  <c r="BG82" i="9"/>
  <c r="BF82" i="9"/>
  <c r="BW82" i="9" s="1"/>
  <c r="D82" i="9"/>
  <c r="C77" i="9"/>
  <c r="BD74" i="9" s="1"/>
  <c r="BQ76" i="9"/>
  <c r="BP76" i="9"/>
  <c r="BO76" i="9"/>
  <c r="BV76" i="9" s="1"/>
  <c r="BN76" i="9"/>
  <c r="BM76" i="9"/>
  <c r="BU76" i="9" s="1"/>
  <c r="BL76" i="9"/>
  <c r="BX76" i="9" s="1"/>
  <c r="BK76" i="9"/>
  <c r="BJ76" i="9"/>
  <c r="BI76" i="9"/>
  <c r="BT76" i="9" s="1"/>
  <c r="BH76" i="9"/>
  <c r="BG76" i="9"/>
  <c r="BW76" i="9" s="1"/>
  <c r="BF76" i="9"/>
  <c r="BR76" i="9" s="1"/>
  <c r="D76" i="9"/>
  <c r="BQ75" i="9"/>
  <c r="BP75" i="9"/>
  <c r="BO75" i="9"/>
  <c r="BV75" i="9" s="1"/>
  <c r="BN75" i="9"/>
  <c r="BM75" i="9"/>
  <c r="BU75" i="9" s="1"/>
  <c r="BL75" i="9"/>
  <c r="BX75" i="9" s="1"/>
  <c r="BK75" i="9"/>
  <c r="BJ75" i="9"/>
  <c r="BI75" i="9"/>
  <c r="BT75" i="9" s="1"/>
  <c r="BH75" i="9"/>
  <c r="BG75" i="9"/>
  <c r="BF75" i="9"/>
  <c r="BW75" i="9" s="1"/>
  <c r="D75" i="9"/>
  <c r="BB74" i="9"/>
  <c r="BB79" i="9" s="1"/>
  <c r="AX74" i="9"/>
  <c r="AX79" i="9" s="1"/>
  <c r="AT74" i="9"/>
  <c r="AT79" i="9" s="1"/>
  <c r="AP74" i="9"/>
  <c r="AP79" i="9" s="1"/>
  <c r="AL74" i="9"/>
  <c r="AL79" i="9" s="1"/>
  <c r="AH74" i="9"/>
  <c r="AH79" i="9" s="1"/>
  <c r="AD74" i="9"/>
  <c r="AD79" i="9" s="1"/>
  <c r="Z74" i="9"/>
  <c r="Z79" i="9" s="1"/>
  <c r="V74" i="9"/>
  <c r="V79" i="9" s="1"/>
  <c r="R74" i="9"/>
  <c r="N74" i="9"/>
  <c r="N79" i="9" s="1"/>
  <c r="J74" i="9"/>
  <c r="J79" i="9" s="1"/>
  <c r="F74" i="9"/>
  <c r="F79" i="9" s="1"/>
  <c r="BQ73" i="9"/>
  <c r="BP73" i="9"/>
  <c r="BO73" i="9"/>
  <c r="BV73" i="9" s="1"/>
  <c r="BN73" i="9"/>
  <c r="BM73" i="9"/>
  <c r="BL73" i="9"/>
  <c r="BK73" i="9"/>
  <c r="BJ73" i="9"/>
  <c r="BI73" i="9"/>
  <c r="BT73" i="9" s="1"/>
  <c r="BH73" i="9"/>
  <c r="BG73" i="9"/>
  <c r="BF73" i="9"/>
  <c r="D73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BP68" i="9"/>
  <c r="BO68" i="9"/>
  <c r="BN68" i="9"/>
  <c r="BL68" i="9"/>
  <c r="BK68" i="9"/>
  <c r="BJ68" i="9"/>
  <c r="BH68" i="9"/>
  <c r="BG68" i="9"/>
  <c r="BF68" i="9"/>
  <c r="BD68" i="9"/>
  <c r="BC68" i="9"/>
  <c r="BB68" i="9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BQ66" i="9"/>
  <c r="BP66" i="9"/>
  <c r="BO66" i="9"/>
  <c r="BN66" i="9"/>
  <c r="BM66" i="9"/>
  <c r="BL66" i="9"/>
  <c r="BK66" i="9"/>
  <c r="BJ66" i="9"/>
  <c r="BI66" i="9"/>
  <c r="BH66" i="9"/>
  <c r="BG66" i="9"/>
  <c r="BF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BQ65" i="9"/>
  <c r="BP65" i="9"/>
  <c r="BO65" i="9"/>
  <c r="BN65" i="9"/>
  <c r="BM65" i="9"/>
  <c r="BL65" i="9"/>
  <c r="BK65" i="9"/>
  <c r="BJ65" i="9"/>
  <c r="BI65" i="9"/>
  <c r="BH65" i="9"/>
  <c r="BG65" i="9"/>
  <c r="BF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BQ63" i="9"/>
  <c r="BP63" i="9"/>
  <c r="BO63" i="9"/>
  <c r="BN63" i="9"/>
  <c r="BM63" i="9"/>
  <c r="BL63" i="9"/>
  <c r="BK63" i="9"/>
  <c r="BJ63" i="9"/>
  <c r="BI63" i="9"/>
  <c r="BH63" i="9"/>
  <c r="BG63" i="9"/>
  <c r="BF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BQ62" i="9"/>
  <c r="BP62" i="9"/>
  <c r="BO62" i="9"/>
  <c r="BN62" i="9"/>
  <c r="BM62" i="9"/>
  <c r="BL62" i="9"/>
  <c r="BK62" i="9"/>
  <c r="BJ62" i="9"/>
  <c r="BI62" i="9"/>
  <c r="BH62" i="9"/>
  <c r="BG62" i="9"/>
  <c r="BF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BQ61" i="9"/>
  <c r="BP61" i="9"/>
  <c r="BO61" i="9"/>
  <c r="BN61" i="9"/>
  <c r="BM61" i="9"/>
  <c r="BL61" i="9"/>
  <c r="BK61" i="9"/>
  <c r="BJ61" i="9"/>
  <c r="BI61" i="9"/>
  <c r="BH61" i="9"/>
  <c r="BG61" i="9"/>
  <c r="BF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BQ60" i="9"/>
  <c r="BP60" i="9"/>
  <c r="BO60" i="9"/>
  <c r="BN60" i="9"/>
  <c r="BM60" i="9"/>
  <c r="BL60" i="9"/>
  <c r="BK60" i="9"/>
  <c r="BJ60" i="9"/>
  <c r="BI60" i="9"/>
  <c r="BH60" i="9"/>
  <c r="BG60" i="9"/>
  <c r="BF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BQ59" i="9"/>
  <c r="BP59" i="9"/>
  <c r="BO59" i="9"/>
  <c r="BN59" i="9"/>
  <c r="BM59" i="9"/>
  <c r="BL59" i="9"/>
  <c r="BK59" i="9"/>
  <c r="BJ59" i="9"/>
  <c r="BI59" i="9"/>
  <c r="BH59" i="9"/>
  <c r="BG59" i="9"/>
  <c r="BF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BQ56" i="9"/>
  <c r="BP56" i="9"/>
  <c r="BO56" i="9"/>
  <c r="BV56" i="9" s="1"/>
  <c r="BN56" i="9"/>
  <c r="BM56" i="9"/>
  <c r="BL56" i="9"/>
  <c r="BU56" i="9" s="1"/>
  <c r="BK56" i="9"/>
  <c r="BT56" i="9" s="1"/>
  <c r="BJ56" i="9"/>
  <c r="BI56" i="9"/>
  <c r="BH56" i="9"/>
  <c r="BG56" i="9"/>
  <c r="BW56" i="9" s="1"/>
  <c r="BF56" i="9"/>
  <c r="BR56" i="9" s="1"/>
  <c r="D56" i="9"/>
  <c r="BQ55" i="9"/>
  <c r="BV55" i="9" s="1"/>
  <c r="BP55" i="9"/>
  <c r="BO55" i="9"/>
  <c r="BN55" i="9"/>
  <c r="BM55" i="9"/>
  <c r="BU55" i="9" s="1"/>
  <c r="BL55" i="9"/>
  <c r="BX55" i="9" s="1"/>
  <c r="BK55" i="9"/>
  <c r="BJ55" i="9"/>
  <c r="BI55" i="9"/>
  <c r="BT55" i="9" s="1"/>
  <c r="BH55" i="9"/>
  <c r="BG55" i="9"/>
  <c r="BF55" i="9"/>
  <c r="BW55" i="9" s="1"/>
  <c r="D55" i="9"/>
  <c r="BQ54" i="9"/>
  <c r="BP54" i="9"/>
  <c r="BO54" i="9"/>
  <c r="BV54" i="9" s="1"/>
  <c r="BN54" i="9"/>
  <c r="BM54" i="9"/>
  <c r="BL54" i="9"/>
  <c r="BU54" i="9" s="1"/>
  <c r="BK54" i="9"/>
  <c r="BT54" i="9" s="1"/>
  <c r="BJ54" i="9"/>
  <c r="BI54" i="9"/>
  <c r="BH54" i="9"/>
  <c r="BG54" i="9"/>
  <c r="BW54" i="9" s="1"/>
  <c r="BF54" i="9"/>
  <c r="BR54" i="9" s="1"/>
  <c r="D54" i="9"/>
  <c r="BQ53" i="9"/>
  <c r="BP53" i="9"/>
  <c r="BO53" i="9"/>
  <c r="BN53" i="9"/>
  <c r="BM53" i="9"/>
  <c r="BL53" i="9"/>
  <c r="BK53" i="9"/>
  <c r="BJ53" i="9"/>
  <c r="BI53" i="9"/>
  <c r="BH53" i="9"/>
  <c r="BG53" i="9"/>
  <c r="BF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 s="1"/>
  <c r="BT51" i="9"/>
  <c r="BQ51" i="9"/>
  <c r="BP51" i="9"/>
  <c r="BO51" i="9"/>
  <c r="BV51" i="9" s="1"/>
  <c r="BN51" i="9"/>
  <c r="BM51" i="9"/>
  <c r="BL51" i="9"/>
  <c r="BU51" i="9" s="1"/>
  <c r="BK51" i="9"/>
  <c r="BJ51" i="9"/>
  <c r="BI51" i="9"/>
  <c r="BH51" i="9"/>
  <c r="BG51" i="9"/>
  <c r="BF51" i="9"/>
  <c r="BR51" i="9" s="1"/>
  <c r="D51" i="9"/>
  <c r="BV50" i="9"/>
  <c r="BQ50" i="9"/>
  <c r="BP50" i="9"/>
  <c r="BO50" i="9"/>
  <c r="BN50" i="9"/>
  <c r="BM50" i="9"/>
  <c r="BU50" i="9" s="1"/>
  <c r="BL50" i="9"/>
  <c r="BX50" i="9" s="1"/>
  <c r="BK50" i="9"/>
  <c r="BJ50" i="9"/>
  <c r="BI50" i="9"/>
  <c r="BT50" i="9" s="1"/>
  <c r="BH50" i="9"/>
  <c r="BG50" i="9"/>
  <c r="BF50" i="9"/>
  <c r="BW50" i="9" s="1"/>
  <c r="D50" i="9"/>
  <c r="BT49" i="9"/>
  <c r="BQ49" i="9"/>
  <c r="BP49" i="9"/>
  <c r="BO49" i="9"/>
  <c r="BV49" i="9" s="1"/>
  <c r="BN49" i="9"/>
  <c r="BM49" i="9"/>
  <c r="BL49" i="9"/>
  <c r="BU49" i="9" s="1"/>
  <c r="BK49" i="9"/>
  <c r="BJ49" i="9"/>
  <c r="BI49" i="9"/>
  <c r="BH49" i="9"/>
  <c r="BG49" i="9"/>
  <c r="BW49" i="9" s="1"/>
  <c r="BF49" i="9"/>
  <c r="BR49" i="9" s="1"/>
  <c r="D49" i="9"/>
  <c r="BV48" i="9"/>
  <c r="BQ48" i="9"/>
  <c r="BP48" i="9"/>
  <c r="BO48" i="9"/>
  <c r="BN48" i="9"/>
  <c r="BM48" i="9"/>
  <c r="BU48" i="9" s="1"/>
  <c r="BL48" i="9"/>
  <c r="BX48" i="9" s="1"/>
  <c r="BK48" i="9"/>
  <c r="BJ48" i="9"/>
  <c r="BI48" i="9"/>
  <c r="BT48" i="9" s="1"/>
  <c r="BH48" i="9"/>
  <c r="BG48" i="9"/>
  <c r="BF48" i="9"/>
  <c r="BW48" i="9" s="1"/>
  <c r="D48" i="9"/>
  <c r="BD47" i="9"/>
  <c r="BC47" i="9"/>
  <c r="BB47" i="9"/>
  <c r="BB70" i="9" s="1"/>
  <c r="BA47" i="9"/>
  <c r="AZ47" i="9"/>
  <c r="BQ47" i="9" s="1"/>
  <c r="AY47" i="9"/>
  <c r="BP47" i="9" s="1"/>
  <c r="AX47" i="9"/>
  <c r="AX70" i="9" s="1"/>
  <c r="AW47" i="9"/>
  <c r="AV47" i="9"/>
  <c r="AU47" i="9"/>
  <c r="AT47" i="9"/>
  <c r="AT70" i="9" s="1"/>
  <c r="AS47" i="9"/>
  <c r="AR47" i="9"/>
  <c r="BO47" i="9" s="1"/>
  <c r="AQ47" i="9"/>
  <c r="AP47" i="9"/>
  <c r="AP70" i="9" s="1"/>
  <c r="AO47" i="9"/>
  <c r="AN47" i="9"/>
  <c r="AM47" i="9"/>
  <c r="BN47" i="9" s="1"/>
  <c r="AL47" i="9"/>
  <c r="AL70" i="9" s="1"/>
  <c r="AK47" i="9"/>
  <c r="AJ47" i="9"/>
  <c r="AI47" i="9"/>
  <c r="BM47" i="9" s="1"/>
  <c r="AH47" i="9"/>
  <c r="AH70" i="9" s="1"/>
  <c r="AG47" i="9"/>
  <c r="AF47" i="9"/>
  <c r="AE47" i="9"/>
  <c r="BL47" i="9" s="1"/>
  <c r="AD47" i="9"/>
  <c r="AD70" i="9" s="1"/>
  <c r="AC47" i="9"/>
  <c r="AB47" i="9"/>
  <c r="AA47" i="9"/>
  <c r="Z47" i="9"/>
  <c r="Z70" i="9" s="1"/>
  <c r="Y47" i="9"/>
  <c r="X47" i="9"/>
  <c r="W47" i="9"/>
  <c r="V47" i="9"/>
  <c r="BJ47" i="9" s="1"/>
  <c r="U47" i="9"/>
  <c r="T47" i="9"/>
  <c r="S47" i="9"/>
  <c r="R47" i="9"/>
  <c r="BI47" i="9" s="1"/>
  <c r="Q47" i="9"/>
  <c r="P47" i="9"/>
  <c r="O47" i="9"/>
  <c r="N47" i="9"/>
  <c r="N70" i="9" s="1"/>
  <c r="M47" i="9"/>
  <c r="L47" i="9"/>
  <c r="K47" i="9"/>
  <c r="J47" i="9"/>
  <c r="J70" i="9" s="1"/>
  <c r="I47" i="9"/>
  <c r="BG47" i="9" s="1"/>
  <c r="H47" i="9"/>
  <c r="G47" i="9"/>
  <c r="F47" i="9"/>
  <c r="D47" i="9" s="1"/>
  <c r="E47" i="9"/>
  <c r="BF47" i="9" s="1"/>
  <c r="BV46" i="9"/>
  <c r="BQ46" i="9"/>
  <c r="BP46" i="9"/>
  <c r="BO46" i="9"/>
  <c r="BN46" i="9"/>
  <c r="BM46" i="9"/>
  <c r="BU46" i="9" s="1"/>
  <c r="BL46" i="9"/>
  <c r="BX46" i="9" s="1"/>
  <c r="BK46" i="9"/>
  <c r="BJ46" i="9"/>
  <c r="BI46" i="9"/>
  <c r="BT46" i="9" s="1"/>
  <c r="BH46" i="9"/>
  <c r="BG46" i="9"/>
  <c r="BF46" i="9"/>
  <c r="BW46" i="9" s="1"/>
  <c r="D46" i="9"/>
  <c r="BQ45" i="9"/>
  <c r="BP45" i="9"/>
  <c r="BO45" i="9"/>
  <c r="BV45" i="9" s="1"/>
  <c r="BN45" i="9"/>
  <c r="BM45" i="9"/>
  <c r="BL45" i="9"/>
  <c r="BU45" i="9" s="1"/>
  <c r="BK45" i="9"/>
  <c r="BJ45" i="9"/>
  <c r="BI45" i="9"/>
  <c r="BT45" i="9" s="1"/>
  <c r="BH45" i="9"/>
  <c r="BG45" i="9"/>
  <c r="BW45" i="9" s="1"/>
  <c r="BF45" i="9"/>
  <c r="BR45" i="9" s="1"/>
  <c r="D45" i="9"/>
  <c r="BQ44" i="9"/>
  <c r="BV44" i="9" s="1"/>
  <c r="BP44" i="9"/>
  <c r="BO44" i="9"/>
  <c r="BN44" i="9"/>
  <c r="BM44" i="9"/>
  <c r="BU44" i="9" s="1"/>
  <c r="BL44" i="9"/>
  <c r="BX44" i="9" s="1"/>
  <c r="BK44" i="9"/>
  <c r="BJ44" i="9"/>
  <c r="BI44" i="9"/>
  <c r="BT44" i="9" s="1"/>
  <c r="BH44" i="9"/>
  <c r="BG44" i="9"/>
  <c r="BF44" i="9"/>
  <c r="BW44" i="9" s="1"/>
  <c r="D44" i="9"/>
  <c r="BQ43" i="9"/>
  <c r="BP43" i="9"/>
  <c r="BO43" i="9"/>
  <c r="BV43" i="9" s="1"/>
  <c r="BN43" i="9"/>
  <c r="BM43" i="9"/>
  <c r="BL43" i="9"/>
  <c r="BU43" i="9" s="1"/>
  <c r="BK43" i="9"/>
  <c r="BJ43" i="9"/>
  <c r="BI43" i="9"/>
  <c r="BT43" i="9" s="1"/>
  <c r="BH43" i="9"/>
  <c r="BG43" i="9"/>
  <c r="BW43" i="9" s="1"/>
  <c r="BF43" i="9"/>
  <c r="BR43" i="9" s="1"/>
  <c r="D43" i="9"/>
  <c r="BV42" i="9"/>
  <c r="BQ42" i="9"/>
  <c r="BP42" i="9"/>
  <c r="BO42" i="9"/>
  <c r="BN42" i="9"/>
  <c r="BM42" i="9"/>
  <c r="BU42" i="9" s="1"/>
  <c r="BL42" i="9"/>
  <c r="BX42" i="9" s="1"/>
  <c r="BK42" i="9"/>
  <c r="BJ42" i="9"/>
  <c r="BI42" i="9"/>
  <c r="BT42" i="9" s="1"/>
  <c r="BH42" i="9"/>
  <c r="BG42" i="9"/>
  <c r="BF42" i="9"/>
  <c r="BW42" i="9" s="1"/>
  <c r="D42" i="9"/>
  <c r="BQ41" i="9"/>
  <c r="BP41" i="9"/>
  <c r="BO41" i="9"/>
  <c r="BV41" i="9" s="1"/>
  <c r="BN41" i="9"/>
  <c r="BM41" i="9"/>
  <c r="BL41" i="9"/>
  <c r="BU41" i="9" s="1"/>
  <c r="BK41" i="9"/>
  <c r="BJ41" i="9"/>
  <c r="BI41" i="9"/>
  <c r="BT41" i="9" s="1"/>
  <c r="BH41" i="9"/>
  <c r="BG41" i="9"/>
  <c r="BW41" i="9" s="1"/>
  <c r="BF41" i="9"/>
  <c r="BR41" i="9" s="1"/>
  <c r="D41" i="9"/>
  <c r="BV40" i="9"/>
  <c r="BQ40" i="9"/>
  <c r="BP40" i="9"/>
  <c r="BO40" i="9"/>
  <c r="BN40" i="9"/>
  <c r="BM40" i="9"/>
  <c r="BU40" i="9" s="1"/>
  <c r="BL40" i="9"/>
  <c r="BX40" i="9" s="1"/>
  <c r="BK40" i="9"/>
  <c r="BJ40" i="9"/>
  <c r="BI40" i="9"/>
  <c r="BT40" i="9" s="1"/>
  <c r="BH40" i="9"/>
  <c r="BG40" i="9"/>
  <c r="BF40" i="9"/>
  <c r="BW40" i="9" s="1"/>
  <c r="D40" i="9"/>
  <c r="BQ39" i="9"/>
  <c r="BP39" i="9"/>
  <c r="BO39" i="9"/>
  <c r="BV39" i="9" s="1"/>
  <c r="BN39" i="9"/>
  <c r="BM39" i="9"/>
  <c r="BL39" i="9"/>
  <c r="BU39" i="9" s="1"/>
  <c r="BK39" i="9"/>
  <c r="BJ39" i="9"/>
  <c r="BI39" i="9"/>
  <c r="BT39" i="9" s="1"/>
  <c r="BH39" i="9"/>
  <c r="BG39" i="9"/>
  <c r="BW39" i="9" s="1"/>
  <c r="BF39" i="9"/>
  <c r="BR39" i="9" s="1"/>
  <c r="D39" i="9"/>
  <c r="BQ38" i="9"/>
  <c r="BV38" i="9" s="1"/>
  <c r="BP38" i="9"/>
  <c r="BO38" i="9"/>
  <c r="BN38" i="9"/>
  <c r="BM38" i="9"/>
  <c r="BU38" i="9" s="1"/>
  <c r="BL38" i="9"/>
  <c r="BX38" i="9" s="1"/>
  <c r="BK38" i="9"/>
  <c r="BJ38" i="9"/>
  <c r="BI38" i="9"/>
  <c r="BT38" i="9" s="1"/>
  <c r="BH38" i="9"/>
  <c r="BG38" i="9"/>
  <c r="BF38" i="9"/>
  <c r="BW38" i="9" s="1"/>
  <c r="D38" i="9"/>
  <c r="BQ37" i="9"/>
  <c r="BP37" i="9"/>
  <c r="BO37" i="9"/>
  <c r="BV37" i="9" s="1"/>
  <c r="BN37" i="9"/>
  <c r="BM37" i="9"/>
  <c r="BL37" i="9"/>
  <c r="BU37" i="9" s="1"/>
  <c r="BK37" i="9"/>
  <c r="BJ37" i="9"/>
  <c r="BI37" i="9"/>
  <c r="BT37" i="9" s="1"/>
  <c r="BH37" i="9"/>
  <c r="BG37" i="9"/>
  <c r="BW37" i="9" s="1"/>
  <c r="BF37" i="9"/>
  <c r="BR37" i="9" s="1"/>
  <c r="D37" i="9"/>
  <c r="BQ36" i="9"/>
  <c r="BV36" i="9" s="1"/>
  <c r="BP36" i="9"/>
  <c r="BO36" i="9"/>
  <c r="BN36" i="9"/>
  <c r="BM36" i="9"/>
  <c r="BU36" i="9" s="1"/>
  <c r="BL36" i="9"/>
  <c r="BX36" i="9" s="1"/>
  <c r="BK36" i="9"/>
  <c r="BJ36" i="9"/>
  <c r="BI36" i="9"/>
  <c r="BT36" i="9" s="1"/>
  <c r="BH36" i="9"/>
  <c r="BG36" i="9"/>
  <c r="BF36" i="9"/>
  <c r="BW36" i="9" s="1"/>
  <c r="D36" i="9"/>
  <c r="BQ34" i="9"/>
  <c r="BP34" i="9"/>
  <c r="BO34" i="9"/>
  <c r="BV34" i="9" s="1"/>
  <c r="BN34" i="9"/>
  <c r="BM34" i="9"/>
  <c r="BL34" i="9"/>
  <c r="BU34" i="9" s="1"/>
  <c r="BK34" i="9"/>
  <c r="BT34" i="9" s="1"/>
  <c r="BJ34" i="9"/>
  <c r="BI34" i="9"/>
  <c r="BH34" i="9"/>
  <c r="BG34" i="9"/>
  <c r="BW34" i="9" s="1"/>
  <c r="BF34" i="9"/>
  <c r="BR34" i="9" s="1"/>
  <c r="D34" i="9"/>
  <c r="BV33" i="9"/>
  <c r="BQ33" i="9"/>
  <c r="BP33" i="9"/>
  <c r="BO33" i="9"/>
  <c r="BN33" i="9"/>
  <c r="BM33" i="9"/>
  <c r="BU33" i="9" s="1"/>
  <c r="BL33" i="9"/>
  <c r="BX33" i="9" s="1"/>
  <c r="BK33" i="9"/>
  <c r="BJ33" i="9"/>
  <c r="BI33" i="9"/>
  <c r="BT33" i="9" s="1"/>
  <c r="BH33" i="9"/>
  <c r="BG33" i="9"/>
  <c r="BF33" i="9"/>
  <c r="BW33" i="9" s="1"/>
  <c r="D33" i="9"/>
  <c r="BV31" i="9"/>
  <c r="BQ31" i="9"/>
  <c r="BP31" i="9"/>
  <c r="BO31" i="9"/>
  <c r="BN31" i="9"/>
  <c r="BM31" i="9"/>
  <c r="BU31" i="9" s="1"/>
  <c r="BL31" i="9"/>
  <c r="BX31" i="9" s="1"/>
  <c r="BK31" i="9"/>
  <c r="BJ31" i="9"/>
  <c r="BI31" i="9"/>
  <c r="BT31" i="9" s="1"/>
  <c r="BH31" i="9"/>
  <c r="BG31" i="9"/>
  <c r="BF31" i="9"/>
  <c r="BW31" i="9" s="1"/>
  <c r="D31" i="9"/>
  <c r="BQ30" i="9"/>
  <c r="BP30" i="9"/>
  <c r="BO30" i="9"/>
  <c r="BV30" i="9" s="1"/>
  <c r="BN30" i="9"/>
  <c r="BM30" i="9"/>
  <c r="BL30" i="9"/>
  <c r="BU30" i="9" s="1"/>
  <c r="BK30" i="9"/>
  <c r="BJ30" i="9"/>
  <c r="BI30" i="9"/>
  <c r="BT30" i="9" s="1"/>
  <c r="BH30" i="9"/>
  <c r="BG30" i="9"/>
  <c r="BW30" i="9" s="1"/>
  <c r="BF30" i="9"/>
  <c r="BR30" i="9" s="1"/>
  <c r="D30" i="9"/>
  <c r="BV29" i="9"/>
  <c r="BQ29" i="9"/>
  <c r="BP29" i="9"/>
  <c r="BO29" i="9"/>
  <c r="BN29" i="9"/>
  <c r="BM29" i="9"/>
  <c r="BU29" i="9" s="1"/>
  <c r="BL29" i="9"/>
  <c r="BX29" i="9" s="1"/>
  <c r="BK29" i="9"/>
  <c r="BJ29" i="9"/>
  <c r="BI29" i="9"/>
  <c r="BT29" i="9" s="1"/>
  <c r="BH29" i="9"/>
  <c r="BG29" i="9"/>
  <c r="BF29" i="9"/>
  <c r="BW29" i="9" s="1"/>
  <c r="D29" i="9"/>
  <c r="BQ26" i="9"/>
  <c r="BP26" i="9"/>
  <c r="BO26" i="9"/>
  <c r="BV26" i="9" s="1"/>
  <c r="BN26" i="9"/>
  <c r="BM26" i="9"/>
  <c r="BL26" i="9"/>
  <c r="BU26" i="9" s="1"/>
  <c r="BK26" i="9"/>
  <c r="BT26" i="9" s="1"/>
  <c r="BJ26" i="9"/>
  <c r="BI26" i="9"/>
  <c r="BH26" i="9"/>
  <c r="BG26" i="9"/>
  <c r="BW26" i="9" s="1"/>
  <c r="BF26" i="9"/>
  <c r="BR26" i="9" s="1"/>
  <c r="D26" i="9"/>
  <c r="BQ25" i="9"/>
  <c r="BV25" i="9" s="1"/>
  <c r="BP25" i="9"/>
  <c r="BO25" i="9"/>
  <c r="BN25" i="9"/>
  <c r="BM25" i="9"/>
  <c r="BU25" i="9" s="1"/>
  <c r="BL25" i="9"/>
  <c r="BX25" i="9" s="1"/>
  <c r="BK25" i="9"/>
  <c r="BJ25" i="9"/>
  <c r="BI25" i="9"/>
  <c r="BT25" i="9" s="1"/>
  <c r="BH25" i="9"/>
  <c r="BG25" i="9"/>
  <c r="BF25" i="9"/>
  <c r="BW25" i="9" s="1"/>
  <c r="D25" i="9"/>
  <c r="BQ24" i="9"/>
  <c r="BP24" i="9"/>
  <c r="BO24" i="9"/>
  <c r="BV24" i="9" s="1"/>
  <c r="BN24" i="9"/>
  <c r="BM24" i="9"/>
  <c r="BL24" i="9"/>
  <c r="BU24" i="9" s="1"/>
  <c r="BK24" i="9"/>
  <c r="BT24" i="9" s="1"/>
  <c r="BJ24" i="9"/>
  <c r="BI24" i="9"/>
  <c r="BH24" i="9"/>
  <c r="BG24" i="9"/>
  <c r="BW24" i="9" s="1"/>
  <c r="BF24" i="9"/>
  <c r="BR24" i="9" s="1"/>
  <c r="D24" i="9"/>
  <c r="BQ23" i="9"/>
  <c r="BV23" i="9" s="1"/>
  <c r="BP23" i="9"/>
  <c r="BO23" i="9"/>
  <c r="BN23" i="9"/>
  <c r="BM23" i="9"/>
  <c r="BU23" i="9" s="1"/>
  <c r="BL23" i="9"/>
  <c r="BX23" i="9" s="1"/>
  <c r="BK23" i="9"/>
  <c r="BJ23" i="9"/>
  <c r="BI23" i="9"/>
  <c r="BT23" i="9" s="1"/>
  <c r="BH23" i="9"/>
  <c r="BG23" i="9"/>
  <c r="BF23" i="9"/>
  <c r="BW23" i="9" s="1"/>
  <c r="D23" i="9"/>
  <c r="BQ22" i="9"/>
  <c r="BP22" i="9"/>
  <c r="BO22" i="9"/>
  <c r="BV22" i="9" s="1"/>
  <c r="BN22" i="9"/>
  <c r="BM22" i="9"/>
  <c r="BL22" i="9"/>
  <c r="BU22" i="9" s="1"/>
  <c r="BK22" i="9"/>
  <c r="BT22" i="9" s="1"/>
  <c r="BJ22" i="9"/>
  <c r="BI22" i="9"/>
  <c r="BH22" i="9"/>
  <c r="BG22" i="9"/>
  <c r="BW22" i="9" s="1"/>
  <c r="BF22" i="9"/>
  <c r="BR22" i="9" s="1"/>
  <c r="D22" i="9"/>
  <c r="BQ21" i="9"/>
  <c r="BV21" i="9" s="1"/>
  <c r="BP21" i="9"/>
  <c r="BO21" i="9"/>
  <c r="BN21" i="9"/>
  <c r="BM21" i="9"/>
  <c r="BU21" i="9" s="1"/>
  <c r="BL21" i="9"/>
  <c r="BX21" i="9" s="1"/>
  <c r="BK21" i="9"/>
  <c r="BJ21" i="9"/>
  <c r="BI21" i="9"/>
  <c r="BT21" i="9" s="1"/>
  <c r="BH21" i="9"/>
  <c r="BG21" i="9"/>
  <c r="BF21" i="9"/>
  <c r="BW21" i="9" s="1"/>
  <c r="D21" i="9"/>
  <c r="BQ20" i="9"/>
  <c r="BP20" i="9"/>
  <c r="BO20" i="9"/>
  <c r="BV20" i="9" s="1"/>
  <c r="BN20" i="9"/>
  <c r="BM20" i="9"/>
  <c r="BL20" i="9"/>
  <c r="BU20" i="9" s="1"/>
  <c r="BK20" i="9"/>
  <c r="BT20" i="9" s="1"/>
  <c r="BJ20" i="9"/>
  <c r="BI20" i="9"/>
  <c r="BH20" i="9"/>
  <c r="BG20" i="9"/>
  <c r="BW20" i="9" s="1"/>
  <c r="BF20" i="9"/>
  <c r="BR20" i="9" s="1"/>
  <c r="D20" i="9"/>
  <c r="BQ19" i="9"/>
  <c r="BV19" i="9" s="1"/>
  <c r="BP19" i="9"/>
  <c r="BO19" i="9"/>
  <c r="BN19" i="9"/>
  <c r="BM19" i="9"/>
  <c r="BU19" i="9" s="1"/>
  <c r="BL19" i="9"/>
  <c r="BX19" i="9" s="1"/>
  <c r="BK19" i="9"/>
  <c r="BJ19" i="9"/>
  <c r="BI19" i="9"/>
  <c r="BT19" i="9" s="1"/>
  <c r="BH19" i="9"/>
  <c r="BG19" i="9"/>
  <c r="BF19" i="9"/>
  <c r="BW19" i="9" s="1"/>
  <c r="D19" i="9"/>
  <c r="BQ18" i="9"/>
  <c r="BP18" i="9"/>
  <c r="BO18" i="9"/>
  <c r="BV18" i="9" s="1"/>
  <c r="BN18" i="9"/>
  <c r="BM18" i="9"/>
  <c r="BL18" i="9"/>
  <c r="BU18" i="9" s="1"/>
  <c r="BK18" i="9"/>
  <c r="BT18" i="9" s="1"/>
  <c r="BJ18" i="9"/>
  <c r="BI18" i="9"/>
  <c r="BH18" i="9"/>
  <c r="BG18" i="9"/>
  <c r="BW18" i="9" s="1"/>
  <c r="BF18" i="9"/>
  <c r="BR18" i="9" s="1"/>
  <c r="D18" i="9"/>
  <c r="BQ17" i="9"/>
  <c r="BV17" i="9" s="1"/>
  <c r="BP17" i="9"/>
  <c r="BO17" i="9"/>
  <c r="BN17" i="9"/>
  <c r="BM17" i="9"/>
  <c r="BU17" i="9" s="1"/>
  <c r="BL17" i="9"/>
  <c r="BX17" i="9" s="1"/>
  <c r="BK17" i="9"/>
  <c r="BJ17" i="9"/>
  <c r="BI17" i="9"/>
  <c r="BT17" i="9" s="1"/>
  <c r="BH17" i="9"/>
  <c r="BG17" i="9"/>
  <c r="BF17" i="9"/>
  <c r="BW17" i="9" s="1"/>
  <c r="D17" i="9"/>
  <c r="BQ16" i="9"/>
  <c r="BP16" i="9"/>
  <c r="BO16" i="9"/>
  <c r="BV16" i="9" s="1"/>
  <c r="BN16" i="9"/>
  <c r="BM16" i="9"/>
  <c r="BL16" i="9"/>
  <c r="BU16" i="9" s="1"/>
  <c r="BK16" i="9"/>
  <c r="BT16" i="9" s="1"/>
  <c r="BJ16" i="9"/>
  <c r="BI16" i="9"/>
  <c r="BH16" i="9"/>
  <c r="BG16" i="9"/>
  <c r="BW16" i="9" s="1"/>
  <c r="BF16" i="9"/>
  <c r="BR16" i="9" s="1"/>
  <c r="D16" i="9"/>
  <c r="BD15" i="9"/>
  <c r="BC15" i="9"/>
  <c r="BB15" i="9"/>
  <c r="BB27" i="9" s="1"/>
  <c r="BB28" i="9" s="1"/>
  <c r="BA15" i="9"/>
  <c r="AZ15" i="9"/>
  <c r="AY15" i="9"/>
  <c r="AX15" i="9"/>
  <c r="AX27" i="9" s="1"/>
  <c r="AX28" i="9" s="1"/>
  <c r="AW15" i="9"/>
  <c r="AV15" i="9"/>
  <c r="AU15" i="9"/>
  <c r="AT15" i="9"/>
  <c r="AT27" i="9" s="1"/>
  <c r="AT28" i="9" s="1"/>
  <c r="AS15" i="9"/>
  <c r="AR15" i="9"/>
  <c r="BO15" i="9" s="1"/>
  <c r="AQ15" i="9"/>
  <c r="AP15" i="9"/>
  <c r="AP27" i="9" s="1"/>
  <c r="AP28" i="9" s="1"/>
  <c r="AO15" i="9"/>
  <c r="AN15" i="9"/>
  <c r="AM15" i="9"/>
  <c r="AL15" i="9"/>
  <c r="AL27" i="9" s="1"/>
  <c r="AL28" i="9" s="1"/>
  <c r="AK15" i="9"/>
  <c r="AJ15" i="9"/>
  <c r="AI15" i="9"/>
  <c r="AH15" i="9"/>
  <c r="AH27" i="9" s="1"/>
  <c r="AH28" i="9" s="1"/>
  <c r="AG15" i="9"/>
  <c r="AF15" i="9"/>
  <c r="AE15" i="9"/>
  <c r="AD15" i="9"/>
  <c r="AD27" i="9" s="1"/>
  <c r="AD28" i="9" s="1"/>
  <c r="AC15" i="9"/>
  <c r="AB15" i="9"/>
  <c r="AA15" i="9"/>
  <c r="Z15" i="9"/>
  <c r="Z27" i="9" s="1"/>
  <c r="Y15" i="9"/>
  <c r="X15" i="9"/>
  <c r="W15" i="9"/>
  <c r="V15" i="9"/>
  <c r="V27" i="9" s="1"/>
  <c r="U15" i="9"/>
  <c r="T15" i="9"/>
  <c r="S15" i="9"/>
  <c r="R15" i="9"/>
  <c r="R27" i="9" s="1"/>
  <c r="Q15" i="9"/>
  <c r="P15" i="9"/>
  <c r="O15" i="9"/>
  <c r="N15" i="9"/>
  <c r="N27" i="9" s="1"/>
  <c r="N28" i="9" s="1"/>
  <c r="M15" i="9"/>
  <c r="L15" i="9"/>
  <c r="K15" i="9"/>
  <c r="J15" i="9"/>
  <c r="J27" i="9" s="1"/>
  <c r="J28" i="9" s="1"/>
  <c r="I15" i="9"/>
  <c r="H15" i="9"/>
  <c r="G15" i="9"/>
  <c r="F15" i="9"/>
  <c r="F27" i="9" s="1"/>
  <c r="F28" i="9" s="1"/>
  <c r="E15" i="9"/>
  <c r="D15" i="9"/>
  <c r="BQ14" i="9"/>
  <c r="BP14" i="9"/>
  <c r="BO14" i="9"/>
  <c r="BV14" i="9" s="1"/>
  <c r="BN14" i="9"/>
  <c r="BM14" i="9"/>
  <c r="BL14" i="9"/>
  <c r="BU14" i="9" s="1"/>
  <c r="BK14" i="9"/>
  <c r="BT14" i="9" s="1"/>
  <c r="BJ14" i="9"/>
  <c r="BI14" i="9"/>
  <c r="BH14" i="9"/>
  <c r="BG14" i="9"/>
  <c r="BW14" i="9" s="1"/>
  <c r="BF14" i="9"/>
  <c r="BR14" i="9" s="1"/>
  <c r="D14" i="9"/>
  <c r="BQ13" i="9"/>
  <c r="BV13" i="9" s="1"/>
  <c r="BP13" i="9"/>
  <c r="BO13" i="9"/>
  <c r="BN13" i="9"/>
  <c r="BM13" i="9"/>
  <c r="BU13" i="9" s="1"/>
  <c r="BL13" i="9"/>
  <c r="BX13" i="9" s="1"/>
  <c r="BK13" i="9"/>
  <c r="BJ13" i="9"/>
  <c r="BI13" i="9"/>
  <c r="BT13" i="9" s="1"/>
  <c r="BH13" i="9"/>
  <c r="BG13" i="9"/>
  <c r="BF13" i="9"/>
  <c r="BW13" i="9" s="1"/>
  <c r="D13" i="9"/>
  <c r="BQ12" i="9"/>
  <c r="BP12" i="9"/>
  <c r="BO12" i="9"/>
  <c r="BV12" i="9" s="1"/>
  <c r="BN12" i="9"/>
  <c r="BM12" i="9"/>
  <c r="BL12" i="9"/>
  <c r="BU12" i="9" s="1"/>
  <c r="BK12" i="9"/>
  <c r="BT12" i="9" s="1"/>
  <c r="BJ12" i="9"/>
  <c r="BI12" i="9"/>
  <c r="BH12" i="9"/>
  <c r="BG12" i="9"/>
  <c r="BW12" i="9" s="1"/>
  <c r="BF12" i="9"/>
  <c r="BR12" i="9" s="1"/>
  <c r="D12" i="9"/>
  <c r="BQ11" i="9"/>
  <c r="BV11" i="9" s="1"/>
  <c r="BP11" i="9"/>
  <c r="BO11" i="9"/>
  <c r="BN11" i="9"/>
  <c r="BM11" i="9"/>
  <c r="BU11" i="9" s="1"/>
  <c r="BL11" i="9"/>
  <c r="BX11" i="9" s="1"/>
  <c r="BK11" i="9"/>
  <c r="BJ11" i="9"/>
  <c r="BI11" i="9"/>
  <c r="BT11" i="9" s="1"/>
  <c r="BH11" i="9"/>
  <c r="BG11" i="9"/>
  <c r="BF11" i="9"/>
  <c r="BW11" i="9" s="1"/>
  <c r="D11" i="9"/>
  <c r="BQ10" i="9"/>
  <c r="BP10" i="9"/>
  <c r="BO10" i="9"/>
  <c r="BV10" i="9" s="1"/>
  <c r="BN10" i="9"/>
  <c r="BM10" i="9"/>
  <c r="BL10" i="9"/>
  <c r="BU10" i="9" s="1"/>
  <c r="BK10" i="9"/>
  <c r="BT10" i="9" s="1"/>
  <c r="BJ10" i="9"/>
  <c r="BI10" i="9"/>
  <c r="BH10" i="9"/>
  <c r="BG10" i="9"/>
  <c r="BW10" i="9" s="1"/>
  <c r="BF10" i="9"/>
  <c r="BR10" i="9" s="1"/>
  <c r="D10" i="9"/>
  <c r="BQ9" i="9"/>
  <c r="BV9" i="9" s="1"/>
  <c r="BP9" i="9"/>
  <c r="BO9" i="9"/>
  <c r="BN9" i="9"/>
  <c r="BM9" i="9"/>
  <c r="BU9" i="9" s="1"/>
  <c r="BL9" i="9"/>
  <c r="BX9" i="9" s="1"/>
  <c r="BK9" i="9"/>
  <c r="BJ9" i="9"/>
  <c r="BI9" i="9"/>
  <c r="BT9" i="9" s="1"/>
  <c r="BH9" i="9"/>
  <c r="BG9" i="9"/>
  <c r="BF9" i="9"/>
  <c r="BW9" i="9" s="1"/>
  <c r="D9" i="9"/>
  <c r="BQ8" i="9"/>
  <c r="BP8" i="9"/>
  <c r="BO8" i="9"/>
  <c r="BV8" i="9" s="1"/>
  <c r="BN8" i="9"/>
  <c r="BM8" i="9"/>
  <c r="BL8" i="9"/>
  <c r="BU8" i="9" s="1"/>
  <c r="BK8" i="9"/>
  <c r="BT8" i="9" s="1"/>
  <c r="BJ8" i="9"/>
  <c r="BI8" i="9"/>
  <c r="BH8" i="9"/>
  <c r="BG8" i="9"/>
  <c r="BW8" i="9" s="1"/>
  <c r="BF8" i="9"/>
  <c r="BR8" i="9" s="1"/>
  <c r="D8" i="9"/>
  <c r="BQ7" i="9"/>
  <c r="BV7" i="9" s="1"/>
  <c r="BP7" i="9"/>
  <c r="BO7" i="9"/>
  <c r="BN7" i="9"/>
  <c r="BM7" i="9"/>
  <c r="BU7" i="9" s="1"/>
  <c r="BL7" i="9"/>
  <c r="BX7" i="9" s="1"/>
  <c r="BK7" i="9"/>
  <c r="BJ7" i="9"/>
  <c r="BI7" i="9"/>
  <c r="BT7" i="9" s="1"/>
  <c r="BH7" i="9"/>
  <c r="BG7" i="9"/>
  <c r="BF7" i="9"/>
  <c r="BW7" i="9" s="1"/>
  <c r="D7" i="9"/>
  <c r="BQ5" i="9"/>
  <c r="BP5" i="9"/>
  <c r="BO5" i="9"/>
  <c r="BV5" i="9" s="1"/>
  <c r="BN5" i="9"/>
  <c r="BM5" i="9"/>
  <c r="BL5" i="9"/>
  <c r="BU5" i="9" s="1"/>
  <c r="BK5" i="9"/>
  <c r="BJ5" i="9"/>
  <c r="BI5" i="9"/>
  <c r="BT5" i="9" s="1"/>
  <c r="BH5" i="9"/>
  <c r="BG5" i="9"/>
  <c r="BF5" i="9"/>
  <c r="BR5" i="9" s="1"/>
  <c r="D5" i="9"/>
  <c r="BR3" i="9"/>
  <c r="B3" i="9"/>
  <c r="B2" i="9"/>
  <c r="D1" i="9"/>
  <c r="BD369" i="8"/>
  <c r="BC369" i="8"/>
  <c r="BB369" i="8"/>
  <c r="BA369" i="8"/>
  <c r="AZ369" i="8"/>
  <c r="BQ369" i="8" s="1"/>
  <c r="AY369" i="8"/>
  <c r="AX369" i="8"/>
  <c r="AW369" i="8"/>
  <c r="AV369" i="8"/>
  <c r="BP369" i="8" s="1"/>
  <c r="AU369" i="8"/>
  <c r="AT369" i="8"/>
  <c r="AS369" i="8"/>
  <c r="AR369" i="8"/>
  <c r="BO369" i="8" s="1"/>
  <c r="BV369" i="8" s="1"/>
  <c r="AQ369" i="8"/>
  <c r="AP369" i="8"/>
  <c r="AO369" i="8"/>
  <c r="AN369" i="8"/>
  <c r="BN369" i="8" s="1"/>
  <c r="AM369" i="8"/>
  <c r="AL369" i="8"/>
  <c r="AK369" i="8"/>
  <c r="AJ369" i="8"/>
  <c r="BM369" i="8" s="1"/>
  <c r="AI369" i="8"/>
  <c r="AH369" i="8"/>
  <c r="AG369" i="8"/>
  <c r="AF369" i="8"/>
  <c r="AE369" i="8"/>
  <c r="BL369" i="8" s="1"/>
  <c r="AD369" i="8"/>
  <c r="AC369" i="8"/>
  <c r="AB369" i="8"/>
  <c r="AA369" i="8"/>
  <c r="Z369" i="8"/>
  <c r="BK369" i="8" s="1"/>
  <c r="Y369" i="8"/>
  <c r="X369" i="8"/>
  <c r="W369" i="8"/>
  <c r="V369" i="8"/>
  <c r="BJ369" i="8" s="1"/>
  <c r="U369" i="8"/>
  <c r="T369" i="8"/>
  <c r="S369" i="8"/>
  <c r="BI369" i="8" s="1"/>
  <c r="R369" i="8"/>
  <c r="Q369" i="8"/>
  <c r="P369" i="8"/>
  <c r="O369" i="8"/>
  <c r="N369" i="8"/>
  <c r="M369" i="8"/>
  <c r="BH369" i="8" s="1"/>
  <c r="L369" i="8"/>
  <c r="K369" i="8"/>
  <c r="J369" i="8"/>
  <c r="I369" i="8"/>
  <c r="BG369" i="8" s="1"/>
  <c r="H369" i="8"/>
  <c r="G369" i="8"/>
  <c r="F369" i="8"/>
  <c r="E369" i="8"/>
  <c r="BF369" i="8" s="1"/>
  <c r="D369" i="8"/>
  <c r="BQ368" i="8"/>
  <c r="BP368" i="8"/>
  <c r="BO368" i="8"/>
  <c r="BV368" i="8" s="1"/>
  <c r="BN368" i="8"/>
  <c r="BM368" i="8"/>
  <c r="BL368" i="8"/>
  <c r="BU368" i="8" s="1"/>
  <c r="BK368" i="8"/>
  <c r="BT368" i="8" s="1"/>
  <c r="BJ368" i="8"/>
  <c r="BI368" i="8"/>
  <c r="BH368" i="8"/>
  <c r="BG368" i="8"/>
  <c r="BW368" i="8" s="1"/>
  <c r="BF368" i="8"/>
  <c r="BR368" i="8" s="1"/>
  <c r="D368" i="8"/>
  <c r="BD362" i="8"/>
  <c r="BC362" i="8"/>
  <c r="BB362" i="8"/>
  <c r="BA362" i="8"/>
  <c r="AZ362" i="8"/>
  <c r="BQ362" i="8" s="1"/>
  <c r="AY362" i="8"/>
  <c r="AX362" i="8"/>
  <c r="AW362" i="8"/>
  <c r="AV362" i="8"/>
  <c r="BP362" i="8" s="1"/>
  <c r="AU362" i="8"/>
  <c r="AT362" i="8"/>
  <c r="AS362" i="8"/>
  <c r="AR362" i="8"/>
  <c r="BO362" i="8" s="1"/>
  <c r="BV362" i="8" s="1"/>
  <c r="AQ362" i="8"/>
  <c r="AP362" i="8"/>
  <c r="AO362" i="8"/>
  <c r="AN362" i="8"/>
  <c r="AM362" i="8"/>
  <c r="BN362" i="8" s="1"/>
  <c r="AL362" i="8"/>
  <c r="AK362" i="8"/>
  <c r="AJ362" i="8"/>
  <c r="AI362" i="8"/>
  <c r="BM362" i="8" s="1"/>
  <c r="AH362" i="8"/>
  <c r="AG362" i="8"/>
  <c r="AF362" i="8"/>
  <c r="AE362" i="8"/>
  <c r="BL362" i="8" s="1"/>
  <c r="AD362" i="8"/>
  <c r="AC362" i="8"/>
  <c r="AB362" i="8"/>
  <c r="AA362" i="8"/>
  <c r="Z362" i="8"/>
  <c r="BK362" i="8" s="1"/>
  <c r="Y362" i="8"/>
  <c r="X362" i="8"/>
  <c r="W362" i="8"/>
  <c r="V362" i="8"/>
  <c r="BJ362" i="8" s="1"/>
  <c r="U362" i="8"/>
  <c r="T362" i="8"/>
  <c r="S362" i="8"/>
  <c r="R362" i="8"/>
  <c r="BI362" i="8" s="1"/>
  <c r="BT362" i="8" s="1"/>
  <c r="Q362" i="8"/>
  <c r="P362" i="8"/>
  <c r="O362" i="8"/>
  <c r="N362" i="8"/>
  <c r="M362" i="8"/>
  <c r="BH362" i="8" s="1"/>
  <c r="L362" i="8"/>
  <c r="K362" i="8"/>
  <c r="J362" i="8"/>
  <c r="I362" i="8"/>
  <c r="BG362" i="8" s="1"/>
  <c r="H362" i="8"/>
  <c r="G362" i="8"/>
  <c r="D362" i="8" s="1"/>
  <c r="F362" i="8"/>
  <c r="E362" i="8"/>
  <c r="BF362" i="8" s="1"/>
  <c r="BQ361" i="8"/>
  <c r="BP361" i="8"/>
  <c r="BO361" i="8"/>
  <c r="BV361" i="8" s="1"/>
  <c r="BN361" i="8"/>
  <c r="BM361" i="8"/>
  <c r="BU361" i="8" s="1"/>
  <c r="BL361" i="8"/>
  <c r="BX361" i="8" s="1"/>
  <c r="BK361" i="8"/>
  <c r="BJ361" i="8"/>
  <c r="BI361" i="8"/>
  <c r="BT361" i="8" s="1"/>
  <c r="BH361" i="8"/>
  <c r="BG361" i="8"/>
  <c r="BF361" i="8"/>
  <c r="BW361" i="8" s="1"/>
  <c r="D361" i="8"/>
  <c r="BQ360" i="8"/>
  <c r="BP360" i="8"/>
  <c r="BO360" i="8"/>
  <c r="BV360" i="8" s="1"/>
  <c r="BN360" i="8"/>
  <c r="BM360" i="8"/>
  <c r="BL360" i="8"/>
  <c r="BU360" i="8" s="1"/>
  <c r="BK360" i="8"/>
  <c r="BJ360" i="8"/>
  <c r="BI360" i="8"/>
  <c r="BT360" i="8" s="1"/>
  <c r="BH360" i="8"/>
  <c r="BG360" i="8"/>
  <c r="BS360" i="8" s="1"/>
  <c r="BF360" i="8"/>
  <c r="BW360" i="8" s="1"/>
  <c r="D360" i="8"/>
  <c r="BQ359" i="8"/>
  <c r="BV359" i="8" s="1"/>
  <c r="BP359" i="8"/>
  <c r="BO359" i="8"/>
  <c r="BN359" i="8"/>
  <c r="BM359" i="8"/>
  <c r="BU359" i="8" s="1"/>
  <c r="BL359" i="8"/>
  <c r="BX359" i="8" s="1"/>
  <c r="BK359" i="8"/>
  <c r="BJ359" i="8"/>
  <c r="BI359" i="8"/>
  <c r="BT359" i="8" s="1"/>
  <c r="BH359" i="8"/>
  <c r="BG359" i="8"/>
  <c r="BF359" i="8"/>
  <c r="BW359" i="8" s="1"/>
  <c r="D359" i="8"/>
  <c r="BQ358" i="8"/>
  <c r="BP358" i="8"/>
  <c r="BO358" i="8"/>
  <c r="BV358" i="8" s="1"/>
  <c r="BN358" i="8"/>
  <c r="BM358" i="8"/>
  <c r="BL358" i="8"/>
  <c r="BU358" i="8" s="1"/>
  <c r="BK358" i="8"/>
  <c r="BJ358" i="8"/>
  <c r="BI358" i="8"/>
  <c r="BT358" i="8" s="1"/>
  <c r="BH358" i="8"/>
  <c r="BG358" i="8"/>
  <c r="BW358" i="8" s="1"/>
  <c r="BF358" i="8"/>
  <c r="BR358" i="8" s="1"/>
  <c r="D358" i="8"/>
  <c r="BQ357" i="8"/>
  <c r="BP357" i="8"/>
  <c r="BO357" i="8"/>
  <c r="BV357" i="8" s="1"/>
  <c r="BN357" i="8"/>
  <c r="BM357" i="8"/>
  <c r="BU357" i="8" s="1"/>
  <c r="BL357" i="8"/>
  <c r="BX357" i="8" s="1"/>
  <c r="BK357" i="8"/>
  <c r="BJ357" i="8"/>
  <c r="BI357" i="8"/>
  <c r="BT357" i="8" s="1"/>
  <c r="BH357" i="8"/>
  <c r="BG357" i="8"/>
  <c r="BF357" i="8"/>
  <c r="BW357" i="8" s="1"/>
  <c r="D357" i="8"/>
  <c r="BQ356" i="8"/>
  <c r="BP356" i="8"/>
  <c r="BO356" i="8"/>
  <c r="BV356" i="8" s="1"/>
  <c r="BN356" i="8"/>
  <c r="BM356" i="8"/>
  <c r="BL356" i="8"/>
  <c r="BU356" i="8" s="1"/>
  <c r="BK356" i="8"/>
  <c r="BJ356" i="8"/>
  <c r="BI356" i="8"/>
  <c r="BT356" i="8" s="1"/>
  <c r="BH356" i="8"/>
  <c r="BG356" i="8"/>
  <c r="BW356" i="8" s="1"/>
  <c r="BF356" i="8"/>
  <c r="BR356" i="8" s="1"/>
  <c r="D356" i="8"/>
  <c r="BQ355" i="8"/>
  <c r="BV355" i="8" s="1"/>
  <c r="BP355" i="8"/>
  <c r="BO355" i="8"/>
  <c r="BN355" i="8"/>
  <c r="BM355" i="8"/>
  <c r="BU355" i="8" s="1"/>
  <c r="BL355" i="8"/>
  <c r="BX355" i="8" s="1"/>
  <c r="BK355" i="8"/>
  <c r="BJ355" i="8"/>
  <c r="BI355" i="8"/>
  <c r="BT355" i="8" s="1"/>
  <c r="BH355" i="8"/>
  <c r="BG355" i="8"/>
  <c r="BF355" i="8"/>
  <c r="BW355" i="8" s="1"/>
  <c r="D355" i="8"/>
  <c r="BQ354" i="8"/>
  <c r="BP354" i="8"/>
  <c r="BO354" i="8"/>
  <c r="BV354" i="8" s="1"/>
  <c r="BN354" i="8"/>
  <c r="BM354" i="8"/>
  <c r="BL354" i="8"/>
  <c r="BU354" i="8" s="1"/>
  <c r="BK354" i="8"/>
  <c r="BJ354" i="8"/>
  <c r="BI354" i="8"/>
  <c r="BT354" i="8" s="1"/>
  <c r="BH354" i="8"/>
  <c r="BG354" i="8"/>
  <c r="BW354" i="8" s="1"/>
  <c r="BF354" i="8"/>
  <c r="BR354" i="8" s="1"/>
  <c r="D354" i="8"/>
  <c r="BQ353" i="8"/>
  <c r="BP353" i="8"/>
  <c r="BO353" i="8"/>
  <c r="BV353" i="8" s="1"/>
  <c r="BN353" i="8"/>
  <c r="BM353" i="8"/>
  <c r="BU353" i="8" s="1"/>
  <c r="BL353" i="8"/>
  <c r="BX353" i="8" s="1"/>
  <c r="BK353" i="8"/>
  <c r="BJ353" i="8"/>
  <c r="BI353" i="8"/>
  <c r="BT353" i="8" s="1"/>
  <c r="BH353" i="8"/>
  <c r="BG353" i="8"/>
  <c r="BF353" i="8"/>
  <c r="BW353" i="8" s="1"/>
  <c r="D353" i="8"/>
  <c r="BQ352" i="8"/>
  <c r="BP352" i="8"/>
  <c r="BO352" i="8"/>
  <c r="BV352" i="8" s="1"/>
  <c r="BN352" i="8"/>
  <c r="BM352" i="8"/>
  <c r="BL352" i="8"/>
  <c r="BU352" i="8" s="1"/>
  <c r="BK352" i="8"/>
  <c r="BJ352" i="8"/>
  <c r="BI352" i="8"/>
  <c r="BT352" i="8" s="1"/>
  <c r="BH352" i="8"/>
  <c r="BG352" i="8"/>
  <c r="BW352" i="8" s="1"/>
  <c r="BF352" i="8"/>
  <c r="BR352" i="8" s="1"/>
  <c r="D352" i="8"/>
  <c r="BD350" i="8"/>
  <c r="BC350" i="8"/>
  <c r="BB350" i="8"/>
  <c r="BA350" i="8"/>
  <c r="AZ350" i="8"/>
  <c r="BQ350" i="8" s="1"/>
  <c r="AY350" i="8"/>
  <c r="AX350" i="8"/>
  <c r="AW350" i="8"/>
  <c r="AV350" i="8"/>
  <c r="BP350" i="8" s="1"/>
  <c r="AU350" i="8"/>
  <c r="AT350" i="8"/>
  <c r="AS350" i="8"/>
  <c r="AR350" i="8"/>
  <c r="BO350" i="8" s="1"/>
  <c r="BV350" i="8" s="1"/>
  <c r="AQ350" i="8"/>
  <c r="AP350" i="8"/>
  <c r="AO350" i="8"/>
  <c r="AN350" i="8"/>
  <c r="AM350" i="8"/>
  <c r="BN350" i="8" s="1"/>
  <c r="AL350" i="8"/>
  <c r="AK350" i="8"/>
  <c r="AJ350" i="8"/>
  <c r="BM350" i="8" s="1"/>
  <c r="AI350" i="8"/>
  <c r="AH350" i="8"/>
  <c r="AG350" i="8"/>
  <c r="AF350" i="8"/>
  <c r="AE350" i="8"/>
  <c r="BL350" i="8" s="1"/>
  <c r="AD350" i="8"/>
  <c r="AC350" i="8"/>
  <c r="AB350" i="8"/>
  <c r="AA350" i="8"/>
  <c r="Z350" i="8"/>
  <c r="BK350" i="8" s="1"/>
  <c r="Y350" i="8"/>
  <c r="X350" i="8"/>
  <c r="W350" i="8"/>
  <c r="V350" i="8"/>
  <c r="BJ350" i="8" s="1"/>
  <c r="U350" i="8"/>
  <c r="T350" i="8"/>
  <c r="S350" i="8"/>
  <c r="R350" i="8"/>
  <c r="BI350" i="8" s="1"/>
  <c r="BT350" i="8" s="1"/>
  <c r="Q350" i="8"/>
  <c r="P350" i="8"/>
  <c r="O350" i="8"/>
  <c r="N350" i="8"/>
  <c r="M350" i="8"/>
  <c r="BH350" i="8" s="1"/>
  <c r="L350" i="8"/>
  <c r="K350" i="8"/>
  <c r="J350" i="8"/>
  <c r="I350" i="8"/>
  <c r="BG350" i="8" s="1"/>
  <c r="H350" i="8"/>
  <c r="G350" i="8"/>
  <c r="F350" i="8"/>
  <c r="E350" i="8"/>
  <c r="BF350" i="8" s="1"/>
  <c r="D350" i="8"/>
  <c r="BQ349" i="8"/>
  <c r="BP349" i="8"/>
  <c r="BO349" i="8"/>
  <c r="BV349" i="8" s="1"/>
  <c r="BN349" i="8"/>
  <c r="BM349" i="8"/>
  <c r="BL349" i="8"/>
  <c r="BU349" i="8" s="1"/>
  <c r="BK349" i="8"/>
  <c r="BJ349" i="8"/>
  <c r="BI349" i="8"/>
  <c r="BT349" i="8" s="1"/>
  <c r="BH349" i="8"/>
  <c r="BG349" i="8"/>
  <c r="BW349" i="8" s="1"/>
  <c r="BF349" i="8"/>
  <c r="BR349" i="8" s="1"/>
  <c r="D349" i="8"/>
  <c r="BQ348" i="8"/>
  <c r="BP348" i="8"/>
  <c r="BO348" i="8"/>
  <c r="BV348" i="8" s="1"/>
  <c r="BN348" i="8"/>
  <c r="BM348" i="8"/>
  <c r="BU348" i="8" s="1"/>
  <c r="BL348" i="8"/>
  <c r="BX348" i="8" s="1"/>
  <c r="BK348" i="8"/>
  <c r="BJ348" i="8"/>
  <c r="BI348" i="8"/>
  <c r="BT348" i="8" s="1"/>
  <c r="BH348" i="8"/>
  <c r="BG348" i="8"/>
  <c r="BF348" i="8"/>
  <c r="BW348" i="8" s="1"/>
  <c r="D348" i="8"/>
  <c r="BD346" i="8"/>
  <c r="BC346" i="8"/>
  <c r="BB346" i="8"/>
  <c r="BA346" i="8"/>
  <c r="AZ346" i="8"/>
  <c r="BQ346" i="8" s="1"/>
  <c r="AY346" i="8"/>
  <c r="AX346" i="8"/>
  <c r="AW346" i="8"/>
  <c r="AV346" i="8"/>
  <c r="BP346" i="8" s="1"/>
  <c r="AU346" i="8"/>
  <c r="AT346" i="8"/>
  <c r="AS346" i="8"/>
  <c r="AR346" i="8"/>
  <c r="BO346" i="8" s="1"/>
  <c r="BV346" i="8" s="1"/>
  <c r="AQ346" i="8"/>
  <c r="AP346" i="8"/>
  <c r="AO346" i="8"/>
  <c r="AN346" i="8"/>
  <c r="AM346" i="8"/>
  <c r="BN346" i="8" s="1"/>
  <c r="AL346" i="8"/>
  <c r="AK346" i="8"/>
  <c r="AJ346" i="8"/>
  <c r="AI346" i="8"/>
  <c r="BM346" i="8" s="1"/>
  <c r="AH346" i="8"/>
  <c r="AG346" i="8"/>
  <c r="AF346" i="8"/>
  <c r="AE346" i="8"/>
  <c r="BL346" i="8" s="1"/>
  <c r="AD346" i="8"/>
  <c r="AC346" i="8"/>
  <c r="AB346" i="8"/>
  <c r="AA346" i="8"/>
  <c r="Z346" i="8"/>
  <c r="BK346" i="8" s="1"/>
  <c r="Y346" i="8"/>
  <c r="X346" i="8"/>
  <c r="W346" i="8"/>
  <c r="V346" i="8"/>
  <c r="BJ346" i="8" s="1"/>
  <c r="U346" i="8"/>
  <c r="T346" i="8"/>
  <c r="S346" i="8"/>
  <c r="R346" i="8"/>
  <c r="BI346" i="8" s="1"/>
  <c r="BT346" i="8" s="1"/>
  <c r="Q346" i="8"/>
  <c r="P346" i="8"/>
  <c r="O346" i="8"/>
  <c r="N346" i="8"/>
  <c r="M346" i="8"/>
  <c r="BH346" i="8" s="1"/>
  <c r="L346" i="8"/>
  <c r="K346" i="8"/>
  <c r="J346" i="8"/>
  <c r="I346" i="8"/>
  <c r="BG346" i="8" s="1"/>
  <c r="H346" i="8"/>
  <c r="G346" i="8"/>
  <c r="F346" i="8"/>
  <c r="D346" i="8" s="1"/>
  <c r="E346" i="8"/>
  <c r="BF346" i="8" s="1"/>
  <c r="BQ345" i="8"/>
  <c r="BV345" i="8" s="1"/>
  <c r="BP345" i="8"/>
  <c r="BO345" i="8"/>
  <c r="BN345" i="8"/>
  <c r="BM345" i="8"/>
  <c r="BU345" i="8" s="1"/>
  <c r="BL345" i="8"/>
  <c r="BX345" i="8" s="1"/>
  <c r="BK345" i="8"/>
  <c r="BJ345" i="8"/>
  <c r="BI345" i="8"/>
  <c r="BT345" i="8" s="1"/>
  <c r="BH345" i="8"/>
  <c r="BG345" i="8"/>
  <c r="BF345" i="8"/>
  <c r="BW345" i="8" s="1"/>
  <c r="D345" i="8"/>
  <c r="BQ344" i="8"/>
  <c r="BP344" i="8"/>
  <c r="BO344" i="8"/>
  <c r="BV344" i="8" s="1"/>
  <c r="BN344" i="8"/>
  <c r="BM344" i="8"/>
  <c r="BL344" i="8"/>
  <c r="BU344" i="8" s="1"/>
  <c r="BK344" i="8"/>
  <c r="BT344" i="8" s="1"/>
  <c r="BJ344" i="8"/>
  <c r="BI344" i="8"/>
  <c r="BH344" i="8"/>
  <c r="BG344" i="8"/>
  <c r="BW344" i="8" s="1"/>
  <c r="BF344" i="8"/>
  <c r="BR344" i="8" s="1"/>
  <c r="D344" i="8"/>
  <c r="BQ343" i="8"/>
  <c r="BV343" i="8" s="1"/>
  <c r="BP343" i="8"/>
  <c r="BO343" i="8"/>
  <c r="BN343" i="8"/>
  <c r="BM343" i="8"/>
  <c r="BU343" i="8" s="1"/>
  <c r="BL343" i="8"/>
  <c r="BX343" i="8" s="1"/>
  <c r="BK343" i="8"/>
  <c r="BJ343" i="8"/>
  <c r="BI343" i="8"/>
  <c r="BT343" i="8" s="1"/>
  <c r="BH343" i="8"/>
  <c r="BG343" i="8"/>
  <c r="BF343" i="8"/>
  <c r="BW343" i="8" s="1"/>
  <c r="D343" i="8"/>
  <c r="BD341" i="8"/>
  <c r="BC341" i="8"/>
  <c r="BB341" i="8"/>
  <c r="BA341" i="8"/>
  <c r="AZ341" i="8"/>
  <c r="BQ341" i="8" s="1"/>
  <c r="AY341" i="8"/>
  <c r="AX341" i="8"/>
  <c r="AW341" i="8"/>
  <c r="AV341" i="8"/>
  <c r="BP341" i="8" s="1"/>
  <c r="AU341" i="8"/>
  <c r="AT341" i="8"/>
  <c r="BO341" i="8" s="1"/>
  <c r="BV341" i="8" s="1"/>
  <c r="AS341" i="8"/>
  <c r="AR341" i="8"/>
  <c r="AQ341" i="8"/>
  <c r="AP341" i="8"/>
  <c r="AO341" i="8"/>
  <c r="AN341" i="8"/>
  <c r="AM341" i="8"/>
  <c r="BN341" i="8" s="1"/>
  <c r="AL341" i="8"/>
  <c r="AK341" i="8"/>
  <c r="AJ341" i="8"/>
  <c r="AI341" i="8"/>
  <c r="BM341" i="8" s="1"/>
  <c r="AH341" i="8"/>
  <c r="AG341" i="8"/>
  <c r="AF341" i="8"/>
  <c r="AE341" i="8"/>
  <c r="BL341" i="8" s="1"/>
  <c r="AD341" i="8"/>
  <c r="AC341" i="8"/>
  <c r="AB341" i="8"/>
  <c r="AA341" i="8"/>
  <c r="Z341" i="8"/>
  <c r="BK341" i="8" s="1"/>
  <c r="Y341" i="8"/>
  <c r="X341" i="8"/>
  <c r="W341" i="8"/>
  <c r="V341" i="8"/>
  <c r="BJ341" i="8" s="1"/>
  <c r="U341" i="8"/>
  <c r="T341" i="8"/>
  <c r="S341" i="8"/>
  <c r="R341" i="8"/>
  <c r="BI341" i="8" s="1"/>
  <c r="BT341" i="8" s="1"/>
  <c r="Q341" i="8"/>
  <c r="P341" i="8"/>
  <c r="O341" i="8"/>
  <c r="N341" i="8"/>
  <c r="M341" i="8"/>
  <c r="BH341" i="8" s="1"/>
  <c r="L341" i="8"/>
  <c r="K341" i="8"/>
  <c r="J341" i="8"/>
  <c r="I341" i="8"/>
  <c r="BG341" i="8" s="1"/>
  <c r="H341" i="8"/>
  <c r="G341" i="8"/>
  <c r="F341" i="8"/>
  <c r="D341" i="8" s="1"/>
  <c r="E341" i="8"/>
  <c r="BF341" i="8" s="1"/>
  <c r="BQ340" i="8"/>
  <c r="BV340" i="8" s="1"/>
  <c r="BP340" i="8"/>
  <c r="BO340" i="8"/>
  <c r="BN340" i="8"/>
  <c r="BM340" i="8"/>
  <c r="BU340" i="8" s="1"/>
  <c r="BL340" i="8"/>
  <c r="BX340" i="8" s="1"/>
  <c r="BK340" i="8"/>
  <c r="BJ340" i="8"/>
  <c r="BI340" i="8"/>
  <c r="BT340" i="8" s="1"/>
  <c r="BH340" i="8"/>
  <c r="BG340" i="8"/>
  <c r="BF340" i="8"/>
  <c r="BW340" i="8" s="1"/>
  <c r="D340" i="8"/>
  <c r="BQ339" i="8"/>
  <c r="BP339" i="8"/>
  <c r="BO339" i="8"/>
  <c r="BV339" i="8" s="1"/>
  <c r="BN339" i="8"/>
  <c r="BM339" i="8"/>
  <c r="BL339" i="8"/>
  <c r="BU339" i="8" s="1"/>
  <c r="BK339" i="8"/>
  <c r="BT339" i="8" s="1"/>
  <c r="BJ339" i="8"/>
  <c r="BI339" i="8"/>
  <c r="BH339" i="8"/>
  <c r="BG339" i="8"/>
  <c r="BW339" i="8" s="1"/>
  <c r="BF339" i="8"/>
  <c r="BR339" i="8" s="1"/>
  <c r="D339" i="8"/>
  <c r="BD337" i="8"/>
  <c r="BC337" i="8"/>
  <c r="BB337" i="8"/>
  <c r="BA337" i="8"/>
  <c r="AZ337" i="8"/>
  <c r="BQ337" i="8" s="1"/>
  <c r="AY337" i="8"/>
  <c r="AX337" i="8"/>
  <c r="AW337" i="8"/>
  <c r="AV337" i="8"/>
  <c r="BP337" i="8" s="1"/>
  <c r="AU337" i="8"/>
  <c r="AT337" i="8"/>
  <c r="AS337" i="8"/>
  <c r="AR337" i="8"/>
  <c r="BO337" i="8" s="1"/>
  <c r="BV337" i="8" s="1"/>
  <c r="AQ337" i="8"/>
  <c r="AP337" i="8"/>
  <c r="AO337" i="8"/>
  <c r="AN337" i="8"/>
  <c r="AM337" i="8"/>
  <c r="BN337" i="8" s="1"/>
  <c r="AL337" i="8"/>
  <c r="AK337" i="8"/>
  <c r="AJ337" i="8"/>
  <c r="BM337" i="8" s="1"/>
  <c r="AI337" i="8"/>
  <c r="AH337" i="8"/>
  <c r="AG337" i="8"/>
  <c r="AF337" i="8"/>
  <c r="AE337" i="8"/>
  <c r="BL337" i="8" s="1"/>
  <c r="AD337" i="8"/>
  <c r="AC337" i="8"/>
  <c r="AB337" i="8"/>
  <c r="AA337" i="8"/>
  <c r="Z337" i="8"/>
  <c r="BK337" i="8" s="1"/>
  <c r="Y337" i="8"/>
  <c r="X337" i="8"/>
  <c r="W337" i="8"/>
  <c r="V337" i="8"/>
  <c r="BJ337" i="8" s="1"/>
  <c r="U337" i="8"/>
  <c r="T337" i="8"/>
  <c r="S337" i="8"/>
  <c r="R337" i="8"/>
  <c r="BI337" i="8" s="1"/>
  <c r="BT337" i="8" s="1"/>
  <c r="Q337" i="8"/>
  <c r="P337" i="8"/>
  <c r="O337" i="8"/>
  <c r="N337" i="8"/>
  <c r="M337" i="8"/>
  <c r="BH337" i="8" s="1"/>
  <c r="L337" i="8"/>
  <c r="K337" i="8"/>
  <c r="J337" i="8"/>
  <c r="I337" i="8"/>
  <c r="BG337" i="8" s="1"/>
  <c r="H337" i="8"/>
  <c r="G337" i="8"/>
  <c r="F337" i="8"/>
  <c r="E337" i="8"/>
  <c r="BF337" i="8" s="1"/>
  <c r="D337" i="8"/>
  <c r="BQ336" i="8"/>
  <c r="BP336" i="8"/>
  <c r="BO336" i="8"/>
  <c r="BV336" i="8" s="1"/>
  <c r="BN336" i="8"/>
  <c r="BM336" i="8"/>
  <c r="BL336" i="8"/>
  <c r="BU336" i="8" s="1"/>
  <c r="BK336" i="8"/>
  <c r="BJ336" i="8"/>
  <c r="BI336" i="8"/>
  <c r="BT336" i="8" s="1"/>
  <c r="BH336" i="8"/>
  <c r="BG336" i="8"/>
  <c r="BW336" i="8" s="1"/>
  <c r="BF336" i="8"/>
  <c r="BR336" i="8" s="1"/>
  <c r="D336" i="8"/>
  <c r="BQ335" i="8"/>
  <c r="BV335" i="8" s="1"/>
  <c r="BP335" i="8"/>
  <c r="BO335" i="8"/>
  <c r="BN335" i="8"/>
  <c r="BM335" i="8"/>
  <c r="BU335" i="8" s="1"/>
  <c r="BL335" i="8"/>
  <c r="BX335" i="8" s="1"/>
  <c r="BK335" i="8"/>
  <c r="BJ335" i="8"/>
  <c r="BI335" i="8"/>
  <c r="BT335" i="8" s="1"/>
  <c r="BH335" i="8"/>
  <c r="BG335" i="8"/>
  <c r="BF335" i="8"/>
  <c r="BW335" i="8" s="1"/>
  <c r="D335" i="8"/>
  <c r="BD333" i="8"/>
  <c r="BC333" i="8"/>
  <c r="BB333" i="8"/>
  <c r="BA333" i="8"/>
  <c r="AZ333" i="8"/>
  <c r="BQ333" i="8" s="1"/>
  <c r="AY333" i="8"/>
  <c r="AX333" i="8"/>
  <c r="AW333" i="8"/>
  <c r="AV333" i="8"/>
  <c r="BP333" i="8" s="1"/>
  <c r="AU333" i="8"/>
  <c r="AT333" i="8"/>
  <c r="BO333" i="8" s="1"/>
  <c r="AS333" i="8"/>
  <c r="AR333" i="8"/>
  <c r="AQ333" i="8"/>
  <c r="AP333" i="8"/>
  <c r="AO333" i="8"/>
  <c r="AN333" i="8"/>
  <c r="AM333" i="8"/>
  <c r="BN333" i="8" s="1"/>
  <c r="AL333" i="8"/>
  <c r="AK333" i="8"/>
  <c r="AJ333" i="8"/>
  <c r="AI333" i="8"/>
  <c r="BM333" i="8" s="1"/>
  <c r="AH333" i="8"/>
  <c r="AG333" i="8"/>
  <c r="AF333" i="8"/>
  <c r="AE333" i="8"/>
  <c r="BL333" i="8" s="1"/>
  <c r="AD333" i="8"/>
  <c r="AC333" i="8"/>
  <c r="AB333" i="8"/>
  <c r="AA333" i="8"/>
  <c r="Z333" i="8"/>
  <c r="BK333" i="8" s="1"/>
  <c r="Y333" i="8"/>
  <c r="X333" i="8"/>
  <c r="W333" i="8"/>
  <c r="V333" i="8"/>
  <c r="BJ333" i="8" s="1"/>
  <c r="U333" i="8"/>
  <c r="T333" i="8"/>
  <c r="S333" i="8"/>
  <c r="R333" i="8"/>
  <c r="BI333" i="8" s="1"/>
  <c r="BT333" i="8" s="1"/>
  <c r="Q333" i="8"/>
  <c r="P333" i="8"/>
  <c r="O333" i="8"/>
  <c r="N333" i="8"/>
  <c r="M333" i="8"/>
  <c r="BH333" i="8" s="1"/>
  <c r="L333" i="8"/>
  <c r="K333" i="8"/>
  <c r="J333" i="8"/>
  <c r="I333" i="8"/>
  <c r="BG333" i="8" s="1"/>
  <c r="H333" i="8"/>
  <c r="G333" i="8"/>
  <c r="F333" i="8"/>
  <c r="D333" i="8" s="1"/>
  <c r="E333" i="8"/>
  <c r="BF333" i="8" s="1"/>
  <c r="BQ332" i="8"/>
  <c r="BV332" i="8" s="1"/>
  <c r="BP332" i="8"/>
  <c r="BO332" i="8"/>
  <c r="BN332" i="8"/>
  <c r="BM332" i="8"/>
  <c r="BU332" i="8" s="1"/>
  <c r="BL332" i="8"/>
  <c r="BX332" i="8" s="1"/>
  <c r="BK332" i="8"/>
  <c r="BJ332" i="8"/>
  <c r="BI332" i="8"/>
  <c r="BT332" i="8" s="1"/>
  <c r="BH332" i="8"/>
  <c r="BG332" i="8"/>
  <c r="BF332" i="8"/>
  <c r="BW332" i="8" s="1"/>
  <c r="D332" i="8"/>
  <c r="BQ331" i="8"/>
  <c r="BP331" i="8"/>
  <c r="BO331" i="8"/>
  <c r="BV331" i="8" s="1"/>
  <c r="BN331" i="8"/>
  <c r="BM331" i="8"/>
  <c r="BL331" i="8"/>
  <c r="BU331" i="8" s="1"/>
  <c r="BK331" i="8"/>
  <c r="BJ331" i="8"/>
  <c r="BI331" i="8"/>
  <c r="BT331" i="8" s="1"/>
  <c r="BH331" i="8"/>
  <c r="BG331" i="8"/>
  <c r="BS331" i="8" s="1"/>
  <c r="BF331" i="8"/>
  <c r="BW331" i="8" s="1"/>
  <c r="D331" i="8"/>
  <c r="BQ330" i="8"/>
  <c r="BV330" i="8" s="1"/>
  <c r="BP330" i="8"/>
  <c r="BO330" i="8"/>
  <c r="BN330" i="8"/>
  <c r="BM330" i="8"/>
  <c r="BU330" i="8" s="1"/>
  <c r="BL330" i="8"/>
  <c r="BX330" i="8" s="1"/>
  <c r="BK330" i="8"/>
  <c r="BJ330" i="8"/>
  <c r="BI330" i="8"/>
  <c r="BT330" i="8" s="1"/>
  <c r="BH330" i="8"/>
  <c r="BG330" i="8"/>
  <c r="BF330" i="8"/>
  <c r="BW330" i="8" s="1"/>
  <c r="D330" i="8"/>
  <c r="BQ329" i="8"/>
  <c r="BP329" i="8"/>
  <c r="BO329" i="8"/>
  <c r="BV329" i="8" s="1"/>
  <c r="BN329" i="8"/>
  <c r="BM329" i="8"/>
  <c r="BL329" i="8"/>
  <c r="BU329" i="8" s="1"/>
  <c r="BK329" i="8"/>
  <c r="BJ329" i="8"/>
  <c r="BI329" i="8"/>
  <c r="BT329" i="8" s="1"/>
  <c r="BH329" i="8"/>
  <c r="BG329" i="8"/>
  <c r="BW329" i="8" s="1"/>
  <c r="BF329" i="8"/>
  <c r="BR329" i="8" s="1"/>
  <c r="D329" i="8"/>
  <c r="BD327" i="8"/>
  <c r="BC327" i="8"/>
  <c r="BB327" i="8"/>
  <c r="BA327" i="8"/>
  <c r="AZ327" i="8"/>
  <c r="BQ327" i="8" s="1"/>
  <c r="AY327" i="8"/>
  <c r="AX327" i="8"/>
  <c r="AW327" i="8"/>
  <c r="AV327" i="8"/>
  <c r="BP327" i="8" s="1"/>
  <c r="AU327" i="8"/>
  <c r="AT327" i="8"/>
  <c r="AS327" i="8"/>
  <c r="AR327" i="8"/>
  <c r="BO327" i="8" s="1"/>
  <c r="BV327" i="8" s="1"/>
  <c r="AQ327" i="8"/>
  <c r="AP327" i="8"/>
  <c r="AO327" i="8"/>
  <c r="AN327" i="8"/>
  <c r="AM327" i="8"/>
  <c r="BN327" i="8" s="1"/>
  <c r="AL327" i="8"/>
  <c r="AK327" i="8"/>
  <c r="AJ327" i="8"/>
  <c r="AI327" i="8"/>
  <c r="BM327" i="8" s="1"/>
  <c r="AH327" i="8"/>
  <c r="AG327" i="8"/>
  <c r="AF327" i="8"/>
  <c r="AE327" i="8"/>
  <c r="BL327" i="8" s="1"/>
  <c r="AD327" i="8"/>
  <c r="AC327" i="8"/>
  <c r="AB327" i="8"/>
  <c r="AA327" i="8"/>
  <c r="Z327" i="8"/>
  <c r="BK327" i="8" s="1"/>
  <c r="Y327" i="8"/>
  <c r="X327" i="8"/>
  <c r="W327" i="8"/>
  <c r="V327" i="8"/>
  <c r="BJ327" i="8" s="1"/>
  <c r="U327" i="8"/>
  <c r="T327" i="8"/>
  <c r="S327" i="8"/>
  <c r="R327" i="8"/>
  <c r="BI327" i="8" s="1"/>
  <c r="BT327" i="8" s="1"/>
  <c r="Q327" i="8"/>
  <c r="P327" i="8"/>
  <c r="O327" i="8"/>
  <c r="N327" i="8"/>
  <c r="M327" i="8"/>
  <c r="BH327" i="8" s="1"/>
  <c r="L327" i="8"/>
  <c r="K327" i="8"/>
  <c r="J327" i="8"/>
  <c r="I327" i="8"/>
  <c r="BG327" i="8" s="1"/>
  <c r="H327" i="8"/>
  <c r="G327" i="8"/>
  <c r="F327" i="8"/>
  <c r="E327" i="8"/>
  <c r="BF327" i="8" s="1"/>
  <c r="D327" i="8"/>
  <c r="BQ326" i="8"/>
  <c r="BP326" i="8"/>
  <c r="BO326" i="8"/>
  <c r="BV326" i="8" s="1"/>
  <c r="BN326" i="8"/>
  <c r="BM326" i="8"/>
  <c r="BL326" i="8"/>
  <c r="BU326" i="8" s="1"/>
  <c r="BK326" i="8"/>
  <c r="BJ326" i="8"/>
  <c r="BI326" i="8"/>
  <c r="BT326" i="8" s="1"/>
  <c r="BH326" i="8"/>
  <c r="BG326" i="8"/>
  <c r="BW326" i="8" s="1"/>
  <c r="BF326" i="8"/>
  <c r="BR326" i="8" s="1"/>
  <c r="D326" i="8"/>
  <c r="BQ325" i="8"/>
  <c r="BP325" i="8"/>
  <c r="BO325" i="8"/>
  <c r="BV325" i="8" s="1"/>
  <c r="BN325" i="8"/>
  <c r="BM325" i="8"/>
  <c r="BU325" i="8" s="1"/>
  <c r="BL325" i="8"/>
  <c r="BX325" i="8" s="1"/>
  <c r="BK325" i="8"/>
  <c r="BJ325" i="8"/>
  <c r="BI325" i="8"/>
  <c r="BT325" i="8" s="1"/>
  <c r="BH325" i="8"/>
  <c r="BG325" i="8"/>
  <c r="BF325" i="8"/>
  <c r="BW325" i="8" s="1"/>
  <c r="D325" i="8"/>
  <c r="BD323" i="8"/>
  <c r="BC323" i="8"/>
  <c r="BB323" i="8"/>
  <c r="BA323" i="8"/>
  <c r="AZ323" i="8"/>
  <c r="BQ323" i="8" s="1"/>
  <c r="AY323" i="8"/>
  <c r="AX323" i="8"/>
  <c r="AW323" i="8"/>
  <c r="AV323" i="8"/>
  <c r="BP323" i="8" s="1"/>
  <c r="AU323" i="8"/>
  <c r="AT323" i="8"/>
  <c r="AS323" i="8"/>
  <c r="AR323" i="8"/>
  <c r="BO323" i="8" s="1"/>
  <c r="BV323" i="8" s="1"/>
  <c r="AQ323" i="8"/>
  <c r="AP323" i="8"/>
  <c r="AO323" i="8"/>
  <c r="AN323" i="8"/>
  <c r="AM323" i="8"/>
  <c r="BN323" i="8" s="1"/>
  <c r="AL323" i="8"/>
  <c r="AK323" i="8"/>
  <c r="AJ323" i="8"/>
  <c r="AI323" i="8"/>
  <c r="BM323" i="8" s="1"/>
  <c r="AH323" i="8"/>
  <c r="AG323" i="8"/>
  <c r="AF323" i="8"/>
  <c r="AE323" i="8"/>
  <c r="BL323" i="8" s="1"/>
  <c r="AD323" i="8"/>
  <c r="AC323" i="8"/>
  <c r="AB323" i="8"/>
  <c r="AA323" i="8"/>
  <c r="Z323" i="8"/>
  <c r="BK323" i="8" s="1"/>
  <c r="Y323" i="8"/>
  <c r="X323" i="8"/>
  <c r="W323" i="8"/>
  <c r="V323" i="8"/>
  <c r="BJ323" i="8" s="1"/>
  <c r="U323" i="8"/>
  <c r="T323" i="8"/>
  <c r="S323" i="8"/>
  <c r="R323" i="8"/>
  <c r="BI323" i="8" s="1"/>
  <c r="BT323" i="8" s="1"/>
  <c r="Q323" i="8"/>
  <c r="P323" i="8"/>
  <c r="O323" i="8"/>
  <c r="N323" i="8"/>
  <c r="M323" i="8"/>
  <c r="BH323" i="8" s="1"/>
  <c r="L323" i="8"/>
  <c r="K323" i="8"/>
  <c r="J323" i="8"/>
  <c r="I323" i="8"/>
  <c r="BG323" i="8" s="1"/>
  <c r="H323" i="8"/>
  <c r="G323" i="8"/>
  <c r="F323" i="8"/>
  <c r="D323" i="8" s="1"/>
  <c r="E323" i="8"/>
  <c r="BF323" i="8" s="1"/>
  <c r="BQ322" i="8"/>
  <c r="BP322" i="8"/>
  <c r="BO322" i="8"/>
  <c r="BV322" i="8" s="1"/>
  <c r="BN322" i="8"/>
  <c r="BM322" i="8"/>
  <c r="BU322" i="8" s="1"/>
  <c r="BL322" i="8"/>
  <c r="BX322" i="8" s="1"/>
  <c r="BK322" i="8"/>
  <c r="BJ322" i="8"/>
  <c r="BI322" i="8"/>
  <c r="BT322" i="8" s="1"/>
  <c r="BH322" i="8"/>
  <c r="BG322" i="8"/>
  <c r="BF322" i="8"/>
  <c r="BW322" i="8" s="1"/>
  <c r="D322" i="8"/>
  <c r="BQ321" i="8"/>
  <c r="BP321" i="8"/>
  <c r="BO321" i="8"/>
  <c r="BV321" i="8" s="1"/>
  <c r="BN321" i="8"/>
  <c r="BM321" i="8"/>
  <c r="BL321" i="8"/>
  <c r="BU321" i="8" s="1"/>
  <c r="BK321" i="8"/>
  <c r="BJ321" i="8"/>
  <c r="BI321" i="8"/>
  <c r="BT321" i="8" s="1"/>
  <c r="BH321" i="8"/>
  <c r="BG321" i="8"/>
  <c r="BS321" i="8" s="1"/>
  <c r="BF321" i="8"/>
  <c r="BW321" i="8" s="1"/>
  <c r="D321" i="8"/>
  <c r="BQ320" i="8"/>
  <c r="BV320" i="8" s="1"/>
  <c r="BP320" i="8"/>
  <c r="BO320" i="8"/>
  <c r="BN320" i="8"/>
  <c r="BM320" i="8"/>
  <c r="BU320" i="8" s="1"/>
  <c r="BL320" i="8"/>
  <c r="BX320" i="8" s="1"/>
  <c r="BK320" i="8"/>
  <c r="BJ320" i="8"/>
  <c r="BI320" i="8"/>
  <c r="BT320" i="8" s="1"/>
  <c r="BH320" i="8"/>
  <c r="BG320" i="8"/>
  <c r="BF320" i="8"/>
  <c r="BW320" i="8" s="1"/>
  <c r="D320" i="8"/>
  <c r="BQ319" i="8"/>
  <c r="BP319" i="8"/>
  <c r="BO319" i="8"/>
  <c r="BV319" i="8" s="1"/>
  <c r="BN319" i="8"/>
  <c r="BM319" i="8"/>
  <c r="BL319" i="8"/>
  <c r="BU319" i="8" s="1"/>
  <c r="BK319" i="8"/>
  <c r="BJ319" i="8"/>
  <c r="BI319" i="8"/>
  <c r="BT319" i="8" s="1"/>
  <c r="BH319" i="8"/>
  <c r="BG319" i="8"/>
  <c r="BF319" i="8"/>
  <c r="BW319" i="8" s="1"/>
  <c r="D319" i="8"/>
  <c r="BQ318" i="8"/>
  <c r="BV318" i="8" s="1"/>
  <c r="BP318" i="8"/>
  <c r="BO318" i="8"/>
  <c r="BN318" i="8"/>
  <c r="BM318" i="8"/>
  <c r="BU318" i="8" s="1"/>
  <c r="BL318" i="8"/>
  <c r="BX318" i="8" s="1"/>
  <c r="BK318" i="8"/>
  <c r="BJ318" i="8"/>
  <c r="BI318" i="8"/>
  <c r="BT318" i="8" s="1"/>
  <c r="BH318" i="8"/>
  <c r="BG318" i="8"/>
  <c r="BF318" i="8"/>
  <c r="BW318" i="8" s="1"/>
  <c r="D318" i="8"/>
  <c r="BQ317" i="8"/>
  <c r="BP317" i="8"/>
  <c r="BO317" i="8"/>
  <c r="BV317" i="8" s="1"/>
  <c r="BN317" i="8"/>
  <c r="BM317" i="8"/>
  <c r="BL317" i="8"/>
  <c r="BU317" i="8" s="1"/>
  <c r="BK317" i="8"/>
  <c r="BJ317" i="8"/>
  <c r="BT317" i="8" s="1"/>
  <c r="BI317" i="8"/>
  <c r="BH317" i="8"/>
  <c r="BG317" i="8"/>
  <c r="BW317" i="8" s="1"/>
  <c r="BF317" i="8"/>
  <c r="BR317" i="8" s="1"/>
  <c r="D317" i="8"/>
  <c r="BQ314" i="8"/>
  <c r="BP314" i="8"/>
  <c r="BO314" i="8"/>
  <c r="BV314" i="8" s="1"/>
  <c r="BN314" i="8"/>
  <c r="BM314" i="8"/>
  <c r="BL314" i="8"/>
  <c r="BU314" i="8" s="1"/>
  <c r="BK314" i="8"/>
  <c r="BJ314" i="8"/>
  <c r="BI314" i="8"/>
  <c r="BT314" i="8" s="1"/>
  <c r="BH314" i="8"/>
  <c r="BG314" i="8"/>
  <c r="BW314" i="8" s="1"/>
  <c r="BF314" i="8"/>
  <c r="BR314" i="8" s="1"/>
  <c r="D314" i="8"/>
  <c r="BQ313" i="8"/>
  <c r="BV313" i="8" s="1"/>
  <c r="BP313" i="8"/>
  <c r="BO313" i="8"/>
  <c r="BN313" i="8"/>
  <c r="BM313" i="8"/>
  <c r="BU313" i="8" s="1"/>
  <c r="BL313" i="8"/>
  <c r="BX313" i="8" s="1"/>
  <c r="BK313" i="8"/>
  <c r="BJ313" i="8"/>
  <c r="BI313" i="8"/>
  <c r="BT313" i="8" s="1"/>
  <c r="BH313" i="8"/>
  <c r="BG313" i="8"/>
  <c r="BF313" i="8"/>
  <c r="BW313" i="8" s="1"/>
  <c r="D313" i="8"/>
  <c r="BQ312" i="8"/>
  <c r="BP312" i="8"/>
  <c r="BO312" i="8"/>
  <c r="BV312" i="8" s="1"/>
  <c r="BN312" i="8"/>
  <c r="BM312" i="8"/>
  <c r="BL312" i="8"/>
  <c r="BU312" i="8" s="1"/>
  <c r="BK312" i="8"/>
  <c r="BJ312" i="8"/>
  <c r="BI312" i="8"/>
  <c r="BT312" i="8" s="1"/>
  <c r="BH312" i="8"/>
  <c r="BG312" i="8"/>
  <c r="BW312" i="8" s="1"/>
  <c r="BF312" i="8"/>
  <c r="BR312" i="8" s="1"/>
  <c r="D312" i="8"/>
  <c r="C306" i="8"/>
  <c r="BV305" i="8"/>
  <c r="BQ305" i="8"/>
  <c r="BP305" i="8"/>
  <c r="BO305" i="8"/>
  <c r="BN305" i="8"/>
  <c r="BM305" i="8"/>
  <c r="BL305" i="8"/>
  <c r="BX305" i="8" s="1"/>
  <c r="BK305" i="8"/>
  <c r="BJ305" i="8"/>
  <c r="BI305" i="8"/>
  <c r="BT305" i="8" s="1"/>
  <c r="BH305" i="8"/>
  <c r="BG305" i="8"/>
  <c r="BF305" i="8"/>
  <c r="BW305" i="8" s="1"/>
  <c r="D305" i="8"/>
  <c r="BQ304" i="8"/>
  <c r="BP304" i="8"/>
  <c r="BO304" i="8"/>
  <c r="BV304" i="8" s="1"/>
  <c r="BN304" i="8"/>
  <c r="BM304" i="8"/>
  <c r="BL304" i="8"/>
  <c r="BU304" i="8" s="1"/>
  <c r="BK304" i="8"/>
  <c r="BJ304" i="8"/>
  <c r="BI304" i="8"/>
  <c r="BT304" i="8" s="1"/>
  <c r="BH304" i="8"/>
  <c r="BG304" i="8"/>
  <c r="BF304" i="8"/>
  <c r="BR304" i="8" s="1"/>
  <c r="D304" i="8"/>
  <c r="BD303" i="8"/>
  <c r="BD306" i="8" s="1"/>
  <c r="BC303" i="8"/>
  <c r="BC306" i="8" s="1"/>
  <c r="BB303" i="8"/>
  <c r="BB306" i="8" s="1"/>
  <c r="BA303" i="8"/>
  <c r="BA306" i="8" s="1"/>
  <c r="AZ303" i="8"/>
  <c r="AZ306" i="8" s="1"/>
  <c r="AY303" i="8"/>
  <c r="AY306" i="8" s="1"/>
  <c r="AX303" i="8"/>
  <c r="AX306" i="8" s="1"/>
  <c r="AW303" i="8"/>
  <c r="AW306" i="8" s="1"/>
  <c r="AV303" i="8"/>
  <c r="AV306" i="8" s="1"/>
  <c r="AU303" i="8"/>
  <c r="AU306" i="8" s="1"/>
  <c r="AT303" i="8"/>
  <c r="AT306" i="8" s="1"/>
  <c r="AS303" i="8"/>
  <c r="AS306" i="8" s="1"/>
  <c r="AR303" i="8"/>
  <c r="AR306" i="8" s="1"/>
  <c r="AQ303" i="8"/>
  <c r="AQ306" i="8" s="1"/>
  <c r="AP303" i="8"/>
  <c r="AP306" i="8" s="1"/>
  <c r="AO303" i="8"/>
  <c r="AO306" i="8" s="1"/>
  <c r="AN303" i="8"/>
  <c r="AN306" i="8" s="1"/>
  <c r="AM303" i="8"/>
  <c r="AM306" i="8" s="1"/>
  <c r="AL303" i="8"/>
  <c r="AL306" i="8" s="1"/>
  <c r="AK303" i="8"/>
  <c r="AK306" i="8" s="1"/>
  <c r="AJ303" i="8"/>
  <c r="AJ306" i="8" s="1"/>
  <c r="AI303" i="8"/>
  <c r="AI306" i="8" s="1"/>
  <c r="AH303" i="8"/>
  <c r="AH306" i="8" s="1"/>
  <c r="AG303" i="8"/>
  <c r="AG306" i="8" s="1"/>
  <c r="AF303" i="8"/>
  <c r="AF306" i="8" s="1"/>
  <c r="AE303" i="8"/>
  <c r="BL303" i="8" s="1"/>
  <c r="AD303" i="8"/>
  <c r="AD306" i="8" s="1"/>
  <c r="AC303" i="8"/>
  <c r="AC306" i="8" s="1"/>
  <c r="AB303" i="8"/>
  <c r="AB306" i="8" s="1"/>
  <c r="AA303" i="8"/>
  <c r="AA306" i="8" s="1"/>
  <c r="Z303" i="8"/>
  <c r="BK303" i="8" s="1"/>
  <c r="Y303" i="8"/>
  <c r="Y306" i="8" s="1"/>
  <c r="X303" i="8"/>
  <c r="X306" i="8" s="1"/>
  <c r="W303" i="8"/>
  <c r="W306" i="8" s="1"/>
  <c r="V303" i="8"/>
  <c r="V306" i="8" s="1"/>
  <c r="U303" i="8"/>
  <c r="U306" i="8" s="1"/>
  <c r="T303" i="8"/>
  <c r="T306" i="8" s="1"/>
  <c r="S303" i="8"/>
  <c r="S306" i="8" s="1"/>
  <c r="R303" i="8"/>
  <c r="R306" i="8" s="1"/>
  <c r="Q303" i="8"/>
  <c r="Q306" i="8" s="1"/>
  <c r="P303" i="8"/>
  <c r="P306" i="8" s="1"/>
  <c r="O303" i="8"/>
  <c r="O306" i="8" s="1"/>
  <c r="N303" i="8"/>
  <c r="N306" i="8" s="1"/>
  <c r="M303" i="8"/>
  <c r="BH303" i="8" s="1"/>
  <c r="L303" i="8"/>
  <c r="L306" i="8" s="1"/>
  <c r="K303" i="8"/>
  <c r="K306" i="8" s="1"/>
  <c r="J303" i="8"/>
  <c r="J306" i="8" s="1"/>
  <c r="I303" i="8"/>
  <c r="BG303" i="8" s="1"/>
  <c r="H303" i="8"/>
  <c r="H306" i="8" s="1"/>
  <c r="G303" i="8"/>
  <c r="G306" i="8" s="1"/>
  <c r="F303" i="8"/>
  <c r="F306" i="8" s="1"/>
  <c r="E303" i="8"/>
  <c r="BF303" i="8" s="1"/>
  <c r="BQ302" i="8"/>
  <c r="BP302" i="8"/>
  <c r="BO302" i="8"/>
  <c r="BV302" i="8" s="1"/>
  <c r="BN302" i="8"/>
  <c r="BM302" i="8"/>
  <c r="BL302" i="8"/>
  <c r="BU302" i="8" s="1"/>
  <c r="BK302" i="8"/>
  <c r="BJ302" i="8"/>
  <c r="BI302" i="8"/>
  <c r="BT302" i="8" s="1"/>
  <c r="BH302" i="8"/>
  <c r="BG302" i="8"/>
  <c r="BF302" i="8"/>
  <c r="BR302" i="8" s="1"/>
  <c r="D302" i="8"/>
  <c r="BD298" i="8"/>
  <c r="BC298" i="8"/>
  <c r="BB298" i="8"/>
  <c r="BA298" i="8"/>
  <c r="AZ298" i="8"/>
  <c r="BQ298" i="8" s="1"/>
  <c r="AY298" i="8"/>
  <c r="AX298" i="8"/>
  <c r="AW298" i="8"/>
  <c r="AV298" i="8"/>
  <c r="BP298" i="8" s="1"/>
  <c r="AU298" i="8"/>
  <c r="AT298" i="8"/>
  <c r="AS298" i="8"/>
  <c r="AR298" i="8"/>
  <c r="BO298" i="8" s="1"/>
  <c r="BV298" i="8" s="1"/>
  <c r="AQ298" i="8"/>
  <c r="AP298" i="8"/>
  <c r="AO298" i="8"/>
  <c r="AN298" i="8"/>
  <c r="AM298" i="8"/>
  <c r="BN298" i="8" s="1"/>
  <c r="AL298" i="8"/>
  <c r="AK298" i="8"/>
  <c r="AJ298" i="8"/>
  <c r="AI298" i="8"/>
  <c r="BM298" i="8" s="1"/>
  <c r="AH298" i="8"/>
  <c r="AG298" i="8"/>
  <c r="AF298" i="8"/>
  <c r="AE298" i="8"/>
  <c r="BL298" i="8" s="1"/>
  <c r="AD298" i="8"/>
  <c r="AC298" i="8"/>
  <c r="AB298" i="8"/>
  <c r="AA298" i="8"/>
  <c r="Z298" i="8"/>
  <c r="BK298" i="8" s="1"/>
  <c r="Y298" i="8"/>
  <c r="X298" i="8"/>
  <c r="W298" i="8"/>
  <c r="V298" i="8"/>
  <c r="BJ298" i="8" s="1"/>
  <c r="U298" i="8"/>
  <c r="T298" i="8"/>
  <c r="S298" i="8"/>
  <c r="R298" i="8"/>
  <c r="BI298" i="8" s="1"/>
  <c r="BT298" i="8" s="1"/>
  <c r="Q298" i="8"/>
  <c r="P298" i="8"/>
  <c r="O298" i="8"/>
  <c r="N298" i="8"/>
  <c r="M298" i="8"/>
  <c r="BH298" i="8" s="1"/>
  <c r="L298" i="8"/>
  <c r="K298" i="8"/>
  <c r="J298" i="8"/>
  <c r="I298" i="8"/>
  <c r="BG298" i="8" s="1"/>
  <c r="H298" i="8"/>
  <c r="G298" i="8"/>
  <c r="F298" i="8"/>
  <c r="E298" i="8"/>
  <c r="BF298" i="8" s="1"/>
  <c r="BQ297" i="8"/>
  <c r="BP297" i="8"/>
  <c r="BO297" i="8"/>
  <c r="BV297" i="8" s="1"/>
  <c r="BN297" i="8"/>
  <c r="BM297" i="8"/>
  <c r="BL297" i="8"/>
  <c r="BU297" i="8" s="1"/>
  <c r="BK297" i="8"/>
  <c r="BJ297" i="8"/>
  <c r="BI297" i="8"/>
  <c r="BT297" i="8" s="1"/>
  <c r="BH297" i="8"/>
  <c r="BG297" i="8"/>
  <c r="BF297" i="8"/>
  <c r="BR297" i="8" s="1"/>
  <c r="D297" i="8"/>
  <c r="BQ296" i="8"/>
  <c r="BP296" i="8"/>
  <c r="BO296" i="8"/>
  <c r="BV296" i="8" s="1"/>
  <c r="BN296" i="8"/>
  <c r="BM296" i="8"/>
  <c r="BL296" i="8"/>
  <c r="BX296" i="8" s="1"/>
  <c r="BK296" i="8"/>
  <c r="BJ296" i="8"/>
  <c r="BI296" i="8"/>
  <c r="BT296" i="8" s="1"/>
  <c r="BH296" i="8"/>
  <c r="BG296" i="8"/>
  <c r="BF296" i="8"/>
  <c r="BW296" i="8" s="1"/>
  <c r="D296" i="8"/>
  <c r="D295" i="8"/>
  <c r="BQ294" i="8"/>
  <c r="BQ293" i="8" s="1"/>
  <c r="BP294" i="8"/>
  <c r="BO294" i="8"/>
  <c r="BN294" i="8"/>
  <c r="BM294" i="8"/>
  <c r="BM293" i="8" s="1"/>
  <c r="BL294" i="8"/>
  <c r="BU294" i="8" s="1"/>
  <c r="BK294" i="8"/>
  <c r="BJ294" i="8"/>
  <c r="BI294" i="8"/>
  <c r="BI293" i="8" s="1"/>
  <c r="BH294" i="8"/>
  <c r="BG294" i="8"/>
  <c r="BF294" i="8"/>
  <c r="BW294" i="8" s="1"/>
  <c r="D294" i="8"/>
  <c r="BD293" i="8"/>
  <c r="BC293" i="8"/>
  <c r="BB293" i="8"/>
  <c r="BA293" i="8"/>
  <c r="AZ293" i="8"/>
  <c r="AY293" i="8"/>
  <c r="AX293" i="8"/>
  <c r="AW293" i="8"/>
  <c r="AV293" i="8"/>
  <c r="AU293" i="8"/>
  <c r="AT293" i="8"/>
  <c r="AS293" i="8"/>
  <c r="AR293" i="8"/>
  <c r="AQ293" i="8"/>
  <c r="AP293" i="8"/>
  <c r="AO293" i="8"/>
  <c r="AN293" i="8"/>
  <c r="AM293" i="8"/>
  <c r="AL293" i="8"/>
  <c r="AK293" i="8"/>
  <c r="AJ293" i="8"/>
  <c r="AI293" i="8"/>
  <c r="AH293" i="8"/>
  <c r="AG293" i="8"/>
  <c r="AF293" i="8"/>
  <c r="AE293" i="8"/>
  <c r="AD293" i="8"/>
  <c r="AC293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O293" i="8"/>
  <c r="N293" i="8"/>
  <c r="M293" i="8"/>
  <c r="L293" i="8"/>
  <c r="K293" i="8"/>
  <c r="J293" i="8"/>
  <c r="I293" i="8"/>
  <c r="H293" i="8"/>
  <c r="G293" i="8"/>
  <c r="F293" i="8"/>
  <c r="E293" i="8"/>
  <c r="BD292" i="8"/>
  <c r="BC292" i="8"/>
  <c r="BB292" i="8"/>
  <c r="BA292" i="8"/>
  <c r="AZ292" i="8"/>
  <c r="BQ292" i="8" s="1"/>
  <c r="AY292" i="8"/>
  <c r="AX292" i="8"/>
  <c r="AW292" i="8"/>
  <c r="AV292" i="8"/>
  <c r="BP292" i="8" s="1"/>
  <c r="AU292" i="8"/>
  <c r="AT292" i="8"/>
  <c r="AS292" i="8"/>
  <c r="AR292" i="8"/>
  <c r="BO292" i="8" s="1"/>
  <c r="BV292" i="8" s="1"/>
  <c r="AQ292" i="8"/>
  <c r="AP292" i="8"/>
  <c r="AO292" i="8"/>
  <c r="AN292" i="8"/>
  <c r="AM292" i="8"/>
  <c r="BN292" i="8" s="1"/>
  <c r="AL292" i="8"/>
  <c r="AK292" i="8"/>
  <c r="AJ292" i="8"/>
  <c r="AI292" i="8"/>
  <c r="BM292" i="8" s="1"/>
  <c r="AH292" i="8"/>
  <c r="AG292" i="8"/>
  <c r="AF292" i="8"/>
  <c r="AE292" i="8"/>
  <c r="BL292" i="8" s="1"/>
  <c r="AD292" i="8"/>
  <c r="AC292" i="8"/>
  <c r="AB292" i="8"/>
  <c r="AA292" i="8"/>
  <c r="Z292" i="8"/>
  <c r="BK292" i="8" s="1"/>
  <c r="Y292" i="8"/>
  <c r="X292" i="8"/>
  <c r="W292" i="8"/>
  <c r="V292" i="8"/>
  <c r="BJ292" i="8" s="1"/>
  <c r="U292" i="8"/>
  <c r="T292" i="8"/>
  <c r="S292" i="8"/>
  <c r="R292" i="8"/>
  <c r="BI292" i="8" s="1"/>
  <c r="BT292" i="8" s="1"/>
  <c r="Q292" i="8"/>
  <c r="P292" i="8"/>
  <c r="O292" i="8"/>
  <c r="N292" i="8"/>
  <c r="M292" i="8"/>
  <c r="BH292" i="8" s="1"/>
  <c r="L292" i="8"/>
  <c r="K292" i="8"/>
  <c r="J292" i="8"/>
  <c r="I292" i="8"/>
  <c r="BG292" i="8" s="1"/>
  <c r="H292" i="8"/>
  <c r="G292" i="8"/>
  <c r="F292" i="8"/>
  <c r="E292" i="8"/>
  <c r="BF292" i="8" s="1"/>
  <c r="BQ291" i="8"/>
  <c r="BP291" i="8"/>
  <c r="BO291" i="8"/>
  <c r="BV291" i="8" s="1"/>
  <c r="BN291" i="8"/>
  <c r="BM291" i="8"/>
  <c r="BL291" i="8"/>
  <c r="BU291" i="8" s="1"/>
  <c r="BK291" i="8"/>
  <c r="BT291" i="8" s="1"/>
  <c r="BJ291" i="8"/>
  <c r="BI291" i="8"/>
  <c r="BH291" i="8"/>
  <c r="BG291" i="8"/>
  <c r="BF291" i="8"/>
  <c r="BW291" i="8" s="1"/>
  <c r="D291" i="8"/>
  <c r="BQ290" i="8"/>
  <c r="BP290" i="8"/>
  <c r="BO290" i="8"/>
  <c r="BV290" i="8" s="1"/>
  <c r="BN290" i="8"/>
  <c r="BM290" i="8"/>
  <c r="BU290" i="8" s="1"/>
  <c r="BL290" i="8"/>
  <c r="BX290" i="8" s="1"/>
  <c r="BK290" i="8"/>
  <c r="BJ290" i="8"/>
  <c r="BI290" i="8"/>
  <c r="BT290" i="8" s="1"/>
  <c r="BH290" i="8"/>
  <c r="BG290" i="8"/>
  <c r="BF290" i="8"/>
  <c r="BW290" i="8" s="1"/>
  <c r="D290" i="8"/>
  <c r="BV289" i="8"/>
  <c r="BQ289" i="8"/>
  <c r="BP289" i="8"/>
  <c r="BO289" i="8"/>
  <c r="BN289" i="8"/>
  <c r="BM289" i="8"/>
  <c r="BU289" i="8" s="1"/>
  <c r="BL289" i="8"/>
  <c r="BX289" i="8" s="1"/>
  <c r="BK289" i="8"/>
  <c r="BJ289" i="8"/>
  <c r="BI289" i="8"/>
  <c r="BT289" i="8" s="1"/>
  <c r="BH289" i="8"/>
  <c r="BG289" i="8"/>
  <c r="BF289" i="8"/>
  <c r="BW289" i="8" s="1"/>
  <c r="D289" i="8"/>
  <c r="BQ288" i="8"/>
  <c r="BP288" i="8"/>
  <c r="BO288" i="8"/>
  <c r="BV288" i="8" s="1"/>
  <c r="BN288" i="8"/>
  <c r="BM288" i="8"/>
  <c r="BU288" i="8" s="1"/>
  <c r="BL288" i="8"/>
  <c r="BX288" i="8" s="1"/>
  <c r="BK288" i="8"/>
  <c r="BJ288" i="8"/>
  <c r="BI288" i="8"/>
  <c r="BT288" i="8" s="1"/>
  <c r="BH288" i="8"/>
  <c r="BG288" i="8"/>
  <c r="BW288" i="8" s="1"/>
  <c r="BF288" i="8"/>
  <c r="BR288" i="8" s="1"/>
  <c r="D288" i="8"/>
  <c r="BT287" i="8"/>
  <c r="BQ287" i="8"/>
  <c r="BP287" i="8"/>
  <c r="BO287" i="8"/>
  <c r="BV287" i="8" s="1"/>
  <c r="BN287" i="8"/>
  <c r="BM287" i="8"/>
  <c r="BL287" i="8"/>
  <c r="BU287" i="8" s="1"/>
  <c r="BK287" i="8"/>
  <c r="BJ287" i="8"/>
  <c r="BI287" i="8"/>
  <c r="BH287" i="8"/>
  <c r="BG287" i="8"/>
  <c r="BF287" i="8"/>
  <c r="BW287" i="8" s="1"/>
  <c r="D287" i="8"/>
  <c r="BQ286" i="8"/>
  <c r="BP286" i="8"/>
  <c r="BO286" i="8"/>
  <c r="BV286" i="8" s="1"/>
  <c r="BN286" i="8"/>
  <c r="BM286" i="8"/>
  <c r="BU286" i="8" s="1"/>
  <c r="BL286" i="8"/>
  <c r="BX286" i="8" s="1"/>
  <c r="BK286" i="8"/>
  <c r="BJ286" i="8"/>
  <c r="BI286" i="8"/>
  <c r="BT286" i="8" s="1"/>
  <c r="BH286" i="8"/>
  <c r="BG286" i="8"/>
  <c r="BS286" i="8" s="1"/>
  <c r="BF286" i="8"/>
  <c r="BW286" i="8" s="1"/>
  <c r="D286" i="8"/>
  <c r="BV285" i="8"/>
  <c r="BQ285" i="8"/>
  <c r="BP285" i="8"/>
  <c r="BO285" i="8"/>
  <c r="BN285" i="8"/>
  <c r="BM285" i="8"/>
  <c r="BU285" i="8" s="1"/>
  <c r="BL285" i="8"/>
  <c r="BX285" i="8" s="1"/>
  <c r="BK285" i="8"/>
  <c r="BJ285" i="8"/>
  <c r="BI285" i="8"/>
  <c r="BT285" i="8" s="1"/>
  <c r="BH285" i="8"/>
  <c r="BG285" i="8"/>
  <c r="BF285" i="8"/>
  <c r="BW285" i="8" s="1"/>
  <c r="D285" i="8"/>
  <c r="BQ284" i="8"/>
  <c r="BP284" i="8"/>
  <c r="BO284" i="8"/>
  <c r="BV284" i="8" s="1"/>
  <c r="BN284" i="8"/>
  <c r="BM284" i="8"/>
  <c r="BU284" i="8" s="1"/>
  <c r="BL284" i="8"/>
  <c r="BX284" i="8" s="1"/>
  <c r="BK284" i="8"/>
  <c r="BJ284" i="8"/>
  <c r="BI284" i="8"/>
  <c r="BT284" i="8" s="1"/>
  <c r="BH284" i="8"/>
  <c r="BG284" i="8"/>
  <c r="BW284" i="8" s="1"/>
  <c r="BF284" i="8"/>
  <c r="BR284" i="8" s="1"/>
  <c r="D284" i="8"/>
  <c r="BT283" i="8"/>
  <c r="BQ283" i="8"/>
  <c r="BP283" i="8"/>
  <c r="BP293" i="8" s="1"/>
  <c r="BO283" i="8"/>
  <c r="BO293" i="8" s="1"/>
  <c r="BN283" i="8"/>
  <c r="BN293" i="8" s="1"/>
  <c r="BM283" i="8"/>
  <c r="BL283" i="8"/>
  <c r="BU283" i="8" s="1"/>
  <c r="BK283" i="8"/>
  <c r="BK293" i="8" s="1"/>
  <c r="BJ283" i="8"/>
  <c r="BJ293" i="8" s="1"/>
  <c r="BI283" i="8"/>
  <c r="BH283" i="8"/>
  <c r="BH293" i="8" s="1"/>
  <c r="BG283" i="8"/>
  <c r="BG293" i="8" s="1"/>
  <c r="BF283" i="8"/>
  <c r="BW283" i="8" s="1"/>
  <c r="D283" i="8"/>
  <c r="D293" i="8" s="1"/>
  <c r="BD216" i="8"/>
  <c r="BC216" i="8"/>
  <c r="BB216" i="8"/>
  <c r="BA216" i="8"/>
  <c r="AZ216" i="8"/>
  <c r="BQ216" i="8" s="1"/>
  <c r="AY216" i="8"/>
  <c r="AX216" i="8"/>
  <c r="AW216" i="8"/>
  <c r="BP216" i="8" s="1"/>
  <c r="AV216" i="8"/>
  <c r="AU216" i="8"/>
  <c r="AT216" i="8"/>
  <c r="AS216" i="8"/>
  <c r="BO216" i="8" s="1"/>
  <c r="AR216" i="8"/>
  <c r="AQ216" i="8"/>
  <c r="BD215" i="8"/>
  <c r="BC215" i="8"/>
  <c r="BB215" i="8"/>
  <c r="BA215" i="8"/>
  <c r="AZ215" i="8"/>
  <c r="BQ215" i="8" s="1"/>
  <c r="AY215" i="8"/>
  <c r="BP215" i="8" s="1"/>
  <c r="AX215" i="8"/>
  <c r="AW215" i="8"/>
  <c r="AV215" i="8"/>
  <c r="AU215" i="8"/>
  <c r="AT215" i="8"/>
  <c r="AS215" i="8"/>
  <c r="AR215" i="8"/>
  <c r="BO215" i="8" s="1"/>
  <c r="AQ215" i="8"/>
  <c r="AP215" i="8"/>
  <c r="AO215" i="8"/>
  <c r="AN215" i="8"/>
  <c r="AM215" i="8"/>
  <c r="BN215" i="8" s="1"/>
  <c r="AL215" i="8"/>
  <c r="AK215" i="8"/>
  <c r="AJ215" i="8"/>
  <c r="AI215" i="8"/>
  <c r="BM215" i="8" s="1"/>
  <c r="AH215" i="8"/>
  <c r="AG215" i="8"/>
  <c r="AF215" i="8"/>
  <c r="AE215" i="8"/>
  <c r="BL215" i="8" s="1"/>
  <c r="AD215" i="8"/>
  <c r="AC215" i="8"/>
  <c r="AB215" i="8"/>
  <c r="AA215" i="8"/>
  <c r="Z215" i="8"/>
  <c r="BK215" i="8" s="1"/>
  <c r="Y215" i="8"/>
  <c r="X215" i="8"/>
  <c r="W215" i="8"/>
  <c r="BJ215" i="8" s="1"/>
  <c r="V215" i="8"/>
  <c r="U215" i="8"/>
  <c r="T215" i="8"/>
  <c r="S215" i="8"/>
  <c r="BI215" i="8" s="1"/>
  <c r="R215" i="8"/>
  <c r="Q215" i="8"/>
  <c r="P215" i="8"/>
  <c r="O215" i="8"/>
  <c r="BH215" i="8" s="1"/>
  <c r="N215" i="8"/>
  <c r="M215" i="8"/>
  <c r="L215" i="8"/>
  <c r="K215" i="8"/>
  <c r="J215" i="8"/>
  <c r="I215" i="8"/>
  <c r="BG215" i="8" s="1"/>
  <c r="H215" i="8"/>
  <c r="G215" i="8"/>
  <c r="F215" i="8"/>
  <c r="BD214" i="8"/>
  <c r="BC214" i="8"/>
  <c r="BB214" i="8"/>
  <c r="BA214" i="8"/>
  <c r="AZ214" i="8"/>
  <c r="BQ214" i="8" s="1"/>
  <c r="AY214" i="8"/>
  <c r="AX214" i="8"/>
  <c r="AW214" i="8"/>
  <c r="BP214" i="8" s="1"/>
  <c r="AV214" i="8"/>
  <c r="AU214" i="8"/>
  <c r="AT214" i="8"/>
  <c r="AS214" i="8"/>
  <c r="BO214" i="8" s="1"/>
  <c r="BV214" i="8" s="1"/>
  <c r="AR214" i="8"/>
  <c r="AQ214" i="8"/>
  <c r="AP214" i="8"/>
  <c r="AO214" i="8"/>
  <c r="BN214" i="8" s="1"/>
  <c r="AN214" i="8"/>
  <c r="AM214" i="8"/>
  <c r="AL214" i="8"/>
  <c r="AK214" i="8"/>
  <c r="AJ214" i="8"/>
  <c r="AI214" i="8"/>
  <c r="BM214" i="8" s="1"/>
  <c r="AH214" i="8"/>
  <c r="AG214" i="8"/>
  <c r="AF214" i="8"/>
  <c r="AE214" i="8"/>
  <c r="BL214" i="8" s="1"/>
  <c r="AD214" i="8"/>
  <c r="AC214" i="8"/>
  <c r="AB214" i="8"/>
  <c r="AA214" i="8"/>
  <c r="Z214" i="8"/>
  <c r="BK214" i="8" s="1"/>
  <c r="Y214" i="8"/>
  <c r="BJ214" i="8" s="1"/>
  <c r="X214" i="8"/>
  <c r="W214" i="8"/>
  <c r="V214" i="8"/>
  <c r="U214" i="8"/>
  <c r="T214" i="8"/>
  <c r="S214" i="8"/>
  <c r="R214" i="8"/>
  <c r="BI214" i="8" s="1"/>
  <c r="Q214" i="8"/>
  <c r="P214" i="8"/>
  <c r="O214" i="8"/>
  <c r="N214" i="8"/>
  <c r="M214" i="8"/>
  <c r="BH214" i="8" s="1"/>
  <c r="L214" i="8"/>
  <c r="K214" i="8"/>
  <c r="J214" i="8"/>
  <c r="I214" i="8"/>
  <c r="BG214" i="8" s="1"/>
  <c r="H214" i="8"/>
  <c r="G214" i="8"/>
  <c r="F214" i="8"/>
  <c r="BD213" i="8"/>
  <c r="BC213" i="8"/>
  <c r="BB213" i="8"/>
  <c r="BA213" i="8"/>
  <c r="AZ213" i="8"/>
  <c r="BQ213" i="8" s="1"/>
  <c r="AY213" i="8"/>
  <c r="BP213" i="8" s="1"/>
  <c r="AX213" i="8"/>
  <c r="AW213" i="8"/>
  <c r="AV213" i="8"/>
  <c r="AU213" i="8"/>
  <c r="AT213" i="8"/>
  <c r="AS213" i="8"/>
  <c r="AR213" i="8"/>
  <c r="BO213" i="8" s="1"/>
  <c r="BV213" i="8" s="1"/>
  <c r="AQ213" i="8"/>
  <c r="BD212" i="8"/>
  <c r="BC212" i="8"/>
  <c r="BB212" i="8"/>
  <c r="BA212" i="8"/>
  <c r="AZ212" i="8"/>
  <c r="BQ212" i="8" s="1"/>
  <c r="AY212" i="8"/>
  <c r="AX212" i="8"/>
  <c r="AW212" i="8"/>
  <c r="BP212" i="8" s="1"/>
  <c r="AV212" i="8"/>
  <c r="AU212" i="8"/>
  <c r="AT212" i="8"/>
  <c r="AS212" i="8"/>
  <c r="BO212" i="8" s="1"/>
  <c r="BV212" i="8" s="1"/>
  <c r="AR212" i="8"/>
  <c r="AQ212" i="8"/>
  <c r="AP212" i="8"/>
  <c r="AO212" i="8"/>
  <c r="BN212" i="8" s="1"/>
  <c r="AN212" i="8"/>
  <c r="AM212" i="8"/>
  <c r="AL212" i="8"/>
  <c r="AK212" i="8"/>
  <c r="AJ212" i="8"/>
  <c r="AI212" i="8"/>
  <c r="BM212" i="8" s="1"/>
  <c r="AH212" i="8"/>
  <c r="AG212" i="8"/>
  <c r="AF212" i="8"/>
  <c r="AE212" i="8"/>
  <c r="BL212" i="8" s="1"/>
  <c r="AD212" i="8"/>
  <c r="AC212" i="8"/>
  <c r="AB212" i="8"/>
  <c r="AA212" i="8"/>
  <c r="Z212" i="8"/>
  <c r="BK212" i="8" s="1"/>
  <c r="Y212" i="8"/>
  <c r="BJ212" i="8" s="1"/>
  <c r="X212" i="8"/>
  <c r="W212" i="8"/>
  <c r="V212" i="8"/>
  <c r="U212" i="8"/>
  <c r="T212" i="8"/>
  <c r="S212" i="8"/>
  <c r="R212" i="8"/>
  <c r="BI212" i="8" s="1"/>
  <c r="BT212" i="8" s="1"/>
  <c r="Q212" i="8"/>
  <c r="P212" i="8"/>
  <c r="O212" i="8"/>
  <c r="N212" i="8"/>
  <c r="M212" i="8"/>
  <c r="BH212" i="8" s="1"/>
  <c r="L212" i="8"/>
  <c r="K212" i="8"/>
  <c r="J212" i="8"/>
  <c r="I212" i="8"/>
  <c r="BG212" i="8" s="1"/>
  <c r="H212" i="8"/>
  <c r="G212" i="8"/>
  <c r="F212" i="8"/>
  <c r="BD208" i="8"/>
  <c r="BC208" i="8"/>
  <c r="BB208" i="8"/>
  <c r="BA208" i="8"/>
  <c r="AZ208" i="8"/>
  <c r="AY208" i="8"/>
  <c r="AX208" i="8"/>
  <c r="AW208" i="8"/>
  <c r="AV208" i="8"/>
  <c r="AU208" i="8"/>
  <c r="AT208" i="8"/>
  <c r="AS208" i="8"/>
  <c r="AR208" i="8"/>
  <c r="AQ208" i="8"/>
  <c r="BD207" i="8"/>
  <c r="BC207" i="8"/>
  <c r="BB207" i="8"/>
  <c r="BA207" i="8"/>
  <c r="AZ207" i="8"/>
  <c r="AY207" i="8"/>
  <c r="AX207" i="8"/>
  <c r="AW207" i="8"/>
  <c r="AV207" i="8"/>
  <c r="AU207" i="8"/>
  <c r="AT207" i="8"/>
  <c r="AS207" i="8"/>
  <c r="AR207" i="8"/>
  <c r="AQ207" i="8"/>
  <c r="BD206" i="8"/>
  <c r="BC206" i="8"/>
  <c r="BB206" i="8"/>
  <c r="BA206" i="8"/>
  <c r="AZ206" i="8"/>
  <c r="AY206" i="8"/>
  <c r="AX206" i="8"/>
  <c r="AW206" i="8"/>
  <c r="AV206" i="8"/>
  <c r="AU206" i="8"/>
  <c r="AT206" i="8"/>
  <c r="AS206" i="8"/>
  <c r="AR206" i="8"/>
  <c r="AQ206" i="8"/>
  <c r="BD205" i="8"/>
  <c r="BC205" i="8"/>
  <c r="BB205" i="8"/>
  <c r="BA205" i="8"/>
  <c r="AZ205" i="8"/>
  <c r="AY205" i="8"/>
  <c r="AX205" i="8"/>
  <c r="AW205" i="8"/>
  <c r="AV205" i="8"/>
  <c r="AU205" i="8"/>
  <c r="AT205" i="8"/>
  <c r="AS205" i="8"/>
  <c r="AR205" i="8"/>
  <c r="AQ205" i="8"/>
  <c r="BD204" i="8"/>
  <c r="BC204" i="8"/>
  <c r="BB204" i="8"/>
  <c r="BA204" i="8"/>
  <c r="AZ204" i="8"/>
  <c r="AY204" i="8"/>
  <c r="AX204" i="8"/>
  <c r="AW204" i="8"/>
  <c r="AV204" i="8"/>
  <c r="AU204" i="8"/>
  <c r="AT204" i="8"/>
  <c r="AS204" i="8"/>
  <c r="AR204" i="8"/>
  <c r="AQ204" i="8"/>
  <c r="BD203" i="8"/>
  <c r="BC203" i="8"/>
  <c r="BB203" i="8"/>
  <c r="BA203" i="8"/>
  <c r="AZ203" i="8"/>
  <c r="AY203" i="8"/>
  <c r="AX203" i="8"/>
  <c r="AW203" i="8"/>
  <c r="AV203" i="8"/>
  <c r="AU203" i="8"/>
  <c r="AT203" i="8"/>
  <c r="AS203" i="8"/>
  <c r="AR203" i="8"/>
  <c r="AQ203" i="8"/>
  <c r="BD202" i="8"/>
  <c r="BC202" i="8"/>
  <c r="BB202" i="8"/>
  <c r="BA202" i="8"/>
  <c r="AZ202" i="8"/>
  <c r="AY202" i="8"/>
  <c r="AX202" i="8"/>
  <c r="AW202" i="8"/>
  <c r="AV202" i="8"/>
  <c r="AU202" i="8"/>
  <c r="AT202" i="8"/>
  <c r="AS202" i="8"/>
  <c r="AR202" i="8"/>
  <c r="AQ202" i="8"/>
  <c r="BD201" i="8"/>
  <c r="BC201" i="8"/>
  <c r="BB201" i="8"/>
  <c r="BA201" i="8"/>
  <c r="AZ201" i="8"/>
  <c r="AY201" i="8"/>
  <c r="AX201" i="8"/>
  <c r="AW201" i="8"/>
  <c r="AV201" i="8"/>
  <c r="AU201" i="8"/>
  <c r="AT201" i="8"/>
  <c r="AS201" i="8"/>
  <c r="AR201" i="8"/>
  <c r="AQ201" i="8"/>
  <c r="BD200" i="8"/>
  <c r="BC200" i="8"/>
  <c r="BB200" i="8"/>
  <c r="BA200" i="8"/>
  <c r="AZ200" i="8"/>
  <c r="AY200" i="8"/>
  <c r="AX200" i="8"/>
  <c r="AW200" i="8"/>
  <c r="AV200" i="8"/>
  <c r="AU200" i="8"/>
  <c r="AT200" i="8"/>
  <c r="AS200" i="8"/>
  <c r="AR200" i="8"/>
  <c r="AQ200" i="8"/>
  <c r="BD199" i="8"/>
  <c r="BC199" i="8"/>
  <c r="BB199" i="8"/>
  <c r="BA199" i="8"/>
  <c r="AZ199" i="8"/>
  <c r="AY199" i="8"/>
  <c r="AX199" i="8"/>
  <c r="AW199" i="8"/>
  <c r="AV199" i="8"/>
  <c r="AU199" i="8"/>
  <c r="AT199" i="8"/>
  <c r="AS199" i="8"/>
  <c r="AR199" i="8"/>
  <c r="AQ199" i="8"/>
  <c r="BD198" i="8"/>
  <c r="BC198" i="8"/>
  <c r="BB198" i="8"/>
  <c r="BA198" i="8"/>
  <c r="AZ198" i="8"/>
  <c r="AY198" i="8"/>
  <c r="AX198" i="8"/>
  <c r="AW198" i="8"/>
  <c r="AV198" i="8"/>
  <c r="AU198" i="8"/>
  <c r="AT198" i="8"/>
  <c r="AS198" i="8"/>
  <c r="AR198" i="8"/>
  <c r="AQ198" i="8"/>
  <c r="BD196" i="8"/>
  <c r="BC196" i="8"/>
  <c r="BB196" i="8"/>
  <c r="BA196" i="8"/>
  <c r="AZ196" i="8"/>
  <c r="AY196" i="8"/>
  <c r="AX196" i="8"/>
  <c r="AW196" i="8"/>
  <c r="AV196" i="8"/>
  <c r="AU196" i="8"/>
  <c r="AT196" i="8"/>
  <c r="AS196" i="8"/>
  <c r="AR196" i="8"/>
  <c r="AQ196" i="8"/>
  <c r="BD195" i="8"/>
  <c r="BC195" i="8"/>
  <c r="BB195" i="8"/>
  <c r="BA195" i="8"/>
  <c r="AZ195" i="8"/>
  <c r="AY195" i="8"/>
  <c r="AX195" i="8"/>
  <c r="AW195" i="8"/>
  <c r="AV195" i="8"/>
  <c r="AU195" i="8"/>
  <c r="AT195" i="8"/>
  <c r="AS195" i="8"/>
  <c r="AR195" i="8"/>
  <c r="AQ195" i="8"/>
  <c r="BD194" i="8"/>
  <c r="BC194" i="8"/>
  <c r="BB194" i="8"/>
  <c r="BA194" i="8"/>
  <c r="AZ194" i="8"/>
  <c r="AY194" i="8"/>
  <c r="AX194" i="8"/>
  <c r="AW194" i="8"/>
  <c r="AV194" i="8"/>
  <c r="AU194" i="8"/>
  <c r="AT194" i="8"/>
  <c r="AS194" i="8"/>
  <c r="AR194" i="8"/>
  <c r="AQ194" i="8"/>
  <c r="BD192" i="8"/>
  <c r="BC192" i="8"/>
  <c r="BB192" i="8"/>
  <c r="BA192" i="8"/>
  <c r="AZ192" i="8"/>
  <c r="AY192" i="8"/>
  <c r="AX192" i="8"/>
  <c r="AW192" i="8"/>
  <c r="AV192" i="8"/>
  <c r="AU192" i="8"/>
  <c r="AT192" i="8"/>
  <c r="AS192" i="8"/>
  <c r="AR192" i="8"/>
  <c r="AQ192" i="8"/>
  <c r="BD191" i="8"/>
  <c r="BC191" i="8"/>
  <c r="BB191" i="8"/>
  <c r="BA191" i="8"/>
  <c r="AZ191" i="8"/>
  <c r="AY191" i="8"/>
  <c r="AX191" i="8"/>
  <c r="AW191" i="8"/>
  <c r="AV191" i="8"/>
  <c r="AU191" i="8"/>
  <c r="AT191" i="8"/>
  <c r="AS191" i="8"/>
  <c r="AR191" i="8"/>
  <c r="AQ191" i="8"/>
  <c r="BD190" i="8"/>
  <c r="BC190" i="8"/>
  <c r="BB190" i="8"/>
  <c r="BA190" i="8"/>
  <c r="AZ190" i="8"/>
  <c r="AY190" i="8"/>
  <c r="AX190" i="8"/>
  <c r="AW190" i="8"/>
  <c r="AV190" i="8"/>
  <c r="AU190" i="8"/>
  <c r="AT190" i="8"/>
  <c r="AS190" i="8"/>
  <c r="AR190" i="8"/>
  <c r="AQ190" i="8"/>
  <c r="BD189" i="8"/>
  <c r="BC189" i="8"/>
  <c r="BB189" i="8"/>
  <c r="BA189" i="8"/>
  <c r="AZ189" i="8"/>
  <c r="AY189" i="8"/>
  <c r="AX189" i="8"/>
  <c r="AW189" i="8"/>
  <c r="AV189" i="8"/>
  <c r="AU189" i="8"/>
  <c r="AT189" i="8"/>
  <c r="AS189" i="8"/>
  <c r="AR189" i="8"/>
  <c r="AQ189" i="8"/>
  <c r="BD187" i="8"/>
  <c r="BC187" i="8"/>
  <c r="BB187" i="8"/>
  <c r="BA187" i="8"/>
  <c r="AZ187" i="8"/>
  <c r="AY187" i="8"/>
  <c r="AX187" i="8"/>
  <c r="AW187" i="8"/>
  <c r="AV187" i="8"/>
  <c r="AU187" i="8"/>
  <c r="AT187" i="8"/>
  <c r="AS187" i="8"/>
  <c r="AR187" i="8"/>
  <c r="AQ187" i="8"/>
  <c r="BD186" i="8"/>
  <c r="BC186" i="8"/>
  <c r="BB186" i="8"/>
  <c r="BA186" i="8"/>
  <c r="AZ186" i="8"/>
  <c r="AY186" i="8"/>
  <c r="AX186" i="8"/>
  <c r="AW186" i="8"/>
  <c r="AV186" i="8"/>
  <c r="AU186" i="8"/>
  <c r="AT186" i="8"/>
  <c r="AS186" i="8"/>
  <c r="AR186" i="8"/>
  <c r="AQ186" i="8"/>
  <c r="BD185" i="8"/>
  <c r="BC185" i="8"/>
  <c r="BB185" i="8"/>
  <c r="BA185" i="8"/>
  <c r="AZ185" i="8"/>
  <c r="AY185" i="8"/>
  <c r="AX185" i="8"/>
  <c r="AW185" i="8"/>
  <c r="AV185" i="8"/>
  <c r="AU185" i="8"/>
  <c r="AT185" i="8"/>
  <c r="AS185" i="8"/>
  <c r="AR185" i="8"/>
  <c r="AQ185" i="8"/>
  <c r="BD183" i="8"/>
  <c r="BC183" i="8"/>
  <c r="BB183" i="8"/>
  <c r="BA183" i="8"/>
  <c r="AZ183" i="8"/>
  <c r="AY183" i="8"/>
  <c r="AX183" i="8"/>
  <c r="AW183" i="8"/>
  <c r="AV183" i="8"/>
  <c r="AU183" i="8"/>
  <c r="AT183" i="8"/>
  <c r="AS183" i="8"/>
  <c r="AR183" i="8"/>
  <c r="AQ183" i="8"/>
  <c r="BD182" i="8"/>
  <c r="BC182" i="8"/>
  <c r="BB182" i="8"/>
  <c r="BA182" i="8"/>
  <c r="AZ182" i="8"/>
  <c r="AY182" i="8"/>
  <c r="AX182" i="8"/>
  <c r="AW182" i="8"/>
  <c r="AV182" i="8"/>
  <c r="AU182" i="8"/>
  <c r="AT182" i="8"/>
  <c r="AS182" i="8"/>
  <c r="AR182" i="8"/>
  <c r="AQ182" i="8"/>
  <c r="BD181" i="8"/>
  <c r="BC181" i="8"/>
  <c r="BB181" i="8"/>
  <c r="BA181" i="8"/>
  <c r="AZ181" i="8"/>
  <c r="AY181" i="8"/>
  <c r="AX181" i="8"/>
  <c r="AW181" i="8"/>
  <c r="AV181" i="8"/>
  <c r="AU181" i="8"/>
  <c r="AT181" i="8"/>
  <c r="AS181" i="8"/>
  <c r="AR181" i="8"/>
  <c r="AQ181" i="8"/>
  <c r="BD179" i="8"/>
  <c r="BC179" i="8"/>
  <c r="BB179" i="8"/>
  <c r="BA179" i="8"/>
  <c r="AZ179" i="8"/>
  <c r="AY179" i="8"/>
  <c r="AX179" i="8"/>
  <c r="AW179" i="8"/>
  <c r="AV179" i="8"/>
  <c r="AU179" i="8"/>
  <c r="AT179" i="8"/>
  <c r="AS179" i="8"/>
  <c r="AR179" i="8"/>
  <c r="AQ179" i="8"/>
  <c r="BD178" i="8"/>
  <c r="BC178" i="8"/>
  <c r="BB178" i="8"/>
  <c r="BA178" i="8"/>
  <c r="AZ178" i="8"/>
  <c r="AY178" i="8"/>
  <c r="AX178" i="8"/>
  <c r="AW178" i="8"/>
  <c r="AV178" i="8"/>
  <c r="AU178" i="8"/>
  <c r="AT178" i="8"/>
  <c r="AS178" i="8"/>
  <c r="AR178" i="8"/>
  <c r="AQ178" i="8"/>
  <c r="BD177" i="8"/>
  <c r="BC177" i="8"/>
  <c r="BB177" i="8"/>
  <c r="BA177" i="8"/>
  <c r="AZ177" i="8"/>
  <c r="AY177" i="8"/>
  <c r="AX177" i="8"/>
  <c r="AW177" i="8"/>
  <c r="AV177" i="8"/>
  <c r="AU177" i="8"/>
  <c r="AT177" i="8"/>
  <c r="AS177" i="8"/>
  <c r="AR177" i="8"/>
  <c r="AQ177" i="8"/>
  <c r="BD176" i="8"/>
  <c r="BC176" i="8"/>
  <c r="BB176" i="8"/>
  <c r="BA176" i="8"/>
  <c r="AZ176" i="8"/>
  <c r="AY176" i="8"/>
  <c r="AX176" i="8"/>
  <c r="AW176" i="8"/>
  <c r="AV176" i="8"/>
  <c r="AU176" i="8"/>
  <c r="AT176" i="8"/>
  <c r="AS176" i="8"/>
  <c r="AR176" i="8"/>
  <c r="AQ176" i="8"/>
  <c r="BD175" i="8"/>
  <c r="BC175" i="8"/>
  <c r="BB175" i="8"/>
  <c r="BA175" i="8"/>
  <c r="AZ175" i="8"/>
  <c r="AY175" i="8"/>
  <c r="AX175" i="8"/>
  <c r="AW175" i="8"/>
  <c r="AV175" i="8"/>
  <c r="AU175" i="8"/>
  <c r="AT175" i="8"/>
  <c r="AS175" i="8"/>
  <c r="AR175" i="8"/>
  <c r="AQ175" i="8"/>
  <c r="BD173" i="8"/>
  <c r="BC173" i="8"/>
  <c r="BB173" i="8"/>
  <c r="BA173" i="8"/>
  <c r="AZ173" i="8"/>
  <c r="AY173" i="8"/>
  <c r="AX173" i="8"/>
  <c r="AW173" i="8"/>
  <c r="AV173" i="8"/>
  <c r="AU173" i="8"/>
  <c r="AT173" i="8"/>
  <c r="AS173" i="8"/>
  <c r="AR173" i="8"/>
  <c r="AQ173" i="8"/>
  <c r="BD172" i="8"/>
  <c r="BC172" i="8"/>
  <c r="BB172" i="8"/>
  <c r="BA172" i="8"/>
  <c r="AZ172" i="8"/>
  <c r="AY172" i="8"/>
  <c r="AX172" i="8"/>
  <c r="AW172" i="8"/>
  <c r="AV172" i="8"/>
  <c r="AU172" i="8"/>
  <c r="AT172" i="8"/>
  <c r="AS172" i="8"/>
  <c r="AR172" i="8"/>
  <c r="AQ172" i="8"/>
  <c r="BD171" i="8"/>
  <c r="BC171" i="8"/>
  <c r="BB171" i="8"/>
  <c r="BA171" i="8"/>
  <c r="AZ171" i="8"/>
  <c r="AY171" i="8"/>
  <c r="AX171" i="8"/>
  <c r="AW171" i="8"/>
  <c r="AV171" i="8"/>
  <c r="AU171" i="8"/>
  <c r="AT171" i="8"/>
  <c r="AS171" i="8"/>
  <c r="AR171" i="8"/>
  <c r="AQ171" i="8"/>
  <c r="BD169" i="8"/>
  <c r="BC169" i="8"/>
  <c r="BB169" i="8"/>
  <c r="BA169" i="8"/>
  <c r="AZ169" i="8"/>
  <c r="AY169" i="8"/>
  <c r="AX169" i="8"/>
  <c r="AW169" i="8"/>
  <c r="AV169" i="8"/>
  <c r="AU169" i="8"/>
  <c r="AT169" i="8"/>
  <c r="AS169" i="8"/>
  <c r="AR169" i="8"/>
  <c r="AQ169" i="8"/>
  <c r="BD168" i="8"/>
  <c r="BC168" i="8"/>
  <c r="BB168" i="8"/>
  <c r="BA168" i="8"/>
  <c r="AZ168" i="8"/>
  <c r="AY168" i="8"/>
  <c r="AX168" i="8"/>
  <c r="AW168" i="8"/>
  <c r="AV168" i="8"/>
  <c r="AU168" i="8"/>
  <c r="AT168" i="8"/>
  <c r="AS168" i="8"/>
  <c r="AR168" i="8"/>
  <c r="AQ168" i="8"/>
  <c r="BD167" i="8"/>
  <c r="BC167" i="8"/>
  <c r="BB167" i="8"/>
  <c r="BA167" i="8"/>
  <c r="AZ167" i="8"/>
  <c r="AY167" i="8"/>
  <c r="AX167" i="8"/>
  <c r="AW167" i="8"/>
  <c r="AV167" i="8"/>
  <c r="AU167" i="8"/>
  <c r="AT167" i="8"/>
  <c r="AS167" i="8"/>
  <c r="AR167" i="8"/>
  <c r="AQ167" i="8"/>
  <c r="BD166" i="8"/>
  <c r="BC166" i="8"/>
  <c r="BB166" i="8"/>
  <c r="BA166" i="8"/>
  <c r="AZ166" i="8"/>
  <c r="AY166" i="8"/>
  <c r="AX166" i="8"/>
  <c r="AW166" i="8"/>
  <c r="AV166" i="8"/>
  <c r="AU166" i="8"/>
  <c r="AT166" i="8"/>
  <c r="AS166" i="8"/>
  <c r="AR166" i="8"/>
  <c r="AQ166" i="8"/>
  <c r="BD165" i="8"/>
  <c r="BC165" i="8"/>
  <c r="BB165" i="8"/>
  <c r="BA165" i="8"/>
  <c r="AZ165" i="8"/>
  <c r="AY165" i="8"/>
  <c r="AX165" i="8"/>
  <c r="AW165" i="8"/>
  <c r="AV165" i="8"/>
  <c r="AU165" i="8"/>
  <c r="AT165" i="8"/>
  <c r="AS165" i="8"/>
  <c r="AR165" i="8"/>
  <c r="AQ165" i="8"/>
  <c r="BD164" i="8"/>
  <c r="BC164" i="8"/>
  <c r="BB164" i="8"/>
  <c r="BA164" i="8"/>
  <c r="AZ164" i="8"/>
  <c r="AY164" i="8"/>
  <c r="AX164" i="8"/>
  <c r="AW164" i="8"/>
  <c r="AV164" i="8"/>
  <c r="AU164" i="8"/>
  <c r="AT164" i="8"/>
  <c r="AS164" i="8"/>
  <c r="AR164" i="8"/>
  <c r="AQ164" i="8"/>
  <c r="BD163" i="8"/>
  <c r="BC163" i="8"/>
  <c r="BB163" i="8"/>
  <c r="BA163" i="8"/>
  <c r="AZ163" i="8"/>
  <c r="AY163" i="8"/>
  <c r="AX163" i="8"/>
  <c r="AW163" i="8"/>
  <c r="AV163" i="8"/>
  <c r="AU163" i="8"/>
  <c r="AT163" i="8"/>
  <c r="AS163" i="8"/>
  <c r="AR163" i="8"/>
  <c r="AQ163" i="8"/>
  <c r="BD161" i="8"/>
  <c r="BC161" i="8"/>
  <c r="BB161" i="8"/>
  <c r="BA161" i="8"/>
  <c r="AZ161" i="8"/>
  <c r="AY161" i="8"/>
  <c r="AX161" i="8"/>
  <c r="AW161" i="8"/>
  <c r="AV161" i="8"/>
  <c r="AU161" i="8"/>
  <c r="AT161" i="8"/>
  <c r="AS161" i="8"/>
  <c r="AR161" i="8"/>
  <c r="AQ161" i="8"/>
  <c r="BD160" i="8"/>
  <c r="BC160" i="8"/>
  <c r="BB160" i="8"/>
  <c r="BA160" i="8"/>
  <c r="AZ160" i="8"/>
  <c r="AY160" i="8"/>
  <c r="AX160" i="8"/>
  <c r="AW160" i="8"/>
  <c r="AV160" i="8"/>
  <c r="AU160" i="8"/>
  <c r="AT160" i="8"/>
  <c r="AS160" i="8"/>
  <c r="AR160" i="8"/>
  <c r="AQ160" i="8"/>
  <c r="BD159" i="8"/>
  <c r="BC159" i="8"/>
  <c r="BB159" i="8"/>
  <c r="BA159" i="8"/>
  <c r="AZ159" i="8"/>
  <c r="AY159" i="8"/>
  <c r="AX159" i="8"/>
  <c r="AW159" i="8"/>
  <c r="AV159" i="8"/>
  <c r="AU159" i="8"/>
  <c r="AT159" i="8"/>
  <c r="AS159" i="8"/>
  <c r="AR159" i="8"/>
  <c r="AQ159" i="8"/>
  <c r="BD158" i="8"/>
  <c r="BC158" i="8"/>
  <c r="BB158" i="8"/>
  <c r="BA158" i="8"/>
  <c r="AZ158" i="8"/>
  <c r="AY158" i="8"/>
  <c r="AX158" i="8"/>
  <c r="AW158" i="8"/>
  <c r="AV158" i="8"/>
  <c r="AU158" i="8"/>
  <c r="AT158" i="8"/>
  <c r="AS158" i="8"/>
  <c r="AR158" i="8"/>
  <c r="AQ158" i="8"/>
  <c r="BD157" i="8"/>
  <c r="BC157" i="8"/>
  <c r="BB157" i="8"/>
  <c r="BA157" i="8"/>
  <c r="AZ157" i="8"/>
  <c r="AY157" i="8"/>
  <c r="AX157" i="8"/>
  <c r="AW157" i="8"/>
  <c r="AV157" i="8"/>
  <c r="AU157" i="8"/>
  <c r="AT157" i="8"/>
  <c r="AS157" i="8"/>
  <c r="AR157" i="8"/>
  <c r="AQ157" i="8"/>
  <c r="BD153" i="8"/>
  <c r="BC153" i="8"/>
  <c r="BB153" i="8"/>
  <c r="BA153" i="8"/>
  <c r="AZ153" i="8"/>
  <c r="AY153" i="8"/>
  <c r="AX153" i="8"/>
  <c r="AW153" i="8"/>
  <c r="AV153" i="8"/>
  <c r="AU153" i="8"/>
  <c r="AT153" i="8"/>
  <c r="AS153" i="8"/>
  <c r="AR153" i="8"/>
  <c r="AQ153" i="8"/>
  <c r="BD152" i="8"/>
  <c r="BC152" i="8"/>
  <c r="BB152" i="8"/>
  <c r="BA152" i="8"/>
  <c r="AZ152" i="8"/>
  <c r="AY152" i="8"/>
  <c r="AX152" i="8"/>
  <c r="AW152" i="8"/>
  <c r="AV152" i="8"/>
  <c r="AU152" i="8"/>
  <c r="AT152" i="8"/>
  <c r="AS152" i="8"/>
  <c r="AR152" i="8"/>
  <c r="AQ152" i="8"/>
  <c r="BD146" i="8"/>
  <c r="BC146" i="8"/>
  <c r="BB146" i="8"/>
  <c r="BA146" i="8"/>
  <c r="AZ146" i="8"/>
  <c r="BQ146" i="8" s="1"/>
  <c r="AY146" i="8"/>
  <c r="AX146" i="8"/>
  <c r="AW146" i="8"/>
  <c r="AV146" i="8"/>
  <c r="BP146" i="8" s="1"/>
  <c r="AU146" i="8"/>
  <c r="AT146" i="8"/>
  <c r="AS146" i="8"/>
  <c r="AR146" i="8"/>
  <c r="BO146" i="8" s="1"/>
  <c r="BV146" i="8" s="1"/>
  <c r="AQ146" i="8"/>
  <c r="AP146" i="8"/>
  <c r="AO146" i="8"/>
  <c r="AN146" i="8"/>
  <c r="BN146" i="8" s="1"/>
  <c r="AM146" i="8"/>
  <c r="AL146" i="8"/>
  <c r="AK146" i="8"/>
  <c r="AJ146" i="8"/>
  <c r="BM146" i="8" s="1"/>
  <c r="AI146" i="8"/>
  <c r="AH146" i="8"/>
  <c r="AG146" i="8"/>
  <c r="AF146" i="8"/>
  <c r="AE146" i="8"/>
  <c r="BL146" i="8" s="1"/>
  <c r="AD146" i="8"/>
  <c r="AC146" i="8"/>
  <c r="AB146" i="8"/>
  <c r="AA146" i="8"/>
  <c r="Z146" i="8"/>
  <c r="BK146" i="8" s="1"/>
  <c r="Y146" i="8"/>
  <c r="X146" i="8"/>
  <c r="BJ146" i="8" s="1"/>
  <c r="W146" i="8"/>
  <c r="V146" i="8"/>
  <c r="U146" i="8"/>
  <c r="T146" i="8"/>
  <c r="BI146" i="8" s="1"/>
  <c r="BT146" i="8" s="1"/>
  <c r="S146" i="8"/>
  <c r="R146" i="8"/>
  <c r="Q146" i="8"/>
  <c r="P146" i="8"/>
  <c r="O146" i="8"/>
  <c r="N146" i="8"/>
  <c r="M146" i="8"/>
  <c r="BH146" i="8" s="1"/>
  <c r="L146" i="8"/>
  <c r="K146" i="8"/>
  <c r="J146" i="8"/>
  <c r="I146" i="8"/>
  <c r="BG146" i="8" s="1"/>
  <c r="H146" i="8"/>
  <c r="G146" i="8"/>
  <c r="F146" i="8"/>
  <c r="E146" i="8"/>
  <c r="BF146" i="8" s="1"/>
  <c r="D146" i="8"/>
  <c r="BQ145" i="8"/>
  <c r="BP145" i="8"/>
  <c r="BO145" i="8"/>
  <c r="BV145" i="8" s="1"/>
  <c r="BN145" i="8"/>
  <c r="BM145" i="8"/>
  <c r="BL145" i="8"/>
  <c r="BU145" i="8" s="1"/>
  <c r="BK145" i="8"/>
  <c r="BT145" i="8" s="1"/>
  <c r="BJ145" i="8"/>
  <c r="BI145" i="8"/>
  <c r="BH145" i="8"/>
  <c r="BG145" i="8"/>
  <c r="BW145" i="8" s="1"/>
  <c r="BF145" i="8"/>
  <c r="BR145" i="8" s="1"/>
  <c r="D145" i="8"/>
  <c r="D143" i="8"/>
  <c r="D142" i="8"/>
  <c r="BD133" i="8"/>
  <c r="BC133" i="8"/>
  <c r="BB133" i="8"/>
  <c r="BA133" i="8"/>
  <c r="AZ133" i="8"/>
  <c r="BQ133" i="8" s="1"/>
  <c r="AY133" i="8"/>
  <c r="AX133" i="8"/>
  <c r="AW133" i="8"/>
  <c r="AV133" i="8"/>
  <c r="BP133" i="8" s="1"/>
  <c r="AU133" i="8"/>
  <c r="AT133" i="8"/>
  <c r="AS133" i="8"/>
  <c r="BO133" i="8" s="1"/>
  <c r="BV133" i="8" s="1"/>
  <c r="AR133" i="8"/>
  <c r="AQ133" i="8"/>
  <c r="I133" i="8"/>
  <c r="I208" i="8" s="1"/>
  <c r="E133" i="8"/>
  <c r="BT132" i="8"/>
  <c r="BQ132" i="8"/>
  <c r="BP132" i="8"/>
  <c r="BO132" i="8"/>
  <c r="BV132" i="8" s="1"/>
  <c r="BN132" i="8"/>
  <c r="BM132" i="8"/>
  <c r="BL132" i="8"/>
  <c r="BU132" i="8" s="1"/>
  <c r="BK132" i="8"/>
  <c r="BJ132" i="8"/>
  <c r="BI132" i="8"/>
  <c r="BH132" i="8"/>
  <c r="BG132" i="8"/>
  <c r="BF132" i="8"/>
  <c r="BR132" i="8" s="1"/>
  <c r="D132" i="8"/>
  <c r="BV131" i="8"/>
  <c r="BQ131" i="8"/>
  <c r="BP131" i="8"/>
  <c r="BO131" i="8"/>
  <c r="BN131" i="8"/>
  <c r="BM131" i="8"/>
  <c r="BL131" i="8"/>
  <c r="BX131" i="8" s="1"/>
  <c r="BK131" i="8"/>
  <c r="BJ131" i="8"/>
  <c r="BI131" i="8"/>
  <c r="BT131" i="8" s="1"/>
  <c r="BH131" i="8"/>
  <c r="BG131" i="8"/>
  <c r="BF131" i="8"/>
  <c r="BW131" i="8" s="1"/>
  <c r="D131" i="8"/>
  <c r="BQ130" i="8"/>
  <c r="BP130" i="8"/>
  <c r="BO130" i="8"/>
  <c r="BV130" i="8" s="1"/>
  <c r="AP130" i="8"/>
  <c r="AP205" i="8" s="1"/>
  <c r="AO130" i="8"/>
  <c r="AO205" i="8" s="1"/>
  <c r="AN130" i="8"/>
  <c r="AN205" i="8" s="1"/>
  <c r="AM130" i="8"/>
  <c r="AM205" i="8" s="1"/>
  <c r="AL130" i="8"/>
  <c r="AL205" i="8" s="1"/>
  <c r="AK130" i="8"/>
  <c r="BM130" i="8" s="1"/>
  <c r="AJ130" i="8"/>
  <c r="AJ205" i="8" s="1"/>
  <c r="AI130" i="8"/>
  <c r="AI205" i="8" s="1"/>
  <c r="AH130" i="8"/>
  <c r="AH205" i="8" s="1"/>
  <c r="AG130" i="8"/>
  <c r="AG205" i="8" s="1"/>
  <c r="AF130" i="8"/>
  <c r="AF205" i="8" s="1"/>
  <c r="AE130" i="8"/>
  <c r="AE205" i="8" s="1"/>
  <c r="AD130" i="8"/>
  <c r="AD205" i="8" s="1"/>
  <c r="AC130" i="8"/>
  <c r="AC205" i="8" s="1"/>
  <c r="AB130" i="8"/>
  <c r="AB205" i="8" s="1"/>
  <c r="AA130" i="8"/>
  <c r="AA205" i="8" s="1"/>
  <c r="Z130" i="8"/>
  <c r="Z205" i="8" s="1"/>
  <c r="Y130" i="8"/>
  <c r="Y205" i="8" s="1"/>
  <c r="X130" i="8"/>
  <c r="X205" i="8" s="1"/>
  <c r="W130" i="8"/>
  <c r="W205" i="8" s="1"/>
  <c r="V130" i="8"/>
  <c r="BJ130" i="8" s="1"/>
  <c r="U130" i="8"/>
  <c r="U205" i="8" s="1"/>
  <c r="T130" i="8"/>
  <c r="T205" i="8" s="1"/>
  <c r="S130" i="8"/>
  <c r="S205" i="8" s="1"/>
  <c r="R130" i="8"/>
  <c r="R205" i="8" s="1"/>
  <c r="Q130" i="8"/>
  <c r="Q205" i="8" s="1"/>
  <c r="P130" i="8"/>
  <c r="P205" i="8" s="1"/>
  <c r="O130" i="8"/>
  <c r="O205" i="8" s="1"/>
  <c r="N130" i="8"/>
  <c r="N205" i="8" s="1"/>
  <c r="M130" i="8"/>
  <c r="D130" i="8" s="1"/>
  <c r="I130" i="8"/>
  <c r="I205" i="8" s="1"/>
  <c r="E130" i="8"/>
  <c r="BF130" i="8" s="1"/>
  <c r="BV129" i="8"/>
  <c r="BQ129" i="8"/>
  <c r="BP129" i="8"/>
  <c r="BO129" i="8"/>
  <c r="BN129" i="8"/>
  <c r="BM129" i="8"/>
  <c r="BL129" i="8"/>
  <c r="BX129" i="8" s="1"/>
  <c r="BK129" i="8"/>
  <c r="BJ129" i="8"/>
  <c r="BI129" i="8"/>
  <c r="BT129" i="8" s="1"/>
  <c r="BH129" i="8"/>
  <c r="BG129" i="8"/>
  <c r="BF129" i="8"/>
  <c r="BW129" i="8" s="1"/>
  <c r="D129" i="8"/>
  <c r="BT128" i="8"/>
  <c r="BQ128" i="8"/>
  <c r="BP128" i="8"/>
  <c r="BO128" i="8"/>
  <c r="BV128" i="8" s="1"/>
  <c r="BN128" i="8"/>
  <c r="BM128" i="8"/>
  <c r="BL128" i="8"/>
  <c r="BU128" i="8" s="1"/>
  <c r="BK128" i="8"/>
  <c r="BJ128" i="8"/>
  <c r="BI128" i="8"/>
  <c r="BH128" i="8"/>
  <c r="BG128" i="8"/>
  <c r="BF128" i="8"/>
  <c r="BR128" i="8" s="1"/>
  <c r="D128" i="8"/>
  <c r="BV127" i="8"/>
  <c r="BQ127" i="8"/>
  <c r="BP127" i="8"/>
  <c r="BO127" i="8"/>
  <c r="BN127" i="8"/>
  <c r="BM127" i="8"/>
  <c r="BL127" i="8"/>
  <c r="BX127" i="8" s="1"/>
  <c r="BK127" i="8"/>
  <c r="BJ127" i="8"/>
  <c r="BI127" i="8"/>
  <c r="BT127" i="8" s="1"/>
  <c r="BH127" i="8"/>
  <c r="BG127" i="8"/>
  <c r="BF127" i="8"/>
  <c r="BW127" i="8" s="1"/>
  <c r="D127" i="8"/>
  <c r="BT126" i="8"/>
  <c r="BQ126" i="8"/>
  <c r="BP126" i="8"/>
  <c r="BO126" i="8"/>
  <c r="BV126" i="8" s="1"/>
  <c r="BN126" i="8"/>
  <c r="BM126" i="8"/>
  <c r="BL126" i="8"/>
  <c r="BU126" i="8" s="1"/>
  <c r="BK126" i="8"/>
  <c r="BJ126" i="8"/>
  <c r="BI126" i="8"/>
  <c r="BH126" i="8"/>
  <c r="BG126" i="8"/>
  <c r="BF126" i="8"/>
  <c r="BR126" i="8" s="1"/>
  <c r="D126" i="8"/>
  <c r="BV125" i="8"/>
  <c r="BQ125" i="8"/>
  <c r="BP125" i="8"/>
  <c r="BO125" i="8"/>
  <c r="AP125" i="8"/>
  <c r="AP200" i="8" s="1"/>
  <c r="AO125" i="8"/>
  <c r="AO200" i="8" s="1"/>
  <c r="AN125" i="8"/>
  <c r="AN200" i="8" s="1"/>
  <c r="AM125" i="8"/>
  <c r="AM200" i="8" s="1"/>
  <c r="AL125" i="8"/>
  <c r="AL200" i="8" s="1"/>
  <c r="AK125" i="8"/>
  <c r="AK200" i="8" s="1"/>
  <c r="AJ125" i="8"/>
  <c r="AJ200" i="8" s="1"/>
  <c r="AI125" i="8"/>
  <c r="AI200" i="8" s="1"/>
  <c r="AH125" i="8"/>
  <c r="AH200" i="8" s="1"/>
  <c r="AG125" i="8"/>
  <c r="AG200" i="8" s="1"/>
  <c r="AF125" i="8"/>
  <c r="AF200" i="8" s="1"/>
  <c r="AE125" i="8"/>
  <c r="BL125" i="8" s="1"/>
  <c r="AD125" i="8"/>
  <c r="AD200" i="8" s="1"/>
  <c r="AC125" i="8"/>
  <c r="AC200" i="8" s="1"/>
  <c r="AB125" i="8"/>
  <c r="AB200" i="8" s="1"/>
  <c r="AA125" i="8"/>
  <c r="BK125" i="8" s="1"/>
  <c r="Z125" i="8"/>
  <c r="Z200" i="8" s="1"/>
  <c r="Y125" i="8"/>
  <c r="Y200" i="8" s="1"/>
  <c r="X125" i="8"/>
  <c r="X200" i="8" s="1"/>
  <c r="W125" i="8"/>
  <c r="W200" i="8" s="1"/>
  <c r="V125" i="8"/>
  <c r="V200" i="8" s="1"/>
  <c r="U125" i="8"/>
  <c r="U200" i="8" s="1"/>
  <c r="T125" i="8"/>
  <c r="T200" i="8" s="1"/>
  <c r="S125" i="8"/>
  <c r="S200" i="8" s="1"/>
  <c r="R125" i="8"/>
  <c r="R200" i="8" s="1"/>
  <c r="Q125" i="8"/>
  <c r="Q200" i="8" s="1"/>
  <c r="P125" i="8"/>
  <c r="P200" i="8" s="1"/>
  <c r="O125" i="8"/>
  <c r="O200" i="8" s="1"/>
  <c r="N125" i="8"/>
  <c r="N200" i="8" s="1"/>
  <c r="M125" i="8"/>
  <c r="M200" i="8" s="1"/>
  <c r="L125" i="8"/>
  <c r="L200" i="8" s="1"/>
  <c r="K125" i="8"/>
  <c r="K133" i="8" s="1"/>
  <c r="K208" i="8" s="1"/>
  <c r="J125" i="8"/>
  <c r="J133" i="8" s="1"/>
  <c r="J208" i="8" s="1"/>
  <c r="I125" i="8"/>
  <c r="I200" i="8" s="1"/>
  <c r="H125" i="8"/>
  <c r="H200" i="8" s="1"/>
  <c r="G125" i="8"/>
  <c r="D125" i="8" s="1"/>
  <c r="F125" i="8"/>
  <c r="F200" i="8" s="1"/>
  <c r="E125" i="8"/>
  <c r="BV124" i="8"/>
  <c r="BQ124" i="8"/>
  <c r="BP124" i="8"/>
  <c r="BO124" i="8"/>
  <c r="BN124" i="8"/>
  <c r="BM124" i="8"/>
  <c r="BL124" i="8"/>
  <c r="BX124" i="8" s="1"/>
  <c r="BK124" i="8"/>
  <c r="BJ124" i="8"/>
  <c r="BI124" i="8"/>
  <c r="BT124" i="8" s="1"/>
  <c r="BH124" i="8"/>
  <c r="BG124" i="8"/>
  <c r="BF124" i="8"/>
  <c r="BW124" i="8" s="1"/>
  <c r="D124" i="8"/>
  <c r="BQ123" i="8"/>
  <c r="BP123" i="8"/>
  <c r="BO123" i="8"/>
  <c r="BV123" i="8" s="1"/>
  <c r="AP123" i="8"/>
  <c r="AP133" i="8" s="1"/>
  <c r="AP208" i="8" s="1"/>
  <c r="AO123" i="8"/>
  <c r="AO198" i="8" s="1"/>
  <c r="AN123" i="8"/>
  <c r="AN198" i="8" s="1"/>
  <c r="AM123" i="8"/>
  <c r="AM133" i="8" s="1"/>
  <c r="AL123" i="8"/>
  <c r="AL133" i="8" s="1"/>
  <c r="AL208" i="8" s="1"/>
  <c r="AK123" i="8"/>
  <c r="AK198" i="8" s="1"/>
  <c r="AJ123" i="8"/>
  <c r="AJ198" i="8" s="1"/>
  <c r="AI123" i="8"/>
  <c r="AI133" i="8" s="1"/>
  <c r="AH123" i="8"/>
  <c r="AH133" i="8" s="1"/>
  <c r="AH208" i="8" s="1"/>
  <c r="AG123" i="8"/>
  <c r="AG198" i="8" s="1"/>
  <c r="AF123" i="8"/>
  <c r="AF198" i="8" s="1"/>
  <c r="AE123" i="8"/>
  <c r="AE133" i="8" s="1"/>
  <c r="AD123" i="8"/>
  <c r="AD133" i="8" s="1"/>
  <c r="AD208" i="8" s="1"/>
  <c r="AC123" i="8"/>
  <c r="AC198" i="8" s="1"/>
  <c r="AB123" i="8"/>
  <c r="AB198" i="8" s="1"/>
  <c r="AA123" i="8"/>
  <c r="AA133" i="8" s="1"/>
  <c r="AA208" i="8" s="1"/>
  <c r="Z123" i="8"/>
  <c r="Z133" i="8" s="1"/>
  <c r="Y123" i="8"/>
  <c r="Y198" i="8" s="1"/>
  <c r="X123" i="8"/>
  <c r="X198" i="8" s="1"/>
  <c r="W123" i="8"/>
  <c r="W133" i="8" s="1"/>
  <c r="W208" i="8" s="1"/>
  <c r="V123" i="8"/>
  <c r="BJ123" i="8" s="1"/>
  <c r="U123" i="8"/>
  <c r="U198" i="8" s="1"/>
  <c r="T123" i="8"/>
  <c r="T198" i="8" s="1"/>
  <c r="S123" i="8"/>
  <c r="S133" i="8" s="1"/>
  <c r="S208" i="8" s="1"/>
  <c r="R123" i="8"/>
  <c r="R133" i="8" s="1"/>
  <c r="Q123" i="8"/>
  <c r="Q198" i="8" s="1"/>
  <c r="P123" i="8"/>
  <c r="P198" i="8" s="1"/>
  <c r="O123" i="8"/>
  <c r="O133" i="8" s="1"/>
  <c r="O208" i="8" s="1"/>
  <c r="N123" i="8"/>
  <c r="N133" i="8" s="1"/>
  <c r="N208" i="8" s="1"/>
  <c r="M123" i="8"/>
  <c r="M198" i="8" s="1"/>
  <c r="I123" i="8"/>
  <c r="I198" i="8" s="1"/>
  <c r="H123" i="8"/>
  <c r="H198" i="8" s="1"/>
  <c r="G123" i="8"/>
  <c r="G133" i="8" s="1"/>
  <c r="G208" i="8" s="1"/>
  <c r="F123" i="8"/>
  <c r="D123" i="8" s="1"/>
  <c r="E123" i="8"/>
  <c r="BF123" i="8" s="1"/>
  <c r="BD121" i="8"/>
  <c r="BC121" i="8"/>
  <c r="BB121" i="8"/>
  <c r="BA121" i="8"/>
  <c r="AZ121" i="8"/>
  <c r="BQ121" i="8" s="1"/>
  <c r="AY121" i="8"/>
  <c r="AX121" i="8"/>
  <c r="AW121" i="8"/>
  <c r="AV121" i="8"/>
  <c r="BP121" i="8" s="1"/>
  <c r="AU121" i="8"/>
  <c r="AT121" i="8"/>
  <c r="AS121" i="8"/>
  <c r="BO121" i="8" s="1"/>
  <c r="BV121" i="8" s="1"/>
  <c r="AR121" i="8"/>
  <c r="AQ121" i="8"/>
  <c r="AP121" i="8"/>
  <c r="AP196" i="8" s="1"/>
  <c r="AO121" i="8"/>
  <c r="AO196" i="8" s="1"/>
  <c r="AN121" i="8"/>
  <c r="AN196" i="8" s="1"/>
  <c r="AM121" i="8"/>
  <c r="AM196" i="8" s="1"/>
  <c r="AL121" i="8"/>
  <c r="AL196" i="8" s="1"/>
  <c r="AK121" i="8"/>
  <c r="AK196" i="8" s="1"/>
  <c r="AJ121" i="8"/>
  <c r="AJ196" i="8" s="1"/>
  <c r="AI121" i="8"/>
  <c r="AI196" i="8" s="1"/>
  <c r="AH121" i="8"/>
  <c r="AH196" i="8" s="1"/>
  <c r="AG121" i="8"/>
  <c r="AG196" i="8" s="1"/>
  <c r="AF121" i="8"/>
  <c r="AF196" i="8" s="1"/>
  <c r="AE121" i="8"/>
  <c r="AE196" i="8" s="1"/>
  <c r="AD121" i="8"/>
  <c r="AD196" i="8" s="1"/>
  <c r="AC121" i="8"/>
  <c r="AC196" i="8" s="1"/>
  <c r="AB121" i="8"/>
  <c r="AB196" i="8" s="1"/>
  <c r="AA121" i="8"/>
  <c r="AA196" i="8" s="1"/>
  <c r="Z121" i="8"/>
  <c r="Z196" i="8" s="1"/>
  <c r="Y121" i="8"/>
  <c r="Y196" i="8" s="1"/>
  <c r="X121" i="8"/>
  <c r="X196" i="8" s="1"/>
  <c r="W121" i="8"/>
  <c r="W196" i="8" s="1"/>
  <c r="V121" i="8"/>
  <c r="V196" i="8" s="1"/>
  <c r="U121" i="8"/>
  <c r="U196" i="8" s="1"/>
  <c r="T121" i="8"/>
  <c r="T196" i="8" s="1"/>
  <c r="S121" i="8"/>
  <c r="S196" i="8" s="1"/>
  <c r="R121" i="8"/>
  <c r="R196" i="8" s="1"/>
  <c r="Q121" i="8"/>
  <c r="Q196" i="8" s="1"/>
  <c r="P121" i="8"/>
  <c r="P196" i="8" s="1"/>
  <c r="O121" i="8"/>
  <c r="O196" i="8" s="1"/>
  <c r="N121" i="8"/>
  <c r="N196" i="8" s="1"/>
  <c r="M121" i="8"/>
  <c r="BH121" i="8" s="1"/>
  <c r="L121" i="8"/>
  <c r="L196" i="8" s="1"/>
  <c r="K121" i="8"/>
  <c r="K196" i="8" s="1"/>
  <c r="J121" i="8"/>
  <c r="J196" i="8" s="1"/>
  <c r="I121" i="8"/>
  <c r="BG121" i="8" s="1"/>
  <c r="H121" i="8"/>
  <c r="H196" i="8" s="1"/>
  <c r="G121" i="8"/>
  <c r="G196" i="8" s="1"/>
  <c r="F121" i="8"/>
  <c r="F196" i="8" s="1"/>
  <c r="E121" i="8"/>
  <c r="BF121" i="8" s="1"/>
  <c r="BT120" i="8"/>
  <c r="BQ120" i="8"/>
  <c r="BP120" i="8"/>
  <c r="BO120" i="8"/>
  <c r="BV120" i="8" s="1"/>
  <c r="BN120" i="8"/>
  <c r="BM120" i="8"/>
  <c r="BL120" i="8"/>
  <c r="BU120" i="8" s="1"/>
  <c r="BK120" i="8"/>
  <c r="BJ120" i="8"/>
  <c r="BI120" i="8"/>
  <c r="BH120" i="8"/>
  <c r="BG120" i="8"/>
  <c r="BF120" i="8"/>
  <c r="BR120" i="8" s="1"/>
  <c r="D120" i="8"/>
  <c r="BV119" i="8"/>
  <c r="BQ119" i="8"/>
  <c r="BP119" i="8"/>
  <c r="BO119" i="8"/>
  <c r="BN119" i="8"/>
  <c r="BM119" i="8"/>
  <c r="BL119" i="8"/>
  <c r="BX119" i="8" s="1"/>
  <c r="BK119" i="8"/>
  <c r="BJ119" i="8"/>
  <c r="BI119" i="8"/>
  <c r="BT119" i="8" s="1"/>
  <c r="BH119" i="8"/>
  <c r="BG119" i="8"/>
  <c r="BF119" i="8"/>
  <c r="BW119" i="8" s="1"/>
  <c r="D119" i="8"/>
  <c r="BD117" i="8"/>
  <c r="BC117" i="8"/>
  <c r="BB117" i="8"/>
  <c r="BA117" i="8"/>
  <c r="AZ117" i="8"/>
  <c r="BQ117" i="8" s="1"/>
  <c r="AY117" i="8"/>
  <c r="AX117" i="8"/>
  <c r="AW117" i="8"/>
  <c r="AV117" i="8"/>
  <c r="BP117" i="8" s="1"/>
  <c r="AU117" i="8"/>
  <c r="AT117" i="8"/>
  <c r="AS117" i="8"/>
  <c r="AR117" i="8"/>
  <c r="BO117" i="8" s="1"/>
  <c r="BV117" i="8" s="1"/>
  <c r="AQ117" i="8"/>
  <c r="AP117" i="8"/>
  <c r="AP192" i="8" s="1"/>
  <c r="AN117" i="8"/>
  <c r="AN192" i="8" s="1"/>
  <c r="AM117" i="8"/>
  <c r="AM192" i="8" s="1"/>
  <c r="AK117" i="8"/>
  <c r="AK192" i="8" s="1"/>
  <c r="AJ117" i="8"/>
  <c r="AJ192" i="8" s="1"/>
  <c r="AI117" i="8"/>
  <c r="AI192" i="8" s="1"/>
  <c r="AF117" i="8"/>
  <c r="AF192" i="8" s="1"/>
  <c r="AE117" i="8"/>
  <c r="AE192" i="8" s="1"/>
  <c r="AC117" i="8"/>
  <c r="AC192" i="8" s="1"/>
  <c r="AB117" i="8"/>
  <c r="AB192" i="8" s="1"/>
  <c r="AA117" i="8"/>
  <c r="AA192" i="8" s="1"/>
  <c r="Y117" i="8"/>
  <c r="Y192" i="8" s="1"/>
  <c r="X117" i="8"/>
  <c r="X192" i="8" s="1"/>
  <c r="W117" i="8"/>
  <c r="W192" i="8" s="1"/>
  <c r="V117" i="8"/>
  <c r="V192" i="8" s="1"/>
  <c r="U117" i="8"/>
  <c r="U192" i="8" s="1"/>
  <c r="T117" i="8"/>
  <c r="T192" i="8" s="1"/>
  <c r="S117" i="8"/>
  <c r="S192" i="8" s="1"/>
  <c r="R117" i="8"/>
  <c r="R192" i="8" s="1"/>
  <c r="Q117" i="8"/>
  <c r="Q192" i="8" s="1"/>
  <c r="P117" i="8"/>
  <c r="P192" i="8" s="1"/>
  <c r="O117" i="8"/>
  <c r="O192" i="8" s="1"/>
  <c r="H117" i="8"/>
  <c r="H192" i="8" s="1"/>
  <c r="G117" i="8"/>
  <c r="G192" i="8" s="1"/>
  <c r="F117" i="8"/>
  <c r="F192" i="8" s="1"/>
  <c r="BQ116" i="8"/>
  <c r="BP116" i="8"/>
  <c r="BO116" i="8"/>
  <c r="BV116" i="8" s="1"/>
  <c r="BN116" i="8"/>
  <c r="BM116" i="8"/>
  <c r="BL116" i="8"/>
  <c r="BU116" i="8" s="1"/>
  <c r="BK116" i="8"/>
  <c r="BT116" i="8" s="1"/>
  <c r="BJ116" i="8"/>
  <c r="BI116" i="8"/>
  <c r="BH116" i="8"/>
  <c r="BG116" i="8"/>
  <c r="BW116" i="8" s="1"/>
  <c r="BF116" i="8"/>
  <c r="BR116" i="8" s="1"/>
  <c r="D116" i="8"/>
  <c r="BQ115" i="8"/>
  <c r="BV115" i="8" s="1"/>
  <c r="BP115" i="8"/>
  <c r="BO115" i="8"/>
  <c r="BN115" i="8"/>
  <c r="BM115" i="8"/>
  <c r="BU115" i="8" s="1"/>
  <c r="BL115" i="8"/>
  <c r="BX115" i="8" s="1"/>
  <c r="BK115" i="8"/>
  <c r="BJ115" i="8"/>
  <c r="BI115" i="8"/>
  <c r="BT115" i="8" s="1"/>
  <c r="BH115" i="8"/>
  <c r="BG115" i="8"/>
  <c r="BF115" i="8"/>
  <c r="BW115" i="8" s="1"/>
  <c r="D115" i="8"/>
  <c r="BQ114" i="8"/>
  <c r="BP114" i="8"/>
  <c r="BO114" i="8"/>
  <c r="BV114" i="8" s="1"/>
  <c r="BJ114" i="8"/>
  <c r="BI114" i="8"/>
  <c r="AO114" i="8"/>
  <c r="AO117" i="8" s="1"/>
  <c r="AO192" i="8" s="1"/>
  <c r="AN114" i="8"/>
  <c r="AN189" i="8" s="1"/>
  <c r="AL114" i="8"/>
  <c r="AL117" i="8" s="1"/>
  <c r="AL192" i="8" s="1"/>
  <c r="AI114" i="8"/>
  <c r="BM114" i="8" s="1"/>
  <c r="AH114" i="8"/>
  <c r="AH117" i="8" s="1"/>
  <c r="AH192" i="8" s="1"/>
  <c r="AG114" i="8"/>
  <c r="AG117" i="8" s="1"/>
  <c r="AG192" i="8" s="1"/>
  <c r="AD114" i="8"/>
  <c r="AD117" i="8" s="1"/>
  <c r="AD192" i="8" s="1"/>
  <c r="Z114" i="8"/>
  <c r="Z117" i="8" s="1"/>
  <c r="N114" i="8"/>
  <c r="N117" i="8" s="1"/>
  <c r="N192" i="8" s="1"/>
  <c r="M114" i="8"/>
  <c r="M117" i="8" s="1"/>
  <c r="L114" i="8"/>
  <c r="L117" i="8" s="1"/>
  <c r="L192" i="8" s="1"/>
  <c r="K114" i="8"/>
  <c r="K189" i="8" s="1"/>
  <c r="J114" i="8"/>
  <c r="J117" i="8" s="1"/>
  <c r="J192" i="8" s="1"/>
  <c r="I114" i="8"/>
  <c r="I117" i="8" s="1"/>
  <c r="E114" i="8"/>
  <c r="E117" i="8" s="1"/>
  <c r="BD112" i="8"/>
  <c r="BC112" i="8"/>
  <c r="BB112" i="8"/>
  <c r="BA112" i="8"/>
  <c r="AZ112" i="8"/>
  <c r="BQ112" i="8" s="1"/>
  <c r="AY112" i="8"/>
  <c r="AX112" i="8"/>
  <c r="AW112" i="8"/>
  <c r="AV112" i="8"/>
  <c r="BP112" i="8" s="1"/>
  <c r="AU112" i="8"/>
  <c r="AT112" i="8"/>
  <c r="AS112" i="8"/>
  <c r="AR112" i="8"/>
  <c r="BO112" i="8" s="1"/>
  <c r="BV112" i="8" s="1"/>
  <c r="AQ112" i="8"/>
  <c r="AP112" i="8"/>
  <c r="AP187" i="8" s="1"/>
  <c r="AO112" i="8"/>
  <c r="AO187" i="8" s="1"/>
  <c r="AN112" i="8"/>
  <c r="AN187" i="8" s="1"/>
  <c r="AM112" i="8"/>
  <c r="AM187" i="8" s="1"/>
  <c r="AL112" i="8"/>
  <c r="AL187" i="8" s="1"/>
  <c r="AK112" i="8"/>
  <c r="AK187" i="8" s="1"/>
  <c r="AJ112" i="8"/>
  <c r="AJ187" i="8" s="1"/>
  <c r="AI112" i="8"/>
  <c r="AI187" i="8" s="1"/>
  <c r="AH112" i="8"/>
  <c r="AH187" i="8" s="1"/>
  <c r="AG112" i="8"/>
  <c r="AG187" i="8" s="1"/>
  <c r="AF112" i="8"/>
  <c r="AF187" i="8" s="1"/>
  <c r="AE112" i="8"/>
  <c r="AE187" i="8" s="1"/>
  <c r="AD112" i="8"/>
  <c r="AD187" i="8" s="1"/>
  <c r="AC112" i="8"/>
  <c r="AC187" i="8" s="1"/>
  <c r="AB112" i="8"/>
  <c r="AB187" i="8" s="1"/>
  <c r="AA112" i="8"/>
  <c r="AA187" i="8" s="1"/>
  <c r="Z112" i="8"/>
  <c r="BK112" i="8" s="1"/>
  <c r="Y112" i="8"/>
  <c r="Y187" i="8" s="1"/>
  <c r="X112" i="8"/>
  <c r="X187" i="8" s="1"/>
  <c r="W112" i="8"/>
  <c r="W187" i="8" s="1"/>
  <c r="V112" i="8"/>
  <c r="BJ112" i="8" s="1"/>
  <c r="U112" i="8"/>
  <c r="U187" i="8" s="1"/>
  <c r="T112" i="8"/>
  <c r="T187" i="8" s="1"/>
  <c r="S112" i="8"/>
  <c r="S187" i="8" s="1"/>
  <c r="R112" i="8"/>
  <c r="R187" i="8" s="1"/>
  <c r="Q112" i="8"/>
  <c r="Q187" i="8" s="1"/>
  <c r="P112" i="8"/>
  <c r="P187" i="8" s="1"/>
  <c r="O112" i="8"/>
  <c r="O187" i="8" s="1"/>
  <c r="N112" i="8"/>
  <c r="N187" i="8" s="1"/>
  <c r="M112" i="8"/>
  <c r="M187" i="8" s="1"/>
  <c r="L112" i="8"/>
  <c r="L187" i="8" s="1"/>
  <c r="K112" i="8"/>
  <c r="K187" i="8" s="1"/>
  <c r="J112" i="8"/>
  <c r="J187" i="8" s="1"/>
  <c r="I112" i="8"/>
  <c r="I187" i="8" s="1"/>
  <c r="H112" i="8"/>
  <c r="H187" i="8" s="1"/>
  <c r="G112" i="8"/>
  <c r="G187" i="8" s="1"/>
  <c r="F112" i="8"/>
  <c r="F187" i="8" s="1"/>
  <c r="E112" i="8"/>
  <c r="BF112" i="8" s="1"/>
  <c r="D112" i="8"/>
  <c r="D113" i="8" s="1"/>
  <c r="BQ111" i="8"/>
  <c r="BP111" i="8"/>
  <c r="BO111" i="8"/>
  <c r="BV111" i="8" s="1"/>
  <c r="BN111" i="8"/>
  <c r="BM111" i="8"/>
  <c r="BL111" i="8"/>
  <c r="BU111" i="8" s="1"/>
  <c r="BK111" i="8"/>
  <c r="BT111" i="8" s="1"/>
  <c r="BJ111" i="8"/>
  <c r="BI111" i="8"/>
  <c r="BH111" i="8"/>
  <c r="BG111" i="8"/>
  <c r="BW111" i="8" s="1"/>
  <c r="BF111" i="8"/>
  <c r="BR111" i="8" s="1"/>
  <c r="D111" i="8"/>
  <c r="BQ110" i="8"/>
  <c r="BV110" i="8" s="1"/>
  <c r="BP110" i="8"/>
  <c r="BO110" i="8"/>
  <c r="BN110" i="8"/>
  <c r="BM110" i="8"/>
  <c r="BU110" i="8" s="1"/>
  <c r="BL110" i="8"/>
  <c r="BX110" i="8" s="1"/>
  <c r="BK110" i="8"/>
  <c r="BJ110" i="8"/>
  <c r="BI110" i="8"/>
  <c r="BT110" i="8" s="1"/>
  <c r="BH110" i="8"/>
  <c r="BG110" i="8"/>
  <c r="BF110" i="8"/>
  <c r="BW110" i="8" s="1"/>
  <c r="D110" i="8"/>
  <c r="BD108" i="8"/>
  <c r="BC108" i="8"/>
  <c r="BB108" i="8"/>
  <c r="BA108" i="8"/>
  <c r="AZ108" i="8"/>
  <c r="BQ108" i="8" s="1"/>
  <c r="AY108" i="8"/>
  <c r="BP108" i="8" s="1"/>
  <c r="AX108" i="8"/>
  <c r="AW108" i="8"/>
  <c r="AV108" i="8"/>
  <c r="AU108" i="8"/>
  <c r="AT108" i="8"/>
  <c r="AS108" i="8"/>
  <c r="AR108" i="8"/>
  <c r="BO108" i="8" s="1"/>
  <c r="AQ108" i="8"/>
  <c r="BV107" i="8"/>
  <c r="BQ107" i="8"/>
  <c r="BP107" i="8"/>
  <c r="BO107" i="8"/>
  <c r="AP107" i="8"/>
  <c r="AP182" i="8" s="1"/>
  <c r="AO107" i="8"/>
  <c r="AO182" i="8" s="1"/>
  <c r="AN107" i="8"/>
  <c r="AN182" i="8" s="1"/>
  <c r="AM107" i="8"/>
  <c r="AM182" i="8" s="1"/>
  <c r="AL107" i="8"/>
  <c r="AL182" i="8" s="1"/>
  <c r="AK107" i="8"/>
  <c r="AK182" i="8" s="1"/>
  <c r="AJ107" i="8"/>
  <c r="AJ182" i="8" s="1"/>
  <c r="AI107" i="8"/>
  <c r="AI182" i="8" s="1"/>
  <c r="AH107" i="8"/>
  <c r="AH182" i="8" s="1"/>
  <c r="AG107" i="8"/>
  <c r="AG182" i="8" s="1"/>
  <c r="AF107" i="8"/>
  <c r="AF182" i="8" s="1"/>
  <c r="AE107" i="8"/>
  <c r="BL107" i="8" s="1"/>
  <c r="AD107" i="8"/>
  <c r="AD182" i="8" s="1"/>
  <c r="AC107" i="8"/>
  <c r="AC182" i="8" s="1"/>
  <c r="AB107" i="8"/>
  <c r="AB182" i="8" s="1"/>
  <c r="AA107" i="8"/>
  <c r="AA182" i="8" s="1"/>
  <c r="Z107" i="8"/>
  <c r="BK107" i="8" s="1"/>
  <c r="Y107" i="8"/>
  <c r="Y182" i="8" s="1"/>
  <c r="X107" i="8"/>
  <c r="X182" i="8" s="1"/>
  <c r="W107" i="8"/>
  <c r="W182" i="8" s="1"/>
  <c r="V107" i="8"/>
  <c r="V182" i="8" s="1"/>
  <c r="U107" i="8"/>
  <c r="U182" i="8" s="1"/>
  <c r="T107" i="8"/>
  <c r="T182" i="8" s="1"/>
  <c r="S107" i="8"/>
  <c r="S182" i="8" s="1"/>
  <c r="R107" i="8"/>
  <c r="R182" i="8" s="1"/>
  <c r="Q107" i="8"/>
  <c r="Q182" i="8" s="1"/>
  <c r="P107" i="8"/>
  <c r="P182" i="8" s="1"/>
  <c r="O107" i="8"/>
  <c r="O182" i="8" s="1"/>
  <c r="N107" i="8"/>
  <c r="N182" i="8" s="1"/>
  <c r="M107" i="8"/>
  <c r="M182" i="8" s="1"/>
  <c r="L107" i="8"/>
  <c r="L182" i="8" s="1"/>
  <c r="K107" i="8"/>
  <c r="K182" i="8" s="1"/>
  <c r="J107" i="8"/>
  <c r="J182" i="8" s="1"/>
  <c r="I107" i="8"/>
  <c r="I182" i="8" s="1"/>
  <c r="H107" i="8"/>
  <c r="H182" i="8" s="1"/>
  <c r="G107" i="8"/>
  <c r="D107" i="8" s="1"/>
  <c r="F107" i="8"/>
  <c r="F182" i="8" s="1"/>
  <c r="E107" i="8"/>
  <c r="BV106" i="8"/>
  <c r="BQ106" i="8"/>
  <c r="BP106" i="8"/>
  <c r="BO106" i="8"/>
  <c r="AP106" i="8"/>
  <c r="AP181" i="8" s="1"/>
  <c r="AO106" i="8"/>
  <c r="AO108" i="8" s="1"/>
  <c r="AO183" i="8" s="1"/>
  <c r="AN106" i="8"/>
  <c r="AN108" i="8" s="1"/>
  <c r="AN183" i="8" s="1"/>
  <c r="AM106" i="8"/>
  <c r="AM181" i="8" s="1"/>
  <c r="AL106" i="8"/>
  <c r="AL181" i="8" s="1"/>
  <c r="AK106" i="8"/>
  <c r="AK108" i="8" s="1"/>
  <c r="AK183" i="8" s="1"/>
  <c r="AJ106" i="8"/>
  <c r="AJ108" i="8" s="1"/>
  <c r="AJ183" i="8" s="1"/>
  <c r="AI106" i="8"/>
  <c r="AI181" i="8" s="1"/>
  <c r="AH106" i="8"/>
  <c r="AH181" i="8" s="1"/>
  <c r="AG106" i="8"/>
  <c r="AG108" i="8" s="1"/>
  <c r="AG183" i="8" s="1"/>
  <c r="AF106" i="8"/>
  <c r="AF108" i="8" s="1"/>
  <c r="AF183" i="8" s="1"/>
  <c r="AE106" i="8"/>
  <c r="AE181" i="8" s="1"/>
  <c r="AD106" i="8"/>
  <c r="AD181" i="8" s="1"/>
  <c r="AC106" i="8"/>
  <c r="AC108" i="8" s="1"/>
  <c r="AC183" i="8" s="1"/>
  <c r="AB106" i="8"/>
  <c r="AB108" i="8" s="1"/>
  <c r="AB183" i="8" s="1"/>
  <c r="AA106" i="8"/>
  <c r="AA181" i="8" s="1"/>
  <c r="Z106" i="8"/>
  <c r="Z181" i="8" s="1"/>
  <c r="Y106" i="8"/>
  <c r="Y108" i="8" s="1"/>
  <c r="Y183" i="8" s="1"/>
  <c r="X106" i="8"/>
  <c r="X108" i="8" s="1"/>
  <c r="X183" i="8" s="1"/>
  <c r="W106" i="8"/>
  <c r="W181" i="8" s="1"/>
  <c r="V106" i="8"/>
  <c r="V181" i="8" s="1"/>
  <c r="U106" i="8"/>
  <c r="U108" i="8" s="1"/>
  <c r="U183" i="8" s="1"/>
  <c r="T106" i="8"/>
  <c r="T108" i="8" s="1"/>
  <c r="T183" i="8" s="1"/>
  <c r="S106" i="8"/>
  <c r="S181" i="8" s="1"/>
  <c r="R106" i="8"/>
  <c r="R181" i="8" s="1"/>
  <c r="Q106" i="8"/>
  <c r="Q108" i="8" s="1"/>
  <c r="Q183" i="8" s="1"/>
  <c r="P106" i="8"/>
  <c r="P108" i="8" s="1"/>
  <c r="P183" i="8" s="1"/>
  <c r="O106" i="8"/>
  <c r="O181" i="8" s="1"/>
  <c r="N106" i="8"/>
  <c r="N181" i="8" s="1"/>
  <c r="M106" i="8"/>
  <c r="M108" i="8" s="1"/>
  <c r="L106" i="8"/>
  <c r="L108" i="8" s="1"/>
  <c r="L183" i="8" s="1"/>
  <c r="K106" i="8"/>
  <c r="K181" i="8" s="1"/>
  <c r="J106" i="8"/>
  <c r="J181" i="8" s="1"/>
  <c r="I106" i="8"/>
  <c r="I108" i="8" s="1"/>
  <c r="H106" i="8"/>
  <c r="H108" i="8" s="1"/>
  <c r="H183" i="8" s="1"/>
  <c r="G106" i="8"/>
  <c r="G181" i="8" s="1"/>
  <c r="F106" i="8"/>
  <c r="F181" i="8" s="1"/>
  <c r="E106" i="8"/>
  <c r="E108" i="8" s="1"/>
  <c r="BD104" i="8"/>
  <c r="BC104" i="8"/>
  <c r="BB104" i="8"/>
  <c r="BA104" i="8"/>
  <c r="AZ104" i="8"/>
  <c r="BQ104" i="8" s="1"/>
  <c r="AY104" i="8"/>
  <c r="AX104" i="8"/>
  <c r="AW104" i="8"/>
  <c r="AV104" i="8"/>
  <c r="BP104" i="8" s="1"/>
  <c r="AU104" i="8"/>
  <c r="AT104" i="8"/>
  <c r="BO104" i="8" s="1"/>
  <c r="AS104" i="8"/>
  <c r="AR104" i="8"/>
  <c r="AQ104" i="8"/>
  <c r="AP104" i="8"/>
  <c r="AP179" i="8" s="1"/>
  <c r="AM104" i="8"/>
  <c r="AM179" i="8" s="1"/>
  <c r="AL104" i="8"/>
  <c r="AL179" i="8" s="1"/>
  <c r="AK104" i="8"/>
  <c r="AK179" i="8" s="1"/>
  <c r="AI104" i="8"/>
  <c r="AF104" i="8"/>
  <c r="AF179" i="8" s="1"/>
  <c r="AE104" i="8"/>
  <c r="AD104" i="8"/>
  <c r="AD179" i="8" s="1"/>
  <c r="AB104" i="8"/>
  <c r="AB179" i="8" s="1"/>
  <c r="AA104" i="8"/>
  <c r="AA179" i="8" s="1"/>
  <c r="Z104" i="8"/>
  <c r="W104" i="8"/>
  <c r="W179" i="8" s="1"/>
  <c r="V104" i="8"/>
  <c r="V179" i="8" s="1"/>
  <c r="T104" i="8"/>
  <c r="T179" i="8" s="1"/>
  <c r="S104" i="8"/>
  <c r="S179" i="8" s="1"/>
  <c r="R104" i="8"/>
  <c r="P104" i="8"/>
  <c r="P179" i="8" s="1"/>
  <c r="O104" i="8"/>
  <c r="O179" i="8" s="1"/>
  <c r="N104" i="8"/>
  <c r="N179" i="8" s="1"/>
  <c r="L104" i="8"/>
  <c r="L179" i="8" s="1"/>
  <c r="J104" i="8"/>
  <c r="I104" i="8"/>
  <c r="I179" i="8" s="1"/>
  <c r="F104" i="8"/>
  <c r="F179" i="8" s="1"/>
  <c r="E104" i="8"/>
  <c r="BQ103" i="8"/>
  <c r="BV103" i="8" s="1"/>
  <c r="BP103" i="8"/>
  <c r="BO103" i="8"/>
  <c r="BN103" i="8"/>
  <c r="BM103" i="8"/>
  <c r="BJ103" i="8"/>
  <c r="BI103" i="8"/>
  <c r="BT103" i="8" s="1"/>
  <c r="BH103" i="8"/>
  <c r="AH103" i="8"/>
  <c r="AH178" i="8" s="1"/>
  <c r="AD103" i="8"/>
  <c r="BK103" i="8" s="1"/>
  <c r="M103" i="8"/>
  <c r="M178" i="8" s="1"/>
  <c r="K103" i="8"/>
  <c r="K178" i="8" s="1"/>
  <c r="H103" i="8"/>
  <c r="H104" i="8" s="1"/>
  <c r="H179" i="8" s="1"/>
  <c r="BQ102" i="8"/>
  <c r="BP102" i="8"/>
  <c r="BO102" i="8"/>
  <c r="BV102" i="8" s="1"/>
  <c r="BL102" i="8"/>
  <c r="AN102" i="8"/>
  <c r="BN102" i="8" s="1"/>
  <c r="AJ102" i="8"/>
  <c r="AD102" i="8"/>
  <c r="Y102" i="8"/>
  <c r="R102" i="8"/>
  <c r="R177" i="8" s="1"/>
  <c r="M102" i="8"/>
  <c r="M104" i="8" s="1"/>
  <c r="J102" i="8"/>
  <c r="G102" i="8"/>
  <c r="G104" i="8" s="1"/>
  <c r="G179" i="8" s="1"/>
  <c r="BV101" i="8"/>
  <c r="BQ101" i="8"/>
  <c r="BP101" i="8"/>
  <c r="BO101" i="8"/>
  <c r="BN101" i="8"/>
  <c r="BM101" i="8"/>
  <c r="BK101" i="8"/>
  <c r="BJ101" i="8"/>
  <c r="BI101" i="8"/>
  <c r="BT101" i="8" s="1"/>
  <c r="BH101" i="8"/>
  <c r="BG101" i="8"/>
  <c r="BF101" i="8"/>
  <c r="BW101" i="8" s="1"/>
  <c r="AH101" i="8"/>
  <c r="BL101" i="8" s="1"/>
  <c r="BQ100" i="8"/>
  <c r="BV100" i="8" s="1"/>
  <c r="BP100" i="8"/>
  <c r="BO100" i="8"/>
  <c r="BM100" i="8"/>
  <c r="BI100" i="8"/>
  <c r="BH100" i="8"/>
  <c r="BF100" i="8"/>
  <c r="AO100" i="8"/>
  <c r="AO175" i="8" s="1"/>
  <c r="AN100" i="8"/>
  <c r="AN104" i="8" s="1"/>
  <c r="AN179" i="8" s="1"/>
  <c r="AJ100" i="8"/>
  <c r="AJ104" i="8" s="1"/>
  <c r="AJ179" i="8" s="1"/>
  <c r="AH100" i="8"/>
  <c r="AH175" i="8" s="1"/>
  <c r="AG100" i="8"/>
  <c r="AG104" i="8" s="1"/>
  <c r="AG179" i="8" s="1"/>
  <c r="AD100" i="8"/>
  <c r="AD175" i="8" s="1"/>
  <c r="AC100" i="8"/>
  <c r="AC175" i="8" s="1"/>
  <c r="Y100" i="8"/>
  <c r="Y175" i="8" s="1"/>
  <c r="X100" i="8"/>
  <c r="X104" i="8" s="1"/>
  <c r="X179" i="8" s="1"/>
  <c r="U100" i="8"/>
  <c r="U175" i="8" s="1"/>
  <c r="Q100" i="8"/>
  <c r="Q175" i="8" s="1"/>
  <c r="K100" i="8"/>
  <c r="BG100" i="8" s="1"/>
  <c r="D100" i="8"/>
  <c r="BD98" i="8"/>
  <c r="BC98" i="8"/>
  <c r="BB98" i="8"/>
  <c r="BA98" i="8"/>
  <c r="AZ98" i="8"/>
  <c r="BQ98" i="8" s="1"/>
  <c r="AY98" i="8"/>
  <c r="BP98" i="8" s="1"/>
  <c r="AX98" i="8"/>
  <c r="AW98" i="8"/>
  <c r="AV98" i="8"/>
  <c r="AU98" i="8"/>
  <c r="AT98" i="8"/>
  <c r="AS98" i="8"/>
  <c r="AR98" i="8"/>
  <c r="BO98" i="8" s="1"/>
  <c r="BV98" i="8" s="1"/>
  <c r="AQ98" i="8"/>
  <c r="AP98" i="8"/>
  <c r="AP173" i="8" s="1"/>
  <c r="AO98" i="8"/>
  <c r="AO173" i="8" s="1"/>
  <c r="AN98" i="8"/>
  <c r="AN173" i="8" s="1"/>
  <c r="AM98" i="8"/>
  <c r="AM173" i="8" s="1"/>
  <c r="AL98" i="8"/>
  <c r="AL173" i="8" s="1"/>
  <c r="AK98" i="8"/>
  <c r="AK173" i="8" s="1"/>
  <c r="AJ98" i="8"/>
  <c r="AJ173" i="8" s="1"/>
  <c r="AI98" i="8"/>
  <c r="AI173" i="8" s="1"/>
  <c r="AH98" i="8"/>
  <c r="AH173" i="8" s="1"/>
  <c r="AG98" i="8"/>
  <c r="AG173" i="8" s="1"/>
  <c r="AF98" i="8"/>
  <c r="AF173" i="8" s="1"/>
  <c r="AE98" i="8"/>
  <c r="AE173" i="8" s="1"/>
  <c r="AD98" i="8"/>
  <c r="AD173" i="8" s="1"/>
  <c r="AC98" i="8"/>
  <c r="AC173" i="8" s="1"/>
  <c r="AB98" i="8"/>
  <c r="AB173" i="8" s="1"/>
  <c r="AA98" i="8"/>
  <c r="AA173" i="8" s="1"/>
  <c r="Z98" i="8"/>
  <c r="Z173" i="8" s="1"/>
  <c r="Y98" i="8"/>
  <c r="Y173" i="8" s="1"/>
  <c r="X98" i="8"/>
  <c r="X173" i="8" s="1"/>
  <c r="W98" i="8"/>
  <c r="W173" i="8" s="1"/>
  <c r="V98" i="8"/>
  <c r="BJ98" i="8" s="1"/>
  <c r="U98" i="8"/>
  <c r="U173" i="8" s="1"/>
  <c r="T98" i="8"/>
  <c r="T173" i="8" s="1"/>
  <c r="S98" i="8"/>
  <c r="S173" i="8" s="1"/>
  <c r="R98" i="8"/>
  <c r="R173" i="8" s="1"/>
  <c r="Q98" i="8"/>
  <c r="Q173" i="8" s="1"/>
  <c r="P98" i="8"/>
  <c r="P173" i="8" s="1"/>
  <c r="O98" i="8"/>
  <c r="O173" i="8" s="1"/>
  <c r="N98" i="8"/>
  <c r="N173" i="8" s="1"/>
  <c r="M98" i="8"/>
  <c r="M173" i="8" s="1"/>
  <c r="L98" i="8"/>
  <c r="L173" i="8" s="1"/>
  <c r="K98" i="8"/>
  <c r="K173" i="8" s="1"/>
  <c r="J98" i="8"/>
  <c r="J173" i="8" s="1"/>
  <c r="I98" i="8"/>
  <c r="I173" i="8" s="1"/>
  <c r="H98" i="8"/>
  <c r="H173" i="8" s="1"/>
  <c r="G98" i="8"/>
  <c r="G173" i="8" s="1"/>
  <c r="F98" i="8"/>
  <c r="F173" i="8" s="1"/>
  <c r="E98" i="8"/>
  <c r="BF98" i="8" s="1"/>
  <c r="BV97" i="8"/>
  <c r="BQ97" i="8"/>
  <c r="BP97" i="8"/>
  <c r="BO97" i="8"/>
  <c r="BN97" i="8"/>
  <c r="BM97" i="8"/>
  <c r="BU97" i="8" s="1"/>
  <c r="BL97" i="8"/>
  <c r="BX97" i="8" s="1"/>
  <c r="BK97" i="8"/>
  <c r="BJ97" i="8"/>
  <c r="BI97" i="8"/>
  <c r="BT97" i="8" s="1"/>
  <c r="BH97" i="8"/>
  <c r="BG97" i="8"/>
  <c r="BF97" i="8"/>
  <c r="BW97" i="8" s="1"/>
  <c r="D97" i="8"/>
  <c r="BT96" i="8"/>
  <c r="BQ96" i="8"/>
  <c r="BP96" i="8"/>
  <c r="BO96" i="8"/>
  <c r="BV96" i="8" s="1"/>
  <c r="BN96" i="8"/>
  <c r="BM96" i="8"/>
  <c r="BL96" i="8"/>
  <c r="BU96" i="8" s="1"/>
  <c r="BK96" i="8"/>
  <c r="BJ96" i="8"/>
  <c r="BI96" i="8"/>
  <c r="BH96" i="8"/>
  <c r="BG96" i="8"/>
  <c r="BF96" i="8"/>
  <c r="BR96" i="8" s="1"/>
  <c r="D96" i="8"/>
  <c r="BD94" i="8"/>
  <c r="BC94" i="8"/>
  <c r="BB94" i="8"/>
  <c r="BA94" i="8"/>
  <c r="AZ94" i="8"/>
  <c r="BQ94" i="8" s="1"/>
  <c r="AY94" i="8"/>
  <c r="AX94" i="8"/>
  <c r="BP94" i="8" s="1"/>
  <c r="AW94" i="8"/>
  <c r="AV94" i="8"/>
  <c r="AU94" i="8"/>
  <c r="AT94" i="8"/>
  <c r="BO94" i="8" s="1"/>
  <c r="AS94" i="8"/>
  <c r="AR94" i="8"/>
  <c r="AQ94" i="8"/>
  <c r="AP94" i="8"/>
  <c r="AP169" i="8" s="1"/>
  <c r="AL94" i="8"/>
  <c r="AL169" i="8" s="1"/>
  <c r="AH94" i="8"/>
  <c r="AH169" i="8" s="1"/>
  <c r="AD94" i="8"/>
  <c r="AD169" i="8" s="1"/>
  <c r="Z94" i="8"/>
  <c r="V94" i="8"/>
  <c r="V169" i="8" s="1"/>
  <c r="R94" i="8"/>
  <c r="N94" i="8"/>
  <c r="N169" i="8" s="1"/>
  <c r="J94" i="8"/>
  <c r="J169" i="8" s="1"/>
  <c r="F94" i="8"/>
  <c r="F169" i="8" s="1"/>
  <c r="BQ93" i="8"/>
  <c r="BV93" i="8" s="1"/>
  <c r="BP93" i="8"/>
  <c r="BO93" i="8"/>
  <c r="BN93" i="8"/>
  <c r="BM93" i="8"/>
  <c r="BU93" i="8" s="1"/>
  <c r="BL93" i="8"/>
  <c r="BX93" i="8" s="1"/>
  <c r="BK93" i="8"/>
  <c r="BJ93" i="8"/>
  <c r="BI93" i="8"/>
  <c r="BT93" i="8" s="1"/>
  <c r="BH93" i="8"/>
  <c r="BG93" i="8"/>
  <c r="BF93" i="8"/>
  <c r="BW93" i="8" s="1"/>
  <c r="D93" i="8"/>
  <c r="BQ92" i="8"/>
  <c r="BP92" i="8"/>
  <c r="BO92" i="8"/>
  <c r="BV92" i="8" s="1"/>
  <c r="BN92" i="8"/>
  <c r="BM92" i="8"/>
  <c r="BL92" i="8"/>
  <c r="BU92" i="8" s="1"/>
  <c r="BK92" i="8"/>
  <c r="BT92" i="8" s="1"/>
  <c r="BJ92" i="8"/>
  <c r="BI92" i="8"/>
  <c r="BH92" i="8"/>
  <c r="BG92" i="8"/>
  <c r="BW92" i="8" s="1"/>
  <c r="BF92" i="8"/>
  <c r="BR92" i="8" s="1"/>
  <c r="D92" i="8"/>
  <c r="BQ91" i="8"/>
  <c r="BV91" i="8" s="1"/>
  <c r="BP91" i="8"/>
  <c r="BO91" i="8"/>
  <c r="BN91" i="8"/>
  <c r="BL91" i="8"/>
  <c r="BK91" i="8"/>
  <c r="BJ91" i="8"/>
  <c r="BI91" i="8"/>
  <c r="BT91" i="8" s="1"/>
  <c r="BH91" i="8"/>
  <c r="BG91" i="8"/>
  <c r="BF91" i="8"/>
  <c r="BW91" i="8" s="1"/>
  <c r="AI91" i="8"/>
  <c r="AI166" i="8" s="1"/>
  <c r="BT90" i="8"/>
  <c r="BQ90" i="8"/>
  <c r="BP90" i="8"/>
  <c r="BO90" i="8"/>
  <c r="BV90" i="8" s="1"/>
  <c r="BM90" i="8"/>
  <c r="BL90" i="8"/>
  <c r="BK90" i="8"/>
  <c r="BJ90" i="8"/>
  <c r="BI90" i="8"/>
  <c r="BH90" i="8"/>
  <c r="BG90" i="8"/>
  <c r="AO90" i="8"/>
  <c r="AO165" i="8" s="1"/>
  <c r="H90" i="8"/>
  <c r="BF90" i="8" s="1"/>
  <c r="BQ89" i="8"/>
  <c r="BP89" i="8"/>
  <c r="BO89" i="8"/>
  <c r="BV89" i="8" s="1"/>
  <c r="AP89" i="8"/>
  <c r="AP164" i="8" s="1"/>
  <c r="AO89" i="8"/>
  <c r="AO164" i="8" s="1"/>
  <c r="AN89" i="8"/>
  <c r="AN164" i="8" s="1"/>
  <c r="AM89" i="8"/>
  <c r="AM164" i="8" s="1"/>
  <c r="AL89" i="8"/>
  <c r="AL164" i="8" s="1"/>
  <c r="AK89" i="8"/>
  <c r="BM89" i="8" s="1"/>
  <c r="AJ89" i="8"/>
  <c r="AJ164" i="8" s="1"/>
  <c r="AI89" i="8"/>
  <c r="AI164" i="8" s="1"/>
  <c r="AH89" i="8"/>
  <c r="AH164" i="8" s="1"/>
  <c r="AG89" i="8"/>
  <c r="AG164" i="8" s="1"/>
  <c r="AF89" i="8"/>
  <c r="AF164" i="8" s="1"/>
  <c r="AE89" i="8"/>
  <c r="AE164" i="8" s="1"/>
  <c r="AD89" i="8"/>
  <c r="AD164" i="8" s="1"/>
  <c r="AC89" i="8"/>
  <c r="AC164" i="8" s="1"/>
  <c r="AB89" i="8"/>
  <c r="AB164" i="8" s="1"/>
  <c r="AA89" i="8"/>
  <c r="AA164" i="8" s="1"/>
  <c r="Z89" i="8"/>
  <c r="Z164" i="8" s="1"/>
  <c r="Y89" i="8"/>
  <c r="Y164" i="8" s="1"/>
  <c r="X89" i="8"/>
  <c r="X164" i="8" s="1"/>
  <c r="W89" i="8"/>
  <c r="W164" i="8" s="1"/>
  <c r="V89" i="8"/>
  <c r="BJ89" i="8" s="1"/>
  <c r="U89" i="8"/>
  <c r="U164" i="8" s="1"/>
  <c r="T89" i="8"/>
  <c r="T164" i="8" s="1"/>
  <c r="S89" i="8"/>
  <c r="S164" i="8" s="1"/>
  <c r="R89" i="8"/>
  <c r="R164" i="8" s="1"/>
  <c r="Q89" i="8"/>
  <c r="Q164" i="8" s="1"/>
  <c r="P89" i="8"/>
  <c r="P164" i="8" s="1"/>
  <c r="O89" i="8"/>
  <c r="O164" i="8" s="1"/>
  <c r="N89" i="8"/>
  <c r="N164" i="8" s="1"/>
  <c r="M89" i="8"/>
  <c r="M164" i="8" s="1"/>
  <c r="L89" i="8"/>
  <c r="L164" i="8" s="1"/>
  <c r="K89" i="8"/>
  <c r="K164" i="8" s="1"/>
  <c r="J89" i="8"/>
  <c r="J164" i="8" s="1"/>
  <c r="I89" i="8"/>
  <c r="I164" i="8" s="1"/>
  <c r="H89" i="8"/>
  <c r="H164" i="8" s="1"/>
  <c r="G89" i="8"/>
  <c r="G164" i="8" s="1"/>
  <c r="F89" i="8"/>
  <c r="F164" i="8" s="1"/>
  <c r="E89" i="8"/>
  <c r="BF89" i="8" s="1"/>
  <c r="BQ88" i="8"/>
  <c r="BP88" i="8"/>
  <c r="BO88" i="8"/>
  <c r="BV88" i="8" s="1"/>
  <c r="AP88" i="8"/>
  <c r="AP163" i="8" s="1"/>
  <c r="AO88" i="8"/>
  <c r="AO163" i="8" s="1"/>
  <c r="AN88" i="8"/>
  <c r="AN94" i="8" s="1"/>
  <c r="AN169" i="8" s="1"/>
  <c r="AM88" i="8"/>
  <c r="BN88" i="8" s="1"/>
  <c r="AL88" i="8"/>
  <c r="AL163" i="8" s="1"/>
  <c r="AK88" i="8"/>
  <c r="AK163" i="8" s="1"/>
  <c r="AJ88" i="8"/>
  <c r="AJ94" i="8" s="1"/>
  <c r="AJ169" i="8" s="1"/>
  <c r="AI88" i="8"/>
  <c r="AI94" i="8" s="1"/>
  <c r="AH88" i="8"/>
  <c r="AH163" i="8" s="1"/>
  <c r="AG88" i="8"/>
  <c r="AG163" i="8" s="1"/>
  <c r="AF88" i="8"/>
  <c r="AF94" i="8" s="1"/>
  <c r="AF169" i="8" s="1"/>
  <c r="AE88" i="8"/>
  <c r="AE94" i="8" s="1"/>
  <c r="AD88" i="8"/>
  <c r="AD163" i="8" s="1"/>
  <c r="AC88" i="8"/>
  <c r="AC163" i="8" s="1"/>
  <c r="AB88" i="8"/>
  <c r="AB94" i="8" s="1"/>
  <c r="AB169" i="8" s="1"/>
  <c r="AA88" i="8"/>
  <c r="AA94" i="8" s="1"/>
  <c r="AA169" i="8" s="1"/>
  <c r="Z88" i="8"/>
  <c r="Z163" i="8" s="1"/>
  <c r="Y88" i="8"/>
  <c r="Y163" i="8" s="1"/>
  <c r="X88" i="8"/>
  <c r="X94" i="8" s="1"/>
  <c r="X169" i="8" s="1"/>
  <c r="W88" i="8"/>
  <c r="W94" i="8" s="1"/>
  <c r="W169" i="8" s="1"/>
  <c r="V88" i="8"/>
  <c r="BJ88" i="8" s="1"/>
  <c r="U88" i="8"/>
  <c r="U163" i="8" s="1"/>
  <c r="T88" i="8"/>
  <c r="T94" i="8" s="1"/>
  <c r="T169" i="8" s="1"/>
  <c r="S88" i="8"/>
  <c r="S94" i="8" s="1"/>
  <c r="S169" i="8" s="1"/>
  <c r="R88" i="8"/>
  <c r="BI88" i="8" s="1"/>
  <c r="Q88" i="8"/>
  <c r="Q163" i="8" s="1"/>
  <c r="P88" i="8"/>
  <c r="P94" i="8" s="1"/>
  <c r="P169" i="8" s="1"/>
  <c r="O88" i="8"/>
  <c r="O94" i="8" s="1"/>
  <c r="O169" i="8" s="1"/>
  <c r="N88" i="8"/>
  <c r="N163" i="8" s="1"/>
  <c r="M88" i="8"/>
  <c r="M163" i="8" s="1"/>
  <c r="L88" i="8"/>
  <c r="L94" i="8" s="1"/>
  <c r="L169" i="8" s="1"/>
  <c r="K88" i="8"/>
  <c r="K94" i="8" s="1"/>
  <c r="K169" i="8" s="1"/>
  <c r="J88" i="8"/>
  <c r="J163" i="8" s="1"/>
  <c r="I88" i="8"/>
  <c r="I163" i="8" s="1"/>
  <c r="H88" i="8"/>
  <c r="H94" i="8" s="1"/>
  <c r="H169" i="8" s="1"/>
  <c r="G88" i="8"/>
  <c r="G94" i="8" s="1"/>
  <c r="G169" i="8" s="1"/>
  <c r="F88" i="8"/>
  <c r="F163" i="8" s="1"/>
  <c r="E88" i="8"/>
  <c r="BF88" i="8" s="1"/>
  <c r="BD86" i="8"/>
  <c r="BD134" i="8" s="1"/>
  <c r="BC86" i="8"/>
  <c r="BC134" i="8" s="1"/>
  <c r="BB86" i="8"/>
  <c r="BB134" i="8" s="1"/>
  <c r="BA86" i="8"/>
  <c r="BA134" i="8" s="1"/>
  <c r="AZ86" i="8"/>
  <c r="AZ134" i="8" s="1"/>
  <c r="AY86" i="8"/>
  <c r="AY134" i="8" s="1"/>
  <c r="AX86" i="8"/>
  <c r="AX134" i="8" s="1"/>
  <c r="AW86" i="8"/>
  <c r="AW134" i="8" s="1"/>
  <c r="AV86" i="8"/>
  <c r="AV134" i="8" s="1"/>
  <c r="AU86" i="8"/>
  <c r="AU134" i="8" s="1"/>
  <c r="AT86" i="8"/>
  <c r="AT134" i="8" s="1"/>
  <c r="AS86" i="8"/>
  <c r="AS134" i="8" s="1"/>
  <c r="AR86" i="8"/>
  <c r="BO86" i="8" s="1"/>
  <c r="AQ86" i="8"/>
  <c r="AQ134" i="8" s="1"/>
  <c r="AP86" i="8"/>
  <c r="AP161" i="8" s="1"/>
  <c r="AO86" i="8"/>
  <c r="AN86" i="8"/>
  <c r="AM86" i="8"/>
  <c r="AM161" i="8" s="1"/>
  <c r="AL86" i="8"/>
  <c r="AL161" i="8" s="1"/>
  <c r="AK86" i="8"/>
  <c r="AJ86" i="8"/>
  <c r="AI86" i="8"/>
  <c r="AI161" i="8" s="1"/>
  <c r="AH86" i="8"/>
  <c r="AH161" i="8" s="1"/>
  <c r="AG86" i="8"/>
  <c r="AF86" i="8"/>
  <c r="AE86" i="8"/>
  <c r="AE161" i="8" s="1"/>
  <c r="AD86" i="8"/>
  <c r="AD161" i="8" s="1"/>
  <c r="AC86" i="8"/>
  <c r="AB86" i="8"/>
  <c r="AA86" i="8"/>
  <c r="AA161" i="8" s="1"/>
  <c r="Z86" i="8"/>
  <c r="BK86" i="8" s="1"/>
  <c r="Y86" i="8"/>
  <c r="X86" i="8"/>
  <c r="W86" i="8"/>
  <c r="W161" i="8" s="1"/>
  <c r="V86" i="8"/>
  <c r="V161" i="8" s="1"/>
  <c r="U86" i="8"/>
  <c r="T86" i="8"/>
  <c r="S86" i="8"/>
  <c r="S161" i="8" s="1"/>
  <c r="R86" i="8"/>
  <c r="R161" i="8" s="1"/>
  <c r="Q86" i="8"/>
  <c r="P86" i="8"/>
  <c r="O86" i="8"/>
  <c r="O161" i="8" s="1"/>
  <c r="BQ85" i="8"/>
  <c r="BP85" i="8"/>
  <c r="BO85" i="8"/>
  <c r="BV85" i="8" s="1"/>
  <c r="BN85" i="8"/>
  <c r="BM85" i="8"/>
  <c r="BL85" i="8"/>
  <c r="BU85" i="8" s="1"/>
  <c r="BK85" i="8"/>
  <c r="BT85" i="8" s="1"/>
  <c r="BJ85" i="8"/>
  <c r="BI85" i="8"/>
  <c r="BH85" i="8"/>
  <c r="BG85" i="8"/>
  <c r="BW85" i="8" s="1"/>
  <c r="BF85" i="8"/>
  <c r="BR85" i="8" s="1"/>
  <c r="D85" i="8"/>
  <c r="BQ84" i="8"/>
  <c r="BV84" i="8" s="1"/>
  <c r="BP84" i="8"/>
  <c r="BO84" i="8"/>
  <c r="BN84" i="8"/>
  <c r="BM84" i="8"/>
  <c r="BU84" i="8" s="1"/>
  <c r="BL84" i="8"/>
  <c r="BX84" i="8" s="1"/>
  <c r="BK84" i="8"/>
  <c r="BJ84" i="8"/>
  <c r="BI84" i="8"/>
  <c r="BT84" i="8" s="1"/>
  <c r="BH84" i="8"/>
  <c r="BG84" i="8"/>
  <c r="BF84" i="8"/>
  <c r="BW84" i="8" s="1"/>
  <c r="D84" i="8"/>
  <c r="BQ83" i="8"/>
  <c r="BP83" i="8"/>
  <c r="BO83" i="8"/>
  <c r="BV83" i="8" s="1"/>
  <c r="BN83" i="8"/>
  <c r="BM83" i="8"/>
  <c r="BL83" i="8"/>
  <c r="BU83" i="8" s="1"/>
  <c r="BK83" i="8"/>
  <c r="BT83" i="8" s="1"/>
  <c r="BJ83" i="8"/>
  <c r="BI83" i="8"/>
  <c r="BH83" i="8"/>
  <c r="L83" i="8"/>
  <c r="L158" i="8" s="1"/>
  <c r="K83" i="8"/>
  <c r="K158" i="8" s="1"/>
  <c r="I83" i="8"/>
  <c r="I158" i="8" s="1"/>
  <c r="H83" i="8"/>
  <c r="H158" i="8" s="1"/>
  <c r="F83" i="8"/>
  <c r="F158" i="8" s="1"/>
  <c r="BV82" i="8"/>
  <c r="BQ82" i="8"/>
  <c r="BP82" i="8"/>
  <c r="BO82" i="8"/>
  <c r="BN82" i="8"/>
  <c r="BM82" i="8"/>
  <c r="BL82" i="8"/>
  <c r="BX82" i="8" s="1"/>
  <c r="BK82" i="8"/>
  <c r="BJ82" i="8"/>
  <c r="BI82" i="8"/>
  <c r="BT82" i="8" s="1"/>
  <c r="AT81" i="8"/>
  <c r="AQ81" i="8"/>
  <c r="AP81" i="8"/>
  <c r="BB77" i="8"/>
  <c r="BB136" i="8" s="1"/>
  <c r="AX77" i="8"/>
  <c r="AT77" i="8"/>
  <c r="AT136" i="8" s="1"/>
  <c r="AP77" i="8"/>
  <c r="AP216" i="8" s="1"/>
  <c r="AL77" i="8"/>
  <c r="AL216" i="8" s="1"/>
  <c r="AH77" i="8"/>
  <c r="AH216" i="8" s="1"/>
  <c r="AD77" i="8"/>
  <c r="AD216" i="8" s="1"/>
  <c r="Z77" i="8"/>
  <c r="V77" i="8"/>
  <c r="V216" i="8" s="1"/>
  <c r="R77" i="8"/>
  <c r="N77" i="8"/>
  <c r="N216" i="8" s="1"/>
  <c r="J77" i="8"/>
  <c r="J216" i="8" s="1"/>
  <c r="F77" i="8"/>
  <c r="F216" i="8" s="1"/>
  <c r="C77" i="8"/>
  <c r="BV76" i="8"/>
  <c r="BQ76" i="8"/>
  <c r="BP76" i="8"/>
  <c r="BO76" i="8"/>
  <c r="BN76" i="8"/>
  <c r="BM76" i="8"/>
  <c r="BL76" i="8"/>
  <c r="BX76" i="8" s="1"/>
  <c r="BK76" i="8"/>
  <c r="BJ76" i="8"/>
  <c r="BI76" i="8"/>
  <c r="BT76" i="8" s="1"/>
  <c r="BH76" i="8"/>
  <c r="BG76" i="8"/>
  <c r="BF76" i="8"/>
  <c r="BW76" i="8" s="1"/>
  <c r="D76" i="8"/>
  <c r="BT75" i="8"/>
  <c r="BQ75" i="8"/>
  <c r="BP75" i="8"/>
  <c r="BV75" i="8" s="1"/>
  <c r="BO75" i="8"/>
  <c r="BN75" i="8"/>
  <c r="BM75" i="8"/>
  <c r="BL75" i="8"/>
  <c r="BU75" i="8" s="1"/>
  <c r="BK75" i="8"/>
  <c r="BJ75" i="8"/>
  <c r="BI75" i="8"/>
  <c r="BH75" i="8"/>
  <c r="BG75" i="8"/>
  <c r="BF75" i="8"/>
  <c r="BR75" i="8" s="1"/>
  <c r="D75" i="8"/>
  <c r="BD74" i="8"/>
  <c r="BD77" i="8" s="1"/>
  <c r="BC74" i="8"/>
  <c r="BC79" i="8" s="1"/>
  <c r="BB74" i="8"/>
  <c r="BB79" i="8" s="1"/>
  <c r="BA74" i="8"/>
  <c r="BA79" i="8" s="1"/>
  <c r="AZ74" i="8"/>
  <c r="AZ77" i="8" s="1"/>
  <c r="AY74" i="8"/>
  <c r="AY79" i="8" s="1"/>
  <c r="AX74" i="8"/>
  <c r="AX79" i="8" s="1"/>
  <c r="AW74" i="8"/>
  <c r="AW79" i="8" s="1"/>
  <c r="AV74" i="8"/>
  <c r="AV77" i="8" s="1"/>
  <c r="AU74" i="8"/>
  <c r="AU79" i="8" s="1"/>
  <c r="AT74" i="8"/>
  <c r="AT79" i="8" s="1"/>
  <c r="AS74" i="8"/>
  <c r="AS79" i="8" s="1"/>
  <c r="AR74" i="8"/>
  <c r="AR77" i="8" s="1"/>
  <c r="AQ74" i="8"/>
  <c r="AQ79" i="8" s="1"/>
  <c r="AP74" i="8"/>
  <c r="AP207" i="8" s="1"/>
  <c r="AO74" i="8"/>
  <c r="AO213" i="8" s="1"/>
  <c r="AN74" i="8"/>
  <c r="AN77" i="8" s="1"/>
  <c r="AM74" i="8"/>
  <c r="AM207" i="8" s="1"/>
  <c r="AL74" i="8"/>
  <c r="AL207" i="8" s="1"/>
  <c r="AK74" i="8"/>
  <c r="AK213" i="8" s="1"/>
  <c r="AJ74" i="8"/>
  <c r="AJ77" i="8" s="1"/>
  <c r="AI74" i="8"/>
  <c r="AI207" i="8" s="1"/>
  <c r="AH74" i="8"/>
  <c r="AH207" i="8" s="1"/>
  <c r="AG74" i="8"/>
  <c r="AG213" i="8" s="1"/>
  <c r="AF74" i="8"/>
  <c r="AF77" i="8" s="1"/>
  <c r="AE74" i="8"/>
  <c r="AE207" i="8" s="1"/>
  <c r="AD74" i="8"/>
  <c r="AD207" i="8" s="1"/>
  <c r="AC74" i="8"/>
  <c r="AC213" i="8" s="1"/>
  <c r="AB74" i="8"/>
  <c r="AB77" i="8" s="1"/>
  <c r="AA74" i="8"/>
  <c r="AA207" i="8" s="1"/>
  <c r="Z74" i="8"/>
  <c r="Z207" i="8" s="1"/>
  <c r="Y74" i="8"/>
  <c r="Y213" i="8" s="1"/>
  <c r="X74" i="8"/>
  <c r="X77" i="8" s="1"/>
  <c r="W74" i="8"/>
  <c r="W207" i="8" s="1"/>
  <c r="V74" i="8"/>
  <c r="V207" i="8" s="1"/>
  <c r="U74" i="8"/>
  <c r="U213" i="8" s="1"/>
  <c r="T74" i="8"/>
  <c r="T77" i="8" s="1"/>
  <c r="S74" i="8"/>
  <c r="S207" i="8" s="1"/>
  <c r="R74" i="8"/>
  <c r="R207" i="8" s="1"/>
  <c r="Q74" i="8"/>
  <c r="Q213" i="8" s="1"/>
  <c r="P74" i="8"/>
  <c r="P77" i="8" s="1"/>
  <c r="O74" i="8"/>
  <c r="O207" i="8" s="1"/>
  <c r="N74" i="8"/>
  <c r="N207" i="8" s="1"/>
  <c r="M74" i="8"/>
  <c r="M213" i="8" s="1"/>
  <c r="L74" i="8"/>
  <c r="L77" i="8" s="1"/>
  <c r="K74" i="8"/>
  <c r="K207" i="8" s="1"/>
  <c r="J74" i="8"/>
  <c r="J207" i="8" s="1"/>
  <c r="I74" i="8"/>
  <c r="I213" i="8" s="1"/>
  <c r="H74" i="8"/>
  <c r="H77" i="8" s="1"/>
  <c r="G74" i="8"/>
  <c r="G207" i="8" s="1"/>
  <c r="F74" i="8"/>
  <c r="F207" i="8" s="1"/>
  <c r="E74" i="8"/>
  <c r="BT73" i="8"/>
  <c r="BQ73" i="8"/>
  <c r="BQ208" i="8" s="1"/>
  <c r="BP73" i="8"/>
  <c r="BP207" i="8" s="1"/>
  <c r="BO73" i="8"/>
  <c r="BO152" i="8" s="1"/>
  <c r="BN73" i="8"/>
  <c r="BM73" i="8"/>
  <c r="BL73" i="8"/>
  <c r="BK73" i="8"/>
  <c r="BJ73" i="8"/>
  <c r="BI73" i="8"/>
  <c r="BH73" i="8"/>
  <c r="BG73" i="8"/>
  <c r="BF73" i="8"/>
  <c r="E73" i="8"/>
  <c r="E215" i="8" s="1"/>
  <c r="D73" i="8"/>
  <c r="BQ69" i="8"/>
  <c r="BP69" i="8"/>
  <c r="BO69" i="8"/>
  <c r="BD69" i="8"/>
  <c r="BC69" i="8"/>
  <c r="BB69" i="8"/>
  <c r="BA69" i="8"/>
  <c r="AZ69" i="8"/>
  <c r="AY69" i="8"/>
  <c r="AX69" i="8"/>
  <c r="AW69" i="8"/>
  <c r="AV69" i="8"/>
  <c r="AU69" i="8"/>
  <c r="AT69" i="8"/>
  <c r="AS69" i="8"/>
  <c r="AR69" i="8"/>
  <c r="AQ69" i="8"/>
  <c r="BQ68" i="8"/>
  <c r="BO68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P68" i="8"/>
  <c r="AO68" i="8"/>
  <c r="AN68" i="8"/>
  <c r="AL68" i="8"/>
  <c r="AK68" i="8"/>
  <c r="AJ68" i="8"/>
  <c r="AH68" i="8"/>
  <c r="AG68" i="8"/>
  <c r="AF68" i="8"/>
  <c r="AD68" i="8"/>
  <c r="AC68" i="8"/>
  <c r="AB68" i="8"/>
  <c r="Z68" i="8"/>
  <c r="Y68" i="8"/>
  <c r="X68" i="8"/>
  <c r="V68" i="8"/>
  <c r="U68" i="8"/>
  <c r="T68" i="8"/>
  <c r="R68" i="8"/>
  <c r="Q68" i="8"/>
  <c r="P68" i="8"/>
  <c r="N68" i="8"/>
  <c r="M68" i="8"/>
  <c r="L68" i="8"/>
  <c r="J68" i="8"/>
  <c r="I68" i="8"/>
  <c r="H68" i="8"/>
  <c r="F68" i="8"/>
  <c r="BQ66" i="8"/>
  <c r="BP66" i="8"/>
  <c r="BO66" i="8"/>
  <c r="BD66" i="8"/>
  <c r="BC66" i="8"/>
  <c r="BB66" i="8"/>
  <c r="BA66" i="8"/>
  <c r="AZ66" i="8"/>
  <c r="AY66" i="8"/>
  <c r="AX66" i="8"/>
  <c r="AW66" i="8"/>
  <c r="AV66" i="8"/>
  <c r="AU66" i="8"/>
  <c r="AT66" i="8"/>
  <c r="AS66" i="8"/>
  <c r="AR66" i="8"/>
  <c r="AQ66" i="8"/>
  <c r="BQ65" i="8"/>
  <c r="BO65" i="8"/>
  <c r="BD65" i="8"/>
  <c r="BC65" i="8"/>
  <c r="BB65" i="8"/>
  <c r="BA65" i="8"/>
  <c r="AZ65" i="8"/>
  <c r="AY65" i="8"/>
  <c r="AX65" i="8"/>
  <c r="AW65" i="8"/>
  <c r="AV65" i="8"/>
  <c r="AU65" i="8"/>
  <c r="AT65" i="8"/>
  <c r="AS65" i="8"/>
  <c r="AR65" i="8"/>
  <c r="AQ65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BQ63" i="8"/>
  <c r="BP63" i="8"/>
  <c r="BO63" i="8"/>
  <c r="BD63" i="8"/>
  <c r="BC63" i="8"/>
  <c r="BB63" i="8"/>
  <c r="BA63" i="8"/>
  <c r="AZ63" i="8"/>
  <c r="AY63" i="8"/>
  <c r="AX63" i="8"/>
  <c r="AW63" i="8"/>
  <c r="AV63" i="8"/>
  <c r="AU63" i="8"/>
  <c r="AT63" i="8"/>
  <c r="AS63" i="8"/>
  <c r="AR63" i="8"/>
  <c r="AQ63" i="8"/>
  <c r="BQ62" i="8"/>
  <c r="BP62" i="8"/>
  <c r="BO62" i="8"/>
  <c r="BD62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BQ61" i="8"/>
  <c r="BP61" i="8"/>
  <c r="BO61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BQ60" i="8"/>
  <c r="BP60" i="8"/>
  <c r="BO60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BQ59" i="8"/>
  <c r="BP59" i="8"/>
  <c r="BO59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BQ56" i="8"/>
  <c r="BP56" i="8"/>
  <c r="BO56" i="8"/>
  <c r="BV56" i="8" s="1"/>
  <c r="BN56" i="8"/>
  <c r="BM56" i="8"/>
  <c r="BU56" i="8" s="1"/>
  <c r="BL56" i="8"/>
  <c r="BX56" i="8" s="1"/>
  <c r="BK56" i="8"/>
  <c r="BJ56" i="8"/>
  <c r="BI56" i="8"/>
  <c r="BT56" i="8" s="1"/>
  <c r="BH56" i="8"/>
  <c r="BG56" i="8"/>
  <c r="BS56" i="8" s="1"/>
  <c r="BF56" i="8"/>
  <c r="BW56" i="8" s="1"/>
  <c r="D56" i="8"/>
  <c r="BQ55" i="8"/>
  <c r="BP55" i="8"/>
  <c r="BO55" i="8"/>
  <c r="BV55" i="8" s="1"/>
  <c r="BN55" i="8"/>
  <c r="BM55" i="8"/>
  <c r="BL55" i="8"/>
  <c r="BU55" i="8" s="1"/>
  <c r="BK55" i="8"/>
  <c r="BJ55" i="8"/>
  <c r="BI55" i="8"/>
  <c r="BT55" i="8" s="1"/>
  <c r="BH55" i="8"/>
  <c r="BG55" i="8"/>
  <c r="BW55" i="8" s="1"/>
  <c r="BF55" i="8"/>
  <c r="BR55" i="8" s="1"/>
  <c r="D55" i="8"/>
  <c r="BQ54" i="8"/>
  <c r="BP54" i="8"/>
  <c r="BO54" i="8"/>
  <c r="BV54" i="8" s="1"/>
  <c r="BN54" i="8"/>
  <c r="BM54" i="8"/>
  <c r="BU54" i="8" s="1"/>
  <c r="BL54" i="8"/>
  <c r="BX54" i="8" s="1"/>
  <c r="BK54" i="8"/>
  <c r="BJ54" i="8"/>
  <c r="BI54" i="8"/>
  <c r="BT54" i="8" s="1"/>
  <c r="BH54" i="8"/>
  <c r="BG54" i="8"/>
  <c r="BW54" i="8" s="1"/>
  <c r="BF54" i="8"/>
  <c r="BR54" i="8" s="1"/>
  <c r="E54" i="8"/>
  <c r="D54" i="8" s="1"/>
  <c r="BQ53" i="8"/>
  <c r="BP53" i="8"/>
  <c r="BO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BQ51" i="8"/>
  <c r="BP51" i="8"/>
  <c r="BO51" i="8"/>
  <c r="BV51" i="8" s="1"/>
  <c r="BN51" i="8"/>
  <c r="BM51" i="8"/>
  <c r="BU51" i="8" s="1"/>
  <c r="BL51" i="8"/>
  <c r="BX51" i="8" s="1"/>
  <c r="BK51" i="8"/>
  <c r="BJ51" i="8"/>
  <c r="BI51" i="8"/>
  <c r="BT51" i="8" s="1"/>
  <c r="BH51" i="8"/>
  <c r="BG51" i="8"/>
  <c r="BS51" i="8" s="1"/>
  <c r="BF51" i="8"/>
  <c r="BW51" i="8" s="1"/>
  <c r="D51" i="8"/>
  <c r="BQ50" i="8"/>
  <c r="BP50" i="8"/>
  <c r="BO50" i="8"/>
  <c r="BV50" i="8" s="1"/>
  <c r="BN50" i="8"/>
  <c r="BM50" i="8"/>
  <c r="BU50" i="8" s="1"/>
  <c r="BL50" i="8"/>
  <c r="BX50" i="8" s="1"/>
  <c r="BK50" i="8"/>
  <c r="BJ50" i="8"/>
  <c r="BI50" i="8"/>
  <c r="BT50" i="8" s="1"/>
  <c r="BH50" i="8"/>
  <c r="BG50" i="8"/>
  <c r="BW50" i="8" s="1"/>
  <c r="BF50" i="8"/>
  <c r="BR50" i="8" s="1"/>
  <c r="D50" i="8"/>
  <c r="BQ49" i="8"/>
  <c r="BP49" i="8"/>
  <c r="BO49" i="8"/>
  <c r="BV49" i="8" s="1"/>
  <c r="BN49" i="8"/>
  <c r="BM49" i="8"/>
  <c r="BU49" i="8" s="1"/>
  <c r="BL49" i="8"/>
  <c r="BX49" i="8" s="1"/>
  <c r="BK49" i="8"/>
  <c r="BJ49" i="8"/>
  <c r="BI49" i="8"/>
  <c r="BT49" i="8" s="1"/>
  <c r="BH49" i="8"/>
  <c r="BG49" i="8"/>
  <c r="BW49" i="8" s="1"/>
  <c r="BF49" i="8"/>
  <c r="BR49" i="8" s="1"/>
  <c r="D49" i="8"/>
  <c r="BQ48" i="8"/>
  <c r="BP48" i="8"/>
  <c r="BO48" i="8"/>
  <c r="BV48" i="8" s="1"/>
  <c r="BN48" i="8"/>
  <c r="BM48" i="8"/>
  <c r="BU48" i="8" s="1"/>
  <c r="BL48" i="8"/>
  <c r="BX48" i="8" s="1"/>
  <c r="BK48" i="8"/>
  <c r="BJ48" i="8"/>
  <c r="BI48" i="8"/>
  <c r="BT48" i="8" s="1"/>
  <c r="BH48" i="8"/>
  <c r="BG48" i="8"/>
  <c r="BW48" i="8" s="1"/>
  <c r="BF48" i="8"/>
  <c r="BR48" i="8" s="1"/>
  <c r="D48" i="8"/>
  <c r="BD47" i="8"/>
  <c r="BD70" i="8" s="1"/>
  <c r="BC47" i="8"/>
  <c r="BB47" i="8"/>
  <c r="BB70" i="8" s="1"/>
  <c r="BA47" i="8"/>
  <c r="BA70" i="8" s="1"/>
  <c r="AZ47" i="8"/>
  <c r="AZ70" i="8" s="1"/>
  <c r="AY47" i="8"/>
  <c r="AX47" i="8"/>
  <c r="AX70" i="8" s="1"/>
  <c r="AW47" i="8"/>
  <c r="AW70" i="8" s="1"/>
  <c r="AV47" i="8"/>
  <c r="AV70" i="8" s="1"/>
  <c r="AU47" i="8"/>
  <c r="AT47" i="8"/>
  <c r="AT70" i="8" s="1"/>
  <c r="AS47" i="8"/>
  <c r="AS70" i="8" s="1"/>
  <c r="AR47" i="8"/>
  <c r="AR70" i="8" s="1"/>
  <c r="AQ47" i="8"/>
  <c r="AP47" i="8"/>
  <c r="AP70" i="8" s="1"/>
  <c r="AO47" i="8"/>
  <c r="AO70" i="8" s="1"/>
  <c r="AN47" i="8"/>
  <c r="AN70" i="8" s="1"/>
  <c r="AM47" i="8"/>
  <c r="AL47" i="8"/>
  <c r="AL70" i="8" s="1"/>
  <c r="AK47" i="8"/>
  <c r="AK70" i="8" s="1"/>
  <c r="AJ47" i="8"/>
  <c r="AJ70" i="8" s="1"/>
  <c r="AI47" i="8"/>
  <c r="AH47" i="8"/>
  <c r="AH70" i="8" s="1"/>
  <c r="AG47" i="8"/>
  <c r="AG70" i="8" s="1"/>
  <c r="AF47" i="8"/>
  <c r="AF70" i="8" s="1"/>
  <c r="AE47" i="8"/>
  <c r="BL47" i="8" s="1"/>
  <c r="AD47" i="8"/>
  <c r="AD70" i="8" s="1"/>
  <c r="AC47" i="8"/>
  <c r="AC70" i="8" s="1"/>
  <c r="AB47" i="8"/>
  <c r="AB70" i="8" s="1"/>
  <c r="AA47" i="8"/>
  <c r="Z47" i="8"/>
  <c r="Z70" i="8" s="1"/>
  <c r="Y47" i="8"/>
  <c r="Y70" i="8" s="1"/>
  <c r="X47" i="8"/>
  <c r="X70" i="8" s="1"/>
  <c r="W47" i="8"/>
  <c r="V47" i="8"/>
  <c r="V70" i="8" s="1"/>
  <c r="U47" i="8"/>
  <c r="U70" i="8" s="1"/>
  <c r="T47" i="8"/>
  <c r="T70" i="8" s="1"/>
  <c r="S47" i="8"/>
  <c r="R47" i="8"/>
  <c r="BI47" i="8" s="1"/>
  <c r="Q47" i="8"/>
  <c r="Q70" i="8" s="1"/>
  <c r="P47" i="8"/>
  <c r="P70" i="8" s="1"/>
  <c r="O47" i="8"/>
  <c r="N47" i="8"/>
  <c r="N70" i="8" s="1"/>
  <c r="M47" i="8"/>
  <c r="BH47" i="8" s="1"/>
  <c r="L47" i="8"/>
  <c r="L70" i="8" s="1"/>
  <c r="K47" i="8"/>
  <c r="J47" i="8"/>
  <c r="J70" i="8" s="1"/>
  <c r="I47" i="8"/>
  <c r="BG47" i="8" s="1"/>
  <c r="H47" i="8"/>
  <c r="H70" i="8" s="1"/>
  <c r="G47" i="8"/>
  <c r="F47" i="8"/>
  <c r="F70" i="8" s="1"/>
  <c r="E47" i="8"/>
  <c r="D47" i="8" s="1"/>
  <c r="BQ46" i="8"/>
  <c r="BP46" i="8"/>
  <c r="BO46" i="8"/>
  <c r="BV46" i="8" s="1"/>
  <c r="BN46" i="8"/>
  <c r="BM46" i="8"/>
  <c r="BU46" i="8" s="1"/>
  <c r="BL46" i="8"/>
  <c r="BX46" i="8" s="1"/>
  <c r="BK46" i="8"/>
  <c r="BJ46" i="8"/>
  <c r="BI46" i="8"/>
  <c r="BT46" i="8" s="1"/>
  <c r="BH46" i="8"/>
  <c r="BG46" i="8"/>
  <c r="BW46" i="8" s="1"/>
  <c r="BF46" i="8"/>
  <c r="BR46" i="8" s="1"/>
  <c r="D46" i="8"/>
  <c r="BQ45" i="8"/>
  <c r="BP45" i="8"/>
  <c r="BO45" i="8"/>
  <c r="BV45" i="8" s="1"/>
  <c r="BN45" i="8"/>
  <c r="BM45" i="8"/>
  <c r="BU45" i="8" s="1"/>
  <c r="BL45" i="8"/>
  <c r="BX45" i="8" s="1"/>
  <c r="BK45" i="8"/>
  <c r="BJ45" i="8"/>
  <c r="BI45" i="8"/>
  <c r="BT45" i="8" s="1"/>
  <c r="BH45" i="8"/>
  <c r="BG45" i="8"/>
  <c r="BW45" i="8" s="1"/>
  <c r="BF45" i="8"/>
  <c r="BR45" i="8" s="1"/>
  <c r="D45" i="8"/>
  <c r="BQ44" i="8"/>
  <c r="BP44" i="8"/>
  <c r="BO44" i="8"/>
  <c r="BV44" i="8" s="1"/>
  <c r="BN44" i="8"/>
  <c r="BM44" i="8"/>
  <c r="BU44" i="8" s="1"/>
  <c r="BL44" i="8"/>
  <c r="BX44" i="8" s="1"/>
  <c r="BK44" i="8"/>
  <c r="BJ44" i="8"/>
  <c r="BI44" i="8"/>
  <c r="BT44" i="8" s="1"/>
  <c r="BH44" i="8"/>
  <c r="BG44" i="8"/>
  <c r="BW44" i="8" s="1"/>
  <c r="BF44" i="8"/>
  <c r="BR44" i="8" s="1"/>
  <c r="D44" i="8"/>
  <c r="BQ43" i="8"/>
  <c r="BP43" i="8"/>
  <c r="BO43" i="8"/>
  <c r="BV43" i="8" s="1"/>
  <c r="BN43" i="8"/>
  <c r="BM43" i="8"/>
  <c r="BU43" i="8" s="1"/>
  <c r="BL43" i="8"/>
  <c r="BX43" i="8" s="1"/>
  <c r="BK43" i="8"/>
  <c r="BJ43" i="8"/>
  <c r="BI43" i="8"/>
  <c r="BT43" i="8" s="1"/>
  <c r="BH43" i="8"/>
  <c r="BG43" i="8"/>
  <c r="BW43" i="8" s="1"/>
  <c r="BF43" i="8"/>
  <c r="BR43" i="8" s="1"/>
  <c r="D43" i="8"/>
  <c r="BQ42" i="8"/>
  <c r="BP42" i="8"/>
  <c r="BO42" i="8"/>
  <c r="BV42" i="8" s="1"/>
  <c r="BN42" i="8"/>
  <c r="BM42" i="8"/>
  <c r="BU42" i="8" s="1"/>
  <c r="BL42" i="8"/>
  <c r="BX42" i="8" s="1"/>
  <c r="BK42" i="8"/>
  <c r="BJ42" i="8"/>
  <c r="BI42" i="8"/>
  <c r="BT42" i="8" s="1"/>
  <c r="BH42" i="8"/>
  <c r="BG42" i="8"/>
  <c r="BW42" i="8" s="1"/>
  <c r="BF42" i="8"/>
  <c r="BR42" i="8" s="1"/>
  <c r="D42" i="8"/>
  <c r="BQ41" i="8"/>
  <c r="BP41" i="8"/>
  <c r="BO41" i="8"/>
  <c r="BV41" i="8" s="1"/>
  <c r="BN41" i="8"/>
  <c r="BM41" i="8"/>
  <c r="BU41" i="8" s="1"/>
  <c r="BL41" i="8"/>
  <c r="BX41" i="8" s="1"/>
  <c r="BK41" i="8"/>
  <c r="BJ41" i="8"/>
  <c r="BI41" i="8"/>
  <c r="BT41" i="8" s="1"/>
  <c r="BH41" i="8"/>
  <c r="BG41" i="8"/>
  <c r="BW41" i="8" s="1"/>
  <c r="BF41" i="8"/>
  <c r="BR41" i="8" s="1"/>
  <c r="D41" i="8"/>
  <c r="BQ40" i="8"/>
  <c r="BP40" i="8"/>
  <c r="BO40" i="8"/>
  <c r="BV40" i="8" s="1"/>
  <c r="BN40" i="8"/>
  <c r="BM40" i="8"/>
  <c r="BU40" i="8" s="1"/>
  <c r="BL40" i="8"/>
  <c r="BX40" i="8" s="1"/>
  <c r="BK40" i="8"/>
  <c r="BJ40" i="8"/>
  <c r="BI40" i="8"/>
  <c r="BT40" i="8" s="1"/>
  <c r="BH40" i="8"/>
  <c r="BG40" i="8"/>
  <c r="BW40" i="8" s="1"/>
  <c r="BF40" i="8"/>
  <c r="BR40" i="8" s="1"/>
  <c r="D40" i="8"/>
  <c r="BQ39" i="8"/>
  <c r="BP39" i="8"/>
  <c r="BO39" i="8"/>
  <c r="BV39" i="8" s="1"/>
  <c r="BN39" i="8"/>
  <c r="BM39" i="8"/>
  <c r="BU39" i="8" s="1"/>
  <c r="BL39" i="8"/>
  <c r="BX39" i="8" s="1"/>
  <c r="BK39" i="8"/>
  <c r="BJ39" i="8"/>
  <c r="BI39" i="8"/>
  <c r="BT39" i="8" s="1"/>
  <c r="BH39" i="8"/>
  <c r="BG39" i="8"/>
  <c r="BW39" i="8" s="1"/>
  <c r="BF39" i="8"/>
  <c r="BR39" i="8" s="1"/>
  <c r="D39" i="8"/>
  <c r="BQ38" i="8"/>
  <c r="BP38" i="8"/>
  <c r="BO38" i="8"/>
  <c r="BV38" i="8" s="1"/>
  <c r="BN38" i="8"/>
  <c r="BM38" i="8"/>
  <c r="BU38" i="8" s="1"/>
  <c r="BL38" i="8"/>
  <c r="BX38" i="8" s="1"/>
  <c r="BK38" i="8"/>
  <c r="BJ38" i="8"/>
  <c r="BI38" i="8"/>
  <c r="BT38" i="8" s="1"/>
  <c r="BH38" i="8"/>
  <c r="BG38" i="8"/>
  <c r="BW38" i="8" s="1"/>
  <c r="BF38" i="8"/>
  <c r="BR38" i="8" s="1"/>
  <c r="D38" i="8"/>
  <c r="BQ37" i="8"/>
  <c r="BP37" i="8"/>
  <c r="BO37" i="8"/>
  <c r="BV37" i="8" s="1"/>
  <c r="BN37" i="8"/>
  <c r="BM37" i="8"/>
  <c r="BU37" i="8" s="1"/>
  <c r="BL37" i="8"/>
  <c r="BX37" i="8" s="1"/>
  <c r="BK37" i="8"/>
  <c r="BJ37" i="8"/>
  <c r="BI37" i="8"/>
  <c r="BT37" i="8" s="1"/>
  <c r="BH37" i="8"/>
  <c r="BG37" i="8"/>
  <c r="BW37" i="8" s="1"/>
  <c r="BF37" i="8"/>
  <c r="BR37" i="8" s="1"/>
  <c r="D37" i="8"/>
  <c r="BQ36" i="8"/>
  <c r="BP36" i="8"/>
  <c r="BO36" i="8"/>
  <c r="BV36" i="8" s="1"/>
  <c r="BN36" i="8"/>
  <c r="BM36" i="8"/>
  <c r="BU36" i="8" s="1"/>
  <c r="BL36" i="8"/>
  <c r="BX36" i="8" s="1"/>
  <c r="BK36" i="8"/>
  <c r="BJ36" i="8"/>
  <c r="BI36" i="8"/>
  <c r="BT36" i="8" s="1"/>
  <c r="BH36" i="8"/>
  <c r="BG36" i="8"/>
  <c r="BW36" i="8" s="1"/>
  <c r="BF36" i="8"/>
  <c r="BR36" i="8" s="1"/>
  <c r="D36" i="8"/>
  <c r="BQ34" i="8"/>
  <c r="BP34" i="8"/>
  <c r="BO34" i="8"/>
  <c r="BV34" i="8" s="1"/>
  <c r="BN34" i="8"/>
  <c r="BM34" i="8"/>
  <c r="BU34" i="8" s="1"/>
  <c r="BL34" i="8"/>
  <c r="BX34" i="8" s="1"/>
  <c r="BK34" i="8"/>
  <c r="BJ34" i="8"/>
  <c r="BI34" i="8"/>
  <c r="BT34" i="8" s="1"/>
  <c r="BH34" i="8"/>
  <c r="BG34" i="8"/>
  <c r="BW34" i="8" s="1"/>
  <c r="BF34" i="8"/>
  <c r="BR34" i="8" s="1"/>
  <c r="D34" i="8"/>
  <c r="BQ33" i="8"/>
  <c r="BP33" i="8"/>
  <c r="BO33" i="8"/>
  <c r="BV33" i="8" s="1"/>
  <c r="BN33" i="8"/>
  <c r="BM33" i="8"/>
  <c r="BU33" i="8" s="1"/>
  <c r="BL33" i="8"/>
  <c r="BX33" i="8" s="1"/>
  <c r="BK33" i="8"/>
  <c r="BJ33" i="8"/>
  <c r="BI33" i="8"/>
  <c r="BT33" i="8" s="1"/>
  <c r="BH33" i="8"/>
  <c r="BG33" i="8"/>
  <c r="BW33" i="8" s="1"/>
  <c r="BF33" i="8"/>
  <c r="BR33" i="8" s="1"/>
  <c r="D33" i="8"/>
  <c r="BQ31" i="8"/>
  <c r="BP31" i="8"/>
  <c r="BO31" i="8"/>
  <c r="BV31" i="8" s="1"/>
  <c r="BN31" i="8"/>
  <c r="BM31" i="8"/>
  <c r="BU31" i="8" s="1"/>
  <c r="BL31" i="8"/>
  <c r="BX31" i="8" s="1"/>
  <c r="BK31" i="8"/>
  <c r="BJ31" i="8"/>
  <c r="BI31" i="8"/>
  <c r="BT31" i="8" s="1"/>
  <c r="BH31" i="8"/>
  <c r="BG31" i="8"/>
  <c r="BW31" i="8" s="1"/>
  <c r="BF31" i="8"/>
  <c r="BR31" i="8" s="1"/>
  <c r="D31" i="8"/>
  <c r="BQ30" i="8"/>
  <c r="BP30" i="8"/>
  <c r="BO30" i="8"/>
  <c r="BV30" i="8" s="1"/>
  <c r="BN30" i="8"/>
  <c r="BM30" i="8"/>
  <c r="BU30" i="8" s="1"/>
  <c r="BL30" i="8"/>
  <c r="BX30" i="8" s="1"/>
  <c r="BK30" i="8"/>
  <c r="BJ30" i="8"/>
  <c r="BI30" i="8"/>
  <c r="BT30" i="8" s="1"/>
  <c r="BH30" i="8"/>
  <c r="BG30" i="8"/>
  <c r="BW30" i="8" s="1"/>
  <c r="BF30" i="8"/>
  <c r="BR30" i="8" s="1"/>
  <c r="D30" i="8"/>
  <c r="BQ29" i="8"/>
  <c r="BP29" i="8"/>
  <c r="BO29" i="8"/>
  <c r="BV29" i="8" s="1"/>
  <c r="BN29" i="8"/>
  <c r="BM29" i="8"/>
  <c r="BU29" i="8" s="1"/>
  <c r="BL29" i="8"/>
  <c r="BX29" i="8" s="1"/>
  <c r="BK29" i="8"/>
  <c r="BJ29" i="8"/>
  <c r="BI29" i="8"/>
  <c r="BT29" i="8" s="1"/>
  <c r="BH29" i="8"/>
  <c r="BG29" i="8"/>
  <c r="BW29" i="8" s="1"/>
  <c r="BF29" i="8"/>
  <c r="BR29" i="8" s="1"/>
  <c r="D29" i="8"/>
  <c r="BV26" i="8"/>
  <c r="BQ26" i="8"/>
  <c r="BP26" i="8"/>
  <c r="BO26" i="8"/>
  <c r="BN26" i="8"/>
  <c r="BM26" i="8"/>
  <c r="BU26" i="8" s="1"/>
  <c r="BL26" i="8"/>
  <c r="BX26" i="8" s="1"/>
  <c r="BK26" i="8"/>
  <c r="BJ26" i="8"/>
  <c r="BI26" i="8"/>
  <c r="BT26" i="8" s="1"/>
  <c r="BH26" i="8"/>
  <c r="BG26" i="8"/>
  <c r="BF26" i="8"/>
  <c r="BW26" i="8" s="1"/>
  <c r="D26" i="8"/>
  <c r="BT25" i="8"/>
  <c r="BQ25" i="8"/>
  <c r="BP25" i="8"/>
  <c r="BO25" i="8"/>
  <c r="BV25" i="8" s="1"/>
  <c r="BN25" i="8"/>
  <c r="BM25" i="8"/>
  <c r="BL25" i="8"/>
  <c r="BU25" i="8" s="1"/>
  <c r="BK25" i="8"/>
  <c r="BJ25" i="8"/>
  <c r="BI25" i="8"/>
  <c r="BH25" i="8"/>
  <c r="BG25" i="8"/>
  <c r="BS25" i="8" s="1"/>
  <c r="BF25" i="8"/>
  <c r="BR25" i="8" s="1"/>
  <c r="D25" i="8"/>
  <c r="BV24" i="8"/>
  <c r="BQ24" i="8"/>
  <c r="BP24" i="8"/>
  <c r="BO24" i="8"/>
  <c r="BN24" i="8"/>
  <c r="BM24" i="8"/>
  <c r="BU24" i="8" s="1"/>
  <c r="BL24" i="8"/>
  <c r="BX24" i="8" s="1"/>
  <c r="BK24" i="8"/>
  <c r="BJ24" i="8"/>
  <c r="BI24" i="8"/>
  <c r="BT24" i="8" s="1"/>
  <c r="BH24" i="8"/>
  <c r="BG24" i="8"/>
  <c r="BF24" i="8"/>
  <c r="BW24" i="8" s="1"/>
  <c r="D24" i="8"/>
  <c r="BT23" i="8"/>
  <c r="BQ23" i="8"/>
  <c r="BP23" i="8"/>
  <c r="BO23" i="8"/>
  <c r="BV23" i="8" s="1"/>
  <c r="BN23" i="8"/>
  <c r="BM23" i="8"/>
  <c r="BL23" i="8"/>
  <c r="BU23" i="8" s="1"/>
  <c r="BK23" i="8"/>
  <c r="BJ23" i="8"/>
  <c r="BI23" i="8"/>
  <c r="BH23" i="8"/>
  <c r="BG23" i="8"/>
  <c r="BF23" i="8"/>
  <c r="BR23" i="8" s="1"/>
  <c r="D23" i="8"/>
  <c r="BV22" i="8"/>
  <c r="BQ22" i="8"/>
  <c r="BP22" i="8"/>
  <c r="BO22" i="8"/>
  <c r="BN22" i="8"/>
  <c r="BM22" i="8"/>
  <c r="BU22" i="8" s="1"/>
  <c r="BL22" i="8"/>
  <c r="BX22" i="8" s="1"/>
  <c r="BK22" i="8"/>
  <c r="BJ22" i="8"/>
  <c r="BI22" i="8"/>
  <c r="BT22" i="8" s="1"/>
  <c r="BH22" i="8"/>
  <c r="BG22" i="8"/>
  <c r="BF22" i="8"/>
  <c r="BW22" i="8" s="1"/>
  <c r="D22" i="8"/>
  <c r="BT21" i="8"/>
  <c r="BQ21" i="8"/>
  <c r="BP21" i="8"/>
  <c r="BO21" i="8"/>
  <c r="BV21" i="8" s="1"/>
  <c r="BN21" i="8"/>
  <c r="BM21" i="8"/>
  <c r="BL21" i="8"/>
  <c r="BU21" i="8" s="1"/>
  <c r="BK21" i="8"/>
  <c r="BJ21" i="8"/>
  <c r="BI21" i="8"/>
  <c r="BH21" i="8"/>
  <c r="BG21" i="8"/>
  <c r="BF21" i="8"/>
  <c r="BR21" i="8" s="1"/>
  <c r="D21" i="8"/>
  <c r="BV20" i="8"/>
  <c r="BQ20" i="8"/>
  <c r="BP20" i="8"/>
  <c r="BO20" i="8"/>
  <c r="BN20" i="8"/>
  <c r="BM20" i="8"/>
  <c r="BU20" i="8" s="1"/>
  <c r="BL20" i="8"/>
  <c r="BX20" i="8" s="1"/>
  <c r="BK20" i="8"/>
  <c r="BJ20" i="8"/>
  <c r="BI20" i="8"/>
  <c r="BT20" i="8" s="1"/>
  <c r="BH20" i="8"/>
  <c r="BG20" i="8"/>
  <c r="BF20" i="8"/>
  <c r="BW20" i="8" s="1"/>
  <c r="D20" i="8"/>
  <c r="BT19" i="8"/>
  <c r="BQ19" i="8"/>
  <c r="BP19" i="8"/>
  <c r="BO19" i="8"/>
  <c r="BV19" i="8" s="1"/>
  <c r="BN19" i="8"/>
  <c r="BM19" i="8"/>
  <c r="BL19" i="8"/>
  <c r="BU19" i="8" s="1"/>
  <c r="BK19" i="8"/>
  <c r="BJ19" i="8"/>
  <c r="BI19" i="8"/>
  <c r="BH19" i="8"/>
  <c r="BG19" i="8"/>
  <c r="BS19" i="8" s="1"/>
  <c r="BF19" i="8"/>
  <c r="BR19" i="8" s="1"/>
  <c r="D19" i="8"/>
  <c r="BV18" i="8"/>
  <c r="BQ18" i="8"/>
  <c r="BP18" i="8"/>
  <c r="BO18" i="8"/>
  <c r="BN18" i="8"/>
  <c r="BM18" i="8"/>
  <c r="BU18" i="8" s="1"/>
  <c r="BL18" i="8"/>
  <c r="BX18" i="8" s="1"/>
  <c r="BK18" i="8"/>
  <c r="BJ18" i="8"/>
  <c r="BI18" i="8"/>
  <c r="BT18" i="8" s="1"/>
  <c r="BH18" i="8"/>
  <c r="BG18" i="8"/>
  <c r="BF18" i="8"/>
  <c r="BW18" i="8" s="1"/>
  <c r="D18" i="8"/>
  <c r="BT17" i="8"/>
  <c r="BQ17" i="8"/>
  <c r="BP17" i="8"/>
  <c r="BO17" i="8"/>
  <c r="BV17" i="8" s="1"/>
  <c r="BN17" i="8"/>
  <c r="BM17" i="8"/>
  <c r="BL17" i="8"/>
  <c r="BU17" i="8" s="1"/>
  <c r="BK17" i="8"/>
  <c r="BJ17" i="8"/>
  <c r="BI17" i="8"/>
  <c r="BH17" i="8"/>
  <c r="BG17" i="8"/>
  <c r="BW17" i="8" s="1"/>
  <c r="BF17" i="8"/>
  <c r="BR17" i="8" s="1"/>
  <c r="D17" i="8"/>
  <c r="BV16" i="8"/>
  <c r="BQ16" i="8"/>
  <c r="BP16" i="8"/>
  <c r="BO16" i="8"/>
  <c r="BN16" i="8"/>
  <c r="BM16" i="8"/>
  <c r="BU16" i="8" s="1"/>
  <c r="BL16" i="8"/>
  <c r="BX16" i="8" s="1"/>
  <c r="BK16" i="8"/>
  <c r="BJ16" i="8"/>
  <c r="BI16" i="8"/>
  <c r="BT16" i="8" s="1"/>
  <c r="BH16" i="8"/>
  <c r="BG16" i="8"/>
  <c r="BF16" i="8"/>
  <c r="BW16" i="8" s="1"/>
  <c r="D16" i="8"/>
  <c r="BD15" i="8"/>
  <c r="BC15" i="8"/>
  <c r="BB15" i="8"/>
  <c r="BA15" i="8"/>
  <c r="BA27" i="8" s="1"/>
  <c r="BA28" i="8" s="1"/>
  <c r="AZ15" i="8"/>
  <c r="AY15" i="8"/>
  <c r="AX15" i="8"/>
  <c r="AW15" i="8"/>
  <c r="AW27" i="8" s="1"/>
  <c r="AW28" i="8" s="1"/>
  <c r="AV15" i="8"/>
  <c r="AU15" i="8"/>
  <c r="AT15" i="8"/>
  <c r="AS15" i="8"/>
  <c r="AS27" i="8" s="1"/>
  <c r="AS28" i="8" s="1"/>
  <c r="AR15" i="8"/>
  <c r="AQ15" i="8"/>
  <c r="AP15" i="8"/>
  <c r="AO15" i="8"/>
  <c r="AO27" i="8" s="1"/>
  <c r="AN15" i="8"/>
  <c r="AM15" i="8"/>
  <c r="BN15" i="8" s="1"/>
  <c r="AL15" i="8"/>
  <c r="AK15" i="8"/>
  <c r="AK27" i="8" s="1"/>
  <c r="AJ15" i="8"/>
  <c r="AI15" i="8"/>
  <c r="AH15" i="8"/>
  <c r="AG15" i="8"/>
  <c r="AG27" i="8" s="1"/>
  <c r="AF15" i="8"/>
  <c r="AE15" i="8"/>
  <c r="AD15" i="8"/>
  <c r="AC15" i="8"/>
  <c r="AC27" i="8" s="1"/>
  <c r="AB15" i="8"/>
  <c r="AA15" i="8"/>
  <c r="Z15" i="8"/>
  <c r="Y15" i="8"/>
  <c r="Y27" i="8" s="1"/>
  <c r="X15" i="8"/>
  <c r="W15" i="8"/>
  <c r="V15" i="8"/>
  <c r="BJ15" i="8" s="1"/>
  <c r="U15" i="8"/>
  <c r="U27" i="8" s="1"/>
  <c r="T15" i="8"/>
  <c r="S15" i="8"/>
  <c r="R15" i="8"/>
  <c r="BI15" i="8" s="1"/>
  <c r="Q15" i="8"/>
  <c r="Q27" i="8" s="1"/>
  <c r="P15" i="8"/>
  <c r="O15" i="8"/>
  <c r="N15" i="8"/>
  <c r="M15" i="8"/>
  <c r="M27" i="8" s="1"/>
  <c r="L15" i="8"/>
  <c r="K15" i="8"/>
  <c r="J15" i="8"/>
  <c r="I15" i="8"/>
  <c r="I27" i="8" s="1"/>
  <c r="H15" i="8"/>
  <c r="G15" i="8"/>
  <c r="F15" i="8"/>
  <c r="E15" i="8"/>
  <c r="E27" i="8" s="1"/>
  <c r="BV14" i="8"/>
  <c r="BQ14" i="8"/>
  <c r="BP14" i="8"/>
  <c r="BO14" i="8"/>
  <c r="BN14" i="8"/>
  <c r="BM14" i="8"/>
  <c r="BU14" i="8" s="1"/>
  <c r="BL14" i="8"/>
  <c r="BX14" i="8" s="1"/>
  <c r="BK14" i="8"/>
  <c r="BJ14" i="8"/>
  <c r="BI14" i="8"/>
  <c r="BT14" i="8" s="1"/>
  <c r="BH14" i="8"/>
  <c r="BG14" i="8"/>
  <c r="BF14" i="8"/>
  <c r="BW14" i="8" s="1"/>
  <c r="D14" i="8"/>
  <c r="BT13" i="8"/>
  <c r="BQ13" i="8"/>
  <c r="BP13" i="8"/>
  <c r="BO13" i="8"/>
  <c r="BV13" i="8" s="1"/>
  <c r="BN13" i="8"/>
  <c r="BM13" i="8"/>
  <c r="BL13" i="8"/>
  <c r="BU13" i="8" s="1"/>
  <c r="BK13" i="8"/>
  <c r="BJ13" i="8"/>
  <c r="BI13" i="8"/>
  <c r="BH13" i="8"/>
  <c r="BG13" i="8"/>
  <c r="BS13" i="8" s="1"/>
  <c r="BF13" i="8"/>
  <c r="BR13" i="8" s="1"/>
  <c r="D13" i="8"/>
  <c r="BV12" i="8"/>
  <c r="BQ12" i="8"/>
  <c r="BP12" i="8"/>
  <c r="BO12" i="8"/>
  <c r="BN12" i="8"/>
  <c r="BM12" i="8"/>
  <c r="BU12" i="8" s="1"/>
  <c r="BL12" i="8"/>
  <c r="BX12" i="8" s="1"/>
  <c r="BK12" i="8"/>
  <c r="BJ12" i="8"/>
  <c r="BI12" i="8"/>
  <c r="BT12" i="8" s="1"/>
  <c r="BH12" i="8"/>
  <c r="BG12" i="8"/>
  <c r="BF12" i="8"/>
  <c r="BW12" i="8" s="1"/>
  <c r="D12" i="8"/>
  <c r="BT11" i="8"/>
  <c r="BQ11" i="8"/>
  <c r="BP11" i="8"/>
  <c r="BO11" i="8"/>
  <c r="BV11" i="8" s="1"/>
  <c r="BN11" i="8"/>
  <c r="BM11" i="8"/>
  <c r="BL11" i="8"/>
  <c r="BU11" i="8" s="1"/>
  <c r="BK11" i="8"/>
  <c r="BJ11" i="8"/>
  <c r="BI11" i="8"/>
  <c r="BH11" i="8"/>
  <c r="BG11" i="8"/>
  <c r="BF11" i="8"/>
  <c r="BR11" i="8" s="1"/>
  <c r="D11" i="8"/>
  <c r="BV10" i="8"/>
  <c r="BQ10" i="8"/>
  <c r="BP10" i="8"/>
  <c r="BO10" i="8"/>
  <c r="BN10" i="8"/>
  <c r="BM10" i="8"/>
  <c r="BL10" i="8"/>
  <c r="BX10" i="8" s="1"/>
  <c r="BK10" i="8"/>
  <c r="BJ10" i="8"/>
  <c r="BI10" i="8"/>
  <c r="BT10" i="8" s="1"/>
  <c r="BH10" i="8"/>
  <c r="BG10" i="8"/>
  <c r="BF10" i="8"/>
  <c r="BW10" i="8" s="1"/>
  <c r="D10" i="8"/>
  <c r="BT9" i="8"/>
  <c r="BQ9" i="8"/>
  <c r="BP9" i="8"/>
  <c r="BO9" i="8"/>
  <c r="BV9" i="8" s="1"/>
  <c r="BN9" i="8"/>
  <c r="BM9" i="8"/>
  <c r="BL9" i="8"/>
  <c r="BU9" i="8" s="1"/>
  <c r="BK9" i="8"/>
  <c r="BJ9" i="8"/>
  <c r="BI9" i="8"/>
  <c r="BH9" i="8"/>
  <c r="BG9" i="8"/>
  <c r="BF9" i="8"/>
  <c r="BR9" i="8" s="1"/>
  <c r="D9" i="8"/>
  <c r="BV8" i="8"/>
  <c r="BQ8" i="8"/>
  <c r="BP8" i="8"/>
  <c r="BO8" i="8"/>
  <c r="BN8" i="8"/>
  <c r="BM8" i="8"/>
  <c r="BL8" i="8"/>
  <c r="BX8" i="8" s="1"/>
  <c r="BK8" i="8"/>
  <c r="BJ8" i="8"/>
  <c r="BI8" i="8"/>
  <c r="BT8" i="8" s="1"/>
  <c r="BH8" i="8"/>
  <c r="BG8" i="8"/>
  <c r="BF8" i="8"/>
  <c r="BW8" i="8" s="1"/>
  <c r="D8" i="8"/>
  <c r="BT7" i="8"/>
  <c r="BQ7" i="8"/>
  <c r="BP7" i="8"/>
  <c r="BO7" i="8"/>
  <c r="BV7" i="8" s="1"/>
  <c r="BN7" i="8"/>
  <c r="BM7" i="8"/>
  <c r="BL7" i="8"/>
  <c r="BU7" i="8" s="1"/>
  <c r="BK7" i="8"/>
  <c r="BJ7" i="8"/>
  <c r="BI7" i="8"/>
  <c r="BH7" i="8"/>
  <c r="BG7" i="8"/>
  <c r="BF7" i="8"/>
  <c r="BR7" i="8" s="1"/>
  <c r="D7" i="8"/>
  <c r="AM6" i="8"/>
  <c r="AG6" i="8"/>
  <c r="AB6" i="8"/>
  <c r="W6" i="8"/>
  <c r="R6" i="8"/>
  <c r="M6" i="8"/>
  <c r="H6" i="8"/>
  <c r="BQ5" i="8"/>
  <c r="BP5" i="8"/>
  <c r="BO5" i="8"/>
  <c r="BV5" i="8" s="1"/>
  <c r="BN5" i="8"/>
  <c r="BM5" i="8"/>
  <c r="BU5" i="8" s="1"/>
  <c r="BL5" i="8"/>
  <c r="BX5" i="8" s="1"/>
  <c r="BK5" i="8"/>
  <c r="BJ5" i="8"/>
  <c r="BI5" i="8"/>
  <c r="BT5" i="8" s="1"/>
  <c r="BH5" i="8"/>
  <c r="BG5" i="8"/>
  <c r="BW5" i="8" s="1"/>
  <c r="BF5" i="8"/>
  <c r="BR5" i="8" s="1"/>
  <c r="D5" i="8"/>
  <c r="B3" i="8"/>
  <c r="B2" i="8"/>
  <c r="D1" i="8"/>
  <c r="BR3" i="8" s="1"/>
  <c r="BD369" i="7"/>
  <c r="BC369" i="7"/>
  <c r="BB369" i="7"/>
  <c r="BA369" i="7"/>
  <c r="AZ369" i="7"/>
  <c r="BQ369" i="7" s="1"/>
  <c r="AY369" i="7"/>
  <c r="BP369" i="7" s="1"/>
  <c r="AX369" i="7"/>
  <c r="AW369" i="7"/>
  <c r="AV369" i="7"/>
  <c r="AU369" i="7"/>
  <c r="AT369" i="7"/>
  <c r="AS369" i="7"/>
  <c r="AR369" i="7"/>
  <c r="BO369" i="7" s="1"/>
  <c r="BV369" i="7" s="1"/>
  <c r="AQ369" i="7"/>
  <c r="AP369" i="7"/>
  <c r="AO369" i="7"/>
  <c r="AN369" i="7"/>
  <c r="AM369" i="7"/>
  <c r="BN369" i="7" s="1"/>
  <c r="AL369" i="7"/>
  <c r="AK369" i="7"/>
  <c r="AJ369" i="7"/>
  <c r="AI369" i="7"/>
  <c r="BM369" i="7" s="1"/>
  <c r="AH369" i="7"/>
  <c r="AG369" i="7"/>
  <c r="AF369" i="7"/>
  <c r="AE369" i="7"/>
  <c r="BL369" i="7" s="1"/>
  <c r="AD369" i="7"/>
  <c r="AC369" i="7"/>
  <c r="AB369" i="7"/>
  <c r="AA369" i="7"/>
  <c r="Z369" i="7"/>
  <c r="BK369" i="7" s="1"/>
  <c r="Y369" i="7"/>
  <c r="X369" i="7"/>
  <c r="W369" i="7"/>
  <c r="V369" i="7"/>
  <c r="BJ369" i="7" s="1"/>
  <c r="U369" i="7"/>
  <c r="T369" i="7"/>
  <c r="S369" i="7"/>
  <c r="R369" i="7"/>
  <c r="BI369" i="7" s="1"/>
  <c r="BT369" i="7" s="1"/>
  <c r="Q369" i="7"/>
  <c r="P369" i="7"/>
  <c r="O369" i="7"/>
  <c r="BH369" i="7" s="1"/>
  <c r="N369" i="7"/>
  <c r="M369" i="7"/>
  <c r="L369" i="7"/>
  <c r="K369" i="7"/>
  <c r="J369" i="7"/>
  <c r="I369" i="7"/>
  <c r="BG369" i="7" s="1"/>
  <c r="H369" i="7"/>
  <c r="G369" i="7"/>
  <c r="F369" i="7"/>
  <c r="D369" i="7" s="1"/>
  <c r="E369" i="7"/>
  <c r="BF369" i="7" s="1"/>
  <c r="BV368" i="7"/>
  <c r="BQ368" i="7"/>
  <c r="BP368" i="7"/>
  <c r="BO368" i="7"/>
  <c r="BN368" i="7"/>
  <c r="BM368" i="7"/>
  <c r="BU368" i="7" s="1"/>
  <c r="BL368" i="7"/>
  <c r="BX368" i="7" s="1"/>
  <c r="BK368" i="7"/>
  <c r="BJ368" i="7"/>
  <c r="BI368" i="7"/>
  <c r="BT368" i="7" s="1"/>
  <c r="BH368" i="7"/>
  <c r="BG368" i="7"/>
  <c r="BF368" i="7"/>
  <c r="BW368" i="7" s="1"/>
  <c r="D368" i="7"/>
  <c r="BD362" i="7"/>
  <c r="BC362" i="7"/>
  <c r="BB362" i="7"/>
  <c r="BA362" i="7"/>
  <c r="AZ362" i="7"/>
  <c r="BQ362" i="7" s="1"/>
  <c r="AY362" i="7"/>
  <c r="AX362" i="7"/>
  <c r="AW362" i="7"/>
  <c r="AV362" i="7"/>
  <c r="BP362" i="7" s="1"/>
  <c r="AU362" i="7"/>
  <c r="AT362" i="7"/>
  <c r="AS362" i="7"/>
  <c r="AR362" i="7"/>
  <c r="BO362" i="7" s="1"/>
  <c r="BV362" i="7" s="1"/>
  <c r="AQ362" i="7"/>
  <c r="AP362" i="7"/>
  <c r="AO362" i="7"/>
  <c r="AN362" i="7"/>
  <c r="BN362" i="7" s="1"/>
  <c r="AM362" i="7"/>
  <c r="AL362" i="7"/>
  <c r="AK362" i="7"/>
  <c r="AJ362" i="7"/>
  <c r="AI362" i="7"/>
  <c r="BM362" i="7" s="1"/>
  <c r="AH362" i="7"/>
  <c r="AG362" i="7"/>
  <c r="AF362" i="7"/>
  <c r="AE362" i="7"/>
  <c r="BL362" i="7" s="1"/>
  <c r="AD362" i="7"/>
  <c r="AC362" i="7"/>
  <c r="AB362" i="7"/>
  <c r="AA362" i="7"/>
  <c r="Z362" i="7"/>
  <c r="BK362" i="7" s="1"/>
  <c r="Y362" i="7"/>
  <c r="X362" i="7"/>
  <c r="W362" i="7"/>
  <c r="V362" i="7"/>
  <c r="BJ362" i="7" s="1"/>
  <c r="U362" i="7"/>
  <c r="T362" i="7"/>
  <c r="S362" i="7"/>
  <c r="R362" i="7"/>
  <c r="BI362" i="7" s="1"/>
  <c r="BT362" i="7" s="1"/>
  <c r="Q362" i="7"/>
  <c r="P362" i="7"/>
  <c r="O362" i="7"/>
  <c r="N362" i="7"/>
  <c r="M362" i="7"/>
  <c r="BH362" i="7" s="1"/>
  <c r="L362" i="7"/>
  <c r="K362" i="7"/>
  <c r="J362" i="7"/>
  <c r="I362" i="7"/>
  <c r="BG362" i="7" s="1"/>
  <c r="H362" i="7"/>
  <c r="G362" i="7"/>
  <c r="F362" i="7"/>
  <c r="E362" i="7"/>
  <c r="BF362" i="7" s="1"/>
  <c r="BQ361" i="7"/>
  <c r="BP361" i="7"/>
  <c r="BO361" i="7"/>
  <c r="BV361" i="7" s="1"/>
  <c r="BN361" i="7"/>
  <c r="BM361" i="7"/>
  <c r="BL361" i="7"/>
  <c r="BU361" i="7" s="1"/>
  <c r="BK361" i="7"/>
  <c r="BJ361" i="7"/>
  <c r="BI361" i="7"/>
  <c r="BT361" i="7" s="1"/>
  <c r="BH361" i="7"/>
  <c r="BG361" i="7"/>
  <c r="BW361" i="7" s="1"/>
  <c r="BF361" i="7"/>
  <c r="BR361" i="7" s="1"/>
  <c r="D361" i="7"/>
  <c r="BQ360" i="7"/>
  <c r="BP360" i="7"/>
  <c r="BO360" i="7"/>
  <c r="BV360" i="7" s="1"/>
  <c r="BN360" i="7"/>
  <c r="BM360" i="7"/>
  <c r="BU360" i="7" s="1"/>
  <c r="BL360" i="7"/>
  <c r="BX360" i="7" s="1"/>
  <c r="BK360" i="7"/>
  <c r="BJ360" i="7"/>
  <c r="BI360" i="7"/>
  <c r="BT360" i="7" s="1"/>
  <c r="BH360" i="7"/>
  <c r="BG360" i="7"/>
  <c r="BF360" i="7"/>
  <c r="BW360" i="7" s="1"/>
  <c r="D360" i="7"/>
  <c r="BQ359" i="7"/>
  <c r="BP359" i="7"/>
  <c r="BO359" i="7"/>
  <c r="BV359" i="7" s="1"/>
  <c r="BN359" i="7"/>
  <c r="BM359" i="7"/>
  <c r="BL359" i="7"/>
  <c r="BU359" i="7" s="1"/>
  <c r="BK359" i="7"/>
  <c r="BJ359" i="7"/>
  <c r="BI359" i="7"/>
  <c r="BT359" i="7" s="1"/>
  <c r="BH359" i="7"/>
  <c r="BG359" i="7"/>
  <c r="BW359" i="7" s="1"/>
  <c r="BF359" i="7"/>
  <c r="BR359" i="7" s="1"/>
  <c r="D359" i="7"/>
  <c r="BQ358" i="7"/>
  <c r="BP358" i="7"/>
  <c r="BO358" i="7"/>
  <c r="BV358" i="7" s="1"/>
  <c r="BN358" i="7"/>
  <c r="BM358" i="7"/>
  <c r="BU358" i="7" s="1"/>
  <c r="BL358" i="7"/>
  <c r="BX358" i="7" s="1"/>
  <c r="BK358" i="7"/>
  <c r="BJ358" i="7"/>
  <c r="BI358" i="7"/>
  <c r="BT358" i="7" s="1"/>
  <c r="BH358" i="7"/>
  <c r="BG358" i="7"/>
  <c r="BW358" i="7" s="1"/>
  <c r="BF358" i="7"/>
  <c r="D358" i="7"/>
  <c r="BQ357" i="7"/>
  <c r="BP357" i="7"/>
  <c r="BO357" i="7"/>
  <c r="BV357" i="7" s="1"/>
  <c r="BN357" i="7"/>
  <c r="BM357" i="7"/>
  <c r="BU357" i="7" s="1"/>
  <c r="BL357" i="7"/>
  <c r="BX357" i="7" s="1"/>
  <c r="BK357" i="7"/>
  <c r="BJ357" i="7"/>
  <c r="BI357" i="7"/>
  <c r="BT357" i="7" s="1"/>
  <c r="BH357" i="7"/>
  <c r="BG357" i="7"/>
  <c r="BW357" i="7" s="1"/>
  <c r="BF357" i="7"/>
  <c r="BR357" i="7" s="1"/>
  <c r="D357" i="7"/>
  <c r="BQ356" i="7"/>
  <c r="BP356" i="7"/>
  <c r="BO356" i="7"/>
  <c r="BV356" i="7" s="1"/>
  <c r="BN356" i="7"/>
  <c r="BM356" i="7"/>
  <c r="BU356" i="7" s="1"/>
  <c r="BL356" i="7"/>
  <c r="BX356" i="7" s="1"/>
  <c r="BK356" i="7"/>
  <c r="BJ356" i="7"/>
  <c r="BI356" i="7"/>
  <c r="BT356" i="7" s="1"/>
  <c r="BH356" i="7"/>
  <c r="BG356" i="7"/>
  <c r="BW356" i="7" s="1"/>
  <c r="BF356" i="7"/>
  <c r="BR356" i="7" s="1"/>
  <c r="D356" i="7"/>
  <c r="BQ355" i="7"/>
  <c r="BP355" i="7"/>
  <c r="BO355" i="7"/>
  <c r="BV355" i="7" s="1"/>
  <c r="BN355" i="7"/>
  <c r="BM355" i="7"/>
  <c r="BU355" i="7" s="1"/>
  <c r="BL355" i="7"/>
  <c r="BX355" i="7" s="1"/>
  <c r="BK355" i="7"/>
  <c r="BJ355" i="7"/>
  <c r="BI355" i="7"/>
  <c r="BT355" i="7" s="1"/>
  <c r="BH355" i="7"/>
  <c r="BG355" i="7"/>
  <c r="BW355" i="7" s="1"/>
  <c r="BF355" i="7"/>
  <c r="BR355" i="7" s="1"/>
  <c r="D355" i="7"/>
  <c r="BQ354" i="7"/>
  <c r="BP354" i="7"/>
  <c r="BO354" i="7"/>
  <c r="BV354" i="7" s="1"/>
  <c r="BN354" i="7"/>
  <c r="BM354" i="7"/>
  <c r="BU354" i="7" s="1"/>
  <c r="BL354" i="7"/>
  <c r="BX354" i="7" s="1"/>
  <c r="BK354" i="7"/>
  <c r="BJ354" i="7"/>
  <c r="BI354" i="7"/>
  <c r="BT354" i="7" s="1"/>
  <c r="BH354" i="7"/>
  <c r="BG354" i="7"/>
  <c r="BW354" i="7" s="1"/>
  <c r="BF354" i="7"/>
  <c r="BR354" i="7" s="1"/>
  <c r="D354" i="7"/>
  <c r="BQ353" i="7"/>
  <c r="BP353" i="7"/>
  <c r="BO353" i="7"/>
  <c r="BV353" i="7" s="1"/>
  <c r="BN353" i="7"/>
  <c r="BM353" i="7"/>
  <c r="BU353" i="7" s="1"/>
  <c r="BL353" i="7"/>
  <c r="BX353" i="7" s="1"/>
  <c r="BK353" i="7"/>
  <c r="BJ353" i="7"/>
  <c r="BI353" i="7"/>
  <c r="BT353" i="7" s="1"/>
  <c r="BH353" i="7"/>
  <c r="BG353" i="7"/>
  <c r="BW353" i="7" s="1"/>
  <c r="BF353" i="7"/>
  <c r="BR353" i="7" s="1"/>
  <c r="D353" i="7"/>
  <c r="BQ352" i="7"/>
  <c r="BP352" i="7"/>
  <c r="BO352" i="7"/>
  <c r="BV352" i="7" s="1"/>
  <c r="BN352" i="7"/>
  <c r="BM352" i="7"/>
  <c r="BU352" i="7" s="1"/>
  <c r="BL352" i="7"/>
  <c r="BX352" i="7" s="1"/>
  <c r="BK352" i="7"/>
  <c r="BJ352" i="7"/>
  <c r="BI352" i="7"/>
  <c r="BT352" i="7" s="1"/>
  <c r="BH352" i="7"/>
  <c r="BG352" i="7"/>
  <c r="BW352" i="7" s="1"/>
  <c r="BF352" i="7"/>
  <c r="BR352" i="7" s="1"/>
  <c r="D352" i="7"/>
  <c r="BD350" i="7"/>
  <c r="BC350" i="7"/>
  <c r="BB350" i="7"/>
  <c r="BA350" i="7"/>
  <c r="AZ350" i="7"/>
  <c r="BQ350" i="7" s="1"/>
  <c r="AY350" i="7"/>
  <c r="AX350" i="7"/>
  <c r="AW350" i="7"/>
  <c r="AV350" i="7"/>
  <c r="BP350" i="7" s="1"/>
  <c r="AU350" i="7"/>
  <c r="AT350" i="7"/>
  <c r="AS350" i="7"/>
  <c r="AR350" i="7"/>
  <c r="BO350" i="7" s="1"/>
  <c r="BV350" i="7" s="1"/>
  <c r="AQ350" i="7"/>
  <c r="AP350" i="7"/>
  <c r="AO350" i="7"/>
  <c r="AN350" i="7"/>
  <c r="AM350" i="7"/>
  <c r="BN350" i="7" s="1"/>
  <c r="AL350" i="7"/>
  <c r="AK350" i="7"/>
  <c r="AJ350" i="7"/>
  <c r="BM350" i="7" s="1"/>
  <c r="AI350" i="7"/>
  <c r="AH350" i="7"/>
  <c r="AG350" i="7"/>
  <c r="AF350" i="7"/>
  <c r="AE350" i="7"/>
  <c r="BL350" i="7" s="1"/>
  <c r="AD350" i="7"/>
  <c r="AC350" i="7"/>
  <c r="AB350" i="7"/>
  <c r="AA350" i="7"/>
  <c r="Z350" i="7"/>
  <c r="BK350" i="7" s="1"/>
  <c r="Y350" i="7"/>
  <c r="X350" i="7"/>
  <c r="W350" i="7"/>
  <c r="V350" i="7"/>
  <c r="BJ350" i="7" s="1"/>
  <c r="U350" i="7"/>
  <c r="T350" i="7"/>
  <c r="BI350" i="7" s="1"/>
  <c r="S350" i="7"/>
  <c r="R350" i="7"/>
  <c r="Q350" i="7"/>
  <c r="P350" i="7"/>
  <c r="O350" i="7"/>
  <c r="N350" i="7"/>
  <c r="M350" i="7"/>
  <c r="BH350" i="7" s="1"/>
  <c r="L350" i="7"/>
  <c r="K350" i="7"/>
  <c r="J350" i="7"/>
  <c r="BG350" i="7" s="1"/>
  <c r="I350" i="7"/>
  <c r="H350" i="7"/>
  <c r="G350" i="7"/>
  <c r="F350" i="7"/>
  <c r="E350" i="7"/>
  <c r="BF350" i="7" s="1"/>
  <c r="D350" i="7"/>
  <c r="BQ349" i="7"/>
  <c r="BP349" i="7"/>
  <c r="BO349" i="7"/>
  <c r="BV349" i="7" s="1"/>
  <c r="BN349" i="7"/>
  <c r="BM349" i="7"/>
  <c r="BU349" i="7" s="1"/>
  <c r="BL349" i="7"/>
  <c r="BX349" i="7" s="1"/>
  <c r="BK349" i="7"/>
  <c r="BJ349" i="7"/>
  <c r="BI349" i="7"/>
  <c r="BT349" i="7" s="1"/>
  <c r="BH349" i="7"/>
  <c r="BG349" i="7"/>
  <c r="BW349" i="7" s="1"/>
  <c r="BF349" i="7"/>
  <c r="BR349" i="7" s="1"/>
  <c r="D349" i="7"/>
  <c r="BQ348" i="7"/>
  <c r="BP348" i="7"/>
  <c r="BO348" i="7"/>
  <c r="BV348" i="7" s="1"/>
  <c r="BN348" i="7"/>
  <c r="BM348" i="7"/>
  <c r="BU348" i="7" s="1"/>
  <c r="BL348" i="7"/>
  <c r="BX348" i="7" s="1"/>
  <c r="BK348" i="7"/>
  <c r="BJ348" i="7"/>
  <c r="BI348" i="7"/>
  <c r="BT348" i="7" s="1"/>
  <c r="BH348" i="7"/>
  <c r="BG348" i="7"/>
  <c r="BW348" i="7" s="1"/>
  <c r="BF348" i="7"/>
  <c r="BR348" i="7" s="1"/>
  <c r="D348" i="7"/>
  <c r="BD346" i="7"/>
  <c r="BC346" i="7"/>
  <c r="BB346" i="7"/>
  <c r="BA346" i="7"/>
  <c r="AZ346" i="7"/>
  <c r="BQ346" i="7" s="1"/>
  <c r="AY346" i="7"/>
  <c r="AX346" i="7"/>
  <c r="AW346" i="7"/>
  <c r="AV346" i="7"/>
  <c r="BP346" i="7" s="1"/>
  <c r="AU346" i="7"/>
  <c r="AT346" i="7"/>
  <c r="BO346" i="7" s="1"/>
  <c r="AS346" i="7"/>
  <c r="AR346" i="7"/>
  <c r="AQ346" i="7"/>
  <c r="AP346" i="7"/>
  <c r="AO346" i="7"/>
  <c r="AN346" i="7"/>
  <c r="AM346" i="7"/>
  <c r="BN346" i="7" s="1"/>
  <c r="AL346" i="7"/>
  <c r="AK346" i="7"/>
  <c r="AJ346" i="7"/>
  <c r="BM346" i="7" s="1"/>
  <c r="AI346" i="7"/>
  <c r="AH346" i="7"/>
  <c r="AG346" i="7"/>
  <c r="AF346" i="7"/>
  <c r="AE346" i="7"/>
  <c r="BL346" i="7" s="1"/>
  <c r="AD346" i="7"/>
  <c r="AC346" i="7"/>
  <c r="AB346" i="7"/>
  <c r="AA346" i="7"/>
  <c r="Z346" i="7"/>
  <c r="BK346" i="7" s="1"/>
  <c r="Y346" i="7"/>
  <c r="X346" i="7"/>
  <c r="W346" i="7"/>
  <c r="V346" i="7"/>
  <c r="BJ346" i="7" s="1"/>
  <c r="U346" i="7"/>
  <c r="T346" i="7"/>
  <c r="S346" i="7"/>
  <c r="R346" i="7"/>
  <c r="BI346" i="7" s="1"/>
  <c r="BT346" i="7" s="1"/>
  <c r="Q346" i="7"/>
  <c r="P346" i="7"/>
  <c r="O346" i="7"/>
  <c r="N346" i="7"/>
  <c r="M346" i="7"/>
  <c r="BH346" i="7" s="1"/>
  <c r="L346" i="7"/>
  <c r="K346" i="7"/>
  <c r="J346" i="7"/>
  <c r="BG346" i="7" s="1"/>
  <c r="I346" i="7"/>
  <c r="H346" i="7"/>
  <c r="G346" i="7"/>
  <c r="F346" i="7"/>
  <c r="D346" i="7" s="1"/>
  <c r="E346" i="7"/>
  <c r="BF346" i="7" s="1"/>
  <c r="BQ345" i="7"/>
  <c r="BP345" i="7"/>
  <c r="BO345" i="7"/>
  <c r="BV345" i="7" s="1"/>
  <c r="BN345" i="7"/>
  <c r="BM345" i="7"/>
  <c r="BU345" i="7" s="1"/>
  <c r="BL345" i="7"/>
  <c r="BX345" i="7" s="1"/>
  <c r="BK345" i="7"/>
  <c r="BJ345" i="7"/>
  <c r="BI345" i="7"/>
  <c r="BT345" i="7" s="1"/>
  <c r="BH345" i="7"/>
  <c r="BG345" i="7"/>
  <c r="BW345" i="7" s="1"/>
  <c r="BF345" i="7"/>
  <c r="BR345" i="7" s="1"/>
  <c r="D345" i="7"/>
  <c r="BQ344" i="7"/>
  <c r="BP344" i="7"/>
  <c r="BO344" i="7"/>
  <c r="BV344" i="7" s="1"/>
  <c r="BN344" i="7"/>
  <c r="BM344" i="7"/>
  <c r="BU344" i="7" s="1"/>
  <c r="BL344" i="7"/>
  <c r="BX344" i="7" s="1"/>
  <c r="BK344" i="7"/>
  <c r="BJ344" i="7"/>
  <c r="BI344" i="7"/>
  <c r="BT344" i="7" s="1"/>
  <c r="BH344" i="7"/>
  <c r="BG344" i="7"/>
  <c r="BW344" i="7" s="1"/>
  <c r="BF344" i="7"/>
  <c r="BR344" i="7" s="1"/>
  <c r="D344" i="7"/>
  <c r="BQ343" i="7"/>
  <c r="BP343" i="7"/>
  <c r="BO343" i="7"/>
  <c r="BV343" i="7" s="1"/>
  <c r="BN343" i="7"/>
  <c r="BM343" i="7"/>
  <c r="BU343" i="7" s="1"/>
  <c r="BL343" i="7"/>
  <c r="BX343" i="7" s="1"/>
  <c r="BK343" i="7"/>
  <c r="BJ343" i="7"/>
  <c r="BI343" i="7"/>
  <c r="BT343" i="7" s="1"/>
  <c r="BH343" i="7"/>
  <c r="BG343" i="7"/>
  <c r="BW343" i="7" s="1"/>
  <c r="BF343" i="7"/>
  <c r="BR343" i="7" s="1"/>
  <c r="D343" i="7"/>
  <c r="BD341" i="7"/>
  <c r="BC341" i="7"/>
  <c r="BB341" i="7"/>
  <c r="BA341" i="7"/>
  <c r="AZ341" i="7"/>
  <c r="BQ341" i="7" s="1"/>
  <c r="AY341" i="7"/>
  <c r="AX341" i="7"/>
  <c r="AW341" i="7"/>
  <c r="AV341" i="7"/>
  <c r="BP341" i="7" s="1"/>
  <c r="AU341" i="7"/>
  <c r="AT341" i="7"/>
  <c r="BO341" i="7" s="1"/>
  <c r="AS341" i="7"/>
  <c r="AR341" i="7"/>
  <c r="AQ341" i="7"/>
  <c r="AP341" i="7"/>
  <c r="AO341" i="7"/>
  <c r="AN341" i="7"/>
  <c r="AM341" i="7"/>
  <c r="BN341" i="7" s="1"/>
  <c r="AL341" i="7"/>
  <c r="AK341" i="7"/>
  <c r="AJ341" i="7"/>
  <c r="AI341" i="7"/>
  <c r="BM341" i="7" s="1"/>
  <c r="AH341" i="7"/>
  <c r="AG341" i="7"/>
  <c r="AF341" i="7"/>
  <c r="AE341" i="7"/>
  <c r="BL341" i="7" s="1"/>
  <c r="AD341" i="7"/>
  <c r="AC341" i="7"/>
  <c r="AB341" i="7"/>
  <c r="AA341" i="7"/>
  <c r="Z341" i="7"/>
  <c r="BK341" i="7" s="1"/>
  <c r="Y341" i="7"/>
  <c r="X341" i="7"/>
  <c r="W341" i="7"/>
  <c r="V341" i="7"/>
  <c r="BJ341" i="7" s="1"/>
  <c r="U341" i="7"/>
  <c r="T341" i="7"/>
  <c r="S341" i="7"/>
  <c r="R341" i="7"/>
  <c r="BI341" i="7" s="1"/>
  <c r="BT341" i="7" s="1"/>
  <c r="Q341" i="7"/>
  <c r="P341" i="7"/>
  <c r="O341" i="7"/>
  <c r="N341" i="7"/>
  <c r="M341" i="7"/>
  <c r="BH341" i="7" s="1"/>
  <c r="L341" i="7"/>
  <c r="K341" i="7"/>
  <c r="J341" i="7"/>
  <c r="BG341" i="7" s="1"/>
  <c r="I341" i="7"/>
  <c r="H341" i="7"/>
  <c r="G341" i="7"/>
  <c r="F341" i="7"/>
  <c r="D341" i="7" s="1"/>
  <c r="E341" i="7"/>
  <c r="BF341" i="7" s="1"/>
  <c r="BQ340" i="7"/>
  <c r="BP340" i="7"/>
  <c r="BO340" i="7"/>
  <c r="BV340" i="7" s="1"/>
  <c r="BN340" i="7"/>
  <c r="BM340" i="7"/>
  <c r="BU340" i="7" s="1"/>
  <c r="BL340" i="7"/>
  <c r="BX340" i="7" s="1"/>
  <c r="BK340" i="7"/>
  <c r="BJ340" i="7"/>
  <c r="BI340" i="7"/>
  <c r="BT340" i="7" s="1"/>
  <c r="BH340" i="7"/>
  <c r="BG340" i="7"/>
  <c r="BF340" i="7"/>
  <c r="BR340" i="7" s="1"/>
  <c r="D340" i="7"/>
  <c r="BQ339" i="7"/>
  <c r="BP339" i="7"/>
  <c r="BO339" i="7"/>
  <c r="BV339" i="7" s="1"/>
  <c r="BN339" i="7"/>
  <c r="BM339" i="7"/>
  <c r="BU339" i="7" s="1"/>
  <c r="BL339" i="7"/>
  <c r="BX339" i="7" s="1"/>
  <c r="BK339" i="7"/>
  <c r="BJ339" i="7"/>
  <c r="BI339" i="7"/>
  <c r="BT339" i="7" s="1"/>
  <c r="BH339" i="7"/>
  <c r="BG339" i="7"/>
  <c r="BW339" i="7" s="1"/>
  <c r="BF339" i="7"/>
  <c r="BR339" i="7" s="1"/>
  <c r="D339" i="7"/>
  <c r="BD337" i="7"/>
  <c r="BC337" i="7"/>
  <c r="BB337" i="7"/>
  <c r="BA337" i="7"/>
  <c r="AZ337" i="7"/>
  <c r="BQ337" i="7" s="1"/>
  <c r="AY337" i="7"/>
  <c r="AX337" i="7"/>
  <c r="AW337" i="7"/>
  <c r="AV337" i="7"/>
  <c r="BP337" i="7" s="1"/>
  <c r="AU337" i="7"/>
  <c r="AT337" i="7"/>
  <c r="AS337" i="7"/>
  <c r="AR337" i="7"/>
  <c r="BO337" i="7" s="1"/>
  <c r="BV337" i="7" s="1"/>
  <c r="AQ337" i="7"/>
  <c r="AP337" i="7"/>
  <c r="AO337" i="7"/>
  <c r="AN337" i="7"/>
  <c r="AM337" i="7"/>
  <c r="BN337" i="7" s="1"/>
  <c r="AL337" i="7"/>
  <c r="AK337" i="7"/>
  <c r="AJ337" i="7"/>
  <c r="BM337" i="7" s="1"/>
  <c r="AI337" i="7"/>
  <c r="AH337" i="7"/>
  <c r="AG337" i="7"/>
  <c r="AF337" i="7"/>
  <c r="AE337" i="7"/>
  <c r="BL337" i="7" s="1"/>
  <c r="AD337" i="7"/>
  <c r="AC337" i="7"/>
  <c r="AB337" i="7"/>
  <c r="AA337" i="7"/>
  <c r="Z337" i="7"/>
  <c r="BK337" i="7" s="1"/>
  <c r="Y337" i="7"/>
  <c r="X337" i="7"/>
  <c r="W337" i="7"/>
  <c r="V337" i="7"/>
  <c r="BJ337" i="7" s="1"/>
  <c r="U337" i="7"/>
  <c r="T337" i="7"/>
  <c r="BI337" i="7" s="1"/>
  <c r="S337" i="7"/>
  <c r="R337" i="7"/>
  <c r="Q337" i="7"/>
  <c r="P337" i="7"/>
  <c r="O337" i="7"/>
  <c r="N337" i="7"/>
  <c r="M337" i="7"/>
  <c r="BH337" i="7" s="1"/>
  <c r="L337" i="7"/>
  <c r="K337" i="7"/>
  <c r="J337" i="7"/>
  <c r="I337" i="7"/>
  <c r="BG337" i="7" s="1"/>
  <c r="H337" i="7"/>
  <c r="G337" i="7"/>
  <c r="F337" i="7"/>
  <c r="E337" i="7"/>
  <c r="BF337" i="7" s="1"/>
  <c r="D337" i="7"/>
  <c r="BQ336" i="7"/>
  <c r="BP336" i="7"/>
  <c r="BO336" i="7"/>
  <c r="BV336" i="7" s="1"/>
  <c r="BN336" i="7"/>
  <c r="BM336" i="7"/>
  <c r="BU336" i="7" s="1"/>
  <c r="BL336" i="7"/>
  <c r="BX336" i="7" s="1"/>
  <c r="BK336" i="7"/>
  <c r="BJ336" i="7"/>
  <c r="BI336" i="7"/>
  <c r="BT336" i="7" s="1"/>
  <c r="BH336" i="7"/>
  <c r="BG336" i="7"/>
  <c r="BW336" i="7" s="1"/>
  <c r="BF336" i="7"/>
  <c r="BR336" i="7" s="1"/>
  <c r="D336" i="7"/>
  <c r="BQ335" i="7"/>
  <c r="BP335" i="7"/>
  <c r="BO335" i="7"/>
  <c r="BV335" i="7" s="1"/>
  <c r="BN335" i="7"/>
  <c r="BM335" i="7"/>
  <c r="BU335" i="7" s="1"/>
  <c r="BL335" i="7"/>
  <c r="BX335" i="7" s="1"/>
  <c r="BK335" i="7"/>
  <c r="BJ335" i="7"/>
  <c r="BI335" i="7"/>
  <c r="BT335" i="7" s="1"/>
  <c r="BH335" i="7"/>
  <c r="BG335" i="7"/>
  <c r="BF335" i="7"/>
  <c r="BR335" i="7" s="1"/>
  <c r="D335" i="7"/>
  <c r="BD333" i="7"/>
  <c r="BC333" i="7"/>
  <c r="BB333" i="7"/>
  <c r="BA333" i="7"/>
  <c r="AZ333" i="7"/>
  <c r="BQ333" i="7" s="1"/>
  <c r="AY333" i="7"/>
  <c r="AX333" i="7"/>
  <c r="AW333" i="7"/>
  <c r="AV333" i="7"/>
  <c r="BP333" i="7" s="1"/>
  <c r="AU333" i="7"/>
  <c r="AT333" i="7"/>
  <c r="BO333" i="7" s="1"/>
  <c r="AS333" i="7"/>
  <c r="AR333" i="7"/>
  <c r="AQ333" i="7"/>
  <c r="AP333" i="7"/>
  <c r="AO333" i="7"/>
  <c r="AN333" i="7"/>
  <c r="AM333" i="7"/>
  <c r="BN333" i="7" s="1"/>
  <c r="AL333" i="7"/>
  <c r="AK333" i="7"/>
  <c r="AJ333" i="7"/>
  <c r="AI333" i="7"/>
  <c r="BM333" i="7" s="1"/>
  <c r="AH333" i="7"/>
  <c r="AG333" i="7"/>
  <c r="AF333" i="7"/>
  <c r="AE333" i="7"/>
  <c r="BL333" i="7" s="1"/>
  <c r="AD333" i="7"/>
  <c r="AC333" i="7"/>
  <c r="AB333" i="7"/>
  <c r="AA333" i="7"/>
  <c r="Z333" i="7"/>
  <c r="BK333" i="7" s="1"/>
  <c r="Y333" i="7"/>
  <c r="X333" i="7"/>
  <c r="W333" i="7"/>
  <c r="V333" i="7"/>
  <c r="BJ333" i="7" s="1"/>
  <c r="U333" i="7"/>
  <c r="T333" i="7"/>
  <c r="S333" i="7"/>
  <c r="R333" i="7"/>
  <c r="BI333" i="7" s="1"/>
  <c r="BT333" i="7" s="1"/>
  <c r="Q333" i="7"/>
  <c r="P333" i="7"/>
  <c r="O333" i="7"/>
  <c r="N333" i="7"/>
  <c r="M333" i="7"/>
  <c r="BH333" i="7" s="1"/>
  <c r="L333" i="7"/>
  <c r="K333" i="7"/>
  <c r="J333" i="7"/>
  <c r="BG333" i="7" s="1"/>
  <c r="I333" i="7"/>
  <c r="H333" i="7"/>
  <c r="G333" i="7"/>
  <c r="F333" i="7"/>
  <c r="E333" i="7"/>
  <c r="BF333" i="7" s="1"/>
  <c r="BQ332" i="7"/>
  <c r="BP332" i="7"/>
  <c r="BO332" i="7"/>
  <c r="BV332" i="7" s="1"/>
  <c r="BN332" i="7"/>
  <c r="BM332" i="7"/>
  <c r="BU332" i="7" s="1"/>
  <c r="BL332" i="7"/>
  <c r="BX332" i="7" s="1"/>
  <c r="BK332" i="7"/>
  <c r="BJ332" i="7"/>
  <c r="BI332" i="7"/>
  <c r="BT332" i="7" s="1"/>
  <c r="BH332" i="7"/>
  <c r="BG332" i="7"/>
  <c r="BF332" i="7"/>
  <c r="BR332" i="7" s="1"/>
  <c r="D332" i="7"/>
  <c r="BQ331" i="7"/>
  <c r="BP331" i="7"/>
  <c r="BO331" i="7"/>
  <c r="BV331" i="7" s="1"/>
  <c r="BN331" i="7"/>
  <c r="BM331" i="7"/>
  <c r="BU331" i="7" s="1"/>
  <c r="BL331" i="7"/>
  <c r="BX331" i="7" s="1"/>
  <c r="BK331" i="7"/>
  <c r="BJ331" i="7"/>
  <c r="BI331" i="7"/>
  <c r="BT331" i="7" s="1"/>
  <c r="BH331" i="7"/>
  <c r="BG331" i="7"/>
  <c r="BW331" i="7" s="1"/>
  <c r="BF331" i="7"/>
  <c r="BR331" i="7" s="1"/>
  <c r="D331" i="7"/>
  <c r="BQ330" i="7"/>
  <c r="BP330" i="7"/>
  <c r="BO330" i="7"/>
  <c r="BV330" i="7" s="1"/>
  <c r="BN330" i="7"/>
  <c r="BM330" i="7"/>
  <c r="BU330" i="7" s="1"/>
  <c r="BL330" i="7"/>
  <c r="BX330" i="7" s="1"/>
  <c r="BK330" i="7"/>
  <c r="BJ330" i="7"/>
  <c r="BI330" i="7"/>
  <c r="BT330" i="7" s="1"/>
  <c r="BH330" i="7"/>
  <c r="BG330" i="7"/>
  <c r="BS330" i="7" s="1"/>
  <c r="BF330" i="7"/>
  <c r="BR330" i="7" s="1"/>
  <c r="D330" i="7"/>
  <c r="BQ329" i="7"/>
  <c r="BP329" i="7"/>
  <c r="BO329" i="7"/>
  <c r="BV329" i="7" s="1"/>
  <c r="BN329" i="7"/>
  <c r="BM329" i="7"/>
  <c r="BU329" i="7" s="1"/>
  <c r="BL329" i="7"/>
  <c r="BX329" i="7" s="1"/>
  <c r="BK329" i="7"/>
  <c r="BJ329" i="7"/>
  <c r="BI329" i="7"/>
  <c r="BT329" i="7" s="1"/>
  <c r="BH329" i="7"/>
  <c r="BG329" i="7"/>
  <c r="BW329" i="7" s="1"/>
  <c r="BF329" i="7"/>
  <c r="BR329" i="7" s="1"/>
  <c r="D329" i="7"/>
  <c r="BD327" i="7"/>
  <c r="BC327" i="7"/>
  <c r="BB327" i="7"/>
  <c r="BA327" i="7"/>
  <c r="AZ327" i="7"/>
  <c r="BQ327" i="7" s="1"/>
  <c r="AY327" i="7"/>
  <c r="AX327" i="7"/>
  <c r="AW327" i="7"/>
  <c r="AV327" i="7"/>
  <c r="BP327" i="7" s="1"/>
  <c r="AU327" i="7"/>
  <c r="AT327" i="7"/>
  <c r="AS327" i="7"/>
  <c r="AR327" i="7"/>
  <c r="BO327" i="7" s="1"/>
  <c r="BV327" i="7" s="1"/>
  <c r="AQ327" i="7"/>
  <c r="AP327" i="7"/>
  <c r="AO327" i="7"/>
  <c r="AN327" i="7"/>
  <c r="AM327" i="7"/>
  <c r="BN327" i="7" s="1"/>
  <c r="AL327" i="7"/>
  <c r="AK327" i="7"/>
  <c r="AJ327" i="7"/>
  <c r="BM327" i="7" s="1"/>
  <c r="AI327" i="7"/>
  <c r="AH327" i="7"/>
  <c r="AG327" i="7"/>
  <c r="AF327" i="7"/>
  <c r="AE327" i="7"/>
  <c r="BL327" i="7" s="1"/>
  <c r="AD327" i="7"/>
  <c r="AC327" i="7"/>
  <c r="AB327" i="7"/>
  <c r="AA327" i="7"/>
  <c r="Z327" i="7"/>
  <c r="BK327" i="7" s="1"/>
  <c r="Y327" i="7"/>
  <c r="X327" i="7"/>
  <c r="W327" i="7"/>
  <c r="V327" i="7"/>
  <c r="BJ327" i="7" s="1"/>
  <c r="U327" i="7"/>
  <c r="T327" i="7"/>
  <c r="BI327" i="7" s="1"/>
  <c r="BT327" i="7" s="1"/>
  <c r="S327" i="7"/>
  <c r="R327" i="7"/>
  <c r="Q327" i="7"/>
  <c r="P327" i="7"/>
  <c r="O327" i="7"/>
  <c r="N327" i="7"/>
  <c r="M327" i="7"/>
  <c r="BH327" i="7" s="1"/>
  <c r="L327" i="7"/>
  <c r="K327" i="7"/>
  <c r="J327" i="7"/>
  <c r="I327" i="7"/>
  <c r="BG327" i="7" s="1"/>
  <c r="H327" i="7"/>
  <c r="G327" i="7"/>
  <c r="F327" i="7"/>
  <c r="E327" i="7"/>
  <c r="BF327" i="7" s="1"/>
  <c r="D327" i="7"/>
  <c r="BQ326" i="7"/>
  <c r="BP326" i="7"/>
  <c r="BO326" i="7"/>
  <c r="BV326" i="7" s="1"/>
  <c r="BN326" i="7"/>
  <c r="BM326" i="7"/>
  <c r="BU326" i="7" s="1"/>
  <c r="BL326" i="7"/>
  <c r="BX326" i="7" s="1"/>
  <c r="BK326" i="7"/>
  <c r="BJ326" i="7"/>
  <c r="BI326" i="7"/>
  <c r="BT326" i="7" s="1"/>
  <c r="BH326" i="7"/>
  <c r="BG326" i="7"/>
  <c r="BW326" i="7" s="1"/>
  <c r="BF326" i="7"/>
  <c r="BR326" i="7" s="1"/>
  <c r="D326" i="7"/>
  <c r="BQ325" i="7"/>
  <c r="BP325" i="7"/>
  <c r="BO325" i="7"/>
  <c r="BV325" i="7" s="1"/>
  <c r="BN325" i="7"/>
  <c r="BM325" i="7"/>
  <c r="BU325" i="7" s="1"/>
  <c r="BL325" i="7"/>
  <c r="BX325" i="7" s="1"/>
  <c r="BK325" i="7"/>
  <c r="BJ325" i="7"/>
  <c r="BI325" i="7"/>
  <c r="BT325" i="7" s="1"/>
  <c r="BH325" i="7"/>
  <c r="BG325" i="7"/>
  <c r="BW325" i="7" s="1"/>
  <c r="BF325" i="7"/>
  <c r="BR325" i="7" s="1"/>
  <c r="D325" i="7"/>
  <c r="BD323" i="7"/>
  <c r="BC323" i="7"/>
  <c r="BB323" i="7"/>
  <c r="BA323" i="7"/>
  <c r="AZ323" i="7"/>
  <c r="BQ323" i="7" s="1"/>
  <c r="AY323" i="7"/>
  <c r="AX323" i="7"/>
  <c r="AW323" i="7"/>
  <c r="AV323" i="7"/>
  <c r="BP323" i="7" s="1"/>
  <c r="AU323" i="7"/>
  <c r="AT323" i="7"/>
  <c r="BO323" i="7" s="1"/>
  <c r="AS323" i="7"/>
  <c r="AR323" i="7"/>
  <c r="AQ323" i="7"/>
  <c r="AP323" i="7"/>
  <c r="AO323" i="7"/>
  <c r="AN323" i="7"/>
  <c r="BN323" i="7" s="1"/>
  <c r="AM323" i="7"/>
  <c r="AL323" i="7"/>
  <c r="AK323" i="7"/>
  <c r="AJ323" i="7"/>
  <c r="BM323" i="7" s="1"/>
  <c r="AI323" i="7"/>
  <c r="AH323" i="7"/>
  <c r="AG323" i="7"/>
  <c r="AF323" i="7"/>
  <c r="AE323" i="7"/>
  <c r="BL323" i="7" s="1"/>
  <c r="AD323" i="7"/>
  <c r="AC323" i="7"/>
  <c r="AB323" i="7"/>
  <c r="AA323" i="7"/>
  <c r="Z323" i="7"/>
  <c r="BK323" i="7" s="1"/>
  <c r="Y323" i="7"/>
  <c r="X323" i="7"/>
  <c r="W323" i="7"/>
  <c r="V323" i="7"/>
  <c r="BJ323" i="7" s="1"/>
  <c r="U323" i="7"/>
  <c r="T323" i="7"/>
  <c r="S323" i="7"/>
  <c r="R323" i="7"/>
  <c r="BI323" i="7" s="1"/>
  <c r="BT323" i="7" s="1"/>
  <c r="Q323" i="7"/>
  <c r="P323" i="7"/>
  <c r="O323" i="7"/>
  <c r="N323" i="7"/>
  <c r="M323" i="7"/>
  <c r="BH323" i="7" s="1"/>
  <c r="L323" i="7"/>
  <c r="K323" i="7"/>
  <c r="J323" i="7"/>
  <c r="BG323" i="7" s="1"/>
  <c r="I323" i="7"/>
  <c r="H323" i="7"/>
  <c r="G323" i="7"/>
  <c r="F323" i="7"/>
  <c r="E323" i="7"/>
  <c r="BF323" i="7" s="1"/>
  <c r="BQ322" i="7"/>
  <c r="BP322" i="7"/>
  <c r="BO322" i="7"/>
  <c r="BV322" i="7" s="1"/>
  <c r="BN322" i="7"/>
  <c r="BM322" i="7"/>
  <c r="BU322" i="7" s="1"/>
  <c r="BL322" i="7"/>
  <c r="BX322" i="7" s="1"/>
  <c r="BK322" i="7"/>
  <c r="BJ322" i="7"/>
  <c r="BI322" i="7"/>
  <c r="BT322" i="7" s="1"/>
  <c r="BH322" i="7"/>
  <c r="BG322" i="7"/>
  <c r="BW322" i="7" s="1"/>
  <c r="BF322" i="7"/>
  <c r="BR322" i="7" s="1"/>
  <c r="D322" i="7"/>
  <c r="BQ321" i="7"/>
  <c r="BP321" i="7"/>
  <c r="BO321" i="7"/>
  <c r="BV321" i="7" s="1"/>
  <c r="BN321" i="7"/>
  <c r="BM321" i="7"/>
  <c r="BU321" i="7" s="1"/>
  <c r="BL321" i="7"/>
  <c r="BX321" i="7" s="1"/>
  <c r="BK321" i="7"/>
  <c r="BJ321" i="7"/>
  <c r="BI321" i="7"/>
  <c r="BT321" i="7" s="1"/>
  <c r="BH321" i="7"/>
  <c r="BG321" i="7"/>
  <c r="BW321" i="7" s="1"/>
  <c r="BF321" i="7"/>
  <c r="BR321" i="7" s="1"/>
  <c r="D321" i="7"/>
  <c r="BQ320" i="7"/>
  <c r="BP320" i="7"/>
  <c r="BO320" i="7"/>
  <c r="BV320" i="7" s="1"/>
  <c r="BN320" i="7"/>
  <c r="BM320" i="7"/>
  <c r="BU320" i="7" s="1"/>
  <c r="BL320" i="7"/>
  <c r="BX320" i="7" s="1"/>
  <c r="BK320" i="7"/>
  <c r="BJ320" i="7"/>
  <c r="BI320" i="7"/>
  <c r="BT320" i="7" s="1"/>
  <c r="BH320" i="7"/>
  <c r="BG320" i="7"/>
  <c r="BW320" i="7" s="1"/>
  <c r="BF320" i="7"/>
  <c r="BR320" i="7" s="1"/>
  <c r="D320" i="7"/>
  <c r="BQ319" i="7"/>
  <c r="BP319" i="7"/>
  <c r="BO319" i="7"/>
  <c r="BV319" i="7" s="1"/>
  <c r="BN319" i="7"/>
  <c r="BM319" i="7"/>
  <c r="BU319" i="7" s="1"/>
  <c r="BL319" i="7"/>
  <c r="BX319" i="7" s="1"/>
  <c r="BK319" i="7"/>
  <c r="BJ319" i="7"/>
  <c r="BI319" i="7"/>
  <c r="BT319" i="7" s="1"/>
  <c r="BH319" i="7"/>
  <c r="BG319" i="7"/>
  <c r="BW319" i="7" s="1"/>
  <c r="BF319" i="7"/>
  <c r="BR319" i="7" s="1"/>
  <c r="D319" i="7"/>
  <c r="BQ318" i="7"/>
  <c r="BP318" i="7"/>
  <c r="BO318" i="7"/>
  <c r="BV318" i="7" s="1"/>
  <c r="BN318" i="7"/>
  <c r="BM318" i="7"/>
  <c r="BU318" i="7" s="1"/>
  <c r="BL318" i="7"/>
  <c r="BX318" i="7" s="1"/>
  <c r="BK318" i="7"/>
  <c r="BJ318" i="7"/>
  <c r="BI318" i="7"/>
  <c r="BT318" i="7" s="1"/>
  <c r="BH318" i="7"/>
  <c r="BG318" i="7"/>
  <c r="BW318" i="7" s="1"/>
  <c r="BF318" i="7"/>
  <c r="BR318" i="7" s="1"/>
  <c r="D318" i="7"/>
  <c r="BQ317" i="7"/>
  <c r="BP317" i="7"/>
  <c r="BO317" i="7"/>
  <c r="BV317" i="7" s="1"/>
  <c r="BN317" i="7"/>
  <c r="BM317" i="7"/>
  <c r="BU317" i="7" s="1"/>
  <c r="BL317" i="7"/>
  <c r="BX317" i="7" s="1"/>
  <c r="BK317" i="7"/>
  <c r="BJ317" i="7"/>
  <c r="BI317" i="7"/>
  <c r="BT317" i="7" s="1"/>
  <c r="BH317" i="7"/>
  <c r="BG317" i="7"/>
  <c r="BW317" i="7" s="1"/>
  <c r="BF317" i="7"/>
  <c r="BR317" i="7" s="1"/>
  <c r="D317" i="7"/>
  <c r="BQ314" i="7"/>
  <c r="BP314" i="7"/>
  <c r="BO314" i="7"/>
  <c r="BV314" i="7" s="1"/>
  <c r="BN314" i="7"/>
  <c r="BM314" i="7"/>
  <c r="BU314" i="7" s="1"/>
  <c r="BL314" i="7"/>
  <c r="BX314" i="7" s="1"/>
  <c r="BK314" i="7"/>
  <c r="BJ314" i="7"/>
  <c r="BI314" i="7"/>
  <c r="BT314" i="7" s="1"/>
  <c r="BH314" i="7"/>
  <c r="BG314" i="7"/>
  <c r="BW314" i="7" s="1"/>
  <c r="BF314" i="7"/>
  <c r="BR314" i="7" s="1"/>
  <c r="D314" i="7"/>
  <c r="BQ313" i="7"/>
  <c r="BP313" i="7"/>
  <c r="BO313" i="7"/>
  <c r="BV313" i="7" s="1"/>
  <c r="BN313" i="7"/>
  <c r="BM313" i="7"/>
  <c r="BU313" i="7" s="1"/>
  <c r="BL313" i="7"/>
  <c r="BX313" i="7" s="1"/>
  <c r="BK313" i="7"/>
  <c r="BJ313" i="7"/>
  <c r="BI313" i="7"/>
  <c r="BT313" i="7" s="1"/>
  <c r="BH313" i="7"/>
  <c r="BG313" i="7"/>
  <c r="BW313" i="7" s="1"/>
  <c r="BF313" i="7"/>
  <c r="BR313" i="7" s="1"/>
  <c r="D313" i="7"/>
  <c r="BQ312" i="7"/>
  <c r="BP312" i="7"/>
  <c r="BO312" i="7"/>
  <c r="BV312" i="7" s="1"/>
  <c r="BN312" i="7"/>
  <c r="BM312" i="7"/>
  <c r="BU312" i="7" s="1"/>
  <c r="BL312" i="7"/>
  <c r="BX312" i="7" s="1"/>
  <c r="BK312" i="7"/>
  <c r="BJ312" i="7"/>
  <c r="BI312" i="7"/>
  <c r="BT312" i="7" s="1"/>
  <c r="BH312" i="7"/>
  <c r="BG312" i="7"/>
  <c r="BW312" i="7" s="1"/>
  <c r="BF312" i="7"/>
  <c r="BR312" i="7" s="1"/>
  <c r="D312" i="7"/>
  <c r="BB306" i="7"/>
  <c r="AX306" i="7"/>
  <c r="AT306" i="7"/>
  <c r="AP306" i="7"/>
  <c r="AL306" i="7"/>
  <c r="AH306" i="7"/>
  <c r="AD306" i="7"/>
  <c r="Z306" i="7"/>
  <c r="V306" i="7"/>
  <c r="R306" i="7"/>
  <c r="N306" i="7"/>
  <c r="J306" i="7"/>
  <c r="F306" i="7"/>
  <c r="C306" i="7"/>
  <c r="BV305" i="7"/>
  <c r="BQ305" i="7"/>
  <c r="BP305" i="7"/>
  <c r="BO305" i="7"/>
  <c r="BN305" i="7"/>
  <c r="BM305" i="7"/>
  <c r="BU305" i="7" s="1"/>
  <c r="BL305" i="7"/>
  <c r="BX305" i="7" s="1"/>
  <c r="BK305" i="7"/>
  <c r="BJ305" i="7"/>
  <c r="BI305" i="7"/>
  <c r="BT305" i="7" s="1"/>
  <c r="BH305" i="7"/>
  <c r="BG305" i="7"/>
  <c r="BF305" i="7"/>
  <c r="BW305" i="7" s="1"/>
  <c r="D305" i="7"/>
  <c r="BT304" i="7"/>
  <c r="BQ304" i="7"/>
  <c r="BP304" i="7"/>
  <c r="BO304" i="7"/>
  <c r="BV304" i="7" s="1"/>
  <c r="BN304" i="7"/>
  <c r="BM304" i="7"/>
  <c r="BL304" i="7"/>
  <c r="BU304" i="7" s="1"/>
  <c r="BK304" i="7"/>
  <c r="BJ304" i="7"/>
  <c r="BI304" i="7"/>
  <c r="BH304" i="7"/>
  <c r="BG304" i="7"/>
  <c r="BW304" i="7" s="1"/>
  <c r="BF304" i="7"/>
  <c r="BR304" i="7" s="1"/>
  <c r="D304" i="7"/>
  <c r="BD303" i="7"/>
  <c r="BD306" i="7" s="1"/>
  <c r="BC303" i="7"/>
  <c r="BC306" i="7" s="1"/>
  <c r="BB303" i="7"/>
  <c r="BA303" i="7"/>
  <c r="BA306" i="7" s="1"/>
  <c r="AZ303" i="7"/>
  <c r="BQ303" i="7" s="1"/>
  <c r="AY303" i="7"/>
  <c r="AY306" i="7" s="1"/>
  <c r="AX303" i="7"/>
  <c r="AW303" i="7"/>
  <c r="AW306" i="7" s="1"/>
  <c r="AV303" i="7"/>
  <c r="AV306" i="7" s="1"/>
  <c r="AU303" i="7"/>
  <c r="AU306" i="7" s="1"/>
  <c r="AT303" i="7"/>
  <c r="AS303" i="7"/>
  <c r="AS306" i="7" s="1"/>
  <c r="AR303" i="7"/>
  <c r="BO303" i="7" s="1"/>
  <c r="AQ303" i="7"/>
  <c r="AQ306" i="7" s="1"/>
  <c r="AP303" i="7"/>
  <c r="AO303" i="7"/>
  <c r="BN303" i="7" s="1"/>
  <c r="AN303" i="7"/>
  <c r="AN306" i="7" s="1"/>
  <c r="AM303" i="7"/>
  <c r="AM306" i="7" s="1"/>
  <c r="AL303" i="7"/>
  <c r="AK303" i="7"/>
  <c r="AK306" i="7" s="1"/>
  <c r="AJ303" i="7"/>
  <c r="BM303" i="7" s="1"/>
  <c r="AI303" i="7"/>
  <c r="AI306" i="7" s="1"/>
  <c r="AH303" i="7"/>
  <c r="AG303" i="7"/>
  <c r="AG306" i="7" s="1"/>
  <c r="AF303" i="7"/>
  <c r="AF306" i="7" s="1"/>
  <c r="AE303" i="7"/>
  <c r="AE306" i="7" s="1"/>
  <c r="AD303" i="7"/>
  <c r="AC303" i="7"/>
  <c r="AC306" i="7" s="1"/>
  <c r="AB303" i="7"/>
  <c r="AB306" i="7" s="1"/>
  <c r="AA303" i="7"/>
  <c r="AA306" i="7" s="1"/>
  <c r="Z303" i="7"/>
  <c r="BK303" i="7" s="1"/>
  <c r="Y303" i="7"/>
  <c r="BJ303" i="7" s="1"/>
  <c r="X303" i="7"/>
  <c r="X306" i="7" s="1"/>
  <c r="W303" i="7"/>
  <c r="W306" i="7" s="1"/>
  <c r="V303" i="7"/>
  <c r="U303" i="7"/>
  <c r="U306" i="7" s="1"/>
  <c r="T303" i="7"/>
  <c r="T306" i="7" s="1"/>
  <c r="S303" i="7"/>
  <c r="S306" i="7" s="1"/>
  <c r="R303" i="7"/>
  <c r="Q303" i="7"/>
  <c r="Q306" i="7" s="1"/>
  <c r="P303" i="7"/>
  <c r="P306" i="7" s="1"/>
  <c r="O303" i="7"/>
  <c r="O306" i="7" s="1"/>
  <c r="N303" i="7"/>
  <c r="M303" i="7"/>
  <c r="M306" i="7" s="1"/>
  <c r="L303" i="7"/>
  <c r="L306" i="7" s="1"/>
  <c r="K303" i="7"/>
  <c r="K306" i="7" s="1"/>
  <c r="J303" i="7"/>
  <c r="I303" i="7"/>
  <c r="BG303" i="7" s="1"/>
  <c r="H303" i="7"/>
  <c r="H306" i="7" s="1"/>
  <c r="G303" i="7"/>
  <c r="G306" i="7" s="1"/>
  <c r="F303" i="7"/>
  <c r="E303" i="7"/>
  <c r="BF303" i="7" s="1"/>
  <c r="BT302" i="7"/>
  <c r="BQ302" i="7"/>
  <c r="BP302" i="7"/>
  <c r="BO302" i="7"/>
  <c r="BV302" i="7" s="1"/>
  <c r="BN302" i="7"/>
  <c r="BM302" i="7"/>
  <c r="BL302" i="7"/>
  <c r="BU302" i="7" s="1"/>
  <c r="BK302" i="7"/>
  <c r="BJ302" i="7"/>
  <c r="BI302" i="7"/>
  <c r="BH302" i="7"/>
  <c r="BG302" i="7"/>
  <c r="BW302" i="7" s="1"/>
  <c r="BF302" i="7"/>
  <c r="BR302" i="7" s="1"/>
  <c r="D302" i="7"/>
  <c r="BD298" i="7"/>
  <c r="BC298" i="7"/>
  <c r="BB298" i="7"/>
  <c r="BA298" i="7"/>
  <c r="AZ298" i="7"/>
  <c r="BQ298" i="7" s="1"/>
  <c r="AY298" i="7"/>
  <c r="AX298" i="7"/>
  <c r="AW298" i="7"/>
  <c r="AV298" i="7"/>
  <c r="BP298" i="7" s="1"/>
  <c r="AU298" i="7"/>
  <c r="AT298" i="7"/>
  <c r="AS298" i="7"/>
  <c r="AR298" i="7"/>
  <c r="BO298" i="7" s="1"/>
  <c r="BV298" i="7" s="1"/>
  <c r="AQ298" i="7"/>
  <c r="AP298" i="7"/>
  <c r="AO298" i="7"/>
  <c r="BN298" i="7" s="1"/>
  <c r="AN298" i="7"/>
  <c r="AM298" i="7"/>
  <c r="AL298" i="7"/>
  <c r="AK298" i="7"/>
  <c r="AJ298" i="7"/>
  <c r="AI298" i="7"/>
  <c r="BM298" i="7" s="1"/>
  <c r="AH298" i="7"/>
  <c r="AG298" i="7"/>
  <c r="AF298" i="7"/>
  <c r="AE298" i="7"/>
  <c r="BL298" i="7" s="1"/>
  <c r="AD298" i="7"/>
  <c r="AC298" i="7"/>
  <c r="AB298" i="7"/>
  <c r="AA298" i="7"/>
  <c r="Z298" i="7"/>
  <c r="BK298" i="7" s="1"/>
  <c r="Y298" i="7"/>
  <c r="BJ298" i="7" s="1"/>
  <c r="X298" i="7"/>
  <c r="W298" i="7"/>
  <c r="V298" i="7"/>
  <c r="U298" i="7"/>
  <c r="T298" i="7"/>
  <c r="S298" i="7"/>
  <c r="BI298" i="7" s="1"/>
  <c r="R298" i="7"/>
  <c r="Q298" i="7"/>
  <c r="P298" i="7"/>
  <c r="O298" i="7"/>
  <c r="N298" i="7"/>
  <c r="M298" i="7"/>
  <c r="BH298" i="7" s="1"/>
  <c r="L298" i="7"/>
  <c r="K298" i="7"/>
  <c r="J298" i="7"/>
  <c r="I298" i="7"/>
  <c r="BG298" i="7" s="1"/>
  <c r="H298" i="7"/>
  <c r="G298" i="7"/>
  <c r="F298" i="7"/>
  <c r="E298" i="7"/>
  <c r="BF298" i="7" s="1"/>
  <c r="BT297" i="7"/>
  <c r="BQ297" i="7"/>
  <c r="BP297" i="7"/>
  <c r="BO297" i="7"/>
  <c r="BV297" i="7" s="1"/>
  <c r="BN297" i="7"/>
  <c r="BM297" i="7"/>
  <c r="BL297" i="7"/>
  <c r="BU297" i="7" s="1"/>
  <c r="BK297" i="7"/>
  <c r="BJ297" i="7"/>
  <c r="BI297" i="7"/>
  <c r="BH297" i="7"/>
  <c r="BG297" i="7"/>
  <c r="BW297" i="7" s="1"/>
  <c r="BF297" i="7"/>
  <c r="BR297" i="7" s="1"/>
  <c r="D297" i="7"/>
  <c r="BV296" i="7"/>
  <c r="BQ296" i="7"/>
  <c r="BP296" i="7"/>
  <c r="BO296" i="7"/>
  <c r="BN296" i="7"/>
  <c r="BM296" i="7"/>
  <c r="BU296" i="7" s="1"/>
  <c r="BL296" i="7"/>
  <c r="BX296" i="7" s="1"/>
  <c r="BK296" i="7"/>
  <c r="BJ296" i="7"/>
  <c r="BI296" i="7"/>
  <c r="BT296" i="7" s="1"/>
  <c r="BH296" i="7"/>
  <c r="BG296" i="7"/>
  <c r="BF296" i="7"/>
  <c r="BW296" i="7" s="1"/>
  <c r="D296" i="7"/>
  <c r="D295" i="7"/>
  <c r="BQ294" i="7"/>
  <c r="BQ293" i="7" s="1"/>
  <c r="BP294" i="7"/>
  <c r="BP293" i="7" s="1"/>
  <c r="BO294" i="7"/>
  <c r="BV294" i="7" s="1"/>
  <c r="BN294" i="7"/>
  <c r="BM294" i="7"/>
  <c r="BU294" i="7" s="1"/>
  <c r="BL294" i="7"/>
  <c r="BL293" i="7" s="1"/>
  <c r="BK294" i="7"/>
  <c r="BJ294" i="7"/>
  <c r="BI294" i="7"/>
  <c r="BT294" i="7" s="1"/>
  <c r="BH294" i="7"/>
  <c r="BH293" i="7" s="1"/>
  <c r="BG294" i="7"/>
  <c r="BW294" i="7" s="1"/>
  <c r="BF294" i="7"/>
  <c r="BR294" i="7" s="1"/>
  <c r="D294" i="7"/>
  <c r="D293" i="7" s="1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BD292" i="7"/>
  <c r="BC292" i="7"/>
  <c r="BB292" i="7"/>
  <c r="BA292" i="7"/>
  <c r="AZ292" i="7"/>
  <c r="BQ292" i="7" s="1"/>
  <c r="AY292" i="7"/>
  <c r="AX292" i="7"/>
  <c r="AW292" i="7"/>
  <c r="AV292" i="7"/>
  <c r="BP292" i="7" s="1"/>
  <c r="AU292" i="7"/>
  <c r="AT292" i="7"/>
  <c r="AS292" i="7"/>
  <c r="AR292" i="7"/>
  <c r="BO292" i="7" s="1"/>
  <c r="BV292" i="7" s="1"/>
  <c r="AQ292" i="7"/>
  <c r="AP292" i="7"/>
  <c r="AO292" i="7"/>
  <c r="AN292" i="7"/>
  <c r="AM292" i="7"/>
  <c r="BN292" i="7" s="1"/>
  <c r="AL292" i="7"/>
  <c r="AK292" i="7"/>
  <c r="AJ292" i="7"/>
  <c r="BM292" i="7" s="1"/>
  <c r="AI292" i="7"/>
  <c r="AH292" i="7"/>
  <c r="AG292" i="7"/>
  <c r="AF292" i="7"/>
  <c r="AE292" i="7"/>
  <c r="BL292" i="7" s="1"/>
  <c r="AD292" i="7"/>
  <c r="AC292" i="7"/>
  <c r="AB292" i="7"/>
  <c r="AA292" i="7"/>
  <c r="Z292" i="7"/>
  <c r="BK292" i="7" s="1"/>
  <c r="Y292" i="7"/>
  <c r="X292" i="7"/>
  <c r="W292" i="7"/>
  <c r="V292" i="7"/>
  <c r="BJ292" i="7" s="1"/>
  <c r="U292" i="7"/>
  <c r="T292" i="7"/>
  <c r="BI292" i="7" s="1"/>
  <c r="S292" i="7"/>
  <c r="R292" i="7"/>
  <c r="Q292" i="7"/>
  <c r="P292" i="7"/>
  <c r="O292" i="7"/>
  <c r="N292" i="7"/>
  <c r="M292" i="7"/>
  <c r="BH292" i="7" s="1"/>
  <c r="L292" i="7"/>
  <c r="K292" i="7"/>
  <c r="J292" i="7"/>
  <c r="I292" i="7"/>
  <c r="BG292" i="7" s="1"/>
  <c r="H292" i="7"/>
  <c r="G292" i="7"/>
  <c r="F292" i="7"/>
  <c r="E292" i="7"/>
  <c r="BF292" i="7" s="1"/>
  <c r="D292" i="7"/>
  <c r="BQ291" i="7"/>
  <c r="BP291" i="7"/>
  <c r="BO291" i="7"/>
  <c r="BV291" i="7" s="1"/>
  <c r="BN291" i="7"/>
  <c r="BM291" i="7"/>
  <c r="BL291" i="7"/>
  <c r="BX291" i="7" s="1"/>
  <c r="BK291" i="7"/>
  <c r="BJ291" i="7"/>
  <c r="BI291" i="7"/>
  <c r="BT291" i="7" s="1"/>
  <c r="BH291" i="7"/>
  <c r="BG291" i="7"/>
  <c r="BW291" i="7" s="1"/>
  <c r="BF291" i="7"/>
  <c r="BR291" i="7" s="1"/>
  <c r="D291" i="7"/>
  <c r="C291" i="7"/>
  <c r="BV290" i="7"/>
  <c r="BQ290" i="7"/>
  <c r="BP290" i="7"/>
  <c r="BO290" i="7"/>
  <c r="BN290" i="7"/>
  <c r="BM290" i="7"/>
  <c r="BU290" i="7" s="1"/>
  <c r="BL290" i="7"/>
  <c r="BX290" i="7" s="1"/>
  <c r="BK290" i="7"/>
  <c r="BJ290" i="7"/>
  <c r="BI290" i="7"/>
  <c r="BT290" i="7" s="1"/>
  <c r="BH290" i="7"/>
  <c r="BG290" i="7"/>
  <c r="BF290" i="7"/>
  <c r="BW290" i="7" s="1"/>
  <c r="D290" i="7"/>
  <c r="C290" i="7"/>
  <c r="BQ289" i="7"/>
  <c r="BP289" i="7"/>
  <c r="BV289" i="7" s="1"/>
  <c r="BO289" i="7"/>
  <c r="BN289" i="7"/>
  <c r="BM289" i="7"/>
  <c r="BU289" i="7" s="1"/>
  <c r="BL289" i="7"/>
  <c r="BX289" i="7" s="1"/>
  <c r="BK289" i="7"/>
  <c r="BJ289" i="7"/>
  <c r="BI289" i="7"/>
  <c r="BT289" i="7" s="1"/>
  <c r="BH289" i="7"/>
  <c r="BG289" i="7"/>
  <c r="BF289" i="7"/>
  <c r="BR289" i="7" s="1"/>
  <c r="D289" i="7"/>
  <c r="C289" i="7"/>
  <c r="BT288" i="7"/>
  <c r="BQ288" i="7"/>
  <c r="BP288" i="7"/>
  <c r="BO288" i="7"/>
  <c r="BV288" i="7" s="1"/>
  <c r="BN288" i="7"/>
  <c r="BM288" i="7"/>
  <c r="BL288" i="7"/>
  <c r="BU288" i="7" s="1"/>
  <c r="BK288" i="7"/>
  <c r="BJ288" i="7"/>
  <c r="BI288" i="7"/>
  <c r="BH288" i="7"/>
  <c r="BG288" i="7"/>
  <c r="BW288" i="7" s="1"/>
  <c r="BF288" i="7"/>
  <c r="BR288" i="7" s="1"/>
  <c r="D288" i="7"/>
  <c r="C288" i="7"/>
  <c r="BQ287" i="7"/>
  <c r="BP287" i="7"/>
  <c r="BO287" i="7"/>
  <c r="BV287" i="7" s="1"/>
  <c r="BN287" i="7"/>
  <c r="BM287" i="7"/>
  <c r="BL287" i="7"/>
  <c r="BX287" i="7" s="1"/>
  <c r="BK287" i="7"/>
  <c r="BJ287" i="7"/>
  <c r="BT287" i="7" s="1"/>
  <c r="BI287" i="7"/>
  <c r="BH287" i="7"/>
  <c r="BG287" i="7"/>
  <c r="BW287" i="7" s="1"/>
  <c r="BF287" i="7"/>
  <c r="BR287" i="7" s="1"/>
  <c r="D287" i="7"/>
  <c r="C287" i="7"/>
  <c r="BV286" i="7"/>
  <c r="BQ286" i="7"/>
  <c r="BP286" i="7"/>
  <c r="BO286" i="7"/>
  <c r="BN286" i="7"/>
  <c r="BM286" i="7"/>
  <c r="BU286" i="7" s="1"/>
  <c r="BL286" i="7"/>
  <c r="BX286" i="7" s="1"/>
  <c r="BK286" i="7"/>
  <c r="BJ286" i="7"/>
  <c r="BI286" i="7"/>
  <c r="BT286" i="7" s="1"/>
  <c r="BH286" i="7"/>
  <c r="BG286" i="7"/>
  <c r="BF286" i="7"/>
  <c r="BW286" i="7" s="1"/>
  <c r="D286" i="7"/>
  <c r="C286" i="7"/>
  <c r="BQ285" i="7"/>
  <c r="BV285" i="7" s="1"/>
  <c r="BP285" i="7"/>
  <c r="BO285" i="7"/>
  <c r="BN285" i="7"/>
  <c r="BM285" i="7"/>
  <c r="BU285" i="7" s="1"/>
  <c r="BL285" i="7"/>
  <c r="BX285" i="7" s="1"/>
  <c r="BK285" i="7"/>
  <c r="BJ285" i="7"/>
  <c r="BI285" i="7"/>
  <c r="BT285" i="7" s="1"/>
  <c r="BH285" i="7"/>
  <c r="BG285" i="7"/>
  <c r="BF285" i="7"/>
  <c r="BR285" i="7" s="1"/>
  <c r="D285" i="7"/>
  <c r="C285" i="7"/>
  <c r="BT284" i="7"/>
  <c r="BQ284" i="7"/>
  <c r="BP284" i="7"/>
  <c r="BO284" i="7"/>
  <c r="BV284" i="7" s="1"/>
  <c r="BN284" i="7"/>
  <c r="BM284" i="7"/>
  <c r="BL284" i="7"/>
  <c r="BU284" i="7" s="1"/>
  <c r="BK284" i="7"/>
  <c r="BJ284" i="7"/>
  <c r="BI284" i="7"/>
  <c r="BH284" i="7"/>
  <c r="BG284" i="7"/>
  <c r="BW284" i="7" s="1"/>
  <c r="BF284" i="7"/>
  <c r="BR284" i="7" s="1"/>
  <c r="D284" i="7"/>
  <c r="C284" i="7"/>
  <c r="BQ283" i="7"/>
  <c r="BP283" i="7"/>
  <c r="BO283" i="7"/>
  <c r="BO293" i="7" s="1"/>
  <c r="BN283" i="7"/>
  <c r="BN293" i="7" s="1"/>
  <c r="BM283" i="7"/>
  <c r="BL283" i="7"/>
  <c r="BX283" i="7" s="1"/>
  <c r="BK283" i="7"/>
  <c r="BK293" i="7" s="1"/>
  <c r="BJ283" i="7"/>
  <c r="BT283" i="7" s="1"/>
  <c r="BI283" i="7"/>
  <c r="BH283" i="7"/>
  <c r="BG283" i="7"/>
  <c r="BG293" i="7" s="1"/>
  <c r="BF283" i="7"/>
  <c r="BF293" i="7" s="1"/>
  <c r="D283" i="7"/>
  <c r="C283" i="7"/>
  <c r="BA311" i="7" s="1"/>
  <c r="BA315" i="7" s="1"/>
  <c r="BA363" i="7" s="1"/>
  <c r="BQ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BO216" i="7" s="1"/>
  <c r="AQ216" i="7"/>
  <c r="BD215" i="7"/>
  <c r="BC215" i="7"/>
  <c r="BB215" i="7"/>
  <c r="BA215" i="7"/>
  <c r="AZ215" i="7"/>
  <c r="AY215" i="7"/>
  <c r="AX215" i="7"/>
  <c r="BP215" i="7" s="1"/>
  <c r="AW215" i="7"/>
  <c r="AV215" i="7"/>
  <c r="AU215" i="7"/>
  <c r="AT215" i="7"/>
  <c r="BO215" i="7" s="1"/>
  <c r="AS215" i="7"/>
  <c r="AR215" i="7"/>
  <c r="AQ215" i="7"/>
  <c r="AP215" i="7"/>
  <c r="AO215" i="7"/>
  <c r="AN215" i="7"/>
  <c r="AM215" i="7"/>
  <c r="BN215" i="7" s="1"/>
  <c r="AL215" i="7"/>
  <c r="AK215" i="7"/>
  <c r="AJ215" i="7"/>
  <c r="AI215" i="7"/>
  <c r="BM215" i="7" s="1"/>
  <c r="AH215" i="7"/>
  <c r="AG215" i="7"/>
  <c r="AF215" i="7"/>
  <c r="AE215" i="7"/>
  <c r="BL215" i="7" s="1"/>
  <c r="AD215" i="7"/>
  <c r="AC215" i="7"/>
  <c r="AB215" i="7"/>
  <c r="AA215" i="7"/>
  <c r="BK215" i="7" s="1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BH215" i="7" s="1"/>
  <c r="M215" i="7"/>
  <c r="L215" i="7"/>
  <c r="K215" i="7"/>
  <c r="J215" i="7"/>
  <c r="BG215" i="7" s="1"/>
  <c r="I215" i="7"/>
  <c r="H215" i="7"/>
  <c r="G215" i="7"/>
  <c r="F215" i="7"/>
  <c r="BD214" i="7"/>
  <c r="BC214" i="7"/>
  <c r="BB214" i="7"/>
  <c r="BA214" i="7"/>
  <c r="AZ214" i="7"/>
  <c r="BQ214" i="7" s="1"/>
  <c r="AY214" i="7"/>
  <c r="AX214" i="7"/>
  <c r="AW214" i="7"/>
  <c r="AV214" i="7"/>
  <c r="AU214" i="7"/>
  <c r="AT214" i="7"/>
  <c r="AS214" i="7"/>
  <c r="AR214" i="7"/>
  <c r="AQ214" i="7"/>
  <c r="AP214" i="7"/>
  <c r="AO214" i="7"/>
  <c r="BN214" i="7" s="1"/>
  <c r="AN214" i="7"/>
  <c r="AM214" i="7"/>
  <c r="AL214" i="7"/>
  <c r="AK214" i="7"/>
  <c r="AJ214" i="7"/>
  <c r="BM214" i="7" s="1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BJ214" i="7" s="1"/>
  <c r="W214" i="7"/>
  <c r="V214" i="7"/>
  <c r="U214" i="7"/>
  <c r="T214" i="7"/>
  <c r="BI214" i="7" s="1"/>
  <c r="S214" i="7"/>
  <c r="R214" i="7"/>
  <c r="Q214" i="7"/>
  <c r="P214" i="7"/>
  <c r="O214" i="7"/>
  <c r="N214" i="7"/>
  <c r="M214" i="7"/>
  <c r="BH214" i="7" s="1"/>
  <c r="L214" i="7"/>
  <c r="K214" i="7"/>
  <c r="J214" i="7"/>
  <c r="I214" i="7"/>
  <c r="BG214" i="7" s="1"/>
  <c r="H214" i="7"/>
  <c r="G214" i="7"/>
  <c r="F214" i="7"/>
  <c r="E214" i="7"/>
  <c r="D214" i="7" s="1"/>
  <c r="BD213" i="7"/>
  <c r="BC213" i="7"/>
  <c r="BB213" i="7"/>
  <c r="BA213" i="7"/>
  <c r="AZ213" i="7"/>
  <c r="BQ213" i="7" s="1"/>
  <c r="AY213" i="7"/>
  <c r="AX213" i="7"/>
  <c r="BP213" i="7" s="1"/>
  <c r="AW213" i="7"/>
  <c r="AV213" i="7"/>
  <c r="AU213" i="7"/>
  <c r="AT213" i="7"/>
  <c r="BO213" i="7" s="1"/>
  <c r="BV213" i="7" s="1"/>
  <c r="AS213" i="7"/>
  <c r="AR213" i="7"/>
  <c r="AQ213" i="7"/>
  <c r="BD212" i="7"/>
  <c r="BC212" i="7"/>
  <c r="BB212" i="7"/>
  <c r="BA212" i="7"/>
  <c r="AZ212" i="7"/>
  <c r="BQ212" i="7" s="1"/>
  <c r="AY212" i="7"/>
  <c r="AX212" i="7"/>
  <c r="AW212" i="7"/>
  <c r="AV212" i="7"/>
  <c r="BP212" i="7" s="1"/>
  <c r="AU212" i="7"/>
  <c r="AT212" i="7"/>
  <c r="AS212" i="7"/>
  <c r="AR212" i="7"/>
  <c r="BO212" i="7" s="1"/>
  <c r="BV212" i="7" s="1"/>
  <c r="AQ212" i="7"/>
  <c r="AP212" i="7"/>
  <c r="AO212" i="7"/>
  <c r="AN212" i="7"/>
  <c r="BN212" i="7" s="1"/>
  <c r="AM212" i="7"/>
  <c r="AL212" i="7"/>
  <c r="AK212" i="7"/>
  <c r="AJ212" i="7"/>
  <c r="BM212" i="7" s="1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BJ212" i="7" s="1"/>
  <c r="W212" i="7"/>
  <c r="V212" i="7"/>
  <c r="U212" i="7"/>
  <c r="T212" i="7"/>
  <c r="BI212" i="7" s="1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BP208" i="7"/>
  <c r="BO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K208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BP206" i="7"/>
  <c r="BO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I206" i="7"/>
  <c r="AA206" i="7"/>
  <c r="S206" i="7"/>
  <c r="K206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BP204" i="7"/>
  <c r="BO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I204" i="7"/>
  <c r="AA204" i="7"/>
  <c r="S204" i="7"/>
  <c r="K204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BP202" i="7"/>
  <c r="BO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I202" i="7"/>
  <c r="AA202" i="7"/>
  <c r="S202" i="7"/>
  <c r="K202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BP200" i="7"/>
  <c r="BO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I200" i="7"/>
  <c r="AA200" i="7"/>
  <c r="S200" i="7"/>
  <c r="K200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BP198" i="7"/>
  <c r="BO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I198" i="7"/>
  <c r="AA198" i="7"/>
  <c r="S198" i="7"/>
  <c r="K198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BP195" i="7"/>
  <c r="BO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I195" i="7"/>
  <c r="AA195" i="7"/>
  <c r="S195" i="7"/>
  <c r="K195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BP192" i="7"/>
  <c r="BO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A192" i="7"/>
  <c r="S192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BP190" i="7"/>
  <c r="BO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I190" i="7"/>
  <c r="AA190" i="7"/>
  <c r="S190" i="7"/>
  <c r="K190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BP187" i="7"/>
  <c r="BO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BP185" i="7"/>
  <c r="BO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I185" i="7"/>
  <c r="AA185" i="7"/>
  <c r="S185" i="7"/>
  <c r="K185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BP182" i="7"/>
  <c r="BO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I182" i="7"/>
  <c r="AA182" i="7"/>
  <c r="S182" i="7"/>
  <c r="K182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BP179" i="7"/>
  <c r="BO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A179" i="7"/>
  <c r="S179" i="7"/>
  <c r="K179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BP177" i="7"/>
  <c r="BO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I177" i="7"/>
  <c r="AA177" i="7"/>
  <c r="S177" i="7"/>
  <c r="K177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BP175" i="7"/>
  <c r="BO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I175" i="7"/>
  <c r="AA175" i="7"/>
  <c r="S175" i="7"/>
  <c r="K175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BP172" i="7"/>
  <c r="BO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I172" i="7"/>
  <c r="AA172" i="7"/>
  <c r="S172" i="7"/>
  <c r="K172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BP169" i="7"/>
  <c r="BO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I169" i="7"/>
  <c r="AA169" i="7"/>
  <c r="S169" i="7"/>
  <c r="K169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BP167" i="7"/>
  <c r="BO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I167" i="7"/>
  <c r="AA167" i="7"/>
  <c r="S167" i="7"/>
  <c r="K167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BP165" i="7"/>
  <c r="BO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I165" i="7"/>
  <c r="AA165" i="7"/>
  <c r="S165" i="7"/>
  <c r="K165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BP163" i="7"/>
  <c r="BO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I163" i="7"/>
  <c r="AA163" i="7"/>
  <c r="S163" i="7"/>
  <c r="K163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BP160" i="7"/>
  <c r="BO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I160" i="7"/>
  <c r="AA160" i="7"/>
  <c r="S160" i="7"/>
  <c r="K160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BP158" i="7"/>
  <c r="BO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I158" i="7"/>
  <c r="AA158" i="7"/>
  <c r="S158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BP153" i="7"/>
  <c r="BO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BQ152" i="7"/>
  <c r="BP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BQ146" i="7"/>
  <c r="BP146" i="7"/>
  <c r="BI146" i="7"/>
  <c r="BH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BO146" i="7" s="1"/>
  <c r="AQ146" i="7"/>
  <c r="AP146" i="7"/>
  <c r="AO146" i="7"/>
  <c r="AN146" i="7"/>
  <c r="AM146" i="7"/>
  <c r="AL146" i="7"/>
  <c r="AK146" i="7"/>
  <c r="AJ146" i="7"/>
  <c r="AI146" i="7"/>
  <c r="BM146" i="7" s="1"/>
  <c r="AH146" i="7"/>
  <c r="AG146" i="7"/>
  <c r="AF146" i="7"/>
  <c r="AE146" i="7"/>
  <c r="BL146" i="7" s="1"/>
  <c r="AD146" i="7"/>
  <c r="AC146" i="7"/>
  <c r="AB146" i="7"/>
  <c r="AA146" i="7"/>
  <c r="Z146" i="7"/>
  <c r="BK146" i="7" s="1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BG146" i="7" s="1"/>
  <c r="H146" i="7"/>
  <c r="G146" i="7"/>
  <c r="F146" i="7"/>
  <c r="E146" i="7"/>
  <c r="BF146" i="7" s="1"/>
  <c r="D146" i="7"/>
  <c r="BW145" i="7"/>
  <c r="BV145" i="7"/>
  <c r="BQ145" i="7"/>
  <c r="BP145" i="7"/>
  <c r="BO145" i="7"/>
  <c r="BN145" i="7"/>
  <c r="BM145" i="7"/>
  <c r="BL145" i="7"/>
  <c r="BU145" i="7" s="1"/>
  <c r="BK145" i="7"/>
  <c r="BJ145" i="7"/>
  <c r="BT145" i="7" s="1"/>
  <c r="BI145" i="7"/>
  <c r="BH145" i="7"/>
  <c r="BG145" i="7"/>
  <c r="BF145" i="7"/>
  <c r="BS145" i="7" s="1"/>
  <c r="D145" i="7"/>
  <c r="D143" i="7"/>
  <c r="D142" i="7"/>
  <c r="BD133" i="7"/>
  <c r="BC133" i="7"/>
  <c r="BB133" i="7"/>
  <c r="BA133" i="7"/>
  <c r="AZ133" i="7"/>
  <c r="BQ133" i="7" s="1"/>
  <c r="AY133" i="7"/>
  <c r="AX133" i="7"/>
  <c r="AW133" i="7"/>
  <c r="AV133" i="7"/>
  <c r="BP133" i="7" s="1"/>
  <c r="AU133" i="7"/>
  <c r="AT133" i="7"/>
  <c r="AS133" i="7"/>
  <c r="AR133" i="7"/>
  <c r="BO133" i="7" s="1"/>
  <c r="AQ133" i="7"/>
  <c r="K133" i="7"/>
  <c r="BQ132" i="7"/>
  <c r="BP132" i="7"/>
  <c r="BO132" i="7"/>
  <c r="BV132" i="7" s="1"/>
  <c r="BN132" i="7"/>
  <c r="BM132" i="7"/>
  <c r="BL132" i="7"/>
  <c r="BK132" i="7"/>
  <c r="BJ132" i="7"/>
  <c r="BI132" i="7"/>
  <c r="BH132" i="7"/>
  <c r="BG132" i="7"/>
  <c r="BS132" i="7" s="1"/>
  <c r="BF132" i="7"/>
  <c r="BR132" i="7" s="1"/>
  <c r="D132" i="7"/>
  <c r="BQ131" i="7"/>
  <c r="BP131" i="7"/>
  <c r="BV131" i="7" s="1"/>
  <c r="BO131" i="7"/>
  <c r="BN131" i="7"/>
  <c r="BM131" i="7"/>
  <c r="BL131" i="7"/>
  <c r="BU131" i="7" s="1"/>
  <c r="BK131" i="7"/>
  <c r="BJ131" i="7"/>
  <c r="BI131" i="7"/>
  <c r="BT131" i="7" s="1"/>
  <c r="BH131" i="7"/>
  <c r="BG131" i="7"/>
  <c r="BF131" i="7"/>
  <c r="D131" i="7"/>
  <c r="BQ130" i="7"/>
  <c r="BP130" i="7"/>
  <c r="BO130" i="7"/>
  <c r="BV130" i="7" s="1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AA205" i="7" s="1"/>
  <c r="Z130" i="7"/>
  <c r="Y130" i="7"/>
  <c r="X130" i="7"/>
  <c r="W130" i="7"/>
  <c r="V130" i="7"/>
  <c r="U130" i="7"/>
  <c r="T130" i="7"/>
  <c r="S130" i="7"/>
  <c r="S205" i="7" s="1"/>
  <c r="R130" i="7"/>
  <c r="Q130" i="7"/>
  <c r="P130" i="7"/>
  <c r="O130" i="7"/>
  <c r="N130" i="7"/>
  <c r="M130" i="7"/>
  <c r="I130" i="7"/>
  <c r="E130" i="7"/>
  <c r="D130" i="7" s="1"/>
  <c r="BT129" i="7"/>
  <c r="BQ129" i="7"/>
  <c r="BP129" i="7"/>
  <c r="BO129" i="7"/>
  <c r="BN129" i="7"/>
  <c r="BM129" i="7"/>
  <c r="BU129" i="7" s="1"/>
  <c r="BL129" i="7"/>
  <c r="BX129" i="7" s="1"/>
  <c r="BK129" i="7"/>
  <c r="BJ129" i="7"/>
  <c r="BI129" i="7"/>
  <c r="BH129" i="7"/>
  <c r="BG129" i="7"/>
  <c r="BF129" i="7"/>
  <c r="BW129" i="7" s="1"/>
  <c r="D129" i="7"/>
  <c r="BV128" i="7"/>
  <c r="BQ128" i="7"/>
  <c r="BP128" i="7"/>
  <c r="BO128" i="7"/>
  <c r="BN128" i="7"/>
  <c r="BM128" i="7"/>
  <c r="BL128" i="7"/>
  <c r="BU128" i="7" s="1"/>
  <c r="BK128" i="7"/>
  <c r="BJ128" i="7"/>
  <c r="BI128" i="7"/>
  <c r="BH128" i="7"/>
  <c r="BG128" i="7"/>
  <c r="BS128" i="7" s="1"/>
  <c r="BF128" i="7"/>
  <c r="BR128" i="7" s="1"/>
  <c r="D128" i="7"/>
  <c r="BQ127" i="7"/>
  <c r="BP127" i="7"/>
  <c r="BO127" i="7"/>
  <c r="BN127" i="7"/>
  <c r="BM127" i="7"/>
  <c r="BL127" i="7"/>
  <c r="BX127" i="7" s="1"/>
  <c r="BK127" i="7"/>
  <c r="BJ127" i="7"/>
  <c r="BI127" i="7"/>
  <c r="BT127" i="7" s="1"/>
  <c r="BH127" i="7"/>
  <c r="BG127" i="7"/>
  <c r="BF127" i="7"/>
  <c r="D127" i="7"/>
  <c r="BQ126" i="7"/>
  <c r="BP126" i="7"/>
  <c r="BO126" i="7"/>
  <c r="BV126" i="7" s="1"/>
  <c r="BN126" i="7"/>
  <c r="BM126" i="7"/>
  <c r="BL126" i="7"/>
  <c r="BK126" i="7"/>
  <c r="BJ126" i="7"/>
  <c r="BI126" i="7"/>
  <c r="BH126" i="7"/>
  <c r="BG126" i="7"/>
  <c r="BS126" i="7" s="1"/>
  <c r="BF126" i="7"/>
  <c r="BR126" i="7" s="1"/>
  <c r="D126" i="7"/>
  <c r="BQ125" i="7"/>
  <c r="BP125" i="7"/>
  <c r="BV125" i="7" s="1"/>
  <c r="BO125" i="7"/>
  <c r="BI125" i="7"/>
  <c r="BH125" i="7"/>
  <c r="AP125" i="7"/>
  <c r="AO125" i="7"/>
  <c r="AN125" i="7"/>
  <c r="AM125" i="7"/>
  <c r="BN125" i="7" s="1"/>
  <c r="AL125" i="7"/>
  <c r="AL200" i="7" s="1"/>
  <c r="AK125" i="7"/>
  <c r="AJ125" i="7"/>
  <c r="AI125" i="7"/>
  <c r="AH125" i="7"/>
  <c r="AG125" i="7"/>
  <c r="AF125" i="7"/>
  <c r="AE125" i="7"/>
  <c r="AD125" i="7"/>
  <c r="AD200" i="7" s="1"/>
  <c r="AC125" i="7"/>
  <c r="AB125" i="7"/>
  <c r="AA125" i="7"/>
  <c r="Z125" i="7"/>
  <c r="Y125" i="7"/>
  <c r="X125" i="7"/>
  <c r="W125" i="7"/>
  <c r="V125" i="7"/>
  <c r="V200" i="7" s="1"/>
  <c r="U125" i="7"/>
  <c r="T125" i="7"/>
  <c r="S125" i="7"/>
  <c r="R125" i="7"/>
  <c r="Q125" i="7"/>
  <c r="P125" i="7"/>
  <c r="O125" i="7"/>
  <c r="N125" i="7"/>
  <c r="N200" i="7" s="1"/>
  <c r="M125" i="7"/>
  <c r="I125" i="7"/>
  <c r="H125" i="7"/>
  <c r="G125" i="7"/>
  <c r="F125" i="7"/>
  <c r="E125" i="7"/>
  <c r="BV124" i="7"/>
  <c r="BU124" i="7"/>
  <c r="BQ124" i="7"/>
  <c r="BP124" i="7"/>
  <c r="BO124" i="7"/>
  <c r="BN124" i="7"/>
  <c r="BM124" i="7"/>
  <c r="BL124" i="7"/>
  <c r="BK124" i="7"/>
  <c r="BJ124" i="7"/>
  <c r="BI124" i="7"/>
  <c r="BH124" i="7"/>
  <c r="BG124" i="7"/>
  <c r="BF124" i="7"/>
  <c r="D124" i="7"/>
  <c r="BQ123" i="7"/>
  <c r="BP123" i="7"/>
  <c r="BO123" i="7"/>
  <c r="AP123" i="7"/>
  <c r="AP133" i="7" s="1"/>
  <c r="AO123" i="7"/>
  <c r="AN123" i="7"/>
  <c r="AM123" i="7"/>
  <c r="AL123" i="7"/>
  <c r="AL133" i="7" s="1"/>
  <c r="AL208" i="7" s="1"/>
  <c r="AK123" i="7"/>
  <c r="AJ123" i="7"/>
  <c r="AI123" i="7"/>
  <c r="AH123" i="7"/>
  <c r="AH133" i="7" s="1"/>
  <c r="AG123" i="7"/>
  <c r="AF123" i="7"/>
  <c r="AE123" i="7"/>
  <c r="AD123" i="7"/>
  <c r="AD133" i="7" s="1"/>
  <c r="AD208" i="7" s="1"/>
  <c r="AC123" i="7"/>
  <c r="AB123" i="7"/>
  <c r="AA123" i="7"/>
  <c r="Z123" i="7"/>
  <c r="Z133" i="7" s="1"/>
  <c r="Y123" i="7"/>
  <c r="X123" i="7"/>
  <c r="W123" i="7"/>
  <c r="V123" i="7"/>
  <c r="V133" i="7" s="1"/>
  <c r="V208" i="7" s="1"/>
  <c r="U123" i="7"/>
  <c r="T123" i="7"/>
  <c r="S123" i="7"/>
  <c r="R123" i="7"/>
  <c r="R133" i="7" s="1"/>
  <c r="Q123" i="7"/>
  <c r="P123" i="7"/>
  <c r="O123" i="7"/>
  <c r="N123" i="7"/>
  <c r="M123" i="7"/>
  <c r="L123" i="7"/>
  <c r="K123" i="7"/>
  <c r="J123" i="7"/>
  <c r="J133" i="7" s="1"/>
  <c r="I123" i="7"/>
  <c r="H123" i="7"/>
  <c r="G123" i="7"/>
  <c r="F123" i="7"/>
  <c r="F133" i="7" s="1"/>
  <c r="F208" i="7" s="1"/>
  <c r="E123" i="7"/>
  <c r="D123" i="7"/>
  <c r="BD121" i="7"/>
  <c r="BC121" i="7"/>
  <c r="BQ121" i="7" s="1"/>
  <c r="BB121" i="7"/>
  <c r="BA121" i="7"/>
  <c r="AZ121" i="7"/>
  <c r="AY121" i="7"/>
  <c r="AX121" i="7"/>
  <c r="AW121" i="7"/>
  <c r="AV121" i="7"/>
  <c r="BP121" i="7" s="1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I196" i="7" s="1"/>
  <c r="AH121" i="7"/>
  <c r="AG121" i="7"/>
  <c r="AF121" i="7"/>
  <c r="AE121" i="7"/>
  <c r="AD121" i="7"/>
  <c r="AC121" i="7"/>
  <c r="AB121" i="7"/>
  <c r="AA121" i="7"/>
  <c r="AA196" i="7" s="1"/>
  <c r="Z121" i="7"/>
  <c r="Y121" i="7"/>
  <c r="X121" i="7"/>
  <c r="W121" i="7"/>
  <c r="V121" i="7"/>
  <c r="U121" i="7"/>
  <c r="T121" i="7"/>
  <c r="S121" i="7"/>
  <c r="S196" i="7" s="1"/>
  <c r="R121" i="7"/>
  <c r="Q121" i="7"/>
  <c r="P121" i="7"/>
  <c r="O121" i="7"/>
  <c r="N121" i="7"/>
  <c r="M121" i="7"/>
  <c r="L121" i="7"/>
  <c r="K121" i="7"/>
  <c r="K196" i="7" s="1"/>
  <c r="J121" i="7"/>
  <c r="I121" i="7"/>
  <c r="H121" i="7"/>
  <c r="G121" i="7"/>
  <c r="F121" i="7"/>
  <c r="E121" i="7"/>
  <c r="BQ120" i="7"/>
  <c r="BP120" i="7"/>
  <c r="BO120" i="7"/>
  <c r="BV120" i="7" s="1"/>
  <c r="BN120" i="7"/>
  <c r="BM120" i="7"/>
  <c r="BL120" i="7"/>
  <c r="BK120" i="7"/>
  <c r="BJ120" i="7"/>
  <c r="BT120" i="7" s="1"/>
  <c r="BI120" i="7"/>
  <c r="BH120" i="7"/>
  <c r="BG120" i="7"/>
  <c r="BF120" i="7"/>
  <c r="BW120" i="7" s="1"/>
  <c r="D120" i="7"/>
  <c r="BU119" i="7"/>
  <c r="BT119" i="7"/>
  <c r="BQ119" i="7"/>
  <c r="BP119" i="7"/>
  <c r="BV119" i="7" s="1"/>
  <c r="BO119" i="7"/>
  <c r="BN119" i="7"/>
  <c r="BM119" i="7"/>
  <c r="BL119" i="7"/>
  <c r="BX119" i="7" s="1"/>
  <c r="BK119" i="7"/>
  <c r="BJ119" i="7"/>
  <c r="BI119" i="7"/>
  <c r="BH119" i="7"/>
  <c r="BG119" i="7"/>
  <c r="BF119" i="7"/>
  <c r="BW119" i="7" s="1"/>
  <c r="D119" i="7"/>
  <c r="BD117" i="7"/>
  <c r="BC117" i="7"/>
  <c r="BB117" i="7"/>
  <c r="BA117" i="7"/>
  <c r="AZ117" i="7"/>
  <c r="AY117" i="7"/>
  <c r="AX117" i="7"/>
  <c r="BP117" i="7" s="1"/>
  <c r="AW117" i="7"/>
  <c r="AV117" i="7"/>
  <c r="AU117" i="7"/>
  <c r="AT117" i="7"/>
  <c r="BO117" i="7" s="1"/>
  <c r="AS117" i="7"/>
  <c r="AR117" i="7"/>
  <c r="AQ117" i="7"/>
  <c r="AP117" i="7"/>
  <c r="AN117" i="7"/>
  <c r="AM117" i="7"/>
  <c r="AL117" i="7"/>
  <c r="AL192" i="7" s="1"/>
  <c r="AK117" i="7"/>
  <c r="AJ117" i="7"/>
  <c r="AF117" i="7"/>
  <c r="AE117" i="7"/>
  <c r="AD117" i="7"/>
  <c r="AD192" i="7" s="1"/>
  <c r="AC117" i="7"/>
  <c r="AB117" i="7"/>
  <c r="AA117" i="7"/>
  <c r="Y117" i="7"/>
  <c r="X117" i="7"/>
  <c r="W117" i="7"/>
  <c r="V117" i="7"/>
  <c r="V192" i="7" s="1"/>
  <c r="U117" i="7"/>
  <c r="T117" i="7"/>
  <c r="S117" i="7"/>
  <c r="R117" i="7"/>
  <c r="Q117" i="7"/>
  <c r="P117" i="7"/>
  <c r="O117" i="7"/>
  <c r="H117" i="7"/>
  <c r="G117" i="7"/>
  <c r="F117" i="7"/>
  <c r="F192" i="7" s="1"/>
  <c r="BQ116" i="7"/>
  <c r="BV116" i="7" s="1"/>
  <c r="BP116" i="7"/>
  <c r="BO116" i="7"/>
  <c r="BN116" i="7"/>
  <c r="BM116" i="7"/>
  <c r="BU116" i="7" s="1"/>
  <c r="BL116" i="7"/>
  <c r="BK116" i="7"/>
  <c r="BJ116" i="7"/>
  <c r="BI116" i="7"/>
  <c r="BH116" i="7"/>
  <c r="BG116" i="7"/>
  <c r="BF116" i="7"/>
  <c r="D116" i="7"/>
  <c r="BQ115" i="7"/>
  <c r="BP115" i="7"/>
  <c r="BO115" i="7"/>
  <c r="BV115" i="7" s="1"/>
  <c r="BN115" i="7"/>
  <c r="BM115" i="7"/>
  <c r="BL115" i="7"/>
  <c r="BU115" i="7" s="1"/>
  <c r="BK115" i="7"/>
  <c r="BJ115" i="7"/>
  <c r="BI115" i="7"/>
  <c r="BH115" i="7"/>
  <c r="BG115" i="7"/>
  <c r="BS115" i="7" s="1"/>
  <c r="BF115" i="7"/>
  <c r="D115" i="7"/>
  <c r="BQ114" i="7"/>
  <c r="BV114" i="7" s="1"/>
  <c r="BP114" i="7"/>
  <c r="BO114" i="7"/>
  <c r="BM114" i="7"/>
  <c r="BJ114" i="7"/>
  <c r="BI114" i="7"/>
  <c r="BF114" i="7"/>
  <c r="AO114" i="7"/>
  <c r="AO117" i="7" s="1"/>
  <c r="AN114" i="7"/>
  <c r="AL114" i="7"/>
  <c r="AI114" i="7"/>
  <c r="AH114" i="7"/>
  <c r="AG114" i="7"/>
  <c r="AG117" i="7" s="1"/>
  <c r="AD114" i="7"/>
  <c r="Z114" i="7"/>
  <c r="N114" i="7"/>
  <c r="M114" i="7"/>
  <c r="M117" i="7" s="1"/>
  <c r="L114" i="7"/>
  <c r="L117" i="7" s="1"/>
  <c r="K114" i="7"/>
  <c r="J114" i="7"/>
  <c r="I114" i="7"/>
  <c r="I117" i="7" s="1"/>
  <c r="E114" i="7"/>
  <c r="E117" i="7" s="1"/>
  <c r="BD112" i="7"/>
  <c r="BC112" i="7"/>
  <c r="BB112" i="7"/>
  <c r="BA112" i="7"/>
  <c r="AZ112" i="7"/>
  <c r="AY112" i="7"/>
  <c r="AX112" i="7"/>
  <c r="BP112" i="7" s="1"/>
  <c r="AW112" i="7"/>
  <c r="AV112" i="7"/>
  <c r="AU112" i="7"/>
  <c r="AT112" i="7"/>
  <c r="BO112" i="7" s="1"/>
  <c r="AS112" i="7"/>
  <c r="AR112" i="7"/>
  <c r="AQ112" i="7"/>
  <c r="AP112" i="7"/>
  <c r="AO112" i="7"/>
  <c r="AN112" i="7"/>
  <c r="AM112" i="7"/>
  <c r="BN112" i="7" s="1"/>
  <c r="AL112" i="7"/>
  <c r="AL187" i="7" s="1"/>
  <c r="AK112" i="7"/>
  <c r="AJ112" i="7"/>
  <c r="AI112" i="7"/>
  <c r="BM112" i="7" s="1"/>
  <c r="AH112" i="7"/>
  <c r="AG112" i="7"/>
  <c r="AF112" i="7"/>
  <c r="AE112" i="7"/>
  <c r="AD112" i="7"/>
  <c r="AD187" i="7" s="1"/>
  <c r="AC112" i="7"/>
  <c r="AB112" i="7"/>
  <c r="AA112" i="7"/>
  <c r="AA187" i="7" s="1"/>
  <c r="Z112" i="7"/>
  <c r="Y112" i="7"/>
  <c r="X112" i="7"/>
  <c r="W112" i="7"/>
  <c r="V112" i="7"/>
  <c r="V187" i="7" s="1"/>
  <c r="U112" i="7"/>
  <c r="T112" i="7"/>
  <c r="S112" i="7"/>
  <c r="S187" i="7" s="1"/>
  <c r="R112" i="7"/>
  <c r="Q112" i="7"/>
  <c r="P112" i="7"/>
  <c r="O112" i="7"/>
  <c r="N112" i="7"/>
  <c r="BH112" i="7" s="1"/>
  <c r="M112" i="7"/>
  <c r="L112" i="7"/>
  <c r="K112" i="7"/>
  <c r="K187" i="7" s="1"/>
  <c r="J112" i="7"/>
  <c r="I112" i="7"/>
  <c r="H112" i="7"/>
  <c r="G112" i="7"/>
  <c r="F112" i="7"/>
  <c r="F187" i="7" s="1"/>
  <c r="E112" i="7"/>
  <c r="BQ111" i="7"/>
  <c r="BV111" i="7" s="1"/>
  <c r="BP111" i="7"/>
  <c r="BO111" i="7"/>
  <c r="BN111" i="7"/>
  <c r="BM111" i="7"/>
  <c r="BU111" i="7" s="1"/>
  <c r="BL111" i="7"/>
  <c r="BK111" i="7"/>
  <c r="BJ111" i="7"/>
  <c r="BI111" i="7"/>
  <c r="BT111" i="7" s="1"/>
  <c r="BH111" i="7"/>
  <c r="BG111" i="7"/>
  <c r="BF111" i="7"/>
  <c r="D111" i="7"/>
  <c r="BX110" i="7"/>
  <c r="BS110" i="7"/>
  <c r="BQ110" i="7"/>
  <c r="BP110" i="7"/>
  <c r="BO110" i="7"/>
  <c r="BV110" i="7" s="1"/>
  <c r="BN110" i="7"/>
  <c r="BM110" i="7"/>
  <c r="BL110" i="7"/>
  <c r="BU110" i="7" s="1"/>
  <c r="BK110" i="7"/>
  <c r="BT110" i="7" s="1"/>
  <c r="BJ110" i="7"/>
  <c r="BI110" i="7"/>
  <c r="BH110" i="7"/>
  <c r="BG110" i="7"/>
  <c r="BF110" i="7"/>
  <c r="BR110" i="7" s="1"/>
  <c r="D110" i="7"/>
  <c r="BD108" i="7"/>
  <c r="BC108" i="7"/>
  <c r="BB108" i="7"/>
  <c r="BB134" i="7" s="1"/>
  <c r="BA108" i="7"/>
  <c r="AZ108" i="7"/>
  <c r="AY108" i="7"/>
  <c r="AX108" i="7"/>
  <c r="AX134" i="7" s="1"/>
  <c r="AW108" i="7"/>
  <c r="AV108" i="7"/>
  <c r="AU108" i="7"/>
  <c r="AT108" i="7"/>
  <c r="AT134" i="7" s="1"/>
  <c r="AS108" i="7"/>
  <c r="AR108" i="7"/>
  <c r="AQ108" i="7"/>
  <c r="BQ107" i="7"/>
  <c r="BP107" i="7"/>
  <c r="BO107" i="7"/>
  <c r="AP107" i="7"/>
  <c r="AO107" i="7"/>
  <c r="AN107" i="7"/>
  <c r="AM107" i="7"/>
  <c r="AL107" i="7"/>
  <c r="AL182" i="7" s="1"/>
  <c r="AK107" i="7"/>
  <c r="AJ107" i="7"/>
  <c r="AI107" i="7"/>
  <c r="AH107" i="7"/>
  <c r="AG107" i="7"/>
  <c r="AF107" i="7"/>
  <c r="AE107" i="7"/>
  <c r="AD107" i="7"/>
  <c r="AD182" i="7" s="1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N182" i="7" s="1"/>
  <c r="M107" i="7"/>
  <c r="L107" i="7"/>
  <c r="K107" i="7"/>
  <c r="J107" i="7"/>
  <c r="I107" i="7"/>
  <c r="H107" i="7"/>
  <c r="G107" i="7"/>
  <c r="F107" i="7"/>
  <c r="F182" i="7" s="1"/>
  <c r="E107" i="7"/>
  <c r="BQ106" i="7"/>
  <c r="BP106" i="7"/>
  <c r="BO106" i="7"/>
  <c r="AP106" i="7"/>
  <c r="AO106" i="7"/>
  <c r="AN106" i="7"/>
  <c r="AN108" i="7" s="1"/>
  <c r="AM106" i="7"/>
  <c r="AL106" i="7"/>
  <c r="AK106" i="7"/>
  <c r="AJ106" i="7"/>
  <c r="AJ108" i="7" s="1"/>
  <c r="AI106" i="7"/>
  <c r="AH106" i="7"/>
  <c r="AG106" i="7"/>
  <c r="AF106" i="7"/>
  <c r="AF108" i="7" s="1"/>
  <c r="AE106" i="7"/>
  <c r="AD106" i="7"/>
  <c r="AC106" i="7"/>
  <c r="AB106" i="7"/>
  <c r="AB108" i="7" s="1"/>
  <c r="AA106" i="7"/>
  <c r="Z106" i="7"/>
  <c r="Y106" i="7"/>
  <c r="X106" i="7"/>
  <c r="X108" i="7" s="1"/>
  <c r="W106" i="7"/>
  <c r="V106" i="7"/>
  <c r="U106" i="7"/>
  <c r="T106" i="7"/>
  <c r="T108" i="7" s="1"/>
  <c r="S106" i="7"/>
  <c r="R106" i="7"/>
  <c r="Q106" i="7"/>
  <c r="P106" i="7"/>
  <c r="P108" i="7" s="1"/>
  <c r="O106" i="7"/>
  <c r="N106" i="7"/>
  <c r="M106" i="7"/>
  <c r="L106" i="7"/>
  <c r="L108" i="7" s="1"/>
  <c r="K106" i="7"/>
  <c r="J106" i="7"/>
  <c r="I106" i="7"/>
  <c r="H106" i="7"/>
  <c r="H108" i="7" s="1"/>
  <c r="G106" i="7"/>
  <c r="F106" i="7"/>
  <c r="E106" i="7"/>
  <c r="E108" i="7" s="1"/>
  <c r="BD104" i="7"/>
  <c r="BC104" i="7"/>
  <c r="BB104" i="7"/>
  <c r="BA104" i="7"/>
  <c r="AZ104" i="7"/>
  <c r="BQ104" i="7" s="1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G104" i="7"/>
  <c r="AF104" i="7"/>
  <c r="AE104" i="7"/>
  <c r="AC104" i="7"/>
  <c r="AB104" i="7"/>
  <c r="AA104" i="7"/>
  <c r="Z104" i="7"/>
  <c r="Y104" i="7"/>
  <c r="X104" i="7"/>
  <c r="W104" i="7"/>
  <c r="V104" i="7"/>
  <c r="U104" i="7"/>
  <c r="BI104" i="7" s="1"/>
  <c r="T104" i="7"/>
  <c r="S104" i="7"/>
  <c r="R104" i="7"/>
  <c r="Q104" i="7"/>
  <c r="P104" i="7"/>
  <c r="O104" i="7"/>
  <c r="N104" i="7"/>
  <c r="M104" i="7"/>
  <c r="L104" i="7"/>
  <c r="J104" i="7"/>
  <c r="I104" i="7"/>
  <c r="F104" i="7"/>
  <c r="E104" i="7"/>
  <c r="BX103" i="7"/>
  <c r="BQ103" i="7"/>
  <c r="BP103" i="7"/>
  <c r="BO103" i="7"/>
  <c r="BV103" i="7" s="1"/>
  <c r="BN103" i="7"/>
  <c r="BM103" i="7"/>
  <c r="BL103" i="7"/>
  <c r="BU103" i="7" s="1"/>
  <c r="BJ103" i="7"/>
  <c r="BI103" i="7"/>
  <c r="BG103" i="7"/>
  <c r="AH103" i="7"/>
  <c r="AD103" i="7"/>
  <c r="BK103" i="7" s="1"/>
  <c r="BT103" i="7" s="1"/>
  <c r="M103" i="7"/>
  <c r="BH103" i="7" s="1"/>
  <c r="BS103" i="7" s="1"/>
  <c r="L103" i="7"/>
  <c r="K103" i="7"/>
  <c r="K178" i="7" s="1"/>
  <c r="H103" i="7"/>
  <c r="BF103" i="7" s="1"/>
  <c r="BQ102" i="7"/>
  <c r="BP102" i="7"/>
  <c r="BO102" i="7"/>
  <c r="BM102" i="7"/>
  <c r="BL102" i="7"/>
  <c r="BK102" i="7"/>
  <c r="BT102" i="7" s="1"/>
  <c r="BJ102" i="7"/>
  <c r="BI102" i="7"/>
  <c r="BH102" i="7"/>
  <c r="BG102" i="7"/>
  <c r="BF102" i="7"/>
  <c r="AN102" i="7"/>
  <c r="D102" i="7"/>
  <c r="BQ101" i="7"/>
  <c r="BP101" i="7"/>
  <c r="BO101" i="7"/>
  <c r="BV101" i="7" s="1"/>
  <c r="BN101" i="7"/>
  <c r="BK101" i="7"/>
  <c r="BJ101" i="7"/>
  <c r="BI101" i="7"/>
  <c r="BH101" i="7"/>
  <c r="BG101" i="7"/>
  <c r="BW101" i="7" s="1"/>
  <c r="BF101" i="7"/>
  <c r="AI101" i="7"/>
  <c r="AH101" i="7"/>
  <c r="D101" i="7"/>
  <c r="BV100" i="7"/>
  <c r="BS100" i="7"/>
  <c r="BY100" i="7" s="1"/>
  <c r="BQ100" i="7"/>
  <c r="BP100" i="7"/>
  <c r="BO100" i="7"/>
  <c r="BN100" i="7"/>
  <c r="BK100" i="7"/>
  <c r="BJ100" i="7"/>
  <c r="BH100" i="7"/>
  <c r="BG100" i="7"/>
  <c r="BF100" i="7"/>
  <c r="AO100" i="7"/>
  <c r="AN100" i="7"/>
  <c r="AJ100" i="7"/>
  <c r="AH100" i="7"/>
  <c r="AD100" i="7"/>
  <c r="AC100" i="7"/>
  <c r="Y100" i="7"/>
  <c r="U100" i="7"/>
  <c r="Q100" i="7"/>
  <c r="K100" i="7"/>
  <c r="K104" i="7" s="1"/>
  <c r="G100" i="7"/>
  <c r="D100" i="7"/>
  <c r="BQ98" i="7"/>
  <c r="BP98" i="7"/>
  <c r="BI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BK98" i="7" s="1"/>
  <c r="Y98" i="7"/>
  <c r="X98" i="7"/>
  <c r="W98" i="7"/>
  <c r="V98" i="7"/>
  <c r="U98" i="7"/>
  <c r="T98" i="7"/>
  <c r="S98" i="7"/>
  <c r="R98" i="7"/>
  <c r="Q98" i="7"/>
  <c r="P98" i="7"/>
  <c r="O98" i="7"/>
  <c r="N98" i="7"/>
  <c r="L98" i="7"/>
  <c r="K98" i="7"/>
  <c r="J98" i="7"/>
  <c r="I98" i="7"/>
  <c r="BG98" i="7" s="1"/>
  <c r="H98" i="7"/>
  <c r="G98" i="7"/>
  <c r="F98" i="7"/>
  <c r="E98" i="7"/>
  <c r="BF98" i="7" s="1"/>
  <c r="BV97" i="7"/>
  <c r="BQ97" i="7"/>
  <c r="BP97" i="7"/>
  <c r="BO97" i="7"/>
  <c r="BN97" i="7"/>
  <c r="BM97" i="7"/>
  <c r="BL97" i="7"/>
  <c r="BU97" i="7" s="1"/>
  <c r="BK97" i="7"/>
  <c r="BJ97" i="7"/>
  <c r="BI97" i="7"/>
  <c r="BH97" i="7"/>
  <c r="BG97" i="7"/>
  <c r="BS97" i="7" s="1"/>
  <c r="BF97" i="7"/>
  <c r="BR97" i="7" s="1"/>
  <c r="D97" i="7"/>
  <c r="BQ96" i="7"/>
  <c r="BP96" i="7"/>
  <c r="BO96" i="7"/>
  <c r="BN96" i="7"/>
  <c r="BM96" i="7"/>
  <c r="BL96" i="7"/>
  <c r="BX96" i="7" s="1"/>
  <c r="BK96" i="7"/>
  <c r="BJ96" i="7"/>
  <c r="BI96" i="7"/>
  <c r="BT96" i="7" s="1"/>
  <c r="BG96" i="7"/>
  <c r="BF96" i="7"/>
  <c r="M96" i="7"/>
  <c r="BD94" i="7"/>
  <c r="BC94" i="7"/>
  <c r="BB94" i="7"/>
  <c r="BA94" i="7"/>
  <c r="AZ94" i="7"/>
  <c r="BQ94" i="7" s="1"/>
  <c r="AY94" i="7"/>
  <c r="AX94" i="7"/>
  <c r="AW94" i="7"/>
  <c r="AV94" i="7"/>
  <c r="BP94" i="7" s="1"/>
  <c r="AU94" i="7"/>
  <c r="AT94" i="7"/>
  <c r="AS94" i="7"/>
  <c r="AR94" i="7"/>
  <c r="BO94" i="7" s="1"/>
  <c r="AQ94" i="7"/>
  <c r="AN94" i="7"/>
  <c r="AM94" i="7"/>
  <c r="AJ94" i="7"/>
  <c r="AI94" i="7"/>
  <c r="AF94" i="7"/>
  <c r="AE94" i="7"/>
  <c r="AB94" i="7"/>
  <c r="AA94" i="7"/>
  <c r="X94" i="7"/>
  <c r="W94" i="7"/>
  <c r="T94" i="7"/>
  <c r="S94" i="7"/>
  <c r="P94" i="7"/>
  <c r="O94" i="7"/>
  <c r="L94" i="7"/>
  <c r="K94" i="7"/>
  <c r="H94" i="7"/>
  <c r="G94" i="7"/>
  <c r="BQ93" i="7"/>
  <c r="BP93" i="7"/>
  <c r="BO93" i="7"/>
  <c r="BV93" i="7" s="1"/>
  <c r="BN93" i="7"/>
  <c r="BM93" i="7"/>
  <c r="BL93" i="7"/>
  <c r="BK93" i="7"/>
  <c r="BJ93" i="7"/>
  <c r="BI93" i="7"/>
  <c r="BH93" i="7"/>
  <c r="BG93" i="7"/>
  <c r="BS93" i="7" s="1"/>
  <c r="BF93" i="7"/>
  <c r="BR93" i="7" s="1"/>
  <c r="D93" i="7"/>
  <c r="BQ92" i="7"/>
  <c r="BP92" i="7"/>
  <c r="BV92" i="7" s="1"/>
  <c r="BO92" i="7"/>
  <c r="BN92" i="7"/>
  <c r="BM92" i="7"/>
  <c r="BL92" i="7"/>
  <c r="BU92" i="7" s="1"/>
  <c r="BK92" i="7"/>
  <c r="BJ92" i="7"/>
  <c r="BI92" i="7"/>
  <c r="BT92" i="7" s="1"/>
  <c r="BH92" i="7"/>
  <c r="BG92" i="7"/>
  <c r="BF92" i="7"/>
  <c r="D92" i="7"/>
  <c r="BW91" i="7"/>
  <c r="BQ91" i="7"/>
  <c r="BP91" i="7"/>
  <c r="BO91" i="7"/>
  <c r="BV91" i="7" s="1"/>
  <c r="BN91" i="7"/>
  <c r="BL91" i="7"/>
  <c r="BK91" i="7"/>
  <c r="BJ91" i="7"/>
  <c r="BT91" i="7" s="1"/>
  <c r="BI91" i="7"/>
  <c r="BH91" i="7"/>
  <c r="BG91" i="7"/>
  <c r="BF91" i="7"/>
  <c r="BS91" i="7" s="1"/>
  <c r="AI91" i="7"/>
  <c r="AI166" i="7" s="1"/>
  <c r="D91" i="7"/>
  <c r="BV90" i="7"/>
  <c r="BQ90" i="7"/>
  <c r="BP90" i="7"/>
  <c r="BO90" i="7"/>
  <c r="BN90" i="7"/>
  <c r="BL90" i="7"/>
  <c r="BK90" i="7"/>
  <c r="BJ90" i="7"/>
  <c r="BI90" i="7"/>
  <c r="BT90" i="7" s="1"/>
  <c r="BH90" i="7"/>
  <c r="BG90" i="7"/>
  <c r="BF90" i="7"/>
  <c r="AL90" i="7"/>
  <c r="BQ89" i="7"/>
  <c r="BP89" i="7"/>
  <c r="BO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BI89" i="7" s="1"/>
  <c r="T89" i="7"/>
  <c r="S89" i="7"/>
  <c r="R89" i="7"/>
  <c r="Q89" i="7"/>
  <c r="P89" i="7"/>
  <c r="O89" i="7"/>
  <c r="N89" i="7"/>
  <c r="M89" i="7"/>
  <c r="BH89" i="7" s="1"/>
  <c r="L89" i="7"/>
  <c r="K89" i="7"/>
  <c r="J89" i="7"/>
  <c r="I89" i="7"/>
  <c r="BG89" i="7" s="1"/>
  <c r="H89" i="7"/>
  <c r="G89" i="7"/>
  <c r="F89" i="7"/>
  <c r="E89" i="7"/>
  <c r="BQ88" i="7"/>
  <c r="BP88" i="7"/>
  <c r="BO88" i="7"/>
  <c r="AP88" i="7"/>
  <c r="AP94" i="7" s="1"/>
  <c r="AO88" i="7"/>
  <c r="AN88" i="7"/>
  <c r="AM88" i="7"/>
  <c r="AL88" i="7"/>
  <c r="AL94" i="7" s="1"/>
  <c r="AL169" i="7" s="1"/>
  <c r="AK88" i="7"/>
  <c r="AJ88" i="7"/>
  <c r="AI88" i="7"/>
  <c r="AH88" i="7"/>
  <c r="AH94" i="7" s="1"/>
  <c r="AG88" i="7"/>
  <c r="AF88" i="7"/>
  <c r="AE88" i="7"/>
  <c r="AD88" i="7"/>
  <c r="AD94" i="7" s="1"/>
  <c r="AD169" i="7" s="1"/>
  <c r="AC88" i="7"/>
  <c r="AB88" i="7"/>
  <c r="AA88" i="7"/>
  <c r="Z88" i="7"/>
  <c r="Y88" i="7"/>
  <c r="X88" i="7"/>
  <c r="W88" i="7"/>
  <c r="V88" i="7"/>
  <c r="U88" i="7"/>
  <c r="T88" i="7"/>
  <c r="S88" i="7"/>
  <c r="R88" i="7"/>
  <c r="R94" i="7" s="1"/>
  <c r="Q88" i="7"/>
  <c r="P88" i="7"/>
  <c r="O88" i="7"/>
  <c r="N88" i="7"/>
  <c r="N94" i="7" s="1"/>
  <c r="N169" i="7" s="1"/>
  <c r="M88" i="7"/>
  <c r="BH88" i="7" s="1"/>
  <c r="L88" i="7"/>
  <c r="K88" i="7"/>
  <c r="J88" i="7"/>
  <c r="J94" i="7" s="1"/>
  <c r="I88" i="7"/>
  <c r="H88" i="7"/>
  <c r="G88" i="7"/>
  <c r="F88" i="7"/>
  <c r="F94" i="7" s="1"/>
  <c r="F169" i="7" s="1"/>
  <c r="E88" i="7"/>
  <c r="BD86" i="7"/>
  <c r="BC86" i="7"/>
  <c r="BB86" i="7"/>
  <c r="BA86" i="7"/>
  <c r="BA134" i="7" s="1"/>
  <c r="AZ86" i="7"/>
  <c r="BQ86" i="7" s="1"/>
  <c r="AY86" i="7"/>
  <c r="AX86" i="7"/>
  <c r="AW86" i="7"/>
  <c r="AW134" i="7" s="1"/>
  <c r="AV86" i="7"/>
  <c r="AU86" i="7"/>
  <c r="AT86" i="7"/>
  <c r="AS86" i="7"/>
  <c r="AS134" i="7" s="1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BI86" i="7" s="1"/>
  <c r="S86" i="7"/>
  <c r="R86" i="7"/>
  <c r="Q86" i="7"/>
  <c r="P86" i="7"/>
  <c r="O86" i="7"/>
  <c r="BX85" i="7"/>
  <c r="BS85" i="7"/>
  <c r="BQ85" i="7"/>
  <c r="BP85" i="7"/>
  <c r="BO85" i="7"/>
  <c r="BV85" i="7" s="1"/>
  <c r="BN85" i="7"/>
  <c r="BM85" i="7"/>
  <c r="BL85" i="7"/>
  <c r="BU85" i="7" s="1"/>
  <c r="BK85" i="7"/>
  <c r="BT85" i="7" s="1"/>
  <c r="BJ85" i="7"/>
  <c r="BI85" i="7"/>
  <c r="BH85" i="7"/>
  <c r="BG85" i="7"/>
  <c r="BF85" i="7"/>
  <c r="BR85" i="7" s="1"/>
  <c r="D85" i="7"/>
  <c r="BV84" i="7"/>
  <c r="BU84" i="7"/>
  <c r="BQ84" i="7"/>
  <c r="BP84" i="7"/>
  <c r="BO84" i="7"/>
  <c r="BN84" i="7"/>
  <c r="BM84" i="7"/>
  <c r="BL84" i="7"/>
  <c r="BX84" i="7" s="1"/>
  <c r="BK84" i="7"/>
  <c r="BJ84" i="7"/>
  <c r="BI84" i="7"/>
  <c r="BT84" i="7" s="1"/>
  <c r="BH84" i="7"/>
  <c r="BG84" i="7"/>
  <c r="BF84" i="7"/>
  <c r="D84" i="7"/>
  <c r="BX83" i="7"/>
  <c r="BQ83" i="7"/>
  <c r="BP83" i="7"/>
  <c r="BO83" i="7"/>
  <c r="BN83" i="7"/>
  <c r="BM83" i="7"/>
  <c r="BL83" i="7"/>
  <c r="BU83" i="7" s="1"/>
  <c r="BK83" i="7"/>
  <c r="BT83" i="7" s="1"/>
  <c r="BJ83" i="7"/>
  <c r="BI83" i="7"/>
  <c r="BH83" i="7"/>
  <c r="L83" i="7"/>
  <c r="K83" i="7"/>
  <c r="J83" i="7"/>
  <c r="I83" i="7"/>
  <c r="H83" i="7"/>
  <c r="F83" i="7"/>
  <c r="BF83" i="7" s="1"/>
  <c r="BQ82" i="7"/>
  <c r="BP82" i="7"/>
  <c r="BO82" i="7"/>
  <c r="BV82" i="7" s="1"/>
  <c r="BN82" i="7"/>
  <c r="BM82" i="7"/>
  <c r="BL82" i="7"/>
  <c r="BU82" i="7" s="1"/>
  <c r="BK82" i="7"/>
  <c r="BT82" i="7" s="1"/>
  <c r="BJ82" i="7"/>
  <c r="BI82" i="7"/>
  <c r="AT81" i="7"/>
  <c r="AQ81" i="7"/>
  <c r="AP81" i="7"/>
  <c r="AY79" i="7"/>
  <c r="AQ79" i="7"/>
  <c r="AI79" i="7"/>
  <c r="AA79" i="7"/>
  <c r="S79" i="7"/>
  <c r="C77" i="7"/>
  <c r="AX74" i="7" s="1"/>
  <c r="BQ76" i="7"/>
  <c r="BP76" i="7"/>
  <c r="BO76" i="7"/>
  <c r="BV76" i="7" s="1"/>
  <c r="BN76" i="7"/>
  <c r="BM76" i="7"/>
  <c r="BL76" i="7"/>
  <c r="BU76" i="7" s="1"/>
  <c r="BK76" i="7"/>
  <c r="BT76" i="7" s="1"/>
  <c r="BJ76" i="7"/>
  <c r="BI76" i="7"/>
  <c r="BH76" i="7"/>
  <c r="BG76" i="7"/>
  <c r="BS76" i="7" s="1"/>
  <c r="BF76" i="7"/>
  <c r="D76" i="7"/>
  <c r="BQ75" i="7"/>
  <c r="BV75" i="7" s="1"/>
  <c r="BP75" i="7"/>
  <c r="BO75" i="7"/>
  <c r="BN75" i="7"/>
  <c r="BM75" i="7"/>
  <c r="BU75" i="7" s="1"/>
  <c r="BL75" i="7"/>
  <c r="BK75" i="7"/>
  <c r="BJ75" i="7"/>
  <c r="BI75" i="7"/>
  <c r="BT75" i="7" s="1"/>
  <c r="BH75" i="7"/>
  <c r="BG75" i="7"/>
  <c r="BF75" i="7"/>
  <c r="D75" i="7"/>
  <c r="BB74" i="7"/>
  <c r="AY74" i="7"/>
  <c r="AY77" i="7" s="1"/>
  <c r="AT74" i="7"/>
  <c r="AQ74" i="7"/>
  <c r="AQ77" i="7" s="1"/>
  <c r="AL74" i="7"/>
  <c r="AI74" i="7"/>
  <c r="AD74" i="7"/>
  <c r="AA74" i="7"/>
  <c r="V74" i="7"/>
  <c r="S74" i="7"/>
  <c r="N74" i="7"/>
  <c r="K74" i="7"/>
  <c r="F74" i="7"/>
  <c r="BV73" i="7"/>
  <c r="BU73" i="7"/>
  <c r="BQ73" i="7"/>
  <c r="BP73" i="7"/>
  <c r="BP207" i="7" s="1"/>
  <c r="BO73" i="7"/>
  <c r="BO152" i="7" s="1"/>
  <c r="BN73" i="7"/>
  <c r="BM73" i="7"/>
  <c r="BL73" i="7"/>
  <c r="BK73" i="7"/>
  <c r="BJ73" i="7"/>
  <c r="BI73" i="7"/>
  <c r="BH73" i="7"/>
  <c r="BG73" i="7"/>
  <c r="BF73" i="7"/>
  <c r="E73" i="7"/>
  <c r="AY70" i="7"/>
  <c r="AQ70" i="7"/>
  <c r="AI70" i="7"/>
  <c r="AA70" i="7"/>
  <c r="S70" i="7"/>
  <c r="K70" i="7"/>
  <c r="BP69" i="7"/>
  <c r="BO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BQ68" i="7"/>
  <c r="BP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I68" i="7"/>
  <c r="AA68" i="7"/>
  <c r="S68" i="7"/>
  <c r="K68" i="7"/>
  <c r="BV66" i="7"/>
  <c r="BP66" i="7"/>
  <c r="BO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BQ65" i="7"/>
  <c r="BP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I65" i="7"/>
  <c r="AA65" i="7"/>
  <c r="S65" i="7"/>
  <c r="K65" i="7"/>
  <c r="BV63" i="7"/>
  <c r="BP63" i="7"/>
  <c r="BO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BQ62" i="7"/>
  <c r="BP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I62" i="7"/>
  <c r="AA62" i="7"/>
  <c r="S62" i="7"/>
  <c r="K62" i="7"/>
  <c r="BV61" i="7"/>
  <c r="BP61" i="7"/>
  <c r="BO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BQ60" i="7"/>
  <c r="BP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I60" i="7"/>
  <c r="AA60" i="7"/>
  <c r="S60" i="7"/>
  <c r="K60" i="7"/>
  <c r="BV59" i="7"/>
  <c r="BP59" i="7"/>
  <c r="BO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BU56" i="7"/>
  <c r="BT56" i="7"/>
  <c r="BQ56" i="7"/>
  <c r="BP56" i="7"/>
  <c r="BV56" i="7" s="1"/>
  <c r="BO56" i="7"/>
  <c r="BN56" i="7"/>
  <c r="BM56" i="7"/>
  <c r="BL56" i="7"/>
  <c r="BX56" i="7" s="1"/>
  <c r="BK56" i="7"/>
  <c r="BJ56" i="7"/>
  <c r="BI56" i="7"/>
  <c r="BH56" i="7"/>
  <c r="BG56" i="7"/>
  <c r="BF56" i="7"/>
  <c r="D56" i="7"/>
  <c r="BW55" i="7"/>
  <c r="BV55" i="7"/>
  <c r="BQ55" i="7"/>
  <c r="BP55" i="7"/>
  <c r="BO55" i="7"/>
  <c r="BN55" i="7"/>
  <c r="BM55" i="7"/>
  <c r="BL55" i="7"/>
  <c r="BK55" i="7"/>
  <c r="BJ55" i="7"/>
  <c r="BT55" i="7" s="1"/>
  <c r="BI55" i="7"/>
  <c r="BH55" i="7"/>
  <c r="BG55" i="7"/>
  <c r="BF55" i="7"/>
  <c r="BS55" i="7" s="1"/>
  <c r="D55" i="7"/>
  <c r="BU54" i="7"/>
  <c r="BT54" i="7"/>
  <c r="BQ54" i="7"/>
  <c r="BP54" i="7"/>
  <c r="BO54" i="7"/>
  <c r="BN54" i="7"/>
  <c r="BM54" i="7"/>
  <c r="BL54" i="7"/>
  <c r="BX54" i="7" s="1"/>
  <c r="BK54" i="7"/>
  <c r="BJ54" i="7"/>
  <c r="BI54" i="7"/>
  <c r="BH54" i="7"/>
  <c r="BG54" i="7"/>
  <c r="E54" i="7"/>
  <c r="BF54" i="7" s="1"/>
  <c r="BP53" i="7"/>
  <c r="BO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BV51" i="7"/>
  <c r="BQ51" i="7"/>
  <c r="BP51" i="7"/>
  <c r="BO51" i="7"/>
  <c r="BN51" i="7"/>
  <c r="BM51" i="7"/>
  <c r="BL51" i="7"/>
  <c r="BU51" i="7" s="1"/>
  <c r="BK51" i="7"/>
  <c r="BJ51" i="7"/>
  <c r="BI51" i="7"/>
  <c r="BH51" i="7"/>
  <c r="BG51" i="7"/>
  <c r="BS51" i="7" s="1"/>
  <c r="BF51" i="7"/>
  <c r="BR51" i="7" s="1"/>
  <c r="D51" i="7"/>
  <c r="BQ50" i="7"/>
  <c r="BP50" i="7"/>
  <c r="BO50" i="7"/>
  <c r="BN50" i="7"/>
  <c r="BM50" i="7"/>
  <c r="BL50" i="7"/>
  <c r="BX50" i="7" s="1"/>
  <c r="BK50" i="7"/>
  <c r="BJ50" i="7"/>
  <c r="BI50" i="7"/>
  <c r="BT50" i="7" s="1"/>
  <c r="BH50" i="7"/>
  <c r="BG50" i="7"/>
  <c r="BF50" i="7"/>
  <c r="D50" i="7"/>
  <c r="BQ49" i="7"/>
  <c r="BP49" i="7"/>
  <c r="BO49" i="7"/>
  <c r="BV49" i="7" s="1"/>
  <c r="BN49" i="7"/>
  <c r="BM49" i="7"/>
  <c r="BL49" i="7"/>
  <c r="BK49" i="7"/>
  <c r="BJ49" i="7"/>
  <c r="BI49" i="7"/>
  <c r="BH49" i="7"/>
  <c r="BG49" i="7"/>
  <c r="BS49" i="7" s="1"/>
  <c r="BF49" i="7"/>
  <c r="BR49" i="7" s="1"/>
  <c r="D49" i="7"/>
  <c r="BQ48" i="7"/>
  <c r="BP48" i="7"/>
  <c r="BV48" i="7" s="1"/>
  <c r="BO48" i="7"/>
  <c r="BN48" i="7"/>
  <c r="BM48" i="7"/>
  <c r="BL48" i="7"/>
  <c r="BU48" i="7" s="1"/>
  <c r="BK48" i="7"/>
  <c r="BJ48" i="7"/>
  <c r="BI48" i="7"/>
  <c r="BT48" i="7" s="1"/>
  <c r="BH48" i="7"/>
  <c r="BG48" i="7"/>
  <c r="BF48" i="7"/>
  <c r="D48" i="7"/>
  <c r="BJ47" i="7"/>
  <c r="BD47" i="7"/>
  <c r="BC47" i="7"/>
  <c r="BB47" i="7"/>
  <c r="BA47" i="7"/>
  <c r="AZ47" i="7"/>
  <c r="AY47" i="7"/>
  <c r="AX47" i="7"/>
  <c r="AW47" i="7"/>
  <c r="AV47" i="7"/>
  <c r="AU47" i="7"/>
  <c r="AT47" i="7"/>
  <c r="BO47" i="7" s="1"/>
  <c r="AS47" i="7"/>
  <c r="AR47" i="7"/>
  <c r="AQ47" i="7"/>
  <c r="AP47" i="7"/>
  <c r="AO47" i="7"/>
  <c r="BN47" i="7" s="1"/>
  <c r="AN47" i="7"/>
  <c r="AM47" i="7"/>
  <c r="AL47" i="7"/>
  <c r="AK47" i="7"/>
  <c r="AJ47" i="7"/>
  <c r="AI47" i="7"/>
  <c r="BM47" i="7" s="1"/>
  <c r="AH47" i="7"/>
  <c r="AG47" i="7"/>
  <c r="AF47" i="7"/>
  <c r="AE47" i="7"/>
  <c r="BL47" i="7" s="1"/>
  <c r="AD47" i="7"/>
  <c r="AC47" i="7"/>
  <c r="AB47" i="7"/>
  <c r="AA47" i="7"/>
  <c r="Z47" i="7"/>
  <c r="BK47" i="7" s="1"/>
  <c r="Y47" i="7"/>
  <c r="X47" i="7"/>
  <c r="W47" i="7"/>
  <c r="V47" i="7"/>
  <c r="U47" i="7"/>
  <c r="T47" i="7"/>
  <c r="S47" i="7"/>
  <c r="R47" i="7"/>
  <c r="BI47" i="7" s="1"/>
  <c r="Q47" i="7"/>
  <c r="P47" i="7"/>
  <c r="O47" i="7"/>
  <c r="N47" i="7"/>
  <c r="M47" i="7"/>
  <c r="L47" i="7"/>
  <c r="K47" i="7"/>
  <c r="J47" i="7"/>
  <c r="I47" i="7"/>
  <c r="BG47" i="7" s="1"/>
  <c r="H47" i="7"/>
  <c r="G47" i="7"/>
  <c r="F47" i="7"/>
  <c r="E47" i="7"/>
  <c r="BT46" i="7"/>
  <c r="BQ46" i="7"/>
  <c r="BP46" i="7"/>
  <c r="BV46" i="7" s="1"/>
  <c r="BO46" i="7"/>
  <c r="BN46" i="7"/>
  <c r="BM46" i="7"/>
  <c r="BL46" i="7"/>
  <c r="BU46" i="7" s="1"/>
  <c r="BK46" i="7"/>
  <c r="BJ46" i="7"/>
  <c r="BI46" i="7"/>
  <c r="BH46" i="7"/>
  <c r="BG46" i="7"/>
  <c r="BF46" i="7"/>
  <c r="D46" i="7"/>
  <c r="BV45" i="7"/>
  <c r="BQ45" i="7"/>
  <c r="BP45" i="7"/>
  <c r="BO45" i="7"/>
  <c r="BN45" i="7"/>
  <c r="BM45" i="7"/>
  <c r="BL45" i="7"/>
  <c r="BK45" i="7"/>
  <c r="BJ45" i="7"/>
  <c r="BT45" i="7" s="1"/>
  <c r="BI45" i="7"/>
  <c r="BH45" i="7"/>
  <c r="BG45" i="7"/>
  <c r="BF45" i="7"/>
  <c r="BW45" i="7" s="1"/>
  <c r="D45" i="7"/>
  <c r="BU44" i="7"/>
  <c r="BQ44" i="7"/>
  <c r="BP44" i="7"/>
  <c r="BO44" i="7"/>
  <c r="BN44" i="7"/>
  <c r="BM44" i="7"/>
  <c r="BL44" i="7"/>
  <c r="BX44" i="7" s="1"/>
  <c r="BK44" i="7"/>
  <c r="BJ44" i="7"/>
  <c r="BI44" i="7"/>
  <c r="BT44" i="7" s="1"/>
  <c r="BH44" i="7"/>
  <c r="BG44" i="7"/>
  <c r="BF44" i="7"/>
  <c r="D44" i="7"/>
  <c r="BW43" i="7"/>
  <c r="BQ43" i="7"/>
  <c r="BP43" i="7"/>
  <c r="BO43" i="7"/>
  <c r="BV43" i="7" s="1"/>
  <c r="BN43" i="7"/>
  <c r="BM43" i="7"/>
  <c r="BL43" i="7"/>
  <c r="BU43" i="7" s="1"/>
  <c r="BK43" i="7"/>
  <c r="BJ43" i="7"/>
  <c r="BI43" i="7"/>
  <c r="BH43" i="7"/>
  <c r="BG43" i="7"/>
  <c r="BF43" i="7"/>
  <c r="BS43" i="7" s="1"/>
  <c r="D43" i="7"/>
  <c r="BT42" i="7"/>
  <c r="BQ42" i="7"/>
  <c r="BP42" i="7"/>
  <c r="BV42" i="7" s="1"/>
  <c r="BO42" i="7"/>
  <c r="BN42" i="7"/>
  <c r="BM42" i="7"/>
  <c r="BL42" i="7"/>
  <c r="BX42" i="7" s="1"/>
  <c r="BK42" i="7"/>
  <c r="BJ42" i="7"/>
  <c r="BI42" i="7"/>
  <c r="BH42" i="7"/>
  <c r="BG42" i="7"/>
  <c r="BF42" i="7"/>
  <c r="BW42" i="7" s="1"/>
  <c r="D42" i="7"/>
  <c r="BV41" i="7"/>
  <c r="BQ41" i="7"/>
  <c r="BP41" i="7"/>
  <c r="BO41" i="7"/>
  <c r="BN41" i="7"/>
  <c r="BM41" i="7"/>
  <c r="BL41" i="7"/>
  <c r="BU41" i="7" s="1"/>
  <c r="BK41" i="7"/>
  <c r="BJ41" i="7"/>
  <c r="BT41" i="7" s="1"/>
  <c r="BI41" i="7"/>
  <c r="BH41" i="7"/>
  <c r="BG41" i="7"/>
  <c r="BF41" i="7"/>
  <c r="BS41" i="7" s="1"/>
  <c r="D41" i="7"/>
  <c r="BQ40" i="7"/>
  <c r="BP40" i="7"/>
  <c r="BO40" i="7"/>
  <c r="BN40" i="7"/>
  <c r="BM40" i="7"/>
  <c r="BL40" i="7"/>
  <c r="BX40" i="7" s="1"/>
  <c r="BK40" i="7"/>
  <c r="BJ40" i="7"/>
  <c r="BI40" i="7"/>
  <c r="BT40" i="7" s="1"/>
  <c r="BH40" i="7"/>
  <c r="BG40" i="7"/>
  <c r="BF40" i="7"/>
  <c r="D40" i="7"/>
  <c r="BQ39" i="7"/>
  <c r="BP39" i="7"/>
  <c r="BO39" i="7"/>
  <c r="BV39" i="7" s="1"/>
  <c r="BN39" i="7"/>
  <c r="BM39" i="7"/>
  <c r="BL39" i="7"/>
  <c r="BK39" i="7"/>
  <c r="BJ39" i="7"/>
  <c r="BI39" i="7"/>
  <c r="BH39" i="7"/>
  <c r="BG39" i="7"/>
  <c r="BS39" i="7" s="1"/>
  <c r="BF39" i="7"/>
  <c r="BR39" i="7" s="1"/>
  <c r="D39" i="7"/>
  <c r="BT38" i="7"/>
  <c r="BQ38" i="7"/>
  <c r="BP38" i="7"/>
  <c r="BV38" i="7" s="1"/>
  <c r="BO38" i="7"/>
  <c r="BN38" i="7"/>
  <c r="BM38" i="7"/>
  <c r="BL38" i="7"/>
  <c r="BU38" i="7" s="1"/>
  <c r="BK38" i="7"/>
  <c r="BJ38" i="7"/>
  <c r="BI38" i="7"/>
  <c r="BH38" i="7"/>
  <c r="BG38" i="7"/>
  <c r="BF38" i="7"/>
  <c r="D38" i="7"/>
  <c r="BQ37" i="7"/>
  <c r="BP37" i="7"/>
  <c r="BO37" i="7"/>
  <c r="BV37" i="7" s="1"/>
  <c r="BN37" i="7"/>
  <c r="BM37" i="7"/>
  <c r="BL37" i="7"/>
  <c r="BK37" i="7"/>
  <c r="BJ37" i="7"/>
  <c r="BT37" i="7" s="1"/>
  <c r="BI37" i="7"/>
  <c r="BH37" i="7"/>
  <c r="BG37" i="7"/>
  <c r="BF37" i="7"/>
  <c r="BW37" i="7" s="1"/>
  <c r="D37" i="7"/>
  <c r="BU36" i="7"/>
  <c r="BQ36" i="7"/>
  <c r="BP36" i="7"/>
  <c r="BO36" i="7"/>
  <c r="BN36" i="7"/>
  <c r="BM36" i="7"/>
  <c r="BL36" i="7"/>
  <c r="BX36" i="7" s="1"/>
  <c r="BK36" i="7"/>
  <c r="BJ36" i="7"/>
  <c r="BI36" i="7"/>
  <c r="BT36" i="7" s="1"/>
  <c r="BH36" i="7"/>
  <c r="BG36" i="7"/>
  <c r="BF36" i="7"/>
  <c r="BW36" i="7" s="1"/>
  <c r="D36" i="7"/>
  <c r="BW34" i="7"/>
  <c r="BQ34" i="7"/>
  <c r="BP34" i="7"/>
  <c r="BO34" i="7"/>
  <c r="BV34" i="7" s="1"/>
  <c r="BN34" i="7"/>
  <c r="BM34" i="7"/>
  <c r="BL34" i="7"/>
  <c r="BK34" i="7"/>
  <c r="BJ34" i="7"/>
  <c r="BI34" i="7"/>
  <c r="BH34" i="7"/>
  <c r="BG34" i="7"/>
  <c r="BF34" i="7"/>
  <c r="BS34" i="7" s="1"/>
  <c r="D34" i="7"/>
  <c r="BT33" i="7"/>
  <c r="BQ33" i="7"/>
  <c r="BP33" i="7"/>
  <c r="BV33" i="7" s="1"/>
  <c r="BO33" i="7"/>
  <c r="BN33" i="7"/>
  <c r="BM33" i="7"/>
  <c r="BL33" i="7"/>
  <c r="BX33" i="7" s="1"/>
  <c r="BK33" i="7"/>
  <c r="BJ33" i="7"/>
  <c r="BI33" i="7"/>
  <c r="BH33" i="7"/>
  <c r="BG33" i="7"/>
  <c r="BF33" i="7"/>
  <c r="BW33" i="7" s="1"/>
  <c r="D33" i="7"/>
  <c r="BT31" i="7"/>
  <c r="BQ31" i="7"/>
  <c r="BP31" i="7"/>
  <c r="BV31" i="7" s="1"/>
  <c r="BO31" i="7"/>
  <c r="BN31" i="7"/>
  <c r="BM31" i="7"/>
  <c r="BL31" i="7"/>
  <c r="BU31" i="7" s="1"/>
  <c r="BK31" i="7"/>
  <c r="BJ31" i="7"/>
  <c r="BI31" i="7"/>
  <c r="BH31" i="7"/>
  <c r="BG31" i="7"/>
  <c r="BF31" i="7"/>
  <c r="D31" i="7"/>
  <c r="BV30" i="7"/>
  <c r="BQ30" i="7"/>
  <c r="BP30" i="7"/>
  <c r="BO30" i="7"/>
  <c r="BN30" i="7"/>
  <c r="BM30" i="7"/>
  <c r="BL30" i="7"/>
  <c r="BK30" i="7"/>
  <c r="BJ30" i="7"/>
  <c r="BT30" i="7" s="1"/>
  <c r="BI30" i="7"/>
  <c r="BH30" i="7"/>
  <c r="BG30" i="7"/>
  <c r="BF30" i="7"/>
  <c r="BW30" i="7" s="1"/>
  <c r="D30" i="7"/>
  <c r="BU29" i="7"/>
  <c r="BQ29" i="7"/>
  <c r="BP29" i="7"/>
  <c r="BO29" i="7"/>
  <c r="BN29" i="7"/>
  <c r="BM29" i="7"/>
  <c r="BL29" i="7"/>
  <c r="BX29" i="7" s="1"/>
  <c r="BK29" i="7"/>
  <c r="BJ29" i="7"/>
  <c r="BI29" i="7"/>
  <c r="BT29" i="7" s="1"/>
  <c r="BH29" i="7"/>
  <c r="BG29" i="7"/>
  <c r="BF29" i="7"/>
  <c r="D29" i="7"/>
  <c r="BV26" i="7"/>
  <c r="BQ26" i="7"/>
  <c r="BP26" i="7"/>
  <c r="BO26" i="7"/>
  <c r="BN26" i="7"/>
  <c r="BU26" i="7" s="1"/>
  <c r="BM26" i="7"/>
  <c r="BL26" i="7"/>
  <c r="BK26" i="7"/>
  <c r="BJ26" i="7"/>
  <c r="BI26" i="7"/>
  <c r="BH26" i="7"/>
  <c r="BG26" i="7"/>
  <c r="BF26" i="7"/>
  <c r="D26" i="7"/>
  <c r="BQ25" i="7"/>
  <c r="BP25" i="7"/>
  <c r="BO25" i="7"/>
  <c r="BV25" i="7" s="1"/>
  <c r="BN25" i="7"/>
  <c r="BM25" i="7"/>
  <c r="BL25" i="7"/>
  <c r="BU25" i="7" s="1"/>
  <c r="BK25" i="7"/>
  <c r="BT25" i="7" s="1"/>
  <c r="BJ25" i="7"/>
  <c r="BI25" i="7"/>
  <c r="BH25" i="7"/>
  <c r="BG25" i="7"/>
  <c r="BS25" i="7" s="1"/>
  <c r="BF25" i="7"/>
  <c r="D25" i="7"/>
  <c r="BQ24" i="7"/>
  <c r="BV24" i="7" s="1"/>
  <c r="BP24" i="7"/>
  <c r="BO24" i="7"/>
  <c r="BN24" i="7"/>
  <c r="BM24" i="7"/>
  <c r="BU24" i="7" s="1"/>
  <c r="BL24" i="7"/>
  <c r="BK24" i="7"/>
  <c r="BJ24" i="7"/>
  <c r="BI24" i="7"/>
  <c r="BT24" i="7" s="1"/>
  <c r="BH24" i="7"/>
  <c r="BG24" i="7"/>
  <c r="BF24" i="7"/>
  <c r="D24" i="7"/>
  <c r="BS23" i="7"/>
  <c r="BQ23" i="7"/>
  <c r="BP23" i="7"/>
  <c r="BO23" i="7"/>
  <c r="BV23" i="7" s="1"/>
  <c r="BN23" i="7"/>
  <c r="BM23" i="7"/>
  <c r="BL23" i="7"/>
  <c r="BU23" i="7" s="1"/>
  <c r="BK23" i="7"/>
  <c r="BT23" i="7" s="1"/>
  <c r="BJ23" i="7"/>
  <c r="BI23" i="7"/>
  <c r="BH23" i="7"/>
  <c r="BG23" i="7"/>
  <c r="BW23" i="7" s="1"/>
  <c r="BF23" i="7"/>
  <c r="BR23" i="7" s="1"/>
  <c r="D23" i="7"/>
  <c r="BV22" i="7"/>
  <c r="BQ22" i="7"/>
  <c r="BP22" i="7"/>
  <c r="BO22" i="7"/>
  <c r="BN22" i="7"/>
  <c r="BM22" i="7"/>
  <c r="BU22" i="7" s="1"/>
  <c r="BL22" i="7"/>
  <c r="BX22" i="7" s="1"/>
  <c r="BK22" i="7"/>
  <c r="BJ22" i="7"/>
  <c r="BI22" i="7"/>
  <c r="BT22" i="7" s="1"/>
  <c r="BH22" i="7"/>
  <c r="BG22" i="7"/>
  <c r="BF22" i="7"/>
  <c r="D22" i="7"/>
  <c r="BX21" i="7"/>
  <c r="BS21" i="7"/>
  <c r="BQ21" i="7"/>
  <c r="BP21" i="7"/>
  <c r="BO21" i="7"/>
  <c r="BV21" i="7" s="1"/>
  <c r="BN21" i="7"/>
  <c r="BM21" i="7"/>
  <c r="BL21" i="7"/>
  <c r="BU21" i="7" s="1"/>
  <c r="BK21" i="7"/>
  <c r="BT21" i="7" s="1"/>
  <c r="BJ21" i="7"/>
  <c r="BI21" i="7"/>
  <c r="BH21" i="7"/>
  <c r="BG21" i="7"/>
  <c r="BW21" i="7" s="1"/>
  <c r="BF21" i="7"/>
  <c r="BR21" i="7" s="1"/>
  <c r="D21" i="7"/>
  <c r="BV20" i="7"/>
  <c r="BU20" i="7"/>
  <c r="BQ20" i="7"/>
  <c r="BP20" i="7"/>
  <c r="BO20" i="7"/>
  <c r="BN20" i="7"/>
  <c r="BM20" i="7"/>
  <c r="BL20" i="7"/>
  <c r="BX20" i="7" s="1"/>
  <c r="BK20" i="7"/>
  <c r="BJ20" i="7"/>
  <c r="BI20" i="7"/>
  <c r="BT20" i="7" s="1"/>
  <c r="BH20" i="7"/>
  <c r="BG20" i="7"/>
  <c r="BF20" i="7"/>
  <c r="D20" i="7"/>
  <c r="BQ19" i="7"/>
  <c r="BP19" i="7"/>
  <c r="BO19" i="7"/>
  <c r="BN19" i="7"/>
  <c r="BM19" i="7"/>
  <c r="BL19" i="7"/>
  <c r="BU19" i="7" s="1"/>
  <c r="BK19" i="7"/>
  <c r="BT19" i="7" s="1"/>
  <c r="BJ19" i="7"/>
  <c r="BI19" i="7"/>
  <c r="BH19" i="7"/>
  <c r="BS19" i="7" s="1"/>
  <c r="BG19" i="7"/>
  <c r="BF19" i="7"/>
  <c r="D19" i="7"/>
  <c r="BV18" i="7"/>
  <c r="BQ18" i="7"/>
  <c r="BP18" i="7"/>
  <c r="BO18" i="7"/>
  <c r="BN18" i="7"/>
  <c r="BU18" i="7" s="1"/>
  <c r="BM18" i="7"/>
  <c r="BL18" i="7"/>
  <c r="BK18" i="7"/>
  <c r="BJ18" i="7"/>
  <c r="BI18" i="7"/>
  <c r="BH18" i="7"/>
  <c r="BG18" i="7"/>
  <c r="BF18" i="7"/>
  <c r="D18" i="7"/>
  <c r="BQ17" i="7"/>
  <c r="BP17" i="7"/>
  <c r="BO17" i="7"/>
  <c r="BV17" i="7" s="1"/>
  <c r="BN17" i="7"/>
  <c r="BM17" i="7"/>
  <c r="BL17" i="7"/>
  <c r="BU17" i="7" s="1"/>
  <c r="BK17" i="7"/>
  <c r="BT17" i="7" s="1"/>
  <c r="BJ17" i="7"/>
  <c r="BI17" i="7"/>
  <c r="BH17" i="7"/>
  <c r="BG17" i="7"/>
  <c r="BS17" i="7" s="1"/>
  <c r="BF17" i="7"/>
  <c r="D17" i="7"/>
  <c r="BQ16" i="7"/>
  <c r="BV16" i="7" s="1"/>
  <c r="BP16" i="7"/>
  <c r="BO16" i="7"/>
  <c r="BN16" i="7"/>
  <c r="BM16" i="7"/>
  <c r="BU16" i="7" s="1"/>
  <c r="BL16" i="7"/>
  <c r="BK16" i="7"/>
  <c r="BJ16" i="7"/>
  <c r="BI16" i="7"/>
  <c r="BT16" i="7" s="1"/>
  <c r="BH16" i="7"/>
  <c r="BG16" i="7"/>
  <c r="BF16" i="7"/>
  <c r="D16" i="7"/>
  <c r="BD15" i="7"/>
  <c r="BC15" i="7"/>
  <c r="BB15" i="7"/>
  <c r="BB27" i="7" s="1"/>
  <c r="BB28" i="7" s="1"/>
  <c r="BA15" i="7"/>
  <c r="BA27" i="7" s="1"/>
  <c r="BA28" i="7" s="1"/>
  <c r="AZ15" i="7"/>
  <c r="AY15" i="7"/>
  <c r="AX15" i="7"/>
  <c r="AW15" i="7"/>
  <c r="AW27" i="7" s="1"/>
  <c r="AW28" i="7" s="1"/>
  <c r="AV15" i="7"/>
  <c r="AU15" i="7"/>
  <c r="AT15" i="7"/>
  <c r="AT27" i="7" s="1"/>
  <c r="AT28" i="7" s="1"/>
  <c r="AS15" i="7"/>
  <c r="AS27" i="7" s="1"/>
  <c r="AS28" i="7" s="1"/>
  <c r="AR15" i="7"/>
  <c r="AQ15" i="7"/>
  <c r="AP15" i="7"/>
  <c r="AO15" i="7"/>
  <c r="AO27" i="7" s="1"/>
  <c r="AO53" i="7" s="1"/>
  <c r="AN15" i="7"/>
  <c r="AM15" i="7"/>
  <c r="AL15" i="7"/>
  <c r="AL27" i="7" s="1"/>
  <c r="AK15" i="7"/>
  <c r="AK27" i="7" s="1"/>
  <c r="AK53" i="7" s="1"/>
  <c r="AJ15" i="7"/>
  <c r="AI15" i="7"/>
  <c r="AH15" i="7"/>
  <c r="AG15" i="7"/>
  <c r="AG27" i="7" s="1"/>
  <c r="AG53" i="7" s="1"/>
  <c r="AF15" i="7"/>
  <c r="AE15" i="7"/>
  <c r="AD15" i="7"/>
  <c r="AD27" i="7" s="1"/>
  <c r="AC15" i="7"/>
  <c r="AC27" i="7" s="1"/>
  <c r="AC53" i="7" s="1"/>
  <c r="AB15" i="7"/>
  <c r="AA15" i="7"/>
  <c r="Z15" i="7"/>
  <c r="Y15" i="7"/>
  <c r="Y27" i="7" s="1"/>
  <c r="Y53" i="7" s="1"/>
  <c r="X15" i="7"/>
  <c r="W15" i="7"/>
  <c r="V15" i="7"/>
  <c r="V27" i="7" s="1"/>
  <c r="U15" i="7"/>
  <c r="U27" i="7" s="1"/>
  <c r="U53" i="7" s="1"/>
  <c r="T15" i="7"/>
  <c r="S15" i="7"/>
  <c r="R15" i="7"/>
  <c r="Q15" i="7"/>
  <c r="Q27" i="7" s="1"/>
  <c r="Q53" i="7" s="1"/>
  <c r="P15" i="7"/>
  <c r="O15" i="7"/>
  <c r="N15" i="7"/>
  <c r="N27" i="7" s="1"/>
  <c r="M15" i="7"/>
  <c r="M27" i="7" s="1"/>
  <c r="M53" i="7" s="1"/>
  <c r="L15" i="7"/>
  <c r="K15" i="7"/>
  <c r="J15" i="7"/>
  <c r="BG15" i="7" s="1"/>
  <c r="I15" i="7"/>
  <c r="I27" i="7" s="1"/>
  <c r="I53" i="7" s="1"/>
  <c r="H15" i="7"/>
  <c r="G15" i="7"/>
  <c r="F15" i="7"/>
  <c r="F27" i="7" s="1"/>
  <c r="E15" i="7"/>
  <c r="E27" i="7" s="1"/>
  <c r="E28" i="7" s="1"/>
  <c r="BQ14" i="7"/>
  <c r="BV14" i="7" s="1"/>
  <c r="BP14" i="7"/>
  <c r="BO14" i="7"/>
  <c r="BN14" i="7"/>
  <c r="BM14" i="7"/>
  <c r="BU14" i="7" s="1"/>
  <c r="BL14" i="7"/>
  <c r="BK14" i="7"/>
  <c r="BJ14" i="7"/>
  <c r="BI14" i="7"/>
  <c r="BT14" i="7" s="1"/>
  <c r="BH14" i="7"/>
  <c r="BG14" i="7"/>
  <c r="BF14" i="7"/>
  <c r="D14" i="7"/>
  <c r="BS13" i="7"/>
  <c r="BQ13" i="7"/>
  <c r="BP13" i="7"/>
  <c r="BO13" i="7"/>
  <c r="BV13" i="7" s="1"/>
  <c r="BN13" i="7"/>
  <c r="BM13" i="7"/>
  <c r="BL13" i="7"/>
  <c r="BU13" i="7" s="1"/>
  <c r="BK13" i="7"/>
  <c r="BT13" i="7" s="1"/>
  <c r="BJ13" i="7"/>
  <c r="BI13" i="7"/>
  <c r="BH13" i="7"/>
  <c r="BG13" i="7"/>
  <c r="BW13" i="7" s="1"/>
  <c r="BF13" i="7"/>
  <c r="BR13" i="7" s="1"/>
  <c r="D13" i="7"/>
  <c r="BV12" i="7"/>
  <c r="BQ12" i="7"/>
  <c r="BP12" i="7"/>
  <c r="BO12" i="7"/>
  <c r="BN12" i="7"/>
  <c r="BM12" i="7"/>
  <c r="BU12" i="7" s="1"/>
  <c r="BL12" i="7"/>
  <c r="BX12" i="7" s="1"/>
  <c r="BK12" i="7"/>
  <c r="BJ12" i="7"/>
  <c r="BI12" i="7"/>
  <c r="BT12" i="7" s="1"/>
  <c r="BH12" i="7"/>
  <c r="BG12" i="7"/>
  <c r="BF12" i="7"/>
  <c r="D12" i="7"/>
  <c r="BX11" i="7"/>
  <c r="BS11" i="7"/>
  <c r="BQ11" i="7"/>
  <c r="BP11" i="7"/>
  <c r="BO11" i="7"/>
  <c r="BV11" i="7" s="1"/>
  <c r="BN11" i="7"/>
  <c r="BM11" i="7"/>
  <c r="BL11" i="7"/>
  <c r="BU11" i="7" s="1"/>
  <c r="BK11" i="7"/>
  <c r="BT11" i="7" s="1"/>
  <c r="BJ11" i="7"/>
  <c r="BI11" i="7"/>
  <c r="BH11" i="7"/>
  <c r="BG11" i="7"/>
  <c r="BW11" i="7" s="1"/>
  <c r="BF11" i="7"/>
  <c r="BR11" i="7" s="1"/>
  <c r="D11" i="7"/>
  <c r="BV10" i="7"/>
  <c r="BU10" i="7"/>
  <c r="BQ10" i="7"/>
  <c r="BP10" i="7"/>
  <c r="BO10" i="7"/>
  <c r="BN10" i="7"/>
  <c r="BM10" i="7"/>
  <c r="BL10" i="7"/>
  <c r="BX10" i="7" s="1"/>
  <c r="BK10" i="7"/>
  <c r="BJ10" i="7"/>
  <c r="BI10" i="7"/>
  <c r="BT10" i="7" s="1"/>
  <c r="BH10" i="7"/>
  <c r="BG10" i="7"/>
  <c r="BF10" i="7"/>
  <c r="D10" i="7"/>
  <c r="BQ9" i="7"/>
  <c r="BP9" i="7"/>
  <c r="BO9" i="7"/>
  <c r="BN9" i="7"/>
  <c r="BM9" i="7"/>
  <c r="BL9" i="7"/>
  <c r="BU9" i="7" s="1"/>
  <c r="BK9" i="7"/>
  <c r="BT9" i="7" s="1"/>
  <c r="BJ9" i="7"/>
  <c r="BI9" i="7"/>
  <c r="BH9" i="7"/>
  <c r="BS9" i="7" s="1"/>
  <c r="BG9" i="7"/>
  <c r="BF9" i="7"/>
  <c r="D9" i="7"/>
  <c r="BV8" i="7"/>
  <c r="BQ8" i="7"/>
  <c r="BP8" i="7"/>
  <c r="BO8" i="7"/>
  <c r="BN8" i="7"/>
  <c r="BU8" i="7" s="1"/>
  <c r="BM8" i="7"/>
  <c r="BL8" i="7"/>
  <c r="BK8" i="7"/>
  <c r="BJ8" i="7"/>
  <c r="BI8" i="7"/>
  <c r="BH8" i="7"/>
  <c r="BG8" i="7"/>
  <c r="BF8" i="7"/>
  <c r="D8" i="7"/>
  <c r="BQ7" i="7"/>
  <c r="BP7" i="7"/>
  <c r="BO7" i="7"/>
  <c r="BV7" i="7" s="1"/>
  <c r="BN7" i="7"/>
  <c r="BM7" i="7"/>
  <c r="BL7" i="7"/>
  <c r="BU7" i="7" s="1"/>
  <c r="BK7" i="7"/>
  <c r="BT7" i="7" s="1"/>
  <c r="BJ7" i="7"/>
  <c r="BI7" i="7"/>
  <c r="BH7" i="7"/>
  <c r="BG7" i="7"/>
  <c r="BS7" i="7" s="1"/>
  <c r="BF7" i="7"/>
  <c r="D7" i="7"/>
  <c r="AG6" i="7"/>
  <c r="AB6" i="7"/>
  <c r="M6" i="7"/>
  <c r="H6" i="7"/>
  <c r="BQ5" i="7"/>
  <c r="BP5" i="7"/>
  <c r="BO5" i="7"/>
  <c r="BV5" i="7" s="1"/>
  <c r="BN5" i="7"/>
  <c r="BM5" i="7"/>
  <c r="BL5" i="7"/>
  <c r="BK5" i="7"/>
  <c r="BJ5" i="7"/>
  <c r="BT5" i="7" s="1"/>
  <c r="BI5" i="7"/>
  <c r="BH5" i="7"/>
  <c r="BG5" i="7"/>
  <c r="BF5" i="7"/>
  <c r="BW5" i="7" s="1"/>
  <c r="D5" i="7"/>
  <c r="BR3" i="7"/>
  <c r="B3" i="7"/>
  <c r="B2" i="7"/>
  <c r="D1" i="7"/>
  <c r="BO369" i="6"/>
  <c r="BL369" i="6"/>
  <c r="BG369" i="6"/>
  <c r="BD369" i="6"/>
  <c r="BC369" i="6"/>
  <c r="BB369" i="6"/>
  <c r="BA369" i="6"/>
  <c r="AZ369" i="6"/>
  <c r="BQ369" i="6" s="1"/>
  <c r="AY369" i="6"/>
  <c r="AX369" i="6"/>
  <c r="BP369" i="6" s="1"/>
  <c r="AW369" i="6"/>
  <c r="AV369" i="6"/>
  <c r="AU369" i="6"/>
  <c r="AT369" i="6"/>
  <c r="AS369" i="6"/>
  <c r="AR369" i="6"/>
  <c r="AQ369" i="6"/>
  <c r="AP369" i="6"/>
  <c r="AO369" i="6"/>
  <c r="AN369" i="6"/>
  <c r="AM369" i="6"/>
  <c r="AL369" i="6"/>
  <c r="AK369" i="6"/>
  <c r="AJ369" i="6"/>
  <c r="AI369" i="6"/>
  <c r="AH369" i="6"/>
  <c r="AG369" i="6"/>
  <c r="AF369" i="6"/>
  <c r="AE369" i="6"/>
  <c r="AD369" i="6"/>
  <c r="AC369" i="6"/>
  <c r="AB369" i="6"/>
  <c r="AA369" i="6"/>
  <c r="Z369" i="6"/>
  <c r="BK369" i="6" s="1"/>
  <c r="BT369" i="6" s="1"/>
  <c r="Y369" i="6"/>
  <c r="X369" i="6"/>
  <c r="W369" i="6"/>
  <c r="V369" i="6"/>
  <c r="BJ369" i="6" s="1"/>
  <c r="U369" i="6"/>
  <c r="T369" i="6"/>
  <c r="S369" i="6"/>
  <c r="R369" i="6"/>
  <c r="BI369" i="6" s="1"/>
  <c r="Q369" i="6"/>
  <c r="P369" i="6"/>
  <c r="O369" i="6"/>
  <c r="N369" i="6"/>
  <c r="BH369" i="6" s="1"/>
  <c r="M369" i="6"/>
  <c r="L369" i="6"/>
  <c r="K369" i="6"/>
  <c r="J369" i="6"/>
  <c r="I369" i="6"/>
  <c r="H369" i="6"/>
  <c r="G369" i="6"/>
  <c r="F369" i="6"/>
  <c r="D369" i="6" s="1"/>
  <c r="E369" i="6"/>
  <c r="BF369" i="6" s="1"/>
  <c r="BV368" i="6"/>
  <c r="BQ368" i="6"/>
  <c r="BP368" i="6"/>
  <c r="BO368" i="6"/>
  <c r="BN368" i="6"/>
  <c r="BU368" i="6" s="1"/>
  <c r="BM368" i="6"/>
  <c r="BL368" i="6"/>
  <c r="BK368" i="6"/>
  <c r="BJ368" i="6"/>
  <c r="BI368" i="6"/>
  <c r="BH368" i="6"/>
  <c r="BG368" i="6"/>
  <c r="BF368" i="6"/>
  <c r="D368" i="6"/>
  <c r="BD362" i="6"/>
  <c r="BC362" i="6"/>
  <c r="BB362" i="6"/>
  <c r="BA362" i="6"/>
  <c r="AZ362" i="6"/>
  <c r="BQ362" i="6" s="1"/>
  <c r="AY362" i="6"/>
  <c r="AX362" i="6"/>
  <c r="AW362" i="6"/>
  <c r="AV362" i="6"/>
  <c r="AU362" i="6"/>
  <c r="AT362" i="6"/>
  <c r="AS362" i="6"/>
  <c r="AR362" i="6"/>
  <c r="AQ362" i="6"/>
  <c r="AP362" i="6"/>
  <c r="AO362" i="6"/>
  <c r="BN362" i="6" s="1"/>
  <c r="AN362" i="6"/>
  <c r="AM362" i="6"/>
  <c r="AL362" i="6"/>
  <c r="AK362" i="6"/>
  <c r="AJ362" i="6"/>
  <c r="BM362" i="6" s="1"/>
  <c r="AI362" i="6"/>
  <c r="AH362" i="6"/>
  <c r="AG362" i="6"/>
  <c r="AF362" i="6"/>
  <c r="AE362" i="6"/>
  <c r="AD362" i="6"/>
  <c r="AC362" i="6"/>
  <c r="AB362" i="6"/>
  <c r="AA362" i="6"/>
  <c r="Z362" i="6"/>
  <c r="Y362" i="6"/>
  <c r="X362" i="6"/>
  <c r="BJ362" i="6" s="1"/>
  <c r="W362" i="6"/>
  <c r="V362" i="6"/>
  <c r="U362" i="6"/>
  <c r="T362" i="6"/>
  <c r="BI362" i="6" s="1"/>
  <c r="S362" i="6"/>
  <c r="R362" i="6"/>
  <c r="Q362" i="6"/>
  <c r="P362" i="6"/>
  <c r="O362" i="6"/>
  <c r="N362" i="6"/>
  <c r="M362" i="6"/>
  <c r="BH362" i="6" s="1"/>
  <c r="L362" i="6"/>
  <c r="K362" i="6"/>
  <c r="J362" i="6"/>
  <c r="I362" i="6"/>
  <c r="BG362" i="6" s="1"/>
  <c r="H362" i="6"/>
  <c r="G362" i="6"/>
  <c r="F362" i="6"/>
  <c r="E362" i="6"/>
  <c r="D362" i="6" s="1"/>
  <c r="BQ361" i="6"/>
  <c r="BP361" i="6"/>
  <c r="BO361" i="6"/>
  <c r="BV361" i="6" s="1"/>
  <c r="BN361" i="6"/>
  <c r="BM361" i="6"/>
  <c r="BL361" i="6"/>
  <c r="BU361" i="6" s="1"/>
  <c r="BK361" i="6"/>
  <c r="BT361" i="6" s="1"/>
  <c r="BJ361" i="6"/>
  <c r="BI361" i="6"/>
  <c r="BH361" i="6"/>
  <c r="BG361" i="6"/>
  <c r="BS361" i="6" s="1"/>
  <c r="BF361" i="6"/>
  <c r="D361" i="6"/>
  <c r="BQ360" i="6"/>
  <c r="BV360" i="6" s="1"/>
  <c r="BP360" i="6"/>
  <c r="BO360" i="6"/>
  <c r="BN360" i="6"/>
  <c r="BM360" i="6"/>
  <c r="BU360" i="6" s="1"/>
  <c r="BL360" i="6"/>
  <c r="BK360" i="6"/>
  <c r="BJ360" i="6"/>
  <c r="BI360" i="6"/>
  <c r="BT360" i="6" s="1"/>
  <c r="BH360" i="6"/>
  <c r="BG360" i="6"/>
  <c r="BF360" i="6"/>
  <c r="D360" i="6"/>
  <c r="BX359" i="6"/>
  <c r="BS359" i="6"/>
  <c r="BQ359" i="6"/>
  <c r="BP359" i="6"/>
  <c r="BO359" i="6"/>
  <c r="BV359" i="6" s="1"/>
  <c r="BN359" i="6"/>
  <c r="BM359" i="6"/>
  <c r="BL359" i="6"/>
  <c r="BU359" i="6" s="1"/>
  <c r="BK359" i="6"/>
  <c r="BT359" i="6" s="1"/>
  <c r="BJ359" i="6"/>
  <c r="BI359" i="6"/>
  <c r="BH359" i="6"/>
  <c r="BG359" i="6"/>
  <c r="BW359" i="6" s="1"/>
  <c r="BF359" i="6"/>
  <c r="BR359" i="6" s="1"/>
  <c r="D359" i="6"/>
  <c r="BV358" i="6"/>
  <c r="BQ358" i="6"/>
  <c r="BP358" i="6"/>
  <c r="BO358" i="6"/>
  <c r="BN358" i="6"/>
  <c r="BM358" i="6"/>
  <c r="BU358" i="6" s="1"/>
  <c r="BL358" i="6"/>
  <c r="BX358" i="6" s="1"/>
  <c r="BK358" i="6"/>
  <c r="BJ358" i="6"/>
  <c r="BI358" i="6"/>
  <c r="BT358" i="6" s="1"/>
  <c r="BH358" i="6"/>
  <c r="BG358" i="6"/>
  <c r="BF358" i="6"/>
  <c r="D358" i="6"/>
  <c r="BX357" i="6"/>
  <c r="BS357" i="6"/>
  <c r="BQ357" i="6"/>
  <c r="BP357" i="6"/>
  <c r="BO357" i="6"/>
  <c r="BN357" i="6"/>
  <c r="BM357" i="6"/>
  <c r="BL357" i="6"/>
  <c r="BU357" i="6" s="1"/>
  <c r="BK357" i="6"/>
  <c r="BT357" i="6" s="1"/>
  <c r="BJ357" i="6"/>
  <c r="BI357" i="6"/>
  <c r="BH357" i="6"/>
  <c r="BW357" i="6" s="1"/>
  <c r="BG357" i="6"/>
  <c r="BF357" i="6"/>
  <c r="BR357" i="6" s="1"/>
  <c r="D357" i="6"/>
  <c r="BV356" i="6"/>
  <c r="BU356" i="6"/>
  <c r="BQ356" i="6"/>
  <c r="BP356" i="6"/>
  <c r="BO356" i="6"/>
  <c r="BN356" i="6"/>
  <c r="BM356" i="6"/>
  <c r="BL356" i="6"/>
  <c r="BX356" i="6" s="1"/>
  <c r="BK356" i="6"/>
  <c r="BJ356" i="6"/>
  <c r="BI356" i="6"/>
  <c r="BH356" i="6"/>
  <c r="BG356" i="6"/>
  <c r="BF356" i="6"/>
  <c r="D356" i="6"/>
  <c r="BQ355" i="6"/>
  <c r="BP355" i="6"/>
  <c r="BO355" i="6"/>
  <c r="BN355" i="6"/>
  <c r="BM355" i="6"/>
  <c r="BL355" i="6"/>
  <c r="BU355" i="6" s="1"/>
  <c r="BK355" i="6"/>
  <c r="BT355" i="6" s="1"/>
  <c r="BJ355" i="6"/>
  <c r="BI355" i="6"/>
  <c r="BH355" i="6"/>
  <c r="BW355" i="6" s="1"/>
  <c r="BG355" i="6"/>
  <c r="BS355" i="6" s="1"/>
  <c r="BF355" i="6"/>
  <c r="D355" i="6"/>
  <c r="BQ354" i="6"/>
  <c r="BV354" i="6" s="1"/>
  <c r="BP354" i="6"/>
  <c r="BO354" i="6"/>
  <c r="BN354" i="6"/>
  <c r="BM354" i="6"/>
  <c r="BU354" i="6" s="1"/>
  <c r="BL354" i="6"/>
  <c r="BK354" i="6"/>
  <c r="BJ354" i="6"/>
  <c r="BI354" i="6"/>
  <c r="BH354" i="6"/>
  <c r="BG354" i="6"/>
  <c r="BF354" i="6"/>
  <c r="D354" i="6"/>
  <c r="BQ353" i="6"/>
  <c r="BP353" i="6"/>
  <c r="BO353" i="6"/>
  <c r="BV353" i="6" s="1"/>
  <c r="BN353" i="6"/>
  <c r="BM353" i="6"/>
  <c r="BL353" i="6"/>
  <c r="BU353" i="6" s="1"/>
  <c r="BK353" i="6"/>
  <c r="BT353" i="6" s="1"/>
  <c r="BJ353" i="6"/>
  <c r="BI353" i="6"/>
  <c r="BH353" i="6"/>
  <c r="BG353" i="6"/>
  <c r="BS353" i="6" s="1"/>
  <c r="BF353" i="6"/>
  <c r="D353" i="6"/>
  <c r="BQ352" i="6"/>
  <c r="BV352" i="6" s="1"/>
  <c r="BP352" i="6"/>
  <c r="BO352" i="6"/>
  <c r="BN352" i="6"/>
  <c r="BM352" i="6"/>
  <c r="BU352" i="6" s="1"/>
  <c r="BL352" i="6"/>
  <c r="BK352" i="6"/>
  <c r="BJ352" i="6"/>
  <c r="BI352" i="6"/>
  <c r="BT352" i="6" s="1"/>
  <c r="BH352" i="6"/>
  <c r="BG352" i="6"/>
  <c r="BF352" i="6"/>
  <c r="D352" i="6"/>
  <c r="BD350" i="6"/>
  <c r="BC350" i="6"/>
  <c r="BB350" i="6"/>
  <c r="BA350" i="6"/>
  <c r="AZ350" i="6"/>
  <c r="AY350" i="6"/>
  <c r="AX350" i="6"/>
  <c r="BP350" i="6" s="1"/>
  <c r="AW350" i="6"/>
  <c r="AV350" i="6"/>
  <c r="AU350" i="6"/>
  <c r="AT350" i="6"/>
  <c r="BO350" i="6" s="1"/>
  <c r="AS350" i="6"/>
  <c r="AR350" i="6"/>
  <c r="AQ350" i="6"/>
  <c r="AP350" i="6"/>
  <c r="AO350" i="6"/>
  <c r="AN350" i="6"/>
  <c r="AM350" i="6"/>
  <c r="BN350" i="6" s="1"/>
  <c r="AL350" i="6"/>
  <c r="AK350" i="6"/>
  <c r="AJ350" i="6"/>
  <c r="AI350" i="6"/>
  <c r="BM350" i="6" s="1"/>
  <c r="AH350" i="6"/>
  <c r="AG350" i="6"/>
  <c r="AF350" i="6"/>
  <c r="AE350" i="6"/>
  <c r="BL350" i="6" s="1"/>
  <c r="AD350" i="6"/>
  <c r="AC350" i="6"/>
  <c r="AB350" i="6"/>
  <c r="AA350" i="6"/>
  <c r="BK350" i="6" s="1"/>
  <c r="Z350" i="6"/>
  <c r="Y350" i="6"/>
  <c r="X350" i="6"/>
  <c r="W350" i="6"/>
  <c r="V350" i="6"/>
  <c r="U350" i="6"/>
  <c r="T350" i="6"/>
  <c r="S350" i="6"/>
  <c r="R350" i="6"/>
  <c r="Q350" i="6"/>
  <c r="P350" i="6"/>
  <c r="O350" i="6"/>
  <c r="N350" i="6"/>
  <c r="BH350" i="6" s="1"/>
  <c r="M350" i="6"/>
  <c r="L350" i="6"/>
  <c r="K350" i="6"/>
  <c r="J350" i="6"/>
  <c r="BG350" i="6" s="1"/>
  <c r="I350" i="6"/>
  <c r="H350" i="6"/>
  <c r="G350" i="6"/>
  <c r="F350" i="6"/>
  <c r="E350" i="6"/>
  <c r="BQ349" i="6"/>
  <c r="BV349" i="6" s="1"/>
  <c r="BP349" i="6"/>
  <c r="BO349" i="6"/>
  <c r="BN349" i="6"/>
  <c r="BM349" i="6"/>
  <c r="BU349" i="6" s="1"/>
  <c r="BL349" i="6"/>
  <c r="BK349" i="6"/>
  <c r="BJ349" i="6"/>
  <c r="BI349" i="6"/>
  <c r="BT349" i="6" s="1"/>
  <c r="BH349" i="6"/>
  <c r="BG349" i="6"/>
  <c r="BF349" i="6"/>
  <c r="D349" i="6"/>
  <c r="BX348" i="6"/>
  <c r="BS348" i="6"/>
  <c r="BQ348" i="6"/>
  <c r="BP348" i="6"/>
  <c r="BO348" i="6"/>
  <c r="BV348" i="6" s="1"/>
  <c r="BN348" i="6"/>
  <c r="BM348" i="6"/>
  <c r="BL348" i="6"/>
  <c r="BU348" i="6" s="1"/>
  <c r="BK348" i="6"/>
  <c r="BT348" i="6" s="1"/>
  <c r="BJ348" i="6"/>
  <c r="BI348" i="6"/>
  <c r="BH348" i="6"/>
  <c r="BG348" i="6"/>
  <c r="BW348" i="6" s="1"/>
  <c r="BF348" i="6"/>
  <c r="BR348" i="6" s="1"/>
  <c r="D348" i="6"/>
  <c r="BD346" i="6"/>
  <c r="BC346" i="6"/>
  <c r="BB346" i="6"/>
  <c r="BA346" i="6"/>
  <c r="AZ346" i="6"/>
  <c r="BQ346" i="6" s="1"/>
  <c r="AY346" i="6"/>
  <c r="AX346" i="6"/>
  <c r="AW346" i="6"/>
  <c r="AV346" i="6"/>
  <c r="AU346" i="6"/>
  <c r="AT346" i="6"/>
  <c r="AS346" i="6"/>
  <c r="AR346" i="6"/>
  <c r="AQ346" i="6"/>
  <c r="AP346" i="6"/>
  <c r="AO346" i="6"/>
  <c r="BN346" i="6" s="1"/>
  <c r="AN346" i="6"/>
  <c r="AM346" i="6"/>
  <c r="AL346" i="6"/>
  <c r="AK346" i="6"/>
  <c r="AJ346" i="6"/>
  <c r="BM346" i="6" s="1"/>
  <c r="AI346" i="6"/>
  <c r="AH346" i="6"/>
  <c r="AG346" i="6"/>
  <c r="AF346" i="6"/>
  <c r="AE346" i="6"/>
  <c r="AD346" i="6"/>
  <c r="AC346" i="6"/>
  <c r="AB346" i="6"/>
  <c r="AA346" i="6"/>
  <c r="Z346" i="6"/>
  <c r="Y346" i="6"/>
  <c r="X346" i="6"/>
  <c r="BJ346" i="6" s="1"/>
  <c r="W346" i="6"/>
  <c r="V346" i="6"/>
  <c r="U346" i="6"/>
  <c r="T346" i="6"/>
  <c r="BI346" i="6" s="1"/>
  <c r="S346" i="6"/>
  <c r="R346" i="6"/>
  <c r="Q346" i="6"/>
  <c r="P346" i="6"/>
  <c r="O346" i="6"/>
  <c r="N346" i="6"/>
  <c r="M346" i="6"/>
  <c r="BH346" i="6" s="1"/>
  <c r="L346" i="6"/>
  <c r="K346" i="6"/>
  <c r="J346" i="6"/>
  <c r="I346" i="6"/>
  <c r="BG346" i="6" s="1"/>
  <c r="H346" i="6"/>
  <c r="G346" i="6"/>
  <c r="F346" i="6"/>
  <c r="E346" i="6"/>
  <c r="D346" i="6" s="1"/>
  <c r="BQ345" i="6"/>
  <c r="BP345" i="6"/>
  <c r="BO345" i="6"/>
  <c r="BV345" i="6" s="1"/>
  <c r="BN345" i="6"/>
  <c r="BM345" i="6"/>
  <c r="BL345" i="6"/>
  <c r="BU345" i="6" s="1"/>
  <c r="BK345" i="6"/>
  <c r="BT345" i="6" s="1"/>
  <c r="BJ345" i="6"/>
  <c r="BI345" i="6"/>
  <c r="BH345" i="6"/>
  <c r="BG345" i="6"/>
  <c r="BS345" i="6" s="1"/>
  <c r="BF345" i="6"/>
  <c r="D345" i="6"/>
  <c r="BQ344" i="6"/>
  <c r="BV344" i="6" s="1"/>
  <c r="BP344" i="6"/>
  <c r="BO344" i="6"/>
  <c r="BN344" i="6"/>
  <c r="BM344" i="6"/>
  <c r="BU344" i="6" s="1"/>
  <c r="BL344" i="6"/>
  <c r="BK344" i="6"/>
  <c r="BJ344" i="6"/>
  <c r="BI344" i="6"/>
  <c r="BT344" i="6" s="1"/>
  <c r="BH344" i="6"/>
  <c r="BG344" i="6"/>
  <c r="BF344" i="6"/>
  <c r="D344" i="6"/>
  <c r="BS343" i="6"/>
  <c r="BQ343" i="6"/>
  <c r="BP343" i="6"/>
  <c r="BO343" i="6"/>
  <c r="BV343" i="6" s="1"/>
  <c r="BN343" i="6"/>
  <c r="BM343" i="6"/>
  <c r="BL343" i="6"/>
  <c r="BU343" i="6" s="1"/>
  <c r="BK343" i="6"/>
  <c r="BT343" i="6" s="1"/>
  <c r="BJ343" i="6"/>
  <c r="BI343" i="6"/>
  <c r="BH343" i="6"/>
  <c r="BG343" i="6"/>
  <c r="BW343" i="6" s="1"/>
  <c r="BF343" i="6"/>
  <c r="BR343" i="6" s="1"/>
  <c r="D343" i="6"/>
  <c r="BD341" i="6"/>
  <c r="BC341" i="6"/>
  <c r="BB341" i="6"/>
  <c r="BA341" i="6"/>
  <c r="BQ341" i="6" s="1"/>
  <c r="AZ341" i="6"/>
  <c r="AY341" i="6"/>
  <c r="AX341" i="6"/>
  <c r="AW341" i="6"/>
  <c r="AV341" i="6"/>
  <c r="AU341" i="6"/>
  <c r="AT341" i="6"/>
  <c r="AS341" i="6"/>
  <c r="AR341" i="6"/>
  <c r="AQ341" i="6"/>
  <c r="AP341" i="6"/>
  <c r="AO341" i="6"/>
  <c r="BN341" i="6" s="1"/>
  <c r="AN341" i="6"/>
  <c r="AM341" i="6"/>
  <c r="AL341" i="6"/>
  <c r="AK341" i="6"/>
  <c r="AJ341" i="6"/>
  <c r="BM341" i="6" s="1"/>
  <c r="AI341" i="6"/>
  <c r="AH341" i="6"/>
  <c r="AG341" i="6"/>
  <c r="AF341" i="6"/>
  <c r="AE341" i="6"/>
  <c r="AD341" i="6"/>
  <c r="AC341" i="6"/>
  <c r="AB341" i="6"/>
  <c r="AA341" i="6"/>
  <c r="Z341" i="6"/>
  <c r="Y341" i="6"/>
  <c r="X341" i="6"/>
  <c r="BJ341" i="6" s="1"/>
  <c r="W341" i="6"/>
  <c r="V341" i="6"/>
  <c r="U341" i="6"/>
  <c r="T341" i="6"/>
  <c r="BI341" i="6" s="1"/>
  <c r="S341" i="6"/>
  <c r="R341" i="6"/>
  <c r="Q341" i="6"/>
  <c r="P341" i="6"/>
  <c r="O341" i="6"/>
  <c r="N341" i="6"/>
  <c r="M341" i="6"/>
  <c r="BH341" i="6" s="1"/>
  <c r="L341" i="6"/>
  <c r="K341" i="6"/>
  <c r="J341" i="6"/>
  <c r="I341" i="6"/>
  <c r="BG341" i="6" s="1"/>
  <c r="H341" i="6"/>
  <c r="G341" i="6"/>
  <c r="F341" i="6"/>
  <c r="E341" i="6"/>
  <c r="D341" i="6" s="1"/>
  <c r="BQ340" i="6"/>
  <c r="BP340" i="6"/>
  <c r="BO340" i="6"/>
  <c r="BV340" i="6" s="1"/>
  <c r="BN340" i="6"/>
  <c r="BM340" i="6"/>
  <c r="BL340" i="6"/>
  <c r="BU340" i="6" s="1"/>
  <c r="BK340" i="6"/>
  <c r="BT340" i="6" s="1"/>
  <c r="BJ340" i="6"/>
  <c r="BI340" i="6"/>
  <c r="BH340" i="6"/>
  <c r="BG340" i="6"/>
  <c r="BS340" i="6" s="1"/>
  <c r="BF340" i="6"/>
  <c r="D340" i="6"/>
  <c r="BQ339" i="6"/>
  <c r="BV339" i="6" s="1"/>
  <c r="BP339" i="6"/>
  <c r="BO339" i="6"/>
  <c r="BN339" i="6"/>
  <c r="BM339" i="6"/>
  <c r="BU339" i="6" s="1"/>
  <c r="BL339" i="6"/>
  <c r="BK339" i="6"/>
  <c r="BJ339" i="6"/>
  <c r="BI339" i="6"/>
  <c r="BT339" i="6" s="1"/>
  <c r="BH339" i="6"/>
  <c r="BG339" i="6"/>
  <c r="BF339" i="6"/>
  <c r="D339" i="6"/>
  <c r="BD337" i="6"/>
  <c r="BC337" i="6"/>
  <c r="BB337" i="6"/>
  <c r="BA337" i="6"/>
  <c r="AZ337" i="6"/>
  <c r="AY337" i="6"/>
  <c r="AX337" i="6"/>
  <c r="BP337" i="6" s="1"/>
  <c r="AW337" i="6"/>
  <c r="AV337" i="6"/>
  <c r="AU337" i="6"/>
  <c r="AT337" i="6"/>
  <c r="BO337" i="6" s="1"/>
  <c r="AS337" i="6"/>
  <c r="AR337" i="6"/>
  <c r="AQ337" i="6"/>
  <c r="AP337" i="6"/>
  <c r="AO337" i="6"/>
  <c r="AN337" i="6"/>
  <c r="AM337" i="6"/>
  <c r="BN337" i="6" s="1"/>
  <c r="AL337" i="6"/>
  <c r="AK337" i="6"/>
  <c r="AJ337" i="6"/>
  <c r="AI337" i="6"/>
  <c r="BM337" i="6" s="1"/>
  <c r="AH337" i="6"/>
  <c r="AG337" i="6"/>
  <c r="AF337" i="6"/>
  <c r="AE337" i="6"/>
  <c r="BL337" i="6" s="1"/>
  <c r="AD337" i="6"/>
  <c r="AC337" i="6"/>
  <c r="AB337" i="6"/>
  <c r="AA337" i="6"/>
  <c r="BK337" i="6" s="1"/>
  <c r="Z337" i="6"/>
  <c r="Y337" i="6"/>
  <c r="X337" i="6"/>
  <c r="W337" i="6"/>
  <c r="V337" i="6"/>
  <c r="U337" i="6"/>
  <c r="T337" i="6"/>
  <c r="S337" i="6"/>
  <c r="R337" i="6"/>
  <c r="Q337" i="6"/>
  <c r="P337" i="6"/>
  <c r="O337" i="6"/>
  <c r="N337" i="6"/>
  <c r="BH337" i="6" s="1"/>
  <c r="M337" i="6"/>
  <c r="L337" i="6"/>
  <c r="K337" i="6"/>
  <c r="J337" i="6"/>
  <c r="BG337" i="6" s="1"/>
  <c r="I337" i="6"/>
  <c r="H337" i="6"/>
  <c r="G337" i="6"/>
  <c r="F337" i="6"/>
  <c r="E337" i="6"/>
  <c r="BQ336" i="6"/>
  <c r="BV336" i="6" s="1"/>
  <c r="BP336" i="6"/>
  <c r="BO336" i="6"/>
  <c r="BN336" i="6"/>
  <c r="BM336" i="6"/>
  <c r="BU336" i="6" s="1"/>
  <c r="BL336" i="6"/>
  <c r="BK336" i="6"/>
  <c r="BJ336" i="6"/>
  <c r="BI336" i="6"/>
  <c r="BT336" i="6" s="1"/>
  <c r="BH336" i="6"/>
  <c r="BG336" i="6"/>
  <c r="BF336" i="6"/>
  <c r="D336" i="6"/>
  <c r="BX335" i="6"/>
  <c r="BS335" i="6"/>
  <c r="BQ335" i="6"/>
  <c r="BP335" i="6"/>
  <c r="BO335" i="6"/>
  <c r="BV335" i="6" s="1"/>
  <c r="BN335" i="6"/>
  <c r="BM335" i="6"/>
  <c r="BL335" i="6"/>
  <c r="BU335" i="6" s="1"/>
  <c r="BK335" i="6"/>
  <c r="BT335" i="6" s="1"/>
  <c r="BJ335" i="6"/>
  <c r="BI335" i="6"/>
  <c r="BH335" i="6"/>
  <c r="BG335" i="6"/>
  <c r="BW335" i="6" s="1"/>
  <c r="BF335" i="6"/>
  <c r="BR335" i="6" s="1"/>
  <c r="D335" i="6"/>
  <c r="BD333" i="6"/>
  <c r="BC333" i="6"/>
  <c r="BB333" i="6"/>
  <c r="BA333" i="6"/>
  <c r="BQ333" i="6" s="1"/>
  <c r="AZ333" i="6"/>
  <c r="AY333" i="6"/>
  <c r="AX333" i="6"/>
  <c r="AW333" i="6"/>
  <c r="AV333" i="6"/>
  <c r="AU333" i="6"/>
  <c r="AT333" i="6"/>
  <c r="AS333" i="6"/>
  <c r="AR333" i="6"/>
  <c r="AQ333" i="6"/>
  <c r="AP333" i="6"/>
  <c r="AO333" i="6"/>
  <c r="BN333" i="6" s="1"/>
  <c r="AN333" i="6"/>
  <c r="AM333" i="6"/>
  <c r="AL333" i="6"/>
  <c r="AK333" i="6"/>
  <c r="AJ333" i="6"/>
  <c r="BM333" i="6" s="1"/>
  <c r="AI333" i="6"/>
  <c r="AH333" i="6"/>
  <c r="AG333" i="6"/>
  <c r="AF333" i="6"/>
  <c r="AE333" i="6"/>
  <c r="AD333" i="6"/>
  <c r="AC333" i="6"/>
  <c r="AB333" i="6"/>
  <c r="AA333" i="6"/>
  <c r="Z333" i="6"/>
  <c r="Y333" i="6"/>
  <c r="X333" i="6"/>
  <c r="BJ333" i="6" s="1"/>
  <c r="W333" i="6"/>
  <c r="V333" i="6"/>
  <c r="U333" i="6"/>
  <c r="T333" i="6"/>
  <c r="BI333" i="6" s="1"/>
  <c r="S333" i="6"/>
  <c r="R333" i="6"/>
  <c r="Q333" i="6"/>
  <c r="P333" i="6"/>
  <c r="O333" i="6"/>
  <c r="N333" i="6"/>
  <c r="M333" i="6"/>
  <c r="BH333" i="6" s="1"/>
  <c r="L333" i="6"/>
  <c r="K333" i="6"/>
  <c r="J333" i="6"/>
  <c r="I333" i="6"/>
  <c r="BG333" i="6" s="1"/>
  <c r="H333" i="6"/>
  <c r="G333" i="6"/>
  <c r="F333" i="6"/>
  <c r="E333" i="6"/>
  <c r="D333" i="6" s="1"/>
  <c r="BQ332" i="6"/>
  <c r="BP332" i="6"/>
  <c r="BO332" i="6"/>
  <c r="BV332" i="6" s="1"/>
  <c r="BN332" i="6"/>
  <c r="BM332" i="6"/>
  <c r="BL332" i="6"/>
  <c r="BU332" i="6" s="1"/>
  <c r="BK332" i="6"/>
  <c r="BT332" i="6" s="1"/>
  <c r="BJ332" i="6"/>
  <c r="BI332" i="6"/>
  <c r="BH332" i="6"/>
  <c r="BG332" i="6"/>
  <c r="BS332" i="6" s="1"/>
  <c r="BF332" i="6"/>
  <c r="D332" i="6"/>
  <c r="BQ331" i="6"/>
  <c r="BV331" i="6" s="1"/>
  <c r="BP331" i="6"/>
  <c r="BO331" i="6"/>
  <c r="BN331" i="6"/>
  <c r="BM331" i="6"/>
  <c r="BU331" i="6" s="1"/>
  <c r="BL331" i="6"/>
  <c r="BK331" i="6"/>
  <c r="BJ331" i="6"/>
  <c r="BI331" i="6"/>
  <c r="BT331" i="6" s="1"/>
  <c r="BH331" i="6"/>
  <c r="BG331" i="6"/>
  <c r="BF331" i="6"/>
  <c r="D331" i="6"/>
  <c r="BS330" i="6"/>
  <c r="BQ330" i="6"/>
  <c r="BP330" i="6"/>
  <c r="BO330" i="6"/>
  <c r="BV330" i="6" s="1"/>
  <c r="BN330" i="6"/>
  <c r="BM330" i="6"/>
  <c r="BL330" i="6"/>
  <c r="BU330" i="6" s="1"/>
  <c r="BK330" i="6"/>
  <c r="BT330" i="6" s="1"/>
  <c r="BJ330" i="6"/>
  <c r="BI330" i="6"/>
  <c r="BH330" i="6"/>
  <c r="BG330" i="6"/>
  <c r="BW330" i="6" s="1"/>
  <c r="BF330" i="6"/>
  <c r="BR330" i="6" s="1"/>
  <c r="D330" i="6"/>
  <c r="BV329" i="6"/>
  <c r="BQ329" i="6"/>
  <c r="BP329" i="6"/>
  <c r="BO329" i="6"/>
  <c r="BN329" i="6"/>
  <c r="BM329" i="6"/>
  <c r="BU329" i="6" s="1"/>
  <c r="BL329" i="6"/>
  <c r="BX329" i="6" s="1"/>
  <c r="BK329" i="6"/>
  <c r="BJ329" i="6"/>
  <c r="BI329" i="6"/>
  <c r="BT329" i="6" s="1"/>
  <c r="BH329" i="6"/>
  <c r="BG329" i="6"/>
  <c r="BF329" i="6"/>
  <c r="D329" i="6"/>
  <c r="BD327" i="6"/>
  <c r="BC327" i="6"/>
  <c r="BB327" i="6"/>
  <c r="BA327" i="6"/>
  <c r="AZ327" i="6"/>
  <c r="AY327" i="6"/>
  <c r="AX327" i="6"/>
  <c r="BP327" i="6" s="1"/>
  <c r="AW327" i="6"/>
  <c r="AV327" i="6"/>
  <c r="AU327" i="6"/>
  <c r="AT327" i="6"/>
  <c r="BO327" i="6" s="1"/>
  <c r="AS327" i="6"/>
  <c r="AR327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AE327" i="6"/>
  <c r="BL327" i="6" s="1"/>
  <c r="AD327" i="6"/>
  <c r="AC327" i="6"/>
  <c r="AB327" i="6"/>
  <c r="AA327" i="6"/>
  <c r="Z327" i="6"/>
  <c r="BK327" i="6" s="1"/>
  <c r="Y327" i="6"/>
  <c r="X327" i="6"/>
  <c r="W327" i="6"/>
  <c r="V327" i="6"/>
  <c r="BJ327" i="6" s="1"/>
  <c r="U327" i="6"/>
  <c r="T327" i="6"/>
  <c r="S327" i="6"/>
  <c r="R327" i="6"/>
  <c r="BI327" i="6" s="1"/>
  <c r="BT327" i="6" s="1"/>
  <c r="Q327" i="6"/>
  <c r="P327" i="6"/>
  <c r="O327" i="6"/>
  <c r="N327" i="6"/>
  <c r="BH327" i="6" s="1"/>
  <c r="M327" i="6"/>
  <c r="L327" i="6"/>
  <c r="K327" i="6"/>
  <c r="J327" i="6"/>
  <c r="BG327" i="6" s="1"/>
  <c r="I327" i="6"/>
  <c r="H327" i="6"/>
  <c r="G327" i="6"/>
  <c r="F327" i="6"/>
  <c r="D327" i="6" s="1"/>
  <c r="E327" i="6"/>
  <c r="BV326" i="6"/>
  <c r="BQ326" i="6"/>
  <c r="BP326" i="6"/>
  <c r="BO326" i="6"/>
  <c r="BN326" i="6"/>
  <c r="BM326" i="6"/>
  <c r="BU326" i="6" s="1"/>
  <c r="BL326" i="6"/>
  <c r="BX326" i="6" s="1"/>
  <c r="BK326" i="6"/>
  <c r="BJ326" i="6"/>
  <c r="BI326" i="6"/>
  <c r="BT326" i="6" s="1"/>
  <c r="BH326" i="6"/>
  <c r="BG326" i="6"/>
  <c r="BF326" i="6"/>
  <c r="D326" i="6"/>
  <c r="BX325" i="6"/>
  <c r="BS325" i="6"/>
  <c r="BQ325" i="6"/>
  <c r="BP325" i="6"/>
  <c r="BO325" i="6"/>
  <c r="BN325" i="6"/>
  <c r="BM325" i="6"/>
  <c r="BL325" i="6"/>
  <c r="BU325" i="6" s="1"/>
  <c r="BK325" i="6"/>
  <c r="BT325" i="6" s="1"/>
  <c r="BJ325" i="6"/>
  <c r="BI325" i="6"/>
  <c r="BH325" i="6"/>
  <c r="BW325" i="6" s="1"/>
  <c r="BG325" i="6"/>
  <c r="BF325" i="6"/>
  <c r="BR325" i="6" s="1"/>
  <c r="D325" i="6"/>
  <c r="BD323" i="6"/>
  <c r="BC323" i="6"/>
  <c r="BB323" i="6"/>
  <c r="BA323" i="6"/>
  <c r="AZ323" i="6"/>
  <c r="BQ323" i="6" s="1"/>
  <c r="AY323" i="6"/>
  <c r="AX323" i="6"/>
  <c r="AW323" i="6"/>
  <c r="AV323" i="6"/>
  <c r="BP323" i="6" s="1"/>
  <c r="AU323" i="6"/>
  <c r="AT323" i="6"/>
  <c r="AS323" i="6"/>
  <c r="AR323" i="6"/>
  <c r="BO323" i="6" s="1"/>
  <c r="BV323" i="6" s="1"/>
  <c r="AQ323" i="6"/>
  <c r="AP323" i="6"/>
  <c r="AO323" i="6"/>
  <c r="AN323" i="6"/>
  <c r="BN323" i="6" s="1"/>
  <c r="AM323" i="6"/>
  <c r="AL323" i="6"/>
  <c r="AK323" i="6"/>
  <c r="AJ323" i="6"/>
  <c r="BM323" i="6" s="1"/>
  <c r="AI323" i="6"/>
  <c r="AH323" i="6"/>
  <c r="AG323" i="6"/>
  <c r="AF323" i="6"/>
  <c r="AE323" i="6"/>
  <c r="AD323" i="6"/>
  <c r="AC323" i="6"/>
  <c r="AB323" i="6"/>
  <c r="AA323" i="6"/>
  <c r="Z323" i="6"/>
  <c r="Y323" i="6"/>
  <c r="X323" i="6"/>
  <c r="BJ323" i="6" s="1"/>
  <c r="W323" i="6"/>
  <c r="V323" i="6"/>
  <c r="U323" i="6"/>
  <c r="T323" i="6"/>
  <c r="BI323" i="6" s="1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F323" i="6"/>
  <c r="E323" i="6"/>
  <c r="BF323" i="6" s="1"/>
  <c r="D323" i="6"/>
  <c r="BS322" i="6"/>
  <c r="BQ322" i="6"/>
  <c r="BP322" i="6"/>
  <c r="BO322" i="6"/>
  <c r="BV322" i="6" s="1"/>
  <c r="BN322" i="6"/>
  <c r="BM322" i="6"/>
  <c r="BL322" i="6"/>
  <c r="BU322" i="6" s="1"/>
  <c r="BK322" i="6"/>
  <c r="BT322" i="6" s="1"/>
  <c r="BJ322" i="6"/>
  <c r="BI322" i="6"/>
  <c r="BH322" i="6"/>
  <c r="BG322" i="6"/>
  <c r="BW322" i="6" s="1"/>
  <c r="BF322" i="6"/>
  <c r="BR322" i="6" s="1"/>
  <c r="D322" i="6"/>
  <c r="BV321" i="6"/>
  <c r="BQ321" i="6"/>
  <c r="BP321" i="6"/>
  <c r="BO321" i="6"/>
  <c r="BN321" i="6"/>
  <c r="BM321" i="6"/>
  <c r="BU321" i="6" s="1"/>
  <c r="BL321" i="6"/>
  <c r="BX321" i="6" s="1"/>
  <c r="BK321" i="6"/>
  <c r="BJ321" i="6"/>
  <c r="BI321" i="6"/>
  <c r="BT321" i="6" s="1"/>
  <c r="BH321" i="6"/>
  <c r="BG321" i="6"/>
  <c r="BF321" i="6"/>
  <c r="D321" i="6"/>
  <c r="BX320" i="6"/>
  <c r="BS320" i="6"/>
  <c r="BQ320" i="6"/>
  <c r="BP320" i="6"/>
  <c r="BO320" i="6"/>
  <c r="BV320" i="6" s="1"/>
  <c r="BN320" i="6"/>
  <c r="BM320" i="6"/>
  <c r="BL320" i="6"/>
  <c r="BU320" i="6" s="1"/>
  <c r="BK320" i="6"/>
  <c r="BT320" i="6" s="1"/>
  <c r="BJ320" i="6"/>
  <c r="BI320" i="6"/>
  <c r="BH320" i="6"/>
  <c r="BG320" i="6"/>
  <c r="BW320" i="6" s="1"/>
  <c r="BF320" i="6"/>
  <c r="BR320" i="6" s="1"/>
  <c r="D320" i="6"/>
  <c r="BV319" i="6"/>
  <c r="BU319" i="6"/>
  <c r="BQ319" i="6"/>
  <c r="BP319" i="6"/>
  <c r="BO319" i="6"/>
  <c r="BN319" i="6"/>
  <c r="BM319" i="6"/>
  <c r="BL319" i="6"/>
  <c r="BX319" i="6" s="1"/>
  <c r="BK319" i="6"/>
  <c r="BJ319" i="6"/>
  <c r="BI319" i="6"/>
  <c r="BT319" i="6" s="1"/>
  <c r="BH319" i="6"/>
  <c r="BG319" i="6"/>
  <c r="BF319" i="6"/>
  <c r="D319" i="6"/>
  <c r="BQ318" i="6"/>
  <c r="BP318" i="6"/>
  <c r="BO318" i="6"/>
  <c r="BN318" i="6"/>
  <c r="BM318" i="6"/>
  <c r="BL318" i="6"/>
  <c r="BU318" i="6" s="1"/>
  <c r="BK318" i="6"/>
  <c r="BT318" i="6" s="1"/>
  <c r="BJ318" i="6"/>
  <c r="BI318" i="6"/>
  <c r="BH318" i="6"/>
  <c r="BW318" i="6" s="1"/>
  <c r="BG318" i="6"/>
  <c r="BS318" i="6" s="1"/>
  <c r="BF318" i="6"/>
  <c r="D318" i="6"/>
  <c r="BQ317" i="6"/>
  <c r="BV317" i="6" s="1"/>
  <c r="BP317" i="6"/>
  <c r="BO317" i="6"/>
  <c r="BN317" i="6"/>
  <c r="BU317" i="6" s="1"/>
  <c r="BM317" i="6"/>
  <c r="BL317" i="6"/>
  <c r="BK317" i="6"/>
  <c r="BJ317" i="6"/>
  <c r="BI317" i="6"/>
  <c r="BH317" i="6"/>
  <c r="BG317" i="6"/>
  <c r="BF317" i="6"/>
  <c r="D317" i="6"/>
  <c r="BV314" i="6"/>
  <c r="BQ314" i="6"/>
  <c r="BP314" i="6"/>
  <c r="BO314" i="6"/>
  <c r="BN314" i="6"/>
  <c r="BM314" i="6"/>
  <c r="BU314" i="6" s="1"/>
  <c r="BL314" i="6"/>
  <c r="BX314" i="6" s="1"/>
  <c r="BK314" i="6"/>
  <c r="BJ314" i="6"/>
  <c r="BI314" i="6"/>
  <c r="BT314" i="6" s="1"/>
  <c r="BH314" i="6"/>
  <c r="BG314" i="6"/>
  <c r="BF314" i="6"/>
  <c r="D314" i="6"/>
  <c r="BX313" i="6"/>
  <c r="BS313" i="6"/>
  <c r="BQ313" i="6"/>
  <c r="BP313" i="6"/>
  <c r="BO313" i="6"/>
  <c r="BV313" i="6" s="1"/>
  <c r="BN313" i="6"/>
  <c r="BM313" i="6"/>
  <c r="BL313" i="6"/>
  <c r="BU313" i="6" s="1"/>
  <c r="BK313" i="6"/>
  <c r="BT313" i="6" s="1"/>
  <c r="BJ313" i="6"/>
  <c r="BI313" i="6"/>
  <c r="BH313" i="6"/>
  <c r="BG313" i="6"/>
  <c r="BW313" i="6" s="1"/>
  <c r="BF313" i="6"/>
  <c r="BR313" i="6" s="1"/>
  <c r="D313" i="6"/>
  <c r="BV312" i="6"/>
  <c r="BU312" i="6"/>
  <c r="BQ312" i="6"/>
  <c r="BP312" i="6"/>
  <c r="BO312" i="6"/>
  <c r="BN312" i="6"/>
  <c r="BM312" i="6"/>
  <c r="BL312" i="6"/>
  <c r="BX312" i="6" s="1"/>
  <c r="BK312" i="6"/>
  <c r="BJ312" i="6"/>
  <c r="BI312" i="6"/>
  <c r="BT312" i="6" s="1"/>
  <c r="BH312" i="6"/>
  <c r="BG312" i="6"/>
  <c r="BF312" i="6"/>
  <c r="D312" i="6"/>
  <c r="AX311" i="6"/>
  <c r="AP311" i="6"/>
  <c r="AH311" i="6"/>
  <c r="Z311" i="6"/>
  <c r="R311" i="6"/>
  <c r="J311" i="6"/>
  <c r="BB306" i="6"/>
  <c r="BA306" i="6"/>
  <c r="AX306" i="6"/>
  <c r="AW306" i="6"/>
  <c r="AT306" i="6"/>
  <c r="AS306" i="6"/>
  <c r="AP306" i="6"/>
  <c r="AO306" i="6"/>
  <c r="AL306" i="6"/>
  <c r="AK306" i="6"/>
  <c r="AH306" i="6"/>
  <c r="AG306" i="6"/>
  <c r="AD306" i="6"/>
  <c r="AC306" i="6"/>
  <c r="Z306" i="6"/>
  <c r="Y306" i="6"/>
  <c r="V306" i="6"/>
  <c r="U306" i="6"/>
  <c r="R306" i="6"/>
  <c r="Q306" i="6"/>
  <c r="N306" i="6"/>
  <c r="M306" i="6"/>
  <c r="J306" i="6"/>
  <c r="I306" i="6"/>
  <c r="F306" i="6"/>
  <c r="E306" i="6"/>
  <c r="C306" i="6"/>
  <c r="BQ305" i="6"/>
  <c r="BP305" i="6"/>
  <c r="BV305" i="6" s="1"/>
  <c r="BO305" i="6"/>
  <c r="BN305" i="6"/>
  <c r="BM305" i="6"/>
  <c r="BL305" i="6"/>
  <c r="BU305" i="6" s="1"/>
  <c r="BK305" i="6"/>
  <c r="BJ305" i="6"/>
  <c r="BI305" i="6"/>
  <c r="BT305" i="6" s="1"/>
  <c r="BH305" i="6"/>
  <c r="BG305" i="6"/>
  <c r="BF305" i="6"/>
  <c r="D305" i="6"/>
  <c r="BQ304" i="6"/>
  <c r="BP304" i="6"/>
  <c r="BO304" i="6"/>
  <c r="BV304" i="6" s="1"/>
  <c r="BN304" i="6"/>
  <c r="BM304" i="6"/>
  <c r="BL304" i="6"/>
  <c r="BK304" i="6"/>
  <c r="BJ304" i="6"/>
  <c r="BT304" i="6" s="1"/>
  <c r="BI304" i="6"/>
  <c r="BH304" i="6"/>
  <c r="BG304" i="6"/>
  <c r="BF304" i="6"/>
  <c r="BW304" i="6" s="1"/>
  <c r="D304" i="6"/>
  <c r="BD303" i="6"/>
  <c r="BD306" i="6" s="1"/>
  <c r="BC303" i="6"/>
  <c r="BC306" i="6" s="1"/>
  <c r="BB303" i="6"/>
  <c r="BA303" i="6"/>
  <c r="AZ303" i="6"/>
  <c r="AZ306" i="6" s="1"/>
  <c r="AY303" i="6"/>
  <c r="AY306" i="6" s="1"/>
  <c r="AX303" i="6"/>
  <c r="AW303" i="6"/>
  <c r="AV303" i="6"/>
  <c r="BP303" i="6" s="1"/>
  <c r="AU303" i="6"/>
  <c r="AU306" i="6" s="1"/>
  <c r="AT303" i="6"/>
  <c r="AS303" i="6"/>
  <c r="AR303" i="6"/>
  <c r="BO303" i="6" s="1"/>
  <c r="AQ303" i="6"/>
  <c r="AQ306" i="6" s="1"/>
  <c r="AP303" i="6"/>
  <c r="AO303" i="6"/>
  <c r="AN303" i="6"/>
  <c r="AN306" i="6" s="1"/>
  <c r="AM303" i="6"/>
  <c r="AL303" i="6"/>
  <c r="AK303" i="6"/>
  <c r="AJ303" i="6"/>
  <c r="AJ306" i="6" s="1"/>
  <c r="AI303" i="6"/>
  <c r="AI306" i="6" s="1"/>
  <c r="BM306" i="6" s="1"/>
  <c r="AH303" i="6"/>
  <c r="AG303" i="6"/>
  <c r="AF303" i="6"/>
  <c r="AF306" i="6" s="1"/>
  <c r="AE303" i="6"/>
  <c r="AE306" i="6" s="1"/>
  <c r="AD303" i="6"/>
  <c r="AC303" i="6"/>
  <c r="AB303" i="6"/>
  <c r="AB306" i="6" s="1"/>
  <c r="AA303" i="6"/>
  <c r="AA306" i="6" s="1"/>
  <c r="Z303" i="6"/>
  <c r="Y303" i="6"/>
  <c r="X303" i="6"/>
  <c r="X306" i="6" s="1"/>
  <c r="W303" i="6"/>
  <c r="V303" i="6"/>
  <c r="U303" i="6"/>
  <c r="T303" i="6"/>
  <c r="T306" i="6" s="1"/>
  <c r="S303" i="6"/>
  <c r="S306" i="6" s="1"/>
  <c r="R303" i="6"/>
  <c r="Q303" i="6"/>
  <c r="P303" i="6"/>
  <c r="BH303" i="6" s="1"/>
  <c r="O303" i="6"/>
  <c r="O306" i="6" s="1"/>
  <c r="N303" i="6"/>
  <c r="M303" i="6"/>
  <c r="L303" i="6"/>
  <c r="L306" i="6" s="1"/>
  <c r="K303" i="6"/>
  <c r="K306" i="6" s="1"/>
  <c r="J303" i="6"/>
  <c r="I303" i="6"/>
  <c r="H303" i="6"/>
  <c r="H306" i="6" s="1"/>
  <c r="G303" i="6"/>
  <c r="G306" i="6" s="1"/>
  <c r="F303" i="6"/>
  <c r="E303" i="6"/>
  <c r="D303" i="6"/>
  <c r="BQ302" i="6"/>
  <c r="BP302" i="6"/>
  <c r="BO302" i="6"/>
  <c r="BV302" i="6" s="1"/>
  <c r="BN302" i="6"/>
  <c r="BM302" i="6"/>
  <c r="BL302" i="6"/>
  <c r="BK302" i="6"/>
  <c r="BJ302" i="6"/>
  <c r="BI302" i="6"/>
  <c r="BH302" i="6"/>
  <c r="BG302" i="6"/>
  <c r="BS302" i="6" s="1"/>
  <c r="BF302" i="6"/>
  <c r="BR302" i="6" s="1"/>
  <c r="D302" i="6"/>
  <c r="BP298" i="6"/>
  <c r="BH298" i="6"/>
  <c r="BD298" i="6"/>
  <c r="BC298" i="6"/>
  <c r="BB298" i="6"/>
  <c r="BA298" i="6"/>
  <c r="AZ298" i="6"/>
  <c r="BQ298" i="6" s="1"/>
  <c r="AY298" i="6"/>
  <c r="AX298" i="6"/>
  <c r="AW298" i="6"/>
  <c r="AV298" i="6"/>
  <c r="AU298" i="6"/>
  <c r="AT298" i="6"/>
  <c r="AS298" i="6"/>
  <c r="AR298" i="6"/>
  <c r="BO298" i="6" s="1"/>
  <c r="AQ298" i="6"/>
  <c r="AP298" i="6"/>
  <c r="AO298" i="6"/>
  <c r="AN298" i="6"/>
  <c r="AM298" i="6"/>
  <c r="AL298" i="6"/>
  <c r="AK298" i="6"/>
  <c r="AJ298" i="6"/>
  <c r="BM298" i="6" s="1"/>
  <c r="AI298" i="6"/>
  <c r="AH298" i="6"/>
  <c r="AG298" i="6"/>
  <c r="AF298" i="6"/>
  <c r="AE298" i="6"/>
  <c r="BL298" i="6" s="1"/>
  <c r="AD298" i="6"/>
  <c r="AC298" i="6"/>
  <c r="AB298" i="6"/>
  <c r="AA298" i="6"/>
  <c r="Z298" i="6"/>
  <c r="Y298" i="6"/>
  <c r="X298" i="6"/>
  <c r="W298" i="6"/>
  <c r="V298" i="6"/>
  <c r="U298" i="6"/>
  <c r="T298" i="6"/>
  <c r="BI298" i="6" s="1"/>
  <c r="S298" i="6"/>
  <c r="R298" i="6"/>
  <c r="Q298" i="6"/>
  <c r="P298" i="6"/>
  <c r="O298" i="6"/>
  <c r="N298" i="6"/>
  <c r="M298" i="6"/>
  <c r="L298" i="6"/>
  <c r="K298" i="6"/>
  <c r="J298" i="6"/>
  <c r="I298" i="6"/>
  <c r="BG298" i="6" s="1"/>
  <c r="H298" i="6"/>
  <c r="G298" i="6"/>
  <c r="F298" i="6"/>
  <c r="E298" i="6"/>
  <c r="BF298" i="6" s="1"/>
  <c r="D298" i="6"/>
  <c r="BV297" i="6"/>
  <c r="BQ297" i="6"/>
  <c r="BP297" i="6"/>
  <c r="BO297" i="6"/>
  <c r="BN297" i="6"/>
  <c r="BM297" i="6"/>
  <c r="BL297" i="6"/>
  <c r="BU297" i="6" s="1"/>
  <c r="BK297" i="6"/>
  <c r="BJ297" i="6"/>
  <c r="BI297" i="6"/>
  <c r="BH297" i="6"/>
  <c r="BG297" i="6"/>
  <c r="BS297" i="6" s="1"/>
  <c r="BF297" i="6"/>
  <c r="BR297" i="6" s="1"/>
  <c r="D297" i="6"/>
  <c r="BQ296" i="6"/>
  <c r="BP296" i="6"/>
  <c r="BO296" i="6"/>
  <c r="BN296" i="6"/>
  <c r="BM296" i="6"/>
  <c r="BL296" i="6"/>
  <c r="BX296" i="6" s="1"/>
  <c r="BK296" i="6"/>
  <c r="BJ296" i="6"/>
  <c r="BI296" i="6"/>
  <c r="BT296" i="6" s="1"/>
  <c r="BH296" i="6"/>
  <c r="BG296" i="6"/>
  <c r="BF296" i="6"/>
  <c r="D296" i="6"/>
  <c r="D295" i="6"/>
  <c r="BQ294" i="6"/>
  <c r="BP294" i="6"/>
  <c r="BO294" i="6"/>
  <c r="BN294" i="6"/>
  <c r="BM294" i="6"/>
  <c r="BL294" i="6"/>
  <c r="BK294" i="6"/>
  <c r="BJ294" i="6"/>
  <c r="BI294" i="6"/>
  <c r="BH294" i="6"/>
  <c r="BG294" i="6"/>
  <c r="BF294" i="6"/>
  <c r="D294" i="6"/>
  <c r="BD293" i="6"/>
  <c r="BC293" i="6"/>
  <c r="BB293" i="6"/>
  <c r="BA293" i="6"/>
  <c r="AZ293" i="6"/>
  <c r="AY293" i="6"/>
  <c r="AX293" i="6"/>
  <c r="AW293" i="6"/>
  <c r="AV293" i="6"/>
  <c r="AU293" i="6"/>
  <c r="AT293" i="6"/>
  <c r="AS293" i="6"/>
  <c r="AR293" i="6"/>
  <c r="AQ293" i="6"/>
  <c r="AP293" i="6"/>
  <c r="AO293" i="6"/>
  <c r="AN293" i="6"/>
  <c r="AM293" i="6"/>
  <c r="AL293" i="6"/>
  <c r="AK293" i="6"/>
  <c r="AJ293" i="6"/>
  <c r="AI293" i="6"/>
  <c r="AH293" i="6"/>
  <c r="AG293" i="6"/>
  <c r="AF293" i="6"/>
  <c r="AE293" i="6"/>
  <c r="AD293" i="6"/>
  <c r="AC293" i="6"/>
  <c r="AB293" i="6"/>
  <c r="AA293" i="6"/>
  <c r="Z293" i="6"/>
  <c r="Y293" i="6"/>
  <c r="X293" i="6"/>
  <c r="W293" i="6"/>
  <c r="V293" i="6"/>
  <c r="U293" i="6"/>
  <c r="T293" i="6"/>
  <c r="S293" i="6"/>
  <c r="R293" i="6"/>
  <c r="Q293" i="6"/>
  <c r="P293" i="6"/>
  <c r="O293" i="6"/>
  <c r="N293" i="6"/>
  <c r="M293" i="6"/>
  <c r="L293" i="6"/>
  <c r="K293" i="6"/>
  <c r="J293" i="6"/>
  <c r="I293" i="6"/>
  <c r="H293" i="6"/>
  <c r="G293" i="6"/>
  <c r="F293" i="6"/>
  <c r="E293" i="6"/>
  <c r="BO292" i="6"/>
  <c r="BL292" i="6"/>
  <c r="BU292" i="6" s="1"/>
  <c r="BG292" i="6"/>
  <c r="BD292" i="6"/>
  <c r="BC292" i="6"/>
  <c r="BB292" i="6"/>
  <c r="BA292" i="6"/>
  <c r="AZ292" i="6"/>
  <c r="BQ292" i="6" s="1"/>
  <c r="AY292" i="6"/>
  <c r="AX292" i="6"/>
  <c r="BP292" i="6" s="1"/>
  <c r="AW292" i="6"/>
  <c r="AV292" i="6"/>
  <c r="AU292" i="6"/>
  <c r="AT292" i="6"/>
  <c r="AS292" i="6"/>
  <c r="AR292" i="6"/>
  <c r="AQ292" i="6"/>
  <c r="AP292" i="6"/>
  <c r="AO292" i="6"/>
  <c r="AN292" i="6"/>
  <c r="AM292" i="6"/>
  <c r="BN292" i="6" s="1"/>
  <c r="AL292" i="6"/>
  <c r="AK292" i="6"/>
  <c r="AJ292" i="6"/>
  <c r="AI292" i="6"/>
  <c r="BM292" i="6" s="1"/>
  <c r="AH292" i="6"/>
  <c r="AG292" i="6"/>
  <c r="AF292" i="6"/>
  <c r="AE292" i="6"/>
  <c r="AD292" i="6"/>
  <c r="AC292" i="6"/>
  <c r="AB292" i="6"/>
  <c r="AA292" i="6"/>
  <c r="Z292" i="6"/>
  <c r="BK292" i="6" s="1"/>
  <c r="Y292" i="6"/>
  <c r="X292" i="6"/>
  <c r="W292" i="6"/>
  <c r="V292" i="6"/>
  <c r="U292" i="6"/>
  <c r="T292" i="6"/>
  <c r="S292" i="6"/>
  <c r="R292" i="6"/>
  <c r="Q292" i="6"/>
  <c r="P292" i="6"/>
  <c r="O292" i="6"/>
  <c r="N292" i="6"/>
  <c r="BH292" i="6" s="1"/>
  <c r="M292" i="6"/>
  <c r="L292" i="6"/>
  <c r="K292" i="6"/>
  <c r="J292" i="6"/>
  <c r="I292" i="6"/>
  <c r="H292" i="6"/>
  <c r="G292" i="6"/>
  <c r="F292" i="6"/>
  <c r="E292" i="6"/>
  <c r="BF292" i="6" s="1"/>
  <c r="BU291" i="6"/>
  <c r="BQ291" i="6"/>
  <c r="BV291" i="6" s="1"/>
  <c r="BP291" i="6"/>
  <c r="BO291" i="6"/>
  <c r="BN291" i="6"/>
  <c r="BM291" i="6"/>
  <c r="BL291" i="6"/>
  <c r="BK291" i="6"/>
  <c r="BJ291" i="6"/>
  <c r="BI291" i="6"/>
  <c r="BH291" i="6"/>
  <c r="BG291" i="6"/>
  <c r="BF291" i="6"/>
  <c r="D291" i="6"/>
  <c r="C291" i="6"/>
  <c r="BQ290" i="6"/>
  <c r="BP290" i="6"/>
  <c r="BO290" i="6"/>
  <c r="BN290" i="6"/>
  <c r="BM290" i="6"/>
  <c r="BL290" i="6"/>
  <c r="BX290" i="6" s="1"/>
  <c r="BK290" i="6"/>
  <c r="BJ290" i="6"/>
  <c r="BI290" i="6"/>
  <c r="BT290" i="6" s="1"/>
  <c r="BH290" i="6"/>
  <c r="BG290" i="6"/>
  <c r="BF290" i="6"/>
  <c r="D290" i="6"/>
  <c r="C290" i="6"/>
  <c r="BQ289" i="6"/>
  <c r="BP289" i="6"/>
  <c r="BO289" i="6"/>
  <c r="BV289" i="6" s="1"/>
  <c r="BN289" i="6"/>
  <c r="BM289" i="6"/>
  <c r="BL289" i="6"/>
  <c r="BU289" i="6" s="1"/>
  <c r="BK289" i="6"/>
  <c r="BT289" i="6" s="1"/>
  <c r="BJ289" i="6"/>
  <c r="BI289" i="6"/>
  <c r="BH289" i="6"/>
  <c r="BG289" i="6"/>
  <c r="BS289" i="6" s="1"/>
  <c r="BF289" i="6"/>
  <c r="D289" i="6"/>
  <c r="C289" i="6"/>
  <c r="BV288" i="6"/>
  <c r="BQ288" i="6"/>
  <c r="BP288" i="6"/>
  <c r="BO288" i="6"/>
  <c r="BN288" i="6"/>
  <c r="BM288" i="6"/>
  <c r="BL288" i="6"/>
  <c r="BK288" i="6"/>
  <c r="BJ288" i="6"/>
  <c r="BT288" i="6" s="1"/>
  <c r="BI288" i="6"/>
  <c r="BH288" i="6"/>
  <c r="BG288" i="6"/>
  <c r="BF288" i="6"/>
  <c r="BW288" i="6" s="1"/>
  <c r="D288" i="6"/>
  <c r="C288" i="6"/>
  <c r="BQ287" i="6"/>
  <c r="BV287" i="6" s="1"/>
  <c r="BP287" i="6"/>
  <c r="BO287" i="6"/>
  <c r="BN287" i="6"/>
  <c r="BM287" i="6"/>
  <c r="BU287" i="6" s="1"/>
  <c r="BL287" i="6"/>
  <c r="BK287" i="6"/>
  <c r="BJ287" i="6"/>
  <c r="BI287" i="6"/>
  <c r="BT287" i="6" s="1"/>
  <c r="BH287" i="6"/>
  <c r="BG287" i="6"/>
  <c r="BF287" i="6"/>
  <c r="D287" i="6"/>
  <c r="C287" i="6"/>
  <c r="BU286" i="6"/>
  <c r="BT286" i="6"/>
  <c r="BQ286" i="6"/>
  <c r="BP286" i="6"/>
  <c r="BV286" i="6" s="1"/>
  <c r="BO286" i="6"/>
  <c r="BN286" i="6"/>
  <c r="BM286" i="6"/>
  <c r="BL286" i="6"/>
  <c r="BX286" i="6" s="1"/>
  <c r="BK286" i="6"/>
  <c r="BJ286" i="6"/>
  <c r="BI286" i="6"/>
  <c r="BH286" i="6"/>
  <c r="BG286" i="6"/>
  <c r="BF286" i="6"/>
  <c r="BW286" i="6" s="1"/>
  <c r="D286" i="6"/>
  <c r="C286" i="6"/>
  <c r="BX285" i="6"/>
  <c r="BQ285" i="6"/>
  <c r="BP285" i="6"/>
  <c r="BO285" i="6"/>
  <c r="BN285" i="6"/>
  <c r="BM285" i="6"/>
  <c r="BL285" i="6"/>
  <c r="BU285" i="6" s="1"/>
  <c r="BK285" i="6"/>
  <c r="BT285" i="6" s="1"/>
  <c r="BJ285" i="6"/>
  <c r="BI285" i="6"/>
  <c r="BH285" i="6"/>
  <c r="BG285" i="6"/>
  <c r="BW285" i="6" s="1"/>
  <c r="BF285" i="6"/>
  <c r="D285" i="6"/>
  <c r="C285" i="6"/>
  <c r="BV284" i="6"/>
  <c r="BQ284" i="6"/>
  <c r="BP284" i="6"/>
  <c r="BO284" i="6"/>
  <c r="BN284" i="6"/>
  <c r="BM284" i="6"/>
  <c r="BL284" i="6"/>
  <c r="BU284" i="6" s="1"/>
  <c r="BK284" i="6"/>
  <c r="BJ284" i="6"/>
  <c r="BI284" i="6"/>
  <c r="BH284" i="6"/>
  <c r="BG284" i="6"/>
  <c r="BF284" i="6"/>
  <c r="BS284" i="6" s="1"/>
  <c r="D284" i="6"/>
  <c r="C284" i="6"/>
  <c r="BU283" i="6"/>
  <c r="BQ283" i="6"/>
  <c r="BV283" i="6" s="1"/>
  <c r="BP283" i="6"/>
  <c r="BO283" i="6"/>
  <c r="BN283" i="6"/>
  <c r="BN293" i="6" s="1"/>
  <c r="BM283" i="6"/>
  <c r="BM293" i="6" s="1"/>
  <c r="BL283" i="6"/>
  <c r="BK283" i="6"/>
  <c r="BJ283" i="6"/>
  <c r="BJ293" i="6" s="1"/>
  <c r="BI283" i="6"/>
  <c r="BT283" i="6" s="1"/>
  <c r="BH283" i="6"/>
  <c r="BG283" i="6"/>
  <c r="BF283" i="6"/>
  <c r="D283" i="6"/>
  <c r="D293" i="6" s="1"/>
  <c r="C283" i="6"/>
  <c r="BD216" i="6"/>
  <c r="BC216" i="6"/>
  <c r="BB216" i="6"/>
  <c r="BA216" i="6"/>
  <c r="AZ216" i="6"/>
  <c r="BQ216" i="6" s="1"/>
  <c r="AY216" i="6"/>
  <c r="AX216" i="6"/>
  <c r="BP216" i="6" s="1"/>
  <c r="AW216" i="6"/>
  <c r="AV216" i="6"/>
  <c r="AU216" i="6"/>
  <c r="AT216" i="6"/>
  <c r="BO216" i="6" s="1"/>
  <c r="BV216" i="6" s="1"/>
  <c r="AS216" i="6"/>
  <c r="AR216" i="6"/>
  <c r="AQ216" i="6"/>
  <c r="BD215" i="6"/>
  <c r="BC215" i="6"/>
  <c r="BB215" i="6"/>
  <c r="BA215" i="6"/>
  <c r="AZ215" i="6"/>
  <c r="BQ215" i="6" s="1"/>
  <c r="AY215" i="6"/>
  <c r="AX215" i="6"/>
  <c r="AW215" i="6"/>
  <c r="AV215" i="6"/>
  <c r="BP215" i="6" s="1"/>
  <c r="AU215" i="6"/>
  <c r="AT215" i="6"/>
  <c r="AS215" i="6"/>
  <c r="AR215" i="6"/>
  <c r="BO215" i="6" s="1"/>
  <c r="BV215" i="6" s="1"/>
  <c r="AQ215" i="6"/>
  <c r="AP215" i="6"/>
  <c r="AO215" i="6"/>
  <c r="AN215" i="6"/>
  <c r="BN215" i="6" s="1"/>
  <c r="AM215" i="6"/>
  <c r="AL215" i="6"/>
  <c r="AK215" i="6"/>
  <c r="AJ215" i="6"/>
  <c r="BM215" i="6" s="1"/>
  <c r="AI215" i="6"/>
  <c r="AH215" i="6"/>
  <c r="AG215" i="6"/>
  <c r="AF215" i="6"/>
  <c r="AE215" i="6"/>
  <c r="AD215" i="6"/>
  <c r="AC215" i="6"/>
  <c r="AB215" i="6"/>
  <c r="AA215" i="6"/>
  <c r="Z215" i="6"/>
  <c r="Y215" i="6"/>
  <c r="X215" i="6"/>
  <c r="BJ215" i="6" s="1"/>
  <c r="W215" i="6"/>
  <c r="V215" i="6"/>
  <c r="U215" i="6"/>
  <c r="T215" i="6"/>
  <c r="BI215" i="6" s="1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BD214" i="6"/>
  <c r="BC214" i="6"/>
  <c r="BB214" i="6"/>
  <c r="BA214" i="6"/>
  <c r="AZ214" i="6"/>
  <c r="AY214" i="6"/>
  <c r="AX214" i="6"/>
  <c r="BP214" i="6" s="1"/>
  <c r="AW214" i="6"/>
  <c r="AV214" i="6"/>
  <c r="AU214" i="6"/>
  <c r="AT214" i="6"/>
  <c r="BO214" i="6" s="1"/>
  <c r="AS214" i="6"/>
  <c r="AR214" i="6"/>
  <c r="AQ214" i="6"/>
  <c r="AP214" i="6"/>
  <c r="AO214" i="6"/>
  <c r="AN214" i="6"/>
  <c r="AM214" i="6"/>
  <c r="BN214" i="6" s="1"/>
  <c r="AL214" i="6"/>
  <c r="AK214" i="6"/>
  <c r="AJ214" i="6"/>
  <c r="AI214" i="6"/>
  <c r="BM214" i="6" s="1"/>
  <c r="AH214" i="6"/>
  <c r="AG214" i="6"/>
  <c r="AF214" i="6"/>
  <c r="AE214" i="6"/>
  <c r="BL214" i="6" s="1"/>
  <c r="AD214" i="6"/>
  <c r="AC214" i="6"/>
  <c r="AB214" i="6"/>
  <c r="AA214" i="6"/>
  <c r="BK214" i="6" s="1"/>
  <c r="Z214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BH214" i="6" s="1"/>
  <c r="M214" i="6"/>
  <c r="L214" i="6"/>
  <c r="K214" i="6"/>
  <c r="J214" i="6"/>
  <c r="BG214" i="6" s="1"/>
  <c r="I214" i="6"/>
  <c r="H214" i="6"/>
  <c r="G214" i="6"/>
  <c r="F214" i="6"/>
  <c r="BD213" i="6"/>
  <c r="BC213" i="6"/>
  <c r="BB213" i="6"/>
  <c r="BA213" i="6"/>
  <c r="AZ213" i="6"/>
  <c r="BQ213" i="6" s="1"/>
  <c r="AY213" i="6"/>
  <c r="AX213" i="6"/>
  <c r="AW213" i="6"/>
  <c r="AV213" i="6"/>
  <c r="AU213" i="6"/>
  <c r="AT213" i="6"/>
  <c r="AS213" i="6"/>
  <c r="AR213" i="6"/>
  <c r="AQ213" i="6"/>
  <c r="BO212" i="6"/>
  <c r="BG212" i="6"/>
  <c r="BD212" i="6"/>
  <c r="BC212" i="6"/>
  <c r="BB212" i="6"/>
  <c r="BA212" i="6"/>
  <c r="AZ212" i="6"/>
  <c r="BQ212" i="6" s="1"/>
  <c r="AY212" i="6"/>
  <c r="AX212" i="6"/>
  <c r="BP212" i="6" s="1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BL212" i="6" s="1"/>
  <c r="AG212" i="6"/>
  <c r="AF212" i="6"/>
  <c r="AE212" i="6"/>
  <c r="AD212" i="6"/>
  <c r="AC212" i="6"/>
  <c r="AB212" i="6"/>
  <c r="AA212" i="6"/>
  <c r="Z212" i="6"/>
  <c r="BK212" i="6" s="1"/>
  <c r="Y212" i="6"/>
  <c r="X212" i="6"/>
  <c r="W212" i="6"/>
  <c r="V212" i="6"/>
  <c r="BJ212" i="6" s="1"/>
  <c r="U212" i="6"/>
  <c r="T212" i="6"/>
  <c r="S212" i="6"/>
  <c r="R212" i="6"/>
  <c r="BI212" i="6" s="1"/>
  <c r="BT212" i="6" s="1"/>
  <c r="Q212" i="6"/>
  <c r="P212" i="6"/>
  <c r="O212" i="6"/>
  <c r="N212" i="6"/>
  <c r="BH212" i="6" s="1"/>
  <c r="M212" i="6"/>
  <c r="L212" i="6"/>
  <c r="K212" i="6"/>
  <c r="J212" i="6"/>
  <c r="I212" i="6"/>
  <c r="H212" i="6"/>
  <c r="G212" i="6"/>
  <c r="F212" i="6"/>
  <c r="BD208" i="6"/>
  <c r="BC208" i="6"/>
  <c r="BB208" i="6"/>
  <c r="BA208" i="6"/>
  <c r="AZ208" i="6"/>
  <c r="AY208" i="6"/>
  <c r="AX208" i="6"/>
  <c r="AW208" i="6"/>
  <c r="AV208" i="6"/>
  <c r="AU208" i="6"/>
  <c r="AT208" i="6"/>
  <c r="AS208" i="6"/>
  <c r="AR208" i="6"/>
  <c r="AQ208" i="6"/>
  <c r="BP207" i="6"/>
  <c r="BO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I207" i="6"/>
  <c r="AA207" i="6"/>
  <c r="S207" i="6"/>
  <c r="K207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BP205" i="6"/>
  <c r="BO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AI205" i="6"/>
  <c r="AA205" i="6"/>
  <c r="S205" i="6"/>
  <c r="K205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BP203" i="6"/>
  <c r="BO203" i="6"/>
  <c r="BD203" i="6"/>
  <c r="BC203" i="6"/>
  <c r="BB203" i="6"/>
  <c r="BA203" i="6"/>
  <c r="AZ203" i="6"/>
  <c r="AY203" i="6"/>
  <c r="AX203" i="6"/>
  <c r="AW203" i="6"/>
  <c r="AV203" i="6"/>
  <c r="AU203" i="6"/>
  <c r="AT203" i="6"/>
  <c r="AS203" i="6"/>
  <c r="AR203" i="6"/>
  <c r="AQ203" i="6"/>
  <c r="AI203" i="6"/>
  <c r="AA203" i="6"/>
  <c r="S203" i="6"/>
  <c r="K203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BP201" i="6"/>
  <c r="BO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I201" i="6"/>
  <c r="AA201" i="6"/>
  <c r="S201" i="6"/>
  <c r="K201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BP199" i="6"/>
  <c r="BO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I199" i="6"/>
  <c r="AA199" i="6"/>
  <c r="S199" i="6"/>
  <c r="K199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BP196" i="6"/>
  <c r="BO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BP194" i="6"/>
  <c r="BO194" i="6"/>
  <c r="BD194" i="6"/>
  <c r="BC194" i="6"/>
  <c r="BB194" i="6"/>
  <c r="BA194" i="6"/>
  <c r="AZ194" i="6"/>
  <c r="AY194" i="6"/>
  <c r="AX194" i="6"/>
  <c r="AW194" i="6"/>
  <c r="AV194" i="6"/>
  <c r="AU194" i="6"/>
  <c r="AT194" i="6"/>
  <c r="AS194" i="6"/>
  <c r="AR194" i="6"/>
  <c r="AQ194" i="6"/>
  <c r="AI194" i="6"/>
  <c r="AA194" i="6"/>
  <c r="S194" i="6"/>
  <c r="K194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BP191" i="6"/>
  <c r="BO191" i="6"/>
  <c r="BD191" i="6"/>
  <c r="BC191" i="6"/>
  <c r="BB191" i="6"/>
  <c r="BA191" i="6"/>
  <c r="AZ191" i="6"/>
  <c r="AY191" i="6"/>
  <c r="AX191" i="6"/>
  <c r="AW191" i="6"/>
  <c r="AV191" i="6"/>
  <c r="AU191" i="6"/>
  <c r="AT191" i="6"/>
  <c r="AS191" i="6"/>
  <c r="AR191" i="6"/>
  <c r="AQ191" i="6"/>
  <c r="AI191" i="6"/>
  <c r="AA191" i="6"/>
  <c r="S191" i="6"/>
  <c r="K191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BP189" i="6"/>
  <c r="BO189" i="6"/>
  <c r="BD189" i="6"/>
  <c r="BC189" i="6"/>
  <c r="BB189" i="6"/>
  <c r="BA189" i="6"/>
  <c r="AZ189" i="6"/>
  <c r="AY189" i="6"/>
  <c r="AX189" i="6"/>
  <c r="AW189" i="6"/>
  <c r="AV189" i="6"/>
  <c r="AU189" i="6"/>
  <c r="AT189" i="6"/>
  <c r="AS189" i="6"/>
  <c r="AR189" i="6"/>
  <c r="AQ189" i="6"/>
  <c r="AI189" i="6"/>
  <c r="AA189" i="6"/>
  <c r="S189" i="6"/>
  <c r="K189" i="6"/>
  <c r="BD187" i="6"/>
  <c r="BC187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BP186" i="6"/>
  <c r="BO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I186" i="6"/>
  <c r="AA186" i="6"/>
  <c r="S186" i="6"/>
  <c r="K186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BP183" i="6"/>
  <c r="BO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BP181" i="6"/>
  <c r="BO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I181" i="6"/>
  <c r="AA181" i="6"/>
  <c r="S181" i="6"/>
  <c r="K181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BP178" i="6"/>
  <c r="BO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I178" i="6"/>
  <c r="AA178" i="6"/>
  <c r="S178" i="6"/>
  <c r="K178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BP176" i="6"/>
  <c r="BO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I176" i="6"/>
  <c r="AA176" i="6"/>
  <c r="S176" i="6"/>
  <c r="K176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BP173" i="6"/>
  <c r="BO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BD172" i="6"/>
  <c r="BC172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BP171" i="6"/>
  <c r="BO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I171" i="6"/>
  <c r="AA171" i="6"/>
  <c r="S171" i="6"/>
  <c r="K171" i="6"/>
  <c r="BD169" i="6"/>
  <c r="BC169" i="6"/>
  <c r="BB169" i="6"/>
  <c r="BA169" i="6"/>
  <c r="AZ169" i="6"/>
  <c r="AY169" i="6"/>
  <c r="AX169" i="6"/>
  <c r="AW169" i="6"/>
  <c r="AV169" i="6"/>
  <c r="AU169" i="6"/>
  <c r="AT169" i="6"/>
  <c r="AS169" i="6"/>
  <c r="AR169" i="6"/>
  <c r="AQ169" i="6"/>
  <c r="BP168" i="6"/>
  <c r="BO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I168" i="6"/>
  <c r="AA168" i="6"/>
  <c r="S168" i="6"/>
  <c r="K168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R167" i="6"/>
  <c r="AQ167" i="6"/>
  <c r="BP166" i="6"/>
  <c r="BO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I166" i="6"/>
  <c r="AA166" i="6"/>
  <c r="S166" i="6"/>
  <c r="K166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BP164" i="6"/>
  <c r="BO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I164" i="6"/>
  <c r="AA164" i="6"/>
  <c r="S164" i="6"/>
  <c r="K164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BP161" i="6"/>
  <c r="BO161" i="6"/>
  <c r="BD161" i="6"/>
  <c r="BC161" i="6"/>
  <c r="BB161" i="6"/>
  <c r="BA161" i="6"/>
  <c r="AZ161" i="6"/>
  <c r="AY161" i="6"/>
  <c r="AX161" i="6"/>
  <c r="AW161" i="6"/>
  <c r="AV161" i="6"/>
  <c r="AU161" i="6"/>
  <c r="AT161" i="6"/>
  <c r="AS161" i="6"/>
  <c r="AR161" i="6"/>
  <c r="AQ161" i="6"/>
  <c r="AI161" i="6"/>
  <c r="AA161" i="6"/>
  <c r="S161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BP159" i="6"/>
  <c r="BO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I159" i="6"/>
  <c r="AA159" i="6"/>
  <c r="S159" i="6"/>
  <c r="K159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BP157" i="6"/>
  <c r="BO157" i="6"/>
  <c r="BD157" i="6"/>
  <c r="BC157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AI157" i="6"/>
  <c r="AA157" i="6"/>
  <c r="S157" i="6"/>
  <c r="K157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R153" i="6"/>
  <c r="AQ153" i="6"/>
  <c r="BP152" i="6"/>
  <c r="BO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BD146" i="6"/>
  <c r="BC146" i="6"/>
  <c r="BB146" i="6"/>
  <c r="BA146" i="6"/>
  <c r="AZ146" i="6"/>
  <c r="AY146" i="6"/>
  <c r="AX146" i="6"/>
  <c r="AW146" i="6"/>
  <c r="AV146" i="6"/>
  <c r="AU146" i="6"/>
  <c r="AT146" i="6"/>
  <c r="BO146" i="6" s="1"/>
  <c r="AS146" i="6"/>
  <c r="AR146" i="6"/>
  <c r="AQ146" i="6"/>
  <c r="AP146" i="6"/>
  <c r="AO146" i="6"/>
  <c r="BN146" i="6" s="1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BK146" i="6" s="1"/>
  <c r="Y146" i="6"/>
  <c r="X146" i="6"/>
  <c r="W146" i="6"/>
  <c r="V146" i="6"/>
  <c r="BJ146" i="6" s="1"/>
  <c r="U146" i="6"/>
  <c r="T146" i="6"/>
  <c r="S146" i="6"/>
  <c r="R146" i="6"/>
  <c r="BI146" i="6" s="1"/>
  <c r="Q146" i="6"/>
  <c r="P146" i="6"/>
  <c r="O146" i="6"/>
  <c r="N146" i="6"/>
  <c r="M146" i="6"/>
  <c r="L146" i="6"/>
  <c r="K146" i="6"/>
  <c r="J146" i="6"/>
  <c r="BG146" i="6" s="1"/>
  <c r="I146" i="6"/>
  <c r="H146" i="6"/>
  <c r="G146" i="6"/>
  <c r="F146" i="6"/>
  <c r="E146" i="6"/>
  <c r="BU145" i="6"/>
  <c r="BQ145" i="6"/>
  <c r="BP145" i="6"/>
  <c r="BV145" i="6" s="1"/>
  <c r="BO145" i="6"/>
  <c r="BN145" i="6"/>
  <c r="BM145" i="6"/>
  <c r="BL145" i="6"/>
  <c r="BX145" i="6" s="1"/>
  <c r="BK145" i="6"/>
  <c r="BJ145" i="6"/>
  <c r="BI145" i="6"/>
  <c r="BT145" i="6" s="1"/>
  <c r="BH145" i="6"/>
  <c r="BG145" i="6"/>
  <c r="BF145" i="6"/>
  <c r="D145" i="6"/>
  <c r="D143" i="6"/>
  <c r="D142" i="6"/>
  <c r="BD133" i="6"/>
  <c r="BC133" i="6"/>
  <c r="BB133" i="6"/>
  <c r="BA133" i="6"/>
  <c r="AZ133" i="6"/>
  <c r="AY133" i="6"/>
  <c r="AX133" i="6"/>
  <c r="AW133" i="6"/>
  <c r="BP133" i="6" s="1"/>
  <c r="AV133" i="6"/>
  <c r="AU133" i="6"/>
  <c r="AT133" i="6"/>
  <c r="AS133" i="6"/>
  <c r="BO133" i="6" s="1"/>
  <c r="AR133" i="6"/>
  <c r="AQ133" i="6"/>
  <c r="I133" i="6"/>
  <c r="E133" i="6"/>
  <c r="BT132" i="6"/>
  <c r="BQ132" i="6"/>
  <c r="BP132" i="6"/>
  <c r="BV132" i="6" s="1"/>
  <c r="BO132" i="6"/>
  <c r="BN132" i="6"/>
  <c r="BM132" i="6"/>
  <c r="BL132" i="6"/>
  <c r="BX132" i="6" s="1"/>
  <c r="BK132" i="6"/>
  <c r="BJ132" i="6"/>
  <c r="BI132" i="6"/>
  <c r="BH132" i="6"/>
  <c r="BG132" i="6"/>
  <c r="BF132" i="6"/>
  <c r="BW132" i="6" s="1"/>
  <c r="D132" i="6"/>
  <c r="BV131" i="6"/>
  <c r="BQ131" i="6"/>
  <c r="BP131" i="6"/>
  <c r="BO131" i="6"/>
  <c r="BN131" i="6"/>
  <c r="BM131" i="6"/>
  <c r="BL131" i="6"/>
  <c r="BU131" i="6" s="1"/>
  <c r="BK131" i="6"/>
  <c r="BJ131" i="6"/>
  <c r="BT131" i="6" s="1"/>
  <c r="BI131" i="6"/>
  <c r="BH131" i="6"/>
  <c r="BG131" i="6"/>
  <c r="BF131" i="6"/>
  <c r="BS131" i="6" s="1"/>
  <c r="D131" i="6"/>
  <c r="BQ130" i="6"/>
  <c r="BP130" i="6"/>
  <c r="BO130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I130" i="6"/>
  <c r="E130" i="6"/>
  <c r="BV129" i="6"/>
  <c r="BQ129" i="6"/>
  <c r="BP129" i="6"/>
  <c r="BO129" i="6"/>
  <c r="BN129" i="6"/>
  <c r="BM129" i="6"/>
  <c r="BL129" i="6"/>
  <c r="BK129" i="6"/>
  <c r="BJ129" i="6"/>
  <c r="BT129" i="6" s="1"/>
  <c r="BI129" i="6"/>
  <c r="BH129" i="6"/>
  <c r="BG129" i="6"/>
  <c r="BF129" i="6"/>
  <c r="BW129" i="6" s="1"/>
  <c r="D129" i="6"/>
  <c r="BU128" i="6"/>
  <c r="BQ128" i="6"/>
  <c r="BP128" i="6"/>
  <c r="BO128" i="6"/>
  <c r="BN128" i="6"/>
  <c r="BM128" i="6"/>
  <c r="BL128" i="6"/>
  <c r="BK128" i="6"/>
  <c r="BJ128" i="6"/>
  <c r="BI128" i="6"/>
  <c r="BT128" i="6" s="1"/>
  <c r="BH128" i="6"/>
  <c r="BG128" i="6"/>
  <c r="BF128" i="6"/>
  <c r="D128" i="6"/>
  <c r="BW127" i="6"/>
  <c r="BQ127" i="6"/>
  <c r="BP127" i="6"/>
  <c r="BO127" i="6"/>
  <c r="BV127" i="6" s="1"/>
  <c r="BN127" i="6"/>
  <c r="BM127" i="6"/>
  <c r="BL127" i="6"/>
  <c r="BK127" i="6"/>
  <c r="BJ127" i="6"/>
  <c r="BT127" i="6" s="1"/>
  <c r="BI127" i="6"/>
  <c r="BH127" i="6"/>
  <c r="BG127" i="6"/>
  <c r="BF127" i="6"/>
  <c r="BS127" i="6" s="1"/>
  <c r="D127" i="6"/>
  <c r="BT126" i="6"/>
  <c r="BQ126" i="6"/>
  <c r="BP126" i="6"/>
  <c r="BV126" i="6" s="1"/>
  <c r="BO126" i="6"/>
  <c r="BN126" i="6"/>
  <c r="BM126" i="6"/>
  <c r="BL126" i="6"/>
  <c r="BX126" i="6" s="1"/>
  <c r="BK126" i="6"/>
  <c r="BJ126" i="6"/>
  <c r="BI126" i="6"/>
  <c r="BH126" i="6"/>
  <c r="BG126" i="6"/>
  <c r="BF126" i="6"/>
  <c r="BW126" i="6" s="1"/>
  <c r="D126" i="6"/>
  <c r="BV125" i="6"/>
  <c r="BQ125" i="6"/>
  <c r="BP125" i="6"/>
  <c r="BO125" i="6"/>
  <c r="BJ125" i="6"/>
  <c r="BH125" i="6"/>
  <c r="AP125" i="6"/>
  <c r="AO125" i="6"/>
  <c r="AN125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L125" i="6"/>
  <c r="K125" i="6"/>
  <c r="J125" i="6"/>
  <c r="I125" i="6"/>
  <c r="H125" i="6"/>
  <c r="G125" i="6"/>
  <c r="F125" i="6"/>
  <c r="E125" i="6"/>
  <c r="BU124" i="6"/>
  <c r="BQ124" i="6"/>
  <c r="BV124" i="6" s="1"/>
  <c r="BP124" i="6"/>
  <c r="BO124" i="6"/>
  <c r="BN124" i="6"/>
  <c r="BM124" i="6"/>
  <c r="BL124" i="6"/>
  <c r="BK124" i="6"/>
  <c r="BJ124" i="6"/>
  <c r="BI124" i="6"/>
  <c r="BT124" i="6" s="1"/>
  <c r="BH124" i="6"/>
  <c r="BG124" i="6"/>
  <c r="BF124" i="6"/>
  <c r="D124" i="6"/>
  <c r="BQ123" i="6"/>
  <c r="BP123" i="6"/>
  <c r="BO123" i="6"/>
  <c r="BH123" i="6"/>
  <c r="AP123" i="6"/>
  <c r="AO123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L123" i="6"/>
  <c r="K123" i="6"/>
  <c r="J123" i="6"/>
  <c r="I123" i="6"/>
  <c r="H123" i="6"/>
  <c r="G123" i="6"/>
  <c r="F123" i="6"/>
  <c r="E123" i="6"/>
  <c r="BD121" i="6"/>
  <c r="BC121" i="6"/>
  <c r="BB121" i="6"/>
  <c r="BA121" i="6"/>
  <c r="AZ121" i="6"/>
  <c r="AY121" i="6"/>
  <c r="AX121" i="6"/>
  <c r="BP121" i="6" s="1"/>
  <c r="AW121" i="6"/>
  <c r="AV121" i="6"/>
  <c r="AU121" i="6"/>
  <c r="BO121" i="6" s="1"/>
  <c r="AT121" i="6"/>
  <c r="AS121" i="6"/>
  <c r="AR121" i="6"/>
  <c r="AQ121" i="6"/>
  <c r="AP121" i="6"/>
  <c r="AP196" i="6" s="1"/>
  <c r="AO121" i="6"/>
  <c r="AN121" i="6"/>
  <c r="AM121" i="6"/>
  <c r="BN121" i="6" s="1"/>
  <c r="AL121" i="6"/>
  <c r="AL196" i="6" s="1"/>
  <c r="AK121" i="6"/>
  <c r="AJ121" i="6"/>
  <c r="AI121" i="6"/>
  <c r="BM121" i="6" s="1"/>
  <c r="AH121" i="6"/>
  <c r="AH196" i="6" s="1"/>
  <c r="AG121" i="6"/>
  <c r="AF121" i="6"/>
  <c r="AE121" i="6"/>
  <c r="AE196" i="6" s="1"/>
  <c r="AD121" i="6"/>
  <c r="AD196" i="6" s="1"/>
  <c r="AC121" i="6"/>
  <c r="AB121" i="6"/>
  <c r="AA121" i="6"/>
  <c r="AA196" i="6" s="1"/>
  <c r="Z121" i="6"/>
  <c r="Z196" i="6" s="1"/>
  <c r="Y121" i="6"/>
  <c r="X121" i="6"/>
  <c r="W121" i="6"/>
  <c r="W196" i="6" s="1"/>
  <c r="V121" i="6"/>
  <c r="V196" i="6" s="1"/>
  <c r="U121" i="6"/>
  <c r="T121" i="6"/>
  <c r="S121" i="6"/>
  <c r="S196" i="6" s="1"/>
  <c r="R121" i="6"/>
  <c r="Q121" i="6"/>
  <c r="P121" i="6"/>
  <c r="O121" i="6"/>
  <c r="O196" i="6" s="1"/>
  <c r="N121" i="6"/>
  <c r="BH121" i="6" s="1"/>
  <c r="M121" i="6"/>
  <c r="L121" i="6"/>
  <c r="K121" i="6"/>
  <c r="BG121" i="6" s="1"/>
  <c r="J121" i="6"/>
  <c r="J196" i="6" s="1"/>
  <c r="I121" i="6"/>
  <c r="H121" i="6"/>
  <c r="G121" i="6"/>
  <c r="G196" i="6" s="1"/>
  <c r="F121" i="6"/>
  <c r="F196" i="6" s="1"/>
  <c r="E121" i="6"/>
  <c r="BQ120" i="6"/>
  <c r="BV120" i="6" s="1"/>
  <c r="BP120" i="6"/>
  <c r="BO120" i="6"/>
  <c r="BN120" i="6"/>
  <c r="BM120" i="6"/>
  <c r="BU120" i="6" s="1"/>
  <c r="BL120" i="6"/>
  <c r="BK120" i="6"/>
  <c r="BJ120" i="6"/>
  <c r="BI120" i="6"/>
  <c r="BT120" i="6" s="1"/>
  <c r="BH120" i="6"/>
  <c r="BG120" i="6"/>
  <c r="BF120" i="6"/>
  <c r="D120" i="6"/>
  <c r="BS119" i="6"/>
  <c r="BQ119" i="6"/>
  <c r="BP119" i="6"/>
  <c r="BO119" i="6"/>
  <c r="BV119" i="6" s="1"/>
  <c r="BN119" i="6"/>
  <c r="BM119" i="6"/>
  <c r="BL119" i="6"/>
  <c r="BU119" i="6" s="1"/>
  <c r="BK119" i="6"/>
  <c r="BT119" i="6" s="1"/>
  <c r="BJ119" i="6"/>
  <c r="BI119" i="6"/>
  <c r="BH119" i="6"/>
  <c r="BG119" i="6"/>
  <c r="BW119" i="6" s="1"/>
  <c r="BF119" i="6"/>
  <c r="BR119" i="6" s="1"/>
  <c r="D119" i="6"/>
  <c r="BD117" i="6"/>
  <c r="BC117" i="6"/>
  <c r="BB117" i="6"/>
  <c r="BA117" i="6"/>
  <c r="AZ117" i="6"/>
  <c r="AY117" i="6"/>
  <c r="AX117" i="6"/>
  <c r="AW117" i="6"/>
  <c r="AV117" i="6"/>
  <c r="AU117" i="6"/>
  <c r="AT117" i="6"/>
  <c r="BO117" i="6" s="1"/>
  <c r="AS117" i="6"/>
  <c r="AR117" i="6"/>
  <c r="AQ117" i="6"/>
  <c r="AP117" i="6"/>
  <c r="AM117" i="6"/>
  <c r="AL117" i="6"/>
  <c r="AK117" i="6"/>
  <c r="AJ117" i="6"/>
  <c r="AF117" i="6"/>
  <c r="AE117" i="6"/>
  <c r="AD117" i="6"/>
  <c r="AC117" i="6"/>
  <c r="AB117" i="6"/>
  <c r="AA117" i="6"/>
  <c r="Z117" i="6"/>
  <c r="Y117" i="6"/>
  <c r="X117" i="6"/>
  <c r="W117" i="6"/>
  <c r="V117" i="6"/>
  <c r="BJ117" i="6" s="1"/>
  <c r="U117" i="6"/>
  <c r="T117" i="6"/>
  <c r="S117" i="6"/>
  <c r="R117" i="6"/>
  <c r="Q117" i="6"/>
  <c r="P117" i="6"/>
  <c r="O117" i="6"/>
  <c r="J117" i="6"/>
  <c r="H117" i="6"/>
  <c r="G117" i="6"/>
  <c r="F117" i="6"/>
  <c r="F192" i="6" s="1"/>
  <c r="E117" i="6"/>
  <c r="BU116" i="6"/>
  <c r="BQ116" i="6"/>
  <c r="BP116" i="6"/>
  <c r="BO116" i="6"/>
  <c r="BN116" i="6"/>
  <c r="BM116" i="6"/>
  <c r="BL116" i="6"/>
  <c r="BK116" i="6"/>
  <c r="BJ116" i="6"/>
  <c r="BI116" i="6"/>
  <c r="BT116" i="6" s="1"/>
  <c r="BH116" i="6"/>
  <c r="BG116" i="6"/>
  <c r="BF116" i="6"/>
  <c r="D116" i="6"/>
  <c r="BW115" i="6"/>
  <c r="BQ115" i="6"/>
  <c r="BP115" i="6"/>
  <c r="BO115" i="6"/>
  <c r="BV115" i="6" s="1"/>
  <c r="BN115" i="6"/>
  <c r="BM115" i="6"/>
  <c r="BL115" i="6"/>
  <c r="BK115" i="6"/>
  <c r="BJ115" i="6"/>
  <c r="BT115" i="6" s="1"/>
  <c r="BI115" i="6"/>
  <c r="BH115" i="6"/>
  <c r="BG115" i="6"/>
  <c r="BF115" i="6"/>
  <c r="BS115" i="6" s="1"/>
  <c r="D115" i="6"/>
  <c r="BQ114" i="6"/>
  <c r="BP114" i="6"/>
  <c r="BV114" i="6" s="1"/>
  <c r="BO114" i="6"/>
  <c r="BM114" i="6"/>
  <c r="BJ114" i="6"/>
  <c r="BI114" i="6"/>
  <c r="BH114" i="6"/>
  <c r="BF114" i="6"/>
  <c r="AO114" i="6"/>
  <c r="AN114" i="6"/>
  <c r="AL114" i="6"/>
  <c r="AI114" i="6"/>
  <c r="AH114" i="6"/>
  <c r="AG114" i="6"/>
  <c r="AD114" i="6"/>
  <c r="Z114" i="6"/>
  <c r="N114" i="6"/>
  <c r="N189" i="6" s="1"/>
  <c r="M114" i="6"/>
  <c r="L114" i="6"/>
  <c r="K114" i="6"/>
  <c r="J114" i="6"/>
  <c r="I114" i="6"/>
  <c r="E114" i="6"/>
  <c r="BD112" i="6"/>
  <c r="BC112" i="6"/>
  <c r="BB112" i="6"/>
  <c r="BA112" i="6"/>
  <c r="AZ112" i="6"/>
  <c r="AY112" i="6"/>
  <c r="AX112" i="6"/>
  <c r="AW112" i="6"/>
  <c r="BP112" i="6" s="1"/>
  <c r="AV112" i="6"/>
  <c r="AU112" i="6"/>
  <c r="AT112" i="6"/>
  <c r="AS112" i="6"/>
  <c r="BO112" i="6" s="1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BH112" i="6" s="1"/>
  <c r="L112" i="6"/>
  <c r="K112" i="6"/>
  <c r="J112" i="6"/>
  <c r="I112" i="6"/>
  <c r="H112" i="6"/>
  <c r="G112" i="6"/>
  <c r="F112" i="6"/>
  <c r="E112" i="6"/>
  <c r="D112" i="6" s="1"/>
  <c r="D113" i="6" s="1"/>
  <c r="BU111" i="6"/>
  <c r="BT111" i="6"/>
  <c r="BQ111" i="6"/>
  <c r="BP111" i="6"/>
  <c r="BV111" i="6" s="1"/>
  <c r="BO111" i="6"/>
  <c r="BN111" i="6"/>
  <c r="BM111" i="6"/>
  <c r="BL111" i="6"/>
  <c r="BX111" i="6" s="1"/>
  <c r="BK111" i="6"/>
  <c r="BJ111" i="6"/>
  <c r="BI111" i="6"/>
  <c r="BH111" i="6"/>
  <c r="BG111" i="6"/>
  <c r="BF111" i="6"/>
  <c r="BW111" i="6" s="1"/>
  <c r="D111" i="6"/>
  <c r="BW110" i="6"/>
  <c r="BV110" i="6"/>
  <c r="BQ110" i="6"/>
  <c r="BP110" i="6"/>
  <c r="BO110" i="6"/>
  <c r="BN110" i="6"/>
  <c r="BM110" i="6"/>
  <c r="BL110" i="6"/>
  <c r="BU110" i="6" s="1"/>
  <c r="BK110" i="6"/>
  <c r="BJ110" i="6"/>
  <c r="BT110" i="6" s="1"/>
  <c r="BI110" i="6"/>
  <c r="BH110" i="6"/>
  <c r="BG110" i="6"/>
  <c r="BF110" i="6"/>
  <c r="BS110" i="6" s="1"/>
  <c r="D110" i="6"/>
  <c r="BD108" i="6"/>
  <c r="BC108" i="6"/>
  <c r="BB108" i="6"/>
  <c r="BA108" i="6"/>
  <c r="AZ108" i="6"/>
  <c r="BQ108" i="6" s="1"/>
  <c r="AY108" i="6"/>
  <c r="AX108" i="6"/>
  <c r="AW108" i="6"/>
  <c r="AV108" i="6"/>
  <c r="BP108" i="6" s="1"/>
  <c r="AU108" i="6"/>
  <c r="AT108" i="6"/>
  <c r="AS108" i="6"/>
  <c r="AR108" i="6"/>
  <c r="BO108" i="6" s="1"/>
  <c r="AQ108" i="6"/>
  <c r="BQ107" i="6"/>
  <c r="BP107" i="6"/>
  <c r="BO107" i="6"/>
  <c r="BV107" i="6" s="1"/>
  <c r="BL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BG107" i="6" s="1"/>
  <c r="K107" i="6"/>
  <c r="J107" i="6"/>
  <c r="I107" i="6"/>
  <c r="H107" i="6"/>
  <c r="G107" i="6"/>
  <c r="F107" i="6"/>
  <c r="E107" i="6"/>
  <c r="D107" i="6"/>
  <c r="BQ106" i="6"/>
  <c r="BP106" i="6"/>
  <c r="BO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BD104" i="6"/>
  <c r="BD134" i="6" s="1"/>
  <c r="BC104" i="6"/>
  <c r="BB104" i="6"/>
  <c r="BA104" i="6"/>
  <c r="AZ104" i="6"/>
  <c r="BQ104" i="6" s="1"/>
  <c r="AY104" i="6"/>
  <c r="AX104" i="6"/>
  <c r="AW104" i="6"/>
  <c r="AV104" i="6"/>
  <c r="AV134" i="6" s="1"/>
  <c r="AU104" i="6"/>
  <c r="AT104" i="6"/>
  <c r="AS104" i="6"/>
  <c r="AR104" i="6"/>
  <c r="AQ104" i="6"/>
  <c r="AP104" i="6"/>
  <c r="AM104" i="6"/>
  <c r="AL104" i="6"/>
  <c r="AK104" i="6"/>
  <c r="AJ104" i="6"/>
  <c r="AI104" i="6"/>
  <c r="AG104" i="6"/>
  <c r="AF104" i="6"/>
  <c r="AE104" i="6"/>
  <c r="AB104" i="6"/>
  <c r="AA104" i="6"/>
  <c r="AA179" i="6" s="1"/>
  <c r="Z104" i="6"/>
  <c r="Y104" i="6"/>
  <c r="X104" i="6"/>
  <c r="W104" i="6"/>
  <c r="V104" i="6"/>
  <c r="T104" i="6"/>
  <c r="S104" i="6"/>
  <c r="R104" i="6"/>
  <c r="P104" i="6"/>
  <c r="O104" i="6"/>
  <c r="N104" i="6"/>
  <c r="L104" i="6"/>
  <c r="K104" i="6"/>
  <c r="I104" i="6"/>
  <c r="H104" i="6"/>
  <c r="G104" i="6"/>
  <c r="G179" i="6" s="1"/>
  <c r="F104" i="6"/>
  <c r="E104" i="6"/>
  <c r="BQ103" i="6"/>
  <c r="BP103" i="6"/>
  <c r="BO103" i="6"/>
  <c r="BV103" i="6" s="1"/>
  <c r="BN103" i="6"/>
  <c r="BM103" i="6"/>
  <c r="BL103" i="6"/>
  <c r="BK103" i="6"/>
  <c r="BJ103" i="6"/>
  <c r="BT103" i="6" s="1"/>
  <c r="BI103" i="6"/>
  <c r="BF103" i="6"/>
  <c r="AH103" i="6"/>
  <c r="AD103" i="6"/>
  <c r="M103" i="6"/>
  <c r="L103" i="6"/>
  <c r="K103" i="6"/>
  <c r="H103" i="6"/>
  <c r="BW102" i="6"/>
  <c r="BQ102" i="6"/>
  <c r="BP102" i="6"/>
  <c r="BO102" i="6"/>
  <c r="BV102" i="6" s="1"/>
  <c r="BN102" i="6"/>
  <c r="BM102" i="6"/>
  <c r="BL102" i="6"/>
  <c r="BK102" i="6"/>
  <c r="BJ102" i="6"/>
  <c r="BT102" i="6" s="1"/>
  <c r="BI102" i="6"/>
  <c r="BH102" i="6"/>
  <c r="BG102" i="6"/>
  <c r="BF102" i="6"/>
  <c r="BS102" i="6" s="1"/>
  <c r="D102" i="6"/>
  <c r="BT101" i="6"/>
  <c r="BQ101" i="6"/>
  <c r="BP101" i="6"/>
  <c r="BV101" i="6" s="1"/>
  <c r="BO101" i="6"/>
  <c r="BN101" i="6"/>
  <c r="BK101" i="6"/>
  <c r="BJ101" i="6"/>
  <c r="BI101" i="6"/>
  <c r="BH101" i="6"/>
  <c r="BG101" i="6"/>
  <c r="BF101" i="6"/>
  <c r="BW101" i="6" s="1"/>
  <c r="AI101" i="6"/>
  <c r="AH101" i="6"/>
  <c r="BQ100" i="6"/>
  <c r="BP100" i="6"/>
  <c r="BV100" i="6" s="1"/>
  <c r="BO100" i="6"/>
  <c r="BM100" i="6"/>
  <c r="BL100" i="6"/>
  <c r="BI100" i="6"/>
  <c r="BF100" i="6"/>
  <c r="AO100" i="6"/>
  <c r="AN100" i="6"/>
  <c r="AJ100" i="6"/>
  <c r="AH100" i="6"/>
  <c r="AD100" i="6"/>
  <c r="AC100" i="6"/>
  <c r="Y100" i="6"/>
  <c r="X100" i="6"/>
  <c r="U100" i="6"/>
  <c r="Q100" i="6"/>
  <c r="K100" i="6"/>
  <c r="J100" i="6"/>
  <c r="BD98" i="6"/>
  <c r="BC98" i="6"/>
  <c r="BB98" i="6"/>
  <c r="BA98" i="6"/>
  <c r="AZ98" i="6"/>
  <c r="AY98" i="6"/>
  <c r="AY134" i="6" s="1"/>
  <c r="AX98" i="6"/>
  <c r="BP98" i="6" s="1"/>
  <c r="AW98" i="6"/>
  <c r="AV98" i="6"/>
  <c r="AU98" i="6"/>
  <c r="BO98" i="6" s="1"/>
  <c r="AT98" i="6"/>
  <c r="AS98" i="6"/>
  <c r="AR98" i="6"/>
  <c r="AQ98" i="6"/>
  <c r="AQ134" i="6" s="1"/>
  <c r="AP98" i="6"/>
  <c r="AP173" i="6" s="1"/>
  <c r="AO98" i="6"/>
  <c r="AN98" i="6"/>
  <c r="AM98" i="6"/>
  <c r="BN98" i="6" s="1"/>
  <c r="AL98" i="6"/>
  <c r="AL173" i="6" s="1"/>
  <c r="AK98" i="6"/>
  <c r="AJ98" i="6"/>
  <c r="AI98" i="6"/>
  <c r="BM98" i="6" s="1"/>
  <c r="AH98" i="6"/>
  <c r="AH173" i="6" s="1"/>
  <c r="AG98" i="6"/>
  <c r="AF98" i="6"/>
  <c r="AE98" i="6"/>
  <c r="AE173" i="6" s="1"/>
  <c r="AD98" i="6"/>
  <c r="AD173" i="6" s="1"/>
  <c r="AC98" i="6"/>
  <c r="AB98" i="6"/>
  <c r="AA98" i="6"/>
  <c r="AA173" i="6" s="1"/>
  <c r="Z98" i="6"/>
  <c r="Z173" i="6" s="1"/>
  <c r="Y98" i="6"/>
  <c r="X98" i="6"/>
  <c r="W98" i="6"/>
  <c r="W173" i="6" s="1"/>
  <c r="V98" i="6"/>
  <c r="V173" i="6" s="1"/>
  <c r="U98" i="6"/>
  <c r="T98" i="6"/>
  <c r="S98" i="6"/>
  <c r="S173" i="6" s="1"/>
  <c r="R98" i="6"/>
  <c r="Q98" i="6"/>
  <c r="P98" i="6"/>
  <c r="O98" i="6"/>
  <c r="O173" i="6" s="1"/>
  <c r="N98" i="6"/>
  <c r="BH98" i="6" s="1"/>
  <c r="M98" i="6"/>
  <c r="L98" i="6"/>
  <c r="K98" i="6"/>
  <c r="BG98" i="6" s="1"/>
  <c r="J98" i="6"/>
  <c r="J173" i="6" s="1"/>
  <c r="I98" i="6"/>
  <c r="H98" i="6"/>
  <c r="G98" i="6"/>
  <c r="G173" i="6" s="1"/>
  <c r="F98" i="6"/>
  <c r="F173" i="6" s="1"/>
  <c r="E98" i="6"/>
  <c r="BQ97" i="6"/>
  <c r="BV97" i="6" s="1"/>
  <c r="BP97" i="6"/>
  <c r="BO97" i="6"/>
  <c r="BN97" i="6"/>
  <c r="BM97" i="6"/>
  <c r="BU97" i="6" s="1"/>
  <c r="BL97" i="6"/>
  <c r="BK97" i="6"/>
  <c r="BJ97" i="6"/>
  <c r="BI97" i="6"/>
  <c r="BT97" i="6" s="1"/>
  <c r="BH97" i="6"/>
  <c r="BG97" i="6"/>
  <c r="BF97" i="6"/>
  <c r="D97" i="6"/>
  <c r="BS96" i="6"/>
  <c r="BQ96" i="6"/>
  <c r="BP96" i="6"/>
  <c r="BO96" i="6"/>
  <c r="BV96" i="6" s="1"/>
  <c r="BN96" i="6"/>
  <c r="BM96" i="6"/>
  <c r="BL96" i="6"/>
  <c r="BU96" i="6" s="1"/>
  <c r="BK96" i="6"/>
  <c r="BT96" i="6" s="1"/>
  <c r="BJ96" i="6"/>
  <c r="BI96" i="6"/>
  <c r="BH96" i="6"/>
  <c r="BG96" i="6"/>
  <c r="BF96" i="6"/>
  <c r="BR96" i="6" s="1"/>
  <c r="D96" i="6"/>
  <c r="BD94" i="6"/>
  <c r="BC94" i="6"/>
  <c r="BB94" i="6"/>
  <c r="BA94" i="6"/>
  <c r="AZ94" i="6"/>
  <c r="AY94" i="6"/>
  <c r="AX94" i="6"/>
  <c r="AW94" i="6"/>
  <c r="AV94" i="6"/>
  <c r="AU94" i="6"/>
  <c r="AT94" i="6"/>
  <c r="BO94" i="6" s="1"/>
  <c r="AS94" i="6"/>
  <c r="AR94" i="6"/>
  <c r="AQ94" i="6"/>
  <c r="AP94" i="6"/>
  <c r="AO94" i="6"/>
  <c r="AL94" i="6"/>
  <c r="AK94" i="6"/>
  <c r="AH94" i="6"/>
  <c r="AG94" i="6"/>
  <c r="AD94" i="6"/>
  <c r="AC94" i="6"/>
  <c r="Z94" i="6"/>
  <c r="Y94" i="6"/>
  <c r="V94" i="6"/>
  <c r="U94" i="6"/>
  <c r="R94" i="6"/>
  <c r="Q94" i="6"/>
  <c r="N94" i="6"/>
  <c r="M94" i="6"/>
  <c r="J94" i="6"/>
  <c r="F94" i="6"/>
  <c r="E94" i="6"/>
  <c r="BQ93" i="6"/>
  <c r="BP93" i="6"/>
  <c r="BO93" i="6"/>
  <c r="BN93" i="6"/>
  <c r="BM93" i="6"/>
  <c r="BU93" i="6" s="1"/>
  <c r="BL93" i="6"/>
  <c r="BX93" i="6" s="1"/>
  <c r="BK93" i="6"/>
  <c r="BJ93" i="6"/>
  <c r="BI93" i="6"/>
  <c r="BT93" i="6" s="1"/>
  <c r="BH93" i="6"/>
  <c r="BG93" i="6"/>
  <c r="BF93" i="6"/>
  <c r="D93" i="6"/>
  <c r="BQ92" i="6"/>
  <c r="BP92" i="6"/>
  <c r="BO92" i="6"/>
  <c r="BV92" i="6" s="1"/>
  <c r="BN92" i="6"/>
  <c r="BM92" i="6"/>
  <c r="BL92" i="6"/>
  <c r="BU92" i="6" s="1"/>
  <c r="BK92" i="6"/>
  <c r="BJ92" i="6"/>
  <c r="BI92" i="6"/>
  <c r="BH92" i="6"/>
  <c r="BG92" i="6"/>
  <c r="BW92" i="6" s="1"/>
  <c r="BF92" i="6"/>
  <c r="BR92" i="6" s="1"/>
  <c r="D92" i="6"/>
  <c r="BQ91" i="6"/>
  <c r="BP91" i="6"/>
  <c r="BV91" i="6" s="1"/>
  <c r="BO91" i="6"/>
  <c r="BN91" i="6"/>
  <c r="BL91" i="6"/>
  <c r="BK91" i="6"/>
  <c r="BJ91" i="6"/>
  <c r="BI91" i="6"/>
  <c r="BT91" i="6" s="1"/>
  <c r="BH91" i="6"/>
  <c r="BG91" i="6"/>
  <c r="BF91" i="6"/>
  <c r="AI91" i="6"/>
  <c r="D91" i="6"/>
  <c r="BT90" i="6"/>
  <c r="BQ90" i="6"/>
  <c r="BP90" i="6"/>
  <c r="BO90" i="6"/>
  <c r="BV90" i="6" s="1"/>
  <c r="BM90" i="6"/>
  <c r="BL90" i="6"/>
  <c r="BK90" i="6"/>
  <c r="BJ90" i="6"/>
  <c r="BI90" i="6"/>
  <c r="BH90" i="6"/>
  <c r="AO90" i="6"/>
  <c r="K90" i="6"/>
  <c r="I90" i="6"/>
  <c r="H90" i="6"/>
  <c r="G90" i="6"/>
  <c r="D90" i="6"/>
  <c r="BQ89" i="6"/>
  <c r="BP89" i="6"/>
  <c r="BO89" i="6"/>
  <c r="BV89" i="6" s="1"/>
  <c r="AP89" i="6"/>
  <c r="AO89" i="6"/>
  <c r="AN89" i="6"/>
  <c r="AM89" i="6"/>
  <c r="AM164" i="6" s="1"/>
  <c r="AL89" i="6"/>
  <c r="AK89" i="6"/>
  <c r="AJ89" i="6"/>
  <c r="AI89" i="6"/>
  <c r="AH89" i="6"/>
  <c r="AG89" i="6"/>
  <c r="AF89" i="6"/>
  <c r="AE89" i="6"/>
  <c r="AE164" i="6" s="1"/>
  <c r="AD89" i="6"/>
  <c r="AC89" i="6"/>
  <c r="AB89" i="6"/>
  <c r="AA89" i="6"/>
  <c r="Z89" i="6"/>
  <c r="Y89" i="6"/>
  <c r="X89" i="6"/>
  <c r="W89" i="6"/>
  <c r="W164" i="6" s="1"/>
  <c r="V89" i="6"/>
  <c r="U89" i="6"/>
  <c r="T89" i="6"/>
  <c r="S89" i="6"/>
  <c r="R89" i="6"/>
  <c r="Q89" i="6"/>
  <c r="P89" i="6"/>
  <c r="O89" i="6"/>
  <c r="O164" i="6" s="1"/>
  <c r="N89" i="6"/>
  <c r="M89" i="6"/>
  <c r="L89" i="6"/>
  <c r="K89" i="6"/>
  <c r="J89" i="6"/>
  <c r="I89" i="6"/>
  <c r="H89" i="6"/>
  <c r="G89" i="6"/>
  <c r="G164" i="6" s="1"/>
  <c r="F89" i="6"/>
  <c r="E89" i="6"/>
  <c r="D89" i="6"/>
  <c r="BQ88" i="6"/>
  <c r="BP88" i="6"/>
  <c r="BO88" i="6"/>
  <c r="BV88" i="6" s="1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BK88" i="6" s="1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BO86" i="6"/>
  <c r="BL86" i="6"/>
  <c r="BU86" i="6" s="1"/>
  <c r="BD86" i="6"/>
  <c r="BC86" i="6"/>
  <c r="BC134" i="6" s="1"/>
  <c r="BB86" i="6"/>
  <c r="BA86" i="6"/>
  <c r="AZ86" i="6"/>
  <c r="BQ86" i="6" s="1"/>
  <c r="AY86" i="6"/>
  <c r="AX86" i="6"/>
  <c r="AW86" i="6"/>
  <c r="AV86" i="6"/>
  <c r="AU86" i="6"/>
  <c r="AU134" i="6" s="1"/>
  <c r="AT86" i="6"/>
  <c r="AS86" i="6"/>
  <c r="AR86" i="6"/>
  <c r="AQ86" i="6"/>
  <c r="AP86" i="6"/>
  <c r="AO86" i="6"/>
  <c r="AN86" i="6"/>
  <c r="AM86" i="6"/>
  <c r="BN86" i="6" s="1"/>
  <c r="AL86" i="6"/>
  <c r="AL161" i="6" s="1"/>
  <c r="AK86" i="6"/>
  <c r="AJ86" i="6"/>
  <c r="AI86" i="6"/>
  <c r="BM86" i="6" s="1"/>
  <c r="AH86" i="6"/>
  <c r="AG86" i="6"/>
  <c r="AF86" i="6"/>
  <c r="AE86" i="6"/>
  <c r="AE161" i="6" s="1"/>
  <c r="AD86" i="6"/>
  <c r="AD161" i="6" s="1"/>
  <c r="AC86" i="6"/>
  <c r="AB86" i="6"/>
  <c r="AA86" i="6"/>
  <c r="Z86" i="6"/>
  <c r="Y86" i="6"/>
  <c r="X86" i="6"/>
  <c r="W86" i="6"/>
  <c r="W161" i="6" s="1"/>
  <c r="V86" i="6"/>
  <c r="V161" i="6" s="1"/>
  <c r="U86" i="6"/>
  <c r="T86" i="6"/>
  <c r="S86" i="6"/>
  <c r="R86" i="6"/>
  <c r="Q86" i="6"/>
  <c r="P86" i="6"/>
  <c r="O86" i="6"/>
  <c r="O161" i="6" s="1"/>
  <c r="M86" i="6"/>
  <c r="K86" i="6"/>
  <c r="K161" i="6" s="1"/>
  <c r="J86" i="6"/>
  <c r="G86" i="6"/>
  <c r="G161" i="6" s="1"/>
  <c r="E86" i="6"/>
  <c r="BV85" i="6"/>
  <c r="BU85" i="6"/>
  <c r="BQ85" i="6"/>
  <c r="BP85" i="6"/>
  <c r="BO85" i="6"/>
  <c r="BN85" i="6"/>
  <c r="BM85" i="6"/>
  <c r="BL85" i="6"/>
  <c r="BX85" i="6" s="1"/>
  <c r="BK85" i="6"/>
  <c r="BJ85" i="6"/>
  <c r="BI85" i="6"/>
  <c r="BH85" i="6"/>
  <c r="BG85" i="6"/>
  <c r="BF85" i="6"/>
  <c r="D85" i="6"/>
  <c r="BQ84" i="6"/>
  <c r="BP84" i="6"/>
  <c r="BO84" i="6"/>
  <c r="BN84" i="6"/>
  <c r="BM84" i="6"/>
  <c r="BL84" i="6"/>
  <c r="BU84" i="6" s="1"/>
  <c r="BK84" i="6"/>
  <c r="BT84" i="6" s="1"/>
  <c r="BJ84" i="6"/>
  <c r="BI84" i="6"/>
  <c r="BH84" i="6"/>
  <c r="BG84" i="6"/>
  <c r="BF84" i="6"/>
  <c r="D84" i="6"/>
  <c r="BQ83" i="6"/>
  <c r="BV83" i="6" s="1"/>
  <c r="BP83" i="6"/>
  <c r="BO83" i="6"/>
  <c r="BN83" i="6"/>
  <c r="BM83" i="6"/>
  <c r="BU83" i="6" s="1"/>
  <c r="BL83" i="6"/>
  <c r="BK83" i="6"/>
  <c r="BJ83" i="6"/>
  <c r="BI83" i="6"/>
  <c r="BH83" i="6"/>
  <c r="L83" i="6"/>
  <c r="J83" i="6"/>
  <c r="I83" i="6"/>
  <c r="H83" i="6"/>
  <c r="F83" i="6"/>
  <c r="BT82" i="6"/>
  <c r="BQ82" i="6"/>
  <c r="BP82" i="6"/>
  <c r="BO82" i="6"/>
  <c r="BN82" i="6"/>
  <c r="BM82" i="6"/>
  <c r="BL82" i="6"/>
  <c r="BX82" i="6" s="1"/>
  <c r="BK82" i="6"/>
  <c r="BJ82" i="6"/>
  <c r="BI82" i="6"/>
  <c r="BF82" i="6"/>
  <c r="AT81" i="6"/>
  <c r="AT80" i="6" s="1"/>
  <c r="AQ81" i="6"/>
  <c r="AQ80" i="6" s="1"/>
  <c r="AP81" i="6"/>
  <c r="AP80" i="6" s="1"/>
  <c r="BC79" i="6"/>
  <c r="AU79" i="6"/>
  <c r="AM79" i="6"/>
  <c r="AE79" i="6"/>
  <c r="W79" i="6"/>
  <c r="O79" i="6"/>
  <c r="G79" i="6"/>
  <c r="C77" i="6"/>
  <c r="BX76" i="6"/>
  <c r="BQ76" i="6"/>
  <c r="BP76" i="6"/>
  <c r="BO76" i="6"/>
  <c r="BN76" i="6"/>
  <c r="BM76" i="6"/>
  <c r="BL76" i="6"/>
  <c r="BU76" i="6" s="1"/>
  <c r="BK76" i="6"/>
  <c r="BT76" i="6" s="1"/>
  <c r="BJ76" i="6"/>
  <c r="BI76" i="6"/>
  <c r="BH76" i="6"/>
  <c r="BW76" i="6" s="1"/>
  <c r="BG76" i="6"/>
  <c r="BF76" i="6"/>
  <c r="D76" i="6"/>
  <c r="BV75" i="6"/>
  <c r="BU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D75" i="6"/>
  <c r="BC74" i="6"/>
  <c r="BC77" i="6" s="1"/>
  <c r="BC136" i="6" s="1"/>
  <c r="BB74" i="6"/>
  <c r="AY74" i="6"/>
  <c r="AY79" i="6" s="1"/>
  <c r="AX74" i="6"/>
  <c r="AU74" i="6"/>
  <c r="AU77" i="6" s="1"/>
  <c r="AU136" i="6" s="1"/>
  <c r="AT74" i="6"/>
  <c r="AQ74" i="6"/>
  <c r="AQ79" i="6" s="1"/>
  <c r="AP74" i="6"/>
  <c r="AM74" i="6"/>
  <c r="AM207" i="6" s="1"/>
  <c r="AL74" i="6"/>
  <c r="AL207" i="6" s="1"/>
  <c r="AI74" i="6"/>
  <c r="AH74" i="6"/>
  <c r="AE74" i="6"/>
  <c r="AE207" i="6" s="1"/>
  <c r="AD74" i="6"/>
  <c r="AD207" i="6" s="1"/>
  <c r="AA74" i="6"/>
  <c r="Z74" i="6"/>
  <c r="W74" i="6"/>
  <c r="W207" i="6" s="1"/>
  <c r="V74" i="6"/>
  <c r="V207" i="6" s="1"/>
  <c r="S74" i="6"/>
  <c r="R74" i="6"/>
  <c r="O74" i="6"/>
  <c r="O207" i="6" s="1"/>
  <c r="N74" i="6"/>
  <c r="N207" i="6" s="1"/>
  <c r="K74" i="6"/>
  <c r="J74" i="6"/>
  <c r="G74" i="6"/>
  <c r="G207" i="6" s="1"/>
  <c r="F74" i="6"/>
  <c r="F207" i="6" s="1"/>
  <c r="BQ73" i="6"/>
  <c r="BP73" i="6"/>
  <c r="BP208" i="6" s="1"/>
  <c r="BO73" i="6"/>
  <c r="BO68" i="6" s="1"/>
  <c r="BN73" i="6"/>
  <c r="BM73" i="6"/>
  <c r="BL73" i="6"/>
  <c r="BK73" i="6"/>
  <c r="BJ73" i="6"/>
  <c r="BI73" i="6"/>
  <c r="BH73" i="6"/>
  <c r="BG73" i="6"/>
  <c r="E73" i="6"/>
  <c r="BC70" i="6"/>
  <c r="AY70" i="6"/>
  <c r="AU70" i="6"/>
  <c r="AQ70" i="6"/>
  <c r="AM70" i="6"/>
  <c r="AI70" i="6"/>
  <c r="AE70" i="6"/>
  <c r="AA70" i="6"/>
  <c r="W70" i="6"/>
  <c r="S70" i="6"/>
  <c r="O70" i="6"/>
  <c r="K70" i="6"/>
  <c r="G70" i="6"/>
  <c r="BP69" i="6"/>
  <c r="BO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BQ68" i="6"/>
  <c r="BP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M68" i="6"/>
  <c r="AI68" i="6"/>
  <c r="AE68" i="6"/>
  <c r="AA68" i="6"/>
  <c r="W68" i="6"/>
  <c r="S68" i="6"/>
  <c r="O68" i="6"/>
  <c r="K68" i="6"/>
  <c r="G68" i="6"/>
  <c r="BP66" i="6"/>
  <c r="BO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BP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M65" i="6"/>
  <c r="AI65" i="6"/>
  <c r="AE65" i="6"/>
  <c r="AA65" i="6"/>
  <c r="W65" i="6"/>
  <c r="S65" i="6"/>
  <c r="O65" i="6"/>
  <c r="K65" i="6"/>
  <c r="G65" i="6"/>
  <c r="BP63" i="6"/>
  <c r="BO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BP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M62" i="6"/>
  <c r="AI62" i="6"/>
  <c r="AE62" i="6"/>
  <c r="AA62" i="6"/>
  <c r="W62" i="6"/>
  <c r="S62" i="6"/>
  <c r="O62" i="6"/>
  <c r="K62" i="6"/>
  <c r="G62" i="6"/>
  <c r="BP61" i="6"/>
  <c r="BO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L61" i="6"/>
  <c r="AD61" i="6"/>
  <c r="V61" i="6"/>
  <c r="N61" i="6"/>
  <c r="F61" i="6"/>
  <c r="BP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M60" i="6"/>
  <c r="AI60" i="6"/>
  <c r="AE60" i="6"/>
  <c r="AA60" i="6"/>
  <c r="W60" i="6"/>
  <c r="S60" i="6"/>
  <c r="O60" i="6"/>
  <c r="K60" i="6"/>
  <c r="G60" i="6"/>
  <c r="BP59" i="6"/>
  <c r="BO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BQ56" i="6"/>
  <c r="BP56" i="6"/>
  <c r="BO56" i="6"/>
  <c r="BN56" i="6"/>
  <c r="BM56" i="6"/>
  <c r="BL56" i="6"/>
  <c r="BX56" i="6" s="1"/>
  <c r="BK56" i="6"/>
  <c r="BJ56" i="6"/>
  <c r="BI56" i="6"/>
  <c r="BT56" i="6" s="1"/>
  <c r="BH56" i="6"/>
  <c r="BG56" i="6"/>
  <c r="BF56" i="6"/>
  <c r="D56" i="6"/>
  <c r="BQ55" i="6"/>
  <c r="BP55" i="6"/>
  <c r="BO55" i="6"/>
  <c r="BV55" i="6" s="1"/>
  <c r="BN55" i="6"/>
  <c r="BM55" i="6"/>
  <c r="BL55" i="6"/>
  <c r="BK55" i="6"/>
  <c r="BJ55" i="6"/>
  <c r="BI55" i="6"/>
  <c r="BH55" i="6"/>
  <c r="BG55" i="6"/>
  <c r="BS55" i="6" s="1"/>
  <c r="BF55" i="6"/>
  <c r="BR55" i="6" s="1"/>
  <c r="D55" i="6"/>
  <c r="BQ54" i="6"/>
  <c r="BP54" i="6"/>
  <c r="BV54" i="6" s="1"/>
  <c r="BO54" i="6"/>
  <c r="BN54" i="6"/>
  <c r="BM54" i="6"/>
  <c r="BL54" i="6"/>
  <c r="BU54" i="6" s="1"/>
  <c r="BK54" i="6"/>
  <c r="BJ54" i="6"/>
  <c r="BI54" i="6"/>
  <c r="BT54" i="6" s="1"/>
  <c r="BH54" i="6"/>
  <c r="BG54" i="6"/>
  <c r="E54" i="6"/>
  <c r="D54" i="6"/>
  <c r="BP53" i="6"/>
  <c r="BO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D52" i="6" s="1"/>
  <c r="F52" i="6"/>
  <c r="E52" i="6"/>
  <c r="BQ51" i="6"/>
  <c r="BP51" i="6"/>
  <c r="BO51" i="6"/>
  <c r="BV51" i="6" s="1"/>
  <c r="BN51" i="6"/>
  <c r="BM51" i="6"/>
  <c r="BL51" i="6"/>
  <c r="BK51" i="6"/>
  <c r="BJ51" i="6"/>
  <c r="BT51" i="6" s="1"/>
  <c r="BI51" i="6"/>
  <c r="BH51" i="6"/>
  <c r="BG51" i="6"/>
  <c r="BF51" i="6"/>
  <c r="BW51" i="6" s="1"/>
  <c r="D51" i="6"/>
  <c r="BU50" i="6"/>
  <c r="BT50" i="6"/>
  <c r="BQ50" i="6"/>
  <c r="BP50" i="6"/>
  <c r="BV50" i="6" s="1"/>
  <c r="BO50" i="6"/>
  <c r="BN50" i="6"/>
  <c r="BM50" i="6"/>
  <c r="BL50" i="6"/>
  <c r="BX50" i="6" s="1"/>
  <c r="BK50" i="6"/>
  <c r="BJ50" i="6"/>
  <c r="BI50" i="6"/>
  <c r="BH50" i="6"/>
  <c r="BG50" i="6"/>
  <c r="BF50" i="6"/>
  <c r="D50" i="6"/>
  <c r="BW49" i="6"/>
  <c r="BV49" i="6"/>
  <c r="BQ49" i="6"/>
  <c r="BP49" i="6"/>
  <c r="BO49" i="6"/>
  <c r="BN49" i="6"/>
  <c r="BM49" i="6"/>
  <c r="BL49" i="6"/>
  <c r="BK49" i="6"/>
  <c r="BJ49" i="6"/>
  <c r="BT49" i="6" s="1"/>
  <c r="BI49" i="6"/>
  <c r="BH49" i="6"/>
  <c r="BG49" i="6"/>
  <c r="BF49" i="6"/>
  <c r="BS49" i="6" s="1"/>
  <c r="D49" i="6"/>
  <c r="BU48" i="6"/>
  <c r="BT48" i="6"/>
  <c r="BQ48" i="6"/>
  <c r="BP48" i="6"/>
  <c r="BO48" i="6"/>
  <c r="BN48" i="6"/>
  <c r="BM48" i="6"/>
  <c r="BL48" i="6"/>
  <c r="BX48" i="6" s="1"/>
  <c r="BK48" i="6"/>
  <c r="BJ48" i="6"/>
  <c r="BI48" i="6"/>
  <c r="BH48" i="6"/>
  <c r="BG48" i="6"/>
  <c r="BF48" i="6"/>
  <c r="BW48" i="6" s="1"/>
  <c r="D48" i="6"/>
  <c r="BD47" i="6"/>
  <c r="BC47" i="6"/>
  <c r="BB47" i="6"/>
  <c r="BA47" i="6"/>
  <c r="AZ47" i="6"/>
  <c r="AY47" i="6"/>
  <c r="AX47" i="6"/>
  <c r="AW47" i="6"/>
  <c r="BP47" i="6" s="1"/>
  <c r="AV47" i="6"/>
  <c r="AU47" i="6"/>
  <c r="AT47" i="6"/>
  <c r="AS47" i="6"/>
  <c r="BO47" i="6" s="1"/>
  <c r="AR47" i="6"/>
  <c r="AQ47" i="6"/>
  <c r="AP47" i="6"/>
  <c r="AO47" i="6"/>
  <c r="BN47" i="6" s="1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BK47" i="6" s="1"/>
  <c r="Y47" i="6"/>
  <c r="X47" i="6"/>
  <c r="W47" i="6"/>
  <c r="V47" i="6"/>
  <c r="BJ47" i="6" s="1"/>
  <c r="U47" i="6"/>
  <c r="T47" i="6"/>
  <c r="S47" i="6"/>
  <c r="R47" i="6"/>
  <c r="Q47" i="6"/>
  <c r="P47" i="6"/>
  <c r="O47" i="6"/>
  <c r="N47" i="6"/>
  <c r="M47" i="6"/>
  <c r="BH47" i="6" s="1"/>
  <c r="L47" i="6"/>
  <c r="K47" i="6"/>
  <c r="J47" i="6"/>
  <c r="I47" i="6"/>
  <c r="BG47" i="6" s="1"/>
  <c r="H47" i="6"/>
  <c r="G47" i="6"/>
  <c r="F47" i="6"/>
  <c r="E47" i="6"/>
  <c r="D47" i="6" s="1"/>
  <c r="BU46" i="6"/>
  <c r="BT46" i="6"/>
  <c r="BQ46" i="6"/>
  <c r="BP46" i="6"/>
  <c r="BO46" i="6"/>
  <c r="BN46" i="6"/>
  <c r="BM46" i="6"/>
  <c r="BL46" i="6"/>
  <c r="BX46" i="6" s="1"/>
  <c r="BK46" i="6"/>
  <c r="BJ46" i="6"/>
  <c r="BI46" i="6"/>
  <c r="BH46" i="6"/>
  <c r="BG46" i="6"/>
  <c r="BF46" i="6"/>
  <c r="BW46" i="6" s="1"/>
  <c r="D46" i="6"/>
  <c r="BW45" i="6"/>
  <c r="BV45" i="6"/>
  <c r="BQ45" i="6"/>
  <c r="BP45" i="6"/>
  <c r="BO45" i="6"/>
  <c r="BN45" i="6"/>
  <c r="BM45" i="6"/>
  <c r="BL45" i="6"/>
  <c r="BU45" i="6" s="1"/>
  <c r="BK45" i="6"/>
  <c r="BJ45" i="6"/>
  <c r="BT45" i="6" s="1"/>
  <c r="BI45" i="6"/>
  <c r="BH45" i="6"/>
  <c r="BG45" i="6"/>
  <c r="BF45" i="6"/>
  <c r="BS45" i="6" s="1"/>
  <c r="D45" i="6"/>
  <c r="BQ44" i="6"/>
  <c r="BP44" i="6"/>
  <c r="BO44" i="6"/>
  <c r="BN44" i="6"/>
  <c r="BM44" i="6"/>
  <c r="BL44" i="6"/>
  <c r="BX44" i="6" s="1"/>
  <c r="BK44" i="6"/>
  <c r="BJ44" i="6"/>
  <c r="BI44" i="6"/>
  <c r="BT44" i="6" s="1"/>
  <c r="BH44" i="6"/>
  <c r="BG44" i="6"/>
  <c r="BF44" i="6"/>
  <c r="D44" i="6"/>
  <c r="BQ43" i="6"/>
  <c r="BP43" i="6"/>
  <c r="BO43" i="6"/>
  <c r="BV43" i="6" s="1"/>
  <c r="BN43" i="6"/>
  <c r="BM43" i="6"/>
  <c r="BL43" i="6"/>
  <c r="BU43" i="6" s="1"/>
  <c r="BK43" i="6"/>
  <c r="BJ43" i="6"/>
  <c r="BI43" i="6"/>
  <c r="BH43" i="6"/>
  <c r="BG43" i="6"/>
  <c r="BS43" i="6" s="1"/>
  <c r="BF43" i="6"/>
  <c r="BR43" i="6" s="1"/>
  <c r="D43" i="6"/>
  <c r="BQ42" i="6"/>
  <c r="BP42" i="6"/>
  <c r="BV42" i="6" s="1"/>
  <c r="BO42" i="6"/>
  <c r="BN42" i="6"/>
  <c r="BM42" i="6"/>
  <c r="BL42" i="6"/>
  <c r="BU42" i="6" s="1"/>
  <c r="BK42" i="6"/>
  <c r="BJ42" i="6"/>
  <c r="BI42" i="6"/>
  <c r="BT42" i="6" s="1"/>
  <c r="BH42" i="6"/>
  <c r="BG42" i="6"/>
  <c r="BF42" i="6"/>
  <c r="D42" i="6"/>
  <c r="BQ41" i="6"/>
  <c r="BP41" i="6"/>
  <c r="BO41" i="6"/>
  <c r="BV41" i="6" s="1"/>
  <c r="BN41" i="6"/>
  <c r="BM41" i="6"/>
  <c r="BL41" i="6"/>
  <c r="BK41" i="6"/>
  <c r="BJ41" i="6"/>
  <c r="BT41" i="6" s="1"/>
  <c r="BI41" i="6"/>
  <c r="BH41" i="6"/>
  <c r="BG41" i="6"/>
  <c r="BF41" i="6"/>
  <c r="BW41" i="6" s="1"/>
  <c r="D41" i="6"/>
  <c r="BU40" i="6"/>
  <c r="BT40" i="6"/>
  <c r="BQ40" i="6"/>
  <c r="BP40" i="6"/>
  <c r="BV40" i="6" s="1"/>
  <c r="BO40" i="6"/>
  <c r="BN40" i="6"/>
  <c r="BM40" i="6"/>
  <c r="BL40" i="6"/>
  <c r="BX40" i="6" s="1"/>
  <c r="BK40" i="6"/>
  <c r="BJ40" i="6"/>
  <c r="BI40" i="6"/>
  <c r="BH40" i="6"/>
  <c r="BG40" i="6"/>
  <c r="BF40" i="6"/>
  <c r="D40" i="6"/>
  <c r="BW39" i="6"/>
  <c r="BQ39" i="6"/>
  <c r="BP39" i="6"/>
  <c r="BO39" i="6"/>
  <c r="BV39" i="6" s="1"/>
  <c r="BN39" i="6"/>
  <c r="BM39" i="6"/>
  <c r="BL39" i="6"/>
  <c r="BK39" i="6"/>
  <c r="BJ39" i="6"/>
  <c r="BT39" i="6" s="1"/>
  <c r="BI39" i="6"/>
  <c r="BH39" i="6"/>
  <c r="BG39" i="6"/>
  <c r="BF39" i="6"/>
  <c r="BS39" i="6" s="1"/>
  <c r="D39" i="6"/>
  <c r="BU38" i="6"/>
  <c r="BT38" i="6"/>
  <c r="BQ38" i="6"/>
  <c r="BP38" i="6"/>
  <c r="BO38" i="6"/>
  <c r="BN38" i="6"/>
  <c r="BM38" i="6"/>
  <c r="BL38" i="6"/>
  <c r="BX38" i="6" s="1"/>
  <c r="BK38" i="6"/>
  <c r="BJ38" i="6"/>
  <c r="BI38" i="6"/>
  <c r="BH38" i="6"/>
  <c r="BG38" i="6"/>
  <c r="BF38" i="6"/>
  <c r="BW38" i="6" s="1"/>
  <c r="D38" i="6"/>
  <c r="BW37" i="6"/>
  <c r="BV37" i="6"/>
  <c r="BQ37" i="6"/>
  <c r="BP37" i="6"/>
  <c r="BO37" i="6"/>
  <c r="BN37" i="6"/>
  <c r="BM37" i="6"/>
  <c r="BL37" i="6"/>
  <c r="BU37" i="6" s="1"/>
  <c r="BK37" i="6"/>
  <c r="BJ37" i="6"/>
  <c r="BT37" i="6" s="1"/>
  <c r="BI37" i="6"/>
  <c r="BH37" i="6"/>
  <c r="BG37" i="6"/>
  <c r="BF37" i="6"/>
  <c r="BS37" i="6" s="1"/>
  <c r="D37" i="6"/>
  <c r="BQ36" i="6"/>
  <c r="BP36" i="6"/>
  <c r="BO36" i="6"/>
  <c r="BN36" i="6"/>
  <c r="BM36" i="6"/>
  <c r="BL36" i="6"/>
  <c r="BX36" i="6" s="1"/>
  <c r="BK36" i="6"/>
  <c r="BJ36" i="6"/>
  <c r="BI36" i="6"/>
  <c r="BT36" i="6" s="1"/>
  <c r="BH36" i="6"/>
  <c r="BG36" i="6"/>
  <c r="BF36" i="6"/>
  <c r="D36" i="6"/>
  <c r="BQ34" i="6"/>
  <c r="BP34" i="6"/>
  <c r="BO34" i="6"/>
  <c r="BV34" i="6" s="1"/>
  <c r="BN34" i="6"/>
  <c r="BM34" i="6"/>
  <c r="BL34" i="6"/>
  <c r="BU34" i="6" s="1"/>
  <c r="BK34" i="6"/>
  <c r="BJ34" i="6"/>
  <c r="BI34" i="6"/>
  <c r="BH34" i="6"/>
  <c r="BG34" i="6"/>
  <c r="BS34" i="6" s="1"/>
  <c r="BF34" i="6"/>
  <c r="BR34" i="6" s="1"/>
  <c r="D34" i="6"/>
  <c r="BQ33" i="6"/>
  <c r="BP33" i="6"/>
  <c r="BV33" i="6" s="1"/>
  <c r="BO33" i="6"/>
  <c r="BN33" i="6"/>
  <c r="BM33" i="6"/>
  <c r="BL33" i="6"/>
  <c r="BU33" i="6" s="1"/>
  <c r="BK33" i="6"/>
  <c r="BJ33" i="6"/>
  <c r="BI33" i="6"/>
  <c r="BT33" i="6" s="1"/>
  <c r="BH33" i="6"/>
  <c r="BG33" i="6"/>
  <c r="BF33" i="6"/>
  <c r="D33" i="6"/>
  <c r="BU31" i="6"/>
  <c r="BT31" i="6"/>
  <c r="BQ31" i="6"/>
  <c r="BP31" i="6"/>
  <c r="BV31" i="6" s="1"/>
  <c r="BO31" i="6"/>
  <c r="BN31" i="6"/>
  <c r="BM31" i="6"/>
  <c r="BL31" i="6"/>
  <c r="BX31" i="6" s="1"/>
  <c r="BK31" i="6"/>
  <c r="BJ31" i="6"/>
  <c r="BI31" i="6"/>
  <c r="BH31" i="6"/>
  <c r="BG31" i="6"/>
  <c r="BF31" i="6"/>
  <c r="BW31" i="6" s="1"/>
  <c r="D31" i="6"/>
  <c r="BV30" i="6"/>
  <c r="BQ30" i="6"/>
  <c r="BP30" i="6"/>
  <c r="BO30" i="6"/>
  <c r="BN30" i="6"/>
  <c r="BM30" i="6"/>
  <c r="BL30" i="6"/>
  <c r="BU30" i="6" s="1"/>
  <c r="BK30" i="6"/>
  <c r="BJ30" i="6"/>
  <c r="BT30" i="6" s="1"/>
  <c r="BI30" i="6"/>
  <c r="BH30" i="6"/>
  <c r="BG30" i="6"/>
  <c r="BF30" i="6"/>
  <c r="BS30" i="6" s="1"/>
  <c r="D30" i="6"/>
  <c r="BQ29" i="6"/>
  <c r="BP29" i="6"/>
  <c r="BO29" i="6"/>
  <c r="BN29" i="6"/>
  <c r="BM29" i="6"/>
  <c r="BU29" i="6" s="1"/>
  <c r="BL29" i="6"/>
  <c r="BX29" i="6" s="1"/>
  <c r="BK29" i="6"/>
  <c r="BJ29" i="6"/>
  <c r="BI29" i="6"/>
  <c r="BT29" i="6" s="1"/>
  <c r="BH29" i="6"/>
  <c r="BG29" i="6"/>
  <c r="BF29" i="6"/>
  <c r="D29" i="6"/>
  <c r="BC27" i="6"/>
  <c r="BC28" i="6" s="1"/>
  <c r="AU27" i="6"/>
  <c r="AU28" i="6" s="1"/>
  <c r="AM27" i="6"/>
  <c r="AE27" i="6"/>
  <c r="AE28" i="6" s="1"/>
  <c r="W27" i="6"/>
  <c r="W28" i="6" s="1"/>
  <c r="O27" i="6"/>
  <c r="O28" i="6" s="1"/>
  <c r="G27" i="6"/>
  <c r="G28" i="6" s="1"/>
  <c r="BV26" i="6"/>
  <c r="BQ26" i="6"/>
  <c r="BP26" i="6"/>
  <c r="BO26" i="6"/>
  <c r="BN26" i="6"/>
  <c r="BM26" i="6"/>
  <c r="BU26" i="6" s="1"/>
  <c r="BL26" i="6"/>
  <c r="BX26" i="6" s="1"/>
  <c r="BK26" i="6"/>
  <c r="BJ26" i="6"/>
  <c r="BI26" i="6"/>
  <c r="BT26" i="6" s="1"/>
  <c r="BH26" i="6"/>
  <c r="BG26" i="6"/>
  <c r="BF26" i="6"/>
  <c r="D26" i="6"/>
  <c r="BX25" i="6"/>
  <c r="BQ25" i="6"/>
  <c r="BP25" i="6"/>
  <c r="BO25" i="6"/>
  <c r="BV25" i="6" s="1"/>
  <c r="BN25" i="6"/>
  <c r="BM25" i="6"/>
  <c r="BL25" i="6"/>
  <c r="BU25" i="6" s="1"/>
  <c r="BK25" i="6"/>
  <c r="BT25" i="6" s="1"/>
  <c r="BJ25" i="6"/>
  <c r="BI25" i="6"/>
  <c r="BH25" i="6"/>
  <c r="BG25" i="6"/>
  <c r="BW25" i="6" s="1"/>
  <c r="BF25" i="6"/>
  <c r="D25" i="6"/>
  <c r="BU24" i="6"/>
  <c r="BQ24" i="6"/>
  <c r="BV24" i="6" s="1"/>
  <c r="BP24" i="6"/>
  <c r="BO24" i="6"/>
  <c r="BN24" i="6"/>
  <c r="BM24" i="6"/>
  <c r="BL24" i="6"/>
  <c r="BK24" i="6"/>
  <c r="BJ24" i="6"/>
  <c r="BI24" i="6"/>
  <c r="BT24" i="6" s="1"/>
  <c r="BH24" i="6"/>
  <c r="BG24" i="6"/>
  <c r="BF24" i="6"/>
  <c r="D24" i="6"/>
  <c r="BQ23" i="6"/>
  <c r="BP23" i="6"/>
  <c r="BO23" i="6"/>
  <c r="BN23" i="6"/>
  <c r="BM23" i="6"/>
  <c r="BL23" i="6"/>
  <c r="BU23" i="6" s="1"/>
  <c r="BK23" i="6"/>
  <c r="BT23" i="6" s="1"/>
  <c r="BJ23" i="6"/>
  <c r="BI23" i="6"/>
  <c r="BH23" i="6"/>
  <c r="BW23" i="6" s="1"/>
  <c r="BG23" i="6"/>
  <c r="BS23" i="6" s="1"/>
  <c r="BF23" i="6"/>
  <c r="D23" i="6"/>
  <c r="BQ22" i="6"/>
  <c r="BV22" i="6" s="1"/>
  <c r="BP22" i="6"/>
  <c r="BO22" i="6"/>
  <c r="BN22" i="6"/>
  <c r="BM22" i="6"/>
  <c r="BU22" i="6" s="1"/>
  <c r="BL22" i="6"/>
  <c r="BK22" i="6"/>
  <c r="BJ22" i="6"/>
  <c r="BI22" i="6"/>
  <c r="BH22" i="6"/>
  <c r="BG22" i="6"/>
  <c r="BF22" i="6"/>
  <c r="D22" i="6"/>
  <c r="BQ21" i="6"/>
  <c r="BP21" i="6"/>
  <c r="BO21" i="6"/>
  <c r="BV21" i="6" s="1"/>
  <c r="BN21" i="6"/>
  <c r="BM21" i="6"/>
  <c r="BL21" i="6"/>
  <c r="BU21" i="6" s="1"/>
  <c r="BK21" i="6"/>
  <c r="BT21" i="6" s="1"/>
  <c r="BJ21" i="6"/>
  <c r="BI21" i="6"/>
  <c r="BH21" i="6"/>
  <c r="BG21" i="6"/>
  <c r="BS21" i="6" s="1"/>
  <c r="BF21" i="6"/>
  <c r="D21" i="6"/>
  <c r="BQ20" i="6"/>
  <c r="BV20" i="6" s="1"/>
  <c r="BP20" i="6"/>
  <c r="BO20" i="6"/>
  <c r="BN20" i="6"/>
  <c r="BM20" i="6"/>
  <c r="BU20" i="6" s="1"/>
  <c r="BL20" i="6"/>
  <c r="BK20" i="6"/>
  <c r="BJ20" i="6"/>
  <c r="BI20" i="6"/>
  <c r="BT20" i="6" s="1"/>
  <c r="BH20" i="6"/>
  <c r="BG20" i="6"/>
  <c r="BF20" i="6"/>
  <c r="D20" i="6"/>
  <c r="BX19" i="6"/>
  <c r="BS19" i="6"/>
  <c r="BQ19" i="6"/>
  <c r="BP19" i="6"/>
  <c r="BO19" i="6"/>
  <c r="BV19" i="6" s="1"/>
  <c r="BN19" i="6"/>
  <c r="BM19" i="6"/>
  <c r="BL19" i="6"/>
  <c r="BU19" i="6" s="1"/>
  <c r="BK19" i="6"/>
  <c r="BT19" i="6" s="1"/>
  <c r="BJ19" i="6"/>
  <c r="BI19" i="6"/>
  <c r="BH19" i="6"/>
  <c r="BG19" i="6"/>
  <c r="BW19" i="6" s="1"/>
  <c r="BF19" i="6"/>
  <c r="BR19" i="6" s="1"/>
  <c r="D19" i="6"/>
  <c r="BV18" i="6"/>
  <c r="BQ18" i="6"/>
  <c r="BP18" i="6"/>
  <c r="BO18" i="6"/>
  <c r="BN18" i="6"/>
  <c r="BM18" i="6"/>
  <c r="BU18" i="6" s="1"/>
  <c r="BL18" i="6"/>
  <c r="BX18" i="6" s="1"/>
  <c r="BK18" i="6"/>
  <c r="BJ18" i="6"/>
  <c r="BI18" i="6"/>
  <c r="BT18" i="6" s="1"/>
  <c r="BH18" i="6"/>
  <c r="BG18" i="6"/>
  <c r="BF18" i="6"/>
  <c r="D18" i="6"/>
  <c r="BX17" i="6"/>
  <c r="BQ17" i="6"/>
  <c r="BP17" i="6"/>
  <c r="BO17" i="6"/>
  <c r="BV17" i="6" s="1"/>
  <c r="BN17" i="6"/>
  <c r="BM17" i="6"/>
  <c r="BL17" i="6"/>
  <c r="BU17" i="6" s="1"/>
  <c r="BK17" i="6"/>
  <c r="BT17" i="6" s="1"/>
  <c r="BJ17" i="6"/>
  <c r="BI17" i="6"/>
  <c r="BH17" i="6"/>
  <c r="BG17" i="6"/>
  <c r="BW17" i="6" s="1"/>
  <c r="BF17" i="6"/>
  <c r="BR17" i="6" s="1"/>
  <c r="D17" i="6"/>
  <c r="BU16" i="6"/>
  <c r="BQ16" i="6"/>
  <c r="BV16" i="6" s="1"/>
  <c r="BP16" i="6"/>
  <c r="BO16" i="6"/>
  <c r="BN16" i="6"/>
  <c r="BM16" i="6"/>
  <c r="BL16" i="6"/>
  <c r="BK16" i="6"/>
  <c r="BJ16" i="6"/>
  <c r="BI16" i="6"/>
  <c r="BT16" i="6" s="1"/>
  <c r="BH16" i="6"/>
  <c r="BG16" i="6"/>
  <c r="BF16" i="6"/>
  <c r="D16" i="6"/>
  <c r="BO15" i="6"/>
  <c r="BG15" i="6"/>
  <c r="BD15" i="6"/>
  <c r="BC15" i="6"/>
  <c r="BB15" i="6"/>
  <c r="BA15" i="6"/>
  <c r="BA27" i="6" s="1"/>
  <c r="BA28" i="6" s="1"/>
  <c r="AZ15" i="6"/>
  <c r="AY15" i="6"/>
  <c r="AX15" i="6"/>
  <c r="AW15" i="6"/>
  <c r="AW27" i="6" s="1"/>
  <c r="AW28" i="6" s="1"/>
  <c r="AV15" i="6"/>
  <c r="AU15" i="6"/>
  <c r="AT15" i="6"/>
  <c r="AS15" i="6"/>
  <c r="AS27" i="6" s="1"/>
  <c r="AS28" i="6" s="1"/>
  <c r="AR15" i="6"/>
  <c r="AQ15" i="6"/>
  <c r="AP15" i="6"/>
  <c r="AO15" i="6"/>
  <c r="AO27" i="6" s="1"/>
  <c r="AO53" i="6" s="1"/>
  <c r="AN15" i="6"/>
  <c r="AM15" i="6"/>
  <c r="AL15" i="6"/>
  <c r="AK15" i="6"/>
  <c r="AK27" i="6" s="1"/>
  <c r="AK53" i="6" s="1"/>
  <c r="AJ15" i="6"/>
  <c r="AI15" i="6"/>
  <c r="AH15" i="6"/>
  <c r="AG15" i="6"/>
  <c r="AG27" i="6" s="1"/>
  <c r="AG53" i="6" s="1"/>
  <c r="AF15" i="6"/>
  <c r="AE15" i="6"/>
  <c r="AD15" i="6"/>
  <c r="AC15" i="6"/>
  <c r="AC27" i="6" s="1"/>
  <c r="AC53" i="6" s="1"/>
  <c r="AB15" i="6"/>
  <c r="AA15" i="6"/>
  <c r="Z15" i="6"/>
  <c r="Y15" i="6"/>
  <c r="Y27" i="6" s="1"/>
  <c r="Y53" i="6" s="1"/>
  <c r="X15" i="6"/>
  <c r="W15" i="6"/>
  <c r="V15" i="6"/>
  <c r="U15" i="6"/>
  <c r="U27" i="6" s="1"/>
  <c r="U53" i="6" s="1"/>
  <c r="T15" i="6"/>
  <c r="S15" i="6"/>
  <c r="R15" i="6"/>
  <c r="Q15" i="6"/>
  <c r="Q27" i="6" s="1"/>
  <c r="Q53" i="6" s="1"/>
  <c r="P15" i="6"/>
  <c r="O15" i="6"/>
  <c r="N15" i="6"/>
  <c r="M15" i="6"/>
  <c r="M27" i="6" s="1"/>
  <c r="M53" i="6" s="1"/>
  <c r="L15" i="6"/>
  <c r="K15" i="6"/>
  <c r="J15" i="6"/>
  <c r="I15" i="6"/>
  <c r="I27" i="6" s="1"/>
  <c r="I53" i="6" s="1"/>
  <c r="H15" i="6"/>
  <c r="G15" i="6"/>
  <c r="F15" i="6"/>
  <c r="E15" i="6"/>
  <c r="E27" i="6" s="1"/>
  <c r="BU14" i="6"/>
  <c r="BQ14" i="6"/>
  <c r="BV14" i="6" s="1"/>
  <c r="BP14" i="6"/>
  <c r="BO14" i="6"/>
  <c r="BN14" i="6"/>
  <c r="BM14" i="6"/>
  <c r="BL14" i="6"/>
  <c r="BK14" i="6"/>
  <c r="BJ14" i="6"/>
  <c r="BI14" i="6"/>
  <c r="BT14" i="6" s="1"/>
  <c r="BH14" i="6"/>
  <c r="BG14" i="6"/>
  <c r="BF14" i="6"/>
  <c r="D14" i="6"/>
  <c r="BQ13" i="6"/>
  <c r="BP13" i="6"/>
  <c r="BO13" i="6"/>
  <c r="BN13" i="6"/>
  <c r="BM13" i="6"/>
  <c r="BL13" i="6"/>
  <c r="BU13" i="6" s="1"/>
  <c r="BK13" i="6"/>
  <c r="BT13" i="6" s="1"/>
  <c r="BJ13" i="6"/>
  <c r="BI13" i="6"/>
  <c r="BH13" i="6"/>
  <c r="BS13" i="6" s="1"/>
  <c r="BG13" i="6"/>
  <c r="BF13" i="6"/>
  <c r="D13" i="6"/>
  <c r="BV12" i="6"/>
  <c r="BQ12" i="6"/>
  <c r="BP12" i="6"/>
  <c r="BO12" i="6"/>
  <c r="BN12" i="6"/>
  <c r="BU12" i="6" s="1"/>
  <c r="BM12" i="6"/>
  <c r="BL12" i="6"/>
  <c r="BK12" i="6"/>
  <c r="BJ12" i="6"/>
  <c r="BI12" i="6"/>
  <c r="BH12" i="6"/>
  <c r="BG12" i="6"/>
  <c r="BF12" i="6"/>
  <c r="D12" i="6"/>
  <c r="BQ11" i="6"/>
  <c r="BP11" i="6"/>
  <c r="BO11" i="6"/>
  <c r="BV11" i="6" s="1"/>
  <c r="BN11" i="6"/>
  <c r="BM11" i="6"/>
  <c r="BL11" i="6"/>
  <c r="BU11" i="6" s="1"/>
  <c r="BK11" i="6"/>
  <c r="BT11" i="6" s="1"/>
  <c r="BJ11" i="6"/>
  <c r="BI11" i="6"/>
  <c r="BH11" i="6"/>
  <c r="BG11" i="6"/>
  <c r="BS11" i="6" s="1"/>
  <c r="BF11" i="6"/>
  <c r="D11" i="6"/>
  <c r="BQ10" i="6"/>
  <c r="BV10" i="6" s="1"/>
  <c r="BP10" i="6"/>
  <c r="BO10" i="6"/>
  <c r="BN10" i="6"/>
  <c r="BM10" i="6"/>
  <c r="BU10" i="6" s="1"/>
  <c r="BL10" i="6"/>
  <c r="BK10" i="6"/>
  <c r="BJ10" i="6"/>
  <c r="BI10" i="6"/>
  <c r="BT10" i="6" s="1"/>
  <c r="BH10" i="6"/>
  <c r="BG10" i="6"/>
  <c r="BF10" i="6"/>
  <c r="D10" i="6"/>
  <c r="BS9" i="6"/>
  <c r="BQ9" i="6"/>
  <c r="BP9" i="6"/>
  <c r="BO9" i="6"/>
  <c r="BV9" i="6" s="1"/>
  <c r="BN9" i="6"/>
  <c r="BM9" i="6"/>
  <c r="BL9" i="6"/>
  <c r="BU9" i="6" s="1"/>
  <c r="BK9" i="6"/>
  <c r="BT9" i="6" s="1"/>
  <c r="BJ9" i="6"/>
  <c r="BI9" i="6"/>
  <c r="BH9" i="6"/>
  <c r="BG9" i="6"/>
  <c r="BW9" i="6" s="1"/>
  <c r="BF9" i="6"/>
  <c r="BR9" i="6" s="1"/>
  <c r="D9" i="6"/>
  <c r="BV8" i="6"/>
  <c r="BQ8" i="6"/>
  <c r="BP8" i="6"/>
  <c r="BO8" i="6"/>
  <c r="BN8" i="6"/>
  <c r="BM8" i="6"/>
  <c r="BU8" i="6" s="1"/>
  <c r="BL8" i="6"/>
  <c r="BX8" i="6" s="1"/>
  <c r="BK8" i="6"/>
  <c r="BJ8" i="6"/>
  <c r="BI8" i="6"/>
  <c r="BT8" i="6" s="1"/>
  <c r="BH8" i="6"/>
  <c r="BG8" i="6"/>
  <c r="BF8" i="6"/>
  <c r="D8" i="6"/>
  <c r="BX7" i="6"/>
  <c r="BS7" i="6"/>
  <c r="BQ7" i="6"/>
  <c r="BP7" i="6"/>
  <c r="BO7" i="6"/>
  <c r="BV7" i="6" s="1"/>
  <c r="BN7" i="6"/>
  <c r="BM7" i="6"/>
  <c r="BL7" i="6"/>
  <c r="BU7" i="6" s="1"/>
  <c r="BK7" i="6"/>
  <c r="BT7" i="6" s="1"/>
  <c r="BJ7" i="6"/>
  <c r="BI7" i="6"/>
  <c r="BH7" i="6"/>
  <c r="BG7" i="6"/>
  <c r="BW7" i="6" s="1"/>
  <c r="BF7" i="6"/>
  <c r="BR7" i="6" s="1"/>
  <c r="D7" i="6"/>
  <c r="AG6" i="6"/>
  <c r="AB6" i="6"/>
  <c r="M6" i="6"/>
  <c r="H6" i="6"/>
  <c r="BV5" i="6"/>
  <c r="BQ5" i="6"/>
  <c r="BP5" i="6"/>
  <c r="BO5" i="6"/>
  <c r="BN5" i="6"/>
  <c r="BM5" i="6"/>
  <c r="BL5" i="6"/>
  <c r="BU5" i="6" s="1"/>
  <c r="BK5" i="6"/>
  <c r="BJ5" i="6"/>
  <c r="BT5" i="6" s="1"/>
  <c r="BI5" i="6"/>
  <c r="BH5" i="6"/>
  <c r="BG5" i="6"/>
  <c r="BF5" i="6"/>
  <c r="BS5" i="6" s="1"/>
  <c r="D5" i="6"/>
  <c r="BR3" i="6"/>
  <c r="B3" i="6"/>
  <c r="B2" i="6"/>
  <c r="D1" i="6"/>
  <c r="BD369" i="5"/>
  <c r="BC369" i="5"/>
  <c r="BB369" i="5"/>
  <c r="BA369" i="5"/>
  <c r="AZ369" i="5"/>
  <c r="AY369" i="5"/>
  <c r="AX369" i="5"/>
  <c r="BP369" i="5" s="1"/>
  <c r="AW369" i="5"/>
  <c r="AV369" i="5"/>
  <c r="AU369" i="5"/>
  <c r="AT369" i="5"/>
  <c r="BO369" i="5" s="1"/>
  <c r="AS369" i="5"/>
  <c r="AR369" i="5"/>
  <c r="AQ369" i="5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BL369" i="5" s="1"/>
  <c r="AD369" i="5"/>
  <c r="AC369" i="5"/>
  <c r="AB369" i="5"/>
  <c r="AA369" i="5"/>
  <c r="Z369" i="5"/>
  <c r="BK369" i="5" s="1"/>
  <c r="Y369" i="5"/>
  <c r="X369" i="5"/>
  <c r="W369" i="5"/>
  <c r="V369" i="5"/>
  <c r="BJ369" i="5" s="1"/>
  <c r="U369" i="5"/>
  <c r="T369" i="5"/>
  <c r="S369" i="5"/>
  <c r="R369" i="5"/>
  <c r="BI369" i="5" s="1"/>
  <c r="BT369" i="5" s="1"/>
  <c r="Q369" i="5"/>
  <c r="P369" i="5"/>
  <c r="O369" i="5"/>
  <c r="N369" i="5"/>
  <c r="BH369" i="5" s="1"/>
  <c r="M369" i="5"/>
  <c r="L369" i="5"/>
  <c r="K369" i="5"/>
  <c r="J369" i="5"/>
  <c r="BG369" i="5" s="1"/>
  <c r="I369" i="5"/>
  <c r="H369" i="5"/>
  <c r="G369" i="5"/>
  <c r="F369" i="5"/>
  <c r="D369" i="5" s="1"/>
  <c r="E369" i="5"/>
  <c r="BV368" i="5"/>
  <c r="BQ368" i="5"/>
  <c r="BP368" i="5"/>
  <c r="BO368" i="5"/>
  <c r="BN368" i="5"/>
  <c r="BM368" i="5"/>
  <c r="BU368" i="5" s="1"/>
  <c r="BL368" i="5"/>
  <c r="BX368" i="5" s="1"/>
  <c r="BK368" i="5"/>
  <c r="BJ368" i="5"/>
  <c r="BI368" i="5"/>
  <c r="BT368" i="5" s="1"/>
  <c r="BH368" i="5"/>
  <c r="BG368" i="5"/>
  <c r="BF368" i="5"/>
  <c r="D368" i="5"/>
  <c r="AO365" i="5"/>
  <c r="AO139" i="5" s="1"/>
  <c r="Y365" i="5"/>
  <c r="Y139" i="5" s="1"/>
  <c r="I365" i="5"/>
  <c r="AY363" i="5"/>
  <c r="AQ363" i="5"/>
  <c r="AI363" i="5"/>
  <c r="AA363" i="5"/>
  <c r="S363" i="5"/>
  <c r="K363" i="5"/>
  <c r="BJ362" i="5"/>
  <c r="BD362" i="5"/>
  <c r="BC362" i="5"/>
  <c r="BB362" i="5"/>
  <c r="BA362" i="5"/>
  <c r="AZ362" i="5"/>
  <c r="BQ362" i="5" s="1"/>
  <c r="AY362" i="5"/>
  <c r="AX362" i="5"/>
  <c r="AW362" i="5"/>
  <c r="AV362" i="5"/>
  <c r="BP362" i="5" s="1"/>
  <c r="AU362" i="5"/>
  <c r="AT362" i="5"/>
  <c r="AS362" i="5"/>
  <c r="AR362" i="5"/>
  <c r="BO362" i="5" s="1"/>
  <c r="BV362" i="5" s="1"/>
  <c r="AQ362" i="5"/>
  <c r="AP362" i="5"/>
  <c r="AO362" i="5"/>
  <c r="AN362" i="5"/>
  <c r="BN362" i="5" s="1"/>
  <c r="AM362" i="5"/>
  <c r="AL362" i="5"/>
  <c r="AK362" i="5"/>
  <c r="AJ362" i="5"/>
  <c r="BM362" i="5" s="1"/>
  <c r="AI362" i="5"/>
  <c r="AH362" i="5"/>
  <c r="AG362" i="5"/>
  <c r="AF362" i="5"/>
  <c r="AE362" i="5"/>
  <c r="BL362" i="5" s="1"/>
  <c r="AD362" i="5"/>
  <c r="AC362" i="5"/>
  <c r="AB362" i="5"/>
  <c r="AA362" i="5"/>
  <c r="Z362" i="5"/>
  <c r="Y362" i="5"/>
  <c r="X362" i="5"/>
  <c r="W362" i="5"/>
  <c r="V362" i="5"/>
  <c r="U362" i="5"/>
  <c r="T362" i="5"/>
  <c r="BI362" i="5" s="1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BF362" i="5" s="1"/>
  <c r="D362" i="5"/>
  <c r="BX361" i="5"/>
  <c r="BS361" i="5"/>
  <c r="BQ361" i="5"/>
  <c r="BP361" i="5"/>
  <c r="BO361" i="5"/>
  <c r="BV361" i="5" s="1"/>
  <c r="BN361" i="5"/>
  <c r="BM361" i="5"/>
  <c r="BL361" i="5"/>
  <c r="BU361" i="5" s="1"/>
  <c r="BK361" i="5"/>
  <c r="BT361" i="5" s="1"/>
  <c r="BJ361" i="5"/>
  <c r="BI361" i="5"/>
  <c r="BH361" i="5"/>
  <c r="BG361" i="5"/>
  <c r="BW361" i="5" s="1"/>
  <c r="BF361" i="5"/>
  <c r="BR361" i="5" s="1"/>
  <c r="D361" i="5"/>
  <c r="BV360" i="5"/>
  <c r="BU360" i="5"/>
  <c r="BQ360" i="5"/>
  <c r="BP360" i="5"/>
  <c r="BO360" i="5"/>
  <c r="BN360" i="5"/>
  <c r="BM360" i="5"/>
  <c r="BL360" i="5"/>
  <c r="BX360" i="5" s="1"/>
  <c r="BK360" i="5"/>
  <c r="BJ360" i="5"/>
  <c r="BI360" i="5"/>
  <c r="BT360" i="5" s="1"/>
  <c r="BH360" i="5"/>
  <c r="BG360" i="5"/>
  <c r="BF360" i="5"/>
  <c r="D360" i="5"/>
  <c r="BQ359" i="5"/>
  <c r="BP359" i="5"/>
  <c r="BO359" i="5"/>
  <c r="BN359" i="5"/>
  <c r="BM359" i="5"/>
  <c r="BL359" i="5"/>
  <c r="BU359" i="5" s="1"/>
  <c r="BK359" i="5"/>
  <c r="BT359" i="5" s="1"/>
  <c r="BJ359" i="5"/>
  <c r="BI359" i="5"/>
  <c r="BH359" i="5"/>
  <c r="BS359" i="5" s="1"/>
  <c r="BG359" i="5"/>
  <c r="BF359" i="5"/>
  <c r="D359" i="5"/>
  <c r="BV358" i="5"/>
  <c r="BQ358" i="5"/>
  <c r="BP358" i="5"/>
  <c r="BO358" i="5"/>
  <c r="BN358" i="5"/>
  <c r="BU358" i="5" s="1"/>
  <c r="BM358" i="5"/>
  <c r="BL358" i="5"/>
  <c r="BK358" i="5"/>
  <c r="BJ358" i="5"/>
  <c r="BI358" i="5"/>
  <c r="BH358" i="5"/>
  <c r="BG358" i="5"/>
  <c r="BF358" i="5"/>
  <c r="D358" i="5"/>
  <c r="BQ357" i="5"/>
  <c r="BP357" i="5"/>
  <c r="BO357" i="5"/>
  <c r="BV357" i="5" s="1"/>
  <c r="BN357" i="5"/>
  <c r="BM357" i="5"/>
  <c r="BL357" i="5"/>
  <c r="BU357" i="5" s="1"/>
  <c r="BK357" i="5"/>
  <c r="BT357" i="5" s="1"/>
  <c r="BJ357" i="5"/>
  <c r="BI357" i="5"/>
  <c r="BH357" i="5"/>
  <c r="BG357" i="5"/>
  <c r="BS357" i="5" s="1"/>
  <c r="BF357" i="5"/>
  <c r="D357" i="5"/>
  <c r="BQ356" i="5"/>
  <c r="BV356" i="5" s="1"/>
  <c r="BP356" i="5"/>
  <c r="BO356" i="5"/>
  <c r="BN356" i="5"/>
  <c r="BM356" i="5"/>
  <c r="BU356" i="5" s="1"/>
  <c r="BL356" i="5"/>
  <c r="BK356" i="5"/>
  <c r="BJ356" i="5"/>
  <c r="BI356" i="5"/>
  <c r="BT356" i="5" s="1"/>
  <c r="BH356" i="5"/>
  <c r="BG356" i="5"/>
  <c r="BF356" i="5"/>
  <c r="D356" i="5"/>
  <c r="BS355" i="5"/>
  <c r="BQ355" i="5"/>
  <c r="BP355" i="5"/>
  <c r="BO355" i="5"/>
  <c r="BV355" i="5" s="1"/>
  <c r="BN355" i="5"/>
  <c r="BM355" i="5"/>
  <c r="BL355" i="5"/>
  <c r="BU355" i="5" s="1"/>
  <c r="BK355" i="5"/>
  <c r="BT355" i="5" s="1"/>
  <c r="BJ355" i="5"/>
  <c r="BI355" i="5"/>
  <c r="BH355" i="5"/>
  <c r="BG355" i="5"/>
  <c r="BW355" i="5" s="1"/>
  <c r="BF355" i="5"/>
  <c r="BR355" i="5" s="1"/>
  <c r="D355" i="5"/>
  <c r="BV354" i="5"/>
  <c r="BQ354" i="5"/>
  <c r="BP354" i="5"/>
  <c r="BO354" i="5"/>
  <c r="BN354" i="5"/>
  <c r="BM354" i="5"/>
  <c r="BU354" i="5" s="1"/>
  <c r="BL354" i="5"/>
  <c r="BX354" i="5" s="1"/>
  <c r="BK354" i="5"/>
  <c r="BJ354" i="5"/>
  <c r="BI354" i="5"/>
  <c r="BT354" i="5" s="1"/>
  <c r="BH354" i="5"/>
  <c r="BG354" i="5"/>
  <c r="BF354" i="5"/>
  <c r="D354" i="5"/>
  <c r="BX353" i="5"/>
  <c r="BS353" i="5"/>
  <c r="BQ353" i="5"/>
  <c r="BP353" i="5"/>
  <c r="BO353" i="5"/>
  <c r="BV353" i="5" s="1"/>
  <c r="BN353" i="5"/>
  <c r="BM353" i="5"/>
  <c r="BL353" i="5"/>
  <c r="BU353" i="5" s="1"/>
  <c r="BK353" i="5"/>
  <c r="BT353" i="5" s="1"/>
  <c r="BJ353" i="5"/>
  <c r="BI353" i="5"/>
  <c r="BH353" i="5"/>
  <c r="BG353" i="5"/>
  <c r="BW353" i="5" s="1"/>
  <c r="BF353" i="5"/>
  <c r="BR353" i="5" s="1"/>
  <c r="D353" i="5"/>
  <c r="BV352" i="5"/>
  <c r="BU352" i="5"/>
  <c r="BQ352" i="5"/>
  <c r="BP352" i="5"/>
  <c r="BO352" i="5"/>
  <c r="BN352" i="5"/>
  <c r="BM352" i="5"/>
  <c r="BL352" i="5"/>
  <c r="BX352" i="5" s="1"/>
  <c r="BK352" i="5"/>
  <c r="BJ352" i="5"/>
  <c r="BI352" i="5"/>
  <c r="BT352" i="5" s="1"/>
  <c r="BH352" i="5"/>
  <c r="BG352" i="5"/>
  <c r="BF352" i="5"/>
  <c r="D352" i="5"/>
  <c r="BO350" i="5"/>
  <c r="BG350" i="5"/>
  <c r="BD350" i="5"/>
  <c r="BC350" i="5"/>
  <c r="BB350" i="5"/>
  <c r="BA350" i="5"/>
  <c r="AZ350" i="5"/>
  <c r="AY350" i="5"/>
  <c r="AX350" i="5"/>
  <c r="BP350" i="5" s="1"/>
  <c r="AW350" i="5"/>
  <c r="AV350" i="5"/>
  <c r="AU350" i="5"/>
  <c r="AT350" i="5"/>
  <c r="AS350" i="5"/>
  <c r="AR350" i="5"/>
  <c r="AQ350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BL350" i="5" s="1"/>
  <c r="AD350" i="5"/>
  <c r="AC350" i="5"/>
  <c r="AB350" i="5"/>
  <c r="AA350" i="5"/>
  <c r="Z350" i="5"/>
  <c r="BK350" i="5" s="1"/>
  <c r="Y350" i="5"/>
  <c r="X350" i="5"/>
  <c r="W350" i="5"/>
  <c r="V350" i="5"/>
  <c r="BJ350" i="5" s="1"/>
  <c r="U350" i="5"/>
  <c r="T350" i="5"/>
  <c r="S350" i="5"/>
  <c r="R350" i="5"/>
  <c r="BI350" i="5" s="1"/>
  <c r="Q350" i="5"/>
  <c r="P350" i="5"/>
  <c r="O350" i="5"/>
  <c r="N350" i="5"/>
  <c r="BH350" i="5" s="1"/>
  <c r="M350" i="5"/>
  <c r="L350" i="5"/>
  <c r="K350" i="5"/>
  <c r="J350" i="5"/>
  <c r="I350" i="5"/>
  <c r="H350" i="5"/>
  <c r="G350" i="5"/>
  <c r="F350" i="5"/>
  <c r="D350" i="5" s="1"/>
  <c r="E350" i="5"/>
  <c r="BF350" i="5" s="1"/>
  <c r="BV349" i="5"/>
  <c r="BU349" i="5"/>
  <c r="BQ349" i="5"/>
  <c r="BP349" i="5"/>
  <c r="BO349" i="5"/>
  <c r="BN349" i="5"/>
  <c r="BM349" i="5"/>
  <c r="BL349" i="5"/>
  <c r="BX349" i="5" s="1"/>
  <c r="BK349" i="5"/>
  <c r="BJ349" i="5"/>
  <c r="BI349" i="5"/>
  <c r="BT349" i="5" s="1"/>
  <c r="BH349" i="5"/>
  <c r="BG349" i="5"/>
  <c r="BF349" i="5"/>
  <c r="D349" i="5"/>
  <c r="BQ348" i="5"/>
  <c r="BP348" i="5"/>
  <c r="BO348" i="5"/>
  <c r="BN348" i="5"/>
  <c r="BM348" i="5"/>
  <c r="BL348" i="5"/>
  <c r="BU348" i="5" s="1"/>
  <c r="BK348" i="5"/>
  <c r="BT348" i="5" s="1"/>
  <c r="BJ348" i="5"/>
  <c r="BI348" i="5"/>
  <c r="BH348" i="5"/>
  <c r="BS348" i="5" s="1"/>
  <c r="BG348" i="5"/>
  <c r="BF348" i="5"/>
  <c r="D348" i="5"/>
  <c r="BJ346" i="5"/>
  <c r="BD346" i="5"/>
  <c r="BC346" i="5"/>
  <c r="BB346" i="5"/>
  <c r="BA346" i="5"/>
  <c r="AZ346" i="5"/>
  <c r="BQ346" i="5" s="1"/>
  <c r="AY346" i="5"/>
  <c r="AX346" i="5"/>
  <c r="AW346" i="5"/>
  <c r="AV346" i="5"/>
  <c r="BP346" i="5" s="1"/>
  <c r="AU346" i="5"/>
  <c r="AT346" i="5"/>
  <c r="AS346" i="5"/>
  <c r="AR346" i="5"/>
  <c r="BO346" i="5" s="1"/>
  <c r="BV346" i="5" s="1"/>
  <c r="AQ346" i="5"/>
  <c r="AP346" i="5"/>
  <c r="AO346" i="5"/>
  <c r="AN346" i="5"/>
  <c r="BN346" i="5" s="1"/>
  <c r="AM346" i="5"/>
  <c r="AL346" i="5"/>
  <c r="AK346" i="5"/>
  <c r="AJ346" i="5"/>
  <c r="BM346" i="5" s="1"/>
  <c r="AI346" i="5"/>
  <c r="AH346" i="5"/>
  <c r="AG346" i="5"/>
  <c r="AF346" i="5"/>
  <c r="AE346" i="5"/>
  <c r="BL346" i="5" s="1"/>
  <c r="AD346" i="5"/>
  <c r="AC346" i="5"/>
  <c r="AB346" i="5"/>
  <c r="AA346" i="5"/>
  <c r="Z346" i="5"/>
  <c r="Y346" i="5"/>
  <c r="X346" i="5"/>
  <c r="W346" i="5"/>
  <c r="V346" i="5"/>
  <c r="U346" i="5"/>
  <c r="T346" i="5"/>
  <c r="BI346" i="5" s="1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BF346" i="5" s="1"/>
  <c r="D346" i="5"/>
  <c r="BX345" i="5"/>
  <c r="BQ345" i="5"/>
  <c r="BP345" i="5"/>
  <c r="BO345" i="5"/>
  <c r="BV345" i="5" s="1"/>
  <c r="BN345" i="5"/>
  <c r="BM345" i="5"/>
  <c r="BL345" i="5"/>
  <c r="BU345" i="5" s="1"/>
  <c r="BK345" i="5"/>
  <c r="BT345" i="5" s="1"/>
  <c r="BJ345" i="5"/>
  <c r="BI345" i="5"/>
  <c r="BH345" i="5"/>
  <c r="BG345" i="5"/>
  <c r="BW345" i="5" s="1"/>
  <c r="BF345" i="5"/>
  <c r="BR345" i="5" s="1"/>
  <c r="D345" i="5"/>
  <c r="BU344" i="5"/>
  <c r="BQ344" i="5"/>
  <c r="BV344" i="5" s="1"/>
  <c r="BP344" i="5"/>
  <c r="BO344" i="5"/>
  <c r="BN344" i="5"/>
  <c r="BM344" i="5"/>
  <c r="BL344" i="5"/>
  <c r="BK344" i="5"/>
  <c r="BJ344" i="5"/>
  <c r="BI344" i="5"/>
  <c r="BT344" i="5" s="1"/>
  <c r="BH344" i="5"/>
  <c r="BG344" i="5"/>
  <c r="BF344" i="5"/>
  <c r="D344" i="5"/>
  <c r="BQ343" i="5"/>
  <c r="BP343" i="5"/>
  <c r="BO343" i="5"/>
  <c r="BN343" i="5"/>
  <c r="BM343" i="5"/>
  <c r="BL343" i="5"/>
  <c r="BU343" i="5" s="1"/>
  <c r="BK343" i="5"/>
  <c r="BT343" i="5" s="1"/>
  <c r="BJ343" i="5"/>
  <c r="BI343" i="5"/>
  <c r="BH343" i="5"/>
  <c r="BS343" i="5" s="1"/>
  <c r="BG343" i="5"/>
  <c r="BF343" i="5"/>
  <c r="D343" i="5"/>
  <c r="BJ341" i="5"/>
  <c r="BD341" i="5"/>
  <c r="BC341" i="5"/>
  <c r="BB341" i="5"/>
  <c r="BA341" i="5"/>
  <c r="AZ341" i="5"/>
  <c r="BQ341" i="5" s="1"/>
  <c r="AY341" i="5"/>
  <c r="AX341" i="5"/>
  <c r="AW341" i="5"/>
  <c r="AV341" i="5"/>
  <c r="AU341" i="5"/>
  <c r="AT341" i="5"/>
  <c r="AS341" i="5"/>
  <c r="AR341" i="5"/>
  <c r="AQ341" i="5"/>
  <c r="AP341" i="5"/>
  <c r="AO341" i="5"/>
  <c r="AN341" i="5"/>
  <c r="BN341" i="5" s="1"/>
  <c r="AM341" i="5"/>
  <c r="AL341" i="5"/>
  <c r="AK341" i="5"/>
  <c r="AJ341" i="5"/>
  <c r="BM341" i="5" s="1"/>
  <c r="AI341" i="5"/>
  <c r="AH341" i="5"/>
  <c r="AG341" i="5"/>
  <c r="AF341" i="5"/>
  <c r="AE341" i="5"/>
  <c r="BL341" i="5" s="1"/>
  <c r="AD341" i="5"/>
  <c r="AC341" i="5"/>
  <c r="AB341" i="5"/>
  <c r="AA341" i="5"/>
  <c r="Z341" i="5"/>
  <c r="Y341" i="5"/>
  <c r="X341" i="5"/>
  <c r="W341" i="5"/>
  <c r="V341" i="5"/>
  <c r="U341" i="5"/>
  <c r="T341" i="5"/>
  <c r="BI341" i="5" s="1"/>
  <c r="S341" i="5"/>
  <c r="R341" i="5"/>
  <c r="Q341" i="5"/>
  <c r="P341" i="5"/>
  <c r="O341" i="5"/>
  <c r="N341" i="5"/>
  <c r="M341" i="5"/>
  <c r="BH341" i="5" s="1"/>
  <c r="L341" i="5"/>
  <c r="K341" i="5"/>
  <c r="J341" i="5"/>
  <c r="I341" i="5"/>
  <c r="BG341" i="5" s="1"/>
  <c r="H341" i="5"/>
  <c r="G341" i="5"/>
  <c r="F341" i="5"/>
  <c r="E341" i="5"/>
  <c r="BF341" i="5" s="1"/>
  <c r="BX340" i="5"/>
  <c r="BQ340" i="5"/>
  <c r="BP340" i="5"/>
  <c r="BO340" i="5"/>
  <c r="BV340" i="5" s="1"/>
  <c r="BN340" i="5"/>
  <c r="BM340" i="5"/>
  <c r="BL340" i="5"/>
  <c r="BU340" i="5" s="1"/>
  <c r="BK340" i="5"/>
  <c r="BT340" i="5" s="1"/>
  <c r="BJ340" i="5"/>
  <c r="BI340" i="5"/>
  <c r="BH340" i="5"/>
  <c r="BG340" i="5"/>
  <c r="BW340" i="5" s="1"/>
  <c r="BF340" i="5"/>
  <c r="D340" i="5"/>
  <c r="BU339" i="5"/>
  <c r="BQ339" i="5"/>
  <c r="BV339" i="5" s="1"/>
  <c r="BP339" i="5"/>
  <c r="BO339" i="5"/>
  <c r="BN339" i="5"/>
  <c r="BM339" i="5"/>
  <c r="BL339" i="5"/>
  <c r="BK339" i="5"/>
  <c r="BJ339" i="5"/>
  <c r="BI339" i="5"/>
  <c r="BT339" i="5" s="1"/>
  <c r="BH339" i="5"/>
  <c r="BG339" i="5"/>
  <c r="BF339" i="5"/>
  <c r="D339" i="5"/>
  <c r="BO337" i="5"/>
  <c r="BG337" i="5"/>
  <c r="BD337" i="5"/>
  <c r="BC337" i="5"/>
  <c r="BB337" i="5"/>
  <c r="BA337" i="5"/>
  <c r="AZ337" i="5"/>
  <c r="AY337" i="5"/>
  <c r="AX337" i="5"/>
  <c r="BP337" i="5" s="1"/>
  <c r="AW337" i="5"/>
  <c r="AV337" i="5"/>
  <c r="AU337" i="5"/>
  <c r="AT337" i="5"/>
  <c r="AS337" i="5"/>
  <c r="AR337" i="5"/>
  <c r="AQ337" i="5"/>
  <c r="AP337" i="5"/>
  <c r="AO337" i="5"/>
  <c r="AN337" i="5"/>
  <c r="AM337" i="5"/>
  <c r="BN337" i="5" s="1"/>
  <c r="AL337" i="5"/>
  <c r="AK337" i="5"/>
  <c r="AJ337" i="5"/>
  <c r="AI337" i="5"/>
  <c r="BM337" i="5" s="1"/>
  <c r="AH337" i="5"/>
  <c r="AG337" i="5"/>
  <c r="AF337" i="5"/>
  <c r="AE337" i="5"/>
  <c r="BL337" i="5" s="1"/>
  <c r="AD337" i="5"/>
  <c r="AC337" i="5"/>
  <c r="AB337" i="5"/>
  <c r="AA337" i="5"/>
  <c r="BK337" i="5" s="1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BH337" i="5" s="1"/>
  <c r="M337" i="5"/>
  <c r="L337" i="5"/>
  <c r="K337" i="5"/>
  <c r="J337" i="5"/>
  <c r="I337" i="5"/>
  <c r="H337" i="5"/>
  <c r="G337" i="5"/>
  <c r="F337" i="5"/>
  <c r="E337" i="5"/>
  <c r="BF337" i="5" s="1"/>
  <c r="BU336" i="5"/>
  <c r="BQ336" i="5"/>
  <c r="BV336" i="5" s="1"/>
  <c r="BP336" i="5"/>
  <c r="BO336" i="5"/>
  <c r="BN336" i="5"/>
  <c r="BM336" i="5"/>
  <c r="BL336" i="5"/>
  <c r="BK336" i="5"/>
  <c r="BJ336" i="5"/>
  <c r="BI336" i="5"/>
  <c r="BT336" i="5" s="1"/>
  <c r="BH336" i="5"/>
  <c r="BG336" i="5"/>
  <c r="BF336" i="5"/>
  <c r="D336" i="5"/>
  <c r="BQ335" i="5"/>
  <c r="BP335" i="5"/>
  <c r="BO335" i="5"/>
  <c r="BN335" i="5"/>
  <c r="BM335" i="5"/>
  <c r="BL335" i="5"/>
  <c r="BU335" i="5" s="1"/>
  <c r="BK335" i="5"/>
  <c r="BT335" i="5" s="1"/>
  <c r="BJ335" i="5"/>
  <c r="BI335" i="5"/>
  <c r="BH335" i="5"/>
  <c r="BS335" i="5" s="1"/>
  <c r="BG335" i="5"/>
  <c r="BF335" i="5"/>
  <c r="D335" i="5"/>
  <c r="BJ333" i="5"/>
  <c r="BD333" i="5"/>
  <c r="BC333" i="5"/>
  <c r="BB333" i="5"/>
  <c r="BA333" i="5"/>
  <c r="AZ333" i="5"/>
  <c r="BQ333" i="5" s="1"/>
  <c r="AY333" i="5"/>
  <c r="AX333" i="5"/>
  <c r="AW333" i="5"/>
  <c r="AV333" i="5"/>
  <c r="AU333" i="5"/>
  <c r="AT333" i="5"/>
  <c r="AS333" i="5"/>
  <c r="AR333" i="5"/>
  <c r="AQ333" i="5"/>
  <c r="AP333" i="5"/>
  <c r="AO333" i="5"/>
  <c r="BN333" i="5" s="1"/>
  <c r="AN333" i="5"/>
  <c r="AM333" i="5"/>
  <c r="AL333" i="5"/>
  <c r="AK333" i="5"/>
  <c r="AJ333" i="5"/>
  <c r="BM333" i="5" s="1"/>
  <c r="AI333" i="5"/>
  <c r="AH333" i="5"/>
  <c r="AG333" i="5"/>
  <c r="AF333" i="5"/>
  <c r="AE333" i="5"/>
  <c r="BL333" i="5" s="1"/>
  <c r="AD333" i="5"/>
  <c r="AC333" i="5"/>
  <c r="AB333" i="5"/>
  <c r="AA333" i="5"/>
  <c r="Z333" i="5"/>
  <c r="Y333" i="5"/>
  <c r="X333" i="5"/>
  <c r="W333" i="5"/>
  <c r="V333" i="5"/>
  <c r="U333" i="5"/>
  <c r="T333" i="5"/>
  <c r="BI333" i="5" s="1"/>
  <c r="S333" i="5"/>
  <c r="R333" i="5"/>
  <c r="Q333" i="5"/>
  <c r="P333" i="5"/>
  <c r="O333" i="5"/>
  <c r="N333" i="5"/>
  <c r="M333" i="5"/>
  <c r="BH333" i="5" s="1"/>
  <c r="L333" i="5"/>
  <c r="K333" i="5"/>
  <c r="J333" i="5"/>
  <c r="I333" i="5"/>
  <c r="BG333" i="5" s="1"/>
  <c r="H333" i="5"/>
  <c r="G333" i="5"/>
  <c r="F333" i="5"/>
  <c r="E333" i="5"/>
  <c r="BF333" i="5" s="1"/>
  <c r="BX332" i="5"/>
  <c r="BQ332" i="5"/>
  <c r="BP332" i="5"/>
  <c r="BO332" i="5"/>
  <c r="BV332" i="5" s="1"/>
  <c r="BN332" i="5"/>
  <c r="BM332" i="5"/>
  <c r="BL332" i="5"/>
  <c r="BU332" i="5" s="1"/>
  <c r="BK332" i="5"/>
  <c r="BT332" i="5" s="1"/>
  <c r="BJ332" i="5"/>
  <c r="BI332" i="5"/>
  <c r="BH332" i="5"/>
  <c r="BG332" i="5"/>
  <c r="BW332" i="5" s="1"/>
  <c r="BF332" i="5"/>
  <c r="D332" i="5"/>
  <c r="BU331" i="5"/>
  <c r="BQ331" i="5"/>
  <c r="BV331" i="5" s="1"/>
  <c r="BP331" i="5"/>
  <c r="BO331" i="5"/>
  <c r="BN331" i="5"/>
  <c r="BM331" i="5"/>
  <c r="BL331" i="5"/>
  <c r="BK331" i="5"/>
  <c r="BJ331" i="5"/>
  <c r="BI331" i="5"/>
  <c r="BT331" i="5" s="1"/>
  <c r="BH331" i="5"/>
  <c r="BG331" i="5"/>
  <c r="BF331" i="5"/>
  <c r="D331" i="5"/>
  <c r="BQ330" i="5"/>
  <c r="BP330" i="5"/>
  <c r="BO330" i="5"/>
  <c r="BN330" i="5"/>
  <c r="BM330" i="5"/>
  <c r="BL330" i="5"/>
  <c r="BU330" i="5" s="1"/>
  <c r="BK330" i="5"/>
  <c r="BT330" i="5" s="1"/>
  <c r="BJ330" i="5"/>
  <c r="BI330" i="5"/>
  <c r="BH330" i="5"/>
  <c r="BS330" i="5" s="1"/>
  <c r="BG330" i="5"/>
  <c r="BF330" i="5"/>
  <c r="D330" i="5"/>
  <c r="BV329" i="5"/>
  <c r="BQ329" i="5"/>
  <c r="BP329" i="5"/>
  <c r="BO329" i="5"/>
  <c r="BN329" i="5"/>
  <c r="BU329" i="5" s="1"/>
  <c r="BM329" i="5"/>
  <c r="BL329" i="5"/>
  <c r="BK329" i="5"/>
  <c r="BJ329" i="5"/>
  <c r="BI329" i="5"/>
  <c r="BH329" i="5"/>
  <c r="BG329" i="5"/>
  <c r="BF329" i="5"/>
  <c r="D329" i="5"/>
  <c r="BL327" i="5"/>
  <c r="BD327" i="5"/>
  <c r="BC327" i="5"/>
  <c r="BB327" i="5"/>
  <c r="BA327" i="5"/>
  <c r="AZ327" i="5"/>
  <c r="BQ327" i="5" s="1"/>
  <c r="AY327" i="5"/>
  <c r="AX327" i="5"/>
  <c r="BP327" i="5" s="1"/>
  <c r="AW327" i="5"/>
  <c r="AV327" i="5"/>
  <c r="AU327" i="5"/>
  <c r="AT327" i="5"/>
  <c r="BO327" i="5" s="1"/>
  <c r="BV327" i="5" s="1"/>
  <c r="AS327" i="5"/>
  <c r="AR327" i="5"/>
  <c r="AQ327" i="5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BK327" i="5" s="1"/>
  <c r="BT327" i="5" s="1"/>
  <c r="Y327" i="5"/>
  <c r="X327" i="5"/>
  <c r="W327" i="5"/>
  <c r="V327" i="5"/>
  <c r="BJ327" i="5" s="1"/>
  <c r="U327" i="5"/>
  <c r="T327" i="5"/>
  <c r="S327" i="5"/>
  <c r="R327" i="5"/>
  <c r="BI327" i="5" s="1"/>
  <c r="Q327" i="5"/>
  <c r="P327" i="5"/>
  <c r="O327" i="5"/>
  <c r="N327" i="5"/>
  <c r="BH327" i="5" s="1"/>
  <c r="M327" i="5"/>
  <c r="L327" i="5"/>
  <c r="K327" i="5"/>
  <c r="J327" i="5"/>
  <c r="BG327" i="5" s="1"/>
  <c r="I327" i="5"/>
  <c r="H327" i="5"/>
  <c r="G327" i="5"/>
  <c r="F327" i="5"/>
  <c r="D327" i="5" s="1"/>
  <c r="E327" i="5"/>
  <c r="BV326" i="5"/>
  <c r="BQ326" i="5"/>
  <c r="BP326" i="5"/>
  <c r="BO326" i="5"/>
  <c r="BN326" i="5"/>
  <c r="BU326" i="5" s="1"/>
  <c r="BM326" i="5"/>
  <c r="BL326" i="5"/>
  <c r="BK326" i="5"/>
  <c r="BJ326" i="5"/>
  <c r="BI326" i="5"/>
  <c r="BH326" i="5"/>
  <c r="BG326" i="5"/>
  <c r="BF326" i="5"/>
  <c r="D326" i="5"/>
  <c r="BQ325" i="5"/>
  <c r="BP325" i="5"/>
  <c r="BO325" i="5"/>
  <c r="BV325" i="5" s="1"/>
  <c r="BN325" i="5"/>
  <c r="BM325" i="5"/>
  <c r="BL325" i="5"/>
  <c r="BU325" i="5" s="1"/>
  <c r="BK325" i="5"/>
  <c r="BT325" i="5" s="1"/>
  <c r="BJ325" i="5"/>
  <c r="BI325" i="5"/>
  <c r="BH325" i="5"/>
  <c r="BG325" i="5"/>
  <c r="BS325" i="5" s="1"/>
  <c r="BF325" i="5"/>
  <c r="D325" i="5"/>
  <c r="BQ323" i="5"/>
  <c r="BI323" i="5"/>
  <c r="BD323" i="5"/>
  <c r="BC323" i="5"/>
  <c r="BB323" i="5"/>
  <c r="BA323" i="5"/>
  <c r="AZ323" i="5"/>
  <c r="AY323" i="5"/>
  <c r="AX323" i="5"/>
  <c r="AW323" i="5"/>
  <c r="AV323" i="5"/>
  <c r="BP323" i="5" s="1"/>
  <c r="AU323" i="5"/>
  <c r="AT323" i="5"/>
  <c r="AS323" i="5"/>
  <c r="AR323" i="5"/>
  <c r="BO323" i="5" s="1"/>
  <c r="BV323" i="5" s="1"/>
  <c r="AQ323" i="5"/>
  <c r="AP323" i="5"/>
  <c r="AO323" i="5"/>
  <c r="AN323" i="5"/>
  <c r="BN323" i="5" s="1"/>
  <c r="AM323" i="5"/>
  <c r="AL323" i="5"/>
  <c r="AK323" i="5"/>
  <c r="AJ323" i="5"/>
  <c r="BM323" i="5" s="1"/>
  <c r="AI323" i="5"/>
  <c r="AH323" i="5"/>
  <c r="AG323" i="5"/>
  <c r="AF323" i="5"/>
  <c r="AE323" i="5"/>
  <c r="AD323" i="5"/>
  <c r="AC323" i="5"/>
  <c r="AB323" i="5"/>
  <c r="AA323" i="5"/>
  <c r="Z323" i="5"/>
  <c r="BK323" i="5" s="1"/>
  <c r="Y323" i="5"/>
  <c r="X323" i="5"/>
  <c r="BJ323" i="5" s="1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BF323" i="5" s="1"/>
  <c r="D323" i="5"/>
  <c r="BQ322" i="5"/>
  <c r="BP322" i="5"/>
  <c r="BO322" i="5"/>
  <c r="BN322" i="5"/>
  <c r="BM322" i="5"/>
  <c r="BL322" i="5"/>
  <c r="BU322" i="5" s="1"/>
  <c r="BK322" i="5"/>
  <c r="BT322" i="5" s="1"/>
  <c r="BJ322" i="5"/>
  <c r="BI322" i="5"/>
  <c r="BH322" i="5"/>
  <c r="BS322" i="5" s="1"/>
  <c r="BG322" i="5"/>
  <c r="BF322" i="5"/>
  <c r="D322" i="5"/>
  <c r="BV321" i="5"/>
  <c r="BQ321" i="5"/>
  <c r="BP321" i="5"/>
  <c r="BO321" i="5"/>
  <c r="BN321" i="5"/>
  <c r="BM321" i="5"/>
  <c r="BU321" i="5" s="1"/>
  <c r="BL321" i="5"/>
  <c r="BK321" i="5"/>
  <c r="BJ321" i="5"/>
  <c r="BI321" i="5"/>
  <c r="BH321" i="5"/>
  <c r="BG321" i="5"/>
  <c r="BF321" i="5"/>
  <c r="D321" i="5"/>
  <c r="BQ320" i="5"/>
  <c r="BP320" i="5"/>
  <c r="BO320" i="5"/>
  <c r="BV320" i="5" s="1"/>
  <c r="BN320" i="5"/>
  <c r="BM320" i="5"/>
  <c r="BL320" i="5"/>
  <c r="BU320" i="5" s="1"/>
  <c r="BK320" i="5"/>
  <c r="BT320" i="5" s="1"/>
  <c r="BJ320" i="5"/>
  <c r="BI320" i="5"/>
  <c r="BH320" i="5"/>
  <c r="BG320" i="5"/>
  <c r="BS320" i="5" s="1"/>
  <c r="BF320" i="5"/>
  <c r="D320" i="5"/>
  <c r="BQ319" i="5"/>
  <c r="BV319" i="5" s="1"/>
  <c r="BP319" i="5"/>
  <c r="BO319" i="5"/>
  <c r="BN319" i="5"/>
  <c r="BM319" i="5"/>
  <c r="BU319" i="5" s="1"/>
  <c r="BL319" i="5"/>
  <c r="BK319" i="5"/>
  <c r="BJ319" i="5"/>
  <c r="BI319" i="5"/>
  <c r="BT319" i="5" s="1"/>
  <c r="BH319" i="5"/>
  <c r="BG319" i="5"/>
  <c r="BF319" i="5"/>
  <c r="D319" i="5"/>
  <c r="BS318" i="5"/>
  <c r="BQ318" i="5"/>
  <c r="BP318" i="5"/>
  <c r="BO318" i="5"/>
  <c r="BN318" i="5"/>
  <c r="BM318" i="5"/>
  <c r="BL318" i="5"/>
  <c r="BU318" i="5" s="1"/>
  <c r="BK318" i="5"/>
  <c r="BT318" i="5" s="1"/>
  <c r="BJ318" i="5"/>
  <c r="BI318" i="5"/>
  <c r="BH318" i="5"/>
  <c r="BW318" i="5" s="1"/>
  <c r="BG318" i="5"/>
  <c r="BF318" i="5"/>
  <c r="BR318" i="5" s="1"/>
  <c r="D318" i="5"/>
  <c r="BV317" i="5"/>
  <c r="BQ317" i="5"/>
  <c r="BP317" i="5"/>
  <c r="BO317" i="5"/>
  <c r="BN317" i="5"/>
  <c r="BM317" i="5"/>
  <c r="BU317" i="5" s="1"/>
  <c r="BL317" i="5"/>
  <c r="BX317" i="5" s="1"/>
  <c r="BK317" i="5"/>
  <c r="BJ317" i="5"/>
  <c r="BI317" i="5"/>
  <c r="BH317" i="5"/>
  <c r="BG317" i="5"/>
  <c r="BF317" i="5"/>
  <c r="D317" i="5"/>
  <c r="BD315" i="5"/>
  <c r="BD363" i="5" s="1"/>
  <c r="BC315" i="5"/>
  <c r="BC363" i="5" s="1"/>
  <c r="BB315" i="5"/>
  <c r="BB363" i="5" s="1"/>
  <c r="BA315" i="5"/>
  <c r="BA363" i="5" s="1"/>
  <c r="AZ315" i="5"/>
  <c r="AZ363" i="5" s="1"/>
  <c r="AY315" i="5"/>
  <c r="AX315" i="5"/>
  <c r="AX363" i="5" s="1"/>
  <c r="BP363" i="5" s="1"/>
  <c r="AW315" i="5"/>
  <c r="AW363" i="5" s="1"/>
  <c r="AV315" i="5"/>
  <c r="AV363" i="5" s="1"/>
  <c r="AU315" i="5"/>
  <c r="AU363" i="5" s="1"/>
  <c r="AT315" i="5"/>
  <c r="BO315" i="5" s="1"/>
  <c r="AS315" i="5"/>
  <c r="AS363" i="5" s="1"/>
  <c r="AR315" i="5"/>
  <c r="AR363" i="5" s="1"/>
  <c r="AQ315" i="5"/>
  <c r="AP315" i="5"/>
  <c r="AP363" i="5" s="1"/>
  <c r="AO315" i="5"/>
  <c r="AO363" i="5" s="1"/>
  <c r="AN315" i="5"/>
  <c r="AN363" i="5" s="1"/>
  <c r="AM315" i="5"/>
  <c r="AL315" i="5"/>
  <c r="AL363" i="5" s="1"/>
  <c r="AK315" i="5"/>
  <c r="AK363" i="5" s="1"/>
  <c r="AJ315" i="5"/>
  <c r="AJ363" i="5" s="1"/>
  <c r="AI315" i="5"/>
  <c r="AH315" i="5"/>
  <c r="AH363" i="5" s="1"/>
  <c r="AG315" i="5"/>
  <c r="AG363" i="5" s="1"/>
  <c r="AF315" i="5"/>
  <c r="AF363" i="5" s="1"/>
  <c r="AE315" i="5"/>
  <c r="AE363" i="5" s="1"/>
  <c r="BL363" i="5" s="1"/>
  <c r="AD315" i="5"/>
  <c r="AD363" i="5" s="1"/>
  <c r="AC315" i="5"/>
  <c r="AC363" i="5" s="1"/>
  <c r="AB315" i="5"/>
  <c r="AB363" i="5" s="1"/>
  <c r="AA315" i="5"/>
  <c r="Z315" i="5"/>
  <c r="Z363" i="5" s="1"/>
  <c r="BK363" i="5" s="1"/>
  <c r="Y315" i="5"/>
  <c r="Y363" i="5" s="1"/>
  <c r="X315" i="5"/>
  <c r="X363" i="5" s="1"/>
  <c r="W315" i="5"/>
  <c r="W363" i="5" s="1"/>
  <c r="V315" i="5"/>
  <c r="BJ315" i="5" s="1"/>
  <c r="U315" i="5"/>
  <c r="U363" i="5" s="1"/>
  <c r="T315" i="5"/>
  <c r="T363" i="5" s="1"/>
  <c r="S315" i="5"/>
  <c r="R315" i="5"/>
  <c r="BI315" i="5" s="1"/>
  <c r="Q315" i="5"/>
  <c r="Q363" i="5" s="1"/>
  <c r="P315" i="5"/>
  <c r="P363" i="5" s="1"/>
  <c r="O315" i="5"/>
  <c r="O363" i="5" s="1"/>
  <c r="N315" i="5"/>
  <c r="N363" i="5" s="1"/>
  <c r="M315" i="5"/>
  <c r="M363" i="5" s="1"/>
  <c r="L315" i="5"/>
  <c r="L363" i="5" s="1"/>
  <c r="K315" i="5"/>
  <c r="J315" i="5"/>
  <c r="J363" i="5" s="1"/>
  <c r="I315" i="5"/>
  <c r="I363" i="5" s="1"/>
  <c r="H315" i="5"/>
  <c r="H363" i="5" s="1"/>
  <c r="G315" i="5"/>
  <c r="G363" i="5" s="1"/>
  <c r="F315" i="5"/>
  <c r="D315" i="5" s="1"/>
  <c r="E315" i="5"/>
  <c r="E363" i="5" s="1"/>
  <c r="BV314" i="5"/>
  <c r="BQ314" i="5"/>
  <c r="BP314" i="5"/>
  <c r="BO314" i="5"/>
  <c r="BN314" i="5"/>
  <c r="BM314" i="5"/>
  <c r="BU314" i="5" s="1"/>
  <c r="BL314" i="5"/>
  <c r="BX314" i="5" s="1"/>
  <c r="BK314" i="5"/>
  <c r="BJ314" i="5"/>
  <c r="BI314" i="5"/>
  <c r="BH314" i="5"/>
  <c r="BG314" i="5"/>
  <c r="BF314" i="5"/>
  <c r="D314" i="5"/>
  <c r="BX313" i="5"/>
  <c r="BQ313" i="5"/>
  <c r="BP313" i="5"/>
  <c r="BO313" i="5"/>
  <c r="BV313" i="5" s="1"/>
  <c r="BN313" i="5"/>
  <c r="BM313" i="5"/>
  <c r="BL313" i="5"/>
  <c r="BU313" i="5" s="1"/>
  <c r="BK313" i="5"/>
  <c r="BT313" i="5" s="1"/>
  <c r="BJ313" i="5"/>
  <c r="BI313" i="5"/>
  <c r="BH313" i="5"/>
  <c r="BG313" i="5"/>
  <c r="BW313" i="5" s="1"/>
  <c r="BF313" i="5"/>
  <c r="D313" i="5"/>
  <c r="BU312" i="5"/>
  <c r="BQ312" i="5"/>
  <c r="BV312" i="5" s="1"/>
  <c r="BP312" i="5"/>
  <c r="BO312" i="5"/>
  <c r="BN312" i="5"/>
  <c r="BM312" i="5"/>
  <c r="BL312" i="5"/>
  <c r="BK312" i="5"/>
  <c r="BJ312" i="5"/>
  <c r="BI312" i="5"/>
  <c r="BT312" i="5" s="1"/>
  <c r="BH312" i="5"/>
  <c r="BG312" i="5"/>
  <c r="BF312" i="5"/>
  <c r="D312" i="5"/>
  <c r="BQ311" i="5"/>
  <c r="BP311" i="5"/>
  <c r="BO311" i="5"/>
  <c r="BN311" i="5"/>
  <c r="BM311" i="5"/>
  <c r="BL311" i="5"/>
  <c r="BU311" i="5" s="1"/>
  <c r="BK311" i="5"/>
  <c r="BT311" i="5" s="1"/>
  <c r="BJ311" i="5"/>
  <c r="BI311" i="5"/>
  <c r="BH311" i="5"/>
  <c r="BS311" i="5" s="1"/>
  <c r="BG311" i="5"/>
  <c r="BF311" i="5"/>
  <c r="D311" i="5"/>
  <c r="BD310" i="5"/>
  <c r="BC310" i="5"/>
  <c r="BB310" i="5"/>
  <c r="BA310" i="5"/>
  <c r="AZ310" i="5"/>
  <c r="AY310" i="5"/>
  <c r="AX310" i="5"/>
  <c r="AW310" i="5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BB306" i="5"/>
  <c r="BA306" i="5"/>
  <c r="BA365" i="5" s="1"/>
  <c r="AX306" i="5"/>
  <c r="AW306" i="5"/>
  <c r="AW365" i="5" s="1"/>
  <c r="AT306" i="5"/>
  <c r="AS306" i="5"/>
  <c r="AS365" i="5" s="1"/>
  <c r="AR306" i="5"/>
  <c r="BO306" i="5" s="1"/>
  <c r="AP306" i="5"/>
  <c r="AO306" i="5"/>
  <c r="AL306" i="5"/>
  <c r="AK306" i="5"/>
  <c r="AK365" i="5" s="1"/>
  <c r="AH306" i="5"/>
  <c r="AG306" i="5"/>
  <c r="AG365" i="5" s="1"/>
  <c r="AD306" i="5"/>
  <c r="AC306" i="5"/>
  <c r="AC365" i="5" s="1"/>
  <c r="AB306" i="5"/>
  <c r="AB365" i="5" s="1"/>
  <c r="Z306" i="5"/>
  <c r="Y306" i="5"/>
  <c r="V306" i="5"/>
  <c r="U306" i="5"/>
  <c r="U365" i="5" s="1"/>
  <c r="R306" i="5"/>
  <c r="Q306" i="5"/>
  <c r="Q365" i="5" s="1"/>
  <c r="N306" i="5"/>
  <c r="M306" i="5"/>
  <c r="L306" i="5"/>
  <c r="L365" i="5" s="1"/>
  <c r="J306" i="5"/>
  <c r="I306" i="5"/>
  <c r="F306" i="5"/>
  <c r="E306" i="5"/>
  <c r="E365" i="5" s="1"/>
  <c r="C306" i="5"/>
  <c r="BQ305" i="5"/>
  <c r="BP305" i="5"/>
  <c r="BO305" i="5"/>
  <c r="BN305" i="5"/>
  <c r="BM305" i="5"/>
  <c r="BU305" i="5" s="1"/>
  <c r="BL305" i="5"/>
  <c r="BX305" i="5" s="1"/>
  <c r="BK305" i="5"/>
  <c r="BJ305" i="5"/>
  <c r="BI305" i="5"/>
  <c r="BT305" i="5" s="1"/>
  <c r="BH305" i="5"/>
  <c r="BG305" i="5"/>
  <c r="BF305" i="5"/>
  <c r="D305" i="5"/>
  <c r="BQ304" i="5"/>
  <c r="BP304" i="5"/>
  <c r="BO304" i="5"/>
  <c r="BV304" i="5" s="1"/>
  <c r="BN304" i="5"/>
  <c r="BM304" i="5"/>
  <c r="BL304" i="5"/>
  <c r="BK304" i="5"/>
  <c r="BJ304" i="5"/>
  <c r="BI304" i="5"/>
  <c r="BH304" i="5"/>
  <c r="BG304" i="5"/>
  <c r="BW304" i="5" s="1"/>
  <c r="BF304" i="5"/>
  <c r="BR304" i="5" s="1"/>
  <c r="D304" i="5"/>
  <c r="BP303" i="5"/>
  <c r="BH303" i="5"/>
  <c r="BD303" i="5"/>
  <c r="BD306" i="5" s="1"/>
  <c r="BD365" i="5" s="1"/>
  <c r="BC303" i="5"/>
  <c r="BC306" i="5" s="1"/>
  <c r="BB303" i="5"/>
  <c r="BA303" i="5"/>
  <c r="AZ303" i="5"/>
  <c r="AZ306" i="5" s="1"/>
  <c r="AY303" i="5"/>
  <c r="AY306" i="5" s="1"/>
  <c r="AX303" i="5"/>
  <c r="AW303" i="5"/>
  <c r="AV303" i="5"/>
  <c r="AV306" i="5" s="1"/>
  <c r="AU303" i="5"/>
  <c r="AU306" i="5" s="1"/>
  <c r="AT303" i="5"/>
  <c r="AS303" i="5"/>
  <c r="AR303" i="5"/>
  <c r="AQ303" i="5"/>
  <c r="AQ306" i="5" s="1"/>
  <c r="AP303" i="5"/>
  <c r="AO303" i="5"/>
  <c r="AN303" i="5"/>
  <c r="AN306" i="5" s="1"/>
  <c r="AN365" i="5" s="1"/>
  <c r="AM303" i="5"/>
  <c r="AL303" i="5"/>
  <c r="AK303" i="5"/>
  <c r="AJ303" i="5"/>
  <c r="AJ306" i="5" s="1"/>
  <c r="AJ365" i="5" s="1"/>
  <c r="AI303" i="5"/>
  <c r="AI306" i="5" s="1"/>
  <c r="AH303" i="5"/>
  <c r="AG303" i="5"/>
  <c r="AF303" i="5"/>
  <c r="AF306" i="5" s="1"/>
  <c r="AF365" i="5" s="1"/>
  <c r="AE303" i="5"/>
  <c r="AE306" i="5" s="1"/>
  <c r="AD303" i="5"/>
  <c r="AC303" i="5"/>
  <c r="AB303" i="5"/>
  <c r="AA303" i="5"/>
  <c r="AA306" i="5" s="1"/>
  <c r="Z303" i="5"/>
  <c r="Y303" i="5"/>
  <c r="X303" i="5"/>
  <c r="X306" i="5" s="1"/>
  <c r="X365" i="5" s="1"/>
  <c r="W303" i="5"/>
  <c r="V303" i="5"/>
  <c r="U303" i="5"/>
  <c r="T303" i="5"/>
  <c r="T306" i="5" s="1"/>
  <c r="T365" i="5" s="1"/>
  <c r="S303" i="5"/>
  <c r="S306" i="5" s="1"/>
  <c r="R303" i="5"/>
  <c r="Q303" i="5"/>
  <c r="P303" i="5"/>
  <c r="P306" i="5" s="1"/>
  <c r="P365" i="5" s="1"/>
  <c r="O303" i="5"/>
  <c r="O306" i="5" s="1"/>
  <c r="N303" i="5"/>
  <c r="M303" i="5"/>
  <c r="L303" i="5"/>
  <c r="K303" i="5"/>
  <c r="K306" i="5" s="1"/>
  <c r="J303" i="5"/>
  <c r="I303" i="5"/>
  <c r="BG303" i="5" s="1"/>
  <c r="H303" i="5"/>
  <c r="H306" i="5" s="1"/>
  <c r="H365" i="5" s="1"/>
  <c r="G303" i="5"/>
  <c r="G306" i="5" s="1"/>
  <c r="F303" i="5"/>
  <c r="E303" i="5"/>
  <c r="BF303" i="5" s="1"/>
  <c r="BV302" i="5"/>
  <c r="BQ302" i="5"/>
  <c r="BP302" i="5"/>
  <c r="BO302" i="5"/>
  <c r="BN302" i="5"/>
  <c r="BM302" i="5"/>
  <c r="BL302" i="5"/>
  <c r="BU302" i="5" s="1"/>
  <c r="BK302" i="5"/>
  <c r="BJ302" i="5"/>
  <c r="BT302" i="5" s="1"/>
  <c r="BI302" i="5"/>
  <c r="BH302" i="5"/>
  <c r="BG302" i="5"/>
  <c r="BF302" i="5"/>
  <c r="BS302" i="5" s="1"/>
  <c r="D302" i="5"/>
  <c r="BQ298" i="5"/>
  <c r="BI298" i="5"/>
  <c r="BD298" i="5"/>
  <c r="BC298" i="5"/>
  <c r="BB298" i="5"/>
  <c r="BA298" i="5"/>
  <c r="AZ298" i="5"/>
  <c r="AY298" i="5"/>
  <c r="AX298" i="5"/>
  <c r="AW298" i="5"/>
  <c r="AV298" i="5"/>
  <c r="BP298" i="5" s="1"/>
  <c r="AU298" i="5"/>
  <c r="AT298" i="5"/>
  <c r="AS298" i="5"/>
  <c r="AR298" i="5"/>
  <c r="BO298" i="5" s="1"/>
  <c r="AQ298" i="5"/>
  <c r="AP298" i="5"/>
  <c r="AO298" i="5"/>
  <c r="AN298" i="5"/>
  <c r="AM298" i="5"/>
  <c r="AL298" i="5"/>
  <c r="AK298" i="5"/>
  <c r="AJ298" i="5"/>
  <c r="BM298" i="5" s="1"/>
  <c r="AI298" i="5"/>
  <c r="AH298" i="5"/>
  <c r="AG298" i="5"/>
  <c r="AF298" i="5"/>
  <c r="AE298" i="5"/>
  <c r="BL298" i="5" s="1"/>
  <c r="AD298" i="5"/>
  <c r="AC298" i="5"/>
  <c r="AB298" i="5"/>
  <c r="AA298" i="5"/>
  <c r="Z298" i="5"/>
  <c r="BK298" i="5" s="1"/>
  <c r="Y298" i="5"/>
  <c r="X298" i="5"/>
  <c r="W298" i="5"/>
  <c r="V298" i="5"/>
  <c r="U298" i="5"/>
  <c r="T298" i="5"/>
  <c r="S298" i="5"/>
  <c r="R298" i="5"/>
  <c r="Q298" i="5"/>
  <c r="P298" i="5"/>
  <c r="BH298" i="5" s="1"/>
  <c r="O298" i="5"/>
  <c r="N298" i="5"/>
  <c r="M298" i="5"/>
  <c r="L298" i="5"/>
  <c r="K298" i="5"/>
  <c r="J298" i="5"/>
  <c r="I298" i="5"/>
  <c r="H298" i="5"/>
  <c r="G298" i="5"/>
  <c r="F298" i="5"/>
  <c r="E298" i="5"/>
  <c r="D298" i="5"/>
  <c r="BW297" i="5"/>
  <c r="BQ297" i="5"/>
  <c r="BP297" i="5"/>
  <c r="BO297" i="5"/>
  <c r="BV297" i="5" s="1"/>
  <c r="BN297" i="5"/>
  <c r="BM297" i="5"/>
  <c r="BL297" i="5"/>
  <c r="BU297" i="5" s="1"/>
  <c r="BK297" i="5"/>
  <c r="BJ297" i="5"/>
  <c r="BI297" i="5"/>
  <c r="BH297" i="5"/>
  <c r="BG297" i="5"/>
  <c r="BS297" i="5" s="1"/>
  <c r="BF297" i="5"/>
  <c r="BR297" i="5" s="1"/>
  <c r="D297" i="5"/>
  <c r="BT296" i="5"/>
  <c r="BQ296" i="5"/>
  <c r="BP296" i="5"/>
  <c r="BV296" i="5" s="1"/>
  <c r="BO296" i="5"/>
  <c r="BN296" i="5"/>
  <c r="BM296" i="5"/>
  <c r="BL296" i="5"/>
  <c r="BX296" i="5" s="1"/>
  <c r="BK296" i="5"/>
  <c r="BJ296" i="5"/>
  <c r="BI296" i="5"/>
  <c r="BH296" i="5"/>
  <c r="BG296" i="5"/>
  <c r="BF296" i="5"/>
  <c r="BW296" i="5" s="1"/>
  <c r="D296" i="5"/>
  <c r="D295" i="5"/>
  <c r="BQ294" i="5"/>
  <c r="BP294" i="5"/>
  <c r="BP293" i="5" s="1"/>
  <c r="BO294" i="5"/>
  <c r="BN294" i="5"/>
  <c r="BM294" i="5"/>
  <c r="BL294" i="5"/>
  <c r="BK294" i="5"/>
  <c r="BJ294" i="5"/>
  <c r="BI294" i="5"/>
  <c r="BH294" i="5"/>
  <c r="BH293" i="5" s="1"/>
  <c r="BG294" i="5"/>
  <c r="BF294" i="5"/>
  <c r="D294" i="5"/>
  <c r="BD293" i="5"/>
  <c r="BC293" i="5"/>
  <c r="BB293" i="5"/>
  <c r="BA293" i="5"/>
  <c r="AZ293" i="5"/>
  <c r="AY293" i="5"/>
  <c r="AX293" i="5"/>
  <c r="AW293" i="5"/>
  <c r="AV293" i="5"/>
  <c r="AU293" i="5"/>
  <c r="AT293" i="5"/>
  <c r="AS293" i="5"/>
  <c r="AR293" i="5"/>
  <c r="AQ293" i="5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BD292" i="5"/>
  <c r="BC292" i="5"/>
  <c r="BB292" i="5"/>
  <c r="BA292" i="5"/>
  <c r="AZ292" i="5"/>
  <c r="AY292" i="5"/>
  <c r="AX292" i="5"/>
  <c r="BP292" i="5" s="1"/>
  <c r="AW292" i="5"/>
  <c r="AV292" i="5"/>
  <c r="AU292" i="5"/>
  <c r="AT292" i="5"/>
  <c r="BO292" i="5" s="1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BL292" i="5" s="1"/>
  <c r="AG292" i="5"/>
  <c r="AF292" i="5"/>
  <c r="AE292" i="5"/>
  <c r="AD292" i="5"/>
  <c r="AC292" i="5"/>
  <c r="AB292" i="5"/>
  <c r="AA292" i="5"/>
  <c r="Z292" i="5"/>
  <c r="BK292" i="5" s="1"/>
  <c r="Y292" i="5"/>
  <c r="X292" i="5"/>
  <c r="W292" i="5"/>
  <c r="V292" i="5"/>
  <c r="BJ292" i="5" s="1"/>
  <c r="U292" i="5"/>
  <c r="T292" i="5"/>
  <c r="S292" i="5"/>
  <c r="R292" i="5"/>
  <c r="BI292" i="5" s="1"/>
  <c r="BT292" i="5" s="1"/>
  <c r="Q292" i="5"/>
  <c r="P292" i="5"/>
  <c r="O292" i="5"/>
  <c r="N292" i="5"/>
  <c r="BH292" i="5" s="1"/>
  <c r="M292" i="5"/>
  <c r="L292" i="5"/>
  <c r="K292" i="5"/>
  <c r="J292" i="5"/>
  <c r="BG292" i="5" s="1"/>
  <c r="I292" i="5"/>
  <c r="H292" i="5"/>
  <c r="G292" i="5"/>
  <c r="F292" i="5"/>
  <c r="D292" i="5" s="1"/>
  <c r="E292" i="5"/>
  <c r="BV291" i="5"/>
  <c r="BQ291" i="5"/>
  <c r="BP291" i="5"/>
  <c r="BO291" i="5"/>
  <c r="BN291" i="5"/>
  <c r="BM291" i="5"/>
  <c r="BU291" i="5" s="1"/>
  <c r="BL291" i="5"/>
  <c r="BX291" i="5" s="1"/>
  <c r="BK291" i="5"/>
  <c r="BJ291" i="5"/>
  <c r="BI291" i="5"/>
  <c r="BH291" i="5"/>
  <c r="BG291" i="5"/>
  <c r="BF291" i="5"/>
  <c r="D291" i="5"/>
  <c r="BQ290" i="5"/>
  <c r="BP290" i="5"/>
  <c r="BO290" i="5"/>
  <c r="BN290" i="5"/>
  <c r="BM290" i="5"/>
  <c r="BU290" i="5" s="1"/>
  <c r="BL290" i="5"/>
  <c r="BX290" i="5" s="1"/>
  <c r="BK290" i="5"/>
  <c r="BJ290" i="5"/>
  <c r="BI290" i="5"/>
  <c r="BT290" i="5" s="1"/>
  <c r="BH290" i="5"/>
  <c r="BG290" i="5"/>
  <c r="BF290" i="5"/>
  <c r="D290" i="5"/>
  <c r="BQ289" i="5"/>
  <c r="BP289" i="5"/>
  <c r="BO289" i="5"/>
  <c r="BV289" i="5" s="1"/>
  <c r="BN289" i="5"/>
  <c r="BM289" i="5"/>
  <c r="BL289" i="5"/>
  <c r="BU289" i="5" s="1"/>
  <c r="BK289" i="5"/>
  <c r="BT289" i="5" s="1"/>
  <c r="BJ289" i="5"/>
  <c r="BI289" i="5"/>
  <c r="BH289" i="5"/>
  <c r="BG289" i="5"/>
  <c r="BS289" i="5" s="1"/>
  <c r="BF289" i="5"/>
  <c r="D289" i="5"/>
  <c r="BV288" i="5"/>
  <c r="BQ288" i="5"/>
  <c r="BP288" i="5"/>
  <c r="BO288" i="5"/>
  <c r="BN288" i="5"/>
  <c r="BM288" i="5"/>
  <c r="BL288" i="5"/>
  <c r="BK288" i="5"/>
  <c r="BJ288" i="5"/>
  <c r="BT288" i="5" s="1"/>
  <c r="BI288" i="5"/>
  <c r="BH288" i="5"/>
  <c r="BG288" i="5"/>
  <c r="BF288" i="5"/>
  <c r="BW288" i="5" s="1"/>
  <c r="D288" i="5"/>
  <c r="BV287" i="5"/>
  <c r="BQ287" i="5"/>
  <c r="BP287" i="5"/>
  <c r="BO287" i="5"/>
  <c r="BN287" i="5"/>
  <c r="BM287" i="5"/>
  <c r="BU287" i="5" s="1"/>
  <c r="BL287" i="5"/>
  <c r="BX287" i="5" s="1"/>
  <c r="BK287" i="5"/>
  <c r="BJ287" i="5"/>
  <c r="BI287" i="5"/>
  <c r="BH287" i="5"/>
  <c r="BG287" i="5"/>
  <c r="BF287" i="5"/>
  <c r="D287" i="5"/>
  <c r="BQ286" i="5"/>
  <c r="BP286" i="5"/>
  <c r="BO286" i="5"/>
  <c r="BN286" i="5"/>
  <c r="BM286" i="5"/>
  <c r="BU286" i="5" s="1"/>
  <c r="BL286" i="5"/>
  <c r="BX286" i="5" s="1"/>
  <c r="BK286" i="5"/>
  <c r="BJ286" i="5"/>
  <c r="BI286" i="5"/>
  <c r="BT286" i="5" s="1"/>
  <c r="BH286" i="5"/>
  <c r="BG286" i="5"/>
  <c r="BF286" i="5"/>
  <c r="D286" i="5"/>
  <c r="BQ285" i="5"/>
  <c r="BP285" i="5"/>
  <c r="BO285" i="5"/>
  <c r="BV285" i="5" s="1"/>
  <c r="BN285" i="5"/>
  <c r="BM285" i="5"/>
  <c r="BL285" i="5"/>
  <c r="BU285" i="5" s="1"/>
  <c r="BK285" i="5"/>
  <c r="BT285" i="5" s="1"/>
  <c r="BJ285" i="5"/>
  <c r="BI285" i="5"/>
  <c r="BH285" i="5"/>
  <c r="BG285" i="5"/>
  <c r="BS285" i="5" s="1"/>
  <c r="BF285" i="5"/>
  <c r="D285" i="5"/>
  <c r="BV284" i="5"/>
  <c r="BQ284" i="5"/>
  <c r="BP284" i="5"/>
  <c r="BO284" i="5"/>
  <c r="BN284" i="5"/>
  <c r="BM284" i="5"/>
  <c r="BL284" i="5"/>
  <c r="BK284" i="5"/>
  <c r="BJ284" i="5"/>
  <c r="BT284" i="5" s="1"/>
  <c r="BI284" i="5"/>
  <c r="BH284" i="5"/>
  <c r="BG284" i="5"/>
  <c r="BF284" i="5"/>
  <c r="BW284" i="5" s="1"/>
  <c r="D284" i="5"/>
  <c r="BV283" i="5"/>
  <c r="BQ283" i="5"/>
  <c r="BQ293" i="5" s="1"/>
  <c r="BP283" i="5"/>
  <c r="BO283" i="5"/>
  <c r="BN283" i="5"/>
  <c r="BN293" i="5" s="1"/>
  <c r="BM283" i="5"/>
  <c r="BU283" i="5" s="1"/>
  <c r="BL283" i="5"/>
  <c r="BX283" i="5" s="1"/>
  <c r="BK283" i="5"/>
  <c r="BJ283" i="5"/>
  <c r="BI283" i="5"/>
  <c r="BT283" i="5" s="1"/>
  <c r="BH283" i="5"/>
  <c r="BG283" i="5"/>
  <c r="BF283" i="5"/>
  <c r="D283" i="5"/>
  <c r="D293" i="5" s="1"/>
  <c r="BD216" i="5"/>
  <c r="BC216" i="5"/>
  <c r="BB216" i="5"/>
  <c r="BA216" i="5"/>
  <c r="AZ216" i="5"/>
  <c r="BQ216" i="5" s="1"/>
  <c r="AY216" i="5"/>
  <c r="AX216" i="5"/>
  <c r="AW216" i="5"/>
  <c r="AV216" i="5"/>
  <c r="BP216" i="5" s="1"/>
  <c r="AU216" i="5"/>
  <c r="AT216" i="5"/>
  <c r="AS216" i="5"/>
  <c r="AR216" i="5"/>
  <c r="BO216" i="5" s="1"/>
  <c r="BV216" i="5" s="1"/>
  <c r="AQ216" i="5"/>
  <c r="AP216" i="5"/>
  <c r="AO216" i="5"/>
  <c r="AN216" i="5"/>
  <c r="AM216" i="5"/>
  <c r="AL216" i="5"/>
  <c r="AK216" i="5"/>
  <c r="AJ216" i="5"/>
  <c r="AI216" i="5"/>
  <c r="BM216" i="5" s="1"/>
  <c r="AH216" i="5"/>
  <c r="AG216" i="5"/>
  <c r="AF216" i="5"/>
  <c r="BL216" i="5" s="1"/>
  <c r="AE216" i="5"/>
  <c r="AD216" i="5"/>
  <c r="AC216" i="5"/>
  <c r="AB216" i="5"/>
  <c r="BK216" i="5" s="1"/>
  <c r="AA216" i="5"/>
  <c r="Z216" i="5"/>
  <c r="Y216" i="5"/>
  <c r="X216" i="5"/>
  <c r="W216" i="5"/>
  <c r="V216" i="5"/>
  <c r="U216" i="5"/>
  <c r="T216" i="5"/>
  <c r="S216" i="5"/>
  <c r="R216" i="5"/>
  <c r="BI216" i="5" s="1"/>
  <c r="Q216" i="5"/>
  <c r="P216" i="5"/>
  <c r="O216" i="5"/>
  <c r="N216" i="5"/>
  <c r="BH216" i="5" s="1"/>
  <c r="M216" i="5"/>
  <c r="L216" i="5"/>
  <c r="K216" i="5"/>
  <c r="J216" i="5"/>
  <c r="BG216" i="5" s="1"/>
  <c r="I216" i="5"/>
  <c r="H216" i="5"/>
  <c r="G216" i="5"/>
  <c r="F216" i="5"/>
  <c r="E216" i="5"/>
  <c r="D216" i="5"/>
  <c r="BD215" i="5"/>
  <c r="BC215" i="5"/>
  <c r="BB215" i="5"/>
  <c r="BA215" i="5"/>
  <c r="BQ215" i="5" s="1"/>
  <c r="AZ215" i="5"/>
  <c r="AY215" i="5"/>
  <c r="AX215" i="5"/>
  <c r="AW215" i="5"/>
  <c r="AV215" i="5"/>
  <c r="AU215" i="5"/>
  <c r="AT215" i="5"/>
  <c r="AS215" i="5"/>
  <c r="AR215" i="5"/>
  <c r="BO215" i="5" s="1"/>
  <c r="AQ215" i="5"/>
  <c r="AP215" i="5"/>
  <c r="AO215" i="5"/>
  <c r="BN215" i="5" s="1"/>
  <c r="AN215" i="5"/>
  <c r="AM215" i="5"/>
  <c r="AL215" i="5"/>
  <c r="AK215" i="5"/>
  <c r="AJ215" i="5"/>
  <c r="BM215" i="5" s="1"/>
  <c r="AI215" i="5"/>
  <c r="AH215" i="5"/>
  <c r="AG215" i="5"/>
  <c r="AF215" i="5"/>
  <c r="AE215" i="5"/>
  <c r="AD215" i="5"/>
  <c r="AC215" i="5"/>
  <c r="BK215" i="5" s="1"/>
  <c r="AB215" i="5"/>
  <c r="AA215" i="5"/>
  <c r="Z215" i="5"/>
  <c r="Y215" i="5"/>
  <c r="X215" i="5"/>
  <c r="W215" i="5"/>
  <c r="V215" i="5"/>
  <c r="BJ215" i="5" s="1"/>
  <c r="U215" i="5"/>
  <c r="T215" i="5"/>
  <c r="S215" i="5"/>
  <c r="R215" i="5"/>
  <c r="BI215" i="5" s="1"/>
  <c r="BT215" i="5" s="1"/>
  <c r="Q215" i="5"/>
  <c r="P215" i="5"/>
  <c r="O215" i="5"/>
  <c r="N215" i="5"/>
  <c r="M215" i="5"/>
  <c r="BH215" i="5" s="1"/>
  <c r="L215" i="5"/>
  <c r="K215" i="5"/>
  <c r="J215" i="5"/>
  <c r="I215" i="5"/>
  <c r="BG215" i="5" s="1"/>
  <c r="H215" i="5"/>
  <c r="G215" i="5"/>
  <c r="F215" i="5"/>
  <c r="E215" i="5"/>
  <c r="D215" i="5" s="1"/>
  <c r="BQ214" i="5"/>
  <c r="BL214" i="5"/>
  <c r="BG214" i="5"/>
  <c r="BD214" i="5"/>
  <c r="BC214" i="5"/>
  <c r="BB214" i="5"/>
  <c r="BA214" i="5"/>
  <c r="AZ214" i="5"/>
  <c r="AY214" i="5"/>
  <c r="AX214" i="5"/>
  <c r="AW214" i="5"/>
  <c r="AV214" i="5"/>
  <c r="BP214" i="5" s="1"/>
  <c r="AU214" i="5"/>
  <c r="AT214" i="5"/>
  <c r="AS214" i="5"/>
  <c r="AR214" i="5"/>
  <c r="BO214" i="5" s="1"/>
  <c r="BV214" i="5" s="1"/>
  <c r="AQ214" i="5"/>
  <c r="AP214" i="5"/>
  <c r="AO214" i="5"/>
  <c r="AN214" i="5"/>
  <c r="AM214" i="5"/>
  <c r="AL214" i="5"/>
  <c r="AK214" i="5"/>
  <c r="AJ214" i="5"/>
  <c r="AI214" i="5"/>
  <c r="BM214" i="5" s="1"/>
  <c r="AH214" i="5"/>
  <c r="AG214" i="5"/>
  <c r="AF214" i="5"/>
  <c r="AE214" i="5"/>
  <c r="AD214" i="5"/>
  <c r="AC214" i="5"/>
  <c r="AB214" i="5"/>
  <c r="AA214" i="5"/>
  <c r="Z214" i="5"/>
  <c r="BK214" i="5" s="1"/>
  <c r="Y214" i="5"/>
  <c r="X214" i="5"/>
  <c r="W214" i="5"/>
  <c r="V214" i="5"/>
  <c r="U214" i="5"/>
  <c r="T214" i="5"/>
  <c r="S214" i="5"/>
  <c r="R214" i="5"/>
  <c r="BI214" i="5" s="1"/>
  <c r="Q214" i="5"/>
  <c r="P214" i="5"/>
  <c r="O214" i="5"/>
  <c r="N214" i="5"/>
  <c r="BH214" i="5" s="1"/>
  <c r="M214" i="5"/>
  <c r="L214" i="5"/>
  <c r="K214" i="5"/>
  <c r="J214" i="5"/>
  <c r="I214" i="5"/>
  <c r="H214" i="5"/>
  <c r="G214" i="5"/>
  <c r="F214" i="5"/>
  <c r="E214" i="5"/>
  <c r="BF214" i="5" s="1"/>
  <c r="D214" i="5"/>
  <c r="BD213" i="5"/>
  <c r="BC213" i="5"/>
  <c r="BB213" i="5"/>
  <c r="BA213" i="5"/>
  <c r="AZ213" i="5"/>
  <c r="BQ213" i="5" s="1"/>
  <c r="AY213" i="5"/>
  <c r="AX213" i="5"/>
  <c r="AW213" i="5"/>
  <c r="AV213" i="5"/>
  <c r="AU213" i="5"/>
  <c r="AT213" i="5"/>
  <c r="AS213" i="5"/>
  <c r="AR213" i="5"/>
  <c r="BO213" i="5" s="1"/>
  <c r="AQ213" i="5"/>
  <c r="AP213" i="5"/>
  <c r="AO213" i="5"/>
  <c r="AN213" i="5"/>
  <c r="BN213" i="5" s="1"/>
  <c r="AM213" i="5"/>
  <c r="AL213" i="5"/>
  <c r="BM213" i="5" s="1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BK213" i="5" s="1"/>
  <c r="Y213" i="5"/>
  <c r="X213" i="5"/>
  <c r="W213" i="5"/>
  <c r="V213" i="5"/>
  <c r="BJ213" i="5" s="1"/>
  <c r="U213" i="5"/>
  <c r="T213" i="5"/>
  <c r="S213" i="5"/>
  <c r="R213" i="5"/>
  <c r="BI213" i="5" s="1"/>
  <c r="BT213" i="5" s="1"/>
  <c r="Q213" i="5"/>
  <c r="P213" i="5"/>
  <c r="O213" i="5"/>
  <c r="N213" i="5"/>
  <c r="M213" i="5"/>
  <c r="L213" i="5"/>
  <c r="K213" i="5"/>
  <c r="J213" i="5"/>
  <c r="BG213" i="5" s="1"/>
  <c r="I213" i="5"/>
  <c r="H213" i="5"/>
  <c r="G213" i="5"/>
  <c r="F213" i="5"/>
  <c r="E213" i="5"/>
  <c r="BF213" i="5" s="1"/>
  <c r="BD212" i="5"/>
  <c r="BC212" i="5"/>
  <c r="BB212" i="5"/>
  <c r="BA212" i="5"/>
  <c r="AZ212" i="5"/>
  <c r="BQ212" i="5" s="1"/>
  <c r="AY212" i="5"/>
  <c r="AX212" i="5"/>
  <c r="AW212" i="5"/>
  <c r="AV212" i="5"/>
  <c r="BP212" i="5" s="1"/>
  <c r="AU212" i="5"/>
  <c r="AT212" i="5"/>
  <c r="AS212" i="5"/>
  <c r="AR212" i="5"/>
  <c r="BO212" i="5" s="1"/>
  <c r="BV212" i="5" s="1"/>
  <c r="AQ212" i="5"/>
  <c r="AP212" i="5"/>
  <c r="AO212" i="5"/>
  <c r="AN212" i="5"/>
  <c r="AM212" i="5"/>
  <c r="AL212" i="5"/>
  <c r="BM212" i="5" s="1"/>
  <c r="AK212" i="5"/>
  <c r="AJ212" i="5"/>
  <c r="AI212" i="5"/>
  <c r="AH212" i="5"/>
  <c r="AG212" i="5"/>
  <c r="AF212" i="5"/>
  <c r="BL212" i="5" s="1"/>
  <c r="AE212" i="5"/>
  <c r="AD212" i="5"/>
  <c r="AC212" i="5"/>
  <c r="AB212" i="5"/>
  <c r="AA212" i="5"/>
  <c r="Z212" i="5"/>
  <c r="BK212" i="5" s="1"/>
  <c r="Y212" i="5"/>
  <c r="X212" i="5"/>
  <c r="W212" i="5"/>
  <c r="V212" i="5"/>
  <c r="BJ212" i="5" s="1"/>
  <c r="U212" i="5"/>
  <c r="T212" i="5"/>
  <c r="S212" i="5"/>
  <c r="R212" i="5"/>
  <c r="BI212" i="5" s="1"/>
  <c r="BT212" i="5" s="1"/>
  <c r="Q212" i="5"/>
  <c r="P212" i="5"/>
  <c r="O212" i="5"/>
  <c r="N212" i="5"/>
  <c r="BH212" i="5" s="1"/>
  <c r="M212" i="5"/>
  <c r="L212" i="5"/>
  <c r="K212" i="5"/>
  <c r="J212" i="5"/>
  <c r="BG212" i="5" s="1"/>
  <c r="I212" i="5"/>
  <c r="H212" i="5"/>
  <c r="G212" i="5"/>
  <c r="F212" i="5"/>
  <c r="D212" i="5" s="1"/>
  <c r="E212" i="5"/>
  <c r="BQ208" i="5"/>
  <c r="BM208" i="5"/>
  <c r="BI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BQ207" i="5"/>
  <c r="BO207" i="5"/>
  <c r="BM207" i="5"/>
  <c r="BI207" i="5"/>
  <c r="BD207" i="5"/>
  <c r="BC207" i="5"/>
  <c r="BB207" i="5"/>
  <c r="BA207" i="5"/>
  <c r="AZ207" i="5"/>
  <c r="AY207" i="5"/>
  <c r="AX207" i="5"/>
  <c r="AW207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BQ206" i="5"/>
  <c r="BO206" i="5"/>
  <c r="BM206" i="5"/>
  <c r="BI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BQ205" i="5"/>
  <c r="BP205" i="5"/>
  <c r="BM205" i="5"/>
  <c r="BK205" i="5"/>
  <c r="BI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BQ204" i="5"/>
  <c r="BM204" i="5"/>
  <c r="BK204" i="5"/>
  <c r="BI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BQ203" i="5"/>
  <c r="BM203" i="5"/>
  <c r="BL203" i="5"/>
  <c r="BI203" i="5"/>
  <c r="BG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BQ202" i="5"/>
  <c r="BM202" i="5"/>
  <c r="BI202" i="5"/>
  <c r="BG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BQ201" i="5"/>
  <c r="BM201" i="5"/>
  <c r="BI201" i="5"/>
  <c r="BH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BQ200" i="5"/>
  <c r="BM200" i="5"/>
  <c r="BI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BQ199" i="5"/>
  <c r="BO199" i="5"/>
  <c r="BM199" i="5"/>
  <c r="BI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BQ198" i="5"/>
  <c r="BO198" i="5"/>
  <c r="BM198" i="5"/>
  <c r="BI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BQ196" i="5"/>
  <c r="BP196" i="5"/>
  <c r="BM196" i="5"/>
  <c r="BK196" i="5"/>
  <c r="BI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BQ195" i="5"/>
  <c r="BM195" i="5"/>
  <c r="BK195" i="5"/>
  <c r="BI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BQ194" i="5"/>
  <c r="BM194" i="5"/>
  <c r="BL194" i="5"/>
  <c r="BI194" i="5"/>
  <c r="BG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BQ192" i="5"/>
  <c r="BM192" i="5"/>
  <c r="BI192" i="5"/>
  <c r="BG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BQ191" i="5"/>
  <c r="BM191" i="5"/>
  <c r="BI191" i="5"/>
  <c r="BH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BQ190" i="5"/>
  <c r="BM190" i="5"/>
  <c r="BI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BQ189" i="5"/>
  <c r="BO189" i="5"/>
  <c r="BM189" i="5"/>
  <c r="BI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BQ187" i="5"/>
  <c r="BO187" i="5"/>
  <c r="BM187" i="5"/>
  <c r="BI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BQ186" i="5"/>
  <c r="BP186" i="5"/>
  <c r="BM186" i="5"/>
  <c r="BK186" i="5"/>
  <c r="BI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BQ185" i="5"/>
  <c r="BM185" i="5"/>
  <c r="BK185" i="5"/>
  <c r="BI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BQ183" i="5"/>
  <c r="BM183" i="5"/>
  <c r="BL183" i="5"/>
  <c r="BI183" i="5"/>
  <c r="BG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BQ182" i="5"/>
  <c r="BM182" i="5"/>
  <c r="BI182" i="5"/>
  <c r="BG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BQ181" i="5"/>
  <c r="BM181" i="5"/>
  <c r="BI181" i="5"/>
  <c r="BH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BQ179" i="5"/>
  <c r="BM179" i="5"/>
  <c r="BI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BQ178" i="5"/>
  <c r="BO178" i="5"/>
  <c r="BM178" i="5"/>
  <c r="BI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BQ177" i="5"/>
  <c r="BO177" i="5"/>
  <c r="BM177" i="5"/>
  <c r="BI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BQ176" i="5"/>
  <c r="BP176" i="5"/>
  <c r="BM176" i="5"/>
  <c r="BK176" i="5"/>
  <c r="BI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BQ175" i="5"/>
  <c r="BM175" i="5"/>
  <c r="BK175" i="5"/>
  <c r="BI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BQ173" i="5"/>
  <c r="BM173" i="5"/>
  <c r="BL173" i="5"/>
  <c r="BI173" i="5"/>
  <c r="BG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BQ172" i="5"/>
  <c r="BM172" i="5"/>
  <c r="BI172" i="5"/>
  <c r="BG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BQ171" i="5"/>
  <c r="BM171" i="5"/>
  <c r="BI171" i="5"/>
  <c r="BH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BQ169" i="5"/>
  <c r="BM169" i="5"/>
  <c r="BI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BQ168" i="5"/>
  <c r="BO168" i="5"/>
  <c r="BM168" i="5"/>
  <c r="BI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BQ167" i="5"/>
  <c r="BO167" i="5"/>
  <c r="BM167" i="5"/>
  <c r="BI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BQ166" i="5"/>
  <c r="BP166" i="5"/>
  <c r="BM166" i="5"/>
  <c r="BK166" i="5"/>
  <c r="BI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BQ165" i="5"/>
  <c r="BM165" i="5"/>
  <c r="BK165" i="5"/>
  <c r="BI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BQ164" i="5"/>
  <c r="BM164" i="5"/>
  <c r="BL164" i="5"/>
  <c r="BI164" i="5"/>
  <c r="BG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BQ163" i="5"/>
  <c r="BM163" i="5"/>
  <c r="BI163" i="5"/>
  <c r="BG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BQ161" i="5"/>
  <c r="BM161" i="5"/>
  <c r="BI161" i="5"/>
  <c r="BH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BQ160" i="5"/>
  <c r="BM160" i="5"/>
  <c r="BI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BQ159" i="5"/>
  <c r="BO159" i="5"/>
  <c r="BM159" i="5"/>
  <c r="BI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BQ158" i="5"/>
  <c r="BO158" i="5"/>
  <c r="BM158" i="5"/>
  <c r="BI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BQ157" i="5"/>
  <c r="BP157" i="5"/>
  <c r="BM157" i="5"/>
  <c r="BK157" i="5"/>
  <c r="BI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BQ153" i="5"/>
  <c r="BM153" i="5"/>
  <c r="BK153" i="5"/>
  <c r="BI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BP152" i="5"/>
  <c r="BK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BD146" i="5"/>
  <c r="BC146" i="5"/>
  <c r="BB146" i="5"/>
  <c r="BA146" i="5"/>
  <c r="AZ146" i="5"/>
  <c r="AY146" i="5"/>
  <c r="AX146" i="5"/>
  <c r="AW146" i="5"/>
  <c r="BP146" i="5" s="1"/>
  <c r="AV146" i="5"/>
  <c r="AU146" i="5"/>
  <c r="AT146" i="5"/>
  <c r="AS146" i="5"/>
  <c r="BO146" i="5" s="1"/>
  <c r="AR146" i="5"/>
  <c r="AQ146" i="5"/>
  <c r="AP146" i="5"/>
  <c r="AO146" i="5"/>
  <c r="AN146" i="5"/>
  <c r="AM146" i="5"/>
  <c r="BN146" i="5" s="1"/>
  <c r="AL146" i="5"/>
  <c r="AK146" i="5"/>
  <c r="AJ146" i="5"/>
  <c r="AI146" i="5"/>
  <c r="AH146" i="5"/>
  <c r="AG146" i="5"/>
  <c r="BL146" i="5" s="1"/>
  <c r="AF146" i="5"/>
  <c r="AE146" i="5"/>
  <c r="AD146" i="5"/>
  <c r="AC146" i="5"/>
  <c r="BK146" i="5" s="1"/>
  <c r="AB146" i="5"/>
  <c r="AA146" i="5"/>
  <c r="Z146" i="5"/>
  <c r="Y146" i="5"/>
  <c r="X146" i="5"/>
  <c r="W146" i="5"/>
  <c r="V146" i="5"/>
  <c r="BJ146" i="5" s="1"/>
  <c r="U146" i="5"/>
  <c r="T146" i="5"/>
  <c r="S146" i="5"/>
  <c r="R146" i="5"/>
  <c r="Q146" i="5"/>
  <c r="P146" i="5"/>
  <c r="O146" i="5"/>
  <c r="N146" i="5"/>
  <c r="M146" i="5"/>
  <c r="BH146" i="5" s="1"/>
  <c r="L146" i="5"/>
  <c r="K146" i="5"/>
  <c r="J146" i="5"/>
  <c r="I146" i="5"/>
  <c r="BG146" i="5" s="1"/>
  <c r="H146" i="5"/>
  <c r="G146" i="5"/>
  <c r="F146" i="5"/>
  <c r="E146" i="5"/>
  <c r="D146" i="5" s="1"/>
  <c r="BQ145" i="5"/>
  <c r="BV145" i="5" s="1"/>
  <c r="BP145" i="5"/>
  <c r="BO145" i="5"/>
  <c r="BN145" i="5"/>
  <c r="BM145" i="5"/>
  <c r="BX145" i="5" s="1"/>
  <c r="BL145" i="5"/>
  <c r="BU145" i="5" s="1"/>
  <c r="BK145" i="5"/>
  <c r="BJ145" i="5"/>
  <c r="BI145" i="5"/>
  <c r="BT145" i="5" s="1"/>
  <c r="BH145" i="5"/>
  <c r="BG145" i="5"/>
  <c r="BF145" i="5"/>
  <c r="D145" i="5"/>
  <c r="D143" i="5"/>
  <c r="D142" i="5"/>
  <c r="BN133" i="5"/>
  <c r="BI133" i="5"/>
  <c r="BD133" i="5"/>
  <c r="BC133" i="5"/>
  <c r="BB133" i="5"/>
  <c r="BA133" i="5"/>
  <c r="AZ133" i="5"/>
  <c r="BQ133" i="5" s="1"/>
  <c r="AY133" i="5"/>
  <c r="AX133" i="5"/>
  <c r="AW133" i="5"/>
  <c r="AV133" i="5"/>
  <c r="BP133" i="5" s="1"/>
  <c r="AU133" i="5"/>
  <c r="AT133" i="5"/>
  <c r="AS133" i="5"/>
  <c r="AR133" i="5"/>
  <c r="BO133" i="5" s="1"/>
  <c r="BV133" i="5" s="1"/>
  <c r="AQ133" i="5"/>
  <c r="AP133" i="5"/>
  <c r="AO133" i="5"/>
  <c r="AN133" i="5"/>
  <c r="AM133" i="5"/>
  <c r="AL133" i="5"/>
  <c r="AK133" i="5"/>
  <c r="AJ133" i="5"/>
  <c r="BM133" i="5" s="1"/>
  <c r="AI133" i="5"/>
  <c r="AH133" i="5"/>
  <c r="AG133" i="5"/>
  <c r="AF133" i="5"/>
  <c r="AE133" i="5"/>
  <c r="BL133" i="5" s="1"/>
  <c r="AD133" i="5"/>
  <c r="AC133" i="5"/>
  <c r="AB133" i="5"/>
  <c r="AA133" i="5"/>
  <c r="Z133" i="5"/>
  <c r="BK133" i="5" s="1"/>
  <c r="Y133" i="5"/>
  <c r="X133" i="5"/>
  <c r="BJ133" i="5" s="1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BG133" i="5" s="1"/>
  <c r="H133" i="5"/>
  <c r="G133" i="5"/>
  <c r="F133" i="5"/>
  <c r="E133" i="5"/>
  <c r="BF133" i="5" s="1"/>
  <c r="D133" i="5"/>
  <c r="C272" i="5" s="1"/>
  <c r="BQ132" i="5"/>
  <c r="BP132" i="5"/>
  <c r="BO132" i="5"/>
  <c r="BV132" i="5" s="1"/>
  <c r="BN132" i="5"/>
  <c r="BM132" i="5"/>
  <c r="BL132" i="5"/>
  <c r="BX132" i="5" s="1"/>
  <c r="BK132" i="5"/>
  <c r="BT132" i="5" s="1"/>
  <c r="BJ132" i="5"/>
  <c r="BI132" i="5"/>
  <c r="BH132" i="5"/>
  <c r="BG132" i="5"/>
  <c r="BS132" i="5" s="1"/>
  <c r="BF132" i="5"/>
  <c r="D132" i="5"/>
  <c r="BU131" i="5"/>
  <c r="BQ131" i="5"/>
  <c r="BP131" i="5"/>
  <c r="BO131" i="5"/>
  <c r="BV131" i="5" s="1"/>
  <c r="BN131" i="5"/>
  <c r="BM131" i="5"/>
  <c r="BL131" i="5"/>
  <c r="BK131" i="5"/>
  <c r="BJ131" i="5"/>
  <c r="BI131" i="5"/>
  <c r="BH131" i="5"/>
  <c r="BG131" i="5"/>
  <c r="BS131" i="5" s="1"/>
  <c r="BF131" i="5"/>
  <c r="BW131" i="5" s="1"/>
  <c r="D131" i="5"/>
  <c r="BX130" i="5"/>
  <c r="BS130" i="5"/>
  <c r="BZ130" i="5" s="1"/>
  <c r="BQ130" i="5"/>
  <c r="BP130" i="5"/>
  <c r="BO130" i="5"/>
  <c r="BV130" i="5" s="1"/>
  <c r="BN130" i="5"/>
  <c r="BM130" i="5"/>
  <c r="BL130" i="5"/>
  <c r="BU130" i="5" s="1"/>
  <c r="BK130" i="5"/>
  <c r="BT130" i="5" s="1"/>
  <c r="BJ130" i="5"/>
  <c r="BI130" i="5"/>
  <c r="BH130" i="5"/>
  <c r="BG130" i="5"/>
  <c r="BW130" i="5" s="1"/>
  <c r="BF130" i="5"/>
  <c r="BR130" i="5" s="1"/>
  <c r="D130" i="5"/>
  <c r="BQ129" i="5"/>
  <c r="BP129" i="5"/>
  <c r="BO129" i="5"/>
  <c r="BV129" i="5" s="1"/>
  <c r="BN129" i="5"/>
  <c r="BU129" i="5" s="1"/>
  <c r="BM129" i="5"/>
  <c r="BL129" i="5"/>
  <c r="BK129" i="5"/>
  <c r="BJ129" i="5"/>
  <c r="BI129" i="5"/>
  <c r="BH129" i="5"/>
  <c r="BG129" i="5"/>
  <c r="BF129" i="5"/>
  <c r="BS129" i="5" s="1"/>
  <c r="D129" i="5"/>
  <c r="BS128" i="5"/>
  <c r="BZ128" i="5" s="1"/>
  <c r="BQ128" i="5"/>
  <c r="BP128" i="5"/>
  <c r="BO128" i="5"/>
  <c r="BN128" i="5"/>
  <c r="BM128" i="5"/>
  <c r="BX128" i="5" s="1"/>
  <c r="BL128" i="5"/>
  <c r="BU128" i="5" s="1"/>
  <c r="BK128" i="5"/>
  <c r="BJ128" i="5"/>
  <c r="BI128" i="5"/>
  <c r="BT128" i="5" s="1"/>
  <c r="BH128" i="5"/>
  <c r="BG128" i="5"/>
  <c r="BF128" i="5"/>
  <c r="D128" i="5"/>
  <c r="BQ127" i="5"/>
  <c r="BV127" i="5" s="1"/>
  <c r="BP127" i="5"/>
  <c r="BO127" i="5"/>
  <c r="BN127" i="5"/>
  <c r="BM127" i="5"/>
  <c r="BU127" i="5" s="1"/>
  <c r="BL127" i="5"/>
  <c r="BK127" i="5"/>
  <c r="BJ127" i="5"/>
  <c r="BI127" i="5"/>
  <c r="BT127" i="5" s="1"/>
  <c r="BH127" i="5"/>
  <c r="BG127" i="5"/>
  <c r="BF127" i="5"/>
  <c r="BS127" i="5" s="1"/>
  <c r="D127" i="5"/>
  <c r="BQ126" i="5"/>
  <c r="BP126" i="5"/>
  <c r="BO126" i="5"/>
  <c r="BN126" i="5"/>
  <c r="BM126" i="5"/>
  <c r="BL126" i="5"/>
  <c r="BX126" i="5" s="1"/>
  <c r="BK126" i="5"/>
  <c r="BJ126" i="5"/>
  <c r="BI126" i="5"/>
  <c r="BT126" i="5" s="1"/>
  <c r="BH126" i="5"/>
  <c r="BS126" i="5" s="1"/>
  <c r="BG126" i="5"/>
  <c r="BF126" i="5"/>
  <c r="D126" i="5"/>
  <c r="BU125" i="5"/>
  <c r="BQ125" i="5"/>
  <c r="BP125" i="5"/>
  <c r="BO125" i="5"/>
  <c r="BV125" i="5" s="1"/>
  <c r="BN125" i="5"/>
  <c r="BM125" i="5"/>
  <c r="BL125" i="5"/>
  <c r="BK125" i="5"/>
  <c r="BJ125" i="5"/>
  <c r="BI125" i="5"/>
  <c r="BH125" i="5"/>
  <c r="BG125" i="5"/>
  <c r="BF125" i="5"/>
  <c r="D125" i="5"/>
  <c r="BX124" i="5"/>
  <c r="BS124" i="5"/>
  <c r="BQ124" i="5"/>
  <c r="BP124" i="5"/>
  <c r="BO124" i="5"/>
  <c r="BV124" i="5" s="1"/>
  <c r="BN124" i="5"/>
  <c r="BM124" i="5"/>
  <c r="BL124" i="5"/>
  <c r="BU124" i="5" s="1"/>
  <c r="BK124" i="5"/>
  <c r="BT124" i="5" s="1"/>
  <c r="BJ124" i="5"/>
  <c r="BI124" i="5"/>
  <c r="BH124" i="5"/>
  <c r="BG124" i="5"/>
  <c r="BW124" i="5" s="1"/>
  <c r="BF124" i="5"/>
  <c r="BR124" i="5" s="1"/>
  <c r="D124" i="5"/>
  <c r="BQ123" i="5"/>
  <c r="BP123" i="5"/>
  <c r="BO123" i="5"/>
  <c r="BV123" i="5" s="1"/>
  <c r="BN123" i="5"/>
  <c r="BU123" i="5" s="1"/>
  <c r="BM123" i="5"/>
  <c r="BL123" i="5"/>
  <c r="BK123" i="5"/>
  <c r="BJ123" i="5"/>
  <c r="BI123" i="5"/>
  <c r="BH123" i="5"/>
  <c r="BG123" i="5"/>
  <c r="BF123" i="5"/>
  <c r="BS123" i="5" s="1"/>
  <c r="D123" i="5"/>
  <c r="BM121" i="5"/>
  <c r="BH121" i="5"/>
  <c r="BD121" i="5"/>
  <c r="BC121" i="5"/>
  <c r="BB121" i="5"/>
  <c r="BA121" i="5"/>
  <c r="AZ121" i="5"/>
  <c r="BQ121" i="5" s="1"/>
  <c r="AY121" i="5"/>
  <c r="AX121" i="5"/>
  <c r="AW121" i="5"/>
  <c r="AV121" i="5"/>
  <c r="BP121" i="5" s="1"/>
  <c r="AU121" i="5"/>
  <c r="AT121" i="5"/>
  <c r="AS121" i="5"/>
  <c r="AR121" i="5"/>
  <c r="AQ121" i="5"/>
  <c r="AP121" i="5"/>
  <c r="AO121" i="5"/>
  <c r="AN121" i="5"/>
  <c r="AM121" i="5"/>
  <c r="BN121" i="5" s="1"/>
  <c r="AL121" i="5"/>
  <c r="AK121" i="5"/>
  <c r="AJ121" i="5"/>
  <c r="AI121" i="5"/>
  <c r="AH121" i="5"/>
  <c r="AG121" i="5"/>
  <c r="AF121" i="5"/>
  <c r="AE121" i="5"/>
  <c r="BL121" i="5" s="1"/>
  <c r="AD121" i="5"/>
  <c r="AC121" i="5"/>
  <c r="AB121" i="5"/>
  <c r="AA121" i="5"/>
  <c r="Z121" i="5"/>
  <c r="BK121" i="5" s="1"/>
  <c r="Y121" i="5"/>
  <c r="X121" i="5"/>
  <c r="W121" i="5"/>
  <c r="BJ121" i="5" s="1"/>
  <c r="V121" i="5"/>
  <c r="U121" i="5"/>
  <c r="T121" i="5"/>
  <c r="S121" i="5"/>
  <c r="BI121" i="5" s="1"/>
  <c r="R121" i="5"/>
  <c r="Q121" i="5"/>
  <c r="P121" i="5"/>
  <c r="O121" i="5"/>
  <c r="N121" i="5"/>
  <c r="M121" i="5"/>
  <c r="L121" i="5"/>
  <c r="K121" i="5"/>
  <c r="J121" i="5"/>
  <c r="I121" i="5"/>
  <c r="H121" i="5"/>
  <c r="G121" i="5"/>
  <c r="D121" i="5" s="1"/>
  <c r="D122" i="5" s="1"/>
  <c r="F121" i="5"/>
  <c r="E121" i="5"/>
  <c r="BF121" i="5" s="1"/>
  <c r="BS120" i="5"/>
  <c r="BQ120" i="5"/>
  <c r="BP120" i="5"/>
  <c r="BO120" i="5"/>
  <c r="BV120" i="5" s="1"/>
  <c r="BN120" i="5"/>
  <c r="BM120" i="5"/>
  <c r="BL120" i="5"/>
  <c r="BU120" i="5" s="1"/>
  <c r="BK120" i="5"/>
  <c r="BT120" i="5" s="1"/>
  <c r="BJ120" i="5"/>
  <c r="BI120" i="5"/>
  <c r="BH120" i="5"/>
  <c r="BG120" i="5"/>
  <c r="BF120" i="5"/>
  <c r="BW120" i="5" s="1"/>
  <c r="D120" i="5"/>
  <c r="BT119" i="5"/>
  <c r="BQ119" i="5"/>
  <c r="BP119" i="5"/>
  <c r="BV119" i="5" s="1"/>
  <c r="BO119" i="5"/>
  <c r="BN119" i="5"/>
  <c r="BM119" i="5"/>
  <c r="BL119" i="5"/>
  <c r="BX119" i="5" s="1"/>
  <c r="BK119" i="5"/>
  <c r="BJ119" i="5"/>
  <c r="BI119" i="5"/>
  <c r="BH119" i="5"/>
  <c r="BG119" i="5"/>
  <c r="BF119" i="5"/>
  <c r="D119" i="5"/>
  <c r="BD117" i="5"/>
  <c r="BC117" i="5"/>
  <c r="BB117" i="5"/>
  <c r="BA117" i="5"/>
  <c r="AZ117" i="5"/>
  <c r="BQ117" i="5" s="1"/>
  <c r="AY117" i="5"/>
  <c r="AX117" i="5"/>
  <c r="AW117" i="5"/>
  <c r="AV117" i="5"/>
  <c r="BP117" i="5" s="1"/>
  <c r="AU117" i="5"/>
  <c r="BO117" i="5" s="1"/>
  <c r="BV117" i="5" s="1"/>
  <c r="AT117" i="5"/>
  <c r="AS117" i="5"/>
  <c r="AR117" i="5"/>
  <c r="AQ117" i="5"/>
  <c r="AP117" i="5"/>
  <c r="AO117" i="5"/>
  <c r="AN117" i="5"/>
  <c r="AM117" i="5"/>
  <c r="BN117" i="5" s="1"/>
  <c r="AL117" i="5"/>
  <c r="AK117" i="5"/>
  <c r="AJ117" i="5"/>
  <c r="AI117" i="5"/>
  <c r="BM117" i="5" s="1"/>
  <c r="AH117" i="5"/>
  <c r="AG117" i="5"/>
  <c r="AF117" i="5"/>
  <c r="AE117" i="5"/>
  <c r="BL117" i="5" s="1"/>
  <c r="AD117" i="5"/>
  <c r="AC117" i="5"/>
  <c r="AB117" i="5"/>
  <c r="AA117" i="5"/>
  <c r="BK117" i="5" s="1"/>
  <c r="Z117" i="5"/>
  <c r="Y117" i="5"/>
  <c r="X117" i="5"/>
  <c r="W117" i="5"/>
  <c r="V117" i="5"/>
  <c r="U117" i="5"/>
  <c r="T117" i="5"/>
  <c r="S117" i="5"/>
  <c r="BI117" i="5" s="1"/>
  <c r="R117" i="5"/>
  <c r="Q117" i="5"/>
  <c r="P117" i="5"/>
  <c r="O117" i="5"/>
  <c r="N117" i="5"/>
  <c r="M117" i="5"/>
  <c r="L117" i="5"/>
  <c r="K117" i="5"/>
  <c r="BG117" i="5" s="1"/>
  <c r="J117" i="5"/>
  <c r="I117" i="5"/>
  <c r="H117" i="5"/>
  <c r="G117" i="5"/>
  <c r="D117" i="5" s="1"/>
  <c r="D118" i="5" s="1"/>
  <c r="F117" i="5"/>
  <c r="E117" i="5"/>
  <c r="BZ116" i="5"/>
  <c r="BU116" i="5"/>
  <c r="BQ116" i="5"/>
  <c r="BV116" i="5" s="1"/>
  <c r="BP116" i="5"/>
  <c r="BO116" i="5"/>
  <c r="BN116" i="5"/>
  <c r="BM116" i="5"/>
  <c r="BL116" i="5"/>
  <c r="BX116" i="5" s="1"/>
  <c r="BK116" i="5"/>
  <c r="BJ116" i="5"/>
  <c r="BI116" i="5"/>
  <c r="BT116" i="5" s="1"/>
  <c r="BH116" i="5"/>
  <c r="BG116" i="5"/>
  <c r="BF116" i="5"/>
  <c r="BS116" i="5" s="1"/>
  <c r="BY116" i="5" s="1"/>
  <c r="D116" i="5"/>
  <c r="BT115" i="5"/>
  <c r="BQ115" i="5"/>
  <c r="BP115" i="5"/>
  <c r="BO115" i="5"/>
  <c r="BV115" i="5" s="1"/>
  <c r="BN115" i="5"/>
  <c r="BM115" i="5"/>
  <c r="BL115" i="5"/>
  <c r="BK115" i="5"/>
  <c r="BJ115" i="5"/>
  <c r="BI115" i="5"/>
  <c r="BH115" i="5"/>
  <c r="BG115" i="5"/>
  <c r="BF115" i="5"/>
  <c r="D115" i="5"/>
  <c r="BU114" i="5"/>
  <c r="BS114" i="5"/>
  <c r="BZ114" i="5" s="1"/>
  <c r="BQ114" i="5"/>
  <c r="BP114" i="5"/>
  <c r="BO114" i="5"/>
  <c r="BV114" i="5" s="1"/>
  <c r="BN114" i="5"/>
  <c r="BM114" i="5"/>
  <c r="BL114" i="5"/>
  <c r="BK114" i="5"/>
  <c r="BJ114" i="5"/>
  <c r="BI114" i="5"/>
  <c r="BH114" i="5"/>
  <c r="BG114" i="5"/>
  <c r="BF114" i="5"/>
  <c r="BW114" i="5" s="1"/>
  <c r="D114" i="5"/>
  <c r="BN112" i="5"/>
  <c r="BI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BM112" i="5" s="1"/>
  <c r="AH112" i="5"/>
  <c r="AG112" i="5"/>
  <c r="AF112" i="5"/>
  <c r="AE112" i="5"/>
  <c r="BL112" i="5" s="1"/>
  <c r="AD112" i="5"/>
  <c r="AC112" i="5"/>
  <c r="AB112" i="5"/>
  <c r="AA112" i="5"/>
  <c r="Z112" i="5"/>
  <c r="Y112" i="5"/>
  <c r="X112" i="5"/>
  <c r="W112" i="5"/>
  <c r="BJ112" i="5" s="1"/>
  <c r="V112" i="5"/>
  <c r="U112" i="5"/>
  <c r="T112" i="5"/>
  <c r="S112" i="5"/>
  <c r="R112" i="5"/>
  <c r="Q112" i="5"/>
  <c r="P112" i="5"/>
  <c r="O112" i="5"/>
  <c r="N112" i="5"/>
  <c r="M112" i="5"/>
  <c r="BH112" i="5" s="1"/>
  <c r="L112" i="5"/>
  <c r="K112" i="5"/>
  <c r="J112" i="5"/>
  <c r="I112" i="5"/>
  <c r="H112" i="5"/>
  <c r="G112" i="5"/>
  <c r="D112" i="5" s="1"/>
  <c r="D113" i="5" s="1"/>
  <c r="F112" i="5"/>
  <c r="E112" i="5"/>
  <c r="BF112" i="5" s="1"/>
  <c r="BT111" i="5"/>
  <c r="BQ111" i="5"/>
  <c r="BP111" i="5"/>
  <c r="BV111" i="5" s="1"/>
  <c r="BO111" i="5"/>
  <c r="BN111" i="5"/>
  <c r="BM111" i="5"/>
  <c r="BL111" i="5"/>
  <c r="BK111" i="5"/>
  <c r="BJ111" i="5"/>
  <c r="BI111" i="5"/>
  <c r="BH111" i="5"/>
  <c r="BG111" i="5"/>
  <c r="BF111" i="5"/>
  <c r="D111" i="5"/>
  <c r="BQ110" i="5"/>
  <c r="BP110" i="5"/>
  <c r="BV110" i="5" s="1"/>
  <c r="BO110" i="5"/>
  <c r="BN110" i="5"/>
  <c r="BM110" i="5"/>
  <c r="BL110" i="5"/>
  <c r="BX110" i="5" s="1"/>
  <c r="BK110" i="5"/>
  <c r="BJ110" i="5"/>
  <c r="BI110" i="5"/>
  <c r="BT110" i="5" s="1"/>
  <c r="BH110" i="5"/>
  <c r="BG110" i="5"/>
  <c r="BF110" i="5"/>
  <c r="D110" i="5"/>
  <c r="BD108" i="5"/>
  <c r="BC108" i="5"/>
  <c r="BB108" i="5"/>
  <c r="BA108" i="5"/>
  <c r="AZ108" i="5"/>
  <c r="BQ108" i="5" s="1"/>
  <c r="AY108" i="5"/>
  <c r="AX108" i="5"/>
  <c r="AW108" i="5"/>
  <c r="AV108" i="5"/>
  <c r="BP108" i="5" s="1"/>
  <c r="AU108" i="5"/>
  <c r="AT108" i="5"/>
  <c r="AS108" i="5"/>
  <c r="AR108" i="5"/>
  <c r="BO108" i="5" s="1"/>
  <c r="AQ108" i="5"/>
  <c r="AP108" i="5"/>
  <c r="AO108" i="5"/>
  <c r="AN108" i="5"/>
  <c r="AM108" i="5"/>
  <c r="AL108" i="5"/>
  <c r="AK108" i="5"/>
  <c r="AJ108" i="5"/>
  <c r="BM108" i="5" s="1"/>
  <c r="AI108" i="5"/>
  <c r="AH108" i="5"/>
  <c r="AG108" i="5"/>
  <c r="AF108" i="5"/>
  <c r="BL108" i="5" s="1"/>
  <c r="AE108" i="5"/>
  <c r="AD108" i="5"/>
  <c r="AC108" i="5"/>
  <c r="AB108" i="5"/>
  <c r="BK108" i="5" s="1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BG108" i="5" s="1"/>
  <c r="K108" i="5"/>
  <c r="J108" i="5"/>
  <c r="I108" i="5"/>
  <c r="H108" i="5"/>
  <c r="G108" i="5"/>
  <c r="F108" i="5"/>
  <c r="E108" i="5"/>
  <c r="D108" i="5"/>
  <c r="D109" i="5" s="1"/>
  <c r="BV107" i="5"/>
  <c r="BQ107" i="5"/>
  <c r="BP107" i="5"/>
  <c r="BO107" i="5"/>
  <c r="BN107" i="5"/>
  <c r="BM107" i="5"/>
  <c r="BU107" i="5" s="1"/>
  <c r="BL107" i="5"/>
  <c r="BK107" i="5"/>
  <c r="BJ107" i="5"/>
  <c r="BI107" i="5"/>
  <c r="BT107" i="5" s="1"/>
  <c r="BH107" i="5"/>
  <c r="BG107" i="5"/>
  <c r="BF107" i="5"/>
  <c r="BS107" i="5" s="1"/>
  <c r="D107" i="5"/>
  <c r="BQ106" i="5"/>
  <c r="BP106" i="5"/>
  <c r="BO106" i="5"/>
  <c r="BN106" i="5"/>
  <c r="BM106" i="5"/>
  <c r="BL106" i="5"/>
  <c r="BX106" i="5" s="1"/>
  <c r="BK106" i="5"/>
  <c r="BJ106" i="5"/>
  <c r="BI106" i="5"/>
  <c r="BT106" i="5" s="1"/>
  <c r="BH106" i="5"/>
  <c r="BG106" i="5"/>
  <c r="BF106" i="5"/>
  <c r="D106" i="5"/>
  <c r="BK104" i="5"/>
  <c r="BD104" i="5"/>
  <c r="BC104" i="5"/>
  <c r="BB104" i="5"/>
  <c r="BA104" i="5"/>
  <c r="AZ104" i="5"/>
  <c r="AY104" i="5"/>
  <c r="AX104" i="5"/>
  <c r="AW104" i="5"/>
  <c r="BP104" i="5" s="1"/>
  <c r="AV104" i="5"/>
  <c r="AU104" i="5"/>
  <c r="AT104" i="5"/>
  <c r="AS104" i="5"/>
  <c r="BO104" i="5" s="1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BL104" i="5" s="1"/>
  <c r="AF104" i="5"/>
  <c r="AE104" i="5"/>
  <c r="AD104" i="5"/>
  <c r="AC104" i="5"/>
  <c r="AB104" i="5"/>
  <c r="AA104" i="5"/>
  <c r="Z104" i="5"/>
  <c r="Y104" i="5"/>
  <c r="X104" i="5"/>
  <c r="W104" i="5"/>
  <c r="V104" i="5"/>
  <c r="BJ104" i="5" s="1"/>
  <c r="U104" i="5"/>
  <c r="T104" i="5"/>
  <c r="S104" i="5"/>
  <c r="R104" i="5"/>
  <c r="Q104" i="5"/>
  <c r="P104" i="5"/>
  <c r="O104" i="5"/>
  <c r="N104" i="5"/>
  <c r="M104" i="5"/>
  <c r="BH104" i="5" s="1"/>
  <c r="L104" i="5"/>
  <c r="K104" i="5"/>
  <c r="J104" i="5"/>
  <c r="I104" i="5"/>
  <c r="BG104" i="5" s="1"/>
  <c r="H104" i="5"/>
  <c r="G104" i="5"/>
  <c r="F104" i="5"/>
  <c r="E104" i="5"/>
  <c r="D104" i="5" s="1"/>
  <c r="D105" i="5" s="1"/>
  <c r="BQ103" i="5"/>
  <c r="BV103" i="5" s="1"/>
  <c r="BP103" i="5"/>
  <c r="BO103" i="5"/>
  <c r="BN103" i="5"/>
  <c r="BM103" i="5"/>
  <c r="BX103" i="5" s="1"/>
  <c r="BL103" i="5"/>
  <c r="BU103" i="5" s="1"/>
  <c r="BK103" i="5"/>
  <c r="BJ103" i="5"/>
  <c r="BI103" i="5"/>
  <c r="BT103" i="5" s="1"/>
  <c r="BH103" i="5"/>
  <c r="BG103" i="5"/>
  <c r="BF103" i="5"/>
  <c r="D103" i="5"/>
  <c r="BV102" i="5"/>
  <c r="BQ102" i="5"/>
  <c r="BP102" i="5"/>
  <c r="BO102" i="5"/>
  <c r="BN102" i="5"/>
  <c r="BX102" i="5" s="1"/>
  <c r="BM102" i="5"/>
  <c r="BL102" i="5"/>
  <c r="BK102" i="5"/>
  <c r="BJ102" i="5"/>
  <c r="BT102" i="5" s="1"/>
  <c r="BI102" i="5"/>
  <c r="BH102" i="5"/>
  <c r="BG102" i="5"/>
  <c r="BF102" i="5"/>
  <c r="BS102" i="5" s="1"/>
  <c r="D102" i="5"/>
  <c r="BQ101" i="5"/>
  <c r="BV101" i="5" s="1"/>
  <c r="BP101" i="5"/>
  <c r="BO101" i="5"/>
  <c r="BN101" i="5"/>
  <c r="BM101" i="5"/>
  <c r="BX101" i="5" s="1"/>
  <c r="BL101" i="5"/>
  <c r="BU101" i="5" s="1"/>
  <c r="BK101" i="5"/>
  <c r="BJ101" i="5"/>
  <c r="BI101" i="5"/>
  <c r="BT101" i="5" s="1"/>
  <c r="BH101" i="5"/>
  <c r="BG101" i="5"/>
  <c r="BF101" i="5"/>
  <c r="D101" i="5"/>
  <c r="BV100" i="5"/>
  <c r="BQ100" i="5"/>
  <c r="BP100" i="5"/>
  <c r="BO100" i="5"/>
  <c r="BN100" i="5"/>
  <c r="BX100" i="5" s="1"/>
  <c r="BM100" i="5"/>
  <c r="BL100" i="5"/>
  <c r="BK100" i="5"/>
  <c r="BJ100" i="5"/>
  <c r="BT100" i="5" s="1"/>
  <c r="BI100" i="5"/>
  <c r="BH100" i="5"/>
  <c r="BG100" i="5"/>
  <c r="BF100" i="5"/>
  <c r="BS100" i="5" s="1"/>
  <c r="D100" i="5"/>
  <c r="BD98" i="5"/>
  <c r="BC98" i="5"/>
  <c r="BB98" i="5"/>
  <c r="BA98" i="5"/>
  <c r="AZ98" i="5"/>
  <c r="AY98" i="5"/>
  <c r="AX98" i="5"/>
  <c r="AX134" i="5" s="1"/>
  <c r="AW98" i="5"/>
  <c r="AV98" i="5"/>
  <c r="AU98" i="5"/>
  <c r="AT98" i="5"/>
  <c r="AS98" i="5"/>
  <c r="AR98" i="5"/>
  <c r="AQ98" i="5"/>
  <c r="AP98" i="5"/>
  <c r="BN98" i="5" s="1"/>
  <c r="AO98" i="5"/>
  <c r="AN98" i="5"/>
  <c r="AM98" i="5"/>
  <c r="AL98" i="5"/>
  <c r="BM98" i="5" s="1"/>
  <c r="AK98" i="5"/>
  <c r="AJ98" i="5"/>
  <c r="AI98" i="5"/>
  <c r="AH98" i="5"/>
  <c r="AH134" i="5" s="1"/>
  <c r="AG98" i="5"/>
  <c r="AF98" i="5"/>
  <c r="AE98" i="5"/>
  <c r="AD98" i="5"/>
  <c r="AC98" i="5"/>
  <c r="AB98" i="5"/>
  <c r="AA98" i="5"/>
  <c r="Z98" i="5"/>
  <c r="BK98" i="5" s="1"/>
  <c r="Y98" i="5"/>
  <c r="X98" i="5"/>
  <c r="W98" i="5"/>
  <c r="V98" i="5"/>
  <c r="BJ98" i="5" s="1"/>
  <c r="U98" i="5"/>
  <c r="T98" i="5"/>
  <c r="S98" i="5"/>
  <c r="R98" i="5"/>
  <c r="Q98" i="5"/>
  <c r="P98" i="5"/>
  <c r="O98" i="5"/>
  <c r="N98" i="5"/>
  <c r="M98" i="5"/>
  <c r="L98" i="5"/>
  <c r="K98" i="5"/>
  <c r="J98" i="5"/>
  <c r="BG98" i="5" s="1"/>
  <c r="I98" i="5"/>
  <c r="H98" i="5"/>
  <c r="G98" i="5"/>
  <c r="F98" i="5"/>
  <c r="D98" i="5" s="1"/>
  <c r="D99" i="5" s="1"/>
  <c r="E98" i="5"/>
  <c r="BX97" i="5"/>
  <c r="BS97" i="5"/>
  <c r="BQ97" i="5"/>
  <c r="BP97" i="5"/>
  <c r="BO97" i="5"/>
  <c r="BV97" i="5" s="1"/>
  <c r="BN97" i="5"/>
  <c r="BM97" i="5"/>
  <c r="BL97" i="5"/>
  <c r="BU97" i="5" s="1"/>
  <c r="BK97" i="5"/>
  <c r="BT97" i="5" s="1"/>
  <c r="BJ97" i="5"/>
  <c r="BI97" i="5"/>
  <c r="BH97" i="5"/>
  <c r="BG97" i="5"/>
  <c r="BW97" i="5" s="1"/>
  <c r="BF97" i="5"/>
  <c r="BR97" i="5" s="1"/>
  <c r="D97" i="5"/>
  <c r="BW96" i="5"/>
  <c r="BQ96" i="5"/>
  <c r="BP96" i="5"/>
  <c r="BO96" i="5"/>
  <c r="BV96" i="5" s="1"/>
  <c r="BN96" i="5"/>
  <c r="BU96" i="5" s="1"/>
  <c r="BM96" i="5"/>
  <c r="BL96" i="5"/>
  <c r="BK96" i="5"/>
  <c r="BJ96" i="5"/>
  <c r="BI96" i="5"/>
  <c r="BH96" i="5"/>
  <c r="BG96" i="5"/>
  <c r="BF96" i="5"/>
  <c r="BS96" i="5" s="1"/>
  <c r="D96" i="5"/>
  <c r="BM94" i="5"/>
  <c r="BH94" i="5"/>
  <c r="BD94" i="5"/>
  <c r="BC94" i="5"/>
  <c r="BB94" i="5"/>
  <c r="BA94" i="5"/>
  <c r="AZ94" i="5"/>
  <c r="BQ94" i="5" s="1"/>
  <c r="AY94" i="5"/>
  <c r="AX94" i="5"/>
  <c r="AW94" i="5"/>
  <c r="AV94" i="5"/>
  <c r="BP94" i="5" s="1"/>
  <c r="AU94" i="5"/>
  <c r="AT94" i="5"/>
  <c r="AS94" i="5"/>
  <c r="AR94" i="5"/>
  <c r="AQ94" i="5"/>
  <c r="AP94" i="5"/>
  <c r="AO94" i="5"/>
  <c r="AN94" i="5"/>
  <c r="AM94" i="5"/>
  <c r="BN94" i="5" s="1"/>
  <c r="AL94" i="5"/>
  <c r="AK94" i="5"/>
  <c r="AJ94" i="5"/>
  <c r="AI94" i="5"/>
  <c r="AH94" i="5"/>
  <c r="AG94" i="5"/>
  <c r="AF94" i="5"/>
  <c r="AE94" i="5"/>
  <c r="BL94" i="5" s="1"/>
  <c r="BU94" i="5" s="1"/>
  <c r="AD94" i="5"/>
  <c r="AC94" i="5"/>
  <c r="AB94" i="5"/>
  <c r="AA94" i="5"/>
  <c r="Z94" i="5"/>
  <c r="BK94" i="5" s="1"/>
  <c r="Y94" i="5"/>
  <c r="X94" i="5"/>
  <c r="W94" i="5"/>
  <c r="BJ94" i="5" s="1"/>
  <c r="V94" i="5"/>
  <c r="U94" i="5"/>
  <c r="T94" i="5"/>
  <c r="S94" i="5"/>
  <c r="BI94" i="5" s="1"/>
  <c r="BT94" i="5" s="1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BF94" i="5" s="1"/>
  <c r="BQ93" i="5"/>
  <c r="BP93" i="5"/>
  <c r="BO93" i="5"/>
  <c r="BV93" i="5" s="1"/>
  <c r="BN93" i="5"/>
  <c r="BM93" i="5"/>
  <c r="BL93" i="5"/>
  <c r="BU93" i="5" s="1"/>
  <c r="BK93" i="5"/>
  <c r="BT93" i="5" s="1"/>
  <c r="BJ93" i="5"/>
  <c r="BI93" i="5"/>
  <c r="BH93" i="5"/>
  <c r="BG93" i="5"/>
  <c r="BS93" i="5" s="1"/>
  <c r="BF93" i="5"/>
  <c r="D93" i="5"/>
  <c r="BT92" i="5"/>
  <c r="BQ92" i="5"/>
  <c r="BP92" i="5"/>
  <c r="BV92" i="5" s="1"/>
  <c r="BO92" i="5"/>
  <c r="BN92" i="5"/>
  <c r="BM92" i="5"/>
  <c r="BL92" i="5"/>
  <c r="BX92" i="5" s="1"/>
  <c r="BK92" i="5"/>
  <c r="BJ92" i="5"/>
  <c r="BI92" i="5"/>
  <c r="BH92" i="5"/>
  <c r="BG92" i="5"/>
  <c r="BF92" i="5"/>
  <c r="D92" i="5"/>
  <c r="BS91" i="5"/>
  <c r="BQ91" i="5"/>
  <c r="BP91" i="5"/>
  <c r="BO91" i="5"/>
  <c r="BV91" i="5" s="1"/>
  <c r="BN91" i="5"/>
  <c r="BM91" i="5"/>
  <c r="BL91" i="5"/>
  <c r="BU91" i="5" s="1"/>
  <c r="BK91" i="5"/>
  <c r="BT91" i="5" s="1"/>
  <c r="BJ91" i="5"/>
  <c r="BI91" i="5"/>
  <c r="BH91" i="5"/>
  <c r="BG91" i="5"/>
  <c r="BF91" i="5"/>
  <c r="BW91" i="5" s="1"/>
  <c r="D91" i="5"/>
  <c r="BT90" i="5"/>
  <c r="BQ90" i="5"/>
  <c r="BP90" i="5"/>
  <c r="BV90" i="5" s="1"/>
  <c r="BO90" i="5"/>
  <c r="BN90" i="5"/>
  <c r="BM90" i="5"/>
  <c r="BL90" i="5"/>
  <c r="BX90" i="5" s="1"/>
  <c r="BK90" i="5"/>
  <c r="BJ90" i="5"/>
  <c r="BI90" i="5"/>
  <c r="BH90" i="5"/>
  <c r="BG90" i="5"/>
  <c r="BF90" i="5"/>
  <c r="D90" i="5"/>
  <c r="BQ89" i="5"/>
  <c r="BP89" i="5"/>
  <c r="BO89" i="5"/>
  <c r="BV89" i="5" s="1"/>
  <c r="BN89" i="5"/>
  <c r="BM89" i="5"/>
  <c r="BL89" i="5"/>
  <c r="BU89" i="5" s="1"/>
  <c r="BK89" i="5"/>
  <c r="BT89" i="5" s="1"/>
  <c r="BJ89" i="5"/>
  <c r="BI89" i="5"/>
  <c r="BH89" i="5"/>
  <c r="BG89" i="5"/>
  <c r="BS89" i="5" s="1"/>
  <c r="BF89" i="5"/>
  <c r="D89" i="5"/>
  <c r="BT88" i="5"/>
  <c r="BQ88" i="5"/>
  <c r="BP88" i="5"/>
  <c r="BV88" i="5" s="1"/>
  <c r="BO88" i="5"/>
  <c r="BN88" i="5"/>
  <c r="BM88" i="5"/>
  <c r="BL88" i="5"/>
  <c r="BX88" i="5" s="1"/>
  <c r="BK88" i="5"/>
  <c r="BJ88" i="5"/>
  <c r="BI88" i="5"/>
  <c r="BH88" i="5"/>
  <c r="BG88" i="5"/>
  <c r="BF88" i="5"/>
  <c r="D88" i="5"/>
  <c r="BO86" i="5"/>
  <c r="BI86" i="5"/>
  <c r="BD86" i="5"/>
  <c r="BC86" i="5"/>
  <c r="BB86" i="5"/>
  <c r="BB134" i="5" s="1"/>
  <c r="BA86" i="5"/>
  <c r="AZ86" i="5"/>
  <c r="AY86" i="5"/>
  <c r="AX86" i="5"/>
  <c r="AW86" i="5"/>
  <c r="AV86" i="5"/>
  <c r="AU86" i="5"/>
  <c r="AT86" i="5"/>
  <c r="AT134" i="5" s="1"/>
  <c r="AS86" i="5"/>
  <c r="AR86" i="5"/>
  <c r="AQ86" i="5"/>
  <c r="AP86" i="5"/>
  <c r="AP134" i="5" s="1"/>
  <c r="AO86" i="5"/>
  <c r="AN86" i="5"/>
  <c r="AM86" i="5"/>
  <c r="AL86" i="5"/>
  <c r="AL134" i="5" s="1"/>
  <c r="AK86" i="5"/>
  <c r="AJ86" i="5"/>
  <c r="AI86" i="5"/>
  <c r="AH86" i="5"/>
  <c r="AG86" i="5"/>
  <c r="AF86" i="5"/>
  <c r="AE86" i="5"/>
  <c r="AD86" i="5"/>
  <c r="AD134" i="5" s="1"/>
  <c r="AC86" i="5"/>
  <c r="AB86" i="5"/>
  <c r="AA86" i="5"/>
  <c r="Z86" i="5"/>
  <c r="Z134" i="5" s="1"/>
  <c r="Y86" i="5"/>
  <c r="X86" i="5"/>
  <c r="W86" i="5"/>
  <c r="V86" i="5"/>
  <c r="U86" i="5"/>
  <c r="T86" i="5"/>
  <c r="S86" i="5"/>
  <c r="R86" i="5"/>
  <c r="Q86" i="5"/>
  <c r="P86" i="5"/>
  <c r="O86" i="5"/>
  <c r="N86" i="5"/>
  <c r="BH86" i="5" s="1"/>
  <c r="M86" i="5"/>
  <c r="L86" i="5"/>
  <c r="K86" i="5"/>
  <c r="J86" i="5"/>
  <c r="J134" i="5" s="1"/>
  <c r="I86" i="5"/>
  <c r="H86" i="5"/>
  <c r="G86" i="5"/>
  <c r="F86" i="5"/>
  <c r="F134" i="5" s="1"/>
  <c r="E86" i="5"/>
  <c r="BU85" i="5"/>
  <c r="BQ85" i="5"/>
  <c r="BV85" i="5" s="1"/>
  <c r="BP85" i="5"/>
  <c r="BO85" i="5"/>
  <c r="BN85" i="5"/>
  <c r="BM85" i="5"/>
  <c r="BL85" i="5"/>
  <c r="BX85" i="5" s="1"/>
  <c r="BK85" i="5"/>
  <c r="BJ85" i="5"/>
  <c r="BI85" i="5"/>
  <c r="BT85" i="5" s="1"/>
  <c r="BH85" i="5"/>
  <c r="BG85" i="5"/>
  <c r="BS85" i="5" s="1"/>
  <c r="BY85" i="5" s="1"/>
  <c r="BF85" i="5"/>
  <c r="BW85" i="5" s="1"/>
  <c r="D85" i="5"/>
  <c r="BQ84" i="5"/>
  <c r="BP84" i="5"/>
  <c r="BO84" i="5"/>
  <c r="BV84" i="5" s="1"/>
  <c r="BN84" i="5"/>
  <c r="BM84" i="5"/>
  <c r="BL84" i="5"/>
  <c r="BX84" i="5" s="1"/>
  <c r="BK84" i="5"/>
  <c r="BT84" i="5" s="1"/>
  <c r="BJ84" i="5"/>
  <c r="BI84" i="5"/>
  <c r="BH84" i="5"/>
  <c r="BG84" i="5"/>
  <c r="BF84" i="5"/>
  <c r="D84" i="5"/>
  <c r="BU83" i="5"/>
  <c r="BQ83" i="5"/>
  <c r="BP83" i="5"/>
  <c r="BO83" i="5"/>
  <c r="BV83" i="5" s="1"/>
  <c r="BN83" i="5"/>
  <c r="BM83" i="5"/>
  <c r="BL83" i="5"/>
  <c r="BK83" i="5"/>
  <c r="BJ83" i="5"/>
  <c r="BI83" i="5"/>
  <c r="BH83" i="5"/>
  <c r="BG83" i="5"/>
  <c r="BS83" i="5" s="1"/>
  <c r="BF83" i="5"/>
  <c r="D83" i="5"/>
  <c r="BX82" i="5"/>
  <c r="BS82" i="5"/>
  <c r="BQ82" i="5"/>
  <c r="BP82" i="5"/>
  <c r="BO82" i="5"/>
  <c r="BV82" i="5" s="1"/>
  <c r="BN82" i="5"/>
  <c r="BM82" i="5"/>
  <c r="BL82" i="5"/>
  <c r="BU82" i="5" s="1"/>
  <c r="BK82" i="5"/>
  <c r="BT82" i="5" s="1"/>
  <c r="BJ82" i="5"/>
  <c r="BI82" i="5"/>
  <c r="BH82" i="5"/>
  <c r="BG82" i="5"/>
  <c r="BW82" i="5" s="1"/>
  <c r="BF82" i="5"/>
  <c r="BR82" i="5" s="1"/>
  <c r="D82" i="5"/>
  <c r="CA79" i="5"/>
  <c r="BE79" i="5"/>
  <c r="BC79" i="5"/>
  <c r="AW79" i="5"/>
  <c r="AM79" i="5"/>
  <c r="AG79" i="5"/>
  <c r="AB79" i="5"/>
  <c r="W79" i="5"/>
  <c r="Q79" i="5"/>
  <c r="G79" i="5"/>
  <c r="BB77" i="5"/>
  <c r="AX77" i="5"/>
  <c r="AW77" i="5"/>
  <c r="AT77" i="5"/>
  <c r="AP77" i="5"/>
  <c r="AL77" i="5"/>
  <c r="AH77" i="5"/>
  <c r="AG77" i="5"/>
  <c r="AD77" i="5"/>
  <c r="Z77" i="5"/>
  <c r="V77" i="5"/>
  <c r="R77" i="5"/>
  <c r="Q77" i="5"/>
  <c r="N77" i="5"/>
  <c r="J77" i="5"/>
  <c r="F77" i="5"/>
  <c r="C77" i="5"/>
  <c r="BU76" i="5"/>
  <c r="BQ76" i="5"/>
  <c r="BP76" i="5"/>
  <c r="BV76" i="5" s="1"/>
  <c r="BO76" i="5"/>
  <c r="BN76" i="5"/>
  <c r="BM76" i="5"/>
  <c r="BL76" i="5"/>
  <c r="BX76" i="5" s="1"/>
  <c r="BK76" i="5"/>
  <c r="BJ76" i="5"/>
  <c r="BI76" i="5"/>
  <c r="BT76" i="5" s="1"/>
  <c r="BH76" i="5"/>
  <c r="BG76" i="5"/>
  <c r="BF76" i="5"/>
  <c r="D76" i="5"/>
  <c r="BT75" i="5"/>
  <c r="BQ75" i="5"/>
  <c r="BP75" i="5"/>
  <c r="BV75" i="5" s="1"/>
  <c r="BO75" i="5"/>
  <c r="BN75" i="5"/>
  <c r="BM75" i="5"/>
  <c r="BL75" i="5"/>
  <c r="BK75" i="5"/>
  <c r="BJ75" i="5"/>
  <c r="BI75" i="5"/>
  <c r="BH75" i="5"/>
  <c r="BG75" i="5"/>
  <c r="BF75" i="5"/>
  <c r="D75" i="5"/>
  <c r="BJ74" i="5"/>
  <c r="BD74" i="5"/>
  <c r="BC74" i="5"/>
  <c r="BC77" i="5" s="1"/>
  <c r="BB74" i="5"/>
  <c r="BB79" i="5" s="1"/>
  <c r="BA74" i="5"/>
  <c r="BA79" i="5" s="1"/>
  <c r="AZ74" i="5"/>
  <c r="AY74" i="5"/>
  <c r="AY77" i="5" s="1"/>
  <c r="AX74" i="5"/>
  <c r="AX79" i="5" s="1"/>
  <c r="AW74" i="5"/>
  <c r="AW70" i="5" s="1"/>
  <c r="AV74" i="5"/>
  <c r="AU74" i="5"/>
  <c r="AU77" i="5" s="1"/>
  <c r="AT74" i="5"/>
  <c r="AT79" i="5" s="1"/>
  <c r="AS74" i="5"/>
  <c r="AS70" i="5" s="1"/>
  <c r="AR74" i="5"/>
  <c r="AQ74" i="5"/>
  <c r="AQ77" i="5" s="1"/>
  <c r="AP74" i="5"/>
  <c r="AP79" i="5" s="1"/>
  <c r="AO74" i="5"/>
  <c r="AO79" i="5" s="1"/>
  <c r="AN74" i="5"/>
  <c r="AM74" i="5"/>
  <c r="AM77" i="5" s="1"/>
  <c r="AL74" i="5"/>
  <c r="AL79" i="5" s="1"/>
  <c r="AK74" i="5"/>
  <c r="AK79" i="5" s="1"/>
  <c r="AJ74" i="5"/>
  <c r="AI74" i="5"/>
  <c r="AI77" i="5" s="1"/>
  <c r="AH74" i="5"/>
  <c r="AH79" i="5" s="1"/>
  <c r="AG74" i="5"/>
  <c r="AG70" i="5" s="1"/>
  <c r="AF74" i="5"/>
  <c r="AE74" i="5"/>
  <c r="AE77" i="5" s="1"/>
  <c r="AD74" i="5"/>
  <c r="AD79" i="5" s="1"/>
  <c r="AC74" i="5"/>
  <c r="AC70" i="5" s="1"/>
  <c r="AB74" i="5"/>
  <c r="AA74" i="5"/>
  <c r="AA77" i="5" s="1"/>
  <c r="Z74" i="5"/>
  <c r="Z79" i="5" s="1"/>
  <c r="Y74" i="5"/>
  <c r="Y79" i="5" s="1"/>
  <c r="X74" i="5"/>
  <c r="W74" i="5"/>
  <c r="W77" i="5" s="1"/>
  <c r="V74" i="5"/>
  <c r="V79" i="5" s="1"/>
  <c r="U74" i="5"/>
  <c r="U79" i="5" s="1"/>
  <c r="T74" i="5"/>
  <c r="S74" i="5"/>
  <c r="S77" i="5" s="1"/>
  <c r="R74" i="5"/>
  <c r="R79" i="5" s="1"/>
  <c r="Q74" i="5"/>
  <c r="Q70" i="5" s="1"/>
  <c r="P74" i="5"/>
  <c r="O74" i="5"/>
  <c r="O77" i="5" s="1"/>
  <c r="N74" i="5"/>
  <c r="N79" i="5" s="1"/>
  <c r="M74" i="5"/>
  <c r="M70" i="5" s="1"/>
  <c r="L74" i="5"/>
  <c r="K74" i="5"/>
  <c r="K77" i="5" s="1"/>
  <c r="J74" i="5"/>
  <c r="J79" i="5" s="1"/>
  <c r="I74" i="5"/>
  <c r="H74" i="5"/>
  <c r="G74" i="5"/>
  <c r="G77" i="5" s="1"/>
  <c r="F74" i="5"/>
  <c r="F79" i="5" s="1"/>
  <c r="E74" i="5"/>
  <c r="E79" i="5" s="1"/>
  <c r="D74" i="5"/>
  <c r="D65" i="5" s="1"/>
  <c r="BV73" i="5"/>
  <c r="BQ73" i="5"/>
  <c r="BQ152" i="5" s="1"/>
  <c r="BP73" i="5"/>
  <c r="BP207" i="5" s="1"/>
  <c r="BO73" i="5"/>
  <c r="BN73" i="5"/>
  <c r="BM73" i="5"/>
  <c r="BM152" i="5" s="1"/>
  <c r="BL73" i="5"/>
  <c r="BL205" i="5" s="1"/>
  <c r="BK73" i="5"/>
  <c r="BJ73" i="5"/>
  <c r="BI73" i="5"/>
  <c r="BI152" i="5" s="1"/>
  <c r="BH73" i="5"/>
  <c r="BH203" i="5" s="1"/>
  <c r="BG73" i="5"/>
  <c r="BF73" i="5"/>
  <c r="D73" i="5"/>
  <c r="D152" i="5" s="1"/>
  <c r="BC70" i="5"/>
  <c r="AY70" i="5"/>
  <c r="AU70" i="5"/>
  <c r="AQ70" i="5"/>
  <c r="AO70" i="5"/>
  <c r="AM70" i="5"/>
  <c r="AI70" i="5"/>
  <c r="AE70" i="5"/>
  <c r="AA70" i="5"/>
  <c r="Y70" i="5"/>
  <c r="W70" i="5"/>
  <c r="S70" i="5"/>
  <c r="O70" i="5"/>
  <c r="K70" i="5"/>
  <c r="I70" i="5"/>
  <c r="G70" i="5"/>
  <c r="BV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BV68" i="5"/>
  <c r="BQ68" i="5"/>
  <c r="BP68" i="5"/>
  <c r="BM68" i="5"/>
  <c r="BL68" i="5"/>
  <c r="BI68" i="5"/>
  <c r="BH68" i="5"/>
  <c r="BF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BQ65" i="5"/>
  <c r="BP65" i="5"/>
  <c r="BN65" i="5"/>
  <c r="BM65" i="5"/>
  <c r="BL65" i="5"/>
  <c r="BI65" i="5"/>
  <c r="BH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BQ63" i="5"/>
  <c r="BP63" i="5"/>
  <c r="BO63" i="5"/>
  <c r="BM63" i="5"/>
  <c r="BL63" i="5"/>
  <c r="BK63" i="5"/>
  <c r="BI63" i="5"/>
  <c r="BH63" i="5"/>
  <c r="BG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BQ62" i="5"/>
  <c r="BP62" i="5"/>
  <c r="BN62" i="5"/>
  <c r="BM62" i="5"/>
  <c r="BL62" i="5"/>
  <c r="BJ62" i="5"/>
  <c r="BI62" i="5"/>
  <c r="BH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BQ61" i="5"/>
  <c r="BP61" i="5"/>
  <c r="BO61" i="5"/>
  <c r="BM61" i="5"/>
  <c r="BL61" i="5"/>
  <c r="BK61" i="5"/>
  <c r="BI61" i="5"/>
  <c r="BH61" i="5"/>
  <c r="BG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BQ60" i="5"/>
  <c r="BP60" i="5"/>
  <c r="BM60" i="5"/>
  <c r="BL60" i="5"/>
  <c r="BJ60" i="5"/>
  <c r="BI60" i="5"/>
  <c r="BH60" i="5"/>
  <c r="BF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BV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BQ56" i="5"/>
  <c r="BV56" i="5" s="1"/>
  <c r="BP56" i="5"/>
  <c r="BO56" i="5"/>
  <c r="BN56" i="5"/>
  <c r="BM56" i="5"/>
  <c r="BX56" i="5" s="1"/>
  <c r="BL56" i="5"/>
  <c r="BK56" i="5"/>
  <c r="BJ56" i="5"/>
  <c r="BI56" i="5"/>
  <c r="BT56" i="5" s="1"/>
  <c r="BH56" i="5"/>
  <c r="BG56" i="5"/>
  <c r="BF56" i="5"/>
  <c r="D56" i="5"/>
  <c r="BV55" i="5"/>
  <c r="BQ55" i="5"/>
  <c r="BP55" i="5"/>
  <c r="BO55" i="5"/>
  <c r="BN55" i="5"/>
  <c r="BM55" i="5"/>
  <c r="BL55" i="5"/>
  <c r="BX55" i="5" s="1"/>
  <c r="BK55" i="5"/>
  <c r="BJ55" i="5"/>
  <c r="BT55" i="5" s="1"/>
  <c r="BI55" i="5"/>
  <c r="BH55" i="5"/>
  <c r="BG55" i="5"/>
  <c r="BF55" i="5"/>
  <c r="BS55" i="5" s="1"/>
  <c r="D55" i="5"/>
  <c r="BQ54" i="5"/>
  <c r="BV54" i="5" s="1"/>
  <c r="BP54" i="5"/>
  <c r="BO54" i="5"/>
  <c r="BN54" i="5"/>
  <c r="BM54" i="5"/>
  <c r="BL54" i="5"/>
  <c r="BK54" i="5"/>
  <c r="BJ54" i="5"/>
  <c r="BI54" i="5"/>
  <c r="BT54" i="5" s="1"/>
  <c r="BH54" i="5"/>
  <c r="BG54" i="5"/>
  <c r="BF54" i="5"/>
  <c r="D54" i="5"/>
  <c r="BV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D52" i="5" s="1"/>
  <c r="E52" i="5"/>
  <c r="BQ51" i="5"/>
  <c r="BP51" i="5"/>
  <c r="BO51" i="5"/>
  <c r="BV51" i="5" s="1"/>
  <c r="BN51" i="5"/>
  <c r="BM51" i="5"/>
  <c r="BL51" i="5"/>
  <c r="BK51" i="5"/>
  <c r="BJ51" i="5"/>
  <c r="BI51" i="5"/>
  <c r="BH51" i="5"/>
  <c r="BG51" i="5"/>
  <c r="BF51" i="5"/>
  <c r="BS51" i="5" s="1"/>
  <c r="D51" i="5"/>
  <c r="BS50" i="5"/>
  <c r="BZ50" i="5" s="1"/>
  <c r="BQ50" i="5"/>
  <c r="BP50" i="5"/>
  <c r="BO50" i="5"/>
  <c r="BN50" i="5"/>
  <c r="BM50" i="5"/>
  <c r="BX50" i="5" s="1"/>
  <c r="BL50" i="5"/>
  <c r="BK50" i="5"/>
  <c r="BJ50" i="5"/>
  <c r="BI50" i="5"/>
  <c r="BT50" i="5" s="1"/>
  <c r="BH50" i="5"/>
  <c r="BG50" i="5"/>
  <c r="BF50" i="5"/>
  <c r="D50" i="5"/>
  <c r="BV49" i="5"/>
  <c r="BQ49" i="5"/>
  <c r="BP49" i="5"/>
  <c r="BO49" i="5"/>
  <c r="BN49" i="5"/>
  <c r="BM49" i="5"/>
  <c r="BU49" i="5" s="1"/>
  <c r="BL49" i="5"/>
  <c r="BK49" i="5"/>
  <c r="BJ49" i="5"/>
  <c r="BI49" i="5"/>
  <c r="BT49" i="5" s="1"/>
  <c r="BH49" i="5"/>
  <c r="BG49" i="5"/>
  <c r="BF49" i="5"/>
  <c r="BS49" i="5" s="1"/>
  <c r="D49" i="5"/>
  <c r="BQ48" i="5"/>
  <c r="BP48" i="5"/>
  <c r="BO48" i="5"/>
  <c r="BN48" i="5"/>
  <c r="BM48" i="5"/>
  <c r="BL48" i="5"/>
  <c r="BX48" i="5" s="1"/>
  <c r="BK48" i="5"/>
  <c r="BJ48" i="5"/>
  <c r="BI48" i="5"/>
  <c r="BT48" i="5" s="1"/>
  <c r="BH48" i="5"/>
  <c r="BW48" i="5" s="1"/>
  <c r="BG48" i="5"/>
  <c r="BF48" i="5"/>
  <c r="D48" i="5"/>
  <c r="BJ47" i="5"/>
  <c r="BD47" i="5"/>
  <c r="BC47" i="5"/>
  <c r="BB47" i="5"/>
  <c r="BB70" i="5" s="1"/>
  <c r="BA47" i="5"/>
  <c r="BA70" i="5" s="1"/>
  <c r="AZ47" i="5"/>
  <c r="BQ47" i="5" s="1"/>
  <c r="AY47" i="5"/>
  <c r="AX47" i="5"/>
  <c r="AX70" i="5" s="1"/>
  <c r="AW47" i="5"/>
  <c r="AV47" i="5"/>
  <c r="BP47" i="5" s="1"/>
  <c r="AU47" i="5"/>
  <c r="AT47" i="5"/>
  <c r="AT70" i="5" s="1"/>
  <c r="AS47" i="5"/>
  <c r="AR47" i="5"/>
  <c r="BO47" i="5" s="1"/>
  <c r="BV47" i="5" s="1"/>
  <c r="AQ47" i="5"/>
  <c r="AP47" i="5"/>
  <c r="AP70" i="5" s="1"/>
  <c r="AO47" i="5"/>
  <c r="AN47" i="5"/>
  <c r="BN47" i="5" s="1"/>
  <c r="AM47" i="5"/>
  <c r="AL47" i="5"/>
  <c r="AL70" i="5" s="1"/>
  <c r="AK47" i="5"/>
  <c r="AK70" i="5" s="1"/>
  <c r="AJ47" i="5"/>
  <c r="BM47" i="5" s="1"/>
  <c r="AI47" i="5"/>
  <c r="AH47" i="5"/>
  <c r="AH70" i="5" s="1"/>
  <c r="AG47" i="5"/>
  <c r="AF47" i="5"/>
  <c r="AE47" i="5"/>
  <c r="AD47" i="5"/>
  <c r="AD70" i="5" s="1"/>
  <c r="AC47" i="5"/>
  <c r="AB47" i="5"/>
  <c r="BK47" i="5" s="1"/>
  <c r="AA47" i="5"/>
  <c r="Z47" i="5"/>
  <c r="Z70" i="5" s="1"/>
  <c r="Y47" i="5"/>
  <c r="X47" i="5"/>
  <c r="W47" i="5"/>
  <c r="V47" i="5"/>
  <c r="V70" i="5" s="1"/>
  <c r="U47" i="5"/>
  <c r="U70" i="5" s="1"/>
  <c r="T47" i="5"/>
  <c r="T70" i="5" s="1"/>
  <c r="S47" i="5"/>
  <c r="R47" i="5"/>
  <c r="R70" i="5" s="1"/>
  <c r="Q47" i="5"/>
  <c r="P47" i="5"/>
  <c r="O47" i="5"/>
  <c r="N47" i="5"/>
  <c r="N70" i="5" s="1"/>
  <c r="M47" i="5"/>
  <c r="L47" i="5"/>
  <c r="K47" i="5"/>
  <c r="J47" i="5"/>
  <c r="J70" i="5" s="1"/>
  <c r="I47" i="5"/>
  <c r="BG47" i="5" s="1"/>
  <c r="H47" i="5"/>
  <c r="G47" i="5"/>
  <c r="F47" i="5"/>
  <c r="F70" i="5" s="1"/>
  <c r="E47" i="5"/>
  <c r="E70" i="5" s="1"/>
  <c r="D47" i="5"/>
  <c r="BQ46" i="5"/>
  <c r="BP46" i="5"/>
  <c r="BO46" i="5"/>
  <c r="BN46" i="5"/>
  <c r="BM46" i="5"/>
  <c r="BL46" i="5"/>
  <c r="BX46" i="5" s="1"/>
  <c r="BK46" i="5"/>
  <c r="BJ46" i="5"/>
  <c r="BI46" i="5"/>
  <c r="BT46" i="5" s="1"/>
  <c r="BH46" i="5"/>
  <c r="BG46" i="5"/>
  <c r="BF46" i="5"/>
  <c r="D46" i="5"/>
  <c r="BZ45" i="5"/>
  <c r="BU45" i="5"/>
  <c r="BQ45" i="5"/>
  <c r="BV45" i="5" s="1"/>
  <c r="BP45" i="5"/>
  <c r="BO45" i="5"/>
  <c r="BN45" i="5"/>
  <c r="BM45" i="5"/>
  <c r="BL45" i="5"/>
  <c r="BX45" i="5" s="1"/>
  <c r="BK45" i="5"/>
  <c r="BJ45" i="5"/>
  <c r="BI45" i="5"/>
  <c r="BT45" i="5" s="1"/>
  <c r="BH45" i="5"/>
  <c r="BG45" i="5"/>
  <c r="BF45" i="5"/>
  <c r="BS45" i="5" s="1"/>
  <c r="BY45" i="5" s="1"/>
  <c r="D45" i="5"/>
  <c r="BT44" i="5"/>
  <c r="BQ44" i="5"/>
  <c r="BP44" i="5"/>
  <c r="BO44" i="5"/>
  <c r="BV44" i="5" s="1"/>
  <c r="BN44" i="5"/>
  <c r="BM44" i="5"/>
  <c r="BL44" i="5"/>
  <c r="BX44" i="5" s="1"/>
  <c r="BK44" i="5"/>
  <c r="BJ44" i="5"/>
  <c r="BI44" i="5"/>
  <c r="BH44" i="5"/>
  <c r="BG44" i="5"/>
  <c r="BF44" i="5"/>
  <c r="D44" i="5"/>
  <c r="BU43" i="5"/>
  <c r="BS43" i="5"/>
  <c r="BZ43" i="5" s="1"/>
  <c r="BQ43" i="5"/>
  <c r="BP43" i="5"/>
  <c r="BO43" i="5"/>
  <c r="BV43" i="5" s="1"/>
  <c r="BN43" i="5"/>
  <c r="BM43" i="5"/>
  <c r="BL43" i="5"/>
  <c r="BK43" i="5"/>
  <c r="BJ43" i="5"/>
  <c r="BI43" i="5"/>
  <c r="BH43" i="5"/>
  <c r="BG43" i="5"/>
  <c r="BF43" i="5"/>
  <c r="BW43" i="5" s="1"/>
  <c r="D43" i="5"/>
  <c r="BX42" i="5"/>
  <c r="BS42" i="5"/>
  <c r="BQ42" i="5"/>
  <c r="BP42" i="5"/>
  <c r="BO42" i="5"/>
  <c r="BV42" i="5" s="1"/>
  <c r="BN42" i="5"/>
  <c r="BM42" i="5"/>
  <c r="BL42" i="5"/>
  <c r="BU42" i="5" s="1"/>
  <c r="BK42" i="5"/>
  <c r="BT42" i="5" s="1"/>
  <c r="BJ42" i="5"/>
  <c r="BI42" i="5"/>
  <c r="BH42" i="5"/>
  <c r="BG42" i="5"/>
  <c r="BW42" i="5" s="1"/>
  <c r="BF42" i="5"/>
  <c r="BR42" i="5" s="1"/>
  <c r="D42" i="5"/>
  <c r="BW41" i="5"/>
  <c r="BQ41" i="5"/>
  <c r="BP41" i="5"/>
  <c r="BO41" i="5"/>
  <c r="BV41" i="5" s="1"/>
  <c r="BN41" i="5"/>
  <c r="BU41" i="5" s="1"/>
  <c r="BM41" i="5"/>
  <c r="BL41" i="5"/>
  <c r="BK41" i="5"/>
  <c r="BJ41" i="5"/>
  <c r="BI41" i="5"/>
  <c r="BH41" i="5"/>
  <c r="BG41" i="5"/>
  <c r="BF41" i="5"/>
  <c r="BS41" i="5" s="1"/>
  <c r="D41" i="5"/>
  <c r="BW40" i="5"/>
  <c r="BS40" i="5"/>
  <c r="BZ40" i="5" s="1"/>
  <c r="BQ40" i="5"/>
  <c r="BP40" i="5"/>
  <c r="BO40" i="5"/>
  <c r="BN40" i="5"/>
  <c r="BM40" i="5"/>
  <c r="BX40" i="5" s="1"/>
  <c r="BL40" i="5"/>
  <c r="BK40" i="5"/>
  <c r="BJ40" i="5"/>
  <c r="BI40" i="5"/>
  <c r="BT40" i="5" s="1"/>
  <c r="BH40" i="5"/>
  <c r="BG40" i="5"/>
  <c r="BF40" i="5"/>
  <c r="D40" i="5"/>
  <c r="BQ39" i="5"/>
  <c r="BV39" i="5" s="1"/>
  <c r="BP39" i="5"/>
  <c r="BO39" i="5"/>
  <c r="BN39" i="5"/>
  <c r="BM39" i="5"/>
  <c r="BU39" i="5" s="1"/>
  <c r="BL39" i="5"/>
  <c r="BK39" i="5"/>
  <c r="BJ39" i="5"/>
  <c r="BI39" i="5"/>
  <c r="BT39" i="5" s="1"/>
  <c r="BH39" i="5"/>
  <c r="BG39" i="5"/>
  <c r="BF39" i="5"/>
  <c r="BS39" i="5" s="1"/>
  <c r="D39" i="5"/>
  <c r="BU38" i="5"/>
  <c r="BQ38" i="5"/>
  <c r="BP38" i="5"/>
  <c r="BO38" i="5"/>
  <c r="BN38" i="5"/>
  <c r="BM38" i="5"/>
  <c r="BL38" i="5"/>
  <c r="BX38" i="5" s="1"/>
  <c r="BK38" i="5"/>
  <c r="BJ38" i="5"/>
  <c r="BI38" i="5"/>
  <c r="BT38" i="5" s="1"/>
  <c r="BH38" i="5"/>
  <c r="BG38" i="5"/>
  <c r="BF38" i="5"/>
  <c r="D38" i="5"/>
  <c r="BU37" i="5"/>
  <c r="BQ37" i="5"/>
  <c r="BV37" i="5" s="1"/>
  <c r="BP37" i="5"/>
  <c r="BO37" i="5"/>
  <c r="BN37" i="5"/>
  <c r="BM37" i="5"/>
  <c r="BL37" i="5"/>
  <c r="BX37" i="5" s="1"/>
  <c r="BK37" i="5"/>
  <c r="BJ37" i="5"/>
  <c r="BI37" i="5"/>
  <c r="BT37" i="5" s="1"/>
  <c r="BH37" i="5"/>
  <c r="BG37" i="5"/>
  <c r="BF37" i="5"/>
  <c r="BS37" i="5" s="1"/>
  <c r="BY37" i="5" s="1"/>
  <c r="D37" i="5"/>
  <c r="BQ36" i="5"/>
  <c r="BP36" i="5"/>
  <c r="BO36" i="5"/>
  <c r="BV36" i="5" s="1"/>
  <c r="BN36" i="5"/>
  <c r="BM36" i="5"/>
  <c r="BL36" i="5"/>
  <c r="BX36" i="5" s="1"/>
  <c r="BK36" i="5"/>
  <c r="BT36" i="5" s="1"/>
  <c r="BJ36" i="5"/>
  <c r="BI36" i="5"/>
  <c r="BH36" i="5"/>
  <c r="BG36" i="5"/>
  <c r="BF36" i="5"/>
  <c r="D36" i="5"/>
  <c r="BU34" i="5"/>
  <c r="BQ34" i="5"/>
  <c r="BP34" i="5"/>
  <c r="BO34" i="5"/>
  <c r="BV34" i="5" s="1"/>
  <c r="BN34" i="5"/>
  <c r="BM34" i="5"/>
  <c r="BL34" i="5"/>
  <c r="BK34" i="5"/>
  <c r="BJ34" i="5"/>
  <c r="BI34" i="5"/>
  <c r="BH34" i="5"/>
  <c r="BG34" i="5"/>
  <c r="BS34" i="5" s="1"/>
  <c r="BF34" i="5"/>
  <c r="D34" i="5"/>
  <c r="BX33" i="5"/>
  <c r="BS33" i="5"/>
  <c r="BQ33" i="5"/>
  <c r="BP33" i="5"/>
  <c r="BO33" i="5"/>
  <c r="BV33" i="5" s="1"/>
  <c r="BN33" i="5"/>
  <c r="BM33" i="5"/>
  <c r="BL33" i="5"/>
  <c r="BU33" i="5" s="1"/>
  <c r="BK33" i="5"/>
  <c r="BT33" i="5" s="1"/>
  <c r="BJ33" i="5"/>
  <c r="BI33" i="5"/>
  <c r="BH33" i="5"/>
  <c r="BG33" i="5"/>
  <c r="BW33" i="5" s="1"/>
  <c r="BF33" i="5"/>
  <c r="BR33" i="5" s="1"/>
  <c r="D33" i="5"/>
  <c r="BS31" i="5"/>
  <c r="BZ31" i="5" s="1"/>
  <c r="BQ31" i="5"/>
  <c r="BP31" i="5"/>
  <c r="BO31" i="5"/>
  <c r="BN31" i="5"/>
  <c r="BM31" i="5"/>
  <c r="BX31" i="5" s="1"/>
  <c r="BL31" i="5"/>
  <c r="BK31" i="5"/>
  <c r="BJ31" i="5"/>
  <c r="BI31" i="5"/>
  <c r="BT31" i="5" s="1"/>
  <c r="BH31" i="5"/>
  <c r="BG31" i="5"/>
  <c r="BF31" i="5"/>
  <c r="D31" i="5"/>
  <c r="BV30" i="5"/>
  <c r="BQ30" i="5"/>
  <c r="BP30" i="5"/>
  <c r="BO30" i="5"/>
  <c r="BN30" i="5"/>
  <c r="BM30" i="5"/>
  <c r="BU30" i="5" s="1"/>
  <c r="BL30" i="5"/>
  <c r="BK30" i="5"/>
  <c r="BJ30" i="5"/>
  <c r="BI30" i="5"/>
  <c r="BT30" i="5" s="1"/>
  <c r="BH30" i="5"/>
  <c r="BG30" i="5"/>
  <c r="BF30" i="5"/>
  <c r="BS30" i="5" s="1"/>
  <c r="D30" i="5"/>
  <c r="BQ29" i="5"/>
  <c r="BP29" i="5"/>
  <c r="BO29" i="5"/>
  <c r="BN29" i="5"/>
  <c r="BM29" i="5"/>
  <c r="BL29" i="5"/>
  <c r="BX29" i="5" s="1"/>
  <c r="BK29" i="5"/>
  <c r="BJ29" i="5"/>
  <c r="BI29" i="5"/>
  <c r="BT29" i="5" s="1"/>
  <c r="BH29" i="5"/>
  <c r="BW29" i="5" s="1"/>
  <c r="BG29" i="5"/>
  <c r="BF29" i="5"/>
  <c r="D29" i="5"/>
  <c r="BD28" i="5"/>
  <c r="AN28" i="5"/>
  <c r="AH28" i="5"/>
  <c r="X28" i="5"/>
  <c r="H28" i="5"/>
  <c r="BD27" i="5"/>
  <c r="BC27" i="5"/>
  <c r="BC28" i="5" s="1"/>
  <c r="AY27" i="5"/>
  <c r="AY28" i="5" s="1"/>
  <c r="AX27" i="5"/>
  <c r="AX28" i="5" s="1"/>
  <c r="AR27" i="5"/>
  <c r="AR28" i="5" s="1"/>
  <c r="AN27" i="5"/>
  <c r="AM27" i="5"/>
  <c r="AI27" i="5"/>
  <c r="AI28" i="5" s="1"/>
  <c r="AH27" i="5"/>
  <c r="AB27" i="5"/>
  <c r="AB28" i="5" s="1"/>
  <c r="X27" i="5"/>
  <c r="W27" i="5"/>
  <c r="W28" i="5" s="1"/>
  <c r="S27" i="5"/>
  <c r="S28" i="5" s="1"/>
  <c r="R27" i="5"/>
  <c r="L27" i="5"/>
  <c r="L28" i="5" s="1"/>
  <c r="H27" i="5"/>
  <c r="G27" i="5"/>
  <c r="G28" i="5" s="1"/>
  <c r="BU26" i="5"/>
  <c r="BQ26" i="5"/>
  <c r="BP26" i="5"/>
  <c r="BO26" i="5"/>
  <c r="BV26" i="5" s="1"/>
  <c r="BN26" i="5"/>
  <c r="BM26" i="5"/>
  <c r="BL26" i="5"/>
  <c r="BK26" i="5"/>
  <c r="BJ26" i="5"/>
  <c r="BI26" i="5"/>
  <c r="BH26" i="5"/>
  <c r="BG26" i="5"/>
  <c r="BS26" i="5" s="1"/>
  <c r="BF26" i="5"/>
  <c r="D26" i="5"/>
  <c r="BX25" i="5"/>
  <c r="BS25" i="5"/>
  <c r="BQ25" i="5"/>
  <c r="BP25" i="5"/>
  <c r="BO25" i="5"/>
  <c r="BV25" i="5" s="1"/>
  <c r="BN25" i="5"/>
  <c r="BM25" i="5"/>
  <c r="BL25" i="5"/>
  <c r="BU25" i="5" s="1"/>
  <c r="BK25" i="5"/>
  <c r="BT25" i="5" s="1"/>
  <c r="BJ25" i="5"/>
  <c r="BI25" i="5"/>
  <c r="BH25" i="5"/>
  <c r="BG25" i="5"/>
  <c r="BW25" i="5" s="1"/>
  <c r="BF25" i="5"/>
  <c r="BR25" i="5" s="1"/>
  <c r="D25" i="5"/>
  <c r="BQ24" i="5"/>
  <c r="BP24" i="5"/>
  <c r="BO24" i="5"/>
  <c r="BV24" i="5" s="1"/>
  <c r="BN24" i="5"/>
  <c r="BU24" i="5" s="1"/>
  <c r="BM24" i="5"/>
  <c r="BL24" i="5"/>
  <c r="BK24" i="5"/>
  <c r="BJ24" i="5"/>
  <c r="BI24" i="5"/>
  <c r="BH24" i="5"/>
  <c r="BG24" i="5"/>
  <c r="BF24" i="5"/>
  <c r="BS24" i="5" s="1"/>
  <c r="D24" i="5"/>
  <c r="BS23" i="5"/>
  <c r="BZ23" i="5" s="1"/>
  <c r="BQ23" i="5"/>
  <c r="BP23" i="5"/>
  <c r="BO23" i="5"/>
  <c r="BN23" i="5"/>
  <c r="BM23" i="5"/>
  <c r="BX23" i="5" s="1"/>
  <c r="BL23" i="5"/>
  <c r="BK23" i="5"/>
  <c r="BJ23" i="5"/>
  <c r="BI23" i="5"/>
  <c r="BT23" i="5" s="1"/>
  <c r="BH23" i="5"/>
  <c r="BG23" i="5"/>
  <c r="BF23" i="5"/>
  <c r="D23" i="5"/>
  <c r="BV22" i="5"/>
  <c r="BQ22" i="5"/>
  <c r="BP22" i="5"/>
  <c r="BO22" i="5"/>
  <c r="BN22" i="5"/>
  <c r="BM22" i="5"/>
  <c r="BU22" i="5" s="1"/>
  <c r="BL22" i="5"/>
  <c r="BK22" i="5"/>
  <c r="BJ22" i="5"/>
  <c r="BI22" i="5"/>
  <c r="BT22" i="5" s="1"/>
  <c r="BH22" i="5"/>
  <c r="BG22" i="5"/>
  <c r="BF22" i="5"/>
  <c r="BS22" i="5" s="1"/>
  <c r="D22" i="5"/>
  <c r="BQ21" i="5"/>
  <c r="BP21" i="5"/>
  <c r="BO21" i="5"/>
  <c r="BN21" i="5"/>
  <c r="BM21" i="5"/>
  <c r="BL21" i="5"/>
  <c r="BX21" i="5" s="1"/>
  <c r="BK21" i="5"/>
  <c r="BJ21" i="5"/>
  <c r="BI21" i="5"/>
  <c r="BT21" i="5" s="1"/>
  <c r="BH21" i="5"/>
  <c r="BG21" i="5"/>
  <c r="BF21" i="5"/>
  <c r="D21" i="5"/>
  <c r="BZ20" i="5"/>
  <c r="BU20" i="5"/>
  <c r="BQ20" i="5"/>
  <c r="BV20" i="5" s="1"/>
  <c r="BP20" i="5"/>
  <c r="BO20" i="5"/>
  <c r="BN20" i="5"/>
  <c r="BM20" i="5"/>
  <c r="BL20" i="5"/>
  <c r="BX20" i="5" s="1"/>
  <c r="BK20" i="5"/>
  <c r="BJ20" i="5"/>
  <c r="BI20" i="5"/>
  <c r="BT20" i="5" s="1"/>
  <c r="BH20" i="5"/>
  <c r="BG20" i="5"/>
  <c r="BF20" i="5"/>
  <c r="BS20" i="5" s="1"/>
  <c r="BY20" i="5" s="1"/>
  <c r="D20" i="5"/>
  <c r="BQ19" i="5"/>
  <c r="BP19" i="5"/>
  <c r="BO19" i="5"/>
  <c r="BV19" i="5" s="1"/>
  <c r="BN19" i="5"/>
  <c r="BM19" i="5"/>
  <c r="BL19" i="5"/>
  <c r="BK19" i="5"/>
  <c r="BT19" i="5" s="1"/>
  <c r="BJ19" i="5"/>
  <c r="BI19" i="5"/>
  <c r="BH19" i="5"/>
  <c r="BG19" i="5"/>
  <c r="BF19" i="5"/>
  <c r="D19" i="5"/>
  <c r="BU18" i="5"/>
  <c r="BQ18" i="5"/>
  <c r="BP18" i="5"/>
  <c r="BO18" i="5"/>
  <c r="BV18" i="5" s="1"/>
  <c r="BN18" i="5"/>
  <c r="BM18" i="5"/>
  <c r="BL18" i="5"/>
  <c r="BK18" i="5"/>
  <c r="BJ18" i="5"/>
  <c r="BI18" i="5"/>
  <c r="BH18" i="5"/>
  <c r="BG18" i="5"/>
  <c r="BS18" i="5" s="1"/>
  <c r="BF18" i="5"/>
  <c r="D18" i="5"/>
  <c r="BX17" i="5"/>
  <c r="BS17" i="5"/>
  <c r="BQ17" i="5"/>
  <c r="BP17" i="5"/>
  <c r="BO17" i="5"/>
  <c r="BV17" i="5" s="1"/>
  <c r="BN17" i="5"/>
  <c r="BM17" i="5"/>
  <c r="BL17" i="5"/>
  <c r="BU17" i="5" s="1"/>
  <c r="BK17" i="5"/>
  <c r="BT17" i="5" s="1"/>
  <c r="BJ17" i="5"/>
  <c r="BI17" i="5"/>
  <c r="BH17" i="5"/>
  <c r="BG17" i="5"/>
  <c r="BW17" i="5" s="1"/>
  <c r="BF17" i="5"/>
  <c r="BR17" i="5" s="1"/>
  <c r="D17" i="5"/>
  <c r="BQ16" i="5"/>
  <c r="BP16" i="5"/>
  <c r="BO16" i="5"/>
  <c r="BV16" i="5" s="1"/>
  <c r="BN16" i="5"/>
  <c r="BU16" i="5" s="1"/>
  <c r="BM16" i="5"/>
  <c r="BL16" i="5"/>
  <c r="BK16" i="5"/>
  <c r="BJ16" i="5"/>
  <c r="BI16" i="5"/>
  <c r="BH16" i="5"/>
  <c r="BG16" i="5"/>
  <c r="BF16" i="5"/>
  <c r="BS16" i="5" s="1"/>
  <c r="D16" i="5"/>
  <c r="BQ15" i="5"/>
  <c r="BL15" i="5"/>
  <c r="BG15" i="5"/>
  <c r="BD15" i="5"/>
  <c r="BC15" i="5"/>
  <c r="BB15" i="5"/>
  <c r="BB27" i="5" s="1"/>
  <c r="BB28" i="5" s="1"/>
  <c r="BA15" i="5"/>
  <c r="BA27" i="5" s="1"/>
  <c r="BA28" i="5" s="1"/>
  <c r="AZ15" i="5"/>
  <c r="AY15" i="5"/>
  <c r="AX15" i="5"/>
  <c r="AW15" i="5"/>
  <c r="AW27" i="5" s="1"/>
  <c r="AW28" i="5" s="1"/>
  <c r="AV15" i="5"/>
  <c r="AV27" i="5" s="1"/>
  <c r="AU15" i="5"/>
  <c r="AT15" i="5"/>
  <c r="AS15" i="5"/>
  <c r="AS27" i="5" s="1"/>
  <c r="AS28" i="5" s="1"/>
  <c r="AR15" i="5"/>
  <c r="BO15" i="5" s="1"/>
  <c r="AQ15" i="5"/>
  <c r="AP15" i="5"/>
  <c r="AP27" i="5" s="1"/>
  <c r="AP28" i="5" s="1"/>
  <c r="AO15" i="5"/>
  <c r="AO27" i="5" s="1"/>
  <c r="AO28" i="5" s="1"/>
  <c r="AN15" i="5"/>
  <c r="AM15" i="5"/>
  <c r="AL15" i="5"/>
  <c r="AL27" i="5" s="1"/>
  <c r="AL28" i="5" s="1"/>
  <c r="AK15" i="5"/>
  <c r="AK27" i="5" s="1"/>
  <c r="AK28" i="5" s="1"/>
  <c r="AJ15" i="5"/>
  <c r="AI15" i="5"/>
  <c r="AH15" i="5"/>
  <c r="AG15" i="5"/>
  <c r="AG27" i="5" s="1"/>
  <c r="AG28" i="5" s="1"/>
  <c r="AF15" i="5"/>
  <c r="AF27" i="5" s="1"/>
  <c r="AF28" i="5" s="1"/>
  <c r="AE15" i="5"/>
  <c r="AD15" i="5"/>
  <c r="AC15" i="5"/>
  <c r="AC27" i="5" s="1"/>
  <c r="AC28" i="5" s="1"/>
  <c r="AB15" i="5"/>
  <c r="AA15" i="5"/>
  <c r="Z15" i="5"/>
  <c r="BK15" i="5" s="1"/>
  <c r="Y15" i="5"/>
  <c r="Y27" i="5" s="1"/>
  <c r="Y28" i="5" s="1"/>
  <c r="X15" i="5"/>
  <c r="W15" i="5"/>
  <c r="V15" i="5"/>
  <c r="BJ15" i="5" s="1"/>
  <c r="U15" i="5"/>
  <c r="U27" i="5" s="1"/>
  <c r="U28" i="5" s="1"/>
  <c r="T15" i="5"/>
  <c r="S15" i="5"/>
  <c r="R15" i="5"/>
  <c r="Q15" i="5"/>
  <c r="Q27" i="5" s="1"/>
  <c r="Q28" i="5" s="1"/>
  <c r="P15" i="5"/>
  <c r="P27" i="5" s="1"/>
  <c r="P28" i="5" s="1"/>
  <c r="O15" i="5"/>
  <c r="N15" i="5"/>
  <c r="M15" i="5"/>
  <c r="M27" i="5" s="1"/>
  <c r="M28" i="5" s="1"/>
  <c r="L15" i="5"/>
  <c r="K15" i="5"/>
  <c r="J15" i="5"/>
  <c r="J27" i="5" s="1"/>
  <c r="J28" i="5" s="1"/>
  <c r="I15" i="5"/>
  <c r="I27" i="5" s="1"/>
  <c r="H15" i="5"/>
  <c r="G15" i="5"/>
  <c r="F15" i="5"/>
  <c r="F27" i="5" s="1"/>
  <c r="F28" i="5" s="1"/>
  <c r="E15" i="5"/>
  <c r="E27" i="5" s="1"/>
  <c r="BW14" i="5"/>
  <c r="BQ14" i="5"/>
  <c r="BP14" i="5"/>
  <c r="BO14" i="5"/>
  <c r="BV14" i="5" s="1"/>
  <c r="BN14" i="5"/>
  <c r="BM14" i="5"/>
  <c r="BU14" i="5" s="1"/>
  <c r="BL14" i="5"/>
  <c r="BK14" i="5"/>
  <c r="BJ14" i="5"/>
  <c r="BI14" i="5"/>
  <c r="BH14" i="5"/>
  <c r="BG14" i="5"/>
  <c r="BF14" i="5"/>
  <c r="BS14" i="5" s="1"/>
  <c r="D14" i="5"/>
  <c r="BW13" i="5"/>
  <c r="BS13" i="5"/>
  <c r="BZ13" i="5" s="1"/>
  <c r="BQ13" i="5"/>
  <c r="BP13" i="5"/>
  <c r="BO13" i="5"/>
  <c r="BN13" i="5"/>
  <c r="BM13" i="5"/>
  <c r="BX13" i="5" s="1"/>
  <c r="BL13" i="5"/>
  <c r="BU13" i="5" s="1"/>
  <c r="BK13" i="5"/>
  <c r="BJ13" i="5"/>
  <c r="BI13" i="5"/>
  <c r="BT13" i="5" s="1"/>
  <c r="BH13" i="5"/>
  <c r="BG13" i="5"/>
  <c r="BF13" i="5"/>
  <c r="D13" i="5"/>
  <c r="BQ12" i="5"/>
  <c r="BV12" i="5" s="1"/>
  <c r="BP12" i="5"/>
  <c r="BO12" i="5"/>
  <c r="BN12" i="5"/>
  <c r="BM12" i="5"/>
  <c r="BU12" i="5" s="1"/>
  <c r="BL12" i="5"/>
  <c r="BK12" i="5"/>
  <c r="BJ12" i="5"/>
  <c r="BI12" i="5"/>
  <c r="BT12" i="5" s="1"/>
  <c r="BH12" i="5"/>
  <c r="BG12" i="5"/>
  <c r="BF12" i="5"/>
  <c r="BS12" i="5" s="1"/>
  <c r="D12" i="5"/>
  <c r="BU11" i="5"/>
  <c r="BQ11" i="5"/>
  <c r="BP11" i="5"/>
  <c r="BO11" i="5"/>
  <c r="BN11" i="5"/>
  <c r="BM11" i="5"/>
  <c r="BL11" i="5"/>
  <c r="BX11" i="5" s="1"/>
  <c r="BK11" i="5"/>
  <c r="BJ11" i="5"/>
  <c r="BI11" i="5"/>
  <c r="BT11" i="5" s="1"/>
  <c r="BH11" i="5"/>
  <c r="BW11" i="5" s="1"/>
  <c r="BG11" i="5"/>
  <c r="BS11" i="5" s="1"/>
  <c r="BF11" i="5"/>
  <c r="D11" i="5"/>
  <c r="BU10" i="5"/>
  <c r="BQ10" i="5"/>
  <c r="BV10" i="5" s="1"/>
  <c r="BP10" i="5"/>
  <c r="BO10" i="5"/>
  <c r="BN10" i="5"/>
  <c r="BM10" i="5"/>
  <c r="BL10" i="5"/>
  <c r="BX10" i="5" s="1"/>
  <c r="BK10" i="5"/>
  <c r="BJ10" i="5"/>
  <c r="BI10" i="5"/>
  <c r="BT10" i="5" s="1"/>
  <c r="BH10" i="5"/>
  <c r="BG10" i="5"/>
  <c r="BS10" i="5" s="1"/>
  <c r="BY10" i="5" s="1"/>
  <c r="BF10" i="5"/>
  <c r="BW10" i="5" s="1"/>
  <c r="D10" i="5"/>
  <c r="BT9" i="5"/>
  <c r="BQ9" i="5"/>
  <c r="BP9" i="5"/>
  <c r="BO9" i="5"/>
  <c r="BV9" i="5" s="1"/>
  <c r="BN9" i="5"/>
  <c r="BM9" i="5"/>
  <c r="BL9" i="5"/>
  <c r="BX9" i="5" s="1"/>
  <c r="BK9" i="5"/>
  <c r="BJ9" i="5"/>
  <c r="BI9" i="5"/>
  <c r="BH9" i="5"/>
  <c r="BG9" i="5"/>
  <c r="BF9" i="5"/>
  <c r="D9" i="5"/>
  <c r="BY8" i="5"/>
  <c r="BU8" i="5"/>
  <c r="BS8" i="5"/>
  <c r="BZ8" i="5" s="1"/>
  <c r="BQ8" i="5"/>
  <c r="BP8" i="5"/>
  <c r="BO8" i="5"/>
  <c r="BV8" i="5" s="1"/>
  <c r="BN8" i="5"/>
  <c r="BM8" i="5"/>
  <c r="BL8" i="5"/>
  <c r="BK8" i="5"/>
  <c r="BJ8" i="5"/>
  <c r="BI8" i="5"/>
  <c r="BH8" i="5"/>
  <c r="BG8" i="5"/>
  <c r="BF8" i="5"/>
  <c r="BW8" i="5" s="1"/>
  <c r="D8" i="5"/>
  <c r="BX7" i="5"/>
  <c r="BS7" i="5"/>
  <c r="BQ7" i="5"/>
  <c r="BP7" i="5"/>
  <c r="BO7" i="5"/>
  <c r="BV7" i="5" s="1"/>
  <c r="BN7" i="5"/>
  <c r="BM7" i="5"/>
  <c r="BL7" i="5"/>
  <c r="BU7" i="5" s="1"/>
  <c r="BK7" i="5"/>
  <c r="BT7" i="5" s="1"/>
  <c r="BJ7" i="5"/>
  <c r="BI7" i="5"/>
  <c r="BH7" i="5"/>
  <c r="BG7" i="5"/>
  <c r="BW7" i="5" s="1"/>
  <c r="BF7" i="5"/>
  <c r="BR7" i="5" s="1"/>
  <c r="D7" i="5"/>
  <c r="E6" i="5"/>
  <c r="BS5" i="5"/>
  <c r="BZ5" i="5" s="1"/>
  <c r="BQ5" i="5"/>
  <c r="BP5" i="5"/>
  <c r="BO5" i="5"/>
  <c r="BN5" i="5"/>
  <c r="BM5" i="5"/>
  <c r="BX5" i="5" s="1"/>
  <c r="BL5" i="5"/>
  <c r="BK5" i="5"/>
  <c r="BJ5" i="5"/>
  <c r="BI5" i="5"/>
  <c r="BT5" i="5" s="1"/>
  <c r="BH5" i="5"/>
  <c r="BG5" i="5"/>
  <c r="BF5" i="5"/>
  <c r="D5" i="5"/>
  <c r="BR3" i="5"/>
  <c r="B2" i="5"/>
  <c r="D1" i="5"/>
  <c r="BC369" i="4"/>
  <c r="AY369" i="4"/>
  <c r="AX369" i="4"/>
  <c r="AU369" i="4"/>
  <c r="AT369" i="4"/>
  <c r="AR369" i="4"/>
  <c r="BO369" i="4" s="1"/>
  <c r="AQ369" i="4"/>
  <c r="AM369" i="4"/>
  <c r="AI369" i="4"/>
  <c r="AH369" i="4"/>
  <c r="AE369" i="4"/>
  <c r="AD369" i="4"/>
  <c r="AB369" i="4"/>
  <c r="AA369" i="4"/>
  <c r="W369" i="4"/>
  <c r="S369" i="4"/>
  <c r="R369" i="4"/>
  <c r="BI369" i="4" s="1"/>
  <c r="BT369" i="4" s="1"/>
  <c r="O369" i="4"/>
  <c r="N369" i="4"/>
  <c r="L369" i="4"/>
  <c r="K369" i="4"/>
  <c r="G369" i="4"/>
  <c r="BN368" i="4"/>
  <c r="BI368" i="4"/>
  <c r="BD368" i="4"/>
  <c r="BD369" i="4" s="1"/>
  <c r="BC368" i="4"/>
  <c r="BB368" i="4"/>
  <c r="BB369" i="4" s="1"/>
  <c r="BA368" i="4"/>
  <c r="BA369" i="4" s="1"/>
  <c r="AZ368" i="4"/>
  <c r="AZ369" i="4" s="1"/>
  <c r="AY368" i="4"/>
  <c r="AX368" i="4"/>
  <c r="AW368" i="4"/>
  <c r="AW369" i="4" s="1"/>
  <c r="AV368" i="4"/>
  <c r="BP368" i="4" s="1"/>
  <c r="AU368" i="4"/>
  <c r="AT368" i="4"/>
  <c r="AS368" i="4"/>
  <c r="AS369" i="4" s="1"/>
  <c r="AR368" i="4"/>
  <c r="BO368" i="4" s="1"/>
  <c r="AQ368" i="4"/>
  <c r="AP368" i="4"/>
  <c r="AP369" i="4" s="1"/>
  <c r="AO368" i="4"/>
  <c r="AO369" i="4" s="1"/>
  <c r="AN368" i="4"/>
  <c r="AN369" i="4" s="1"/>
  <c r="AM368" i="4"/>
  <c r="AL368" i="4"/>
  <c r="AL369" i="4" s="1"/>
  <c r="AK368" i="4"/>
  <c r="AK369" i="4" s="1"/>
  <c r="AJ368" i="4"/>
  <c r="BM368" i="4" s="1"/>
  <c r="AI368" i="4"/>
  <c r="AH368" i="4"/>
  <c r="AG368" i="4"/>
  <c r="AG369" i="4" s="1"/>
  <c r="AF368" i="4"/>
  <c r="AF369" i="4" s="1"/>
  <c r="AE368" i="4"/>
  <c r="BL368" i="4" s="1"/>
  <c r="AD368" i="4"/>
  <c r="AC368" i="4"/>
  <c r="AC369" i="4" s="1"/>
  <c r="AB368" i="4"/>
  <c r="AA368" i="4"/>
  <c r="Z368" i="4"/>
  <c r="Z369" i="4" s="1"/>
  <c r="BK369" i="4" s="1"/>
  <c r="Y368" i="4"/>
  <c r="Y369" i="4" s="1"/>
  <c r="X368" i="4"/>
  <c r="X369" i="4" s="1"/>
  <c r="W368" i="4"/>
  <c r="V368" i="4"/>
  <c r="V369" i="4" s="1"/>
  <c r="BJ369" i="4" s="1"/>
  <c r="U368" i="4"/>
  <c r="U369" i="4" s="1"/>
  <c r="T368" i="4"/>
  <c r="T369" i="4" s="1"/>
  <c r="S368" i="4"/>
  <c r="R368" i="4"/>
  <c r="Q368" i="4"/>
  <c r="Q369" i="4" s="1"/>
  <c r="P368" i="4"/>
  <c r="P369" i="4" s="1"/>
  <c r="O368" i="4"/>
  <c r="N368" i="4"/>
  <c r="M368" i="4"/>
  <c r="L368" i="4"/>
  <c r="K368" i="4"/>
  <c r="J368" i="4"/>
  <c r="J369" i="4" s="1"/>
  <c r="I368" i="4"/>
  <c r="I369" i="4" s="1"/>
  <c r="H368" i="4"/>
  <c r="H369" i="4" s="1"/>
  <c r="G368" i="4"/>
  <c r="F368" i="4"/>
  <c r="F369" i="4" s="1"/>
  <c r="E368" i="4"/>
  <c r="E369" i="4" s="1"/>
  <c r="D368" i="4"/>
  <c r="AW362" i="4"/>
  <c r="AG362" i="4"/>
  <c r="AB362" i="4"/>
  <c r="L362" i="4"/>
  <c r="BD361" i="4"/>
  <c r="BC361" i="4"/>
  <c r="BB361" i="4"/>
  <c r="BB362" i="4" s="1"/>
  <c r="BA361" i="4"/>
  <c r="AZ361" i="4"/>
  <c r="AY361" i="4"/>
  <c r="AX361" i="4"/>
  <c r="AW361" i="4"/>
  <c r="AV361" i="4"/>
  <c r="AU361" i="4"/>
  <c r="AT361" i="4"/>
  <c r="BO361" i="4" s="1"/>
  <c r="AS361" i="4"/>
  <c r="AR361" i="4"/>
  <c r="AQ361" i="4"/>
  <c r="AP361" i="4"/>
  <c r="AO361" i="4"/>
  <c r="AN361" i="4"/>
  <c r="AM361" i="4"/>
  <c r="AL361" i="4"/>
  <c r="BM361" i="4" s="1"/>
  <c r="AK361" i="4"/>
  <c r="AJ361" i="4"/>
  <c r="AI361" i="4"/>
  <c r="AH361" i="4"/>
  <c r="AG361" i="4"/>
  <c r="AF361" i="4"/>
  <c r="AE361" i="4"/>
  <c r="AD361" i="4"/>
  <c r="AC361" i="4"/>
  <c r="AB361" i="4"/>
  <c r="AA361" i="4"/>
  <c r="Z361" i="4"/>
  <c r="BK361" i="4" s="1"/>
  <c r="Y361" i="4"/>
  <c r="X361" i="4"/>
  <c r="W361" i="4"/>
  <c r="V361" i="4"/>
  <c r="BJ361" i="4" s="1"/>
  <c r="U361" i="4"/>
  <c r="T361" i="4"/>
  <c r="S361" i="4"/>
  <c r="R361" i="4"/>
  <c r="BI361" i="4" s="1"/>
  <c r="BT361" i="4" s="1"/>
  <c r="Q361" i="4"/>
  <c r="P361" i="4"/>
  <c r="O361" i="4"/>
  <c r="N361" i="4"/>
  <c r="BH361" i="4" s="1"/>
  <c r="M361" i="4"/>
  <c r="L361" i="4"/>
  <c r="K361" i="4"/>
  <c r="J361" i="4"/>
  <c r="BG361" i="4" s="1"/>
  <c r="I361" i="4"/>
  <c r="H361" i="4"/>
  <c r="G361" i="4"/>
  <c r="F361" i="4"/>
  <c r="D361" i="4" s="1"/>
  <c r="E361" i="4"/>
  <c r="BN360" i="4"/>
  <c r="BI360" i="4"/>
  <c r="BT360" i="4" s="1"/>
  <c r="BD360" i="4"/>
  <c r="BC360" i="4"/>
  <c r="BB360" i="4"/>
  <c r="BA360" i="4"/>
  <c r="AZ360" i="4"/>
  <c r="BQ360" i="4" s="1"/>
  <c r="AY360" i="4"/>
  <c r="AX360" i="4"/>
  <c r="AW360" i="4"/>
  <c r="AV360" i="4"/>
  <c r="BP360" i="4" s="1"/>
  <c r="AU360" i="4"/>
  <c r="AT360" i="4"/>
  <c r="AS360" i="4"/>
  <c r="AR360" i="4"/>
  <c r="BO360" i="4" s="1"/>
  <c r="BV360" i="4" s="1"/>
  <c r="AQ360" i="4"/>
  <c r="AP360" i="4"/>
  <c r="AO360" i="4"/>
  <c r="AN360" i="4"/>
  <c r="AM360" i="4"/>
  <c r="AL360" i="4"/>
  <c r="AK360" i="4"/>
  <c r="AJ360" i="4"/>
  <c r="BM360" i="4" s="1"/>
  <c r="AI360" i="4"/>
  <c r="AH360" i="4"/>
  <c r="AG360" i="4"/>
  <c r="AF360" i="4"/>
  <c r="AE360" i="4"/>
  <c r="BL360" i="4" s="1"/>
  <c r="AD360" i="4"/>
  <c r="AC360" i="4"/>
  <c r="AB360" i="4"/>
  <c r="BK360" i="4" s="1"/>
  <c r="AA360" i="4"/>
  <c r="Z360" i="4"/>
  <c r="Y360" i="4"/>
  <c r="X360" i="4"/>
  <c r="BJ360" i="4" s="1"/>
  <c r="W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BG360" i="4" s="1"/>
  <c r="H360" i="4"/>
  <c r="G360" i="4"/>
  <c r="F360" i="4"/>
  <c r="E360" i="4"/>
  <c r="BF360" i="4" s="1"/>
  <c r="D360" i="4"/>
  <c r="BD359" i="4"/>
  <c r="BC359" i="4"/>
  <c r="BB359" i="4"/>
  <c r="BA359" i="4"/>
  <c r="AZ359" i="4"/>
  <c r="AY359" i="4"/>
  <c r="AX359" i="4"/>
  <c r="AW359" i="4"/>
  <c r="AV359" i="4"/>
  <c r="AU359" i="4"/>
  <c r="BO359" i="4" s="1"/>
  <c r="AT359" i="4"/>
  <c r="AS359" i="4"/>
  <c r="AR359" i="4"/>
  <c r="AQ359" i="4"/>
  <c r="AP359" i="4"/>
  <c r="AO359" i="4"/>
  <c r="AN359" i="4"/>
  <c r="AM359" i="4"/>
  <c r="BN359" i="4" s="1"/>
  <c r="AL359" i="4"/>
  <c r="AK359" i="4"/>
  <c r="AJ359" i="4"/>
  <c r="AI359" i="4"/>
  <c r="BM359" i="4" s="1"/>
  <c r="AH359" i="4"/>
  <c r="AG359" i="4"/>
  <c r="AF359" i="4"/>
  <c r="AE359" i="4"/>
  <c r="BL359" i="4" s="1"/>
  <c r="AD359" i="4"/>
  <c r="AC359" i="4"/>
  <c r="AB359" i="4"/>
  <c r="AA359" i="4"/>
  <c r="BK359" i="4" s="1"/>
  <c r="Z359" i="4"/>
  <c r="Y359" i="4"/>
  <c r="X359" i="4"/>
  <c r="W359" i="4"/>
  <c r="V359" i="4"/>
  <c r="U359" i="4"/>
  <c r="T359" i="4"/>
  <c r="S359" i="4"/>
  <c r="BI359" i="4" s="1"/>
  <c r="R359" i="4"/>
  <c r="Q359" i="4"/>
  <c r="P359" i="4"/>
  <c r="O359" i="4"/>
  <c r="N359" i="4"/>
  <c r="M359" i="4"/>
  <c r="L359" i="4"/>
  <c r="K359" i="4"/>
  <c r="J359" i="4"/>
  <c r="I359" i="4"/>
  <c r="H359" i="4"/>
  <c r="G359" i="4"/>
  <c r="D359" i="4" s="1"/>
  <c r="F359" i="4"/>
  <c r="E359" i="4"/>
  <c r="BO358" i="4"/>
  <c r="BV358" i="4" s="1"/>
  <c r="BD358" i="4"/>
  <c r="BC358" i="4"/>
  <c r="BB358" i="4"/>
  <c r="BA358" i="4"/>
  <c r="AZ358" i="4"/>
  <c r="BQ358" i="4" s="1"/>
  <c r="AY358" i="4"/>
  <c r="AX358" i="4"/>
  <c r="AW358" i="4"/>
  <c r="AV358" i="4"/>
  <c r="BP358" i="4" s="1"/>
  <c r="AU358" i="4"/>
  <c r="AT358" i="4"/>
  <c r="AS358" i="4"/>
  <c r="AR358" i="4"/>
  <c r="AQ358" i="4"/>
  <c r="AP358" i="4"/>
  <c r="AO358" i="4"/>
  <c r="AN358" i="4"/>
  <c r="BN358" i="4" s="1"/>
  <c r="AM358" i="4"/>
  <c r="AL358" i="4"/>
  <c r="AK358" i="4"/>
  <c r="AJ358" i="4"/>
  <c r="BM358" i="4" s="1"/>
  <c r="AI358" i="4"/>
  <c r="AH358" i="4"/>
  <c r="AG358" i="4"/>
  <c r="AF358" i="4"/>
  <c r="AE358" i="4"/>
  <c r="AD358" i="4"/>
  <c r="AC358" i="4"/>
  <c r="AB358" i="4"/>
  <c r="BK358" i="4" s="1"/>
  <c r="AA358" i="4"/>
  <c r="Z358" i="4"/>
  <c r="Y358" i="4"/>
  <c r="X358" i="4"/>
  <c r="BJ358" i="4" s="1"/>
  <c r="W358" i="4"/>
  <c r="V358" i="4"/>
  <c r="U358" i="4"/>
  <c r="T358" i="4"/>
  <c r="S358" i="4"/>
  <c r="R358" i="4"/>
  <c r="BI358" i="4" s="1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BP357" i="4"/>
  <c r="BD357" i="4"/>
  <c r="BC357" i="4"/>
  <c r="BB357" i="4"/>
  <c r="BA357" i="4"/>
  <c r="AZ357" i="4"/>
  <c r="BQ357" i="4" s="1"/>
  <c r="AY357" i="4"/>
  <c r="AX357" i="4"/>
  <c r="AW357" i="4"/>
  <c r="AV357" i="4"/>
  <c r="AU357" i="4"/>
  <c r="AT357" i="4"/>
  <c r="AS357" i="4"/>
  <c r="AR357" i="4"/>
  <c r="BO357" i="4" s="1"/>
  <c r="AQ357" i="4"/>
  <c r="AP357" i="4"/>
  <c r="AO357" i="4"/>
  <c r="AN357" i="4"/>
  <c r="AM357" i="4"/>
  <c r="AL357" i="4"/>
  <c r="AK357" i="4"/>
  <c r="AJ357" i="4"/>
  <c r="AI357" i="4"/>
  <c r="BM357" i="4" s="1"/>
  <c r="AH357" i="4"/>
  <c r="AG357" i="4"/>
  <c r="AF357" i="4"/>
  <c r="BL357" i="4" s="1"/>
  <c r="AE357" i="4"/>
  <c r="AD357" i="4"/>
  <c r="AC357" i="4"/>
  <c r="AB357" i="4"/>
  <c r="BK357" i="4" s="1"/>
  <c r="AA357" i="4"/>
  <c r="Z357" i="4"/>
  <c r="Y357" i="4"/>
  <c r="X357" i="4"/>
  <c r="W357" i="4"/>
  <c r="V357" i="4"/>
  <c r="U357" i="4"/>
  <c r="T357" i="4"/>
  <c r="S357" i="4"/>
  <c r="R357" i="4"/>
  <c r="BI357" i="4" s="1"/>
  <c r="Q357" i="4"/>
  <c r="P357" i="4"/>
  <c r="O357" i="4"/>
  <c r="N357" i="4"/>
  <c r="BH357" i="4" s="1"/>
  <c r="M357" i="4"/>
  <c r="L357" i="4"/>
  <c r="BG357" i="4" s="1"/>
  <c r="K357" i="4"/>
  <c r="J357" i="4"/>
  <c r="I357" i="4"/>
  <c r="H357" i="4"/>
  <c r="G357" i="4"/>
  <c r="F357" i="4"/>
  <c r="E357" i="4"/>
  <c r="D357" i="4"/>
  <c r="BQ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S362" i="4" s="1"/>
  <c r="AR356" i="4"/>
  <c r="BO356" i="4" s="1"/>
  <c r="AQ356" i="4"/>
  <c r="AP356" i="4"/>
  <c r="AO356" i="4"/>
  <c r="BN356" i="4" s="1"/>
  <c r="AN356" i="4"/>
  <c r="AM356" i="4"/>
  <c r="AL356" i="4"/>
  <c r="AK356" i="4"/>
  <c r="BM356" i="4" s="1"/>
  <c r="AJ356" i="4"/>
  <c r="AI356" i="4"/>
  <c r="AH356" i="4"/>
  <c r="AG356" i="4"/>
  <c r="AF356" i="4"/>
  <c r="AE356" i="4"/>
  <c r="AD356" i="4"/>
  <c r="AC356" i="4"/>
  <c r="AC362" i="4" s="1"/>
  <c r="AB356" i="4"/>
  <c r="AA356" i="4"/>
  <c r="Z356" i="4"/>
  <c r="Y356" i="4"/>
  <c r="X356" i="4"/>
  <c r="W356" i="4"/>
  <c r="V356" i="4"/>
  <c r="U356" i="4"/>
  <c r="T356" i="4"/>
  <c r="S356" i="4"/>
  <c r="R356" i="4"/>
  <c r="Q356" i="4"/>
  <c r="Q362" i="4" s="1"/>
  <c r="P356" i="4"/>
  <c r="O356" i="4"/>
  <c r="N356" i="4"/>
  <c r="M356" i="4"/>
  <c r="L356" i="4"/>
  <c r="K356" i="4"/>
  <c r="J356" i="4"/>
  <c r="I356" i="4"/>
  <c r="BG356" i="4" s="1"/>
  <c r="H356" i="4"/>
  <c r="G356" i="4"/>
  <c r="F356" i="4"/>
  <c r="E356" i="4"/>
  <c r="D356" i="4" s="1"/>
  <c r="BW355" i="4"/>
  <c r="BQ355" i="4"/>
  <c r="BL355" i="4"/>
  <c r="BG355" i="4"/>
  <c r="BD355" i="4"/>
  <c r="BC355" i="4"/>
  <c r="BB355" i="4"/>
  <c r="BA355" i="4"/>
  <c r="AZ355" i="4"/>
  <c r="AY355" i="4"/>
  <c r="AX355" i="4"/>
  <c r="AW355" i="4"/>
  <c r="AV355" i="4"/>
  <c r="BP355" i="4" s="1"/>
  <c r="AU355" i="4"/>
  <c r="AT355" i="4"/>
  <c r="AS355" i="4"/>
  <c r="AR355" i="4"/>
  <c r="BO355" i="4" s="1"/>
  <c r="BV355" i="4" s="1"/>
  <c r="AQ355" i="4"/>
  <c r="AP355" i="4"/>
  <c r="AO355" i="4"/>
  <c r="AN355" i="4"/>
  <c r="AM355" i="4"/>
  <c r="AL355" i="4"/>
  <c r="BM355" i="4" s="1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BK355" i="4" s="1"/>
  <c r="Y355" i="4"/>
  <c r="X355" i="4"/>
  <c r="W355" i="4"/>
  <c r="V355" i="4"/>
  <c r="BJ355" i="4" s="1"/>
  <c r="U355" i="4"/>
  <c r="T355" i="4"/>
  <c r="S355" i="4"/>
  <c r="R355" i="4"/>
  <c r="BI355" i="4" s="1"/>
  <c r="BT355" i="4" s="1"/>
  <c r="Q355" i="4"/>
  <c r="P355" i="4"/>
  <c r="O355" i="4"/>
  <c r="N355" i="4"/>
  <c r="BH355" i="4" s="1"/>
  <c r="M355" i="4"/>
  <c r="L355" i="4"/>
  <c r="K355" i="4"/>
  <c r="J355" i="4"/>
  <c r="I355" i="4"/>
  <c r="H355" i="4"/>
  <c r="G355" i="4"/>
  <c r="F355" i="4"/>
  <c r="D355" i="4" s="1"/>
  <c r="E355" i="4"/>
  <c r="BF355" i="4" s="1"/>
  <c r="BG354" i="4"/>
  <c r="BD354" i="4"/>
  <c r="BC354" i="4"/>
  <c r="BB354" i="4"/>
  <c r="BA354" i="4"/>
  <c r="AZ354" i="4"/>
  <c r="BQ354" i="4" s="1"/>
  <c r="AY354" i="4"/>
  <c r="AX354" i="4"/>
  <c r="AW354" i="4"/>
  <c r="AV354" i="4"/>
  <c r="AU354" i="4"/>
  <c r="AT354" i="4"/>
  <c r="AS354" i="4"/>
  <c r="AR354" i="4"/>
  <c r="BO354" i="4" s="1"/>
  <c r="AQ354" i="4"/>
  <c r="AP354" i="4"/>
  <c r="BN354" i="4" s="1"/>
  <c r="AO354" i="4"/>
  <c r="AN354" i="4"/>
  <c r="AM354" i="4"/>
  <c r="AL354" i="4"/>
  <c r="BM354" i="4" s="1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BK354" i="4" s="1"/>
  <c r="Y354" i="4"/>
  <c r="X354" i="4"/>
  <c r="W354" i="4"/>
  <c r="V354" i="4"/>
  <c r="BJ354" i="4" s="1"/>
  <c r="U354" i="4"/>
  <c r="T354" i="4"/>
  <c r="S354" i="4"/>
  <c r="R354" i="4"/>
  <c r="BI354" i="4" s="1"/>
  <c r="BT354" i="4" s="1"/>
  <c r="Q354" i="4"/>
  <c r="P354" i="4"/>
  <c r="O354" i="4"/>
  <c r="N354" i="4"/>
  <c r="M354" i="4"/>
  <c r="L354" i="4"/>
  <c r="K354" i="4"/>
  <c r="J354" i="4"/>
  <c r="I354" i="4"/>
  <c r="H354" i="4"/>
  <c r="G354" i="4"/>
  <c r="F354" i="4"/>
  <c r="D354" i="4" s="1"/>
  <c r="E354" i="4"/>
  <c r="BF354" i="4" s="1"/>
  <c r="BD353" i="4"/>
  <c r="BC353" i="4"/>
  <c r="BB353" i="4"/>
  <c r="BA353" i="4"/>
  <c r="AZ353" i="4"/>
  <c r="BQ353" i="4" s="1"/>
  <c r="AY353" i="4"/>
  <c r="AX353" i="4"/>
  <c r="AW353" i="4"/>
  <c r="AV353" i="4"/>
  <c r="BP353" i="4" s="1"/>
  <c r="AU353" i="4"/>
  <c r="AT353" i="4"/>
  <c r="BO353" i="4" s="1"/>
  <c r="AS353" i="4"/>
  <c r="AR353" i="4"/>
  <c r="AQ353" i="4"/>
  <c r="AP353" i="4"/>
  <c r="AO353" i="4"/>
  <c r="AN353" i="4"/>
  <c r="AM353" i="4"/>
  <c r="AL353" i="4"/>
  <c r="BM353" i="4" s="1"/>
  <c r="AK353" i="4"/>
  <c r="AJ353" i="4"/>
  <c r="AI353" i="4"/>
  <c r="AH353" i="4"/>
  <c r="AG353" i="4"/>
  <c r="AF353" i="4"/>
  <c r="AE353" i="4"/>
  <c r="BL353" i="4" s="1"/>
  <c r="AD353" i="4"/>
  <c r="AC353" i="4"/>
  <c r="AB353" i="4"/>
  <c r="AA353" i="4"/>
  <c r="Z353" i="4"/>
  <c r="BK353" i="4" s="1"/>
  <c r="Y353" i="4"/>
  <c r="X353" i="4"/>
  <c r="W353" i="4"/>
  <c r="V353" i="4"/>
  <c r="BJ353" i="4" s="1"/>
  <c r="U353" i="4"/>
  <c r="T353" i="4"/>
  <c r="S353" i="4"/>
  <c r="R353" i="4"/>
  <c r="Q353" i="4"/>
  <c r="P353" i="4"/>
  <c r="O353" i="4"/>
  <c r="N353" i="4"/>
  <c r="BH353" i="4" s="1"/>
  <c r="M353" i="4"/>
  <c r="L353" i="4"/>
  <c r="K353" i="4"/>
  <c r="J353" i="4"/>
  <c r="BG353" i="4" s="1"/>
  <c r="I353" i="4"/>
  <c r="H353" i="4"/>
  <c r="G353" i="4"/>
  <c r="F353" i="4"/>
  <c r="D353" i="4" s="1"/>
  <c r="E353" i="4"/>
  <c r="BN352" i="4"/>
  <c r="BI352" i="4"/>
  <c r="BD352" i="4"/>
  <c r="BD362" i="4" s="1"/>
  <c r="BC352" i="4"/>
  <c r="BB352" i="4"/>
  <c r="BA352" i="4"/>
  <c r="BA362" i="4" s="1"/>
  <c r="AZ352" i="4"/>
  <c r="AZ362" i="4" s="1"/>
  <c r="AY352" i="4"/>
  <c r="AX352" i="4"/>
  <c r="AW352" i="4"/>
  <c r="AV352" i="4"/>
  <c r="BP352" i="4" s="1"/>
  <c r="AU352" i="4"/>
  <c r="AT352" i="4"/>
  <c r="AS352" i="4"/>
  <c r="AR352" i="4"/>
  <c r="BO352" i="4" s="1"/>
  <c r="AQ352" i="4"/>
  <c r="AP352" i="4"/>
  <c r="AO352" i="4"/>
  <c r="AO362" i="4" s="1"/>
  <c r="AN352" i="4"/>
  <c r="AN362" i="4" s="1"/>
  <c r="AM352" i="4"/>
  <c r="AL352" i="4"/>
  <c r="AK352" i="4"/>
  <c r="AK362" i="4" s="1"/>
  <c r="AJ352" i="4"/>
  <c r="BM352" i="4" s="1"/>
  <c r="AI352" i="4"/>
  <c r="AH352" i="4"/>
  <c r="AG352" i="4"/>
  <c r="AF352" i="4"/>
  <c r="AF362" i="4" s="1"/>
  <c r="AE352" i="4"/>
  <c r="AD352" i="4"/>
  <c r="AC352" i="4"/>
  <c r="AB352" i="4"/>
  <c r="BK352" i="4" s="1"/>
  <c r="AA352" i="4"/>
  <c r="Z352" i="4"/>
  <c r="Y352" i="4"/>
  <c r="Y362" i="4" s="1"/>
  <c r="X352" i="4"/>
  <c r="X362" i="4" s="1"/>
  <c r="W352" i="4"/>
  <c r="V352" i="4"/>
  <c r="U352" i="4"/>
  <c r="U362" i="4" s="1"/>
  <c r="T352" i="4"/>
  <c r="T362" i="4" s="1"/>
  <c r="S352" i="4"/>
  <c r="R352" i="4"/>
  <c r="Q352" i="4"/>
  <c r="P352" i="4"/>
  <c r="P362" i="4" s="1"/>
  <c r="O352" i="4"/>
  <c r="N352" i="4"/>
  <c r="M352" i="4"/>
  <c r="L352" i="4"/>
  <c r="K352" i="4"/>
  <c r="J352" i="4"/>
  <c r="I352" i="4"/>
  <c r="BG352" i="4" s="1"/>
  <c r="H352" i="4"/>
  <c r="H362" i="4" s="1"/>
  <c r="G352" i="4"/>
  <c r="F352" i="4"/>
  <c r="E352" i="4"/>
  <c r="E362" i="4" s="1"/>
  <c r="D352" i="4"/>
  <c r="AX350" i="4"/>
  <c r="AT350" i="4"/>
  <c r="AR350" i="4"/>
  <c r="BO350" i="4" s="1"/>
  <c r="AH350" i="4"/>
  <c r="AD350" i="4"/>
  <c r="AB350" i="4"/>
  <c r="R350" i="4"/>
  <c r="N350" i="4"/>
  <c r="L350" i="4"/>
  <c r="BN349" i="4"/>
  <c r="BI349" i="4"/>
  <c r="BD349" i="4"/>
  <c r="BC349" i="4"/>
  <c r="BB349" i="4"/>
  <c r="BA349" i="4"/>
  <c r="AZ349" i="4"/>
  <c r="BQ349" i="4" s="1"/>
  <c r="AY349" i="4"/>
  <c r="AX349" i="4"/>
  <c r="AW349" i="4"/>
  <c r="AV349" i="4"/>
  <c r="BP349" i="4" s="1"/>
  <c r="AU349" i="4"/>
  <c r="AT349" i="4"/>
  <c r="AS349" i="4"/>
  <c r="AR349" i="4"/>
  <c r="BO349" i="4" s="1"/>
  <c r="BV349" i="4" s="1"/>
  <c r="AQ349" i="4"/>
  <c r="AP349" i="4"/>
  <c r="AO349" i="4"/>
  <c r="AN349" i="4"/>
  <c r="AM349" i="4"/>
  <c r="AL349" i="4"/>
  <c r="AK349" i="4"/>
  <c r="AJ349" i="4"/>
  <c r="BM349" i="4" s="1"/>
  <c r="AI349" i="4"/>
  <c r="AH349" i="4"/>
  <c r="AG349" i="4"/>
  <c r="AF349" i="4"/>
  <c r="AE349" i="4"/>
  <c r="BL349" i="4" s="1"/>
  <c r="AD349" i="4"/>
  <c r="AC349" i="4"/>
  <c r="AB349" i="4"/>
  <c r="AA349" i="4"/>
  <c r="Z349" i="4"/>
  <c r="BK349" i="4" s="1"/>
  <c r="Y349" i="4"/>
  <c r="X349" i="4"/>
  <c r="BJ349" i="4" s="1"/>
  <c r="W349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BG349" i="4" s="1"/>
  <c r="H349" i="4"/>
  <c r="G349" i="4"/>
  <c r="F349" i="4"/>
  <c r="E349" i="4"/>
  <c r="BF349" i="4" s="1"/>
  <c r="D349" i="4"/>
  <c r="BD348" i="4"/>
  <c r="BD350" i="4" s="1"/>
  <c r="BC348" i="4"/>
  <c r="BC350" i="4" s="1"/>
  <c r="BB348" i="4"/>
  <c r="BB350" i="4" s="1"/>
  <c r="BA348" i="4"/>
  <c r="BA350" i="4" s="1"/>
  <c r="AZ348" i="4"/>
  <c r="AZ350" i="4" s="1"/>
  <c r="AY348" i="4"/>
  <c r="AY350" i="4" s="1"/>
  <c r="AX348" i="4"/>
  <c r="AW348" i="4"/>
  <c r="AW350" i="4" s="1"/>
  <c r="AV348" i="4"/>
  <c r="AV350" i="4" s="1"/>
  <c r="AU348" i="4"/>
  <c r="AU350" i="4" s="1"/>
  <c r="AT348" i="4"/>
  <c r="AS348" i="4"/>
  <c r="AS350" i="4" s="1"/>
  <c r="AR348" i="4"/>
  <c r="AQ348" i="4"/>
  <c r="AQ350" i="4" s="1"/>
  <c r="AP348" i="4"/>
  <c r="AP350" i="4" s="1"/>
  <c r="AO348" i="4"/>
  <c r="AO350" i="4" s="1"/>
  <c r="AN348" i="4"/>
  <c r="AN350" i="4" s="1"/>
  <c r="AM348" i="4"/>
  <c r="BN348" i="4" s="1"/>
  <c r="AL348" i="4"/>
  <c r="AL350" i="4" s="1"/>
  <c r="AK348" i="4"/>
  <c r="AK350" i="4" s="1"/>
  <c r="AJ348" i="4"/>
  <c r="AJ350" i="4" s="1"/>
  <c r="AI348" i="4"/>
  <c r="AH348" i="4"/>
  <c r="AG348" i="4"/>
  <c r="AG350" i="4" s="1"/>
  <c r="AF348" i="4"/>
  <c r="AF350" i="4" s="1"/>
  <c r="AE348" i="4"/>
  <c r="AD348" i="4"/>
  <c r="AC348" i="4"/>
  <c r="AC350" i="4" s="1"/>
  <c r="AB348" i="4"/>
  <c r="AA348" i="4"/>
  <c r="Z348" i="4"/>
  <c r="Z350" i="4" s="1"/>
  <c r="Y348" i="4"/>
  <c r="Y350" i="4" s="1"/>
  <c r="X348" i="4"/>
  <c r="X350" i="4" s="1"/>
  <c r="W348" i="4"/>
  <c r="W350" i="4" s="1"/>
  <c r="V348" i="4"/>
  <c r="U348" i="4"/>
  <c r="U350" i="4" s="1"/>
  <c r="T348" i="4"/>
  <c r="T350" i="4" s="1"/>
  <c r="S348" i="4"/>
  <c r="S350" i="4" s="1"/>
  <c r="BI350" i="4" s="1"/>
  <c r="R348" i="4"/>
  <c r="Q348" i="4"/>
  <c r="Q350" i="4" s="1"/>
  <c r="P348" i="4"/>
  <c r="P350" i="4" s="1"/>
  <c r="O348" i="4"/>
  <c r="O350" i="4" s="1"/>
  <c r="N348" i="4"/>
  <c r="M348" i="4"/>
  <c r="M350" i="4" s="1"/>
  <c r="L348" i="4"/>
  <c r="K348" i="4"/>
  <c r="K350" i="4" s="1"/>
  <c r="J348" i="4"/>
  <c r="J350" i="4" s="1"/>
  <c r="I348" i="4"/>
  <c r="I350" i="4" s="1"/>
  <c r="H348" i="4"/>
  <c r="H350" i="4" s="1"/>
  <c r="G348" i="4"/>
  <c r="D348" i="4" s="1"/>
  <c r="F348" i="4"/>
  <c r="F350" i="4" s="1"/>
  <c r="E348" i="4"/>
  <c r="E350" i="4" s="1"/>
  <c r="AX346" i="4"/>
  <c r="AT346" i="4"/>
  <c r="AS346" i="4"/>
  <c r="AH346" i="4"/>
  <c r="AD346" i="4"/>
  <c r="AC346" i="4"/>
  <c r="R346" i="4"/>
  <c r="N346" i="4"/>
  <c r="M346" i="4"/>
  <c r="BD345" i="4"/>
  <c r="BC345" i="4"/>
  <c r="BB345" i="4"/>
  <c r="BA345" i="4"/>
  <c r="AZ345" i="4"/>
  <c r="BQ345" i="4" s="1"/>
  <c r="AY345" i="4"/>
  <c r="AX345" i="4"/>
  <c r="AW345" i="4"/>
  <c r="AV345" i="4"/>
  <c r="BP345" i="4" s="1"/>
  <c r="AU345" i="4"/>
  <c r="BO345" i="4" s="1"/>
  <c r="BV345" i="4" s="1"/>
  <c r="AT345" i="4"/>
  <c r="AS345" i="4"/>
  <c r="AR345" i="4"/>
  <c r="AQ345" i="4"/>
  <c r="AP345" i="4"/>
  <c r="AO345" i="4"/>
  <c r="AN345" i="4"/>
  <c r="AM345" i="4"/>
  <c r="BN345" i="4" s="1"/>
  <c r="AL345" i="4"/>
  <c r="AK345" i="4"/>
  <c r="AJ345" i="4"/>
  <c r="AI345" i="4"/>
  <c r="BM345" i="4" s="1"/>
  <c r="AH345" i="4"/>
  <c r="AG345" i="4"/>
  <c r="AF345" i="4"/>
  <c r="AE345" i="4"/>
  <c r="BL345" i="4" s="1"/>
  <c r="AD345" i="4"/>
  <c r="AC345" i="4"/>
  <c r="AB345" i="4"/>
  <c r="AA345" i="4"/>
  <c r="BK345" i="4" s="1"/>
  <c r="Z345" i="4"/>
  <c r="Y345" i="4"/>
  <c r="X345" i="4"/>
  <c r="W345" i="4"/>
  <c r="V345" i="4"/>
  <c r="U345" i="4"/>
  <c r="T345" i="4"/>
  <c r="S345" i="4"/>
  <c r="BI345" i="4" s="1"/>
  <c r="R345" i="4"/>
  <c r="Q345" i="4"/>
  <c r="P345" i="4"/>
  <c r="O345" i="4"/>
  <c r="N345" i="4"/>
  <c r="M345" i="4"/>
  <c r="L345" i="4"/>
  <c r="K345" i="4"/>
  <c r="J345" i="4"/>
  <c r="I345" i="4"/>
  <c r="H345" i="4"/>
  <c r="G345" i="4"/>
  <c r="D345" i="4" s="1"/>
  <c r="F345" i="4"/>
  <c r="E345" i="4"/>
  <c r="BD344" i="4"/>
  <c r="BC344" i="4"/>
  <c r="BB344" i="4"/>
  <c r="BA344" i="4"/>
  <c r="BA346" i="4" s="1"/>
  <c r="AZ344" i="4"/>
  <c r="BQ344" i="4" s="1"/>
  <c r="AY344" i="4"/>
  <c r="AX344" i="4"/>
  <c r="AW344" i="4"/>
  <c r="AW346" i="4" s="1"/>
  <c r="AV344" i="4"/>
  <c r="BP344" i="4" s="1"/>
  <c r="AU344" i="4"/>
  <c r="AT344" i="4"/>
  <c r="AS344" i="4"/>
  <c r="AR344" i="4"/>
  <c r="BO344" i="4" s="1"/>
  <c r="BV344" i="4" s="1"/>
  <c r="AQ344" i="4"/>
  <c r="AP344" i="4"/>
  <c r="AO344" i="4"/>
  <c r="AO346" i="4" s="1"/>
  <c r="AN344" i="4"/>
  <c r="BN344" i="4" s="1"/>
  <c r="AM344" i="4"/>
  <c r="AL344" i="4"/>
  <c r="AK344" i="4"/>
  <c r="AK346" i="4" s="1"/>
  <c r="AJ344" i="4"/>
  <c r="BM344" i="4" s="1"/>
  <c r="AI344" i="4"/>
  <c r="AH344" i="4"/>
  <c r="AG344" i="4"/>
  <c r="AG346" i="4" s="1"/>
  <c r="AF344" i="4"/>
  <c r="AE344" i="4"/>
  <c r="AD344" i="4"/>
  <c r="AC344" i="4"/>
  <c r="AB344" i="4"/>
  <c r="BK344" i="4" s="1"/>
  <c r="AA344" i="4"/>
  <c r="Z344" i="4"/>
  <c r="Y344" i="4"/>
  <c r="Y346" i="4" s="1"/>
  <c r="X344" i="4"/>
  <c r="BJ344" i="4" s="1"/>
  <c r="W344" i="4"/>
  <c r="V344" i="4"/>
  <c r="U344" i="4"/>
  <c r="U346" i="4" s="1"/>
  <c r="T344" i="4"/>
  <c r="BI344" i="4" s="1"/>
  <c r="S344" i="4"/>
  <c r="R344" i="4"/>
  <c r="Q344" i="4"/>
  <c r="Q346" i="4" s="1"/>
  <c r="P344" i="4"/>
  <c r="O344" i="4"/>
  <c r="N344" i="4"/>
  <c r="M344" i="4"/>
  <c r="L344" i="4"/>
  <c r="K344" i="4"/>
  <c r="J344" i="4"/>
  <c r="I344" i="4"/>
  <c r="H344" i="4"/>
  <c r="D344" i="4" s="1"/>
  <c r="G344" i="4"/>
  <c r="F344" i="4"/>
  <c r="E344" i="4"/>
  <c r="E346" i="4" s="1"/>
  <c r="BD343" i="4"/>
  <c r="BD346" i="4" s="1"/>
  <c r="BC343" i="4"/>
  <c r="BB343" i="4"/>
  <c r="BB346" i="4" s="1"/>
  <c r="BA343" i="4"/>
  <c r="AZ343" i="4"/>
  <c r="AY343" i="4"/>
  <c r="AX343" i="4"/>
  <c r="AW343" i="4"/>
  <c r="AV343" i="4"/>
  <c r="AV346" i="4" s="1"/>
  <c r="AU343" i="4"/>
  <c r="AT343" i="4"/>
  <c r="AS343" i="4"/>
  <c r="AR343" i="4"/>
  <c r="AQ343" i="4"/>
  <c r="AP343" i="4"/>
  <c r="AP346" i="4" s="1"/>
  <c r="AO343" i="4"/>
  <c r="AN343" i="4"/>
  <c r="AN346" i="4" s="1"/>
  <c r="AM343" i="4"/>
  <c r="AL343" i="4"/>
  <c r="AL346" i="4" s="1"/>
  <c r="AK343" i="4"/>
  <c r="AJ343" i="4"/>
  <c r="AJ346" i="4" s="1"/>
  <c r="AI343" i="4"/>
  <c r="AH343" i="4"/>
  <c r="AG343" i="4"/>
  <c r="AF343" i="4"/>
  <c r="AE343" i="4"/>
  <c r="AD343" i="4"/>
  <c r="AC343" i="4"/>
  <c r="AB343" i="4"/>
  <c r="AB346" i="4" s="1"/>
  <c r="AA343" i="4"/>
  <c r="Z343" i="4"/>
  <c r="Z346" i="4" s="1"/>
  <c r="Y343" i="4"/>
  <c r="X343" i="4"/>
  <c r="X346" i="4" s="1"/>
  <c r="W343" i="4"/>
  <c r="V343" i="4"/>
  <c r="U343" i="4"/>
  <c r="T343" i="4"/>
  <c r="T346" i="4" s="1"/>
  <c r="S343" i="4"/>
  <c r="R343" i="4"/>
  <c r="Q343" i="4"/>
  <c r="P343" i="4"/>
  <c r="P346" i="4" s="1"/>
  <c r="O343" i="4"/>
  <c r="N343" i="4"/>
  <c r="M343" i="4"/>
  <c r="L343" i="4"/>
  <c r="K343" i="4"/>
  <c r="J343" i="4"/>
  <c r="J346" i="4" s="1"/>
  <c r="I343" i="4"/>
  <c r="H343" i="4"/>
  <c r="H346" i="4" s="1"/>
  <c r="G343" i="4"/>
  <c r="F343" i="4"/>
  <c r="F346" i="4" s="1"/>
  <c r="E343" i="4"/>
  <c r="AZ341" i="4"/>
  <c r="BQ341" i="4" s="1"/>
  <c r="AT341" i="4"/>
  <c r="AJ341" i="4"/>
  <c r="AD341" i="4"/>
  <c r="N341" i="4"/>
  <c r="I341" i="4"/>
  <c r="BP340" i="4"/>
  <c r="BK340" i="4"/>
  <c r="BD340" i="4"/>
  <c r="BC340" i="4"/>
  <c r="BB340" i="4"/>
  <c r="BA340" i="4"/>
  <c r="AZ340" i="4"/>
  <c r="BQ340" i="4" s="1"/>
  <c r="AY340" i="4"/>
  <c r="AX340" i="4"/>
  <c r="AW340" i="4"/>
  <c r="AV340" i="4"/>
  <c r="AV341" i="4" s="1"/>
  <c r="AU340" i="4"/>
  <c r="AT340" i="4"/>
  <c r="AS340" i="4"/>
  <c r="AR340" i="4"/>
  <c r="BO340" i="4" s="1"/>
  <c r="AQ340" i="4"/>
  <c r="AP340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T341" i="4" s="1"/>
  <c r="S340" i="4"/>
  <c r="R340" i="4"/>
  <c r="BI340" i="4" s="1"/>
  <c r="Q340" i="4"/>
  <c r="P340" i="4"/>
  <c r="P341" i="4" s="1"/>
  <c r="O340" i="4"/>
  <c r="N340" i="4"/>
  <c r="BH340" i="4" s="1"/>
  <c r="M340" i="4"/>
  <c r="L340" i="4"/>
  <c r="BG340" i="4" s="1"/>
  <c r="K340" i="4"/>
  <c r="J340" i="4"/>
  <c r="I340" i="4"/>
  <c r="H340" i="4"/>
  <c r="G340" i="4"/>
  <c r="F340" i="4"/>
  <c r="E340" i="4"/>
  <c r="D340" i="4"/>
  <c r="BQ339" i="4"/>
  <c r="BK339" i="4"/>
  <c r="BD339" i="4"/>
  <c r="BD341" i="4" s="1"/>
  <c r="BC339" i="4"/>
  <c r="BC341" i="4" s="1"/>
  <c r="BB339" i="4"/>
  <c r="BB341" i="4" s="1"/>
  <c r="BA339" i="4"/>
  <c r="BA341" i="4" s="1"/>
  <c r="AZ339" i="4"/>
  <c r="AY339" i="4"/>
  <c r="AY341" i="4" s="1"/>
  <c r="AX339" i="4"/>
  <c r="AX341" i="4" s="1"/>
  <c r="AW339" i="4"/>
  <c r="AW341" i="4" s="1"/>
  <c r="AV339" i="4"/>
  <c r="AU339" i="4"/>
  <c r="AU341" i="4" s="1"/>
  <c r="AT339" i="4"/>
  <c r="AS339" i="4"/>
  <c r="AS341" i="4" s="1"/>
  <c r="AR339" i="4"/>
  <c r="AQ339" i="4"/>
  <c r="AQ341" i="4" s="1"/>
  <c r="AP339" i="4"/>
  <c r="AP341" i="4" s="1"/>
  <c r="AO339" i="4"/>
  <c r="AO341" i="4" s="1"/>
  <c r="AN339" i="4"/>
  <c r="AM339" i="4"/>
  <c r="AM341" i="4" s="1"/>
  <c r="AL339" i="4"/>
  <c r="AL341" i="4" s="1"/>
  <c r="AK339" i="4"/>
  <c r="AJ339" i="4"/>
  <c r="AI339" i="4"/>
  <c r="AI341" i="4" s="1"/>
  <c r="AH339" i="4"/>
  <c r="AH341" i="4" s="1"/>
  <c r="AG339" i="4"/>
  <c r="AG341" i="4" s="1"/>
  <c r="AF339" i="4"/>
  <c r="AE339" i="4"/>
  <c r="AE341" i="4" s="1"/>
  <c r="AD339" i="4"/>
  <c r="AC339" i="4"/>
  <c r="AC341" i="4" s="1"/>
  <c r="AB339" i="4"/>
  <c r="AA339" i="4"/>
  <c r="AA341" i="4" s="1"/>
  <c r="Z339" i="4"/>
  <c r="Z341" i="4" s="1"/>
  <c r="Y339" i="4"/>
  <c r="Y341" i="4" s="1"/>
  <c r="X339" i="4"/>
  <c r="W339" i="4"/>
  <c r="W341" i="4" s="1"/>
  <c r="V339" i="4"/>
  <c r="BJ339" i="4" s="1"/>
  <c r="U339" i="4"/>
  <c r="U341" i="4" s="1"/>
  <c r="T339" i="4"/>
  <c r="S339" i="4"/>
  <c r="S341" i="4" s="1"/>
  <c r="R339" i="4"/>
  <c r="R341" i="4" s="1"/>
  <c r="Q339" i="4"/>
  <c r="Q341" i="4" s="1"/>
  <c r="P339" i="4"/>
  <c r="O339" i="4"/>
  <c r="O341" i="4" s="1"/>
  <c r="N339" i="4"/>
  <c r="M339" i="4"/>
  <c r="L339" i="4"/>
  <c r="K339" i="4"/>
  <c r="K341" i="4" s="1"/>
  <c r="J339" i="4"/>
  <c r="J341" i="4" s="1"/>
  <c r="I339" i="4"/>
  <c r="BG339" i="4" s="1"/>
  <c r="H339" i="4"/>
  <c r="G339" i="4"/>
  <c r="G341" i="4" s="1"/>
  <c r="F339" i="4"/>
  <c r="F341" i="4" s="1"/>
  <c r="E339" i="4"/>
  <c r="AZ337" i="4"/>
  <c r="AV337" i="4"/>
  <c r="AU337" i="4"/>
  <c r="AQ337" i="4"/>
  <c r="AP337" i="4"/>
  <c r="AJ337" i="4"/>
  <c r="AF337" i="4"/>
  <c r="AE337" i="4"/>
  <c r="AA337" i="4"/>
  <c r="Z337" i="4"/>
  <c r="BK337" i="4" s="1"/>
  <c r="T337" i="4"/>
  <c r="P337" i="4"/>
  <c r="O337" i="4"/>
  <c r="K337" i="4"/>
  <c r="J337" i="4"/>
  <c r="BQ336" i="4"/>
  <c r="BK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Q336" i="4"/>
  <c r="AP336" i="4"/>
  <c r="AO336" i="4"/>
  <c r="AN336" i="4"/>
  <c r="AM336" i="4"/>
  <c r="AL336" i="4"/>
  <c r="AK336" i="4"/>
  <c r="BM336" i="4" s="1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BJ336" i="4" s="1"/>
  <c r="U336" i="4"/>
  <c r="T336" i="4"/>
  <c r="S336" i="4"/>
  <c r="R336" i="4"/>
  <c r="BI336" i="4" s="1"/>
  <c r="BT336" i="4" s="1"/>
  <c r="Q336" i="4"/>
  <c r="P336" i="4"/>
  <c r="O336" i="4"/>
  <c r="N336" i="4"/>
  <c r="M336" i="4"/>
  <c r="BH336" i="4" s="1"/>
  <c r="L336" i="4"/>
  <c r="K336" i="4"/>
  <c r="J336" i="4"/>
  <c r="I336" i="4"/>
  <c r="BG336" i="4" s="1"/>
  <c r="H336" i="4"/>
  <c r="G336" i="4"/>
  <c r="F336" i="4"/>
  <c r="E336" i="4"/>
  <c r="D336" i="4" s="1"/>
  <c r="BQ335" i="4"/>
  <c r="BL335" i="4"/>
  <c r="BG335" i="4"/>
  <c r="BD335" i="4"/>
  <c r="BD337" i="4" s="1"/>
  <c r="BC335" i="4"/>
  <c r="BC337" i="4" s="1"/>
  <c r="BQ337" i="4" s="1"/>
  <c r="BB335" i="4"/>
  <c r="BB337" i="4" s="1"/>
  <c r="BA335" i="4"/>
  <c r="BA337" i="4" s="1"/>
  <c r="AZ335" i="4"/>
  <c r="AY335" i="4"/>
  <c r="AY337" i="4" s="1"/>
  <c r="AX335" i="4"/>
  <c r="AX337" i="4" s="1"/>
  <c r="AW335" i="4"/>
  <c r="AW337" i="4" s="1"/>
  <c r="AV335" i="4"/>
  <c r="BP335" i="4" s="1"/>
  <c r="AU335" i="4"/>
  <c r="AT335" i="4"/>
  <c r="AT337" i="4" s="1"/>
  <c r="AS335" i="4"/>
  <c r="AS337" i="4" s="1"/>
  <c r="AR335" i="4"/>
  <c r="AR337" i="4" s="1"/>
  <c r="AQ335" i="4"/>
  <c r="AP335" i="4"/>
  <c r="AO335" i="4"/>
  <c r="AO337" i="4" s="1"/>
  <c r="AN335" i="4"/>
  <c r="AN337" i="4" s="1"/>
  <c r="AM335" i="4"/>
  <c r="AL335" i="4"/>
  <c r="AL337" i="4" s="1"/>
  <c r="AK335" i="4"/>
  <c r="AK337" i="4" s="1"/>
  <c r="AJ335" i="4"/>
  <c r="AI335" i="4"/>
  <c r="AI337" i="4" s="1"/>
  <c r="BM337" i="4" s="1"/>
  <c r="AH335" i="4"/>
  <c r="AH337" i="4" s="1"/>
  <c r="BL337" i="4" s="1"/>
  <c r="AG335" i="4"/>
  <c r="AG337" i="4" s="1"/>
  <c r="AF335" i="4"/>
  <c r="AE335" i="4"/>
  <c r="AD335" i="4"/>
  <c r="AD337" i="4" s="1"/>
  <c r="AC335" i="4"/>
  <c r="AC337" i="4" s="1"/>
  <c r="AB335" i="4"/>
  <c r="AB337" i="4" s="1"/>
  <c r="AA335" i="4"/>
  <c r="Z335" i="4"/>
  <c r="BK335" i="4" s="1"/>
  <c r="Y335" i="4"/>
  <c r="Y337" i="4" s="1"/>
  <c r="X335" i="4"/>
  <c r="X337" i="4" s="1"/>
  <c r="W335" i="4"/>
  <c r="W337" i="4" s="1"/>
  <c r="V335" i="4"/>
  <c r="BJ335" i="4" s="1"/>
  <c r="U335" i="4"/>
  <c r="U337" i="4" s="1"/>
  <c r="T335" i="4"/>
  <c r="S335" i="4"/>
  <c r="S337" i="4" s="1"/>
  <c r="R335" i="4"/>
  <c r="R337" i="4" s="1"/>
  <c r="Q335" i="4"/>
  <c r="Q337" i="4" s="1"/>
  <c r="P335" i="4"/>
  <c r="O335" i="4"/>
  <c r="N335" i="4"/>
  <c r="N337" i="4" s="1"/>
  <c r="M335" i="4"/>
  <c r="M337" i="4" s="1"/>
  <c r="L335" i="4"/>
  <c r="L337" i="4" s="1"/>
  <c r="K335" i="4"/>
  <c r="J335" i="4"/>
  <c r="I335" i="4"/>
  <c r="I337" i="4" s="1"/>
  <c r="BG337" i="4" s="1"/>
  <c r="H335" i="4"/>
  <c r="H337" i="4" s="1"/>
  <c r="G335" i="4"/>
  <c r="G337" i="4" s="1"/>
  <c r="F335" i="4"/>
  <c r="D335" i="4" s="1"/>
  <c r="E335" i="4"/>
  <c r="E337" i="4" s="1"/>
  <c r="BA333" i="4"/>
  <c r="AW333" i="4"/>
  <c r="AV333" i="4"/>
  <c r="AK333" i="4"/>
  <c r="AG333" i="4"/>
  <c r="AF333" i="4"/>
  <c r="U333" i="4"/>
  <c r="Q333" i="4"/>
  <c r="P333" i="4"/>
  <c r="E333" i="4"/>
  <c r="BW332" i="4"/>
  <c r="BQ332" i="4"/>
  <c r="BL332" i="4"/>
  <c r="BG332" i="4"/>
  <c r="BD332" i="4"/>
  <c r="BC332" i="4"/>
  <c r="BB332" i="4"/>
  <c r="BA332" i="4"/>
  <c r="AZ332" i="4"/>
  <c r="AY332" i="4"/>
  <c r="AX332" i="4"/>
  <c r="AW332" i="4"/>
  <c r="AV332" i="4"/>
  <c r="BP332" i="4" s="1"/>
  <c r="AU332" i="4"/>
  <c r="AT332" i="4"/>
  <c r="AS332" i="4"/>
  <c r="AR332" i="4"/>
  <c r="BO332" i="4" s="1"/>
  <c r="BV332" i="4" s="1"/>
  <c r="AQ332" i="4"/>
  <c r="AP332" i="4"/>
  <c r="AO332" i="4"/>
  <c r="AN332" i="4"/>
  <c r="AM332" i="4"/>
  <c r="AL332" i="4"/>
  <c r="BM332" i="4" s="1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BK332" i="4" s="1"/>
  <c r="Y332" i="4"/>
  <c r="X332" i="4"/>
  <c r="W332" i="4"/>
  <c r="V332" i="4"/>
  <c r="BJ332" i="4" s="1"/>
  <c r="U332" i="4"/>
  <c r="T332" i="4"/>
  <c r="S332" i="4"/>
  <c r="R332" i="4"/>
  <c r="BI332" i="4" s="1"/>
  <c r="BT332" i="4" s="1"/>
  <c r="Q332" i="4"/>
  <c r="P332" i="4"/>
  <c r="O332" i="4"/>
  <c r="N332" i="4"/>
  <c r="BH332" i="4" s="1"/>
  <c r="M332" i="4"/>
  <c r="L332" i="4"/>
  <c r="K332" i="4"/>
  <c r="J332" i="4"/>
  <c r="I332" i="4"/>
  <c r="H332" i="4"/>
  <c r="G332" i="4"/>
  <c r="F332" i="4"/>
  <c r="D332" i="4" s="1"/>
  <c r="E332" i="4"/>
  <c r="BF332" i="4" s="1"/>
  <c r="BD331" i="4"/>
  <c r="BC331" i="4"/>
  <c r="BB331" i="4"/>
  <c r="BA331" i="4"/>
  <c r="AZ331" i="4"/>
  <c r="BQ331" i="4" s="1"/>
  <c r="AY331" i="4"/>
  <c r="AX331" i="4"/>
  <c r="AW331" i="4"/>
  <c r="AV331" i="4"/>
  <c r="AU331" i="4"/>
  <c r="AT331" i="4"/>
  <c r="AS331" i="4"/>
  <c r="AR331" i="4"/>
  <c r="BO331" i="4" s="1"/>
  <c r="AQ331" i="4"/>
  <c r="AP331" i="4"/>
  <c r="BN331" i="4" s="1"/>
  <c r="AO331" i="4"/>
  <c r="AN331" i="4"/>
  <c r="AM331" i="4"/>
  <c r="AL331" i="4"/>
  <c r="BM331" i="4" s="1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BK331" i="4" s="1"/>
  <c r="Y331" i="4"/>
  <c r="X331" i="4"/>
  <c r="W331" i="4"/>
  <c r="V331" i="4"/>
  <c r="BJ331" i="4" s="1"/>
  <c r="U331" i="4"/>
  <c r="T331" i="4"/>
  <c r="S331" i="4"/>
  <c r="R331" i="4"/>
  <c r="BI331" i="4" s="1"/>
  <c r="BT331" i="4" s="1"/>
  <c r="Q331" i="4"/>
  <c r="P331" i="4"/>
  <c r="O331" i="4"/>
  <c r="N331" i="4"/>
  <c r="M331" i="4"/>
  <c r="L331" i="4"/>
  <c r="K331" i="4"/>
  <c r="J331" i="4"/>
  <c r="BG331" i="4" s="1"/>
  <c r="I331" i="4"/>
  <c r="H331" i="4"/>
  <c r="G331" i="4"/>
  <c r="F331" i="4"/>
  <c r="D331" i="4" s="1"/>
  <c r="E331" i="4"/>
  <c r="BD330" i="4"/>
  <c r="BC330" i="4"/>
  <c r="BB330" i="4"/>
  <c r="BB333" i="4" s="1"/>
  <c r="BA330" i="4"/>
  <c r="AZ330" i="4"/>
  <c r="BQ330" i="4" s="1"/>
  <c r="AY330" i="4"/>
  <c r="AX330" i="4"/>
  <c r="AW330" i="4"/>
  <c r="AV330" i="4"/>
  <c r="BP330" i="4" s="1"/>
  <c r="AU330" i="4"/>
  <c r="AT330" i="4"/>
  <c r="BO330" i="4" s="1"/>
  <c r="AS330" i="4"/>
  <c r="AR330" i="4"/>
  <c r="AQ330" i="4"/>
  <c r="AP330" i="4"/>
  <c r="AP333" i="4" s="1"/>
  <c r="AO330" i="4"/>
  <c r="AN330" i="4"/>
  <c r="AM330" i="4"/>
  <c r="AL330" i="4"/>
  <c r="AL333" i="4" s="1"/>
  <c r="AK330" i="4"/>
  <c r="AJ330" i="4"/>
  <c r="AI330" i="4"/>
  <c r="AH330" i="4"/>
  <c r="AG330" i="4"/>
  <c r="AF330" i="4"/>
  <c r="AE330" i="4"/>
  <c r="BL330" i="4" s="1"/>
  <c r="AD330" i="4"/>
  <c r="AC330" i="4"/>
  <c r="AB330" i="4"/>
  <c r="AA330" i="4"/>
  <c r="Z330" i="4"/>
  <c r="BK330" i="4" s="1"/>
  <c r="Y330" i="4"/>
  <c r="X330" i="4"/>
  <c r="W330" i="4"/>
  <c r="V330" i="4"/>
  <c r="U330" i="4"/>
  <c r="T330" i="4"/>
  <c r="S330" i="4"/>
  <c r="R330" i="4"/>
  <c r="BI330" i="4" s="1"/>
  <c r="Q330" i="4"/>
  <c r="P330" i="4"/>
  <c r="O330" i="4"/>
  <c r="N330" i="4"/>
  <c r="BH330" i="4" s="1"/>
  <c r="M330" i="4"/>
  <c r="L330" i="4"/>
  <c r="K330" i="4"/>
  <c r="J330" i="4"/>
  <c r="BG330" i="4" s="1"/>
  <c r="I330" i="4"/>
  <c r="H330" i="4"/>
  <c r="G330" i="4"/>
  <c r="F330" i="4"/>
  <c r="E330" i="4"/>
  <c r="BN329" i="4"/>
  <c r="BI329" i="4"/>
  <c r="BD329" i="4"/>
  <c r="BD333" i="4" s="1"/>
  <c r="BC329" i="4"/>
  <c r="BC333" i="4" s="1"/>
  <c r="BB329" i="4"/>
  <c r="BA329" i="4"/>
  <c r="AZ329" i="4"/>
  <c r="AZ333" i="4" s="1"/>
  <c r="BQ333" i="4" s="1"/>
  <c r="AY329" i="4"/>
  <c r="AY333" i="4" s="1"/>
  <c r="AX329" i="4"/>
  <c r="AX333" i="4" s="1"/>
  <c r="AW329" i="4"/>
  <c r="AV329" i="4"/>
  <c r="BP329" i="4" s="1"/>
  <c r="AU329" i="4"/>
  <c r="AU333" i="4" s="1"/>
  <c r="AT329" i="4"/>
  <c r="AT333" i="4" s="1"/>
  <c r="AS329" i="4"/>
  <c r="AS333" i="4" s="1"/>
  <c r="AR329" i="4"/>
  <c r="AR333" i="4" s="1"/>
  <c r="BO333" i="4" s="1"/>
  <c r="AQ329" i="4"/>
  <c r="AQ333" i="4" s="1"/>
  <c r="AP329" i="4"/>
  <c r="AO329" i="4"/>
  <c r="AO333" i="4" s="1"/>
  <c r="AN329" i="4"/>
  <c r="AN333" i="4" s="1"/>
  <c r="AM329" i="4"/>
  <c r="AM333" i="4" s="1"/>
  <c r="AL329" i="4"/>
  <c r="AK329" i="4"/>
  <c r="AJ329" i="4"/>
  <c r="AJ333" i="4" s="1"/>
  <c r="AI329" i="4"/>
  <c r="AI333" i="4" s="1"/>
  <c r="BM333" i="4" s="1"/>
  <c r="AH329" i="4"/>
  <c r="AH333" i="4" s="1"/>
  <c r="AG329" i="4"/>
  <c r="AF329" i="4"/>
  <c r="AE329" i="4"/>
  <c r="AE333" i="4" s="1"/>
  <c r="BL333" i="4" s="1"/>
  <c r="AD329" i="4"/>
  <c r="AD333" i="4" s="1"/>
  <c r="AC329" i="4"/>
  <c r="AC333" i="4" s="1"/>
  <c r="AB329" i="4"/>
  <c r="BK329" i="4" s="1"/>
  <c r="AA329" i="4"/>
  <c r="AA333" i="4" s="1"/>
  <c r="Z329" i="4"/>
  <c r="Y329" i="4"/>
  <c r="Y333" i="4" s="1"/>
  <c r="X329" i="4"/>
  <c r="X333" i="4" s="1"/>
  <c r="W329" i="4"/>
  <c r="W333" i="4" s="1"/>
  <c r="V329" i="4"/>
  <c r="U329" i="4"/>
  <c r="T329" i="4"/>
  <c r="T333" i="4" s="1"/>
  <c r="S329" i="4"/>
  <c r="S333" i="4" s="1"/>
  <c r="R329" i="4"/>
  <c r="R333" i="4" s="1"/>
  <c r="Q329" i="4"/>
  <c r="P329" i="4"/>
  <c r="O329" i="4"/>
  <c r="O333" i="4" s="1"/>
  <c r="N329" i="4"/>
  <c r="N333" i="4" s="1"/>
  <c r="M329" i="4"/>
  <c r="L329" i="4"/>
  <c r="L333" i="4" s="1"/>
  <c r="K329" i="4"/>
  <c r="K333" i="4" s="1"/>
  <c r="J329" i="4"/>
  <c r="I329" i="4"/>
  <c r="I333" i="4" s="1"/>
  <c r="H329" i="4"/>
  <c r="H333" i="4" s="1"/>
  <c r="G329" i="4"/>
  <c r="G333" i="4" s="1"/>
  <c r="F329" i="4"/>
  <c r="E329" i="4"/>
  <c r="BF329" i="4" s="1"/>
  <c r="D329" i="4"/>
  <c r="AX327" i="4"/>
  <c r="AT327" i="4"/>
  <c r="AR327" i="4"/>
  <c r="BO327" i="4" s="1"/>
  <c r="AH327" i="4"/>
  <c r="AD327" i="4"/>
  <c r="AB327" i="4"/>
  <c r="R327" i="4"/>
  <c r="N327" i="4"/>
  <c r="L327" i="4"/>
  <c r="BN326" i="4"/>
  <c r="BI326" i="4"/>
  <c r="BD326" i="4"/>
  <c r="BC326" i="4"/>
  <c r="BB326" i="4"/>
  <c r="BA326" i="4"/>
  <c r="AZ326" i="4"/>
  <c r="BQ326" i="4" s="1"/>
  <c r="AY326" i="4"/>
  <c r="AX326" i="4"/>
  <c r="AW326" i="4"/>
  <c r="AV326" i="4"/>
  <c r="BP326" i="4" s="1"/>
  <c r="AU326" i="4"/>
  <c r="AT326" i="4"/>
  <c r="AS326" i="4"/>
  <c r="AR326" i="4"/>
  <c r="BO326" i="4" s="1"/>
  <c r="BV326" i="4" s="1"/>
  <c r="AQ326" i="4"/>
  <c r="AP326" i="4"/>
  <c r="AO326" i="4"/>
  <c r="AN326" i="4"/>
  <c r="AM326" i="4"/>
  <c r="AL326" i="4"/>
  <c r="AK326" i="4"/>
  <c r="AJ326" i="4"/>
  <c r="BM326" i="4" s="1"/>
  <c r="AI326" i="4"/>
  <c r="AH326" i="4"/>
  <c r="AG326" i="4"/>
  <c r="AF326" i="4"/>
  <c r="AE326" i="4"/>
  <c r="BL326" i="4" s="1"/>
  <c r="AD326" i="4"/>
  <c r="AC326" i="4"/>
  <c r="AB326" i="4"/>
  <c r="AA326" i="4"/>
  <c r="Z326" i="4"/>
  <c r="BK326" i="4" s="1"/>
  <c r="Y326" i="4"/>
  <c r="X326" i="4"/>
  <c r="BJ326" i="4" s="1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BG326" i="4" s="1"/>
  <c r="H326" i="4"/>
  <c r="G326" i="4"/>
  <c r="F326" i="4"/>
  <c r="E326" i="4"/>
  <c r="BF326" i="4" s="1"/>
  <c r="D326" i="4"/>
  <c r="BD325" i="4"/>
  <c r="BD327" i="4" s="1"/>
  <c r="BC325" i="4"/>
  <c r="BC327" i="4" s="1"/>
  <c r="BB325" i="4"/>
  <c r="BB327" i="4" s="1"/>
  <c r="BA325" i="4"/>
  <c r="BA327" i="4" s="1"/>
  <c r="AZ325" i="4"/>
  <c r="AZ327" i="4" s="1"/>
  <c r="AY325" i="4"/>
  <c r="AY327" i="4" s="1"/>
  <c r="AX325" i="4"/>
  <c r="AW325" i="4"/>
  <c r="AW327" i="4" s="1"/>
  <c r="AV325" i="4"/>
  <c r="AV327" i="4" s="1"/>
  <c r="AU325" i="4"/>
  <c r="AU327" i="4" s="1"/>
  <c r="AT325" i="4"/>
  <c r="AS325" i="4"/>
  <c r="AS327" i="4" s="1"/>
  <c r="AR325" i="4"/>
  <c r="AQ325" i="4"/>
  <c r="AQ327" i="4" s="1"/>
  <c r="AP325" i="4"/>
  <c r="AP327" i="4" s="1"/>
  <c r="AO325" i="4"/>
  <c r="AO327" i="4" s="1"/>
  <c r="AN325" i="4"/>
  <c r="AN327" i="4" s="1"/>
  <c r="AM325" i="4"/>
  <c r="BN325" i="4" s="1"/>
  <c r="AL325" i="4"/>
  <c r="AL327" i="4" s="1"/>
  <c r="AK325" i="4"/>
  <c r="AK327" i="4" s="1"/>
  <c r="AJ325" i="4"/>
  <c r="AJ327" i="4" s="1"/>
  <c r="AI325" i="4"/>
  <c r="AH325" i="4"/>
  <c r="AG325" i="4"/>
  <c r="AG327" i="4" s="1"/>
  <c r="AF325" i="4"/>
  <c r="AF327" i="4" s="1"/>
  <c r="AE325" i="4"/>
  <c r="AD325" i="4"/>
  <c r="AC325" i="4"/>
  <c r="AC327" i="4" s="1"/>
  <c r="AB325" i="4"/>
  <c r="AA325" i="4"/>
  <c r="Z325" i="4"/>
  <c r="Z327" i="4" s="1"/>
  <c r="Y325" i="4"/>
  <c r="Y327" i="4" s="1"/>
  <c r="X325" i="4"/>
  <c r="X327" i="4" s="1"/>
  <c r="W325" i="4"/>
  <c r="W327" i="4" s="1"/>
  <c r="V325" i="4"/>
  <c r="U325" i="4"/>
  <c r="U327" i="4" s="1"/>
  <c r="T325" i="4"/>
  <c r="T327" i="4" s="1"/>
  <c r="S325" i="4"/>
  <c r="S327" i="4" s="1"/>
  <c r="BI327" i="4" s="1"/>
  <c r="R325" i="4"/>
  <c r="Q325" i="4"/>
  <c r="Q327" i="4" s="1"/>
  <c r="P325" i="4"/>
  <c r="P327" i="4" s="1"/>
  <c r="O325" i="4"/>
  <c r="O327" i="4" s="1"/>
  <c r="N325" i="4"/>
  <c r="M325" i="4"/>
  <c r="M327" i="4" s="1"/>
  <c r="L325" i="4"/>
  <c r="K325" i="4"/>
  <c r="K327" i="4" s="1"/>
  <c r="J325" i="4"/>
  <c r="J327" i="4" s="1"/>
  <c r="I325" i="4"/>
  <c r="I327" i="4" s="1"/>
  <c r="H325" i="4"/>
  <c r="H327" i="4" s="1"/>
  <c r="G325" i="4"/>
  <c r="D325" i="4" s="1"/>
  <c r="F325" i="4"/>
  <c r="F327" i="4" s="1"/>
  <c r="E325" i="4"/>
  <c r="E327" i="4" s="1"/>
  <c r="AC323" i="4"/>
  <c r="H323" i="4"/>
  <c r="BI322" i="4"/>
  <c r="BD322" i="4"/>
  <c r="BC322" i="4"/>
  <c r="BB322" i="4"/>
  <c r="BA322" i="4"/>
  <c r="AZ322" i="4"/>
  <c r="BQ322" i="4" s="1"/>
  <c r="AY322" i="4"/>
  <c r="AX322" i="4"/>
  <c r="AW322" i="4"/>
  <c r="AV322" i="4"/>
  <c r="BP322" i="4" s="1"/>
  <c r="AU322" i="4"/>
  <c r="BO322" i="4" s="1"/>
  <c r="BV322" i="4" s="1"/>
  <c r="AT322" i="4"/>
  <c r="AS322" i="4"/>
  <c r="AR322" i="4"/>
  <c r="AQ322" i="4"/>
  <c r="AP322" i="4"/>
  <c r="AO322" i="4"/>
  <c r="AN322" i="4"/>
  <c r="AM322" i="4"/>
  <c r="BN322" i="4" s="1"/>
  <c r="AL322" i="4"/>
  <c r="AK322" i="4"/>
  <c r="AJ322" i="4"/>
  <c r="AI322" i="4"/>
  <c r="BM322" i="4" s="1"/>
  <c r="AH322" i="4"/>
  <c r="AG322" i="4"/>
  <c r="AF322" i="4"/>
  <c r="AE322" i="4"/>
  <c r="BL322" i="4" s="1"/>
  <c r="AD322" i="4"/>
  <c r="AC322" i="4"/>
  <c r="AB322" i="4"/>
  <c r="AA322" i="4"/>
  <c r="BK322" i="4" s="1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D322" i="4" s="1"/>
  <c r="F322" i="4"/>
  <c r="E322" i="4"/>
  <c r="BJ321" i="4"/>
  <c r="BD321" i="4"/>
  <c r="BC321" i="4"/>
  <c r="BB321" i="4"/>
  <c r="BA321" i="4"/>
  <c r="AZ321" i="4"/>
  <c r="BQ321" i="4" s="1"/>
  <c r="AY321" i="4"/>
  <c r="AX321" i="4"/>
  <c r="AW321" i="4"/>
  <c r="AV321" i="4"/>
  <c r="BP321" i="4" s="1"/>
  <c r="AU321" i="4"/>
  <c r="AT321" i="4"/>
  <c r="AS321" i="4"/>
  <c r="AR321" i="4"/>
  <c r="BO321" i="4" s="1"/>
  <c r="BV321" i="4" s="1"/>
  <c r="AQ321" i="4"/>
  <c r="AP321" i="4"/>
  <c r="AO321" i="4"/>
  <c r="AN321" i="4"/>
  <c r="BN321" i="4" s="1"/>
  <c r="AM321" i="4"/>
  <c r="AL321" i="4"/>
  <c r="AK321" i="4"/>
  <c r="AJ321" i="4"/>
  <c r="BM321" i="4" s="1"/>
  <c r="AI321" i="4"/>
  <c r="AH321" i="4"/>
  <c r="AG321" i="4"/>
  <c r="AF321" i="4"/>
  <c r="AE321" i="4"/>
  <c r="AD321" i="4"/>
  <c r="AC321" i="4"/>
  <c r="AB321" i="4"/>
  <c r="BK321" i="4" s="1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BG321" i="4" s="1"/>
  <c r="H321" i="4"/>
  <c r="G321" i="4"/>
  <c r="F321" i="4"/>
  <c r="E321" i="4"/>
  <c r="BF321" i="4" s="1"/>
  <c r="D321" i="4"/>
  <c r="BK320" i="4"/>
  <c r="BD320" i="4"/>
  <c r="BD323" i="4" s="1"/>
  <c r="BC320" i="4"/>
  <c r="BB320" i="4"/>
  <c r="BA320" i="4"/>
  <c r="AZ320" i="4"/>
  <c r="AY320" i="4"/>
  <c r="AX320" i="4"/>
  <c r="AW320" i="4"/>
  <c r="AV320" i="4"/>
  <c r="BP320" i="4" s="1"/>
  <c r="AU320" i="4"/>
  <c r="AT320" i="4"/>
  <c r="AS320" i="4"/>
  <c r="AR320" i="4"/>
  <c r="BO320" i="4" s="1"/>
  <c r="AQ320" i="4"/>
  <c r="AP320" i="4"/>
  <c r="AO320" i="4"/>
  <c r="AN320" i="4"/>
  <c r="AN323" i="4" s="1"/>
  <c r="AM320" i="4"/>
  <c r="AL320" i="4"/>
  <c r="AK320" i="4"/>
  <c r="AJ320" i="4"/>
  <c r="AJ323" i="4" s="1"/>
  <c r="AI320" i="4"/>
  <c r="AH320" i="4"/>
  <c r="AG320" i="4"/>
  <c r="AF320" i="4"/>
  <c r="BL320" i="4" s="1"/>
  <c r="AE320" i="4"/>
  <c r="AD320" i="4"/>
  <c r="AC320" i="4"/>
  <c r="AB320" i="4"/>
  <c r="AA320" i="4"/>
  <c r="Z320" i="4"/>
  <c r="Y320" i="4"/>
  <c r="X320" i="4"/>
  <c r="X323" i="4" s="1"/>
  <c r="W320" i="4"/>
  <c r="V320" i="4"/>
  <c r="U320" i="4"/>
  <c r="T320" i="4"/>
  <c r="T323" i="4" s="1"/>
  <c r="S320" i="4"/>
  <c r="R320" i="4"/>
  <c r="Q320" i="4"/>
  <c r="P320" i="4"/>
  <c r="O320" i="4"/>
  <c r="N320" i="4"/>
  <c r="M320" i="4"/>
  <c r="L320" i="4"/>
  <c r="BG320" i="4" s="1"/>
  <c r="K320" i="4"/>
  <c r="J320" i="4"/>
  <c r="I320" i="4"/>
  <c r="H320" i="4"/>
  <c r="G320" i="4"/>
  <c r="F320" i="4"/>
  <c r="E320" i="4"/>
  <c r="D320" i="4"/>
  <c r="BK319" i="4"/>
  <c r="BD319" i="4"/>
  <c r="BC319" i="4"/>
  <c r="BB319" i="4"/>
  <c r="BA319" i="4"/>
  <c r="BQ319" i="4" s="1"/>
  <c r="AZ319" i="4"/>
  <c r="AY319" i="4"/>
  <c r="AX319" i="4"/>
  <c r="AW319" i="4"/>
  <c r="AV319" i="4"/>
  <c r="AU319" i="4"/>
  <c r="AT319" i="4"/>
  <c r="AS319" i="4"/>
  <c r="AS323" i="4" s="1"/>
  <c r="AR319" i="4"/>
  <c r="AQ319" i="4"/>
  <c r="AP319" i="4"/>
  <c r="AO319" i="4"/>
  <c r="AO323" i="4" s="1"/>
  <c r="AN319" i="4"/>
  <c r="AM319" i="4"/>
  <c r="AL319" i="4"/>
  <c r="AK319" i="4"/>
  <c r="BM319" i="4" s="1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Y323" i="4" s="1"/>
  <c r="X319" i="4"/>
  <c r="W319" i="4"/>
  <c r="V319" i="4"/>
  <c r="BJ319" i="4" s="1"/>
  <c r="U319" i="4"/>
  <c r="T319" i="4"/>
  <c r="S319" i="4"/>
  <c r="R319" i="4"/>
  <c r="BI319" i="4" s="1"/>
  <c r="Q319" i="4"/>
  <c r="P319" i="4"/>
  <c r="O319" i="4"/>
  <c r="N319" i="4"/>
  <c r="M319" i="4"/>
  <c r="BH319" i="4" s="1"/>
  <c r="L319" i="4"/>
  <c r="K319" i="4"/>
  <c r="J319" i="4"/>
  <c r="I319" i="4"/>
  <c r="H319" i="4"/>
  <c r="G319" i="4"/>
  <c r="F319" i="4"/>
  <c r="E319" i="4"/>
  <c r="D319" i="4" s="1"/>
  <c r="BQ318" i="4"/>
  <c r="BL318" i="4"/>
  <c r="BG318" i="4"/>
  <c r="BD318" i="4"/>
  <c r="BC318" i="4"/>
  <c r="BB318" i="4"/>
  <c r="BA318" i="4"/>
  <c r="AZ318" i="4"/>
  <c r="AY318" i="4"/>
  <c r="AX318" i="4"/>
  <c r="AW318" i="4"/>
  <c r="AV318" i="4"/>
  <c r="BP318" i="4" s="1"/>
  <c r="AU318" i="4"/>
  <c r="AT318" i="4"/>
  <c r="AS318" i="4"/>
  <c r="AR318" i="4"/>
  <c r="BO318" i="4" s="1"/>
  <c r="BV318" i="4" s="1"/>
  <c r="AQ318" i="4"/>
  <c r="AP318" i="4"/>
  <c r="AO318" i="4"/>
  <c r="AN318" i="4"/>
  <c r="AM318" i="4"/>
  <c r="AL318" i="4"/>
  <c r="BM318" i="4" s="1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BK318" i="4" s="1"/>
  <c r="Y318" i="4"/>
  <c r="X318" i="4"/>
  <c r="W318" i="4"/>
  <c r="V318" i="4"/>
  <c r="BJ318" i="4" s="1"/>
  <c r="U318" i="4"/>
  <c r="T318" i="4"/>
  <c r="S318" i="4"/>
  <c r="R318" i="4"/>
  <c r="BI318" i="4" s="1"/>
  <c r="BT318" i="4" s="1"/>
  <c r="Q318" i="4"/>
  <c r="P318" i="4"/>
  <c r="O318" i="4"/>
  <c r="N318" i="4"/>
  <c r="BH318" i="4" s="1"/>
  <c r="M318" i="4"/>
  <c r="L318" i="4"/>
  <c r="K318" i="4"/>
  <c r="J318" i="4"/>
  <c r="I318" i="4"/>
  <c r="H318" i="4"/>
  <c r="G318" i="4"/>
  <c r="F318" i="4"/>
  <c r="D318" i="4" s="1"/>
  <c r="E318" i="4"/>
  <c r="BF318" i="4" s="1"/>
  <c r="BD317" i="4"/>
  <c r="BC317" i="4"/>
  <c r="BB317" i="4"/>
  <c r="BB323" i="4" s="1"/>
  <c r="BA317" i="4"/>
  <c r="AZ317" i="4"/>
  <c r="AY317" i="4"/>
  <c r="AX317" i="4"/>
  <c r="AX323" i="4" s="1"/>
  <c r="AW317" i="4"/>
  <c r="AW323" i="4" s="1"/>
  <c r="AV317" i="4"/>
  <c r="AU317" i="4"/>
  <c r="AT317" i="4"/>
  <c r="AT323" i="4" s="1"/>
  <c r="AS317" i="4"/>
  <c r="AR317" i="4"/>
  <c r="AQ317" i="4"/>
  <c r="AP317" i="4"/>
  <c r="AO317" i="4"/>
  <c r="AN317" i="4"/>
  <c r="AM317" i="4"/>
  <c r="AL317" i="4"/>
  <c r="AL323" i="4" s="1"/>
  <c r="AK317" i="4"/>
  <c r="AK323" i="4" s="1"/>
  <c r="AJ317" i="4"/>
  <c r="AI317" i="4"/>
  <c r="AH317" i="4"/>
  <c r="AH323" i="4" s="1"/>
  <c r="AG317" i="4"/>
  <c r="AG323" i="4" s="1"/>
  <c r="AF317" i="4"/>
  <c r="AE317" i="4"/>
  <c r="AD317" i="4"/>
  <c r="AD323" i="4" s="1"/>
  <c r="AC317" i="4"/>
  <c r="AB317" i="4"/>
  <c r="AA317" i="4"/>
  <c r="Z317" i="4"/>
  <c r="Y317" i="4"/>
  <c r="X317" i="4"/>
  <c r="W317" i="4"/>
  <c r="V317" i="4"/>
  <c r="U317" i="4"/>
  <c r="U323" i="4" s="1"/>
  <c r="T317" i="4"/>
  <c r="S317" i="4"/>
  <c r="R317" i="4"/>
  <c r="BI317" i="4" s="1"/>
  <c r="Q317" i="4"/>
  <c r="Q323" i="4" s="1"/>
  <c r="P317" i="4"/>
  <c r="O317" i="4"/>
  <c r="N317" i="4"/>
  <c r="N323" i="4" s="1"/>
  <c r="M317" i="4"/>
  <c r="L317" i="4"/>
  <c r="K317" i="4"/>
  <c r="J317" i="4"/>
  <c r="J323" i="4" s="1"/>
  <c r="I317" i="4"/>
  <c r="H317" i="4"/>
  <c r="G317" i="4"/>
  <c r="F317" i="4"/>
  <c r="F323" i="4" s="1"/>
  <c r="E317" i="4"/>
  <c r="BD314" i="4"/>
  <c r="BC314" i="4"/>
  <c r="BB314" i="4"/>
  <c r="BA314" i="4"/>
  <c r="AZ314" i="4"/>
  <c r="BQ314" i="4" s="1"/>
  <c r="AY314" i="4"/>
  <c r="AX314" i="4"/>
  <c r="AW314" i="4"/>
  <c r="AV314" i="4"/>
  <c r="AU314" i="4"/>
  <c r="AT314" i="4"/>
  <c r="AS314" i="4"/>
  <c r="AR314" i="4"/>
  <c r="BO314" i="4" s="1"/>
  <c r="AQ314" i="4"/>
  <c r="AP314" i="4"/>
  <c r="BN314" i="4" s="1"/>
  <c r="AO314" i="4"/>
  <c r="AN314" i="4"/>
  <c r="AM314" i="4"/>
  <c r="AL314" i="4"/>
  <c r="BM314" i="4" s="1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BK314" i="4" s="1"/>
  <c r="Y314" i="4"/>
  <c r="X314" i="4"/>
  <c r="W314" i="4"/>
  <c r="V314" i="4"/>
  <c r="BJ314" i="4" s="1"/>
  <c r="U314" i="4"/>
  <c r="T314" i="4"/>
  <c r="S314" i="4"/>
  <c r="R314" i="4"/>
  <c r="BI314" i="4" s="1"/>
  <c r="BT314" i="4" s="1"/>
  <c r="Q314" i="4"/>
  <c r="P314" i="4"/>
  <c r="O314" i="4"/>
  <c r="N314" i="4"/>
  <c r="M314" i="4"/>
  <c r="L314" i="4"/>
  <c r="K314" i="4"/>
  <c r="J314" i="4"/>
  <c r="BG314" i="4" s="1"/>
  <c r="I314" i="4"/>
  <c r="H314" i="4"/>
  <c r="G314" i="4"/>
  <c r="F314" i="4"/>
  <c r="E314" i="4"/>
  <c r="BD313" i="4"/>
  <c r="BC313" i="4"/>
  <c r="BB313" i="4"/>
  <c r="BA313" i="4"/>
  <c r="AZ313" i="4"/>
  <c r="BQ313" i="4" s="1"/>
  <c r="AY313" i="4"/>
  <c r="AX313" i="4"/>
  <c r="AW313" i="4"/>
  <c r="AV313" i="4"/>
  <c r="BP313" i="4" s="1"/>
  <c r="AU313" i="4"/>
  <c r="AT313" i="4"/>
  <c r="BO313" i="4" s="1"/>
  <c r="AS313" i="4"/>
  <c r="AR313" i="4"/>
  <c r="AQ313" i="4"/>
  <c r="AP313" i="4"/>
  <c r="AO313" i="4"/>
  <c r="AN313" i="4"/>
  <c r="AM313" i="4"/>
  <c r="AL313" i="4"/>
  <c r="BM313" i="4" s="1"/>
  <c r="AK313" i="4"/>
  <c r="AJ313" i="4"/>
  <c r="AI313" i="4"/>
  <c r="AH313" i="4"/>
  <c r="AG313" i="4"/>
  <c r="AF313" i="4"/>
  <c r="AE313" i="4"/>
  <c r="BL313" i="4" s="1"/>
  <c r="AD313" i="4"/>
  <c r="AC313" i="4"/>
  <c r="AB313" i="4"/>
  <c r="AA313" i="4"/>
  <c r="Z313" i="4"/>
  <c r="BK313" i="4" s="1"/>
  <c r="Y313" i="4"/>
  <c r="X313" i="4"/>
  <c r="W313" i="4"/>
  <c r="V313" i="4"/>
  <c r="BJ313" i="4" s="1"/>
  <c r="U313" i="4"/>
  <c r="T313" i="4"/>
  <c r="S313" i="4"/>
  <c r="R313" i="4"/>
  <c r="BI313" i="4" s="1"/>
  <c r="BT313" i="4" s="1"/>
  <c r="Q313" i="4"/>
  <c r="P313" i="4"/>
  <c r="O313" i="4"/>
  <c r="N313" i="4"/>
  <c r="BH313" i="4" s="1"/>
  <c r="M313" i="4"/>
  <c r="L313" i="4"/>
  <c r="K313" i="4"/>
  <c r="J313" i="4"/>
  <c r="BG313" i="4" s="1"/>
  <c r="I313" i="4"/>
  <c r="H313" i="4"/>
  <c r="G313" i="4"/>
  <c r="F313" i="4"/>
  <c r="D313" i="4" s="1"/>
  <c r="E313" i="4"/>
  <c r="BN312" i="4"/>
  <c r="BI312" i="4"/>
  <c r="BD312" i="4"/>
  <c r="BC312" i="4"/>
  <c r="BB312" i="4"/>
  <c r="BA312" i="4"/>
  <c r="AZ312" i="4"/>
  <c r="BQ312" i="4" s="1"/>
  <c r="AY312" i="4"/>
  <c r="AX312" i="4"/>
  <c r="AW312" i="4"/>
  <c r="AV312" i="4"/>
  <c r="BP312" i="4" s="1"/>
  <c r="AU312" i="4"/>
  <c r="AT312" i="4"/>
  <c r="AS312" i="4"/>
  <c r="AR312" i="4"/>
  <c r="BO312" i="4" s="1"/>
  <c r="BV312" i="4" s="1"/>
  <c r="AQ312" i="4"/>
  <c r="AP312" i="4"/>
  <c r="AO312" i="4"/>
  <c r="AN312" i="4"/>
  <c r="AM312" i="4"/>
  <c r="AL312" i="4"/>
  <c r="AK312" i="4"/>
  <c r="AJ312" i="4"/>
  <c r="BM312" i="4" s="1"/>
  <c r="AI312" i="4"/>
  <c r="AH312" i="4"/>
  <c r="AG312" i="4"/>
  <c r="AF312" i="4"/>
  <c r="AE312" i="4"/>
  <c r="BL312" i="4" s="1"/>
  <c r="AD312" i="4"/>
  <c r="AC312" i="4"/>
  <c r="AB312" i="4"/>
  <c r="AA312" i="4"/>
  <c r="Z312" i="4"/>
  <c r="BK312" i="4" s="1"/>
  <c r="Y312" i="4"/>
  <c r="X312" i="4"/>
  <c r="BJ312" i="4" s="1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BG312" i="4" s="1"/>
  <c r="H312" i="4"/>
  <c r="G312" i="4"/>
  <c r="F312" i="4"/>
  <c r="E312" i="4"/>
  <c r="BF312" i="4" s="1"/>
  <c r="D312" i="4"/>
  <c r="BB306" i="4"/>
  <c r="AV306" i="4"/>
  <c r="AP306" i="4"/>
  <c r="AL306" i="4"/>
  <c r="AF306" i="4"/>
  <c r="Z306" i="4"/>
  <c r="V306" i="4"/>
  <c r="P306" i="4"/>
  <c r="J306" i="4"/>
  <c r="F306" i="4"/>
  <c r="C306" i="4"/>
  <c r="BT305" i="4"/>
  <c r="BQ305" i="4"/>
  <c r="BP305" i="4"/>
  <c r="BV305" i="4" s="1"/>
  <c r="BO305" i="4"/>
  <c r="BN305" i="4"/>
  <c r="BM305" i="4"/>
  <c r="BL305" i="4"/>
  <c r="BX305" i="4" s="1"/>
  <c r="BK305" i="4"/>
  <c r="BJ305" i="4"/>
  <c r="BI305" i="4"/>
  <c r="BH305" i="4"/>
  <c r="BG305" i="4"/>
  <c r="BF305" i="4"/>
  <c r="D305" i="4"/>
  <c r="BS304" i="4"/>
  <c r="BQ304" i="4"/>
  <c r="BP304" i="4"/>
  <c r="BO304" i="4"/>
  <c r="BV304" i="4" s="1"/>
  <c r="BN304" i="4"/>
  <c r="BM304" i="4"/>
  <c r="BL304" i="4"/>
  <c r="BU304" i="4" s="1"/>
  <c r="BK304" i="4"/>
  <c r="BT304" i="4" s="1"/>
  <c r="BJ304" i="4"/>
  <c r="BI304" i="4"/>
  <c r="BH304" i="4"/>
  <c r="BG304" i="4"/>
  <c r="BF304" i="4"/>
  <c r="BW304" i="4" s="1"/>
  <c r="D304" i="4"/>
  <c r="BD303" i="4"/>
  <c r="BD306" i="4" s="1"/>
  <c r="AZ303" i="4"/>
  <c r="AZ306" i="4" s="1"/>
  <c r="AW303" i="4"/>
  <c r="AV303" i="4"/>
  <c r="AS303" i="4"/>
  <c r="AS306" i="4" s="1"/>
  <c r="AR303" i="4"/>
  <c r="AN303" i="4"/>
  <c r="AN306" i="4" s="1"/>
  <c r="AJ303" i="4"/>
  <c r="AJ306" i="4" s="1"/>
  <c r="AG303" i="4"/>
  <c r="AG306" i="4" s="1"/>
  <c r="AF303" i="4"/>
  <c r="AC303" i="4"/>
  <c r="AC306" i="4" s="1"/>
  <c r="AB303" i="4"/>
  <c r="AB306" i="4" s="1"/>
  <c r="X303" i="4"/>
  <c r="X306" i="4" s="1"/>
  <c r="W303" i="4"/>
  <c r="T303" i="4"/>
  <c r="T306" i="4" s="1"/>
  <c r="Q303" i="4"/>
  <c r="Q306" i="4" s="1"/>
  <c r="P303" i="4"/>
  <c r="M303" i="4"/>
  <c r="BH303" i="4" s="1"/>
  <c r="L303" i="4"/>
  <c r="L306" i="4" s="1"/>
  <c r="H303" i="4"/>
  <c r="H306" i="4" s="1"/>
  <c r="G303" i="4"/>
  <c r="G306" i="4" s="1"/>
  <c r="BH302" i="4"/>
  <c r="BD302" i="4"/>
  <c r="BC302" i="4"/>
  <c r="BC303" i="4" s="1"/>
  <c r="BC306" i="4" s="1"/>
  <c r="BB302" i="4"/>
  <c r="BB303" i="4" s="1"/>
  <c r="BA302" i="4"/>
  <c r="BA303" i="4" s="1"/>
  <c r="BA306" i="4" s="1"/>
  <c r="AZ302" i="4"/>
  <c r="AY302" i="4"/>
  <c r="AY303" i="4" s="1"/>
  <c r="AY306" i="4" s="1"/>
  <c r="AX302" i="4"/>
  <c r="AX303" i="4" s="1"/>
  <c r="AX306" i="4" s="1"/>
  <c r="AW302" i="4"/>
  <c r="BP302" i="4" s="1"/>
  <c r="AV302" i="4"/>
  <c r="AU302" i="4"/>
  <c r="AT302" i="4"/>
  <c r="AT303" i="4" s="1"/>
  <c r="AT306" i="4" s="1"/>
  <c r="AS302" i="4"/>
  <c r="AR302" i="4"/>
  <c r="AQ302" i="4"/>
  <c r="AQ303" i="4" s="1"/>
  <c r="AQ306" i="4" s="1"/>
  <c r="AP302" i="4"/>
  <c r="AP303" i="4" s="1"/>
  <c r="AO302" i="4"/>
  <c r="AO303" i="4" s="1"/>
  <c r="AO306" i="4" s="1"/>
  <c r="AN302" i="4"/>
  <c r="AM302" i="4"/>
  <c r="AM303" i="4" s="1"/>
  <c r="AL302" i="4"/>
  <c r="AL303" i="4" s="1"/>
  <c r="AK302" i="4"/>
  <c r="AK303" i="4" s="1"/>
  <c r="AK306" i="4" s="1"/>
  <c r="AJ302" i="4"/>
  <c r="AI302" i="4"/>
  <c r="AH302" i="4"/>
  <c r="AH303" i="4" s="1"/>
  <c r="AH306" i="4" s="1"/>
  <c r="AG302" i="4"/>
  <c r="AF302" i="4"/>
  <c r="AE302" i="4"/>
  <c r="AD302" i="4"/>
  <c r="AD303" i="4" s="1"/>
  <c r="AD306" i="4" s="1"/>
  <c r="AC302" i="4"/>
  <c r="AB302" i="4"/>
  <c r="AA302" i="4"/>
  <c r="AA303" i="4" s="1"/>
  <c r="AA306" i="4" s="1"/>
  <c r="Z302" i="4"/>
  <c r="Z303" i="4" s="1"/>
  <c r="Y302" i="4"/>
  <c r="Y303" i="4" s="1"/>
  <c r="Y306" i="4" s="1"/>
  <c r="X302" i="4"/>
  <c r="W302" i="4"/>
  <c r="BJ302" i="4" s="1"/>
  <c r="V302" i="4"/>
  <c r="V303" i="4" s="1"/>
  <c r="U302" i="4"/>
  <c r="U303" i="4" s="1"/>
  <c r="U306" i="4" s="1"/>
  <c r="T302" i="4"/>
  <c r="S302" i="4"/>
  <c r="S303" i="4" s="1"/>
  <c r="S306" i="4" s="1"/>
  <c r="R302" i="4"/>
  <c r="Q302" i="4"/>
  <c r="P302" i="4"/>
  <c r="O302" i="4"/>
  <c r="O303" i="4" s="1"/>
  <c r="O306" i="4" s="1"/>
  <c r="N302" i="4"/>
  <c r="N303" i="4" s="1"/>
  <c r="N306" i="4" s="1"/>
  <c r="M302" i="4"/>
  <c r="L302" i="4"/>
  <c r="K302" i="4"/>
  <c r="K303" i="4" s="1"/>
  <c r="K306" i="4" s="1"/>
  <c r="J302" i="4"/>
  <c r="J303" i="4" s="1"/>
  <c r="I302" i="4"/>
  <c r="BG302" i="4" s="1"/>
  <c r="H302" i="4"/>
  <c r="G302" i="4"/>
  <c r="F302" i="4"/>
  <c r="F303" i="4" s="1"/>
  <c r="E302" i="4"/>
  <c r="BI298" i="4"/>
  <c r="BC298" i="4"/>
  <c r="AW298" i="4"/>
  <c r="AS298" i="4"/>
  <c r="AR298" i="4"/>
  <c r="BO298" i="4" s="1"/>
  <c r="AM298" i="4"/>
  <c r="BN298" i="4" s="1"/>
  <c r="AG298" i="4"/>
  <c r="AC298" i="4"/>
  <c r="AB298" i="4"/>
  <c r="W298" i="4"/>
  <c r="Q298" i="4"/>
  <c r="M298" i="4"/>
  <c r="L298" i="4"/>
  <c r="G298" i="4"/>
  <c r="BN297" i="4"/>
  <c r="BH297" i="4"/>
  <c r="BD297" i="4"/>
  <c r="BC297" i="4"/>
  <c r="BB297" i="4"/>
  <c r="BA297" i="4"/>
  <c r="AZ297" i="4"/>
  <c r="AY297" i="4"/>
  <c r="AX297" i="4"/>
  <c r="AW297" i="4"/>
  <c r="BP297" i="4" s="1"/>
  <c r="AV297" i="4"/>
  <c r="AU297" i="4"/>
  <c r="BO297" i="4" s="1"/>
  <c r="AT297" i="4"/>
  <c r="AS297" i="4"/>
  <c r="AR297" i="4"/>
  <c r="AQ297" i="4"/>
  <c r="AP297" i="4"/>
  <c r="AO297" i="4"/>
  <c r="AN297" i="4"/>
  <c r="AM297" i="4"/>
  <c r="AL297" i="4"/>
  <c r="AK297" i="4"/>
  <c r="AJ297" i="4"/>
  <c r="AI297" i="4"/>
  <c r="BM297" i="4" s="1"/>
  <c r="AH297" i="4"/>
  <c r="AG297" i="4"/>
  <c r="AF297" i="4"/>
  <c r="AE297" i="4"/>
  <c r="BL297" i="4" s="1"/>
  <c r="AD297" i="4"/>
  <c r="AC297" i="4"/>
  <c r="AB297" i="4"/>
  <c r="AA297" i="4"/>
  <c r="Z297" i="4"/>
  <c r="BK297" i="4" s="1"/>
  <c r="Y297" i="4"/>
  <c r="X297" i="4"/>
  <c r="W297" i="4"/>
  <c r="BJ297" i="4" s="1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BG297" i="4" s="1"/>
  <c r="H297" i="4"/>
  <c r="G297" i="4"/>
  <c r="F297" i="4"/>
  <c r="E297" i="4"/>
  <c r="BN296" i="4"/>
  <c r="BI296" i="4"/>
  <c r="BD296" i="4"/>
  <c r="BD298" i="4" s="1"/>
  <c r="BC296" i="4"/>
  <c r="BB296" i="4"/>
  <c r="BB298" i="4" s="1"/>
  <c r="BA296" i="4"/>
  <c r="BA298" i="4" s="1"/>
  <c r="AZ296" i="4"/>
  <c r="AZ298" i="4" s="1"/>
  <c r="AY296" i="4"/>
  <c r="AY298" i="4" s="1"/>
  <c r="AX296" i="4"/>
  <c r="AX298" i="4" s="1"/>
  <c r="AW296" i="4"/>
  <c r="AV296" i="4"/>
  <c r="AV298" i="4" s="1"/>
  <c r="BP298" i="4" s="1"/>
  <c r="AU296" i="4"/>
  <c r="AU298" i="4" s="1"/>
  <c r="AT296" i="4"/>
  <c r="AT298" i="4" s="1"/>
  <c r="AS296" i="4"/>
  <c r="AR296" i="4"/>
  <c r="AQ296" i="4"/>
  <c r="AQ298" i="4" s="1"/>
  <c r="AP296" i="4"/>
  <c r="AP298" i="4" s="1"/>
  <c r="AO296" i="4"/>
  <c r="AO298" i="4" s="1"/>
  <c r="AN296" i="4"/>
  <c r="AN298" i="4" s="1"/>
  <c r="AM296" i="4"/>
  <c r="AL296" i="4"/>
  <c r="AL298" i="4" s="1"/>
  <c r="AK296" i="4"/>
  <c r="AK298" i="4" s="1"/>
  <c r="AJ296" i="4"/>
  <c r="AJ298" i="4" s="1"/>
  <c r="AI296" i="4"/>
  <c r="AH296" i="4"/>
  <c r="AH298" i="4" s="1"/>
  <c r="AG296" i="4"/>
  <c r="AF296" i="4"/>
  <c r="AF298" i="4" s="1"/>
  <c r="AE296" i="4"/>
  <c r="AD296" i="4"/>
  <c r="AD298" i="4" s="1"/>
  <c r="AC296" i="4"/>
  <c r="AB296" i="4"/>
  <c r="AA296" i="4"/>
  <c r="AA298" i="4" s="1"/>
  <c r="Z296" i="4"/>
  <c r="Z298" i="4" s="1"/>
  <c r="Y296" i="4"/>
  <c r="Y298" i="4" s="1"/>
  <c r="X296" i="4"/>
  <c r="X298" i="4" s="1"/>
  <c r="W296" i="4"/>
  <c r="BJ296" i="4" s="1"/>
  <c r="V296" i="4"/>
  <c r="V298" i="4" s="1"/>
  <c r="U296" i="4"/>
  <c r="U298" i="4" s="1"/>
  <c r="T296" i="4"/>
  <c r="T298" i="4" s="1"/>
  <c r="S296" i="4"/>
  <c r="S298" i="4" s="1"/>
  <c r="R296" i="4"/>
  <c r="R298" i="4" s="1"/>
  <c r="Q296" i="4"/>
  <c r="P296" i="4"/>
  <c r="P298" i="4" s="1"/>
  <c r="O296" i="4"/>
  <c r="O298" i="4" s="1"/>
  <c r="N296" i="4"/>
  <c r="N298" i="4" s="1"/>
  <c r="M296" i="4"/>
  <c r="BH296" i="4" s="1"/>
  <c r="L296" i="4"/>
  <c r="K296" i="4"/>
  <c r="K298" i="4" s="1"/>
  <c r="J296" i="4"/>
  <c r="J298" i="4" s="1"/>
  <c r="I296" i="4"/>
  <c r="H296" i="4"/>
  <c r="H298" i="4" s="1"/>
  <c r="G296" i="4"/>
  <c r="D296" i="4" s="1"/>
  <c r="F296" i="4"/>
  <c r="F298" i="4" s="1"/>
  <c r="E296" i="4"/>
  <c r="E298" i="4" s="1"/>
  <c r="D295" i="4"/>
  <c r="BP294" i="4"/>
  <c r="BK294" i="4"/>
  <c r="BD294" i="4"/>
  <c r="BC294" i="4"/>
  <c r="BB294" i="4"/>
  <c r="BA294" i="4"/>
  <c r="AZ294" i="4"/>
  <c r="BQ294" i="4" s="1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BI294" i="4" s="1"/>
  <c r="Q294" i="4"/>
  <c r="P294" i="4"/>
  <c r="O294" i="4"/>
  <c r="N294" i="4"/>
  <c r="BH294" i="4" s="1"/>
  <c r="M294" i="4"/>
  <c r="L294" i="4"/>
  <c r="K294" i="4"/>
  <c r="J294" i="4"/>
  <c r="I294" i="4"/>
  <c r="H294" i="4"/>
  <c r="G294" i="4"/>
  <c r="F294" i="4"/>
  <c r="E294" i="4"/>
  <c r="D294" i="4"/>
  <c r="AT293" i="4"/>
  <c r="T293" i="4"/>
  <c r="BD292" i="4"/>
  <c r="AI292" i="4"/>
  <c r="N292" i="4"/>
  <c r="H292" i="4"/>
  <c r="BO291" i="4"/>
  <c r="BV291" i="4" s="1"/>
  <c r="BJ291" i="4"/>
  <c r="BD291" i="4"/>
  <c r="BC291" i="4"/>
  <c r="BB291" i="4"/>
  <c r="BA291" i="4"/>
  <c r="AZ291" i="4"/>
  <c r="BQ291" i="4" s="1"/>
  <c r="AY291" i="4"/>
  <c r="AX291" i="4"/>
  <c r="AW291" i="4"/>
  <c r="AV291" i="4"/>
  <c r="BP291" i="4" s="1"/>
  <c r="AU291" i="4"/>
  <c r="AT291" i="4"/>
  <c r="AS291" i="4"/>
  <c r="AR291" i="4"/>
  <c r="AQ291" i="4"/>
  <c r="AP291" i="4"/>
  <c r="AO291" i="4"/>
  <c r="AN291" i="4"/>
  <c r="BN291" i="4" s="1"/>
  <c r="AM291" i="4"/>
  <c r="AL291" i="4"/>
  <c r="AK291" i="4"/>
  <c r="AJ291" i="4"/>
  <c r="BM291" i="4" s="1"/>
  <c r="AI291" i="4"/>
  <c r="AH291" i="4"/>
  <c r="AG291" i="4"/>
  <c r="AF291" i="4"/>
  <c r="AE291" i="4"/>
  <c r="AD291" i="4"/>
  <c r="AC291" i="4"/>
  <c r="AB291" i="4"/>
  <c r="BK291" i="4" s="1"/>
  <c r="AA291" i="4"/>
  <c r="Z291" i="4"/>
  <c r="Y291" i="4"/>
  <c r="X291" i="4"/>
  <c r="X292" i="4" s="1"/>
  <c r="W291" i="4"/>
  <c r="V291" i="4"/>
  <c r="U291" i="4"/>
  <c r="T291" i="4"/>
  <c r="S291" i="4"/>
  <c r="R291" i="4"/>
  <c r="BI291" i="4" s="1"/>
  <c r="BT291" i="4" s="1"/>
  <c r="Q291" i="4"/>
  <c r="P291" i="4"/>
  <c r="O291" i="4"/>
  <c r="N291" i="4"/>
  <c r="M291" i="4"/>
  <c r="L291" i="4"/>
  <c r="K291" i="4"/>
  <c r="J291" i="4"/>
  <c r="I291" i="4"/>
  <c r="BG291" i="4" s="1"/>
  <c r="H291" i="4"/>
  <c r="G291" i="4"/>
  <c r="F291" i="4"/>
  <c r="E291" i="4"/>
  <c r="BF291" i="4" s="1"/>
  <c r="D291" i="4"/>
  <c r="BQ290" i="4"/>
  <c r="BL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BN290" i="4" s="1"/>
  <c r="AL290" i="4"/>
  <c r="AK290" i="4"/>
  <c r="BM290" i="4" s="1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BJ290" i="4" s="1"/>
  <c r="V290" i="4"/>
  <c r="U290" i="4"/>
  <c r="T290" i="4"/>
  <c r="S290" i="4"/>
  <c r="BI290" i="4" s="1"/>
  <c r="R290" i="4"/>
  <c r="Q290" i="4"/>
  <c r="P290" i="4"/>
  <c r="O290" i="4"/>
  <c r="N290" i="4"/>
  <c r="M290" i="4"/>
  <c r="BH290" i="4" s="1"/>
  <c r="L290" i="4"/>
  <c r="K290" i="4"/>
  <c r="J290" i="4"/>
  <c r="I290" i="4"/>
  <c r="BG290" i="4" s="1"/>
  <c r="H290" i="4"/>
  <c r="G290" i="4"/>
  <c r="F290" i="4"/>
  <c r="E290" i="4"/>
  <c r="D290" i="4" s="1"/>
  <c r="BD289" i="4"/>
  <c r="BC289" i="4"/>
  <c r="BB289" i="4"/>
  <c r="BA289" i="4"/>
  <c r="AZ289" i="4"/>
  <c r="AY289" i="4"/>
  <c r="AX289" i="4"/>
  <c r="AW289" i="4"/>
  <c r="AV289" i="4"/>
  <c r="AU289" i="4"/>
  <c r="AT289" i="4"/>
  <c r="BO289" i="4" s="1"/>
  <c r="AS289" i="4"/>
  <c r="AR289" i="4"/>
  <c r="AQ289" i="4"/>
  <c r="AP289" i="4"/>
  <c r="AO289" i="4"/>
  <c r="AN289" i="4"/>
  <c r="AM289" i="4"/>
  <c r="AL289" i="4"/>
  <c r="BM289" i="4" s="1"/>
  <c r="AK289" i="4"/>
  <c r="AJ289" i="4"/>
  <c r="AI289" i="4"/>
  <c r="AH289" i="4"/>
  <c r="AG289" i="4"/>
  <c r="AF289" i="4"/>
  <c r="AE289" i="4"/>
  <c r="BL289" i="4" s="1"/>
  <c r="AD289" i="4"/>
  <c r="AD292" i="4" s="1"/>
  <c r="AC289" i="4"/>
  <c r="AB289" i="4"/>
  <c r="AA289" i="4"/>
  <c r="Z289" i="4"/>
  <c r="BK289" i="4" s="1"/>
  <c r="Y289" i="4"/>
  <c r="X289" i="4"/>
  <c r="W289" i="4"/>
  <c r="V289" i="4"/>
  <c r="BJ289" i="4" s="1"/>
  <c r="U289" i="4"/>
  <c r="T289" i="4"/>
  <c r="S289" i="4"/>
  <c r="R289" i="4"/>
  <c r="BI289" i="4" s="1"/>
  <c r="BT289" i="4" s="1"/>
  <c r="Q289" i="4"/>
  <c r="P289" i="4"/>
  <c r="O289" i="4"/>
  <c r="N289" i="4"/>
  <c r="N293" i="4" s="1"/>
  <c r="M289" i="4"/>
  <c r="L289" i="4"/>
  <c r="K289" i="4"/>
  <c r="J289" i="4"/>
  <c r="BG289" i="4" s="1"/>
  <c r="I289" i="4"/>
  <c r="H289" i="4"/>
  <c r="G289" i="4"/>
  <c r="F289" i="4"/>
  <c r="D289" i="4" s="1"/>
  <c r="E289" i="4"/>
  <c r="BO288" i="4"/>
  <c r="BV288" i="4" s="1"/>
  <c r="BJ288" i="4"/>
  <c r="BD288" i="4"/>
  <c r="BC288" i="4"/>
  <c r="BB288" i="4"/>
  <c r="BA288" i="4"/>
  <c r="AZ288" i="4"/>
  <c r="BQ288" i="4" s="1"/>
  <c r="AY288" i="4"/>
  <c r="AX288" i="4"/>
  <c r="AW288" i="4"/>
  <c r="BP288" i="4" s="1"/>
  <c r="AV288" i="4"/>
  <c r="AU288" i="4"/>
  <c r="AT288" i="4"/>
  <c r="AS288" i="4"/>
  <c r="AR288" i="4"/>
  <c r="AQ288" i="4"/>
  <c r="AP288" i="4"/>
  <c r="AO288" i="4"/>
  <c r="AN288" i="4"/>
  <c r="AM288" i="4"/>
  <c r="BN288" i="4" s="1"/>
  <c r="AL288" i="4"/>
  <c r="AK288" i="4"/>
  <c r="AJ288" i="4"/>
  <c r="AI288" i="4"/>
  <c r="AH288" i="4"/>
  <c r="AG288" i="4"/>
  <c r="BL288" i="4" s="1"/>
  <c r="AF288" i="4"/>
  <c r="AE288" i="4"/>
  <c r="AD288" i="4"/>
  <c r="AC288" i="4"/>
  <c r="BK288" i="4" s="1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BH288" i="4" s="1"/>
  <c r="L288" i="4"/>
  <c r="K288" i="4"/>
  <c r="J288" i="4"/>
  <c r="I288" i="4"/>
  <c r="BG288" i="4" s="1"/>
  <c r="H288" i="4"/>
  <c r="G288" i="4"/>
  <c r="F288" i="4"/>
  <c r="E288" i="4"/>
  <c r="D288" i="4" s="1"/>
  <c r="BQ287" i="4"/>
  <c r="BK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BO287" i="4" s="1"/>
  <c r="AQ287" i="4"/>
  <c r="AP287" i="4"/>
  <c r="AO287" i="4"/>
  <c r="BN287" i="4" s="1"/>
  <c r="AN287" i="4"/>
  <c r="AM287" i="4"/>
  <c r="AL287" i="4"/>
  <c r="AK287" i="4"/>
  <c r="BM287" i="4" s="1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BJ287" i="4" s="1"/>
  <c r="U287" i="4"/>
  <c r="T287" i="4"/>
  <c r="S287" i="4"/>
  <c r="R287" i="4"/>
  <c r="BI287" i="4" s="1"/>
  <c r="BT287" i="4" s="1"/>
  <c r="Q287" i="4"/>
  <c r="P287" i="4"/>
  <c r="O287" i="4"/>
  <c r="N287" i="4"/>
  <c r="M287" i="4"/>
  <c r="BH287" i="4" s="1"/>
  <c r="L287" i="4"/>
  <c r="K287" i="4"/>
  <c r="J287" i="4"/>
  <c r="I287" i="4"/>
  <c r="BG287" i="4" s="1"/>
  <c r="H287" i="4"/>
  <c r="G287" i="4"/>
  <c r="F287" i="4"/>
  <c r="E287" i="4"/>
  <c r="D287" i="4" s="1"/>
  <c r="BM286" i="4"/>
  <c r="BH286" i="4"/>
  <c r="BD286" i="4"/>
  <c r="BC286" i="4"/>
  <c r="BB286" i="4"/>
  <c r="BA286" i="4"/>
  <c r="AZ286" i="4"/>
  <c r="BQ286" i="4" s="1"/>
  <c r="AY286" i="4"/>
  <c r="AX286" i="4"/>
  <c r="AW286" i="4"/>
  <c r="AV286" i="4"/>
  <c r="BP286" i="4" s="1"/>
  <c r="AU286" i="4"/>
  <c r="AT286" i="4"/>
  <c r="AS286" i="4"/>
  <c r="AR286" i="4"/>
  <c r="AQ286" i="4"/>
  <c r="AP286" i="4"/>
  <c r="AO286" i="4"/>
  <c r="AN286" i="4"/>
  <c r="AM286" i="4"/>
  <c r="BN286" i="4" s="1"/>
  <c r="AL286" i="4"/>
  <c r="AK286" i="4"/>
  <c r="AJ286" i="4"/>
  <c r="AI286" i="4"/>
  <c r="AH286" i="4"/>
  <c r="AG286" i="4"/>
  <c r="AF286" i="4"/>
  <c r="AE286" i="4"/>
  <c r="BL286" i="4" s="1"/>
  <c r="BU286" i="4" s="1"/>
  <c r="AD286" i="4"/>
  <c r="AC286" i="4"/>
  <c r="AB286" i="4"/>
  <c r="AA286" i="4"/>
  <c r="Z286" i="4"/>
  <c r="BK286" i="4" s="1"/>
  <c r="Y286" i="4"/>
  <c r="X286" i="4"/>
  <c r="W286" i="4"/>
  <c r="BJ286" i="4" s="1"/>
  <c r="V286" i="4"/>
  <c r="U286" i="4"/>
  <c r="T286" i="4"/>
  <c r="S286" i="4"/>
  <c r="BI286" i="4" s="1"/>
  <c r="BT286" i="4" s="1"/>
  <c r="R286" i="4"/>
  <c r="Q286" i="4"/>
  <c r="P286" i="4"/>
  <c r="O286" i="4"/>
  <c r="N286" i="4"/>
  <c r="M286" i="4"/>
  <c r="L286" i="4"/>
  <c r="K286" i="4"/>
  <c r="J286" i="4"/>
  <c r="I286" i="4"/>
  <c r="H286" i="4"/>
  <c r="G286" i="4"/>
  <c r="D286" i="4" s="1"/>
  <c r="F286" i="4"/>
  <c r="E286" i="4"/>
  <c r="BF286" i="4" s="1"/>
  <c r="BD285" i="4"/>
  <c r="BC285" i="4"/>
  <c r="BB285" i="4"/>
  <c r="BA285" i="4"/>
  <c r="AZ285" i="4"/>
  <c r="BQ285" i="4" s="1"/>
  <c r="AY285" i="4"/>
  <c r="AY292" i="4" s="1"/>
  <c r="AX285" i="4"/>
  <c r="AW285" i="4"/>
  <c r="AV285" i="4"/>
  <c r="BP285" i="4" s="1"/>
  <c r="AU285" i="4"/>
  <c r="AU292" i="4" s="1"/>
  <c r="AT285" i="4"/>
  <c r="AS285" i="4"/>
  <c r="AR285" i="4"/>
  <c r="AQ285" i="4"/>
  <c r="AP285" i="4"/>
  <c r="AO285" i="4"/>
  <c r="AN285" i="4"/>
  <c r="AM285" i="4"/>
  <c r="BN285" i="4" s="1"/>
  <c r="AL285" i="4"/>
  <c r="AK285" i="4"/>
  <c r="AJ285" i="4"/>
  <c r="AJ292" i="4" s="1"/>
  <c r="AI285" i="4"/>
  <c r="BM285" i="4" s="1"/>
  <c r="AH285" i="4"/>
  <c r="AG285" i="4"/>
  <c r="AF285" i="4"/>
  <c r="AE285" i="4"/>
  <c r="AD285" i="4"/>
  <c r="AC285" i="4"/>
  <c r="AB285" i="4"/>
  <c r="AA285" i="4"/>
  <c r="BK285" i="4" s="1"/>
  <c r="Z285" i="4"/>
  <c r="Y285" i="4"/>
  <c r="X285" i="4"/>
  <c r="W285" i="4"/>
  <c r="V285" i="4"/>
  <c r="U285" i="4"/>
  <c r="T285" i="4"/>
  <c r="T292" i="4" s="1"/>
  <c r="S285" i="4"/>
  <c r="S292" i="4" s="1"/>
  <c r="R285" i="4"/>
  <c r="Q285" i="4"/>
  <c r="P285" i="4"/>
  <c r="O285" i="4"/>
  <c r="O292" i="4" s="1"/>
  <c r="N285" i="4"/>
  <c r="M285" i="4"/>
  <c r="L285" i="4"/>
  <c r="K285" i="4"/>
  <c r="J285" i="4"/>
  <c r="I285" i="4"/>
  <c r="H285" i="4"/>
  <c r="G285" i="4"/>
  <c r="D285" i="4" s="1"/>
  <c r="F285" i="4"/>
  <c r="E285" i="4"/>
  <c r="BD284" i="4"/>
  <c r="BC284" i="4"/>
  <c r="BB284" i="4"/>
  <c r="BA284" i="4"/>
  <c r="BA293" i="4" s="1"/>
  <c r="AZ284" i="4"/>
  <c r="AY284" i="4"/>
  <c r="AX284" i="4"/>
  <c r="AW284" i="4"/>
  <c r="BP284" i="4" s="1"/>
  <c r="AV284" i="4"/>
  <c r="AU284" i="4"/>
  <c r="AT284" i="4"/>
  <c r="AS284" i="4"/>
  <c r="BO284" i="4" s="1"/>
  <c r="AR284" i="4"/>
  <c r="AQ284" i="4"/>
  <c r="AP284" i="4"/>
  <c r="AO284" i="4"/>
  <c r="AO293" i="4" s="1"/>
  <c r="AN284" i="4"/>
  <c r="AM284" i="4"/>
  <c r="AL284" i="4"/>
  <c r="AK284" i="4"/>
  <c r="AK293" i="4" s="1"/>
  <c r="AJ284" i="4"/>
  <c r="AI284" i="4"/>
  <c r="AH284" i="4"/>
  <c r="AG284" i="4"/>
  <c r="BL284" i="4" s="1"/>
  <c r="AF284" i="4"/>
  <c r="AE284" i="4"/>
  <c r="AD284" i="4"/>
  <c r="AC284" i="4"/>
  <c r="BK284" i="4" s="1"/>
  <c r="AB284" i="4"/>
  <c r="AA284" i="4"/>
  <c r="Z284" i="4"/>
  <c r="Y284" i="4"/>
  <c r="Y293" i="4" s="1"/>
  <c r="X284" i="4"/>
  <c r="W284" i="4"/>
  <c r="V284" i="4"/>
  <c r="U284" i="4"/>
  <c r="U293" i="4" s="1"/>
  <c r="T284" i="4"/>
  <c r="S284" i="4"/>
  <c r="R284" i="4"/>
  <c r="Q284" i="4"/>
  <c r="P284" i="4"/>
  <c r="O284" i="4"/>
  <c r="N284" i="4"/>
  <c r="M284" i="4"/>
  <c r="BH284" i="4" s="1"/>
  <c r="L284" i="4"/>
  <c r="K284" i="4"/>
  <c r="J284" i="4"/>
  <c r="I284" i="4"/>
  <c r="BG284" i="4" s="1"/>
  <c r="H284" i="4"/>
  <c r="G284" i="4"/>
  <c r="F284" i="4"/>
  <c r="E284" i="4"/>
  <c r="BF284" i="4" s="1"/>
  <c r="BG283" i="4"/>
  <c r="BD283" i="4"/>
  <c r="BC283" i="4"/>
  <c r="BB283" i="4"/>
  <c r="BA283" i="4"/>
  <c r="AZ283" i="4"/>
  <c r="BQ283" i="4" s="1"/>
  <c r="AY283" i="4"/>
  <c r="AX283" i="4"/>
  <c r="AW283" i="4"/>
  <c r="AW293" i="4" s="1"/>
  <c r="AV283" i="4"/>
  <c r="AU283" i="4"/>
  <c r="AT283" i="4"/>
  <c r="AS283" i="4"/>
  <c r="AR283" i="4"/>
  <c r="AR292" i="4" s="1"/>
  <c r="AQ283" i="4"/>
  <c r="AP283" i="4"/>
  <c r="AO283" i="4"/>
  <c r="AN283" i="4"/>
  <c r="AM283" i="4"/>
  <c r="AL283" i="4"/>
  <c r="AK283" i="4"/>
  <c r="AJ283" i="4"/>
  <c r="AI283" i="4"/>
  <c r="AH283" i="4"/>
  <c r="AG283" i="4"/>
  <c r="AG293" i="4" s="1"/>
  <c r="AF283" i="4"/>
  <c r="AF292" i="4" s="1"/>
  <c r="AE283" i="4"/>
  <c r="AD283" i="4"/>
  <c r="AD293" i="4" s="1"/>
  <c r="AC283" i="4"/>
  <c r="AB283" i="4"/>
  <c r="AB292" i="4" s="1"/>
  <c r="AA283" i="4"/>
  <c r="Z283" i="4"/>
  <c r="Y283" i="4"/>
  <c r="X283" i="4"/>
  <c r="W283" i="4"/>
  <c r="V283" i="4"/>
  <c r="U283" i="4"/>
  <c r="T283" i="4"/>
  <c r="S283" i="4"/>
  <c r="R283" i="4"/>
  <c r="Q283" i="4"/>
  <c r="Q293" i="4" s="1"/>
  <c r="P283" i="4"/>
  <c r="P292" i="4" s="1"/>
  <c r="O283" i="4"/>
  <c r="N283" i="4"/>
  <c r="M283" i="4"/>
  <c r="L283" i="4"/>
  <c r="L292" i="4" s="1"/>
  <c r="K283" i="4"/>
  <c r="J283" i="4"/>
  <c r="I283" i="4"/>
  <c r="H283" i="4"/>
  <c r="G283" i="4"/>
  <c r="F283" i="4"/>
  <c r="E283" i="4"/>
  <c r="D283" i="4" s="1"/>
  <c r="AZ216" i="4"/>
  <c r="AU216" i="4"/>
  <c r="AZ215" i="4"/>
  <c r="AT215" i="4"/>
  <c r="Y215" i="4"/>
  <c r="BD214" i="4"/>
  <c r="AY214" i="4"/>
  <c r="AN214" i="4"/>
  <c r="AI214" i="4"/>
  <c r="X214" i="4"/>
  <c r="S214" i="4"/>
  <c r="N214" i="4"/>
  <c r="H214" i="4"/>
  <c r="BD213" i="4"/>
  <c r="AS213" i="4"/>
  <c r="X213" i="4"/>
  <c r="BC212" i="4"/>
  <c r="AR212" i="4"/>
  <c r="AM212" i="4"/>
  <c r="AH212" i="4"/>
  <c r="AB212" i="4"/>
  <c r="W212" i="4"/>
  <c r="L212" i="4"/>
  <c r="G212" i="4"/>
  <c r="AR208" i="4"/>
  <c r="BB207" i="4"/>
  <c r="AV207" i="4"/>
  <c r="AQ207" i="4"/>
  <c r="AF207" i="4"/>
  <c r="K207" i="4"/>
  <c r="AV206" i="4"/>
  <c r="AZ205" i="4"/>
  <c r="AU205" i="4"/>
  <c r="AE205" i="4"/>
  <c r="AZ204" i="4"/>
  <c r="BD203" i="4"/>
  <c r="AY203" i="4"/>
  <c r="H203" i="4"/>
  <c r="BD202" i="4"/>
  <c r="BC201" i="4"/>
  <c r="AX201" i="4"/>
  <c r="AR201" i="4"/>
  <c r="G201" i="4"/>
  <c r="AR200" i="4"/>
  <c r="AV199" i="4"/>
  <c r="AQ199" i="4"/>
  <c r="AA199" i="4"/>
  <c r="AV198" i="4"/>
  <c r="P198" i="4"/>
  <c r="AZ196" i="4"/>
  <c r="AU196" i="4"/>
  <c r="AZ195" i="4"/>
  <c r="BD194" i="4"/>
  <c r="AY194" i="4"/>
  <c r="AT194" i="4"/>
  <c r="X194" i="4"/>
  <c r="BD192" i="4"/>
  <c r="BC191" i="4"/>
  <c r="AR191" i="4"/>
  <c r="W191" i="4"/>
  <c r="BB190" i="4"/>
  <c r="AR190" i="4"/>
  <c r="AV189" i="4"/>
  <c r="AQ189" i="4"/>
  <c r="BA187" i="4"/>
  <c r="AV187" i="4"/>
  <c r="AF187" i="4"/>
  <c r="AZ186" i="4"/>
  <c r="AU186" i="4"/>
  <c r="AZ185" i="4"/>
  <c r="BD183" i="4"/>
  <c r="AY183" i="4"/>
  <c r="AN183" i="4"/>
  <c r="BD182" i="4"/>
  <c r="AX182" i="4"/>
  <c r="H182" i="4"/>
  <c r="BC181" i="4"/>
  <c r="AR181" i="4"/>
  <c r="AM181" i="4"/>
  <c r="AW179" i="4"/>
  <c r="AR179" i="4"/>
  <c r="AV178" i="4"/>
  <c r="AQ178" i="4"/>
  <c r="P178" i="4"/>
  <c r="AV177" i="4"/>
  <c r="AZ176" i="4"/>
  <c r="AU176" i="4"/>
  <c r="O176" i="4"/>
  <c r="AZ175" i="4"/>
  <c r="AT175" i="4"/>
  <c r="BD173" i="4"/>
  <c r="AY173" i="4"/>
  <c r="AI173" i="4"/>
  <c r="BD172" i="4"/>
  <c r="AS172" i="4"/>
  <c r="X172" i="4"/>
  <c r="BC171" i="4"/>
  <c r="AR171" i="4"/>
  <c r="AR169" i="4"/>
  <c r="BB168" i="4"/>
  <c r="AV168" i="4"/>
  <c r="AQ168" i="4"/>
  <c r="AF168" i="4"/>
  <c r="K168" i="4"/>
  <c r="AV167" i="4"/>
  <c r="AZ166" i="4"/>
  <c r="AU166" i="4"/>
  <c r="AE166" i="4"/>
  <c r="AZ165" i="4"/>
  <c r="BD164" i="4"/>
  <c r="AY164" i="4"/>
  <c r="H164" i="4"/>
  <c r="BD163" i="4"/>
  <c r="AN163" i="4"/>
  <c r="BC161" i="4"/>
  <c r="AX161" i="4"/>
  <c r="AR161" i="4"/>
  <c r="AR160" i="4"/>
  <c r="AV159" i="4"/>
  <c r="AQ159" i="4"/>
  <c r="AV158" i="4"/>
  <c r="P158" i="4"/>
  <c r="AZ157" i="4"/>
  <c r="AU157" i="4"/>
  <c r="AZ153" i="4"/>
  <c r="BC152" i="4"/>
  <c r="AS152" i="4"/>
  <c r="BB146" i="4"/>
  <c r="AX146" i="4"/>
  <c r="AW146" i="4"/>
  <c r="AS146" i="4"/>
  <c r="AL146" i="4"/>
  <c r="AH146" i="4"/>
  <c r="AG146" i="4"/>
  <c r="AC146" i="4"/>
  <c r="V146" i="4"/>
  <c r="BJ146" i="4" s="1"/>
  <c r="R146" i="4"/>
  <c r="Q146" i="4"/>
  <c r="N146" i="4"/>
  <c r="M146" i="4"/>
  <c r="BH146" i="4" s="1"/>
  <c r="J146" i="4"/>
  <c r="I146" i="4"/>
  <c r="F146" i="4"/>
  <c r="E146" i="4"/>
  <c r="BL145" i="4"/>
  <c r="BD145" i="4"/>
  <c r="BD146" i="4" s="1"/>
  <c r="BC145" i="4"/>
  <c r="BC146" i="4" s="1"/>
  <c r="BB145" i="4"/>
  <c r="BA145" i="4"/>
  <c r="BA146" i="4" s="1"/>
  <c r="AZ145" i="4"/>
  <c r="AZ146" i="4" s="1"/>
  <c r="AY145" i="4"/>
  <c r="AY146" i="4" s="1"/>
  <c r="AX145" i="4"/>
  <c r="AW145" i="4"/>
  <c r="AV145" i="4"/>
  <c r="AV146" i="4" s="1"/>
  <c r="AU145" i="4"/>
  <c r="AU146" i="4" s="1"/>
  <c r="AT145" i="4"/>
  <c r="AT146" i="4" s="1"/>
  <c r="AS145" i="4"/>
  <c r="AR145" i="4"/>
  <c r="AR146" i="4" s="1"/>
  <c r="AQ145" i="4"/>
  <c r="AQ146" i="4" s="1"/>
  <c r="AP145" i="4"/>
  <c r="AP146" i="4" s="1"/>
  <c r="AO145" i="4"/>
  <c r="AO146" i="4" s="1"/>
  <c r="AN145" i="4"/>
  <c r="AN146" i="4" s="1"/>
  <c r="AM145" i="4"/>
  <c r="AL145" i="4"/>
  <c r="AK145" i="4"/>
  <c r="AK146" i="4" s="1"/>
  <c r="AJ145" i="4"/>
  <c r="AJ146" i="4" s="1"/>
  <c r="AI145" i="4"/>
  <c r="AH145" i="4"/>
  <c r="AG145" i="4"/>
  <c r="AF145" i="4"/>
  <c r="AF146" i="4" s="1"/>
  <c r="AE145" i="4"/>
  <c r="AE146" i="4" s="1"/>
  <c r="BL146" i="4" s="1"/>
  <c r="AD145" i="4"/>
  <c r="AD146" i="4" s="1"/>
  <c r="AC145" i="4"/>
  <c r="AB145" i="4"/>
  <c r="AB146" i="4" s="1"/>
  <c r="AA145" i="4"/>
  <c r="AA146" i="4" s="1"/>
  <c r="Z145" i="4"/>
  <c r="Z146" i="4" s="1"/>
  <c r="Y145" i="4"/>
  <c r="Y146" i="4" s="1"/>
  <c r="X145" i="4"/>
  <c r="X146" i="4" s="1"/>
  <c r="W145" i="4"/>
  <c r="W146" i="4" s="1"/>
  <c r="V145" i="4"/>
  <c r="BJ145" i="4" s="1"/>
  <c r="U145" i="4"/>
  <c r="U146" i="4" s="1"/>
  <c r="T145" i="4"/>
  <c r="T146" i="4" s="1"/>
  <c r="S145" i="4"/>
  <c r="R145" i="4"/>
  <c r="Q145" i="4"/>
  <c r="P145" i="4"/>
  <c r="P146" i="4" s="1"/>
  <c r="O145" i="4"/>
  <c r="O146" i="4" s="1"/>
  <c r="N145" i="4"/>
  <c r="M145" i="4"/>
  <c r="L145" i="4"/>
  <c r="L146" i="4" s="1"/>
  <c r="K145" i="4"/>
  <c r="K146" i="4" s="1"/>
  <c r="J145" i="4"/>
  <c r="I145" i="4"/>
  <c r="H145" i="4"/>
  <c r="H146" i="4" s="1"/>
  <c r="G145" i="4"/>
  <c r="F145" i="4"/>
  <c r="E145" i="4"/>
  <c r="D143" i="4"/>
  <c r="D142" i="4"/>
  <c r="BG132" i="4"/>
  <c r="BD132" i="4"/>
  <c r="BC132" i="4"/>
  <c r="BB132" i="4"/>
  <c r="BA132" i="4"/>
  <c r="AZ132" i="4"/>
  <c r="AY132" i="4"/>
  <c r="AX132" i="4"/>
  <c r="BP132" i="4" s="1"/>
  <c r="AW132" i="4"/>
  <c r="AV132" i="4"/>
  <c r="AU132" i="4"/>
  <c r="AT132" i="4"/>
  <c r="BO132" i="4" s="1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BK132" i="4" s="1"/>
  <c r="Y132" i="4"/>
  <c r="X132" i="4"/>
  <c r="W132" i="4"/>
  <c r="V132" i="4"/>
  <c r="BJ132" i="4" s="1"/>
  <c r="U132" i="4"/>
  <c r="T132" i="4"/>
  <c r="S132" i="4"/>
  <c r="R132" i="4"/>
  <c r="BI132" i="4" s="1"/>
  <c r="Q132" i="4"/>
  <c r="P132" i="4"/>
  <c r="O132" i="4"/>
  <c r="N132" i="4"/>
  <c r="BH132" i="4" s="1"/>
  <c r="M132" i="4"/>
  <c r="L132" i="4"/>
  <c r="K132" i="4"/>
  <c r="J132" i="4"/>
  <c r="I132" i="4"/>
  <c r="H132" i="4"/>
  <c r="G132" i="4"/>
  <c r="F132" i="4"/>
  <c r="E132" i="4"/>
  <c r="BF132" i="4" s="1"/>
  <c r="BQ131" i="4"/>
  <c r="BM131" i="4"/>
  <c r="BD131" i="4"/>
  <c r="BC131" i="4"/>
  <c r="BB131" i="4"/>
  <c r="BA131" i="4"/>
  <c r="AZ131" i="4"/>
  <c r="AY131" i="4"/>
  <c r="AX131" i="4"/>
  <c r="AW131" i="4"/>
  <c r="AV131" i="4"/>
  <c r="BP131" i="4" s="1"/>
  <c r="AU131" i="4"/>
  <c r="AT131" i="4"/>
  <c r="AS131" i="4"/>
  <c r="AR131" i="4"/>
  <c r="BO131" i="4" s="1"/>
  <c r="AQ131" i="4"/>
  <c r="AP131" i="4"/>
  <c r="AO131" i="4"/>
  <c r="AN131" i="4"/>
  <c r="BN131" i="4" s="1"/>
  <c r="AM131" i="4"/>
  <c r="AL131" i="4"/>
  <c r="AK131" i="4"/>
  <c r="AJ131" i="4"/>
  <c r="AI131" i="4"/>
  <c r="AH131" i="4"/>
  <c r="AG131" i="4"/>
  <c r="AF131" i="4"/>
  <c r="AF206" i="4" s="1"/>
  <c r="AE131" i="4"/>
  <c r="BL131" i="4" s="1"/>
  <c r="AD131" i="4"/>
  <c r="AC131" i="4"/>
  <c r="AB131" i="4"/>
  <c r="AA131" i="4"/>
  <c r="Z131" i="4"/>
  <c r="BK131" i="4" s="1"/>
  <c r="Y131" i="4"/>
  <c r="X131" i="4"/>
  <c r="BJ131" i="4" s="1"/>
  <c r="W131" i="4"/>
  <c r="V131" i="4"/>
  <c r="U131" i="4"/>
  <c r="T131" i="4"/>
  <c r="BI131" i="4" s="1"/>
  <c r="BT131" i="4" s="1"/>
  <c r="S131" i="4"/>
  <c r="R131" i="4"/>
  <c r="Q131" i="4"/>
  <c r="P131" i="4"/>
  <c r="P206" i="4" s="1"/>
  <c r="O131" i="4"/>
  <c r="N131" i="4"/>
  <c r="M131" i="4"/>
  <c r="L131" i="4"/>
  <c r="K131" i="4"/>
  <c r="J131" i="4"/>
  <c r="I131" i="4"/>
  <c r="H131" i="4"/>
  <c r="G131" i="4"/>
  <c r="F131" i="4"/>
  <c r="E131" i="4"/>
  <c r="D131" i="4"/>
  <c r="BD130" i="4"/>
  <c r="BC130" i="4"/>
  <c r="BB130" i="4"/>
  <c r="BA130" i="4"/>
  <c r="AZ130" i="4"/>
  <c r="BQ130" i="4" s="1"/>
  <c r="AY130" i="4"/>
  <c r="AX130" i="4"/>
  <c r="BP130" i="4" s="1"/>
  <c r="AW130" i="4"/>
  <c r="AV130" i="4"/>
  <c r="AU130" i="4"/>
  <c r="AT130" i="4"/>
  <c r="BO130" i="4" s="1"/>
  <c r="BV130" i="4" s="1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BK130" i="4" s="1"/>
  <c r="Y130" i="4"/>
  <c r="X130" i="4"/>
  <c r="W130" i="4"/>
  <c r="V130" i="4"/>
  <c r="BJ130" i="4" s="1"/>
  <c r="U130" i="4"/>
  <c r="T130" i="4"/>
  <c r="S130" i="4"/>
  <c r="R130" i="4"/>
  <c r="BI130" i="4" s="1"/>
  <c r="Q130" i="4"/>
  <c r="P130" i="4"/>
  <c r="O130" i="4"/>
  <c r="N130" i="4"/>
  <c r="BH130" i="4" s="1"/>
  <c r="M130" i="4"/>
  <c r="L130" i="4"/>
  <c r="K130" i="4"/>
  <c r="J130" i="4"/>
  <c r="BG130" i="4" s="1"/>
  <c r="I130" i="4"/>
  <c r="H130" i="4"/>
  <c r="G130" i="4"/>
  <c r="F130" i="4"/>
  <c r="E130" i="4"/>
  <c r="BQ129" i="4"/>
  <c r="BI129" i="4"/>
  <c r="BD129" i="4"/>
  <c r="BC129" i="4"/>
  <c r="BB129" i="4"/>
  <c r="BA129" i="4"/>
  <c r="AZ129" i="4"/>
  <c r="AY129" i="4"/>
  <c r="AX129" i="4"/>
  <c r="AW129" i="4"/>
  <c r="AV129" i="4"/>
  <c r="BP129" i="4" s="1"/>
  <c r="AU129" i="4"/>
  <c r="AT129" i="4"/>
  <c r="AS129" i="4"/>
  <c r="AR129" i="4"/>
  <c r="BO129" i="4" s="1"/>
  <c r="AQ129" i="4"/>
  <c r="AP129" i="4"/>
  <c r="AO129" i="4"/>
  <c r="AN129" i="4"/>
  <c r="BN129" i="4" s="1"/>
  <c r="AM129" i="4"/>
  <c r="AL129" i="4"/>
  <c r="AK129" i="4"/>
  <c r="AJ129" i="4"/>
  <c r="BM129" i="4" s="1"/>
  <c r="AI129" i="4"/>
  <c r="AH129" i="4"/>
  <c r="AG129" i="4"/>
  <c r="AF129" i="4"/>
  <c r="AE129" i="4"/>
  <c r="BL129" i="4" s="1"/>
  <c r="BU129" i="4" s="1"/>
  <c r="AD129" i="4"/>
  <c r="AC129" i="4"/>
  <c r="AB129" i="4"/>
  <c r="AA129" i="4"/>
  <c r="Z129" i="4"/>
  <c r="Y129" i="4"/>
  <c r="X129" i="4"/>
  <c r="BJ129" i="4" s="1"/>
  <c r="W129" i="4"/>
  <c r="V129" i="4"/>
  <c r="U129" i="4"/>
  <c r="T129" i="4"/>
  <c r="S129" i="4"/>
  <c r="R129" i="4"/>
  <c r="Q129" i="4"/>
  <c r="P129" i="4"/>
  <c r="O129" i="4"/>
  <c r="N129" i="4"/>
  <c r="M129" i="4"/>
  <c r="BH129" i="4" s="1"/>
  <c r="L129" i="4"/>
  <c r="K129" i="4"/>
  <c r="J129" i="4"/>
  <c r="I129" i="4"/>
  <c r="BG129" i="4" s="1"/>
  <c r="H129" i="4"/>
  <c r="G129" i="4"/>
  <c r="F129" i="4"/>
  <c r="E129" i="4"/>
  <c r="BF129" i="4" s="1"/>
  <c r="D129" i="4"/>
  <c r="BO128" i="4"/>
  <c r="BD128" i="4"/>
  <c r="BC128" i="4"/>
  <c r="BB128" i="4"/>
  <c r="BA128" i="4"/>
  <c r="AZ128" i="4"/>
  <c r="AY128" i="4"/>
  <c r="AX128" i="4"/>
  <c r="BP128" i="4" s="1"/>
  <c r="AW128" i="4"/>
  <c r="AV128" i="4"/>
  <c r="AU128" i="4"/>
  <c r="AT128" i="4"/>
  <c r="AS128" i="4"/>
  <c r="AR128" i="4"/>
  <c r="AQ128" i="4"/>
  <c r="AP128" i="4"/>
  <c r="AO128" i="4"/>
  <c r="AN128" i="4"/>
  <c r="AM128" i="4"/>
  <c r="BN128" i="4" s="1"/>
  <c r="AL128" i="4"/>
  <c r="AK128" i="4"/>
  <c r="AJ128" i="4"/>
  <c r="AI128" i="4"/>
  <c r="BM128" i="4" s="1"/>
  <c r="AH128" i="4"/>
  <c r="AG128" i="4"/>
  <c r="AF128" i="4"/>
  <c r="AE128" i="4"/>
  <c r="BL128" i="4" s="1"/>
  <c r="AD128" i="4"/>
  <c r="AC128" i="4"/>
  <c r="AB128" i="4"/>
  <c r="AA128" i="4"/>
  <c r="Z128" i="4"/>
  <c r="BK128" i="4" s="1"/>
  <c r="Y128" i="4"/>
  <c r="X128" i="4"/>
  <c r="W128" i="4"/>
  <c r="V128" i="4"/>
  <c r="BJ128" i="4" s="1"/>
  <c r="U128" i="4"/>
  <c r="T128" i="4"/>
  <c r="S128" i="4"/>
  <c r="R128" i="4"/>
  <c r="BI128" i="4" s="1"/>
  <c r="Q128" i="4"/>
  <c r="P128" i="4"/>
  <c r="O128" i="4"/>
  <c r="N128" i="4"/>
  <c r="BH128" i="4" s="1"/>
  <c r="M128" i="4"/>
  <c r="L128" i="4"/>
  <c r="K128" i="4"/>
  <c r="J128" i="4"/>
  <c r="BG128" i="4" s="1"/>
  <c r="I128" i="4"/>
  <c r="H128" i="4"/>
  <c r="G128" i="4"/>
  <c r="F128" i="4"/>
  <c r="D128" i="4" s="1"/>
  <c r="E128" i="4"/>
  <c r="BD127" i="4"/>
  <c r="BC127" i="4"/>
  <c r="BB127" i="4"/>
  <c r="BA127" i="4"/>
  <c r="AZ127" i="4"/>
  <c r="BQ127" i="4" s="1"/>
  <c r="AY127" i="4"/>
  <c r="AX127" i="4"/>
  <c r="AW127" i="4"/>
  <c r="AV127" i="4"/>
  <c r="BP127" i="4" s="1"/>
  <c r="AU127" i="4"/>
  <c r="AT127" i="4"/>
  <c r="AS127" i="4"/>
  <c r="AR127" i="4"/>
  <c r="BO127" i="4" s="1"/>
  <c r="AQ127" i="4"/>
  <c r="AP127" i="4"/>
  <c r="AO127" i="4"/>
  <c r="AN127" i="4"/>
  <c r="BN127" i="4" s="1"/>
  <c r="AM127" i="4"/>
  <c r="AL127" i="4"/>
  <c r="AK127" i="4"/>
  <c r="AJ127" i="4"/>
  <c r="BM127" i="4" s="1"/>
  <c r="AI127" i="4"/>
  <c r="AH127" i="4"/>
  <c r="AG127" i="4"/>
  <c r="AF127" i="4"/>
  <c r="AF133" i="4" s="1"/>
  <c r="AE127" i="4"/>
  <c r="AD127" i="4"/>
  <c r="AC127" i="4"/>
  <c r="AB127" i="4"/>
  <c r="AA127" i="4"/>
  <c r="Z127" i="4"/>
  <c r="Y127" i="4"/>
  <c r="X127" i="4"/>
  <c r="BJ127" i="4" s="1"/>
  <c r="W127" i="4"/>
  <c r="V127" i="4"/>
  <c r="U127" i="4"/>
  <c r="T127" i="4"/>
  <c r="BI127" i="4" s="1"/>
  <c r="S127" i="4"/>
  <c r="R127" i="4"/>
  <c r="Q127" i="4"/>
  <c r="P127" i="4"/>
  <c r="P133" i="4" s="1"/>
  <c r="O127" i="4"/>
  <c r="N127" i="4"/>
  <c r="M127" i="4"/>
  <c r="L127" i="4"/>
  <c r="K127" i="4"/>
  <c r="J127" i="4"/>
  <c r="I127" i="4"/>
  <c r="H127" i="4"/>
  <c r="H202" i="4" s="1"/>
  <c r="G127" i="4"/>
  <c r="F127" i="4"/>
  <c r="E127" i="4"/>
  <c r="BD126" i="4"/>
  <c r="BC126" i="4"/>
  <c r="BB126" i="4"/>
  <c r="BA126" i="4"/>
  <c r="AZ126" i="4"/>
  <c r="AY126" i="4"/>
  <c r="AX126" i="4"/>
  <c r="BP126" i="4" s="1"/>
  <c r="AW126" i="4"/>
  <c r="AV126" i="4"/>
  <c r="AU126" i="4"/>
  <c r="AT126" i="4"/>
  <c r="BO126" i="4" s="1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BK126" i="4" s="1"/>
  <c r="Y126" i="4"/>
  <c r="X126" i="4"/>
  <c r="W126" i="4"/>
  <c r="V126" i="4"/>
  <c r="BJ126" i="4" s="1"/>
  <c r="U126" i="4"/>
  <c r="T126" i="4"/>
  <c r="S126" i="4"/>
  <c r="R126" i="4"/>
  <c r="BI126" i="4" s="1"/>
  <c r="Q126" i="4"/>
  <c r="P126" i="4"/>
  <c r="O126" i="4"/>
  <c r="N126" i="4"/>
  <c r="BH126" i="4" s="1"/>
  <c r="M126" i="4"/>
  <c r="L126" i="4"/>
  <c r="K126" i="4"/>
  <c r="J126" i="4"/>
  <c r="BG126" i="4" s="1"/>
  <c r="I126" i="4"/>
  <c r="H126" i="4"/>
  <c r="G126" i="4"/>
  <c r="F126" i="4"/>
  <c r="D126" i="4" s="1"/>
  <c r="E126" i="4"/>
  <c r="BQ125" i="4"/>
  <c r="BM125" i="4"/>
  <c r="BD125" i="4"/>
  <c r="BC125" i="4"/>
  <c r="BB125" i="4"/>
  <c r="BA125" i="4"/>
  <c r="AZ125" i="4"/>
  <c r="AY125" i="4"/>
  <c r="AX125" i="4"/>
  <c r="AW125" i="4"/>
  <c r="AV125" i="4"/>
  <c r="BP125" i="4" s="1"/>
  <c r="AU125" i="4"/>
  <c r="AT125" i="4"/>
  <c r="AS125" i="4"/>
  <c r="AR125" i="4"/>
  <c r="BO125" i="4" s="1"/>
  <c r="AQ125" i="4"/>
  <c r="AP125" i="4"/>
  <c r="AO125" i="4"/>
  <c r="AN125" i="4"/>
  <c r="BN125" i="4" s="1"/>
  <c r="AM125" i="4"/>
  <c r="AL125" i="4"/>
  <c r="AK125" i="4"/>
  <c r="AJ125" i="4"/>
  <c r="AI125" i="4"/>
  <c r="AH125" i="4"/>
  <c r="AG125" i="4"/>
  <c r="AF125" i="4"/>
  <c r="AE125" i="4"/>
  <c r="BL125" i="4" s="1"/>
  <c r="BX125" i="4" s="1"/>
  <c r="AD125" i="4"/>
  <c r="AC125" i="4"/>
  <c r="AB125" i="4"/>
  <c r="AB200" i="4" s="1"/>
  <c r="AA125" i="4"/>
  <c r="Z125" i="4"/>
  <c r="BK125" i="4" s="1"/>
  <c r="Y125" i="4"/>
  <c r="X125" i="4"/>
  <c r="BJ125" i="4" s="1"/>
  <c r="W125" i="4"/>
  <c r="V125" i="4"/>
  <c r="U125" i="4"/>
  <c r="T125" i="4"/>
  <c r="BI125" i="4" s="1"/>
  <c r="BT125" i="4" s="1"/>
  <c r="S125" i="4"/>
  <c r="R125" i="4"/>
  <c r="Q125" i="4"/>
  <c r="P125" i="4"/>
  <c r="O125" i="4"/>
  <c r="N125" i="4"/>
  <c r="M125" i="4"/>
  <c r="L125" i="4"/>
  <c r="L200" i="4" s="1"/>
  <c r="K125" i="4"/>
  <c r="J125" i="4"/>
  <c r="I125" i="4"/>
  <c r="H125" i="4"/>
  <c r="G125" i="4"/>
  <c r="F125" i="4"/>
  <c r="E125" i="4"/>
  <c r="D125" i="4"/>
  <c r="BG124" i="4"/>
  <c r="BD124" i="4"/>
  <c r="BC124" i="4"/>
  <c r="BB124" i="4"/>
  <c r="BA124" i="4"/>
  <c r="AZ124" i="4"/>
  <c r="AY124" i="4"/>
  <c r="AX124" i="4"/>
  <c r="BP124" i="4" s="1"/>
  <c r="AW124" i="4"/>
  <c r="AV124" i="4"/>
  <c r="AU124" i="4"/>
  <c r="AT124" i="4"/>
  <c r="BO124" i="4" s="1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BK124" i="4" s="1"/>
  <c r="Y124" i="4"/>
  <c r="X124" i="4"/>
  <c r="W124" i="4"/>
  <c r="V124" i="4"/>
  <c r="BJ124" i="4" s="1"/>
  <c r="U124" i="4"/>
  <c r="T124" i="4"/>
  <c r="S124" i="4"/>
  <c r="R124" i="4"/>
  <c r="BI124" i="4" s="1"/>
  <c r="Q124" i="4"/>
  <c r="P124" i="4"/>
  <c r="O124" i="4"/>
  <c r="N124" i="4"/>
  <c r="BH124" i="4" s="1"/>
  <c r="M124" i="4"/>
  <c r="L124" i="4"/>
  <c r="K124" i="4"/>
  <c r="J124" i="4"/>
  <c r="I124" i="4"/>
  <c r="H124" i="4"/>
  <c r="G124" i="4"/>
  <c r="F124" i="4"/>
  <c r="D124" i="4" s="1"/>
  <c r="E124" i="4"/>
  <c r="BF124" i="4" s="1"/>
  <c r="BQ123" i="4"/>
  <c r="BM123" i="4"/>
  <c r="BD123" i="4"/>
  <c r="BD133" i="4" s="1"/>
  <c r="BC123" i="4"/>
  <c r="BC133" i="4" s="1"/>
  <c r="BB123" i="4"/>
  <c r="BB133" i="4" s="1"/>
  <c r="BA123" i="4"/>
  <c r="BA133" i="4" s="1"/>
  <c r="AZ123" i="4"/>
  <c r="AZ133" i="4" s="1"/>
  <c r="BQ133" i="4" s="1"/>
  <c r="AY123" i="4"/>
  <c r="AY133" i="4" s="1"/>
  <c r="AX123" i="4"/>
  <c r="AX133" i="4" s="1"/>
  <c r="AW123" i="4"/>
  <c r="AW133" i="4" s="1"/>
  <c r="AV123" i="4"/>
  <c r="BP123" i="4" s="1"/>
  <c r="AU123" i="4"/>
  <c r="AU133" i="4" s="1"/>
  <c r="AT123" i="4"/>
  <c r="AT133" i="4" s="1"/>
  <c r="AS123" i="4"/>
  <c r="AS133" i="4" s="1"/>
  <c r="AR123" i="4"/>
  <c r="BO123" i="4" s="1"/>
  <c r="AQ123" i="4"/>
  <c r="AQ133" i="4" s="1"/>
  <c r="AP123" i="4"/>
  <c r="AP133" i="4" s="1"/>
  <c r="AO123" i="4"/>
  <c r="AO133" i="4" s="1"/>
  <c r="AN123" i="4"/>
  <c r="BN123" i="4" s="1"/>
  <c r="AM123" i="4"/>
  <c r="AM133" i="4" s="1"/>
  <c r="AL123" i="4"/>
  <c r="AL133" i="4" s="1"/>
  <c r="AK123" i="4"/>
  <c r="AK133" i="4" s="1"/>
  <c r="AJ123" i="4"/>
  <c r="AJ133" i="4" s="1"/>
  <c r="BM133" i="4" s="1"/>
  <c r="AI123" i="4"/>
  <c r="AI133" i="4" s="1"/>
  <c r="AH123" i="4"/>
  <c r="AH133" i="4" s="1"/>
  <c r="AG123" i="4"/>
  <c r="AG133" i="4" s="1"/>
  <c r="AF123" i="4"/>
  <c r="AF198" i="4" s="1"/>
  <c r="AE123" i="4"/>
  <c r="AE133" i="4" s="1"/>
  <c r="AD123" i="4"/>
  <c r="AD133" i="4" s="1"/>
  <c r="AC123" i="4"/>
  <c r="AC133" i="4" s="1"/>
  <c r="AB123" i="4"/>
  <c r="AB133" i="4" s="1"/>
  <c r="AB208" i="4" s="1"/>
  <c r="AA123" i="4"/>
  <c r="AA133" i="4" s="1"/>
  <c r="Z123" i="4"/>
  <c r="Z133" i="4" s="1"/>
  <c r="Y123" i="4"/>
  <c r="Y133" i="4" s="1"/>
  <c r="X123" i="4"/>
  <c r="BJ123" i="4" s="1"/>
  <c r="W123" i="4"/>
  <c r="W133" i="4" s="1"/>
  <c r="V123" i="4"/>
  <c r="V133" i="4" s="1"/>
  <c r="U123" i="4"/>
  <c r="U133" i="4" s="1"/>
  <c r="T123" i="4"/>
  <c r="T133" i="4" s="1"/>
  <c r="S123" i="4"/>
  <c r="S133" i="4" s="1"/>
  <c r="R123" i="4"/>
  <c r="R133" i="4" s="1"/>
  <c r="BI133" i="4" s="1"/>
  <c r="Q123" i="4"/>
  <c r="Q133" i="4" s="1"/>
  <c r="P123" i="4"/>
  <c r="O123" i="4"/>
  <c r="O133" i="4" s="1"/>
  <c r="N123" i="4"/>
  <c r="N133" i="4" s="1"/>
  <c r="M123" i="4"/>
  <c r="L123" i="4"/>
  <c r="L133" i="4" s="1"/>
  <c r="L208" i="4" s="1"/>
  <c r="K123" i="4"/>
  <c r="K133" i="4" s="1"/>
  <c r="J123" i="4"/>
  <c r="J133" i="4" s="1"/>
  <c r="I123" i="4"/>
  <c r="H123" i="4"/>
  <c r="H133" i="4" s="1"/>
  <c r="G123" i="4"/>
  <c r="G133" i="4" s="1"/>
  <c r="F123" i="4"/>
  <c r="F133" i="4" s="1"/>
  <c r="E123" i="4"/>
  <c r="E133" i="4" s="1"/>
  <c r="D123" i="4"/>
  <c r="BC121" i="4"/>
  <c r="AM121" i="4"/>
  <c r="W121" i="4"/>
  <c r="G121" i="4"/>
  <c r="BN120" i="4"/>
  <c r="BD120" i="4"/>
  <c r="BC120" i="4"/>
  <c r="BB120" i="4"/>
  <c r="BA120" i="4"/>
  <c r="AZ120" i="4"/>
  <c r="BQ120" i="4" s="1"/>
  <c r="AY120" i="4"/>
  <c r="AX120" i="4"/>
  <c r="AW120" i="4"/>
  <c r="AV120" i="4"/>
  <c r="BP120" i="4" s="1"/>
  <c r="AU120" i="4"/>
  <c r="AT120" i="4"/>
  <c r="AS120" i="4"/>
  <c r="BO120" i="4" s="1"/>
  <c r="BV120" i="4" s="1"/>
  <c r="AR120" i="4"/>
  <c r="AQ120" i="4"/>
  <c r="AP120" i="4"/>
  <c r="AO120" i="4"/>
  <c r="AN120" i="4"/>
  <c r="AM120" i="4"/>
  <c r="AL120" i="4"/>
  <c r="AK120" i="4"/>
  <c r="AJ120" i="4"/>
  <c r="AI120" i="4"/>
  <c r="BM120" i="4" s="1"/>
  <c r="AH120" i="4"/>
  <c r="AG120" i="4"/>
  <c r="AF120" i="4"/>
  <c r="AE120" i="4"/>
  <c r="BL120" i="4" s="1"/>
  <c r="AD120" i="4"/>
  <c r="AC120" i="4"/>
  <c r="AB120" i="4"/>
  <c r="AA120" i="4"/>
  <c r="Z120" i="4"/>
  <c r="Y120" i="4"/>
  <c r="BJ120" i="4" s="1"/>
  <c r="X120" i="4"/>
  <c r="W120" i="4"/>
  <c r="V120" i="4"/>
  <c r="U120" i="4"/>
  <c r="T120" i="4"/>
  <c r="S120" i="4"/>
  <c r="R120" i="4"/>
  <c r="Q120" i="4"/>
  <c r="P120" i="4"/>
  <c r="O120" i="4"/>
  <c r="N120" i="4"/>
  <c r="M120" i="4"/>
  <c r="BH120" i="4" s="1"/>
  <c r="L120" i="4"/>
  <c r="K120" i="4"/>
  <c r="J120" i="4"/>
  <c r="I120" i="4"/>
  <c r="BG120" i="4" s="1"/>
  <c r="H120" i="4"/>
  <c r="G120" i="4"/>
  <c r="F120" i="4"/>
  <c r="E120" i="4"/>
  <c r="D120" i="4" s="1"/>
  <c r="BD119" i="4"/>
  <c r="BD121" i="4" s="1"/>
  <c r="BC119" i="4"/>
  <c r="BB119" i="4"/>
  <c r="BB121" i="4" s="1"/>
  <c r="BA119" i="4"/>
  <c r="BA121" i="4" s="1"/>
  <c r="AZ119" i="4"/>
  <c r="AZ121" i="4" s="1"/>
  <c r="BQ121" i="4" s="1"/>
  <c r="AY119" i="4"/>
  <c r="AY121" i="4" s="1"/>
  <c r="AX119" i="4"/>
  <c r="AX121" i="4" s="1"/>
  <c r="AW119" i="4"/>
  <c r="AW121" i="4" s="1"/>
  <c r="AV119" i="4"/>
  <c r="AV121" i="4" s="1"/>
  <c r="BP121" i="4" s="1"/>
  <c r="AU119" i="4"/>
  <c r="AU121" i="4" s="1"/>
  <c r="AT119" i="4"/>
  <c r="AT121" i="4" s="1"/>
  <c r="AS119" i="4"/>
  <c r="AS121" i="4" s="1"/>
  <c r="AR119" i="4"/>
  <c r="BO119" i="4" s="1"/>
  <c r="AQ119" i="4"/>
  <c r="AQ121" i="4" s="1"/>
  <c r="AP119" i="4"/>
  <c r="AP121" i="4" s="1"/>
  <c r="AO119" i="4"/>
  <c r="AO121" i="4" s="1"/>
  <c r="AN119" i="4"/>
  <c r="AN121" i="4" s="1"/>
  <c r="AM119" i="4"/>
  <c r="BN119" i="4" s="1"/>
  <c r="AL119" i="4"/>
  <c r="AL121" i="4" s="1"/>
  <c r="AK119" i="4"/>
  <c r="AK121" i="4" s="1"/>
  <c r="AJ119" i="4"/>
  <c r="AJ121" i="4" s="1"/>
  <c r="AJ196" i="4" s="1"/>
  <c r="AI119" i="4"/>
  <c r="BM119" i="4" s="1"/>
  <c r="AH119" i="4"/>
  <c r="AH121" i="4" s="1"/>
  <c r="AG119" i="4"/>
  <c r="AG121" i="4" s="1"/>
  <c r="AF119" i="4"/>
  <c r="AF121" i="4" s="1"/>
  <c r="AE119" i="4"/>
  <c r="AE121" i="4" s="1"/>
  <c r="AD119" i="4"/>
  <c r="AD121" i="4" s="1"/>
  <c r="AC119" i="4"/>
  <c r="AC121" i="4" s="1"/>
  <c r="AB119" i="4"/>
  <c r="AB121" i="4" s="1"/>
  <c r="AA119" i="4"/>
  <c r="AA121" i="4" s="1"/>
  <c r="Z119" i="4"/>
  <c r="Z121" i="4" s="1"/>
  <c r="Y119" i="4"/>
  <c r="Y121" i="4" s="1"/>
  <c r="X119" i="4"/>
  <c r="X121" i="4" s="1"/>
  <c r="W119" i="4"/>
  <c r="V119" i="4"/>
  <c r="V121" i="4" s="1"/>
  <c r="U119" i="4"/>
  <c r="U121" i="4" s="1"/>
  <c r="T119" i="4"/>
  <c r="T121" i="4" s="1"/>
  <c r="T196" i="4" s="1"/>
  <c r="S119" i="4"/>
  <c r="BI119" i="4" s="1"/>
  <c r="R119" i="4"/>
  <c r="R121" i="4" s="1"/>
  <c r="Q119" i="4"/>
  <c r="Q121" i="4" s="1"/>
  <c r="P119" i="4"/>
  <c r="P121" i="4" s="1"/>
  <c r="O119" i="4"/>
  <c r="O121" i="4" s="1"/>
  <c r="O196" i="4" s="1"/>
  <c r="N119" i="4"/>
  <c r="N121" i="4" s="1"/>
  <c r="M119" i="4"/>
  <c r="M121" i="4" s="1"/>
  <c r="BH121" i="4" s="1"/>
  <c r="L119" i="4"/>
  <c r="L121" i="4" s="1"/>
  <c r="K119" i="4"/>
  <c r="K121" i="4" s="1"/>
  <c r="J119" i="4"/>
  <c r="J121" i="4" s="1"/>
  <c r="I119" i="4"/>
  <c r="H119" i="4"/>
  <c r="H121" i="4" s="1"/>
  <c r="G119" i="4"/>
  <c r="D119" i="4" s="1"/>
  <c r="F119" i="4"/>
  <c r="F121" i="4" s="1"/>
  <c r="E119" i="4"/>
  <c r="E121" i="4" s="1"/>
  <c r="BD116" i="4"/>
  <c r="BC116" i="4"/>
  <c r="BB116" i="4"/>
  <c r="BA116" i="4"/>
  <c r="AZ116" i="4"/>
  <c r="BQ116" i="4" s="1"/>
  <c r="AY116" i="4"/>
  <c r="AX116" i="4"/>
  <c r="AW116" i="4"/>
  <c r="AV116" i="4"/>
  <c r="BP116" i="4" s="1"/>
  <c r="AU116" i="4"/>
  <c r="AT116" i="4"/>
  <c r="AS116" i="4"/>
  <c r="AR116" i="4"/>
  <c r="BO116" i="4" s="1"/>
  <c r="AQ116" i="4"/>
  <c r="AP116" i="4"/>
  <c r="AO116" i="4"/>
  <c r="AN116" i="4"/>
  <c r="BN116" i="4" s="1"/>
  <c r="AM116" i="4"/>
  <c r="AL116" i="4"/>
  <c r="AK116" i="4"/>
  <c r="AJ116" i="4"/>
  <c r="BM116" i="4" s="1"/>
  <c r="AI116" i="4"/>
  <c r="AH116" i="4"/>
  <c r="AG116" i="4"/>
  <c r="AF116" i="4"/>
  <c r="AE116" i="4"/>
  <c r="AD116" i="4"/>
  <c r="AC116" i="4"/>
  <c r="AB116" i="4"/>
  <c r="AB191" i="4" s="1"/>
  <c r="AA116" i="4"/>
  <c r="Z116" i="4"/>
  <c r="Y116" i="4"/>
  <c r="X116" i="4"/>
  <c r="BJ116" i="4" s="1"/>
  <c r="W116" i="4"/>
  <c r="V116" i="4"/>
  <c r="U116" i="4"/>
  <c r="T116" i="4"/>
  <c r="BI116" i="4" s="1"/>
  <c r="S116" i="4"/>
  <c r="R116" i="4"/>
  <c r="Q116" i="4"/>
  <c r="P116" i="4"/>
  <c r="O116" i="4"/>
  <c r="N116" i="4"/>
  <c r="M116" i="4"/>
  <c r="L116" i="4"/>
  <c r="L191" i="4" s="1"/>
  <c r="K116" i="4"/>
  <c r="J116" i="4"/>
  <c r="I116" i="4"/>
  <c r="H116" i="4"/>
  <c r="D116" i="4" s="1"/>
  <c r="G116" i="4"/>
  <c r="F116" i="4"/>
  <c r="E116" i="4"/>
  <c r="BD115" i="4"/>
  <c r="BC115" i="4"/>
  <c r="BC117" i="4" s="1"/>
  <c r="BB115" i="4"/>
  <c r="BB117" i="4" s="1"/>
  <c r="BA115" i="4"/>
  <c r="AZ115" i="4"/>
  <c r="AY115" i="4"/>
  <c r="AY117" i="4" s="1"/>
  <c r="AX115" i="4"/>
  <c r="BP115" i="4" s="1"/>
  <c r="AW115" i="4"/>
  <c r="AV115" i="4"/>
  <c r="AU115" i="4"/>
  <c r="AU117" i="4" s="1"/>
  <c r="AT115" i="4"/>
  <c r="AT117" i="4" s="1"/>
  <c r="AS115" i="4"/>
  <c r="AR115" i="4"/>
  <c r="AQ115" i="4"/>
  <c r="AQ117" i="4" s="1"/>
  <c r="AP115" i="4"/>
  <c r="AP117" i="4" s="1"/>
  <c r="AO115" i="4"/>
  <c r="AN115" i="4"/>
  <c r="AM115" i="4"/>
  <c r="AL115" i="4"/>
  <c r="AL117" i="4" s="1"/>
  <c r="AK115" i="4"/>
  <c r="AJ115" i="4"/>
  <c r="AI115" i="4"/>
  <c r="AH115" i="4"/>
  <c r="AH117" i="4" s="1"/>
  <c r="AG115" i="4"/>
  <c r="AF115" i="4"/>
  <c r="AE115" i="4"/>
  <c r="AE117" i="4" s="1"/>
  <c r="AD115" i="4"/>
  <c r="AD117" i="4" s="1"/>
  <c r="AC115" i="4"/>
  <c r="AB115" i="4"/>
  <c r="AA115" i="4"/>
  <c r="AA117" i="4" s="1"/>
  <c r="Z115" i="4"/>
  <c r="Z117" i="4" s="1"/>
  <c r="Y115" i="4"/>
  <c r="X115" i="4"/>
  <c r="W115" i="4"/>
  <c r="W117" i="4" s="1"/>
  <c r="V115" i="4"/>
  <c r="BJ115" i="4" s="1"/>
  <c r="U115" i="4"/>
  <c r="T115" i="4"/>
  <c r="S115" i="4"/>
  <c r="S117" i="4" s="1"/>
  <c r="R115" i="4"/>
  <c r="BI115" i="4" s="1"/>
  <c r="Q115" i="4"/>
  <c r="P115" i="4"/>
  <c r="O115" i="4"/>
  <c r="O117" i="4" s="1"/>
  <c r="N115" i="4"/>
  <c r="BH115" i="4" s="1"/>
  <c r="M115" i="4"/>
  <c r="L115" i="4"/>
  <c r="K115" i="4"/>
  <c r="K117" i="4" s="1"/>
  <c r="J115" i="4"/>
  <c r="J117" i="4" s="1"/>
  <c r="I115" i="4"/>
  <c r="H115" i="4"/>
  <c r="G115" i="4"/>
  <c r="G117" i="4" s="1"/>
  <c r="F115" i="4"/>
  <c r="E115" i="4"/>
  <c r="BQ114" i="4"/>
  <c r="BD114" i="4"/>
  <c r="BC114" i="4"/>
  <c r="BB114" i="4"/>
  <c r="BA114" i="4"/>
  <c r="BA117" i="4" s="1"/>
  <c r="AZ114" i="4"/>
  <c r="AY114" i="4"/>
  <c r="AX114" i="4"/>
  <c r="AW114" i="4"/>
  <c r="AW117" i="4" s="1"/>
  <c r="AV114" i="4"/>
  <c r="AU114" i="4"/>
  <c r="AT114" i="4"/>
  <c r="AS114" i="4"/>
  <c r="AS117" i="4" s="1"/>
  <c r="AR114" i="4"/>
  <c r="AQ114" i="4"/>
  <c r="AP114" i="4"/>
  <c r="AO114" i="4"/>
  <c r="AO117" i="4" s="1"/>
  <c r="AN114" i="4"/>
  <c r="AM114" i="4"/>
  <c r="AL114" i="4"/>
  <c r="AK114" i="4"/>
  <c r="AK117" i="4" s="1"/>
  <c r="AJ114" i="4"/>
  <c r="BM114" i="4" s="1"/>
  <c r="AI114" i="4"/>
  <c r="AH114" i="4"/>
  <c r="AG114" i="4"/>
  <c r="AG117" i="4" s="1"/>
  <c r="AF114" i="4"/>
  <c r="AE114" i="4"/>
  <c r="BL114" i="4" s="1"/>
  <c r="AD114" i="4"/>
  <c r="AC114" i="4"/>
  <c r="AC117" i="4" s="1"/>
  <c r="AB114" i="4"/>
  <c r="AA114" i="4"/>
  <c r="Z114" i="4"/>
  <c r="Y114" i="4"/>
  <c r="Y117" i="4" s="1"/>
  <c r="X114" i="4"/>
  <c r="W114" i="4"/>
  <c r="V114" i="4"/>
  <c r="U114" i="4"/>
  <c r="U117" i="4" s="1"/>
  <c r="T114" i="4"/>
  <c r="S114" i="4"/>
  <c r="R114" i="4"/>
  <c r="Q114" i="4"/>
  <c r="Q117" i="4" s="1"/>
  <c r="P114" i="4"/>
  <c r="P189" i="4" s="1"/>
  <c r="O114" i="4"/>
  <c r="N114" i="4"/>
  <c r="M114" i="4"/>
  <c r="M117" i="4" s="1"/>
  <c r="L114" i="4"/>
  <c r="K114" i="4"/>
  <c r="J114" i="4"/>
  <c r="I114" i="4"/>
  <c r="I117" i="4" s="1"/>
  <c r="H114" i="4"/>
  <c r="G114" i="4"/>
  <c r="F114" i="4"/>
  <c r="E114" i="4"/>
  <c r="E117" i="4" s="1"/>
  <c r="D114" i="4"/>
  <c r="AU112" i="4"/>
  <c r="AQ112" i="4"/>
  <c r="AE112" i="4"/>
  <c r="BL112" i="4" s="1"/>
  <c r="AA112" i="4"/>
  <c r="K112" i="4"/>
  <c r="BD111" i="4"/>
  <c r="BC111" i="4"/>
  <c r="BB111" i="4"/>
  <c r="BA111" i="4"/>
  <c r="AZ111" i="4"/>
  <c r="BQ111" i="4" s="1"/>
  <c r="AY111" i="4"/>
  <c r="AX111" i="4"/>
  <c r="AW111" i="4"/>
  <c r="AV111" i="4"/>
  <c r="BP111" i="4" s="1"/>
  <c r="AU111" i="4"/>
  <c r="AT111" i="4"/>
  <c r="AS111" i="4"/>
  <c r="BO111" i="4" s="1"/>
  <c r="BV111" i="4" s="1"/>
  <c r="AR111" i="4"/>
  <c r="AQ111" i="4"/>
  <c r="AP111" i="4"/>
  <c r="AO111" i="4"/>
  <c r="BN111" i="4" s="1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BJ111" i="4" s="1"/>
  <c r="X111" i="4"/>
  <c r="W111" i="4"/>
  <c r="V111" i="4"/>
  <c r="U111" i="4"/>
  <c r="T111" i="4"/>
  <c r="S111" i="4"/>
  <c r="R111" i="4"/>
  <c r="Q111" i="4"/>
  <c r="P111" i="4"/>
  <c r="O111" i="4"/>
  <c r="N111" i="4"/>
  <c r="M111" i="4"/>
  <c r="BH111" i="4" s="1"/>
  <c r="L111" i="4"/>
  <c r="K111" i="4"/>
  <c r="J111" i="4"/>
  <c r="I111" i="4"/>
  <c r="BG111" i="4" s="1"/>
  <c r="H111" i="4"/>
  <c r="G111" i="4"/>
  <c r="F111" i="4"/>
  <c r="E111" i="4"/>
  <c r="D111" i="4" s="1"/>
  <c r="BL110" i="4"/>
  <c r="BU110" i="4" s="1"/>
  <c r="BH110" i="4"/>
  <c r="BD110" i="4"/>
  <c r="BD112" i="4" s="1"/>
  <c r="BC110" i="4"/>
  <c r="BC112" i="4" s="1"/>
  <c r="BB110" i="4"/>
  <c r="BB112" i="4" s="1"/>
  <c r="BA110" i="4"/>
  <c r="BA112" i="4" s="1"/>
  <c r="AZ110" i="4"/>
  <c r="AZ112" i="4" s="1"/>
  <c r="AY110" i="4"/>
  <c r="AY112" i="4" s="1"/>
  <c r="AX110" i="4"/>
  <c r="AX112" i="4" s="1"/>
  <c r="AW110" i="4"/>
  <c r="AW112" i="4" s="1"/>
  <c r="AV110" i="4"/>
  <c r="AV112" i="4" s="1"/>
  <c r="AU110" i="4"/>
  <c r="AT110" i="4"/>
  <c r="AT112" i="4" s="1"/>
  <c r="AS110" i="4"/>
  <c r="AS112" i="4" s="1"/>
  <c r="AR110" i="4"/>
  <c r="AQ110" i="4"/>
  <c r="AP110" i="4"/>
  <c r="AP112" i="4" s="1"/>
  <c r="AO110" i="4"/>
  <c r="AO112" i="4" s="1"/>
  <c r="AN110" i="4"/>
  <c r="AN112" i="4" s="1"/>
  <c r="AM110" i="4"/>
  <c r="BN110" i="4" s="1"/>
  <c r="AL110" i="4"/>
  <c r="AL112" i="4" s="1"/>
  <c r="AK110" i="4"/>
  <c r="AK112" i="4" s="1"/>
  <c r="AJ110" i="4"/>
  <c r="AJ112" i="4" s="1"/>
  <c r="AI110" i="4"/>
  <c r="BM110" i="4" s="1"/>
  <c r="AH110" i="4"/>
  <c r="AH112" i="4" s="1"/>
  <c r="AG110" i="4"/>
  <c r="AG112" i="4" s="1"/>
  <c r="AF110" i="4"/>
  <c r="AF112" i="4" s="1"/>
  <c r="AE110" i="4"/>
  <c r="AD110" i="4"/>
  <c r="AD112" i="4" s="1"/>
  <c r="AC110" i="4"/>
  <c r="AC112" i="4" s="1"/>
  <c r="AB110" i="4"/>
  <c r="AB112" i="4" s="1"/>
  <c r="AA110" i="4"/>
  <c r="Z110" i="4"/>
  <c r="Z112" i="4" s="1"/>
  <c r="Y110" i="4"/>
  <c r="Y112" i="4" s="1"/>
  <c r="X110" i="4"/>
  <c r="X112" i="4" s="1"/>
  <c r="W110" i="4"/>
  <c r="W112" i="4" s="1"/>
  <c r="V110" i="4"/>
  <c r="V112" i="4" s="1"/>
  <c r="U110" i="4"/>
  <c r="U112" i="4" s="1"/>
  <c r="T110" i="4"/>
  <c r="T112" i="4" s="1"/>
  <c r="S110" i="4"/>
  <c r="BI110" i="4" s="1"/>
  <c r="R110" i="4"/>
  <c r="R112" i="4" s="1"/>
  <c r="Q110" i="4"/>
  <c r="Q112" i="4" s="1"/>
  <c r="P110" i="4"/>
  <c r="P112" i="4" s="1"/>
  <c r="P187" i="4" s="1"/>
  <c r="O110" i="4"/>
  <c r="O112" i="4" s="1"/>
  <c r="N110" i="4"/>
  <c r="N112" i="4" s="1"/>
  <c r="M110" i="4"/>
  <c r="M112" i="4" s="1"/>
  <c r="BH112" i="4" s="1"/>
  <c r="L110" i="4"/>
  <c r="L112" i="4" s="1"/>
  <c r="K110" i="4"/>
  <c r="J110" i="4"/>
  <c r="J112" i="4" s="1"/>
  <c r="I110" i="4"/>
  <c r="BG110" i="4" s="1"/>
  <c r="H110" i="4"/>
  <c r="H112" i="4" s="1"/>
  <c r="G110" i="4"/>
  <c r="D110" i="4" s="1"/>
  <c r="F110" i="4"/>
  <c r="F112" i="4" s="1"/>
  <c r="E110" i="4"/>
  <c r="E112" i="4" s="1"/>
  <c r="BB108" i="4"/>
  <c r="AX108" i="4"/>
  <c r="AL108" i="4"/>
  <c r="AH108" i="4"/>
  <c r="V108" i="4"/>
  <c r="R108" i="4"/>
  <c r="BQ107" i="4"/>
  <c r="BM107" i="4"/>
  <c r="BI107" i="4"/>
  <c r="BT107" i="4" s="1"/>
  <c r="BD107" i="4"/>
  <c r="BC107" i="4"/>
  <c r="BB107" i="4"/>
  <c r="BA107" i="4"/>
  <c r="AZ107" i="4"/>
  <c r="AY107" i="4"/>
  <c r="AX107" i="4"/>
  <c r="AW107" i="4"/>
  <c r="AV107" i="4"/>
  <c r="BP107" i="4" s="1"/>
  <c r="AU107" i="4"/>
  <c r="AT107" i="4"/>
  <c r="AS107" i="4"/>
  <c r="AR107" i="4"/>
  <c r="BO107" i="4" s="1"/>
  <c r="AQ107" i="4"/>
  <c r="AP107" i="4"/>
  <c r="AO107" i="4"/>
  <c r="AN107" i="4"/>
  <c r="BN107" i="4" s="1"/>
  <c r="AM107" i="4"/>
  <c r="AL107" i="4"/>
  <c r="AK107" i="4"/>
  <c r="AJ107" i="4"/>
  <c r="AI107" i="4"/>
  <c r="AH107" i="4"/>
  <c r="AG107" i="4"/>
  <c r="AF107" i="4"/>
  <c r="AE107" i="4"/>
  <c r="BL107" i="4" s="1"/>
  <c r="BU107" i="4" s="1"/>
  <c r="AD107" i="4"/>
  <c r="AC107" i="4"/>
  <c r="AB107" i="4"/>
  <c r="AA107" i="4"/>
  <c r="Z107" i="4"/>
  <c r="BK107" i="4" s="1"/>
  <c r="Y107" i="4"/>
  <c r="X107" i="4"/>
  <c r="BJ107" i="4" s="1"/>
  <c r="W107" i="4"/>
  <c r="V107" i="4"/>
  <c r="U107" i="4"/>
  <c r="T107" i="4"/>
  <c r="S107" i="4"/>
  <c r="R107" i="4"/>
  <c r="Q107" i="4"/>
  <c r="P107" i="4"/>
  <c r="O107" i="4"/>
  <c r="N107" i="4"/>
  <c r="M107" i="4"/>
  <c r="BH107" i="4" s="1"/>
  <c r="L107" i="4"/>
  <c r="K107" i="4"/>
  <c r="J107" i="4"/>
  <c r="I107" i="4"/>
  <c r="BG107" i="4" s="1"/>
  <c r="H107" i="4"/>
  <c r="G107" i="4"/>
  <c r="F107" i="4"/>
  <c r="E107" i="4"/>
  <c r="BF107" i="4" s="1"/>
  <c r="D107" i="4"/>
  <c r="BO106" i="4"/>
  <c r="BD106" i="4"/>
  <c r="BD108" i="4" s="1"/>
  <c r="BC106" i="4"/>
  <c r="BC108" i="4" s="1"/>
  <c r="BB106" i="4"/>
  <c r="BA106" i="4"/>
  <c r="BA108" i="4" s="1"/>
  <c r="AZ106" i="4"/>
  <c r="AZ108" i="4" s="1"/>
  <c r="AY106" i="4"/>
  <c r="AY108" i="4" s="1"/>
  <c r="AX106" i="4"/>
  <c r="BP106" i="4" s="1"/>
  <c r="AW106" i="4"/>
  <c r="AW108" i="4" s="1"/>
  <c r="AV106" i="4"/>
  <c r="AV108" i="4" s="1"/>
  <c r="AU106" i="4"/>
  <c r="AU108" i="4" s="1"/>
  <c r="AT106" i="4"/>
  <c r="AT108" i="4" s="1"/>
  <c r="BO108" i="4" s="1"/>
  <c r="AS106" i="4"/>
  <c r="AS108" i="4" s="1"/>
  <c r="AR106" i="4"/>
  <c r="AR108" i="4" s="1"/>
  <c r="AQ106" i="4"/>
  <c r="AQ108" i="4" s="1"/>
  <c r="AP106" i="4"/>
  <c r="AP108" i="4" s="1"/>
  <c r="AO106" i="4"/>
  <c r="AO108" i="4" s="1"/>
  <c r="AN106" i="4"/>
  <c r="AN108" i="4" s="1"/>
  <c r="AM106" i="4"/>
  <c r="BN106" i="4" s="1"/>
  <c r="AL106" i="4"/>
  <c r="AK106" i="4"/>
  <c r="AK108" i="4" s="1"/>
  <c r="AJ106" i="4"/>
  <c r="AJ108" i="4" s="1"/>
  <c r="AI106" i="4"/>
  <c r="BM106" i="4" s="1"/>
  <c r="AH106" i="4"/>
  <c r="AG106" i="4"/>
  <c r="AG108" i="4" s="1"/>
  <c r="AF106" i="4"/>
  <c r="AF108" i="4" s="1"/>
  <c r="AE106" i="4"/>
  <c r="AE108" i="4" s="1"/>
  <c r="BL108" i="4" s="1"/>
  <c r="AD106" i="4"/>
  <c r="AD108" i="4" s="1"/>
  <c r="AC106" i="4"/>
  <c r="AC108" i="4" s="1"/>
  <c r="AB106" i="4"/>
  <c r="AB108" i="4" s="1"/>
  <c r="AA106" i="4"/>
  <c r="AA108" i="4" s="1"/>
  <c r="Z106" i="4"/>
  <c r="Z108" i="4" s="1"/>
  <c r="BK108" i="4" s="1"/>
  <c r="Y106" i="4"/>
  <c r="Y108" i="4" s="1"/>
  <c r="X106" i="4"/>
  <c r="X108" i="4" s="1"/>
  <c r="X183" i="4" s="1"/>
  <c r="W106" i="4"/>
  <c r="W108" i="4" s="1"/>
  <c r="V106" i="4"/>
  <c r="BJ106" i="4" s="1"/>
  <c r="U106" i="4"/>
  <c r="U108" i="4" s="1"/>
  <c r="T106" i="4"/>
  <c r="T108" i="4" s="1"/>
  <c r="S106" i="4"/>
  <c r="S108" i="4" s="1"/>
  <c r="S183" i="4" s="1"/>
  <c r="R106" i="4"/>
  <c r="BI106" i="4" s="1"/>
  <c r="Q106" i="4"/>
  <c r="Q108" i="4" s="1"/>
  <c r="P106" i="4"/>
  <c r="P108" i="4" s="1"/>
  <c r="O106" i="4"/>
  <c r="O108" i="4" s="1"/>
  <c r="N106" i="4"/>
  <c r="BH106" i="4" s="1"/>
  <c r="M106" i="4"/>
  <c r="M108" i="4" s="1"/>
  <c r="L106" i="4"/>
  <c r="L108" i="4" s="1"/>
  <c r="K106" i="4"/>
  <c r="K108" i="4" s="1"/>
  <c r="J106" i="4"/>
  <c r="J108" i="4" s="1"/>
  <c r="I106" i="4"/>
  <c r="I108" i="4" s="1"/>
  <c r="H106" i="4"/>
  <c r="H108" i="4" s="1"/>
  <c r="H183" i="4" s="1"/>
  <c r="G106" i="4"/>
  <c r="G108" i="4" s="1"/>
  <c r="F106" i="4"/>
  <c r="D106" i="4" s="1"/>
  <c r="E106" i="4"/>
  <c r="E108" i="4" s="1"/>
  <c r="BD103" i="4"/>
  <c r="BC103" i="4"/>
  <c r="BB103" i="4"/>
  <c r="BA103" i="4"/>
  <c r="AZ103" i="4"/>
  <c r="AY103" i="4"/>
  <c r="BP103" i="4" s="1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BN103" i="4" s="1"/>
  <c r="AL103" i="4"/>
  <c r="AK103" i="4"/>
  <c r="AJ103" i="4"/>
  <c r="AI103" i="4"/>
  <c r="BM103" i="4" s="1"/>
  <c r="AH103" i="4"/>
  <c r="AG103" i="4"/>
  <c r="AF103" i="4"/>
  <c r="AE103" i="4"/>
  <c r="BL103" i="4" s="1"/>
  <c r="AD103" i="4"/>
  <c r="AC103" i="4"/>
  <c r="AB103" i="4"/>
  <c r="AA103" i="4"/>
  <c r="AA178" i="4" s="1"/>
  <c r="Z103" i="4"/>
  <c r="Y103" i="4"/>
  <c r="X103" i="4"/>
  <c r="W103" i="4"/>
  <c r="V103" i="4"/>
  <c r="U103" i="4"/>
  <c r="T103" i="4"/>
  <c r="S103" i="4"/>
  <c r="BI103" i="4" s="1"/>
  <c r="R103" i="4"/>
  <c r="Q103" i="4"/>
  <c r="P103" i="4"/>
  <c r="O103" i="4"/>
  <c r="BH103" i="4" s="1"/>
  <c r="N103" i="4"/>
  <c r="M103" i="4"/>
  <c r="L103" i="4"/>
  <c r="K103" i="4"/>
  <c r="K178" i="4" s="1"/>
  <c r="J103" i="4"/>
  <c r="I103" i="4"/>
  <c r="H103" i="4"/>
  <c r="G103" i="4"/>
  <c r="D103" i="4" s="1"/>
  <c r="F103" i="4"/>
  <c r="E103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BO102" i="4" s="1"/>
  <c r="AR102" i="4"/>
  <c r="AQ102" i="4"/>
  <c r="AP102" i="4"/>
  <c r="AO102" i="4"/>
  <c r="BN102" i="4" s="1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Y104" i="4" s="1"/>
  <c r="X102" i="4"/>
  <c r="W102" i="4"/>
  <c r="V102" i="4"/>
  <c r="U102" i="4"/>
  <c r="T102" i="4"/>
  <c r="S102" i="4"/>
  <c r="R102" i="4"/>
  <c r="Q102" i="4"/>
  <c r="P102" i="4"/>
  <c r="O102" i="4"/>
  <c r="N102" i="4"/>
  <c r="M102" i="4"/>
  <c r="BH102" i="4" s="1"/>
  <c r="L102" i="4"/>
  <c r="K102" i="4"/>
  <c r="J102" i="4"/>
  <c r="I102" i="4"/>
  <c r="BG102" i="4" s="1"/>
  <c r="H102" i="4"/>
  <c r="G102" i="4"/>
  <c r="F102" i="4"/>
  <c r="E102" i="4"/>
  <c r="D102" i="4" s="1"/>
  <c r="BL101" i="4"/>
  <c r="BU101" i="4" s="1"/>
  <c r="BD101" i="4"/>
  <c r="BC101" i="4"/>
  <c r="BB101" i="4"/>
  <c r="BA101" i="4"/>
  <c r="AZ101" i="4"/>
  <c r="AY101" i="4"/>
  <c r="BP101" i="4" s="1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BN101" i="4" s="1"/>
  <c r="AL101" i="4"/>
  <c r="AK101" i="4"/>
  <c r="AJ101" i="4"/>
  <c r="AI101" i="4"/>
  <c r="BM101" i="4" s="1"/>
  <c r="AH101" i="4"/>
  <c r="AG101" i="4"/>
  <c r="AF101" i="4"/>
  <c r="AE101" i="4"/>
  <c r="AE176" i="4" s="1"/>
  <c r="AD101" i="4"/>
  <c r="AC101" i="4"/>
  <c r="AB101" i="4"/>
  <c r="AA101" i="4"/>
  <c r="Z101" i="4"/>
  <c r="BK101" i="4" s="1"/>
  <c r="Y101" i="4"/>
  <c r="X101" i="4"/>
  <c r="W101" i="4"/>
  <c r="V101" i="4"/>
  <c r="BJ101" i="4" s="1"/>
  <c r="U101" i="4"/>
  <c r="T101" i="4"/>
  <c r="S101" i="4"/>
  <c r="BI101" i="4" s="1"/>
  <c r="BT101" i="4" s="1"/>
  <c r="R101" i="4"/>
  <c r="Q101" i="4"/>
  <c r="P101" i="4"/>
  <c r="O101" i="4"/>
  <c r="BH101" i="4" s="1"/>
  <c r="N101" i="4"/>
  <c r="M101" i="4"/>
  <c r="L101" i="4"/>
  <c r="K101" i="4"/>
  <c r="J101" i="4"/>
  <c r="I101" i="4"/>
  <c r="H101" i="4"/>
  <c r="G101" i="4"/>
  <c r="D101" i="4" s="1"/>
  <c r="F101" i="4"/>
  <c r="E101" i="4"/>
  <c r="BD100" i="4"/>
  <c r="BD104" i="4" s="1"/>
  <c r="BC100" i="4"/>
  <c r="BB100" i="4"/>
  <c r="BB104" i="4" s="1"/>
  <c r="BA100" i="4"/>
  <c r="BA104" i="4" s="1"/>
  <c r="AZ100" i="4"/>
  <c r="AZ104" i="4" s="1"/>
  <c r="AY100" i="4"/>
  <c r="AX100" i="4"/>
  <c r="AX104" i="4" s="1"/>
  <c r="AW100" i="4"/>
  <c r="AW104" i="4" s="1"/>
  <c r="AV100" i="4"/>
  <c r="AV104" i="4" s="1"/>
  <c r="AU100" i="4"/>
  <c r="AT100" i="4"/>
  <c r="AT104" i="4" s="1"/>
  <c r="AS100" i="4"/>
  <c r="BO100" i="4" s="1"/>
  <c r="AR100" i="4"/>
  <c r="AR104" i="4" s="1"/>
  <c r="AQ100" i="4"/>
  <c r="AP100" i="4"/>
  <c r="AP104" i="4" s="1"/>
  <c r="AO100" i="4"/>
  <c r="BN100" i="4" s="1"/>
  <c r="AN100" i="4"/>
  <c r="AN104" i="4" s="1"/>
  <c r="AM100" i="4"/>
  <c r="AL100" i="4"/>
  <c r="AL104" i="4" s="1"/>
  <c r="AK100" i="4"/>
  <c r="AK104" i="4" s="1"/>
  <c r="AJ100" i="4"/>
  <c r="AJ104" i="4" s="1"/>
  <c r="AI100" i="4"/>
  <c r="AH100" i="4"/>
  <c r="AH104" i="4" s="1"/>
  <c r="AG100" i="4"/>
  <c r="AG104" i="4" s="1"/>
  <c r="AF100" i="4"/>
  <c r="AF104" i="4" s="1"/>
  <c r="AE100" i="4"/>
  <c r="AD100" i="4"/>
  <c r="AD104" i="4" s="1"/>
  <c r="AC100" i="4"/>
  <c r="AC104" i="4" s="1"/>
  <c r="AB100" i="4"/>
  <c r="AB104" i="4" s="1"/>
  <c r="AB179" i="4" s="1"/>
  <c r="AA100" i="4"/>
  <c r="Z100" i="4"/>
  <c r="Z104" i="4" s="1"/>
  <c r="Y100" i="4"/>
  <c r="BJ100" i="4" s="1"/>
  <c r="X100" i="4"/>
  <c r="X104" i="4" s="1"/>
  <c r="W100" i="4"/>
  <c r="V100" i="4"/>
  <c r="V104" i="4" s="1"/>
  <c r="U100" i="4"/>
  <c r="U104" i="4" s="1"/>
  <c r="T100" i="4"/>
  <c r="T104" i="4" s="1"/>
  <c r="S100" i="4"/>
  <c r="R100" i="4"/>
  <c r="Q100" i="4"/>
  <c r="Q104" i="4" s="1"/>
  <c r="P100" i="4"/>
  <c r="P104" i="4" s="1"/>
  <c r="O100" i="4"/>
  <c r="N100" i="4"/>
  <c r="N104" i="4" s="1"/>
  <c r="M100" i="4"/>
  <c r="BH100" i="4" s="1"/>
  <c r="L100" i="4"/>
  <c r="L104" i="4" s="1"/>
  <c r="L179" i="4" s="1"/>
  <c r="K100" i="4"/>
  <c r="J100" i="4"/>
  <c r="J104" i="4" s="1"/>
  <c r="I100" i="4"/>
  <c r="BG100" i="4" s="1"/>
  <c r="H100" i="4"/>
  <c r="H104" i="4" s="1"/>
  <c r="G100" i="4"/>
  <c r="F100" i="4"/>
  <c r="F104" i="4" s="1"/>
  <c r="E100" i="4"/>
  <c r="D100" i="4" s="1"/>
  <c r="AV98" i="4"/>
  <c r="AR98" i="4"/>
  <c r="AF98" i="4"/>
  <c r="AB98" i="4"/>
  <c r="P98" i="4"/>
  <c r="L98" i="4"/>
  <c r="BS97" i="4"/>
  <c r="BG97" i="4"/>
  <c r="BD97" i="4"/>
  <c r="BC97" i="4"/>
  <c r="BB97" i="4"/>
  <c r="BA97" i="4"/>
  <c r="AZ97" i="4"/>
  <c r="BQ97" i="4" s="1"/>
  <c r="AY97" i="4"/>
  <c r="AX97" i="4"/>
  <c r="BP97" i="4" s="1"/>
  <c r="AW97" i="4"/>
  <c r="AV97" i="4"/>
  <c r="AU97" i="4"/>
  <c r="AT97" i="4"/>
  <c r="BO97" i="4" s="1"/>
  <c r="BV97" i="4" s="1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BK97" i="4" s="1"/>
  <c r="Y97" i="4"/>
  <c r="X97" i="4"/>
  <c r="W97" i="4"/>
  <c r="V97" i="4"/>
  <c r="BJ97" i="4" s="1"/>
  <c r="U97" i="4"/>
  <c r="T97" i="4"/>
  <c r="S97" i="4"/>
  <c r="R97" i="4"/>
  <c r="BI97" i="4" s="1"/>
  <c r="Q97" i="4"/>
  <c r="P97" i="4"/>
  <c r="O97" i="4"/>
  <c r="N97" i="4"/>
  <c r="BH97" i="4" s="1"/>
  <c r="M97" i="4"/>
  <c r="L97" i="4"/>
  <c r="K97" i="4"/>
  <c r="J97" i="4"/>
  <c r="I97" i="4"/>
  <c r="H97" i="4"/>
  <c r="G97" i="4"/>
  <c r="F97" i="4"/>
  <c r="D97" i="4" s="1"/>
  <c r="E97" i="4"/>
  <c r="BF97" i="4" s="1"/>
  <c r="BQ96" i="4"/>
  <c r="BM96" i="4"/>
  <c r="BI96" i="4"/>
  <c r="BD96" i="4"/>
  <c r="BD98" i="4" s="1"/>
  <c r="BC96" i="4"/>
  <c r="BC98" i="4" s="1"/>
  <c r="BB96" i="4"/>
  <c r="BB98" i="4" s="1"/>
  <c r="BA96" i="4"/>
  <c r="BA98" i="4" s="1"/>
  <c r="AZ96" i="4"/>
  <c r="AZ98" i="4" s="1"/>
  <c r="BQ98" i="4" s="1"/>
  <c r="AY96" i="4"/>
  <c r="AY98" i="4" s="1"/>
  <c r="AX96" i="4"/>
  <c r="AX98" i="4" s="1"/>
  <c r="AW96" i="4"/>
  <c r="AW98" i="4" s="1"/>
  <c r="AV96" i="4"/>
  <c r="BP96" i="4" s="1"/>
  <c r="AU96" i="4"/>
  <c r="AU98" i="4" s="1"/>
  <c r="AT96" i="4"/>
  <c r="AT98" i="4" s="1"/>
  <c r="AS96" i="4"/>
  <c r="AS98" i="4" s="1"/>
  <c r="AR96" i="4"/>
  <c r="BO96" i="4" s="1"/>
  <c r="AQ96" i="4"/>
  <c r="AQ98" i="4" s="1"/>
  <c r="AP96" i="4"/>
  <c r="AP98" i="4" s="1"/>
  <c r="AO96" i="4"/>
  <c r="AO98" i="4" s="1"/>
  <c r="AN96" i="4"/>
  <c r="BN96" i="4" s="1"/>
  <c r="AM96" i="4"/>
  <c r="AM98" i="4" s="1"/>
  <c r="AL96" i="4"/>
  <c r="AL98" i="4" s="1"/>
  <c r="AK96" i="4"/>
  <c r="AK98" i="4" s="1"/>
  <c r="AJ96" i="4"/>
  <c r="AJ98" i="4" s="1"/>
  <c r="BM98" i="4" s="1"/>
  <c r="AI96" i="4"/>
  <c r="AI98" i="4" s="1"/>
  <c r="AH96" i="4"/>
  <c r="AH98" i="4" s="1"/>
  <c r="AG96" i="4"/>
  <c r="AG98" i="4" s="1"/>
  <c r="AF96" i="4"/>
  <c r="AE96" i="4"/>
  <c r="AE98" i="4" s="1"/>
  <c r="AD96" i="4"/>
  <c r="AD98" i="4" s="1"/>
  <c r="AC96" i="4"/>
  <c r="AC98" i="4" s="1"/>
  <c r="AB96" i="4"/>
  <c r="AB171" i="4" s="1"/>
  <c r="AA96" i="4"/>
  <c r="AA98" i="4" s="1"/>
  <c r="Z96" i="4"/>
  <c r="Z98" i="4" s="1"/>
  <c r="Y96" i="4"/>
  <c r="Y98" i="4" s="1"/>
  <c r="X96" i="4"/>
  <c r="BJ96" i="4" s="1"/>
  <c r="W96" i="4"/>
  <c r="W98" i="4" s="1"/>
  <c r="V96" i="4"/>
  <c r="V98" i="4" s="1"/>
  <c r="U96" i="4"/>
  <c r="U98" i="4" s="1"/>
  <c r="T96" i="4"/>
  <c r="T98" i="4" s="1"/>
  <c r="BI98" i="4" s="1"/>
  <c r="S96" i="4"/>
  <c r="S98" i="4" s="1"/>
  <c r="S173" i="4" s="1"/>
  <c r="R96" i="4"/>
  <c r="R98" i="4" s="1"/>
  <c r="Q96" i="4"/>
  <c r="Q98" i="4" s="1"/>
  <c r="P96" i="4"/>
  <c r="O96" i="4"/>
  <c r="O98" i="4" s="1"/>
  <c r="N96" i="4"/>
  <c r="N98" i="4" s="1"/>
  <c r="M96" i="4"/>
  <c r="BH96" i="4" s="1"/>
  <c r="L96" i="4"/>
  <c r="K96" i="4"/>
  <c r="K98" i="4" s="1"/>
  <c r="J96" i="4"/>
  <c r="J98" i="4" s="1"/>
  <c r="I96" i="4"/>
  <c r="BG96" i="4" s="1"/>
  <c r="H96" i="4"/>
  <c r="H98" i="4" s="1"/>
  <c r="H173" i="4" s="1"/>
  <c r="G96" i="4"/>
  <c r="G98" i="4" s="1"/>
  <c r="F96" i="4"/>
  <c r="F98" i="4" s="1"/>
  <c r="E96" i="4"/>
  <c r="E98" i="4" s="1"/>
  <c r="D96" i="4"/>
  <c r="BN93" i="4"/>
  <c r="BJ93" i="4"/>
  <c r="BD93" i="4"/>
  <c r="BC93" i="4"/>
  <c r="BB93" i="4"/>
  <c r="BA93" i="4"/>
  <c r="AZ93" i="4"/>
  <c r="BQ93" i="4" s="1"/>
  <c r="AY93" i="4"/>
  <c r="AX93" i="4"/>
  <c r="AW93" i="4"/>
  <c r="AV93" i="4"/>
  <c r="BP93" i="4" s="1"/>
  <c r="AU93" i="4"/>
  <c r="AT93" i="4"/>
  <c r="AS93" i="4"/>
  <c r="BO93" i="4" s="1"/>
  <c r="BV93" i="4" s="1"/>
  <c r="AR93" i="4"/>
  <c r="AQ93" i="4"/>
  <c r="AP93" i="4"/>
  <c r="AO93" i="4"/>
  <c r="AN93" i="4"/>
  <c r="AM93" i="4"/>
  <c r="AL93" i="4"/>
  <c r="AK93" i="4"/>
  <c r="AJ93" i="4"/>
  <c r="AI93" i="4"/>
  <c r="BM93" i="4" s="1"/>
  <c r="AH93" i="4"/>
  <c r="AG93" i="4"/>
  <c r="AF93" i="4"/>
  <c r="AE93" i="4"/>
  <c r="BL93" i="4" s="1"/>
  <c r="AD93" i="4"/>
  <c r="AC93" i="4"/>
  <c r="AB93" i="4"/>
  <c r="AA93" i="4"/>
  <c r="Z93" i="4"/>
  <c r="BK93" i="4" s="1"/>
  <c r="Y93" i="4"/>
  <c r="X93" i="4"/>
  <c r="W93" i="4"/>
  <c r="V93" i="4"/>
  <c r="U93" i="4"/>
  <c r="T93" i="4"/>
  <c r="S93" i="4"/>
  <c r="R93" i="4"/>
  <c r="BI93" i="4" s="1"/>
  <c r="BT93" i="4" s="1"/>
  <c r="Q93" i="4"/>
  <c r="P93" i="4"/>
  <c r="O93" i="4"/>
  <c r="N93" i="4"/>
  <c r="M93" i="4"/>
  <c r="BH93" i="4" s="1"/>
  <c r="L93" i="4"/>
  <c r="K93" i="4"/>
  <c r="J93" i="4"/>
  <c r="I93" i="4"/>
  <c r="BG93" i="4" s="1"/>
  <c r="H93" i="4"/>
  <c r="G93" i="4"/>
  <c r="F93" i="4"/>
  <c r="E93" i="4"/>
  <c r="D93" i="4" s="1"/>
  <c r="BD92" i="4"/>
  <c r="BC92" i="4"/>
  <c r="BB92" i="4"/>
  <c r="BA92" i="4"/>
  <c r="AZ92" i="4"/>
  <c r="AY92" i="4"/>
  <c r="BP92" i="4" s="1"/>
  <c r="AX92" i="4"/>
  <c r="AW92" i="4"/>
  <c r="AV92" i="4"/>
  <c r="AU92" i="4"/>
  <c r="AT92" i="4"/>
  <c r="AS92" i="4"/>
  <c r="AR92" i="4"/>
  <c r="AQ92" i="4"/>
  <c r="AP92" i="4"/>
  <c r="AO92" i="4"/>
  <c r="AN92" i="4"/>
  <c r="AM92" i="4"/>
  <c r="BN92" i="4" s="1"/>
  <c r="AL92" i="4"/>
  <c r="AK92" i="4"/>
  <c r="AJ92" i="4"/>
  <c r="AI92" i="4"/>
  <c r="BM92" i="4" s="1"/>
  <c r="AH92" i="4"/>
  <c r="AG92" i="4"/>
  <c r="AF92" i="4"/>
  <c r="AE92" i="4"/>
  <c r="BL92" i="4" s="1"/>
  <c r="AD92" i="4"/>
  <c r="AC92" i="4"/>
  <c r="AB92" i="4"/>
  <c r="AA92" i="4"/>
  <c r="Z92" i="4"/>
  <c r="Y92" i="4"/>
  <c r="X92" i="4"/>
  <c r="W92" i="4"/>
  <c r="V92" i="4"/>
  <c r="U92" i="4"/>
  <c r="T92" i="4"/>
  <c r="S92" i="4"/>
  <c r="BI92" i="4" s="1"/>
  <c r="R92" i="4"/>
  <c r="Q92" i="4"/>
  <c r="P92" i="4"/>
  <c r="O92" i="4"/>
  <c r="BH92" i="4" s="1"/>
  <c r="N92" i="4"/>
  <c r="M92" i="4"/>
  <c r="L92" i="4"/>
  <c r="K92" i="4"/>
  <c r="J92" i="4"/>
  <c r="I92" i="4"/>
  <c r="H92" i="4"/>
  <c r="G92" i="4"/>
  <c r="D92" i="4" s="1"/>
  <c r="F92" i="4"/>
  <c r="E92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BO91" i="4" s="1"/>
  <c r="AR91" i="4"/>
  <c r="AQ91" i="4"/>
  <c r="AP91" i="4"/>
  <c r="AO91" i="4"/>
  <c r="BN91" i="4" s="1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BJ91" i="4" s="1"/>
  <c r="X91" i="4"/>
  <c r="W91" i="4"/>
  <c r="V91" i="4"/>
  <c r="U91" i="4"/>
  <c r="T91" i="4"/>
  <c r="S91" i="4"/>
  <c r="R91" i="4"/>
  <c r="Q91" i="4"/>
  <c r="P91" i="4"/>
  <c r="O91" i="4"/>
  <c r="N91" i="4"/>
  <c r="M91" i="4"/>
  <c r="BH91" i="4" s="1"/>
  <c r="L91" i="4"/>
  <c r="K91" i="4"/>
  <c r="J91" i="4"/>
  <c r="I91" i="4"/>
  <c r="BG91" i="4" s="1"/>
  <c r="H91" i="4"/>
  <c r="G91" i="4"/>
  <c r="F91" i="4"/>
  <c r="E91" i="4"/>
  <c r="D91" i="4" s="1"/>
  <c r="BL90" i="4"/>
  <c r="BU90" i="4" s="1"/>
  <c r="BD90" i="4"/>
  <c r="BC90" i="4"/>
  <c r="BB90" i="4"/>
  <c r="BA90" i="4"/>
  <c r="AZ90" i="4"/>
  <c r="AY90" i="4"/>
  <c r="BP90" i="4" s="1"/>
  <c r="AX90" i="4"/>
  <c r="AW90" i="4"/>
  <c r="AV90" i="4"/>
  <c r="AU90" i="4"/>
  <c r="AT90" i="4"/>
  <c r="AS90" i="4"/>
  <c r="AR90" i="4"/>
  <c r="AQ90" i="4"/>
  <c r="AP90" i="4"/>
  <c r="AO90" i="4"/>
  <c r="AN90" i="4"/>
  <c r="AM90" i="4"/>
  <c r="BN90" i="4" s="1"/>
  <c r="AL90" i="4"/>
  <c r="AK90" i="4"/>
  <c r="AJ90" i="4"/>
  <c r="AI90" i="4"/>
  <c r="BM90" i="4" s="1"/>
  <c r="AH90" i="4"/>
  <c r="AG90" i="4"/>
  <c r="AF90" i="4"/>
  <c r="AE90" i="4"/>
  <c r="AD90" i="4"/>
  <c r="AC90" i="4"/>
  <c r="AB90" i="4"/>
  <c r="AA90" i="4"/>
  <c r="Z90" i="4"/>
  <c r="BK90" i="4" s="1"/>
  <c r="Y90" i="4"/>
  <c r="X90" i="4"/>
  <c r="W90" i="4"/>
  <c r="V90" i="4"/>
  <c r="BJ90" i="4" s="1"/>
  <c r="U90" i="4"/>
  <c r="T90" i="4"/>
  <c r="S90" i="4"/>
  <c r="BI90" i="4" s="1"/>
  <c r="BT90" i="4" s="1"/>
  <c r="R90" i="4"/>
  <c r="Q90" i="4"/>
  <c r="P90" i="4"/>
  <c r="O90" i="4"/>
  <c r="BH90" i="4" s="1"/>
  <c r="N90" i="4"/>
  <c r="M90" i="4"/>
  <c r="L90" i="4"/>
  <c r="K90" i="4"/>
  <c r="J90" i="4"/>
  <c r="I90" i="4"/>
  <c r="H90" i="4"/>
  <c r="G90" i="4"/>
  <c r="D90" i="4" s="1"/>
  <c r="F90" i="4"/>
  <c r="E90" i="4"/>
  <c r="BD89" i="4"/>
  <c r="BC89" i="4"/>
  <c r="BB89" i="4"/>
  <c r="BA89" i="4"/>
  <c r="AZ89" i="4"/>
  <c r="BQ89" i="4" s="1"/>
  <c r="AY89" i="4"/>
  <c r="AX89" i="4"/>
  <c r="AW89" i="4"/>
  <c r="AV89" i="4"/>
  <c r="BP89" i="4" s="1"/>
  <c r="AU89" i="4"/>
  <c r="AT89" i="4"/>
  <c r="AS89" i="4"/>
  <c r="BO89" i="4" s="1"/>
  <c r="BV89" i="4" s="1"/>
  <c r="AR89" i="4"/>
  <c r="AQ89" i="4"/>
  <c r="AP89" i="4"/>
  <c r="AO89" i="4"/>
  <c r="BN89" i="4" s="1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BJ89" i="4" s="1"/>
  <c r="X89" i="4"/>
  <c r="W89" i="4"/>
  <c r="V89" i="4"/>
  <c r="U89" i="4"/>
  <c r="T89" i="4"/>
  <c r="S89" i="4"/>
  <c r="R89" i="4"/>
  <c r="Q89" i="4"/>
  <c r="P89" i="4"/>
  <c r="O89" i="4"/>
  <c r="N89" i="4"/>
  <c r="M89" i="4"/>
  <c r="BH89" i="4" s="1"/>
  <c r="L89" i="4"/>
  <c r="K89" i="4"/>
  <c r="J89" i="4"/>
  <c r="I89" i="4"/>
  <c r="BG89" i="4" s="1"/>
  <c r="H89" i="4"/>
  <c r="G89" i="4"/>
  <c r="F89" i="4"/>
  <c r="E89" i="4"/>
  <c r="D89" i="4" s="1"/>
  <c r="BL88" i="4"/>
  <c r="BU88" i="4" s="1"/>
  <c r="BH88" i="4"/>
  <c r="BD88" i="4"/>
  <c r="BD94" i="4" s="1"/>
  <c r="BC88" i="4"/>
  <c r="BC94" i="4" s="1"/>
  <c r="BB88" i="4"/>
  <c r="BB94" i="4" s="1"/>
  <c r="BA88" i="4"/>
  <c r="BA94" i="4" s="1"/>
  <c r="AZ88" i="4"/>
  <c r="AZ94" i="4" s="1"/>
  <c r="AY88" i="4"/>
  <c r="BP88" i="4" s="1"/>
  <c r="AX88" i="4"/>
  <c r="AX94" i="4" s="1"/>
  <c r="AW88" i="4"/>
  <c r="AW94" i="4" s="1"/>
  <c r="AV88" i="4"/>
  <c r="AV94" i="4" s="1"/>
  <c r="AU88" i="4"/>
  <c r="AU94" i="4" s="1"/>
  <c r="AT88" i="4"/>
  <c r="AT94" i="4" s="1"/>
  <c r="AS88" i="4"/>
  <c r="AS94" i="4" s="1"/>
  <c r="AR88" i="4"/>
  <c r="BO88" i="4" s="1"/>
  <c r="AQ88" i="4"/>
  <c r="AQ94" i="4" s="1"/>
  <c r="AP88" i="4"/>
  <c r="AP94" i="4" s="1"/>
  <c r="AO88" i="4"/>
  <c r="AO94" i="4" s="1"/>
  <c r="AN88" i="4"/>
  <c r="AN94" i="4" s="1"/>
  <c r="AM88" i="4"/>
  <c r="BN88" i="4" s="1"/>
  <c r="AL88" i="4"/>
  <c r="AL94" i="4" s="1"/>
  <c r="AK88" i="4"/>
  <c r="AK94" i="4" s="1"/>
  <c r="AJ88" i="4"/>
  <c r="AJ94" i="4" s="1"/>
  <c r="AI88" i="4"/>
  <c r="BM88" i="4" s="1"/>
  <c r="AH88" i="4"/>
  <c r="AH94" i="4" s="1"/>
  <c r="AG88" i="4"/>
  <c r="AG94" i="4" s="1"/>
  <c r="AF88" i="4"/>
  <c r="AF94" i="4" s="1"/>
  <c r="AE88" i="4"/>
  <c r="AE94" i="4" s="1"/>
  <c r="BL94" i="4" s="1"/>
  <c r="AD88" i="4"/>
  <c r="AD94" i="4" s="1"/>
  <c r="AC88" i="4"/>
  <c r="AC94" i="4" s="1"/>
  <c r="AB88" i="4"/>
  <c r="AB94" i="4" s="1"/>
  <c r="AB169" i="4" s="1"/>
  <c r="AA88" i="4"/>
  <c r="AA94" i="4" s="1"/>
  <c r="Z88" i="4"/>
  <c r="Z94" i="4" s="1"/>
  <c r="Y88" i="4"/>
  <c r="Y94" i="4" s="1"/>
  <c r="X88" i="4"/>
  <c r="X94" i="4" s="1"/>
  <c r="W88" i="4"/>
  <c r="W94" i="4" s="1"/>
  <c r="V88" i="4"/>
  <c r="V94" i="4" s="1"/>
  <c r="U88" i="4"/>
  <c r="U94" i="4" s="1"/>
  <c r="T88" i="4"/>
  <c r="T94" i="4" s="1"/>
  <c r="S88" i="4"/>
  <c r="BI88" i="4" s="1"/>
  <c r="R88" i="4"/>
  <c r="R94" i="4" s="1"/>
  <c r="Q88" i="4"/>
  <c r="Q94" i="4" s="1"/>
  <c r="P88" i="4"/>
  <c r="P94" i="4" s="1"/>
  <c r="O88" i="4"/>
  <c r="O94" i="4" s="1"/>
  <c r="N88" i="4"/>
  <c r="N94" i="4" s="1"/>
  <c r="M88" i="4"/>
  <c r="M94" i="4" s="1"/>
  <c r="L88" i="4"/>
  <c r="L94" i="4" s="1"/>
  <c r="L169" i="4" s="1"/>
  <c r="K88" i="4"/>
  <c r="K94" i="4" s="1"/>
  <c r="J88" i="4"/>
  <c r="J94" i="4" s="1"/>
  <c r="I88" i="4"/>
  <c r="BG88" i="4" s="1"/>
  <c r="H88" i="4"/>
  <c r="H94" i="4" s="1"/>
  <c r="G88" i="4"/>
  <c r="D88" i="4" s="1"/>
  <c r="F88" i="4"/>
  <c r="F94" i="4" s="1"/>
  <c r="E88" i="4"/>
  <c r="E94" i="4" s="1"/>
  <c r="AX86" i="4"/>
  <c r="AH86" i="4"/>
  <c r="AH134" i="4" s="1"/>
  <c r="R86" i="4"/>
  <c r="BD85" i="4"/>
  <c r="BC85" i="4"/>
  <c r="BB85" i="4"/>
  <c r="BA85" i="4"/>
  <c r="AZ85" i="4"/>
  <c r="BQ85" i="4" s="1"/>
  <c r="AY85" i="4"/>
  <c r="AX85" i="4"/>
  <c r="AW85" i="4"/>
  <c r="AV85" i="4"/>
  <c r="BP85" i="4" s="1"/>
  <c r="AU85" i="4"/>
  <c r="AT85" i="4"/>
  <c r="AS85" i="4"/>
  <c r="AR85" i="4"/>
  <c r="BO85" i="4" s="1"/>
  <c r="AQ85" i="4"/>
  <c r="AP85" i="4"/>
  <c r="AO85" i="4"/>
  <c r="AN85" i="4"/>
  <c r="BN85" i="4" s="1"/>
  <c r="AM85" i="4"/>
  <c r="AL85" i="4"/>
  <c r="AK85" i="4"/>
  <c r="AJ85" i="4"/>
  <c r="BM85" i="4" s="1"/>
  <c r="AI85" i="4"/>
  <c r="AH85" i="4"/>
  <c r="AG85" i="4"/>
  <c r="AF85" i="4"/>
  <c r="AE85" i="4"/>
  <c r="AD85" i="4"/>
  <c r="AC85" i="4"/>
  <c r="AB85" i="4"/>
  <c r="AB160" i="4" s="1"/>
  <c r="AA85" i="4"/>
  <c r="Z85" i="4"/>
  <c r="Y85" i="4"/>
  <c r="X85" i="4"/>
  <c r="BJ85" i="4" s="1"/>
  <c r="W85" i="4"/>
  <c r="V85" i="4"/>
  <c r="U85" i="4"/>
  <c r="T85" i="4"/>
  <c r="BI85" i="4" s="1"/>
  <c r="S85" i="4"/>
  <c r="R85" i="4"/>
  <c r="Q85" i="4"/>
  <c r="P85" i="4"/>
  <c r="O85" i="4"/>
  <c r="N85" i="4"/>
  <c r="M85" i="4"/>
  <c r="L85" i="4"/>
  <c r="L160" i="4" s="1"/>
  <c r="K85" i="4"/>
  <c r="J85" i="4"/>
  <c r="I85" i="4"/>
  <c r="H85" i="4"/>
  <c r="D85" i="4" s="1"/>
  <c r="G85" i="4"/>
  <c r="F85" i="4"/>
  <c r="E85" i="4"/>
  <c r="BF85" i="4" s="1"/>
  <c r="BD84" i="4"/>
  <c r="BC84" i="4"/>
  <c r="BB84" i="4"/>
  <c r="BA84" i="4"/>
  <c r="AZ84" i="4"/>
  <c r="AY84" i="4"/>
  <c r="AX84" i="4"/>
  <c r="BP84" i="4" s="1"/>
  <c r="AW84" i="4"/>
  <c r="AV84" i="4"/>
  <c r="AU84" i="4"/>
  <c r="AT84" i="4"/>
  <c r="BO84" i="4" s="1"/>
  <c r="AS84" i="4"/>
  <c r="AR84" i="4"/>
  <c r="AQ84" i="4"/>
  <c r="AP84" i="4"/>
  <c r="AO84" i="4"/>
  <c r="AN84" i="4"/>
  <c r="AM84" i="4"/>
  <c r="BN84" i="4" s="1"/>
  <c r="AL84" i="4"/>
  <c r="AK84" i="4"/>
  <c r="AJ84" i="4"/>
  <c r="AI84" i="4"/>
  <c r="BM84" i="4" s="1"/>
  <c r="AH84" i="4"/>
  <c r="AG84" i="4"/>
  <c r="AF84" i="4"/>
  <c r="AE84" i="4"/>
  <c r="BL84" i="4" s="1"/>
  <c r="AD84" i="4"/>
  <c r="AC84" i="4"/>
  <c r="AB84" i="4"/>
  <c r="AA84" i="4"/>
  <c r="AA159" i="4" s="1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BH84" i="4" s="1"/>
  <c r="M84" i="4"/>
  <c r="L84" i="4"/>
  <c r="K84" i="4"/>
  <c r="K159" i="4" s="1"/>
  <c r="J84" i="4"/>
  <c r="BG84" i="4" s="1"/>
  <c r="I84" i="4"/>
  <c r="H84" i="4"/>
  <c r="G84" i="4"/>
  <c r="F84" i="4"/>
  <c r="E84" i="4"/>
  <c r="BQ83" i="4"/>
  <c r="BJ83" i="4"/>
  <c r="BI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BN83" i="4" s="1"/>
  <c r="AN83" i="4"/>
  <c r="AM83" i="4"/>
  <c r="AL83" i="4"/>
  <c r="AK83" i="4"/>
  <c r="AJ83" i="4"/>
  <c r="BM83" i="4" s="1"/>
  <c r="AI83" i="4"/>
  <c r="AH83" i="4"/>
  <c r="AG83" i="4"/>
  <c r="AF83" i="4"/>
  <c r="AF158" i="4" s="1"/>
  <c r="AE83" i="4"/>
  <c r="BL83" i="4" s="1"/>
  <c r="AD83" i="4"/>
  <c r="AC83" i="4"/>
  <c r="AB83" i="4"/>
  <c r="AA83" i="4"/>
  <c r="Z83" i="4"/>
  <c r="BK83" i="4" s="1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BH83" i="4" s="1"/>
  <c r="L83" i="4"/>
  <c r="K83" i="4"/>
  <c r="J83" i="4"/>
  <c r="I83" i="4"/>
  <c r="BG83" i="4" s="1"/>
  <c r="H83" i="4"/>
  <c r="G83" i="4"/>
  <c r="F83" i="4"/>
  <c r="E83" i="4"/>
  <c r="D83" i="4" s="1"/>
  <c r="BO82" i="4"/>
  <c r="BD82" i="4"/>
  <c r="BC82" i="4"/>
  <c r="BB82" i="4"/>
  <c r="BB86" i="4" s="1"/>
  <c r="BB134" i="4" s="1"/>
  <c r="BA82" i="4"/>
  <c r="BA86" i="4" s="1"/>
  <c r="AZ82" i="4"/>
  <c r="AY82" i="4"/>
  <c r="AX82" i="4"/>
  <c r="BP82" i="4" s="1"/>
  <c r="AW82" i="4"/>
  <c r="AW86" i="4" s="1"/>
  <c r="AV82" i="4"/>
  <c r="AU82" i="4"/>
  <c r="AT82" i="4"/>
  <c r="AT86" i="4" s="1"/>
  <c r="AT134" i="4" s="1"/>
  <c r="AS82" i="4"/>
  <c r="AS86" i="4" s="1"/>
  <c r="AR82" i="4"/>
  <c r="AQ82" i="4"/>
  <c r="AP82" i="4"/>
  <c r="AP86" i="4" s="1"/>
  <c r="AP134" i="4" s="1"/>
  <c r="AO82" i="4"/>
  <c r="AO86" i="4" s="1"/>
  <c r="AN82" i="4"/>
  <c r="AM82" i="4"/>
  <c r="AL82" i="4"/>
  <c r="AL86" i="4" s="1"/>
  <c r="AL134" i="4" s="1"/>
  <c r="AK82" i="4"/>
  <c r="AK86" i="4" s="1"/>
  <c r="AJ82" i="4"/>
  <c r="AI82" i="4"/>
  <c r="AH82" i="4"/>
  <c r="AG82" i="4"/>
  <c r="AG86" i="4" s="1"/>
  <c r="AF82" i="4"/>
  <c r="AE82" i="4"/>
  <c r="AE157" i="4" s="1"/>
  <c r="AD82" i="4"/>
  <c r="AD86" i="4" s="1"/>
  <c r="AD134" i="4" s="1"/>
  <c r="AC82" i="4"/>
  <c r="AC86" i="4" s="1"/>
  <c r="AB82" i="4"/>
  <c r="AA82" i="4"/>
  <c r="Z82" i="4"/>
  <c r="Z86" i="4" s="1"/>
  <c r="Y82" i="4"/>
  <c r="Y86" i="4" s="1"/>
  <c r="X82" i="4"/>
  <c r="W82" i="4"/>
  <c r="V82" i="4"/>
  <c r="BJ82" i="4" s="1"/>
  <c r="U82" i="4"/>
  <c r="U86" i="4" s="1"/>
  <c r="T82" i="4"/>
  <c r="S82" i="4"/>
  <c r="R82" i="4"/>
  <c r="BI82" i="4" s="1"/>
  <c r="Q82" i="4"/>
  <c r="Q86" i="4" s="1"/>
  <c r="P82" i="4"/>
  <c r="O82" i="4"/>
  <c r="CA79" i="4"/>
  <c r="BE79" i="4"/>
  <c r="C77" i="4"/>
  <c r="BD76" i="4"/>
  <c r="BC76" i="4"/>
  <c r="BB76" i="4"/>
  <c r="BA76" i="4"/>
  <c r="AZ76" i="4"/>
  <c r="BQ76" i="4" s="1"/>
  <c r="AY76" i="4"/>
  <c r="AX76" i="4"/>
  <c r="AW76" i="4"/>
  <c r="AV76" i="4"/>
  <c r="BP76" i="4" s="1"/>
  <c r="AU76" i="4"/>
  <c r="AT76" i="4"/>
  <c r="AS76" i="4"/>
  <c r="AR76" i="4"/>
  <c r="BO76" i="4" s="1"/>
  <c r="AQ76" i="4"/>
  <c r="AP76" i="4"/>
  <c r="AO76" i="4"/>
  <c r="AN76" i="4"/>
  <c r="AM76" i="4"/>
  <c r="AL76" i="4"/>
  <c r="AK76" i="4"/>
  <c r="AJ76" i="4"/>
  <c r="AJ215" i="4" s="1"/>
  <c r="AI76" i="4"/>
  <c r="AH76" i="4"/>
  <c r="AG76" i="4"/>
  <c r="AF76" i="4"/>
  <c r="AE76" i="4"/>
  <c r="BL76" i="4" s="1"/>
  <c r="AD76" i="4"/>
  <c r="AC76" i="4"/>
  <c r="AB76" i="4"/>
  <c r="AA76" i="4"/>
  <c r="Z76" i="4"/>
  <c r="Y76" i="4"/>
  <c r="X76" i="4"/>
  <c r="W76" i="4"/>
  <c r="V76" i="4"/>
  <c r="U76" i="4"/>
  <c r="T76" i="4"/>
  <c r="T215" i="4" s="1"/>
  <c r="S76" i="4"/>
  <c r="BI76" i="4" s="1"/>
  <c r="R76" i="4"/>
  <c r="Q76" i="4"/>
  <c r="P76" i="4"/>
  <c r="O76" i="4"/>
  <c r="BH76" i="4" s="1"/>
  <c r="N76" i="4"/>
  <c r="M76" i="4"/>
  <c r="L76" i="4"/>
  <c r="K76" i="4"/>
  <c r="J76" i="4"/>
  <c r="I76" i="4"/>
  <c r="H76" i="4"/>
  <c r="D76" i="4" s="1"/>
  <c r="G76" i="4"/>
  <c r="F76" i="4"/>
  <c r="E76" i="4"/>
  <c r="BK75" i="4"/>
  <c r="BD75" i="4"/>
  <c r="BC75" i="4"/>
  <c r="BB75" i="4"/>
  <c r="BA75" i="4"/>
  <c r="AZ75" i="4"/>
  <c r="BQ75" i="4" s="1"/>
  <c r="AY75" i="4"/>
  <c r="AX75" i="4"/>
  <c r="AW75" i="4"/>
  <c r="AV75" i="4"/>
  <c r="BP75" i="4" s="1"/>
  <c r="AU75" i="4"/>
  <c r="AT75" i="4"/>
  <c r="AS75" i="4"/>
  <c r="BO75" i="4" s="1"/>
  <c r="BV75" i="4" s="1"/>
  <c r="AR75" i="4"/>
  <c r="AQ75" i="4"/>
  <c r="AP75" i="4"/>
  <c r="AO75" i="4"/>
  <c r="BN75" i="4" s="1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BJ75" i="4" s="1"/>
  <c r="U75" i="4"/>
  <c r="T75" i="4"/>
  <c r="S75" i="4"/>
  <c r="R75" i="4"/>
  <c r="Q75" i="4"/>
  <c r="P75" i="4"/>
  <c r="O75" i="4"/>
  <c r="N75" i="4"/>
  <c r="M75" i="4"/>
  <c r="BH75" i="4" s="1"/>
  <c r="L75" i="4"/>
  <c r="K75" i="4"/>
  <c r="J75" i="4"/>
  <c r="I75" i="4"/>
  <c r="BG75" i="4" s="1"/>
  <c r="H75" i="4"/>
  <c r="G75" i="4"/>
  <c r="F75" i="4"/>
  <c r="E75" i="4"/>
  <c r="D75" i="4" s="1"/>
  <c r="BD74" i="4"/>
  <c r="BD77" i="4" s="1"/>
  <c r="BC74" i="4"/>
  <c r="BC77" i="4" s="1"/>
  <c r="AZ74" i="4"/>
  <c r="AY74" i="4"/>
  <c r="AY77" i="4" s="1"/>
  <c r="AV74" i="4"/>
  <c r="AV77" i="4" s="1"/>
  <c r="AU74" i="4"/>
  <c r="AU77" i="4" s="1"/>
  <c r="AR74" i="4"/>
  <c r="AQ74" i="4"/>
  <c r="AQ77" i="4" s="1"/>
  <c r="AN74" i="4"/>
  <c r="AM74" i="4"/>
  <c r="AM191" i="4" s="1"/>
  <c r="AJ74" i="4"/>
  <c r="AJ205" i="4" s="1"/>
  <c r="AI74" i="4"/>
  <c r="AF74" i="4"/>
  <c r="AF199" i="4" s="1"/>
  <c r="AE74" i="4"/>
  <c r="AB74" i="4"/>
  <c r="AB190" i="4" s="1"/>
  <c r="AA74" i="4"/>
  <c r="X74" i="4"/>
  <c r="X163" i="4" s="1"/>
  <c r="W74" i="4"/>
  <c r="W201" i="4" s="1"/>
  <c r="T74" i="4"/>
  <c r="T195" i="4" s="1"/>
  <c r="S74" i="4"/>
  <c r="P74" i="4"/>
  <c r="P207" i="4" s="1"/>
  <c r="O74" i="4"/>
  <c r="O186" i="4" s="1"/>
  <c r="L74" i="4"/>
  <c r="K74" i="4"/>
  <c r="H74" i="4"/>
  <c r="H213" i="4" s="1"/>
  <c r="G74" i="4"/>
  <c r="G171" i="4" s="1"/>
  <c r="BK73" i="4"/>
  <c r="BD73" i="4"/>
  <c r="BD152" i="4" s="1"/>
  <c r="BC73" i="4"/>
  <c r="BC207" i="4" s="1"/>
  <c r="BB73" i="4"/>
  <c r="BB199" i="4" s="1"/>
  <c r="BA73" i="4"/>
  <c r="BA198" i="4" s="1"/>
  <c r="AZ73" i="4"/>
  <c r="AZ152" i="4" s="1"/>
  <c r="AY73" i="4"/>
  <c r="AY212" i="4" s="1"/>
  <c r="AX73" i="4"/>
  <c r="AX213" i="4" s="1"/>
  <c r="AW73" i="4"/>
  <c r="AW190" i="4" s="1"/>
  <c r="AV73" i="4"/>
  <c r="AV152" i="4" s="1"/>
  <c r="AU73" i="4"/>
  <c r="AU214" i="4" s="1"/>
  <c r="AT73" i="4"/>
  <c r="AT204" i="4" s="1"/>
  <c r="AS73" i="4"/>
  <c r="AS182" i="4" s="1"/>
  <c r="AR73" i="4"/>
  <c r="AR152" i="4" s="1"/>
  <c r="AQ73" i="4"/>
  <c r="AQ216" i="4" s="1"/>
  <c r="AP73" i="4"/>
  <c r="AO73" i="4"/>
  <c r="AO215" i="4" s="1"/>
  <c r="AN73" i="4"/>
  <c r="AN207" i="4" s="1"/>
  <c r="AM73" i="4"/>
  <c r="AL73" i="4"/>
  <c r="AK73" i="4"/>
  <c r="AJ73" i="4"/>
  <c r="AJ212" i="4" s="1"/>
  <c r="AI73" i="4"/>
  <c r="AI212" i="4" s="1"/>
  <c r="AH73" i="4"/>
  <c r="AG73" i="4"/>
  <c r="AF73" i="4"/>
  <c r="AF214" i="4" s="1"/>
  <c r="AE73" i="4"/>
  <c r="AE214" i="4" s="1"/>
  <c r="AD73" i="4"/>
  <c r="AD215" i="4" s="1"/>
  <c r="AC73" i="4"/>
  <c r="AB73" i="4"/>
  <c r="AA73" i="4"/>
  <c r="Z73" i="4"/>
  <c r="Y73" i="4"/>
  <c r="X73" i="4"/>
  <c r="X207" i="4" s="1"/>
  <c r="W73" i="4"/>
  <c r="W207" i="4" s="1"/>
  <c r="V73" i="4"/>
  <c r="U73" i="4"/>
  <c r="T73" i="4"/>
  <c r="T212" i="4" s="1"/>
  <c r="S73" i="4"/>
  <c r="S212" i="4" s="1"/>
  <c r="R73" i="4"/>
  <c r="R212" i="4" s="1"/>
  <c r="Q73" i="4"/>
  <c r="P73" i="4"/>
  <c r="P214" i="4" s="1"/>
  <c r="O73" i="4"/>
  <c r="O214" i="4" s="1"/>
  <c r="N73" i="4"/>
  <c r="M73" i="4"/>
  <c r="L73" i="4"/>
  <c r="K73" i="4"/>
  <c r="J73" i="4"/>
  <c r="I73" i="4"/>
  <c r="H73" i="4"/>
  <c r="H207" i="4" s="1"/>
  <c r="G73" i="4"/>
  <c r="G207" i="4" s="1"/>
  <c r="F73" i="4"/>
  <c r="E73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BD68" i="4"/>
  <c r="BC68" i="4"/>
  <c r="AZ68" i="4"/>
  <c r="AY68" i="4"/>
  <c r="AV68" i="4"/>
  <c r="AU68" i="4"/>
  <c r="AR68" i="4"/>
  <c r="AQ68" i="4"/>
  <c r="AN68" i="4"/>
  <c r="AF68" i="4"/>
  <c r="X68" i="4"/>
  <c r="P68" i="4"/>
  <c r="H68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BD65" i="4"/>
  <c r="BC65" i="4"/>
  <c r="AZ65" i="4"/>
  <c r="AY65" i="4"/>
  <c r="AV65" i="4"/>
  <c r="AU65" i="4"/>
  <c r="AR65" i="4"/>
  <c r="AQ65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BD62" i="4"/>
  <c r="BC62" i="4"/>
  <c r="AZ62" i="4"/>
  <c r="AY62" i="4"/>
  <c r="AV62" i="4"/>
  <c r="AU62" i="4"/>
  <c r="AR62" i="4"/>
  <c r="AQ62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BD60" i="4"/>
  <c r="BC60" i="4"/>
  <c r="AZ60" i="4"/>
  <c r="AY60" i="4"/>
  <c r="AV60" i="4"/>
  <c r="AU60" i="4"/>
  <c r="AR60" i="4"/>
  <c r="AQ60" i="4"/>
  <c r="AJ60" i="4"/>
  <c r="AB60" i="4"/>
  <c r="T60" i="4"/>
  <c r="L60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BD56" i="4"/>
  <c r="BC56" i="4"/>
  <c r="BB56" i="4"/>
  <c r="BA56" i="4"/>
  <c r="AZ56" i="4"/>
  <c r="BQ56" i="4" s="1"/>
  <c r="AY56" i="4"/>
  <c r="AX56" i="4"/>
  <c r="AW56" i="4"/>
  <c r="AV56" i="4"/>
  <c r="BP56" i="4" s="1"/>
  <c r="AU56" i="4"/>
  <c r="AT56" i="4"/>
  <c r="AS56" i="4"/>
  <c r="AR56" i="4"/>
  <c r="BO56" i="4" s="1"/>
  <c r="AQ56" i="4"/>
  <c r="AP56" i="4"/>
  <c r="AO56" i="4"/>
  <c r="AN56" i="4"/>
  <c r="AN62" i="4" s="1"/>
  <c r="AM56" i="4"/>
  <c r="AL56" i="4"/>
  <c r="AK56" i="4"/>
  <c r="AJ56" i="4"/>
  <c r="BM56" i="4" s="1"/>
  <c r="AI56" i="4"/>
  <c r="AI62" i="4" s="1"/>
  <c r="AH56" i="4"/>
  <c r="AG56" i="4"/>
  <c r="AF56" i="4"/>
  <c r="AF62" i="4" s="1"/>
  <c r="AE56" i="4"/>
  <c r="AE62" i="4" s="1"/>
  <c r="AD56" i="4"/>
  <c r="AC56" i="4"/>
  <c r="AB56" i="4"/>
  <c r="AA56" i="4"/>
  <c r="AA62" i="4" s="1"/>
  <c r="Z56" i="4"/>
  <c r="Y56" i="4"/>
  <c r="X56" i="4"/>
  <c r="X62" i="4" s="1"/>
  <c r="W56" i="4"/>
  <c r="W62" i="4" s="1"/>
  <c r="V56" i="4"/>
  <c r="U56" i="4"/>
  <c r="T56" i="4"/>
  <c r="S56" i="4"/>
  <c r="BI56" i="4" s="1"/>
  <c r="R56" i="4"/>
  <c r="Q56" i="4"/>
  <c r="P56" i="4"/>
  <c r="P62" i="4" s="1"/>
  <c r="O56" i="4"/>
  <c r="BH56" i="4" s="1"/>
  <c r="N56" i="4"/>
  <c r="M56" i="4"/>
  <c r="L56" i="4"/>
  <c r="K56" i="4"/>
  <c r="K62" i="4" s="1"/>
  <c r="J56" i="4"/>
  <c r="I56" i="4"/>
  <c r="H56" i="4"/>
  <c r="H62" i="4" s="1"/>
  <c r="G56" i="4"/>
  <c r="G62" i="4" s="1"/>
  <c r="F56" i="4"/>
  <c r="E56" i="4"/>
  <c r="BK55" i="4"/>
  <c r="BD55" i="4"/>
  <c r="BC55" i="4"/>
  <c r="BB55" i="4"/>
  <c r="BA55" i="4"/>
  <c r="AZ55" i="4"/>
  <c r="BQ55" i="4" s="1"/>
  <c r="AY55" i="4"/>
  <c r="AX55" i="4"/>
  <c r="AW55" i="4"/>
  <c r="AV55" i="4"/>
  <c r="BP55" i="4" s="1"/>
  <c r="AU55" i="4"/>
  <c r="AT55" i="4"/>
  <c r="AS55" i="4"/>
  <c r="BO55" i="4" s="1"/>
  <c r="BV55" i="4" s="1"/>
  <c r="AR55" i="4"/>
  <c r="AQ55" i="4"/>
  <c r="AP55" i="4"/>
  <c r="AO55" i="4"/>
  <c r="BN55" i="4" s="1"/>
  <c r="AN55" i="4"/>
  <c r="AM55" i="4"/>
  <c r="AL55" i="4"/>
  <c r="AK55" i="4"/>
  <c r="AJ55" i="4"/>
  <c r="AI55" i="4"/>
  <c r="BM55" i="4" s="1"/>
  <c r="AH55" i="4"/>
  <c r="AG55" i="4"/>
  <c r="AF55" i="4"/>
  <c r="AE55" i="4"/>
  <c r="BL55" i="4" s="1"/>
  <c r="AD55" i="4"/>
  <c r="AC55" i="4"/>
  <c r="AB55" i="4"/>
  <c r="AA55" i="4"/>
  <c r="Z55" i="4"/>
  <c r="Y55" i="4"/>
  <c r="X55" i="4"/>
  <c r="W55" i="4"/>
  <c r="V55" i="4"/>
  <c r="BJ55" i="4" s="1"/>
  <c r="U55" i="4"/>
  <c r="T55" i="4"/>
  <c r="S55" i="4"/>
  <c r="R55" i="4"/>
  <c r="BI55" i="4" s="1"/>
  <c r="Q55" i="4"/>
  <c r="P55" i="4"/>
  <c r="O55" i="4"/>
  <c r="N55" i="4"/>
  <c r="M55" i="4"/>
  <c r="L55" i="4"/>
  <c r="K55" i="4"/>
  <c r="J55" i="4"/>
  <c r="I55" i="4"/>
  <c r="BG55" i="4" s="1"/>
  <c r="H55" i="4"/>
  <c r="G55" i="4"/>
  <c r="F55" i="4"/>
  <c r="E55" i="4"/>
  <c r="BQ54" i="4"/>
  <c r="BI54" i="4"/>
  <c r="BT54" i="4" s="1"/>
  <c r="BD54" i="4"/>
  <c r="BC54" i="4"/>
  <c r="BB54" i="4"/>
  <c r="BA54" i="4"/>
  <c r="AZ54" i="4"/>
  <c r="AY54" i="4"/>
  <c r="AX54" i="4"/>
  <c r="AW54" i="4"/>
  <c r="AV54" i="4"/>
  <c r="BP54" i="4" s="1"/>
  <c r="AU54" i="4"/>
  <c r="AT54" i="4"/>
  <c r="AS54" i="4"/>
  <c r="AR54" i="4"/>
  <c r="BO54" i="4" s="1"/>
  <c r="AQ54" i="4"/>
  <c r="AP54" i="4"/>
  <c r="AO54" i="4"/>
  <c r="AN54" i="4"/>
  <c r="AN60" i="4" s="1"/>
  <c r="AM54" i="4"/>
  <c r="AM68" i="4" s="1"/>
  <c r="AL54" i="4"/>
  <c r="AK54" i="4"/>
  <c r="AJ54" i="4"/>
  <c r="AI54" i="4"/>
  <c r="BM54" i="4" s="1"/>
  <c r="AH54" i="4"/>
  <c r="AG54" i="4"/>
  <c r="AF54" i="4"/>
  <c r="AF60" i="4" s="1"/>
  <c r="AE54" i="4"/>
  <c r="AE60" i="4" s="1"/>
  <c r="AD54" i="4"/>
  <c r="AC54" i="4"/>
  <c r="AB54" i="4"/>
  <c r="AA54" i="4"/>
  <c r="AA68" i="4" s="1"/>
  <c r="Z54" i="4"/>
  <c r="BK54" i="4" s="1"/>
  <c r="Y54" i="4"/>
  <c r="X54" i="4"/>
  <c r="X60" i="4" s="1"/>
  <c r="W54" i="4"/>
  <c r="W60" i="4" s="1"/>
  <c r="V54" i="4"/>
  <c r="BJ54" i="4" s="1"/>
  <c r="U54" i="4"/>
  <c r="T54" i="4"/>
  <c r="S54" i="4"/>
  <c r="S68" i="4" s="1"/>
  <c r="R54" i="4"/>
  <c r="Q54" i="4"/>
  <c r="P54" i="4"/>
  <c r="P60" i="4" s="1"/>
  <c r="O54" i="4"/>
  <c r="O60" i="4" s="1"/>
  <c r="N54" i="4"/>
  <c r="M54" i="4"/>
  <c r="L54" i="4"/>
  <c r="K54" i="4"/>
  <c r="K68" i="4" s="1"/>
  <c r="J54" i="4"/>
  <c r="I54" i="4"/>
  <c r="H54" i="4"/>
  <c r="H60" i="4" s="1"/>
  <c r="G54" i="4"/>
  <c r="G60" i="4" s="1"/>
  <c r="F54" i="4"/>
  <c r="E54" i="4"/>
  <c r="D54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BC52" i="4"/>
  <c r="AU52" i="4"/>
  <c r="AM52" i="4"/>
  <c r="AE52" i="4"/>
  <c r="W52" i="4"/>
  <c r="O52" i="4"/>
  <c r="G52" i="4"/>
  <c r="BD51" i="4"/>
  <c r="BC51" i="4"/>
  <c r="BB51" i="4"/>
  <c r="BA51" i="4"/>
  <c r="BQ51" i="4" s="1"/>
  <c r="AZ51" i="4"/>
  <c r="AY51" i="4"/>
  <c r="AX51" i="4"/>
  <c r="AW51" i="4"/>
  <c r="AV51" i="4"/>
  <c r="AU51" i="4"/>
  <c r="AT51" i="4"/>
  <c r="AS51" i="4"/>
  <c r="AR51" i="4"/>
  <c r="AQ51" i="4"/>
  <c r="AP51" i="4"/>
  <c r="AO51" i="4"/>
  <c r="BN51" i="4" s="1"/>
  <c r="AN51" i="4"/>
  <c r="AM51" i="4"/>
  <c r="AL51" i="4"/>
  <c r="AK51" i="4"/>
  <c r="AJ51" i="4"/>
  <c r="BM51" i="4" s="1"/>
  <c r="AI51" i="4"/>
  <c r="AH51" i="4"/>
  <c r="AG51" i="4"/>
  <c r="AF51" i="4"/>
  <c r="AE51" i="4"/>
  <c r="AD51" i="4"/>
  <c r="AC51" i="4"/>
  <c r="AB51" i="4"/>
  <c r="AA51" i="4"/>
  <c r="Z51" i="4"/>
  <c r="Y51" i="4"/>
  <c r="X51" i="4"/>
  <c r="BJ51" i="4" s="1"/>
  <c r="W51" i="4"/>
  <c r="V51" i="4"/>
  <c r="U51" i="4"/>
  <c r="T51" i="4"/>
  <c r="BI51" i="4" s="1"/>
  <c r="S51" i="4"/>
  <c r="R51" i="4"/>
  <c r="Q51" i="4"/>
  <c r="P51" i="4"/>
  <c r="O51" i="4"/>
  <c r="N51" i="4"/>
  <c r="M51" i="4"/>
  <c r="BH51" i="4" s="1"/>
  <c r="L51" i="4"/>
  <c r="K51" i="4"/>
  <c r="J51" i="4"/>
  <c r="I51" i="4"/>
  <c r="BG51" i="4" s="1"/>
  <c r="H51" i="4"/>
  <c r="G51" i="4"/>
  <c r="F51" i="4"/>
  <c r="E51" i="4"/>
  <c r="D51" i="4" s="1"/>
  <c r="BL50" i="4"/>
  <c r="BU50" i="4" s="1"/>
  <c r="BD50" i="4"/>
  <c r="BC50" i="4"/>
  <c r="BB50" i="4"/>
  <c r="BA50" i="4"/>
  <c r="AZ50" i="4"/>
  <c r="BQ50" i="4" s="1"/>
  <c r="AY50" i="4"/>
  <c r="AX50" i="4"/>
  <c r="BP50" i="4" s="1"/>
  <c r="AW50" i="4"/>
  <c r="AV50" i="4"/>
  <c r="AU50" i="4"/>
  <c r="AT50" i="4"/>
  <c r="BO50" i="4" s="1"/>
  <c r="BV50" i="4" s="1"/>
  <c r="AS50" i="4"/>
  <c r="AR50" i="4"/>
  <c r="AQ50" i="4"/>
  <c r="AP50" i="4"/>
  <c r="AO50" i="4"/>
  <c r="AN50" i="4"/>
  <c r="AM50" i="4"/>
  <c r="BN50" i="4" s="1"/>
  <c r="AL50" i="4"/>
  <c r="AK50" i="4"/>
  <c r="AJ50" i="4"/>
  <c r="AI50" i="4"/>
  <c r="BM50" i="4" s="1"/>
  <c r="AH50" i="4"/>
  <c r="AG50" i="4"/>
  <c r="AF50" i="4"/>
  <c r="AE50" i="4"/>
  <c r="AD50" i="4"/>
  <c r="AC50" i="4"/>
  <c r="AB50" i="4"/>
  <c r="AA50" i="4"/>
  <c r="Z50" i="4"/>
  <c r="BK50" i="4" s="1"/>
  <c r="Y50" i="4"/>
  <c r="X50" i="4"/>
  <c r="W50" i="4"/>
  <c r="V50" i="4"/>
  <c r="U50" i="4"/>
  <c r="T50" i="4"/>
  <c r="S50" i="4"/>
  <c r="R50" i="4"/>
  <c r="Q50" i="4"/>
  <c r="P50" i="4"/>
  <c r="O50" i="4"/>
  <c r="N50" i="4"/>
  <c r="BH50" i="4" s="1"/>
  <c r="M50" i="4"/>
  <c r="L50" i="4"/>
  <c r="K50" i="4"/>
  <c r="J50" i="4"/>
  <c r="BG50" i="4" s="1"/>
  <c r="I50" i="4"/>
  <c r="H50" i="4"/>
  <c r="G50" i="4"/>
  <c r="F50" i="4"/>
  <c r="E50" i="4"/>
  <c r="BJ49" i="4"/>
  <c r="BD49" i="4"/>
  <c r="BC49" i="4"/>
  <c r="BB49" i="4"/>
  <c r="BA49" i="4"/>
  <c r="BQ49" i="4" s="1"/>
  <c r="AZ49" i="4"/>
  <c r="AY49" i="4"/>
  <c r="AX49" i="4"/>
  <c r="AW49" i="4"/>
  <c r="AV49" i="4"/>
  <c r="AU49" i="4"/>
  <c r="AT49" i="4"/>
  <c r="AS49" i="4"/>
  <c r="AR49" i="4"/>
  <c r="AQ49" i="4"/>
  <c r="AP49" i="4"/>
  <c r="AO49" i="4"/>
  <c r="BN49" i="4" s="1"/>
  <c r="AN49" i="4"/>
  <c r="AM49" i="4"/>
  <c r="AL49" i="4"/>
  <c r="AK49" i="4"/>
  <c r="AJ49" i="4"/>
  <c r="BM49" i="4" s="1"/>
  <c r="AI49" i="4"/>
  <c r="AH49" i="4"/>
  <c r="AG49" i="4"/>
  <c r="AF49" i="4"/>
  <c r="AE49" i="4"/>
  <c r="BL49" i="4" s="1"/>
  <c r="AD49" i="4"/>
  <c r="AC49" i="4"/>
  <c r="AB49" i="4"/>
  <c r="AA49" i="4"/>
  <c r="Z49" i="4"/>
  <c r="Y49" i="4"/>
  <c r="X49" i="4"/>
  <c r="W49" i="4"/>
  <c r="V49" i="4"/>
  <c r="U49" i="4"/>
  <c r="BI49" i="4" s="1"/>
  <c r="T49" i="4"/>
  <c r="S49" i="4"/>
  <c r="R49" i="4"/>
  <c r="Q49" i="4"/>
  <c r="P49" i="4"/>
  <c r="O49" i="4"/>
  <c r="N49" i="4"/>
  <c r="M49" i="4"/>
  <c r="BH49" i="4" s="1"/>
  <c r="L49" i="4"/>
  <c r="K49" i="4"/>
  <c r="J49" i="4"/>
  <c r="I49" i="4"/>
  <c r="BG49" i="4" s="1"/>
  <c r="H49" i="4"/>
  <c r="G49" i="4"/>
  <c r="F49" i="4"/>
  <c r="E49" i="4"/>
  <c r="BF49" i="4" s="1"/>
  <c r="BD48" i="4"/>
  <c r="BD52" i="4" s="1"/>
  <c r="BC48" i="4"/>
  <c r="BB48" i="4"/>
  <c r="BB52" i="4" s="1"/>
  <c r="BA48" i="4"/>
  <c r="AZ48" i="4"/>
  <c r="AZ52" i="4" s="1"/>
  <c r="AY48" i="4"/>
  <c r="AY52" i="4" s="1"/>
  <c r="AX48" i="4"/>
  <c r="AX52" i="4" s="1"/>
  <c r="AW48" i="4"/>
  <c r="AV48" i="4"/>
  <c r="AV52" i="4" s="1"/>
  <c r="AU48" i="4"/>
  <c r="AT48" i="4"/>
  <c r="AT52" i="4" s="1"/>
  <c r="AS48" i="4"/>
  <c r="AR48" i="4"/>
  <c r="AR52" i="4" s="1"/>
  <c r="AQ48" i="4"/>
  <c r="AQ52" i="4" s="1"/>
  <c r="AP48" i="4"/>
  <c r="AP52" i="4" s="1"/>
  <c r="AO48" i="4"/>
  <c r="AN48" i="4"/>
  <c r="AN52" i="4" s="1"/>
  <c r="AM48" i="4"/>
  <c r="AL48" i="4"/>
  <c r="AL52" i="4" s="1"/>
  <c r="AK48" i="4"/>
  <c r="AJ48" i="4"/>
  <c r="AJ52" i="4" s="1"/>
  <c r="AI48" i="4"/>
  <c r="AH48" i="4"/>
  <c r="AH52" i="4" s="1"/>
  <c r="AG48" i="4"/>
  <c r="AF48" i="4"/>
  <c r="AF52" i="4" s="1"/>
  <c r="AE48" i="4"/>
  <c r="BL48" i="4" s="1"/>
  <c r="AD48" i="4"/>
  <c r="AD52" i="4" s="1"/>
  <c r="AC48" i="4"/>
  <c r="AB48" i="4"/>
  <c r="AB52" i="4" s="1"/>
  <c r="AA48" i="4"/>
  <c r="AA52" i="4" s="1"/>
  <c r="Z48" i="4"/>
  <c r="Z52" i="4" s="1"/>
  <c r="Y48" i="4"/>
  <c r="X48" i="4"/>
  <c r="X52" i="4" s="1"/>
  <c r="W48" i="4"/>
  <c r="V48" i="4"/>
  <c r="BJ48" i="4" s="1"/>
  <c r="U48" i="4"/>
  <c r="T48" i="4"/>
  <c r="T52" i="4" s="1"/>
  <c r="S48" i="4"/>
  <c r="S52" i="4" s="1"/>
  <c r="R48" i="4"/>
  <c r="BI48" i="4" s="1"/>
  <c r="Q48" i="4"/>
  <c r="P48" i="4"/>
  <c r="P52" i="4" s="1"/>
  <c r="O48" i="4"/>
  <c r="N48" i="4"/>
  <c r="BH48" i="4" s="1"/>
  <c r="M48" i="4"/>
  <c r="L48" i="4"/>
  <c r="L52" i="4" s="1"/>
  <c r="K48" i="4"/>
  <c r="K52" i="4" s="1"/>
  <c r="J48" i="4"/>
  <c r="J52" i="4" s="1"/>
  <c r="I48" i="4"/>
  <c r="H48" i="4"/>
  <c r="H52" i="4" s="1"/>
  <c r="G48" i="4"/>
  <c r="F48" i="4"/>
  <c r="D48" i="4" s="1"/>
  <c r="E48" i="4"/>
  <c r="BD46" i="4"/>
  <c r="BC46" i="4"/>
  <c r="BB46" i="4"/>
  <c r="BA46" i="4"/>
  <c r="AZ46" i="4"/>
  <c r="AY46" i="4"/>
  <c r="AX46" i="4"/>
  <c r="BP46" i="4" s="1"/>
  <c r="AW46" i="4"/>
  <c r="AV46" i="4"/>
  <c r="AU46" i="4"/>
  <c r="AT46" i="4"/>
  <c r="BO46" i="4" s="1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BL46" i="4" s="1"/>
  <c r="AD46" i="4"/>
  <c r="AC46" i="4"/>
  <c r="AB46" i="4"/>
  <c r="AA46" i="4"/>
  <c r="Z46" i="4"/>
  <c r="BK46" i="4" s="1"/>
  <c r="Y46" i="4"/>
  <c r="X46" i="4"/>
  <c r="W46" i="4"/>
  <c r="V46" i="4"/>
  <c r="BJ46" i="4" s="1"/>
  <c r="U46" i="4"/>
  <c r="T46" i="4"/>
  <c r="S46" i="4"/>
  <c r="R46" i="4"/>
  <c r="BI46" i="4" s="1"/>
  <c r="BT46" i="4" s="1"/>
  <c r="Q46" i="4"/>
  <c r="P46" i="4"/>
  <c r="O46" i="4"/>
  <c r="N46" i="4"/>
  <c r="BH46" i="4" s="1"/>
  <c r="M46" i="4"/>
  <c r="L46" i="4"/>
  <c r="K46" i="4"/>
  <c r="J46" i="4"/>
  <c r="BG46" i="4" s="1"/>
  <c r="I46" i="4"/>
  <c r="H46" i="4"/>
  <c r="G46" i="4"/>
  <c r="F46" i="4"/>
  <c r="D46" i="4" s="1"/>
  <c r="E46" i="4"/>
  <c r="BD45" i="4"/>
  <c r="BC45" i="4"/>
  <c r="BB45" i="4"/>
  <c r="BA45" i="4"/>
  <c r="BQ45" i="4" s="1"/>
  <c r="AZ45" i="4"/>
  <c r="AY45" i="4"/>
  <c r="AX45" i="4"/>
  <c r="AW45" i="4"/>
  <c r="AW47" i="4" s="1"/>
  <c r="AV45" i="4"/>
  <c r="AU45" i="4"/>
  <c r="AT45" i="4"/>
  <c r="AS45" i="4"/>
  <c r="AR45" i="4"/>
  <c r="AQ45" i="4"/>
  <c r="AP45" i="4"/>
  <c r="AO45" i="4"/>
  <c r="AO47" i="4" s="1"/>
  <c r="AN45" i="4"/>
  <c r="AM45" i="4"/>
  <c r="AL45" i="4"/>
  <c r="AK45" i="4"/>
  <c r="AJ45" i="4"/>
  <c r="BM45" i="4" s="1"/>
  <c r="AI45" i="4"/>
  <c r="AH45" i="4"/>
  <c r="AG45" i="4"/>
  <c r="AG47" i="4" s="1"/>
  <c r="AF45" i="4"/>
  <c r="AE45" i="4"/>
  <c r="AD45" i="4"/>
  <c r="AC45" i="4"/>
  <c r="AB45" i="4"/>
  <c r="AA45" i="4"/>
  <c r="Z45" i="4"/>
  <c r="Y45" i="4"/>
  <c r="Y47" i="4" s="1"/>
  <c r="X45" i="4"/>
  <c r="BJ45" i="4" s="1"/>
  <c r="W45" i="4"/>
  <c r="V45" i="4"/>
  <c r="U45" i="4"/>
  <c r="BI45" i="4" s="1"/>
  <c r="T45" i="4"/>
  <c r="S45" i="4"/>
  <c r="R45" i="4"/>
  <c r="Q45" i="4"/>
  <c r="Q47" i="4" s="1"/>
  <c r="P45" i="4"/>
  <c r="O45" i="4"/>
  <c r="N45" i="4"/>
  <c r="M45" i="4"/>
  <c r="BH45" i="4" s="1"/>
  <c r="L45" i="4"/>
  <c r="K45" i="4"/>
  <c r="J45" i="4"/>
  <c r="I45" i="4"/>
  <c r="BG45" i="4" s="1"/>
  <c r="H45" i="4"/>
  <c r="G45" i="4"/>
  <c r="F45" i="4"/>
  <c r="E45" i="4"/>
  <c r="BF45" i="4" s="1"/>
  <c r="BD44" i="4"/>
  <c r="BC44" i="4"/>
  <c r="BB44" i="4"/>
  <c r="BA44" i="4"/>
  <c r="AZ44" i="4"/>
  <c r="BQ44" i="4" s="1"/>
  <c r="AY44" i="4"/>
  <c r="AX44" i="4"/>
  <c r="AW44" i="4"/>
  <c r="AV44" i="4"/>
  <c r="BP44" i="4" s="1"/>
  <c r="AU44" i="4"/>
  <c r="AT44" i="4"/>
  <c r="AS44" i="4"/>
  <c r="AR44" i="4"/>
  <c r="BO44" i="4" s="1"/>
  <c r="BV44" i="4" s="1"/>
  <c r="AQ44" i="4"/>
  <c r="AP44" i="4"/>
  <c r="AO44" i="4"/>
  <c r="AN44" i="4"/>
  <c r="AM44" i="4"/>
  <c r="AL44" i="4"/>
  <c r="AK44" i="4"/>
  <c r="AJ44" i="4"/>
  <c r="AI44" i="4"/>
  <c r="AH44" i="4"/>
  <c r="AG44" i="4"/>
  <c r="AF44" i="4"/>
  <c r="BL44" i="4" s="1"/>
  <c r="AE44" i="4"/>
  <c r="AD44" i="4"/>
  <c r="AC44" i="4"/>
  <c r="AB44" i="4"/>
  <c r="AA44" i="4"/>
  <c r="Z44" i="4"/>
  <c r="BK44" i="4" s="1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BH44" i="4" s="1"/>
  <c r="L44" i="4"/>
  <c r="K44" i="4"/>
  <c r="J44" i="4"/>
  <c r="I44" i="4"/>
  <c r="BG44" i="4" s="1"/>
  <c r="H44" i="4"/>
  <c r="D44" i="4" s="1"/>
  <c r="G44" i="4"/>
  <c r="F44" i="4"/>
  <c r="E44" i="4"/>
  <c r="BD43" i="4"/>
  <c r="BC43" i="4"/>
  <c r="BB43" i="4"/>
  <c r="BA43" i="4"/>
  <c r="AZ43" i="4"/>
  <c r="BQ43" i="4" s="1"/>
  <c r="AY43" i="4"/>
  <c r="AX43" i="4"/>
  <c r="AW43" i="4"/>
  <c r="AV43" i="4"/>
  <c r="BP43" i="4" s="1"/>
  <c r="AU43" i="4"/>
  <c r="AT43" i="4"/>
  <c r="BO43" i="4" s="1"/>
  <c r="AS43" i="4"/>
  <c r="AR43" i="4"/>
  <c r="AQ43" i="4"/>
  <c r="AP43" i="4"/>
  <c r="AO43" i="4"/>
  <c r="AN43" i="4"/>
  <c r="AM43" i="4"/>
  <c r="BN43" i="4" s="1"/>
  <c r="AL43" i="4"/>
  <c r="AK43" i="4"/>
  <c r="AJ43" i="4"/>
  <c r="AI43" i="4"/>
  <c r="BM43" i="4" s="1"/>
  <c r="AH43" i="4"/>
  <c r="AG43" i="4"/>
  <c r="AF43" i="4"/>
  <c r="AE43" i="4"/>
  <c r="BL43" i="4" s="1"/>
  <c r="AD43" i="4"/>
  <c r="AC43" i="4"/>
  <c r="AB43" i="4"/>
  <c r="AA43" i="4"/>
  <c r="Z43" i="4"/>
  <c r="BK43" i="4" s="1"/>
  <c r="Y43" i="4"/>
  <c r="X43" i="4"/>
  <c r="W43" i="4"/>
  <c r="V43" i="4"/>
  <c r="BJ43" i="4" s="1"/>
  <c r="U43" i="4"/>
  <c r="T43" i="4"/>
  <c r="S43" i="4"/>
  <c r="R43" i="4"/>
  <c r="BI43" i="4" s="1"/>
  <c r="BT43" i="4" s="1"/>
  <c r="Q43" i="4"/>
  <c r="P43" i="4"/>
  <c r="O43" i="4"/>
  <c r="N43" i="4"/>
  <c r="M43" i="4"/>
  <c r="BH43" i="4" s="1"/>
  <c r="L43" i="4"/>
  <c r="K43" i="4"/>
  <c r="J43" i="4"/>
  <c r="BG43" i="4" s="1"/>
  <c r="I43" i="4"/>
  <c r="H43" i="4"/>
  <c r="G43" i="4"/>
  <c r="F43" i="4"/>
  <c r="E43" i="4"/>
  <c r="D43" i="4" s="1"/>
  <c r="BD42" i="4"/>
  <c r="BC42" i="4"/>
  <c r="BB42" i="4"/>
  <c r="BA42" i="4"/>
  <c r="AZ42" i="4"/>
  <c r="BQ42" i="4" s="1"/>
  <c r="AY42" i="4"/>
  <c r="AX42" i="4"/>
  <c r="AW42" i="4"/>
  <c r="AV42" i="4"/>
  <c r="BP42" i="4" s="1"/>
  <c r="AU42" i="4"/>
  <c r="AT42" i="4"/>
  <c r="AS42" i="4"/>
  <c r="AR42" i="4"/>
  <c r="BO42" i="4" s="1"/>
  <c r="BV42" i="4" s="1"/>
  <c r="AQ42" i="4"/>
  <c r="AP42" i="4"/>
  <c r="AO42" i="4"/>
  <c r="AN42" i="4"/>
  <c r="AM42" i="4"/>
  <c r="BN42" i="4" s="1"/>
  <c r="AL42" i="4"/>
  <c r="AK42" i="4"/>
  <c r="AJ42" i="4"/>
  <c r="BM42" i="4" s="1"/>
  <c r="AI42" i="4"/>
  <c r="AH42" i="4"/>
  <c r="AG42" i="4"/>
  <c r="AF42" i="4"/>
  <c r="AE42" i="4"/>
  <c r="BL42" i="4" s="1"/>
  <c r="AD42" i="4"/>
  <c r="AC42" i="4"/>
  <c r="AB42" i="4"/>
  <c r="AA42" i="4"/>
  <c r="Z42" i="4"/>
  <c r="BK42" i="4" s="1"/>
  <c r="Y42" i="4"/>
  <c r="X42" i="4"/>
  <c r="W42" i="4"/>
  <c r="V42" i="4"/>
  <c r="BJ42" i="4" s="1"/>
  <c r="U42" i="4"/>
  <c r="T42" i="4"/>
  <c r="BI42" i="4" s="1"/>
  <c r="BT42" i="4" s="1"/>
  <c r="S42" i="4"/>
  <c r="R42" i="4"/>
  <c r="Q42" i="4"/>
  <c r="P42" i="4"/>
  <c r="O42" i="4"/>
  <c r="N42" i="4"/>
  <c r="M42" i="4"/>
  <c r="BH42" i="4" s="1"/>
  <c r="L42" i="4"/>
  <c r="K42" i="4"/>
  <c r="J42" i="4"/>
  <c r="I42" i="4"/>
  <c r="BG42" i="4" s="1"/>
  <c r="H42" i="4"/>
  <c r="D42" i="4" s="1"/>
  <c r="G42" i="4"/>
  <c r="F42" i="4"/>
  <c r="E42" i="4"/>
  <c r="BF42" i="4" s="1"/>
  <c r="BD41" i="4"/>
  <c r="BC41" i="4"/>
  <c r="BB41" i="4"/>
  <c r="BA41" i="4"/>
  <c r="AZ41" i="4"/>
  <c r="BQ41" i="4" s="1"/>
  <c r="AY41" i="4"/>
  <c r="AX41" i="4"/>
  <c r="AW41" i="4"/>
  <c r="AV41" i="4"/>
  <c r="BP41" i="4" s="1"/>
  <c r="AU41" i="4"/>
  <c r="AT41" i="4"/>
  <c r="BO41" i="4" s="1"/>
  <c r="AS41" i="4"/>
  <c r="AR41" i="4"/>
  <c r="AQ41" i="4"/>
  <c r="AP41" i="4"/>
  <c r="AO41" i="4"/>
  <c r="AN41" i="4"/>
  <c r="AM41" i="4"/>
  <c r="BN41" i="4" s="1"/>
  <c r="AL41" i="4"/>
  <c r="AK41" i="4"/>
  <c r="AJ41" i="4"/>
  <c r="AI41" i="4"/>
  <c r="BM41" i="4" s="1"/>
  <c r="AH41" i="4"/>
  <c r="AG41" i="4"/>
  <c r="AF41" i="4"/>
  <c r="AE41" i="4"/>
  <c r="BL41" i="4" s="1"/>
  <c r="AD41" i="4"/>
  <c r="AC41" i="4"/>
  <c r="AB41" i="4"/>
  <c r="AA41" i="4"/>
  <c r="Z41" i="4"/>
  <c r="BK41" i="4" s="1"/>
  <c r="Y41" i="4"/>
  <c r="X41" i="4"/>
  <c r="W41" i="4"/>
  <c r="V41" i="4"/>
  <c r="BJ41" i="4" s="1"/>
  <c r="U41" i="4"/>
  <c r="T41" i="4"/>
  <c r="S41" i="4"/>
  <c r="R41" i="4"/>
  <c r="BI41" i="4" s="1"/>
  <c r="BT41" i="4" s="1"/>
  <c r="Q41" i="4"/>
  <c r="P41" i="4"/>
  <c r="O41" i="4"/>
  <c r="N41" i="4"/>
  <c r="M41" i="4"/>
  <c r="BH41" i="4" s="1"/>
  <c r="L41" i="4"/>
  <c r="K41" i="4"/>
  <c r="J41" i="4"/>
  <c r="BG41" i="4" s="1"/>
  <c r="I41" i="4"/>
  <c r="H41" i="4"/>
  <c r="G41" i="4"/>
  <c r="F41" i="4"/>
  <c r="E41" i="4"/>
  <c r="D41" i="4" s="1"/>
  <c r="BD40" i="4"/>
  <c r="BD81" i="4" s="1"/>
  <c r="BC40" i="4"/>
  <c r="BB40" i="4"/>
  <c r="BA40" i="4"/>
  <c r="AZ40" i="4"/>
  <c r="BQ40" i="4" s="1"/>
  <c r="AY40" i="4"/>
  <c r="AX40" i="4"/>
  <c r="AW40" i="4"/>
  <c r="AV40" i="4"/>
  <c r="AV81" i="4" s="1"/>
  <c r="AU40" i="4"/>
  <c r="AT40" i="4"/>
  <c r="AS40" i="4"/>
  <c r="AR40" i="4"/>
  <c r="BO40" i="4" s="1"/>
  <c r="AQ40" i="4"/>
  <c r="AP40" i="4"/>
  <c r="AO40" i="4"/>
  <c r="AN40" i="4"/>
  <c r="AN81" i="4" s="1"/>
  <c r="AM40" i="4"/>
  <c r="BN40" i="4" s="1"/>
  <c r="AL40" i="4"/>
  <c r="AK40" i="4"/>
  <c r="AJ40" i="4"/>
  <c r="BM40" i="4" s="1"/>
  <c r="AI40" i="4"/>
  <c r="AH40" i="4"/>
  <c r="AG40" i="4"/>
  <c r="AF40" i="4"/>
  <c r="AF81" i="4" s="1"/>
  <c r="AE40" i="4"/>
  <c r="BL40" i="4" s="1"/>
  <c r="AD40" i="4"/>
  <c r="AC40" i="4"/>
  <c r="AB40" i="4"/>
  <c r="AA40" i="4"/>
  <c r="Z40" i="4"/>
  <c r="BK40" i="4" s="1"/>
  <c r="Y40" i="4"/>
  <c r="X40" i="4"/>
  <c r="X81" i="4" s="1"/>
  <c r="W40" i="4"/>
  <c r="V40" i="4"/>
  <c r="BJ40" i="4" s="1"/>
  <c r="U40" i="4"/>
  <c r="T40" i="4"/>
  <c r="BI40" i="4" s="1"/>
  <c r="BT40" i="4" s="1"/>
  <c r="S40" i="4"/>
  <c r="R40" i="4"/>
  <c r="Q40" i="4"/>
  <c r="P40" i="4"/>
  <c r="P81" i="4" s="1"/>
  <c r="O40" i="4"/>
  <c r="N40" i="4"/>
  <c r="M40" i="4"/>
  <c r="BH40" i="4" s="1"/>
  <c r="L40" i="4"/>
  <c r="K40" i="4"/>
  <c r="J40" i="4"/>
  <c r="I40" i="4"/>
  <c r="BG40" i="4" s="1"/>
  <c r="H40" i="4"/>
  <c r="H81" i="4" s="1"/>
  <c r="G40" i="4"/>
  <c r="F40" i="4"/>
  <c r="E40" i="4"/>
  <c r="BF40" i="4" s="1"/>
  <c r="D40" i="4"/>
  <c r="BD39" i="4"/>
  <c r="BC39" i="4"/>
  <c r="BB39" i="4"/>
  <c r="BA39" i="4"/>
  <c r="AZ39" i="4"/>
  <c r="BQ39" i="4" s="1"/>
  <c r="AY39" i="4"/>
  <c r="AX39" i="4"/>
  <c r="AW39" i="4"/>
  <c r="AV39" i="4"/>
  <c r="BP39" i="4" s="1"/>
  <c r="AU39" i="4"/>
  <c r="AT39" i="4"/>
  <c r="BO39" i="4" s="1"/>
  <c r="AS39" i="4"/>
  <c r="AR39" i="4"/>
  <c r="AQ39" i="4"/>
  <c r="AP39" i="4"/>
  <c r="AO39" i="4"/>
  <c r="AN39" i="4"/>
  <c r="AM39" i="4"/>
  <c r="BN39" i="4" s="1"/>
  <c r="AL39" i="4"/>
  <c r="AK39" i="4"/>
  <c r="AJ39" i="4"/>
  <c r="AI39" i="4"/>
  <c r="BM39" i="4" s="1"/>
  <c r="AH39" i="4"/>
  <c r="AG39" i="4"/>
  <c r="AF39" i="4"/>
  <c r="AE39" i="4"/>
  <c r="BL39" i="4" s="1"/>
  <c r="AD39" i="4"/>
  <c r="AC39" i="4"/>
  <c r="AB39" i="4"/>
  <c r="AA39" i="4"/>
  <c r="Z39" i="4"/>
  <c r="BK39" i="4" s="1"/>
  <c r="Y39" i="4"/>
  <c r="X39" i="4"/>
  <c r="W39" i="4"/>
  <c r="V39" i="4"/>
  <c r="BJ39" i="4" s="1"/>
  <c r="U39" i="4"/>
  <c r="T39" i="4"/>
  <c r="S39" i="4"/>
  <c r="R39" i="4"/>
  <c r="BI39" i="4" s="1"/>
  <c r="BT39" i="4" s="1"/>
  <c r="Q39" i="4"/>
  <c r="P39" i="4"/>
  <c r="O39" i="4"/>
  <c r="N39" i="4"/>
  <c r="M39" i="4"/>
  <c r="BH39" i="4" s="1"/>
  <c r="L39" i="4"/>
  <c r="K39" i="4"/>
  <c r="J39" i="4"/>
  <c r="BG39" i="4" s="1"/>
  <c r="I39" i="4"/>
  <c r="H39" i="4"/>
  <c r="G39" i="4"/>
  <c r="F39" i="4"/>
  <c r="E39" i="4"/>
  <c r="D39" i="4" s="1"/>
  <c r="BD38" i="4"/>
  <c r="BC38" i="4"/>
  <c r="BB38" i="4"/>
  <c r="BA38" i="4"/>
  <c r="AZ38" i="4"/>
  <c r="BQ38" i="4" s="1"/>
  <c r="AY38" i="4"/>
  <c r="AX38" i="4"/>
  <c r="AW38" i="4"/>
  <c r="AV38" i="4"/>
  <c r="BP38" i="4" s="1"/>
  <c r="AU38" i="4"/>
  <c r="AT38" i="4"/>
  <c r="AS38" i="4"/>
  <c r="AR38" i="4"/>
  <c r="BO38" i="4" s="1"/>
  <c r="BV38" i="4" s="1"/>
  <c r="AQ38" i="4"/>
  <c r="AP38" i="4"/>
  <c r="AO38" i="4"/>
  <c r="AN38" i="4"/>
  <c r="AM38" i="4"/>
  <c r="BN38" i="4" s="1"/>
  <c r="AL38" i="4"/>
  <c r="AK38" i="4"/>
  <c r="AJ38" i="4"/>
  <c r="BM38" i="4" s="1"/>
  <c r="AI38" i="4"/>
  <c r="AH38" i="4"/>
  <c r="AG38" i="4"/>
  <c r="AF38" i="4"/>
  <c r="AE38" i="4"/>
  <c r="BL38" i="4" s="1"/>
  <c r="AD38" i="4"/>
  <c r="AC38" i="4"/>
  <c r="AB38" i="4"/>
  <c r="AA38" i="4"/>
  <c r="Z38" i="4"/>
  <c r="BK38" i="4" s="1"/>
  <c r="Y38" i="4"/>
  <c r="X38" i="4"/>
  <c r="W38" i="4"/>
  <c r="V38" i="4"/>
  <c r="BJ38" i="4" s="1"/>
  <c r="U38" i="4"/>
  <c r="T38" i="4"/>
  <c r="BI38" i="4" s="1"/>
  <c r="BT38" i="4" s="1"/>
  <c r="S38" i="4"/>
  <c r="R38" i="4"/>
  <c r="Q38" i="4"/>
  <c r="P38" i="4"/>
  <c r="O38" i="4"/>
  <c r="N38" i="4"/>
  <c r="M38" i="4"/>
  <c r="BH38" i="4" s="1"/>
  <c r="L38" i="4"/>
  <c r="K38" i="4"/>
  <c r="J38" i="4"/>
  <c r="I38" i="4"/>
  <c r="BG38" i="4" s="1"/>
  <c r="H38" i="4"/>
  <c r="D38" i="4" s="1"/>
  <c r="G38" i="4"/>
  <c r="F38" i="4"/>
  <c r="E38" i="4"/>
  <c r="BF38" i="4" s="1"/>
  <c r="BD37" i="4"/>
  <c r="BD47" i="4" s="1"/>
  <c r="BD70" i="4" s="1"/>
  <c r="BC37" i="4"/>
  <c r="BC47" i="4" s="1"/>
  <c r="BC70" i="4" s="1"/>
  <c r="BB37" i="4"/>
  <c r="BA37" i="4"/>
  <c r="AZ37" i="4"/>
  <c r="AZ81" i="4" s="1"/>
  <c r="AY37" i="4"/>
  <c r="AY47" i="4" s="1"/>
  <c r="AY70" i="4" s="1"/>
  <c r="AX37" i="4"/>
  <c r="AW37" i="4"/>
  <c r="AV37" i="4"/>
  <c r="BP37" i="4" s="1"/>
  <c r="AU37" i="4"/>
  <c r="AU47" i="4" s="1"/>
  <c r="AU70" i="4" s="1"/>
  <c r="AT37" i="4"/>
  <c r="AS37" i="4"/>
  <c r="AR37" i="4"/>
  <c r="AR81" i="4" s="1"/>
  <c r="AQ37" i="4"/>
  <c r="AQ47" i="4" s="1"/>
  <c r="AQ70" i="4" s="1"/>
  <c r="AP37" i="4"/>
  <c r="AO37" i="4"/>
  <c r="AN37" i="4"/>
  <c r="AN47" i="4" s="1"/>
  <c r="AM37" i="4"/>
  <c r="AM47" i="4" s="1"/>
  <c r="AM70" i="4" s="1"/>
  <c r="AL37" i="4"/>
  <c r="AK37" i="4"/>
  <c r="AJ37" i="4"/>
  <c r="AJ81" i="4" s="1"/>
  <c r="AI37" i="4"/>
  <c r="AI47" i="4" s="1"/>
  <c r="AI70" i="4" s="1"/>
  <c r="AH37" i="4"/>
  <c r="AG37" i="4"/>
  <c r="AF37" i="4"/>
  <c r="AF47" i="4" s="1"/>
  <c r="AF70" i="4" s="1"/>
  <c r="AE37" i="4"/>
  <c r="AE47" i="4" s="1"/>
  <c r="AD37" i="4"/>
  <c r="AC37" i="4"/>
  <c r="AB37" i="4"/>
  <c r="AB81" i="4" s="1"/>
  <c r="AA37" i="4"/>
  <c r="AA47" i="4" s="1"/>
  <c r="AA70" i="4" s="1"/>
  <c r="Z37" i="4"/>
  <c r="Y37" i="4"/>
  <c r="X37" i="4"/>
  <c r="X47" i="4" s="1"/>
  <c r="X70" i="4" s="1"/>
  <c r="W37" i="4"/>
  <c r="W47" i="4" s="1"/>
  <c r="W70" i="4" s="1"/>
  <c r="V37" i="4"/>
  <c r="BJ37" i="4" s="1"/>
  <c r="U37" i="4"/>
  <c r="T37" i="4"/>
  <c r="T81" i="4" s="1"/>
  <c r="S37" i="4"/>
  <c r="S47" i="4" s="1"/>
  <c r="S70" i="4" s="1"/>
  <c r="R37" i="4"/>
  <c r="Q37" i="4"/>
  <c r="P37" i="4"/>
  <c r="P47" i="4" s="1"/>
  <c r="P70" i="4" s="1"/>
  <c r="O37" i="4"/>
  <c r="O47" i="4" s="1"/>
  <c r="O70" i="4" s="1"/>
  <c r="N37" i="4"/>
  <c r="M37" i="4"/>
  <c r="L37" i="4"/>
  <c r="L81" i="4" s="1"/>
  <c r="K37" i="4"/>
  <c r="K47" i="4" s="1"/>
  <c r="K70" i="4" s="1"/>
  <c r="J37" i="4"/>
  <c r="BG37" i="4" s="1"/>
  <c r="I37" i="4"/>
  <c r="H37" i="4"/>
  <c r="H47" i="4" s="1"/>
  <c r="H70" i="4" s="1"/>
  <c r="G37" i="4"/>
  <c r="G47" i="4" s="1"/>
  <c r="G70" i="4" s="1"/>
  <c r="F37" i="4"/>
  <c r="E37" i="4"/>
  <c r="BD36" i="4"/>
  <c r="BC36" i="4"/>
  <c r="BB36" i="4"/>
  <c r="BA36" i="4"/>
  <c r="AZ36" i="4"/>
  <c r="BQ36" i="4" s="1"/>
  <c r="AY36" i="4"/>
  <c r="AX36" i="4"/>
  <c r="AW36" i="4"/>
  <c r="AV36" i="4"/>
  <c r="BP36" i="4" s="1"/>
  <c r="AU36" i="4"/>
  <c r="AT36" i="4"/>
  <c r="AS36" i="4"/>
  <c r="AR36" i="4"/>
  <c r="BO36" i="4" s="1"/>
  <c r="BV36" i="4" s="1"/>
  <c r="AQ36" i="4"/>
  <c r="AP36" i="4"/>
  <c r="AO36" i="4"/>
  <c r="AN36" i="4"/>
  <c r="AM36" i="4"/>
  <c r="BN36" i="4" s="1"/>
  <c r="AL36" i="4"/>
  <c r="AK36" i="4"/>
  <c r="AJ36" i="4"/>
  <c r="BM36" i="4" s="1"/>
  <c r="AI36" i="4"/>
  <c r="AH36" i="4"/>
  <c r="AG36" i="4"/>
  <c r="AF36" i="4"/>
  <c r="AE36" i="4"/>
  <c r="BL36" i="4" s="1"/>
  <c r="AD36" i="4"/>
  <c r="AC36" i="4"/>
  <c r="AB36" i="4"/>
  <c r="AA36" i="4"/>
  <c r="Z36" i="4"/>
  <c r="BK36" i="4" s="1"/>
  <c r="Y36" i="4"/>
  <c r="X36" i="4"/>
  <c r="W36" i="4"/>
  <c r="BJ36" i="4" s="1"/>
  <c r="V36" i="4"/>
  <c r="U36" i="4"/>
  <c r="T36" i="4"/>
  <c r="BI36" i="4" s="1"/>
  <c r="BT36" i="4" s="1"/>
  <c r="S36" i="4"/>
  <c r="R36" i="4"/>
  <c r="Q36" i="4"/>
  <c r="P36" i="4"/>
  <c r="O36" i="4"/>
  <c r="N36" i="4"/>
  <c r="M36" i="4"/>
  <c r="BH36" i="4" s="1"/>
  <c r="L36" i="4"/>
  <c r="K36" i="4"/>
  <c r="J36" i="4"/>
  <c r="I36" i="4"/>
  <c r="BG36" i="4" s="1"/>
  <c r="H36" i="4"/>
  <c r="D36" i="4" s="1"/>
  <c r="G36" i="4"/>
  <c r="F36" i="4"/>
  <c r="E36" i="4"/>
  <c r="BF36" i="4" s="1"/>
  <c r="BD34" i="4"/>
  <c r="BC34" i="4"/>
  <c r="BB34" i="4"/>
  <c r="BA34" i="4"/>
  <c r="AZ34" i="4"/>
  <c r="BQ34" i="4" s="1"/>
  <c r="AY34" i="4"/>
  <c r="AX34" i="4"/>
  <c r="AW34" i="4"/>
  <c r="BP34" i="4" s="1"/>
  <c r="AV34" i="4"/>
  <c r="AU34" i="4"/>
  <c r="AT34" i="4"/>
  <c r="BO34" i="4" s="1"/>
  <c r="AS34" i="4"/>
  <c r="AR34" i="4"/>
  <c r="AQ34" i="4"/>
  <c r="AP34" i="4"/>
  <c r="AO34" i="4"/>
  <c r="AN34" i="4"/>
  <c r="AM34" i="4"/>
  <c r="BN34" i="4" s="1"/>
  <c r="AL34" i="4"/>
  <c r="AK34" i="4"/>
  <c r="AJ34" i="4"/>
  <c r="AI34" i="4"/>
  <c r="BM34" i="4" s="1"/>
  <c r="AH34" i="4"/>
  <c r="AG34" i="4"/>
  <c r="AF34" i="4"/>
  <c r="AE34" i="4"/>
  <c r="BL34" i="4" s="1"/>
  <c r="AD34" i="4"/>
  <c r="AC34" i="4"/>
  <c r="AB34" i="4"/>
  <c r="AA34" i="4"/>
  <c r="Z34" i="4"/>
  <c r="BK34" i="4" s="1"/>
  <c r="Y34" i="4"/>
  <c r="X34" i="4"/>
  <c r="W34" i="4"/>
  <c r="V34" i="4"/>
  <c r="BJ34" i="4" s="1"/>
  <c r="U34" i="4"/>
  <c r="T34" i="4"/>
  <c r="S34" i="4"/>
  <c r="R34" i="4"/>
  <c r="BI34" i="4" s="1"/>
  <c r="BT34" i="4" s="1"/>
  <c r="Q34" i="4"/>
  <c r="P34" i="4"/>
  <c r="O34" i="4"/>
  <c r="N34" i="4"/>
  <c r="M34" i="4"/>
  <c r="BH34" i="4" s="1"/>
  <c r="L34" i="4"/>
  <c r="K34" i="4"/>
  <c r="J34" i="4"/>
  <c r="BG34" i="4" s="1"/>
  <c r="I34" i="4"/>
  <c r="H34" i="4"/>
  <c r="G34" i="4"/>
  <c r="F34" i="4"/>
  <c r="E34" i="4"/>
  <c r="D34" i="4" s="1"/>
  <c r="BD33" i="4"/>
  <c r="BC33" i="4"/>
  <c r="BB33" i="4"/>
  <c r="BA33" i="4"/>
  <c r="AZ33" i="4"/>
  <c r="BQ33" i="4" s="1"/>
  <c r="AY33" i="4"/>
  <c r="AX33" i="4"/>
  <c r="AW33" i="4"/>
  <c r="AV33" i="4"/>
  <c r="BP33" i="4" s="1"/>
  <c r="AU33" i="4"/>
  <c r="AT33" i="4"/>
  <c r="AS33" i="4"/>
  <c r="AR33" i="4"/>
  <c r="BO33" i="4" s="1"/>
  <c r="BV33" i="4" s="1"/>
  <c r="AQ33" i="4"/>
  <c r="AP33" i="4"/>
  <c r="AO33" i="4"/>
  <c r="AN33" i="4"/>
  <c r="AM33" i="4"/>
  <c r="BN33" i="4" s="1"/>
  <c r="AL33" i="4"/>
  <c r="AK33" i="4"/>
  <c r="AJ33" i="4"/>
  <c r="BM33" i="4" s="1"/>
  <c r="AI33" i="4"/>
  <c r="AH33" i="4"/>
  <c r="AG33" i="4"/>
  <c r="AF33" i="4"/>
  <c r="AE33" i="4"/>
  <c r="BL33" i="4" s="1"/>
  <c r="AD33" i="4"/>
  <c r="AC33" i="4"/>
  <c r="AB33" i="4"/>
  <c r="AA33" i="4"/>
  <c r="Z33" i="4"/>
  <c r="BK33" i="4" s="1"/>
  <c r="Y33" i="4"/>
  <c r="X33" i="4"/>
  <c r="W33" i="4"/>
  <c r="V33" i="4"/>
  <c r="BJ33" i="4" s="1"/>
  <c r="U33" i="4"/>
  <c r="T33" i="4"/>
  <c r="BI33" i="4" s="1"/>
  <c r="BT33" i="4" s="1"/>
  <c r="S33" i="4"/>
  <c r="R33" i="4"/>
  <c r="Q33" i="4"/>
  <c r="P33" i="4"/>
  <c r="O33" i="4"/>
  <c r="N33" i="4"/>
  <c r="M33" i="4"/>
  <c r="BH33" i="4" s="1"/>
  <c r="L33" i="4"/>
  <c r="K33" i="4"/>
  <c r="J33" i="4"/>
  <c r="I33" i="4"/>
  <c r="BG33" i="4" s="1"/>
  <c r="H33" i="4"/>
  <c r="G33" i="4"/>
  <c r="F33" i="4"/>
  <c r="E33" i="4"/>
  <c r="BF33" i="4" s="1"/>
  <c r="D33" i="4"/>
  <c r="BD31" i="4"/>
  <c r="BC31" i="4"/>
  <c r="BB31" i="4"/>
  <c r="BA31" i="4"/>
  <c r="AZ31" i="4"/>
  <c r="BQ31" i="4" s="1"/>
  <c r="AY31" i="4"/>
  <c r="AX31" i="4"/>
  <c r="AW31" i="4"/>
  <c r="AV31" i="4"/>
  <c r="BP31" i="4" s="1"/>
  <c r="AU31" i="4"/>
  <c r="AT31" i="4"/>
  <c r="AS31" i="4"/>
  <c r="AR31" i="4"/>
  <c r="BO31" i="4" s="1"/>
  <c r="BV31" i="4" s="1"/>
  <c r="AQ31" i="4"/>
  <c r="AP31" i="4"/>
  <c r="AO31" i="4"/>
  <c r="AN31" i="4"/>
  <c r="AM31" i="4"/>
  <c r="BN31" i="4" s="1"/>
  <c r="AL31" i="4"/>
  <c r="AK31" i="4"/>
  <c r="AJ31" i="4"/>
  <c r="BM31" i="4" s="1"/>
  <c r="AI31" i="4"/>
  <c r="AH31" i="4"/>
  <c r="AG31" i="4"/>
  <c r="AF31" i="4"/>
  <c r="AE31" i="4"/>
  <c r="BL31" i="4" s="1"/>
  <c r="AD31" i="4"/>
  <c r="AC31" i="4"/>
  <c r="AB31" i="4"/>
  <c r="AA31" i="4"/>
  <c r="Z31" i="4"/>
  <c r="BK31" i="4" s="1"/>
  <c r="Y31" i="4"/>
  <c r="X31" i="4"/>
  <c r="W31" i="4"/>
  <c r="V31" i="4"/>
  <c r="BJ31" i="4" s="1"/>
  <c r="U31" i="4"/>
  <c r="T31" i="4"/>
  <c r="BI31" i="4" s="1"/>
  <c r="S31" i="4"/>
  <c r="R31" i="4"/>
  <c r="Q31" i="4"/>
  <c r="P31" i="4"/>
  <c r="O31" i="4"/>
  <c r="N31" i="4"/>
  <c r="M31" i="4"/>
  <c r="BH31" i="4" s="1"/>
  <c r="L31" i="4"/>
  <c r="K31" i="4"/>
  <c r="J31" i="4"/>
  <c r="I31" i="4"/>
  <c r="BG31" i="4" s="1"/>
  <c r="H31" i="4"/>
  <c r="G31" i="4"/>
  <c r="F31" i="4"/>
  <c r="E31" i="4"/>
  <c r="BF31" i="4" s="1"/>
  <c r="D31" i="4"/>
  <c r="BD30" i="4"/>
  <c r="BC30" i="4"/>
  <c r="BB30" i="4"/>
  <c r="BA30" i="4"/>
  <c r="AZ30" i="4"/>
  <c r="BQ30" i="4" s="1"/>
  <c r="AY30" i="4"/>
  <c r="AX30" i="4"/>
  <c r="AW30" i="4"/>
  <c r="AV30" i="4"/>
  <c r="BP30" i="4" s="1"/>
  <c r="AU30" i="4"/>
  <c r="AT30" i="4"/>
  <c r="BO30" i="4" s="1"/>
  <c r="BV30" i="4" s="1"/>
  <c r="AS30" i="4"/>
  <c r="AR30" i="4"/>
  <c r="AQ30" i="4"/>
  <c r="AP30" i="4"/>
  <c r="AO30" i="4"/>
  <c r="AN30" i="4"/>
  <c r="AM30" i="4"/>
  <c r="BN30" i="4" s="1"/>
  <c r="AL30" i="4"/>
  <c r="AK30" i="4"/>
  <c r="AJ30" i="4"/>
  <c r="AI30" i="4"/>
  <c r="BM30" i="4" s="1"/>
  <c r="AH30" i="4"/>
  <c r="AG30" i="4"/>
  <c r="AF30" i="4"/>
  <c r="AE30" i="4"/>
  <c r="BL30" i="4" s="1"/>
  <c r="AD30" i="4"/>
  <c r="AC30" i="4"/>
  <c r="AB30" i="4"/>
  <c r="AA30" i="4"/>
  <c r="Z30" i="4"/>
  <c r="BK30" i="4" s="1"/>
  <c r="Y30" i="4"/>
  <c r="X30" i="4"/>
  <c r="W30" i="4"/>
  <c r="V30" i="4"/>
  <c r="BJ30" i="4" s="1"/>
  <c r="U30" i="4"/>
  <c r="T30" i="4"/>
  <c r="S30" i="4"/>
  <c r="R30" i="4"/>
  <c r="BI30" i="4" s="1"/>
  <c r="BT30" i="4" s="1"/>
  <c r="Q30" i="4"/>
  <c r="P30" i="4"/>
  <c r="O30" i="4"/>
  <c r="N30" i="4"/>
  <c r="M30" i="4"/>
  <c r="BH30" i="4" s="1"/>
  <c r="L30" i="4"/>
  <c r="K30" i="4"/>
  <c r="J30" i="4"/>
  <c r="BG30" i="4" s="1"/>
  <c r="I30" i="4"/>
  <c r="H30" i="4"/>
  <c r="G30" i="4"/>
  <c r="F30" i="4"/>
  <c r="E30" i="4"/>
  <c r="D30" i="4" s="1"/>
  <c r="BD29" i="4"/>
  <c r="BC29" i="4"/>
  <c r="BB29" i="4"/>
  <c r="BA29" i="4"/>
  <c r="AZ29" i="4"/>
  <c r="BQ29" i="4" s="1"/>
  <c r="AY29" i="4"/>
  <c r="AX29" i="4"/>
  <c r="AW29" i="4"/>
  <c r="AV29" i="4"/>
  <c r="BP29" i="4" s="1"/>
  <c r="AU29" i="4"/>
  <c r="AT29" i="4"/>
  <c r="AS29" i="4"/>
  <c r="AR29" i="4"/>
  <c r="BO29" i="4" s="1"/>
  <c r="BV29" i="4" s="1"/>
  <c r="AQ29" i="4"/>
  <c r="AP29" i="4"/>
  <c r="AO29" i="4"/>
  <c r="AN29" i="4"/>
  <c r="AN65" i="4" s="1"/>
  <c r="AM29" i="4"/>
  <c r="AM65" i="4" s="1"/>
  <c r="AL29" i="4"/>
  <c r="AK29" i="4"/>
  <c r="AJ29" i="4"/>
  <c r="AJ65" i="4" s="1"/>
  <c r="AI29" i="4"/>
  <c r="AI65" i="4" s="1"/>
  <c r="AH29" i="4"/>
  <c r="AG29" i="4"/>
  <c r="AF29" i="4"/>
  <c r="AF65" i="4" s="1"/>
  <c r="AE29" i="4"/>
  <c r="AE65" i="4" s="1"/>
  <c r="AD29" i="4"/>
  <c r="AC29" i="4"/>
  <c r="AB29" i="4"/>
  <c r="AB65" i="4" s="1"/>
  <c r="AA29" i="4"/>
  <c r="AA65" i="4" s="1"/>
  <c r="Z29" i="4"/>
  <c r="BK29" i="4" s="1"/>
  <c r="Y29" i="4"/>
  <c r="X29" i="4"/>
  <c r="X65" i="4" s="1"/>
  <c r="W29" i="4"/>
  <c r="W65" i="4" s="1"/>
  <c r="V29" i="4"/>
  <c r="BJ29" i="4" s="1"/>
  <c r="U29" i="4"/>
  <c r="T29" i="4"/>
  <c r="T65" i="4" s="1"/>
  <c r="S29" i="4"/>
  <c r="S65" i="4" s="1"/>
  <c r="R29" i="4"/>
  <c r="Q29" i="4"/>
  <c r="P29" i="4"/>
  <c r="P65" i="4" s="1"/>
  <c r="O29" i="4"/>
  <c r="O65" i="4" s="1"/>
  <c r="N29" i="4"/>
  <c r="M29" i="4"/>
  <c r="BH29" i="4" s="1"/>
  <c r="L29" i="4"/>
  <c r="L65" i="4" s="1"/>
  <c r="K29" i="4"/>
  <c r="K65" i="4" s="1"/>
  <c r="J29" i="4"/>
  <c r="I29" i="4"/>
  <c r="BG29" i="4" s="1"/>
  <c r="H29" i="4"/>
  <c r="H65" i="4" s="1"/>
  <c r="G29" i="4"/>
  <c r="G65" i="4" s="1"/>
  <c r="F29" i="4"/>
  <c r="E29" i="4"/>
  <c r="BF29" i="4" s="1"/>
  <c r="D29" i="4"/>
  <c r="BD26" i="4"/>
  <c r="BC26" i="4"/>
  <c r="BB26" i="4"/>
  <c r="BA26" i="4"/>
  <c r="AZ26" i="4"/>
  <c r="BQ26" i="4" s="1"/>
  <c r="AY26" i="4"/>
  <c r="AX26" i="4"/>
  <c r="AW26" i="4"/>
  <c r="AV26" i="4"/>
  <c r="BP26" i="4" s="1"/>
  <c r="AU26" i="4"/>
  <c r="AT26" i="4"/>
  <c r="BO26" i="4" s="1"/>
  <c r="AS26" i="4"/>
  <c r="AR26" i="4"/>
  <c r="AQ26" i="4"/>
  <c r="AP26" i="4"/>
  <c r="AO26" i="4"/>
  <c r="AN26" i="4"/>
  <c r="AM26" i="4"/>
  <c r="BN26" i="4" s="1"/>
  <c r="AL26" i="4"/>
  <c r="AK26" i="4"/>
  <c r="AJ26" i="4"/>
  <c r="AI26" i="4"/>
  <c r="BM26" i="4" s="1"/>
  <c r="AH26" i="4"/>
  <c r="AG26" i="4"/>
  <c r="AF26" i="4"/>
  <c r="AE26" i="4"/>
  <c r="BL26" i="4" s="1"/>
  <c r="AD26" i="4"/>
  <c r="AC26" i="4"/>
  <c r="AB26" i="4"/>
  <c r="AA26" i="4"/>
  <c r="Z26" i="4"/>
  <c r="BK26" i="4" s="1"/>
  <c r="Y26" i="4"/>
  <c r="X26" i="4"/>
  <c r="W26" i="4"/>
  <c r="V26" i="4"/>
  <c r="BJ26" i="4" s="1"/>
  <c r="U26" i="4"/>
  <c r="T26" i="4"/>
  <c r="S26" i="4"/>
  <c r="R26" i="4"/>
  <c r="BI26" i="4" s="1"/>
  <c r="BT26" i="4" s="1"/>
  <c r="Q26" i="4"/>
  <c r="P26" i="4"/>
  <c r="O26" i="4"/>
  <c r="N26" i="4"/>
  <c r="M26" i="4"/>
  <c r="BH26" i="4" s="1"/>
  <c r="L26" i="4"/>
  <c r="K26" i="4"/>
  <c r="J26" i="4"/>
  <c r="BG26" i="4" s="1"/>
  <c r="I26" i="4"/>
  <c r="H26" i="4"/>
  <c r="G26" i="4"/>
  <c r="F26" i="4"/>
  <c r="E26" i="4"/>
  <c r="D26" i="4" s="1"/>
  <c r="BD25" i="4"/>
  <c r="BC25" i="4"/>
  <c r="BB25" i="4"/>
  <c r="BA25" i="4"/>
  <c r="AZ25" i="4"/>
  <c r="BQ25" i="4" s="1"/>
  <c r="AY25" i="4"/>
  <c r="AX25" i="4"/>
  <c r="AW25" i="4"/>
  <c r="AV25" i="4"/>
  <c r="BP25" i="4" s="1"/>
  <c r="AU25" i="4"/>
  <c r="AT25" i="4"/>
  <c r="AS25" i="4"/>
  <c r="AR25" i="4"/>
  <c r="BO25" i="4" s="1"/>
  <c r="AQ25" i="4"/>
  <c r="AP25" i="4"/>
  <c r="AO25" i="4"/>
  <c r="AN25" i="4"/>
  <c r="AM25" i="4"/>
  <c r="BN25" i="4" s="1"/>
  <c r="AL25" i="4"/>
  <c r="AK25" i="4"/>
  <c r="AJ25" i="4"/>
  <c r="BM25" i="4" s="1"/>
  <c r="AI25" i="4"/>
  <c r="AH25" i="4"/>
  <c r="AG25" i="4"/>
  <c r="AF25" i="4"/>
  <c r="AE25" i="4"/>
  <c r="BL25" i="4" s="1"/>
  <c r="AD25" i="4"/>
  <c r="AC25" i="4"/>
  <c r="AB25" i="4"/>
  <c r="AA25" i="4"/>
  <c r="Z25" i="4"/>
  <c r="BK25" i="4" s="1"/>
  <c r="Y25" i="4"/>
  <c r="X25" i="4"/>
  <c r="W25" i="4"/>
  <c r="V25" i="4"/>
  <c r="BJ25" i="4" s="1"/>
  <c r="U25" i="4"/>
  <c r="T25" i="4"/>
  <c r="BI25" i="4" s="1"/>
  <c r="BT25" i="4" s="1"/>
  <c r="S25" i="4"/>
  <c r="R25" i="4"/>
  <c r="Q25" i="4"/>
  <c r="P25" i="4"/>
  <c r="O25" i="4"/>
  <c r="N25" i="4"/>
  <c r="M25" i="4"/>
  <c r="BH25" i="4" s="1"/>
  <c r="L25" i="4"/>
  <c r="K25" i="4"/>
  <c r="J25" i="4"/>
  <c r="I25" i="4"/>
  <c r="BG25" i="4" s="1"/>
  <c r="H25" i="4"/>
  <c r="D25" i="4" s="1"/>
  <c r="G25" i="4"/>
  <c r="F25" i="4"/>
  <c r="E25" i="4"/>
  <c r="BF25" i="4" s="1"/>
  <c r="BD24" i="4"/>
  <c r="BC24" i="4"/>
  <c r="BB24" i="4"/>
  <c r="BA24" i="4"/>
  <c r="AZ24" i="4"/>
  <c r="BQ24" i="4" s="1"/>
  <c r="AY24" i="4"/>
  <c r="AX24" i="4"/>
  <c r="AW24" i="4"/>
  <c r="AV24" i="4"/>
  <c r="BP24" i="4" s="1"/>
  <c r="AU24" i="4"/>
  <c r="AT24" i="4"/>
  <c r="BO24" i="4" s="1"/>
  <c r="AS24" i="4"/>
  <c r="AR24" i="4"/>
  <c r="AQ24" i="4"/>
  <c r="AP24" i="4"/>
  <c r="AO24" i="4"/>
  <c r="AN24" i="4"/>
  <c r="AM24" i="4"/>
  <c r="BN24" i="4" s="1"/>
  <c r="AL24" i="4"/>
  <c r="AK24" i="4"/>
  <c r="AJ24" i="4"/>
  <c r="AI24" i="4"/>
  <c r="BM24" i="4" s="1"/>
  <c r="AH24" i="4"/>
  <c r="AG24" i="4"/>
  <c r="AF24" i="4"/>
  <c r="AE24" i="4"/>
  <c r="BL24" i="4" s="1"/>
  <c r="AD24" i="4"/>
  <c r="AC24" i="4"/>
  <c r="AB24" i="4"/>
  <c r="AA24" i="4"/>
  <c r="Z24" i="4"/>
  <c r="BK24" i="4" s="1"/>
  <c r="Y24" i="4"/>
  <c r="X24" i="4"/>
  <c r="W24" i="4"/>
  <c r="V24" i="4"/>
  <c r="BJ24" i="4" s="1"/>
  <c r="U24" i="4"/>
  <c r="T24" i="4"/>
  <c r="S24" i="4"/>
  <c r="R24" i="4"/>
  <c r="BI24" i="4" s="1"/>
  <c r="BT24" i="4" s="1"/>
  <c r="Q24" i="4"/>
  <c r="P24" i="4"/>
  <c r="O24" i="4"/>
  <c r="N24" i="4"/>
  <c r="M24" i="4"/>
  <c r="BH24" i="4" s="1"/>
  <c r="L24" i="4"/>
  <c r="K24" i="4"/>
  <c r="J24" i="4"/>
  <c r="BG24" i="4" s="1"/>
  <c r="I24" i="4"/>
  <c r="H24" i="4"/>
  <c r="G24" i="4"/>
  <c r="F24" i="4"/>
  <c r="D24" i="4" s="1"/>
  <c r="E24" i="4"/>
  <c r="BF24" i="4" s="1"/>
  <c r="BD23" i="4"/>
  <c r="BC23" i="4"/>
  <c r="BB23" i="4"/>
  <c r="BA23" i="4"/>
  <c r="AZ23" i="4"/>
  <c r="BQ23" i="4" s="1"/>
  <c r="AY23" i="4"/>
  <c r="AX23" i="4"/>
  <c r="AW23" i="4"/>
  <c r="AV23" i="4"/>
  <c r="BP23" i="4" s="1"/>
  <c r="AU23" i="4"/>
  <c r="AT23" i="4"/>
  <c r="AS23" i="4"/>
  <c r="AR23" i="4"/>
  <c r="BO23" i="4" s="1"/>
  <c r="AQ23" i="4"/>
  <c r="AP23" i="4"/>
  <c r="AO23" i="4"/>
  <c r="AN23" i="4"/>
  <c r="AM23" i="4"/>
  <c r="BN23" i="4" s="1"/>
  <c r="AL23" i="4"/>
  <c r="AK23" i="4"/>
  <c r="AJ23" i="4"/>
  <c r="BM23" i="4" s="1"/>
  <c r="AI23" i="4"/>
  <c r="AH23" i="4"/>
  <c r="AG23" i="4"/>
  <c r="AF23" i="4"/>
  <c r="AE23" i="4"/>
  <c r="BL23" i="4" s="1"/>
  <c r="AD23" i="4"/>
  <c r="AC23" i="4"/>
  <c r="AB23" i="4"/>
  <c r="AA23" i="4"/>
  <c r="Z23" i="4"/>
  <c r="BK23" i="4" s="1"/>
  <c r="Y23" i="4"/>
  <c r="X23" i="4"/>
  <c r="W23" i="4"/>
  <c r="V23" i="4"/>
  <c r="BJ23" i="4" s="1"/>
  <c r="U23" i="4"/>
  <c r="T23" i="4"/>
  <c r="BI23" i="4" s="1"/>
  <c r="BT23" i="4" s="1"/>
  <c r="S23" i="4"/>
  <c r="R23" i="4"/>
  <c r="Q23" i="4"/>
  <c r="P23" i="4"/>
  <c r="O23" i="4"/>
  <c r="N23" i="4"/>
  <c r="BH23" i="4" s="1"/>
  <c r="M23" i="4"/>
  <c r="L23" i="4"/>
  <c r="K23" i="4"/>
  <c r="J23" i="4"/>
  <c r="BG23" i="4" s="1"/>
  <c r="I23" i="4"/>
  <c r="H23" i="4"/>
  <c r="D23" i="4" s="1"/>
  <c r="G23" i="4"/>
  <c r="F23" i="4"/>
  <c r="E23" i="4"/>
  <c r="BF23" i="4" s="1"/>
  <c r="BD22" i="4"/>
  <c r="BC22" i="4"/>
  <c r="BB22" i="4"/>
  <c r="BA22" i="4"/>
  <c r="AZ22" i="4"/>
  <c r="BQ22" i="4" s="1"/>
  <c r="AY22" i="4"/>
  <c r="AX22" i="4"/>
  <c r="AW22" i="4"/>
  <c r="AV22" i="4"/>
  <c r="BP22" i="4" s="1"/>
  <c r="AU22" i="4"/>
  <c r="AT22" i="4"/>
  <c r="BO22" i="4" s="1"/>
  <c r="AS22" i="4"/>
  <c r="AR22" i="4"/>
  <c r="AQ22" i="4"/>
  <c r="AP22" i="4"/>
  <c r="AO22" i="4"/>
  <c r="AN22" i="4"/>
  <c r="BN22" i="4" s="1"/>
  <c r="AM22" i="4"/>
  <c r="AL22" i="4"/>
  <c r="AK22" i="4"/>
  <c r="AJ22" i="4"/>
  <c r="BM22" i="4" s="1"/>
  <c r="AI22" i="4"/>
  <c r="AH22" i="4"/>
  <c r="AG22" i="4"/>
  <c r="AF22" i="4"/>
  <c r="AE22" i="4"/>
  <c r="BL22" i="4" s="1"/>
  <c r="AD22" i="4"/>
  <c r="AC22" i="4"/>
  <c r="AB22" i="4"/>
  <c r="AA22" i="4"/>
  <c r="Z22" i="4"/>
  <c r="BK22" i="4" s="1"/>
  <c r="Y22" i="4"/>
  <c r="X22" i="4"/>
  <c r="W22" i="4"/>
  <c r="V22" i="4"/>
  <c r="BJ22" i="4" s="1"/>
  <c r="U22" i="4"/>
  <c r="T22" i="4"/>
  <c r="S22" i="4"/>
  <c r="R22" i="4"/>
  <c r="BI22" i="4" s="1"/>
  <c r="BT22" i="4" s="1"/>
  <c r="Q22" i="4"/>
  <c r="P22" i="4"/>
  <c r="O22" i="4"/>
  <c r="N22" i="4"/>
  <c r="M22" i="4"/>
  <c r="BH22" i="4" s="1"/>
  <c r="L22" i="4"/>
  <c r="K22" i="4"/>
  <c r="J22" i="4"/>
  <c r="BG22" i="4" s="1"/>
  <c r="I22" i="4"/>
  <c r="H22" i="4"/>
  <c r="G22" i="4"/>
  <c r="F22" i="4"/>
  <c r="D22" i="4" s="1"/>
  <c r="E22" i="4"/>
  <c r="BF22" i="4" s="1"/>
  <c r="BD21" i="4"/>
  <c r="BC21" i="4"/>
  <c r="BB21" i="4"/>
  <c r="BA21" i="4"/>
  <c r="AZ21" i="4"/>
  <c r="BQ21" i="4" s="1"/>
  <c r="AY21" i="4"/>
  <c r="AX21" i="4"/>
  <c r="AW21" i="4"/>
  <c r="AV21" i="4"/>
  <c r="BP21" i="4" s="1"/>
  <c r="AU21" i="4"/>
  <c r="AT21" i="4"/>
  <c r="AS21" i="4"/>
  <c r="AR21" i="4"/>
  <c r="BO21" i="4" s="1"/>
  <c r="BV21" i="4" s="1"/>
  <c r="AQ21" i="4"/>
  <c r="AP21" i="4"/>
  <c r="AO21" i="4"/>
  <c r="AN21" i="4"/>
  <c r="AM21" i="4"/>
  <c r="BN21" i="4" s="1"/>
  <c r="AL21" i="4"/>
  <c r="AK21" i="4"/>
  <c r="AJ21" i="4"/>
  <c r="BM21" i="4" s="1"/>
  <c r="AI21" i="4"/>
  <c r="AH21" i="4"/>
  <c r="AG21" i="4"/>
  <c r="AF21" i="4"/>
  <c r="AE21" i="4"/>
  <c r="BL21" i="4" s="1"/>
  <c r="AD21" i="4"/>
  <c r="AC21" i="4"/>
  <c r="AB21" i="4"/>
  <c r="AA21" i="4"/>
  <c r="Z21" i="4"/>
  <c r="BK21" i="4" s="1"/>
  <c r="Y21" i="4"/>
  <c r="X21" i="4"/>
  <c r="W21" i="4"/>
  <c r="V21" i="4"/>
  <c r="BJ21" i="4" s="1"/>
  <c r="U21" i="4"/>
  <c r="T21" i="4"/>
  <c r="BI21" i="4" s="1"/>
  <c r="BT21" i="4" s="1"/>
  <c r="S21" i="4"/>
  <c r="R21" i="4"/>
  <c r="Q21" i="4"/>
  <c r="P21" i="4"/>
  <c r="O21" i="4"/>
  <c r="N21" i="4"/>
  <c r="BH21" i="4" s="1"/>
  <c r="M21" i="4"/>
  <c r="L21" i="4"/>
  <c r="K21" i="4"/>
  <c r="J21" i="4"/>
  <c r="BG21" i="4" s="1"/>
  <c r="I21" i="4"/>
  <c r="H21" i="4"/>
  <c r="D21" i="4" s="1"/>
  <c r="G21" i="4"/>
  <c r="F21" i="4"/>
  <c r="E21" i="4"/>
  <c r="BF21" i="4" s="1"/>
  <c r="BD20" i="4"/>
  <c r="BC20" i="4"/>
  <c r="BB20" i="4"/>
  <c r="BA20" i="4"/>
  <c r="AZ20" i="4"/>
  <c r="BQ20" i="4" s="1"/>
  <c r="AY20" i="4"/>
  <c r="AX20" i="4"/>
  <c r="AW20" i="4"/>
  <c r="AV20" i="4"/>
  <c r="BP20" i="4" s="1"/>
  <c r="AU20" i="4"/>
  <c r="AT20" i="4"/>
  <c r="BO20" i="4" s="1"/>
  <c r="AS20" i="4"/>
  <c r="AR20" i="4"/>
  <c r="AQ20" i="4"/>
  <c r="AP20" i="4"/>
  <c r="AO20" i="4"/>
  <c r="AN20" i="4"/>
  <c r="BN20" i="4" s="1"/>
  <c r="AM20" i="4"/>
  <c r="AL20" i="4"/>
  <c r="AK20" i="4"/>
  <c r="AJ20" i="4"/>
  <c r="BM20" i="4" s="1"/>
  <c r="AI20" i="4"/>
  <c r="AH20" i="4"/>
  <c r="AG20" i="4"/>
  <c r="AF20" i="4"/>
  <c r="AE20" i="4"/>
  <c r="BL20" i="4" s="1"/>
  <c r="AD20" i="4"/>
  <c r="AC20" i="4"/>
  <c r="AB20" i="4"/>
  <c r="AA20" i="4"/>
  <c r="Z20" i="4"/>
  <c r="BK20" i="4" s="1"/>
  <c r="Y20" i="4"/>
  <c r="X20" i="4"/>
  <c r="W20" i="4"/>
  <c r="V20" i="4"/>
  <c r="BJ20" i="4" s="1"/>
  <c r="U20" i="4"/>
  <c r="T20" i="4"/>
  <c r="S20" i="4"/>
  <c r="R20" i="4"/>
  <c r="BI20" i="4" s="1"/>
  <c r="BT20" i="4" s="1"/>
  <c r="Q20" i="4"/>
  <c r="P20" i="4"/>
  <c r="O20" i="4"/>
  <c r="N20" i="4"/>
  <c r="M20" i="4"/>
  <c r="BH20" i="4" s="1"/>
  <c r="L20" i="4"/>
  <c r="K20" i="4"/>
  <c r="J20" i="4"/>
  <c r="BG20" i="4" s="1"/>
  <c r="I20" i="4"/>
  <c r="H20" i="4"/>
  <c r="G20" i="4"/>
  <c r="F20" i="4"/>
  <c r="D20" i="4" s="1"/>
  <c r="E20" i="4"/>
  <c r="BF20" i="4" s="1"/>
  <c r="BD19" i="4"/>
  <c r="BC19" i="4"/>
  <c r="BB19" i="4"/>
  <c r="BA19" i="4"/>
  <c r="AZ19" i="4"/>
  <c r="BQ19" i="4" s="1"/>
  <c r="AY19" i="4"/>
  <c r="AX19" i="4"/>
  <c r="AW19" i="4"/>
  <c r="AV19" i="4"/>
  <c r="BP19" i="4" s="1"/>
  <c r="AU19" i="4"/>
  <c r="AT19" i="4"/>
  <c r="AS19" i="4"/>
  <c r="AR19" i="4"/>
  <c r="BO19" i="4" s="1"/>
  <c r="BV19" i="4" s="1"/>
  <c r="AQ19" i="4"/>
  <c r="AP19" i="4"/>
  <c r="AO19" i="4"/>
  <c r="AN19" i="4"/>
  <c r="AM19" i="4"/>
  <c r="BN19" i="4" s="1"/>
  <c r="AL19" i="4"/>
  <c r="AK19" i="4"/>
  <c r="AJ19" i="4"/>
  <c r="BM19" i="4" s="1"/>
  <c r="AI19" i="4"/>
  <c r="AH19" i="4"/>
  <c r="AG19" i="4"/>
  <c r="AF19" i="4"/>
  <c r="AE19" i="4"/>
  <c r="BL19" i="4" s="1"/>
  <c r="AD19" i="4"/>
  <c r="AC19" i="4"/>
  <c r="AB19" i="4"/>
  <c r="AA19" i="4"/>
  <c r="Z19" i="4"/>
  <c r="BK19" i="4" s="1"/>
  <c r="Y19" i="4"/>
  <c r="X19" i="4"/>
  <c r="W19" i="4"/>
  <c r="V19" i="4"/>
  <c r="BJ19" i="4" s="1"/>
  <c r="U19" i="4"/>
  <c r="T19" i="4"/>
  <c r="BI19" i="4" s="1"/>
  <c r="BT19" i="4" s="1"/>
  <c r="S19" i="4"/>
  <c r="R19" i="4"/>
  <c r="Q19" i="4"/>
  <c r="P19" i="4"/>
  <c r="O19" i="4"/>
  <c r="N19" i="4"/>
  <c r="BH19" i="4" s="1"/>
  <c r="M19" i="4"/>
  <c r="L19" i="4"/>
  <c r="K19" i="4"/>
  <c r="J19" i="4"/>
  <c r="BG19" i="4" s="1"/>
  <c r="I19" i="4"/>
  <c r="H19" i="4"/>
  <c r="D19" i="4" s="1"/>
  <c r="G19" i="4"/>
  <c r="F19" i="4"/>
  <c r="E19" i="4"/>
  <c r="BF19" i="4" s="1"/>
  <c r="BD18" i="4"/>
  <c r="BC18" i="4"/>
  <c r="BB18" i="4"/>
  <c r="BA18" i="4"/>
  <c r="AZ18" i="4"/>
  <c r="BQ18" i="4" s="1"/>
  <c r="AY18" i="4"/>
  <c r="AX18" i="4"/>
  <c r="AW18" i="4"/>
  <c r="AV18" i="4"/>
  <c r="BP18" i="4" s="1"/>
  <c r="AU18" i="4"/>
  <c r="AT18" i="4"/>
  <c r="BO18" i="4" s="1"/>
  <c r="AS18" i="4"/>
  <c r="AR18" i="4"/>
  <c r="AQ18" i="4"/>
  <c r="AP18" i="4"/>
  <c r="AO18" i="4"/>
  <c r="AN18" i="4"/>
  <c r="BN18" i="4" s="1"/>
  <c r="AM18" i="4"/>
  <c r="AL18" i="4"/>
  <c r="AK18" i="4"/>
  <c r="AJ18" i="4"/>
  <c r="BM18" i="4" s="1"/>
  <c r="AI18" i="4"/>
  <c r="AH18" i="4"/>
  <c r="AG18" i="4"/>
  <c r="AF18" i="4"/>
  <c r="AE18" i="4"/>
  <c r="BL18" i="4" s="1"/>
  <c r="AD18" i="4"/>
  <c r="AC18" i="4"/>
  <c r="AB18" i="4"/>
  <c r="AA18" i="4"/>
  <c r="Z18" i="4"/>
  <c r="BK18" i="4" s="1"/>
  <c r="Y18" i="4"/>
  <c r="X18" i="4"/>
  <c r="W18" i="4"/>
  <c r="V18" i="4"/>
  <c r="BJ18" i="4" s="1"/>
  <c r="U18" i="4"/>
  <c r="T18" i="4"/>
  <c r="S18" i="4"/>
  <c r="R18" i="4"/>
  <c r="BI18" i="4" s="1"/>
  <c r="BT18" i="4" s="1"/>
  <c r="Q18" i="4"/>
  <c r="P18" i="4"/>
  <c r="O18" i="4"/>
  <c r="N18" i="4"/>
  <c r="M18" i="4"/>
  <c r="BH18" i="4" s="1"/>
  <c r="L18" i="4"/>
  <c r="K18" i="4"/>
  <c r="J18" i="4"/>
  <c r="BG18" i="4" s="1"/>
  <c r="I18" i="4"/>
  <c r="H18" i="4"/>
  <c r="G18" i="4"/>
  <c r="F18" i="4"/>
  <c r="D18" i="4" s="1"/>
  <c r="E18" i="4"/>
  <c r="BF18" i="4" s="1"/>
  <c r="BD17" i="4"/>
  <c r="BC17" i="4"/>
  <c r="BB17" i="4"/>
  <c r="BA17" i="4"/>
  <c r="AZ17" i="4"/>
  <c r="BQ17" i="4" s="1"/>
  <c r="AY17" i="4"/>
  <c r="AX17" i="4"/>
  <c r="AW17" i="4"/>
  <c r="AV17" i="4"/>
  <c r="BP17" i="4" s="1"/>
  <c r="AU17" i="4"/>
  <c r="AT17" i="4"/>
  <c r="AS17" i="4"/>
  <c r="AR17" i="4"/>
  <c r="BO17" i="4" s="1"/>
  <c r="AQ17" i="4"/>
  <c r="AP17" i="4"/>
  <c r="AO17" i="4"/>
  <c r="AN17" i="4"/>
  <c r="AM17" i="4"/>
  <c r="BN17" i="4" s="1"/>
  <c r="AL17" i="4"/>
  <c r="AK17" i="4"/>
  <c r="AJ17" i="4"/>
  <c r="BM17" i="4" s="1"/>
  <c r="AI17" i="4"/>
  <c r="AH17" i="4"/>
  <c r="AG17" i="4"/>
  <c r="AF17" i="4"/>
  <c r="AE17" i="4"/>
  <c r="BL17" i="4" s="1"/>
  <c r="AD17" i="4"/>
  <c r="AC17" i="4"/>
  <c r="AB17" i="4"/>
  <c r="AA17" i="4"/>
  <c r="Z17" i="4"/>
  <c r="BK17" i="4" s="1"/>
  <c r="Y17" i="4"/>
  <c r="X17" i="4"/>
  <c r="W17" i="4"/>
  <c r="V17" i="4"/>
  <c r="BJ17" i="4" s="1"/>
  <c r="U17" i="4"/>
  <c r="T17" i="4"/>
  <c r="BI17" i="4" s="1"/>
  <c r="BT17" i="4" s="1"/>
  <c r="S17" i="4"/>
  <c r="R17" i="4"/>
  <c r="Q17" i="4"/>
  <c r="P17" i="4"/>
  <c r="O17" i="4"/>
  <c r="N17" i="4"/>
  <c r="BH17" i="4" s="1"/>
  <c r="M17" i="4"/>
  <c r="L17" i="4"/>
  <c r="K17" i="4"/>
  <c r="J17" i="4"/>
  <c r="BG17" i="4" s="1"/>
  <c r="I17" i="4"/>
  <c r="H17" i="4"/>
  <c r="D17" i="4" s="1"/>
  <c r="G17" i="4"/>
  <c r="F17" i="4"/>
  <c r="E17" i="4"/>
  <c r="BF17" i="4" s="1"/>
  <c r="BD16" i="4"/>
  <c r="BC16" i="4"/>
  <c r="BB16" i="4"/>
  <c r="BA16" i="4"/>
  <c r="AZ16" i="4"/>
  <c r="BQ16" i="4" s="1"/>
  <c r="AY16" i="4"/>
  <c r="AX16" i="4"/>
  <c r="AW16" i="4"/>
  <c r="AV16" i="4"/>
  <c r="BP16" i="4" s="1"/>
  <c r="AU16" i="4"/>
  <c r="AT16" i="4"/>
  <c r="BO16" i="4" s="1"/>
  <c r="AS16" i="4"/>
  <c r="AR16" i="4"/>
  <c r="AQ16" i="4"/>
  <c r="AP16" i="4"/>
  <c r="AO16" i="4"/>
  <c r="AN16" i="4"/>
  <c r="BN16" i="4" s="1"/>
  <c r="AM16" i="4"/>
  <c r="AL16" i="4"/>
  <c r="AK16" i="4"/>
  <c r="AJ16" i="4"/>
  <c r="BM16" i="4" s="1"/>
  <c r="AI16" i="4"/>
  <c r="AH16" i="4"/>
  <c r="AG16" i="4"/>
  <c r="AF16" i="4"/>
  <c r="AE16" i="4"/>
  <c r="BL16" i="4" s="1"/>
  <c r="AD16" i="4"/>
  <c r="AC16" i="4"/>
  <c r="AB16" i="4"/>
  <c r="AA16" i="4"/>
  <c r="Z16" i="4"/>
  <c r="BK16" i="4" s="1"/>
  <c r="Y16" i="4"/>
  <c r="X16" i="4"/>
  <c r="W16" i="4"/>
  <c r="V16" i="4"/>
  <c r="BJ16" i="4" s="1"/>
  <c r="U16" i="4"/>
  <c r="T16" i="4"/>
  <c r="S16" i="4"/>
  <c r="R16" i="4"/>
  <c r="BI16" i="4" s="1"/>
  <c r="BT16" i="4" s="1"/>
  <c r="Q16" i="4"/>
  <c r="P16" i="4"/>
  <c r="O16" i="4"/>
  <c r="N16" i="4"/>
  <c r="M16" i="4"/>
  <c r="BH16" i="4" s="1"/>
  <c r="L16" i="4"/>
  <c r="K16" i="4"/>
  <c r="J16" i="4"/>
  <c r="BG16" i="4" s="1"/>
  <c r="I16" i="4"/>
  <c r="H16" i="4"/>
  <c r="G16" i="4"/>
  <c r="F16" i="4"/>
  <c r="D16" i="4" s="1"/>
  <c r="E16" i="4"/>
  <c r="BF16" i="4" s="1"/>
  <c r="BD14" i="4"/>
  <c r="BC14" i="4"/>
  <c r="BB14" i="4"/>
  <c r="BA14" i="4"/>
  <c r="AZ14" i="4"/>
  <c r="BQ14" i="4" s="1"/>
  <c r="AY14" i="4"/>
  <c r="AX14" i="4"/>
  <c r="AW14" i="4"/>
  <c r="AV14" i="4"/>
  <c r="BP14" i="4" s="1"/>
  <c r="AU14" i="4"/>
  <c r="AT14" i="4"/>
  <c r="BO14" i="4" s="1"/>
  <c r="AS14" i="4"/>
  <c r="AR14" i="4"/>
  <c r="AQ14" i="4"/>
  <c r="AP14" i="4"/>
  <c r="AO14" i="4"/>
  <c r="AN14" i="4"/>
  <c r="BN14" i="4" s="1"/>
  <c r="AM14" i="4"/>
  <c r="AL14" i="4"/>
  <c r="AK14" i="4"/>
  <c r="AJ14" i="4"/>
  <c r="BM14" i="4" s="1"/>
  <c r="AI14" i="4"/>
  <c r="AH14" i="4"/>
  <c r="AG14" i="4"/>
  <c r="AF14" i="4"/>
  <c r="AE14" i="4"/>
  <c r="BL14" i="4" s="1"/>
  <c r="AD14" i="4"/>
  <c r="AC14" i="4"/>
  <c r="AB14" i="4"/>
  <c r="AA14" i="4"/>
  <c r="Z14" i="4"/>
  <c r="BK14" i="4" s="1"/>
  <c r="Y14" i="4"/>
  <c r="X14" i="4"/>
  <c r="W14" i="4"/>
  <c r="V14" i="4"/>
  <c r="BJ14" i="4" s="1"/>
  <c r="U14" i="4"/>
  <c r="T14" i="4"/>
  <c r="S14" i="4"/>
  <c r="R14" i="4"/>
  <c r="BI14" i="4" s="1"/>
  <c r="BT14" i="4" s="1"/>
  <c r="Q14" i="4"/>
  <c r="P14" i="4"/>
  <c r="O14" i="4"/>
  <c r="N14" i="4"/>
  <c r="M14" i="4"/>
  <c r="BH14" i="4" s="1"/>
  <c r="L14" i="4"/>
  <c r="K14" i="4"/>
  <c r="J14" i="4"/>
  <c r="BG14" i="4" s="1"/>
  <c r="I14" i="4"/>
  <c r="H14" i="4"/>
  <c r="G14" i="4"/>
  <c r="F14" i="4"/>
  <c r="D14" i="4" s="1"/>
  <c r="E14" i="4"/>
  <c r="BF14" i="4" s="1"/>
  <c r="BD13" i="4"/>
  <c r="BC13" i="4"/>
  <c r="BB13" i="4"/>
  <c r="BA13" i="4"/>
  <c r="AZ13" i="4"/>
  <c r="BQ13" i="4" s="1"/>
  <c r="AY13" i="4"/>
  <c r="AX13" i="4"/>
  <c r="AW13" i="4"/>
  <c r="AV13" i="4"/>
  <c r="BP13" i="4" s="1"/>
  <c r="AU13" i="4"/>
  <c r="AT13" i="4"/>
  <c r="AS13" i="4"/>
  <c r="AR13" i="4"/>
  <c r="BO13" i="4" s="1"/>
  <c r="BV13" i="4" s="1"/>
  <c r="AQ13" i="4"/>
  <c r="AP13" i="4"/>
  <c r="AO13" i="4"/>
  <c r="AN13" i="4"/>
  <c r="AM13" i="4"/>
  <c r="BN13" i="4" s="1"/>
  <c r="AL13" i="4"/>
  <c r="AK13" i="4"/>
  <c r="AJ13" i="4"/>
  <c r="BM13" i="4" s="1"/>
  <c r="AI13" i="4"/>
  <c r="AH13" i="4"/>
  <c r="AG13" i="4"/>
  <c r="AF13" i="4"/>
  <c r="AE13" i="4"/>
  <c r="BL13" i="4" s="1"/>
  <c r="AD13" i="4"/>
  <c r="AC13" i="4"/>
  <c r="AB13" i="4"/>
  <c r="AA13" i="4"/>
  <c r="Z13" i="4"/>
  <c r="BK13" i="4" s="1"/>
  <c r="Y13" i="4"/>
  <c r="X13" i="4"/>
  <c r="W13" i="4"/>
  <c r="V13" i="4"/>
  <c r="BJ13" i="4" s="1"/>
  <c r="U13" i="4"/>
  <c r="T13" i="4"/>
  <c r="BI13" i="4" s="1"/>
  <c r="BT13" i="4" s="1"/>
  <c r="S13" i="4"/>
  <c r="R13" i="4"/>
  <c r="Q13" i="4"/>
  <c r="P13" i="4"/>
  <c r="O13" i="4"/>
  <c r="N13" i="4"/>
  <c r="M13" i="4"/>
  <c r="BH13" i="4" s="1"/>
  <c r="L13" i="4"/>
  <c r="K13" i="4"/>
  <c r="J13" i="4"/>
  <c r="BG13" i="4" s="1"/>
  <c r="I13" i="4"/>
  <c r="H13" i="4"/>
  <c r="D13" i="4" s="1"/>
  <c r="G13" i="4"/>
  <c r="F13" i="4"/>
  <c r="E13" i="4"/>
  <c r="BF13" i="4" s="1"/>
  <c r="BD12" i="4"/>
  <c r="BC12" i="4"/>
  <c r="BB12" i="4"/>
  <c r="BA12" i="4"/>
  <c r="AZ12" i="4"/>
  <c r="BQ12" i="4" s="1"/>
  <c r="AY12" i="4"/>
  <c r="AX12" i="4"/>
  <c r="AW12" i="4"/>
  <c r="AV12" i="4"/>
  <c r="BP12" i="4" s="1"/>
  <c r="AU12" i="4"/>
  <c r="AT12" i="4"/>
  <c r="BO12" i="4" s="1"/>
  <c r="AS12" i="4"/>
  <c r="AR12" i="4"/>
  <c r="AQ12" i="4"/>
  <c r="AP12" i="4"/>
  <c r="AO12" i="4"/>
  <c r="AN12" i="4"/>
  <c r="BN12" i="4" s="1"/>
  <c r="AM12" i="4"/>
  <c r="AL12" i="4"/>
  <c r="AK12" i="4"/>
  <c r="AJ12" i="4"/>
  <c r="BM12" i="4" s="1"/>
  <c r="AI12" i="4"/>
  <c r="AH12" i="4"/>
  <c r="AG12" i="4"/>
  <c r="AF12" i="4"/>
  <c r="AE12" i="4"/>
  <c r="BL12" i="4" s="1"/>
  <c r="AD12" i="4"/>
  <c r="AC12" i="4"/>
  <c r="AB12" i="4"/>
  <c r="AA12" i="4"/>
  <c r="Z12" i="4"/>
  <c r="BK12" i="4" s="1"/>
  <c r="Y12" i="4"/>
  <c r="X12" i="4"/>
  <c r="W12" i="4"/>
  <c r="V12" i="4"/>
  <c r="BJ12" i="4" s="1"/>
  <c r="U12" i="4"/>
  <c r="T12" i="4"/>
  <c r="S12" i="4"/>
  <c r="R12" i="4"/>
  <c r="BI12" i="4" s="1"/>
  <c r="BT12" i="4" s="1"/>
  <c r="Q12" i="4"/>
  <c r="P12" i="4"/>
  <c r="O12" i="4"/>
  <c r="N12" i="4"/>
  <c r="M12" i="4"/>
  <c r="BH12" i="4" s="1"/>
  <c r="L12" i="4"/>
  <c r="K12" i="4"/>
  <c r="J12" i="4"/>
  <c r="BG12" i="4" s="1"/>
  <c r="I12" i="4"/>
  <c r="H12" i="4"/>
  <c r="G12" i="4"/>
  <c r="F12" i="4"/>
  <c r="D12" i="4" s="1"/>
  <c r="E12" i="4"/>
  <c r="BF12" i="4" s="1"/>
  <c r="BD11" i="4"/>
  <c r="BC11" i="4"/>
  <c r="BB11" i="4"/>
  <c r="BA11" i="4"/>
  <c r="AZ11" i="4"/>
  <c r="BQ11" i="4" s="1"/>
  <c r="AY11" i="4"/>
  <c r="AX11" i="4"/>
  <c r="AW11" i="4"/>
  <c r="AV11" i="4"/>
  <c r="BP11" i="4" s="1"/>
  <c r="AU11" i="4"/>
  <c r="AT11" i="4"/>
  <c r="AS11" i="4"/>
  <c r="AR11" i="4"/>
  <c r="BO11" i="4" s="1"/>
  <c r="BV11" i="4" s="1"/>
  <c r="AQ11" i="4"/>
  <c r="AP11" i="4"/>
  <c r="AO11" i="4"/>
  <c r="AN11" i="4"/>
  <c r="AM11" i="4"/>
  <c r="BN11" i="4" s="1"/>
  <c r="AL11" i="4"/>
  <c r="AK11" i="4"/>
  <c r="AJ11" i="4"/>
  <c r="BM11" i="4" s="1"/>
  <c r="AI11" i="4"/>
  <c r="AH11" i="4"/>
  <c r="AG11" i="4"/>
  <c r="AF11" i="4"/>
  <c r="AE11" i="4"/>
  <c r="BL11" i="4" s="1"/>
  <c r="AD11" i="4"/>
  <c r="AC11" i="4"/>
  <c r="AB11" i="4"/>
  <c r="AA11" i="4"/>
  <c r="Z11" i="4"/>
  <c r="BK11" i="4" s="1"/>
  <c r="Y11" i="4"/>
  <c r="X11" i="4"/>
  <c r="W11" i="4"/>
  <c r="V11" i="4"/>
  <c r="BJ11" i="4" s="1"/>
  <c r="U11" i="4"/>
  <c r="T11" i="4"/>
  <c r="BI11" i="4" s="1"/>
  <c r="BT11" i="4" s="1"/>
  <c r="S11" i="4"/>
  <c r="R11" i="4"/>
  <c r="Q11" i="4"/>
  <c r="P11" i="4"/>
  <c r="O11" i="4"/>
  <c r="N11" i="4"/>
  <c r="M11" i="4"/>
  <c r="BH11" i="4" s="1"/>
  <c r="L11" i="4"/>
  <c r="K11" i="4"/>
  <c r="J11" i="4"/>
  <c r="BG11" i="4" s="1"/>
  <c r="I11" i="4"/>
  <c r="H11" i="4"/>
  <c r="D11" i="4" s="1"/>
  <c r="G11" i="4"/>
  <c r="F11" i="4"/>
  <c r="E11" i="4"/>
  <c r="BF11" i="4" s="1"/>
  <c r="BD10" i="4"/>
  <c r="BC10" i="4"/>
  <c r="BB10" i="4"/>
  <c r="BA10" i="4"/>
  <c r="AZ10" i="4"/>
  <c r="BQ10" i="4" s="1"/>
  <c r="AY10" i="4"/>
  <c r="AX10" i="4"/>
  <c r="AW10" i="4"/>
  <c r="AV10" i="4"/>
  <c r="BP10" i="4" s="1"/>
  <c r="AU10" i="4"/>
  <c r="AT10" i="4"/>
  <c r="BO10" i="4" s="1"/>
  <c r="AS10" i="4"/>
  <c r="AR10" i="4"/>
  <c r="AQ10" i="4"/>
  <c r="AP10" i="4"/>
  <c r="AO10" i="4"/>
  <c r="AN10" i="4"/>
  <c r="AM10" i="4"/>
  <c r="BN10" i="4" s="1"/>
  <c r="AL10" i="4"/>
  <c r="AK10" i="4"/>
  <c r="AJ10" i="4"/>
  <c r="BM10" i="4" s="1"/>
  <c r="AI10" i="4"/>
  <c r="AH10" i="4"/>
  <c r="AG10" i="4"/>
  <c r="AF10" i="4"/>
  <c r="AE10" i="4"/>
  <c r="BL10" i="4" s="1"/>
  <c r="AD10" i="4"/>
  <c r="AC10" i="4"/>
  <c r="AB10" i="4"/>
  <c r="AA10" i="4"/>
  <c r="Z10" i="4"/>
  <c r="BK10" i="4" s="1"/>
  <c r="Y10" i="4"/>
  <c r="X10" i="4"/>
  <c r="W10" i="4"/>
  <c r="V10" i="4"/>
  <c r="BJ10" i="4" s="1"/>
  <c r="U10" i="4"/>
  <c r="T10" i="4"/>
  <c r="S10" i="4"/>
  <c r="R10" i="4"/>
  <c r="BI10" i="4" s="1"/>
  <c r="BT10" i="4" s="1"/>
  <c r="Q10" i="4"/>
  <c r="P10" i="4"/>
  <c r="O10" i="4"/>
  <c r="N10" i="4"/>
  <c r="M10" i="4"/>
  <c r="BH10" i="4" s="1"/>
  <c r="L10" i="4"/>
  <c r="K10" i="4"/>
  <c r="J10" i="4"/>
  <c r="BG10" i="4" s="1"/>
  <c r="I10" i="4"/>
  <c r="H10" i="4"/>
  <c r="G10" i="4"/>
  <c r="F10" i="4"/>
  <c r="D10" i="4" s="1"/>
  <c r="E10" i="4"/>
  <c r="BF10" i="4" s="1"/>
  <c r="BD9" i="4"/>
  <c r="BC9" i="4"/>
  <c r="BB9" i="4"/>
  <c r="BA9" i="4"/>
  <c r="AZ9" i="4"/>
  <c r="BQ9" i="4" s="1"/>
  <c r="AY9" i="4"/>
  <c r="AX9" i="4"/>
  <c r="AW9" i="4"/>
  <c r="AV9" i="4"/>
  <c r="BP9" i="4" s="1"/>
  <c r="AU9" i="4"/>
  <c r="AT9" i="4"/>
  <c r="AS9" i="4"/>
  <c r="AR9" i="4"/>
  <c r="BO9" i="4" s="1"/>
  <c r="BV9" i="4" s="1"/>
  <c r="AQ9" i="4"/>
  <c r="AP9" i="4"/>
  <c r="AO9" i="4"/>
  <c r="AN9" i="4"/>
  <c r="AM9" i="4"/>
  <c r="BN9" i="4" s="1"/>
  <c r="AL9" i="4"/>
  <c r="AK9" i="4"/>
  <c r="AJ9" i="4"/>
  <c r="BM9" i="4" s="1"/>
  <c r="AI9" i="4"/>
  <c r="AH9" i="4"/>
  <c r="AG9" i="4"/>
  <c r="AF9" i="4"/>
  <c r="AE9" i="4"/>
  <c r="BL9" i="4" s="1"/>
  <c r="AD9" i="4"/>
  <c r="AC9" i="4"/>
  <c r="AB9" i="4"/>
  <c r="AA9" i="4"/>
  <c r="Z9" i="4"/>
  <c r="BK9" i="4" s="1"/>
  <c r="Y9" i="4"/>
  <c r="X9" i="4"/>
  <c r="W9" i="4"/>
  <c r="V9" i="4"/>
  <c r="BJ9" i="4" s="1"/>
  <c r="U9" i="4"/>
  <c r="T9" i="4"/>
  <c r="BI9" i="4" s="1"/>
  <c r="BT9" i="4" s="1"/>
  <c r="S9" i="4"/>
  <c r="R9" i="4"/>
  <c r="Q9" i="4"/>
  <c r="P9" i="4"/>
  <c r="O9" i="4"/>
  <c r="N9" i="4"/>
  <c r="M9" i="4"/>
  <c r="BH9" i="4" s="1"/>
  <c r="L9" i="4"/>
  <c r="K9" i="4"/>
  <c r="J9" i="4"/>
  <c r="BG9" i="4" s="1"/>
  <c r="I9" i="4"/>
  <c r="H9" i="4"/>
  <c r="D9" i="4" s="1"/>
  <c r="G9" i="4"/>
  <c r="F9" i="4"/>
  <c r="E9" i="4"/>
  <c r="BF9" i="4" s="1"/>
  <c r="BD8" i="4"/>
  <c r="BC8" i="4"/>
  <c r="BB8" i="4"/>
  <c r="BA8" i="4"/>
  <c r="AZ8" i="4"/>
  <c r="BQ8" i="4" s="1"/>
  <c r="AY8" i="4"/>
  <c r="AX8" i="4"/>
  <c r="AW8" i="4"/>
  <c r="AV8" i="4"/>
  <c r="BP8" i="4" s="1"/>
  <c r="AU8" i="4"/>
  <c r="AT8" i="4"/>
  <c r="BO8" i="4" s="1"/>
  <c r="AS8" i="4"/>
  <c r="AR8" i="4"/>
  <c r="AQ8" i="4"/>
  <c r="AP8" i="4"/>
  <c r="AO8" i="4"/>
  <c r="AN8" i="4"/>
  <c r="AM8" i="4"/>
  <c r="BN8" i="4" s="1"/>
  <c r="AL8" i="4"/>
  <c r="AK8" i="4"/>
  <c r="AJ8" i="4"/>
  <c r="BM8" i="4" s="1"/>
  <c r="AI8" i="4"/>
  <c r="AH8" i="4"/>
  <c r="AG8" i="4"/>
  <c r="AF8" i="4"/>
  <c r="AE8" i="4"/>
  <c r="BL8" i="4" s="1"/>
  <c r="AD8" i="4"/>
  <c r="AC8" i="4"/>
  <c r="AB8" i="4"/>
  <c r="AA8" i="4"/>
  <c r="Z8" i="4"/>
  <c r="BK8" i="4" s="1"/>
  <c r="Y8" i="4"/>
  <c r="X8" i="4"/>
  <c r="W8" i="4"/>
  <c r="V8" i="4"/>
  <c r="BJ8" i="4" s="1"/>
  <c r="U8" i="4"/>
  <c r="T8" i="4"/>
  <c r="S8" i="4"/>
  <c r="R8" i="4"/>
  <c r="BI8" i="4" s="1"/>
  <c r="BT8" i="4" s="1"/>
  <c r="Q8" i="4"/>
  <c r="P8" i="4"/>
  <c r="O8" i="4"/>
  <c r="N8" i="4"/>
  <c r="M8" i="4"/>
  <c r="BH8" i="4" s="1"/>
  <c r="L8" i="4"/>
  <c r="K8" i="4"/>
  <c r="J8" i="4"/>
  <c r="BG8" i="4" s="1"/>
  <c r="I8" i="4"/>
  <c r="H8" i="4"/>
  <c r="G8" i="4"/>
  <c r="F8" i="4"/>
  <c r="D8" i="4" s="1"/>
  <c r="E8" i="4"/>
  <c r="BF8" i="4" s="1"/>
  <c r="BD7" i="4"/>
  <c r="BD15" i="4" s="1"/>
  <c r="BC7" i="4"/>
  <c r="BC15" i="4" s="1"/>
  <c r="BB7" i="4"/>
  <c r="BB15" i="4" s="1"/>
  <c r="BA7" i="4"/>
  <c r="BA15" i="4" s="1"/>
  <c r="AZ7" i="4"/>
  <c r="AZ15" i="4" s="1"/>
  <c r="AY7" i="4"/>
  <c r="AY15" i="4" s="1"/>
  <c r="AX7" i="4"/>
  <c r="AX15" i="4" s="1"/>
  <c r="AW7" i="4"/>
  <c r="AW15" i="4" s="1"/>
  <c r="AV7" i="4"/>
  <c r="BP7" i="4" s="1"/>
  <c r="AU7" i="4"/>
  <c r="AU15" i="4" s="1"/>
  <c r="AT7" i="4"/>
  <c r="AT15" i="4" s="1"/>
  <c r="AS7" i="4"/>
  <c r="AS15" i="4" s="1"/>
  <c r="AR7" i="4"/>
  <c r="BO7" i="4" s="1"/>
  <c r="AQ7" i="4"/>
  <c r="AQ15" i="4" s="1"/>
  <c r="AP7" i="4"/>
  <c r="AP15" i="4" s="1"/>
  <c r="AO7" i="4"/>
  <c r="AO15" i="4" s="1"/>
  <c r="AN7" i="4"/>
  <c r="AN15" i="4" s="1"/>
  <c r="AM7" i="4"/>
  <c r="BN7" i="4" s="1"/>
  <c r="AL7" i="4"/>
  <c r="AL15" i="4" s="1"/>
  <c r="AK7" i="4"/>
  <c r="AK15" i="4" s="1"/>
  <c r="AJ7" i="4"/>
  <c r="AJ15" i="4" s="1"/>
  <c r="AI7" i="4"/>
  <c r="AI15" i="4" s="1"/>
  <c r="AH7" i="4"/>
  <c r="AH15" i="4" s="1"/>
  <c r="AG7" i="4"/>
  <c r="AG15" i="4" s="1"/>
  <c r="AF7" i="4"/>
  <c r="AF15" i="4" s="1"/>
  <c r="AE7" i="4"/>
  <c r="AE15" i="4" s="1"/>
  <c r="AD7" i="4"/>
  <c r="AD15" i="4" s="1"/>
  <c r="AC7" i="4"/>
  <c r="AC15" i="4" s="1"/>
  <c r="AB7" i="4"/>
  <c r="AB15" i="4" s="1"/>
  <c r="AA7" i="4"/>
  <c r="AA15" i="4" s="1"/>
  <c r="Z7" i="4"/>
  <c r="Z15" i="4" s="1"/>
  <c r="Y7" i="4"/>
  <c r="Y15" i="4" s="1"/>
  <c r="X7" i="4"/>
  <c r="X15" i="4" s="1"/>
  <c r="W7" i="4"/>
  <c r="W15" i="4" s="1"/>
  <c r="V7" i="4"/>
  <c r="V15" i="4" s="1"/>
  <c r="U7" i="4"/>
  <c r="U15" i="4" s="1"/>
  <c r="T7" i="4"/>
  <c r="BI7" i="4" s="1"/>
  <c r="S7" i="4"/>
  <c r="S15" i="4" s="1"/>
  <c r="R7" i="4"/>
  <c r="R15" i="4" s="1"/>
  <c r="Q7" i="4"/>
  <c r="Q15" i="4" s="1"/>
  <c r="P7" i="4"/>
  <c r="P15" i="4" s="1"/>
  <c r="O7" i="4"/>
  <c r="O15" i="4" s="1"/>
  <c r="N7" i="4"/>
  <c r="N15" i="4" s="1"/>
  <c r="M7" i="4"/>
  <c r="M15" i="4" s="1"/>
  <c r="L7" i="4"/>
  <c r="L15" i="4" s="1"/>
  <c r="K7" i="4"/>
  <c r="K15" i="4" s="1"/>
  <c r="J7" i="4"/>
  <c r="J15" i="4" s="1"/>
  <c r="I7" i="4"/>
  <c r="I15" i="4" s="1"/>
  <c r="H7" i="4"/>
  <c r="H15" i="4" s="1"/>
  <c r="G7" i="4"/>
  <c r="G15" i="4" s="1"/>
  <c r="F7" i="4"/>
  <c r="F15" i="4" s="1"/>
  <c r="E7" i="4"/>
  <c r="E15" i="4" s="1"/>
  <c r="D7" i="4"/>
  <c r="E6" i="4"/>
  <c r="BD5" i="4"/>
  <c r="BC5" i="4"/>
  <c r="BB5" i="4"/>
  <c r="BA5" i="4"/>
  <c r="AZ5" i="4"/>
  <c r="BQ5" i="4" s="1"/>
  <c r="AY5" i="4"/>
  <c r="AX5" i="4"/>
  <c r="AW5" i="4"/>
  <c r="AV5" i="4"/>
  <c r="BP5" i="4" s="1"/>
  <c r="AU5" i="4"/>
  <c r="AT5" i="4"/>
  <c r="AS5" i="4"/>
  <c r="AR5" i="4"/>
  <c r="BO5" i="4" s="1"/>
  <c r="BV5" i="4" s="1"/>
  <c r="AQ5" i="4"/>
  <c r="AP5" i="4"/>
  <c r="AO5" i="4"/>
  <c r="AN5" i="4"/>
  <c r="AM5" i="4"/>
  <c r="BN5" i="4" s="1"/>
  <c r="AL5" i="4"/>
  <c r="AK5" i="4"/>
  <c r="AJ5" i="4"/>
  <c r="BM5" i="4" s="1"/>
  <c r="AI5" i="4"/>
  <c r="AH5" i="4"/>
  <c r="AG5" i="4"/>
  <c r="AF5" i="4"/>
  <c r="AE5" i="4"/>
  <c r="BL5" i="4" s="1"/>
  <c r="AD5" i="4"/>
  <c r="AC5" i="4"/>
  <c r="AB5" i="4"/>
  <c r="AA5" i="4"/>
  <c r="Z5" i="4"/>
  <c r="BK5" i="4" s="1"/>
  <c r="Y5" i="4"/>
  <c r="X5" i="4"/>
  <c r="W5" i="4"/>
  <c r="V5" i="4"/>
  <c r="BJ5" i="4" s="1"/>
  <c r="U5" i="4"/>
  <c r="T5" i="4"/>
  <c r="BI5" i="4" s="1"/>
  <c r="S5" i="4"/>
  <c r="R5" i="4"/>
  <c r="Q5" i="4"/>
  <c r="P5" i="4"/>
  <c r="O5" i="4"/>
  <c r="N5" i="4"/>
  <c r="M5" i="4"/>
  <c r="BH5" i="4" s="1"/>
  <c r="L5" i="4"/>
  <c r="K5" i="4"/>
  <c r="J5" i="4"/>
  <c r="BG5" i="4" s="1"/>
  <c r="I5" i="4"/>
  <c r="H5" i="4"/>
  <c r="G5" i="4"/>
  <c r="F5" i="4"/>
  <c r="E5" i="4"/>
  <c r="BF5" i="4" s="1"/>
  <c r="D5" i="4"/>
  <c r="B2" i="4"/>
  <c r="D1" i="4"/>
  <c r="BR3" i="4" s="1"/>
  <c r="D53" i="3"/>
  <c r="D52" i="3"/>
  <c r="L51" i="3"/>
  <c r="D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AJ14" i="3"/>
  <c r="AF14" i="3"/>
  <c r="L14" i="3"/>
  <c r="AJ13" i="3"/>
  <c r="AF13" i="3"/>
  <c r="L13" i="3"/>
  <c r="AJ12" i="3"/>
  <c r="AF12" i="3"/>
  <c r="U12" i="3"/>
  <c r="L12" i="3"/>
  <c r="AJ11" i="3"/>
  <c r="AF11" i="3"/>
  <c r="U11" i="3"/>
  <c r="L11" i="3"/>
  <c r="AJ10" i="3"/>
  <c r="AF10" i="3"/>
  <c r="U10" i="3"/>
  <c r="AJ9" i="3"/>
  <c r="AF9" i="3"/>
  <c r="U9" i="3"/>
  <c r="AJ8" i="3"/>
  <c r="AF8" i="3"/>
  <c r="U8" i="3"/>
  <c r="L8" i="3"/>
  <c r="AJ7" i="3"/>
  <c r="AF7" i="3"/>
  <c r="U7" i="3"/>
  <c r="L7" i="3"/>
  <c r="AJ6" i="3"/>
  <c r="AF6" i="3"/>
  <c r="U6" i="3"/>
  <c r="L6" i="3"/>
  <c r="AJ5" i="3"/>
  <c r="AF5" i="3"/>
  <c r="U5" i="3"/>
  <c r="L5" i="3"/>
  <c r="AJ4" i="3"/>
  <c r="AF4" i="3"/>
  <c r="U4" i="3"/>
  <c r="L4" i="3"/>
  <c r="AJ3" i="3"/>
  <c r="BA81" i="5" s="1"/>
  <c r="AF3" i="3"/>
  <c r="U3" i="3"/>
  <c r="L3" i="3"/>
  <c r="G56" i="2"/>
  <c r="F56" i="2"/>
  <c r="C56" i="2" s="1"/>
  <c r="E56" i="2"/>
  <c r="E57" i="2" s="1"/>
  <c r="G9" i="2"/>
  <c r="F9" i="2"/>
  <c r="C9" i="2" s="1"/>
  <c r="E9" i="2"/>
  <c r="E10" i="2" s="1"/>
  <c r="BE51" i="13"/>
  <c r="BA51" i="13"/>
  <c r="AW51" i="13"/>
  <c r="AS51" i="13"/>
  <c r="AO51" i="13"/>
  <c r="AK51" i="13"/>
  <c r="AG51" i="13"/>
  <c r="AC51" i="13"/>
  <c r="Y51" i="13"/>
  <c r="U51" i="13"/>
  <c r="Q51" i="13"/>
  <c r="M51" i="13"/>
  <c r="I51" i="13"/>
  <c r="BE50" i="13"/>
  <c r="BA50" i="13"/>
  <c r="AW50" i="13"/>
  <c r="AS50" i="13"/>
  <c r="AO50" i="13"/>
  <c r="AK50" i="13"/>
  <c r="AG50" i="13"/>
  <c r="AC50" i="13"/>
  <c r="Y50" i="13"/>
  <c r="U50" i="13"/>
  <c r="Q50" i="13"/>
  <c r="M50" i="13"/>
  <c r="I50" i="13"/>
  <c r="BE49" i="13"/>
  <c r="BA49" i="13"/>
  <c r="AW49" i="13"/>
  <c r="AS49" i="13"/>
  <c r="AO49" i="13"/>
  <c r="AK49" i="13"/>
  <c r="AG49" i="13"/>
  <c r="AC49" i="13"/>
  <c r="Y49" i="13"/>
  <c r="U49" i="13"/>
  <c r="Q49" i="13"/>
  <c r="M49" i="13"/>
  <c r="I49" i="13"/>
  <c r="BE48" i="13"/>
  <c r="BA48" i="13"/>
  <c r="AW48" i="13"/>
  <c r="AS48" i="13"/>
  <c r="AO48" i="13"/>
  <c r="AK48" i="13"/>
  <c r="AG48" i="13"/>
  <c r="AC48" i="13"/>
  <c r="Y48" i="13"/>
  <c r="U48" i="13"/>
  <c r="Q48" i="13"/>
  <c r="M48" i="13"/>
  <c r="I48" i="13"/>
  <c r="BE47" i="13"/>
  <c r="BA47" i="13"/>
  <c r="AW47" i="13"/>
  <c r="AS47" i="13"/>
  <c r="AO47" i="13"/>
  <c r="AK47" i="13"/>
  <c r="AG47" i="13"/>
  <c r="AC47" i="13"/>
  <c r="Y47" i="13"/>
  <c r="U47" i="13"/>
  <c r="Q47" i="13"/>
  <c r="M47" i="13"/>
  <c r="I47" i="13"/>
  <c r="BE46" i="13"/>
  <c r="BA46" i="13"/>
  <c r="AW46" i="13"/>
  <c r="AS46" i="13"/>
  <c r="AO46" i="13"/>
  <c r="AK46" i="13"/>
  <c r="AG46" i="13"/>
  <c r="BD141" i="13"/>
  <c r="AN141" i="13"/>
  <c r="X141" i="13"/>
  <c r="H141" i="13"/>
  <c r="AW114" i="13"/>
  <c r="AM114" i="13"/>
  <c r="AB114" i="13"/>
  <c r="Q114" i="13"/>
  <c r="G114" i="13"/>
  <c r="AX113" i="13"/>
  <c r="AM113" i="13"/>
  <c r="AB113" i="13"/>
  <c r="R113" i="13"/>
  <c r="G113" i="13"/>
  <c r="AX112" i="13"/>
  <c r="AM112" i="13"/>
  <c r="AC112" i="13"/>
  <c r="R112" i="13"/>
  <c r="G112" i="13"/>
  <c r="AW91" i="13"/>
  <c r="AM91" i="13"/>
  <c r="AB91" i="13"/>
  <c r="Q91" i="13"/>
  <c r="G91" i="13"/>
  <c r="AX90" i="13"/>
  <c r="AM90" i="13"/>
  <c r="AB90" i="13"/>
  <c r="R90" i="13"/>
  <c r="G90" i="13"/>
  <c r="AX89" i="13"/>
  <c r="AM89" i="13"/>
  <c r="AC89" i="13"/>
  <c r="R89" i="13"/>
  <c r="G89" i="13"/>
  <c r="BB82" i="13"/>
  <c r="AT82" i="13"/>
  <c r="AL82" i="13"/>
  <c r="AD82" i="13"/>
  <c r="V82" i="13"/>
  <c r="N82" i="13"/>
  <c r="F82" i="13"/>
  <c r="BB74" i="13"/>
  <c r="AT74" i="13"/>
  <c r="AL74" i="13"/>
  <c r="AD74" i="13"/>
  <c r="V74" i="13"/>
  <c r="N74" i="13"/>
  <c r="F74" i="13"/>
  <c r="BB66" i="13"/>
  <c r="AT66" i="13"/>
  <c r="AL66" i="13"/>
  <c r="AD66" i="13"/>
  <c r="V66" i="13"/>
  <c r="N66" i="13"/>
  <c r="F66" i="13"/>
  <c r="AZ51" i="13"/>
  <c r="AR51" i="13"/>
  <c r="AJ51" i="13"/>
  <c r="AB51" i="13"/>
  <c r="T51" i="13"/>
  <c r="L51" i="13"/>
  <c r="AY50" i="13"/>
  <c r="AQ50" i="13"/>
  <c r="AI50" i="13"/>
  <c r="AA50" i="13"/>
  <c r="S50" i="13"/>
  <c r="K50" i="13"/>
  <c r="C50" i="13"/>
  <c r="BD49" i="13"/>
  <c r="AV49" i="13"/>
  <c r="AN49" i="13"/>
  <c r="AF49" i="13"/>
  <c r="X49" i="13"/>
  <c r="P49" i="13"/>
  <c r="H49" i="13"/>
  <c r="BC48" i="13"/>
  <c r="AU48" i="13"/>
  <c r="AM48" i="13"/>
  <c r="AE48" i="13"/>
  <c r="W48" i="13"/>
  <c r="O48" i="13"/>
  <c r="G48" i="13"/>
  <c r="AZ47" i="13"/>
  <c r="AR47" i="13"/>
  <c r="AJ47" i="13"/>
  <c r="AB47" i="13"/>
  <c r="T47" i="13"/>
  <c r="L47" i="13"/>
  <c r="AY46" i="13"/>
  <c r="AQ46" i="13"/>
  <c r="AI46" i="13"/>
  <c r="AB46" i="13"/>
  <c r="W46" i="13"/>
  <c r="Q46" i="13"/>
  <c r="L46" i="13"/>
  <c r="G46" i="13"/>
  <c r="BE45" i="13"/>
  <c r="AZ45" i="13"/>
  <c r="AU45" i="13"/>
  <c r="AO45" i="13"/>
  <c r="AJ45" i="13"/>
  <c r="AE45" i="13"/>
  <c r="Y45" i="13"/>
  <c r="T45" i="13"/>
  <c r="O45" i="13"/>
  <c r="I45" i="13"/>
  <c r="BC44" i="13"/>
  <c r="AW44" i="13"/>
  <c r="AR44" i="13"/>
  <c r="AM44" i="13"/>
  <c r="AG44" i="13"/>
  <c r="AB44" i="13"/>
  <c r="W44" i="13"/>
  <c r="Q44" i="13"/>
  <c r="L44" i="13"/>
  <c r="G44" i="13"/>
  <c r="BE43" i="13"/>
  <c r="AZ43" i="13"/>
  <c r="AU43" i="13"/>
  <c r="AO43" i="13"/>
  <c r="AJ43" i="13"/>
  <c r="AE43" i="13"/>
  <c r="Y43" i="13"/>
  <c r="T43" i="13"/>
  <c r="O43" i="13"/>
  <c r="I43" i="13"/>
  <c r="BC42" i="13"/>
  <c r="AW42" i="13"/>
  <c r="AR42" i="13"/>
  <c r="AM42" i="13"/>
  <c r="AG42" i="13"/>
  <c r="AB42" i="13"/>
  <c r="W42" i="13"/>
  <c r="Q42" i="13"/>
  <c r="L42" i="13"/>
  <c r="G42" i="13"/>
  <c r="BE41" i="13"/>
  <c r="AZ41" i="13"/>
  <c r="AU41" i="13"/>
  <c r="AO41" i="13"/>
  <c r="AJ41" i="13"/>
  <c r="AE41" i="13"/>
  <c r="Y41" i="13"/>
  <c r="T41" i="13"/>
  <c r="O41" i="13"/>
  <c r="I41" i="13"/>
  <c r="BC40" i="13"/>
  <c r="AW40" i="13"/>
  <c r="AR40" i="13"/>
  <c r="AM40" i="13"/>
  <c r="AG40" i="13"/>
  <c r="AB40" i="13"/>
  <c r="W40" i="13"/>
  <c r="Q40" i="13"/>
  <c r="L40" i="13"/>
  <c r="G40" i="13"/>
  <c r="BE39" i="13"/>
  <c r="AZ39" i="13"/>
  <c r="AU39" i="13"/>
  <c r="AO39" i="13"/>
  <c r="AJ39" i="13"/>
  <c r="AE39" i="13"/>
  <c r="Y39" i="13"/>
  <c r="T39" i="13"/>
  <c r="O39" i="13"/>
  <c r="I39" i="13"/>
  <c r="BC38" i="13"/>
  <c r="AW38" i="13"/>
  <c r="AR38" i="13"/>
  <c r="AM38" i="13"/>
  <c r="AG38" i="13"/>
  <c r="AB38" i="13"/>
  <c r="W38" i="13"/>
  <c r="Q38" i="13"/>
  <c r="L38" i="13"/>
  <c r="G38" i="13"/>
  <c r="BE37" i="13"/>
  <c r="AZ37" i="13"/>
  <c r="AU37" i="13"/>
  <c r="AO37" i="13"/>
  <c r="AJ37" i="13"/>
  <c r="AE37" i="13"/>
  <c r="Y37" i="13"/>
  <c r="T37" i="13"/>
  <c r="O37" i="13"/>
  <c r="I37" i="13"/>
  <c r="BC36" i="13"/>
  <c r="AW36" i="13"/>
  <c r="AR36" i="13"/>
  <c r="AM36" i="13"/>
  <c r="AG36" i="13"/>
  <c r="AB36" i="13"/>
  <c r="W36" i="13"/>
  <c r="Q36" i="13"/>
  <c r="L36" i="13"/>
  <c r="G36" i="13"/>
  <c r="BE35" i="13"/>
  <c r="AZ35" i="13"/>
  <c r="AU35" i="13"/>
  <c r="AO35" i="13"/>
  <c r="AJ35" i="13"/>
  <c r="AE35" i="13"/>
  <c r="Y35" i="13"/>
  <c r="T35" i="13"/>
  <c r="O35" i="13"/>
  <c r="I35" i="13"/>
  <c r="BC34" i="13"/>
  <c r="AW34" i="13"/>
  <c r="AR34" i="13"/>
  <c r="AM34" i="13"/>
  <c r="AG34" i="13"/>
  <c r="AB34" i="13"/>
  <c r="W34" i="13"/>
  <c r="Q34" i="13"/>
  <c r="L34" i="13"/>
  <c r="G34" i="13"/>
  <c r="BE33" i="13"/>
  <c r="AZ33" i="13"/>
  <c r="AU33" i="13"/>
  <c r="AO33" i="13"/>
  <c r="AJ33" i="13"/>
  <c r="AE33" i="13"/>
  <c r="Y33" i="13"/>
  <c r="T33" i="13"/>
  <c r="O33" i="13"/>
  <c r="I33" i="13"/>
  <c r="BC32" i="13"/>
  <c r="AW32" i="13"/>
  <c r="AR32" i="13"/>
  <c r="AM32" i="13"/>
  <c r="AG32" i="13"/>
  <c r="AB32" i="13"/>
  <c r="W32" i="13"/>
  <c r="Q32" i="13"/>
  <c r="L32" i="13"/>
  <c r="G32" i="13"/>
  <c r="BE31" i="13"/>
  <c r="AZ31" i="13"/>
  <c r="AU31" i="13"/>
  <c r="AO31" i="13"/>
  <c r="AJ31" i="13"/>
  <c r="AE31" i="13"/>
  <c r="Y31" i="13"/>
  <c r="T31" i="13"/>
  <c r="O31" i="13"/>
  <c r="I31" i="13"/>
  <c r="BC30" i="13"/>
  <c r="AW30" i="13"/>
  <c r="AR30" i="13"/>
  <c r="AM30" i="13"/>
  <c r="AG30" i="13"/>
  <c r="AB30" i="13"/>
  <c r="W30" i="13"/>
  <c r="Q30" i="13"/>
  <c r="L30" i="13"/>
  <c r="G30" i="13"/>
  <c r="BE29" i="13"/>
  <c r="AZ29" i="13"/>
  <c r="AU29" i="13"/>
  <c r="AO29" i="13"/>
  <c r="AJ29" i="13"/>
  <c r="AE29" i="13"/>
  <c r="Y29" i="13"/>
  <c r="T29" i="13"/>
  <c r="O29" i="13"/>
  <c r="I29" i="13"/>
  <c r="BC28" i="13"/>
  <c r="AW28" i="13"/>
  <c r="AR28" i="13"/>
  <c r="AM28" i="13"/>
  <c r="AG28" i="13"/>
  <c r="AB28" i="13"/>
  <c r="W28" i="13"/>
  <c r="Q28" i="13"/>
  <c r="L28" i="13"/>
  <c r="G28" i="13"/>
  <c r="BE27" i="13"/>
  <c r="AZ27" i="13"/>
  <c r="AU27" i="13"/>
  <c r="AO27" i="13"/>
  <c r="AJ27" i="13"/>
  <c r="AE27" i="13"/>
  <c r="Y27" i="13"/>
  <c r="T27" i="13"/>
  <c r="O27" i="13"/>
  <c r="I27" i="13"/>
  <c r="BC26" i="13"/>
  <c r="AW26" i="13"/>
  <c r="AR26" i="13"/>
  <c r="AM26" i="13"/>
  <c r="AG26" i="13"/>
  <c r="AB26" i="13"/>
  <c r="W26" i="13"/>
  <c r="Q26" i="13"/>
  <c r="L26" i="13"/>
  <c r="G26" i="13"/>
  <c r="BE25" i="13"/>
  <c r="AZ25" i="13"/>
  <c r="AU25" i="13"/>
  <c r="AO25" i="13"/>
  <c r="AJ25" i="13"/>
  <c r="AE25" i="13"/>
  <c r="Y25" i="13"/>
  <c r="T25" i="13"/>
  <c r="O25" i="13"/>
  <c r="I25" i="13"/>
  <c r="BC24" i="13"/>
  <c r="AW24" i="13"/>
  <c r="AR24" i="13"/>
  <c r="AM24" i="13"/>
  <c r="AG24" i="13"/>
  <c r="AB24" i="13"/>
  <c r="W24" i="13"/>
  <c r="Q24" i="13"/>
  <c r="L24" i="13"/>
  <c r="G24" i="13"/>
  <c r="BE23" i="13"/>
  <c r="AZ23" i="13"/>
  <c r="AU23" i="13"/>
  <c r="AO23" i="13"/>
  <c r="AJ23" i="13"/>
  <c r="AE23" i="13"/>
  <c r="Y23" i="13"/>
  <c r="T23" i="13"/>
  <c r="O23" i="13"/>
  <c r="I23" i="13"/>
  <c r="BC22" i="13"/>
  <c r="AW22" i="13"/>
  <c r="AR22" i="13"/>
  <c r="AM22" i="13"/>
  <c r="AG22" i="13"/>
  <c r="AB22" i="13"/>
  <c r="W22" i="13"/>
  <c r="Q22" i="13"/>
  <c r="L22" i="13"/>
  <c r="G22" i="13"/>
  <c r="BE21" i="13"/>
  <c r="AZ21" i="13"/>
  <c r="AU21" i="13"/>
  <c r="AO21" i="13"/>
  <c r="AJ21" i="13"/>
  <c r="AE21" i="13"/>
  <c r="Y21" i="13"/>
  <c r="T21" i="13"/>
  <c r="O21" i="13"/>
  <c r="I21" i="13"/>
  <c r="BC20" i="13"/>
  <c r="AW20" i="13"/>
  <c r="AR20" i="13"/>
  <c r="AM20" i="13"/>
  <c r="AG20" i="13"/>
  <c r="AB20" i="13"/>
  <c r="W20" i="13"/>
  <c r="Q20" i="13"/>
  <c r="L20" i="13"/>
  <c r="G20" i="13"/>
  <c r="BE19" i="13"/>
  <c r="AZ19" i="13"/>
  <c r="AU19" i="13"/>
  <c r="AO19" i="13"/>
  <c r="AJ19" i="13"/>
  <c r="AE19" i="13"/>
  <c r="Y19" i="13"/>
  <c r="T19" i="13"/>
  <c r="O19" i="13"/>
  <c r="I19" i="13"/>
  <c r="BC18" i="13"/>
  <c r="AW18" i="13"/>
  <c r="AR18" i="13"/>
  <c r="AM18" i="13"/>
  <c r="AG18" i="13"/>
  <c r="AB18" i="13"/>
  <c r="W18" i="13"/>
  <c r="Q18" i="13"/>
  <c r="L18" i="13"/>
  <c r="G18" i="13"/>
  <c r="BE17" i="13"/>
  <c r="AZ17" i="13"/>
  <c r="AU17" i="13"/>
  <c r="AO17" i="13"/>
  <c r="AJ17" i="13"/>
  <c r="AE17" i="13"/>
  <c r="Y17" i="13"/>
  <c r="T17" i="13"/>
  <c r="O17" i="13"/>
  <c r="I17" i="13"/>
  <c r="BC16" i="13"/>
  <c r="AW16" i="13"/>
  <c r="AR16" i="13"/>
  <c r="AM16" i="13"/>
  <c r="AG16" i="13"/>
  <c r="AB16" i="13"/>
  <c r="W16" i="13"/>
  <c r="Q16" i="13"/>
  <c r="L16" i="13"/>
  <c r="G16" i="13"/>
  <c r="BE15" i="13"/>
  <c r="AZ15" i="13"/>
  <c r="AU15" i="13"/>
  <c r="AO15" i="13"/>
  <c r="AJ15" i="13"/>
  <c r="AE15" i="13"/>
  <c r="Y15" i="13"/>
  <c r="T15" i="13"/>
  <c r="O15" i="13"/>
  <c r="I15" i="13"/>
  <c r="BC14" i="13"/>
  <c r="AW14" i="13"/>
  <c r="AR14" i="13"/>
  <c r="AM14" i="13"/>
  <c r="AG14" i="13"/>
  <c r="AB14" i="13"/>
  <c r="W14" i="13"/>
  <c r="Q14" i="13"/>
  <c r="L14" i="13"/>
  <c r="G14" i="13"/>
  <c r="BE13" i="13"/>
  <c r="AZ13" i="13"/>
  <c r="AU13" i="13"/>
  <c r="AO13" i="13"/>
  <c r="AJ13" i="13"/>
  <c r="AE13" i="13"/>
  <c r="Y13" i="13"/>
  <c r="T13" i="13"/>
  <c r="O13" i="13"/>
  <c r="I13" i="13"/>
  <c r="BC12" i="13"/>
  <c r="AW12" i="13"/>
  <c r="AR12" i="13"/>
  <c r="AM12" i="13"/>
  <c r="AG12" i="13"/>
  <c r="AB12" i="13"/>
  <c r="W12" i="13"/>
  <c r="Q12" i="13"/>
  <c r="L12" i="13"/>
  <c r="G12" i="13"/>
  <c r="BE11" i="13"/>
  <c r="AZ11" i="13"/>
  <c r="AU11" i="13"/>
  <c r="AO11" i="13"/>
  <c r="AJ11" i="13"/>
  <c r="AE11" i="13"/>
  <c r="Y11" i="13"/>
  <c r="T11" i="13"/>
  <c r="O11" i="13"/>
  <c r="I11" i="13"/>
  <c r="AY51" i="13"/>
  <c r="AQ51" i="13"/>
  <c r="AI51" i="13"/>
  <c r="AA51" i="13"/>
  <c r="S51" i="13"/>
  <c r="K51" i="13"/>
  <c r="C51" i="13"/>
  <c r="BD50" i="13"/>
  <c r="AV50" i="13"/>
  <c r="AN50" i="13"/>
  <c r="AF50" i="13"/>
  <c r="X50" i="13"/>
  <c r="P50" i="13"/>
  <c r="H50" i="13"/>
  <c r="BC49" i="13"/>
  <c r="AU49" i="13"/>
  <c r="AM49" i="13"/>
  <c r="AE49" i="13"/>
  <c r="W49" i="13"/>
  <c r="O49" i="13"/>
  <c r="G49" i="13"/>
  <c r="AZ48" i="13"/>
  <c r="AR48" i="13"/>
  <c r="AJ48" i="13"/>
  <c r="AB48" i="13"/>
  <c r="T48" i="13"/>
  <c r="L48" i="13"/>
  <c r="AY47" i="13"/>
  <c r="AQ47" i="13"/>
  <c r="AI47" i="13"/>
  <c r="AA47" i="13"/>
  <c r="S47" i="13"/>
  <c r="K47" i="13"/>
  <c r="C47" i="13"/>
  <c r="BD46" i="13"/>
  <c r="AV46" i="13"/>
  <c r="AN46" i="13"/>
  <c r="AF46" i="13"/>
  <c r="AA46" i="13"/>
  <c r="U46" i="13"/>
  <c r="P46" i="13"/>
  <c r="K46" i="13"/>
  <c r="BD45" i="13"/>
  <c r="AY45" i="13"/>
  <c r="AS45" i="13"/>
  <c r="AN45" i="13"/>
  <c r="AI45" i="13"/>
  <c r="AC45" i="13"/>
  <c r="X45" i="13"/>
  <c r="S45" i="13"/>
  <c r="M45" i="13"/>
  <c r="H45" i="13"/>
  <c r="C45" i="13"/>
  <c r="BA44" i="13"/>
  <c r="AV44" i="13"/>
  <c r="AQ44" i="13"/>
  <c r="AK44" i="13"/>
  <c r="AF44" i="13"/>
  <c r="AA44" i="13"/>
  <c r="U44" i="13"/>
  <c r="P44" i="13"/>
  <c r="K44" i="13"/>
  <c r="BD43" i="13"/>
  <c r="AY43" i="13"/>
  <c r="AS43" i="13"/>
  <c r="AN43" i="13"/>
  <c r="AI43" i="13"/>
  <c r="AC43" i="13"/>
  <c r="X43" i="13"/>
  <c r="S43" i="13"/>
  <c r="M43" i="13"/>
  <c r="H43" i="13"/>
  <c r="C43" i="13"/>
  <c r="BA42" i="13"/>
  <c r="AV42" i="13"/>
  <c r="AQ42" i="13"/>
  <c r="AK42" i="13"/>
  <c r="AF42" i="13"/>
  <c r="AA42" i="13"/>
  <c r="U42" i="13"/>
  <c r="P42" i="13"/>
  <c r="K42" i="13"/>
  <c r="BD41" i="13"/>
  <c r="AY41" i="13"/>
  <c r="AS41" i="13"/>
  <c r="AN41" i="13"/>
  <c r="AI41" i="13"/>
  <c r="AC41" i="13"/>
  <c r="X41" i="13"/>
  <c r="S41" i="13"/>
  <c r="M41" i="13"/>
  <c r="H41" i="13"/>
  <c r="C41" i="13"/>
  <c r="BA40" i="13"/>
  <c r="AV40" i="13"/>
  <c r="AQ40" i="13"/>
  <c r="AK40" i="13"/>
  <c r="AF40" i="13"/>
  <c r="AA40" i="13"/>
  <c r="U40" i="13"/>
  <c r="P40" i="13"/>
  <c r="K40" i="13"/>
  <c r="BD39" i="13"/>
  <c r="AY39" i="13"/>
  <c r="AS39" i="13"/>
  <c r="AN39" i="13"/>
  <c r="AI39" i="13"/>
  <c r="AC39" i="13"/>
  <c r="X39" i="13"/>
  <c r="S39" i="13"/>
  <c r="M39" i="13"/>
  <c r="H39" i="13"/>
  <c r="C39" i="13"/>
  <c r="BA38" i="13"/>
  <c r="AV38" i="13"/>
  <c r="AQ38" i="13"/>
  <c r="AK38" i="13"/>
  <c r="AF38" i="13"/>
  <c r="AA38" i="13"/>
  <c r="U38" i="13"/>
  <c r="P38" i="13"/>
  <c r="K38" i="13"/>
  <c r="BD37" i="13"/>
  <c r="AY37" i="13"/>
  <c r="AS37" i="13"/>
  <c r="AN37" i="13"/>
  <c r="AI37" i="13"/>
  <c r="AC37" i="13"/>
  <c r="X37" i="13"/>
  <c r="S37" i="13"/>
  <c r="M37" i="13"/>
  <c r="H37" i="13"/>
  <c r="C37" i="13"/>
  <c r="BA36" i="13"/>
  <c r="AV36" i="13"/>
  <c r="AQ36" i="13"/>
  <c r="AK36" i="13"/>
  <c r="AF36" i="13"/>
  <c r="AA36" i="13"/>
  <c r="U36" i="13"/>
  <c r="P36" i="13"/>
  <c r="K36" i="13"/>
  <c r="BD35" i="13"/>
  <c r="AY35" i="13"/>
  <c r="AS35" i="13"/>
  <c r="AN35" i="13"/>
  <c r="AI35" i="13"/>
  <c r="AC35" i="13"/>
  <c r="X35" i="13"/>
  <c r="S35" i="13"/>
  <c r="M35" i="13"/>
  <c r="H35" i="13"/>
  <c r="C35" i="13"/>
  <c r="BA34" i="13"/>
  <c r="AV34" i="13"/>
  <c r="AQ34" i="13"/>
  <c r="AK34" i="13"/>
  <c r="AF34" i="13"/>
  <c r="AA34" i="13"/>
  <c r="U34" i="13"/>
  <c r="P34" i="13"/>
  <c r="K34" i="13"/>
  <c r="BD33" i="13"/>
  <c r="AY33" i="13"/>
  <c r="AS33" i="13"/>
  <c r="AN33" i="13"/>
  <c r="AI33" i="13"/>
  <c r="AC33" i="13"/>
  <c r="X33" i="13"/>
  <c r="S33" i="13"/>
  <c r="M33" i="13"/>
  <c r="H33" i="13"/>
  <c r="C33" i="13"/>
  <c r="BA32" i="13"/>
  <c r="AV32" i="13"/>
  <c r="AQ32" i="13"/>
  <c r="AK32" i="13"/>
  <c r="AF32" i="13"/>
  <c r="AA32" i="13"/>
  <c r="U32" i="13"/>
  <c r="P32" i="13"/>
  <c r="K32" i="13"/>
  <c r="BD31" i="13"/>
  <c r="AY31" i="13"/>
  <c r="AS31" i="13"/>
  <c r="AN31" i="13"/>
  <c r="AI31" i="13"/>
  <c r="AC31" i="13"/>
  <c r="X31" i="13"/>
  <c r="S31" i="13"/>
  <c r="M31" i="13"/>
  <c r="H31" i="13"/>
  <c r="C31" i="13"/>
  <c r="BA30" i="13"/>
  <c r="AV30" i="13"/>
  <c r="AQ30" i="13"/>
  <c r="AK30" i="13"/>
  <c r="AF30" i="13"/>
  <c r="AA30" i="13"/>
  <c r="U30" i="13"/>
  <c r="P30" i="13"/>
  <c r="K30" i="13"/>
  <c r="BD29" i="13"/>
  <c r="AY29" i="13"/>
  <c r="AS29" i="13"/>
  <c r="AN29" i="13"/>
  <c r="AI29" i="13"/>
  <c r="AC29" i="13"/>
  <c r="X29" i="13"/>
  <c r="S29" i="13"/>
  <c r="M29" i="13"/>
  <c r="H29" i="13"/>
  <c r="C29" i="13"/>
  <c r="BA28" i="13"/>
  <c r="AV28" i="13"/>
  <c r="AQ28" i="13"/>
  <c r="AK28" i="13"/>
  <c r="AF28" i="13"/>
  <c r="AA28" i="13"/>
  <c r="U28" i="13"/>
  <c r="P28" i="13"/>
  <c r="K28" i="13"/>
  <c r="BD27" i="13"/>
  <c r="AY27" i="13"/>
  <c r="AS27" i="13"/>
  <c r="AN27" i="13"/>
  <c r="AI27" i="13"/>
  <c r="AC27" i="13"/>
  <c r="X27" i="13"/>
  <c r="S27" i="13"/>
  <c r="M27" i="13"/>
  <c r="H27" i="13"/>
  <c r="C27" i="13"/>
  <c r="BA26" i="13"/>
  <c r="AV26" i="13"/>
  <c r="AQ26" i="13"/>
  <c r="AK26" i="13"/>
  <c r="AF26" i="13"/>
  <c r="AA26" i="13"/>
  <c r="U26" i="13"/>
  <c r="P26" i="13"/>
  <c r="K26" i="13"/>
  <c r="BD25" i="13"/>
  <c r="AY25" i="13"/>
  <c r="AS25" i="13"/>
  <c r="AN25" i="13"/>
  <c r="AI25" i="13"/>
  <c r="AC25" i="13"/>
  <c r="X25" i="13"/>
  <c r="S25" i="13"/>
  <c r="M25" i="13"/>
  <c r="H25" i="13"/>
  <c r="C25" i="13"/>
  <c r="BA24" i="13"/>
  <c r="AV24" i="13"/>
  <c r="AQ24" i="13"/>
  <c r="AK24" i="13"/>
  <c r="AF24" i="13"/>
  <c r="AA24" i="13"/>
  <c r="U24" i="13"/>
  <c r="P24" i="13"/>
  <c r="K24" i="13"/>
  <c r="BD23" i="13"/>
  <c r="AY23" i="13"/>
  <c r="AS23" i="13"/>
  <c r="AN23" i="13"/>
  <c r="AI23" i="13"/>
  <c r="AC23" i="13"/>
  <c r="X23" i="13"/>
  <c r="S23" i="13"/>
  <c r="M23" i="13"/>
  <c r="H23" i="13"/>
  <c r="C23" i="13"/>
  <c r="BA22" i="13"/>
  <c r="AV22" i="13"/>
  <c r="AQ22" i="13"/>
  <c r="AK22" i="13"/>
  <c r="AF22" i="13"/>
  <c r="AA22" i="13"/>
  <c r="U22" i="13"/>
  <c r="P22" i="13"/>
  <c r="K22" i="13"/>
  <c r="BD21" i="13"/>
  <c r="AY21" i="13"/>
  <c r="AS21" i="13"/>
  <c r="AN21" i="13"/>
  <c r="AI21" i="13"/>
  <c r="AC21" i="13"/>
  <c r="X21" i="13"/>
  <c r="S21" i="13"/>
  <c r="M21" i="13"/>
  <c r="H21" i="13"/>
  <c r="C21" i="13"/>
  <c r="BA20" i="13"/>
  <c r="AV20" i="13"/>
  <c r="AQ20" i="13"/>
  <c r="AK20" i="13"/>
  <c r="AF20" i="13"/>
  <c r="AA20" i="13"/>
  <c r="U20" i="13"/>
  <c r="P20" i="13"/>
  <c r="K20" i="13"/>
  <c r="BD19" i="13"/>
  <c r="AY19" i="13"/>
  <c r="AS19" i="13"/>
  <c r="AN19" i="13"/>
  <c r="AI19" i="13"/>
  <c r="AC19" i="13"/>
  <c r="X19" i="13"/>
  <c r="S19" i="13"/>
  <c r="M19" i="13"/>
  <c r="H19" i="13"/>
  <c r="C19" i="13"/>
  <c r="BA18" i="13"/>
  <c r="AV18" i="13"/>
  <c r="AQ18" i="13"/>
  <c r="AK18" i="13"/>
  <c r="AF18" i="13"/>
  <c r="AA18" i="13"/>
  <c r="U18" i="13"/>
  <c r="P18" i="13"/>
  <c r="K18" i="13"/>
  <c r="BD17" i="13"/>
  <c r="AY17" i="13"/>
  <c r="AS17" i="13"/>
  <c r="AN17" i="13"/>
  <c r="AI17" i="13"/>
  <c r="AC17" i="13"/>
  <c r="X17" i="13"/>
  <c r="S17" i="13"/>
  <c r="M17" i="13"/>
  <c r="H17" i="13"/>
  <c r="C17" i="13"/>
  <c r="BA16" i="13"/>
  <c r="AV16" i="13"/>
  <c r="AQ16" i="13"/>
  <c r="AK16" i="13"/>
  <c r="AF16" i="13"/>
  <c r="AA16" i="13"/>
  <c r="U16" i="13"/>
  <c r="P16" i="13"/>
  <c r="K16" i="13"/>
  <c r="BD15" i="13"/>
  <c r="AY15" i="13"/>
  <c r="AS15" i="13"/>
  <c r="AN15" i="13"/>
  <c r="AI15" i="13"/>
  <c r="AC15" i="13"/>
  <c r="X15" i="13"/>
  <c r="S15" i="13"/>
  <c r="M15" i="13"/>
  <c r="H15" i="13"/>
  <c r="C15" i="13"/>
  <c r="BA14" i="13"/>
  <c r="AV14" i="13"/>
  <c r="AQ14" i="13"/>
  <c r="AK14" i="13"/>
  <c r="AF14" i="13"/>
  <c r="AA14" i="13"/>
  <c r="U14" i="13"/>
  <c r="P14" i="13"/>
  <c r="K14" i="13"/>
  <c r="BD13" i="13"/>
  <c r="AY13" i="13"/>
  <c r="AS13" i="13"/>
  <c r="AN13" i="13"/>
  <c r="AI13" i="13"/>
  <c r="AC13" i="13"/>
  <c r="X13" i="13"/>
  <c r="S13" i="13"/>
  <c r="M13" i="13"/>
  <c r="H13" i="13"/>
  <c r="C13" i="13"/>
  <c r="BA12" i="13"/>
  <c r="AV12" i="13"/>
  <c r="AQ12" i="13"/>
  <c r="AK12" i="13"/>
  <c r="AF12" i="13"/>
  <c r="AA12" i="13"/>
  <c r="U12" i="13"/>
  <c r="P12" i="13"/>
  <c r="K12" i="13"/>
  <c r="BD11" i="13"/>
  <c r="AY11" i="13"/>
  <c r="AS11" i="13"/>
  <c r="AN11" i="13"/>
  <c r="AI11" i="13"/>
  <c r="AC11" i="13"/>
  <c r="X11" i="13"/>
  <c r="S11" i="13"/>
  <c r="M11" i="13"/>
  <c r="H11" i="13"/>
  <c r="C11" i="13"/>
  <c r="AP144" i="13"/>
  <c r="J144" i="13"/>
  <c r="AQ141" i="13"/>
  <c r="K141" i="13"/>
  <c r="AA140" i="13"/>
  <c r="AT140" i="13"/>
  <c r="AE144" i="13"/>
  <c r="AF141" i="13"/>
  <c r="BB140" i="13"/>
  <c r="V140" i="13"/>
  <c r="AV134" i="13"/>
  <c r="AA134" i="13"/>
  <c r="AW132" i="13"/>
  <c r="AA132" i="13"/>
  <c r="F132" i="13"/>
  <c r="AU144" i="13"/>
  <c r="P141" i="13"/>
  <c r="AQ140" i="13"/>
  <c r="AK134" i="13"/>
  <c r="L134" i="13"/>
  <c r="AS132" i="13"/>
  <c r="Q132" i="13"/>
  <c r="BE126" i="13"/>
  <c r="AJ126" i="13"/>
  <c r="O126" i="13"/>
  <c r="AY125" i="13"/>
  <c r="AD125" i="13"/>
  <c r="H125" i="13"/>
  <c r="AU124" i="13"/>
  <c r="Z124" i="13"/>
  <c r="BB116" i="13"/>
  <c r="AG116" i="13"/>
  <c r="K116" i="13"/>
  <c r="BC114" i="13"/>
  <c r="AG114" i="13"/>
  <c r="L114" i="13"/>
  <c r="AY113" i="13"/>
  <c r="AD113" i="13"/>
  <c r="H113" i="13"/>
  <c r="AS112" i="13"/>
  <c r="W112" i="13"/>
  <c r="AY101" i="13"/>
  <c r="AD101" i="13"/>
  <c r="I101" i="13"/>
  <c r="AX94" i="13"/>
  <c r="AB94" i="13"/>
  <c r="G94" i="13"/>
  <c r="AN91" i="13"/>
  <c r="S91" i="13"/>
  <c r="BC90" i="13"/>
  <c r="AH90" i="13"/>
  <c r="L90" i="13"/>
  <c r="AY89" i="13"/>
  <c r="AD89" i="13"/>
  <c r="I89" i="13"/>
  <c r="BC83" i="13"/>
  <c r="AM83" i="13"/>
  <c r="W83" i="13"/>
  <c r="G83" i="13"/>
  <c r="BC82" i="13"/>
  <c r="AM82" i="13"/>
  <c r="W82" i="13"/>
  <c r="G82" i="13"/>
  <c r="BC75" i="13"/>
  <c r="AM75" i="13"/>
  <c r="W75" i="13"/>
  <c r="G75" i="13"/>
  <c r="BC74" i="13"/>
  <c r="AM74" i="13"/>
  <c r="W74" i="13"/>
  <c r="G74" i="13"/>
  <c r="BC67" i="13"/>
  <c r="AM67" i="13"/>
  <c r="W67" i="13"/>
  <c r="G67" i="13"/>
  <c r="BC66" i="13"/>
  <c r="AM66" i="13"/>
  <c r="W66" i="13"/>
  <c r="G66" i="13"/>
  <c r="BC59" i="13"/>
  <c r="AM59" i="13"/>
  <c r="W59" i="13"/>
  <c r="G59" i="13"/>
  <c r="AV51" i="13"/>
  <c r="AF51" i="13"/>
  <c r="P51" i="13"/>
  <c r="AU50" i="13"/>
  <c r="AE50" i="13"/>
  <c r="O50" i="13"/>
  <c r="AY49" i="13"/>
  <c r="AI49" i="13"/>
  <c r="S49" i="13"/>
  <c r="C49" i="13"/>
  <c r="AY48" i="13"/>
  <c r="AI48" i="13"/>
  <c r="S48" i="13"/>
  <c r="C48" i="13"/>
  <c r="AV47" i="13"/>
  <c r="AF47" i="13"/>
  <c r="P47" i="13"/>
  <c r="AU46" i="13"/>
  <c r="AE46" i="13"/>
  <c r="T46" i="13"/>
  <c r="I46" i="13"/>
  <c r="AX144" i="13"/>
  <c r="AV45" i="13"/>
  <c r="AK45" i="13"/>
  <c r="AA45" i="13"/>
  <c r="P45" i="13"/>
  <c r="AY44" i="13"/>
  <c r="AN44" i="13"/>
  <c r="AC44" i="13"/>
  <c r="S44" i="13"/>
  <c r="H44" i="13"/>
  <c r="BC43" i="13"/>
  <c r="AR43" i="13"/>
  <c r="AG43" i="13"/>
  <c r="W43" i="13"/>
  <c r="L43" i="13"/>
  <c r="BE42" i="13"/>
  <c r="AU42" i="13"/>
  <c r="AJ42" i="13"/>
  <c r="Y42" i="13"/>
  <c r="O42" i="13"/>
  <c r="BA41" i="13"/>
  <c r="AQ41" i="13"/>
  <c r="AF41" i="13"/>
  <c r="U41" i="13"/>
  <c r="K41" i="13"/>
  <c r="BD40" i="13"/>
  <c r="AS40" i="13"/>
  <c r="AI40" i="13"/>
  <c r="X40" i="13"/>
  <c r="M40" i="13"/>
  <c r="C40" i="13"/>
  <c r="AW39" i="13"/>
  <c r="AM39" i="13"/>
  <c r="AB39" i="13"/>
  <c r="Q39" i="13"/>
  <c r="G39" i="13"/>
  <c r="AZ38" i="13"/>
  <c r="AO38" i="13"/>
  <c r="AT148" i="13"/>
  <c r="Z144" i="13"/>
  <c r="AL140" i="13"/>
  <c r="AG134" i="13"/>
  <c r="AL132" i="13"/>
  <c r="M132" i="13"/>
  <c r="AM129" i="13"/>
  <c r="R129" i="13"/>
  <c r="AX128" i="13"/>
  <c r="AC128" i="13"/>
  <c r="G128" i="13"/>
  <c r="AY126" i="13"/>
  <c r="AC126" i="13"/>
  <c r="H126" i="13"/>
  <c r="AU125" i="13"/>
  <c r="Z125" i="13"/>
  <c r="AO124" i="13"/>
  <c r="S124" i="13"/>
  <c r="BA124" i="13"/>
  <c r="AX116" i="13"/>
  <c r="AC116" i="13"/>
  <c r="G116" i="13"/>
  <c r="AY114" i="13"/>
  <c r="AC114" i="13"/>
  <c r="H114" i="13"/>
  <c r="AR113" i="13"/>
  <c r="W113" i="13"/>
  <c r="AO112" i="13"/>
  <c r="S112" i="13"/>
  <c r="AU101" i="13"/>
  <c r="Z101" i="13"/>
  <c r="AQ94" i="13"/>
  <c r="V94" i="13"/>
  <c r="BC91" i="13"/>
  <c r="AG91" i="13"/>
  <c r="L91" i="13"/>
  <c r="AY90" i="13"/>
  <c r="AD90" i="13"/>
  <c r="H90" i="13"/>
  <c r="AS89" i="13"/>
  <c r="W89" i="13"/>
  <c r="AP86" i="13"/>
  <c r="T86" i="13"/>
  <c r="AZ83" i="13"/>
  <c r="AJ83" i="13"/>
  <c r="T83" i="13"/>
  <c r="AX82" i="13"/>
  <c r="AH82" i="13"/>
  <c r="R82" i="13"/>
  <c r="AZ75" i="13"/>
  <c r="AJ75" i="13"/>
  <c r="T75" i="13"/>
  <c r="AX74" i="13"/>
  <c r="AH74" i="13"/>
  <c r="R74" i="13"/>
  <c r="AZ67" i="13"/>
  <c r="AJ67" i="13"/>
  <c r="T67" i="13"/>
  <c r="AX66" i="13"/>
  <c r="AH66" i="13"/>
  <c r="R66" i="13"/>
  <c r="AZ59" i="13"/>
  <c r="AJ59" i="13"/>
  <c r="T59" i="13"/>
  <c r="AU51" i="13"/>
  <c r="AE51" i="13"/>
  <c r="O51" i="13"/>
  <c r="AR50" i="13"/>
  <c r="AB50" i="13"/>
  <c r="L50" i="13"/>
  <c r="AI148" i="13"/>
  <c r="O144" i="13"/>
  <c r="AV141" i="13"/>
  <c r="K140" i="13"/>
  <c r="BC134" i="13"/>
  <c r="W134" i="13"/>
  <c r="AH132" i="13"/>
  <c r="BD129" i="13"/>
  <c r="AI129" i="13"/>
  <c r="N129" i="13"/>
  <c r="AU126" i="13"/>
  <c r="Y126" i="13"/>
  <c r="AN125" i="13"/>
  <c r="S125" i="13"/>
  <c r="AZ125" i="13"/>
  <c r="AK124" i="13"/>
  <c r="O124" i="13"/>
  <c r="AQ116" i="13"/>
  <c r="V116" i="13"/>
  <c r="AR114" i="13"/>
  <c r="W114" i="13"/>
  <c r="AN113" i="13"/>
  <c r="S113" i="13"/>
  <c r="BC112" i="13"/>
  <c r="AH112" i="13"/>
  <c r="M112" i="13"/>
  <c r="AO101" i="13"/>
  <c r="S101" i="13"/>
  <c r="BA101" i="13"/>
  <c r="AM94" i="13"/>
  <c r="R94" i="13"/>
  <c r="AY91" i="13"/>
  <c r="AC91" i="13"/>
  <c r="H91" i="13"/>
  <c r="AR90" i="13"/>
  <c r="W90" i="13"/>
  <c r="AO89" i="13"/>
  <c r="S89" i="13"/>
  <c r="BD86" i="13"/>
  <c r="AI86" i="13"/>
  <c r="N86" i="13"/>
  <c r="AU83" i="13"/>
  <c r="AE83" i="13"/>
  <c r="O83" i="13"/>
  <c r="BD83" i="13"/>
  <c r="AU82" i="13"/>
  <c r="AE82" i="13"/>
  <c r="O82" i="13"/>
  <c r="AT78" i="13"/>
  <c r="AD78" i="13"/>
  <c r="N78" i="13"/>
  <c r="AU75" i="13"/>
  <c r="AE75" i="13"/>
  <c r="O75" i="13"/>
  <c r="BD75" i="13"/>
  <c r="AU74" i="13"/>
  <c r="AE74" i="13"/>
  <c r="O74" i="13"/>
  <c r="AT70" i="13"/>
  <c r="AD70" i="13"/>
  <c r="N70" i="13"/>
  <c r="AU67" i="13"/>
  <c r="AE67" i="13"/>
  <c r="O67" i="13"/>
  <c r="BD67" i="13"/>
  <c r="AU66" i="13"/>
  <c r="AE66" i="13"/>
  <c r="O66" i="13"/>
  <c r="AT62" i="13"/>
  <c r="AD62" i="13"/>
  <c r="N62" i="13"/>
  <c r="AU59" i="13"/>
  <c r="AE59" i="13"/>
  <c r="O59" i="13"/>
  <c r="BD59" i="13"/>
  <c r="N148" i="13"/>
  <c r="F140" i="13"/>
  <c r="P134" i="13"/>
  <c r="BC132" i="13"/>
  <c r="AX129" i="13"/>
  <c r="R116" i="13"/>
  <c r="L113" i="13"/>
  <c r="AD112" i="13"/>
  <c r="AI110" i="13"/>
  <c r="AT109" i="13"/>
  <c r="AI108" i="13"/>
  <c r="AK101" i="13"/>
  <c r="AR91" i="13"/>
  <c r="AN90" i="13"/>
  <c r="BC89" i="13"/>
  <c r="AB83" i="13"/>
  <c r="AV79" i="13"/>
  <c r="K78" i="13"/>
  <c r="Z74" i="13"/>
  <c r="P71" i="13"/>
  <c r="AQ70" i="13"/>
  <c r="AB67" i="13"/>
  <c r="AV63" i="13"/>
  <c r="K62" i="13"/>
  <c r="BD51" i="13"/>
  <c r="X51" i="13"/>
  <c r="AZ50" i="13"/>
  <c r="T50" i="13"/>
  <c r="AJ49" i="13"/>
  <c r="L49" i="13"/>
  <c r="BD48" i="13"/>
  <c r="AF48" i="13"/>
  <c r="K48" i="13"/>
  <c r="AU47" i="13"/>
  <c r="X47" i="13"/>
  <c r="G47" i="13"/>
  <c r="AR46" i="13"/>
  <c r="Y46" i="13"/>
  <c r="M46" i="13"/>
  <c r="BA45" i="13"/>
  <c r="AM45" i="13"/>
  <c r="W45" i="13"/>
  <c r="K45" i="13"/>
  <c r="BE44" i="13"/>
  <c r="AS44" i="13"/>
  <c r="AE44" i="13"/>
  <c r="O44" i="13"/>
  <c r="C44" i="13"/>
  <c r="BA43" i="13"/>
  <c r="AM43" i="13"/>
  <c r="AA43" i="13"/>
  <c r="K43" i="13"/>
  <c r="AY42" i="13"/>
  <c r="AI42" i="13"/>
  <c r="T42" i="13"/>
  <c r="H42" i="13"/>
  <c r="AR41" i="13"/>
  <c r="AB41" i="13"/>
  <c r="P41" i="13"/>
  <c r="AY40" i="13"/>
  <c r="AJ40" i="13"/>
  <c r="T40" i="13"/>
  <c r="H40" i="13"/>
  <c r="AR39" i="13"/>
  <c r="AF39" i="13"/>
  <c r="P39" i="13"/>
  <c r="AY38" i="13"/>
  <c r="AJ38" i="13"/>
  <c r="Y38" i="13"/>
  <c r="O38" i="13"/>
  <c r="BA37" i="13"/>
  <c r="AQ37" i="13"/>
  <c r="AF37" i="13"/>
  <c r="U37" i="13"/>
  <c r="K37" i="13"/>
  <c r="BD36" i="13"/>
  <c r="AS36" i="13"/>
  <c r="AI36" i="13"/>
  <c r="X36" i="13"/>
  <c r="M36" i="13"/>
  <c r="C36" i="13"/>
  <c r="AW35" i="13"/>
  <c r="AM35" i="13"/>
  <c r="AB35" i="13"/>
  <c r="Q35" i="13"/>
  <c r="G35" i="13"/>
  <c r="AZ34" i="13"/>
  <c r="AO34" i="13"/>
  <c r="AE34" i="13"/>
  <c r="T34" i="13"/>
  <c r="I34" i="13"/>
  <c r="AX132" i="13"/>
  <c r="AV33" i="13"/>
  <c r="AK33" i="13"/>
  <c r="AA33" i="13"/>
  <c r="P33" i="13"/>
  <c r="AY32" i="13"/>
  <c r="AN32" i="13"/>
  <c r="AC32" i="13"/>
  <c r="S32" i="13"/>
  <c r="H32" i="13"/>
  <c r="BC31" i="13"/>
  <c r="AR31" i="13"/>
  <c r="AG31" i="13"/>
  <c r="W31" i="13"/>
  <c r="L31" i="13"/>
  <c r="BE30" i="13"/>
  <c r="AU30" i="13"/>
  <c r="AJ30" i="13"/>
  <c r="Y30" i="13"/>
  <c r="O30" i="13"/>
  <c r="BA29" i="13"/>
  <c r="AQ29" i="13"/>
  <c r="AF29" i="13"/>
  <c r="U29" i="13"/>
  <c r="K29" i="13"/>
  <c r="BD28" i="13"/>
  <c r="AS28" i="13"/>
  <c r="AI28" i="13"/>
  <c r="X28" i="13"/>
  <c r="M28" i="13"/>
  <c r="C28" i="13"/>
  <c r="AW27" i="13"/>
  <c r="AM27" i="13"/>
  <c r="AB27" i="13"/>
  <c r="Q27" i="13"/>
  <c r="G27" i="13"/>
  <c r="AZ26" i="13"/>
  <c r="AO26" i="13"/>
  <c r="AE26" i="13"/>
  <c r="T26" i="13"/>
  <c r="I26" i="13"/>
  <c r="AV25" i="13"/>
  <c r="AK25" i="13"/>
  <c r="AA25" i="13"/>
  <c r="P25" i="13"/>
  <c r="AY24" i="13"/>
  <c r="AN24" i="13"/>
  <c r="AC24" i="13"/>
  <c r="S24" i="13"/>
  <c r="H24" i="13"/>
  <c r="BC23" i="13"/>
  <c r="AR23" i="13"/>
  <c r="AG23" i="13"/>
  <c r="W23" i="13"/>
  <c r="L23" i="13"/>
  <c r="BE22" i="13"/>
  <c r="AU22" i="13"/>
  <c r="AJ22" i="13"/>
  <c r="Y22" i="13"/>
  <c r="O22" i="13"/>
  <c r="BA21" i="13"/>
  <c r="AQ21" i="13"/>
  <c r="AF21" i="13"/>
  <c r="U21" i="13"/>
  <c r="K21" i="13"/>
  <c r="BD20" i="13"/>
  <c r="AS20" i="13"/>
  <c r="AI20" i="13"/>
  <c r="X20" i="13"/>
  <c r="M20" i="13"/>
  <c r="C20" i="13"/>
  <c r="AW19" i="13"/>
  <c r="AM19" i="13"/>
  <c r="AB19" i="13"/>
  <c r="Q19" i="13"/>
  <c r="G19" i="13"/>
  <c r="AZ18" i="13"/>
  <c r="AO18" i="13"/>
  <c r="AE18" i="13"/>
  <c r="T18" i="13"/>
  <c r="I18" i="13"/>
  <c r="BC116" i="13"/>
  <c r="AV17" i="13"/>
  <c r="AK17" i="13"/>
  <c r="AA17" i="13"/>
  <c r="P17" i="13"/>
  <c r="AY16" i="13"/>
  <c r="AN16" i="13"/>
  <c r="AC16" i="13"/>
  <c r="S16" i="13"/>
  <c r="H16" i="13"/>
  <c r="BC15" i="13"/>
  <c r="AR15" i="13"/>
  <c r="AG15" i="13"/>
  <c r="W15" i="13"/>
  <c r="L15" i="13"/>
  <c r="BE14" i="13"/>
  <c r="AU14" i="13"/>
  <c r="AJ14" i="13"/>
  <c r="Y14" i="13"/>
  <c r="O14" i="13"/>
  <c r="BA13" i="13"/>
  <c r="AQ13" i="13"/>
  <c r="AF13" i="13"/>
  <c r="U13" i="13"/>
  <c r="K13" i="13"/>
  <c r="BD12" i="13"/>
  <c r="AS12" i="13"/>
  <c r="AI12" i="13"/>
  <c r="X12" i="13"/>
  <c r="M12" i="13"/>
  <c r="C12" i="13"/>
  <c r="AW11" i="13"/>
  <c r="AM11" i="13"/>
  <c r="AB11" i="13"/>
  <c r="Q11" i="13"/>
  <c r="G11" i="13"/>
  <c r="AZ10" i="13"/>
  <c r="AO10" i="13"/>
  <c r="AF10" i="13"/>
  <c r="X10" i="13"/>
  <c r="P10" i="13"/>
  <c r="H10" i="13"/>
  <c r="BC9" i="13"/>
  <c r="AU9" i="13"/>
  <c r="AM9" i="13"/>
  <c r="AE9" i="13"/>
  <c r="W9" i="13"/>
  <c r="O9" i="13"/>
  <c r="G9" i="13"/>
  <c r="AZ8" i="13"/>
  <c r="AR8" i="13"/>
  <c r="AJ8" i="13"/>
  <c r="AB8" i="13"/>
  <c r="T8" i="13"/>
  <c r="L8" i="13"/>
  <c r="AZ7" i="13"/>
  <c r="AR7" i="13"/>
  <c r="AJ7" i="13"/>
  <c r="AB7" i="13"/>
  <c r="T7" i="13"/>
  <c r="L7" i="13"/>
  <c r="AA141" i="13"/>
  <c r="W132" i="13"/>
  <c r="AB129" i="13"/>
  <c r="AM128" i="13"/>
  <c r="AN126" i="13"/>
  <c r="AJ125" i="13"/>
  <c r="AY124" i="13"/>
  <c r="I112" i="13"/>
  <c r="M110" i="13"/>
  <c r="X109" i="13"/>
  <c r="N108" i="13"/>
  <c r="O101" i="13"/>
  <c r="BB94" i="13"/>
  <c r="AQ93" i="13"/>
  <c r="W91" i="13"/>
  <c r="S90" i="13"/>
  <c r="AH89" i="13"/>
  <c r="AO87" i="13"/>
  <c r="AZ86" i="13"/>
  <c r="L83" i="13"/>
  <c r="AP82" i="13"/>
  <c r="AF79" i="13"/>
  <c r="AR75" i="13"/>
  <c r="J74" i="13"/>
  <c r="AA70" i="13"/>
  <c r="L67" i="13"/>
  <c r="AP66" i="13"/>
  <c r="AF63" i="13"/>
  <c r="AR59" i="13"/>
  <c r="BC51" i="13"/>
  <c r="W51" i="13"/>
  <c r="AM50" i="13"/>
  <c r="G50" i="13"/>
  <c r="AZ49" i="13"/>
  <c r="AB49" i="13"/>
  <c r="K49" i="13"/>
  <c r="AV48" i="13"/>
  <c r="AA48" i="13"/>
  <c r="H48" i="13"/>
  <c r="AN47" i="13"/>
  <c r="W47" i="13"/>
  <c r="AM46" i="13"/>
  <c r="X46" i="13"/>
  <c r="H46" i="13"/>
  <c r="AW45" i="13"/>
  <c r="AG45" i="13"/>
  <c r="U45" i="13"/>
  <c r="G45" i="13"/>
  <c r="BD44" i="13"/>
  <c r="AO44" i="13"/>
  <c r="Y44" i="13"/>
  <c r="M44" i="13"/>
  <c r="BC94" i="13"/>
  <c r="AW43" i="13"/>
  <c r="AK43" i="13"/>
  <c r="U43" i="13"/>
  <c r="G43" i="13"/>
  <c r="AS42" i="13"/>
  <c r="AE42" i="13"/>
  <c r="S42" i="13"/>
  <c r="C42" i="13"/>
  <c r="BC41" i="13"/>
  <c r="AM41" i="13"/>
  <c r="AA41" i="13"/>
  <c r="L41" i="13"/>
  <c r="AU40" i="13"/>
  <c r="AE40" i="13"/>
  <c r="S40" i="13"/>
  <c r="BC39" i="13"/>
  <c r="AQ39" i="13"/>
  <c r="AA39" i="13"/>
  <c r="L39" i="13"/>
  <c r="AU38" i="13"/>
  <c r="AI38" i="13"/>
  <c r="X38" i="13"/>
  <c r="M38" i="13"/>
  <c r="C38" i="13"/>
  <c r="AW37" i="13"/>
  <c r="AM37" i="13"/>
  <c r="AB37" i="13"/>
  <c r="Q37" i="13"/>
  <c r="G37" i="13"/>
  <c r="AZ36" i="13"/>
  <c r="AO36" i="13"/>
  <c r="AE36" i="13"/>
  <c r="T36" i="13"/>
  <c r="I36" i="13"/>
  <c r="AW134" i="13"/>
  <c r="AV35" i="13"/>
  <c r="AK35" i="13"/>
  <c r="AA35" i="13"/>
  <c r="P35" i="13"/>
  <c r="AY34" i="13"/>
  <c r="AN34" i="13"/>
  <c r="AC34" i="13"/>
  <c r="S34" i="13"/>
  <c r="H34" i="13"/>
  <c r="BC33" i="13"/>
  <c r="AR33" i="13"/>
  <c r="AG33" i="13"/>
  <c r="W33" i="13"/>
  <c r="L33" i="13"/>
  <c r="BE32" i="13"/>
  <c r="AU32" i="13"/>
  <c r="AJ32" i="13"/>
  <c r="Y32" i="13"/>
  <c r="O32" i="13"/>
  <c r="BA31" i="13"/>
  <c r="AQ31" i="13"/>
  <c r="AF31" i="13"/>
  <c r="U31" i="13"/>
  <c r="K31" i="13"/>
  <c r="BD30" i="13"/>
  <c r="AS30" i="13"/>
  <c r="AI30" i="13"/>
  <c r="X30" i="13"/>
  <c r="M30" i="13"/>
  <c r="C30" i="13"/>
  <c r="AW29" i="13"/>
  <c r="AM29" i="13"/>
  <c r="AB29" i="13"/>
  <c r="Q29" i="13"/>
  <c r="G29" i="13"/>
  <c r="AZ28" i="13"/>
  <c r="AO28" i="13"/>
  <c r="AE28" i="13"/>
  <c r="T28" i="13"/>
  <c r="I28" i="13"/>
  <c r="AV27" i="13"/>
  <c r="AK27" i="13"/>
  <c r="AA27" i="13"/>
  <c r="P27" i="13"/>
  <c r="AY26" i="13"/>
  <c r="AN26" i="13"/>
  <c r="AC26" i="13"/>
  <c r="S26" i="13"/>
  <c r="H26" i="13"/>
  <c r="BC25" i="13"/>
  <c r="AR25" i="13"/>
  <c r="AG25" i="13"/>
  <c r="W25" i="13"/>
  <c r="L25" i="13"/>
  <c r="BE24" i="13"/>
  <c r="AU24" i="13"/>
  <c r="AJ24" i="13"/>
  <c r="Y24" i="13"/>
  <c r="O24" i="13"/>
  <c r="BA23" i="13"/>
  <c r="AQ23" i="13"/>
  <c r="AF23" i="13"/>
  <c r="U23" i="13"/>
  <c r="K23" i="13"/>
  <c r="BD22" i="13"/>
  <c r="AS22" i="13"/>
  <c r="AI22" i="13"/>
  <c r="X22" i="13"/>
  <c r="M22" i="13"/>
  <c r="C22" i="13"/>
  <c r="AW21" i="13"/>
  <c r="AM21" i="13"/>
  <c r="AB21" i="13"/>
  <c r="Q21" i="13"/>
  <c r="G21" i="13"/>
  <c r="AZ20" i="13"/>
  <c r="AO20" i="13"/>
  <c r="AE20" i="13"/>
  <c r="T20" i="13"/>
  <c r="I20" i="13"/>
  <c r="AV19" i="13"/>
  <c r="AK19" i="13"/>
  <c r="AA19" i="13"/>
  <c r="P19" i="13"/>
  <c r="AY18" i="13"/>
  <c r="AN18" i="13"/>
  <c r="AC18" i="13"/>
  <c r="S18" i="13"/>
  <c r="H18" i="13"/>
  <c r="BC17" i="13"/>
  <c r="AR17" i="13"/>
  <c r="AG17" i="13"/>
  <c r="W17" i="13"/>
  <c r="L17" i="13"/>
  <c r="BE16" i="13"/>
  <c r="AU16" i="13"/>
  <c r="AJ16" i="13"/>
  <c r="Y16" i="13"/>
  <c r="O16" i="13"/>
  <c r="BA15" i="13"/>
  <c r="AQ15" i="13"/>
  <c r="AF15" i="13"/>
  <c r="U15" i="13"/>
  <c r="K15" i="13"/>
  <c r="BD14" i="13"/>
  <c r="AS14" i="13"/>
  <c r="AI14" i="13"/>
  <c r="X14" i="13"/>
  <c r="M14" i="13"/>
  <c r="C14" i="13"/>
  <c r="AW13" i="13"/>
  <c r="AM13" i="13"/>
  <c r="AB13" i="13"/>
  <c r="Q13" i="13"/>
  <c r="G13" i="13"/>
  <c r="AZ12" i="13"/>
  <c r="AO12" i="13"/>
  <c r="AE12" i="13"/>
  <c r="T12" i="13"/>
  <c r="I12" i="13"/>
  <c r="AV11" i="13"/>
  <c r="AK11" i="13"/>
  <c r="AA11" i="13"/>
  <c r="P11" i="13"/>
  <c r="AY10" i="13"/>
  <c r="AN10" i="13"/>
  <c r="AE10" i="13"/>
  <c r="W10" i="13"/>
  <c r="O10" i="13"/>
  <c r="G10" i="13"/>
  <c r="AZ9" i="13"/>
  <c r="AR9" i="13"/>
  <c r="AJ9" i="13"/>
  <c r="AB9" i="13"/>
  <c r="T9" i="13"/>
  <c r="L9" i="13"/>
  <c r="AY8" i="13"/>
  <c r="AQ8" i="13"/>
  <c r="AI8" i="13"/>
  <c r="AA8" i="13"/>
  <c r="S8" i="13"/>
  <c r="K8" i="13"/>
  <c r="AY7" i="13"/>
  <c r="AQ7" i="13"/>
  <c r="AI7" i="13"/>
  <c r="AA7" i="13"/>
  <c r="S7" i="13"/>
  <c r="K7" i="13"/>
  <c r="G129" i="13"/>
  <c r="R128" i="13"/>
  <c r="S126" i="13"/>
  <c r="O125" i="13"/>
  <c r="AD124" i="13"/>
  <c r="AN114" i="13"/>
  <c r="BC113" i="13"/>
  <c r="AO110" i="13"/>
  <c r="AP108" i="13"/>
  <c r="AF94" i="13"/>
  <c r="V93" i="13"/>
  <c r="M89" i="13"/>
  <c r="T87" i="13"/>
  <c r="AE86" i="13"/>
  <c r="AP85" i="13"/>
  <c r="Z82" i="13"/>
  <c r="P79" i="13"/>
  <c r="AQ78" i="13"/>
  <c r="AB75" i="13"/>
  <c r="AV71" i="13"/>
  <c r="K70" i="13"/>
  <c r="Z66" i="13"/>
  <c r="P63" i="13"/>
  <c r="AQ62" i="13"/>
  <c r="AB59" i="13"/>
  <c r="AN51" i="13"/>
  <c r="H51" i="13"/>
  <c r="AJ50" i="13"/>
  <c r="AR49" i="13"/>
  <c r="AA49" i="13"/>
  <c r="AQ48" i="13"/>
  <c r="X48" i="13"/>
  <c r="BD47" i="13"/>
  <c r="AM47" i="13"/>
  <c r="O47" i="13"/>
  <c r="BC46" i="13"/>
  <c r="AJ46" i="13"/>
  <c r="S46" i="13"/>
  <c r="AR45" i="13"/>
  <c r="AF45" i="13"/>
  <c r="Q45" i="13"/>
  <c r="AZ44" i="13"/>
  <c r="AJ44" i="13"/>
  <c r="X44" i="13"/>
  <c r="I44" i="13"/>
  <c r="AV43" i="13"/>
  <c r="AF43" i="13"/>
  <c r="Q43" i="13"/>
  <c r="BD42" i="13"/>
  <c r="AO42" i="13"/>
  <c r="AC42" i="13"/>
  <c r="M42" i="13"/>
  <c r="AW41" i="13"/>
  <c r="AK41" i="13"/>
  <c r="W41" i="13"/>
  <c r="G41" i="13"/>
  <c r="BE40" i="13"/>
  <c r="AO40" i="13"/>
  <c r="AC40" i="13"/>
  <c r="O40" i="13"/>
  <c r="BA39" i="13"/>
  <c r="AK39" i="13"/>
  <c r="W39" i="13"/>
  <c r="K39" i="13"/>
  <c r="BE38" i="13"/>
  <c r="AS38" i="13"/>
  <c r="AE38" i="13"/>
  <c r="T38" i="13"/>
  <c r="I38" i="13"/>
  <c r="AV37" i="13"/>
  <c r="AK37" i="13"/>
  <c r="AA37" i="13"/>
  <c r="P37" i="13"/>
  <c r="AY36" i="13"/>
  <c r="AN36" i="13"/>
  <c r="AC36" i="13"/>
  <c r="S36" i="13"/>
  <c r="H36" i="13"/>
  <c r="BC35" i="13"/>
  <c r="AR35" i="13"/>
  <c r="AG35" i="13"/>
  <c r="W35" i="13"/>
  <c r="L35" i="13"/>
  <c r="BE34" i="13"/>
  <c r="AU34" i="13"/>
  <c r="AJ34" i="13"/>
  <c r="Y34" i="13"/>
  <c r="O34" i="13"/>
  <c r="BA33" i="13"/>
  <c r="AQ33" i="13"/>
  <c r="AF33" i="13"/>
  <c r="U33" i="13"/>
  <c r="K33" i="13"/>
  <c r="BD32" i="13"/>
  <c r="AS32" i="13"/>
  <c r="AI32" i="13"/>
  <c r="X32" i="13"/>
  <c r="M32" i="13"/>
  <c r="C32" i="13"/>
  <c r="AW31" i="13"/>
  <c r="AM31" i="13"/>
  <c r="AB31" i="13"/>
  <c r="Q31" i="13"/>
  <c r="G31" i="13"/>
  <c r="AZ30" i="13"/>
  <c r="AO30" i="13"/>
  <c r="AE30" i="13"/>
  <c r="T30" i="13"/>
  <c r="I30" i="13"/>
  <c r="AV29" i="13"/>
  <c r="AK29" i="13"/>
  <c r="AA29" i="13"/>
  <c r="P29" i="13"/>
  <c r="AY28" i="13"/>
  <c r="AN28" i="13"/>
  <c r="AC28" i="13"/>
  <c r="S28" i="13"/>
  <c r="H28" i="13"/>
  <c r="BC27" i="13"/>
  <c r="AR27" i="13"/>
  <c r="AG27" i="13"/>
  <c r="W27" i="13"/>
  <c r="L27" i="13"/>
  <c r="BE26" i="13"/>
  <c r="AU26" i="13"/>
  <c r="AJ26" i="13"/>
  <c r="Y26" i="13"/>
  <c r="O26" i="13"/>
  <c r="BA25" i="13"/>
  <c r="AQ25" i="13"/>
  <c r="AF25" i="13"/>
  <c r="U25" i="13"/>
  <c r="K25" i="13"/>
  <c r="BD24" i="13"/>
  <c r="AS24" i="13"/>
  <c r="AI24" i="13"/>
  <c r="X24" i="13"/>
  <c r="M24" i="13"/>
  <c r="C24" i="13"/>
  <c r="AW23" i="13"/>
  <c r="AM23" i="13"/>
  <c r="AB23" i="13"/>
  <c r="Q23" i="13"/>
  <c r="G23" i="13"/>
  <c r="AZ22" i="13"/>
  <c r="AO22" i="13"/>
  <c r="AE22" i="13"/>
  <c r="T22" i="13"/>
  <c r="I22" i="13"/>
  <c r="AV21" i="13"/>
  <c r="AK21" i="13"/>
  <c r="AA21" i="13"/>
  <c r="P21" i="13"/>
  <c r="AY20" i="13"/>
  <c r="AN20" i="13"/>
  <c r="AC20" i="13"/>
  <c r="S20" i="13"/>
  <c r="H20" i="13"/>
  <c r="BC19" i="13"/>
  <c r="AR19" i="13"/>
  <c r="AG19" i="13"/>
  <c r="W19" i="13"/>
  <c r="L19" i="13"/>
  <c r="BE18" i="13"/>
  <c r="AU18" i="13"/>
  <c r="AJ18" i="13"/>
  <c r="Y18" i="13"/>
  <c r="O18" i="13"/>
  <c r="BA17" i="13"/>
  <c r="AQ17" i="13"/>
  <c r="AF17" i="13"/>
  <c r="U17" i="13"/>
  <c r="K17" i="13"/>
  <c r="BD16" i="13"/>
  <c r="AS16" i="13"/>
  <c r="AI16" i="13"/>
  <c r="X16" i="13"/>
  <c r="M16" i="13"/>
  <c r="C16" i="13"/>
  <c r="AW15" i="13"/>
  <c r="AM15" i="13"/>
  <c r="AB15" i="13"/>
  <c r="Q15" i="13"/>
  <c r="G15" i="13"/>
  <c r="AZ14" i="13"/>
  <c r="AO14" i="13"/>
  <c r="AE14" i="13"/>
  <c r="T14" i="13"/>
  <c r="I14" i="13"/>
  <c r="AV13" i="13"/>
  <c r="AK13" i="13"/>
  <c r="AA13" i="13"/>
  <c r="P13" i="13"/>
  <c r="AY12" i="13"/>
  <c r="AN12" i="13"/>
  <c r="AC12" i="13"/>
  <c r="S12" i="13"/>
  <c r="H12" i="13"/>
  <c r="BC11" i="13"/>
  <c r="AR11" i="13"/>
  <c r="AG11" i="13"/>
  <c r="W11" i="13"/>
  <c r="L11" i="13"/>
  <c r="BE10" i="13"/>
  <c r="AU10" i="13"/>
  <c r="AJ10" i="13"/>
  <c r="AB10" i="13"/>
  <c r="T10" i="13"/>
  <c r="L10" i="13"/>
  <c r="AY9" i="13"/>
  <c r="AQ9" i="13"/>
  <c r="AI9" i="13"/>
  <c r="AA9" i="13"/>
  <c r="S9" i="13"/>
  <c r="K9" i="13"/>
  <c r="BD8" i="13"/>
  <c r="AV8" i="13"/>
  <c r="AN8" i="13"/>
  <c r="AF8" i="13"/>
  <c r="X8" i="13"/>
  <c r="P8" i="13"/>
  <c r="H8" i="13"/>
  <c r="BE8" i="13"/>
  <c r="BD7" i="13"/>
  <c r="AV7" i="13"/>
  <c r="AN7" i="13"/>
  <c r="AF7" i="13"/>
  <c r="X7" i="13"/>
  <c r="P7" i="13"/>
  <c r="H7" i="13"/>
  <c r="BE7" i="13"/>
  <c r="L75" i="13"/>
  <c r="J66" i="13"/>
  <c r="BC50" i="13"/>
  <c r="AQ49" i="13"/>
  <c r="AN48" i="13"/>
  <c r="BC47" i="13"/>
  <c r="C46" i="13"/>
  <c r="AQ45" i="13"/>
  <c r="T44" i="13"/>
  <c r="BB93" i="13"/>
  <c r="X42" i="13"/>
  <c r="AN40" i="13"/>
  <c r="U39" i="13"/>
  <c r="BD38" i="13"/>
  <c r="H38" i="13"/>
  <c r="BC37" i="13"/>
  <c r="L37" i="13"/>
  <c r="AU36" i="13"/>
  <c r="BA35" i="13"/>
  <c r="K35" i="13"/>
  <c r="BD34" i="13"/>
  <c r="M34" i="13"/>
  <c r="Q33" i="13"/>
  <c r="T32" i="13"/>
  <c r="P31" i="13"/>
  <c r="S30" i="13"/>
  <c r="W29" i="13"/>
  <c r="BE28" i="13"/>
  <c r="O28" i="13"/>
  <c r="U27" i="13"/>
  <c r="X26" i="13"/>
  <c r="AB25" i="13"/>
  <c r="AE24" i="13"/>
  <c r="AA23" i="13"/>
  <c r="AC22" i="13"/>
  <c r="AG21" i="13"/>
  <c r="Y20" i="13"/>
  <c r="AF19" i="13"/>
  <c r="AI18" i="13"/>
  <c r="AM17" i="13"/>
  <c r="AO16" i="13"/>
  <c r="AK15" i="13"/>
  <c r="AN14" i="13"/>
  <c r="AR13" i="13"/>
  <c r="AJ12" i="13"/>
  <c r="AQ11" i="13"/>
  <c r="AS10" i="13"/>
  <c r="K10" i="13"/>
  <c r="AF9" i="13"/>
  <c r="BE9" i="13"/>
  <c r="AU8" i="13"/>
  <c r="O8" i="13"/>
  <c r="AM7" i="13"/>
  <c r="G7" i="13"/>
  <c r="AZ126" i="13"/>
  <c r="S114" i="13"/>
  <c r="AY112" i="13"/>
  <c r="BD110" i="13"/>
  <c r="BE108" i="13"/>
  <c r="J86" i="13"/>
  <c r="J82" i="13"/>
  <c r="BB77" i="13"/>
  <c r="J73" i="13"/>
  <c r="AR67" i="13"/>
  <c r="AM51" i="13"/>
  <c r="W50" i="13"/>
  <c r="T49" i="13"/>
  <c r="P48" i="13"/>
  <c r="AE47" i="13"/>
  <c r="AZ46" i="13"/>
  <c r="AB45" i="13"/>
  <c r="AQ43" i="13"/>
  <c r="I42" i="13"/>
  <c r="AV41" i="13"/>
  <c r="Y40" i="13"/>
  <c r="AN38" i="13"/>
  <c r="AR37" i="13"/>
  <c r="AJ36" i="13"/>
  <c r="AQ35" i="13"/>
  <c r="AS34" i="13"/>
  <c r="C34" i="13"/>
  <c r="AW33" i="13"/>
  <c r="G33" i="13"/>
  <c r="AZ32" i="13"/>
  <c r="I32" i="13"/>
  <c r="AV31" i="13"/>
  <c r="AY30" i="13"/>
  <c r="H30" i="13"/>
  <c r="BC29" i="13"/>
  <c r="L29" i="13"/>
  <c r="AU28" i="13"/>
  <c r="BA27" i="13"/>
  <c r="K27" i="13"/>
  <c r="BD26" i="13"/>
  <c r="M26" i="13"/>
  <c r="Q25" i="13"/>
  <c r="T24" i="13"/>
  <c r="P23" i="13"/>
  <c r="S22" i="13"/>
  <c r="W21" i="13"/>
  <c r="BE20" i="13"/>
  <c r="O20" i="13"/>
  <c r="U19" i="13"/>
  <c r="X18" i="13"/>
  <c r="AB17" i="13"/>
  <c r="AE16" i="13"/>
  <c r="AA15" i="13"/>
  <c r="AC14" i="13"/>
  <c r="AG13" i="13"/>
  <c r="Y12" i="13"/>
  <c r="AF11" i="13"/>
  <c r="AI10" i="13"/>
  <c r="C10" i="13"/>
  <c r="BD9" i="13"/>
  <c r="X9" i="13"/>
  <c r="AM8" i="13"/>
  <c r="G8" i="13"/>
  <c r="AE7" i="13"/>
  <c r="AR134" i="13"/>
  <c r="AX117" i="13"/>
  <c r="U95" i="13"/>
  <c r="AR83" i="13"/>
  <c r="AP74" i="13"/>
  <c r="AP65" i="13"/>
  <c r="AA62" i="13"/>
  <c r="G51" i="13"/>
  <c r="H47" i="13"/>
  <c r="AC46" i="13"/>
  <c r="L45" i="13"/>
  <c r="AU44" i="13"/>
  <c r="AB43" i="13"/>
  <c r="AZ42" i="13"/>
  <c r="AG41" i="13"/>
  <c r="I40" i="13"/>
  <c r="AV39" i="13"/>
  <c r="AC38" i="13"/>
  <c r="AG37" i="13"/>
  <c r="Y36" i="13"/>
  <c r="AF35" i="13"/>
  <c r="AI34" i="13"/>
  <c r="AM33" i="13"/>
  <c r="AO32" i="13"/>
  <c r="AK31" i="13"/>
  <c r="AN30" i="13"/>
  <c r="AR29" i="13"/>
  <c r="AJ28" i="13"/>
  <c r="AQ27" i="13"/>
  <c r="AS26" i="13"/>
  <c r="C26" i="13"/>
  <c r="AW25" i="13"/>
  <c r="G25" i="13"/>
  <c r="AZ24" i="13"/>
  <c r="I24" i="13"/>
  <c r="AV23" i="13"/>
  <c r="AY22" i="13"/>
  <c r="H22" i="13"/>
  <c r="BC21" i="13"/>
  <c r="L21" i="13"/>
  <c r="AU20" i="13"/>
  <c r="BA19" i="13"/>
  <c r="K19" i="13"/>
  <c r="BD18" i="13"/>
  <c r="M18" i="13"/>
  <c r="Q17" i="13"/>
  <c r="T16" i="13"/>
  <c r="P15" i="13"/>
  <c r="S14" i="13"/>
  <c r="W13" i="13"/>
  <c r="BE12" i="13"/>
  <c r="O12" i="13"/>
  <c r="U11" i="13"/>
  <c r="AA10" i="13"/>
  <c r="AV9" i="13"/>
  <c r="P9" i="13"/>
  <c r="AE8" i="13"/>
  <c r="BC7" i="13"/>
  <c r="W7" i="13"/>
  <c r="F133" i="13"/>
  <c r="L59" i="13"/>
  <c r="O46" i="13"/>
  <c r="AI44" i="13"/>
  <c r="Q41" i="13"/>
  <c r="AG39" i="13"/>
  <c r="BE36" i="13"/>
  <c r="U35" i="13"/>
  <c r="AA31" i="13"/>
  <c r="AF27" i="13"/>
  <c r="C18" i="13"/>
  <c r="AV15" i="13"/>
  <c r="H14" i="13"/>
  <c r="BA11" i="13"/>
  <c r="S10" i="13"/>
  <c r="H9" i="13"/>
  <c r="AM116" i="13"/>
  <c r="AA78" i="13"/>
  <c r="V69" i="13"/>
  <c r="AN42" i="13"/>
  <c r="O36" i="13"/>
  <c r="AE32" i="13"/>
  <c r="Y28" i="13"/>
  <c r="AM25" i="13"/>
  <c r="AK23" i="13"/>
  <c r="AR21" i="13"/>
  <c r="AQ19" i="13"/>
  <c r="AZ16" i="13"/>
  <c r="AU12" i="13"/>
  <c r="K11" i="13"/>
  <c r="I124" i="13"/>
  <c r="K94" i="13"/>
  <c r="AF71" i="13"/>
  <c r="BC45" i="13"/>
  <c r="AZ40" i="13"/>
  <c r="W37" i="13"/>
  <c r="AB33" i="13"/>
  <c r="AG29" i="13"/>
  <c r="Z73" i="13"/>
  <c r="AW17" i="13"/>
  <c r="I16" i="13"/>
  <c r="BC13" i="13"/>
  <c r="BC8" i="13"/>
  <c r="AU7" i="13"/>
  <c r="AJ20" i="13"/>
  <c r="AH113" i="13"/>
  <c r="S38" i="13"/>
  <c r="AC30" i="13"/>
  <c r="AN22" i="13"/>
  <c r="G17" i="13"/>
  <c r="AY14" i="13"/>
  <c r="AN9" i="13"/>
  <c r="U85" i="13"/>
  <c r="P43" i="13"/>
  <c r="AO24" i="13"/>
  <c r="O7" i="13"/>
  <c r="X34" i="13"/>
  <c r="AI26" i="13"/>
  <c r="AS18" i="13"/>
  <c r="L13" i="13"/>
  <c r="BD10" i="13"/>
  <c r="W8" i="13"/>
  <c r="BR358" i="7" l="1"/>
  <c r="O52" i="13"/>
  <c r="AU52" i="13"/>
  <c r="W52" i="13"/>
  <c r="AE52" i="13"/>
  <c r="G52" i="13"/>
  <c r="BE52" i="13"/>
  <c r="H52" i="13"/>
  <c r="P52" i="13"/>
  <c r="X52" i="13"/>
  <c r="AF52" i="13"/>
  <c r="AN52" i="13"/>
  <c r="BD52" i="13"/>
  <c r="K52" i="13"/>
  <c r="S52" i="13"/>
  <c r="AA52" i="13"/>
  <c r="AI52" i="13"/>
  <c r="AY52" i="13"/>
  <c r="L52" i="13"/>
  <c r="T52" i="13"/>
  <c r="AB52" i="13"/>
  <c r="AJ52" i="13"/>
  <c r="AZ52" i="13"/>
  <c r="H6" i="4"/>
  <c r="H27" i="4"/>
  <c r="P27" i="4"/>
  <c r="AB6" i="4"/>
  <c r="AB27" i="4"/>
  <c r="AJ27" i="4"/>
  <c r="AN27" i="4"/>
  <c r="AZ27" i="4"/>
  <c r="BQ15" i="4"/>
  <c r="BV23" i="4"/>
  <c r="BT92" i="4"/>
  <c r="E58" i="2"/>
  <c r="G57" i="2"/>
  <c r="F57" i="2"/>
  <c r="C57" i="2" s="1"/>
  <c r="BU5" i="4"/>
  <c r="BX5" i="4"/>
  <c r="E27" i="4"/>
  <c r="BF15" i="4"/>
  <c r="E32" i="4"/>
  <c r="BG15" i="4"/>
  <c r="I27" i="4"/>
  <c r="M27" i="4"/>
  <c r="BH15" i="4"/>
  <c r="M6" i="4"/>
  <c r="Q27" i="4"/>
  <c r="U27" i="4"/>
  <c r="Y27" i="4"/>
  <c r="AC27" i="4"/>
  <c r="AG27" i="4"/>
  <c r="AG6" i="4"/>
  <c r="AK27" i="4"/>
  <c r="AO27" i="4"/>
  <c r="AS27" i="4"/>
  <c r="AS28" i="4" s="1"/>
  <c r="AW27" i="4"/>
  <c r="AW28" i="4" s="1"/>
  <c r="BA27" i="4"/>
  <c r="BA28" i="4" s="1"/>
  <c r="BW8" i="4"/>
  <c r="BS8" i="4"/>
  <c r="BR8" i="4"/>
  <c r="BW9" i="4"/>
  <c r="BS9" i="4"/>
  <c r="BR9" i="4"/>
  <c r="BS10" i="4"/>
  <c r="BR10" i="4"/>
  <c r="BW10" i="4"/>
  <c r="BW11" i="4"/>
  <c r="BS11" i="4"/>
  <c r="BR11" i="4"/>
  <c r="BS12" i="4"/>
  <c r="BR12" i="4"/>
  <c r="BW12" i="4"/>
  <c r="BW13" i="4"/>
  <c r="BS13" i="4"/>
  <c r="BR13" i="4"/>
  <c r="BS14" i="4"/>
  <c r="BR14" i="4"/>
  <c r="BW14" i="4"/>
  <c r="BW16" i="4"/>
  <c r="BR16" i="4"/>
  <c r="BS16" i="4"/>
  <c r="BW17" i="4"/>
  <c r="BS17" i="4"/>
  <c r="BR17" i="4"/>
  <c r="BW18" i="4"/>
  <c r="BR18" i="4"/>
  <c r="BS18" i="4"/>
  <c r="BW19" i="4"/>
  <c r="BS19" i="4"/>
  <c r="BR19" i="4"/>
  <c r="BS20" i="4"/>
  <c r="BR20" i="4"/>
  <c r="BW20" i="4"/>
  <c r="BW21" i="4"/>
  <c r="BS21" i="4"/>
  <c r="BR21" i="4"/>
  <c r="BW22" i="4"/>
  <c r="BR22" i="4"/>
  <c r="BS22" i="4"/>
  <c r="BW23" i="4"/>
  <c r="BS23" i="4"/>
  <c r="BR23" i="4"/>
  <c r="BS24" i="4"/>
  <c r="BR24" i="4"/>
  <c r="BW24" i="4"/>
  <c r="BW25" i="4"/>
  <c r="BS25" i="4"/>
  <c r="BR25" i="4"/>
  <c r="BX31" i="4"/>
  <c r="BU31" i="4"/>
  <c r="BV34" i="4"/>
  <c r="BV39" i="4"/>
  <c r="BW40" i="4"/>
  <c r="BS40" i="4"/>
  <c r="BW42" i="4"/>
  <c r="BS42" i="4"/>
  <c r="BR42" i="4"/>
  <c r="BS45" i="4"/>
  <c r="BW49" i="4"/>
  <c r="BS49" i="4"/>
  <c r="BT49" i="4"/>
  <c r="AN79" i="4"/>
  <c r="Z134" i="4"/>
  <c r="BK86" i="4"/>
  <c r="BG108" i="4"/>
  <c r="BS284" i="4"/>
  <c r="BR284" i="4"/>
  <c r="BU337" i="4"/>
  <c r="AF27" i="4"/>
  <c r="BD27" i="4"/>
  <c r="BD28" i="4" s="1"/>
  <c r="BV17" i="4"/>
  <c r="BV25" i="4"/>
  <c r="BW36" i="4"/>
  <c r="BS36" i="4"/>
  <c r="BR36" i="4"/>
  <c r="BW38" i="4"/>
  <c r="BS38" i="4"/>
  <c r="BR38" i="4"/>
  <c r="V200" i="4"/>
  <c r="BT5" i="4"/>
  <c r="F27" i="4"/>
  <c r="F6" i="4"/>
  <c r="J27" i="4"/>
  <c r="N27" i="4"/>
  <c r="R27" i="4"/>
  <c r="R6" i="4"/>
  <c r="V27" i="4"/>
  <c r="BJ15" i="4"/>
  <c r="Z27" i="4"/>
  <c r="BK15" i="4"/>
  <c r="AD27" i="4"/>
  <c r="AH27" i="4"/>
  <c r="AL27" i="4"/>
  <c r="AP27" i="4"/>
  <c r="AT27" i="4"/>
  <c r="AT28" i="4" s="1"/>
  <c r="AX27" i="4"/>
  <c r="AX28" i="4" s="1"/>
  <c r="BB27" i="4"/>
  <c r="BB28" i="4" s="1"/>
  <c r="BV8" i="4"/>
  <c r="BV10" i="4"/>
  <c r="BV12" i="4"/>
  <c r="BV14" i="4"/>
  <c r="BV16" i="4"/>
  <c r="BV18" i="4"/>
  <c r="BV20" i="4"/>
  <c r="BV22" i="4"/>
  <c r="BV24" i="4"/>
  <c r="BV26" i="4"/>
  <c r="BS29" i="4"/>
  <c r="BT31" i="4"/>
  <c r="BU33" i="4"/>
  <c r="BX33" i="4"/>
  <c r="BU34" i="4"/>
  <c r="BX34" i="4"/>
  <c r="BU36" i="4"/>
  <c r="BX36" i="4"/>
  <c r="BU38" i="4"/>
  <c r="BX38" i="4"/>
  <c r="BU39" i="4"/>
  <c r="BX39" i="4"/>
  <c r="BV41" i="4"/>
  <c r="BV43" i="4"/>
  <c r="BT51" i="4"/>
  <c r="BU84" i="4"/>
  <c r="BX84" i="4"/>
  <c r="BV126" i="4"/>
  <c r="AM306" i="4"/>
  <c r="BN303" i="4"/>
  <c r="BZ26" i="5"/>
  <c r="BY26" i="5"/>
  <c r="BO28" i="5"/>
  <c r="BZ34" i="5"/>
  <c r="BY34" i="5"/>
  <c r="BZ83" i="5"/>
  <c r="BY83" i="5"/>
  <c r="BY93" i="5"/>
  <c r="BZ93" i="5"/>
  <c r="L27" i="4"/>
  <c r="X27" i="4"/>
  <c r="X59" i="4" s="1"/>
  <c r="BU30" i="4"/>
  <c r="BX30" i="4"/>
  <c r="BW33" i="4"/>
  <c r="BS33" i="4"/>
  <c r="BR33" i="4"/>
  <c r="R134" i="4"/>
  <c r="BU92" i="4"/>
  <c r="E11" i="2"/>
  <c r="G10" i="2"/>
  <c r="F10" i="2"/>
  <c r="C10" i="2" s="1"/>
  <c r="BW5" i="4"/>
  <c r="BS5" i="4"/>
  <c r="BR5" i="4"/>
  <c r="G27" i="4"/>
  <c r="K27" i="4"/>
  <c r="O27" i="4"/>
  <c r="S27" i="4"/>
  <c r="W6" i="4"/>
  <c r="W27" i="4"/>
  <c r="AA27" i="4"/>
  <c r="AA59" i="4" s="1"/>
  <c r="AE27" i="4"/>
  <c r="BL15" i="4"/>
  <c r="BM15" i="4"/>
  <c r="AI27" i="4"/>
  <c r="AQ27" i="4"/>
  <c r="AQ28" i="4" s="1"/>
  <c r="AU27" i="4"/>
  <c r="AU28" i="4" s="1"/>
  <c r="AY27" i="4"/>
  <c r="AY28" i="4" s="1"/>
  <c r="BC27" i="4"/>
  <c r="BC28" i="4" s="1"/>
  <c r="BU8" i="4"/>
  <c r="BX8" i="4"/>
  <c r="BU9" i="4"/>
  <c r="BX9" i="4"/>
  <c r="BU10" i="4"/>
  <c r="BX10" i="4"/>
  <c r="BX11" i="4"/>
  <c r="BU11" i="4"/>
  <c r="BU12" i="4"/>
  <c r="BX12" i="4"/>
  <c r="BU13" i="4"/>
  <c r="BX13" i="4"/>
  <c r="BU14" i="4"/>
  <c r="BX14" i="4"/>
  <c r="BU16" i="4"/>
  <c r="BX16" i="4"/>
  <c r="BU17" i="4"/>
  <c r="BX17" i="4"/>
  <c r="BU18" i="4"/>
  <c r="BX18" i="4"/>
  <c r="BU19" i="4"/>
  <c r="BX19" i="4"/>
  <c r="BU20" i="4"/>
  <c r="BX20" i="4"/>
  <c r="BX21" i="4"/>
  <c r="BU21" i="4"/>
  <c r="BU22" i="4"/>
  <c r="BX22" i="4"/>
  <c r="BX23" i="4"/>
  <c r="BU23" i="4"/>
  <c r="BU24" i="4"/>
  <c r="BX24" i="4"/>
  <c r="BU25" i="4"/>
  <c r="BX25" i="4"/>
  <c r="BU26" i="4"/>
  <c r="BX26" i="4"/>
  <c r="BW31" i="4"/>
  <c r="BS31" i="4"/>
  <c r="BR31" i="4"/>
  <c r="AN70" i="4"/>
  <c r="BU40" i="4"/>
  <c r="BU41" i="4"/>
  <c r="BX41" i="4"/>
  <c r="BU42" i="4"/>
  <c r="BX42" i="4"/>
  <c r="BU43" i="4"/>
  <c r="BX43" i="4"/>
  <c r="BU49" i="4"/>
  <c r="Q208" i="4"/>
  <c r="Y185" i="4"/>
  <c r="BH94" i="4"/>
  <c r="BU103" i="4"/>
  <c r="BP112" i="4"/>
  <c r="BL121" i="4"/>
  <c r="AE196" i="4"/>
  <c r="BT298" i="4"/>
  <c r="BZ18" i="5"/>
  <c r="BY18" i="5"/>
  <c r="BY89" i="5"/>
  <c r="BZ89" i="5"/>
  <c r="BM7" i="4"/>
  <c r="AV15" i="4"/>
  <c r="F81" i="4"/>
  <c r="F47" i="4"/>
  <c r="R81" i="4"/>
  <c r="R47" i="4"/>
  <c r="BI47" i="4" s="1"/>
  <c r="Z81" i="4"/>
  <c r="Z47" i="4"/>
  <c r="AL81" i="4"/>
  <c r="AL47" i="4"/>
  <c r="AT81" i="4"/>
  <c r="AT47" i="4"/>
  <c r="BN45" i="4"/>
  <c r="BP48" i="4"/>
  <c r="BF51" i="4"/>
  <c r="BV56" i="4"/>
  <c r="L61" i="4"/>
  <c r="L59" i="4"/>
  <c r="BO74" i="4"/>
  <c r="AB77" i="4"/>
  <c r="AZ77" i="4"/>
  <c r="Y134" i="4"/>
  <c r="AK134" i="4"/>
  <c r="AW134" i="4"/>
  <c r="BF91" i="4"/>
  <c r="AI94" i="4"/>
  <c r="BM94" i="4" s="1"/>
  <c r="I104" i="4"/>
  <c r="BW107" i="4"/>
  <c r="BS107" i="4"/>
  <c r="BR107" i="4"/>
  <c r="D115" i="4"/>
  <c r="BK115" i="4"/>
  <c r="BU120" i="4"/>
  <c r="BX120" i="4"/>
  <c r="BK133" i="4"/>
  <c r="BR124" i="4"/>
  <c r="BW124" i="4"/>
  <c r="BT126" i="4"/>
  <c r="BV127" i="4"/>
  <c r="BW132" i="4"/>
  <c r="AV133" i="4"/>
  <c r="BP133" i="4" s="1"/>
  <c r="AJ195" i="4"/>
  <c r="BU289" i="4"/>
  <c r="V323" i="4"/>
  <c r="BJ317" i="4"/>
  <c r="AP323" i="4"/>
  <c r="BN317" i="4"/>
  <c r="BM317" i="4"/>
  <c r="BT319" i="4"/>
  <c r="BM325" i="4"/>
  <c r="AI327" i="4"/>
  <c r="BM327" i="4" s="1"/>
  <c r="BP337" i="4"/>
  <c r="L346" i="4"/>
  <c r="BG343" i="4"/>
  <c r="BT344" i="4"/>
  <c r="AA350" i="4"/>
  <c r="BK350" i="4" s="1"/>
  <c r="BT350" i="4" s="1"/>
  <c r="BK348" i="4"/>
  <c r="BS19" i="5"/>
  <c r="BW19" i="5"/>
  <c r="BZ24" i="5"/>
  <c r="BY24" i="5"/>
  <c r="BR24" i="5"/>
  <c r="E81" i="5"/>
  <c r="BX89" i="5"/>
  <c r="BY102" i="5"/>
  <c r="BZ102" i="5"/>
  <c r="BZ123" i="5"/>
  <c r="BY123" i="5"/>
  <c r="BR123" i="5"/>
  <c r="BX146" i="5"/>
  <c r="BY302" i="5"/>
  <c r="BZ302" i="5"/>
  <c r="T139" i="5"/>
  <c r="T371" i="5"/>
  <c r="AF371" i="5"/>
  <c r="AF139" i="5"/>
  <c r="BD371" i="5"/>
  <c r="BD139" i="5"/>
  <c r="BV369" i="5"/>
  <c r="BV108" i="6"/>
  <c r="BZ345" i="6"/>
  <c r="BY345" i="6"/>
  <c r="BZ355" i="6"/>
  <c r="BY355" i="6"/>
  <c r="AH169" i="7"/>
  <c r="H183" i="7"/>
  <c r="C288" i="12"/>
  <c r="C288" i="11"/>
  <c r="C288" i="9"/>
  <c r="C288" i="10"/>
  <c r="C288" i="8"/>
  <c r="C288" i="5"/>
  <c r="BH7" i="4"/>
  <c r="BL7" i="4"/>
  <c r="AM15" i="4"/>
  <c r="BF26" i="4"/>
  <c r="BL29" i="4"/>
  <c r="BF30" i="4"/>
  <c r="BF34" i="4"/>
  <c r="E81" i="4"/>
  <c r="I81" i="4"/>
  <c r="M81" i="4"/>
  <c r="Q81" i="4"/>
  <c r="U81" i="4"/>
  <c r="Y81" i="4"/>
  <c r="AC81" i="4"/>
  <c r="AG81" i="4"/>
  <c r="AK81" i="4"/>
  <c r="AO81" i="4"/>
  <c r="AS81" i="4"/>
  <c r="AW81" i="4"/>
  <c r="BA81" i="4"/>
  <c r="BF37" i="4"/>
  <c r="BN37" i="4"/>
  <c r="BF39" i="4"/>
  <c r="BP40" i="4"/>
  <c r="BV40" i="4" s="1"/>
  <c r="BF41" i="4"/>
  <c r="BF43" i="4"/>
  <c r="BM44" i="4"/>
  <c r="BU44" i="4" s="1"/>
  <c r="BN44" i="4"/>
  <c r="D45" i="4"/>
  <c r="BO45" i="4"/>
  <c r="BP45" i="4"/>
  <c r="BF46" i="4"/>
  <c r="AV47" i="4"/>
  <c r="E52" i="4"/>
  <c r="I52" i="4"/>
  <c r="M52" i="4"/>
  <c r="Q52" i="4"/>
  <c r="U52" i="4"/>
  <c r="Y52" i="4"/>
  <c r="AC52" i="4"/>
  <c r="AG52" i="4"/>
  <c r="AK52" i="4"/>
  <c r="AO52" i="4"/>
  <c r="AS52" i="4"/>
  <c r="AW52" i="4"/>
  <c r="BA52" i="4"/>
  <c r="BG48" i="4"/>
  <c r="BO48" i="4"/>
  <c r="BV48" i="4" s="1"/>
  <c r="BK49" i="4"/>
  <c r="BR49" i="4" s="1"/>
  <c r="BO51" i="4"/>
  <c r="BV51" i="4" s="1"/>
  <c r="BP51" i="4"/>
  <c r="F52" i="4"/>
  <c r="N52" i="4"/>
  <c r="V52" i="4"/>
  <c r="BF54" i="4"/>
  <c r="BG54" i="4"/>
  <c r="BH54" i="4"/>
  <c r="BU55" i="4"/>
  <c r="BX55" i="4"/>
  <c r="BN56" i="4"/>
  <c r="BL56" i="4"/>
  <c r="K60" i="4"/>
  <c r="S60" i="4"/>
  <c r="AA60" i="4"/>
  <c r="AI60" i="4"/>
  <c r="O62" i="4"/>
  <c r="AM62" i="4"/>
  <c r="G68" i="4"/>
  <c r="O68" i="4"/>
  <c r="W68" i="4"/>
  <c r="AE68" i="4"/>
  <c r="K216" i="4"/>
  <c r="AM207" i="4"/>
  <c r="BJ73" i="4"/>
  <c r="K77" i="4"/>
  <c r="K61" i="4"/>
  <c r="K59" i="4"/>
  <c r="S77" i="4"/>
  <c r="S61" i="4"/>
  <c r="S59" i="4"/>
  <c r="AA77" i="4"/>
  <c r="AA136" i="4" s="1"/>
  <c r="AA152" i="4" s="1"/>
  <c r="AA61" i="4"/>
  <c r="AI77" i="4"/>
  <c r="AI61" i="4"/>
  <c r="BL75" i="4"/>
  <c r="BM75" i="4"/>
  <c r="BN76" i="4"/>
  <c r="AB79" i="4"/>
  <c r="G81" i="4"/>
  <c r="O81" i="4"/>
  <c r="W81" i="4"/>
  <c r="AE81" i="4"/>
  <c r="AM81" i="4"/>
  <c r="AU81" i="4"/>
  <c r="BC81" i="4"/>
  <c r="P86" i="4"/>
  <c r="T86" i="4"/>
  <c r="T134" i="4" s="1"/>
  <c r="X86" i="4"/>
  <c r="AB86" i="4"/>
  <c r="AF86" i="4"/>
  <c r="AF134" i="4" s="1"/>
  <c r="AJ86" i="4"/>
  <c r="AJ134" i="4" s="1"/>
  <c r="AN86" i="4"/>
  <c r="AR86" i="4"/>
  <c r="AV86" i="4"/>
  <c r="AZ86" i="4"/>
  <c r="AZ79" i="4" s="1"/>
  <c r="BD86" i="4"/>
  <c r="BL82" i="4"/>
  <c r="BF83" i="4"/>
  <c r="D84" i="4"/>
  <c r="BI84" i="4"/>
  <c r="BJ84" i="4"/>
  <c r="BL85" i="4"/>
  <c r="BV88" i="4"/>
  <c r="BQ94" i="4"/>
  <c r="BL89" i="4"/>
  <c r="BM89" i="4"/>
  <c r="BF90" i="4"/>
  <c r="BG90" i="4"/>
  <c r="BP91" i="4"/>
  <c r="BV91" i="4" s="1"/>
  <c r="BQ91" i="4"/>
  <c r="BJ92" i="4"/>
  <c r="BK92" i="4"/>
  <c r="BF93" i="4"/>
  <c r="BV96" i="4"/>
  <c r="BL97" i="4"/>
  <c r="BM97" i="4"/>
  <c r="BN97" i="4"/>
  <c r="X98" i="4"/>
  <c r="X173" i="4" s="1"/>
  <c r="AN98" i="4"/>
  <c r="AN173" i="4" s="1"/>
  <c r="G104" i="4"/>
  <c r="K104" i="4"/>
  <c r="O104" i="4"/>
  <c r="O179" i="4" s="1"/>
  <c r="S104" i="4"/>
  <c r="W104" i="4"/>
  <c r="BJ104" i="4" s="1"/>
  <c r="AA104" i="4"/>
  <c r="AE104" i="4"/>
  <c r="BL104" i="4" s="1"/>
  <c r="BM100" i="4"/>
  <c r="AM104" i="4"/>
  <c r="AQ104" i="4"/>
  <c r="AU104" i="4"/>
  <c r="BO104" i="4" s="1"/>
  <c r="BV104" i="4" s="1"/>
  <c r="AY104" i="4"/>
  <c r="BC104" i="4"/>
  <c r="BF101" i="4"/>
  <c r="BG101" i="4"/>
  <c r="BP102" i="4"/>
  <c r="BV102" i="4" s="1"/>
  <c r="BQ102" i="4"/>
  <c r="BJ103" i="4"/>
  <c r="BT103" i="4" s="1"/>
  <c r="BK103" i="4"/>
  <c r="E104" i="4"/>
  <c r="BK106" i="4"/>
  <c r="BV107" i="4"/>
  <c r="N108" i="4"/>
  <c r="BO110" i="4"/>
  <c r="BQ112" i="4"/>
  <c r="BL111" i="4"/>
  <c r="BM111" i="4"/>
  <c r="G112" i="4"/>
  <c r="AM112" i="4"/>
  <c r="BN112" i="4" s="1"/>
  <c r="BU112" i="4" s="1"/>
  <c r="BK114" i="4"/>
  <c r="BF115" i="4"/>
  <c r="BG115" i="4"/>
  <c r="BL116" i="4"/>
  <c r="BP119" i="4"/>
  <c r="BI120" i="4"/>
  <c r="BK120" i="4"/>
  <c r="S121" i="4"/>
  <c r="S196" i="4" s="1"/>
  <c r="AI121" i="4"/>
  <c r="BM121" i="4" s="1"/>
  <c r="BF133" i="4"/>
  <c r="BG123" i="4"/>
  <c r="BH123" i="4"/>
  <c r="BI123" i="4"/>
  <c r="BQ124" i="4"/>
  <c r="BV124" i="4" s="1"/>
  <c r="BS124" i="4"/>
  <c r="BF126" i="4"/>
  <c r="BL127" i="4"/>
  <c r="BT128" i="4"/>
  <c r="BV129" i="4"/>
  <c r="BL130" i="4"/>
  <c r="BM130" i="4"/>
  <c r="BN130" i="4"/>
  <c r="BF131" i="4"/>
  <c r="BG131" i="4"/>
  <c r="BH131" i="4"/>
  <c r="BQ132" i="4"/>
  <c r="BV132" i="4" s="1"/>
  <c r="BS132" i="4"/>
  <c r="AR133" i="4"/>
  <c r="BO133" i="4" s="1"/>
  <c r="BV133" i="4" s="1"/>
  <c r="BF145" i="4"/>
  <c r="BG145" i="4"/>
  <c r="BH145" i="4"/>
  <c r="T157" i="4"/>
  <c r="AP157" i="4"/>
  <c r="BA158" i="4"/>
  <c r="AG160" i="4"/>
  <c r="BB160" i="4"/>
  <c r="X164" i="4"/>
  <c r="AT164" i="4"/>
  <c r="AJ165" i="4"/>
  <c r="Z166" i="4"/>
  <c r="P167" i="4"/>
  <c r="AA168" i="4"/>
  <c r="AX171" i="4"/>
  <c r="R172" i="4"/>
  <c r="AN172" i="4"/>
  <c r="T175" i="4"/>
  <c r="AO175" i="4"/>
  <c r="AF178" i="4"/>
  <c r="BB178" i="4"/>
  <c r="L181" i="4"/>
  <c r="X182" i="4"/>
  <c r="AT185" i="4"/>
  <c r="AJ186" i="4"/>
  <c r="R191" i="4"/>
  <c r="AX192" i="4"/>
  <c r="S194" i="4"/>
  <c r="AN194" i="4"/>
  <c r="V199" i="4"/>
  <c r="BB200" i="4"/>
  <c r="X203" i="4"/>
  <c r="AT203" i="4"/>
  <c r="AJ204" i="4"/>
  <c r="AA207" i="4"/>
  <c r="AX212" i="4"/>
  <c r="AN213" i="4"/>
  <c r="AD214" i="4"/>
  <c r="BL285" i="4"/>
  <c r="AE292" i="4"/>
  <c r="BU290" i="4"/>
  <c r="BF298" i="4"/>
  <c r="BJ298" i="4"/>
  <c r="W306" i="4"/>
  <c r="BJ303" i="4"/>
  <c r="AW306" i="4"/>
  <c r="BP303" i="4"/>
  <c r="BX312" i="4"/>
  <c r="BU312" i="4"/>
  <c r="BF317" i="4"/>
  <c r="BQ317" i="4"/>
  <c r="BG317" i="4"/>
  <c r="BS318" i="4"/>
  <c r="I323" i="4"/>
  <c r="BG323" i="4" s="1"/>
  <c r="BG319" i="4"/>
  <c r="BF319" i="4"/>
  <c r="BV320" i="4"/>
  <c r="AZ323" i="4"/>
  <c r="BQ320" i="4"/>
  <c r="BH325" i="4"/>
  <c r="BK327" i="4"/>
  <c r="BO325" i="4"/>
  <c r="BT326" i="4"/>
  <c r="G327" i="4"/>
  <c r="AM327" i="4"/>
  <c r="BN327" i="4" s="1"/>
  <c r="BU333" i="4"/>
  <c r="BN333" i="4"/>
  <c r="BP333" i="4"/>
  <c r="BX333" i="4" s="1"/>
  <c r="BI337" i="4"/>
  <c r="BT337" i="4" s="1"/>
  <c r="BI341" i="4"/>
  <c r="BG341" i="4"/>
  <c r="BM343" i="4"/>
  <c r="BX345" i="4"/>
  <c r="BU345" i="4"/>
  <c r="BH348" i="4"/>
  <c r="BO348" i="4"/>
  <c r="BR349" i="4"/>
  <c r="BT349" i="4"/>
  <c r="G350" i="4"/>
  <c r="AM350" i="4"/>
  <c r="BN350" i="4" s="1"/>
  <c r="G362" i="4"/>
  <c r="K362" i="4"/>
  <c r="O362" i="4"/>
  <c r="S362" i="4"/>
  <c r="W362" i="4"/>
  <c r="AA362" i="4"/>
  <c r="AE362" i="4"/>
  <c r="AI362" i="4"/>
  <c r="AM362" i="4"/>
  <c r="AQ362" i="4"/>
  <c r="AU362" i="4"/>
  <c r="AY362" i="4"/>
  <c r="BC362" i="4"/>
  <c r="BQ362" i="4" s="1"/>
  <c r="BT358" i="4"/>
  <c r="BG359" i="4"/>
  <c r="BH359" i="4"/>
  <c r="F362" i="4"/>
  <c r="BF362" i="4" s="1"/>
  <c r="BG369" i="4"/>
  <c r="BU5" i="5"/>
  <c r="AV28" i="5"/>
  <c r="BP28" i="5" s="1"/>
  <c r="BP27" i="5"/>
  <c r="BW18" i="5"/>
  <c r="BS21" i="5"/>
  <c r="BW21" i="5"/>
  <c r="BZ22" i="5"/>
  <c r="BY22" i="5"/>
  <c r="BU23" i="5"/>
  <c r="BZ25" i="5"/>
  <c r="BY25" i="5"/>
  <c r="AM28" i="5"/>
  <c r="BN28" i="5" s="1"/>
  <c r="BZ30" i="5"/>
  <c r="BY30" i="5"/>
  <c r="BU31" i="5"/>
  <c r="E32" i="5"/>
  <c r="BZ49" i="5"/>
  <c r="BY49" i="5"/>
  <c r="BU50" i="5"/>
  <c r="BU51" i="5"/>
  <c r="BU54" i="5"/>
  <c r="BY55" i="5"/>
  <c r="BZ55" i="5"/>
  <c r="BU56" i="5"/>
  <c r="AZ70" i="5"/>
  <c r="H70" i="5"/>
  <c r="H79" i="5"/>
  <c r="H77" i="5"/>
  <c r="L70" i="5"/>
  <c r="P79" i="5"/>
  <c r="P77" i="5"/>
  <c r="P70" i="5"/>
  <c r="T79" i="5"/>
  <c r="T77" i="5"/>
  <c r="X70" i="5"/>
  <c r="X79" i="5"/>
  <c r="X77" i="5"/>
  <c r="AB70" i="5"/>
  <c r="AF79" i="5"/>
  <c r="AF77" i="5"/>
  <c r="BL74" i="5"/>
  <c r="AF70" i="5"/>
  <c r="AJ79" i="5"/>
  <c r="AJ77" i="5"/>
  <c r="AN70" i="5"/>
  <c r="AN79" i="5"/>
  <c r="AN77" i="5"/>
  <c r="BO74" i="5"/>
  <c r="AR70" i="5"/>
  <c r="AV79" i="5"/>
  <c r="AV77" i="5"/>
  <c r="AV70" i="5"/>
  <c r="AZ79" i="5"/>
  <c r="AZ77" i="5"/>
  <c r="BQ74" i="5"/>
  <c r="BD70" i="5"/>
  <c r="BD79" i="5"/>
  <c r="BD77" i="5"/>
  <c r="BD136" i="5" s="1"/>
  <c r="BU75" i="5"/>
  <c r="BX75" i="5"/>
  <c r="F136" i="5"/>
  <c r="Q136" i="5"/>
  <c r="AB77" i="5"/>
  <c r="AL136" i="5"/>
  <c r="AR79" i="5"/>
  <c r="U81" i="5"/>
  <c r="AQ81" i="5"/>
  <c r="BZ82" i="5"/>
  <c r="BY82" i="5"/>
  <c r="BS84" i="5"/>
  <c r="BW84" i="5"/>
  <c r="BW89" i="5"/>
  <c r="BW93" i="5"/>
  <c r="BF98" i="5"/>
  <c r="BF104" i="5"/>
  <c r="BS106" i="5"/>
  <c r="BW106" i="5"/>
  <c r="BZ107" i="5"/>
  <c r="BY107" i="5"/>
  <c r="BU111" i="5"/>
  <c r="BX111" i="5"/>
  <c r="BS112" i="5"/>
  <c r="BX117" i="5"/>
  <c r="BU117" i="5"/>
  <c r="BW121" i="5"/>
  <c r="BZ124" i="5"/>
  <c r="BY124" i="5"/>
  <c r="BZ132" i="5"/>
  <c r="BY132" i="5"/>
  <c r="BS133" i="5"/>
  <c r="BX216" i="5"/>
  <c r="BV292" i="5"/>
  <c r="BM306" i="5"/>
  <c r="U139" i="5"/>
  <c r="U371" i="5"/>
  <c r="AB371" i="5"/>
  <c r="AB139" i="5"/>
  <c r="AW371" i="5"/>
  <c r="AW139" i="5"/>
  <c r="BH363" i="5"/>
  <c r="BV315" i="5"/>
  <c r="BZ330" i="5"/>
  <c r="BY330" i="5"/>
  <c r="BU337" i="5"/>
  <c r="BX337" i="5"/>
  <c r="BS341" i="5"/>
  <c r="BZ343" i="5"/>
  <c r="BY343" i="5"/>
  <c r="BZ11" i="6"/>
  <c r="BY11" i="6"/>
  <c r="BZ13" i="6"/>
  <c r="BY13" i="6"/>
  <c r="BZ23" i="6"/>
  <c r="BY23" i="6"/>
  <c r="BY39" i="6"/>
  <c r="BZ39" i="6"/>
  <c r="BY43" i="6"/>
  <c r="BZ43" i="6"/>
  <c r="U187" i="6"/>
  <c r="AK187" i="6"/>
  <c r="BY115" i="6"/>
  <c r="BZ115" i="6"/>
  <c r="BU337" i="6"/>
  <c r="BT362" i="6"/>
  <c r="BZ25" i="7"/>
  <c r="BY25" i="7"/>
  <c r="BY51" i="7"/>
  <c r="BZ51" i="7"/>
  <c r="BY55" i="7"/>
  <c r="BZ55" i="7"/>
  <c r="Y161" i="7"/>
  <c r="AO161" i="7"/>
  <c r="BY93" i="7"/>
  <c r="BZ93" i="7"/>
  <c r="BW103" i="7"/>
  <c r="AP182" i="7"/>
  <c r="W187" i="7"/>
  <c r="BY145" i="7"/>
  <c r="BZ145" i="7"/>
  <c r="C285" i="12"/>
  <c r="C285" i="11"/>
  <c r="C285" i="9"/>
  <c r="C285" i="10"/>
  <c r="C285" i="8"/>
  <c r="C285" i="5"/>
  <c r="C286" i="12"/>
  <c r="C286" i="11"/>
  <c r="C286" i="10"/>
  <c r="C286" i="9"/>
  <c r="C286" i="8"/>
  <c r="C286" i="5"/>
  <c r="C286" i="4"/>
  <c r="C287" i="12"/>
  <c r="C287" i="11"/>
  <c r="C287" i="10"/>
  <c r="C287" i="9"/>
  <c r="C287" i="8"/>
  <c r="C287" i="5"/>
  <c r="C287" i="4"/>
  <c r="BQ7" i="4"/>
  <c r="BV7" i="4" s="1"/>
  <c r="T15" i="4"/>
  <c r="AR15" i="4"/>
  <c r="BI29" i="4"/>
  <c r="BT29" i="4" s="1"/>
  <c r="J81" i="4"/>
  <c r="J47" i="4"/>
  <c r="V81" i="4"/>
  <c r="V47" i="4"/>
  <c r="BJ47" i="4" s="1"/>
  <c r="AH81" i="4"/>
  <c r="AH47" i="4"/>
  <c r="BL47" i="4" s="1"/>
  <c r="AX81" i="4"/>
  <c r="AX47" i="4"/>
  <c r="BK37" i="4"/>
  <c r="D56" i="4"/>
  <c r="AB216" i="4"/>
  <c r="AB61" i="4"/>
  <c r="AB59" i="4"/>
  <c r="BM76" i="4"/>
  <c r="BX76" i="4" s="1"/>
  <c r="L77" i="4"/>
  <c r="AJ77" i="4"/>
  <c r="Q134" i="4"/>
  <c r="AC134" i="4"/>
  <c r="BA134" i="4"/>
  <c r="BT83" i="4"/>
  <c r="AY94" i="4"/>
  <c r="BP94" i="4" s="1"/>
  <c r="BQ104" i="4"/>
  <c r="BF102" i="4"/>
  <c r="AO104" i="4"/>
  <c r="AO134" i="4" s="1"/>
  <c r="BI108" i="4"/>
  <c r="BT108" i="4" s="1"/>
  <c r="BV116" i="4"/>
  <c r="N117" i="4"/>
  <c r="BK146" i="4"/>
  <c r="L171" i="4"/>
  <c r="AJ176" i="4"/>
  <c r="L190" i="4"/>
  <c r="AB201" i="4"/>
  <c r="AN202" i="4"/>
  <c r="BX284" i="4"/>
  <c r="BQ306" i="4"/>
  <c r="BK306" i="4"/>
  <c r="AA327" i="4"/>
  <c r="BK325" i="4"/>
  <c r="AE327" i="4"/>
  <c r="BL327" i="4" s="1"/>
  <c r="BL325" i="4"/>
  <c r="D343" i="4"/>
  <c r="AR346" i="4"/>
  <c r="BO346" i="4" s="1"/>
  <c r="BO343" i="4"/>
  <c r="BM348" i="4"/>
  <c r="AI350" i="4"/>
  <c r="BM350" i="4" s="1"/>
  <c r="BV354" i="4"/>
  <c r="BF27" i="5"/>
  <c r="E28" i="5"/>
  <c r="BH27" i="5"/>
  <c r="BS46" i="5"/>
  <c r="BW46" i="5"/>
  <c r="BZ51" i="5"/>
  <c r="BY51" i="5"/>
  <c r="BR51" i="5"/>
  <c r="BJ70" i="5"/>
  <c r="AA81" i="5"/>
  <c r="R134" i="5"/>
  <c r="BI98" i="5"/>
  <c r="BT98" i="5" s="1"/>
  <c r="BY100" i="5"/>
  <c r="BZ100" i="5"/>
  <c r="BV108" i="5"/>
  <c r="BZ129" i="5"/>
  <c r="BY129" i="5"/>
  <c r="H371" i="5"/>
  <c r="H139" i="5"/>
  <c r="X371" i="5"/>
  <c r="X139" i="5"/>
  <c r="AN371" i="5"/>
  <c r="AN139" i="5"/>
  <c r="BQ306" i="5"/>
  <c r="AZ365" i="5"/>
  <c r="AK139" i="5"/>
  <c r="AK371" i="5"/>
  <c r="BZ325" i="5"/>
  <c r="BY325" i="5"/>
  <c r="BY5" i="6"/>
  <c r="BZ5" i="6"/>
  <c r="BY34" i="6"/>
  <c r="BZ34" i="6"/>
  <c r="BY45" i="6"/>
  <c r="BZ45" i="6"/>
  <c r="BY127" i="6"/>
  <c r="BZ127" i="6"/>
  <c r="BZ318" i="6"/>
  <c r="BY318" i="6"/>
  <c r="BZ340" i="6"/>
  <c r="BY340" i="6"/>
  <c r="J169" i="7"/>
  <c r="BY97" i="7"/>
  <c r="BZ97" i="7"/>
  <c r="W192" i="7"/>
  <c r="AP200" i="7"/>
  <c r="BY126" i="7"/>
  <c r="BZ126" i="7"/>
  <c r="BF7" i="4"/>
  <c r="BJ7" i="4"/>
  <c r="BN29" i="4"/>
  <c r="BH37" i="4"/>
  <c r="BL37" i="4"/>
  <c r="BF44" i="4"/>
  <c r="BK45" i="4"/>
  <c r="BR45" i="4" s="1"/>
  <c r="BM46" i="4"/>
  <c r="BU46" i="4" s="1"/>
  <c r="BN46" i="4"/>
  <c r="L47" i="4"/>
  <c r="L70" i="4" s="1"/>
  <c r="T47" i="4"/>
  <c r="T70" i="4" s="1"/>
  <c r="AB47" i="4"/>
  <c r="AB70" i="4" s="1"/>
  <c r="AJ47" i="4"/>
  <c r="AJ70" i="4" s="1"/>
  <c r="AR47" i="4"/>
  <c r="AZ47" i="4"/>
  <c r="BM48" i="4"/>
  <c r="BX48" i="4" s="1"/>
  <c r="BN48" i="4"/>
  <c r="BK48" i="4"/>
  <c r="BT48" i="4" s="1"/>
  <c r="D49" i="4"/>
  <c r="BO49" i="4"/>
  <c r="BV49" i="4" s="1"/>
  <c r="BP49" i="4"/>
  <c r="BF50" i="4"/>
  <c r="BK51" i="4"/>
  <c r="R52" i="4"/>
  <c r="BN54" i="4"/>
  <c r="BL54" i="4"/>
  <c r="D55" i="4"/>
  <c r="BH55" i="4"/>
  <c r="BF55" i="4"/>
  <c r="BF56" i="4"/>
  <c r="BG56" i="4"/>
  <c r="AM60" i="4"/>
  <c r="S62" i="4"/>
  <c r="AI68" i="4"/>
  <c r="AE70" i="4"/>
  <c r="E214" i="4"/>
  <c r="E212" i="4"/>
  <c r="E205" i="4"/>
  <c r="E196" i="4"/>
  <c r="E186" i="4"/>
  <c r="E176" i="4"/>
  <c r="E166" i="4"/>
  <c r="E179" i="4"/>
  <c r="D73" i="4"/>
  <c r="E213" i="4"/>
  <c r="E172" i="4"/>
  <c r="E74" i="4"/>
  <c r="E68" i="4"/>
  <c r="E60" i="4"/>
  <c r="E215" i="4"/>
  <c r="E185" i="4"/>
  <c r="E175" i="4"/>
  <c r="I214" i="4"/>
  <c r="BG214" i="4" s="1"/>
  <c r="I212" i="4"/>
  <c r="I74" i="4"/>
  <c r="I205" i="4" s="1"/>
  <c r="I182" i="4"/>
  <c r="M214" i="4"/>
  <c r="M212" i="4"/>
  <c r="M207" i="4"/>
  <c r="M205" i="4"/>
  <c r="M199" i="4"/>
  <c r="M196" i="4"/>
  <c r="M189" i="4"/>
  <c r="M186" i="4"/>
  <c r="M178" i="4"/>
  <c r="M176" i="4"/>
  <c r="M168" i="4"/>
  <c r="M166" i="4"/>
  <c r="M159" i="4"/>
  <c r="M215" i="4"/>
  <c r="M195" i="4"/>
  <c r="M185" i="4"/>
  <c r="M206" i="4"/>
  <c r="M177" i="4"/>
  <c r="M167" i="4"/>
  <c r="M74" i="4"/>
  <c r="BH73" i="4"/>
  <c r="M68" i="4"/>
  <c r="M62" i="4"/>
  <c r="M60" i="4"/>
  <c r="M208" i="4"/>
  <c r="M190" i="4"/>
  <c r="M169" i="4"/>
  <c r="Q214" i="4"/>
  <c r="Q212" i="4"/>
  <c r="Q205" i="4"/>
  <c r="Q203" i="4"/>
  <c r="Q201" i="4"/>
  <c r="Q196" i="4"/>
  <c r="Q194" i="4"/>
  <c r="Q191" i="4"/>
  <c r="Q186" i="4"/>
  <c r="Q183" i="4"/>
  <c r="Q181" i="4"/>
  <c r="Q176" i="4"/>
  <c r="Q173" i="4"/>
  <c r="Q171" i="4"/>
  <c r="Q166" i="4"/>
  <c r="Q164" i="4"/>
  <c r="Q161" i="4"/>
  <c r="Q157" i="4"/>
  <c r="Q213" i="4"/>
  <c r="Q202" i="4"/>
  <c r="Q182" i="4"/>
  <c r="Q172" i="4"/>
  <c r="Q163" i="4"/>
  <c r="Q215" i="4"/>
  <c r="Q204" i="4"/>
  <c r="Q195" i="4"/>
  <c r="Q175" i="4"/>
  <c r="Q165" i="4"/>
  <c r="Q74" i="4"/>
  <c r="Q68" i="4"/>
  <c r="Q65" i="4"/>
  <c r="Q62" i="4"/>
  <c r="Q60" i="4"/>
  <c r="Q206" i="4"/>
  <c r="Q198" i="4"/>
  <c r="Q187" i="4"/>
  <c r="Q177" i="4"/>
  <c r="Q167" i="4"/>
  <c r="Q158" i="4"/>
  <c r="U214" i="4"/>
  <c r="U212" i="4"/>
  <c r="BI212" i="4" s="1"/>
  <c r="U207" i="4"/>
  <c r="U205" i="4"/>
  <c r="U199" i="4"/>
  <c r="U196" i="4"/>
  <c r="U189" i="4"/>
  <c r="U186" i="4"/>
  <c r="U178" i="4"/>
  <c r="U176" i="4"/>
  <c r="U168" i="4"/>
  <c r="U166" i="4"/>
  <c r="U159" i="4"/>
  <c r="U157" i="4"/>
  <c r="U190" i="4"/>
  <c r="U179" i="4"/>
  <c r="U213" i="4"/>
  <c r="U202" i="4"/>
  <c r="U172" i="4"/>
  <c r="U163" i="4"/>
  <c r="U74" i="4"/>
  <c r="U177" i="4" s="1"/>
  <c r="U68" i="4"/>
  <c r="U65" i="4"/>
  <c r="U60" i="4"/>
  <c r="U215" i="4"/>
  <c r="U204" i="4"/>
  <c r="U185" i="4"/>
  <c r="U175" i="4"/>
  <c r="U165" i="4"/>
  <c r="Y214" i="4"/>
  <c r="Y212" i="4"/>
  <c r="Y201" i="4"/>
  <c r="Y191" i="4"/>
  <c r="Y181" i="4"/>
  <c r="Y171" i="4"/>
  <c r="Y161" i="4"/>
  <c r="Y198" i="4"/>
  <c r="Y158" i="4"/>
  <c r="Y179" i="4"/>
  <c r="Y74" i="4"/>
  <c r="Y68" i="4"/>
  <c r="Y60" i="4"/>
  <c r="Y213" i="4"/>
  <c r="Y182" i="4"/>
  <c r="Y172" i="4"/>
  <c r="AC214" i="4"/>
  <c r="AC212" i="4"/>
  <c r="AC207" i="4"/>
  <c r="AC205" i="4"/>
  <c r="AC203" i="4"/>
  <c r="AC199" i="4"/>
  <c r="AC196" i="4"/>
  <c r="AC194" i="4"/>
  <c r="AC189" i="4"/>
  <c r="AC186" i="4"/>
  <c r="AC183" i="4"/>
  <c r="AC178" i="4"/>
  <c r="AC176" i="4"/>
  <c r="AC173" i="4"/>
  <c r="AC168" i="4"/>
  <c r="AC166" i="4"/>
  <c r="AC164" i="4"/>
  <c r="AC159" i="4"/>
  <c r="AC157" i="4"/>
  <c r="AC215" i="4"/>
  <c r="AC195" i="4"/>
  <c r="AC185" i="4"/>
  <c r="AC175" i="4"/>
  <c r="AC206" i="4"/>
  <c r="AC198" i="4"/>
  <c r="AC177" i="4"/>
  <c r="AC167" i="4"/>
  <c r="AC158" i="4"/>
  <c r="AC74" i="4"/>
  <c r="AC68" i="4"/>
  <c r="AC65" i="4"/>
  <c r="AC62" i="4"/>
  <c r="AC60" i="4"/>
  <c r="AC208" i="4"/>
  <c r="AC200" i="4"/>
  <c r="AC190" i="4"/>
  <c r="AC179" i="4"/>
  <c r="AC169" i="4"/>
  <c r="AC160" i="4"/>
  <c r="AG214" i="4"/>
  <c r="AG212" i="4"/>
  <c r="AG205" i="4"/>
  <c r="AG196" i="4"/>
  <c r="AG186" i="4"/>
  <c r="AG176" i="4"/>
  <c r="AG166" i="4"/>
  <c r="AG157" i="4"/>
  <c r="AG182" i="4"/>
  <c r="AG215" i="4"/>
  <c r="AG175" i="4"/>
  <c r="AG74" i="4"/>
  <c r="AG68" i="4"/>
  <c r="AG60" i="4"/>
  <c r="AG206" i="4"/>
  <c r="AG177" i="4"/>
  <c r="AG167" i="4"/>
  <c r="AK214" i="4"/>
  <c r="AK212" i="4"/>
  <c r="BM212" i="4" s="1"/>
  <c r="AK74" i="4"/>
  <c r="AK206" i="4" s="1"/>
  <c r="AK215" i="4"/>
  <c r="AK185" i="4"/>
  <c r="AO214" i="4"/>
  <c r="AO212" i="4"/>
  <c r="AO207" i="4"/>
  <c r="AO205" i="4"/>
  <c r="AO201" i="4"/>
  <c r="AO199" i="4"/>
  <c r="AO196" i="4"/>
  <c r="AO191" i="4"/>
  <c r="AO189" i="4"/>
  <c r="AO186" i="4"/>
  <c r="AO181" i="4"/>
  <c r="AO178" i="4"/>
  <c r="AO176" i="4"/>
  <c r="AO171" i="4"/>
  <c r="AO168" i="4"/>
  <c r="AO166" i="4"/>
  <c r="AO161" i="4"/>
  <c r="AO159" i="4"/>
  <c r="AO157" i="4"/>
  <c r="AO198" i="4"/>
  <c r="AO187" i="4"/>
  <c r="AO177" i="4"/>
  <c r="AO158" i="4"/>
  <c r="AO208" i="4"/>
  <c r="AO200" i="4"/>
  <c r="AO169" i="4"/>
  <c r="AO160" i="4"/>
  <c r="AO74" i="4"/>
  <c r="AO68" i="4"/>
  <c r="AO65" i="4"/>
  <c r="AO62" i="4"/>
  <c r="AO60" i="4"/>
  <c r="AO213" i="4"/>
  <c r="AO202" i="4"/>
  <c r="AO192" i="4"/>
  <c r="AO182" i="4"/>
  <c r="AO172" i="4"/>
  <c r="AO163" i="4"/>
  <c r="AS216" i="4"/>
  <c r="AS214" i="4"/>
  <c r="AS212" i="4"/>
  <c r="BO212" i="4" s="1"/>
  <c r="AS207" i="4"/>
  <c r="AS205" i="4"/>
  <c r="AS203" i="4"/>
  <c r="AS201" i="4"/>
  <c r="AS199" i="4"/>
  <c r="AS196" i="4"/>
  <c r="AS194" i="4"/>
  <c r="AS191" i="4"/>
  <c r="AS189" i="4"/>
  <c r="AS186" i="4"/>
  <c r="AS183" i="4"/>
  <c r="AS181" i="4"/>
  <c r="AS178" i="4"/>
  <c r="AS176" i="4"/>
  <c r="AS173" i="4"/>
  <c r="AS171" i="4"/>
  <c r="AS168" i="4"/>
  <c r="AS166" i="4"/>
  <c r="AS164" i="4"/>
  <c r="AS161" i="4"/>
  <c r="AS159" i="4"/>
  <c r="AS157" i="4"/>
  <c r="AS215" i="4"/>
  <c r="AS204" i="4"/>
  <c r="AS195" i="4"/>
  <c r="AS185" i="4"/>
  <c r="AS175" i="4"/>
  <c r="AS165" i="4"/>
  <c r="AS153" i="4"/>
  <c r="AS206" i="4"/>
  <c r="AS198" i="4"/>
  <c r="AS187" i="4"/>
  <c r="AS177" i="4"/>
  <c r="AS167" i="4"/>
  <c r="AS158" i="4"/>
  <c r="AS74" i="4"/>
  <c r="AS68" i="4"/>
  <c r="AS65" i="4"/>
  <c r="AS62" i="4"/>
  <c r="AS60" i="4"/>
  <c r="AS208" i="4"/>
  <c r="AS200" i="4"/>
  <c r="AS190" i="4"/>
  <c r="AS179" i="4"/>
  <c r="AS169" i="4"/>
  <c r="AS160" i="4"/>
  <c r="AW216" i="4"/>
  <c r="AW214" i="4"/>
  <c r="AW212" i="4"/>
  <c r="AW207" i="4"/>
  <c r="AW205" i="4"/>
  <c r="AW203" i="4"/>
  <c r="AW201" i="4"/>
  <c r="AW199" i="4"/>
  <c r="AW196" i="4"/>
  <c r="AW194" i="4"/>
  <c r="AW191" i="4"/>
  <c r="AW189" i="4"/>
  <c r="AW186" i="4"/>
  <c r="AW183" i="4"/>
  <c r="AW181" i="4"/>
  <c r="AW178" i="4"/>
  <c r="AW176" i="4"/>
  <c r="AW173" i="4"/>
  <c r="AW171" i="4"/>
  <c r="AW168" i="4"/>
  <c r="AW166" i="4"/>
  <c r="AW164" i="4"/>
  <c r="AW161" i="4"/>
  <c r="AW159" i="4"/>
  <c r="AW157" i="4"/>
  <c r="AW213" i="4"/>
  <c r="AW202" i="4"/>
  <c r="AW192" i="4"/>
  <c r="AW182" i="4"/>
  <c r="AW172" i="4"/>
  <c r="AW163" i="4"/>
  <c r="AW152" i="4"/>
  <c r="AW215" i="4"/>
  <c r="AW204" i="4"/>
  <c r="AW195" i="4"/>
  <c r="AW185" i="4"/>
  <c r="AW175" i="4"/>
  <c r="AW165" i="4"/>
  <c r="AW153" i="4"/>
  <c r="AW74" i="4"/>
  <c r="AW68" i="4"/>
  <c r="AW65" i="4"/>
  <c r="AW62" i="4"/>
  <c r="AW60" i="4"/>
  <c r="AW206" i="4"/>
  <c r="AW198" i="4"/>
  <c r="AW187" i="4"/>
  <c r="AW177" i="4"/>
  <c r="AW167" i="4"/>
  <c r="AW158" i="4"/>
  <c r="BA216" i="4"/>
  <c r="BQ216" i="4" s="1"/>
  <c r="BA214" i="4"/>
  <c r="BA212" i="4"/>
  <c r="BA207" i="4"/>
  <c r="BA205" i="4"/>
  <c r="BA203" i="4"/>
  <c r="BA201" i="4"/>
  <c r="BA199" i="4"/>
  <c r="BA196" i="4"/>
  <c r="BA194" i="4"/>
  <c r="BA191" i="4"/>
  <c r="BA189" i="4"/>
  <c r="BA186" i="4"/>
  <c r="BA183" i="4"/>
  <c r="BA181" i="4"/>
  <c r="BA178" i="4"/>
  <c r="BA176" i="4"/>
  <c r="BA173" i="4"/>
  <c r="BA171" i="4"/>
  <c r="BA168" i="4"/>
  <c r="BA166" i="4"/>
  <c r="BA164" i="4"/>
  <c r="BA161" i="4"/>
  <c r="BA159" i="4"/>
  <c r="BA157" i="4"/>
  <c r="BA208" i="4"/>
  <c r="BA200" i="4"/>
  <c r="BA190" i="4"/>
  <c r="BA179" i="4"/>
  <c r="BA169" i="4"/>
  <c r="BA160" i="4"/>
  <c r="BA213" i="4"/>
  <c r="BA202" i="4"/>
  <c r="BA192" i="4"/>
  <c r="BA182" i="4"/>
  <c r="BA172" i="4"/>
  <c r="BA163" i="4"/>
  <c r="BA152" i="4"/>
  <c r="BA74" i="4"/>
  <c r="BA68" i="4"/>
  <c r="BA65" i="4"/>
  <c r="BA62" i="4"/>
  <c r="BA60" i="4"/>
  <c r="BA215" i="4"/>
  <c r="BA204" i="4"/>
  <c r="BA195" i="4"/>
  <c r="BA185" i="4"/>
  <c r="BA175" i="4"/>
  <c r="BA165" i="4"/>
  <c r="BA153" i="4"/>
  <c r="BF73" i="4"/>
  <c r="BN73" i="4"/>
  <c r="G77" i="4"/>
  <c r="G216" i="4" s="1"/>
  <c r="G61" i="4"/>
  <c r="G59" i="4"/>
  <c r="O77" i="4"/>
  <c r="O61" i="4"/>
  <c r="W77" i="4"/>
  <c r="W61" i="4"/>
  <c r="W59" i="4"/>
  <c r="AE77" i="4"/>
  <c r="AE61" i="4"/>
  <c r="AE59" i="4"/>
  <c r="AM77" i="4"/>
  <c r="AM61" i="4"/>
  <c r="BF75" i="4"/>
  <c r="BF76" i="4"/>
  <c r="BG76" i="4"/>
  <c r="X79" i="4"/>
  <c r="AF79" i="4"/>
  <c r="AV79" i="4"/>
  <c r="BD79" i="4"/>
  <c r="K81" i="4"/>
  <c r="S81" i="4"/>
  <c r="AA81" i="4"/>
  <c r="AI81" i="4"/>
  <c r="AQ81" i="4"/>
  <c r="AY81" i="4"/>
  <c r="BQ84" i="4"/>
  <c r="BV84" i="4" s="1"/>
  <c r="BG85" i="4"/>
  <c r="BW85" i="4" s="1"/>
  <c r="BH85" i="4"/>
  <c r="V86" i="4"/>
  <c r="BJ94" i="4"/>
  <c r="BK94" i="4"/>
  <c r="BF89" i="4"/>
  <c r="BI91" i="4"/>
  <c r="BK91" i="4"/>
  <c r="BO92" i="4"/>
  <c r="BQ92" i="4"/>
  <c r="BU93" i="4"/>
  <c r="BX93" i="4"/>
  <c r="G94" i="4"/>
  <c r="BF94" i="4" s="1"/>
  <c r="AM94" i="4"/>
  <c r="BN94" i="4" s="1"/>
  <c r="BK98" i="4"/>
  <c r="BR97" i="4"/>
  <c r="BW97" i="4"/>
  <c r="BP98" i="4"/>
  <c r="BF100" i="4"/>
  <c r="BI102" i="4"/>
  <c r="BK102" i="4"/>
  <c r="BJ102" i="4"/>
  <c r="BO103" i="4"/>
  <c r="BQ103" i="4"/>
  <c r="M104" i="4"/>
  <c r="BH104" i="4" s="1"/>
  <c r="AS104" i="4"/>
  <c r="BP108" i="4"/>
  <c r="BV108" i="4" s="1"/>
  <c r="BQ108" i="4"/>
  <c r="F108" i="4"/>
  <c r="BF108" i="4" s="1"/>
  <c r="BJ108" i="4"/>
  <c r="BJ112" i="4"/>
  <c r="BK112" i="4"/>
  <c r="BF111" i="4"/>
  <c r="H117" i="4"/>
  <c r="H192" i="4" s="1"/>
  <c r="L117" i="4"/>
  <c r="BG117" i="4" s="1"/>
  <c r="P117" i="4"/>
  <c r="BH117" i="4" s="1"/>
  <c r="T117" i="4"/>
  <c r="X117" i="4"/>
  <c r="X192" i="4" s="1"/>
  <c r="BJ114" i="4"/>
  <c r="AB117" i="4"/>
  <c r="BK117" i="4" s="1"/>
  <c r="AF117" i="4"/>
  <c r="AJ117" i="4"/>
  <c r="AN117" i="4"/>
  <c r="AN192" i="4" s="1"/>
  <c r="BN114" i="4"/>
  <c r="BX114" i="4" s="1"/>
  <c r="AR117" i="4"/>
  <c r="BO117" i="4" s="1"/>
  <c r="BO114" i="4"/>
  <c r="BP114" i="4"/>
  <c r="AV117" i="4"/>
  <c r="AZ117" i="4"/>
  <c r="BD117" i="4"/>
  <c r="BL117" i="4"/>
  <c r="BM115" i="4"/>
  <c r="BN115" i="4"/>
  <c r="BO115" i="4"/>
  <c r="BF116" i="4"/>
  <c r="BG116" i="4"/>
  <c r="BH116" i="4"/>
  <c r="R117" i="4"/>
  <c r="BI117" i="4" s="1"/>
  <c r="AX117" i="4"/>
  <c r="AX134" i="4" s="1"/>
  <c r="BF121" i="4"/>
  <c r="BG119" i="4"/>
  <c r="BH119" i="4"/>
  <c r="BL133" i="4"/>
  <c r="BT124" i="4"/>
  <c r="BV125" i="4"/>
  <c r="BU125" i="4"/>
  <c r="BL126" i="4"/>
  <c r="BM126" i="4"/>
  <c r="BN126" i="4"/>
  <c r="BF127" i="4"/>
  <c r="BG127" i="4"/>
  <c r="BH127" i="4"/>
  <c r="BQ128" i="4"/>
  <c r="BX128" i="4" s="1"/>
  <c r="BK129" i="4"/>
  <c r="BT129" i="4" s="1"/>
  <c r="BF130" i="4"/>
  <c r="BX131" i="4"/>
  <c r="BT132" i="4"/>
  <c r="G146" i="4"/>
  <c r="D145" i="4"/>
  <c r="S146" i="4"/>
  <c r="D146" i="4" s="1"/>
  <c r="BI145" i="4"/>
  <c r="AI146" i="4"/>
  <c r="BM146" i="4" s="1"/>
  <c r="BU146" i="4" s="1"/>
  <c r="BM145" i="4"/>
  <c r="BX145" i="4" s="1"/>
  <c r="BN145" i="4"/>
  <c r="AM146" i="4"/>
  <c r="BN146" i="4" s="1"/>
  <c r="BP145" i="4"/>
  <c r="AX152" i="4"/>
  <c r="AF159" i="4"/>
  <c r="BB159" i="4"/>
  <c r="AS163" i="4"/>
  <c r="N164" i="4"/>
  <c r="AI164" i="4"/>
  <c r="AT165" i="4"/>
  <c r="O166" i="4"/>
  <c r="AJ166" i="4"/>
  <c r="Z167" i="4"/>
  <c r="P168" i="4"/>
  <c r="AW169" i="4"/>
  <c r="R171" i="4"/>
  <c r="AM171" i="4"/>
  <c r="H172" i="4"/>
  <c r="AC172" i="4"/>
  <c r="AX172" i="4"/>
  <c r="AD175" i="4"/>
  <c r="T176" i="4"/>
  <c r="AF177" i="4"/>
  <c r="BA177" i="4"/>
  <c r="BB179" i="4"/>
  <c r="W181" i="4"/>
  <c r="AT183" i="4"/>
  <c r="N185" i="4"/>
  <c r="AJ185" i="4"/>
  <c r="AA189" i="4"/>
  <c r="Q190" i="4"/>
  <c r="G191" i="4"/>
  <c r="AX191" i="4"/>
  <c r="H194" i="4"/>
  <c r="AD194" i="4"/>
  <c r="AO195" i="4"/>
  <c r="U198" i="4"/>
  <c r="AP198" i="4"/>
  <c r="K199" i="4"/>
  <c r="L201" i="4"/>
  <c r="X202" i="4"/>
  <c r="AS202" i="4"/>
  <c r="AI203" i="4"/>
  <c r="O205" i="4"/>
  <c r="E206" i="4"/>
  <c r="AW208" i="4"/>
  <c r="AC213" i="4"/>
  <c r="I215" i="4"/>
  <c r="F293" i="4"/>
  <c r="F292" i="4"/>
  <c r="J293" i="4"/>
  <c r="J292" i="4"/>
  <c r="R293" i="4"/>
  <c r="R292" i="4"/>
  <c r="BI283" i="4"/>
  <c r="V293" i="4"/>
  <c r="V292" i="4"/>
  <c r="BJ283" i="4"/>
  <c r="BK283" i="4"/>
  <c r="Z293" i="4"/>
  <c r="Z292" i="4"/>
  <c r="AH293" i="4"/>
  <c r="AH292" i="4"/>
  <c r="AL293" i="4"/>
  <c r="AL292" i="4"/>
  <c r="AP293" i="4"/>
  <c r="AP292" i="4"/>
  <c r="BN283" i="4"/>
  <c r="AX293" i="4"/>
  <c r="AX292" i="4"/>
  <c r="BB293" i="4"/>
  <c r="BB292" i="4"/>
  <c r="BM283" i="4"/>
  <c r="BJ284" i="4"/>
  <c r="BI285" i="4"/>
  <c r="BW286" i="4"/>
  <c r="BF287" i="4"/>
  <c r="C288" i="4"/>
  <c r="BP289" i="4"/>
  <c r="BV289" i="4" s="1"/>
  <c r="BQ289" i="4"/>
  <c r="BP290" i="4"/>
  <c r="AN292" i="4"/>
  <c r="I293" i="4"/>
  <c r="AZ293" i="4"/>
  <c r="BM294" i="4"/>
  <c r="AE298" i="4"/>
  <c r="BL298" i="4" s="1"/>
  <c r="BL296" i="4"/>
  <c r="BM296" i="4"/>
  <c r="AI298" i="4"/>
  <c r="BM298" i="4" s="1"/>
  <c r="BU297" i="4"/>
  <c r="BH298" i="4"/>
  <c r="BN302" i="4"/>
  <c r="BX304" i="4"/>
  <c r="BR312" i="4"/>
  <c r="BT312" i="4"/>
  <c r="BF314" i="4"/>
  <c r="BH320" i="4"/>
  <c r="BI320" i="4"/>
  <c r="BT320" i="4" s="1"/>
  <c r="BI321" i="4"/>
  <c r="BT321" i="4" s="1"/>
  <c r="BG322" i="4"/>
  <c r="BH322" i="4"/>
  <c r="M323" i="4"/>
  <c r="BP327" i="4"/>
  <c r="BV327" i="4" s="1"/>
  <c r="BQ327" i="4"/>
  <c r="BX326" i="4"/>
  <c r="BU326" i="4"/>
  <c r="BT329" i="4"/>
  <c r="BF331" i="4"/>
  <c r="BS332" i="4"/>
  <c r="BF333" i="4"/>
  <c r="BO337" i="4"/>
  <c r="BV337" i="4" s="1"/>
  <c r="BN336" i="4"/>
  <c r="BO336" i="4"/>
  <c r="BV336" i="4" s="1"/>
  <c r="H341" i="4"/>
  <c r="L341" i="4"/>
  <c r="X341" i="4"/>
  <c r="AB341" i="4"/>
  <c r="BK341" i="4" s="1"/>
  <c r="AN341" i="4"/>
  <c r="BO339" i="4"/>
  <c r="BM340" i="4"/>
  <c r="BK343" i="4"/>
  <c r="BG344" i="4"/>
  <c r="BP350" i="4"/>
  <c r="BV350" i="4" s="1"/>
  <c r="BQ350" i="4"/>
  <c r="BX349" i="4"/>
  <c r="BU349" i="4"/>
  <c r="BS349" i="4"/>
  <c r="BS355" i="4"/>
  <c r="BH356" i="4"/>
  <c r="M362" i="4"/>
  <c r="BH362" i="4" s="1"/>
  <c r="BF356" i="4"/>
  <c r="BV357" i="4"/>
  <c r="BP359" i="4"/>
  <c r="BV359" i="4" s="1"/>
  <c r="BQ359" i="4"/>
  <c r="BX360" i="4"/>
  <c r="BU360" i="4"/>
  <c r="BS360" i="4"/>
  <c r="BL361" i="4"/>
  <c r="AL362" i="4"/>
  <c r="BU368" i="4"/>
  <c r="BN369" i="4"/>
  <c r="BZ10" i="5"/>
  <c r="BZ12" i="5"/>
  <c r="BY12" i="5"/>
  <c r="BX15" i="5"/>
  <c r="BZ16" i="5"/>
  <c r="BY16" i="5"/>
  <c r="BR16" i="5"/>
  <c r="BX19" i="5"/>
  <c r="BU21" i="5"/>
  <c r="BW24" i="5"/>
  <c r="BU29" i="5"/>
  <c r="BW34" i="5"/>
  <c r="BZ37" i="5"/>
  <c r="BS38" i="5"/>
  <c r="BW38" i="5"/>
  <c r="BZ39" i="5"/>
  <c r="BY39" i="5"/>
  <c r="BU40" i="5"/>
  <c r="BZ42" i="5"/>
  <c r="BY42" i="5"/>
  <c r="BS44" i="5"/>
  <c r="BW44" i="5"/>
  <c r="BU48" i="5"/>
  <c r="BW51" i="5"/>
  <c r="D70" i="5"/>
  <c r="AJ70" i="5"/>
  <c r="BP74" i="5"/>
  <c r="BS75" i="5"/>
  <c r="L77" i="5"/>
  <c r="AG136" i="5"/>
  <c r="AR77" i="5"/>
  <c r="BB136" i="5"/>
  <c r="L79" i="5"/>
  <c r="K81" i="5"/>
  <c r="AF81" i="5"/>
  <c r="G134" i="5"/>
  <c r="G136" i="5" s="1"/>
  <c r="D86" i="5"/>
  <c r="D87" i="5" s="1"/>
  <c r="K134" i="5"/>
  <c r="K136" i="5" s="1"/>
  <c r="O134" i="5"/>
  <c r="S134" i="5"/>
  <c r="S79" i="5"/>
  <c r="W134" i="5"/>
  <c r="W136" i="5" s="1"/>
  <c r="AA134" i="5"/>
  <c r="BK134" i="5" s="1"/>
  <c r="BK86" i="5"/>
  <c r="AE134" i="5"/>
  <c r="BL86" i="5"/>
  <c r="BM86" i="5"/>
  <c r="AI134" i="5"/>
  <c r="AI79" i="5"/>
  <c r="BN86" i="5"/>
  <c r="AM134" i="5"/>
  <c r="AQ134" i="5"/>
  <c r="AU134" i="5"/>
  <c r="AY134" i="5"/>
  <c r="AY136" i="5" s="1"/>
  <c r="AY79" i="5"/>
  <c r="BC134" i="5"/>
  <c r="BC136" i="5" s="1"/>
  <c r="BY91" i="5"/>
  <c r="BZ91" i="5"/>
  <c r="BZ97" i="5"/>
  <c r="BY97" i="5"/>
  <c r="BN104" i="5"/>
  <c r="BU106" i="5"/>
  <c r="BS111" i="5"/>
  <c r="BX112" i="5"/>
  <c r="BU112" i="5"/>
  <c r="BS115" i="5"/>
  <c r="BW115" i="5"/>
  <c r="BY120" i="5"/>
  <c r="BZ120" i="5"/>
  <c r="BT121" i="5"/>
  <c r="BU121" i="5"/>
  <c r="BR121" i="5"/>
  <c r="BW123" i="5"/>
  <c r="BZ127" i="5"/>
  <c r="BY127" i="5"/>
  <c r="BZ131" i="5"/>
  <c r="BY131" i="5"/>
  <c r="Q371" i="5"/>
  <c r="Q139" i="5"/>
  <c r="AS371" i="5"/>
  <c r="AS139" i="5"/>
  <c r="BA139" i="5"/>
  <c r="BA371" i="5"/>
  <c r="BZ320" i="5"/>
  <c r="BY320" i="5"/>
  <c r="BZ322" i="5"/>
  <c r="BY322" i="5"/>
  <c r="BS333" i="5"/>
  <c r="BZ335" i="5"/>
  <c r="BY335" i="5"/>
  <c r="BZ21" i="6"/>
  <c r="BY21" i="6"/>
  <c r="BY30" i="6"/>
  <c r="BZ30" i="6"/>
  <c r="BY37" i="6"/>
  <c r="BZ37" i="6"/>
  <c r="BY49" i="6"/>
  <c r="BZ49" i="6"/>
  <c r="BJ158" i="6"/>
  <c r="BP134" i="6"/>
  <c r="AK182" i="6"/>
  <c r="BY131" i="6"/>
  <c r="BZ131" i="6"/>
  <c r="BV146" i="6"/>
  <c r="BU214" i="6"/>
  <c r="BX214" i="6"/>
  <c r="BY284" i="6"/>
  <c r="BZ284" i="6"/>
  <c r="BZ289" i="6"/>
  <c r="BY289" i="6"/>
  <c r="BY297" i="6"/>
  <c r="BZ297" i="6"/>
  <c r="BT298" i="6"/>
  <c r="BI306" i="6"/>
  <c r="BQ306" i="6"/>
  <c r="BF306" i="6"/>
  <c r="BU350" i="6"/>
  <c r="BZ361" i="6"/>
  <c r="BY361" i="6"/>
  <c r="BY34" i="7"/>
  <c r="BZ34" i="7"/>
  <c r="BY39" i="7"/>
  <c r="BZ39" i="7"/>
  <c r="BY49" i="7"/>
  <c r="BZ49" i="7"/>
  <c r="BZ76" i="7"/>
  <c r="BY76" i="7"/>
  <c r="U181" i="7"/>
  <c r="AK181" i="7"/>
  <c r="BZ115" i="7"/>
  <c r="BY115" i="7"/>
  <c r="I205" i="7"/>
  <c r="AN205" i="7"/>
  <c r="BU215" i="7"/>
  <c r="BB81" i="12"/>
  <c r="AX81" i="12"/>
  <c r="AT81" i="12"/>
  <c r="AP81" i="12"/>
  <c r="AL81" i="12"/>
  <c r="AH81" i="12"/>
  <c r="AD81" i="12"/>
  <c r="Z81" i="12"/>
  <c r="V81" i="12"/>
  <c r="R81" i="12"/>
  <c r="N81" i="12"/>
  <c r="J81" i="12"/>
  <c r="F81" i="12"/>
  <c r="BA81" i="12"/>
  <c r="AW81" i="12"/>
  <c r="AS81" i="12"/>
  <c r="AO81" i="12"/>
  <c r="AK81" i="12"/>
  <c r="AG81" i="12"/>
  <c r="AC81" i="12"/>
  <c r="Y81" i="12"/>
  <c r="U81" i="12"/>
  <c r="Q81" i="12"/>
  <c r="M81" i="12"/>
  <c r="I81" i="12"/>
  <c r="E81" i="12"/>
  <c r="BD81" i="12"/>
  <c r="AZ81" i="12"/>
  <c r="AV81" i="12"/>
  <c r="AR81" i="12"/>
  <c r="AN81" i="12"/>
  <c r="AJ81" i="12"/>
  <c r="AF81" i="12"/>
  <c r="AB81" i="12"/>
  <c r="X81" i="12"/>
  <c r="T81" i="12"/>
  <c r="P81" i="12"/>
  <c r="L81" i="12"/>
  <c r="H81" i="12"/>
  <c r="BC81" i="12"/>
  <c r="AM81" i="12"/>
  <c r="W81" i="12"/>
  <c r="G81" i="12"/>
  <c r="C283" i="12"/>
  <c r="AY81" i="12"/>
  <c r="AI81" i="12"/>
  <c r="S81" i="12"/>
  <c r="AU81" i="12"/>
  <c r="AE81" i="12"/>
  <c r="O81" i="12"/>
  <c r="AA81" i="12"/>
  <c r="K81" i="12"/>
  <c r="C283" i="11"/>
  <c r="AQ81" i="12"/>
  <c r="C283" i="10"/>
  <c r="AT81" i="11"/>
  <c r="AD81" i="11"/>
  <c r="N81" i="11"/>
  <c r="BD81" i="10"/>
  <c r="AN81" i="10"/>
  <c r="X81" i="10"/>
  <c r="X80" i="10" s="1"/>
  <c r="H81" i="10"/>
  <c r="AZ81" i="10"/>
  <c r="AJ81" i="10"/>
  <c r="T81" i="10"/>
  <c r="T80" i="10" s="1"/>
  <c r="AV81" i="10"/>
  <c r="AF81" i="10"/>
  <c r="AF80" i="10" s="1"/>
  <c r="P81" i="10"/>
  <c r="P80" i="10" s="1"/>
  <c r="AR81" i="10"/>
  <c r="AB81" i="10"/>
  <c r="AB80" i="10" s="1"/>
  <c r="C283" i="9"/>
  <c r="L81" i="10"/>
  <c r="BD81" i="9"/>
  <c r="AZ81" i="9"/>
  <c r="AV81" i="9"/>
  <c r="AR81" i="9"/>
  <c r="AN81" i="9"/>
  <c r="AJ81" i="9"/>
  <c r="AF81" i="9"/>
  <c r="AB81" i="9"/>
  <c r="X81" i="9"/>
  <c r="T81" i="9"/>
  <c r="P81" i="9"/>
  <c r="L81" i="9"/>
  <c r="H81" i="9"/>
  <c r="BC81" i="9"/>
  <c r="AY81" i="9"/>
  <c r="AU81" i="9"/>
  <c r="AQ81" i="9"/>
  <c r="AM81" i="9"/>
  <c r="AI81" i="9"/>
  <c r="AE81" i="9"/>
  <c r="AA81" i="9"/>
  <c r="W81" i="9"/>
  <c r="S81" i="9"/>
  <c r="O81" i="9"/>
  <c r="K81" i="9"/>
  <c r="G81" i="9"/>
  <c r="C283" i="8"/>
  <c r="BB81" i="9"/>
  <c r="AX81" i="9"/>
  <c r="AT81" i="9"/>
  <c r="AP81" i="9"/>
  <c r="AL81" i="9"/>
  <c r="AH81" i="9"/>
  <c r="AD81" i="9"/>
  <c r="Z81" i="9"/>
  <c r="V81" i="9"/>
  <c r="R81" i="9"/>
  <c r="N81" i="9"/>
  <c r="J81" i="9"/>
  <c r="F81" i="9"/>
  <c r="BA81" i="9"/>
  <c r="AW81" i="9"/>
  <c r="AS81" i="9"/>
  <c r="AO81" i="9"/>
  <c r="AK81" i="9"/>
  <c r="AG81" i="9"/>
  <c r="AC81" i="9"/>
  <c r="Y81" i="9"/>
  <c r="U81" i="9"/>
  <c r="Q81" i="9"/>
  <c r="M81" i="9"/>
  <c r="I81" i="9"/>
  <c r="E81" i="9"/>
  <c r="D81" i="9" s="1"/>
  <c r="BB81" i="8"/>
  <c r="AX81" i="8"/>
  <c r="AL81" i="8"/>
  <c r="AL80" i="8" s="1"/>
  <c r="AH81" i="8"/>
  <c r="AH80" i="8" s="1"/>
  <c r="AD81" i="8"/>
  <c r="AD80" i="8" s="1"/>
  <c r="Z81" i="8"/>
  <c r="Z80" i="8" s="1"/>
  <c r="V81" i="8"/>
  <c r="V80" i="8" s="1"/>
  <c r="R81" i="8"/>
  <c r="R80" i="8" s="1"/>
  <c r="N81" i="8"/>
  <c r="J81" i="8"/>
  <c r="F81" i="8"/>
  <c r="BA81" i="8"/>
  <c r="AW81" i="8"/>
  <c r="AS81" i="8"/>
  <c r="AO81" i="8"/>
  <c r="AO80" i="8" s="1"/>
  <c r="AK81" i="8"/>
  <c r="AK80" i="8" s="1"/>
  <c r="AG81" i="8"/>
  <c r="AG80" i="8" s="1"/>
  <c r="AC81" i="8"/>
  <c r="AC80" i="8" s="1"/>
  <c r="Y81" i="8"/>
  <c r="Y80" i="8" s="1"/>
  <c r="U81" i="8"/>
  <c r="U80" i="8" s="1"/>
  <c r="Q81" i="8"/>
  <c r="Q80" i="8" s="1"/>
  <c r="M81" i="8"/>
  <c r="I81" i="8"/>
  <c r="E81" i="8"/>
  <c r="BD81" i="8"/>
  <c r="AZ81" i="8"/>
  <c r="AV81" i="8"/>
  <c r="AR81" i="8"/>
  <c r="AN81" i="8"/>
  <c r="AN80" i="8" s="1"/>
  <c r="AJ81" i="8"/>
  <c r="AJ80" i="8" s="1"/>
  <c r="AF81" i="8"/>
  <c r="AF80" i="8" s="1"/>
  <c r="AB81" i="8"/>
  <c r="AB80" i="8" s="1"/>
  <c r="X81" i="8"/>
  <c r="X80" i="8" s="1"/>
  <c r="T81" i="8"/>
  <c r="T80" i="8" s="1"/>
  <c r="P81" i="8"/>
  <c r="P80" i="8" s="1"/>
  <c r="L81" i="8"/>
  <c r="H81" i="8"/>
  <c r="BC81" i="8"/>
  <c r="AY81" i="8"/>
  <c r="AU81" i="8"/>
  <c r="AM81" i="8"/>
  <c r="AM80" i="8" s="1"/>
  <c r="AI81" i="8"/>
  <c r="AI80" i="8" s="1"/>
  <c r="AE81" i="8"/>
  <c r="AE80" i="8" s="1"/>
  <c r="AA81" i="8"/>
  <c r="AA80" i="8" s="1"/>
  <c r="W81" i="8"/>
  <c r="W80" i="8" s="1"/>
  <c r="S81" i="8"/>
  <c r="S80" i="8" s="1"/>
  <c r="O81" i="8"/>
  <c r="O80" i="8" s="1"/>
  <c r="K81" i="8"/>
  <c r="G81" i="8"/>
  <c r="BD81" i="7"/>
  <c r="AZ81" i="7"/>
  <c r="AV81" i="7"/>
  <c r="AR81" i="7"/>
  <c r="AN81" i="7"/>
  <c r="AN80" i="7" s="1"/>
  <c r="AJ81" i="7"/>
  <c r="AJ80" i="7" s="1"/>
  <c r="AF81" i="7"/>
  <c r="AF80" i="7" s="1"/>
  <c r="AB81" i="7"/>
  <c r="AB80" i="7" s="1"/>
  <c r="X81" i="7"/>
  <c r="X80" i="7" s="1"/>
  <c r="T81" i="7"/>
  <c r="T80" i="7" s="1"/>
  <c r="P81" i="7"/>
  <c r="P80" i="7" s="1"/>
  <c r="L81" i="7"/>
  <c r="H81" i="7"/>
  <c r="BA81" i="6"/>
  <c r="BA80" i="6" s="1"/>
  <c r="AW81" i="6"/>
  <c r="AW80" i="6" s="1"/>
  <c r="AS81" i="6"/>
  <c r="AS80" i="6" s="1"/>
  <c r="AO81" i="6"/>
  <c r="AO80" i="6" s="1"/>
  <c r="AK81" i="6"/>
  <c r="AK80" i="6" s="1"/>
  <c r="AG81" i="6"/>
  <c r="AG80" i="6" s="1"/>
  <c r="AC81" i="6"/>
  <c r="AC80" i="6" s="1"/>
  <c r="Y81" i="6"/>
  <c r="Y80" i="6" s="1"/>
  <c r="U81" i="6"/>
  <c r="U80" i="6" s="1"/>
  <c r="Q81" i="6"/>
  <c r="Q80" i="6" s="1"/>
  <c r="M81" i="6"/>
  <c r="M80" i="6" s="1"/>
  <c r="I81" i="6"/>
  <c r="I80" i="6" s="1"/>
  <c r="E81" i="6"/>
  <c r="C283" i="5"/>
  <c r="BB81" i="5"/>
  <c r="AX81" i="5"/>
  <c r="AT81" i="5"/>
  <c r="AP81" i="5"/>
  <c r="AL81" i="5"/>
  <c r="AH81" i="5"/>
  <c r="AD81" i="5"/>
  <c r="Z81" i="5"/>
  <c r="V81" i="5"/>
  <c r="R81" i="5"/>
  <c r="N81" i="5"/>
  <c r="J81" i="5"/>
  <c r="F81" i="5"/>
  <c r="C283" i="4"/>
  <c r="BC81" i="7"/>
  <c r="AY81" i="7"/>
  <c r="AU81" i="7"/>
  <c r="AM81" i="7"/>
  <c r="AM80" i="7" s="1"/>
  <c r="AI81" i="7"/>
  <c r="AI80" i="7" s="1"/>
  <c r="AE81" i="7"/>
  <c r="AE80" i="7" s="1"/>
  <c r="AA81" i="7"/>
  <c r="AA80" i="7" s="1"/>
  <c r="W81" i="7"/>
  <c r="W80" i="7" s="1"/>
  <c r="S81" i="7"/>
  <c r="S80" i="7" s="1"/>
  <c r="O81" i="7"/>
  <c r="O80" i="7" s="1"/>
  <c r="K81" i="7"/>
  <c r="G81" i="7"/>
  <c r="BD81" i="6"/>
  <c r="BD80" i="6" s="1"/>
  <c r="AZ81" i="6"/>
  <c r="AZ80" i="6" s="1"/>
  <c r="AV81" i="6"/>
  <c r="AV80" i="6" s="1"/>
  <c r="AR81" i="6"/>
  <c r="AR80" i="6" s="1"/>
  <c r="AN81" i="6"/>
  <c r="AN80" i="6" s="1"/>
  <c r="AJ81" i="6"/>
  <c r="AJ80" i="6" s="1"/>
  <c r="AF81" i="6"/>
  <c r="AF80" i="6" s="1"/>
  <c r="AB81" i="6"/>
  <c r="AB80" i="6" s="1"/>
  <c r="X81" i="6"/>
  <c r="X80" i="6" s="1"/>
  <c r="T81" i="6"/>
  <c r="T80" i="6" s="1"/>
  <c r="P81" i="6"/>
  <c r="P80" i="6" s="1"/>
  <c r="L81" i="6"/>
  <c r="H81" i="6"/>
  <c r="H80" i="6" s="1"/>
  <c r="AX81" i="7"/>
  <c r="AK81" i="7"/>
  <c r="AK80" i="7" s="1"/>
  <c r="AC81" i="7"/>
  <c r="AC80" i="7" s="1"/>
  <c r="U81" i="7"/>
  <c r="U80" i="7" s="1"/>
  <c r="M81" i="7"/>
  <c r="E81" i="7"/>
  <c r="AX81" i="6"/>
  <c r="AX80" i="6" s="1"/>
  <c r="AH81" i="6"/>
  <c r="AH80" i="6" s="1"/>
  <c r="Z81" i="6"/>
  <c r="Z80" i="6" s="1"/>
  <c r="R81" i="6"/>
  <c r="R80" i="6" s="1"/>
  <c r="J81" i="6"/>
  <c r="J80" i="6" s="1"/>
  <c r="AW81" i="7"/>
  <c r="AH81" i="7"/>
  <c r="AH80" i="7" s="1"/>
  <c r="Z81" i="7"/>
  <c r="Z80" i="7" s="1"/>
  <c r="R81" i="7"/>
  <c r="R80" i="7" s="1"/>
  <c r="J81" i="7"/>
  <c r="BC81" i="6"/>
  <c r="BC80" i="6" s="1"/>
  <c r="AU81" i="6"/>
  <c r="AU80" i="6" s="1"/>
  <c r="AM81" i="6"/>
  <c r="AM80" i="6" s="1"/>
  <c r="AE81" i="6"/>
  <c r="AE80" i="6" s="1"/>
  <c r="W81" i="6"/>
  <c r="W80" i="6" s="1"/>
  <c r="O81" i="6"/>
  <c r="O80" i="6" s="1"/>
  <c r="G81" i="6"/>
  <c r="G80" i="6" s="1"/>
  <c r="AZ81" i="5"/>
  <c r="AU81" i="5"/>
  <c r="AO81" i="5"/>
  <c r="AJ81" i="5"/>
  <c r="AE81" i="5"/>
  <c r="Y81" i="5"/>
  <c r="T81" i="5"/>
  <c r="O81" i="5"/>
  <c r="I81" i="5"/>
  <c r="BB81" i="7"/>
  <c r="AO81" i="7"/>
  <c r="AO80" i="7" s="1"/>
  <c r="AG81" i="7"/>
  <c r="AG80" i="7" s="1"/>
  <c r="Y81" i="7"/>
  <c r="Y80" i="7" s="1"/>
  <c r="Q81" i="7"/>
  <c r="Q80" i="7" s="1"/>
  <c r="I81" i="7"/>
  <c r="BB81" i="6"/>
  <c r="BB80" i="6" s="1"/>
  <c r="AL81" i="6"/>
  <c r="AL80" i="6" s="1"/>
  <c r="AD81" i="6"/>
  <c r="AD80" i="6" s="1"/>
  <c r="V81" i="6"/>
  <c r="V80" i="6" s="1"/>
  <c r="N81" i="6"/>
  <c r="F81" i="6"/>
  <c r="F80" i="6" s="1"/>
  <c r="BD81" i="5"/>
  <c r="AY81" i="5"/>
  <c r="AS81" i="5"/>
  <c r="AN81" i="5"/>
  <c r="AI81" i="5"/>
  <c r="AC81" i="5"/>
  <c r="X81" i="5"/>
  <c r="S81" i="5"/>
  <c r="M81" i="5"/>
  <c r="H81" i="5"/>
  <c r="BA81" i="7"/>
  <c r="AS81" i="7"/>
  <c r="AL81" i="7"/>
  <c r="AL80" i="7" s="1"/>
  <c r="AD81" i="7"/>
  <c r="AD80" i="7" s="1"/>
  <c r="V81" i="7"/>
  <c r="V80" i="7" s="1"/>
  <c r="N81" i="7"/>
  <c r="F81" i="7"/>
  <c r="AY81" i="6"/>
  <c r="AY80" i="6" s="1"/>
  <c r="AI81" i="6"/>
  <c r="AI80" i="6" s="1"/>
  <c r="AA81" i="6"/>
  <c r="AA80" i="6" s="1"/>
  <c r="S81" i="6"/>
  <c r="S80" i="6" s="1"/>
  <c r="K81" i="6"/>
  <c r="K80" i="6" s="1"/>
  <c r="BC81" i="5"/>
  <c r="AW81" i="5"/>
  <c r="AR81" i="5"/>
  <c r="AM81" i="5"/>
  <c r="AG81" i="5"/>
  <c r="AB81" i="5"/>
  <c r="W81" i="5"/>
  <c r="Q81" i="5"/>
  <c r="L81" i="5"/>
  <c r="G81" i="5"/>
  <c r="C284" i="12"/>
  <c r="C284" i="11"/>
  <c r="C284" i="9"/>
  <c r="C284" i="10"/>
  <c r="C284" i="8"/>
  <c r="C284" i="5"/>
  <c r="C284" i="4"/>
  <c r="BM29" i="4"/>
  <c r="N81" i="4"/>
  <c r="N47" i="4"/>
  <c r="AD81" i="4"/>
  <c r="AD47" i="4"/>
  <c r="AP81" i="4"/>
  <c r="AP47" i="4"/>
  <c r="BN47" i="4" s="1"/>
  <c r="BB81" i="4"/>
  <c r="BB47" i="4"/>
  <c r="BO37" i="4"/>
  <c r="BV37" i="4" s="1"/>
  <c r="I47" i="4"/>
  <c r="L216" i="4"/>
  <c r="T61" i="4"/>
  <c r="AJ61" i="4"/>
  <c r="BV76" i="4"/>
  <c r="T77" i="4"/>
  <c r="AR77" i="4"/>
  <c r="U134" i="4"/>
  <c r="AG134" i="4"/>
  <c r="AS134" i="4"/>
  <c r="BK84" i="4"/>
  <c r="BV85" i="4"/>
  <c r="S94" i="4"/>
  <c r="BI94" i="4" s="1"/>
  <c r="BT94" i="4" s="1"/>
  <c r="BF98" i="4"/>
  <c r="BZ97" i="4"/>
  <c r="BY97" i="4"/>
  <c r="BO98" i="4"/>
  <c r="BV98" i="4" s="1"/>
  <c r="BP104" i="4"/>
  <c r="BF112" i="4"/>
  <c r="BT115" i="4"/>
  <c r="BN121" i="4"/>
  <c r="D127" i="4"/>
  <c r="BU128" i="4"/>
  <c r="BW129" i="4"/>
  <c r="BS129" i="4"/>
  <c r="BR129" i="4"/>
  <c r="BF146" i="4"/>
  <c r="T165" i="4"/>
  <c r="E177" i="4"/>
  <c r="T186" i="4"/>
  <c r="T204" i="4"/>
  <c r="D284" i="4"/>
  <c r="D293" i="4" s="1"/>
  <c r="E293" i="4"/>
  <c r="C285" i="4"/>
  <c r="AR306" i="4"/>
  <c r="BY304" i="4"/>
  <c r="BZ304" i="4"/>
  <c r="BK317" i="4"/>
  <c r="BT317" i="4" s="1"/>
  <c r="Z323" i="4"/>
  <c r="BK323" i="4" s="1"/>
  <c r="BS321" i="4"/>
  <c r="BV333" i="4"/>
  <c r="BV331" i="4"/>
  <c r="BN341" i="4"/>
  <c r="AF346" i="4"/>
  <c r="BL343" i="4"/>
  <c r="AZ346" i="4"/>
  <c r="BQ343" i="4"/>
  <c r="AE350" i="4"/>
  <c r="BL350" i="4" s="1"/>
  <c r="BL348" i="4"/>
  <c r="BU359" i="4"/>
  <c r="BZ11" i="5"/>
  <c r="BY11" i="5"/>
  <c r="BG27" i="5"/>
  <c r="I28" i="5"/>
  <c r="BZ17" i="5"/>
  <c r="BY17" i="5"/>
  <c r="R28" i="5"/>
  <c r="BI28" i="5" s="1"/>
  <c r="BX54" i="5"/>
  <c r="AV81" i="5"/>
  <c r="BX93" i="5"/>
  <c r="BZ289" i="5"/>
  <c r="BY289" i="5"/>
  <c r="BY297" i="5"/>
  <c r="BZ297" i="5"/>
  <c r="P371" i="5"/>
  <c r="P139" i="5"/>
  <c r="AJ139" i="5"/>
  <c r="AJ371" i="5"/>
  <c r="BP306" i="5"/>
  <c r="BV306" i="5" s="1"/>
  <c r="AV365" i="5"/>
  <c r="AC371" i="5"/>
  <c r="AC139" i="5"/>
  <c r="BT350" i="5"/>
  <c r="BJ200" i="6"/>
  <c r="BZ7" i="7"/>
  <c r="BY7" i="7"/>
  <c r="BZ9" i="7"/>
  <c r="BY9" i="7"/>
  <c r="BZ17" i="7"/>
  <c r="BY17" i="7"/>
  <c r="BZ19" i="7"/>
  <c r="BY19" i="7"/>
  <c r="AX77" i="7"/>
  <c r="AX136" i="7" s="1"/>
  <c r="AX70" i="7"/>
  <c r="AX79" i="7"/>
  <c r="Y164" i="7"/>
  <c r="BY91" i="7"/>
  <c r="BZ91" i="7"/>
  <c r="X196" i="7"/>
  <c r="C289" i="12"/>
  <c r="C289" i="11"/>
  <c r="C289" i="9"/>
  <c r="C289" i="10"/>
  <c r="C289" i="8"/>
  <c r="C289" i="5"/>
  <c r="C289" i="4"/>
  <c r="C290" i="12"/>
  <c r="C290" i="11"/>
  <c r="C290" i="10"/>
  <c r="C290" i="9"/>
  <c r="C290" i="8"/>
  <c r="C290" i="5"/>
  <c r="C290" i="4"/>
  <c r="C291" i="12"/>
  <c r="C291" i="11"/>
  <c r="C291" i="10"/>
  <c r="C291" i="9"/>
  <c r="C291" i="8"/>
  <c r="C291" i="5"/>
  <c r="C291" i="4"/>
  <c r="BG7" i="4"/>
  <c r="BK7" i="4"/>
  <c r="BT7" i="4" s="1"/>
  <c r="D37" i="4"/>
  <c r="BI37" i="4"/>
  <c r="BT37" i="4" s="1"/>
  <c r="BM37" i="4"/>
  <c r="BQ37" i="4"/>
  <c r="BI44" i="4"/>
  <c r="BJ44" i="4"/>
  <c r="BL45" i="4"/>
  <c r="BQ46" i="4"/>
  <c r="BV46" i="4" s="1"/>
  <c r="E47" i="4"/>
  <c r="M47" i="4"/>
  <c r="BH47" i="4" s="1"/>
  <c r="U47" i="4"/>
  <c r="AC47" i="4"/>
  <c r="AK47" i="4"/>
  <c r="AS47" i="4"/>
  <c r="BA47" i="4"/>
  <c r="D50" i="4"/>
  <c r="BI50" i="4"/>
  <c r="BJ50" i="4"/>
  <c r="BX50" i="4"/>
  <c r="BL51" i="4"/>
  <c r="AI52" i="4"/>
  <c r="BV54" i="4"/>
  <c r="BT55" i="4"/>
  <c r="BJ56" i="4"/>
  <c r="BT56" i="4" s="1"/>
  <c r="BK56" i="4"/>
  <c r="L62" i="4"/>
  <c r="T62" i="4"/>
  <c r="AB62" i="4"/>
  <c r="AJ62" i="4"/>
  <c r="L68" i="4"/>
  <c r="T68" i="4"/>
  <c r="AB68" i="4"/>
  <c r="AJ68" i="4"/>
  <c r="F212" i="4"/>
  <c r="F74" i="4"/>
  <c r="F215" i="4"/>
  <c r="F214" i="4"/>
  <c r="F183" i="4"/>
  <c r="F164" i="4"/>
  <c r="F205" i="4"/>
  <c r="F186" i="4"/>
  <c r="F166" i="4"/>
  <c r="J207" i="4"/>
  <c r="J189" i="4"/>
  <c r="J168" i="4"/>
  <c r="J74" i="4"/>
  <c r="J68" i="4"/>
  <c r="J60" i="4"/>
  <c r="J213" i="4"/>
  <c r="J212" i="4"/>
  <c r="J201" i="4"/>
  <c r="J192" i="4"/>
  <c r="J181" i="4"/>
  <c r="J172" i="4"/>
  <c r="J215" i="4"/>
  <c r="J214" i="4"/>
  <c r="J204" i="4"/>
  <c r="J203" i="4"/>
  <c r="J185" i="4"/>
  <c r="J183" i="4"/>
  <c r="J165" i="4"/>
  <c r="J164" i="4"/>
  <c r="N205" i="4"/>
  <c r="N186" i="4"/>
  <c r="N166" i="4"/>
  <c r="N74" i="4"/>
  <c r="N68" i="4"/>
  <c r="N60" i="4"/>
  <c r="N208" i="4"/>
  <c r="N199" i="4"/>
  <c r="N190" i="4"/>
  <c r="N178" i="4"/>
  <c r="N169" i="4"/>
  <c r="N159" i="4"/>
  <c r="N213" i="4"/>
  <c r="N212" i="4"/>
  <c r="N201" i="4"/>
  <c r="N192" i="4"/>
  <c r="N181" i="4"/>
  <c r="N172" i="4"/>
  <c r="R215" i="4"/>
  <c r="R214" i="4"/>
  <c r="R204" i="4"/>
  <c r="R203" i="4"/>
  <c r="R185" i="4"/>
  <c r="R183" i="4"/>
  <c r="R165" i="4"/>
  <c r="R164" i="4"/>
  <c r="R74" i="4"/>
  <c r="BI73" i="4"/>
  <c r="R68" i="4"/>
  <c r="R62" i="4"/>
  <c r="R60" i="4"/>
  <c r="R205" i="4"/>
  <c r="R198" i="4"/>
  <c r="R196" i="4"/>
  <c r="R186" i="4"/>
  <c r="R177" i="4"/>
  <c r="R176" i="4"/>
  <c r="R166" i="4"/>
  <c r="R158" i="4"/>
  <c r="R157" i="4"/>
  <c r="R207" i="4"/>
  <c r="R200" i="4"/>
  <c r="R199" i="4"/>
  <c r="R189" i="4"/>
  <c r="R178" i="4"/>
  <c r="R168" i="4"/>
  <c r="R160" i="4"/>
  <c r="R159" i="4"/>
  <c r="V212" i="4"/>
  <c r="V202" i="4"/>
  <c r="V201" i="4"/>
  <c r="V182" i="4"/>
  <c r="V181" i="4"/>
  <c r="V163" i="4"/>
  <c r="V161" i="4"/>
  <c r="V74" i="4"/>
  <c r="V208" i="4" s="1"/>
  <c r="V68" i="4"/>
  <c r="V65" i="4"/>
  <c r="V60" i="4"/>
  <c r="V215" i="4"/>
  <c r="V214" i="4"/>
  <c r="BJ214" i="4" s="1"/>
  <c r="V203" i="4"/>
  <c r="V195" i="4"/>
  <c r="V194" i="4"/>
  <c r="V183" i="4"/>
  <c r="V175" i="4"/>
  <c r="V173" i="4"/>
  <c r="V164" i="4"/>
  <c r="V205" i="4"/>
  <c r="V198" i="4"/>
  <c r="V196" i="4"/>
  <c r="V186" i="4"/>
  <c r="V177" i="4"/>
  <c r="V176" i="4"/>
  <c r="V166" i="4"/>
  <c r="V158" i="4"/>
  <c r="V157" i="4"/>
  <c r="Z207" i="4"/>
  <c r="Z200" i="4"/>
  <c r="Z199" i="4"/>
  <c r="Z189" i="4"/>
  <c r="Z179" i="4"/>
  <c r="Z178" i="4"/>
  <c r="Z168" i="4"/>
  <c r="Z160" i="4"/>
  <c r="Z159" i="4"/>
  <c r="Z74" i="4"/>
  <c r="Z206" i="4" s="1"/>
  <c r="Z68" i="4"/>
  <c r="Z65" i="4"/>
  <c r="Z62" i="4"/>
  <c r="Z60" i="4"/>
  <c r="Z213" i="4"/>
  <c r="Z212" i="4"/>
  <c r="Z202" i="4"/>
  <c r="Z201" i="4"/>
  <c r="Z192" i="4"/>
  <c r="Z191" i="4"/>
  <c r="Z182" i="4"/>
  <c r="Z181" i="4"/>
  <c r="Z172" i="4"/>
  <c r="Z171" i="4"/>
  <c r="Z163" i="4"/>
  <c r="Z161" i="4"/>
  <c r="Z215" i="4"/>
  <c r="Z214" i="4"/>
  <c r="Z204" i="4"/>
  <c r="Z203" i="4"/>
  <c r="Z195" i="4"/>
  <c r="Z194" i="4"/>
  <c r="Z185" i="4"/>
  <c r="Z183" i="4"/>
  <c r="Z175" i="4"/>
  <c r="Z173" i="4"/>
  <c r="Z165" i="4"/>
  <c r="Z164" i="4"/>
  <c r="AD205" i="4"/>
  <c r="AD198" i="4"/>
  <c r="AD196" i="4"/>
  <c r="AD186" i="4"/>
  <c r="AD177" i="4"/>
  <c r="AD176" i="4"/>
  <c r="AD166" i="4"/>
  <c r="AD158" i="4"/>
  <c r="AD157" i="4"/>
  <c r="AD74" i="4"/>
  <c r="AD173" i="4" s="1"/>
  <c r="AD68" i="4"/>
  <c r="AD65" i="4"/>
  <c r="AD62" i="4"/>
  <c r="AD60" i="4"/>
  <c r="AD208" i="4"/>
  <c r="AD207" i="4"/>
  <c r="AD200" i="4"/>
  <c r="AD199" i="4"/>
  <c r="AD190" i="4"/>
  <c r="AD189" i="4"/>
  <c r="AD179" i="4"/>
  <c r="AD178" i="4"/>
  <c r="AD169" i="4"/>
  <c r="AD168" i="4"/>
  <c r="AD160" i="4"/>
  <c r="AD159" i="4"/>
  <c r="AD213" i="4"/>
  <c r="AD212" i="4"/>
  <c r="AD202" i="4"/>
  <c r="AD201" i="4"/>
  <c r="AD192" i="4"/>
  <c r="AD191" i="4"/>
  <c r="AD182" i="4"/>
  <c r="AD181" i="4"/>
  <c r="AD172" i="4"/>
  <c r="AD171" i="4"/>
  <c r="AD163" i="4"/>
  <c r="AD161" i="4"/>
  <c r="AH215" i="4"/>
  <c r="AH214" i="4"/>
  <c r="BL214" i="4" s="1"/>
  <c r="AH74" i="4"/>
  <c r="AH163" i="4" s="1"/>
  <c r="AH177" i="4"/>
  <c r="AH158" i="4"/>
  <c r="AH200" i="4"/>
  <c r="AH179" i="4"/>
  <c r="AH160" i="4"/>
  <c r="AL212" i="4"/>
  <c r="AL202" i="4"/>
  <c r="AL182" i="4"/>
  <c r="AL163" i="4"/>
  <c r="AL74" i="4"/>
  <c r="AL68" i="4"/>
  <c r="AL60" i="4"/>
  <c r="AL215" i="4"/>
  <c r="AL214" i="4"/>
  <c r="AL203" i="4"/>
  <c r="AL195" i="4"/>
  <c r="AL183" i="4"/>
  <c r="AL175" i="4"/>
  <c r="AL164" i="4"/>
  <c r="AL205" i="4"/>
  <c r="AL198" i="4"/>
  <c r="AL186" i="4"/>
  <c r="AL177" i="4"/>
  <c r="AL166" i="4"/>
  <c r="AL158" i="4"/>
  <c r="AP207" i="4"/>
  <c r="AP200" i="4"/>
  <c r="AP189" i="4"/>
  <c r="AP179" i="4"/>
  <c r="AP168" i="4"/>
  <c r="AP160" i="4"/>
  <c r="AP74" i="4"/>
  <c r="AP177" i="4" s="1"/>
  <c r="AP68" i="4"/>
  <c r="AP65" i="4"/>
  <c r="AP60" i="4"/>
  <c r="AP213" i="4"/>
  <c r="AP212" i="4"/>
  <c r="AP201" i="4"/>
  <c r="AP192" i="4"/>
  <c r="AP191" i="4"/>
  <c r="AP181" i="4"/>
  <c r="AP172" i="4"/>
  <c r="AP171" i="4"/>
  <c r="AP161" i="4"/>
  <c r="AP215" i="4"/>
  <c r="AP214" i="4"/>
  <c r="AP204" i="4"/>
  <c r="AP203" i="4"/>
  <c r="AP195" i="4"/>
  <c r="AP185" i="4"/>
  <c r="AP183" i="4"/>
  <c r="AP175" i="4"/>
  <c r="AP165" i="4"/>
  <c r="AP164" i="4"/>
  <c r="AT216" i="4"/>
  <c r="AT206" i="4"/>
  <c r="AT205" i="4"/>
  <c r="AT198" i="4"/>
  <c r="AT196" i="4"/>
  <c r="AT187" i="4"/>
  <c r="AT186" i="4"/>
  <c r="AT177" i="4"/>
  <c r="AT176" i="4"/>
  <c r="AT167" i="4"/>
  <c r="AT166" i="4"/>
  <c r="AT158" i="4"/>
  <c r="AT157" i="4"/>
  <c r="AT74" i="4"/>
  <c r="AT68" i="4"/>
  <c r="AT65" i="4"/>
  <c r="AT62" i="4"/>
  <c r="AT60" i="4"/>
  <c r="AT208" i="4"/>
  <c r="AT207" i="4"/>
  <c r="AT200" i="4"/>
  <c r="AT199" i="4"/>
  <c r="AT190" i="4"/>
  <c r="AT189" i="4"/>
  <c r="AT179" i="4"/>
  <c r="AT178" i="4"/>
  <c r="AT169" i="4"/>
  <c r="AT168" i="4"/>
  <c r="AT160" i="4"/>
  <c r="AT159" i="4"/>
  <c r="AT213" i="4"/>
  <c r="AT212" i="4"/>
  <c r="AT202" i="4"/>
  <c r="AT201" i="4"/>
  <c r="AT192" i="4"/>
  <c r="AT191" i="4"/>
  <c r="AT182" i="4"/>
  <c r="AT181" i="4"/>
  <c r="AT172" i="4"/>
  <c r="AT171" i="4"/>
  <c r="AT163" i="4"/>
  <c r="AT161" i="4"/>
  <c r="AT152" i="4"/>
  <c r="AX215" i="4"/>
  <c r="AX214" i="4"/>
  <c r="AX204" i="4"/>
  <c r="AX203" i="4"/>
  <c r="AX195" i="4"/>
  <c r="AX194" i="4"/>
  <c r="AX185" i="4"/>
  <c r="AX183" i="4"/>
  <c r="AX175" i="4"/>
  <c r="AX173" i="4"/>
  <c r="AX165" i="4"/>
  <c r="AX164" i="4"/>
  <c r="AX153" i="4"/>
  <c r="AX74" i="4"/>
  <c r="BP74" i="4" s="1"/>
  <c r="AX68" i="4"/>
  <c r="AX65" i="4"/>
  <c r="AX62" i="4"/>
  <c r="AX60" i="4"/>
  <c r="AX216" i="4"/>
  <c r="AX206" i="4"/>
  <c r="AX205" i="4"/>
  <c r="AX198" i="4"/>
  <c r="AX196" i="4"/>
  <c r="AX187" i="4"/>
  <c r="AX186" i="4"/>
  <c r="AX177" i="4"/>
  <c r="AX176" i="4"/>
  <c r="AX167" i="4"/>
  <c r="AX166" i="4"/>
  <c r="AX158" i="4"/>
  <c r="AX157" i="4"/>
  <c r="AX208" i="4"/>
  <c r="AX207" i="4"/>
  <c r="AX200" i="4"/>
  <c r="AX199" i="4"/>
  <c r="AX190" i="4"/>
  <c r="AX189" i="4"/>
  <c r="AX179" i="4"/>
  <c r="AX178" i="4"/>
  <c r="AX169" i="4"/>
  <c r="AX168" i="4"/>
  <c r="AX160" i="4"/>
  <c r="AX159" i="4"/>
  <c r="BB213" i="4"/>
  <c r="BB212" i="4"/>
  <c r="BB202" i="4"/>
  <c r="BB201" i="4"/>
  <c r="BB192" i="4"/>
  <c r="BB191" i="4"/>
  <c r="BB182" i="4"/>
  <c r="BB181" i="4"/>
  <c r="BB172" i="4"/>
  <c r="BB171" i="4"/>
  <c r="BB163" i="4"/>
  <c r="BB161" i="4"/>
  <c r="BB152" i="4"/>
  <c r="BB74" i="4"/>
  <c r="BB68" i="4"/>
  <c r="BB65" i="4"/>
  <c r="BB62" i="4"/>
  <c r="BB60" i="4"/>
  <c r="BB215" i="4"/>
  <c r="BB214" i="4"/>
  <c r="BB204" i="4"/>
  <c r="BB203" i="4"/>
  <c r="BB195" i="4"/>
  <c r="BB194" i="4"/>
  <c r="BB185" i="4"/>
  <c r="BB183" i="4"/>
  <c r="BB175" i="4"/>
  <c r="BB173" i="4"/>
  <c r="BB165" i="4"/>
  <c r="BB164" i="4"/>
  <c r="BB153" i="4"/>
  <c r="BB216" i="4"/>
  <c r="BB206" i="4"/>
  <c r="BB205" i="4"/>
  <c r="BB198" i="4"/>
  <c r="BB196" i="4"/>
  <c r="BB187" i="4"/>
  <c r="BB186" i="4"/>
  <c r="BB177" i="4"/>
  <c r="BB176" i="4"/>
  <c r="BB167" i="4"/>
  <c r="BB166" i="4"/>
  <c r="BB158" i="4"/>
  <c r="BB157" i="4"/>
  <c r="BG73" i="4"/>
  <c r="BO73" i="4"/>
  <c r="H61" i="4"/>
  <c r="H59" i="4"/>
  <c r="P61" i="4"/>
  <c r="P59" i="4"/>
  <c r="X61" i="4"/>
  <c r="AF61" i="4"/>
  <c r="AF59" i="4"/>
  <c r="AN61" i="4"/>
  <c r="AN59" i="4"/>
  <c r="BI75" i="4"/>
  <c r="BT75" i="4" s="1"/>
  <c r="BJ76" i="4"/>
  <c r="BT76" i="4" s="1"/>
  <c r="BK76" i="4"/>
  <c r="H77" i="4"/>
  <c r="P77" i="4"/>
  <c r="P216" i="4" s="1"/>
  <c r="X77" i="4"/>
  <c r="AF77" i="4"/>
  <c r="AF136" i="4" s="1"/>
  <c r="AN77" i="4"/>
  <c r="AA79" i="4"/>
  <c r="AQ79" i="4"/>
  <c r="O86" i="4"/>
  <c r="S86" i="4"/>
  <c r="W86" i="4"/>
  <c r="AA86" i="4"/>
  <c r="AA134" i="4" s="1"/>
  <c r="AE86" i="4"/>
  <c r="BM82" i="4"/>
  <c r="AI86" i="4"/>
  <c r="AI161" i="4" s="1"/>
  <c r="BN82" i="4"/>
  <c r="AM86" i="4"/>
  <c r="AQ86" i="4"/>
  <c r="AQ134" i="4" s="1"/>
  <c r="AQ136" i="4" s="1"/>
  <c r="AU86" i="4"/>
  <c r="AY86" i="4"/>
  <c r="BC86" i="4"/>
  <c r="BK82" i="4"/>
  <c r="BT82" i="4" s="1"/>
  <c r="BO83" i="4"/>
  <c r="BV83" i="4" s="1"/>
  <c r="BP83" i="4"/>
  <c r="BU83" i="4"/>
  <c r="BF84" i="4"/>
  <c r="BK85" i="4"/>
  <c r="BT85" i="4" s="1"/>
  <c r="BI89" i="4"/>
  <c r="BK89" i="4"/>
  <c r="BO90" i="4"/>
  <c r="BQ90" i="4"/>
  <c r="BL91" i="4"/>
  <c r="BM91" i="4"/>
  <c r="BF92" i="4"/>
  <c r="BG92" i="4"/>
  <c r="BL98" i="4"/>
  <c r="BN98" i="4"/>
  <c r="BT97" i="4"/>
  <c r="BI100" i="4"/>
  <c r="BK104" i="4"/>
  <c r="BO101" i="4"/>
  <c r="BQ101" i="4"/>
  <c r="BL102" i="4"/>
  <c r="BM102" i="4"/>
  <c r="BF103" i="4"/>
  <c r="BG103" i="4"/>
  <c r="BH108" i="4"/>
  <c r="BG106" i="4"/>
  <c r="BX107" i="4"/>
  <c r="BP110" i="4"/>
  <c r="BI111" i="4"/>
  <c r="BK111" i="4"/>
  <c r="S112" i="4"/>
  <c r="BI112" i="4" s="1"/>
  <c r="BT112" i="4" s="1"/>
  <c r="AI112" i="4"/>
  <c r="BM112" i="4" s="1"/>
  <c r="BX112" i="4" s="1"/>
  <c r="BF117" i="4"/>
  <c r="BI114" i="4"/>
  <c r="BT114" i="4" s="1"/>
  <c r="BQ115" i="4"/>
  <c r="BK116" i="4"/>
  <c r="F117" i="4"/>
  <c r="V117" i="4"/>
  <c r="BJ117" i="4" s="1"/>
  <c r="BJ121" i="4"/>
  <c r="BK121" i="4"/>
  <c r="BL119" i="4"/>
  <c r="BF120" i="4"/>
  <c r="BV123" i="4"/>
  <c r="BL124" i="4"/>
  <c r="BM124" i="4"/>
  <c r="BN124" i="4"/>
  <c r="BF125" i="4"/>
  <c r="BG125" i="4"/>
  <c r="BH125" i="4"/>
  <c r="BQ126" i="4"/>
  <c r="BK127" i="4"/>
  <c r="BT127" i="4" s="1"/>
  <c r="BF128" i="4"/>
  <c r="BX129" i="4"/>
  <c r="BT130" i="4"/>
  <c r="BV131" i="4"/>
  <c r="BU131" i="4"/>
  <c r="BL132" i="4"/>
  <c r="BM132" i="4"/>
  <c r="BN132" i="4"/>
  <c r="X133" i="4"/>
  <c r="BJ133" i="4" s="1"/>
  <c r="BT133" i="4" s="1"/>
  <c r="AN133" i="4"/>
  <c r="BN133" i="4" s="1"/>
  <c r="BO146" i="4"/>
  <c r="BP146" i="4"/>
  <c r="BG146" i="4"/>
  <c r="AT153" i="4"/>
  <c r="O157" i="4"/>
  <c r="AJ157" i="4"/>
  <c r="E158" i="4"/>
  <c r="Z158" i="4"/>
  <c r="P159" i="4"/>
  <c r="AL159" i="4"/>
  <c r="AW160" i="4"/>
  <c r="R161" i="4"/>
  <c r="H163" i="4"/>
  <c r="AC163" i="4"/>
  <c r="AX163" i="4"/>
  <c r="S164" i="4"/>
  <c r="AN164" i="4"/>
  <c r="AD165" i="4"/>
  <c r="T166" i="4"/>
  <c r="AF167" i="4"/>
  <c r="BA167" i="4"/>
  <c r="AG169" i="4"/>
  <c r="BB169" i="4"/>
  <c r="W171" i="4"/>
  <c r="M172" i="4"/>
  <c r="AT173" i="4"/>
  <c r="N175" i="4"/>
  <c r="AJ175" i="4"/>
  <c r="Z176" i="4"/>
  <c r="P177" i="4"/>
  <c r="AK177" i="4"/>
  <c r="Q179" i="4"/>
  <c r="AL179" i="4"/>
  <c r="G181" i="4"/>
  <c r="AB181" i="4"/>
  <c r="AX181" i="4"/>
  <c r="R182" i="4"/>
  <c r="AN182" i="4"/>
  <c r="AD183" i="4"/>
  <c r="T185" i="4"/>
  <c r="AO185" i="4"/>
  <c r="AE186" i="4"/>
  <c r="U187" i="4"/>
  <c r="AP187" i="4"/>
  <c r="K189" i="4"/>
  <c r="AF189" i="4"/>
  <c r="BB189" i="4"/>
  <c r="V190" i="4"/>
  <c r="AS192" i="4"/>
  <c r="N194" i="4"/>
  <c r="AI194" i="4"/>
  <c r="Y195" i="4"/>
  <c r="AT195" i="4"/>
  <c r="E198" i="4"/>
  <c r="Z198" i="4"/>
  <c r="P199" i="4"/>
  <c r="AW200" i="4"/>
  <c r="AM201" i="4"/>
  <c r="AC202" i="4"/>
  <c r="AX202" i="4"/>
  <c r="S203" i="4"/>
  <c r="AN203" i="4"/>
  <c r="I204" i="4"/>
  <c r="AD204" i="4"/>
  <c r="T205" i="4"/>
  <c r="AP205" i="4"/>
  <c r="J206" i="4"/>
  <c r="BA206" i="4"/>
  <c r="V207" i="4"/>
  <c r="AG208" i="4"/>
  <c r="BB208" i="4"/>
  <c r="M213" i="4"/>
  <c r="AT214" i="4"/>
  <c r="N215" i="4"/>
  <c r="G292" i="4"/>
  <c r="K292" i="4"/>
  <c r="W292" i="4"/>
  <c r="AA292" i="4"/>
  <c r="AM292" i="4"/>
  <c r="AQ292" i="4"/>
  <c r="BC292" i="4"/>
  <c r="BG285" i="4"/>
  <c r="BH285" i="4"/>
  <c r="BO285" i="4"/>
  <c r="BV285" i="4" s="1"/>
  <c r="BU288" i="4"/>
  <c r="BH289" i="4"/>
  <c r="BF290" i="4"/>
  <c r="AT292" i="4"/>
  <c r="BO292" i="4" s="1"/>
  <c r="AJ293" i="4"/>
  <c r="H293" i="4"/>
  <c r="L293" i="4"/>
  <c r="BG294" i="4"/>
  <c r="BG293" i="4" s="1"/>
  <c r="P293" i="4"/>
  <c r="X293" i="4"/>
  <c r="AB293" i="4"/>
  <c r="BL294" i="4"/>
  <c r="AF293" i="4"/>
  <c r="AN293" i="4"/>
  <c r="BO294" i="4"/>
  <c r="AR293" i="4"/>
  <c r="AV293" i="4"/>
  <c r="BD293" i="4"/>
  <c r="BQ298" i="4"/>
  <c r="BV298" i="4" s="1"/>
  <c r="BL302" i="4"/>
  <c r="AE303" i="4"/>
  <c r="BM302" i="4"/>
  <c r="AI303" i="4"/>
  <c r="AU303" i="4"/>
  <c r="AU306" i="4" s="1"/>
  <c r="BO302" i="4"/>
  <c r="BV313" i="4"/>
  <c r="L323" i="4"/>
  <c r="P323" i="4"/>
  <c r="AB323" i="4"/>
  <c r="AF323" i="4"/>
  <c r="AR323" i="4"/>
  <c r="BW318" i="4"/>
  <c r="BN319" i="4"/>
  <c r="BO319" i="4"/>
  <c r="BM320" i="4"/>
  <c r="BX320" i="4" s="1"/>
  <c r="BX322" i="4"/>
  <c r="BU322" i="4"/>
  <c r="R323" i="4"/>
  <c r="BG327" i="4"/>
  <c r="BH327" i="4"/>
  <c r="BI325" i="4"/>
  <c r="BI333" i="4"/>
  <c r="D330" i="4"/>
  <c r="F333" i="4"/>
  <c r="D333" i="4" s="1"/>
  <c r="BJ330" i="4"/>
  <c r="BT330" i="4" s="1"/>
  <c r="V333" i="4"/>
  <c r="BJ333" i="4" s="1"/>
  <c r="BV330" i="4"/>
  <c r="BM330" i="4"/>
  <c r="BX332" i="4"/>
  <c r="J333" i="4"/>
  <c r="BG333" i="4" s="1"/>
  <c r="Z333" i="4"/>
  <c r="BH337" i="4"/>
  <c r="BF336" i="4"/>
  <c r="D339" i="4"/>
  <c r="E341" i="4"/>
  <c r="BH339" i="4"/>
  <c r="M341" i="4"/>
  <c r="BH341" i="4" s="1"/>
  <c r="AK341" i="4"/>
  <c r="BM341" i="4" s="1"/>
  <c r="BM339" i="4"/>
  <c r="BF339" i="4"/>
  <c r="AF341" i="4"/>
  <c r="BL340" i="4"/>
  <c r="BV340" i="4"/>
  <c r="BP341" i="4"/>
  <c r="BH343" i="4"/>
  <c r="BI343" i="4"/>
  <c r="BK346" i="4"/>
  <c r="BP343" i="4"/>
  <c r="BG345" i="4"/>
  <c r="BH345" i="4"/>
  <c r="BH346" i="4"/>
  <c r="BG350" i="4"/>
  <c r="BH350" i="4"/>
  <c r="BI348" i="4"/>
  <c r="J362" i="4"/>
  <c r="N362" i="4"/>
  <c r="Z362" i="4"/>
  <c r="AD362" i="4"/>
  <c r="AP362" i="4"/>
  <c r="AT362" i="4"/>
  <c r="R362" i="4"/>
  <c r="BI362" i="4" s="1"/>
  <c r="BI353" i="4"/>
  <c r="BT353" i="4" s="1"/>
  <c r="AH362" i="4"/>
  <c r="BV353" i="4"/>
  <c r="AX362" i="4"/>
  <c r="BX355" i="4"/>
  <c r="BI356" i="4"/>
  <c r="BJ356" i="4"/>
  <c r="BK356" i="4"/>
  <c r="BF358" i="4"/>
  <c r="BG358" i="4"/>
  <c r="BP361" i="4"/>
  <c r="BV361" i="4" s="1"/>
  <c r="BQ361" i="4"/>
  <c r="V362" i="4"/>
  <c r="BJ362" i="4" s="1"/>
  <c r="AR362" i="4"/>
  <c r="BO362" i="4" s="1"/>
  <c r="BQ369" i="4"/>
  <c r="BL369" i="4"/>
  <c r="BW5" i="5"/>
  <c r="BZ7" i="5"/>
  <c r="BY7" i="5"/>
  <c r="BS9" i="5"/>
  <c r="BW9" i="5"/>
  <c r="BZ14" i="5"/>
  <c r="BY14" i="5"/>
  <c r="BR14" i="5"/>
  <c r="BW16" i="5"/>
  <c r="BW23" i="5"/>
  <c r="BW26" i="5"/>
  <c r="BM28" i="5"/>
  <c r="BS29" i="5"/>
  <c r="BW31" i="5"/>
  <c r="BZ33" i="5"/>
  <c r="BY33" i="5"/>
  <c r="BS36" i="5"/>
  <c r="BW36" i="5"/>
  <c r="BZ41" i="5"/>
  <c r="BY41" i="5"/>
  <c r="BR41" i="5"/>
  <c r="BY43" i="5"/>
  <c r="BU46" i="5"/>
  <c r="BS48" i="5"/>
  <c r="BW50" i="5"/>
  <c r="BV207" i="5"/>
  <c r="BV205" i="5"/>
  <c r="BV203" i="5"/>
  <c r="BV201" i="5"/>
  <c r="BV199" i="5"/>
  <c r="BV196" i="5"/>
  <c r="BV194" i="5"/>
  <c r="BV191" i="5"/>
  <c r="BV189" i="5"/>
  <c r="BV186" i="5"/>
  <c r="BV183" i="5"/>
  <c r="BV181" i="5"/>
  <c r="BV178" i="5"/>
  <c r="BV176" i="5"/>
  <c r="BV173" i="5"/>
  <c r="BV171" i="5"/>
  <c r="BV168" i="5"/>
  <c r="BV166" i="5"/>
  <c r="BV164" i="5"/>
  <c r="BV161" i="5"/>
  <c r="BV159" i="5"/>
  <c r="BV157" i="5"/>
  <c r="BV202" i="5"/>
  <c r="BV192" i="5"/>
  <c r="BV182" i="5"/>
  <c r="BV172" i="5"/>
  <c r="BV163" i="5"/>
  <c r="BV208" i="5"/>
  <c r="BV200" i="5"/>
  <c r="BV190" i="5"/>
  <c r="BV179" i="5"/>
  <c r="BV169" i="5"/>
  <c r="BV160" i="5"/>
  <c r="BV66" i="5"/>
  <c r="BV65" i="5"/>
  <c r="BV206" i="5"/>
  <c r="BV198" i="5"/>
  <c r="BV187" i="5"/>
  <c r="BV177" i="5"/>
  <c r="BV167" i="5"/>
  <c r="BV158" i="5"/>
  <c r="BV63" i="5"/>
  <c r="BV62" i="5"/>
  <c r="BV204" i="5"/>
  <c r="BV195" i="5"/>
  <c r="BV185" i="5"/>
  <c r="BV175" i="5"/>
  <c r="BV165" i="5"/>
  <c r="BV153" i="5"/>
  <c r="BV152" i="5"/>
  <c r="BV61" i="5"/>
  <c r="BV60" i="5"/>
  <c r="O136" i="5"/>
  <c r="S136" i="5"/>
  <c r="AA136" i="5"/>
  <c r="AQ136" i="5"/>
  <c r="AU136" i="5"/>
  <c r="P81" i="5"/>
  <c r="AK81" i="5"/>
  <c r="BW83" i="5"/>
  <c r="BZ85" i="5"/>
  <c r="H134" i="5"/>
  <c r="L134" i="5"/>
  <c r="P134" i="5"/>
  <c r="T134" i="5"/>
  <c r="X134" i="5"/>
  <c r="AB134" i="5"/>
  <c r="AF134" i="5"/>
  <c r="AJ134" i="5"/>
  <c r="AN134" i="5"/>
  <c r="AR134" i="5"/>
  <c r="BO134" i="5" s="1"/>
  <c r="AV134" i="5"/>
  <c r="AZ134" i="5"/>
  <c r="BD134" i="5"/>
  <c r="BX91" i="5"/>
  <c r="BZ96" i="5"/>
  <c r="BY96" i="5"/>
  <c r="BR96" i="5"/>
  <c r="BO98" i="5"/>
  <c r="BV98" i="5" s="1"/>
  <c r="BQ98" i="5"/>
  <c r="BH108" i="5"/>
  <c r="BI108" i="5"/>
  <c r="BU110" i="5"/>
  <c r="BP112" i="5"/>
  <c r="BQ112" i="5"/>
  <c r="BY114" i="5"/>
  <c r="BX115" i="5"/>
  <c r="BH117" i="5"/>
  <c r="BX120" i="5"/>
  <c r="BS125" i="5"/>
  <c r="BZ126" i="5"/>
  <c r="BY126" i="5"/>
  <c r="BX212" i="5"/>
  <c r="BZ285" i="5"/>
  <c r="BY285" i="5"/>
  <c r="E366" i="5"/>
  <c r="E139" i="5"/>
  <c r="E371" i="5"/>
  <c r="L371" i="5"/>
  <c r="L139" i="5"/>
  <c r="AG371" i="5"/>
  <c r="AG139" i="5"/>
  <c r="BZ311" i="5"/>
  <c r="BY311" i="5"/>
  <c r="BG363" i="5"/>
  <c r="BZ348" i="5"/>
  <c r="BY348" i="5"/>
  <c r="BZ357" i="5"/>
  <c r="BY357" i="5"/>
  <c r="BZ359" i="5"/>
  <c r="BY359" i="5"/>
  <c r="BY55" i="6"/>
  <c r="BZ55" i="6"/>
  <c r="AU271" i="6"/>
  <c r="AU269" i="6"/>
  <c r="AU267" i="6"/>
  <c r="AU265" i="6"/>
  <c r="AU263" i="6"/>
  <c r="AU260" i="6"/>
  <c r="AU258" i="6"/>
  <c r="AU255" i="6"/>
  <c r="AU253" i="6"/>
  <c r="AU250" i="6"/>
  <c r="AU247" i="6"/>
  <c r="AU245" i="6"/>
  <c r="AU242" i="6"/>
  <c r="AU240" i="6"/>
  <c r="AU237" i="6"/>
  <c r="AU235" i="6"/>
  <c r="AU232" i="6"/>
  <c r="AU230" i="6"/>
  <c r="AU228" i="6"/>
  <c r="AU225" i="6"/>
  <c r="AU223" i="6"/>
  <c r="AU221" i="6"/>
  <c r="AU275" i="6"/>
  <c r="AU272" i="6"/>
  <c r="AU148" i="6"/>
  <c r="AU373" i="6"/>
  <c r="AU270" i="6"/>
  <c r="AU266" i="6"/>
  <c r="AU262" i="6"/>
  <c r="AU256" i="6"/>
  <c r="AU251" i="6"/>
  <c r="AU246" i="6"/>
  <c r="AU241" i="6"/>
  <c r="AU236" i="6"/>
  <c r="AU231" i="6"/>
  <c r="AU227" i="6"/>
  <c r="AU222" i="6"/>
  <c r="AU273" i="6"/>
  <c r="AU268" i="6"/>
  <c r="AU264" i="6"/>
  <c r="AU259" i="6"/>
  <c r="AU254" i="6"/>
  <c r="AU249" i="6"/>
  <c r="AU243" i="6"/>
  <c r="AU239" i="6"/>
  <c r="AU233" i="6"/>
  <c r="AU229" i="6"/>
  <c r="AU224" i="6"/>
  <c r="BC271" i="6"/>
  <c r="BC269" i="6"/>
  <c r="BC267" i="6"/>
  <c r="BC265" i="6"/>
  <c r="BC263" i="6"/>
  <c r="BC260" i="6"/>
  <c r="BC258" i="6"/>
  <c r="BC255" i="6"/>
  <c r="BC253" i="6"/>
  <c r="BC250" i="6"/>
  <c r="BC247" i="6"/>
  <c r="BC245" i="6"/>
  <c r="BC242" i="6"/>
  <c r="BC240" i="6"/>
  <c r="BC237" i="6"/>
  <c r="BC235" i="6"/>
  <c r="BC232" i="6"/>
  <c r="BC230" i="6"/>
  <c r="BC228" i="6"/>
  <c r="BC225" i="6"/>
  <c r="BC223" i="6"/>
  <c r="BC221" i="6"/>
  <c r="BC275" i="6"/>
  <c r="BC272" i="6"/>
  <c r="BC148" i="6"/>
  <c r="BC373" i="6"/>
  <c r="BC270" i="6"/>
  <c r="BC266" i="6"/>
  <c r="BC262" i="6"/>
  <c r="BC256" i="6"/>
  <c r="BC251" i="6"/>
  <c r="BC246" i="6"/>
  <c r="BC241" i="6"/>
  <c r="BC236" i="6"/>
  <c r="BC231" i="6"/>
  <c r="BC227" i="6"/>
  <c r="BC222" i="6"/>
  <c r="BC273" i="6"/>
  <c r="BC268" i="6"/>
  <c r="BC264" i="6"/>
  <c r="BC259" i="6"/>
  <c r="BC254" i="6"/>
  <c r="BC249" i="6"/>
  <c r="BC243" i="6"/>
  <c r="BC239" i="6"/>
  <c r="BC233" i="6"/>
  <c r="BC229" i="6"/>
  <c r="BC224" i="6"/>
  <c r="BY102" i="6"/>
  <c r="BZ102" i="6"/>
  <c r="BY110" i="6"/>
  <c r="BZ110" i="6"/>
  <c r="BY302" i="6"/>
  <c r="BZ302" i="6"/>
  <c r="BZ332" i="6"/>
  <c r="BY332" i="6"/>
  <c r="BT341" i="6"/>
  <c r="BZ353" i="6"/>
  <c r="BY353" i="6"/>
  <c r="F28" i="7"/>
  <c r="F59" i="7"/>
  <c r="F53" i="7"/>
  <c r="N28" i="7"/>
  <c r="N59" i="7"/>
  <c r="N53" i="7"/>
  <c r="V28" i="7"/>
  <c r="V59" i="7"/>
  <c r="V53" i="7"/>
  <c r="AD28" i="7"/>
  <c r="AD59" i="7"/>
  <c r="AD53" i="7"/>
  <c r="AL28" i="7"/>
  <c r="AL59" i="7"/>
  <c r="AL53" i="7"/>
  <c r="BY41" i="7"/>
  <c r="BZ41" i="7"/>
  <c r="BY43" i="7"/>
  <c r="BZ43" i="7"/>
  <c r="X161" i="7"/>
  <c r="P173" i="7"/>
  <c r="BR100" i="7"/>
  <c r="BZ103" i="7"/>
  <c r="BY103" i="7"/>
  <c r="J187" i="7"/>
  <c r="AP187" i="7"/>
  <c r="AP192" i="7"/>
  <c r="BY128" i="7"/>
  <c r="BZ128" i="7"/>
  <c r="BY132" i="7"/>
  <c r="BZ132" i="7"/>
  <c r="BQ88" i="4"/>
  <c r="BX88" i="4" s="1"/>
  <c r="AR94" i="4"/>
  <c r="BO94" i="4" s="1"/>
  <c r="BF96" i="4"/>
  <c r="I98" i="4"/>
  <c r="BG98" i="4" s="1"/>
  <c r="M98" i="4"/>
  <c r="BH98" i="4" s="1"/>
  <c r="BK100" i="4"/>
  <c r="R104" i="4"/>
  <c r="BI104" i="4" s="1"/>
  <c r="BL106" i="4"/>
  <c r="AI108" i="4"/>
  <c r="AM108" i="4"/>
  <c r="BN108" i="4" s="1"/>
  <c r="BQ110" i="4"/>
  <c r="AR112" i="4"/>
  <c r="BO112" i="4" s="1"/>
  <c r="BV112" i="4" s="1"/>
  <c r="BF114" i="4"/>
  <c r="BL115" i="4"/>
  <c r="AI117" i="4"/>
  <c r="BM117" i="4" s="1"/>
  <c r="AM117" i="4"/>
  <c r="BN117" i="4" s="1"/>
  <c r="BQ119" i="4"/>
  <c r="BV119" i="4" s="1"/>
  <c r="AR121" i="4"/>
  <c r="BO121" i="4" s="1"/>
  <c r="BV121" i="4" s="1"/>
  <c r="BF123" i="4"/>
  <c r="I133" i="4"/>
  <c r="BG133" i="4" s="1"/>
  <c r="M133" i="4"/>
  <c r="BH133" i="4" s="1"/>
  <c r="BQ146" i="4"/>
  <c r="BQ145" i="4"/>
  <c r="BI146" i="4"/>
  <c r="BT146" i="4" s="1"/>
  <c r="AY152" i="4"/>
  <c r="AV153" i="4"/>
  <c r="P157" i="4"/>
  <c r="AA157" i="4"/>
  <c r="AF157" i="4"/>
  <c r="AQ157" i="4"/>
  <c r="AV157" i="4"/>
  <c r="L158" i="4"/>
  <c r="AB158" i="4"/>
  <c r="AR158" i="4"/>
  <c r="G159" i="4"/>
  <c r="L159" i="4"/>
  <c r="W159" i="4"/>
  <c r="AB159" i="4"/>
  <c r="AM159" i="4"/>
  <c r="AR159" i="4"/>
  <c r="BC159" i="4"/>
  <c r="H160" i="4"/>
  <c r="X160" i="4"/>
  <c r="AN160" i="4"/>
  <c r="BD160" i="4"/>
  <c r="S161" i="4"/>
  <c r="X161" i="4"/>
  <c r="AN161" i="4"/>
  <c r="AY161" i="4"/>
  <c r="BD161" i="4"/>
  <c r="T163" i="4"/>
  <c r="AJ163" i="4"/>
  <c r="AZ163" i="4"/>
  <c r="O164" i="4"/>
  <c r="T164" i="4"/>
  <c r="AE164" i="4"/>
  <c r="AJ164" i="4"/>
  <c r="AU164" i="4"/>
  <c r="AZ164" i="4"/>
  <c r="P165" i="4"/>
  <c r="AF165" i="4"/>
  <c r="AV165" i="4"/>
  <c r="K166" i="4"/>
  <c r="P166" i="4"/>
  <c r="AA166" i="4"/>
  <c r="AF166" i="4"/>
  <c r="AQ166" i="4"/>
  <c r="AV166" i="4"/>
  <c r="L167" i="4"/>
  <c r="AB167" i="4"/>
  <c r="AR167" i="4"/>
  <c r="G168" i="4"/>
  <c r="L168" i="4"/>
  <c r="W168" i="4"/>
  <c r="AB168" i="4"/>
  <c r="AM168" i="4"/>
  <c r="AR168" i="4"/>
  <c r="BC168" i="4"/>
  <c r="H169" i="4"/>
  <c r="X169" i="4"/>
  <c r="AN169" i="4"/>
  <c r="BD169" i="4"/>
  <c r="H171" i="4"/>
  <c r="S171" i="4"/>
  <c r="X171" i="4"/>
  <c r="AI171" i="4"/>
  <c r="AN171" i="4"/>
  <c r="AY171" i="4"/>
  <c r="BD171" i="4"/>
  <c r="T172" i="4"/>
  <c r="AJ172" i="4"/>
  <c r="AZ172" i="4"/>
  <c r="O173" i="4"/>
  <c r="T173" i="4"/>
  <c r="AE173" i="4"/>
  <c r="AJ173" i="4"/>
  <c r="AU173" i="4"/>
  <c r="AZ173" i="4"/>
  <c r="P175" i="4"/>
  <c r="AF175" i="4"/>
  <c r="AV175" i="4"/>
  <c r="K176" i="4"/>
  <c r="P176" i="4"/>
  <c r="AA176" i="4"/>
  <c r="AF176" i="4"/>
  <c r="AQ176" i="4"/>
  <c r="AV176" i="4"/>
  <c r="L177" i="4"/>
  <c r="AB177" i="4"/>
  <c r="AR177" i="4"/>
  <c r="G178" i="4"/>
  <c r="L178" i="4"/>
  <c r="W178" i="4"/>
  <c r="AB178" i="4"/>
  <c r="AM178" i="4"/>
  <c r="AR178" i="4"/>
  <c r="BC178" i="4"/>
  <c r="H179" i="4"/>
  <c r="X179" i="4"/>
  <c r="AN179" i="4"/>
  <c r="BD179" i="4"/>
  <c r="H181" i="4"/>
  <c r="S181" i="4"/>
  <c r="X181" i="4"/>
  <c r="AI181" i="4"/>
  <c r="AN181" i="4"/>
  <c r="AY181" i="4"/>
  <c r="BD181" i="4"/>
  <c r="T182" i="4"/>
  <c r="AJ182" i="4"/>
  <c r="AZ182" i="4"/>
  <c r="O183" i="4"/>
  <c r="T183" i="4"/>
  <c r="AE183" i="4"/>
  <c r="AJ183" i="4"/>
  <c r="AU183" i="4"/>
  <c r="AZ183" i="4"/>
  <c r="P185" i="4"/>
  <c r="AF185" i="4"/>
  <c r="AV185" i="4"/>
  <c r="K186" i="4"/>
  <c r="P186" i="4"/>
  <c r="AA186" i="4"/>
  <c r="AF186" i="4"/>
  <c r="AQ186" i="4"/>
  <c r="AV186" i="4"/>
  <c r="L187" i="4"/>
  <c r="AB187" i="4"/>
  <c r="AR187" i="4"/>
  <c r="G189" i="4"/>
  <c r="L189" i="4"/>
  <c r="W189" i="4"/>
  <c r="AB189" i="4"/>
  <c r="AM189" i="4"/>
  <c r="AR189" i="4"/>
  <c r="BC189" i="4"/>
  <c r="H190" i="4"/>
  <c r="X190" i="4"/>
  <c r="AN190" i="4"/>
  <c r="BD190" i="4"/>
  <c r="H191" i="4"/>
  <c r="S191" i="4"/>
  <c r="X191" i="4"/>
  <c r="AI191" i="4"/>
  <c r="AN191" i="4"/>
  <c r="AY191" i="4"/>
  <c r="BD191" i="4"/>
  <c r="T192" i="4"/>
  <c r="AJ192" i="4"/>
  <c r="AZ192" i="4"/>
  <c r="O194" i="4"/>
  <c r="T194" i="4"/>
  <c r="AE194" i="4"/>
  <c r="AJ194" i="4"/>
  <c r="AU194" i="4"/>
  <c r="AZ194" i="4"/>
  <c r="P195" i="4"/>
  <c r="AF195" i="4"/>
  <c r="AV195" i="4"/>
  <c r="K196" i="4"/>
  <c r="P196" i="4"/>
  <c r="AA196" i="4"/>
  <c r="AF196" i="4"/>
  <c r="AQ196" i="4"/>
  <c r="AV196" i="4"/>
  <c r="L198" i="4"/>
  <c r="AB198" i="4"/>
  <c r="AR198" i="4"/>
  <c r="G199" i="4"/>
  <c r="L199" i="4"/>
  <c r="W199" i="4"/>
  <c r="AB199" i="4"/>
  <c r="AM199" i="4"/>
  <c r="AR199" i="4"/>
  <c r="BC199" i="4"/>
  <c r="H200" i="4"/>
  <c r="X200" i="4"/>
  <c r="AN200" i="4"/>
  <c r="BD200" i="4"/>
  <c r="H201" i="4"/>
  <c r="S201" i="4"/>
  <c r="X201" i="4"/>
  <c r="AI201" i="4"/>
  <c r="AN201" i="4"/>
  <c r="AY201" i="4"/>
  <c r="BD201" i="4"/>
  <c r="T202" i="4"/>
  <c r="AJ202" i="4"/>
  <c r="AZ202" i="4"/>
  <c r="O203" i="4"/>
  <c r="T203" i="4"/>
  <c r="AE203" i="4"/>
  <c r="AJ203" i="4"/>
  <c r="AU203" i="4"/>
  <c r="AZ203" i="4"/>
  <c r="P204" i="4"/>
  <c r="AF204" i="4"/>
  <c r="AV204" i="4"/>
  <c r="K205" i="4"/>
  <c r="P205" i="4"/>
  <c r="AA205" i="4"/>
  <c r="AF205" i="4"/>
  <c r="AQ205" i="4"/>
  <c r="AV205" i="4"/>
  <c r="L206" i="4"/>
  <c r="AB206" i="4"/>
  <c r="AR206" i="4"/>
  <c r="L207" i="4"/>
  <c r="AB207" i="4"/>
  <c r="AR207" i="4"/>
  <c r="H208" i="4"/>
  <c r="X208" i="4"/>
  <c r="AN208" i="4"/>
  <c r="BD208" i="4"/>
  <c r="H212" i="4"/>
  <c r="X212" i="4"/>
  <c r="AN212" i="4"/>
  <c r="BN212" i="4" s="1"/>
  <c r="BD212" i="4"/>
  <c r="T213" i="4"/>
  <c r="AJ213" i="4"/>
  <c r="AZ213" i="4"/>
  <c r="T214" i="4"/>
  <c r="AJ214" i="4"/>
  <c r="BM214" i="4" s="1"/>
  <c r="AZ214" i="4"/>
  <c r="P215" i="4"/>
  <c r="AF215" i="4"/>
  <c r="AV215" i="4"/>
  <c r="AF216" i="4"/>
  <c r="AV216" i="4"/>
  <c r="BL283" i="4"/>
  <c r="BI284" i="4"/>
  <c r="BT284" i="4" s="1"/>
  <c r="BF288" i="4"/>
  <c r="BN289" i="4"/>
  <c r="BX289" i="4" s="1"/>
  <c r="BK290" i="4"/>
  <c r="BT290" i="4" s="1"/>
  <c r="BH291" i="4"/>
  <c r="BS291" i="4" s="1"/>
  <c r="AZ292" i="4"/>
  <c r="BQ292" i="4" s="1"/>
  <c r="BF294" i="4"/>
  <c r="BO296" i="4"/>
  <c r="BP296" i="4"/>
  <c r="BQ297" i="4"/>
  <c r="BV297" i="4" s="1"/>
  <c r="BQ302" i="4"/>
  <c r="BU305" i="4"/>
  <c r="BN313" i="4"/>
  <c r="BX313" i="4" s="1"/>
  <c r="BL314" i="4"/>
  <c r="G323" i="4"/>
  <c r="K323" i="4"/>
  <c r="O323" i="4"/>
  <c r="S323" i="4"/>
  <c r="W323" i="4"/>
  <c r="AA323" i="4"/>
  <c r="AE323" i="4"/>
  <c r="BL323" i="4" s="1"/>
  <c r="AI323" i="4"/>
  <c r="BM323" i="4" s="1"/>
  <c r="AM323" i="4"/>
  <c r="AQ323" i="4"/>
  <c r="AU323" i="4"/>
  <c r="AY323" i="4"/>
  <c r="BC323" i="4"/>
  <c r="BF320" i="4"/>
  <c r="BH321" i="4"/>
  <c r="BW321" i="4" s="1"/>
  <c r="BP325" i="4"/>
  <c r="BJ329" i="4"/>
  <c r="BO329" i="4"/>
  <c r="BN330" i="4"/>
  <c r="BL331" i="4"/>
  <c r="AB333" i="4"/>
  <c r="BH335" i="4"/>
  <c r="BM335" i="4"/>
  <c r="BU335" i="4" s="1"/>
  <c r="F337" i="4"/>
  <c r="D337" i="4" s="1"/>
  <c r="V337" i="4"/>
  <c r="BJ337" i="4" s="1"/>
  <c r="BF340" i="4"/>
  <c r="BF343" i="4"/>
  <c r="BH344" i="4"/>
  <c r="BF344" i="4"/>
  <c r="I346" i="4"/>
  <c r="BP348" i="4"/>
  <c r="BJ352" i="4"/>
  <c r="BT352" i="4" s="1"/>
  <c r="BN353" i="4"/>
  <c r="BU353" i="4" s="1"/>
  <c r="BL354" i="4"/>
  <c r="BF357" i="4"/>
  <c r="BH358" i="4"/>
  <c r="BN361" i="4"/>
  <c r="BJ368" i="4"/>
  <c r="BT368" i="4" s="1"/>
  <c r="BR5" i="5"/>
  <c r="BX8" i="5"/>
  <c r="BU9" i="5"/>
  <c r="BR12" i="5"/>
  <c r="BW12" i="5"/>
  <c r="BR13" i="5"/>
  <c r="BH15" i="5"/>
  <c r="BM15" i="5"/>
  <c r="BU15" i="5" s="1"/>
  <c r="BX18" i="5"/>
  <c r="BU19" i="5"/>
  <c r="BR22" i="5"/>
  <c r="BW22" i="5"/>
  <c r="BR23" i="5"/>
  <c r="BX26" i="5"/>
  <c r="N27" i="5"/>
  <c r="N28" i="5" s="1"/>
  <c r="BH28" i="5" s="1"/>
  <c r="AD27" i="5"/>
  <c r="AD28" i="5" s="1"/>
  <c r="AT27" i="5"/>
  <c r="AT28" i="5" s="1"/>
  <c r="BR30" i="5"/>
  <c r="BW30" i="5"/>
  <c r="BR31" i="5"/>
  <c r="BX34" i="5"/>
  <c r="BU36" i="5"/>
  <c r="BR39" i="5"/>
  <c r="BW39" i="5"/>
  <c r="BR40" i="5"/>
  <c r="BX43" i="5"/>
  <c r="BU44" i="5"/>
  <c r="BH47" i="5"/>
  <c r="BF47" i="5"/>
  <c r="BR49" i="5"/>
  <c r="BW49" i="5"/>
  <c r="BR50" i="5"/>
  <c r="BW54" i="5"/>
  <c r="BS54" i="5"/>
  <c r="BR54" i="5"/>
  <c r="BR55" i="5"/>
  <c r="BW55" i="5"/>
  <c r="BW56" i="5"/>
  <c r="BS56" i="5"/>
  <c r="BR56" i="5"/>
  <c r="BF207" i="5"/>
  <c r="BF205" i="5"/>
  <c r="BF203" i="5"/>
  <c r="BF201" i="5"/>
  <c r="BF199" i="5"/>
  <c r="BF196" i="5"/>
  <c r="BF194" i="5"/>
  <c r="BF191" i="5"/>
  <c r="BF189" i="5"/>
  <c r="BF186" i="5"/>
  <c r="BF183" i="5"/>
  <c r="BF181" i="5"/>
  <c r="BF178" i="5"/>
  <c r="BF176" i="5"/>
  <c r="BF173" i="5"/>
  <c r="BF171" i="5"/>
  <c r="BF168" i="5"/>
  <c r="BF166" i="5"/>
  <c r="BF164" i="5"/>
  <c r="BF161" i="5"/>
  <c r="BF159" i="5"/>
  <c r="BF157" i="5"/>
  <c r="BJ207" i="5"/>
  <c r="BJ205" i="5"/>
  <c r="BJ203" i="5"/>
  <c r="BJ201" i="5"/>
  <c r="BJ199" i="5"/>
  <c r="BJ196" i="5"/>
  <c r="BJ194" i="5"/>
  <c r="BJ191" i="5"/>
  <c r="BJ189" i="5"/>
  <c r="BJ186" i="5"/>
  <c r="BJ183" i="5"/>
  <c r="BJ181" i="5"/>
  <c r="BJ178" i="5"/>
  <c r="BJ176" i="5"/>
  <c r="BJ173" i="5"/>
  <c r="BJ171" i="5"/>
  <c r="BJ168" i="5"/>
  <c r="BJ166" i="5"/>
  <c r="BJ164" i="5"/>
  <c r="BJ161" i="5"/>
  <c r="BJ159" i="5"/>
  <c r="BJ157" i="5"/>
  <c r="BN207" i="5"/>
  <c r="BN205" i="5"/>
  <c r="BN203" i="5"/>
  <c r="BN201" i="5"/>
  <c r="BN199" i="5"/>
  <c r="BN196" i="5"/>
  <c r="BN194" i="5"/>
  <c r="BN191" i="5"/>
  <c r="BN189" i="5"/>
  <c r="BN186" i="5"/>
  <c r="BN183" i="5"/>
  <c r="BN181" i="5"/>
  <c r="BN178" i="5"/>
  <c r="BN176" i="5"/>
  <c r="BN173" i="5"/>
  <c r="BN171" i="5"/>
  <c r="BN168" i="5"/>
  <c r="BN166" i="5"/>
  <c r="BN164" i="5"/>
  <c r="BN161" i="5"/>
  <c r="BN159" i="5"/>
  <c r="BN157" i="5"/>
  <c r="BR73" i="5"/>
  <c r="BW73" i="5"/>
  <c r="BG74" i="5"/>
  <c r="BF74" i="5"/>
  <c r="M77" i="5"/>
  <c r="R136" i="5"/>
  <c r="AC77" i="5"/>
  <c r="AH136" i="5"/>
  <c r="AS77" i="5"/>
  <c r="AX136" i="5"/>
  <c r="M79" i="5"/>
  <c r="AC79" i="5"/>
  <c r="AS79" i="5"/>
  <c r="BX83" i="5"/>
  <c r="BU84" i="5"/>
  <c r="BP86" i="5"/>
  <c r="BV86" i="5" s="1"/>
  <c r="BU88" i="5"/>
  <c r="BU90" i="5"/>
  <c r="BU92" i="5"/>
  <c r="BL98" i="5"/>
  <c r="BR100" i="5"/>
  <c r="BW100" i="5"/>
  <c r="BW101" i="5"/>
  <c r="BS101" i="5"/>
  <c r="BR101" i="5"/>
  <c r="BR102" i="5"/>
  <c r="BW102" i="5"/>
  <c r="BW103" i="5"/>
  <c r="BS103" i="5"/>
  <c r="BR103" i="5"/>
  <c r="BI104" i="5"/>
  <c r="BT104" i="5" s="1"/>
  <c r="BR107" i="5"/>
  <c r="BW107" i="5"/>
  <c r="BF108" i="5"/>
  <c r="BO112" i="5"/>
  <c r="BV112" i="5" s="1"/>
  <c r="BX114" i="5"/>
  <c r="BU115" i="5"/>
  <c r="BU119" i="5"/>
  <c r="BX125" i="5"/>
  <c r="BU126" i="5"/>
  <c r="BW128" i="5"/>
  <c r="BR129" i="5"/>
  <c r="BW129" i="5"/>
  <c r="BX133" i="5"/>
  <c r="BT133" i="5"/>
  <c r="BF146" i="5"/>
  <c r="BF152" i="5"/>
  <c r="BF153" i="5"/>
  <c r="BJ158" i="5"/>
  <c r="BN160" i="5"/>
  <c r="BF165" i="5"/>
  <c r="BJ167" i="5"/>
  <c r="BN169" i="5"/>
  <c r="BF175" i="5"/>
  <c r="BJ177" i="5"/>
  <c r="BN179" i="5"/>
  <c r="BF185" i="5"/>
  <c r="BJ187" i="5"/>
  <c r="BN190" i="5"/>
  <c r="BF195" i="5"/>
  <c r="BJ198" i="5"/>
  <c r="BN200" i="5"/>
  <c r="BF204" i="5"/>
  <c r="BJ206" i="5"/>
  <c r="BN208" i="5"/>
  <c r="BF215" i="5"/>
  <c r="BR284" i="5"/>
  <c r="BR288" i="5"/>
  <c r="BJ293" i="5"/>
  <c r="BL293" i="5"/>
  <c r="BU294" i="5"/>
  <c r="BW294" i="5"/>
  <c r="BS303" i="5"/>
  <c r="BS304" i="5"/>
  <c r="V365" i="5"/>
  <c r="AL365" i="5"/>
  <c r="BB365" i="5"/>
  <c r="BW311" i="5"/>
  <c r="BH315" i="5"/>
  <c r="BP315" i="5"/>
  <c r="BZ318" i="5"/>
  <c r="BY318" i="5"/>
  <c r="BW321" i="5"/>
  <c r="BS321" i="5"/>
  <c r="BR321" i="5"/>
  <c r="BW322" i="5"/>
  <c r="BT323" i="5"/>
  <c r="BW326" i="5"/>
  <c r="BS326" i="5"/>
  <c r="BR326" i="5"/>
  <c r="BU327" i="5"/>
  <c r="BW329" i="5"/>
  <c r="BS329" i="5"/>
  <c r="BR329" i="5"/>
  <c r="BW330" i="5"/>
  <c r="BW335" i="5"/>
  <c r="BV337" i="5"/>
  <c r="BW343" i="5"/>
  <c r="BX346" i="5"/>
  <c r="BW348" i="5"/>
  <c r="BW350" i="5"/>
  <c r="BZ355" i="5"/>
  <c r="BY355" i="5"/>
  <c r="BW358" i="5"/>
  <c r="BS358" i="5"/>
  <c r="BR358" i="5"/>
  <c r="BW359" i="5"/>
  <c r="BX362" i="5"/>
  <c r="BM363" i="5"/>
  <c r="BU363" i="5" s="1"/>
  <c r="I371" i="5"/>
  <c r="Y371" i="5"/>
  <c r="AO371" i="5"/>
  <c r="BZ9" i="6"/>
  <c r="BY9" i="6"/>
  <c r="BW12" i="6"/>
  <c r="BS12" i="6"/>
  <c r="BR12" i="6"/>
  <c r="BW13" i="6"/>
  <c r="BZ19" i="6"/>
  <c r="BY19" i="6"/>
  <c r="BW22" i="6"/>
  <c r="BS22" i="6"/>
  <c r="BR22" i="6"/>
  <c r="AM28" i="6"/>
  <c r="E32" i="6"/>
  <c r="BX33" i="6"/>
  <c r="BR41" i="6"/>
  <c r="BX42" i="6"/>
  <c r="BF47" i="6"/>
  <c r="BR51" i="6"/>
  <c r="BX54" i="6"/>
  <c r="E73" i="11"/>
  <c r="E73" i="10"/>
  <c r="E214" i="6"/>
  <c r="E212" i="6"/>
  <c r="E207" i="6"/>
  <c r="E205" i="6"/>
  <c r="E199" i="6"/>
  <c r="E196" i="6"/>
  <c r="E189" i="6"/>
  <c r="E186" i="6"/>
  <c r="E178" i="6"/>
  <c r="E176" i="6"/>
  <c r="E168" i="6"/>
  <c r="E166" i="6"/>
  <c r="E159" i="6"/>
  <c r="E157" i="6"/>
  <c r="E74" i="6"/>
  <c r="E201" i="6" s="1"/>
  <c r="D73" i="6"/>
  <c r="E53" i="6"/>
  <c r="E68" i="6"/>
  <c r="E65" i="6"/>
  <c r="E60" i="6"/>
  <c r="BT73" i="6"/>
  <c r="BQ152" i="6"/>
  <c r="BQ69" i="6"/>
  <c r="BQ66" i="6"/>
  <c r="BQ63" i="6"/>
  <c r="BQ61" i="6"/>
  <c r="BQ59" i="6"/>
  <c r="BQ207" i="6"/>
  <c r="BQ205" i="6"/>
  <c r="BQ203" i="6"/>
  <c r="BQ201" i="6"/>
  <c r="BQ199" i="6"/>
  <c r="BQ196" i="6"/>
  <c r="BQ194" i="6"/>
  <c r="BQ191" i="6"/>
  <c r="BQ189" i="6"/>
  <c r="BQ186" i="6"/>
  <c r="BQ183" i="6"/>
  <c r="BQ181" i="6"/>
  <c r="BQ178" i="6"/>
  <c r="BQ176" i="6"/>
  <c r="BQ173" i="6"/>
  <c r="BQ171" i="6"/>
  <c r="BQ168" i="6"/>
  <c r="BQ166" i="6"/>
  <c r="BQ164" i="6"/>
  <c r="BQ161" i="6"/>
  <c r="BQ159" i="6"/>
  <c r="BQ157" i="6"/>
  <c r="BQ53" i="6"/>
  <c r="J77" i="6"/>
  <c r="J70" i="6"/>
  <c r="J68" i="6"/>
  <c r="J65" i="6"/>
  <c r="J62" i="6"/>
  <c r="J60" i="6"/>
  <c r="J213" i="6"/>
  <c r="J206" i="6"/>
  <c r="J204" i="6"/>
  <c r="J202" i="6"/>
  <c r="J198" i="6"/>
  <c r="J195" i="6"/>
  <c r="J190" i="6"/>
  <c r="J185" i="6"/>
  <c r="J177" i="6"/>
  <c r="J172" i="6"/>
  <c r="J167" i="6"/>
  <c r="J165" i="6"/>
  <c r="J163" i="6"/>
  <c r="J160" i="6"/>
  <c r="J158" i="6"/>
  <c r="R77" i="6"/>
  <c r="R70" i="6"/>
  <c r="R68" i="6"/>
  <c r="R65" i="6"/>
  <c r="R62" i="6"/>
  <c r="R60" i="6"/>
  <c r="R213" i="6"/>
  <c r="R206" i="6"/>
  <c r="R204" i="6"/>
  <c r="R202" i="6"/>
  <c r="R200" i="6"/>
  <c r="R195" i="6"/>
  <c r="R190" i="6"/>
  <c r="R185" i="6"/>
  <c r="R179" i="6"/>
  <c r="R177" i="6"/>
  <c r="R175" i="6"/>
  <c r="R172" i="6"/>
  <c r="R167" i="6"/>
  <c r="R165" i="6"/>
  <c r="R163" i="6"/>
  <c r="R160" i="6"/>
  <c r="R158" i="6"/>
  <c r="BI74" i="6"/>
  <c r="BI207" i="6" s="1"/>
  <c r="Z77" i="6"/>
  <c r="Z70" i="6"/>
  <c r="Z68" i="6"/>
  <c r="Z65" i="6"/>
  <c r="Z62" i="6"/>
  <c r="Z60" i="6"/>
  <c r="Z213" i="6"/>
  <c r="Z206" i="6"/>
  <c r="Z204" i="6"/>
  <c r="Z202" i="6"/>
  <c r="Z200" i="6"/>
  <c r="Z195" i="6"/>
  <c r="Z190" i="6"/>
  <c r="Z185" i="6"/>
  <c r="Z179" i="6"/>
  <c r="Z177" i="6"/>
  <c r="Z175" i="6"/>
  <c r="Z172" i="6"/>
  <c r="Z167" i="6"/>
  <c r="Z165" i="6"/>
  <c r="Z163" i="6"/>
  <c r="Z160" i="6"/>
  <c r="Z158" i="6"/>
  <c r="AH77" i="6"/>
  <c r="AH70" i="6"/>
  <c r="AH68" i="6"/>
  <c r="AH65" i="6"/>
  <c r="AH62" i="6"/>
  <c r="AH60" i="6"/>
  <c r="AH213" i="6"/>
  <c r="AH206" i="6"/>
  <c r="AH204" i="6"/>
  <c r="AH202" i="6"/>
  <c r="AH200" i="6"/>
  <c r="AH195" i="6"/>
  <c r="AH190" i="6"/>
  <c r="AH185" i="6"/>
  <c r="AH177" i="6"/>
  <c r="AH172" i="6"/>
  <c r="AH167" i="6"/>
  <c r="AH165" i="6"/>
  <c r="AH163" i="6"/>
  <c r="AH160" i="6"/>
  <c r="AH158" i="6"/>
  <c r="AP77" i="6"/>
  <c r="AP70" i="6"/>
  <c r="AP68" i="6"/>
  <c r="AP65" i="6"/>
  <c r="AP62" i="6"/>
  <c r="AP60" i="6"/>
  <c r="AP213" i="6"/>
  <c r="AP206" i="6"/>
  <c r="AP204" i="6"/>
  <c r="AP202" i="6"/>
  <c r="AP200" i="6"/>
  <c r="AP195" i="6"/>
  <c r="AP190" i="6"/>
  <c r="AP185" i="6"/>
  <c r="AP179" i="6"/>
  <c r="AP177" i="6"/>
  <c r="AP175" i="6"/>
  <c r="AP172" i="6"/>
  <c r="AP167" i="6"/>
  <c r="AP165" i="6"/>
  <c r="AP163" i="6"/>
  <c r="AP160" i="6"/>
  <c r="AP158" i="6"/>
  <c r="AX77" i="6"/>
  <c r="AX136" i="6" s="1"/>
  <c r="AX70" i="6"/>
  <c r="F83" i="11"/>
  <c r="F83" i="10"/>
  <c r="D83" i="6"/>
  <c r="F158" i="6"/>
  <c r="L83" i="11"/>
  <c r="L83" i="10"/>
  <c r="BW84" i="6"/>
  <c r="X161" i="6"/>
  <c r="AN161" i="6"/>
  <c r="H88" i="11"/>
  <c r="H88" i="10"/>
  <c r="H94" i="6"/>
  <c r="L88" i="11"/>
  <c r="L88" i="10"/>
  <c r="L94" i="6"/>
  <c r="P88" i="11"/>
  <c r="P88" i="10"/>
  <c r="P94" i="10" s="1"/>
  <c r="P94" i="6"/>
  <c r="T88" i="11"/>
  <c r="T88" i="10"/>
  <c r="T94" i="10" s="1"/>
  <c r="T94" i="6"/>
  <c r="X88" i="11"/>
  <c r="X88" i="10"/>
  <c r="X94" i="6"/>
  <c r="AB88" i="11"/>
  <c r="AB163" i="11" s="1"/>
  <c r="AB88" i="10"/>
  <c r="AB94" i="6"/>
  <c r="AF88" i="11"/>
  <c r="AF88" i="10"/>
  <c r="AF94" i="10" s="1"/>
  <c r="AF94" i="6"/>
  <c r="AJ88" i="11"/>
  <c r="AJ88" i="10"/>
  <c r="AJ94" i="10" s="1"/>
  <c r="AJ94" i="6"/>
  <c r="AN88" i="11"/>
  <c r="AN88" i="10"/>
  <c r="AN94" i="6"/>
  <c r="BG88" i="6"/>
  <c r="H89" i="11"/>
  <c r="H89" i="10"/>
  <c r="L89" i="11"/>
  <c r="L164" i="11" s="1"/>
  <c r="L89" i="10"/>
  <c r="P89" i="10"/>
  <c r="P89" i="11"/>
  <c r="T89" i="10"/>
  <c r="T89" i="11"/>
  <c r="T164" i="6"/>
  <c r="X89" i="11"/>
  <c r="X89" i="10"/>
  <c r="AB89" i="11"/>
  <c r="AB164" i="11" s="1"/>
  <c r="AB89" i="10"/>
  <c r="AF89" i="10"/>
  <c r="AF89" i="11"/>
  <c r="AF164" i="11" s="1"/>
  <c r="AJ89" i="10"/>
  <c r="AJ89" i="11"/>
  <c r="AJ164" i="6"/>
  <c r="AN89" i="11"/>
  <c r="AN89" i="10"/>
  <c r="BG89" i="6"/>
  <c r="K90" i="11"/>
  <c r="K90" i="10"/>
  <c r="K165" i="6"/>
  <c r="BS92" i="6"/>
  <c r="J169" i="6"/>
  <c r="R169" i="6"/>
  <c r="Z169" i="6"/>
  <c r="AH169" i="6"/>
  <c r="AP169" i="6"/>
  <c r="BZ96" i="6"/>
  <c r="BY96" i="6"/>
  <c r="BK98" i="6"/>
  <c r="Q100" i="11"/>
  <c r="Q100" i="10"/>
  <c r="BH100" i="10" s="1"/>
  <c r="Q104" i="6"/>
  <c r="AC100" i="11"/>
  <c r="AC104" i="11" s="1"/>
  <c r="AC100" i="10"/>
  <c r="BK100" i="6"/>
  <c r="AC104" i="6"/>
  <c r="AN100" i="11"/>
  <c r="AN100" i="10"/>
  <c r="BN100" i="6"/>
  <c r="BX100" i="6" s="1"/>
  <c r="W179" i="6"/>
  <c r="BJ104" i="6"/>
  <c r="H106" i="11"/>
  <c r="H106" i="10"/>
  <c r="H108" i="10" s="1"/>
  <c r="H183" i="10" s="1"/>
  <c r="L106" i="11"/>
  <c r="L106" i="10"/>
  <c r="L181" i="6"/>
  <c r="P106" i="11"/>
  <c r="P106" i="10"/>
  <c r="T106" i="11"/>
  <c r="T108" i="11" s="1"/>
  <c r="T183" i="11" s="1"/>
  <c r="T106" i="10"/>
  <c r="X106" i="11"/>
  <c r="X106" i="10"/>
  <c r="X108" i="10" s="1"/>
  <c r="X183" i="10" s="1"/>
  <c r="AB106" i="11"/>
  <c r="AB106" i="10"/>
  <c r="AB181" i="6"/>
  <c r="AF106" i="11"/>
  <c r="AF106" i="10"/>
  <c r="AJ106" i="11"/>
  <c r="AJ108" i="11" s="1"/>
  <c r="AJ183" i="11" s="1"/>
  <c r="AJ106" i="10"/>
  <c r="BM106" i="6"/>
  <c r="BM181" i="6" s="1"/>
  <c r="AN106" i="11"/>
  <c r="AN108" i="11" s="1"/>
  <c r="AN183" i="11" s="1"/>
  <c r="AN106" i="10"/>
  <c r="BH106" i="6"/>
  <c r="L108" i="6"/>
  <c r="T108" i="6"/>
  <c r="AB108" i="6"/>
  <c r="AJ108" i="6"/>
  <c r="AJ183" i="6" s="1"/>
  <c r="BF112" i="6"/>
  <c r="BN112" i="6"/>
  <c r="J192" i="6"/>
  <c r="AP192" i="6"/>
  <c r="BZ119" i="6"/>
  <c r="BY119" i="6"/>
  <c r="BK121" i="6"/>
  <c r="G123" i="11"/>
  <c r="G133" i="11" s="1"/>
  <c r="G123" i="10"/>
  <c r="G198" i="6"/>
  <c r="G133" i="6"/>
  <c r="G208" i="6" s="1"/>
  <c r="K123" i="10"/>
  <c r="K133" i="10" s="1"/>
  <c r="K208" i="10" s="1"/>
  <c r="K123" i="11"/>
  <c r="K198" i="6"/>
  <c r="K133" i="6"/>
  <c r="K208" i="6" s="1"/>
  <c r="T123" i="11"/>
  <c r="T123" i="10"/>
  <c r="T133" i="6"/>
  <c r="X123" i="11"/>
  <c r="X123" i="10"/>
  <c r="X133" i="6"/>
  <c r="AB123" i="11"/>
  <c r="AB123" i="10"/>
  <c r="AB133" i="6"/>
  <c r="AB208" i="6" s="1"/>
  <c r="AF123" i="11"/>
  <c r="AF123" i="10"/>
  <c r="AF133" i="6"/>
  <c r="AJ123" i="11"/>
  <c r="AJ123" i="10"/>
  <c r="AJ133" i="6"/>
  <c r="BM123" i="6"/>
  <c r="AN123" i="11"/>
  <c r="AN133" i="11" s="1"/>
  <c r="AN208" i="11" s="1"/>
  <c r="AN123" i="10"/>
  <c r="AN133" i="6"/>
  <c r="BR129" i="6"/>
  <c r="M130" i="11"/>
  <c r="M205" i="11" s="1"/>
  <c r="M130" i="10"/>
  <c r="Q130" i="10"/>
  <c r="Q130" i="11"/>
  <c r="Q205" i="11" s="1"/>
  <c r="U130" i="10"/>
  <c r="U130" i="11"/>
  <c r="U205" i="6"/>
  <c r="Y130" i="11"/>
  <c r="Y130" i="10"/>
  <c r="AC130" i="11"/>
  <c r="AC205" i="11" s="1"/>
  <c r="AC130" i="10"/>
  <c r="AG130" i="10"/>
  <c r="AG130" i="11"/>
  <c r="AG205" i="11" s="1"/>
  <c r="AK130" i="10"/>
  <c r="AK130" i="11"/>
  <c r="AK205" i="6"/>
  <c r="AO130" i="11"/>
  <c r="AO130" i="10"/>
  <c r="BL130" i="6"/>
  <c r="M133" i="6"/>
  <c r="U133" i="6"/>
  <c r="AC133" i="6"/>
  <c r="AK133" i="6"/>
  <c r="BT146" i="6"/>
  <c r="L158" i="6"/>
  <c r="AJ163" i="6"/>
  <c r="K173" i="6"/>
  <c r="AI173" i="6"/>
  <c r="K196" i="6"/>
  <c r="AI196" i="6"/>
  <c r="BJ204" i="6"/>
  <c r="BV212" i="6"/>
  <c r="BR288" i="6"/>
  <c r="BV292" i="6"/>
  <c r="BI293" i="6"/>
  <c r="BQ293" i="6"/>
  <c r="BG293" i="6"/>
  <c r="BK293" i="6"/>
  <c r="BV294" i="6"/>
  <c r="BO293" i="6"/>
  <c r="BT294" i="6"/>
  <c r="BS298" i="6"/>
  <c r="BM303" i="6"/>
  <c r="BR304" i="6"/>
  <c r="BX305" i="6"/>
  <c r="J365" i="6"/>
  <c r="P306" i="6"/>
  <c r="AV306" i="6"/>
  <c r="BW317" i="6"/>
  <c r="BS317" i="6"/>
  <c r="BR317" i="6"/>
  <c r="BZ322" i="6"/>
  <c r="BY322" i="6"/>
  <c r="BZ330" i="6"/>
  <c r="BY330" i="6"/>
  <c r="BF333" i="6"/>
  <c r="BZ335" i="6"/>
  <c r="BY335" i="6"/>
  <c r="BF341" i="6"/>
  <c r="BZ343" i="6"/>
  <c r="BY343" i="6"/>
  <c r="BF346" i="6"/>
  <c r="BZ348" i="6"/>
  <c r="BY348" i="6"/>
  <c r="BW354" i="6"/>
  <c r="BS354" i="6"/>
  <c r="BR354" i="6"/>
  <c r="BZ359" i="6"/>
  <c r="BY359" i="6"/>
  <c r="BF362" i="6"/>
  <c r="BW368" i="6"/>
  <c r="BS368" i="6"/>
  <c r="BR368" i="6"/>
  <c r="BR5" i="7"/>
  <c r="BW8" i="7"/>
  <c r="BS8" i="7"/>
  <c r="BR8" i="7"/>
  <c r="BW9" i="7"/>
  <c r="BZ13" i="7"/>
  <c r="BY13" i="7"/>
  <c r="W6" i="7"/>
  <c r="BM15" i="7"/>
  <c r="BN15" i="7"/>
  <c r="AM6" i="7"/>
  <c r="BK15" i="7"/>
  <c r="BW18" i="7"/>
  <c r="BS18" i="7"/>
  <c r="BR18" i="7"/>
  <c r="BW19" i="7"/>
  <c r="BZ23" i="7"/>
  <c r="BY23" i="7"/>
  <c r="BW26" i="7"/>
  <c r="BS26" i="7"/>
  <c r="BR26" i="7"/>
  <c r="K27" i="7"/>
  <c r="S27" i="7"/>
  <c r="AA27" i="7"/>
  <c r="AI27" i="7"/>
  <c r="AQ27" i="7"/>
  <c r="AQ28" i="7" s="1"/>
  <c r="AY27" i="7"/>
  <c r="AY28" i="7" s="1"/>
  <c r="BR30" i="7"/>
  <c r="BX31" i="7"/>
  <c r="BR37" i="7"/>
  <c r="BX38" i="7"/>
  <c r="BR45" i="7"/>
  <c r="BX46" i="7"/>
  <c r="BU47" i="7"/>
  <c r="BX48" i="7"/>
  <c r="BW54" i="7"/>
  <c r="BS54" i="7"/>
  <c r="BR54" i="7"/>
  <c r="F77" i="7"/>
  <c r="F70" i="7"/>
  <c r="F68" i="7"/>
  <c r="F65" i="7"/>
  <c r="F62" i="7"/>
  <c r="F60" i="7"/>
  <c r="F207" i="7"/>
  <c r="F205" i="7"/>
  <c r="F203" i="7"/>
  <c r="F201" i="7"/>
  <c r="F199" i="7"/>
  <c r="F196" i="7"/>
  <c r="F194" i="7"/>
  <c r="F191" i="7"/>
  <c r="F189" i="7"/>
  <c r="F186" i="7"/>
  <c r="F178" i="7"/>
  <c r="F176" i="7"/>
  <c r="F173" i="7"/>
  <c r="F171" i="7"/>
  <c r="F168" i="7"/>
  <c r="F166" i="7"/>
  <c r="F159" i="7"/>
  <c r="N77" i="7"/>
  <c r="N70" i="7"/>
  <c r="N68" i="7"/>
  <c r="N65" i="7"/>
  <c r="N62" i="7"/>
  <c r="N60" i="7"/>
  <c r="N207" i="7"/>
  <c r="N205" i="7"/>
  <c r="N203" i="7"/>
  <c r="N201" i="7"/>
  <c r="N199" i="7"/>
  <c r="N196" i="7"/>
  <c r="N194" i="7"/>
  <c r="N191" i="7"/>
  <c r="N186" i="7"/>
  <c r="N178" i="7"/>
  <c r="N176" i="7"/>
  <c r="N173" i="7"/>
  <c r="N171" i="7"/>
  <c r="N168" i="7"/>
  <c r="N166" i="7"/>
  <c r="N159" i="7"/>
  <c r="V77" i="7"/>
  <c r="V70" i="7"/>
  <c r="V68" i="7"/>
  <c r="V65" i="7"/>
  <c r="V62" i="7"/>
  <c r="V60" i="7"/>
  <c r="V207" i="7"/>
  <c r="V205" i="7"/>
  <c r="V203" i="7"/>
  <c r="V201" i="7"/>
  <c r="V199" i="7"/>
  <c r="V196" i="7"/>
  <c r="V194" i="7"/>
  <c r="V191" i="7"/>
  <c r="V189" i="7"/>
  <c r="V186" i="7"/>
  <c r="V178" i="7"/>
  <c r="V176" i="7"/>
  <c r="V173" i="7"/>
  <c r="V171" i="7"/>
  <c r="V168" i="7"/>
  <c r="V166" i="7"/>
  <c r="V159" i="7"/>
  <c r="V157" i="7"/>
  <c r="AD77" i="7"/>
  <c r="AD70" i="7"/>
  <c r="AD68" i="7"/>
  <c r="AD65" i="7"/>
  <c r="AD62" i="7"/>
  <c r="AD60" i="7"/>
  <c r="AD207" i="7"/>
  <c r="AD205" i="7"/>
  <c r="AD203" i="7"/>
  <c r="AD201" i="7"/>
  <c r="AD199" i="7"/>
  <c r="AD196" i="7"/>
  <c r="AD194" i="7"/>
  <c r="AD191" i="7"/>
  <c r="AD186" i="7"/>
  <c r="AD176" i="7"/>
  <c r="AD173" i="7"/>
  <c r="AD171" i="7"/>
  <c r="AD168" i="7"/>
  <c r="AD166" i="7"/>
  <c r="AD159" i="7"/>
  <c r="AD157" i="7"/>
  <c r="AL77" i="7"/>
  <c r="AL70" i="7"/>
  <c r="AL68" i="7"/>
  <c r="AL65" i="7"/>
  <c r="AL62" i="7"/>
  <c r="AL60" i="7"/>
  <c r="AL207" i="7"/>
  <c r="AL205" i="7"/>
  <c r="AL203" i="7"/>
  <c r="AL201" i="7"/>
  <c r="AL199" i="7"/>
  <c r="AL196" i="7"/>
  <c r="AL194" i="7"/>
  <c r="AL191" i="7"/>
  <c r="AL186" i="7"/>
  <c r="AL178" i="7"/>
  <c r="AL176" i="7"/>
  <c r="AL173" i="7"/>
  <c r="AL171" i="7"/>
  <c r="AL168" i="7"/>
  <c r="AL166" i="7"/>
  <c r="AL159" i="7"/>
  <c r="AL157" i="7"/>
  <c r="AT77" i="7"/>
  <c r="AT136" i="7" s="1"/>
  <c r="AT70" i="7"/>
  <c r="BB77" i="7"/>
  <c r="BB136" i="7" s="1"/>
  <c r="BB70" i="7"/>
  <c r="K83" i="10"/>
  <c r="K83" i="11"/>
  <c r="K158" i="11" s="1"/>
  <c r="BZ85" i="7"/>
  <c r="BY85" i="7"/>
  <c r="BN86" i="7"/>
  <c r="V94" i="7"/>
  <c r="BJ88" i="7"/>
  <c r="Z94" i="7"/>
  <c r="BK88" i="7"/>
  <c r="BM88" i="7"/>
  <c r="D89" i="7"/>
  <c r="BF89" i="7"/>
  <c r="BL89" i="7"/>
  <c r="BX90" i="7"/>
  <c r="BX92" i="7"/>
  <c r="AB169" i="7"/>
  <c r="BV94" i="7"/>
  <c r="M96" i="11"/>
  <c r="D96" i="11" s="1"/>
  <c r="M96" i="10"/>
  <c r="M98" i="7"/>
  <c r="AH176" i="7"/>
  <c r="BW102" i="7"/>
  <c r="BG104" i="7"/>
  <c r="AO179" i="7"/>
  <c r="BN104" i="7"/>
  <c r="F181" i="7"/>
  <c r="N181" i="7"/>
  <c r="V181" i="7"/>
  <c r="BJ106" i="7"/>
  <c r="BK106" i="7"/>
  <c r="AD181" i="7"/>
  <c r="AL181" i="7"/>
  <c r="BM106" i="7"/>
  <c r="D107" i="7"/>
  <c r="BF107" i="7"/>
  <c r="BG107" i="7"/>
  <c r="BL107" i="7"/>
  <c r="J108" i="7"/>
  <c r="J183" i="7" s="1"/>
  <c r="R108" i="7"/>
  <c r="Z108" i="7"/>
  <c r="AH108" i="7"/>
  <c r="AP108" i="7"/>
  <c r="AP183" i="7" s="1"/>
  <c r="BO108" i="7"/>
  <c r="BZ110" i="7"/>
  <c r="BY110" i="7"/>
  <c r="BK112" i="7"/>
  <c r="BG114" i="7"/>
  <c r="N189" i="7"/>
  <c r="AH189" i="7"/>
  <c r="BT115" i="7"/>
  <c r="BW116" i="7"/>
  <c r="BS116" i="7"/>
  <c r="BR116" i="7"/>
  <c r="J117" i="7"/>
  <c r="AK192" i="7"/>
  <c r="BR120" i="7"/>
  <c r="W196" i="7"/>
  <c r="BJ121" i="7"/>
  <c r="BN121" i="7"/>
  <c r="BL121" i="7"/>
  <c r="P123" i="11"/>
  <c r="P133" i="11" s="1"/>
  <c r="P123" i="10"/>
  <c r="X198" i="7"/>
  <c r="BM123" i="7"/>
  <c r="BH123" i="7"/>
  <c r="O205" i="7"/>
  <c r="BL130" i="7"/>
  <c r="AI205" i="7"/>
  <c r="BM130" i="7"/>
  <c r="BF130" i="7"/>
  <c r="BN130" i="7"/>
  <c r="BX131" i="7"/>
  <c r="L133" i="7"/>
  <c r="T133" i="7"/>
  <c r="AB133" i="7"/>
  <c r="AB208" i="7" s="1"/>
  <c r="AJ133" i="7"/>
  <c r="BV133" i="7"/>
  <c r="AL134" i="7"/>
  <c r="K158" i="7"/>
  <c r="AI187" i="7"/>
  <c r="F213" i="7"/>
  <c r="N213" i="7"/>
  <c r="V213" i="7"/>
  <c r="AD213" i="7"/>
  <c r="AL213" i="7"/>
  <c r="BF214" i="7"/>
  <c r="BU292" i="7"/>
  <c r="BX292" i="7"/>
  <c r="BW298" i="7"/>
  <c r="BS298" i="7"/>
  <c r="BR298" i="7"/>
  <c r="O365" i="7"/>
  <c r="BL306" i="7"/>
  <c r="BR327" i="7"/>
  <c r="BW327" i="7"/>
  <c r="BS327" i="7"/>
  <c r="BW333" i="7"/>
  <c r="BS333" i="7"/>
  <c r="BR333" i="7"/>
  <c r="BW346" i="7"/>
  <c r="BS346" i="7"/>
  <c r="BR346" i="7"/>
  <c r="BZ13" i="8"/>
  <c r="BY13" i="8"/>
  <c r="BF215" i="8"/>
  <c r="D215" i="8"/>
  <c r="BI94" i="8"/>
  <c r="M179" i="8"/>
  <c r="BK104" i="8"/>
  <c r="BK179" i="8" s="1"/>
  <c r="BW146" i="8"/>
  <c r="BS146" i="8"/>
  <c r="BR146" i="8"/>
  <c r="BQ48" i="4"/>
  <c r="G215" i="4"/>
  <c r="G213" i="4"/>
  <c r="G208" i="4"/>
  <c r="G206" i="4"/>
  <c r="G204" i="4"/>
  <c r="G202" i="4"/>
  <c r="G200" i="4"/>
  <c r="G198" i="4"/>
  <c r="G195" i="4"/>
  <c r="G192" i="4"/>
  <c r="G190" i="4"/>
  <c r="G187" i="4"/>
  <c r="G185" i="4"/>
  <c r="G182" i="4"/>
  <c r="G179" i="4"/>
  <c r="G177" i="4"/>
  <c r="G175" i="4"/>
  <c r="G172" i="4"/>
  <c r="G169" i="4"/>
  <c r="G167" i="4"/>
  <c r="G165" i="4"/>
  <c r="G163" i="4"/>
  <c r="G160" i="4"/>
  <c r="G158" i="4"/>
  <c r="K215" i="4"/>
  <c r="K213" i="4"/>
  <c r="K208" i="4"/>
  <c r="K206" i="4"/>
  <c r="K204" i="4"/>
  <c r="K202" i="4"/>
  <c r="K200" i="4"/>
  <c r="K198" i="4"/>
  <c r="K195" i="4"/>
  <c r="K192" i="4"/>
  <c r="K190" i="4"/>
  <c r="K187" i="4"/>
  <c r="K185" i="4"/>
  <c r="K182" i="4"/>
  <c r="K179" i="4"/>
  <c r="K177" i="4"/>
  <c r="K175" i="4"/>
  <c r="K172" i="4"/>
  <c r="K169" i="4"/>
  <c r="K167" i="4"/>
  <c r="K165" i="4"/>
  <c r="K163" i="4"/>
  <c r="K160" i="4"/>
  <c r="K158" i="4"/>
  <c r="O215" i="4"/>
  <c r="O213" i="4"/>
  <c r="O208" i="4"/>
  <c r="O206" i="4"/>
  <c r="O204" i="4"/>
  <c r="O202" i="4"/>
  <c r="O200" i="4"/>
  <c r="O198" i="4"/>
  <c r="O195" i="4"/>
  <c r="O192" i="4"/>
  <c r="O190" i="4"/>
  <c r="O187" i="4"/>
  <c r="O185" i="4"/>
  <c r="O182" i="4"/>
  <c r="O177" i="4"/>
  <c r="O175" i="4"/>
  <c r="O172" i="4"/>
  <c r="O169" i="4"/>
  <c r="O167" i="4"/>
  <c r="O165" i="4"/>
  <c r="O163" i="4"/>
  <c r="O160" i="4"/>
  <c r="O158" i="4"/>
  <c r="S215" i="4"/>
  <c r="S213" i="4"/>
  <c r="S208" i="4"/>
  <c r="S206" i="4"/>
  <c r="S204" i="4"/>
  <c r="S202" i="4"/>
  <c r="S200" i="4"/>
  <c r="S198" i="4"/>
  <c r="S195" i="4"/>
  <c r="S192" i="4"/>
  <c r="S190" i="4"/>
  <c r="S187" i="4"/>
  <c r="S185" i="4"/>
  <c r="S182" i="4"/>
  <c r="S179" i="4"/>
  <c r="S177" i="4"/>
  <c r="S175" i="4"/>
  <c r="S172" i="4"/>
  <c r="S169" i="4"/>
  <c r="S167" i="4"/>
  <c r="S165" i="4"/>
  <c r="S163" i="4"/>
  <c r="S160" i="4"/>
  <c r="S158" i="4"/>
  <c r="W215" i="4"/>
  <c r="W213" i="4"/>
  <c r="W208" i="4"/>
  <c r="W206" i="4"/>
  <c r="W204" i="4"/>
  <c r="W202" i="4"/>
  <c r="W200" i="4"/>
  <c r="W198" i="4"/>
  <c r="W195" i="4"/>
  <c r="W192" i="4"/>
  <c r="W190" i="4"/>
  <c r="W187" i="4"/>
  <c r="W185" i="4"/>
  <c r="W182" i="4"/>
  <c r="W179" i="4"/>
  <c r="W177" i="4"/>
  <c r="W175" i="4"/>
  <c r="W172" i="4"/>
  <c r="W169" i="4"/>
  <c r="W167" i="4"/>
  <c r="W165" i="4"/>
  <c r="W163" i="4"/>
  <c r="W160" i="4"/>
  <c r="W158" i="4"/>
  <c r="AA215" i="4"/>
  <c r="AA213" i="4"/>
  <c r="AA208" i="4"/>
  <c r="AA206" i="4"/>
  <c r="AA204" i="4"/>
  <c r="AA202" i="4"/>
  <c r="AA200" i="4"/>
  <c r="AA198" i="4"/>
  <c r="AA195" i="4"/>
  <c r="AA192" i="4"/>
  <c r="AA190" i="4"/>
  <c r="AA187" i="4"/>
  <c r="AA185" i="4"/>
  <c r="AA182" i="4"/>
  <c r="AA179" i="4"/>
  <c r="AA177" i="4"/>
  <c r="AA175" i="4"/>
  <c r="AA172" i="4"/>
  <c r="AA169" i="4"/>
  <c r="AA167" i="4"/>
  <c r="AA165" i="4"/>
  <c r="AA163" i="4"/>
  <c r="AA160" i="4"/>
  <c r="AA158" i="4"/>
  <c r="AE215" i="4"/>
  <c r="AE213" i="4"/>
  <c r="AE208" i="4"/>
  <c r="AE206" i="4"/>
  <c r="AE204" i="4"/>
  <c r="AE202" i="4"/>
  <c r="AE200" i="4"/>
  <c r="AE198" i="4"/>
  <c r="AE195" i="4"/>
  <c r="AE192" i="4"/>
  <c r="AE190" i="4"/>
  <c r="AE187" i="4"/>
  <c r="AE185" i="4"/>
  <c r="AE182" i="4"/>
  <c r="AE177" i="4"/>
  <c r="AE175" i="4"/>
  <c r="AE172" i="4"/>
  <c r="AE169" i="4"/>
  <c r="AE167" i="4"/>
  <c r="AE165" i="4"/>
  <c r="AE163" i="4"/>
  <c r="AE160" i="4"/>
  <c r="AE158" i="4"/>
  <c r="AI215" i="4"/>
  <c r="AI213" i="4"/>
  <c r="AI208" i="4"/>
  <c r="AI206" i="4"/>
  <c r="AI204" i="4"/>
  <c r="AI202" i="4"/>
  <c r="AI200" i="4"/>
  <c r="AI198" i="4"/>
  <c r="AI195" i="4"/>
  <c r="AI192" i="4"/>
  <c r="AI190" i="4"/>
  <c r="AI187" i="4"/>
  <c r="AI185" i="4"/>
  <c r="AI182" i="4"/>
  <c r="AI179" i="4"/>
  <c r="AI177" i="4"/>
  <c r="AI175" i="4"/>
  <c r="AI172" i="4"/>
  <c r="AI169" i="4"/>
  <c r="AI167" i="4"/>
  <c r="AI165" i="4"/>
  <c r="AI163" i="4"/>
  <c r="AI160" i="4"/>
  <c r="AI158" i="4"/>
  <c r="AM215" i="4"/>
  <c r="AM213" i="4"/>
  <c r="BN213" i="4" s="1"/>
  <c r="AM208" i="4"/>
  <c r="AM206" i="4"/>
  <c r="AM204" i="4"/>
  <c r="AM202" i="4"/>
  <c r="AM200" i="4"/>
  <c r="AM198" i="4"/>
  <c r="AM195" i="4"/>
  <c r="AM192" i="4"/>
  <c r="AM190" i="4"/>
  <c r="AM185" i="4"/>
  <c r="AM182" i="4"/>
  <c r="AM179" i="4"/>
  <c r="AM177" i="4"/>
  <c r="AM175" i="4"/>
  <c r="AM172" i="4"/>
  <c r="AM167" i="4"/>
  <c r="AM165" i="4"/>
  <c r="AM163" i="4"/>
  <c r="AM160" i="4"/>
  <c r="AM158" i="4"/>
  <c r="AQ215" i="4"/>
  <c r="AQ213" i="4"/>
  <c r="AQ208" i="4"/>
  <c r="AQ206" i="4"/>
  <c r="AQ204" i="4"/>
  <c r="AQ202" i="4"/>
  <c r="AQ200" i="4"/>
  <c r="AQ198" i="4"/>
  <c r="AQ195" i="4"/>
  <c r="AQ192" i="4"/>
  <c r="AQ190" i="4"/>
  <c r="AQ187" i="4"/>
  <c r="AQ185" i="4"/>
  <c r="AQ182" i="4"/>
  <c r="AQ179" i="4"/>
  <c r="AQ177" i="4"/>
  <c r="AQ175" i="4"/>
  <c r="AQ172" i="4"/>
  <c r="AQ169" i="4"/>
  <c r="AQ167" i="4"/>
  <c r="AQ165" i="4"/>
  <c r="AQ163" i="4"/>
  <c r="AQ160" i="4"/>
  <c r="AQ158" i="4"/>
  <c r="AQ153" i="4"/>
  <c r="AU215" i="4"/>
  <c r="AU213" i="4"/>
  <c r="AU208" i="4"/>
  <c r="AU206" i="4"/>
  <c r="AU204" i="4"/>
  <c r="AU202" i="4"/>
  <c r="AU200" i="4"/>
  <c r="AU198" i="4"/>
  <c r="AU195" i="4"/>
  <c r="AU192" i="4"/>
  <c r="AU190" i="4"/>
  <c r="AU187" i="4"/>
  <c r="AU185" i="4"/>
  <c r="AU182" i="4"/>
  <c r="AU179" i="4"/>
  <c r="AU177" i="4"/>
  <c r="AU175" i="4"/>
  <c r="AU172" i="4"/>
  <c r="AU169" i="4"/>
  <c r="AU167" i="4"/>
  <c r="AU165" i="4"/>
  <c r="AU163" i="4"/>
  <c r="AU160" i="4"/>
  <c r="AU158" i="4"/>
  <c r="AU153" i="4"/>
  <c r="AY215" i="4"/>
  <c r="AY213" i="4"/>
  <c r="AY208" i="4"/>
  <c r="AY206" i="4"/>
  <c r="AY204" i="4"/>
  <c r="AY202" i="4"/>
  <c r="AY200" i="4"/>
  <c r="AY198" i="4"/>
  <c r="AY195" i="4"/>
  <c r="AY192" i="4"/>
  <c r="AY190" i="4"/>
  <c r="AY187" i="4"/>
  <c r="AY185" i="4"/>
  <c r="AY182" i="4"/>
  <c r="AY179" i="4"/>
  <c r="AY177" i="4"/>
  <c r="AY175" i="4"/>
  <c r="AY172" i="4"/>
  <c r="AY169" i="4"/>
  <c r="AY167" i="4"/>
  <c r="AY165" i="4"/>
  <c r="AY163" i="4"/>
  <c r="AY160" i="4"/>
  <c r="AY158" i="4"/>
  <c r="AY153" i="4"/>
  <c r="BC215" i="4"/>
  <c r="BC213" i="4"/>
  <c r="BC208" i="4"/>
  <c r="BC206" i="4"/>
  <c r="BC204" i="4"/>
  <c r="BC202" i="4"/>
  <c r="BC200" i="4"/>
  <c r="BC198" i="4"/>
  <c r="BC195" i="4"/>
  <c r="BC192" i="4"/>
  <c r="BC190" i="4"/>
  <c r="BC187" i="4"/>
  <c r="BC185" i="4"/>
  <c r="BC182" i="4"/>
  <c r="BC179" i="4"/>
  <c r="BC177" i="4"/>
  <c r="BC175" i="4"/>
  <c r="BC172" i="4"/>
  <c r="BC169" i="4"/>
  <c r="BC167" i="4"/>
  <c r="BC165" i="4"/>
  <c r="BC163" i="4"/>
  <c r="BC160" i="4"/>
  <c r="BC158" i="4"/>
  <c r="BC153" i="4"/>
  <c r="BL73" i="4"/>
  <c r="BP73" i="4"/>
  <c r="BQ82" i="4"/>
  <c r="BV82" i="4" s="1"/>
  <c r="BF88" i="4"/>
  <c r="BJ88" i="4"/>
  <c r="BT88" i="4" s="1"/>
  <c r="I94" i="4"/>
  <c r="BG94" i="4" s="1"/>
  <c r="BK96" i="4"/>
  <c r="BT96" i="4" s="1"/>
  <c r="BL100" i="4"/>
  <c r="BP100" i="4"/>
  <c r="BV100" i="4" s="1"/>
  <c r="AI104" i="4"/>
  <c r="BM104" i="4" s="1"/>
  <c r="BQ106" i="4"/>
  <c r="BV106" i="4" s="1"/>
  <c r="BF110" i="4"/>
  <c r="BJ110" i="4"/>
  <c r="BT110" i="4" s="1"/>
  <c r="I112" i="4"/>
  <c r="BG112" i="4" s="1"/>
  <c r="BG114" i="4"/>
  <c r="BF119" i="4"/>
  <c r="BJ119" i="4"/>
  <c r="BT119" i="4" s="1"/>
  <c r="I121" i="4"/>
  <c r="BG121" i="4" s="1"/>
  <c r="BK123" i="4"/>
  <c r="D130" i="4"/>
  <c r="D132" i="4"/>
  <c r="AU152" i="4"/>
  <c r="AR153" i="4"/>
  <c r="W157" i="4"/>
  <c r="AB157" i="4"/>
  <c r="AM157" i="4"/>
  <c r="AR157" i="4"/>
  <c r="BC157" i="4"/>
  <c r="H158" i="4"/>
  <c r="X158" i="4"/>
  <c r="AN158" i="4"/>
  <c r="BD158" i="4"/>
  <c r="H159" i="4"/>
  <c r="S159" i="4"/>
  <c r="X159" i="4"/>
  <c r="AI159" i="4"/>
  <c r="AN159" i="4"/>
  <c r="AY159" i="4"/>
  <c r="BD159" i="4"/>
  <c r="T160" i="4"/>
  <c r="AJ160" i="4"/>
  <c r="AZ160" i="4"/>
  <c r="O161" i="4"/>
  <c r="AE161" i="4"/>
  <c r="AU161" i="4"/>
  <c r="AZ161" i="4"/>
  <c r="P163" i="4"/>
  <c r="AF163" i="4"/>
  <c r="AV163" i="4"/>
  <c r="K164" i="4"/>
  <c r="P164" i="4"/>
  <c r="AA164" i="4"/>
  <c r="AF164" i="4"/>
  <c r="AQ164" i="4"/>
  <c r="AV164" i="4"/>
  <c r="L165" i="4"/>
  <c r="AB165" i="4"/>
  <c r="AR165" i="4"/>
  <c r="G166" i="4"/>
  <c r="L166" i="4"/>
  <c r="W166" i="4"/>
  <c r="AB166" i="4"/>
  <c r="AM166" i="4"/>
  <c r="AR166" i="4"/>
  <c r="BC166" i="4"/>
  <c r="H167" i="4"/>
  <c r="X167" i="4"/>
  <c r="AN167" i="4"/>
  <c r="BD167" i="4"/>
  <c r="H168" i="4"/>
  <c r="S168" i="4"/>
  <c r="X168" i="4"/>
  <c r="AI168" i="4"/>
  <c r="AN168" i="4"/>
  <c r="AY168" i="4"/>
  <c r="BD168" i="4"/>
  <c r="T169" i="4"/>
  <c r="AJ169" i="4"/>
  <c r="AZ169" i="4"/>
  <c r="O171" i="4"/>
  <c r="T171" i="4"/>
  <c r="AE171" i="4"/>
  <c r="AJ171" i="4"/>
  <c r="AU171" i="4"/>
  <c r="AZ171" i="4"/>
  <c r="P172" i="4"/>
  <c r="AF172" i="4"/>
  <c r="AV172" i="4"/>
  <c r="K173" i="4"/>
  <c r="P173" i="4"/>
  <c r="AA173" i="4"/>
  <c r="AF173" i="4"/>
  <c r="AQ173" i="4"/>
  <c r="AV173" i="4"/>
  <c r="L175" i="4"/>
  <c r="AB175" i="4"/>
  <c r="AR175" i="4"/>
  <c r="G176" i="4"/>
  <c r="L176" i="4"/>
  <c r="W176" i="4"/>
  <c r="AB176" i="4"/>
  <c r="AM176" i="4"/>
  <c r="AR176" i="4"/>
  <c r="BC176" i="4"/>
  <c r="H177" i="4"/>
  <c r="X177" i="4"/>
  <c r="AN177" i="4"/>
  <c r="BD177" i="4"/>
  <c r="H178" i="4"/>
  <c r="S178" i="4"/>
  <c r="X178" i="4"/>
  <c r="AI178" i="4"/>
  <c r="AN178" i="4"/>
  <c r="AY178" i="4"/>
  <c r="BD178" i="4"/>
  <c r="T179" i="4"/>
  <c r="AJ179" i="4"/>
  <c r="AZ179" i="4"/>
  <c r="O181" i="4"/>
  <c r="T181" i="4"/>
  <c r="AE181" i="4"/>
  <c r="AJ181" i="4"/>
  <c r="AU181" i="4"/>
  <c r="AZ181" i="4"/>
  <c r="P182" i="4"/>
  <c r="AF182" i="4"/>
  <c r="AV182" i="4"/>
  <c r="K183" i="4"/>
  <c r="P183" i="4"/>
  <c r="AA183" i="4"/>
  <c r="AF183" i="4"/>
  <c r="AQ183" i="4"/>
  <c r="AV183" i="4"/>
  <c r="L185" i="4"/>
  <c r="AB185" i="4"/>
  <c r="AR185" i="4"/>
  <c r="G186" i="4"/>
  <c r="L186" i="4"/>
  <c r="W186" i="4"/>
  <c r="AB186" i="4"/>
  <c r="AM186" i="4"/>
  <c r="AR186" i="4"/>
  <c r="BC186" i="4"/>
  <c r="H187" i="4"/>
  <c r="X187" i="4"/>
  <c r="AN187" i="4"/>
  <c r="BD187" i="4"/>
  <c r="H189" i="4"/>
  <c r="S189" i="4"/>
  <c r="X189" i="4"/>
  <c r="AI189" i="4"/>
  <c r="AN189" i="4"/>
  <c r="AY189" i="4"/>
  <c r="BD189" i="4"/>
  <c r="T190" i="4"/>
  <c r="AJ190" i="4"/>
  <c r="AZ190" i="4"/>
  <c r="O191" i="4"/>
  <c r="T191" i="4"/>
  <c r="AE191" i="4"/>
  <c r="AJ191" i="4"/>
  <c r="AU191" i="4"/>
  <c r="AZ191" i="4"/>
  <c r="AF192" i="4"/>
  <c r="AV192" i="4"/>
  <c r="K194" i="4"/>
  <c r="P194" i="4"/>
  <c r="AA194" i="4"/>
  <c r="AF194" i="4"/>
  <c r="AQ194" i="4"/>
  <c r="AV194" i="4"/>
  <c r="L195" i="4"/>
  <c r="AB195" i="4"/>
  <c r="AR195" i="4"/>
  <c r="G196" i="4"/>
  <c r="L196" i="4"/>
  <c r="W196" i="4"/>
  <c r="AB196" i="4"/>
  <c r="AM196" i="4"/>
  <c r="AR196" i="4"/>
  <c r="BC196" i="4"/>
  <c r="H198" i="4"/>
  <c r="X198" i="4"/>
  <c r="AN198" i="4"/>
  <c r="BD198" i="4"/>
  <c r="H199" i="4"/>
  <c r="S199" i="4"/>
  <c r="X199" i="4"/>
  <c r="AI199" i="4"/>
  <c r="AN199" i="4"/>
  <c r="AY199" i="4"/>
  <c r="BD199" i="4"/>
  <c r="T200" i="4"/>
  <c r="AJ200" i="4"/>
  <c r="AZ200" i="4"/>
  <c r="O201" i="4"/>
  <c r="T201" i="4"/>
  <c r="AE201" i="4"/>
  <c r="AJ201" i="4"/>
  <c r="AU201" i="4"/>
  <c r="AZ201" i="4"/>
  <c r="P202" i="4"/>
  <c r="AF202" i="4"/>
  <c r="AV202" i="4"/>
  <c r="K203" i="4"/>
  <c r="P203" i="4"/>
  <c r="AA203" i="4"/>
  <c r="AF203" i="4"/>
  <c r="AQ203" i="4"/>
  <c r="AV203" i="4"/>
  <c r="L204" i="4"/>
  <c r="AB204" i="4"/>
  <c r="AR204" i="4"/>
  <c r="G205" i="4"/>
  <c r="L205" i="4"/>
  <c r="W205" i="4"/>
  <c r="AB205" i="4"/>
  <c r="AM205" i="4"/>
  <c r="AR205" i="4"/>
  <c r="BC205" i="4"/>
  <c r="H206" i="4"/>
  <c r="X206" i="4"/>
  <c r="AN206" i="4"/>
  <c r="BD206" i="4"/>
  <c r="S207" i="4"/>
  <c r="AI207" i="4"/>
  <c r="AY207" i="4"/>
  <c r="BD207" i="4"/>
  <c r="T208" i="4"/>
  <c r="AJ208" i="4"/>
  <c r="AZ208" i="4"/>
  <c r="O212" i="4"/>
  <c r="AE212" i="4"/>
  <c r="AU212" i="4"/>
  <c r="AZ212" i="4"/>
  <c r="P213" i="4"/>
  <c r="AF213" i="4"/>
  <c r="AV213" i="4"/>
  <c r="K214" i="4"/>
  <c r="AA214" i="4"/>
  <c r="AQ214" i="4"/>
  <c r="AV214" i="4"/>
  <c r="BP214" i="4" s="1"/>
  <c r="L215" i="4"/>
  <c r="AB215" i="4"/>
  <c r="AR215" i="4"/>
  <c r="BO215" i="4" s="1"/>
  <c r="AM216" i="4"/>
  <c r="AR216" i="4"/>
  <c r="BO216" i="4" s="1"/>
  <c r="BC216" i="4"/>
  <c r="BP283" i="4"/>
  <c r="BP293" i="4" s="1"/>
  <c r="BO283" i="4"/>
  <c r="BV283" i="4" s="1"/>
  <c r="BM284" i="4"/>
  <c r="BU284" i="4" s="1"/>
  <c r="BN284" i="4"/>
  <c r="BF285" i="4"/>
  <c r="BO286" i="4"/>
  <c r="BL287" i="4"/>
  <c r="BI288" i="4"/>
  <c r="BT288" i="4" s="1"/>
  <c r="AV292" i="4"/>
  <c r="BJ294" i="4"/>
  <c r="BJ293" i="4" s="1"/>
  <c r="BG296" i="4"/>
  <c r="BF296" i="4"/>
  <c r="BQ296" i="4"/>
  <c r="D297" i="4"/>
  <c r="BF297" i="4"/>
  <c r="I298" i="4"/>
  <c r="BG298" i="4" s="1"/>
  <c r="D302" i="4"/>
  <c r="BF302" i="4"/>
  <c r="BK302" i="4"/>
  <c r="I303" i="4"/>
  <c r="BQ303" i="4"/>
  <c r="M306" i="4"/>
  <c r="BH312" i="4"/>
  <c r="BS312" i="4" s="1"/>
  <c r="D314" i="4"/>
  <c r="BP314" i="4"/>
  <c r="BV314" i="4" s="1"/>
  <c r="D317" i="4"/>
  <c r="BP317" i="4"/>
  <c r="BO317" i="4"/>
  <c r="BN318" i="4"/>
  <c r="BX318" i="4" s="1"/>
  <c r="BL319" i="4"/>
  <c r="BJ320" i="4"/>
  <c r="BF322" i="4"/>
  <c r="E323" i="4"/>
  <c r="AV323" i="4"/>
  <c r="BA323" i="4"/>
  <c r="BF327" i="4"/>
  <c r="BG325" i="4"/>
  <c r="BQ325" i="4"/>
  <c r="BH326" i="4"/>
  <c r="BS326" i="4" s="1"/>
  <c r="BH329" i="4"/>
  <c r="BQ329" i="4"/>
  <c r="BP331" i="4"/>
  <c r="BN332" i="4"/>
  <c r="BR332" i="4" s="1"/>
  <c r="M333" i="4"/>
  <c r="BH333" i="4" s="1"/>
  <c r="BN335" i="4"/>
  <c r="BI335" i="4"/>
  <c r="BT335" i="4" s="1"/>
  <c r="BO335" i="4"/>
  <c r="BV335" i="4" s="1"/>
  <c r="BL336" i="4"/>
  <c r="AM337" i="4"/>
  <c r="BN337" i="4" s="1"/>
  <c r="BX337" i="4" s="1"/>
  <c r="BL341" i="4"/>
  <c r="BI339" i="4"/>
  <c r="BT339" i="4" s="1"/>
  <c r="BN339" i="4"/>
  <c r="BJ340" i="4"/>
  <c r="BT340" i="4" s="1"/>
  <c r="V341" i="4"/>
  <c r="BJ341" i="4" s="1"/>
  <c r="AR341" i="4"/>
  <c r="BO341" i="4" s="1"/>
  <c r="BV341" i="4" s="1"/>
  <c r="BJ343" i="4"/>
  <c r="BF345" i="4"/>
  <c r="BF350" i="4"/>
  <c r="BG348" i="4"/>
  <c r="BQ348" i="4"/>
  <c r="BH349" i="4"/>
  <c r="BW349" i="4" s="1"/>
  <c r="BH352" i="4"/>
  <c r="BF352" i="4"/>
  <c r="BQ352" i="4"/>
  <c r="BV352" i="4" s="1"/>
  <c r="BP354" i="4"/>
  <c r="BN355" i="4"/>
  <c r="BR355" i="4" s="1"/>
  <c r="BL356" i="4"/>
  <c r="BJ357" i="4"/>
  <c r="BT357" i="4" s="1"/>
  <c r="BF359" i="4"/>
  <c r="BH360" i="4"/>
  <c r="BW360" i="4" s="1"/>
  <c r="I362" i="4"/>
  <c r="BG362" i="4" s="1"/>
  <c r="AJ362" i="4"/>
  <c r="BF369" i="4"/>
  <c r="M369" i="4"/>
  <c r="BH369" i="4" s="1"/>
  <c r="BH368" i="4"/>
  <c r="BF368" i="4"/>
  <c r="BK368" i="4"/>
  <c r="BQ368" i="4"/>
  <c r="BV368" i="4" s="1"/>
  <c r="AJ369" i="4"/>
  <c r="BM369" i="4" s="1"/>
  <c r="BV5" i="5"/>
  <c r="BY5" i="5"/>
  <c r="BT8" i="5"/>
  <c r="BR10" i="5"/>
  <c r="BR11" i="5"/>
  <c r="BV13" i="5"/>
  <c r="BY13" i="5"/>
  <c r="BX14" i="5"/>
  <c r="BN15" i="5"/>
  <c r="BI15" i="5"/>
  <c r="BT15" i="5" s="1"/>
  <c r="BX16" i="5"/>
  <c r="BT18" i="5"/>
  <c r="BR20" i="5"/>
  <c r="BW20" i="5"/>
  <c r="BR21" i="5"/>
  <c r="BV23" i="5"/>
  <c r="BY23" i="5"/>
  <c r="BX24" i="5"/>
  <c r="BT26" i="5"/>
  <c r="O27" i="5"/>
  <c r="O28" i="5" s="1"/>
  <c r="T27" i="5"/>
  <c r="T28" i="5" s="1"/>
  <c r="Z27" i="5"/>
  <c r="AE27" i="5"/>
  <c r="AJ27" i="5"/>
  <c r="AJ28" i="5" s="1"/>
  <c r="AU27" i="5"/>
  <c r="AU28" i="5" s="1"/>
  <c r="AZ27" i="5"/>
  <c r="BR29" i="5"/>
  <c r="BV31" i="5"/>
  <c r="BY31" i="5"/>
  <c r="BT34" i="5"/>
  <c r="BR37" i="5"/>
  <c r="BW37" i="5"/>
  <c r="BR38" i="5"/>
  <c r="BV40" i="5"/>
  <c r="BY40" i="5"/>
  <c r="BX41" i="5"/>
  <c r="BT43" i="5"/>
  <c r="BR45" i="5"/>
  <c r="BW45" i="5"/>
  <c r="BR46" i="5"/>
  <c r="BR48" i="5"/>
  <c r="BV50" i="5"/>
  <c r="BY50" i="5"/>
  <c r="BX51" i="5"/>
  <c r="BF61" i="5"/>
  <c r="BJ61" i="5"/>
  <c r="BN61" i="5"/>
  <c r="BF62" i="5"/>
  <c r="BJ65" i="5"/>
  <c r="BN68" i="5"/>
  <c r="BG68" i="5"/>
  <c r="BG65" i="5"/>
  <c r="BG62" i="5"/>
  <c r="BG60" i="5"/>
  <c r="BK68" i="5"/>
  <c r="BK65" i="5"/>
  <c r="BK62" i="5"/>
  <c r="BK60" i="5"/>
  <c r="BO68" i="5"/>
  <c r="BO65" i="5"/>
  <c r="BO62" i="5"/>
  <c r="BO60" i="5"/>
  <c r="BS73" i="5"/>
  <c r="BX73" i="5"/>
  <c r="BH74" i="5"/>
  <c r="BM74" i="5"/>
  <c r="BR75" i="5"/>
  <c r="BW75" i="5"/>
  <c r="BW76" i="5"/>
  <c r="BS76" i="5"/>
  <c r="BR76" i="5"/>
  <c r="I77" i="5"/>
  <c r="N136" i="5"/>
  <c r="Y77" i="5"/>
  <c r="BJ77" i="5" s="1"/>
  <c r="AD136" i="5"/>
  <c r="AO77" i="5"/>
  <c r="AT136" i="5"/>
  <c r="E78" i="5"/>
  <c r="F78" i="5" s="1"/>
  <c r="G78" i="5" s="1"/>
  <c r="H78" i="5" s="1"/>
  <c r="I78" i="5" s="1"/>
  <c r="J78" i="5" s="1"/>
  <c r="K78" i="5" s="1"/>
  <c r="L78" i="5" s="1"/>
  <c r="M78" i="5" s="1"/>
  <c r="N78" i="5" s="1"/>
  <c r="O78" i="5" s="1"/>
  <c r="P78" i="5" s="1"/>
  <c r="Q78" i="5" s="1"/>
  <c r="R78" i="5" s="1"/>
  <c r="S78" i="5" s="1"/>
  <c r="T78" i="5" s="1"/>
  <c r="U78" i="5" s="1"/>
  <c r="V78" i="5" s="1"/>
  <c r="W78" i="5" s="1"/>
  <c r="X78" i="5" s="1"/>
  <c r="Y78" i="5" s="1"/>
  <c r="Z78" i="5" s="1"/>
  <c r="AA78" i="5" s="1"/>
  <c r="AB78" i="5" s="1"/>
  <c r="AC78" i="5" s="1"/>
  <c r="AD78" i="5" s="1"/>
  <c r="AE78" i="5" s="1"/>
  <c r="AF78" i="5" s="1"/>
  <c r="AG78" i="5" s="1"/>
  <c r="AH78" i="5" s="1"/>
  <c r="AI78" i="5" s="1"/>
  <c r="AJ78" i="5" s="1"/>
  <c r="AK78" i="5" s="1"/>
  <c r="AL78" i="5" s="1"/>
  <c r="AM78" i="5" s="1"/>
  <c r="AN78" i="5" s="1"/>
  <c r="AO78" i="5" s="1"/>
  <c r="AP78" i="5" s="1"/>
  <c r="AQ78" i="5" s="1"/>
  <c r="AR78" i="5" s="1"/>
  <c r="AS78" i="5" s="1"/>
  <c r="AT78" i="5" s="1"/>
  <c r="AU78" i="5" s="1"/>
  <c r="AV78" i="5" s="1"/>
  <c r="AW78" i="5" s="1"/>
  <c r="AX78" i="5" s="1"/>
  <c r="AY78" i="5" s="1"/>
  <c r="AZ78" i="5" s="1"/>
  <c r="BA78" i="5" s="1"/>
  <c r="BB78" i="5" s="1"/>
  <c r="BC78" i="5" s="1"/>
  <c r="BD78" i="5" s="1"/>
  <c r="BE78" i="5" s="1"/>
  <c r="BF78" i="5" s="1"/>
  <c r="BG78" i="5" s="1"/>
  <c r="BH78" i="5" s="1"/>
  <c r="BI78" i="5" s="1"/>
  <c r="BJ78" i="5" s="1"/>
  <c r="BK78" i="5" s="1"/>
  <c r="BL78" i="5" s="1"/>
  <c r="BM78" i="5" s="1"/>
  <c r="BN78" i="5" s="1"/>
  <c r="BO78" i="5" s="1"/>
  <c r="BP78" i="5" s="1"/>
  <c r="BQ78" i="5" s="1"/>
  <c r="I79" i="5"/>
  <c r="D79" i="5" s="1"/>
  <c r="O79" i="5"/>
  <c r="AE79" i="5"/>
  <c r="AU79" i="5"/>
  <c r="BT83" i="5"/>
  <c r="BR85" i="5"/>
  <c r="E134" i="5"/>
  <c r="I134" i="5"/>
  <c r="BG134" i="5" s="1"/>
  <c r="M134" i="5"/>
  <c r="Q134" i="5"/>
  <c r="U134" i="5"/>
  <c r="Y134" i="5"/>
  <c r="AC134" i="5"/>
  <c r="AG134" i="5"/>
  <c r="AK134" i="5"/>
  <c r="AO134" i="5"/>
  <c r="AS134" i="5"/>
  <c r="AW134" i="5"/>
  <c r="AW136" i="5" s="1"/>
  <c r="BA134" i="5"/>
  <c r="BG86" i="5"/>
  <c r="BQ86" i="5"/>
  <c r="D94" i="5"/>
  <c r="D95" i="5" s="1"/>
  <c r="BO94" i="5"/>
  <c r="BX96" i="5"/>
  <c r="BP98" i="5"/>
  <c r="BM104" i="5"/>
  <c r="BU104" i="5" s="1"/>
  <c r="BR106" i="5"/>
  <c r="BJ108" i="5"/>
  <c r="BW110" i="5"/>
  <c r="BS110" i="5"/>
  <c r="BR110" i="5"/>
  <c r="BR111" i="5"/>
  <c r="BW111" i="5"/>
  <c r="BG112" i="5"/>
  <c r="BR112" i="5" s="1"/>
  <c r="BT114" i="5"/>
  <c r="BR116" i="5"/>
  <c r="BW116" i="5"/>
  <c r="BF117" i="5"/>
  <c r="BO121" i="5"/>
  <c r="BV121" i="5" s="1"/>
  <c r="BX123" i="5"/>
  <c r="BT125" i="5"/>
  <c r="BW126" i="5"/>
  <c r="BR127" i="5"/>
  <c r="BW127" i="5"/>
  <c r="BR128" i="5"/>
  <c r="BY130" i="5"/>
  <c r="BX131" i="5"/>
  <c r="BU132" i="5"/>
  <c r="BU133" i="5"/>
  <c r="N134" i="5"/>
  <c r="D135" i="5"/>
  <c r="AI136" i="5"/>
  <c r="BW145" i="5"/>
  <c r="BS145" i="5"/>
  <c r="BR145" i="5"/>
  <c r="BI146" i="5"/>
  <c r="BT146" i="5" s="1"/>
  <c r="BG152" i="5"/>
  <c r="BL152" i="5"/>
  <c r="BG153" i="5"/>
  <c r="BG157" i="5"/>
  <c r="BL157" i="5"/>
  <c r="BF158" i="5"/>
  <c r="BK158" i="5"/>
  <c r="BK159" i="5"/>
  <c r="BP159" i="5"/>
  <c r="BJ160" i="5"/>
  <c r="BO160" i="5"/>
  <c r="BO161" i="5"/>
  <c r="BN163" i="5"/>
  <c r="BH164" i="5"/>
  <c r="BG165" i="5"/>
  <c r="BG166" i="5"/>
  <c r="BL166" i="5"/>
  <c r="BF167" i="5"/>
  <c r="BK167" i="5"/>
  <c r="BK168" i="5"/>
  <c r="BP168" i="5"/>
  <c r="BJ169" i="5"/>
  <c r="BO169" i="5"/>
  <c r="BO171" i="5"/>
  <c r="BN172" i="5"/>
  <c r="BH173" i="5"/>
  <c r="BG175" i="5"/>
  <c r="BG176" i="5"/>
  <c r="BL176" i="5"/>
  <c r="BF177" i="5"/>
  <c r="BK177" i="5"/>
  <c r="BK178" i="5"/>
  <c r="BP178" i="5"/>
  <c r="BJ179" i="5"/>
  <c r="BO179" i="5"/>
  <c r="BO181" i="5"/>
  <c r="BN182" i="5"/>
  <c r="BH183" i="5"/>
  <c r="BG185" i="5"/>
  <c r="BG186" i="5"/>
  <c r="BL186" i="5"/>
  <c r="BF187" i="5"/>
  <c r="BK187" i="5"/>
  <c r="BK189" i="5"/>
  <c r="BP189" i="5"/>
  <c r="BJ190" i="5"/>
  <c r="BO190" i="5"/>
  <c r="BO191" i="5"/>
  <c r="BN192" i="5"/>
  <c r="BH194" i="5"/>
  <c r="BG195" i="5"/>
  <c r="BG196" i="5"/>
  <c r="BL196" i="5"/>
  <c r="BF198" i="5"/>
  <c r="BK198" i="5"/>
  <c r="BK199" i="5"/>
  <c r="BP199" i="5"/>
  <c r="BJ200" i="5"/>
  <c r="BO200" i="5"/>
  <c r="BO201" i="5"/>
  <c r="BN202" i="5"/>
  <c r="BG204" i="5"/>
  <c r="BG205" i="5"/>
  <c r="BF206" i="5"/>
  <c r="BK206" i="5"/>
  <c r="BK207" i="5"/>
  <c r="BJ208" i="5"/>
  <c r="BO208" i="5"/>
  <c r="BN212" i="5"/>
  <c r="BU212" i="5" s="1"/>
  <c r="BL213" i="5"/>
  <c r="BJ214" i="5"/>
  <c r="BT214" i="5" s="1"/>
  <c r="BS214" i="5"/>
  <c r="BF216" i="5"/>
  <c r="BS284" i="5"/>
  <c r="BW285" i="5"/>
  <c r="BW286" i="5"/>
  <c r="BT287" i="5"/>
  <c r="BS288" i="5"/>
  <c r="BW289" i="5"/>
  <c r="BW290" i="5"/>
  <c r="BT291" i="5"/>
  <c r="BM292" i="5"/>
  <c r="BU292" i="5" s="1"/>
  <c r="BN292" i="5"/>
  <c r="BM293" i="5"/>
  <c r="BX294" i="5"/>
  <c r="BU296" i="5"/>
  <c r="BT297" i="5"/>
  <c r="BJ298" i="5"/>
  <c r="BT298" i="5" s="1"/>
  <c r="BN298" i="5"/>
  <c r="BX298" i="5" s="1"/>
  <c r="BW302" i="5"/>
  <c r="BK303" i="5"/>
  <c r="BI303" i="5"/>
  <c r="BW303" i="5" s="1"/>
  <c r="BQ303" i="5"/>
  <c r="BU304" i="5"/>
  <c r="BW305" i="5"/>
  <c r="BH306" i="5"/>
  <c r="AH365" i="5"/>
  <c r="AX365" i="5"/>
  <c r="BX311" i="5"/>
  <c r="BX312" i="5"/>
  <c r="BR313" i="5"/>
  <c r="BS313" i="5"/>
  <c r="BT314" i="5"/>
  <c r="BM315" i="5"/>
  <c r="BN315" i="5"/>
  <c r="BK315" i="5"/>
  <c r="BT315" i="5" s="1"/>
  <c r="BT317" i="5"/>
  <c r="BV318" i="5"/>
  <c r="BW319" i="5"/>
  <c r="BS319" i="5"/>
  <c r="BR319" i="5"/>
  <c r="BW320" i="5"/>
  <c r="BX322" i="5"/>
  <c r="BL323" i="5"/>
  <c r="BW325" i="5"/>
  <c r="BF327" i="5"/>
  <c r="BX330" i="5"/>
  <c r="BX331" i="5"/>
  <c r="BR332" i="5"/>
  <c r="BS332" i="5"/>
  <c r="D333" i="5"/>
  <c r="BO333" i="5"/>
  <c r="BV333" i="5" s="1"/>
  <c r="BP333" i="5"/>
  <c r="BU333" i="5"/>
  <c r="BX335" i="5"/>
  <c r="BX336" i="5"/>
  <c r="D337" i="5"/>
  <c r="BI337" i="5"/>
  <c r="BR337" i="5" s="1"/>
  <c r="BJ337" i="5"/>
  <c r="BX339" i="5"/>
  <c r="BR340" i="5"/>
  <c r="BS340" i="5"/>
  <c r="D341" i="5"/>
  <c r="BO341" i="5"/>
  <c r="BV341" i="5" s="1"/>
  <c r="BP341" i="5"/>
  <c r="BU341" i="5"/>
  <c r="BX343" i="5"/>
  <c r="BX344" i="5"/>
  <c r="BS345" i="5"/>
  <c r="BU346" i="5"/>
  <c r="BX348" i="5"/>
  <c r="BZ353" i="5"/>
  <c r="BY353" i="5"/>
  <c r="BW356" i="5"/>
  <c r="BS356" i="5"/>
  <c r="BR356" i="5"/>
  <c r="BW357" i="5"/>
  <c r="BX359" i="5"/>
  <c r="BZ361" i="5"/>
  <c r="BY361" i="5"/>
  <c r="BU362" i="5"/>
  <c r="F363" i="5"/>
  <c r="F365" i="5" s="1"/>
  <c r="V363" i="5"/>
  <c r="BJ363" i="5" s="1"/>
  <c r="AT363" i="5"/>
  <c r="AT365" i="5" s="1"/>
  <c r="AR365" i="5"/>
  <c r="BM369" i="5"/>
  <c r="BU369" i="5" s="1"/>
  <c r="BN369" i="5"/>
  <c r="BW5" i="6"/>
  <c r="BZ7" i="6"/>
  <c r="BY7" i="6"/>
  <c r="BW10" i="6"/>
  <c r="BS10" i="6"/>
  <c r="BR10" i="6"/>
  <c r="BW11" i="6"/>
  <c r="BX13" i="6"/>
  <c r="BX14" i="6"/>
  <c r="D15" i="6"/>
  <c r="F6" i="6"/>
  <c r="BI15" i="6"/>
  <c r="R6" i="6"/>
  <c r="BJ15" i="6"/>
  <c r="BH15" i="6"/>
  <c r="BP15" i="6"/>
  <c r="BV15" i="6" s="1"/>
  <c r="BX16" i="6"/>
  <c r="BS17" i="6"/>
  <c r="BW20" i="6"/>
  <c r="BS20" i="6"/>
  <c r="BR20" i="6"/>
  <c r="BW21" i="6"/>
  <c r="BX23" i="6"/>
  <c r="BX24" i="6"/>
  <c r="BR25" i="6"/>
  <c r="BS25" i="6"/>
  <c r="J27" i="6"/>
  <c r="R27" i="6"/>
  <c r="Z27" i="6"/>
  <c r="AH27" i="6"/>
  <c r="AP27" i="6"/>
  <c r="AX27" i="6"/>
  <c r="AX28" i="6" s="1"/>
  <c r="I28" i="6"/>
  <c r="Q28" i="6"/>
  <c r="Y28" i="6"/>
  <c r="AG28" i="6"/>
  <c r="AO28" i="6"/>
  <c r="BW29" i="6"/>
  <c r="BW30" i="6"/>
  <c r="BW36" i="6"/>
  <c r="BR39" i="6"/>
  <c r="BS41" i="6"/>
  <c r="BW44" i="6"/>
  <c r="BI47" i="6"/>
  <c r="BT47" i="6" s="1"/>
  <c r="BR49" i="6"/>
  <c r="BS51" i="6"/>
  <c r="BU55" i="6"/>
  <c r="BW56" i="6"/>
  <c r="E59" i="6"/>
  <c r="BI60" i="6"/>
  <c r="BQ60" i="6"/>
  <c r="J61" i="6"/>
  <c r="R61" i="6"/>
  <c r="Z61" i="6"/>
  <c r="AH61" i="6"/>
  <c r="AP61" i="6"/>
  <c r="BF73" i="6"/>
  <c r="BJ203" i="6"/>
  <c r="BJ194" i="6"/>
  <c r="BJ173" i="6"/>
  <c r="BJ164" i="6"/>
  <c r="BJ60" i="6"/>
  <c r="BN201" i="6"/>
  <c r="BN191" i="6"/>
  <c r="BN181" i="6"/>
  <c r="BN171" i="6"/>
  <c r="BN161" i="6"/>
  <c r="BN68" i="6"/>
  <c r="K213" i="6"/>
  <c r="K206" i="6"/>
  <c r="K204" i="6"/>
  <c r="K202" i="6"/>
  <c r="K195" i="6"/>
  <c r="K190" i="6"/>
  <c r="K185" i="6"/>
  <c r="K177" i="6"/>
  <c r="K172" i="6"/>
  <c r="K167" i="6"/>
  <c r="K160" i="6"/>
  <c r="K158" i="6"/>
  <c r="K61" i="6"/>
  <c r="S213" i="6"/>
  <c r="S206" i="6"/>
  <c r="S204" i="6"/>
  <c r="S202" i="6"/>
  <c r="S195" i="6"/>
  <c r="S190" i="6"/>
  <c r="S185" i="6"/>
  <c r="S177" i="6"/>
  <c r="S175" i="6"/>
  <c r="S172" i="6"/>
  <c r="S167" i="6"/>
  <c r="S165" i="6"/>
  <c r="S160" i="6"/>
  <c r="S158" i="6"/>
  <c r="S61" i="6"/>
  <c r="AA213" i="6"/>
  <c r="AA206" i="6"/>
  <c r="AA204" i="6"/>
  <c r="AA202" i="6"/>
  <c r="AA195" i="6"/>
  <c r="AA190" i="6"/>
  <c r="AA185" i="6"/>
  <c r="AA177" i="6"/>
  <c r="AA175" i="6"/>
  <c r="AA172" i="6"/>
  <c r="AA167" i="6"/>
  <c r="AA165" i="6"/>
  <c r="AA160" i="6"/>
  <c r="AA158" i="6"/>
  <c r="AA61" i="6"/>
  <c r="AI213" i="6"/>
  <c r="AI206" i="6"/>
  <c r="AI204" i="6"/>
  <c r="AI202" i="6"/>
  <c r="AI195" i="6"/>
  <c r="AI190" i="6"/>
  <c r="AI185" i="6"/>
  <c r="AI177" i="6"/>
  <c r="AI175" i="6"/>
  <c r="AI172" i="6"/>
  <c r="AI167" i="6"/>
  <c r="AI165" i="6"/>
  <c r="AI160" i="6"/>
  <c r="AI158" i="6"/>
  <c r="BM74" i="6"/>
  <c r="AI61" i="6"/>
  <c r="BX75" i="6"/>
  <c r="BR76" i="6"/>
  <c r="BS76" i="6"/>
  <c r="BA74" i="6"/>
  <c r="AW74" i="6"/>
  <c r="AS74" i="6"/>
  <c r="AO74" i="6"/>
  <c r="AO205" i="6" s="1"/>
  <c r="AK74" i="6"/>
  <c r="AK192" i="6" s="1"/>
  <c r="AG74" i="6"/>
  <c r="AC74" i="6"/>
  <c r="Y74" i="6"/>
  <c r="Y192" i="6" s="1"/>
  <c r="U74" i="6"/>
  <c r="Q74" i="6"/>
  <c r="M74" i="6"/>
  <c r="M205" i="6" s="1"/>
  <c r="I74" i="6"/>
  <c r="I187" i="6" s="1"/>
  <c r="BD74" i="6"/>
  <c r="AZ74" i="6"/>
  <c r="AV74" i="6"/>
  <c r="AR74" i="6"/>
  <c r="AN74" i="6"/>
  <c r="AN164" i="6" s="1"/>
  <c r="AJ74" i="6"/>
  <c r="AF74" i="6"/>
  <c r="AB74" i="6"/>
  <c r="AB164" i="6" s="1"/>
  <c r="X74" i="6"/>
  <c r="X179" i="6" s="1"/>
  <c r="T74" i="6"/>
  <c r="P74" i="6"/>
  <c r="P181" i="6" s="1"/>
  <c r="L74" i="6"/>
  <c r="L164" i="6" s="1"/>
  <c r="H74" i="6"/>
  <c r="H164" i="6" s="1"/>
  <c r="K77" i="6"/>
  <c r="S77" i="6"/>
  <c r="AA77" i="6"/>
  <c r="AI77" i="6"/>
  <c r="AQ77" i="6"/>
  <c r="AQ136" i="6" s="1"/>
  <c r="AY77" i="6"/>
  <c r="AY136" i="6" s="1"/>
  <c r="J79" i="6"/>
  <c r="R79" i="6"/>
  <c r="Z79" i="6"/>
  <c r="AH79" i="6"/>
  <c r="AP79" i="6"/>
  <c r="AX79" i="6"/>
  <c r="BU82" i="6"/>
  <c r="H83" i="11"/>
  <c r="H83" i="10"/>
  <c r="H86" i="6"/>
  <c r="BF83" i="6"/>
  <c r="BX84" i="6"/>
  <c r="F86" i="6"/>
  <c r="Q161" i="6"/>
  <c r="U161" i="6"/>
  <c r="Y161" i="6"/>
  <c r="AG161" i="6"/>
  <c r="AK161" i="6"/>
  <c r="AO161" i="6"/>
  <c r="BJ88" i="6"/>
  <c r="BJ163" i="6" s="1"/>
  <c r="BJ89" i="6"/>
  <c r="AI91" i="11"/>
  <c r="AI91" i="10"/>
  <c r="BM91" i="6"/>
  <c r="BU91" i="6" s="1"/>
  <c r="BW93" i="6"/>
  <c r="E134" i="6"/>
  <c r="M134" i="6"/>
  <c r="AK134" i="6"/>
  <c r="BW97" i="6"/>
  <c r="BS97" i="6"/>
  <c r="BR97" i="6"/>
  <c r="H173" i="6"/>
  <c r="L173" i="6"/>
  <c r="T173" i="6"/>
  <c r="X173" i="6"/>
  <c r="AB173" i="6"/>
  <c r="AJ173" i="6"/>
  <c r="AN173" i="6"/>
  <c r="BQ98" i="6"/>
  <c r="BV98" i="6" s="1"/>
  <c r="BL98" i="6"/>
  <c r="D100" i="6"/>
  <c r="U100" i="11"/>
  <c r="U100" i="10"/>
  <c r="U104" i="6"/>
  <c r="U179" i="6" s="1"/>
  <c r="AD100" i="11"/>
  <c r="AD100" i="10"/>
  <c r="AD104" i="6"/>
  <c r="AD179" i="6" s="1"/>
  <c r="AD175" i="6"/>
  <c r="AO100" i="11"/>
  <c r="AO100" i="10"/>
  <c r="BN100" i="10" s="1"/>
  <c r="AO104" i="6"/>
  <c r="AO179" i="6" s="1"/>
  <c r="BR102" i="6"/>
  <c r="L103" i="11"/>
  <c r="L104" i="11" s="1"/>
  <c r="L103" i="10"/>
  <c r="BG103" i="10" s="1"/>
  <c r="L178" i="6"/>
  <c r="S179" i="6"/>
  <c r="AI179" i="6"/>
  <c r="AM179" i="6"/>
  <c r="BO104" i="6"/>
  <c r="BV104" i="6" s="1"/>
  <c r="BM104" i="6"/>
  <c r="E106" i="10"/>
  <c r="E106" i="11"/>
  <c r="BF106" i="6"/>
  <c r="I106" i="10"/>
  <c r="I106" i="11"/>
  <c r="I181" i="6"/>
  <c r="M106" i="11"/>
  <c r="M106" i="10"/>
  <c r="Q106" i="11"/>
  <c r="Q106" i="10"/>
  <c r="U106" i="10"/>
  <c r="U106" i="11"/>
  <c r="U181" i="6"/>
  <c r="Y106" i="10"/>
  <c r="Y106" i="11"/>
  <c r="Y181" i="6"/>
  <c r="AC106" i="11"/>
  <c r="AC108" i="11" s="1"/>
  <c r="AC183" i="11" s="1"/>
  <c r="AC106" i="10"/>
  <c r="AG106" i="11"/>
  <c r="AG106" i="10"/>
  <c r="AK106" i="10"/>
  <c r="AK106" i="11"/>
  <c r="AK181" i="6"/>
  <c r="AO106" i="10"/>
  <c r="AO106" i="11"/>
  <c r="AO181" i="6"/>
  <c r="BK106" i="6"/>
  <c r="E108" i="6"/>
  <c r="M108" i="6"/>
  <c r="U108" i="6"/>
  <c r="U183" i="6" s="1"/>
  <c r="AC108" i="6"/>
  <c r="AC183" i="6" s="1"/>
  <c r="AK108" i="6"/>
  <c r="AK183" i="6" s="1"/>
  <c r="F187" i="6"/>
  <c r="J187" i="6"/>
  <c r="N187" i="6"/>
  <c r="BI112" i="6"/>
  <c r="R187" i="6"/>
  <c r="V187" i="6"/>
  <c r="Z187" i="6"/>
  <c r="AD187" i="6"/>
  <c r="AH187" i="6"/>
  <c r="AL187" i="6"/>
  <c r="AP187" i="6"/>
  <c r="BG112" i="6"/>
  <c r="I114" i="11"/>
  <c r="I114" i="10"/>
  <c r="I189" i="6"/>
  <c r="BG114" i="6"/>
  <c r="D114" i="6"/>
  <c r="M114" i="11"/>
  <c r="M114" i="10"/>
  <c r="AG114" i="11"/>
  <c r="AG114" i="10"/>
  <c r="AG117" i="10" s="1"/>
  <c r="AG189" i="6"/>
  <c r="AN114" i="11"/>
  <c r="AN117" i="11" s="1"/>
  <c r="AN114" i="10"/>
  <c r="AN117" i="6"/>
  <c r="AN189" i="6"/>
  <c r="BN114" i="6"/>
  <c r="BN189" i="6" s="1"/>
  <c r="BR115" i="6"/>
  <c r="BV116" i="6"/>
  <c r="BX116" i="6"/>
  <c r="G192" i="6"/>
  <c r="M117" i="6"/>
  <c r="AG117" i="6"/>
  <c r="AG192" i="6" s="1"/>
  <c r="AL192" i="6"/>
  <c r="BW120" i="6"/>
  <c r="BS120" i="6"/>
  <c r="BR120" i="6"/>
  <c r="H196" i="6"/>
  <c r="L196" i="6"/>
  <c r="T196" i="6"/>
  <c r="X196" i="6"/>
  <c r="AB196" i="6"/>
  <c r="AJ196" i="6"/>
  <c r="AN196" i="6"/>
  <c r="BQ121" i="6"/>
  <c r="BV121" i="6" s="1"/>
  <c r="BL121" i="6"/>
  <c r="D123" i="6"/>
  <c r="H123" i="11"/>
  <c r="H133" i="11" s="1"/>
  <c r="H208" i="11" s="1"/>
  <c r="H123" i="10"/>
  <c r="H133" i="6"/>
  <c r="H208" i="6" s="1"/>
  <c r="L123" i="11"/>
  <c r="L123" i="10"/>
  <c r="L133" i="6"/>
  <c r="L208" i="6" s="1"/>
  <c r="U123" i="11"/>
  <c r="U123" i="10"/>
  <c r="Y123" i="11"/>
  <c r="Y133" i="11" s="1"/>
  <c r="Y208" i="11" s="1"/>
  <c r="Y123" i="10"/>
  <c r="AC123" i="11"/>
  <c r="AC123" i="10"/>
  <c r="AG123" i="11"/>
  <c r="AG133" i="11" s="1"/>
  <c r="AG208" i="11" s="1"/>
  <c r="AG123" i="10"/>
  <c r="AK123" i="11"/>
  <c r="AK123" i="10"/>
  <c r="AO123" i="11"/>
  <c r="AO133" i="11" s="1"/>
  <c r="AO208" i="11" s="1"/>
  <c r="AO123" i="10"/>
  <c r="BK123" i="6"/>
  <c r="BX124" i="6"/>
  <c r="F125" i="11"/>
  <c r="F200" i="11" s="1"/>
  <c r="F125" i="10"/>
  <c r="F200" i="6"/>
  <c r="D125" i="6"/>
  <c r="J125" i="11"/>
  <c r="J200" i="11" s="1"/>
  <c r="J125" i="10"/>
  <c r="J200" i="6"/>
  <c r="S125" i="10"/>
  <c r="S125" i="11"/>
  <c r="S200" i="11" s="1"/>
  <c r="S200" i="6"/>
  <c r="S133" i="6"/>
  <c r="S208" i="6" s="1"/>
  <c r="W125" i="10"/>
  <c r="W125" i="11"/>
  <c r="W200" i="11" s="1"/>
  <c r="W200" i="6"/>
  <c r="W133" i="6"/>
  <c r="W208" i="6" s="1"/>
  <c r="AA125" i="11"/>
  <c r="AA125" i="10"/>
  <c r="AA200" i="10" s="1"/>
  <c r="AA200" i="6"/>
  <c r="AA133" i="6"/>
  <c r="AA208" i="6" s="1"/>
  <c r="AE125" i="11"/>
  <c r="AE125" i="10"/>
  <c r="AE200" i="10" s="1"/>
  <c r="AE200" i="6"/>
  <c r="AE133" i="6"/>
  <c r="BL125" i="6"/>
  <c r="AI125" i="10"/>
  <c r="BM125" i="10" s="1"/>
  <c r="AI125" i="11"/>
  <c r="AI200" i="6"/>
  <c r="BM125" i="6"/>
  <c r="BM200" i="6" s="1"/>
  <c r="AI133" i="6"/>
  <c r="AM125" i="10"/>
  <c r="AM125" i="11"/>
  <c r="AM200" i="6"/>
  <c r="AM133" i="6"/>
  <c r="BF125" i="6"/>
  <c r="BK125" i="6"/>
  <c r="BU126" i="6"/>
  <c r="BR127" i="6"/>
  <c r="BV128" i="6"/>
  <c r="BX128" i="6"/>
  <c r="BS129" i="6"/>
  <c r="D130" i="6"/>
  <c r="N130" i="11"/>
  <c r="N130" i="10"/>
  <c r="R130" i="11"/>
  <c r="R130" i="10"/>
  <c r="BI130" i="10" s="1"/>
  <c r="V130" i="11"/>
  <c r="V130" i="10"/>
  <c r="BJ130" i="6"/>
  <c r="BJ205" i="6" s="1"/>
  <c r="Z130" i="11"/>
  <c r="BK130" i="11" s="1"/>
  <c r="Z130" i="10"/>
  <c r="BK130" i="6"/>
  <c r="AD130" i="11"/>
  <c r="AD130" i="10"/>
  <c r="AD205" i="10" s="1"/>
  <c r="AH130" i="11"/>
  <c r="AH130" i="10"/>
  <c r="AL130" i="11"/>
  <c r="AL130" i="10"/>
  <c r="AL205" i="10" s="1"/>
  <c r="AP130" i="11"/>
  <c r="AP130" i="10"/>
  <c r="BM130" i="6"/>
  <c r="BM205" i="6" s="1"/>
  <c r="BW131" i="6"/>
  <c r="BU132" i="6"/>
  <c r="F133" i="6"/>
  <c r="F208" i="6" s="1"/>
  <c r="N133" i="6"/>
  <c r="N208" i="6" s="1"/>
  <c r="V133" i="6"/>
  <c r="AD133" i="6"/>
  <c r="AD208" i="6" s="1"/>
  <c r="AL133" i="6"/>
  <c r="AL208" i="6" s="1"/>
  <c r="BQ133" i="6"/>
  <c r="BV133" i="6" s="1"/>
  <c r="AR134" i="6"/>
  <c r="AZ134" i="6"/>
  <c r="BL146" i="6"/>
  <c r="BM146" i="6"/>
  <c r="F157" i="6"/>
  <c r="V157" i="6"/>
  <c r="AD157" i="6"/>
  <c r="AL157" i="6"/>
  <c r="E158" i="6"/>
  <c r="F159" i="6"/>
  <c r="N159" i="6"/>
  <c r="V159" i="6"/>
  <c r="AD159" i="6"/>
  <c r="AL159" i="6"/>
  <c r="E160" i="6"/>
  <c r="E163" i="6"/>
  <c r="BM163" i="6"/>
  <c r="F164" i="6"/>
  <c r="N164" i="6"/>
  <c r="V164" i="6"/>
  <c r="AD164" i="6"/>
  <c r="AL164" i="6"/>
  <c r="E165" i="6"/>
  <c r="F166" i="6"/>
  <c r="N166" i="6"/>
  <c r="V166" i="6"/>
  <c r="AD166" i="6"/>
  <c r="AL166" i="6"/>
  <c r="E167" i="6"/>
  <c r="F168" i="6"/>
  <c r="N168" i="6"/>
  <c r="V168" i="6"/>
  <c r="AD168" i="6"/>
  <c r="AL168" i="6"/>
  <c r="E169" i="6"/>
  <c r="U169" i="6"/>
  <c r="AK169" i="6"/>
  <c r="F171" i="6"/>
  <c r="N171" i="6"/>
  <c r="V171" i="6"/>
  <c r="AD171" i="6"/>
  <c r="AL171" i="6"/>
  <c r="E172" i="6"/>
  <c r="N173" i="6"/>
  <c r="E175" i="6"/>
  <c r="U175" i="6"/>
  <c r="BM175" i="6"/>
  <c r="F176" i="6"/>
  <c r="N176" i="6"/>
  <c r="V176" i="6"/>
  <c r="AD176" i="6"/>
  <c r="AL176" i="6"/>
  <c r="E177" i="6"/>
  <c r="F178" i="6"/>
  <c r="N178" i="6"/>
  <c r="V178" i="6"/>
  <c r="AD178" i="6"/>
  <c r="AL178" i="6"/>
  <c r="E179" i="6"/>
  <c r="F181" i="6"/>
  <c r="N181" i="6"/>
  <c r="V181" i="6"/>
  <c r="AD181" i="6"/>
  <c r="AL181" i="6"/>
  <c r="E182" i="6"/>
  <c r="E185" i="6"/>
  <c r="F186" i="6"/>
  <c r="N186" i="6"/>
  <c r="V186" i="6"/>
  <c r="AD186" i="6"/>
  <c r="AL186" i="6"/>
  <c r="E187" i="6"/>
  <c r="F189" i="6"/>
  <c r="V189" i="6"/>
  <c r="AD189" i="6"/>
  <c r="AL189" i="6"/>
  <c r="E190" i="6"/>
  <c r="F191" i="6"/>
  <c r="N191" i="6"/>
  <c r="V191" i="6"/>
  <c r="AD191" i="6"/>
  <c r="AL191" i="6"/>
  <c r="E192" i="6"/>
  <c r="F194" i="6"/>
  <c r="N194" i="6"/>
  <c r="V194" i="6"/>
  <c r="AD194" i="6"/>
  <c r="AL194" i="6"/>
  <c r="E195" i="6"/>
  <c r="BM195" i="6"/>
  <c r="N196" i="6"/>
  <c r="E198" i="6"/>
  <c r="U198" i="6"/>
  <c r="AC198" i="6"/>
  <c r="AK198" i="6"/>
  <c r="F199" i="6"/>
  <c r="N199" i="6"/>
  <c r="V199" i="6"/>
  <c r="AD199" i="6"/>
  <c r="AL199" i="6"/>
  <c r="E200" i="6"/>
  <c r="F201" i="6"/>
  <c r="N201" i="6"/>
  <c r="V201" i="6"/>
  <c r="AD201" i="6"/>
  <c r="AL201" i="6"/>
  <c r="E202" i="6"/>
  <c r="F203" i="6"/>
  <c r="N203" i="6"/>
  <c r="V203" i="6"/>
  <c r="AD203" i="6"/>
  <c r="AL203" i="6"/>
  <c r="E204" i="6"/>
  <c r="BM204" i="6"/>
  <c r="F205" i="6"/>
  <c r="N205" i="6"/>
  <c r="V205" i="6"/>
  <c r="AD205" i="6"/>
  <c r="AL205" i="6"/>
  <c r="E206" i="6"/>
  <c r="E208" i="6"/>
  <c r="BQ214" i="6"/>
  <c r="BV214" i="6" s="1"/>
  <c r="E215" i="6"/>
  <c r="BG215" i="6"/>
  <c r="BH215" i="6"/>
  <c r="BA311" i="6"/>
  <c r="BX283" i="6"/>
  <c r="BW284" i="6"/>
  <c r="BR285" i="6"/>
  <c r="BS285" i="6"/>
  <c r="BD311" i="6"/>
  <c r="AZ311" i="6"/>
  <c r="AV311" i="6"/>
  <c r="AR311" i="6"/>
  <c r="AN311" i="6"/>
  <c r="AJ311" i="6"/>
  <c r="AF311" i="6"/>
  <c r="AB311" i="6"/>
  <c r="X311" i="6"/>
  <c r="T311" i="6"/>
  <c r="P311" i="6"/>
  <c r="L311" i="6"/>
  <c r="H311" i="6"/>
  <c r="BW287" i="6"/>
  <c r="BS287" i="6"/>
  <c r="BR287" i="6"/>
  <c r="BS288" i="6"/>
  <c r="BW289" i="6"/>
  <c r="BW290" i="6"/>
  <c r="BX291" i="6"/>
  <c r="D292" i="6"/>
  <c r="BI292" i="6"/>
  <c r="BT292" i="6" s="1"/>
  <c r="BJ292" i="6"/>
  <c r="BX292" i="6"/>
  <c r="BH293" i="6"/>
  <c r="BL293" i="6"/>
  <c r="BU294" i="6"/>
  <c r="BP293" i="6"/>
  <c r="BW294" i="6"/>
  <c r="BW293" i="6" s="1"/>
  <c r="BW296" i="6"/>
  <c r="BW297" i="6"/>
  <c r="BK298" i="6"/>
  <c r="BU302" i="6"/>
  <c r="BF303" i="6"/>
  <c r="BG303" i="6"/>
  <c r="BS304" i="6"/>
  <c r="AR306" i="6"/>
  <c r="K311" i="6"/>
  <c r="S311" i="6"/>
  <c r="AA311" i="6"/>
  <c r="AI311" i="6"/>
  <c r="AQ311" i="6"/>
  <c r="AY311" i="6"/>
  <c r="BZ313" i="6"/>
  <c r="BY313" i="6"/>
  <c r="J315" i="6"/>
  <c r="J363" i="6" s="1"/>
  <c r="R315" i="6"/>
  <c r="Z315" i="6"/>
  <c r="AH315" i="6"/>
  <c r="AH363" i="6" s="1"/>
  <c r="AH365" i="6" s="1"/>
  <c r="AP315" i="6"/>
  <c r="AP363" i="6" s="1"/>
  <c r="AP365" i="6" s="1"/>
  <c r="AX315" i="6"/>
  <c r="AX363" i="6" s="1"/>
  <c r="BX318" i="6"/>
  <c r="BZ320" i="6"/>
  <c r="BY320" i="6"/>
  <c r="BG323" i="6"/>
  <c r="BW323" i="6" s="1"/>
  <c r="BH323" i="6"/>
  <c r="BZ325" i="6"/>
  <c r="BY325" i="6"/>
  <c r="BM327" i="6"/>
  <c r="BU327" i="6" s="1"/>
  <c r="BN327" i="6"/>
  <c r="BW331" i="6"/>
  <c r="BS331" i="6"/>
  <c r="BR331" i="6"/>
  <c r="BW332" i="6"/>
  <c r="BK333" i="6"/>
  <c r="BT333" i="6" s="1"/>
  <c r="BW336" i="6"/>
  <c r="BS336" i="6"/>
  <c r="BR336" i="6"/>
  <c r="BQ337" i="6"/>
  <c r="BX337" i="6" s="1"/>
  <c r="BW339" i="6"/>
  <c r="BS339" i="6"/>
  <c r="BR339" i="6"/>
  <c r="BW340" i="6"/>
  <c r="BK341" i="6"/>
  <c r="BW344" i="6"/>
  <c r="BS344" i="6"/>
  <c r="BR344" i="6"/>
  <c r="BW345" i="6"/>
  <c r="BK346" i="6"/>
  <c r="BT346" i="6" s="1"/>
  <c r="BW349" i="6"/>
  <c r="BS349" i="6"/>
  <c r="BR349" i="6"/>
  <c r="BQ350" i="6"/>
  <c r="BX350" i="6" s="1"/>
  <c r="BW352" i="6"/>
  <c r="BS352" i="6"/>
  <c r="BR352" i="6"/>
  <c r="BW353" i="6"/>
  <c r="BX355" i="6"/>
  <c r="BZ357" i="6"/>
  <c r="BY357" i="6"/>
  <c r="BW360" i="6"/>
  <c r="BS360" i="6"/>
  <c r="BR360" i="6"/>
  <c r="BW361" i="6"/>
  <c r="BK362" i="6"/>
  <c r="BV369" i="6"/>
  <c r="BW369" i="6"/>
  <c r="BS5" i="7"/>
  <c r="BW7" i="7"/>
  <c r="BX9" i="7"/>
  <c r="BZ11" i="7"/>
  <c r="BY11" i="7"/>
  <c r="BW14" i="7"/>
  <c r="BS14" i="7"/>
  <c r="BR14" i="7"/>
  <c r="BL15" i="7"/>
  <c r="BW16" i="7"/>
  <c r="BS16" i="7"/>
  <c r="BR16" i="7"/>
  <c r="BW17" i="7"/>
  <c r="BX19" i="7"/>
  <c r="BZ21" i="7"/>
  <c r="BY21" i="7"/>
  <c r="BW24" i="7"/>
  <c r="BS24" i="7"/>
  <c r="BR24" i="7"/>
  <c r="BW25" i="7"/>
  <c r="M28" i="7"/>
  <c r="U28" i="7"/>
  <c r="AC28" i="7"/>
  <c r="AK28" i="7"/>
  <c r="BV29" i="7"/>
  <c r="BS30" i="7"/>
  <c r="BU33" i="7"/>
  <c r="BT34" i="7"/>
  <c r="BR34" i="7"/>
  <c r="BV36" i="7"/>
  <c r="BS37" i="7"/>
  <c r="BU39" i="7"/>
  <c r="BW40" i="7"/>
  <c r="BW41" i="7"/>
  <c r="BU42" i="7"/>
  <c r="BT43" i="7"/>
  <c r="BR43" i="7"/>
  <c r="BV44" i="7"/>
  <c r="BS45" i="7"/>
  <c r="BQ47" i="7"/>
  <c r="BU49" i="7"/>
  <c r="BW50" i="7"/>
  <c r="BW51" i="7"/>
  <c r="BR55" i="7"/>
  <c r="F61" i="7"/>
  <c r="N61" i="7"/>
  <c r="V61" i="7"/>
  <c r="AD61" i="7"/>
  <c r="AL61" i="7"/>
  <c r="BV208" i="7"/>
  <c r="BV206" i="7"/>
  <c r="BV204" i="7"/>
  <c r="BV202" i="7"/>
  <c r="BV200" i="7"/>
  <c r="BV198" i="7"/>
  <c r="BV195" i="7"/>
  <c r="BV192" i="7"/>
  <c r="BV190" i="7"/>
  <c r="BV187" i="7"/>
  <c r="BV185" i="7"/>
  <c r="BV182" i="7"/>
  <c r="BV179" i="7"/>
  <c r="BV177" i="7"/>
  <c r="BV175" i="7"/>
  <c r="BV172" i="7"/>
  <c r="BV169" i="7"/>
  <c r="BV167" i="7"/>
  <c r="BV165" i="7"/>
  <c r="BV163" i="7"/>
  <c r="BV160" i="7"/>
  <c r="BV158" i="7"/>
  <c r="BV153" i="7"/>
  <c r="BV53" i="7"/>
  <c r="BV152" i="7"/>
  <c r="BV68" i="7"/>
  <c r="BV65" i="7"/>
  <c r="BV62" i="7"/>
  <c r="BV60" i="7"/>
  <c r="G74" i="7"/>
  <c r="O74" i="7"/>
  <c r="O187" i="7" s="1"/>
  <c r="W74" i="7"/>
  <c r="AE74" i="7"/>
  <c r="AM74" i="7"/>
  <c r="AM205" i="7" s="1"/>
  <c r="AU74" i="7"/>
  <c r="BC74" i="7"/>
  <c r="BW75" i="7"/>
  <c r="BS75" i="7"/>
  <c r="BR75" i="7"/>
  <c r="BW76" i="7"/>
  <c r="V79" i="7"/>
  <c r="AD79" i="7"/>
  <c r="AL79" i="7"/>
  <c r="AT79" i="7"/>
  <c r="BB79" i="7"/>
  <c r="BS83" i="7"/>
  <c r="V161" i="7"/>
  <c r="AD161" i="7"/>
  <c r="AL161" i="7"/>
  <c r="BN88" i="7"/>
  <c r="F164" i="7"/>
  <c r="N164" i="7"/>
  <c r="V164" i="7"/>
  <c r="BJ89" i="7"/>
  <c r="BK89" i="7"/>
  <c r="Z164" i="7"/>
  <c r="AD164" i="7"/>
  <c r="AL164" i="7"/>
  <c r="AP164" i="7"/>
  <c r="BM89" i="7"/>
  <c r="AL90" i="11"/>
  <c r="AL90" i="10"/>
  <c r="D90" i="7"/>
  <c r="BM90" i="7"/>
  <c r="BU90" i="7" s="1"/>
  <c r="BU93" i="7"/>
  <c r="W134" i="7"/>
  <c r="BW96" i="7"/>
  <c r="BW97" i="7"/>
  <c r="O173" i="7"/>
  <c r="S173" i="7"/>
  <c r="W173" i="7"/>
  <c r="BJ98" i="7"/>
  <c r="BT98" i="7" s="1"/>
  <c r="AA173" i="7"/>
  <c r="AE173" i="7"/>
  <c r="AI173" i="7"/>
  <c r="BN98" i="7"/>
  <c r="BL98" i="7"/>
  <c r="U175" i="7"/>
  <c r="BI100" i="7"/>
  <c r="BT100" i="7" s="1"/>
  <c r="AH104" i="7"/>
  <c r="BL100" i="7"/>
  <c r="BW100" i="7"/>
  <c r="AI176" i="7"/>
  <c r="BS101" i="7"/>
  <c r="BX102" i="7"/>
  <c r="K181" i="7"/>
  <c r="O181" i="7"/>
  <c r="S181" i="7"/>
  <c r="W181" i="7"/>
  <c r="AA181" i="7"/>
  <c r="AE181" i="7"/>
  <c r="AI181" i="7"/>
  <c r="BH106" i="7"/>
  <c r="BJ107" i="7"/>
  <c r="BK107" i="7"/>
  <c r="BM107" i="7"/>
  <c r="M108" i="7"/>
  <c r="U108" i="7"/>
  <c r="U183" i="7" s="1"/>
  <c r="AC108" i="7"/>
  <c r="AK108" i="7"/>
  <c r="BW111" i="7"/>
  <c r="BS111" i="7"/>
  <c r="BR111" i="7"/>
  <c r="P187" i="7"/>
  <c r="AF187" i="7"/>
  <c r="BQ112" i="7"/>
  <c r="BV112" i="7" s="1"/>
  <c r="BL112" i="7"/>
  <c r="D114" i="7"/>
  <c r="K189" i="7"/>
  <c r="BK114" i="7"/>
  <c r="BT114" i="7" s="1"/>
  <c r="AI189" i="7"/>
  <c r="BN114" i="7"/>
  <c r="BW115" i="7"/>
  <c r="K117" i="7"/>
  <c r="K192" i="7" s="1"/>
  <c r="AH117" i="7"/>
  <c r="AH192" i="7" s="1"/>
  <c r="BS120" i="7"/>
  <c r="D121" i="7"/>
  <c r="D122" i="7" s="1"/>
  <c r="BO121" i="7"/>
  <c r="BV121" i="7" s="1"/>
  <c r="BM121" i="7"/>
  <c r="BF123" i="7"/>
  <c r="E133" i="7"/>
  <c r="I133" i="7"/>
  <c r="M123" i="11"/>
  <c r="M123" i="10"/>
  <c r="M133" i="7"/>
  <c r="Q123" i="11"/>
  <c r="Q123" i="10"/>
  <c r="Q133" i="7"/>
  <c r="U133" i="7"/>
  <c r="Y133" i="7"/>
  <c r="Y208" i="7" s="1"/>
  <c r="AC133" i="7"/>
  <c r="AG133" i="7"/>
  <c r="AK133" i="7"/>
  <c r="AO133" i="7"/>
  <c r="AO208" i="7" s="1"/>
  <c r="BK123" i="7"/>
  <c r="BX124" i="7"/>
  <c r="BF125" i="7"/>
  <c r="D125" i="7"/>
  <c r="M125" i="11"/>
  <c r="M125" i="10"/>
  <c r="Q125" i="11"/>
  <c r="Q125" i="10"/>
  <c r="Y200" i="7"/>
  <c r="AO200" i="7"/>
  <c r="BL125" i="7"/>
  <c r="BU126" i="7"/>
  <c r="BW127" i="7"/>
  <c r="BW128" i="7"/>
  <c r="BG130" i="7"/>
  <c r="BU132" i="7"/>
  <c r="G133" i="7"/>
  <c r="O133" i="7"/>
  <c r="O208" i="7" s="1"/>
  <c r="W133" i="7"/>
  <c r="W208" i="7" s="1"/>
  <c r="AE133" i="7"/>
  <c r="AM133" i="7"/>
  <c r="Q134" i="7"/>
  <c r="BR145" i="7"/>
  <c r="BJ146" i="7"/>
  <c r="BT146" i="7" s="1"/>
  <c r="BN146" i="7"/>
  <c r="BX146" i="7" s="1"/>
  <c r="F158" i="7"/>
  <c r="N158" i="7"/>
  <c r="V158" i="7"/>
  <c r="AD158" i="7"/>
  <c r="AL158" i="7"/>
  <c r="E159" i="7"/>
  <c r="F160" i="7"/>
  <c r="N160" i="7"/>
  <c r="V160" i="7"/>
  <c r="AD160" i="7"/>
  <c r="AL160" i="7"/>
  <c r="AK161" i="7"/>
  <c r="F163" i="7"/>
  <c r="N163" i="7"/>
  <c r="V163" i="7"/>
  <c r="AD163" i="7"/>
  <c r="AL163" i="7"/>
  <c r="E164" i="7"/>
  <c r="F165" i="7"/>
  <c r="N165" i="7"/>
  <c r="V165" i="7"/>
  <c r="AD165" i="7"/>
  <c r="AL165" i="7"/>
  <c r="F167" i="7"/>
  <c r="N167" i="7"/>
  <c r="V167" i="7"/>
  <c r="AD167" i="7"/>
  <c r="AL167" i="7"/>
  <c r="F172" i="7"/>
  <c r="N172" i="7"/>
  <c r="V172" i="7"/>
  <c r="AD172" i="7"/>
  <c r="AL172" i="7"/>
  <c r="F175" i="7"/>
  <c r="N175" i="7"/>
  <c r="V175" i="7"/>
  <c r="AD175" i="7"/>
  <c r="AL175" i="7"/>
  <c r="F177" i="7"/>
  <c r="N177" i="7"/>
  <c r="V177" i="7"/>
  <c r="AD177" i="7"/>
  <c r="AL177" i="7"/>
  <c r="E178" i="7"/>
  <c r="F179" i="7"/>
  <c r="N179" i="7"/>
  <c r="V179" i="7"/>
  <c r="AL179" i="7"/>
  <c r="E181" i="7"/>
  <c r="V182" i="7"/>
  <c r="E183" i="7"/>
  <c r="F185" i="7"/>
  <c r="N185" i="7"/>
  <c r="V185" i="7"/>
  <c r="AD185" i="7"/>
  <c r="AL185" i="7"/>
  <c r="N187" i="7"/>
  <c r="F190" i="7"/>
  <c r="N190" i="7"/>
  <c r="V190" i="7"/>
  <c r="AD190" i="7"/>
  <c r="AL190" i="7"/>
  <c r="F195" i="7"/>
  <c r="N195" i="7"/>
  <c r="V195" i="7"/>
  <c r="AD195" i="7"/>
  <c r="AL195" i="7"/>
  <c r="F198" i="7"/>
  <c r="N198" i="7"/>
  <c r="V198" i="7"/>
  <c r="AD198" i="7"/>
  <c r="AL198" i="7"/>
  <c r="F200" i="7"/>
  <c r="F202" i="7"/>
  <c r="N202" i="7"/>
  <c r="V202" i="7"/>
  <c r="AD202" i="7"/>
  <c r="AL202" i="7"/>
  <c r="F204" i="7"/>
  <c r="N204" i="7"/>
  <c r="V204" i="7"/>
  <c r="AD204" i="7"/>
  <c r="AL204" i="7"/>
  <c r="F206" i="7"/>
  <c r="N206" i="7"/>
  <c r="V206" i="7"/>
  <c r="AD206" i="7"/>
  <c r="AL206" i="7"/>
  <c r="E207" i="7"/>
  <c r="E212" i="7"/>
  <c r="BG212" i="7"/>
  <c r="BH212" i="7"/>
  <c r="BK214" i="7"/>
  <c r="BT214" i="7" s="1"/>
  <c r="BQ215" i="7"/>
  <c r="BV215" i="7" s="1"/>
  <c r="BP216" i="7"/>
  <c r="BV216" i="7" s="1"/>
  <c r="BF48" i="4"/>
  <c r="AF152" i="4"/>
  <c r="BM73" i="4"/>
  <c r="BQ73" i="4"/>
  <c r="BK88" i="4"/>
  <c r="BL96" i="4"/>
  <c r="BQ100" i="4"/>
  <c r="BF106" i="4"/>
  <c r="BK110" i="4"/>
  <c r="BH114" i="4"/>
  <c r="BK119" i="4"/>
  <c r="BL123" i="4"/>
  <c r="BK145" i="4"/>
  <c r="BO145" i="4"/>
  <c r="BV145" i="4" s="1"/>
  <c r="AQ152" i="4"/>
  <c r="BD153" i="4"/>
  <c r="S157" i="4"/>
  <c r="X157" i="4"/>
  <c r="AI157" i="4"/>
  <c r="AN157" i="4"/>
  <c r="AY157" i="4"/>
  <c r="BD157" i="4"/>
  <c r="T158" i="4"/>
  <c r="AJ158" i="4"/>
  <c r="AZ158" i="4"/>
  <c r="O159" i="4"/>
  <c r="T159" i="4"/>
  <c r="AE159" i="4"/>
  <c r="AJ159" i="4"/>
  <c r="AU159" i="4"/>
  <c r="AZ159" i="4"/>
  <c r="P160" i="4"/>
  <c r="AF160" i="4"/>
  <c r="AV160" i="4"/>
  <c r="P161" i="4"/>
  <c r="AA161" i="4"/>
  <c r="AF161" i="4"/>
  <c r="AQ161" i="4"/>
  <c r="AV161" i="4"/>
  <c r="L163" i="4"/>
  <c r="AB163" i="4"/>
  <c r="AR163" i="4"/>
  <c r="G164" i="4"/>
  <c r="L164" i="4"/>
  <c r="W164" i="4"/>
  <c r="AB164" i="4"/>
  <c r="AM164" i="4"/>
  <c r="AR164" i="4"/>
  <c r="BC164" i="4"/>
  <c r="H165" i="4"/>
  <c r="X165" i="4"/>
  <c r="AN165" i="4"/>
  <c r="BD165" i="4"/>
  <c r="H166" i="4"/>
  <c r="S166" i="4"/>
  <c r="X166" i="4"/>
  <c r="AI166" i="4"/>
  <c r="AN166" i="4"/>
  <c r="AY166" i="4"/>
  <c r="BD166" i="4"/>
  <c r="T167" i="4"/>
  <c r="AJ167" i="4"/>
  <c r="AZ167" i="4"/>
  <c r="O168" i="4"/>
  <c r="T168" i="4"/>
  <c r="AE168" i="4"/>
  <c r="AJ168" i="4"/>
  <c r="AU168" i="4"/>
  <c r="AZ168" i="4"/>
  <c r="P169" i="4"/>
  <c r="AF169" i="4"/>
  <c r="AV169" i="4"/>
  <c r="K171" i="4"/>
  <c r="P171" i="4"/>
  <c r="AA171" i="4"/>
  <c r="AF171" i="4"/>
  <c r="AQ171" i="4"/>
  <c r="AV171" i="4"/>
  <c r="L172" i="4"/>
  <c r="AB172" i="4"/>
  <c r="AR172" i="4"/>
  <c r="G173" i="4"/>
  <c r="L173" i="4"/>
  <c r="W173" i="4"/>
  <c r="AB173" i="4"/>
  <c r="AM173" i="4"/>
  <c r="AR173" i="4"/>
  <c r="BC173" i="4"/>
  <c r="H175" i="4"/>
  <c r="X175" i="4"/>
  <c r="AN175" i="4"/>
  <c r="BD175" i="4"/>
  <c r="H176" i="4"/>
  <c r="S176" i="4"/>
  <c r="X176" i="4"/>
  <c r="AI176" i="4"/>
  <c r="AN176" i="4"/>
  <c r="AY176" i="4"/>
  <c r="BD176" i="4"/>
  <c r="T177" i="4"/>
  <c r="AJ177" i="4"/>
  <c r="AZ177" i="4"/>
  <c r="O178" i="4"/>
  <c r="T178" i="4"/>
  <c r="AE178" i="4"/>
  <c r="AJ178" i="4"/>
  <c r="AU178" i="4"/>
  <c r="AZ178" i="4"/>
  <c r="P179" i="4"/>
  <c r="AF179" i="4"/>
  <c r="AV179" i="4"/>
  <c r="K181" i="4"/>
  <c r="P181" i="4"/>
  <c r="AA181" i="4"/>
  <c r="AF181" i="4"/>
  <c r="AQ181" i="4"/>
  <c r="AV181" i="4"/>
  <c r="L182" i="4"/>
  <c r="AB182" i="4"/>
  <c r="AR182" i="4"/>
  <c r="G183" i="4"/>
  <c r="L183" i="4"/>
  <c r="W183" i="4"/>
  <c r="AB183" i="4"/>
  <c r="AM183" i="4"/>
  <c r="AR183" i="4"/>
  <c r="BC183" i="4"/>
  <c r="H185" i="4"/>
  <c r="X185" i="4"/>
  <c r="AN185" i="4"/>
  <c r="BD185" i="4"/>
  <c r="H186" i="4"/>
  <c r="S186" i="4"/>
  <c r="X186" i="4"/>
  <c r="AI186" i="4"/>
  <c r="AN186" i="4"/>
  <c r="AY186" i="4"/>
  <c r="BD186" i="4"/>
  <c r="T187" i="4"/>
  <c r="AJ187" i="4"/>
  <c r="AZ187" i="4"/>
  <c r="O189" i="4"/>
  <c r="T189" i="4"/>
  <c r="AE189" i="4"/>
  <c r="AJ189" i="4"/>
  <c r="AU189" i="4"/>
  <c r="AZ189" i="4"/>
  <c r="P190" i="4"/>
  <c r="AF190" i="4"/>
  <c r="AV190" i="4"/>
  <c r="K191" i="4"/>
  <c r="P191" i="4"/>
  <c r="AA191" i="4"/>
  <c r="AF191" i="4"/>
  <c r="AQ191" i="4"/>
  <c r="AV191" i="4"/>
  <c r="L192" i="4"/>
  <c r="AB192" i="4"/>
  <c r="AR192" i="4"/>
  <c r="G194" i="4"/>
  <c r="L194" i="4"/>
  <c r="W194" i="4"/>
  <c r="AB194" i="4"/>
  <c r="AM194" i="4"/>
  <c r="AR194" i="4"/>
  <c r="BC194" i="4"/>
  <c r="H195" i="4"/>
  <c r="X195" i="4"/>
  <c r="AN195" i="4"/>
  <c r="BD195" i="4"/>
  <c r="H196" i="4"/>
  <c r="X196" i="4"/>
  <c r="AI196" i="4"/>
  <c r="AN196" i="4"/>
  <c r="AY196" i="4"/>
  <c r="BD196" i="4"/>
  <c r="T198" i="4"/>
  <c r="AJ198" i="4"/>
  <c r="AZ198" i="4"/>
  <c r="O199" i="4"/>
  <c r="T199" i="4"/>
  <c r="AE199" i="4"/>
  <c r="AJ199" i="4"/>
  <c r="AU199" i="4"/>
  <c r="AZ199" i="4"/>
  <c r="P200" i="4"/>
  <c r="AF200" i="4"/>
  <c r="AV200" i="4"/>
  <c r="K201" i="4"/>
  <c r="P201" i="4"/>
  <c r="AA201" i="4"/>
  <c r="AF201" i="4"/>
  <c r="AQ201" i="4"/>
  <c r="AV201" i="4"/>
  <c r="L202" i="4"/>
  <c r="AB202" i="4"/>
  <c r="AR202" i="4"/>
  <c r="G203" i="4"/>
  <c r="L203" i="4"/>
  <c r="W203" i="4"/>
  <c r="AB203" i="4"/>
  <c r="AM203" i="4"/>
  <c r="AR203" i="4"/>
  <c r="BC203" i="4"/>
  <c r="H204" i="4"/>
  <c r="X204" i="4"/>
  <c r="AN204" i="4"/>
  <c r="BD204" i="4"/>
  <c r="H205" i="4"/>
  <c r="S205" i="4"/>
  <c r="X205" i="4"/>
  <c r="AI205" i="4"/>
  <c r="AN205" i="4"/>
  <c r="AY205" i="4"/>
  <c r="BD205" i="4"/>
  <c r="T206" i="4"/>
  <c r="AJ206" i="4"/>
  <c r="AZ206" i="4"/>
  <c r="O207" i="4"/>
  <c r="T207" i="4"/>
  <c r="AE207" i="4"/>
  <c r="AJ207" i="4"/>
  <c r="AU207" i="4"/>
  <c r="AZ207" i="4"/>
  <c r="P208" i="4"/>
  <c r="AF208" i="4"/>
  <c r="AV208" i="4"/>
  <c r="K212" i="4"/>
  <c r="P212" i="4"/>
  <c r="AA212" i="4"/>
  <c r="AF212" i="4"/>
  <c r="AQ212" i="4"/>
  <c r="AV212" i="4"/>
  <c r="BP212" i="4" s="1"/>
  <c r="L213" i="4"/>
  <c r="AB213" i="4"/>
  <c r="AR213" i="4"/>
  <c r="BO213" i="4" s="1"/>
  <c r="G214" i="4"/>
  <c r="L214" i="4"/>
  <c r="W214" i="4"/>
  <c r="AB214" i="4"/>
  <c r="AM214" i="4"/>
  <c r="BN214" i="4" s="1"/>
  <c r="AR214" i="4"/>
  <c r="BO214" i="4" s="1"/>
  <c r="BC214" i="4"/>
  <c r="H215" i="4"/>
  <c r="X215" i="4"/>
  <c r="AN215" i="4"/>
  <c r="BD215" i="4"/>
  <c r="H216" i="4"/>
  <c r="S216" i="4"/>
  <c r="X216" i="4"/>
  <c r="AN216" i="4"/>
  <c r="AY216" i="4"/>
  <c r="BD216" i="4"/>
  <c r="E292" i="4"/>
  <c r="I292" i="4"/>
  <c r="M292" i="4"/>
  <c r="BH292" i="4" s="1"/>
  <c r="BH283" i="4"/>
  <c r="BH293" i="4" s="1"/>
  <c r="Q292" i="4"/>
  <c r="U292" i="4"/>
  <c r="Y292" i="4"/>
  <c r="AC292" i="4"/>
  <c r="AG292" i="4"/>
  <c r="AK292" i="4"/>
  <c r="BM292" i="4" s="1"/>
  <c r="AO292" i="4"/>
  <c r="AS292" i="4"/>
  <c r="AW292" i="4"/>
  <c r="BA292" i="4"/>
  <c r="BF283" i="4"/>
  <c r="BQ284" i="4"/>
  <c r="BQ293" i="4" s="1"/>
  <c r="BJ285" i="4"/>
  <c r="BG286" i="4"/>
  <c r="BP287" i="4"/>
  <c r="BV287" i="4" s="1"/>
  <c r="BM288" i="4"/>
  <c r="BX288" i="4" s="1"/>
  <c r="BF289" i="4"/>
  <c r="BO290" i="4"/>
  <c r="BV290" i="4" s="1"/>
  <c r="BL291" i="4"/>
  <c r="M293" i="4"/>
  <c r="AC293" i="4"/>
  <c r="AS293" i="4"/>
  <c r="G293" i="4"/>
  <c r="K293" i="4"/>
  <c r="O293" i="4"/>
  <c r="S293" i="4"/>
  <c r="W293" i="4"/>
  <c r="AA293" i="4"/>
  <c r="AE293" i="4"/>
  <c r="AI293" i="4"/>
  <c r="BN294" i="4"/>
  <c r="BN293" i="4" s="1"/>
  <c r="AM293" i="4"/>
  <c r="AQ293" i="4"/>
  <c r="AU293" i="4"/>
  <c r="AY293" i="4"/>
  <c r="BC293" i="4"/>
  <c r="BK298" i="4"/>
  <c r="BI297" i="4"/>
  <c r="BT297" i="4" s="1"/>
  <c r="R303" i="4"/>
  <c r="R213" i="4" s="1"/>
  <c r="BI213" i="4" s="1"/>
  <c r="BI302" i="4"/>
  <c r="BT302" i="4" s="1"/>
  <c r="BK303" i="4"/>
  <c r="E303" i="4"/>
  <c r="BR304" i="4"/>
  <c r="BW305" i="4"/>
  <c r="BS305" i="4"/>
  <c r="BR305" i="4"/>
  <c r="BF313" i="4"/>
  <c r="BH314" i="4"/>
  <c r="BH317" i="4"/>
  <c r="BP319" i="4"/>
  <c r="BN320" i="4"/>
  <c r="BU320" i="4" s="1"/>
  <c r="BL321" i="4"/>
  <c r="BJ322" i="4"/>
  <c r="BT322" i="4" s="1"/>
  <c r="BJ325" i="4"/>
  <c r="V327" i="4"/>
  <c r="BJ327" i="4" s="1"/>
  <c r="BT327" i="4" s="1"/>
  <c r="BG329" i="4"/>
  <c r="BW329" i="4" s="1"/>
  <c r="BM329" i="4"/>
  <c r="BF330" i="4"/>
  <c r="BH331" i="4"/>
  <c r="BP336" i="4"/>
  <c r="BP339" i="4"/>
  <c r="BN340" i="4"/>
  <c r="G346" i="4"/>
  <c r="BF346" i="4" s="1"/>
  <c r="K346" i="4"/>
  <c r="O346" i="4"/>
  <c r="S346" i="4"/>
  <c r="BI346" i="4" s="1"/>
  <c r="BT346" i="4" s="1"/>
  <c r="W346" i="4"/>
  <c r="AA346" i="4"/>
  <c r="AE346" i="4"/>
  <c r="BL346" i="4" s="1"/>
  <c r="AI346" i="4"/>
  <c r="BM346" i="4" s="1"/>
  <c r="AM346" i="4"/>
  <c r="BN346" i="4" s="1"/>
  <c r="BN343" i="4"/>
  <c r="AQ346" i="4"/>
  <c r="AU346" i="4"/>
  <c r="AY346" i="4"/>
  <c r="BP346" i="4" s="1"/>
  <c r="BC346" i="4"/>
  <c r="BL344" i="4"/>
  <c r="BJ345" i="4"/>
  <c r="BT345" i="4" s="1"/>
  <c r="V346" i="4"/>
  <c r="BJ346" i="4" s="1"/>
  <c r="BJ348" i="4"/>
  <c r="V350" i="4"/>
  <c r="BJ350" i="4" s="1"/>
  <c r="BF353" i="4"/>
  <c r="BH354" i="4"/>
  <c r="BP356" i="4"/>
  <c r="BV356" i="4" s="1"/>
  <c r="BN357" i="4"/>
  <c r="BX357" i="4" s="1"/>
  <c r="BL358" i="4"/>
  <c r="BJ359" i="4"/>
  <c r="BT359" i="4" s="1"/>
  <c r="BF361" i="4"/>
  <c r="AV362" i="4"/>
  <c r="BP362" i="4" s="1"/>
  <c r="BG368" i="4"/>
  <c r="AV369" i="4"/>
  <c r="BP369" i="4" s="1"/>
  <c r="BV369" i="4" s="1"/>
  <c r="BR8" i="5"/>
  <c r="BR9" i="5"/>
  <c r="BV11" i="5"/>
  <c r="BX12" i="5"/>
  <c r="BT14" i="5"/>
  <c r="D15" i="5"/>
  <c r="BP15" i="5"/>
  <c r="BV15" i="5" s="1"/>
  <c r="BT16" i="5"/>
  <c r="BR18" i="5"/>
  <c r="BR19" i="5"/>
  <c r="BV21" i="5"/>
  <c r="BX22" i="5"/>
  <c r="BT24" i="5"/>
  <c r="BR26" i="5"/>
  <c r="K27" i="5"/>
  <c r="K28" i="5" s="1"/>
  <c r="V27" i="5"/>
  <c r="AA27" i="5"/>
  <c r="AA28" i="5" s="1"/>
  <c r="AQ27" i="5"/>
  <c r="AQ28" i="5" s="1"/>
  <c r="BM27" i="5"/>
  <c r="BV29" i="5"/>
  <c r="BX30" i="5"/>
  <c r="BR34" i="5"/>
  <c r="BR36" i="5"/>
  <c r="BV38" i="5"/>
  <c r="BX39" i="5"/>
  <c r="BT41" i="5"/>
  <c r="BR43" i="5"/>
  <c r="BR44" i="5"/>
  <c r="BV46" i="5"/>
  <c r="BL47" i="5"/>
  <c r="BI47" i="5"/>
  <c r="BT47" i="5" s="1"/>
  <c r="BV48" i="5"/>
  <c r="BX49" i="5"/>
  <c r="BT51" i="5"/>
  <c r="BU55" i="5"/>
  <c r="BN60" i="5"/>
  <c r="BF63" i="5"/>
  <c r="BJ63" i="5"/>
  <c r="BN63" i="5"/>
  <c r="BF65" i="5"/>
  <c r="BJ68" i="5"/>
  <c r="BH208" i="5"/>
  <c r="BH206" i="5"/>
  <c r="BH204" i="5"/>
  <c r="BH202" i="5"/>
  <c r="BH200" i="5"/>
  <c r="BH198" i="5"/>
  <c r="BH195" i="5"/>
  <c r="BH192" i="5"/>
  <c r="BH190" i="5"/>
  <c r="BH187" i="5"/>
  <c r="BH185" i="5"/>
  <c r="BH182" i="5"/>
  <c r="BH179" i="5"/>
  <c r="BH177" i="5"/>
  <c r="BH175" i="5"/>
  <c r="BH172" i="5"/>
  <c r="BH169" i="5"/>
  <c r="BH167" i="5"/>
  <c r="BH165" i="5"/>
  <c r="BH163" i="5"/>
  <c r="BH160" i="5"/>
  <c r="BH158" i="5"/>
  <c r="BH153" i="5"/>
  <c r="BL208" i="5"/>
  <c r="BL206" i="5"/>
  <c r="BL204" i="5"/>
  <c r="BL202" i="5"/>
  <c r="BL200" i="5"/>
  <c r="BL198" i="5"/>
  <c r="BL195" i="5"/>
  <c r="BL192" i="5"/>
  <c r="BL190" i="5"/>
  <c r="BL187" i="5"/>
  <c r="BL185" i="5"/>
  <c r="BL182" i="5"/>
  <c r="BL179" i="5"/>
  <c r="BL177" i="5"/>
  <c r="BL175" i="5"/>
  <c r="BL172" i="5"/>
  <c r="BL169" i="5"/>
  <c r="BL167" i="5"/>
  <c r="BL165" i="5"/>
  <c r="BL163" i="5"/>
  <c r="BL160" i="5"/>
  <c r="BL158" i="5"/>
  <c r="BL153" i="5"/>
  <c r="BU73" i="5"/>
  <c r="BP208" i="5"/>
  <c r="BP206" i="5"/>
  <c r="BP204" i="5"/>
  <c r="BP202" i="5"/>
  <c r="BP200" i="5"/>
  <c r="BP198" i="5"/>
  <c r="BP195" i="5"/>
  <c r="BP192" i="5"/>
  <c r="BP190" i="5"/>
  <c r="BP187" i="5"/>
  <c r="BP185" i="5"/>
  <c r="BP182" i="5"/>
  <c r="BP179" i="5"/>
  <c r="BP177" i="5"/>
  <c r="BP175" i="5"/>
  <c r="BP172" i="5"/>
  <c r="BP169" i="5"/>
  <c r="BP167" i="5"/>
  <c r="BP165" i="5"/>
  <c r="BP163" i="5"/>
  <c r="BP160" i="5"/>
  <c r="BP158" i="5"/>
  <c r="BP153" i="5"/>
  <c r="BT73" i="5"/>
  <c r="BL77" i="5"/>
  <c r="BI74" i="5"/>
  <c r="BN74" i="5"/>
  <c r="E77" i="5"/>
  <c r="J136" i="5"/>
  <c r="U77" i="5"/>
  <c r="U136" i="5" s="1"/>
  <c r="Z136" i="5"/>
  <c r="AK77" i="5"/>
  <c r="AK136" i="5" s="1"/>
  <c r="AP136" i="5"/>
  <c r="BA77" i="5"/>
  <c r="BA136" i="5" s="1"/>
  <c r="K79" i="5"/>
  <c r="AA79" i="5"/>
  <c r="AQ79" i="5"/>
  <c r="BR83" i="5"/>
  <c r="BR84" i="5"/>
  <c r="BJ86" i="5"/>
  <c r="BT86" i="5" s="1"/>
  <c r="BW88" i="5"/>
  <c r="BS88" i="5"/>
  <c r="BR88" i="5"/>
  <c r="BR89" i="5"/>
  <c r="BW90" i="5"/>
  <c r="BS90" i="5"/>
  <c r="BR90" i="5"/>
  <c r="BR91" i="5"/>
  <c r="BW92" i="5"/>
  <c r="BS92" i="5"/>
  <c r="BR92" i="5"/>
  <c r="BR93" i="5"/>
  <c r="BG94" i="5"/>
  <c r="BR94" i="5" s="1"/>
  <c r="BT96" i="5"/>
  <c r="BH98" i="5"/>
  <c r="BU100" i="5"/>
  <c r="BU102" i="5"/>
  <c r="BQ104" i="5"/>
  <c r="BV104" i="5" s="1"/>
  <c r="BV106" i="5"/>
  <c r="BX107" i="5"/>
  <c r="BN108" i="5"/>
  <c r="BX108" i="5" s="1"/>
  <c r="BK112" i="5"/>
  <c r="BT112" i="5" s="1"/>
  <c r="BR114" i="5"/>
  <c r="BR115" i="5"/>
  <c r="BJ117" i="5"/>
  <c r="BT117" i="5" s="1"/>
  <c r="BW119" i="5"/>
  <c r="BS119" i="5"/>
  <c r="BR119" i="5"/>
  <c r="BR120" i="5"/>
  <c r="BG121" i="5"/>
  <c r="BS121" i="5" s="1"/>
  <c r="BT123" i="5"/>
  <c r="BR125" i="5"/>
  <c r="BW125" i="5"/>
  <c r="BR126" i="5"/>
  <c r="BV128" i="5"/>
  <c r="BY128" i="5"/>
  <c r="BX129" i="5"/>
  <c r="BT131" i="5"/>
  <c r="BW132" i="5"/>
  <c r="BH133" i="5"/>
  <c r="BW133" i="5" s="1"/>
  <c r="AE136" i="5"/>
  <c r="I139" i="5"/>
  <c r="BM146" i="5"/>
  <c r="BU146" i="5" s="1"/>
  <c r="BH152" i="5"/>
  <c r="BN152" i="5"/>
  <c r="BN153" i="5"/>
  <c r="BH157" i="5"/>
  <c r="BG158" i="5"/>
  <c r="BG159" i="5"/>
  <c r="BL159" i="5"/>
  <c r="BF160" i="5"/>
  <c r="BK160" i="5"/>
  <c r="BK161" i="5"/>
  <c r="BP161" i="5"/>
  <c r="BJ163" i="5"/>
  <c r="BO163" i="5"/>
  <c r="BO164" i="5"/>
  <c r="BN165" i="5"/>
  <c r="BH166" i="5"/>
  <c r="BG167" i="5"/>
  <c r="BG168" i="5"/>
  <c r="BL168" i="5"/>
  <c r="BF169" i="5"/>
  <c r="BK169" i="5"/>
  <c r="BK171" i="5"/>
  <c r="BP171" i="5"/>
  <c r="BJ172" i="5"/>
  <c r="BO172" i="5"/>
  <c r="BO173" i="5"/>
  <c r="BN175" i="5"/>
  <c r="BH176" i="5"/>
  <c r="BG177" i="5"/>
  <c r="BG178" i="5"/>
  <c r="BL178" i="5"/>
  <c r="BF179" i="5"/>
  <c r="BK179" i="5"/>
  <c r="BK181" i="5"/>
  <c r="BP181" i="5"/>
  <c r="BJ182" i="5"/>
  <c r="BO182" i="5"/>
  <c r="BO183" i="5"/>
  <c r="BN185" i="5"/>
  <c r="BH186" i="5"/>
  <c r="BG187" i="5"/>
  <c r="BG189" i="5"/>
  <c r="BL189" i="5"/>
  <c r="BF190" i="5"/>
  <c r="BK190" i="5"/>
  <c r="BK191" i="5"/>
  <c r="BP191" i="5"/>
  <c r="BJ192" i="5"/>
  <c r="BO192" i="5"/>
  <c r="BO194" i="5"/>
  <c r="BN195" i="5"/>
  <c r="BH196" i="5"/>
  <c r="BG198" i="5"/>
  <c r="BG199" i="5"/>
  <c r="BL199" i="5"/>
  <c r="BF200" i="5"/>
  <c r="BK200" i="5"/>
  <c r="BK201" i="5"/>
  <c r="BP201" i="5"/>
  <c r="BJ202" i="5"/>
  <c r="BO202" i="5"/>
  <c r="BO203" i="5"/>
  <c r="BN204" i="5"/>
  <c r="BH205" i="5"/>
  <c r="BG206" i="5"/>
  <c r="BG207" i="5"/>
  <c r="BL207" i="5"/>
  <c r="BF208" i="5"/>
  <c r="BK208" i="5"/>
  <c r="D213" i="5"/>
  <c r="BP213" i="5"/>
  <c r="BV213" i="5" s="1"/>
  <c r="BN214" i="5"/>
  <c r="BX214" i="5" s="1"/>
  <c r="BL215" i="5"/>
  <c r="BJ216" i="5"/>
  <c r="BT216" i="5" s="1"/>
  <c r="BW283" i="5"/>
  <c r="BS283" i="5"/>
  <c r="BR283" i="5"/>
  <c r="BU284" i="5"/>
  <c r="BX285" i="5"/>
  <c r="BW287" i="5"/>
  <c r="BS287" i="5"/>
  <c r="BR287" i="5"/>
  <c r="BU288" i="5"/>
  <c r="BX289" i="5"/>
  <c r="BW291" i="5"/>
  <c r="BS291" i="5"/>
  <c r="BR291" i="5"/>
  <c r="BQ292" i="5"/>
  <c r="BF293" i="5"/>
  <c r="BR294" i="5"/>
  <c r="BS294" i="5"/>
  <c r="BV298" i="5"/>
  <c r="BR302" i="5"/>
  <c r="G365" i="5"/>
  <c r="K365" i="5"/>
  <c r="O365" i="5"/>
  <c r="S365" i="5"/>
  <c r="W306" i="5"/>
  <c r="BJ303" i="5"/>
  <c r="AA365" i="5"/>
  <c r="AE365" i="5"/>
  <c r="BL306" i="5"/>
  <c r="AI365" i="5"/>
  <c r="AM306" i="5"/>
  <c r="BN303" i="5"/>
  <c r="AQ365" i="5"/>
  <c r="AU365" i="5"/>
  <c r="AY365" i="5"/>
  <c r="BC365" i="5"/>
  <c r="BL303" i="5"/>
  <c r="BG306" i="5"/>
  <c r="N365" i="5"/>
  <c r="AD365" i="5"/>
  <c r="BF306" i="5"/>
  <c r="BR311" i="5"/>
  <c r="BW314" i="5"/>
  <c r="BS314" i="5"/>
  <c r="BR314" i="5"/>
  <c r="BQ363" i="5"/>
  <c r="BL315" i="5"/>
  <c r="BW317" i="5"/>
  <c r="BS317" i="5"/>
  <c r="BR317" i="5"/>
  <c r="BX320" i="5"/>
  <c r="BX321" i="5"/>
  <c r="BR322" i="5"/>
  <c r="BX325" i="5"/>
  <c r="BX326" i="5"/>
  <c r="BX329" i="5"/>
  <c r="BR330" i="5"/>
  <c r="BR335" i="5"/>
  <c r="BS337" i="5"/>
  <c r="BR343" i="5"/>
  <c r="BG346" i="5"/>
  <c r="BW346" i="5" s="1"/>
  <c r="BH346" i="5"/>
  <c r="BR346" i="5" s="1"/>
  <c r="BR348" i="5"/>
  <c r="BM350" i="5"/>
  <c r="BR350" i="5" s="1"/>
  <c r="BN350" i="5"/>
  <c r="BS350" i="5"/>
  <c r="BW354" i="5"/>
  <c r="BS354" i="5"/>
  <c r="BR354" i="5"/>
  <c r="BX357" i="5"/>
  <c r="BX358" i="5"/>
  <c r="BR359" i="5"/>
  <c r="BG362" i="5"/>
  <c r="BW362" i="5" s="1"/>
  <c r="BH362" i="5"/>
  <c r="BR362" i="5" s="1"/>
  <c r="AM363" i="5"/>
  <c r="BN363" i="5" s="1"/>
  <c r="M365" i="5"/>
  <c r="BW368" i="5"/>
  <c r="BS368" i="5"/>
  <c r="BR368" i="5"/>
  <c r="BQ369" i="5"/>
  <c r="BR5" i="6"/>
  <c r="BW8" i="6"/>
  <c r="BS8" i="6"/>
  <c r="BR8" i="6"/>
  <c r="BX11" i="6"/>
  <c r="BX12" i="6"/>
  <c r="BR13" i="6"/>
  <c r="W6" i="6"/>
  <c r="BM15" i="6"/>
  <c r="BN15" i="6"/>
  <c r="AM6" i="6"/>
  <c r="BK15" i="6"/>
  <c r="BW18" i="6"/>
  <c r="BS18" i="6"/>
  <c r="BR18" i="6"/>
  <c r="BX21" i="6"/>
  <c r="BX22" i="6"/>
  <c r="BR23" i="6"/>
  <c r="BW26" i="6"/>
  <c r="BS26" i="6"/>
  <c r="BR26" i="6"/>
  <c r="K27" i="6"/>
  <c r="BG27" i="6" s="1"/>
  <c r="BG53" i="6" s="1"/>
  <c r="S27" i="6"/>
  <c r="AA27" i="6"/>
  <c r="AI27" i="6"/>
  <c r="AQ27" i="6"/>
  <c r="AQ28" i="6" s="1"/>
  <c r="AY27" i="6"/>
  <c r="AY28" i="6" s="1"/>
  <c r="BR30" i="6"/>
  <c r="BW33" i="6"/>
  <c r="BW34" i="6"/>
  <c r="BU36" i="6"/>
  <c r="BR37" i="6"/>
  <c r="BV38" i="6"/>
  <c r="BU41" i="6"/>
  <c r="BW42" i="6"/>
  <c r="BW43" i="6"/>
  <c r="BU44" i="6"/>
  <c r="BR45" i="6"/>
  <c r="BV46" i="6"/>
  <c r="BL47" i="6"/>
  <c r="BM47" i="6"/>
  <c r="BV48" i="6"/>
  <c r="BU51" i="6"/>
  <c r="E54" i="10"/>
  <c r="E54" i="11"/>
  <c r="BF54" i="6"/>
  <c r="BW55" i="6"/>
  <c r="BU56" i="6"/>
  <c r="E61" i="6"/>
  <c r="BQ62" i="6"/>
  <c r="BU73" i="6"/>
  <c r="F77" i="6"/>
  <c r="F70" i="6"/>
  <c r="F68" i="6"/>
  <c r="F65" i="6"/>
  <c r="F62" i="6"/>
  <c r="F60" i="6"/>
  <c r="F213" i="6"/>
  <c r="F206" i="6"/>
  <c r="F204" i="6"/>
  <c r="F202" i="6"/>
  <c r="F198" i="6"/>
  <c r="F195" i="6"/>
  <c r="F190" i="6"/>
  <c r="F185" i="6"/>
  <c r="F179" i="6"/>
  <c r="F177" i="6"/>
  <c r="F175" i="6"/>
  <c r="F172" i="6"/>
  <c r="F167" i="6"/>
  <c r="F165" i="6"/>
  <c r="F163" i="6"/>
  <c r="F160" i="6"/>
  <c r="N77" i="6"/>
  <c r="N70" i="6"/>
  <c r="N68" i="6"/>
  <c r="N65" i="6"/>
  <c r="N62" i="6"/>
  <c r="N60" i="6"/>
  <c r="N213" i="6"/>
  <c r="N206" i="6"/>
  <c r="N204" i="6"/>
  <c r="N202" i="6"/>
  <c r="N200" i="6"/>
  <c r="N198" i="6"/>
  <c r="N195" i="6"/>
  <c r="N190" i="6"/>
  <c r="N185" i="6"/>
  <c r="N179" i="6"/>
  <c r="N177" i="6"/>
  <c r="N175" i="6"/>
  <c r="N172" i="6"/>
  <c r="N167" i="6"/>
  <c r="N165" i="6"/>
  <c r="N163" i="6"/>
  <c r="N160" i="6"/>
  <c r="N158" i="6"/>
  <c r="V77" i="6"/>
  <c r="BJ74" i="6"/>
  <c r="BJ186" i="6" s="1"/>
  <c r="V70" i="6"/>
  <c r="V68" i="6"/>
  <c r="V65" i="6"/>
  <c r="V62" i="6"/>
  <c r="V60" i="6"/>
  <c r="V213" i="6"/>
  <c r="V206" i="6"/>
  <c r="V204" i="6"/>
  <c r="V202" i="6"/>
  <c r="V200" i="6"/>
  <c r="V195" i="6"/>
  <c r="V190" i="6"/>
  <c r="V185" i="6"/>
  <c r="V179" i="6"/>
  <c r="V177" i="6"/>
  <c r="V175" i="6"/>
  <c r="V172" i="6"/>
  <c r="V167" i="6"/>
  <c r="V165" i="6"/>
  <c r="V163" i="6"/>
  <c r="V160" i="6"/>
  <c r="V158" i="6"/>
  <c r="AD77" i="6"/>
  <c r="AD70" i="6"/>
  <c r="AD68" i="6"/>
  <c r="AD65" i="6"/>
  <c r="AD62" i="6"/>
  <c r="AD60" i="6"/>
  <c r="AD213" i="6"/>
  <c r="AD206" i="6"/>
  <c r="AD204" i="6"/>
  <c r="AD202" i="6"/>
  <c r="AD200" i="6"/>
  <c r="AD195" i="6"/>
  <c r="AD190" i="6"/>
  <c r="AD185" i="6"/>
  <c r="AD177" i="6"/>
  <c r="AD172" i="6"/>
  <c r="AD167" i="6"/>
  <c r="AD165" i="6"/>
  <c r="AD163" i="6"/>
  <c r="AD160" i="6"/>
  <c r="AD158" i="6"/>
  <c r="AL77" i="6"/>
  <c r="AL70" i="6"/>
  <c r="AL68" i="6"/>
  <c r="AL65" i="6"/>
  <c r="AL62" i="6"/>
  <c r="AL60" i="6"/>
  <c r="AL213" i="6"/>
  <c r="AL206" i="6"/>
  <c r="AL204" i="6"/>
  <c r="AL202" i="6"/>
  <c r="AL200" i="6"/>
  <c r="AL195" i="6"/>
  <c r="AL190" i="6"/>
  <c r="AL185" i="6"/>
  <c r="AL179" i="6"/>
  <c r="AL177" i="6"/>
  <c r="AL175" i="6"/>
  <c r="AL172" i="6"/>
  <c r="AL167" i="6"/>
  <c r="AL165" i="6"/>
  <c r="AL163" i="6"/>
  <c r="AL160" i="6"/>
  <c r="AL158" i="6"/>
  <c r="AT77" i="6"/>
  <c r="AT136" i="6" s="1"/>
  <c r="AT70" i="6"/>
  <c r="BB77" i="6"/>
  <c r="BB70" i="6"/>
  <c r="BT75" i="6"/>
  <c r="BV76" i="6"/>
  <c r="K79" i="6"/>
  <c r="S79" i="6"/>
  <c r="AA79" i="6"/>
  <c r="AI79" i="6"/>
  <c r="BV82" i="6"/>
  <c r="BX83" i="6"/>
  <c r="BR84" i="6"/>
  <c r="BS84" i="6"/>
  <c r="BT85" i="6"/>
  <c r="BI86" i="6"/>
  <c r="BJ86" i="6"/>
  <c r="BJ161" i="6" s="1"/>
  <c r="AL134" i="6"/>
  <c r="AT134" i="6"/>
  <c r="AX134" i="6"/>
  <c r="BB134" i="6"/>
  <c r="BP86" i="6"/>
  <c r="BX86" i="6" s="1"/>
  <c r="BK89" i="6"/>
  <c r="BG90" i="6"/>
  <c r="BW91" i="6"/>
  <c r="F169" i="6"/>
  <c r="N169" i="6"/>
  <c r="V169" i="6"/>
  <c r="AD169" i="6"/>
  <c r="AL169" i="6"/>
  <c r="BQ94" i="6"/>
  <c r="BK94" i="6"/>
  <c r="BW96" i="6"/>
  <c r="BF98" i="6"/>
  <c r="I173" i="6"/>
  <c r="M173" i="6"/>
  <c r="Q173" i="6"/>
  <c r="U173" i="6"/>
  <c r="Y173" i="6"/>
  <c r="AC173" i="6"/>
  <c r="AG173" i="6"/>
  <c r="AK173" i="6"/>
  <c r="AO173" i="6"/>
  <c r="BW100" i="6"/>
  <c r="AH101" i="10"/>
  <c r="AH101" i="11"/>
  <c r="D101" i="6"/>
  <c r="BL101" i="6"/>
  <c r="D103" i="6"/>
  <c r="M103" i="11"/>
  <c r="BH103" i="11" s="1"/>
  <c r="M103" i="10"/>
  <c r="BH103" i="10" s="1"/>
  <c r="M178" i="6"/>
  <c r="M104" i="6"/>
  <c r="BH103" i="6"/>
  <c r="BG103" i="6"/>
  <c r="BU103" i="6"/>
  <c r="BF104" i="6"/>
  <c r="O179" i="6"/>
  <c r="AE179" i="6"/>
  <c r="AN104" i="6"/>
  <c r="AN179" i="6" s="1"/>
  <c r="BP104" i="6"/>
  <c r="BL106" i="6"/>
  <c r="H107" i="11"/>
  <c r="H182" i="11" s="1"/>
  <c r="H107" i="10"/>
  <c r="L107" i="11"/>
  <c r="L107" i="10"/>
  <c r="P107" i="11"/>
  <c r="P182" i="11" s="1"/>
  <c r="P107" i="10"/>
  <c r="T107" i="11"/>
  <c r="T107" i="10"/>
  <c r="X107" i="11"/>
  <c r="X182" i="11" s="1"/>
  <c r="X107" i="10"/>
  <c r="AB107" i="11"/>
  <c r="AB107" i="10"/>
  <c r="AF107" i="11"/>
  <c r="AF182" i="11" s="1"/>
  <c r="AF107" i="10"/>
  <c r="AJ107" i="11"/>
  <c r="AJ107" i="10"/>
  <c r="BM107" i="6"/>
  <c r="BM182" i="6" s="1"/>
  <c r="AN107" i="11"/>
  <c r="AN107" i="10"/>
  <c r="BH107" i="6"/>
  <c r="H108" i="6"/>
  <c r="H183" i="6" s="1"/>
  <c r="P108" i="6"/>
  <c r="X108" i="6"/>
  <c r="X183" i="6" s="1"/>
  <c r="AF108" i="6"/>
  <c r="AN108" i="6"/>
  <c r="AN183" i="6" s="1"/>
  <c r="BR110" i="6"/>
  <c r="G187" i="6"/>
  <c r="K187" i="6"/>
  <c r="O187" i="6"/>
  <c r="S187" i="6"/>
  <c r="W187" i="6"/>
  <c r="AA187" i="6"/>
  <c r="AE187" i="6"/>
  <c r="AI187" i="6"/>
  <c r="AM187" i="6"/>
  <c r="BJ112" i="6"/>
  <c r="BJ187" i="6" s="1"/>
  <c r="J114" i="11"/>
  <c r="J117" i="11" s="1"/>
  <c r="J192" i="11" s="1"/>
  <c r="J114" i="10"/>
  <c r="J117" i="10" s="1"/>
  <c r="N114" i="11"/>
  <c r="N117" i="11" s="1"/>
  <c r="N114" i="10"/>
  <c r="N117" i="10" s="1"/>
  <c r="AH114" i="11"/>
  <c r="AH117" i="11" s="1"/>
  <c r="AH192" i="11" s="1"/>
  <c r="AH114" i="10"/>
  <c r="AH117" i="10" s="1"/>
  <c r="AO114" i="11"/>
  <c r="AO117" i="11" s="1"/>
  <c r="AO114" i="10"/>
  <c r="AO117" i="10" s="1"/>
  <c r="AO189" i="6"/>
  <c r="N117" i="6"/>
  <c r="N192" i="6" s="1"/>
  <c r="BI117" i="6"/>
  <c r="R192" i="6"/>
  <c r="V192" i="6"/>
  <c r="Z192" i="6"/>
  <c r="AD192" i="6"/>
  <c r="AH117" i="6"/>
  <c r="AH192" i="6" s="1"/>
  <c r="AM192" i="6"/>
  <c r="BQ117" i="6"/>
  <c r="BK117" i="6"/>
  <c r="BF121" i="6"/>
  <c r="I196" i="6"/>
  <c r="Q196" i="6"/>
  <c r="U196" i="6"/>
  <c r="Y196" i="6"/>
  <c r="AG196" i="6"/>
  <c r="AK196" i="6"/>
  <c r="AO196" i="6"/>
  <c r="BL123" i="6"/>
  <c r="G125" i="10"/>
  <c r="G125" i="11"/>
  <c r="G200" i="6"/>
  <c r="K125" i="11"/>
  <c r="K125" i="10"/>
  <c r="K200" i="6"/>
  <c r="T125" i="11"/>
  <c r="T200" i="11" s="1"/>
  <c r="T125" i="10"/>
  <c r="X125" i="11"/>
  <c r="X125" i="10"/>
  <c r="AB125" i="11"/>
  <c r="AB200" i="11" s="1"/>
  <c r="AB125" i="10"/>
  <c r="AF125" i="11"/>
  <c r="AF125" i="10"/>
  <c r="AJ125" i="11"/>
  <c r="AJ200" i="11" s="1"/>
  <c r="AJ125" i="10"/>
  <c r="AN125" i="11"/>
  <c r="AN125" i="10"/>
  <c r="BG125" i="6"/>
  <c r="BN125" i="6"/>
  <c r="BU129" i="6"/>
  <c r="BH130" i="6"/>
  <c r="BR131" i="6"/>
  <c r="Q133" i="6"/>
  <c r="Q208" i="6" s="1"/>
  <c r="Y133" i="6"/>
  <c r="Y208" i="6" s="1"/>
  <c r="AG133" i="6"/>
  <c r="AG208" i="6" s="1"/>
  <c r="AO133" i="6"/>
  <c r="AO208" i="6" s="1"/>
  <c r="BF133" i="6"/>
  <c r="W134" i="6"/>
  <c r="BQ146" i="6"/>
  <c r="G157" i="6"/>
  <c r="O157" i="6"/>
  <c r="W157" i="6"/>
  <c r="AE157" i="6"/>
  <c r="AM157" i="6"/>
  <c r="H158" i="6"/>
  <c r="G159" i="6"/>
  <c r="O159" i="6"/>
  <c r="W159" i="6"/>
  <c r="AE159" i="6"/>
  <c r="AM159" i="6"/>
  <c r="AM161" i="6"/>
  <c r="H163" i="6"/>
  <c r="P163" i="6"/>
  <c r="X163" i="6"/>
  <c r="AN163" i="6"/>
  <c r="BN163" i="6"/>
  <c r="G166" i="6"/>
  <c r="O166" i="6"/>
  <c r="W166" i="6"/>
  <c r="AE166" i="6"/>
  <c r="AM166" i="6"/>
  <c r="G168" i="6"/>
  <c r="O168" i="6"/>
  <c r="W168" i="6"/>
  <c r="AE168" i="6"/>
  <c r="AM168" i="6"/>
  <c r="G171" i="6"/>
  <c r="O171" i="6"/>
  <c r="W171" i="6"/>
  <c r="AE171" i="6"/>
  <c r="AM171" i="6"/>
  <c r="AM173" i="6"/>
  <c r="AN175" i="6"/>
  <c r="G176" i="6"/>
  <c r="O176" i="6"/>
  <c r="W176" i="6"/>
  <c r="AE176" i="6"/>
  <c r="AM176" i="6"/>
  <c r="BN177" i="6"/>
  <c r="G178" i="6"/>
  <c r="O178" i="6"/>
  <c r="W178" i="6"/>
  <c r="AE178" i="6"/>
  <c r="AM178" i="6"/>
  <c r="G181" i="6"/>
  <c r="O181" i="6"/>
  <c r="W181" i="6"/>
  <c r="AE181" i="6"/>
  <c r="AM181" i="6"/>
  <c r="H182" i="6"/>
  <c r="X182" i="6"/>
  <c r="AN182" i="6"/>
  <c r="G186" i="6"/>
  <c r="O186" i="6"/>
  <c r="W186" i="6"/>
  <c r="AE186" i="6"/>
  <c r="AM186" i="6"/>
  <c r="BN187" i="6"/>
  <c r="G189" i="6"/>
  <c r="O189" i="6"/>
  <c r="W189" i="6"/>
  <c r="AE189" i="6"/>
  <c r="AM189" i="6"/>
  <c r="G191" i="6"/>
  <c r="O191" i="6"/>
  <c r="W191" i="6"/>
  <c r="AE191" i="6"/>
  <c r="AM191" i="6"/>
  <c r="G194" i="6"/>
  <c r="O194" i="6"/>
  <c r="W194" i="6"/>
  <c r="AE194" i="6"/>
  <c r="AM194" i="6"/>
  <c r="AM196" i="6"/>
  <c r="H198" i="6"/>
  <c r="X198" i="6"/>
  <c r="AN198" i="6"/>
  <c r="BN198" i="6"/>
  <c r="G199" i="6"/>
  <c r="O199" i="6"/>
  <c r="W199" i="6"/>
  <c r="AE199" i="6"/>
  <c r="AM199" i="6"/>
  <c r="X200" i="6"/>
  <c r="AN200" i="6"/>
  <c r="G201" i="6"/>
  <c r="O201" i="6"/>
  <c r="W201" i="6"/>
  <c r="AE201" i="6"/>
  <c r="AM201" i="6"/>
  <c r="G203" i="6"/>
  <c r="O203" i="6"/>
  <c r="W203" i="6"/>
  <c r="AE203" i="6"/>
  <c r="AM203" i="6"/>
  <c r="G205" i="6"/>
  <c r="O205" i="6"/>
  <c r="W205" i="6"/>
  <c r="AE205" i="6"/>
  <c r="AM205" i="6"/>
  <c r="BM212" i="6"/>
  <c r="BU212" i="6" s="1"/>
  <c r="BN212" i="6"/>
  <c r="BK215" i="6"/>
  <c r="BT215" i="6" s="1"/>
  <c r="BT284" i="6"/>
  <c r="BR284" i="6"/>
  <c r="BV285" i="6"/>
  <c r="BU288" i="6"/>
  <c r="BX289" i="6"/>
  <c r="BU290" i="6"/>
  <c r="BT291" i="6"/>
  <c r="BS292" i="6"/>
  <c r="BX294" i="6"/>
  <c r="BU296" i="6"/>
  <c r="BT297" i="6"/>
  <c r="BJ298" i="6"/>
  <c r="BW298" i="6" s="1"/>
  <c r="BN298" i="6"/>
  <c r="BU298" i="6" s="1"/>
  <c r="BW302" i="6"/>
  <c r="BK303" i="6"/>
  <c r="BI303" i="6"/>
  <c r="BQ303" i="6"/>
  <c r="BV303" i="6" s="1"/>
  <c r="BU304" i="6"/>
  <c r="BW305" i="6"/>
  <c r="BH306" i="6"/>
  <c r="AX365" i="6"/>
  <c r="F311" i="6"/>
  <c r="N311" i="6"/>
  <c r="V311" i="6"/>
  <c r="AD311" i="6"/>
  <c r="AL311" i="6"/>
  <c r="AT311" i="6"/>
  <c r="BB311" i="6"/>
  <c r="BW314" i="6"/>
  <c r="BS314" i="6"/>
  <c r="BR314" i="6"/>
  <c r="BX317" i="6"/>
  <c r="BR318" i="6"/>
  <c r="BW321" i="6"/>
  <c r="BS321" i="6"/>
  <c r="BR321" i="6"/>
  <c r="BK323" i="6"/>
  <c r="BT323" i="6" s="1"/>
  <c r="BV325" i="6"/>
  <c r="BW326" i="6"/>
  <c r="BS326" i="6"/>
  <c r="BR326" i="6"/>
  <c r="BQ327" i="6"/>
  <c r="BV327" i="6" s="1"/>
  <c r="BW329" i="6"/>
  <c r="BS329" i="6"/>
  <c r="BR329" i="6"/>
  <c r="BX332" i="6"/>
  <c r="BL333" i="6"/>
  <c r="BF337" i="6"/>
  <c r="BX340" i="6"/>
  <c r="BL341" i="6"/>
  <c r="BX345" i="6"/>
  <c r="BL346" i="6"/>
  <c r="BF350" i="6"/>
  <c r="BX353" i="6"/>
  <c r="BX354" i="6"/>
  <c r="BR355" i="6"/>
  <c r="BT356" i="6"/>
  <c r="BV357" i="6"/>
  <c r="BW358" i="6"/>
  <c r="BS358" i="6"/>
  <c r="BR358" i="6"/>
  <c r="BX361" i="6"/>
  <c r="BL362" i="6"/>
  <c r="BX368" i="6"/>
  <c r="BU5" i="7"/>
  <c r="BX7" i="7"/>
  <c r="BX8" i="7"/>
  <c r="BR9" i="7"/>
  <c r="BW12" i="7"/>
  <c r="BS12" i="7"/>
  <c r="BR12" i="7"/>
  <c r="BO15" i="7"/>
  <c r="BX17" i="7"/>
  <c r="BX18" i="7"/>
  <c r="BR19" i="7"/>
  <c r="BW22" i="7"/>
  <c r="BS22" i="7"/>
  <c r="BR22" i="7"/>
  <c r="BX25" i="7"/>
  <c r="BX26" i="7"/>
  <c r="G27" i="7"/>
  <c r="BF27" i="7" s="1"/>
  <c r="O27" i="7"/>
  <c r="W27" i="7"/>
  <c r="AE27" i="7"/>
  <c r="AM27" i="7"/>
  <c r="AU27" i="7"/>
  <c r="AU28" i="7" s="1"/>
  <c r="BC27" i="7"/>
  <c r="BC28" i="7" s="1"/>
  <c r="BU30" i="7"/>
  <c r="BW31" i="7"/>
  <c r="E32" i="7"/>
  <c r="BU37" i="7"/>
  <c r="BW38" i="7"/>
  <c r="BW39" i="7"/>
  <c r="BU40" i="7"/>
  <c r="BR41" i="7"/>
  <c r="BU45" i="7"/>
  <c r="BW46" i="7"/>
  <c r="D47" i="7"/>
  <c r="BH47" i="7"/>
  <c r="BP47" i="7"/>
  <c r="BV47" i="7" s="1"/>
  <c r="BF47" i="7"/>
  <c r="BW48" i="7"/>
  <c r="BW49" i="7"/>
  <c r="BU50" i="7"/>
  <c r="BT51" i="7"/>
  <c r="BV54" i="7"/>
  <c r="BV69" i="7"/>
  <c r="E215" i="7"/>
  <c r="E208" i="7"/>
  <c r="E206" i="7"/>
  <c r="E204" i="7"/>
  <c r="E200" i="7"/>
  <c r="E198" i="7"/>
  <c r="E195" i="7"/>
  <c r="E190" i="7"/>
  <c r="E187" i="7"/>
  <c r="E185" i="7"/>
  <c r="E179" i="7"/>
  <c r="E177" i="7"/>
  <c r="E175" i="7"/>
  <c r="E169" i="7"/>
  <c r="E167" i="7"/>
  <c r="E165" i="7"/>
  <c r="E160" i="7"/>
  <c r="E158" i="7"/>
  <c r="E74" i="7"/>
  <c r="D73" i="7"/>
  <c r="E53" i="7"/>
  <c r="E68" i="7"/>
  <c r="E65" i="7"/>
  <c r="E62" i="7"/>
  <c r="E60" i="7"/>
  <c r="BT73" i="7"/>
  <c r="BQ69" i="7"/>
  <c r="BQ66" i="7"/>
  <c r="BQ63" i="7"/>
  <c r="BQ61" i="7"/>
  <c r="BQ59" i="7"/>
  <c r="BQ208" i="7"/>
  <c r="BQ206" i="7"/>
  <c r="BQ204" i="7"/>
  <c r="BQ202" i="7"/>
  <c r="BQ200" i="7"/>
  <c r="BQ198" i="7"/>
  <c r="BQ195" i="7"/>
  <c r="BQ192" i="7"/>
  <c r="BQ190" i="7"/>
  <c r="BQ187" i="7"/>
  <c r="BQ185" i="7"/>
  <c r="BQ182" i="7"/>
  <c r="BQ179" i="7"/>
  <c r="BQ177" i="7"/>
  <c r="BQ175" i="7"/>
  <c r="BQ172" i="7"/>
  <c r="BQ169" i="7"/>
  <c r="BQ167" i="7"/>
  <c r="BQ165" i="7"/>
  <c r="BQ163" i="7"/>
  <c r="BQ160" i="7"/>
  <c r="BQ158" i="7"/>
  <c r="BQ153" i="7"/>
  <c r="BQ53" i="7"/>
  <c r="J74" i="7"/>
  <c r="R74" i="7"/>
  <c r="Z74" i="7"/>
  <c r="Z187" i="7" s="1"/>
  <c r="AH74" i="7"/>
  <c r="AH182" i="7" s="1"/>
  <c r="AP74" i="7"/>
  <c r="BX76" i="7"/>
  <c r="BX82" i="7"/>
  <c r="BG83" i="7"/>
  <c r="BV83" i="7"/>
  <c r="BW84" i="7"/>
  <c r="BS84" i="7"/>
  <c r="BR84" i="7"/>
  <c r="BW85" i="7"/>
  <c r="O161" i="7"/>
  <c r="S161" i="7"/>
  <c r="W161" i="7"/>
  <c r="AA161" i="7"/>
  <c r="AE161" i="7"/>
  <c r="AI161" i="7"/>
  <c r="BJ86" i="7"/>
  <c r="BT86" i="7" s="1"/>
  <c r="BI88" i="7"/>
  <c r="BT88" i="7" s="1"/>
  <c r="BV88" i="7"/>
  <c r="K164" i="7"/>
  <c r="O164" i="7"/>
  <c r="S164" i="7"/>
  <c r="W164" i="7"/>
  <c r="AA164" i="7"/>
  <c r="AE164" i="7"/>
  <c r="AI164" i="7"/>
  <c r="BW90" i="7"/>
  <c r="BS90" i="7"/>
  <c r="BR90" i="7"/>
  <c r="BW92" i="7"/>
  <c r="BW93" i="7"/>
  <c r="H169" i="7"/>
  <c r="AF169" i="7"/>
  <c r="AN169" i="7"/>
  <c r="BU96" i="7"/>
  <c r="BT97" i="7"/>
  <c r="K173" i="7"/>
  <c r="BO98" i="7"/>
  <c r="BV98" i="7" s="1"/>
  <c r="BM98" i="7"/>
  <c r="G100" i="11"/>
  <c r="G100" i="10"/>
  <c r="G104" i="7"/>
  <c r="Y175" i="7"/>
  <c r="BM100" i="7"/>
  <c r="BZ100" i="7"/>
  <c r="BT101" i="7"/>
  <c r="BS102" i="7"/>
  <c r="D103" i="7"/>
  <c r="P179" i="7"/>
  <c r="BJ104" i="7"/>
  <c r="BI106" i="7"/>
  <c r="BV106" i="7"/>
  <c r="BN107" i="7"/>
  <c r="BH107" i="7"/>
  <c r="F108" i="7"/>
  <c r="F183" i="7" s="1"/>
  <c r="N108" i="7"/>
  <c r="N183" i="7" s="1"/>
  <c r="V108" i="7"/>
  <c r="AD108" i="7"/>
  <c r="AD183" i="7" s="1"/>
  <c r="AL108" i="7"/>
  <c r="AL183" i="7" s="1"/>
  <c r="BQ108" i="7"/>
  <c r="BW110" i="7"/>
  <c r="BF112" i="7"/>
  <c r="U187" i="7"/>
  <c r="AK187" i="7"/>
  <c r="BG112" i="7"/>
  <c r="BF117" i="7"/>
  <c r="AD189" i="7"/>
  <c r="AL189" i="7"/>
  <c r="BX115" i="7"/>
  <c r="BX116" i="7"/>
  <c r="N117" i="7"/>
  <c r="BI117" i="7"/>
  <c r="BJ117" i="7"/>
  <c r="Z117" i="7"/>
  <c r="AI117" i="7"/>
  <c r="BN117" i="7"/>
  <c r="BQ117" i="7"/>
  <c r="BV117" i="7" s="1"/>
  <c r="BU120" i="7"/>
  <c r="BF121" i="7"/>
  <c r="BG121" i="7"/>
  <c r="BH121" i="7"/>
  <c r="BJ133" i="7"/>
  <c r="BL123" i="7"/>
  <c r="BT124" i="7"/>
  <c r="N125" i="11"/>
  <c r="N200" i="11" s="1"/>
  <c r="N125" i="10"/>
  <c r="BJ125" i="7"/>
  <c r="BT125" i="7" s="1"/>
  <c r="BK125" i="7"/>
  <c r="BM125" i="7"/>
  <c r="BW126" i="7"/>
  <c r="BU127" i="7"/>
  <c r="BT128" i="7"/>
  <c r="BV129" i="7"/>
  <c r="BH130" i="7"/>
  <c r="BJ130" i="7"/>
  <c r="BW131" i="7"/>
  <c r="BW132" i="7"/>
  <c r="H133" i="7"/>
  <c r="H208" i="7" s="1"/>
  <c r="P133" i="7"/>
  <c r="X133" i="7"/>
  <c r="AF133" i="7"/>
  <c r="AF208" i="7" s="1"/>
  <c r="AN133" i="7"/>
  <c r="AN208" i="7" s="1"/>
  <c r="R134" i="7"/>
  <c r="AH134" i="7"/>
  <c r="BV146" i="7"/>
  <c r="BV157" i="7"/>
  <c r="BV159" i="7"/>
  <c r="BV161" i="7"/>
  <c r="BV164" i="7"/>
  <c r="BV166" i="7"/>
  <c r="BV168" i="7"/>
  <c r="O169" i="7"/>
  <c r="W169" i="7"/>
  <c r="AE169" i="7"/>
  <c r="BV171" i="7"/>
  <c r="BV173" i="7"/>
  <c r="BV176" i="7"/>
  <c r="BV178" i="7"/>
  <c r="BV181" i="7"/>
  <c r="BV183" i="7"/>
  <c r="BV186" i="7"/>
  <c r="BV189" i="7"/>
  <c r="BV191" i="7"/>
  <c r="BV194" i="7"/>
  <c r="BV196" i="7"/>
  <c r="BV199" i="7"/>
  <c r="BV201" i="7"/>
  <c r="BV203" i="7"/>
  <c r="BV205" i="7"/>
  <c r="BV207" i="7"/>
  <c r="BK212" i="7"/>
  <c r="BT212" i="7" s="1"/>
  <c r="BL214" i="7"/>
  <c r="BV126" i="5"/>
  <c r="BX127" i="5"/>
  <c r="BT129" i="5"/>
  <c r="BR131" i="5"/>
  <c r="BR132" i="5"/>
  <c r="V134" i="5"/>
  <c r="BQ146" i="5"/>
  <c r="BV146" i="5" s="1"/>
  <c r="BJ152" i="5"/>
  <c r="BO152" i="5"/>
  <c r="BJ153" i="5"/>
  <c r="BO153" i="5"/>
  <c r="BO157" i="5"/>
  <c r="BN158" i="5"/>
  <c r="BH159" i="5"/>
  <c r="BG160" i="5"/>
  <c r="BG161" i="5"/>
  <c r="BL161" i="5"/>
  <c r="BF163" i="5"/>
  <c r="BK163" i="5"/>
  <c r="BK164" i="5"/>
  <c r="BP164" i="5"/>
  <c r="BJ165" i="5"/>
  <c r="BO165" i="5"/>
  <c r="BO166" i="5"/>
  <c r="BN167" i="5"/>
  <c r="BH168" i="5"/>
  <c r="BG169" i="5"/>
  <c r="BG171" i="5"/>
  <c r="BL171" i="5"/>
  <c r="BF172" i="5"/>
  <c r="BK172" i="5"/>
  <c r="BK173" i="5"/>
  <c r="BP173" i="5"/>
  <c r="BJ175" i="5"/>
  <c r="BO175" i="5"/>
  <c r="BO176" i="5"/>
  <c r="BN177" i="5"/>
  <c r="BH178" i="5"/>
  <c r="BG179" i="5"/>
  <c r="BG181" i="5"/>
  <c r="BL181" i="5"/>
  <c r="BF182" i="5"/>
  <c r="BK182" i="5"/>
  <c r="BK183" i="5"/>
  <c r="BP183" i="5"/>
  <c r="BJ185" i="5"/>
  <c r="BO185" i="5"/>
  <c r="BO186" i="5"/>
  <c r="BN187" i="5"/>
  <c r="BH189" i="5"/>
  <c r="BG190" i="5"/>
  <c r="BG191" i="5"/>
  <c r="BL191" i="5"/>
  <c r="BF192" i="5"/>
  <c r="BK192" i="5"/>
  <c r="BK194" i="5"/>
  <c r="BP194" i="5"/>
  <c r="BJ195" i="5"/>
  <c r="BO195" i="5"/>
  <c r="BO196" i="5"/>
  <c r="BN198" i="5"/>
  <c r="BH199" i="5"/>
  <c r="BG200" i="5"/>
  <c r="BG201" i="5"/>
  <c r="BL201" i="5"/>
  <c r="BF202" i="5"/>
  <c r="BK202" i="5"/>
  <c r="BK203" i="5"/>
  <c r="BP203" i="5"/>
  <c r="BJ204" i="5"/>
  <c r="BO204" i="5"/>
  <c r="BO205" i="5"/>
  <c r="BN206" i="5"/>
  <c r="BH207" i="5"/>
  <c r="BG208" i="5"/>
  <c r="BF212" i="5"/>
  <c r="BH213" i="5"/>
  <c r="BS213" i="5" s="1"/>
  <c r="BP215" i="5"/>
  <c r="BV215" i="5" s="1"/>
  <c r="BN216" i="5"/>
  <c r="BU216" i="5" s="1"/>
  <c r="BR285" i="5"/>
  <c r="BV286" i="5"/>
  <c r="BR289" i="5"/>
  <c r="BV290" i="5"/>
  <c r="BF292" i="5"/>
  <c r="BI293" i="5"/>
  <c r="BG293" i="5"/>
  <c r="BK293" i="5"/>
  <c r="BV294" i="5"/>
  <c r="BV293" i="5" s="1"/>
  <c r="BO293" i="5"/>
  <c r="BT294" i="5"/>
  <c r="BT293" i="5" s="1"/>
  <c r="BF298" i="5"/>
  <c r="BG298" i="5"/>
  <c r="D303" i="5"/>
  <c r="BO303" i="5"/>
  <c r="BV303" i="5" s="1"/>
  <c r="BM303" i="5"/>
  <c r="BT304" i="5"/>
  <c r="BV305" i="5"/>
  <c r="J365" i="5"/>
  <c r="Z365" i="5"/>
  <c r="AP365" i="5"/>
  <c r="BI306" i="5"/>
  <c r="BV311" i="5"/>
  <c r="BW312" i="5"/>
  <c r="BS312" i="5"/>
  <c r="BR312" i="5"/>
  <c r="BF363" i="5"/>
  <c r="BG315" i="5"/>
  <c r="BX318" i="5"/>
  <c r="BX319" i="5"/>
  <c r="BR320" i="5"/>
  <c r="BT321" i="5"/>
  <c r="BV322" i="5"/>
  <c r="BG323" i="5"/>
  <c r="BW323" i="5" s="1"/>
  <c r="BH323" i="5"/>
  <c r="BR325" i="5"/>
  <c r="BT326" i="5"/>
  <c r="BM327" i="5"/>
  <c r="BX327" i="5" s="1"/>
  <c r="BN327" i="5"/>
  <c r="BT329" i="5"/>
  <c r="BV330" i="5"/>
  <c r="BW331" i="5"/>
  <c r="BS331" i="5"/>
  <c r="BR331" i="5"/>
  <c r="BK333" i="5"/>
  <c r="BW333" i="5" s="1"/>
  <c r="BV335" i="5"/>
  <c r="BW336" i="5"/>
  <c r="BS336" i="5"/>
  <c r="BR336" i="5"/>
  <c r="BQ337" i="5"/>
  <c r="BW339" i="5"/>
  <c r="BS339" i="5"/>
  <c r="BR339" i="5"/>
  <c r="BK341" i="5"/>
  <c r="BW341" i="5" s="1"/>
  <c r="BV343" i="5"/>
  <c r="BW344" i="5"/>
  <c r="BS344" i="5"/>
  <c r="BR344" i="5"/>
  <c r="BK346" i="5"/>
  <c r="BT346" i="5" s="1"/>
  <c r="BV348" i="5"/>
  <c r="BW349" i="5"/>
  <c r="BS349" i="5"/>
  <c r="BR349" i="5"/>
  <c r="BQ350" i="5"/>
  <c r="BV350" i="5" s="1"/>
  <c r="BW352" i="5"/>
  <c r="BS352" i="5"/>
  <c r="BR352" i="5"/>
  <c r="BX355" i="5"/>
  <c r="BX356" i="5"/>
  <c r="BR357" i="5"/>
  <c r="BT358" i="5"/>
  <c r="BV359" i="5"/>
  <c r="BW360" i="5"/>
  <c r="BS360" i="5"/>
  <c r="BR360" i="5"/>
  <c r="BK362" i="5"/>
  <c r="BT362" i="5" s="1"/>
  <c r="R363" i="5"/>
  <c r="BI363" i="5" s="1"/>
  <c r="BT363" i="5" s="1"/>
  <c r="BF369" i="5"/>
  <c r="BX9" i="6"/>
  <c r="BX10" i="6"/>
  <c r="BR11" i="6"/>
  <c r="BT12" i="6"/>
  <c r="BV13" i="6"/>
  <c r="BW14" i="6"/>
  <c r="BS14" i="6"/>
  <c r="BR14" i="6"/>
  <c r="BL15" i="6"/>
  <c r="BW16" i="6"/>
  <c r="BS16" i="6"/>
  <c r="BR16" i="6"/>
  <c r="BX20" i="6"/>
  <c r="BR21" i="6"/>
  <c r="BT22" i="6"/>
  <c r="BV23" i="6"/>
  <c r="BW24" i="6"/>
  <c r="BS24" i="6"/>
  <c r="BR24" i="6"/>
  <c r="F27" i="6"/>
  <c r="BF27" i="6" s="1"/>
  <c r="N27" i="6"/>
  <c r="BH27" i="6" s="1"/>
  <c r="BH53" i="6" s="1"/>
  <c r="V27" i="6"/>
  <c r="AD27" i="6"/>
  <c r="AL27" i="6"/>
  <c r="AT27" i="6"/>
  <c r="AT28" i="6" s="1"/>
  <c r="BB27" i="6"/>
  <c r="BB28" i="6" s="1"/>
  <c r="E28" i="6"/>
  <c r="M28" i="6"/>
  <c r="U28" i="6"/>
  <c r="AC28" i="6"/>
  <c r="AK28" i="6"/>
  <c r="BV29" i="6"/>
  <c r="BT34" i="6"/>
  <c r="BV36" i="6"/>
  <c r="BU39" i="6"/>
  <c r="BW40" i="6"/>
  <c r="BT43" i="6"/>
  <c r="BV44" i="6"/>
  <c r="BQ47" i="6"/>
  <c r="BV47" i="6" s="1"/>
  <c r="BU49" i="6"/>
  <c r="BW50" i="6"/>
  <c r="G53" i="6"/>
  <c r="O53" i="6"/>
  <c r="W53" i="6"/>
  <c r="AE53" i="6"/>
  <c r="AM53" i="6"/>
  <c r="BT55" i="6"/>
  <c r="BV56" i="6"/>
  <c r="BQ65" i="6"/>
  <c r="BV73" i="6"/>
  <c r="G213" i="6"/>
  <c r="G206" i="6"/>
  <c r="G204" i="6"/>
  <c r="G202" i="6"/>
  <c r="G195" i="6"/>
  <c r="G190" i="6"/>
  <c r="G185" i="6"/>
  <c r="G177" i="6"/>
  <c r="G175" i="6"/>
  <c r="G172" i="6"/>
  <c r="G167" i="6"/>
  <c r="G160" i="6"/>
  <c r="G158" i="6"/>
  <c r="G61" i="6"/>
  <c r="G59" i="6"/>
  <c r="O213" i="6"/>
  <c r="O206" i="6"/>
  <c r="O204" i="6"/>
  <c r="O202" i="6"/>
  <c r="O200" i="6"/>
  <c r="O198" i="6"/>
  <c r="O195" i="6"/>
  <c r="O190" i="6"/>
  <c r="O185" i="6"/>
  <c r="O177" i="6"/>
  <c r="O175" i="6"/>
  <c r="O172" i="6"/>
  <c r="O167" i="6"/>
  <c r="O165" i="6"/>
  <c r="O160" i="6"/>
  <c r="O158" i="6"/>
  <c r="O61" i="6"/>
  <c r="O59" i="6"/>
  <c r="W213" i="6"/>
  <c r="W206" i="6"/>
  <c r="W204" i="6"/>
  <c r="W202" i="6"/>
  <c r="W195" i="6"/>
  <c r="W190" i="6"/>
  <c r="W185" i="6"/>
  <c r="W177" i="6"/>
  <c r="W175" i="6"/>
  <c r="W172" i="6"/>
  <c r="W167" i="6"/>
  <c r="W165" i="6"/>
  <c r="W160" i="6"/>
  <c r="W158" i="6"/>
  <c r="W61" i="6"/>
  <c r="W59" i="6"/>
  <c r="AE213" i="6"/>
  <c r="AE206" i="6"/>
  <c r="AE204" i="6"/>
  <c r="AE202" i="6"/>
  <c r="AE195" i="6"/>
  <c r="AE190" i="6"/>
  <c r="AE185" i="6"/>
  <c r="AE177" i="6"/>
  <c r="AE175" i="6"/>
  <c r="AE172" i="6"/>
  <c r="AE167" i="6"/>
  <c r="AE165" i="6"/>
  <c r="AE160" i="6"/>
  <c r="AE158" i="6"/>
  <c r="AE61" i="6"/>
  <c r="AE59" i="6"/>
  <c r="AM213" i="6"/>
  <c r="AM206" i="6"/>
  <c r="AM204" i="6"/>
  <c r="AM202" i="6"/>
  <c r="AM195" i="6"/>
  <c r="AM190" i="6"/>
  <c r="AM185" i="6"/>
  <c r="AM177" i="6"/>
  <c r="AM175" i="6"/>
  <c r="AM172" i="6"/>
  <c r="AM167" i="6"/>
  <c r="AM165" i="6"/>
  <c r="AM160" i="6"/>
  <c r="AM158" i="6"/>
  <c r="BN74" i="6"/>
  <c r="BN196" i="6" s="1"/>
  <c r="AM61" i="6"/>
  <c r="AM59" i="6"/>
  <c r="BL74" i="6"/>
  <c r="BL161" i="6" s="1"/>
  <c r="BW75" i="6"/>
  <c r="BS75" i="6"/>
  <c r="BR75" i="6"/>
  <c r="G77" i="6"/>
  <c r="O77" i="6"/>
  <c r="W77" i="6"/>
  <c r="AE77" i="6"/>
  <c r="AM77" i="6"/>
  <c r="F79" i="6"/>
  <c r="V79" i="6"/>
  <c r="AD79" i="6"/>
  <c r="AL79" i="6"/>
  <c r="AT79" i="6"/>
  <c r="BB79" i="6"/>
  <c r="BT83" i="6"/>
  <c r="BV84" i="6"/>
  <c r="BW85" i="6"/>
  <c r="BS85" i="6"/>
  <c r="BR85" i="6"/>
  <c r="BK86" i="6"/>
  <c r="G88" i="11"/>
  <c r="G88" i="10"/>
  <c r="G163" i="10" s="1"/>
  <c r="G163" i="6"/>
  <c r="G94" i="6"/>
  <c r="G169" i="6" s="1"/>
  <c r="K88" i="11"/>
  <c r="K88" i="10"/>
  <c r="K94" i="10" s="1"/>
  <c r="K169" i="10" s="1"/>
  <c r="K163" i="6"/>
  <c r="K94" i="6"/>
  <c r="K169" i="6" s="1"/>
  <c r="O88" i="11"/>
  <c r="O88" i="10"/>
  <c r="O163" i="6"/>
  <c r="O94" i="6"/>
  <c r="O169" i="6" s="1"/>
  <c r="S88" i="11"/>
  <c r="S88" i="10"/>
  <c r="S94" i="10" s="1"/>
  <c r="S163" i="6"/>
  <c r="S94" i="6"/>
  <c r="BI94" i="6" s="1"/>
  <c r="W88" i="11"/>
  <c r="W88" i="10"/>
  <c r="W163" i="6"/>
  <c r="W94" i="6"/>
  <c r="AA88" i="11"/>
  <c r="AA88" i="10"/>
  <c r="AA94" i="10" s="1"/>
  <c r="AA169" i="10" s="1"/>
  <c r="AA163" i="6"/>
  <c r="AA94" i="6"/>
  <c r="AE88" i="11"/>
  <c r="AE88" i="10"/>
  <c r="AE163" i="6"/>
  <c r="AE94" i="6"/>
  <c r="BL88" i="6"/>
  <c r="AI88" i="11"/>
  <c r="AI88" i="10"/>
  <c r="AI163" i="6"/>
  <c r="BM88" i="6"/>
  <c r="AI94" i="6"/>
  <c r="AM88" i="11"/>
  <c r="AM88" i="10"/>
  <c r="AM163" i="6"/>
  <c r="AM94" i="6"/>
  <c r="BF88" i="6"/>
  <c r="BN88" i="6"/>
  <c r="G89" i="11"/>
  <c r="G89" i="10"/>
  <c r="G164" i="10" s="1"/>
  <c r="K89" i="11"/>
  <c r="K89" i="10"/>
  <c r="O89" i="11"/>
  <c r="O89" i="10"/>
  <c r="O164" i="10" s="1"/>
  <c r="S89" i="11"/>
  <c r="S89" i="10"/>
  <c r="W89" i="11"/>
  <c r="W89" i="10"/>
  <c r="W164" i="10" s="1"/>
  <c r="AA89" i="11"/>
  <c r="AA89" i="10"/>
  <c r="AE89" i="11"/>
  <c r="AE89" i="10"/>
  <c r="BL89" i="6"/>
  <c r="AI89" i="11"/>
  <c r="AI89" i="10"/>
  <c r="BM89" i="6"/>
  <c r="BM164" i="6" s="1"/>
  <c r="AM89" i="11"/>
  <c r="AM89" i="10"/>
  <c r="BF89" i="6"/>
  <c r="BN89" i="6"/>
  <c r="BN164" i="6" s="1"/>
  <c r="I90" i="11"/>
  <c r="I90" i="10"/>
  <c r="BT92" i="6"/>
  <c r="BV93" i="6"/>
  <c r="I94" i="6"/>
  <c r="AS134" i="6"/>
  <c r="AW134" i="6"/>
  <c r="BP94" i="6"/>
  <c r="BV94" i="6" s="1"/>
  <c r="BA134" i="6"/>
  <c r="BF94" i="6"/>
  <c r="BX96" i="6"/>
  <c r="BX97" i="6"/>
  <c r="D98" i="6"/>
  <c r="D99" i="6" s="1"/>
  <c r="BI98" i="6"/>
  <c r="BT98" i="6" s="1"/>
  <c r="BJ98" i="6"/>
  <c r="BH100" i="6"/>
  <c r="AI101" i="11"/>
  <c r="BM101" i="11" s="1"/>
  <c r="AI101" i="10"/>
  <c r="BM101" i="6"/>
  <c r="BM176" i="6" s="1"/>
  <c r="BU102" i="6"/>
  <c r="K179" i="6"/>
  <c r="BK104" i="6"/>
  <c r="BI104" i="6"/>
  <c r="BG106" i="6"/>
  <c r="BV106" i="6"/>
  <c r="E107" i="11"/>
  <c r="E107" i="10"/>
  <c r="BF107" i="6"/>
  <c r="I107" i="11"/>
  <c r="I107" i="10"/>
  <c r="M107" i="11"/>
  <c r="M107" i="10"/>
  <c r="Q107" i="11"/>
  <c r="Q107" i="10"/>
  <c r="Q182" i="10" s="1"/>
  <c r="U107" i="11"/>
  <c r="U107" i="10"/>
  <c r="Y107" i="11"/>
  <c r="Y107" i="10"/>
  <c r="AC107" i="11"/>
  <c r="AC107" i="10"/>
  <c r="AG107" i="11"/>
  <c r="AG107" i="10"/>
  <c r="AG182" i="10" s="1"/>
  <c r="AK107" i="11"/>
  <c r="AK107" i="10"/>
  <c r="AO107" i="11"/>
  <c r="AO107" i="10"/>
  <c r="BK107" i="6"/>
  <c r="I108" i="6"/>
  <c r="Q108" i="6"/>
  <c r="Q183" i="6" s="1"/>
  <c r="Y108" i="6"/>
  <c r="Y183" i="6" s="1"/>
  <c r="AG108" i="6"/>
  <c r="AG183" i="6" s="1"/>
  <c r="AO108" i="6"/>
  <c r="AO183" i="6" s="1"/>
  <c r="BQ112" i="6"/>
  <c r="BV112" i="6" s="1"/>
  <c r="BK112" i="6"/>
  <c r="BL114" i="6"/>
  <c r="BU115" i="6"/>
  <c r="BW116" i="6"/>
  <c r="I117" i="6"/>
  <c r="O192" i="6"/>
  <c r="S192" i="6"/>
  <c r="W192" i="6"/>
  <c r="AA192" i="6"/>
  <c r="AE192" i="6"/>
  <c r="AO117" i="6"/>
  <c r="AO192" i="6" s="1"/>
  <c r="BP117" i="6"/>
  <c r="BV117" i="6" s="1"/>
  <c r="BF117" i="6"/>
  <c r="BX119" i="6"/>
  <c r="BX120" i="6"/>
  <c r="D121" i="6"/>
  <c r="D122" i="6" s="1"/>
  <c r="BI121" i="6"/>
  <c r="BJ121" i="6"/>
  <c r="BJ195" i="6" s="1"/>
  <c r="BG123" i="6"/>
  <c r="BV123" i="6"/>
  <c r="BW124" i="6"/>
  <c r="BS124" i="6"/>
  <c r="BR124" i="6"/>
  <c r="BU127" i="6"/>
  <c r="BW128" i="6"/>
  <c r="BI130" i="6"/>
  <c r="BT130" i="6" s="1"/>
  <c r="BV130" i="6"/>
  <c r="J133" i="6"/>
  <c r="J208" i="6" s="1"/>
  <c r="R133" i="6"/>
  <c r="Z133" i="6"/>
  <c r="AH133" i="6"/>
  <c r="AH208" i="6" s="1"/>
  <c r="AP133" i="6"/>
  <c r="AP208" i="6" s="1"/>
  <c r="BG133" i="6"/>
  <c r="BW145" i="6"/>
  <c r="D146" i="6"/>
  <c r="BH146" i="6"/>
  <c r="BP146" i="6"/>
  <c r="BF146" i="6"/>
  <c r="BQ153" i="6"/>
  <c r="J157" i="6"/>
  <c r="R157" i="6"/>
  <c r="Z157" i="6"/>
  <c r="AH157" i="6"/>
  <c r="AP157" i="6"/>
  <c r="BQ158" i="6"/>
  <c r="J159" i="6"/>
  <c r="R159" i="6"/>
  <c r="Z159" i="6"/>
  <c r="AH159" i="6"/>
  <c r="AP159" i="6"/>
  <c r="BQ160" i="6"/>
  <c r="J161" i="6"/>
  <c r="R161" i="6"/>
  <c r="Z161" i="6"/>
  <c r="AH161" i="6"/>
  <c r="AP161" i="6"/>
  <c r="BI163" i="6"/>
  <c r="BQ163" i="6"/>
  <c r="J164" i="6"/>
  <c r="R164" i="6"/>
  <c r="Z164" i="6"/>
  <c r="AH164" i="6"/>
  <c r="AP164" i="6"/>
  <c r="I165" i="6"/>
  <c r="BI165" i="6"/>
  <c r="BQ165" i="6"/>
  <c r="J166" i="6"/>
  <c r="R166" i="6"/>
  <c r="Z166" i="6"/>
  <c r="AH166" i="6"/>
  <c r="AP166" i="6"/>
  <c r="BQ167" i="6"/>
  <c r="J168" i="6"/>
  <c r="R168" i="6"/>
  <c r="Z168" i="6"/>
  <c r="AH168" i="6"/>
  <c r="AP168" i="6"/>
  <c r="Q169" i="6"/>
  <c r="Y169" i="6"/>
  <c r="AG169" i="6"/>
  <c r="AO169" i="6"/>
  <c r="BQ169" i="6"/>
  <c r="J171" i="6"/>
  <c r="R171" i="6"/>
  <c r="Z171" i="6"/>
  <c r="AH171" i="6"/>
  <c r="AP171" i="6"/>
  <c r="BQ172" i="6"/>
  <c r="R173" i="6"/>
  <c r="Q175" i="6"/>
  <c r="AO175" i="6"/>
  <c r="BQ175" i="6"/>
  <c r="J176" i="6"/>
  <c r="R176" i="6"/>
  <c r="Z176" i="6"/>
  <c r="AH176" i="6"/>
  <c r="AP176" i="6"/>
  <c r="BQ177" i="6"/>
  <c r="J178" i="6"/>
  <c r="R178" i="6"/>
  <c r="Z178" i="6"/>
  <c r="AH178" i="6"/>
  <c r="AP178" i="6"/>
  <c r="BI179" i="6"/>
  <c r="BQ179" i="6"/>
  <c r="J181" i="6"/>
  <c r="R181" i="6"/>
  <c r="Z181" i="6"/>
  <c r="AH181" i="6"/>
  <c r="AP181" i="6"/>
  <c r="I182" i="6"/>
  <c r="Q182" i="6"/>
  <c r="Y182" i="6"/>
  <c r="AG182" i="6"/>
  <c r="AO182" i="6"/>
  <c r="BQ182" i="6"/>
  <c r="BQ185" i="6"/>
  <c r="J186" i="6"/>
  <c r="R186" i="6"/>
  <c r="Z186" i="6"/>
  <c r="AH186" i="6"/>
  <c r="AP186" i="6"/>
  <c r="BQ187" i="6"/>
  <c r="J189" i="6"/>
  <c r="R189" i="6"/>
  <c r="Z189" i="6"/>
  <c r="AH189" i="6"/>
  <c r="AP189" i="6"/>
  <c r="BI190" i="6"/>
  <c r="BQ190" i="6"/>
  <c r="J191" i="6"/>
  <c r="R191" i="6"/>
  <c r="Z191" i="6"/>
  <c r="AH191" i="6"/>
  <c r="AP191" i="6"/>
  <c r="BQ192" i="6"/>
  <c r="J194" i="6"/>
  <c r="R194" i="6"/>
  <c r="Z194" i="6"/>
  <c r="AH194" i="6"/>
  <c r="AP194" i="6"/>
  <c r="BQ195" i="6"/>
  <c r="R196" i="6"/>
  <c r="Y198" i="6"/>
  <c r="AG198" i="6"/>
  <c r="AO198" i="6"/>
  <c r="BQ198" i="6"/>
  <c r="J199" i="6"/>
  <c r="R199" i="6"/>
  <c r="Z199" i="6"/>
  <c r="AH199" i="6"/>
  <c r="AP199" i="6"/>
  <c r="BQ200" i="6"/>
  <c r="J201" i="6"/>
  <c r="R201" i="6"/>
  <c r="Z201" i="6"/>
  <c r="AH201" i="6"/>
  <c r="AP201" i="6"/>
  <c r="BQ202" i="6"/>
  <c r="J203" i="6"/>
  <c r="R203" i="6"/>
  <c r="Z203" i="6"/>
  <c r="AH203" i="6"/>
  <c r="AP203" i="6"/>
  <c r="BQ204" i="6"/>
  <c r="J205" i="6"/>
  <c r="R205" i="6"/>
  <c r="Z205" i="6"/>
  <c r="AH205" i="6"/>
  <c r="AP205" i="6"/>
  <c r="BI206" i="6"/>
  <c r="BQ206" i="6"/>
  <c r="J207" i="6"/>
  <c r="R207" i="6"/>
  <c r="Z207" i="6"/>
  <c r="AH207" i="6"/>
  <c r="AP207" i="6"/>
  <c r="BQ208" i="6"/>
  <c r="E213" i="6"/>
  <c r="BO213" i="6"/>
  <c r="BP213" i="6"/>
  <c r="BI214" i="6"/>
  <c r="BT214" i="6" s="1"/>
  <c r="BJ214" i="6"/>
  <c r="BL215" i="6"/>
  <c r="BW283" i="6"/>
  <c r="BS283" i="6"/>
  <c r="BR283" i="6"/>
  <c r="BX287" i="6"/>
  <c r="BR289" i="6"/>
  <c r="BV290" i="6"/>
  <c r="BW291" i="6"/>
  <c r="BS291" i="6"/>
  <c r="BR291" i="6"/>
  <c r="BF293" i="6"/>
  <c r="BR294" i="6"/>
  <c r="BS294" i="6"/>
  <c r="BV296" i="6"/>
  <c r="BV298" i="6"/>
  <c r="BT302" i="6"/>
  <c r="W306" i="6"/>
  <c r="BJ303" i="6"/>
  <c r="BL306" i="6"/>
  <c r="AM306" i="6"/>
  <c r="D306" i="6" s="1"/>
  <c r="BN303" i="6"/>
  <c r="BL303" i="6"/>
  <c r="BG306" i="6"/>
  <c r="G311" i="6"/>
  <c r="O311" i="6"/>
  <c r="W311" i="6"/>
  <c r="AE311" i="6"/>
  <c r="AM311" i="6"/>
  <c r="AU311" i="6"/>
  <c r="BC311" i="6"/>
  <c r="BW312" i="6"/>
  <c r="BS312" i="6"/>
  <c r="BR312" i="6"/>
  <c r="BT317" i="6"/>
  <c r="BV318" i="6"/>
  <c r="BW319" i="6"/>
  <c r="BS319" i="6"/>
  <c r="BR319" i="6"/>
  <c r="BX322" i="6"/>
  <c r="BL323" i="6"/>
  <c r="BF327" i="6"/>
  <c r="BX330" i="6"/>
  <c r="BX331" i="6"/>
  <c r="BR332" i="6"/>
  <c r="BO333" i="6"/>
  <c r="BV333" i="6" s="1"/>
  <c r="BP333" i="6"/>
  <c r="BX336" i="6"/>
  <c r="D337" i="6"/>
  <c r="BI337" i="6"/>
  <c r="BT337" i="6" s="1"/>
  <c r="BJ337" i="6"/>
  <c r="BX339" i="6"/>
  <c r="BR340" i="6"/>
  <c r="BO341" i="6"/>
  <c r="BV341" i="6" s="1"/>
  <c r="BP341" i="6"/>
  <c r="BX343" i="6"/>
  <c r="BX344" i="6"/>
  <c r="BR345" i="6"/>
  <c r="BO346" i="6"/>
  <c r="BP346" i="6"/>
  <c r="BX349" i="6"/>
  <c r="D350" i="6"/>
  <c r="BI350" i="6"/>
  <c r="BJ350" i="6"/>
  <c r="BX352" i="6"/>
  <c r="BR353" i="6"/>
  <c r="BT354" i="6"/>
  <c r="BV355" i="6"/>
  <c r="BW356" i="6"/>
  <c r="BS356" i="6"/>
  <c r="BR356" i="6"/>
  <c r="BX360" i="6"/>
  <c r="BR361" i="6"/>
  <c r="BO362" i="6"/>
  <c r="BV362" i="6" s="1"/>
  <c r="BP362" i="6"/>
  <c r="BT368" i="6"/>
  <c r="BM369" i="6"/>
  <c r="BU369" i="6" s="1"/>
  <c r="BN369" i="6"/>
  <c r="BS369" i="6"/>
  <c r="BR7" i="7"/>
  <c r="BT8" i="7"/>
  <c r="BV9" i="7"/>
  <c r="BW10" i="7"/>
  <c r="BS10" i="7"/>
  <c r="BR10" i="7"/>
  <c r="BX13" i="7"/>
  <c r="BX14" i="7"/>
  <c r="D15" i="7"/>
  <c r="F6" i="7"/>
  <c r="BI15" i="7"/>
  <c r="R6" i="7"/>
  <c r="BJ15" i="7"/>
  <c r="BH15" i="7"/>
  <c r="BP15" i="7"/>
  <c r="BX16" i="7"/>
  <c r="BR17" i="7"/>
  <c r="BT18" i="7"/>
  <c r="BV19" i="7"/>
  <c r="BW20" i="7"/>
  <c r="BS20" i="7"/>
  <c r="BR20" i="7"/>
  <c r="BX23" i="7"/>
  <c r="BX24" i="7"/>
  <c r="BR25" i="7"/>
  <c r="BT26" i="7"/>
  <c r="J27" i="7"/>
  <c r="R27" i="7"/>
  <c r="Z27" i="7"/>
  <c r="AH27" i="7"/>
  <c r="AP27" i="7"/>
  <c r="AX27" i="7"/>
  <c r="AX28" i="7" s="1"/>
  <c r="I28" i="7"/>
  <c r="Q28" i="7"/>
  <c r="Y28" i="7"/>
  <c r="AG28" i="7"/>
  <c r="AO28" i="7"/>
  <c r="BW29" i="7"/>
  <c r="BU34" i="7"/>
  <c r="BT39" i="7"/>
  <c r="BV40" i="7"/>
  <c r="BW44" i="7"/>
  <c r="BT47" i="7"/>
  <c r="BT49" i="7"/>
  <c r="BV50" i="7"/>
  <c r="D54" i="7"/>
  <c r="BU55" i="7"/>
  <c r="BW56" i="7"/>
  <c r="BW73" i="7"/>
  <c r="BS73" i="7"/>
  <c r="BR73" i="7"/>
  <c r="K207" i="7"/>
  <c r="K205" i="7"/>
  <c r="K203" i="7"/>
  <c r="K201" i="7"/>
  <c r="K199" i="7"/>
  <c r="K194" i="7"/>
  <c r="K191" i="7"/>
  <c r="K186" i="7"/>
  <c r="K176" i="7"/>
  <c r="K171" i="7"/>
  <c r="K168" i="7"/>
  <c r="K166" i="7"/>
  <c r="K159" i="7"/>
  <c r="K61" i="7"/>
  <c r="K59" i="7"/>
  <c r="S207" i="7"/>
  <c r="S203" i="7"/>
  <c r="S201" i="7"/>
  <c r="S199" i="7"/>
  <c r="S194" i="7"/>
  <c r="S191" i="7"/>
  <c r="S189" i="7"/>
  <c r="S186" i="7"/>
  <c r="S178" i="7"/>
  <c r="S176" i="7"/>
  <c r="S171" i="7"/>
  <c r="S168" i="7"/>
  <c r="S166" i="7"/>
  <c r="S159" i="7"/>
  <c r="S157" i="7"/>
  <c r="S61" i="7"/>
  <c r="S59" i="7"/>
  <c r="AA207" i="7"/>
  <c r="AA203" i="7"/>
  <c r="AA201" i="7"/>
  <c r="AA199" i="7"/>
  <c r="AA194" i="7"/>
  <c r="AA191" i="7"/>
  <c r="AA189" i="7"/>
  <c r="AA186" i="7"/>
  <c r="AA178" i="7"/>
  <c r="AA176" i="7"/>
  <c r="AA171" i="7"/>
  <c r="AA168" i="7"/>
  <c r="AA166" i="7"/>
  <c r="AA159" i="7"/>
  <c r="AA157" i="7"/>
  <c r="AA61" i="7"/>
  <c r="AI207" i="7"/>
  <c r="AI203" i="7"/>
  <c r="AI201" i="7"/>
  <c r="AI199" i="7"/>
  <c r="AI194" i="7"/>
  <c r="AI191" i="7"/>
  <c r="AI186" i="7"/>
  <c r="AI178" i="7"/>
  <c r="AI171" i="7"/>
  <c r="AI168" i="7"/>
  <c r="AI159" i="7"/>
  <c r="AI157" i="7"/>
  <c r="AI61" i="7"/>
  <c r="AI59" i="7"/>
  <c r="BX75" i="7"/>
  <c r="BR76" i="7"/>
  <c r="BA74" i="7"/>
  <c r="AW74" i="7"/>
  <c r="AS74" i="7"/>
  <c r="AO74" i="7"/>
  <c r="AO164" i="7" s="1"/>
  <c r="AK74" i="7"/>
  <c r="AG74" i="7"/>
  <c r="AG161" i="7" s="1"/>
  <c r="AC74" i="7"/>
  <c r="AC164" i="7" s="1"/>
  <c r="Y74" i="7"/>
  <c r="Y198" i="7" s="1"/>
  <c r="U74" i="7"/>
  <c r="Q74" i="7"/>
  <c r="Q181" i="7" s="1"/>
  <c r="M74" i="7"/>
  <c r="M181" i="7" s="1"/>
  <c r="I74" i="7"/>
  <c r="I179" i="7" s="1"/>
  <c r="BD74" i="7"/>
  <c r="AZ74" i="7"/>
  <c r="AV74" i="7"/>
  <c r="AR74" i="7"/>
  <c r="AN74" i="7"/>
  <c r="AJ74" i="7"/>
  <c r="AJ175" i="7" s="1"/>
  <c r="AF74" i="7"/>
  <c r="AF183" i="7" s="1"/>
  <c r="AB74" i="7"/>
  <c r="AB187" i="7" s="1"/>
  <c r="X74" i="7"/>
  <c r="T74" i="7"/>
  <c r="T169" i="7" s="1"/>
  <c r="P74" i="7"/>
  <c r="P196" i="7" s="1"/>
  <c r="L74" i="7"/>
  <c r="L198" i="7" s="1"/>
  <c r="H74" i="7"/>
  <c r="K77" i="7"/>
  <c r="S77" i="7"/>
  <c r="AA77" i="7"/>
  <c r="AI77" i="7"/>
  <c r="D83" i="7"/>
  <c r="BW83" i="7"/>
  <c r="P134" i="7"/>
  <c r="T134" i="7"/>
  <c r="X134" i="7"/>
  <c r="AJ134" i="7"/>
  <c r="AN134" i="7"/>
  <c r="AR134" i="7"/>
  <c r="BO134" i="7" s="1"/>
  <c r="BO86" i="7"/>
  <c r="AV134" i="7"/>
  <c r="BP86" i="7"/>
  <c r="AZ134" i="7"/>
  <c r="BD134" i="7"/>
  <c r="BM86" i="7"/>
  <c r="D88" i="7"/>
  <c r="E94" i="7"/>
  <c r="BF88" i="7"/>
  <c r="I163" i="7"/>
  <c r="BG88" i="7"/>
  <c r="I94" i="7"/>
  <c r="M94" i="7"/>
  <c r="Q163" i="7"/>
  <c r="Q94" i="7"/>
  <c r="U163" i="7"/>
  <c r="U94" i="7"/>
  <c r="U169" i="7" s="1"/>
  <c r="Y163" i="7"/>
  <c r="Y94" i="7"/>
  <c r="Y169" i="7" s="1"/>
  <c r="AC94" i="7"/>
  <c r="AG163" i="7"/>
  <c r="AG94" i="7"/>
  <c r="AG134" i="7" s="1"/>
  <c r="AK163" i="7"/>
  <c r="AK94" i="7"/>
  <c r="AK169" i="7" s="1"/>
  <c r="AO163" i="7"/>
  <c r="AO94" i="7"/>
  <c r="AO169" i="7" s="1"/>
  <c r="BL88" i="7"/>
  <c r="BV89" i="7"/>
  <c r="BU91" i="7"/>
  <c r="BT93" i="7"/>
  <c r="AI134" i="7"/>
  <c r="AQ134" i="7"/>
  <c r="AQ136" i="7" s="1"/>
  <c r="AU134" i="7"/>
  <c r="AY134" i="7"/>
  <c r="AY136" i="7" s="1"/>
  <c r="BC134" i="7"/>
  <c r="D96" i="7"/>
  <c r="BH96" i="7"/>
  <c r="BV96" i="7"/>
  <c r="AC175" i="7"/>
  <c r="AN175" i="7"/>
  <c r="BV102" i="7"/>
  <c r="BR103" i="7"/>
  <c r="AD178" i="7"/>
  <c r="AD104" i="7"/>
  <c r="AD179" i="7" s="1"/>
  <c r="H104" i="7"/>
  <c r="H179" i="7" s="1"/>
  <c r="M179" i="7"/>
  <c r="BH104" i="7"/>
  <c r="U179" i="7"/>
  <c r="Y179" i="7"/>
  <c r="AC179" i="7"/>
  <c r="AN179" i="7"/>
  <c r="BO104" i="7"/>
  <c r="BV104" i="7" s="1"/>
  <c r="BP104" i="7"/>
  <c r="D106" i="7"/>
  <c r="BF106" i="7"/>
  <c r="BG106" i="7"/>
  <c r="BL106" i="7"/>
  <c r="BI107" i="7"/>
  <c r="BV107" i="7"/>
  <c r="I108" i="7"/>
  <c r="Q108" i="7"/>
  <c r="Y108" i="7"/>
  <c r="Y183" i="7" s="1"/>
  <c r="AG108" i="7"/>
  <c r="AO108" i="7"/>
  <c r="AO183" i="7" s="1"/>
  <c r="BP108" i="7"/>
  <c r="BX111" i="7"/>
  <c r="D112" i="7"/>
  <c r="D113" i="7" s="1"/>
  <c r="BI112" i="7"/>
  <c r="BT112" i="7" s="1"/>
  <c r="BJ112" i="7"/>
  <c r="I192" i="7"/>
  <c r="AG192" i="7"/>
  <c r="BR115" i="7"/>
  <c r="BT116" i="7"/>
  <c r="H192" i="7"/>
  <c r="AJ192" i="7"/>
  <c r="AN192" i="7"/>
  <c r="BG117" i="7"/>
  <c r="BK121" i="7"/>
  <c r="BI121" i="7"/>
  <c r="BT121" i="7" s="1"/>
  <c r="BN123" i="7"/>
  <c r="BG123" i="7"/>
  <c r="BV123" i="7"/>
  <c r="BW124" i="7"/>
  <c r="BS124" i="7"/>
  <c r="BR124" i="7"/>
  <c r="H200" i="7"/>
  <c r="BT126" i="7"/>
  <c r="BV127" i="7"/>
  <c r="BI130" i="7"/>
  <c r="BK130" i="7"/>
  <c r="BT132" i="7"/>
  <c r="S133" i="7"/>
  <c r="S208" i="7" s="1"/>
  <c r="AA133" i="7"/>
  <c r="AA208" i="7" s="1"/>
  <c r="AI133" i="7"/>
  <c r="BW146" i="7"/>
  <c r="BS146" i="7"/>
  <c r="BR146" i="7"/>
  <c r="BQ157" i="7"/>
  <c r="BQ159" i="7"/>
  <c r="BQ161" i="7"/>
  <c r="J163" i="7"/>
  <c r="AH163" i="7"/>
  <c r="AP163" i="7"/>
  <c r="I164" i="7"/>
  <c r="BQ164" i="7"/>
  <c r="BQ166" i="7"/>
  <c r="BQ168" i="7"/>
  <c r="BQ171" i="7"/>
  <c r="BQ173" i="7"/>
  <c r="AH175" i="7"/>
  <c r="BQ176" i="7"/>
  <c r="BQ178" i="7"/>
  <c r="I181" i="7"/>
  <c r="BQ181" i="7"/>
  <c r="Z182" i="7"/>
  <c r="BQ183" i="7"/>
  <c r="BQ186" i="7"/>
  <c r="AO189" i="7"/>
  <c r="BQ189" i="7"/>
  <c r="BQ191" i="7"/>
  <c r="R192" i="7"/>
  <c r="BQ194" i="7"/>
  <c r="BQ196" i="7"/>
  <c r="BQ199" i="7"/>
  <c r="Z200" i="7"/>
  <c r="BQ201" i="7"/>
  <c r="BQ203" i="7"/>
  <c r="BQ205" i="7"/>
  <c r="BQ207" i="7"/>
  <c r="Z208" i="7"/>
  <c r="BL212" i="7"/>
  <c r="K213" i="7"/>
  <c r="S213" i="7"/>
  <c r="AA213" i="7"/>
  <c r="AI213" i="7"/>
  <c r="BO214" i="7"/>
  <c r="BP214" i="7"/>
  <c r="BI215" i="7"/>
  <c r="BT215" i="7" s="1"/>
  <c r="BJ215" i="7"/>
  <c r="BX323" i="7"/>
  <c r="BU323" i="7"/>
  <c r="BZ330" i="7"/>
  <c r="BY330" i="7"/>
  <c r="BR337" i="7"/>
  <c r="BW337" i="7"/>
  <c r="BS337" i="7"/>
  <c r="BX341" i="7"/>
  <c r="BU341" i="7"/>
  <c r="BR350" i="7"/>
  <c r="BW350" i="7"/>
  <c r="BS350" i="7"/>
  <c r="BX362" i="7"/>
  <c r="BU362" i="7"/>
  <c r="BR369" i="7"/>
  <c r="BW369" i="7"/>
  <c r="BS369" i="7"/>
  <c r="BB373" i="8"/>
  <c r="BB270" i="8"/>
  <c r="BB268" i="8"/>
  <c r="BB266" i="8"/>
  <c r="BB264" i="8"/>
  <c r="BB262" i="8"/>
  <c r="BB259" i="8"/>
  <c r="BB256" i="8"/>
  <c r="BB254" i="8"/>
  <c r="BB251" i="8"/>
  <c r="BB249" i="8"/>
  <c r="BB246" i="8"/>
  <c r="BB243" i="8"/>
  <c r="BB241" i="8"/>
  <c r="BB239" i="8"/>
  <c r="BB273" i="8"/>
  <c r="BB271" i="8"/>
  <c r="BB269" i="8"/>
  <c r="BB267" i="8"/>
  <c r="BB265" i="8"/>
  <c r="BB263" i="8"/>
  <c r="BB260" i="8"/>
  <c r="BB258" i="8"/>
  <c r="BB255" i="8"/>
  <c r="BB253" i="8"/>
  <c r="BB250" i="8"/>
  <c r="BB247" i="8"/>
  <c r="BB245" i="8"/>
  <c r="BB242" i="8"/>
  <c r="BB275" i="8"/>
  <c r="BB272" i="8"/>
  <c r="BB236" i="8"/>
  <c r="BB233" i="8"/>
  <c r="BB231" i="8"/>
  <c r="BB229" i="8"/>
  <c r="BB227" i="8"/>
  <c r="BB224" i="8"/>
  <c r="BB222" i="8"/>
  <c r="BB148" i="8"/>
  <c r="BB240" i="8"/>
  <c r="BB237" i="8"/>
  <c r="BB235" i="8"/>
  <c r="BB232" i="8"/>
  <c r="BB230" i="8"/>
  <c r="BB228" i="8"/>
  <c r="BB225" i="8"/>
  <c r="BB223" i="8"/>
  <c r="BB221" i="8"/>
  <c r="BV86" i="8"/>
  <c r="BP134" i="8"/>
  <c r="BQ134" i="8"/>
  <c r="I192" i="8"/>
  <c r="M192" i="8"/>
  <c r="BH117" i="8"/>
  <c r="BH192" i="8" s="1"/>
  <c r="BS121" i="8"/>
  <c r="BX284" i="5"/>
  <c r="BR286" i="5"/>
  <c r="BX288" i="5"/>
  <c r="BR290" i="5"/>
  <c r="BR296" i="5"/>
  <c r="BX297" i="5"/>
  <c r="BX302" i="5"/>
  <c r="BX304" i="5"/>
  <c r="BR305" i="5"/>
  <c r="BK306" i="5"/>
  <c r="BQ315" i="5"/>
  <c r="BX5" i="6"/>
  <c r="BQ15" i="6"/>
  <c r="H27" i="6"/>
  <c r="L27" i="6"/>
  <c r="P27" i="6"/>
  <c r="T27" i="6"/>
  <c r="X27" i="6"/>
  <c r="AB27" i="6"/>
  <c r="AF27" i="6"/>
  <c r="AJ27" i="6"/>
  <c r="AN27" i="6"/>
  <c r="AR27" i="6"/>
  <c r="AV27" i="6"/>
  <c r="AZ27" i="6"/>
  <c r="BD27" i="6"/>
  <c r="BD28" i="6" s="1"/>
  <c r="BR29" i="6"/>
  <c r="BX30" i="6"/>
  <c r="BR31" i="6"/>
  <c r="BR33" i="6"/>
  <c r="BX34" i="6"/>
  <c r="BR36" i="6"/>
  <c r="BX37" i="6"/>
  <c r="BR38" i="6"/>
  <c r="BX39" i="6"/>
  <c r="BR40" i="6"/>
  <c r="BX41" i="6"/>
  <c r="BR42" i="6"/>
  <c r="BX43" i="6"/>
  <c r="BR44" i="6"/>
  <c r="BX45" i="6"/>
  <c r="BR46" i="6"/>
  <c r="BR48" i="6"/>
  <c r="BX49" i="6"/>
  <c r="BR50" i="6"/>
  <c r="BX51" i="6"/>
  <c r="BX55" i="6"/>
  <c r="BR56" i="6"/>
  <c r="I83" i="11"/>
  <c r="I158" i="11" s="1"/>
  <c r="I83" i="10"/>
  <c r="BG83" i="6"/>
  <c r="E88" i="11"/>
  <c r="E88" i="10"/>
  <c r="I88" i="11"/>
  <c r="I88" i="10"/>
  <c r="M88" i="11"/>
  <c r="M88" i="10"/>
  <c r="Q88" i="11"/>
  <c r="Q94" i="11" s="1"/>
  <c r="Q88" i="10"/>
  <c r="U88" i="11"/>
  <c r="U88" i="10"/>
  <c r="Y88" i="11"/>
  <c r="Y94" i="11" s="1"/>
  <c r="Y88" i="10"/>
  <c r="AC88" i="11"/>
  <c r="AC88" i="10"/>
  <c r="AG88" i="11"/>
  <c r="AG94" i="11" s="1"/>
  <c r="AG88" i="10"/>
  <c r="AK88" i="11"/>
  <c r="AK88" i="10"/>
  <c r="AO88" i="11"/>
  <c r="AO94" i="11" s="1"/>
  <c r="AO88" i="10"/>
  <c r="BH88" i="6"/>
  <c r="E89" i="11"/>
  <c r="E89" i="10"/>
  <c r="I89" i="11"/>
  <c r="I89" i="10"/>
  <c r="M89" i="11"/>
  <c r="M89" i="10"/>
  <c r="Q89" i="11"/>
  <c r="Q89" i="10"/>
  <c r="U89" i="11"/>
  <c r="U164" i="11" s="1"/>
  <c r="U89" i="10"/>
  <c r="Y89" i="11"/>
  <c r="Y89" i="10"/>
  <c r="AC89" i="11"/>
  <c r="AC164" i="11" s="1"/>
  <c r="AC89" i="10"/>
  <c r="AG89" i="11"/>
  <c r="AG89" i="10"/>
  <c r="AK89" i="11"/>
  <c r="AK164" i="11" s="1"/>
  <c r="AK89" i="10"/>
  <c r="AO89" i="11"/>
  <c r="AO89" i="10"/>
  <c r="BH89" i="6"/>
  <c r="G90" i="11"/>
  <c r="G90" i="10"/>
  <c r="AO90" i="11"/>
  <c r="AO90" i="10"/>
  <c r="BX92" i="6"/>
  <c r="BR93" i="6"/>
  <c r="J100" i="11"/>
  <c r="J104" i="11" s="1"/>
  <c r="J179" i="11" s="1"/>
  <c r="J100" i="10"/>
  <c r="X100" i="10"/>
  <c r="X104" i="10" s="1"/>
  <c r="X100" i="11"/>
  <c r="X104" i="11" s="1"/>
  <c r="AH100" i="11"/>
  <c r="AH104" i="11" s="1"/>
  <c r="AH100" i="10"/>
  <c r="AH104" i="10" s="1"/>
  <c r="BJ100" i="6"/>
  <c r="BJ175" i="6" s="1"/>
  <c r="BR101" i="6"/>
  <c r="BX102" i="6"/>
  <c r="H103" i="11"/>
  <c r="H103" i="10"/>
  <c r="AD103" i="10"/>
  <c r="BK103" i="10" s="1"/>
  <c r="BT103" i="10" s="1"/>
  <c r="AD103" i="11"/>
  <c r="BX103" i="6"/>
  <c r="F106" i="11"/>
  <c r="F106" i="10"/>
  <c r="F108" i="10" s="1"/>
  <c r="J106" i="11"/>
  <c r="J108" i="11" s="1"/>
  <c r="J106" i="10"/>
  <c r="N106" i="11"/>
  <c r="N106" i="10"/>
  <c r="N108" i="10" s="1"/>
  <c r="N183" i="10" s="1"/>
  <c r="R106" i="11"/>
  <c r="R106" i="10"/>
  <c r="V106" i="11"/>
  <c r="V106" i="10"/>
  <c r="V181" i="10" s="1"/>
  <c r="Z106" i="11"/>
  <c r="Z106" i="10"/>
  <c r="AD106" i="11"/>
  <c r="AD106" i="10"/>
  <c r="AD108" i="10" s="1"/>
  <c r="AD183" i="10" s="1"/>
  <c r="AH106" i="11"/>
  <c r="AH108" i="11" s="1"/>
  <c r="AH106" i="10"/>
  <c r="AL106" i="11"/>
  <c r="AL106" i="10"/>
  <c r="AL108" i="10" s="1"/>
  <c r="AP106" i="11"/>
  <c r="AP108" i="11" s="1"/>
  <c r="AP106" i="10"/>
  <c r="BI106" i="6"/>
  <c r="F107" i="11"/>
  <c r="F107" i="10"/>
  <c r="J107" i="11"/>
  <c r="J107" i="10"/>
  <c r="N107" i="11"/>
  <c r="N182" i="11" s="1"/>
  <c r="N107" i="10"/>
  <c r="R107" i="11"/>
  <c r="R107" i="10"/>
  <c r="V107" i="11"/>
  <c r="BJ107" i="11" s="1"/>
  <c r="V107" i="10"/>
  <c r="Z107" i="11"/>
  <c r="Z107" i="10"/>
  <c r="AD107" i="11"/>
  <c r="AD182" i="11" s="1"/>
  <c r="AD107" i="10"/>
  <c r="AH107" i="11"/>
  <c r="AH107" i="10"/>
  <c r="AL107" i="11"/>
  <c r="AL107" i="10"/>
  <c r="AP107" i="11"/>
  <c r="AP107" i="10"/>
  <c r="BI107" i="6"/>
  <c r="BI182" i="6" s="1"/>
  <c r="F108" i="6"/>
  <c r="F183" i="6" s="1"/>
  <c r="J108" i="6"/>
  <c r="J183" i="6" s="1"/>
  <c r="N108" i="6"/>
  <c r="N183" i="6" s="1"/>
  <c r="R108" i="6"/>
  <c r="V108" i="6"/>
  <c r="V134" i="6" s="1"/>
  <c r="Z108" i="6"/>
  <c r="AD108" i="6"/>
  <c r="AD183" i="6" s="1"/>
  <c r="AH108" i="6"/>
  <c r="AH183" i="6" s="1"/>
  <c r="AL108" i="6"/>
  <c r="AL183" i="6" s="1"/>
  <c r="AP108" i="6"/>
  <c r="AP183" i="6" s="1"/>
  <c r="BX110" i="6"/>
  <c r="BR111" i="6"/>
  <c r="BL112" i="6"/>
  <c r="K114" i="11"/>
  <c r="K114" i="10"/>
  <c r="Z114" i="11"/>
  <c r="Z189" i="11" s="1"/>
  <c r="Z114" i="10"/>
  <c r="AI114" i="11"/>
  <c r="AI114" i="10"/>
  <c r="BR114" i="6"/>
  <c r="BX115" i="6"/>
  <c r="BR116" i="6"/>
  <c r="K117" i="6"/>
  <c r="K192" i="6" s="1"/>
  <c r="AI117" i="6"/>
  <c r="BL117" i="6"/>
  <c r="BL192" i="6" s="1"/>
  <c r="E123" i="11"/>
  <c r="E123" i="10"/>
  <c r="I123" i="11"/>
  <c r="I123" i="10"/>
  <c r="R123" i="11"/>
  <c r="R123" i="10"/>
  <c r="V123" i="11"/>
  <c r="V123" i="10"/>
  <c r="Z123" i="11"/>
  <c r="Z123" i="10"/>
  <c r="AD123" i="11"/>
  <c r="AD133" i="11" s="1"/>
  <c r="AD208" i="11" s="1"/>
  <c r="AD123" i="10"/>
  <c r="AH123" i="11"/>
  <c r="AH123" i="10"/>
  <c r="AL123" i="11"/>
  <c r="AL133" i="11" s="1"/>
  <c r="AL208" i="11" s="1"/>
  <c r="AL123" i="10"/>
  <c r="AP123" i="11"/>
  <c r="AP123" i="10"/>
  <c r="BI123" i="6"/>
  <c r="BT123" i="6" s="1"/>
  <c r="H125" i="11"/>
  <c r="H125" i="10"/>
  <c r="L125" i="11"/>
  <c r="L125" i="10"/>
  <c r="U125" i="11"/>
  <c r="U125" i="10"/>
  <c r="Y125" i="11"/>
  <c r="Y125" i="10"/>
  <c r="AC125" i="11"/>
  <c r="AC125" i="10"/>
  <c r="AG125" i="11"/>
  <c r="AG125" i="10"/>
  <c r="AG200" i="10" s="1"/>
  <c r="AK125" i="11"/>
  <c r="AK125" i="10"/>
  <c r="AO125" i="11"/>
  <c r="AO125" i="10"/>
  <c r="BR126" i="6"/>
  <c r="BX127" i="6"/>
  <c r="BR128" i="6"/>
  <c r="BX129" i="6"/>
  <c r="E130" i="11"/>
  <c r="E130" i="10"/>
  <c r="O130" i="11"/>
  <c r="O130" i="10"/>
  <c r="O205" i="10" s="1"/>
  <c r="S130" i="11"/>
  <c r="S130" i="10"/>
  <c r="W130" i="11"/>
  <c r="W130" i="10"/>
  <c r="W205" i="10" s="1"/>
  <c r="AA130" i="11"/>
  <c r="AA130" i="10"/>
  <c r="AE130" i="11"/>
  <c r="AE130" i="10"/>
  <c r="AI130" i="11"/>
  <c r="AI130" i="10"/>
  <c r="AM130" i="11"/>
  <c r="AM130" i="10"/>
  <c r="BF130" i="6"/>
  <c r="BN130" i="6"/>
  <c r="BN205" i="6" s="1"/>
  <c r="BX131" i="6"/>
  <c r="BR132" i="6"/>
  <c r="O133" i="6"/>
  <c r="O208" i="6" s="1"/>
  <c r="BR145" i="6"/>
  <c r="BO153" i="6"/>
  <c r="BO158" i="6"/>
  <c r="BO160" i="6"/>
  <c r="BO163" i="6"/>
  <c r="BO165" i="6"/>
  <c r="BO167" i="6"/>
  <c r="BO169" i="6"/>
  <c r="BO172" i="6"/>
  <c r="J175" i="6"/>
  <c r="AH175" i="6"/>
  <c r="BO175" i="6"/>
  <c r="BO177" i="6"/>
  <c r="H178" i="6"/>
  <c r="BO179" i="6"/>
  <c r="F182" i="6"/>
  <c r="J182" i="6"/>
  <c r="N182" i="6"/>
  <c r="R182" i="6"/>
  <c r="V182" i="6"/>
  <c r="Z182" i="6"/>
  <c r="AD182" i="6"/>
  <c r="AH182" i="6"/>
  <c r="AL182" i="6"/>
  <c r="AP182" i="6"/>
  <c r="BO182" i="6"/>
  <c r="BO185" i="6"/>
  <c r="BO187" i="6"/>
  <c r="BO190" i="6"/>
  <c r="BO192" i="6"/>
  <c r="BO195" i="6"/>
  <c r="R198" i="6"/>
  <c r="V198" i="6"/>
  <c r="Z198" i="6"/>
  <c r="AD198" i="6"/>
  <c r="AH198" i="6"/>
  <c r="AL198" i="6"/>
  <c r="AP198" i="6"/>
  <c r="BO198" i="6"/>
  <c r="BO200" i="6"/>
  <c r="BO202" i="6"/>
  <c r="BO204" i="6"/>
  <c r="BO206" i="6"/>
  <c r="BO208" i="6"/>
  <c r="BX284" i="6"/>
  <c r="BR286" i="6"/>
  <c r="BX288" i="6"/>
  <c r="BR290" i="6"/>
  <c r="BR296" i="6"/>
  <c r="BX297" i="6"/>
  <c r="BX302" i="6"/>
  <c r="BX304" i="6"/>
  <c r="BR305" i="6"/>
  <c r="BK306" i="6"/>
  <c r="BX5" i="7"/>
  <c r="BQ15" i="7"/>
  <c r="H27" i="7"/>
  <c r="L27" i="7"/>
  <c r="P27" i="7"/>
  <c r="T27" i="7"/>
  <c r="X27" i="7"/>
  <c r="AB27" i="7"/>
  <c r="AF27" i="7"/>
  <c r="AJ27" i="7"/>
  <c r="AN27" i="7"/>
  <c r="AR27" i="7"/>
  <c r="AV27" i="7"/>
  <c r="AZ27" i="7"/>
  <c r="BD27" i="7"/>
  <c r="BD28" i="7" s="1"/>
  <c r="BR29" i="7"/>
  <c r="BX30" i="7"/>
  <c r="BR31" i="7"/>
  <c r="BR33" i="7"/>
  <c r="BX34" i="7"/>
  <c r="BR36" i="7"/>
  <c r="BX37" i="7"/>
  <c r="BR38" i="7"/>
  <c r="BX39" i="7"/>
  <c r="BR40" i="7"/>
  <c r="BX41" i="7"/>
  <c r="BR42" i="7"/>
  <c r="BX43" i="7"/>
  <c r="BR44" i="7"/>
  <c r="BX45" i="7"/>
  <c r="BR46" i="7"/>
  <c r="BR48" i="7"/>
  <c r="BX49" i="7"/>
  <c r="BR50" i="7"/>
  <c r="BX51" i="7"/>
  <c r="BX55" i="7"/>
  <c r="BR56" i="7"/>
  <c r="BK86" i="7"/>
  <c r="BN89" i="7"/>
  <c r="BR92" i="7"/>
  <c r="BX93" i="7"/>
  <c r="BR96" i="7"/>
  <c r="BX97" i="7"/>
  <c r="BL101" i="7"/>
  <c r="AN102" i="11"/>
  <c r="AN102" i="10"/>
  <c r="AN177" i="10" s="1"/>
  <c r="BN106" i="7"/>
  <c r="G108" i="7"/>
  <c r="K108" i="7"/>
  <c r="K183" i="7" s="1"/>
  <c r="O108" i="7"/>
  <c r="O183" i="7" s="1"/>
  <c r="S108" i="7"/>
  <c r="S183" i="7" s="1"/>
  <c r="W108" i="7"/>
  <c r="W183" i="7" s="1"/>
  <c r="AA108" i="7"/>
  <c r="AA183" i="7" s="1"/>
  <c r="AE108" i="7"/>
  <c r="AI108" i="7"/>
  <c r="AM108" i="7"/>
  <c r="BR119" i="7"/>
  <c r="BX120" i="7"/>
  <c r="N123" i="11"/>
  <c r="N123" i="10"/>
  <c r="N133" i="10" s="1"/>
  <c r="BI123" i="7"/>
  <c r="O125" i="11"/>
  <c r="O125" i="10"/>
  <c r="BX126" i="7"/>
  <c r="BR127" i="7"/>
  <c r="BX128" i="7"/>
  <c r="BR129" i="7"/>
  <c r="BR131" i="7"/>
  <c r="BX132" i="7"/>
  <c r="BX145" i="7"/>
  <c r="BO157" i="7"/>
  <c r="BO159" i="7"/>
  <c r="BO161" i="7"/>
  <c r="BO164" i="7"/>
  <c r="BO166" i="7"/>
  <c r="BO168" i="7"/>
  <c r="BO171" i="7"/>
  <c r="BO173" i="7"/>
  <c r="BO176" i="7"/>
  <c r="AN177" i="7"/>
  <c r="BO178" i="7"/>
  <c r="BO181" i="7"/>
  <c r="BO183" i="7"/>
  <c r="BO186" i="7"/>
  <c r="BO189" i="7"/>
  <c r="BO191" i="7"/>
  <c r="BO194" i="7"/>
  <c r="BO196" i="7"/>
  <c r="BO199" i="7"/>
  <c r="BO201" i="7"/>
  <c r="BO203" i="7"/>
  <c r="BO205" i="7"/>
  <c r="BO207" i="7"/>
  <c r="BT292" i="7"/>
  <c r="T365" i="7"/>
  <c r="AN365" i="7"/>
  <c r="BV303" i="7"/>
  <c r="BP306" i="7"/>
  <c r="BD365" i="7"/>
  <c r="BW323" i="7"/>
  <c r="BS323" i="7"/>
  <c r="BR323" i="7"/>
  <c r="BV333" i="7"/>
  <c r="BU337" i="7"/>
  <c r="BX337" i="7"/>
  <c r="BW341" i="7"/>
  <c r="BS341" i="7"/>
  <c r="BR341" i="7"/>
  <c r="BV346" i="7"/>
  <c r="BU350" i="7"/>
  <c r="BX350" i="7"/>
  <c r="BW362" i="7"/>
  <c r="BS362" i="7"/>
  <c r="BR362" i="7"/>
  <c r="BU369" i="7"/>
  <c r="BX369" i="7"/>
  <c r="BY51" i="8"/>
  <c r="BZ51" i="8"/>
  <c r="H216" i="8"/>
  <c r="L216" i="8"/>
  <c r="P216" i="8"/>
  <c r="T216" i="8"/>
  <c r="X216" i="8"/>
  <c r="AB216" i="8"/>
  <c r="AF216" i="8"/>
  <c r="AJ216" i="8"/>
  <c r="AN216" i="8"/>
  <c r="AR136" i="8"/>
  <c r="AV136" i="8"/>
  <c r="AZ136" i="8"/>
  <c r="BD136" i="8"/>
  <c r="AT373" i="8"/>
  <c r="AT270" i="8"/>
  <c r="AT268" i="8"/>
  <c r="AT266" i="8"/>
  <c r="AT264" i="8"/>
  <c r="AT262" i="8"/>
  <c r="AT259" i="8"/>
  <c r="AT256" i="8"/>
  <c r="AT254" i="8"/>
  <c r="AT251" i="8"/>
  <c r="AT249" i="8"/>
  <c r="AT246" i="8"/>
  <c r="AT243" i="8"/>
  <c r="AT241" i="8"/>
  <c r="AT239" i="8"/>
  <c r="AT273" i="8"/>
  <c r="AT271" i="8"/>
  <c r="AT269" i="8"/>
  <c r="AT267" i="8"/>
  <c r="AT265" i="8"/>
  <c r="AT263" i="8"/>
  <c r="AT260" i="8"/>
  <c r="AT258" i="8"/>
  <c r="AT255" i="8"/>
  <c r="AT253" i="8"/>
  <c r="AT250" i="8"/>
  <c r="AT247" i="8"/>
  <c r="AT245" i="8"/>
  <c r="AT242" i="8"/>
  <c r="AT275" i="8"/>
  <c r="AT272" i="8"/>
  <c r="AT240" i="8"/>
  <c r="AT236" i="8"/>
  <c r="AT233" i="8"/>
  <c r="AT231" i="8"/>
  <c r="AT229" i="8"/>
  <c r="AT227" i="8"/>
  <c r="AT224" i="8"/>
  <c r="AT222" i="8"/>
  <c r="AT148" i="8"/>
  <c r="AT237" i="8"/>
  <c r="AT235" i="8"/>
  <c r="AT232" i="8"/>
  <c r="AT230" i="8"/>
  <c r="AT228" i="8"/>
  <c r="AT225" i="8"/>
  <c r="AT223" i="8"/>
  <c r="AT221" i="8"/>
  <c r="BT88" i="8"/>
  <c r="BU90" i="8"/>
  <c r="BX101" i="8"/>
  <c r="BU101" i="8"/>
  <c r="I183" i="8"/>
  <c r="M183" i="8"/>
  <c r="BK117" i="8"/>
  <c r="Z192" i="8"/>
  <c r="R208" i="8"/>
  <c r="Z208" i="8"/>
  <c r="BX125" i="8"/>
  <c r="BX212" i="8"/>
  <c r="BU212" i="8"/>
  <c r="BT214" i="8"/>
  <c r="BT215" i="8"/>
  <c r="BU215" i="8"/>
  <c r="BX215" i="8"/>
  <c r="BV216" i="8"/>
  <c r="BK296" i="4"/>
  <c r="BT296" i="4" s="1"/>
  <c r="BL317" i="4"/>
  <c r="BF325" i="4"/>
  <c r="BL329" i="4"/>
  <c r="BF335" i="4"/>
  <c r="BL339" i="4"/>
  <c r="BF348" i="4"/>
  <c r="BL352" i="4"/>
  <c r="BF15" i="5"/>
  <c r="BK74" i="5"/>
  <c r="BF86" i="5"/>
  <c r="BS286" i="5"/>
  <c r="BS290" i="5"/>
  <c r="BS296" i="5"/>
  <c r="BS305" i="5"/>
  <c r="BF315" i="5"/>
  <c r="BF15" i="6"/>
  <c r="BS29" i="6"/>
  <c r="BS31" i="6"/>
  <c r="BS33" i="6"/>
  <c r="BS36" i="6"/>
  <c r="BS38" i="6"/>
  <c r="BS40" i="6"/>
  <c r="BS42" i="6"/>
  <c r="BS44" i="6"/>
  <c r="BS46" i="6"/>
  <c r="BS48" i="6"/>
  <c r="BS50" i="6"/>
  <c r="BS56" i="6"/>
  <c r="BO60" i="6"/>
  <c r="BO62" i="6"/>
  <c r="BO65" i="6"/>
  <c r="BX73" i="6"/>
  <c r="J83" i="11"/>
  <c r="J158" i="11" s="1"/>
  <c r="J83" i="10"/>
  <c r="I86" i="6"/>
  <c r="F88" i="10"/>
  <c r="F88" i="11"/>
  <c r="J88" i="10"/>
  <c r="J94" i="10" s="1"/>
  <c r="J88" i="11"/>
  <c r="N88" i="11"/>
  <c r="N88" i="10"/>
  <c r="N94" i="10" s="1"/>
  <c r="R88" i="11"/>
  <c r="R88" i="10"/>
  <c r="V88" i="10"/>
  <c r="V88" i="11"/>
  <c r="Z88" i="10"/>
  <c r="Z88" i="11"/>
  <c r="AD88" i="11"/>
  <c r="AD88" i="10"/>
  <c r="AD94" i="10" s="1"/>
  <c r="AH88" i="11"/>
  <c r="AH94" i="11" s="1"/>
  <c r="AH88" i="10"/>
  <c r="AL88" i="10"/>
  <c r="AL88" i="11"/>
  <c r="AP88" i="10"/>
  <c r="AP94" i="10" s="1"/>
  <c r="AP88" i="11"/>
  <c r="BI88" i="6"/>
  <c r="F89" i="11"/>
  <c r="F164" i="11" s="1"/>
  <c r="F89" i="10"/>
  <c r="J89" i="11"/>
  <c r="J89" i="10"/>
  <c r="N89" i="11"/>
  <c r="N164" i="11" s="1"/>
  <c r="N89" i="10"/>
  <c r="R89" i="11"/>
  <c r="R89" i="10"/>
  <c r="V89" i="11"/>
  <c r="BJ89" i="11" s="1"/>
  <c r="V89" i="10"/>
  <c r="Z89" i="11"/>
  <c r="Z89" i="10"/>
  <c r="AD89" i="11"/>
  <c r="AD164" i="11" s="1"/>
  <c r="AD89" i="10"/>
  <c r="AH89" i="11"/>
  <c r="AH89" i="10"/>
  <c r="AL89" i="11"/>
  <c r="AL164" i="11" s="1"/>
  <c r="AL89" i="10"/>
  <c r="AP89" i="11"/>
  <c r="AP89" i="10"/>
  <c r="BI89" i="6"/>
  <c r="BT89" i="6" s="1"/>
  <c r="H90" i="11"/>
  <c r="H90" i="10"/>
  <c r="BF90" i="6"/>
  <c r="BN90" i="6"/>
  <c r="BN165" i="6" s="1"/>
  <c r="BS91" i="6"/>
  <c r="BS93" i="6"/>
  <c r="K100" i="11"/>
  <c r="K100" i="10"/>
  <c r="K104" i="10" s="1"/>
  <c r="K179" i="10" s="1"/>
  <c r="Y100" i="11"/>
  <c r="Y100" i="10"/>
  <c r="AJ100" i="11"/>
  <c r="AJ100" i="10"/>
  <c r="AJ104" i="10" s="1"/>
  <c r="BG100" i="6"/>
  <c r="BS101" i="6"/>
  <c r="K103" i="11"/>
  <c r="K103" i="10"/>
  <c r="AH103" i="10"/>
  <c r="AH103" i="11"/>
  <c r="J104" i="6"/>
  <c r="J179" i="6" s="1"/>
  <c r="AH104" i="6"/>
  <c r="AH134" i="6" s="1"/>
  <c r="G106" i="11"/>
  <c r="G106" i="10"/>
  <c r="K106" i="11"/>
  <c r="K181" i="11" s="1"/>
  <c r="K106" i="10"/>
  <c r="O106" i="11"/>
  <c r="O106" i="10"/>
  <c r="S106" i="11"/>
  <c r="S108" i="11" s="1"/>
  <c r="S106" i="10"/>
  <c r="W106" i="11"/>
  <c r="W106" i="10"/>
  <c r="AA106" i="11"/>
  <c r="AA106" i="10"/>
  <c r="AE106" i="11"/>
  <c r="AE106" i="10"/>
  <c r="AI106" i="11"/>
  <c r="AI181" i="11" s="1"/>
  <c r="AI106" i="10"/>
  <c r="AM106" i="11"/>
  <c r="AM106" i="10"/>
  <c r="BJ106" i="6"/>
  <c r="BJ181" i="6" s="1"/>
  <c r="BN106" i="6"/>
  <c r="G107" i="11"/>
  <c r="G107" i="10"/>
  <c r="K107" i="11"/>
  <c r="K107" i="10"/>
  <c r="O107" i="10"/>
  <c r="O107" i="11"/>
  <c r="S107" i="10"/>
  <c r="S182" i="10" s="1"/>
  <c r="S107" i="11"/>
  <c r="W107" i="11"/>
  <c r="W107" i="10"/>
  <c r="AA107" i="11"/>
  <c r="AA182" i="11" s="1"/>
  <c r="AA107" i="10"/>
  <c r="AE107" i="10"/>
  <c r="AE107" i="11"/>
  <c r="AI107" i="10"/>
  <c r="BM107" i="10" s="1"/>
  <c r="AI107" i="11"/>
  <c r="AM107" i="11"/>
  <c r="BN107" i="11" s="1"/>
  <c r="AM107" i="10"/>
  <c r="BJ107" i="6"/>
  <c r="BJ182" i="6" s="1"/>
  <c r="BN107" i="6"/>
  <c r="BN182" i="6" s="1"/>
  <c r="G108" i="6"/>
  <c r="G183" i="6" s="1"/>
  <c r="K108" i="6"/>
  <c r="K183" i="6" s="1"/>
  <c r="O108" i="6"/>
  <c r="O183" i="6" s="1"/>
  <c r="S108" i="6"/>
  <c r="S183" i="6" s="1"/>
  <c r="W108" i="6"/>
  <c r="W183" i="6" s="1"/>
  <c r="AA108" i="6"/>
  <c r="AA183" i="6" s="1"/>
  <c r="AE108" i="6"/>
  <c r="AI108" i="6"/>
  <c r="AM108" i="6"/>
  <c r="BS111" i="6"/>
  <c r="BM112" i="6"/>
  <c r="BM187" i="6" s="1"/>
  <c r="E114" i="11"/>
  <c r="E114" i="10"/>
  <c r="L114" i="11"/>
  <c r="L117" i="11" s="1"/>
  <c r="L114" i="10"/>
  <c r="L117" i="10" s="1"/>
  <c r="L192" i="10" s="1"/>
  <c r="AD114" i="11"/>
  <c r="AD117" i="11" s="1"/>
  <c r="AD114" i="10"/>
  <c r="AD117" i="10" s="1"/>
  <c r="AL114" i="11"/>
  <c r="AL117" i="11" s="1"/>
  <c r="AL114" i="10"/>
  <c r="AL117" i="10" s="1"/>
  <c r="AL192" i="10" s="1"/>
  <c r="BK114" i="6"/>
  <c r="BW114" i="6" s="1"/>
  <c r="BS114" i="6"/>
  <c r="BS116" i="6"/>
  <c r="L117" i="6"/>
  <c r="L192" i="6" s="1"/>
  <c r="F123" i="11"/>
  <c r="F123" i="10"/>
  <c r="F133" i="10" s="1"/>
  <c r="J123" i="11"/>
  <c r="J123" i="10"/>
  <c r="J133" i="10" s="1"/>
  <c r="J208" i="10" s="1"/>
  <c r="S123" i="11"/>
  <c r="S123" i="10"/>
  <c r="S133" i="10" s="1"/>
  <c r="W123" i="11"/>
  <c r="W123" i="10"/>
  <c r="W133" i="10" s="1"/>
  <c r="W208" i="10" s="1"/>
  <c r="AA123" i="10"/>
  <c r="AA123" i="11"/>
  <c r="AE123" i="10"/>
  <c r="AE123" i="11"/>
  <c r="AE198" i="11" s="1"/>
  <c r="AI123" i="11"/>
  <c r="AI123" i="10"/>
  <c r="AM123" i="11"/>
  <c r="AM123" i="10"/>
  <c r="BF123" i="6"/>
  <c r="BJ123" i="6"/>
  <c r="BJ198" i="6" s="1"/>
  <c r="BN123" i="6"/>
  <c r="E125" i="11"/>
  <c r="E125" i="10"/>
  <c r="I125" i="11"/>
  <c r="I125" i="10"/>
  <c r="R125" i="11"/>
  <c r="BI125" i="11" s="1"/>
  <c r="R125" i="10"/>
  <c r="BI125" i="10" s="1"/>
  <c r="V125" i="11"/>
  <c r="V125" i="10"/>
  <c r="Z125" i="11"/>
  <c r="BK125" i="11" s="1"/>
  <c r="Z125" i="10"/>
  <c r="AD125" i="11"/>
  <c r="AD125" i="10"/>
  <c r="AH125" i="11"/>
  <c r="AH125" i="10"/>
  <c r="AL125" i="11"/>
  <c r="AL125" i="10"/>
  <c r="AP125" i="11"/>
  <c r="AP200" i="11" s="1"/>
  <c r="AP125" i="10"/>
  <c r="BI125" i="6"/>
  <c r="BT125" i="6" s="1"/>
  <c r="BS126" i="6"/>
  <c r="BS128" i="6"/>
  <c r="I130" i="11"/>
  <c r="BG130" i="11" s="1"/>
  <c r="I130" i="10"/>
  <c r="BG130" i="10" s="1"/>
  <c r="P130" i="11"/>
  <c r="P130" i="10"/>
  <c r="P205" i="10" s="1"/>
  <c r="T130" i="11"/>
  <c r="T130" i="10"/>
  <c r="X130" i="11"/>
  <c r="X130" i="10"/>
  <c r="X205" i="10" s="1"/>
  <c r="AB130" i="11"/>
  <c r="AB130" i="10"/>
  <c r="AF130" i="11"/>
  <c r="AF130" i="10"/>
  <c r="AF205" i="10" s="1"/>
  <c r="AJ130" i="11"/>
  <c r="AJ130" i="10"/>
  <c r="AN130" i="11"/>
  <c r="AN130" i="10"/>
  <c r="AN205" i="10" s="1"/>
  <c r="BG130" i="6"/>
  <c r="BS132" i="6"/>
  <c r="P133" i="6"/>
  <c r="BS145" i="6"/>
  <c r="BP153" i="6"/>
  <c r="BP158" i="6"/>
  <c r="BL160" i="6"/>
  <c r="BP160" i="6"/>
  <c r="BP163" i="6"/>
  <c r="I164" i="6"/>
  <c r="Q164" i="6"/>
  <c r="U164" i="6"/>
  <c r="Y164" i="6"/>
  <c r="AG164" i="6"/>
  <c r="AK164" i="6"/>
  <c r="AO164" i="6"/>
  <c r="G165" i="6"/>
  <c r="BL165" i="6"/>
  <c r="BP165" i="6"/>
  <c r="BP167" i="6"/>
  <c r="BP169" i="6"/>
  <c r="BP172" i="6"/>
  <c r="K175" i="6"/>
  <c r="BP175" i="6"/>
  <c r="BL177" i="6"/>
  <c r="BP177" i="6"/>
  <c r="BP179" i="6"/>
  <c r="G182" i="6"/>
  <c r="K182" i="6"/>
  <c r="O182" i="6"/>
  <c r="S182" i="6"/>
  <c r="W182" i="6"/>
  <c r="AA182" i="6"/>
  <c r="AE182" i="6"/>
  <c r="AI182" i="6"/>
  <c r="AM182" i="6"/>
  <c r="BP182" i="6"/>
  <c r="BP185" i="6"/>
  <c r="BP187" i="6"/>
  <c r="BL190" i="6"/>
  <c r="BP190" i="6"/>
  <c r="BP192" i="6"/>
  <c r="BP195" i="6"/>
  <c r="S198" i="6"/>
  <c r="W198" i="6"/>
  <c r="AA198" i="6"/>
  <c r="AE198" i="6"/>
  <c r="AI198" i="6"/>
  <c r="AM198" i="6"/>
  <c r="BP198" i="6"/>
  <c r="BP200" i="6"/>
  <c r="BP202" i="6"/>
  <c r="BL204" i="6"/>
  <c r="BP204" i="6"/>
  <c r="I205" i="6"/>
  <c r="BL206" i="6"/>
  <c r="BP206" i="6"/>
  <c r="BS286" i="6"/>
  <c r="BS290" i="6"/>
  <c r="BS296" i="6"/>
  <c r="BS305" i="6"/>
  <c r="E311" i="6"/>
  <c r="I311" i="6"/>
  <c r="M311" i="6"/>
  <c r="Q311" i="6"/>
  <c r="U311" i="6"/>
  <c r="Y311" i="6"/>
  <c r="AC311" i="6"/>
  <c r="BK311" i="6" s="1"/>
  <c r="AG311" i="6"/>
  <c r="AK311" i="6"/>
  <c r="AO311" i="6"/>
  <c r="AS311" i="6"/>
  <c r="AW311" i="6"/>
  <c r="BF15" i="7"/>
  <c r="BS29" i="7"/>
  <c r="BS31" i="7"/>
  <c r="BS33" i="7"/>
  <c r="BS36" i="7"/>
  <c r="BS38" i="7"/>
  <c r="BS40" i="7"/>
  <c r="BS42" i="7"/>
  <c r="BS44" i="7"/>
  <c r="BS46" i="7"/>
  <c r="BS48" i="7"/>
  <c r="BS50" i="7"/>
  <c r="BS56" i="7"/>
  <c r="BO60" i="7"/>
  <c r="BO62" i="7"/>
  <c r="BO65" i="7"/>
  <c r="BO68" i="7"/>
  <c r="BX73" i="7"/>
  <c r="BL86" i="7"/>
  <c r="BM91" i="7"/>
  <c r="BR91" i="7" s="1"/>
  <c r="BS92" i="7"/>
  <c r="BS96" i="7"/>
  <c r="BM101" i="7"/>
  <c r="BN102" i="7"/>
  <c r="BR102" i="7" s="1"/>
  <c r="AI104" i="7"/>
  <c r="BH114" i="7"/>
  <c r="BR114" i="7" s="1"/>
  <c r="BL114" i="7"/>
  <c r="BS119" i="7"/>
  <c r="O123" i="10"/>
  <c r="O123" i="11"/>
  <c r="BJ123" i="7"/>
  <c r="P125" i="11"/>
  <c r="P125" i="10"/>
  <c r="BG125" i="7"/>
  <c r="BS127" i="7"/>
  <c r="BS129" i="7"/>
  <c r="BS131" i="7"/>
  <c r="N133" i="7"/>
  <c r="N208" i="7" s="1"/>
  <c r="BP157" i="7"/>
  <c r="BP159" i="7"/>
  <c r="BP161" i="7"/>
  <c r="BP164" i="7"/>
  <c r="BP166" i="7"/>
  <c r="BP168" i="7"/>
  <c r="BP171" i="7"/>
  <c r="BP173" i="7"/>
  <c r="BP176" i="7"/>
  <c r="BP178" i="7"/>
  <c r="BP181" i="7"/>
  <c r="BP183" i="7"/>
  <c r="BP186" i="7"/>
  <c r="BP189" i="7"/>
  <c r="BP191" i="7"/>
  <c r="BP194" i="7"/>
  <c r="BP196" i="7"/>
  <c r="BP199" i="7"/>
  <c r="BP201" i="7"/>
  <c r="BP203" i="7"/>
  <c r="BP205" i="7"/>
  <c r="BR292" i="7"/>
  <c r="BW292" i="7"/>
  <c r="BS292" i="7"/>
  <c r="BT293" i="7"/>
  <c r="BT298" i="7"/>
  <c r="BU298" i="7"/>
  <c r="BX298" i="7"/>
  <c r="BH306" i="7"/>
  <c r="Q365" i="7"/>
  <c r="AK365" i="7"/>
  <c r="BA365" i="7"/>
  <c r="BV323" i="7"/>
  <c r="BU327" i="7"/>
  <c r="BX327" i="7"/>
  <c r="BX333" i="7"/>
  <c r="BU333" i="7"/>
  <c r="BT337" i="7"/>
  <c r="BV341" i="7"/>
  <c r="BX346" i="7"/>
  <c r="BU346" i="7"/>
  <c r="BT350" i="7"/>
  <c r="E53" i="8"/>
  <c r="E59" i="8"/>
  <c r="E28" i="8"/>
  <c r="I59" i="8"/>
  <c r="I53" i="8"/>
  <c r="I28" i="8"/>
  <c r="M59" i="8"/>
  <c r="M53" i="8"/>
  <c r="M28" i="8"/>
  <c r="Q59" i="8"/>
  <c r="Q53" i="8"/>
  <c r="Q28" i="8"/>
  <c r="U59" i="8"/>
  <c r="U53" i="8"/>
  <c r="U28" i="8"/>
  <c r="Y59" i="8"/>
  <c r="Y53" i="8"/>
  <c r="Y28" i="8"/>
  <c r="AC59" i="8"/>
  <c r="AC53" i="8"/>
  <c r="AC28" i="8"/>
  <c r="AG59" i="8"/>
  <c r="AG53" i="8"/>
  <c r="AG28" i="8"/>
  <c r="AK59" i="8"/>
  <c r="AK53" i="8"/>
  <c r="AK28" i="8"/>
  <c r="AO59" i="8"/>
  <c r="AO53" i="8"/>
  <c r="AO28" i="8"/>
  <c r="BZ19" i="8"/>
  <c r="BY19" i="8"/>
  <c r="BZ25" i="8"/>
  <c r="BY25" i="8"/>
  <c r="BY56" i="8"/>
  <c r="BZ56" i="8"/>
  <c r="AX136" i="8"/>
  <c r="AE169" i="8"/>
  <c r="BM94" i="8"/>
  <c r="BM169" i="8" s="1"/>
  <c r="AI169" i="8"/>
  <c r="BW90" i="8"/>
  <c r="BS90" i="8"/>
  <c r="BV94" i="8"/>
  <c r="BW100" i="8"/>
  <c r="BM104" i="8"/>
  <c r="BV104" i="8"/>
  <c r="BV108" i="8"/>
  <c r="BF117" i="8"/>
  <c r="AE208" i="8"/>
  <c r="AI208" i="8"/>
  <c r="AM208" i="8"/>
  <c r="BN133" i="8"/>
  <c r="BN208" i="8" s="1"/>
  <c r="BU146" i="8"/>
  <c r="BX146" i="8"/>
  <c r="BX214" i="8"/>
  <c r="BU214" i="8"/>
  <c r="BV215" i="8"/>
  <c r="BU283" i="7"/>
  <c r="BU293" i="7" s="1"/>
  <c r="BS285" i="7"/>
  <c r="BW285" i="7"/>
  <c r="BU287" i="7"/>
  <c r="BS289" i="7"/>
  <c r="BW289" i="7"/>
  <c r="BU291" i="7"/>
  <c r="BI293" i="7"/>
  <c r="BM293" i="7"/>
  <c r="BS294" i="7"/>
  <c r="BH303" i="7"/>
  <c r="BR303" i="7" s="1"/>
  <c r="BL303" i="7"/>
  <c r="BP303" i="7"/>
  <c r="AJ306" i="7"/>
  <c r="AR306" i="7"/>
  <c r="AZ306" i="7"/>
  <c r="BI306" i="7"/>
  <c r="F311" i="7"/>
  <c r="F315" i="7" s="1"/>
  <c r="F363" i="7" s="1"/>
  <c r="F365" i="7" s="1"/>
  <c r="J311" i="7"/>
  <c r="N311" i="7"/>
  <c r="N315" i="7" s="1"/>
  <c r="N363" i="7" s="1"/>
  <c r="N365" i="7" s="1"/>
  <c r="R311" i="7"/>
  <c r="V311" i="7"/>
  <c r="Z311" i="7"/>
  <c r="AD311" i="7"/>
  <c r="AD315" i="7" s="1"/>
  <c r="AD363" i="7" s="1"/>
  <c r="AD365" i="7" s="1"/>
  <c r="AH311" i="7"/>
  <c r="AL311" i="7"/>
  <c r="AL315" i="7" s="1"/>
  <c r="AL363" i="7" s="1"/>
  <c r="AL365" i="7" s="1"/>
  <c r="AP311" i="7"/>
  <c r="AT311" i="7"/>
  <c r="AT315" i="7" s="1"/>
  <c r="AT363" i="7" s="1"/>
  <c r="AT365" i="7" s="1"/>
  <c r="AX311" i="7"/>
  <c r="BB311" i="7"/>
  <c r="BB315" i="7" s="1"/>
  <c r="BB363" i="7" s="1"/>
  <c r="BB365" i="7" s="1"/>
  <c r="BS313" i="7"/>
  <c r="BS318" i="7"/>
  <c r="BS320" i="7"/>
  <c r="BS322" i="7"/>
  <c r="D323" i="7"/>
  <c r="BS325" i="7"/>
  <c r="BW330" i="7"/>
  <c r="BS332" i="7"/>
  <c r="BW332" i="7"/>
  <c r="D333" i="7"/>
  <c r="BS335" i="7"/>
  <c r="BW335" i="7"/>
  <c r="BS340" i="7"/>
  <c r="BW340" i="7"/>
  <c r="BS343" i="7"/>
  <c r="BS345" i="7"/>
  <c r="BS348" i="7"/>
  <c r="BS353" i="7"/>
  <c r="BS355" i="7"/>
  <c r="BS357" i="7"/>
  <c r="BS359" i="7"/>
  <c r="BS361" i="7"/>
  <c r="D362" i="7"/>
  <c r="BS7" i="8"/>
  <c r="BW7" i="8"/>
  <c r="BU8" i="8"/>
  <c r="BS9" i="8"/>
  <c r="BW9" i="8"/>
  <c r="BU10" i="8"/>
  <c r="BS11" i="8"/>
  <c r="BW11" i="8"/>
  <c r="BW13" i="8"/>
  <c r="BG15" i="8"/>
  <c r="BK15" i="8"/>
  <c r="BT15" i="8" s="1"/>
  <c r="BO15" i="8"/>
  <c r="BS17" i="8"/>
  <c r="BW19" i="8"/>
  <c r="BS21" i="8"/>
  <c r="BW21" i="8"/>
  <c r="BS23" i="8"/>
  <c r="BW23" i="8"/>
  <c r="BW25" i="8"/>
  <c r="F27" i="8"/>
  <c r="J27" i="8"/>
  <c r="N27" i="8"/>
  <c r="D27" i="8" s="1"/>
  <c r="D53" i="8" s="1"/>
  <c r="R27" i="8"/>
  <c r="V27" i="8"/>
  <c r="Z27" i="8"/>
  <c r="AD27" i="8"/>
  <c r="AH27" i="8"/>
  <c r="AL27" i="8"/>
  <c r="AP27" i="8"/>
  <c r="AT27" i="8"/>
  <c r="AT28" i="8" s="1"/>
  <c r="AX27" i="8"/>
  <c r="AX28" i="8" s="1"/>
  <c r="BB27" i="8"/>
  <c r="BB28" i="8" s="1"/>
  <c r="E32" i="8"/>
  <c r="BF47" i="8"/>
  <c r="BJ47" i="8"/>
  <c r="BT47" i="8" s="1"/>
  <c r="BN47" i="8"/>
  <c r="BR51" i="8"/>
  <c r="BX55" i="8"/>
  <c r="BR56" i="8"/>
  <c r="E60" i="8"/>
  <c r="E68" i="8"/>
  <c r="E70" i="8"/>
  <c r="I70" i="8"/>
  <c r="M70" i="8"/>
  <c r="BS73" i="8"/>
  <c r="BW73" i="8"/>
  <c r="D74" i="8"/>
  <c r="D168" i="8" s="1"/>
  <c r="BI74" i="8"/>
  <c r="BM74" i="8"/>
  <c r="BQ74" i="8"/>
  <c r="BS75" i="8"/>
  <c r="BW75" i="8"/>
  <c r="BU76" i="8"/>
  <c r="E77" i="8"/>
  <c r="I77" i="8"/>
  <c r="M77" i="8"/>
  <c r="Q77" i="8"/>
  <c r="U77" i="8"/>
  <c r="Y77" i="8"/>
  <c r="AC77" i="8"/>
  <c r="AG77" i="8"/>
  <c r="AK77" i="8"/>
  <c r="AO77" i="8"/>
  <c r="AS77" i="8"/>
  <c r="AS136" i="8" s="1"/>
  <c r="AW77" i="8"/>
  <c r="AW136" i="8" s="1"/>
  <c r="BA77" i="8"/>
  <c r="BA136" i="8" s="1"/>
  <c r="P79" i="8"/>
  <c r="T79" i="8"/>
  <c r="X79" i="8"/>
  <c r="AB79" i="8"/>
  <c r="AF79" i="8"/>
  <c r="AJ79" i="8"/>
  <c r="AN79" i="8"/>
  <c r="AR79" i="8"/>
  <c r="AV79" i="8"/>
  <c r="AZ79" i="8"/>
  <c r="BD79" i="8"/>
  <c r="BU82" i="8"/>
  <c r="BF83" i="8"/>
  <c r="BF158" i="8" s="1"/>
  <c r="BL86" i="8"/>
  <c r="BP86" i="8"/>
  <c r="D88" i="8"/>
  <c r="BG88" i="8"/>
  <c r="BR88" i="8" s="1"/>
  <c r="BK88" i="8"/>
  <c r="D89" i="8"/>
  <c r="BG89" i="8"/>
  <c r="BW89" i="8" s="1"/>
  <c r="BK89" i="8"/>
  <c r="BK164" i="8" s="1"/>
  <c r="D90" i="8"/>
  <c r="D91" i="8"/>
  <c r="E94" i="8"/>
  <c r="I94" i="8"/>
  <c r="M94" i="8"/>
  <c r="Q94" i="8"/>
  <c r="Q169" i="8" s="1"/>
  <c r="U94" i="8"/>
  <c r="U169" i="8" s="1"/>
  <c r="Y94" i="8"/>
  <c r="Y169" i="8" s="1"/>
  <c r="AC94" i="8"/>
  <c r="AC169" i="8" s="1"/>
  <c r="AG94" i="8"/>
  <c r="AG169" i="8" s="1"/>
  <c r="AK94" i="8"/>
  <c r="AK169" i="8" s="1"/>
  <c r="AO94" i="8"/>
  <c r="AO169" i="8" s="1"/>
  <c r="BS96" i="8"/>
  <c r="BW96" i="8"/>
  <c r="BG98" i="8"/>
  <c r="BR98" i="8" s="1"/>
  <c r="BK98" i="8"/>
  <c r="BL100" i="8"/>
  <c r="J102" i="11"/>
  <c r="BG102" i="11" s="1"/>
  <c r="J102" i="10"/>
  <c r="BG102" i="10" s="1"/>
  <c r="AD102" i="11"/>
  <c r="AD102" i="10"/>
  <c r="BK102" i="10" s="1"/>
  <c r="BG102" i="8"/>
  <c r="BK102" i="8"/>
  <c r="D103" i="8"/>
  <c r="D178" i="8" s="1"/>
  <c r="BL103" i="8"/>
  <c r="Q104" i="8"/>
  <c r="Q179" i="8" s="1"/>
  <c r="U104" i="8"/>
  <c r="U179" i="8" s="1"/>
  <c r="Y104" i="8"/>
  <c r="Y179" i="8" s="1"/>
  <c r="AC104" i="8"/>
  <c r="AC179" i="8" s="1"/>
  <c r="AO104" i="8"/>
  <c r="AO179" i="8" s="1"/>
  <c r="BF104" i="8"/>
  <c r="BF179" i="8" s="1"/>
  <c r="BJ104" i="8"/>
  <c r="BI106" i="8"/>
  <c r="BM106" i="8"/>
  <c r="BI107" i="8"/>
  <c r="BM107" i="8"/>
  <c r="BU107" i="8" s="1"/>
  <c r="F108" i="8"/>
  <c r="F183" i="8" s="1"/>
  <c r="J108" i="8"/>
  <c r="J183" i="8" s="1"/>
  <c r="N108" i="8"/>
  <c r="N183" i="8" s="1"/>
  <c r="R108" i="8"/>
  <c r="V108" i="8"/>
  <c r="Z108" i="8"/>
  <c r="AD108" i="8"/>
  <c r="AD183" i="8" s="1"/>
  <c r="AH108" i="8"/>
  <c r="AH183" i="8" s="1"/>
  <c r="AL108" i="8"/>
  <c r="AL183" i="8" s="1"/>
  <c r="AP108" i="8"/>
  <c r="AP183" i="8" s="1"/>
  <c r="BH112" i="8"/>
  <c r="BL112" i="8"/>
  <c r="D114" i="8"/>
  <c r="BF114" i="8"/>
  <c r="BF189" i="8" s="1"/>
  <c r="BN114" i="8"/>
  <c r="K117" i="8"/>
  <c r="K192" i="8" s="1"/>
  <c r="BL117" i="8"/>
  <c r="BU119" i="8"/>
  <c r="BS120" i="8"/>
  <c r="BW120" i="8"/>
  <c r="D121" i="8"/>
  <c r="D122" i="8" s="1"/>
  <c r="BI121" i="8"/>
  <c r="BM121" i="8"/>
  <c r="BM196" i="8" s="1"/>
  <c r="BG123" i="8"/>
  <c r="BW123" i="8" s="1"/>
  <c r="BK123" i="8"/>
  <c r="BU124" i="8"/>
  <c r="BI125" i="8"/>
  <c r="BM125" i="8"/>
  <c r="BU125" i="8" s="1"/>
  <c r="BS126" i="8"/>
  <c r="BW126" i="8"/>
  <c r="BU127" i="8"/>
  <c r="BS128" i="8"/>
  <c r="BW128" i="8"/>
  <c r="BU129" i="8"/>
  <c r="BG130" i="8"/>
  <c r="BR130" i="8" s="1"/>
  <c r="BK130" i="8"/>
  <c r="BU131" i="8"/>
  <c r="BS132" i="8"/>
  <c r="BW132" i="8"/>
  <c r="H133" i="8"/>
  <c r="H208" i="8" s="1"/>
  <c r="L133" i="8"/>
  <c r="L208" i="8" s="1"/>
  <c r="P133" i="8"/>
  <c r="P208" i="8" s="1"/>
  <c r="T133" i="8"/>
  <c r="T208" i="8" s="1"/>
  <c r="X133" i="8"/>
  <c r="X208" i="8" s="1"/>
  <c r="AB133" i="8"/>
  <c r="AB208" i="8" s="1"/>
  <c r="AF133" i="8"/>
  <c r="AF208" i="8" s="1"/>
  <c r="AJ133" i="8"/>
  <c r="AJ208" i="8" s="1"/>
  <c r="AN133" i="8"/>
  <c r="AN208" i="8" s="1"/>
  <c r="R134" i="8"/>
  <c r="R136" i="8" s="1"/>
  <c r="AH134" i="8"/>
  <c r="AH136" i="8" s="1"/>
  <c r="AL134" i="8"/>
  <c r="BP152" i="8"/>
  <c r="BO153" i="8"/>
  <c r="P157" i="8"/>
  <c r="T157" i="8"/>
  <c r="X157" i="8"/>
  <c r="AB157" i="8"/>
  <c r="AF157" i="8"/>
  <c r="AJ157" i="8"/>
  <c r="AN157" i="8"/>
  <c r="BI157" i="8"/>
  <c r="BM157" i="8"/>
  <c r="BQ157" i="8"/>
  <c r="J158" i="8"/>
  <c r="N158" i="8"/>
  <c r="R158" i="8"/>
  <c r="V158" i="8"/>
  <c r="Z158" i="8"/>
  <c r="AD158" i="8"/>
  <c r="AH158" i="8"/>
  <c r="AL158" i="8"/>
  <c r="AP158" i="8"/>
  <c r="BO158" i="8"/>
  <c r="D159" i="8"/>
  <c r="H159" i="8"/>
  <c r="L159" i="8"/>
  <c r="P159" i="8"/>
  <c r="T159" i="8"/>
  <c r="X159" i="8"/>
  <c r="AB159" i="8"/>
  <c r="AF159" i="8"/>
  <c r="AJ159" i="8"/>
  <c r="AN159" i="8"/>
  <c r="BI159" i="8"/>
  <c r="BM159" i="8"/>
  <c r="BQ159" i="8"/>
  <c r="F160" i="8"/>
  <c r="J160" i="8"/>
  <c r="N160" i="8"/>
  <c r="R160" i="8"/>
  <c r="V160" i="8"/>
  <c r="Z160" i="8"/>
  <c r="AD160" i="8"/>
  <c r="AH160" i="8"/>
  <c r="AL160" i="8"/>
  <c r="AP160" i="8"/>
  <c r="BG160" i="8"/>
  <c r="BO160" i="8"/>
  <c r="P161" i="8"/>
  <c r="T161" i="8"/>
  <c r="X161" i="8"/>
  <c r="AB161" i="8"/>
  <c r="AF161" i="8"/>
  <c r="AJ161" i="8"/>
  <c r="AN161" i="8"/>
  <c r="BQ161" i="8"/>
  <c r="R163" i="8"/>
  <c r="V163" i="8"/>
  <c r="BG163" i="8"/>
  <c r="BO163" i="8"/>
  <c r="BM164" i="8"/>
  <c r="BQ164" i="8"/>
  <c r="F165" i="8"/>
  <c r="J165" i="8"/>
  <c r="N165" i="8"/>
  <c r="R165" i="8"/>
  <c r="V165" i="8"/>
  <c r="Z165" i="8"/>
  <c r="AD165" i="8"/>
  <c r="AH165" i="8"/>
  <c r="AL165" i="8"/>
  <c r="AP165" i="8"/>
  <c r="BO165" i="8"/>
  <c r="D166" i="8"/>
  <c r="H166" i="8"/>
  <c r="L166" i="8"/>
  <c r="P166" i="8"/>
  <c r="T166" i="8"/>
  <c r="X166" i="8"/>
  <c r="AB166" i="8"/>
  <c r="AF166" i="8"/>
  <c r="AJ166" i="8"/>
  <c r="AN166" i="8"/>
  <c r="BI166" i="8"/>
  <c r="BQ166" i="8"/>
  <c r="F167" i="8"/>
  <c r="J167" i="8"/>
  <c r="N167" i="8"/>
  <c r="R167" i="8"/>
  <c r="V167" i="8"/>
  <c r="Z167" i="8"/>
  <c r="AD167" i="8"/>
  <c r="AH167" i="8"/>
  <c r="AL167" i="8"/>
  <c r="AP167" i="8"/>
  <c r="BK167" i="8"/>
  <c r="BO167" i="8"/>
  <c r="H168" i="8"/>
  <c r="L168" i="8"/>
  <c r="P168" i="8"/>
  <c r="T168" i="8"/>
  <c r="X168" i="8"/>
  <c r="AB168" i="8"/>
  <c r="AF168" i="8"/>
  <c r="AJ168" i="8"/>
  <c r="AN168" i="8"/>
  <c r="BI168" i="8"/>
  <c r="BM168" i="8"/>
  <c r="BQ168" i="8"/>
  <c r="R169" i="8"/>
  <c r="Z169" i="8"/>
  <c r="BO169" i="8"/>
  <c r="D171" i="8"/>
  <c r="H171" i="8"/>
  <c r="L171" i="8"/>
  <c r="P171" i="8"/>
  <c r="T171" i="8"/>
  <c r="X171" i="8"/>
  <c r="AB171" i="8"/>
  <c r="AF171" i="8"/>
  <c r="AJ171" i="8"/>
  <c r="AN171" i="8"/>
  <c r="BI171" i="8"/>
  <c r="BM171" i="8"/>
  <c r="BQ171" i="8"/>
  <c r="F172" i="8"/>
  <c r="J172" i="8"/>
  <c r="N172" i="8"/>
  <c r="R172" i="8"/>
  <c r="V172" i="8"/>
  <c r="Z172" i="8"/>
  <c r="AD172" i="8"/>
  <c r="AH172" i="8"/>
  <c r="AL172" i="8"/>
  <c r="AP172" i="8"/>
  <c r="BK172" i="8"/>
  <c r="BO172" i="8"/>
  <c r="BQ173" i="8"/>
  <c r="F175" i="8"/>
  <c r="J175" i="8"/>
  <c r="N175" i="8"/>
  <c r="R175" i="8"/>
  <c r="V175" i="8"/>
  <c r="Z175" i="8"/>
  <c r="AL175" i="8"/>
  <c r="AP175" i="8"/>
  <c r="BO175" i="8"/>
  <c r="H176" i="8"/>
  <c r="L176" i="8"/>
  <c r="P176" i="8"/>
  <c r="T176" i="8"/>
  <c r="X176" i="8"/>
  <c r="AB176" i="8"/>
  <c r="AF176" i="8"/>
  <c r="AJ176" i="8"/>
  <c r="AN176" i="8"/>
  <c r="BI176" i="8"/>
  <c r="BM176" i="8"/>
  <c r="BQ176" i="8"/>
  <c r="F177" i="8"/>
  <c r="J177" i="8"/>
  <c r="N177" i="8"/>
  <c r="V177" i="8"/>
  <c r="Z177" i="8"/>
  <c r="AD177" i="8"/>
  <c r="AH177" i="8"/>
  <c r="AL177" i="8"/>
  <c r="AP177" i="8"/>
  <c r="BK177" i="8"/>
  <c r="BO177" i="8"/>
  <c r="H178" i="8"/>
  <c r="L178" i="8"/>
  <c r="P178" i="8"/>
  <c r="T178" i="8"/>
  <c r="X178" i="8"/>
  <c r="AB178" i="8"/>
  <c r="AF178" i="8"/>
  <c r="AJ178" i="8"/>
  <c r="AN178" i="8"/>
  <c r="BI178" i="8"/>
  <c r="BM178" i="8"/>
  <c r="BQ178" i="8"/>
  <c r="J179" i="8"/>
  <c r="R179" i="8"/>
  <c r="Z179" i="8"/>
  <c r="BO179" i="8"/>
  <c r="H181" i="8"/>
  <c r="L181" i="8"/>
  <c r="P181" i="8"/>
  <c r="T181" i="8"/>
  <c r="X181" i="8"/>
  <c r="AB181" i="8"/>
  <c r="AF181" i="8"/>
  <c r="AJ181" i="8"/>
  <c r="AN181" i="8"/>
  <c r="BI181" i="8"/>
  <c r="BM181" i="8"/>
  <c r="BQ181" i="8"/>
  <c r="Z182" i="8"/>
  <c r="BK182" i="8"/>
  <c r="BO182" i="8"/>
  <c r="BQ183" i="8"/>
  <c r="F185" i="8"/>
  <c r="J185" i="8"/>
  <c r="N185" i="8"/>
  <c r="R185" i="8"/>
  <c r="V185" i="8"/>
  <c r="Z185" i="8"/>
  <c r="AD185" i="8"/>
  <c r="AH185" i="8"/>
  <c r="AL185" i="8"/>
  <c r="AP185" i="8"/>
  <c r="BG185" i="8"/>
  <c r="BO185" i="8"/>
  <c r="H186" i="8"/>
  <c r="L186" i="8"/>
  <c r="P186" i="8"/>
  <c r="T186" i="8"/>
  <c r="X186" i="8"/>
  <c r="AB186" i="8"/>
  <c r="AF186" i="8"/>
  <c r="AJ186" i="8"/>
  <c r="AN186" i="8"/>
  <c r="BI186" i="8"/>
  <c r="BM186" i="8"/>
  <c r="BQ186" i="8"/>
  <c r="V187" i="8"/>
  <c r="Z187" i="8"/>
  <c r="BO187" i="8"/>
  <c r="D189" i="8"/>
  <c r="H189" i="8"/>
  <c r="L189" i="8"/>
  <c r="P189" i="8"/>
  <c r="T189" i="8"/>
  <c r="X189" i="8"/>
  <c r="AB189" i="8"/>
  <c r="AF189" i="8"/>
  <c r="AJ189" i="8"/>
  <c r="BI189" i="8"/>
  <c r="BM189" i="8"/>
  <c r="BQ189" i="8"/>
  <c r="F190" i="8"/>
  <c r="J190" i="8"/>
  <c r="N190" i="8"/>
  <c r="R190" i="8"/>
  <c r="V190" i="8"/>
  <c r="Z190" i="8"/>
  <c r="AD190" i="8"/>
  <c r="AH190" i="8"/>
  <c r="AL190" i="8"/>
  <c r="AP190" i="8"/>
  <c r="BK190" i="8"/>
  <c r="BO190" i="8"/>
  <c r="H191" i="8"/>
  <c r="L191" i="8"/>
  <c r="P191" i="8"/>
  <c r="T191" i="8"/>
  <c r="X191" i="8"/>
  <c r="AB191" i="8"/>
  <c r="AF191" i="8"/>
  <c r="AJ191" i="8"/>
  <c r="AN191" i="8"/>
  <c r="BI191" i="8"/>
  <c r="BM191" i="8"/>
  <c r="BQ191" i="8"/>
  <c r="BK192" i="8"/>
  <c r="BO192" i="8"/>
  <c r="H194" i="8"/>
  <c r="L194" i="8"/>
  <c r="P194" i="8"/>
  <c r="T194" i="8"/>
  <c r="X194" i="8"/>
  <c r="AB194" i="8"/>
  <c r="AF194" i="8"/>
  <c r="AJ194" i="8"/>
  <c r="AN194" i="8"/>
  <c r="BI194" i="8"/>
  <c r="BM194" i="8"/>
  <c r="BQ194" i="8"/>
  <c r="F195" i="8"/>
  <c r="J195" i="8"/>
  <c r="N195" i="8"/>
  <c r="R195" i="8"/>
  <c r="V195" i="8"/>
  <c r="Z195" i="8"/>
  <c r="AD195" i="8"/>
  <c r="AH195" i="8"/>
  <c r="AL195" i="8"/>
  <c r="AP195" i="8"/>
  <c r="BO195" i="8"/>
  <c r="D196" i="8"/>
  <c r="BQ196" i="8"/>
  <c r="F198" i="8"/>
  <c r="J198" i="8"/>
  <c r="N198" i="8"/>
  <c r="R198" i="8"/>
  <c r="V198" i="8"/>
  <c r="Z198" i="8"/>
  <c r="AD198" i="8"/>
  <c r="AH198" i="8"/>
  <c r="AL198" i="8"/>
  <c r="AP198" i="8"/>
  <c r="BO198" i="8"/>
  <c r="D199" i="8"/>
  <c r="H199" i="8"/>
  <c r="L199" i="8"/>
  <c r="P199" i="8"/>
  <c r="T199" i="8"/>
  <c r="X199" i="8"/>
  <c r="AB199" i="8"/>
  <c r="AF199" i="8"/>
  <c r="AJ199" i="8"/>
  <c r="AN199" i="8"/>
  <c r="BI199" i="8"/>
  <c r="BM199" i="8"/>
  <c r="BQ199" i="8"/>
  <c r="J200" i="8"/>
  <c r="BK200" i="8"/>
  <c r="BO200" i="8"/>
  <c r="H201" i="8"/>
  <c r="L201" i="8"/>
  <c r="P201" i="8"/>
  <c r="T201" i="8"/>
  <c r="X201" i="8"/>
  <c r="AB201" i="8"/>
  <c r="AF201" i="8"/>
  <c r="AJ201" i="8"/>
  <c r="AN201" i="8"/>
  <c r="BI201" i="8"/>
  <c r="BM201" i="8"/>
  <c r="BQ201" i="8"/>
  <c r="F202" i="8"/>
  <c r="J202" i="8"/>
  <c r="N202" i="8"/>
  <c r="R202" i="8"/>
  <c r="V202" i="8"/>
  <c r="Z202" i="8"/>
  <c r="AD202" i="8"/>
  <c r="AH202" i="8"/>
  <c r="AL202" i="8"/>
  <c r="AP202" i="8"/>
  <c r="BO202" i="8"/>
  <c r="D203" i="8"/>
  <c r="H203" i="8"/>
  <c r="L203" i="8"/>
  <c r="P203" i="8"/>
  <c r="T203" i="8"/>
  <c r="X203" i="8"/>
  <c r="AB203" i="8"/>
  <c r="AF203" i="8"/>
  <c r="AJ203" i="8"/>
  <c r="AN203" i="8"/>
  <c r="BI203" i="8"/>
  <c r="BM203" i="8"/>
  <c r="BQ203" i="8"/>
  <c r="F204" i="8"/>
  <c r="J204" i="8"/>
  <c r="N204" i="8"/>
  <c r="R204" i="8"/>
  <c r="V204" i="8"/>
  <c r="Z204" i="8"/>
  <c r="AD204" i="8"/>
  <c r="AH204" i="8"/>
  <c r="AL204" i="8"/>
  <c r="AP204" i="8"/>
  <c r="BK204" i="8"/>
  <c r="BO204" i="8"/>
  <c r="H205" i="8"/>
  <c r="L205" i="8"/>
  <c r="BM205" i="8"/>
  <c r="BQ205" i="8"/>
  <c r="F206" i="8"/>
  <c r="J206" i="8"/>
  <c r="N206" i="8"/>
  <c r="R206" i="8"/>
  <c r="V206" i="8"/>
  <c r="Z206" i="8"/>
  <c r="AD206" i="8"/>
  <c r="AH206" i="8"/>
  <c r="AL206" i="8"/>
  <c r="AP206" i="8"/>
  <c r="BO206" i="8"/>
  <c r="D207" i="8"/>
  <c r="H207" i="8"/>
  <c r="L207" i="8"/>
  <c r="P207" i="8"/>
  <c r="T207" i="8"/>
  <c r="X207" i="8"/>
  <c r="AB207" i="8"/>
  <c r="AF207" i="8"/>
  <c r="AJ207" i="8"/>
  <c r="AN207" i="8"/>
  <c r="BI207" i="8"/>
  <c r="BM207" i="8"/>
  <c r="BQ207" i="8"/>
  <c r="BO208" i="8"/>
  <c r="F213" i="8"/>
  <c r="J213" i="8"/>
  <c r="BG213" i="8" s="1"/>
  <c r="N213" i="8"/>
  <c r="BH213" i="8" s="1"/>
  <c r="R213" i="8"/>
  <c r="BI213" i="8" s="1"/>
  <c r="V213" i="8"/>
  <c r="Z213" i="8"/>
  <c r="AD213" i="8"/>
  <c r="AH213" i="8"/>
  <c r="AL213" i="8"/>
  <c r="AP213" i="8"/>
  <c r="BZ286" i="8"/>
  <c r="BY286" i="8"/>
  <c r="BU292" i="8"/>
  <c r="BX292" i="8"/>
  <c r="BX298" i="8"/>
  <c r="BU298" i="8"/>
  <c r="BI306" i="8"/>
  <c r="BJ306" i="8"/>
  <c r="BY321" i="8"/>
  <c r="BZ321" i="8"/>
  <c r="BW323" i="8"/>
  <c r="BS323" i="8"/>
  <c r="BR323" i="8"/>
  <c r="BV333" i="8"/>
  <c r="BU337" i="8"/>
  <c r="BX337" i="8"/>
  <c r="BW341" i="8"/>
  <c r="BS341" i="8"/>
  <c r="BR341" i="8"/>
  <c r="BU350" i="8"/>
  <c r="BX350" i="8"/>
  <c r="BY360" i="8"/>
  <c r="BZ360" i="8"/>
  <c r="BW362" i="8"/>
  <c r="BS362" i="8"/>
  <c r="BR362" i="8"/>
  <c r="BT369" i="8"/>
  <c r="BU369" i="8"/>
  <c r="BX369" i="8"/>
  <c r="BV47" i="9"/>
  <c r="BW94" i="9"/>
  <c r="BS94" i="9"/>
  <c r="BR94" i="9"/>
  <c r="BR98" i="9"/>
  <c r="BW98" i="9"/>
  <c r="BS98" i="9"/>
  <c r="BW104" i="9"/>
  <c r="BS104" i="9"/>
  <c r="BR104" i="9"/>
  <c r="BT108" i="9"/>
  <c r="BU112" i="9"/>
  <c r="BX112" i="9"/>
  <c r="BZ119" i="9"/>
  <c r="BY119" i="9"/>
  <c r="BR283" i="7"/>
  <c r="BR293" i="7" s="1"/>
  <c r="BV283" i="7"/>
  <c r="BV293" i="7" s="1"/>
  <c r="BS284" i="7"/>
  <c r="BS288" i="7"/>
  <c r="BJ293" i="7"/>
  <c r="BX294" i="7"/>
  <c r="BS297" i="7"/>
  <c r="D298" i="7"/>
  <c r="BS302" i="7"/>
  <c r="D303" i="7"/>
  <c r="BI303" i="7"/>
  <c r="BT303" i="7" s="1"/>
  <c r="BS304" i="7"/>
  <c r="E306" i="7"/>
  <c r="I306" i="7"/>
  <c r="Y306" i="7"/>
  <c r="AO306" i="7"/>
  <c r="BJ306" i="7"/>
  <c r="G311" i="7"/>
  <c r="G315" i="7" s="1"/>
  <c r="G363" i="7" s="1"/>
  <c r="G365" i="7" s="1"/>
  <c r="K311" i="7"/>
  <c r="K315" i="7" s="1"/>
  <c r="K363" i="7" s="1"/>
  <c r="K365" i="7" s="1"/>
  <c r="O311" i="7"/>
  <c r="O315" i="7" s="1"/>
  <c r="O363" i="7" s="1"/>
  <c r="S311" i="7"/>
  <c r="S315" i="7" s="1"/>
  <c r="S363" i="7" s="1"/>
  <c r="S365" i="7" s="1"/>
  <c r="W311" i="7"/>
  <c r="W315" i="7" s="1"/>
  <c r="W363" i="7" s="1"/>
  <c r="W365" i="7" s="1"/>
  <c r="AA311" i="7"/>
  <c r="AA315" i="7" s="1"/>
  <c r="AA363" i="7" s="1"/>
  <c r="AA365" i="7" s="1"/>
  <c r="AE311" i="7"/>
  <c r="AI311" i="7"/>
  <c r="AM311" i="7"/>
  <c r="AQ311" i="7"/>
  <c r="AQ315" i="7" s="1"/>
  <c r="AQ363" i="7" s="1"/>
  <c r="AQ365" i="7" s="1"/>
  <c r="AU311" i="7"/>
  <c r="AU315" i="7" s="1"/>
  <c r="AU363" i="7" s="1"/>
  <c r="AU365" i="7" s="1"/>
  <c r="AY311" i="7"/>
  <c r="AY315" i="7" s="1"/>
  <c r="AY363" i="7" s="1"/>
  <c r="AY365" i="7" s="1"/>
  <c r="BC311" i="7"/>
  <c r="BC315" i="7" s="1"/>
  <c r="BC363" i="7" s="1"/>
  <c r="BC365" i="7" s="1"/>
  <c r="BX359" i="7"/>
  <c r="BR360" i="7"/>
  <c r="BX361" i="7"/>
  <c r="BR368" i="7"/>
  <c r="BS5" i="8"/>
  <c r="BX7" i="8"/>
  <c r="BR8" i="8"/>
  <c r="BX9" i="8"/>
  <c r="BR10" i="8"/>
  <c r="BX11" i="8"/>
  <c r="BR12" i="8"/>
  <c r="BX13" i="8"/>
  <c r="BR14" i="8"/>
  <c r="BH15" i="8"/>
  <c r="BL15" i="8"/>
  <c r="BP15" i="8"/>
  <c r="BR16" i="8"/>
  <c r="BX17" i="8"/>
  <c r="BR18" i="8"/>
  <c r="BX19" i="8"/>
  <c r="BR20" i="8"/>
  <c r="BX21" i="8"/>
  <c r="BR22" i="8"/>
  <c r="BX23" i="8"/>
  <c r="BR24" i="8"/>
  <c r="BX25" i="8"/>
  <c r="BR26" i="8"/>
  <c r="G27" i="8"/>
  <c r="K27" i="8"/>
  <c r="O27" i="8"/>
  <c r="S27" i="8"/>
  <c r="W27" i="8"/>
  <c r="AA27" i="8"/>
  <c r="AE27" i="8"/>
  <c r="AI27" i="8"/>
  <c r="AM27" i="8"/>
  <c r="AQ27" i="8"/>
  <c r="AQ28" i="8" s="1"/>
  <c r="AU27" i="8"/>
  <c r="AU28" i="8" s="1"/>
  <c r="AY27" i="8"/>
  <c r="AY28" i="8" s="1"/>
  <c r="BC27" i="8"/>
  <c r="BC28" i="8" s="1"/>
  <c r="BS30" i="8"/>
  <c r="BS34" i="8"/>
  <c r="BS37" i="8"/>
  <c r="BS39" i="8"/>
  <c r="BS41" i="8"/>
  <c r="BS43" i="8"/>
  <c r="BS45" i="8"/>
  <c r="BK47" i="8"/>
  <c r="BO47" i="8"/>
  <c r="BS49" i="8"/>
  <c r="BS54" i="8"/>
  <c r="R70" i="8"/>
  <c r="BX73" i="8"/>
  <c r="BF74" i="8"/>
  <c r="BF171" i="8" s="1"/>
  <c r="BJ74" i="8"/>
  <c r="BN74" i="8"/>
  <c r="BX75" i="8"/>
  <c r="BR76" i="8"/>
  <c r="E78" i="8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78" i="8" s="1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AV78" i="8" s="1"/>
  <c r="AW78" i="8" s="1"/>
  <c r="AX78" i="8" s="1"/>
  <c r="AY78" i="8" s="1"/>
  <c r="AZ78" i="8" s="1"/>
  <c r="BA78" i="8" s="1"/>
  <c r="BB78" i="8" s="1"/>
  <c r="BC78" i="8" s="1"/>
  <c r="BD78" i="8" s="1"/>
  <c r="Q79" i="8"/>
  <c r="U79" i="8"/>
  <c r="Y79" i="8"/>
  <c r="AC79" i="8"/>
  <c r="AG79" i="8"/>
  <c r="AK79" i="8"/>
  <c r="AO79" i="8"/>
  <c r="BG83" i="8"/>
  <c r="BG158" i="8" s="1"/>
  <c r="BS85" i="8"/>
  <c r="BI86" i="8"/>
  <c r="BM86" i="8"/>
  <c r="BM161" i="8" s="1"/>
  <c r="BQ86" i="8"/>
  <c r="BH88" i="8"/>
  <c r="BL88" i="8"/>
  <c r="BH89" i="8"/>
  <c r="BR89" i="8" s="1"/>
  <c r="BL89" i="8"/>
  <c r="BM91" i="8"/>
  <c r="BU91" i="8" s="1"/>
  <c r="BS92" i="8"/>
  <c r="BX96" i="8"/>
  <c r="BR97" i="8"/>
  <c r="BH98" i="8"/>
  <c r="BL98" i="8"/>
  <c r="AG100" i="11"/>
  <c r="AG100" i="10"/>
  <c r="BR101" i="8"/>
  <c r="M102" i="11"/>
  <c r="M104" i="11" s="1"/>
  <c r="M102" i="10"/>
  <c r="AJ102" i="11"/>
  <c r="BM102" i="11" s="1"/>
  <c r="AJ102" i="10"/>
  <c r="BH102" i="8"/>
  <c r="BH177" i="8" s="1"/>
  <c r="AH104" i="8"/>
  <c r="AH179" i="8" s="1"/>
  <c r="BF106" i="8"/>
  <c r="BJ106" i="8"/>
  <c r="BJ181" i="8" s="1"/>
  <c r="BN106" i="8"/>
  <c r="BN181" i="8" s="1"/>
  <c r="BF107" i="8"/>
  <c r="BJ107" i="8"/>
  <c r="BN107" i="8"/>
  <c r="BX107" i="8" s="1"/>
  <c r="G108" i="8"/>
  <c r="G183" i="8" s="1"/>
  <c r="K108" i="8"/>
  <c r="K183" i="8" s="1"/>
  <c r="O108" i="8"/>
  <c r="O183" i="8" s="1"/>
  <c r="S108" i="8"/>
  <c r="S183" i="8" s="1"/>
  <c r="W108" i="8"/>
  <c r="W183" i="8" s="1"/>
  <c r="AA108" i="8"/>
  <c r="AA183" i="8" s="1"/>
  <c r="AE108" i="8"/>
  <c r="AI108" i="8"/>
  <c r="AM108" i="8"/>
  <c r="BS111" i="8"/>
  <c r="BI112" i="8"/>
  <c r="BT112" i="8" s="1"/>
  <c r="BM112" i="8"/>
  <c r="BM187" i="8" s="1"/>
  <c r="BG114" i="8"/>
  <c r="BK114" i="8"/>
  <c r="BT114" i="8" s="1"/>
  <c r="BS116" i="8"/>
  <c r="BI117" i="8"/>
  <c r="BT117" i="8" s="1"/>
  <c r="BM117" i="8"/>
  <c r="BR119" i="8"/>
  <c r="BX120" i="8"/>
  <c r="BJ121" i="8"/>
  <c r="BJ196" i="8" s="1"/>
  <c r="BN121" i="8"/>
  <c r="BN196" i="8" s="1"/>
  <c r="BH123" i="8"/>
  <c r="BL123" i="8"/>
  <c r="BR124" i="8"/>
  <c r="BF125" i="8"/>
  <c r="BJ125" i="8"/>
  <c r="BN125" i="8"/>
  <c r="BX126" i="8"/>
  <c r="BR127" i="8"/>
  <c r="BX128" i="8"/>
  <c r="BR129" i="8"/>
  <c r="BH130" i="8"/>
  <c r="BH205" i="8" s="1"/>
  <c r="BL130" i="8"/>
  <c r="BR131" i="8"/>
  <c r="BX132" i="8"/>
  <c r="M133" i="8"/>
  <c r="Q133" i="8"/>
  <c r="Q208" i="8" s="1"/>
  <c r="U133" i="8"/>
  <c r="U208" i="8" s="1"/>
  <c r="Y133" i="8"/>
  <c r="Y208" i="8" s="1"/>
  <c r="AC133" i="8"/>
  <c r="AC208" i="8" s="1"/>
  <c r="AG133" i="8"/>
  <c r="AG208" i="8" s="1"/>
  <c r="AK133" i="8"/>
  <c r="AK208" i="8" s="1"/>
  <c r="AO133" i="8"/>
  <c r="AO208" i="8" s="1"/>
  <c r="O134" i="8"/>
  <c r="AA134" i="8"/>
  <c r="AE134" i="8"/>
  <c r="AL136" i="8"/>
  <c r="BS145" i="8"/>
  <c r="BQ152" i="8"/>
  <c r="BP153" i="8"/>
  <c r="Q157" i="8"/>
  <c r="U157" i="8"/>
  <c r="Y157" i="8"/>
  <c r="AC157" i="8"/>
  <c r="AG157" i="8"/>
  <c r="AK157" i="8"/>
  <c r="AO157" i="8"/>
  <c r="BJ157" i="8"/>
  <c r="BN157" i="8"/>
  <c r="G158" i="8"/>
  <c r="O158" i="8"/>
  <c r="S158" i="8"/>
  <c r="W158" i="8"/>
  <c r="AA158" i="8"/>
  <c r="AE158" i="8"/>
  <c r="AI158" i="8"/>
  <c r="AM158" i="8"/>
  <c r="BP158" i="8"/>
  <c r="E159" i="8"/>
  <c r="I159" i="8"/>
  <c r="M159" i="8"/>
  <c r="Q159" i="8"/>
  <c r="U159" i="8"/>
  <c r="Y159" i="8"/>
  <c r="AC159" i="8"/>
  <c r="AG159" i="8"/>
  <c r="AK159" i="8"/>
  <c r="AO159" i="8"/>
  <c r="BJ159" i="8"/>
  <c r="BN159" i="8"/>
  <c r="G160" i="8"/>
  <c r="K160" i="8"/>
  <c r="O160" i="8"/>
  <c r="S160" i="8"/>
  <c r="W160" i="8"/>
  <c r="AA160" i="8"/>
  <c r="AE160" i="8"/>
  <c r="AI160" i="8"/>
  <c r="AM160" i="8"/>
  <c r="BL160" i="8"/>
  <c r="BP160" i="8"/>
  <c r="Q161" i="8"/>
  <c r="U161" i="8"/>
  <c r="Y161" i="8"/>
  <c r="AC161" i="8"/>
  <c r="AG161" i="8"/>
  <c r="AK161" i="8"/>
  <c r="AO161" i="8"/>
  <c r="BJ161" i="8"/>
  <c r="G163" i="8"/>
  <c r="K163" i="8"/>
  <c r="O163" i="8"/>
  <c r="S163" i="8"/>
  <c r="W163" i="8"/>
  <c r="AA163" i="8"/>
  <c r="AE163" i="8"/>
  <c r="AI163" i="8"/>
  <c r="AM163" i="8"/>
  <c r="BL163" i="8"/>
  <c r="BP163" i="8"/>
  <c r="E164" i="8"/>
  <c r="AK164" i="8"/>
  <c r="BF164" i="8"/>
  <c r="BJ164" i="8"/>
  <c r="G165" i="8"/>
  <c r="K165" i="8"/>
  <c r="O165" i="8"/>
  <c r="S165" i="8"/>
  <c r="W165" i="8"/>
  <c r="AA165" i="8"/>
  <c r="AE165" i="8"/>
  <c r="AI165" i="8"/>
  <c r="AM165" i="8"/>
  <c r="BP165" i="8"/>
  <c r="E166" i="8"/>
  <c r="I166" i="8"/>
  <c r="M166" i="8"/>
  <c r="Q166" i="8"/>
  <c r="U166" i="8"/>
  <c r="Y166" i="8"/>
  <c r="AC166" i="8"/>
  <c r="AG166" i="8"/>
  <c r="AK166" i="8"/>
  <c r="AO166" i="8"/>
  <c r="BJ166" i="8"/>
  <c r="BN166" i="8"/>
  <c r="G167" i="8"/>
  <c r="K167" i="8"/>
  <c r="O167" i="8"/>
  <c r="S167" i="8"/>
  <c r="W167" i="8"/>
  <c r="AA167" i="8"/>
  <c r="AE167" i="8"/>
  <c r="AI167" i="8"/>
  <c r="AM167" i="8"/>
  <c r="BL167" i="8"/>
  <c r="BP167" i="8"/>
  <c r="E168" i="8"/>
  <c r="I168" i="8"/>
  <c r="M168" i="8"/>
  <c r="Q168" i="8"/>
  <c r="U168" i="8"/>
  <c r="Y168" i="8"/>
  <c r="AC168" i="8"/>
  <c r="AG168" i="8"/>
  <c r="AK168" i="8"/>
  <c r="AO168" i="8"/>
  <c r="BF168" i="8"/>
  <c r="BJ168" i="8"/>
  <c r="BN168" i="8"/>
  <c r="BP169" i="8"/>
  <c r="E171" i="8"/>
  <c r="I171" i="8"/>
  <c r="M171" i="8"/>
  <c r="Q171" i="8"/>
  <c r="U171" i="8"/>
  <c r="Y171" i="8"/>
  <c r="AC171" i="8"/>
  <c r="AG171" i="8"/>
  <c r="AK171" i="8"/>
  <c r="AO171" i="8"/>
  <c r="BJ171" i="8"/>
  <c r="BN171" i="8"/>
  <c r="G172" i="8"/>
  <c r="K172" i="8"/>
  <c r="O172" i="8"/>
  <c r="S172" i="8"/>
  <c r="W172" i="8"/>
  <c r="AA172" i="8"/>
  <c r="AE172" i="8"/>
  <c r="AI172" i="8"/>
  <c r="AM172" i="8"/>
  <c r="BP172" i="8"/>
  <c r="E173" i="8"/>
  <c r="BJ173" i="8"/>
  <c r="G175" i="8"/>
  <c r="K175" i="8"/>
  <c r="O175" i="8"/>
  <c r="S175" i="8"/>
  <c r="W175" i="8"/>
  <c r="AA175" i="8"/>
  <c r="AE175" i="8"/>
  <c r="AI175" i="8"/>
  <c r="AM175" i="8"/>
  <c r="BL175" i="8"/>
  <c r="BP175" i="8"/>
  <c r="E176" i="8"/>
  <c r="I176" i="8"/>
  <c r="M176" i="8"/>
  <c r="Q176" i="8"/>
  <c r="U176" i="8"/>
  <c r="Y176" i="8"/>
  <c r="AC176" i="8"/>
  <c r="AG176" i="8"/>
  <c r="AK176" i="8"/>
  <c r="AO176" i="8"/>
  <c r="BF176" i="8"/>
  <c r="BJ176" i="8"/>
  <c r="BN176" i="8"/>
  <c r="G177" i="8"/>
  <c r="K177" i="8"/>
  <c r="O177" i="8"/>
  <c r="S177" i="8"/>
  <c r="W177" i="8"/>
  <c r="AA177" i="8"/>
  <c r="AE177" i="8"/>
  <c r="AI177" i="8"/>
  <c r="AM177" i="8"/>
  <c r="BP177" i="8"/>
  <c r="E178" i="8"/>
  <c r="I178" i="8"/>
  <c r="Q178" i="8"/>
  <c r="U178" i="8"/>
  <c r="Y178" i="8"/>
  <c r="AC178" i="8"/>
  <c r="AG178" i="8"/>
  <c r="AK178" i="8"/>
  <c r="AO178" i="8"/>
  <c r="BJ178" i="8"/>
  <c r="BN178" i="8"/>
  <c r="AE179" i="8"/>
  <c r="AI179" i="8"/>
  <c r="BP179" i="8"/>
  <c r="E181" i="8"/>
  <c r="I181" i="8"/>
  <c r="M181" i="8"/>
  <c r="Q181" i="8"/>
  <c r="U181" i="8"/>
  <c r="Y181" i="8"/>
  <c r="AC181" i="8"/>
  <c r="AG181" i="8"/>
  <c r="AK181" i="8"/>
  <c r="AO181" i="8"/>
  <c r="BF181" i="8"/>
  <c r="G182" i="8"/>
  <c r="AE182" i="8"/>
  <c r="BP182" i="8"/>
  <c r="E183" i="8"/>
  <c r="G185" i="8"/>
  <c r="K185" i="8"/>
  <c r="O185" i="8"/>
  <c r="S185" i="8"/>
  <c r="W185" i="8"/>
  <c r="AA185" i="8"/>
  <c r="AE185" i="8"/>
  <c r="AI185" i="8"/>
  <c r="AM185" i="8"/>
  <c r="BL185" i="8"/>
  <c r="BP185" i="8"/>
  <c r="E186" i="8"/>
  <c r="I186" i="8"/>
  <c r="M186" i="8"/>
  <c r="Q186" i="8"/>
  <c r="U186" i="8"/>
  <c r="Y186" i="8"/>
  <c r="AC186" i="8"/>
  <c r="AG186" i="8"/>
  <c r="AK186" i="8"/>
  <c r="AO186" i="8"/>
  <c r="BF186" i="8"/>
  <c r="BJ186" i="8"/>
  <c r="BN186" i="8"/>
  <c r="BP187" i="8"/>
  <c r="E189" i="8"/>
  <c r="I189" i="8"/>
  <c r="M189" i="8"/>
  <c r="Q189" i="8"/>
  <c r="U189" i="8"/>
  <c r="Y189" i="8"/>
  <c r="AC189" i="8"/>
  <c r="AG189" i="8"/>
  <c r="AK189" i="8"/>
  <c r="AO189" i="8"/>
  <c r="BJ189" i="8"/>
  <c r="BN189" i="8"/>
  <c r="G190" i="8"/>
  <c r="K190" i="8"/>
  <c r="O190" i="8"/>
  <c r="S190" i="8"/>
  <c r="W190" i="8"/>
  <c r="AA190" i="8"/>
  <c r="AE190" i="8"/>
  <c r="AI190" i="8"/>
  <c r="AM190" i="8"/>
  <c r="BP190" i="8"/>
  <c r="E191" i="8"/>
  <c r="I191" i="8"/>
  <c r="M191" i="8"/>
  <c r="Q191" i="8"/>
  <c r="U191" i="8"/>
  <c r="Y191" i="8"/>
  <c r="AC191" i="8"/>
  <c r="AG191" i="8"/>
  <c r="AK191" i="8"/>
  <c r="AO191" i="8"/>
  <c r="BF191" i="8"/>
  <c r="BJ191" i="8"/>
  <c r="BN191" i="8"/>
  <c r="BL192" i="8"/>
  <c r="BP192" i="8"/>
  <c r="E194" i="8"/>
  <c r="I194" i="8"/>
  <c r="M194" i="8"/>
  <c r="Q194" i="8"/>
  <c r="U194" i="8"/>
  <c r="Y194" i="8"/>
  <c r="AC194" i="8"/>
  <c r="AG194" i="8"/>
  <c r="AK194" i="8"/>
  <c r="AO194" i="8"/>
  <c r="BF194" i="8"/>
  <c r="BJ194" i="8"/>
  <c r="BN194" i="8"/>
  <c r="G195" i="8"/>
  <c r="K195" i="8"/>
  <c r="O195" i="8"/>
  <c r="S195" i="8"/>
  <c r="W195" i="8"/>
  <c r="AA195" i="8"/>
  <c r="AE195" i="8"/>
  <c r="AI195" i="8"/>
  <c r="AM195" i="8"/>
  <c r="BP195" i="8"/>
  <c r="E196" i="8"/>
  <c r="I196" i="8"/>
  <c r="M196" i="8"/>
  <c r="BF196" i="8"/>
  <c r="G198" i="8"/>
  <c r="K198" i="8"/>
  <c r="O198" i="8"/>
  <c r="S198" i="8"/>
  <c r="W198" i="8"/>
  <c r="AA198" i="8"/>
  <c r="AE198" i="8"/>
  <c r="AI198" i="8"/>
  <c r="AM198" i="8"/>
  <c r="BP198" i="8"/>
  <c r="E199" i="8"/>
  <c r="I199" i="8"/>
  <c r="M199" i="8"/>
  <c r="Q199" i="8"/>
  <c r="U199" i="8"/>
  <c r="Y199" i="8"/>
  <c r="AC199" i="8"/>
  <c r="AG199" i="8"/>
  <c r="AK199" i="8"/>
  <c r="AO199" i="8"/>
  <c r="BJ199" i="8"/>
  <c r="BN199" i="8"/>
  <c r="G200" i="8"/>
  <c r="K200" i="8"/>
  <c r="AA200" i="8"/>
  <c r="AE200" i="8"/>
  <c r="BP200" i="8"/>
  <c r="E201" i="8"/>
  <c r="I201" i="8"/>
  <c r="M201" i="8"/>
  <c r="Q201" i="8"/>
  <c r="U201" i="8"/>
  <c r="Y201" i="8"/>
  <c r="AC201" i="8"/>
  <c r="AG201" i="8"/>
  <c r="AK201" i="8"/>
  <c r="AO201" i="8"/>
  <c r="BF201" i="8"/>
  <c r="BJ201" i="8"/>
  <c r="BN201" i="8"/>
  <c r="G202" i="8"/>
  <c r="K202" i="8"/>
  <c r="O202" i="8"/>
  <c r="S202" i="8"/>
  <c r="W202" i="8"/>
  <c r="AA202" i="8"/>
  <c r="AE202" i="8"/>
  <c r="AI202" i="8"/>
  <c r="AM202" i="8"/>
  <c r="BL202" i="8"/>
  <c r="BP202" i="8"/>
  <c r="E203" i="8"/>
  <c r="I203" i="8"/>
  <c r="M203" i="8"/>
  <c r="Q203" i="8"/>
  <c r="U203" i="8"/>
  <c r="Y203" i="8"/>
  <c r="AC203" i="8"/>
  <c r="AG203" i="8"/>
  <c r="AK203" i="8"/>
  <c r="AO203" i="8"/>
  <c r="BF203" i="8"/>
  <c r="BJ203" i="8"/>
  <c r="BN203" i="8"/>
  <c r="G204" i="8"/>
  <c r="K204" i="8"/>
  <c r="O204" i="8"/>
  <c r="S204" i="8"/>
  <c r="W204" i="8"/>
  <c r="AA204" i="8"/>
  <c r="AE204" i="8"/>
  <c r="AI204" i="8"/>
  <c r="AM204" i="8"/>
  <c r="BP204" i="8"/>
  <c r="E205" i="8"/>
  <c r="M205" i="8"/>
  <c r="AK205" i="8"/>
  <c r="BF205" i="8"/>
  <c r="BJ205" i="8"/>
  <c r="G206" i="8"/>
  <c r="K206" i="8"/>
  <c r="O206" i="8"/>
  <c r="S206" i="8"/>
  <c r="W206" i="8"/>
  <c r="AA206" i="8"/>
  <c r="AE206" i="8"/>
  <c r="AI206" i="8"/>
  <c r="AM206" i="8"/>
  <c r="BP206" i="8"/>
  <c r="E207" i="8"/>
  <c r="I207" i="8"/>
  <c r="M207" i="8"/>
  <c r="Q207" i="8"/>
  <c r="U207" i="8"/>
  <c r="Y207" i="8"/>
  <c r="AC207" i="8"/>
  <c r="AG207" i="8"/>
  <c r="AK207" i="8"/>
  <c r="AO207" i="8"/>
  <c r="BJ207" i="8"/>
  <c r="BN207" i="8"/>
  <c r="BP208" i="8"/>
  <c r="E212" i="8"/>
  <c r="G213" i="8"/>
  <c r="K213" i="8"/>
  <c r="O213" i="8"/>
  <c r="S213" i="8"/>
  <c r="W213" i="8"/>
  <c r="AA213" i="8"/>
  <c r="AE213" i="8"/>
  <c r="BL213" i="8" s="1"/>
  <c r="AI213" i="8"/>
  <c r="AM213" i="8"/>
  <c r="E214" i="8"/>
  <c r="E216" i="8"/>
  <c r="BU293" i="8"/>
  <c r="BM306" i="8"/>
  <c r="BN306" i="8"/>
  <c r="BU327" i="8"/>
  <c r="BX327" i="8"/>
  <c r="BU333" i="8"/>
  <c r="BX333" i="8"/>
  <c r="BU346" i="8"/>
  <c r="BX346" i="8"/>
  <c r="R28" i="9"/>
  <c r="V28" i="9"/>
  <c r="BK27" i="9"/>
  <c r="Z28" i="9"/>
  <c r="BS47" i="9"/>
  <c r="BT208" i="9"/>
  <c r="BT206" i="9"/>
  <c r="BT204" i="9"/>
  <c r="BT202" i="9"/>
  <c r="BT200" i="9"/>
  <c r="BT198" i="9"/>
  <c r="BT195" i="9"/>
  <c r="BT192" i="9"/>
  <c r="BT190" i="9"/>
  <c r="BT207" i="9"/>
  <c r="BT205" i="9"/>
  <c r="BT203" i="9"/>
  <c r="BT201" i="9"/>
  <c r="BT199" i="9"/>
  <c r="BT196" i="9"/>
  <c r="BT194" i="9"/>
  <c r="BT152" i="9"/>
  <c r="BT189" i="9"/>
  <c r="BT186" i="9"/>
  <c r="BT183" i="9"/>
  <c r="BT181" i="9"/>
  <c r="BT178" i="9"/>
  <c r="BT176" i="9"/>
  <c r="BT173" i="9"/>
  <c r="BT171" i="9"/>
  <c r="BT168" i="9"/>
  <c r="BT166" i="9"/>
  <c r="BT164" i="9"/>
  <c r="BT161" i="9"/>
  <c r="BT159" i="9"/>
  <c r="BT157" i="9"/>
  <c r="BT191" i="9"/>
  <c r="BT187" i="9"/>
  <c r="BT185" i="9"/>
  <c r="BT182" i="9"/>
  <c r="BT179" i="9"/>
  <c r="BT177" i="9"/>
  <c r="BT175" i="9"/>
  <c r="BT172" i="9"/>
  <c r="BT169" i="9"/>
  <c r="BT167" i="9"/>
  <c r="BT165" i="9"/>
  <c r="BT163" i="9"/>
  <c r="BT160" i="9"/>
  <c r="BT158" i="9"/>
  <c r="BT153" i="9"/>
  <c r="BT68" i="9"/>
  <c r="BT65" i="9"/>
  <c r="BT62" i="9"/>
  <c r="BT60" i="9"/>
  <c r="BT69" i="9"/>
  <c r="BT66" i="9"/>
  <c r="BT63" i="9"/>
  <c r="BT61" i="9"/>
  <c r="BT59" i="9"/>
  <c r="BT53" i="9"/>
  <c r="BD79" i="9"/>
  <c r="BD70" i="9"/>
  <c r="BD77" i="9"/>
  <c r="BD136" i="9" s="1"/>
  <c r="BX108" i="9"/>
  <c r="BU108" i="9"/>
  <c r="BS283" i="7"/>
  <c r="BW283" i="7"/>
  <c r="BW293" i="7" s="1"/>
  <c r="BX284" i="7"/>
  <c r="BR286" i="7"/>
  <c r="BS287" i="7"/>
  <c r="BX288" i="7"/>
  <c r="BR290" i="7"/>
  <c r="BS291" i="7"/>
  <c r="BR296" i="7"/>
  <c r="BX297" i="7"/>
  <c r="BX302" i="7"/>
  <c r="BX304" i="7"/>
  <c r="BR305" i="7"/>
  <c r="BK306" i="7"/>
  <c r="H311" i="7"/>
  <c r="H315" i="7" s="1"/>
  <c r="H363" i="7" s="1"/>
  <c r="H365" i="7" s="1"/>
  <c r="L311" i="7"/>
  <c r="L315" i="7" s="1"/>
  <c r="L363" i="7" s="1"/>
  <c r="L365" i="7" s="1"/>
  <c r="P311" i="7"/>
  <c r="P315" i="7" s="1"/>
  <c r="P363" i="7" s="1"/>
  <c r="P365" i="7" s="1"/>
  <c r="T311" i="7"/>
  <c r="T315" i="7" s="1"/>
  <c r="T363" i="7" s="1"/>
  <c r="X311" i="7"/>
  <c r="X315" i="7" s="1"/>
  <c r="X363" i="7" s="1"/>
  <c r="X365" i="7" s="1"/>
  <c r="AB311" i="7"/>
  <c r="AB315" i="7" s="1"/>
  <c r="AB363" i="7" s="1"/>
  <c r="AB365" i="7" s="1"/>
  <c r="AF311" i="7"/>
  <c r="AF315" i="7" s="1"/>
  <c r="AF363" i="7" s="1"/>
  <c r="AF365" i="7" s="1"/>
  <c r="AJ311" i="7"/>
  <c r="AJ315" i="7" s="1"/>
  <c r="AJ363" i="7" s="1"/>
  <c r="AN311" i="7"/>
  <c r="AN315" i="7" s="1"/>
  <c r="AN363" i="7" s="1"/>
  <c r="AR311" i="7"/>
  <c r="AV311" i="7"/>
  <c r="AZ311" i="7"/>
  <c r="BD311" i="7"/>
  <c r="BD315" i="7" s="1"/>
  <c r="BD363" i="7" s="1"/>
  <c r="BS312" i="7"/>
  <c r="BS314" i="7"/>
  <c r="BS317" i="7"/>
  <c r="BS319" i="7"/>
  <c r="BS321" i="7"/>
  <c r="BS326" i="7"/>
  <c r="BS329" i="7"/>
  <c r="BS331" i="7"/>
  <c r="BS336" i="7"/>
  <c r="BS339" i="7"/>
  <c r="BS344" i="7"/>
  <c r="BS349" i="7"/>
  <c r="BS352" i="7"/>
  <c r="BS354" i="7"/>
  <c r="BS356" i="7"/>
  <c r="BS358" i="7"/>
  <c r="BS360" i="7"/>
  <c r="BS368" i="7"/>
  <c r="BS8" i="8"/>
  <c r="BS10" i="8"/>
  <c r="BS12" i="8"/>
  <c r="BS14" i="8"/>
  <c r="D15" i="8"/>
  <c r="BM15" i="8"/>
  <c r="BQ15" i="8"/>
  <c r="BS16" i="8"/>
  <c r="BS18" i="8"/>
  <c r="BS20" i="8"/>
  <c r="BS22" i="8"/>
  <c r="BS24" i="8"/>
  <c r="BS26" i="8"/>
  <c r="H27" i="8"/>
  <c r="L27" i="8"/>
  <c r="P27" i="8"/>
  <c r="T27" i="8"/>
  <c r="X27" i="8"/>
  <c r="AB27" i="8"/>
  <c r="AF27" i="8"/>
  <c r="AJ27" i="8"/>
  <c r="AN27" i="8"/>
  <c r="AR27" i="8"/>
  <c r="AV27" i="8"/>
  <c r="AZ27" i="8"/>
  <c r="BD27" i="8"/>
  <c r="BD28" i="8" s="1"/>
  <c r="BP47" i="8"/>
  <c r="BP65" i="8"/>
  <c r="G68" i="8"/>
  <c r="K68" i="8"/>
  <c r="O68" i="8"/>
  <c r="S68" i="8"/>
  <c r="W68" i="8"/>
  <c r="AA68" i="8"/>
  <c r="AE68" i="8"/>
  <c r="AI68" i="8"/>
  <c r="AM68" i="8"/>
  <c r="BP68" i="8"/>
  <c r="G70" i="8"/>
  <c r="K70" i="8"/>
  <c r="O70" i="8"/>
  <c r="S70" i="8"/>
  <c r="W70" i="8"/>
  <c r="AA70" i="8"/>
  <c r="AE70" i="8"/>
  <c r="AI70" i="8"/>
  <c r="AM70" i="8"/>
  <c r="AQ70" i="8"/>
  <c r="AU70" i="8"/>
  <c r="AY70" i="8"/>
  <c r="BC70" i="8"/>
  <c r="BU73" i="8"/>
  <c r="BG74" i="8"/>
  <c r="BG167" i="8" s="1"/>
  <c r="BK74" i="8"/>
  <c r="BO74" i="8"/>
  <c r="BS76" i="8"/>
  <c r="G77" i="8"/>
  <c r="K77" i="8"/>
  <c r="O77" i="8"/>
  <c r="S77" i="8"/>
  <c r="W77" i="8"/>
  <c r="AA77" i="8"/>
  <c r="AE77" i="8"/>
  <c r="AI77" i="8"/>
  <c r="AM77" i="8"/>
  <c r="AQ77" i="8"/>
  <c r="AQ136" i="8" s="1"/>
  <c r="AU77" i="8"/>
  <c r="AU136" i="8" s="1"/>
  <c r="AY77" i="8"/>
  <c r="AY136" i="8" s="1"/>
  <c r="BC77" i="8"/>
  <c r="BC136" i="8" s="1"/>
  <c r="R79" i="8"/>
  <c r="V79" i="8"/>
  <c r="Z79" i="8"/>
  <c r="AD79" i="8"/>
  <c r="AH79" i="8"/>
  <c r="AL79" i="8"/>
  <c r="AP79" i="8"/>
  <c r="D83" i="8"/>
  <c r="BX83" i="8"/>
  <c r="BR84" i="8"/>
  <c r="BX85" i="8"/>
  <c r="BJ86" i="8"/>
  <c r="BN86" i="8"/>
  <c r="BN161" i="8" s="1"/>
  <c r="BM88" i="8"/>
  <c r="BI89" i="8"/>
  <c r="BT89" i="8" s="1"/>
  <c r="BR91" i="8"/>
  <c r="BX92" i="8"/>
  <c r="BR93" i="8"/>
  <c r="AM94" i="8"/>
  <c r="AM134" i="8" s="1"/>
  <c r="BS97" i="8"/>
  <c r="D98" i="8"/>
  <c r="D99" i="8" s="1"/>
  <c r="BI98" i="8"/>
  <c r="BT98" i="8" s="1"/>
  <c r="BM98" i="8"/>
  <c r="BM173" i="8" s="1"/>
  <c r="BJ100" i="8"/>
  <c r="BT100" i="8" s="1"/>
  <c r="BN100" i="8"/>
  <c r="BS101" i="8"/>
  <c r="D102" i="8"/>
  <c r="R102" i="11"/>
  <c r="BI102" i="11" s="1"/>
  <c r="R102" i="10"/>
  <c r="BI102" i="10" s="1"/>
  <c r="BI102" i="8"/>
  <c r="BT102" i="8" s="1"/>
  <c r="BM102" i="8"/>
  <c r="BU102" i="8" s="1"/>
  <c r="BF103" i="8"/>
  <c r="K104" i="8"/>
  <c r="K179" i="8" s="1"/>
  <c r="D106" i="8"/>
  <c r="D181" i="8" s="1"/>
  <c r="BG106" i="8"/>
  <c r="BK106" i="8"/>
  <c r="BG107" i="8"/>
  <c r="BG182" i="8" s="1"/>
  <c r="BR110" i="8"/>
  <c r="BX111" i="8"/>
  <c r="BN112" i="8"/>
  <c r="BH114" i="8"/>
  <c r="BL114" i="8"/>
  <c r="BR115" i="8"/>
  <c r="BX116" i="8"/>
  <c r="BJ117" i="8"/>
  <c r="BN117" i="8"/>
  <c r="BS119" i="8"/>
  <c r="BK121" i="8"/>
  <c r="BK195" i="8" s="1"/>
  <c r="BI123" i="8"/>
  <c r="BT123" i="8" s="1"/>
  <c r="BM123" i="8"/>
  <c r="BR123" i="8" s="1"/>
  <c r="BS124" i="8"/>
  <c r="BG125" i="8"/>
  <c r="BG200" i="8" s="1"/>
  <c r="BS127" i="8"/>
  <c r="BS129" i="8"/>
  <c r="BI130" i="8"/>
  <c r="BT130" i="8" s="1"/>
  <c r="BS131" i="8"/>
  <c r="F133" i="8"/>
  <c r="F208" i="8" s="1"/>
  <c r="V133" i="8"/>
  <c r="AR134" i="8"/>
  <c r="BO134" i="8" s="1"/>
  <c r="BV134" i="8" s="1"/>
  <c r="BX145" i="8"/>
  <c r="BQ153" i="8"/>
  <c r="R157" i="8"/>
  <c r="V157" i="8"/>
  <c r="Z157" i="8"/>
  <c r="AD157" i="8"/>
  <c r="AH157" i="8"/>
  <c r="AL157" i="8"/>
  <c r="AP157" i="8"/>
  <c r="BK157" i="8"/>
  <c r="BO157" i="8"/>
  <c r="D158" i="8"/>
  <c r="P158" i="8"/>
  <c r="T158" i="8"/>
  <c r="X158" i="8"/>
  <c r="AB158" i="8"/>
  <c r="AF158" i="8"/>
  <c r="AJ158" i="8"/>
  <c r="AN158" i="8"/>
  <c r="BI158" i="8"/>
  <c r="BM158" i="8"/>
  <c r="BQ158" i="8"/>
  <c r="F159" i="8"/>
  <c r="J159" i="8"/>
  <c r="N159" i="8"/>
  <c r="R159" i="8"/>
  <c r="V159" i="8"/>
  <c r="Z159" i="8"/>
  <c r="AD159" i="8"/>
  <c r="AH159" i="8"/>
  <c r="AL159" i="8"/>
  <c r="AP159" i="8"/>
  <c r="BG159" i="8"/>
  <c r="BK159" i="8"/>
  <c r="BO159" i="8"/>
  <c r="D160" i="8"/>
  <c r="H160" i="8"/>
  <c r="L160" i="8"/>
  <c r="P160" i="8"/>
  <c r="T160" i="8"/>
  <c r="X160" i="8"/>
  <c r="AB160" i="8"/>
  <c r="AF160" i="8"/>
  <c r="AJ160" i="8"/>
  <c r="AN160" i="8"/>
  <c r="BI160" i="8"/>
  <c r="BM160" i="8"/>
  <c r="BQ160" i="8"/>
  <c r="Z161" i="8"/>
  <c r="BK161" i="8"/>
  <c r="BO161" i="8"/>
  <c r="D163" i="8"/>
  <c r="H163" i="8"/>
  <c r="L163" i="8"/>
  <c r="P163" i="8"/>
  <c r="T163" i="8"/>
  <c r="X163" i="8"/>
  <c r="AB163" i="8"/>
  <c r="AF163" i="8"/>
  <c r="AJ163" i="8"/>
  <c r="AN163" i="8"/>
  <c r="BI163" i="8"/>
  <c r="BM163" i="8"/>
  <c r="BQ163" i="8"/>
  <c r="V164" i="8"/>
  <c r="BG164" i="8"/>
  <c r="BO164" i="8"/>
  <c r="D165" i="8"/>
  <c r="H165" i="8"/>
  <c r="L165" i="8"/>
  <c r="P165" i="8"/>
  <c r="T165" i="8"/>
  <c r="X165" i="8"/>
  <c r="AB165" i="8"/>
  <c r="AF165" i="8"/>
  <c r="AJ165" i="8"/>
  <c r="AN165" i="8"/>
  <c r="BI165" i="8"/>
  <c r="BM165" i="8"/>
  <c r="BQ165" i="8"/>
  <c r="F166" i="8"/>
  <c r="J166" i="8"/>
  <c r="N166" i="8"/>
  <c r="R166" i="8"/>
  <c r="V166" i="8"/>
  <c r="Z166" i="8"/>
  <c r="AD166" i="8"/>
  <c r="AH166" i="8"/>
  <c r="AL166" i="8"/>
  <c r="AP166" i="8"/>
  <c r="BG166" i="8"/>
  <c r="BK166" i="8"/>
  <c r="BO166" i="8"/>
  <c r="D167" i="8"/>
  <c r="H167" i="8"/>
  <c r="L167" i="8"/>
  <c r="P167" i="8"/>
  <c r="T167" i="8"/>
  <c r="X167" i="8"/>
  <c r="AB167" i="8"/>
  <c r="AF167" i="8"/>
  <c r="AJ167" i="8"/>
  <c r="AN167" i="8"/>
  <c r="BI167" i="8"/>
  <c r="BM167" i="8"/>
  <c r="BQ167" i="8"/>
  <c r="F168" i="8"/>
  <c r="J168" i="8"/>
  <c r="N168" i="8"/>
  <c r="R168" i="8"/>
  <c r="V168" i="8"/>
  <c r="Z168" i="8"/>
  <c r="AD168" i="8"/>
  <c r="AH168" i="8"/>
  <c r="AL168" i="8"/>
  <c r="AP168" i="8"/>
  <c r="BG168" i="8"/>
  <c r="BK168" i="8"/>
  <c r="BO168" i="8"/>
  <c r="BI169" i="8"/>
  <c r="BQ169" i="8"/>
  <c r="F171" i="8"/>
  <c r="J171" i="8"/>
  <c r="N171" i="8"/>
  <c r="R171" i="8"/>
  <c r="V171" i="8"/>
  <c r="Z171" i="8"/>
  <c r="AD171" i="8"/>
  <c r="AH171" i="8"/>
  <c r="AL171" i="8"/>
  <c r="AP171" i="8"/>
  <c r="BG171" i="8"/>
  <c r="BK171" i="8"/>
  <c r="BO171" i="8"/>
  <c r="D172" i="8"/>
  <c r="H172" i="8"/>
  <c r="L172" i="8"/>
  <c r="P172" i="8"/>
  <c r="T172" i="8"/>
  <c r="X172" i="8"/>
  <c r="AB172" i="8"/>
  <c r="AF172" i="8"/>
  <c r="AJ172" i="8"/>
  <c r="AN172" i="8"/>
  <c r="BI172" i="8"/>
  <c r="BM172" i="8"/>
  <c r="BQ172" i="8"/>
  <c r="V173" i="8"/>
  <c r="BK173" i="8"/>
  <c r="BO173" i="8"/>
  <c r="D175" i="8"/>
  <c r="H175" i="8"/>
  <c r="L175" i="8"/>
  <c r="P175" i="8"/>
  <c r="T175" i="8"/>
  <c r="X175" i="8"/>
  <c r="AB175" i="8"/>
  <c r="AF175" i="8"/>
  <c r="AJ175" i="8"/>
  <c r="AN175" i="8"/>
  <c r="BI175" i="8"/>
  <c r="BM175" i="8"/>
  <c r="BQ175" i="8"/>
  <c r="F176" i="8"/>
  <c r="J176" i="8"/>
  <c r="N176" i="8"/>
  <c r="R176" i="8"/>
  <c r="V176" i="8"/>
  <c r="Z176" i="8"/>
  <c r="AD176" i="8"/>
  <c r="AH176" i="8"/>
  <c r="AL176" i="8"/>
  <c r="AP176" i="8"/>
  <c r="BG176" i="8"/>
  <c r="BK176" i="8"/>
  <c r="BO176" i="8"/>
  <c r="D177" i="8"/>
  <c r="H177" i="8"/>
  <c r="L177" i="8"/>
  <c r="P177" i="8"/>
  <c r="T177" i="8"/>
  <c r="X177" i="8"/>
  <c r="AB177" i="8"/>
  <c r="AF177" i="8"/>
  <c r="AJ177" i="8"/>
  <c r="AN177" i="8"/>
  <c r="BM177" i="8"/>
  <c r="BQ177" i="8"/>
  <c r="F178" i="8"/>
  <c r="J178" i="8"/>
  <c r="N178" i="8"/>
  <c r="R178" i="8"/>
  <c r="V178" i="8"/>
  <c r="Z178" i="8"/>
  <c r="AD178" i="8"/>
  <c r="AL178" i="8"/>
  <c r="AP178" i="8"/>
  <c r="BK178" i="8"/>
  <c r="BO178" i="8"/>
  <c r="BM179" i="8"/>
  <c r="BQ179" i="8"/>
  <c r="BG181" i="8"/>
  <c r="BK181" i="8"/>
  <c r="BO181" i="8"/>
  <c r="D182" i="8"/>
  <c r="BI182" i="8"/>
  <c r="BM182" i="8"/>
  <c r="BQ182" i="8"/>
  <c r="BO183" i="8"/>
  <c r="D185" i="8"/>
  <c r="H185" i="8"/>
  <c r="L185" i="8"/>
  <c r="P185" i="8"/>
  <c r="T185" i="8"/>
  <c r="X185" i="8"/>
  <c r="AB185" i="8"/>
  <c r="AF185" i="8"/>
  <c r="AJ185" i="8"/>
  <c r="AN185" i="8"/>
  <c r="BI185" i="8"/>
  <c r="BM185" i="8"/>
  <c r="BQ185" i="8"/>
  <c r="F186" i="8"/>
  <c r="J186" i="8"/>
  <c r="N186" i="8"/>
  <c r="R186" i="8"/>
  <c r="V186" i="8"/>
  <c r="Z186" i="8"/>
  <c r="AD186" i="8"/>
  <c r="AH186" i="8"/>
  <c r="AL186" i="8"/>
  <c r="AP186" i="8"/>
  <c r="BG186" i="8"/>
  <c r="BK186" i="8"/>
  <c r="BO186" i="8"/>
  <c r="D187" i="8"/>
  <c r="BI187" i="8"/>
  <c r="BQ187" i="8"/>
  <c r="F189" i="8"/>
  <c r="J189" i="8"/>
  <c r="N189" i="8"/>
  <c r="R189" i="8"/>
  <c r="V189" i="8"/>
  <c r="Z189" i="8"/>
  <c r="AD189" i="8"/>
  <c r="AH189" i="8"/>
  <c r="AL189" i="8"/>
  <c r="AP189" i="8"/>
  <c r="BG189" i="8"/>
  <c r="BK189" i="8"/>
  <c r="BO189" i="8"/>
  <c r="D190" i="8"/>
  <c r="H190" i="8"/>
  <c r="L190" i="8"/>
  <c r="P190" i="8"/>
  <c r="T190" i="8"/>
  <c r="X190" i="8"/>
  <c r="AB190" i="8"/>
  <c r="AF190" i="8"/>
  <c r="AJ190" i="8"/>
  <c r="AN190" i="8"/>
  <c r="BI190" i="8"/>
  <c r="BM190" i="8"/>
  <c r="BQ190" i="8"/>
  <c r="F191" i="8"/>
  <c r="J191" i="8"/>
  <c r="N191" i="8"/>
  <c r="R191" i="8"/>
  <c r="V191" i="8"/>
  <c r="Z191" i="8"/>
  <c r="AD191" i="8"/>
  <c r="AH191" i="8"/>
  <c r="AL191" i="8"/>
  <c r="AP191" i="8"/>
  <c r="BG191" i="8"/>
  <c r="BK191" i="8"/>
  <c r="BO191" i="8"/>
  <c r="BI192" i="8"/>
  <c r="BM192" i="8"/>
  <c r="BQ192" i="8"/>
  <c r="F194" i="8"/>
  <c r="J194" i="8"/>
  <c r="N194" i="8"/>
  <c r="R194" i="8"/>
  <c r="V194" i="8"/>
  <c r="Z194" i="8"/>
  <c r="AD194" i="8"/>
  <c r="AH194" i="8"/>
  <c r="AL194" i="8"/>
  <c r="AP194" i="8"/>
  <c r="BG194" i="8"/>
  <c r="BK194" i="8"/>
  <c r="BO194" i="8"/>
  <c r="D195" i="8"/>
  <c r="H195" i="8"/>
  <c r="L195" i="8"/>
  <c r="P195" i="8"/>
  <c r="T195" i="8"/>
  <c r="X195" i="8"/>
  <c r="AB195" i="8"/>
  <c r="AF195" i="8"/>
  <c r="AJ195" i="8"/>
  <c r="AN195" i="8"/>
  <c r="BM195" i="8"/>
  <c r="BQ195" i="8"/>
  <c r="BG196" i="8"/>
  <c r="BK196" i="8"/>
  <c r="BO196" i="8"/>
  <c r="D198" i="8"/>
  <c r="L198" i="8"/>
  <c r="BI198" i="8"/>
  <c r="BQ198" i="8"/>
  <c r="F199" i="8"/>
  <c r="J199" i="8"/>
  <c r="N199" i="8"/>
  <c r="R199" i="8"/>
  <c r="V199" i="8"/>
  <c r="Z199" i="8"/>
  <c r="AD199" i="8"/>
  <c r="AH199" i="8"/>
  <c r="AL199" i="8"/>
  <c r="AP199" i="8"/>
  <c r="BG199" i="8"/>
  <c r="BK199" i="8"/>
  <c r="BO199" i="8"/>
  <c r="D200" i="8"/>
  <c r="BI200" i="8"/>
  <c r="BM200" i="8"/>
  <c r="BQ200" i="8"/>
  <c r="F201" i="8"/>
  <c r="J201" i="8"/>
  <c r="N201" i="8"/>
  <c r="R201" i="8"/>
  <c r="V201" i="8"/>
  <c r="Z201" i="8"/>
  <c r="AD201" i="8"/>
  <c r="AH201" i="8"/>
  <c r="AL201" i="8"/>
  <c r="AP201" i="8"/>
  <c r="BG201" i="8"/>
  <c r="BK201" i="8"/>
  <c r="BO201" i="8"/>
  <c r="D202" i="8"/>
  <c r="H202" i="8"/>
  <c r="L202" i="8"/>
  <c r="P202" i="8"/>
  <c r="T202" i="8"/>
  <c r="X202" i="8"/>
  <c r="AB202" i="8"/>
  <c r="AF202" i="8"/>
  <c r="AJ202" i="8"/>
  <c r="AN202" i="8"/>
  <c r="BI202" i="8"/>
  <c r="BM202" i="8"/>
  <c r="BQ202" i="8"/>
  <c r="F203" i="8"/>
  <c r="J203" i="8"/>
  <c r="N203" i="8"/>
  <c r="R203" i="8"/>
  <c r="V203" i="8"/>
  <c r="Z203" i="8"/>
  <c r="AD203" i="8"/>
  <c r="AH203" i="8"/>
  <c r="AL203" i="8"/>
  <c r="AP203" i="8"/>
  <c r="BG203" i="8"/>
  <c r="BK203" i="8"/>
  <c r="BO203" i="8"/>
  <c r="D204" i="8"/>
  <c r="H204" i="8"/>
  <c r="L204" i="8"/>
  <c r="P204" i="8"/>
  <c r="T204" i="8"/>
  <c r="X204" i="8"/>
  <c r="AB204" i="8"/>
  <c r="AF204" i="8"/>
  <c r="AJ204" i="8"/>
  <c r="AN204" i="8"/>
  <c r="BI204" i="8"/>
  <c r="BM204" i="8"/>
  <c r="BQ204" i="8"/>
  <c r="F205" i="8"/>
  <c r="J205" i="8"/>
  <c r="V205" i="8"/>
  <c r="BG205" i="8"/>
  <c r="BK205" i="8"/>
  <c r="BO205" i="8"/>
  <c r="D206" i="8"/>
  <c r="H206" i="8"/>
  <c r="L206" i="8"/>
  <c r="P206" i="8"/>
  <c r="T206" i="8"/>
  <c r="X206" i="8"/>
  <c r="AB206" i="8"/>
  <c r="AF206" i="8"/>
  <c r="AJ206" i="8"/>
  <c r="AN206" i="8"/>
  <c r="BI206" i="8"/>
  <c r="BM206" i="8"/>
  <c r="BQ206" i="8"/>
  <c r="BG207" i="8"/>
  <c r="BK207" i="8"/>
  <c r="BO207" i="8"/>
  <c r="H213" i="8"/>
  <c r="L213" i="8"/>
  <c r="P213" i="8"/>
  <c r="T213" i="8"/>
  <c r="X213" i="8"/>
  <c r="AB213" i="8"/>
  <c r="AF213" i="8"/>
  <c r="AJ213" i="8"/>
  <c r="AN213" i="8"/>
  <c r="R216" i="8"/>
  <c r="BW292" i="8"/>
  <c r="BS292" i="8"/>
  <c r="BR292" i="8"/>
  <c r="BW298" i="8"/>
  <c r="BS298" i="8"/>
  <c r="BR298" i="8"/>
  <c r="BO306" i="8"/>
  <c r="BP306" i="8"/>
  <c r="BQ306" i="8"/>
  <c r="BU323" i="8"/>
  <c r="BX323" i="8"/>
  <c r="BW337" i="8"/>
  <c r="BS337" i="8"/>
  <c r="BR337" i="8"/>
  <c r="BU341" i="8"/>
  <c r="BX341" i="8"/>
  <c r="BW350" i="8"/>
  <c r="BS350" i="8"/>
  <c r="BR350" i="8"/>
  <c r="BU362" i="8"/>
  <c r="BX362" i="8"/>
  <c r="BW369" i="8"/>
  <c r="BS369" i="8"/>
  <c r="BR369" i="8"/>
  <c r="BT47" i="9"/>
  <c r="BU94" i="9"/>
  <c r="BX94" i="9"/>
  <c r="BT98" i="9"/>
  <c r="BU98" i="9"/>
  <c r="BX98" i="9"/>
  <c r="BU104" i="9"/>
  <c r="BX104" i="9"/>
  <c r="BW112" i="9"/>
  <c r="BS112" i="9"/>
  <c r="BR112" i="9"/>
  <c r="BS286" i="7"/>
  <c r="BS290" i="7"/>
  <c r="BS296" i="7"/>
  <c r="BS305" i="7"/>
  <c r="E311" i="7"/>
  <c r="I311" i="7"/>
  <c r="M311" i="7"/>
  <c r="Q311" i="7"/>
  <c r="Q315" i="7" s="1"/>
  <c r="Q363" i="7" s="1"/>
  <c r="U311" i="7"/>
  <c r="U315" i="7" s="1"/>
  <c r="U363" i="7" s="1"/>
  <c r="U365" i="7" s="1"/>
  <c r="Y311" i="7"/>
  <c r="Y315" i="7" s="1"/>
  <c r="Y363" i="7" s="1"/>
  <c r="AC311" i="7"/>
  <c r="AC315" i="7" s="1"/>
  <c r="AC363" i="7" s="1"/>
  <c r="AC365" i="7" s="1"/>
  <c r="AG311" i="7"/>
  <c r="AG315" i="7" s="1"/>
  <c r="AG363" i="7" s="1"/>
  <c r="AG365" i="7" s="1"/>
  <c r="AK311" i="7"/>
  <c r="AK315" i="7" s="1"/>
  <c r="AK363" i="7" s="1"/>
  <c r="AO311" i="7"/>
  <c r="AO315" i="7" s="1"/>
  <c r="AO363" i="7" s="1"/>
  <c r="AS311" i="7"/>
  <c r="AS315" i="7" s="1"/>
  <c r="AS363" i="7" s="1"/>
  <c r="AS365" i="7" s="1"/>
  <c r="AW311" i="7"/>
  <c r="AW315" i="7" s="1"/>
  <c r="AW363" i="7" s="1"/>
  <c r="AW365" i="7" s="1"/>
  <c r="BF15" i="8"/>
  <c r="BS29" i="8"/>
  <c r="BS31" i="8"/>
  <c r="BS33" i="8"/>
  <c r="BS36" i="8"/>
  <c r="BS38" i="8"/>
  <c r="BS40" i="8"/>
  <c r="BS42" i="8"/>
  <c r="BS44" i="8"/>
  <c r="BS46" i="8"/>
  <c r="BM47" i="8"/>
  <c r="BU47" i="8" s="1"/>
  <c r="BQ47" i="8"/>
  <c r="BS48" i="8"/>
  <c r="BS50" i="8"/>
  <c r="BS55" i="8"/>
  <c r="BR73" i="8"/>
  <c r="BV73" i="8"/>
  <c r="BH74" i="8"/>
  <c r="BH160" i="8" s="1"/>
  <c r="BL74" i="8"/>
  <c r="BL207" i="8" s="1"/>
  <c r="BP74" i="8"/>
  <c r="O79" i="8"/>
  <c r="S79" i="8"/>
  <c r="W79" i="8"/>
  <c r="AA79" i="8"/>
  <c r="AE79" i="8"/>
  <c r="AI79" i="8"/>
  <c r="AM79" i="8"/>
  <c r="BS84" i="8"/>
  <c r="BN89" i="8"/>
  <c r="BN164" i="8" s="1"/>
  <c r="BN90" i="8"/>
  <c r="BR90" i="8" s="1"/>
  <c r="BS91" i="8"/>
  <c r="BS93" i="8"/>
  <c r="BN98" i="8"/>
  <c r="BN173" i="8" s="1"/>
  <c r="BK100" i="8"/>
  <c r="BK175" i="8" s="1"/>
  <c r="BS100" i="8"/>
  <c r="D101" i="8"/>
  <c r="D176" i="8" s="1"/>
  <c r="G102" i="11"/>
  <c r="G102" i="10"/>
  <c r="Y102" i="11"/>
  <c r="Y102" i="10"/>
  <c r="BF102" i="8"/>
  <c r="BJ102" i="8"/>
  <c r="BG103" i="8"/>
  <c r="BG178" i="8" s="1"/>
  <c r="BH106" i="8"/>
  <c r="BH181" i="8" s="1"/>
  <c r="BL106" i="8"/>
  <c r="BH107" i="8"/>
  <c r="BH182" i="8" s="1"/>
  <c r="BS110" i="8"/>
  <c r="BG112" i="8"/>
  <c r="BW112" i="8" s="1"/>
  <c r="BS115" i="8"/>
  <c r="BL121" i="8"/>
  <c r="BN123" i="8"/>
  <c r="BH125" i="8"/>
  <c r="BH200" i="8" s="1"/>
  <c r="BN130" i="8"/>
  <c r="BN205" i="8" s="1"/>
  <c r="O157" i="8"/>
  <c r="S157" i="8"/>
  <c r="W157" i="8"/>
  <c r="AA157" i="8"/>
  <c r="AE157" i="8"/>
  <c r="AI157" i="8"/>
  <c r="AM157" i="8"/>
  <c r="BP157" i="8"/>
  <c r="E158" i="8"/>
  <c r="M158" i="8"/>
  <c r="Q158" i="8"/>
  <c r="U158" i="8"/>
  <c r="Y158" i="8"/>
  <c r="AC158" i="8"/>
  <c r="AG158" i="8"/>
  <c r="AK158" i="8"/>
  <c r="AO158" i="8"/>
  <c r="BJ158" i="8"/>
  <c r="BN158" i="8"/>
  <c r="G159" i="8"/>
  <c r="K159" i="8"/>
  <c r="O159" i="8"/>
  <c r="S159" i="8"/>
  <c r="W159" i="8"/>
  <c r="AA159" i="8"/>
  <c r="AE159" i="8"/>
  <c r="AI159" i="8"/>
  <c r="AM159" i="8"/>
  <c r="BL159" i="8"/>
  <c r="BP159" i="8"/>
  <c r="E160" i="8"/>
  <c r="I160" i="8"/>
  <c r="M160" i="8"/>
  <c r="Q160" i="8"/>
  <c r="U160" i="8"/>
  <c r="Y160" i="8"/>
  <c r="AC160" i="8"/>
  <c r="AG160" i="8"/>
  <c r="AK160" i="8"/>
  <c r="AO160" i="8"/>
  <c r="BF160" i="8"/>
  <c r="BJ160" i="8"/>
  <c r="BN160" i="8"/>
  <c r="BL161" i="8"/>
  <c r="BP161" i="8"/>
  <c r="E163" i="8"/>
  <c r="BF163" i="8"/>
  <c r="BJ163" i="8"/>
  <c r="BN163" i="8"/>
  <c r="BL164" i="8"/>
  <c r="BP164" i="8"/>
  <c r="E165" i="8"/>
  <c r="I165" i="8"/>
  <c r="M165" i="8"/>
  <c r="Q165" i="8"/>
  <c r="U165" i="8"/>
  <c r="Y165" i="8"/>
  <c r="AC165" i="8"/>
  <c r="AG165" i="8"/>
  <c r="AK165" i="8"/>
  <c r="BF165" i="8"/>
  <c r="BJ165" i="8"/>
  <c r="BN165" i="8"/>
  <c r="G166" i="8"/>
  <c r="K166" i="8"/>
  <c r="O166" i="8"/>
  <c r="S166" i="8"/>
  <c r="W166" i="8"/>
  <c r="AA166" i="8"/>
  <c r="AE166" i="8"/>
  <c r="AM166" i="8"/>
  <c r="BL166" i="8"/>
  <c r="BP166" i="8"/>
  <c r="E167" i="8"/>
  <c r="I167" i="8"/>
  <c r="M167" i="8"/>
  <c r="Q167" i="8"/>
  <c r="U167" i="8"/>
  <c r="Y167" i="8"/>
  <c r="AC167" i="8"/>
  <c r="AG167" i="8"/>
  <c r="AK167" i="8"/>
  <c r="AO167" i="8"/>
  <c r="BF167" i="8"/>
  <c r="BJ167" i="8"/>
  <c r="BN167" i="8"/>
  <c r="G168" i="8"/>
  <c r="K168" i="8"/>
  <c r="O168" i="8"/>
  <c r="S168" i="8"/>
  <c r="W168" i="8"/>
  <c r="AA168" i="8"/>
  <c r="AE168" i="8"/>
  <c r="AI168" i="8"/>
  <c r="AM168" i="8"/>
  <c r="BL168" i="8"/>
  <c r="BP168" i="8"/>
  <c r="E169" i="8"/>
  <c r="G171" i="8"/>
  <c r="K171" i="8"/>
  <c r="O171" i="8"/>
  <c r="S171" i="8"/>
  <c r="W171" i="8"/>
  <c r="AA171" i="8"/>
  <c r="AE171" i="8"/>
  <c r="AI171" i="8"/>
  <c r="AM171" i="8"/>
  <c r="BL171" i="8"/>
  <c r="BP171" i="8"/>
  <c r="E172" i="8"/>
  <c r="I172" i="8"/>
  <c r="M172" i="8"/>
  <c r="Q172" i="8"/>
  <c r="U172" i="8"/>
  <c r="Y172" i="8"/>
  <c r="AC172" i="8"/>
  <c r="AG172" i="8"/>
  <c r="AK172" i="8"/>
  <c r="AO172" i="8"/>
  <c r="BF172" i="8"/>
  <c r="BJ172" i="8"/>
  <c r="BN172" i="8"/>
  <c r="BL173" i="8"/>
  <c r="BP173" i="8"/>
  <c r="E175" i="8"/>
  <c r="I175" i="8"/>
  <c r="M175" i="8"/>
  <c r="AG175" i="8"/>
  <c r="AK175" i="8"/>
  <c r="BF175" i="8"/>
  <c r="BJ175" i="8"/>
  <c r="BN175" i="8"/>
  <c r="G176" i="8"/>
  <c r="K176" i="8"/>
  <c r="O176" i="8"/>
  <c r="S176" i="8"/>
  <c r="W176" i="8"/>
  <c r="AA176" i="8"/>
  <c r="AE176" i="8"/>
  <c r="AI176" i="8"/>
  <c r="AM176" i="8"/>
  <c r="BH176" i="8"/>
  <c r="BL176" i="8"/>
  <c r="BP176" i="8"/>
  <c r="E177" i="8"/>
  <c r="I177" i="8"/>
  <c r="M177" i="8"/>
  <c r="Q177" i="8"/>
  <c r="U177" i="8"/>
  <c r="Y177" i="8"/>
  <c r="AC177" i="8"/>
  <c r="AG177" i="8"/>
  <c r="AK177" i="8"/>
  <c r="AO177" i="8"/>
  <c r="BF177" i="8"/>
  <c r="BJ177" i="8"/>
  <c r="BN177" i="8"/>
  <c r="G178" i="8"/>
  <c r="O178" i="8"/>
  <c r="S178" i="8"/>
  <c r="W178" i="8"/>
  <c r="AA178" i="8"/>
  <c r="AE178" i="8"/>
  <c r="AI178" i="8"/>
  <c r="AM178" i="8"/>
  <c r="BL178" i="8"/>
  <c r="BP178" i="8"/>
  <c r="E179" i="8"/>
  <c r="BJ179" i="8"/>
  <c r="BL181" i="8"/>
  <c r="BP181" i="8"/>
  <c r="E182" i="8"/>
  <c r="BF182" i="8"/>
  <c r="BJ182" i="8"/>
  <c r="BN182" i="8"/>
  <c r="BP183" i="8"/>
  <c r="E185" i="8"/>
  <c r="I185" i="8"/>
  <c r="M185" i="8"/>
  <c r="Q185" i="8"/>
  <c r="U185" i="8"/>
  <c r="Y185" i="8"/>
  <c r="AC185" i="8"/>
  <c r="AG185" i="8"/>
  <c r="AK185" i="8"/>
  <c r="AO185" i="8"/>
  <c r="BF185" i="8"/>
  <c r="BJ185" i="8"/>
  <c r="BN185" i="8"/>
  <c r="G186" i="8"/>
  <c r="K186" i="8"/>
  <c r="O186" i="8"/>
  <c r="S186" i="8"/>
  <c r="W186" i="8"/>
  <c r="AA186" i="8"/>
  <c r="AE186" i="8"/>
  <c r="AI186" i="8"/>
  <c r="AM186" i="8"/>
  <c r="BL186" i="8"/>
  <c r="BP186" i="8"/>
  <c r="E187" i="8"/>
  <c r="BF187" i="8"/>
  <c r="BJ187" i="8"/>
  <c r="BN187" i="8"/>
  <c r="G189" i="8"/>
  <c r="O189" i="8"/>
  <c r="S189" i="8"/>
  <c r="W189" i="8"/>
  <c r="AA189" i="8"/>
  <c r="AE189" i="8"/>
  <c r="AI189" i="8"/>
  <c r="AM189" i="8"/>
  <c r="BL189" i="8"/>
  <c r="BP189" i="8"/>
  <c r="E190" i="8"/>
  <c r="I190" i="8"/>
  <c r="M190" i="8"/>
  <c r="Q190" i="8"/>
  <c r="U190" i="8"/>
  <c r="Y190" i="8"/>
  <c r="AC190" i="8"/>
  <c r="AG190" i="8"/>
  <c r="AK190" i="8"/>
  <c r="AO190" i="8"/>
  <c r="BF190" i="8"/>
  <c r="BJ190" i="8"/>
  <c r="BN190" i="8"/>
  <c r="G191" i="8"/>
  <c r="K191" i="8"/>
  <c r="O191" i="8"/>
  <c r="S191" i="8"/>
  <c r="W191" i="8"/>
  <c r="AA191" i="8"/>
  <c r="AE191" i="8"/>
  <c r="AI191" i="8"/>
  <c r="AM191" i="8"/>
  <c r="BL191" i="8"/>
  <c r="BP191" i="8"/>
  <c r="E192" i="8"/>
  <c r="BF192" i="8"/>
  <c r="BJ192" i="8"/>
  <c r="BN192" i="8"/>
  <c r="G194" i="8"/>
  <c r="K194" i="8"/>
  <c r="O194" i="8"/>
  <c r="S194" i="8"/>
  <c r="W194" i="8"/>
  <c r="AA194" i="8"/>
  <c r="AE194" i="8"/>
  <c r="AI194" i="8"/>
  <c r="AM194" i="8"/>
  <c r="BL194" i="8"/>
  <c r="BP194" i="8"/>
  <c r="E195" i="8"/>
  <c r="I195" i="8"/>
  <c r="M195" i="8"/>
  <c r="Q195" i="8"/>
  <c r="U195" i="8"/>
  <c r="Y195" i="8"/>
  <c r="AC195" i="8"/>
  <c r="AG195" i="8"/>
  <c r="AK195" i="8"/>
  <c r="AO195" i="8"/>
  <c r="BF195" i="8"/>
  <c r="BN195" i="8"/>
  <c r="BL196" i="8"/>
  <c r="BP196" i="8"/>
  <c r="E198" i="8"/>
  <c r="BF198" i="8"/>
  <c r="BJ198" i="8"/>
  <c r="BN198" i="8"/>
  <c r="G199" i="8"/>
  <c r="K199" i="8"/>
  <c r="O199" i="8"/>
  <c r="S199" i="8"/>
  <c r="W199" i="8"/>
  <c r="AA199" i="8"/>
  <c r="AE199" i="8"/>
  <c r="AI199" i="8"/>
  <c r="AM199" i="8"/>
  <c r="BH199" i="8"/>
  <c r="BL199" i="8"/>
  <c r="BP199" i="8"/>
  <c r="E200" i="8"/>
  <c r="BF200" i="8"/>
  <c r="BJ200" i="8"/>
  <c r="BN200" i="8"/>
  <c r="G201" i="8"/>
  <c r="K201" i="8"/>
  <c r="O201" i="8"/>
  <c r="S201" i="8"/>
  <c r="W201" i="8"/>
  <c r="AA201" i="8"/>
  <c r="AE201" i="8"/>
  <c r="AI201" i="8"/>
  <c r="AM201" i="8"/>
  <c r="BL201" i="8"/>
  <c r="BP201" i="8"/>
  <c r="E202" i="8"/>
  <c r="I202" i="8"/>
  <c r="M202" i="8"/>
  <c r="Q202" i="8"/>
  <c r="U202" i="8"/>
  <c r="Y202" i="8"/>
  <c r="AC202" i="8"/>
  <c r="AG202" i="8"/>
  <c r="AK202" i="8"/>
  <c r="AO202" i="8"/>
  <c r="BF202" i="8"/>
  <c r="BJ202" i="8"/>
  <c r="BN202" i="8"/>
  <c r="G203" i="8"/>
  <c r="K203" i="8"/>
  <c r="O203" i="8"/>
  <c r="S203" i="8"/>
  <c r="W203" i="8"/>
  <c r="AA203" i="8"/>
  <c r="AE203" i="8"/>
  <c r="AI203" i="8"/>
  <c r="AM203" i="8"/>
  <c r="BL203" i="8"/>
  <c r="BP203" i="8"/>
  <c r="E204" i="8"/>
  <c r="I204" i="8"/>
  <c r="M204" i="8"/>
  <c r="Q204" i="8"/>
  <c r="U204" i="8"/>
  <c r="Y204" i="8"/>
  <c r="AC204" i="8"/>
  <c r="AG204" i="8"/>
  <c r="AK204" i="8"/>
  <c r="AO204" i="8"/>
  <c r="BF204" i="8"/>
  <c r="BJ204" i="8"/>
  <c r="BN204" i="8"/>
  <c r="G205" i="8"/>
  <c r="K205" i="8"/>
  <c r="BL205" i="8"/>
  <c r="BP205" i="8"/>
  <c r="E206" i="8"/>
  <c r="I206" i="8"/>
  <c r="M206" i="8"/>
  <c r="Q206" i="8"/>
  <c r="U206" i="8"/>
  <c r="Y206" i="8"/>
  <c r="AC206" i="8"/>
  <c r="AG206" i="8"/>
  <c r="AK206" i="8"/>
  <c r="AO206" i="8"/>
  <c r="BF206" i="8"/>
  <c r="BJ206" i="8"/>
  <c r="BN206" i="8"/>
  <c r="E208" i="8"/>
  <c r="E213" i="8"/>
  <c r="BW293" i="8"/>
  <c r="BS303" i="8"/>
  <c r="BW327" i="8"/>
  <c r="BS327" i="8"/>
  <c r="BR327" i="8"/>
  <c r="BY331" i="8"/>
  <c r="BZ331" i="8"/>
  <c r="BW333" i="8"/>
  <c r="BS333" i="8"/>
  <c r="BR333" i="8"/>
  <c r="BW346" i="8"/>
  <c r="BS346" i="8"/>
  <c r="BR346" i="8"/>
  <c r="BU47" i="9"/>
  <c r="BX47" i="9"/>
  <c r="BV207" i="9"/>
  <c r="BV205" i="9"/>
  <c r="BV203" i="9"/>
  <c r="BV201" i="9"/>
  <c r="BV199" i="9"/>
  <c r="BV196" i="9"/>
  <c r="BV194" i="9"/>
  <c r="BV191" i="9"/>
  <c r="BV208" i="9"/>
  <c r="BV206" i="9"/>
  <c r="BV204" i="9"/>
  <c r="BV202" i="9"/>
  <c r="BV200" i="9"/>
  <c r="BV198" i="9"/>
  <c r="BV195" i="9"/>
  <c r="BV192" i="9"/>
  <c r="BV190" i="9"/>
  <c r="BV187" i="9"/>
  <c r="BV185" i="9"/>
  <c r="BV182" i="9"/>
  <c r="BV179" i="9"/>
  <c r="BV177" i="9"/>
  <c r="BV175" i="9"/>
  <c r="BV172" i="9"/>
  <c r="BV169" i="9"/>
  <c r="BV167" i="9"/>
  <c r="BV165" i="9"/>
  <c r="BV163" i="9"/>
  <c r="BV160" i="9"/>
  <c r="BV158" i="9"/>
  <c r="BV153" i="9"/>
  <c r="BV152" i="9"/>
  <c r="BV189" i="9"/>
  <c r="BV186" i="9"/>
  <c r="BV183" i="9"/>
  <c r="BV181" i="9"/>
  <c r="BV178" i="9"/>
  <c r="BV176" i="9"/>
  <c r="BV173" i="9"/>
  <c r="BV171" i="9"/>
  <c r="BV168" i="9"/>
  <c r="BV166" i="9"/>
  <c r="BV164" i="9"/>
  <c r="BV161" i="9"/>
  <c r="BV159" i="9"/>
  <c r="BV157" i="9"/>
  <c r="BV69" i="9"/>
  <c r="BV66" i="9"/>
  <c r="BV63" i="9"/>
  <c r="BV61" i="9"/>
  <c r="BV59" i="9"/>
  <c r="BV53" i="9"/>
  <c r="BV68" i="9"/>
  <c r="BV65" i="9"/>
  <c r="BV62" i="9"/>
  <c r="BV60" i="9"/>
  <c r="BW108" i="9"/>
  <c r="BS108" i="9"/>
  <c r="BR108" i="9"/>
  <c r="BR283" i="8"/>
  <c r="BV283" i="8"/>
  <c r="BS284" i="8"/>
  <c r="BR287" i="8"/>
  <c r="BS288" i="8"/>
  <c r="BR291" i="8"/>
  <c r="BF293" i="8"/>
  <c r="BT294" i="8"/>
  <c r="BT293" i="8" s="1"/>
  <c r="BX294" i="8"/>
  <c r="BU296" i="8"/>
  <c r="BS297" i="8"/>
  <c r="BW297" i="8"/>
  <c r="D298" i="8"/>
  <c r="BS302" i="8"/>
  <c r="BW302" i="8"/>
  <c r="D303" i="8"/>
  <c r="BI303" i="8"/>
  <c r="BT303" i="8" s="1"/>
  <c r="BM303" i="8"/>
  <c r="BU303" i="8" s="1"/>
  <c r="BQ303" i="8"/>
  <c r="BS304" i="8"/>
  <c r="BW304" i="8"/>
  <c r="BU305" i="8"/>
  <c r="E306" i="8"/>
  <c r="I306" i="8"/>
  <c r="M306" i="8"/>
  <c r="BR319" i="8"/>
  <c r="BR321" i="8"/>
  <c r="BR331" i="8"/>
  <c r="BR360" i="8"/>
  <c r="BS5" i="9"/>
  <c r="BW5" i="9"/>
  <c r="BH15" i="9"/>
  <c r="BL15" i="9"/>
  <c r="BP15" i="9"/>
  <c r="BV15" i="9" s="1"/>
  <c r="G27" i="9"/>
  <c r="G28" i="9" s="1"/>
  <c r="K27" i="9"/>
  <c r="K28" i="9" s="1"/>
  <c r="O27" i="9"/>
  <c r="O28" i="9" s="1"/>
  <c r="S27" i="9"/>
  <c r="S28" i="9" s="1"/>
  <c r="W27" i="9"/>
  <c r="W28" i="9" s="1"/>
  <c r="AA27" i="9"/>
  <c r="AA28" i="9" s="1"/>
  <c r="AE27" i="9"/>
  <c r="AI27" i="9"/>
  <c r="AM27" i="9"/>
  <c r="AQ27" i="9"/>
  <c r="AQ28" i="9" s="1"/>
  <c r="AU27" i="9"/>
  <c r="AU28" i="9" s="1"/>
  <c r="AY27" i="9"/>
  <c r="AY28" i="9" s="1"/>
  <c r="BC27" i="9"/>
  <c r="BC28" i="9" s="1"/>
  <c r="BS30" i="9"/>
  <c r="BS34" i="9"/>
  <c r="BS37" i="9"/>
  <c r="BS39" i="9"/>
  <c r="BS41" i="9"/>
  <c r="BS43" i="9"/>
  <c r="BS45" i="9"/>
  <c r="BK47" i="9"/>
  <c r="BS49" i="9"/>
  <c r="BS51" i="9"/>
  <c r="BW51" i="9"/>
  <c r="BH208" i="9"/>
  <c r="BH206" i="9"/>
  <c r="BH204" i="9"/>
  <c r="BH202" i="9"/>
  <c r="BH200" i="9"/>
  <c r="BH198" i="9"/>
  <c r="BH195" i="9"/>
  <c r="BH192" i="9"/>
  <c r="BH190" i="9"/>
  <c r="BH207" i="9"/>
  <c r="BH205" i="9"/>
  <c r="BH203" i="9"/>
  <c r="BH201" i="9"/>
  <c r="BH199" i="9"/>
  <c r="BH196" i="9"/>
  <c r="BH194" i="9"/>
  <c r="BH152" i="9"/>
  <c r="BH189" i="9"/>
  <c r="BH186" i="9"/>
  <c r="BH183" i="9"/>
  <c r="BH181" i="9"/>
  <c r="BH178" i="9"/>
  <c r="BH176" i="9"/>
  <c r="BH173" i="9"/>
  <c r="BH171" i="9"/>
  <c r="BH168" i="9"/>
  <c r="BH166" i="9"/>
  <c r="BH164" i="9"/>
  <c r="BH161" i="9"/>
  <c r="BH159" i="9"/>
  <c r="BH157" i="9"/>
  <c r="BH191" i="9"/>
  <c r="BH187" i="9"/>
  <c r="BH185" i="9"/>
  <c r="BH182" i="9"/>
  <c r="BH179" i="9"/>
  <c r="BH177" i="9"/>
  <c r="BH175" i="9"/>
  <c r="BH172" i="9"/>
  <c r="BH169" i="9"/>
  <c r="BH167" i="9"/>
  <c r="BH165" i="9"/>
  <c r="BH163" i="9"/>
  <c r="BH160" i="9"/>
  <c r="BH158" i="9"/>
  <c r="BH153" i="9"/>
  <c r="BL208" i="9"/>
  <c r="BL206" i="9"/>
  <c r="BL204" i="9"/>
  <c r="BL202" i="9"/>
  <c r="BL200" i="9"/>
  <c r="BL198" i="9"/>
  <c r="BL195" i="9"/>
  <c r="BL192" i="9"/>
  <c r="BL190" i="9"/>
  <c r="BL207" i="9"/>
  <c r="BL205" i="9"/>
  <c r="BL203" i="9"/>
  <c r="BL201" i="9"/>
  <c r="BL199" i="9"/>
  <c r="BL196" i="9"/>
  <c r="BL194" i="9"/>
  <c r="BL191" i="9"/>
  <c r="BL152" i="9"/>
  <c r="BL189" i="9"/>
  <c r="BL186" i="9"/>
  <c r="BL183" i="9"/>
  <c r="BL181" i="9"/>
  <c r="BL178" i="9"/>
  <c r="BL176" i="9"/>
  <c r="BL173" i="9"/>
  <c r="BL171" i="9"/>
  <c r="BL168" i="9"/>
  <c r="BL166" i="9"/>
  <c r="BL164" i="9"/>
  <c r="BL161" i="9"/>
  <c r="BL159" i="9"/>
  <c r="BL157" i="9"/>
  <c r="BL187" i="9"/>
  <c r="BL185" i="9"/>
  <c r="BL182" i="9"/>
  <c r="BL179" i="9"/>
  <c r="BL177" i="9"/>
  <c r="BL175" i="9"/>
  <c r="BL172" i="9"/>
  <c r="BL169" i="9"/>
  <c r="BL167" i="9"/>
  <c r="BL165" i="9"/>
  <c r="BL163" i="9"/>
  <c r="BL160" i="9"/>
  <c r="BL158" i="9"/>
  <c r="BL153" i="9"/>
  <c r="BP208" i="9"/>
  <c r="BP206" i="9"/>
  <c r="BP204" i="9"/>
  <c r="BP202" i="9"/>
  <c r="BP200" i="9"/>
  <c r="BP198" i="9"/>
  <c r="BP195" i="9"/>
  <c r="BP192" i="9"/>
  <c r="BP190" i="9"/>
  <c r="BP207" i="9"/>
  <c r="BP205" i="9"/>
  <c r="BP203" i="9"/>
  <c r="BP201" i="9"/>
  <c r="BP199" i="9"/>
  <c r="BP196" i="9"/>
  <c r="BP194" i="9"/>
  <c r="BP152" i="9"/>
  <c r="BP191" i="9"/>
  <c r="BP189" i="9"/>
  <c r="BP186" i="9"/>
  <c r="BP183" i="9"/>
  <c r="BP181" i="9"/>
  <c r="BP178" i="9"/>
  <c r="BP176" i="9"/>
  <c r="BP173" i="9"/>
  <c r="BP171" i="9"/>
  <c r="BP168" i="9"/>
  <c r="BP166" i="9"/>
  <c r="BP164" i="9"/>
  <c r="BP161" i="9"/>
  <c r="BP159" i="9"/>
  <c r="BP157" i="9"/>
  <c r="BP187" i="9"/>
  <c r="BP185" i="9"/>
  <c r="BP182" i="9"/>
  <c r="BP179" i="9"/>
  <c r="BP177" i="9"/>
  <c r="BP175" i="9"/>
  <c r="BP172" i="9"/>
  <c r="BP169" i="9"/>
  <c r="BP167" i="9"/>
  <c r="BP165" i="9"/>
  <c r="BP163" i="9"/>
  <c r="BP160" i="9"/>
  <c r="BP158" i="9"/>
  <c r="BP153" i="9"/>
  <c r="BX73" i="9"/>
  <c r="E74" i="9"/>
  <c r="I74" i="9"/>
  <c r="M74" i="9"/>
  <c r="Q74" i="9"/>
  <c r="U74" i="9"/>
  <c r="Y74" i="9"/>
  <c r="AC74" i="9"/>
  <c r="AG74" i="9"/>
  <c r="AK74" i="9"/>
  <c r="AO74" i="9"/>
  <c r="AS74" i="9"/>
  <c r="AW74" i="9"/>
  <c r="BA74" i="9"/>
  <c r="F77" i="9"/>
  <c r="F136" i="9" s="1"/>
  <c r="J77" i="9"/>
  <c r="J136" i="9" s="1"/>
  <c r="N77" i="9"/>
  <c r="N136" i="9" s="1"/>
  <c r="R77" i="9"/>
  <c r="V77" i="9"/>
  <c r="Z77" i="9"/>
  <c r="AD77" i="9"/>
  <c r="AD136" i="9" s="1"/>
  <c r="AH77" i="9"/>
  <c r="AH136" i="9" s="1"/>
  <c r="AL77" i="9"/>
  <c r="AL136" i="9" s="1"/>
  <c r="AP77" i="9"/>
  <c r="AP136" i="9" s="1"/>
  <c r="AT77" i="9"/>
  <c r="AT136" i="9" s="1"/>
  <c r="AX77" i="9"/>
  <c r="AX136" i="9" s="1"/>
  <c r="BB77" i="9"/>
  <c r="BB136" i="9" s="1"/>
  <c r="BU82" i="9"/>
  <c r="BS83" i="9"/>
  <c r="BW83" i="9"/>
  <c r="BU84" i="9"/>
  <c r="BS85" i="9"/>
  <c r="BW85" i="9"/>
  <c r="D86" i="9"/>
  <c r="D87" i="9" s="1"/>
  <c r="BO134" i="9"/>
  <c r="BV134" i="9" s="1"/>
  <c r="BP134" i="9"/>
  <c r="BQ134" i="9"/>
  <c r="BI86" i="9"/>
  <c r="BM86" i="9"/>
  <c r="BQ86" i="9"/>
  <c r="BS96" i="9"/>
  <c r="BW96" i="9"/>
  <c r="BU97" i="9"/>
  <c r="BU106" i="9"/>
  <c r="BS107" i="9"/>
  <c r="BW107" i="9"/>
  <c r="D108" i="9"/>
  <c r="D109" i="9" s="1"/>
  <c r="BS114" i="9"/>
  <c r="BW114" i="9"/>
  <c r="BU115" i="9"/>
  <c r="BM117" i="9"/>
  <c r="BU117" i="9" s="1"/>
  <c r="BX119" i="9"/>
  <c r="BW119" i="9"/>
  <c r="BV120" i="9"/>
  <c r="BF121" i="9"/>
  <c r="BX124" i="9"/>
  <c r="BU125" i="9"/>
  <c r="BU133" i="9"/>
  <c r="BX133" i="9"/>
  <c r="BX82" i="10"/>
  <c r="BS283" i="8"/>
  <c r="BR286" i="8"/>
  <c r="BS287" i="8"/>
  <c r="BR290" i="8"/>
  <c r="BS291" i="8"/>
  <c r="D292" i="8"/>
  <c r="BR296" i="8"/>
  <c r="BX297" i="8"/>
  <c r="BX302" i="8"/>
  <c r="BJ303" i="8"/>
  <c r="BN303" i="8"/>
  <c r="BX303" i="8" s="1"/>
  <c r="BX304" i="8"/>
  <c r="BR305" i="8"/>
  <c r="Z306" i="8"/>
  <c r="BS312" i="8"/>
  <c r="BS314" i="8"/>
  <c r="BS317" i="8"/>
  <c r="BS319" i="8"/>
  <c r="BS326" i="8"/>
  <c r="BS329" i="8"/>
  <c r="BS336" i="8"/>
  <c r="BS339" i="8"/>
  <c r="BS344" i="8"/>
  <c r="BS349" i="8"/>
  <c r="BS352" i="8"/>
  <c r="BS354" i="8"/>
  <c r="BS356" i="8"/>
  <c r="BS358" i="8"/>
  <c r="BS368" i="8"/>
  <c r="BX5" i="9"/>
  <c r="BS8" i="9"/>
  <c r="BS10" i="9"/>
  <c r="BS12" i="9"/>
  <c r="BS14" i="9"/>
  <c r="BI15" i="9"/>
  <c r="BT15" i="9" s="1"/>
  <c r="BM15" i="9"/>
  <c r="BQ15" i="9"/>
  <c r="BS16" i="9"/>
  <c r="BS18" i="9"/>
  <c r="BS20" i="9"/>
  <c r="BS22" i="9"/>
  <c r="BS24" i="9"/>
  <c r="BS26" i="9"/>
  <c r="H27" i="9"/>
  <c r="H28" i="9" s="1"/>
  <c r="L27" i="9"/>
  <c r="L28" i="9" s="1"/>
  <c r="P27" i="9"/>
  <c r="P28" i="9" s="1"/>
  <c r="T27" i="9"/>
  <c r="T28" i="9" s="1"/>
  <c r="X27" i="9"/>
  <c r="X28" i="9" s="1"/>
  <c r="AB27" i="9"/>
  <c r="AB28" i="9" s="1"/>
  <c r="AF27" i="9"/>
  <c r="AF28" i="9" s="1"/>
  <c r="AJ27" i="9"/>
  <c r="AJ28" i="9" s="1"/>
  <c r="AN27" i="9"/>
  <c r="AN28" i="9" s="1"/>
  <c r="AR27" i="9"/>
  <c r="AV27" i="9"/>
  <c r="AZ27" i="9"/>
  <c r="BD27" i="9"/>
  <c r="BD28" i="9" s="1"/>
  <c r="BR29" i="9"/>
  <c r="BX30" i="9"/>
  <c r="BR31" i="9"/>
  <c r="BR33" i="9"/>
  <c r="BX34" i="9"/>
  <c r="BR36" i="9"/>
  <c r="BX37" i="9"/>
  <c r="BR38" i="9"/>
  <c r="BX39" i="9"/>
  <c r="BR40" i="9"/>
  <c r="BX41" i="9"/>
  <c r="BR42" i="9"/>
  <c r="BX43" i="9"/>
  <c r="BR44" i="9"/>
  <c r="BX45" i="9"/>
  <c r="BR46" i="9"/>
  <c r="BH47" i="9"/>
  <c r="BR47" i="9" s="1"/>
  <c r="BR48" i="9"/>
  <c r="BX49" i="9"/>
  <c r="BR50" i="9"/>
  <c r="BX51" i="9"/>
  <c r="BS54" i="9"/>
  <c r="BS56" i="9"/>
  <c r="F70" i="9"/>
  <c r="R70" i="9"/>
  <c r="V70" i="9"/>
  <c r="D207" i="9"/>
  <c r="D205" i="9"/>
  <c r="D203" i="9"/>
  <c r="D201" i="9"/>
  <c r="D202" i="9"/>
  <c r="D196" i="9"/>
  <c r="D189" i="9"/>
  <c r="D186" i="9"/>
  <c r="D183" i="9"/>
  <c r="D181" i="9"/>
  <c r="D178" i="9"/>
  <c r="D176" i="9"/>
  <c r="D173" i="9"/>
  <c r="D171" i="9"/>
  <c r="D168" i="9"/>
  <c r="D166" i="9"/>
  <c r="D164" i="9"/>
  <c r="D161" i="9"/>
  <c r="D159" i="9"/>
  <c r="D157" i="9"/>
  <c r="D204" i="9"/>
  <c r="D198" i="9"/>
  <c r="D192" i="9"/>
  <c r="D191" i="9"/>
  <c r="D206" i="9"/>
  <c r="D199" i="9"/>
  <c r="D194" i="9"/>
  <c r="D190" i="9"/>
  <c r="D187" i="9"/>
  <c r="D185" i="9"/>
  <c r="D182" i="9"/>
  <c r="D179" i="9"/>
  <c r="D177" i="9"/>
  <c r="D175" i="9"/>
  <c r="D172" i="9"/>
  <c r="D169" i="9"/>
  <c r="D167" i="9"/>
  <c r="D165" i="9"/>
  <c r="D163" i="9"/>
  <c r="D160" i="9"/>
  <c r="D158" i="9"/>
  <c r="D208" i="9"/>
  <c r="D200" i="9"/>
  <c r="D195" i="9"/>
  <c r="D152" i="9"/>
  <c r="BI207" i="9"/>
  <c r="BI205" i="9"/>
  <c r="BI203" i="9"/>
  <c r="BI201" i="9"/>
  <c r="BI204" i="9"/>
  <c r="BI199" i="9"/>
  <c r="BI194" i="9"/>
  <c r="BI189" i="9"/>
  <c r="BI186" i="9"/>
  <c r="BI183" i="9"/>
  <c r="BI181" i="9"/>
  <c r="BI178" i="9"/>
  <c r="BI176" i="9"/>
  <c r="BI173" i="9"/>
  <c r="BI171" i="9"/>
  <c r="BI168" i="9"/>
  <c r="BI166" i="9"/>
  <c r="BI164" i="9"/>
  <c r="BI161" i="9"/>
  <c r="BI159" i="9"/>
  <c r="BI157" i="9"/>
  <c r="BI206" i="9"/>
  <c r="BI195" i="9"/>
  <c r="BI208" i="9"/>
  <c r="BI200" i="9"/>
  <c r="BI196" i="9"/>
  <c r="BI191" i="9"/>
  <c r="BI187" i="9"/>
  <c r="BI185" i="9"/>
  <c r="BI182" i="9"/>
  <c r="BI179" i="9"/>
  <c r="BI177" i="9"/>
  <c r="BI175" i="9"/>
  <c r="BI172" i="9"/>
  <c r="BI169" i="9"/>
  <c r="BI167" i="9"/>
  <c r="BI165" i="9"/>
  <c r="BI163" i="9"/>
  <c r="BI160" i="9"/>
  <c r="BI158" i="9"/>
  <c r="BI153" i="9"/>
  <c r="BI202" i="9"/>
  <c r="BI198" i="9"/>
  <c r="BI192" i="9"/>
  <c r="BI190" i="9"/>
  <c r="BI152" i="9"/>
  <c r="BM207" i="9"/>
  <c r="BM205" i="9"/>
  <c r="BM203" i="9"/>
  <c r="BM201" i="9"/>
  <c r="BM206" i="9"/>
  <c r="BM196" i="9"/>
  <c r="BM190" i="9"/>
  <c r="BM189" i="9"/>
  <c r="BM186" i="9"/>
  <c r="BM183" i="9"/>
  <c r="BM181" i="9"/>
  <c r="BM178" i="9"/>
  <c r="BM176" i="9"/>
  <c r="BM173" i="9"/>
  <c r="BM171" i="9"/>
  <c r="BM168" i="9"/>
  <c r="BM166" i="9"/>
  <c r="BM164" i="9"/>
  <c r="BM161" i="9"/>
  <c r="BM159" i="9"/>
  <c r="BM157" i="9"/>
  <c r="BM208" i="9"/>
  <c r="BM200" i="9"/>
  <c r="BM198" i="9"/>
  <c r="BM192" i="9"/>
  <c r="BM202" i="9"/>
  <c r="BM199" i="9"/>
  <c r="BM194" i="9"/>
  <c r="BM187" i="9"/>
  <c r="BM185" i="9"/>
  <c r="BM182" i="9"/>
  <c r="BM179" i="9"/>
  <c r="BM177" i="9"/>
  <c r="BM175" i="9"/>
  <c r="BM172" i="9"/>
  <c r="BM169" i="9"/>
  <c r="BM167" i="9"/>
  <c r="BM165" i="9"/>
  <c r="BM163" i="9"/>
  <c r="BM160" i="9"/>
  <c r="BM158" i="9"/>
  <c r="BM153" i="9"/>
  <c r="BM204" i="9"/>
  <c r="BM195" i="9"/>
  <c r="BM191" i="9"/>
  <c r="BM152" i="9"/>
  <c r="BQ207" i="9"/>
  <c r="BQ205" i="9"/>
  <c r="BQ203" i="9"/>
  <c r="BQ201" i="9"/>
  <c r="BQ208" i="9"/>
  <c r="BQ200" i="9"/>
  <c r="BQ199" i="9"/>
  <c r="BQ194" i="9"/>
  <c r="BQ191" i="9"/>
  <c r="BQ189" i="9"/>
  <c r="BQ186" i="9"/>
  <c r="BQ183" i="9"/>
  <c r="BQ181" i="9"/>
  <c r="BQ178" i="9"/>
  <c r="BQ176" i="9"/>
  <c r="BQ173" i="9"/>
  <c r="BQ171" i="9"/>
  <c r="BQ168" i="9"/>
  <c r="BQ166" i="9"/>
  <c r="BQ164" i="9"/>
  <c r="BQ161" i="9"/>
  <c r="BQ159" i="9"/>
  <c r="BQ157" i="9"/>
  <c r="BQ202" i="9"/>
  <c r="BQ195" i="9"/>
  <c r="BQ190" i="9"/>
  <c r="BQ204" i="9"/>
  <c r="BQ196" i="9"/>
  <c r="BQ187" i="9"/>
  <c r="BQ185" i="9"/>
  <c r="BQ182" i="9"/>
  <c r="BQ179" i="9"/>
  <c r="BQ177" i="9"/>
  <c r="BQ175" i="9"/>
  <c r="BQ172" i="9"/>
  <c r="BQ169" i="9"/>
  <c r="BQ167" i="9"/>
  <c r="BQ165" i="9"/>
  <c r="BQ163" i="9"/>
  <c r="BQ160" i="9"/>
  <c r="BQ158" i="9"/>
  <c r="BQ153" i="9"/>
  <c r="BQ206" i="9"/>
  <c r="BQ198" i="9"/>
  <c r="BQ192" i="9"/>
  <c r="BQ152" i="9"/>
  <c r="BU73" i="9"/>
  <c r="BS76" i="9"/>
  <c r="R79" i="9"/>
  <c r="BR82" i="9"/>
  <c r="BX83" i="9"/>
  <c r="BR84" i="9"/>
  <c r="BX85" i="9"/>
  <c r="D134" i="9"/>
  <c r="BF134" i="9"/>
  <c r="BF86" i="9"/>
  <c r="BJ86" i="9"/>
  <c r="BN86" i="9"/>
  <c r="BS88" i="9"/>
  <c r="BS90" i="9"/>
  <c r="BS92" i="9"/>
  <c r="BX96" i="9"/>
  <c r="BR97" i="9"/>
  <c r="BS101" i="9"/>
  <c r="BS103" i="9"/>
  <c r="BR106" i="9"/>
  <c r="BX107" i="9"/>
  <c r="BS110" i="9"/>
  <c r="BX114" i="9"/>
  <c r="BR115" i="9"/>
  <c r="BU116" i="9"/>
  <c r="BV133" i="9"/>
  <c r="BW146" i="9"/>
  <c r="BS146" i="9"/>
  <c r="BR146" i="9"/>
  <c r="BZ212" i="9"/>
  <c r="BY212" i="9"/>
  <c r="AC202" i="10"/>
  <c r="BX283" i="8"/>
  <c r="BR285" i="8"/>
  <c r="BX287" i="8"/>
  <c r="BR289" i="8"/>
  <c r="BS290" i="8"/>
  <c r="BX291" i="8"/>
  <c r="BL293" i="8"/>
  <c r="BR294" i="8"/>
  <c r="BV294" i="8"/>
  <c r="BV293" i="8" s="1"/>
  <c r="BS296" i="8"/>
  <c r="BO303" i="8"/>
  <c r="BV303" i="8" s="1"/>
  <c r="BS305" i="8"/>
  <c r="AE306" i="8"/>
  <c r="BX312" i="8"/>
  <c r="BR313" i="8"/>
  <c r="BX314" i="8"/>
  <c r="BX317" i="8"/>
  <c r="BR318" i="8"/>
  <c r="BX319" i="8"/>
  <c r="BR320" i="8"/>
  <c r="BX321" i="8"/>
  <c r="BR322" i="8"/>
  <c r="BR325" i="8"/>
  <c r="BX326" i="8"/>
  <c r="BX329" i="8"/>
  <c r="BR330" i="8"/>
  <c r="BX331" i="8"/>
  <c r="BR332" i="8"/>
  <c r="BR335" i="8"/>
  <c r="BX336" i="8"/>
  <c r="BX339" i="8"/>
  <c r="BR340" i="8"/>
  <c r="BR343" i="8"/>
  <c r="BX344" i="8"/>
  <c r="BR345" i="8"/>
  <c r="BR348" i="8"/>
  <c r="BX349" i="8"/>
  <c r="BX352" i="8"/>
  <c r="BR353" i="8"/>
  <c r="BX354" i="8"/>
  <c r="BR355" i="8"/>
  <c r="BX356" i="8"/>
  <c r="BR357" i="8"/>
  <c r="BX358" i="8"/>
  <c r="BR359" i="8"/>
  <c r="BX360" i="8"/>
  <c r="BR361" i="8"/>
  <c r="BX368" i="8"/>
  <c r="BR7" i="9"/>
  <c r="BX8" i="9"/>
  <c r="BR9" i="9"/>
  <c r="BX10" i="9"/>
  <c r="BR11" i="9"/>
  <c r="BX12" i="9"/>
  <c r="BR13" i="9"/>
  <c r="BX14" i="9"/>
  <c r="BF15" i="9"/>
  <c r="BJ15" i="9"/>
  <c r="BN15" i="9"/>
  <c r="BX16" i="9"/>
  <c r="BR17" i="9"/>
  <c r="BX18" i="9"/>
  <c r="BR19" i="9"/>
  <c r="BX20" i="9"/>
  <c r="BR21" i="9"/>
  <c r="BX22" i="9"/>
  <c r="BR23" i="9"/>
  <c r="BX24" i="9"/>
  <c r="BR25" i="9"/>
  <c r="BX26" i="9"/>
  <c r="E27" i="9"/>
  <c r="E32" i="9" s="1"/>
  <c r="I27" i="9"/>
  <c r="M27" i="9"/>
  <c r="Q27" i="9"/>
  <c r="Q28" i="9" s="1"/>
  <c r="U27" i="9"/>
  <c r="U28" i="9" s="1"/>
  <c r="Y27" i="9"/>
  <c r="Y28" i="9" s="1"/>
  <c r="AC27" i="9"/>
  <c r="AC28" i="9" s="1"/>
  <c r="AG27" i="9"/>
  <c r="AG28" i="9" s="1"/>
  <c r="AK27" i="9"/>
  <c r="AK28" i="9" s="1"/>
  <c r="AO27" i="9"/>
  <c r="AO28" i="9" s="1"/>
  <c r="AS27" i="9"/>
  <c r="AS28" i="9" s="1"/>
  <c r="AW27" i="9"/>
  <c r="AW28" i="9" s="1"/>
  <c r="BA27" i="9"/>
  <c r="BA28" i="9" s="1"/>
  <c r="BS29" i="9"/>
  <c r="BS31" i="9"/>
  <c r="BS33" i="9"/>
  <c r="BS36" i="9"/>
  <c r="BS38" i="9"/>
  <c r="BS40" i="9"/>
  <c r="BS42" i="9"/>
  <c r="BS44" i="9"/>
  <c r="BS46" i="9"/>
  <c r="BS48" i="9"/>
  <c r="BS50" i="9"/>
  <c r="BX54" i="9"/>
  <c r="BR55" i="9"/>
  <c r="BX56" i="9"/>
  <c r="BF207" i="9"/>
  <c r="BF205" i="9"/>
  <c r="BF203" i="9"/>
  <c r="BF201" i="9"/>
  <c r="BF199" i="9"/>
  <c r="BF196" i="9"/>
  <c r="BF194" i="9"/>
  <c r="BF191" i="9"/>
  <c r="BF208" i="9"/>
  <c r="BF206" i="9"/>
  <c r="BF204" i="9"/>
  <c r="BF202" i="9"/>
  <c r="BF200" i="9"/>
  <c r="BF198" i="9"/>
  <c r="BF195" i="9"/>
  <c r="BF192" i="9"/>
  <c r="BF190" i="9"/>
  <c r="BF187" i="9"/>
  <c r="BF185" i="9"/>
  <c r="BF182" i="9"/>
  <c r="BF179" i="9"/>
  <c r="BF177" i="9"/>
  <c r="BF175" i="9"/>
  <c r="BF172" i="9"/>
  <c r="BF169" i="9"/>
  <c r="BF167" i="9"/>
  <c r="BF165" i="9"/>
  <c r="BF163" i="9"/>
  <c r="BF160" i="9"/>
  <c r="BF158" i="9"/>
  <c r="BF153" i="9"/>
  <c r="BF152" i="9"/>
  <c r="BF189" i="9"/>
  <c r="BF186" i="9"/>
  <c r="BF183" i="9"/>
  <c r="BF181" i="9"/>
  <c r="BF178" i="9"/>
  <c r="BF176" i="9"/>
  <c r="BF173" i="9"/>
  <c r="BF171" i="9"/>
  <c r="BF168" i="9"/>
  <c r="BF166" i="9"/>
  <c r="BF164" i="9"/>
  <c r="BF161" i="9"/>
  <c r="BF159" i="9"/>
  <c r="BF157" i="9"/>
  <c r="BJ207" i="9"/>
  <c r="BJ205" i="9"/>
  <c r="BJ203" i="9"/>
  <c r="BJ201" i="9"/>
  <c r="BJ199" i="9"/>
  <c r="BJ196" i="9"/>
  <c r="BJ194" i="9"/>
  <c r="BJ191" i="9"/>
  <c r="BJ208" i="9"/>
  <c r="BJ206" i="9"/>
  <c r="BJ204" i="9"/>
  <c r="BJ202" i="9"/>
  <c r="BJ200" i="9"/>
  <c r="BJ198" i="9"/>
  <c r="BJ195" i="9"/>
  <c r="BJ192" i="9"/>
  <c r="BJ187" i="9"/>
  <c r="BJ185" i="9"/>
  <c r="BJ182" i="9"/>
  <c r="BJ179" i="9"/>
  <c r="BJ177" i="9"/>
  <c r="BJ175" i="9"/>
  <c r="BJ172" i="9"/>
  <c r="BJ169" i="9"/>
  <c r="BJ167" i="9"/>
  <c r="BJ165" i="9"/>
  <c r="BJ163" i="9"/>
  <c r="BJ160" i="9"/>
  <c r="BJ158" i="9"/>
  <c r="BJ153" i="9"/>
  <c r="BJ190" i="9"/>
  <c r="BJ152" i="9"/>
  <c r="BJ189" i="9"/>
  <c r="BJ186" i="9"/>
  <c r="BJ183" i="9"/>
  <c r="BJ181" i="9"/>
  <c r="BJ178" i="9"/>
  <c r="BJ176" i="9"/>
  <c r="BJ173" i="9"/>
  <c r="BJ171" i="9"/>
  <c r="BJ168" i="9"/>
  <c r="BJ166" i="9"/>
  <c r="BJ164" i="9"/>
  <c r="BJ161" i="9"/>
  <c r="BJ159" i="9"/>
  <c r="BJ157" i="9"/>
  <c r="BN207" i="9"/>
  <c r="BN205" i="9"/>
  <c r="BN203" i="9"/>
  <c r="BN201" i="9"/>
  <c r="BN199" i="9"/>
  <c r="BN196" i="9"/>
  <c r="BN194" i="9"/>
  <c r="BN191" i="9"/>
  <c r="BN208" i="9"/>
  <c r="BN206" i="9"/>
  <c r="BN204" i="9"/>
  <c r="BN202" i="9"/>
  <c r="BN200" i="9"/>
  <c r="BN198" i="9"/>
  <c r="BN195" i="9"/>
  <c r="BN192" i="9"/>
  <c r="BN187" i="9"/>
  <c r="BN185" i="9"/>
  <c r="BN182" i="9"/>
  <c r="BN179" i="9"/>
  <c r="BN177" i="9"/>
  <c r="BN175" i="9"/>
  <c r="BN172" i="9"/>
  <c r="BN169" i="9"/>
  <c r="BN167" i="9"/>
  <c r="BN165" i="9"/>
  <c r="BN163" i="9"/>
  <c r="BN160" i="9"/>
  <c r="BN158" i="9"/>
  <c r="BN153" i="9"/>
  <c r="BN152" i="9"/>
  <c r="BN190" i="9"/>
  <c r="BN189" i="9"/>
  <c r="BN186" i="9"/>
  <c r="BN183" i="9"/>
  <c r="BN181" i="9"/>
  <c r="BN178" i="9"/>
  <c r="BN176" i="9"/>
  <c r="BN173" i="9"/>
  <c r="BN171" i="9"/>
  <c r="BN168" i="9"/>
  <c r="BN166" i="9"/>
  <c r="BN164" i="9"/>
  <c r="BN161" i="9"/>
  <c r="BN159" i="9"/>
  <c r="BN157" i="9"/>
  <c r="BR73" i="9"/>
  <c r="G74" i="9"/>
  <c r="K74" i="9"/>
  <c r="O74" i="9"/>
  <c r="S74" i="9"/>
  <c r="W74" i="9"/>
  <c r="AA74" i="9"/>
  <c r="BK74" i="9" s="1"/>
  <c r="AE74" i="9"/>
  <c r="AI74" i="9"/>
  <c r="AM74" i="9"/>
  <c r="AQ74" i="9"/>
  <c r="AU74" i="9"/>
  <c r="AY74" i="9"/>
  <c r="BC74" i="9"/>
  <c r="BR75" i="9"/>
  <c r="BS82" i="9"/>
  <c r="BS84" i="9"/>
  <c r="BI134" i="9"/>
  <c r="BJ134" i="9"/>
  <c r="BK134" i="9"/>
  <c r="BG86" i="9"/>
  <c r="BK86" i="9"/>
  <c r="BO86" i="9"/>
  <c r="BV86" i="9" s="1"/>
  <c r="BS97" i="9"/>
  <c r="D98" i="9"/>
  <c r="D99" i="9" s="1"/>
  <c r="BS106" i="9"/>
  <c r="BS115" i="9"/>
  <c r="D117" i="9"/>
  <c r="D118" i="9" s="1"/>
  <c r="BG117" i="9"/>
  <c r="BO117" i="9"/>
  <c r="BV117" i="9" s="1"/>
  <c r="BF117" i="9"/>
  <c r="BR119" i="9"/>
  <c r="BY120" i="9"/>
  <c r="BL121" i="9"/>
  <c r="BN121" i="9"/>
  <c r="BW125" i="9"/>
  <c r="BS125" i="9"/>
  <c r="BR125" i="9"/>
  <c r="BW133" i="9"/>
  <c r="BS133" i="9"/>
  <c r="BR133" i="9"/>
  <c r="BS285" i="8"/>
  <c r="BS289" i="8"/>
  <c r="BS294" i="8"/>
  <c r="BP303" i="8"/>
  <c r="BS313" i="8"/>
  <c r="BS318" i="8"/>
  <c r="BS320" i="8"/>
  <c r="BS322" i="8"/>
  <c r="BS325" i="8"/>
  <c r="BS330" i="8"/>
  <c r="BS332" i="8"/>
  <c r="BS335" i="8"/>
  <c r="BS340" i="8"/>
  <c r="BS343" i="8"/>
  <c r="BS345" i="8"/>
  <c r="BS348" i="8"/>
  <c r="BS353" i="8"/>
  <c r="BS355" i="8"/>
  <c r="BS357" i="8"/>
  <c r="BS359" i="8"/>
  <c r="BS361" i="8"/>
  <c r="BS7" i="9"/>
  <c r="BS9" i="9"/>
  <c r="BS11" i="9"/>
  <c r="BS13" i="9"/>
  <c r="BG15" i="9"/>
  <c r="BK15" i="9"/>
  <c r="BS17" i="9"/>
  <c r="BS19" i="9"/>
  <c r="BS21" i="9"/>
  <c r="BS23" i="9"/>
  <c r="BS25" i="9"/>
  <c r="BS55" i="9"/>
  <c r="D68" i="9"/>
  <c r="BI68" i="9"/>
  <c r="BM68" i="9"/>
  <c r="BQ68" i="9"/>
  <c r="BG208" i="9"/>
  <c r="BG206" i="9"/>
  <c r="BG204" i="9"/>
  <c r="BG202" i="9"/>
  <c r="BG200" i="9"/>
  <c r="BG207" i="9"/>
  <c r="BG198" i="9"/>
  <c r="BG192" i="9"/>
  <c r="BG191" i="9"/>
  <c r="BG190" i="9"/>
  <c r="BG187" i="9"/>
  <c r="BG185" i="9"/>
  <c r="BG182" i="9"/>
  <c r="BG179" i="9"/>
  <c r="BG177" i="9"/>
  <c r="BG175" i="9"/>
  <c r="BG172" i="9"/>
  <c r="BG169" i="9"/>
  <c r="BG167" i="9"/>
  <c r="BG165" i="9"/>
  <c r="BG163" i="9"/>
  <c r="BG160" i="9"/>
  <c r="BG158" i="9"/>
  <c r="BG153" i="9"/>
  <c r="BG201" i="9"/>
  <c r="BG199" i="9"/>
  <c r="BG194" i="9"/>
  <c r="BG152" i="9"/>
  <c r="BG203" i="9"/>
  <c r="BG195" i="9"/>
  <c r="BG189" i="9"/>
  <c r="BG186" i="9"/>
  <c r="BG183" i="9"/>
  <c r="BG181" i="9"/>
  <c r="BG178" i="9"/>
  <c r="BG176" i="9"/>
  <c r="BG173" i="9"/>
  <c r="BG171" i="9"/>
  <c r="BG168" i="9"/>
  <c r="BG166" i="9"/>
  <c r="BG164" i="9"/>
  <c r="BG161" i="9"/>
  <c r="BG159" i="9"/>
  <c r="BG157" i="9"/>
  <c r="BG205" i="9"/>
  <c r="BG196" i="9"/>
  <c r="BK208" i="9"/>
  <c r="BK206" i="9"/>
  <c r="BK204" i="9"/>
  <c r="BK202" i="9"/>
  <c r="BK200" i="9"/>
  <c r="BK201" i="9"/>
  <c r="BK195" i="9"/>
  <c r="BK187" i="9"/>
  <c r="BK185" i="9"/>
  <c r="BK182" i="9"/>
  <c r="BK179" i="9"/>
  <c r="BK177" i="9"/>
  <c r="BK175" i="9"/>
  <c r="BK172" i="9"/>
  <c r="BK169" i="9"/>
  <c r="BK167" i="9"/>
  <c r="BK165" i="9"/>
  <c r="BK163" i="9"/>
  <c r="BK160" i="9"/>
  <c r="BK158" i="9"/>
  <c r="BK153" i="9"/>
  <c r="BK203" i="9"/>
  <c r="BK196" i="9"/>
  <c r="BK191" i="9"/>
  <c r="BK190" i="9"/>
  <c r="BK152" i="9"/>
  <c r="BK205" i="9"/>
  <c r="BK198" i="9"/>
  <c r="BK192" i="9"/>
  <c r="BK189" i="9"/>
  <c r="BK186" i="9"/>
  <c r="BK183" i="9"/>
  <c r="BK181" i="9"/>
  <c r="BK178" i="9"/>
  <c r="BK176" i="9"/>
  <c r="BK173" i="9"/>
  <c r="BK171" i="9"/>
  <c r="BK168" i="9"/>
  <c r="BK166" i="9"/>
  <c r="BK164" i="9"/>
  <c r="BK161" i="9"/>
  <c r="BK159" i="9"/>
  <c r="BK157" i="9"/>
  <c r="BK207" i="9"/>
  <c r="BK199" i="9"/>
  <c r="BK194" i="9"/>
  <c r="BO208" i="9"/>
  <c r="BO206" i="9"/>
  <c r="BO204" i="9"/>
  <c r="BO202" i="9"/>
  <c r="BO200" i="9"/>
  <c r="BO203" i="9"/>
  <c r="BO198" i="9"/>
  <c r="BO192" i="9"/>
  <c r="BO187" i="9"/>
  <c r="BO185" i="9"/>
  <c r="BO182" i="9"/>
  <c r="BO179" i="9"/>
  <c r="BO177" i="9"/>
  <c r="BO175" i="9"/>
  <c r="BO172" i="9"/>
  <c r="BO169" i="9"/>
  <c r="BO167" i="9"/>
  <c r="BO165" i="9"/>
  <c r="BO163" i="9"/>
  <c r="BO160" i="9"/>
  <c r="BO158" i="9"/>
  <c r="BO153" i="9"/>
  <c r="BO205" i="9"/>
  <c r="BO199" i="9"/>
  <c r="BO194" i="9"/>
  <c r="BO152" i="9"/>
  <c r="BO207" i="9"/>
  <c r="BO195" i="9"/>
  <c r="BO191" i="9"/>
  <c r="BO190" i="9"/>
  <c r="BO189" i="9"/>
  <c r="BO186" i="9"/>
  <c r="BO183" i="9"/>
  <c r="BO181" i="9"/>
  <c r="BO178" i="9"/>
  <c r="BO176" i="9"/>
  <c r="BO173" i="9"/>
  <c r="BO171" i="9"/>
  <c r="BO168" i="9"/>
  <c r="BO166" i="9"/>
  <c r="BO164" i="9"/>
  <c r="BO161" i="9"/>
  <c r="BO159" i="9"/>
  <c r="BO157" i="9"/>
  <c r="BO201" i="9"/>
  <c r="BO196" i="9"/>
  <c r="BS73" i="9"/>
  <c r="BW73" i="9"/>
  <c r="H74" i="9"/>
  <c r="L74" i="9"/>
  <c r="P74" i="9"/>
  <c r="T74" i="9"/>
  <c r="X74" i="9"/>
  <c r="AB74" i="9"/>
  <c r="AF74" i="9"/>
  <c r="AJ74" i="9"/>
  <c r="AN74" i="9"/>
  <c r="AR74" i="9"/>
  <c r="AV74" i="9"/>
  <c r="AZ74" i="9"/>
  <c r="BS75" i="9"/>
  <c r="BL134" i="9"/>
  <c r="BM134" i="9"/>
  <c r="BN134" i="9"/>
  <c r="BH86" i="9"/>
  <c r="BL86" i="9"/>
  <c r="BP86" i="9"/>
  <c r="BS89" i="9"/>
  <c r="BS91" i="9"/>
  <c r="BS93" i="9"/>
  <c r="BS100" i="9"/>
  <c r="BS102" i="9"/>
  <c r="BS111" i="9"/>
  <c r="BW116" i="9"/>
  <c r="BS116" i="9"/>
  <c r="BR116" i="9"/>
  <c r="BX117" i="9"/>
  <c r="BV119" i="9"/>
  <c r="BP121" i="9"/>
  <c r="BV121" i="9" s="1"/>
  <c r="BW123" i="9"/>
  <c r="BS123" i="9"/>
  <c r="BR123" i="9"/>
  <c r="BW124" i="9"/>
  <c r="BT133" i="9"/>
  <c r="BX146" i="9"/>
  <c r="BU146" i="9"/>
  <c r="AA159" i="10"/>
  <c r="BX123" i="9"/>
  <c r="BR124" i="9"/>
  <c r="BX125" i="9"/>
  <c r="BR126" i="9"/>
  <c r="BX127" i="9"/>
  <c r="BR128" i="9"/>
  <c r="BX129" i="9"/>
  <c r="BR130" i="9"/>
  <c r="BX131" i="9"/>
  <c r="BR132" i="9"/>
  <c r="BS145" i="9"/>
  <c r="BU212" i="9"/>
  <c r="BX212" i="9"/>
  <c r="BV212" i="9"/>
  <c r="BW213" i="9"/>
  <c r="BS213" i="9"/>
  <c r="BR213" i="9"/>
  <c r="BT213" i="9"/>
  <c r="BM214" i="9"/>
  <c r="BP214" i="9"/>
  <c r="BV214" i="9" s="1"/>
  <c r="BQ214" i="9"/>
  <c r="BG215" i="9"/>
  <c r="BF216" i="9"/>
  <c r="BH216" i="9"/>
  <c r="BU291" i="9"/>
  <c r="BX291" i="9"/>
  <c r="BW330" i="9"/>
  <c r="BS330" i="9"/>
  <c r="BR330" i="9"/>
  <c r="BU333" i="9"/>
  <c r="BW335" i="9"/>
  <c r="BS335" i="9"/>
  <c r="BR335" i="9"/>
  <c r="BU341" i="9"/>
  <c r="BX341" i="9"/>
  <c r="BU12" i="10"/>
  <c r="BX12" i="10"/>
  <c r="BG15" i="10"/>
  <c r="I27" i="10"/>
  <c r="BU19" i="10"/>
  <c r="BT33" i="10"/>
  <c r="BU33" i="10"/>
  <c r="BX33" i="10"/>
  <c r="BJ47" i="10"/>
  <c r="BF38" i="10"/>
  <c r="BU39" i="10"/>
  <c r="BX39" i="10"/>
  <c r="O47" i="10"/>
  <c r="D48" i="10"/>
  <c r="E52" i="10"/>
  <c r="BG48" i="10"/>
  <c r="I52" i="10"/>
  <c r="Y52" i="10"/>
  <c r="BJ48" i="10"/>
  <c r="AO52" i="10"/>
  <c r="BN48" i="10"/>
  <c r="BP48" i="10"/>
  <c r="AW52" i="10"/>
  <c r="BF48" i="10"/>
  <c r="BU49" i="10"/>
  <c r="BT54" i="10"/>
  <c r="BU56" i="10"/>
  <c r="BX56" i="10"/>
  <c r="AP77" i="10"/>
  <c r="AP61" i="10"/>
  <c r="AP79" i="10"/>
  <c r="AP68" i="10"/>
  <c r="AP62" i="10"/>
  <c r="AP70" i="10"/>
  <c r="AP65" i="10"/>
  <c r="AP60" i="10"/>
  <c r="BH83" i="10"/>
  <c r="BJ83" i="10"/>
  <c r="BN83" i="10"/>
  <c r="D84" i="10"/>
  <c r="BH84" i="10"/>
  <c r="BI84" i="10"/>
  <c r="BJ84" i="10"/>
  <c r="W86" i="10"/>
  <c r="BL84" i="10"/>
  <c r="AE159" i="10"/>
  <c r="BM84" i="10"/>
  <c r="BN84" i="10"/>
  <c r="AM159" i="10"/>
  <c r="AM86" i="10"/>
  <c r="AY86" i="10"/>
  <c r="BM90" i="10"/>
  <c r="I98" i="10"/>
  <c r="BV102" i="10"/>
  <c r="AT104" i="10"/>
  <c r="BN112" i="10"/>
  <c r="BT111" i="10"/>
  <c r="BJ117" i="10"/>
  <c r="BU115" i="10"/>
  <c r="AN121" i="10"/>
  <c r="BW124" i="10"/>
  <c r="BS124" i="10"/>
  <c r="BR124" i="10"/>
  <c r="BU126" i="10"/>
  <c r="AG204" i="10"/>
  <c r="BU132" i="10"/>
  <c r="M202" i="10"/>
  <c r="BT290" i="10"/>
  <c r="BH337" i="10"/>
  <c r="BN341" i="10"/>
  <c r="K27" i="11"/>
  <c r="AA27" i="11"/>
  <c r="BU9" i="11"/>
  <c r="AQ27" i="11"/>
  <c r="AQ28" i="11" s="1"/>
  <c r="BU19" i="11"/>
  <c r="BX19" i="11"/>
  <c r="BS124" i="9"/>
  <c r="BS126" i="9"/>
  <c r="BS128" i="9"/>
  <c r="BS130" i="9"/>
  <c r="BS132" i="9"/>
  <c r="D133" i="9"/>
  <c r="BF214" i="9"/>
  <c r="BT216" i="9"/>
  <c r="BP293" i="9"/>
  <c r="BZ298" i="9"/>
  <c r="BY298" i="9"/>
  <c r="BU327" i="9"/>
  <c r="BW340" i="9"/>
  <c r="BS340" i="9"/>
  <c r="BR340" i="9"/>
  <c r="BU352" i="9"/>
  <c r="BX352" i="9"/>
  <c r="BU360" i="9"/>
  <c r="BX360" i="9"/>
  <c r="BT369" i="9"/>
  <c r="BU5" i="10"/>
  <c r="U27" i="10"/>
  <c r="AK27" i="10"/>
  <c r="BA27" i="10"/>
  <c r="BA28" i="10" s="1"/>
  <c r="Q27" i="10"/>
  <c r="AG6" i="10"/>
  <c r="AG27" i="10"/>
  <c r="BF13" i="10"/>
  <c r="BU14" i="10"/>
  <c r="Y15" i="10"/>
  <c r="BU22" i="10"/>
  <c r="BX22" i="10"/>
  <c r="BW43" i="10"/>
  <c r="BS43" i="10"/>
  <c r="BR43" i="10"/>
  <c r="BU45" i="10"/>
  <c r="AE47" i="10"/>
  <c r="BQ208" i="10"/>
  <c r="BQ206" i="10"/>
  <c r="BQ204" i="10"/>
  <c r="BQ202" i="10"/>
  <c r="BQ200" i="10"/>
  <c r="BQ198" i="10"/>
  <c r="BQ195" i="10"/>
  <c r="BQ192" i="10"/>
  <c r="BQ190" i="10"/>
  <c r="BQ187" i="10"/>
  <c r="BQ185" i="10"/>
  <c r="BQ182" i="10"/>
  <c r="BQ179" i="10"/>
  <c r="BQ177" i="10"/>
  <c r="BQ175" i="10"/>
  <c r="BQ172" i="10"/>
  <c r="BQ169" i="10"/>
  <c r="BQ167" i="10"/>
  <c r="BQ165" i="10"/>
  <c r="BQ163" i="10"/>
  <c r="BQ160" i="10"/>
  <c r="BQ158" i="10"/>
  <c r="BQ153" i="10"/>
  <c r="BQ152" i="10"/>
  <c r="BQ68" i="10"/>
  <c r="BQ65" i="10"/>
  <c r="BQ62" i="10"/>
  <c r="BQ60" i="10"/>
  <c r="BQ207" i="10"/>
  <c r="BQ205" i="10"/>
  <c r="BQ203" i="10"/>
  <c r="BQ201" i="10"/>
  <c r="BQ199" i="10"/>
  <c r="BQ196" i="10"/>
  <c r="BQ194" i="10"/>
  <c r="BQ191" i="10"/>
  <c r="BQ189" i="10"/>
  <c r="BQ186" i="10"/>
  <c r="BQ183" i="10"/>
  <c r="BQ181" i="10"/>
  <c r="BQ178" i="10"/>
  <c r="BQ176" i="10"/>
  <c r="BQ173" i="10"/>
  <c r="BQ171" i="10"/>
  <c r="BQ168" i="10"/>
  <c r="BQ166" i="10"/>
  <c r="BQ164" i="10"/>
  <c r="BQ161" i="10"/>
  <c r="BQ159" i="10"/>
  <c r="BQ157" i="10"/>
  <c r="BQ66" i="10"/>
  <c r="BQ61" i="10"/>
  <c r="BQ69" i="10"/>
  <c r="BQ63" i="10"/>
  <c r="BQ59" i="10"/>
  <c r="BQ53" i="10"/>
  <c r="AE161" i="10"/>
  <c r="D96" i="10"/>
  <c r="E98" i="10"/>
  <c r="BO96" i="10"/>
  <c r="AS98" i="10"/>
  <c r="BF96" i="10"/>
  <c r="BU97" i="10"/>
  <c r="Y98" i="10"/>
  <c r="BP100" i="10"/>
  <c r="BV100" i="10" s="1"/>
  <c r="AX104" i="10"/>
  <c r="AX134" i="10" s="1"/>
  <c r="BF116" i="10"/>
  <c r="BG127" i="10"/>
  <c r="BJ127" i="10"/>
  <c r="BN127" i="10"/>
  <c r="BF127" i="10"/>
  <c r="K203" i="10"/>
  <c r="BH128" i="10"/>
  <c r="BJ128" i="10"/>
  <c r="BT128" i="10" s="1"/>
  <c r="BL128" i="10"/>
  <c r="BN128" i="10"/>
  <c r="BG215" i="10"/>
  <c r="BU313" i="10"/>
  <c r="BX313" i="10"/>
  <c r="BU318" i="10"/>
  <c r="BX318" i="10"/>
  <c r="BV329" i="10"/>
  <c r="BU332" i="10"/>
  <c r="BX332" i="10"/>
  <c r="BJ346" i="10"/>
  <c r="BU353" i="10"/>
  <c r="BU361" i="10"/>
  <c r="BU369" i="10"/>
  <c r="BX126" i="9"/>
  <c r="BR127" i="9"/>
  <c r="BX128" i="9"/>
  <c r="BR129" i="9"/>
  <c r="BX130" i="9"/>
  <c r="BR131" i="9"/>
  <c r="BX132" i="9"/>
  <c r="BR212" i="9"/>
  <c r="BW212" i="9"/>
  <c r="BT214" i="9"/>
  <c r="BV215" i="9"/>
  <c r="BU215" i="9"/>
  <c r="BL216" i="9"/>
  <c r="BN216" i="9"/>
  <c r="BH293" i="9"/>
  <c r="BU283" i="9"/>
  <c r="BL293" i="9"/>
  <c r="BX283" i="9"/>
  <c r="BZ286" i="9"/>
  <c r="BY286" i="9"/>
  <c r="BW313" i="9"/>
  <c r="BS313" i="9"/>
  <c r="BR313" i="9"/>
  <c r="BU317" i="9"/>
  <c r="BX317" i="9"/>
  <c r="BU337" i="9"/>
  <c r="BU346" i="9"/>
  <c r="BX346" i="9"/>
  <c r="BW355" i="9"/>
  <c r="BS355" i="9"/>
  <c r="BR355" i="9"/>
  <c r="BS362" i="9"/>
  <c r="F27" i="10"/>
  <c r="J27" i="10"/>
  <c r="N27" i="10"/>
  <c r="V27" i="10"/>
  <c r="Z27" i="10"/>
  <c r="AD27" i="10"/>
  <c r="AH27" i="10"/>
  <c r="AL27" i="10"/>
  <c r="AP27" i="10"/>
  <c r="AP59" i="10" s="1"/>
  <c r="AT27" i="10"/>
  <c r="AT28" i="10" s="1"/>
  <c r="AX27" i="10"/>
  <c r="AX28" i="10" s="1"/>
  <c r="BB27" i="10"/>
  <c r="BB28" i="10" s="1"/>
  <c r="BV8" i="10"/>
  <c r="BS10" i="10"/>
  <c r="AO15" i="10"/>
  <c r="BF23" i="10"/>
  <c r="BU24" i="10"/>
  <c r="AC27" i="10"/>
  <c r="BT31" i="10"/>
  <c r="BU31" i="10"/>
  <c r="BT42" i="10"/>
  <c r="BU42" i="10"/>
  <c r="BX42" i="10"/>
  <c r="BF46" i="10"/>
  <c r="J77" i="10"/>
  <c r="J61" i="10"/>
  <c r="J59" i="10"/>
  <c r="J68" i="10"/>
  <c r="J62" i="10"/>
  <c r="J70" i="10"/>
  <c r="J65" i="10"/>
  <c r="J60" i="10"/>
  <c r="BX75" i="10"/>
  <c r="BU75" i="10"/>
  <c r="BT76" i="10"/>
  <c r="BV76" i="10"/>
  <c r="BA74" i="10"/>
  <c r="AW74" i="10"/>
  <c r="AS74" i="10"/>
  <c r="AO74" i="10"/>
  <c r="AO187" i="10" s="1"/>
  <c r="AK74" i="10"/>
  <c r="AK158" i="10" s="1"/>
  <c r="AG74" i="10"/>
  <c r="AG158" i="10" s="1"/>
  <c r="AC74" i="10"/>
  <c r="Y74" i="10"/>
  <c r="Y171" i="10" s="1"/>
  <c r="U74" i="10"/>
  <c r="U204" i="10" s="1"/>
  <c r="Q74" i="10"/>
  <c r="Q158" i="10" s="1"/>
  <c r="M74" i="10"/>
  <c r="I74" i="10"/>
  <c r="BB74" i="10"/>
  <c r="AL74" i="10"/>
  <c r="V74" i="10"/>
  <c r="F74" i="10"/>
  <c r="F160" i="10" s="1"/>
  <c r="AX74" i="10"/>
  <c r="AH74" i="10"/>
  <c r="R74" i="10"/>
  <c r="AT74" i="10"/>
  <c r="AD74" i="10"/>
  <c r="N74" i="10"/>
  <c r="S86" i="10"/>
  <c r="BV90" i="10"/>
  <c r="BQ90" i="10"/>
  <c r="AZ94" i="10"/>
  <c r="BQ94" i="10" s="1"/>
  <c r="AO98" i="10"/>
  <c r="AO173" i="10" s="1"/>
  <c r="M104" i="10"/>
  <c r="BI100" i="10"/>
  <c r="R104" i="10"/>
  <c r="AK179" i="10"/>
  <c r="BF102" i="10"/>
  <c r="BP108" i="10"/>
  <c r="Q187" i="10"/>
  <c r="Y187" i="10"/>
  <c r="AC187" i="10"/>
  <c r="AG187" i="10"/>
  <c r="BO117" i="10"/>
  <c r="BT115" i="10"/>
  <c r="K196" i="10"/>
  <c r="AE199" i="10"/>
  <c r="BT126" i="10"/>
  <c r="AE201" i="10"/>
  <c r="AE207" i="10"/>
  <c r="BV326" i="10"/>
  <c r="BU11" i="11"/>
  <c r="BX11" i="11"/>
  <c r="BU21" i="11"/>
  <c r="BS127" i="9"/>
  <c r="BS129" i="9"/>
  <c r="BS131" i="9"/>
  <c r="BT212" i="9"/>
  <c r="BV213" i="9"/>
  <c r="BU213" i="9"/>
  <c r="BL214" i="9"/>
  <c r="BN214" i="9"/>
  <c r="BF215" i="9"/>
  <c r="BH215" i="9"/>
  <c r="BM216" i="9"/>
  <c r="BP216" i="9"/>
  <c r="BV216" i="9" s="1"/>
  <c r="BQ216" i="9"/>
  <c r="BW285" i="9"/>
  <c r="BS285" i="9"/>
  <c r="BR285" i="9"/>
  <c r="BF292" i="9"/>
  <c r="BF293" i="9"/>
  <c r="BW294" i="9"/>
  <c r="BS294" i="9"/>
  <c r="BT294" i="9"/>
  <c r="BT293" i="9" s="1"/>
  <c r="BJ293" i="9"/>
  <c r="BN293" i="9"/>
  <c r="BR294" i="9"/>
  <c r="BU298" i="9"/>
  <c r="BZ305" i="9"/>
  <c r="BY305" i="9"/>
  <c r="BW320" i="9"/>
  <c r="BS320" i="9"/>
  <c r="BR320" i="9"/>
  <c r="BU323" i="9"/>
  <c r="BX323" i="9"/>
  <c r="BW325" i="9"/>
  <c r="BS325" i="9"/>
  <c r="BR325" i="9"/>
  <c r="BW345" i="9"/>
  <c r="BS345" i="9"/>
  <c r="BR345" i="9"/>
  <c r="BU9" i="10"/>
  <c r="BU16" i="10"/>
  <c r="BT17" i="10"/>
  <c r="BV18" i="10"/>
  <c r="BS20" i="10"/>
  <c r="AS27" i="10"/>
  <c r="AS28" i="10" s="1"/>
  <c r="BW34" i="10"/>
  <c r="BS34" i="10"/>
  <c r="BX43" i="10"/>
  <c r="BU51" i="10"/>
  <c r="BX51" i="10"/>
  <c r="M52" i="10"/>
  <c r="Z77" i="10"/>
  <c r="Z61" i="10"/>
  <c r="Z79" i="10"/>
  <c r="Z68" i="10"/>
  <c r="Z62" i="10"/>
  <c r="Z70" i="10"/>
  <c r="Z65" i="10"/>
  <c r="Z60" i="10"/>
  <c r="Q86" i="10"/>
  <c r="U86" i="10"/>
  <c r="Y86" i="10"/>
  <c r="AC86" i="10"/>
  <c r="AG86" i="10"/>
  <c r="BL86" i="10" s="1"/>
  <c r="AK86" i="10"/>
  <c r="AO86" i="10"/>
  <c r="AS86" i="10"/>
  <c r="AW86" i="10"/>
  <c r="BA86" i="10"/>
  <c r="U160" i="10"/>
  <c r="AC160" i="10"/>
  <c r="AK160" i="10"/>
  <c r="AO160" i="10"/>
  <c r="AI86" i="10"/>
  <c r="BS93" i="10"/>
  <c r="AV94" i="10"/>
  <c r="BP94" i="10" s="1"/>
  <c r="H104" i="10"/>
  <c r="BL103" i="10"/>
  <c r="T121" i="10"/>
  <c r="T196" i="10" s="1"/>
  <c r="BI119" i="10"/>
  <c r="AJ121" i="10"/>
  <c r="BM119" i="10"/>
  <c r="BO119" i="10"/>
  <c r="BV119" i="10" s="1"/>
  <c r="AR121" i="10"/>
  <c r="BP119" i="10"/>
  <c r="AV121" i="10"/>
  <c r="BP121" i="10" s="1"/>
  <c r="AZ121" i="10"/>
  <c r="BQ121" i="10" s="1"/>
  <c r="BQ119" i="10"/>
  <c r="BU120" i="10"/>
  <c r="BX120" i="10"/>
  <c r="BV123" i="10"/>
  <c r="BV125" i="10"/>
  <c r="Q206" i="10"/>
  <c r="AC206" i="10"/>
  <c r="AG206" i="10"/>
  <c r="BV314" i="10"/>
  <c r="BT330" i="10"/>
  <c r="BU330" i="10"/>
  <c r="BP337" i="10"/>
  <c r="BU355" i="10"/>
  <c r="BX355" i="10"/>
  <c r="G27" i="11"/>
  <c r="S27" i="11"/>
  <c r="W6" i="11"/>
  <c r="W27" i="11"/>
  <c r="AE27" i="11"/>
  <c r="BL15" i="11"/>
  <c r="AU27" i="11"/>
  <c r="AU28" i="11" s="1"/>
  <c r="AY27" i="11"/>
  <c r="AY28" i="11" s="1"/>
  <c r="BC27" i="11"/>
  <c r="BC28" i="11" s="1"/>
  <c r="BT284" i="10"/>
  <c r="BV285" i="10"/>
  <c r="BF287" i="10"/>
  <c r="BU288" i="10"/>
  <c r="BX288" i="10"/>
  <c r="BW289" i="10"/>
  <c r="BS289" i="10"/>
  <c r="BR289" i="10"/>
  <c r="BX290" i="10"/>
  <c r="BM292" i="10"/>
  <c r="I293" i="10"/>
  <c r="Y293" i="10"/>
  <c r="AO293" i="10"/>
  <c r="G293" i="10"/>
  <c r="D294" i="10"/>
  <c r="S293" i="10"/>
  <c r="BI294" i="10"/>
  <c r="BJ294" i="10"/>
  <c r="BJ293" i="10" s="1"/>
  <c r="W293" i="10"/>
  <c r="AI293" i="10"/>
  <c r="BM294" i="10"/>
  <c r="BN294" i="10"/>
  <c r="BN293" i="10" s="1"/>
  <c r="AM293" i="10"/>
  <c r="BP294" i="10"/>
  <c r="BU297" i="10"/>
  <c r="BX297" i="10"/>
  <c r="X298" i="10"/>
  <c r="AN298" i="10"/>
  <c r="BL303" i="10"/>
  <c r="AE306" i="10"/>
  <c r="BM306" i="10"/>
  <c r="AM306" i="10"/>
  <c r="BN303" i="10"/>
  <c r="BQ303" i="10"/>
  <c r="BZ304" i="10"/>
  <c r="BY304" i="10"/>
  <c r="BF312" i="10"/>
  <c r="BT317" i="10"/>
  <c r="BK323" i="10"/>
  <c r="BV318" i="10"/>
  <c r="BU319" i="10"/>
  <c r="BX319" i="10"/>
  <c r="BW320" i="10"/>
  <c r="BS320" i="10"/>
  <c r="BR320" i="10"/>
  <c r="BF326" i="10"/>
  <c r="BF329" i="10"/>
  <c r="BV332" i="10"/>
  <c r="M333" i="10"/>
  <c r="AS333" i="10"/>
  <c r="BO333" i="10" s="1"/>
  <c r="BV333" i="10" s="1"/>
  <c r="BU336" i="10"/>
  <c r="BX336" i="10"/>
  <c r="BN337" i="10"/>
  <c r="BW340" i="10"/>
  <c r="BS340" i="10"/>
  <c r="BR340" i="10"/>
  <c r="BS343" i="10"/>
  <c r="BR343" i="10"/>
  <c r="BK350" i="10"/>
  <c r="BF349" i="10"/>
  <c r="BF352" i="10"/>
  <c r="BV355" i="10"/>
  <c r="BU356" i="10"/>
  <c r="BX356" i="10"/>
  <c r="BW357" i="10"/>
  <c r="BS357" i="10"/>
  <c r="BR357" i="10"/>
  <c r="BF360" i="10"/>
  <c r="I362" i="10"/>
  <c r="Y362" i="10"/>
  <c r="AO362" i="10"/>
  <c r="D368" i="10"/>
  <c r="E369" i="10"/>
  <c r="I369" i="10"/>
  <c r="BG369" i="10" s="1"/>
  <c r="BG368" i="10"/>
  <c r="M369" i="10"/>
  <c r="BH369" i="10" s="1"/>
  <c r="BH368" i="10"/>
  <c r="BF368" i="10"/>
  <c r="F27" i="11"/>
  <c r="J27" i="11"/>
  <c r="J59" i="11" s="1"/>
  <c r="N27" i="11"/>
  <c r="R27" i="11"/>
  <c r="R6" i="11"/>
  <c r="V27" i="11"/>
  <c r="Z27" i="11"/>
  <c r="AD27" i="11"/>
  <c r="AH27" i="11"/>
  <c r="AL27" i="11"/>
  <c r="AL59" i="11" s="1"/>
  <c r="AP27" i="11"/>
  <c r="AT27" i="11"/>
  <c r="AT28" i="11" s="1"/>
  <c r="AX27" i="11"/>
  <c r="AX28" i="11" s="1"/>
  <c r="BB27" i="11"/>
  <c r="BB28" i="11" s="1"/>
  <c r="BF8" i="11"/>
  <c r="BV11" i="11"/>
  <c r="BU12" i="11"/>
  <c r="BX12" i="11"/>
  <c r="BW13" i="11"/>
  <c r="BS13" i="11"/>
  <c r="BR13" i="11"/>
  <c r="BF18" i="11"/>
  <c r="BF24" i="11"/>
  <c r="BU25" i="11"/>
  <c r="D293" i="9"/>
  <c r="BI293" i="9"/>
  <c r="BM293" i="9"/>
  <c r="BQ293" i="9"/>
  <c r="BR284" i="9"/>
  <c r="BX287" i="9"/>
  <c r="BX288" i="9"/>
  <c r="BT290" i="9"/>
  <c r="BI292" i="9"/>
  <c r="BT292" i="9" s="1"/>
  <c r="BK292" i="9"/>
  <c r="BV293" i="9"/>
  <c r="BR296" i="9"/>
  <c r="BS296" i="9"/>
  <c r="BW297" i="9"/>
  <c r="BV297" i="9"/>
  <c r="BM298" i="9"/>
  <c r="BX298" i="9" s="1"/>
  <c r="BP298" i="9"/>
  <c r="BV298" i="9" s="1"/>
  <c r="BQ298" i="9"/>
  <c r="BW302" i="9"/>
  <c r="BV302" i="9"/>
  <c r="R303" i="9"/>
  <c r="AH303" i="9"/>
  <c r="AH306" i="9" s="1"/>
  <c r="BR304" i="9"/>
  <c r="BW312" i="9"/>
  <c r="BX314" i="9"/>
  <c r="BW318" i="9"/>
  <c r="BS318" i="9"/>
  <c r="BR318" i="9"/>
  <c r="BW319" i="9"/>
  <c r="BX321" i="9"/>
  <c r="BU322" i="9"/>
  <c r="BO323" i="9"/>
  <c r="BV323" i="9" s="1"/>
  <c r="BQ323" i="9"/>
  <c r="BX326" i="9"/>
  <c r="BO327" i="9"/>
  <c r="BV327" i="9" s="1"/>
  <c r="BQ327" i="9"/>
  <c r="BW329" i="9"/>
  <c r="BX331" i="9"/>
  <c r="BU332" i="9"/>
  <c r="BO333" i="9"/>
  <c r="BV333" i="9" s="1"/>
  <c r="BQ333" i="9"/>
  <c r="BX336" i="9"/>
  <c r="BO337" i="9"/>
  <c r="BV337" i="9" s="1"/>
  <c r="BQ337" i="9"/>
  <c r="BW339" i="9"/>
  <c r="BW343" i="9"/>
  <c r="BS343" i="9"/>
  <c r="BR343" i="9"/>
  <c r="BW344" i="9"/>
  <c r="BW348" i="9"/>
  <c r="BS348" i="9"/>
  <c r="BR348" i="9"/>
  <c r="BW349" i="9"/>
  <c r="BL350" i="9"/>
  <c r="BM350" i="9"/>
  <c r="BW353" i="9"/>
  <c r="BS353" i="9"/>
  <c r="BR353" i="9"/>
  <c r="BW354" i="9"/>
  <c r="BX356" i="9"/>
  <c r="BU357" i="9"/>
  <c r="BW361" i="9"/>
  <c r="BS361" i="9"/>
  <c r="BR361" i="9"/>
  <c r="BI362" i="9"/>
  <c r="BR362" i="9" s="1"/>
  <c r="BK362" i="9"/>
  <c r="BW368" i="9"/>
  <c r="BL369" i="9"/>
  <c r="BM369" i="9"/>
  <c r="BO5" i="10"/>
  <c r="BQ5" i="10"/>
  <c r="G15" i="10"/>
  <c r="K15" i="10"/>
  <c r="O15" i="10"/>
  <c r="S15" i="10"/>
  <c r="W15" i="10"/>
  <c r="AA15" i="10"/>
  <c r="AE15" i="10"/>
  <c r="BM7" i="10"/>
  <c r="AM15" i="10"/>
  <c r="AQ15" i="10"/>
  <c r="AU15" i="10"/>
  <c r="AY15" i="10"/>
  <c r="BC15" i="10"/>
  <c r="BF8" i="10"/>
  <c r="BG8" i="10"/>
  <c r="BX8" i="10"/>
  <c r="BO9" i="10"/>
  <c r="BV9" i="10" s="1"/>
  <c r="BQ9" i="10"/>
  <c r="BI10" i="10"/>
  <c r="BK10" i="10"/>
  <c r="BW10" i="10" s="1"/>
  <c r="BF11" i="10"/>
  <c r="BI13" i="10"/>
  <c r="BK13" i="10"/>
  <c r="BO14" i="10"/>
  <c r="BV14" i="10" s="1"/>
  <c r="BQ14" i="10"/>
  <c r="M15" i="10"/>
  <c r="BO16" i="10"/>
  <c r="BQ16" i="10"/>
  <c r="BX16" i="10" s="1"/>
  <c r="BL17" i="10"/>
  <c r="BM17" i="10"/>
  <c r="BF18" i="10"/>
  <c r="BG18" i="10"/>
  <c r="BX18" i="10"/>
  <c r="BO19" i="10"/>
  <c r="BX19" i="10" s="1"/>
  <c r="BQ19" i="10"/>
  <c r="BI20" i="10"/>
  <c r="BT20" i="10" s="1"/>
  <c r="BK20" i="10"/>
  <c r="BF21" i="10"/>
  <c r="BK23" i="10"/>
  <c r="BQ24" i="10"/>
  <c r="BI25" i="10"/>
  <c r="BT25" i="10" s="1"/>
  <c r="BL25" i="10"/>
  <c r="BM25" i="10"/>
  <c r="BF26" i="10"/>
  <c r="BG26" i="10"/>
  <c r="BO26" i="10"/>
  <c r="BV26" i="10" s="1"/>
  <c r="BX26" i="10"/>
  <c r="BI29" i="10"/>
  <c r="BT29" i="10" s="1"/>
  <c r="BU29" i="10"/>
  <c r="BX29" i="10"/>
  <c r="BW30" i="10"/>
  <c r="BS30" i="10"/>
  <c r="BR30" i="10"/>
  <c r="BV30" i="10"/>
  <c r="BX30" i="10"/>
  <c r="BO31" i="10"/>
  <c r="BV31" i="10" s="1"/>
  <c r="BQ31" i="10"/>
  <c r="BF36" i="10"/>
  <c r="G81" i="10"/>
  <c r="K81" i="10"/>
  <c r="O81" i="10"/>
  <c r="O80" i="10" s="1"/>
  <c r="S81" i="10"/>
  <c r="S80" i="10" s="1"/>
  <c r="W81" i="10"/>
  <c r="W80" i="10" s="1"/>
  <c r="BJ37" i="10"/>
  <c r="AA81" i="10"/>
  <c r="AA80" i="10" s="1"/>
  <c r="AE81" i="10"/>
  <c r="AE80" i="10" s="1"/>
  <c r="AI81" i="10"/>
  <c r="BM37" i="10"/>
  <c r="BX37" i="10" s="1"/>
  <c r="AM81" i="10"/>
  <c r="BN37" i="10"/>
  <c r="AQ81" i="10"/>
  <c r="AU81" i="10"/>
  <c r="AY81" i="10"/>
  <c r="BC81" i="10"/>
  <c r="BP37" i="10"/>
  <c r="BK38" i="10"/>
  <c r="BQ39" i="10"/>
  <c r="BI40" i="10"/>
  <c r="BT40" i="10" s="1"/>
  <c r="BL40" i="10"/>
  <c r="BW41" i="10"/>
  <c r="BS41" i="10"/>
  <c r="BR41" i="10"/>
  <c r="BV41" i="10"/>
  <c r="BX41" i="10"/>
  <c r="BF44" i="10"/>
  <c r="BK46" i="10"/>
  <c r="S47" i="10"/>
  <c r="BI47" i="10" s="1"/>
  <c r="AI47" i="10"/>
  <c r="AY47" i="10"/>
  <c r="BQ49" i="10"/>
  <c r="BI50" i="10"/>
  <c r="BT50" i="10" s="1"/>
  <c r="BL50" i="10"/>
  <c r="BM50" i="10"/>
  <c r="BS51" i="10"/>
  <c r="BV51" i="10"/>
  <c r="BL54" i="10"/>
  <c r="BF55" i="10"/>
  <c r="BZ56" i="10"/>
  <c r="BY56" i="10"/>
  <c r="H215" i="10"/>
  <c r="H74" i="10"/>
  <c r="H204" i="10" s="1"/>
  <c r="H60" i="10"/>
  <c r="H214" i="10"/>
  <c r="H212" i="10"/>
  <c r="H207" i="10"/>
  <c r="H199" i="10"/>
  <c r="H189" i="10"/>
  <c r="H178" i="10"/>
  <c r="H168" i="10"/>
  <c r="H159" i="10"/>
  <c r="L215" i="10"/>
  <c r="L74" i="10"/>
  <c r="L214" i="10"/>
  <c r="L212" i="10"/>
  <c r="L207" i="10"/>
  <c r="L199" i="10"/>
  <c r="L189" i="10"/>
  <c r="L178" i="10"/>
  <c r="L168" i="10"/>
  <c r="L159" i="10"/>
  <c r="P215" i="10"/>
  <c r="P74" i="10"/>
  <c r="P204" i="10" s="1"/>
  <c r="P214" i="10"/>
  <c r="P212" i="10"/>
  <c r="P207" i="10"/>
  <c r="P199" i="10"/>
  <c r="P189" i="10"/>
  <c r="P178" i="10"/>
  <c r="P168" i="10"/>
  <c r="P159" i="10"/>
  <c r="T215" i="10"/>
  <c r="T74" i="10"/>
  <c r="T214" i="10"/>
  <c r="T212" i="10"/>
  <c r="T207" i="10"/>
  <c r="T199" i="10"/>
  <c r="T189" i="10"/>
  <c r="T178" i="10"/>
  <c r="T168" i="10"/>
  <c r="T159" i="10"/>
  <c r="X215" i="10"/>
  <c r="X74" i="10"/>
  <c r="X213" i="10" s="1"/>
  <c r="X60" i="10"/>
  <c r="X214" i="10"/>
  <c r="X212" i="10"/>
  <c r="X207" i="10"/>
  <c r="X199" i="10"/>
  <c r="X189" i="10"/>
  <c r="X178" i="10"/>
  <c r="X168" i="10"/>
  <c r="X159" i="10"/>
  <c r="AB215" i="10"/>
  <c r="AB74" i="10"/>
  <c r="AB213" i="10" s="1"/>
  <c r="AB214" i="10"/>
  <c r="AB212" i="10"/>
  <c r="AB207" i="10"/>
  <c r="AB199" i="10"/>
  <c r="AB189" i="10"/>
  <c r="AB178" i="10"/>
  <c r="AB168" i="10"/>
  <c r="AB159" i="10"/>
  <c r="AF215" i="10"/>
  <c r="AF74" i="10"/>
  <c r="AF214" i="10"/>
  <c r="BL214" i="10" s="1"/>
  <c r="AF212" i="10"/>
  <c r="BL212" i="10" s="1"/>
  <c r="AF207" i="10"/>
  <c r="AF199" i="10"/>
  <c r="AF189" i="10"/>
  <c r="AF178" i="10"/>
  <c r="AF168" i="10"/>
  <c r="AF159" i="10"/>
  <c r="AJ215" i="10"/>
  <c r="BM215" i="10" s="1"/>
  <c r="AJ74" i="10"/>
  <c r="AJ213" i="10" s="1"/>
  <c r="AJ60" i="10"/>
  <c r="AJ214" i="10"/>
  <c r="AJ212" i="10"/>
  <c r="AJ207" i="10"/>
  <c r="AJ199" i="10"/>
  <c r="AJ189" i="10"/>
  <c r="AJ178" i="10"/>
  <c r="AJ168" i="10"/>
  <c r="AJ159" i="10"/>
  <c r="AN215" i="10"/>
  <c r="BN215" i="10" s="1"/>
  <c r="AN74" i="10"/>
  <c r="AN60" i="10"/>
  <c r="AN214" i="10"/>
  <c r="AN212" i="10"/>
  <c r="BN212" i="10" s="1"/>
  <c r="AN207" i="10"/>
  <c r="AN199" i="10"/>
  <c r="AN189" i="10"/>
  <c r="AN178" i="10"/>
  <c r="AN168" i="10"/>
  <c r="AN159" i="10"/>
  <c r="AR215" i="10"/>
  <c r="AR213" i="10"/>
  <c r="AR208" i="10"/>
  <c r="AR206" i="10"/>
  <c r="AR204" i="10"/>
  <c r="AR202" i="10"/>
  <c r="AR200" i="10"/>
  <c r="AR198" i="10"/>
  <c r="AR195" i="10"/>
  <c r="AR192" i="10"/>
  <c r="AR190" i="10"/>
  <c r="AR187" i="10"/>
  <c r="AR185" i="10"/>
  <c r="AR182" i="10"/>
  <c r="AR179" i="10"/>
  <c r="AR177" i="10"/>
  <c r="AR175" i="10"/>
  <c r="AR172" i="10"/>
  <c r="AR169" i="10"/>
  <c r="AR167" i="10"/>
  <c r="AR165" i="10"/>
  <c r="AR163" i="10"/>
  <c r="AR160" i="10"/>
  <c r="AR158" i="10"/>
  <c r="AR153" i="10"/>
  <c r="AR152" i="10"/>
  <c r="AR74" i="10"/>
  <c r="BO73" i="10"/>
  <c r="AR68" i="10"/>
  <c r="AR65" i="10"/>
  <c r="AR62" i="10"/>
  <c r="AR60" i="10"/>
  <c r="AR216" i="10"/>
  <c r="AR214" i="10"/>
  <c r="AR212" i="10"/>
  <c r="BO212" i="10" s="1"/>
  <c r="AR207" i="10"/>
  <c r="AR205" i="10"/>
  <c r="AR203" i="10"/>
  <c r="AR201" i="10"/>
  <c r="AR199" i="10"/>
  <c r="AR196" i="10"/>
  <c r="AR194" i="10"/>
  <c r="AR191" i="10"/>
  <c r="AR189" i="10"/>
  <c r="AR186" i="10"/>
  <c r="AR183" i="10"/>
  <c r="AR181" i="10"/>
  <c r="AR178" i="10"/>
  <c r="AR176" i="10"/>
  <c r="AR173" i="10"/>
  <c r="AR171" i="10"/>
  <c r="AR168" i="10"/>
  <c r="AR166" i="10"/>
  <c r="AR164" i="10"/>
  <c r="AR161" i="10"/>
  <c r="AR159" i="10"/>
  <c r="AR157" i="10"/>
  <c r="AV215" i="10"/>
  <c r="AV213" i="10"/>
  <c r="BP213" i="10" s="1"/>
  <c r="AV208" i="10"/>
  <c r="AV206" i="10"/>
  <c r="AV204" i="10"/>
  <c r="AV202" i="10"/>
  <c r="AV200" i="10"/>
  <c r="AV198" i="10"/>
  <c r="AV195" i="10"/>
  <c r="AV192" i="10"/>
  <c r="AV190" i="10"/>
  <c r="AV187" i="10"/>
  <c r="AV185" i="10"/>
  <c r="AV182" i="10"/>
  <c r="AV179" i="10"/>
  <c r="AV177" i="10"/>
  <c r="AV175" i="10"/>
  <c r="AV172" i="10"/>
  <c r="AV169" i="10"/>
  <c r="AV167" i="10"/>
  <c r="AV165" i="10"/>
  <c r="AV163" i="10"/>
  <c r="AV160" i="10"/>
  <c r="AV158" i="10"/>
  <c r="AV153" i="10"/>
  <c r="BP73" i="10"/>
  <c r="AV152" i="10"/>
  <c r="AV74" i="10"/>
  <c r="AV68" i="10"/>
  <c r="AV65" i="10"/>
  <c r="AV62" i="10"/>
  <c r="AV60" i="10"/>
  <c r="AV216" i="10"/>
  <c r="AV214" i="10"/>
  <c r="BP214" i="10" s="1"/>
  <c r="AV212" i="10"/>
  <c r="AV207" i="10"/>
  <c r="AV205" i="10"/>
  <c r="AV203" i="10"/>
  <c r="AV201" i="10"/>
  <c r="AV199" i="10"/>
  <c r="AV196" i="10"/>
  <c r="AV194" i="10"/>
  <c r="AV191" i="10"/>
  <c r="AV189" i="10"/>
  <c r="AV186" i="10"/>
  <c r="AV183" i="10"/>
  <c r="AV181" i="10"/>
  <c r="AV178" i="10"/>
  <c r="AV176" i="10"/>
  <c r="AV173" i="10"/>
  <c r="AV171" i="10"/>
  <c r="AV168" i="10"/>
  <c r="AV166" i="10"/>
  <c r="AV164" i="10"/>
  <c r="AV161" i="10"/>
  <c r="AV159" i="10"/>
  <c r="AV157" i="10"/>
  <c r="AZ215" i="10"/>
  <c r="AZ213" i="10"/>
  <c r="AZ208" i="10"/>
  <c r="AZ206" i="10"/>
  <c r="AZ204" i="10"/>
  <c r="AZ202" i="10"/>
  <c r="AZ200" i="10"/>
  <c r="AZ198" i="10"/>
  <c r="AZ195" i="10"/>
  <c r="AZ192" i="10"/>
  <c r="AZ190" i="10"/>
  <c r="AZ187" i="10"/>
  <c r="AZ185" i="10"/>
  <c r="AZ182" i="10"/>
  <c r="AZ179" i="10"/>
  <c r="AZ177" i="10"/>
  <c r="AZ175" i="10"/>
  <c r="AZ172" i="10"/>
  <c r="AZ169" i="10"/>
  <c r="AZ167" i="10"/>
  <c r="AZ165" i="10"/>
  <c r="AZ163" i="10"/>
  <c r="AZ160" i="10"/>
  <c r="AZ158" i="10"/>
  <c r="AZ153" i="10"/>
  <c r="AZ152" i="10"/>
  <c r="AZ74" i="10"/>
  <c r="AZ68" i="10"/>
  <c r="AZ65" i="10"/>
  <c r="AZ62" i="10"/>
  <c r="AZ60" i="10"/>
  <c r="AZ216" i="10"/>
  <c r="AZ214" i="10"/>
  <c r="AZ212" i="10"/>
  <c r="AZ207" i="10"/>
  <c r="AZ205" i="10"/>
  <c r="AZ203" i="10"/>
  <c r="AZ201" i="10"/>
  <c r="AZ199" i="10"/>
  <c r="AZ196" i="10"/>
  <c r="AZ194" i="10"/>
  <c r="AZ191" i="10"/>
  <c r="AZ189" i="10"/>
  <c r="AZ186" i="10"/>
  <c r="AZ183" i="10"/>
  <c r="AZ181" i="10"/>
  <c r="AZ178" i="10"/>
  <c r="AZ176" i="10"/>
  <c r="AZ173" i="10"/>
  <c r="AZ171" i="10"/>
  <c r="AZ168" i="10"/>
  <c r="AZ166" i="10"/>
  <c r="AZ164" i="10"/>
  <c r="AZ161" i="10"/>
  <c r="AZ159" i="10"/>
  <c r="AZ157" i="10"/>
  <c r="BD215" i="10"/>
  <c r="BD213" i="10"/>
  <c r="BD208" i="10"/>
  <c r="BD206" i="10"/>
  <c r="BD204" i="10"/>
  <c r="BD202" i="10"/>
  <c r="BD200" i="10"/>
  <c r="BD198" i="10"/>
  <c r="BD195" i="10"/>
  <c r="BD192" i="10"/>
  <c r="BD190" i="10"/>
  <c r="BD187" i="10"/>
  <c r="BD185" i="10"/>
  <c r="BD182" i="10"/>
  <c r="BD179" i="10"/>
  <c r="BD177" i="10"/>
  <c r="BD175" i="10"/>
  <c r="BD172" i="10"/>
  <c r="BD169" i="10"/>
  <c r="BD167" i="10"/>
  <c r="BD165" i="10"/>
  <c r="BD163" i="10"/>
  <c r="BD160" i="10"/>
  <c r="BD158" i="10"/>
  <c r="BD153" i="10"/>
  <c r="BD152" i="10"/>
  <c r="BD74" i="10"/>
  <c r="BD68" i="10"/>
  <c r="BD65" i="10"/>
  <c r="BD62" i="10"/>
  <c r="BD60" i="10"/>
  <c r="BD216" i="10"/>
  <c r="BD214" i="10"/>
  <c r="BD212" i="10"/>
  <c r="BD207" i="10"/>
  <c r="BD205" i="10"/>
  <c r="BD203" i="10"/>
  <c r="BD201" i="10"/>
  <c r="BD199" i="10"/>
  <c r="BD196" i="10"/>
  <c r="BD194" i="10"/>
  <c r="BD191" i="10"/>
  <c r="BD189" i="10"/>
  <c r="BD186" i="10"/>
  <c r="BD183" i="10"/>
  <c r="BD181" i="10"/>
  <c r="BD178" i="10"/>
  <c r="BD176" i="10"/>
  <c r="BD173" i="10"/>
  <c r="BD171" i="10"/>
  <c r="BD168" i="10"/>
  <c r="BD166" i="10"/>
  <c r="BD164" i="10"/>
  <c r="BD161" i="10"/>
  <c r="BD159" i="10"/>
  <c r="BD157" i="10"/>
  <c r="BV75" i="10"/>
  <c r="BL76" i="10"/>
  <c r="BI86" i="10"/>
  <c r="D83" i="10"/>
  <c r="BI83" i="10"/>
  <c r="BT83" i="10" s="1"/>
  <c r="BK83" i="10"/>
  <c r="BO84" i="10"/>
  <c r="BQ84" i="10"/>
  <c r="BU85" i="10"/>
  <c r="BT90" i="10"/>
  <c r="BX92" i="10"/>
  <c r="BT93" i="10"/>
  <c r="BI96" i="10"/>
  <c r="BO97" i="10"/>
  <c r="BV97" i="10" s="1"/>
  <c r="BQ97" i="10"/>
  <c r="BF101" i="10"/>
  <c r="BG101" i="10"/>
  <c r="BH101" i="10"/>
  <c r="D102" i="10"/>
  <c r="BF103" i="10"/>
  <c r="BV110" i="10"/>
  <c r="BL111" i="10"/>
  <c r="BM111" i="10"/>
  <c r="BN111" i="10"/>
  <c r="X112" i="10"/>
  <c r="X187" i="10" s="1"/>
  <c r="AN112" i="10"/>
  <c r="AN187" i="10" s="1"/>
  <c r="AS117" i="10"/>
  <c r="BO114" i="10"/>
  <c r="BV114" i="10" s="1"/>
  <c r="AW117" i="10"/>
  <c r="BP117" i="10" s="1"/>
  <c r="BP114" i="10"/>
  <c r="BA117" i="10"/>
  <c r="BP115" i="10"/>
  <c r="BI116" i="10"/>
  <c r="BT116" i="10" s="1"/>
  <c r="BK116" i="10"/>
  <c r="S117" i="10"/>
  <c r="BI117" i="10" s="1"/>
  <c r="BG119" i="10"/>
  <c r="BH119" i="10"/>
  <c r="BQ133" i="10"/>
  <c r="BI127" i="10"/>
  <c r="BT127" i="10" s="1"/>
  <c r="BK127" i="10"/>
  <c r="BO128" i="10"/>
  <c r="BQ128" i="10"/>
  <c r="BU129" i="10"/>
  <c r="BF131" i="10"/>
  <c r="BX145" i="10"/>
  <c r="BM146" i="10"/>
  <c r="M204" i="10"/>
  <c r="AO206" i="10"/>
  <c r="D283" i="10"/>
  <c r="E292" i="10"/>
  <c r="I292" i="10"/>
  <c r="BG283" i="10"/>
  <c r="M292" i="10"/>
  <c r="BH283" i="10"/>
  <c r="Q292" i="10"/>
  <c r="U292" i="10"/>
  <c r="Y292" i="10"/>
  <c r="AC292" i="10"/>
  <c r="AG292" i="10"/>
  <c r="BL292" i="10" s="1"/>
  <c r="AK292" i="10"/>
  <c r="AO292" i="10"/>
  <c r="BN292" i="10" s="1"/>
  <c r="AS292" i="10"/>
  <c r="BO292" i="10" s="1"/>
  <c r="BV292" i="10" s="1"/>
  <c r="AW292" i="10"/>
  <c r="BA292" i="10"/>
  <c r="BF283" i="10"/>
  <c r="BL284" i="10"/>
  <c r="BM284" i="10"/>
  <c r="BN284" i="10"/>
  <c r="BS285" i="10"/>
  <c r="BX286" i="10"/>
  <c r="BI287" i="10"/>
  <c r="BT287" i="10" s="1"/>
  <c r="BK287" i="10"/>
  <c r="BV290" i="10"/>
  <c r="BU290" i="10"/>
  <c r="BU291" i="10"/>
  <c r="M293" i="10"/>
  <c r="AC293" i="10"/>
  <c r="AS293" i="10"/>
  <c r="H293" i="10"/>
  <c r="L293" i="10"/>
  <c r="P293" i="10"/>
  <c r="T293" i="10"/>
  <c r="X293" i="10"/>
  <c r="AB293" i="10"/>
  <c r="AF293" i="10"/>
  <c r="AJ293" i="10"/>
  <c r="AN293" i="10"/>
  <c r="BO294" i="10"/>
  <c r="AV293" i="10"/>
  <c r="AZ293" i="10"/>
  <c r="BD293" i="10"/>
  <c r="BG296" i="10"/>
  <c r="BH296" i="10"/>
  <c r="BI296" i="10"/>
  <c r="AR298" i="10"/>
  <c r="AV306" i="10"/>
  <c r="BI312" i="10"/>
  <c r="BT312" i="10" s="1"/>
  <c r="BK312" i="10"/>
  <c r="BO313" i="10"/>
  <c r="BQ313" i="10"/>
  <c r="BU314" i="10"/>
  <c r="BL323" i="10"/>
  <c r="BS318" i="10"/>
  <c r="BF321" i="10"/>
  <c r="I323" i="10"/>
  <c r="BG323" i="10" s="1"/>
  <c r="Y323" i="10"/>
  <c r="D323" i="10" s="1"/>
  <c r="AO323" i="10"/>
  <c r="BN323" i="10" s="1"/>
  <c r="BF323" i="10"/>
  <c r="BP325" i="10"/>
  <c r="BI326" i="10"/>
  <c r="BT326" i="10" s="1"/>
  <c r="BK326" i="10"/>
  <c r="S327" i="10"/>
  <c r="BI327" i="10" s="1"/>
  <c r="AI327" i="10"/>
  <c r="BI329" i="10"/>
  <c r="BT329" i="10" s="1"/>
  <c r="BJ329" i="10"/>
  <c r="BO330" i="10"/>
  <c r="BQ330" i="10"/>
  <c r="BU331" i="10"/>
  <c r="BS332" i="10"/>
  <c r="AW333" i="10"/>
  <c r="BF337" i="10"/>
  <c r="BO341" i="10"/>
  <c r="BP341" i="10"/>
  <c r="BQ341" i="10"/>
  <c r="D341" i="10"/>
  <c r="BF344" i="10"/>
  <c r="I346" i="10"/>
  <c r="BG346" i="10" s="1"/>
  <c r="Y346" i="10"/>
  <c r="AO346" i="10"/>
  <c r="BP348" i="10"/>
  <c r="BX348" i="10" s="1"/>
  <c r="BI349" i="10"/>
  <c r="BK349" i="10"/>
  <c r="S350" i="10"/>
  <c r="BI350" i="10" s="1"/>
  <c r="AI350" i="10"/>
  <c r="BM350" i="10" s="1"/>
  <c r="BI352" i="10"/>
  <c r="BO353" i="10"/>
  <c r="BQ353" i="10"/>
  <c r="BU354" i="10"/>
  <c r="BS355" i="10"/>
  <c r="BF358" i="10"/>
  <c r="BI360" i="10"/>
  <c r="BK360" i="10"/>
  <c r="BO361" i="10"/>
  <c r="BV361" i="10" s="1"/>
  <c r="BQ361" i="10"/>
  <c r="M362" i="10"/>
  <c r="AS362" i="10"/>
  <c r="BI369" i="10"/>
  <c r="BJ369" i="10"/>
  <c r="BK369" i="10"/>
  <c r="BJ368" i="10"/>
  <c r="BM369" i="10"/>
  <c r="BX369" i="10" s="1"/>
  <c r="BP7" i="11"/>
  <c r="BI8" i="11"/>
  <c r="BT8" i="11" s="1"/>
  <c r="BK8" i="11"/>
  <c r="BO9" i="11"/>
  <c r="BX9" i="11" s="1"/>
  <c r="BQ9" i="11"/>
  <c r="BU10" i="11"/>
  <c r="BS11" i="11"/>
  <c r="BR11" i="11"/>
  <c r="BF14" i="11"/>
  <c r="O15" i="11"/>
  <c r="BF16" i="11"/>
  <c r="BI18" i="11"/>
  <c r="BT18" i="11" s="1"/>
  <c r="BK18" i="11"/>
  <c r="BQ19" i="11"/>
  <c r="BT20" i="11"/>
  <c r="BU20" i="11"/>
  <c r="BS21" i="11"/>
  <c r="BF22" i="11"/>
  <c r="BU36" i="11"/>
  <c r="BW283" i="9"/>
  <c r="BW284" i="9"/>
  <c r="BV284" i="9"/>
  <c r="BU285" i="9"/>
  <c r="BW289" i="9"/>
  <c r="BS289" i="9"/>
  <c r="BR289" i="9"/>
  <c r="BZ290" i="9"/>
  <c r="BY290" i="9"/>
  <c r="BW291" i="9"/>
  <c r="BL292" i="9"/>
  <c r="BM292" i="9"/>
  <c r="BU294" i="9"/>
  <c r="BU293" i="9" s="1"/>
  <c r="BR298" i="9"/>
  <c r="BW298" i="9"/>
  <c r="V306" i="9"/>
  <c r="BW304" i="9"/>
  <c r="BV304" i="9"/>
  <c r="BA303" i="9"/>
  <c r="BA306" i="9" s="1"/>
  <c r="AW303" i="9"/>
  <c r="AW306" i="9" s="1"/>
  <c r="AS303" i="9"/>
  <c r="AS306" i="9" s="1"/>
  <c r="AO303" i="9"/>
  <c r="AO306" i="9" s="1"/>
  <c r="AK303" i="9"/>
  <c r="AK306" i="9" s="1"/>
  <c r="AG303" i="9"/>
  <c r="AG306" i="9" s="1"/>
  <c r="AC303" i="9"/>
  <c r="AC306" i="9" s="1"/>
  <c r="Y303" i="9"/>
  <c r="Y306" i="9" s="1"/>
  <c r="U303" i="9"/>
  <c r="U306" i="9" s="1"/>
  <c r="Q303" i="9"/>
  <c r="Q306" i="9" s="1"/>
  <c r="M303" i="9"/>
  <c r="I303" i="9"/>
  <c r="E303" i="9"/>
  <c r="BD303" i="9"/>
  <c r="BD306" i="9" s="1"/>
  <c r="AZ303" i="9"/>
  <c r="AV303" i="9"/>
  <c r="AR303" i="9"/>
  <c r="AN303" i="9"/>
  <c r="AN306" i="9" s="1"/>
  <c r="AJ303" i="9"/>
  <c r="AJ306" i="9" s="1"/>
  <c r="AF303" i="9"/>
  <c r="AF306" i="9" s="1"/>
  <c r="AB303" i="9"/>
  <c r="AB306" i="9" s="1"/>
  <c r="X303" i="9"/>
  <c r="X306" i="9" s="1"/>
  <c r="T303" i="9"/>
  <c r="T306" i="9" s="1"/>
  <c r="P303" i="9"/>
  <c r="P306" i="9" s="1"/>
  <c r="L303" i="9"/>
  <c r="L306" i="9" s="1"/>
  <c r="H303" i="9"/>
  <c r="H306" i="9" s="1"/>
  <c r="BC303" i="9"/>
  <c r="BC306" i="9" s="1"/>
  <c r="AY303" i="9"/>
  <c r="AY306" i="9" s="1"/>
  <c r="AU303" i="9"/>
  <c r="AU306" i="9" s="1"/>
  <c r="AQ303" i="9"/>
  <c r="AQ306" i="9" s="1"/>
  <c r="AM303" i="9"/>
  <c r="AI303" i="9"/>
  <c r="AE303" i="9"/>
  <c r="AA303" i="9"/>
  <c r="AA306" i="9" s="1"/>
  <c r="W303" i="9"/>
  <c r="W306" i="9" s="1"/>
  <c r="S303" i="9"/>
  <c r="S306" i="9" s="1"/>
  <c r="O303" i="9"/>
  <c r="O306" i="9" s="1"/>
  <c r="K303" i="9"/>
  <c r="K306" i="9" s="1"/>
  <c r="G303" i="9"/>
  <c r="G306" i="9" s="1"/>
  <c r="BU313" i="9"/>
  <c r="BW317" i="9"/>
  <c r="BU320" i="9"/>
  <c r="BF323" i="9"/>
  <c r="BG323" i="9"/>
  <c r="BU325" i="9"/>
  <c r="BF327" i="9"/>
  <c r="BU330" i="9"/>
  <c r="BF333" i="9"/>
  <c r="BG333" i="9"/>
  <c r="BU335" i="9"/>
  <c r="BF337" i="9"/>
  <c r="BU340" i="9"/>
  <c r="BV341" i="9"/>
  <c r="BU345" i="9"/>
  <c r="BV346" i="9"/>
  <c r="BW352" i="9"/>
  <c r="BU355" i="9"/>
  <c r="BW359" i="9"/>
  <c r="BS359" i="9"/>
  <c r="BR359" i="9"/>
  <c r="BW360" i="9"/>
  <c r="BF5" i="10"/>
  <c r="H27" i="10"/>
  <c r="H6" i="10"/>
  <c r="L27" i="10"/>
  <c r="P27" i="10"/>
  <c r="T27" i="10"/>
  <c r="X27" i="10"/>
  <c r="AB27" i="10"/>
  <c r="AB6" i="10"/>
  <c r="AF27" i="10"/>
  <c r="AJ27" i="10"/>
  <c r="AN27" i="10"/>
  <c r="AR27" i="10"/>
  <c r="BO15" i="10"/>
  <c r="AV27" i="10"/>
  <c r="AZ27" i="10"/>
  <c r="BQ15" i="10"/>
  <c r="BD27" i="10"/>
  <c r="BD28" i="10" s="1"/>
  <c r="BF9" i="10"/>
  <c r="BV12" i="10"/>
  <c r="BL13" i="10"/>
  <c r="BM13" i="10"/>
  <c r="BF14" i="10"/>
  <c r="BG14" i="10"/>
  <c r="AW15" i="10"/>
  <c r="BF16" i="10"/>
  <c r="BG16" i="10"/>
  <c r="BF19" i="10"/>
  <c r="BI23" i="10"/>
  <c r="BT23" i="10" s="1"/>
  <c r="BL23" i="10"/>
  <c r="BM23" i="10"/>
  <c r="BF24" i="10"/>
  <c r="BG24" i="10"/>
  <c r="BO24" i="10"/>
  <c r="BV24" i="10" s="1"/>
  <c r="BF31" i="10"/>
  <c r="BF33" i="10"/>
  <c r="BK36" i="10"/>
  <c r="BO47" i="10"/>
  <c r="BI38" i="10"/>
  <c r="BL38" i="10"/>
  <c r="BM38" i="10"/>
  <c r="BF39" i="10"/>
  <c r="BG39" i="10"/>
  <c r="BO39" i="10"/>
  <c r="BV39" i="10" s="1"/>
  <c r="BF42" i="10"/>
  <c r="BK44" i="10"/>
  <c r="BQ45" i="10"/>
  <c r="BX45" i="10" s="1"/>
  <c r="BI46" i="10"/>
  <c r="BT46" i="10" s="1"/>
  <c r="BL46" i="10"/>
  <c r="BM46" i="10"/>
  <c r="G47" i="10"/>
  <c r="W47" i="10"/>
  <c r="AM47" i="10"/>
  <c r="BN47" i="10" s="1"/>
  <c r="BC47" i="10"/>
  <c r="G52" i="10"/>
  <c r="K52" i="10"/>
  <c r="O52" i="10"/>
  <c r="BI48" i="10"/>
  <c r="W52" i="10"/>
  <c r="AA52" i="10"/>
  <c r="AE52" i="10"/>
  <c r="BM48" i="10"/>
  <c r="AM52" i="10"/>
  <c r="AQ52" i="10"/>
  <c r="AU52" i="10"/>
  <c r="AY52" i="10"/>
  <c r="BC52" i="10"/>
  <c r="BF49" i="10"/>
  <c r="BG49" i="10"/>
  <c r="BO49" i="10"/>
  <c r="BV49" i="10" s="1"/>
  <c r="BO50" i="10"/>
  <c r="BQ50" i="10"/>
  <c r="BI51" i="10"/>
  <c r="BT51" i="10" s="1"/>
  <c r="BK51" i="10"/>
  <c r="BM54" i="10"/>
  <c r="BN54" i="10"/>
  <c r="BP54" i="10"/>
  <c r="BV54" i="10" s="1"/>
  <c r="BQ54" i="10"/>
  <c r="BG55" i="10"/>
  <c r="BH55" i="10"/>
  <c r="BJ55" i="10"/>
  <c r="BT55" i="10" s="1"/>
  <c r="BK55" i="10"/>
  <c r="BR56" i="10"/>
  <c r="BW56" i="10"/>
  <c r="AR69" i="10"/>
  <c r="AV69" i="10"/>
  <c r="AZ69" i="10"/>
  <c r="BD69" i="10"/>
  <c r="BI73" i="10"/>
  <c r="BF75" i="10"/>
  <c r="BM76" i="10"/>
  <c r="BN76" i="10"/>
  <c r="BP76" i="10"/>
  <c r="BQ76" i="10"/>
  <c r="BL83" i="10"/>
  <c r="BM83" i="10"/>
  <c r="BF84" i="10"/>
  <c r="BG84" i="10"/>
  <c r="BQ85" i="10"/>
  <c r="BV85" i="10" s="1"/>
  <c r="AA86" i="10"/>
  <c r="BK86" i="10" s="1"/>
  <c r="BV88" i="10"/>
  <c r="BF90" i="10"/>
  <c r="BF91" i="10"/>
  <c r="BH91" i="10"/>
  <c r="BV92" i="10"/>
  <c r="BU92" i="10"/>
  <c r="BL93" i="10"/>
  <c r="BM93" i="10"/>
  <c r="BN93" i="10"/>
  <c r="G98" i="10"/>
  <c r="K98" i="10"/>
  <c r="K173" i="10" s="1"/>
  <c r="O98" i="10"/>
  <c r="S98" i="10"/>
  <c r="W98" i="10"/>
  <c r="AA98" i="10"/>
  <c r="AA173" i="10" s="1"/>
  <c r="AE98" i="10"/>
  <c r="BM96" i="10"/>
  <c r="AM98" i="10"/>
  <c r="AQ98" i="10"/>
  <c r="AQ134" i="10" s="1"/>
  <c r="AU98" i="10"/>
  <c r="AU134" i="10" s="1"/>
  <c r="AY98" i="10"/>
  <c r="BC98" i="10"/>
  <c r="BC134" i="10" s="1"/>
  <c r="BF97" i="10"/>
  <c r="BG97" i="10"/>
  <c r="T104" i="10"/>
  <c r="AF104" i="10"/>
  <c r="AR104" i="10"/>
  <c r="BO104" i="10" s="1"/>
  <c r="AV104" i="10"/>
  <c r="AZ104" i="10"/>
  <c r="BQ104" i="10" s="1"/>
  <c r="BD104" i="10"/>
  <c r="BK101" i="10"/>
  <c r="BT101" i="10" s="1"/>
  <c r="BV101" i="10"/>
  <c r="BN102" i="10"/>
  <c r="BQ102" i="10"/>
  <c r="BP106" i="10"/>
  <c r="BG110" i="10"/>
  <c r="BH110" i="10"/>
  <c r="BQ111" i="10"/>
  <c r="BV111" i="10" s="1"/>
  <c r="AR112" i="10"/>
  <c r="AC117" i="10"/>
  <c r="AC192" i="10" s="1"/>
  <c r="BO115" i="10"/>
  <c r="BX115" i="10" s="1"/>
  <c r="BQ115" i="10"/>
  <c r="BL116" i="10"/>
  <c r="BM116" i="10"/>
  <c r="G117" i="10"/>
  <c r="W117" i="10"/>
  <c r="AM117" i="10"/>
  <c r="F121" i="10"/>
  <c r="F196" i="10" s="1"/>
  <c r="J121" i="10"/>
  <c r="N121" i="10"/>
  <c r="R121" i="10"/>
  <c r="V121" i="10"/>
  <c r="BJ121" i="10" s="1"/>
  <c r="Z121" i="10"/>
  <c r="AD121" i="10"/>
  <c r="AH121" i="10"/>
  <c r="AL121" i="10"/>
  <c r="AL196" i="10" s="1"/>
  <c r="AP121" i="10"/>
  <c r="AT121" i="10"/>
  <c r="BF120" i="10"/>
  <c r="BO126" i="10"/>
  <c r="BV126" i="10" s="1"/>
  <c r="BQ126" i="10"/>
  <c r="BL127" i="10"/>
  <c r="BM127" i="10"/>
  <c r="BF128" i="10"/>
  <c r="BG128" i="10"/>
  <c r="BQ129" i="10"/>
  <c r="BV129" i="10" s="1"/>
  <c r="BI131" i="10"/>
  <c r="BK131" i="10"/>
  <c r="BO132" i="10"/>
  <c r="BQ132" i="10"/>
  <c r="AS133" i="10"/>
  <c r="BO133" i="10" s="1"/>
  <c r="AR146" i="10"/>
  <c r="BO146" i="10" s="1"/>
  <c r="BV146" i="10" s="1"/>
  <c r="BO145" i="10"/>
  <c r="BV145" i="10" s="1"/>
  <c r="BP145" i="10"/>
  <c r="AV146" i="10"/>
  <c r="BP146" i="10" s="1"/>
  <c r="BQ146" i="10"/>
  <c r="I179" i="10"/>
  <c r="M206" i="10"/>
  <c r="F292" i="10"/>
  <c r="J292" i="10"/>
  <c r="N292" i="10"/>
  <c r="R292" i="10"/>
  <c r="BI292" i="10" s="1"/>
  <c r="V292" i="10"/>
  <c r="Z292" i="10"/>
  <c r="AD292" i="10"/>
  <c r="AH292" i="10"/>
  <c r="AL292" i="10"/>
  <c r="AP292" i="10"/>
  <c r="AT292" i="10"/>
  <c r="AX292" i="10"/>
  <c r="BB292" i="10"/>
  <c r="BJ283" i="10"/>
  <c r="BP284" i="10"/>
  <c r="BV284" i="10" s="1"/>
  <c r="BQ284" i="10"/>
  <c r="BI285" i="10"/>
  <c r="BJ285" i="10"/>
  <c r="BK285" i="10"/>
  <c r="BW285" i="10" s="1"/>
  <c r="BL285" i="10"/>
  <c r="BV286" i="10"/>
  <c r="BU286" i="10"/>
  <c r="BL287" i="10"/>
  <c r="BM287" i="10"/>
  <c r="BF288" i="10"/>
  <c r="BH288" i="10"/>
  <c r="BF290" i="10"/>
  <c r="BG290" i="10"/>
  <c r="BH290" i="10"/>
  <c r="BP291" i="10"/>
  <c r="BX291" i="10" s="1"/>
  <c r="BQ291" i="10"/>
  <c r="Q293" i="10"/>
  <c r="AG293" i="10"/>
  <c r="AW293" i="10"/>
  <c r="BF294" i="10"/>
  <c r="BG294" i="10"/>
  <c r="BG293" i="10" s="1"/>
  <c r="BH294" i="10"/>
  <c r="F298" i="10"/>
  <c r="BF298" i="10" s="1"/>
  <c r="J298" i="10"/>
  <c r="N298" i="10"/>
  <c r="R298" i="10"/>
  <c r="BI298" i="10" s="1"/>
  <c r="V298" i="10"/>
  <c r="BJ298" i="10" s="1"/>
  <c r="Z298" i="10"/>
  <c r="BK298" i="10" s="1"/>
  <c r="AD298" i="10"/>
  <c r="AH298" i="10"/>
  <c r="AL298" i="10"/>
  <c r="BM298" i="10" s="1"/>
  <c r="AP298" i="10"/>
  <c r="BN298" i="10" s="1"/>
  <c r="AT298" i="10"/>
  <c r="AX298" i="10"/>
  <c r="BB298" i="10"/>
  <c r="BQ298" i="10" s="1"/>
  <c r="BM296" i="10"/>
  <c r="BF297" i="10"/>
  <c r="AV298" i="10"/>
  <c r="BP298" i="10" s="1"/>
  <c r="BF302" i="10"/>
  <c r="BG302" i="10"/>
  <c r="BG303" i="10"/>
  <c r="BL312" i="10"/>
  <c r="BM312" i="10"/>
  <c r="BF313" i="10"/>
  <c r="BG313" i="10"/>
  <c r="BQ314" i="10"/>
  <c r="BX314" i="10" s="1"/>
  <c r="BO323" i="10"/>
  <c r="BQ323" i="10"/>
  <c r="BK318" i="10"/>
  <c r="BT318" i="10" s="1"/>
  <c r="BF319" i="10"/>
  <c r="BI321" i="10"/>
  <c r="BK321" i="10"/>
  <c r="BO322" i="10"/>
  <c r="BQ322" i="10"/>
  <c r="BX322" i="10" s="1"/>
  <c r="M323" i="10"/>
  <c r="BH323" i="10" s="1"/>
  <c r="AS323" i="10"/>
  <c r="BO325" i="10"/>
  <c r="BL326" i="10"/>
  <c r="BM326" i="10"/>
  <c r="G327" i="10"/>
  <c r="W327" i="10"/>
  <c r="BJ327" i="10" s="1"/>
  <c r="AM327" i="10"/>
  <c r="G333" i="10"/>
  <c r="K333" i="10"/>
  <c r="O333" i="10"/>
  <c r="S333" i="10"/>
  <c r="W333" i="10"/>
  <c r="BJ333" i="10" s="1"/>
  <c r="AA333" i="10"/>
  <c r="BK333" i="10" s="1"/>
  <c r="AE333" i="10"/>
  <c r="BL333" i="10" s="1"/>
  <c r="BM329" i="10"/>
  <c r="AM333" i="10"/>
  <c r="AQ333" i="10"/>
  <c r="AU333" i="10"/>
  <c r="AY333" i="10"/>
  <c r="BC333" i="10"/>
  <c r="BN329" i="10"/>
  <c r="BF330" i="10"/>
  <c r="BG330" i="10"/>
  <c r="BQ331" i="10"/>
  <c r="BV331" i="10" s="1"/>
  <c r="BK332" i="10"/>
  <c r="BT332" i="10" s="1"/>
  <c r="E333" i="10"/>
  <c r="BJ337" i="10"/>
  <c r="BK337" i="10"/>
  <c r="BL335" i="10"/>
  <c r="BF336" i="10"/>
  <c r="BF339" i="10"/>
  <c r="I341" i="10"/>
  <c r="BG341" i="10" s="1"/>
  <c r="BF341" i="10"/>
  <c r="G346" i="10"/>
  <c r="D346" i="10" s="1"/>
  <c r="K346" i="10"/>
  <c r="O346" i="10"/>
  <c r="S346" i="10"/>
  <c r="BI346" i="10" s="1"/>
  <c r="BI343" i="10"/>
  <c r="BW343" i="10" s="1"/>
  <c r="W346" i="10"/>
  <c r="BJ343" i="10"/>
  <c r="AA346" i="10"/>
  <c r="AE346" i="10"/>
  <c r="BL346" i="10" s="1"/>
  <c r="AI346" i="10"/>
  <c r="BM346" i="10" s="1"/>
  <c r="BM343" i="10"/>
  <c r="AM346" i="10"/>
  <c r="BN346" i="10" s="1"/>
  <c r="BN343" i="10"/>
  <c r="AQ346" i="10"/>
  <c r="AU346" i="10"/>
  <c r="AY346" i="10"/>
  <c r="BC346" i="10"/>
  <c r="BP343" i="10"/>
  <c r="BI344" i="10"/>
  <c r="BK344" i="10"/>
  <c r="BO345" i="10"/>
  <c r="BV345" i="10" s="1"/>
  <c r="BQ345" i="10"/>
  <c r="M346" i="10"/>
  <c r="BH346" i="10" s="1"/>
  <c r="AS346" i="10"/>
  <c r="BO348" i="10"/>
  <c r="BL349" i="10"/>
  <c r="BM349" i="10"/>
  <c r="W350" i="10"/>
  <c r="BJ350" i="10" s="1"/>
  <c r="AM350" i="10"/>
  <c r="G362" i="10"/>
  <c r="K362" i="10"/>
  <c r="O362" i="10"/>
  <c r="S362" i="10"/>
  <c r="W362" i="10"/>
  <c r="BJ362" i="10" s="1"/>
  <c r="AA362" i="10"/>
  <c r="BK362" i="10" s="1"/>
  <c r="AE362" i="10"/>
  <c r="BL362" i="10" s="1"/>
  <c r="BM352" i="10"/>
  <c r="AM362" i="10"/>
  <c r="AQ362" i="10"/>
  <c r="AU362" i="10"/>
  <c r="AY362" i="10"/>
  <c r="BC362" i="10"/>
  <c r="BF353" i="10"/>
  <c r="BG353" i="10"/>
  <c r="BQ354" i="10"/>
  <c r="BV354" i="10" s="1"/>
  <c r="BK355" i="10"/>
  <c r="BT355" i="10" s="1"/>
  <c r="BF356" i="10"/>
  <c r="BI358" i="10"/>
  <c r="BT358" i="10" s="1"/>
  <c r="BK358" i="10"/>
  <c r="BO359" i="10"/>
  <c r="BQ359" i="10"/>
  <c r="BX359" i="10" s="1"/>
  <c r="BL360" i="10"/>
  <c r="BM360" i="10"/>
  <c r="BF361" i="10"/>
  <c r="BG361" i="10"/>
  <c r="AW362" i="10"/>
  <c r="BL368" i="10"/>
  <c r="BM368" i="10"/>
  <c r="BN368" i="10"/>
  <c r="BN369" i="10"/>
  <c r="BO5" i="11"/>
  <c r="BQ5" i="11"/>
  <c r="BX5" i="11" s="1"/>
  <c r="H6" i="11"/>
  <c r="H27" i="11"/>
  <c r="H28" i="11" s="1"/>
  <c r="L27" i="11"/>
  <c r="L28" i="11" s="1"/>
  <c r="P27" i="11"/>
  <c r="P28" i="11" s="1"/>
  <c r="T27" i="11"/>
  <c r="T28" i="11" s="1"/>
  <c r="X27" i="11"/>
  <c r="X28" i="11" s="1"/>
  <c r="AB6" i="11"/>
  <c r="AB27" i="11"/>
  <c r="AB28" i="11" s="1"/>
  <c r="AF27" i="11"/>
  <c r="AF28" i="11" s="1"/>
  <c r="AJ27" i="11"/>
  <c r="AJ28" i="11" s="1"/>
  <c r="AN27" i="11"/>
  <c r="AN28" i="11" s="1"/>
  <c r="BO7" i="11"/>
  <c r="BV7" i="11" s="1"/>
  <c r="AV27" i="11"/>
  <c r="AZ27" i="11"/>
  <c r="BD27" i="11"/>
  <c r="BD28" i="11" s="1"/>
  <c r="BL8" i="11"/>
  <c r="BM8" i="11"/>
  <c r="BF9" i="11"/>
  <c r="BG9" i="11"/>
  <c r="BO10" i="11"/>
  <c r="BQ10" i="11"/>
  <c r="BI11" i="11"/>
  <c r="BW11" i="11" s="1"/>
  <c r="BJ11" i="11"/>
  <c r="BK11" i="11"/>
  <c r="BF12" i="11"/>
  <c r="BI14" i="11"/>
  <c r="BT14" i="11" s="1"/>
  <c r="BK14" i="11"/>
  <c r="AI15" i="11"/>
  <c r="BP15" i="11"/>
  <c r="BI16" i="11"/>
  <c r="BT16" i="11" s="1"/>
  <c r="BK16" i="11"/>
  <c r="BO17" i="11"/>
  <c r="BQ17" i="11"/>
  <c r="BL18" i="11"/>
  <c r="BM18" i="11"/>
  <c r="BF19" i="11"/>
  <c r="BG19" i="11"/>
  <c r="BO19" i="11"/>
  <c r="BV19" i="11" s="1"/>
  <c r="BO20" i="11"/>
  <c r="BQ20" i="11"/>
  <c r="BI21" i="11"/>
  <c r="BT21" i="11" s="1"/>
  <c r="BK21" i="11"/>
  <c r="BK22" i="11"/>
  <c r="BU23" i="11"/>
  <c r="BX23" i="11"/>
  <c r="BI24" i="11"/>
  <c r="BL24" i="11"/>
  <c r="BM24" i="11"/>
  <c r="BW25" i="11"/>
  <c r="BS25" i="11"/>
  <c r="BU29" i="11"/>
  <c r="BX29" i="11"/>
  <c r="BU40" i="11"/>
  <c r="BX284" i="9"/>
  <c r="BR288" i="9"/>
  <c r="BO292" i="9"/>
  <c r="BQ292" i="9"/>
  <c r="BX296" i="9"/>
  <c r="BT298" i="9"/>
  <c r="J303" i="9"/>
  <c r="J306" i="9" s="1"/>
  <c r="Z303" i="9"/>
  <c r="AP303" i="9"/>
  <c r="AP306" i="9" s="1"/>
  <c r="BX304" i="9"/>
  <c r="BW322" i="9"/>
  <c r="BS322" i="9"/>
  <c r="BR322" i="9"/>
  <c r="BI323" i="9"/>
  <c r="BT323" i="9" s="1"/>
  <c r="BK323" i="9"/>
  <c r="BI327" i="9"/>
  <c r="BK327" i="9"/>
  <c r="BW332" i="9"/>
  <c r="BS332" i="9"/>
  <c r="BR332" i="9"/>
  <c r="BI333" i="9"/>
  <c r="BT333" i="9" s="1"/>
  <c r="BK333" i="9"/>
  <c r="BI337" i="9"/>
  <c r="BK337" i="9"/>
  <c r="BW341" i="9"/>
  <c r="BS341" i="9"/>
  <c r="BR341" i="9"/>
  <c r="BW346" i="9"/>
  <c r="BS346" i="9"/>
  <c r="BR346" i="9"/>
  <c r="BF350" i="9"/>
  <c r="BW357" i="9"/>
  <c r="BS357" i="9"/>
  <c r="BR357" i="9"/>
  <c r="BO362" i="9"/>
  <c r="BX362" i="9" s="1"/>
  <c r="BQ362" i="9"/>
  <c r="BF369" i="9"/>
  <c r="BI5" i="10"/>
  <c r="BT5" i="10" s="1"/>
  <c r="BK5" i="10"/>
  <c r="BF7" i="10"/>
  <c r="BI9" i="10"/>
  <c r="BT9" i="10" s="1"/>
  <c r="BK9" i="10"/>
  <c r="BO10" i="10"/>
  <c r="BQ10" i="10"/>
  <c r="BU11" i="10"/>
  <c r="BX11" i="10"/>
  <c r="BW12" i="10"/>
  <c r="BS12" i="10"/>
  <c r="BR12" i="10"/>
  <c r="BO13" i="10"/>
  <c r="BV13" i="10" s="1"/>
  <c r="BQ13" i="10"/>
  <c r="BI14" i="10"/>
  <c r="BK14" i="10"/>
  <c r="E15" i="10"/>
  <c r="BI16" i="10"/>
  <c r="BK16" i="10"/>
  <c r="BF17" i="10"/>
  <c r="BI19" i="10"/>
  <c r="BT19" i="10" s="1"/>
  <c r="BK19" i="10"/>
  <c r="BO20" i="10"/>
  <c r="BQ20" i="10"/>
  <c r="BT21" i="10"/>
  <c r="BU21" i="10"/>
  <c r="BX21" i="10"/>
  <c r="BW22" i="10"/>
  <c r="BS22" i="10"/>
  <c r="BR22" i="10"/>
  <c r="BV22" i="10"/>
  <c r="BO23" i="10"/>
  <c r="BV23" i="10" s="1"/>
  <c r="BQ23" i="10"/>
  <c r="BI24" i="10"/>
  <c r="BK24" i="10"/>
  <c r="BF25" i="10"/>
  <c r="BF29" i="10"/>
  <c r="BK31" i="10"/>
  <c r="BK33" i="10"/>
  <c r="BQ34" i="10"/>
  <c r="BR34" i="10" s="1"/>
  <c r="BI36" i="10"/>
  <c r="BT36" i="10" s="1"/>
  <c r="BL36" i="10"/>
  <c r="BM36" i="10"/>
  <c r="E47" i="10"/>
  <c r="BG37" i="10"/>
  <c r="M47" i="10"/>
  <c r="Q47" i="10"/>
  <c r="U47" i="10"/>
  <c r="Y47" i="10"/>
  <c r="AC47" i="10"/>
  <c r="AG47" i="10"/>
  <c r="AK47" i="10"/>
  <c r="AO47" i="10"/>
  <c r="AW47" i="10"/>
  <c r="BP47" i="10" s="1"/>
  <c r="BA47" i="10"/>
  <c r="BQ47" i="10" s="1"/>
  <c r="BH37" i="10"/>
  <c r="BO38" i="10"/>
  <c r="BQ38" i="10"/>
  <c r="BI39" i="10"/>
  <c r="BT39" i="10" s="1"/>
  <c r="BK39" i="10"/>
  <c r="BF40" i="10"/>
  <c r="BK42" i="10"/>
  <c r="BI44" i="10"/>
  <c r="BT44" i="10" s="1"/>
  <c r="BL44" i="10"/>
  <c r="BM44" i="10"/>
  <c r="BF45" i="10"/>
  <c r="BG45" i="10"/>
  <c r="BV45" i="10"/>
  <c r="BO46" i="10"/>
  <c r="BQ46" i="10"/>
  <c r="K47" i="10"/>
  <c r="AA47" i="10"/>
  <c r="BK47" i="10" s="1"/>
  <c r="AQ47" i="10"/>
  <c r="BI49" i="10"/>
  <c r="BK49" i="10"/>
  <c r="BF50" i="10"/>
  <c r="BH54" i="10"/>
  <c r="BL55" i="10"/>
  <c r="BN55" i="10"/>
  <c r="BT56" i="10"/>
  <c r="L61" i="10"/>
  <c r="BM73" i="10"/>
  <c r="BG75" i="10"/>
  <c r="BH75" i="10"/>
  <c r="BJ75" i="10"/>
  <c r="BT75" i="10" s="1"/>
  <c r="BK75" i="10"/>
  <c r="BF76" i="10"/>
  <c r="BH76" i="10"/>
  <c r="BV82" i="10"/>
  <c r="BQ86" i="10"/>
  <c r="BD134" i="10"/>
  <c r="BQ83" i="10"/>
  <c r="BV83" i="10" s="1"/>
  <c r="BK84" i="10"/>
  <c r="BF85" i="10"/>
  <c r="BP89" i="10"/>
  <c r="BV89" i="10" s="1"/>
  <c r="BQ89" i="10"/>
  <c r="D91" i="10"/>
  <c r="BT91" i="10"/>
  <c r="BV91" i="10"/>
  <c r="BW92" i="10"/>
  <c r="BS92" i="10"/>
  <c r="BR92" i="10"/>
  <c r="BT92" i="10"/>
  <c r="BP93" i="10"/>
  <c r="BV93" i="10" s="1"/>
  <c r="BQ93" i="10"/>
  <c r="AR94" i="10"/>
  <c r="BO94" i="10" s="1"/>
  <c r="BO98" i="10"/>
  <c r="BV98" i="10" s="1"/>
  <c r="BP98" i="10"/>
  <c r="BQ98" i="10"/>
  <c r="BJ97" i="10"/>
  <c r="BK97" i="10"/>
  <c r="BT97" i="10" s="1"/>
  <c r="P104" i="10"/>
  <c r="BJ100" i="10"/>
  <c r="AB104" i="10"/>
  <c r="BL101" i="10"/>
  <c r="BJ102" i="10"/>
  <c r="BM102" i="10"/>
  <c r="BU102" i="10" s="1"/>
  <c r="BV106" i="10"/>
  <c r="BQ108" i="10"/>
  <c r="F112" i="10"/>
  <c r="BF112" i="10" s="1"/>
  <c r="J112" i="10"/>
  <c r="N112" i="10"/>
  <c r="N187" i="10" s="1"/>
  <c r="R112" i="10"/>
  <c r="BI112" i="10" s="1"/>
  <c r="V112" i="10"/>
  <c r="Z112" i="10"/>
  <c r="AD112" i="10"/>
  <c r="AD187" i="10" s="1"/>
  <c r="AH112" i="10"/>
  <c r="BL112" i="10" s="1"/>
  <c r="AL112" i="10"/>
  <c r="BM112" i="10" s="1"/>
  <c r="AP112" i="10"/>
  <c r="AT112" i="10"/>
  <c r="AT134" i="10" s="1"/>
  <c r="AX112" i="10"/>
  <c r="BB112" i="10"/>
  <c r="BB134" i="10" s="1"/>
  <c r="BF111" i="10"/>
  <c r="AV112" i="10"/>
  <c r="BP112" i="10" s="1"/>
  <c r="Q117" i="10"/>
  <c r="Q192" i="10" s="1"/>
  <c r="U117" i="10"/>
  <c r="U192" i="10" s="1"/>
  <c r="Y117" i="10"/>
  <c r="BL114" i="10"/>
  <c r="AK117" i="10"/>
  <c r="AK192" i="10" s="1"/>
  <c r="BF115" i="10"/>
  <c r="BG115" i="10"/>
  <c r="BQ116" i="10"/>
  <c r="BV116" i="10" s="1"/>
  <c r="BL121" i="10"/>
  <c r="BN121" i="10"/>
  <c r="BT120" i="10"/>
  <c r="D121" i="10"/>
  <c r="D122" i="10" s="1"/>
  <c r="BV124" i="10"/>
  <c r="BF126" i="10"/>
  <c r="BG126" i="10"/>
  <c r="BQ127" i="10"/>
  <c r="BV127" i="10" s="1"/>
  <c r="BK128" i="10"/>
  <c r="BF129" i="10"/>
  <c r="BV130" i="10"/>
  <c r="BL131" i="10"/>
  <c r="BM131" i="10"/>
  <c r="BF132" i="10"/>
  <c r="BG132" i="10"/>
  <c r="AW133" i="10"/>
  <c r="BP133" i="10" s="1"/>
  <c r="BF146" i="10"/>
  <c r="BH146" i="10"/>
  <c r="BT145" i="10"/>
  <c r="BI146" i="10"/>
  <c r="BT146" i="10" s="1"/>
  <c r="M160" i="10"/>
  <c r="AM199" i="10"/>
  <c r="BM212" i="10"/>
  <c r="BL283" i="10"/>
  <c r="BM283" i="10"/>
  <c r="BN283" i="10"/>
  <c r="BF284" i="10"/>
  <c r="BH284" i="10"/>
  <c r="BW286" i="10"/>
  <c r="BS286" i="10"/>
  <c r="BR286" i="10"/>
  <c r="BT286" i="10"/>
  <c r="BP287" i="10"/>
  <c r="BV287" i="10" s="1"/>
  <c r="BQ287" i="10"/>
  <c r="BT288" i="10"/>
  <c r="BV289" i="10"/>
  <c r="BK290" i="10"/>
  <c r="BF291" i="10"/>
  <c r="E293" i="10"/>
  <c r="U293" i="10"/>
  <c r="AK293" i="10"/>
  <c r="BA293" i="10"/>
  <c r="BK294" i="10"/>
  <c r="BK293" i="10" s="1"/>
  <c r="BL294" i="10"/>
  <c r="BL298" i="10"/>
  <c r="BQ296" i="10"/>
  <c r="BV296" i="10" s="1"/>
  <c r="BT297" i="10"/>
  <c r="F303" i="10"/>
  <c r="D302" i="10"/>
  <c r="N303" i="10"/>
  <c r="N306" i="10" s="1"/>
  <c r="BH302" i="10"/>
  <c r="R303" i="10"/>
  <c r="R213" i="10" s="1"/>
  <c r="BI302" i="10"/>
  <c r="BJ302" i="10"/>
  <c r="V303" i="10"/>
  <c r="BK303" i="10"/>
  <c r="Z306" i="10"/>
  <c r="AX303" i="10"/>
  <c r="AX306" i="10" s="1"/>
  <c r="BP302" i="10"/>
  <c r="BV302" i="10" s="1"/>
  <c r="BK302" i="10"/>
  <c r="AR306" i="10"/>
  <c r="BO303" i="10"/>
  <c r="BQ306" i="10"/>
  <c r="BM303" i="10"/>
  <c r="BG306" i="10"/>
  <c r="BQ312" i="10"/>
  <c r="BV312" i="10" s="1"/>
  <c r="BK313" i="10"/>
  <c r="BT313" i="10" s="1"/>
  <c r="BF314" i="10"/>
  <c r="BF317" i="10"/>
  <c r="BV320" i="10"/>
  <c r="BL321" i="10"/>
  <c r="BM321" i="10"/>
  <c r="BF322" i="10"/>
  <c r="BG322" i="10"/>
  <c r="AW323" i="10"/>
  <c r="BP323" i="10" s="1"/>
  <c r="E327" i="10"/>
  <c r="BG325" i="10"/>
  <c r="M327" i="10"/>
  <c r="BH327" i="10" s="1"/>
  <c r="Q327" i="10"/>
  <c r="U327" i="10"/>
  <c r="Y327" i="10"/>
  <c r="AC327" i="10"/>
  <c r="BK327" i="10" s="1"/>
  <c r="AG327" i="10"/>
  <c r="BL327" i="10" s="1"/>
  <c r="AK327" i="10"/>
  <c r="AO327" i="10"/>
  <c r="AS327" i="10"/>
  <c r="AW327" i="10"/>
  <c r="BP327" i="10" s="1"/>
  <c r="BA327" i="10"/>
  <c r="BQ327" i="10" s="1"/>
  <c r="BQ326" i="10"/>
  <c r="BP333" i="10"/>
  <c r="BQ333" i="10"/>
  <c r="BK330" i="10"/>
  <c r="BF331" i="10"/>
  <c r="I333" i="10"/>
  <c r="BG333" i="10" s="1"/>
  <c r="BP335" i="10"/>
  <c r="BV335" i="10" s="1"/>
  <c r="S337" i="10"/>
  <c r="BI337" i="10" s="1"/>
  <c r="BT337" i="10" s="1"/>
  <c r="AI337" i="10"/>
  <c r="BM337" i="10" s="1"/>
  <c r="BU337" i="10" s="1"/>
  <c r="BT339" i="10"/>
  <c r="BK341" i="10"/>
  <c r="BV340" i="10"/>
  <c r="BH341" i="10"/>
  <c r="BO346" i="10"/>
  <c r="BQ346" i="10"/>
  <c r="BL344" i="10"/>
  <c r="BM344" i="10"/>
  <c r="BF345" i="10"/>
  <c r="BG345" i="10"/>
  <c r="BX345" i="10"/>
  <c r="AW346" i="10"/>
  <c r="BP346" i="10" s="1"/>
  <c r="E350" i="10"/>
  <c r="BG348" i="10"/>
  <c r="M350" i="10"/>
  <c r="Q350" i="10"/>
  <c r="U350" i="10"/>
  <c r="Y350" i="10"/>
  <c r="AC350" i="10"/>
  <c r="AG350" i="10"/>
  <c r="BL350" i="10" s="1"/>
  <c r="AK350" i="10"/>
  <c r="AO350" i="10"/>
  <c r="AS350" i="10"/>
  <c r="AW350" i="10"/>
  <c r="BP350" i="10" s="1"/>
  <c r="BA350" i="10"/>
  <c r="BQ350" i="10" s="1"/>
  <c r="BQ349" i="10"/>
  <c r="BV349" i="10" s="1"/>
  <c r="BO362" i="10"/>
  <c r="BV362" i="10" s="1"/>
  <c r="BP362" i="10"/>
  <c r="BQ362" i="10"/>
  <c r="BK353" i="10"/>
  <c r="BT353" i="10" s="1"/>
  <c r="BF354" i="10"/>
  <c r="BV357" i="10"/>
  <c r="BL358" i="10"/>
  <c r="BM358" i="10"/>
  <c r="BF359" i="10"/>
  <c r="BG359" i="10"/>
  <c r="BO360" i="10"/>
  <c r="BP360" i="10"/>
  <c r="BQ360" i="10"/>
  <c r="BI361" i="10"/>
  <c r="BJ361" i="10"/>
  <c r="BK361" i="10"/>
  <c r="E362" i="10"/>
  <c r="BO369" i="10"/>
  <c r="BP368" i="10"/>
  <c r="BQ368" i="10"/>
  <c r="BF5" i="11"/>
  <c r="BG5" i="11"/>
  <c r="E15" i="11"/>
  <c r="BG7" i="11"/>
  <c r="M15" i="11"/>
  <c r="Q15" i="11"/>
  <c r="U15" i="11"/>
  <c r="BI15" i="11" s="1"/>
  <c r="Y15" i="11"/>
  <c r="BJ15" i="11" s="1"/>
  <c r="AC15" i="11"/>
  <c r="BK15" i="11" s="1"/>
  <c r="AG15" i="11"/>
  <c r="AK15" i="11"/>
  <c r="AO15" i="11"/>
  <c r="AS15" i="11"/>
  <c r="AW15" i="11"/>
  <c r="BA15" i="11"/>
  <c r="BQ15" i="11" s="1"/>
  <c r="BO8" i="11"/>
  <c r="BQ8" i="11"/>
  <c r="BI9" i="11"/>
  <c r="BT9" i="11" s="1"/>
  <c r="BJ9" i="11"/>
  <c r="BK9" i="11"/>
  <c r="BF10" i="11"/>
  <c r="BV13" i="11"/>
  <c r="BL14" i="11"/>
  <c r="BM14" i="11"/>
  <c r="AM15" i="11"/>
  <c r="BL16" i="11"/>
  <c r="BM16" i="11"/>
  <c r="BF17" i="11"/>
  <c r="BG17" i="11"/>
  <c r="BX17" i="11"/>
  <c r="BO18" i="11"/>
  <c r="BQ18" i="11"/>
  <c r="BI19" i="11"/>
  <c r="BK19" i="11"/>
  <c r="BF20" i="11"/>
  <c r="BU44" i="11"/>
  <c r="BU50" i="11"/>
  <c r="BV128" i="11"/>
  <c r="BI34" i="11"/>
  <c r="BL34" i="11"/>
  <c r="BM34" i="11"/>
  <c r="BF36" i="11"/>
  <c r="BG36" i="11"/>
  <c r="BV38" i="11"/>
  <c r="BF39" i="11"/>
  <c r="BL43" i="11"/>
  <c r="BT45" i="11"/>
  <c r="BV46" i="11"/>
  <c r="BF49" i="11"/>
  <c r="BP50" i="11"/>
  <c r="AI52" i="11"/>
  <c r="BT55" i="11"/>
  <c r="AT77" i="11"/>
  <c r="AT79" i="11"/>
  <c r="AT70" i="11"/>
  <c r="AK159" i="11"/>
  <c r="BK103" i="11"/>
  <c r="BT103" i="11" s="1"/>
  <c r="BJ121" i="11"/>
  <c r="BF128" i="11"/>
  <c r="BU129" i="11"/>
  <c r="BF132" i="11"/>
  <c r="BK145" i="11"/>
  <c r="BU290" i="11"/>
  <c r="BS291" i="11"/>
  <c r="BR291" i="11"/>
  <c r="BF330" i="11"/>
  <c r="BV340" i="11"/>
  <c r="BU357" i="11"/>
  <c r="BF369" i="11"/>
  <c r="BK24" i="11"/>
  <c r="BQ25" i="11"/>
  <c r="BX25" i="11" s="1"/>
  <c r="BT26" i="11"/>
  <c r="BU26" i="11"/>
  <c r="BX26" i="11"/>
  <c r="BU30" i="11"/>
  <c r="BX30" i="11"/>
  <c r="BW31" i="11"/>
  <c r="BS31" i="11"/>
  <c r="BR31" i="11"/>
  <c r="BV31" i="11"/>
  <c r="BX31" i="11"/>
  <c r="BW33" i="11"/>
  <c r="BS33" i="11"/>
  <c r="BR33" i="11"/>
  <c r="BV33" i="11"/>
  <c r="BX33" i="11"/>
  <c r="BO34" i="11"/>
  <c r="BP34" i="11"/>
  <c r="BQ34" i="11"/>
  <c r="BI36" i="11"/>
  <c r="BJ36" i="11"/>
  <c r="BK36" i="11"/>
  <c r="BO36" i="11"/>
  <c r="BV36" i="11" s="1"/>
  <c r="E81" i="11"/>
  <c r="D37" i="11"/>
  <c r="I81" i="11"/>
  <c r="BG37" i="11"/>
  <c r="M81" i="11"/>
  <c r="BH37" i="11"/>
  <c r="Q81" i="11"/>
  <c r="U81" i="11"/>
  <c r="Y81" i="11"/>
  <c r="AC81" i="11"/>
  <c r="AG81" i="11"/>
  <c r="AK81" i="11"/>
  <c r="AO81" i="11"/>
  <c r="AS81" i="11"/>
  <c r="AW81" i="11"/>
  <c r="BA81" i="11"/>
  <c r="BF37" i="11"/>
  <c r="BK39" i="11"/>
  <c r="BQ40" i="11"/>
  <c r="BU41" i="11"/>
  <c r="BX41" i="11"/>
  <c r="BW42" i="11"/>
  <c r="BS42" i="11"/>
  <c r="BR42" i="11"/>
  <c r="BX42" i="11"/>
  <c r="BI43" i="11"/>
  <c r="BM43" i="11"/>
  <c r="BO43" i="11"/>
  <c r="BV43" i="11" s="1"/>
  <c r="BP43" i="11"/>
  <c r="BQ43" i="11"/>
  <c r="BG44" i="11"/>
  <c r="BW44" i="11" s="1"/>
  <c r="BI44" i="11"/>
  <c r="BT44" i="11" s="1"/>
  <c r="BJ44" i="11"/>
  <c r="BK44" i="11"/>
  <c r="BF45" i="11"/>
  <c r="I47" i="11"/>
  <c r="Y47" i="11"/>
  <c r="AO47" i="11"/>
  <c r="BK49" i="11"/>
  <c r="BQ50" i="11"/>
  <c r="BL51" i="11"/>
  <c r="AM52" i="11"/>
  <c r="BH54" i="11"/>
  <c r="BL54" i="11"/>
  <c r="BN54" i="11"/>
  <c r="BK55" i="11"/>
  <c r="Z62" i="11"/>
  <c r="BU56" i="11"/>
  <c r="AD77" i="11"/>
  <c r="AD61" i="11"/>
  <c r="AD59" i="11"/>
  <c r="AD79" i="11"/>
  <c r="AD68" i="11"/>
  <c r="AD62" i="11"/>
  <c r="AD70" i="11"/>
  <c r="AD65" i="11"/>
  <c r="AD60" i="11"/>
  <c r="G158" i="11"/>
  <c r="AE158" i="11"/>
  <c r="AP104" i="11"/>
  <c r="AT104" i="11"/>
  <c r="AT134" i="11" s="1"/>
  <c r="AX104" i="11"/>
  <c r="BB104" i="11"/>
  <c r="BW101" i="11"/>
  <c r="BS101" i="11"/>
  <c r="BJ112" i="11"/>
  <c r="U192" i="11"/>
  <c r="BV115" i="11"/>
  <c r="BU116" i="11"/>
  <c r="BX116" i="11"/>
  <c r="BG121" i="11"/>
  <c r="F146" i="11"/>
  <c r="D145" i="11"/>
  <c r="J146" i="11"/>
  <c r="BG145" i="11"/>
  <c r="R146" i="11"/>
  <c r="BI146" i="11" s="1"/>
  <c r="BT146" i="11" s="1"/>
  <c r="BI145" i="11"/>
  <c r="BT145" i="11" s="1"/>
  <c r="BJ145" i="11"/>
  <c r="V146" i="11"/>
  <c r="BJ146" i="11" s="1"/>
  <c r="AT146" i="11"/>
  <c r="BO146" i="11" s="1"/>
  <c r="BV146" i="11" s="1"/>
  <c r="BO145" i="11"/>
  <c r="BM146" i="11"/>
  <c r="BS284" i="11"/>
  <c r="BG289" i="11"/>
  <c r="I292" i="11"/>
  <c r="BG292" i="11" s="1"/>
  <c r="Y292" i="11"/>
  <c r="BJ289" i="11"/>
  <c r="AO292" i="11"/>
  <c r="BN289" i="11"/>
  <c r="BF289" i="11"/>
  <c r="AW292" i="11"/>
  <c r="BF327" i="11"/>
  <c r="BV25" i="11"/>
  <c r="BS29" i="11"/>
  <c r="BV29" i="11"/>
  <c r="BF34" i="11"/>
  <c r="F81" i="11"/>
  <c r="J81" i="11"/>
  <c r="R81" i="11"/>
  <c r="V81" i="11"/>
  <c r="Z81" i="11"/>
  <c r="AH81" i="11"/>
  <c r="AL81" i="11"/>
  <c r="AP81" i="11"/>
  <c r="AX81" i="11"/>
  <c r="BB81" i="11"/>
  <c r="BJ37" i="11"/>
  <c r="BL39" i="11"/>
  <c r="BS40" i="11"/>
  <c r="BV42" i="11"/>
  <c r="BF43" i="11"/>
  <c r="M47" i="11"/>
  <c r="AC47" i="11"/>
  <c r="AS47" i="11"/>
  <c r="BV54" i="11"/>
  <c r="H214" i="11"/>
  <c r="H212" i="11"/>
  <c r="H201" i="11"/>
  <c r="H191" i="11"/>
  <c r="H181" i="11"/>
  <c r="H171" i="11"/>
  <c r="H215" i="11"/>
  <c r="H206" i="11"/>
  <c r="H198" i="11"/>
  <c r="H187" i="11"/>
  <c r="H177" i="11"/>
  <c r="H167" i="11"/>
  <c r="H74" i="11"/>
  <c r="H203" i="11" s="1"/>
  <c r="H65" i="11"/>
  <c r="H62" i="11"/>
  <c r="H60" i="11"/>
  <c r="H158" i="11"/>
  <c r="H59" i="11"/>
  <c r="H61" i="11"/>
  <c r="L214" i="11"/>
  <c r="L212" i="11"/>
  <c r="L205" i="11"/>
  <c r="L196" i="11"/>
  <c r="L186" i="11"/>
  <c r="L176" i="11"/>
  <c r="L166" i="11"/>
  <c r="L215" i="11"/>
  <c r="L202" i="11"/>
  <c r="L192" i="11"/>
  <c r="L182" i="11"/>
  <c r="L172" i="11"/>
  <c r="L159" i="11"/>
  <c r="L160" i="11"/>
  <c r="L74" i="11"/>
  <c r="L68" i="11"/>
  <c r="L62" i="11"/>
  <c r="L60" i="11"/>
  <c r="L163" i="11"/>
  <c r="L61" i="11"/>
  <c r="P214" i="11"/>
  <c r="P212" i="11"/>
  <c r="P203" i="11"/>
  <c r="P194" i="11"/>
  <c r="P173" i="11"/>
  <c r="P164" i="11"/>
  <c r="P215" i="11"/>
  <c r="P208" i="11"/>
  <c r="P200" i="11"/>
  <c r="P190" i="11"/>
  <c r="P179" i="11"/>
  <c r="P157" i="11"/>
  <c r="P74" i="11"/>
  <c r="P207" i="11" s="1"/>
  <c r="P65" i="11"/>
  <c r="P62" i="11"/>
  <c r="P60" i="11"/>
  <c r="P160" i="11"/>
  <c r="P158" i="11"/>
  <c r="P163" i="11"/>
  <c r="P61" i="11"/>
  <c r="P59" i="11"/>
  <c r="T214" i="11"/>
  <c r="T212" i="11"/>
  <c r="T205" i="11"/>
  <c r="T196" i="11"/>
  <c r="T186" i="11"/>
  <c r="T176" i="11"/>
  <c r="T166" i="11"/>
  <c r="T215" i="11"/>
  <c r="T213" i="11"/>
  <c r="T202" i="11"/>
  <c r="T192" i="11"/>
  <c r="T182" i="11"/>
  <c r="T172" i="11"/>
  <c r="T163" i="11"/>
  <c r="T74" i="11"/>
  <c r="T68" i="11"/>
  <c r="T60" i="11"/>
  <c r="T158" i="11"/>
  <c r="T53" i="11"/>
  <c r="BI73" i="11"/>
  <c r="X214" i="11"/>
  <c r="X212" i="11"/>
  <c r="X203" i="11"/>
  <c r="X194" i="11"/>
  <c r="X173" i="11"/>
  <c r="X164" i="11"/>
  <c r="X215" i="11"/>
  <c r="X200" i="11"/>
  <c r="X190" i="11"/>
  <c r="X179" i="11"/>
  <c r="X159" i="11"/>
  <c r="X74" i="11"/>
  <c r="X68" i="11"/>
  <c r="X60" i="11"/>
  <c r="X158" i="11"/>
  <c r="BJ73" i="11"/>
  <c r="X59" i="11"/>
  <c r="X61" i="11"/>
  <c r="AB214" i="11"/>
  <c r="AB212" i="11"/>
  <c r="AB201" i="11"/>
  <c r="AB191" i="11"/>
  <c r="AB181" i="11"/>
  <c r="AB171" i="11"/>
  <c r="AB161" i="11"/>
  <c r="AB215" i="11"/>
  <c r="AB206" i="11"/>
  <c r="AB198" i="11"/>
  <c r="AB187" i="11"/>
  <c r="AB177" i="11"/>
  <c r="AB167" i="11"/>
  <c r="AB160" i="11"/>
  <c r="AB74" i="11"/>
  <c r="AB205" i="11" s="1"/>
  <c r="AB65" i="11"/>
  <c r="AB62" i="11"/>
  <c r="AB60" i="11"/>
  <c r="AB158" i="11"/>
  <c r="AB61" i="11"/>
  <c r="AF214" i="11"/>
  <c r="AF212" i="11"/>
  <c r="AF207" i="11"/>
  <c r="AF199" i="11"/>
  <c r="AF189" i="11"/>
  <c r="AF178" i="11"/>
  <c r="AF168" i="11"/>
  <c r="AF215" i="11"/>
  <c r="BL215" i="11" s="1"/>
  <c r="AF204" i="11"/>
  <c r="AF195" i="11"/>
  <c r="AF185" i="11"/>
  <c r="AF175" i="11"/>
  <c r="AF165" i="11"/>
  <c r="AF74" i="11"/>
  <c r="AF68" i="11"/>
  <c r="AF60" i="11"/>
  <c r="AF160" i="11"/>
  <c r="AF61" i="11"/>
  <c r="AF163" i="11"/>
  <c r="AF59" i="11"/>
  <c r="AJ214" i="11"/>
  <c r="AJ212" i="11"/>
  <c r="AJ201" i="11"/>
  <c r="AJ191" i="11"/>
  <c r="AJ181" i="11"/>
  <c r="AJ171" i="11"/>
  <c r="AJ161" i="11"/>
  <c r="AJ215" i="11"/>
  <c r="AJ206" i="11"/>
  <c r="AJ198" i="11"/>
  <c r="AJ187" i="11"/>
  <c r="AJ177" i="11"/>
  <c r="AJ167" i="11"/>
  <c r="AJ157" i="11"/>
  <c r="AJ74" i="11"/>
  <c r="AJ205" i="11" s="1"/>
  <c r="AJ65" i="11"/>
  <c r="AJ62" i="11"/>
  <c r="AJ60" i="11"/>
  <c r="AJ160" i="11"/>
  <c r="BM73" i="11"/>
  <c r="AJ53" i="11"/>
  <c r="AN214" i="11"/>
  <c r="AN212" i="11"/>
  <c r="AN201" i="11"/>
  <c r="AN191" i="11"/>
  <c r="AN181" i="11"/>
  <c r="AN171" i="11"/>
  <c r="AN161" i="11"/>
  <c r="AN215" i="11"/>
  <c r="AN206" i="11"/>
  <c r="AN198" i="11"/>
  <c r="AN187" i="11"/>
  <c r="AN177" i="11"/>
  <c r="AN167" i="11"/>
  <c r="AN157" i="11"/>
  <c r="AN74" i="11"/>
  <c r="AN203" i="11" s="1"/>
  <c r="AN68" i="11"/>
  <c r="AN65" i="11"/>
  <c r="AN62" i="11"/>
  <c r="AN60" i="11"/>
  <c r="AN158" i="11"/>
  <c r="BN73" i="11"/>
  <c r="AN59" i="11"/>
  <c r="AN61" i="11"/>
  <c r="AR216" i="11"/>
  <c r="AR214" i="11"/>
  <c r="AR212" i="11"/>
  <c r="AR207" i="11"/>
  <c r="AR205" i="11"/>
  <c r="AR203" i="11"/>
  <c r="AR201" i="11"/>
  <c r="AR199" i="11"/>
  <c r="AR196" i="11"/>
  <c r="AR194" i="11"/>
  <c r="AR191" i="11"/>
  <c r="AR189" i="11"/>
  <c r="AR186" i="11"/>
  <c r="AR183" i="11"/>
  <c r="AR181" i="11"/>
  <c r="AR178" i="11"/>
  <c r="AR176" i="11"/>
  <c r="AR173" i="11"/>
  <c r="AR171" i="11"/>
  <c r="AR168" i="11"/>
  <c r="AR166" i="11"/>
  <c r="AR164" i="11"/>
  <c r="AR161" i="11"/>
  <c r="AR215" i="11"/>
  <c r="AR213" i="11"/>
  <c r="AR208" i="11"/>
  <c r="AR206" i="11"/>
  <c r="AR204" i="11"/>
  <c r="AR202" i="11"/>
  <c r="AR200" i="11"/>
  <c r="AR198" i="11"/>
  <c r="AR195" i="11"/>
  <c r="AR192" i="11"/>
  <c r="AR190" i="11"/>
  <c r="AR187" i="11"/>
  <c r="AR185" i="11"/>
  <c r="AR182" i="11"/>
  <c r="AR179" i="11"/>
  <c r="AR177" i="11"/>
  <c r="AR175" i="11"/>
  <c r="AR172" i="11"/>
  <c r="AR169" i="11"/>
  <c r="AR167" i="11"/>
  <c r="AR165" i="11"/>
  <c r="AR159" i="11"/>
  <c r="AR157" i="11"/>
  <c r="AR160" i="11"/>
  <c r="AR74" i="11"/>
  <c r="BO73" i="11"/>
  <c r="AR68" i="11"/>
  <c r="AR65" i="11"/>
  <c r="AR62" i="11"/>
  <c r="AR60" i="11"/>
  <c r="AR163" i="11"/>
  <c r="AR158" i="11"/>
  <c r="AR153" i="11"/>
  <c r="AR152" i="11"/>
  <c r="AR66" i="11"/>
  <c r="AR61" i="11"/>
  <c r="AR53" i="11"/>
  <c r="AR69" i="11"/>
  <c r="AR63" i="11"/>
  <c r="AR59" i="11"/>
  <c r="AV216" i="11"/>
  <c r="AV214" i="11"/>
  <c r="AV212" i="11"/>
  <c r="AV207" i="11"/>
  <c r="AV205" i="11"/>
  <c r="AV203" i="11"/>
  <c r="AV201" i="11"/>
  <c r="AV199" i="11"/>
  <c r="AV196" i="11"/>
  <c r="AV194" i="11"/>
  <c r="AV191" i="11"/>
  <c r="AV189" i="11"/>
  <c r="AV186" i="11"/>
  <c r="AV183" i="11"/>
  <c r="AV181" i="11"/>
  <c r="AV178" i="11"/>
  <c r="AV176" i="11"/>
  <c r="AV173" i="11"/>
  <c r="AV171" i="11"/>
  <c r="AV168" i="11"/>
  <c r="AV166" i="11"/>
  <c r="AV164" i="11"/>
  <c r="AV161" i="11"/>
  <c r="AV215" i="11"/>
  <c r="AV213" i="11"/>
  <c r="AV208" i="11"/>
  <c r="AV206" i="11"/>
  <c r="AV204" i="11"/>
  <c r="AV202" i="11"/>
  <c r="AV200" i="11"/>
  <c r="AV198" i="11"/>
  <c r="AV195" i="11"/>
  <c r="AV192" i="11"/>
  <c r="AV190" i="11"/>
  <c r="AV187" i="11"/>
  <c r="AV185" i="11"/>
  <c r="AV182" i="11"/>
  <c r="AV179" i="11"/>
  <c r="AV177" i="11"/>
  <c r="AV175" i="11"/>
  <c r="AV172" i="11"/>
  <c r="AV169" i="11"/>
  <c r="AV167" i="11"/>
  <c r="AV165" i="11"/>
  <c r="AV159" i="11"/>
  <c r="AV157" i="11"/>
  <c r="BP73" i="11"/>
  <c r="AV74" i="11"/>
  <c r="AV68" i="11"/>
  <c r="AV65" i="11"/>
  <c r="AV62" i="11"/>
  <c r="AV60" i="11"/>
  <c r="AV160" i="11"/>
  <c r="AV158" i="11"/>
  <c r="AV153" i="11"/>
  <c r="AV66" i="11"/>
  <c r="AV61" i="11"/>
  <c r="AV53" i="11"/>
  <c r="AV163" i="11"/>
  <c r="AV69" i="11"/>
  <c r="AV63" i="11"/>
  <c r="AV59" i="11"/>
  <c r="AZ216" i="11"/>
  <c r="AZ214" i="11"/>
  <c r="AZ212" i="11"/>
  <c r="AZ207" i="11"/>
  <c r="AZ205" i="11"/>
  <c r="AZ203" i="11"/>
  <c r="AZ201" i="11"/>
  <c r="AZ199" i="11"/>
  <c r="AZ196" i="11"/>
  <c r="AZ194" i="11"/>
  <c r="AZ191" i="11"/>
  <c r="AZ189" i="11"/>
  <c r="AZ186" i="11"/>
  <c r="AZ183" i="11"/>
  <c r="AZ181" i="11"/>
  <c r="AZ178" i="11"/>
  <c r="AZ176" i="11"/>
  <c r="AZ173" i="11"/>
  <c r="AZ171" i="11"/>
  <c r="AZ168" i="11"/>
  <c r="AZ166" i="11"/>
  <c r="AZ164" i="11"/>
  <c r="AZ161" i="11"/>
  <c r="AZ215" i="11"/>
  <c r="AZ213" i="11"/>
  <c r="AZ208" i="11"/>
  <c r="AZ206" i="11"/>
  <c r="AZ204" i="11"/>
  <c r="AZ202" i="11"/>
  <c r="AZ200" i="11"/>
  <c r="AZ198" i="11"/>
  <c r="AZ195" i="11"/>
  <c r="AZ192" i="11"/>
  <c r="AZ190" i="11"/>
  <c r="AZ187" i="11"/>
  <c r="AZ185" i="11"/>
  <c r="AZ182" i="11"/>
  <c r="AZ179" i="11"/>
  <c r="AZ177" i="11"/>
  <c r="AZ175" i="11"/>
  <c r="AZ172" i="11"/>
  <c r="AZ169" i="11"/>
  <c r="AZ167" i="11"/>
  <c r="AZ165" i="11"/>
  <c r="AZ163" i="11"/>
  <c r="AZ159" i="11"/>
  <c r="AZ157" i="11"/>
  <c r="AZ74" i="11"/>
  <c r="AZ68" i="11"/>
  <c r="AZ65" i="11"/>
  <c r="AZ62" i="11"/>
  <c r="AZ60" i="11"/>
  <c r="AZ158" i="11"/>
  <c r="AZ153" i="11"/>
  <c r="BQ73" i="11"/>
  <c r="AZ66" i="11"/>
  <c r="AZ61" i="11"/>
  <c r="AZ160" i="11"/>
  <c r="AZ53" i="11"/>
  <c r="AZ152" i="11"/>
  <c r="AZ69" i="11"/>
  <c r="AZ63" i="11"/>
  <c r="AZ59" i="11"/>
  <c r="BD216" i="11"/>
  <c r="BD214" i="11"/>
  <c r="BD212" i="11"/>
  <c r="BD207" i="11"/>
  <c r="BD205" i="11"/>
  <c r="BD203" i="11"/>
  <c r="BD201" i="11"/>
  <c r="BD199" i="11"/>
  <c r="BD196" i="11"/>
  <c r="BD194" i="11"/>
  <c r="BD191" i="11"/>
  <c r="BD189" i="11"/>
  <c r="BD186" i="11"/>
  <c r="BD183" i="11"/>
  <c r="BD181" i="11"/>
  <c r="BD178" i="11"/>
  <c r="BD176" i="11"/>
  <c r="BD173" i="11"/>
  <c r="BD171" i="11"/>
  <c r="BD168" i="11"/>
  <c r="BD166" i="11"/>
  <c r="BD164" i="11"/>
  <c r="BD161" i="11"/>
  <c r="BD215" i="11"/>
  <c r="BD213" i="11"/>
  <c r="BD208" i="11"/>
  <c r="BD206" i="11"/>
  <c r="BD204" i="11"/>
  <c r="BD202" i="11"/>
  <c r="BD200" i="11"/>
  <c r="BD198" i="11"/>
  <c r="BD195" i="11"/>
  <c r="BD192" i="11"/>
  <c r="BD190" i="11"/>
  <c r="BD187" i="11"/>
  <c r="BD185" i="11"/>
  <c r="BD182" i="11"/>
  <c r="BD179" i="11"/>
  <c r="BD177" i="11"/>
  <c r="BD175" i="11"/>
  <c r="BD172" i="11"/>
  <c r="BD169" i="11"/>
  <c r="BD167" i="11"/>
  <c r="BD165" i="11"/>
  <c r="BD160" i="11"/>
  <c r="BD159" i="11"/>
  <c r="BD157" i="11"/>
  <c r="BD163" i="11"/>
  <c r="BD74" i="11"/>
  <c r="BD68" i="11"/>
  <c r="BD65" i="11"/>
  <c r="BD62" i="11"/>
  <c r="BD60" i="11"/>
  <c r="BD158" i="11"/>
  <c r="BD153" i="11"/>
  <c r="BD66" i="11"/>
  <c r="BD61" i="11"/>
  <c r="BD152" i="11"/>
  <c r="BD53" i="11"/>
  <c r="BD69" i="11"/>
  <c r="BD63" i="11"/>
  <c r="BD59" i="11"/>
  <c r="N77" i="11"/>
  <c r="N61" i="11"/>
  <c r="N59" i="11"/>
  <c r="N68" i="11"/>
  <c r="N62" i="11"/>
  <c r="N70" i="11"/>
  <c r="N65" i="11"/>
  <c r="N60" i="11"/>
  <c r="AX77" i="11"/>
  <c r="AX136" i="11" s="1"/>
  <c r="U86" i="11"/>
  <c r="Y86" i="11"/>
  <c r="BJ82" i="11"/>
  <c r="AK86" i="11"/>
  <c r="AO157" i="11"/>
  <c r="AO86" i="11"/>
  <c r="BN82" i="11"/>
  <c r="BU84" i="11"/>
  <c r="BS85" i="11"/>
  <c r="BN90" i="11"/>
  <c r="BT92" i="11"/>
  <c r="BT93" i="11"/>
  <c r="AT94" i="11"/>
  <c r="AE171" i="11"/>
  <c r="BV97" i="11"/>
  <c r="BP106" i="11"/>
  <c r="BV106" i="11" s="1"/>
  <c r="AW108" i="11"/>
  <c r="BG112" i="11"/>
  <c r="AC187" i="11"/>
  <c r="BT115" i="11"/>
  <c r="BV116" i="11"/>
  <c r="BP123" i="11"/>
  <c r="G292" i="11"/>
  <c r="G293" i="11"/>
  <c r="K292" i="11"/>
  <c r="K293" i="11"/>
  <c r="O292" i="11"/>
  <c r="O293" i="11"/>
  <c r="BH283" i="11"/>
  <c r="S292" i="11"/>
  <c r="BI283" i="11"/>
  <c r="BT283" i="11" s="1"/>
  <c r="S293" i="11"/>
  <c r="W292" i="11"/>
  <c r="BJ283" i="11"/>
  <c r="W293" i="11"/>
  <c r="AA292" i="11"/>
  <c r="AA293" i="11"/>
  <c r="AE292" i="11"/>
  <c r="BL283" i="11"/>
  <c r="AE293" i="11"/>
  <c r="AI292" i="11"/>
  <c r="BM283" i="11"/>
  <c r="AI293" i="11"/>
  <c r="AM292" i="11"/>
  <c r="BN283" i="11"/>
  <c r="AQ292" i="11"/>
  <c r="AQ293" i="11"/>
  <c r="AU292" i="11"/>
  <c r="AU293" i="11"/>
  <c r="AY292" i="11"/>
  <c r="AY293" i="11"/>
  <c r="BP283" i="11"/>
  <c r="BC292" i="11"/>
  <c r="BC293" i="11"/>
  <c r="AM293" i="11"/>
  <c r="V306" i="11"/>
  <c r="BC303" i="11"/>
  <c r="BC306" i="11" s="1"/>
  <c r="AY303" i="11"/>
  <c r="AY306" i="11" s="1"/>
  <c r="AU303" i="11"/>
  <c r="AU306" i="11" s="1"/>
  <c r="AQ303" i="11"/>
  <c r="AQ306" i="11" s="1"/>
  <c r="AM303" i="11"/>
  <c r="AI303" i="11"/>
  <c r="AE303" i="11"/>
  <c r="AA303" i="11"/>
  <c r="AA306" i="11" s="1"/>
  <c r="W303" i="11"/>
  <c r="W306" i="11" s="1"/>
  <c r="S303" i="11"/>
  <c r="S306" i="11" s="1"/>
  <c r="O303" i="11"/>
  <c r="O306" i="11" s="1"/>
  <c r="K303" i="11"/>
  <c r="K306" i="11" s="1"/>
  <c r="G303" i="11"/>
  <c r="G306" i="11" s="1"/>
  <c r="AX303" i="11"/>
  <c r="AX306" i="11" s="1"/>
  <c r="AH303" i="11"/>
  <c r="AH306" i="11" s="1"/>
  <c r="R303" i="11"/>
  <c r="AT303" i="11"/>
  <c r="AT306" i="11" s="1"/>
  <c r="AD303" i="11"/>
  <c r="AD306" i="11" s="1"/>
  <c r="N303" i="11"/>
  <c r="N306" i="11" s="1"/>
  <c r="AP303" i="11"/>
  <c r="AP306" i="11" s="1"/>
  <c r="Z303" i="11"/>
  <c r="J303" i="11"/>
  <c r="J306" i="11" s="1"/>
  <c r="F303" i="11"/>
  <c r="F306" i="11" s="1"/>
  <c r="BB303" i="11"/>
  <c r="BB306" i="11" s="1"/>
  <c r="AL303" i="11"/>
  <c r="AL306" i="11" s="1"/>
  <c r="BQ21" i="11"/>
  <c r="BV21" i="11" s="1"/>
  <c r="BI22" i="11"/>
  <c r="BT22" i="11" s="1"/>
  <c r="BL22" i="11"/>
  <c r="BM22" i="11"/>
  <c r="BF23" i="11"/>
  <c r="BG23" i="11"/>
  <c r="BV23" i="11"/>
  <c r="BO24" i="11"/>
  <c r="BV24" i="11" s="1"/>
  <c r="BQ24" i="11"/>
  <c r="BI25" i="11"/>
  <c r="BT25" i="11" s="1"/>
  <c r="BK25" i="11"/>
  <c r="BF26" i="11"/>
  <c r="BI29" i="11"/>
  <c r="BW29" i="11" s="1"/>
  <c r="BK29" i="11"/>
  <c r="BF30" i="11"/>
  <c r="BK34" i="11"/>
  <c r="BQ36" i="11"/>
  <c r="BN37" i="11"/>
  <c r="BF38" i="11"/>
  <c r="BG38" i="11"/>
  <c r="BX38" i="11"/>
  <c r="BI39" i="11"/>
  <c r="BT39" i="11" s="1"/>
  <c r="BM39" i="11"/>
  <c r="BO39" i="11"/>
  <c r="BV39" i="11" s="1"/>
  <c r="BP39" i="11"/>
  <c r="BQ39" i="11"/>
  <c r="BI40" i="11"/>
  <c r="BJ40" i="11"/>
  <c r="BW40" i="11" s="1"/>
  <c r="BK40" i="11"/>
  <c r="BO40" i="11"/>
  <c r="BV40" i="11" s="1"/>
  <c r="BF41" i="11"/>
  <c r="BK43" i="11"/>
  <c r="BQ44" i="11"/>
  <c r="BX44" i="11" s="1"/>
  <c r="BL45" i="11"/>
  <c r="BF46" i="11"/>
  <c r="BX46" i="11"/>
  <c r="Q47" i="11"/>
  <c r="AG47" i="11"/>
  <c r="AW47" i="11"/>
  <c r="E52" i="11"/>
  <c r="I52" i="11"/>
  <c r="M52" i="11"/>
  <c r="Q52" i="11"/>
  <c r="U52" i="11"/>
  <c r="Y52" i="11"/>
  <c r="AC52" i="11"/>
  <c r="AG52" i="11"/>
  <c r="AK52" i="11"/>
  <c r="AO52" i="11"/>
  <c r="AS52" i="11"/>
  <c r="AW52" i="11"/>
  <c r="BA52" i="11"/>
  <c r="BH48" i="11"/>
  <c r="BI49" i="11"/>
  <c r="BM49" i="11"/>
  <c r="BX49" i="11" s="1"/>
  <c r="BO49" i="11"/>
  <c r="BP49" i="11"/>
  <c r="BQ49" i="11"/>
  <c r="BG50" i="11"/>
  <c r="BW50" i="11" s="1"/>
  <c r="BI50" i="11"/>
  <c r="BJ50" i="11"/>
  <c r="BK50" i="11"/>
  <c r="BO50" i="11"/>
  <c r="BV50" i="11" s="1"/>
  <c r="BF51" i="11"/>
  <c r="BU76" i="11"/>
  <c r="BX76" i="11"/>
  <c r="AX79" i="11"/>
  <c r="BM90" i="11"/>
  <c r="BU90" i="11" s="1"/>
  <c r="BP98" i="11"/>
  <c r="H104" i="11"/>
  <c r="H179" i="11" s="1"/>
  <c r="BQ104" i="11"/>
  <c r="BF103" i="11"/>
  <c r="BP104" i="11"/>
  <c r="BV107" i="11"/>
  <c r="AS108" i="11"/>
  <c r="AS134" i="11" s="1"/>
  <c r="AE196" i="11"/>
  <c r="BU127" i="11"/>
  <c r="BX127" i="11"/>
  <c r="BU131" i="11"/>
  <c r="BX131" i="11"/>
  <c r="AV152" i="11"/>
  <c r="T160" i="11"/>
  <c r="BI331" i="11"/>
  <c r="BT331" i="11" s="1"/>
  <c r="S333" i="11"/>
  <c r="AE333" i="11"/>
  <c r="BL331" i="11"/>
  <c r="BM331" i="11"/>
  <c r="AI333" i="11"/>
  <c r="AY333" i="11"/>
  <c r="BP331" i="11"/>
  <c r="D350" i="11"/>
  <c r="BF350" i="11"/>
  <c r="D323" i="9"/>
  <c r="D333" i="9"/>
  <c r="D341" i="9"/>
  <c r="D346" i="9"/>
  <c r="D362" i="9"/>
  <c r="BK7" i="10"/>
  <c r="BT7" i="10" s="1"/>
  <c r="BO7" i="10"/>
  <c r="D8" i="10"/>
  <c r="D10" i="10"/>
  <c r="D12" i="10"/>
  <c r="D14" i="10"/>
  <c r="R15" i="10"/>
  <c r="D16" i="10"/>
  <c r="D18" i="10"/>
  <c r="D20" i="10"/>
  <c r="D22" i="10"/>
  <c r="D24" i="10"/>
  <c r="D26" i="10"/>
  <c r="D30" i="10"/>
  <c r="D34" i="10"/>
  <c r="D37" i="10"/>
  <c r="BI37" i="10"/>
  <c r="BQ37" i="10"/>
  <c r="BV37" i="10" s="1"/>
  <c r="D39" i="10"/>
  <c r="D41" i="10"/>
  <c r="D43" i="10"/>
  <c r="D45" i="10"/>
  <c r="BK48" i="10"/>
  <c r="BO48" i="10"/>
  <c r="BV48" i="10" s="1"/>
  <c r="D49" i="10"/>
  <c r="D51" i="10"/>
  <c r="K60" i="10"/>
  <c r="AA60" i="10"/>
  <c r="AQ60" i="10"/>
  <c r="AU60" i="10"/>
  <c r="AY60" i="10"/>
  <c r="BC60" i="10"/>
  <c r="G62" i="10"/>
  <c r="W62" i="10"/>
  <c r="AM62" i="10"/>
  <c r="AQ62" i="10"/>
  <c r="AU62" i="10"/>
  <c r="AY62" i="10"/>
  <c r="BC62" i="10"/>
  <c r="AQ65" i="10"/>
  <c r="AU65" i="10"/>
  <c r="AY65" i="10"/>
  <c r="BC65" i="10"/>
  <c r="O68" i="10"/>
  <c r="AE68" i="10"/>
  <c r="AQ68" i="10"/>
  <c r="AU68" i="10"/>
  <c r="AY68" i="10"/>
  <c r="BC68" i="10"/>
  <c r="BJ73" i="10"/>
  <c r="BN73" i="10"/>
  <c r="G74" i="10"/>
  <c r="G199" i="10" s="1"/>
  <c r="K74" i="10"/>
  <c r="K159" i="10" s="1"/>
  <c r="O74" i="10"/>
  <c r="S74" i="10"/>
  <c r="S159" i="10" s="1"/>
  <c r="W74" i="10"/>
  <c r="W196" i="10" s="1"/>
  <c r="AA74" i="10"/>
  <c r="AA196" i="10" s="1"/>
  <c r="AE74" i="10"/>
  <c r="AI74" i="10"/>
  <c r="AI159" i="10" s="1"/>
  <c r="AM74" i="10"/>
  <c r="AM203" i="10" s="1"/>
  <c r="AQ74" i="10"/>
  <c r="AU74" i="10"/>
  <c r="AY74" i="10"/>
  <c r="BC74" i="10"/>
  <c r="E81" i="10"/>
  <c r="I81" i="10"/>
  <c r="M81" i="10"/>
  <c r="Q81" i="10"/>
  <c r="Q80" i="10" s="1"/>
  <c r="U81" i="10"/>
  <c r="U80" i="10" s="1"/>
  <c r="Y81" i="10"/>
  <c r="Y80" i="10" s="1"/>
  <c r="AC81" i="10"/>
  <c r="AC80" i="10" s="1"/>
  <c r="AG81" i="10"/>
  <c r="AG80" i="10" s="1"/>
  <c r="AK81" i="10"/>
  <c r="AO81" i="10"/>
  <c r="AS81" i="10"/>
  <c r="AW81" i="10"/>
  <c r="BA81" i="10"/>
  <c r="BQ82" i="10"/>
  <c r="AR86" i="10"/>
  <c r="BK96" i="10"/>
  <c r="R98" i="10"/>
  <c r="BI98" i="10" s="1"/>
  <c r="BL100" i="10"/>
  <c r="AI104" i="10"/>
  <c r="BM104" i="10" s="1"/>
  <c r="AM104" i="10"/>
  <c r="BQ106" i="10"/>
  <c r="AR108" i="10"/>
  <c r="BO108" i="10" s="1"/>
  <c r="BV108" i="10" s="1"/>
  <c r="BF110" i="10"/>
  <c r="I112" i="10"/>
  <c r="M112" i="10"/>
  <c r="AZ117" i="10"/>
  <c r="BQ117" i="10" s="1"/>
  <c r="BF119" i="10"/>
  <c r="BJ119" i="10"/>
  <c r="I121" i="10"/>
  <c r="BG121" i="10" s="1"/>
  <c r="M121" i="10"/>
  <c r="BH121" i="10" s="1"/>
  <c r="D124" i="10"/>
  <c r="D126" i="10"/>
  <c r="D128" i="10"/>
  <c r="D132" i="10"/>
  <c r="BF145" i="10"/>
  <c r="BN145" i="10"/>
  <c r="BU145" i="10" s="1"/>
  <c r="AE146" i="10"/>
  <c r="BL146" i="10" s="1"/>
  <c r="AQ152" i="10"/>
  <c r="AU152" i="10"/>
  <c r="AY152" i="10"/>
  <c r="BC152" i="10"/>
  <c r="AT153" i="10"/>
  <c r="AX153" i="10"/>
  <c r="BB153" i="10"/>
  <c r="J158" i="10"/>
  <c r="N158" i="10"/>
  <c r="R158" i="10"/>
  <c r="V158" i="10"/>
  <c r="Z158" i="10"/>
  <c r="AD158" i="10"/>
  <c r="AH158" i="10"/>
  <c r="AL158" i="10"/>
  <c r="AP158" i="10"/>
  <c r="AT158" i="10"/>
  <c r="AX158" i="10"/>
  <c r="BB158" i="10"/>
  <c r="J160" i="10"/>
  <c r="N160" i="10"/>
  <c r="R160" i="10"/>
  <c r="V160" i="10"/>
  <c r="Z160" i="10"/>
  <c r="AD160" i="10"/>
  <c r="AH160" i="10"/>
  <c r="AL160" i="10"/>
  <c r="AP160" i="10"/>
  <c r="AT160" i="10"/>
  <c r="AX160" i="10"/>
  <c r="BB160" i="10"/>
  <c r="J163" i="10"/>
  <c r="R163" i="10"/>
  <c r="V163" i="10"/>
  <c r="Z163" i="10"/>
  <c r="AH163" i="10"/>
  <c r="AL163" i="10"/>
  <c r="AP163" i="10"/>
  <c r="AT163" i="10"/>
  <c r="AX163" i="10"/>
  <c r="BB163" i="10"/>
  <c r="F165" i="10"/>
  <c r="J165" i="10"/>
  <c r="N165" i="10"/>
  <c r="R165" i="10"/>
  <c r="V165" i="10"/>
  <c r="Z165" i="10"/>
  <c r="AD165" i="10"/>
  <c r="AH165" i="10"/>
  <c r="AL165" i="10"/>
  <c r="AP165" i="10"/>
  <c r="AT165" i="10"/>
  <c r="AX165" i="10"/>
  <c r="BB165" i="10"/>
  <c r="J167" i="10"/>
  <c r="N167" i="10"/>
  <c r="R167" i="10"/>
  <c r="V167" i="10"/>
  <c r="Z167" i="10"/>
  <c r="AD167" i="10"/>
  <c r="AH167" i="10"/>
  <c r="AL167" i="10"/>
  <c r="AP167" i="10"/>
  <c r="AT167" i="10"/>
  <c r="AX167" i="10"/>
  <c r="BB167" i="10"/>
  <c r="J169" i="10"/>
  <c r="N169" i="10"/>
  <c r="AD169" i="10"/>
  <c r="AP169" i="10"/>
  <c r="AT169" i="10"/>
  <c r="AX169" i="10"/>
  <c r="BB169" i="10"/>
  <c r="J172" i="10"/>
  <c r="N172" i="10"/>
  <c r="R172" i="10"/>
  <c r="V172" i="10"/>
  <c r="Z172" i="10"/>
  <c r="AD172" i="10"/>
  <c r="AH172" i="10"/>
  <c r="AL172" i="10"/>
  <c r="AP172" i="10"/>
  <c r="AT172" i="10"/>
  <c r="AX172" i="10"/>
  <c r="BB172" i="10"/>
  <c r="F175" i="10"/>
  <c r="J175" i="10"/>
  <c r="N175" i="10"/>
  <c r="R175" i="10"/>
  <c r="V175" i="10"/>
  <c r="Z175" i="10"/>
  <c r="AH175" i="10"/>
  <c r="AL175" i="10"/>
  <c r="AP175" i="10"/>
  <c r="AT175" i="10"/>
  <c r="AX175" i="10"/>
  <c r="BB175" i="10"/>
  <c r="N177" i="10"/>
  <c r="R177" i="10"/>
  <c r="V177" i="10"/>
  <c r="Z177" i="10"/>
  <c r="AD177" i="10"/>
  <c r="AH177" i="10"/>
  <c r="AL177" i="10"/>
  <c r="AP177" i="10"/>
  <c r="AT177" i="10"/>
  <c r="AX177" i="10"/>
  <c r="BB177" i="10"/>
  <c r="N179" i="10"/>
  <c r="R179" i="10"/>
  <c r="V179" i="10"/>
  <c r="Z179" i="10"/>
  <c r="AH179" i="10"/>
  <c r="AL179" i="10"/>
  <c r="AP179" i="10"/>
  <c r="AT179" i="10"/>
  <c r="AX179" i="10"/>
  <c r="BB179" i="10"/>
  <c r="J182" i="10"/>
  <c r="N182" i="10"/>
  <c r="R182" i="10"/>
  <c r="V182" i="10"/>
  <c r="Z182" i="10"/>
  <c r="AD182" i="10"/>
  <c r="AH182" i="10"/>
  <c r="AL182" i="10"/>
  <c r="AP182" i="10"/>
  <c r="AT182" i="10"/>
  <c r="AX182" i="10"/>
  <c r="BB182" i="10"/>
  <c r="F185" i="10"/>
  <c r="J185" i="10"/>
  <c r="N185" i="10"/>
  <c r="R185" i="10"/>
  <c r="V185" i="10"/>
  <c r="Z185" i="10"/>
  <c r="AD185" i="10"/>
  <c r="AH185" i="10"/>
  <c r="AL185" i="10"/>
  <c r="AP185" i="10"/>
  <c r="AT185" i="10"/>
  <c r="AX185" i="10"/>
  <c r="BB185" i="10"/>
  <c r="J187" i="10"/>
  <c r="R187" i="10"/>
  <c r="V187" i="10"/>
  <c r="Z187" i="10"/>
  <c r="AH187" i="10"/>
  <c r="AL187" i="10"/>
  <c r="AP187" i="10"/>
  <c r="AT187" i="10"/>
  <c r="AX187" i="10"/>
  <c r="BB187" i="10"/>
  <c r="J190" i="10"/>
  <c r="N190" i="10"/>
  <c r="R190" i="10"/>
  <c r="V190" i="10"/>
  <c r="Z190" i="10"/>
  <c r="AD190" i="10"/>
  <c r="AH190" i="10"/>
  <c r="AL190" i="10"/>
  <c r="AP190" i="10"/>
  <c r="AT190" i="10"/>
  <c r="AX190" i="10"/>
  <c r="BB190" i="10"/>
  <c r="J192" i="10"/>
  <c r="N192" i="10"/>
  <c r="R192" i="10"/>
  <c r="V192" i="10"/>
  <c r="AD192" i="10"/>
  <c r="AH192" i="10"/>
  <c r="AP192" i="10"/>
  <c r="AT192" i="10"/>
  <c r="AX192" i="10"/>
  <c r="BB192" i="10"/>
  <c r="F195" i="10"/>
  <c r="J195" i="10"/>
  <c r="N195" i="10"/>
  <c r="R195" i="10"/>
  <c r="V195" i="10"/>
  <c r="Z195" i="10"/>
  <c r="AD195" i="10"/>
  <c r="AH195" i="10"/>
  <c r="AL195" i="10"/>
  <c r="AP195" i="10"/>
  <c r="AT195" i="10"/>
  <c r="AX195" i="10"/>
  <c r="BB195" i="10"/>
  <c r="N198" i="10"/>
  <c r="R198" i="10"/>
  <c r="V198" i="10"/>
  <c r="Z198" i="10"/>
  <c r="AD198" i="10"/>
  <c r="AH198" i="10"/>
  <c r="AL198" i="10"/>
  <c r="AP198" i="10"/>
  <c r="AT198" i="10"/>
  <c r="AX198" i="10"/>
  <c r="BB198" i="10"/>
  <c r="J200" i="10"/>
  <c r="N200" i="10"/>
  <c r="R200" i="10"/>
  <c r="V200" i="10"/>
  <c r="Z200" i="10"/>
  <c r="AD200" i="10"/>
  <c r="AH200" i="10"/>
  <c r="AL200" i="10"/>
  <c r="AP200" i="10"/>
  <c r="AT200" i="10"/>
  <c r="AX200" i="10"/>
  <c r="BB200" i="10"/>
  <c r="J202" i="10"/>
  <c r="N202" i="10"/>
  <c r="R202" i="10"/>
  <c r="V202" i="10"/>
  <c r="Z202" i="10"/>
  <c r="AD202" i="10"/>
  <c r="AH202" i="10"/>
  <c r="AL202" i="10"/>
  <c r="AP202" i="10"/>
  <c r="AT202" i="10"/>
  <c r="AX202" i="10"/>
  <c r="BB202" i="10"/>
  <c r="F204" i="10"/>
  <c r="J204" i="10"/>
  <c r="N204" i="10"/>
  <c r="R204" i="10"/>
  <c r="V204" i="10"/>
  <c r="Z204" i="10"/>
  <c r="AD204" i="10"/>
  <c r="AH204" i="10"/>
  <c r="AL204" i="10"/>
  <c r="AP204" i="10"/>
  <c r="AT204" i="10"/>
  <c r="AX204" i="10"/>
  <c r="BB204" i="10"/>
  <c r="J206" i="10"/>
  <c r="N206" i="10"/>
  <c r="R206" i="10"/>
  <c r="V206" i="10"/>
  <c r="Z206" i="10"/>
  <c r="AD206" i="10"/>
  <c r="AH206" i="10"/>
  <c r="AL206" i="10"/>
  <c r="AP206" i="10"/>
  <c r="AT206" i="10"/>
  <c r="AX206" i="10"/>
  <c r="BB206" i="10"/>
  <c r="N208" i="10"/>
  <c r="AT208" i="10"/>
  <c r="AX208" i="10"/>
  <c r="BB208" i="10"/>
  <c r="J213" i="10"/>
  <c r="N213" i="10"/>
  <c r="V213" i="10"/>
  <c r="Z213" i="10"/>
  <c r="AD213" i="10"/>
  <c r="AH213" i="10"/>
  <c r="AL213" i="10"/>
  <c r="AP213" i="10"/>
  <c r="AT213" i="10"/>
  <c r="AX213" i="10"/>
  <c r="BB213" i="10"/>
  <c r="F215" i="10"/>
  <c r="J215" i="10"/>
  <c r="N215" i="10"/>
  <c r="BH215" i="10" s="1"/>
  <c r="R215" i="10"/>
  <c r="BI215" i="10" s="1"/>
  <c r="V215" i="10"/>
  <c r="BJ215" i="10" s="1"/>
  <c r="Z215" i="10"/>
  <c r="BK215" i="10" s="1"/>
  <c r="AD215" i="10"/>
  <c r="AH215" i="10"/>
  <c r="AL215" i="10"/>
  <c r="AP215" i="10"/>
  <c r="AT215" i="10"/>
  <c r="AX215" i="10"/>
  <c r="BB215" i="10"/>
  <c r="BK283" i="10"/>
  <c r="BO283" i="10"/>
  <c r="BV283" i="10" s="1"/>
  <c r="AV292" i="10"/>
  <c r="BP292" i="10" s="1"/>
  <c r="AZ292" i="10"/>
  <c r="BQ292" i="10" s="1"/>
  <c r="F293" i="10"/>
  <c r="J293" i="10"/>
  <c r="N293" i="10"/>
  <c r="R293" i="10"/>
  <c r="V293" i="10"/>
  <c r="Z293" i="10"/>
  <c r="AD293" i="10"/>
  <c r="AH293" i="10"/>
  <c r="AL293" i="10"/>
  <c r="AP293" i="10"/>
  <c r="AT293" i="10"/>
  <c r="AX293" i="10"/>
  <c r="BB293" i="10"/>
  <c r="BQ294" i="10"/>
  <c r="BF296" i="10"/>
  <c r="I298" i="10"/>
  <c r="BG298" i="10" s="1"/>
  <c r="M298" i="10"/>
  <c r="BH298" i="10" s="1"/>
  <c r="BL302" i="10"/>
  <c r="BX304" i="10"/>
  <c r="BR305" i="10"/>
  <c r="BK317" i="10"/>
  <c r="R323" i="10"/>
  <c r="BI323" i="10" s="1"/>
  <c r="BQ325" i="10"/>
  <c r="BX325" i="10" s="1"/>
  <c r="AR327" i="10"/>
  <c r="BO327" i="10" s="1"/>
  <c r="BK329" i="10"/>
  <c r="R333" i="10"/>
  <c r="BI333" i="10" s="1"/>
  <c r="BQ335" i="10"/>
  <c r="AR337" i="10"/>
  <c r="BO337" i="10" s="1"/>
  <c r="BV337" i="10" s="1"/>
  <c r="BK339" i="10"/>
  <c r="D340" i="10"/>
  <c r="R341" i="10"/>
  <c r="BI341" i="10" s="1"/>
  <c r="BT341" i="10" s="1"/>
  <c r="D343" i="10"/>
  <c r="BQ343" i="10"/>
  <c r="D345" i="10"/>
  <c r="Z346" i="10"/>
  <c r="D348" i="10"/>
  <c r="BQ348" i="10"/>
  <c r="AR350" i="10"/>
  <c r="BO350" i="10" s="1"/>
  <c r="BK352" i="10"/>
  <c r="D357" i="10"/>
  <c r="D359" i="10"/>
  <c r="R362" i="10"/>
  <c r="BI362" i="10" s="1"/>
  <c r="BK368" i="10"/>
  <c r="BO368" i="10"/>
  <c r="BV368" i="10" s="1"/>
  <c r="AV369" i="10"/>
  <c r="BP369" i="10" s="1"/>
  <c r="AZ369" i="10"/>
  <c r="BQ369" i="10" s="1"/>
  <c r="D5" i="11"/>
  <c r="D7" i="11"/>
  <c r="BI7" i="11"/>
  <c r="BQ7" i="11"/>
  <c r="D9" i="11"/>
  <c r="D11" i="11"/>
  <c r="D13" i="11"/>
  <c r="AR15" i="11"/>
  <c r="D17" i="11"/>
  <c r="D19" i="11"/>
  <c r="D21" i="11"/>
  <c r="D23" i="11"/>
  <c r="D25" i="11"/>
  <c r="D29" i="11"/>
  <c r="D31" i="11"/>
  <c r="D33" i="11"/>
  <c r="D36" i="11"/>
  <c r="BK37" i="11"/>
  <c r="D38" i="11"/>
  <c r="D40" i="11"/>
  <c r="D42" i="11"/>
  <c r="D44" i="11"/>
  <c r="D46" i="11"/>
  <c r="F47" i="11"/>
  <c r="F70" i="11" s="1"/>
  <c r="J47" i="11"/>
  <c r="J70" i="11" s="1"/>
  <c r="R47" i="11"/>
  <c r="V47" i="11"/>
  <c r="Z47" i="11"/>
  <c r="AH47" i="11"/>
  <c r="AL47" i="11"/>
  <c r="AL70" i="11" s="1"/>
  <c r="AP47" i="11"/>
  <c r="AP70" i="11" s="1"/>
  <c r="AX47" i="11"/>
  <c r="AX70" i="11" s="1"/>
  <c r="BB47" i="11"/>
  <c r="BB70" i="11" s="1"/>
  <c r="D48" i="11"/>
  <c r="BI48" i="11"/>
  <c r="BQ48" i="11"/>
  <c r="D50" i="11"/>
  <c r="BJ54" i="11"/>
  <c r="BT54" i="11" s="1"/>
  <c r="BL55" i="11"/>
  <c r="BQ56" i="11"/>
  <c r="BV56" i="11" s="1"/>
  <c r="F62" i="11"/>
  <c r="V62" i="11"/>
  <c r="AL62" i="11"/>
  <c r="F68" i="11"/>
  <c r="V68" i="11"/>
  <c r="AL68" i="11"/>
  <c r="R74" i="11"/>
  <c r="AH74" i="11"/>
  <c r="BF75" i="11"/>
  <c r="BG75" i="11"/>
  <c r="BH75" i="11"/>
  <c r="BP76" i="11"/>
  <c r="BV76" i="11" s="1"/>
  <c r="BQ76" i="11"/>
  <c r="BB79" i="11"/>
  <c r="BI82" i="11"/>
  <c r="BK86" i="11"/>
  <c r="AX134" i="11"/>
  <c r="BB134" i="11"/>
  <c r="BB136" i="11" s="1"/>
  <c r="BH83" i="11"/>
  <c r="BO84" i="11"/>
  <c r="BP84" i="11"/>
  <c r="BQ84" i="11"/>
  <c r="BI85" i="11"/>
  <c r="BT85" i="11" s="1"/>
  <c r="BJ85" i="11"/>
  <c r="BK85" i="11"/>
  <c r="BL85" i="11"/>
  <c r="BL91" i="11"/>
  <c r="BV91" i="11"/>
  <c r="BL92" i="11"/>
  <c r="BM92" i="11"/>
  <c r="BN92" i="11"/>
  <c r="BF93" i="11"/>
  <c r="BG93" i="11"/>
  <c r="BH93" i="11"/>
  <c r="BF98" i="11"/>
  <c r="BG96" i="11"/>
  <c r="BI98" i="11"/>
  <c r="BJ98" i="11"/>
  <c r="BK98" i="11"/>
  <c r="BL96" i="11"/>
  <c r="BF97" i="11"/>
  <c r="O98" i="11"/>
  <c r="O173" i="11" s="1"/>
  <c r="AE98" i="11"/>
  <c r="BL98" i="11" s="1"/>
  <c r="AL104" i="11"/>
  <c r="AL179" i="11" s="1"/>
  <c r="BQ100" i="11"/>
  <c r="D101" i="11"/>
  <c r="BT101" i="11"/>
  <c r="BN101" i="11"/>
  <c r="BF102" i="11"/>
  <c r="BK102" i="11"/>
  <c r="BL102" i="11"/>
  <c r="BN102" i="11"/>
  <c r="BF112" i="11"/>
  <c r="BG110" i="11"/>
  <c r="BL111" i="11"/>
  <c r="Z112" i="11"/>
  <c r="BK112" i="11" s="1"/>
  <c r="AE117" i="11"/>
  <c r="BO117" i="11"/>
  <c r="BQ117" i="11"/>
  <c r="BL115" i="11"/>
  <c r="BM115" i="11"/>
  <c r="BN115" i="11"/>
  <c r="BF116" i="11"/>
  <c r="BG116" i="11"/>
  <c r="BH116" i="11"/>
  <c r="Q117" i="11"/>
  <c r="AW117" i="11"/>
  <c r="AW134" i="11" s="1"/>
  <c r="BF121" i="11"/>
  <c r="BG119" i="11"/>
  <c r="BL120" i="11"/>
  <c r="Z121" i="11"/>
  <c r="BK121" i="11" s="1"/>
  <c r="BO123" i="11"/>
  <c r="BQ133" i="11"/>
  <c r="BL124" i="11"/>
  <c r="BM124" i="11"/>
  <c r="BF126" i="11"/>
  <c r="BI128" i="11"/>
  <c r="BT128" i="11" s="1"/>
  <c r="BK128" i="11"/>
  <c r="BO129" i="11"/>
  <c r="BQ129" i="11"/>
  <c r="BI132" i="11"/>
  <c r="BT132" i="11" s="1"/>
  <c r="BK132" i="11"/>
  <c r="BL146" i="11"/>
  <c r="BN146" i="11"/>
  <c r="AM158" i="11"/>
  <c r="BU294" i="11"/>
  <c r="BG298" i="11"/>
  <c r="BJ298" i="11"/>
  <c r="BH317" i="11"/>
  <c r="O323" i="11"/>
  <c r="BH323" i="11" s="1"/>
  <c r="BI317" i="11"/>
  <c r="S323" i="11"/>
  <c r="BJ317" i="11"/>
  <c r="W323" i="11"/>
  <c r="BL317" i="11"/>
  <c r="AE323" i="11"/>
  <c r="BL323" i="11" s="1"/>
  <c r="BM317" i="11"/>
  <c r="AI323" i="11"/>
  <c r="BM323" i="11" s="1"/>
  <c r="BN317" i="11"/>
  <c r="AM323" i="11"/>
  <c r="BN323" i="11" s="1"/>
  <c r="BT318" i="11"/>
  <c r="BV319" i="11"/>
  <c r="BS321" i="11"/>
  <c r="BN327" i="11"/>
  <c r="BP341" i="11"/>
  <c r="BN350" i="11"/>
  <c r="BT358" i="11"/>
  <c r="BV359" i="11"/>
  <c r="BU360" i="11"/>
  <c r="BX360" i="11"/>
  <c r="AE362" i="11"/>
  <c r="BL362" i="11" s="1"/>
  <c r="BR283" i="9"/>
  <c r="BS284" i="9"/>
  <c r="BX285" i="9"/>
  <c r="BR287" i="9"/>
  <c r="BS288" i="9"/>
  <c r="BX289" i="9"/>
  <c r="BR291" i="9"/>
  <c r="BX294" i="9"/>
  <c r="BX293" i="9" s="1"/>
  <c r="BS297" i="9"/>
  <c r="BS302" i="9"/>
  <c r="BS304" i="9"/>
  <c r="BR312" i="9"/>
  <c r="BX313" i="9"/>
  <c r="BR314" i="9"/>
  <c r="BR317" i="9"/>
  <c r="BX318" i="9"/>
  <c r="BR319" i="9"/>
  <c r="BX320" i="9"/>
  <c r="BR321" i="9"/>
  <c r="BX322" i="9"/>
  <c r="BX325" i="9"/>
  <c r="BR326" i="9"/>
  <c r="BR329" i="9"/>
  <c r="BX330" i="9"/>
  <c r="BR331" i="9"/>
  <c r="BX332" i="9"/>
  <c r="BX335" i="9"/>
  <c r="BR336" i="9"/>
  <c r="BR339" i="9"/>
  <c r="BX340" i="9"/>
  <c r="BX343" i="9"/>
  <c r="BR344" i="9"/>
  <c r="BX345" i="9"/>
  <c r="BX348" i="9"/>
  <c r="BR349" i="9"/>
  <c r="BR352" i="9"/>
  <c r="BX353" i="9"/>
  <c r="BR354" i="9"/>
  <c r="BX355" i="9"/>
  <c r="BR356" i="9"/>
  <c r="BX357" i="9"/>
  <c r="BR358" i="9"/>
  <c r="BX359" i="9"/>
  <c r="BR360" i="9"/>
  <c r="BX361" i="9"/>
  <c r="BR368" i="9"/>
  <c r="BL7" i="10"/>
  <c r="AI15" i="10"/>
  <c r="BF37" i="10"/>
  <c r="I47" i="10"/>
  <c r="AS47" i="10"/>
  <c r="BL48" i="10"/>
  <c r="S52" i="10"/>
  <c r="AI52" i="10"/>
  <c r="BG73" i="10"/>
  <c r="BK73" i="10"/>
  <c r="F81" i="10"/>
  <c r="J81" i="10"/>
  <c r="N81" i="10"/>
  <c r="R81" i="10"/>
  <c r="R80" i="10" s="1"/>
  <c r="V81" i="10"/>
  <c r="V80" i="10" s="1"/>
  <c r="Z81" i="10"/>
  <c r="Z80" i="10" s="1"/>
  <c r="AD81" i="10"/>
  <c r="AD80" i="10" s="1"/>
  <c r="AH81" i="10"/>
  <c r="AH80" i="10" s="1"/>
  <c r="AL81" i="10"/>
  <c r="AP81" i="10"/>
  <c r="AT81" i="10"/>
  <c r="AX81" i="10"/>
  <c r="BB81" i="10"/>
  <c r="BJ82" i="10"/>
  <c r="D93" i="10"/>
  <c r="BL96" i="10"/>
  <c r="BP96" i="10"/>
  <c r="AI98" i="10"/>
  <c r="BQ100" i="10"/>
  <c r="BK110" i="10"/>
  <c r="BT110" i="10" s="1"/>
  <c r="BK119" i="10"/>
  <c r="BG145" i="10"/>
  <c r="AQ153" i="10"/>
  <c r="AU153" i="10"/>
  <c r="AY153" i="10"/>
  <c r="BC153" i="10"/>
  <c r="Q157" i="10"/>
  <c r="U157" i="10"/>
  <c r="Y157" i="10"/>
  <c r="AC157" i="10"/>
  <c r="AG157" i="10"/>
  <c r="AK157" i="10"/>
  <c r="AO157" i="10"/>
  <c r="AS157" i="10"/>
  <c r="AW157" i="10"/>
  <c r="BA157" i="10"/>
  <c r="G158" i="10"/>
  <c r="K158" i="10"/>
  <c r="O158" i="10"/>
  <c r="W158" i="10"/>
  <c r="AA158" i="10"/>
  <c r="AE158" i="10"/>
  <c r="AM158" i="10"/>
  <c r="AQ158" i="10"/>
  <c r="AU158" i="10"/>
  <c r="AY158" i="10"/>
  <c r="BC158" i="10"/>
  <c r="M159" i="10"/>
  <c r="Q159" i="10"/>
  <c r="U159" i="10"/>
  <c r="AC159" i="10"/>
  <c r="AG159" i="10"/>
  <c r="AK159" i="10"/>
  <c r="AS159" i="10"/>
  <c r="AW159" i="10"/>
  <c r="BA159" i="10"/>
  <c r="G160" i="10"/>
  <c r="K160" i="10"/>
  <c r="O160" i="10"/>
  <c r="S160" i="10"/>
  <c r="W160" i="10"/>
  <c r="AA160" i="10"/>
  <c r="AE160" i="10"/>
  <c r="AI160" i="10"/>
  <c r="AM160" i="10"/>
  <c r="AQ160" i="10"/>
  <c r="AU160" i="10"/>
  <c r="AY160" i="10"/>
  <c r="BC160" i="10"/>
  <c r="Q161" i="10"/>
  <c r="U161" i="10"/>
  <c r="AC161" i="10"/>
  <c r="AG161" i="10"/>
  <c r="AK161" i="10"/>
  <c r="AS161" i="10"/>
  <c r="AW161" i="10"/>
  <c r="BA161" i="10"/>
  <c r="O163" i="10"/>
  <c r="AE163" i="10"/>
  <c r="AM163" i="10"/>
  <c r="AQ163" i="10"/>
  <c r="AU163" i="10"/>
  <c r="AY163" i="10"/>
  <c r="BC163" i="10"/>
  <c r="M164" i="10"/>
  <c r="Q164" i="10"/>
  <c r="U164" i="10"/>
  <c r="AC164" i="10"/>
  <c r="AG164" i="10"/>
  <c r="AK164" i="10"/>
  <c r="AS164" i="10"/>
  <c r="AW164" i="10"/>
  <c r="BA164" i="10"/>
  <c r="G165" i="10"/>
  <c r="K165" i="10"/>
  <c r="O165" i="10"/>
  <c r="W165" i="10"/>
  <c r="AA165" i="10"/>
  <c r="AE165" i="10"/>
  <c r="AM165" i="10"/>
  <c r="AQ165" i="10"/>
  <c r="AU165" i="10"/>
  <c r="AY165" i="10"/>
  <c r="BC165" i="10"/>
  <c r="I166" i="10"/>
  <c r="M166" i="10"/>
  <c r="Q166" i="10"/>
  <c r="U166" i="10"/>
  <c r="Y166" i="10"/>
  <c r="AC166" i="10"/>
  <c r="AG166" i="10"/>
  <c r="AK166" i="10"/>
  <c r="AO166" i="10"/>
  <c r="AS166" i="10"/>
  <c r="AW166" i="10"/>
  <c r="BA166" i="10"/>
  <c r="G167" i="10"/>
  <c r="K167" i="10"/>
  <c r="O167" i="10"/>
  <c r="W167" i="10"/>
  <c r="AA167" i="10"/>
  <c r="AE167" i="10"/>
  <c r="AM167" i="10"/>
  <c r="AQ167" i="10"/>
  <c r="AU167" i="10"/>
  <c r="AY167" i="10"/>
  <c r="BC167" i="10"/>
  <c r="M168" i="10"/>
  <c r="Q168" i="10"/>
  <c r="U168" i="10"/>
  <c r="AC168" i="10"/>
  <c r="AG168" i="10"/>
  <c r="AK168" i="10"/>
  <c r="AS168" i="10"/>
  <c r="AW168" i="10"/>
  <c r="BA168" i="10"/>
  <c r="S169" i="10"/>
  <c r="AQ169" i="10"/>
  <c r="AU169" i="10"/>
  <c r="AY169" i="10"/>
  <c r="BC169" i="10"/>
  <c r="M171" i="10"/>
  <c r="Q171" i="10"/>
  <c r="U171" i="10"/>
  <c r="AC171" i="10"/>
  <c r="AG171" i="10"/>
  <c r="AK171" i="10"/>
  <c r="AS171" i="10"/>
  <c r="AW171" i="10"/>
  <c r="BA171" i="10"/>
  <c r="G172" i="10"/>
  <c r="K172" i="10"/>
  <c r="O172" i="10"/>
  <c r="W172" i="10"/>
  <c r="AA172" i="10"/>
  <c r="AE172" i="10"/>
  <c r="AM172" i="10"/>
  <c r="AQ172" i="10"/>
  <c r="AU172" i="10"/>
  <c r="AY172" i="10"/>
  <c r="BC172" i="10"/>
  <c r="Q173" i="10"/>
  <c r="U173" i="10"/>
  <c r="AC173" i="10"/>
  <c r="AG173" i="10"/>
  <c r="AK173" i="10"/>
  <c r="AS173" i="10"/>
  <c r="AW173" i="10"/>
  <c r="BA173" i="10"/>
  <c r="G175" i="10"/>
  <c r="K175" i="10"/>
  <c r="O175" i="10"/>
  <c r="W175" i="10"/>
  <c r="AA175" i="10"/>
  <c r="AE175" i="10"/>
  <c r="AM175" i="10"/>
  <c r="AQ175" i="10"/>
  <c r="AU175" i="10"/>
  <c r="AY175" i="10"/>
  <c r="BC175" i="10"/>
  <c r="I176" i="10"/>
  <c r="M176" i="10"/>
  <c r="Q176" i="10"/>
  <c r="U176" i="10"/>
  <c r="Y176" i="10"/>
  <c r="AC176" i="10"/>
  <c r="AG176" i="10"/>
  <c r="AK176" i="10"/>
  <c r="AO176" i="10"/>
  <c r="AS176" i="10"/>
  <c r="AW176" i="10"/>
  <c r="BA176" i="10"/>
  <c r="G177" i="10"/>
  <c r="K177" i="10"/>
  <c r="O177" i="10"/>
  <c r="W177" i="10"/>
  <c r="AA177" i="10"/>
  <c r="AE177" i="10"/>
  <c r="AM177" i="10"/>
  <c r="AQ177" i="10"/>
  <c r="AU177" i="10"/>
  <c r="AY177" i="10"/>
  <c r="BC177" i="10"/>
  <c r="M178" i="10"/>
  <c r="Q178" i="10"/>
  <c r="U178" i="10"/>
  <c r="AC178" i="10"/>
  <c r="AG178" i="10"/>
  <c r="AK178" i="10"/>
  <c r="AS178" i="10"/>
  <c r="AW178" i="10"/>
  <c r="BA178" i="10"/>
  <c r="O179" i="10"/>
  <c r="S179" i="10"/>
  <c r="W179" i="10"/>
  <c r="AA179" i="10"/>
  <c r="AE179" i="10"/>
  <c r="AI179" i="10"/>
  <c r="AM179" i="10"/>
  <c r="AQ179" i="10"/>
  <c r="AU179" i="10"/>
  <c r="AY179" i="10"/>
  <c r="BC179" i="10"/>
  <c r="M181" i="10"/>
  <c r="Q181" i="10"/>
  <c r="U181" i="10"/>
  <c r="AC181" i="10"/>
  <c r="AG181" i="10"/>
  <c r="AK181" i="10"/>
  <c r="AS181" i="10"/>
  <c r="AW181" i="10"/>
  <c r="BA181" i="10"/>
  <c r="G182" i="10"/>
  <c r="K182" i="10"/>
  <c r="O182" i="10"/>
  <c r="W182" i="10"/>
  <c r="AA182" i="10"/>
  <c r="AE182" i="10"/>
  <c r="AM182" i="10"/>
  <c r="AQ182" i="10"/>
  <c r="AU182" i="10"/>
  <c r="AY182" i="10"/>
  <c r="BC182" i="10"/>
  <c r="AS183" i="10"/>
  <c r="AW183" i="10"/>
  <c r="BA183" i="10"/>
  <c r="G185" i="10"/>
  <c r="K185" i="10"/>
  <c r="O185" i="10"/>
  <c r="W185" i="10"/>
  <c r="AA185" i="10"/>
  <c r="AE185" i="10"/>
  <c r="AM185" i="10"/>
  <c r="AQ185" i="10"/>
  <c r="AU185" i="10"/>
  <c r="AY185" i="10"/>
  <c r="BC185" i="10"/>
  <c r="I186" i="10"/>
  <c r="M186" i="10"/>
  <c r="Q186" i="10"/>
  <c r="U186" i="10"/>
  <c r="Y186" i="10"/>
  <c r="AC186" i="10"/>
  <c r="AG186" i="10"/>
  <c r="AK186" i="10"/>
  <c r="AO186" i="10"/>
  <c r="AS186" i="10"/>
  <c r="AW186" i="10"/>
  <c r="BA186" i="10"/>
  <c r="G187" i="10"/>
  <c r="K187" i="10"/>
  <c r="O187" i="10"/>
  <c r="W187" i="10"/>
  <c r="AA187" i="10"/>
  <c r="AE187" i="10"/>
  <c r="AM187" i="10"/>
  <c r="AQ187" i="10"/>
  <c r="AU187" i="10"/>
  <c r="AY187" i="10"/>
  <c r="BC187" i="10"/>
  <c r="Q189" i="10"/>
  <c r="U189" i="10"/>
  <c r="AC189" i="10"/>
  <c r="AG189" i="10"/>
  <c r="AK189" i="10"/>
  <c r="AS189" i="10"/>
  <c r="AW189" i="10"/>
  <c r="BA189" i="10"/>
  <c r="G190" i="10"/>
  <c r="K190" i="10"/>
  <c r="O190" i="10"/>
  <c r="S190" i="10"/>
  <c r="W190" i="10"/>
  <c r="AA190" i="10"/>
  <c r="AE190" i="10"/>
  <c r="AI190" i="10"/>
  <c r="AM190" i="10"/>
  <c r="AQ190" i="10"/>
  <c r="AU190" i="10"/>
  <c r="AY190" i="10"/>
  <c r="BC190" i="10"/>
  <c r="M191" i="10"/>
  <c r="Q191" i="10"/>
  <c r="U191" i="10"/>
  <c r="AC191" i="10"/>
  <c r="AG191" i="10"/>
  <c r="AK191" i="10"/>
  <c r="AS191" i="10"/>
  <c r="AW191" i="10"/>
  <c r="BA191" i="10"/>
  <c r="G192" i="10"/>
  <c r="O192" i="10"/>
  <c r="W192" i="10"/>
  <c r="AA192" i="10"/>
  <c r="AE192" i="10"/>
  <c r="AM192" i="10"/>
  <c r="AQ192" i="10"/>
  <c r="AU192" i="10"/>
  <c r="AY192" i="10"/>
  <c r="BC192" i="10"/>
  <c r="M194" i="10"/>
  <c r="Q194" i="10"/>
  <c r="U194" i="10"/>
  <c r="AC194" i="10"/>
  <c r="AG194" i="10"/>
  <c r="AK194" i="10"/>
  <c r="AS194" i="10"/>
  <c r="AW194" i="10"/>
  <c r="BA194" i="10"/>
  <c r="G195" i="10"/>
  <c r="K195" i="10"/>
  <c r="O195" i="10"/>
  <c r="W195" i="10"/>
  <c r="AA195" i="10"/>
  <c r="AE195" i="10"/>
  <c r="AM195" i="10"/>
  <c r="AQ195" i="10"/>
  <c r="AU195" i="10"/>
  <c r="AY195" i="10"/>
  <c r="BC195" i="10"/>
  <c r="I196" i="10"/>
  <c r="M196" i="10"/>
  <c r="Q196" i="10"/>
  <c r="U196" i="10"/>
  <c r="Y196" i="10"/>
  <c r="AC196" i="10"/>
  <c r="AG196" i="10"/>
  <c r="AK196" i="10"/>
  <c r="AO196" i="10"/>
  <c r="AS196" i="10"/>
  <c r="AW196" i="10"/>
  <c r="BA196" i="10"/>
  <c r="G198" i="10"/>
  <c r="O198" i="10"/>
  <c r="W198" i="10"/>
  <c r="AA198" i="10"/>
  <c r="AE198" i="10"/>
  <c r="AM198" i="10"/>
  <c r="AQ198" i="10"/>
  <c r="AU198" i="10"/>
  <c r="AY198" i="10"/>
  <c r="BC198" i="10"/>
  <c r="M199" i="10"/>
  <c r="Q199" i="10"/>
  <c r="U199" i="10"/>
  <c r="AC199" i="10"/>
  <c r="AG199" i="10"/>
  <c r="AK199" i="10"/>
  <c r="AS199" i="10"/>
  <c r="AW199" i="10"/>
  <c r="BA199" i="10"/>
  <c r="G200" i="10"/>
  <c r="K200" i="10"/>
  <c r="O200" i="10"/>
  <c r="S200" i="10"/>
  <c r="W200" i="10"/>
  <c r="AI200" i="10"/>
  <c r="AM200" i="10"/>
  <c r="AQ200" i="10"/>
  <c r="AU200" i="10"/>
  <c r="AY200" i="10"/>
  <c r="BC200" i="10"/>
  <c r="M201" i="10"/>
  <c r="Q201" i="10"/>
  <c r="U201" i="10"/>
  <c r="AC201" i="10"/>
  <c r="AG201" i="10"/>
  <c r="AK201" i="10"/>
  <c r="AS201" i="10"/>
  <c r="AW201" i="10"/>
  <c r="BA201" i="10"/>
  <c r="G202" i="10"/>
  <c r="K202" i="10"/>
  <c r="O202" i="10"/>
  <c r="W202" i="10"/>
  <c r="AA202" i="10"/>
  <c r="AE202" i="10"/>
  <c r="AM202" i="10"/>
  <c r="AQ202" i="10"/>
  <c r="AU202" i="10"/>
  <c r="AY202" i="10"/>
  <c r="BC202" i="10"/>
  <c r="M203" i="10"/>
  <c r="Q203" i="10"/>
  <c r="U203" i="10"/>
  <c r="AC203" i="10"/>
  <c r="AG203" i="10"/>
  <c r="AK203" i="10"/>
  <c r="AS203" i="10"/>
  <c r="AW203" i="10"/>
  <c r="BA203" i="10"/>
  <c r="G204" i="10"/>
  <c r="K204" i="10"/>
  <c r="O204" i="10"/>
  <c r="W204" i="10"/>
  <c r="AA204" i="10"/>
  <c r="AE204" i="10"/>
  <c r="AM204" i="10"/>
  <c r="AQ204" i="10"/>
  <c r="AU204" i="10"/>
  <c r="AY204" i="10"/>
  <c r="BC204" i="10"/>
  <c r="I205" i="10"/>
  <c r="M205" i="10"/>
  <c r="Q205" i="10"/>
  <c r="U205" i="10"/>
  <c r="Y205" i="10"/>
  <c r="AC205" i="10"/>
  <c r="AG205" i="10"/>
  <c r="AK205" i="10"/>
  <c r="AO205" i="10"/>
  <c r="AS205" i="10"/>
  <c r="AW205" i="10"/>
  <c r="BA205" i="10"/>
  <c r="G206" i="10"/>
  <c r="K206" i="10"/>
  <c r="O206" i="10"/>
  <c r="W206" i="10"/>
  <c r="AA206" i="10"/>
  <c r="AE206" i="10"/>
  <c r="AM206" i="10"/>
  <c r="AQ206" i="10"/>
  <c r="AU206" i="10"/>
  <c r="AY206" i="10"/>
  <c r="BC206" i="10"/>
  <c r="M207" i="10"/>
  <c r="Q207" i="10"/>
  <c r="U207" i="10"/>
  <c r="AC207" i="10"/>
  <c r="AG207" i="10"/>
  <c r="AK207" i="10"/>
  <c r="AS207" i="10"/>
  <c r="AW207" i="10"/>
  <c r="BA207" i="10"/>
  <c r="S208" i="10"/>
  <c r="AQ208" i="10"/>
  <c r="AU208" i="10"/>
  <c r="AY208" i="10"/>
  <c r="BC208" i="10"/>
  <c r="I212" i="10"/>
  <c r="M212" i="10"/>
  <c r="Q212" i="10"/>
  <c r="U212" i="10"/>
  <c r="Y212" i="10"/>
  <c r="AC212" i="10"/>
  <c r="AG212" i="10"/>
  <c r="AK212" i="10"/>
  <c r="AO212" i="10"/>
  <c r="AS212" i="10"/>
  <c r="AW212" i="10"/>
  <c r="BA212" i="10"/>
  <c r="G213" i="10"/>
  <c r="K213" i="10"/>
  <c r="O213" i="10"/>
  <c r="W213" i="10"/>
  <c r="AA213" i="10"/>
  <c r="AE213" i="10"/>
  <c r="AM213" i="10"/>
  <c r="AQ213" i="10"/>
  <c r="AU213" i="10"/>
  <c r="AY213" i="10"/>
  <c r="BC213" i="10"/>
  <c r="I214" i="10"/>
  <c r="BG214" i="10" s="1"/>
  <c r="M214" i="10"/>
  <c r="BH214" i="10" s="1"/>
  <c r="Q214" i="10"/>
  <c r="U214" i="10"/>
  <c r="Y214" i="10"/>
  <c r="AC214" i="10"/>
  <c r="AG214" i="10"/>
  <c r="AK214" i="10"/>
  <c r="AO214" i="10"/>
  <c r="BN214" i="10" s="1"/>
  <c r="AS214" i="10"/>
  <c r="AW214" i="10"/>
  <c r="BA214" i="10"/>
  <c r="AE215" i="10"/>
  <c r="BL215" i="10" s="1"/>
  <c r="AS216" i="10"/>
  <c r="AW216" i="10"/>
  <c r="BA216" i="10"/>
  <c r="D284" i="10"/>
  <c r="D288" i="10"/>
  <c r="BK296" i="10"/>
  <c r="BM302" i="10"/>
  <c r="BS305" i="10"/>
  <c r="BL317" i="10"/>
  <c r="AI323" i="10"/>
  <c r="BM323" i="10" s="1"/>
  <c r="BF325" i="10"/>
  <c r="I327" i="10"/>
  <c r="BG327" i="10" s="1"/>
  <c r="BL329" i="10"/>
  <c r="AI333" i="10"/>
  <c r="BM333" i="10" s="1"/>
  <c r="BF335" i="10"/>
  <c r="I337" i="10"/>
  <c r="BG337" i="10" s="1"/>
  <c r="BL339" i="10"/>
  <c r="AI341" i="10"/>
  <c r="BM341" i="10" s="1"/>
  <c r="BU341" i="10" s="1"/>
  <c r="BF348" i="10"/>
  <c r="I350" i="10"/>
  <c r="BG350" i="10" s="1"/>
  <c r="BL352" i="10"/>
  <c r="AI362" i="10"/>
  <c r="BM362" i="10" s="1"/>
  <c r="BF7" i="11"/>
  <c r="BJ7" i="11"/>
  <c r="I15" i="11"/>
  <c r="BJ29" i="11"/>
  <c r="G81" i="11"/>
  <c r="K81" i="11"/>
  <c r="O81" i="11"/>
  <c r="S81" i="11"/>
  <c r="W81" i="11"/>
  <c r="AA81" i="11"/>
  <c r="AE81" i="11"/>
  <c r="AI81" i="11"/>
  <c r="AM81" i="11"/>
  <c r="AQ81" i="11"/>
  <c r="AU81" i="11"/>
  <c r="AY81" i="11"/>
  <c r="BC81" i="11"/>
  <c r="BL37" i="11"/>
  <c r="G47" i="11"/>
  <c r="K47" i="11"/>
  <c r="O47" i="11"/>
  <c r="S47" i="11"/>
  <c r="W47" i="11"/>
  <c r="AA47" i="11"/>
  <c r="AE47" i="11"/>
  <c r="BL47" i="11" s="1"/>
  <c r="AI47" i="11"/>
  <c r="BM47" i="11" s="1"/>
  <c r="AM47" i="11"/>
  <c r="AQ47" i="11"/>
  <c r="AU47" i="11"/>
  <c r="AY47" i="11"/>
  <c r="BC47" i="11"/>
  <c r="BF48" i="11"/>
  <c r="BJ48" i="11"/>
  <c r="BG54" i="11"/>
  <c r="BK54" i="11"/>
  <c r="D55" i="11"/>
  <c r="BO55" i="11"/>
  <c r="BP55" i="11"/>
  <c r="BF56" i="11"/>
  <c r="N159" i="11"/>
  <c r="R159" i="11"/>
  <c r="Z159" i="11"/>
  <c r="AD159" i="11"/>
  <c r="AH159" i="11"/>
  <c r="AP159" i="11"/>
  <c r="F77" i="11"/>
  <c r="F61" i="11"/>
  <c r="F59" i="11"/>
  <c r="V77" i="11"/>
  <c r="V61" i="11"/>
  <c r="V59" i="11"/>
  <c r="AL77" i="11"/>
  <c r="AL61" i="11"/>
  <c r="BJ75" i="11"/>
  <c r="BT75" i="11" s="1"/>
  <c r="BK75" i="11"/>
  <c r="BF76" i="11"/>
  <c r="BH76" i="11"/>
  <c r="BL86" i="11"/>
  <c r="BM82" i="11"/>
  <c r="AQ134" i="11"/>
  <c r="AU134" i="11"/>
  <c r="BF83" i="11"/>
  <c r="BI83" i="11"/>
  <c r="BT83" i="11" s="1"/>
  <c r="BJ83" i="11"/>
  <c r="BK83" i="11"/>
  <c r="BL83" i="11"/>
  <c r="BF84" i="11"/>
  <c r="BF90" i="11"/>
  <c r="BH90" i="11"/>
  <c r="BP92" i="11"/>
  <c r="BV92" i="11" s="1"/>
  <c r="BQ92" i="11"/>
  <c r="BJ93" i="11"/>
  <c r="BK93" i="11"/>
  <c r="BP96" i="11"/>
  <c r="BV96" i="11" s="1"/>
  <c r="AI98" i="11"/>
  <c r="AI104" i="11"/>
  <c r="BV100" i="11"/>
  <c r="BL101" i="11"/>
  <c r="BP101" i="11"/>
  <c r="BV101" i="11" s="1"/>
  <c r="BQ101" i="11"/>
  <c r="BJ102" i="11"/>
  <c r="BV102" i="11"/>
  <c r="BL103" i="11"/>
  <c r="BV103" i="11"/>
  <c r="AQ108" i="11"/>
  <c r="AU108" i="11"/>
  <c r="BO108" i="11" s="1"/>
  <c r="AY108" i="11"/>
  <c r="AY134" i="11" s="1"/>
  <c r="BC108" i="11"/>
  <c r="BC134" i="11" s="1"/>
  <c r="BT110" i="11"/>
  <c r="BV111" i="11"/>
  <c r="N112" i="11"/>
  <c r="BH112" i="11" s="1"/>
  <c r="AA117" i="11"/>
  <c r="AM117" i="11"/>
  <c r="BN117" i="11" s="1"/>
  <c r="BN114" i="11"/>
  <c r="BQ115" i="11"/>
  <c r="BI116" i="11"/>
  <c r="BK116" i="11"/>
  <c r="BT119" i="11"/>
  <c r="BV120" i="11"/>
  <c r="N121" i="11"/>
  <c r="D121" i="11" s="1"/>
  <c r="D122" i="11" s="1"/>
  <c r="AS133" i="11"/>
  <c r="AW133" i="11"/>
  <c r="BP133" i="11" s="1"/>
  <c r="BA133" i="11"/>
  <c r="BA134" i="11" s="1"/>
  <c r="BQ124" i="11"/>
  <c r="BV124" i="11" s="1"/>
  <c r="BV127" i="11"/>
  <c r="BL128" i="11"/>
  <c r="BM128" i="11"/>
  <c r="BF129" i="11"/>
  <c r="BG129" i="11"/>
  <c r="BV131" i="11"/>
  <c r="BL132" i="11"/>
  <c r="BM132" i="11"/>
  <c r="BM145" i="11"/>
  <c r="BP145" i="11"/>
  <c r="BQ145" i="11"/>
  <c r="AP161" i="11"/>
  <c r="G171" i="11"/>
  <c r="BT288" i="11"/>
  <c r="BZ290" i="11"/>
  <c r="BY290" i="11"/>
  <c r="BT297" i="11"/>
  <c r="BU312" i="11"/>
  <c r="BX312" i="11"/>
  <c r="BU320" i="11"/>
  <c r="BQ327" i="11"/>
  <c r="BV327" i="11" s="1"/>
  <c r="BU340" i="11"/>
  <c r="BS344" i="11"/>
  <c r="BV350" i="11"/>
  <c r="BQ350" i="11"/>
  <c r="BU352" i="11"/>
  <c r="BV357" i="11"/>
  <c r="BF361" i="11"/>
  <c r="BS283" i="9"/>
  <c r="BS287" i="9"/>
  <c r="BS291" i="9"/>
  <c r="BS312" i="9"/>
  <c r="BS314" i="9"/>
  <c r="BS317" i="9"/>
  <c r="BS319" i="9"/>
  <c r="BS321" i="9"/>
  <c r="BS326" i="9"/>
  <c r="BS329" i="9"/>
  <c r="BS331" i="9"/>
  <c r="BS336" i="9"/>
  <c r="BS339" i="9"/>
  <c r="BS344" i="9"/>
  <c r="BS349" i="9"/>
  <c r="BS352" i="9"/>
  <c r="BS354" i="9"/>
  <c r="BS356" i="9"/>
  <c r="BS358" i="9"/>
  <c r="BS360" i="9"/>
  <c r="BS368" i="9"/>
  <c r="BQ7" i="10"/>
  <c r="BK37" i="10"/>
  <c r="BQ48" i="10"/>
  <c r="BH73" i="10"/>
  <c r="BK82" i="10"/>
  <c r="BQ96" i="10"/>
  <c r="BF100" i="10"/>
  <c r="BL110" i="10"/>
  <c r="BI114" i="10"/>
  <c r="BL119" i="10"/>
  <c r="BQ123" i="10"/>
  <c r="BH145" i="10"/>
  <c r="R157" i="10"/>
  <c r="V157" i="10"/>
  <c r="Z157" i="10"/>
  <c r="AD157" i="10"/>
  <c r="AH157" i="10"/>
  <c r="AL157" i="10"/>
  <c r="AP157" i="10"/>
  <c r="AT157" i="10"/>
  <c r="AX157" i="10"/>
  <c r="BB157" i="10"/>
  <c r="J159" i="10"/>
  <c r="N159" i="10"/>
  <c r="R159" i="10"/>
  <c r="V159" i="10"/>
  <c r="Z159" i="10"/>
  <c r="AD159" i="10"/>
  <c r="AH159" i="10"/>
  <c r="AL159" i="10"/>
  <c r="AP159" i="10"/>
  <c r="AT159" i="10"/>
  <c r="AX159" i="10"/>
  <c r="BB159" i="10"/>
  <c r="R161" i="10"/>
  <c r="V161" i="10"/>
  <c r="Z161" i="10"/>
  <c r="AD161" i="10"/>
  <c r="AH161" i="10"/>
  <c r="AL161" i="10"/>
  <c r="AP161" i="10"/>
  <c r="AT161" i="10"/>
  <c r="AX161" i="10"/>
  <c r="BB161" i="10"/>
  <c r="F164" i="10"/>
  <c r="J164" i="10"/>
  <c r="N164" i="10"/>
  <c r="R164" i="10"/>
  <c r="V164" i="10"/>
  <c r="Z164" i="10"/>
  <c r="AD164" i="10"/>
  <c r="AH164" i="10"/>
  <c r="AL164" i="10"/>
  <c r="AP164" i="10"/>
  <c r="AT164" i="10"/>
  <c r="AX164" i="10"/>
  <c r="BB164" i="10"/>
  <c r="J166" i="10"/>
  <c r="N166" i="10"/>
  <c r="R166" i="10"/>
  <c r="V166" i="10"/>
  <c r="Z166" i="10"/>
  <c r="AD166" i="10"/>
  <c r="AH166" i="10"/>
  <c r="AL166" i="10"/>
  <c r="AP166" i="10"/>
  <c r="AT166" i="10"/>
  <c r="AX166" i="10"/>
  <c r="BB166" i="10"/>
  <c r="J168" i="10"/>
  <c r="N168" i="10"/>
  <c r="R168" i="10"/>
  <c r="V168" i="10"/>
  <c r="Z168" i="10"/>
  <c r="AD168" i="10"/>
  <c r="AH168" i="10"/>
  <c r="AL168" i="10"/>
  <c r="AP168" i="10"/>
  <c r="AT168" i="10"/>
  <c r="AX168" i="10"/>
  <c r="BB168" i="10"/>
  <c r="J171" i="10"/>
  <c r="N171" i="10"/>
  <c r="R171" i="10"/>
  <c r="V171" i="10"/>
  <c r="Z171" i="10"/>
  <c r="AD171" i="10"/>
  <c r="AH171" i="10"/>
  <c r="AL171" i="10"/>
  <c r="AP171" i="10"/>
  <c r="AT171" i="10"/>
  <c r="AX171" i="10"/>
  <c r="BB171" i="10"/>
  <c r="F173" i="10"/>
  <c r="J173" i="10"/>
  <c r="N173" i="10"/>
  <c r="R173" i="10"/>
  <c r="V173" i="10"/>
  <c r="Z173" i="10"/>
  <c r="AD173" i="10"/>
  <c r="AH173" i="10"/>
  <c r="AL173" i="10"/>
  <c r="AP173" i="10"/>
  <c r="AT173" i="10"/>
  <c r="AX173" i="10"/>
  <c r="BB173" i="10"/>
  <c r="J176" i="10"/>
  <c r="N176" i="10"/>
  <c r="R176" i="10"/>
  <c r="V176" i="10"/>
  <c r="Z176" i="10"/>
  <c r="AD176" i="10"/>
  <c r="AH176" i="10"/>
  <c r="AL176" i="10"/>
  <c r="AP176" i="10"/>
  <c r="AT176" i="10"/>
  <c r="AX176" i="10"/>
  <c r="BB176" i="10"/>
  <c r="J178" i="10"/>
  <c r="N178" i="10"/>
  <c r="R178" i="10"/>
  <c r="V178" i="10"/>
  <c r="Z178" i="10"/>
  <c r="AD178" i="10"/>
  <c r="AH178" i="10"/>
  <c r="AL178" i="10"/>
  <c r="AP178" i="10"/>
  <c r="AT178" i="10"/>
  <c r="AX178" i="10"/>
  <c r="BB178" i="10"/>
  <c r="J181" i="10"/>
  <c r="R181" i="10"/>
  <c r="Z181" i="10"/>
  <c r="AH181" i="10"/>
  <c r="AP181" i="10"/>
  <c r="AT181" i="10"/>
  <c r="AX181" i="10"/>
  <c r="BB181" i="10"/>
  <c r="F183" i="10"/>
  <c r="AL183" i="10"/>
  <c r="AT183" i="10"/>
  <c r="AX183" i="10"/>
  <c r="BB183" i="10"/>
  <c r="J186" i="10"/>
  <c r="N186" i="10"/>
  <c r="R186" i="10"/>
  <c r="V186" i="10"/>
  <c r="Z186" i="10"/>
  <c r="AD186" i="10"/>
  <c r="AH186" i="10"/>
  <c r="AL186" i="10"/>
  <c r="AP186" i="10"/>
  <c r="AT186" i="10"/>
  <c r="AX186" i="10"/>
  <c r="BB186" i="10"/>
  <c r="J189" i="10"/>
  <c r="N189" i="10"/>
  <c r="R189" i="10"/>
  <c r="V189" i="10"/>
  <c r="Z189" i="10"/>
  <c r="AD189" i="10"/>
  <c r="AH189" i="10"/>
  <c r="AP189" i="10"/>
  <c r="AT189" i="10"/>
  <c r="AX189" i="10"/>
  <c r="BB189" i="10"/>
  <c r="J191" i="10"/>
  <c r="N191" i="10"/>
  <c r="R191" i="10"/>
  <c r="V191" i="10"/>
  <c r="Z191" i="10"/>
  <c r="AD191" i="10"/>
  <c r="AH191" i="10"/>
  <c r="AL191" i="10"/>
  <c r="AP191" i="10"/>
  <c r="AT191" i="10"/>
  <c r="AX191" i="10"/>
  <c r="BB191" i="10"/>
  <c r="F194" i="10"/>
  <c r="J194" i="10"/>
  <c r="N194" i="10"/>
  <c r="R194" i="10"/>
  <c r="V194" i="10"/>
  <c r="Z194" i="10"/>
  <c r="AD194" i="10"/>
  <c r="AH194" i="10"/>
  <c r="AL194" i="10"/>
  <c r="AP194" i="10"/>
  <c r="AT194" i="10"/>
  <c r="AX194" i="10"/>
  <c r="BB194" i="10"/>
  <c r="J196" i="10"/>
  <c r="N196" i="10"/>
  <c r="R196" i="10"/>
  <c r="Z196" i="10"/>
  <c r="AD196" i="10"/>
  <c r="AH196" i="10"/>
  <c r="AP196" i="10"/>
  <c r="AT196" i="10"/>
  <c r="AX196" i="10"/>
  <c r="BB196" i="10"/>
  <c r="J199" i="10"/>
  <c r="N199" i="10"/>
  <c r="R199" i="10"/>
  <c r="V199" i="10"/>
  <c r="Z199" i="10"/>
  <c r="AD199" i="10"/>
  <c r="AH199" i="10"/>
  <c r="AL199" i="10"/>
  <c r="AP199" i="10"/>
  <c r="AT199" i="10"/>
  <c r="AX199" i="10"/>
  <c r="BB199" i="10"/>
  <c r="J201" i="10"/>
  <c r="N201" i="10"/>
  <c r="R201" i="10"/>
  <c r="V201" i="10"/>
  <c r="Z201" i="10"/>
  <c r="AD201" i="10"/>
  <c r="AH201" i="10"/>
  <c r="AL201" i="10"/>
  <c r="AP201" i="10"/>
  <c r="AT201" i="10"/>
  <c r="AX201" i="10"/>
  <c r="BB201" i="10"/>
  <c r="F203" i="10"/>
  <c r="J203" i="10"/>
  <c r="N203" i="10"/>
  <c r="R203" i="10"/>
  <c r="V203" i="10"/>
  <c r="Z203" i="10"/>
  <c r="AD203" i="10"/>
  <c r="AH203" i="10"/>
  <c r="AL203" i="10"/>
  <c r="AP203" i="10"/>
  <c r="AT203" i="10"/>
  <c r="AX203" i="10"/>
  <c r="BB203" i="10"/>
  <c r="J205" i="10"/>
  <c r="N205" i="10"/>
  <c r="R205" i="10"/>
  <c r="V205" i="10"/>
  <c r="Z205" i="10"/>
  <c r="AH205" i="10"/>
  <c r="AP205" i="10"/>
  <c r="AT205" i="10"/>
  <c r="AX205" i="10"/>
  <c r="BB205" i="10"/>
  <c r="J207" i="10"/>
  <c r="N207" i="10"/>
  <c r="R207" i="10"/>
  <c r="V207" i="10"/>
  <c r="Z207" i="10"/>
  <c r="AD207" i="10"/>
  <c r="AH207" i="10"/>
  <c r="AL207" i="10"/>
  <c r="AP207" i="10"/>
  <c r="AT207" i="10"/>
  <c r="AX207" i="10"/>
  <c r="BB207" i="10"/>
  <c r="F212" i="10"/>
  <c r="J212" i="10"/>
  <c r="N212" i="10"/>
  <c r="R212" i="10"/>
  <c r="BI212" i="10" s="1"/>
  <c r="V212" i="10"/>
  <c r="BJ212" i="10" s="1"/>
  <c r="Z212" i="10"/>
  <c r="BK212" i="10" s="1"/>
  <c r="AD212" i="10"/>
  <c r="AH212" i="10"/>
  <c r="AL212" i="10"/>
  <c r="AP212" i="10"/>
  <c r="AT212" i="10"/>
  <c r="AX212" i="10"/>
  <c r="BB212" i="10"/>
  <c r="F214" i="10"/>
  <c r="J214" i="10"/>
  <c r="N214" i="10"/>
  <c r="R214" i="10"/>
  <c r="BI214" i="10" s="1"/>
  <c r="V214" i="10"/>
  <c r="BJ214" i="10" s="1"/>
  <c r="Z214" i="10"/>
  <c r="AD214" i="10"/>
  <c r="AH214" i="10"/>
  <c r="AL214" i="10"/>
  <c r="BM214" i="10" s="1"/>
  <c r="AP214" i="10"/>
  <c r="AT214" i="10"/>
  <c r="AX214" i="10"/>
  <c r="BB214" i="10"/>
  <c r="BI283" i="10"/>
  <c r="BT283" i="10" s="1"/>
  <c r="AR293" i="10"/>
  <c r="BL296" i="10"/>
  <c r="BN302" i="10"/>
  <c r="BQ317" i="10"/>
  <c r="BV317" i="10" s="1"/>
  <c r="BK325" i="10"/>
  <c r="BT325" i="10" s="1"/>
  <c r="BQ329" i="10"/>
  <c r="BK335" i="10"/>
  <c r="BT335" i="10" s="1"/>
  <c r="BQ339" i="10"/>
  <c r="BV339" i="10" s="1"/>
  <c r="BO343" i="10"/>
  <c r="BV343" i="10" s="1"/>
  <c r="BK348" i="10"/>
  <c r="BT348" i="10" s="1"/>
  <c r="BQ352" i="10"/>
  <c r="BV352" i="10" s="1"/>
  <c r="BI368" i="10"/>
  <c r="BK7" i="11"/>
  <c r="H81" i="11"/>
  <c r="L81" i="11"/>
  <c r="P81" i="11"/>
  <c r="T81" i="11"/>
  <c r="X81" i="11"/>
  <c r="AB81" i="11"/>
  <c r="AF81" i="11"/>
  <c r="AJ81" i="11"/>
  <c r="AN81" i="11"/>
  <c r="AR81" i="11"/>
  <c r="AV81" i="11"/>
  <c r="AZ81" i="11"/>
  <c r="BD81" i="11"/>
  <c r="BI37" i="11"/>
  <c r="BT37" i="11" s="1"/>
  <c r="BM37" i="11"/>
  <c r="BQ37" i="11"/>
  <c r="BV37" i="11" s="1"/>
  <c r="H47" i="11"/>
  <c r="H53" i="11" s="1"/>
  <c r="L47" i="11"/>
  <c r="L53" i="11" s="1"/>
  <c r="P47" i="11"/>
  <c r="P53" i="11" s="1"/>
  <c r="T47" i="11"/>
  <c r="X47" i="11"/>
  <c r="X53" i="11" s="1"/>
  <c r="AB47" i="11"/>
  <c r="AB53" i="11" s="1"/>
  <c r="AF47" i="11"/>
  <c r="AF53" i="11" s="1"/>
  <c r="AJ47" i="11"/>
  <c r="AN47" i="11"/>
  <c r="AN53" i="11" s="1"/>
  <c r="AR47" i="11"/>
  <c r="BO47" i="11" s="1"/>
  <c r="AV47" i="11"/>
  <c r="AZ47" i="11"/>
  <c r="BD47" i="11"/>
  <c r="BG48" i="11"/>
  <c r="BK48" i="11"/>
  <c r="BO48" i="11"/>
  <c r="BV48" i="11" s="1"/>
  <c r="BG55" i="11"/>
  <c r="BW55" i="11" s="1"/>
  <c r="BH55" i="11"/>
  <c r="D56" i="11"/>
  <c r="BI56" i="11"/>
  <c r="BJ56" i="11"/>
  <c r="G208" i="11"/>
  <c r="AA205" i="11"/>
  <c r="J77" i="11"/>
  <c r="J61" i="11"/>
  <c r="Z77" i="11"/>
  <c r="Z61" i="11"/>
  <c r="Z59" i="11"/>
  <c r="AP77" i="11"/>
  <c r="AP61" i="11"/>
  <c r="AP59" i="11"/>
  <c r="BL75" i="11"/>
  <c r="BT76" i="11"/>
  <c r="BO86" i="11"/>
  <c r="BP86" i="11"/>
  <c r="BQ86" i="11"/>
  <c r="BD134" i="11"/>
  <c r="BV85" i="11"/>
  <c r="BJ86" i="11"/>
  <c r="AR94" i="11"/>
  <c r="BO94" i="11" s="1"/>
  <c r="AV94" i="11"/>
  <c r="BP94" i="11" s="1"/>
  <c r="AZ94" i="11"/>
  <c r="AZ134" i="11" s="1"/>
  <c r="BQ134" i="11" s="1"/>
  <c r="BD94" i="11"/>
  <c r="D90" i="11"/>
  <c r="BT90" i="11"/>
  <c r="BV90" i="11"/>
  <c r="BW91" i="11"/>
  <c r="BS91" i="11"/>
  <c r="BF92" i="11"/>
  <c r="BH92" i="11"/>
  <c r="BL93" i="11"/>
  <c r="BN93" i="11"/>
  <c r="BQ98" i="11"/>
  <c r="BU97" i="11"/>
  <c r="BX97" i="11"/>
  <c r="BN98" i="11"/>
  <c r="BH100" i="11"/>
  <c r="R104" i="11"/>
  <c r="BO104" i="11"/>
  <c r="BV104" i="11" s="1"/>
  <c r="BQ108" i="11"/>
  <c r="BL112" i="11"/>
  <c r="BM112" i="11"/>
  <c r="BW111" i="11"/>
  <c r="BS111" i="11"/>
  <c r="BR111" i="11"/>
  <c r="BT111" i="11"/>
  <c r="BI112" i="11"/>
  <c r="S117" i="11"/>
  <c r="BI117" i="11" s="1"/>
  <c r="BI114" i="11"/>
  <c r="W117" i="11"/>
  <c r="BJ114" i="11"/>
  <c r="BF115" i="11"/>
  <c r="Y117" i="11"/>
  <c r="BL121" i="11"/>
  <c r="BM121" i="11"/>
  <c r="BW120" i="11"/>
  <c r="BS120" i="11"/>
  <c r="BR120" i="11"/>
  <c r="BT120" i="11"/>
  <c r="BI121" i="11"/>
  <c r="BT121" i="11" s="1"/>
  <c r="BF124" i="11"/>
  <c r="BV125" i="11"/>
  <c r="BU126" i="11"/>
  <c r="BX126" i="11"/>
  <c r="BW127" i="11"/>
  <c r="BS127" i="11"/>
  <c r="BR127" i="11"/>
  <c r="BQ128" i="11"/>
  <c r="BK129" i="11"/>
  <c r="BT129" i="11" s="1"/>
  <c r="BW131" i="11"/>
  <c r="BS131" i="11"/>
  <c r="BR131" i="11"/>
  <c r="BO132" i="11"/>
  <c r="BQ132" i="11"/>
  <c r="BF145" i="11"/>
  <c r="BG146" i="11"/>
  <c r="BH146" i="11"/>
  <c r="BP146" i="11"/>
  <c r="Z161" i="11"/>
  <c r="U292" i="11"/>
  <c r="AC292" i="11"/>
  <c r="AK292" i="11"/>
  <c r="BA292" i="11"/>
  <c r="BT286" i="11"/>
  <c r="BF313" i="11"/>
  <c r="BU314" i="11"/>
  <c r="BU326" i="11"/>
  <c r="BX326" i="11"/>
  <c r="BK333" i="11"/>
  <c r="BU329" i="11"/>
  <c r="BU343" i="11"/>
  <c r="BX343" i="11"/>
  <c r="BU349" i="11"/>
  <c r="BX349" i="11"/>
  <c r="BF353" i="11"/>
  <c r="BU354" i="11"/>
  <c r="BW358" i="11"/>
  <c r="BS358" i="11"/>
  <c r="BJ369" i="11"/>
  <c r="BW5" i="12"/>
  <c r="BS5" i="12"/>
  <c r="BR5" i="12"/>
  <c r="BZ19" i="12"/>
  <c r="BY19" i="12"/>
  <c r="BZ31" i="12"/>
  <c r="BY31" i="12"/>
  <c r="G77" i="12"/>
  <c r="G79" i="12"/>
  <c r="K77" i="12"/>
  <c r="K70" i="12"/>
  <c r="O77" i="12"/>
  <c r="BH74" i="12"/>
  <c r="O70" i="12"/>
  <c r="O79" i="12"/>
  <c r="S77" i="12"/>
  <c r="S70" i="12"/>
  <c r="S79" i="12"/>
  <c r="W77" i="12"/>
  <c r="BJ74" i="12"/>
  <c r="W79" i="12"/>
  <c r="AA77" i="12"/>
  <c r="AA70" i="12"/>
  <c r="AE77" i="12"/>
  <c r="BL74" i="12"/>
  <c r="AE70" i="12"/>
  <c r="AE79" i="12"/>
  <c r="AI77" i="12"/>
  <c r="BM74" i="12"/>
  <c r="AI70" i="12"/>
  <c r="AI79" i="12"/>
  <c r="AM77" i="12"/>
  <c r="BN74" i="12"/>
  <c r="AM79" i="12"/>
  <c r="AQ77" i="12"/>
  <c r="AQ70" i="12"/>
  <c r="AU77" i="12"/>
  <c r="AU70" i="12"/>
  <c r="AU79" i="12"/>
  <c r="AY77" i="12"/>
  <c r="AY70" i="12"/>
  <c r="AY79" i="12"/>
  <c r="BC77" i="12"/>
  <c r="BC79" i="12"/>
  <c r="BW75" i="12"/>
  <c r="BS75" i="12"/>
  <c r="BR75" i="12"/>
  <c r="K79" i="12"/>
  <c r="BU90" i="12"/>
  <c r="BX90" i="12"/>
  <c r="BU94" i="12"/>
  <c r="BX94" i="12"/>
  <c r="BW102" i="12"/>
  <c r="BS102" i="12"/>
  <c r="BR102" i="12"/>
  <c r="BZ108" i="12"/>
  <c r="BY108" i="12"/>
  <c r="BZ115" i="12"/>
  <c r="BY115" i="12"/>
  <c r="BZ128" i="12"/>
  <c r="BY128" i="12"/>
  <c r="BU213" i="12"/>
  <c r="BF214" i="12"/>
  <c r="I215" i="11"/>
  <c r="M215" i="11"/>
  <c r="BH215" i="11" s="1"/>
  <c r="Q215" i="11"/>
  <c r="U215" i="11"/>
  <c r="Y215" i="11"/>
  <c r="AC215" i="11"/>
  <c r="AG215" i="11"/>
  <c r="AK215" i="11"/>
  <c r="AO215" i="11"/>
  <c r="AS215" i="11"/>
  <c r="AS213" i="11"/>
  <c r="AS208" i="11"/>
  <c r="AW215" i="11"/>
  <c r="AW213" i="11"/>
  <c r="AW208" i="11"/>
  <c r="BA215" i="11"/>
  <c r="BA213" i="11"/>
  <c r="BA208" i="11"/>
  <c r="G74" i="11"/>
  <c r="G196" i="11" s="1"/>
  <c r="K74" i="11"/>
  <c r="O74" i="11"/>
  <c r="S74" i="11"/>
  <c r="S189" i="11" s="1"/>
  <c r="W74" i="11"/>
  <c r="W158" i="11" s="1"/>
  <c r="AA74" i="11"/>
  <c r="AA158" i="11" s="1"/>
  <c r="AE74" i="11"/>
  <c r="AI74" i="11"/>
  <c r="AM74" i="11"/>
  <c r="AM191" i="11" s="1"/>
  <c r="AQ74" i="11"/>
  <c r="AU74" i="11"/>
  <c r="AY74" i="11"/>
  <c r="BC74" i="11"/>
  <c r="BK82" i="11"/>
  <c r="BO82" i="11"/>
  <c r="D85" i="11"/>
  <c r="R86" i="11"/>
  <c r="BP88" i="11"/>
  <c r="BV88" i="11" s="1"/>
  <c r="BI96" i="11"/>
  <c r="BT96" i="11" s="1"/>
  <c r="BQ96" i="11"/>
  <c r="AR98" i="11"/>
  <c r="BO98" i="11" s="1"/>
  <c r="BV98" i="11" s="1"/>
  <c r="BF100" i="11"/>
  <c r="BJ100" i="11"/>
  <c r="BN100" i="11"/>
  <c r="I104" i="11"/>
  <c r="BL110" i="11"/>
  <c r="BP110" i="11"/>
  <c r="BV110" i="11" s="1"/>
  <c r="AM112" i="11"/>
  <c r="BN112" i="11" s="1"/>
  <c r="BQ114" i="11"/>
  <c r="D116" i="11"/>
  <c r="BL119" i="11"/>
  <c r="BP119" i="11"/>
  <c r="AM121" i="11"/>
  <c r="BQ123" i="11"/>
  <c r="D127" i="11"/>
  <c r="D129" i="11"/>
  <c r="D131" i="11"/>
  <c r="AR133" i="11"/>
  <c r="BO133" i="11" s="1"/>
  <c r="BH145" i="11"/>
  <c r="BL145" i="11"/>
  <c r="E146" i="11"/>
  <c r="AS152" i="11"/>
  <c r="AW152" i="11"/>
  <c r="BA152" i="11"/>
  <c r="R157" i="11"/>
  <c r="V157" i="11"/>
  <c r="Z157" i="11"/>
  <c r="AD157" i="11"/>
  <c r="AH157" i="11"/>
  <c r="AL157" i="11"/>
  <c r="AP157" i="11"/>
  <c r="AT157" i="11"/>
  <c r="AX157" i="11"/>
  <c r="BB157" i="11"/>
  <c r="F159" i="11"/>
  <c r="V159" i="11"/>
  <c r="AL159" i="11"/>
  <c r="BB159" i="11"/>
  <c r="K160" i="11"/>
  <c r="AA160" i="11"/>
  <c r="AK160" i="11"/>
  <c r="AQ160" i="11"/>
  <c r="BA160" i="11"/>
  <c r="AA161" i="11"/>
  <c r="AQ161" i="11"/>
  <c r="AW161" i="11"/>
  <c r="G163" i="11"/>
  <c r="W163" i="11"/>
  <c r="AM163" i="11"/>
  <c r="AW163" i="11"/>
  <c r="BC163" i="11"/>
  <c r="M164" i="11"/>
  <c r="AS164" i="11"/>
  <c r="BA164" i="11"/>
  <c r="K165" i="11"/>
  <c r="AA165" i="11"/>
  <c r="AQ165" i="11"/>
  <c r="AY165" i="11"/>
  <c r="I166" i="11"/>
  <c r="AO166" i="11"/>
  <c r="AW166" i="11"/>
  <c r="G167" i="11"/>
  <c r="O167" i="11"/>
  <c r="W167" i="11"/>
  <c r="AM167" i="11"/>
  <c r="AU167" i="11"/>
  <c r="BC167" i="11"/>
  <c r="AK168" i="11"/>
  <c r="AS168" i="11"/>
  <c r="BA168" i="11"/>
  <c r="AQ169" i="11"/>
  <c r="AY169" i="11"/>
  <c r="AW171" i="11"/>
  <c r="G172" i="11"/>
  <c r="O172" i="11"/>
  <c r="W172" i="11"/>
  <c r="AM172" i="11"/>
  <c r="AU172" i="11"/>
  <c r="BC172" i="11"/>
  <c r="AC173" i="11"/>
  <c r="AS173" i="11"/>
  <c r="BA173" i="11"/>
  <c r="K175" i="11"/>
  <c r="AA175" i="11"/>
  <c r="AQ175" i="11"/>
  <c r="AY175" i="11"/>
  <c r="Y176" i="11"/>
  <c r="AW176" i="11"/>
  <c r="G177" i="11"/>
  <c r="W177" i="11"/>
  <c r="AE177" i="11"/>
  <c r="AM177" i="11"/>
  <c r="AU177" i="11"/>
  <c r="BC177" i="11"/>
  <c r="U178" i="11"/>
  <c r="AS178" i="11"/>
  <c r="BA178" i="11"/>
  <c r="AA179" i="11"/>
  <c r="AI179" i="11"/>
  <c r="AQ179" i="11"/>
  <c r="AY179" i="11"/>
  <c r="AW181" i="11"/>
  <c r="G182" i="11"/>
  <c r="W182" i="11"/>
  <c r="AE182" i="11"/>
  <c r="AM182" i="11"/>
  <c r="AU182" i="11"/>
  <c r="BC182" i="11"/>
  <c r="AS183" i="11"/>
  <c r="BA183" i="11"/>
  <c r="K185" i="11"/>
  <c r="AA185" i="11"/>
  <c r="AQ185" i="11"/>
  <c r="AY185" i="11"/>
  <c r="I186" i="11"/>
  <c r="AO186" i="11"/>
  <c r="AW186" i="11"/>
  <c r="G187" i="11"/>
  <c r="O187" i="11"/>
  <c r="W187" i="11"/>
  <c r="AM187" i="11"/>
  <c r="AU187" i="11"/>
  <c r="BC187" i="11"/>
  <c r="AK189" i="11"/>
  <c r="AS189" i="11"/>
  <c r="BA189" i="11"/>
  <c r="K190" i="11"/>
  <c r="S190" i="11"/>
  <c r="AA190" i="11"/>
  <c r="AQ190" i="11"/>
  <c r="AY190" i="11"/>
  <c r="AW191" i="11"/>
  <c r="G192" i="11"/>
  <c r="O192" i="11"/>
  <c r="W192" i="11"/>
  <c r="AM192" i="11"/>
  <c r="AU192" i="11"/>
  <c r="BC192" i="11"/>
  <c r="AC194" i="11"/>
  <c r="AS194" i="11"/>
  <c r="BA194" i="11"/>
  <c r="K195" i="11"/>
  <c r="AA195" i="11"/>
  <c r="AQ195" i="11"/>
  <c r="AY195" i="11"/>
  <c r="Y196" i="11"/>
  <c r="AW196" i="11"/>
  <c r="G198" i="11"/>
  <c r="W198" i="11"/>
  <c r="AM198" i="11"/>
  <c r="AU198" i="11"/>
  <c r="BC198" i="11"/>
  <c r="U199" i="11"/>
  <c r="AS199" i="11"/>
  <c r="BA199" i="11"/>
  <c r="K200" i="11"/>
  <c r="AA200" i="11"/>
  <c r="AI200" i="11"/>
  <c r="AQ200" i="11"/>
  <c r="AY200" i="11"/>
  <c r="AW201" i="11"/>
  <c r="G202" i="11"/>
  <c r="W202" i="11"/>
  <c r="AE202" i="11"/>
  <c r="AM202" i="11"/>
  <c r="AU202" i="11"/>
  <c r="BC202" i="11"/>
  <c r="M203" i="11"/>
  <c r="AS203" i="11"/>
  <c r="BA203" i="11"/>
  <c r="K204" i="11"/>
  <c r="AA204" i="11"/>
  <c r="AQ204" i="11"/>
  <c r="AY204" i="11"/>
  <c r="I205" i="11"/>
  <c r="AO205" i="11"/>
  <c r="AW205" i="11"/>
  <c r="G206" i="11"/>
  <c r="O206" i="11"/>
  <c r="W206" i="11"/>
  <c r="AM206" i="11"/>
  <c r="AU206" i="11"/>
  <c r="BC206" i="11"/>
  <c r="AK207" i="11"/>
  <c r="AS207" i="11"/>
  <c r="BA207" i="11"/>
  <c r="AY208" i="11"/>
  <c r="I212" i="11"/>
  <c r="Y212" i="11"/>
  <c r="AO212" i="11"/>
  <c r="AU213" i="11"/>
  <c r="U214" i="11"/>
  <c r="AK214" i="11"/>
  <c r="BA214" i="11"/>
  <c r="K215" i="11"/>
  <c r="AA215" i="11"/>
  <c r="AQ215" i="11"/>
  <c r="AW216" i="11"/>
  <c r="H292" i="11"/>
  <c r="L292" i="11"/>
  <c r="P292" i="11"/>
  <c r="T292" i="11"/>
  <c r="X292" i="11"/>
  <c r="AB292" i="11"/>
  <c r="AF292" i="11"/>
  <c r="AJ292" i="11"/>
  <c r="AN292" i="11"/>
  <c r="AR292" i="11"/>
  <c r="AV292" i="11"/>
  <c r="AZ292" i="11"/>
  <c r="BD292" i="11"/>
  <c r="BG284" i="11"/>
  <c r="BR284" i="11" s="1"/>
  <c r="BJ284" i="11"/>
  <c r="BT284" i="11" s="1"/>
  <c r="BK284" i="11"/>
  <c r="BF285" i="11"/>
  <c r="BL286" i="11"/>
  <c r="BN286" i="11"/>
  <c r="BN293" i="11" s="1"/>
  <c r="BF287" i="11"/>
  <c r="BG287" i="11"/>
  <c r="BX287" i="11"/>
  <c r="BL288" i="11"/>
  <c r="BI289" i="11"/>
  <c r="BT289" i="11" s="1"/>
  <c r="BK289" i="11"/>
  <c r="BM290" i="11"/>
  <c r="BX290" i="11" s="1"/>
  <c r="BP290" i="11"/>
  <c r="BQ290" i="11"/>
  <c r="BR290" i="11" s="1"/>
  <c r="BK291" i="11"/>
  <c r="BW291" i="11" s="1"/>
  <c r="E292" i="11"/>
  <c r="BQ294" i="11"/>
  <c r="BF298" i="11"/>
  <c r="BG296" i="11"/>
  <c r="BL297" i="11"/>
  <c r="Z298" i="11"/>
  <c r="BK298" i="11" s="1"/>
  <c r="BL302" i="11"/>
  <c r="BX304" i="11"/>
  <c r="BT305" i="11"/>
  <c r="BI313" i="11"/>
  <c r="BK313" i="11"/>
  <c r="BO314" i="11"/>
  <c r="BQ314" i="11"/>
  <c r="BO317" i="11"/>
  <c r="BQ323" i="11"/>
  <c r="BL318" i="11"/>
  <c r="BM318" i="11"/>
  <c r="BF319" i="11"/>
  <c r="BG319" i="11"/>
  <c r="BX319" i="11"/>
  <c r="BQ320" i="11"/>
  <c r="BX320" i="11" s="1"/>
  <c r="BK321" i="11"/>
  <c r="BW321" i="11" s="1"/>
  <c r="BF322" i="11"/>
  <c r="BF325" i="11"/>
  <c r="I327" i="11"/>
  <c r="BG327" i="11" s="1"/>
  <c r="BI330" i="11"/>
  <c r="BT330" i="11" s="1"/>
  <c r="BK330" i="11"/>
  <c r="BO331" i="11"/>
  <c r="BQ331" i="11"/>
  <c r="BL332" i="11"/>
  <c r="BM332" i="11"/>
  <c r="W333" i="11"/>
  <c r="BJ333" i="11" s="1"/>
  <c r="AM333" i="11"/>
  <c r="G337" i="11"/>
  <c r="K337" i="11"/>
  <c r="O337" i="11"/>
  <c r="BH337" i="11" s="1"/>
  <c r="S337" i="11"/>
  <c r="W337" i="11"/>
  <c r="BJ337" i="11" s="1"/>
  <c r="AA337" i="11"/>
  <c r="BK337" i="11" s="1"/>
  <c r="AE337" i="11"/>
  <c r="BL337" i="11" s="1"/>
  <c r="BM335" i="11"/>
  <c r="AM337" i="11"/>
  <c r="BN337" i="11" s="1"/>
  <c r="AQ337" i="11"/>
  <c r="AU337" i="11"/>
  <c r="AY337" i="11"/>
  <c r="BP337" i="11" s="1"/>
  <c r="BC337" i="11"/>
  <c r="BN335" i="11"/>
  <c r="BF336" i="11"/>
  <c r="BG336" i="11"/>
  <c r="BX336" i="11"/>
  <c r="AW337" i="11"/>
  <c r="E341" i="11"/>
  <c r="BG339" i="11"/>
  <c r="M341" i="11"/>
  <c r="BH341" i="11" s="1"/>
  <c r="Q341" i="11"/>
  <c r="U341" i="11"/>
  <c r="Y341" i="11"/>
  <c r="BJ341" i="11" s="1"/>
  <c r="AC341" i="11"/>
  <c r="AG341" i="11"/>
  <c r="BL341" i="11" s="1"/>
  <c r="AK341" i="11"/>
  <c r="AO341" i="11"/>
  <c r="BN341" i="11" s="1"/>
  <c r="AS341" i="11"/>
  <c r="AW341" i="11"/>
  <c r="BA341" i="11"/>
  <c r="BQ341" i="11" s="1"/>
  <c r="BX339" i="11"/>
  <c r="BQ340" i="11"/>
  <c r="BX340" i="11" s="1"/>
  <c r="BQ343" i="11"/>
  <c r="BK344" i="11"/>
  <c r="BT344" i="11" s="1"/>
  <c r="BL344" i="11"/>
  <c r="BF345" i="11"/>
  <c r="BF348" i="11"/>
  <c r="I350" i="11"/>
  <c r="BG350" i="11" s="1"/>
  <c r="BP352" i="11"/>
  <c r="BV352" i="11" s="1"/>
  <c r="BI353" i="11"/>
  <c r="BK353" i="11"/>
  <c r="BO354" i="11"/>
  <c r="BQ354" i="11"/>
  <c r="BL355" i="11"/>
  <c r="BM355" i="11"/>
  <c r="BF356" i="11"/>
  <c r="BG356" i="11"/>
  <c r="BX356" i="11"/>
  <c r="BQ357" i="11"/>
  <c r="BX357" i="11" s="1"/>
  <c r="BK358" i="11"/>
  <c r="BR358" i="11" s="1"/>
  <c r="BF359" i="11"/>
  <c r="BI361" i="11"/>
  <c r="BK361" i="11"/>
  <c r="S362" i="11"/>
  <c r="BI362" i="11" s="1"/>
  <c r="AI362" i="11"/>
  <c r="G369" i="11"/>
  <c r="D369" i="11" s="1"/>
  <c r="D368" i="11"/>
  <c r="S369" i="11"/>
  <c r="BI369" i="11" s="1"/>
  <c r="BT369" i="11" s="1"/>
  <c r="BI368" i="11"/>
  <c r="BT368" i="11" s="1"/>
  <c r="W369" i="11"/>
  <c r="BJ368" i="11"/>
  <c r="BL369" i="11"/>
  <c r="AI369" i="11"/>
  <c r="BM369" i="11" s="1"/>
  <c r="BM368" i="11"/>
  <c r="BU368" i="11" s="1"/>
  <c r="AM369" i="11"/>
  <c r="BN369" i="11" s="1"/>
  <c r="BN368" i="11"/>
  <c r="BP368" i="11"/>
  <c r="BG369" i="11"/>
  <c r="BS12" i="12"/>
  <c r="BW12" i="12"/>
  <c r="BW20" i="12"/>
  <c r="BS26" i="12"/>
  <c r="BW26" i="12"/>
  <c r="V28" i="12"/>
  <c r="BS39" i="12"/>
  <c r="BW39" i="12"/>
  <c r="BZ46" i="12"/>
  <c r="BY46" i="12"/>
  <c r="BZ48" i="12"/>
  <c r="BY48" i="12"/>
  <c r="AM70" i="12"/>
  <c r="BV203" i="12"/>
  <c r="BV201" i="12"/>
  <c r="BV199" i="12"/>
  <c r="BV196" i="12"/>
  <c r="BV194" i="12"/>
  <c r="BV191" i="12"/>
  <c r="BV189" i="12"/>
  <c r="BV186" i="12"/>
  <c r="BV183" i="12"/>
  <c r="BV181" i="12"/>
  <c r="BV178" i="12"/>
  <c r="BV176" i="12"/>
  <c r="BV173" i="12"/>
  <c r="BV171" i="12"/>
  <c r="BV168" i="12"/>
  <c r="BV166" i="12"/>
  <c r="BV164" i="12"/>
  <c r="BV161" i="12"/>
  <c r="BV159" i="12"/>
  <c r="BV157" i="12"/>
  <c r="BV208" i="12"/>
  <c r="BV207" i="12"/>
  <c r="BV68" i="12"/>
  <c r="BV65" i="12"/>
  <c r="BV62" i="12"/>
  <c r="BV60" i="12"/>
  <c r="BV206" i="12"/>
  <c r="BV205" i="12"/>
  <c r="BV202" i="12"/>
  <c r="BV200" i="12"/>
  <c r="BV198" i="12"/>
  <c r="BV195" i="12"/>
  <c r="BV192" i="12"/>
  <c r="BV190" i="12"/>
  <c r="BV187" i="12"/>
  <c r="BV185" i="12"/>
  <c r="BV182" i="12"/>
  <c r="BV179" i="12"/>
  <c r="BV177" i="12"/>
  <c r="BV175" i="12"/>
  <c r="BV172" i="12"/>
  <c r="BV169" i="12"/>
  <c r="BV167" i="12"/>
  <c r="BV165" i="12"/>
  <c r="BV163" i="12"/>
  <c r="BV160" i="12"/>
  <c r="BV158" i="12"/>
  <c r="BV153" i="12"/>
  <c r="BV63" i="12"/>
  <c r="BV61" i="12"/>
  <c r="BV59" i="12"/>
  <c r="BV69" i="12"/>
  <c r="BV66" i="12"/>
  <c r="BV204" i="12"/>
  <c r="BV152" i="12"/>
  <c r="BV53" i="12"/>
  <c r="AA79" i="12"/>
  <c r="BW84" i="12"/>
  <c r="BW93" i="12"/>
  <c r="BS93" i="12"/>
  <c r="BR93" i="12"/>
  <c r="BU112" i="12"/>
  <c r="BX112" i="12"/>
  <c r="BZ124" i="12"/>
  <c r="BY124" i="12"/>
  <c r="BS212" i="12"/>
  <c r="BF215" i="12"/>
  <c r="BZ286" i="12"/>
  <c r="BY286" i="12"/>
  <c r="F215" i="11"/>
  <c r="F213" i="11"/>
  <c r="F206" i="11"/>
  <c r="F204" i="11"/>
  <c r="F202" i="11"/>
  <c r="F198" i="11"/>
  <c r="F195" i="11"/>
  <c r="F192" i="11"/>
  <c r="F190" i="11"/>
  <c r="F187" i="11"/>
  <c r="F185" i="11"/>
  <c r="F182" i="11"/>
  <c r="F179" i="11"/>
  <c r="F177" i="11"/>
  <c r="F175" i="11"/>
  <c r="F172" i="11"/>
  <c r="F167" i="11"/>
  <c r="F165" i="11"/>
  <c r="F163" i="11"/>
  <c r="F160" i="11"/>
  <c r="F216" i="11"/>
  <c r="F214" i="11"/>
  <c r="F212" i="11"/>
  <c r="F207" i="11"/>
  <c r="F205" i="11"/>
  <c r="F203" i="11"/>
  <c r="F201" i="11"/>
  <c r="F199" i="11"/>
  <c r="F196" i="11"/>
  <c r="F194" i="11"/>
  <c r="F191" i="11"/>
  <c r="F189" i="11"/>
  <c r="F186" i="11"/>
  <c r="F181" i="11"/>
  <c r="F178" i="11"/>
  <c r="F176" i="11"/>
  <c r="F173" i="11"/>
  <c r="F171" i="11"/>
  <c r="F168" i="11"/>
  <c r="F166" i="11"/>
  <c r="J215" i="11"/>
  <c r="J206" i="11"/>
  <c r="J204" i="11"/>
  <c r="J202" i="11"/>
  <c r="J198" i="11"/>
  <c r="J195" i="11"/>
  <c r="J190" i="11"/>
  <c r="J187" i="11"/>
  <c r="J185" i="11"/>
  <c r="J182" i="11"/>
  <c r="J177" i="11"/>
  <c r="J175" i="11"/>
  <c r="J172" i="11"/>
  <c r="J167" i="11"/>
  <c r="J165" i="11"/>
  <c r="J163" i="11"/>
  <c r="J160" i="11"/>
  <c r="J214" i="11"/>
  <c r="J212" i="11"/>
  <c r="J207" i="11"/>
  <c r="J205" i="11"/>
  <c r="J203" i="11"/>
  <c r="J201" i="11"/>
  <c r="J199" i="11"/>
  <c r="J196" i="11"/>
  <c r="J194" i="11"/>
  <c r="J191" i="11"/>
  <c r="J186" i="11"/>
  <c r="J183" i="11"/>
  <c r="J181" i="11"/>
  <c r="J178" i="11"/>
  <c r="J176" i="11"/>
  <c r="J173" i="11"/>
  <c r="J171" i="11"/>
  <c r="J168" i="11"/>
  <c r="J166" i="11"/>
  <c r="J164" i="11"/>
  <c r="N215" i="11"/>
  <c r="N213" i="11"/>
  <c r="N206" i="11"/>
  <c r="N204" i="11"/>
  <c r="N202" i="11"/>
  <c r="N198" i="11"/>
  <c r="N195" i="11"/>
  <c r="N192" i="11"/>
  <c r="N190" i="11"/>
  <c r="N187" i="11"/>
  <c r="N185" i="11"/>
  <c r="N179" i="11"/>
  <c r="N177" i="11"/>
  <c r="N175" i="11"/>
  <c r="N172" i="11"/>
  <c r="N167" i="11"/>
  <c r="N165" i="11"/>
  <c r="N163" i="11"/>
  <c r="N160" i="11"/>
  <c r="N216" i="11"/>
  <c r="N214" i="11"/>
  <c r="N212" i="11"/>
  <c r="N207" i="11"/>
  <c r="N205" i="11"/>
  <c r="N203" i="11"/>
  <c r="N201" i="11"/>
  <c r="N199" i="11"/>
  <c r="N196" i="11"/>
  <c r="N194" i="11"/>
  <c r="N191" i="11"/>
  <c r="N189" i="11"/>
  <c r="N186" i="11"/>
  <c r="N181" i="11"/>
  <c r="N178" i="11"/>
  <c r="N176" i="11"/>
  <c r="N173" i="11"/>
  <c r="N171" i="11"/>
  <c r="N168" i="11"/>
  <c r="N166" i="11"/>
  <c r="R215" i="11"/>
  <c r="R213" i="11"/>
  <c r="R206" i="11"/>
  <c r="R204" i="11"/>
  <c r="R202" i="11"/>
  <c r="R200" i="11"/>
  <c r="R198" i="11"/>
  <c r="R195" i="11"/>
  <c r="R192" i="11"/>
  <c r="R190" i="11"/>
  <c r="R187" i="11"/>
  <c r="R185" i="11"/>
  <c r="R182" i="11"/>
  <c r="R179" i="11"/>
  <c r="R177" i="11"/>
  <c r="R175" i="11"/>
  <c r="R172" i="11"/>
  <c r="R167" i="11"/>
  <c r="R165" i="11"/>
  <c r="R163" i="11"/>
  <c r="R160" i="11"/>
  <c r="R214" i="11"/>
  <c r="R212" i="11"/>
  <c r="R207" i="11"/>
  <c r="R205" i="11"/>
  <c r="R203" i="11"/>
  <c r="R201" i="11"/>
  <c r="R199" i="11"/>
  <c r="R196" i="11"/>
  <c r="R194" i="11"/>
  <c r="R191" i="11"/>
  <c r="R189" i="11"/>
  <c r="R186" i="11"/>
  <c r="R181" i="11"/>
  <c r="R178" i="11"/>
  <c r="R176" i="11"/>
  <c r="R173" i="11"/>
  <c r="R171" i="11"/>
  <c r="R168" i="11"/>
  <c r="R166" i="11"/>
  <c r="R164" i="11"/>
  <c r="V215" i="11"/>
  <c r="BJ215" i="11" s="1"/>
  <c r="V213" i="11"/>
  <c r="V206" i="11"/>
  <c r="V204" i="11"/>
  <c r="V202" i="11"/>
  <c r="V200" i="11"/>
  <c r="V195" i="11"/>
  <c r="V192" i="11"/>
  <c r="V190" i="11"/>
  <c r="V187" i="11"/>
  <c r="V185" i="11"/>
  <c r="V182" i="11"/>
  <c r="V179" i="11"/>
  <c r="V177" i="11"/>
  <c r="V175" i="11"/>
  <c r="V172" i="11"/>
  <c r="V167" i="11"/>
  <c r="V165" i="11"/>
  <c r="V163" i="11"/>
  <c r="V160" i="11"/>
  <c r="V214" i="11"/>
  <c r="V212" i="11"/>
  <c r="BJ212" i="11" s="1"/>
  <c r="V207" i="11"/>
  <c r="V205" i="11"/>
  <c r="V203" i="11"/>
  <c r="V201" i="11"/>
  <c r="V199" i="11"/>
  <c r="V196" i="11"/>
  <c r="V194" i="11"/>
  <c r="V191" i="11"/>
  <c r="V189" i="11"/>
  <c r="V186" i="11"/>
  <c r="V181" i="11"/>
  <c r="V178" i="11"/>
  <c r="V176" i="11"/>
  <c r="V173" i="11"/>
  <c r="V171" i="11"/>
  <c r="V168" i="11"/>
  <c r="V166" i="11"/>
  <c r="Z215" i="11"/>
  <c r="BK215" i="11" s="1"/>
  <c r="Z213" i="11"/>
  <c r="Z206" i="11"/>
  <c r="Z204" i="11"/>
  <c r="Z202" i="11"/>
  <c r="Z198" i="11"/>
  <c r="Z195" i="11"/>
  <c r="Z190" i="11"/>
  <c r="Z185" i="11"/>
  <c r="Z182" i="11"/>
  <c r="Z179" i="11"/>
  <c r="Z177" i="11"/>
  <c r="Z175" i="11"/>
  <c r="Z172" i="11"/>
  <c r="Z167" i="11"/>
  <c r="Z165" i="11"/>
  <c r="Z163" i="11"/>
  <c r="Z160" i="11"/>
  <c r="Z214" i="11"/>
  <c r="Z212" i="11"/>
  <c r="Z207" i="11"/>
  <c r="Z203" i="11"/>
  <c r="Z201" i="11"/>
  <c r="Z199" i="11"/>
  <c r="Z196" i="11"/>
  <c r="Z194" i="11"/>
  <c r="Z191" i="11"/>
  <c r="Z186" i="11"/>
  <c r="Z181" i="11"/>
  <c r="Z178" i="11"/>
  <c r="Z176" i="11"/>
  <c r="Z173" i="11"/>
  <c r="Z171" i="11"/>
  <c r="Z168" i="11"/>
  <c r="Z166" i="11"/>
  <c r="Z164" i="11"/>
  <c r="AD215" i="11"/>
  <c r="AD206" i="11"/>
  <c r="AD204" i="11"/>
  <c r="AD202" i="11"/>
  <c r="AD200" i="11"/>
  <c r="AD198" i="11"/>
  <c r="AD195" i="11"/>
  <c r="AD192" i="11"/>
  <c r="AD190" i="11"/>
  <c r="AD187" i="11"/>
  <c r="AD185" i="11"/>
  <c r="AD177" i="11"/>
  <c r="AD175" i="11"/>
  <c r="AD172" i="11"/>
  <c r="AD167" i="11"/>
  <c r="AD165" i="11"/>
  <c r="AD163" i="11"/>
  <c r="AD160" i="11"/>
  <c r="AD216" i="11"/>
  <c r="AD214" i="11"/>
  <c r="AD212" i="11"/>
  <c r="AD207" i="11"/>
  <c r="AD205" i="11"/>
  <c r="AD203" i="11"/>
  <c r="AD201" i="11"/>
  <c r="AD199" i="11"/>
  <c r="AD196" i="11"/>
  <c r="AD194" i="11"/>
  <c r="AD191" i="11"/>
  <c r="AD189" i="11"/>
  <c r="AD186" i="11"/>
  <c r="AD181" i="11"/>
  <c r="AD178" i="11"/>
  <c r="AD176" i="11"/>
  <c r="AD173" i="11"/>
  <c r="AD171" i="11"/>
  <c r="AD168" i="11"/>
  <c r="AD166" i="11"/>
  <c r="AH215" i="11"/>
  <c r="AH213" i="11"/>
  <c r="AH206" i="11"/>
  <c r="AH204" i="11"/>
  <c r="AH202" i="11"/>
  <c r="AH200" i="11"/>
  <c r="AH198" i="11"/>
  <c r="AH195" i="11"/>
  <c r="AH190" i="11"/>
  <c r="AH187" i="11"/>
  <c r="AH185" i="11"/>
  <c r="AH182" i="11"/>
  <c r="AH179" i="11"/>
  <c r="AH177" i="11"/>
  <c r="AH172" i="11"/>
  <c r="AH169" i="11"/>
  <c r="AH167" i="11"/>
  <c r="AH165" i="11"/>
  <c r="AH163" i="11"/>
  <c r="AH160" i="11"/>
  <c r="AH214" i="11"/>
  <c r="AH212" i="11"/>
  <c r="AH207" i="11"/>
  <c r="AH205" i="11"/>
  <c r="AH203" i="11"/>
  <c r="AH201" i="11"/>
  <c r="AH199" i="11"/>
  <c r="AH196" i="11"/>
  <c r="AH194" i="11"/>
  <c r="AH191" i="11"/>
  <c r="AH189" i="11"/>
  <c r="AH186" i="11"/>
  <c r="AH183" i="11"/>
  <c r="AH181" i="11"/>
  <c r="AH178" i="11"/>
  <c r="AH176" i="11"/>
  <c r="AH173" i="11"/>
  <c r="AH171" i="11"/>
  <c r="AH168" i="11"/>
  <c r="AH166" i="11"/>
  <c r="AH164" i="11"/>
  <c r="AL215" i="11"/>
  <c r="AL213" i="11"/>
  <c r="AL206" i="11"/>
  <c r="AL204" i="11"/>
  <c r="AL202" i="11"/>
  <c r="AL200" i="11"/>
  <c r="AL195" i="11"/>
  <c r="AL192" i="11"/>
  <c r="AL190" i="11"/>
  <c r="AL187" i="11"/>
  <c r="AL185" i="11"/>
  <c r="AL182" i="11"/>
  <c r="AL177" i="11"/>
  <c r="AL175" i="11"/>
  <c r="AL172" i="11"/>
  <c r="AL167" i="11"/>
  <c r="AL165" i="11"/>
  <c r="AL163" i="11"/>
  <c r="AL160" i="11"/>
  <c r="AL214" i="11"/>
  <c r="AL212" i="11"/>
  <c r="AL207" i="11"/>
  <c r="AL205" i="11"/>
  <c r="AL203" i="11"/>
  <c r="AL201" i="11"/>
  <c r="AL199" i="11"/>
  <c r="AL196" i="11"/>
  <c r="AL194" i="11"/>
  <c r="AL191" i="11"/>
  <c r="AL189" i="11"/>
  <c r="AL186" i="11"/>
  <c r="AL181" i="11"/>
  <c r="AL178" i="11"/>
  <c r="AL176" i="11"/>
  <c r="AL173" i="11"/>
  <c r="AL171" i="11"/>
  <c r="AL168" i="11"/>
  <c r="AL166" i="11"/>
  <c r="AP215" i="11"/>
  <c r="BN215" i="11" s="1"/>
  <c r="AP213" i="11"/>
  <c r="AP206" i="11"/>
  <c r="AP204" i="11"/>
  <c r="AP202" i="11"/>
  <c r="AP198" i="11"/>
  <c r="AP195" i="11"/>
  <c r="AP192" i="11"/>
  <c r="AP190" i="11"/>
  <c r="AP187" i="11"/>
  <c r="AP185" i="11"/>
  <c r="AP182" i="11"/>
  <c r="AP179" i="11"/>
  <c r="AP177" i="11"/>
  <c r="AP175" i="11"/>
  <c r="AP172" i="11"/>
  <c r="AP167" i="11"/>
  <c r="AP165" i="11"/>
  <c r="AP163" i="11"/>
  <c r="AP160" i="11"/>
  <c r="AP216" i="11"/>
  <c r="AP214" i="11"/>
  <c r="AP212" i="11"/>
  <c r="AP207" i="11"/>
  <c r="AP205" i="11"/>
  <c r="AP203" i="11"/>
  <c r="AP201" i="11"/>
  <c r="AP199" i="11"/>
  <c r="AP196" i="11"/>
  <c r="AP194" i="11"/>
  <c r="AP191" i="11"/>
  <c r="AP189" i="11"/>
  <c r="AP186" i="11"/>
  <c r="AP183" i="11"/>
  <c r="AP181" i="11"/>
  <c r="AP178" i="11"/>
  <c r="AP176" i="11"/>
  <c r="AP173" i="11"/>
  <c r="AP171" i="11"/>
  <c r="AP168" i="11"/>
  <c r="AP166" i="11"/>
  <c r="AP164" i="11"/>
  <c r="AT215" i="11"/>
  <c r="AT213" i="11"/>
  <c r="AT208" i="11"/>
  <c r="AT206" i="11"/>
  <c r="AT204" i="11"/>
  <c r="AT202" i="11"/>
  <c r="AT200" i="11"/>
  <c r="AT198" i="11"/>
  <c r="AT195" i="11"/>
  <c r="AT192" i="11"/>
  <c r="AT190" i="11"/>
  <c r="AT187" i="11"/>
  <c r="AT185" i="11"/>
  <c r="AT182" i="11"/>
  <c r="AT179" i="11"/>
  <c r="AT177" i="11"/>
  <c r="AT175" i="11"/>
  <c r="AT172" i="11"/>
  <c r="AT169" i="11"/>
  <c r="AT167" i="11"/>
  <c r="AT165" i="11"/>
  <c r="AT163" i="11"/>
  <c r="AT160" i="11"/>
  <c r="AT216" i="11"/>
  <c r="AT214" i="11"/>
  <c r="AT212" i="11"/>
  <c r="AT207" i="11"/>
  <c r="AT205" i="11"/>
  <c r="AT203" i="11"/>
  <c r="AT201" i="11"/>
  <c r="AT199" i="11"/>
  <c r="AT196" i="11"/>
  <c r="AT194" i="11"/>
  <c r="AT191" i="11"/>
  <c r="AT189" i="11"/>
  <c r="AT186" i="11"/>
  <c r="AT183" i="11"/>
  <c r="AT181" i="11"/>
  <c r="AT178" i="11"/>
  <c r="AT176" i="11"/>
  <c r="AT173" i="11"/>
  <c r="AT171" i="11"/>
  <c r="AT168" i="11"/>
  <c r="AT166" i="11"/>
  <c r="AT164" i="11"/>
  <c r="AX215" i="11"/>
  <c r="AX213" i="11"/>
  <c r="AX208" i="11"/>
  <c r="AX206" i="11"/>
  <c r="AX204" i="11"/>
  <c r="AX202" i="11"/>
  <c r="AX200" i="11"/>
  <c r="AX198" i="11"/>
  <c r="AX195" i="11"/>
  <c r="AX192" i="11"/>
  <c r="AX190" i="11"/>
  <c r="AX187" i="11"/>
  <c r="AX185" i="11"/>
  <c r="AX182" i="11"/>
  <c r="AX179" i="11"/>
  <c r="AX177" i="11"/>
  <c r="AX175" i="11"/>
  <c r="AX172" i="11"/>
  <c r="AX169" i="11"/>
  <c r="AX167" i="11"/>
  <c r="AX165" i="11"/>
  <c r="AX163" i="11"/>
  <c r="AX160" i="11"/>
  <c r="AX216" i="11"/>
  <c r="AX214" i="11"/>
  <c r="AX212" i="11"/>
  <c r="AX207" i="11"/>
  <c r="AX205" i="11"/>
  <c r="AX203" i="11"/>
  <c r="AX201" i="11"/>
  <c r="AX199" i="11"/>
  <c r="AX196" i="11"/>
  <c r="AX194" i="11"/>
  <c r="AX191" i="11"/>
  <c r="AX189" i="11"/>
  <c r="AX186" i="11"/>
  <c r="AX183" i="11"/>
  <c r="AX181" i="11"/>
  <c r="AX178" i="11"/>
  <c r="AX176" i="11"/>
  <c r="AX173" i="11"/>
  <c r="AX171" i="11"/>
  <c r="AX168" i="11"/>
  <c r="AX166" i="11"/>
  <c r="AX164" i="11"/>
  <c r="BB215" i="11"/>
  <c r="BB213" i="11"/>
  <c r="BB208" i="11"/>
  <c r="BB206" i="11"/>
  <c r="BB204" i="11"/>
  <c r="BB202" i="11"/>
  <c r="BB200" i="11"/>
  <c r="BB198" i="11"/>
  <c r="BB195" i="11"/>
  <c r="BB192" i="11"/>
  <c r="BB190" i="11"/>
  <c r="BB187" i="11"/>
  <c r="BB185" i="11"/>
  <c r="BB182" i="11"/>
  <c r="BB179" i="11"/>
  <c r="BB177" i="11"/>
  <c r="BB175" i="11"/>
  <c r="BB172" i="11"/>
  <c r="BB169" i="11"/>
  <c r="BB167" i="11"/>
  <c r="BB165" i="11"/>
  <c r="BB163" i="11"/>
  <c r="BB160" i="11"/>
  <c r="BB216" i="11"/>
  <c r="BB214" i="11"/>
  <c r="BB212" i="11"/>
  <c r="BB207" i="11"/>
  <c r="BB205" i="11"/>
  <c r="BB203" i="11"/>
  <c r="BB201" i="11"/>
  <c r="BB199" i="11"/>
  <c r="BB196" i="11"/>
  <c r="BB194" i="11"/>
  <c r="BB191" i="11"/>
  <c r="BB189" i="11"/>
  <c r="BB186" i="11"/>
  <c r="BB183" i="11"/>
  <c r="BB181" i="11"/>
  <c r="BB178" i="11"/>
  <c r="BB176" i="11"/>
  <c r="BB173" i="11"/>
  <c r="BB171" i="11"/>
  <c r="BB168" i="11"/>
  <c r="BB166" i="11"/>
  <c r="BB164" i="11"/>
  <c r="BG73" i="11"/>
  <c r="BK73" i="11"/>
  <c r="BL82" i="11"/>
  <c r="BP82" i="11"/>
  <c r="AI86" i="11"/>
  <c r="BQ88" i="11"/>
  <c r="BF96" i="11"/>
  <c r="I98" i="11"/>
  <c r="BG98" i="11" s="1"/>
  <c r="BK100" i="11"/>
  <c r="BM110" i="11"/>
  <c r="BQ110" i="11"/>
  <c r="BM119" i="11"/>
  <c r="BQ119" i="11"/>
  <c r="BV119" i="11" s="1"/>
  <c r="AT152" i="11"/>
  <c r="AX152" i="11"/>
  <c r="BB152" i="11"/>
  <c r="AS153" i="11"/>
  <c r="AW153" i="11"/>
  <c r="BA153" i="11"/>
  <c r="O157" i="11"/>
  <c r="W157" i="11"/>
  <c r="AA157" i="11"/>
  <c r="AE157" i="11"/>
  <c r="AM157" i="11"/>
  <c r="AQ157" i="11"/>
  <c r="AU157" i="11"/>
  <c r="AY157" i="11"/>
  <c r="BC157" i="11"/>
  <c r="M158" i="11"/>
  <c r="AC158" i="11"/>
  <c r="AS158" i="11"/>
  <c r="AW158" i="11"/>
  <c r="BA158" i="11"/>
  <c r="G159" i="11"/>
  <c r="K159" i="11"/>
  <c r="O159" i="11"/>
  <c r="W159" i="11"/>
  <c r="AA159" i="11"/>
  <c r="AE159" i="11"/>
  <c r="AM159" i="11"/>
  <c r="AQ159" i="11"/>
  <c r="AU159" i="11"/>
  <c r="AY159" i="11"/>
  <c r="BC159" i="11"/>
  <c r="G160" i="11"/>
  <c r="W160" i="11"/>
  <c r="AM160" i="11"/>
  <c r="AW160" i="11"/>
  <c r="BC160" i="11"/>
  <c r="R161" i="11"/>
  <c r="W161" i="11"/>
  <c r="AH161" i="11"/>
  <c r="AM161" i="11"/>
  <c r="AS161" i="11"/>
  <c r="AX161" i="11"/>
  <c r="BC161" i="11"/>
  <c r="AI163" i="11"/>
  <c r="AS163" i="11"/>
  <c r="AY163" i="11"/>
  <c r="G164" i="11"/>
  <c r="O164" i="11"/>
  <c r="W164" i="11"/>
  <c r="AE164" i="11"/>
  <c r="AM164" i="11"/>
  <c r="AU164" i="11"/>
  <c r="BC164" i="11"/>
  <c r="AC165" i="11"/>
  <c r="AS165" i="11"/>
  <c r="BA165" i="11"/>
  <c r="K166" i="11"/>
  <c r="AA166" i="11"/>
  <c r="AQ166" i="11"/>
  <c r="AY166" i="11"/>
  <c r="Y167" i="11"/>
  <c r="AW167" i="11"/>
  <c r="G168" i="11"/>
  <c r="O168" i="11"/>
  <c r="W168" i="11"/>
  <c r="AE168" i="11"/>
  <c r="AM168" i="11"/>
  <c r="AU168" i="11"/>
  <c r="BC168" i="11"/>
  <c r="AS169" i="11"/>
  <c r="BA169" i="11"/>
  <c r="K171" i="11"/>
  <c r="AA171" i="11"/>
  <c r="AI171" i="11"/>
  <c r="AQ171" i="11"/>
  <c r="AY171" i="11"/>
  <c r="AW172" i="11"/>
  <c r="G173" i="11"/>
  <c r="W173" i="11"/>
  <c r="AE173" i="11"/>
  <c r="AM173" i="11"/>
  <c r="AU173" i="11"/>
  <c r="BC173" i="11"/>
  <c r="M175" i="11"/>
  <c r="AS175" i="11"/>
  <c r="BA175" i="11"/>
  <c r="K176" i="11"/>
  <c r="AA176" i="11"/>
  <c r="AQ176" i="11"/>
  <c r="AY176" i="11"/>
  <c r="I177" i="11"/>
  <c r="AO177" i="11"/>
  <c r="AW177" i="11"/>
  <c r="G178" i="11"/>
  <c r="O178" i="11"/>
  <c r="W178" i="11"/>
  <c r="AE178" i="11"/>
  <c r="AM178" i="11"/>
  <c r="AU178" i="11"/>
  <c r="BC178" i="11"/>
  <c r="AK179" i="11"/>
  <c r="AS179" i="11"/>
  <c r="BA179" i="11"/>
  <c r="S181" i="11"/>
  <c r="AQ181" i="11"/>
  <c r="AY181" i="11"/>
  <c r="AW182" i="11"/>
  <c r="AU183" i="11"/>
  <c r="BC183" i="11"/>
  <c r="AC185" i="11"/>
  <c r="AS185" i="11"/>
  <c r="BA185" i="11"/>
  <c r="K186" i="11"/>
  <c r="AA186" i="11"/>
  <c r="AQ186" i="11"/>
  <c r="AY186" i="11"/>
  <c r="Y187" i="11"/>
  <c r="AW187" i="11"/>
  <c r="G189" i="11"/>
  <c r="O189" i="11"/>
  <c r="W189" i="11"/>
  <c r="AE189" i="11"/>
  <c r="AM189" i="11"/>
  <c r="AU189" i="11"/>
  <c r="BC189" i="11"/>
  <c r="U190" i="11"/>
  <c r="AS190" i="11"/>
  <c r="BA190" i="11"/>
  <c r="K191" i="11"/>
  <c r="AA191" i="11"/>
  <c r="AI191" i="11"/>
  <c r="AQ191" i="11"/>
  <c r="AY191" i="11"/>
  <c r="AW192" i="11"/>
  <c r="G194" i="11"/>
  <c r="O194" i="11"/>
  <c r="W194" i="11"/>
  <c r="AE194" i="11"/>
  <c r="AM194" i="11"/>
  <c r="AU194" i="11"/>
  <c r="BC194" i="11"/>
  <c r="M195" i="11"/>
  <c r="AS195" i="11"/>
  <c r="BA195" i="11"/>
  <c r="K196" i="11"/>
  <c r="AA196" i="11"/>
  <c r="AQ196" i="11"/>
  <c r="AY196" i="11"/>
  <c r="I198" i="11"/>
  <c r="AO198" i="11"/>
  <c r="AW198" i="11"/>
  <c r="G199" i="11"/>
  <c r="O199" i="11"/>
  <c r="W199" i="11"/>
  <c r="AE199" i="11"/>
  <c r="AM199" i="11"/>
  <c r="AU199" i="11"/>
  <c r="BC199" i="11"/>
  <c r="AK200" i="11"/>
  <c r="AS200" i="11"/>
  <c r="BA200" i="11"/>
  <c r="K201" i="11"/>
  <c r="S201" i="11"/>
  <c r="AA201" i="11"/>
  <c r="AQ201" i="11"/>
  <c r="AY201" i="11"/>
  <c r="AW202" i="11"/>
  <c r="G203" i="11"/>
  <c r="O203" i="11"/>
  <c r="W203" i="11"/>
  <c r="AE203" i="11"/>
  <c r="AM203" i="11"/>
  <c r="AU203" i="11"/>
  <c r="BC203" i="11"/>
  <c r="AC204" i="11"/>
  <c r="AS204" i="11"/>
  <c r="BA204" i="11"/>
  <c r="S205" i="11"/>
  <c r="AY205" i="11"/>
  <c r="AW206" i="11"/>
  <c r="G207" i="11"/>
  <c r="O207" i="11"/>
  <c r="W207" i="11"/>
  <c r="AE207" i="11"/>
  <c r="AM207" i="11"/>
  <c r="AU207" i="11"/>
  <c r="BC207" i="11"/>
  <c r="M212" i="11"/>
  <c r="AC212" i="11"/>
  <c r="AS212" i="11"/>
  <c r="I214" i="11"/>
  <c r="Y214" i="11"/>
  <c r="AO214" i="11"/>
  <c r="BA216" i="11"/>
  <c r="BF283" i="11"/>
  <c r="BG283" i="11"/>
  <c r="BX284" i="11"/>
  <c r="BM286" i="11"/>
  <c r="BM293" i="11" s="1"/>
  <c r="BP286" i="11"/>
  <c r="BV286" i="11" s="1"/>
  <c r="BQ286" i="11"/>
  <c r="BV288" i="11"/>
  <c r="BL289" i="11"/>
  <c r="BL293" i="11" s="1"/>
  <c r="BM289" i="11"/>
  <c r="BW290" i="11"/>
  <c r="D294" i="11"/>
  <c r="E293" i="11"/>
  <c r="I293" i="11"/>
  <c r="BG294" i="11"/>
  <c r="BG293" i="11" s="1"/>
  <c r="BH294" i="11"/>
  <c r="BH293" i="11" s="1"/>
  <c r="M293" i="11"/>
  <c r="Q293" i="11"/>
  <c r="U293" i="11"/>
  <c r="Y293" i="11"/>
  <c r="AC293" i="11"/>
  <c r="AG293" i="11"/>
  <c r="AK293" i="11"/>
  <c r="AO293" i="11"/>
  <c r="AS293" i="11"/>
  <c r="BO294" i="11"/>
  <c r="BX294" i="11" s="1"/>
  <c r="BP294" i="11"/>
  <c r="BP293" i="11" s="1"/>
  <c r="AW293" i="11"/>
  <c r="BA293" i="11"/>
  <c r="BF294" i="11"/>
  <c r="BT296" i="11"/>
  <c r="BV297" i="11"/>
  <c r="N298" i="11"/>
  <c r="D298" i="11" s="1"/>
  <c r="AT298" i="11"/>
  <c r="BO298" i="11" s="1"/>
  <c r="BV298" i="11" s="1"/>
  <c r="H303" i="11"/>
  <c r="H306" i="11" s="1"/>
  <c r="L303" i="11"/>
  <c r="L306" i="11" s="1"/>
  <c r="P303" i="11"/>
  <c r="P306" i="11" s="1"/>
  <c r="T303" i="11"/>
  <c r="T306" i="11" s="1"/>
  <c r="X303" i="11"/>
  <c r="X306" i="11" s="1"/>
  <c r="AB303" i="11"/>
  <c r="AB306" i="11" s="1"/>
  <c r="AF303" i="11"/>
  <c r="AF306" i="11" s="1"/>
  <c r="AJ303" i="11"/>
  <c r="AJ306" i="11" s="1"/>
  <c r="AN303" i="11"/>
  <c r="AN306" i="11" s="1"/>
  <c r="BN302" i="11"/>
  <c r="AR303" i="11"/>
  <c r="BO302" i="11"/>
  <c r="BP302" i="11"/>
  <c r="AV303" i="11"/>
  <c r="AZ303" i="11"/>
  <c r="BD303" i="11"/>
  <c r="BD306" i="11" s="1"/>
  <c r="BZ305" i="11"/>
  <c r="BY305" i="11"/>
  <c r="BV312" i="11"/>
  <c r="BL313" i="11"/>
  <c r="BM313" i="11"/>
  <c r="BF314" i="11"/>
  <c r="BG314" i="11"/>
  <c r="BF323" i="11"/>
  <c r="BG317" i="11"/>
  <c r="BF320" i="11"/>
  <c r="BK327" i="11"/>
  <c r="BV326" i="11"/>
  <c r="BH327" i="11"/>
  <c r="BL330" i="11"/>
  <c r="BM330" i="11"/>
  <c r="BF331" i="11"/>
  <c r="BG331" i="11"/>
  <c r="BO337" i="11"/>
  <c r="BQ337" i="11"/>
  <c r="BI341" i="11"/>
  <c r="BK341" i="11"/>
  <c r="BF340" i="11"/>
  <c r="D343" i="11"/>
  <c r="E346" i="11"/>
  <c r="I346" i="11"/>
  <c r="BG346" i="11" s="1"/>
  <c r="BG343" i="11"/>
  <c r="M346" i="11"/>
  <c r="BH346" i="11" s="1"/>
  <c r="BH343" i="11"/>
  <c r="AS346" i="11"/>
  <c r="BO343" i="11"/>
  <c r="BV343" i="11" s="1"/>
  <c r="AW346" i="11"/>
  <c r="BP346" i="11" s="1"/>
  <c r="BP343" i="11"/>
  <c r="BF343" i="11"/>
  <c r="BP344" i="11"/>
  <c r="S346" i="11"/>
  <c r="BI346" i="11" s="1"/>
  <c r="BT346" i="11" s="1"/>
  <c r="AI346" i="11"/>
  <c r="BM346" i="11" s="1"/>
  <c r="BU346" i="11" s="1"/>
  <c r="BK350" i="11"/>
  <c r="BV349" i="11"/>
  <c r="BH350" i="11"/>
  <c r="BL353" i="11"/>
  <c r="BM353" i="11"/>
  <c r="BF354" i="11"/>
  <c r="BG354" i="11"/>
  <c r="BF357" i="11"/>
  <c r="BV360" i="11"/>
  <c r="BL361" i="11"/>
  <c r="BM361" i="11"/>
  <c r="W362" i="11"/>
  <c r="BJ362" i="11" s="1"/>
  <c r="AM362" i="11"/>
  <c r="BP369" i="11"/>
  <c r="BV369" i="11" s="1"/>
  <c r="BH369" i="11"/>
  <c r="BU5" i="12"/>
  <c r="BS9" i="12"/>
  <c r="BW9" i="12"/>
  <c r="BZ13" i="12"/>
  <c r="BY13" i="12"/>
  <c r="BW16" i="12"/>
  <c r="BS22" i="12"/>
  <c r="BW22" i="12"/>
  <c r="BS34" i="12"/>
  <c r="BW34" i="12"/>
  <c r="BZ40" i="12"/>
  <c r="BY40" i="12"/>
  <c r="BC70" i="12"/>
  <c r="BP74" i="12"/>
  <c r="AQ79" i="12"/>
  <c r="BZ84" i="12"/>
  <c r="BY84" i="12"/>
  <c r="BU104" i="12"/>
  <c r="BX104" i="12"/>
  <c r="BW111" i="12"/>
  <c r="BS111" i="12"/>
  <c r="BR111" i="12"/>
  <c r="BU121" i="12"/>
  <c r="BX133" i="12"/>
  <c r="BU133" i="12"/>
  <c r="BU323" i="12"/>
  <c r="BY345" i="12"/>
  <c r="BZ345" i="12"/>
  <c r="BU346" i="12"/>
  <c r="G214" i="11"/>
  <c r="G212" i="11"/>
  <c r="K214" i="11"/>
  <c r="K212" i="11"/>
  <c r="O214" i="11"/>
  <c r="O212" i="11"/>
  <c r="S214" i="11"/>
  <c r="S212" i="11"/>
  <c r="W214" i="11"/>
  <c r="W212" i="11"/>
  <c r="AA214" i="11"/>
  <c r="AA212" i="11"/>
  <c r="AE214" i="11"/>
  <c r="BL214" i="11" s="1"/>
  <c r="AE212" i="11"/>
  <c r="AI214" i="11"/>
  <c r="BM214" i="11" s="1"/>
  <c r="AI212" i="11"/>
  <c r="BM212" i="11" s="1"/>
  <c r="AM214" i="11"/>
  <c r="AM212" i="11"/>
  <c r="AQ216" i="11"/>
  <c r="AQ214" i="11"/>
  <c r="AQ212" i="11"/>
  <c r="AU216" i="11"/>
  <c r="AU214" i="11"/>
  <c r="AU212" i="11"/>
  <c r="AY216" i="11"/>
  <c r="AY214" i="11"/>
  <c r="AY212" i="11"/>
  <c r="BC216" i="11"/>
  <c r="BC214" i="11"/>
  <c r="BC212" i="11"/>
  <c r="BH73" i="11"/>
  <c r="BL73" i="11"/>
  <c r="I74" i="11"/>
  <c r="I181" i="11" s="1"/>
  <c r="M74" i="11"/>
  <c r="Q74" i="11"/>
  <c r="U74" i="11"/>
  <c r="U160" i="11" s="1"/>
  <c r="Y74" i="11"/>
  <c r="Y171" i="11" s="1"/>
  <c r="AC74" i="11"/>
  <c r="AG74" i="11"/>
  <c r="AG161" i="11" s="1"/>
  <c r="AK74" i="11"/>
  <c r="AK192" i="11" s="1"/>
  <c r="AO74" i="11"/>
  <c r="AO190" i="11" s="1"/>
  <c r="AS74" i="11"/>
  <c r="AW74" i="11"/>
  <c r="BA74" i="11"/>
  <c r="BQ82" i="11"/>
  <c r="BK96" i="11"/>
  <c r="BL100" i="11"/>
  <c r="BQ106" i="11"/>
  <c r="BF110" i="11"/>
  <c r="BO114" i="11"/>
  <c r="BV114" i="11" s="1"/>
  <c r="BF119" i="11"/>
  <c r="BN145" i="11"/>
  <c r="AQ152" i="11"/>
  <c r="AU152" i="11"/>
  <c r="AY152" i="11"/>
  <c r="BC152" i="11"/>
  <c r="AT153" i="11"/>
  <c r="AX153" i="11"/>
  <c r="BB153" i="11"/>
  <c r="F158" i="11"/>
  <c r="N158" i="11"/>
  <c r="R158" i="11"/>
  <c r="V158" i="11"/>
  <c r="Z158" i="11"/>
  <c r="AD158" i="11"/>
  <c r="AH158" i="11"/>
  <c r="AL158" i="11"/>
  <c r="AP158" i="11"/>
  <c r="AT158" i="11"/>
  <c r="AX158" i="11"/>
  <c r="BB158" i="11"/>
  <c r="AC160" i="11"/>
  <c r="AI160" i="11"/>
  <c r="AS160" i="11"/>
  <c r="AY160" i="11"/>
  <c r="Y161" i="11"/>
  <c r="AD161" i="11"/>
  <c r="AI161" i="11"/>
  <c r="AO161" i="11"/>
  <c r="AT161" i="11"/>
  <c r="AY161" i="11"/>
  <c r="I163" i="11"/>
  <c r="O163" i="11"/>
  <c r="Y163" i="11"/>
  <c r="AE163" i="11"/>
  <c r="AO163" i="11"/>
  <c r="AU163" i="11"/>
  <c r="I164" i="11"/>
  <c r="Y164" i="11"/>
  <c r="AO164" i="11"/>
  <c r="AW164" i="11"/>
  <c r="G165" i="11"/>
  <c r="O165" i="11"/>
  <c r="W165" i="11"/>
  <c r="AE165" i="11"/>
  <c r="AM165" i="11"/>
  <c r="AU165" i="11"/>
  <c r="BC165" i="11"/>
  <c r="M166" i="11"/>
  <c r="U166" i="11"/>
  <c r="AK166" i="11"/>
  <c r="AS166" i="11"/>
  <c r="BA166" i="11"/>
  <c r="K167" i="11"/>
  <c r="AA167" i="11"/>
  <c r="AI167" i="11"/>
  <c r="AQ167" i="11"/>
  <c r="AY167" i="11"/>
  <c r="I168" i="11"/>
  <c r="Q168" i="11"/>
  <c r="Y168" i="11"/>
  <c r="AO168" i="11"/>
  <c r="AW168" i="11"/>
  <c r="AU169" i="11"/>
  <c r="BC169" i="11"/>
  <c r="M171" i="11"/>
  <c r="U171" i="11"/>
  <c r="AK171" i="11"/>
  <c r="AS171" i="11"/>
  <c r="BA171" i="11"/>
  <c r="K172" i="11"/>
  <c r="AA172" i="11"/>
  <c r="AQ172" i="11"/>
  <c r="AY172" i="11"/>
  <c r="I173" i="11"/>
  <c r="Y173" i="11"/>
  <c r="AO173" i="11"/>
  <c r="AW173" i="11"/>
  <c r="G175" i="11"/>
  <c r="O175" i="11"/>
  <c r="W175" i="11"/>
  <c r="AE175" i="11"/>
  <c r="AM175" i="11"/>
  <c r="AU175" i="11"/>
  <c r="BC175" i="11"/>
  <c r="U176" i="11"/>
  <c r="AC176" i="11"/>
  <c r="AK176" i="11"/>
  <c r="AS176" i="11"/>
  <c r="BA176" i="11"/>
  <c r="K177" i="11"/>
  <c r="S177" i="11"/>
  <c r="AA177" i="11"/>
  <c r="AQ177" i="11"/>
  <c r="AY177" i="11"/>
  <c r="I178" i="11"/>
  <c r="Y178" i="11"/>
  <c r="AG178" i="11"/>
  <c r="AO178" i="11"/>
  <c r="AW178" i="11"/>
  <c r="O179" i="11"/>
  <c r="W179" i="11"/>
  <c r="AE179" i="11"/>
  <c r="AM179" i="11"/>
  <c r="AU179" i="11"/>
  <c r="BC179" i="11"/>
  <c r="U181" i="11"/>
  <c r="AC181" i="11"/>
  <c r="AK181" i="11"/>
  <c r="AS181" i="11"/>
  <c r="BA181" i="11"/>
  <c r="K182" i="11"/>
  <c r="AQ182" i="11"/>
  <c r="AY182" i="11"/>
  <c r="AW183" i="11"/>
  <c r="G185" i="11"/>
  <c r="O185" i="11"/>
  <c r="W185" i="11"/>
  <c r="AE185" i="11"/>
  <c r="AM185" i="11"/>
  <c r="AU185" i="11"/>
  <c r="BC185" i="11"/>
  <c r="M186" i="11"/>
  <c r="U186" i="11"/>
  <c r="AK186" i="11"/>
  <c r="AS186" i="11"/>
  <c r="BA186" i="11"/>
  <c r="K187" i="11"/>
  <c r="AA187" i="11"/>
  <c r="AI187" i="11"/>
  <c r="AQ187" i="11"/>
  <c r="AY187" i="11"/>
  <c r="I189" i="11"/>
  <c r="Q189" i="11"/>
  <c r="Y189" i="11"/>
  <c r="AO189" i="11"/>
  <c r="AW189" i="11"/>
  <c r="G190" i="11"/>
  <c r="O190" i="11"/>
  <c r="W190" i="11"/>
  <c r="AE190" i="11"/>
  <c r="AM190" i="11"/>
  <c r="AU190" i="11"/>
  <c r="BC190" i="11"/>
  <c r="M191" i="11"/>
  <c r="U191" i="11"/>
  <c r="AC191" i="11"/>
  <c r="AK191" i="11"/>
  <c r="AS191" i="11"/>
  <c r="BA191" i="11"/>
  <c r="AA192" i="11"/>
  <c r="AQ192" i="11"/>
  <c r="AY192" i="11"/>
  <c r="I194" i="11"/>
  <c r="Y194" i="11"/>
  <c r="AO194" i="11"/>
  <c r="AW194" i="11"/>
  <c r="G195" i="11"/>
  <c r="O195" i="11"/>
  <c r="W195" i="11"/>
  <c r="AE195" i="11"/>
  <c r="AM195" i="11"/>
  <c r="AU195" i="11"/>
  <c r="BC195" i="11"/>
  <c r="M196" i="11"/>
  <c r="U196" i="11"/>
  <c r="AC196" i="11"/>
  <c r="AK196" i="11"/>
  <c r="AS196" i="11"/>
  <c r="BA196" i="11"/>
  <c r="K198" i="11"/>
  <c r="S198" i="11"/>
  <c r="AA198" i="11"/>
  <c r="AQ198" i="11"/>
  <c r="AY198" i="11"/>
  <c r="I199" i="11"/>
  <c r="Y199" i="11"/>
  <c r="AG199" i="11"/>
  <c r="AO199" i="11"/>
  <c r="AW199" i="11"/>
  <c r="G200" i="11"/>
  <c r="O200" i="11"/>
  <c r="AE200" i="11"/>
  <c r="AM200" i="11"/>
  <c r="AU200" i="11"/>
  <c r="BC200" i="11"/>
  <c r="M201" i="11"/>
  <c r="U201" i="11"/>
  <c r="AC201" i="11"/>
  <c r="AK201" i="11"/>
  <c r="AS201" i="11"/>
  <c r="BA201" i="11"/>
  <c r="K202" i="11"/>
  <c r="AA202" i="11"/>
  <c r="AQ202" i="11"/>
  <c r="AY202" i="11"/>
  <c r="I203" i="11"/>
  <c r="Y203" i="11"/>
  <c r="AO203" i="11"/>
  <c r="AW203" i="11"/>
  <c r="G204" i="11"/>
  <c r="O204" i="11"/>
  <c r="W204" i="11"/>
  <c r="AE204" i="11"/>
  <c r="AM204" i="11"/>
  <c r="AU204" i="11"/>
  <c r="BC204" i="11"/>
  <c r="U205" i="11"/>
  <c r="AK205" i="11"/>
  <c r="AS205" i="11"/>
  <c r="BA205" i="11"/>
  <c r="K206" i="11"/>
  <c r="AA206" i="11"/>
  <c r="AI206" i="11"/>
  <c r="AQ206" i="11"/>
  <c r="AY206" i="11"/>
  <c r="I207" i="11"/>
  <c r="Q207" i="11"/>
  <c r="Y207" i="11"/>
  <c r="AO207" i="11"/>
  <c r="AW207" i="11"/>
  <c r="AQ208" i="11"/>
  <c r="Q212" i="11"/>
  <c r="AG212" i="11"/>
  <c r="AW212" i="11"/>
  <c r="G213" i="11"/>
  <c r="W213" i="11"/>
  <c r="AM213" i="11"/>
  <c r="BC213" i="11"/>
  <c r="M214" i="11"/>
  <c r="AC214" i="11"/>
  <c r="AS214" i="11"/>
  <c r="S215" i="11"/>
  <c r="AI215" i="11"/>
  <c r="BM215" i="11" s="1"/>
  <c r="AY215" i="11"/>
  <c r="F292" i="11"/>
  <c r="J292" i="11"/>
  <c r="N292" i="11"/>
  <c r="R292" i="11"/>
  <c r="V292" i="11"/>
  <c r="BJ292" i="11" s="1"/>
  <c r="BK283" i="11"/>
  <c r="AD292" i="11"/>
  <c r="AH292" i="11"/>
  <c r="AL292" i="11"/>
  <c r="AP292" i="11"/>
  <c r="AT292" i="11"/>
  <c r="AX292" i="11"/>
  <c r="BB292" i="11"/>
  <c r="BV284" i="11"/>
  <c r="BU284" i="11"/>
  <c r="BU285" i="11"/>
  <c r="BX285" i="11"/>
  <c r="BF286" i="11"/>
  <c r="BF288" i="11"/>
  <c r="BH288" i="11"/>
  <c r="BQ289" i="11"/>
  <c r="BV289" i="11" s="1"/>
  <c r="BT290" i="11"/>
  <c r="BO291" i="11"/>
  <c r="BQ291" i="11"/>
  <c r="M292" i="11"/>
  <c r="BH292" i="11" s="1"/>
  <c r="AS292" i="11"/>
  <c r="F293" i="11"/>
  <c r="J293" i="11"/>
  <c r="N293" i="11"/>
  <c r="BI294" i="11"/>
  <c r="V293" i="11"/>
  <c r="Z293" i="11"/>
  <c r="AD293" i="11"/>
  <c r="AH293" i="11"/>
  <c r="AL293" i="11"/>
  <c r="AP293" i="11"/>
  <c r="AT293" i="11"/>
  <c r="AX293" i="11"/>
  <c r="BB293" i="11"/>
  <c r="BJ294" i="11"/>
  <c r="BJ293" i="11" s="1"/>
  <c r="BL298" i="11"/>
  <c r="BM298" i="11"/>
  <c r="BN296" i="11"/>
  <c r="BF297" i="11"/>
  <c r="BH297" i="11"/>
  <c r="R298" i="11"/>
  <c r="BI298" i="11" s="1"/>
  <c r="BT298" i="11" s="1"/>
  <c r="E303" i="11"/>
  <c r="I303" i="11"/>
  <c r="M303" i="11"/>
  <c r="Q303" i="11"/>
  <c r="Q306" i="11" s="1"/>
  <c r="U303" i="11"/>
  <c r="U306" i="11" s="1"/>
  <c r="Y303" i="11"/>
  <c r="Y306" i="11" s="1"/>
  <c r="AC303" i="11"/>
  <c r="AC306" i="11" s="1"/>
  <c r="AG303" i="11"/>
  <c r="AG306" i="11" s="1"/>
  <c r="AK303" i="11"/>
  <c r="AK306" i="11" s="1"/>
  <c r="AO303" i="11"/>
  <c r="AO306" i="11" s="1"/>
  <c r="AS303" i="11"/>
  <c r="AS306" i="11" s="1"/>
  <c r="AW303" i="11"/>
  <c r="AW306" i="11" s="1"/>
  <c r="BA303" i="11"/>
  <c r="BA306" i="11" s="1"/>
  <c r="BI302" i="11"/>
  <c r="BT302" i="11" s="1"/>
  <c r="BR304" i="11"/>
  <c r="BW312" i="11"/>
  <c r="BS312" i="11"/>
  <c r="BR312" i="11"/>
  <c r="BQ313" i="11"/>
  <c r="BV313" i="11" s="1"/>
  <c r="BK314" i="11"/>
  <c r="BT314" i="11" s="1"/>
  <c r="BI323" i="11"/>
  <c r="BJ323" i="11"/>
  <c r="BK323" i="11"/>
  <c r="BF318" i="11"/>
  <c r="BI320" i="11"/>
  <c r="BK320" i="11"/>
  <c r="BO321" i="11"/>
  <c r="BV321" i="11" s="1"/>
  <c r="BQ321" i="11"/>
  <c r="BU322" i="11"/>
  <c r="BX322" i="11"/>
  <c r="BL327" i="11"/>
  <c r="BW326" i="11"/>
  <c r="BS326" i="11"/>
  <c r="BR326" i="11"/>
  <c r="E333" i="11"/>
  <c r="M333" i="11"/>
  <c r="Q333" i="11"/>
  <c r="U333" i="11"/>
  <c r="BI333" i="11" s="1"/>
  <c r="BT333" i="11" s="1"/>
  <c r="Y333" i="11"/>
  <c r="AC333" i="11"/>
  <c r="AG333" i="11"/>
  <c r="AK333" i="11"/>
  <c r="AO333" i="11"/>
  <c r="AS333" i="11"/>
  <c r="AW333" i="11"/>
  <c r="BP333" i="11" s="1"/>
  <c r="BA333" i="11"/>
  <c r="BQ333" i="11" s="1"/>
  <c r="BQ330" i="11"/>
  <c r="BV330" i="11" s="1"/>
  <c r="BK331" i="11"/>
  <c r="BF332" i="11"/>
  <c r="BF335" i="11"/>
  <c r="I337" i="11"/>
  <c r="BG337" i="11" s="1"/>
  <c r="BF337" i="11"/>
  <c r="BP339" i="11"/>
  <c r="BV339" i="11" s="1"/>
  <c r="BI340" i="11"/>
  <c r="BK340" i="11"/>
  <c r="S341" i="11"/>
  <c r="AI341" i="11"/>
  <c r="BM341" i="11" s="1"/>
  <c r="BJ346" i="11"/>
  <c r="BK346" i="11"/>
  <c r="BJ343" i="11"/>
  <c r="BO344" i="11"/>
  <c r="BQ346" i="11"/>
  <c r="BL345" i="11"/>
  <c r="BM345" i="11"/>
  <c r="W346" i="11"/>
  <c r="AM346" i="11"/>
  <c r="BN346" i="11" s="1"/>
  <c r="BX346" i="11" s="1"/>
  <c r="BL350" i="11"/>
  <c r="BW349" i="11"/>
  <c r="BS349" i="11"/>
  <c r="BR349" i="11"/>
  <c r="E362" i="11"/>
  <c r="M362" i="11"/>
  <c r="Q362" i="11"/>
  <c r="U362" i="11"/>
  <c r="Y362" i="11"/>
  <c r="AC362" i="11"/>
  <c r="BK362" i="11" s="1"/>
  <c r="AG362" i="11"/>
  <c r="AK362" i="11"/>
  <c r="AO362" i="11"/>
  <c r="AS362" i="11"/>
  <c r="AW362" i="11"/>
  <c r="BP362" i="11" s="1"/>
  <c r="BA362" i="11"/>
  <c r="BQ362" i="11" s="1"/>
  <c r="BQ353" i="11"/>
  <c r="BV353" i="11" s="1"/>
  <c r="BK354" i="11"/>
  <c r="BT354" i="11" s="1"/>
  <c r="BF355" i="11"/>
  <c r="BI357" i="11"/>
  <c r="BT357" i="11" s="1"/>
  <c r="BK357" i="11"/>
  <c r="BO358" i="11"/>
  <c r="BQ358" i="11"/>
  <c r="BU359" i="11"/>
  <c r="BX359" i="11"/>
  <c r="BW360" i="11"/>
  <c r="BS360" i="11"/>
  <c r="BR360" i="11"/>
  <c r="BQ361" i="11"/>
  <c r="BV361" i="11" s="1"/>
  <c r="BS368" i="11"/>
  <c r="BR368" i="11"/>
  <c r="BZ7" i="12"/>
  <c r="BY7" i="12"/>
  <c r="BY8" i="12"/>
  <c r="BS18" i="12"/>
  <c r="BW18" i="12"/>
  <c r="BZ23" i="12"/>
  <c r="BY23" i="12"/>
  <c r="BS30" i="12"/>
  <c r="BW30" i="12"/>
  <c r="BZ36" i="12"/>
  <c r="BY36" i="12"/>
  <c r="G70" i="12"/>
  <c r="BU76" i="12"/>
  <c r="BX76" i="12"/>
  <c r="BP77" i="12"/>
  <c r="BZ97" i="12"/>
  <c r="BY97" i="12"/>
  <c r="BW128" i="12"/>
  <c r="BZ132" i="12"/>
  <c r="BY132" i="12"/>
  <c r="D283" i="11"/>
  <c r="BQ283" i="11"/>
  <c r="D287" i="11"/>
  <c r="D291" i="11"/>
  <c r="Z292" i="11"/>
  <c r="BK292" i="11" s="1"/>
  <c r="H293" i="11"/>
  <c r="L293" i="11"/>
  <c r="P293" i="11"/>
  <c r="T293" i="11"/>
  <c r="X293" i="11"/>
  <c r="AB293" i="11"/>
  <c r="AF293" i="11"/>
  <c r="AJ293" i="11"/>
  <c r="AN293" i="11"/>
  <c r="AR293" i="11"/>
  <c r="AV293" i="11"/>
  <c r="AZ293" i="11"/>
  <c r="BD293" i="11"/>
  <c r="BK294" i="11"/>
  <c r="BK293" i="11" s="1"/>
  <c r="BL296" i="11"/>
  <c r="BP296" i="11"/>
  <c r="AM298" i="11"/>
  <c r="BN298" i="11" s="1"/>
  <c r="BF302" i="11"/>
  <c r="D312" i="11"/>
  <c r="D314" i="11"/>
  <c r="D317" i="11"/>
  <c r="BQ317" i="11"/>
  <c r="D319" i="11"/>
  <c r="D321" i="11"/>
  <c r="AR323" i="11"/>
  <c r="BO323" i="11" s="1"/>
  <c r="BV323" i="11" s="1"/>
  <c r="BK325" i="11"/>
  <c r="BT325" i="11" s="1"/>
  <c r="D326" i="11"/>
  <c r="R327" i="11"/>
  <c r="BI327" i="11" s="1"/>
  <c r="BT327" i="11" s="1"/>
  <c r="D329" i="11"/>
  <c r="BQ329" i="11"/>
  <c r="BX329" i="11" s="1"/>
  <c r="D331" i="11"/>
  <c r="AR333" i="11"/>
  <c r="BO333" i="11" s="1"/>
  <c r="BK335" i="11"/>
  <c r="BT335" i="11" s="1"/>
  <c r="D336" i="11"/>
  <c r="R337" i="11"/>
  <c r="D339" i="11"/>
  <c r="BQ339" i="11"/>
  <c r="AR341" i="11"/>
  <c r="BO341" i="11" s="1"/>
  <c r="BK343" i="11"/>
  <c r="D344" i="11"/>
  <c r="BQ344" i="11"/>
  <c r="AR346" i="11"/>
  <c r="BO346" i="11" s="1"/>
  <c r="BV346" i="11" s="1"/>
  <c r="BK348" i="11"/>
  <c r="BT348" i="11" s="1"/>
  <c r="D349" i="11"/>
  <c r="R350" i="11"/>
  <c r="BI350" i="11" s="1"/>
  <c r="BT350" i="11" s="1"/>
  <c r="D352" i="11"/>
  <c r="BQ352" i="11"/>
  <c r="D354" i="11"/>
  <c r="D356" i="11"/>
  <c r="D358" i="11"/>
  <c r="D360" i="11"/>
  <c r="AR362" i="11"/>
  <c r="BO362" i="11" s="1"/>
  <c r="BQ368" i="11"/>
  <c r="Z369" i="11"/>
  <c r="BK369" i="11" s="1"/>
  <c r="BV7" i="12"/>
  <c r="BX8" i="12"/>
  <c r="BX9" i="12"/>
  <c r="BU9" i="12"/>
  <c r="BR10" i="12"/>
  <c r="BS10" i="12"/>
  <c r="BY11" i="12"/>
  <c r="BX12" i="12"/>
  <c r="BR14" i="12"/>
  <c r="BS14" i="12"/>
  <c r="BM15" i="12"/>
  <c r="BR16" i="12"/>
  <c r="BS16" i="12"/>
  <c r="BY17" i="12"/>
  <c r="BX18" i="12"/>
  <c r="BR20" i="12"/>
  <c r="BS20" i="12"/>
  <c r="BY21" i="12"/>
  <c r="BX22" i="12"/>
  <c r="BR24" i="12"/>
  <c r="BS24" i="12"/>
  <c r="BY25" i="12"/>
  <c r="BX26" i="12"/>
  <c r="AV27" i="12"/>
  <c r="BY29" i="12"/>
  <c r="BX30" i="12"/>
  <c r="BY33" i="12"/>
  <c r="BX34" i="12"/>
  <c r="BR37" i="12"/>
  <c r="BS37" i="12"/>
  <c r="BY38" i="12"/>
  <c r="BX39" i="12"/>
  <c r="BR41" i="12"/>
  <c r="BS41" i="12"/>
  <c r="BR44" i="12"/>
  <c r="BS44" i="12"/>
  <c r="BX46" i="12"/>
  <c r="AN70" i="12"/>
  <c r="BN47" i="12"/>
  <c r="BX47" i="12" s="1"/>
  <c r="BO47" i="12"/>
  <c r="AR70" i="12"/>
  <c r="BP47" i="12"/>
  <c r="AV70" i="12"/>
  <c r="BX49" i="12"/>
  <c r="BT50" i="12"/>
  <c r="BR51" i="12"/>
  <c r="BX54" i="12"/>
  <c r="BU55" i="12"/>
  <c r="BF66" i="12"/>
  <c r="BJ66" i="12"/>
  <c r="BN66" i="12"/>
  <c r="BF69" i="12"/>
  <c r="BJ69" i="12"/>
  <c r="BO74" i="12"/>
  <c r="T136" i="12"/>
  <c r="BR82" i="12"/>
  <c r="BS82" i="12"/>
  <c r="BW83" i="12"/>
  <c r="BV83" i="12"/>
  <c r="BX84" i="12"/>
  <c r="BT86" i="12"/>
  <c r="BW91" i="12"/>
  <c r="BS91" i="12"/>
  <c r="BR91" i="12"/>
  <c r="BW92" i="12"/>
  <c r="BR96" i="12"/>
  <c r="BL98" i="12"/>
  <c r="BN98" i="12"/>
  <c r="BW100" i="12"/>
  <c r="BS100" i="12"/>
  <c r="BR100" i="12"/>
  <c r="BW101" i="12"/>
  <c r="BX103" i="12"/>
  <c r="BO104" i="12"/>
  <c r="BQ104" i="12"/>
  <c r="BR106" i="12"/>
  <c r="BS106" i="12"/>
  <c r="BW107" i="12"/>
  <c r="BV107" i="12"/>
  <c r="BM108" i="12"/>
  <c r="BU108" i="12" s="1"/>
  <c r="BP108" i="12"/>
  <c r="BV108" i="12" s="1"/>
  <c r="BQ108" i="12"/>
  <c r="BW110" i="12"/>
  <c r="BR114" i="12"/>
  <c r="BX116" i="12"/>
  <c r="BF117" i="12"/>
  <c r="BH117" i="12"/>
  <c r="BX119" i="12"/>
  <c r="BU120" i="12"/>
  <c r="BQ121" i="12"/>
  <c r="BW123" i="12"/>
  <c r="BV123" i="12"/>
  <c r="BX124" i="12"/>
  <c r="BR126" i="12"/>
  <c r="BS126" i="12"/>
  <c r="BW127" i="12"/>
  <c r="BV127" i="12"/>
  <c r="BX128" i="12"/>
  <c r="BR130" i="12"/>
  <c r="BS130" i="12"/>
  <c r="BW131" i="12"/>
  <c r="BV131" i="12"/>
  <c r="BX132" i="12"/>
  <c r="BV133" i="12"/>
  <c r="BF146" i="12"/>
  <c r="BF152" i="12"/>
  <c r="BF216" i="12"/>
  <c r="BT292" i="12"/>
  <c r="BY332" i="12"/>
  <c r="BZ332" i="12"/>
  <c r="BM296" i="11"/>
  <c r="BQ296" i="11"/>
  <c r="BV296" i="11" s="1"/>
  <c r="BS304" i="11"/>
  <c r="BF317" i="11"/>
  <c r="I323" i="11"/>
  <c r="BG323" i="11" s="1"/>
  <c r="BL325" i="11"/>
  <c r="AI327" i="11"/>
  <c r="BM327" i="11" s="1"/>
  <c r="BF329" i="11"/>
  <c r="I333" i="11"/>
  <c r="BG333" i="11" s="1"/>
  <c r="BL335" i="11"/>
  <c r="AI337" i="11"/>
  <c r="BM337" i="11" s="1"/>
  <c r="BF339" i="11"/>
  <c r="I341" i="11"/>
  <c r="BG341" i="11" s="1"/>
  <c r="BL348" i="11"/>
  <c r="AI350" i="11"/>
  <c r="BM350" i="11" s="1"/>
  <c r="BF352" i="11"/>
  <c r="I362" i="11"/>
  <c r="BG362" i="11" s="1"/>
  <c r="BX5" i="12"/>
  <c r="BT8" i="12"/>
  <c r="BV10" i="12"/>
  <c r="BT12" i="12"/>
  <c r="BV14" i="12"/>
  <c r="E28" i="12"/>
  <c r="M28" i="12"/>
  <c r="BH27" i="12"/>
  <c r="BV16" i="12"/>
  <c r="BT18" i="12"/>
  <c r="BV20" i="12"/>
  <c r="BT22" i="12"/>
  <c r="BV24" i="12"/>
  <c r="BT26" i="12"/>
  <c r="BG27" i="12"/>
  <c r="BT30" i="12"/>
  <c r="BT34" i="12"/>
  <c r="BV37" i="12"/>
  <c r="BT39" i="12"/>
  <c r="BV41" i="12"/>
  <c r="BZ42" i="12"/>
  <c r="BY42" i="12"/>
  <c r="BT46" i="12"/>
  <c r="BZ50" i="12"/>
  <c r="BY50" i="12"/>
  <c r="BW51" i="12"/>
  <c r="BV51" i="12"/>
  <c r="BG74" i="12"/>
  <c r="BU75" i="12"/>
  <c r="BV76" i="12"/>
  <c r="AN136" i="12"/>
  <c r="BT84" i="12"/>
  <c r="G134" i="12"/>
  <c r="K134" i="12"/>
  <c r="D134" i="12" s="1"/>
  <c r="O134" i="12"/>
  <c r="BH134" i="12" s="1"/>
  <c r="S134" i="12"/>
  <c r="W134" i="12"/>
  <c r="AA134" i="12"/>
  <c r="BK134" i="12" s="1"/>
  <c r="AE134" i="12"/>
  <c r="AI134" i="12"/>
  <c r="AQ134" i="12"/>
  <c r="AU134" i="12"/>
  <c r="AY134" i="12"/>
  <c r="BC134" i="12"/>
  <c r="BW89" i="12"/>
  <c r="BS89" i="12"/>
  <c r="BR89" i="12"/>
  <c r="BW90" i="12"/>
  <c r="BU93" i="12"/>
  <c r="BV94" i="12"/>
  <c r="BW96" i="12"/>
  <c r="BV96" i="12"/>
  <c r="BV98" i="12"/>
  <c r="BU102" i="12"/>
  <c r="BF104" i="12"/>
  <c r="BW108" i="12"/>
  <c r="BU111" i="12"/>
  <c r="BV112" i="12"/>
  <c r="BW114" i="12"/>
  <c r="BV114" i="12"/>
  <c r="BT117" i="12"/>
  <c r="BF121" i="12"/>
  <c r="BG121" i="12"/>
  <c r="BO121" i="12"/>
  <c r="BV121" i="12" s="1"/>
  <c r="BT124" i="12"/>
  <c r="BT128" i="12"/>
  <c r="BT132" i="12"/>
  <c r="BW133" i="12"/>
  <c r="BS133" i="12"/>
  <c r="BR133" i="12"/>
  <c r="R134" i="12"/>
  <c r="BI214" i="12"/>
  <c r="BJ214" i="12"/>
  <c r="BM214" i="12"/>
  <c r="BU214" i="12" s="1"/>
  <c r="BN214" i="12"/>
  <c r="BJ215" i="12"/>
  <c r="BL215" i="12"/>
  <c r="BN215" i="12"/>
  <c r="BU283" i="12"/>
  <c r="BL293" i="12"/>
  <c r="BZ296" i="12"/>
  <c r="BY296" i="12"/>
  <c r="BO283" i="11"/>
  <c r="BV283" i="11" s="1"/>
  <c r="R293" i="11"/>
  <c r="BF296" i="11"/>
  <c r="BH302" i="11"/>
  <c r="BK317" i="11"/>
  <c r="BQ325" i="11"/>
  <c r="BV325" i="11" s="1"/>
  <c r="BK329" i="11"/>
  <c r="BT329" i="11" s="1"/>
  <c r="BQ335" i="11"/>
  <c r="BV335" i="11" s="1"/>
  <c r="BK339" i="11"/>
  <c r="BT339" i="11" s="1"/>
  <c r="BI343" i="11"/>
  <c r="BT343" i="11" s="1"/>
  <c r="BQ348" i="11"/>
  <c r="BV348" i="11" s="1"/>
  <c r="BK352" i="11"/>
  <c r="BT352" i="11" s="1"/>
  <c r="BO368" i="11"/>
  <c r="BR8" i="12"/>
  <c r="BR9" i="12"/>
  <c r="BX10" i="12"/>
  <c r="BV11" i="12"/>
  <c r="BR12" i="12"/>
  <c r="BT13" i="12"/>
  <c r="BX14" i="12"/>
  <c r="BJ15" i="12"/>
  <c r="BI15" i="12"/>
  <c r="BT15" i="12" s="1"/>
  <c r="BQ15" i="12"/>
  <c r="BV15" i="12" s="1"/>
  <c r="BX16" i="12"/>
  <c r="BV17" i="12"/>
  <c r="BR18" i="12"/>
  <c r="BT19" i="12"/>
  <c r="BX20" i="12"/>
  <c r="BV21" i="12"/>
  <c r="BR22" i="12"/>
  <c r="BT23" i="12"/>
  <c r="BX24" i="12"/>
  <c r="BV25" i="12"/>
  <c r="BR26" i="12"/>
  <c r="BI27" i="12"/>
  <c r="BV29" i="12"/>
  <c r="BR30" i="12"/>
  <c r="BT31" i="12"/>
  <c r="BV33" i="12"/>
  <c r="BR34" i="12"/>
  <c r="BT36" i="12"/>
  <c r="BX37" i="12"/>
  <c r="BV38" i="12"/>
  <c r="BR39" i="12"/>
  <c r="BT40" i="12"/>
  <c r="BX41" i="12"/>
  <c r="BV42" i="12"/>
  <c r="BW43" i="12"/>
  <c r="BV43" i="12"/>
  <c r="BX44" i="12"/>
  <c r="BR46" i="12"/>
  <c r="BM47" i="12"/>
  <c r="BU47" i="12" s="1"/>
  <c r="BR49" i="12"/>
  <c r="BX51" i="12"/>
  <c r="BW55" i="12"/>
  <c r="BS55" i="12"/>
  <c r="BR55" i="12"/>
  <c r="BF203" i="12"/>
  <c r="BF201" i="12"/>
  <c r="BF199" i="12"/>
  <c r="BF196" i="12"/>
  <c r="BF194" i="12"/>
  <c r="BF191" i="12"/>
  <c r="BF189" i="12"/>
  <c r="BF186" i="12"/>
  <c r="BF183" i="12"/>
  <c r="BF181" i="12"/>
  <c r="BF178" i="12"/>
  <c r="BF176" i="12"/>
  <c r="BF173" i="12"/>
  <c r="BF171" i="12"/>
  <c r="BF168" i="12"/>
  <c r="BF166" i="12"/>
  <c r="BF164" i="12"/>
  <c r="BF161" i="12"/>
  <c r="BF159" i="12"/>
  <c r="BF157" i="12"/>
  <c r="BF208" i="12"/>
  <c r="BF207" i="12"/>
  <c r="BF68" i="12"/>
  <c r="BF65" i="12"/>
  <c r="BF62" i="12"/>
  <c r="BF60" i="12"/>
  <c r="BF206" i="12"/>
  <c r="BF205" i="12"/>
  <c r="BF202" i="12"/>
  <c r="BF200" i="12"/>
  <c r="BF198" i="12"/>
  <c r="BF195" i="12"/>
  <c r="BF192" i="12"/>
  <c r="BF190" i="12"/>
  <c r="BF187" i="12"/>
  <c r="BF185" i="12"/>
  <c r="BF182" i="12"/>
  <c r="BF179" i="12"/>
  <c r="BF177" i="12"/>
  <c r="BF175" i="12"/>
  <c r="BF172" i="12"/>
  <c r="BF169" i="12"/>
  <c r="BF167" i="12"/>
  <c r="BF165" i="12"/>
  <c r="BF163" i="12"/>
  <c r="BF160" i="12"/>
  <c r="BF158" i="12"/>
  <c r="BF153" i="12"/>
  <c r="BW73" i="12"/>
  <c r="BS73" i="12"/>
  <c r="BJ204" i="12"/>
  <c r="BJ203" i="12"/>
  <c r="BJ201" i="12"/>
  <c r="BJ199" i="12"/>
  <c r="BJ196" i="12"/>
  <c r="BJ194" i="12"/>
  <c r="BJ191" i="12"/>
  <c r="BJ189" i="12"/>
  <c r="BJ186" i="12"/>
  <c r="BJ183" i="12"/>
  <c r="BJ181" i="12"/>
  <c r="BJ178" i="12"/>
  <c r="BJ176" i="12"/>
  <c r="BJ173" i="12"/>
  <c r="BJ171" i="12"/>
  <c r="BJ168" i="12"/>
  <c r="BJ166" i="12"/>
  <c r="BJ164" i="12"/>
  <c r="BJ161" i="12"/>
  <c r="BJ159" i="12"/>
  <c r="BJ157" i="12"/>
  <c r="BT73" i="12"/>
  <c r="BJ68" i="12"/>
  <c r="BJ65" i="12"/>
  <c r="BJ62" i="12"/>
  <c r="BJ60" i="12"/>
  <c r="BJ208" i="12"/>
  <c r="BJ207" i="12"/>
  <c r="BJ202" i="12"/>
  <c r="BJ200" i="12"/>
  <c r="BJ198" i="12"/>
  <c r="BJ195" i="12"/>
  <c r="BJ192" i="12"/>
  <c r="BJ190" i="12"/>
  <c r="BJ187" i="12"/>
  <c r="BJ185" i="12"/>
  <c r="BJ182" i="12"/>
  <c r="BJ179" i="12"/>
  <c r="BJ177" i="12"/>
  <c r="BJ175" i="12"/>
  <c r="BJ172" i="12"/>
  <c r="BJ169" i="12"/>
  <c r="BJ167" i="12"/>
  <c r="BJ165" i="12"/>
  <c r="BJ163" i="12"/>
  <c r="BJ160" i="12"/>
  <c r="BJ158" i="12"/>
  <c r="BJ153" i="12"/>
  <c r="BN206" i="12"/>
  <c r="BN205" i="12"/>
  <c r="BN203" i="12"/>
  <c r="BN201" i="12"/>
  <c r="BN199" i="12"/>
  <c r="BN196" i="12"/>
  <c r="BN194" i="12"/>
  <c r="BN191" i="12"/>
  <c r="BN189" i="12"/>
  <c r="BN186" i="12"/>
  <c r="BN183" i="12"/>
  <c r="BN181" i="12"/>
  <c r="BN178" i="12"/>
  <c r="BN176" i="12"/>
  <c r="BN173" i="12"/>
  <c r="BN171" i="12"/>
  <c r="BN168" i="12"/>
  <c r="BN166" i="12"/>
  <c r="BN164" i="12"/>
  <c r="BN161" i="12"/>
  <c r="BN159" i="12"/>
  <c r="BN157" i="12"/>
  <c r="BN204" i="12"/>
  <c r="BN68" i="12"/>
  <c r="BN65" i="12"/>
  <c r="BN62" i="12"/>
  <c r="BN60" i="12"/>
  <c r="BN202" i="12"/>
  <c r="BN200" i="12"/>
  <c r="BN198" i="12"/>
  <c r="BN195" i="12"/>
  <c r="BN192" i="12"/>
  <c r="BN190" i="12"/>
  <c r="BN187" i="12"/>
  <c r="BN185" i="12"/>
  <c r="BN182" i="12"/>
  <c r="BN179" i="12"/>
  <c r="BN177" i="12"/>
  <c r="BN175" i="12"/>
  <c r="BN172" i="12"/>
  <c r="BN169" i="12"/>
  <c r="BN167" i="12"/>
  <c r="BN165" i="12"/>
  <c r="BN163" i="12"/>
  <c r="BN160" i="12"/>
  <c r="BN158" i="12"/>
  <c r="BN153" i="12"/>
  <c r="BR73" i="12"/>
  <c r="BW76" i="12"/>
  <c r="BS76" i="12"/>
  <c r="BR76" i="12"/>
  <c r="L136" i="12"/>
  <c r="BX82" i="12"/>
  <c r="BR84" i="12"/>
  <c r="H134" i="12"/>
  <c r="H136" i="12" s="1"/>
  <c r="L134" i="12"/>
  <c r="P134" i="12"/>
  <c r="P136" i="12" s="1"/>
  <c r="T134" i="12"/>
  <c r="X134" i="12"/>
  <c r="X136" i="12" s="1"/>
  <c r="AB134" i="12"/>
  <c r="AB136" i="12" s="1"/>
  <c r="AF134" i="12"/>
  <c r="AF136" i="12" s="1"/>
  <c r="AJ134" i="12"/>
  <c r="AJ136" i="12" s="1"/>
  <c r="AN134" i="12"/>
  <c r="AR134" i="12"/>
  <c r="AV134" i="12"/>
  <c r="BP134" i="12" s="1"/>
  <c r="AZ134" i="12"/>
  <c r="AZ136" i="12" s="1"/>
  <c r="BD134" i="12"/>
  <c r="BD136" i="12" s="1"/>
  <c r="BW94" i="12"/>
  <c r="BS94" i="12"/>
  <c r="BR94" i="12"/>
  <c r="BX96" i="12"/>
  <c r="BF98" i="12"/>
  <c r="BH98" i="12"/>
  <c r="BI104" i="12"/>
  <c r="BK104" i="12"/>
  <c r="BX106" i="12"/>
  <c r="BT108" i="12"/>
  <c r="BW112" i="12"/>
  <c r="BS112" i="12"/>
  <c r="BR112" i="12"/>
  <c r="BX114" i="12"/>
  <c r="BR116" i="12"/>
  <c r="BL117" i="12"/>
  <c r="BW120" i="12"/>
  <c r="BS120" i="12"/>
  <c r="BR120" i="12"/>
  <c r="BI121" i="12"/>
  <c r="BK121" i="12"/>
  <c r="BR124" i="12"/>
  <c r="BX126" i="12"/>
  <c r="BR128" i="12"/>
  <c r="BX130" i="12"/>
  <c r="BR132" i="12"/>
  <c r="F134" i="12"/>
  <c r="BF134" i="12" s="1"/>
  <c r="V134" i="12"/>
  <c r="BJ134" i="12" s="1"/>
  <c r="BT146" i="12"/>
  <c r="BU146" i="12"/>
  <c r="BX146" i="12"/>
  <c r="BN152" i="12"/>
  <c r="BJ205" i="12"/>
  <c r="BJ206" i="12"/>
  <c r="BU212" i="12"/>
  <c r="BX212" i="12"/>
  <c r="BP214" i="12"/>
  <c r="BI216" i="12"/>
  <c r="BL216" i="12"/>
  <c r="BN216" i="12"/>
  <c r="BS285" i="12"/>
  <c r="BW285" i="12"/>
  <c r="BY289" i="12"/>
  <c r="BZ289" i="12"/>
  <c r="BY313" i="12"/>
  <c r="BZ313" i="12"/>
  <c r="BY340" i="12"/>
  <c r="BZ340" i="12"/>
  <c r="BU360" i="12"/>
  <c r="BX360" i="12"/>
  <c r="BH15" i="12"/>
  <c r="BL15" i="12"/>
  <c r="G27" i="12"/>
  <c r="G28" i="12" s="1"/>
  <c r="K27" i="12"/>
  <c r="K28" i="12" s="1"/>
  <c r="BG28" i="12" s="1"/>
  <c r="O27" i="12"/>
  <c r="O28" i="12" s="1"/>
  <c r="S27" i="12"/>
  <c r="S28" i="12" s="1"/>
  <c r="BI28" i="12" s="1"/>
  <c r="W27" i="12"/>
  <c r="W28" i="12" s="1"/>
  <c r="AA27" i="12"/>
  <c r="AE27" i="12"/>
  <c r="AI27" i="12"/>
  <c r="AM27" i="12"/>
  <c r="AQ27" i="12"/>
  <c r="AQ28" i="12" s="1"/>
  <c r="AU27" i="12"/>
  <c r="AU28" i="12" s="1"/>
  <c r="BO28" i="12" s="1"/>
  <c r="AY27" i="12"/>
  <c r="AY28" i="12" s="1"/>
  <c r="BC27" i="12"/>
  <c r="BC28" i="12" s="1"/>
  <c r="BQ28" i="12" s="1"/>
  <c r="E32" i="12"/>
  <c r="BF47" i="12"/>
  <c r="BJ47" i="12"/>
  <c r="BT47" i="12" s="1"/>
  <c r="BG207" i="12"/>
  <c r="BG205" i="12"/>
  <c r="BK207" i="12"/>
  <c r="BK205" i="12"/>
  <c r="BO207" i="12"/>
  <c r="BO205" i="12"/>
  <c r="D74" i="12"/>
  <c r="BI74" i="12"/>
  <c r="BQ74" i="12"/>
  <c r="D76" i="12"/>
  <c r="E77" i="12"/>
  <c r="I77" i="12"/>
  <c r="M77" i="12"/>
  <c r="Q77" i="12"/>
  <c r="Q136" i="12" s="1"/>
  <c r="U77" i="12"/>
  <c r="U136" i="12" s="1"/>
  <c r="Y77" i="12"/>
  <c r="Y136" i="12" s="1"/>
  <c r="AC77" i="12"/>
  <c r="AC136" i="12" s="1"/>
  <c r="AG77" i="12"/>
  <c r="AG136" i="12" s="1"/>
  <c r="AK77" i="12"/>
  <c r="AK136" i="12" s="1"/>
  <c r="AO77" i="12"/>
  <c r="AO136" i="12" s="1"/>
  <c r="AS77" i="12"/>
  <c r="AS136" i="12" s="1"/>
  <c r="AW77" i="12"/>
  <c r="AW136" i="12" s="1"/>
  <c r="BA77" i="12"/>
  <c r="BA136" i="12" s="1"/>
  <c r="AR79" i="12"/>
  <c r="BH86" i="12"/>
  <c r="BL86" i="12"/>
  <c r="BP86" i="12"/>
  <c r="BV86" i="12" s="1"/>
  <c r="D94" i="12"/>
  <c r="D95" i="12" s="1"/>
  <c r="D112" i="12"/>
  <c r="D113" i="12" s="1"/>
  <c r="D121" i="12"/>
  <c r="D122" i="12" s="1"/>
  <c r="AM134" i="12"/>
  <c r="BN134" i="12" s="1"/>
  <c r="BG152" i="12"/>
  <c r="BK152" i="12"/>
  <c r="BO152" i="12"/>
  <c r="BH157" i="12"/>
  <c r="BL157" i="12"/>
  <c r="BP157" i="12"/>
  <c r="BH159" i="12"/>
  <c r="BL159" i="12"/>
  <c r="BP159" i="12"/>
  <c r="BH161" i="12"/>
  <c r="BL161" i="12"/>
  <c r="BP161" i="12"/>
  <c r="BH164" i="12"/>
  <c r="BL164" i="12"/>
  <c r="BP164" i="12"/>
  <c r="BH166" i="12"/>
  <c r="BL166" i="12"/>
  <c r="BP166" i="12"/>
  <c r="BH168" i="12"/>
  <c r="BL168" i="12"/>
  <c r="BP168" i="12"/>
  <c r="BH171" i="12"/>
  <c r="BL171" i="12"/>
  <c r="BP171" i="12"/>
  <c r="BH173" i="12"/>
  <c r="BL173" i="12"/>
  <c r="BP173" i="12"/>
  <c r="BH176" i="12"/>
  <c r="BL176" i="12"/>
  <c r="BP176" i="12"/>
  <c r="BH178" i="12"/>
  <c r="BL178" i="12"/>
  <c r="BP178" i="12"/>
  <c r="BH181" i="12"/>
  <c r="BL181" i="12"/>
  <c r="BP181" i="12"/>
  <c r="BH183" i="12"/>
  <c r="BL183" i="12"/>
  <c r="BP183" i="12"/>
  <c r="BH186" i="12"/>
  <c r="BL186" i="12"/>
  <c r="BP186" i="12"/>
  <c r="BH189" i="12"/>
  <c r="BL189" i="12"/>
  <c r="BP189" i="12"/>
  <c r="BH191" i="12"/>
  <c r="BL191" i="12"/>
  <c r="BP191" i="12"/>
  <c r="BH194" i="12"/>
  <c r="BL194" i="12"/>
  <c r="BP194" i="12"/>
  <c r="BH196" i="12"/>
  <c r="BL196" i="12"/>
  <c r="BP196" i="12"/>
  <c r="BH199" i="12"/>
  <c r="BL199" i="12"/>
  <c r="BP199" i="12"/>
  <c r="BH201" i="12"/>
  <c r="BL201" i="12"/>
  <c r="BP201" i="12"/>
  <c r="BH203" i="12"/>
  <c r="BL203" i="12"/>
  <c r="BP203" i="12"/>
  <c r="BG204" i="12"/>
  <c r="BL204" i="12"/>
  <c r="BL205" i="12"/>
  <c r="BQ205" i="12"/>
  <c r="BK206" i="12"/>
  <c r="BP206" i="12"/>
  <c r="D207" i="12"/>
  <c r="BP207" i="12"/>
  <c r="BO208" i="12"/>
  <c r="BM213" i="12"/>
  <c r="BX213" i="12" s="1"/>
  <c r="BK214" i="12"/>
  <c r="BI215" i="12"/>
  <c r="BG216" i="12"/>
  <c r="D293" i="12"/>
  <c r="BM293" i="12"/>
  <c r="BT284" i="12"/>
  <c r="BT293" i="12" s="1"/>
  <c r="BI293" i="12"/>
  <c r="BQ293" i="12"/>
  <c r="BV284" i="12"/>
  <c r="BX285" i="12"/>
  <c r="BR287" i="12"/>
  <c r="BW288" i="12"/>
  <c r="BS288" i="12"/>
  <c r="BR288" i="12"/>
  <c r="BT289" i="12"/>
  <c r="BX290" i="12"/>
  <c r="BW291" i="12"/>
  <c r="BV291" i="12"/>
  <c r="BU291" i="12"/>
  <c r="BL292" i="12"/>
  <c r="BW293" i="12"/>
  <c r="BU298" i="12"/>
  <c r="J365" i="12"/>
  <c r="R306" i="12"/>
  <c r="Z306" i="12"/>
  <c r="BK303" i="12"/>
  <c r="AH365" i="12"/>
  <c r="AP365" i="12"/>
  <c r="AX365" i="12"/>
  <c r="BG363" i="12"/>
  <c r="BY325" i="12"/>
  <c r="BZ325" i="12"/>
  <c r="BN327" i="12"/>
  <c r="BV337" i="12"/>
  <c r="BW343" i="12"/>
  <c r="BS343" i="12"/>
  <c r="BR343" i="12"/>
  <c r="BW348" i="12"/>
  <c r="BS348" i="12"/>
  <c r="BR348" i="12"/>
  <c r="BR361" i="12"/>
  <c r="BS361" i="12"/>
  <c r="BH362" i="12"/>
  <c r="BL362" i="12"/>
  <c r="BS43" i="12"/>
  <c r="BS45" i="12"/>
  <c r="BG47" i="12"/>
  <c r="BK47" i="12"/>
  <c r="BS49" i="12"/>
  <c r="BS51" i="12"/>
  <c r="BR54" i="12"/>
  <c r="BX55" i="12"/>
  <c r="BR56" i="12"/>
  <c r="M70" i="12"/>
  <c r="BX73" i="12"/>
  <c r="BF74" i="12"/>
  <c r="BX75" i="12"/>
  <c r="F77" i="12"/>
  <c r="F136" i="12" s="1"/>
  <c r="J77" i="12"/>
  <c r="J136" i="12" s="1"/>
  <c r="N77" i="12"/>
  <c r="N136" i="12" s="1"/>
  <c r="R77" i="12"/>
  <c r="V77" i="12"/>
  <c r="Z77" i="12"/>
  <c r="AD77" i="12"/>
  <c r="AD136" i="12" s="1"/>
  <c r="AH77" i="12"/>
  <c r="AH136" i="12" s="1"/>
  <c r="AL77" i="12"/>
  <c r="AL136" i="12" s="1"/>
  <c r="AP77" i="12"/>
  <c r="AP136" i="12" s="1"/>
  <c r="AT77" i="12"/>
  <c r="AT136" i="12" s="1"/>
  <c r="AX77" i="12"/>
  <c r="AX136" i="12" s="1"/>
  <c r="BB77" i="12"/>
  <c r="BB136" i="12" s="1"/>
  <c r="E78" i="12"/>
  <c r="F78" i="12" s="1"/>
  <c r="G78" i="12" s="1"/>
  <c r="H78" i="12" s="1"/>
  <c r="I78" i="12" s="1"/>
  <c r="J78" i="12" s="1"/>
  <c r="K78" i="12" s="1"/>
  <c r="L78" i="12" s="1"/>
  <c r="M78" i="12" s="1"/>
  <c r="N78" i="12" s="1"/>
  <c r="O78" i="12" s="1"/>
  <c r="P78" i="12" s="1"/>
  <c r="Q78" i="12" s="1"/>
  <c r="R78" i="12" s="1"/>
  <c r="S78" i="12" s="1"/>
  <c r="T78" i="12" s="1"/>
  <c r="U78" i="12" s="1"/>
  <c r="V78" i="12" s="1"/>
  <c r="W78" i="12" s="1"/>
  <c r="X78" i="12" s="1"/>
  <c r="Y78" i="12" s="1"/>
  <c r="Z78" i="12" s="1"/>
  <c r="AA78" i="12" s="1"/>
  <c r="AB78" i="12" s="1"/>
  <c r="AC78" i="12" s="1"/>
  <c r="AD78" i="12" s="1"/>
  <c r="AE78" i="12" s="1"/>
  <c r="AF78" i="12" s="1"/>
  <c r="AG78" i="12" s="1"/>
  <c r="AH78" i="12" s="1"/>
  <c r="AI78" i="12" s="1"/>
  <c r="AJ78" i="12" s="1"/>
  <c r="AK78" i="12" s="1"/>
  <c r="AL78" i="12" s="1"/>
  <c r="AM78" i="12" s="1"/>
  <c r="AN78" i="12" s="1"/>
  <c r="AO78" i="12" s="1"/>
  <c r="AP78" i="12" s="1"/>
  <c r="AQ78" i="12" s="1"/>
  <c r="AR78" i="12" s="1"/>
  <c r="AS78" i="12" s="1"/>
  <c r="AT78" i="12" s="1"/>
  <c r="AU78" i="12" s="1"/>
  <c r="AV78" i="12" s="1"/>
  <c r="AW78" i="12" s="1"/>
  <c r="AX78" i="12" s="1"/>
  <c r="AY78" i="12" s="1"/>
  <c r="AZ78" i="12" s="1"/>
  <c r="BA78" i="12" s="1"/>
  <c r="BB78" i="12" s="1"/>
  <c r="BC78" i="12" s="1"/>
  <c r="BD78" i="12" s="1"/>
  <c r="BE78" i="12" s="1"/>
  <c r="BF78" i="12" s="1"/>
  <c r="BG78" i="12" s="1"/>
  <c r="BH78" i="12" s="1"/>
  <c r="BI78" i="12" s="1"/>
  <c r="BJ78" i="12" s="1"/>
  <c r="I79" i="12"/>
  <c r="D79" i="12" s="1"/>
  <c r="BS83" i="12"/>
  <c r="BS85" i="12"/>
  <c r="BM86" i="12"/>
  <c r="BQ86" i="12"/>
  <c r="BR88" i="12"/>
  <c r="BX89" i="12"/>
  <c r="BR90" i="12"/>
  <c r="BX91" i="12"/>
  <c r="BR92" i="12"/>
  <c r="BX93" i="12"/>
  <c r="BS96" i="12"/>
  <c r="BX100" i="12"/>
  <c r="BR101" i="12"/>
  <c r="BX102" i="12"/>
  <c r="BR103" i="12"/>
  <c r="BS107" i="12"/>
  <c r="BR110" i="12"/>
  <c r="BX111" i="12"/>
  <c r="BS114" i="12"/>
  <c r="BS116" i="12"/>
  <c r="BR119" i="12"/>
  <c r="BX120" i="12"/>
  <c r="BS123" i="12"/>
  <c r="BS125" i="12"/>
  <c r="BS127" i="12"/>
  <c r="BS129" i="12"/>
  <c r="BS131" i="12"/>
  <c r="BR145" i="12"/>
  <c r="BH152" i="12"/>
  <c r="BL152" i="12"/>
  <c r="BP152" i="12"/>
  <c r="BG153" i="12"/>
  <c r="BK153" i="12"/>
  <c r="BO153" i="12"/>
  <c r="D157" i="12"/>
  <c r="BI157" i="12"/>
  <c r="BM157" i="12"/>
  <c r="BQ157" i="12"/>
  <c r="BG158" i="12"/>
  <c r="BK158" i="12"/>
  <c r="BO158" i="12"/>
  <c r="D159" i="12"/>
  <c r="BI159" i="12"/>
  <c r="BM159" i="12"/>
  <c r="BQ159" i="12"/>
  <c r="BG160" i="12"/>
  <c r="BK160" i="12"/>
  <c r="BO160" i="12"/>
  <c r="D161" i="12"/>
  <c r="BI161" i="12"/>
  <c r="BM161" i="12"/>
  <c r="BQ161" i="12"/>
  <c r="BG163" i="12"/>
  <c r="BK163" i="12"/>
  <c r="BO163" i="12"/>
  <c r="D164" i="12"/>
  <c r="BI164" i="12"/>
  <c r="BM164" i="12"/>
  <c r="BQ164" i="12"/>
  <c r="BG165" i="12"/>
  <c r="BK165" i="12"/>
  <c r="BO165" i="12"/>
  <c r="D166" i="12"/>
  <c r="BI166" i="12"/>
  <c r="BM166" i="12"/>
  <c r="BQ166" i="12"/>
  <c r="BG167" i="12"/>
  <c r="BK167" i="12"/>
  <c r="BO167" i="12"/>
  <c r="D168" i="12"/>
  <c r="BI168" i="12"/>
  <c r="BM168" i="12"/>
  <c r="BQ168" i="12"/>
  <c r="BG169" i="12"/>
  <c r="BK169" i="12"/>
  <c r="BO169" i="12"/>
  <c r="D171" i="12"/>
  <c r="BI171" i="12"/>
  <c r="BM171" i="12"/>
  <c r="BQ171" i="12"/>
  <c r="BG172" i="12"/>
  <c r="BK172" i="12"/>
  <c r="BO172" i="12"/>
  <c r="D173" i="12"/>
  <c r="BI173" i="12"/>
  <c r="BM173" i="12"/>
  <c r="BQ173" i="12"/>
  <c r="BG175" i="12"/>
  <c r="BK175" i="12"/>
  <c r="BO175" i="12"/>
  <c r="D176" i="12"/>
  <c r="BI176" i="12"/>
  <c r="BM176" i="12"/>
  <c r="BQ176" i="12"/>
  <c r="BG177" i="12"/>
  <c r="BK177" i="12"/>
  <c r="BO177" i="12"/>
  <c r="D178" i="12"/>
  <c r="BI178" i="12"/>
  <c r="BM178" i="12"/>
  <c r="BQ178" i="12"/>
  <c r="BG179" i="12"/>
  <c r="BK179" i="12"/>
  <c r="BO179" i="12"/>
  <c r="D181" i="12"/>
  <c r="BI181" i="12"/>
  <c r="BM181" i="12"/>
  <c r="BQ181" i="12"/>
  <c r="BG182" i="12"/>
  <c r="BK182" i="12"/>
  <c r="BO182" i="12"/>
  <c r="D183" i="12"/>
  <c r="BI183" i="12"/>
  <c r="BM183" i="12"/>
  <c r="BQ183" i="12"/>
  <c r="BG185" i="12"/>
  <c r="BK185" i="12"/>
  <c r="BO185" i="12"/>
  <c r="D186" i="12"/>
  <c r="BI186" i="12"/>
  <c r="BM186" i="12"/>
  <c r="BQ186" i="12"/>
  <c r="BG187" i="12"/>
  <c r="BK187" i="12"/>
  <c r="BO187" i="12"/>
  <c r="D189" i="12"/>
  <c r="BI189" i="12"/>
  <c r="BM189" i="12"/>
  <c r="BQ189" i="12"/>
  <c r="BG190" i="12"/>
  <c r="BK190" i="12"/>
  <c r="BO190" i="12"/>
  <c r="D191" i="12"/>
  <c r="BI191" i="12"/>
  <c r="BM191" i="12"/>
  <c r="BQ191" i="12"/>
  <c r="BG192" i="12"/>
  <c r="BK192" i="12"/>
  <c r="BO192" i="12"/>
  <c r="D194" i="12"/>
  <c r="BI194" i="12"/>
  <c r="BM194" i="12"/>
  <c r="BQ194" i="12"/>
  <c r="BG195" i="12"/>
  <c r="BK195" i="12"/>
  <c r="BO195" i="12"/>
  <c r="D196" i="12"/>
  <c r="BI196" i="12"/>
  <c r="BM196" i="12"/>
  <c r="BQ196" i="12"/>
  <c r="BG198" i="12"/>
  <c r="BK198" i="12"/>
  <c r="BO198" i="12"/>
  <c r="D199" i="12"/>
  <c r="BI199" i="12"/>
  <c r="BM199" i="12"/>
  <c r="BQ199" i="12"/>
  <c r="BG200" i="12"/>
  <c r="BK200" i="12"/>
  <c r="BO200" i="12"/>
  <c r="D201" i="12"/>
  <c r="BI201" i="12"/>
  <c r="BM201" i="12"/>
  <c r="BQ201" i="12"/>
  <c r="BG202" i="12"/>
  <c r="BK202" i="12"/>
  <c r="BO202" i="12"/>
  <c r="BM203" i="12"/>
  <c r="BQ203" i="12"/>
  <c r="BH204" i="12"/>
  <c r="BH205" i="12"/>
  <c r="BG206" i="12"/>
  <c r="BL206" i="12"/>
  <c r="BL207" i="12"/>
  <c r="BK208" i="12"/>
  <c r="BP208" i="12"/>
  <c r="BQ213" i="12"/>
  <c r="BV213" i="12" s="1"/>
  <c r="BM215" i="12"/>
  <c r="BK216" i="12"/>
  <c r="BR283" i="12"/>
  <c r="BW284" i="12"/>
  <c r="BS284" i="12"/>
  <c r="BR284" i="12"/>
  <c r="BT285" i="12"/>
  <c r="BX286" i="12"/>
  <c r="BW287" i="12"/>
  <c r="BV287" i="12"/>
  <c r="BU287" i="12"/>
  <c r="BU293" i="12" s="1"/>
  <c r="BR289" i="12"/>
  <c r="S365" i="12"/>
  <c r="BR313" i="12"/>
  <c r="BX314" i="12"/>
  <c r="BX317" i="12"/>
  <c r="BY318" i="12"/>
  <c r="BZ318" i="12"/>
  <c r="BW322" i="12"/>
  <c r="BS322" i="12"/>
  <c r="BR322" i="12"/>
  <c r="BO327" i="12"/>
  <c r="BR332" i="12"/>
  <c r="BH333" i="12"/>
  <c r="BI333" i="12"/>
  <c r="BL333" i="12"/>
  <c r="BX339" i="12"/>
  <c r="BY353" i="12"/>
  <c r="BZ353" i="12"/>
  <c r="BY355" i="12"/>
  <c r="BZ355" i="12"/>
  <c r="BW359" i="12"/>
  <c r="BS359" i="12"/>
  <c r="BR359" i="12"/>
  <c r="BF15" i="12"/>
  <c r="BN15" i="12"/>
  <c r="BS54" i="12"/>
  <c r="BS56" i="12"/>
  <c r="D208" i="12"/>
  <c r="D206" i="12"/>
  <c r="D204" i="12"/>
  <c r="BI208" i="12"/>
  <c r="BI206" i="12"/>
  <c r="BI204" i="12"/>
  <c r="BM208" i="12"/>
  <c r="BM206" i="12"/>
  <c r="BM204" i="12"/>
  <c r="BQ208" i="12"/>
  <c r="BQ206" i="12"/>
  <c r="BQ204" i="12"/>
  <c r="BU73" i="12"/>
  <c r="BK74" i="12"/>
  <c r="BF86" i="12"/>
  <c r="BS88" i="12"/>
  <c r="BS90" i="12"/>
  <c r="BS92" i="12"/>
  <c r="BS101" i="12"/>
  <c r="BS103" i="12"/>
  <c r="BS110" i="12"/>
  <c r="BS119" i="12"/>
  <c r="BS145" i="12"/>
  <c r="D152" i="12"/>
  <c r="BI152" i="12"/>
  <c r="BM152" i="12"/>
  <c r="BQ152" i="12"/>
  <c r="BH153" i="12"/>
  <c r="BL153" i="12"/>
  <c r="BP153" i="12"/>
  <c r="BH158" i="12"/>
  <c r="BL158" i="12"/>
  <c r="BP158" i="12"/>
  <c r="BH160" i="12"/>
  <c r="BL160" i="12"/>
  <c r="BP160" i="12"/>
  <c r="BH163" i="12"/>
  <c r="BL163" i="12"/>
  <c r="BP163" i="12"/>
  <c r="BH165" i="12"/>
  <c r="BL165" i="12"/>
  <c r="BP165" i="12"/>
  <c r="BH167" i="12"/>
  <c r="BL167" i="12"/>
  <c r="BP167" i="12"/>
  <c r="BH169" i="12"/>
  <c r="BL169" i="12"/>
  <c r="BP169" i="12"/>
  <c r="BH172" i="12"/>
  <c r="BL172" i="12"/>
  <c r="BP172" i="12"/>
  <c r="BH175" i="12"/>
  <c r="BL175" i="12"/>
  <c r="BP175" i="12"/>
  <c r="BH177" i="12"/>
  <c r="BL177" i="12"/>
  <c r="BP177" i="12"/>
  <c r="BH179" i="12"/>
  <c r="BL179" i="12"/>
  <c r="BP179" i="12"/>
  <c r="BH182" i="12"/>
  <c r="BL182" i="12"/>
  <c r="BP182" i="12"/>
  <c r="BH185" i="12"/>
  <c r="BL185" i="12"/>
  <c r="BP185" i="12"/>
  <c r="BH187" i="12"/>
  <c r="BL187" i="12"/>
  <c r="BP187" i="12"/>
  <c r="BH190" i="12"/>
  <c r="BL190" i="12"/>
  <c r="BP190" i="12"/>
  <c r="BH192" i="12"/>
  <c r="BL192" i="12"/>
  <c r="BP192" i="12"/>
  <c r="BH195" i="12"/>
  <c r="BL195" i="12"/>
  <c r="BP195" i="12"/>
  <c r="BH198" i="12"/>
  <c r="BL198" i="12"/>
  <c r="BP198" i="12"/>
  <c r="BH200" i="12"/>
  <c r="BL200" i="12"/>
  <c r="BP200" i="12"/>
  <c r="BH202" i="12"/>
  <c r="BL202" i="12"/>
  <c r="BO204" i="12"/>
  <c r="BI205" i="12"/>
  <c r="BH206" i="12"/>
  <c r="BM207" i="12"/>
  <c r="BG208" i="12"/>
  <c r="BG212" i="12"/>
  <c r="BR212" i="12" s="1"/>
  <c r="D213" i="12"/>
  <c r="BF213" i="12"/>
  <c r="BO214" i="12"/>
  <c r="BV214" i="12" s="1"/>
  <c r="BQ215" i="12"/>
  <c r="BV215" i="12" s="1"/>
  <c r="BW283" i="12"/>
  <c r="BV283" i="12"/>
  <c r="BR285" i="12"/>
  <c r="BZ290" i="12"/>
  <c r="BY290" i="12"/>
  <c r="D292" i="12"/>
  <c r="BG292" i="12"/>
  <c r="BH292" i="12"/>
  <c r="BF292" i="12"/>
  <c r="BW311" i="12"/>
  <c r="BS311" i="12"/>
  <c r="BR311" i="12"/>
  <c r="BY320" i="12"/>
  <c r="BZ320" i="12"/>
  <c r="BW330" i="12"/>
  <c r="BS330" i="12"/>
  <c r="BR330" i="12"/>
  <c r="BW335" i="12"/>
  <c r="BS335" i="12"/>
  <c r="BR335" i="12"/>
  <c r="BX337" i="12"/>
  <c r="BY357" i="12"/>
  <c r="BZ357" i="12"/>
  <c r="V363" i="12"/>
  <c r="BJ363" i="12" s="1"/>
  <c r="BX368" i="12"/>
  <c r="BX284" i="12"/>
  <c r="BV286" i="12"/>
  <c r="BX288" i="12"/>
  <c r="BV290" i="12"/>
  <c r="BM292" i="12"/>
  <c r="BP292" i="12"/>
  <c r="BV292" i="12" s="1"/>
  <c r="BQ292" i="12"/>
  <c r="BF293" i="12"/>
  <c r="BJ293" i="12"/>
  <c r="BN293" i="12"/>
  <c r="BR294" i="12"/>
  <c r="BR293" i="12" s="1"/>
  <c r="BV296" i="12"/>
  <c r="BW297" i="12"/>
  <c r="BS297" i="12"/>
  <c r="BR297" i="12"/>
  <c r="BQ298" i="12"/>
  <c r="BX298" i="12" s="1"/>
  <c r="BW302" i="12"/>
  <c r="BS302" i="12"/>
  <c r="BR302" i="12"/>
  <c r="BX304" i="12"/>
  <c r="BR305" i="12"/>
  <c r="BS305" i="12"/>
  <c r="BA303" i="12"/>
  <c r="BA306" i="12" s="1"/>
  <c r="BA365" i="12" s="1"/>
  <c r="AW303" i="12"/>
  <c r="AW306" i="12" s="1"/>
  <c r="AW365" i="12" s="1"/>
  <c r="AS303" i="12"/>
  <c r="AS306" i="12" s="1"/>
  <c r="AS365" i="12" s="1"/>
  <c r="AO303" i="12"/>
  <c r="AO306" i="12" s="1"/>
  <c r="AO365" i="12" s="1"/>
  <c r="AK303" i="12"/>
  <c r="AK306" i="12" s="1"/>
  <c r="AK365" i="12" s="1"/>
  <c r="AG303" i="12"/>
  <c r="AG306" i="12" s="1"/>
  <c r="AG365" i="12" s="1"/>
  <c r="AC303" i="12"/>
  <c r="AC306" i="12" s="1"/>
  <c r="AC365" i="12" s="1"/>
  <c r="Y303" i="12"/>
  <c r="Y306" i="12" s="1"/>
  <c r="Y365" i="12" s="1"/>
  <c r="U303" i="12"/>
  <c r="U306" i="12" s="1"/>
  <c r="U365" i="12" s="1"/>
  <c r="Q303" i="12"/>
  <c r="Q306" i="12" s="1"/>
  <c r="Q365" i="12" s="1"/>
  <c r="M303" i="12"/>
  <c r="I303" i="12"/>
  <c r="E303" i="12"/>
  <c r="BD303" i="12"/>
  <c r="BD306" i="12" s="1"/>
  <c r="BD365" i="12" s="1"/>
  <c r="AZ303" i="12"/>
  <c r="AV303" i="12"/>
  <c r="AR303" i="12"/>
  <c r="AN303" i="12"/>
  <c r="AN306" i="12" s="1"/>
  <c r="AN365" i="12" s="1"/>
  <c r="AJ303" i="12"/>
  <c r="AJ306" i="12" s="1"/>
  <c r="AJ365" i="12" s="1"/>
  <c r="AF303" i="12"/>
  <c r="AF306" i="12" s="1"/>
  <c r="AF365" i="12" s="1"/>
  <c r="AB303" i="12"/>
  <c r="AB306" i="12" s="1"/>
  <c r="AB365" i="12" s="1"/>
  <c r="X303" i="12"/>
  <c r="X306" i="12" s="1"/>
  <c r="X365" i="12" s="1"/>
  <c r="T303" i="12"/>
  <c r="T306" i="12" s="1"/>
  <c r="T365" i="12" s="1"/>
  <c r="P303" i="12"/>
  <c r="P306" i="12" s="1"/>
  <c r="P365" i="12" s="1"/>
  <c r="L303" i="12"/>
  <c r="L306" i="12" s="1"/>
  <c r="L365" i="12" s="1"/>
  <c r="H303" i="12"/>
  <c r="H306" i="12" s="1"/>
  <c r="H365" i="12" s="1"/>
  <c r="AI306" i="12"/>
  <c r="BX313" i="12"/>
  <c r="BR314" i="12"/>
  <c r="D315" i="12"/>
  <c r="BH315" i="12"/>
  <c r="BF315" i="12"/>
  <c r="BN315" i="12"/>
  <c r="BR317" i="12"/>
  <c r="BT318" i="12"/>
  <c r="BU318" i="12"/>
  <c r="BW318" i="12"/>
  <c r="BW319" i="12"/>
  <c r="BV319" i="12"/>
  <c r="BU319" i="12"/>
  <c r="BO323" i="12"/>
  <c r="BV323" i="12" s="1"/>
  <c r="BL327" i="12"/>
  <c r="BX332" i="12"/>
  <c r="BF333" i="12"/>
  <c r="BM337" i="12"/>
  <c r="BU337" i="12" s="1"/>
  <c r="BP337" i="12"/>
  <c r="BQ337" i="12"/>
  <c r="BX340" i="12"/>
  <c r="BF341" i="12"/>
  <c r="BX345" i="12"/>
  <c r="BF346" i="12"/>
  <c r="BM350" i="12"/>
  <c r="BU350" i="12" s="1"/>
  <c r="BP350" i="12"/>
  <c r="BV350" i="12" s="1"/>
  <c r="BQ350" i="12"/>
  <c r="BX353" i="12"/>
  <c r="BR354" i="12"/>
  <c r="BT355" i="12"/>
  <c r="BU355" i="12"/>
  <c r="BW355" i="12"/>
  <c r="BW356" i="12"/>
  <c r="BV356" i="12"/>
  <c r="BU356" i="12"/>
  <c r="BX361" i="12"/>
  <c r="BF362" i="12"/>
  <c r="BR368" i="12"/>
  <c r="D369" i="12"/>
  <c r="BH369" i="12"/>
  <c r="BF369" i="12"/>
  <c r="BG293" i="12"/>
  <c r="BK293" i="12"/>
  <c r="BO293" i="12"/>
  <c r="BS294" i="12"/>
  <c r="BF298" i="12"/>
  <c r="F365" i="12"/>
  <c r="N365" i="12"/>
  <c r="V306" i="12"/>
  <c r="AD365" i="12"/>
  <c r="AL365" i="12"/>
  <c r="AT365" i="12"/>
  <c r="BB365" i="12"/>
  <c r="BX311" i="12"/>
  <c r="BR312" i="12"/>
  <c r="BT313" i="12"/>
  <c r="BW313" i="12"/>
  <c r="BW314" i="12"/>
  <c r="BV314" i="12"/>
  <c r="BT315" i="12"/>
  <c r="BG315" i="12"/>
  <c r="BW317" i="12"/>
  <c r="BV317" i="12"/>
  <c r="BU317" i="12"/>
  <c r="BR318" i="12"/>
  <c r="BX322" i="12"/>
  <c r="BF323" i="12"/>
  <c r="BM327" i="12"/>
  <c r="BP327" i="12"/>
  <c r="BQ327" i="12"/>
  <c r="BX330" i="12"/>
  <c r="BR331" i="12"/>
  <c r="BT332" i="12"/>
  <c r="BU332" i="12"/>
  <c r="BW332" i="12"/>
  <c r="BG333" i="12"/>
  <c r="BJ333" i="12"/>
  <c r="BK333" i="12"/>
  <c r="BX335" i="12"/>
  <c r="BR336" i="12"/>
  <c r="BF337" i="12"/>
  <c r="BR339" i="12"/>
  <c r="BT340" i="12"/>
  <c r="BU340" i="12"/>
  <c r="BW340" i="12"/>
  <c r="BG341" i="12"/>
  <c r="BJ341" i="12"/>
  <c r="BT341" i="12" s="1"/>
  <c r="BK341" i="12"/>
  <c r="BX343" i="12"/>
  <c r="BR344" i="12"/>
  <c r="BT345" i="12"/>
  <c r="BG346" i="12"/>
  <c r="BJ346" i="12"/>
  <c r="BT346" i="12" s="1"/>
  <c r="BK346" i="12"/>
  <c r="BX348" i="12"/>
  <c r="BR349" i="12"/>
  <c r="BF350" i="12"/>
  <c r="BR352" i="12"/>
  <c r="BT353" i="12"/>
  <c r="BW354" i="12"/>
  <c r="BV354" i="12"/>
  <c r="BR355" i="12"/>
  <c r="BX359" i="12"/>
  <c r="BR360" i="12"/>
  <c r="BT361" i="12"/>
  <c r="BG362" i="12"/>
  <c r="BJ362" i="12"/>
  <c r="BT362" i="12" s="1"/>
  <c r="BK362" i="12"/>
  <c r="R363" i="12"/>
  <c r="BW368" i="12"/>
  <c r="BV368" i="12"/>
  <c r="BU368" i="12"/>
  <c r="BT369" i="12"/>
  <c r="BX294" i="12"/>
  <c r="BV294" i="12"/>
  <c r="BX296" i="12"/>
  <c r="BX297" i="12"/>
  <c r="BI298" i="12"/>
  <c r="BJ298" i="12"/>
  <c r="BX302" i="12"/>
  <c r="BN303" i="12"/>
  <c r="BW304" i="12"/>
  <c r="BS304" i="12"/>
  <c r="BR304" i="12"/>
  <c r="AM306" i="12"/>
  <c r="BT311" i="12"/>
  <c r="BU311" i="12"/>
  <c r="BW312" i="12"/>
  <c r="BV312" i="12"/>
  <c r="G363" i="12"/>
  <c r="G365" i="12" s="1"/>
  <c r="K363" i="12"/>
  <c r="K365" i="12" s="1"/>
  <c r="O363" i="12"/>
  <c r="O365" i="12" s="1"/>
  <c r="S363" i="12"/>
  <c r="W363" i="12"/>
  <c r="W365" i="12" s="1"/>
  <c r="AA363" i="12"/>
  <c r="BK363" i="12" s="1"/>
  <c r="AE363" i="12"/>
  <c r="BL363" i="12" s="1"/>
  <c r="AI363" i="12"/>
  <c r="BM363" i="12" s="1"/>
  <c r="AM363" i="12"/>
  <c r="AQ363" i="12"/>
  <c r="AQ365" i="12" s="1"/>
  <c r="AU363" i="12"/>
  <c r="BO363" i="12" s="1"/>
  <c r="AY363" i="12"/>
  <c r="BP363" i="12" s="1"/>
  <c r="BC363" i="12"/>
  <c r="BC365" i="12" s="1"/>
  <c r="BT322" i="12"/>
  <c r="BU322" i="12"/>
  <c r="BG323" i="12"/>
  <c r="BJ323" i="12"/>
  <c r="BT323" i="12" s="1"/>
  <c r="BK323" i="12"/>
  <c r="D327" i="12"/>
  <c r="BH327" i="12"/>
  <c r="BF327" i="12"/>
  <c r="BR329" i="12"/>
  <c r="BT330" i="12"/>
  <c r="BU330" i="12"/>
  <c r="BW331" i="12"/>
  <c r="BV331" i="12"/>
  <c r="BN333" i="12"/>
  <c r="BT335" i="12"/>
  <c r="BU335" i="12"/>
  <c r="BW336" i="12"/>
  <c r="BV336" i="12"/>
  <c r="BI337" i="12"/>
  <c r="BT337" i="12" s="1"/>
  <c r="BW339" i="12"/>
  <c r="BV339" i="12"/>
  <c r="BN341" i="12"/>
  <c r="BX341" i="12" s="1"/>
  <c r="BT343" i="12"/>
  <c r="BU343" i="12"/>
  <c r="BW344" i="12"/>
  <c r="BV344" i="12"/>
  <c r="BN346" i="12"/>
  <c r="BX346" i="12" s="1"/>
  <c r="BT348" i="12"/>
  <c r="BU348" i="12"/>
  <c r="BW349" i="12"/>
  <c r="BV349" i="12"/>
  <c r="BI350" i="12"/>
  <c r="BT350" i="12" s="1"/>
  <c r="BW352" i="12"/>
  <c r="BV352" i="12"/>
  <c r="BX357" i="12"/>
  <c r="BR358" i="12"/>
  <c r="BT359" i="12"/>
  <c r="BU359" i="12"/>
  <c r="BW360" i="12"/>
  <c r="BV360" i="12"/>
  <c r="BN362" i="12"/>
  <c r="E363" i="12"/>
  <c r="M363" i="12"/>
  <c r="BU369" i="12"/>
  <c r="BX369" i="12"/>
  <c r="BU16" i="14"/>
  <c r="R116" i="14"/>
  <c r="BG18" i="14"/>
  <c r="V116" i="14"/>
  <c r="BH18" i="14"/>
  <c r="Z116" i="14"/>
  <c r="BI18" i="14"/>
  <c r="BK18" i="14"/>
  <c r="BK116" i="14" s="1"/>
  <c r="AH116" i="14"/>
  <c r="AL116" i="14"/>
  <c r="BL18" i="14"/>
  <c r="AP116" i="14"/>
  <c r="BM18" i="14"/>
  <c r="BM116" i="14" s="1"/>
  <c r="AT116" i="14"/>
  <c r="BN18" i="14"/>
  <c r="BO18" i="14"/>
  <c r="BO116" i="14" s="1"/>
  <c r="AX116" i="14"/>
  <c r="BR34" i="14"/>
  <c r="D298" i="12"/>
  <c r="BL315" i="12"/>
  <c r="BP315" i="12"/>
  <c r="BV315" i="12" s="1"/>
  <c r="B58" i="13"/>
  <c r="BS283" i="12"/>
  <c r="BS287" i="12"/>
  <c r="BS291" i="12"/>
  <c r="BS312" i="12"/>
  <c r="BS314" i="12"/>
  <c r="BM315" i="12"/>
  <c r="BQ315" i="12"/>
  <c r="BS317" i="12"/>
  <c r="BS319" i="12"/>
  <c r="BS321" i="12"/>
  <c r="BS326" i="12"/>
  <c r="BS329" i="12"/>
  <c r="BS331" i="12"/>
  <c r="BS336" i="12"/>
  <c r="BS339" i="12"/>
  <c r="BS344" i="12"/>
  <c r="BS349" i="12"/>
  <c r="BS352" i="12"/>
  <c r="BS354" i="12"/>
  <c r="BS356" i="12"/>
  <c r="BS358" i="12"/>
  <c r="BS360" i="12"/>
  <c r="BS368" i="12"/>
  <c r="B251" i="13"/>
  <c r="B201" i="13"/>
  <c r="B155" i="13"/>
  <c r="B105" i="13"/>
  <c r="B252" i="13"/>
  <c r="B106" i="13"/>
  <c r="B56" i="13"/>
  <c r="B253" i="13"/>
  <c r="B203" i="13"/>
  <c r="B107" i="13"/>
  <c r="B57" i="13"/>
  <c r="B204" i="13"/>
  <c r="B158" i="13"/>
  <c r="B157" i="13"/>
  <c r="B81" i="13"/>
  <c r="B118" i="13"/>
  <c r="B168" i="13"/>
  <c r="B179" i="13"/>
  <c r="B210" i="13"/>
  <c r="B255" i="13"/>
  <c r="B205" i="13"/>
  <c r="B159" i="13"/>
  <c r="B256" i="13"/>
  <c r="B206" i="13"/>
  <c r="B207" i="13"/>
  <c r="B111" i="13"/>
  <c r="B258" i="13"/>
  <c r="B208" i="13"/>
  <c r="B162" i="13"/>
  <c r="B259" i="13"/>
  <c r="B163" i="13"/>
  <c r="B211" i="13"/>
  <c r="B115" i="13"/>
  <c r="B262" i="13"/>
  <c r="B212" i="13"/>
  <c r="B166" i="13"/>
  <c r="B263" i="13"/>
  <c r="B213" i="13"/>
  <c r="B167" i="13"/>
  <c r="B265" i="13"/>
  <c r="B215" i="13"/>
  <c r="B119" i="13"/>
  <c r="B266" i="13"/>
  <c r="B216" i="13"/>
  <c r="B170" i="13"/>
  <c r="B267" i="13"/>
  <c r="B171" i="13"/>
  <c r="B219" i="13"/>
  <c r="B123" i="13"/>
  <c r="B270" i="13"/>
  <c r="B220" i="13"/>
  <c r="B174" i="13"/>
  <c r="B271" i="13"/>
  <c r="B221" i="13"/>
  <c r="B175" i="13"/>
  <c r="B222" i="13"/>
  <c r="B272" i="13"/>
  <c r="B273" i="13"/>
  <c r="B223" i="13"/>
  <c r="B127" i="13"/>
  <c r="B274" i="13"/>
  <c r="B224" i="13"/>
  <c r="B178" i="13"/>
  <c r="B180" i="13"/>
  <c r="B276" i="13"/>
  <c r="B227" i="13"/>
  <c r="B181" i="13"/>
  <c r="B131" i="13"/>
  <c r="B278" i="13"/>
  <c r="B228" i="13"/>
  <c r="B182" i="13"/>
  <c r="B279" i="13"/>
  <c r="B229" i="13"/>
  <c r="B183" i="13"/>
  <c r="B280" i="13"/>
  <c r="B230" i="13"/>
  <c r="B184" i="13"/>
  <c r="B281" i="13"/>
  <c r="B185" i="13"/>
  <c r="B135" i="13"/>
  <c r="B282" i="13"/>
  <c r="B88" i="13"/>
  <c r="B284" i="13"/>
  <c r="B234" i="13"/>
  <c r="B188" i="13"/>
  <c r="B138" i="13"/>
  <c r="B285" i="13"/>
  <c r="B235" i="13"/>
  <c r="B189" i="13"/>
  <c r="B139" i="13"/>
  <c r="B286" i="13"/>
  <c r="B236" i="13"/>
  <c r="B190" i="13"/>
  <c r="B92" i="13"/>
  <c r="B287" i="13"/>
  <c r="B237" i="13"/>
  <c r="B191" i="13"/>
  <c r="B288" i="13"/>
  <c r="B238" i="13"/>
  <c r="B192" i="13"/>
  <c r="B142" i="13"/>
  <c r="B289" i="13"/>
  <c r="B239" i="13"/>
  <c r="B193" i="13"/>
  <c r="B143" i="13"/>
  <c r="B290" i="13"/>
  <c r="B240" i="13"/>
  <c r="B96" i="13"/>
  <c r="B291" i="13"/>
  <c r="B241" i="13"/>
  <c r="B292" i="13"/>
  <c r="B242" i="13"/>
  <c r="B196" i="13"/>
  <c r="B146" i="13"/>
  <c r="B293" i="13"/>
  <c r="B147" i="13"/>
  <c r="B296" i="13"/>
  <c r="B294" i="13"/>
  <c r="B244" i="13"/>
  <c r="B246" i="13"/>
  <c r="B100" i="13"/>
  <c r="B297" i="13"/>
  <c r="B295" i="13"/>
  <c r="B247" i="13"/>
  <c r="B245" i="13"/>
  <c r="B149" i="13"/>
  <c r="B60" i="13"/>
  <c r="B64" i="13"/>
  <c r="B68" i="13"/>
  <c r="B72" i="13"/>
  <c r="B76" i="13"/>
  <c r="B80" i="13"/>
  <c r="B84" i="13"/>
  <c r="B97" i="13"/>
  <c r="B98" i="13"/>
  <c r="B99" i="13"/>
  <c r="B120" i="13"/>
  <c r="B121" i="13"/>
  <c r="B122" i="13"/>
  <c r="B136" i="13"/>
  <c r="B137" i="13"/>
  <c r="B145" i="13"/>
  <c r="B161" i="13"/>
  <c r="B169" i="13"/>
  <c r="B177" i="13"/>
  <c r="B194" i="13"/>
  <c r="B209" i="13"/>
  <c r="B225" i="13"/>
  <c r="B232" i="13"/>
  <c r="B257" i="13"/>
  <c r="B261" i="13"/>
  <c r="B269" i="13"/>
  <c r="BR18" i="14"/>
  <c r="BV40" i="14"/>
  <c r="BX40" i="14"/>
  <c r="BS82" i="14"/>
  <c r="BV69" i="14"/>
  <c r="BV82" i="14" s="1"/>
  <c r="BV23" i="14"/>
  <c r="BS34" i="14"/>
  <c r="BS116" i="14" s="1"/>
  <c r="BV25" i="14"/>
  <c r="BX25" i="14"/>
  <c r="BV44" i="14"/>
  <c r="BX44" i="14"/>
  <c r="BU86" i="14"/>
  <c r="BU12" i="14"/>
  <c r="BV64" i="14"/>
  <c r="BV18" i="14"/>
  <c r="BU8" i="14"/>
  <c r="BF34" i="14"/>
  <c r="BI34" i="14"/>
  <c r="BJ34" i="14"/>
  <c r="BK34" i="14"/>
  <c r="BL34" i="14"/>
  <c r="BX73" i="14"/>
  <c r="BX77" i="14"/>
  <c r="BX81" i="14"/>
  <c r="BX103" i="14"/>
  <c r="BQ114" i="14"/>
  <c r="BU103" i="14"/>
  <c r="BV34" i="14"/>
  <c r="BV26" i="14"/>
  <c r="BX26" i="14"/>
  <c r="BS50" i="14"/>
  <c r="BV37" i="14"/>
  <c r="BX49" i="14"/>
  <c r="BQ50" i="14"/>
  <c r="BU49" i="14"/>
  <c r="BS66" i="14"/>
  <c r="BV54" i="14"/>
  <c r="BU92" i="14"/>
  <c r="BX7" i="14"/>
  <c r="BU7" i="14"/>
  <c r="BX11" i="14"/>
  <c r="BU11" i="14"/>
  <c r="BX15" i="14"/>
  <c r="BU15" i="14"/>
  <c r="BU24" i="14"/>
  <c r="BG34" i="14"/>
  <c r="BU39" i="14"/>
  <c r="BU50" i="14" s="1"/>
  <c r="BU43" i="14"/>
  <c r="BU47" i="14"/>
  <c r="BV48" i="14"/>
  <c r="BX48" i="14"/>
  <c r="BR66" i="14"/>
  <c r="BX58" i="14"/>
  <c r="BR82" i="14"/>
  <c r="BX69" i="14"/>
  <c r="BX82" i="14" s="1"/>
  <c r="BU72" i="14"/>
  <c r="BU82" i="14" s="1"/>
  <c r="BU76" i="14"/>
  <c r="BU80" i="14"/>
  <c r="BO82" i="14"/>
  <c r="BR98" i="14"/>
  <c r="BX87" i="14"/>
  <c r="BU87" i="14"/>
  <c r="BT18" i="14"/>
  <c r="BT116" i="14" s="1"/>
  <c r="BX6" i="14"/>
  <c r="BU6" i="14"/>
  <c r="BX10" i="14"/>
  <c r="BU10" i="14"/>
  <c r="BX14" i="14"/>
  <c r="BU14" i="14"/>
  <c r="BF18" i="14"/>
  <c r="BF116" i="14" s="1"/>
  <c r="BD18" i="14"/>
  <c r="BE50" i="14"/>
  <c r="BF50" i="14"/>
  <c r="BX59" i="14"/>
  <c r="BU96" i="14"/>
  <c r="BU107" i="14"/>
  <c r="BX113" i="14"/>
  <c r="BU113" i="14"/>
  <c r="BX5" i="14"/>
  <c r="BU5" i="14"/>
  <c r="BX9" i="14"/>
  <c r="BU9" i="14"/>
  <c r="BX13" i="14"/>
  <c r="BU13" i="14"/>
  <c r="BX17" i="14"/>
  <c r="BU17" i="14"/>
  <c r="BE18" i="14"/>
  <c r="BQ18" i="14"/>
  <c r="BX23" i="14"/>
  <c r="BX34" i="14" s="1"/>
  <c r="BU25" i="14"/>
  <c r="BX31" i="14"/>
  <c r="BU33" i="14"/>
  <c r="BE34" i="14"/>
  <c r="BH34" i="14"/>
  <c r="BR50" i="14"/>
  <c r="BX37" i="14"/>
  <c r="BU40" i="14"/>
  <c r="BU44" i="14"/>
  <c r="B66" i="14"/>
  <c r="B116" i="14" s="1"/>
  <c r="BT66" i="14"/>
  <c r="BV53" i="14"/>
  <c r="BX54" i="14"/>
  <c r="BX66" i="14" s="1"/>
  <c r="BX56" i="14"/>
  <c r="BU57" i="14"/>
  <c r="BV59" i="14"/>
  <c r="BX60" i="14"/>
  <c r="BX62" i="14"/>
  <c r="BX64" i="14"/>
  <c r="BU65" i="14"/>
  <c r="BK66" i="14"/>
  <c r="BL66" i="14"/>
  <c r="BE82" i="14"/>
  <c r="BG82" i="14"/>
  <c r="BI82" i="14"/>
  <c r="BU90" i="14"/>
  <c r="BU95" i="14"/>
  <c r="BG98" i="14"/>
  <c r="BH98" i="14"/>
  <c r="BI98" i="14"/>
  <c r="BX105" i="14"/>
  <c r="BU105" i="14"/>
  <c r="BX111" i="14"/>
  <c r="BU111" i="14"/>
  <c r="E116" i="14"/>
  <c r="I116" i="14"/>
  <c r="M116" i="14"/>
  <c r="Q116" i="14"/>
  <c r="U116" i="14"/>
  <c r="Y116" i="14"/>
  <c r="AC116" i="14"/>
  <c r="AG116" i="14"/>
  <c r="AK116" i="14"/>
  <c r="AO116" i="14"/>
  <c r="AS116" i="14"/>
  <c r="AW116" i="14"/>
  <c r="BA116" i="14"/>
  <c r="BJ18" i="14"/>
  <c r="BJ116" i="14" s="1"/>
  <c r="BU22" i="14"/>
  <c r="BU26" i="14"/>
  <c r="BU30" i="14"/>
  <c r="BD34" i="14"/>
  <c r="BI50" i="14"/>
  <c r="BV55" i="14"/>
  <c r="BU61" i="14"/>
  <c r="BV63" i="14"/>
  <c r="BD66" i="14"/>
  <c r="BD82" i="14"/>
  <c r="BN82" i="14"/>
  <c r="BX88" i="14"/>
  <c r="BU88" i="14"/>
  <c r="BX91" i="14"/>
  <c r="BU91" i="14"/>
  <c r="BU94" i="14"/>
  <c r="BX101" i="14"/>
  <c r="BU101" i="14"/>
  <c r="BV102" i="14"/>
  <c r="BX109" i="14"/>
  <c r="BU109" i="14"/>
  <c r="BU21" i="14"/>
  <c r="BU55" i="14"/>
  <c r="BU59" i="14"/>
  <c r="BU63" i="14"/>
  <c r="BX85" i="14"/>
  <c r="BU85" i="14"/>
  <c r="BX89" i="14"/>
  <c r="BU89" i="14"/>
  <c r="BX93" i="14"/>
  <c r="BU93" i="14"/>
  <c r="BX97" i="14"/>
  <c r="BU97" i="14"/>
  <c r="BJ98" i="14"/>
  <c r="BQ98" i="14"/>
  <c r="BX102" i="14"/>
  <c r="BU102" i="14"/>
  <c r="BV103" i="14"/>
  <c r="BX104" i="14"/>
  <c r="BU104" i="14"/>
  <c r="BV105" i="14"/>
  <c r="BX106" i="14"/>
  <c r="BU106" i="14"/>
  <c r="BV107" i="14"/>
  <c r="BX108" i="14"/>
  <c r="BU108" i="14"/>
  <c r="BV109" i="14"/>
  <c r="BX110" i="14"/>
  <c r="BU110" i="14"/>
  <c r="BV111" i="14"/>
  <c r="BX112" i="14"/>
  <c r="BU112" i="14"/>
  <c r="BV113" i="14"/>
  <c r="BE114" i="14"/>
  <c r="BF114" i="14"/>
  <c r="BU53" i="14"/>
  <c r="BU66" i="14" s="1"/>
  <c r="BV101" i="14"/>
  <c r="I56" i="2"/>
  <c r="H9" i="2"/>
  <c r="AZ69" i="13"/>
  <c r="AJ69" i="13"/>
  <c r="T69" i="13"/>
  <c r="BC69" i="13"/>
  <c r="AM69" i="13"/>
  <c r="W69" i="13"/>
  <c r="G69" i="13"/>
  <c r="AC69" i="13"/>
  <c r="AP69" i="13"/>
  <c r="J69" i="13"/>
  <c r="AT69" i="13"/>
  <c r="AO69" i="13"/>
  <c r="BB69" i="13"/>
  <c r="AV77" i="13"/>
  <c r="AF77" i="13"/>
  <c r="P77" i="13"/>
  <c r="AY77" i="13"/>
  <c r="AI77" i="13"/>
  <c r="S77" i="13"/>
  <c r="BA77" i="13"/>
  <c r="U77" i="13"/>
  <c r="AH77" i="13"/>
  <c r="AW77" i="13"/>
  <c r="AD77" i="13"/>
  <c r="Y77" i="13"/>
  <c r="F77" i="13"/>
  <c r="AT130" i="13"/>
  <c r="AD130" i="13"/>
  <c r="N130" i="13"/>
  <c r="AV130" i="13"/>
  <c r="AA130" i="13"/>
  <c r="BE130" i="13"/>
  <c r="AJ130" i="13"/>
  <c r="O130" i="13"/>
  <c r="AG130" i="13"/>
  <c r="AN130" i="13"/>
  <c r="AW130" i="13"/>
  <c r="X130" i="13"/>
  <c r="M130" i="13"/>
  <c r="AR61" i="13"/>
  <c r="AB61" i="13"/>
  <c r="L61" i="13"/>
  <c r="AU61" i="13"/>
  <c r="AE61" i="13"/>
  <c r="O61" i="13"/>
  <c r="AS61" i="13"/>
  <c r="M61" i="13"/>
  <c r="Z61" i="13"/>
  <c r="AG61" i="13"/>
  <c r="N61" i="13"/>
  <c r="I61" i="13"/>
  <c r="BB61" i="13"/>
  <c r="BE117" i="13"/>
  <c r="AO117" i="13"/>
  <c r="Y117" i="13"/>
  <c r="I117" i="13"/>
  <c r="AJ117" i="13"/>
  <c r="O117" i="13"/>
  <c r="AT117" i="13"/>
  <c r="X117" i="13"/>
  <c r="AV117" i="13"/>
  <c r="F117" i="13"/>
  <c r="W117" i="13"/>
  <c r="AM117" i="13"/>
  <c r="K117" i="13"/>
  <c r="AS133" i="13"/>
  <c r="AC133" i="13"/>
  <c r="M133" i="13"/>
  <c r="AP133" i="13"/>
  <c r="T133" i="13"/>
  <c r="AY133" i="13"/>
  <c r="AD133" i="13"/>
  <c r="H133" i="13"/>
  <c r="V133" i="13"/>
  <c r="AB133" i="13"/>
  <c r="P133" i="13"/>
  <c r="W133" i="13"/>
  <c r="AX95" i="13"/>
  <c r="AH95" i="13"/>
  <c r="R95" i="13"/>
  <c r="BE95" i="13"/>
  <c r="AJ95" i="13"/>
  <c r="O95" i="13"/>
  <c r="AS95" i="13"/>
  <c r="X95" i="13"/>
  <c r="AV95" i="13"/>
  <c r="BC95" i="13"/>
  <c r="L95" i="13"/>
  <c r="AF95" i="13"/>
  <c r="G95" i="13"/>
  <c r="AV55" i="13"/>
  <c r="BA109" i="13"/>
  <c r="AK109" i="13"/>
  <c r="U109" i="13"/>
  <c r="BC109" i="13"/>
  <c r="AH109" i="13"/>
  <c r="L109" i="13"/>
  <c r="AQ109" i="13"/>
  <c r="V109" i="13"/>
  <c r="AY109" i="13"/>
  <c r="H109" i="13"/>
  <c r="O109" i="13"/>
  <c r="AI109" i="13"/>
  <c r="J109" i="13"/>
  <c r="AZ65" i="13"/>
  <c r="AJ65" i="13"/>
  <c r="T65" i="13"/>
  <c r="BC65" i="13"/>
  <c r="AM65" i="13"/>
  <c r="W65" i="13"/>
  <c r="G65" i="13"/>
  <c r="AG65" i="13"/>
  <c r="BB65" i="13"/>
  <c r="V65" i="13"/>
  <c r="AK65" i="13"/>
  <c r="R65" i="13"/>
  <c r="BD73" i="13"/>
  <c r="AN73" i="13"/>
  <c r="X73" i="13"/>
  <c r="H73" i="13"/>
  <c r="AQ73" i="13"/>
  <c r="AA73" i="13"/>
  <c r="K73" i="13"/>
  <c r="AO73" i="13"/>
  <c r="I73" i="13"/>
  <c r="AD73" i="13"/>
  <c r="BA73" i="13"/>
  <c r="AH73" i="13"/>
  <c r="M73" i="13"/>
  <c r="AB117" i="13"/>
  <c r="AP63" i="13"/>
  <c r="Z63" i="13"/>
  <c r="J63" i="13"/>
  <c r="AW63" i="13"/>
  <c r="AG63" i="13"/>
  <c r="Q63" i="13"/>
  <c r="AU63" i="13"/>
  <c r="O63" i="13"/>
  <c r="AJ63" i="13"/>
  <c r="S63" i="13"/>
  <c r="AX71" i="13"/>
  <c r="AH71" i="13"/>
  <c r="R71" i="13"/>
  <c r="BE71" i="13"/>
  <c r="AO71" i="13"/>
  <c r="Y71" i="13"/>
  <c r="I71" i="13"/>
  <c r="AE71" i="13"/>
  <c r="AZ71" i="13"/>
  <c r="T71" i="13"/>
  <c r="AY71" i="13"/>
  <c r="AP79" i="13"/>
  <c r="Z79" i="13"/>
  <c r="J79" i="13"/>
  <c r="AW79" i="13"/>
  <c r="AG79" i="13"/>
  <c r="Q79" i="13"/>
  <c r="AU79" i="13"/>
  <c r="O79" i="13"/>
  <c r="AJ79" i="13"/>
  <c r="S79" i="13"/>
  <c r="AZ85" i="13"/>
  <c r="AJ85" i="13"/>
  <c r="T85" i="13"/>
  <c r="BC85" i="13"/>
  <c r="AH85" i="13"/>
  <c r="M85" i="13"/>
  <c r="AQ85" i="13"/>
  <c r="V85" i="13"/>
  <c r="AY85" i="13"/>
  <c r="I85" i="13"/>
  <c r="O85" i="13"/>
  <c r="AX87" i="13"/>
  <c r="AH87" i="13"/>
  <c r="R87" i="13"/>
  <c r="BC87" i="13"/>
  <c r="AG87" i="13"/>
  <c r="L87" i="13"/>
  <c r="AQ87" i="13"/>
  <c r="U87" i="13"/>
  <c r="AN87" i="13"/>
  <c r="BE87" i="13"/>
  <c r="O87" i="13"/>
  <c r="AC93" i="13"/>
  <c r="BD128" i="13"/>
  <c r="AN128" i="13"/>
  <c r="X128" i="13"/>
  <c r="H128" i="13"/>
  <c r="AL128" i="13"/>
  <c r="Q128" i="13"/>
  <c r="AU128" i="13"/>
  <c r="Z128" i="13"/>
  <c r="BC128" i="13"/>
  <c r="M128" i="13"/>
  <c r="S128" i="13"/>
  <c r="BE62" i="13"/>
  <c r="AO62" i="13"/>
  <c r="Y62" i="13"/>
  <c r="I62" i="13"/>
  <c r="AR62" i="13"/>
  <c r="AB62" i="13"/>
  <c r="L62" i="13"/>
  <c r="AH62" i="13"/>
  <c r="BC62" i="13"/>
  <c r="W62" i="13"/>
  <c r="AI62" i="13"/>
  <c r="AN63" i="13"/>
  <c r="AW70" i="13"/>
  <c r="AG70" i="13"/>
  <c r="Q70" i="13"/>
  <c r="AZ70" i="13"/>
  <c r="AJ70" i="13"/>
  <c r="T70" i="13"/>
  <c r="AX70" i="13"/>
  <c r="R70" i="13"/>
  <c r="AM70" i="13"/>
  <c r="G70" i="13"/>
  <c r="H71" i="13"/>
  <c r="BE78" i="13"/>
  <c r="AO78" i="13"/>
  <c r="Y78" i="13"/>
  <c r="I78" i="13"/>
  <c r="AR78" i="13"/>
  <c r="AB78" i="13"/>
  <c r="L78" i="13"/>
  <c r="AH78" i="13"/>
  <c r="BC78" i="13"/>
  <c r="W78" i="13"/>
  <c r="AI78" i="13"/>
  <c r="AN79" i="13"/>
  <c r="BA85" i="13"/>
  <c r="K93" i="13"/>
  <c r="AV108" i="13"/>
  <c r="AF108" i="13"/>
  <c r="P108" i="13"/>
  <c r="AX108" i="13"/>
  <c r="AC108" i="13"/>
  <c r="G108" i="13"/>
  <c r="AL108" i="13"/>
  <c r="Q108" i="13"/>
  <c r="AO108" i="13"/>
  <c r="AU108" i="13"/>
  <c r="Y108" i="13"/>
  <c r="AT110" i="13"/>
  <c r="AD110" i="13"/>
  <c r="N110" i="13"/>
  <c r="AW110" i="13"/>
  <c r="AB110" i="13"/>
  <c r="G110" i="13"/>
  <c r="AK110" i="13"/>
  <c r="P110" i="13"/>
  <c r="AC110" i="13"/>
  <c r="AU110" i="13"/>
  <c r="X110" i="13"/>
  <c r="AV93" i="13"/>
  <c r="AF93" i="13"/>
  <c r="P93" i="13"/>
  <c r="AU93" i="13"/>
  <c r="Z93" i="13"/>
  <c r="BE93" i="13"/>
  <c r="AI93" i="13"/>
  <c r="N93" i="13"/>
  <c r="AA93" i="13"/>
  <c r="AS93" i="13"/>
  <c r="F62" i="13"/>
  <c r="K63" i="13"/>
  <c r="V70" i="13"/>
  <c r="AA71" i="13"/>
  <c r="AL78" i="13"/>
  <c r="AQ79" i="13"/>
  <c r="BE86" i="13"/>
  <c r="AO86" i="13"/>
  <c r="Y86" i="13"/>
  <c r="I86" i="13"/>
  <c r="AM86" i="13"/>
  <c r="R86" i="13"/>
  <c r="AV86" i="13"/>
  <c r="AA86" i="13"/>
  <c r="F86" i="13"/>
  <c r="S86" i="13"/>
  <c r="Z86" i="13"/>
  <c r="M87" i="13"/>
  <c r="AM93" i="13"/>
  <c r="I110" i="13"/>
  <c r="AI128" i="13"/>
  <c r="AW129" i="13"/>
  <c r="AG129" i="13"/>
  <c r="Q129" i="13"/>
  <c r="AV129" i="13"/>
  <c r="AA129" i="13"/>
  <c r="F129" i="13"/>
  <c r="AJ129" i="13"/>
  <c r="O129" i="13"/>
  <c r="AH129" i="13"/>
  <c r="AN129" i="13"/>
  <c r="X129" i="13"/>
  <c r="AW148" i="13"/>
  <c r="AG148" i="13"/>
  <c r="Q148" i="13"/>
  <c r="AZ148" i="13"/>
  <c r="AJ148" i="13"/>
  <c r="T148" i="13"/>
  <c r="AX148" i="13"/>
  <c r="R148" i="13"/>
  <c r="AM148" i="13"/>
  <c r="G148" i="13"/>
  <c r="BB148" i="13"/>
  <c r="AD148" i="13"/>
  <c r="U7" i="13"/>
  <c r="AK7" i="13"/>
  <c r="BA7" i="13"/>
  <c r="U8" i="13"/>
  <c r="AK8" i="13"/>
  <c r="BA8" i="13"/>
  <c r="U9" i="13"/>
  <c r="AK9" i="13"/>
  <c r="BA9" i="13"/>
  <c r="U10" i="13"/>
  <c r="AK10" i="13"/>
  <c r="AF59" i="13"/>
  <c r="BA66" i="13"/>
  <c r="AK66" i="13"/>
  <c r="U66" i="13"/>
  <c r="BD66" i="13"/>
  <c r="AN66" i="13"/>
  <c r="X66" i="13"/>
  <c r="H66" i="13"/>
  <c r="AI66" i="13"/>
  <c r="P67" i="13"/>
  <c r="AV67" i="13"/>
  <c r="AS74" i="13"/>
  <c r="AC74" i="13"/>
  <c r="M74" i="13"/>
  <c r="AV74" i="13"/>
  <c r="AF74" i="13"/>
  <c r="P74" i="13"/>
  <c r="S74" i="13"/>
  <c r="AY74" i="13"/>
  <c r="AF75" i="13"/>
  <c r="BA82" i="13"/>
  <c r="AK82" i="13"/>
  <c r="U82" i="13"/>
  <c r="BD82" i="13"/>
  <c r="AN82" i="13"/>
  <c r="X82" i="13"/>
  <c r="H82" i="13"/>
  <c r="AI82" i="13"/>
  <c r="P83" i="13"/>
  <c r="AV83" i="13"/>
  <c r="AR89" i="13"/>
  <c r="AB89" i="13"/>
  <c r="L89" i="13"/>
  <c r="AQ89" i="13"/>
  <c r="V89" i="13"/>
  <c r="BA89" i="13"/>
  <c r="AE89" i="13"/>
  <c r="J89" i="13"/>
  <c r="AT89" i="13"/>
  <c r="AW90" i="13"/>
  <c r="AG90" i="13"/>
  <c r="Q90" i="13"/>
  <c r="AV90" i="13"/>
  <c r="AA90" i="13"/>
  <c r="F90" i="13"/>
  <c r="AJ90" i="13"/>
  <c r="O90" i="13"/>
  <c r="AI90" i="13"/>
  <c r="AX91" i="13"/>
  <c r="AH91" i="13"/>
  <c r="R91" i="13"/>
  <c r="BA91" i="13"/>
  <c r="AF91" i="13"/>
  <c r="K91" i="13"/>
  <c r="AO91" i="13"/>
  <c r="T91" i="13"/>
  <c r="X91" i="13"/>
  <c r="L94" i="13"/>
  <c r="J101" i="13"/>
  <c r="BD112" i="13"/>
  <c r="AN112" i="13"/>
  <c r="X112" i="13"/>
  <c r="H112" i="13"/>
  <c r="AL112" i="13"/>
  <c r="Q112" i="13"/>
  <c r="AU112" i="13"/>
  <c r="Z112" i="13"/>
  <c r="N112" i="13"/>
  <c r="BE112" i="13"/>
  <c r="AS113" i="13"/>
  <c r="AC113" i="13"/>
  <c r="M113" i="13"/>
  <c r="AQ113" i="13"/>
  <c r="V113" i="13"/>
  <c r="AZ113" i="13"/>
  <c r="AE113" i="13"/>
  <c r="J113" i="13"/>
  <c r="AT113" i="13"/>
  <c r="AT114" i="13"/>
  <c r="AD114" i="13"/>
  <c r="N114" i="13"/>
  <c r="AV114" i="13"/>
  <c r="AA114" i="13"/>
  <c r="BE114" i="13"/>
  <c r="AJ114" i="13"/>
  <c r="O114" i="13"/>
  <c r="AI114" i="13"/>
  <c r="W116" i="13"/>
  <c r="U124" i="13"/>
  <c r="T125" i="13"/>
  <c r="T126" i="13"/>
  <c r="R132" i="13"/>
  <c r="Q134" i="13"/>
  <c r="AD140" i="13"/>
  <c r="AP141" i="13"/>
  <c r="Z141" i="13"/>
  <c r="J141" i="13"/>
  <c r="AW141" i="13"/>
  <c r="AG141" i="13"/>
  <c r="Q141" i="13"/>
  <c r="AU141" i="13"/>
  <c r="O141" i="13"/>
  <c r="AJ141" i="13"/>
  <c r="S141" i="13"/>
  <c r="AH144" i="13"/>
  <c r="F7" i="13"/>
  <c r="V7" i="13"/>
  <c r="AL7" i="13"/>
  <c r="BB7" i="13"/>
  <c r="F8" i="13"/>
  <c r="V8" i="13"/>
  <c r="AL8" i="13"/>
  <c r="BB8" i="13"/>
  <c r="R9" i="13"/>
  <c r="AH9" i="13"/>
  <c r="AX9" i="13"/>
  <c r="BB10" i="13"/>
  <c r="AL10" i="13"/>
  <c r="R10" i="13"/>
  <c r="AH10" i="13"/>
  <c r="BC10" i="13"/>
  <c r="AR116" i="13"/>
  <c r="AB116" i="13"/>
  <c r="L116" i="13"/>
  <c r="AP116" i="13"/>
  <c r="U116" i="13"/>
  <c r="AY116" i="13"/>
  <c r="AD116" i="13"/>
  <c r="I116" i="13"/>
  <c r="AR132" i="13"/>
  <c r="AB132" i="13"/>
  <c r="L132" i="13"/>
  <c r="AP132" i="13"/>
  <c r="U132" i="13"/>
  <c r="AY132" i="13"/>
  <c r="AD132" i="13"/>
  <c r="I132" i="13"/>
  <c r="AP134" i="13"/>
  <c r="Z134" i="13"/>
  <c r="J134" i="13"/>
  <c r="AU134" i="13"/>
  <c r="Y134" i="13"/>
  <c r="BD134" i="13"/>
  <c r="AI134" i="13"/>
  <c r="M134" i="13"/>
  <c r="AW94" i="13"/>
  <c r="AG94" i="13"/>
  <c r="Q94" i="13"/>
  <c r="AU94" i="13"/>
  <c r="Z94" i="13"/>
  <c r="BD94" i="13"/>
  <c r="AI94" i="13"/>
  <c r="N94" i="13"/>
  <c r="AW144" i="13"/>
  <c r="AG144" i="13"/>
  <c r="Q144" i="13"/>
  <c r="AZ144" i="13"/>
  <c r="AJ144" i="13"/>
  <c r="T144" i="13"/>
  <c r="BB144" i="13"/>
  <c r="V144" i="13"/>
  <c r="AQ144" i="13"/>
  <c r="K144" i="13"/>
  <c r="AP59" i="13"/>
  <c r="Z59" i="13"/>
  <c r="J59" i="13"/>
  <c r="AW59" i="13"/>
  <c r="AG59" i="13"/>
  <c r="Q59" i="13"/>
  <c r="S59" i="13"/>
  <c r="AY59" i="13"/>
  <c r="AP67" i="13"/>
  <c r="Z67" i="13"/>
  <c r="J67" i="13"/>
  <c r="AW67" i="13"/>
  <c r="AG67" i="13"/>
  <c r="Q67" i="13"/>
  <c r="S67" i="13"/>
  <c r="AY67" i="13"/>
  <c r="AP75" i="13"/>
  <c r="Z75" i="13"/>
  <c r="J75" i="13"/>
  <c r="AW75" i="13"/>
  <c r="AG75" i="13"/>
  <c r="Q75" i="13"/>
  <c r="S75" i="13"/>
  <c r="AY75" i="13"/>
  <c r="AP83" i="13"/>
  <c r="Z83" i="13"/>
  <c r="J83" i="13"/>
  <c r="AW83" i="13"/>
  <c r="AG83" i="13"/>
  <c r="Q83" i="13"/>
  <c r="S83" i="13"/>
  <c r="AY83" i="13"/>
  <c r="AL94" i="13"/>
  <c r="AV101" i="13"/>
  <c r="AF101" i="13"/>
  <c r="P101" i="13"/>
  <c r="AX101" i="13"/>
  <c r="AC101" i="13"/>
  <c r="G101" i="13"/>
  <c r="AL101" i="13"/>
  <c r="Q101" i="13"/>
  <c r="Y101" i="13"/>
  <c r="F116" i="13"/>
  <c r="AW116" i="13"/>
  <c r="AR124" i="13"/>
  <c r="AB124" i="13"/>
  <c r="L124" i="13"/>
  <c r="AS124" i="13"/>
  <c r="W124" i="13"/>
  <c r="BB124" i="13"/>
  <c r="AG124" i="13"/>
  <c r="K124" i="13"/>
  <c r="AI124" i="13"/>
  <c r="BA125" i="13"/>
  <c r="AK125" i="13"/>
  <c r="U125" i="13"/>
  <c r="BC125" i="13"/>
  <c r="AH125" i="13"/>
  <c r="L125" i="13"/>
  <c r="AQ125" i="13"/>
  <c r="V125" i="13"/>
  <c r="N125" i="13"/>
  <c r="BD125" i="13"/>
  <c r="AP126" i="13"/>
  <c r="Z126" i="13"/>
  <c r="J126" i="13"/>
  <c r="AR126" i="13"/>
  <c r="W126" i="13"/>
  <c r="BA126" i="13"/>
  <c r="AF126" i="13"/>
  <c r="K126" i="13"/>
  <c r="AS126" i="13"/>
  <c r="AG132" i="13"/>
  <c r="U134" i="13"/>
  <c r="BE140" i="13"/>
  <c r="AO140" i="13"/>
  <c r="Y140" i="13"/>
  <c r="I140" i="13"/>
  <c r="AR140" i="13"/>
  <c r="AB140" i="13"/>
  <c r="L140" i="13"/>
  <c r="AH140" i="13"/>
  <c r="BC140" i="13"/>
  <c r="W140" i="13"/>
  <c r="AI140" i="13"/>
  <c r="AM144" i="13"/>
  <c r="J11" i="13"/>
  <c r="Z11" i="13"/>
  <c r="AP11" i="13"/>
  <c r="N12" i="13"/>
  <c r="AD12" i="13"/>
  <c r="AT12" i="13"/>
  <c r="R13" i="13"/>
  <c r="AH13" i="13"/>
  <c r="AX13" i="13"/>
  <c r="R14" i="13"/>
  <c r="AH14" i="13"/>
  <c r="AX14" i="13"/>
  <c r="F15" i="13"/>
  <c r="V15" i="13"/>
  <c r="AL15" i="13"/>
  <c r="BB15" i="13"/>
  <c r="R16" i="13"/>
  <c r="AH16" i="13"/>
  <c r="AX16" i="13"/>
  <c r="F17" i="13"/>
  <c r="V17" i="13"/>
  <c r="AL17" i="13"/>
  <c r="BB17" i="13"/>
  <c r="F18" i="13"/>
  <c r="V18" i="13"/>
  <c r="AL18" i="13"/>
  <c r="BB18" i="13"/>
  <c r="F19" i="13"/>
  <c r="V19" i="13"/>
  <c r="AL19" i="13"/>
  <c r="BB19" i="13"/>
  <c r="R20" i="13"/>
  <c r="AH20" i="13"/>
  <c r="AX20" i="13"/>
  <c r="R21" i="13"/>
  <c r="AH21" i="13"/>
  <c r="AX21" i="13"/>
  <c r="R22" i="13"/>
  <c r="AH22" i="13"/>
  <c r="AX22" i="13"/>
  <c r="F23" i="13"/>
  <c r="V23" i="13"/>
  <c r="AL23" i="13"/>
  <c r="BB23" i="13"/>
  <c r="R24" i="13"/>
  <c r="AH24" i="13"/>
  <c r="AX24" i="13"/>
  <c r="F25" i="13"/>
  <c r="V25" i="13"/>
  <c r="AL25" i="13"/>
  <c r="BB25" i="13"/>
  <c r="F26" i="13"/>
  <c r="V26" i="13"/>
  <c r="AL26" i="13"/>
  <c r="BB26" i="13"/>
  <c r="F27" i="13"/>
  <c r="V27" i="13"/>
  <c r="AL27" i="13"/>
  <c r="BB27" i="13"/>
  <c r="J28" i="13"/>
  <c r="Z28" i="13"/>
  <c r="AP28" i="13"/>
  <c r="J29" i="13"/>
  <c r="Z29" i="13"/>
  <c r="AP29" i="13"/>
  <c r="J30" i="13"/>
  <c r="Z30" i="13"/>
  <c r="AP30" i="13"/>
  <c r="F31" i="13"/>
  <c r="V31" i="13"/>
  <c r="AL31" i="13"/>
  <c r="BB31" i="13"/>
  <c r="J32" i="13"/>
  <c r="Z32" i="13"/>
  <c r="AP32" i="13"/>
  <c r="J33" i="13"/>
  <c r="Z33" i="13"/>
  <c r="AP33" i="13"/>
  <c r="J34" i="13"/>
  <c r="Z34" i="13"/>
  <c r="AP34" i="13"/>
  <c r="J35" i="13"/>
  <c r="Z35" i="13"/>
  <c r="AP35" i="13"/>
  <c r="J36" i="13"/>
  <c r="Z36" i="13"/>
  <c r="AP36" i="13"/>
  <c r="J37" i="13"/>
  <c r="Z37" i="13"/>
  <c r="AP37" i="13"/>
  <c r="N38" i="13"/>
  <c r="AD38" i="13"/>
  <c r="AT38" i="13"/>
  <c r="J39" i="13"/>
  <c r="Z39" i="13"/>
  <c r="AP39" i="13"/>
  <c r="F40" i="13"/>
  <c r="V40" i="13"/>
  <c r="AL40" i="13"/>
  <c r="BB40" i="13"/>
  <c r="R41" i="13"/>
  <c r="AH41" i="13"/>
  <c r="AX41" i="13"/>
  <c r="N42" i="13"/>
  <c r="AD42" i="13"/>
  <c r="AT42" i="13"/>
  <c r="N43" i="13"/>
  <c r="AD43" i="13"/>
  <c r="AT43" i="13"/>
  <c r="J44" i="13"/>
  <c r="Z44" i="13"/>
  <c r="AP44" i="13"/>
  <c r="F45" i="13"/>
  <c r="V45" i="13"/>
  <c r="AL45" i="13"/>
  <c r="BB45" i="13"/>
  <c r="F46" i="13"/>
  <c r="V46" i="13"/>
  <c r="AL46" i="13"/>
  <c r="BB46" i="13"/>
  <c r="J47" i="13"/>
  <c r="Z47" i="13"/>
  <c r="AP47" i="13"/>
  <c r="F48" i="13"/>
  <c r="V48" i="13"/>
  <c r="AL48" i="13"/>
  <c r="BB48" i="13"/>
  <c r="J49" i="13"/>
  <c r="Z49" i="13"/>
  <c r="AP49" i="13"/>
  <c r="R50" i="13"/>
  <c r="AH50" i="13"/>
  <c r="AX50" i="13"/>
  <c r="J51" i="13"/>
  <c r="Z51" i="13"/>
  <c r="AP51" i="13"/>
  <c r="AY55" i="13"/>
  <c r="AN69" i="13"/>
  <c r="AQ69" i="13"/>
  <c r="K69" i="13"/>
  <c r="R69" i="13"/>
  <c r="F69" i="13"/>
  <c r="T77" i="13"/>
  <c r="W77" i="13"/>
  <c r="AP77" i="13"/>
  <c r="AT77" i="13"/>
  <c r="AX130" i="13"/>
  <c r="BA130" i="13"/>
  <c r="AO130" i="13"/>
  <c r="AY130" i="13"/>
  <c r="AM130" i="13"/>
  <c r="S61" i="13"/>
  <c r="AD61" i="13"/>
  <c r="AS117" i="13"/>
  <c r="AP117" i="13"/>
  <c r="AD117" i="13"/>
  <c r="AH117" i="13"/>
  <c r="AW133" i="13"/>
  <c r="AU133" i="13"/>
  <c r="AI133" i="13"/>
  <c r="AF133" i="13"/>
  <c r="AV133" i="13"/>
  <c r="V95" i="13"/>
  <c r="T95" i="13"/>
  <c r="H95" i="13"/>
  <c r="BA95" i="13"/>
  <c r="AO109" i="13"/>
  <c r="AM109" i="13"/>
  <c r="AA109" i="13"/>
  <c r="S109" i="13"/>
  <c r="AE109" i="13"/>
  <c r="X65" i="13"/>
  <c r="AQ65" i="13"/>
  <c r="AO65" i="13"/>
  <c r="BA65" i="13"/>
  <c r="AR73" i="13"/>
  <c r="AU73" i="13"/>
  <c r="AW73" i="13"/>
  <c r="F73" i="13"/>
  <c r="G117" i="13"/>
  <c r="Z65" i="13"/>
  <c r="AD63" i="13"/>
  <c r="AK63" i="13"/>
  <c r="W63" i="13"/>
  <c r="BB71" i="13"/>
  <c r="V71" i="13"/>
  <c r="AC71" i="13"/>
  <c r="G71" i="13"/>
  <c r="AI71" i="13"/>
  <c r="N79" i="13"/>
  <c r="U79" i="13"/>
  <c r="AR79" i="13"/>
  <c r="AN85" i="13"/>
  <c r="H85" i="13"/>
  <c r="AW85" i="13"/>
  <c r="S85" i="13"/>
  <c r="AL87" i="13"/>
  <c r="AM87" i="13"/>
  <c r="AA87" i="13"/>
  <c r="H87" i="13"/>
  <c r="T110" i="13"/>
  <c r="L128" i="13"/>
  <c r="V128" i="13"/>
  <c r="J128" i="13"/>
  <c r="AT128" i="13"/>
  <c r="M62" i="13"/>
  <c r="AF62" i="13"/>
  <c r="J62" i="13"/>
  <c r="X63" i="13"/>
  <c r="U70" i="13"/>
  <c r="X70" i="13"/>
  <c r="Z70" i="13"/>
  <c r="AY70" i="13"/>
  <c r="AC78" i="13"/>
  <c r="AF78" i="13"/>
  <c r="J78" i="13"/>
  <c r="X79" i="13"/>
  <c r="AZ87" i="13"/>
  <c r="T108" i="13"/>
  <c r="M108" i="13"/>
  <c r="AQ108" i="13"/>
  <c r="I108" i="13"/>
  <c r="AH110" i="13"/>
  <c r="AG110" i="13"/>
  <c r="U110" i="13"/>
  <c r="O110" i="13"/>
  <c r="T93" i="13"/>
  <c r="J93" i="13"/>
  <c r="S93" i="13"/>
  <c r="M93" i="13"/>
  <c r="K71" i="13"/>
  <c r="BE85" i="13"/>
  <c r="M86" i="13"/>
  <c r="W86" i="13"/>
  <c r="K86" i="13"/>
  <c r="AT86" i="13"/>
  <c r="N128" i="13"/>
  <c r="U129" i="13"/>
  <c r="AF129" i="13"/>
  <c r="T129" i="13"/>
  <c r="H129" i="13"/>
  <c r="U148" i="13"/>
  <c r="AN148" i="13"/>
  <c r="H148" i="13"/>
  <c r="O148" i="13"/>
  <c r="Q7" i="13"/>
  <c r="AG8" i="13"/>
  <c r="AG9" i="13"/>
  <c r="AG10" i="13"/>
  <c r="BE66" i="13"/>
  <c r="I66" i="13"/>
  <c r="L66" i="13"/>
  <c r="AN67" i="13"/>
  <c r="Q74" i="13"/>
  <c r="AJ74" i="13"/>
  <c r="AQ74" i="13"/>
  <c r="AO82" i="13"/>
  <c r="AR82" i="13"/>
  <c r="AA82" i="13"/>
  <c r="AN83" i="13"/>
  <c r="P89" i="13"/>
  <c r="F89" i="13"/>
  <c r="AI89" i="13"/>
  <c r="U90" i="13"/>
  <c r="K90" i="13"/>
  <c r="X90" i="13"/>
  <c r="V91" i="13"/>
  <c r="P91" i="13"/>
  <c r="M91" i="13"/>
  <c r="AP101" i="13"/>
  <c r="L112" i="13"/>
  <c r="BA112" i="13"/>
  <c r="AT112" i="13"/>
  <c r="Q113" i="13"/>
  <c r="F113" i="13"/>
  <c r="O113" i="13"/>
  <c r="AH114" i="13"/>
  <c r="AF114" i="13"/>
  <c r="T114" i="13"/>
  <c r="M116" i="13"/>
  <c r="I126" i="13"/>
  <c r="N140" i="13"/>
  <c r="N141" i="13"/>
  <c r="U141" i="13"/>
  <c r="AR141" i="13"/>
  <c r="R144" i="13"/>
  <c r="AH8" i="13"/>
  <c r="N9" i="13"/>
  <c r="AT9" i="13"/>
  <c r="AP10" i="13"/>
  <c r="AD10" i="13"/>
  <c r="AF116" i="13"/>
  <c r="Z116" i="13"/>
  <c r="AI116" i="13"/>
  <c r="AF132" i="13"/>
  <c r="Z132" i="13"/>
  <c r="N132" i="13"/>
  <c r="N134" i="13"/>
  <c r="AE134" i="13"/>
  <c r="S134" i="13"/>
  <c r="U94" i="13"/>
  <c r="J94" i="13"/>
  <c r="S94" i="13"/>
  <c r="AK144" i="13"/>
  <c r="AN144" i="13"/>
  <c r="AD144" i="13"/>
  <c r="AT59" i="13"/>
  <c r="BA59" i="13"/>
  <c r="K59" i="13"/>
  <c r="AT67" i="13"/>
  <c r="AK67" i="13"/>
  <c r="U67" i="13"/>
  <c r="AT75" i="13"/>
  <c r="BA75" i="13"/>
  <c r="K75" i="13"/>
  <c r="AD83" i="13"/>
  <c r="AK83" i="13"/>
  <c r="AQ83" i="13"/>
  <c r="AZ101" i="13"/>
  <c r="BC101" i="13"/>
  <c r="AQ101" i="13"/>
  <c r="BE101" i="13"/>
  <c r="AF124" i="13"/>
  <c r="AX124" i="13"/>
  <c r="G124" i="13"/>
  <c r="Y124" i="13"/>
  <c r="I125" i="13"/>
  <c r="AV125" i="13"/>
  <c r="F125" i="13"/>
  <c r="AD126" i="13"/>
  <c r="AB126" i="13"/>
  <c r="P126" i="13"/>
  <c r="V132" i="13"/>
  <c r="AS140" i="13"/>
  <c r="AV140" i="13"/>
  <c r="AP140" i="13"/>
  <c r="S140" i="13"/>
  <c r="V11" i="13"/>
  <c r="J12" i="13"/>
  <c r="AT13" i="13"/>
  <c r="AD14" i="13"/>
  <c r="R15" i="13"/>
  <c r="N16" i="13"/>
  <c r="AX17" i="13"/>
  <c r="AH18" i="13"/>
  <c r="R19" i="13"/>
  <c r="N20" i="13"/>
  <c r="AT21" i="13"/>
  <c r="AD22" i="13"/>
  <c r="R23" i="13"/>
  <c r="N24" i="13"/>
  <c r="AX25" i="13"/>
  <c r="AH26" i="13"/>
  <c r="AX27" i="13"/>
  <c r="AL28" i="13"/>
  <c r="V29" i="13"/>
  <c r="F30" i="13"/>
  <c r="BB30" i="13"/>
  <c r="AX31" i="13"/>
  <c r="V32" i="13"/>
  <c r="F33" i="13"/>
  <c r="BB33" i="13"/>
  <c r="V34" i="13"/>
  <c r="F35" i="13"/>
  <c r="BB35" i="13"/>
  <c r="AL36" i="13"/>
  <c r="V37" i="13"/>
  <c r="J38" i="13"/>
  <c r="F39" i="13"/>
  <c r="BB39" i="13"/>
  <c r="R40" i="13"/>
  <c r="AT41" i="13"/>
  <c r="Z42" i="13"/>
  <c r="J43" i="13"/>
  <c r="AL44" i="13"/>
  <c r="R45" i="13"/>
  <c r="AX46" i="13"/>
  <c r="AL47" i="13"/>
  <c r="R48" i="13"/>
  <c r="F49" i="13"/>
  <c r="BB49" i="13"/>
  <c r="AD50" i="13"/>
  <c r="F51" i="13"/>
  <c r="BB51" i="13"/>
  <c r="K56" i="2"/>
  <c r="J9" i="2"/>
  <c r="AV69" i="13"/>
  <c r="AF69" i="13"/>
  <c r="P69" i="13"/>
  <c r="AY69" i="13"/>
  <c r="AI69" i="13"/>
  <c r="S69" i="13"/>
  <c r="BA69" i="13"/>
  <c r="U69" i="13"/>
  <c r="AH69" i="13"/>
  <c r="AW69" i="13"/>
  <c r="AD69" i="13"/>
  <c r="Y69" i="13"/>
  <c r="AL69" i="13"/>
  <c r="AR77" i="13"/>
  <c r="AB77" i="13"/>
  <c r="L77" i="13"/>
  <c r="AU77" i="13"/>
  <c r="AE77" i="13"/>
  <c r="O77" i="13"/>
  <c r="AS77" i="13"/>
  <c r="M77" i="13"/>
  <c r="Z77" i="13"/>
  <c r="AG77" i="13"/>
  <c r="N77" i="13"/>
  <c r="I77" i="13"/>
  <c r="AP130" i="13"/>
  <c r="Z130" i="13"/>
  <c r="J130" i="13"/>
  <c r="AQ130" i="13"/>
  <c r="U130" i="13"/>
  <c r="AZ130" i="13"/>
  <c r="AE130" i="13"/>
  <c r="I130" i="13"/>
  <c r="W130" i="13"/>
  <c r="AC130" i="13"/>
  <c r="AB130" i="13"/>
  <c r="AS130" i="13"/>
  <c r="AI130" i="13"/>
  <c r="BD61" i="13"/>
  <c r="AN61" i="13"/>
  <c r="X61" i="13"/>
  <c r="H61" i="13"/>
  <c r="AQ61" i="13"/>
  <c r="AA61" i="13"/>
  <c r="K61" i="13"/>
  <c r="AK61" i="13"/>
  <c r="AX61" i="13"/>
  <c r="R61" i="13"/>
  <c r="Q61" i="13"/>
  <c r="BE61" i="13"/>
  <c r="AL61" i="13"/>
  <c r="BA117" i="13"/>
  <c r="AK117" i="13"/>
  <c r="U117" i="13"/>
  <c r="AZ117" i="13"/>
  <c r="AE117" i="13"/>
  <c r="J117" i="13"/>
  <c r="AN117" i="13"/>
  <c r="S117" i="13"/>
  <c r="AL117" i="13"/>
  <c r="BC117" i="13"/>
  <c r="L117" i="13"/>
  <c r="R117" i="13"/>
  <c r="BE133" i="13"/>
  <c r="AO133" i="13"/>
  <c r="Y133" i="13"/>
  <c r="I133" i="13"/>
  <c r="AJ133" i="13"/>
  <c r="O133" i="13"/>
  <c r="AT133" i="13"/>
  <c r="X133" i="13"/>
  <c r="BB133" i="13"/>
  <c r="K133" i="13"/>
  <c r="R133" i="13"/>
  <c r="BC133" i="13"/>
  <c r="AR133" i="13"/>
  <c r="AT95" i="13"/>
  <c r="AD95" i="13"/>
  <c r="N95" i="13"/>
  <c r="AZ95" i="13"/>
  <c r="AE95" i="13"/>
  <c r="I95" i="13"/>
  <c r="AN95" i="13"/>
  <c r="S95" i="13"/>
  <c r="AK95" i="13"/>
  <c r="AR95" i="13"/>
  <c r="AM95" i="13"/>
  <c r="K95" i="13"/>
  <c r="AR55" i="13"/>
  <c r="AW109" i="13"/>
  <c r="AG109" i="13"/>
  <c r="Q109" i="13"/>
  <c r="AX109" i="13"/>
  <c r="AB109" i="13"/>
  <c r="G109" i="13"/>
  <c r="AL109" i="13"/>
  <c r="P109" i="13"/>
  <c r="AN109" i="13"/>
  <c r="AU109" i="13"/>
  <c r="AP109" i="13"/>
  <c r="N109" i="13"/>
  <c r="AH133" i="13"/>
  <c r="AV65" i="13"/>
  <c r="AF65" i="13"/>
  <c r="P65" i="13"/>
  <c r="AY65" i="13"/>
  <c r="AI65" i="13"/>
  <c r="S65" i="13"/>
  <c r="BE65" i="13"/>
  <c r="Y65" i="13"/>
  <c r="AT65" i="13"/>
  <c r="N65" i="13"/>
  <c r="U65" i="13"/>
  <c r="AS65" i="13"/>
  <c r="AZ73" i="13"/>
  <c r="AJ73" i="13"/>
  <c r="T73" i="13"/>
  <c r="BC73" i="13"/>
  <c r="AM73" i="13"/>
  <c r="W73" i="13"/>
  <c r="G73" i="13"/>
  <c r="AG73" i="13"/>
  <c r="BB73" i="13"/>
  <c r="V73" i="13"/>
  <c r="AK73" i="13"/>
  <c r="R73" i="13"/>
  <c r="J65" i="13"/>
  <c r="BB63" i="13"/>
  <c r="AL63" i="13"/>
  <c r="V63" i="13"/>
  <c r="F63" i="13"/>
  <c r="AS63" i="13"/>
  <c r="AC63" i="13"/>
  <c r="M63" i="13"/>
  <c r="AM63" i="13"/>
  <c r="G63" i="13"/>
  <c r="AB63" i="13"/>
  <c r="AI63" i="13"/>
  <c r="AT71" i="13"/>
  <c r="AD71" i="13"/>
  <c r="N71" i="13"/>
  <c r="BA71" i="13"/>
  <c r="AK71" i="13"/>
  <c r="U71" i="13"/>
  <c r="BC71" i="13"/>
  <c r="W71" i="13"/>
  <c r="AR71" i="13"/>
  <c r="L71" i="13"/>
  <c r="BB79" i="13"/>
  <c r="AL79" i="13"/>
  <c r="V79" i="13"/>
  <c r="F79" i="13"/>
  <c r="AS79" i="13"/>
  <c r="AC79" i="13"/>
  <c r="M79" i="13"/>
  <c r="AM79" i="13"/>
  <c r="G79" i="13"/>
  <c r="AB79" i="13"/>
  <c r="AI79" i="13"/>
  <c r="AV85" i="13"/>
  <c r="AF85" i="13"/>
  <c r="P85" i="13"/>
  <c r="AX85" i="13"/>
  <c r="AC85" i="13"/>
  <c r="G85" i="13"/>
  <c r="AL85" i="13"/>
  <c r="Q85" i="13"/>
  <c r="AO85" i="13"/>
  <c r="AU85" i="13"/>
  <c r="Y85" i="13"/>
  <c r="AT87" i="13"/>
  <c r="AD87" i="13"/>
  <c r="N87" i="13"/>
  <c r="AW87" i="13"/>
  <c r="AB87" i="13"/>
  <c r="G87" i="13"/>
  <c r="AK87" i="13"/>
  <c r="P87" i="13"/>
  <c r="AC87" i="13"/>
  <c r="AU87" i="13"/>
  <c r="X87" i="13"/>
  <c r="AX93" i="13"/>
  <c r="AZ128" i="13"/>
  <c r="AJ128" i="13"/>
  <c r="T128" i="13"/>
  <c r="BB128" i="13"/>
  <c r="AG128" i="13"/>
  <c r="K128" i="13"/>
  <c r="AP128" i="13"/>
  <c r="U128" i="13"/>
  <c r="AS128" i="13"/>
  <c r="AY128" i="13"/>
  <c r="I128" i="13"/>
  <c r="BA62" i="13"/>
  <c r="AK62" i="13"/>
  <c r="U62" i="13"/>
  <c r="BD62" i="13"/>
  <c r="AN62" i="13"/>
  <c r="X62" i="13"/>
  <c r="H62" i="13"/>
  <c r="Z62" i="13"/>
  <c r="AU62" i="13"/>
  <c r="O62" i="13"/>
  <c r="AY62" i="13"/>
  <c r="BD63" i="13"/>
  <c r="AS70" i="13"/>
  <c r="AC70" i="13"/>
  <c r="M70" i="13"/>
  <c r="AV70" i="13"/>
  <c r="AF70" i="13"/>
  <c r="P70" i="13"/>
  <c r="AP70" i="13"/>
  <c r="J70" i="13"/>
  <c r="AE70" i="13"/>
  <c r="S70" i="13"/>
  <c r="X71" i="13"/>
  <c r="BA78" i="13"/>
  <c r="AK78" i="13"/>
  <c r="U78" i="13"/>
  <c r="BD78" i="13"/>
  <c r="AN78" i="13"/>
  <c r="X78" i="13"/>
  <c r="H78" i="13"/>
  <c r="Z78" i="13"/>
  <c r="AU78" i="13"/>
  <c r="O78" i="13"/>
  <c r="AY78" i="13"/>
  <c r="BD79" i="13"/>
  <c r="I87" i="13"/>
  <c r="AG93" i="13"/>
  <c r="AR108" i="13"/>
  <c r="AB108" i="13"/>
  <c r="L108" i="13"/>
  <c r="AS108" i="13"/>
  <c r="W108" i="13"/>
  <c r="BB108" i="13"/>
  <c r="AG108" i="13"/>
  <c r="K108" i="13"/>
  <c r="AD108" i="13"/>
  <c r="AK108" i="13"/>
  <c r="AT108" i="13"/>
  <c r="AP110" i="13"/>
  <c r="Z110" i="13"/>
  <c r="J110" i="13"/>
  <c r="AR110" i="13"/>
  <c r="W110" i="13"/>
  <c r="BA110" i="13"/>
  <c r="AF110" i="13"/>
  <c r="K110" i="13"/>
  <c r="S110" i="13"/>
  <c r="AJ110" i="13"/>
  <c r="AS110" i="13"/>
  <c r="AR93" i="13"/>
  <c r="AB93" i="13"/>
  <c r="L93" i="13"/>
  <c r="AP93" i="13"/>
  <c r="U93" i="13"/>
  <c r="AY93" i="13"/>
  <c r="AD93" i="13"/>
  <c r="I93" i="13"/>
  <c r="Q93" i="13"/>
  <c r="AH93" i="13"/>
  <c r="V62" i="13"/>
  <c r="AA63" i="13"/>
  <c r="AL70" i="13"/>
  <c r="AQ71" i="13"/>
  <c r="BB78" i="13"/>
  <c r="N85" i="13"/>
  <c r="BA86" i="13"/>
  <c r="AK86" i="13"/>
  <c r="U86" i="13"/>
  <c r="BC86" i="13"/>
  <c r="AH86" i="13"/>
  <c r="L86" i="13"/>
  <c r="AQ86" i="13"/>
  <c r="V86" i="13"/>
  <c r="AY86" i="13"/>
  <c r="H86" i="13"/>
  <c r="O86" i="13"/>
  <c r="AI87" i="13"/>
  <c r="J108" i="13"/>
  <c r="AE110" i="13"/>
  <c r="BE128" i="13"/>
  <c r="AS129" i="13"/>
  <c r="AC129" i="13"/>
  <c r="M129" i="13"/>
  <c r="AQ129" i="13"/>
  <c r="V129" i="13"/>
  <c r="AZ129" i="13"/>
  <c r="AE129" i="13"/>
  <c r="J129" i="13"/>
  <c r="W129" i="13"/>
  <c r="AD129" i="13"/>
  <c r="AT129" i="13"/>
  <c r="AS148" i="13"/>
  <c r="AC148" i="13"/>
  <c r="M148" i="13"/>
  <c r="AV148" i="13"/>
  <c r="AF148" i="13"/>
  <c r="P148" i="13"/>
  <c r="AP148" i="13"/>
  <c r="J148" i="13"/>
  <c r="AE148" i="13"/>
  <c r="AQ148" i="13"/>
  <c r="AL148" i="13"/>
  <c r="AY148" i="13"/>
  <c r="I7" i="13"/>
  <c r="Y7" i="13"/>
  <c r="AO7" i="13"/>
  <c r="I8" i="13"/>
  <c r="Y8" i="13"/>
  <c r="AO8" i="13"/>
  <c r="I9" i="13"/>
  <c r="Y9" i="13"/>
  <c r="AO9" i="13"/>
  <c r="I10" i="13"/>
  <c r="Y10" i="13"/>
  <c r="AQ10" i="13"/>
  <c r="H59" i="13"/>
  <c r="AN59" i="13"/>
  <c r="AW66" i="13"/>
  <c r="AG66" i="13"/>
  <c r="Q66" i="13"/>
  <c r="AZ66" i="13"/>
  <c r="AJ66" i="13"/>
  <c r="T66" i="13"/>
  <c r="K66" i="13"/>
  <c r="AQ66" i="13"/>
  <c r="X67" i="13"/>
  <c r="BE74" i="13"/>
  <c r="AO74" i="13"/>
  <c r="Y74" i="13"/>
  <c r="I74" i="13"/>
  <c r="AR74" i="13"/>
  <c r="AB74" i="13"/>
  <c r="L74" i="13"/>
  <c r="AA74" i="13"/>
  <c r="H75" i="13"/>
  <c r="AN75" i="13"/>
  <c r="AW82" i="13"/>
  <c r="AG82" i="13"/>
  <c r="Q82" i="13"/>
  <c r="AZ82" i="13"/>
  <c r="AJ82" i="13"/>
  <c r="T82" i="13"/>
  <c r="K82" i="13"/>
  <c r="AQ82" i="13"/>
  <c r="X83" i="13"/>
  <c r="BD89" i="13"/>
  <c r="AN89" i="13"/>
  <c r="X89" i="13"/>
  <c r="H89" i="13"/>
  <c r="AL89" i="13"/>
  <c r="Q89" i="13"/>
  <c r="AU89" i="13"/>
  <c r="Z89" i="13"/>
  <c r="N89" i="13"/>
  <c r="BE89" i="13"/>
  <c r="AS90" i="13"/>
  <c r="AC90" i="13"/>
  <c r="M90" i="13"/>
  <c r="AQ90" i="13"/>
  <c r="V90" i="13"/>
  <c r="AZ90" i="13"/>
  <c r="AE90" i="13"/>
  <c r="J90" i="13"/>
  <c r="AT90" i="13"/>
  <c r="AT91" i="13"/>
  <c r="AD91" i="13"/>
  <c r="N91" i="13"/>
  <c r="AV91" i="13"/>
  <c r="AA91" i="13"/>
  <c r="BE91" i="13"/>
  <c r="AJ91" i="13"/>
  <c r="O91" i="13"/>
  <c r="AI91" i="13"/>
  <c r="W94" i="13"/>
  <c r="U101" i="13"/>
  <c r="AZ112" i="13"/>
  <c r="AJ112" i="13"/>
  <c r="T112" i="13"/>
  <c r="BB112" i="13"/>
  <c r="AG112" i="13"/>
  <c r="K112" i="13"/>
  <c r="AP112" i="13"/>
  <c r="U112" i="13"/>
  <c r="Y112" i="13"/>
  <c r="BE113" i="13"/>
  <c r="AO113" i="13"/>
  <c r="Y113" i="13"/>
  <c r="I113" i="13"/>
  <c r="AL113" i="13"/>
  <c r="P113" i="13"/>
  <c r="AU113" i="13"/>
  <c r="Z113" i="13"/>
  <c r="N113" i="13"/>
  <c r="BD113" i="13"/>
  <c r="AP114" i="13"/>
  <c r="Z114" i="13"/>
  <c r="J114" i="13"/>
  <c r="AQ114" i="13"/>
  <c r="U114" i="13"/>
  <c r="AZ114" i="13"/>
  <c r="AE114" i="13"/>
  <c r="I114" i="13"/>
  <c r="AS114" i="13"/>
  <c r="AH116" i="13"/>
  <c r="AE124" i="13"/>
  <c r="AE125" i="13"/>
  <c r="AE126" i="13"/>
  <c r="AC132" i="13"/>
  <c r="AB134" i="13"/>
  <c r="BB141" i="13"/>
  <c r="AL141" i="13"/>
  <c r="V141" i="13"/>
  <c r="F141" i="13"/>
  <c r="AS141" i="13"/>
  <c r="AC141" i="13"/>
  <c r="M141" i="13"/>
  <c r="AM141" i="13"/>
  <c r="G141" i="13"/>
  <c r="AB141" i="13"/>
  <c r="AI141" i="13"/>
  <c r="J7" i="13"/>
  <c r="Z7" i="13"/>
  <c r="AP7" i="13"/>
  <c r="J8" i="13"/>
  <c r="Z8" i="13"/>
  <c r="AP8" i="13"/>
  <c r="F9" i="13"/>
  <c r="V9" i="13"/>
  <c r="AL9" i="13"/>
  <c r="BB9" i="13"/>
  <c r="AX10" i="13"/>
  <c r="F10" i="13"/>
  <c r="V10" i="13"/>
  <c r="AM10" i="13"/>
  <c r="BD116" i="13"/>
  <c r="AN116" i="13"/>
  <c r="X116" i="13"/>
  <c r="H116" i="13"/>
  <c r="AK116" i="13"/>
  <c r="O116" i="13"/>
  <c r="AT116" i="13"/>
  <c r="Y116" i="13"/>
  <c r="BD132" i="13"/>
  <c r="AN132" i="13"/>
  <c r="X132" i="13"/>
  <c r="H132" i="13"/>
  <c r="AK132" i="13"/>
  <c r="O132" i="13"/>
  <c r="AT132" i="13"/>
  <c r="Y132" i="13"/>
  <c r="BB134" i="13"/>
  <c r="AL134" i="13"/>
  <c r="V134" i="13"/>
  <c r="F134" i="13"/>
  <c r="AO134" i="13"/>
  <c r="T134" i="13"/>
  <c r="AY134" i="13"/>
  <c r="AC134" i="13"/>
  <c r="H134" i="13"/>
  <c r="AS94" i="13"/>
  <c r="AC94" i="13"/>
  <c r="M94" i="13"/>
  <c r="AP94" i="13"/>
  <c r="T94" i="13"/>
  <c r="AY94" i="13"/>
  <c r="AD94" i="13"/>
  <c r="H94" i="13"/>
  <c r="AS144" i="13"/>
  <c r="AC144" i="13"/>
  <c r="M144" i="13"/>
  <c r="AV144" i="13"/>
  <c r="AF144" i="13"/>
  <c r="P144" i="13"/>
  <c r="AT144" i="13"/>
  <c r="N144" i="13"/>
  <c r="AI144" i="13"/>
  <c r="BB59" i="13"/>
  <c r="AL59" i="13"/>
  <c r="V59" i="13"/>
  <c r="F59" i="13"/>
  <c r="AS59" i="13"/>
  <c r="AC59" i="13"/>
  <c r="M59" i="13"/>
  <c r="AA59" i="13"/>
  <c r="BB67" i="13"/>
  <c r="AL67" i="13"/>
  <c r="V67" i="13"/>
  <c r="F67" i="13"/>
  <c r="AS67" i="13"/>
  <c r="AC67" i="13"/>
  <c r="M67" i="13"/>
  <c r="AA67" i="13"/>
  <c r="BB75" i="13"/>
  <c r="AL75" i="13"/>
  <c r="V75" i="13"/>
  <c r="F75" i="13"/>
  <c r="AS75" i="13"/>
  <c r="AC75" i="13"/>
  <c r="M75" i="13"/>
  <c r="AA75" i="13"/>
  <c r="BB83" i="13"/>
  <c r="AL83" i="13"/>
  <c r="V83" i="13"/>
  <c r="F83" i="13"/>
  <c r="AS83" i="13"/>
  <c r="AC83" i="13"/>
  <c r="M83" i="13"/>
  <c r="AA83" i="13"/>
  <c r="F94" i="13"/>
  <c r="AV94" i="13"/>
  <c r="AR101" i="13"/>
  <c r="AB101" i="13"/>
  <c r="L101" i="13"/>
  <c r="AS101" i="13"/>
  <c r="W101" i="13"/>
  <c r="BB101" i="13"/>
  <c r="AG101" i="13"/>
  <c r="K101" i="13"/>
  <c r="AI101" i="13"/>
  <c r="Q116" i="13"/>
  <c r="BD124" i="13"/>
  <c r="AN124" i="13"/>
  <c r="X124" i="13"/>
  <c r="H124" i="13"/>
  <c r="AM124" i="13"/>
  <c r="R124" i="13"/>
  <c r="AW124" i="13"/>
  <c r="AA124" i="13"/>
  <c r="F124" i="13"/>
  <c r="AT124" i="13"/>
  <c r="AW125" i="13"/>
  <c r="AG125" i="13"/>
  <c r="Q125" i="13"/>
  <c r="AX125" i="13"/>
  <c r="AB125" i="13"/>
  <c r="G125" i="13"/>
  <c r="AL125" i="13"/>
  <c r="P125" i="13"/>
  <c r="X125" i="13"/>
  <c r="BB126" i="13"/>
  <c r="AL126" i="13"/>
  <c r="V126" i="13"/>
  <c r="F126" i="13"/>
  <c r="AM126" i="13"/>
  <c r="Q126" i="13"/>
  <c r="AV126" i="13"/>
  <c r="AA126" i="13"/>
  <c r="M126" i="13"/>
  <c r="BD126" i="13"/>
  <c r="AQ132" i="13"/>
  <c r="AF134" i="13"/>
  <c r="BA140" i="13"/>
  <c r="AK140" i="13"/>
  <c r="U140" i="13"/>
  <c r="BD140" i="13"/>
  <c r="AN140" i="13"/>
  <c r="X140" i="13"/>
  <c r="H140" i="13"/>
  <c r="Z140" i="13"/>
  <c r="AU140" i="13"/>
  <c r="O140" i="13"/>
  <c r="AY140" i="13"/>
  <c r="BC144" i="13"/>
  <c r="N11" i="13"/>
  <c r="AD11" i="13"/>
  <c r="AT11" i="13"/>
  <c r="R12" i="13"/>
  <c r="AH12" i="13"/>
  <c r="AX12" i="13"/>
  <c r="F13" i="13"/>
  <c r="V13" i="13"/>
  <c r="AL13" i="13"/>
  <c r="BB13" i="13"/>
  <c r="F14" i="13"/>
  <c r="V14" i="13"/>
  <c r="AL14" i="13"/>
  <c r="BB14" i="13"/>
  <c r="J15" i="13"/>
  <c r="Z15" i="13"/>
  <c r="AP15" i="13"/>
  <c r="F16" i="13"/>
  <c r="V16" i="13"/>
  <c r="AL16" i="13"/>
  <c r="BB16" i="13"/>
  <c r="J17" i="13"/>
  <c r="Z17" i="13"/>
  <c r="AP17" i="13"/>
  <c r="J18" i="13"/>
  <c r="Z18" i="13"/>
  <c r="AP18" i="13"/>
  <c r="J19" i="13"/>
  <c r="Z19" i="13"/>
  <c r="AP19" i="13"/>
  <c r="F20" i="13"/>
  <c r="V20" i="13"/>
  <c r="AL20" i="13"/>
  <c r="BB20" i="13"/>
  <c r="F21" i="13"/>
  <c r="V21" i="13"/>
  <c r="AL21" i="13"/>
  <c r="BB21" i="13"/>
  <c r="F22" i="13"/>
  <c r="V22" i="13"/>
  <c r="AL22" i="13"/>
  <c r="BB22" i="13"/>
  <c r="J23" i="13"/>
  <c r="Z23" i="13"/>
  <c r="AP23" i="13"/>
  <c r="F24" i="13"/>
  <c r="V24" i="13"/>
  <c r="AL24" i="13"/>
  <c r="BB24" i="13"/>
  <c r="J25" i="13"/>
  <c r="Z25" i="13"/>
  <c r="AP25" i="13"/>
  <c r="J26" i="13"/>
  <c r="Z26" i="13"/>
  <c r="AP26" i="13"/>
  <c r="J27" i="13"/>
  <c r="Z27" i="13"/>
  <c r="AP27" i="13"/>
  <c r="N28" i="13"/>
  <c r="AD28" i="13"/>
  <c r="AT28" i="13"/>
  <c r="N29" i="13"/>
  <c r="AD29" i="13"/>
  <c r="AT29" i="13"/>
  <c r="N30" i="13"/>
  <c r="AD30" i="13"/>
  <c r="AT30" i="13"/>
  <c r="J31" i="13"/>
  <c r="Z31" i="13"/>
  <c r="AP31" i="13"/>
  <c r="N32" i="13"/>
  <c r="AD32" i="13"/>
  <c r="AT32" i="13"/>
  <c r="N33" i="13"/>
  <c r="AD33" i="13"/>
  <c r="AT33" i="13"/>
  <c r="N34" i="13"/>
  <c r="AD34" i="13"/>
  <c r="AT34" i="13"/>
  <c r="N35" i="13"/>
  <c r="AD35" i="13"/>
  <c r="AT35" i="13"/>
  <c r="N36" i="13"/>
  <c r="AD36" i="13"/>
  <c r="AT36" i="13"/>
  <c r="N37" i="13"/>
  <c r="AD37" i="13"/>
  <c r="AT37" i="13"/>
  <c r="R38" i="13"/>
  <c r="AH38" i="13"/>
  <c r="AX38" i="13"/>
  <c r="N39" i="13"/>
  <c r="AD39" i="13"/>
  <c r="AT39" i="13"/>
  <c r="J40" i="13"/>
  <c r="Z40" i="13"/>
  <c r="AP40" i="13"/>
  <c r="F41" i="13"/>
  <c r="V41" i="13"/>
  <c r="AL41" i="13"/>
  <c r="BB41" i="13"/>
  <c r="R42" i="13"/>
  <c r="AH42" i="13"/>
  <c r="AX42" i="13"/>
  <c r="R43" i="13"/>
  <c r="AH43" i="13"/>
  <c r="AX43" i="13"/>
  <c r="N44" i="13"/>
  <c r="AD44" i="13"/>
  <c r="AT44" i="13"/>
  <c r="J45" i="13"/>
  <c r="Z45" i="13"/>
  <c r="AP45" i="13"/>
  <c r="J46" i="13"/>
  <c r="Z46" i="13"/>
  <c r="AP46" i="13"/>
  <c r="N47" i="13"/>
  <c r="AD47" i="13"/>
  <c r="AT47" i="13"/>
  <c r="J48" i="13"/>
  <c r="Z48" i="13"/>
  <c r="AP48" i="13"/>
  <c r="N49" i="13"/>
  <c r="AD49" i="13"/>
  <c r="AT49" i="13"/>
  <c r="F50" i="13"/>
  <c r="V50" i="13"/>
  <c r="AL50" i="13"/>
  <c r="BB50" i="13"/>
  <c r="N51" i="13"/>
  <c r="AD51" i="13"/>
  <c r="AT51" i="13"/>
  <c r="J56" i="2"/>
  <c r="K9" i="2"/>
  <c r="X69" i="13"/>
  <c r="AA69" i="13"/>
  <c r="AK69" i="13"/>
  <c r="BE69" i="13"/>
  <c r="AJ77" i="13"/>
  <c r="AM77" i="13"/>
  <c r="G77" i="13"/>
  <c r="J77" i="13"/>
  <c r="V77" i="13"/>
  <c r="AH130" i="13"/>
  <c r="AF130" i="13"/>
  <c r="T130" i="13"/>
  <c r="H130" i="13"/>
  <c r="P61" i="13"/>
  <c r="AI61" i="13"/>
  <c r="U61" i="13"/>
  <c r="AH61" i="13"/>
  <c r="Y61" i="13"/>
  <c r="AC117" i="13"/>
  <c r="T117" i="13"/>
  <c r="H117" i="13"/>
  <c r="V117" i="13"/>
  <c r="AG133" i="13"/>
  <c r="Z133" i="13"/>
  <c r="N133" i="13"/>
  <c r="AM133" i="13"/>
  <c r="BB95" i="13"/>
  <c r="F95" i="13"/>
  <c r="AY95" i="13"/>
  <c r="P95" i="13"/>
  <c r="AB95" i="13"/>
  <c r="BD55" i="13"/>
  <c r="BE109" i="13"/>
  <c r="I109" i="13"/>
  <c r="AV109" i="13"/>
  <c r="F109" i="13"/>
  <c r="BD109" i="13"/>
  <c r="BD65" i="13"/>
  <c r="H65" i="13"/>
  <c r="K65" i="13"/>
  <c r="AD65" i="13"/>
  <c r="M65" i="13"/>
  <c r="AB73" i="13"/>
  <c r="AE73" i="13"/>
  <c r="Q73" i="13"/>
  <c r="AX73" i="13"/>
  <c r="AT63" i="13"/>
  <c r="BA63" i="13"/>
  <c r="BC63" i="13"/>
  <c r="L63" i="13"/>
  <c r="AL71" i="13"/>
  <c r="AS71" i="13"/>
  <c r="M71" i="13"/>
  <c r="AB71" i="13"/>
  <c r="AD79" i="13"/>
  <c r="AK79" i="13"/>
  <c r="W79" i="13"/>
  <c r="BD85" i="13"/>
  <c r="AM85" i="13"/>
  <c r="AA85" i="13"/>
  <c r="Z85" i="13"/>
  <c r="V87" i="13"/>
  <c r="Q87" i="13"/>
  <c r="AY87" i="13"/>
  <c r="Y87" i="13"/>
  <c r="AR128" i="13"/>
  <c r="AQ128" i="13"/>
  <c r="AE128" i="13"/>
  <c r="AD128" i="13"/>
  <c r="AC62" i="13"/>
  <c r="AV62" i="13"/>
  <c r="AP62" i="13"/>
  <c r="S62" i="13"/>
  <c r="AK70" i="13"/>
  <c r="BD70" i="13"/>
  <c r="H70" i="13"/>
  <c r="O70" i="13"/>
  <c r="AS78" i="13"/>
  <c r="AV78" i="13"/>
  <c r="AP78" i="13"/>
  <c r="AE78" i="13"/>
  <c r="AE85" i="13"/>
  <c r="AJ108" i="13"/>
  <c r="AH108" i="13"/>
  <c r="AY108" i="13"/>
  <c r="AX110" i="13"/>
  <c r="BC110" i="13"/>
  <c r="AQ110" i="13"/>
  <c r="BE110" i="13"/>
  <c r="AZ93" i="13"/>
  <c r="BA93" i="13"/>
  <c r="AO93" i="13"/>
  <c r="BC93" i="13"/>
  <c r="BB62" i="13"/>
  <c r="V78" i="13"/>
  <c r="AS86" i="13"/>
  <c r="AR86" i="13"/>
  <c r="AF86" i="13"/>
  <c r="AJ86" i="13"/>
  <c r="R93" i="13"/>
  <c r="BA129" i="13"/>
  <c r="BB129" i="13"/>
  <c r="AP129" i="13"/>
  <c r="AR129" i="13"/>
  <c r="BA148" i="13"/>
  <c r="BD148" i="13"/>
  <c r="Z148" i="13"/>
  <c r="F148" i="13"/>
  <c r="AG7" i="13"/>
  <c r="Q8" i="13"/>
  <c r="Q9" i="13"/>
  <c r="Q10" i="13"/>
  <c r="X59" i="13"/>
  <c r="Y66" i="13"/>
  <c r="AB66" i="13"/>
  <c r="H67" i="13"/>
  <c r="AW74" i="13"/>
  <c r="AZ74" i="13"/>
  <c r="K74" i="13"/>
  <c r="X75" i="13"/>
  <c r="Y82" i="13"/>
  <c r="AB82" i="13"/>
  <c r="H83" i="13"/>
  <c r="AF89" i="13"/>
  <c r="AA89" i="13"/>
  <c r="O89" i="13"/>
  <c r="AK90" i="13"/>
  <c r="AF90" i="13"/>
  <c r="T90" i="13"/>
  <c r="AL91" i="13"/>
  <c r="AK91" i="13"/>
  <c r="Y91" i="13"/>
  <c r="AR94" i="13"/>
  <c r="AB112" i="13"/>
  <c r="V112" i="13"/>
  <c r="AE112" i="13"/>
  <c r="AW113" i="13"/>
  <c r="AV113" i="13"/>
  <c r="AJ113" i="13"/>
  <c r="AX114" i="13"/>
  <c r="BA114" i="13"/>
  <c r="AO114" i="13"/>
  <c r="X114" i="13"/>
  <c r="J125" i="13"/>
  <c r="G134" i="13"/>
  <c r="AD141" i="13"/>
  <c r="BA141" i="13"/>
  <c r="BC141" i="13"/>
  <c r="L141" i="13"/>
  <c r="R7" i="13"/>
  <c r="AX7" i="13"/>
  <c r="R8" i="13"/>
  <c r="AX8" i="13"/>
  <c r="N10" i="13"/>
  <c r="AW10" i="13"/>
  <c r="P116" i="13"/>
  <c r="BE116" i="13"/>
  <c r="AV132" i="13"/>
  <c r="AU132" i="13"/>
  <c r="AI132" i="13"/>
  <c r="AT134" i="13"/>
  <c r="AZ134" i="13"/>
  <c r="AN134" i="13"/>
  <c r="AK94" i="13"/>
  <c r="AE94" i="13"/>
  <c r="BA144" i="13"/>
  <c r="BD144" i="13"/>
  <c r="X144" i="13"/>
  <c r="AY144" i="13"/>
  <c r="AD59" i="13"/>
  <c r="AK59" i="13"/>
  <c r="AQ59" i="13"/>
  <c r="N67" i="13"/>
  <c r="K67" i="13"/>
  <c r="AD75" i="13"/>
  <c r="AK75" i="13"/>
  <c r="AQ75" i="13"/>
  <c r="N83" i="13"/>
  <c r="U83" i="13"/>
  <c r="AA94" i="13"/>
  <c r="T101" i="13"/>
  <c r="M101" i="13"/>
  <c r="N101" i="13"/>
  <c r="AV124" i="13"/>
  <c r="AC124" i="13"/>
  <c r="AL124" i="13"/>
  <c r="BE125" i="13"/>
  <c r="Y125" i="13"/>
  <c r="R125" i="13"/>
  <c r="AT125" i="13"/>
  <c r="N126" i="13"/>
  <c r="G126" i="13"/>
  <c r="AI126" i="13"/>
  <c r="BA134" i="13"/>
  <c r="AC140" i="13"/>
  <c r="AF140" i="13"/>
  <c r="J140" i="13"/>
  <c r="W144" i="13"/>
  <c r="F11" i="13"/>
  <c r="AL11" i="13"/>
  <c r="Z12" i="13"/>
  <c r="N13" i="13"/>
  <c r="AT14" i="13"/>
  <c r="AH15" i="13"/>
  <c r="AD16" i="13"/>
  <c r="R17" i="13"/>
  <c r="AX18" i="13"/>
  <c r="AH19" i="13"/>
  <c r="AD20" i="13"/>
  <c r="N21" i="13"/>
  <c r="AT22" i="13"/>
  <c r="AH23" i="13"/>
  <c r="AD24" i="13"/>
  <c r="R25" i="13"/>
  <c r="AX26" i="13"/>
  <c r="AH27" i="13"/>
  <c r="F28" i="13"/>
  <c r="BB28" i="13"/>
  <c r="AL29" i="13"/>
  <c r="V30" i="13"/>
  <c r="R31" i="13"/>
  <c r="F32" i="13"/>
  <c r="BB32" i="13"/>
  <c r="AL33" i="13"/>
  <c r="F34" i="13"/>
  <c r="BB34" i="13"/>
  <c r="AL35" i="13"/>
  <c r="F36" i="13"/>
  <c r="BB36" i="13"/>
  <c r="AL37" i="13"/>
  <c r="Z38" i="13"/>
  <c r="V39" i="13"/>
  <c r="AX40" i="13"/>
  <c r="AD41" i="13"/>
  <c r="J42" i="13"/>
  <c r="AP43" i="13"/>
  <c r="V44" i="13"/>
  <c r="AX45" i="13"/>
  <c r="AH46" i="13"/>
  <c r="V47" i="13"/>
  <c r="AX48" i="13"/>
  <c r="V49" i="13"/>
  <c r="AT50" i="13"/>
  <c r="V51" i="13"/>
  <c r="H56" i="2"/>
  <c r="I9" i="2"/>
  <c r="AR69" i="13"/>
  <c r="AB69" i="13"/>
  <c r="L69" i="13"/>
  <c r="AU69" i="13"/>
  <c r="AE69" i="13"/>
  <c r="O69" i="13"/>
  <c r="AS69" i="13"/>
  <c r="M69" i="13"/>
  <c r="Z69" i="13"/>
  <c r="AG69" i="13"/>
  <c r="N69" i="13"/>
  <c r="I69" i="13"/>
  <c r="BD77" i="13"/>
  <c r="AN77" i="13"/>
  <c r="X77" i="13"/>
  <c r="H77" i="13"/>
  <c r="AQ77" i="13"/>
  <c r="AA77" i="13"/>
  <c r="K77" i="13"/>
  <c r="AK77" i="13"/>
  <c r="AX77" i="13"/>
  <c r="R77" i="13"/>
  <c r="Q77" i="13"/>
  <c r="BE77" i="13"/>
  <c r="AL77" i="13"/>
  <c r="BB130" i="13"/>
  <c r="AL130" i="13"/>
  <c r="V130" i="13"/>
  <c r="F130" i="13"/>
  <c r="AK130" i="13"/>
  <c r="P130" i="13"/>
  <c r="AU130" i="13"/>
  <c r="Y130" i="13"/>
  <c r="BC130" i="13"/>
  <c r="L130" i="13"/>
  <c r="S130" i="13"/>
  <c r="G130" i="13"/>
  <c r="Q130" i="13"/>
  <c r="AZ61" i="13"/>
  <c r="AJ61" i="13"/>
  <c r="T61" i="13"/>
  <c r="BC61" i="13"/>
  <c r="AM61" i="13"/>
  <c r="W61" i="13"/>
  <c r="G61" i="13"/>
  <c r="AC61" i="13"/>
  <c r="AP61" i="13"/>
  <c r="J61" i="13"/>
  <c r="AT61" i="13"/>
  <c r="AO61" i="13"/>
  <c r="V61" i="13"/>
  <c r="AW117" i="13"/>
  <c r="AG117" i="13"/>
  <c r="Q117" i="13"/>
  <c r="AU117" i="13"/>
  <c r="Z117" i="13"/>
  <c r="BD117" i="13"/>
  <c r="AI117" i="13"/>
  <c r="N117" i="13"/>
  <c r="AA117" i="13"/>
  <c r="AR117" i="13"/>
  <c r="AQ117" i="13"/>
  <c r="BB117" i="13"/>
  <c r="BA133" i="13"/>
  <c r="AK133" i="13"/>
  <c r="U133" i="13"/>
  <c r="AZ133" i="13"/>
  <c r="AE133" i="13"/>
  <c r="J133" i="13"/>
  <c r="AN133" i="13"/>
  <c r="S133" i="13"/>
  <c r="AQ133" i="13"/>
  <c r="AX133" i="13"/>
  <c r="G133" i="13"/>
  <c r="AA133" i="13"/>
  <c r="L133" i="13"/>
  <c r="AP95" i="13"/>
  <c r="Z95" i="13"/>
  <c r="J95" i="13"/>
  <c r="AU95" i="13"/>
  <c r="Y95" i="13"/>
  <c r="BD95" i="13"/>
  <c r="AI95" i="13"/>
  <c r="M95" i="13"/>
  <c r="AA95" i="13"/>
  <c r="AG95" i="13"/>
  <c r="Q95" i="13"/>
  <c r="AW95" i="13"/>
  <c r="AQ95" i="13"/>
  <c r="AS109" i="13"/>
  <c r="AC109" i="13"/>
  <c r="M109" i="13"/>
  <c r="AR109" i="13"/>
  <c r="W109" i="13"/>
  <c r="BB109" i="13"/>
  <c r="AF109" i="13"/>
  <c r="K109" i="13"/>
  <c r="AD109" i="13"/>
  <c r="AJ109" i="13"/>
  <c r="T109" i="13"/>
  <c r="AZ109" i="13"/>
  <c r="AR65" i="13"/>
  <c r="AB65" i="13"/>
  <c r="L65" i="13"/>
  <c r="AU65" i="13"/>
  <c r="AE65" i="13"/>
  <c r="O65" i="13"/>
  <c r="AW65" i="13"/>
  <c r="Q65" i="13"/>
  <c r="AL65" i="13"/>
  <c r="F65" i="13"/>
  <c r="AX65" i="13"/>
  <c r="AC65" i="13"/>
  <c r="AV73" i="13"/>
  <c r="AF73" i="13"/>
  <c r="P73" i="13"/>
  <c r="AY73" i="13"/>
  <c r="AI73" i="13"/>
  <c r="S73" i="13"/>
  <c r="BE73" i="13"/>
  <c r="Y73" i="13"/>
  <c r="AT73" i="13"/>
  <c r="N73" i="13"/>
  <c r="U73" i="13"/>
  <c r="AS73" i="13"/>
  <c r="AP73" i="13"/>
  <c r="AX63" i="13"/>
  <c r="AH63" i="13"/>
  <c r="R63" i="13"/>
  <c r="BE63" i="13"/>
  <c r="AO63" i="13"/>
  <c r="Y63" i="13"/>
  <c r="I63" i="13"/>
  <c r="AE63" i="13"/>
  <c r="AZ63" i="13"/>
  <c r="T63" i="13"/>
  <c r="AY63" i="13"/>
  <c r="AP71" i="13"/>
  <c r="Z71" i="13"/>
  <c r="J71" i="13"/>
  <c r="AW71" i="13"/>
  <c r="AG71" i="13"/>
  <c r="Q71" i="13"/>
  <c r="AU71" i="13"/>
  <c r="O71" i="13"/>
  <c r="AJ71" i="13"/>
  <c r="S71" i="13"/>
  <c r="AX79" i="13"/>
  <c r="AH79" i="13"/>
  <c r="R79" i="13"/>
  <c r="BE79" i="13"/>
  <c r="AO79" i="13"/>
  <c r="Y79" i="13"/>
  <c r="I79" i="13"/>
  <c r="AE79" i="13"/>
  <c r="AZ79" i="13"/>
  <c r="T79" i="13"/>
  <c r="AY79" i="13"/>
  <c r="AR85" i="13"/>
  <c r="AB85" i="13"/>
  <c r="L85" i="13"/>
  <c r="AS85" i="13"/>
  <c r="W85" i="13"/>
  <c r="BB85" i="13"/>
  <c r="AG85" i="13"/>
  <c r="K85" i="13"/>
  <c r="AD85" i="13"/>
  <c r="AK85" i="13"/>
  <c r="AT85" i="13"/>
  <c r="AP87" i="13"/>
  <c r="Z87" i="13"/>
  <c r="J87" i="13"/>
  <c r="AR87" i="13"/>
  <c r="W87" i="13"/>
  <c r="BA87" i="13"/>
  <c r="AF87" i="13"/>
  <c r="K87" i="13"/>
  <c r="S87" i="13"/>
  <c r="AJ87" i="13"/>
  <c r="AS87" i="13"/>
  <c r="U108" i="13"/>
  <c r="AV128" i="13"/>
  <c r="AF128" i="13"/>
  <c r="P128" i="13"/>
  <c r="AW128" i="13"/>
  <c r="AA128" i="13"/>
  <c r="F128" i="13"/>
  <c r="AK128" i="13"/>
  <c r="O128" i="13"/>
  <c r="AH128" i="13"/>
  <c r="AO128" i="13"/>
  <c r="Y128" i="13"/>
  <c r="AW62" i="13"/>
  <c r="AG62" i="13"/>
  <c r="Q62" i="13"/>
  <c r="AZ62" i="13"/>
  <c r="AJ62" i="13"/>
  <c r="T62" i="13"/>
  <c r="AX62" i="13"/>
  <c r="R62" i="13"/>
  <c r="AM62" i="13"/>
  <c r="G62" i="13"/>
  <c r="H63" i="13"/>
  <c r="BE70" i="13"/>
  <c r="AO70" i="13"/>
  <c r="Y70" i="13"/>
  <c r="I70" i="13"/>
  <c r="AR70" i="13"/>
  <c r="AB70" i="13"/>
  <c r="L70" i="13"/>
  <c r="AH70" i="13"/>
  <c r="BC70" i="13"/>
  <c r="W70" i="13"/>
  <c r="AI70" i="13"/>
  <c r="AN71" i="13"/>
  <c r="AW78" i="13"/>
  <c r="AG78" i="13"/>
  <c r="Q78" i="13"/>
  <c r="AZ78" i="13"/>
  <c r="AJ78" i="13"/>
  <c r="T78" i="13"/>
  <c r="AX78" i="13"/>
  <c r="R78" i="13"/>
  <c r="AM78" i="13"/>
  <c r="G78" i="13"/>
  <c r="H79" i="13"/>
  <c r="J85" i="13"/>
  <c r="AE87" i="13"/>
  <c r="BD108" i="13"/>
  <c r="AN108" i="13"/>
  <c r="X108" i="13"/>
  <c r="H108" i="13"/>
  <c r="AM108" i="13"/>
  <c r="R108" i="13"/>
  <c r="AW108" i="13"/>
  <c r="AA108" i="13"/>
  <c r="F108" i="13"/>
  <c r="S108" i="13"/>
  <c r="Z108" i="13"/>
  <c r="BB110" i="13"/>
  <c r="AL110" i="13"/>
  <c r="V110" i="13"/>
  <c r="F110" i="13"/>
  <c r="AM110" i="13"/>
  <c r="Q110" i="13"/>
  <c r="AV110" i="13"/>
  <c r="AA110" i="13"/>
  <c r="AY110" i="13"/>
  <c r="H110" i="13"/>
  <c r="Y110" i="13"/>
  <c r="BD93" i="13"/>
  <c r="AN93" i="13"/>
  <c r="X93" i="13"/>
  <c r="H93" i="13"/>
  <c r="AK93" i="13"/>
  <c r="O93" i="13"/>
  <c r="AT93" i="13"/>
  <c r="Y93" i="13"/>
  <c r="AW93" i="13"/>
  <c r="F93" i="13"/>
  <c r="W93" i="13"/>
  <c r="AL62" i="13"/>
  <c r="AQ63" i="13"/>
  <c r="BB70" i="13"/>
  <c r="F78" i="13"/>
  <c r="K79" i="13"/>
  <c r="AI85" i="13"/>
  <c r="AW86" i="13"/>
  <c r="AG86" i="13"/>
  <c r="Q86" i="13"/>
  <c r="AX86" i="13"/>
  <c r="AB86" i="13"/>
  <c r="G86" i="13"/>
  <c r="AL86" i="13"/>
  <c r="P86" i="13"/>
  <c r="AN86" i="13"/>
  <c r="AU86" i="13"/>
  <c r="X86" i="13"/>
  <c r="BD87" i="13"/>
  <c r="AE108" i="13"/>
  <c r="AZ110" i="13"/>
  <c r="BE129" i="13"/>
  <c r="AO129" i="13"/>
  <c r="Y129" i="13"/>
  <c r="I129" i="13"/>
  <c r="AL129" i="13"/>
  <c r="P129" i="13"/>
  <c r="AU129" i="13"/>
  <c r="Z129" i="13"/>
  <c r="BC129" i="13"/>
  <c r="L129" i="13"/>
  <c r="S129" i="13"/>
  <c r="BE148" i="13"/>
  <c r="AO148" i="13"/>
  <c r="Y148" i="13"/>
  <c r="I148" i="13"/>
  <c r="AR148" i="13"/>
  <c r="AB148" i="13"/>
  <c r="L148" i="13"/>
  <c r="AH148" i="13"/>
  <c r="BC148" i="13"/>
  <c r="W148" i="13"/>
  <c r="AA148" i="13"/>
  <c r="V148" i="13"/>
  <c r="S148" i="13"/>
  <c r="M7" i="13"/>
  <c r="AC7" i="13"/>
  <c r="AS7" i="13"/>
  <c r="M8" i="13"/>
  <c r="AC8" i="13"/>
  <c r="AS8" i="13"/>
  <c r="M9" i="13"/>
  <c r="AC9" i="13"/>
  <c r="AS9" i="13"/>
  <c r="M10" i="13"/>
  <c r="AC10" i="13"/>
  <c r="AV10" i="13"/>
  <c r="P59" i="13"/>
  <c r="AV59" i="13"/>
  <c r="AS66" i="13"/>
  <c r="AC66" i="13"/>
  <c r="M66" i="13"/>
  <c r="AV66" i="13"/>
  <c r="AF66" i="13"/>
  <c r="P66" i="13"/>
  <c r="S66" i="13"/>
  <c r="AY66" i="13"/>
  <c r="AF67" i="13"/>
  <c r="BA74" i="13"/>
  <c r="AK74" i="13"/>
  <c r="U74" i="13"/>
  <c r="BD74" i="13"/>
  <c r="AN74" i="13"/>
  <c r="X74" i="13"/>
  <c r="H74" i="13"/>
  <c r="AI74" i="13"/>
  <c r="P75" i="13"/>
  <c r="AV75" i="13"/>
  <c r="AS82" i="13"/>
  <c r="AC82" i="13"/>
  <c r="M82" i="13"/>
  <c r="AV82" i="13"/>
  <c r="AF82" i="13"/>
  <c r="P82" i="13"/>
  <c r="S82" i="13"/>
  <c r="AY82" i="13"/>
  <c r="AF83" i="13"/>
  <c r="AZ89" i="13"/>
  <c r="AJ89" i="13"/>
  <c r="T89" i="13"/>
  <c r="BB89" i="13"/>
  <c r="AG89" i="13"/>
  <c r="K89" i="13"/>
  <c r="AP89" i="13"/>
  <c r="U89" i="13"/>
  <c r="Y89" i="13"/>
  <c r="BE90" i="13"/>
  <c r="AO90" i="13"/>
  <c r="Y90" i="13"/>
  <c r="I90" i="13"/>
  <c r="AL90" i="13"/>
  <c r="P90" i="13"/>
  <c r="AU90" i="13"/>
  <c r="Z90" i="13"/>
  <c r="N90" i="13"/>
  <c r="BD90" i="13"/>
  <c r="AP91" i="13"/>
  <c r="Z91" i="13"/>
  <c r="J91" i="13"/>
  <c r="AQ91" i="13"/>
  <c r="U91" i="13"/>
  <c r="AZ91" i="13"/>
  <c r="AE91" i="13"/>
  <c r="I91" i="13"/>
  <c r="AS91" i="13"/>
  <c r="AH94" i="13"/>
  <c r="AE101" i="13"/>
  <c r="AV112" i="13"/>
  <c r="AF112" i="13"/>
  <c r="P112" i="13"/>
  <c r="AW112" i="13"/>
  <c r="AA112" i="13"/>
  <c r="F112" i="13"/>
  <c r="AK112" i="13"/>
  <c r="O112" i="13"/>
  <c r="AI112" i="13"/>
  <c r="BA113" i="13"/>
  <c r="AK113" i="13"/>
  <c r="U113" i="13"/>
  <c r="BB113" i="13"/>
  <c r="AF113" i="13"/>
  <c r="K113" i="13"/>
  <c r="AP113" i="13"/>
  <c r="T113" i="13"/>
  <c r="X113" i="13"/>
  <c r="BB114" i="13"/>
  <c r="AL114" i="13"/>
  <c r="V114" i="13"/>
  <c r="F114" i="13"/>
  <c r="AK114" i="13"/>
  <c r="P114" i="13"/>
  <c r="AU114" i="13"/>
  <c r="Y114" i="13"/>
  <c r="M114" i="13"/>
  <c r="BD114" i="13"/>
  <c r="AS116" i="13"/>
  <c r="AP124" i="13"/>
  <c r="AP125" i="13"/>
  <c r="AO126" i="13"/>
  <c r="AM132" i="13"/>
  <c r="AM134" i="13"/>
  <c r="AX141" i="13"/>
  <c r="AH141" i="13"/>
  <c r="R141" i="13"/>
  <c r="BE141" i="13"/>
  <c r="AO141" i="13"/>
  <c r="Y141" i="13"/>
  <c r="I141" i="13"/>
  <c r="AE141" i="13"/>
  <c r="AZ141" i="13"/>
  <c r="T141" i="13"/>
  <c r="AY141" i="13"/>
  <c r="N7" i="13"/>
  <c r="AD7" i="13"/>
  <c r="AT7" i="13"/>
  <c r="N8" i="13"/>
  <c r="AD8" i="13"/>
  <c r="AT8" i="13"/>
  <c r="J9" i="13"/>
  <c r="Z9" i="13"/>
  <c r="AP9" i="13"/>
  <c r="AT10" i="13"/>
  <c r="J10" i="13"/>
  <c r="Z10" i="13"/>
  <c r="AR10" i="13"/>
  <c r="AZ116" i="13"/>
  <c r="AJ116" i="13"/>
  <c r="T116" i="13"/>
  <c r="BA116" i="13"/>
  <c r="AE116" i="13"/>
  <c r="J116" i="13"/>
  <c r="AO116" i="13"/>
  <c r="S116" i="13"/>
  <c r="AZ132" i="13"/>
  <c r="AJ132" i="13"/>
  <c r="T132" i="13"/>
  <c r="BA132" i="13"/>
  <c r="AE132" i="13"/>
  <c r="J132" i="13"/>
  <c r="AO132" i="13"/>
  <c r="S132" i="13"/>
  <c r="AX134" i="13"/>
  <c r="AH134" i="13"/>
  <c r="R134" i="13"/>
  <c r="BE134" i="13"/>
  <c r="AJ134" i="13"/>
  <c r="O134" i="13"/>
  <c r="AS134" i="13"/>
  <c r="X134" i="13"/>
  <c r="BE94" i="13"/>
  <c r="AO94" i="13"/>
  <c r="Y94" i="13"/>
  <c r="I94" i="13"/>
  <c r="AJ94" i="13"/>
  <c r="O94" i="13"/>
  <c r="AT94" i="13"/>
  <c r="X94" i="13"/>
  <c r="BE144" i="13"/>
  <c r="AO144" i="13"/>
  <c r="Y144" i="13"/>
  <c r="I144" i="13"/>
  <c r="AR144" i="13"/>
  <c r="AB144" i="13"/>
  <c r="L144" i="13"/>
  <c r="AL144" i="13"/>
  <c r="F144" i="13"/>
  <c r="AA144" i="13"/>
  <c r="AX59" i="13"/>
  <c r="AH59" i="13"/>
  <c r="R59" i="13"/>
  <c r="BE59" i="13"/>
  <c r="AO59" i="13"/>
  <c r="Y59" i="13"/>
  <c r="I59" i="13"/>
  <c r="AI59" i="13"/>
  <c r="AX67" i="13"/>
  <c r="AH67" i="13"/>
  <c r="R67" i="13"/>
  <c r="BE67" i="13"/>
  <c r="AO67" i="13"/>
  <c r="Y67" i="13"/>
  <c r="I67" i="13"/>
  <c r="AI67" i="13"/>
  <c r="AX75" i="13"/>
  <c r="AH75" i="13"/>
  <c r="R75" i="13"/>
  <c r="BE75" i="13"/>
  <c r="AO75" i="13"/>
  <c r="Y75" i="13"/>
  <c r="I75" i="13"/>
  <c r="AI75" i="13"/>
  <c r="AX83" i="13"/>
  <c r="AH83" i="13"/>
  <c r="R83" i="13"/>
  <c r="BE83" i="13"/>
  <c r="AO83" i="13"/>
  <c r="Y83" i="13"/>
  <c r="I83" i="13"/>
  <c r="AI83" i="13"/>
  <c r="P94" i="13"/>
  <c r="BD101" i="13"/>
  <c r="AN101" i="13"/>
  <c r="X101" i="13"/>
  <c r="H101" i="13"/>
  <c r="AM101" i="13"/>
  <c r="R101" i="13"/>
  <c r="AW101" i="13"/>
  <c r="AA101" i="13"/>
  <c r="F101" i="13"/>
  <c r="AT101" i="13"/>
  <c r="AA116" i="13"/>
  <c r="AZ124" i="13"/>
  <c r="AJ124" i="13"/>
  <c r="T124" i="13"/>
  <c r="BC124" i="13"/>
  <c r="AH124" i="13"/>
  <c r="M124" i="13"/>
  <c r="AQ124" i="13"/>
  <c r="V124" i="13"/>
  <c r="N124" i="13"/>
  <c r="BE124" i="13"/>
  <c r="AS125" i="13"/>
  <c r="AC125" i="13"/>
  <c r="M125" i="13"/>
  <c r="AR125" i="13"/>
  <c r="W125" i="13"/>
  <c r="BB125" i="13"/>
  <c r="AF125" i="13"/>
  <c r="K125" i="13"/>
  <c r="AI125" i="13"/>
  <c r="AX126" i="13"/>
  <c r="AH126" i="13"/>
  <c r="R126" i="13"/>
  <c r="BC126" i="13"/>
  <c r="AG126" i="13"/>
  <c r="L126" i="13"/>
  <c r="AQ126" i="13"/>
  <c r="U126" i="13"/>
  <c r="X126" i="13"/>
  <c r="K132" i="13"/>
  <c r="BB132" i="13"/>
  <c r="AQ134" i="13"/>
  <c r="AW140" i="13"/>
  <c r="AG140" i="13"/>
  <c r="Q140" i="13"/>
  <c r="AZ140" i="13"/>
  <c r="AJ140" i="13"/>
  <c r="T140" i="13"/>
  <c r="AX140" i="13"/>
  <c r="R140" i="13"/>
  <c r="AM140" i="13"/>
  <c r="G140" i="13"/>
  <c r="G144" i="13"/>
  <c r="R11" i="13"/>
  <c r="AH11" i="13"/>
  <c r="AX11" i="13"/>
  <c r="F12" i="13"/>
  <c r="V12" i="13"/>
  <c r="AL12" i="13"/>
  <c r="BB12" i="13"/>
  <c r="J13" i="13"/>
  <c r="Z13" i="13"/>
  <c r="AP13" i="13"/>
  <c r="J14" i="13"/>
  <c r="Z14" i="13"/>
  <c r="AP14" i="13"/>
  <c r="N15" i="13"/>
  <c r="AD15" i="13"/>
  <c r="AT15" i="13"/>
  <c r="J16" i="13"/>
  <c r="Z16" i="13"/>
  <c r="AP16" i="13"/>
  <c r="N17" i="13"/>
  <c r="AD17" i="13"/>
  <c r="AT17" i="13"/>
  <c r="N18" i="13"/>
  <c r="AD18" i="13"/>
  <c r="AT18" i="13"/>
  <c r="N19" i="13"/>
  <c r="AD19" i="13"/>
  <c r="AT19" i="13"/>
  <c r="J20" i="13"/>
  <c r="Z20" i="13"/>
  <c r="AP20" i="13"/>
  <c r="J21" i="13"/>
  <c r="Z21" i="13"/>
  <c r="AP21" i="13"/>
  <c r="J22" i="13"/>
  <c r="Z22" i="13"/>
  <c r="AP22" i="13"/>
  <c r="N23" i="13"/>
  <c r="AD23" i="13"/>
  <c r="AT23" i="13"/>
  <c r="J24" i="13"/>
  <c r="Z24" i="13"/>
  <c r="AP24" i="13"/>
  <c r="N25" i="13"/>
  <c r="AD25" i="13"/>
  <c r="AT25" i="13"/>
  <c r="N26" i="13"/>
  <c r="AD26" i="13"/>
  <c r="AT26" i="13"/>
  <c r="N27" i="13"/>
  <c r="AD27" i="13"/>
  <c r="AT27" i="13"/>
  <c r="R28" i="13"/>
  <c r="AH28" i="13"/>
  <c r="AX28" i="13"/>
  <c r="R29" i="13"/>
  <c r="AH29" i="13"/>
  <c r="AX29" i="13"/>
  <c r="R30" i="13"/>
  <c r="AH30" i="13"/>
  <c r="AX30" i="13"/>
  <c r="N31" i="13"/>
  <c r="AD31" i="13"/>
  <c r="AT31" i="13"/>
  <c r="R32" i="13"/>
  <c r="AH32" i="13"/>
  <c r="AX32" i="13"/>
  <c r="R33" i="13"/>
  <c r="AH33" i="13"/>
  <c r="AX33" i="13"/>
  <c r="R34" i="13"/>
  <c r="AH34" i="13"/>
  <c r="AX34" i="13"/>
  <c r="R35" i="13"/>
  <c r="AH35" i="13"/>
  <c r="AX35" i="13"/>
  <c r="R36" i="13"/>
  <c r="AH36" i="13"/>
  <c r="AX36" i="13"/>
  <c r="R37" i="13"/>
  <c r="AH37" i="13"/>
  <c r="AX37" i="13"/>
  <c r="F38" i="13"/>
  <c r="V38" i="13"/>
  <c r="AL38" i="13"/>
  <c r="BB38" i="13"/>
  <c r="R39" i="13"/>
  <c r="AH39" i="13"/>
  <c r="AX39" i="13"/>
  <c r="N40" i="13"/>
  <c r="AD40" i="13"/>
  <c r="AT40" i="13"/>
  <c r="J41" i="13"/>
  <c r="Z41" i="13"/>
  <c r="AP41" i="13"/>
  <c r="F42" i="13"/>
  <c r="V42" i="13"/>
  <c r="AL42" i="13"/>
  <c r="BB42" i="13"/>
  <c r="F43" i="13"/>
  <c r="V43" i="13"/>
  <c r="AL43" i="13"/>
  <c r="BB43" i="13"/>
  <c r="R44" i="13"/>
  <c r="AH44" i="13"/>
  <c r="AX44" i="13"/>
  <c r="N45" i="13"/>
  <c r="AD45" i="13"/>
  <c r="AT45" i="13"/>
  <c r="N46" i="13"/>
  <c r="AD46" i="13"/>
  <c r="AT46" i="13"/>
  <c r="R47" i="13"/>
  <c r="AH47" i="13"/>
  <c r="AX47" i="13"/>
  <c r="N48" i="13"/>
  <c r="AD48" i="13"/>
  <c r="AT48" i="13"/>
  <c r="R49" i="13"/>
  <c r="AH49" i="13"/>
  <c r="AX49" i="13"/>
  <c r="J50" i="13"/>
  <c r="Z50" i="13"/>
  <c r="AP50" i="13"/>
  <c r="R51" i="13"/>
  <c r="AH51" i="13"/>
  <c r="AX51" i="13"/>
  <c r="BD69" i="13"/>
  <c r="H69" i="13"/>
  <c r="AX69" i="13"/>
  <c r="Q69" i="13"/>
  <c r="AZ77" i="13"/>
  <c r="BC77" i="13"/>
  <c r="AC77" i="13"/>
  <c r="AO77" i="13"/>
  <c r="R130" i="13"/>
  <c r="K130" i="13"/>
  <c r="AR130" i="13"/>
  <c r="BD130" i="13"/>
  <c r="AV61" i="13"/>
  <c r="AF61" i="13"/>
  <c r="AY61" i="13"/>
  <c r="BA61" i="13"/>
  <c r="AW61" i="13"/>
  <c r="F61" i="13"/>
  <c r="M117" i="13"/>
  <c r="AY117" i="13"/>
  <c r="P117" i="13"/>
  <c r="AF117" i="13"/>
  <c r="Q133" i="13"/>
  <c r="BD133" i="13"/>
  <c r="AL133" i="13"/>
  <c r="AL95" i="13"/>
  <c r="AO95" i="13"/>
  <c r="AC95" i="13"/>
  <c r="W95" i="13"/>
  <c r="AU55" i="13"/>
  <c r="AZ55" i="13"/>
  <c r="Y109" i="13"/>
  <c r="R109" i="13"/>
  <c r="Z109" i="13"/>
  <c r="AN65" i="13"/>
  <c r="AA65" i="13"/>
  <c r="I65" i="13"/>
  <c r="AH65" i="13"/>
  <c r="L73" i="13"/>
  <c r="O73" i="13"/>
  <c r="AL73" i="13"/>
  <c r="AC73" i="13"/>
  <c r="N63" i="13"/>
  <c r="U63" i="13"/>
  <c r="AR63" i="13"/>
  <c r="F71" i="13"/>
  <c r="AM71" i="13"/>
  <c r="AT79" i="13"/>
  <c r="BA79" i="13"/>
  <c r="BC79" i="13"/>
  <c r="L79" i="13"/>
  <c r="X85" i="13"/>
  <c r="R85" i="13"/>
  <c r="F85" i="13"/>
  <c r="BB87" i="13"/>
  <c r="F87" i="13"/>
  <c r="AV87" i="13"/>
  <c r="G93" i="13"/>
  <c r="AB128" i="13"/>
  <c r="BA128" i="13"/>
  <c r="W128" i="13"/>
  <c r="AS62" i="13"/>
  <c r="P62" i="13"/>
  <c r="AE62" i="13"/>
  <c r="BA70" i="13"/>
  <c r="AN70" i="13"/>
  <c r="AU70" i="13"/>
  <c r="BD71" i="13"/>
  <c r="M78" i="13"/>
  <c r="P78" i="13"/>
  <c r="S78" i="13"/>
  <c r="AZ108" i="13"/>
  <c r="BC108" i="13"/>
  <c r="V108" i="13"/>
  <c r="O108" i="13"/>
  <c r="R110" i="13"/>
  <c r="L110" i="13"/>
  <c r="AN110" i="13"/>
  <c r="AJ93" i="13"/>
  <c r="AE93" i="13"/>
  <c r="AL93" i="13"/>
  <c r="F70" i="13"/>
  <c r="AA79" i="13"/>
  <c r="AC86" i="13"/>
  <c r="BB86" i="13"/>
  <c r="AD86" i="13"/>
  <c r="BA108" i="13"/>
  <c r="AK129" i="13"/>
  <c r="K129" i="13"/>
  <c r="AY129" i="13"/>
  <c r="AK148" i="13"/>
  <c r="X148" i="13"/>
  <c r="AU148" i="13"/>
  <c r="K148" i="13"/>
  <c r="AW7" i="13"/>
  <c r="AW8" i="13"/>
  <c r="AW9" i="13"/>
  <c r="BA10" i="13"/>
  <c r="AO66" i="13"/>
  <c r="AR66" i="13"/>
  <c r="AA66" i="13"/>
  <c r="AG74" i="13"/>
  <c r="T74" i="13"/>
  <c r="BE82" i="13"/>
  <c r="I82" i="13"/>
  <c r="L82" i="13"/>
  <c r="AV89" i="13"/>
  <c r="AW89" i="13"/>
  <c r="AK89" i="13"/>
  <c r="BA90" i="13"/>
  <c r="BB90" i="13"/>
  <c r="AP90" i="13"/>
  <c r="BB91" i="13"/>
  <c r="F91" i="13"/>
  <c r="AU91" i="13"/>
  <c r="BD91" i="13"/>
  <c r="AR112" i="13"/>
  <c r="AQ112" i="13"/>
  <c r="J112" i="13"/>
  <c r="AG113" i="13"/>
  <c r="AA113" i="13"/>
  <c r="AI113" i="13"/>
  <c r="R114" i="13"/>
  <c r="K114" i="13"/>
  <c r="J124" i="13"/>
  <c r="G132" i="13"/>
  <c r="AT141" i="13"/>
  <c r="AK141" i="13"/>
  <c r="W141" i="13"/>
  <c r="AH7" i="13"/>
  <c r="AD9" i="13"/>
  <c r="AV116" i="13"/>
  <c r="AU116" i="13"/>
  <c r="N116" i="13"/>
  <c r="P132" i="13"/>
  <c r="BE132" i="13"/>
  <c r="AD134" i="13"/>
  <c r="I134" i="13"/>
  <c r="BA94" i="13"/>
  <c r="AZ94" i="13"/>
  <c r="AN94" i="13"/>
  <c r="U144" i="13"/>
  <c r="H144" i="13"/>
  <c r="S144" i="13"/>
  <c r="N59" i="13"/>
  <c r="U59" i="13"/>
  <c r="AD67" i="13"/>
  <c r="BA67" i="13"/>
  <c r="AQ67" i="13"/>
  <c r="N75" i="13"/>
  <c r="U75" i="13"/>
  <c r="AT83" i="13"/>
  <c r="BA83" i="13"/>
  <c r="K83" i="13"/>
  <c r="AJ101" i="13"/>
  <c r="AH101" i="13"/>
  <c r="V101" i="13"/>
  <c r="AL116" i="13"/>
  <c r="P124" i="13"/>
  <c r="Q124" i="13"/>
  <c r="AO125" i="13"/>
  <c r="AM125" i="13"/>
  <c r="AA125" i="13"/>
  <c r="AT126" i="13"/>
  <c r="AW126" i="13"/>
  <c r="AK126" i="13"/>
  <c r="K134" i="13"/>
  <c r="M140" i="13"/>
  <c r="P140" i="13"/>
  <c r="AE140" i="13"/>
  <c r="BB11" i="13"/>
  <c r="AP12" i="13"/>
  <c r="AD13" i="13"/>
  <c r="N14" i="13"/>
  <c r="AX15" i="13"/>
  <c r="AT16" i="13"/>
  <c r="AH17" i="13"/>
  <c r="R18" i="13"/>
  <c r="AX19" i="13"/>
  <c r="AT20" i="13"/>
  <c r="AD21" i="13"/>
  <c r="N22" i="13"/>
  <c r="AX23" i="13"/>
  <c r="AT24" i="13"/>
  <c r="AH25" i="13"/>
  <c r="R26" i="13"/>
  <c r="R27" i="13"/>
  <c r="V28" i="13"/>
  <c r="F29" i="13"/>
  <c r="BB29" i="13"/>
  <c r="AL30" i="13"/>
  <c r="AH31" i="13"/>
  <c r="AL32" i="13"/>
  <c r="V33" i="13"/>
  <c r="AL34" i="13"/>
  <c r="V35" i="13"/>
  <c r="V36" i="13"/>
  <c r="F37" i="13"/>
  <c r="BB37" i="13"/>
  <c r="AP38" i="13"/>
  <c r="AL39" i="13"/>
  <c r="AH40" i="13"/>
  <c r="N41" i="13"/>
  <c r="AP42" i="13"/>
  <c r="Z43" i="13"/>
  <c r="F44" i="13"/>
  <c r="BB44" i="13"/>
  <c r="AH45" i="13"/>
  <c r="R46" i="13"/>
  <c r="F47" i="13"/>
  <c r="BB47" i="13"/>
  <c r="AH48" i="13"/>
  <c r="AL49" i="13"/>
  <c r="N50" i="13"/>
  <c r="AL51" i="13"/>
  <c r="BN51" i="13" l="1"/>
  <c r="BI50" i="13"/>
  <c r="BN49" i="13"/>
  <c r="BM48" i="13"/>
  <c r="BR47" i="13"/>
  <c r="BG47" i="13"/>
  <c r="E47" i="13"/>
  <c r="D47" i="13" s="1"/>
  <c r="BM45" i="13"/>
  <c r="BR44" i="13"/>
  <c r="BG44" i="13"/>
  <c r="E44" i="13"/>
  <c r="BK43" i="13"/>
  <c r="BO42" i="13"/>
  <c r="BI41" i="13"/>
  <c r="BM40" i="13"/>
  <c r="BN39" i="13"/>
  <c r="BO38" i="13"/>
  <c r="BR37" i="13"/>
  <c r="BG37" i="13"/>
  <c r="E37" i="13"/>
  <c r="BJ36" i="13"/>
  <c r="BJ35" i="13"/>
  <c r="BN34" i="13"/>
  <c r="BJ33" i="13"/>
  <c r="BN32" i="13"/>
  <c r="BM31" i="13"/>
  <c r="BN30" i="13"/>
  <c r="BR29" i="13"/>
  <c r="BG29" i="13"/>
  <c r="E29" i="13"/>
  <c r="BJ28" i="13"/>
  <c r="BM25" i="13"/>
  <c r="BP24" i="13"/>
  <c r="BQ23" i="13"/>
  <c r="BI22" i="13"/>
  <c r="BL21" i="13"/>
  <c r="BP20" i="13"/>
  <c r="BQ19" i="13"/>
  <c r="BM17" i="13"/>
  <c r="BP16" i="13"/>
  <c r="BQ15" i="13"/>
  <c r="BI14" i="13"/>
  <c r="BL13" i="13"/>
  <c r="BO12" i="13"/>
  <c r="BR11" i="13"/>
  <c r="BN126" i="13"/>
  <c r="BQ126" i="13"/>
  <c r="BL125" i="13"/>
  <c r="BO125" i="13"/>
  <c r="BN101" i="13"/>
  <c r="BR83" i="13"/>
  <c r="BI75" i="13"/>
  <c r="BR67" i="13"/>
  <c r="BI59" i="13"/>
  <c r="BJ144" i="13"/>
  <c r="BO94" i="13"/>
  <c r="BR94" i="13"/>
  <c r="BI116" i="13"/>
  <c r="AH52" i="13"/>
  <c r="BK141" i="13"/>
  <c r="E132" i="13"/>
  <c r="BG132" i="13"/>
  <c r="BH124" i="13"/>
  <c r="BL113" i="13"/>
  <c r="BH112" i="13"/>
  <c r="BG91" i="13"/>
  <c r="E91" i="13"/>
  <c r="BR90" i="13"/>
  <c r="BQ89" i="13"/>
  <c r="BL66" i="13"/>
  <c r="BR10" i="13"/>
  <c r="BQ9" i="13"/>
  <c r="BQ8" i="13"/>
  <c r="AW52" i="13"/>
  <c r="BQ7" i="13"/>
  <c r="BR108" i="13"/>
  <c r="BL79" i="13"/>
  <c r="E70" i="13"/>
  <c r="BG70" i="13"/>
  <c r="BN93" i="13"/>
  <c r="BO110" i="13"/>
  <c r="BI108" i="13"/>
  <c r="BJ78" i="13"/>
  <c r="BO70" i="13"/>
  <c r="BR70" i="13"/>
  <c r="BP62" i="13"/>
  <c r="BK128" i="13"/>
  <c r="BR128" i="13"/>
  <c r="BG87" i="13"/>
  <c r="E87" i="13"/>
  <c r="BG85" i="13"/>
  <c r="E85" i="13"/>
  <c r="BR79" i="13"/>
  <c r="BG71" i="13"/>
  <c r="E71" i="13"/>
  <c r="BI63" i="13"/>
  <c r="BL65" i="13"/>
  <c r="BO65" i="13"/>
  <c r="BK95" i="13"/>
  <c r="BM117" i="13"/>
  <c r="E61" i="13"/>
  <c r="BG61" i="13"/>
  <c r="BQ61" i="13"/>
  <c r="BR61" i="13"/>
  <c r="BM61" i="13"/>
  <c r="BQ51" i="13"/>
  <c r="BM51" i="13"/>
  <c r="BO50" i="13"/>
  <c r="BK50" i="13"/>
  <c r="BH50" i="13"/>
  <c r="BQ49" i="13"/>
  <c r="BM49" i="13"/>
  <c r="BP48" i="13"/>
  <c r="BL48" i="13"/>
  <c r="BI48" i="13"/>
  <c r="BQ47" i="13"/>
  <c r="BM47" i="13"/>
  <c r="BP46" i="13"/>
  <c r="BL46" i="13"/>
  <c r="BI46" i="13"/>
  <c r="BP45" i="13"/>
  <c r="BL45" i="13"/>
  <c r="BI45" i="13"/>
  <c r="BQ44" i="13"/>
  <c r="BM44" i="13"/>
  <c r="BR43" i="13"/>
  <c r="BN43" i="13"/>
  <c r="BJ43" i="13"/>
  <c r="BG43" i="13"/>
  <c r="E43" i="13"/>
  <c r="BR42" i="13"/>
  <c r="BN42" i="13"/>
  <c r="BJ42" i="13"/>
  <c r="BG42" i="13"/>
  <c r="E42" i="13"/>
  <c r="BO41" i="13"/>
  <c r="BK41" i="13"/>
  <c r="BH41" i="13"/>
  <c r="BP40" i="13"/>
  <c r="BL40" i="13"/>
  <c r="BI40" i="13"/>
  <c r="BQ39" i="13"/>
  <c r="BM39" i="13"/>
  <c r="BR38" i="13"/>
  <c r="BN38" i="13"/>
  <c r="BJ38" i="13"/>
  <c r="BG38" i="13"/>
  <c r="E38" i="13"/>
  <c r="BQ37" i="13"/>
  <c r="BM37" i="13"/>
  <c r="BQ36" i="13"/>
  <c r="BM36" i="13"/>
  <c r="BQ35" i="13"/>
  <c r="BM35" i="13"/>
  <c r="BQ34" i="13"/>
  <c r="BM34" i="13"/>
  <c r="BQ33" i="13"/>
  <c r="BM33" i="13"/>
  <c r="BQ32" i="13"/>
  <c r="BM32" i="13"/>
  <c r="BP31" i="13"/>
  <c r="BL31" i="13"/>
  <c r="BI31" i="13"/>
  <c r="BQ30" i="13"/>
  <c r="BM30" i="13"/>
  <c r="BQ29" i="13"/>
  <c r="BM29" i="13"/>
  <c r="BQ28" i="13"/>
  <c r="BM28" i="13"/>
  <c r="BP27" i="13"/>
  <c r="BL27" i="13"/>
  <c r="BI27" i="13"/>
  <c r="BP26" i="13"/>
  <c r="BL26" i="13"/>
  <c r="BI26" i="13"/>
  <c r="BP25" i="13"/>
  <c r="BL25" i="13"/>
  <c r="BI25" i="13"/>
  <c r="BO24" i="13"/>
  <c r="BK24" i="13"/>
  <c r="BH24" i="13"/>
  <c r="BP23" i="13"/>
  <c r="BL23" i="13"/>
  <c r="BI23" i="13"/>
  <c r="BO22" i="13"/>
  <c r="BK22" i="13"/>
  <c r="BH22" i="13"/>
  <c r="BO21" i="13"/>
  <c r="BK21" i="13"/>
  <c r="BH21" i="13"/>
  <c r="BO20" i="13"/>
  <c r="BK20" i="13"/>
  <c r="BH20" i="13"/>
  <c r="BP19" i="13"/>
  <c r="BL19" i="13"/>
  <c r="BI19" i="13"/>
  <c r="BP18" i="13"/>
  <c r="BL18" i="13"/>
  <c r="BI18" i="13"/>
  <c r="BP17" i="13"/>
  <c r="BL17" i="13"/>
  <c r="BI17" i="13"/>
  <c r="BO16" i="13"/>
  <c r="BK16" i="13"/>
  <c r="BH16" i="13"/>
  <c r="BP15" i="13"/>
  <c r="BL15" i="13"/>
  <c r="BI15" i="13"/>
  <c r="BO14" i="13"/>
  <c r="BK14" i="13"/>
  <c r="BH14" i="13"/>
  <c r="BO13" i="13"/>
  <c r="BK13" i="13"/>
  <c r="BH13" i="13"/>
  <c r="BR12" i="13"/>
  <c r="BN12" i="13"/>
  <c r="BJ12" i="13"/>
  <c r="BG12" i="13"/>
  <c r="E12" i="13"/>
  <c r="BQ11" i="13"/>
  <c r="BM11" i="13"/>
  <c r="E140" i="13"/>
  <c r="BG140" i="13"/>
  <c r="BN140" i="13"/>
  <c r="BQ140" i="13"/>
  <c r="BM125" i="13"/>
  <c r="BK125" i="13"/>
  <c r="BP125" i="13"/>
  <c r="BI124" i="13"/>
  <c r="BJ124" i="13"/>
  <c r="BN124" i="13"/>
  <c r="BL116" i="13"/>
  <c r="E101" i="13"/>
  <c r="BG101" i="13"/>
  <c r="BL101" i="13"/>
  <c r="BQ101" i="13"/>
  <c r="BO101" i="13"/>
  <c r="BL144" i="13"/>
  <c r="E144" i="13"/>
  <c r="BG144" i="13"/>
  <c r="BN94" i="13"/>
  <c r="BK134" i="13"/>
  <c r="BP134" i="13"/>
  <c r="BN134" i="13"/>
  <c r="BQ134" i="13"/>
  <c r="BJ132" i="13"/>
  <c r="BH132" i="13"/>
  <c r="BR132" i="13"/>
  <c r="BN132" i="13"/>
  <c r="BJ116" i="13"/>
  <c r="BH116" i="13"/>
  <c r="BR116" i="13"/>
  <c r="BN116" i="13"/>
  <c r="AR52" i="13"/>
  <c r="BH10" i="13"/>
  <c r="BP10" i="13"/>
  <c r="BH9" i="13"/>
  <c r="BI8" i="13"/>
  <c r="AT52" i="13"/>
  <c r="AD52" i="13"/>
  <c r="N52" i="13"/>
  <c r="BI7" i="13"/>
  <c r="BO141" i="13"/>
  <c r="BO126" i="13"/>
  <c r="BP116" i="13"/>
  <c r="BG114" i="13"/>
  <c r="E114" i="13"/>
  <c r="BK113" i="13"/>
  <c r="BJ113" i="13"/>
  <c r="BM113" i="13"/>
  <c r="BR113" i="13"/>
  <c r="BG112" i="13"/>
  <c r="E112" i="13"/>
  <c r="BL112" i="13"/>
  <c r="BQ112" i="13"/>
  <c r="BM112" i="13"/>
  <c r="BP91" i="13"/>
  <c r="BH91" i="13"/>
  <c r="BI90" i="13"/>
  <c r="BO90" i="13"/>
  <c r="BJ89" i="13"/>
  <c r="BN89" i="13"/>
  <c r="BM83" i="13"/>
  <c r="BJ82" i="13"/>
  <c r="BI82" i="13"/>
  <c r="BM82" i="13"/>
  <c r="BP82" i="13"/>
  <c r="E74" i="13"/>
  <c r="BG74" i="13"/>
  <c r="BK74" i="13"/>
  <c r="BO74" i="13"/>
  <c r="BR74" i="13"/>
  <c r="BM67" i="13"/>
  <c r="BJ66" i="13"/>
  <c r="BI66" i="13"/>
  <c r="BM66" i="13"/>
  <c r="BP66" i="13"/>
  <c r="AV52" i="13"/>
  <c r="BL10" i="13"/>
  <c r="BP9" i="13"/>
  <c r="BL9" i="13"/>
  <c r="BP8" i="13"/>
  <c r="BL8" i="13"/>
  <c r="AS52" i="13"/>
  <c r="BP7" i="13"/>
  <c r="AC52" i="13"/>
  <c r="BL7" i="13"/>
  <c r="M52" i="13"/>
  <c r="BJ148" i="13"/>
  <c r="BL148" i="13"/>
  <c r="BK148" i="13"/>
  <c r="BJ129" i="13"/>
  <c r="BO86" i="13"/>
  <c r="BQ86" i="13"/>
  <c r="E78" i="13"/>
  <c r="BG78" i="13"/>
  <c r="BK93" i="13"/>
  <c r="BG93" i="13"/>
  <c r="E93" i="13"/>
  <c r="BQ93" i="13"/>
  <c r="BO93" i="13"/>
  <c r="BL110" i="13"/>
  <c r="BG110" i="13"/>
  <c r="E110" i="13"/>
  <c r="BJ108" i="13"/>
  <c r="BG108" i="13"/>
  <c r="E108" i="13"/>
  <c r="BL108" i="13"/>
  <c r="BQ108" i="13"/>
  <c r="BO108" i="13"/>
  <c r="BH85" i="13"/>
  <c r="BN78" i="13"/>
  <c r="BQ78" i="13"/>
  <c r="BO71" i="13"/>
  <c r="BK70" i="13"/>
  <c r="BL70" i="13"/>
  <c r="BN62" i="13"/>
  <c r="BQ62" i="13"/>
  <c r="BG128" i="13"/>
  <c r="E128" i="13"/>
  <c r="BL128" i="13"/>
  <c r="BQ128" i="13"/>
  <c r="BM128" i="13"/>
  <c r="BP87" i="13"/>
  <c r="BN87" i="13"/>
  <c r="BJ87" i="13"/>
  <c r="BM87" i="13"/>
  <c r="BR87" i="13"/>
  <c r="BK87" i="13"/>
  <c r="BH87" i="13"/>
  <c r="BK85" i="13"/>
  <c r="BP85" i="13"/>
  <c r="BJ71" i="13"/>
  <c r="BN71" i="13"/>
  <c r="BM71" i="13"/>
  <c r="BV71" i="13" s="1"/>
  <c r="BQ71" i="13"/>
  <c r="BH71" i="13"/>
  <c r="BP73" i="13"/>
  <c r="BI73" i="13"/>
  <c r="BJ73" i="13"/>
  <c r="BM73" i="13"/>
  <c r="E65" i="13"/>
  <c r="BG65" i="13"/>
  <c r="BQ65" i="13"/>
  <c r="BN109" i="13"/>
  <c r="BM109" i="13"/>
  <c r="BK109" i="13"/>
  <c r="BP109" i="13"/>
  <c r="BQ95" i="13"/>
  <c r="BL95" i="13"/>
  <c r="BH95" i="13"/>
  <c r="BL133" i="13"/>
  <c r="E133" i="13"/>
  <c r="BG133" i="13"/>
  <c r="BJ133" i="13"/>
  <c r="BO133" i="13"/>
  <c r="BH133" i="13"/>
  <c r="BR133" i="13"/>
  <c r="BL117" i="13"/>
  <c r="BI117" i="13"/>
  <c r="BQ117" i="13"/>
  <c r="BH61" i="13"/>
  <c r="BK61" i="13"/>
  <c r="BN61" i="13"/>
  <c r="BJ130" i="13"/>
  <c r="BG130" i="13"/>
  <c r="E130" i="13"/>
  <c r="BL77" i="13"/>
  <c r="BO77" i="13"/>
  <c r="BI69" i="13"/>
  <c r="BP69" i="13"/>
  <c r="BJ51" i="13"/>
  <c r="BP50" i="13"/>
  <c r="BJ49" i="13"/>
  <c r="BQ48" i="13"/>
  <c r="BJ47" i="13"/>
  <c r="BM46" i="13"/>
  <c r="BQ45" i="13"/>
  <c r="BJ44" i="13"/>
  <c r="BO43" i="13"/>
  <c r="BH42" i="13"/>
  <c r="BL41" i="13"/>
  <c r="BQ40" i="13"/>
  <c r="BJ39" i="13"/>
  <c r="BK38" i="13"/>
  <c r="BN37" i="13"/>
  <c r="BR36" i="13"/>
  <c r="BG36" i="13"/>
  <c r="E36" i="13"/>
  <c r="BN35" i="13"/>
  <c r="BR34" i="13"/>
  <c r="BG34" i="13"/>
  <c r="E34" i="13"/>
  <c r="BN33" i="13"/>
  <c r="BR32" i="13"/>
  <c r="BG32" i="13"/>
  <c r="E32" i="13"/>
  <c r="BJ30" i="13"/>
  <c r="BN29" i="13"/>
  <c r="BR28" i="13"/>
  <c r="BG28" i="13"/>
  <c r="E28" i="13"/>
  <c r="BM27" i="13"/>
  <c r="BQ26" i="13"/>
  <c r="BL24" i="13"/>
  <c r="BM23" i="13"/>
  <c r="BP22" i="13"/>
  <c r="BI21" i="13"/>
  <c r="BL20" i="13"/>
  <c r="BM19" i="13"/>
  <c r="BQ18" i="13"/>
  <c r="BL16" i="13"/>
  <c r="BM15" i="13"/>
  <c r="BP14" i="13"/>
  <c r="BI13" i="13"/>
  <c r="BK12" i="13"/>
  <c r="BN11" i="13"/>
  <c r="BG11" i="13"/>
  <c r="E11" i="13"/>
  <c r="BK144" i="13"/>
  <c r="BH140" i="13"/>
  <c r="BM140" i="13"/>
  <c r="BR134" i="13"/>
  <c r="BI126" i="13"/>
  <c r="BI101" i="13"/>
  <c r="BJ101" i="13"/>
  <c r="BL94" i="13"/>
  <c r="BI83" i="13"/>
  <c r="BN75" i="13"/>
  <c r="BI67" i="13"/>
  <c r="BN59" i="13"/>
  <c r="BR144" i="13"/>
  <c r="BO134" i="13"/>
  <c r="BQ10" i="13"/>
  <c r="BI10" i="13"/>
  <c r="AX52" i="13"/>
  <c r="R52" i="13"/>
  <c r="BR141" i="13"/>
  <c r="BH125" i="13"/>
  <c r="BK114" i="13"/>
  <c r="BO114" i="13"/>
  <c r="BR114" i="13"/>
  <c r="BQ114" i="13"/>
  <c r="BN113" i="13"/>
  <c r="BQ113" i="13"/>
  <c r="BJ90" i="13"/>
  <c r="BM90" i="13"/>
  <c r="BL89" i="13"/>
  <c r="BM89" i="13"/>
  <c r="BK75" i="13"/>
  <c r="BH74" i="13"/>
  <c r="BQ74" i="13"/>
  <c r="BK59" i="13"/>
  <c r="AG52" i="13"/>
  <c r="BM7" i="13"/>
  <c r="E148" i="13"/>
  <c r="BG148" i="13"/>
  <c r="BR148" i="13"/>
  <c r="BR129" i="13"/>
  <c r="BN86" i="13"/>
  <c r="BM86" i="13"/>
  <c r="BP86" i="13"/>
  <c r="BR93" i="13"/>
  <c r="BN108" i="13"/>
  <c r="BP78" i="13"/>
  <c r="BI70" i="13"/>
  <c r="BJ62" i="13"/>
  <c r="BL85" i="13"/>
  <c r="BK79" i="13"/>
  <c r="BP71" i="13"/>
  <c r="BR63" i="13"/>
  <c r="E109" i="13"/>
  <c r="BG109" i="13"/>
  <c r="BG95" i="13"/>
  <c r="E95" i="13"/>
  <c r="BI133" i="13"/>
  <c r="BM130" i="13"/>
  <c r="BH77" i="13"/>
  <c r="BN77" i="13"/>
  <c r="BL69" i="13"/>
  <c r="BP51" i="13"/>
  <c r="BL51" i="13"/>
  <c r="BI51" i="13"/>
  <c r="BR50" i="13"/>
  <c r="BN50" i="13"/>
  <c r="BJ50" i="13"/>
  <c r="BG50" i="13"/>
  <c r="BT50" i="13" s="1"/>
  <c r="E50" i="13"/>
  <c r="D50" i="13" s="1"/>
  <c r="BP49" i="13"/>
  <c r="BL49" i="13"/>
  <c r="BI49" i="13"/>
  <c r="BO48" i="13"/>
  <c r="BK48" i="13"/>
  <c r="BH48" i="13"/>
  <c r="BP47" i="13"/>
  <c r="BL47" i="13"/>
  <c r="BI47" i="13"/>
  <c r="BO46" i="13"/>
  <c r="BK46" i="13"/>
  <c r="BH46" i="13"/>
  <c r="BO45" i="13"/>
  <c r="BK45" i="13"/>
  <c r="BH45" i="13"/>
  <c r="BP44" i="13"/>
  <c r="BL44" i="13"/>
  <c r="BI44" i="13"/>
  <c r="BQ43" i="13"/>
  <c r="BM43" i="13"/>
  <c r="BQ42" i="13"/>
  <c r="BM42" i="13"/>
  <c r="BR41" i="13"/>
  <c r="BN41" i="13"/>
  <c r="BJ41" i="13"/>
  <c r="BG41" i="13"/>
  <c r="BT41" i="13" s="1"/>
  <c r="E41" i="13"/>
  <c r="BO40" i="13"/>
  <c r="BK40" i="13"/>
  <c r="BH40" i="13"/>
  <c r="BP39" i="13"/>
  <c r="BL39" i="13"/>
  <c r="BI39" i="13"/>
  <c r="BQ38" i="13"/>
  <c r="BM38" i="13"/>
  <c r="BP37" i="13"/>
  <c r="BL37" i="13"/>
  <c r="BI37" i="13"/>
  <c r="BP36" i="13"/>
  <c r="BW36" i="13" s="1"/>
  <c r="BL36" i="13"/>
  <c r="BI36" i="13"/>
  <c r="BP35" i="13"/>
  <c r="BL35" i="13"/>
  <c r="BI35" i="13"/>
  <c r="BP34" i="13"/>
  <c r="BL34" i="13"/>
  <c r="BI34" i="13"/>
  <c r="BP33" i="13"/>
  <c r="BL33" i="13"/>
  <c r="BI33" i="13"/>
  <c r="BP32" i="13"/>
  <c r="BW32" i="13" s="1"/>
  <c r="BL32" i="13"/>
  <c r="BI32" i="13"/>
  <c r="BO31" i="13"/>
  <c r="BK31" i="13"/>
  <c r="BH31" i="13"/>
  <c r="BP30" i="13"/>
  <c r="BL30" i="13"/>
  <c r="BI30" i="13"/>
  <c r="BP29" i="13"/>
  <c r="BL29" i="13"/>
  <c r="BI29" i="13"/>
  <c r="BP28" i="13"/>
  <c r="BL28" i="13"/>
  <c r="BI28" i="13"/>
  <c r="BO27" i="13"/>
  <c r="BK27" i="13"/>
  <c r="BH27" i="13"/>
  <c r="BO26" i="13"/>
  <c r="BK26" i="13"/>
  <c r="BH26" i="13"/>
  <c r="BO25" i="13"/>
  <c r="BK25" i="13"/>
  <c r="BH25" i="13"/>
  <c r="BR24" i="13"/>
  <c r="BN24" i="13"/>
  <c r="BJ24" i="13"/>
  <c r="BG24" i="13"/>
  <c r="E24" i="13"/>
  <c r="BO23" i="13"/>
  <c r="BK23" i="13"/>
  <c r="BH23" i="13"/>
  <c r="BR22" i="13"/>
  <c r="BN22" i="13"/>
  <c r="BJ22" i="13"/>
  <c r="BG22" i="13"/>
  <c r="E22" i="13"/>
  <c r="BR21" i="13"/>
  <c r="BN21" i="13"/>
  <c r="BJ21" i="13"/>
  <c r="BG21" i="13"/>
  <c r="E21" i="13"/>
  <c r="BR20" i="13"/>
  <c r="BN20" i="13"/>
  <c r="BJ20" i="13"/>
  <c r="BG20" i="13"/>
  <c r="E20" i="13"/>
  <c r="BO19" i="13"/>
  <c r="BK19" i="13"/>
  <c r="BH19" i="13"/>
  <c r="BO18" i="13"/>
  <c r="BK18" i="13"/>
  <c r="BH18" i="13"/>
  <c r="BO17" i="13"/>
  <c r="BK17" i="13"/>
  <c r="BH17" i="13"/>
  <c r="BR16" i="13"/>
  <c r="BN16" i="13"/>
  <c r="BJ16" i="13"/>
  <c r="BG16" i="13"/>
  <c r="E16" i="13"/>
  <c r="BO15" i="13"/>
  <c r="BK15" i="13"/>
  <c r="BH15" i="13"/>
  <c r="BR14" i="13"/>
  <c r="BN14" i="13"/>
  <c r="BJ14" i="13"/>
  <c r="BG14" i="13"/>
  <c r="BT14" i="13" s="1"/>
  <c r="E14" i="13"/>
  <c r="BR13" i="13"/>
  <c r="BN13" i="13"/>
  <c r="BJ13" i="13"/>
  <c r="BG13" i="13"/>
  <c r="BT13" i="13" s="1"/>
  <c r="E13" i="13"/>
  <c r="BQ12" i="13"/>
  <c r="BM12" i="13"/>
  <c r="BP11" i="13"/>
  <c r="BL11" i="13"/>
  <c r="BI11" i="13"/>
  <c r="BO140" i="13"/>
  <c r="BR140" i="13"/>
  <c r="BM134" i="13"/>
  <c r="BL126" i="13"/>
  <c r="BG126" i="13"/>
  <c r="E126" i="13"/>
  <c r="BQ125" i="13"/>
  <c r="E124" i="13"/>
  <c r="BG124" i="13"/>
  <c r="BL124" i="13"/>
  <c r="BQ124" i="13"/>
  <c r="BO124" i="13"/>
  <c r="BR101" i="13"/>
  <c r="BK101" i="13"/>
  <c r="BP101" i="13"/>
  <c r="E94" i="13"/>
  <c r="BG94" i="13"/>
  <c r="BL83" i="13"/>
  <c r="BP83" i="13"/>
  <c r="BG83" i="13"/>
  <c r="E83" i="13"/>
  <c r="BL75" i="13"/>
  <c r="BP75" i="13"/>
  <c r="BG75" i="13"/>
  <c r="E75" i="13"/>
  <c r="BL67" i="13"/>
  <c r="BP67" i="13"/>
  <c r="BG67" i="13"/>
  <c r="E67" i="13"/>
  <c r="BL59" i="13"/>
  <c r="BP59" i="13"/>
  <c r="BG59" i="13"/>
  <c r="E59" i="13"/>
  <c r="BI144" i="13"/>
  <c r="BM144" i="13"/>
  <c r="BP144" i="13"/>
  <c r="BP94" i="13"/>
  <c r="BG134" i="13"/>
  <c r="E134" i="13"/>
  <c r="BP132" i="13"/>
  <c r="BK132" i="13"/>
  <c r="BO132" i="13"/>
  <c r="BO116" i="13"/>
  <c r="AM52" i="13"/>
  <c r="BG10" i="13"/>
  <c r="BT10" i="13" s="1"/>
  <c r="E10" i="13"/>
  <c r="BG9" i="13"/>
  <c r="E9" i="13"/>
  <c r="BH8" i="13"/>
  <c r="AP52" i="13"/>
  <c r="Z52" i="13"/>
  <c r="J52" i="13"/>
  <c r="BH7" i="13"/>
  <c r="BL141" i="13"/>
  <c r="BP141" i="13"/>
  <c r="BG141" i="13"/>
  <c r="E141" i="13"/>
  <c r="BL134" i="13"/>
  <c r="BP114" i="13"/>
  <c r="BH114" i="13"/>
  <c r="BI113" i="13"/>
  <c r="BO113" i="13"/>
  <c r="BJ112" i="13"/>
  <c r="BN112" i="13"/>
  <c r="BK94" i="13"/>
  <c r="BN91" i="13"/>
  <c r="BL91" i="13"/>
  <c r="BI91" i="13"/>
  <c r="BH90" i="13"/>
  <c r="BP90" i="13"/>
  <c r="BI89" i="13"/>
  <c r="BK89" i="13"/>
  <c r="BO89" i="13"/>
  <c r="BK83" i="13"/>
  <c r="BH82" i="13"/>
  <c r="BN82" i="13"/>
  <c r="BQ82" i="13"/>
  <c r="BO75" i="13"/>
  <c r="BL74" i="13"/>
  <c r="BK67" i="13"/>
  <c r="BH66" i="13"/>
  <c r="BN66" i="13"/>
  <c r="BQ66" i="13"/>
  <c r="BO59" i="13"/>
  <c r="AQ52" i="13"/>
  <c r="BK10" i="13"/>
  <c r="BO9" i="13"/>
  <c r="BK9" i="13"/>
  <c r="BO8" i="13"/>
  <c r="BK8" i="13"/>
  <c r="AO52" i="13"/>
  <c r="BO7" i="13"/>
  <c r="Y52" i="13"/>
  <c r="BK7" i="13"/>
  <c r="I52" i="13"/>
  <c r="BH148" i="13"/>
  <c r="BM148" i="13"/>
  <c r="BP148" i="13"/>
  <c r="BK129" i="13"/>
  <c r="BH129" i="13"/>
  <c r="BP129" i="13"/>
  <c r="BH108" i="13"/>
  <c r="BI86" i="13"/>
  <c r="BR86" i="13"/>
  <c r="BI85" i="13"/>
  <c r="BL63" i="13"/>
  <c r="BP110" i="13"/>
  <c r="BN110" i="13"/>
  <c r="BJ110" i="13"/>
  <c r="BU110" i="13" s="1"/>
  <c r="BM110" i="13"/>
  <c r="BV110" i="13" s="1"/>
  <c r="BR110" i="13"/>
  <c r="BK110" i="13"/>
  <c r="BH110" i="13"/>
  <c r="BK108" i="13"/>
  <c r="BP108" i="13"/>
  <c r="BI78" i="13"/>
  <c r="BO78" i="13"/>
  <c r="BR78" i="13"/>
  <c r="BJ70" i="13"/>
  <c r="BH70" i="13"/>
  <c r="BM70" i="13"/>
  <c r="BP70" i="13"/>
  <c r="BI62" i="13"/>
  <c r="BO62" i="13"/>
  <c r="BR62" i="13"/>
  <c r="BP128" i="13"/>
  <c r="BN128" i="13"/>
  <c r="BQ87" i="13"/>
  <c r="BI87" i="13"/>
  <c r="BM85" i="13"/>
  <c r="BP79" i="13"/>
  <c r="BG79" i="13"/>
  <c r="E79" i="13"/>
  <c r="BK71" i="13"/>
  <c r="BR71" i="13"/>
  <c r="BI71" i="13"/>
  <c r="BP63" i="13"/>
  <c r="BG63" i="13"/>
  <c r="E63" i="13"/>
  <c r="BH65" i="13"/>
  <c r="BK73" i="13"/>
  <c r="BN73" i="13"/>
  <c r="BP65" i="13"/>
  <c r="BI65" i="13"/>
  <c r="BJ65" i="13"/>
  <c r="BM65" i="13"/>
  <c r="BI109" i="13"/>
  <c r="BO109" i="13"/>
  <c r="BQ109" i="13"/>
  <c r="BJ95" i="13"/>
  <c r="BU95" i="13" s="1"/>
  <c r="BO95" i="13"/>
  <c r="BI95" i="13"/>
  <c r="BN133" i="13"/>
  <c r="BJ117" i="13"/>
  <c r="BO117" i="13"/>
  <c r="BH117" i="13"/>
  <c r="BR117" i="13"/>
  <c r="BL61" i="13"/>
  <c r="BO61" i="13"/>
  <c r="BP130" i="13"/>
  <c r="BK130" i="13"/>
  <c r="BH130" i="13"/>
  <c r="BI77" i="13"/>
  <c r="BP77" i="13"/>
  <c r="BQ69" i="13"/>
  <c r="BR69" i="13"/>
  <c r="BJ69" i="13"/>
  <c r="BM69" i="13"/>
  <c r="BR51" i="13"/>
  <c r="BG51" i="13"/>
  <c r="E51" i="13"/>
  <c r="BL50" i="13"/>
  <c r="BR49" i="13"/>
  <c r="BG49" i="13"/>
  <c r="BT49" i="13" s="1"/>
  <c r="E49" i="13"/>
  <c r="D49" i="13" s="1"/>
  <c r="BN47" i="13"/>
  <c r="BQ46" i="13"/>
  <c r="BN44" i="13"/>
  <c r="BH43" i="13"/>
  <c r="BK42" i="13"/>
  <c r="BP41" i="13"/>
  <c r="BR39" i="13"/>
  <c r="BG39" i="13"/>
  <c r="E39" i="13"/>
  <c r="BH38" i="13"/>
  <c r="BJ37" i="13"/>
  <c r="BN36" i="13"/>
  <c r="BR35" i="13"/>
  <c r="BG35" i="13"/>
  <c r="E35" i="13"/>
  <c r="BJ34" i="13"/>
  <c r="BR33" i="13"/>
  <c r="BG33" i="13"/>
  <c r="E33" i="13"/>
  <c r="BJ32" i="13"/>
  <c r="BQ31" i="13"/>
  <c r="BR30" i="13"/>
  <c r="BG30" i="13"/>
  <c r="E30" i="13"/>
  <c r="BJ29" i="13"/>
  <c r="BN28" i="13"/>
  <c r="BQ27" i="13"/>
  <c r="BM26" i="13"/>
  <c r="BQ25" i="13"/>
  <c r="BI24" i="13"/>
  <c r="BL22" i="13"/>
  <c r="BP21" i="13"/>
  <c r="BI20" i="13"/>
  <c r="BM18" i="13"/>
  <c r="BQ17" i="13"/>
  <c r="BI16" i="13"/>
  <c r="BL14" i="13"/>
  <c r="BP13" i="13"/>
  <c r="BH12" i="13"/>
  <c r="BJ11" i="13"/>
  <c r="BJ140" i="13"/>
  <c r="BP140" i="13"/>
  <c r="E125" i="13"/>
  <c r="BG125" i="13"/>
  <c r="BM124" i="13"/>
  <c r="BV124" i="13" s="1"/>
  <c r="BN83" i="13"/>
  <c r="BR75" i="13"/>
  <c r="BN67" i="13"/>
  <c r="BR59" i="13"/>
  <c r="BO144" i="13"/>
  <c r="BJ94" i="13"/>
  <c r="BU94" i="13" s="1"/>
  <c r="BH94" i="13"/>
  <c r="BJ134" i="13"/>
  <c r="BI134" i="13"/>
  <c r="BI132" i="13"/>
  <c r="BM132" i="13"/>
  <c r="BM116" i="13"/>
  <c r="BO10" i="13"/>
  <c r="BI9" i="13"/>
  <c r="BI141" i="13"/>
  <c r="BI140" i="13"/>
  <c r="BJ114" i="13"/>
  <c r="BM114" i="13"/>
  <c r="E113" i="13"/>
  <c r="BG113" i="13"/>
  <c r="BP112" i="13"/>
  <c r="BR112" i="13"/>
  <c r="BK90" i="13"/>
  <c r="BG89" i="13"/>
  <c r="E89" i="13"/>
  <c r="BO83" i="13"/>
  <c r="BL82" i="13"/>
  <c r="BN74" i="13"/>
  <c r="BO67" i="13"/>
  <c r="BM10" i="13"/>
  <c r="BM9" i="13"/>
  <c r="BM8" i="13"/>
  <c r="Q52" i="13"/>
  <c r="BI148" i="13"/>
  <c r="BO148" i="13"/>
  <c r="BM129" i="13"/>
  <c r="BI128" i="13"/>
  <c r="BH86" i="13"/>
  <c r="BK86" i="13"/>
  <c r="BJ93" i="13"/>
  <c r="BH93" i="13"/>
  <c r="BH78" i="13"/>
  <c r="BM78" i="13"/>
  <c r="BH62" i="13"/>
  <c r="BM62" i="13"/>
  <c r="BH128" i="13"/>
  <c r="BL87" i="13"/>
  <c r="BJ85" i="13"/>
  <c r="BQ85" i="13"/>
  <c r="BO85" i="13"/>
  <c r="BI79" i="13"/>
  <c r="BK63" i="13"/>
  <c r="E73" i="13"/>
  <c r="BG73" i="13"/>
  <c r="BQ73" i="13"/>
  <c r="BR65" i="13"/>
  <c r="BJ109" i="13"/>
  <c r="BL109" i="13"/>
  <c r="BR95" i="13"/>
  <c r="BM133" i="13"/>
  <c r="BQ133" i="13"/>
  <c r="BP117" i="13"/>
  <c r="BW117" i="13" s="1"/>
  <c r="BJ61" i="13"/>
  <c r="BR130" i="13"/>
  <c r="BK77" i="13"/>
  <c r="E69" i="13"/>
  <c r="BG69" i="13"/>
  <c r="BO69" i="13"/>
  <c r="BO51" i="13"/>
  <c r="BK51" i="13"/>
  <c r="BH51" i="13"/>
  <c r="BQ50" i="13"/>
  <c r="BM50" i="13"/>
  <c r="BO49" i="13"/>
  <c r="BK49" i="13"/>
  <c r="BH49" i="13"/>
  <c r="BR48" i="13"/>
  <c r="BN48" i="13"/>
  <c r="BJ48" i="13"/>
  <c r="BG48" i="13"/>
  <c r="BT48" i="13" s="1"/>
  <c r="E48" i="13"/>
  <c r="D48" i="13" s="1"/>
  <c r="BO47" i="13"/>
  <c r="BK47" i="13"/>
  <c r="BH47" i="13"/>
  <c r="BR46" i="13"/>
  <c r="BN46" i="13"/>
  <c r="BJ46" i="13"/>
  <c r="BG46" i="13"/>
  <c r="E46" i="13"/>
  <c r="BR45" i="13"/>
  <c r="BN45" i="13"/>
  <c r="BJ45" i="13"/>
  <c r="BU45" i="13" s="1"/>
  <c r="BG45" i="13"/>
  <c r="BT45" i="13" s="1"/>
  <c r="E45" i="13"/>
  <c r="BO44" i="13"/>
  <c r="BK44" i="13"/>
  <c r="BH44" i="13"/>
  <c r="BP43" i="13"/>
  <c r="BW43" i="13" s="1"/>
  <c r="BL43" i="13"/>
  <c r="BI43" i="13"/>
  <c r="BP42" i="13"/>
  <c r="BW42" i="13" s="1"/>
  <c r="BL42" i="13"/>
  <c r="BI42" i="13"/>
  <c r="BQ41" i="13"/>
  <c r="BM41" i="13"/>
  <c r="BR40" i="13"/>
  <c r="BN40" i="13"/>
  <c r="BJ40" i="13"/>
  <c r="BG40" i="13"/>
  <c r="BT40" i="13" s="1"/>
  <c r="E40" i="13"/>
  <c r="BO39" i="13"/>
  <c r="BK39" i="13"/>
  <c r="BH39" i="13"/>
  <c r="BP38" i="13"/>
  <c r="BL38" i="13"/>
  <c r="BI38" i="13"/>
  <c r="BO37" i="13"/>
  <c r="BK37" i="13"/>
  <c r="BH37" i="13"/>
  <c r="BO36" i="13"/>
  <c r="BK36" i="13"/>
  <c r="BH36" i="13"/>
  <c r="BO35" i="13"/>
  <c r="BK35" i="13"/>
  <c r="BH35" i="13"/>
  <c r="BO34" i="13"/>
  <c r="BK34" i="13"/>
  <c r="BH34" i="13"/>
  <c r="BO33" i="13"/>
  <c r="BK33" i="13"/>
  <c r="BH33" i="13"/>
  <c r="BO32" i="13"/>
  <c r="BK32" i="13"/>
  <c r="BH32" i="13"/>
  <c r="BR31" i="13"/>
  <c r="BN31" i="13"/>
  <c r="BJ31" i="13"/>
  <c r="BU31" i="13" s="1"/>
  <c r="BG31" i="13"/>
  <c r="E31" i="13"/>
  <c r="BO30" i="13"/>
  <c r="BK30" i="13"/>
  <c r="BH30" i="13"/>
  <c r="BO29" i="13"/>
  <c r="BK29" i="13"/>
  <c r="BH29" i="13"/>
  <c r="BO28" i="13"/>
  <c r="BK28" i="13"/>
  <c r="BH28" i="13"/>
  <c r="BR27" i="13"/>
  <c r="BN27" i="13"/>
  <c r="BJ27" i="13"/>
  <c r="BG27" i="13"/>
  <c r="E27" i="13"/>
  <c r="BR26" i="13"/>
  <c r="BN26" i="13"/>
  <c r="BJ26" i="13"/>
  <c r="BU26" i="13" s="1"/>
  <c r="BG26" i="13"/>
  <c r="BT26" i="13" s="1"/>
  <c r="E26" i="13"/>
  <c r="BR25" i="13"/>
  <c r="BN25" i="13"/>
  <c r="BJ25" i="13"/>
  <c r="BU25" i="13" s="1"/>
  <c r="BG25" i="13"/>
  <c r="BT25" i="13" s="1"/>
  <c r="E25" i="13"/>
  <c r="BQ24" i="13"/>
  <c r="BM24" i="13"/>
  <c r="BR23" i="13"/>
  <c r="BN23" i="13"/>
  <c r="BJ23" i="13"/>
  <c r="BU23" i="13" s="1"/>
  <c r="BG23" i="13"/>
  <c r="E23" i="13"/>
  <c r="BQ22" i="13"/>
  <c r="BM22" i="13"/>
  <c r="BQ21" i="13"/>
  <c r="BM21" i="13"/>
  <c r="BQ20" i="13"/>
  <c r="BM20" i="13"/>
  <c r="BV20" i="13" s="1"/>
  <c r="BR19" i="13"/>
  <c r="BN19" i="13"/>
  <c r="BJ19" i="13"/>
  <c r="BG19" i="13"/>
  <c r="E19" i="13"/>
  <c r="BR18" i="13"/>
  <c r="BN18" i="13"/>
  <c r="BJ18" i="13"/>
  <c r="BU18" i="13" s="1"/>
  <c r="BG18" i="13"/>
  <c r="BT18" i="13" s="1"/>
  <c r="E18" i="13"/>
  <c r="BR17" i="13"/>
  <c r="BN17" i="13"/>
  <c r="BJ17" i="13"/>
  <c r="BU17" i="13" s="1"/>
  <c r="BG17" i="13"/>
  <c r="BT17" i="13" s="1"/>
  <c r="E17" i="13"/>
  <c r="BQ16" i="13"/>
  <c r="BM16" i="13"/>
  <c r="BR15" i="13"/>
  <c r="BN15" i="13"/>
  <c r="BJ15" i="13"/>
  <c r="BU15" i="13" s="1"/>
  <c r="BG15" i="13"/>
  <c r="E15" i="13"/>
  <c r="BQ14" i="13"/>
  <c r="BM14" i="13"/>
  <c r="BQ13" i="13"/>
  <c r="BM13" i="13"/>
  <c r="BP12" i="13"/>
  <c r="BL12" i="13"/>
  <c r="BI12" i="13"/>
  <c r="BO11" i="13"/>
  <c r="BK11" i="13"/>
  <c r="BH11" i="13"/>
  <c r="BK140" i="13"/>
  <c r="BL140" i="13"/>
  <c r="BP126" i="13"/>
  <c r="BM126" i="13"/>
  <c r="BR126" i="13"/>
  <c r="BK126" i="13"/>
  <c r="BH126" i="13"/>
  <c r="BI125" i="13"/>
  <c r="BN125" i="13"/>
  <c r="BR125" i="13"/>
  <c r="BR124" i="13"/>
  <c r="BK124" i="13"/>
  <c r="BP124" i="13"/>
  <c r="BQ116" i="13"/>
  <c r="BG116" i="13"/>
  <c r="E116" i="13"/>
  <c r="BM101" i="13"/>
  <c r="BV101" i="13" s="1"/>
  <c r="BJ83" i="13"/>
  <c r="BU83" i="13" s="1"/>
  <c r="BQ83" i="13"/>
  <c r="BH83" i="13"/>
  <c r="BJ75" i="13"/>
  <c r="BU75" i="13" s="1"/>
  <c r="BQ75" i="13"/>
  <c r="BH75" i="13"/>
  <c r="BJ67" i="13"/>
  <c r="BU67" i="13" s="1"/>
  <c r="BQ67" i="13"/>
  <c r="BH67" i="13"/>
  <c r="BJ59" i="13"/>
  <c r="BQ59" i="13"/>
  <c r="BH59" i="13"/>
  <c r="BH144" i="13"/>
  <c r="BN144" i="13"/>
  <c r="BQ144" i="13"/>
  <c r="BI94" i="13"/>
  <c r="BM94" i="13"/>
  <c r="BQ94" i="13"/>
  <c r="BH134" i="13"/>
  <c r="BQ132" i="13"/>
  <c r="BL132" i="13"/>
  <c r="BC52" i="13"/>
  <c r="BG8" i="13"/>
  <c r="BT8" i="13" s="1"/>
  <c r="E8" i="13"/>
  <c r="BB52" i="13"/>
  <c r="AL52" i="13"/>
  <c r="V52" i="13"/>
  <c r="BG7" i="13"/>
  <c r="BT7" i="13" s="1"/>
  <c r="E7" i="13"/>
  <c r="F52" i="13"/>
  <c r="BJ141" i="13"/>
  <c r="BN141" i="13"/>
  <c r="BM141" i="13"/>
  <c r="BQ141" i="13"/>
  <c r="BH141" i="13"/>
  <c r="BJ126" i="13"/>
  <c r="BU126" i="13" s="1"/>
  <c r="BJ125" i="13"/>
  <c r="BK116" i="13"/>
  <c r="BN114" i="13"/>
  <c r="BL114" i="13"/>
  <c r="BI114" i="13"/>
  <c r="BH113" i="13"/>
  <c r="BP113" i="13"/>
  <c r="BI112" i="13"/>
  <c r="BK112" i="13"/>
  <c r="BO112" i="13"/>
  <c r="BH101" i="13"/>
  <c r="BK91" i="13"/>
  <c r="BJ91" i="13"/>
  <c r="BO91" i="13"/>
  <c r="BM91" i="13"/>
  <c r="BR91" i="13"/>
  <c r="BQ91" i="13"/>
  <c r="BN90" i="13"/>
  <c r="E90" i="13"/>
  <c r="BG90" i="13"/>
  <c r="BT90" i="13" s="1"/>
  <c r="BL90" i="13"/>
  <c r="BQ90" i="13"/>
  <c r="BP89" i="13"/>
  <c r="BH89" i="13"/>
  <c r="BR89" i="13"/>
  <c r="E82" i="13"/>
  <c r="BG82" i="13"/>
  <c r="BK82" i="13"/>
  <c r="BO82" i="13"/>
  <c r="BR82" i="13"/>
  <c r="BM75" i="13"/>
  <c r="BJ74" i="13"/>
  <c r="BI74" i="13"/>
  <c r="BM74" i="13"/>
  <c r="BP74" i="13"/>
  <c r="BG66" i="13"/>
  <c r="BT66" i="13" s="1"/>
  <c r="E66" i="13"/>
  <c r="BK66" i="13"/>
  <c r="BO66" i="13"/>
  <c r="BR66" i="13"/>
  <c r="BM59" i="13"/>
  <c r="BV59" i="13" s="1"/>
  <c r="BN10" i="13"/>
  <c r="BJ10" i="13"/>
  <c r="BU10" i="13" s="1"/>
  <c r="BR9" i="13"/>
  <c r="BN9" i="13"/>
  <c r="BJ9" i="13"/>
  <c r="BR8" i="13"/>
  <c r="BN8" i="13"/>
  <c r="BJ8" i="13"/>
  <c r="BU8" i="13" s="1"/>
  <c r="BR7" i="13"/>
  <c r="BA52" i="13"/>
  <c r="AK52" i="13"/>
  <c r="BN7" i="13"/>
  <c r="U52" i="13"/>
  <c r="BJ7" i="13"/>
  <c r="BU7" i="13" s="1"/>
  <c r="BN148" i="13"/>
  <c r="BQ148" i="13"/>
  <c r="BO129" i="13"/>
  <c r="BI129" i="13"/>
  <c r="BN129" i="13"/>
  <c r="E129" i="13"/>
  <c r="BG129" i="13"/>
  <c r="BL129" i="13"/>
  <c r="BQ129" i="13"/>
  <c r="BJ86" i="13"/>
  <c r="E86" i="13"/>
  <c r="BG86" i="13"/>
  <c r="BL86" i="13"/>
  <c r="BL71" i="13"/>
  <c r="E62" i="13"/>
  <c r="BG62" i="13"/>
  <c r="BP93" i="13"/>
  <c r="BL93" i="13"/>
  <c r="BI93" i="13"/>
  <c r="BM93" i="13"/>
  <c r="BQ110" i="13"/>
  <c r="BI110" i="13"/>
  <c r="BM108" i="13"/>
  <c r="BR85" i="13"/>
  <c r="BO79" i="13"/>
  <c r="BK78" i="13"/>
  <c r="BL78" i="13"/>
  <c r="BN70" i="13"/>
  <c r="BQ70" i="13"/>
  <c r="BO63" i="13"/>
  <c r="BK62" i="13"/>
  <c r="BL62" i="13"/>
  <c r="BJ128" i="13"/>
  <c r="BU128" i="13" s="1"/>
  <c r="BO128" i="13"/>
  <c r="BO87" i="13"/>
  <c r="BN85" i="13"/>
  <c r="BJ79" i="13"/>
  <c r="BU79" i="13" s="1"/>
  <c r="BN79" i="13"/>
  <c r="BM79" i="13"/>
  <c r="BQ79" i="13"/>
  <c r="BH79" i="13"/>
  <c r="BJ63" i="13"/>
  <c r="BU63" i="13" s="1"/>
  <c r="BN63" i="13"/>
  <c r="BM63" i="13"/>
  <c r="BQ63" i="13"/>
  <c r="BH63" i="13"/>
  <c r="BR73" i="13"/>
  <c r="BH73" i="13"/>
  <c r="BL73" i="13"/>
  <c r="BO73" i="13"/>
  <c r="BK65" i="13"/>
  <c r="BN65" i="13"/>
  <c r="BH109" i="13"/>
  <c r="BR109" i="13"/>
  <c r="BM95" i="13"/>
  <c r="BP95" i="13"/>
  <c r="BN95" i="13"/>
  <c r="BK133" i="13"/>
  <c r="BP133" i="13"/>
  <c r="BK117" i="13"/>
  <c r="E117" i="13"/>
  <c r="BG117" i="13"/>
  <c r="BN117" i="13"/>
  <c r="BI61" i="13"/>
  <c r="BP61" i="13"/>
  <c r="BQ130" i="13"/>
  <c r="BO130" i="13"/>
  <c r="BN130" i="13"/>
  <c r="BL130" i="13"/>
  <c r="BI130" i="13"/>
  <c r="E77" i="13"/>
  <c r="BG77" i="13"/>
  <c r="BQ77" i="13"/>
  <c r="BR77" i="13"/>
  <c r="BJ77" i="13"/>
  <c r="BM77" i="13"/>
  <c r="BV77" i="13" s="1"/>
  <c r="BH69" i="13"/>
  <c r="BK69" i="13"/>
  <c r="BN69" i="13"/>
  <c r="BC371" i="12"/>
  <c r="BC139" i="12"/>
  <c r="W371" i="12"/>
  <c r="W139" i="12"/>
  <c r="G371" i="12"/>
  <c r="G139" i="12"/>
  <c r="AZ373" i="12"/>
  <c r="AZ273" i="12"/>
  <c r="AZ271" i="12"/>
  <c r="AZ269" i="12"/>
  <c r="AZ267" i="12"/>
  <c r="AZ265" i="12"/>
  <c r="AZ263" i="12"/>
  <c r="AZ260" i="12"/>
  <c r="AZ258" i="12"/>
  <c r="AZ255" i="12"/>
  <c r="AZ253" i="12"/>
  <c r="AZ250" i="12"/>
  <c r="AZ247" i="12"/>
  <c r="AZ245" i="12"/>
  <c r="AZ242" i="12"/>
  <c r="AZ240" i="12"/>
  <c r="AZ237" i="12"/>
  <c r="AZ235" i="12"/>
  <c r="AZ232" i="12"/>
  <c r="AZ230" i="12"/>
  <c r="AZ228" i="12"/>
  <c r="AZ225" i="12"/>
  <c r="AZ223" i="12"/>
  <c r="AZ221" i="12"/>
  <c r="AZ262" i="12"/>
  <c r="AZ259" i="12"/>
  <c r="AZ254" i="12"/>
  <c r="AZ249" i="12"/>
  <c r="AZ243" i="12"/>
  <c r="AZ239" i="12"/>
  <c r="AZ233" i="12"/>
  <c r="AZ229" i="12"/>
  <c r="AZ224" i="12"/>
  <c r="AZ266" i="12"/>
  <c r="AZ264" i="12"/>
  <c r="AZ270" i="12"/>
  <c r="AZ268" i="12"/>
  <c r="AZ251" i="12"/>
  <c r="AZ246" i="12"/>
  <c r="AZ241" i="12"/>
  <c r="AZ236" i="12"/>
  <c r="AZ231" i="12"/>
  <c r="AZ227" i="12"/>
  <c r="AZ148" i="12"/>
  <c r="AZ272" i="12"/>
  <c r="AZ222" i="12"/>
  <c r="AZ256" i="12"/>
  <c r="AZ275" i="12"/>
  <c r="AJ373" i="12"/>
  <c r="AJ273" i="12"/>
  <c r="AJ271" i="12"/>
  <c r="AJ269" i="12"/>
  <c r="AJ267" i="12"/>
  <c r="AJ265" i="12"/>
  <c r="AJ263" i="12"/>
  <c r="AJ260" i="12"/>
  <c r="AJ258" i="12"/>
  <c r="AJ255" i="12"/>
  <c r="AJ253" i="12"/>
  <c r="AJ250" i="12"/>
  <c r="AJ247" i="12"/>
  <c r="AJ245" i="12"/>
  <c r="AJ242" i="12"/>
  <c r="AJ240" i="12"/>
  <c r="AJ237" i="12"/>
  <c r="AJ235" i="12"/>
  <c r="AJ232" i="12"/>
  <c r="AJ230" i="12"/>
  <c r="AJ228" i="12"/>
  <c r="AJ225" i="12"/>
  <c r="AJ223" i="12"/>
  <c r="AJ221" i="12"/>
  <c r="AJ270" i="12"/>
  <c r="AJ268" i="12"/>
  <c r="AJ254" i="12"/>
  <c r="AJ249" i="12"/>
  <c r="AJ243" i="12"/>
  <c r="AJ239" i="12"/>
  <c r="AJ233" i="12"/>
  <c r="AJ229" i="12"/>
  <c r="AJ224" i="12"/>
  <c r="AJ275" i="12"/>
  <c r="AJ272" i="12"/>
  <c r="AJ256" i="12"/>
  <c r="AJ262" i="12"/>
  <c r="AJ259" i="12"/>
  <c r="AJ251" i="12"/>
  <c r="AJ246" i="12"/>
  <c r="AJ241" i="12"/>
  <c r="AJ236" i="12"/>
  <c r="AJ231" i="12"/>
  <c r="AJ227" i="12"/>
  <c r="AJ148" i="12"/>
  <c r="AJ264" i="12"/>
  <c r="AJ266" i="12"/>
  <c r="AJ222" i="12"/>
  <c r="BU341" i="11"/>
  <c r="BX341" i="11"/>
  <c r="BV133" i="10"/>
  <c r="BT327" i="10"/>
  <c r="BT47" i="10"/>
  <c r="AS371" i="7"/>
  <c r="AS139" i="7"/>
  <c r="AC371" i="7"/>
  <c r="AC139" i="7"/>
  <c r="AB371" i="7"/>
  <c r="AB139" i="7"/>
  <c r="L371" i="7"/>
  <c r="L139" i="7"/>
  <c r="AU371" i="7"/>
  <c r="AU139" i="7"/>
  <c r="AT371" i="7"/>
  <c r="AT139" i="7"/>
  <c r="AD371" i="7"/>
  <c r="AD139" i="7"/>
  <c r="N371" i="7"/>
  <c r="N139" i="7"/>
  <c r="AH139" i="6"/>
  <c r="AH371" i="6"/>
  <c r="F139" i="5"/>
  <c r="F371" i="5"/>
  <c r="BF365" i="5"/>
  <c r="BY291" i="4"/>
  <c r="BZ291" i="4"/>
  <c r="BW108" i="4"/>
  <c r="BS108" i="4"/>
  <c r="BW94" i="4"/>
  <c r="BS94" i="4"/>
  <c r="BR94" i="4"/>
  <c r="AF373" i="12"/>
  <c r="AF273" i="12"/>
  <c r="AF271" i="12"/>
  <c r="AF269" i="12"/>
  <c r="AF267" i="12"/>
  <c r="AF265" i="12"/>
  <c r="AF263" i="12"/>
  <c r="AF260" i="12"/>
  <c r="AF258" i="12"/>
  <c r="AF255" i="12"/>
  <c r="AF253" i="12"/>
  <c r="AF250" i="12"/>
  <c r="AF247" i="12"/>
  <c r="AF245" i="12"/>
  <c r="AF242" i="12"/>
  <c r="AF240" i="12"/>
  <c r="AF237" i="12"/>
  <c r="AF235" i="12"/>
  <c r="AF232" i="12"/>
  <c r="AF230" i="12"/>
  <c r="AF228" i="12"/>
  <c r="AF225" i="12"/>
  <c r="AF223" i="12"/>
  <c r="AF221" i="12"/>
  <c r="AF264" i="12"/>
  <c r="AF262" i="12"/>
  <c r="AF251" i="12"/>
  <c r="AF246" i="12"/>
  <c r="AF241" i="12"/>
  <c r="AF236" i="12"/>
  <c r="AF231" i="12"/>
  <c r="AF227" i="12"/>
  <c r="AF268" i="12"/>
  <c r="AF266" i="12"/>
  <c r="AF272" i="12"/>
  <c r="AF270" i="12"/>
  <c r="AF254" i="12"/>
  <c r="AF249" i="12"/>
  <c r="AF243" i="12"/>
  <c r="AF239" i="12"/>
  <c r="AF233" i="12"/>
  <c r="AF229" i="12"/>
  <c r="AF222" i="12"/>
  <c r="AF148" i="12"/>
  <c r="AF275" i="12"/>
  <c r="AF224" i="12"/>
  <c r="AF259" i="12"/>
  <c r="AF256" i="12"/>
  <c r="P373" i="12"/>
  <c r="P273" i="12"/>
  <c r="P271" i="12"/>
  <c r="P269" i="12"/>
  <c r="P267" i="12"/>
  <c r="P265" i="12"/>
  <c r="P263" i="12"/>
  <c r="P260" i="12"/>
  <c r="P258" i="12"/>
  <c r="P255" i="12"/>
  <c r="P253" i="12"/>
  <c r="P250" i="12"/>
  <c r="P247" i="12"/>
  <c r="P245" i="12"/>
  <c r="P242" i="12"/>
  <c r="P240" i="12"/>
  <c r="P237" i="12"/>
  <c r="P235" i="12"/>
  <c r="P232" i="12"/>
  <c r="P230" i="12"/>
  <c r="P228" i="12"/>
  <c r="P225" i="12"/>
  <c r="P223" i="12"/>
  <c r="P221" i="12"/>
  <c r="P272" i="12"/>
  <c r="P270" i="12"/>
  <c r="P251" i="12"/>
  <c r="P246" i="12"/>
  <c r="P241" i="12"/>
  <c r="P236" i="12"/>
  <c r="P231" i="12"/>
  <c r="P227" i="12"/>
  <c r="P275" i="12"/>
  <c r="P259" i="12"/>
  <c r="P256" i="12"/>
  <c r="P264" i="12"/>
  <c r="P262" i="12"/>
  <c r="P254" i="12"/>
  <c r="P249" i="12"/>
  <c r="P243" i="12"/>
  <c r="P239" i="12"/>
  <c r="P233" i="12"/>
  <c r="P229" i="12"/>
  <c r="P222" i="12"/>
  <c r="P148" i="12"/>
  <c r="P266" i="12"/>
  <c r="P268" i="12"/>
  <c r="P224" i="12"/>
  <c r="BB271" i="11"/>
  <c r="BB269" i="11"/>
  <c r="BB267" i="11"/>
  <c r="BB265" i="11"/>
  <c r="BB263" i="11"/>
  <c r="BB260" i="11"/>
  <c r="BB258" i="11"/>
  <c r="BB255" i="11"/>
  <c r="BB253" i="11"/>
  <c r="BB250" i="11"/>
  <c r="BB247" i="11"/>
  <c r="BB245" i="11"/>
  <c r="BB242" i="11"/>
  <c r="BB240" i="11"/>
  <c r="BB237" i="11"/>
  <c r="BB235" i="11"/>
  <c r="BB232" i="11"/>
  <c r="BB230" i="11"/>
  <c r="BB228" i="11"/>
  <c r="BB225" i="11"/>
  <c r="BB223" i="11"/>
  <c r="BB221" i="11"/>
  <c r="BB275" i="11"/>
  <c r="BB272" i="11"/>
  <c r="BB373" i="11"/>
  <c r="BB270" i="11"/>
  <c r="BB268" i="11"/>
  <c r="BB266" i="11"/>
  <c r="BB264" i="11"/>
  <c r="BB262" i="11"/>
  <c r="BB259" i="11"/>
  <c r="BB256" i="11"/>
  <c r="BB254" i="11"/>
  <c r="BB251" i="11"/>
  <c r="BB249" i="11"/>
  <c r="BB246" i="11"/>
  <c r="BB243" i="11"/>
  <c r="BB241" i="11"/>
  <c r="BB239" i="11"/>
  <c r="BB236" i="11"/>
  <c r="BB233" i="11"/>
  <c r="BB231" i="11"/>
  <c r="BB229" i="11"/>
  <c r="BB227" i="11"/>
  <c r="BB224" i="11"/>
  <c r="BB222" i="11"/>
  <c r="BB273" i="11"/>
  <c r="BB148" i="11"/>
  <c r="BU292" i="10"/>
  <c r="BX292" i="10"/>
  <c r="X371" i="7"/>
  <c r="X139" i="7"/>
  <c r="H371" i="7"/>
  <c r="H139" i="7"/>
  <c r="M179" i="11"/>
  <c r="AQ371" i="7"/>
  <c r="AQ139" i="7"/>
  <c r="AA371" i="7"/>
  <c r="AA139" i="7"/>
  <c r="K371" i="7"/>
  <c r="K139" i="7"/>
  <c r="AQ271" i="7"/>
  <c r="AQ269" i="7"/>
  <c r="AQ267" i="7"/>
  <c r="AQ265" i="7"/>
  <c r="AQ263" i="7"/>
  <c r="AQ260" i="7"/>
  <c r="AQ258" i="7"/>
  <c r="AQ255" i="7"/>
  <c r="AQ253" i="7"/>
  <c r="AQ250" i="7"/>
  <c r="AQ247" i="7"/>
  <c r="AQ245" i="7"/>
  <c r="AQ242" i="7"/>
  <c r="AQ240" i="7"/>
  <c r="AQ237" i="7"/>
  <c r="AQ235" i="7"/>
  <c r="AQ275" i="7"/>
  <c r="AQ272" i="7"/>
  <c r="AQ373" i="7"/>
  <c r="AQ270" i="7"/>
  <c r="AQ268" i="7"/>
  <c r="AQ266" i="7"/>
  <c r="AQ264" i="7"/>
  <c r="AQ262" i="7"/>
  <c r="AQ259" i="7"/>
  <c r="AQ256" i="7"/>
  <c r="AQ254" i="7"/>
  <c r="AQ251" i="7"/>
  <c r="AQ249" i="7"/>
  <c r="AQ246" i="7"/>
  <c r="AQ243" i="7"/>
  <c r="AQ241" i="7"/>
  <c r="AQ239" i="7"/>
  <c r="AQ236" i="7"/>
  <c r="AQ273" i="7"/>
  <c r="AQ233" i="7"/>
  <c r="AQ231" i="7"/>
  <c r="AQ229" i="7"/>
  <c r="AQ227" i="7"/>
  <c r="AQ224" i="7"/>
  <c r="AQ222" i="7"/>
  <c r="AQ148" i="7"/>
  <c r="AQ232" i="7"/>
  <c r="AQ228" i="7"/>
  <c r="AQ223" i="7"/>
  <c r="AQ140" i="7"/>
  <c r="AQ230" i="7"/>
  <c r="AQ225" i="7"/>
  <c r="AQ221" i="7"/>
  <c r="BI169" i="6"/>
  <c r="BU214" i="4"/>
  <c r="O371" i="12"/>
  <c r="O139" i="12"/>
  <c r="AB373" i="12"/>
  <c r="AB273" i="12"/>
  <c r="AB271" i="12"/>
  <c r="AB269" i="12"/>
  <c r="AB267" i="12"/>
  <c r="AB265" i="12"/>
  <c r="AB263" i="12"/>
  <c r="AB260" i="12"/>
  <c r="AB258" i="12"/>
  <c r="AB255" i="12"/>
  <c r="AB253" i="12"/>
  <c r="AB250" i="12"/>
  <c r="AB247" i="12"/>
  <c r="AB245" i="12"/>
  <c r="AB242" i="12"/>
  <c r="AB240" i="12"/>
  <c r="AB237" i="12"/>
  <c r="AB235" i="12"/>
  <c r="AB232" i="12"/>
  <c r="AB230" i="12"/>
  <c r="AB228" i="12"/>
  <c r="AB225" i="12"/>
  <c r="AB223" i="12"/>
  <c r="AB221" i="12"/>
  <c r="AB275" i="12"/>
  <c r="AB272" i="12"/>
  <c r="AB256" i="12"/>
  <c r="AB254" i="12"/>
  <c r="AB249" i="12"/>
  <c r="AB243" i="12"/>
  <c r="AB239" i="12"/>
  <c r="AB233" i="12"/>
  <c r="AB229" i="12"/>
  <c r="AB262" i="12"/>
  <c r="AB259" i="12"/>
  <c r="AB222" i="12"/>
  <c r="AB266" i="12"/>
  <c r="AB264" i="12"/>
  <c r="AB251" i="12"/>
  <c r="AB246" i="12"/>
  <c r="AB241" i="12"/>
  <c r="AB236" i="12"/>
  <c r="AB231" i="12"/>
  <c r="AB227" i="12"/>
  <c r="AB224" i="12"/>
  <c r="AB148" i="12"/>
  <c r="AB270" i="12"/>
  <c r="AB268" i="12"/>
  <c r="BT15" i="11"/>
  <c r="BU212" i="10"/>
  <c r="F6" i="9"/>
  <c r="U371" i="7"/>
  <c r="U139" i="7"/>
  <c r="BC371" i="7"/>
  <c r="BC139" i="7"/>
  <c r="W371" i="7"/>
  <c r="W139" i="7"/>
  <c r="G371" i="7"/>
  <c r="G139" i="7"/>
  <c r="AH270" i="8"/>
  <c r="AH268" i="8"/>
  <c r="AH266" i="8"/>
  <c r="AH264" i="8"/>
  <c r="AH262" i="8"/>
  <c r="AH259" i="8"/>
  <c r="AH256" i="8"/>
  <c r="AH254" i="8"/>
  <c r="AH251" i="8"/>
  <c r="AH249" i="8"/>
  <c r="AH246" i="8"/>
  <c r="AH243" i="8"/>
  <c r="AH241" i="8"/>
  <c r="AH239" i="8"/>
  <c r="AH271" i="8"/>
  <c r="AH269" i="8"/>
  <c r="AH267" i="8"/>
  <c r="AH265" i="8"/>
  <c r="AH263" i="8"/>
  <c r="AH260" i="8"/>
  <c r="AH258" i="8"/>
  <c r="AH255" i="8"/>
  <c r="AH253" i="8"/>
  <c r="AH250" i="8"/>
  <c r="AH247" i="8"/>
  <c r="AH245" i="8"/>
  <c r="AH242" i="8"/>
  <c r="AH272" i="8"/>
  <c r="AH240" i="8"/>
  <c r="AH152" i="8"/>
  <c r="AH69" i="8"/>
  <c r="AH66" i="8"/>
  <c r="AH63" i="8"/>
  <c r="AH236" i="8"/>
  <c r="AH233" i="8"/>
  <c r="AH231" i="8"/>
  <c r="AH229" i="8"/>
  <c r="AH227" i="8"/>
  <c r="AH224" i="8"/>
  <c r="AH222" i="8"/>
  <c r="AH148" i="8"/>
  <c r="AH237" i="8"/>
  <c r="AH235" i="8"/>
  <c r="AH232" i="8"/>
  <c r="AH230" i="8"/>
  <c r="AH228" i="8"/>
  <c r="AH223" i="8"/>
  <c r="BB371" i="7"/>
  <c r="BB139" i="7"/>
  <c r="AL371" i="7"/>
  <c r="AL139" i="7"/>
  <c r="F371" i="7"/>
  <c r="F139" i="7"/>
  <c r="BS27" i="6"/>
  <c r="BZ213" i="5"/>
  <c r="BY213" i="5"/>
  <c r="AT139" i="5"/>
  <c r="AT371" i="5"/>
  <c r="AW373" i="5"/>
  <c r="AW270" i="5"/>
  <c r="AW268" i="5"/>
  <c r="AW266" i="5"/>
  <c r="AW264" i="5"/>
  <c r="AW262" i="5"/>
  <c r="AW259" i="5"/>
  <c r="AW256" i="5"/>
  <c r="AW254" i="5"/>
  <c r="AW251" i="5"/>
  <c r="AW249" i="5"/>
  <c r="AW246" i="5"/>
  <c r="AW243" i="5"/>
  <c r="AW241" i="5"/>
  <c r="AW239" i="5"/>
  <c r="AW236" i="5"/>
  <c r="AW233" i="5"/>
  <c r="AW231" i="5"/>
  <c r="AW229" i="5"/>
  <c r="AW227" i="5"/>
  <c r="AW224" i="5"/>
  <c r="AW222" i="5"/>
  <c r="AW273" i="5"/>
  <c r="AW275" i="5"/>
  <c r="AW228" i="5"/>
  <c r="AW140" i="5"/>
  <c r="AW269" i="5"/>
  <c r="AW265" i="5"/>
  <c r="AW260" i="5"/>
  <c r="AW255" i="5"/>
  <c r="AW250" i="5"/>
  <c r="AW245" i="5"/>
  <c r="AW240" i="5"/>
  <c r="AW235" i="5"/>
  <c r="AW230" i="5"/>
  <c r="AW221" i="5"/>
  <c r="AW148" i="5"/>
  <c r="AW272" i="5"/>
  <c r="AW232" i="5"/>
  <c r="AW223" i="5"/>
  <c r="AW271" i="5"/>
  <c r="AW267" i="5"/>
  <c r="AW263" i="5"/>
  <c r="AW258" i="5"/>
  <c r="AW253" i="5"/>
  <c r="AW247" i="5"/>
  <c r="AW242" i="5"/>
  <c r="AW237" i="5"/>
  <c r="AW225" i="5"/>
  <c r="BZ326" i="4"/>
  <c r="BY326" i="4"/>
  <c r="AQ371" i="12"/>
  <c r="AQ139" i="12"/>
  <c r="K371" i="12"/>
  <c r="K139" i="12"/>
  <c r="BD373" i="12"/>
  <c r="BD273" i="12"/>
  <c r="BD271" i="12"/>
  <c r="BD269" i="12"/>
  <c r="BD267" i="12"/>
  <c r="BD265" i="12"/>
  <c r="BD263" i="12"/>
  <c r="BD260" i="12"/>
  <c r="BD258" i="12"/>
  <c r="BD255" i="12"/>
  <c r="BD253" i="12"/>
  <c r="BD250" i="12"/>
  <c r="BD247" i="12"/>
  <c r="BD245" i="12"/>
  <c r="BD242" i="12"/>
  <c r="BD240" i="12"/>
  <c r="BD237" i="12"/>
  <c r="BD235" i="12"/>
  <c r="BD232" i="12"/>
  <c r="BD230" i="12"/>
  <c r="BD228" i="12"/>
  <c r="BD225" i="12"/>
  <c r="BD223" i="12"/>
  <c r="BD221" i="12"/>
  <c r="BD268" i="12"/>
  <c r="BD266" i="12"/>
  <c r="BD251" i="12"/>
  <c r="BD246" i="12"/>
  <c r="BD241" i="12"/>
  <c r="BD236" i="12"/>
  <c r="BD231" i="12"/>
  <c r="BD227" i="12"/>
  <c r="BD222" i="12"/>
  <c r="BD272" i="12"/>
  <c r="BD270" i="12"/>
  <c r="BD275" i="12"/>
  <c r="BD259" i="12"/>
  <c r="BD256" i="12"/>
  <c r="BD254" i="12"/>
  <c r="BD249" i="12"/>
  <c r="BD243" i="12"/>
  <c r="BD239" i="12"/>
  <c r="BD233" i="12"/>
  <c r="BD229" i="12"/>
  <c r="BD224" i="12"/>
  <c r="BD148" i="12"/>
  <c r="BD262" i="12"/>
  <c r="BD264" i="12"/>
  <c r="X373" i="12"/>
  <c r="X273" i="12"/>
  <c r="X271" i="12"/>
  <c r="X269" i="12"/>
  <c r="X267" i="12"/>
  <c r="X265" i="12"/>
  <c r="X263" i="12"/>
  <c r="X260" i="12"/>
  <c r="X258" i="12"/>
  <c r="X255" i="12"/>
  <c r="X253" i="12"/>
  <c r="X250" i="12"/>
  <c r="X247" i="12"/>
  <c r="X245" i="12"/>
  <c r="X242" i="12"/>
  <c r="X240" i="12"/>
  <c r="X237" i="12"/>
  <c r="X235" i="12"/>
  <c r="X232" i="12"/>
  <c r="X230" i="12"/>
  <c r="X228" i="12"/>
  <c r="X225" i="12"/>
  <c r="X223" i="12"/>
  <c r="X221" i="12"/>
  <c r="X268" i="12"/>
  <c r="X266" i="12"/>
  <c r="X251" i="12"/>
  <c r="X246" i="12"/>
  <c r="X241" i="12"/>
  <c r="X236" i="12"/>
  <c r="X231" i="12"/>
  <c r="X227" i="12"/>
  <c r="X222" i="12"/>
  <c r="X272" i="12"/>
  <c r="X270" i="12"/>
  <c r="X224" i="12"/>
  <c r="X275" i="12"/>
  <c r="X259" i="12"/>
  <c r="X256" i="12"/>
  <c r="X254" i="12"/>
  <c r="X249" i="12"/>
  <c r="X243" i="12"/>
  <c r="X239" i="12"/>
  <c r="X233" i="12"/>
  <c r="X229" i="12"/>
  <c r="X148" i="12"/>
  <c r="X262" i="12"/>
  <c r="X264" i="12"/>
  <c r="H373" i="12"/>
  <c r="H273" i="12"/>
  <c r="H271" i="12"/>
  <c r="H269" i="12"/>
  <c r="H267" i="12"/>
  <c r="H265" i="12"/>
  <c r="H263" i="12"/>
  <c r="H260" i="12"/>
  <c r="H258" i="12"/>
  <c r="H255" i="12"/>
  <c r="H253" i="12"/>
  <c r="H250" i="12"/>
  <c r="H247" i="12"/>
  <c r="H245" i="12"/>
  <c r="H242" i="12"/>
  <c r="H240" i="12"/>
  <c r="H237" i="12"/>
  <c r="H235" i="12"/>
  <c r="H232" i="12"/>
  <c r="H230" i="12"/>
  <c r="H228" i="12"/>
  <c r="H225" i="12"/>
  <c r="H223" i="12"/>
  <c r="H221" i="12"/>
  <c r="H275" i="12"/>
  <c r="H259" i="12"/>
  <c r="H256" i="12"/>
  <c r="H251" i="12"/>
  <c r="H246" i="12"/>
  <c r="H241" i="12"/>
  <c r="H236" i="12"/>
  <c r="H231" i="12"/>
  <c r="H227" i="12"/>
  <c r="H222" i="12"/>
  <c r="H264" i="12"/>
  <c r="H262" i="12"/>
  <c r="H224" i="12"/>
  <c r="H268" i="12"/>
  <c r="H266" i="12"/>
  <c r="H254" i="12"/>
  <c r="H249" i="12"/>
  <c r="H243" i="12"/>
  <c r="H239" i="12"/>
  <c r="H233" i="12"/>
  <c r="H229" i="12"/>
  <c r="H148" i="12"/>
  <c r="H272" i="12"/>
  <c r="H270" i="12"/>
  <c r="BT362" i="11"/>
  <c r="BU215" i="11"/>
  <c r="BU112" i="10"/>
  <c r="BW298" i="10"/>
  <c r="BS298" i="10"/>
  <c r="BT350" i="10"/>
  <c r="BU214" i="10"/>
  <c r="BK79" i="9"/>
  <c r="BK78" i="9"/>
  <c r="BK70" i="9"/>
  <c r="AW371" i="7"/>
  <c r="AW139" i="7"/>
  <c r="AG371" i="7"/>
  <c r="AG139" i="7"/>
  <c r="AF371" i="7"/>
  <c r="AF139" i="7"/>
  <c r="P371" i="7"/>
  <c r="P139" i="7"/>
  <c r="AY371" i="7"/>
  <c r="AY139" i="7"/>
  <c r="S371" i="7"/>
  <c r="S139" i="7"/>
  <c r="R270" i="8"/>
  <c r="R268" i="8"/>
  <c r="R266" i="8"/>
  <c r="R264" i="8"/>
  <c r="R262" i="8"/>
  <c r="R259" i="8"/>
  <c r="R256" i="8"/>
  <c r="R254" i="8"/>
  <c r="R251" i="8"/>
  <c r="R249" i="8"/>
  <c r="R246" i="8"/>
  <c r="R243" i="8"/>
  <c r="R241" i="8"/>
  <c r="R239" i="8"/>
  <c r="R271" i="8"/>
  <c r="R269" i="8"/>
  <c r="R267" i="8"/>
  <c r="R265" i="8"/>
  <c r="R263" i="8"/>
  <c r="R260" i="8"/>
  <c r="R258" i="8"/>
  <c r="R255" i="8"/>
  <c r="R253" i="8"/>
  <c r="R250" i="8"/>
  <c r="R247" i="8"/>
  <c r="R245" i="8"/>
  <c r="R242" i="8"/>
  <c r="R272" i="8"/>
  <c r="R240" i="8"/>
  <c r="R152" i="8"/>
  <c r="R69" i="8"/>
  <c r="R66" i="8"/>
  <c r="R63" i="8"/>
  <c r="R236" i="8"/>
  <c r="R233" i="8"/>
  <c r="R231" i="8"/>
  <c r="R229" i="8"/>
  <c r="R227" i="8"/>
  <c r="R224" i="8"/>
  <c r="R222" i="8"/>
  <c r="R148" i="8"/>
  <c r="R237" i="8"/>
  <c r="R235" i="8"/>
  <c r="R232" i="8"/>
  <c r="R230" i="8"/>
  <c r="R228" i="8"/>
  <c r="R223" i="8"/>
  <c r="AY271" i="7"/>
  <c r="AY269" i="7"/>
  <c r="AY267" i="7"/>
  <c r="AY265" i="7"/>
  <c r="AY263" i="7"/>
  <c r="AY260" i="7"/>
  <c r="AY258" i="7"/>
  <c r="AY255" i="7"/>
  <c r="AY253" i="7"/>
  <c r="AY250" i="7"/>
  <c r="AY247" i="7"/>
  <c r="AY245" i="7"/>
  <c r="AY242" i="7"/>
  <c r="AY240" i="7"/>
  <c r="AY237" i="7"/>
  <c r="AY235" i="7"/>
  <c r="AY275" i="7"/>
  <c r="AY272" i="7"/>
  <c r="AY373" i="7"/>
  <c r="AY270" i="7"/>
  <c r="AY268" i="7"/>
  <c r="AY266" i="7"/>
  <c r="AY264" i="7"/>
  <c r="AY262" i="7"/>
  <c r="AY259" i="7"/>
  <c r="AY256" i="7"/>
  <c r="AY254" i="7"/>
  <c r="AY251" i="7"/>
  <c r="AY249" i="7"/>
  <c r="AY246" i="7"/>
  <c r="AY243" i="7"/>
  <c r="AY241" i="7"/>
  <c r="AY239" i="7"/>
  <c r="AY236" i="7"/>
  <c r="AY273" i="7"/>
  <c r="AY233" i="7"/>
  <c r="AY231" i="7"/>
  <c r="AY229" i="7"/>
  <c r="AY227" i="7"/>
  <c r="AY224" i="7"/>
  <c r="AY222" i="7"/>
  <c r="AY148" i="7"/>
  <c r="AY232" i="7"/>
  <c r="AY228" i="7"/>
  <c r="AY223" i="7"/>
  <c r="AY140" i="7"/>
  <c r="AY230" i="7"/>
  <c r="AY225" i="7"/>
  <c r="AY221" i="7"/>
  <c r="BF53" i="7"/>
  <c r="BZ121" i="5"/>
  <c r="BY121" i="5"/>
  <c r="AP139" i="6"/>
  <c r="AP371" i="6"/>
  <c r="AY271" i="5"/>
  <c r="AY269" i="5"/>
  <c r="AY267" i="5"/>
  <c r="AY265" i="5"/>
  <c r="AY263" i="5"/>
  <c r="AY260" i="5"/>
  <c r="AY258" i="5"/>
  <c r="AY255" i="5"/>
  <c r="AY253" i="5"/>
  <c r="AY250" i="5"/>
  <c r="AY247" i="5"/>
  <c r="AY245" i="5"/>
  <c r="AY242" i="5"/>
  <c r="AY240" i="5"/>
  <c r="AY237" i="5"/>
  <c r="AY235" i="5"/>
  <c r="AY232" i="5"/>
  <c r="AY230" i="5"/>
  <c r="AY228" i="5"/>
  <c r="AY225" i="5"/>
  <c r="AY223" i="5"/>
  <c r="AY221" i="5"/>
  <c r="AY275" i="5"/>
  <c r="AY272" i="5"/>
  <c r="AY273" i="5"/>
  <c r="AY231" i="5"/>
  <c r="AY222" i="5"/>
  <c r="AY148" i="5"/>
  <c r="AY373" i="5"/>
  <c r="AY268" i="5"/>
  <c r="AY264" i="5"/>
  <c r="AY259" i="5"/>
  <c r="AY254" i="5"/>
  <c r="AY249" i="5"/>
  <c r="AY243" i="5"/>
  <c r="AY239" i="5"/>
  <c r="AY233" i="5"/>
  <c r="AY224" i="5"/>
  <c r="AY227" i="5"/>
  <c r="AY270" i="5"/>
  <c r="AY266" i="5"/>
  <c r="AY262" i="5"/>
  <c r="AY256" i="5"/>
  <c r="AY251" i="5"/>
  <c r="AY246" i="5"/>
  <c r="AY241" i="5"/>
  <c r="AY236" i="5"/>
  <c r="AY229" i="5"/>
  <c r="K271" i="5"/>
  <c r="K269" i="5"/>
  <c r="K267" i="5"/>
  <c r="K265" i="5"/>
  <c r="K263" i="5"/>
  <c r="K260" i="5"/>
  <c r="K258" i="5"/>
  <c r="K255" i="5"/>
  <c r="K253" i="5"/>
  <c r="K250" i="5"/>
  <c r="K247" i="5"/>
  <c r="K245" i="5"/>
  <c r="K242" i="5"/>
  <c r="K240" i="5"/>
  <c r="K237" i="5"/>
  <c r="K235" i="5"/>
  <c r="K232" i="5"/>
  <c r="K230" i="5"/>
  <c r="K228" i="5"/>
  <c r="K225" i="5"/>
  <c r="K223" i="5"/>
  <c r="K221" i="5"/>
  <c r="K275" i="5"/>
  <c r="K272" i="5"/>
  <c r="K273" i="5"/>
  <c r="K227" i="5"/>
  <c r="K373" i="5"/>
  <c r="K268" i="5"/>
  <c r="K264" i="5"/>
  <c r="K259" i="5"/>
  <c r="K254" i="5"/>
  <c r="K249" i="5"/>
  <c r="K243" i="5"/>
  <c r="K239" i="5"/>
  <c r="K229" i="5"/>
  <c r="K231" i="5"/>
  <c r="K222" i="5"/>
  <c r="K148" i="5"/>
  <c r="K270" i="5"/>
  <c r="K266" i="5"/>
  <c r="K262" i="5"/>
  <c r="K256" i="5"/>
  <c r="K251" i="5"/>
  <c r="K246" i="5"/>
  <c r="K241" i="5"/>
  <c r="K236" i="5"/>
  <c r="K233" i="5"/>
  <c r="K224" i="5"/>
  <c r="BX94" i="4"/>
  <c r="BS362" i="4"/>
  <c r="BZ368" i="12"/>
  <c r="BY368" i="12"/>
  <c r="BZ326" i="12"/>
  <c r="BY326" i="12"/>
  <c r="BZ291" i="12"/>
  <c r="BY291" i="12"/>
  <c r="D363" i="12"/>
  <c r="BF363" i="12"/>
  <c r="BR369" i="12"/>
  <c r="BW369" i="12"/>
  <c r="BS369" i="12"/>
  <c r="P371" i="12"/>
  <c r="P139" i="12"/>
  <c r="P140" i="12" s="1"/>
  <c r="BP303" i="12"/>
  <c r="AV306" i="12"/>
  <c r="I306" i="12"/>
  <c r="BG303" i="12"/>
  <c r="BZ305" i="12"/>
  <c r="BY305" i="12"/>
  <c r="BZ92" i="12"/>
  <c r="BY92" i="12"/>
  <c r="BY359" i="12"/>
  <c r="BZ359" i="12"/>
  <c r="BK78" i="12"/>
  <c r="BL78" i="12" s="1"/>
  <c r="BM78" i="12" s="1"/>
  <c r="BN78" i="12" s="1"/>
  <c r="BO78" i="12" s="1"/>
  <c r="BP78" i="12" s="1"/>
  <c r="BQ78" i="12" s="1"/>
  <c r="BH77" i="12"/>
  <c r="M136" i="12"/>
  <c r="BY120" i="12"/>
  <c r="BZ120" i="12"/>
  <c r="L373" i="12"/>
  <c r="L273" i="12"/>
  <c r="L271" i="12"/>
  <c r="L269" i="12"/>
  <c r="L267" i="12"/>
  <c r="L265" i="12"/>
  <c r="L263" i="12"/>
  <c r="L260" i="12"/>
  <c r="L258" i="12"/>
  <c r="L255" i="12"/>
  <c r="L253" i="12"/>
  <c r="L250" i="12"/>
  <c r="L247" i="12"/>
  <c r="L245" i="12"/>
  <c r="L242" i="12"/>
  <c r="L240" i="12"/>
  <c r="L237" i="12"/>
  <c r="L235" i="12"/>
  <c r="L232" i="12"/>
  <c r="L230" i="12"/>
  <c r="L228" i="12"/>
  <c r="L225" i="12"/>
  <c r="L223" i="12"/>
  <c r="L221" i="12"/>
  <c r="L266" i="12"/>
  <c r="L264" i="12"/>
  <c r="L254" i="12"/>
  <c r="L249" i="12"/>
  <c r="L243" i="12"/>
  <c r="L239" i="12"/>
  <c r="L233" i="12"/>
  <c r="L229" i="12"/>
  <c r="L270" i="12"/>
  <c r="L268" i="12"/>
  <c r="L222" i="12"/>
  <c r="L275" i="12"/>
  <c r="L272" i="12"/>
  <c r="L256" i="12"/>
  <c r="L251" i="12"/>
  <c r="L246" i="12"/>
  <c r="L241" i="12"/>
  <c r="L236" i="12"/>
  <c r="L231" i="12"/>
  <c r="L227" i="12"/>
  <c r="L224" i="12"/>
  <c r="L148" i="12"/>
  <c r="L262" i="12"/>
  <c r="L259" i="12"/>
  <c r="BT214" i="12"/>
  <c r="BU348" i="11"/>
  <c r="BX348" i="11"/>
  <c r="AU365" i="12"/>
  <c r="BU327" i="11"/>
  <c r="BX327" i="11"/>
  <c r="AW79" i="11"/>
  <c r="AW70" i="11"/>
  <c r="AW77" i="11"/>
  <c r="AW136" i="11" s="1"/>
  <c r="Q79" i="11"/>
  <c r="Q70" i="11"/>
  <c r="Q68" i="11"/>
  <c r="Q65" i="11"/>
  <c r="Q62" i="11"/>
  <c r="Q60" i="11"/>
  <c r="Q77" i="11"/>
  <c r="Q61" i="11"/>
  <c r="Q195" i="11"/>
  <c r="Q204" i="11"/>
  <c r="Q185" i="11"/>
  <c r="Q165" i="11"/>
  <c r="BW357" i="11"/>
  <c r="BS357" i="11"/>
  <c r="BR357" i="11"/>
  <c r="BT341" i="11"/>
  <c r="AV306" i="11"/>
  <c r="BP303" i="11"/>
  <c r="D293" i="11"/>
  <c r="BH212" i="11"/>
  <c r="Q172" i="11"/>
  <c r="BM86" i="11"/>
  <c r="BU344" i="11"/>
  <c r="BX344" i="11"/>
  <c r="BN333" i="11"/>
  <c r="BW287" i="11"/>
  <c r="BS287" i="11"/>
  <c r="BR287" i="11"/>
  <c r="AG171" i="11"/>
  <c r="BV133" i="11"/>
  <c r="BU110" i="11"/>
  <c r="BX110" i="11"/>
  <c r="AI61" i="11"/>
  <c r="BM74" i="11"/>
  <c r="AI79" i="11"/>
  <c r="AI70" i="11"/>
  <c r="AI68" i="11"/>
  <c r="AI65" i="11"/>
  <c r="AI62" i="11"/>
  <c r="AI60" i="11"/>
  <c r="AI207" i="11"/>
  <c r="AI168" i="11"/>
  <c r="AI77" i="11"/>
  <c r="AI203" i="11"/>
  <c r="AI199" i="11"/>
  <c r="AI178" i="11"/>
  <c r="AI194" i="11"/>
  <c r="AI158" i="11"/>
  <c r="AG213" i="11"/>
  <c r="Q213" i="11"/>
  <c r="BW214" i="12"/>
  <c r="BS214" i="12"/>
  <c r="BR214" i="12"/>
  <c r="BV290" i="11"/>
  <c r="BR145" i="11"/>
  <c r="BW145" i="11"/>
  <c r="BS145" i="11"/>
  <c r="BZ111" i="11"/>
  <c r="BY111" i="11"/>
  <c r="BZ354" i="9"/>
  <c r="BY354" i="9"/>
  <c r="BZ314" i="9"/>
  <c r="BY314" i="9"/>
  <c r="BU128" i="11"/>
  <c r="BX128" i="11"/>
  <c r="BU103" i="11"/>
  <c r="BX103" i="11"/>
  <c r="BU37" i="11"/>
  <c r="BX37" i="11"/>
  <c r="BU48" i="10"/>
  <c r="BX48" i="10"/>
  <c r="BR321" i="11"/>
  <c r="BW116" i="11"/>
  <c r="BS116" i="11"/>
  <c r="BR116" i="11"/>
  <c r="D112" i="11"/>
  <c r="D113" i="11" s="1"/>
  <c r="AY79" i="10"/>
  <c r="AY70" i="10"/>
  <c r="AY77" i="10"/>
  <c r="S65" i="10"/>
  <c r="BW26" i="11"/>
  <c r="BS26" i="11"/>
  <c r="BR26" i="11"/>
  <c r="BF47" i="10"/>
  <c r="D47" i="10"/>
  <c r="BW17" i="10"/>
  <c r="BS17" i="10"/>
  <c r="BR17" i="10"/>
  <c r="BY357" i="9"/>
  <c r="BZ357" i="9"/>
  <c r="BU335" i="10"/>
  <c r="BX335" i="10"/>
  <c r="BW330" i="10"/>
  <c r="BS330" i="10"/>
  <c r="BR330" i="10"/>
  <c r="BV323" i="10"/>
  <c r="BU287" i="10"/>
  <c r="BX287" i="10"/>
  <c r="BU46" i="10"/>
  <c r="BX46" i="10"/>
  <c r="T28" i="10"/>
  <c r="T53" i="10"/>
  <c r="BM303" i="9"/>
  <c r="AI306" i="9"/>
  <c r="AV306" i="9"/>
  <c r="BP303" i="9"/>
  <c r="I306" i="9"/>
  <c r="BG303" i="9"/>
  <c r="BH292" i="10"/>
  <c r="AI196" i="10"/>
  <c r="BK98" i="10"/>
  <c r="BQ215" i="10"/>
  <c r="BP69" i="10"/>
  <c r="BP66" i="10"/>
  <c r="BP63" i="10"/>
  <c r="BP61" i="10"/>
  <c r="BP59" i="10"/>
  <c r="BP53" i="10"/>
  <c r="BP208" i="10"/>
  <c r="BP206" i="10"/>
  <c r="BP204" i="10"/>
  <c r="BP202" i="10"/>
  <c r="BP200" i="10"/>
  <c r="BP198" i="10"/>
  <c r="BP195" i="10"/>
  <c r="BP192" i="10"/>
  <c r="BP190" i="10"/>
  <c r="BP187" i="10"/>
  <c r="BP185" i="10"/>
  <c r="BP182" i="10"/>
  <c r="BP179" i="10"/>
  <c r="BP177" i="10"/>
  <c r="BP175" i="10"/>
  <c r="BP172" i="10"/>
  <c r="BP169" i="10"/>
  <c r="BP167" i="10"/>
  <c r="BP165" i="10"/>
  <c r="BP163" i="10"/>
  <c r="BP160" i="10"/>
  <c r="BP158" i="10"/>
  <c r="BP153" i="10"/>
  <c r="BP152" i="10"/>
  <c r="BP68" i="10"/>
  <c r="BP65" i="10"/>
  <c r="BP62" i="10"/>
  <c r="BP60" i="10"/>
  <c r="BP201" i="10"/>
  <c r="BP191" i="10"/>
  <c r="BP181" i="10"/>
  <c r="BP171" i="10"/>
  <c r="BP161" i="10"/>
  <c r="BP207" i="10"/>
  <c r="BP199" i="10"/>
  <c r="BP189" i="10"/>
  <c r="BP178" i="10"/>
  <c r="BP168" i="10"/>
  <c r="BP159" i="10"/>
  <c r="BP205" i="10"/>
  <c r="BP196" i="10"/>
  <c r="BP186" i="10"/>
  <c r="BP176" i="10"/>
  <c r="BP166" i="10"/>
  <c r="BP157" i="10"/>
  <c r="BP194" i="10"/>
  <c r="BP173" i="10"/>
  <c r="BP203" i="10"/>
  <c r="BP183" i="10"/>
  <c r="BP164" i="10"/>
  <c r="AR79" i="10"/>
  <c r="AR70" i="10"/>
  <c r="AR77" i="10"/>
  <c r="BO74" i="10"/>
  <c r="AN79" i="10"/>
  <c r="AN70" i="10"/>
  <c r="AN77" i="10"/>
  <c r="AN61" i="10"/>
  <c r="AN59" i="10"/>
  <c r="AJ160" i="10"/>
  <c r="AJ190" i="10"/>
  <c r="AF79" i="10"/>
  <c r="AF70" i="10"/>
  <c r="AF77" i="10"/>
  <c r="AF59" i="10"/>
  <c r="AF61" i="10"/>
  <c r="AF200" i="10"/>
  <c r="X160" i="10"/>
  <c r="X190" i="10"/>
  <c r="T79" i="10"/>
  <c r="T70" i="10"/>
  <c r="T77" i="10"/>
  <c r="T61" i="10"/>
  <c r="T179" i="10"/>
  <c r="P160" i="10"/>
  <c r="P190" i="10"/>
  <c r="L70" i="10"/>
  <c r="L77" i="10"/>
  <c r="L59" i="10"/>
  <c r="BZ30" i="10"/>
  <c r="BY30" i="10"/>
  <c r="S27" i="10"/>
  <c r="BY361" i="9"/>
  <c r="BZ361" i="9"/>
  <c r="BY348" i="9"/>
  <c r="BZ348" i="9"/>
  <c r="BY318" i="9"/>
  <c r="BZ318" i="9"/>
  <c r="BZ340" i="10"/>
  <c r="BY340" i="10"/>
  <c r="BW326" i="10"/>
  <c r="BS326" i="10"/>
  <c r="BR326" i="10"/>
  <c r="W28" i="11"/>
  <c r="W53" i="11"/>
  <c r="BW215" i="9"/>
  <c r="BS215" i="9"/>
  <c r="BR215" i="9"/>
  <c r="BM121" i="10"/>
  <c r="I70" i="10"/>
  <c r="I68" i="10"/>
  <c r="I65" i="10"/>
  <c r="I62" i="10"/>
  <c r="I60" i="10"/>
  <c r="I77" i="10"/>
  <c r="I61" i="10"/>
  <c r="I59" i="10"/>
  <c r="I213" i="10"/>
  <c r="I172" i="10"/>
  <c r="I190" i="10"/>
  <c r="I177" i="10"/>
  <c r="I167" i="10"/>
  <c r="I204" i="10"/>
  <c r="I185" i="10"/>
  <c r="BG74" i="10"/>
  <c r="I195" i="10"/>
  <c r="I175" i="10"/>
  <c r="BW23" i="10"/>
  <c r="BS23" i="10"/>
  <c r="BR23" i="10"/>
  <c r="V28" i="10"/>
  <c r="V53" i="10"/>
  <c r="Y202" i="10"/>
  <c r="BZ111" i="9"/>
  <c r="BY111" i="9"/>
  <c r="BZ75" i="9"/>
  <c r="BY75" i="9"/>
  <c r="H79" i="9"/>
  <c r="H70" i="9"/>
  <c r="H77" i="9"/>
  <c r="H136" i="9" s="1"/>
  <c r="BZ330" i="8"/>
  <c r="BY330" i="8"/>
  <c r="BZ115" i="9"/>
  <c r="BY115" i="9"/>
  <c r="BZ33" i="9"/>
  <c r="BY33" i="9"/>
  <c r="BX34" i="10"/>
  <c r="BY56" i="9"/>
  <c r="BZ56" i="9"/>
  <c r="BY18" i="9"/>
  <c r="BZ18" i="9"/>
  <c r="BY356" i="8"/>
  <c r="BZ356" i="8"/>
  <c r="BY312" i="8"/>
  <c r="BZ312" i="8"/>
  <c r="BY287" i="8"/>
  <c r="BZ287" i="8"/>
  <c r="AL271" i="9"/>
  <c r="AL269" i="9"/>
  <c r="AL267" i="9"/>
  <c r="AL265" i="9"/>
  <c r="AL263" i="9"/>
  <c r="AL260" i="9"/>
  <c r="AL258" i="9"/>
  <c r="AL255" i="9"/>
  <c r="AL253" i="9"/>
  <c r="AL250" i="9"/>
  <c r="AL247" i="9"/>
  <c r="AL245" i="9"/>
  <c r="AL242" i="9"/>
  <c r="AL275" i="9"/>
  <c r="AL272" i="9"/>
  <c r="AL373" i="9"/>
  <c r="AL270" i="9"/>
  <c r="AL268" i="9"/>
  <c r="AL266" i="9"/>
  <c r="AL264" i="9"/>
  <c r="AL262" i="9"/>
  <c r="AL259" i="9"/>
  <c r="AL256" i="9"/>
  <c r="AL254" i="9"/>
  <c r="AL251" i="9"/>
  <c r="AL249" i="9"/>
  <c r="AL246" i="9"/>
  <c r="AL243" i="9"/>
  <c r="AL273" i="9"/>
  <c r="AL240" i="9"/>
  <c r="AL237" i="9"/>
  <c r="AL235" i="9"/>
  <c r="AL232" i="9"/>
  <c r="AL230" i="9"/>
  <c r="AL228" i="9"/>
  <c r="AL225" i="9"/>
  <c r="AL223" i="9"/>
  <c r="AL221" i="9"/>
  <c r="AL239" i="9"/>
  <c r="AL229" i="9"/>
  <c r="AL236" i="9"/>
  <c r="AL227" i="9"/>
  <c r="AL233" i="9"/>
  <c r="AL224" i="9"/>
  <c r="AL241" i="9"/>
  <c r="AL231" i="9"/>
  <c r="AL222" i="9"/>
  <c r="AL148" i="9"/>
  <c r="AS77" i="9"/>
  <c r="AS136" i="9" s="1"/>
  <c r="AS79" i="9"/>
  <c r="AS70" i="9"/>
  <c r="BZ41" i="9"/>
  <c r="BY41" i="9"/>
  <c r="AE28" i="9"/>
  <c r="BL28" i="9" s="1"/>
  <c r="BL27" i="9"/>
  <c r="BZ288" i="8"/>
  <c r="BY288" i="8"/>
  <c r="BR303" i="8"/>
  <c r="Y177" i="10"/>
  <c r="BZ84" i="8"/>
  <c r="BY84" i="8"/>
  <c r="BZ50" i="8"/>
  <c r="BY50" i="8"/>
  <c r="BZ38" i="8"/>
  <c r="BY38" i="8"/>
  <c r="BZ29" i="8"/>
  <c r="BY29" i="8"/>
  <c r="I315" i="7"/>
  <c r="BG311" i="7"/>
  <c r="BZ101" i="8"/>
  <c r="BY101" i="8"/>
  <c r="AU273" i="8"/>
  <c r="AU271" i="8"/>
  <c r="AU269" i="8"/>
  <c r="AU267" i="8"/>
  <c r="AU265" i="8"/>
  <c r="AU263" i="8"/>
  <c r="AU260" i="8"/>
  <c r="AU258" i="8"/>
  <c r="AU255" i="8"/>
  <c r="AU253" i="8"/>
  <c r="AU250" i="8"/>
  <c r="AU247" i="8"/>
  <c r="AU245" i="8"/>
  <c r="AU242" i="8"/>
  <c r="AU240" i="8"/>
  <c r="AU275" i="8"/>
  <c r="AU272" i="8"/>
  <c r="AU373" i="8"/>
  <c r="AU270" i="8"/>
  <c r="AU268" i="8"/>
  <c r="AU266" i="8"/>
  <c r="AU264" i="8"/>
  <c r="AU262" i="8"/>
  <c r="AU259" i="8"/>
  <c r="AU256" i="8"/>
  <c r="AU254" i="8"/>
  <c r="AU251" i="8"/>
  <c r="AU249" i="8"/>
  <c r="AU246" i="8"/>
  <c r="AU243" i="8"/>
  <c r="AU241" i="8"/>
  <c r="AU239" i="8"/>
  <c r="AU236" i="8"/>
  <c r="AU233" i="8"/>
  <c r="AU231" i="8"/>
  <c r="AU229" i="8"/>
  <c r="AU227" i="8"/>
  <c r="AU224" i="8"/>
  <c r="AU222" i="8"/>
  <c r="AU148" i="8"/>
  <c r="AU237" i="8"/>
  <c r="AU235" i="8"/>
  <c r="AU232" i="8"/>
  <c r="AU230" i="8"/>
  <c r="AU228" i="8"/>
  <c r="AU225" i="8"/>
  <c r="AU223" i="8"/>
  <c r="AU221" i="8"/>
  <c r="P28" i="8"/>
  <c r="P59" i="8"/>
  <c r="P53" i="8"/>
  <c r="BZ368" i="7"/>
  <c r="BY368" i="7"/>
  <c r="BZ287" i="7"/>
  <c r="BY287" i="7"/>
  <c r="BI27" i="9"/>
  <c r="BH198" i="8"/>
  <c r="BH187" i="8"/>
  <c r="M208" i="8"/>
  <c r="BH133" i="8"/>
  <c r="BH208" i="8" s="1"/>
  <c r="AI183" i="8"/>
  <c r="BM108" i="8"/>
  <c r="BM183" i="8" s="1"/>
  <c r="BY92" i="8"/>
  <c r="BZ92" i="8"/>
  <c r="BV47" i="8"/>
  <c r="AI53" i="8"/>
  <c r="AI28" i="8"/>
  <c r="BM27" i="8"/>
  <c r="BM53" i="8" s="1"/>
  <c r="AI59" i="8"/>
  <c r="BU15" i="8"/>
  <c r="BX15" i="8"/>
  <c r="BM311" i="7"/>
  <c r="AI315" i="7"/>
  <c r="BT121" i="8"/>
  <c r="Z183" i="8"/>
  <c r="BK108" i="8"/>
  <c r="BK183" i="8" s="1"/>
  <c r="BA275" i="8"/>
  <c r="BA272" i="8"/>
  <c r="BA373" i="8"/>
  <c r="BA270" i="8"/>
  <c r="BA268" i="8"/>
  <c r="BA266" i="8"/>
  <c r="BA264" i="8"/>
  <c r="BA262" i="8"/>
  <c r="BA259" i="8"/>
  <c r="BA256" i="8"/>
  <c r="BA254" i="8"/>
  <c r="BA251" i="8"/>
  <c r="BA249" i="8"/>
  <c r="BA246" i="8"/>
  <c r="BA243" i="8"/>
  <c r="BA241" i="8"/>
  <c r="BA239" i="8"/>
  <c r="BA273" i="8"/>
  <c r="BA271" i="8"/>
  <c r="BA269" i="8"/>
  <c r="BA267" i="8"/>
  <c r="BA265" i="8"/>
  <c r="BA263" i="8"/>
  <c r="BA260" i="8"/>
  <c r="BA258" i="8"/>
  <c r="BA255" i="8"/>
  <c r="BA253" i="8"/>
  <c r="BA250" i="8"/>
  <c r="BA247" i="8"/>
  <c r="BA245" i="8"/>
  <c r="BA242" i="8"/>
  <c r="BA240" i="8"/>
  <c r="BA237" i="8"/>
  <c r="BA235" i="8"/>
  <c r="BA232" i="8"/>
  <c r="BA230" i="8"/>
  <c r="BA228" i="8"/>
  <c r="BA225" i="8"/>
  <c r="BA223" i="8"/>
  <c r="BA221" i="8"/>
  <c r="BA236" i="8"/>
  <c r="BA233" i="8"/>
  <c r="BA231" i="8"/>
  <c r="BA229" i="8"/>
  <c r="BA227" i="8"/>
  <c r="BA224" i="8"/>
  <c r="BA222" i="8"/>
  <c r="BA148" i="8"/>
  <c r="D77" i="8"/>
  <c r="BF77" i="8"/>
  <c r="BZ348" i="7"/>
  <c r="BY348" i="7"/>
  <c r="J315" i="7"/>
  <c r="J363" i="7" s="1"/>
  <c r="J365" i="7" s="1"/>
  <c r="J311" i="4"/>
  <c r="BR112" i="8"/>
  <c r="BZ90" i="8"/>
  <c r="BY90" i="8"/>
  <c r="BH27" i="8"/>
  <c r="BH53" i="8" s="1"/>
  <c r="BX114" i="7"/>
  <c r="BU114" i="7"/>
  <c r="BZ40" i="7"/>
  <c r="BY40" i="7"/>
  <c r="AS315" i="6"/>
  <c r="AS363" i="6" s="1"/>
  <c r="AS365" i="6" s="1"/>
  <c r="AS311" i="4"/>
  <c r="BZ296" i="6"/>
  <c r="BY296" i="6"/>
  <c r="BF125" i="11"/>
  <c r="D125" i="11"/>
  <c r="S183" i="11"/>
  <c r="K178" i="11"/>
  <c r="BG103" i="11"/>
  <c r="AL94" i="11"/>
  <c r="BZ36" i="6"/>
  <c r="BY36" i="6"/>
  <c r="BR335" i="4"/>
  <c r="BS335" i="4"/>
  <c r="BW335" i="4"/>
  <c r="BS130" i="8"/>
  <c r="AR271" i="8"/>
  <c r="AR269" i="8"/>
  <c r="AR267" i="8"/>
  <c r="AR265" i="8"/>
  <c r="AR263" i="8"/>
  <c r="AR260" i="8"/>
  <c r="AR258" i="8"/>
  <c r="AR255" i="8"/>
  <c r="AR253" i="8"/>
  <c r="AR250" i="8"/>
  <c r="AR247" i="8"/>
  <c r="AR245" i="8"/>
  <c r="AR242" i="8"/>
  <c r="AR240" i="8"/>
  <c r="AR237" i="8"/>
  <c r="AR275" i="8"/>
  <c r="AR272" i="8"/>
  <c r="AR373" i="8"/>
  <c r="AR270" i="8"/>
  <c r="AR268" i="8"/>
  <c r="AR266" i="8"/>
  <c r="AR264" i="8"/>
  <c r="AR262" i="8"/>
  <c r="AR259" i="8"/>
  <c r="AR256" i="8"/>
  <c r="AR254" i="8"/>
  <c r="AR251" i="8"/>
  <c r="AR249" i="8"/>
  <c r="AR246" i="8"/>
  <c r="AR243" i="8"/>
  <c r="AR241" i="8"/>
  <c r="AR273" i="8"/>
  <c r="AR239" i="8"/>
  <c r="AR148" i="8"/>
  <c r="AR235" i="8"/>
  <c r="AR232" i="8"/>
  <c r="AR230" i="8"/>
  <c r="AR228" i="8"/>
  <c r="AR225" i="8"/>
  <c r="AR223" i="8"/>
  <c r="AR221" i="8"/>
  <c r="BO136" i="8"/>
  <c r="AR236" i="8"/>
  <c r="AR233" i="8"/>
  <c r="AR231" i="8"/>
  <c r="AR229" i="8"/>
  <c r="AR227" i="8"/>
  <c r="AR224" i="8"/>
  <c r="AR222" i="8"/>
  <c r="AN28" i="7"/>
  <c r="AN53" i="7"/>
  <c r="H28" i="7"/>
  <c r="H53" i="7"/>
  <c r="BL130" i="10"/>
  <c r="AE205" i="10"/>
  <c r="Y200" i="10"/>
  <c r="AI192" i="6"/>
  <c r="BM117" i="6"/>
  <c r="BM192" i="6" s="1"/>
  <c r="R183" i="6"/>
  <c r="BI108" i="6"/>
  <c r="AO165" i="10"/>
  <c r="BF89" i="11"/>
  <c r="D89" i="11"/>
  <c r="U94" i="10"/>
  <c r="U169" i="10" s="1"/>
  <c r="U163" i="10"/>
  <c r="BH88" i="10"/>
  <c r="BH163" i="10" s="1"/>
  <c r="M94" i="10"/>
  <c r="M163" i="10"/>
  <c r="AN28" i="6"/>
  <c r="AN53" i="6"/>
  <c r="AZ79" i="7"/>
  <c r="BQ74" i="7"/>
  <c r="AZ70" i="7"/>
  <c r="AZ77" i="7"/>
  <c r="BX323" i="6"/>
  <c r="BU323" i="6"/>
  <c r="G315" i="6"/>
  <c r="G363" i="6" s="1"/>
  <c r="G365" i="6" s="1"/>
  <c r="G311" i="4"/>
  <c r="Y182" i="10"/>
  <c r="BF107" i="11"/>
  <c r="D107" i="11"/>
  <c r="BX90" i="6"/>
  <c r="AM169" i="6"/>
  <c r="BN94" i="6"/>
  <c r="BN169" i="6" s="1"/>
  <c r="O94" i="10"/>
  <c r="AM216" i="6"/>
  <c r="BZ336" i="5"/>
  <c r="BY336" i="5"/>
  <c r="BZ312" i="5"/>
  <c r="BY312" i="5"/>
  <c r="BR292" i="5"/>
  <c r="BW292" i="5"/>
  <c r="BS292" i="5"/>
  <c r="BX214" i="7"/>
  <c r="BU214" i="7"/>
  <c r="BM117" i="7"/>
  <c r="AI192" i="7"/>
  <c r="R77" i="7"/>
  <c r="R70" i="7"/>
  <c r="R68" i="7"/>
  <c r="R65" i="7"/>
  <c r="R62" i="7"/>
  <c r="R60" i="7"/>
  <c r="R207" i="7"/>
  <c r="R205" i="7"/>
  <c r="R203" i="7"/>
  <c r="R201" i="7"/>
  <c r="R199" i="7"/>
  <c r="R196" i="7"/>
  <c r="R194" i="7"/>
  <c r="R191" i="7"/>
  <c r="R189" i="7"/>
  <c r="R186" i="7"/>
  <c r="R178" i="7"/>
  <c r="R176" i="7"/>
  <c r="R173" i="7"/>
  <c r="R171" i="7"/>
  <c r="R168" i="7"/>
  <c r="R166" i="7"/>
  <c r="R159" i="7"/>
  <c r="R157" i="7"/>
  <c r="BI74" i="7"/>
  <c r="R206" i="7"/>
  <c r="R204" i="7"/>
  <c r="R202" i="7"/>
  <c r="R198" i="7"/>
  <c r="R195" i="7"/>
  <c r="R190" i="7"/>
  <c r="R185" i="7"/>
  <c r="R179" i="7"/>
  <c r="R177" i="7"/>
  <c r="R175" i="7"/>
  <c r="R172" i="7"/>
  <c r="R167" i="7"/>
  <c r="R165" i="7"/>
  <c r="R160" i="7"/>
  <c r="R158" i="7"/>
  <c r="R79" i="7"/>
  <c r="R61" i="7"/>
  <c r="R213" i="7"/>
  <c r="R59" i="7"/>
  <c r="W28" i="7"/>
  <c r="W53" i="7"/>
  <c r="AT315" i="6"/>
  <c r="AT363" i="6" s="1"/>
  <c r="AT365" i="6" s="1"/>
  <c r="AT311" i="4"/>
  <c r="BZ18" i="6"/>
  <c r="BY18" i="6"/>
  <c r="BZ368" i="5"/>
  <c r="BY368" i="5"/>
  <c r="BZ350" i="5"/>
  <c r="BY350" i="5"/>
  <c r="BU303" i="5"/>
  <c r="BX303" i="5"/>
  <c r="W365" i="5"/>
  <c r="BJ306" i="5"/>
  <c r="AE271" i="5"/>
  <c r="AE269" i="5"/>
  <c r="AE267" i="5"/>
  <c r="AE265" i="5"/>
  <c r="AE263" i="5"/>
  <c r="AE260" i="5"/>
  <c r="AE258" i="5"/>
  <c r="AE255" i="5"/>
  <c r="AE253" i="5"/>
  <c r="AE250" i="5"/>
  <c r="AE247" i="5"/>
  <c r="AE245" i="5"/>
  <c r="AE242" i="5"/>
  <c r="AE240" i="5"/>
  <c r="AE237" i="5"/>
  <c r="AE235" i="5"/>
  <c r="AE232" i="5"/>
  <c r="AE230" i="5"/>
  <c r="AE228" i="5"/>
  <c r="AE225" i="5"/>
  <c r="AE223" i="5"/>
  <c r="AE221" i="5"/>
  <c r="AE275" i="5"/>
  <c r="AE272" i="5"/>
  <c r="AE233" i="5"/>
  <c r="AE224" i="5"/>
  <c r="AE270" i="5"/>
  <c r="AE266" i="5"/>
  <c r="AE262" i="5"/>
  <c r="AE256" i="5"/>
  <c r="AE251" i="5"/>
  <c r="AE246" i="5"/>
  <c r="AE241" i="5"/>
  <c r="AE236" i="5"/>
  <c r="AE227" i="5"/>
  <c r="AE273" i="5"/>
  <c r="AE229" i="5"/>
  <c r="AE373" i="5"/>
  <c r="AE268" i="5"/>
  <c r="AE264" i="5"/>
  <c r="AE259" i="5"/>
  <c r="AE254" i="5"/>
  <c r="AE249" i="5"/>
  <c r="AE243" i="5"/>
  <c r="AE239" i="5"/>
  <c r="AE231" i="5"/>
  <c r="AE222" i="5"/>
  <c r="AE148" i="5"/>
  <c r="AP273" i="5"/>
  <c r="AP148" i="5"/>
  <c r="AP271" i="5"/>
  <c r="AP269" i="5"/>
  <c r="AP267" i="5"/>
  <c r="AP265" i="5"/>
  <c r="AP263" i="5"/>
  <c r="AP260" i="5"/>
  <c r="AP258" i="5"/>
  <c r="AP255" i="5"/>
  <c r="AP253" i="5"/>
  <c r="AP250" i="5"/>
  <c r="AP247" i="5"/>
  <c r="AP245" i="5"/>
  <c r="AP242" i="5"/>
  <c r="AP240" i="5"/>
  <c r="AP237" i="5"/>
  <c r="AP235" i="5"/>
  <c r="AP270" i="5"/>
  <c r="AP266" i="5"/>
  <c r="AP262" i="5"/>
  <c r="AP256" i="5"/>
  <c r="AP251" i="5"/>
  <c r="AP246" i="5"/>
  <c r="AP241" i="5"/>
  <c r="AP236" i="5"/>
  <c r="AP233" i="5"/>
  <c r="AP225" i="5"/>
  <c r="AP224" i="5"/>
  <c r="AP272" i="5"/>
  <c r="AP228" i="5"/>
  <c r="AP227" i="5"/>
  <c r="AP373" i="5"/>
  <c r="AP268" i="5"/>
  <c r="AP264" i="5"/>
  <c r="AP259" i="5"/>
  <c r="AP254" i="5"/>
  <c r="AP249" i="5"/>
  <c r="AP243" i="5"/>
  <c r="AP239" i="5"/>
  <c r="AP230" i="5"/>
  <c r="AP229" i="5"/>
  <c r="AP221" i="5"/>
  <c r="AP275" i="5"/>
  <c r="AP232" i="5"/>
  <c r="AP231" i="5"/>
  <c r="AP223" i="5"/>
  <c r="AP222" i="5"/>
  <c r="BW354" i="4"/>
  <c r="BR354" i="4"/>
  <c r="BX291" i="4"/>
  <c r="BU291" i="4"/>
  <c r="Q200" i="11"/>
  <c r="AG208" i="7"/>
  <c r="I208" i="7"/>
  <c r="BG133" i="7"/>
  <c r="Q192" i="7"/>
  <c r="BU112" i="7"/>
  <c r="BX112" i="7"/>
  <c r="BZ111" i="7"/>
  <c r="BY111" i="7"/>
  <c r="BZ83" i="7"/>
  <c r="BY83" i="7"/>
  <c r="G207" i="7"/>
  <c r="G205" i="7"/>
  <c r="G203" i="7"/>
  <c r="G201" i="7"/>
  <c r="G199" i="7"/>
  <c r="G194" i="7"/>
  <c r="G191" i="7"/>
  <c r="G189" i="7"/>
  <c r="G186" i="7"/>
  <c r="G178" i="7"/>
  <c r="G176" i="7"/>
  <c r="G171" i="7"/>
  <c r="G168" i="7"/>
  <c r="G166" i="7"/>
  <c r="G159" i="7"/>
  <c r="G61" i="7"/>
  <c r="G59" i="7"/>
  <c r="G62" i="7"/>
  <c r="G206" i="7"/>
  <c r="G204" i="7"/>
  <c r="G202" i="7"/>
  <c r="G198" i="7"/>
  <c r="G195" i="7"/>
  <c r="G190" i="7"/>
  <c r="G185" i="7"/>
  <c r="G182" i="7"/>
  <c r="G177" i="7"/>
  <c r="G172" i="7"/>
  <c r="G167" i="7"/>
  <c r="G165" i="7"/>
  <c r="G163" i="7"/>
  <c r="G160" i="7"/>
  <c r="G158" i="7"/>
  <c r="G70" i="7"/>
  <c r="G60" i="7"/>
  <c r="G213" i="7"/>
  <c r="G77" i="7"/>
  <c r="G68" i="7"/>
  <c r="G65" i="7"/>
  <c r="BY288" i="6"/>
  <c r="BZ288" i="6"/>
  <c r="AN315" i="6"/>
  <c r="AN363" i="6" s="1"/>
  <c r="AN365" i="6" s="1"/>
  <c r="AN311" i="4"/>
  <c r="BF215" i="6"/>
  <c r="D215" i="6"/>
  <c r="V208" i="6"/>
  <c r="BJ133" i="6"/>
  <c r="BJ208" i="6" s="1"/>
  <c r="L133" i="10"/>
  <c r="L208" i="10" s="1"/>
  <c r="BR106" i="6"/>
  <c r="BS106" i="6"/>
  <c r="BW106" i="6"/>
  <c r="U104" i="11"/>
  <c r="U179" i="11" s="1"/>
  <c r="BI100" i="11"/>
  <c r="BT100" i="11" s="1"/>
  <c r="BW83" i="6"/>
  <c r="BS83" i="6"/>
  <c r="BR83" i="6"/>
  <c r="AY271" i="6"/>
  <c r="AY269" i="6"/>
  <c r="AY267" i="6"/>
  <c r="AY265" i="6"/>
  <c r="AY263" i="6"/>
  <c r="AY260" i="6"/>
  <c r="AY258" i="6"/>
  <c r="AY255" i="6"/>
  <c r="AY253" i="6"/>
  <c r="AY250" i="6"/>
  <c r="AY247" i="6"/>
  <c r="AY245" i="6"/>
  <c r="AY242" i="6"/>
  <c r="AY240" i="6"/>
  <c r="AY237" i="6"/>
  <c r="AY235" i="6"/>
  <c r="AY232" i="6"/>
  <c r="AY230" i="6"/>
  <c r="AY228" i="6"/>
  <c r="AY225" i="6"/>
  <c r="AY223" i="6"/>
  <c r="AY221" i="6"/>
  <c r="AY275" i="6"/>
  <c r="AY272" i="6"/>
  <c r="AY273" i="6"/>
  <c r="AY268" i="6"/>
  <c r="AY264" i="6"/>
  <c r="AY259" i="6"/>
  <c r="AY254" i="6"/>
  <c r="AY249" i="6"/>
  <c r="AY243" i="6"/>
  <c r="AY239" i="6"/>
  <c r="AY233" i="6"/>
  <c r="AY229" i="6"/>
  <c r="AY224" i="6"/>
  <c r="AY148" i="6"/>
  <c r="AY373" i="6"/>
  <c r="AY270" i="6"/>
  <c r="AY266" i="6"/>
  <c r="AY262" i="6"/>
  <c r="AY256" i="6"/>
  <c r="AY251" i="6"/>
  <c r="AY246" i="6"/>
  <c r="AY241" i="6"/>
  <c r="AY236" i="6"/>
  <c r="AY231" i="6"/>
  <c r="AY227" i="6"/>
  <c r="AY222" i="6"/>
  <c r="AF61" i="6"/>
  <c r="AF59" i="6"/>
  <c r="AF207" i="6"/>
  <c r="AF205" i="6"/>
  <c r="AF203" i="6"/>
  <c r="AF201" i="6"/>
  <c r="AF199" i="6"/>
  <c r="AF194" i="6"/>
  <c r="AF191" i="6"/>
  <c r="AF189" i="6"/>
  <c r="AF186" i="6"/>
  <c r="AF178" i="6"/>
  <c r="AF176" i="6"/>
  <c r="AF171" i="6"/>
  <c r="AF168" i="6"/>
  <c r="AF166" i="6"/>
  <c r="AF159" i="6"/>
  <c r="AF157" i="6"/>
  <c r="AF79" i="6"/>
  <c r="AF65" i="6"/>
  <c r="AF206" i="6"/>
  <c r="AF204" i="6"/>
  <c r="AF202" i="6"/>
  <c r="AF195" i="6"/>
  <c r="AF192" i="6"/>
  <c r="AF190" i="6"/>
  <c r="AF187" i="6"/>
  <c r="AF185" i="6"/>
  <c r="AF177" i="6"/>
  <c r="AF175" i="6"/>
  <c r="AF172" i="6"/>
  <c r="AF167" i="6"/>
  <c r="AF165" i="6"/>
  <c r="AF160" i="6"/>
  <c r="AF158" i="6"/>
  <c r="AF62" i="6"/>
  <c r="AF70" i="6"/>
  <c r="AF60" i="6"/>
  <c r="AF213" i="6"/>
  <c r="AF77" i="6"/>
  <c r="AF68" i="6"/>
  <c r="AC207" i="6"/>
  <c r="AC203" i="6"/>
  <c r="AC201" i="6"/>
  <c r="AC199" i="6"/>
  <c r="AC194" i="6"/>
  <c r="AC191" i="6"/>
  <c r="AC189" i="6"/>
  <c r="AC186" i="6"/>
  <c r="AC178" i="6"/>
  <c r="AC176" i="6"/>
  <c r="AC171" i="6"/>
  <c r="AC168" i="6"/>
  <c r="AC166" i="6"/>
  <c r="AC159" i="6"/>
  <c r="AC157" i="6"/>
  <c r="AC79" i="6"/>
  <c r="AC77" i="6"/>
  <c r="AC70" i="6"/>
  <c r="AC68" i="6"/>
  <c r="AC65" i="6"/>
  <c r="AC62" i="6"/>
  <c r="AC60" i="6"/>
  <c r="AC213" i="6"/>
  <c r="AC61" i="6"/>
  <c r="AC206" i="6"/>
  <c r="AC204" i="6"/>
  <c r="AC202" i="6"/>
  <c r="AC200" i="6"/>
  <c r="AC195" i="6"/>
  <c r="AC190" i="6"/>
  <c r="AC185" i="6"/>
  <c r="AC177" i="6"/>
  <c r="AC172" i="6"/>
  <c r="AC167" i="6"/>
  <c r="AC165" i="6"/>
  <c r="AC163" i="6"/>
  <c r="AC160" i="6"/>
  <c r="AC158" i="6"/>
  <c r="AC59" i="6"/>
  <c r="BY41" i="6"/>
  <c r="BZ41" i="6"/>
  <c r="BZ17" i="6"/>
  <c r="BY17" i="6"/>
  <c r="BZ214" i="5"/>
  <c r="BY214" i="5"/>
  <c r="BM70" i="5"/>
  <c r="BM79" i="5"/>
  <c r="BF323" i="4"/>
  <c r="D323" i="4"/>
  <c r="BZ298" i="7"/>
  <c r="BY298" i="7"/>
  <c r="BW107" i="7"/>
  <c r="BS107" i="7"/>
  <c r="BR107" i="7"/>
  <c r="BB273" i="7"/>
  <c r="BB271" i="7"/>
  <c r="BB269" i="7"/>
  <c r="BB267" i="7"/>
  <c r="BB265" i="7"/>
  <c r="BB263" i="7"/>
  <c r="BB260" i="7"/>
  <c r="BB258" i="7"/>
  <c r="BB255" i="7"/>
  <c r="BB253" i="7"/>
  <c r="BB250" i="7"/>
  <c r="BB247" i="7"/>
  <c r="BB245" i="7"/>
  <c r="BB242" i="7"/>
  <c r="BB275" i="7"/>
  <c r="BB272" i="7"/>
  <c r="BB373" i="7"/>
  <c r="BB270" i="7"/>
  <c r="BB268" i="7"/>
  <c r="BB266" i="7"/>
  <c r="BB264" i="7"/>
  <c r="BB262" i="7"/>
  <c r="BB259" i="7"/>
  <c r="BB256" i="7"/>
  <c r="BB254" i="7"/>
  <c r="BB251" i="7"/>
  <c r="BB249" i="7"/>
  <c r="BB246" i="7"/>
  <c r="BB243" i="7"/>
  <c r="BB241" i="7"/>
  <c r="BB239" i="7"/>
  <c r="BB236" i="7"/>
  <c r="BB235" i="7"/>
  <c r="BB140" i="7"/>
  <c r="BB233" i="7"/>
  <c r="BB231" i="7"/>
  <c r="BB229" i="7"/>
  <c r="BB227" i="7"/>
  <c r="BB224" i="7"/>
  <c r="BB222" i="7"/>
  <c r="BB232" i="7"/>
  <c r="BB228" i="7"/>
  <c r="BB223" i="7"/>
  <c r="BB148" i="7"/>
  <c r="BB237" i="7"/>
  <c r="BB230" i="7"/>
  <c r="BB225" i="7"/>
  <c r="BB221" i="7"/>
  <c r="BB240" i="7"/>
  <c r="BT293" i="6"/>
  <c r="AC208" i="6"/>
  <c r="T133" i="11"/>
  <c r="T208" i="11" s="1"/>
  <c r="BU107" i="6"/>
  <c r="BX91" i="6"/>
  <c r="L94" i="11"/>
  <c r="L169" i="11" s="1"/>
  <c r="AH136" i="6"/>
  <c r="AH216" i="6"/>
  <c r="J216" i="6"/>
  <c r="BM178" i="6"/>
  <c r="BM207" i="6"/>
  <c r="BI166" i="6"/>
  <c r="BI196" i="6"/>
  <c r="BI205" i="6"/>
  <c r="BN27" i="6"/>
  <c r="BN53" i="6" s="1"/>
  <c r="D27" i="6"/>
  <c r="BY358" i="5"/>
  <c r="BZ358" i="5"/>
  <c r="V139" i="5"/>
  <c r="V371" i="5"/>
  <c r="BJ365" i="5"/>
  <c r="BS215" i="5"/>
  <c r="BW215" i="5"/>
  <c r="BR215" i="5"/>
  <c r="BX98" i="5"/>
  <c r="BU98" i="5"/>
  <c r="BZ54" i="5"/>
  <c r="BY54" i="5"/>
  <c r="BQ213" i="4"/>
  <c r="BU106" i="4"/>
  <c r="BX106" i="4"/>
  <c r="BR323" i="6"/>
  <c r="BY125" i="5"/>
  <c r="BZ125" i="5"/>
  <c r="BX369" i="4"/>
  <c r="BU369" i="4"/>
  <c r="BW125" i="4"/>
  <c r="BS125" i="4"/>
  <c r="BR125" i="4"/>
  <c r="AU134" i="4"/>
  <c r="AU136" i="4" s="1"/>
  <c r="AU79" i="4"/>
  <c r="AH198" i="4"/>
  <c r="AH194" i="4"/>
  <c r="F70" i="4"/>
  <c r="F77" i="4"/>
  <c r="F61" i="4"/>
  <c r="F199" i="4"/>
  <c r="F179" i="4"/>
  <c r="F159" i="4"/>
  <c r="F59" i="4"/>
  <c r="BX343" i="4"/>
  <c r="BU343" i="4"/>
  <c r="BY321" i="4"/>
  <c r="BZ321" i="4"/>
  <c r="K82" i="8"/>
  <c r="L82" i="8"/>
  <c r="BX350" i="5"/>
  <c r="BO363" i="5"/>
  <c r="BV363" i="5" s="1"/>
  <c r="W271" i="5"/>
  <c r="W269" i="5"/>
  <c r="W267" i="5"/>
  <c r="W265" i="5"/>
  <c r="W263" i="5"/>
  <c r="W260" i="5"/>
  <c r="W258" i="5"/>
  <c r="W255" i="5"/>
  <c r="W253" i="5"/>
  <c r="W250" i="5"/>
  <c r="W247" i="5"/>
  <c r="W245" i="5"/>
  <c r="W242" i="5"/>
  <c r="W240" i="5"/>
  <c r="W237" i="5"/>
  <c r="W235" i="5"/>
  <c r="W232" i="5"/>
  <c r="W230" i="5"/>
  <c r="W228" i="5"/>
  <c r="W225" i="5"/>
  <c r="W223" i="5"/>
  <c r="W221" i="5"/>
  <c r="W275" i="5"/>
  <c r="W272" i="5"/>
  <c r="W229" i="5"/>
  <c r="W270" i="5"/>
  <c r="W266" i="5"/>
  <c r="W262" i="5"/>
  <c r="W256" i="5"/>
  <c r="W251" i="5"/>
  <c r="W246" i="5"/>
  <c r="W241" i="5"/>
  <c r="W236" i="5"/>
  <c r="W231" i="5"/>
  <c r="W222" i="5"/>
  <c r="W148" i="5"/>
  <c r="W273" i="5"/>
  <c r="W233" i="5"/>
  <c r="W224" i="5"/>
  <c r="W373" i="5"/>
  <c r="W268" i="5"/>
  <c r="W264" i="5"/>
  <c r="W259" i="5"/>
  <c r="W254" i="5"/>
  <c r="W249" i="5"/>
  <c r="W243" i="5"/>
  <c r="W239" i="5"/>
  <c r="W227" i="5"/>
  <c r="AG373" i="5"/>
  <c r="AG270" i="5"/>
  <c r="AG268" i="5"/>
  <c r="AG266" i="5"/>
  <c r="AG264" i="5"/>
  <c r="AG262" i="5"/>
  <c r="AG259" i="5"/>
  <c r="AG256" i="5"/>
  <c r="AG254" i="5"/>
  <c r="AG251" i="5"/>
  <c r="AG249" i="5"/>
  <c r="AG246" i="5"/>
  <c r="AG243" i="5"/>
  <c r="AG241" i="5"/>
  <c r="AG239" i="5"/>
  <c r="AG236" i="5"/>
  <c r="AG233" i="5"/>
  <c r="AG231" i="5"/>
  <c r="AG229" i="5"/>
  <c r="AG227" i="5"/>
  <c r="AG224" i="5"/>
  <c r="AG222" i="5"/>
  <c r="AG273" i="5"/>
  <c r="AG275" i="5"/>
  <c r="AG228" i="5"/>
  <c r="AG140" i="5"/>
  <c r="AG269" i="5"/>
  <c r="AG265" i="5"/>
  <c r="AG260" i="5"/>
  <c r="AG255" i="5"/>
  <c r="AG250" i="5"/>
  <c r="AG245" i="5"/>
  <c r="AG240" i="5"/>
  <c r="AG235" i="5"/>
  <c r="AG230" i="5"/>
  <c r="AG221" i="5"/>
  <c r="AG148" i="5"/>
  <c r="AG272" i="5"/>
  <c r="AG232" i="5"/>
  <c r="AG223" i="5"/>
  <c r="AG271" i="5"/>
  <c r="AG267" i="5"/>
  <c r="AG263" i="5"/>
  <c r="AG258" i="5"/>
  <c r="AG253" i="5"/>
  <c r="AG247" i="5"/>
  <c r="AG242" i="5"/>
  <c r="AG237" i="5"/>
  <c r="AG225" i="5"/>
  <c r="BZ360" i="4"/>
  <c r="BY360" i="4"/>
  <c r="BH323" i="4"/>
  <c r="BG215" i="4"/>
  <c r="BW116" i="4"/>
  <c r="BS116" i="4"/>
  <c r="BR116" i="4"/>
  <c r="BL74" i="4"/>
  <c r="AK60" i="4"/>
  <c r="AK160" i="4"/>
  <c r="AK161" i="4"/>
  <c r="AK191" i="4"/>
  <c r="I60" i="4"/>
  <c r="I167" i="4"/>
  <c r="I173" i="4"/>
  <c r="I183" i="4"/>
  <c r="I203" i="4"/>
  <c r="BF215" i="4"/>
  <c r="D215" i="4"/>
  <c r="BW7" i="4"/>
  <c r="BS7" i="4"/>
  <c r="BR7" i="4"/>
  <c r="BU145" i="4"/>
  <c r="T27" i="4"/>
  <c r="BS104" i="5"/>
  <c r="BW104" i="5"/>
  <c r="BR104" i="5"/>
  <c r="AZ136" i="5"/>
  <c r="BQ77" i="5"/>
  <c r="BU130" i="4"/>
  <c r="BX130" i="4"/>
  <c r="BW90" i="4"/>
  <c r="BS90" i="4"/>
  <c r="BR90" i="4"/>
  <c r="BS41" i="4"/>
  <c r="BR41" i="4"/>
  <c r="BW41" i="4"/>
  <c r="BU29" i="4"/>
  <c r="BX29" i="4"/>
  <c r="R200" i="7"/>
  <c r="BV128" i="4"/>
  <c r="BY5" i="4"/>
  <c r="BZ5" i="4"/>
  <c r="BN306" i="4"/>
  <c r="BR29" i="4"/>
  <c r="N53" i="4"/>
  <c r="N28" i="4"/>
  <c r="BZ49" i="4"/>
  <c r="BY49" i="4"/>
  <c r="BY10" i="4"/>
  <c r="BZ10" i="4"/>
  <c r="F208" i="4"/>
  <c r="AJ53" i="4"/>
  <c r="AJ28" i="4"/>
  <c r="BU98" i="14"/>
  <c r="BX50" i="14"/>
  <c r="BQ116" i="14"/>
  <c r="BU18" i="14"/>
  <c r="BR116" i="14"/>
  <c r="BZ360" i="12"/>
  <c r="BY360" i="12"/>
  <c r="BZ352" i="12"/>
  <c r="BY352" i="12"/>
  <c r="BZ336" i="12"/>
  <c r="BY336" i="12"/>
  <c r="BZ321" i="12"/>
  <c r="BY321" i="12"/>
  <c r="BZ287" i="12"/>
  <c r="BY287" i="12"/>
  <c r="BN116" i="14"/>
  <c r="BL116" i="14"/>
  <c r="BI116" i="14"/>
  <c r="BG116" i="14"/>
  <c r="BZ304" i="12"/>
  <c r="BY304" i="12"/>
  <c r="BI363" i="12"/>
  <c r="BT363" i="12" s="1"/>
  <c r="BW350" i="12"/>
  <c r="BS350" i="12"/>
  <c r="BR350" i="12"/>
  <c r="BW337" i="12"/>
  <c r="BS337" i="12"/>
  <c r="BR337" i="12"/>
  <c r="BB371" i="12"/>
  <c r="BB139" i="12"/>
  <c r="BJ303" i="12"/>
  <c r="BR298" i="12"/>
  <c r="BW298" i="12"/>
  <c r="BS298" i="12"/>
  <c r="BW346" i="12"/>
  <c r="BS346" i="12"/>
  <c r="BR346" i="12"/>
  <c r="AI365" i="12"/>
  <c r="BM306" i="12"/>
  <c r="T371" i="12"/>
  <c r="T139" i="12"/>
  <c r="AJ139" i="12"/>
  <c r="AJ140" i="12" s="1"/>
  <c r="AJ371" i="12"/>
  <c r="BQ303" i="12"/>
  <c r="AZ306" i="12"/>
  <c r="M306" i="12"/>
  <c r="BH303" i="12"/>
  <c r="AC371" i="12"/>
  <c r="AC139" i="12"/>
  <c r="AS371" i="12"/>
  <c r="AS139" i="12"/>
  <c r="BZ302" i="12"/>
  <c r="BY302" i="12"/>
  <c r="BZ297" i="12"/>
  <c r="BY297" i="12"/>
  <c r="BW292" i="12"/>
  <c r="BS292" i="12"/>
  <c r="BR292" i="12"/>
  <c r="BZ110" i="12"/>
  <c r="BY110" i="12"/>
  <c r="BZ90" i="12"/>
  <c r="BY90" i="12"/>
  <c r="BU208" i="12"/>
  <c r="BU206" i="12"/>
  <c r="BU204" i="12"/>
  <c r="BU152" i="12"/>
  <c r="BU69" i="12"/>
  <c r="BU66" i="12"/>
  <c r="BU63" i="12"/>
  <c r="BU61" i="12"/>
  <c r="BU59" i="12"/>
  <c r="BU53" i="12"/>
  <c r="BU203" i="12"/>
  <c r="BU201" i="12"/>
  <c r="BU199" i="12"/>
  <c r="BU196" i="12"/>
  <c r="BU194" i="12"/>
  <c r="BU191" i="12"/>
  <c r="BU189" i="12"/>
  <c r="BU186" i="12"/>
  <c r="BU183" i="12"/>
  <c r="BU181" i="12"/>
  <c r="BU178" i="12"/>
  <c r="BU176" i="12"/>
  <c r="BU173" i="12"/>
  <c r="BU171" i="12"/>
  <c r="BU168" i="12"/>
  <c r="BU166" i="12"/>
  <c r="BU164" i="12"/>
  <c r="BU161" i="12"/>
  <c r="BU159" i="12"/>
  <c r="BU157" i="12"/>
  <c r="BU207" i="12"/>
  <c r="BU68" i="12"/>
  <c r="BU65" i="12"/>
  <c r="BU62" i="12"/>
  <c r="BU60" i="12"/>
  <c r="BU202" i="12"/>
  <c r="BU192" i="12"/>
  <c r="BU182" i="12"/>
  <c r="BU172" i="12"/>
  <c r="BU163" i="12"/>
  <c r="BU195" i="12"/>
  <c r="BU185" i="12"/>
  <c r="BU175" i="12"/>
  <c r="BU165" i="12"/>
  <c r="BU153" i="12"/>
  <c r="BU205" i="12"/>
  <c r="BU198" i="12"/>
  <c r="BU187" i="12"/>
  <c r="BU177" i="12"/>
  <c r="BU167" i="12"/>
  <c r="BU158" i="12"/>
  <c r="BU200" i="12"/>
  <c r="BU190" i="12"/>
  <c r="BU179" i="12"/>
  <c r="BU169" i="12"/>
  <c r="BU160" i="12"/>
  <c r="BR15" i="12"/>
  <c r="BW15" i="12"/>
  <c r="BS15" i="12"/>
  <c r="BY322" i="12"/>
  <c r="BZ322" i="12"/>
  <c r="AY365" i="12"/>
  <c r="BZ284" i="12"/>
  <c r="BY284" i="12"/>
  <c r="BZ129" i="12"/>
  <c r="BY129" i="12"/>
  <c r="BZ85" i="12"/>
  <c r="BY85" i="12"/>
  <c r="BB275" i="12"/>
  <c r="BB272" i="12"/>
  <c r="BB270" i="12"/>
  <c r="BB268" i="12"/>
  <c r="BB266" i="12"/>
  <c r="BB264" i="12"/>
  <c r="BB262" i="12"/>
  <c r="BB259" i="12"/>
  <c r="BB256" i="12"/>
  <c r="BB254" i="12"/>
  <c r="BB251" i="12"/>
  <c r="BB249" i="12"/>
  <c r="BB246" i="12"/>
  <c r="BB243" i="12"/>
  <c r="BB241" i="12"/>
  <c r="BB239" i="12"/>
  <c r="BB236" i="12"/>
  <c r="BB233" i="12"/>
  <c r="BB231" i="12"/>
  <c r="BB229" i="12"/>
  <c r="BB227" i="12"/>
  <c r="BB224" i="12"/>
  <c r="BB222" i="12"/>
  <c r="BB373" i="12"/>
  <c r="BB265" i="12"/>
  <c r="BB263" i="12"/>
  <c r="BB253" i="12"/>
  <c r="BB247" i="12"/>
  <c r="BB242" i="12"/>
  <c r="BB237" i="12"/>
  <c r="BB232" i="12"/>
  <c r="BB228" i="12"/>
  <c r="BB148" i="12"/>
  <c r="BB269" i="12"/>
  <c r="BB267" i="12"/>
  <c r="BB221" i="12"/>
  <c r="BB273" i="12"/>
  <c r="BB271" i="12"/>
  <c r="BB255" i="12"/>
  <c r="BB250" i="12"/>
  <c r="BB245" i="12"/>
  <c r="BB240" i="12"/>
  <c r="BB235" i="12"/>
  <c r="BB230" i="12"/>
  <c r="BB225" i="12"/>
  <c r="BB223" i="12"/>
  <c r="BB140" i="12"/>
  <c r="BB260" i="12"/>
  <c r="BB258" i="12"/>
  <c r="AL275" i="12"/>
  <c r="AL272" i="12"/>
  <c r="AL270" i="12"/>
  <c r="AL268" i="12"/>
  <c r="AL266" i="12"/>
  <c r="AL264" i="12"/>
  <c r="AL262" i="12"/>
  <c r="AL259" i="12"/>
  <c r="AL256" i="12"/>
  <c r="AL254" i="12"/>
  <c r="AL251" i="12"/>
  <c r="AL249" i="12"/>
  <c r="AL246" i="12"/>
  <c r="AL243" i="12"/>
  <c r="AL241" i="12"/>
  <c r="AL239" i="12"/>
  <c r="AL236" i="12"/>
  <c r="AL233" i="12"/>
  <c r="AL231" i="12"/>
  <c r="AL229" i="12"/>
  <c r="AL227" i="12"/>
  <c r="AL224" i="12"/>
  <c r="AL222" i="12"/>
  <c r="AL373" i="12"/>
  <c r="AL273" i="12"/>
  <c r="AL271" i="12"/>
  <c r="AL255" i="12"/>
  <c r="AL253" i="12"/>
  <c r="AL247" i="12"/>
  <c r="AL242" i="12"/>
  <c r="AL237" i="12"/>
  <c r="AL232" i="12"/>
  <c r="AL228" i="12"/>
  <c r="AL148" i="12"/>
  <c r="AL260" i="12"/>
  <c r="AL258" i="12"/>
  <c r="AL221" i="12"/>
  <c r="AL265" i="12"/>
  <c r="AL263" i="12"/>
  <c r="AL250" i="12"/>
  <c r="AL245" i="12"/>
  <c r="AL240" i="12"/>
  <c r="AL235" i="12"/>
  <c r="AL230" i="12"/>
  <c r="AL225" i="12"/>
  <c r="AL223" i="12"/>
  <c r="AL267" i="12"/>
  <c r="AL269" i="12"/>
  <c r="V136" i="12"/>
  <c r="BJ77" i="12"/>
  <c r="F275" i="12"/>
  <c r="F272" i="12"/>
  <c r="F270" i="12"/>
  <c r="F268" i="12"/>
  <c r="F266" i="12"/>
  <c r="F264" i="12"/>
  <c r="F262" i="12"/>
  <c r="F259" i="12"/>
  <c r="F256" i="12"/>
  <c r="F254" i="12"/>
  <c r="F251" i="12"/>
  <c r="F249" i="12"/>
  <c r="F246" i="12"/>
  <c r="F243" i="12"/>
  <c r="F241" i="12"/>
  <c r="F239" i="12"/>
  <c r="F236" i="12"/>
  <c r="F233" i="12"/>
  <c r="F231" i="12"/>
  <c r="F229" i="12"/>
  <c r="F227" i="12"/>
  <c r="F224" i="12"/>
  <c r="F222" i="12"/>
  <c r="F373" i="12"/>
  <c r="F273" i="12"/>
  <c r="F271" i="12"/>
  <c r="F255" i="12"/>
  <c r="F253" i="12"/>
  <c r="F247" i="12"/>
  <c r="F242" i="12"/>
  <c r="F237" i="12"/>
  <c r="F232" i="12"/>
  <c r="F228" i="12"/>
  <c r="F148" i="12"/>
  <c r="F260" i="12"/>
  <c r="F258" i="12"/>
  <c r="F221" i="12"/>
  <c r="F265" i="12"/>
  <c r="F263" i="12"/>
  <c r="F250" i="12"/>
  <c r="F245" i="12"/>
  <c r="F240" i="12"/>
  <c r="F235" i="12"/>
  <c r="F230" i="12"/>
  <c r="F225" i="12"/>
  <c r="F223" i="12"/>
  <c r="F269" i="12"/>
  <c r="F267" i="12"/>
  <c r="BZ51" i="12"/>
  <c r="BY51" i="12"/>
  <c r="BZ45" i="12"/>
  <c r="BY45" i="12"/>
  <c r="BY348" i="12"/>
  <c r="BZ348" i="12"/>
  <c r="BY343" i="12"/>
  <c r="BZ343" i="12"/>
  <c r="AX371" i="12"/>
  <c r="AX139" i="12"/>
  <c r="Z365" i="12"/>
  <c r="BK306" i="12"/>
  <c r="BV298" i="12"/>
  <c r="BU292" i="12"/>
  <c r="BX292" i="12"/>
  <c r="AO273" i="12"/>
  <c r="AO271" i="12"/>
  <c r="AO269" i="12"/>
  <c r="AO267" i="12"/>
  <c r="AO265" i="12"/>
  <c r="AO263" i="12"/>
  <c r="AO260" i="12"/>
  <c r="AO258" i="12"/>
  <c r="AO255" i="12"/>
  <c r="AO253" i="12"/>
  <c r="AO250" i="12"/>
  <c r="AO247" i="12"/>
  <c r="AO245" i="12"/>
  <c r="AO242" i="12"/>
  <c r="AO240" i="12"/>
  <c r="AO237" i="12"/>
  <c r="AO235" i="12"/>
  <c r="AO232" i="12"/>
  <c r="AO230" i="12"/>
  <c r="AO228" i="12"/>
  <c r="AO225" i="12"/>
  <c r="AO373" i="12"/>
  <c r="AO272" i="12"/>
  <c r="AO268" i="12"/>
  <c r="AO264" i="12"/>
  <c r="AO259" i="12"/>
  <c r="AO262" i="12"/>
  <c r="AO223" i="12"/>
  <c r="AO266" i="12"/>
  <c r="AO254" i="12"/>
  <c r="AO249" i="12"/>
  <c r="AO243" i="12"/>
  <c r="AO239" i="12"/>
  <c r="AO233" i="12"/>
  <c r="AO229" i="12"/>
  <c r="AO224" i="12"/>
  <c r="AO148" i="12"/>
  <c r="AO270" i="12"/>
  <c r="AO246" i="12"/>
  <c r="AO227" i="12"/>
  <c r="AO221" i="12"/>
  <c r="AO241" i="12"/>
  <c r="AO256" i="12"/>
  <c r="AO236" i="12"/>
  <c r="AO222" i="12"/>
  <c r="AO275" i="12"/>
  <c r="AO251" i="12"/>
  <c r="AO231" i="12"/>
  <c r="Y273" i="12"/>
  <c r="Y271" i="12"/>
  <c r="Y269" i="12"/>
  <c r="Y267" i="12"/>
  <c r="Y265" i="12"/>
  <c r="Y263" i="12"/>
  <c r="Y260" i="12"/>
  <c r="Y258" i="12"/>
  <c r="Y255" i="12"/>
  <c r="Y253" i="12"/>
  <c r="Y250" i="12"/>
  <c r="Y247" i="12"/>
  <c r="Y245" i="12"/>
  <c r="Y242" i="12"/>
  <c r="Y240" i="12"/>
  <c r="Y237" i="12"/>
  <c r="Y235" i="12"/>
  <c r="Y232" i="12"/>
  <c r="Y230" i="12"/>
  <c r="Y228" i="12"/>
  <c r="Y225" i="12"/>
  <c r="Y373" i="12"/>
  <c r="Y272" i="12"/>
  <c r="Y268" i="12"/>
  <c r="Y264" i="12"/>
  <c r="Y259" i="12"/>
  <c r="Y270" i="12"/>
  <c r="Y224" i="12"/>
  <c r="Y223" i="12"/>
  <c r="Y275" i="12"/>
  <c r="Y256" i="12"/>
  <c r="Y254" i="12"/>
  <c r="Y249" i="12"/>
  <c r="Y243" i="12"/>
  <c r="Y239" i="12"/>
  <c r="Y233" i="12"/>
  <c r="Y229" i="12"/>
  <c r="Y148" i="12"/>
  <c r="Y262" i="12"/>
  <c r="Y266" i="12"/>
  <c r="Y236" i="12"/>
  <c r="Y251" i="12"/>
  <c r="Y231" i="12"/>
  <c r="Y222" i="12"/>
  <c r="Y246" i="12"/>
  <c r="Y227" i="12"/>
  <c r="Y241" i="12"/>
  <c r="Y221" i="12"/>
  <c r="I136" i="12"/>
  <c r="BG77" i="12"/>
  <c r="BI79" i="12"/>
  <c r="BI70" i="12"/>
  <c r="BT74" i="12"/>
  <c r="AI28" i="12"/>
  <c r="BM28" i="12" s="1"/>
  <c r="BM27" i="12"/>
  <c r="BX15" i="12"/>
  <c r="BU15" i="12"/>
  <c r="BU341" i="12"/>
  <c r="BQ363" i="12"/>
  <c r="BV363" i="12" s="1"/>
  <c r="BY285" i="12"/>
  <c r="BZ285" i="12"/>
  <c r="BW98" i="12"/>
  <c r="BS98" i="12"/>
  <c r="BR98" i="12"/>
  <c r="BO134" i="12"/>
  <c r="AR136" i="12"/>
  <c r="BW207" i="12"/>
  <c r="BW205" i="12"/>
  <c r="BW208" i="12"/>
  <c r="BW68" i="12"/>
  <c r="BW65" i="12"/>
  <c r="BW62" i="12"/>
  <c r="BW60" i="12"/>
  <c r="BW206" i="12"/>
  <c r="BW202" i="12"/>
  <c r="BW200" i="12"/>
  <c r="BW198" i="12"/>
  <c r="BW195" i="12"/>
  <c r="BW192" i="12"/>
  <c r="BW190" i="12"/>
  <c r="BW187" i="12"/>
  <c r="BW185" i="12"/>
  <c r="BW182" i="12"/>
  <c r="BW179" i="12"/>
  <c r="BW177" i="12"/>
  <c r="BW175" i="12"/>
  <c r="BW172" i="12"/>
  <c r="BW169" i="12"/>
  <c r="BW167" i="12"/>
  <c r="BW165" i="12"/>
  <c r="BW163" i="12"/>
  <c r="BW160" i="12"/>
  <c r="BW158" i="12"/>
  <c r="BW153" i="12"/>
  <c r="BW204" i="12"/>
  <c r="BW152" i="12"/>
  <c r="BW69" i="12"/>
  <c r="BW66" i="12"/>
  <c r="BW63" i="12"/>
  <c r="BW61" i="12"/>
  <c r="BW59" i="12"/>
  <c r="BW53" i="12"/>
  <c r="BW199" i="12"/>
  <c r="BW189" i="12"/>
  <c r="BW178" i="12"/>
  <c r="BW168" i="12"/>
  <c r="BW159" i="12"/>
  <c r="BW201" i="12"/>
  <c r="BW191" i="12"/>
  <c r="BW181" i="12"/>
  <c r="BW171" i="12"/>
  <c r="BW161" i="12"/>
  <c r="BW203" i="12"/>
  <c r="BW194" i="12"/>
  <c r="BW183" i="12"/>
  <c r="BW173" i="12"/>
  <c r="BW164" i="12"/>
  <c r="BW196" i="12"/>
  <c r="BW186" i="12"/>
  <c r="BW176" i="12"/>
  <c r="BW166" i="12"/>
  <c r="BW157" i="12"/>
  <c r="D27" i="12"/>
  <c r="BR296" i="11"/>
  <c r="BW296" i="11"/>
  <c r="BS296" i="11"/>
  <c r="BI134" i="12"/>
  <c r="BT134" i="12" s="1"/>
  <c r="BR108" i="12"/>
  <c r="BG70" i="12"/>
  <c r="BG79" i="12"/>
  <c r="BH28" i="12"/>
  <c r="BZ126" i="12"/>
  <c r="BY126" i="12"/>
  <c r="BX98" i="12"/>
  <c r="BU98" i="12"/>
  <c r="BY91" i="12"/>
  <c r="BZ91" i="12"/>
  <c r="BQ77" i="12"/>
  <c r="BO70" i="12"/>
  <c r="BV74" i="12"/>
  <c r="BO79" i="12"/>
  <c r="BZ41" i="12"/>
  <c r="BY41" i="12"/>
  <c r="BZ37" i="12"/>
  <c r="BY37" i="12"/>
  <c r="BZ14" i="12"/>
  <c r="BY14" i="12"/>
  <c r="BZ10" i="12"/>
  <c r="BY10" i="12"/>
  <c r="AE365" i="12"/>
  <c r="BZ30" i="12"/>
  <c r="BY30" i="12"/>
  <c r="BZ18" i="12"/>
  <c r="BY18" i="12"/>
  <c r="BZ368" i="11"/>
  <c r="BY368" i="11"/>
  <c r="BZ360" i="11"/>
  <c r="BY360" i="11"/>
  <c r="BW355" i="11"/>
  <c r="BS355" i="11"/>
  <c r="BR355" i="11"/>
  <c r="BZ349" i="11"/>
  <c r="BY349" i="11"/>
  <c r="BV344" i="11"/>
  <c r="BT340" i="11"/>
  <c r="BW335" i="11"/>
  <c r="BS335" i="11"/>
  <c r="BR335" i="11"/>
  <c r="I306" i="11"/>
  <c r="BG303" i="11"/>
  <c r="BW297" i="11"/>
  <c r="BS297" i="11"/>
  <c r="BR297" i="11"/>
  <c r="BI292" i="11"/>
  <c r="BT292" i="11" s="1"/>
  <c r="BH214" i="11"/>
  <c r="Q203" i="11"/>
  <c r="AI202" i="11"/>
  <c r="AG194" i="11"/>
  <c r="S192" i="11"/>
  <c r="AI182" i="11"/>
  <c r="AG173" i="11"/>
  <c r="S172" i="11"/>
  <c r="Q164" i="11"/>
  <c r="AS79" i="11"/>
  <c r="AS70" i="11"/>
  <c r="AS77" i="11"/>
  <c r="AS136" i="11" s="1"/>
  <c r="AC79" i="11"/>
  <c r="AC70" i="11"/>
  <c r="AC68" i="11"/>
  <c r="AC65" i="11"/>
  <c r="AC62" i="11"/>
  <c r="AC60" i="11"/>
  <c r="AC77" i="11"/>
  <c r="AC61" i="11"/>
  <c r="AC177" i="11"/>
  <c r="AC206" i="11"/>
  <c r="AC167" i="11"/>
  <c r="AC202" i="11"/>
  <c r="M70" i="11"/>
  <c r="M68" i="11"/>
  <c r="M65" i="11"/>
  <c r="M62" i="11"/>
  <c r="M60" i="11"/>
  <c r="M77" i="11"/>
  <c r="BH74" i="11"/>
  <c r="M61" i="11"/>
  <c r="M206" i="11"/>
  <c r="M167" i="11"/>
  <c r="M202" i="11"/>
  <c r="M172" i="11"/>
  <c r="BN212" i="11"/>
  <c r="BX323" i="12"/>
  <c r="BX121" i="12"/>
  <c r="BP79" i="12"/>
  <c r="BP70" i="12"/>
  <c r="BZ22" i="12"/>
  <c r="BY22" i="12"/>
  <c r="BW340" i="11"/>
  <c r="BS340" i="11"/>
  <c r="BR340" i="11"/>
  <c r="D337" i="11"/>
  <c r="D323" i="11"/>
  <c r="BG214" i="11"/>
  <c r="AO206" i="11"/>
  <c r="I206" i="11"/>
  <c r="U204" i="11"/>
  <c r="Y202" i="11"/>
  <c r="AC200" i="11"/>
  <c r="AG198" i="11"/>
  <c r="S196" i="11"/>
  <c r="AK195" i="11"/>
  <c r="AO192" i="11"/>
  <c r="M190" i="11"/>
  <c r="Q187" i="11"/>
  <c r="AI186" i="11"/>
  <c r="U185" i="11"/>
  <c r="Y182" i="11"/>
  <c r="AC179" i="11"/>
  <c r="AG177" i="11"/>
  <c r="S176" i="11"/>
  <c r="AK175" i="11"/>
  <c r="AO172" i="11"/>
  <c r="I172" i="11"/>
  <c r="Q167" i="11"/>
  <c r="AI166" i="11"/>
  <c r="U165" i="11"/>
  <c r="AC163" i="11"/>
  <c r="AC161" i="11"/>
  <c r="AG160" i="11"/>
  <c r="AO158" i="11"/>
  <c r="Y158" i="11"/>
  <c r="Z205" i="11"/>
  <c r="Z187" i="11"/>
  <c r="V164" i="11"/>
  <c r="BJ214" i="11"/>
  <c r="BI212" i="11"/>
  <c r="J216" i="11"/>
  <c r="BS215" i="12"/>
  <c r="BW215" i="12"/>
  <c r="BR215" i="12"/>
  <c r="BW212" i="12"/>
  <c r="BU369" i="11"/>
  <c r="BX369" i="11"/>
  <c r="BW356" i="11"/>
  <c r="BS356" i="11"/>
  <c r="BR356" i="11"/>
  <c r="BV354" i="11"/>
  <c r="BF341" i="11"/>
  <c r="D341" i="11"/>
  <c r="BW336" i="11"/>
  <c r="BS336" i="11"/>
  <c r="BR336" i="11"/>
  <c r="BU337" i="11"/>
  <c r="BX337" i="11"/>
  <c r="BV331" i="11"/>
  <c r="BW325" i="11"/>
  <c r="BS325" i="11"/>
  <c r="BR325" i="11"/>
  <c r="BU318" i="11"/>
  <c r="BX318" i="11"/>
  <c r="BV314" i="11"/>
  <c r="BQ293" i="11"/>
  <c r="BX288" i="11"/>
  <c r="BU288" i="11"/>
  <c r="BP292" i="11"/>
  <c r="AC207" i="11"/>
  <c r="S204" i="11"/>
  <c r="AK203" i="11"/>
  <c r="AO201" i="11"/>
  <c r="I201" i="11"/>
  <c r="M199" i="11"/>
  <c r="Q196" i="11"/>
  <c r="AI195" i="11"/>
  <c r="U194" i="11"/>
  <c r="Y191" i="11"/>
  <c r="AC189" i="11"/>
  <c r="AG186" i="11"/>
  <c r="S185" i="11"/>
  <c r="AO181" i="11"/>
  <c r="M178" i="11"/>
  <c r="Q176" i="11"/>
  <c r="AI175" i="11"/>
  <c r="U173" i="11"/>
  <c r="AC168" i="11"/>
  <c r="AG166" i="11"/>
  <c r="S165" i="11"/>
  <c r="BF146" i="11"/>
  <c r="D146" i="11"/>
  <c r="BN121" i="11"/>
  <c r="AM196" i="11"/>
  <c r="BV82" i="11"/>
  <c r="AU79" i="11"/>
  <c r="AU70" i="11"/>
  <c r="AU77" i="11"/>
  <c r="AU136" i="11" s="1"/>
  <c r="AE61" i="11"/>
  <c r="AE59" i="11"/>
  <c r="AE79" i="11"/>
  <c r="BL74" i="11"/>
  <c r="AE70" i="11"/>
  <c r="AE68" i="11"/>
  <c r="AE65" i="11"/>
  <c r="AE62" i="11"/>
  <c r="AE60" i="11"/>
  <c r="AE201" i="11"/>
  <c r="AE176" i="11"/>
  <c r="AE77" i="11"/>
  <c r="AE166" i="11"/>
  <c r="AE186" i="11"/>
  <c r="AE161" i="11"/>
  <c r="O61" i="11"/>
  <c r="O79" i="11"/>
  <c r="O70" i="11"/>
  <c r="O68" i="11"/>
  <c r="O65" i="11"/>
  <c r="O62" i="11"/>
  <c r="O60" i="11"/>
  <c r="O186" i="11"/>
  <c r="O166" i="11"/>
  <c r="O77" i="11"/>
  <c r="O201" i="11"/>
  <c r="O176" i="11"/>
  <c r="O196" i="11"/>
  <c r="AK213" i="11"/>
  <c r="U213" i="11"/>
  <c r="BX214" i="12"/>
  <c r="BY102" i="12"/>
  <c r="BZ102" i="12"/>
  <c r="AU136" i="12"/>
  <c r="BN79" i="12"/>
  <c r="BN70" i="12"/>
  <c r="BM79" i="12"/>
  <c r="BM70" i="12"/>
  <c r="BL79" i="12"/>
  <c r="BU74" i="12"/>
  <c r="BX74" i="12"/>
  <c r="BL70" i="12"/>
  <c r="BH79" i="12"/>
  <c r="BH70" i="12"/>
  <c r="BX354" i="11"/>
  <c r="BZ127" i="11"/>
  <c r="BY127" i="11"/>
  <c r="BT112" i="11"/>
  <c r="BI104" i="11"/>
  <c r="BX93" i="11"/>
  <c r="BU93" i="11"/>
  <c r="BZ91" i="11"/>
  <c r="BY91" i="11"/>
  <c r="BV86" i="11"/>
  <c r="BX296" i="10"/>
  <c r="BU296" i="10"/>
  <c r="F201" i="10"/>
  <c r="F191" i="10"/>
  <c r="AL181" i="10"/>
  <c r="F181" i="10"/>
  <c r="F171" i="10"/>
  <c r="BZ360" i="9"/>
  <c r="BY360" i="9"/>
  <c r="BZ352" i="9"/>
  <c r="BY352" i="9"/>
  <c r="BZ336" i="9"/>
  <c r="BY336" i="9"/>
  <c r="BZ321" i="9"/>
  <c r="BY321" i="9"/>
  <c r="BZ312" i="9"/>
  <c r="BY312" i="9"/>
  <c r="BG134" i="12"/>
  <c r="BR134" i="12" s="1"/>
  <c r="BX352" i="11"/>
  <c r="BZ344" i="11"/>
  <c r="BY344" i="11"/>
  <c r="BT291" i="11"/>
  <c r="BU101" i="11"/>
  <c r="BX101" i="11"/>
  <c r="BU83" i="11"/>
  <c r="BX83" i="11"/>
  <c r="BV55" i="11"/>
  <c r="BW7" i="11"/>
  <c r="BS7" i="11"/>
  <c r="BR7" i="11"/>
  <c r="BW348" i="10"/>
  <c r="BS348" i="10"/>
  <c r="BR348" i="10"/>
  <c r="BW335" i="10"/>
  <c r="BS335" i="10"/>
  <c r="BR335" i="10"/>
  <c r="BW325" i="10"/>
  <c r="BS325" i="10"/>
  <c r="BR325" i="10"/>
  <c r="BU215" i="10"/>
  <c r="BH212" i="10"/>
  <c r="AI206" i="10"/>
  <c r="S206" i="10"/>
  <c r="AO203" i="10"/>
  <c r="Y203" i="10"/>
  <c r="I203" i="10"/>
  <c r="AI198" i="10"/>
  <c r="S198" i="10"/>
  <c r="AO194" i="10"/>
  <c r="Y194" i="10"/>
  <c r="I194" i="10"/>
  <c r="AI187" i="10"/>
  <c r="S187" i="10"/>
  <c r="AI177" i="10"/>
  <c r="S177" i="10"/>
  <c r="Y173" i="10"/>
  <c r="I173" i="10"/>
  <c r="AI167" i="10"/>
  <c r="S167" i="10"/>
  <c r="AO164" i="10"/>
  <c r="Y164" i="10"/>
  <c r="I164" i="10"/>
  <c r="AA163" i="10"/>
  <c r="K163" i="10"/>
  <c r="AI158" i="10"/>
  <c r="S158" i="10"/>
  <c r="BG207" i="10"/>
  <c r="BG205" i="10"/>
  <c r="BG203" i="10"/>
  <c r="BG201" i="10"/>
  <c r="BG199" i="10"/>
  <c r="BG196" i="10"/>
  <c r="BG194" i="10"/>
  <c r="BG191" i="10"/>
  <c r="BG186" i="10"/>
  <c r="BG178" i="10"/>
  <c r="BG176" i="10"/>
  <c r="BG171" i="10"/>
  <c r="BG168" i="10"/>
  <c r="BG166" i="10"/>
  <c r="BG159" i="10"/>
  <c r="BG61" i="10"/>
  <c r="BG206" i="10"/>
  <c r="BG204" i="10"/>
  <c r="BG202" i="10"/>
  <c r="BG195" i="10"/>
  <c r="BG190" i="10"/>
  <c r="BG185" i="10"/>
  <c r="BG177" i="10"/>
  <c r="BG172" i="10"/>
  <c r="BG167" i="10"/>
  <c r="BG160" i="10"/>
  <c r="BG68" i="10"/>
  <c r="BG62" i="10"/>
  <c r="BG65" i="10"/>
  <c r="BG60" i="10"/>
  <c r="BU7" i="10"/>
  <c r="BX7" i="10"/>
  <c r="BZ304" i="9"/>
  <c r="BY304" i="9"/>
  <c r="BZ321" i="11"/>
  <c r="BY321" i="11"/>
  <c r="BU323" i="11"/>
  <c r="BX323" i="11"/>
  <c r="AE191" i="11"/>
  <c r="BW126" i="11"/>
  <c r="BS126" i="11"/>
  <c r="BR126" i="11"/>
  <c r="BV123" i="11"/>
  <c r="BH121" i="11"/>
  <c r="BP117" i="11"/>
  <c r="BX111" i="11"/>
  <c r="BU111" i="11"/>
  <c r="BR112" i="11"/>
  <c r="BW112" i="11"/>
  <c r="BS112" i="11"/>
  <c r="BX102" i="11"/>
  <c r="BU102" i="11"/>
  <c r="BW97" i="11"/>
  <c r="BS97" i="11"/>
  <c r="BR97" i="11"/>
  <c r="BT98" i="11"/>
  <c r="BU85" i="11"/>
  <c r="BX85" i="11"/>
  <c r="BW75" i="11"/>
  <c r="BS75" i="11"/>
  <c r="BR75" i="11"/>
  <c r="BK346" i="10"/>
  <c r="BT346" i="10" s="1"/>
  <c r="BW296" i="10"/>
  <c r="BS296" i="10"/>
  <c r="BR296" i="10"/>
  <c r="BT215" i="10"/>
  <c r="F213" i="10"/>
  <c r="F202" i="10"/>
  <c r="F192" i="10"/>
  <c r="F182" i="10"/>
  <c r="F172" i="10"/>
  <c r="F163" i="10"/>
  <c r="AU79" i="10"/>
  <c r="AU70" i="10"/>
  <c r="AU77" i="10"/>
  <c r="AU136" i="10" s="1"/>
  <c r="AE61" i="10"/>
  <c r="AE79" i="10"/>
  <c r="BL74" i="10"/>
  <c r="AE70" i="10"/>
  <c r="AE194" i="10"/>
  <c r="AE77" i="10"/>
  <c r="AE191" i="10"/>
  <c r="AE171" i="10"/>
  <c r="AE189" i="10"/>
  <c r="AE178" i="10"/>
  <c r="AE168" i="10"/>
  <c r="AE186" i="10"/>
  <c r="AE166" i="10"/>
  <c r="AE196" i="10"/>
  <c r="AE176" i="10"/>
  <c r="AE157" i="10"/>
  <c r="O61" i="10"/>
  <c r="O79" i="10"/>
  <c r="O70" i="10"/>
  <c r="O194" i="10"/>
  <c r="O77" i="10"/>
  <c r="O191" i="10"/>
  <c r="O171" i="10"/>
  <c r="O189" i="10"/>
  <c r="O178" i="10"/>
  <c r="O168" i="10"/>
  <c r="O186" i="10"/>
  <c r="O166" i="10"/>
  <c r="O196" i="10"/>
  <c r="O176" i="10"/>
  <c r="O157" i="10"/>
  <c r="AA68" i="10"/>
  <c r="K68" i="10"/>
  <c r="AE65" i="10"/>
  <c r="O65" i="10"/>
  <c r="AI62" i="10"/>
  <c r="S62" i="10"/>
  <c r="AM60" i="10"/>
  <c r="W60" i="10"/>
  <c r="G60" i="10"/>
  <c r="BI15" i="10"/>
  <c r="R6" i="10"/>
  <c r="R27" i="10"/>
  <c r="BU331" i="11"/>
  <c r="BX331" i="11"/>
  <c r="W196" i="11"/>
  <c r="BX90" i="11"/>
  <c r="BT49" i="11"/>
  <c r="BW46" i="11"/>
  <c r="BS46" i="11"/>
  <c r="BR46" i="11"/>
  <c r="BW41" i="11"/>
  <c r="BS41" i="11"/>
  <c r="BR41" i="11"/>
  <c r="BT40" i="11"/>
  <c r="BW38" i="11"/>
  <c r="BS38" i="11"/>
  <c r="BR38" i="11"/>
  <c r="BW30" i="11"/>
  <c r="BS30" i="11"/>
  <c r="BR30" i="11"/>
  <c r="BU22" i="11"/>
  <c r="BX22" i="11"/>
  <c r="Z306" i="11"/>
  <c r="BK303" i="11"/>
  <c r="BN303" i="11"/>
  <c r="AM306" i="11"/>
  <c r="BL292" i="11"/>
  <c r="AC157" i="11"/>
  <c r="AK172" i="11"/>
  <c r="S173" i="11"/>
  <c r="BZ85" i="11"/>
  <c r="BY85" i="11"/>
  <c r="AK161" i="11"/>
  <c r="U157" i="11"/>
  <c r="BQ214" i="11"/>
  <c r="AV79" i="11"/>
  <c r="AV70" i="11"/>
  <c r="AV77" i="11"/>
  <c r="BP74" i="11"/>
  <c r="BP215" i="11"/>
  <c r="BO212" i="11"/>
  <c r="AN159" i="11"/>
  <c r="AN190" i="11"/>
  <c r="AN200" i="11"/>
  <c r="AN164" i="11"/>
  <c r="AN173" i="11"/>
  <c r="AN194" i="11"/>
  <c r="AJ159" i="11"/>
  <c r="AJ190" i="11"/>
  <c r="AJ164" i="11"/>
  <c r="AJ173" i="11"/>
  <c r="AJ194" i="11"/>
  <c r="AJ203" i="11"/>
  <c r="AF79" i="11"/>
  <c r="AF70" i="11"/>
  <c r="AF77" i="11"/>
  <c r="AF167" i="11"/>
  <c r="AF177" i="11"/>
  <c r="AF187" i="11"/>
  <c r="AF198" i="11"/>
  <c r="AF206" i="11"/>
  <c r="AF161" i="11"/>
  <c r="AF171" i="11"/>
  <c r="AF181" i="11"/>
  <c r="AF191" i="11"/>
  <c r="AF201" i="11"/>
  <c r="AB157" i="11"/>
  <c r="AB179" i="11"/>
  <c r="AB190" i="11"/>
  <c r="AB173" i="11"/>
  <c r="AB194" i="11"/>
  <c r="AB203" i="11"/>
  <c r="X79" i="11"/>
  <c r="X70" i="11"/>
  <c r="X77" i="11"/>
  <c r="X160" i="11"/>
  <c r="X172" i="11"/>
  <c r="X192" i="11"/>
  <c r="X202" i="11"/>
  <c r="X213" i="11"/>
  <c r="BJ213" i="11" s="1"/>
  <c r="X166" i="11"/>
  <c r="X176" i="11"/>
  <c r="X186" i="11"/>
  <c r="X196" i="11"/>
  <c r="X205" i="11"/>
  <c r="T79" i="11"/>
  <c r="T70" i="11"/>
  <c r="T77" i="11"/>
  <c r="T165" i="11"/>
  <c r="T175" i="11"/>
  <c r="T185" i="11"/>
  <c r="T195" i="11"/>
  <c r="T204" i="11"/>
  <c r="T168" i="11"/>
  <c r="T178" i="11"/>
  <c r="T189" i="11"/>
  <c r="T199" i="11"/>
  <c r="T207" i="11"/>
  <c r="P159" i="11"/>
  <c r="P172" i="11"/>
  <c r="P192" i="11"/>
  <c r="P202" i="11"/>
  <c r="P213" i="11"/>
  <c r="P166" i="11"/>
  <c r="P176" i="11"/>
  <c r="P186" i="11"/>
  <c r="P196" i="11"/>
  <c r="P205" i="11"/>
  <c r="L70" i="11"/>
  <c r="L77" i="11"/>
  <c r="L59" i="11"/>
  <c r="L165" i="11"/>
  <c r="L175" i="11"/>
  <c r="L185" i="11"/>
  <c r="L195" i="11"/>
  <c r="L204" i="11"/>
  <c r="L168" i="11"/>
  <c r="L178" i="11"/>
  <c r="L189" i="11"/>
  <c r="L199" i="11"/>
  <c r="L207" i="11"/>
  <c r="H68" i="11"/>
  <c r="H159" i="11"/>
  <c r="H190" i="11"/>
  <c r="H200" i="11"/>
  <c r="H164" i="11"/>
  <c r="H173" i="11"/>
  <c r="H194" i="11"/>
  <c r="BS50" i="11"/>
  <c r="BU39" i="11"/>
  <c r="BX39" i="11"/>
  <c r="BW34" i="11"/>
  <c r="BS34" i="11"/>
  <c r="BR34" i="11"/>
  <c r="BW284" i="11"/>
  <c r="Q190" i="11"/>
  <c r="BR101" i="11"/>
  <c r="AJ59" i="11"/>
  <c r="BV44" i="11"/>
  <c r="BZ42" i="11"/>
  <c r="BY42" i="11"/>
  <c r="BW330" i="11"/>
  <c r="BS330" i="11"/>
  <c r="BR330" i="11"/>
  <c r="BZ291" i="11"/>
  <c r="BY291" i="11"/>
  <c r="AG159" i="11"/>
  <c r="O161" i="11"/>
  <c r="BR55" i="11"/>
  <c r="BR44" i="11"/>
  <c r="BW39" i="11"/>
  <c r="BS39" i="11"/>
  <c r="BR39" i="11"/>
  <c r="AJ61" i="11"/>
  <c r="BX50" i="11"/>
  <c r="BF47" i="11"/>
  <c r="BT19" i="11"/>
  <c r="BN15" i="11"/>
  <c r="AM6" i="11"/>
  <c r="AM27" i="11"/>
  <c r="BW10" i="11"/>
  <c r="BS10" i="11"/>
  <c r="BR10" i="11"/>
  <c r="AW27" i="11"/>
  <c r="AW28" i="11" s="1"/>
  <c r="AG27" i="11"/>
  <c r="AG6" i="11"/>
  <c r="Q27" i="11"/>
  <c r="BV360" i="10"/>
  <c r="BH350" i="10"/>
  <c r="BU344" i="10"/>
  <c r="BX344" i="10"/>
  <c r="BW331" i="10"/>
  <c r="BS331" i="10"/>
  <c r="BR331" i="10"/>
  <c r="BW314" i="10"/>
  <c r="BS314" i="10"/>
  <c r="BR314" i="10"/>
  <c r="BO306" i="10"/>
  <c r="V306" i="10"/>
  <c r="BJ303" i="10"/>
  <c r="F306" i="10"/>
  <c r="D303" i="10"/>
  <c r="BW291" i="10"/>
  <c r="BS291" i="10"/>
  <c r="BR291" i="10"/>
  <c r="BZ286" i="10"/>
  <c r="BY286" i="10"/>
  <c r="AM207" i="10"/>
  <c r="W199" i="10"/>
  <c r="Y192" i="10"/>
  <c r="BR111" i="10"/>
  <c r="BW111" i="10"/>
  <c r="BS111" i="10"/>
  <c r="BK112" i="10"/>
  <c r="BV94" i="10"/>
  <c r="BW85" i="10"/>
  <c r="BS85" i="10"/>
  <c r="BR85" i="10"/>
  <c r="BR76" i="10"/>
  <c r="BW76" i="10"/>
  <c r="BS76" i="10"/>
  <c r="AJ59" i="10"/>
  <c r="BX55" i="10"/>
  <c r="BU55" i="10"/>
  <c r="BT49" i="10"/>
  <c r="BW45" i="10"/>
  <c r="BS45" i="10"/>
  <c r="BR45" i="10"/>
  <c r="BV20" i="10"/>
  <c r="BX20" i="10"/>
  <c r="BT14" i="10"/>
  <c r="BZ12" i="10"/>
  <c r="BY12" i="10"/>
  <c r="BW7" i="10"/>
  <c r="BS7" i="10"/>
  <c r="BR7" i="10"/>
  <c r="BT327" i="9"/>
  <c r="BY322" i="9"/>
  <c r="BZ322" i="9"/>
  <c r="Z306" i="9"/>
  <c r="BK303" i="9"/>
  <c r="BX40" i="11"/>
  <c r="BW19" i="11"/>
  <c r="BS19" i="11"/>
  <c r="BR19" i="11"/>
  <c r="BV17" i="11"/>
  <c r="BM15" i="11"/>
  <c r="AI27" i="11"/>
  <c r="BV10" i="11"/>
  <c r="BU8" i="11"/>
  <c r="BX8" i="11"/>
  <c r="AV28" i="11"/>
  <c r="BP28" i="11" s="1"/>
  <c r="BP27" i="11"/>
  <c r="BV5" i="11"/>
  <c r="BU368" i="10"/>
  <c r="BX368" i="10"/>
  <c r="BW361" i="10"/>
  <c r="BS361" i="10"/>
  <c r="BR361" i="10"/>
  <c r="BV359" i="10"/>
  <c r="BN362" i="10"/>
  <c r="BU349" i="10"/>
  <c r="BX349" i="10"/>
  <c r="BT344" i="10"/>
  <c r="BX343" i="10"/>
  <c r="BV325" i="10"/>
  <c r="BV322" i="10"/>
  <c r="BU312" i="10"/>
  <c r="BX312" i="10"/>
  <c r="BR302" i="10"/>
  <c r="BW302" i="10"/>
  <c r="BS302" i="10"/>
  <c r="BK292" i="10"/>
  <c r="O201" i="10"/>
  <c r="I160" i="10"/>
  <c r="BT131" i="10"/>
  <c r="BR120" i="10"/>
  <c r="BW120" i="10"/>
  <c r="BS120" i="10"/>
  <c r="BI121" i="10"/>
  <c r="BU116" i="10"/>
  <c r="BX116" i="10"/>
  <c r="BO112" i="10"/>
  <c r="BP104" i="10"/>
  <c r="BN98" i="10"/>
  <c r="BN173" i="10" s="1"/>
  <c r="AM173" i="10"/>
  <c r="W173" i="10"/>
  <c r="G173" i="10"/>
  <c r="BW75" i="10"/>
  <c r="BS75" i="10"/>
  <c r="BR75" i="10"/>
  <c r="BW49" i="10"/>
  <c r="BS49" i="10"/>
  <c r="BR49" i="10"/>
  <c r="BU38" i="10"/>
  <c r="BX38" i="10"/>
  <c r="AW27" i="10"/>
  <c r="AW28" i="10" s="1"/>
  <c r="BU13" i="10"/>
  <c r="BX13" i="10"/>
  <c r="BP15" i="10"/>
  <c r="BV15" i="10" s="1"/>
  <c r="AN28" i="10"/>
  <c r="AN53" i="10"/>
  <c r="X28" i="10"/>
  <c r="X53" i="10"/>
  <c r="H28" i="10"/>
  <c r="H53" i="10"/>
  <c r="BY359" i="9"/>
  <c r="BZ359" i="9"/>
  <c r="BW337" i="9"/>
  <c r="BS337" i="9"/>
  <c r="BR337" i="9"/>
  <c r="BW323" i="9"/>
  <c r="BS323" i="9"/>
  <c r="BR323" i="9"/>
  <c r="BN303" i="9"/>
  <c r="AM306" i="9"/>
  <c r="BQ303" i="9"/>
  <c r="AZ306" i="9"/>
  <c r="M306" i="9"/>
  <c r="BH303" i="9"/>
  <c r="BJ306" i="9"/>
  <c r="BZ21" i="11"/>
  <c r="BY21" i="11"/>
  <c r="BW16" i="11"/>
  <c r="BS16" i="11"/>
  <c r="BR16" i="11"/>
  <c r="BZ11" i="11"/>
  <c r="BY11" i="11"/>
  <c r="BH362" i="10"/>
  <c r="BT360" i="10"/>
  <c r="BW355" i="10"/>
  <c r="BV353" i="10"/>
  <c r="BF346" i="10"/>
  <c r="BW344" i="10"/>
  <c r="BS344" i="10"/>
  <c r="BR344" i="10"/>
  <c r="BW337" i="10"/>
  <c r="BS337" i="10"/>
  <c r="BR337" i="10"/>
  <c r="BW332" i="10"/>
  <c r="BV330" i="10"/>
  <c r="BM327" i="10"/>
  <c r="BX327" i="10" s="1"/>
  <c r="BW318" i="10"/>
  <c r="BO298" i="10"/>
  <c r="BV298" i="10" s="1"/>
  <c r="BV294" i="10"/>
  <c r="BO293" i="10"/>
  <c r="Y206" i="10"/>
  <c r="AI157" i="10"/>
  <c r="BW131" i="10"/>
  <c r="BS131" i="10"/>
  <c r="BR131" i="10"/>
  <c r="BV128" i="10"/>
  <c r="BF121" i="10"/>
  <c r="BT96" i="10"/>
  <c r="BN90" i="10"/>
  <c r="BX90" i="10" s="1"/>
  <c r="BQ216" i="10"/>
  <c r="BP216" i="10"/>
  <c r="BP215" i="10"/>
  <c r="BO214" i="10"/>
  <c r="BX214" i="10" s="1"/>
  <c r="BO213" i="10"/>
  <c r="AN161" i="10"/>
  <c r="AN171" i="10"/>
  <c r="AN181" i="10"/>
  <c r="AN191" i="10"/>
  <c r="AN201" i="10"/>
  <c r="AN62" i="10"/>
  <c r="AN163" i="10"/>
  <c r="AN172" i="10"/>
  <c r="AN182" i="10"/>
  <c r="AN202" i="10"/>
  <c r="AN213" i="10"/>
  <c r="AJ161" i="10"/>
  <c r="AJ171" i="10"/>
  <c r="AJ181" i="10"/>
  <c r="AJ191" i="10"/>
  <c r="AJ201" i="10"/>
  <c r="AJ62" i="10"/>
  <c r="AJ163" i="10"/>
  <c r="AJ172" i="10"/>
  <c r="AJ182" i="10"/>
  <c r="AJ192" i="10"/>
  <c r="AJ202" i="10"/>
  <c r="AF161" i="10"/>
  <c r="AF171" i="10"/>
  <c r="AF181" i="10"/>
  <c r="AF191" i="10"/>
  <c r="AF201" i="10"/>
  <c r="AF62" i="10"/>
  <c r="AF163" i="10"/>
  <c r="AF172" i="10"/>
  <c r="AF182" i="10"/>
  <c r="AF192" i="10"/>
  <c r="AF202" i="10"/>
  <c r="AF213" i="10"/>
  <c r="AB161" i="10"/>
  <c r="AB171" i="10"/>
  <c r="AB181" i="10"/>
  <c r="AB191" i="10"/>
  <c r="AB201" i="10"/>
  <c r="AB62" i="10"/>
  <c r="AB163" i="10"/>
  <c r="AB172" i="10"/>
  <c r="AB182" i="10"/>
  <c r="AB192" i="10"/>
  <c r="AB202" i="10"/>
  <c r="X161" i="10"/>
  <c r="X171" i="10"/>
  <c r="X181" i="10"/>
  <c r="X191" i="10"/>
  <c r="X201" i="10"/>
  <c r="X62" i="10"/>
  <c r="X163" i="10"/>
  <c r="X172" i="10"/>
  <c r="X182" i="10"/>
  <c r="X192" i="10"/>
  <c r="X202" i="10"/>
  <c r="T161" i="10"/>
  <c r="T171" i="10"/>
  <c r="T181" i="10"/>
  <c r="T191" i="10"/>
  <c r="T201" i="10"/>
  <c r="T62" i="10"/>
  <c r="T163" i="10"/>
  <c r="T172" i="10"/>
  <c r="T182" i="10"/>
  <c r="T192" i="10"/>
  <c r="T202" i="10"/>
  <c r="T213" i="10"/>
  <c r="P161" i="10"/>
  <c r="P171" i="10"/>
  <c r="P181" i="10"/>
  <c r="P191" i="10"/>
  <c r="P201" i="10"/>
  <c r="P62" i="10"/>
  <c r="P163" i="10"/>
  <c r="P172" i="10"/>
  <c r="P182" i="10"/>
  <c r="P192" i="10"/>
  <c r="P202" i="10"/>
  <c r="P213" i="10"/>
  <c r="L171" i="10"/>
  <c r="L181" i="10"/>
  <c r="L191" i="10"/>
  <c r="L201" i="10"/>
  <c r="L62" i="10"/>
  <c r="L163" i="10"/>
  <c r="L172" i="10"/>
  <c r="L182" i="10"/>
  <c r="L202" i="10"/>
  <c r="L213" i="10"/>
  <c r="H171" i="10"/>
  <c r="H181" i="10"/>
  <c r="H191" i="10"/>
  <c r="H201" i="10"/>
  <c r="H62" i="10"/>
  <c r="H163" i="10"/>
  <c r="H172" i="10"/>
  <c r="H182" i="10"/>
  <c r="H192" i="10"/>
  <c r="H202" i="10"/>
  <c r="H213" i="10"/>
  <c r="BW55" i="10"/>
  <c r="BS55" i="10"/>
  <c r="BR55" i="10"/>
  <c r="BZ51" i="10"/>
  <c r="BY51" i="10"/>
  <c r="BU40" i="10"/>
  <c r="BX40" i="10"/>
  <c r="BW18" i="10"/>
  <c r="BS18" i="10"/>
  <c r="BR18" i="10"/>
  <c r="BV16" i="10"/>
  <c r="BT10" i="10"/>
  <c r="AU27" i="10"/>
  <c r="AU28" i="10" s="1"/>
  <c r="AE27" i="10"/>
  <c r="AE59" i="10" s="1"/>
  <c r="BL15" i="10"/>
  <c r="O27" i="10"/>
  <c r="O59" i="10" s="1"/>
  <c r="BV5" i="10"/>
  <c r="BU350" i="9"/>
  <c r="BX350" i="9"/>
  <c r="BW24" i="11"/>
  <c r="BS24" i="11"/>
  <c r="BR24" i="11"/>
  <c r="BW8" i="11"/>
  <c r="BS8" i="11"/>
  <c r="BR8" i="11"/>
  <c r="AP28" i="11"/>
  <c r="AP53" i="11"/>
  <c r="N28" i="11"/>
  <c r="N53" i="11"/>
  <c r="BW368" i="10"/>
  <c r="BS368" i="10"/>
  <c r="BR368" i="10"/>
  <c r="BZ357" i="10"/>
  <c r="BY357" i="10"/>
  <c r="BZ343" i="10"/>
  <c r="BY343" i="10"/>
  <c r="BH333" i="10"/>
  <c r="BW312" i="10"/>
  <c r="BS312" i="10"/>
  <c r="BR312" i="10"/>
  <c r="BL306" i="10"/>
  <c r="BM293" i="10"/>
  <c r="BI293" i="10"/>
  <c r="BT294" i="10"/>
  <c r="AE28" i="11"/>
  <c r="AE53" i="11"/>
  <c r="BL27" i="11"/>
  <c r="BX103" i="10"/>
  <c r="BU103" i="10"/>
  <c r="BZ93" i="10"/>
  <c r="BY93" i="10"/>
  <c r="BA134" i="10"/>
  <c r="BU37" i="10"/>
  <c r="BW20" i="10"/>
  <c r="BR293" i="9"/>
  <c r="BY294" i="9"/>
  <c r="BS293" i="9"/>
  <c r="BZ294" i="9"/>
  <c r="BX21" i="11"/>
  <c r="BJ323" i="10"/>
  <c r="W207" i="10"/>
  <c r="AA201" i="10"/>
  <c r="O199" i="10"/>
  <c r="G196" i="10"/>
  <c r="BJ98" i="10"/>
  <c r="BJ173" i="10" s="1"/>
  <c r="S161" i="10"/>
  <c r="R77" i="10"/>
  <c r="BI74" i="10"/>
  <c r="R61" i="10"/>
  <c r="R59" i="10"/>
  <c r="R70" i="10"/>
  <c r="R65" i="10"/>
  <c r="R60" i="10"/>
  <c r="R79" i="10"/>
  <c r="R68" i="10"/>
  <c r="R62" i="10"/>
  <c r="V77" i="10"/>
  <c r="BJ74" i="10"/>
  <c r="BJ60" i="10" s="1"/>
  <c r="V61" i="10"/>
  <c r="V59" i="10"/>
  <c r="V79" i="10"/>
  <c r="V68" i="10"/>
  <c r="V62" i="10"/>
  <c r="V65" i="10"/>
  <c r="V70" i="10"/>
  <c r="V60" i="10"/>
  <c r="M70" i="10"/>
  <c r="M68" i="10"/>
  <c r="M65" i="10"/>
  <c r="M62" i="10"/>
  <c r="M60" i="10"/>
  <c r="M77" i="10"/>
  <c r="BH74" i="10"/>
  <c r="BH190" i="10" s="1"/>
  <c r="M61" i="10"/>
  <c r="M190" i="10"/>
  <c r="M167" i="10"/>
  <c r="M195" i="10"/>
  <c r="M185" i="10"/>
  <c r="M175" i="10"/>
  <c r="M165" i="10"/>
  <c r="M172" i="10"/>
  <c r="M213" i="10"/>
  <c r="AC79" i="10"/>
  <c r="AC70" i="10"/>
  <c r="AC68" i="10"/>
  <c r="AC65" i="10"/>
  <c r="AC62" i="10"/>
  <c r="AC60" i="10"/>
  <c r="AC77" i="10"/>
  <c r="AC61" i="10"/>
  <c r="AC59" i="10"/>
  <c r="AC190" i="10"/>
  <c r="AC177" i="10"/>
  <c r="AC167" i="10"/>
  <c r="AC195" i="10"/>
  <c r="AC185" i="10"/>
  <c r="AC165" i="10"/>
  <c r="AC172" i="10"/>
  <c r="AC213" i="10"/>
  <c r="AS79" i="10"/>
  <c r="AS70" i="10"/>
  <c r="AS77" i="10"/>
  <c r="BW46" i="10"/>
  <c r="BS46" i="10"/>
  <c r="BR46" i="10"/>
  <c r="AC28" i="10"/>
  <c r="AC53" i="10"/>
  <c r="AO27" i="10"/>
  <c r="AH28" i="10"/>
  <c r="AH53" i="10"/>
  <c r="BY355" i="9"/>
  <c r="BZ355" i="9"/>
  <c r="BX337" i="9"/>
  <c r="BX361" i="10"/>
  <c r="AE203" i="10"/>
  <c r="G203" i="10"/>
  <c r="AK202" i="10"/>
  <c r="U202" i="10"/>
  <c r="BW116" i="10"/>
  <c r="BS116" i="10"/>
  <c r="BR116" i="10"/>
  <c r="O161" i="10"/>
  <c r="BW13" i="10"/>
  <c r="BS13" i="10"/>
  <c r="BR13" i="10"/>
  <c r="Q28" i="10"/>
  <c r="Q53" i="10"/>
  <c r="AK28" i="10"/>
  <c r="AK53" i="10"/>
  <c r="BX5" i="10"/>
  <c r="BY340" i="9"/>
  <c r="BZ340" i="9"/>
  <c r="BR214" i="9"/>
  <c r="BW214" i="9"/>
  <c r="BS214" i="9"/>
  <c r="BY128" i="9"/>
  <c r="BZ128" i="9"/>
  <c r="G205" i="10"/>
  <c r="AC204" i="10"/>
  <c r="AY134" i="10"/>
  <c r="BU84" i="10"/>
  <c r="BX84" i="10"/>
  <c r="G159" i="10"/>
  <c r="D52" i="10"/>
  <c r="BY335" i="9"/>
  <c r="BZ335" i="9"/>
  <c r="BR216" i="9"/>
  <c r="BS216" i="9"/>
  <c r="BW216" i="9"/>
  <c r="BZ145" i="9"/>
  <c r="BY145" i="9"/>
  <c r="BZ102" i="9"/>
  <c r="BY102" i="9"/>
  <c r="BZ89" i="9"/>
  <c r="BY89" i="9"/>
  <c r="AZ79" i="9"/>
  <c r="BQ74" i="9"/>
  <c r="AZ70" i="9"/>
  <c r="AZ77" i="9"/>
  <c r="AJ79" i="9"/>
  <c r="AJ70" i="9"/>
  <c r="AJ77" i="9"/>
  <c r="AJ136" i="9" s="1"/>
  <c r="T79" i="9"/>
  <c r="T70" i="9"/>
  <c r="T77" i="9"/>
  <c r="T136" i="9" s="1"/>
  <c r="BW208" i="9"/>
  <c r="BW206" i="9"/>
  <c r="BW204" i="9"/>
  <c r="BW202" i="9"/>
  <c r="BW200" i="9"/>
  <c r="BW207" i="9"/>
  <c r="BW198" i="9"/>
  <c r="BW192" i="9"/>
  <c r="BW191" i="9"/>
  <c r="BW190" i="9"/>
  <c r="BW187" i="9"/>
  <c r="BW185" i="9"/>
  <c r="BW182" i="9"/>
  <c r="BW179" i="9"/>
  <c r="BW177" i="9"/>
  <c r="BW175" i="9"/>
  <c r="BW172" i="9"/>
  <c r="BW169" i="9"/>
  <c r="BW167" i="9"/>
  <c r="BW165" i="9"/>
  <c r="BW163" i="9"/>
  <c r="BW160" i="9"/>
  <c r="BW158" i="9"/>
  <c r="BW153" i="9"/>
  <c r="BW201" i="9"/>
  <c r="BW199" i="9"/>
  <c r="BW194" i="9"/>
  <c r="BW152" i="9"/>
  <c r="BW203" i="9"/>
  <c r="BW195" i="9"/>
  <c r="BW189" i="9"/>
  <c r="BW186" i="9"/>
  <c r="BW183" i="9"/>
  <c r="BW181" i="9"/>
  <c r="BW178" i="9"/>
  <c r="BW176" i="9"/>
  <c r="BW173" i="9"/>
  <c r="BW171" i="9"/>
  <c r="BW168" i="9"/>
  <c r="BW166" i="9"/>
  <c r="BW164" i="9"/>
  <c r="BW161" i="9"/>
  <c r="BW159" i="9"/>
  <c r="BW157" i="9"/>
  <c r="BW205" i="9"/>
  <c r="BW196" i="9"/>
  <c r="BW69" i="9"/>
  <c r="BW66" i="9"/>
  <c r="BW63" i="9"/>
  <c r="BW61" i="9"/>
  <c r="BW59" i="9"/>
  <c r="BW53" i="9"/>
  <c r="BW68" i="9"/>
  <c r="BW65" i="9"/>
  <c r="BW62" i="9"/>
  <c r="BW60" i="9"/>
  <c r="BZ55" i="9"/>
  <c r="BY55" i="9"/>
  <c r="BZ19" i="9"/>
  <c r="BY19" i="9"/>
  <c r="BZ13" i="9"/>
  <c r="BY13" i="9"/>
  <c r="BZ361" i="8"/>
  <c r="BY361" i="8"/>
  <c r="BZ353" i="8"/>
  <c r="BY353" i="8"/>
  <c r="BZ340" i="8"/>
  <c r="BY340" i="8"/>
  <c r="BZ325" i="8"/>
  <c r="BY325" i="8"/>
  <c r="BZ313" i="8"/>
  <c r="BY313" i="8"/>
  <c r="BZ285" i="8"/>
  <c r="BY285" i="8"/>
  <c r="BX121" i="9"/>
  <c r="BU121" i="9"/>
  <c r="BZ106" i="9"/>
  <c r="BY106" i="9"/>
  <c r="BT134" i="9"/>
  <c r="BC79" i="9"/>
  <c r="BC70" i="9"/>
  <c r="BC77" i="9"/>
  <c r="BC136" i="9" s="1"/>
  <c r="AM79" i="9"/>
  <c r="AM70" i="9"/>
  <c r="AM77" i="9"/>
  <c r="BN74" i="9"/>
  <c r="W79" i="9"/>
  <c r="W70" i="9"/>
  <c r="W77" i="9"/>
  <c r="W136" i="9" s="1"/>
  <c r="G79" i="9"/>
  <c r="G70" i="9"/>
  <c r="G77" i="9"/>
  <c r="G136" i="9" s="1"/>
  <c r="BZ48" i="9"/>
  <c r="BY48" i="9"/>
  <c r="BZ40" i="9"/>
  <c r="BY40" i="9"/>
  <c r="BZ296" i="8"/>
  <c r="BY296" i="8"/>
  <c r="BQ112" i="10"/>
  <c r="BU207" i="9"/>
  <c r="BU205" i="9"/>
  <c r="BU203" i="9"/>
  <c r="BU201" i="9"/>
  <c r="BU202" i="9"/>
  <c r="BU196" i="9"/>
  <c r="BU189" i="9"/>
  <c r="BU186" i="9"/>
  <c r="BU183" i="9"/>
  <c r="BU181" i="9"/>
  <c r="BU178" i="9"/>
  <c r="BU176" i="9"/>
  <c r="BU173" i="9"/>
  <c r="BU171" i="9"/>
  <c r="BU168" i="9"/>
  <c r="BU166" i="9"/>
  <c r="BU164" i="9"/>
  <c r="BU161" i="9"/>
  <c r="BU159" i="9"/>
  <c r="BU157" i="9"/>
  <c r="BU204" i="9"/>
  <c r="BU198" i="9"/>
  <c r="BU192" i="9"/>
  <c r="BU191" i="9"/>
  <c r="BU206" i="9"/>
  <c r="BU199" i="9"/>
  <c r="BU194" i="9"/>
  <c r="BU190" i="9"/>
  <c r="BU187" i="9"/>
  <c r="BU185" i="9"/>
  <c r="BU182" i="9"/>
  <c r="BU179" i="9"/>
  <c r="BU177" i="9"/>
  <c r="BU175" i="9"/>
  <c r="BU172" i="9"/>
  <c r="BU169" i="9"/>
  <c r="BU167" i="9"/>
  <c r="BU165" i="9"/>
  <c r="BU163" i="9"/>
  <c r="BU160" i="9"/>
  <c r="BU158" i="9"/>
  <c r="BU153" i="9"/>
  <c r="BU208" i="9"/>
  <c r="BU200" i="9"/>
  <c r="BU195" i="9"/>
  <c r="BU152" i="9"/>
  <c r="BU68" i="9"/>
  <c r="BU65" i="9"/>
  <c r="BU62" i="9"/>
  <c r="BU60" i="9"/>
  <c r="BU69" i="9"/>
  <c r="BU66" i="9"/>
  <c r="BU63" i="9"/>
  <c r="BU61" i="9"/>
  <c r="BU59" i="9"/>
  <c r="BU53" i="9"/>
  <c r="BY54" i="9"/>
  <c r="BZ54" i="9"/>
  <c r="AV28" i="9"/>
  <c r="BP28" i="9" s="1"/>
  <c r="BP27" i="9"/>
  <c r="BY24" i="9"/>
  <c r="BZ24" i="9"/>
  <c r="BY16" i="9"/>
  <c r="BZ16" i="9"/>
  <c r="BY14" i="9"/>
  <c r="BZ14" i="9"/>
  <c r="BY354" i="8"/>
  <c r="BZ354" i="8"/>
  <c r="BY339" i="8"/>
  <c r="BZ339" i="8"/>
  <c r="BY319" i="8"/>
  <c r="BZ319" i="8"/>
  <c r="BK306" i="8"/>
  <c r="BT86" i="9"/>
  <c r="AX271" i="9"/>
  <c r="AX269" i="9"/>
  <c r="AX267" i="9"/>
  <c r="AX265" i="9"/>
  <c r="AX263" i="9"/>
  <c r="AX260" i="9"/>
  <c r="AX258" i="9"/>
  <c r="AX255" i="9"/>
  <c r="AX253" i="9"/>
  <c r="AX250" i="9"/>
  <c r="AX247" i="9"/>
  <c r="AX245" i="9"/>
  <c r="AX242" i="9"/>
  <c r="AX275" i="9"/>
  <c r="AX272" i="9"/>
  <c r="AX373" i="9"/>
  <c r="AX270" i="9"/>
  <c r="AX268" i="9"/>
  <c r="AX266" i="9"/>
  <c r="AX264" i="9"/>
  <c r="AX262" i="9"/>
  <c r="AX259" i="9"/>
  <c r="AX256" i="9"/>
  <c r="AX254" i="9"/>
  <c r="AX251" i="9"/>
  <c r="AX249" i="9"/>
  <c r="AX246" i="9"/>
  <c r="AX243" i="9"/>
  <c r="AX240" i="9"/>
  <c r="AX237" i="9"/>
  <c r="AX235" i="9"/>
  <c r="AX232" i="9"/>
  <c r="AX230" i="9"/>
  <c r="AX228" i="9"/>
  <c r="AX225" i="9"/>
  <c r="AX223" i="9"/>
  <c r="AX221" i="9"/>
  <c r="AX273" i="9"/>
  <c r="AX241" i="9"/>
  <c r="AX231" i="9"/>
  <c r="AX222" i="9"/>
  <c r="AX239" i="9"/>
  <c r="AX229" i="9"/>
  <c r="AX236" i="9"/>
  <c r="AX227" i="9"/>
  <c r="AX233" i="9"/>
  <c r="AX224" i="9"/>
  <c r="AX148" i="9"/>
  <c r="AH271" i="9"/>
  <c r="AH269" i="9"/>
  <c r="AH267" i="9"/>
  <c r="AH265" i="9"/>
  <c r="AH263" i="9"/>
  <c r="AH260" i="9"/>
  <c r="AH258" i="9"/>
  <c r="AH255" i="9"/>
  <c r="AH253" i="9"/>
  <c r="AH250" i="9"/>
  <c r="AH247" i="9"/>
  <c r="AH245" i="9"/>
  <c r="AH242" i="9"/>
  <c r="AH275" i="9"/>
  <c r="AH272" i="9"/>
  <c r="AH373" i="9"/>
  <c r="AH270" i="9"/>
  <c r="AH268" i="9"/>
  <c r="AH266" i="9"/>
  <c r="AH264" i="9"/>
  <c r="AH262" i="9"/>
  <c r="AH259" i="9"/>
  <c r="AH256" i="9"/>
  <c r="AH254" i="9"/>
  <c r="AH251" i="9"/>
  <c r="AH249" i="9"/>
  <c r="AH246" i="9"/>
  <c r="AH243" i="9"/>
  <c r="AH240" i="9"/>
  <c r="AH237" i="9"/>
  <c r="AH235" i="9"/>
  <c r="AH232" i="9"/>
  <c r="AH230" i="9"/>
  <c r="AH228" i="9"/>
  <c r="AH225" i="9"/>
  <c r="AH223" i="9"/>
  <c r="AH221" i="9"/>
  <c r="AH273" i="9"/>
  <c r="AH241" i="9"/>
  <c r="AH231" i="9"/>
  <c r="AH222" i="9"/>
  <c r="AH239" i="9"/>
  <c r="AH229" i="9"/>
  <c r="AH236" i="9"/>
  <c r="AH227" i="9"/>
  <c r="AH233" i="9"/>
  <c r="AH224" i="9"/>
  <c r="AH148" i="9"/>
  <c r="R136" i="9"/>
  <c r="BJ74" i="9"/>
  <c r="AO77" i="9"/>
  <c r="AO136" i="9" s="1"/>
  <c r="AO79" i="9"/>
  <c r="AO70" i="9"/>
  <c r="Y77" i="9"/>
  <c r="Y136" i="9" s="1"/>
  <c r="Y79" i="9"/>
  <c r="Y70" i="9"/>
  <c r="I77" i="9"/>
  <c r="BG74" i="9"/>
  <c r="I79" i="9"/>
  <c r="I70" i="9"/>
  <c r="BZ39" i="9"/>
  <c r="BY39" i="9"/>
  <c r="BZ30" i="9"/>
  <c r="BY30" i="9"/>
  <c r="BG306" i="8"/>
  <c r="BZ304" i="8"/>
  <c r="BY304" i="8"/>
  <c r="BZ303" i="8"/>
  <c r="BY303" i="8"/>
  <c r="BH203" i="8"/>
  <c r="BH196" i="8"/>
  <c r="BH189" i="8"/>
  <c r="BH186" i="8"/>
  <c r="BH173" i="8"/>
  <c r="BH166" i="8"/>
  <c r="BH164" i="8"/>
  <c r="BZ110" i="8"/>
  <c r="BY110" i="8"/>
  <c r="BZ100" i="8"/>
  <c r="BY100" i="8"/>
  <c r="BZ91" i="8"/>
  <c r="BY91" i="8"/>
  <c r="BV208" i="8"/>
  <c r="BV206" i="8"/>
  <c r="BV204" i="8"/>
  <c r="BV202" i="8"/>
  <c r="BV200" i="8"/>
  <c r="BV198" i="8"/>
  <c r="BV195" i="8"/>
  <c r="BV192" i="8"/>
  <c r="BV190" i="8"/>
  <c r="BV187" i="8"/>
  <c r="BV185" i="8"/>
  <c r="BV182" i="8"/>
  <c r="BV179" i="8"/>
  <c r="BV177" i="8"/>
  <c r="BV175" i="8"/>
  <c r="BV172" i="8"/>
  <c r="BV169" i="8"/>
  <c r="BV167" i="8"/>
  <c r="BV165" i="8"/>
  <c r="BV163" i="8"/>
  <c r="BV160" i="8"/>
  <c r="BV158" i="8"/>
  <c r="BV153" i="8"/>
  <c r="BV152" i="8"/>
  <c r="BV69" i="8"/>
  <c r="BV66" i="8"/>
  <c r="BV63" i="8"/>
  <c r="BV61" i="8"/>
  <c r="BV59" i="8"/>
  <c r="BV207" i="8"/>
  <c r="BV205" i="8"/>
  <c r="BV203" i="8"/>
  <c r="BV201" i="8"/>
  <c r="BV199" i="8"/>
  <c r="BV196" i="8"/>
  <c r="BV194" i="8"/>
  <c r="BV191" i="8"/>
  <c r="BV189" i="8"/>
  <c r="BV186" i="8"/>
  <c r="BV183" i="8"/>
  <c r="BV181" i="8"/>
  <c r="BV178" i="8"/>
  <c r="BV176" i="8"/>
  <c r="BV173" i="8"/>
  <c r="BV171" i="8"/>
  <c r="BV168" i="8"/>
  <c r="BV166" i="8"/>
  <c r="BV164" i="8"/>
  <c r="BV161" i="8"/>
  <c r="BV159" i="8"/>
  <c r="BV157" i="8"/>
  <c r="BV53" i="8"/>
  <c r="BV68" i="8"/>
  <c r="BV65" i="8"/>
  <c r="BV62" i="8"/>
  <c r="BV60" i="8"/>
  <c r="BZ48" i="8"/>
  <c r="BY48" i="8"/>
  <c r="BZ44" i="8"/>
  <c r="BY44" i="8"/>
  <c r="BZ36" i="8"/>
  <c r="BY36" i="8"/>
  <c r="BR15" i="8"/>
  <c r="BW15" i="8"/>
  <c r="BS15" i="8"/>
  <c r="E315" i="7"/>
  <c r="BF311" i="7"/>
  <c r="D311" i="7"/>
  <c r="BZ286" i="7"/>
  <c r="BY286" i="7"/>
  <c r="BZ337" i="8"/>
  <c r="BY337" i="8"/>
  <c r="BZ292" i="8"/>
  <c r="BY292" i="8"/>
  <c r="BM198" i="8"/>
  <c r="BZ127" i="8"/>
  <c r="BY127" i="8"/>
  <c r="BT102" i="10"/>
  <c r="BR100" i="8"/>
  <c r="AQ273" i="8"/>
  <c r="AQ271" i="8"/>
  <c r="AQ269" i="8"/>
  <c r="AQ267" i="8"/>
  <c r="AQ265" i="8"/>
  <c r="AQ263" i="8"/>
  <c r="AQ260" i="8"/>
  <c r="AQ258" i="8"/>
  <c r="AQ255" i="8"/>
  <c r="AQ253" i="8"/>
  <c r="AQ250" i="8"/>
  <c r="AQ247" i="8"/>
  <c r="AQ245" i="8"/>
  <c r="AQ242" i="8"/>
  <c r="AQ240" i="8"/>
  <c r="AQ275" i="8"/>
  <c r="AQ272" i="8"/>
  <c r="AQ373" i="8"/>
  <c r="AQ270" i="8"/>
  <c r="AQ268" i="8"/>
  <c r="AQ266" i="8"/>
  <c r="AQ264" i="8"/>
  <c r="AQ262" i="8"/>
  <c r="AQ259" i="8"/>
  <c r="AQ256" i="8"/>
  <c r="AQ254" i="8"/>
  <c r="AQ251" i="8"/>
  <c r="AQ249" i="8"/>
  <c r="AQ246" i="8"/>
  <c r="AQ243" i="8"/>
  <c r="AQ241" i="8"/>
  <c r="AQ239" i="8"/>
  <c r="AQ237" i="8"/>
  <c r="AQ236" i="8"/>
  <c r="AQ233" i="8"/>
  <c r="AQ231" i="8"/>
  <c r="AQ229" i="8"/>
  <c r="AQ227" i="8"/>
  <c r="AQ224" i="8"/>
  <c r="AQ222" i="8"/>
  <c r="AQ148" i="8"/>
  <c r="AQ235" i="8"/>
  <c r="AQ232" i="8"/>
  <c r="AQ230" i="8"/>
  <c r="AQ228" i="8"/>
  <c r="AQ225" i="8"/>
  <c r="AQ223" i="8"/>
  <c r="AQ221" i="8"/>
  <c r="AA216" i="8"/>
  <c r="AA136" i="8"/>
  <c r="K216" i="8"/>
  <c r="BK61" i="8"/>
  <c r="BK79" i="8"/>
  <c r="BK78" i="8"/>
  <c r="BK70" i="8"/>
  <c r="BK68" i="8"/>
  <c r="BK65" i="8"/>
  <c r="BK62" i="8"/>
  <c r="BK60" i="8"/>
  <c r="AR28" i="8"/>
  <c r="BO28" i="8" s="1"/>
  <c r="BO27" i="8"/>
  <c r="AB28" i="8"/>
  <c r="AB59" i="8"/>
  <c r="AB53" i="8"/>
  <c r="L28" i="8"/>
  <c r="L59" i="8"/>
  <c r="L53" i="8"/>
  <c r="BZ22" i="8"/>
  <c r="BY22" i="8"/>
  <c r="BZ12" i="8"/>
  <c r="BY12" i="8"/>
  <c r="BZ360" i="7"/>
  <c r="BY360" i="7"/>
  <c r="BZ352" i="7"/>
  <c r="BY352" i="7"/>
  <c r="BZ336" i="7"/>
  <c r="BY336" i="7"/>
  <c r="BZ321" i="7"/>
  <c r="BY321" i="7"/>
  <c r="BZ312" i="7"/>
  <c r="BY312" i="7"/>
  <c r="AR315" i="7"/>
  <c r="BO311" i="7"/>
  <c r="BZ291" i="7"/>
  <c r="BY291" i="7"/>
  <c r="BW47" i="9"/>
  <c r="BJ28" i="9"/>
  <c r="BF214" i="8"/>
  <c r="D214" i="8"/>
  <c r="BH202" i="8"/>
  <c r="BL190" i="8"/>
  <c r="BH185" i="8"/>
  <c r="BL182" i="8"/>
  <c r="BH175" i="8"/>
  <c r="BF173" i="8"/>
  <c r="BL172" i="8"/>
  <c r="BH167" i="8"/>
  <c r="BF166" i="8"/>
  <c r="BH163" i="8"/>
  <c r="BF159" i="8"/>
  <c r="AL270" i="8"/>
  <c r="AL268" i="8"/>
  <c r="AL266" i="8"/>
  <c r="AL264" i="8"/>
  <c r="AL262" i="8"/>
  <c r="AL259" i="8"/>
  <c r="AL256" i="8"/>
  <c r="AL254" i="8"/>
  <c r="AL251" i="8"/>
  <c r="AL249" i="8"/>
  <c r="AL246" i="8"/>
  <c r="AL243" i="8"/>
  <c r="AL241" i="8"/>
  <c r="AL239" i="8"/>
  <c r="AL271" i="8"/>
  <c r="AL269" i="8"/>
  <c r="AL267" i="8"/>
  <c r="AL265" i="8"/>
  <c r="AL263" i="8"/>
  <c r="AL260" i="8"/>
  <c r="AL258" i="8"/>
  <c r="AL255" i="8"/>
  <c r="AL253" i="8"/>
  <c r="AL250" i="8"/>
  <c r="AL247" i="8"/>
  <c r="AL245" i="8"/>
  <c r="AL242" i="8"/>
  <c r="AL272" i="8"/>
  <c r="AL237" i="8"/>
  <c r="AL152" i="8"/>
  <c r="AL69" i="8"/>
  <c r="AL66" i="8"/>
  <c r="AL63" i="8"/>
  <c r="AL236" i="8"/>
  <c r="AL233" i="8"/>
  <c r="AL231" i="8"/>
  <c r="AL229" i="8"/>
  <c r="AL227" i="8"/>
  <c r="AL224" i="8"/>
  <c r="AL222" i="8"/>
  <c r="AL148" i="8"/>
  <c r="AL240" i="8"/>
  <c r="AL235" i="8"/>
  <c r="AL232" i="8"/>
  <c r="AL230" i="8"/>
  <c r="AL228" i="8"/>
  <c r="AL223" i="8"/>
  <c r="BU123" i="8"/>
  <c r="BX123" i="8"/>
  <c r="BY116" i="8"/>
  <c r="BZ116" i="8"/>
  <c r="AE183" i="8"/>
  <c r="BL108" i="8"/>
  <c r="BW106" i="8"/>
  <c r="BS106" i="8"/>
  <c r="BR106" i="8"/>
  <c r="BU88" i="8"/>
  <c r="BX88" i="8"/>
  <c r="BT86" i="8"/>
  <c r="BN61" i="8"/>
  <c r="BN79" i="8"/>
  <c r="BN78" i="8"/>
  <c r="BN70" i="8"/>
  <c r="BN68" i="8"/>
  <c r="BN65" i="8"/>
  <c r="BN62" i="8"/>
  <c r="BN60" i="8"/>
  <c r="BY39" i="8"/>
  <c r="BZ39" i="8"/>
  <c r="AE53" i="8"/>
  <c r="AE28" i="8"/>
  <c r="BL27" i="8"/>
  <c r="AE59" i="8"/>
  <c r="O53" i="8"/>
  <c r="O28" i="8"/>
  <c r="O59" i="8"/>
  <c r="AE315" i="7"/>
  <c r="BL311" i="7"/>
  <c r="AO365" i="7"/>
  <c r="BY304" i="7"/>
  <c r="BZ304" i="7"/>
  <c r="BY288" i="7"/>
  <c r="BZ288" i="7"/>
  <c r="BZ98" i="9"/>
  <c r="BY98" i="9"/>
  <c r="BY94" i="9"/>
  <c r="BZ94" i="9"/>
  <c r="BY362" i="8"/>
  <c r="BZ362" i="8"/>
  <c r="BK206" i="8"/>
  <c r="BG204" i="8"/>
  <c r="BK198" i="8"/>
  <c r="BG190" i="8"/>
  <c r="BK187" i="8"/>
  <c r="D186" i="8"/>
  <c r="BG177" i="8"/>
  <c r="BI173" i="8"/>
  <c r="BG172" i="8"/>
  <c r="BM166" i="8"/>
  <c r="D164" i="8"/>
  <c r="BI161" i="8"/>
  <c r="BK158" i="8"/>
  <c r="AD134" i="8"/>
  <c r="AD136" i="8" s="1"/>
  <c r="BZ126" i="8"/>
  <c r="BY126" i="8"/>
  <c r="BU117" i="8"/>
  <c r="BX117" i="8"/>
  <c r="BJ108" i="8"/>
  <c r="BJ183" i="8" s="1"/>
  <c r="V183" i="8"/>
  <c r="BT106" i="8"/>
  <c r="D94" i="8"/>
  <c r="BF94" i="8"/>
  <c r="AW275" i="8"/>
  <c r="AW272" i="8"/>
  <c r="AW373" i="8"/>
  <c r="AW270" i="8"/>
  <c r="AW268" i="8"/>
  <c r="AW266" i="8"/>
  <c r="AW264" i="8"/>
  <c r="AW262" i="8"/>
  <c r="AW259" i="8"/>
  <c r="AW256" i="8"/>
  <c r="AW254" i="8"/>
  <c r="AW251" i="8"/>
  <c r="AW249" i="8"/>
  <c r="AW246" i="8"/>
  <c r="AW243" i="8"/>
  <c r="AW241" i="8"/>
  <c r="AW239" i="8"/>
  <c r="AW273" i="8"/>
  <c r="AW271" i="8"/>
  <c r="AW269" i="8"/>
  <c r="AW267" i="8"/>
  <c r="AW265" i="8"/>
  <c r="AW263" i="8"/>
  <c r="AW260" i="8"/>
  <c r="AW258" i="8"/>
  <c r="AW255" i="8"/>
  <c r="AW253" i="8"/>
  <c r="AW250" i="8"/>
  <c r="AW247" i="8"/>
  <c r="AW245" i="8"/>
  <c r="AW242" i="8"/>
  <c r="AW240" i="8"/>
  <c r="AW237" i="8"/>
  <c r="AW235" i="8"/>
  <c r="AW232" i="8"/>
  <c r="AW230" i="8"/>
  <c r="AW228" i="8"/>
  <c r="AW225" i="8"/>
  <c r="AW223" i="8"/>
  <c r="AW221" i="8"/>
  <c r="AW236" i="8"/>
  <c r="AW233" i="8"/>
  <c r="AW231" i="8"/>
  <c r="AW229" i="8"/>
  <c r="AW227" i="8"/>
  <c r="AW224" i="8"/>
  <c r="AW222" i="8"/>
  <c r="AW148" i="8"/>
  <c r="AG216" i="8"/>
  <c r="Q216" i="8"/>
  <c r="BM70" i="8"/>
  <c r="BM68" i="8"/>
  <c r="BM65" i="8"/>
  <c r="BM62" i="8"/>
  <c r="BM60" i="8"/>
  <c r="BM61" i="8"/>
  <c r="BM59" i="8"/>
  <c r="BM79" i="8"/>
  <c r="BM78" i="8"/>
  <c r="BZ73" i="8"/>
  <c r="BY73" i="8"/>
  <c r="F6" i="8"/>
  <c r="AP59" i="8"/>
  <c r="AP53" i="8"/>
  <c r="AP28" i="8"/>
  <c r="Z59" i="8"/>
  <c r="Z53" i="8"/>
  <c r="Z28" i="8"/>
  <c r="BK27" i="8"/>
  <c r="BK53" i="8" s="1"/>
  <c r="J59" i="8"/>
  <c r="J53" i="8"/>
  <c r="J28" i="8"/>
  <c r="BZ23" i="8"/>
  <c r="BY23" i="8"/>
  <c r="BZ17" i="8"/>
  <c r="BY17" i="8"/>
  <c r="BZ7" i="8"/>
  <c r="BY7" i="8"/>
  <c r="BZ357" i="7"/>
  <c r="BY357" i="7"/>
  <c r="BZ345" i="7"/>
  <c r="BY345" i="7"/>
  <c r="BZ332" i="7"/>
  <c r="BY332" i="7"/>
  <c r="BZ322" i="7"/>
  <c r="BY322" i="7"/>
  <c r="BJ311" i="7"/>
  <c r="V315" i="7"/>
  <c r="AJ365" i="7"/>
  <c r="BZ294" i="7"/>
  <c r="BY294" i="7"/>
  <c r="BS293" i="7"/>
  <c r="BZ285" i="7"/>
  <c r="BY285" i="7"/>
  <c r="BL133" i="8"/>
  <c r="BS112" i="8"/>
  <c r="BS187" i="8" s="1"/>
  <c r="BA371" i="7"/>
  <c r="BA139" i="7"/>
  <c r="BW303" i="7"/>
  <c r="O133" i="11"/>
  <c r="O208" i="11" s="1"/>
  <c r="BZ96" i="7"/>
  <c r="BY96" i="7"/>
  <c r="BZ46" i="7"/>
  <c r="BY46" i="7"/>
  <c r="BZ38" i="7"/>
  <c r="BY38" i="7"/>
  <c r="BZ29" i="7"/>
  <c r="BY29" i="7"/>
  <c r="AO315" i="6"/>
  <c r="AO363" i="6" s="1"/>
  <c r="AO365" i="6" s="1"/>
  <c r="AO311" i="4"/>
  <c r="Y315" i="6"/>
  <c r="Y363" i="6" s="1"/>
  <c r="Y365" i="6" s="1"/>
  <c r="Y311" i="4"/>
  <c r="I315" i="6"/>
  <c r="I311" i="4"/>
  <c r="BG311" i="6"/>
  <c r="BZ290" i="6"/>
  <c r="BY290" i="6"/>
  <c r="BL198" i="6"/>
  <c r="BL182" i="6"/>
  <c r="BL167" i="6"/>
  <c r="BL163" i="6"/>
  <c r="P208" i="6"/>
  <c r="BZ126" i="6"/>
  <c r="BY126" i="6"/>
  <c r="BJ125" i="10"/>
  <c r="BJ200" i="10" s="1"/>
  <c r="BG125" i="10"/>
  <c r="BG200" i="10" s="1"/>
  <c r="I200" i="10"/>
  <c r="BN123" i="11"/>
  <c r="AM133" i="11"/>
  <c r="AE133" i="10"/>
  <c r="BL123" i="10"/>
  <c r="W133" i="11"/>
  <c r="W208" i="11" s="1"/>
  <c r="J133" i="11"/>
  <c r="J208" i="11" s="1"/>
  <c r="BZ116" i="6"/>
  <c r="BY116" i="6"/>
  <c r="BZ111" i="6"/>
  <c r="BY111" i="6"/>
  <c r="BN107" i="10"/>
  <c r="BN182" i="10" s="1"/>
  <c r="BL107" i="11"/>
  <c r="BN106" i="10"/>
  <c r="BN181" i="10" s="1"/>
  <c r="AM108" i="10"/>
  <c r="AM181" i="10"/>
  <c r="AE181" i="10"/>
  <c r="AE108" i="10"/>
  <c r="BL106" i="10"/>
  <c r="W108" i="10"/>
  <c r="W183" i="10" s="1"/>
  <c r="W181" i="10"/>
  <c r="O181" i="10"/>
  <c r="O108" i="10"/>
  <c r="O183" i="10" s="1"/>
  <c r="G108" i="10"/>
  <c r="G183" i="10" s="1"/>
  <c r="G181" i="10"/>
  <c r="BZ101" i="6"/>
  <c r="BY101" i="6"/>
  <c r="AJ104" i="11"/>
  <c r="AJ179" i="11" s="1"/>
  <c r="BM100" i="11"/>
  <c r="K104" i="11"/>
  <c r="K179" i="11" s="1"/>
  <c r="BR90" i="6"/>
  <c r="BW90" i="6"/>
  <c r="BS90" i="6"/>
  <c r="BK89" i="10"/>
  <c r="BI89" i="10"/>
  <c r="BT88" i="6"/>
  <c r="AL94" i="10"/>
  <c r="AD94" i="11"/>
  <c r="V94" i="10"/>
  <c r="BJ88" i="10"/>
  <c r="BJ163" i="10" s="1"/>
  <c r="N94" i="11"/>
  <c r="N169" i="11" s="1"/>
  <c r="F94" i="10"/>
  <c r="F169" i="10" s="1"/>
  <c r="BZ50" i="6"/>
  <c r="BY50" i="6"/>
  <c r="BZ42" i="6"/>
  <c r="BY42" i="6"/>
  <c r="BZ33" i="6"/>
  <c r="BY33" i="6"/>
  <c r="BR315" i="5"/>
  <c r="BW315" i="5"/>
  <c r="BS315" i="5"/>
  <c r="BZ286" i="5"/>
  <c r="BY286" i="5"/>
  <c r="BX352" i="4"/>
  <c r="BU352" i="4"/>
  <c r="BX329" i="4"/>
  <c r="BU329" i="4"/>
  <c r="BW130" i="8"/>
  <c r="BH108" i="8"/>
  <c r="BH183" i="8" s="1"/>
  <c r="D108" i="8"/>
  <c r="BS98" i="8"/>
  <c r="BS173" i="8" s="1"/>
  <c r="BS89" i="8"/>
  <c r="BP77" i="8"/>
  <c r="BZ341" i="7"/>
  <c r="BY341" i="7"/>
  <c r="BT123" i="7"/>
  <c r="AZ28" i="7"/>
  <c r="BQ28" i="7" s="1"/>
  <c r="BQ27" i="7"/>
  <c r="AJ28" i="7"/>
  <c r="AJ53" i="7"/>
  <c r="T28" i="7"/>
  <c r="T53" i="7"/>
  <c r="BN130" i="11"/>
  <c r="AM205" i="11"/>
  <c r="BL130" i="11"/>
  <c r="AE205" i="11"/>
  <c r="W205" i="11"/>
  <c r="O205" i="11"/>
  <c r="AO200" i="11"/>
  <c r="AG200" i="11"/>
  <c r="Y200" i="11"/>
  <c r="AP133" i="10"/>
  <c r="AP208" i="10" s="1"/>
  <c r="AH133" i="10"/>
  <c r="AH208" i="10" s="1"/>
  <c r="Z133" i="10"/>
  <c r="BK123" i="10"/>
  <c r="BI123" i="10"/>
  <c r="R133" i="10"/>
  <c r="D123" i="10"/>
  <c r="BF123" i="10"/>
  <c r="E133" i="10"/>
  <c r="BM114" i="10"/>
  <c r="AI189" i="10"/>
  <c r="AI117" i="10"/>
  <c r="K117" i="10"/>
  <c r="K192" i="10" s="1"/>
  <c r="K189" i="10"/>
  <c r="BK107" i="10"/>
  <c r="BI107" i="10"/>
  <c r="BT106" i="6"/>
  <c r="AL108" i="11"/>
  <c r="AL183" i="11" s="1"/>
  <c r="AD108" i="11"/>
  <c r="AD183" i="11" s="1"/>
  <c r="V108" i="11"/>
  <c r="BJ106" i="11"/>
  <c r="N108" i="11"/>
  <c r="N183" i="11" s="1"/>
  <c r="F108" i="11"/>
  <c r="F183" i="11" s="1"/>
  <c r="D103" i="10"/>
  <c r="BR100" i="6"/>
  <c r="AO165" i="11"/>
  <c r="BG89" i="10"/>
  <c r="BG164" i="10" s="1"/>
  <c r="AK94" i="11"/>
  <c r="AK169" i="11" s="1"/>
  <c r="AK163" i="11"/>
  <c r="AC94" i="11"/>
  <c r="U94" i="11"/>
  <c r="U169" i="11" s="1"/>
  <c r="U163" i="11"/>
  <c r="M94" i="11"/>
  <c r="BH88" i="11"/>
  <c r="E94" i="11"/>
  <c r="BF88" i="11"/>
  <c r="D88" i="11"/>
  <c r="AZ28" i="6"/>
  <c r="BQ28" i="6" s="1"/>
  <c r="BQ27" i="6"/>
  <c r="AJ28" i="6"/>
  <c r="AJ53" i="6"/>
  <c r="T28" i="6"/>
  <c r="T53" i="6"/>
  <c r="BR121" i="8"/>
  <c r="D104" i="8"/>
  <c r="AN134" i="8"/>
  <c r="AN136" i="8" s="1"/>
  <c r="X134" i="8"/>
  <c r="X136" i="8" s="1"/>
  <c r="BZ369" i="7"/>
  <c r="BY369" i="7"/>
  <c r="BI196" i="7"/>
  <c r="Z163" i="7"/>
  <c r="AI208" i="7"/>
  <c r="BM133" i="7"/>
  <c r="M192" i="7"/>
  <c r="AG183" i="7"/>
  <c r="BW106" i="7"/>
  <c r="BS106" i="7"/>
  <c r="BR106" i="7"/>
  <c r="AA134" i="7"/>
  <c r="AC169" i="7"/>
  <c r="M169" i="7"/>
  <c r="BH94" i="7"/>
  <c r="BP134" i="7"/>
  <c r="AI216" i="7"/>
  <c r="AI136" i="7"/>
  <c r="H61" i="7"/>
  <c r="H59" i="7"/>
  <c r="H213" i="7"/>
  <c r="H206" i="7"/>
  <c r="H204" i="7"/>
  <c r="H202" i="7"/>
  <c r="H195" i="7"/>
  <c r="H190" i="7"/>
  <c r="H185" i="7"/>
  <c r="H182" i="7"/>
  <c r="H177" i="7"/>
  <c r="H175" i="7"/>
  <c r="H172" i="7"/>
  <c r="H167" i="7"/>
  <c r="H165" i="7"/>
  <c r="H163" i="7"/>
  <c r="H160" i="7"/>
  <c r="H70" i="7"/>
  <c r="H60" i="7"/>
  <c r="H207" i="7"/>
  <c r="H205" i="7"/>
  <c r="H203" i="7"/>
  <c r="H201" i="7"/>
  <c r="H199" i="7"/>
  <c r="H194" i="7"/>
  <c r="H191" i="7"/>
  <c r="H189" i="7"/>
  <c r="H186" i="7"/>
  <c r="H181" i="7"/>
  <c r="H176" i="7"/>
  <c r="H171" i="7"/>
  <c r="H168" i="7"/>
  <c r="H166" i="7"/>
  <c r="H164" i="7"/>
  <c r="H159" i="7"/>
  <c r="H77" i="7"/>
  <c r="H68" i="7"/>
  <c r="H65" i="7"/>
  <c r="H62" i="7"/>
  <c r="X61" i="7"/>
  <c r="X59" i="7"/>
  <c r="X213" i="7"/>
  <c r="X206" i="7"/>
  <c r="X204" i="7"/>
  <c r="X202" i="7"/>
  <c r="X200" i="7"/>
  <c r="X195" i="7"/>
  <c r="X190" i="7"/>
  <c r="X185" i="7"/>
  <c r="X182" i="7"/>
  <c r="X177" i="7"/>
  <c r="X175" i="7"/>
  <c r="X172" i="7"/>
  <c r="X167" i="7"/>
  <c r="X165" i="7"/>
  <c r="X163" i="7"/>
  <c r="X160" i="7"/>
  <c r="X158" i="7"/>
  <c r="X79" i="7"/>
  <c r="X70" i="7"/>
  <c r="X60" i="7"/>
  <c r="X207" i="7"/>
  <c r="X203" i="7"/>
  <c r="X201" i="7"/>
  <c r="X199" i="7"/>
  <c r="X194" i="7"/>
  <c r="X191" i="7"/>
  <c r="X189" i="7"/>
  <c r="X186" i="7"/>
  <c r="X181" i="7"/>
  <c r="X178" i="7"/>
  <c r="X176" i="7"/>
  <c r="X171" i="7"/>
  <c r="X168" i="7"/>
  <c r="X166" i="7"/>
  <c r="X164" i="7"/>
  <c r="X159" i="7"/>
  <c r="X157" i="7"/>
  <c r="X77" i="7"/>
  <c r="X68" i="7"/>
  <c r="X65" i="7"/>
  <c r="X62" i="7"/>
  <c r="AN61" i="7"/>
  <c r="AN59" i="7"/>
  <c r="AN213" i="7"/>
  <c r="AN206" i="7"/>
  <c r="AN204" i="7"/>
  <c r="AN202" i="7"/>
  <c r="AN200" i="7"/>
  <c r="AN195" i="7"/>
  <c r="AN190" i="7"/>
  <c r="AN185" i="7"/>
  <c r="AN182" i="7"/>
  <c r="AN172" i="7"/>
  <c r="AN167" i="7"/>
  <c r="AN165" i="7"/>
  <c r="AN163" i="7"/>
  <c r="AN160" i="7"/>
  <c r="AN158" i="7"/>
  <c r="AN79" i="7"/>
  <c r="AN70" i="7"/>
  <c r="AN60" i="7"/>
  <c r="AN207" i="7"/>
  <c r="AN203" i="7"/>
  <c r="AN201" i="7"/>
  <c r="AN199" i="7"/>
  <c r="AN194" i="7"/>
  <c r="AN191" i="7"/>
  <c r="AN189" i="7"/>
  <c r="AN186" i="7"/>
  <c r="AN181" i="7"/>
  <c r="AN178" i="7"/>
  <c r="AN176" i="7"/>
  <c r="AN171" i="7"/>
  <c r="AN168" i="7"/>
  <c r="AN166" i="7"/>
  <c r="AN164" i="7"/>
  <c r="AN159" i="7"/>
  <c r="AN157" i="7"/>
  <c r="AN77" i="7"/>
  <c r="AN68" i="7"/>
  <c r="AN65" i="7"/>
  <c r="AN62" i="7"/>
  <c r="BD79" i="7"/>
  <c r="BD70" i="7"/>
  <c r="BD77" i="7"/>
  <c r="BD136" i="7" s="1"/>
  <c r="U213" i="7"/>
  <c r="U206" i="7"/>
  <c r="U204" i="7"/>
  <c r="U202" i="7"/>
  <c r="U195" i="7"/>
  <c r="U190" i="7"/>
  <c r="U185" i="7"/>
  <c r="U177" i="7"/>
  <c r="U172" i="7"/>
  <c r="U167" i="7"/>
  <c r="U165" i="7"/>
  <c r="U160" i="7"/>
  <c r="U158" i="7"/>
  <c r="U79" i="7"/>
  <c r="U77" i="7"/>
  <c r="U70" i="7"/>
  <c r="U68" i="7"/>
  <c r="U65" i="7"/>
  <c r="U62" i="7"/>
  <c r="U60" i="7"/>
  <c r="U59" i="7"/>
  <c r="U207" i="7"/>
  <c r="U205" i="7"/>
  <c r="U203" i="7"/>
  <c r="U201" i="7"/>
  <c r="U199" i="7"/>
  <c r="U196" i="7"/>
  <c r="U194" i="7"/>
  <c r="U191" i="7"/>
  <c r="U189" i="7"/>
  <c r="U186" i="7"/>
  <c r="U178" i="7"/>
  <c r="U176" i="7"/>
  <c r="U173" i="7"/>
  <c r="U171" i="7"/>
  <c r="U168" i="7"/>
  <c r="U166" i="7"/>
  <c r="U159" i="7"/>
  <c r="U157" i="7"/>
  <c r="U61" i="7"/>
  <c r="AK213" i="7"/>
  <c r="AK206" i="7"/>
  <c r="AK204" i="7"/>
  <c r="AK202" i="7"/>
  <c r="AK195" i="7"/>
  <c r="AK190" i="7"/>
  <c r="AK185" i="7"/>
  <c r="AK177" i="7"/>
  <c r="AK175" i="7"/>
  <c r="AK172" i="7"/>
  <c r="AK167" i="7"/>
  <c r="AK165" i="7"/>
  <c r="AK160" i="7"/>
  <c r="AK158" i="7"/>
  <c r="AK79" i="7"/>
  <c r="AK77" i="7"/>
  <c r="AK70" i="7"/>
  <c r="AK68" i="7"/>
  <c r="AK65" i="7"/>
  <c r="AK62" i="7"/>
  <c r="AK60" i="7"/>
  <c r="AK59" i="7"/>
  <c r="AK207" i="7"/>
  <c r="AK205" i="7"/>
  <c r="AK203" i="7"/>
  <c r="AK201" i="7"/>
  <c r="AK199" i="7"/>
  <c r="AK196" i="7"/>
  <c r="AK194" i="7"/>
  <c r="AK191" i="7"/>
  <c r="AK189" i="7"/>
  <c r="AK186" i="7"/>
  <c r="AK178" i="7"/>
  <c r="AK176" i="7"/>
  <c r="AK173" i="7"/>
  <c r="AK171" i="7"/>
  <c r="AK168" i="7"/>
  <c r="AK166" i="7"/>
  <c r="AK159" i="7"/>
  <c r="AK157" i="7"/>
  <c r="AK61" i="7"/>
  <c r="BA79" i="7"/>
  <c r="BA77" i="7"/>
  <c r="BA136" i="7" s="1"/>
  <c r="BA70" i="7"/>
  <c r="AH53" i="7"/>
  <c r="AH28" i="7"/>
  <c r="BT15" i="7"/>
  <c r="BZ10" i="7"/>
  <c r="BY10" i="7"/>
  <c r="BL311" i="6"/>
  <c r="AE311" i="4"/>
  <c r="AE315" i="6"/>
  <c r="BI200" i="6"/>
  <c r="BI192" i="6"/>
  <c r="BI167" i="6"/>
  <c r="BI133" i="6"/>
  <c r="R208" i="6"/>
  <c r="BT121" i="6"/>
  <c r="I192" i="6"/>
  <c r="BG117" i="6"/>
  <c r="BR117" i="6" s="1"/>
  <c r="BX114" i="6"/>
  <c r="BL189" i="6"/>
  <c r="BU114" i="6"/>
  <c r="I183" i="6"/>
  <c r="BG108" i="6"/>
  <c r="BG107" i="11"/>
  <c r="AO134" i="6"/>
  <c r="I169" i="6"/>
  <c r="BG94" i="6"/>
  <c r="BU90" i="6"/>
  <c r="BR89" i="6"/>
  <c r="BW89" i="6"/>
  <c r="BS89" i="6"/>
  <c r="BM89" i="10"/>
  <c r="AI164" i="10"/>
  <c r="BL89" i="11"/>
  <c r="BU88" i="6"/>
  <c r="BX88" i="6"/>
  <c r="AE94" i="11"/>
  <c r="BL88" i="11"/>
  <c r="AA94" i="11"/>
  <c r="AA163" i="11"/>
  <c r="W94" i="11"/>
  <c r="S94" i="11"/>
  <c r="O94" i="11"/>
  <c r="K94" i="11"/>
  <c r="K169" i="11" s="1"/>
  <c r="K163" i="11"/>
  <c r="G94" i="11"/>
  <c r="G169" i="11" s="1"/>
  <c r="BZ85" i="6"/>
  <c r="BY85" i="6"/>
  <c r="AE216" i="6"/>
  <c r="BM60" i="6"/>
  <c r="AD59" i="6"/>
  <c r="AD53" i="6"/>
  <c r="AD28" i="6"/>
  <c r="BZ16" i="6"/>
  <c r="BY16" i="6"/>
  <c r="BZ331" i="5"/>
  <c r="BY331" i="5"/>
  <c r="D363" i="5"/>
  <c r="Z139" i="5"/>
  <c r="Z371" i="5"/>
  <c r="BK365" i="5"/>
  <c r="BW298" i="5"/>
  <c r="BS298" i="5"/>
  <c r="BR298" i="5"/>
  <c r="AM192" i="7"/>
  <c r="AM187" i="7"/>
  <c r="X208" i="7"/>
  <c r="BL117" i="7"/>
  <c r="Z192" i="7"/>
  <c r="BK117" i="7"/>
  <c r="AC187" i="7"/>
  <c r="M187" i="7"/>
  <c r="AB179" i="7"/>
  <c r="L179" i="7"/>
  <c r="G179" i="7"/>
  <c r="BF104" i="7"/>
  <c r="D104" i="7"/>
  <c r="D105" i="7" s="1"/>
  <c r="X169" i="7"/>
  <c r="AM164" i="7"/>
  <c r="G164" i="7"/>
  <c r="AM161" i="7"/>
  <c r="AP77" i="7"/>
  <c r="AP70" i="7"/>
  <c r="AP68" i="7"/>
  <c r="AP65" i="7"/>
  <c r="AP62" i="7"/>
  <c r="AP60" i="7"/>
  <c r="AP207" i="7"/>
  <c r="AP205" i="7"/>
  <c r="AP203" i="7"/>
  <c r="AP201" i="7"/>
  <c r="AP199" i="7"/>
  <c r="AP196" i="7"/>
  <c r="AP194" i="7"/>
  <c r="AP191" i="7"/>
  <c r="AP189" i="7"/>
  <c r="AP186" i="7"/>
  <c r="AP178" i="7"/>
  <c r="AP176" i="7"/>
  <c r="AP173" i="7"/>
  <c r="AP171" i="7"/>
  <c r="AP168" i="7"/>
  <c r="AP166" i="7"/>
  <c r="AP159" i="7"/>
  <c r="AP157" i="7"/>
  <c r="AP206" i="7"/>
  <c r="AP204" i="7"/>
  <c r="AP202" i="7"/>
  <c r="AP198" i="7"/>
  <c r="AP195" i="7"/>
  <c r="AP190" i="7"/>
  <c r="AP185" i="7"/>
  <c r="AP179" i="7"/>
  <c r="AP177" i="7"/>
  <c r="AP175" i="7"/>
  <c r="AP172" i="7"/>
  <c r="AP167" i="7"/>
  <c r="AP165" i="7"/>
  <c r="AP160" i="7"/>
  <c r="AP158" i="7"/>
  <c r="AP79" i="7"/>
  <c r="AP61" i="7"/>
  <c r="AP213" i="7"/>
  <c r="AP59" i="7"/>
  <c r="J77" i="7"/>
  <c r="J70" i="7"/>
  <c r="J68" i="7"/>
  <c r="J65" i="7"/>
  <c r="J62" i="7"/>
  <c r="J60" i="7"/>
  <c r="J207" i="7"/>
  <c r="J205" i="7"/>
  <c r="J203" i="7"/>
  <c r="J201" i="7"/>
  <c r="J199" i="7"/>
  <c r="J196" i="7"/>
  <c r="J194" i="7"/>
  <c r="J191" i="7"/>
  <c r="J186" i="7"/>
  <c r="J178" i="7"/>
  <c r="J176" i="7"/>
  <c r="J173" i="7"/>
  <c r="J171" i="7"/>
  <c r="J168" i="7"/>
  <c r="J166" i="7"/>
  <c r="J159" i="7"/>
  <c r="J206" i="7"/>
  <c r="J204" i="7"/>
  <c r="J202" i="7"/>
  <c r="J200" i="7"/>
  <c r="J198" i="7"/>
  <c r="J195" i="7"/>
  <c r="J190" i="7"/>
  <c r="J185" i="7"/>
  <c r="J179" i="7"/>
  <c r="J177" i="7"/>
  <c r="J175" i="7"/>
  <c r="J172" i="7"/>
  <c r="J167" i="7"/>
  <c r="J165" i="7"/>
  <c r="J160" i="7"/>
  <c r="J61" i="7"/>
  <c r="J213" i="7"/>
  <c r="J59" i="7"/>
  <c r="BI195" i="7"/>
  <c r="E78" i="7"/>
  <c r="F78" i="7" s="1"/>
  <c r="G78" i="7" s="1"/>
  <c r="H78" i="7" s="1"/>
  <c r="I78" i="7" s="1"/>
  <c r="J78" i="7" s="1"/>
  <c r="K78" i="7" s="1"/>
  <c r="L78" i="7" s="1"/>
  <c r="M78" i="7" s="1"/>
  <c r="N78" i="7" s="1"/>
  <c r="O78" i="7" s="1"/>
  <c r="P78" i="7" s="1"/>
  <c r="Q78" i="7" s="1"/>
  <c r="R78" i="7" s="1"/>
  <c r="S78" i="7" s="1"/>
  <c r="T78" i="7" s="1"/>
  <c r="U78" i="7" s="1"/>
  <c r="V78" i="7" s="1"/>
  <c r="W78" i="7" s="1"/>
  <c r="X78" i="7" s="1"/>
  <c r="Y78" i="7" s="1"/>
  <c r="Z78" i="7" s="1"/>
  <c r="AA78" i="7" s="1"/>
  <c r="AB78" i="7" s="1"/>
  <c r="AC78" i="7" s="1"/>
  <c r="AD78" i="7" s="1"/>
  <c r="AE78" i="7" s="1"/>
  <c r="AF78" i="7" s="1"/>
  <c r="AG78" i="7" s="1"/>
  <c r="AH78" i="7" s="1"/>
  <c r="AI78" i="7" s="1"/>
  <c r="AJ78" i="7" s="1"/>
  <c r="AK78" i="7" s="1"/>
  <c r="AL78" i="7" s="1"/>
  <c r="AM78" i="7" s="1"/>
  <c r="AN78" i="7" s="1"/>
  <c r="AO78" i="7" s="1"/>
  <c r="AP78" i="7" s="1"/>
  <c r="AQ78" i="7" s="1"/>
  <c r="AR78" i="7" s="1"/>
  <c r="AS78" i="7" s="1"/>
  <c r="AT78" i="7" s="1"/>
  <c r="AU78" i="7" s="1"/>
  <c r="AV78" i="7" s="1"/>
  <c r="AW78" i="7" s="1"/>
  <c r="AX78" i="7" s="1"/>
  <c r="AY78" i="7" s="1"/>
  <c r="AZ78" i="7" s="1"/>
  <c r="BA78" i="7" s="1"/>
  <c r="BB78" i="7" s="1"/>
  <c r="BC78" i="7" s="1"/>
  <c r="BD78" i="7" s="1"/>
  <c r="BF74" i="7"/>
  <c r="E77" i="7"/>
  <c r="D74" i="7"/>
  <c r="E70" i="7"/>
  <c r="E59" i="7"/>
  <c r="E61" i="7"/>
  <c r="E163" i="7"/>
  <c r="E172" i="7"/>
  <c r="E182" i="7"/>
  <c r="E192" i="7"/>
  <c r="E202" i="7"/>
  <c r="E213" i="7"/>
  <c r="O28" i="7"/>
  <c r="O53" i="7"/>
  <c r="BX369" i="6"/>
  <c r="BR350" i="6"/>
  <c r="BW350" i="6"/>
  <c r="BS350" i="6"/>
  <c r="AL315" i="6"/>
  <c r="AL363" i="6" s="1"/>
  <c r="AL365" i="6" s="1"/>
  <c r="AL311" i="4"/>
  <c r="F315" i="6"/>
  <c r="F363" i="6" s="1"/>
  <c r="F365" i="6" s="1"/>
  <c r="F311" i="4"/>
  <c r="BT303" i="6"/>
  <c r="BZ292" i="6"/>
  <c r="BY292" i="6"/>
  <c r="BN206" i="6"/>
  <c r="BN202" i="6"/>
  <c r="AF200" i="6"/>
  <c r="AF182" i="6"/>
  <c r="BN172" i="6"/>
  <c r="BN167" i="6"/>
  <c r="BN158" i="6"/>
  <c r="O134" i="6"/>
  <c r="BR121" i="6"/>
  <c r="BW121" i="6"/>
  <c r="BS121" i="6"/>
  <c r="AO192" i="10"/>
  <c r="AF183" i="6"/>
  <c r="BU106" i="6"/>
  <c r="BL181" i="6"/>
  <c r="BX106" i="6"/>
  <c r="BR103" i="6"/>
  <c r="BZ84" i="6"/>
  <c r="BY84" i="6"/>
  <c r="BB136" i="6"/>
  <c r="F216" i="6"/>
  <c r="BM68" i="6"/>
  <c r="BF54" i="10"/>
  <c r="D54" i="10"/>
  <c r="BU47" i="6"/>
  <c r="BX47" i="6"/>
  <c r="AI28" i="6"/>
  <c r="BM27" i="6"/>
  <c r="BM53" i="6" s="1"/>
  <c r="AI53" i="6"/>
  <c r="N139" i="5"/>
  <c r="N371" i="5"/>
  <c r="BC371" i="5"/>
  <c r="BC139" i="5"/>
  <c r="AE371" i="5"/>
  <c r="BL365" i="5"/>
  <c r="AE139" i="5"/>
  <c r="S371" i="5"/>
  <c r="S139" i="5"/>
  <c r="BZ287" i="5"/>
  <c r="BY287" i="5"/>
  <c r="BX215" i="5"/>
  <c r="BU215" i="5"/>
  <c r="AK373" i="5"/>
  <c r="AK270" i="5"/>
  <c r="AK268" i="5"/>
  <c r="AK266" i="5"/>
  <c r="AK264" i="5"/>
  <c r="AK262" i="5"/>
  <c r="AK259" i="5"/>
  <c r="AK256" i="5"/>
  <c r="AK254" i="5"/>
  <c r="AK251" i="5"/>
  <c r="AK249" i="5"/>
  <c r="AK246" i="5"/>
  <c r="AK243" i="5"/>
  <c r="AK241" i="5"/>
  <c r="AK239" i="5"/>
  <c r="AK236" i="5"/>
  <c r="AK233" i="5"/>
  <c r="AK231" i="5"/>
  <c r="AK229" i="5"/>
  <c r="AK227" i="5"/>
  <c r="AK224" i="5"/>
  <c r="AK222" i="5"/>
  <c r="AK273" i="5"/>
  <c r="AK272" i="5"/>
  <c r="AK225" i="5"/>
  <c r="AK271" i="5"/>
  <c r="AK267" i="5"/>
  <c r="AK263" i="5"/>
  <c r="AK258" i="5"/>
  <c r="AK253" i="5"/>
  <c r="AK247" i="5"/>
  <c r="AK242" i="5"/>
  <c r="AK237" i="5"/>
  <c r="AK228" i="5"/>
  <c r="AK140" i="5"/>
  <c r="AK275" i="5"/>
  <c r="AK230" i="5"/>
  <c r="AK221" i="5"/>
  <c r="AK148" i="5"/>
  <c r="AK269" i="5"/>
  <c r="AK265" i="5"/>
  <c r="AK260" i="5"/>
  <c r="AK255" i="5"/>
  <c r="AK250" i="5"/>
  <c r="AK245" i="5"/>
  <c r="AK240" i="5"/>
  <c r="AK235" i="5"/>
  <c r="AK232" i="5"/>
  <c r="AK223" i="5"/>
  <c r="E136" i="5"/>
  <c r="BF77" i="5"/>
  <c r="D77" i="5"/>
  <c r="BT208" i="5"/>
  <c r="BT206" i="5"/>
  <c r="BT204" i="5"/>
  <c r="BT202" i="5"/>
  <c r="BT200" i="5"/>
  <c r="BT198" i="5"/>
  <c r="BT195" i="5"/>
  <c r="BT192" i="5"/>
  <c r="BT190" i="5"/>
  <c r="BT187" i="5"/>
  <c r="BT185" i="5"/>
  <c r="BT182" i="5"/>
  <c r="BT179" i="5"/>
  <c r="BT177" i="5"/>
  <c r="BT175" i="5"/>
  <c r="BT172" i="5"/>
  <c r="BT169" i="5"/>
  <c r="BT167" i="5"/>
  <c r="BT165" i="5"/>
  <c r="BT163" i="5"/>
  <c r="BT160" i="5"/>
  <c r="BT158" i="5"/>
  <c r="BT153" i="5"/>
  <c r="BT205" i="5"/>
  <c r="BT196" i="5"/>
  <c r="BT186" i="5"/>
  <c r="BT176" i="5"/>
  <c r="BT166" i="5"/>
  <c r="BT157" i="5"/>
  <c r="BT152" i="5"/>
  <c r="BT203" i="5"/>
  <c r="BT194" i="5"/>
  <c r="BT183" i="5"/>
  <c r="BT173" i="5"/>
  <c r="BT164" i="5"/>
  <c r="BT69" i="5"/>
  <c r="BT60" i="5"/>
  <c r="BT59" i="5"/>
  <c r="BT53" i="5"/>
  <c r="BT201" i="5"/>
  <c r="BT191" i="5"/>
  <c r="BT181" i="5"/>
  <c r="BT171" i="5"/>
  <c r="BT161" i="5"/>
  <c r="BT68" i="5"/>
  <c r="BT66" i="5"/>
  <c r="BT207" i="5"/>
  <c r="BT199" i="5"/>
  <c r="BT189" i="5"/>
  <c r="BT178" i="5"/>
  <c r="BT168" i="5"/>
  <c r="BT159" i="5"/>
  <c r="BT65" i="5"/>
  <c r="BT63" i="5"/>
  <c r="BT62" i="5"/>
  <c r="BT61" i="5"/>
  <c r="BU152" i="5"/>
  <c r="BU69" i="5"/>
  <c r="BU66" i="5"/>
  <c r="BU63" i="5"/>
  <c r="BU61" i="5"/>
  <c r="BU59" i="5"/>
  <c r="BU53" i="5"/>
  <c r="BU204" i="5"/>
  <c r="BU203" i="5"/>
  <c r="BU195" i="5"/>
  <c r="BU194" i="5"/>
  <c r="BU185" i="5"/>
  <c r="BU183" i="5"/>
  <c r="BU175" i="5"/>
  <c r="BU173" i="5"/>
  <c r="BU165" i="5"/>
  <c r="BU164" i="5"/>
  <c r="BU153" i="5"/>
  <c r="BU202" i="5"/>
  <c r="BU201" i="5"/>
  <c r="BU192" i="5"/>
  <c r="BU191" i="5"/>
  <c r="BU182" i="5"/>
  <c r="BU181" i="5"/>
  <c r="BU172" i="5"/>
  <c r="BU171" i="5"/>
  <c r="BU163" i="5"/>
  <c r="BU161" i="5"/>
  <c r="BU68" i="5"/>
  <c r="BU208" i="5"/>
  <c r="BU207" i="5"/>
  <c r="BU200" i="5"/>
  <c r="BU199" i="5"/>
  <c r="BU190" i="5"/>
  <c r="BU189" i="5"/>
  <c r="BU179" i="5"/>
  <c r="BU178" i="5"/>
  <c r="BU169" i="5"/>
  <c r="BU168" i="5"/>
  <c r="BU160" i="5"/>
  <c r="BU159" i="5"/>
  <c r="BU65" i="5"/>
  <c r="BU206" i="5"/>
  <c r="BU205" i="5"/>
  <c r="BU198" i="5"/>
  <c r="BU196" i="5"/>
  <c r="BU187" i="5"/>
  <c r="BU186" i="5"/>
  <c r="BU177" i="5"/>
  <c r="BU176" i="5"/>
  <c r="BU167" i="5"/>
  <c r="BU166" i="5"/>
  <c r="BU158" i="5"/>
  <c r="BU157" i="5"/>
  <c r="BU62" i="5"/>
  <c r="BU60" i="5"/>
  <c r="BJ27" i="5"/>
  <c r="V28" i="5"/>
  <c r="BJ28" i="5" s="1"/>
  <c r="BX358" i="4"/>
  <c r="BU358" i="4"/>
  <c r="BR353" i="4"/>
  <c r="BW353" i="4"/>
  <c r="BS353" i="4"/>
  <c r="BR330" i="4"/>
  <c r="BW330" i="4"/>
  <c r="BS330" i="4"/>
  <c r="BF303" i="4"/>
  <c r="D303" i="4"/>
  <c r="E306" i="4"/>
  <c r="BR286" i="4"/>
  <c r="BG292" i="4"/>
  <c r="BX123" i="4"/>
  <c r="BU123" i="4"/>
  <c r="BR106" i="4"/>
  <c r="BW106" i="4"/>
  <c r="BS106" i="4"/>
  <c r="BQ152" i="4"/>
  <c r="BQ207" i="4"/>
  <c r="BQ206" i="4"/>
  <c r="BQ199" i="4"/>
  <c r="BQ198" i="4"/>
  <c r="BQ189" i="4"/>
  <c r="BQ187" i="4"/>
  <c r="BQ178" i="4"/>
  <c r="BQ177" i="4"/>
  <c r="BQ168" i="4"/>
  <c r="BQ167" i="4"/>
  <c r="BQ159" i="4"/>
  <c r="BQ158" i="4"/>
  <c r="BQ69" i="4"/>
  <c r="BQ66" i="4"/>
  <c r="BQ63" i="4"/>
  <c r="BQ61" i="4"/>
  <c r="BQ59" i="4"/>
  <c r="BQ53" i="4"/>
  <c r="BQ208" i="4"/>
  <c r="BQ201" i="4"/>
  <c r="BQ200" i="4"/>
  <c r="BQ191" i="4"/>
  <c r="BQ190" i="4"/>
  <c r="BQ181" i="4"/>
  <c r="BQ179" i="4"/>
  <c r="BQ171" i="4"/>
  <c r="BQ169" i="4"/>
  <c r="BQ161" i="4"/>
  <c r="BQ160" i="4"/>
  <c r="BQ203" i="4"/>
  <c r="BQ202" i="4"/>
  <c r="BQ194" i="4"/>
  <c r="BQ192" i="4"/>
  <c r="BQ183" i="4"/>
  <c r="BQ182" i="4"/>
  <c r="BQ173" i="4"/>
  <c r="BQ172" i="4"/>
  <c r="BQ164" i="4"/>
  <c r="BQ163" i="4"/>
  <c r="BQ195" i="4"/>
  <c r="BQ176" i="4"/>
  <c r="BQ153" i="4"/>
  <c r="BQ68" i="4"/>
  <c r="BQ62" i="4"/>
  <c r="BQ204" i="4"/>
  <c r="BQ186" i="4"/>
  <c r="BQ165" i="4"/>
  <c r="BQ196" i="4"/>
  <c r="BQ157" i="4"/>
  <c r="BQ65" i="4"/>
  <c r="BQ205" i="4"/>
  <c r="BQ185" i="4"/>
  <c r="BQ166" i="4"/>
  <c r="BQ175" i="4"/>
  <c r="BQ60" i="4"/>
  <c r="E205" i="7"/>
  <c r="E176" i="7"/>
  <c r="E173" i="7"/>
  <c r="M171" i="7"/>
  <c r="E168" i="7"/>
  <c r="AC161" i="7"/>
  <c r="AO134" i="7"/>
  <c r="BN133" i="7"/>
  <c r="AM208" i="7"/>
  <c r="G208" i="7"/>
  <c r="AK200" i="7"/>
  <c r="U200" i="7"/>
  <c r="M200" i="7"/>
  <c r="BW125" i="7"/>
  <c r="BS125" i="7"/>
  <c r="BR125" i="7"/>
  <c r="AO198" i="7"/>
  <c r="AG198" i="7"/>
  <c r="Q198" i="7"/>
  <c r="M198" i="7"/>
  <c r="I198" i="7"/>
  <c r="AC192" i="7"/>
  <c r="BS114" i="7"/>
  <c r="Z189" i="7"/>
  <c r="L187" i="7"/>
  <c r="BH108" i="7"/>
  <c r="M183" i="7"/>
  <c r="BU102" i="7"/>
  <c r="BU100" i="7"/>
  <c r="BX100" i="7"/>
  <c r="BL175" i="7"/>
  <c r="BX98" i="7"/>
  <c r="BU98" i="7"/>
  <c r="BN94" i="7"/>
  <c r="O134" i="7"/>
  <c r="AP161" i="7"/>
  <c r="Z161" i="7"/>
  <c r="L158" i="7"/>
  <c r="AE207" i="7"/>
  <c r="AE203" i="7"/>
  <c r="AE201" i="7"/>
  <c r="AE199" i="7"/>
  <c r="AE194" i="7"/>
  <c r="AE191" i="7"/>
  <c r="AE189" i="7"/>
  <c r="AE186" i="7"/>
  <c r="AE178" i="7"/>
  <c r="AE176" i="7"/>
  <c r="AE171" i="7"/>
  <c r="AE168" i="7"/>
  <c r="AE166" i="7"/>
  <c r="AE159" i="7"/>
  <c r="AE157" i="7"/>
  <c r="AE61" i="7"/>
  <c r="AE59" i="7"/>
  <c r="AE62" i="7"/>
  <c r="AE206" i="7"/>
  <c r="AE204" i="7"/>
  <c r="AE202" i="7"/>
  <c r="AE200" i="7"/>
  <c r="AE198" i="7"/>
  <c r="AE195" i="7"/>
  <c r="AE190" i="7"/>
  <c r="AE185" i="7"/>
  <c r="AE182" i="7"/>
  <c r="AE179" i="7"/>
  <c r="AE177" i="7"/>
  <c r="AE175" i="7"/>
  <c r="AE172" i="7"/>
  <c r="AE167" i="7"/>
  <c r="AE165" i="7"/>
  <c r="AE163" i="7"/>
  <c r="AE160" i="7"/>
  <c r="AE158" i="7"/>
  <c r="AE79" i="7"/>
  <c r="AE70" i="7"/>
  <c r="AE60" i="7"/>
  <c r="AE213" i="7"/>
  <c r="AE77" i="7"/>
  <c r="BL74" i="7"/>
  <c r="BL161" i="7" s="1"/>
  <c r="AE68" i="7"/>
  <c r="AE65" i="7"/>
  <c r="BY45" i="7"/>
  <c r="BZ45" i="7"/>
  <c r="BY37" i="7"/>
  <c r="BZ37" i="7"/>
  <c r="BR369" i="6"/>
  <c r="BZ360" i="6"/>
  <c r="BY360" i="6"/>
  <c r="BZ344" i="6"/>
  <c r="BY344" i="6"/>
  <c r="Z363" i="6"/>
  <c r="AA315" i="6"/>
  <c r="AA363" i="6" s="1"/>
  <c r="AA365" i="6" s="1"/>
  <c r="AA311" i="4"/>
  <c r="BO306" i="6"/>
  <c r="BY304" i="6"/>
  <c r="BZ304" i="6"/>
  <c r="L315" i="6"/>
  <c r="L363" i="6" s="1"/>
  <c r="L365" i="6" s="1"/>
  <c r="L311" i="4"/>
  <c r="AB315" i="6"/>
  <c r="AB363" i="6" s="1"/>
  <c r="AB365" i="6" s="1"/>
  <c r="AB311" i="4"/>
  <c r="AR315" i="6"/>
  <c r="BO311" i="6"/>
  <c r="AR311" i="4"/>
  <c r="BZ285" i="6"/>
  <c r="BY285" i="6"/>
  <c r="BA315" i="6"/>
  <c r="BA363" i="6" s="1"/>
  <c r="BA365" i="6" s="1"/>
  <c r="BA311" i="4"/>
  <c r="BM206" i="6"/>
  <c r="BL201" i="6"/>
  <c r="M187" i="6"/>
  <c r="BM185" i="6"/>
  <c r="BM177" i="6"/>
  <c r="AC175" i="6"/>
  <c r="BM172" i="6"/>
  <c r="M169" i="6"/>
  <c r="BM167" i="6"/>
  <c r="BM165" i="6"/>
  <c r="BL159" i="6"/>
  <c r="BL157" i="6"/>
  <c r="BI130" i="11"/>
  <c r="BY129" i="6"/>
  <c r="BZ129" i="6"/>
  <c r="BU125" i="6"/>
  <c r="BX125" i="6"/>
  <c r="BL125" i="11"/>
  <c r="AK133" i="10"/>
  <c r="AK208" i="10" s="1"/>
  <c r="AK198" i="10"/>
  <c r="AC198" i="10"/>
  <c r="AC133" i="10"/>
  <c r="AC208" i="10" s="1"/>
  <c r="U133" i="10"/>
  <c r="U208" i="10" s="1"/>
  <c r="U198" i="10"/>
  <c r="L133" i="11"/>
  <c r="L208" i="11" s="1"/>
  <c r="BN117" i="6"/>
  <c r="BN192" i="6" s="1"/>
  <c r="AN192" i="6"/>
  <c r="AG192" i="10"/>
  <c r="BL117" i="10"/>
  <c r="BH114" i="11"/>
  <c r="M117" i="11"/>
  <c r="I117" i="10"/>
  <c r="BG114" i="10"/>
  <c r="BG189" i="10" s="1"/>
  <c r="AK108" i="11"/>
  <c r="AK183" i="11" s="1"/>
  <c r="AG108" i="11"/>
  <c r="AG183" i="11" s="1"/>
  <c r="U108" i="11"/>
  <c r="U183" i="11" s="1"/>
  <c r="Q108" i="11"/>
  <c r="Q183" i="11" s="1"/>
  <c r="D106" i="11"/>
  <c r="E108" i="11"/>
  <c r="BF106" i="11"/>
  <c r="BN104" i="6"/>
  <c r="BN179" i="6" s="1"/>
  <c r="D104" i="6"/>
  <c r="D105" i="6" s="1"/>
  <c r="AO104" i="11"/>
  <c r="AO179" i="11" s="1"/>
  <c r="AO175" i="11"/>
  <c r="AD104" i="11"/>
  <c r="AC134" i="6"/>
  <c r="BM91" i="10"/>
  <c r="AI166" i="10"/>
  <c r="BV86" i="6"/>
  <c r="AC161" i="6"/>
  <c r="M161" i="6"/>
  <c r="H161" i="6"/>
  <c r="H134" i="6"/>
  <c r="AQ271" i="6"/>
  <c r="AQ269" i="6"/>
  <c r="AQ267" i="6"/>
  <c r="AQ265" i="6"/>
  <c r="AQ263" i="6"/>
  <c r="AQ260" i="6"/>
  <c r="AQ258" i="6"/>
  <c r="AQ255" i="6"/>
  <c r="AQ253" i="6"/>
  <c r="AQ250" i="6"/>
  <c r="AQ247" i="6"/>
  <c r="AQ245" i="6"/>
  <c r="AQ242" i="6"/>
  <c r="AQ240" i="6"/>
  <c r="AQ237" i="6"/>
  <c r="AQ235" i="6"/>
  <c r="AQ232" i="6"/>
  <c r="AQ230" i="6"/>
  <c r="AQ228" i="6"/>
  <c r="AQ225" i="6"/>
  <c r="AQ223" i="6"/>
  <c r="AQ221" i="6"/>
  <c r="AQ275" i="6"/>
  <c r="AQ272" i="6"/>
  <c r="AQ273" i="6"/>
  <c r="AQ268" i="6"/>
  <c r="AQ264" i="6"/>
  <c r="AQ259" i="6"/>
  <c r="AQ254" i="6"/>
  <c r="AQ249" i="6"/>
  <c r="AQ243" i="6"/>
  <c r="AQ239" i="6"/>
  <c r="AQ233" i="6"/>
  <c r="AQ229" i="6"/>
  <c r="AQ224" i="6"/>
  <c r="AQ148" i="6"/>
  <c r="AQ373" i="6"/>
  <c r="AQ270" i="6"/>
  <c r="AQ266" i="6"/>
  <c r="AQ262" i="6"/>
  <c r="AQ256" i="6"/>
  <c r="AQ251" i="6"/>
  <c r="AQ246" i="6"/>
  <c r="AQ241" i="6"/>
  <c r="AQ236" i="6"/>
  <c r="AQ231" i="6"/>
  <c r="AQ227" i="6"/>
  <c r="AQ222" i="6"/>
  <c r="K216" i="6"/>
  <c r="T61" i="6"/>
  <c r="T59" i="6"/>
  <c r="T207" i="6"/>
  <c r="T205" i="6"/>
  <c r="T203" i="6"/>
  <c r="T201" i="6"/>
  <c r="T199" i="6"/>
  <c r="T194" i="6"/>
  <c r="T191" i="6"/>
  <c r="T189" i="6"/>
  <c r="T186" i="6"/>
  <c r="T178" i="6"/>
  <c r="T176" i="6"/>
  <c r="T171" i="6"/>
  <c r="T168" i="6"/>
  <c r="T166" i="6"/>
  <c r="T159" i="6"/>
  <c r="T157" i="6"/>
  <c r="T79" i="6"/>
  <c r="T70" i="6"/>
  <c r="T60" i="6"/>
  <c r="T213" i="6"/>
  <c r="T77" i="6"/>
  <c r="T68" i="6"/>
  <c r="T65" i="6"/>
  <c r="T206" i="6"/>
  <c r="T204" i="6"/>
  <c r="T202" i="6"/>
  <c r="T200" i="6"/>
  <c r="T195" i="6"/>
  <c r="T192" i="6"/>
  <c r="T190" i="6"/>
  <c r="T187" i="6"/>
  <c r="T185" i="6"/>
  <c r="T182" i="6"/>
  <c r="T179" i="6"/>
  <c r="T177" i="6"/>
  <c r="T175" i="6"/>
  <c r="T172" i="6"/>
  <c r="T167" i="6"/>
  <c r="T165" i="6"/>
  <c r="T160" i="6"/>
  <c r="T158" i="6"/>
  <c r="T62" i="6"/>
  <c r="AJ61" i="6"/>
  <c r="AJ59" i="6"/>
  <c r="AJ207" i="6"/>
  <c r="AJ205" i="6"/>
  <c r="AJ203" i="6"/>
  <c r="AJ201" i="6"/>
  <c r="AJ199" i="6"/>
  <c r="AJ194" i="6"/>
  <c r="AJ191" i="6"/>
  <c r="AJ189" i="6"/>
  <c r="AJ186" i="6"/>
  <c r="AJ178" i="6"/>
  <c r="AJ176" i="6"/>
  <c r="AJ171" i="6"/>
  <c r="AJ168" i="6"/>
  <c r="AJ166" i="6"/>
  <c r="AJ159" i="6"/>
  <c r="AJ157" i="6"/>
  <c r="AJ79" i="6"/>
  <c r="AJ70" i="6"/>
  <c r="AJ60" i="6"/>
  <c r="AJ213" i="6"/>
  <c r="AJ77" i="6"/>
  <c r="AJ68" i="6"/>
  <c r="AJ65" i="6"/>
  <c r="AJ206" i="6"/>
  <c r="AJ204" i="6"/>
  <c r="AJ202" i="6"/>
  <c r="AJ200" i="6"/>
  <c r="AJ195" i="6"/>
  <c r="AJ192" i="6"/>
  <c r="AJ190" i="6"/>
  <c r="AJ187" i="6"/>
  <c r="AJ185" i="6"/>
  <c r="AJ182" i="6"/>
  <c r="AJ179" i="6"/>
  <c r="AJ177" i="6"/>
  <c r="AJ175" i="6"/>
  <c r="AJ172" i="6"/>
  <c r="AJ167" i="6"/>
  <c r="AJ165" i="6"/>
  <c r="AJ160" i="6"/>
  <c r="AJ158" i="6"/>
  <c r="AJ62" i="6"/>
  <c r="AZ79" i="6"/>
  <c r="BQ74" i="6"/>
  <c r="AZ70" i="6"/>
  <c r="AZ77" i="6"/>
  <c r="Q207" i="6"/>
  <c r="Q203" i="6"/>
  <c r="Q201" i="6"/>
  <c r="Q199" i="6"/>
  <c r="Q194" i="6"/>
  <c r="Q191" i="6"/>
  <c r="Q189" i="6"/>
  <c r="Q186" i="6"/>
  <c r="Q178" i="6"/>
  <c r="Q176" i="6"/>
  <c r="Q171" i="6"/>
  <c r="Q168" i="6"/>
  <c r="Q166" i="6"/>
  <c r="Q159" i="6"/>
  <c r="Q157" i="6"/>
  <c r="Q79" i="6"/>
  <c r="Q77" i="6"/>
  <c r="Q70" i="6"/>
  <c r="Q68" i="6"/>
  <c r="Q65" i="6"/>
  <c r="Q62" i="6"/>
  <c r="Q60" i="6"/>
  <c r="Q206" i="6"/>
  <c r="Q204" i="6"/>
  <c r="Q202" i="6"/>
  <c r="Q200" i="6"/>
  <c r="Q198" i="6"/>
  <c r="Q195" i="6"/>
  <c r="Q190" i="6"/>
  <c r="Q185" i="6"/>
  <c r="Q177" i="6"/>
  <c r="Q172" i="6"/>
  <c r="Q167" i="6"/>
  <c r="Q165" i="6"/>
  <c r="Q163" i="6"/>
  <c r="Q160" i="6"/>
  <c r="Q158" i="6"/>
  <c r="Q59" i="6"/>
  <c r="Q213" i="6"/>
  <c r="Q61" i="6"/>
  <c r="AG207" i="6"/>
  <c r="AG203" i="6"/>
  <c r="AG201" i="6"/>
  <c r="AG199" i="6"/>
  <c r="AG194" i="6"/>
  <c r="AG191" i="6"/>
  <c r="AG186" i="6"/>
  <c r="AG178" i="6"/>
  <c r="AG176" i="6"/>
  <c r="AG171" i="6"/>
  <c r="AG168" i="6"/>
  <c r="AG166" i="6"/>
  <c r="AG159" i="6"/>
  <c r="AG157" i="6"/>
  <c r="AG79" i="6"/>
  <c r="AG77" i="6"/>
  <c r="AG70" i="6"/>
  <c r="AG68" i="6"/>
  <c r="AG65" i="6"/>
  <c r="AG62" i="6"/>
  <c r="AG60" i="6"/>
  <c r="AG206" i="6"/>
  <c r="AG204" i="6"/>
  <c r="AG202" i="6"/>
  <c r="AG200" i="6"/>
  <c r="AG195" i="6"/>
  <c r="AG190" i="6"/>
  <c r="AG185" i="6"/>
  <c r="AG179" i="6"/>
  <c r="AG177" i="6"/>
  <c r="AG175" i="6"/>
  <c r="AG172" i="6"/>
  <c r="AG167" i="6"/>
  <c r="AG165" i="6"/>
  <c r="AG163" i="6"/>
  <c r="AG160" i="6"/>
  <c r="AG158" i="6"/>
  <c r="AG59" i="6"/>
  <c r="AG213" i="6"/>
  <c r="BL213" i="6" s="1"/>
  <c r="AG61" i="6"/>
  <c r="AW79" i="6"/>
  <c r="AW77" i="6"/>
  <c r="AW136" i="6" s="1"/>
  <c r="AW70" i="6"/>
  <c r="BN60" i="6"/>
  <c r="BN173" i="6"/>
  <c r="BN194" i="6"/>
  <c r="BN203" i="6"/>
  <c r="BJ62" i="6"/>
  <c r="BJ157" i="6"/>
  <c r="BJ166" i="6"/>
  <c r="BJ176" i="6"/>
  <c r="BJ196" i="6"/>
  <c r="BM65" i="6"/>
  <c r="F32" i="6"/>
  <c r="G6" i="6" s="1"/>
  <c r="G32" i="6" s="1"/>
  <c r="BK27" i="6"/>
  <c r="BK53" i="6" s="1"/>
  <c r="Z28" i="6"/>
  <c r="Z59" i="6"/>
  <c r="Z53" i="6"/>
  <c r="BZ356" i="5"/>
  <c r="BY356" i="5"/>
  <c r="AH139" i="5"/>
  <c r="AH371" i="5"/>
  <c r="BY288" i="5"/>
  <c r="BZ288" i="5"/>
  <c r="BY284" i="5"/>
  <c r="BZ284" i="5"/>
  <c r="BV94" i="5"/>
  <c r="BX94" i="5"/>
  <c r="BF134" i="5"/>
  <c r="D134" i="5"/>
  <c r="AT273" i="5"/>
  <c r="AT148" i="5"/>
  <c r="AT271" i="5"/>
  <c r="AT269" i="5"/>
  <c r="AT267" i="5"/>
  <c r="AT265" i="5"/>
  <c r="AT263" i="5"/>
  <c r="AT260" i="5"/>
  <c r="AT258" i="5"/>
  <c r="AT255" i="5"/>
  <c r="AT253" i="5"/>
  <c r="AT250" i="5"/>
  <c r="AT247" i="5"/>
  <c r="AT245" i="5"/>
  <c r="AT242" i="5"/>
  <c r="AT240" i="5"/>
  <c r="AT237" i="5"/>
  <c r="AT235" i="5"/>
  <c r="AT373" i="5"/>
  <c r="AT268" i="5"/>
  <c r="AT264" i="5"/>
  <c r="AT259" i="5"/>
  <c r="AT254" i="5"/>
  <c r="AT249" i="5"/>
  <c r="AT243" i="5"/>
  <c r="AT239" i="5"/>
  <c r="AT232" i="5"/>
  <c r="AT231" i="5"/>
  <c r="AT223" i="5"/>
  <c r="AT222" i="5"/>
  <c r="AT275" i="5"/>
  <c r="AT233" i="5"/>
  <c r="AT225" i="5"/>
  <c r="AT224" i="5"/>
  <c r="AT270" i="5"/>
  <c r="AT266" i="5"/>
  <c r="AT262" i="5"/>
  <c r="AT256" i="5"/>
  <c r="AT251" i="5"/>
  <c r="AT246" i="5"/>
  <c r="AT241" i="5"/>
  <c r="AT236" i="5"/>
  <c r="AT228" i="5"/>
  <c r="AT227" i="5"/>
  <c r="AT140" i="5"/>
  <c r="AT272" i="5"/>
  <c r="AT230" i="5"/>
  <c r="AT229" i="5"/>
  <c r="AT221" i="5"/>
  <c r="N273" i="5"/>
  <c r="N148" i="5"/>
  <c r="N271" i="5"/>
  <c r="N269" i="5"/>
  <c r="N267" i="5"/>
  <c r="N265" i="5"/>
  <c r="N263" i="5"/>
  <c r="N260" i="5"/>
  <c r="N258" i="5"/>
  <c r="N255" i="5"/>
  <c r="N253" i="5"/>
  <c r="N250" i="5"/>
  <c r="N247" i="5"/>
  <c r="N245" i="5"/>
  <c r="N242" i="5"/>
  <c r="N240" i="5"/>
  <c r="N237" i="5"/>
  <c r="N235" i="5"/>
  <c r="N373" i="5"/>
  <c r="N268" i="5"/>
  <c r="N264" i="5"/>
  <c r="N259" i="5"/>
  <c r="N254" i="5"/>
  <c r="N249" i="5"/>
  <c r="N243" i="5"/>
  <c r="N239" i="5"/>
  <c r="N232" i="5"/>
  <c r="N231" i="5"/>
  <c r="N223" i="5"/>
  <c r="N222" i="5"/>
  <c r="N275" i="5"/>
  <c r="N233" i="5"/>
  <c r="N225" i="5"/>
  <c r="N224" i="5"/>
  <c r="N270" i="5"/>
  <c r="N266" i="5"/>
  <c r="N262" i="5"/>
  <c r="N256" i="5"/>
  <c r="N251" i="5"/>
  <c r="N246" i="5"/>
  <c r="N241" i="5"/>
  <c r="N236" i="5"/>
  <c r="N228" i="5"/>
  <c r="N227" i="5"/>
  <c r="N140" i="5"/>
  <c r="N272" i="5"/>
  <c r="N230" i="5"/>
  <c r="N229" i="5"/>
  <c r="N221" i="5"/>
  <c r="BH70" i="5"/>
  <c r="BH79" i="5"/>
  <c r="D327" i="4"/>
  <c r="BR327" i="4"/>
  <c r="BS327" i="4"/>
  <c r="BW327" i="4"/>
  <c r="BR322" i="4"/>
  <c r="BS322" i="4"/>
  <c r="BW322" i="4"/>
  <c r="BV317" i="4"/>
  <c r="BP292" i="4"/>
  <c r="BV292" i="4" s="1"/>
  <c r="BR285" i="4"/>
  <c r="BS285" i="4"/>
  <c r="BW285" i="4"/>
  <c r="W216" i="4"/>
  <c r="BQ212" i="4"/>
  <c r="BV212" i="4" s="1"/>
  <c r="P192" i="4"/>
  <c r="AJ161" i="4"/>
  <c r="BW119" i="4"/>
  <c r="BS119" i="4"/>
  <c r="BR119" i="4"/>
  <c r="BW110" i="4"/>
  <c r="BS110" i="4"/>
  <c r="BR110" i="4"/>
  <c r="BU100" i="4"/>
  <c r="BX100" i="4"/>
  <c r="BW88" i="4"/>
  <c r="BS88" i="4"/>
  <c r="BR88" i="4"/>
  <c r="BN215" i="4"/>
  <c r="AE179" i="4"/>
  <c r="BH104" i="8"/>
  <c r="BH179" i="8" s="1"/>
  <c r="BS88" i="8"/>
  <c r="AK134" i="8"/>
  <c r="U134" i="8"/>
  <c r="BZ327" i="7"/>
  <c r="BY327" i="7"/>
  <c r="BM306" i="7"/>
  <c r="AD134" i="7"/>
  <c r="T208" i="7"/>
  <c r="BW130" i="7"/>
  <c r="BS130" i="7"/>
  <c r="BR130" i="7"/>
  <c r="BU130" i="7"/>
  <c r="BX130" i="7"/>
  <c r="I200" i="7"/>
  <c r="AJ198" i="7"/>
  <c r="T198" i="7"/>
  <c r="AM196" i="7"/>
  <c r="O196" i="7"/>
  <c r="AF192" i="7"/>
  <c r="P192" i="7"/>
  <c r="AH183" i="7"/>
  <c r="BX107" i="7"/>
  <c r="BU107" i="7"/>
  <c r="BL182" i="7"/>
  <c r="AC182" i="7"/>
  <c r="M182" i="7"/>
  <c r="AH181" i="7"/>
  <c r="J181" i="7"/>
  <c r="AK179" i="7"/>
  <c r="AO175" i="7"/>
  <c r="BM94" i="7"/>
  <c r="BX89" i="7"/>
  <c r="BU89" i="7"/>
  <c r="AL216" i="7"/>
  <c r="AL136" i="7"/>
  <c r="F216" i="7"/>
  <c r="BX47" i="7"/>
  <c r="S28" i="7"/>
  <c r="S53" i="7"/>
  <c r="BY8" i="7"/>
  <c r="BZ8" i="7"/>
  <c r="BW362" i="6"/>
  <c r="BS362" i="6"/>
  <c r="BR362" i="6"/>
  <c r="BY354" i="6"/>
  <c r="BZ354" i="6"/>
  <c r="BW346" i="6"/>
  <c r="BS346" i="6"/>
  <c r="BR346" i="6"/>
  <c r="BY317" i="6"/>
  <c r="BZ317" i="6"/>
  <c r="BR298" i="6"/>
  <c r="BR292" i="6"/>
  <c r="AJ198" i="6"/>
  <c r="AB163" i="6"/>
  <c r="U208" i="6"/>
  <c r="Y205" i="6"/>
  <c r="AF208" i="6"/>
  <c r="AB133" i="10"/>
  <c r="AB208" i="10" s="1"/>
  <c r="X133" i="11"/>
  <c r="X208" i="11" s="1"/>
  <c r="AB183" i="6"/>
  <c r="AF181" i="6"/>
  <c r="AB108" i="10"/>
  <c r="AB183" i="10" s="1"/>
  <c r="X108" i="11"/>
  <c r="X183" i="11" s="1"/>
  <c r="L108" i="10"/>
  <c r="L183" i="10" s="1"/>
  <c r="H108" i="11"/>
  <c r="H183" i="11" s="1"/>
  <c r="AN104" i="10"/>
  <c r="AN179" i="10" s="1"/>
  <c r="AC104" i="10"/>
  <c r="AC179" i="10" s="1"/>
  <c r="AC175" i="10"/>
  <c r="BK100" i="10"/>
  <c r="Q104" i="11"/>
  <c r="Q175" i="11"/>
  <c r="X164" i="6"/>
  <c r="AN134" i="6"/>
  <c r="AN169" i="6"/>
  <c r="AF94" i="11"/>
  <c r="X134" i="6"/>
  <c r="BJ134" i="6" s="1"/>
  <c r="X169" i="6"/>
  <c r="P94" i="11"/>
  <c r="H169" i="6"/>
  <c r="AJ161" i="6"/>
  <c r="T161" i="6"/>
  <c r="BF83" i="10"/>
  <c r="BM161" i="6"/>
  <c r="BM171" i="6"/>
  <c r="BM191" i="6"/>
  <c r="BM201" i="6"/>
  <c r="BI159" i="6"/>
  <c r="BI168" i="6"/>
  <c r="BI178" i="6"/>
  <c r="BI189" i="6"/>
  <c r="BI199" i="6"/>
  <c r="E74" i="10"/>
  <c r="E68" i="10"/>
  <c r="E65" i="10"/>
  <c r="E62" i="10"/>
  <c r="E60" i="10"/>
  <c r="E214" i="10"/>
  <c r="E212" i="10"/>
  <c r="E207" i="10"/>
  <c r="E205" i="10"/>
  <c r="E203" i="10"/>
  <c r="E201" i="10"/>
  <c r="E199" i="10"/>
  <c r="E196" i="10"/>
  <c r="E194" i="10"/>
  <c r="E191" i="10"/>
  <c r="E189" i="10"/>
  <c r="E186" i="10"/>
  <c r="E181" i="10"/>
  <c r="E178" i="10"/>
  <c r="E176" i="10"/>
  <c r="E173" i="10"/>
  <c r="E171" i="10"/>
  <c r="E168" i="10"/>
  <c r="E166" i="10"/>
  <c r="E164" i="10"/>
  <c r="E159" i="10"/>
  <c r="BF73" i="10"/>
  <c r="E61" i="10"/>
  <c r="E215" i="10"/>
  <c r="E204" i="10"/>
  <c r="E195" i="10"/>
  <c r="E185" i="10"/>
  <c r="E175" i="10"/>
  <c r="E165" i="10"/>
  <c r="E213" i="10"/>
  <c r="E202" i="10"/>
  <c r="E182" i="10"/>
  <c r="E172" i="10"/>
  <c r="E163" i="10"/>
  <c r="D73" i="10"/>
  <c r="E208" i="10"/>
  <c r="E200" i="10"/>
  <c r="E190" i="10"/>
  <c r="E179" i="10"/>
  <c r="E160" i="10"/>
  <c r="E198" i="10"/>
  <c r="E177" i="10"/>
  <c r="E158" i="10"/>
  <c r="E206" i="10"/>
  <c r="E187" i="10"/>
  <c r="E167" i="10"/>
  <c r="BS47" i="6"/>
  <c r="BR47" i="6"/>
  <c r="BW47" i="6"/>
  <c r="BW214" i="5"/>
  <c r="AC136" i="5"/>
  <c r="BG70" i="5"/>
  <c r="BG79" i="5"/>
  <c r="BS47" i="5"/>
  <c r="BW47" i="5"/>
  <c r="BR47" i="5"/>
  <c r="BR357" i="4"/>
  <c r="BS357" i="4"/>
  <c r="BW357" i="4"/>
  <c r="BR343" i="4"/>
  <c r="BS343" i="4"/>
  <c r="BW343" i="4"/>
  <c r="BQ214" i="4"/>
  <c r="BX214" i="4" s="1"/>
  <c r="BW123" i="4"/>
  <c r="BS123" i="4"/>
  <c r="BR123" i="4"/>
  <c r="BT104" i="4"/>
  <c r="BW96" i="4"/>
  <c r="BS96" i="4"/>
  <c r="BR96" i="4"/>
  <c r="G192" i="7"/>
  <c r="AH187" i="7"/>
  <c r="AN173" i="7"/>
  <c r="G169" i="7"/>
  <c r="BV337" i="6"/>
  <c r="BS323" i="6"/>
  <c r="BT100" i="6"/>
  <c r="BS346" i="5"/>
  <c r="BX121" i="5"/>
  <c r="BT108" i="5"/>
  <c r="AQ271" i="5"/>
  <c r="AQ269" i="5"/>
  <c r="AQ267" i="5"/>
  <c r="AQ265" i="5"/>
  <c r="AQ263" i="5"/>
  <c r="AQ260" i="5"/>
  <c r="AQ258" i="5"/>
  <c r="AQ255" i="5"/>
  <c r="AQ253" i="5"/>
  <c r="AQ250" i="5"/>
  <c r="AQ247" i="5"/>
  <c r="AQ245" i="5"/>
  <c r="AQ242" i="5"/>
  <c r="AQ240" i="5"/>
  <c r="AQ237" i="5"/>
  <c r="AQ235" i="5"/>
  <c r="AQ232" i="5"/>
  <c r="AQ230" i="5"/>
  <c r="AQ228" i="5"/>
  <c r="AQ225" i="5"/>
  <c r="AQ223" i="5"/>
  <c r="AQ221" i="5"/>
  <c r="AQ275" i="5"/>
  <c r="AQ272" i="5"/>
  <c r="AQ273" i="5"/>
  <c r="AQ227" i="5"/>
  <c r="AQ373" i="5"/>
  <c r="AQ268" i="5"/>
  <c r="AQ264" i="5"/>
  <c r="AQ259" i="5"/>
  <c r="AQ254" i="5"/>
  <c r="AQ249" i="5"/>
  <c r="AQ243" i="5"/>
  <c r="AQ239" i="5"/>
  <c r="AQ229" i="5"/>
  <c r="AQ231" i="5"/>
  <c r="AQ222" i="5"/>
  <c r="AQ148" i="5"/>
  <c r="AQ270" i="5"/>
  <c r="AQ266" i="5"/>
  <c r="AQ262" i="5"/>
  <c r="AQ256" i="5"/>
  <c r="AQ251" i="5"/>
  <c r="AQ246" i="5"/>
  <c r="AQ241" i="5"/>
  <c r="AQ236" i="5"/>
  <c r="AQ233" i="5"/>
  <c r="AQ224" i="5"/>
  <c r="O271" i="5"/>
  <c r="O269" i="5"/>
  <c r="O267" i="5"/>
  <c r="O265" i="5"/>
  <c r="O263" i="5"/>
  <c r="O260" i="5"/>
  <c r="O258" i="5"/>
  <c r="O255" i="5"/>
  <c r="O253" i="5"/>
  <c r="O250" i="5"/>
  <c r="O247" i="5"/>
  <c r="O245" i="5"/>
  <c r="O242" i="5"/>
  <c r="O240" i="5"/>
  <c r="O237" i="5"/>
  <c r="O235" i="5"/>
  <c r="O232" i="5"/>
  <c r="O230" i="5"/>
  <c r="O228" i="5"/>
  <c r="O225" i="5"/>
  <c r="O223" i="5"/>
  <c r="O221" i="5"/>
  <c r="O275" i="5"/>
  <c r="O272" i="5"/>
  <c r="O233" i="5"/>
  <c r="O224" i="5"/>
  <c r="O270" i="5"/>
  <c r="O266" i="5"/>
  <c r="O262" i="5"/>
  <c r="O256" i="5"/>
  <c r="O251" i="5"/>
  <c r="O246" i="5"/>
  <c r="O241" i="5"/>
  <c r="O236" i="5"/>
  <c r="O227" i="5"/>
  <c r="O273" i="5"/>
  <c r="O229" i="5"/>
  <c r="O373" i="5"/>
  <c r="O268" i="5"/>
  <c r="O264" i="5"/>
  <c r="O259" i="5"/>
  <c r="O254" i="5"/>
  <c r="O249" i="5"/>
  <c r="O243" i="5"/>
  <c r="O239" i="5"/>
  <c r="O231" i="5"/>
  <c r="O222" i="5"/>
  <c r="O148" i="5"/>
  <c r="BU355" i="4"/>
  <c r="BT348" i="4"/>
  <c r="BT343" i="4"/>
  <c r="BX340" i="4"/>
  <c r="BU340" i="4"/>
  <c r="BF337" i="4"/>
  <c r="BU332" i="4"/>
  <c r="BI323" i="4"/>
  <c r="BO323" i="4"/>
  <c r="AI306" i="4"/>
  <c r="BM303" i="4"/>
  <c r="BV294" i="4"/>
  <c r="BO293" i="4"/>
  <c r="BW290" i="4"/>
  <c r="BS290" i="4"/>
  <c r="BR290" i="4"/>
  <c r="F200" i="4"/>
  <c r="BV146" i="4"/>
  <c r="BW120" i="4"/>
  <c r="BS120" i="4"/>
  <c r="BR120" i="4"/>
  <c r="BI121" i="4"/>
  <c r="BT121" i="4" s="1"/>
  <c r="BS117" i="4"/>
  <c r="BW117" i="4"/>
  <c r="BT111" i="4"/>
  <c r="BW103" i="4"/>
  <c r="BS103" i="4"/>
  <c r="BR103" i="4"/>
  <c r="BV101" i="4"/>
  <c r="BW92" i="4"/>
  <c r="BS92" i="4"/>
  <c r="BR92" i="4"/>
  <c r="BV90" i="4"/>
  <c r="BR84" i="4"/>
  <c r="BW84" i="4"/>
  <c r="BS84" i="4"/>
  <c r="AQ271" i="4"/>
  <c r="AQ269" i="4"/>
  <c r="AQ267" i="4"/>
  <c r="AQ265" i="4"/>
  <c r="AQ263" i="4"/>
  <c r="AQ260" i="4"/>
  <c r="AQ258" i="4"/>
  <c r="AQ255" i="4"/>
  <c r="AQ253" i="4"/>
  <c r="AQ250" i="4"/>
  <c r="AQ247" i="4"/>
  <c r="AQ245" i="4"/>
  <c r="AQ242" i="4"/>
  <c r="AQ240" i="4"/>
  <c r="AQ237" i="4"/>
  <c r="AQ235" i="4"/>
  <c r="AQ232" i="4"/>
  <c r="AQ230" i="4"/>
  <c r="AQ228" i="4"/>
  <c r="AQ225" i="4"/>
  <c r="AQ223" i="4"/>
  <c r="AQ221" i="4"/>
  <c r="AQ275" i="4"/>
  <c r="AQ273" i="4"/>
  <c r="AQ264" i="4"/>
  <c r="AQ254" i="4"/>
  <c r="AQ243" i="4"/>
  <c r="AQ233" i="4"/>
  <c r="AQ224" i="4"/>
  <c r="AQ148" i="4"/>
  <c r="AQ373" i="4"/>
  <c r="AQ266" i="4"/>
  <c r="AQ256" i="4"/>
  <c r="AQ246" i="4"/>
  <c r="AQ236" i="4"/>
  <c r="AQ227" i="4"/>
  <c r="AQ268" i="4"/>
  <c r="AQ259" i="4"/>
  <c r="AQ249" i="4"/>
  <c r="AQ239" i="4"/>
  <c r="AQ229" i="4"/>
  <c r="AQ251" i="4"/>
  <c r="AQ270" i="4"/>
  <c r="AQ262" i="4"/>
  <c r="AQ222" i="4"/>
  <c r="AQ272" i="4"/>
  <c r="AQ231" i="4"/>
  <c r="AQ241" i="4"/>
  <c r="S134" i="4"/>
  <c r="BI134" i="4" s="1"/>
  <c r="AI79" i="4"/>
  <c r="BM74" i="4"/>
  <c r="AL79" i="4"/>
  <c r="AL70" i="4"/>
  <c r="AL77" i="4"/>
  <c r="AL61" i="4"/>
  <c r="AL160" i="4"/>
  <c r="AL59" i="4"/>
  <c r="AL200" i="4"/>
  <c r="AL178" i="4"/>
  <c r="AL171" i="4"/>
  <c r="AL191" i="4"/>
  <c r="AH168" i="4"/>
  <c r="AH189" i="4"/>
  <c r="AH207" i="4"/>
  <c r="AH166" i="4"/>
  <c r="AH186" i="4"/>
  <c r="AH205" i="4"/>
  <c r="AH62" i="4"/>
  <c r="AH175" i="4"/>
  <c r="AH195" i="4"/>
  <c r="BK215" i="4"/>
  <c r="BK212" i="4"/>
  <c r="BJ215" i="4"/>
  <c r="R179" i="4"/>
  <c r="BT73" i="4"/>
  <c r="N70" i="4"/>
  <c r="N77" i="4"/>
  <c r="N61" i="4"/>
  <c r="N195" i="4"/>
  <c r="N173" i="4"/>
  <c r="N59" i="4"/>
  <c r="N167" i="4"/>
  <c r="N187" i="4"/>
  <c r="N206" i="4"/>
  <c r="J70" i="4"/>
  <c r="J77" i="4"/>
  <c r="J59" i="4"/>
  <c r="J166" i="4"/>
  <c r="J205" i="4"/>
  <c r="J187" i="4"/>
  <c r="J61" i="4"/>
  <c r="J169" i="4"/>
  <c r="J190" i="4"/>
  <c r="J208" i="4"/>
  <c r="F167" i="4"/>
  <c r="F187" i="4"/>
  <c r="F206" i="4"/>
  <c r="F165" i="4"/>
  <c r="F185" i="4"/>
  <c r="F204" i="4"/>
  <c r="F62" i="4"/>
  <c r="F172" i="4"/>
  <c r="F192" i="4"/>
  <c r="F213" i="4"/>
  <c r="BT50" i="4"/>
  <c r="BF47" i="4"/>
  <c r="D47" i="4"/>
  <c r="BT44" i="4"/>
  <c r="BU146" i="7"/>
  <c r="O192" i="7"/>
  <c r="R169" i="7"/>
  <c r="AX273" i="7"/>
  <c r="AX271" i="7"/>
  <c r="AX269" i="7"/>
  <c r="AX267" i="7"/>
  <c r="AX265" i="7"/>
  <c r="AX263" i="7"/>
  <c r="AX260" i="7"/>
  <c r="AX258" i="7"/>
  <c r="AX255" i="7"/>
  <c r="AX253" i="7"/>
  <c r="AX250" i="7"/>
  <c r="AX247" i="7"/>
  <c r="AX245" i="7"/>
  <c r="AX242" i="7"/>
  <c r="AX275" i="7"/>
  <c r="AX272" i="7"/>
  <c r="AX373" i="7"/>
  <c r="AX270" i="7"/>
  <c r="AX268" i="7"/>
  <c r="AX266" i="7"/>
  <c r="AX264" i="7"/>
  <c r="AX262" i="7"/>
  <c r="AX259" i="7"/>
  <c r="AX256" i="7"/>
  <c r="AX254" i="7"/>
  <c r="AX251" i="7"/>
  <c r="AX249" i="7"/>
  <c r="AX246" i="7"/>
  <c r="AX243" i="7"/>
  <c r="AX241" i="7"/>
  <c r="AX239" i="7"/>
  <c r="AX236" i="7"/>
  <c r="AX237" i="7"/>
  <c r="AX235" i="7"/>
  <c r="AX233" i="7"/>
  <c r="AX231" i="7"/>
  <c r="AX229" i="7"/>
  <c r="AX227" i="7"/>
  <c r="AX224" i="7"/>
  <c r="AX222" i="7"/>
  <c r="AX240" i="7"/>
  <c r="AX230" i="7"/>
  <c r="AX225" i="7"/>
  <c r="AX221" i="7"/>
  <c r="AX232" i="7"/>
  <c r="AX228" i="7"/>
  <c r="AX223" i="7"/>
  <c r="AX148" i="7"/>
  <c r="BP365" i="5"/>
  <c r="AV371" i="5"/>
  <c r="AV139" i="5"/>
  <c r="BX359" i="4"/>
  <c r="BX350" i="4"/>
  <c r="BU350" i="4"/>
  <c r="BZ129" i="4"/>
  <c r="BY129" i="4"/>
  <c r="D112" i="4"/>
  <c r="D113" i="4" s="1"/>
  <c r="BS98" i="4"/>
  <c r="AJ59" i="4"/>
  <c r="N82" i="7"/>
  <c r="J80" i="7"/>
  <c r="J82" i="7"/>
  <c r="D81" i="6"/>
  <c r="E80" i="6"/>
  <c r="I82" i="8"/>
  <c r="I80" i="8" s="1"/>
  <c r="F80" i="8"/>
  <c r="F82" i="8"/>
  <c r="BX215" i="7"/>
  <c r="AF205" i="7"/>
  <c r="AG181" i="7"/>
  <c r="BX327" i="6"/>
  <c r="I208" i="6"/>
  <c r="AC182" i="6"/>
  <c r="L179" i="6"/>
  <c r="BU350" i="5"/>
  <c r="BR333" i="5"/>
  <c r="BU214" i="5"/>
  <c r="BY111" i="5"/>
  <c r="BZ111" i="5"/>
  <c r="BL134" i="5"/>
  <c r="BP70" i="5"/>
  <c r="BP79" i="5"/>
  <c r="BX368" i="4"/>
  <c r="BZ332" i="4"/>
  <c r="BY332" i="4"/>
  <c r="BR329" i="4"/>
  <c r="BW312" i="4"/>
  <c r="BM293" i="4"/>
  <c r="BT285" i="4"/>
  <c r="BK293" i="4"/>
  <c r="BT283" i="4"/>
  <c r="AL190" i="4"/>
  <c r="AK187" i="4"/>
  <c r="BT117" i="4"/>
  <c r="BV115" i="4"/>
  <c r="BU114" i="4"/>
  <c r="BT102" i="4"/>
  <c r="BV92" i="4"/>
  <c r="O216" i="4"/>
  <c r="BQ215" i="4"/>
  <c r="AS79" i="4"/>
  <c r="AS70" i="4"/>
  <c r="AS77" i="4"/>
  <c r="AS136" i="4" s="1"/>
  <c r="AK195" i="4"/>
  <c r="AK62" i="4"/>
  <c r="AK192" i="4"/>
  <c r="AK169" i="4"/>
  <c r="AK208" i="4"/>
  <c r="AK164" i="4"/>
  <c r="AK173" i="4"/>
  <c r="AK183" i="4"/>
  <c r="AK194" i="4"/>
  <c r="AK203" i="4"/>
  <c r="AG79" i="4"/>
  <c r="AG70" i="4"/>
  <c r="AG190" i="4"/>
  <c r="AG59" i="4"/>
  <c r="AG77" i="4"/>
  <c r="AG61" i="4"/>
  <c r="AG185" i="4"/>
  <c r="AG192" i="4"/>
  <c r="AG159" i="4"/>
  <c r="AG168" i="4"/>
  <c r="AG178" i="4"/>
  <c r="AG189" i="4"/>
  <c r="AG199" i="4"/>
  <c r="AG207" i="4"/>
  <c r="Y79" i="4"/>
  <c r="Y70" i="4"/>
  <c r="Y59" i="4"/>
  <c r="Y77" i="4"/>
  <c r="Y61" i="4"/>
  <c r="Y175" i="4"/>
  <c r="Y190" i="4"/>
  <c r="Y167" i="4"/>
  <c r="Y206" i="4"/>
  <c r="Y164" i="4"/>
  <c r="Y173" i="4"/>
  <c r="Y183" i="4"/>
  <c r="Y194" i="4"/>
  <c r="Y203" i="4"/>
  <c r="M179" i="4"/>
  <c r="I192" i="4"/>
  <c r="I62" i="4"/>
  <c r="I160" i="4"/>
  <c r="I200" i="4"/>
  <c r="I177" i="4"/>
  <c r="I166" i="4"/>
  <c r="I176" i="4"/>
  <c r="I186" i="4"/>
  <c r="I196" i="4"/>
  <c r="E78" i="4"/>
  <c r="F78" i="4" s="1"/>
  <c r="G78" i="4" s="1"/>
  <c r="H78" i="4" s="1"/>
  <c r="I78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AN78" i="4" s="1"/>
  <c r="AO78" i="4" s="1"/>
  <c r="AP78" i="4" s="1"/>
  <c r="AQ78" i="4" s="1"/>
  <c r="AR78" i="4" s="1"/>
  <c r="AS78" i="4" s="1"/>
  <c r="AT78" i="4" s="1"/>
  <c r="AU78" i="4" s="1"/>
  <c r="AV78" i="4" s="1"/>
  <c r="AW78" i="4" s="1"/>
  <c r="AX78" i="4" s="1"/>
  <c r="AY78" i="4" s="1"/>
  <c r="AZ78" i="4" s="1"/>
  <c r="BA78" i="4" s="1"/>
  <c r="BB78" i="4" s="1"/>
  <c r="BC78" i="4" s="1"/>
  <c r="BD78" i="4" s="1"/>
  <c r="BE78" i="4" s="1"/>
  <c r="BF74" i="4"/>
  <c r="E70" i="4"/>
  <c r="E77" i="4"/>
  <c r="E61" i="4"/>
  <c r="D74" i="4"/>
  <c r="D206" i="4" s="1"/>
  <c r="E59" i="4"/>
  <c r="E182" i="4"/>
  <c r="D207" i="4"/>
  <c r="D189" i="4"/>
  <c r="D168" i="4"/>
  <c r="D200" i="4"/>
  <c r="D160" i="4"/>
  <c r="D172" i="4"/>
  <c r="D176" i="4"/>
  <c r="D175" i="4"/>
  <c r="D60" i="4"/>
  <c r="E190" i="4"/>
  <c r="E159" i="4"/>
  <c r="E168" i="4"/>
  <c r="E178" i="4"/>
  <c r="E189" i="4"/>
  <c r="E199" i="4"/>
  <c r="E207" i="4"/>
  <c r="AZ70" i="4"/>
  <c r="BQ47" i="4"/>
  <c r="G200" i="7"/>
  <c r="AG164" i="7"/>
  <c r="BR323" i="5"/>
  <c r="BI134" i="5"/>
  <c r="D27" i="5"/>
  <c r="BW102" i="4"/>
  <c r="BS102" i="4"/>
  <c r="BR102" i="4"/>
  <c r="J208" i="7"/>
  <c r="AK134" i="7"/>
  <c r="U134" i="7"/>
  <c r="BL191" i="6"/>
  <c r="AG187" i="6"/>
  <c r="Q187" i="6"/>
  <c r="BS362" i="5"/>
  <c r="BR341" i="5"/>
  <c r="BX292" i="5"/>
  <c r="BR213" i="5"/>
  <c r="BR133" i="5"/>
  <c r="BW112" i="5"/>
  <c r="BX104" i="5"/>
  <c r="F273" i="5"/>
  <c r="F148" i="5"/>
  <c r="F271" i="5"/>
  <c r="F269" i="5"/>
  <c r="F267" i="5"/>
  <c r="F265" i="5"/>
  <c r="F263" i="5"/>
  <c r="F260" i="5"/>
  <c r="F258" i="5"/>
  <c r="F255" i="5"/>
  <c r="F253" i="5"/>
  <c r="F250" i="5"/>
  <c r="F247" i="5"/>
  <c r="F245" i="5"/>
  <c r="F242" i="5"/>
  <c r="F240" i="5"/>
  <c r="F237" i="5"/>
  <c r="F373" i="5"/>
  <c r="F268" i="5"/>
  <c r="F264" i="5"/>
  <c r="F259" i="5"/>
  <c r="F254" i="5"/>
  <c r="F249" i="5"/>
  <c r="F243" i="5"/>
  <c r="F239" i="5"/>
  <c r="F228" i="5"/>
  <c r="F227" i="5"/>
  <c r="F140" i="5"/>
  <c r="F275" i="5"/>
  <c r="F230" i="5"/>
  <c r="F229" i="5"/>
  <c r="F221" i="5"/>
  <c r="F270" i="5"/>
  <c r="F266" i="5"/>
  <c r="F262" i="5"/>
  <c r="F256" i="5"/>
  <c r="F251" i="5"/>
  <c r="F246" i="5"/>
  <c r="F241" i="5"/>
  <c r="F236" i="5"/>
  <c r="F232" i="5"/>
  <c r="F231" i="5"/>
  <c r="F223" i="5"/>
  <c r="F222" i="5"/>
  <c r="F272" i="5"/>
  <c r="F235" i="5"/>
  <c r="F233" i="5"/>
  <c r="F225" i="5"/>
  <c r="F224" i="5"/>
  <c r="BL79" i="5"/>
  <c r="BX74" i="5"/>
  <c r="BU74" i="5"/>
  <c r="BL70" i="5"/>
  <c r="X136" i="5"/>
  <c r="BR360" i="4"/>
  <c r="BM362" i="4"/>
  <c r="BT341" i="4"/>
  <c r="BR326" i="4"/>
  <c r="BZ318" i="4"/>
  <c r="BY318" i="4"/>
  <c r="BS317" i="4"/>
  <c r="BW317" i="4"/>
  <c r="BR317" i="4"/>
  <c r="BW291" i="4"/>
  <c r="Z205" i="4"/>
  <c r="J198" i="4"/>
  <c r="F190" i="4"/>
  <c r="F168" i="4"/>
  <c r="V159" i="4"/>
  <c r="BZ132" i="4"/>
  <c r="BY132" i="4"/>
  <c r="BW131" i="4"/>
  <c r="BS131" i="4"/>
  <c r="BR131" i="4"/>
  <c r="BZ124" i="4"/>
  <c r="BY124" i="4"/>
  <c r="BV110" i="4"/>
  <c r="BX110" i="4"/>
  <c r="BT106" i="4"/>
  <c r="BW101" i="4"/>
  <c r="BS101" i="4"/>
  <c r="BR101" i="4"/>
  <c r="BW93" i="4"/>
  <c r="BS93" i="4"/>
  <c r="BR93" i="4"/>
  <c r="BX85" i="4"/>
  <c r="BU85" i="4"/>
  <c r="BW83" i="4"/>
  <c r="BS83" i="4"/>
  <c r="BR83" i="4"/>
  <c r="AV134" i="4"/>
  <c r="BP86" i="4"/>
  <c r="BP79" i="4" s="1"/>
  <c r="P134" i="4"/>
  <c r="T79" i="4"/>
  <c r="BU75" i="4"/>
  <c r="BX75" i="4"/>
  <c r="BW54" i="4"/>
  <c r="BS54" i="4"/>
  <c r="BR54" i="4"/>
  <c r="BR46" i="4"/>
  <c r="BS46" i="4"/>
  <c r="BW46" i="4"/>
  <c r="D81" i="4"/>
  <c r="BS26" i="4"/>
  <c r="BR26" i="4"/>
  <c r="BW26" i="4"/>
  <c r="AN196" i="7"/>
  <c r="BV350" i="6"/>
  <c r="BX298" i="6"/>
  <c r="BX363" i="5"/>
  <c r="BZ19" i="5"/>
  <c r="BY19" i="5"/>
  <c r="BG104" i="4"/>
  <c r="D94" i="4"/>
  <c r="D95" i="4" s="1"/>
  <c r="E187" i="4"/>
  <c r="BX46" i="4"/>
  <c r="BX40" i="4"/>
  <c r="AE53" i="4"/>
  <c r="AE28" i="4"/>
  <c r="BL27" i="4"/>
  <c r="O53" i="4"/>
  <c r="O28" i="4"/>
  <c r="BU357" i="4"/>
  <c r="BZ29" i="4"/>
  <c r="BY29" i="4"/>
  <c r="AD53" i="4"/>
  <c r="AD28" i="4"/>
  <c r="BK27" i="4"/>
  <c r="Z28" i="4"/>
  <c r="Z53" i="4"/>
  <c r="V53" i="4"/>
  <c r="BJ27" i="4"/>
  <c r="V28" i="4"/>
  <c r="R28" i="4"/>
  <c r="R53" i="4"/>
  <c r="BI27" i="4"/>
  <c r="BT27" i="4" s="1"/>
  <c r="F32" i="4"/>
  <c r="G6" i="4" s="1"/>
  <c r="G32" i="4" s="1"/>
  <c r="BT116" i="4"/>
  <c r="BW284" i="4"/>
  <c r="BU94" i="4"/>
  <c r="BW45" i="4"/>
  <c r="BR40" i="4"/>
  <c r="BZ25" i="4"/>
  <c r="BY25" i="4"/>
  <c r="BY24" i="4"/>
  <c r="BZ24" i="4"/>
  <c r="BY22" i="4"/>
  <c r="BZ22" i="4"/>
  <c r="BZ21" i="4"/>
  <c r="BY21" i="4"/>
  <c r="BY20" i="4"/>
  <c r="BZ20" i="4"/>
  <c r="BY18" i="4"/>
  <c r="BZ18" i="4"/>
  <c r="BY17" i="4"/>
  <c r="BZ17" i="4"/>
  <c r="BY8" i="4"/>
  <c r="BZ8" i="4"/>
  <c r="AK53" i="4"/>
  <c r="AK28" i="4"/>
  <c r="U53" i="4"/>
  <c r="U28" i="4"/>
  <c r="E59" i="2"/>
  <c r="G58" i="2"/>
  <c r="F58" i="2"/>
  <c r="C58" i="2" s="1"/>
  <c r="BR85" i="4"/>
  <c r="AL207" i="4"/>
  <c r="BX44" i="4"/>
  <c r="AN53" i="4"/>
  <c r="AN28" i="4"/>
  <c r="H53" i="4"/>
  <c r="H28" i="4"/>
  <c r="BL52" i="13"/>
  <c r="BV66" i="14"/>
  <c r="BZ354" i="12"/>
  <c r="BY354" i="12"/>
  <c r="BU315" i="12"/>
  <c r="BX315" i="12"/>
  <c r="AD371" i="12"/>
  <c r="AD139" i="12"/>
  <c r="BW362" i="12"/>
  <c r="BS362" i="12"/>
  <c r="BR362" i="12"/>
  <c r="AF371" i="12"/>
  <c r="AF139" i="12"/>
  <c r="AF140" i="12" s="1"/>
  <c r="Y371" i="12"/>
  <c r="Y139" i="12"/>
  <c r="Y140" i="12" s="1"/>
  <c r="BS213" i="12"/>
  <c r="BW213" i="12"/>
  <c r="BR213" i="12"/>
  <c r="BZ119" i="12"/>
  <c r="BY119" i="12"/>
  <c r="S371" i="12"/>
  <c r="S139" i="12"/>
  <c r="BZ131" i="12"/>
  <c r="BY131" i="12"/>
  <c r="BZ114" i="12"/>
  <c r="BY114" i="12"/>
  <c r="BZ96" i="12"/>
  <c r="BY96" i="12"/>
  <c r="Z136" i="12"/>
  <c r="BK77" i="12"/>
  <c r="BX207" i="12"/>
  <c r="BX206" i="12"/>
  <c r="BX202" i="12"/>
  <c r="BX200" i="12"/>
  <c r="BX198" i="12"/>
  <c r="BX195" i="12"/>
  <c r="BX192" i="12"/>
  <c r="BX190" i="12"/>
  <c r="BX187" i="12"/>
  <c r="BX185" i="12"/>
  <c r="BX182" i="12"/>
  <c r="BX179" i="12"/>
  <c r="BX177" i="12"/>
  <c r="BX175" i="12"/>
  <c r="BX172" i="12"/>
  <c r="BX169" i="12"/>
  <c r="BX167" i="12"/>
  <c r="BX165" i="12"/>
  <c r="BX163" i="12"/>
  <c r="BX160" i="12"/>
  <c r="BX158" i="12"/>
  <c r="BX153" i="12"/>
  <c r="BX205" i="12"/>
  <c r="BX204" i="12"/>
  <c r="BX152" i="12"/>
  <c r="BX69" i="12"/>
  <c r="BX66" i="12"/>
  <c r="BX63" i="12"/>
  <c r="BX61" i="12"/>
  <c r="BX59" i="12"/>
  <c r="BX53" i="12"/>
  <c r="BX203" i="12"/>
  <c r="BX201" i="12"/>
  <c r="BX199" i="12"/>
  <c r="BX196" i="12"/>
  <c r="BX194" i="12"/>
  <c r="BX191" i="12"/>
  <c r="BX189" i="12"/>
  <c r="BX186" i="12"/>
  <c r="BX183" i="12"/>
  <c r="BX181" i="12"/>
  <c r="BX178" i="12"/>
  <c r="BX176" i="12"/>
  <c r="BX173" i="12"/>
  <c r="BX171" i="12"/>
  <c r="BX168" i="12"/>
  <c r="BX166" i="12"/>
  <c r="BX164" i="12"/>
  <c r="BX161" i="12"/>
  <c r="BX159" i="12"/>
  <c r="BX157" i="12"/>
  <c r="BX68" i="12"/>
  <c r="BX65" i="12"/>
  <c r="BX208" i="12"/>
  <c r="BX62" i="12"/>
  <c r="BX60" i="12"/>
  <c r="J371" i="12"/>
  <c r="J139" i="12"/>
  <c r="BY288" i="12"/>
  <c r="BZ288" i="12"/>
  <c r="AC273" i="12"/>
  <c r="AC271" i="12"/>
  <c r="AC269" i="12"/>
  <c r="AC267" i="12"/>
  <c r="AC265" i="12"/>
  <c r="AC263" i="12"/>
  <c r="AC260" i="12"/>
  <c r="AC258" i="12"/>
  <c r="AC255" i="12"/>
  <c r="AC253" i="12"/>
  <c r="AC250" i="12"/>
  <c r="AC247" i="12"/>
  <c r="AC245" i="12"/>
  <c r="AC242" i="12"/>
  <c r="AC240" i="12"/>
  <c r="AC237" i="12"/>
  <c r="AC235" i="12"/>
  <c r="AC232" i="12"/>
  <c r="AC230" i="12"/>
  <c r="AC228" i="12"/>
  <c r="AC225" i="12"/>
  <c r="AC373" i="12"/>
  <c r="AC275" i="12"/>
  <c r="AC270" i="12"/>
  <c r="AC266" i="12"/>
  <c r="AC262" i="12"/>
  <c r="AC256" i="12"/>
  <c r="AC259" i="12"/>
  <c r="AC222" i="12"/>
  <c r="AC221" i="12"/>
  <c r="AC264" i="12"/>
  <c r="AC251" i="12"/>
  <c r="AC246" i="12"/>
  <c r="AC241" i="12"/>
  <c r="AC236" i="12"/>
  <c r="AC231" i="12"/>
  <c r="AC227" i="12"/>
  <c r="AC224" i="12"/>
  <c r="AC223" i="12"/>
  <c r="AC148" i="12"/>
  <c r="AC268" i="12"/>
  <c r="AC243" i="12"/>
  <c r="AC239" i="12"/>
  <c r="AC140" i="12"/>
  <c r="AC272" i="12"/>
  <c r="AC254" i="12"/>
  <c r="AC233" i="12"/>
  <c r="AC249" i="12"/>
  <c r="AC229" i="12"/>
  <c r="AN373" i="12"/>
  <c r="AN273" i="12"/>
  <c r="AN271" i="12"/>
  <c r="AN269" i="12"/>
  <c r="AN267" i="12"/>
  <c r="AN265" i="12"/>
  <c r="AN263" i="12"/>
  <c r="AN260" i="12"/>
  <c r="AN258" i="12"/>
  <c r="AN255" i="12"/>
  <c r="AN253" i="12"/>
  <c r="AN250" i="12"/>
  <c r="AN247" i="12"/>
  <c r="AN245" i="12"/>
  <c r="AN242" i="12"/>
  <c r="AN240" i="12"/>
  <c r="AN237" i="12"/>
  <c r="AN235" i="12"/>
  <c r="AN232" i="12"/>
  <c r="AN230" i="12"/>
  <c r="AN228" i="12"/>
  <c r="AN225" i="12"/>
  <c r="AN223" i="12"/>
  <c r="AN221" i="12"/>
  <c r="AN275" i="12"/>
  <c r="AN259" i="12"/>
  <c r="AN256" i="12"/>
  <c r="AN251" i="12"/>
  <c r="AN246" i="12"/>
  <c r="AN241" i="12"/>
  <c r="AN236" i="12"/>
  <c r="AN231" i="12"/>
  <c r="AN227" i="12"/>
  <c r="AN222" i="12"/>
  <c r="AN264" i="12"/>
  <c r="AN262" i="12"/>
  <c r="AN268" i="12"/>
  <c r="AN266" i="12"/>
  <c r="AN254" i="12"/>
  <c r="AN249" i="12"/>
  <c r="AN243" i="12"/>
  <c r="AN239" i="12"/>
  <c r="AN233" i="12"/>
  <c r="AN229" i="12"/>
  <c r="AN224" i="12"/>
  <c r="AN148" i="12"/>
  <c r="AN272" i="12"/>
  <c r="AN270" i="12"/>
  <c r="BU325" i="11"/>
  <c r="BX325" i="11"/>
  <c r="BW216" i="12"/>
  <c r="BS216" i="12"/>
  <c r="BR216" i="12"/>
  <c r="BZ130" i="12"/>
  <c r="BY130" i="12"/>
  <c r="T373" i="12"/>
  <c r="T273" i="12"/>
  <c r="T271" i="12"/>
  <c r="T269" i="12"/>
  <c r="T267" i="12"/>
  <c r="T265" i="12"/>
  <c r="T263" i="12"/>
  <c r="T260" i="12"/>
  <c r="T258" i="12"/>
  <c r="T255" i="12"/>
  <c r="T253" i="12"/>
  <c r="T250" i="12"/>
  <c r="T247" i="12"/>
  <c r="T245" i="12"/>
  <c r="T242" i="12"/>
  <c r="T240" i="12"/>
  <c r="T237" i="12"/>
  <c r="T235" i="12"/>
  <c r="T232" i="12"/>
  <c r="T230" i="12"/>
  <c r="T228" i="12"/>
  <c r="T225" i="12"/>
  <c r="T223" i="12"/>
  <c r="T221" i="12"/>
  <c r="T262" i="12"/>
  <c r="T259" i="12"/>
  <c r="T254" i="12"/>
  <c r="T249" i="12"/>
  <c r="T243" i="12"/>
  <c r="T239" i="12"/>
  <c r="T233" i="12"/>
  <c r="T229" i="12"/>
  <c r="T224" i="12"/>
  <c r="T140" i="12"/>
  <c r="T266" i="12"/>
  <c r="T264" i="12"/>
  <c r="T270" i="12"/>
  <c r="T268" i="12"/>
  <c r="T251" i="12"/>
  <c r="T246" i="12"/>
  <c r="T241" i="12"/>
  <c r="T236" i="12"/>
  <c r="T231" i="12"/>
  <c r="T227" i="12"/>
  <c r="T148" i="12"/>
  <c r="T256" i="12"/>
  <c r="T275" i="12"/>
  <c r="T222" i="12"/>
  <c r="T272" i="12"/>
  <c r="BV341" i="11"/>
  <c r="BW302" i="11"/>
  <c r="BS302" i="11"/>
  <c r="BR302" i="11"/>
  <c r="BF333" i="11"/>
  <c r="D333" i="11"/>
  <c r="BX100" i="11"/>
  <c r="BU100" i="11"/>
  <c r="BH206" i="11"/>
  <c r="BH202" i="11"/>
  <c r="BH187" i="11"/>
  <c r="BH172" i="11"/>
  <c r="BH167" i="11"/>
  <c r="BH61" i="11"/>
  <c r="BH201" i="11"/>
  <c r="BH196" i="11"/>
  <c r="BH191" i="11"/>
  <c r="BH186" i="11"/>
  <c r="BH176" i="11"/>
  <c r="BH166" i="11"/>
  <c r="BH159" i="11"/>
  <c r="BH204" i="11"/>
  <c r="BH195" i="11"/>
  <c r="BH190" i="11"/>
  <c r="BH185" i="11"/>
  <c r="BH175" i="11"/>
  <c r="BH165" i="11"/>
  <c r="BH160" i="11"/>
  <c r="BH68" i="11"/>
  <c r="BH65" i="11"/>
  <c r="BH62" i="11"/>
  <c r="BH60" i="11"/>
  <c r="BH194" i="11"/>
  <c r="BH163" i="11"/>
  <c r="BH207" i="11"/>
  <c r="BH189" i="11"/>
  <c r="BH168" i="11"/>
  <c r="BH158" i="11"/>
  <c r="BH203" i="11"/>
  <c r="BH178" i="11"/>
  <c r="BH199" i="11"/>
  <c r="BV337" i="11"/>
  <c r="BU289" i="11"/>
  <c r="BX289" i="11"/>
  <c r="Q206" i="11"/>
  <c r="AG202" i="11"/>
  <c r="BY93" i="12"/>
  <c r="BZ93" i="12"/>
  <c r="BM362" i="11"/>
  <c r="BU362" i="11" s="1"/>
  <c r="BQ292" i="11"/>
  <c r="AG191" i="11"/>
  <c r="AY79" i="11"/>
  <c r="AY70" i="11"/>
  <c r="AY77" i="11"/>
  <c r="AY136" i="11" s="1"/>
  <c r="BY75" i="12"/>
  <c r="BZ75" i="12"/>
  <c r="K136" i="12"/>
  <c r="BW353" i="11"/>
  <c r="BS353" i="11"/>
  <c r="BR353" i="11"/>
  <c r="BW115" i="11"/>
  <c r="BS115" i="11"/>
  <c r="BR115" i="11"/>
  <c r="AV134" i="11"/>
  <c r="BP134" i="11" s="1"/>
  <c r="BX110" i="10"/>
  <c r="BU110" i="10"/>
  <c r="BZ339" i="9"/>
  <c r="BY339" i="9"/>
  <c r="BZ283" i="9"/>
  <c r="BY283" i="9"/>
  <c r="BR344" i="11"/>
  <c r="BM104" i="11"/>
  <c r="BZ305" i="10"/>
  <c r="BY305" i="10"/>
  <c r="BM15" i="10"/>
  <c r="AI27" i="10"/>
  <c r="BV327" i="10"/>
  <c r="BW145" i="10"/>
  <c r="BS145" i="10"/>
  <c r="BR145" i="10"/>
  <c r="BW110" i="10"/>
  <c r="BS110" i="10"/>
  <c r="BR110" i="10"/>
  <c r="BO86" i="10"/>
  <c r="AR134" i="10"/>
  <c r="S61" i="10"/>
  <c r="S59" i="10"/>
  <c r="S79" i="10"/>
  <c r="S70" i="10"/>
  <c r="S191" i="10"/>
  <c r="S171" i="10"/>
  <c r="S189" i="10"/>
  <c r="S178" i="10"/>
  <c r="S168" i="10"/>
  <c r="S186" i="10"/>
  <c r="S176" i="10"/>
  <c r="S166" i="10"/>
  <c r="S77" i="10"/>
  <c r="S194" i="10"/>
  <c r="AI65" i="10"/>
  <c r="D52" i="11"/>
  <c r="BM303" i="11"/>
  <c r="AI306" i="11"/>
  <c r="BU283" i="11"/>
  <c r="BX283" i="11"/>
  <c r="BX293" i="11" s="1"/>
  <c r="AX271" i="11"/>
  <c r="AX269" i="11"/>
  <c r="AX267" i="11"/>
  <c r="AX265" i="11"/>
  <c r="AX263" i="11"/>
  <c r="AX260" i="11"/>
  <c r="AX258" i="11"/>
  <c r="AX255" i="11"/>
  <c r="AX253" i="11"/>
  <c r="AX250" i="11"/>
  <c r="AX247" i="11"/>
  <c r="AX245" i="11"/>
  <c r="AX242" i="11"/>
  <c r="AX240" i="11"/>
  <c r="AX237" i="11"/>
  <c r="AX235" i="11"/>
  <c r="AX232" i="11"/>
  <c r="AX230" i="11"/>
  <c r="AX228" i="11"/>
  <c r="AX225" i="11"/>
  <c r="AX223" i="11"/>
  <c r="AX221" i="11"/>
  <c r="AX275" i="11"/>
  <c r="AX272" i="11"/>
  <c r="AX373" i="11"/>
  <c r="AX270" i="11"/>
  <c r="AX268" i="11"/>
  <c r="AX266" i="11"/>
  <c r="AX264" i="11"/>
  <c r="AX262" i="11"/>
  <c r="AX259" i="11"/>
  <c r="AX256" i="11"/>
  <c r="AX254" i="11"/>
  <c r="AX251" i="11"/>
  <c r="AX249" i="11"/>
  <c r="AX246" i="11"/>
  <c r="AX243" i="11"/>
  <c r="AX241" i="11"/>
  <c r="AX239" i="11"/>
  <c r="AX236" i="11"/>
  <c r="AX233" i="11"/>
  <c r="AX231" i="11"/>
  <c r="AX229" i="11"/>
  <c r="AX227" i="11"/>
  <c r="AX224" i="11"/>
  <c r="AX222" i="11"/>
  <c r="AX273" i="11"/>
  <c r="AX148" i="11"/>
  <c r="BQ207" i="11"/>
  <c r="BQ205" i="11"/>
  <c r="BQ203" i="11"/>
  <c r="BQ201" i="11"/>
  <c r="BQ199" i="11"/>
  <c r="BQ196" i="11"/>
  <c r="BQ194" i="11"/>
  <c r="BQ191" i="11"/>
  <c r="BQ189" i="11"/>
  <c r="BQ186" i="11"/>
  <c r="BQ183" i="11"/>
  <c r="BQ181" i="11"/>
  <c r="BQ178" i="11"/>
  <c r="BQ176" i="11"/>
  <c r="BQ173" i="11"/>
  <c r="BQ171" i="11"/>
  <c r="BQ168" i="11"/>
  <c r="BQ166" i="11"/>
  <c r="BQ164" i="11"/>
  <c r="BQ161" i="11"/>
  <c r="BQ208" i="11"/>
  <c r="BQ206" i="11"/>
  <c r="BQ204" i="11"/>
  <c r="BQ202" i="11"/>
  <c r="BQ200" i="11"/>
  <c r="BQ198" i="11"/>
  <c r="BQ195" i="11"/>
  <c r="BQ192" i="11"/>
  <c r="BQ190" i="11"/>
  <c r="BQ187" i="11"/>
  <c r="BQ185" i="11"/>
  <c r="BQ182" i="11"/>
  <c r="BQ179" i="11"/>
  <c r="BQ177" i="11"/>
  <c r="BQ175" i="11"/>
  <c r="BQ172" i="11"/>
  <c r="BQ169" i="11"/>
  <c r="BQ167" i="11"/>
  <c r="BQ165" i="11"/>
  <c r="BQ163" i="11"/>
  <c r="BQ159" i="11"/>
  <c r="BQ157" i="11"/>
  <c r="BQ68" i="11"/>
  <c r="BQ65" i="11"/>
  <c r="BQ62" i="11"/>
  <c r="BQ60" i="11"/>
  <c r="BQ158" i="11"/>
  <c r="BQ153" i="11"/>
  <c r="BQ66" i="11"/>
  <c r="BQ61" i="11"/>
  <c r="BQ53" i="11"/>
  <c r="BQ160" i="11"/>
  <c r="BQ152" i="11"/>
  <c r="BQ63" i="11"/>
  <c r="BQ69" i="11"/>
  <c r="BQ59" i="11"/>
  <c r="BP213" i="11"/>
  <c r="AR79" i="11"/>
  <c r="AR70" i="11"/>
  <c r="AR77" i="11"/>
  <c r="BO74" i="11"/>
  <c r="BO215" i="11"/>
  <c r="L213" i="11"/>
  <c r="BR50" i="11"/>
  <c r="BU49" i="11"/>
  <c r="BW43" i="11"/>
  <c r="BS43" i="11"/>
  <c r="BR43" i="11"/>
  <c r="D327" i="11"/>
  <c r="BW45" i="11"/>
  <c r="BS45" i="11"/>
  <c r="BR45" i="11"/>
  <c r="BW369" i="11"/>
  <c r="BS369" i="11"/>
  <c r="BR369" i="11"/>
  <c r="AT136" i="11"/>
  <c r="BU43" i="11"/>
  <c r="BX43" i="11"/>
  <c r="AK27" i="11"/>
  <c r="E27" i="11"/>
  <c r="BF15" i="11"/>
  <c r="D15" i="11"/>
  <c r="BW359" i="10"/>
  <c r="BS359" i="10"/>
  <c r="BR359" i="10"/>
  <c r="BW322" i="10"/>
  <c r="BS322" i="10"/>
  <c r="BR322" i="10"/>
  <c r="BW317" i="10"/>
  <c r="BS317" i="10"/>
  <c r="BR317" i="10"/>
  <c r="BR284" i="10"/>
  <c r="BW284" i="10"/>
  <c r="BS284" i="10"/>
  <c r="BW25" i="10"/>
  <c r="BS25" i="10"/>
  <c r="BR25" i="10"/>
  <c r="BW369" i="9"/>
  <c r="BS369" i="9"/>
  <c r="BR369" i="9"/>
  <c r="BW353" i="10"/>
  <c r="BS353" i="10"/>
  <c r="BR353" i="10"/>
  <c r="D333" i="10"/>
  <c r="BF333" i="10"/>
  <c r="BU93" i="10"/>
  <c r="BX93" i="10"/>
  <c r="BU83" i="10"/>
  <c r="BX83" i="10"/>
  <c r="BW42" i="10"/>
  <c r="BS42" i="10"/>
  <c r="BR42" i="10"/>
  <c r="BU23" i="10"/>
  <c r="BX23" i="10"/>
  <c r="BW333" i="9"/>
  <c r="BS333" i="9"/>
  <c r="BR333" i="9"/>
  <c r="BJ303" i="9"/>
  <c r="BZ355" i="10"/>
  <c r="BY355" i="10"/>
  <c r="BZ332" i="10"/>
  <c r="BY332" i="10"/>
  <c r="AN200" i="10"/>
  <c r="AJ79" i="10"/>
  <c r="AJ70" i="10"/>
  <c r="AJ77" i="10"/>
  <c r="AJ61" i="10"/>
  <c r="AJ179" i="10"/>
  <c r="AF160" i="10"/>
  <c r="AF179" i="10"/>
  <c r="AB79" i="10"/>
  <c r="AB70" i="10"/>
  <c r="AB77" i="10"/>
  <c r="AB59" i="10"/>
  <c r="AB179" i="10"/>
  <c r="AB200" i="10"/>
  <c r="X79" i="10"/>
  <c r="X70" i="10"/>
  <c r="X77" i="10"/>
  <c r="X61" i="10"/>
  <c r="X59" i="10"/>
  <c r="X179" i="10"/>
  <c r="T160" i="10"/>
  <c r="T190" i="10"/>
  <c r="P60" i="10"/>
  <c r="P169" i="10"/>
  <c r="P200" i="10"/>
  <c r="L60" i="10"/>
  <c r="L200" i="10"/>
  <c r="H160" i="10"/>
  <c r="H190" i="10"/>
  <c r="BR51" i="10"/>
  <c r="BM47" i="10"/>
  <c r="BW26" i="10"/>
  <c r="BS26" i="10"/>
  <c r="BR26" i="10"/>
  <c r="BY343" i="9"/>
  <c r="BZ343" i="9"/>
  <c r="BL189" i="10"/>
  <c r="BZ34" i="10"/>
  <c r="BY34" i="10"/>
  <c r="BZ127" i="9"/>
  <c r="BY127" i="9"/>
  <c r="AT77" i="10"/>
  <c r="AT136" i="10" s="1"/>
  <c r="AT70" i="10"/>
  <c r="AT79" i="10"/>
  <c r="AO79" i="10"/>
  <c r="AO70" i="10"/>
  <c r="AO68" i="10"/>
  <c r="AO65" i="10"/>
  <c r="AO62" i="10"/>
  <c r="AO60" i="10"/>
  <c r="AO77" i="10"/>
  <c r="AO61" i="10"/>
  <c r="AO59" i="10"/>
  <c r="AO213" i="10"/>
  <c r="AO172" i="10"/>
  <c r="AO190" i="10"/>
  <c r="AO177" i="10"/>
  <c r="AO167" i="10"/>
  <c r="AO195" i="10"/>
  <c r="AO204" i="10"/>
  <c r="AO185" i="10"/>
  <c r="AD28" i="10"/>
  <c r="AD53" i="10"/>
  <c r="N28" i="10"/>
  <c r="N53" i="10"/>
  <c r="BF98" i="10"/>
  <c r="BY130" i="9"/>
  <c r="BZ130" i="9"/>
  <c r="X79" i="9"/>
  <c r="X70" i="9"/>
  <c r="X77" i="9"/>
  <c r="X136" i="9" s="1"/>
  <c r="BZ7" i="9"/>
  <c r="BY7" i="9"/>
  <c r="BZ318" i="8"/>
  <c r="BY318" i="8"/>
  <c r="AQ79" i="9"/>
  <c r="AQ70" i="9"/>
  <c r="AQ77" i="9"/>
  <c r="AQ136" i="9" s="1"/>
  <c r="K79" i="9"/>
  <c r="K70" i="9"/>
  <c r="K77" i="9"/>
  <c r="K136" i="9" s="1"/>
  <c r="BZ50" i="9"/>
  <c r="BY50" i="9"/>
  <c r="E28" i="9"/>
  <c r="BF28" i="9" s="1"/>
  <c r="BF27" i="9"/>
  <c r="D27" i="9"/>
  <c r="BY88" i="9"/>
  <c r="BZ88" i="9"/>
  <c r="BY344" i="8"/>
  <c r="BZ344" i="8"/>
  <c r="BR121" i="9"/>
  <c r="BS121" i="9"/>
  <c r="BW121" i="9"/>
  <c r="F271" i="9"/>
  <c r="F269" i="9"/>
  <c r="F267" i="9"/>
  <c r="F265" i="9"/>
  <c r="F263" i="9"/>
  <c r="F260" i="9"/>
  <c r="F258" i="9"/>
  <c r="F255" i="9"/>
  <c r="F253" i="9"/>
  <c r="F250" i="9"/>
  <c r="F247" i="9"/>
  <c r="F245" i="9"/>
  <c r="F275" i="9"/>
  <c r="F272" i="9"/>
  <c r="F373" i="9"/>
  <c r="F270" i="9"/>
  <c r="F268" i="9"/>
  <c r="F266" i="9"/>
  <c r="F264" i="9"/>
  <c r="F262" i="9"/>
  <c r="F259" i="9"/>
  <c r="F256" i="9"/>
  <c r="F254" i="9"/>
  <c r="F251" i="9"/>
  <c r="F249" i="9"/>
  <c r="F246" i="9"/>
  <c r="F243" i="9"/>
  <c r="F273" i="9"/>
  <c r="F242" i="9"/>
  <c r="F240" i="9"/>
  <c r="F237" i="9"/>
  <c r="F235" i="9"/>
  <c r="F232" i="9"/>
  <c r="F230" i="9"/>
  <c r="F228" i="9"/>
  <c r="F225" i="9"/>
  <c r="F223" i="9"/>
  <c r="F221" i="9"/>
  <c r="F239" i="9"/>
  <c r="F229" i="9"/>
  <c r="F236" i="9"/>
  <c r="F227" i="9"/>
  <c r="F233" i="9"/>
  <c r="F224" i="9"/>
  <c r="F241" i="9"/>
  <c r="F231" i="9"/>
  <c r="F222" i="9"/>
  <c r="F148" i="9"/>
  <c r="AC77" i="9"/>
  <c r="AC136" i="9" s="1"/>
  <c r="AC79" i="9"/>
  <c r="AC70" i="9"/>
  <c r="BU15" i="9"/>
  <c r="BX15" i="9"/>
  <c r="BH306" i="8"/>
  <c r="BY346" i="8"/>
  <c r="BZ346" i="8"/>
  <c r="BF213" i="8"/>
  <c r="D213" i="8"/>
  <c r="BH78" i="8"/>
  <c r="BH70" i="8"/>
  <c r="BH62" i="8"/>
  <c r="BH60" i="8"/>
  <c r="BH61" i="8"/>
  <c r="BH59" i="8"/>
  <c r="BZ290" i="7"/>
  <c r="BY290" i="7"/>
  <c r="AE216" i="8"/>
  <c r="BL216" i="8" s="1"/>
  <c r="AE136" i="8"/>
  <c r="BL77" i="8"/>
  <c r="BO79" i="8"/>
  <c r="BO78" i="8"/>
  <c r="BV74" i="8"/>
  <c r="BO70" i="8"/>
  <c r="AF28" i="8"/>
  <c r="AF59" i="8"/>
  <c r="AF53" i="8"/>
  <c r="BZ24" i="8"/>
  <c r="BY24" i="8"/>
  <c r="BZ14" i="8"/>
  <c r="BY14" i="8"/>
  <c r="BZ326" i="7"/>
  <c r="BY326" i="7"/>
  <c r="BD373" i="9"/>
  <c r="BD270" i="9"/>
  <c r="BD268" i="9"/>
  <c r="BD266" i="9"/>
  <c r="BD264" i="9"/>
  <c r="BD262" i="9"/>
  <c r="BD259" i="9"/>
  <c r="BD256" i="9"/>
  <c r="BD254" i="9"/>
  <c r="BD251" i="9"/>
  <c r="BD249" i="9"/>
  <c r="BD246" i="9"/>
  <c r="BD243" i="9"/>
  <c r="BD273" i="9"/>
  <c r="BD271" i="9"/>
  <c r="BD269" i="9"/>
  <c r="BD267" i="9"/>
  <c r="BD265" i="9"/>
  <c r="BD263" i="9"/>
  <c r="BD260" i="9"/>
  <c r="BD258" i="9"/>
  <c r="BD255" i="9"/>
  <c r="BD253" i="9"/>
  <c r="BD250" i="9"/>
  <c r="BD247" i="9"/>
  <c r="BD245" i="9"/>
  <c r="BD242" i="9"/>
  <c r="BD241" i="9"/>
  <c r="BD239" i="9"/>
  <c r="BD236" i="9"/>
  <c r="BD233" i="9"/>
  <c r="BD231" i="9"/>
  <c r="BD229" i="9"/>
  <c r="BD227" i="9"/>
  <c r="BD224" i="9"/>
  <c r="BD222" i="9"/>
  <c r="BD275" i="9"/>
  <c r="BD272" i="9"/>
  <c r="BD232" i="9"/>
  <c r="BD223" i="9"/>
  <c r="BD240" i="9"/>
  <c r="BD230" i="9"/>
  <c r="BD221" i="9"/>
  <c r="BD148" i="9"/>
  <c r="BD237" i="9"/>
  <c r="BD228" i="9"/>
  <c r="BD235" i="9"/>
  <c r="BD225" i="9"/>
  <c r="BH206" i="8"/>
  <c r="BU98" i="8"/>
  <c r="BX98" i="8"/>
  <c r="BX173" i="8" s="1"/>
  <c r="BF306" i="7"/>
  <c r="D306" i="7"/>
  <c r="BT306" i="8"/>
  <c r="BI164" i="8"/>
  <c r="U216" i="8"/>
  <c r="U136" i="8"/>
  <c r="BW47" i="8"/>
  <c r="BS47" i="8"/>
  <c r="BR47" i="8"/>
  <c r="AD59" i="8"/>
  <c r="AD53" i="8"/>
  <c r="AD28" i="8"/>
  <c r="BZ340" i="7"/>
  <c r="BY340" i="7"/>
  <c r="BZ313" i="7"/>
  <c r="BY313" i="7"/>
  <c r="AP315" i="7"/>
  <c r="AP363" i="7" s="1"/>
  <c r="AP365" i="7" s="1"/>
  <c r="AP311" i="4"/>
  <c r="BO306" i="7"/>
  <c r="BI77" i="8"/>
  <c r="BX47" i="8"/>
  <c r="AK371" i="7"/>
  <c r="AK139" i="7"/>
  <c r="BZ127" i="7"/>
  <c r="BY127" i="7"/>
  <c r="BZ31" i="7"/>
  <c r="BY31" i="7"/>
  <c r="M315" i="6"/>
  <c r="M311" i="4"/>
  <c r="BH311" i="6"/>
  <c r="BZ128" i="6"/>
  <c r="BY128" i="6"/>
  <c r="AA108" i="11"/>
  <c r="AA183" i="11" s="1"/>
  <c r="K108" i="11"/>
  <c r="K183" i="11" s="1"/>
  <c r="BJ88" i="11"/>
  <c r="V94" i="11"/>
  <c r="BZ44" i="6"/>
  <c r="BY44" i="6"/>
  <c r="BZ290" i="5"/>
  <c r="BY290" i="5"/>
  <c r="AZ271" i="8"/>
  <c r="AZ269" i="8"/>
  <c r="AZ267" i="8"/>
  <c r="AZ265" i="8"/>
  <c r="AZ263" i="8"/>
  <c r="AZ260" i="8"/>
  <c r="AZ258" i="8"/>
  <c r="AZ255" i="8"/>
  <c r="AZ253" i="8"/>
  <c r="AZ250" i="8"/>
  <c r="AZ247" i="8"/>
  <c r="AZ245" i="8"/>
  <c r="AZ242" i="8"/>
  <c r="AZ240" i="8"/>
  <c r="AZ237" i="8"/>
  <c r="AZ275" i="8"/>
  <c r="AZ272" i="8"/>
  <c r="AZ373" i="8"/>
  <c r="AZ270" i="8"/>
  <c r="AZ268" i="8"/>
  <c r="AZ266" i="8"/>
  <c r="AZ264" i="8"/>
  <c r="AZ262" i="8"/>
  <c r="AZ259" i="8"/>
  <c r="AZ256" i="8"/>
  <c r="AZ254" i="8"/>
  <c r="AZ251" i="8"/>
  <c r="AZ249" i="8"/>
  <c r="AZ246" i="8"/>
  <c r="AZ243" i="8"/>
  <c r="AZ241" i="8"/>
  <c r="AZ273" i="8"/>
  <c r="AZ148" i="8"/>
  <c r="BQ136" i="8"/>
  <c r="AZ235" i="8"/>
  <c r="AZ232" i="8"/>
  <c r="AZ230" i="8"/>
  <c r="AZ228" i="8"/>
  <c r="AZ225" i="8"/>
  <c r="AZ223" i="8"/>
  <c r="AZ221" i="8"/>
  <c r="AZ239" i="8"/>
  <c r="AZ236" i="8"/>
  <c r="AZ233" i="8"/>
  <c r="AZ231" i="8"/>
  <c r="AZ229" i="8"/>
  <c r="AZ227" i="8"/>
  <c r="AZ224" i="8"/>
  <c r="AZ222" i="8"/>
  <c r="T371" i="7"/>
  <c r="T139" i="7"/>
  <c r="AE183" i="7"/>
  <c r="BL108" i="7"/>
  <c r="BN130" i="10"/>
  <c r="BN205" i="10" s="1"/>
  <c r="AM205" i="10"/>
  <c r="V133" i="11"/>
  <c r="BJ123" i="11"/>
  <c r="AK94" i="10"/>
  <c r="AK169" i="10" s="1"/>
  <c r="AK163" i="10"/>
  <c r="BG83" i="11"/>
  <c r="BW83" i="11" s="1"/>
  <c r="X28" i="6"/>
  <c r="X53" i="6"/>
  <c r="BI104" i="8"/>
  <c r="T61" i="7"/>
  <c r="T59" i="7"/>
  <c r="T213" i="7"/>
  <c r="T206" i="7"/>
  <c r="T204" i="7"/>
  <c r="T202" i="7"/>
  <c r="T200" i="7"/>
  <c r="T195" i="7"/>
  <c r="T190" i="7"/>
  <c r="T185" i="7"/>
  <c r="T182" i="7"/>
  <c r="T177" i="7"/>
  <c r="T175" i="7"/>
  <c r="T172" i="7"/>
  <c r="T167" i="7"/>
  <c r="T165" i="7"/>
  <c r="T163" i="7"/>
  <c r="T160" i="7"/>
  <c r="T158" i="7"/>
  <c r="T79" i="7"/>
  <c r="T65" i="7"/>
  <c r="T62" i="7"/>
  <c r="T70" i="7"/>
  <c r="T60" i="7"/>
  <c r="T207" i="7"/>
  <c r="T205" i="7"/>
  <c r="T203" i="7"/>
  <c r="T201" i="7"/>
  <c r="T199" i="7"/>
  <c r="T196" i="7"/>
  <c r="T194" i="7"/>
  <c r="T191" i="7"/>
  <c r="T189" i="7"/>
  <c r="T186" i="7"/>
  <c r="T183" i="7"/>
  <c r="T181" i="7"/>
  <c r="T178" i="7"/>
  <c r="T176" i="7"/>
  <c r="T173" i="7"/>
  <c r="T171" i="7"/>
  <c r="T168" i="7"/>
  <c r="T166" i="7"/>
  <c r="T164" i="7"/>
  <c r="T161" i="7"/>
  <c r="T159" i="7"/>
  <c r="T157" i="7"/>
  <c r="T77" i="7"/>
  <c r="T68" i="7"/>
  <c r="Q213" i="7"/>
  <c r="Q206" i="7"/>
  <c r="Q204" i="7"/>
  <c r="Q202" i="7"/>
  <c r="Q195" i="7"/>
  <c r="Q190" i="7"/>
  <c r="Q185" i="7"/>
  <c r="Q177" i="7"/>
  <c r="Q172" i="7"/>
  <c r="Q167" i="7"/>
  <c r="Q165" i="7"/>
  <c r="Q160" i="7"/>
  <c r="Q158" i="7"/>
  <c r="Q79" i="7"/>
  <c r="Q77" i="7"/>
  <c r="Q70" i="7"/>
  <c r="Q68" i="7"/>
  <c r="Q65" i="7"/>
  <c r="Q62" i="7"/>
  <c r="Q60" i="7"/>
  <c r="Q207" i="7"/>
  <c r="Q205" i="7"/>
  <c r="Q203" i="7"/>
  <c r="Q201" i="7"/>
  <c r="Q199" i="7"/>
  <c r="Q196" i="7"/>
  <c r="Q194" i="7"/>
  <c r="Q191" i="7"/>
  <c r="Q189" i="7"/>
  <c r="Q186" i="7"/>
  <c r="Q178" i="7"/>
  <c r="Q176" i="7"/>
  <c r="Q173" i="7"/>
  <c r="Q171" i="7"/>
  <c r="Q168" i="7"/>
  <c r="Q166" i="7"/>
  <c r="Q159" i="7"/>
  <c r="Q157" i="7"/>
  <c r="Q61" i="7"/>
  <c r="Q59" i="7"/>
  <c r="AW79" i="7"/>
  <c r="AW77" i="7"/>
  <c r="AW136" i="7" s="1"/>
  <c r="AW70" i="7"/>
  <c r="J53" i="7"/>
  <c r="J28" i="7"/>
  <c r="BG28" i="7" s="1"/>
  <c r="BZ312" i="6"/>
  <c r="BY312" i="6"/>
  <c r="BZ283" i="6"/>
  <c r="BY283" i="6"/>
  <c r="BS146" i="6"/>
  <c r="BR146" i="6"/>
  <c r="BW146" i="6"/>
  <c r="Z208" i="6"/>
  <c r="BK133" i="6"/>
  <c r="BZ124" i="6"/>
  <c r="BY124" i="6"/>
  <c r="AO182" i="10"/>
  <c r="AI176" i="10"/>
  <c r="BM101" i="10"/>
  <c r="BX101" i="10" s="1"/>
  <c r="Q134" i="6"/>
  <c r="AI169" i="6"/>
  <c r="BM94" i="6"/>
  <c r="BM169" i="6" s="1"/>
  <c r="AI134" i="6"/>
  <c r="AE94" i="10"/>
  <c r="BL88" i="10"/>
  <c r="W94" i="10"/>
  <c r="W169" i="10" s="1"/>
  <c r="G216" i="6"/>
  <c r="AL59" i="6"/>
  <c r="AL53" i="6"/>
  <c r="AL28" i="6"/>
  <c r="BZ339" i="5"/>
  <c r="BY339" i="5"/>
  <c r="AP139" i="5"/>
  <c r="AP140" i="5" s="1"/>
  <c r="AP371" i="5"/>
  <c r="BR212" i="5"/>
  <c r="BW212" i="5"/>
  <c r="BS212" i="5"/>
  <c r="N192" i="7"/>
  <c r="BH117" i="7"/>
  <c r="AG187" i="7"/>
  <c r="V183" i="7"/>
  <c r="BJ108" i="7"/>
  <c r="D27" i="7"/>
  <c r="BX341" i="6"/>
  <c r="BU341" i="6"/>
  <c r="N315" i="6"/>
  <c r="N363" i="6" s="1"/>
  <c r="N365" i="6" s="1"/>
  <c r="N311" i="4"/>
  <c r="BX293" i="6"/>
  <c r="BX101" i="6"/>
  <c r="BL176" i="6"/>
  <c r="BU101" i="6"/>
  <c r="BF54" i="11"/>
  <c r="D54" i="11"/>
  <c r="K28" i="6"/>
  <c r="K53" i="6"/>
  <c r="BU315" i="5"/>
  <c r="BX315" i="5"/>
  <c r="AQ371" i="5"/>
  <c r="AQ139" i="5"/>
  <c r="AQ140" i="5" s="1"/>
  <c r="BR293" i="5"/>
  <c r="BR48" i="4"/>
  <c r="BS48" i="4"/>
  <c r="BW48" i="4"/>
  <c r="M208" i="7"/>
  <c r="BH133" i="7"/>
  <c r="BZ75" i="7"/>
  <c r="BY75" i="7"/>
  <c r="BZ352" i="6"/>
  <c r="BY352" i="6"/>
  <c r="BM311" i="6"/>
  <c r="AI315" i="6"/>
  <c r="AI311" i="4"/>
  <c r="X315" i="6"/>
  <c r="X363" i="6" s="1"/>
  <c r="X365" i="6" s="1"/>
  <c r="X311" i="4"/>
  <c r="BO134" i="6"/>
  <c r="BL125" i="10"/>
  <c r="M117" i="10"/>
  <c r="BH114" i="10"/>
  <c r="BH189" i="10" s="1"/>
  <c r="AG108" i="10"/>
  <c r="AG183" i="10" s="1"/>
  <c r="BH106" i="11"/>
  <c r="BH181" i="11" s="1"/>
  <c r="M108" i="11"/>
  <c r="AD104" i="10"/>
  <c r="P61" i="6"/>
  <c r="P59" i="6"/>
  <c r="P207" i="6"/>
  <c r="P205" i="6"/>
  <c r="P203" i="6"/>
  <c r="P201" i="6"/>
  <c r="P199" i="6"/>
  <c r="P194" i="6"/>
  <c r="P191" i="6"/>
  <c r="P189" i="6"/>
  <c r="P186" i="6"/>
  <c r="P178" i="6"/>
  <c r="P176" i="6"/>
  <c r="P171" i="6"/>
  <c r="P168" i="6"/>
  <c r="P166" i="6"/>
  <c r="P159" i="6"/>
  <c r="P157" i="6"/>
  <c r="P79" i="6"/>
  <c r="P65" i="6"/>
  <c r="P206" i="6"/>
  <c r="P204" i="6"/>
  <c r="P202" i="6"/>
  <c r="P200" i="6"/>
  <c r="P198" i="6"/>
  <c r="P195" i="6"/>
  <c r="P192" i="6"/>
  <c r="P190" i="6"/>
  <c r="P187" i="6"/>
  <c r="P185" i="6"/>
  <c r="P177" i="6"/>
  <c r="P175" i="6"/>
  <c r="P172" i="6"/>
  <c r="P167" i="6"/>
  <c r="P165" i="6"/>
  <c r="P160" i="6"/>
  <c r="P158" i="6"/>
  <c r="P62" i="6"/>
  <c r="P70" i="6"/>
  <c r="P60" i="6"/>
  <c r="P213" i="6"/>
  <c r="P77" i="6"/>
  <c r="P68" i="6"/>
  <c r="AV79" i="6"/>
  <c r="BP74" i="6"/>
  <c r="AV70" i="6"/>
  <c r="AV77" i="6"/>
  <c r="AS79" i="6"/>
  <c r="AS77" i="6"/>
  <c r="AS136" i="6" s="1"/>
  <c r="AS70" i="6"/>
  <c r="BM79" i="6"/>
  <c r="BM78" i="6"/>
  <c r="BM70" i="6"/>
  <c r="BM62" i="6"/>
  <c r="BY51" i="6"/>
  <c r="BZ51" i="6"/>
  <c r="AH28" i="6"/>
  <c r="AH59" i="6"/>
  <c r="AH53" i="6"/>
  <c r="BZ10" i="6"/>
  <c r="BY10" i="6"/>
  <c r="BX323" i="5"/>
  <c r="BU323" i="5"/>
  <c r="BZ313" i="5"/>
  <c r="BY313" i="5"/>
  <c r="AI271" i="5"/>
  <c r="AI269" i="5"/>
  <c r="AI267" i="5"/>
  <c r="AI265" i="5"/>
  <c r="AI263" i="5"/>
  <c r="AI260" i="5"/>
  <c r="AI258" i="5"/>
  <c r="AI255" i="5"/>
  <c r="AI253" i="5"/>
  <c r="AI250" i="5"/>
  <c r="AI247" i="5"/>
  <c r="AI245" i="5"/>
  <c r="AI242" i="5"/>
  <c r="AI240" i="5"/>
  <c r="AI237" i="5"/>
  <c r="AI235" i="5"/>
  <c r="AI232" i="5"/>
  <c r="AI230" i="5"/>
  <c r="AI228" i="5"/>
  <c r="AI225" i="5"/>
  <c r="AI223" i="5"/>
  <c r="AI221" i="5"/>
  <c r="AI275" i="5"/>
  <c r="AI272" i="5"/>
  <c r="AI273" i="5"/>
  <c r="AI231" i="5"/>
  <c r="AI222" i="5"/>
  <c r="AI148" i="5"/>
  <c r="AI373" i="5"/>
  <c r="AI268" i="5"/>
  <c r="AI264" i="5"/>
  <c r="AI259" i="5"/>
  <c r="AI254" i="5"/>
  <c r="AI249" i="5"/>
  <c r="AI243" i="5"/>
  <c r="AI239" i="5"/>
  <c r="AI233" i="5"/>
  <c r="AI224" i="5"/>
  <c r="AI227" i="5"/>
  <c r="AI270" i="5"/>
  <c r="AI266" i="5"/>
  <c r="AI262" i="5"/>
  <c r="AI256" i="5"/>
  <c r="AI251" i="5"/>
  <c r="AI246" i="5"/>
  <c r="AI241" i="5"/>
  <c r="AI236" i="5"/>
  <c r="AI229" i="5"/>
  <c r="BY76" i="5"/>
  <c r="BZ76" i="5"/>
  <c r="Z28" i="5"/>
  <c r="BK28" i="5" s="1"/>
  <c r="BK27" i="5"/>
  <c r="D369" i="4"/>
  <c r="BX356" i="4"/>
  <c r="BU356" i="4"/>
  <c r="BX336" i="4"/>
  <c r="BU336" i="4"/>
  <c r="BL208" i="4"/>
  <c r="BL206" i="4"/>
  <c r="BL204" i="4"/>
  <c r="BL202" i="4"/>
  <c r="BL200" i="4"/>
  <c r="BL198" i="4"/>
  <c r="BL195" i="4"/>
  <c r="BL192" i="4"/>
  <c r="BL190" i="4"/>
  <c r="BL187" i="4"/>
  <c r="BL185" i="4"/>
  <c r="BL182" i="4"/>
  <c r="BL179" i="4"/>
  <c r="BL177" i="4"/>
  <c r="BL175" i="4"/>
  <c r="BL172" i="4"/>
  <c r="BL169" i="4"/>
  <c r="BL167" i="4"/>
  <c r="BL165" i="4"/>
  <c r="BL163" i="4"/>
  <c r="BL160" i="4"/>
  <c r="BL158" i="4"/>
  <c r="BL207" i="4"/>
  <c r="BL199" i="4"/>
  <c r="BL189" i="4"/>
  <c r="BL178" i="4"/>
  <c r="BL168" i="4"/>
  <c r="BL159" i="4"/>
  <c r="BU73" i="4"/>
  <c r="BL201" i="4"/>
  <c r="BL191" i="4"/>
  <c r="BL181" i="4"/>
  <c r="BL171" i="4"/>
  <c r="BX73" i="4"/>
  <c r="BL61" i="4"/>
  <c r="BL59" i="4"/>
  <c r="BL53" i="4"/>
  <c r="BL203" i="4"/>
  <c r="BL194" i="4"/>
  <c r="BL183" i="4"/>
  <c r="BL173" i="4"/>
  <c r="BL164" i="4"/>
  <c r="BL205" i="4"/>
  <c r="BL166" i="4"/>
  <c r="BL186" i="4"/>
  <c r="BL176" i="4"/>
  <c r="BL65" i="4"/>
  <c r="BL60" i="4"/>
  <c r="BL196" i="4"/>
  <c r="BL157" i="4"/>
  <c r="BL68" i="4"/>
  <c r="BL62" i="4"/>
  <c r="BZ146" i="8"/>
  <c r="BY146" i="8"/>
  <c r="AO134" i="8"/>
  <c r="O371" i="7"/>
  <c r="O139" i="7"/>
  <c r="T192" i="7"/>
  <c r="Q182" i="7"/>
  <c r="V216" i="7"/>
  <c r="BY26" i="7"/>
  <c r="BZ26" i="7"/>
  <c r="BW341" i="6"/>
  <c r="BS341" i="6"/>
  <c r="BR341" i="6"/>
  <c r="BP306" i="6"/>
  <c r="J139" i="6"/>
  <c r="J371" i="6"/>
  <c r="BX130" i="6"/>
  <c r="BU130" i="6"/>
  <c r="BL205" i="6"/>
  <c r="BH130" i="11"/>
  <c r="BH205" i="11" s="1"/>
  <c r="AJ133" i="11"/>
  <c r="AJ208" i="11" s="1"/>
  <c r="Q104" i="10"/>
  <c r="Q179" i="10" s="1"/>
  <c r="Q175" i="10"/>
  <c r="AJ134" i="6"/>
  <c r="AJ169" i="6"/>
  <c r="BI79" i="6"/>
  <c r="BI78" i="6"/>
  <c r="BI70" i="6"/>
  <c r="BI68" i="6"/>
  <c r="BM159" i="6"/>
  <c r="BM189" i="6"/>
  <c r="BI176" i="6"/>
  <c r="BZ303" i="5"/>
  <c r="BY303" i="5"/>
  <c r="BZ101" i="5"/>
  <c r="BY101" i="5"/>
  <c r="BF79" i="5"/>
  <c r="BW74" i="5"/>
  <c r="BS74" i="5"/>
  <c r="BR74" i="5"/>
  <c r="BF70" i="5"/>
  <c r="BX314" i="4"/>
  <c r="BU314" i="4"/>
  <c r="BS288" i="4"/>
  <c r="BW288" i="4"/>
  <c r="BR288" i="4"/>
  <c r="BZ48" i="5"/>
  <c r="BY48" i="5"/>
  <c r="BL293" i="4"/>
  <c r="BX294" i="4"/>
  <c r="BU294" i="4"/>
  <c r="D117" i="4"/>
  <c r="D118" i="4" s="1"/>
  <c r="D98" i="4"/>
  <c r="D99" i="4" s="1"/>
  <c r="W134" i="4"/>
  <c r="W161" i="4"/>
  <c r="W79" i="4"/>
  <c r="P136" i="4"/>
  <c r="BB79" i="4"/>
  <c r="BB70" i="4"/>
  <c r="BB77" i="4"/>
  <c r="BB136" i="4" s="1"/>
  <c r="AH79" i="4"/>
  <c r="AH70" i="4"/>
  <c r="AH77" i="4"/>
  <c r="AH59" i="4"/>
  <c r="AH171" i="4"/>
  <c r="AH61" i="4"/>
  <c r="AH173" i="4"/>
  <c r="BK214" i="4"/>
  <c r="F203" i="4"/>
  <c r="F171" i="4"/>
  <c r="BX348" i="4"/>
  <c r="BU348" i="4"/>
  <c r="BT294" i="4"/>
  <c r="BT293" i="4" s="1"/>
  <c r="E82" i="8"/>
  <c r="D81" i="8"/>
  <c r="BX86" i="5"/>
  <c r="BU86" i="5"/>
  <c r="BY75" i="5"/>
  <c r="BZ75" i="5"/>
  <c r="BZ349" i="4"/>
  <c r="BY349" i="4"/>
  <c r="F189" i="4"/>
  <c r="BP117" i="4"/>
  <c r="BR117" i="4" s="1"/>
  <c r="BW89" i="4"/>
  <c r="BS89" i="4"/>
  <c r="BR89" i="4"/>
  <c r="BX83" i="4"/>
  <c r="AK79" i="4"/>
  <c r="AK70" i="4"/>
  <c r="AK158" i="4"/>
  <c r="AK77" i="4"/>
  <c r="BM77" i="4" s="1"/>
  <c r="AK61" i="4"/>
  <c r="AK59" i="4"/>
  <c r="AK198" i="4"/>
  <c r="AK200" i="4"/>
  <c r="AK181" i="4"/>
  <c r="BG74" i="4"/>
  <c r="I70" i="4"/>
  <c r="I59" i="4"/>
  <c r="I77" i="4"/>
  <c r="I61" i="4"/>
  <c r="I185" i="4"/>
  <c r="I164" i="4"/>
  <c r="I194" i="4"/>
  <c r="BF213" i="4"/>
  <c r="BX327" i="4"/>
  <c r="BU327" i="4"/>
  <c r="R208" i="7"/>
  <c r="BU100" i="6"/>
  <c r="BZ133" i="5"/>
  <c r="BY133" i="5"/>
  <c r="BZ112" i="5"/>
  <c r="BY112" i="5"/>
  <c r="BD275" i="5"/>
  <c r="BD272" i="5"/>
  <c r="BD140" i="5"/>
  <c r="BD373" i="5"/>
  <c r="BD270" i="5"/>
  <c r="BD268" i="5"/>
  <c r="BD266" i="5"/>
  <c r="BD264" i="5"/>
  <c r="BD262" i="5"/>
  <c r="BD259" i="5"/>
  <c r="BD256" i="5"/>
  <c r="BD254" i="5"/>
  <c r="BD251" i="5"/>
  <c r="BD249" i="5"/>
  <c r="BD246" i="5"/>
  <c r="BD243" i="5"/>
  <c r="BD241" i="5"/>
  <c r="BD239" i="5"/>
  <c r="BD236" i="5"/>
  <c r="BD271" i="5"/>
  <c r="BD267" i="5"/>
  <c r="BD263" i="5"/>
  <c r="BD258" i="5"/>
  <c r="BD253" i="5"/>
  <c r="BD247" i="5"/>
  <c r="BD242" i="5"/>
  <c r="BD237" i="5"/>
  <c r="BD231" i="5"/>
  <c r="BD230" i="5"/>
  <c r="BD222" i="5"/>
  <c r="BD221" i="5"/>
  <c r="BD148" i="5"/>
  <c r="BD273" i="5"/>
  <c r="BD233" i="5"/>
  <c r="BD232" i="5"/>
  <c r="BD224" i="5"/>
  <c r="BD223" i="5"/>
  <c r="BD269" i="5"/>
  <c r="BD265" i="5"/>
  <c r="BD260" i="5"/>
  <c r="BD255" i="5"/>
  <c r="BD250" i="5"/>
  <c r="BD245" i="5"/>
  <c r="BD240" i="5"/>
  <c r="BD235" i="5"/>
  <c r="BD227" i="5"/>
  <c r="BD225" i="5"/>
  <c r="BD229" i="5"/>
  <c r="BD228" i="5"/>
  <c r="T136" i="5"/>
  <c r="BI77" i="5"/>
  <c r="BN362" i="4"/>
  <c r="BR291" i="4"/>
  <c r="AH181" i="4"/>
  <c r="BR126" i="4"/>
  <c r="BS126" i="4"/>
  <c r="BW126" i="4"/>
  <c r="BP47" i="4"/>
  <c r="BP70" i="4" s="1"/>
  <c r="AV70" i="4"/>
  <c r="BU121" i="4"/>
  <c r="BX121" i="4"/>
  <c r="I195" i="4"/>
  <c r="BU48" i="4"/>
  <c r="AI53" i="4"/>
  <c r="AI28" i="4"/>
  <c r="BM27" i="4"/>
  <c r="K53" i="4"/>
  <c r="K28" i="4"/>
  <c r="BU76" i="4"/>
  <c r="BZ45" i="4"/>
  <c r="BY45" i="4"/>
  <c r="M53" i="4"/>
  <c r="M28" i="4"/>
  <c r="BH27" i="4"/>
  <c r="BH53" i="4" s="1"/>
  <c r="D15" i="4"/>
  <c r="BX98" i="14"/>
  <c r="BU34" i="14"/>
  <c r="BU114" i="14"/>
  <c r="BE116" i="14"/>
  <c r="BX18" i="14"/>
  <c r="BZ358" i="12"/>
  <c r="BY358" i="12"/>
  <c r="BZ349" i="12"/>
  <c r="BY349" i="12"/>
  <c r="BZ331" i="12"/>
  <c r="BY331" i="12"/>
  <c r="BZ319" i="12"/>
  <c r="BY319" i="12"/>
  <c r="BZ314" i="12"/>
  <c r="BY314" i="12"/>
  <c r="BZ283" i="12"/>
  <c r="BY283" i="12"/>
  <c r="BS327" i="12"/>
  <c r="BR327" i="12"/>
  <c r="BW327" i="12"/>
  <c r="BN363" i="12"/>
  <c r="BU363" i="12" s="1"/>
  <c r="BV293" i="12"/>
  <c r="AT371" i="12"/>
  <c r="AT139" i="12"/>
  <c r="V365" i="12"/>
  <c r="BJ306" i="12"/>
  <c r="BY294" i="12"/>
  <c r="BY293" i="12" s="1"/>
  <c r="BS293" i="12"/>
  <c r="BZ294" i="12"/>
  <c r="BZ293" i="12" s="1"/>
  <c r="BU327" i="12"/>
  <c r="BX327" i="12"/>
  <c r="H371" i="12"/>
  <c r="H139" i="12"/>
  <c r="H140" i="12" s="1"/>
  <c r="X371" i="12"/>
  <c r="X139" i="12"/>
  <c r="X140" i="12" s="1"/>
  <c r="AN371" i="12"/>
  <c r="AN139" i="12"/>
  <c r="AN140" i="12" s="1"/>
  <c r="BD371" i="12"/>
  <c r="BD139" i="12"/>
  <c r="BD140" i="12" s="1"/>
  <c r="Q371" i="12"/>
  <c r="Q139" i="12"/>
  <c r="AG371" i="12"/>
  <c r="AG139" i="12"/>
  <c r="AW371" i="12"/>
  <c r="AW139" i="12"/>
  <c r="BY330" i="12"/>
  <c r="BZ330" i="12"/>
  <c r="BZ103" i="12"/>
  <c r="BY103" i="12"/>
  <c r="BZ88" i="12"/>
  <c r="BY88" i="12"/>
  <c r="BZ56" i="12"/>
  <c r="BY56" i="12"/>
  <c r="BZ127" i="12"/>
  <c r="BY127" i="12"/>
  <c r="BZ83" i="12"/>
  <c r="BY83" i="12"/>
  <c r="AX275" i="12"/>
  <c r="AX272" i="12"/>
  <c r="AX270" i="12"/>
  <c r="AX268" i="12"/>
  <c r="AX266" i="12"/>
  <c r="AX264" i="12"/>
  <c r="AX262" i="12"/>
  <c r="AX259" i="12"/>
  <c r="AX256" i="12"/>
  <c r="AX254" i="12"/>
  <c r="AX251" i="12"/>
  <c r="AX249" i="12"/>
  <c r="AX246" i="12"/>
  <c r="AX243" i="12"/>
  <c r="AX241" i="12"/>
  <c r="AX239" i="12"/>
  <c r="AX236" i="12"/>
  <c r="AX233" i="12"/>
  <c r="AX231" i="12"/>
  <c r="AX229" i="12"/>
  <c r="AX227" i="12"/>
  <c r="AX224" i="12"/>
  <c r="AX222" i="12"/>
  <c r="AX373" i="12"/>
  <c r="AX273" i="12"/>
  <c r="AX258" i="12"/>
  <c r="AX255" i="12"/>
  <c r="AX250" i="12"/>
  <c r="AX245" i="12"/>
  <c r="AX240" i="12"/>
  <c r="AX235" i="12"/>
  <c r="AX230" i="12"/>
  <c r="AX225" i="12"/>
  <c r="AX221" i="12"/>
  <c r="AX148" i="12"/>
  <c r="AX263" i="12"/>
  <c r="AX260" i="12"/>
  <c r="AX223" i="12"/>
  <c r="AX267" i="12"/>
  <c r="AX265" i="12"/>
  <c r="AX253" i="12"/>
  <c r="AX247" i="12"/>
  <c r="AX242" i="12"/>
  <c r="AX237" i="12"/>
  <c r="AX232" i="12"/>
  <c r="AX228" i="12"/>
  <c r="AX140" i="12"/>
  <c r="AX269" i="12"/>
  <c r="AX271" i="12"/>
  <c r="AH275" i="12"/>
  <c r="AH272" i="12"/>
  <c r="AH270" i="12"/>
  <c r="AH268" i="12"/>
  <c r="AH266" i="12"/>
  <c r="AH264" i="12"/>
  <c r="AH262" i="12"/>
  <c r="AH259" i="12"/>
  <c r="AH256" i="12"/>
  <c r="AH254" i="12"/>
  <c r="AH251" i="12"/>
  <c r="AH249" i="12"/>
  <c r="AH246" i="12"/>
  <c r="AH243" i="12"/>
  <c r="AH241" i="12"/>
  <c r="AH239" i="12"/>
  <c r="AH236" i="12"/>
  <c r="AH233" i="12"/>
  <c r="AH231" i="12"/>
  <c r="AH229" i="12"/>
  <c r="AH227" i="12"/>
  <c r="AH224" i="12"/>
  <c r="AH222" i="12"/>
  <c r="AH267" i="12"/>
  <c r="AH265" i="12"/>
  <c r="AH250" i="12"/>
  <c r="AH245" i="12"/>
  <c r="AH240" i="12"/>
  <c r="AH235" i="12"/>
  <c r="AH230" i="12"/>
  <c r="AH225" i="12"/>
  <c r="AH221" i="12"/>
  <c r="AH148" i="12"/>
  <c r="AH271" i="12"/>
  <c r="AH269" i="12"/>
  <c r="AH223" i="12"/>
  <c r="AH373" i="12"/>
  <c r="AH273" i="12"/>
  <c r="AH258" i="12"/>
  <c r="AH255" i="12"/>
  <c r="AH253" i="12"/>
  <c r="AH247" i="12"/>
  <c r="AH242" i="12"/>
  <c r="AH237" i="12"/>
  <c r="AH232" i="12"/>
  <c r="AH228" i="12"/>
  <c r="AH263" i="12"/>
  <c r="AH260" i="12"/>
  <c r="R136" i="12"/>
  <c r="BI77" i="12"/>
  <c r="BT77" i="12" s="1"/>
  <c r="BZ49" i="12"/>
  <c r="BY49" i="12"/>
  <c r="BZ43" i="12"/>
  <c r="BY43" i="12"/>
  <c r="BX362" i="12"/>
  <c r="BU362" i="12"/>
  <c r="BX350" i="12"/>
  <c r="AP371" i="12"/>
  <c r="AP139" i="12"/>
  <c r="BI303" i="12"/>
  <c r="BT303" i="12" s="1"/>
  <c r="BA273" i="12"/>
  <c r="BA271" i="12"/>
  <c r="BA269" i="12"/>
  <c r="BA267" i="12"/>
  <c r="BA265" i="12"/>
  <c r="BA263" i="12"/>
  <c r="BA260" i="12"/>
  <c r="BA258" i="12"/>
  <c r="BA255" i="12"/>
  <c r="BA253" i="12"/>
  <c r="BA250" i="12"/>
  <c r="BA247" i="12"/>
  <c r="BA245" i="12"/>
  <c r="BA242" i="12"/>
  <c r="BA240" i="12"/>
  <c r="BA237" i="12"/>
  <c r="BA235" i="12"/>
  <c r="BA232" i="12"/>
  <c r="BA230" i="12"/>
  <c r="BA228" i="12"/>
  <c r="BA225" i="12"/>
  <c r="BA373" i="12"/>
  <c r="BA275" i="12"/>
  <c r="BA270" i="12"/>
  <c r="BA266" i="12"/>
  <c r="BA262" i="12"/>
  <c r="BA256" i="12"/>
  <c r="BA264" i="12"/>
  <c r="BA268" i="12"/>
  <c r="BA251" i="12"/>
  <c r="BA246" i="12"/>
  <c r="BA241" i="12"/>
  <c r="BA236" i="12"/>
  <c r="BA231" i="12"/>
  <c r="BA227" i="12"/>
  <c r="BA148" i="12"/>
  <c r="BA272" i="12"/>
  <c r="BA222" i="12"/>
  <c r="BA221" i="12"/>
  <c r="BA249" i="12"/>
  <c r="BA229" i="12"/>
  <c r="BA243" i="12"/>
  <c r="BA224" i="12"/>
  <c r="BA239" i="12"/>
  <c r="BA223" i="12"/>
  <c r="BA254" i="12"/>
  <c r="BA259" i="12"/>
  <c r="BA233" i="12"/>
  <c r="AK273" i="12"/>
  <c r="AK271" i="12"/>
  <c r="AK269" i="12"/>
  <c r="AK267" i="12"/>
  <c r="AK265" i="12"/>
  <c r="AK263" i="12"/>
  <c r="AK260" i="12"/>
  <c r="AK258" i="12"/>
  <c r="AK255" i="12"/>
  <c r="AK253" i="12"/>
  <c r="AK250" i="12"/>
  <c r="AK247" i="12"/>
  <c r="AK245" i="12"/>
  <c r="AK242" i="12"/>
  <c r="AK240" i="12"/>
  <c r="AK237" i="12"/>
  <c r="AK235" i="12"/>
  <c r="AK232" i="12"/>
  <c r="AK230" i="12"/>
  <c r="AK228" i="12"/>
  <c r="AK225" i="12"/>
  <c r="AK373" i="12"/>
  <c r="AK275" i="12"/>
  <c r="AK270" i="12"/>
  <c r="AK266" i="12"/>
  <c r="AK262" i="12"/>
  <c r="AK256" i="12"/>
  <c r="AK272" i="12"/>
  <c r="AK259" i="12"/>
  <c r="AK251" i="12"/>
  <c r="AK246" i="12"/>
  <c r="AK241" i="12"/>
  <c r="AK236" i="12"/>
  <c r="AK231" i="12"/>
  <c r="AK227" i="12"/>
  <c r="AK148" i="12"/>
  <c r="AK264" i="12"/>
  <c r="AK222" i="12"/>
  <c r="AK221" i="12"/>
  <c r="AK239" i="12"/>
  <c r="AK268" i="12"/>
  <c r="AK254" i="12"/>
  <c r="AK233" i="12"/>
  <c r="AK223" i="12"/>
  <c r="AK249" i="12"/>
  <c r="AK229" i="12"/>
  <c r="AK224" i="12"/>
  <c r="AK243" i="12"/>
  <c r="U273" i="12"/>
  <c r="U271" i="12"/>
  <c r="U269" i="12"/>
  <c r="U267" i="12"/>
  <c r="U265" i="12"/>
  <c r="U263" i="12"/>
  <c r="U260" i="12"/>
  <c r="U258" i="12"/>
  <c r="U255" i="12"/>
  <c r="U253" i="12"/>
  <c r="U250" i="12"/>
  <c r="U247" i="12"/>
  <c r="U245" i="12"/>
  <c r="U242" i="12"/>
  <c r="U240" i="12"/>
  <c r="U237" i="12"/>
  <c r="U235" i="12"/>
  <c r="U232" i="12"/>
  <c r="U230" i="12"/>
  <c r="U228" i="12"/>
  <c r="U225" i="12"/>
  <c r="U373" i="12"/>
  <c r="U275" i="12"/>
  <c r="U270" i="12"/>
  <c r="U266" i="12"/>
  <c r="U262" i="12"/>
  <c r="U256" i="12"/>
  <c r="U264" i="12"/>
  <c r="U268" i="12"/>
  <c r="U251" i="12"/>
  <c r="U246" i="12"/>
  <c r="U241" i="12"/>
  <c r="U236" i="12"/>
  <c r="U231" i="12"/>
  <c r="U227" i="12"/>
  <c r="U148" i="12"/>
  <c r="U272" i="12"/>
  <c r="U222" i="12"/>
  <c r="U221" i="12"/>
  <c r="U249" i="12"/>
  <c r="U229" i="12"/>
  <c r="U223" i="12"/>
  <c r="U243" i="12"/>
  <c r="U259" i="12"/>
  <c r="U239" i="12"/>
  <c r="U224" i="12"/>
  <c r="U254" i="12"/>
  <c r="U233" i="12"/>
  <c r="E136" i="12"/>
  <c r="BF77" i="12"/>
  <c r="D77" i="12"/>
  <c r="D70" i="12"/>
  <c r="D65" i="12"/>
  <c r="BW47" i="12"/>
  <c r="BS47" i="12"/>
  <c r="BR47" i="12"/>
  <c r="AE28" i="12"/>
  <c r="BL28" i="12" s="1"/>
  <c r="BL27" i="12"/>
  <c r="BT121" i="12"/>
  <c r="BU117" i="12"/>
  <c r="BX117" i="12"/>
  <c r="BZ112" i="12"/>
  <c r="BY112" i="12"/>
  <c r="BO77" i="12"/>
  <c r="BV77" i="12" s="1"/>
  <c r="BZ76" i="12"/>
  <c r="BY76" i="12"/>
  <c r="BT205" i="12"/>
  <c r="BT204" i="12"/>
  <c r="BT202" i="12"/>
  <c r="BT200" i="12"/>
  <c r="BT198" i="12"/>
  <c r="BT195" i="12"/>
  <c r="BT192" i="12"/>
  <c r="BT190" i="12"/>
  <c r="BT187" i="12"/>
  <c r="BT185" i="12"/>
  <c r="BT182" i="12"/>
  <c r="BT179" i="12"/>
  <c r="BT177" i="12"/>
  <c r="BT175" i="12"/>
  <c r="BT172" i="12"/>
  <c r="BT169" i="12"/>
  <c r="BT167" i="12"/>
  <c r="BT165" i="12"/>
  <c r="BT163" i="12"/>
  <c r="BT160" i="12"/>
  <c r="BT158" i="12"/>
  <c r="BT153" i="12"/>
  <c r="BT152" i="12"/>
  <c r="BT69" i="12"/>
  <c r="BT66" i="12"/>
  <c r="BT63" i="12"/>
  <c r="BT61" i="12"/>
  <c r="BT59" i="12"/>
  <c r="BT53" i="12"/>
  <c r="BT208" i="12"/>
  <c r="BT203" i="12"/>
  <c r="BT201" i="12"/>
  <c r="BT199" i="12"/>
  <c r="BT196" i="12"/>
  <c r="BT194" i="12"/>
  <c r="BT191" i="12"/>
  <c r="BT189" i="12"/>
  <c r="BT186" i="12"/>
  <c r="BT183" i="12"/>
  <c r="BT181" i="12"/>
  <c r="BT178" i="12"/>
  <c r="BT176" i="12"/>
  <c r="BT173" i="12"/>
  <c r="BT171" i="12"/>
  <c r="BT168" i="12"/>
  <c r="BT166" i="12"/>
  <c r="BT164" i="12"/>
  <c r="BT161" i="12"/>
  <c r="BT159" i="12"/>
  <c r="BT157" i="12"/>
  <c r="BT62" i="12"/>
  <c r="BT60" i="12"/>
  <c r="BT68" i="12"/>
  <c r="BT65" i="12"/>
  <c r="BT207" i="12"/>
  <c r="BT206" i="12"/>
  <c r="BW121" i="12"/>
  <c r="BS121" i="12"/>
  <c r="BR121" i="12"/>
  <c r="BW104" i="12"/>
  <c r="BS104" i="12"/>
  <c r="BR104" i="12"/>
  <c r="BM134" i="12"/>
  <c r="BF28" i="12"/>
  <c r="BW352" i="11"/>
  <c r="BS352" i="11"/>
  <c r="BR352" i="11"/>
  <c r="BW339" i="11"/>
  <c r="BS339" i="11"/>
  <c r="BR339" i="11"/>
  <c r="BW329" i="11"/>
  <c r="BS329" i="11"/>
  <c r="BR329" i="11"/>
  <c r="BW317" i="11"/>
  <c r="BS317" i="11"/>
  <c r="BR317" i="11"/>
  <c r="BR117" i="12"/>
  <c r="BW117" i="12"/>
  <c r="BS117" i="12"/>
  <c r="BV104" i="12"/>
  <c r="BY100" i="12"/>
  <c r="BZ100" i="12"/>
  <c r="BZ24" i="12"/>
  <c r="BY24" i="12"/>
  <c r="BZ20" i="12"/>
  <c r="BY20" i="12"/>
  <c r="BZ16" i="12"/>
  <c r="BY16" i="12"/>
  <c r="BV362" i="11"/>
  <c r="BV333" i="11"/>
  <c r="BL306" i="12"/>
  <c r="BQ27" i="12"/>
  <c r="BW368" i="11"/>
  <c r="BV358" i="11"/>
  <c r="BX358" i="11"/>
  <c r="BH362" i="11"/>
  <c r="BW332" i="11"/>
  <c r="BS332" i="11"/>
  <c r="BR332" i="11"/>
  <c r="BZ326" i="11"/>
  <c r="BY326" i="11"/>
  <c r="BT320" i="11"/>
  <c r="BT323" i="11"/>
  <c r="BZ312" i="11"/>
  <c r="BY312" i="11"/>
  <c r="BF303" i="11"/>
  <c r="E306" i="11"/>
  <c r="D303" i="11"/>
  <c r="BV291" i="11"/>
  <c r="BW288" i="11"/>
  <c r="BS288" i="11"/>
  <c r="BR288" i="11"/>
  <c r="AG207" i="11"/>
  <c r="S206" i="11"/>
  <c r="Q199" i="11"/>
  <c r="AI198" i="11"/>
  <c r="AG189" i="11"/>
  <c r="S187" i="11"/>
  <c r="M181" i="11"/>
  <c r="Q178" i="11"/>
  <c r="AI177" i="11"/>
  <c r="AC171" i="11"/>
  <c r="AG168" i="11"/>
  <c r="S167" i="11"/>
  <c r="S160" i="11"/>
  <c r="BR110" i="11"/>
  <c r="BW110" i="11"/>
  <c r="BS110" i="11"/>
  <c r="AO79" i="11"/>
  <c r="AO70" i="11"/>
  <c r="AO68" i="11"/>
  <c r="AO65" i="11"/>
  <c r="AO62" i="11"/>
  <c r="AO60" i="11"/>
  <c r="AO77" i="11"/>
  <c r="AO61" i="11"/>
  <c r="AO195" i="11"/>
  <c r="AO185" i="11"/>
  <c r="AO159" i="11"/>
  <c r="AO204" i="11"/>
  <c r="AO160" i="11"/>
  <c r="Y79" i="11"/>
  <c r="Y70" i="11"/>
  <c r="Y68" i="11"/>
  <c r="Y65" i="11"/>
  <c r="Y62" i="11"/>
  <c r="Y60" i="11"/>
  <c r="Y77" i="11"/>
  <c r="Y61" i="11"/>
  <c r="Y204" i="11"/>
  <c r="Y185" i="11"/>
  <c r="Y165" i="11"/>
  <c r="Y160" i="11"/>
  <c r="Y195" i="11"/>
  <c r="Y159" i="11"/>
  <c r="I70" i="11"/>
  <c r="I68" i="11"/>
  <c r="I65" i="11"/>
  <c r="I62" i="11"/>
  <c r="I60" i="11"/>
  <c r="I77" i="11"/>
  <c r="I61" i="11"/>
  <c r="BG74" i="11"/>
  <c r="BG204" i="11" s="1"/>
  <c r="I195" i="11"/>
  <c r="I175" i="11"/>
  <c r="I160" i="11"/>
  <c r="I204" i="11"/>
  <c r="I159" i="11"/>
  <c r="I185" i="11"/>
  <c r="BN214" i="11"/>
  <c r="BX108" i="12"/>
  <c r="BZ34" i="12"/>
  <c r="BY34" i="12"/>
  <c r="BU361" i="11"/>
  <c r="BX361" i="11"/>
  <c r="BW354" i="11"/>
  <c r="BS354" i="11"/>
  <c r="BR354" i="11"/>
  <c r="BW343" i="11"/>
  <c r="BS343" i="11"/>
  <c r="BR343" i="11"/>
  <c r="BW331" i="11"/>
  <c r="BS331" i="11"/>
  <c r="BR331" i="11"/>
  <c r="BV329" i="11"/>
  <c r="BW323" i="11"/>
  <c r="BS323" i="11"/>
  <c r="BR323" i="11"/>
  <c r="BU313" i="11"/>
  <c r="BX313" i="11"/>
  <c r="BV302" i="11"/>
  <c r="BF293" i="11"/>
  <c r="BW294" i="11"/>
  <c r="BS294" i="11"/>
  <c r="BR294" i="11"/>
  <c r="BO293" i="11"/>
  <c r="BV294" i="11"/>
  <c r="BV293" i="11" s="1"/>
  <c r="AG206" i="11"/>
  <c r="M204" i="11"/>
  <c r="Q202" i="11"/>
  <c r="AI201" i="11"/>
  <c r="U200" i="11"/>
  <c r="Y198" i="11"/>
  <c r="AC195" i="11"/>
  <c r="S191" i="11"/>
  <c r="AK190" i="11"/>
  <c r="AO187" i="11"/>
  <c r="I187" i="11"/>
  <c r="M185" i="11"/>
  <c r="Q182" i="11"/>
  <c r="Y177" i="11"/>
  <c r="AC175" i="11"/>
  <c r="AG172" i="11"/>
  <c r="S171" i="11"/>
  <c r="AO167" i="11"/>
  <c r="I167" i="11"/>
  <c r="M165" i="11"/>
  <c r="S163" i="11"/>
  <c r="AI159" i="11"/>
  <c r="S159" i="11"/>
  <c r="AK158" i="11"/>
  <c r="U158" i="11"/>
  <c r="BU82" i="11"/>
  <c r="BX82" i="11"/>
  <c r="AL216" i="11"/>
  <c r="AL198" i="11"/>
  <c r="AH175" i="11"/>
  <c r="AD213" i="11"/>
  <c r="Z200" i="11"/>
  <c r="V216" i="11"/>
  <c r="V198" i="11"/>
  <c r="BI214" i="11"/>
  <c r="BI215" i="11"/>
  <c r="BT215" i="11" s="1"/>
  <c r="J189" i="11"/>
  <c r="BZ39" i="12"/>
  <c r="BY39" i="12"/>
  <c r="BZ26" i="12"/>
  <c r="BY26" i="12"/>
  <c r="BZ12" i="12"/>
  <c r="BY12" i="12"/>
  <c r="BW348" i="11"/>
  <c r="BS348" i="11"/>
  <c r="BR348" i="11"/>
  <c r="BW322" i="11"/>
  <c r="BS322" i="11"/>
  <c r="BR322" i="11"/>
  <c r="BX302" i="11"/>
  <c r="BU302" i="11"/>
  <c r="BH298" i="11"/>
  <c r="BW298" i="11" s="1"/>
  <c r="D292" i="11"/>
  <c r="BF292" i="11"/>
  <c r="BU286" i="11"/>
  <c r="BX286" i="11"/>
  <c r="BO292" i="11"/>
  <c r="BV292" i="11" s="1"/>
  <c r="AE213" i="11"/>
  <c r="BG212" i="11"/>
  <c r="U207" i="11"/>
  <c r="Y205" i="11"/>
  <c r="AC203" i="11"/>
  <c r="O202" i="11"/>
  <c r="AG201" i="11"/>
  <c r="AK199" i="11"/>
  <c r="AO196" i="11"/>
  <c r="I196" i="11"/>
  <c r="M194" i="11"/>
  <c r="AE192" i="11"/>
  <c r="Q191" i="11"/>
  <c r="AI190" i="11"/>
  <c r="U189" i="11"/>
  <c r="Y186" i="11"/>
  <c r="O182" i="11"/>
  <c r="AG181" i="11"/>
  <c r="S179" i="11"/>
  <c r="AK178" i="11"/>
  <c r="AO176" i="11"/>
  <c r="I176" i="11"/>
  <c r="AE172" i="11"/>
  <c r="Q171" i="11"/>
  <c r="U168" i="11"/>
  <c r="Y166" i="11"/>
  <c r="Q163" i="11"/>
  <c r="BU145" i="11"/>
  <c r="BX145" i="11"/>
  <c r="BG104" i="11"/>
  <c r="BG179" i="11" s="1"/>
  <c r="I179" i="11"/>
  <c r="AQ79" i="11"/>
  <c r="AQ70" i="11"/>
  <c r="AQ77" i="11"/>
  <c r="AQ136" i="11" s="1"/>
  <c r="AA61" i="11"/>
  <c r="AA59" i="11"/>
  <c r="AA79" i="11"/>
  <c r="AA70" i="11"/>
  <c r="AA68" i="11"/>
  <c r="AA65" i="11"/>
  <c r="AA62" i="11"/>
  <c r="AA60" i="11"/>
  <c r="AA213" i="11"/>
  <c r="AA194" i="11"/>
  <c r="AA207" i="11"/>
  <c r="AA168" i="11"/>
  <c r="AA203" i="11"/>
  <c r="AA77" i="11"/>
  <c r="AA178" i="11"/>
  <c r="BK74" i="11"/>
  <c r="AA199" i="11"/>
  <c r="K61" i="11"/>
  <c r="K59" i="11"/>
  <c r="K70" i="11"/>
  <c r="K68" i="11"/>
  <c r="K65" i="11"/>
  <c r="K62" i="11"/>
  <c r="K60" i="11"/>
  <c r="K203" i="11"/>
  <c r="K213" i="11"/>
  <c r="K199" i="11"/>
  <c r="K194" i="11"/>
  <c r="K77" i="11"/>
  <c r="K207" i="11"/>
  <c r="K168" i="11"/>
  <c r="AO213" i="11"/>
  <c r="Y213" i="11"/>
  <c r="I213" i="11"/>
  <c r="AY136" i="12"/>
  <c r="BN77" i="12"/>
  <c r="AM136" i="12"/>
  <c r="AI136" i="12"/>
  <c r="BM77" i="12"/>
  <c r="BL77" i="12"/>
  <c r="AE136" i="12"/>
  <c r="BJ79" i="12"/>
  <c r="BJ70" i="12"/>
  <c r="S136" i="12"/>
  <c r="O136" i="12"/>
  <c r="G136" i="12"/>
  <c r="BX368" i="11"/>
  <c r="BT321" i="11"/>
  <c r="BW313" i="11"/>
  <c r="BS313" i="11"/>
  <c r="BR313" i="11"/>
  <c r="BV132" i="11"/>
  <c r="BW124" i="11"/>
  <c r="BS124" i="11"/>
  <c r="BR124" i="11"/>
  <c r="BZ120" i="11"/>
  <c r="BY120" i="11"/>
  <c r="BU121" i="11"/>
  <c r="BX121" i="11"/>
  <c r="BJ117" i="11"/>
  <c r="BP108" i="11"/>
  <c r="BV108" i="11" s="1"/>
  <c r="AR134" i="11"/>
  <c r="BO134" i="11" s="1"/>
  <c r="BV134" i="11" s="1"/>
  <c r="AI213" i="11"/>
  <c r="S213" i="11"/>
  <c r="BI213" i="11" s="1"/>
  <c r="BT56" i="11"/>
  <c r="BQ47" i="11"/>
  <c r="BT212" i="10"/>
  <c r="F207" i="10"/>
  <c r="F199" i="10"/>
  <c r="AL189" i="10"/>
  <c r="F189" i="10"/>
  <c r="F178" i="10"/>
  <c r="F168" i="10"/>
  <c r="F159" i="10"/>
  <c r="BX119" i="10"/>
  <c r="BU119" i="10"/>
  <c r="BZ358" i="9"/>
  <c r="BY358" i="9"/>
  <c r="BZ349" i="9"/>
  <c r="BY349" i="9"/>
  <c r="BZ331" i="9"/>
  <c r="BY331" i="9"/>
  <c r="BZ319" i="9"/>
  <c r="BY319" i="9"/>
  <c r="BZ291" i="9"/>
  <c r="BY291" i="9"/>
  <c r="BW344" i="11"/>
  <c r="BX321" i="11"/>
  <c r="AA189" i="11"/>
  <c r="BW129" i="11"/>
  <c r="BS129" i="11"/>
  <c r="BR129" i="11"/>
  <c r="BT116" i="11"/>
  <c r="BW48" i="11"/>
  <c r="BS48" i="11"/>
  <c r="BR48" i="11"/>
  <c r="BN213" i="10"/>
  <c r="BG212" i="10"/>
  <c r="AI204" i="10"/>
  <c r="S204" i="10"/>
  <c r="AO201" i="10"/>
  <c r="Y201" i="10"/>
  <c r="I201" i="10"/>
  <c r="AI195" i="10"/>
  <c r="S195" i="10"/>
  <c r="AO191" i="10"/>
  <c r="Y191" i="10"/>
  <c r="I191" i="10"/>
  <c r="M189" i="10"/>
  <c r="AI185" i="10"/>
  <c r="S185" i="10"/>
  <c r="AO181" i="10"/>
  <c r="Y181" i="10"/>
  <c r="I181" i="10"/>
  <c r="AI175" i="10"/>
  <c r="S175" i="10"/>
  <c r="AO171" i="10"/>
  <c r="I171" i="10"/>
  <c r="AI165" i="10"/>
  <c r="S165" i="10"/>
  <c r="W163" i="10"/>
  <c r="AO161" i="10"/>
  <c r="Y161" i="10"/>
  <c r="BM98" i="10"/>
  <c r="AI173" i="10"/>
  <c r="BT82" i="10"/>
  <c r="BG47" i="10"/>
  <c r="BZ302" i="9"/>
  <c r="BY302" i="9"/>
  <c r="BZ284" i="9"/>
  <c r="BY284" i="9"/>
  <c r="BU317" i="11"/>
  <c r="BX317" i="11"/>
  <c r="BT317" i="11"/>
  <c r="BU293" i="11"/>
  <c r="I190" i="11"/>
  <c r="BX146" i="11"/>
  <c r="BU146" i="11"/>
  <c r="BV129" i="11"/>
  <c r="BV117" i="11"/>
  <c r="BG100" i="11"/>
  <c r="BW100" i="11" s="1"/>
  <c r="BU96" i="11"/>
  <c r="BX96" i="11"/>
  <c r="BU92" i="11"/>
  <c r="BX92" i="11"/>
  <c r="AH77" i="11"/>
  <c r="AH61" i="11"/>
  <c r="AH59" i="11"/>
  <c r="AH70" i="11"/>
  <c r="AH65" i="11"/>
  <c r="AH60" i="11"/>
  <c r="AH62" i="11"/>
  <c r="AH79" i="11"/>
  <c r="AH68" i="11"/>
  <c r="BK47" i="11"/>
  <c r="Z70" i="11"/>
  <c r="BO15" i="11"/>
  <c r="BV15" i="11" s="1"/>
  <c r="AR27" i="11"/>
  <c r="BT362" i="10"/>
  <c r="BV350" i="10"/>
  <c r="BT333" i="10"/>
  <c r="BT323" i="10"/>
  <c r="BU302" i="10"/>
  <c r="BX302" i="10"/>
  <c r="BQ293" i="10"/>
  <c r="F208" i="10"/>
  <c r="F200" i="10"/>
  <c r="J198" i="10"/>
  <c r="F190" i="10"/>
  <c r="F179" i="10"/>
  <c r="J177" i="10"/>
  <c r="AD175" i="10"/>
  <c r="BU146" i="10"/>
  <c r="BX146" i="10"/>
  <c r="BH112" i="10"/>
  <c r="BH187" i="10" s="1"/>
  <c r="M187" i="10"/>
  <c r="BT98" i="10"/>
  <c r="D81" i="10"/>
  <c r="AQ79" i="10"/>
  <c r="AQ70" i="10"/>
  <c r="AQ77" i="10"/>
  <c r="AQ136" i="10" s="1"/>
  <c r="AA61" i="10"/>
  <c r="AA79" i="10"/>
  <c r="AA70" i="10"/>
  <c r="AA186" i="10"/>
  <c r="AA176" i="10"/>
  <c r="AA166" i="10"/>
  <c r="AA194" i="10"/>
  <c r="AA77" i="10"/>
  <c r="BK77" i="10" s="1"/>
  <c r="AA191" i="10"/>
  <c r="AA171" i="10"/>
  <c r="AA199" i="10"/>
  <c r="AA178" i="10"/>
  <c r="AA207" i="10"/>
  <c r="AA189" i="10"/>
  <c r="AA168" i="10"/>
  <c r="K61" i="10"/>
  <c r="K70" i="10"/>
  <c r="K186" i="10"/>
  <c r="K176" i="10"/>
  <c r="K166" i="10"/>
  <c r="K194" i="10"/>
  <c r="K77" i="10"/>
  <c r="K191" i="10"/>
  <c r="K171" i="10"/>
  <c r="K199" i="10"/>
  <c r="K207" i="10"/>
  <c r="K168" i="10"/>
  <c r="AM68" i="10"/>
  <c r="W68" i="10"/>
  <c r="G68" i="10"/>
  <c r="AA65" i="10"/>
  <c r="K65" i="10"/>
  <c r="AE62" i="10"/>
  <c r="O62" i="10"/>
  <c r="AI60" i="10"/>
  <c r="S60" i="10"/>
  <c r="BV7" i="10"/>
  <c r="BL333" i="11"/>
  <c r="BR103" i="11"/>
  <c r="BS103" i="11"/>
  <c r="BW103" i="11"/>
  <c r="AA173" i="11"/>
  <c r="T59" i="11"/>
  <c r="BX48" i="11"/>
  <c r="BU45" i="11"/>
  <c r="BX45" i="11"/>
  <c r="R306" i="11"/>
  <c r="BI303" i="11"/>
  <c r="BJ303" i="11"/>
  <c r="BM292" i="11"/>
  <c r="AC172" i="11"/>
  <c r="O171" i="11"/>
  <c r="BW85" i="11"/>
  <c r="AK157" i="11"/>
  <c r="Q157" i="11"/>
  <c r="BQ213" i="11"/>
  <c r="BQ216" i="11"/>
  <c r="BP206" i="11"/>
  <c r="BP202" i="11"/>
  <c r="BP198" i="11"/>
  <c r="BP192" i="11"/>
  <c r="BP187" i="11"/>
  <c r="BP182" i="11"/>
  <c r="BP177" i="11"/>
  <c r="BP172" i="11"/>
  <c r="BP167" i="11"/>
  <c r="BP161" i="11"/>
  <c r="BP160" i="11"/>
  <c r="BP152" i="11"/>
  <c r="BP69" i="11"/>
  <c r="BP66" i="11"/>
  <c r="BP63" i="11"/>
  <c r="BP61" i="11"/>
  <c r="BP59" i="11"/>
  <c r="BP205" i="11"/>
  <c r="BP201" i="11"/>
  <c r="BP196" i="11"/>
  <c r="BP191" i="11"/>
  <c r="BP186" i="11"/>
  <c r="BP181" i="11"/>
  <c r="BP176" i="11"/>
  <c r="BP171" i="11"/>
  <c r="BP166" i="11"/>
  <c r="BP163" i="11"/>
  <c r="BP159" i="11"/>
  <c r="BP157" i="11"/>
  <c r="BP208" i="11"/>
  <c r="BP204" i="11"/>
  <c r="BP200" i="11"/>
  <c r="BP195" i="11"/>
  <c r="BP190" i="11"/>
  <c r="BP185" i="11"/>
  <c r="BP179" i="11"/>
  <c r="BP175" i="11"/>
  <c r="BP169" i="11"/>
  <c r="BP165" i="11"/>
  <c r="BP68" i="11"/>
  <c r="BP65" i="11"/>
  <c r="BP62" i="11"/>
  <c r="BP60" i="11"/>
  <c r="BP207" i="11"/>
  <c r="BP189" i="11"/>
  <c r="BP168" i="11"/>
  <c r="BP153" i="11"/>
  <c r="BP203" i="11"/>
  <c r="BP183" i="11"/>
  <c r="BP164" i="11"/>
  <c r="BP199" i="11"/>
  <c r="BP178" i="11"/>
  <c r="BP53" i="11"/>
  <c r="BP173" i="11"/>
  <c r="BP158" i="11"/>
  <c r="BP194" i="11"/>
  <c r="BP212" i="11"/>
  <c r="BO214" i="11"/>
  <c r="AN79" i="11"/>
  <c r="AN70" i="11"/>
  <c r="AN77" i="11"/>
  <c r="AN160" i="11"/>
  <c r="AN172" i="11"/>
  <c r="AN182" i="11"/>
  <c r="AN192" i="11"/>
  <c r="AN202" i="11"/>
  <c r="AN213" i="11"/>
  <c r="AN166" i="11"/>
  <c r="AN176" i="11"/>
  <c r="AN186" i="11"/>
  <c r="AN196" i="11"/>
  <c r="AN205" i="11"/>
  <c r="AJ158" i="11"/>
  <c r="AJ68" i="11"/>
  <c r="AJ163" i="11"/>
  <c r="AJ172" i="11"/>
  <c r="AJ182" i="11"/>
  <c r="AJ192" i="11"/>
  <c r="AJ202" i="11"/>
  <c r="AJ213" i="11"/>
  <c r="AJ166" i="11"/>
  <c r="AJ176" i="11"/>
  <c r="AJ186" i="11"/>
  <c r="AJ196" i="11"/>
  <c r="AF62" i="11"/>
  <c r="AF157" i="11"/>
  <c r="AF179" i="11"/>
  <c r="AF190" i="11"/>
  <c r="AF200" i="11"/>
  <c r="AF173" i="11"/>
  <c r="AF194" i="11"/>
  <c r="AF203" i="11"/>
  <c r="AB68" i="11"/>
  <c r="AB159" i="11"/>
  <c r="AB172" i="11"/>
  <c r="AB182" i="11"/>
  <c r="AB192" i="11"/>
  <c r="AB202" i="11"/>
  <c r="AB213" i="11"/>
  <c r="AB166" i="11"/>
  <c r="AB176" i="11"/>
  <c r="AB186" i="11"/>
  <c r="AB196" i="11"/>
  <c r="X62" i="11"/>
  <c r="X163" i="11"/>
  <c r="X165" i="11"/>
  <c r="X175" i="11"/>
  <c r="X185" i="11"/>
  <c r="X195" i="11"/>
  <c r="X204" i="11"/>
  <c r="X168" i="11"/>
  <c r="X178" i="11"/>
  <c r="X189" i="11"/>
  <c r="X199" i="11"/>
  <c r="X207" i="11"/>
  <c r="BT73" i="11"/>
  <c r="T62" i="11"/>
  <c r="T157" i="11"/>
  <c r="T167" i="11"/>
  <c r="T177" i="11"/>
  <c r="T187" i="11"/>
  <c r="T198" i="11"/>
  <c r="T206" i="11"/>
  <c r="T161" i="11"/>
  <c r="T171" i="11"/>
  <c r="T181" i="11"/>
  <c r="T191" i="11"/>
  <c r="T201" i="11"/>
  <c r="P68" i="11"/>
  <c r="P165" i="11"/>
  <c r="P175" i="11"/>
  <c r="P185" i="11"/>
  <c r="P195" i="11"/>
  <c r="P204" i="11"/>
  <c r="P168" i="11"/>
  <c r="P178" i="11"/>
  <c r="P189" i="11"/>
  <c r="P199" i="11"/>
  <c r="L167" i="11"/>
  <c r="L177" i="11"/>
  <c r="L187" i="11"/>
  <c r="L198" i="11"/>
  <c r="L206" i="11"/>
  <c r="L171" i="11"/>
  <c r="L181" i="11"/>
  <c r="L191" i="11"/>
  <c r="L201" i="11"/>
  <c r="H70" i="11"/>
  <c r="H77" i="11"/>
  <c r="H160" i="11"/>
  <c r="H172" i="11"/>
  <c r="H192" i="11"/>
  <c r="H202" i="11"/>
  <c r="H213" i="11"/>
  <c r="H166" i="11"/>
  <c r="H176" i="11"/>
  <c r="H186" i="11"/>
  <c r="H196" i="11"/>
  <c r="H205" i="11"/>
  <c r="BR40" i="11"/>
  <c r="BW289" i="11"/>
  <c r="BS289" i="11"/>
  <c r="BR289" i="11"/>
  <c r="O191" i="11"/>
  <c r="BX56" i="11"/>
  <c r="BU51" i="11"/>
  <c r="BX51" i="11"/>
  <c r="BT43" i="11"/>
  <c r="BV34" i="11"/>
  <c r="BZ33" i="11"/>
  <c r="BY33" i="11"/>
  <c r="BW132" i="11"/>
  <c r="BS132" i="11"/>
  <c r="BR132" i="11"/>
  <c r="BW128" i="11"/>
  <c r="BS128" i="11"/>
  <c r="BR128" i="11"/>
  <c r="AE160" i="11"/>
  <c r="AC159" i="11"/>
  <c r="BS55" i="11"/>
  <c r="BW49" i="11"/>
  <c r="BS49" i="11"/>
  <c r="BR49" i="11"/>
  <c r="BS44" i="11"/>
  <c r="BU34" i="11"/>
  <c r="BX34" i="11"/>
  <c r="D47" i="11"/>
  <c r="BW17" i="11"/>
  <c r="BS17" i="11"/>
  <c r="BR17" i="11"/>
  <c r="BV8" i="11"/>
  <c r="AS27" i="11"/>
  <c r="AS28" i="11" s="1"/>
  <c r="AC27" i="11"/>
  <c r="M27" i="11"/>
  <c r="M59" i="11" s="1"/>
  <c r="M6" i="11"/>
  <c r="BH15" i="11"/>
  <c r="BV369" i="10"/>
  <c r="BT361" i="10"/>
  <c r="BU358" i="10"/>
  <c r="BX358" i="10"/>
  <c r="BU321" i="10"/>
  <c r="BX321" i="10"/>
  <c r="D298" i="10"/>
  <c r="BX298" i="10"/>
  <c r="BU298" i="10"/>
  <c r="AI201" i="10"/>
  <c r="D146" i="10"/>
  <c r="BW132" i="10"/>
  <c r="BS132" i="10"/>
  <c r="BR132" i="10"/>
  <c r="BW129" i="10"/>
  <c r="BS129" i="10"/>
  <c r="BR129" i="10"/>
  <c r="BW126" i="10"/>
  <c r="BS126" i="10"/>
  <c r="BR126" i="10"/>
  <c r="BW115" i="10"/>
  <c r="BS115" i="10"/>
  <c r="BR115" i="10"/>
  <c r="BJ112" i="10"/>
  <c r="BJ187" i="10" s="1"/>
  <c r="D112" i="10"/>
  <c r="D113" i="10" s="1"/>
  <c r="BX102" i="10"/>
  <c r="L104" i="10"/>
  <c r="L179" i="10" s="1"/>
  <c r="BZ92" i="10"/>
  <c r="BY92" i="10"/>
  <c r="AZ134" i="10"/>
  <c r="BQ134" i="10" s="1"/>
  <c r="T59" i="10"/>
  <c r="BV46" i="10"/>
  <c r="BW40" i="10"/>
  <c r="BS40" i="10"/>
  <c r="BR40" i="10"/>
  <c r="BV38" i="10"/>
  <c r="BH47" i="10"/>
  <c r="BU36" i="10"/>
  <c r="BX36" i="10"/>
  <c r="BT24" i="10"/>
  <c r="BT16" i="10"/>
  <c r="BV10" i="10"/>
  <c r="BV362" i="9"/>
  <c r="BW350" i="9"/>
  <c r="BS350" i="9"/>
  <c r="BR350" i="9"/>
  <c r="BT337" i="9"/>
  <c r="BY332" i="9"/>
  <c r="BZ332" i="9"/>
  <c r="BV292" i="9"/>
  <c r="BR25" i="11"/>
  <c r="BU24" i="11"/>
  <c r="BX24" i="11"/>
  <c r="BV20" i="11"/>
  <c r="AZ28" i="11"/>
  <c r="BN350" i="10"/>
  <c r="BX350" i="10" s="1"/>
  <c r="BW339" i="10"/>
  <c r="BS339" i="10"/>
  <c r="BR339" i="10"/>
  <c r="BN333" i="10"/>
  <c r="BT298" i="10"/>
  <c r="BH293" i="10"/>
  <c r="BR288" i="10"/>
  <c r="BW288" i="10"/>
  <c r="BS288" i="10"/>
  <c r="BT285" i="10"/>
  <c r="BJ292" i="10"/>
  <c r="AI199" i="10"/>
  <c r="AM157" i="10"/>
  <c r="BU127" i="10"/>
  <c r="BX127" i="10"/>
  <c r="BV104" i="10"/>
  <c r="S173" i="10"/>
  <c r="BW84" i="10"/>
  <c r="BS84" i="10"/>
  <c r="BR84" i="10"/>
  <c r="BI206" i="10"/>
  <c r="BI204" i="10"/>
  <c r="BI202" i="10"/>
  <c r="BI200" i="10"/>
  <c r="BI198" i="10"/>
  <c r="BI195" i="10"/>
  <c r="BI192" i="10"/>
  <c r="BI190" i="10"/>
  <c r="BI187" i="10"/>
  <c r="BI185" i="10"/>
  <c r="BI182" i="10"/>
  <c r="BI177" i="10"/>
  <c r="BI175" i="10"/>
  <c r="BI172" i="10"/>
  <c r="BI167" i="10"/>
  <c r="BI165" i="10"/>
  <c r="BI160" i="10"/>
  <c r="BI158" i="10"/>
  <c r="BT73" i="10"/>
  <c r="BI68" i="10"/>
  <c r="BI65" i="10"/>
  <c r="BI62" i="10"/>
  <c r="BI60" i="10"/>
  <c r="BI207" i="10"/>
  <c r="BI205" i="10"/>
  <c r="BI203" i="10"/>
  <c r="BI201" i="10"/>
  <c r="BI199" i="10"/>
  <c r="BI196" i="10"/>
  <c r="BI194" i="10"/>
  <c r="BI191" i="10"/>
  <c r="BI189" i="10"/>
  <c r="BI186" i="10"/>
  <c r="BI178" i="10"/>
  <c r="BI176" i="10"/>
  <c r="BI173" i="10"/>
  <c r="BI171" i="10"/>
  <c r="BI168" i="10"/>
  <c r="BI166" i="10"/>
  <c r="BI164" i="10"/>
  <c r="BI161" i="10"/>
  <c r="BI159" i="10"/>
  <c r="BI157" i="10"/>
  <c r="BI61" i="10"/>
  <c r="BV50" i="10"/>
  <c r="BT38" i="10"/>
  <c r="BW33" i="10"/>
  <c r="BS33" i="10"/>
  <c r="BR33" i="10"/>
  <c r="BW24" i="10"/>
  <c r="BS24" i="10"/>
  <c r="BR24" i="10"/>
  <c r="BW19" i="10"/>
  <c r="BS19" i="10"/>
  <c r="BR19" i="10"/>
  <c r="AZ28" i="10"/>
  <c r="AV28" i="10"/>
  <c r="AR28" i="10"/>
  <c r="BO28" i="10" s="1"/>
  <c r="BO27" i="10"/>
  <c r="AB28" i="10"/>
  <c r="AB53" i="10"/>
  <c r="L28" i="10"/>
  <c r="L53" i="10"/>
  <c r="BW5" i="10"/>
  <c r="BS5" i="10"/>
  <c r="BR5" i="10"/>
  <c r="BW327" i="9"/>
  <c r="BS327" i="9"/>
  <c r="BR327" i="9"/>
  <c r="BW22" i="11"/>
  <c r="BS22" i="11"/>
  <c r="BR22" i="11"/>
  <c r="BW21" i="11"/>
  <c r="O27" i="11"/>
  <c r="BV9" i="11"/>
  <c r="BW358" i="10"/>
  <c r="BS358" i="10"/>
  <c r="BR358" i="10"/>
  <c r="BX354" i="10"/>
  <c r="BU343" i="10"/>
  <c r="BX331" i="10"/>
  <c r="BW323" i="10"/>
  <c r="BS323" i="10"/>
  <c r="BR323" i="10"/>
  <c r="BW321" i="10"/>
  <c r="BS321" i="10"/>
  <c r="BR321" i="10"/>
  <c r="BU323" i="10"/>
  <c r="BX323" i="10"/>
  <c r="BV313" i="10"/>
  <c r="BP303" i="10"/>
  <c r="BT296" i="10"/>
  <c r="BR285" i="10"/>
  <c r="BG292" i="10"/>
  <c r="I206" i="10"/>
  <c r="S157" i="10"/>
  <c r="BX129" i="10"/>
  <c r="BV84" i="10"/>
  <c r="BD79" i="10"/>
  <c r="BD70" i="10"/>
  <c r="BD77" i="10"/>
  <c r="BD136" i="10" s="1"/>
  <c r="AZ79" i="10"/>
  <c r="BQ74" i="10"/>
  <c r="AZ70" i="10"/>
  <c r="AZ77" i="10"/>
  <c r="AV79" i="10"/>
  <c r="AV70" i="10"/>
  <c r="AV77" i="10"/>
  <c r="BP74" i="10"/>
  <c r="BO216" i="10"/>
  <c r="BV216" i="10" s="1"/>
  <c r="BO215" i="10"/>
  <c r="BV215" i="10" s="1"/>
  <c r="AN164" i="10"/>
  <c r="AN173" i="10"/>
  <c r="AN194" i="10"/>
  <c r="AN203" i="10"/>
  <c r="AN65" i="10"/>
  <c r="AN165" i="10"/>
  <c r="AN175" i="10"/>
  <c r="AN185" i="10"/>
  <c r="AN195" i="10"/>
  <c r="AN204" i="10"/>
  <c r="AJ164" i="10"/>
  <c r="AJ173" i="10"/>
  <c r="AJ194" i="10"/>
  <c r="AJ203" i="10"/>
  <c r="AJ65" i="10"/>
  <c r="AJ165" i="10"/>
  <c r="AJ175" i="10"/>
  <c r="AJ185" i="10"/>
  <c r="AJ195" i="10"/>
  <c r="AJ204" i="10"/>
  <c r="AF164" i="10"/>
  <c r="AF173" i="10"/>
  <c r="AF194" i="10"/>
  <c r="AF203" i="10"/>
  <c r="AF65" i="10"/>
  <c r="AF165" i="10"/>
  <c r="AF175" i="10"/>
  <c r="AF185" i="10"/>
  <c r="AF195" i="10"/>
  <c r="AF204" i="10"/>
  <c r="AB164" i="10"/>
  <c r="AB173" i="10"/>
  <c r="AB194" i="10"/>
  <c r="AB203" i="10"/>
  <c r="AB65" i="10"/>
  <c r="AB165" i="10"/>
  <c r="AB175" i="10"/>
  <c r="AB185" i="10"/>
  <c r="AB195" i="10"/>
  <c r="AB204" i="10"/>
  <c r="X164" i="10"/>
  <c r="X173" i="10"/>
  <c r="X194" i="10"/>
  <c r="X203" i="10"/>
  <c r="X65" i="10"/>
  <c r="X165" i="10"/>
  <c r="X175" i="10"/>
  <c r="X185" i="10"/>
  <c r="X195" i="10"/>
  <c r="X204" i="10"/>
  <c r="T164" i="10"/>
  <c r="T173" i="10"/>
  <c r="T194" i="10"/>
  <c r="T203" i="10"/>
  <c r="T65" i="10"/>
  <c r="T165" i="10"/>
  <c r="T175" i="10"/>
  <c r="T185" i="10"/>
  <c r="T195" i="10"/>
  <c r="T204" i="10"/>
  <c r="P164" i="10"/>
  <c r="P173" i="10"/>
  <c r="P194" i="10"/>
  <c r="P203" i="10"/>
  <c r="P65" i="10"/>
  <c r="P165" i="10"/>
  <c r="P175" i="10"/>
  <c r="P185" i="10"/>
  <c r="P195" i="10"/>
  <c r="L164" i="10"/>
  <c r="L173" i="10"/>
  <c r="L194" i="10"/>
  <c r="L203" i="10"/>
  <c r="L65" i="10"/>
  <c r="L165" i="10"/>
  <c r="L175" i="10"/>
  <c r="L185" i="10"/>
  <c r="L195" i="10"/>
  <c r="L204" i="10"/>
  <c r="H164" i="10"/>
  <c r="H173" i="10"/>
  <c r="H194" i="10"/>
  <c r="H203" i="10"/>
  <c r="H65" i="10"/>
  <c r="H165" i="10"/>
  <c r="H175" i="10"/>
  <c r="H185" i="10"/>
  <c r="H195" i="10"/>
  <c r="BU54" i="10"/>
  <c r="BX54" i="10"/>
  <c r="BW51" i="10"/>
  <c r="BW36" i="10"/>
  <c r="BS36" i="10"/>
  <c r="BR36" i="10"/>
  <c r="BU25" i="10"/>
  <c r="BX25" i="10"/>
  <c r="BW21" i="10"/>
  <c r="BS21" i="10"/>
  <c r="BR21" i="10"/>
  <c r="BV19" i="10"/>
  <c r="BH15" i="10"/>
  <c r="M6" i="10"/>
  <c r="M27" i="10"/>
  <c r="M59" i="10" s="1"/>
  <c r="BT13" i="10"/>
  <c r="BW8" i="10"/>
  <c r="BS8" i="10"/>
  <c r="BR8" i="10"/>
  <c r="AQ27" i="10"/>
  <c r="AQ28" i="10" s="1"/>
  <c r="AA27" i="10"/>
  <c r="AA59" i="10" s="1"/>
  <c r="K27" i="10"/>
  <c r="K59" i="10" s="1"/>
  <c r="BT362" i="9"/>
  <c r="BY353" i="9"/>
  <c r="BZ353" i="9"/>
  <c r="R306" i="9"/>
  <c r="BI303" i="9"/>
  <c r="BT303" i="9" s="1"/>
  <c r="BZ296" i="9"/>
  <c r="BY296" i="9"/>
  <c r="BW18" i="11"/>
  <c r="BS18" i="11"/>
  <c r="BR18" i="11"/>
  <c r="AD28" i="11"/>
  <c r="AD53" i="11"/>
  <c r="BK27" i="11"/>
  <c r="Z28" i="11"/>
  <c r="Z53" i="11"/>
  <c r="V28" i="11"/>
  <c r="V53" i="11"/>
  <c r="R28" i="11"/>
  <c r="R53" i="11"/>
  <c r="BF369" i="10"/>
  <c r="D369" i="10"/>
  <c r="BG362" i="10"/>
  <c r="BW352" i="10"/>
  <c r="BS352" i="10"/>
  <c r="BR352" i="10"/>
  <c r="BX341" i="10"/>
  <c r="BZ320" i="10"/>
  <c r="BY320" i="10"/>
  <c r="BH306" i="10"/>
  <c r="BH303" i="10"/>
  <c r="BN306" i="10"/>
  <c r="BX303" i="10"/>
  <c r="BU303" i="10"/>
  <c r="BP293" i="10"/>
  <c r="G28" i="11"/>
  <c r="G53" i="11"/>
  <c r="BX330" i="10"/>
  <c r="S203" i="10"/>
  <c r="K205" i="10"/>
  <c r="BR93" i="10"/>
  <c r="BM86" i="10"/>
  <c r="BX86" i="10" s="1"/>
  <c r="AI161" i="10"/>
  <c r="AW134" i="10"/>
  <c r="BP86" i="10"/>
  <c r="BL168" i="10"/>
  <c r="BL191" i="10"/>
  <c r="BL175" i="10"/>
  <c r="BL185" i="10"/>
  <c r="BL195" i="10"/>
  <c r="BV34" i="10"/>
  <c r="BX10" i="10"/>
  <c r="BY325" i="9"/>
  <c r="BZ325" i="9"/>
  <c r="BW293" i="9"/>
  <c r="BY285" i="9"/>
  <c r="BZ285" i="9"/>
  <c r="BU214" i="9"/>
  <c r="BX214" i="9"/>
  <c r="BZ131" i="9"/>
  <c r="BY131" i="9"/>
  <c r="BX337" i="10"/>
  <c r="BV291" i="10"/>
  <c r="BL176" i="10"/>
  <c r="S207" i="10"/>
  <c r="BT100" i="10"/>
  <c r="N77" i="10"/>
  <c r="N61" i="10"/>
  <c r="N59" i="10"/>
  <c r="N70" i="10"/>
  <c r="N65" i="10"/>
  <c r="N60" i="10"/>
  <c r="N62" i="10"/>
  <c r="N68" i="10"/>
  <c r="AH77" i="10"/>
  <c r="AH61" i="10"/>
  <c r="AH59" i="10"/>
  <c r="AH70" i="10"/>
  <c r="AH65" i="10"/>
  <c r="AH60" i="10"/>
  <c r="AH79" i="10"/>
  <c r="AH68" i="10"/>
  <c r="AH62" i="10"/>
  <c r="AL77" i="10"/>
  <c r="AL61" i="10"/>
  <c r="AL59" i="10"/>
  <c r="AL79" i="10"/>
  <c r="AL68" i="10"/>
  <c r="AL62" i="10"/>
  <c r="AL70" i="10"/>
  <c r="AL60" i="10"/>
  <c r="AL65" i="10"/>
  <c r="Q79" i="10"/>
  <c r="Q70" i="10"/>
  <c r="Q68" i="10"/>
  <c r="Q65" i="10"/>
  <c r="Q62" i="10"/>
  <c r="Q60" i="10"/>
  <c r="Q77" i="10"/>
  <c r="Q61" i="10"/>
  <c r="Q59" i="10"/>
  <c r="Q177" i="10"/>
  <c r="Q167" i="10"/>
  <c r="Q195" i="10"/>
  <c r="Q185" i="10"/>
  <c r="Q165" i="10"/>
  <c r="Q213" i="10"/>
  <c r="Q172" i="10"/>
  <c r="Q160" i="10"/>
  <c r="Q190" i="10"/>
  <c r="AG79" i="10"/>
  <c r="AG70" i="10"/>
  <c r="AG68" i="10"/>
  <c r="AG65" i="10"/>
  <c r="AG62" i="10"/>
  <c r="AG60" i="10"/>
  <c r="AG77" i="10"/>
  <c r="AG61" i="10"/>
  <c r="AG59" i="10"/>
  <c r="AG177" i="10"/>
  <c r="AG167" i="10"/>
  <c r="AG195" i="10"/>
  <c r="AG185" i="10"/>
  <c r="AG165" i="10"/>
  <c r="AG213" i="10"/>
  <c r="BL213" i="10" s="1"/>
  <c r="AG172" i="10"/>
  <c r="AG160" i="10"/>
  <c r="AG190" i="10"/>
  <c r="AW79" i="10"/>
  <c r="AW70" i="10"/>
  <c r="AW77" i="10"/>
  <c r="AW136" i="10" s="1"/>
  <c r="BX31" i="10"/>
  <c r="BX24" i="10"/>
  <c r="BR10" i="10"/>
  <c r="AL28" i="10"/>
  <c r="AL53" i="10"/>
  <c r="F28" i="10"/>
  <c r="F53" i="10"/>
  <c r="BZ362" i="9"/>
  <c r="BY362" i="9"/>
  <c r="BY313" i="9"/>
  <c r="BZ313" i="9"/>
  <c r="BU216" i="9"/>
  <c r="BX216" i="9"/>
  <c r="AA203" i="10"/>
  <c r="BW127" i="10"/>
  <c r="BS127" i="10"/>
  <c r="BR127" i="10"/>
  <c r="AG202" i="10"/>
  <c r="Q202" i="10"/>
  <c r="BX97" i="10"/>
  <c r="AA157" i="10"/>
  <c r="BL47" i="10"/>
  <c r="BZ43" i="10"/>
  <c r="BY43" i="10"/>
  <c r="Y27" i="10"/>
  <c r="AG28" i="10"/>
  <c r="AG53" i="10"/>
  <c r="U28" i="10"/>
  <c r="U53" i="10"/>
  <c r="C272" i="9"/>
  <c r="D135" i="9"/>
  <c r="BY126" i="9"/>
  <c r="BZ126" i="9"/>
  <c r="K28" i="11"/>
  <c r="K53" i="11"/>
  <c r="BG98" i="10"/>
  <c r="BG173" i="10" s="1"/>
  <c r="W134" i="10"/>
  <c r="W161" i="10"/>
  <c r="BT84" i="10"/>
  <c r="AC158" i="10"/>
  <c r="M158" i="10"/>
  <c r="BX49" i="10"/>
  <c r="BW38" i="10"/>
  <c r="BS38" i="10"/>
  <c r="BR38" i="10"/>
  <c r="BY330" i="9"/>
  <c r="BZ330" i="9"/>
  <c r="BZ116" i="9"/>
  <c r="BY116" i="9"/>
  <c r="BZ100" i="9"/>
  <c r="BY100" i="9"/>
  <c r="AV79" i="9"/>
  <c r="AV70" i="9"/>
  <c r="AV77" i="9"/>
  <c r="BP74" i="9"/>
  <c r="AF79" i="9"/>
  <c r="AF70" i="9"/>
  <c r="AF77" i="9"/>
  <c r="AF136" i="9" s="1"/>
  <c r="P79" i="9"/>
  <c r="P70" i="9"/>
  <c r="P77" i="9"/>
  <c r="P136" i="9" s="1"/>
  <c r="BS208" i="9"/>
  <c r="BS206" i="9"/>
  <c r="BS204" i="9"/>
  <c r="BS202" i="9"/>
  <c r="BS200" i="9"/>
  <c r="BS205" i="9"/>
  <c r="BS195" i="9"/>
  <c r="BS187" i="9"/>
  <c r="BS185" i="9"/>
  <c r="BS182" i="9"/>
  <c r="BS179" i="9"/>
  <c r="BS177" i="9"/>
  <c r="BS175" i="9"/>
  <c r="BS172" i="9"/>
  <c r="BS169" i="9"/>
  <c r="BS167" i="9"/>
  <c r="BS165" i="9"/>
  <c r="BS163" i="9"/>
  <c r="BS160" i="9"/>
  <c r="BS158" i="9"/>
  <c r="BS153" i="9"/>
  <c r="BS207" i="9"/>
  <c r="BS196" i="9"/>
  <c r="BS152" i="9"/>
  <c r="BS201" i="9"/>
  <c r="BS198" i="9"/>
  <c r="BS192" i="9"/>
  <c r="BS189" i="9"/>
  <c r="BS186" i="9"/>
  <c r="BS183" i="9"/>
  <c r="BS181" i="9"/>
  <c r="BS178" i="9"/>
  <c r="BS176" i="9"/>
  <c r="BS173" i="9"/>
  <c r="BS171" i="9"/>
  <c r="BS168" i="9"/>
  <c r="BS166" i="9"/>
  <c r="BS164" i="9"/>
  <c r="BS161" i="9"/>
  <c r="BS159" i="9"/>
  <c r="BS157" i="9"/>
  <c r="BS203" i="9"/>
  <c r="BS199" i="9"/>
  <c r="BS194" i="9"/>
  <c r="BS191" i="9"/>
  <c r="BS190" i="9"/>
  <c r="BS69" i="9"/>
  <c r="BS66" i="9"/>
  <c r="BS63" i="9"/>
  <c r="BS61" i="9"/>
  <c r="BS59" i="9"/>
  <c r="BS53" i="9"/>
  <c r="BZ73" i="9"/>
  <c r="BY73" i="9"/>
  <c r="BS68" i="9"/>
  <c r="BS65" i="9"/>
  <c r="BS62" i="9"/>
  <c r="BS60" i="9"/>
  <c r="BZ25" i="9"/>
  <c r="BY25" i="9"/>
  <c r="BZ17" i="9"/>
  <c r="BY17" i="9"/>
  <c r="BZ11" i="9"/>
  <c r="BY11" i="9"/>
  <c r="BZ359" i="8"/>
  <c r="BY359" i="8"/>
  <c r="BZ348" i="8"/>
  <c r="BY348" i="8"/>
  <c r="BZ335" i="8"/>
  <c r="BY335" i="8"/>
  <c r="BZ322" i="8"/>
  <c r="BY322" i="8"/>
  <c r="BZ125" i="9"/>
  <c r="BY125" i="9"/>
  <c r="BZ84" i="9"/>
  <c r="BY84" i="9"/>
  <c r="AY79" i="9"/>
  <c r="AY70" i="9"/>
  <c r="AY77" i="9"/>
  <c r="AY136" i="9" s="1"/>
  <c r="BM74" i="9"/>
  <c r="AI79" i="9"/>
  <c r="AI70" i="9"/>
  <c r="AI77" i="9"/>
  <c r="S79" i="9"/>
  <c r="S70" i="9"/>
  <c r="S77" i="9"/>
  <c r="S136" i="9" s="1"/>
  <c r="BR207" i="9"/>
  <c r="BR205" i="9"/>
  <c r="BR203" i="9"/>
  <c r="BR201" i="9"/>
  <c r="BR199" i="9"/>
  <c r="BR196" i="9"/>
  <c r="BR194" i="9"/>
  <c r="BR191" i="9"/>
  <c r="BR208" i="9"/>
  <c r="BR206" i="9"/>
  <c r="BR204" i="9"/>
  <c r="BR202" i="9"/>
  <c r="BR200" i="9"/>
  <c r="BR198" i="9"/>
  <c r="BR195" i="9"/>
  <c r="BR192" i="9"/>
  <c r="BR190" i="9"/>
  <c r="BR187" i="9"/>
  <c r="BR185" i="9"/>
  <c r="BR182" i="9"/>
  <c r="BR179" i="9"/>
  <c r="BR177" i="9"/>
  <c r="BR175" i="9"/>
  <c r="BR172" i="9"/>
  <c r="BR169" i="9"/>
  <c r="BR167" i="9"/>
  <c r="BR165" i="9"/>
  <c r="BR163" i="9"/>
  <c r="BR160" i="9"/>
  <c r="BR158" i="9"/>
  <c r="BR153" i="9"/>
  <c r="BR152" i="9"/>
  <c r="BR189" i="9"/>
  <c r="BR186" i="9"/>
  <c r="BR183" i="9"/>
  <c r="BR181" i="9"/>
  <c r="BR178" i="9"/>
  <c r="BR176" i="9"/>
  <c r="BR173" i="9"/>
  <c r="BR171" i="9"/>
  <c r="BR168" i="9"/>
  <c r="BR166" i="9"/>
  <c r="BR164" i="9"/>
  <c r="BR161" i="9"/>
  <c r="BR159" i="9"/>
  <c r="BR157" i="9"/>
  <c r="BR69" i="9"/>
  <c r="BR66" i="9"/>
  <c r="BR63" i="9"/>
  <c r="BR61" i="9"/>
  <c r="BR59" i="9"/>
  <c r="BR53" i="9"/>
  <c r="BR68" i="9"/>
  <c r="BR65" i="9"/>
  <c r="BR62" i="9"/>
  <c r="BR60" i="9"/>
  <c r="BZ46" i="9"/>
  <c r="BY46" i="9"/>
  <c r="BZ38" i="9"/>
  <c r="BY38" i="9"/>
  <c r="BZ31" i="9"/>
  <c r="BY31" i="9"/>
  <c r="M28" i="9"/>
  <c r="BH28" i="9" s="1"/>
  <c r="BH27" i="9"/>
  <c r="BW15" i="9"/>
  <c r="BS15" i="9"/>
  <c r="BR15" i="9"/>
  <c r="BL306" i="8"/>
  <c r="BZ290" i="8"/>
  <c r="BY290" i="8"/>
  <c r="BY103" i="9"/>
  <c r="BZ103" i="9"/>
  <c r="BY92" i="9"/>
  <c r="BZ92" i="9"/>
  <c r="BO27" i="9"/>
  <c r="AR28" i="9"/>
  <c r="BO28" i="9" s="1"/>
  <c r="BY22" i="9"/>
  <c r="BZ22" i="9"/>
  <c r="BY12" i="9"/>
  <c r="BZ12" i="9"/>
  <c r="BY368" i="8"/>
  <c r="BZ368" i="8"/>
  <c r="BY352" i="8"/>
  <c r="BZ352" i="8"/>
  <c r="BY336" i="8"/>
  <c r="BZ336" i="8"/>
  <c r="BY317" i="8"/>
  <c r="BZ317" i="8"/>
  <c r="BY291" i="8"/>
  <c r="BZ291" i="8"/>
  <c r="BY283" i="8"/>
  <c r="BZ283" i="8"/>
  <c r="BZ107" i="9"/>
  <c r="BY107" i="9"/>
  <c r="BZ96" i="9"/>
  <c r="BY96" i="9"/>
  <c r="BZ83" i="9"/>
  <c r="BY83" i="9"/>
  <c r="AT271" i="9"/>
  <c r="AT269" i="9"/>
  <c r="AT267" i="9"/>
  <c r="AT265" i="9"/>
  <c r="AT263" i="9"/>
  <c r="AT260" i="9"/>
  <c r="AT258" i="9"/>
  <c r="AT255" i="9"/>
  <c r="AT253" i="9"/>
  <c r="AT250" i="9"/>
  <c r="AT247" i="9"/>
  <c r="AT245" i="9"/>
  <c r="AT242" i="9"/>
  <c r="AT275" i="9"/>
  <c r="AT272" i="9"/>
  <c r="AT373" i="9"/>
  <c r="AT270" i="9"/>
  <c r="AT268" i="9"/>
  <c r="AT266" i="9"/>
  <c r="AT264" i="9"/>
  <c r="AT262" i="9"/>
  <c r="AT259" i="9"/>
  <c r="AT256" i="9"/>
  <c r="AT254" i="9"/>
  <c r="AT251" i="9"/>
  <c r="AT249" i="9"/>
  <c r="AT246" i="9"/>
  <c r="AT243" i="9"/>
  <c r="AT240" i="9"/>
  <c r="AT237" i="9"/>
  <c r="AT235" i="9"/>
  <c r="AT232" i="9"/>
  <c r="AT230" i="9"/>
  <c r="AT228" i="9"/>
  <c r="AT225" i="9"/>
  <c r="AT223" i="9"/>
  <c r="AT221" i="9"/>
  <c r="AT273" i="9"/>
  <c r="AT233" i="9"/>
  <c r="AT224" i="9"/>
  <c r="AT241" i="9"/>
  <c r="AT231" i="9"/>
  <c r="AT222" i="9"/>
  <c r="AT239" i="9"/>
  <c r="AT229" i="9"/>
  <c r="AT236" i="9"/>
  <c r="AT227" i="9"/>
  <c r="AT148" i="9"/>
  <c r="AD271" i="9"/>
  <c r="AD269" i="9"/>
  <c r="AD267" i="9"/>
  <c r="AD265" i="9"/>
  <c r="AD263" i="9"/>
  <c r="AD260" i="9"/>
  <c r="AD258" i="9"/>
  <c r="AD255" i="9"/>
  <c r="AD253" i="9"/>
  <c r="AD250" i="9"/>
  <c r="AD247" i="9"/>
  <c r="AD245" i="9"/>
  <c r="AD275" i="9"/>
  <c r="AD272" i="9"/>
  <c r="AD373" i="9"/>
  <c r="AD270" i="9"/>
  <c r="AD268" i="9"/>
  <c r="AD266" i="9"/>
  <c r="AD264" i="9"/>
  <c r="AD262" i="9"/>
  <c r="AD259" i="9"/>
  <c r="AD256" i="9"/>
  <c r="AD254" i="9"/>
  <c r="AD251" i="9"/>
  <c r="AD249" i="9"/>
  <c r="AD246" i="9"/>
  <c r="AD243" i="9"/>
  <c r="AD242" i="9"/>
  <c r="AD240" i="9"/>
  <c r="AD237" i="9"/>
  <c r="AD235" i="9"/>
  <c r="AD232" i="9"/>
  <c r="AD230" i="9"/>
  <c r="AD228" i="9"/>
  <c r="AD225" i="9"/>
  <c r="AD223" i="9"/>
  <c r="AD221" i="9"/>
  <c r="AD233" i="9"/>
  <c r="AD224" i="9"/>
  <c r="AD273" i="9"/>
  <c r="AD241" i="9"/>
  <c r="AD231" i="9"/>
  <c r="AD222" i="9"/>
  <c r="AD239" i="9"/>
  <c r="AD229" i="9"/>
  <c r="AD236" i="9"/>
  <c r="AD227" i="9"/>
  <c r="AD148" i="9"/>
  <c r="N271" i="9"/>
  <c r="N269" i="9"/>
  <c r="N267" i="9"/>
  <c r="N265" i="9"/>
  <c r="N263" i="9"/>
  <c r="N260" i="9"/>
  <c r="N258" i="9"/>
  <c r="N255" i="9"/>
  <c r="N253" i="9"/>
  <c r="N250" i="9"/>
  <c r="N247" i="9"/>
  <c r="N245" i="9"/>
  <c r="N275" i="9"/>
  <c r="N272" i="9"/>
  <c r="N373" i="9"/>
  <c r="N270" i="9"/>
  <c r="N268" i="9"/>
  <c r="N266" i="9"/>
  <c r="N264" i="9"/>
  <c r="N262" i="9"/>
  <c r="N259" i="9"/>
  <c r="N256" i="9"/>
  <c r="N254" i="9"/>
  <c r="N251" i="9"/>
  <c r="N249" i="9"/>
  <c r="N246" i="9"/>
  <c r="N243" i="9"/>
  <c r="N242" i="9"/>
  <c r="N240" i="9"/>
  <c r="N237" i="9"/>
  <c r="N235" i="9"/>
  <c r="N232" i="9"/>
  <c r="N230" i="9"/>
  <c r="N228" i="9"/>
  <c r="N225" i="9"/>
  <c r="N223" i="9"/>
  <c r="N221" i="9"/>
  <c r="N233" i="9"/>
  <c r="N224" i="9"/>
  <c r="N241" i="9"/>
  <c r="N231" i="9"/>
  <c r="N222" i="9"/>
  <c r="N273" i="9"/>
  <c r="N239" i="9"/>
  <c r="N229" i="9"/>
  <c r="N236" i="9"/>
  <c r="N227" i="9"/>
  <c r="N148" i="9"/>
  <c r="BA77" i="9"/>
  <c r="BA136" i="9" s="1"/>
  <c r="BA79" i="9"/>
  <c r="BA70" i="9"/>
  <c r="AK77" i="9"/>
  <c r="AK136" i="9" s="1"/>
  <c r="AK79" i="9"/>
  <c r="AK70" i="9"/>
  <c r="U77" i="9"/>
  <c r="U136" i="9" s="1"/>
  <c r="U79" i="9"/>
  <c r="U70" i="9"/>
  <c r="E77" i="9"/>
  <c r="D74" i="9"/>
  <c r="E79" i="9"/>
  <c r="E78" i="9"/>
  <c r="F78" i="9" s="1"/>
  <c r="G78" i="9" s="1"/>
  <c r="H78" i="9" s="1"/>
  <c r="I78" i="9" s="1"/>
  <c r="J78" i="9" s="1"/>
  <c r="K78" i="9" s="1"/>
  <c r="L78" i="9" s="1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X78" i="9" s="1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AJ78" i="9" s="1"/>
  <c r="AK78" i="9" s="1"/>
  <c r="AL78" i="9" s="1"/>
  <c r="AM78" i="9" s="1"/>
  <c r="AN78" i="9" s="1"/>
  <c r="AO78" i="9" s="1"/>
  <c r="AP78" i="9" s="1"/>
  <c r="AQ78" i="9" s="1"/>
  <c r="AR78" i="9" s="1"/>
  <c r="AS78" i="9" s="1"/>
  <c r="AT78" i="9" s="1"/>
  <c r="AU78" i="9" s="1"/>
  <c r="AV78" i="9" s="1"/>
  <c r="AW78" i="9" s="1"/>
  <c r="AX78" i="9" s="1"/>
  <c r="AY78" i="9" s="1"/>
  <c r="AZ78" i="9" s="1"/>
  <c r="BA78" i="9" s="1"/>
  <c r="BB78" i="9" s="1"/>
  <c r="BC78" i="9" s="1"/>
  <c r="BD78" i="9" s="1"/>
  <c r="BF74" i="9"/>
  <c r="E70" i="9"/>
  <c r="BZ45" i="9"/>
  <c r="BY45" i="9"/>
  <c r="BZ37" i="9"/>
  <c r="BY37" i="9"/>
  <c r="BN27" i="9"/>
  <c r="AM28" i="9"/>
  <c r="BN28" i="9" s="1"/>
  <c r="D306" i="8"/>
  <c r="BF306" i="8"/>
  <c r="BZ297" i="8"/>
  <c r="BY297" i="8"/>
  <c r="BZ284" i="8"/>
  <c r="BY284" i="8"/>
  <c r="BZ108" i="9"/>
  <c r="BY108" i="9"/>
  <c r="BW303" i="8"/>
  <c r="BH194" i="8"/>
  <c r="BH171" i="8"/>
  <c r="BH159" i="8"/>
  <c r="BL157" i="8"/>
  <c r="BX121" i="8"/>
  <c r="BX196" i="8" s="1"/>
  <c r="BU121" i="8"/>
  <c r="BP79" i="8"/>
  <c r="BP78" i="8"/>
  <c r="BP70" i="8"/>
  <c r="BZ42" i="8"/>
  <c r="BY42" i="8"/>
  <c r="BZ33" i="8"/>
  <c r="BY33" i="8"/>
  <c r="BZ305" i="7"/>
  <c r="BY305" i="7"/>
  <c r="BV306" i="8"/>
  <c r="BZ298" i="8"/>
  <c r="BY298" i="8"/>
  <c r="BI195" i="8"/>
  <c r="BG173" i="8"/>
  <c r="BZ131" i="8"/>
  <c r="BY131" i="8"/>
  <c r="BW103" i="8"/>
  <c r="BW178" i="8" s="1"/>
  <c r="BS103" i="8"/>
  <c r="BR103" i="8"/>
  <c r="BR178" i="8" s="1"/>
  <c r="BT102" i="11"/>
  <c r="BC273" i="8"/>
  <c r="BC271" i="8"/>
  <c r="BC269" i="8"/>
  <c r="BC267" i="8"/>
  <c r="BC265" i="8"/>
  <c r="BC263" i="8"/>
  <c r="BC260" i="8"/>
  <c r="BC258" i="8"/>
  <c r="BC255" i="8"/>
  <c r="BC253" i="8"/>
  <c r="BC250" i="8"/>
  <c r="BC247" i="8"/>
  <c r="BC245" i="8"/>
  <c r="BC242" i="8"/>
  <c r="BC240" i="8"/>
  <c r="BC275" i="8"/>
  <c r="BC272" i="8"/>
  <c r="BC373" i="8"/>
  <c r="BC270" i="8"/>
  <c r="BC268" i="8"/>
  <c r="BC266" i="8"/>
  <c r="BC264" i="8"/>
  <c r="BC262" i="8"/>
  <c r="BC259" i="8"/>
  <c r="BC256" i="8"/>
  <c r="BC254" i="8"/>
  <c r="BC251" i="8"/>
  <c r="BC249" i="8"/>
  <c r="BC246" i="8"/>
  <c r="BC243" i="8"/>
  <c r="BC241" i="8"/>
  <c r="BC239" i="8"/>
  <c r="BC236" i="8"/>
  <c r="BC233" i="8"/>
  <c r="BC231" i="8"/>
  <c r="BC229" i="8"/>
  <c r="BC227" i="8"/>
  <c r="BC224" i="8"/>
  <c r="BC222" i="8"/>
  <c r="BC148" i="8"/>
  <c r="BC237" i="8"/>
  <c r="BC235" i="8"/>
  <c r="BC232" i="8"/>
  <c r="BC230" i="8"/>
  <c r="BC228" i="8"/>
  <c r="BC225" i="8"/>
  <c r="BC223" i="8"/>
  <c r="BC221" i="8"/>
  <c r="AM216" i="8"/>
  <c r="AM136" i="8"/>
  <c r="BN77" i="8"/>
  <c r="W216" i="8"/>
  <c r="G216" i="8"/>
  <c r="BF216" i="8" s="1"/>
  <c r="BG61" i="8"/>
  <c r="BG78" i="8"/>
  <c r="BG70" i="8"/>
  <c r="BG68" i="8"/>
  <c r="BG65" i="8"/>
  <c r="BG62" i="8"/>
  <c r="BG60" i="8"/>
  <c r="BL68" i="8"/>
  <c r="BL65" i="8"/>
  <c r="AN28" i="8"/>
  <c r="AN59" i="8"/>
  <c r="AN53" i="8"/>
  <c r="X28" i="8"/>
  <c r="X59" i="8"/>
  <c r="X53" i="8"/>
  <c r="H28" i="8"/>
  <c r="H59" i="8"/>
  <c r="BZ20" i="8"/>
  <c r="BY20" i="8"/>
  <c r="BZ10" i="8"/>
  <c r="BY10" i="8"/>
  <c r="BZ358" i="7"/>
  <c r="BY358" i="7"/>
  <c r="BZ349" i="7"/>
  <c r="BY349" i="7"/>
  <c r="BZ331" i="7"/>
  <c r="BY331" i="7"/>
  <c r="BZ319" i="7"/>
  <c r="BY319" i="7"/>
  <c r="BJ27" i="9"/>
  <c r="BN213" i="8"/>
  <c r="BF207" i="8"/>
  <c r="BL204" i="8"/>
  <c r="BL200" i="8"/>
  <c r="BF199" i="8"/>
  <c r="BL195" i="8"/>
  <c r="BH190" i="8"/>
  <c r="BF178" i="8"/>
  <c r="BL177" i="8"/>
  <c r="BH172" i="8"/>
  <c r="BL165" i="8"/>
  <c r="BL158" i="8"/>
  <c r="W134" i="8"/>
  <c r="W136" i="8" s="1"/>
  <c r="BY111" i="8"/>
  <c r="BZ111" i="8"/>
  <c r="BW107" i="8"/>
  <c r="BW182" i="8" s="1"/>
  <c r="BS107" i="8"/>
  <c r="BR107" i="8"/>
  <c r="BR182" i="8" s="1"/>
  <c r="AG104" i="10"/>
  <c r="AG175" i="10"/>
  <c r="BX90" i="8"/>
  <c r="BX165" i="8" s="1"/>
  <c r="BY85" i="8"/>
  <c r="BZ85" i="8"/>
  <c r="BK77" i="8"/>
  <c r="BJ61" i="8"/>
  <c r="BJ79" i="8"/>
  <c r="BJ78" i="8"/>
  <c r="BJ70" i="8"/>
  <c r="BJ68" i="8"/>
  <c r="BJ65" i="8"/>
  <c r="BJ62" i="8"/>
  <c r="BJ60" i="8"/>
  <c r="BY54" i="8"/>
  <c r="BZ54" i="8"/>
  <c r="BY45" i="8"/>
  <c r="BZ45" i="8"/>
  <c r="BY37" i="8"/>
  <c r="BZ37" i="8"/>
  <c r="BY30" i="8"/>
  <c r="BZ30" i="8"/>
  <c r="AA53" i="8"/>
  <c r="AA28" i="8"/>
  <c r="AA59" i="8"/>
  <c r="K53" i="8"/>
  <c r="K28" i="8"/>
  <c r="K59" i="8"/>
  <c r="BY5" i="8"/>
  <c r="BZ5" i="8"/>
  <c r="Y365" i="7"/>
  <c r="BY297" i="7"/>
  <c r="BZ297" i="7"/>
  <c r="BY284" i="7"/>
  <c r="BZ284" i="7"/>
  <c r="BY323" i="8"/>
  <c r="BZ323" i="8"/>
  <c r="BK213" i="8"/>
  <c r="BG206" i="8"/>
  <c r="D205" i="8"/>
  <c r="BK202" i="8"/>
  <c r="D201" i="8"/>
  <c r="BG198" i="8"/>
  <c r="D194" i="8"/>
  <c r="D191" i="8"/>
  <c r="BG187" i="8"/>
  <c r="BG175" i="8"/>
  <c r="D173" i="8"/>
  <c r="BK165" i="8"/>
  <c r="AP134" i="8"/>
  <c r="AP136" i="8" s="1"/>
  <c r="Z134" i="8"/>
  <c r="D133" i="8"/>
  <c r="BZ128" i="8"/>
  <c r="BY128" i="8"/>
  <c r="BU112" i="8"/>
  <c r="BX112" i="8"/>
  <c r="BX187" i="8" s="1"/>
  <c r="R183" i="8"/>
  <c r="BI108" i="8"/>
  <c r="BN104" i="8"/>
  <c r="BN179" i="8" s="1"/>
  <c r="BU103" i="8"/>
  <c r="BX103" i="8"/>
  <c r="BX178" i="8" s="1"/>
  <c r="BU100" i="8"/>
  <c r="BX100" i="8"/>
  <c r="BX175" i="8" s="1"/>
  <c r="BZ96" i="8"/>
  <c r="BY96" i="8"/>
  <c r="AS275" i="8"/>
  <c r="AS272" i="8"/>
  <c r="AS373" i="8"/>
  <c r="AS270" i="8"/>
  <c r="AS268" i="8"/>
  <c r="AS266" i="8"/>
  <c r="AS264" i="8"/>
  <c r="AS262" i="8"/>
  <c r="AS259" i="8"/>
  <c r="AS256" i="8"/>
  <c r="AS254" i="8"/>
  <c r="AS251" i="8"/>
  <c r="AS249" i="8"/>
  <c r="AS246" i="8"/>
  <c r="AS243" i="8"/>
  <c r="AS241" i="8"/>
  <c r="AS239" i="8"/>
  <c r="AS273" i="8"/>
  <c r="AS271" i="8"/>
  <c r="AS269" i="8"/>
  <c r="AS267" i="8"/>
  <c r="AS265" i="8"/>
  <c r="AS263" i="8"/>
  <c r="AS260" i="8"/>
  <c r="AS258" i="8"/>
  <c r="AS255" i="8"/>
  <c r="AS253" i="8"/>
  <c r="AS250" i="8"/>
  <c r="AS247" i="8"/>
  <c r="AS245" i="8"/>
  <c r="AS242" i="8"/>
  <c r="AS240" i="8"/>
  <c r="AS237" i="8"/>
  <c r="AS235" i="8"/>
  <c r="AS232" i="8"/>
  <c r="AS230" i="8"/>
  <c r="AS228" i="8"/>
  <c r="AS225" i="8"/>
  <c r="AS223" i="8"/>
  <c r="AS221" i="8"/>
  <c r="AS236" i="8"/>
  <c r="AS233" i="8"/>
  <c r="AS231" i="8"/>
  <c r="AS229" i="8"/>
  <c r="AS227" i="8"/>
  <c r="AS224" i="8"/>
  <c r="AS222" i="8"/>
  <c r="AS148" i="8"/>
  <c r="AC216" i="8"/>
  <c r="BH77" i="8"/>
  <c r="M216" i="8"/>
  <c r="BT74" i="8"/>
  <c r="BT164" i="8" s="1"/>
  <c r="BI70" i="8"/>
  <c r="BI68" i="8"/>
  <c r="BI65" i="8"/>
  <c r="BI62" i="8"/>
  <c r="BI60" i="8"/>
  <c r="BI61" i="8"/>
  <c r="BI79" i="8"/>
  <c r="BI78" i="8"/>
  <c r="AL59" i="8"/>
  <c r="AL53" i="8"/>
  <c r="AL28" i="8"/>
  <c r="V59" i="8"/>
  <c r="BJ27" i="8"/>
  <c r="BJ53" i="8" s="1"/>
  <c r="V53" i="8"/>
  <c r="V28" i="8"/>
  <c r="F59" i="8"/>
  <c r="F28" i="8"/>
  <c r="F53" i="8"/>
  <c r="BV15" i="8"/>
  <c r="BZ9" i="8"/>
  <c r="BY9" i="8"/>
  <c r="BZ355" i="7"/>
  <c r="BY355" i="7"/>
  <c r="BZ343" i="7"/>
  <c r="BY343" i="7"/>
  <c r="BZ335" i="7"/>
  <c r="BY335" i="7"/>
  <c r="BZ320" i="7"/>
  <c r="BY320" i="7"/>
  <c r="AX315" i="7"/>
  <c r="AX363" i="7" s="1"/>
  <c r="AX365" i="7" s="1"/>
  <c r="AX311" i="4"/>
  <c r="AH315" i="7"/>
  <c r="AH363" i="7" s="1"/>
  <c r="AH365" i="7" s="1"/>
  <c r="AH311" i="4"/>
  <c r="BI311" i="7"/>
  <c r="R315" i="7"/>
  <c r="R311" i="4"/>
  <c r="BT306" i="7"/>
  <c r="BZ289" i="7"/>
  <c r="BY289" i="7"/>
  <c r="BM133" i="8"/>
  <c r="BM208" i="8" s="1"/>
  <c r="D117" i="8"/>
  <c r="BG104" i="8"/>
  <c r="BG179" i="8" s="1"/>
  <c r="BK94" i="8"/>
  <c r="BK169" i="8" s="1"/>
  <c r="BL94" i="8"/>
  <c r="BF27" i="8"/>
  <c r="BZ131" i="7"/>
  <c r="BY131" i="7"/>
  <c r="O133" i="10"/>
  <c r="O208" i="10" s="1"/>
  <c r="BM104" i="7"/>
  <c r="AI179" i="7"/>
  <c r="BZ92" i="7"/>
  <c r="BY92" i="7"/>
  <c r="BZ56" i="7"/>
  <c r="BY56" i="7"/>
  <c r="BZ44" i="7"/>
  <c r="BY44" i="7"/>
  <c r="BZ36" i="7"/>
  <c r="BY36" i="7"/>
  <c r="BR15" i="7"/>
  <c r="BW15" i="7"/>
  <c r="BS15" i="7"/>
  <c r="AK315" i="6"/>
  <c r="AK363" i="6" s="1"/>
  <c r="AK365" i="6" s="1"/>
  <c r="AK311" i="4"/>
  <c r="U315" i="6"/>
  <c r="U363" i="6" s="1"/>
  <c r="U365" i="6" s="1"/>
  <c r="U311" i="4"/>
  <c r="E315" i="6"/>
  <c r="BF311" i="6"/>
  <c r="E311" i="4"/>
  <c r="D311" i="6"/>
  <c r="BZ286" i="6"/>
  <c r="BY286" i="6"/>
  <c r="BL200" i="6"/>
  <c r="BL195" i="6"/>
  <c r="BL185" i="6"/>
  <c r="AC164" i="6"/>
  <c r="M164" i="6"/>
  <c r="BZ132" i="6"/>
  <c r="BY132" i="6"/>
  <c r="BJ125" i="11"/>
  <c r="BJ200" i="11" s="1"/>
  <c r="BG125" i="11"/>
  <c r="BG200" i="11" s="1"/>
  <c r="I200" i="11"/>
  <c r="BM123" i="10"/>
  <c r="BM198" i="10" s="1"/>
  <c r="AI133" i="10"/>
  <c r="AA133" i="11"/>
  <c r="AA208" i="11" s="1"/>
  <c r="BZ114" i="6"/>
  <c r="BY114" i="6"/>
  <c r="D114" i="10"/>
  <c r="E117" i="10"/>
  <c r="BF114" i="10"/>
  <c r="AM183" i="6"/>
  <c r="BN108" i="6"/>
  <c r="BN183" i="6" s="1"/>
  <c r="BL107" i="10"/>
  <c r="AM108" i="11"/>
  <c r="BN106" i="11"/>
  <c r="AM181" i="11"/>
  <c r="AE108" i="11"/>
  <c r="BL106" i="11"/>
  <c r="AE181" i="11"/>
  <c r="W108" i="11"/>
  <c r="W183" i="11" s="1"/>
  <c r="W181" i="11"/>
  <c r="O108" i="11"/>
  <c r="O183" i="11" s="1"/>
  <c r="O181" i="11"/>
  <c r="G108" i="11"/>
  <c r="G183" i="11" s="1"/>
  <c r="G181" i="11"/>
  <c r="BS100" i="6"/>
  <c r="Y104" i="10"/>
  <c r="Y175" i="10"/>
  <c r="BZ93" i="6"/>
  <c r="BY93" i="6"/>
  <c r="BK89" i="11"/>
  <c r="BI89" i="11"/>
  <c r="BT89" i="11" s="1"/>
  <c r="AP94" i="11"/>
  <c r="AH94" i="10"/>
  <c r="Z94" i="11"/>
  <c r="BK88" i="11"/>
  <c r="R94" i="10"/>
  <c r="BI88" i="10"/>
  <c r="BI163" i="10" s="1"/>
  <c r="J94" i="11"/>
  <c r="J169" i="11" s="1"/>
  <c r="I161" i="6"/>
  <c r="I134" i="6"/>
  <c r="BZ48" i="6"/>
  <c r="BY48" i="6"/>
  <c r="BZ40" i="6"/>
  <c r="BY40" i="6"/>
  <c r="BZ31" i="6"/>
  <c r="BY31" i="6"/>
  <c r="BZ305" i="5"/>
  <c r="BY305" i="5"/>
  <c r="BR86" i="5"/>
  <c r="BS86" i="5"/>
  <c r="BW86" i="5"/>
  <c r="BR348" i="4"/>
  <c r="BS348" i="4"/>
  <c r="BW348" i="4"/>
  <c r="BR325" i="4"/>
  <c r="BS325" i="4"/>
  <c r="BW325" i="4"/>
  <c r="BK133" i="8"/>
  <c r="BK208" i="8" s="1"/>
  <c r="BF108" i="8"/>
  <c r="BW98" i="8"/>
  <c r="BW173" i="8" s="1"/>
  <c r="BD271" i="8"/>
  <c r="BD269" i="8"/>
  <c r="BD267" i="8"/>
  <c r="BD265" i="8"/>
  <c r="BD263" i="8"/>
  <c r="BD260" i="8"/>
  <c r="BD258" i="8"/>
  <c r="BD255" i="8"/>
  <c r="BD253" i="8"/>
  <c r="BD250" i="8"/>
  <c r="BD247" i="8"/>
  <c r="BD245" i="8"/>
  <c r="BD242" i="8"/>
  <c r="BD240" i="8"/>
  <c r="BD237" i="8"/>
  <c r="BD275" i="8"/>
  <c r="BD272" i="8"/>
  <c r="BD373" i="8"/>
  <c r="BD270" i="8"/>
  <c r="BD268" i="8"/>
  <c r="BD266" i="8"/>
  <c r="BD264" i="8"/>
  <c r="BD262" i="8"/>
  <c r="BD259" i="8"/>
  <c r="BD256" i="8"/>
  <c r="BD254" i="8"/>
  <c r="BD251" i="8"/>
  <c r="BD249" i="8"/>
  <c r="BD246" i="8"/>
  <c r="BD243" i="8"/>
  <c r="BD241" i="8"/>
  <c r="BD273" i="8"/>
  <c r="BD148" i="8"/>
  <c r="BD239" i="8"/>
  <c r="BD235" i="8"/>
  <c r="BD232" i="8"/>
  <c r="BD230" i="8"/>
  <c r="BD228" i="8"/>
  <c r="BD225" i="8"/>
  <c r="BD223" i="8"/>
  <c r="BD221" i="8"/>
  <c r="BD236" i="8"/>
  <c r="BD233" i="8"/>
  <c r="BD231" i="8"/>
  <c r="BD229" i="8"/>
  <c r="BD227" i="8"/>
  <c r="BD224" i="8"/>
  <c r="BD222" i="8"/>
  <c r="AV271" i="8"/>
  <c r="AV269" i="8"/>
  <c r="AV267" i="8"/>
  <c r="AV265" i="8"/>
  <c r="AV263" i="8"/>
  <c r="AV260" i="8"/>
  <c r="AV258" i="8"/>
  <c r="AV255" i="8"/>
  <c r="AV253" i="8"/>
  <c r="AV250" i="8"/>
  <c r="AV247" i="8"/>
  <c r="AV245" i="8"/>
  <c r="AV242" i="8"/>
  <c r="AV240" i="8"/>
  <c r="AV237" i="8"/>
  <c r="AV275" i="8"/>
  <c r="AV272" i="8"/>
  <c r="AV373" i="8"/>
  <c r="AV270" i="8"/>
  <c r="AV268" i="8"/>
  <c r="AV266" i="8"/>
  <c r="AV264" i="8"/>
  <c r="AV262" i="8"/>
  <c r="AV259" i="8"/>
  <c r="AV256" i="8"/>
  <c r="AV254" i="8"/>
  <c r="AV251" i="8"/>
  <c r="AV249" i="8"/>
  <c r="AV246" i="8"/>
  <c r="AV243" i="8"/>
  <c r="AV241" i="8"/>
  <c r="AV273" i="8"/>
  <c r="AV148" i="8"/>
  <c r="AV235" i="8"/>
  <c r="AV232" i="8"/>
  <c r="AV230" i="8"/>
  <c r="AV228" i="8"/>
  <c r="AV225" i="8"/>
  <c r="AV223" i="8"/>
  <c r="AV221" i="8"/>
  <c r="BP136" i="8"/>
  <c r="AV239" i="8"/>
  <c r="AV236" i="8"/>
  <c r="AV233" i="8"/>
  <c r="AV231" i="8"/>
  <c r="AV229" i="8"/>
  <c r="AV227" i="8"/>
  <c r="AV224" i="8"/>
  <c r="AV222" i="8"/>
  <c r="AM183" i="7"/>
  <c r="BN108" i="7"/>
  <c r="G183" i="7"/>
  <c r="BU101" i="7"/>
  <c r="BX101" i="7"/>
  <c r="BR101" i="7"/>
  <c r="AV28" i="7"/>
  <c r="BP28" i="7" s="1"/>
  <c r="BP27" i="7"/>
  <c r="AF28" i="7"/>
  <c r="AF53" i="7"/>
  <c r="P28" i="7"/>
  <c r="P53" i="7"/>
  <c r="BM130" i="10"/>
  <c r="BM205" i="10" s="1"/>
  <c r="AI205" i="10"/>
  <c r="AA205" i="10"/>
  <c r="S205" i="10"/>
  <c r="BF130" i="10"/>
  <c r="D130" i="10"/>
  <c r="AK200" i="10"/>
  <c r="AC200" i="10"/>
  <c r="U200" i="10"/>
  <c r="AP133" i="11"/>
  <c r="AP208" i="11" s="1"/>
  <c r="AH133" i="11"/>
  <c r="AH208" i="11" s="1"/>
  <c r="Z133" i="11"/>
  <c r="BK123" i="11"/>
  <c r="R133" i="11"/>
  <c r="BI123" i="11"/>
  <c r="BT123" i="11" s="1"/>
  <c r="E133" i="11"/>
  <c r="BF123" i="11"/>
  <c r="D123" i="11"/>
  <c r="AI117" i="11"/>
  <c r="BM114" i="11"/>
  <c r="AI189" i="11"/>
  <c r="K117" i="11"/>
  <c r="K192" i="11" s="1"/>
  <c r="K189" i="11"/>
  <c r="BK108" i="6"/>
  <c r="Z183" i="6"/>
  <c r="BK107" i="11"/>
  <c r="BI107" i="11"/>
  <c r="AP108" i="10"/>
  <c r="AH108" i="10"/>
  <c r="AH183" i="10" s="1"/>
  <c r="Z108" i="10"/>
  <c r="BK106" i="10"/>
  <c r="R108" i="10"/>
  <c r="BI106" i="10"/>
  <c r="J108" i="10"/>
  <c r="J183" i="10" s="1"/>
  <c r="D90" i="10"/>
  <c r="BG89" i="11"/>
  <c r="BG164" i="11" s="1"/>
  <c r="AO94" i="10"/>
  <c r="AO169" i="10" s="1"/>
  <c r="AO163" i="10"/>
  <c r="AG94" i="10"/>
  <c r="AG169" i="10" s="1"/>
  <c r="AG163" i="10"/>
  <c r="Y94" i="10"/>
  <c r="Y169" i="10" s="1"/>
  <c r="Y163" i="10"/>
  <c r="Q94" i="10"/>
  <c r="Q169" i="10" s="1"/>
  <c r="Q163" i="10"/>
  <c r="BG88" i="10"/>
  <c r="BG163" i="10" s="1"/>
  <c r="I94" i="10"/>
  <c r="I163" i="10"/>
  <c r="AV28" i="6"/>
  <c r="BP28" i="6" s="1"/>
  <c r="BP27" i="6"/>
  <c r="AF28" i="6"/>
  <c r="BL28" i="6" s="1"/>
  <c r="AF53" i="6"/>
  <c r="P28" i="6"/>
  <c r="P53" i="6"/>
  <c r="BS123" i="8"/>
  <c r="BS198" i="8" s="1"/>
  <c r="BZ121" i="8"/>
  <c r="BY121" i="8"/>
  <c r="BG117" i="8"/>
  <c r="BG192" i="8" s="1"/>
  <c r="AJ134" i="8"/>
  <c r="AJ136" i="8" s="1"/>
  <c r="T134" i="8"/>
  <c r="T136" i="8" s="1"/>
  <c r="BZ350" i="7"/>
  <c r="BY350" i="7"/>
  <c r="BV214" i="7"/>
  <c r="R187" i="7"/>
  <c r="R163" i="7"/>
  <c r="BT130" i="7"/>
  <c r="BT107" i="7"/>
  <c r="AJ179" i="7"/>
  <c r="Q179" i="7"/>
  <c r="S134" i="7"/>
  <c r="BI134" i="7" s="1"/>
  <c r="BX88" i="7"/>
  <c r="BL163" i="7"/>
  <c r="BU88" i="7"/>
  <c r="AC163" i="7"/>
  <c r="M163" i="7"/>
  <c r="BW88" i="7"/>
  <c r="BS88" i="7"/>
  <c r="BR88" i="7"/>
  <c r="BV86" i="7"/>
  <c r="AF134" i="7"/>
  <c r="AA216" i="7"/>
  <c r="AA136" i="7"/>
  <c r="L61" i="7"/>
  <c r="L59" i="7"/>
  <c r="L213" i="7"/>
  <c r="L206" i="7"/>
  <c r="L204" i="7"/>
  <c r="L202" i="7"/>
  <c r="L200" i="7"/>
  <c r="L195" i="7"/>
  <c r="L190" i="7"/>
  <c r="L185" i="7"/>
  <c r="L182" i="7"/>
  <c r="L177" i="7"/>
  <c r="L175" i="7"/>
  <c r="L172" i="7"/>
  <c r="L167" i="7"/>
  <c r="L165" i="7"/>
  <c r="L163" i="7"/>
  <c r="L160" i="7"/>
  <c r="L65" i="7"/>
  <c r="L62" i="7"/>
  <c r="L70" i="7"/>
  <c r="L60" i="7"/>
  <c r="L207" i="7"/>
  <c r="L205" i="7"/>
  <c r="L203" i="7"/>
  <c r="L201" i="7"/>
  <c r="L199" i="7"/>
  <c r="L196" i="7"/>
  <c r="L194" i="7"/>
  <c r="L191" i="7"/>
  <c r="L189" i="7"/>
  <c r="L186" i="7"/>
  <c r="L183" i="7"/>
  <c r="L181" i="7"/>
  <c r="L178" i="7"/>
  <c r="L176" i="7"/>
  <c r="L173" i="7"/>
  <c r="L171" i="7"/>
  <c r="L168" i="7"/>
  <c r="L166" i="7"/>
  <c r="L164" i="7"/>
  <c r="L159" i="7"/>
  <c r="L77" i="7"/>
  <c r="L68" i="7"/>
  <c r="AB61" i="7"/>
  <c r="AB59" i="7"/>
  <c r="AB213" i="7"/>
  <c r="AB206" i="7"/>
  <c r="AB204" i="7"/>
  <c r="AB202" i="7"/>
  <c r="AB200" i="7"/>
  <c r="AB195" i="7"/>
  <c r="AB190" i="7"/>
  <c r="AB185" i="7"/>
  <c r="AB182" i="7"/>
  <c r="AB177" i="7"/>
  <c r="AB175" i="7"/>
  <c r="AB172" i="7"/>
  <c r="AB167" i="7"/>
  <c r="AB165" i="7"/>
  <c r="AB163" i="7"/>
  <c r="AB160" i="7"/>
  <c r="AB158" i="7"/>
  <c r="AB79" i="7"/>
  <c r="AB65" i="7"/>
  <c r="AB62" i="7"/>
  <c r="AB70" i="7"/>
  <c r="AB60" i="7"/>
  <c r="AB207" i="7"/>
  <c r="AB205" i="7"/>
  <c r="AB203" i="7"/>
  <c r="AB201" i="7"/>
  <c r="AB199" i="7"/>
  <c r="AB196" i="7"/>
  <c r="AB194" i="7"/>
  <c r="AB191" i="7"/>
  <c r="AB189" i="7"/>
  <c r="AB186" i="7"/>
  <c r="AB183" i="7"/>
  <c r="AB181" i="7"/>
  <c r="AB178" i="7"/>
  <c r="AB176" i="7"/>
  <c r="AB173" i="7"/>
  <c r="AB171" i="7"/>
  <c r="AB168" i="7"/>
  <c r="AB166" i="7"/>
  <c r="AB164" i="7"/>
  <c r="AB161" i="7"/>
  <c r="AB159" i="7"/>
  <c r="AB157" i="7"/>
  <c r="AB77" i="7"/>
  <c r="AB68" i="7"/>
  <c r="AR79" i="7"/>
  <c r="BO74" i="7"/>
  <c r="AR70" i="7"/>
  <c r="AR77" i="7"/>
  <c r="I213" i="7"/>
  <c r="BG213" i="7" s="1"/>
  <c r="I206" i="7"/>
  <c r="I204" i="7"/>
  <c r="I202" i="7"/>
  <c r="I195" i="7"/>
  <c r="I190" i="7"/>
  <c r="I185" i="7"/>
  <c r="I177" i="7"/>
  <c r="I175" i="7"/>
  <c r="I172" i="7"/>
  <c r="I167" i="7"/>
  <c r="I165" i="7"/>
  <c r="I160" i="7"/>
  <c r="I77" i="7"/>
  <c r="I70" i="7"/>
  <c r="I68" i="7"/>
  <c r="I65" i="7"/>
  <c r="I62" i="7"/>
  <c r="I60" i="7"/>
  <c r="I207" i="7"/>
  <c r="I203" i="7"/>
  <c r="I201" i="7"/>
  <c r="I199" i="7"/>
  <c r="I196" i="7"/>
  <c r="I194" i="7"/>
  <c r="I191" i="7"/>
  <c r="I189" i="7"/>
  <c r="I186" i="7"/>
  <c r="I178" i="7"/>
  <c r="I176" i="7"/>
  <c r="I173" i="7"/>
  <c r="I171" i="7"/>
  <c r="I168" i="7"/>
  <c r="I166" i="7"/>
  <c r="I159" i="7"/>
  <c r="BG74" i="7"/>
  <c r="I61" i="7"/>
  <c r="I59" i="7"/>
  <c r="Y213" i="7"/>
  <c r="Y206" i="7"/>
  <c r="Y204" i="7"/>
  <c r="Y202" i="7"/>
  <c r="Y195" i="7"/>
  <c r="Y190" i="7"/>
  <c r="Y185" i="7"/>
  <c r="Y177" i="7"/>
  <c r="Y172" i="7"/>
  <c r="Y167" i="7"/>
  <c r="Y165" i="7"/>
  <c r="Y160" i="7"/>
  <c r="Y158" i="7"/>
  <c r="Y79" i="7"/>
  <c r="Y77" i="7"/>
  <c r="Y70" i="7"/>
  <c r="Y68" i="7"/>
  <c r="Y65" i="7"/>
  <c r="Y62" i="7"/>
  <c r="Y60" i="7"/>
  <c r="Y207" i="7"/>
  <c r="Y205" i="7"/>
  <c r="Y203" i="7"/>
  <c r="Y201" i="7"/>
  <c r="Y199" i="7"/>
  <c r="Y196" i="7"/>
  <c r="Y194" i="7"/>
  <c r="Y191" i="7"/>
  <c r="Y189" i="7"/>
  <c r="Y186" i="7"/>
  <c r="Y178" i="7"/>
  <c r="Y176" i="7"/>
  <c r="Y173" i="7"/>
  <c r="Y171" i="7"/>
  <c r="Y168" i="7"/>
  <c r="Y166" i="7"/>
  <c r="Y159" i="7"/>
  <c r="Y157" i="7"/>
  <c r="Y61" i="7"/>
  <c r="Y59" i="7"/>
  <c r="AO213" i="7"/>
  <c r="AO206" i="7"/>
  <c r="AO204" i="7"/>
  <c r="AO202" i="7"/>
  <c r="AO195" i="7"/>
  <c r="AO190" i="7"/>
  <c r="AO185" i="7"/>
  <c r="AO177" i="7"/>
  <c r="AO172" i="7"/>
  <c r="AO167" i="7"/>
  <c r="AO165" i="7"/>
  <c r="AO160" i="7"/>
  <c r="AO158" i="7"/>
  <c r="AO79" i="7"/>
  <c r="AO77" i="7"/>
  <c r="AO70" i="7"/>
  <c r="AO68" i="7"/>
  <c r="AO65" i="7"/>
  <c r="AO62" i="7"/>
  <c r="AO60" i="7"/>
  <c r="AO207" i="7"/>
  <c r="AO205" i="7"/>
  <c r="AO203" i="7"/>
  <c r="AO201" i="7"/>
  <c r="AO199" i="7"/>
  <c r="AO196" i="7"/>
  <c r="AO194" i="7"/>
  <c r="AO191" i="7"/>
  <c r="AO186" i="7"/>
  <c r="AO178" i="7"/>
  <c r="AO176" i="7"/>
  <c r="AO173" i="7"/>
  <c r="AO171" i="7"/>
  <c r="AO168" i="7"/>
  <c r="AO166" i="7"/>
  <c r="AO159" i="7"/>
  <c r="AO157" i="7"/>
  <c r="AO61" i="7"/>
  <c r="AO59" i="7"/>
  <c r="BM74" i="7"/>
  <c r="BM200" i="7" s="1"/>
  <c r="BF163" i="7"/>
  <c r="BF182" i="7"/>
  <c r="BG27" i="7"/>
  <c r="BG53" i="7" s="1"/>
  <c r="Z53" i="7"/>
  <c r="BK27" i="7"/>
  <c r="BK53" i="7" s="1"/>
  <c r="Z28" i="7"/>
  <c r="BZ20" i="7"/>
  <c r="BY20" i="7"/>
  <c r="BZ369" i="6"/>
  <c r="BY369" i="6"/>
  <c r="BT350" i="6"/>
  <c r="BV346" i="6"/>
  <c r="BC315" i="6"/>
  <c r="BC363" i="6" s="1"/>
  <c r="BC365" i="6" s="1"/>
  <c r="BC311" i="4"/>
  <c r="W315" i="6"/>
  <c r="W363" i="6" s="1"/>
  <c r="W365" i="6" s="1"/>
  <c r="W311" i="4"/>
  <c r="BX303" i="6"/>
  <c r="BU303" i="6"/>
  <c r="BJ306" i="6"/>
  <c r="BT306" i="6" s="1"/>
  <c r="BZ294" i="6"/>
  <c r="BY294" i="6"/>
  <c r="BS293" i="6"/>
  <c r="BZ291" i="6"/>
  <c r="BY291" i="6"/>
  <c r="BX215" i="6"/>
  <c r="BU215" i="6"/>
  <c r="BV213" i="6"/>
  <c r="BI202" i="6"/>
  <c r="BI195" i="6"/>
  <c r="BI185" i="6"/>
  <c r="BI175" i="6"/>
  <c r="BI158" i="6"/>
  <c r="D117" i="6"/>
  <c r="D118" i="6" s="1"/>
  <c r="BX107" i="6"/>
  <c r="AK182" i="10"/>
  <c r="AC182" i="10"/>
  <c r="U182" i="10"/>
  <c r="BH107" i="10"/>
  <c r="BH182" i="10" s="1"/>
  <c r="M182" i="10"/>
  <c r="BR107" i="6"/>
  <c r="BW107" i="6"/>
  <c r="BS107" i="6"/>
  <c r="AG134" i="6"/>
  <c r="BG90" i="10"/>
  <c r="BG165" i="10" s="1"/>
  <c r="I165" i="10"/>
  <c r="BN89" i="10"/>
  <c r="BN164" i="10" s="1"/>
  <c r="AM164" i="10"/>
  <c r="AI164" i="11"/>
  <c r="BM89" i="11"/>
  <c r="AA164" i="10"/>
  <c r="S164" i="10"/>
  <c r="K164" i="10"/>
  <c r="AM94" i="10"/>
  <c r="BN88" i="10"/>
  <c r="BN163" i="10" s="1"/>
  <c r="AE169" i="6"/>
  <c r="BL94" i="6"/>
  <c r="AA169" i="6"/>
  <c r="AA134" i="6"/>
  <c r="W169" i="6"/>
  <c r="BJ94" i="6"/>
  <c r="BJ169" i="6" s="1"/>
  <c r="S169" i="6"/>
  <c r="S134" i="6"/>
  <c r="W216" i="6"/>
  <c r="W136" i="6"/>
  <c r="BZ75" i="6"/>
  <c r="BY75" i="6"/>
  <c r="BJ27" i="6"/>
  <c r="BJ53" i="6" s="1"/>
  <c r="V59" i="6"/>
  <c r="V53" i="6"/>
  <c r="V28" i="6"/>
  <c r="BJ28" i="6" s="1"/>
  <c r="BZ24" i="6"/>
  <c r="BY24" i="6"/>
  <c r="BZ14" i="6"/>
  <c r="BY14" i="6"/>
  <c r="BR369" i="5"/>
  <c r="BW369" i="5"/>
  <c r="BS369" i="5"/>
  <c r="BZ360" i="5"/>
  <c r="BY360" i="5"/>
  <c r="BZ352" i="5"/>
  <c r="BY352" i="5"/>
  <c r="BZ349" i="5"/>
  <c r="BY349" i="5"/>
  <c r="BR363" i="5"/>
  <c r="BW363" i="5"/>
  <c r="BS363" i="5"/>
  <c r="J139" i="5"/>
  <c r="J371" i="5"/>
  <c r="BJ134" i="5"/>
  <c r="BF181" i="7"/>
  <c r="H178" i="7"/>
  <c r="G175" i="7"/>
  <c r="AM169" i="7"/>
  <c r="BI133" i="7"/>
  <c r="P208" i="7"/>
  <c r="BU123" i="7"/>
  <c r="BL198" i="7"/>
  <c r="BX123" i="7"/>
  <c r="BG195" i="7"/>
  <c r="L192" i="7"/>
  <c r="AO187" i="7"/>
  <c r="Y187" i="7"/>
  <c r="I187" i="7"/>
  <c r="BT106" i="7"/>
  <c r="X179" i="7"/>
  <c r="G104" i="10"/>
  <c r="BI94" i="7"/>
  <c r="P169" i="7"/>
  <c r="BZ84" i="7"/>
  <c r="BY84" i="7"/>
  <c r="I158" i="7"/>
  <c r="AH77" i="7"/>
  <c r="AH70" i="7"/>
  <c r="AH68" i="7"/>
  <c r="AH65" i="7"/>
  <c r="AH62" i="7"/>
  <c r="AH60" i="7"/>
  <c r="AH207" i="7"/>
  <c r="AH205" i="7"/>
  <c r="AH203" i="7"/>
  <c r="AH201" i="7"/>
  <c r="AH199" i="7"/>
  <c r="AH196" i="7"/>
  <c r="AH194" i="7"/>
  <c r="AH191" i="7"/>
  <c r="AH186" i="7"/>
  <c r="AH173" i="7"/>
  <c r="AH171" i="7"/>
  <c r="AH168" i="7"/>
  <c r="AH166" i="7"/>
  <c r="AH159" i="7"/>
  <c r="AH157" i="7"/>
  <c r="AH206" i="7"/>
  <c r="AH204" i="7"/>
  <c r="AH202" i="7"/>
  <c r="AH198" i="7"/>
  <c r="AH195" i="7"/>
  <c r="AH190" i="7"/>
  <c r="AH185" i="7"/>
  <c r="AH177" i="7"/>
  <c r="AH172" i="7"/>
  <c r="AH167" i="7"/>
  <c r="AH165" i="7"/>
  <c r="AH160" i="7"/>
  <c r="AH158" i="7"/>
  <c r="AH79" i="7"/>
  <c r="AH61" i="7"/>
  <c r="AH213" i="7"/>
  <c r="AH59" i="7"/>
  <c r="BI187" i="7"/>
  <c r="BI198" i="7"/>
  <c r="BF215" i="7"/>
  <c r="D215" i="7"/>
  <c r="BW47" i="7"/>
  <c r="BS47" i="7"/>
  <c r="BR47" i="7"/>
  <c r="BN27" i="7"/>
  <c r="BN53" i="7" s="1"/>
  <c r="AM28" i="7"/>
  <c r="AM53" i="7"/>
  <c r="G28" i="7"/>
  <c r="BF28" i="7" s="1"/>
  <c r="G53" i="7"/>
  <c r="BZ22" i="7"/>
  <c r="BY22" i="7"/>
  <c r="BZ358" i="6"/>
  <c r="BY358" i="6"/>
  <c r="BX346" i="6"/>
  <c r="BU346" i="6"/>
  <c r="BR337" i="6"/>
  <c r="BW337" i="6"/>
  <c r="BS337" i="6"/>
  <c r="BZ329" i="6"/>
  <c r="BY329" i="6"/>
  <c r="BZ326" i="6"/>
  <c r="BY326" i="6"/>
  <c r="AD315" i="6"/>
  <c r="AD363" i="6" s="1"/>
  <c r="AD365" i="6" s="1"/>
  <c r="AD311" i="4"/>
  <c r="AX139" i="6"/>
  <c r="AX371" i="6"/>
  <c r="AF198" i="6"/>
  <c r="BN195" i="6"/>
  <c r="BN190" i="6"/>
  <c r="BN185" i="6"/>
  <c r="BN175" i="6"/>
  <c r="AF163" i="6"/>
  <c r="AM134" i="6"/>
  <c r="G134" i="6"/>
  <c r="G136" i="6" s="1"/>
  <c r="BT117" i="6"/>
  <c r="BG104" i="6"/>
  <c r="BR98" i="6"/>
  <c r="BW98" i="6"/>
  <c r="BS98" i="6"/>
  <c r="AD134" i="6"/>
  <c r="BT86" i="6"/>
  <c r="AL136" i="6"/>
  <c r="AL216" i="6"/>
  <c r="BJ79" i="6"/>
  <c r="BJ78" i="6"/>
  <c r="BJ70" i="6"/>
  <c r="BJ61" i="6"/>
  <c r="BJ59" i="6"/>
  <c r="BJ206" i="6"/>
  <c r="BJ202" i="6"/>
  <c r="BJ190" i="6"/>
  <c r="BJ185" i="6"/>
  <c r="BJ177" i="6"/>
  <c r="BJ172" i="6"/>
  <c r="BJ167" i="6"/>
  <c r="BJ165" i="6"/>
  <c r="BJ160" i="6"/>
  <c r="AA28" i="6"/>
  <c r="AA53" i="6"/>
  <c r="BZ26" i="6"/>
  <c r="BY26" i="6"/>
  <c r="BH365" i="5"/>
  <c r="M371" i="5"/>
  <c r="M139" i="5"/>
  <c r="BZ354" i="5"/>
  <c r="BY354" i="5"/>
  <c r="BZ317" i="5"/>
  <c r="BY317" i="5"/>
  <c r="BW306" i="5"/>
  <c r="BS306" i="5"/>
  <c r="AY371" i="5"/>
  <c r="AY139" i="5"/>
  <c r="AY140" i="5" s="1"/>
  <c r="AM365" i="5"/>
  <c r="BN306" i="5"/>
  <c r="BR306" i="5" s="1"/>
  <c r="AA371" i="5"/>
  <c r="AA139" i="5"/>
  <c r="O371" i="5"/>
  <c r="O139" i="5"/>
  <c r="O140" i="5" s="1"/>
  <c r="BZ283" i="5"/>
  <c r="BY283" i="5"/>
  <c r="BZ119" i="5"/>
  <c r="BY119" i="5"/>
  <c r="Z273" i="5"/>
  <c r="Z148" i="5"/>
  <c r="Z271" i="5"/>
  <c r="Z269" i="5"/>
  <c r="Z267" i="5"/>
  <c r="Z265" i="5"/>
  <c r="Z263" i="5"/>
  <c r="Z260" i="5"/>
  <c r="Z258" i="5"/>
  <c r="Z255" i="5"/>
  <c r="Z253" i="5"/>
  <c r="Z250" i="5"/>
  <c r="Z247" i="5"/>
  <c r="Z245" i="5"/>
  <c r="Z242" i="5"/>
  <c r="Z240" i="5"/>
  <c r="Z237" i="5"/>
  <c r="Z235" i="5"/>
  <c r="Z270" i="5"/>
  <c r="Z266" i="5"/>
  <c r="Z262" i="5"/>
  <c r="Z256" i="5"/>
  <c r="Z251" i="5"/>
  <c r="Z246" i="5"/>
  <c r="Z241" i="5"/>
  <c r="Z236" i="5"/>
  <c r="Z233" i="5"/>
  <c r="Z225" i="5"/>
  <c r="Z224" i="5"/>
  <c r="Z272" i="5"/>
  <c r="Z228" i="5"/>
  <c r="Z227" i="5"/>
  <c r="Z140" i="5"/>
  <c r="Z373" i="5"/>
  <c r="Z268" i="5"/>
  <c r="Z264" i="5"/>
  <c r="Z259" i="5"/>
  <c r="Z254" i="5"/>
  <c r="Z249" i="5"/>
  <c r="Z243" i="5"/>
  <c r="Z239" i="5"/>
  <c r="Z230" i="5"/>
  <c r="Z229" i="5"/>
  <c r="Z221" i="5"/>
  <c r="Z275" i="5"/>
  <c r="Z232" i="5"/>
  <c r="Z231" i="5"/>
  <c r="Z223" i="5"/>
  <c r="Z222" i="5"/>
  <c r="BN79" i="5"/>
  <c r="BN70" i="5"/>
  <c r="BX344" i="4"/>
  <c r="BU344" i="4"/>
  <c r="BU346" i="4"/>
  <c r="BZ305" i="4"/>
  <c r="BY305" i="4"/>
  <c r="BR289" i="4"/>
  <c r="BW289" i="4"/>
  <c r="BS289" i="4"/>
  <c r="BF292" i="4"/>
  <c r="D292" i="4"/>
  <c r="BM208" i="4"/>
  <c r="BM201" i="4"/>
  <c r="BM200" i="4"/>
  <c r="BM191" i="4"/>
  <c r="BM190" i="4"/>
  <c r="BM181" i="4"/>
  <c r="BM179" i="4"/>
  <c r="BM171" i="4"/>
  <c r="BM169" i="4"/>
  <c r="BM160" i="4"/>
  <c r="BM61" i="4"/>
  <c r="BM59" i="4"/>
  <c r="BM203" i="4"/>
  <c r="BM202" i="4"/>
  <c r="BM194" i="4"/>
  <c r="BM192" i="4"/>
  <c r="BM182" i="4"/>
  <c r="BM173" i="4"/>
  <c r="BM172" i="4"/>
  <c r="BM164" i="4"/>
  <c r="BM163" i="4"/>
  <c r="BM205" i="4"/>
  <c r="BM204" i="4"/>
  <c r="BM196" i="4"/>
  <c r="BM195" i="4"/>
  <c r="BM186" i="4"/>
  <c r="BM185" i="4"/>
  <c r="BM176" i="4"/>
  <c r="BM175" i="4"/>
  <c r="BM166" i="4"/>
  <c r="BM165" i="4"/>
  <c r="BM157" i="4"/>
  <c r="BM207" i="4"/>
  <c r="BM187" i="4"/>
  <c r="BM168" i="4"/>
  <c r="BM65" i="4"/>
  <c r="BM60" i="4"/>
  <c r="BM206" i="4"/>
  <c r="BM189" i="4"/>
  <c r="BM68" i="4"/>
  <c r="BM198" i="4"/>
  <c r="BM178" i="4"/>
  <c r="BM158" i="4"/>
  <c r="BM199" i="4"/>
  <c r="BM177" i="4"/>
  <c r="BM159" i="4"/>
  <c r="BM167" i="4"/>
  <c r="BM62" i="4"/>
  <c r="BF212" i="7"/>
  <c r="D212" i="7"/>
  <c r="E203" i="7"/>
  <c r="E191" i="7"/>
  <c r="E171" i="7"/>
  <c r="E166" i="7"/>
  <c r="U164" i="7"/>
  <c r="U161" i="7"/>
  <c r="BL133" i="7"/>
  <c r="AE208" i="7"/>
  <c r="AG200" i="7"/>
  <c r="Q200" i="7"/>
  <c r="BH125" i="10"/>
  <c r="BH200" i="10" s="1"/>
  <c r="M200" i="10"/>
  <c r="AK208" i="7"/>
  <c r="AC208" i="7"/>
  <c r="U208" i="7"/>
  <c r="Q198" i="10"/>
  <c r="Q133" i="10"/>
  <c r="Q208" i="10" s="1"/>
  <c r="BH123" i="10"/>
  <c r="BH198" i="10" s="1"/>
  <c r="M198" i="10"/>
  <c r="M133" i="10"/>
  <c r="BF133" i="7"/>
  <c r="D133" i="7"/>
  <c r="Y192" i="7"/>
  <c r="BW114" i="7"/>
  <c r="AN187" i="7"/>
  <c r="X187" i="7"/>
  <c r="H187" i="7"/>
  <c r="AK183" i="7"/>
  <c r="AM181" i="7"/>
  <c r="G181" i="7"/>
  <c r="BY101" i="7"/>
  <c r="BZ101" i="7"/>
  <c r="AH179" i="7"/>
  <c r="AM134" i="7"/>
  <c r="AH164" i="7"/>
  <c r="J164" i="7"/>
  <c r="H158" i="7"/>
  <c r="BC79" i="7"/>
  <c r="BC70" i="7"/>
  <c r="BC77" i="7"/>
  <c r="BC136" i="7" s="1"/>
  <c r="W207" i="7"/>
  <c r="W203" i="7"/>
  <c r="W201" i="7"/>
  <c r="W199" i="7"/>
  <c r="W194" i="7"/>
  <c r="W191" i="7"/>
  <c r="W189" i="7"/>
  <c r="W186" i="7"/>
  <c r="W178" i="7"/>
  <c r="W176" i="7"/>
  <c r="W171" i="7"/>
  <c r="W168" i="7"/>
  <c r="W166" i="7"/>
  <c r="W159" i="7"/>
  <c r="W157" i="7"/>
  <c r="W61" i="7"/>
  <c r="W59" i="7"/>
  <c r="W62" i="7"/>
  <c r="W206" i="7"/>
  <c r="W204" i="7"/>
  <c r="W202" i="7"/>
  <c r="W200" i="7"/>
  <c r="W198" i="7"/>
  <c r="W195" i="7"/>
  <c r="W190" i="7"/>
  <c r="W185" i="7"/>
  <c r="W182" i="7"/>
  <c r="W179" i="7"/>
  <c r="W177" i="7"/>
  <c r="W175" i="7"/>
  <c r="W172" i="7"/>
  <c r="W167" i="7"/>
  <c r="W165" i="7"/>
  <c r="W163" i="7"/>
  <c r="W160" i="7"/>
  <c r="W158" i="7"/>
  <c r="W79" i="7"/>
  <c r="W70" i="7"/>
  <c r="W60" i="7"/>
  <c r="W213" i="7"/>
  <c r="BJ213" i="7" s="1"/>
  <c r="W77" i="7"/>
  <c r="BJ77" i="7" s="1"/>
  <c r="W68" i="7"/>
  <c r="W65" i="7"/>
  <c r="BZ16" i="7"/>
  <c r="BY16" i="7"/>
  <c r="BY5" i="7"/>
  <c r="BZ5" i="7"/>
  <c r="BZ339" i="6"/>
  <c r="BY339" i="6"/>
  <c r="BZ336" i="6"/>
  <c r="BY336" i="6"/>
  <c r="R363" i="6"/>
  <c r="AY315" i="6"/>
  <c r="AY363" i="6" s="1"/>
  <c r="AY365" i="6" s="1"/>
  <c r="AY311" i="4"/>
  <c r="S315" i="6"/>
  <c r="S363" i="6" s="1"/>
  <c r="S365" i="6" s="1"/>
  <c r="S311" i="4"/>
  <c r="BU293" i="6"/>
  <c r="BZ287" i="6"/>
  <c r="BY287" i="6"/>
  <c r="P315" i="6"/>
  <c r="P363" i="6" s="1"/>
  <c r="P311" i="4"/>
  <c r="AF315" i="6"/>
  <c r="AF363" i="6" s="1"/>
  <c r="AF365" i="6" s="1"/>
  <c r="AF311" i="4"/>
  <c r="AV315" i="6"/>
  <c r="AV311" i="4"/>
  <c r="BP311" i="6"/>
  <c r="BM198" i="6"/>
  <c r="BM190" i="6"/>
  <c r="BM179" i="6"/>
  <c r="BU146" i="6"/>
  <c r="BX146" i="6"/>
  <c r="BJ130" i="10"/>
  <c r="BJ205" i="10" s="1"/>
  <c r="BN125" i="11"/>
  <c r="AE208" i="6"/>
  <c r="BL133" i="6"/>
  <c r="AK133" i="11"/>
  <c r="AK208" i="11" s="1"/>
  <c r="AK198" i="11"/>
  <c r="AC133" i="11"/>
  <c r="AC208" i="11" s="1"/>
  <c r="AC198" i="11"/>
  <c r="U133" i="11"/>
  <c r="U208" i="11" s="1"/>
  <c r="U198" i="11"/>
  <c r="BU121" i="6"/>
  <c r="BU195" i="6" s="1"/>
  <c r="BX121" i="6"/>
  <c r="BL196" i="6"/>
  <c r="AF196" i="6"/>
  <c r="P196" i="6"/>
  <c r="BZ120" i="6"/>
  <c r="BY120" i="6"/>
  <c r="BH117" i="6"/>
  <c r="M192" i="6"/>
  <c r="AN117" i="10"/>
  <c r="AN192" i="10" s="1"/>
  <c r="BN114" i="10"/>
  <c r="BN189" i="10" s="1"/>
  <c r="BL114" i="11"/>
  <c r="AG117" i="11"/>
  <c r="AG192" i="11" s="1"/>
  <c r="BG114" i="11"/>
  <c r="BG189" i="11" s="1"/>
  <c r="I117" i="11"/>
  <c r="M183" i="6"/>
  <c r="BH108" i="6"/>
  <c r="AO108" i="11"/>
  <c r="AO183" i="11" s="1"/>
  <c r="AK108" i="10"/>
  <c r="AK183" i="10" s="1"/>
  <c r="AC181" i="6"/>
  <c r="Y108" i="11"/>
  <c r="Y183" i="11" s="1"/>
  <c r="U108" i="10"/>
  <c r="U183" i="10" s="1"/>
  <c r="M181" i="6"/>
  <c r="BG106" i="11"/>
  <c r="BG181" i="11" s="1"/>
  <c r="I108" i="11"/>
  <c r="E108" i="10"/>
  <c r="BF106" i="10"/>
  <c r="D106" i="10"/>
  <c r="BS103" i="6"/>
  <c r="BU98" i="6"/>
  <c r="BU173" i="6" s="1"/>
  <c r="BX98" i="6"/>
  <c r="BL173" i="6"/>
  <c r="AF173" i="6"/>
  <c r="P173" i="6"/>
  <c r="BZ97" i="6"/>
  <c r="BY97" i="6"/>
  <c r="U134" i="6"/>
  <c r="D94" i="6"/>
  <c r="D95" i="6" s="1"/>
  <c r="BM91" i="11"/>
  <c r="BR91" i="11" s="1"/>
  <c r="D91" i="11"/>
  <c r="F134" i="6"/>
  <c r="BF134" i="6" s="1"/>
  <c r="F161" i="6"/>
  <c r="AI216" i="6"/>
  <c r="AI136" i="6"/>
  <c r="H61" i="6"/>
  <c r="H59" i="6"/>
  <c r="H207" i="6"/>
  <c r="H205" i="6"/>
  <c r="H203" i="6"/>
  <c r="H201" i="6"/>
  <c r="H199" i="6"/>
  <c r="H194" i="6"/>
  <c r="H191" i="6"/>
  <c r="H189" i="6"/>
  <c r="H186" i="6"/>
  <c r="H176" i="6"/>
  <c r="H171" i="6"/>
  <c r="H168" i="6"/>
  <c r="H166" i="6"/>
  <c r="H159" i="6"/>
  <c r="H157" i="6"/>
  <c r="H79" i="6"/>
  <c r="H65" i="6"/>
  <c r="H206" i="6"/>
  <c r="H204" i="6"/>
  <c r="H202" i="6"/>
  <c r="H200" i="6"/>
  <c r="H195" i="6"/>
  <c r="H192" i="6"/>
  <c r="H190" i="6"/>
  <c r="H187" i="6"/>
  <c r="H185" i="6"/>
  <c r="H177" i="6"/>
  <c r="H175" i="6"/>
  <c r="H172" i="6"/>
  <c r="H167" i="6"/>
  <c r="H165" i="6"/>
  <c r="H160" i="6"/>
  <c r="H62" i="6"/>
  <c r="H70" i="6"/>
  <c r="H60" i="6"/>
  <c r="H213" i="6"/>
  <c r="H77" i="6"/>
  <c r="H68" i="6"/>
  <c r="X61" i="6"/>
  <c r="X59" i="6"/>
  <c r="X207" i="6"/>
  <c r="X205" i="6"/>
  <c r="X203" i="6"/>
  <c r="X201" i="6"/>
  <c r="X199" i="6"/>
  <c r="X194" i="6"/>
  <c r="X191" i="6"/>
  <c r="X189" i="6"/>
  <c r="X186" i="6"/>
  <c r="X178" i="6"/>
  <c r="X176" i="6"/>
  <c r="X171" i="6"/>
  <c r="X168" i="6"/>
  <c r="X166" i="6"/>
  <c r="X159" i="6"/>
  <c r="X157" i="6"/>
  <c r="X79" i="6"/>
  <c r="X65" i="6"/>
  <c r="X206" i="6"/>
  <c r="X204" i="6"/>
  <c r="X202" i="6"/>
  <c r="X195" i="6"/>
  <c r="X192" i="6"/>
  <c r="X190" i="6"/>
  <c r="X187" i="6"/>
  <c r="X185" i="6"/>
  <c r="X177" i="6"/>
  <c r="X175" i="6"/>
  <c r="X172" i="6"/>
  <c r="X167" i="6"/>
  <c r="X165" i="6"/>
  <c r="X160" i="6"/>
  <c r="X158" i="6"/>
  <c r="X62" i="6"/>
  <c r="X70" i="6"/>
  <c r="X60" i="6"/>
  <c r="X213" i="6"/>
  <c r="BJ213" i="6" s="1"/>
  <c r="X77" i="6"/>
  <c r="X68" i="6"/>
  <c r="AN61" i="6"/>
  <c r="AN59" i="6"/>
  <c r="AN207" i="6"/>
  <c r="AN205" i="6"/>
  <c r="AN203" i="6"/>
  <c r="AN201" i="6"/>
  <c r="AN199" i="6"/>
  <c r="AN194" i="6"/>
  <c r="AN191" i="6"/>
  <c r="AN186" i="6"/>
  <c r="AN178" i="6"/>
  <c r="AN176" i="6"/>
  <c r="AN171" i="6"/>
  <c r="AN168" i="6"/>
  <c r="AN166" i="6"/>
  <c r="AN159" i="6"/>
  <c r="AN157" i="6"/>
  <c r="AN79" i="6"/>
  <c r="AN65" i="6"/>
  <c r="AN206" i="6"/>
  <c r="AN204" i="6"/>
  <c r="AN202" i="6"/>
  <c r="AN195" i="6"/>
  <c r="AN190" i="6"/>
  <c r="AN187" i="6"/>
  <c r="AN185" i="6"/>
  <c r="AN177" i="6"/>
  <c r="AN172" i="6"/>
  <c r="AN167" i="6"/>
  <c r="AN165" i="6"/>
  <c r="AN160" i="6"/>
  <c r="AN158" i="6"/>
  <c r="AN62" i="6"/>
  <c r="AN70" i="6"/>
  <c r="AN60" i="6"/>
  <c r="AN213" i="6"/>
  <c r="BN213" i="6" s="1"/>
  <c r="AN77" i="6"/>
  <c r="BN77" i="6" s="1"/>
  <c r="AN68" i="6"/>
  <c r="BD79" i="6"/>
  <c r="BD70" i="6"/>
  <c r="BD77" i="6"/>
  <c r="BD136" i="6" s="1"/>
  <c r="U207" i="6"/>
  <c r="U203" i="6"/>
  <c r="U201" i="6"/>
  <c r="U199" i="6"/>
  <c r="U194" i="6"/>
  <c r="U191" i="6"/>
  <c r="U189" i="6"/>
  <c r="U186" i="6"/>
  <c r="U178" i="6"/>
  <c r="U176" i="6"/>
  <c r="U171" i="6"/>
  <c r="U168" i="6"/>
  <c r="U166" i="6"/>
  <c r="U159" i="6"/>
  <c r="U157" i="6"/>
  <c r="U79" i="6"/>
  <c r="U77" i="6"/>
  <c r="U70" i="6"/>
  <c r="U68" i="6"/>
  <c r="U65" i="6"/>
  <c r="U62" i="6"/>
  <c r="U60" i="6"/>
  <c r="U213" i="6"/>
  <c r="BI213" i="6" s="1"/>
  <c r="U61" i="6"/>
  <c r="U206" i="6"/>
  <c r="U204" i="6"/>
  <c r="U202" i="6"/>
  <c r="U200" i="6"/>
  <c r="U195" i="6"/>
  <c r="U190" i="6"/>
  <c r="U185" i="6"/>
  <c r="U177" i="6"/>
  <c r="U172" i="6"/>
  <c r="U167" i="6"/>
  <c r="U165" i="6"/>
  <c r="U163" i="6"/>
  <c r="U160" i="6"/>
  <c r="U158" i="6"/>
  <c r="U59" i="6"/>
  <c r="AK207" i="6"/>
  <c r="AK203" i="6"/>
  <c r="AK201" i="6"/>
  <c r="AK199" i="6"/>
  <c r="AK194" i="6"/>
  <c r="AK191" i="6"/>
  <c r="AK189" i="6"/>
  <c r="AK186" i="6"/>
  <c r="AK178" i="6"/>
  <c r="AK176" i="6"/>
  <c r="AK171" i="6"/>
  <c r="AK168" i="6"/>
  <c r="AK166" i="6"/>
  <c r="AK159" i="6"/>
  <c r="AK157" i="6"/>
  <c r="AK79" i="6"/>
  <c r="AK77" i="6"/>
  <c r="BM77" i="6" s="1"/>
  <c r="AK70" i="6"/>
  <c r="AK68" i="6"/>
  <c r="AK65" i="6"/>
  <c r="AK62" i="6"/>
  <c r="AK60" i="6"/>
  <c r="AK213" i="6"/>
  <c r="BM213" i="6" s="1"/>
  <c r="AK61" i="6"/>
  <c r="AK206" i="6"/>
  <c r="AK204" i="6"/>
  <c r="AK202" i="6"/>
  <c r="AK200" i="6"/>
  <c r="AK195" i="6"/>
  <c r="AK190" i="6"/>
  <c r="AK185" i="6"/>
  <c r="AK179" i="6"/>
  <c r="AK177" i="6"/>
  <c r="AK175" i="6"/>
  <c r="AK172" i="6"/>
  <c r="AK167" i="6"/>
  <c r="AK165" i="6"/>
  <c r="AK163" i="6"/>
  <c r="AK160" i="6"/>
  <c r="AK158" i="6"/>
  <c r="AK59" i="6"/>
  <c r="BA79" i="6"/>
  <c r="BA77" i="6"/>
  <c r="BA136" i="6" s="1"/>
  <c r="BA70" i="6"/>
  <c r="AI59" i="6"/>
  <c r="BN62" i="6"/>
  <c r="BN157" i="6"/>
  <c r="BN166" i="6"/>
  <c r="BN176" i="6"/>
  <c r="BN186" i="6"/>
  <c r="BJ65" i="6"/>
  <c r="BJ159" i="6"/>
  <c r="BJ168" i="6"/>
  <c r="BJ178" i="6"/>
  <c r="BJ189" i="6"/>
  <c r="BJ199" i="6"/>
  <c r="BJ207" i="6"/>
  <c r="BI27" i="6"/>
  <c r="BW27" i="6" s="1"/>
  <c r="R28" i="6"/>
  <c r="R59" i="6"/>
  <c r="R53" i="6"/>
  <c r="BZ20" i="6"/>
  <c r="BY20" i="6"/>
  <c r="BF6" i="6"/>
  <c r="BZ340" i="5"/>
  <c r="BY340" i="5"/>
  <c r="BT337" i="5"/>
  <c r="BZ332" i="5"/>
  <c r="BY332" i="5"/>
  <c r="BR327" i="5"/>
  <c r="BS327" i="5"/>
  <c r="BW327" i="5"/>
  <c r="R365" i="5"/>
  <c r="BX293" i="5"/>
  <c r="BR216" i="5"/>
  <c r="BS216" i="5"/>
  <c r="BW216" i="5"/>
  <c r="BX213" i="5"/>
  <c r="BU213" i="5"/>
  <c r="BZ145" i="5"/>
  <c r="BY145" i="5"/>
  <c r="BR117" i="5"/>
  <c r="BS117" i="5"/>
  <c r="BW117" i="5"/>
  <c r="BY110" i="5"/>
  <c r="BZ110" i="5"/>
  <c r="AO136" i="5"/>
  <c r="I136" i="5"/>
  <c r="BG77" i="5"/>
  <c r="BX208" i="5"/>
  <c r="BX206" i="5"/>
  <c r="BX204" i="5"/>
  <c r="BX202" i="5"/>
  <c r="BX200" i="5"/>
  <c r="BX198" i="5"/>
  <c r="BX195" i="5"/>
  <c r="BX192" i="5"/>
  <c r="BX190" i="5"/>
  <c r="BX187" i="5"/>
  <c r="BX185" i="5"/>
  <c r="BX182" i="5"/>
  <c r="BX179" i="5"/>
  <c r="BX177" i="5"/>
  <c r="BX175" i="5"/>
  <c r="BX172" i="5"/>
  <c r="BX169" i="5"/>
  <c r="BX167" i="5"/>
  <c r="BX165" i="5"/>
  <c r="BX163" i="5"/>
  <c r="BX160" i="5"/>
  <c r="BX158" i="5"/>
  <c r="BX153" i="5"/>
  <c r="BX207" i="5"/>
  <c r="BX199" i="5"/>
  <c r="BX189" i="5"/>
  <c r="BX178" i="5"/>
  <c r="BX168" i="5"/>
  <c r="BX159" i="5"/>
  <c r="BX205" i="5"/>
  <c r="BX196" i="5"/>
  <c r="BX186" i="5"/>
  <c r="BX176" i="5"/>
  <c r="BX166" i="5"/>
  <c r="BX157" i="5"/>
  <c r="BX152" i="5"/>
  <c r="BX62" i="5"/>
  <c r="BX61" i="5"/>
  <c r="BX203" i="5"/>
  <c r="BX194" i="5"/>
  <c r="BX183" i="5"/>
  <c r="BX173" i="5"/>
  <c r="BX164" i="5"/>
  <c r="BX69" i="5"/>
  <c r="BX60" i="5"/>
  <c r="BX59" i="5"/>
  <c r="BX53" i="5"/>
  <c r="BX201" i="5"/>
  <c r="BX191" i="5"/>
  <c r="BX181" i="5"/>
  <c r="BX171" i="5"/>
  <c r="BX161" i="5"/>
  <c r="BX68" i="5"/>
  <c r="BX66" i="5"/>
  <c r="BX65" i="5"/>
  <c r="BX63" i="5"/>
  <c r="BR369" i="4"/>
  <c r="BS369" i="4"/>
  <c r="BW369" i="4"/>
  <c r="BR359" i="4"/>
  <c r="BS359" i="4"/>
  <c r="BW359" i="4"/>
  <c r="D350" i="4"/>
  <c r="BR350" i="4"/>
  <c r="BS350" i="4"/>
  <c r="BW350" i="4"/>
  <c r="BX341" i="4"/>
  <c r="BU341" i="4"/>
  <c r="BZ312" i="4"/>
  <c r="BY312" i="4"/>
  <c r="BG303" i="4"/>
  <c r="I306" i="4"/>
  <c r="BW296" i="4"/>
  <c r="BS296" i="4"/>
  <c r="BR296" i="4"/>
  <c r="BP213" i="4"/>
  <c r="BV213" i="4" s="1"/>
  <c r="AM187" i="4"/>
  <c r="BM215" i="4"/>
  <c r="BF133" i="8"/>
  <c r="BW88" i="8"/>
  <c r="BW163" i="8" s="1"/>
  <c r="AG134" i="8"/>
  <c r="AG136" i="8" s="1"/>
  <c r="Q134" i="8"/>
  <c r="Q136" i="8" s="1"/>
  <c r="BW214" i="7"/>
  <c r="BS214" i="7"/>
  <c r="BR214" i="7"/>
  <c r="L208" i="7"/>
  <c r="AE205" i="7"/>
  <c r="AF198" i="7"/>
  <c r="P198" i="7"/>
  <c r="H198" i="7"/>
  <c r="AE196" i="7"/>
  <c r="G196" i="7"/>
  <c r="AB192" i="7"/>
  <c r="J192" i="7"/>
  <c r="Z183" i="7"/>
  <c r="BK108" i="7"/>
  <c r="AO182" i="7"/>
  <c r="Y182" i="7"/>
  <c r="BG182" i="7"/>
  <c r="BL104" i="7"/>
  <c r="AH178" i="7"/>
  <c r="Q175" i="7"/>
  <c r="BH98" i="7"/>
  <c r="D98" i="7"/>
  <c r="D99" i="7" s="1"/>
  <c r="M173" i="7"/>
  <c r="L169" i="7"/>
  <c r="BW89" i="7"/>
  <c r="BS89" i="7"/>
  <c r="BR89" i="7"/>
  <c r="BK94" i="7"/>
  <c r="Z169" i="7"/>
  <c r="Z134" i="7"/>
  <c r="BR83" i="7"/>
  <c r="AT273" i="7"/>
  <c r="AT271" i="7"/>
  <c r="AT269" i="7"/>
  <c r="AT267" i="7"/>
  <c r="AT265" i="7"/>
  <c r="AT263" i="7"/>
  <c r="AT260" i="7"/>
  <c r="AT258" i="7"/>
  <c r="AT255" i="7"/>
  <c r="AT253" i="7"/>
  <c r="AT250" i="7"/>
  <c r="AT247" i="7"/>
  <c r="AT245" i="7"/>
  <c r="AT242" i="7"/>
  <c r="AT275" i="7"/>
  <c r="AT272" i="7"/>
  <c r="AT373" i="7"/>
  <c r="AT270" i="7"/>
  <c r="AT268" i="7"/>
  <c r="AT266" i="7"/>
  <c r="AT264" i="7"/>
  <c r="AT262" i="7"/>
  <c r="AT259" i="7"/>
  <c r="AT256" i="7"/>
  <c r="AT254" i="7"/>
  <c r="AT251" i="7"/>
  <c r="AT249" i="7"/>
  <c r="AT246" i="7"/>
  <c r="AT243" i="7"/>
  <c r="AT241" i="7"/>
  <c r="AT239" i="7"/>
  <c r="AT236" i="7"/>
  <c r="AT240" i="7"/>
  <c r="AT140" i="7"/>
  <c r="AT237" i="7"/>
  <c r="AT233" i="7"/>
  <c r="AT231" i="7"/>
  <c r="AT229" i="7"/>
  <c r="AT227" i="7"/>
  <c r="AT224" i="7"/>
  <c r="AT222" i="7"/>
  <c r="AT232" i="7"/>
  <c r="AT228" i="7"/>
  <c r="AT223" i="7"/>
  <c r="AT235" i="7"/>
  <c r="AT148" i="7"/>
  <c r="AT230" i="7"/>
  <c r="AT225" i="7"/>
  <c r="AT221" i="7"/>
  <c r="N216" i="7"/>
  <c r="BZ54" i="7"/>
  <c r="BY54" i="7"/>
  <c r="K28" i="7"/>
  <c r="K53" i="7"/>
  <c r="BY18" i="7"/>
  <c r="BZ18" i="7"/>
  <c r="BY368" i="6"/>
  <c r="BZ368" i="6"/>
  <c r="BZ298" i="6"/>
  <c r="BY298" i="6"/>
  <c r="BV293" i="6"/>
  <c r="AB198" i="6"/>
  <c r="T163" i="6"/>
  <c r="K134" i="6"/>
  <c r="K136" i="6" s="1"/>
  <c r="BH133" i="6"/>
  <c r="M208" i="6"/>
  <c r="AC205" i="6"/>
  <c r="AN208" i="6"/>
  <c r="AJ208" i="6"/>
  <c r="AF133" i="10"/>
  <c r="AF208" i="10" s="1"/>
  <c r="AB133" i="11"/>
  <c r="AB208" i="11" s="1"/>
  <c r="T208" i="6"/>
  <c r="T183" i="6"/>
  <c r="AN181" i="6"/>
  <c r="AJ181" i="6"/>
  <c r="AF108" i="10"/>
  <c r="AF183" i="10" s="1"/>
  <c r="AB108" i="11"/>
  <c r="AB183" i="11" s="1"/>
  <c r="T181" i="6"/>
  <c r="P108" i="10"/>
  <c r="P183" i="10" s="1"/>
  <c r="L108" i="11"/>
  <c r="L183" i="11" s="1"/>
  <c r="BJ179" i="6"/>
  <c r="AN104" i="11"/>
  <c r="AN94" i="10"/>
  <c r="AJ94" i="11"/>
  <c r="AB134" i="6"/>
  <c r="AB169" i="6"/>
  <c r="X94" i="10"/>
  <c r="T94" i="11"/>
  <c r="L169" i="6"/>
  <c r="H94" i="10"/>
  <c r="H169" i="10" s="1"/>
  <c r="AF161" i="6"/>
  <c r="P161" i="6"/>
  <c r="D83" i="11"/>
  <c r="BM173" i="6"/>
  <c r="BM194" i="6"/>
  <c r="BM203" i="6"/>
  <c r="BM61" i="6"/>
  <c r="BI161" i="6"/>
  <c r="BI171" i="6"/>
  <c r="BI181" i="6"/>
  <c r="BI191" i="6"/>
  <c r="BI201" i="6"/>
  <c r="BI59" i="6"/>
  <c r="E62" i="6"/>
  <c r="D53" i="6"/>
  <c r="E161" i="6"/>
  <c r="E171" i="6"/>
  <c r="E181" i="6"/>
  <c r="E191" i="6"/>
  <c r="BF212" i="6"/>
  <c r="D212" i="6"/>
  <c r="E215" i="11"/>
  <c r="E74" i="11"/>
  <c r="E213" i="11" s="1"/>
  <c r="E62" i="11"/>
  <c r="E60" i="11"/>
  <c r="E204" i="11"/>
  <c r="E200" i="11"/>
  <c r="E195" i="11"/>
  <c r="E190" i="11"/>
  <c r="E185" i="11"/>
  <c r="E179" i="11"/>
  <c r="E175" i="11"/>
  <c r="E169" i="11"/>
  <c r="E165" i="11"/>
  <c r="E158" i="11"/>
  <c r="E214" i="11"/>
  <c r="E207" i="11"/>
  <c r="E203" i="11"/>
  <c r="E199" i="11"/>
  <c r="E194" i="11"/>
  <c r="E189" i="11"/>
  <c r="E183" i="11"/>
  <c r="E178" i="11"/>
  <c r="E173" i="11"/>
  <c r="E168" i="11"/>
  <c r="E164" i="11"/>
  <c r="E160" i="11"/>
  <c r="BF73" i="11"/>
  <c r="E61" i="11"/>
  <c r="E172" i="11"/>
  <c r="E159" i="11"/>
  <c r="E53" i="11"/>
  <c r="E206" i="11"/>
  <c r="E187" i="11"/>
  <c r="E167" i="11"/>
  <c r="E212" i="11"/>
  <c r="E202" i="11"/>
  <c r="E182" i="11"/>
  <c r="E163" i="11"/>
  <c r="D73" i="11"/>
  <c r="E59" i="11"/>
  <c r="E177" i="11"/>
  <c r="E198" i="11"/>
  <c r="BL27" i="6"/>
  <c r="BX341" i="5"/>
  <c r="BY329" i="5"/>
  <c r="BZ329" i="5"/>
  <c r="BY326" i="5"/>
  <c r="BZ326" i="5"/>
  <c r="BB139" i="5"/>
  <c r="BB371" i="5"/>
  <c r="BY304" i="5"/>
  <c r="BZ304" i="5"/>
  <c r="BW293" i="5"/>
  <c r="BR214" i="5"/>
  <c r="BS146" i="5"/>
  <c r="BW146" i="5"/>
  <c r="BR146" i="5"/>
  <c r="BR108" i="5"/>
  <c r="BS108" i="5"/>
  <c r="BW108" i="5"/>
  <c r="AX273" i="5"/>
  <c r="AX148" i="5"/>
  <c r="AX271" i="5"/>
  <c r="AX269" i="5"/>
  <c r="AX267" i="5"/>
  <c r="AX265" i="5"/>
  <c r="AX263" i="5"/>
  <c r="AX260" i="5"/>
  <c r="AX258" i="5"/>
  <c r="AX255" i="5"/>
  <c r="AX253" i="5"/>
  <c r="AX250" i="5"/>
  <c r="AX247" i="5"/>
  <c r="AX245" i="5"/>
  <c r="AX242" i="5"/>
  <c r="AX240" i="5"/>
  <c r="AX237" i="5"/>
  <c r="AX235" i="5"/>
  <c r="AX270" i="5"/>
  <c r="AX266" i="5"/>
  <c r="AX262" i="5"/>
  <c r="AX256" i="5"/>
  <c r="AX251" i="5"/>
  <c r="AX246" i="5"/>
  <c r="AX241" i="5"/>
  <c r="AX236" i="5"/>
  <c r="AX230" i="5"/>
  <c r="AX229" i="5"/>
  <c r="AX221" i="5"/>
  <c r="AX272" i="5"/>
  <c r="AX232" i="5"/>
  <c r="AX231" i="5"/>
  <c r="AX223" i="5"/>
  <c r="AX222" i="5"/>
  <c r="AX373" i="5"/>
  <c r="AX268" i="5"/>
  <c r="AX264" i="5"/>
  <c r="AX259" i="5"/>
  <c r="AX254" i="5"/>
  <c r="AX249" i="5"/>
  <c r="AX243" i="5"/>
  <c r="AX239" i="5"/>
  <c r="AX233" i="5"/>
  <c r="AX225" i="5"/>
  <c r="AX224" i="5"/>
  <c r="AX275" i="5"/>
  <c r="AX228" i="5"/>
  <c r="AX227" i="5"/>
  <c r="R273" i="5"/>
  <c r="R148" i="5"/>
  <c r="R271" i="5"/>
  <c r="R269" i="5"/>
  <c r="R267" i="5"/>
  <c r="R265" i="5"/>
  <c r="R263" i="5"/>
  <c r="R260" i="5"/>
  <c r="R258" i="5"/>
  <c r="R255" i="5"/>
  <c r="R253" i="5"/>
  <c r="R250" i="5"/>
  <c r="R247" i="5"/>
  <c r="R245" i="5"/>
  <c r="R242" i="5"/>
  <c r="R240" i="5"/>
  <c r="R237" i="5"/>
  <c r="R235" i="5"/>
  <c r="R270" i="5"/>
  <c r="R266" i="5"/>
  <c r="R262" i="5"/>
  <c r="R256" i="5"/>
  <c r="R251" i="5"/>
  <c r="R246" i="5"/>
  <c r="R241" i="5"/>
  <c r="R236" i="5"/>
  <c r="R230" i="5"/>
  <c r="R229" i="5"/>
  <c r="R221" i="5"/>
  <c r="R272" i="5"/>
  <c r="R232" i="5"/>
  <c r="R231" i="5"/>
  <c r="R223" i="5"/>
  <c r="R222" i="5"/>
  <c r="R373" i="5"/>
  <c r="R268" i="5"/>
  <c r="R264" i="5"/>
  <c r="R259" i="5"/>
  <c r="R254" i="5"/>
  <c r="R249" i="5"/>
  <c r="R243" i="5"/>
  <c r="R239" i="5"/>
  <c r="R233" i="5"/>
  <c r="R225" i="5"/>
  <c r="R224" i="5"/>
  <c r="R275" i="5"/>
  <c r="R228" i="5"/>
  <c r="R227" i="5"/>
  <c r="BI136" i="5"/>
  <c r="BW68" i="5"/>
  <c r="BW65" i="5"/>
  <c r="BW62" i="5"/>
  <c r="BW60" i="5"/>
  <c r="BW208" i="5"/>
  <c r="BW201" i="5"/>
  <c r="BW200" i="5"/>
  <c r="BW191" i="5"/>
  <c r="BW190" i="5"/>
  <c r="BW181" i="5"/>
  <c r="BW179" i="5"/>
  <c r="BW171" i="5"/>
  <c r="BW169" i="5"/>
  <c r="BW161" i="5"/>
  <c r="BW160" i="5"/>
  <c r="BW207" i="5"/>
  <c r="BW206" i="5"/>
  <c r="BW199" i="5"/>
  <c r="BW198" i="5"/>
  <c r="BW189" i="5"/>
  <c r="BW187" i="5"/>
  <c r="BW178" i="5"/>
  <c r="BW177" i="5"/>
  <c r="BW168" i="5"/>
  <c r="BW167" i="5"/>
  <c r="BW159" i="5"/>
  <c r="BW158" i="5"/>
  <c r="BW63" i="5"/>
  <c r="BW205" i="5"/>
  <c r="BW204" i="5"/>
  <c r="BW196" i="5"/>
  <c r="BW195" i="5"/>
  <c r="BW186" i="5"/>
  <c r="BW185" i="5"/>
  <c r="BW176" i="5"/>
  <c r="BW175" i="5"/>
  <c r="BW166" i="5"/>
  <c r="BW165" i="5"/>
  <c r="BW157" i="5"/>
  <c r="BW153" i="5"/>
  <c r="BW152" i="5"/>
  <c r="BW61" i="5"/>
  <c r="BW203" i="5"/>
  <c r="BW202" i="5"/>
  <c r="BW194" i="5"/>
  <c r="BW192" i="5"/>
  <c r="BW183" i="5"/>
  <c r="BW182" i="5"/>
  <c r="BW173" i="5"/>
  <c r="BW172" i="5"/>
  <c r="BW164" i="5"/>
  <c r="BW163" i="5"/>
  <c r="BW69" i="5"/>
  <c r="BW59" i="5"/>
  <c r="BW53" i="5"/>
  <c r="BW66" i="5"/>
  <c r="BX354" i="4"/>
  <c r="BU354" i="4"/>
  <c r="BG346" i="4"/>
  <c r="BW346" i="4" s="1"/>
  <c r="BR340" i="4"/>
  <c r="BS340" i="4"/>
  <c r="BW340" i="4"/>
  <c r="BV329" i="4"/>
  <c r="BR320" i="4"/>
  <c r="BS320" i="4"/>
  <c r="BW320" i="4"/>
  <c r="BV296" i="4"/>
  <c r="BX283" i="4"/>
  <c r="BU283" i="4"/>
  <c r="BP215" i="4"/>
  <c r="BU115" i="4"/>
  <c r="BX115" i="4"/>
  <c r="BV94" i="4"/>
  <c r="AF173" i="7"/>
  <c r="AN161" i="7"/>
  <c r="P161" i="7"/>
  <c r="BH27" i="7"/>
  <c r="BH53" i="7" s="1"/>
  <c r="BJ192" i="6"/>
  <c r="H179" i="6"/>
  <c r="BQ134" i="5"/>
  <c r="BK77" i="5"/>
  <c r="BM77" i="5"/>
  <c r="BX77" i="5" s="1"/>
  <c r="BT362" i="4"/>
  <c r="BK362" i="4"/>
  <c r="BW362" i="4" s="1"/>
  <c r="BK333" i="4"/>
  <c r="BT333" i="4" s="1"/>
  <c r="BX330" i="4"/>
  <c r="BT325" i="4"/>
  <c r="BV319" i="4"/>
  <c r="BV302" i="4"/>
  <c r="BN292" i="4"/>
  <c r="AH213" i="4"/>
  <c r="AL199" i="4"/>
  <c r="AH172" i="4"/>
  <c r="J167" i="4"/>
  <c r="I165" i="4"/>
  <c r="BX146" i="4"/>
  <c r="BU132" i="4"/>
  <c r="BX132" i="4"/>
  <c r="BU119" i="4"/>
  <c r="BX119" i="4"/>
  <c r="D108" i="4"/>
  <c r="D109" i="4" s="1"/>
  <c r="BC134" i="4"/>
  <c r="BC136" i="4" s="1"/>
  <c r="BC79" i="4"/>
  <c r="BN86" i="4"/>
  <c r="BN161" i="4" s="1"/>
  <c r="AM134" i="4"/>
  <c r="AM161" i="4"/>
  <c r="AM79" i="4"/>
  <c r="AE134" i="4"/>
  <c r="BL134" i="4" s="1"/>
  <c r="BL86" i="4"/>
  <c r="BL161" i="4" s="1"/>
  <c r="AE79" i="4"/>
  <c r="O134" i="4"/>
  <c r="O136" i="4" s="1"/>
  <c r="O79" i="4"/>
  <c r="AF272" i="4"/>
  <c r="AF271" i="4"/>
  <c r="AF264" i="4"/>
  <c r="AF263" i="4"/>
  <c r="AF254" i="4"/>
  <c r="AF253" i="4"/>
  <c r="AF243" i="4"/>
  <c r="AF242" i="4"/>
  <c r="AF233" i="4"/>
  <c r="AF232" i="4"/>
  <c r="AF224" i="4"/>
  <c r="AF223" i="4"/>
  <c r="AF148" i="4"/>
  <c r="AF69" i="4"/>
  <c r="AF66" i="4"/>
  <c r="AF63" i="4"/>
  <c r="AF266" i="4"/>
  <c r="AF265" i="4"/>
  <c r="AF256" i="4"/>
  <c r="AF255" i="4"/>
  <c r="AF246" i="4"/>
  <c r="AF245" i="4"/>
  <c r="AF236" i="4"/>
  <c r="AF235" i="4"/>
  <c r="AF227" i="4"/>
  <c r="AF268" i="4"/>
  <c r="AF267" i="4"/>
  <c r="AF259" i="4"/>
  <c r="AF258" i="4"/>
  <c r="AF249" i="4"/>
  <c r="AF247" i="4"/>
  <c r="AF239" i="4"/>
  <c r="AF237" i="4"/>
  <c r="AF229" i="4"/>
  <c r="AF228" i="4"/>
  <c r="AF270" i="4"/>
  <c r="AF250" i="4"/>
  <c r="AF231" i="4"/>
  <c r="AF251" i="4"/>
  <c r="AF230" i="4"/>
  <c r="AF260" i="4"/>
  <c r="AF241" i="4"/>
  <c r="AF221" i="4"/>
  <c r="AF269" i="4"/>
  <c r="AF262" i="4"/>
  <c r="AF240" i="4"/>
  <c r="AF222" i="4"/>
  <c r="AT79" i="4"/>
  <c r="AT70" i="4"/>
  <c r="AT77" i="4"/>
  <c r="AT136" i="4" s="1"/>
  <c r="AP79" i="4"/>
  <c r="AP70" i="4"/>
  <c r="AP77" i="4"/>
  <c r="AP59" i="4"/>
  <c r="AP206" i="4"/>
  <c r="AP186" i="4"/>
  <c r="AP61" i="4"/>
  <c r="AP167" i="4"/>
  <c r="AP169" i="4"/>
  <c r="AP190" i="4"/>
  <c r="AP208" i="4"/>
  <c r="AL167" i="4"/>
  <c r="AL187" i="4"/>
  <c r="AL206" i="4"/>
  <c r="AL165" i="4"/>
  <c r="AL185" i="4"/>
  <c r="AL204" i="4"/>
  <c r="AL62" i="4"/>
  <c r="AL172" i="4"/>
  <c r="AL192" i="4"/>
  <c r="AL213" i="4"/>
  <c r="AH169" i="4"/>
  <c r="AH190" i="4"/>
  <c r="AH208" i="4"/>
  <c r="AH167" i="4"/>
  <c r="AH187" i="4"/>
  <c r="AH206" i="4"/>
  <c r="AH65" i="4"/>
  <c r="AH164" i="4"/>
  <c r="AH183" i="4"/>
  <c r="AH203" i="4"/>
  <c r="BK213" i="4"/>
  <c r="V79" i="4"/>
  <c r="V70" i="4"/>
  <c r="V77" i="4"/>
  <c r="BJ74" i="4"/>
  <c r="V61" i="4"/>
  <c r="V189" i="4"/>
  <c r="V169" i="4"/>
  <c r="V59" i="4"/>
  <c r="V171" i="4"/>
  <c r="V191" i="4"/>
  <c r="BJ212" i="4"/>
  <c r="BT212" i="4" s="1"/>
  <c r="R79" i="4"/>
  <c r="R70" i="4"/>
  <c r="R77" i="4"/>
  <c r="R59" i="4"/>
  <c r="R202" i="4"/>
  <c r="R181" i="4"/>
  <c r="R163" i="4"/>
  <c r="BI74" i="4"/>
  <c r="BI194" i="4" s="1"/>
  <c r="R61" i="4"/>
  <c r="R173" i="4"/>
  <c r="R194" i="4"/>
  <c r="BI214" i="4"/>
  <c r="BT214" i="4" s="1"/>
  <c r="N163" i="4"/>
  <c r="N182" i="4"/>
  <c r="N202" i="4"/>
  <c r="N160" i="4"/>
  <c r="N179" i="4"/>
  <c r="N200" i="4"/>
  <c r="N62" i="4"/>
  <c r="N176" i="4"/>
  <c r="N196" i="4"/>
  <c r="J173" i="4"/>
  <c r="J194" i="4"/>
  <c r="J163" i="4"/>
  <c r="J182" i="4"/>
  <c r="J202" i="4"/>
  <c r="J62" i="4"/>
  <c r="J159" i="4"/>
  <c r="J178" i="4"/>
  <c r="J199" i="4"/>
  <c r="F176" i="4"/>
  <c r="F196" i="4"/>
  <c r="F173" i="4"/>
  <c r="F194" i="4"/>
  <c r="F65" i="4"/>
  <c r="F181" i="4"/>
  <c r="F201" i="4"/>
  <c r="BX51" i="4"/>
  <c r="BU51" i="4"/>
  <c r="AN183" i="7"/>
  <c r="BR321" i="4"/>
  <c r="BO306" i="4"/>
  <c r="BW146" i="4"/>
  <c r="BR146" i="4"/>
  <c r="BS146" i="4"/>
  <c r="BW112" i="4"/>
  <c r="BS112" i="4"/>
  <c r="BR112" i="4"/>
  <c r="BO77" i="4"/>
  <c r="BX49" i="4"/>
  <c r="N82" i="6"/>
  <c r="L82" i="6"/>
  <c r="L80" i="6" s="1"/>
  <c r="G82" i="7"/>
  <c r="G80" i="7" s="1"/>
  <c r="H82" i="7"/>
  <c r="M82" i="8"/>
  <c r="M80" i="8" s="1"/>
  <c r="J82" i="8"/>
  <c r="BB311" i="8"/>
  <c r="BB315" i="8" s="1"/>
  <c r="BB363" i="8" s="1"/>
  <c r="BB365" i="8" s="1"/>
  <c r="AX311" i="8"/>
  <c r="AT311" i="8"/>
  <c r="AT315" i="8" s="1"/>
  <c r="AT363" i="8" s="1"/>
  <c r="AT365" i="8" s="1"/>
  <c r="AP311" i="8"/>
  <c r="AP315" i="8" s="1"/>
  <c r="AP363" i="8" s="1"/>
  <c r="AP365" i="8" s="1"/>
  <c r="AL311" i="8"/>
  <c r="AL315" i="8" s="1"/>
  <c r="AL363" i="8" s="1"/>
  <c r="AL365" i="8" s="1"/>
  <c r="AH311" i="8"/>
  <c r="AD311" i="8"/>
  <c r="AD315" i="8" s="1"/>
  <c r="AD363" i="8" s="1"/>
  <c r="AD365" i="8" s="1"/>
  <c r="Z311" i="8"/>
  <c r="Z311" i="11" s="1"/>
  <c r="V311" i="8"/>
  <c r="R311" i="8"/>
  <c r="N311" i="8"/>
  <c r="N315" i="8" s="1"/>
  <c r="N363" i="8" s="1"/>
  <c r="N365" i="8" s="1"/>
  <c r="J311" i="8"/>
  <c r="J315" i="8" s="1"/>
  <c r="J363" i="8" s="1"/>
  <c r="J365" i="8" s="1"/>
  <c r="F311" i="8"/>
  <c r="F315" i="8" s="1"/>
  <c r="F363" i="8" s="1"/>
  <c r="F365" i="8" s="1"/>
  <c r="BA311" i="8"/>
  <c r="BA315" i="8" s="1"/>
  <c r="BA363" i="8" s="1"/>
  <c r="BA365" i="8" s="1"/>
  <c r="AW311" i="8"/>
  <c r="AW315" i="8" s="1"/>
  <c r="AW363" i="8" s="1"/>
  <c r="AW365" i="8" s="1"/>
  <c r="AS311" i="8"/>
  <c r="AS315" i="8" s="1"/>
  <c r="AS363" i="8" s="1"/>
  <c r="AS365" i="8" s="1"/>
  <c r="AO311" i="8"/>
  <c r="AO315" i="8" s="1"/>
  <c r="AO363" i="8" s="1"/>
  <c r="AO365" i="8" s="1"/>
  <c r="AK311" i="8"/>
  <c r="AK315" i="8" s="1"/>
  <c r="AK363" i="8" s="1"/>
  <c r="AK365" i="8" s="1"/>
  <c r="AG311" i="8"/>
  <c r="AG315" i="8" s="1"/>
  <c r="AG363" i="8" s="1"/>
  <c r="AG365" i="8" s="1"/>
  <c r="AC311" i="8"/>
  <c r="AC315" i="8" s="1"/>
  <c r="AC363" i="8" s="1"/>
  <c r="AC365" i="8" s="1"/>
  <c r="Y311" i="8"/>
  <c r="Y315" i="8" s="1"/>
  <c r="Y363" i="8" s="1"/>
  <c r="Y365" i="8" s="1"/>
  <c r="U311" i="8"/>
  <c r="U315" i="8" s="1"/>
  <c r="U363" i="8" s="1"/>
  <c r="U365" i="8" s="1"/>
  <c r="Q311" i="8"/>
  <c r="Q315" i="8" s="1"/>
  <c r="Q363" i="8" s="1"/>
  <c r="Q365" i="8" s="1"/>
  <c r="M311" i="8"/>
  <c r="I311" i="8"/>
  <c r="I311" i="10" s="1"/>
  <c r="E311" i="8"/>
  <c r="BD311" i="8"/>
  <c r="BD315" i="8" s="1"/>
  <c r="BD363" i="8" s="1"/>
  <c r="BD365" i="8" s="1"/>
  <c r="AZ311" i="8"/>
  <c r="AV311" i="8"/>
  <c r="AR311" i="8"/>
  <c r="AN311" i="8"/>
  <c r="AN315" i="8" s="1"/>
  <c r="AN363" i="8" s="1"/>
  <c r="AN365" i="8" s="1"/>
  <c r="AJ311" i="8"/>
  <c r="AJ315" i="8" s="1"/>
  <c r="AJ363" i="8" s="1"/>
  <c r="AJ365" i="8" s="1"/>
  <c r="AF311" i="8"/>
  <c r="AF315" i="8" s="1"/>
  <c r="AF363" i="8" s="1"/>
  <c r="AF365" i="8" s="1"/>
  <c r="AB311" i="8"/>
  <c r="AB315" i="8" s="1"/>
  <c r="AB363" i="8" s="1"/>
  <c r="AB365" i="8" s="1"/>
  <c r="X311" i="8"/>
  <c r="X315" i="8" s="1"/>
  <c r="X363" i="8" s="1"/>
  <c r="X365" i="8" s="1"/>
  <c r="T311" i="8"/>
  <c r="T315" i="8" s="1"/>
  <c r="T363" i="8" s="1"/>
  <c r="T365" i="8" s="1"/>
  <c r="P311" i="8"/>
  <c r="P315" i="8" s="1"/>
  <c r="P363" i="8" s="1"/>
  <c r="P365" i="8" s="1"/>
  <c r="L311" i="8"/>
  <c r="L315" i="8" s="1"/>
  <c r="L363" i="8" s="1"/>
  <c r="L365" i="8" s="1"/>
  <c r="H311" i="8"/>
  <c r="H315" i="8" s="1"/>
  <c r="H363" i="8" s="1"/>
  <c r="H365" i="8" s="1"/>
  <c r="BC311" i="8"/>
  <c r="BC315" i="8" s="1"/>
  <c r="BC363" i="8" s="1"/>
  <c r="BC365" i="8" s="1"/>
  <c r="AY311" i="8"/>
  <c r="AY315" i="8" s="1"/>
  <c r="AY363" i="8" s="1"/>
  <c r="AY365" i="8" s="1"/>
  <c r="AU311" i="8"/>
  <c r="AU315" i="8" s="1"/>
  <c r="AU363" i="8" s="1"/>
  <c r="AU365" i="8" s="1"/>
  <c r="AQ311" i="8"/>
  <c r="AQ315" i="8" s="1"/>
  <c r="AQ363" i="8" s="1"/>
  <c r="AQ365" i="8" s="1"/>
  <c r="AM311" i="8"/>
  <c r="AI311" i="8"/>
  <c r="AE311" i="8"/>
  <c r="AA311" i="8"/>
  <c r="AA315" i="8" s="1"/>
  <c r="AA363" i="8" s="1"/>
  <c r="AA365" i="8" s="1"/>
  <c r="W311" i="8"/>
  <c r="W315" i="8" s="1"/>
  <c r="W363" i="8" s="1"/>
  <c r="W365" i="8" s="1"/>
  <c r="S311" i="8"/>
  <c r="S315" i="8" s="1"/>
  <c r="S363" i="8" s="1"/>
  <c r="S365" i="8" s="1"/>
  <c r="O311" i="8"/>
  <c r="O315" i="8" s="1"/>
  <c r="O363" i="8" s="1"/>
  <c r="O365" i="8" s="1"/>
  <c r="K311" i="8"/>
  <c r="K315" i="8" s="1"/>
  <c r="K363" i="8" s="1"/>
  <c r="K365" i="8" s="1"/>
  <c r="G311" i="8"/>
  <c r="G315" i="8" s="1"/>
  <c r="G363" i="8" s="1"/>
  <c r="G365" i="8" s="1"/>
  <c r="BD311" i="9"/>
  <c r="BD315" i="9" s="1"/>
  <c r="BD363" i="9" s="1"/>
  <c r="BD365" i="9" s="1"/>
  <c r="AZ311" i="9"/>
  <c r="AV311" i="9"/>
  <c r="AR311" i="9"/>
  <c r="AN311" i="9"/>
  <c r="AN315" i="9" s="1"/>
  <c r="AN363" i="9" s="1"/>
  <c r="AN365" i="9" s="1"/>
  <c r="AJ311" i="9"/>
  <c r="AJ315" i="9" s="1"/>
  <c r="AJ363" i="9" s="1"/>
  <c r="AJ365" i="9" s="1"/>
  <c r="AF311" i="9"/>
  <c r="AF315" i="9" s="1"/>
  <c r="AF363" i="9" s="1"/>
  <c r="AB311" i="9"/>
  <c r="AB315" i="9" s="1"/>
  <c r="AB363" i="9" s="1"/>
  <c r="X311" i="9"/>
  <c r="X315" i="9" s="1"/>
  <c r="X363" i="9" s="1"/>
  <c r="X365" i="9" s="1"/>
  <c r="T311" i="9"/>
  <c r="T315" i="9" s="1"/>
  <c r="T363" i="9" s="1"/>
  <c r="T365" i="9" s="1"/>
  <c r="P311" i="9"/>
  <c r="P315" i="9" s="1"/>
  <c r="P363" i="9" s="1"/>
  <c r="P365" i="9" s="1"/>
  <c r="L311" i="9"/>
  <c r="L315" i="9" s="1"/>
  <c r="L363" i="9" s="1"/>
  <c r="H311" i="9"/>
  <c r="H315" i="9" s="1"/>
  <c r="H363" i="9" s="1"/>
  <c r="H365" i="9" s="1"/>
  <c r="BC311" i="9"/>
  <c r="BC315" i="9" s="1"/>
  <c r="BC363" i="9" s="1"/>
  <c r="BC365" i="9" s="1"/>
  <c r="AY311" i="9"/>
  <c r="AY315" i="9" s="1"/>
  <c r="AY363" i="9" s="1"/>
  <c r="AY365" i="9" s="1"/>
  <c r="AU311" i="9"/>
  <c r="AU315" i="9" s="1"/>
  <c r="AU363" i="9" s="1"/>
  <c r="AQ311" i="9"/>
  <c r="AQ315" i="9" s="1"/>
  <c r="AQ363" i="9" s="1"/>
  <c r="AQ365" i="9" s="1"/>
  <c r="AM311" i="9"/>
  <c r="AI311" i="9"/>
  <c r="AE311" i="9"/>
  <c r="AA311" i="9"/>
  <c r="AA315" i="9" s="1"/>
  <c r="AA363" i="9" s="1"/>
  <c r="AA365" i="9" s="1"/>
  <c r="W311" i="9"/>
  <c r="W315" i="9" s="1"/>
  <c r="W363" i="9" s="1"/>
  <c r="W365" i="9" s="1"/>
  <c r="S311" i="9"/>
  <c r="S315" i="9" s="1"/>
  <c r="S363" i="9" s="1"/>
  <c r="O311" i="9"/>
  <c r="O315" i="9" s="1"/>
  <c r="O363" i="9" s="1"/>
  <c r="K311" i="9"/>
  <c r="K315" i="9" s="1"/>
  <c r="K363" i="9" s="1"/>
  <c r="K365" i="9" s="1"/>
  <c r="G311" i="9"/>
  <c r="G315" i="9" s="1"/>
  <c r="G363" i="9" s="1"/>
  <c r="G365" i="9" s="1"/>
  <c r="BB311" i="9"/>
  <c r="BB315" i="9" s="1"/>
  <c r="BB363" i="9" s="1"/>
  <c r="BB365" i="9" s="1"/>
  <c r="AX311" i="9"/>
  <c r="AX315" i="9" s="1"/>
  <c r="AX363" i="9" s="1"/>
  <c r="AX365" i="9" s="1"/>
  <c r="AT311" i="9"/>
  <c r="AT315" i="9" s="1"/>
  <c r="AT363" i="9" s="1"/>
  <c r="AT365" i="9" s="1"/>
  <c r="AP311" i="9"/>
  <c r="AP315" i="9" s="1"/>
  <c r="AP363" i="9" s="1"/>
  <c r="AP365" i="9" s="1"/>
  <c r="AL311" i="9"/>
  <c r="AL315" i="9" s="1"/>
  <c r="AL363" i="9" s="1"/>
  <c r="AL365" i="9" s="1"/>
  <c r="AH311" i="9"/>
  <c r="AH315" i="9" s="1"/>
  <c r="AH363" i="9" s="1"/>
  <c r="AH365" i="9" s="1"/>
  <c r="AD311" i="9"/>
  <c r="AD315" i="9" s="1"/>
  <c r="AD363" i="9" s="1"/>
  <c r="AD365" i="9" s="1"/>
  <c r="Z311" i="9"/>
  <c r="V311" i="9"/>
  <c r="R311" i="9"/>
  <c r="N311" i="9"/>
  <c r="N315" i="9" s="1"/>
  <c r="N363" i="9" s="1"/>
  <c r="N365" i="9" s="1"/>
  <c r="J311" i="9"/>
  <c r="J315" i="9" s="1"/>
  <c r="J363" i="9" s="1"/>
  <c r="J365" i="9" s="1"/>
  <c r="F311" i="9"/>
  <c r="F315" i="9" s="1"/>
  <c r="F363" i="9" s="1"/>
  <c r="F365" i="9" s="1"/>
  <c r="AS311" i="9"/>
  <c r="AS315" i="9" s="1"/>
  <c r="AS363" i="9" s="1"/>
  <c r="AS365" i="9" s="1"/>
  <c r="AC311" i="9"/>
  <c r="AC315" i="9" s="1"/>
  <c r="AC363" i="9" s="1"/>
  <c r="AC365" i="9" s="1"/>
  <c r="M311" i="9"/>
  <c r="AO311" i="9"/>
  <c r="AO315" i="9" s="1"/>
  <c r="AO363" i="9" s="1"/>
  <c r="Y311" i="9"/>
  <c r="Y315" i="9" s="1"/>
  <c r="Y363" i="9" s="1"/>
  <c r="Y365" i="9" s="1"/>
  <c r="I311" i="9"/>
  <c r="BA311" i="9"/>
  <c r="BA315" i="9" s="1"/>
  <c r="BA363" i="9" s="1"/>
  <c r="AK311" i="9"/>
  <c r="AK315" i="9" s="1"/>
  <c r="AK363" i="9" s="1"/>
  <c r="U311" i="9"/>
  <c r="U315" i="9" s="1"/>
  <c r="U363" i="9" s="1"/>
  <c r="E311" i="9"/>
  <c r="AG311" i="9"/>
  <c r="AG315" i="9" s="1"/>
  <c r="AG363" i="9" s="1"/>
  <c r="AG365" i="9" s="1"/>
  <c r="Q311" i="9"/>
  <c r="Q315" i="9" s="1"/>
  <c r="Q363" i="9" s="1"/>
  <c r="Q365" i="9" s="1"/>
  <c r="AW311" i="9"/>
  <c r="AW315" i="9" s="1"/>
  <c r="AW363" i="9" s="1"/>
  <c r="AW365" i="9" s="1"/>
  <c r="X205" i="7"/>
  <c r="AC181" i="7"/>
  <c r="BX212" i="6"/>
  <c r="U192" i="6"/>
  <c r="U182" i="6"/>
  <c r="BW103" i="6"/>
  <c r="BX369" i="5"/>
  <c r="BY333" i="5"/>
  <c r="BZ333" i="5"/>
  <c r="BZ115" i="5"/>
  <c r="BY115" i="5"/>
  <c r="BS94" i="5"/>
  <c r="BC271" i="5"/>
  <c r="BC269" i="5"/>
  <c r="BC267" i="5"/>
  <c r="BC265" i="5"/>
  <c r="BC263" i="5"/>
  <c r="BC260" i="5"/>
  <c r="BC258" i="5"/>
  <c r="BC255" i="5"/>
  <c r="BC253" i="5"/>
  <c r="BC250" i="5"/>
  <c r="BC247" i="5"/>
  <c r="BC245" i="5"/>
  <c r="BC242" i="5"/>
  <c r="BC240" i="5"/>
  <c r="BC237" i="5"/>
  <c r="BC235" i="5"/>
  <c r="BC232" i="5"/>
  <c r="BC230" i="5"/>
  <c r="BC228" i="5"/>
  <c r="BC225" i="5"/>
  <c r="BC223" i="5"/>
  <c r="BC221" i="5"/>
  <c r="BC275" i="5"/>
  <c r="BC272" i="5"/>
  <c r="BC229" i="5"/>
  <c r="BC270" i="5"/>
  <c r="BC266" i="5"/>
  <c r="BC262" i="5"/>
  <c r="BC256" i="5"/>
  <c r="BC251" i="5"/>
  <c r="BC246" i="5"/>
  <c r="BC241" i="5"/>
  <c r="BC236" i="5"/>
  <c r="BC231" i="5"/>
  <c r="BC222" i="5"/>
  <c r="BC148" i="5"/>
  <c r="BC273" i="5"/>
  <c r="BC233" i="5"/>
  <c r="BC224" i="5"/>
  <c r="BC373" i="5"/>
  <c r="BC268" i="5"/>
  <c r="BC264" i="5"/>
  <c r="BC259" i="5"/>
  <c r="BC254" i="5"/>
  <c r="BC249" i="5"/>
  <c r="BC243" i="5"/>
  <c r="BC239" i="5"/>
  <c r="BC227" i="5"/>
  <c r="BC140" i="5"/>
  <c r="BM134" i="5"/>
  <c r="G271" i="5"/>
  <c r="G269" i="5"/>
  <c r="G267" i="5"/>
  <c r="G265" i="5"/>
  <c r="G263" i="5"/>
  <c r="G260" i="5"/>
  <c r="G258" i="5"/>
  <c r="G255" i="5"/>
  <c r="G253" i="5"/>
  <c r="G250" i="5"/>
  <c r="G247" i="5"/>
  <c r="G245" i="5"/>
  <c r="G242" i="5"/>
  <c r="G240" i="5"/>
  <c r="G237" i="5"/>
  <c r="G235" i="5"/>
  <c r="G232" i="5"/>
  <c r="G230" i="5"/>
  <c r="G228" i="5"/>
  <c r="G225" i="5"/>
  <c r="G223" i="5"/>
  <c r="G221" i="5"/>
  <c r="G275" i="5"/>
  <c r="G272" i="5"/>
  <c r="G229" i="5"/>
  <c r="G270" i="5"/>
  <c r="G266" i="5"/>
  <c r="G262" i="5"/>
  <c r="G256" i="5"/>
  <c r="G251" i="5"/>
  <c r="G246" i="5"/>
  <c r="G241" i="5"/>
  <c r="G236" i="5"/>
  <c r="G231" i="5"/>
  <c r="G222" i="5"/>
  <c r="G148" i="5"/>
  <c r="G273" i="5"/>
  <c r="G233" i="5"/>
  <c r="G224" i="5"/>
  <c r="G373" i="5"/>
  <c r="G268" i="5"/>
  <c r="G264" i="5"/>
  <c r="G259" i="5"/>
  <c r="G254" i="5"/>
  <c r="G249" i="5"/>
  <c r="G243" i="5"/>
  <c r="G239" i="5"/>
  <c r="G227" i="5"/>
  <c r="BB273" i="5"/>
  <c r="BB148" i="5"/>
  <c r="BB271" i="5"/>
  <c r="BB269" i="5"/>
  <c r="BB267" i="5"/>
  <c r="BB265" i="5"/>
  <c r="BB263" i="5"/>
  <c r="BB260" i="5"/>
  <c r="BB258" i="5"/>
  <c r="BB255" i="5"/>
  <c r="BB253" i="5"/>
  <c r="BB250" i="5"/>
  <c r="BB247" i="5"/>
  <c r="BB245" i="5"/>
  <c r="BB242" i="5"/>
  <c r="BB240" i="5"/>
  <c r="BB237" i="5"/>
  <c r="BB235" i="5"/>
  <c r="BB373" i="5"/>
  <c r="BB268" i="5"/>
  <c r="BB264" i="5"/>
  <c r="BB259" i="5"/>
  <c r="BB254" i="5"/>
  <c r="BB249" i="5"/>
  <c r="BB243" i="5"/>
  <c r="BB239" i="5"/>
  <c r="BB228" i="5"/>
  <c r="BB227" i="5"/>
  <c r="BB140" i="5"/>
  <c r="BB275" i="5"/>
  <c r="BB230" i="5"/>
  <c r="BB229" i="5"/>
  <c r="BB221" i="5"/>
  <c r="BB270" i="5"/>
  <c r="BB266" i="5"/>
  <c r="BB262" i="5"/>
  <c r="BB256" i="5"/>
  <c r="BB251" i="5"/>
  <c r="BB246" i="5"/>
  <c r="BB241" i="5"/>
  <c r="BB236" i="5"/>
  <c r="BB232" i="5"/>
  <c r="BB231" i="5"/>
  <c r="BB223" i="5"/>
  <c r="BB222" i="5"/>
  <c r="BB272" i="5"/>
  <c r="BB233" i="5"/>
  <c r="BB225" i="5"/>
  <c r="BB224" i="5"/>
  <c r="V136" i="5"/>
  <c r="BZ38" i="5"/>
  <c r="BY38" i="5"/>
  <c r="BZ355" i="4"/>
  <c r="BY355" i="4"/>
  <c r="D362" i="4"/>
  <c r="D346" i="4"/>
  <c r="BV339" i="4"/>
  <c r="BS314" i="4"/>
  <c r="BR314" i="4"/>
  <c r="BW314" i="4"/>
  <c r="BS287" i="4"/>
  <c r="BW287" i="4"/>
  <c r="BR287" i="4"/>
  <c r="BI292" i="4"/>
  <c r="Y204" i="4"/>
  <c r="R192" i="4"/>
  <c r="Z186" i="4"/>
  <c r="AH182" i="4"/>
  <c r="AG179" i="4"/>
  <c r="J177" i="4"/>
  <c r="I175" i="4"/>
  <c r="F169" i="4"/>
  <c r="E167" i="4"/>
  <c r="Y165" i="4"/>
  <c r="AH161" i="4"/>
  <c r="AP158" i="4"/>
  <c r="BR130" i="4"/>
  <c r="BW130" i="4"/>
  <c r="BS130" i="4"/>
  <c r="BU126" i="4"/>
  <c r="BX126" i="4"/>
  <c r="D121" i="4"/>
  <c r="D122" i="4" s="1"/>
  <c r="BV114" i="4"/>
  <c r="BV103" i="4"/>
  <c r="BW100" i="4"/>
  <c r="BS100" i="4"/>
  <c r="BR100" i="4"/>
  <c r="BW76" i="4"/>
  <c r="BS76" i="4"/>
  <c r="BR76" i="4"/>
  <c r="W136" i="4"/>
  <c r="BF207" i="4"/>
  <c r="BF205" i="4"/>
  <c r="BF203" i="4"/>
  <c r="BF201" i="4"/>
  <c r="BF199" i="4"/>
  <c r="BF196" i="4"/>
  <c r="BF194" i="4"/>
  <c r="BF191" i="4"/>
  <c r="BF189" i="4"/>
  <c r="BF186" i="4"/>
  <c r="BF183" i="4"/>
  <c r="BF181" i="4"/>
  <c r="BF178" i="4"/>
  <c r="BF176" i="4"/>
  <c r="BF173" i="4"/>
  <c r="BF171" i="4"/>
  <c r="BF168" i="4"/>
  <c r="BF166" i="4"/>
  <c r="BF164" i="4"/>
  <c r="BF159" i="4"/>
  <c r="BF206" i="4"/>
  <c r="BF198" i="4"/>
  <c r="BF187" i="4"/>
  <c r="BF177" i="4"/>
  <c r="BF167" i="4"/>
  <c r="BF158" i="4"/>
  <c r="BF208" i="4"/>
  <c r="BF200" i="4"/>
  <c r="BF190" i="4"/>
  <c r="BF169" i="4"/>
  <c r="BF160" i="4"/>
  <c r="BF68" i="4"/>
  <c r="BF65" i="4"/>
  <c r="BF62" i="4"/>
  <c r="BF60" i="4"/>
  <c r="BF202" i="4"/>
  <c r="BF192" i="4"/>
  <c r="BF182" i="4"/>
  <c r="BF172" i="4"/>
  <c r="BF163" i="4"/>
  <c r="BF175" i="4"/>
  <c r="BW73" i="4"/>
  <c r="BS73" i="4"/>
  <c r="BF185" i="4"/>
  <c r="BF195" i="4"/>
  <c r="BF204" i="4"/>
  <c r="BF165" i="4"/>
  <c r="BR73" i="4"/>
  <c r="BF61" i="4"/>
  <c r="BA79" i="4"/>
  <c r="BA70" i="4"/>
  <c r="BA77" i="4"/>
  <c r="BA136" i="4" s="1"/>
  <c r="AO179" i="4"/>
  <c r="AK165" i="4"/>
  <c r="AK204" i="4"/>
  <c r="AK65" i="4"/>
  <c r="AK163" i="4"/>
  <c r="AK202" i="4"/>
  <c r="AK179" i="4"/>
  <c r="AK157" i="4"/>
  <c r="AK166" i="4"/>
  <c r="AK176" i="4"/>
  <c r="AK186" i="4"/>
  <c r="AK196" i="4"/>
  <c r="AK205" i="4"/>
  <c r="AG187" i="4"/>
  <c r="AG62" i="4"/>
  <c r="AG195" i="4"/>
  <c r="AG163" i="4"/>
  <c r="AG202" i="4"/>
  <c r="AG161" i="4"/>
  <c r="AG171" i="4"/>
  <c r="AG181" i="4"/>
  <c r="AG191" i="4"/>
  <c r="AG201" i="4"/>
  <c r="Y192" i="4"/>
  <c r="Y62" i="4"/>
  <c r="Y160" i="4"/>
  <c r="Y200" i="4"/>
  <c r="Y177" i="4"/>
  <c r="Y157" i="4"/>
  <c r="Y166" i="4"/>
  <c r="Y176" i="4"/>
  <c r="Y186" i="4"/>
  <c r="Y196" i="4"/>
  <c r="Y205" i="4"/>
  <c r="U79" i="4"/>
  <c r="U70" i="4"/>
  <c r="U167" i="4"/>
  <c r="U77" i="4"/>
  <c r="U61" i="4"/>
  <c r="U206" i="4"/>
  <c r="U59" i="4"/>
  <c r="U182" i="4"/>
  <c r="U160" i="4"/>
  <c r="U200" i="4"/>
  <c r="U161" i="4"/>
  <c r="U171" i="4"/>
  <c r="U181" i="4"/>
  <c r="U191" i="4"/>
  <c r="U201" i="4"/>
  <c r="M70" i="4"/>
  <c r="M77" i="4"/>
  <c r="M61" i="4"/>
  <c r="BH74" i="4"/>
  <c r="BH204" i="4" s="1"/>
  <c r="M59" i="4"/>
  <c r="M192" i="4"/>
  <c r="M187" i="4"/>
  <c r="M165" i="4"/>
  <c r="M204" i="4"/>
  <c r="M171" i="4"/>
  <c r="M181" i="4"/>
  <c r="M191" i="4"/>
  <c r="M201" i="4"/>
  <c r="BH212" i="4"/>
  <c r="I163" i="4"/>
  <c r="I202" i="4"/>
  <c r="I65" i="4"/>
  <c r="I169" i="4"/>
  <c r="I208" i="4"/>
  <c r="I187" i="4"/>
  <c r="I159" i="4"/>
  <c r="I168" i="4"/>
  <c r="I178" i="4"/>
  <c r="I189" i="4"/>
  <c r="I199" i="4"/>
  <c r="I207" i="4"/>
  <c r="E195" i="4"/>
  <c r="E62" i="4"/>
  <c r="E192" i="4"/>
  <c r="E160" i="4"/>
  <c r="E200" i="4"/>
  <c r="E171" i="4"/>
  <c r="E181" i="4"/>
  <c r="E191" i="4"/>
  <c r="E201" i="4"/>
  <c r="BF212" i="4"/>
  <c r="D212" i="4"/>
  <c r="BW56" i="4"/>
  <c r="BS56" i="4"/>
  <c r="BR56" i="4"/>
  <c r="BU54" i="4"/>
  <c r="BX54" i="4"/>
  <c r="BR50" i="4"/>
  <c r="BW50" i="4"/>
  <c r="BS50" i="4"/>
  <c r="BO47" i="4"/>
  <c r="BV47" i="4" s="1"/>
  <c r="AR70" i="4"/>
  <c r="BR44" i="4"/>
  <c r="BW44" i="4"/>
  <c r="BS44" i="4"/>
  <c r="AF196" i="7"/>
  <c r="Q164" i="7"/>
  <c r="P179" i="6"/>
  <c r="BT333" i="5"/>
  <c r="BS323" i="5"/>
  <c r="AZ139" i="5"/>
  <c r="BQ139" i="5" s="1"/>
  <c r="AZ371" i="5"/>
  <c r="BQ371" i="5" s="1"/>
  <c r="BQ365" i="5"/>
  <c r="BJ79" i="5"/>
  <c r="BF28" i="5"/>
  <c r="AJ136" i="4"/>
  <c r="AJ216" i="4"/>
  <c r="AP208" i="7"/>
  <c r="AE192" i="7"/>
  <c r="G187" i="7"/>
  <c r="R182" i="7"/>
  <c r="Q161" i="7"/>
  <c r="AC187" i="6"/>
  <c r="BY341" i="5"/>
  <c r="BZ341" i="5"/>
  <c r="BU298" i="5"/>
  <c r="BW213" i="5"/>
  <c r="AL273" i="5"/>
  <c r="AL148" i="5"/>
  <c r="AL271" i="5"/>
  <c r="AL269" i="5"/>
  <c r="AL267" i="5"/>
  <c r="AL265" i="5"/>
  <c r="AL263" i="5"/>
  <c r="AL260" i="5"/>
  <c r="AL258" i="5"/>
  <c r="AL255" i="5"/>
  <c r="AL253" i="5"/>
  <c r="AL250" i="5"/>
  <c r="AL247" i="5"/>
  <c r="AL245" i="5"/>
  <c r="AL242" i="5"/>
  <c r="AL240" i="5"/>
  <c r="AL237" i="5"/>
  <c r="AL235" i="5"/>
  <c r="AL373" i="5"/>
  <c r="AL268" i="5"/>
  <c r="AL264" i="5"/>
  <c r="AL259" i="5"/>
  <c r="AL254" i="5"/>
  <c r="AL249" i="5"/>
  <c r="AL243" i="5"/>
  <c r="AL239" i="5"/>
  <c r="AL228" i="5"/>
  <c r="AL227" i="5"/>
  <c r="AL275" i="5"/>
  <c r="AL230" i="5"/>
  <c r="AL229" i="5"/>
  <c r="AL221" i="5"/>
  <c r="AL270" i="5"/>
  <c r="AL266" i="5"/>
  <c r="AL262" i="5"/>
  <c r="AL256" i="5"/>
  <c r="AL251" i="5"/>
  <c r="AL246" i="5"/>
  <c r="AL241" i="5"/>
  <c r="AL236" i="5"/>
  <c r="AL232" i="5"/>
  <c r="AL231" i="5"/>
  <c r="AL223" i="5"/>
  <c r="AL222" i="5"/>
  <c r="AL272" i="5"/>
  <c r="AL233" i="5"/>
  <c r="AL225" i="5"/>
  <c r="AL224" i="5"/>
  <c r="BO70" i="5"/>
  <c r="BO79" i="5"/>
  <c r="BV74" i="5"/>
  <c r="AJ136" i="5"/>
  <c r="AF136" i="5"/>
  <c r="H136" i="5"/>
  <c r="F6" i="5"/>
  <c r="BO27" i="5"/>
  <c r="BL362" i="4"/>
  <c r="BV348" i="4"/>
  <c r="BX335" i="4"/>
  <c r="BU330" i="4"/>
  <c r="BW326" i="4"/>
  <c r="BS319" i="4"/>
  <c r="BW319" i="4"/>
  <c r="BR319" i="4"/>
  <c r="BR318" i="4"/>
  <c r="BU313" i="4"/>
  <c r="D298" i="4"/>
  <c r="BL292" i="4"/>
  <c r="AL208" i="4"/>
  <c r="AH202" i="4"/>
  <c r="AP196" i="4"/>
  <c r="AL189" i="4"/>
  <c r="N183" i="4"/>
  <c r="V179" i="4"/>
  <c r="J176" i="4"/>
  <c r="AL169" i="4"/>
  <c r="AK167" i="4"/>
  <c r="N165" i="4"/>
  <c r="M163" i="4"/>
  <c r="BW133" i="4"/>
  <c r="BS133" i="4"/>
  <c r="BR133" i="4"/>
  <c r="BT120" i="4"/>
  <c r="BR115" i="4"/>
  <c r="BS115" i="4"/>
  <c r="BW115" i="4"/>
  <c r="D104" i="4"/>
  <c r="D105" i="4" s="1"/>
  <c r="BF104" i="4"/>
  <c r="BN104" i="4"/>
  <c r="BX104" i="4" s="1"/>
  <c r="BX90" i="4"/>
  <c r="BU89" i="4"/>
  <c r="BX89" i="4"/>
  <c r="BU82" i="4"/>
  <c r="BX82" i="4"/>
  <c r="AR134" i="4"/>
  <c r="BO134" i="4" s="1"/>
  <c r="BO86" i="4"/>
  <c r="AB134" i="4"/>
  <c r="BK134" i="4" s="1"/>
  <c r="AB161" i="4"/>
  <c r="AR79" i="4"/>
  <c r="D52" i="4"/>
  <c r="BW39" i="4"/>
  <c r="BS39" i="4"/>
  <c r="BR39" i="4"/>
  <c r="BS34" i="4"/>
  <c r="BR34" i="4"/>
  <c r="BW34" i="4"/>
  <c r="BN15" i="4"/>
  <c r="BU15" i="4" s="1"/>
  <c r="AM6" i="4"/>
  <c r="AM27" i="4"/>
  <c r="AF179" i="6"/>
  <c r="BJ323" i="4"/>
  <c r="BR132" i="4"/>
  <c r="BQ77" i="4"/>
  <c r="BK47" i="4"/>
  <c r="BT47" i="4" s="1"/>
  <c r="BX103" i="4"/>
  <c r="AG200" i="4"/>
  <c r="BY31" i="4"/>
  <c r="BZ31" i="4"/>
  <c r="S53" i="4"/>
  <c r="S28" i="4"/>
  <c r="BX92" i="4"/>
  <c r="J196" i="4"/>
  <c r="AH192" i="4"/>
  <c r="BW29" i="4"/>
  <c r="AH53" i="4"/>
  <c r="AH28" i="4"/>
  <c r="BI15" i="4"/>
  <c r="BT15" i="4" s="1"/>
  <c r="F53" i="4"/>
  <c r="F28" i="4"/>
  <c r="BY36" i="4"/>
  <c r="BZ36" i="4"/>
  <c r="AF53" i="4"/>
  <c r="AF28" i="4"/>
  <c r="BX297" i="4"/>
  <c r="BY284" i="4"/>
  <c r="BZ284" i="4"/>
  <c r="BT45" i="4"/>
  <c r="BZ40" i="4"/>
  <c r="BY40" i="4"/>
  <c r="BY13" i="4"/>
  <c r="BZ13" i="4"/>
  <c r="BY12" i="4"/>
  <c r="BZ12" i="4"/>
  <c r="BZ9" i="4"/>
  <c r="BY9" i="4"/>
  <c r="AO53" i="4"/>
  <c r="AO28" i="4"/>
  <c r="Y53" i="4"/>
  <c r="Y28" i="4"/>
  <c r="BW15" i="4"/>
  <c r="BS15" i="4"/>
  <c r="BX353" i="4"/>
  <c r="BS85" i="4"/>
  <c r="AZ28" i="4"/>
  <c r="BQ28" i="4" s="1"/>
  <c r="BQ27" i="4"/>
  <c r="P53" i="4"/>
  <c r="P28" i="4"/>
  <c r="BM52" i="13"/>
  <c r="BV50" i="14"/>
  <c r="BV116" i="14" s="1"/>
  <c r="BZ339" i="12"/>
  <c r="BY339" i="12"/>
  <c r="F371" i="12"/>
  <c r="F139" i="12"/>
  <c r="F140" i="12" s="1"/>
  <c r="BW333" i="12"/>
  <c r="BS333" i="12"/>
  <c r="BR333" i="12"/>
  <c r="BR315" i="12"/>
  <c r="BW315" i="12"/>
  <c r="BS315" i="12"/>
  <c r="AO371" i="12"/>
  <c r="AO139" i="12"/>
  <c r="AO140" i="12" s="1"/>
  <c r="BK70" i="12"/>
  <c r="BK79" i="12"/>
  <c r="BT333" i="12"/>
  <c r="BZ123" i="12"/>
  <c r="BY123" i="12"/>
  <c r="AP275" i="12"/>
  <c r="AP272" i="12"/>
  <c r="AP270" i="12"/>
  <c r="AP268" i="12"/>
  <c r="AP266" i="12"/>
  <c r="AP264" i="12"/>
  <c r="AP262" i="12"/>
  <c r="AP259" i="12"/>
  <c r="AP256" i="12"/>
  <c r="AP254" i="12"/>
  <c r="AP251" i="12"/>
  <c r="AP249" i="12"/>
  <c r="AP246" i="12"/>
  <c r="AP243" i="12"/>
  <c r="AP241" i="12"/>
  <c r="AP239" i="12"/>
  <c r="AP236" i="12"/>
  <c r="AP233" i="12"/>
  <c r="AP231" i="12"/>
  <c r="AP229" i="12"/>
  <c r="AP227" i="12"/>
  <c r="AP224" i="12"/>
  <c r="AP222" i="12"/>
  <c r="AP263" i="12"/>
  <c r="AP260" i="12"/>
  <c r="AP250" i="12"/>
  <c r="AP245" i="12"/>
  <c r="AP240" i="12"/>
  <c r="AP235" i="12"/>
  <c r="AP230" i="12"/>
  <c r="AP225" i="12"/>
  <c r="AP148" i="12"/>
  <c r="AP373" i="12"/>
  <c r="AP267" i="12"/>
  <c r="AP265" i="12"/>
  <c r="AP271" i="12"/>
  <c r="AP269" i="12"/>
  <c r="AP253" i="12"/>
  <c r="AP247" i="12"/>
  <c r="AP242" i="12"/>
  <c r="AP237" i="12"/>
  <c r="AP232" i="12"/>
  <c r="AP228" i="12"/>
  <c r="AP221" i="12"/>
  <c r="AP140" i="12"/>
  <c r="AP223" i="12"/>
  <c r="AP255" i="12"/>
  <c r="AP273" i="12"/>
  <c r="AP258" i="12"/>
  <c r="J275" i="12"/>
  <c r="J272" i="12"/>
  <c r="J270" i="12"/>
  <c r="J268" i="12"/>
  <c r="J266" i="12"/>
  <c r="J264" i="12"/>
  <c r="J262" i="12"/>
  <c r="J259" i="12"/>
  <c r="J256" i="12"/>
  <c r="J254" i="12"/>
  <c r="J251" i="12"/>
  <c r="J249" i="12"/>
  <c r="J246" i="12"/>
  <c r="J243" i="12"/>
  <c r="J241" i="12"/>
  <c r="J239" i="12"/>
  <c r="J236" i="12"/>
  <c r="J233" i="12"/>
  <c r="J231" i="12"/>
  <c r="J229" i="12"/>
  <c r="J227" i="12"/>
  <c r="J224" i="12"/>
  <c r="J222" i="12"/>
  <c r="J263" i="12"/>
  <c r="J260" i="12"/>
  <c r="J250" i="12"/>
  <c r="J245" i="12"/>
  <c r="J240" i="12"/>
  <c r="J235" i="12"/>
  <c r="J230" i="12"/>
  <c r="J225" i="12"/>
  <c r="J148" i="12"/>
  <c r="J373" i="12"/>
  <c r="J267" i="12"/>
  <c r="J265" i="12"/>
  <c r="J271" i="12"/>
  <c r="J269" i="12"/>
  <c r="J253" i="12"/>
  <c r="J247" i="12"/>
  <c r="J242" i="12"/>
  <c r="J237" i="12"/>
  <c r="J232" i="12"/>
  <c r="J228" i="12"/>
  <c r="J221" i="12"/>
  <c r="J140" i="12"/>
  <c r="J255" i="12"/>
  <c r="J273" i="12"/>
  <c r="J258" i="12"/>
  <c r="J223" i="12"/>
  <c r="BY361" i="12"/>
  <c r="BZ361" i="12"/>
  <c r="AS273" i="12"/>
  <c r="AS271" i="12"/>
  <c r="AS269" i="12"/>
  <c r="AS267" i="12"/>
  <c r="AS265" i="12"/>
  <c r="AS263" i="12"/>
  <c r="AS260" i="12"/>
  <c r="AS258" i="12"/>
  <c r="AS255" i="12"/>
  <c r="AS253" i="12"/>
  <c r="AS250" i="12"/>
  <c r="AS247" i="12"/>
  <c r="AS245" i="12"/>
  <c r="AS242" i="12"/>
  <c r="AS240" i="12"/>
  <c r="AS237" i="12"/>
  <c r="AS235" i="12"/>
  <c r="AS232" i="12"/>
  <c r="AS230" i="12"/>
  <c r="AS228" i="12"/>
  <c r="AS225" i="12"/>
  <c r="AS373" i="12"/>
  <c r="AS275" i="12"/>
  <c r="AS270" i="12"/>
  <c r="AS266" i="12"/>
  <c r="AS262" i="12"/>
  <c r="AS256" i="12"/>
  <c r="AS268" i="12"/>
  <c r="AS222" i="12"/>
  <c r="AS221" i="12"/>
  <c r="AS272" i="12"/>
  <c r="AS251" i="12"/>
  <c r="AS246" i="12"/>
  <c r="AS241" i="12"/>
  <c r="AS236" i="12"/>
  <c r="AS231" i="12"/>
  <c r="AS227" i="12"/>
  <c r="AS223" i="12"/>
  <c r="AS148" i="12"/>
  <c r="AS259" i="12"/>
  <c r="AS264" i="12"/>
  <c r="AS254" i="12"/>
  <c r="AS233" i="12"/>
  <c r="AS249" i="12"/>
  <c r="AS229" i="12"/>
  <c r="AS140" i="12"/>
  <c r="AS243" i="12"/>
  <c r="AS224" i="12"/>
  <c r="AS239" i="12"/>
  <c r="BQ79" i="12"/>
  <c r="BQ70" i="12"/>
  <c r="AM28" i="12"/>
  <c r="BN28" i="12" s="1"/>
  <c r="BN27" i="12"/>
  <c r="BT216" i="12"/>
  <c r="BZ94" i="12"/>
  <c r="BY94" i="12"/>
  <c r="BR208" i="12"/>
  <c r="BR207" i="12"/>
  <c r="BR203" i="12"/>
  <c r="BR201" i="12"/>
  <c r="BR199" i="12"/>
  <c r="BR196" i="12"/>
  <c r="BR194" i="12"/>
  <c r="BR191" i="12"/>
  <c r="BR189" i="12"/>
  <c r="BR186" i="12"/>
  <c r="BR183" i="12"/>
  <c r="BR181" i="12"/>
  <c r="BR178" i="12"/>
  <c r="BR176" i="12"/>
  <c r="BR173" i="12"/>
  <c r="BR171" i="12"/>
  <c r="BR168" i="12"/>
  <c r="BR166" i="12"/>
  <c r="BR164" i="12"/>
  <c r="BR161" i="12"/>
  <c r="BR159" i="12"/>
  <c r="BR157" i="12"/>
  <c r="BR206" i="12"/>
  <c r="BR205" i="12"/>
  <c r="BR68" i="12"/>
  <c r="BR65" i="12"/>
  <c r="BR62" i="12"/>
  <c r="BR60" i="12"/>
  <c r="BR204" i="12"/>
  <c r="BR202" i="12"/>
  <c r="BR200" i="12"/>
  <c r="BR198" i="12"/>
  <c r="BR195" i="12"/>
  <c r="BR192" i="12"/>
  <c r="BR190" i="12"/>
  <c r="BR187" i="12"/>
  <c r="BR185" i="12"/>
  <c r="BR182" i="12"/>
  <c r="BR179" i="12"/>
  <c r="BR177" i="12"/>
  <c r="BR175" i="12"/>
  <c r="BR172" i="12"/>
  <c r="BR169" i="12"/>
  <c r="BR167" i="12"/>
  <c r="BR165" i="12"/>
  <c r="BR163" i="12"/>
  <c r="BR160" i="12"/>
  <c r="BR158" i="12"/>
  <c r="BR153" i="12"/>
  <c r="BR63" i="12"/>
  <c r="BR61" i="12"/>
  <c r="BR59" i="12"/>
  <c r="BR69" i="12"/>
  <c r="BR66" i="12"/>
  <c r="BR152" i="12"/>
  <c r="BR53" i="12"/>
  <c r="BS207" i="12"/>
  <c r="BS205" i="12"/>
  <c r="BS206" i="12"/>
  <c r="BY73" i="12"/>
  <c r="BS68" i="12"/>
  <c r="BS65" i="12"/>
  <c r="BS62" i="12"/>
  <c r="BS60" i="12"/>
  <c r="BS204" i="12"/>
  <c r="BS202" i="12"/>
  <c r="BS200" i="12"/>
  <c r="BS198" i="12"/>
  <c r="BS195" i="12"/>
  <c r="BS192" i="12"/>
  <c r="BS190" i="12"/>
  <c r="BS187" i="12"/>
  <c r="BS185" i="12"/>
  <c r="BS182" i="12"/>
  <c r="BS179" i="12"/>
  <c r="BS177" i="12"/>
  <c r="BS175" i="12"/>
  <c r="BS172" i="12"/>
  <c r="BS169" i="12"/>
  <c r="BS167" i="12"/>
  <c r="BS165" i="12"/>
  <c r="BS163" i="12"/>
  <c r="BS160" i="12"/>
  <c r="BS158" i="12"/>
  <c r="BS153" i="12"/>
  <c r="BS152" i="12"/>
  <c r="BS69" i="12"/>
  <c r="BS66" i="12"/>
  <c r="BS63" i="12"/>
  <c r="BS61" i="12"/>
  <c r="BS59" i="12"/>
  <c r="BS53" i="12"/>
  <c r="BS196" i="12"/>
  <c r="BS186" i="12"/>
  <c r="BS176" i="12"/>
  <c r="BS166" i="12"/>
  <c r="BS157" i="12"/>
  <c r="BS199" i="12"/>
  <c r="BS189" i="12"/>
  <c r="BS178" i="12"/>
  <c r="BS168" i="12"/>
  <c r="BS159" i="12"/>
  <c r="BS208" i="12"/>
  <c r="BS201" i="12"/>
  <c r="BS191" i="12"/>
  <c r="BS181" i="12"/>
  <c r="BS171" i="12"/>
  <c r="BS161" i="12"/>
  <c r="BZ73" i="12"/>
  <c r="BS203" i="12"/>
  <c r="BS194" i="12"/>
  <c r="BS183" i="12"/>
  <c r="BS173" i="12"/>
  <c r="BS164" i="12"/>
  <c r="BU335" i="11"/>
  <c r="BX335" i="11"/>
  <c r="M306" i="11"/>
  <c r="BH303" i="11"/>
  <c r="BU298" i="11"/>
  <c r="BX298" i="11"/>
  <c r="BR119" i="11"/>
  <c r="BW119" i="11"/>
  <c r="BS119" i="11"/>
  <c r="AG79" i="11"/>
  <c r="AG70" i="11"/>
  <c r="AG68" i="11"/>
  <c r="AG65" i="11"/>
  <c r="AG62" i="11"/>
  <c r="AG60" i="11"/>
  <c r="AG77" i="11"/>
  <c r="AG61" i="11"/>
  <c r="AG204" i="11"/>
  <c r="AG185" i="11"/>
  <c r="AG165" i="11"/>
  <c r="AG59" i="11"/>
  <c r="AG195" i="11"/>
  <c r="AG190" i="11"/>
  <c r="BU214" i="11"/>
  <c r="BY111" i="12"/>
  <c r="BZ111" i="12"/>
  <c r="BU353" i="11"/>
  <c r="BX353" i="11"/>
  <c r="BU330" i="11"/>
  <c r="BX330" i="11"/>
  <c r="BW314" i="11"/>
  <c r="BS314" i="11"/>
  <c r="BR314" i="11"/>
  <c r="Q192" i="11"/>
  <c r="AG182" i="11"/>
  <c r="BK214" i="11"/>
  <c r="BZ212" i="12"/>
  <c r="BY212" i="12"/>
  <c r="BJ27" i="12"/>
  <c r="BT27" i="12" s="1"/>
  <c r="BW359" i="11"/>
  <c r="BS359" i="11"/>
  <c r="BR359" i="11"/>
  <c r="BX297" i="11"/>
  <c r="BU297" i="11"/>
  <c r="Q201" i="11"/>
  <c r="Q181" i="11"/>
  <c r="AG163" i="11"/>
  <c r="Q161" i="11"/>
  <c r="S61" i="11"/>
  <c r="S59" i="11"/>
  <c r="S79" i="11"/>
  <c r="S70" i="11"/>
  <c r="S68" i="11"/>
  <c r="S65" i="11"/>
  <c r="S62" i="11"/>
  <c r="S60" i="11"/>
  <c r="S199" i="11"/>
  <c r="S178" i="11"/>
  <c r="S77" i="11"/>
  <c r="S194" i="11"/>
  <c r="S207" i="11"/>
  <c r="S168" i="11"/>
  <c r="S203" i="11"/>
  <c r="S158" i="11"/>
  <c r="AA136" i="12"/>
  <c r="BZ131" i="11"/>
  <c r="BY131" i="11"/>
  <c r="BU112" i="11"/>
  <c r="BX112" i="11"/>
  <c r="BZ368" i="9"/>
  <c r="BY368" i="9"/>
  <c r="BZ326" i="9"/>
  <c r="BY326" i="9"/>
  <c r="BW84" i="11"/>
  <c r="BS84" i="11"/>
  <c r="BR84" i="11"/>
  <c r="BU96" i="10"/>
  <c r="BX96" i="10"/>
  <c r="BI47" i="11"/>
  <c r="BK213" i="10"/>
  <c r="BW119" i="10"/>
  <c r="BS119" i="10"/>
  <c r="BR119" i="10"/>
  <c r="AI61" i="10"/>
  <c r="AI59" i="10"/>
  <c r="BM74" i="10"/>
  <c r="BM204" i="10" s="1"/>
  <c r="AI79" i="10"/>
  <c r="AI70" i="10"/>
  <c r="AI191" i="10"/>
  <c r="AI171" i="10"/>
  <c r="AI178" i="10"/>
  <c r="AI168" i="10"/>
  <c r="AI186" i="10"/>
  <c r="AI194" i="10"/>
  <c r="AI77" i="10"/>
  <c r="BV320" i="11"/>
  <c r="BR85" i="11"/>
  <c r="U161" i="11"/>
  <c r="U134" i="11"/>
  <c r="BQ212" i="11"/>
  <c r="BP216" i="11"/>
  <c r="BZ29" i="11"/>
  <c r="BY29" i="11"/>
  <c r="BZ284" i="11"/>
  <c r="BY284" i="11"/>
  <c r="Q159" i="11"/>
  <c r="BW36" i="11"/>
  <c r="BS36" i="11"/>
  <c r="BR36" i="11"/>
  <c r="BU16" i="11"/>
  <c r="BX16" i="11"/>
  <c r="BA27" i="11"/>
  <c r="BA28" i="11" s="1"/>
  <c r="U27" i="11"/>
  <c r="BI27" i="11" s="1"/>
  <c r="BW354" i="10"/>
  <c r="BS354" i="10"/>
  <c r="BR354" i="10"/>
  <c r="BV346" i="10"/>
  <c r="BF327" i="10"/>
  <c r="D327" i="10"/>
  <c r="BV303" i="10"/>
  <c r="R306" i="10"/>
  <c r="BI303" i="10"/>
  <c r="BT303" i="10" s="1"/>
  <c r="BU131" i="10"/>
  <c r="BX131" i="10"/>
  <c r="BZ346" i="9"/>
  <c r="BY346" i="9"/>
  <c r="BW12" i="11"/>
  <c r="BS12" i="11"/>
  <c r="BR12" i="11"/>
  <c r="BW356" i="10"/>
  <c r="BS356" i="10"/>
  <c r="BR356" i="10"/>
  <c r="BW341" i="10"/>
  <c r="BS341" i="10"/>
  <c r="BR341" i="10"/>
  <c r="BU333" i="10"/>
  <c r="BX333" i="10"/>
  <c r="BW319" i="10"/>
  <c r="BS319" i="10"/>
  <c r="BR319" i="10"/>
  <c r="BW294" i="10"/>
  <c r="BS294" i="10"/>
  <c r="BR294" i="10"/>
  <c r="BF293" i="10"/>
  <c r="BW290" i="10"/>
  <c r="BS290" i="10"/>
  <c r="BR290" i="10"/>
  <c r="BW128" i="10"/>
  <c r="BS128" i="10"/>
  <c r="BR128" i="10"/>
  <c r="BW97" i="10"/>
  <c r="BS97" i="10"/>
  <c r="BR97" i="10"/>
  <c r="BR91" i="10"/>
  <c r="BW91" i="10"/>
  <c r="BS91" i="10"/>
  <c r="BV47" i="10"/>
  <c r="BW16" i="10"/>
  <c r="BS16" i="10"/>
  <c r="BR16" i="10"/>
  <c r="AJ28" i="10"/>
  <c r="AJ53" i="10"/>
  <c r="S365" i="9"/>
  <c r="AF365" i="9"/>
  <c r="AO365" i="9"/>
  <c r="BY289" i="9"/>
  <c r="BZ289" i="9"/>
  <c r="BX36" i="11"/>
  <c r="BR21" i="11"/>
  <c r="D337" i="10"/>
  <c r="BZ318" i="10"/>
  <c r="BY318" i="10"/>
  <c r="BW283" i="10"/>
  <c r="BS283" i="10"/>
  <c r="BR283" i="10"/>
  <c r="BQ214" i="10"/>
  <c r="AN160" i="10"/>
  <c r="AN190" i="10"/>
  <c r="AJ169" i="10"/>
  <c r="AJ200" i="10"/>
  <c r="AF60" i="10"/>
  <c r="AF169" i="10"/>
  <c r="AF190" i="10"/>
  <c r="AB60" i="10"/>
  <c r="AB160" i="10"/>
  <c r="AB190" i="10"/>
  <c r="X200" i="10"/>
  <c r="T60" i="10"/>
  <c r="T169" i="10"/>
  <c r="T200" i="10"/>
  <c r="P79" i="10"/>
  <c r="P70" i="10"/>
  <c r="P77" i="10"/>
  <c r="P59" i="10"/>
  <c r="P61" i="10"/>
  <c r="P179" i="10"/>
  <c r="L160" i="10"/>
  <c r="L190" i="10"/>
  <c r="H70" i="10"/>
  <c r="H77" i="10"/>
  <c r="H61" i="10"/>
  <c r="H59" i="10"/>
  <c r="H179" i="10"/>
  <c r="H200" i="10"/>
  <c r="BU50" i="10"/>
  <c r="BX50" i="10"/>
  <c r="AY27" i="10"/>
  <c r="AY28" i="10" s="1"/>
  <c r="BZ13" i="11"/>
  <c r="BY13" i="11"/>
  <c r="AL28" i="11"/>
  <c r="AL53" i="11"/>
  <c r="J28" i="11"/>
  <c r="J53" i="11"/>
  <c r="BU15" i="11"/>
  <c r="BX15" i="11"/>
  <c r="BU73" i="10"/>
  <c r="BZ20" i="10"/>
  <c r="BY20" i="10"/>
  <c r="BW292" i="9"/>
  <c r="BS292" i="9"/>
  <c r="BR292" i="9"/>
  <c r="BV117" i="10"/>
  <c r="F77" i="10"/>
  <c r="F61" i="10"/>
  <c r="F59" i="10"/>
  <c r="F68" i="10"/>
  <c r="F62" i="10"/>
  <c r="F60" i="10"/>
  <c r="F65" i="10"/>
  <c r="F70" i="10"/>
  <c r="Y79" i="10"/>
  <c r="Y70" i="10"/>
  <c r="Y68" i="10"/>
  <c r="Y65" i="10"/>
  <c r="Y62" i="10"/>
  <c r="Y60" i="10"/>
  <c r="Y77" i="10"/>
  <c r="Y61" i="10"/>
  <c r="Y59" i="10"/>
  <c r="Y213" i="10"/>
  <c r="BJ213" i="10" s="1"/>
  <c r="Y172" i="10"/>
  <c r="Y190" i="10"/>
  <c r="Y167" i="10"/>
  <c r="Y204" i="10"/>
  <c r="Y185" i="10"/>
  <c r="Y165" i="10"/>
  <c r="Y195" i="10"/>
  <c r="Z28" i="10"/>
  <c r="Z53" i="10"/>
  <c r="BK27" i="10"/>
  <c r="BK53" i="10" s="1"/>
  <c r="BU128" i="10"/>
  <c r="BX128" i="10"/>
  <c r="AO202" i="10"/>
  <c r="BX126" i="10"/>
  <c r="BU90" i="10"/>
  <c r="Y158" i="10"/>
  <c r="BW48" i="10"/>
  <c r="BS48" i="10"/>
  <c r="BR48" i="10"/>
  <c r="BZ213" i="9"/>
  <c r="BY213" i="9"/>
  <c r="BY123" i="9"/>
  <c r="BZ123" i="9"/>
  <c r="BZ91" i="9"/>
  <c r="BY91" i="9"/>
  <c r="AN79" i="9"/>
  <c r="AN70" i="9"/>
  <c r="AN77" i="9"/>
  <c r="AN136" i="9" s="1"/>
  <c r="BZ21" i="9"/>
  <c r="BY21" i="9"/>
  <c r="BZ355" i="8"/>
  <c r="BY355" i="8"/>
  <c r="BZ343" i="8"/>
  <c r="BY343" i="8"/>
  <c r="BZ289" i="8"/>
  <c r="BY289" i="8"/>
  <c r="BW117" i="9"/>
  <c r="BS117" i="9"/>
  <c r="BR117" i="9"/>
  <c r="AA79" i="9"/>
  <c r="AA70" i="9"/>
  <c r="AA77" i="9"/>
  <c r="AA136" i="9" s="1"/>
  <c r="BZ42" i="9"/>
  <c r="BY42" i="9"/>
  <c r="BZ146" i="9"/>
  <c r="BY146" i="9"/>
  <c r="BW134" i="9"/>
  <c r="BS134" i="9"/>
  <c r="BR134" i="9"/>
  <c r="AZ28" i="9"/>
  <c r="BQ28" i="9" s="1"/>
  <c r="BQ27" i="9"/>
  <c r="BY26" i="9"/>
  <c r="BZ26" i="9"/>
  <c r="BY8" i="9"/>
  <c r="BZ8" i="9"/>
  <c r="BY326" i="8"/>
  <c r="BZ326" i="8"/>
  <c r="BB271" i="9"/>
  <c r="BB269" i="9"/>
  <c r="BB267" i="9"/>
  <c r="BB265" i="9"/>
  <c r="BB263" i="9"/>
  <c r="BB260" i="9"/>
  <c r="BB258" i="9"/>
  <c r="BB255" i="9"/>
  <c r="BB253" i="9"/>
  <c r="BB250" i="9"/>
  <c r="BB247" i="9"/>
  <c r="BB245" i="9"/>
  <c r="BB242" i="9"/>
  <c r="BB275" i="9"/>
  <c r="BB272" i="9"/>
  <c r="BB373" i="9"/>
  <c r="BB270" i="9"/>
  <c r="BB268" i="9"/>
  <c r="BB266" i="9"/>
  <c r="BB264" i="9"/>
  <c r="BB262" i="9"/>
  <c r="BB259" i="9"/>
  <c r="BB256" i="9"/>
  <c r="BB254" i="9"/>
  <c r="BB251" i="9"/>
  <c r="BB249" i="9"/>
  <c r="BB246" i="9"/>
  <c r="BB243" i="9"/>
  <c r="BB273" i="9"/>
  <c r="BB240" i="9"/>
  <c r="BB237" i="9"/>
  <c r="BB235" i="9"/>
  <c r="BB232" i="9"/>
  <c r="BB230" i="9"/>
  <c r="BB228" i="9"/>
  <c r="BB225" i="9"/>
  <c r="BB223" i="9"/>
  <c r="BB221" i="9"/>
  <c r="BB239" i="9"/>
  <c r="BB229" i="9"/>
  <c r="BB236" i="9"/>
  <c r="BB227" i="9"/>
  <c r="BB233" i="9"/>
  <c r="BB224" i="9"/>
  <c r="BB241" i="9"/>
  <c r="BB231" i="9"/>
  <c r="BB222" i="9"/>
  <c r="BB148" i="9"/>
  <c r="V136" i="9"/>
  <c r="BJ77" i="9"/>
  <c r="M77" i="9"/>
  <c r="BH74" i="9"/>
  <c r="M79" i="9"/>
  <c r="M70" i="9"/>
  <c r="BZ49" i="9"/>
  <c r="BY49" i="9"/>
  <c r="BX293" i="8"/>
  <c r="BZ327" i="8"/>
  <c r="BY327" i="8"/>
  <c r="BZ93" i="8"/>
  <c r="BY93" i="8"/>
  <c r="BZ46" i="8"/>
  <c r="BY46" i="8"/>
  <c r="BZ350" i="8"/>
  <c r="BY350" i="8"/>
  <c r="BJ133" i="8"/>
  <c r="BJ208" i="8" s="1"/>
  <c r="V208" i="8"/>
  <c r="BZ129" i="8"/>
  <c r="BY129" i="8"/>
  <c r="BU114" i="8"/>
  <c r="BX114" i="8"/>
  <c r="BX189" i="8" s="1"/>
  <c r="AM169" i="8"/>
  <c r="BN94" i="8"/>
  <c r="BN169" i="8" s="1"/>
  <c r="O216" i="8"/>
  <c r="O136" i="8"/>
  <c r="AV28" i="8"/>
  <c r="BP28" i="8" s="1"/>
  <c r="BP27" i="8"/>
  <c r="BZ16" i="8"/>
  <c r="BY16" i="8"/>
  <c r="BZ354" i="7"/>
  <c r="BY354" i="7"/>
  <c r="BZ339" i="7"/>
  <c r="BY339" i="7"/>
  <c r="BZ314" i="7"/>
  <c r="BY314" i="7"/>
  <c r="AV315" i="7"/>
  <c r="BP311" i="7"/>
  <c r="BZ283" i="7"/>
  <c r="BY283" i="7"/>
  <c r="BZ47" i="9"/>
  <c r="BY47" i="9"/>
  <c r="BH102" i="11"/>
  <c r="BH177" i="11" s="1"/>
  <c r="M177" i="11"/>
  <c r="BY41" i="8"/>
  <c r="BZ41" i="8"/>
  <c r="S53" i="8"/>
  <c r="S28" i="8"/>
  <c r="S59" i="8"/>
  <c r="BY302" i="7"/>
  <c r="BZ302" i="7"/>
  <c r="BY341" i="8"/>
  <c r="BZ341" i="8"/>
  <c r="BZ132" i="8"/>
  <c r="BY132" i="8"/>
  <c r="BW114" i="8"/>
  <c r="BW189" i="8" s="1"/>
  <c r="BS114" i="8"/>
  <c r="BS189" i="8" s="1"/>
  <c r="BR114" i="8"/>
  <c r="BR189" i="8" s="1"/>
  <c r="BW104" i="8"/>
  <c r="BW179" i="8" s="1"/>
  <c r="BS104" i="8"/>
  <c r="I169" i="8"/>
  <c r="BG94" i="8"/>
  <c r="BG169" i="8" s="1"/>
  <c r="BW83" i="8"/>
  <c r="BW158" i="8" s="1"/>
  <c r="BS83" i="8"/>
  <c r="BS158" i="8" s="1"/>
  <c r="BR83" i="8"/>
  <c r="BR158" i="8" s="1"/>
  <c r="AK216" i="8"/>
  <c r="AK136" i="8"/>
  <c r="BQ70" i="8"/>
  <c r="BQ79" i="8"/>
  <c r="BQ78" i="8"/>
  <c r="N59" i="8"/>
  <c r="N53" i="8"/>
  <c r="N28" i="8"/>
  <c r="BZ359" i="7"/>
  <c r="BY359" i="7"/>
  <c r="Z315" i="7"/>
  <c r="BK311" i="7"/>
  <c r="Z311" i="4"/>
  <c r="BG28" i="8"/>
  <c r="Q371" i="7"/>
  <c r="Q139" i="7"/>
  <c r="BS303" i="7"/>
  <c r="BX86" i="7"/>
  <c r="BU86" i="7"/>
  <c r="BZ48" i="7"/>
  <c r="BY48" i="7"/>
  <c r="AC311" i="11"/>
  <c r="AC311" i="10"/>
  <c r="AC315" i="6"/>
  <c r="AC363" i="6" s="1"/>
  <c r="AC365" i="6" s="1"/>
  <c r="AC311" i="4"/>
  <c r="BZ145" i="6"/>
  <c r="BY145" i="6"/>
  <c r="AM133" i="10"/>
  <c r="BN123" i="10"/>
  <c r="BN198" i="10" s="1"/>
  <c r="BL123" i="11"/>
  <c r="AE133" i="11"/>
  <c r="BL108" i="6"/>
  <c r="AE183" i="6"/>
  <c r="BM106" i="11"/>
  <c r="AI108" i="11"/>
  <c r="F94" i="11"/>
  <c r="F169" i="11" s="1"/>
  <c r="BZ56" i="6"/>
  <c r="BY56" i="6"/>
  <c r="BR15" i="6"/>
  <c r="BS15" i="6"/>
  <c r="BW15" i="6"/>
  <c r="BR15" i="5"/>
  <c r="BS15" i="5"/>
  <c r="BW15" i="5"/>
  <c r="BD371" i="7"/>
  <c r="BD139" i="7"/>
  <c r="AN371" i="7"/>
  <c r="AN139" i="7"/>
  <c r="X28" i="7"/>
  <c r="X53" i="7"/>
  <c r="AO200" i="10"/>
  <c r="BG123" i="11"/>
  <c r="BG198" i="11" s="1"/>
  <c r="I133" i="11"/>
  <c r="BK114" i="11"/>
  <c r="Z117" i="11"/>
  <c r="BT107" i="6"/>
  <c r="V108" i="10"/>
  <c r="BJ106" i="10"/>
  <c r="BJ181" i="10" s="1"/>
  <c r="BH89" i="11"/>
  <c r="BH164" i="11" s="1"/>
  <c r="AC94" i="10"/>
  <c r="AC169" i="10" s="1"/>
  <c r="AC163" i="10"/>
  <c r="E94" i="10"/>
  <c r="BF88" i="10"/>
  <c r="D88" i="10"/>
  <c r="H28" i="6"/>
  <c r="H53" i="6"/>
  <c r="AB134" i="8"/>
  <c r="AB136" i="8" s="1"/>
  <c r="I183" i="7"/>
  <c r="BG108" i="7"/>
  <c r="BG183" i="7" s="1"/>
  <c r="BM134" i="7"/>
  <c r="BG163" i="7"/>
  <c r="K216" i="7"/>
  <c r="AJ61" i="7"/>
  <c r="AJ59" i="7"/>
  <c r="AJ213" i="7"/>
  <c r="AJ206" i="7"/>
  <c r="AJ204" i="7"/>
  <c r="AJ202" i="7"/>
  <c r="AJ200" i="7"/>
  <c r="AJ195" i="7"/>
  <c r="AJ190" i="7"/>
  <c r="AJ185" i="7"/>
  <c r="AJ182" i="7"/>
  <c r="AJ177" i="7"/>
  <c r="AJ172" i="7"/>
  <c r="AJ167" i="7"/>
  <c r="AJ165" i="7"/>
  <c r="AJ163" i="7"/>
  <c r="AJ160" i="7"/>
  <c r="AJ158" i="7"/>
  <c r="AJ79" i="7"/>
  <c r="AJ65" i="7"/>
  <c r="AJ62" i="7"/>
  <c r="AJ70" i="7"/>
  <c r="AJ60" i="7"/>
  <c r="AJ207" i="7"/>
  <c r="AJ205" i="7"/>
  <c r="AJ203" i="7"/>
  <c r="AJ201" i="7"/>
  <c r="AJ199" i="7"/>
  <c r="AJ196" i="7"/>
  <c r="AJ194" i="7"/>
  <c r="AJ191" i="7"/>
  <c r="AJ189" i="7"/>
  <c r="AJ186" i="7"/>
  <c r="AJ183" i="7"/>
  <c r="AJ181" i="7"/>
  <c r="AJ178" i="7"/>
  <c r="AJ176" i="7"/>
  <c r="AJ173" i="7"/>
  <c r="AJ171" i="7"/>
  <c r="AJ168" i="7"/>
  <c r="AJ166" i="7"/>
  <c r="AJ164" i="7"/>
  <c r="AJ161" i="7"/>
  <c r="AJ159" i="7"/>
  <c r="AJ157" i="7"/>
  <c r="AJ77" i="7"/>
  <c r="BM77" i="7" s="1"/>
  <c r="AJ68" i="7"/>
  <c r="AG213" i="7"/>
  <c r="AG206" i="7"/>
  <c r="AG204" i="7"/>
  <c r="AG202" i="7"/>
  <c r="AG195" i="7"/>
  <c r="AG190" i="7"/>
  <c r="AG185" i="7"/>
  <c r="AG177" i="7"/>
  <c r="AG175" i="7"/>
  <c r="AG172" i="7"/>
  <c r="AG167" i="7"/>
  <c r="AG165" i="7"/>
  <c r="AG160" i="7"/>
  <c r="AG158" i="7"/>
  <c r="AG79" i="7"/>
  <c r="AG77" i="7"/>
  <c r="AG70" i="7"/>
  <c r="AG68" i="7"/>
  <c r="AG65" i="7"/>
  <c r="AG62" i="7"/>
  <c r="AG60" i="7"/>
  <c r="AG207" i="7"/>
  <c r="AG205" i="7"/>
  <c r="AG203" i="7"/>
  <c r="AG201" i="7"/>
  <c r="AG199" i="7"/>
  <c r="AG196" i="7"/>
  <c r="AG194" i="7"/>
  <c r="AG191" i="7"/>
  <c r="AG189" i="7"/>
  <c r="AG186" i="7"/>
  <c r="AG178" i="7"/>
  <c r="AG176" i="7"/>
  <c r="AG173" i="7"/>
  <c r="AG171" i="7"/>
  <c r="AG168" i="7"/>
  <c r="AG166" i="7"/>
  <c r="AG159" i="7"/>
  <c r="AG157" i="7"/>
  <c r="AG61" i="7"/>
  <c r="AG59" i="7"/>
  <c r="AP53" i="7"/>
  <c r="AP28" i="7"/>
  <c r="AM311" i="11"/>
  <c r="AM311" i="10"/>
  <c r="BN311" i="6"/>
  <c r="AM315" i="6"/>
  <c r="AM311" i="4"/>
  <c r="BN306" i="6"/>
  <c r="BX306" i="6" s="1"/>
  <c r="BI198" i="6"/>
  <c r="BG107" i="10"/>
  <c r="BG182" i="10" s="1"/>
  <c r="I182" i="10"/>
  <c r="BL89" i="10"/>
  <c r="AE164" i="10"/>
  <c r="BM88" i="11"/>
  <c r="AI94" i="11"/>
  <c r="AI134" i="11" s="1"/>
  <c r="G94" i="10"/>
  <c r="G169" i="10" s="1"/>
  <c r="BU74" i="6"/>
  <c r="BU205" i="6" s="1"/>
  <c r="BL61" i="6"/>
  <c r="BL59" i="6"/>
  <c r="BL62" i="6"/>
  <c r="BL60" i="6"/>
  <c r="BL199" i="6"/>
  <c r="BL194" i="6"/>
  <c r="BL178" i="6"/>
  <c r="BL68" i="6"/>
  <c r="BL79" i="6"/>
  <c r="BL78" i="6"/>
  <c r="BL70" i="6"/>
  <c r="BL65" i="6"/>
  <c r="F59" i="6"/>
  <c r="F53" i="6"/>
  <c r="F28" i="6"/>
  <c r="BF28" i="6" s="1"/>
  <c r="BR117" i="7"/>
  <c r="BW117" i="7"/>
  <c r="BS117" i="7"/>
  <c r="Q187" i="7"/>
  <c r="AG179" i="7"/>
  <c r="D61" i="7"/>
  <c r="D59" i="7"/>
  <c r="D208" i="7"/>
  <c r="D206" i="7"/>
  <c r="D204" i="7"/>
  <c r="D202" i="7"/>
  <c r="D200" i="7"/>
  <c r="D198" i="7"/>
  <c r="D195" i="7"/>
  <c r="D190" i="7"/>
  <c r="D187" i="7"/>
  <c r="D185" i="7"/>
  <c r="D182" i="7"/>
  <c r="D179" i="7"/>
  <c r="D177" i="7"/>
  <c r="D175" i="7"/>
  <c r="D172" i="7"/>
  <c r="D167" i="7"/>
  <c r="D165" i="7"/>
  <c r="D163" i="7"/>
  <c r="D160" i="7"/>
  <c r="D158" i="7"/>
  <c r="D53" i="7"/>
  <c r="D62" i="7"/>
  <c r="D60" i="7"/>
  <c r="D207" i="7"/>
  <c r="D205" i="7"/>
  <c r="D203" i="7"/>
  <c r="D201" i="7"/>
  <c r="D199" i="7"/>
  <c r="D196" i="7"/>
  <c r="D194" i="7"/>
  <c r="D191" i="7"/>
  <c r="D189" i="7"/>
  <c r="D186" i="7"/>
  <c r="D181" i="7"/>
  <c r="D178" i="7"/>
  <c r="D176" i="7"/>
  <c r="D173" i="7"/>
  <c r="D171" i="7"/>
  <c r="D168" i="7"/>
  <c r="D166" i="7"/>
  <c r="D164" i="7"/>
  <c r="D159" i="7"/>
  <c r="D68" i="7"/>
  <c r="BZ314" i="6"/>
  <c r="BY314" i="6"/>
  <c r="AD139" i="5"/>
  <c r="AD371" i="5"/>
  <c r="BX306" i="5"/>
  <c r="BU306" i="5"/>
  <c r="G371" i="5"/>
  <c r="G139" i="5"/>
  <c r="G140" i="5" s="1"/>
  <c r="BZ291" i="5"/>
  <c r="BY291" i="5"/>
  <c r="J273" i="5"/>
  <c r="J148" i="5"/>
  <c r="J271" i="5"/>
  <c r="J269" i="5"/>
  <c r="J267" i="5"/>
  <c r="J265" i="5"/>
  <c r="J263" i="5"/>
  <c r="J260" i="5"/>
  <c r="J258" i="5"/>
  <c r="J255" i="5"/>
  <c r="J253" i="5"/>
  <c r="J250" i="5"/>
  <c r="J247" i="5"/>
  <c r="J245" i="5"/>
  <c r="J242" i="5"/>
  <c r="J240" i="5"/>
  <c r="J237" i="5"/>
  <c r="J235" i="5"/>
  <c r="J270" i="5"/>
  <c r="J266" i="5"/>
  <c r="J262" i="5"/>
  <c r="J256" i="5"/>
  <c r="J251" i="5"/>
  <c r="J246" i="5"/>
  <c r="J241" i="5"/>
  <c r="J236" i="5"/>
  <c r="J233" i="5"/>
  <c r="J225" i="5"/>
  <c r="J224" i="5"/>
  <c r="J272" i="5"/>
  <c r="J228" i="5"/>
  <c r="J227" i="5"/>
  <c r="J140" i="5"/>
  <c r="J373" i="5"/>
  <c r="J268" i="5"/>
  <c r="J264" i="5"/>
  <c r="J259" i="5"/>
  <c r="J254" i="5"/>
  <c r="J249" i="5"/>
  <c r="J243" i="5"/>
  <c r="J239" i="5"/>
  <c r="J230" i="5"/>
  <c r="J229" i="5"/>
  <c r="J221" i="5"/>
  <c r="J275" i="5"/>
  <c r="J232" i="5"/>
  <c r="J231" i="5"/>
  <c r="J223" i="5"/>
  <c r="J222" i="5"/>
  <c r="BR313" i="4"/>
  <c r="BW313" i="4"/>
  <c r="BS313" i="4"/>
  <c r="R306" i="4"/>
  <c r="BI303" i="4"/>
  <c r="BT303" i="4" s="1"/>
  <c r="BS283" i="4"/>
  <c r="BR283" i="4"/>
  <c r="BW283" i="4"/>
  <c r="Q208" i="7"/>
  <c r="R164" i="7"/>
  <c r="AM207" i="7"/>
  <c r="AM203" i="7"/>
  <c r="AM201" i="7"/>
  <c r="AM199" i="7"/>
  <c r="AM194" i="7"/>
  <c r="AM191" i="7"/>
  <c r="AM189" i="7"/>
  <c r="AM186" i="7"/>
  <c r="AM178" i="7"/>
  <c r="AM176" i="7"/>
  <c r="AM171" i="7"/>
  <c r="AM168" i="7"/>
  <c r="AM166" i="7"/>
  <c r="AM159" i="7"/>
  <c r="AM157" i="7"/>
  <c r="BN74" i="7"/>
  <c r="AM61" i="7"/>
  <c r="AM59" i="7"/>
  <c r="AM62" i="7"/>
  <c r="AM206" i="7"/>
  <c r="AM204" i="7"/>
  <c r="AM202" i="7"/>
  <c r="AM200" i="7"/>
  <c r="AM198" i="7"/>
  <c r="AM195" i="7"/>
  <c r="AM190" i="7"/>
  <c r="AM185" i="7"/>
  <c r="AM182" i="7"/>
  <c r="AM179" i="7"/>
  <c r="AM177" i="7"/>
  <c r="AM175" i="7"/>
  <c r="AM172" i="7"/>
  <c r="AM167" i="7"/>
  <c r="AM165" i="7"/>
  <c r="AM163" i="7"/>
  <c r="AM160" i="7"/>
  <c r="AM158" i="7"/>
  <c r="AM79" i="7"/>
  <c r="AM70" i="7"/>
  <c r="AM60" i="7"/>
  <c r="AM213" i="7"/>
  <c r="BN213" i="7" s="1"/>
  <c r="AM77" i="7"/>
  <c r="AM68" i="7"/>
  <c r="AM65" i="7"/>
  <c r="BH28" i="7"/>
  <c r="BU15" i="7"/>
  <c r="BX15" i="7"/>
  <c r="BZ349" i="6"/>
  <c r="BY349" i="6"/>
  <c r="H311" i="11"/>
  <c r="H311" i="10"/>
  <c r="H315" i="6"/>
  <c r="H363" i="6" s="1"/>
  <c r="H365" i="6" s="1"/>
  <c r="H311" i="4"/>
  <c r="BD311" i="11"/>
  <c r="BD311" i="10"/>
  <c r="BD315" i="6"/>
  <c r="BD363" i="6" s="1"/>
  <c r="BD365" i="6" s="1"/>
  <c r="BD311" i="4"/>
  <c r="BL207" i="6"/>
  <c r="AM208" i="6"/>
  <c r="BN133" i="6"/>
  <c r="BN208" i="6" s="1"/>
  <c r="AI208" i="6"/>
  <c r="BM133" i="6"/>
  <c r="BM208" i="6" s="1"/>
  <c r="Q108" i="10"/>
  <c r="Q183" i="10" s="1"/>
  <c r="AO104" i="10"/>
  <c r="AO179" i="10" s="1"/>
  <c r="AO175" i="10"/>
  <c r="S216" i="6"/>
  <c r="S136" i="6"/>
  <c r="M207" i="6"/>
  <c r="M203" i="6"/>
  <c r="M201" i="6"/>
  <c r="M199" i="6"/>
  <c r="M194" i="6"/>
  <c r="M191" i="6"/>
  <c r="M186" i="6"/>
  <c r="M176" i="6"/>
  <c r="M171" i="6"/>
  <c r="M168" i="6"/>
  <c r="M166" i="6"/>
  <c r="M159" i="6"/>
  <c r="M157" i="6"/>
  <c r="M79" i="6"/>
  <c r="M77" i="6"/>
  <c r="M70" i="6"/>
  <c r="M68" i="6"/>
  <c r="M65" i="6"/>
  <c r="M62" i="6"/>
  <c r="M60" i="6"/>
  <c r="M213" i="6"/>
  <c r="BH213" i="6" s="1"/>
  <c r="M61" i="6"/>
  <c r="M206" i="6"/>
  <c r="M204" i="6"/>
  <c r="M202" i="6"/>
  <c r="M200" i="6"/>
  <c r="M198" i="6"/>
  <c r="M195" i="6"/>
  <c r="M190" i="6"/>
  <c r="M185" i="6"/>
  <c r="M177" i="6"/>
  <c r="M175" i="6"/>
  <c r="M172" i="6"/>
  <c r="M167" i="6"/>
  <c r="M165" i="6"/>
  <c r="M163" i="6"/>
  <c r="M160" i="6"/>
  <c r="M158" i="6"/>
  <c r="BH74" i="6"/>
  <c r="M59" i="6"/>
  <c r="BZ25" i="6"/>
  <c r="BY25" i="6"/>
  <c r="BZ319" i="5"/>
  <c r="BY319" i="5"/>
  <c r="AX139" i="5"/>
  <c r="AX140" i="5" s="1"/>
  <c r="AX371" i="5"/>
  <c r="Y136" i="5"/>
  <c r="BQ27" i="5"/>
  <c r="AZ28" i="5"/>
  <c r="BQ28" i="5" s="1"/>
  <c r="BV28" i="5" s="1"/>
  <c r="BW352" i="4"/>
  <c r="BR352" i="4"/>
  <c r="BS352" i="4"/>
  <c r="BH306" i="4"/>
  <c r="BW302" i="4"/>
  <c r="BR302" i="4"/>
  <c r="BS302" i="4"/>
  <c r="BV286" i="4"/>
  <c r="BX286" i="4"/>
  <c r="Y134" i="8"/>
  <c r="BZ346" i="7"/>
  <c r="BY346" i="7"/>
  <c r="BY116" i="7"/>
  <c r="BZ116" i="7"/>
  <c r="AG182" i="7"/>
  <c r="BG179" i="7"/>
  <c r="M98" i="11"/>
  <c r="BH96" i="11"/>
  <c r="BR96" i="11" s="1"/>
  <c r="BJ94" i="7"/>
  <c r="V169" i="7"/>
  <c r="V134" i="7"/>
  <c r="AA28" i="7"/>
  <c r="AA53" i="7"/>
  <c r="X133" i="10"/>
  <c r="X208" i="10" s="1"/>
  <c r="AB94" i="11"/>
  <c r="T134" i="6"/>
  <c r="T169" i="6"/>
  <c r="AX273" i="6"/>
  <c r="AX148" i="6"/>
  <c r="AX271" i="6"/>
  <c r="AX269" i="6"/>
  <c r="AX267" i="6"/>
  <c r="AX265" i="6"/>
  <c r="AX263" i="6"/>
  <c r="AX260" i="6"/>
  <c r="AX258" i="6"/>
  <c r="AX255" i="6"/>
  <c r="AX253" i="6"/>
  <c r="AX250" i="6"/>
  <c r="AX247" i="6"/>
  <c r="AX245" i="6"/>
  <c r="AX242" i="6"/>
  <c r="AX240" i="6"/>
  <c r="AX237" i="6"/>
  <c r="AX235" i="6"/>
  <c r="AX232" i="6"/>
  <c r="AX230" i="6"/>
  <c r="AX228" i="6"/>
  <c r="AX225" i="6"/>
  <c r="AX223" i="6"/>
  <c r="AX221" i="6"/>
  <c r="AX373" i="6"/>
  <c r="AX270" i="6"/>
  <c r="AX266" i="6"/>
  <c r="AX262" i="6"/>
  <c r="AX256" i="6"/>
  <c r="AX251" i="6"/>
  <c r="AX246" i="6"/>
  <c r="AX241" i="6"/>
  <c r="AX236" i="6"/>
  <c r="AX231" i="6"/>
  <c r="AX227" i="6"/>
  <c r="AX222" i="6"/>
  <c r="AX140" i="6"/>
  <c r="AX272" i="6"/>
  <c r="AX268" i="6"/>
  <c r="AX264" i="6"/>
  <c r="AX259" i="6"/>
  <c r="AX254" i="6"/>
  <c r="AX249" i="6"/>
  <c r="AX243" i="6"/>
  <c r="AX239" i="6"/>
  <c r="AX233" i="6"/>
  <c r="AX229" i="6"/>
  <c r="AX224" i="6"/>
  <c r="AX275" i="6"/>
  <c r="BM168" i="6"/>
  <c r="BM199" i="6"/>
  <c r="BI157" i="6"/>
  <c r="BI186" i="6"/>
  <c r="BY12" i="6"/>
  <c r="BZ12" i="6"/>
  <c r="AH273" i="5"/>
  <c r="AH148" i="5"/>
  <c r="AH271" i="5"/>
  <c r="AH269" i="5"/>
  <c r="AH267" i="5"/>
  <c r="AH265" i="5"/>
  <c r="AH263" i="5"/>
  <c r="AH260" i="5"/>
  <c r="AH258" i="5"/>
  <c r="AH255" i="5"/>
  <c r="AH253" i="5"/>
  <c r="AH250" i="5"/>
  <c r="AH247" i="5"/>
  <c r="AH245" i="5"/>
  <c r="AH242" i="5"/>
  <c r="AH240" i="5"/>
  <c r="AH237" i="5"/>
  <c r="AH235" i="5"/>
  <c r="AH270" i="5"/>
  <c r="AH266" i="5"/>
  <c r="AH262" i="5"/>
  <c r="AH256" i="5"/>
  <c r="AH251" i="5"/>
  <c r="AH246" i="5"/>
  <c r="AH241" i="5"/>
  <c r="AH236" i="5"/>
  <c r="AH230" i="5"/>
  <c r="AH229" i="5"/>
  <c r="AH221" i="5"/>
  <c r="AH272" i="5"/>
  <c r="AH232" i="5"/>
  <c r="AH231" i="5"/>
  <c r="AH223" i="5"/>
  <c r="AH222" i="5"/>
  <c r="AH373" i="5"/>
  <c r="AH268" i="5"/>
  <c r="AH264" i="5"/>
  <c r="AH259" i="5"/>
  <c r="AH254" i="5"/>
  <c r="AH249" i="5"/>
  <c r="AH243" i="5"/>
  <c r="AH239" i="5"/>
  <c r="AH233" i="5"/>
  <c r="AH225" i="5"/>
  <c r="AH224" i="5"/>
  <c r="AH275" i="5"/>
  <c r="AH228" i="5"/>
  <c r="AH227" i="5"/>
  <c r="AH140" i="5"/>
  <c r="BX331" i="4"/>
  <c r="BU331" i="4"/>
  <c r="BJ27" i="7"/>
  <c r="BJ53" i="7" s="1"/>
  <c r="AU271" i="5"/>
  <c r="AU269" i="5"/>
  <c r="AU267" i="5"/>
  <c r="AU265" i="5"/>
  <c r="AU263" i="5"/>
  <c r="AU260" i="5"/>
  <c r="AU258" i="5"/>
  <c r="AU255" i="5"/>
  <c r="AU253" i="5"/>
  <c r="AU250" i="5"/>
  <c r="AU247" i="5"/>
  <c r="AU245" i="5"/>
  <c r="AU242" i="5"/>
  <c r="AU240" i="5"/>
  <c r="AU237" i="5"/>
  <c r="AU235" i="5"/>
  <c r="AU232" i="5"/>
  <c r="AU230" i="5"/>
  <c r="AU228" i="5"/>
  <c r="AU225" i="5"/>
  <c r="AU223" i="5"/>
  <c r="AU221" i="5"/>
  <c r="AU275" i="5"/>
  <c r="AU272" i="5"/>
  <c r="AU233" i="5"/>
  <c r="AU224" i="5"/>
  <c r="AU270" i="5"/>
  <c r="AU266" i="5"/>
  <c r="AU262" i="5"/>
  <c r="AU256" i="5"/>
  <c r="AU251" i="5"/>
  <c r="AU246" i="5"/>
  <c r="AU241" i="5"/>
  <c r="AU236" i="5"/>
  <c r="AU227" i="5"/>
  <c r="AU273" i="5"/>
  <c r="AU229" i="5"/>
  <c r="AU373" i="5"/>
  <c r="AU268" i="5"/>
  <c r="AU264" i="5"/>
  <c r="AU259" i="5"/>
  <c r="AU254" i="5"/>
  <c r="AU249" i="5"/>
  <c r="AU243" i="5"/>
  <c r="AU239" i="5"/>
  <c r="AU231" i="5"/>
  <c r="AU222" i="5"/>
  <c r="AU148" i="5"/>
  <c r="S271" i="5"/>
  <c r="S269" i="5"/>
  <c r="S267" i="5"/>
  <c r="S265" i="5"/>
  <c r="S263" i="5"/>
  <c r="S260" i="5"/>
  <c r="S258" i="5"/>
  <c r="S255" i="5"/>
  <c r="S253" i="5"/>
  <c r="S250" i="5"/>
  <c r="S247" i="5"/>
  <c r="S245" i="5"/>
  <c r="S242" i="5"/>
  <c r="S240" i="5"/>
  <c r="S237" i="5"/>
  <c r="S235" i="5"/>
  <c r="S232" i="5"/>
  <c r="S230" i="5"/>
  <c r="S228" i="5"/>
  <c r="S225" i="5"/>
  <c r="S223" i="5"/>
  <c r="S221" i="5"/>
  <c r="S275" i="5"/>
  <c r="S272" i="5"/>
  <c r="S273" i="5"/>
  <c r="S231" i="5"/>
  <c r="S222" i="5"/>
  <c r="S148" i="5"/>
  <c r="S373" i="5"/>
  <c r="S268" i="5"/>
  <c r="S264" i="5"/>
  <c r="S259" i="5"/>
  <c r="S254" i="5"/>
  <c r="S249" i="5"/>
  <c r="S243" i="5"/>
  <c r="S239" i="5"/>
  <c r="S233" i="5"/>
  <c r="S224" i="5"/>
  <c r="S227" i="5"/>
  <c r="S140" i="5"/>
  <c r="S270" i="5"/>
  <c r="S266" i="5"/>
  <c r="S262" i="5"/>
  <c r="S256" i="5"/>
  <c r="S251" i="5"/>
  <c r="S246" i="5"/>
  <c r="S241" i="5"/>
  <c r="S236" i="5"/>
  <c r="S229" i="5"/>
  <c r="BZ9" i="5"/>
  <c r="BY9" i="5"/>
  <c r="BS358" i="4"/>
  <c r="BW358" i="4"/>
  <c r="BR358" i="4"/>
  <c r="D341" i="4"/>
  <c r="BF341" i="4"/>
  <c r="BU302" i="4"/>
  <c r="BX302" i="4"/>
  <c r="BM86" i="4"/>
  <c r="BM161" i="4" s="1"/>
  <c r="AI134" i="4"/>
  <c r="BM134" i="4" s="1"/>
  <c r="BO204" i="4"/>
  <c r="BO203" i="4"/>
  <c r="BO195" i="4"/>
  <c r="BO194" i="4"/>
  <c r="BO185" i="4"/>
  <c r="BO183" i="4"/>
  <c r="BO175" i="4"/>
  <c r="BO173" i="4"/>
  <c r="BO165" i="4"/>
  <c r="BO164" i="4"/>
  <c r="BO153" i="4"/>
  <c r="BO68" i="4"/>
  <c r="BO65" i="4"/>
  <c r="BO62" i="4"/>
  <c r="BO60" i="4"/>
  <c r="BO206" i="4"/>
  <c r="BO205" i="4"/>
  <c r="BO198" i="4"/>
  <c r="BO196" i="4"/>
  <c r="BO187" i="4"/>
  <c r="BO186" i="4"/>
  <c r="BO177" i="4"/>
  <c r="BO176" i="4"/>
  <c r="BO167" i="4"/>
  <c r="BO166" i="4"/>
  <c r="BO158" i="4"/>
  <c r="BO157" i="4"/>
  <c r="BO208" i="4"/>
  <c r="BO207" i="4"/>
  <c r="BO200" i="4"/>
  <c r="BO199" i="4"/>
  <c r="BO190" i="4"/>
  <c r="BO189" i="4"/>
  <c r="BO179" i="4"/>
  <c r="BO178" i="4"/>
  <c r="BO169" i="4"/>
  <c r="BO168" i="4"/>
  <c r="BO160" i="4"/>
  <c r="BO159" i="4"/>
  <c r="BO192" i="4"/>
  <c r="BO171" i="4"/>
  <c r="BO69" i="4"/>
  <c r="BO63" i="4"/>
  <c r="BO59" i="4"/>
  <c r="BO66" i="4"/>
  <c r="BO53" i="4"/>
  <c r="BO202" i="4"/>
  <c r="BO181" i="4"/>
  <c r="BO163" i="4"/>
  <c r="BV73" i="4"/>
  <c r="BO191" i="4"/>
  <c r="BO172" i="4"/>
  <c r="BO152" i="4"/>
  <c r="BO201" i="4"/>
  <c r="BO182" i="4"/>
  <c r="BO161" i="4"/>
  <c r="BO61" i="4"/>
  <c r="AH60" i="4"/>
  <c r="F60" i="4"/>
  <c r="F191" i="4"/>
  <c r="BT28" i="5"/>
  <c r="F82" i="7"/>
  <c r="M82" i="7"/>
  <c r="M80" i="7" s="1"/>
  <c r="D108" i="7"/>
  <c r="D109" i="7" s="1"/>
  <c r="AC192" i="6"/>
  <c r="BS354" i="4"/>
  <c r="BS333" i="4"/>
  <c r="BW333" i="4"/>
  <c r="BR333" i="4"/>
  <c r="BX298" i="4"/>
  <c r="BU298" i="4"/>
  <c r="BU117" i="4"/>
  <c r="BJ86" i="4"/>
  <c r="V134" i="4"/>
  <c r="AM136" i="4"/>
  <c r="AK182" i="4"/>
  <c r="AK171" i="4"/>
  <c r="AK201" i="4"/>
  <c r="I190" i="4"/>
  <c r="I206" i="4"/>
  <c r="BU318" i="4"/>
  <c r="Q373" i="5"/>
  <c r="Q270" i="5"/>
  <c r="Q268" i="5"/>
  <c r="Q266" i="5"/>
  <c r="Q264" i="5"/>
  <c r="Q262" i="5"/>
  <c r="Q259" i="5"/>
  <c r="Q256" i="5"/>
  <c r="Q254" i="5"/>
  <c r="Q251" i="5"/>
  <c r="Q249" i="5"/>
  <c r="Q246" i="5"/>
  <c r="Q243" i="5"/>
  <c r="Q241" i="5"/>
  <c r="Q239" i="5"/>
  <c r="Q236" i="5"/>
  <c r="Q233" i="5"/>
  <c r="Q231" i="5"/>
  <c r="Q229" i="5"/>
  <c r="Q227" i="5"/>
  <c r="Q224" i="5"/>
  <c r="Q222" i="5"/>
  <c r="Q273" i="5"/>
  <c r="Q275" i="5"/>
  <c r="Q228" i="5"/>
  <c r="Q140" i="5"/>
  <c r="Q269" i="5"/>
  <c r="Q265" i="5"/>
  <c r="Q260" i="5"/>
  <c r="Q255" i="5"/>
  <c r="Q250" i="5"/>
  <c r="Q245" i="5"/>
  <c r="Q240" i="5"/>
  <c r="Q235" i="5"/>
  <c r="Q230" i="5"/>
  <c r="Q221" i="5"/>
  <c r="Q148" i="5"/>
  <c r="Q272" i="5"/>
  <c r="Q232" i="5"/>
  <c r="Q223" i="5"/>
  <c r="Q271" i="5"/>
  <c r="Q267" i="5"/>
  <c r="Q263" i="5"/>
  <c r="Q258" i="5"/>
  <c r="Q253" i="5"/>
  <c r="Q247" i="5"/>
  <c r="Q242" i="5"/>
  <c r="Q237" i="5"/>
  <c r="Q225" i="5"/>
  <c r="F207" i="4"/>
  <c r="BX116" i="4"/>
  <c r="BU116" i="4"/>
  <c r="AZ134" i="4"/>
  <c r="BQ86" i="4"/>
  <c r="AA271" i="4"/>
  <c r="AA269" i="4"/>
  <c r="AA267" i="4"/>
  <c r="AA265" i="4"/>
  <c r="AA263" i="4"/>
  <c r="AA260" i="4"/>
  <c r="AA258" i="4"/>
  <c r="AA255" i="4"/>
  <c r="AA253" i="4"/>
  <c r="AA250" i="4"/>
  <c r="AA247" i="4"/>
  <c r="AA245" i="4"/>
  <c r="AA242" i="4"/>
  <c r="AA240" i="4"/>
  <c r="AA237" i="4"/>
  <c r="AA235" i="4"/>
  <c r="AA232" i="4"/>
  <c r="AA230" i="4"/>
  <c r="AA228" i="4"/>
  <c r="AA223" i="4"/>
  <c r="AA221" i="4"/>
  <c r="AA264" i="4"/>
  <c r="AA254" i="4"/>
  <c r="AA243" i="4"/>
  <c r="AA233" i="4"/>
  <c r="AA224" i="4"/>
  <c r="AA148" i="4"/>
  <c r="AA266" i="4"/>
  <c r="AA256" i="4"/>
  <c r="AA246" i="4"/>
  <c r="AA236" i="4"/>
  <c r="AA227" i="4"/>
  <c r="AA69" i="4"/>
  <c r="AA66" i="4"/>
  <c r="AA63" i="4"/>
  <c r="AA268" i="4"/>
  <c r="AA259" i="4"/>
  <c r="AA249" i="4"/>
  <c r="AA239" i="4"/>
  <c r="AA229" i="4"/>
  <c r="AA262" i="4"/>
  <c r="AA222" i="4"/>
  <c r="AA272" i="4"/>
  <c r="AA270" i="4"/>
  <c r="AA231" i="4"/>
  <c r="AA251" i="4"/>
  <c r="AA241" i="4"/>
  <c r="BW37" i="4"/>
  <c r="BR37" i="4"/>
  <c r="BS37" i="4"/>
  <c r="D81" i="5"/>
  <c r="BW91" i="4"/>
  <c r="BS91" i="4"/>
  <c r="BR91" i="4"/>
  <c r="BP15" i="4"/>
  <c r="AV27" i="4"/>
  <c r="BQ74" i="4"/>
  <c r="AA53" i="4"/>
  <c r="AA28" i="4"/>
  <c r="E12" i="2"/>
  <c r="G11" i="2"/>
  <c r="F11" i="2"/>
  <c r="C11" i="2" s="1"/>
  <c r="BY33" i="4"/>
  <c r="BZ33" i="4"/>
  <c r="X53" i="4"/>
  <c r="X28" i="4"/>
  <c r="BU108" i="5"/>
  <c r="AP53" i="4"/>
  <c r="AP28" i="4"/>
  <c r="BY14" i="4"/>
  <c r="BZ14" i="4"/>
  <c r="BY11" i="4"/>
  <c r="BZ11" i="4"/>
  <c r="AG53" i="4"/>
  <c r="AG28" i="4"/>
  <c r="Q53" i="4"/>
  <c r="Q28" i="4"/>
  <c r="BN52" i="13"/>
  <c r="BO52" i="13"/>
  <c r="BK52" i="13"/>
  <c r="BV52" i="13" s="1"/>
  <c r="BV114" i="14"/>
  <c r="BX114" i="14"/>
  <c r="BD116" i="14"/>
  <c r="BZ356" i="12"/>
  <c r="BY356" i="12"/>
  <c r="BZ344" i="12"/>
  <c r="BY344" i="12"/>
  <c r="BZ329" i="12"/>
  <c r="BY329" i="12"/>
  <c r="BZ317" i="12"/>
  <c r="BY317" i="12"/>
  <c r="BZ312" i="12"/>
  <c r="BY312" i="12"/>
  <c r="BH116" i="14"/>
  <c r="BH363" i="12"/>
  <c r="BN306" i="12"/>
  <c r="AM365" i="12"/>
  <c r="BL303" i="12"/>
  <c r="BT298" i="12"/>
  <c r="BX293" i="12"/>
  <c r="BW323" i="12"/>
  <c r="BS323" i="12"/>
  <c r="BR323" i="12"/>
  <c r="AL371" i="12"/>
  <c r="AL139" i="12"/>
  <c r="AL140" i="12" s="1"/>
  <c r="N371" i="12"/>
  <c r="N139" i="12"/>
  <c r="BW341" i="12"/>
  <c r="BS341" i="12"/>
  <c r="BR341" i="12"/>
  <c r="L371" i="12"/>
  <c r="L139" i="12"/>
  <c r="L140" i="12" s="1"/>
  <c r="AB371" i="12"/>
  <c r="AB139" i="12"/>
  <c r="AB140" i="12" s="1"/>
  <c r="AR306" i="12"/>
  <c r="BO303" i="12"/>
  <c r="BV303" i="12" s="1"/>
  <c r="BF303" i="12"/>
  <c r="E306" i="12"/>
  <c r="D303" i="12"/>
  <c r="U371" i="12"/>
  <c r="U139" i="12"/>
  <c r="U140" i="12" s="1"/>
  <c r="AK371" i="12"/>
  <c r="AK139" i="12"/>
  <c r="AK140" i="12" s="1"/>
  <c r="BA371" i="12"/>
  <c r="BA139" i="12"/>
  <c r="BA140" i="12" s="1"/>
  <c r="BM303" i="12"/>
  <c r="BY335" i="12"/>
  <c r="BZ335" i="12"/>
  <c r="BY311" i="12"/>
  <c r="BZ311" i="12"/>
  <c r="BZ145" i="12"/>
  <c r="BY145" i="12"/>
  <c r="BZ101" i="12"/>
  <c r="BY101" i="12"/>
  <c r="BR86" i="12"/>
  <c r="BS86" i="12"/>
  <c r="BW86" i="12"/>
  <c r="BZ54" i="12"/>
  <c r="BY54" i="12"/>
  <c r="BX333" i="12"/>
  <c r="BU333" i="12"/>
  <c r="BV327" i="12"/>
  <c r="AA365" i="12"/>
  <c r="BZ125" i="12"/>
  <c r="BY125" i="12"/>
  <c r="BZ116" i="12"/>
  <c r="BY116" i="12"/>
  <c r="BZ107" i="12"/>
  <c r="BY107" i="12"/>
  <c r="AT275" i="12"/>
  <c r="AT272" i="12"/>
  <c r="AT270" i="12"/>
  <c r="AT268" i="12"/>
  <c r="AT266" i="12"/>
  <c r="AT264" i="12"/>
  <c r="AT262" i="12"/>
  <c r="AT259" i="12"/>
  <c r="AT256" i="12"/>
  <c r="AT254" i="12"/>
  <c r="AT251" i="12"/>
  <c r="AT249" i="12"/>
  <c r="AT246" i="12"/>
  <c r="AT243" i="12"/>
  <c r="AT241" i="12"/>
  <c r="AT239" i="12"/>
  <c r="AT236" i="12"/>
  <c r="AT233" i="12"/>
  <c r="AT231" i="12"/>
  <c r="AT229" i="12"/>
  <c r="AT227" i="12"/>
  <c r="AT224" i="12"/>
  <c r="AT222" i="12"/>
  <c r="AT373" i="12"/>
  <c r="AT269" i="12"/>
  <c r="AT267" i="12"/>
  <c r="AT253" i="12"/>
  <c r="AT247" i="12"/>
  <c r="AT242" i="12"/>
  <c r="AT237" i="12"/>
  <c r="AT232" i="12"/>
  <c r="AT228" i="12"/>
  <c r="AT223" i="12"/>
  <c r="AT148" i="12"/>
  <c r="AT273" i="12"/>
  <c r="AT271" i="12"/>
  <c r="AT255" i="12"/>
  <c r="AT260" i="12"/>
  <c r="AT258" i="12"/>
  <c r="AT250" i="12"/>
  <c r="AT245" i="12"/>
  <c r="AT240" i="12"/>
  <c r="AT235" i="12"/>
  <c r="AT230" i="12"/>
  <c r="AT225" i="12"/>
  <c r="AT140" i="12"/>
  <c r="AT265" i="12"/>
  <c r="AT263" i="12"/>
  <c r="AT221" i="12"/>
  <c r="AD275" i="12"/>
  <c r="AD272" i="12"/>
  <c r="AD270" i="12"/>
  <c r="AD268" i="12"/>
  <c r="AD266" i="12"/>
  <c r="AD264" i="12"/>
  <c r="AD262" i="12"/>
  <c r="AD259" i="12"/>
  <c r="AD256" i="12"/>
  <c r="AD254" i="12"/>
  <c r="AD251" i="12"/>
  <c r="AD249" i="12"/>
  <c r="AD246" i="12"/>
  <c r="AD243" i="12"/>
  <c r="AD241" i="12"/>
  <c r="AD239" i="12"/>
  <c r="AD236" i="12"/>
  <c r="AD233" i="12"/>
  <c r="AD231" i="12"/>
  <c r="AD229" i="12"/>
  <c r="AD227" i="12"/>
  <c r="AD224" i="12"/>
  <c r="AD222" i="12"/>
  <c r="AD373" i="12"/>
  <c r="AD260" i="12"/>
  <c r="AD258" i="12"/>
  <c r="AD253" i="12"/>
  <c r="AD247" i="12"/>
  <c r="AD242" i="12"/>
  <c r="AD237" i="12"/>
  <c r="AD232" i="12"/>
  <c r="AD228" i="12"/>
  <c r="AD223" i="12"/>
  <c r="AD148" i="12"/>
  <c r="AD265" i="12"/>
  <c r="AD263" i="12"/>
  <c r="AD269" i="12"/>
  <c r="AD267" i="12"/>
  <c r="AD250" i="12"/>
  <c r="AD245" i="12"/>
  <c r="AD240" i="12"/>
  <c r="AD235" i="12"/>
  <c r="AD230" i="12"/>
  <c r="AD225" i="12"/>
  <c r="AD140" i="12"/>
  <c r="AD271" i="12"/>
  <c r="AD255" i="12"/>
  <c r="AD221" i="12"/>
  <c r="AD273" i="12"/>
  <c r="N275" i="12"/>
  <c r="N272" i="12"/>
  <c r="N270" i="12"/>
  <c r="N268" i="12"/>
  <c r="N266" i="12"/>
  <c r="N264" i="12"/>
  <c r="N262" i="12"/>
  <c r="N259" i="12"/>
  <c r="N256" i="12"/>
  <c r="N254" i="12"/>
  <c r="N251" i="12"/>
  <c r="N249" i="12"/>
  <c r="N246" i="12"/>
  <c r="N243" i="12"/>
  <c r="N241" i="12"/>
  <c r="N239" i="12"/>
  <c r="N236" i="12"/>
  <c r="N233" i="12"/>
  <c r="N231" i="12"/>
  <c r="N229" i="12"/>
  <c r="N227" i="12"/>
  <c r="N224" i="12"/>
  <c r="N222" i="12"/>
  <c r="N373" i="12"/>
  <c r="N269" i="12"/>
  <c r="N267" i="12"/>
  <c r="N253" i="12"/>
  <c r="N247" i="12"/>
  <c r="N242" i="12"/>
  <c r="N237" i="12"/>
  <c r="N232" i="12"/>
  <c r="N228" i="12"/>
  <c r="N223" i="12"/>
  <c r="N148" i="12"/>
  <c r="N273" i="12"/>
  <c r="N271" i="12"/>
  <c r="N255" i="12"/>
  <c r="N260" i="12"/>
  <c r="N258" i="12"/>
  <c r="N250" i="12"/>
  <c r="N245" i="12"/>
  <c r="N240" i="12"/>
  <c r="N235" i="12"/>
  <c r="N230" i="12"/>
  <c r="N225" i="12"/>
  <c r="N140" i="12"/>
  <c r="N265" i="12"/>
  <c r="N221" i="12"/>
  <c r="N263" i="12"/>
  <c r="BF79" i="12"/>
  <c r="BW74" i="12"/>
  <c r="BS74" i="12"/>
  <c r="BR74" i="12"/>
  <c r="BF70" i="12"/>
  <c r="AH371" i="12"/>
  <c r="AH139" i="12"/>
  <c r="AH140" i="12" s="1"/>
  <c r="R365" i="12"/>
  <c r="BI306" i="12"/>
  <c r="BT306" i="12" s="1"/>
  <c r="BT215" i="12"/>
  <c r="BU86" i="12"/>
  <c r="BX86" i="12"/>
  <c r="AW273" i="12"/>
  <c r="AW271" i="12"/>
  <c r="AW269" i="12"/>
  <c r="AW267" i="12"/>
  <c r="AW265" i="12"/>
  <c r="AW263" i="12"/>
  <c r="AW260" i="12"/>
  <c r="AW258" i="12"/>
  <c r="AW255" i="12"/>
  <c r="AW253" i="12"/>
  <c r="AW250" i="12"/>
  <c r="AW247" i="12"/>
  <c r="AW245" i="12"/>
  <c r="AW242" i="12"/>
  <c r="AW240" i="12"/>
  <c r="AW237" i="12"/>
  <c r="AW235" i="12"/>
  <c r="AW232" i="12"/>
  <c r="AW230" i="12"/>
  <c r="AW228" i="12"/>
  <c r="AW225" i="12"/>
  <c r="AW373" i="12"/>
  <c r="AW272" i="12"/>
  <c r="AW268" i="12"/>
  <c r="AW264" i="12"/>
  <c r="AW259" i="12"/>
  <c r="AW275" i="12"/>
  <c r="AW256" i="12"/>
  <c r="AW262" i="12"/>
  <c r="AW254" i="12"/>
  <c r="AW249" i="12"/>
  <c r="AW243" i="12"/>
  <c r="AW239" i="12"/>
  <c r="AW233" i="12"/>
  <c r="AW229" i="12"/>
  <c r="AW224" i="12"/>
  <c r="AW222" i="12"/>
  <c r="AW221" i="12"/>
  <c r="AW148" i="12"/>
  <c r="AW266" i="12"/>
  <c r="AW223" i="12"/>
  <c r="AW241" i="12"/>
  <c r="AW140" i="12"/>
  <c r="AW236" i="12"/>
  <c r="AW270" i="12"/>
  <c r="AW251" i="12"/>
  <c r="AW231" i="12"/>
  <c r="AW246" i="12"/>
  <c r="AW227" i="12"/>
  <c r="AG273" i="12"/>
  <c r="AG271" i="12"/>
  <c r="AG269" i="12"/>
  <c r="AG267" i="12"/>
  <c r="AG265" i="12"/>
  <c r="AG263" i="12"/>
  <c r="AG260" i="12"/>
  <c r="AG258" i="12"/>
  <c r="AG255" i="12"/>
  <c r="AG253" i="12"/>
  <c r="AG250" i="12"/>
  <c r="AG247" i="12"/>
  <c r="AG245" i="12"/>
  <c r="AG242" i="12"/>
  <c r="AG240" i="12"/>
  <c r="AG237" i="12"/>
  <c r="AG235" i="12"/>
  <c r="AG232" i="12"/>
  <c r="AG230" i="12"/>
  <c r="AG228" i="12"/>
  <c r="AG225" i="12"/>
  <c r="AG373" i="12"/>
  <c r="AG272" i="12"/>
  <c r="AG268" i="12"/>
  <c r="AG264" i="12"/>
  <c r="AG259" i="12"/>
  <c r="AG266" i="12"/>
  <c r="AG270" i="12"/>
  <c r="AG254" i="12"/>
  <c r="AG249" i="12"/>
  <c r="AG243" i="12"/>
  <c r="AG239" i="12"/>
  <c r="AG233" i="12"/>
  <c r="AG229" i="12"/>
  <c r="AG222" i="12"/>
  <c r="AG221" i="12"/>
  <c r="AG148" i="12"/>
  <c r="AG275" i="12"/>
  <c r="AG256" i="12"/>
  <c r="AG224" i="12"/>
  <c r="AG223" i="12"/>
  <c r="AG251" i="12"/>
  <c r="AG231" i="12"/>
  <c r="AG140" i="12"/>
  <c r="AG246" i="12"/>
  <c r="AG227" i="12"/>
  <c r="AG241" i="12"/>
  <c r="AG236" i="12"/>
  <c r="AG262" i="12"/>
  <c r="Q273" i="12"/>
  <c r="Q271" i="12"/>
  <c r="Q269" i="12"/>
  <c r="Q267" i="12"/>
  <c r="Q265" i="12"/>
  <c r="Q263" i="12"/>
  <c r="Q260" i="12"/>
  <c r="Q258" i="12"/>
  <c r="Q255" i="12"/>
  <c r="Q253" i="12"/>
  <c r="Q250" i="12"/>
  <c r="Q247" i="12"/>
  <c r="Q245" i="12"/>
  <c r="Q242" i="12"/>
  <c r="Q240" i="12"/>
  <c r="Q237" i="12"/>
  <c r="Q235" i="12"/>
  <c r="Q232" i="12"/>
  <c r="Q230" i="12"/>
  <c r="Q228" i="12"/>
  <c r="Q225" i="12"/>
  <c r="Q373" i="12"/>
  <c r="Q272" i="12"/>
  <c r="Q268" i="12"/>
  <c r="Q264" i="12"/>
  <c r="Q259" i="12"/>
  <c r="Q275" i="12"/>
  <c r="Q256" i="12"/>
  <c r="Q262" i="12"/>
  <c r="Q254" i="12"/>
  <c r="Q249" i="12"/>
  <c r="Q243" i="12"/>
  <c r="Q239" i="12"/>
  <c r="Q233" i="12"/>
  <c r="Q229" i="12"/>
  <c r="Q222" i="12"/>
  <c r="Q221" i="12"/>
  <c r="Q148" i="12"/>
  <c r="Q266" i="12"/>
  <c r="Q224" i="12"/>
  <c r="Q223" i="12"/>
  <c r="Q241" i="12"/>
  <c r="Q140" i="12"/>
  <c r="Q270" i="12"/>
  <c r="Q236" i="12"/>
  <c r="Q251" i="12"/>
  <c r="Q231" i="12"/>
  <c r="Q227" i="12"/>
  <c r="Q246" i="12"/>
  <c r="F6" i="12"/>
  <c r="AA28" i="12"/>
  <c r="BK28" i="12" s="1"/>
  <c r="BK27" i="12"/>
  <c r="BX216" i="12"/>
  <c r="BU216" i="12"/>
  <c r="BT104" i="12"/>
  <c r="BQ134" i="12"/>
  <c r="BY55" i="12"/>
  <c r="BZ55" i="12"/>
  <c r="BV368" i="11"/>
  <c r="BU215" i="12"/>
  <c r="BX215" i="12"/>
  <c r="BZ133" i="12"/>
  <c r="BY133" i="12"/>
  <c r="BY89" i="12"/>
  <c r="BZ89" i="12"/>
  <c r="BL134" i="12"/>
  <c r="BF27" i="12"/>
  <c r="BZ304" i="11"/>
  <c r="BY304" i="11"/>
  <c r="BW146" i="12"/>
  <c r="BS146" i="12"/>
  <c r="BR146" i="12"/>
  <c r="BZ106" i="12"/>
  <c r="BY106" i="12"/>
  <c r="BZ82" i="12"/>
  <c r="BY82" i="12"/>
  <c r="BV47" i="12"/>
  <c r="BZ44" i="12"/>
  <c r="BY44" i="12"/>
  <c r="BP27" i="12"/>
  <c r="AV28" i="12"/>
  <c r="BP28" i="12" s="1"/>
  <c r="BV28" i="12" s="1"/>
  <c r="BI337" i="11"/>
  <c r="BT337" i="11" s="1"/>
  <c r="BU296" i="11"/>
  <c r="BX296" i="11"/>
  <c r="AV136" i="12"/>
  <c r="BO27" i="12"/>
  <c r="BV27" i="12" s="1"/>
  <c r="BF362" i="11"/>
  <c r="D362" i="11"/>
  <c r="BU350" i="11"/>
  <c r="BX350" i="11"/>
  <c r="BU345" i="11"/>
  <c r="BX345" i="11"/>
  <c r="BW337" i="11"/>
  <c r="BS337" i="11"/>
  <c r="BR337" i="11"/>
  <c r="BH333" i="11"/>
  <c r="BW318" i="11"/>
  <c r="BS318" i="11"/>
  <c r="BR318" i="11"/>
  <c r="BT294" i="11"/>
  <c r="BT293" i="11" s="1"/>
  <c r="BI293" i="11"/>
  <c r="BR286" i="11"/>
  <c r="BW286" i="11"/>
  <c r="BS286" i="11"/>
  <c r="BN213" i="11"/>
  <c r="AG203" i="11"/>
  <c r="S202" i="11"/>
  <c r="Q194" i="11"/>
  <c r="AC186" i="11"/>
  <c r="S182" i="11"/>
  <c r="M176" i="11"/>
  <c r="Q173" i="11"/>
  <c r="AI172" i="11"/>
  <c r="AC166" i="11"/>
  <c r="AG164" i="11"/>
  <c r="S161" i="11"/>
  <c r="M160" i="11"/>
  <c r="BA79" i="11"/>
  <c r="BA70" i="11"/>
  <c r="BA77" i="11"/>
  <c r="BA136" i="11" s="1"/>
  <c r="AK79" i="11"/>
  <c r="AK70" i="11"/>
  <c r="AK68" i="11"/>
  <c r="AK65" i="11"/>
  <c r="AK62" i="11"/>
  <c r="AK60" i="11"/>
  <c r="AK77" i="11"/>
  <c r="AK61" i="11"/>
  <c r="AK206" i="11"/>
  <c r="AK167" i="11"/>
  <c r="AK202" i="11"/>
  <c r="AK59" i="11"/>
  <c r="AK177" i="11"/>
  <c r="U79" i="11"/>
  <c r="U70" i="11"/>
  <c r="U68" i="11"/>
  <c r="U65" i="11"/>
  <c r="U62" i="11"/>
  <c r="U60" i="11"/>
  <c r="U77" i="11"/>
  <c r="U61" i="11"/>
  <c r="U202" i="11"/>
  <c r="U177" i="11"/>
  <c r="U59" i="11"/>
  <c r="U206" i="11"/>
  <c r="U167" i="11"/>
  <c r="U187" i="11"/>
  <c r="BL204" i="11"/>
  <c r="BL200" i="11"/>
  <c r="BL195" i="11"/>
  <c r="BL190" i="11"/>
  <c r="BL185" i="11"/>
  <c r="BL175" i="11"/>
  <c r="BL165" i="11"/>
  <c r="BL163" i="11"/>
  <c r="BX73" i="11"/>
  <c r="BL61" i="11"/>
  <c r="BL59" i="11"/>
  <c r="BL207" i="11"/>
  <c r="BL203" i="11"/>
  <c r="BL199" i="11"/>
  <c r="BL194" i="11"/>
  <c r="BL189" i="11"/>
  <c r="BL178" i="11"/>
  <c r="BL173" i="11"/>
  <c r="BL168" i="11"/>
  <c r="BL164" i="11"/>
  <c r="BL159" i="11"/>
  <c r="BL157" i="11"/>
  <c r="BL206" i="11"/>
  <c r="BL202" i="11"/>
  <c r="BL198" i="11"/>
  <c r="BL187" i="11"/>
  <c r="BL182" i="11"/>
  <c r="BL177" i="11"/>
  <c r="BL172" i="11"/>
  <c r="BL167" i="11"/>
  <c r="BL68" i="11"/>
  <c r="BL65" i="11"/>
  <c r="BL62" i="11"/>
  <c r="BL60" i="11"/>
  <c r="BL201" i="11"/>
  <c r="BL181" i="11"/>
  <c r="BL158" i="11"/>
  <c r="BL196" i="11"/>
  <c r="BL176" i="11"/>
  <c r="BL161" i="11"/>
  <c r="BL191" i="11"/>
  <c r="BL171" i="11"/>
  <c r="BL53" i="11"/>
  <c r="BU73" i="11"/>
  <c r="BL205" i="11"/>
  <c r="BL166" i="11"/>
  <c r="BL160" i="11"/>
  <c r="BL186" i="11"/>
  <c r="BL212" i="11"/>
  <c r="BZ9" i="12"/>
  <c r="BY9" i="12"/>
  <c r="BN362" i="11"/>
  <c r="BF346" i="11"/>
  <c r="D346" i="11"/>
  <c r="BW320" i="11"/>
  <c r="BS320" i="11"/>
  <c r="BR320" i="11"/>
  <c r="BQ303" i="11"/>
  <c r="AZ306" i="11"/>
  <c r="AR306" i="11"/>
  <c r="BO303" i="11"/>
  <c r="BW283" i="11"/>
  <c r="BS283" i="11"/>
  <c r="BR283" i="11"/>
  <c r="Y206" i="11"/>
  <c r="AI205" i="11"/>
  <c r="AK204" i="11"/>
  <c r="AO202" i="11"/>
  <c r="I202" i="11"/>
  <c r="M200" i="11"/>
  <c r="Q198" i="11"/>
  <c r="AI196" i="11"/>
  <c r="U195" i="11"/>
  <c r="Y192" i="11"/>
  <c r="AC190" i="11"/>
  <c r="AG187" i="11"/>
  <c r="S186" i="11"/>
  <c r="AK185" i="11"/>
  <c r="AO182" i="11"/>
  <c r="I182" i="11"/>
  <c r="AA181" i="11"/>
  <c r="Q177" i="11"/>
  <c r="AI176" i="11"/>
  <c r="U175" i="11"/>
  <c r="Y172" i="11"/>
  <c r="AG167" i="11"/>
  <c r="S166" i="11"/>
  <c r="AK165" i="11"/>
  <c r="M163" i="11"/>
  <c r="Q160" i="11"/>
  <c r="AG158" i="11"/>
  <c r="Q158" i="11"/>
  <c r="AI157" i="11"/>
  <c r="S157" i="11"/>
  <c r="BK206" i="11"/>
  <c r="BK204" i="11"/>
  <c r="BK202" i="11"/>
  <c r="BK200" i="11"/>
  <c r="BK198" i="11"/>
  <c r="BK195" i="11"/>
  <c r="BK190" i="11"/>
  <c r="BK187" i="11"/>
  <c r="BK185" i="11"/>
  <c r="BK182" i="11"/>
  <c r="BK177" i="11"/>
  <c r="BK175" i="11"/>
  <c r="BK172" i="11"/>
  <c r="BK167" i="11"/>
  <c r="BK165" i="11"/>
  <c r="BK163" i="11"/>
  <c r="BK160" i="11"/>
  <c r="BK207" i="11"/>
  <c r="BK205" i="11"/>
  <c r="BK203" i="11"/>
  <c r="BK201" i="11"/>
  <c r="BK199" i="11"/>
  <c r="BK196" i="11"/>
  <c r="BK194" i="11"/>
  <c r="BK191" i="11"/>
  <c r="BK189" i="11"/>
  <c r="BK186" i="11"/>
  <c r="BK178" i="11"/>
  <c r="BK176" i="11"/>
  <c r="BK173" i="11"/>
  <c r="BK171" i="11"/>
  <c r="BK168" i="11"/>
  <c r="BK166" i="11"/>
  <c r="BK164" i="11"/>
  <c r="BK161" i="11"/>
  <c r="BK158" i="11"/>
  <c r="BK61" i="11"/>
  <c r="BK59" i="11"/>
  <c r="BK159" i="11"/>
  <c r="BK157" i="11"/>
  <c r="BK68" i="11"/>
  <c r="BK62" i="11"/>
  <c r="BK53" i="11"/>
  <c r="BK60" i="11"/>
  <c r="BK65" i="11"/>
  <c r="BK212" i="11"/>
  <c r="J213" i="11"/>
  <c r="BJ28" i="12"/>
  <c r="BT28" i="12" s="1"/>
  <c r="BT361" i="11"/>
  <c r="BU355" i="11"/>
  <c r="BX355" i="11"/>
  <c r="BT353" i="11"/>
  <c r="BW345" i="11"/>
  <c r="BS345" i="11"/>
  <c r="BR345" i="11"/>
  <c r="BU332" i="11"/>
  <c r="BX332" i="11"/>
  <c r="BW319" i="11"/>
  <c r="BS319" i="11"/>
  <c r="BR319" i="11"/>
  <c r="BV317" i="11"/>
  <c r="BT313" i="11"/>
  <c r="BW285" i="11"/>
  <c r="BS285" i="11"/>
  <c r="BR285" i="11"/>
  <c r="O213" i="11"/>
  <c r="M207" i="11"/>
  <c r="AE206" i="11"/>
  <c r="AI204" i="11"/>
  <c r="U203" i="11"/>
  <c r="Y201" i="11"/>
  <c r="AC199" i="11"/>
  <c r="O198" i="11"/>
  <c r="AG196" i="11"/>
  <c r="S195" i="11"/>
  <c r="AK194" i="11"/>
  <c r="AO191" i="11"/>
  <c r="I191" i="11"/>
  <c r="M189" i="11"/>
  <c r="AE187" i="11"/>
  <c r="Q186" i="11"/>
  <c r="AI185" i="11"/>
  <c r="Y181" i="11"/>
  <c r="AC178" i="11"/>
  <c r="O177" i="11"/>
  <c r="AG176" i="11"/>
  <c r="S175" i="11"/>
  <c r="AK173" i="11"/>
  <c r="AO171" i="11"/>
  <c r="I171" i="11"/>
  <c r="M168" i="11"/>
  <c r="AE167" i="11"/>
  <c r="Q166" i="11"/>
  <c r="AI165" i="11"/>
  <c r="BU119" i="11"/>
  <c r="BX119" i="11"/>
  <c r="BI86" i="11"/>
  <c r="BT86" i="11" s="1"/>
  <c r="BC79" i="11"/>
  <c r="BC70" i="11"/>
  <c r="BC77" i="11"/>
  <c r="BC136" i="11" s="1"/>
  <c r="BN74" i="11"/>
  <c r="AM61" i="11"/>
  <c r="AM59" i="11"/>
  <c r="AM79" i="11"/>
  <c r="AM70" i="11"/>
  <c r="AM68" i="11"/>
  <c r="AM65" i="11"/>
  <c r="AM62" i="11"/>
  <c r="AM60" i="11"/>
  <c r="AM176" i="11"/>
  <c r="AM186" i="11"/>
  <c r="AM166" i="11"/>
  <c r="AM77" i="11"/>
  <c r="AM201" i="11"/>
  <c r="W61" i="11"/>
  <c r="W59" i="11"/>
  <c r="W79" i="11"/>
  <c r="W70" i="11"/>
  <c r="W68" i="11"/>
  <c r="W65" i="11"/>
  <c r="W62" i="11"/>
  <c r="W60" i="11"/>
  <c r="W186" i="11"/>
  <c r="W166" i="11"/>
  <c r="W201" i="11"/>
  <c r="W176" i="11"/>
  <c r="W191" i="11"/>
  <c r="W171" i="11"/>
  <c r="W77" i="11"/>
  <c r="BJ77" i="11" s="1"/>
  <c r="G61" i="11"/>
  <c r="G59" i="11"/>
  <c r="G70" i="11"/>
  <c r="G68" i="11"/>
  <c r="G65" i="11"/>
  <c r="G62" i="11"/>
  <c r="G60" i="11"/>
  <c r="G176" i="11"/>
  <c r="G205" i="11"/>
  <c r="G186" i="11"/>
  <c r="G166" i="11"/>
  <c r="G201" i="11"/>
  <c r="G77" i="11"/>
  <c r="AC213" i="11"/>
  <c r="BK213" i="11" s="1"/>
  <c r="M213" i="11"/>
  <c r="BH213" i="11" s="1"/>
  <c r="BG215" i="11"/>
  <c r="BC136" i="12"/>
  <c r="AQ136" i="12"/>
  <c r="W136" i="12"/>
  <c r="BY5" i="12"/>
  <c r="BZ5" i="12"/>
  <c r="BZ358" i="11"/>
  <c r="BY358" i="11"/>
  <c r="BX314" i="11"/>
  <c r="M187" i="11"/>
  <c r="BT114" i="11"/>
  <c r="BR92" i="11"/>
  <c r="BW92" i="11"/>
  <c r="BS92" i="11"/>
  <c r="BQ94" i="11"/>
  <c r="BV94" i="11" s="1"/>
  <c r="BX75" i="11"/>
  <c r="BU75" i="11"/>
  <c r="K205" i="11"/>
  <c r="BP47" i="11"/>
  <c r="BV47" i="11" s="1"/>
  <c r="BT368" i="10"/>
  <c r="BK214" i="10"/>
  <c r="BT214" i="10" s="1"/>
  <c r="F205" i="10"/>
  <c r="V196" i="10"/>
  <c r="F186" i="10"/>
  <c r="AD181" i="10"/>
  <c r="N181" i="10"/>
  <c r="F176" i="10"/>
  <c r="F166" i="10"/>
  <c r="BZ356" i="9"/>
  <c r="BY356" i="9"/>
  <c r="BZ344" i="9"/>
  <c r="BY344" i="9"/>
  <c r="BZ329" i="9"/>
  <c r="BY329" i="9"/>
  <c r="BZ317" i="9"/>
  <c r="BY317" i="9"/>
  <c r="BZ287" i="9"/>
  <c r="BY287" i="9"/>
  <c r="BW361" i="11"/>
  <c r="BS361" i="11"/>
  <c r="BR361" i="11"/>
  <c r="AM171" i="11"/>
  <c r="BU132" i="11"/>
  <c r="BX132" i="11"/>
  <c r="BM98" i="11"/>
  <c r="AI173" i="11"/>
  <c r="BR76" i="11"/>
  <c r="BW76" i="11"/>
  <c r="BS76" i="11"/>
  <c r="BJ74" i="11"/>
  <c r="BJ196" i="11" s="1"/>
  <c r="BR56" i="11"/>
  <c r="BW56" i="11"/>
  <c r="BS56" i="11"/>
  <c r="BN47" i="11"/>
  <c r="BU47" i="11" s="1"/>
  <c r="BG15" i="11"/>
  <c r="I27" i="11"/>
  <c r="BU352" i="10"/>
  <c r="BX352" i="10"/>
  <c r="BU339" i="10"/>
  <c r="BX339" i="10"/>
  <c r="BU329" i="10"/>
  <c r="BX329" i="10"/>
  <c r="BU317" i="10"/>
  <c r="BX317" i="10"/>
  <c r="AI213" i="10"/>
  <c r="S213" i="10"/>
  <c r="BI213" i="10" s="1"/>
  <c r="BT213" i="10" s="1"/>
  <c r="AO207" i="10"/>
  <c r="Y207" i="10"/>
  <c r="I207" i="10"/>
  <c r="AI202" i="10"/>
  <c r="S202" i="10"/>
  <c r="AO199" i="10"/>
  <c r="Y199" i="10"/>
  <c r="I199" i="10"/>
  <c r="K198" i="10"/>
  <c r="S192" i="10"/>
  <c r="AO189" i="10"/>
  <c r="Y189" i="10"/>
  <c r="I189" i="10"/>
  <c r="AI182" i="10"/>
  <c r="AO178" i="10"/>
  <c r="Y178" i="10"/>
  <c r="I178" i="10"/>
  <c r="AI172" i="10"/>
  <c r="S172" i="10"/>
  <c r="AO168" i="10"/>
  <c r="Y168" i="10"/>
  <c r="I168" i="10"/>
  <c r="AI163" i="10"/>
  <c r="S163" i="10"/>
  <c r="AO159" i="10"/>
  <c r="Y159" i="10"/>
  <c r="I159" i="10"/>
  <c r="BW37" i="10"/>
  <c r="BS37" i="10"/>
  <c r="BR37" i="10"/>
  <c r="BZ297" i="9"/>
  <c r="BY297" i="9"/>
  <c r="BZ288" i="9"/>
  <c r="BY288" i="9"/>
  <c r="BX291" i="11"/>
  <c r="M159" i="11"/>
  <c r="BU124" i="11"/>
  <c r="BX124" i="11"/>
  <c r="BX120" i="11"/>
  <c r="BU120" i="11"/>
  <c r="BR121" i="11"/>
  <c r="BW121" i="11"/>
  <c r="BS121" i="11"/>
  <c r="BU115" i="11"/>
  <c r="BX115" i="11"/>
  <c r="BL117" i="11"/>
  <c r="D103" i="11"/>
  <c r="BW102" i="11"/>
  <c r="BS102" i="11"/>
  <c r="BR102" i="11"/>
  <c r="BU98" i="11"/>
  <c r="BX98" i="11"/>
  <c r="D98" i="11"/>
  <c r="D99" i="11" s="1"/>
  <c r="BW93" i="11"/>
  <c r="BS93" i="11"/>
  <c r="BR93" i="11"/>
  <c r="BV84" i="11"/>
  <c r="BT82" i="11"/>
  <c r="R77" i="11"/>
  <c r="BI74" i="11"/>
  <c r="BI201" i="11" s="1"/>
  <c r="R61" i="11"/>
  <c r="R59" i="11"/>
  <c r="R70" i="11"/>
  <c r="R65" i="11"/>
  <c r="R60" i="11"/>
  <c r="R62" i="11"/>
  <c r="R79" i="11"/>
  <c r="R68" i="11"/>
  <c r="BX55" i="11"/>
  <c r="BU55" i="11"/>
  <c r="BT48" i="11"/>
  <c r="V70" i="11"/>
  <c r="BJ47" i="11"/>
  <c r="BT7" i="11"/>
  <c r="F206" i="10"/>
  <c r="F198" i="10"/>
  <c r="F187" i="10"/>
  <c r="F177" i="10"/>
  <c r="F167" i="10"/>
  <c r="AD163" i="10"/>
  <c r="N163" i="10"/>
  <c r="F158" i="10"/>
  <c r="BG112" i="10"/>
  <c r="BS112" i="10" s="1"/>
  <c r="I187" i="10"/>
  <c r="BN104" i="10"/>
  <c r="BN179" i="10" s="1"/>
  <c r="BC79" i="10"/>
  <c r="BC70" i="10"/>
  <c r="BC77" i="10"/>
  <c r="BC136" i="10" s="1"/>
  <c r="BN74" i="10"/>
  <c r="BN62" i="10" s="1"/>
  <c r="AM61" i="10"/>
  <c r="AM79" i="10"/>
  <c r="AM70" i="10"/>
  <c r="AM189" i="10"/>
  <c r="AM178" i="10"/>
  <c r="AM168" i="10"/>
  <c r="AM186" i="10"/>
  <c r="AM176" i="10"/>
  <c r="AM166" i="10"/>
  <c r="AM194" i="10"/>
  <c r="AM77" i="10"/>
  <c r="AM201" i="10"/>
  <c r="AM191" i="10"/>
  <c r="AM171" i="10"/>
  <c r="W61" i="10"/>
  <c r="W79" i="10"/>
  <c r="W70" i="10"/>
  <c r="W189" i="10"/>
  <c r="W178" i="10"/>
  <c r="W168" i="10"/>
  <c r="W186" i="10"/>
  <c r="W176" i="10"/>
  <c r="W166" i="10"/>
  <c r="W194" i="10"/>
  <c r="W77" i="10"/>
  <c r="W191" i="10"/>
  <c r="W171" i="10"/>
  <c r="W201" i="10"/>
  <c r="G61" i="10"/>
  <c r="G70" i="10"/>
  <c r="G189" i="10"/>
  <c r="G178" i="10"/>
  <c r="G168" i="10"/>
  <c r="G186" i="10"/>
  <c r="G176" i="10"/>
  <c r="G166" i="10"/>
  <c r="G194" i="10"/>
  <c r="G77" i="10"/>
  <c r="G191" i="10"/>
  <c r="G171" i="10"/>
  <c r="G201" i="10"/>
  <c r="AI68" i="10"/>
  <c r="S68" i="10"/>
  <c r="AM65" i="10"/>
  <c r="W65" i="10"/>
  <c r="G65" i="10"/>
  <c r="AA62" i="10"/>
  <c r="K62" i="10"/>
  <c r="AE60" i="10"/>
  <c r="O60" i="10"/>
  <c r="BT37" i="10"/>
  <c r="BW350" i="11"/>
  <c r="BS350" i="11"/>
  <c r="BR350" i="11"/>
  <c r="BM333" i="11"/>
  <c r="BW51" i="11"/>
  <c r="BS51" i="11"/>
  <c r="BR51" i="11"/>
  <c r="BT50" i="11"/>
  <c r="BV49" i="11"/>
  <c r="BT29" i="11"/>
  <c r="BW23" i="11"/>
  <c r="BS23" i="11"/>
  <c r="BR23" i="11"/>
  <c r="BL303" i="11"/>
  <c r="AE306" i="11"/>
  <c r="BJ306" i="11"/>
  <c r="BN292" i="11"/>
  <c r="AK187" i="11"/>
  <c r="U172" i="11"/>
  <c r="BX84" i="11"/>
  <c r="AO134" i="11"/>
  <c r="BN86" i="11"/>
  <c r="BU86" i="11" s="1"/>
  <c r="AG157" i="11"/>
  <c r="Y157" i="11"/>
  <c r="BD79" i="11"/>
  <c r="BD70" i="11"/>
  <c r="BD77" i="11"/>
  <c r="BD136" i="11" s="1"/>
  <c r="AZ79" i="11"/>
  <c r="BQ74" i="11"/>
  <c r="AZ70" i="11"/>
  <c r="AZ77" i="11"/>
  <c r="BQ215" i="11"/>
  <c r="BP214" i="11"/>
  <c r="BX214" i="11" s="1"/>
  <c r="BO208" i="11"/>
  <c r="BO206" i="11"/>
  <c r="BO204" i="11"/>
  <c r="BO202" i="11"/>
  <c r="BO200" i="11"/>
  <c r="BO198" i="11"/>
  <c r="BO195" i="11"/>
  <c r="BO192" i="11"/>
  <c r="BO190" i="11"/>
  <c r="BO187" i="11"/>
  <c r="BO185" i="11"/>
  <c r="BO182" i="11"/>
  <c r="BO179" i="11"/>
  <c r="BO177" i="11"/>
  <c r="BO175" i="11"/>
  <c r="BO172" i="11"/>
  <c r="BO169" i="11"/>
  <c r="BO167" i="11"/>
  <c r="BO165" i="11"/>
  <c r="BO163" i="11"/>
  <c r="BO160" i="11"/>
  <c r="BO207" i="11"/>
  <c r="BO205" i="11"/>
  <c r="BO203" i="11"/>
  <c r="BO201" i="11"/>
  <c r="BO199" i="11"/>
  <c r="BO196" i="11"/>
  <c r="BO194" i="11"/>
  <c r="BO191" i="11"/>
  <c r="BO189" i="11"/>
  <c r="BO186" i="11"/>
  <c r="BO183" i="11"/>
  <c r="BO181" i="11"/>
  <c r="BO178" i="11"/>
  <c r="BO176" i="11"/>
  <c r="BO173" i="11"/>
  <c r="BO171" i="11"/>
  <c r="BO168" i="11"/>
  <c r="BO166" i="11"/>
  <c r="BO164" i="11"/>
  <c r="BO158" i="11"/>
  <c r="BO153" i="11"/>
  <c r="BO161" i="11"/>
  <c r="BO152" i="11"/>
  <c r="BO69" i="11"/>
  <c r="BO66" i="11"/>
  <c r="BO63" i="11"/>
  <c r="BO61" i="11"/>
  <c r="BO59" i="11"/>
  <c r="BO159" i="11"/>
  <c r="BO157" i="11"/>
  <c r="BV73" i="11"/>
  <c r="BO68" i="11"/>
  <c r="BO62" i="11"/>
  <c r="BO65" i="11"/>
  <c r="BO60" i="11"/>
  <c r="BO53" i="11"/>
  <c r="BO213" i="11"/>
  <c r="BV213" i="11" s="1"/>
  <c r="BO216" i="11"/>
  <c r="BV216" i="11" s="1"/>
  <c r="BN207" i="11"/>
  <c r="BN203" i="11"/>
  <c r="BN199" i="11"/>
  <c r="BN194" i="11"/>
  <c r="BN189" i="11"/>
  <c r="BN178" i="11"/>
  <c r="BN173" i="11"/>
  <c r="BN168" i="11"/>
  <c r="BN68" i="11"/>
  <c r="BN65" i="11"/>
  <c r="BN62" i="11"/>
  <c r="BN60" i="11"/>
  <c r="BN206" i="11"/>
  <c r="BN202" i="11"/>
  <c r="BN198" i="11"/>
  <c r="BN192" i="11"/>
  <c r="BN187" i="11"/>
  <c r="BN182" i="11"/>
  <c r="BN177" i="11"/>
  <c r="BN172" i="11"/>
  <c r="BN167" i="11"/>
  <c r="BN160" i="11"/>
  <c r="BN158" i="11"/>
  <c r="BN205" i="11"/>
  <c r="BN201" i="11"/>
  <c r="BN196" i="11"/>
  <c r="BN191" i="11"/>
  <c r="BN186" i="11"/>
  <c r="BN181" i="11"/>
  <c r="BN176" i="11"/>
  <c r="BN171" i="11"/>
  <c r="BN166" i="11"/>
  <c r="BN161" i="11"/>
  <c r="BN61" i="11"/>
  <c r="BN204" i="11"/>
  <c r="BN185" i="11"/>
  <c r="BN165" i="11"/>
  <c r="BN200" i="11"/>
  <c r="BN159" i="11"/>
  <c r="BN195" i="11"/>
  <c r="BN175" i="11"/>
  <c r="BN157" i="11"/>
  <c r="BN190" i="11"/>
  <c r="AN163" i="11"/>
  <c r="AN165" i="11"/>
  <c r="AN175" i="11"/>
  <c r="AN185" i="11"/>
  <c r="AN195" i="11"/>
  <c r="AN204" i="11"/>
  <c r="AN168" i="11"/>
  <c r="AN178" i="11"/>
  <c r="AN189" i="11"/>
  <c r="AN199" i="11"/>
  <c r="AN207" i="11"/>
  <c r="BM207" i="11"/>
  <c r="BM203" i="11"/>
  <c r="BM201" i="11"/>
  <c r="BM199" i="11"/>
  <c r="BM196" i="11"/>
  <c r="BM194" i="11"/>
  <c r="BM191" i="11"/>
  <c r="BM189" i="11"/>
  <c r="BM186" i="11"/>
  <c r="BM181" i="11"/>
  <c r="BM178" i="11"/>
  <c r="BM176" i="11"/>
  <c r="BM173" i="11"/>
  <c r="BM171" i="11"/>
  <c r="BM168" i="11"/>
  <c r="BM166" i="11"/>
  <c r="BM164" i="11"/>
  <c r="BM161" i="11"/>
  <c r="BM206" i="11"/>
  <c r="BM204" i="11"/>
  <c r="BM202" i="11"/>
  <c r="BM195" i="11"/>
  <c r="BM190" i="11"/>
  <c r="BM187" i="11"/>
  <c r="BM185" i="11"/>
  <c r="BM179" i="11"/>
  <c r="BM177" i="11"/>
  <c r="BM175" i="11"/>
  <c r="BM172" i="11"/>
  <c r="BM167" i="11"/>
  <c r="BM165" i="11"/>
  <c r="BM159" i="11"/>
  <c r="BM157" i="11"/>
  <c r="BM68" i="11"/>
  <c r="BM65" i="11"/>
  <c r="BM62" i="11"/>
  <c r="BM60" i="11"/>
  <c r="BM160" i="11"/>
  <c r="BM158" i="11"/>
  <c r="BM61" i="11"/>
  <c r="BM163" i="11"/>
  <c r="AJ79" i="11"/>
  <c r="AJ70" i="11"/>
  <c r="AJ77" i="11"/>
  <c r="AJ165" i="11"/>
  <c r="AJ175" i="11"/>
  <c r="AJ185" i="11"/>
  <c r="AJ195" i="11"/>
  <c r="AJ204" i="11"/>
  <c r="AJ168" i="11"/>
  <c r="AJ178" i="11"/>
  <c r="AJ189" i="11"/>
  <c r="AJ199" i="11"/>
  <c r="AJ207" i="11"/>
  <c r="AF158" i="11"/>
  <c r="AF65" i="11"/>
  <c r="AF159" i="11"/>
  <c r="AF172" i="11"/>
  <c r="AF192" i="11"/>
  <c r="AF202" i="11"/>
  <c r="AF213" i="11"/>
  <c r="AF166" i="11"/>
  <c r="AF176" i="11"/>
  <c r="AF186" i="11"/>
  <c r="AF196" i="11"/>
  <c r="AF205" i="11"/>
  <c r="AB79" i="11"/>
  <c r="AB70" i="11"/>
  <c r="AB77" i="11"/>
  <c r="AB59" i="11"/>
  <c r="AB165" i="11"/>
  <c r="AB175" i="11"/>
  <c r="AB185" i="11"/>
  <c r="AB195" i="11"/>
  <c r="AB204" i="11"/>
  <c r="AB168" i="11"/>
  <c r="AB178" i="11"/>
  <c r="AB189" i="11"/>
  <c r="AB199" i="11"/>
  <c r="AB207" i="11"/>
  <c r="X65" i="11"/>
  <c r="X157" i="11"/>
  <c r="X167" i="11"/>
  <c r="X177" i="11"/>
  <c r="X187" i="11"/>
  <c r="X198" i="11"/>
  <c r="X206" i="11"/>
  <c r="X161" i="11"/>
  <c r="X171" i="11"/>
  <c r="X181" i="11"/>
  <c r="X191" i="11"/>
  <c r="X201" i="11"/>
  <c r="T65" i="11"/>
  <c r="T159" i="11"/>
  <c r="T179" i="11"/>
  <c r="T190" i="11"/>
  <c r="T164" i="11"/>
  <c r="T173" i="11"/>
  <c r="T194" i="11"/>
  <c r="T203" i="11"/>
  <c r="P79" i="11"/>
  <c r="P70" i="11"/>
  <c r="P77" i="11"/>
  <c r="P167" i="11"/>
  <c r="P177" i="11"/>
  <c r="P187" i="11"/>
  <c r="P198" i="11"/>
  <c r="P206" i="11"/>
  <c r="P161" i="11"/>
  <c r="P171" i="11"/>
  <c r="P181" i="11"/>
  <c r="P191" i="11"/>
  <c r="P201" i="11"/>
  <c r="L158" i="11"/>
  <c r="L65" i="11"/>
  <c r="L179" i="11"/>
  <c r="L190" i="11"/>
  <c r="L200" i="11"/>
  <c r="L173" i="11"/>
  <c r="L194" i="11"/>
  <c r="L203" i="11"/>
  <c r="H163" i="11"/>
  <c r="H165" i="11"/>
  <c r="H175" i="11"/>
  <c r="H185" i="11"/>
  <c r="H195" i="11"/>
  <c r="H204" i="11"/>
  <c r="H168" i="11"/>
  <c r="H178" i="11"/>
  <c r="H189" i="11"/>
  <c r="H199" i="11"/>
  <c r="H207" i="11"/>
  <c r="BH47" i="11"/>
  <c r="BZ40" i="11"/>
  <c r="BY40" i="11"/>
  <c r="BR29" i="11"/>
  <c r="BW327" i="11"/>
  <c r="BS327" i="11"/>
  <c r="BR327" i="11"/>
  <c r="BV145" i="11"/>
  <c r="AC192" i="11"/>
  <c r="G191" i="11"/>
  <c r="Y190" i="11"/>
  <c r="BZ101" i="11"/>
  <c r="BY101" i="11"/>
  <c r="K173" i="11"/>
  <c r="O158" i="11"/>
  <c r="BX54" i="11"/>
  <c r="BU54" i="11"/>
  <c r="BG47" i="11"/>
  <c r="BW37" i="11"/>
  <c r="BS37" i="11"/>
  <c r="BR37" i="11"/>
  <c r="D81" i="11"/>
  <c r="BT36" i="11"/>
  <c r="BZ31" i="11"/>
  <c r="BY31" i="11"/>
  <c r="BX129" i="11"/>
  <c r="O160" i="11"/>
  <c r="U159" i="11"/>
  <c r="BT34" i="11"/>
  <c r="T61" i="11"/>
  <c r="BW20" i="11"/>
  <c r="BS20" i="11"/>
  <c r="BR20" i="11"/>
  <c r="BV18" i="11"/>
  <c r="BU14" i="11"/>
  <c r="BX14" i="11"/>
  <c r="BX7" i="11"/>
  <c r="AO27" i="11"/>
  <c r="Y27" i="11"/>
  <c r="Y59" i="11" s="1"/>
  <c r="BW5" i="11"/>
  <c r="BS5" i="11"/>
  <c r="BR5" i="11"/>
  <c r="D362" i="10"/>
  <c r="BF362" i="10"/>
  <c r="BF350" i="10"/>
  <c r="D350" i="10"/>
  <c r="BW345" i="10"/>
  <c r="BS345" i="10"/>
  <c r="BR345" i="10"/>
  <c r="BK306" i="10"/>
  <c r="BT302" i="10"/>
  <c r="BL293" i="10"/>
  <c r="BU294" i="10"/>
  <c r="BX294" i="10"/>
  <c r="BU283" i="10"/>
  <c r="BX283" i="10"/>
  <c r="S201" i="10"/>
  <c r="BR146" i="10"/>
  <c r="BW146" i="10"/>
  <c r="BS146" i="10"/>
  <c r="BU121" i="10"/>
  <c r="BT112" i="10"/>
  <c r="BK104" i="10"/>
  <c r="BK179" i="10" s="1"/>
  <c r="D100" i="10"/>
  <c r="AV134" i="10"/>
  <c r="BP134" i="10" s="1"/>
  <c r="AP216" i="10"/>
  <c r="Z216" i="10"/>
  <c r="J216" i="10"/>
  <c r="AB61" i="10"/>
  <c r="BW50" i="10"/>
  <c r="BS50" i="10"/>
  <c r="BR50" i="10"/>
  <c r="BU44" i="10"/>
  <c r="BX44" i="10"/>
  <c r="BW29" i="10"/>
  <c r="BS29" i="10"/>
  <c r="BR29" i="10"/>
  <c r="BZ22" i="10"/>
  <c r="BY22" i="10"/>
  <c r="D15" i="10"/>
  <c r="E27" i="10"/>
  <c r="E59" i="10" s="1"/>
  <c r="BF15" i="10"/>
  <c r="BZ341" i="9"/>
  <c r="BY341" i="9"/>
  <c r="BZ25" i="11"/>
  <c r="BY25" i="11"/>
  <c r="BT24" i="11"/>
  <c r="BU18" i="11"/>
  <c r="BX18" i="11"/>
  <c r="BT11" i="11"/>
  <c r="BW9" i="11"/>
  <c r="BS9" i="11"/>
  <c r="BR9" i="11"/>
  <c r="BU360" i="10"/>
  <c r="BX360" i="10"/>
  <c r="BU362" i="10"/>
  <c r="BX362" i="10"/>
  <c r="BV348" i="10"/>
  <c r="BU346" i="10"/>
  <c r="BX346" i="10"/>
  <c r="BT343" i="10"/>
  <c r="BW336" i="10"/>
  <c r="BS336" i="10"/>
  <c r="BR336" i="10"/>
  <c r="BN327" i="10"/>
  <c r="BU326" i="10"/>
  <c r="BX326" i="10"/>
  <c r="BT321" i="10"/>
  <c r="BW313" i="10"/>
  <c r="BS313" i="10"/>
  <c r="BR313" i="10"/>
  <c r="BR297" i="10"/>
  <c r="BW297" i="10"/>
  <c r="BS297" i="10"/>
  <c r="BU285" i="10"/>
  <c r="BX285" i="10"/>
  <c r="BT292" i="10"/>
  <c r="AI207" i="10"/>
  <c r="S199" i="10"/>
  <c r="BV132" i="10"/>
  <c r="BK121" i="10"/>
  <c r="BK195" i="10" s="1"/>
  <c r="BV115" i="10"/>
  <c r="BL98" i="10"/>
  <c r="AE173" i="10"/>
  <c r="O173" i="10"/>
  <c r="AA161" i="10"/>
  <c r="BT48" i="10"/>
  <c r="BW39" i="10"/>
  <c r="BS39" i="10"/>
  <c r="BR39" i="10"/>
  <c r="BW31" i="10"/>
  <c r="BS31" i="10"/>
  <c r="BR31" i="10"/>
  <c r="BW14" i="10"/>
  <c r="BS14" i="10"/>
  <c r="BR14" i="10"/>
  <c r="BW9" i="10"/>
  <c r="BS9" i="10"/>
  <c r="BR9" i="10"/>
  <c r="AF28" i="10"/>
  <c r="AF53" i="10"/>
  <c r="P28" i="10"/>
  <c r="P53" i="10"/>
  <c r="O365" i="9"/>
  <c r="BL303" i="9"/>
  <c r="AE306" i="9"/>
  <c r="AU365" i="9"/>
  <c r="L365" i="9"/>
  <c r="AB365" i="9"/>
  <c r="AR306" i="9"/>
  <c r="BO303" i="9"/>
  <c r="BV303" i="9" s="1"/>
  <c r="BF303" i="9"/>
  <c r="E306" i="9"/>
  <c r="D303" i="9"/>
  <c r="U365" i="9"/>
  <c r="AK365" i="9"/>
  <c r="BA365" i="9"/>
  <c r="BU292" i="9"/>
  <c r="BX292" i="9"/>
  <c r="BX20" i="11"/>
  <c r="BW14" i="11"/>
  <c r="BS14" i="11"/>
  <c r="BR14" i="11"/>
  <c r="BX10" i="11"/>
  <c r="BT369" i="10"/>
  <c r="BR355" i="10"/>
  <c r="BT352" i="10"/>
  <c r="BT349" i="10"/>
  <c r="BV341" i="10"/>
  <c r="BR332" i="10"/>
  <c r="BR318" i="10"/>
  <c r="BP306" i="10"/>
  <c r="BZ285" i="10"/>
  <c r="BY285" i="10"/>
  <c r="BU284" i="10"/>
  <c r="BX284" i="10"/>
  <c r="BF292" i="10"/>
  <c r="D292" i="10"/>
  <c r="O207" i="10"/>
  <c r="BU111" i="10"/>
  <c r="BX111" i="10"/>
  <c r="BW103" i="10"/>
  <c r="BS103" i="10"/>
  <c r="BR103" i="10"/>
  <c r="BW101" i="10"/>
  <c r="BS101" i="10"/>
  <c r="BR101" i="10"/>
  <c r="BX85" i="10"/>
  <c r="BJ86" i="10"/>
  <c r="BJ161" i="10" s="1"/>
  <c r="BU76" i="10"/>
  <c r="BX76" i="10"/>
  <c r="BQ212" i="10"/>
  <c r="BQ213" i="10"/>
  <c r="BP212" i="10"/>
  <c r="BX212" i="10" s="1"/>
  <c r="BO207" i="10"/>
  <c r="BO205" i="10"/>
  <c r="BO203" i="10"/>
  <c r="BO201" i="10"/>
  <c r="BO199" i="10"/>
  <c r="BO196" i="10"/>
  <c r="BO194" i="10"/>
  <c r="BO191" i="10"/>
  <c r="BO189" i="10"/>
  <c r="BO186" i="10"/>
  <c r="BO183" i="10"/>
  <c r="BO181" i="10"/>
  <c r="BO178" i="10"/>
  <c r="BO176" i="10"/>
  <c r="BO173" i="10"/>
  <c r="BO171" i="10"/>
  <c r="BO168" i="10"/>
  <c r="BO166" i="10"/>
  <c r="BO164" i="10"/>
  <c r="BO161" i="10"/>
  <c r="BO159" i="10"/>
  <c r="BO157" i="10"/>
  <c r="BO69" i="10"/>
  <c r="BO66" i="10"/>
  <c r="BO63" i="10"/>
  <c r="BO61" i="10"/>
  <c r="BO59" i="10"/>
  <c r="BO53" i="10"/>
  <c r="BO208" i="10"/>
  <c r="BO206" i="10"/>
  <c r="BO204" i="10"/>
  <c r="BO202" i="10"/>
  <c r="BO200" i="10"/>
  <c r="BO198" i="10"/>
  <c r="BO195" i="10"/>
  <c r="BO192" i="10"/>
  <c r="BO190" i="10"/>
  <c r="BO187" i="10"/>
  <c r="BO185" i="10"/>
  <c r="BO182" i="10"/>
  <c r="BO179" i="10"/>
  <c r="BO177" i="10"/>
  <c r="BO175" i="10"/>
  <c r="BO172" i="10"/>
  <c r="BO169" i="10"/>
  <c r="BO167" i="10"/>
  <c r="BO165" i="10"/>
  <c r="BO163" i="10"/>
  <c r="BO160" i="10"/>
  <c r="BO158" i="10"/>
  <c r="BO153" i="10"/>
  <c r="BV73" i="10"/>
  <c r="BO65" i="10"/>
  <c r="BO60" i="10"/>
  <c r="BO152" i="10"/>
  <c r="BO62" i="10"/>
  <c r="BO68" i="10"/>
  <c r="AN157" i="10"/>
  <c r="AN166" i="10"/>
  <c r="AN176" i="10"/>
  <c r="AN186" i="10"/>
  <c r="AN196" i="10"/>
  <c r="AN68" i="10"/>
  <c r="AN158" i="10"/>
  <c r="AN167" i="10"/>
  <c r="AN198" i="10"/>
  <c r="AN206" i="10"/>
  <c r="AJ157" i="10"/>
  <c r="AJ166" i="10"/>
  <c r="AJ176" i="10"/>
  <c r="AJ186" i="10"/>
  <c r="AJ196" i="10"/>
  <c r="AJ205" i="10"/>
  <c r="AJ68" i="10"/>
  <c r="AJ158" i="10"/>
  <c r="AJ167" i="10"/>
  <c r="AJ177" i="10"/>
  <c r="AJ187" i="10"/>
  <c r="AJ198" i="10"/>
  <c r="AJ206" i="10"/>
  <c r="AF157" i="10"/>
  <c r="AF166" i="10"/>
  <c r="AF176" i="10"/>
  <c r="AF186" i="10"/>
  <c r="AF196" i="10"/>
  <c r="AF68" i="10"/>
  <c r="AF158" i="10"/>
  <c r="AF167" i="10"/>
  <c r="AF177" i="10"/>
  <c r="AF187" i="10"/>
  <c r="AF198" i="10"/>
  <c r="AF206" i="10"/>
  <c r="AB157" i="10"/>
  <c r="AB166" i="10"/>
  <c r="AB176" i="10"/>
  <c r="AB186" i="10"/>
  <c r="AB196" i="10"/>
  <c r="AB205" i="10"/>
  <c r="AB68" i="10"/>
  <c r="AB158" i="10"/>
  <c r="AB167" i="10"/>
  <c r="AB177" i="10"/>
  <c r="AB187" i="10"/>
  <c r="AB198" i="10"/>
  <c r="AB206" i="10"/>
  <c r="X157" i="10"/>
  <c r="X166" i="10"/>
  <c r="X176" i="10"/>
  <c r="X186" i="10"/>
  <c r="X196" i="10"/>
  <c r="X68" i="10"/>
  <c r="X158" i="10"/>
  <c r="X167" i="10"/>
  <c r="X177" i="10"/>
  <c r="X198" i="10"/>
  <c r="X206" i="10"/>
  <c r="T157" i="10"/>
  <c r="T166" i="10"/>
  <c r="T176" i="10"/>
  <c r="T186" i="10"/>
  <c r="T205" i="10"/>
  <c r="T68" i="10"/>
  <c r="T158" i="10"/>
  <c r="T167" i="10"/>
  <c r="T177" i="10"/>
  <c r="T187" i="10"/>
  <c r="T198" i="10"/>
  <c r="T206" i="10"/>
  <c r="P157" i="10"/>
  <c r="P166" i="10"/>
  <c r="P176" i="10"/>
  <c r="P186" i="10"/>
  <c r="P196" i="10"/>
  <c r="P68" i="10"/>
  <c r="P158" i="10"/>
  <c r="P167" i="10"/>
  <c r="P177" i="10"/>
  <c r="P187" i="10"/>
  <c r="P198" i="10"/>
  <c r="P206" i="10"/>
  <c r="L166" i="10"/>
  <c r="L176" i="10"/>
  <c r="L186" i="10"/>
  <c r="L196" i="10"/>
  <c r="L205" i="10"/>
  <c r="L68" i="10"/>
  <c r="L158" i="10"/>
  <c r="L167" i="10"/>
  <c r="L177" i="10"/>
  <c r="L187" i="10"/>
  <c r="L198" i="10"/>
  <c r="L206" i="10"/>
  <c r="H166" i="10"/>
  <c r="H176" i="10"/>
  <c r="H186" i="10"/>
  <c r="H196" i="10"/>
  <c r="H205" i="10"/>
  <c r="H68" i="10"/>
  <c r="H158" i="10"/>
  <c r="H167" i="10"/>
  <c r="H177" i="10"/>
  <c r="H187" i="10"/>
  <c r="H198" i="10"/>
  <c r="H206" i="10"/>
  <c r="BW44" i="10"/>
  <c r="BS44" i="10"/>
  <c r="BR44" i="10"/>
  <c r="BZ41" i="10"/>
  <c r="BY41" i="10"/>
  <c r="BU17" i="10"/>
  <c r="BX17" i="10"/>
  <c r="BW11" i="10"/>
  <c r="BS11" i="10"/>
  <c r="BR11" i="10"/>
  <c r="BC27" i="10"/>
  <c r="BC28" i="10" s="1"/>
  <c r="AM27" i="10"/>
  <c r="AM59" i="10" s="1"/>
  <c r="BN15" i="10"/>
  <c r="AM6" i="10"/>
  <c r="W27" i="10"/>
  <c r="W6" i="10"/>
  <c r="G27" i="10"/>
  <c r="BU369" i="9"/>
  <c r="BX369" i="9"/>
  <c r="AH28" i="11"/>
  <c r="AH53" i="11"/>
  <c r="F28" i="11"/>
  <c r="F53" i="11"/>
  <c r="BW360" i="10"/>
  <c r="BS360" i="10"/>
  <c r="BR360" i="10"/>
  <c r="BW349" i="10"/>
  <c r="BS349" i="10"/>
  <c r="BR349" i="10"/>
  <c r="BW329" i="10"/>
  <c r="BS329" i="10"/>
  <c r="BR329" i="10"/>
  <c r="BF303" i="10"/>
  <c r="D293" i="10"/>
  <c r="BZ289" i="10"/>
  <c r="BY289" i="10"/>
  <c r="BW287" i="10"/>
  <c r="BS287" i="10"/>
  <c r="BR287" i="10"/>
  <c r="S28" i="11"/>
  <c r="S53" i="11"/>
  <c r="BO121" i="10"/>
  <c r="BV121" i="10" s="1"/>
  <c r="BT119" i="10"/>
  <c r="Y160" i="10"/>
  <c r="AS134" i="10"/>
  <c r="BK74" i="10"/>
  <c r="BK186" i="10" s="1"/>
  <c r="Z59" i="10"/>
  <c r="BL178" i="10"/>
  <c r="BL158" i="10"/>
  <c r="BL206" i="10"/>
  <c r="BX73" i="10"/>
  <c r="BR20" i="10"/>
  <c r="BX9" i="10"/>
  <c r="BY345" i="9"/>
  <c r="BZ345" i="9"/>
  <c r="BY320" i="9"/>
  <c r="BZ320" i="9"/>
  <c r="BZ129" i="9"/>
  <c r="BY129" i="9"/>
  <c r="G207" i="10"/>
  <c r="K201" i="10"/>
  <c r="AM196" i="10"/>
  <c r="S196" i="10"/>
  <c r="BH104" i="10"/>
  <c r="BH179" i="10" s="1"/>
  <c r="M179" i="10"/>
  <c r="AD77" i="10"/>
  <c r="AD61" i="10"/>
  <c r="AD59" i="10"/>
  <c r="AD70" i="10"/>
  <c r="AD65" i="10"/>
  <c r="AD60" i="10"/>
  <c r="AD68" i="10"/>
  <c r="AD79" i="10"/>
  <c r="AD62" i="10"/>
  <c r="AX77" i="10"/>
  <c r="AX136" i="10" s="1"/>
  <c r="AX70" i="10"/>
  <c r="AX79" i="10"/>
  <c r="BB77" i="10"/>
  <c r="BB136" i="10" s="1"/>
  <c r="BB79" i="10"/>
  <c r="BB70" i="10"/>
  <c r="U79" i="10"/>
  <c r="U70" i="10"/>
  <c r="U68" i="10"/>
  <c r="U65" i="10"/>
  <c r="U62" i="10"/>
  <c r="U60" i="10"/>
  <c r="U77" i="10"/>
  <c r="U61" i="10"/>
  <c r="U59" i="10"/>
  <c r="U195" i="10"/>
  <c r="U185" i="10"/>
  <c r="U165" i="10"/>
  <c r="U213" i="10"/>
  <c r="U172" i="10"/>
  <c r="U190" i="10"/>
  <c r="U206" i="10"/>
  <c r="U187" i="10"/>
  <c r="U167" i="10"/>
  <c r="U177" i="10"/>
  <c r="AK79" i="10"/>
  <c r="AK70" i="10"/>
  <c r="AK68" i="10"/>
  <c r="AK65" i="10"/>
  <c r="AK62" i="10"/>
  <c r="AK60" i="10"/>
  <c r="AK77" i="10"/>
  <c r="AK61" i="10"/>
  <c r="AK59" i="10"/>
  <c r="AK195" i="10"/>
  <c r="AK185" i="10"/>
  <c r="AK175" i="10"/>
  <c r="AK165" i="10"/>
  <c r="AK213" i="10"/>
  <c r="AK172" i="10"/>
  <c r="AK190" i="10"/>
  <c r="AK206" i="10"/>
  <c r="AK187" i="10"/>
  <c r="AK167" i="10"/>
  <c r="AK177" i="10"/>
  <c r="BA79" i="10"/>
  <c r="BA70" i="10"/>
  <c r="BA77" i="10"/>
  <c r="BA136" i="10" s="1"/>
  <c r="BZ10" i="10"/>
  <c r="BY10" i="10"/>
  <c r="AP28" i="10"/>
  <c r="AP53" i="10"/>
  <c r="BK15" i="10"/>
  <c r="BJ15" i="10"/>
  <c r="J28" i="10"/>
  <c r="J53" i="10"/>
  <c r="BW362" i="9"/>
  <c r="BX353" i="10"/>
  <c r="W203" i="10"/>
  <c r="O203" i="10"/>
  <c r="I202" i="10"/>
  <c r="BM100" i="10"/>
  <c r="BU100" i="10" s="1"/>
  <c r="BV96" i="10"/>
  <c r="W157" i="10"/>
  <c r="BX14" i="10"/>
  <c r="BX327" i="9"/>
  <c r="BY132" i="9"/>
  <c r="BZ132" i="9"/>
  <c r="BY124" i="9"/>
  <c r="BZ124" i="9"/>
  <c r="AA28" i="11"/>
  <c r="AA53" i="11"/>
  <c r="AI203" i="10"/>
  <c r="BX132" i="10"/>
  <c r="AK204" i="10"/>
  <c r="Q204" i="10"/>
  <c r="BZ124" i="10"/>
  <c r="BY124" i="10"/>
  <c r="BN86" i="10"/>
  <c r="BN161" i="10" s="1"/>
  <c r="AM134" i="10"/>
  <c r="AM161" i="10"/>
  <c r="W159" i="10"/>
  <c r="O159" i="10"/>
  <c r="AO158" i="10"/>
  <c r="I28" i="10"/>
  <c r="I53" i="10"/>
  <c r="BG27" i="10"/>
  <c r="BG59" i="10" s="1"/>
  <c r="BX333" i="9"/>
  <c r="BZ93" i="9"/>
  <c r="BY93" i="9"/>
  <c r="BX86" i="9"/>
  <c r="BU86" i="9"/>
  <c r="BU134" i="9"/>
  <c r="BX134" i="9"/>
  <c r="AR79" i="9"/>
  <c r="AR70" i="9"/>
  <c r="AR77" i="9"/>
  <c r="BO74" i="9"/>
  <c r="AB79" i="9"/>
  <c r="AB70" i="9"/>
  <c r="AB77" i="9"/>
  <c r="AB136" i="9" s="1"/>
  <c r="L79" i="9"/>
  <c r="L70" i="9"/>
  <c r="L77" i="9"/>
  <c r="L136" i="9" s="1"/>
  <c r="BZ23" i="9"/>
  <c r="BY23" i="9"/>
  <c r="BZ9" i="9"/>
  <c r="BY9" i="9"/>
  <c r="BZ357" i="8"/>
  <c r="BY357" i="8"/>
  <c r="BZ345" i="8"/>
  <c r="BY345" i="8"/>
  <c r="BZ332" i="8"/>
  <c r="BY332" i="8"/>
  <c r="BZ320" i="8"/>
  <c r="BY320" i="8"/>
  <c r="BZ294" i="8"/>
  <c r="BZ293" i="8" s="1"/>
  <c r="BY294" i="8"/>
  <c r="BY293" i="8" s="1"/>
  <c r="BS293" i="8"/>
  <c r="BZ133" i="9"/>
  <c r="BY133" i="9"/>
  <c r="BZ97" i="9"/>
  <c r="BY97" i="9"/>
  <c r="BZ82" i="9"/>
  <c r="BY82" i="9"/>
  <c r="AU79" i="9"/>
  <c r="AU70" i="9"/>
  <c r="AU77" i="9"/>
  <c r="AU136" i="9" s="1"/>
  <c r="AE79" i="9"/>
  <c r="BL74" i="9"/>
  <c r="AE70" i="9"/>
  <c r="AE77" i="9"/>
  <c r="O79" i="9"/>
  <c r="O70" i="9"/>
  <c r="O77" i="9"/>
  <c r="O136" i="9" s="1"/>
  <c r="BZ44" i="9"/>
  <c r="BY44" i="9"/>
  <c r="BZ36" i="9"/>
  <c r="BY36" i="9"/>
  <c r="BZ29" i="9"/>
  <c r="BY29" i="9"/>
  <c r="I28" i="9"/>
  <c r="BG28" i="9" s="1"/>
  <c r="BG27" i="9"/>
  <c r="BZ305" i="8"/>
  <c r="BY305" i="8"/>
  <c r="BR293" i="8"/>
  <c r="U158" i="10"/>
  <c r="BY110" i="9"/>
  <c r="BZ110" i="9"/>
  <c r="BY101" i="9"/>
  <c r="BZ101" i="9"/>
  <c r="BY90" i="9"/>
  <c r="BZ90" i="9"/>
  <c r="BW86" i="9"/>
  <c r="BS86" i="9"/>
  <c r="BR86" i="9"/>
  <c r="BY76" i="9"/>
  <c r="BZ76" i="9"/>
  <c r="BY20" i="9"/>
  <c r="BZ20" i="9"/>
  <c r="BY10" i="9"/>
  <c r="BZ10" i="9"/>
  <c r="BY358" i="8"/>
  <c r="BZ358" i="8"/>
  <c r="BY349" i="8"/>
  <c r="BZ349" i="8"/>
  <c r="BY329" i="8"/>
  <c r="BZ329" i="8"/>
  <c r="BY314" i="8"/>
  <c r="BZ314" i="8"/>
  <c r="BZ114" i="9"/>
  <c r="BY114" i="9"/>
  <c r="BZ85" i="9"/>
  <c r="BY85" i="9"/>
  <c r="AP271" i="9"/>
  <c r="AP269" i="9"/>
  <c r="AP267" i="9"/>
  <c r="AP265" i="9"/>
  <c r="AP263" i="9"/>
  <c r="AP260" i="9"/>
  <c r="AP258" i="9"/>
  <c r="AP255" i="9"/>
  <c r="AP253" i="9"/>
  <c r="AP250" i="9"/>
  <c r="AP247" i="9"/>
  <c r="AP245" i="9"/>
  <c r="AP242" i="9"/>
  <c r="AP275" i="9"/>
  <c r="AP272" i="9"/>
  <c r="AP373" i="9"/>
  <c r="AP270" i="9"/>
  <c r="AP268" i="9"/>
  <c r="AP266" i="9"/>
  <c r="AP264" i="9"/>
  <c r="AP262" i="9"/>
  <c r="AP259" i="9"/>
  <c r="AP256" i="9"/>
  <c r="AP254" i="9"/>
  <c r="AP251" i="9"/>
  <c r="AP249" i="9"/>
  <c r="AP246" i="9"/>
  <c r="AP243" i="9"/>
  <c r="AP273" i="9"/>
  <c r="AP240" i="9"/>
  <c r="AP237" i="9"/>
  <c r="AP235" i="9"/>
  <c r="AP232" i="9"/>
  <c r="AP230" i="9"/>
  <c r="AP228" i="9"/>
  <c r="AP225" i="9"/>
  <c r="AP223" i="9"/>
  <c r="AP221" i="9"/>
  <c r="AP236" i="9"/>
  <c r="AP227" i="9"/>
  <c r="AP233" i="9"/>
  <c r="AP224" i="9"/>
  <c r="AP241" i="9"/>
  <c r="AP231" i="9"/>
  <c r="AP222" i="9"/>
  <c r="AP239" i="9"/>
  <c r="AP229" i="9"/>
  <c r="AP148" i="9"/>
  <c r="Z136" i="9"/>
  <c r="BK77" i="9"/>
  <c r="J271" i="9"/>
  <c r="J269" i="9"/>
  <c r="J267" i="9"/>
  <c r="J265" i="9"/>
  <c r="J263" i="9"/>
  <c r="J260" i="9"/>
  <c r="J258" i="9"/>
  <c r="J255" i="9"/>
  <c r="J253" i="9"/>
  <c r="J250" i="9"/>
  <c r="J247" i="9"/>
  <c r="J245" i="9"/>
  <c r="J275" i="9"/>
  <c r="J272" i="9"/>
  <c r="J373" i="9"/>
  <c r="J270" i="9"/>
  <c r="J268" i="9"/>
  <c r="J266" i="9"/>
  <c r="J264" i="9"/>
  <c r="J262" i="9"/>
  <c r="J259" i="9"/>
  <c r="J256" i="9"/>
  <c r="J254" i="9"/>
  <c r="J251" i="9"/>
  <c r="J249" i="9"/>
  <c r="J246" i="9"/>
  <c r="J243" i="9"/>
  <c r="J273" i="9"/>
  <c r="J242" i="9"/>
  <c r="J240" i="9"/>
  <c r="J237" i="9"/>
  <c r="J235" i="9"/>
  <c r="J232" i="9"/>
  <c r="J230" i="9"/>
  <c r="J228" i="9"/>
  <c r="J225" i="9"/>
  <c r="J223" i="9"/>
  <c r="J221" i="9"/>
  <c r="J236" i="9"/>
  <c r="J227" i="9"/>
  <c r="J233" i="9"/>
  <c r="J224" i="9"/>
  <c r="J241" i="9"/>
  <c r="J231" i="9"/>
  <c r="J222" i="9"/>
  <c r="J239" i="9"/>
  <c r="J229" i="9"/>
  <c r="J148" i="9"/>
  <c r="AW77" i="9"/>
  <c r="AW136" i="9" s="1"/>
  <c r="AW79" i="9"/>
  <c r="AW70" i="9"/>
  <c r="AG77" i="9"/>
  <c r="AG136" i="9" s="1"/>
  <c r="AG79" i="9"/>
  <c r="AG70" i="9"/>
  <c r="Q77" i="9"/>
  <c r="Q136" i="9" s="1"/>
  <c r="Q79" i="9"/>
  <c r="Q70" i="9"/>
  <c r="BX208" i="9"/>
  <c r="BX206" i="9"/>
  <c r="BX204" i="9"/>
  <c r="BX202" i="9"/>
  <c r="BX200" i="9"/>
  <c r="BX198" i="9"/>
  <c r="BX195" i="9"/>
  <c r="BX192" i="9"/>
  <c r="BX190" i="9"/>
  <c r="BX207" i="9"/>
  <c r="BX205" i="9"/>
  <c r="BX203" i="9"/>
  <c r="BX201" i="9"/>
  <c r="BX199" i="9"/>
  <c r="BX196" i="9"/>
  <c r="BX194" i="9"/>
  <c r="BX152" i="9"/>
  <c r="BX189" i="9"/>
  <c r="BX186" i="9"/>
  <c r="BX183" i="9"/>
  <c r="BX181" i="9"/>
  <c r="BX178" i="9"/>
  <c r="BX176" i="9"/>
  <c r="BX173" i="9"/>
  <c r="BX171" i="9"/>
  <c r="BX168" i="9"/>
  <c r="BX166" i="9"/>
  <c r="BX164" i="9"/>
  <c r="BX161" i="9"/>
  <c r="BX159" i="9"/>
  <c r="BX157" i="9"/>
  <c r="BX191" i="9"/>
  <c r="BX187" i="9"/>
  <c r="BX185" i="9"/>
  <c r="BX182" i="9"/>
  <c r="BX179" i="9"/>
  <c r="BX177" i="9"/>
  <c r="BX175" i="9"/>
  <c r="BX172" i="9"/>
  <c r="BX169" i="9"/>
  <c r="BX167" i="9"/>
  <c r="BX165" i="9"/>
  <c r="BX163" i="9"/>
  <c r="BX160" i="9"/>
  <c r="BX158" i="9"/>
  <c r="BX153" i="9"/>
  <c r="BX68" i="9"/>
  <c r="BX65" i="9"/>
  <c r="BX62" i="9"/>
  <c r="BX60" i="9"/>
  <c r="BX69" i="9"/>
  <c r="BX66" i="9"/>
  <c r="BX63" i="9"/>
  <c r="BX61" i="9"/>
  <c r="BX59" i="9"/>
  <c r="BX53" i="9"/>
  <c r="BZ51" i="9"/>
  <c r="BY51" i="9"/>
  <c r="BZ43" i="9"/>
  <c r="BY43" i="9"/>
  <c r="BZ34" i="9"/>
  <c r="BY34" i="9"/>
  <c r="AI28" i="9"/>
  <c r="BM28" i="9" s="1"/>
  <c r="BM27" i="9"/>
  <c r="BZ5" i="9"/>
  <c r="BY5" i="9"/>
  <c r="BZ302" i="8"/>
  <c r="BY302" i="8"/>
  <c r="BY333" i="8"/>
  <c r="BZ333" i="8"/>
  <c r="BH201" i="8"/>
  <c r="BJ195" i="8"/>
  <c r="BH191" i="8"/>
  <c r="BH178" i="8"/>
  <c r="BH168" i="8"/>
  <c r="BZ115" i="8"/>
  <c r="BY115" i="8"/>
  <c r="BX106" i="8"/>
  <c r="BX181" i="8" s="1"/>
  <c r="BU106" i="8"/>
  <c r="BR102" i="8"/>
  <c r="BR177" i="8" s="1"/>
  <c r="BW102" i="8"/>
  <c r="BW177" i="8" s="1"/>
  <c r="BS102" i="8"/>
  <c r="D102" i="11"/>
  <c r="BL79" i="8"/>
  <c r="BL78" i="8"/>
  <c r="BX74" i="8"/>
  <c r="BX207" i="8" s="1"/>
  <c r="BL70" i="8"/>
  <c r="BL62" i="8"/>
  <c r="BL60" i="8"/>
  <c r="BU74" i="8"/>
  <c r="BL61" i="8"/>
  <c r="BL59" i="8"/>
  <c r="BZ55" i="8"/>
  <c r="BY55" i="8"/>
  <c r="BZ40" i="8"/>
  <c r="BY40" i="8"/>
  <c r="BZ31" i="8"/>
  <c r="BY31" i="8"/>
  <c r="M315" i="7"/>
  <c r="BH311" i="7"/>
  <c r="BZ296" i="7"/>
  <c r="BY296" i="7"/>
  <c r="BY112" i="9"/>
  <c r="BZ112" i="9"/>
  <c r="BZ369" i="8"/>
  <c r="BY369" i="8"/>
  <c r="BI216" i="8"/>
  <c r="BI177" i="8"/>
  <c r="BG133" i="8"/>
  <c r="BG208" i="8" s="1"/>
  <c r="BZ124" i="8"/>
  <c r="BY124" i="8"/>
  <c r="BZ119" i="8"/>
  <c r="BY119" i="8"/>
  <c r="BZ97" i="8"/>
  <c r="BY97" i="8"/>
  <c r="AY273" i="8"/>
  <c r="AY271" i="8"/>
  <c r="AY269" i="8"/>
  <c r="AY267" i="8"/>
  <c r="AY265" i="8"/>
  <c r="AY263" i="8"/>
  <c r="AY260" i="8"/>
  <c r="AY258" i="8"/>
  <c r="AY255" i="8"/>
  <c r="AY253" i="8"/>
  <c r="AY250" i="8"/>
  <c r="AY247" i="8"/>
  <c r="AY245" i="8"/>
  <c r="AY242" i="8"/>
  <c r="AY240" i="8"/>
  <c r="AY275" i="8"/>
  <c r="AY272" i="8"/>
  <c r="AY373" i="8"/>
  <c r="AY270" i="8"/>
  <c r="AY268" i="8"/>
  <c r="AY266" i="8"/>
  <c r="AY264" i="8"/>
  <c r="AY262" i="8"/>
  <c r="AY259" i="8"/>
  <c r="AY256" i="8"/>
  <c r="AY254" i="8"/>
  <c r="AY251" i="8"/>
  <c r="AY249" i="8"/>
  <c r="AY246" i="8"/>
  <c r="AY243" i="8"/>
  <c r="AY241" i="8"/>
  <c r="AY239" i="8"/>
  <c r="AY237" i="8"/>
  <c r="AY236" i="8"/>
  <c r="AY233" i="8"/>
  <c r="AY231" i="8"/>
  <c r="AY229" i="8"/>
  <c r="AY227" i="8"/>
  <c r="AY224" i="8"/>
  <c r="AY222" i="8"/>
  <c r="AY148" i="8"/>
  <c r="AY235" i="8"/>
  <c r="AY232" i="8"/>
  <c r="AY230" i="8"/>
  <c r="AY228" i="8"/>
  <c r="AY225" i="8"/>
  <c r="AY223" i="8"/>
  <c r="AY221" i="8"/>
  <c r="AI216" i="8"/>
  <c r="BM216" i="8" s="1"/>
  <c r="BM77" i="8"/>
  <c r="S216" i="8"/>
  <c r="BZ76" i="8"/>
  <c r="BY76" i="8"/>
  <c r="BU68" i="8"/>
  <c r="BU65" i="8"/>
  <c r="BU62" i="8"/>
  <c r="BU60" i="8"/>
  <c r="BU206" i="8"/>
  <c r="BU204" i="8"/>
  <c r="BU202" i="8"/>
  <c r="BU200" i="8"/>
  <c r="BU198" i="8"/>
  <c r="BU195" i="8"/>
  <c r="BU192" i="8"/>
  <c r="BU190" i="8"/>
  <c r="BU187" i="8"/>
  <c r="BU185" i="8"/>
  <c r="BU182" i="8"/>
  <c r="BU177" i="8"/>
  <c r="BU175" i="8"/>
  <c r="BU172" i="8"/>
  <c r="BU167" i="8"/>
  <c r="BU165" i="8"/>
  <c r="BU163" i="8"/>
  <c r="BU160" i="8"/>
  <c r="BU158" i="8"/>
  <c r="BU61" i="8"/>
  <c r="BU207" i="8"/>
  <c r="BU203" i="8"/>
  <c r="BU201" i="8"/>
  <c r="BU199" i="8"/>
  <c r="BU196" i="8"/>
  <c r="BU194" i="8"/>
  <c r="BU191" i="8"/>
  <c r="BU189" i="8"/>
  <c r="BU186" i="8"/>
  <c r="BU181" i="8"/>
  <c r="BU178" i="8"/>
  <c r="BU176" i="8"/>
  <c r="BU173" i="8"/>
  <c r="BU171" i="8"/>
  <c r="BU168" i="8"/>
  <c r="BU166" i="8"/>
  <c r="BU159" i="8"/>
  <c r="BU157" i="8"/>
  <c r="BH68" i="8"/>
  <c r="BH65" i="8"/>
  <c r="AZ28" i="8"/>
  <c r="BQ28" i="8" s="1"/>
  <c r="BQ27" i="8"/>
  <c r="AJ28" i="8"/>
  <c r="AJ59" i="8"/>
  <c r="AJ53" i="8"/>
  <c r="T28" i="8"/>
  <c r="T59" i="8"/>
  <c r="T53" i="8"/>
  <c r="BZ26" i="8"/>
  <c r="BY26" i="8"/>
  <c r="BZ18" i="8"/>
  <c r="BY18" i="8"/>
  <c r="BZ8" i="8"/>
  <c r="BY8" i="8"/>
  <c r="BZ356" i="7"/>
  <c r="BY356" i="7"/>
  <c r="BZ344" i="7"/>
  <c r="BY344" i="7"/>
  <c r="BZ329" i="7"/>
  <c r="BY329" i="7"/>
  <c r="BZ317" i="7"/>
  <c r="BY317" i="7"/>
  <c r="AZ315" i="7"/>
  <c r="BQ311" i="7"/>
  <c r="BI74" i="9"/>
  <c r="BK28" i="9"/>
  <c r="BI28" i="9"/>
  <c r="BM213" i="8"/>
  <c r="BU213" i="8" s="1"/>
  <c r="BF212" i="8"/>
  <c r="D212" i="8"/>
  <c r="BL206" i="8"/>
  <c r="BH204" i="8"/>
  <c r="BL198" i="8"/>
  <c r="BH195" i="8"/>
  <c r="BL187" i="8"/>
  <c r="BH165" i="8"/>
  <c r="BH158" i="8"/>
  <c r="BY145" i="8"/>
  <c r="BZ145" i="8"/>
  <c r="AI134" i="8"/>
  <c r="BM134" i="8" s="1"/>
  <c r="S134" i="8"/>
  <c r="BI134" i="8" s="1"/>
  <c r="BU130" i="8"/>
  <c r="BU205" i="8" s="1"/>
  <c r="BX130" i="8"/>
  <c r="BX205" i="8" s="1"/>
  <c r="BW125" i="8"/>
  <c r="BW200" i="8" s="1"/>
  <c r="BS125" i="8"/>
  <c r="BR125" i="8"/>
  <c r="BR200" i="8" s="1"/>
  <c r="AM183" i="8"/>
  <c r="BN108" i="8"/>
  <c r="BN183" i="8" s="1"/>
  <c r="BX102" i="8"/>
  <c r="BX177" i="8" s="1"/>
  <c r="BH102" i="10"/>
  <c r="BR102" i="10" s="1"/>
  <c r="M177" i="10"/>
  <c r="AG104" i="11"/>
  <c r="AG175" i="11"/>
  <c r="BU89" i="8"/>
  <c r="BU164" i="8" s="1"/>
  <c r="BX89" i="8"/>
  <c r="BX164" i="8" s="1"/>
  <c r="BW74" i="8"/>
  <c r="BW61" i="8" s="1"/>
  <c r="BS74" i="8"/>
  <c r="BS61" i="8" s="1"/>
  <c r="BF61" i="8"/>
  <c r="BF59" i="8"/>
  <c r="BF78" i="8"/>
  <c r="BR74" i="8"/>
  <c r="BF70" i="8"/>
  <c r="BF68" i="8"/>
  <c r="BF65" i="8"/>
  <c r="BF62" i="8"/>
  <c r="BF60" i="8"/>
  <c r="BY49" i="8"/>
  <c r="BZ49" i="8"/>
  <c r="BY43" i="8"/>
  <c r="BZ43" i="8"/>
  <c r="BY34" i="8"/>
  <c r="BZ34" i="8"/>
  <c r="AM53" i="8"/>
  <c r="BN27" i="8"/>
  <c r="BN53" i="8" s="1"/>
  <c r="AM28" i="8"/>
  <c r="BN28" i="8" s="1"/>
  <c r="AM59" i="8"/>
  <c r="W53" i="8"/>
  <c r="W28" i="8"/>
  <c r="W59" i="8"/>
  <c r="G28" i="8"/>
  <c r="G59" i="8"/>
  <c r="BN311" i="7"/>
  <c r="AM315" i="7"/>
  <c r="BG306" i="7"/>
  <c r="BX293" i="7"/>
  <c r="BZ104" i="9"/>
  <c r="BY104" i="9"/>
  <c r="BJ213" i="8"/>
  <c r="BT213" i="8" s="1"/>
  <c r="BI205" i="8"/>
  <c r="BG202" i="8"/>
  <c r="BI196" i="8"/>
  <c r="BG195" i="8"/>
  <c r="BK185" i="8"/>
  <c r="BG165" i="8"/>
  <c r="BK163" i="8"/>
  <c r="BK160" i="8"/>
  <c r="V134" i="8"/>
  <c r="BT125" i="8"/>
  <c r="BT200" i="8" s="1"/>
  <c r="BZ120" i="8"/>
  <c r="BY120" i="8"/>
  <c r="BT107" i="8"/>
  <c r="BT182" i="8" s="1"/>
  <c r="BJ94" i="8"/>
  <c r="BJ169" i="8" s="1"/>
  <c r="M169" i="8"/>
  <c r="BH94" i="8"/>
  <c r="BH169" i="8" s="1"/>
  <c r="BU86" i="8"/>
  <c r="BU161" i="8" s="1"/>
  <c r="BX86" i="8"/>
  <c r="BX161" i="8" s="1"/>
  <c r="BJ77" i="8"/>
  <c r="AO216" i="8"/>
  <c r="AO136" i="8"/>
  <c r="Y216" i="8"/>
  <c r="Y136" i="8"/>
  <c r="I216" i="8"/>
  <c r="BG216" i="8" s="1"/>
  <c r="BG77" i="8"/>
  <c r="BZ75" i="8"/>
  <c r="BY75" i="8"/>
  <c r="D70" i="8"/>
  <c r="D68" i="8"/>
  <c r="D65" i="8"/>
  <c r="D62" i="8"/>
  <c r="D60" i="8"/>
  <c r="D61" i="8"/>
  <c r="D59" i="8"/>
  <c r="AH59" i="8"/>
  <c r="AH53" i="8"/>
  <c r="AH28" i="8"/>
  <c r="R59" i="8"/>
  <c r="R53" i="8"/>
  <c r="BI27" i="8"/>
  <c r="BI59" i="8" s="1"/>
  <c r="R28" i="8"/>
  <c r="BI28" i="8" s="1"/>
  <c r="BZ21" i="8"/>
  <c r="BY21" i="8"/>
  <c r="BZ11" i="8"/>
  <c r="BY11" i="8"/>
  <c r="BZ361" i="7"/>
  <c r="BY361" i="7"/>
  <c r="BZ353" i="7"/>
  <c r="BY353" i="7"/>
  <c r="BZ325" i="7"/>
  <c r="BY325" i="7"/>
  <c r="BZ318" i="7"/>
  <c r="BY318" i="7"/>
  <c r="BQ306" i="7"/>
  <c r="BU303" i="7"/>
  <c r="BX303" i="7"/>
  <c r="BW117" i="8"/>
  <c r="BW192" i="8" s="1"/>
  <c r="BS117" i="8"/>
  <c r="BR117" i="8"/>
  <c r="BR192" i="8" s="1"/>
  <c r="BX91" i="8"/>
  <c r="BX166" i="8" s="1"/>
  <c r="AX373" i="8"/>
  <c r="AX270" i="8"/>
  <c r="AX268" i="8"/>
  <c r="AX266" i="8"/>
  <c r="AX264" i="8"/>
  <c r="AX262" i="8"/>
  <c r="AX259" i="8"/>
  <c r="AX256" i="8"/>
  <c r="AX254" i="8"/>
  <c r="AX251" i="8"/>
  <c r="AX249" i="8"/>
  <c r="AX246" i="8"/>
  <c r="AX243" i="8"/>
  <c r="AX241" i="8"/>
  <c r="AX239" i="8"/>
  <c r="AX273" i="8"/>
  <c r="AX271" i="8"/>
  <c r="AX269" i="8"/>
  <c r="AX267" i="8"/>
  <c r="AX265" i="8"/>
  <c r="AX263" i="8"/>
  <c r="AX260" i="8"/>
  <c r="AX258" i="8"/>
  <c r="AX255" i="8"/>
  <c r="AX253" i="8"/>
  <c r="AX250" i="8"/>
  <c r="AX247" i="8"/>
  <c r="AX245" i="8"/>
  <c r="AX242" i="8"/>
  <c r="AX275" i="8"/>
  <c r="AX272" i="8"/>
  <c r="AX240" i="8"/>
  <c r="AX237" i="8"/>
  <c r="AX236" i="8"/>
  <c r="AX233" i="8"/>
  <c r="AX231" i="8"/>
  <c r="AX229" i="8"/>
  <c r="AX227" i="8"/>
  <c r="AX224" i="8"/>
  <c r="AX222" i="8"/>
  <c r="AX148" i="8"/>
  <c r="AX235" i="8"/>
  <c r="AX232" i="8"/>
  <c r="AX230" i="8"/>
  <c r="AX228" i="8"/>
  <c r="AX225" i="8"/>
  <c r="AX223" i="8"/>
  <c r="AX221" i="8"/>
  <c r="BH28" i="8"/>
  <c r="BG27" i="8"/>
  <c r="BG53" i="8" s="1"/>
  <c r="BF28" i="8"/>
  <c r="BZ292" i="7"/>
  <c r="BY292" i="7"/>
  <c r="BZ129" i="7"/>
  <c r="BY129" i="7"/>
  <c r="BZ119" i="7"/>
  <c r="BY119" i="7"/>
  <c r="BZ50" i="7"/>
  <c r="BY50" i="7"/>
  <c r="BZ42" i="7"/>
  <c r="BY42" i="7"/>
  <c r="BZ33" i="7"/>
  <c r="BY33" i="7"/>
  <c r="AW311" i="11"/>
  <c r="AW311" i="10"/>
  <c r="AW315" i="6"/>
  <c r="AW363" i="6" s="1"/>
  <c r="AW365" i="6" s="1"/>
  <c r="AW311" i="4"/>
  <c r="AG311" i="11"/>
  <c r="AG311" i="10"/>
  <c r="AG315" i="6"/>
  <c r="AG363" i="6" s="1"/>
  <c r="AG365" i="6" s="1"/>
  <c r="AG311" i="4"/>
  <c r="Q311" i="11"/>
  <c r="Q311" i="10"/>
  <c r="Q315" i="6"/>
  <c r="Q363" i="6" s="1"/>
  <c r="Q365" i="6" s="1"/>
  <c r="Q311" i="4"/>
  <c r="BZ305" i="6"/>
  <c r="BY305" i="6"/>
  <c r="BL202" i="6"/>
  <c r="BL187" i="6"/>
  <c r="BL175" i="6"/>
  <c r="BL172" i="6"/>
  <c r="BL158" i="6"/>
  <c r="BK125" i="10"/>
  <c r="BK200" i="10" s="1"/>
  <c r="D125" i="10"/>
  <c r="BF125" i="10"/>
  <c r="BR123" i="6"/>
  <c r="BS123" i="6"/>
  <c r="BW123" i="6"/>
  <c r="BM123" i="11"/>
  <c r="BM198" i="11" s="1"/>
  <c r="AI133" i="11"/>
  <c r="AA133" i="10"/>
  <c r="AA208" i="10" s="1"/>
  <c r="S133" i="11"/>
  <c r="S208" i="11" s="1"/>
  <c r="F133" i="11"/>
  <c r="F208" i="11" s="1"/>
  <c r="BT114" i="6"/>
  <c r="BF114" i="11"/>
  <c r="D114" i="11"/>
  <c r="E117" i="11"/>
  <c r="E192" i="11" s="1"/>
  <c r="BM108" i="6"/>
  <c r="BM183" i="6" s="1"/>
  <c r="AI183" i="6"/>
  <c r="BM107" i="11"/>
  <c r="BM182" i="11" s="1"/>
  <c r="BM106" i="10"/>
  <c r="BM181" i="10" s="1"/>
  <c r="AI181" i="10"/>
  <c r="AI108" i="10"/>
  <c r="AA181" i="10"/>
  <c r="AA108" i="10"/>
  <c r="AA183" i="10" s="1"/>
  <c r="S181" i="10"/>
  <c r="S108" i="10"/>
  <c r="S183" i="10" s="1"/>
  <c r="K181" i="10"/>
  <c r="K108" i="10"/>
  <c r="K183" i="10" s="1"/>
  <c r="AH179" i="6"/>
  <c r="BL104" i="6"/>
  <c r="K178" i="10"/>
  <c r="Y104" i="11"/>
  <c r="Y134" i="11" s="1"/>
  <c r="Y175" i="11"/>
  <c r="BZ91" i="6"/>
  <c r="BY91" i="6"/>
  <c r="BJ89" i="10"/>
  <c r="BJ164" i="10" s="1"/>
  <c r="Z94" i="10"/>
  <c r="BK88" i="10"/>
  <c r="BK163" i="10" s="1"/>
  <c r="BI88" i="11"/>
  <c r="BT88" i="11" s="1"/>
  <c r="R94" i="11"/>
  <c r="BZ46" i="6"/>
  <c r="BY46" i="6"/>
  <c r="BZ38" i="6"/>
  <c r="BY38" i="6"/>
  <c r="BZ29" i="6"/>
  <c r="BY29" i="6"/>
  <c r="BZ296" i="5"/>
  <c r="BY296" i="5"/>
  <c r="BK70" i="5"/>
  <c r="BK79" i="5"/>
  <c r="BX339" i="4"/>
  <c r="BU339" i="4"/>
  <c r="BX317" i="4"/>
  <c r="BU317" i="4"/>
  <c r="BI133" i="8"/>
  <c r="BG108" i="8"/>
  <c r="BG183" i="8" s="1"/>
  <c r="BQ77" i="8"/>
  <c r="BO77" i="8"/>
  <c r="BZ362" i="7"/>
  <c r="BY362" i="7"/>
  <c r="BZ323" i="7"/>
  <c r="BY323" i="7"/>
  <c r="N133" i="11"/>
  <c r="N208" i="11" s="1"/>
  <c r="AI183" i="7"/>
  <c r="BM108" i="7"/>
  <c r="BM183" i="7" s="1"/>
  <c r="BX91" i="7"/>
  <c r="AR28" i="7"/>
  <c r="BO28" i="7" s="1"/>
  <c r="BV28" i="7" s="1"/>
  <c r="BO27" i="7"/>
  <c r="BV27" i="7" s="1"/>
  <c r="AB28" i="7"/>
  <c r="AB53" i="7"/>
  <c r="L28" i="7"/>
  <c r="L53" i="7"/>
  <c r="BW130" i="6"/>
  <c r="BS130" i="6"/>
  <c r="BR130" i="6"/>
  <c r="BM130" i="11"/>
  <c r="BM205" i="11" s="1"/>
  <c r="D130" i="11"/>
  <c r="BF130" i="11"/>
  <c r="AL133" i="10"/>
  <c r="AL208" i="10" s="1"/>
  <c r="AD133" i="10"/>
  <c r="AD208" i="10" s="1"/>
  <c r="V133" i="10"/>
  <c r="BJ123" i="10"/>
  <c r="BJ198" i="10" s="1"/>
  <c r="BG123" i="10"/>
  <c r="BG198" i="10" s="1"/>
  <c r="I198" i="10"/>
  <c r="I133" i="10"/>
  <c r="BU117" i="6"/>
  <c r="BU192" i="6" s="1"/>
  <c r="BX117" i="6"/>
  <c r="Z117" i="10"/>
  <c r="BK114" i="10"/>
  <c r="BK189" i="10" s="1"/>
  <c r="BU112" i="6"/>
  <c r="BU187" i="6" s="1"/>
  <c r="BX112" i="6"/>
  <c r="V183" i="6"/>
  <c r="BJ108" i="6"/>
  <c r="BJ183" i="6" s="1"/>
  <c r="BJ107" i="10"/>
  <c r="BJ182" i="10" s="1"/>
  <c r="Z108" i="11"/>
  <c r="BK106" i="11"/>
  <c r="BK181" i="11" s="1"/>
  <c r="BI106" i="11"/>
  <c r="BT106" i="11" s="1"/>
  <c r="R108" i="11"/>
  <c r="J104" i="10"/>
  <c r="BG100" i="10"/>
  <c r="BS100" i="10" s="1"/>
  <c r="BR91" i="6"/>
  <c r="BH89" i="10"/>
  <c r="BH164" i="10" s="1"/>
  <c r="BF89" i="10"/>
  <c r="D89" i="10"/>
  <c r="AO169" i="11"/>
  <c r="AG169" i="11"/>
  <c r="Y169" i="11"/>
  <c r="Q169" i="11"/>
  <c r="I94" i="11"/>
  <c r="BG88" i="11"/>
  <c r="BG163" i="11" s="1"/>
  <c r="BG83" i="10"/>
  <c r="BG158" i="10" s="1"/>
  <c r="I158" i="10"/>
  <c r="AR28" i="6"/>
  <c r="BO28" i="6" s="1"/>
  <c r="BV28" i="6" s="1"/>
  <c r="BO27" i="6"/>
  <c r="BV27" i="6" s="1"/>
  <c r="AB28" i="6"/>
  <c r="AB53" i="6"/>
  <c r="L28" i="6"/>
  <c r="L53" i="6"/>
  <c r="BW121" i="8"/>
  <c r="BW196" i="8" s="1"/>
  <c r="AF134" i="8"/>
  <c r="AF136" i="8" s="1"/>
  <c r="P134" i="8"/>
  <c r="P136" i="8" s="1"/>
  <c r="BH207" i="8"/>
  <c r="BZ337" i="7"/>
  <c r="BY337" i="7"/>
  <c r="BM213" i="7"/>
  <c r="BX212" i="7"/>
  <c r="BU212" i="7"/>
  <c r="BZ146" i="7"/>
  <c r="BY146" i="7"/>
  <c r="BZ124" i="7"/>
  <c r="BY124" i="7"/>
  <c r="Q183" i="7"/>
  <c r="BX106" i="7"/>
  <c r="BU106" i="7"/>
  <c r="AG169" i="7"/>
  <c r="BL94" i="7"/>
  <c r="Q169" i="7"/>
  <c r="I169" i="7"/>
  <c r="BG94" i="7"/>
  <c r="BG169" i="7" s="1"/>
  <c r="BF94" i="7"/>
  <c r="D94" i="7"/>
  <c r="D95" i="7" s="1"/>
  <c r="BQ134" i="7"/>
  <c r="BV134" i="7"/>
  <c r="AB134" i="7"/>
  <c r="S216" i="7"/>
  <c r="S136" i="7"/>
  <c r="P61" i="7"/>
  <c r="P59" i="7"/>
  <c r="P213" i="7"/>
  <c r="P206" i="7"/>
  <c r="P204" i="7"/>
  <c r="P202" i="7"/>
  <c r="P200" i="7"/>
  <c r="P195" i="7"/>
  <c r="P190" i="7"/>
  <c r="P185" i="7"/>
  <c r="P182" i="7"/>
  <c r="P177" i="7"/>
  <c r="P175" i="7"/>
  <c r="P172" i="7"/>
  <c r="P167" i="7"/>
  <c r="P165" i="7"/>
  <c r="P163" i="7"/>
  <c r="P160" i="7"/>
  <c r="P158" i="7"/>
  <c r="P79" i="7"/>
  <c r="P70" i="7"/>
  <c r="P60" i="7"/>
  <c r="P207" i="7"/>
  <c r="P203" i="7"/>
  <c r="P201" i="7"/>
  <c r="P199" i="7"/>
  <c r="P194" i="7"/>
  <c r="P191" i="7"/>
  <c r="P189" i="7"/>
  <c r="P186" i="7"/>
  <c r="P181" i="7"/>
  <c r="P178" i="7"/>
  <c r="P176" i="7"/>
  <c r="P171" i="7"/>
  <c r="P168" i="7"/>
  <c r="P166" i="7"/>
  <c r="P164" i="7"/>
  <c r="P159" i="7"/>
  <c r="P157" i="7"/>
  <c r="P77" i="7"/>
  <c r="P68" i="7"/>
  <c r="P65" i="7"/>
  <c r="P62" i="7"/>
  <c r="AF61" i="7"/>
  <c r="AF59" i="7"/>
  <c r="AF213" i="7"/>
  <c r="AF206" i="7"/>
  <c r="AF204" i="7"/>
  <c r="AF202" i="7"/>
  <c r="AF200" i="7"/>
  <c r="AF195" i="7"/>
  <c r="AF190" i="7"/>
  <c r="AF185" i="7"/>
  <c r="AF182" i="7"/>
  <c r="AF177" i="7"/>
  <c r="AF175" i="7"/>
  <c r="AF172" i="7"/>
  <c r="AF167" i="7"/>
  <c r="AF165" i="7"/>
  <c r="AF163" i="7"/>
  <c r="AF160" i="7"/>
  <c r="AF158" i="7"/>
  <c r="AF79" i="7"/>
  <c r="AF70" i="7"/>
  <c r="AF60" i="7"/>
  <c r="AF207" i="7"/>
  <c r="AF203" i="7"/>
  <c r="AF201" i="7"/>
  <c r="AF199" i="7"/>
  <c r="AF194" i="7"/>
  <c r="AF191" i="7"/>
  <c r="AF189" i="7"/>
  <c r="AF186" i="7"/>
  <c r="AF181" i="7"/>
  <c r="AF178" i="7"/>
  <c r="AF176" i="7"/>
  <c r="AF171" i="7"/>
  <c r="AF168" i="7"/>
  <c r="AF166" i="7"/>
  <c r="AF164" i="7"/>
  <c r="AF159" i="7"/>
  <c r="AF157" i="7"/>
  <c r="AF77" i="7"/>
  <c r="AF68" i="7"/>
  <c r="AF65" i="7"/>
  <c r="AF62" i="7"/>
  <c r="AV79" i="7"/>
  <c r="BP74" i="7"/>
  <c r="AV70" i="7"/>
  <c r="AV77" i="7"/>
  <c r="M213" i="7"/>
  <c r="M206" i="7"/>
  <c r="M204" i="7"/>
  <c r="M202" i="7"/>
  <c r="M195" i="7"/>
  <c r="M190" i="7"/>
  <c r="M185" i="7"/>
  <c r="M177" i="7"/>
  <c r="M175" i="7"/>
  <c r="M172" i="7"/>
  <c r="M167" i="7"/>
  <c r="M165" i="7"/>
  <c r="M160" i="7"/>
  <c r="M158" i="7"/>
  <c r="M77" i="7"/>
  <c r="M70" i="7"/>
  <c r="M68" i="7"/>
  <c r="M65" i="7"/>
  <c r="M62" i="7"/>
  <c r="M60" i="7"/>
  <c r="BH74" i="7"/>
  <c r="BH195" i="7" s="1"/>
  <c r="M59" i="7"/>
  <c r="M207" i="7"/>
  <c r="M205" i="7"/>
  <c r="M203" i="7"/>
  <c r="M201" i="7"/>
  <c r="M199" i="7"/>
  <c r="M196" i="7"/>
  <c r="M194" i="7"/>
  <c r="M191" i="7"/>
  <c r="M189" i="7"/>
  <c r="M186" i="7"/>
  <c r="M176" i="7"/>
  <c r="M168" i="7"/>
  <c r="M166" i="7"/>
  <c r="M159" i="7"/>
  <c r="M61" i="7"/>
  <c r="AC213" i="7"/>
  <c r="AC206" i="7"/>
  <c r="AC204" i="7"/>
  <c r="AC202" i="7"/>
  <c r="AC195" i="7"/>
  <c r="AC190" i="7"/>
  <c r="AC185" i="7"/>
  <c r="AC177" i="7"/>
  <c r="AC172" i="7"/>
  <c r="AC167" i="7"/>
  <c r="AC165" i="7"/>
  <c r="AC160" i="7"/>
  <c r="AC158" i="7"/>
  <c r="AC79" i="7"/>
  <c r="AC77" i="7"/>
  <c r="AC70" i="7"/>
  <c r="AC68" i="7"/>
  <c r="AC65" i="7"/>
  <c r="AC62" i="7"/>
  <c r="AC60" i="7"/>
  <c r="AC59" i="7"/>
  <c r="AC207" i="7"/>
  <c r="AC205" i="7"/>
  <c r="AC203" i="7"/>
  <c r="AC201" i="7"/>
  <c r="AC199" i="7"/>
  <c r="AC196" i="7"/>
  <c r="AC194" i="7"/>
  <c r="AC191" i="7"/>
  <c r="AC189" i="7"/>
  <c r="AC186" i="7"/>
  <c r="AC178" i="7"/>
  <c r="AC176" i="7"/>
  <c r="AC173" i="7"/>
  <c r="AC171" i="7"/>
  <c r="AC168" i="7"/>
  <c r="AC166" i="7"/>
  <c r="AC159" i="7"/>
  <c r="AC157" i="7"/>
  <c r="AC61" i="7"/>
  <c r="AS79" i="7"/>
  <c r="AS77" i="7"/>
  <c r="AS136" i="7" s="1"/>
  <c r="AS70" i="7"/>
  <c r="AA59" i="7"/>
  <c r="BZ73" i="7"/>
  <c r="BY73" i="7"/>
  <c r="F32" i="7"/>
  <c r="G6" i="7" s="1"/>
  <c r="G32" i="7" s="1"/>
  <c r="H32" i="7" s="1"/>
  <c r="I6" i="7" s="1"/>
  <c r="BI27" i="7"/>
  <c r="R53" i="7"/>
  <c r="R28" i="7"/>
  <c r="BI28" i="7" s="1"/>
  <c r="BZ356" i="6"/>
  <c r="BY356" i="6"/>
  <c r="BR327" i="6"/>
  <c r="BW327" i="6"/>
  <c r="BS327" i="6"/>
  <c r="BZ319" i="6"/>
  <c r="BY319" i="6"/>
  <c r="AU311" i="11"/>
  <c r="AU311" i="10"/>
  <c r="AU311" i="4"/>
  <c r="AU315" i="6"/>
  <c r="AU363" i="6" s="1"/>
  <c r="AU365" i="6" s="1"/>
  <c r="O311" i="11"/>
  <c r="O311" i="10"/>
  <c r="O311" i="4"/>
  <c r="O315" i="6"/>
  <c r="O363" i="6" s="1"/>
  <c r="O365" i="6" s="1"/>
  <c r="BR293" i="6"/>
  <c r="BF213" i="6"/>
  <c r="BI204" i="6"/>
  <c r="BI187" i="6"/>
  <c r="BI177" i="6"/>
  <c r="BI172" i="6"/>
  <c r="BI160" i="6"/>
  <c r="AK182" i="11"/>
  <c r="AC182" i="11"/>
  <c r="U182" i="11"/>
  <c r="M182" i="11"/>
  <c r="BH107" i="11"/>
  <c r="BH182" i="11" s="1"/>
  <c r="D107" i="10"/>
  <c r="BF107" i="10"/>
  <c r="BT104" i="6"/>
  <c r="Y134" i="6"/>
  <c r="BG90" i="11"/>
  <c r="BS90" i="11" s="1"/>
  <c r="I165" i="11"/>
  <c r="BN89" i="11"/>
  <c r="BN164" i="11" s="1"/>
  <c r="BU89" i="6"/>
  <c r="BU164" i="6" s="1"/>
  <c r="BX89" i="6"/>
  <c r="BL164" i="6"/>
  <c r="AA164" i="11"/>
  <c r="S164" i="11"/>
  <c r="K164" i="11"/>
  <c r="BR88" i="6"/>
  <c r="BW88" i="6"/>
  <c r="BS88" i="6"/>
  <c r="BN88" i="11"/>
  <c r="BN163" i="11" s="1"/>
  <c r="AM94" i="11"/>
  <c r="AI94" i="10"/>
  <c r="BM88" i="10"/>
  <c r="BM163" i="10" s="1"/>
  <c r="J134" i="6"/>
  <c r="J136" i="6" s="1"/>
  <c r="O216" i="6"/>
  <c r="O136" i="6"/>
  <c r="BN79" i="6"/>
  <c r="BN78" i="6"/>
  <c r="BN70" i="6"/>
  <c r="BN59" i="6"/>
  <c r="BN61" i="6"/>
  <c r="BV207" i="6"/>
  <c r="BV205" i="6"/>
  <c r="BV203" i="6"/>
  <c r="BV201" i="6"/>
  <c r="BV199" i="6"/>
  <c r="BV196" i="6"/>
  <c r="BV194" i="6"/>
  <c r="BV191" i="6"/>
  <c r="BV189" i="6"/>
  <c r="BV186" i="6"/>
  <c r="BV183" i="6"/>
  <c r="BV181" i="6"/>
  <c r="BV178" i="6"/>
  <c r="BV176" i="6"/>
  <c r="BV173" i="6"/>
  <c r="BV171" i="6"/>
  <c r="BV168" i="6"/>
  <c r="BV166" i="6"/>
  <c r="BV164" i="6"/>
  <c r="BV161" i="6"/>
  <c r="BV159" i="6"/>
  <c r="BV157" i="6"/>
  <c r="BV53" i="6"/>
  <c r="BV68" i="6"/>
  <c r="BV65" i="6"/>
  <c r="BV62" i="6"/>
  <c r="BV60" i="6"/>
  <c r="BV66" i="6"/>
  <c r="BV208" i="6"/>
  <c r="BV206" i="6"/>
  <c r="BV204" i="6"/>
  <c r="BV202" i="6"/>
  <c r="BV200" i="6"/>
  <c r="BV198" i="6"/>
  <c r="BV195" i="6"/>
  <c r="BV192" i="6"/>
  <c r="BV190" i="6"/>
  <c r="BV187" i="6"/>
  <c r="BV185" i="6"/>
  <c r="BV182" i="6"/>
  <c r="BV179" i="6"/>
  <c r="BV177" i="6"/>
  <c r="BV175" i="6"/>
  <c r="BV172" i="6"/>
  <c r="BV169" i="6"/>
  <c r="BV167" i="6"/>
  <c r="BV165" i="6"/>
  <c r="BV163" i="6"/>
  <c r="BV160" i="6"/>
  <c r="BV158" i="6"/>
  <c r="BV153" i="6"/>
  <c r="BV152" i="6"/>
  <c r="BV63" i="6"/>
  <c r="BV61" i="6"/>
  <c r="BV69" i="6"/>
  <c r="BV59" i="6"/>
  <c r="BI65" i="6"/>
  <c r="N59" i="6"/>
  <c r="N53" i="6"/>
  <c r="N28" i="6"/>
  <c r="BH28" i="6" s="1"/>
  <c r="BU15" i="6"/>
  <c r="BX15" i="6"/>
  <c r="BZ344" i="5"/>
  <c r="BY344" i="5"/>
  <c r="BT306" i="5"/>
  <c r="AP134" i="7"/>
  <c r="BK133" i="7"/>
  <c r="BW121" i="7"/>
  <c r="BS121" i="7"/>
  <c r="BR121" i="7"/>
  <c r="BT117" i="7"/>
  <c r="D117" i="7"/>
  <c r="D118" i="7" s="1"/>
  <c r="BR112" i="7"/>
  <c r="BW112" i="7"/>
  <c r="BS112" i="7"/>
  <c r="BH182" i="7"/>
  <c r="T179" i="7"/>
  <c r="BZ102" i="7"/>
  <c r="BY102" i="7"/>
  <c r="G104" i="11"/>
  <c r="D100" i="11"/>
  <c r="G173" i="7"/>
  <c r="BZ90" i="7"/>
  <c r="BY90" i="7"/>
  <c r="Z77" i="7"/>
  <c r="Z70" i="7"/>
  <c r="Z68" i="7"/>
  <c r="Z65" i="7"/>
  <c r="Z62" i="7"/>
  <c r="Z60" i="7"/>
  <c r="Z207" i="7"/>
  <c r="Z205" i="7"/>
  <c r="Z203" i="7"/>
  <c r="Z201" i="7"/>
  <c r="Z199" i="7"/>
  <c r="Z196" i="7"/>
  <c r="Z194" i="7"/>
  <c r="Z191" i="7"/>
  <c r="Z186" i="7"/>
  <c r="Z178" i="7"/>
  <c r="Z176" i="7"/>
  <c r="Z173" i="7"/>
  <c r="Z171" i="7"/>
  <c r="Z168" i="7"/>
  <c r="Z166" i="7"/>
  <c r="Z159" i="7"/>
  <c r="Z157" i="7"/>
  <c r="Z206" i="7"/>
  <c r="Z204" i="7"/>
  <c r="Z202" i="7"/>
  <c r="Z198" i="7"/>
  <c r="Z195" i="7"/>
  <c r="Z190" i="7"/>
  <c r="Z185" i="7"/>
  <c r="Z179" i="7"/>
  <c r="Z177" i="7"/>
  <c r="Z175" i="7"/>
  <c r="Z172" i="7"/>
  <c r="Z167" i="7"/>
  <c r="Z165" i="7"/>
  <c r="Z160" i="7"/>
  <c r="Z158" i="7"/>
  <c r="Z79" i="7"/>
  <c r="Z61" i="7"/>
  <c r="Z213" i="7"/>
  <c r="BK213" i="7" s="1"/>
  <c r="Z59" i="7"/>
  <c r="BK74" i="7"/>
  <c r="AE28" i="7"/>
  <c r="BL28" i="7" s="1"/>
  <c r="BL27" i="7"/>
  <c r="AE53" i="7"/>
  <c r="BV15" i="7"/>
  <c r="BZ12" i="7"/>
  <c r="BY12" i="7"/>
  <c r="BX362" i="6"/>
  <c r="BU362" i="6"/>
  <c r="BX333" i="6"/>
  <c r="BU333" i="6"/>
  <c r="BZ321" i="6"/>
  <c r="BY321" i="6"/>
  <c r="BB311" i="11"/>
  <c r="BB311" i="10"/>
  <c r="BB315" i="6"/>
  <c r="BB363" i="6" s="1"/>
  <c r="BB365" i="6" s="1"/>
  <c r="BB311" i="4"/>
  <c r="V311" i="11"/>
  <c r="V311" i="10"/>
  <c r="BJ311" i="6"/>
  <c r="V315" i="6"/>
  <c r="V311" i="4"/>
  <c r="BN204" i="6"/>
  <c r="BN200" i="6"/>
  <c r="P182" i="6"/>
  <c r="BN160" i="6"/>
  <c r="AE134" i="6"/>
  <c r="AE136" i="6" s="1"/>
  <c r="BW133" i="6"/>
  <c r="BS133" i="6"/>
  <c r="BR133" i="6"/>
  <c r="BU123" i="6"/>
  <c r="BU198" i="6" s="1"/>
  <c r="BX123" i="6"/>
  <c r="AC196" i="6"/>
  <c r="M196" i="6"/>
  <c r="P183" i="6"/>
  <c r="BH104" i="6"/>
  <c r="BH179" i="6" s="1"/>
  <c r="M179" i="6"/>
  <c r="D101" i="10"/>
  <c r="AP134" i="6"/>
  <c r="Z134" i="6"/>
  <c r="BK134" i="6" s="1"/>
  <c r="R134" i="6"/>
  <c r="BI134" i="6" s="1"/>
  <c r="BK74" i="6"/>
  <c r="BK169" i="6" s="1"/>
  <c r="AT273" i="6"/>
  <c r="AT148" i="6"/>
  <c r="AT271" i="6"/>
  <c r="AT269" i="6"/>
  <c r="AT267" i="6"/>
  <c r="AT265" i="6"/>
  <c r="AT263" i="6"/>
  <c r="AT260" i="6"/>
  <c r="AT258" i="6"/>
  <c r="AT255" i="6"/>
  <c r="AT253" i="6"/>
  <c r="AT250" i="6"/>
  <c r="AT247" i="6"/>
  <c r="AT245" i="6"/>
  <c r="AT242" i="6"/>
  <c r="AT240" i="6"/>
  <c r="AT237" i="6"/>
  <c r="AT235" i="6"/>
  <c r="AT232" i="6"/>
  <c r="AT230" i="6"/>
  <c r="AT228" i="6"/>
  <c r="AT225" i="6"/>
  <c r="AT223" i="6"/>
  <c r="AT221" i="6"/>
  <c r="AT268" i="6"/>
  <c r="AT264" i="6"/>
  <c r="AT259" i="6"/>
  <c r="AT254" i="6"/>
  <c r="AT249" i="6"/>
  <c r="AT243" i="6"/>
  <c r="AT239" i="6"/>
  <c r="AT233" i="6"/>
  <c r="AT229" i="6"/>
  <c r="AT224" i="6"/>
  <c r="AT275" i="6"/>
  <c r="AT373" i="6"/>
  <c r="AT270" i="6"/>
  <c r="AT266" i="6"/>
  <c r="AT262" i="6"/>
  <c r="AT256" i="6"/>
  <c r="AT251" i="6"/>
  <c r="AT246" i="6"/>
  <c r="AT241" i="6"/>
  <c r="AT236" i="6"/>
  <c r="AT231" i="6"/>
  <c r="AT227" i="6"/>
  <c r="AT222" i="6"/>
  <c r="AT272" i="6"/>
  <c r="AD136" i="6"/>
  <c r="AD216" i="6"/>
  <c r="V136" i="6"/>
  <c r="V216" i="6"/>
  <c r="N216" i="6"/>
  <c r="BI62" i="6"/>
  <c r="BW54" i="6"/>
  <c r="BS54" i="6"/>
  <c r="BR54" i="6"/>
  <c r="S28" i="6"/>
  <c r="S53" i="6"/>
  <c r="BZ8" i="6"/>
  <c r="BY8" i="6"/>
  <c r="BZ337" i="5"/>
  <c r="BY337" i="5"/>
  <c r="BZ314" i="5"/>
  <c r="BY314" i="5"/>
  <c r="D306" i="5"/>
  <c r="AU371" i="5"/>
  <c r="AU139" i="5"/>
  <c r="AU140" i="5" s="1"/>
  <c r="AI371" i="5"/>
  <c r="BM365" i="5"/>
  <c r="AI139" i="5"/>
  <c r="AI140" i="5" s="1"/>
  <c r="K371" i="5"/>
  <c r="BG371" i="5" s="1"/>
  <c r="K139" i="5"/>
  <c r="K140" i="5" s="1"/>
  <c r="BZ294" i="5"/>
  <c r="BZ293" i="5" s="1"/>
  <c r="BY294" i="5"/>
  <c r="BY293" i="5" s="1"/>
  <c r="BS293" i="5"/>
  <c r="BG139" i="5"/>
  <c r="BZ92" i="5"/>
  <c r="BY92" i="5"/>
  <c r="BZ90" i="5"/>
  <c r="BY90" i="5"/>
  <c r="BZ88" i="5"/>
  <c r="BY88" i="5"/>
  <c r="BA373" i="5"/>
  <c r="BA270" i="5"/>
  <c r="BA268" i="5"/>
  <c r="BA266" i="5"/>
  <c r="BA264" i="5"/>
  <c r="BA262" i="5"/>
  <c r="BA259" i="5"/>
  <c r="BA256" i="5"/>
  <c r="BA254" i="5"/>
  <c r="BA251" i="5"/>
  <c r="BA249" i="5"/>
  <c r="BA246" i="5"/>
  <c r="BA243" i="5"/>
  <c r="BA241" i="5"/>
  <c r="BA239" i="5"/>
  <c r="BA236" i="5"/>
  <c r="BA233" i="5"/>
  <c r="BA231" i="5"/>
  <c r="BA229" i="5"/>
  <c r="BA227" i="5"/>
  <c r="BA224" i="5"/>
  <c r="BA222" i="5"/>
  <c r="BA273" i="5"/>
  <c r="BA272" i="5"/>
  <c r="BA225" i="5"/>
  <c r="BA271" i="5"/>
  <c r="BA267" i="5"/>
  <c r="BA263" i="5"/>
  <c r="BA258" i="5"/>
  <c r="BA253" i="5"/>
  <c r="BA247" i="5"/>
  <c r="BA242" i="5"/>
  <c r="BA237" i="5"/>
  <c r="BA228" i="5"/>
  <c r="BA140" i="5"/>
  <c r="BA275" i="5"/>
  <c r="BA230" i="5"/>
  <c r="BA221" i="5"/>
  <c r="BA148" i="5"/>
  <c r="BA269" i="5"/>
  <c r="BA265" i="5"/>
  <c r="BA260" i="5"/>
  <c r="BA255" i="5"/>
  <c r="BA250" i="5"/>
  <c r="BA245" i="5"/>
  <c r="BA240" i="5"/>
  <c r="BA235" i="5"/>
  <c r="BA232" i="5"/>
  <c r="BA223" i="5"/>
  <c r="U373" i="5"/>
  <c r="U270" i="5"/>
  <c r="U268" i="5"/>
  <c r="U266" i="5"/>
  <c r="U264" i="5"/>
  <c r="U262" i="5"/>
  <c r="U259" i="5"/>
  <c r="U256" i="5"/>
  <c r="U254" i="5"/>
  <c r="U251" i="5"/>
  <c r="U249" i="5"/>
  <c r="U246" i="5"/>
  <c r="U243" i="5"/>
  <c r="U241" i="5"/>
  <c r="U239" i="5"/>
  <c r="U236" i="5"/>
  <c r="U233" i="5"/>
  <c r="U231" i="5"/>
  <c r="U229" i="5"/>
  <c r="U227" i="5"/>
  <c r="U224" i="5"/>
  <c r="U222" i="5"/>
  <c r="U273" i="5"/>
  <c r="U272" i="5"/>
  <c r="U225" i="5"/>
  <c r="U271" i="5"/>
  <c r="U267" i="5"/>
  <c r="U263" i="5"/>
  <c r="U258" i="5"/>
  <c r="U253" i="5"/>
  <c r="U247" i="5"/>
  <c r="U242" i="5"/>
  <c r="U237" i="5"/>
  <c r="U228" i="5"/>
  <c r="U140" i="5"/>
  <c r="U275" i="5"/>
  <c r="U230" i="5"/>
  <c r="U221" i="5"/>
  <c r="U148" i="5"/>
  <c r="U269" i="5"/>
  <c r="U265" i="5"/>
  <c r="U260" i="5"/>
  <c r="U255" i="5"/>
  <c r="U250" i="5"/>
  <c r="U245" i="5"/>
  <c r="U240" i="5"/>
  <c r="U235" i="5"/>
  <c r="U232" i="5"/>
  <c r="U223" i="5"/>
  <c r="BT74" i="5"/>
  <c r="BI70" i="5"/>
  <c r="BI79" i="5"/>
  <c r="BX47" i="5"/>
  <c r="BU47" i="5"/>
  <c r="BR361" i="4"/>
  <c r="BW361" i="4"/>
  <c r="BS361" i="4"/>
  <c r="BS329" i="4"/>
  <c r="BX321" i="4"/>
  <c r="BU321" i="4"/>
  <c r="BV214" i="4"/>
  <c r="BX96" i="4"/>
  <c r="BU96" i="4"/>
  <c r="E201" i="7"/>
  <c r="E199" i="7"/>
  <c r="E196" i="7"/>
  <c r="E194" i="7"/>
  <c r="E189" i="7"/>
  <c r="E186" i="7"/>
  <c r="M178" i="7"/>
  <c r="M164" i="7"/>
  <c r="Y134" i="7"/>
  <c r="BU125" i="7"/>
  <c r="BL200" i="7"/>
  <c r="BX125" i="7"/>
  <c r="AC200" i="7"/>
  <c r="Q200" i="10"/>
  <c r="BH125" i="11"/>
  <c r="BH200" i="11" s="1"/>
  <c r="BK198" i="7"/>
  <c r="AK198" i="7"/>
  <c r="AC198" i="7"/>
  <c r="U198" i="7"/>
  <c r="Q133" i="11"/>
  <c r="Q208" i="11" s="1"/>
  <c r="M133" i="11"/>
  <c r="BH123" i="11"/>
  <c r="BH198" i="11" s="1"/>
  <c r="M198" i="11"/>
  <c r="BR123" i="7"/>
  <c r="BS123" i="7"/>
  <c r="BW123" i="7"/>
  <c r="BY120" i="7"/>
  <c r="BZ120" i="7"/>
  <c r="U192" i="7"/>
  <c r="AJ187" i="7"/>
  <c r="T187" i="7"/>
  <c r="AC183" i="7"/>
  <c r="BK182" i="7"/>
  <c r="AF179" i="7"/>
  <c r="AM173" i="7"/>
  <c r="AE134" i="7"/>
  <c r="BL134" i="7" s="1"/>
  <c r="AH161" i="7"/>
  <c r="R161" i="7"/>
  <c r="AU79" i="7"/>
  <c r="AU70" i="7"/>
  <c r="AU77" i="7"/>
  <c r="AU136" i="7" s="1"/>
  <c r="O207" i="7"/>
  <c r="O203" i="7"/>
  <c r="O201" i="7"/>
  <c r="O199" i="7"/>
  <c r="O194" i="7"/>
  <c r="O191" i="7"/>
  <c r="O189" i="7"/>
  <c r="O186" i="7"/>
  <c r="O178" i="7"/>
  <c r="O176" i="7"/>
  <c r="O171" i="7"/>
  <c r="O168" i="7"/>
  <c r="O166" i="7"/>
  <c r="O159" i="7"/>
  <c r="O157" i="7"/>
  <c r="O61" i="7"/>
  <c r="O59" i="7"/>
  <c r="O62" i="7"/>
  <c r="O206" i="7"/>
  <c r="O204" i="7"/>
  <c r="O202" i="7"/>
  <c r="O200" i="7"/>
  <c r="O198" i="7"/>
  <c r="O195" i="7"/>
  <c r="O190" i="7"/>
  <c r="O185" i="7"/>
  <c r="O182" i="7"/>
  <c r="O179" i="7"/>
  <c r="O177" i="7"/>
  <c r="O175" i="7"/>
  <c r="O172" i="7"/>
  <c r="O167" i="7"/>
  <c r="O165" i="7"/>
  <c r="O163" i="7"/>
  <c r="O160" i="7"/>
  <c r="O158" i="7"/>
  <c r="O79" i="7"/>
  <c r="O70" i="7"/>
  <c r="O60" i="7"/>
  <c r="O213" i="7"/>
  <c r="O77" i="7"/>
  <c r="O68" i="7"/>
  <c r="O65" i="7"/>
  <c r="BY30" i="7"/>
  <c r="BZ30" i="7"/>
  <c r="BZ24" i="7"/>
  <c r="BY24" i="7"/>
  <c r="BZ14" i="7"/>
  <c r="BY14" i="7"/>
  <c r="BZ331" i="6"/>
  <c r="BY331" i="6"/>
  <c r="AQ311" i="11"/>
  <c r="AQ311" i="10"/>
  <c r="AQ315" i="6"/>
  <c r="AQ363" i="6" s="1"/>
  <c r="AQ365" i="6" s="1"/>
  <c r="AQ311" i="4"/>
  <c r="K311" i="11"/>
  <c r="K311" i="10"/>
  <c r="K315" i="6"/>
  <c r="K363" i="6" s="1"/>
  <c r="K365" i="6" s="1"/>
  <c r="K311" i="4"/>
  <c r="BW303" i="6"/>
  <c r="BS303" i="6"/>
  <c r="BR303" i="6"/>
  <c r="T311" i="11"/>
  <c r="T311" i="10"/>
  <c r="T315" i="6"/>
  <c r="T363" i="6" s="1"/>
  <c r="T365" i="6" s="1"/>
  <c r="T311" i="4"/>
  <c r="AJ311" i="11"/>
  <c r="AJ311" i="10"/>
  <c r="AJ315" i="6"/>
  <c r="AJ363" i="6" s="1"/>
  <c r="AJ365" i="6" s="1"/>
  <c r="AJ311" i="4"/>
  <c r="AZ311" i="11"/>
  <c r="AZ311" i="10"/>
  <c r="AZ315" i="6"/>
  <c r="BQ311" i="6"/>
  <c r="AZ311" i="4"/>
  <c r="BM202" i="6"/>
  <c r="BL186" i="6"/>
  <c r="BL171" i="6"/>
  <c r="AC169" i="6"/>
  <c r="BL168" i="6"/>
  <c r="BL166" i="6"/>
  <c r="BM160" i="6"/>
  <c r="BM158" i="6"/>
  <c r="BQ134" i="6"/>
  <c r="BK130" i="10"/>
  <c r="BT130" i="10" s="1"/>
  <c r="BJ130" i="11"/>
  <c r="BJ205" i="11" s="1"/>
  <c r="BS125" i="6"/>
  <c r="BR125" i="6"/>
  <c r="BW125" i="6"/>
  <c r="BN125" i="10"/>
  <c r="BN200" i="10" s="1"/>
  <c r="BM125" i="11"/>
  <c r="BM200" i="11" s="1"/>
  <c r="AO198" i="10"/>
  <c r="AO133" i="10"/>
  <c r="AO208" i="10" s="1"/>
  <c r="AG198" i="10"/>
  <c r="AG133" i="10"/>
  <c r="AG208" i="10" s="1"/>
  <c r="Y198" i="10"/>
  <c r="Y133" i="10"/>
  <c r="Y208" i="10" s="1"/>
  <c r="H133" i="10"/>
  <c r="H208" i="10" s="1"/>
  <c r="M189" i="6"/>
  <c r="BT112" i="6"/>
  <c r="BF108" i="6"/>
  <c r="D108" i="6"/>
  <c r="D109" i="6" s="1"/>
  <c r="AO108" i="10"/>
  <c r="AO183" i="10" s="1"/>
  <c r="AG181" i="6"/>
  <c r="AC108" i="10"/>
  <c r="AC183" i="10" s="1"/>
  <c r="Y108" i="10"/>
  <c r="Y183" i="10" s="1"/>
  <c r="Q181" i="6"/>
  <c r="M108" i="10"/>
  <c r="BH106" i="10"/>
  <c r="BH181" i="10" s="1"/>
  <c r="BG106" i="10"/>
  <c r="BG181" i="10" s="1"/>
  <c r="I108" i="10"/>
  <c r="U104" i="10"/>
  <c r="U179" i="10" s="1"/>
  <c r="U175" i="10"/>
  <c r="BH94" i="6"/>
  <c r="BH169" i="6" s="1"/>
  <c r="AA216" i="6"/>
  <c r="AA136" i="6"/>
  <c r="L61" i="6"/>
  <c r="L59" i="6"/>
  <c r="L207" i="6"/>
  <c r="L205" i="6"/>
  <c r="L203" i="6"/>
  <c r="L201" i="6"/>
  <c r="L199" i="6"/>
  <c r="L194" i="6"/>
  <c r="L191" i="6"/>
  <c r="L189" i="6"/>
  <c r="L186" i="6"/>
  <c r="L176" i="6"/>
  <c r="L171" i="6"/>
  <c r="L168" i="6"/>
  <c r="L166" i="6"/>
  <c r="L159" i="6"/>
  <c r="L70" i="6"/>
  <c r="L60" i="6"/>
  <c r="L213" i="6"/>
  <c r="L77" i="6"/>
  <c r="L68" i="6"/>
  <c r="L65" i="6"/>
  <c r="L206" i="6"/>
  <c r="L204" i="6"/>
  <c r="L202" i="6"/>
  <c r="L200" i="6"/>
  <c r="L198" i="6"/>
  <c r="L195" i="6"/>
  <c r="L190" i="6"/>
  <c r="L187" i="6"/>
  <c r="L185" i="6"/>
  <c r="L182" i="6"/>
  <c r="L177" i="6"/>
  <c r="L175" i="6"/>
  <c r="L172" i="6"/>
  <c r="L167" i="6"/>
  <c r="L165" i="6"/>
  <c r="L160" i="6"/>
  <c r="L62" i="6"/>
  <c r="AB61" i="6"/>
  <c r="AB59" i="6"/>
  <c r="AB207" i="6"/>
  <c r="AB205" i="6"/>
  <c r="AB203" i="6"/>
  <c r="AB201" i="6"/>
  <c r="AB199" i="6"/>
  <c r="AB194" i="6"/>
  <c r="AB191" i="6"/>
  <c r="AB189" i="6"/>
  <c r="AB186" i="6"/>
  <c r="AB178" i="6"/>
  <c r="AB176" i="6"/>
  <c r="AB171" i="6"/>
  <c r="AB168" i="6"/>
  <c r="AB166" i="6"/>
  <c r="AB159" i="6"/>
  <c r="AB157" i="6"/>
  <c r="AB79" i="6"/>
  <c r="AB70" i="6"/>
  <c r="AB60" i="6"/>
  <c r="AB213" i="6"/>
  <c r="BK213" i="6" s="1"/>
  <c r="AB77" i="6"/>
  <c r="AB68" i="6"/>
  <c r="AB65" i="6"/>
  <c r="AB206" i="6"/>
  <c r="AB204" i="6"/>
  <c r="AB202" i="6"/>
  <c r="AB200" i="6"/>
  <c r="AB195" i="6"/>
  <c r="AB192" i="6"/>
  <c r="AB190" i="6"/>
  <c r="AB187" i="6"/>
  <c r="AB185" i="6"/>
  <c r="AB182" i="6"/>
  <c r="AB179" i="6"/>
  <c r="AB177" i="6"/>
  <c r="AB175" i="6"/>
  <c r="AB172" i="6"/>
  <c r="AB167" i="6"/>
  <c r="AB165" i="6"/>
  <c r="AB160" i="6"/>
  <c r="AB158" i="6"/>
  <c r="AB62" i="6"/>
  <c r="AR79" i="6"/>
  <c r="AR70" i="6"/>
  <c r="AR77" i="6"/>
  <c r="BO74" i="6"/>
  <c r="I207" i="6"/>
  <c r="I203" i="6"/>
  <c r="I201" i="6"/>
  <c r="I199" i="6"/>
  <c r="I194" i="6"/>
  <c r="I191" i="6"/>
  <c r="I186" i="6"/>
  <c r="I178" i="6"/>
  <c r="I176" i="6"/>
  <c r="I171" i="6"/>
  <c r="I168" i="6"/>
  <c r="I166" i="6"/>
  <c r="I159" i="6"/>
  <c r="I157" i="6"/>
  <c r="I79" i="6"/>
  <c r="I77" i="6"/>
  <c r="I70" i="6"/>
  <c r="I68" i="6"/>
  <c r="I65" i="6"/>
  <c r="I62" i="6"/>
  <c r="I60" i="6"/>
  <c r="I206" i="6"/>
  <c r="I204" i="6"/>
  <c r="I202" i="6"/>
  <c r="I200" i="6"/>
  <c r="I198" i="6"/>
  <c r="I195" i="6"/>
  <c r="I190" i="6"/>
  <c r="I185" i="6"/>
  <c r="I179" i="6"/>
  <c r="I177" i="6"/>
  <c r="I175" i="6"/>
  <c r="I172" i="6"/>
  <c r="I167" i="6"/>
  <c r="I163" i="6"/>
  <c r="I160" i="6"/>
  <c r="I158" i="6"/>
  <c r="I59" i="6"/>
  <c r="I213" i="6"/>
  <c r="BG213" i="6" s="1"/>
  <c r="BG74" i="6"/>
  <c r="I61" i="6"/>
  <c r="Y207" i="6"/>
  <c r="Y203" i="6"/>
  <c r="Y201" i="6"/>
  <c r="Y199" i="6"/>
  <c r="Y194" i="6"/>
  <c r="Y191" i="6"/>
  <c r="Y189" i="6"/>
  <c r="Y186" i="6"/>
  <c r="Y178" i="6"/>
  <c r="Y176" i="6"/>
  <c r="Y171" i="6"/>
  <c r="Y168" i="6"/>
  <c r="Y166" i="6"/>
  <c r="Y159" i="6"/>
  <c r="Y157" i="6"/>
  <c r="Y79" i="6"/>
  <c r="Y77" i="6"/>
  <c r="BJ77" i="6" s="1"/>
  <c r="Y70" i="6"/>
  <c r="Y68" i="6"/>
  <c r="Y65" i="6"/>
  <c r="Y62" i="6"/>
  <c r="Y60" i="6"/>
  <c r="Y206" i="6"/>
  <c r="Y204" i="6"/>
  <c r="Y202" i="6"/>
  <c r="Y200" i="6"/>
  <c r="Y195" i="6"/>
  <c r="Y190" i="6"/>
  <c r="Y185" i="6"/>
  <c r="Y179" i="6"/>
  <c r="Y177" i="6"/>
  <c r="Y175" i="6"/>
  <c r="Y172" i="6"/>
  <c r="Y167" i="6"/>
  <c r="Y165" i="6"/>
  <c r="Y163" i="6"/>
  <c r="Y160" i="6"/>
  <c r="Y158" i="6"/>
  <c r="Y59" i="6"/>
  <c r="Y213" i="6"/>
  <c r="Y61" i="6"/>
  <c r="AO207" i="6"/>
  <c r="AO203" i="6"/>
  <c r="AO201" i="6"/>
  <c r="AO199" i="6"/>
  <c r="AO194" i="6"/>
  <c r="AO191" i="6"/>
  <c r="AO186" i="6"/>
  <c r="AO178" i="6"/>
  <c r="AO176" i="6"/>
  <c r="AO171" i="6"/>
  <c r="AO168" i="6"/>
  <c r="AO166" i="6"/>
  <c r="AO159" i="6"/>
  <c r="AO157" i="6"/>
  <c r="AO79" i="6"/>
  <c r="AO77" i="6"/>
  <c r="AO70" i="6"/>
  <c r="AO68" i="6"/>
  <c r="AO65" i="6"/>
  <c r="AO62" i="6"/>
  <c r="AO60" i="6"/>
  <c r="AO206" i="6"/>
  <c r="AO204" i="6"/>
  <c r="AO202" i="6"/>
  <c r="AO200" i="6"/>
  <c r="AO195" i="6"/>
  <c r="AO190" i="6"/>
  <c r="AO185" i="6"/>
  <c r="AO177" i="6"/>
  <c r="AO172" i="6"/>
  <c r="AO167" i="6"/>
  <c r="AO165" i="6"/>
  <c r="AO163" i="6"/>
  <c r="AO160" i="6"/>
  <c r="AO158" i="6"/>
  <c r="AO59" i="6"/>
  <c r="AO213" i="6"/>
  <c r="AO61" i="6"/>
  <c r="BZ76" i="6"/>
  <c r="BY76" i="6"/>
  <c r="AA59" i="6"/>
  <c r="S59" i="6"/>
  <c r="K59" i="6"/>
  <c r="BN65" i="6"/>
  <c r="BN159" i="6"/>
  <c r="BN168" i="6"/>
  <c r="BN178" i="6"/>
  <c r="BN199" i="6"/>
  <c r="BN207" i="6"/>
  <c r="BJ68" i="6"/>
  <c r="BJ171" i="6"/>
  <c r="BJ191" i="6"/>
  <c r="BJ201" i="6"/>
  <c r="BF53" i="6"/>
  <c r="BW73" i="6"/>
  <c r="BS73" i="6"/>
  <c r="BR73" i="6"/>
  <c r="AP28" i="6"/>
  <c r="AP59" i="6"/>
  <c r="AP53" i="6"/>
  <c r="J28" i="6"/>
  <c r="BG28" i="6" s="1"/>
  <c r="J59" i="6"/>
  <c r="J53" i="6"/>
  <c r="BT15" i="6"/>
  <c r="BO365" i="5"/>
  <c r="BV365" i="5" s="1"/>
  <c r="AR371" i="5"/>
  <c r="BO371" i="5" s="1"/>
  <c r="AR139" i="5"/>
  <c r="BO139" i="5" s="1"/>
  <c r="BZ345" i="5"/>
  <c r="BY345" i="5"/>
  <c r="BT303" i="5"/>
  <c r="BH134" i="5"/>
  <c r="AD273" i="5"/>
  <c r="AD148" i="5"/>
  <c r="AD271" i="5"/>
  <c r="AD269" i="5"/>
  <c r="AD267" i="5"/>
  <c r="AD265" i="5"/>
  <c r="AD263" i="5"/>
  <c r="AD260" i="5"/>
  <c r="AD258" i="5"/>
  <c r="AD255" i="5"/>
  <c r="AD253" i="5"/>
  <c r="AD250" i="5"/>
  <c r="AD247" i="5"/>
  <c r="AD245" i="5"/>
  <c r="AD242" i="5"/>
  <c r="AD240" i="5"/>
  <c r="AD237" i="5"/>
  <c r="AD235" i="5"/>
  <c r="AD373" i="5"/>
  <c r="AD268" i="5"/>
  <c r="AD264" i="5"/>
  <c r="AD259" i="5"/>
  <c r="AD254" i="5"/>
  <c r="AD249" i="5"/>
  <c r="AD243" i="5"/>
  <c r="AD239" i="5"/>
  <c r="AD232" i="5"/>
  <c r="AD231" i="5"/>
  <c r="AD223" i="5"/>
  <c r="AD222" i="5"/>
  <c r="AD275" i="5"/>
  <c r="AD233" i="5"/>
  <c r="AD225" i="5"/>
  <c r="AD224" i="5"/>
  <c r="AD270" i="5"/>
  <c r="AD266" i="5"/>
  <c r="AD262" i="5"/>
  <c r="AD256" i="5"/>
  <c r="AD251" i="5"/>
  <c r="AD246" i="5"/>
  <c r="AD241" i="5"/>
  <c r="AD236" i="5"/>
  <c r="AD228" i="5"/>
  <c r="AD227" i="5"/>
  <c r="AD140" i="5"/>
  <c r="AD272" i="5"/>
  <c r="AD230" i="5"/>
  <c r="AD229" i="5"/>
  <c r="AD221" i="5"/>
  <c r="BY73" i="5"/>
  <c r="BS68" i="5"/>
  <c r="BS65" i="5"/>
  <c r="BS62" i="5"/>
  <c r="BS60" i="5"/>
  <c r="BS207" i="5"/>
  <c r="BS206" i="5"/>
  <c r="BS199" i="5"/>
  <c r="BS198" i="5"/>
  <c r="BS189" i="5"/>
  <c r="BS187" i="5"/>
  <c r="BS178" i="5"/>
  <c r="BS177" i="5"/>
  <c r="BS168" i="5"/>
  <c r="BS167" i="5"/>
  <c r="BS159" i="5"/>
  <c r="BS158" i="5"/>
  <c r="BS205" i="5"/>
  <c r="BS204" i="5"/>
  <c r="BS196" i="5"/>
  <c r="BS195" i="5"/>
  <c r="BS186" i="5"/>
  <c r="BS185" i="5"/>
  <c r="BS176" i="5"/>
  <c r="BS175" i="5"/>
  <c r="BS166" i="5"/>
  <c r="BS165" i="5"/>
  <c r="BS157" i="5"/>
  <c r="BS153" i="5"/>
  <c r="BS152" i="5"/>
  <c r="BZ73" i="5"/>
  <c r="BS61" i="5"/>
  <c r="BS203" i="5"/>
  <c r="BS202" i="5"/>
  <c r="BS194" i="5"/>
  <c r="BS192" i="5"/>
  <c r="BS183" i="5"/>
  <c r="BS182" i="5"/>
  <c r="BS173" i="5"/>
  <c r="BS172" i="5"/>
  <c r="BS164" i="5"/>
  <c r="BS163" i="5"/>
  <c r="BS69" i="5"/>
  <c r="BS59" i="5"/>
  <c r="BS53" i="5"/>
  <c r="BS208" i="5"/>
  <c r="BS201" i="5"/>
  <c r="BS200" i="5"/>
  <c r="BS191" i="5"/>
  <c r="BS190" i="5"/>
  <c r="BS181" i="5"/>
  <c r="BS179" i="5"/>
  <c r="BS171" i="5"/>
  <c r="BS169" i="5"/>
  <c r="BS161" i="5"/>
  <c r="BS160" i="5"/>
  <c r="BS66" i="5"/>
  <c r="BS63" i="5"/>
  <c r="AE28" i="5"/>
  <c r="BL28" i="5" s="1"/>
  <c r="BL27" i="5"/>
  <c r="BW368" i="4"/>
  <c r="BR368" i="4"/>
  <c r="BS368" i="4"/>
  <c r="BR345" i="4"/>
  <c r="BS345" i="4"/>
  <c r="BW345" i="4"/>
  <c r="BP323" i="4"/>
  <c r="BX319" i="4"/>
  <c r="BU319" i="4"/>
  <c r="BJ306" i="4"/>
  <c r="BW297" i="4"/>
  <c r="BR297" i="4"/>
  <c r="BS297" i="4"/>
  <c r="BX287" i="4"/>
  <c r="BU287" i="4"/>
  <c r="BV215" i="4"/>
  <c r="BL212" i="4"/>
  <c r="T161" i="4"/>
  <c r="BP208" i="4"/>
  <c r="BP206" i="4"/>
  <c r="BP204" i="4"/>
  <c r="BP202" i="4"/>
  <c r="BP200" i="4"/>
  <c r="BP198" i="4"/>
  <c r="BP195" i="4"/>
  <c r="BP192" i="4"/>
  <c r="BP190" i="4"/>
  <c r="BP187" i="4"/>
  <c r="BP185" i="4"/>
  <c r="BP182" i="4"/>
  <c r="BP179" i="4"/>
  <c r="BP177" i="4"/>
  <c r="BP175" i="4"/>
  <c r="BP172" i="4"/>
  <c r="BP169" i="4"/>
  <c r="BP167" i="4"/>
  <c r="BP165" i="4"/>
  <c r="BP163" i="4"/>
  <c r="BP160" i="4"/>
  <c r="BP158" i="4"/>
  <c r="BP153" i="4"/>
  <c r="BP205" i="4"/>
  <c r="BP196" i="4"/>
  <c r="BP186" i="4"/>
  <c r="BP176" i="4"/>
  <c r="BP166" i="4"/>
  <c r="BP157" i="4"/>
  <c r="BP207" i="4"/>
  <c r="BP199" i="4"/>
  <c r="BP189" i="4"/>
  <c r="BP178" i="4"/>
  <c r="BP168" i="4"/>
  <c r="BP159" i="4"/>
  <c r="BP69" i="4"/>
  <c r="BP66" i="4"/>
  <c r="BP63" i="4"/>
  <c r="BP61" i="4"/>
  <c r="BP59" i="4"/>
  <c r="BP53" i="4"/>
  <c r="BP201" i="4"/>
  <c r="BP191" i="4"/>
  <c r="BP181" i="4"/>
  <c r="BP171" i="4"/>
  <c r="BP161" i="4"/>
  <c r="BP152" i="4"/>
  <c r="BP173" i="4"/>
  <c r="BP183" i="4"/>
  <c r="BP68" i="4"/>
  <c r="BP62" i="4"/>
  <c r="BP194" i="4"/>
  <c r="BP203" i="4"/>
  <c r="BP164" i="4"/>
  <c r="BP65" i="4"/>
  <c r="BP60" i="4"/>
  <c r="AM169" i="4"/>
  <c r="BL215" i="4"/>
  <c r="BL104" i="8"/>
  <c r="AC134" i="8"/>
  <c r="AC136" i="8" s="1"/>
  <c r="Z216" i="8"/>
  <c r="BK216" i="8" s="1"/>
  <c r="BR215" i="8"/>
  <c r="BW215" i="8"/>
  <c r="BS215" i="8"/>
  <c r="BZ333" i="7"/>
  <c r="BY333" i="7"/>
  <c r="BN306" i="7"/>
  <c r="BX306" i="7" s="1"/>
  <c r="BU306" i="7"/>
  <c r="AJ208" i="7"/>
  <c r="W205" i="7"/>
  <c r="AN198" i="7"/>
  <c r="AB198" i="7"/>
  <c r="P133" i="10"/>
  <c r="P208" i="10" s="1"/>
  <c r="BX121" i="7"/>
  <c r="BL195" i="7"/>
  <c r="BU121" i="7"/>
  <c r="X192" i="7"/>
  <c r="AO192" i="7"/>
  <c r="J189" i="7"/>
  <c r="BV108" i="7"/>
  <c r="BI108" i="7"/>
  <c r="R183" i="7"/>
  <c r="AK182" i="7"/>
  <c r="U182" i="7"/>
  <c r="I182" i="7"/>
  <c r="AP181" i="7"/>
  <c r="Z181" i="7"/>
  <c r="R181" i="7"/>
  <c r="BK104" i="7"/>
  <c r="BH96" i="10"/>
  <c r="BW96" i="10" s="1"/>
  <c r="M98" i="10"/>
  <c r="D98" i="10" s="1"/>
  <c r="D99" i="10" s="1"/>
  <c r="AJ169" i="7"/>
  <c r="AD216" i="7"/>
  <c r="AD136" i="7"/>
  <c r="BJ74" i="7"/>
  <c r="BJ187" i="7" s="1"/>
  <c r="AI28" i="7"/>
  <c r="BM28" i="7" s="1"/>
  <c r="BM27" i="7"/>
  <c r="BM53" i="7" s="1"/>
  <c r="AI53" i="7"/>
  <c r="BW333" i="6"/>
  <c r="BS333" i="6"/>
  <c r="BR333" i="6"/>
  <c r="AX311" i="10"/>
  <c r="AH311" i="10"/>
  <c r="BI311" i="6"/>
  <c r="BT311" i="6" s="1"/>
  <c r="J311" i="11"/>
  <c r="P365" i="6"/>
  <c r="BW292" i="6"/>
  <c r="T198" i="6"/>
  <c r="L163" i="6"/>
  <c r="AK208" i="6"/>
  <c r="D133" i="6"/>
  <c r="D208" i="6" s="1"/>
  <c r="AG205" i="6"/>
  <c r="Q205" i="6"/>
  <c r="BH130" i="10"/>
  <c r="BH205" i="10" s="1"/>
  <c r="AN133" i="10"/>
  <c r="AN208" i="10" s="1"/>
  <c r="AJ133" i="10"/>
  <c r="AJ208" i="10" s="1"/>
  <c r="AF133" i="11"/>
  <c r="AF208" i="11" s="1"/>
  <c r="X208" i="6"/>
  <c r="T133" i="10"/>
  <c r="T208" i="10" s="1"/>
  <c r="K133" i="11"/>
  <c r="K208" i="11" s="1"/>
  <c r="G133" i="10"/>
  <c r="G208" i="10" s="1"/>
  <c r="BS112" i="6"/>
  <c r="BR112" i="6"/>
  <c r="BW112" i="6"/>
  <c r="L183" i="6"/>
  <c r="AN108" i="10"/>
  <c r="AN183" i="10" s="1"/>
  <c r="AJ108" i="10"/>
  <c r="AJ183" i="10" s="1"/>
  <c r="AF108" i="11"/>
  <c r="AF183" i="11" s="1"/>
  <c r="X181" i="6"/>
  <c r="T108" i="10"/>
  <c r="T183" i="10" s="1"/>
  <c r="P108" i="11"/>
  <c r="P183" i="11" s="1"/>
  <c r="H181" i="6"/>
  <c r="AC179" i="6"/>
  <c r="Q179" i="6"/>
  <c r="BY92" i="6"/>
  <c r="BZ92" i="6"/>
  <c r="AF164" i="6"/>
  <c r="P164" i="6"/>
  <c r="AN94" i="11"/>
  <c r="AF134" i="6"/>
  <c r="AF169" i="6"/>
  <c r="AB94" i="10"/>
  <c r="X94" i="11"/>
  <c r="P134" i="6"/>
  <c r="P169" i="6"/>
  <c r="L94" i="10"/>
  <c r="L169" i="10" s="1"/>
  <c r="H94" i="11"/>
  <c r="H169" i="11" s="1"/>
  <c r="AB161" i="6"/>
  <c r="BF86" i="6"/>
  <c r="AP136" i="6"/>
  <c r="AP216" i="6"/>
  <c r="Z136" i="6"/>
  <c r="BK77" i="6"/>
  <c r="Z216" i="6"/>
  <c r="R136" i="6"/>
  <c r="R216" i="6"/>
  <c r="BI77" i="6"/>
  <c r="BM157" i="6"/>
  <c r="BM166" i="6"/>
  <c r="BM186" i="6"/>
  <c r="BM196" i="6"/>
  <c r="BI164" i="6"/>
  <c r="BI173" i="6"/>
  <c r="BI194" i="6"/>
  <c r="BI203" i="6"/>
  <c r="BI61" i="6"/>
  <c r="E79" i="6"/>
  <c r="E78" i="6"/>
  <c r="F78" i="6" s="1"/>
  <c r="G78" i="6" s="1"/>
  <c r="H78" i="6" s="1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AK78" i="6" s="1"/>
  <c r="AL78" i="6" s="1"/>
  <c r="AM78" i="6" s="1"/>
  <c r="AN78" i="6" s="1"/>
  <c r="AO78" i="6" s="1"/>
  <c r="AP78" i="6" s="1"/>
  <c r="AQ78" i="6" s="1"/>
  <c r="AR78" i="6" s="1"/>
  <c r="AS78" i="6" s="1"/>
  <c r="AT78" i="6" s="1"/>
  <c r="AU78" i="6" s="1"/>
  <c r="AV78" i="6" s="1"/>
  <c r="AW78" i="6" s="1"/>
  <c r="AX78" i="6" s="1"/>
  <c r="AY78" i="6" s="1"/>
  <c r="AZ78" i="6" s="1"/>
  <c r="BA78" i="6" s="1"/>
  <c r="BB78" i="6" s="1"/>
  <c r="BC78" i="6" s="1"/>
  <c r="BD78" i="6" s="1"/>
  <c r="BF74" i="6"/>
  <c r="BF207" i="6" s="1"/>
  <c r="E77" i="6"/>
  <c r="D74" i="6"/>
  <c r="D59" i="6" s="1"/>
  <c r="E70" i="6"/>
  <c r="E164" i="6"/>
  <c r="E173" i="6"/>
  <c r="E183" i="6"/>
  <c r="E194" i="6"/>
  <c r="E203" i="6"/>
  <c r="BF214" i="6"/>
  <c r="D214" i="6"/>
  <c r="BN28" i="6"/>
  <c r="BY22" i="6"/>
  <c r="BZ22" i="6"/>
  <c r="BG365" i="5"/>
  <c r="BW337" i="5"/>
  <c r="BX333" i="5"/>
  <c r="BY321" i="5"/>
  <c r="BZ321" i="5"/>
  <c r="AL139" i="5"/>
  <c r="AL140" i="5" s="1"/>
  <c r="AL371" i="5"/>
  <c r="BR303" i="5"/>
  <c r="BU293" i="5"/>
  <c r="BZ103" i="5"/>
  <c r="BY103" i="5"/>
  <c r="AS136" i="5"/>
  <c r="BH77" i="5"/>
  <c r="M136" i="5"/>
  <c r="BR207" i="5"/>
  <c r="BR205" i="5"/>
  <c r="BR203" i="5"/>
  <c r="BR201" i="5"/>
  <c r="BR199" i="5"/>
  <c r="BR196" i="5"/>
  <c r="BR194" i="5"/>
  <c r="BR191" i="5"/>
  <c r="BR189" i="5"/>
  <c r="BR186" i="5"/>
  <c r="BR183" i="5"/>
  <c r="BR181" i="5"/>
  <c r="BR178" i="5"/>
  <c r="BR176" i="5"/>
  <c r="BR173" i="5"/>
  <c r="BR171" i="5"/>
  <c r="BR168" i="5"/>
  <c r="BR166" i="5"/>
  <c r="BR164" i="5"/>
  <c r="BR161" i="5"/>
  <c r="BR159" i="5"/>
  <c r="BR157" i="5"/>
  <c r="BR208" i="5"/>
  <c r="BR200" i="5"/>
  <c r="BR190" i="5"/>
  <c r="BR179" i="5"/>
  <c r="BR169" i="5"/>
  <c r="BR160" i="5"/>
  <c r="BR206" i="5"/>
  <c r="BR198" i="5"/>
  <c r="BR187" i="5"/>
  <c r="BR177" i="5"/>
  <c r="BR167" i="5"/>
  <c r="BR158" i="5"/>
  <c r="BR63" i="5"/>
  <c r="BR62" i="5"/>
  <c r="BR204" i="5"/>
  <c r="BR195" i="5"/>
  <c r="BR185" i="5"/>
  <c r="BR175" i="5"/>
  <c r="BR165" i="5"/>
  <c r="BR153" i="5"/>
  <c r="BR152" i="5"/>
  <c r="BR61" i="5"/>
  <c r="BR60" i="5"/>
  <c r="BR202" i="5"/>
  <c r="BR192" i="5"/>
  <c r="BR182" i="5"/>
  <c r="BR172" i="5"/>
  <c r="BR163" i="5"/>
  <c r="BR69" i="5"/>
  <c r="BR68" i="5"/>
  <c r="BR59" i="5"/>
  <c r="BR53" i="5"/>
  <c r="BR65" i="5"/>
  <c r="BR66" i="5"/>
  <c r="BZ56" i="5"/>
  <c r="BY56" i="5"/>
  <c r="BS344" i="4"/>
  <c r="BW344" i="4"/>
  <c r="BR344" i="4"/>
  <c r="BN323" i="4"/>
  <c r="BX323" i="4" s="1"/>
  <c r="BR294" i="4"/>
  <c r="BR293" i="4" s="1"/>
  <c r="BS294" i="4"/>
  <c r="BW294" i="4"/>
  <c r="BW293" i="4" s="1"/>
  <c r="BF293" i="4"/>
  <c r="BP216" i="4"/>
  <c r="BV216" i="4" s="1"/>
  <c r="BW114" i="4"/>
  <c r="BS114" i="4"/>
  <c r="BR114" i="4"/>
  <c r="BM108" i="4"/>
  <c r="BR108" i="4" s="1"/>
  <c r="AI183" i="4"/>
  <c r="X173" i="7"/>
  <c r="AF161" i="7"/>
  <c r="BJ28" i="7"/>
  <c r="BT341" i="5"/>
  <c r="F366" i="5"/>
  <c r="G366" i="5" s="1"/>
  <c r="H366" i="5" s="1"/>
  <c r="I366" i="5" s="1"/>
  <c r="J366" i="5" s="1"/>
  <c r="K366" i="5" s="1"/>
  <c r="L366" i="5" s="1"/>
  <c r="M366" i="5" s="1"/>
  <c r="N366" i="5" s="1"/>
  <c r="O366" i="5" s="1"/>
  <c r="P366" i="5" s="1"/>
  <c r="Q366" i="5" s="1"/>
  <c r="R366" i="5" s="1"/>
  <c r="S366" i="5" s="1"/>
  <c r="T366" i="5" s="1"/>
  <c r="U366" i="5" s="1"/>
  <c r="V366" i="5" s="1"/>
  <c r="W366" i="5" s="1"/>
  <c r="X366" i="5" s="1"/>
  <c r="Y366" i="5" s="1"/>
  <c r="Z366" i="5" s="1"/>
  <c r="AA366" i="5" s="1"/>
  <c r="AB366" i="5" s="1"/>
  <c r="AC366" i="5" s="1"/>
  <c r="AD366" i="5" s="1"/>
  <c r="AE366" i="5" s="1"/>
  <c r="AF366" i="5" s="1"/>
  <c r="AG366" i="5" s="1"/>
  <c r="AH366" i="5" s="1"/>
  <c r="AI366" i="5" s="1"/>
  <c r="AJ366" i="5" s="1"/>
  <c r="AK366" i="5" s="1"/>
  <c r="AL366" i="5" s="1"/>
  <c r="AM366" i="5" s="1"/>
  <c r="AN366" i="5" s="1"/>
  <c r="AO366" i="5" s="1"/>
  <c r="AP366" i="5" s="1"/>
  <c r="AQ366" i="5" s="1"/>
  <c r="AR366" i="5" s="1"/>
  <c r="AS366" i="5" s="1"/>
  <c r="AT366" i="5" s="1"/>
  <c r="AU366" i="5" s="1"/>
  <c r="AV366" i="5" s="1"/>
  <c r="AW366" i="5" s="1"/>
  <c r="AX366" i="5" s="1"/>
  <c r="AY366" i="5" s="1"/>
  <c r="AZ366" i="5" s="1"/>
  <c r="BA366" i="5" s="1"/>
  <c r="BB366" i="5" s="1"/>
  <c r="BC366" i="5" s="1"/>
  <c r="BD366" i="5" s="1"/>
  <c r="BP134" i="5"/>
  <c r="BV134" i="5" s="1"/>
  <c r="AA271" i="5"/>
  <c r="AA269" i="5"/>
  <c r="AA267" i="5"/>
  <c r="AA265" i="5"/>
  <c r="AA263" i="5"/>
  <c r="AA260" i="5"/>
  <c r="AA258" i="5"/>
  <c r="AA255" i="5"/>
  <c r="AA253" i="5"/>
  <c r="AA250" i="5"/>
  <c r="AA247" i="5"/>
  <c r="AA245" i="5"/>
  <c r="AA242" i="5"/>
  <c r="AA240" i="5"/>
  <c r="AA237" i="5"/>
  <c r="AA235" i="5"/>
  <c r="AA232" i="5"/>
  <c r="AA230" i="5"/>
  <c r="AA228" i="5"/>
  <c r="AA225" i="5"/>
  <c r="AA223" i="5"/>
  <c r="AA221" i="5"/>
  <c r="AA275" i="5"/>
  <c r="AA272" i="5"/>
  <c r="AA273" i="5"/>
  <c r="AA227" i="5"/>
  <c r="AA140" i="5"/>
  <c r="AA373" i="5"/>
  <c r="AA268" i="5"/>
  <c r="AA264" i="5"/>
  <c r="AA259" i="5"/>
  <c r="AA254" i="5"/>
  <c r="AA249" i="5"/>
  <c r="AA243" i="5"/>
  <c r="AA239" i="5"/>
  <c r="AA229" i="5"/>
  <c r="AA231" i="5"/>
  <c r="AA222" i="5"/>
  <c r="AA148" i="5"/>
  <c r="AA270" i="5"/>
  <c r="AA266" i="5"/>
  <c r="AA262" i="5"/>
  <c r="AA256" i="5"/>
  <c r="AA251" i="5"/>
  <c r="AA246" i="5"/>
  <c r="AA241" i="5"/>
  <c r="AA236" i="5"/>
  <c r="AA233" i="5"/>
  <c r="AA224" i="5"/>
  <c r="BZ36" i="5"/>
  <c r="BY36" i="5"/>
  <c r="BZ29" i="5"/>
  <c r="BY29" i="5"/>
  <c r="BV362" i="4"/>
  <c r="BT356" i="4"/>
  <c r="BS339" i="4"/>
  <c r="BW339" i="4"/>
  <c r="BR339" i="4"/>
  <c r="BS336" i="4"/>
  <c r="BW336" i="4"/>
  <c r="BR336" i="4"/>
  <c r="AE306" i="4"/>
  <c r="BL303" i="4"/>
  <c r="BH213" i="4"/>
  <c r="R201" i="4"/>
  <c r="AH191" i="4"/>
  <c r="J186" i="4"/>
  <c r="F178" i="4"/>
  <c r="V168" i="4"/>
  <c r="AP166" i="4"/>
  <c r="F160" i="4"/>
  <c r="BR128" i="4"/>
  <c r="BW128" i="4"/>
  <c r="BS128" i="4"/>
  <c r="BU124" i="4"/>
  <c r="BX124" i="4"/>
  <c r="BU102" i="4"/>
  <c r="BX102" i="4"/>
  <c r="BT100" i="4"/>
  <c r="BX98" i="4"/>
  <c r="BU98" i="4"/>
  <c r="BU91" i="4"/>
  <c r="BX91" i="4"/>
  <c r="BT89" i="4"/>
  <c r="AY134" i="4"/>
  <c r="AY136" i="4" s="1"/>
  <c r="AY79" i="4"/>
  <c r="S79" i="4"/>
  <c r="AX79" i="4"/>
  <c r="AX70" i="4"/>
  <c r="AX77" i="4"/>
  <c r="AX136" i="4" s="1"/>
  <c r="AP173" i="4"/>
  <c r="AP194" i="4"/>
  <c r="AP163" i="4"/>
  <c r="AP182" i="4"/>
  <c r="AP202" i="4"/>
  <c r="AP62" i="4"/>
  <c r="AP159" i="4"/>
  <c r="AP178" i="4"/>
  <c r="AP199" i="4"/>
  <c r="AL157" i="4"/>
  <c r="AL176" i="4"/>
  <c r="AL196" i="4"/>
  <c r="AL173" i="4"/>
  <c r="AL194" i="4"/>
  <c r="AL65" i="4"/>
  <c r="AL161" i="4"/>
  <c r="AL181" i="4"/>
  <c r="AL201" i="4"/>
  <c r="AH159" i="4"/>
  <c r="AH178" i="4"/>
  <c r="AH199" i="4"/>
  <c r="AH157" i="4"/>
  <c r="AH176" i="4"/>
  <c r="AH196" i="4"/>
  <c r="AH68" i="4"/>
  <c r="AH165" i="4"/>
  <c r="AH185" i="4"/>
  <c r="AH204" i="4"/>
  <c r="AD79" i="4"/>
  <c r="AD70" i="4"/>
  <c r="AD77" i="4"/>
  <c r="AD61" i="4"/>
  <c r="AD185" i="4"/>
  <c r="AD164" i="4"/>
  <c r="AD203" i="4"/>
  <c r="AD59" i="4"/>
  <c r="AD167" i="4"/>
  <c r="AD187" i="4"/>
  <c r="AD206" i="4"/>
  <c r="Z79" i="4"/>
  <c r="BK74" i="4"/>
  <c r="BK185" i="4" s="1"/>
  <c r="Z70" i="4"/>
  <c r="Z77" i="4"/>
  <c r="Z59" i="4"/>
  <c r="Z157" i="4"/>
  <c r="Z61" i="4"/>
  <c r="Z196" i="4"/>
  <c r="Z177" i="4"/>
  <c r="Z169" i="4"/>
  <c r="Z190" i="4"/>
  <c r="Z208" i="4"/>
  <c r="V167" i="4"/>
  <c r="V187" i="4"/>
  <c r="V206" i="4"/>
  <c r="V165" i="4"/>
  <c r="V185" i="4"/>
  <c r="V204" i="4"/>
  <c r="V62" i="4"/>
  <c r="V172" i="4"/>
  <c r="V192" i="4"/>
  <c r="V213" i="4"/>
  <c r="BJ213" i="4" s="1"/>
  <c r="BT213" i="4" s="1"/>
  <c r="R169" i="4"/>
  <c r="R190" i="4"/>
  <c r="R208" i="4"/>
  <c r="R167" i="4"/>
  <c r="R187" i="4"/>
  <c r="R206" i="4"/>
  <c r="R65" i="4"/>
  <c r="R175" i="4"/>
  <c r="R195" i="4"/>
  <c r="BI215" i="4"/>
  <c r="BT215" i="4" s="1"/>
  <c r="N171" i="4"/>
  <c r="N191" i="4"/>
  <c r="N168" i="4"/>
  <c r="N189" i="4"/>
  <c r="N207" i="4"/>
  <c r="N65" i="4"/>
  <c r="N158" i="4"/>
  <c r="N177" i="4"/>
  <c r="N198" i="4"/>
  <c r="J175" i="4"/>
  <c r="J195" i="4"/>
  <c r="J171" i="4"/>
  <c r="J191" i="4"/>
  <c r="J65" i="4"/>
  <c r="J160" i="4"/>
  <c r="J179" i="4"/>
  <c r="J200" i="4"/>
  <c r="F158" i="4"/>
  <c r="F177" i="4"/>
  <c r="F198" i="4"/>
  <c r="F175" i="4"/>
  <c r="F195" i="4"/>
  <c r="F68" i="4"/>
  <c r="F163" i="4"/>
  <c r="F182" i="4"/>
  <c r="F202" i="4"/>
  <c r="BX45" i="4"/>
  <c r="BU45" i="4"/>
  <c r="AH200" i="7"/>
  <c r="P183" i="7"/>
  <c r="AK164" i="7"/>
  <c r="BL203" i="6"/>
  <c r="BG28" i="5"/>
  <c r="BQ346" i="4"/>
  <c r="BX346" i="4" s="1"/>
  <c r="BO303" i="4"/>
  <c r="BV303" i="4" s="1"/>
  <c r="BI293" i="4"/>
  <c r="BI86" i="4"/>
  <c r="BT86" i="4" s="1"/>
  <c r="T136" i="4"/>
  <c r="T216" i="4"/>
  <c r="BG47" i="4"/>
  <c r="I82" i="7"/>
  <c r="I80" i="7" s="1"/>
  <c r="D81" i="7"/>
  <c r="E80" i="7"/>
  <c r="E82" i="7"/>
  <c r="K82" i="7"/>
  <c r="K80" i="7"/>
  <c r="L82" i="7"/>
  <c r="L80" i="7" s="1"/>
  <c r="G82" i="8"/>
  <c r="H80" i="8"/>
  <c r="H82" i="8"/>
  <c r="N82" i="8"/>
  <c r="D81" i="12"/>
  <c r="P205" i="7"/>
  <c r="AO181" i="7"/>
  <c r="Y181" i="7"/>
  <c r="BF108" i="7"/>
  <c r="J158" i="7"/>
  <c r="BW306" i="6"/>
  <c r="BS306" i="6"/>
  <c r="BR306" i="6"/>
  <c r="Q192" i="6"/>
  <c r="M182" i="6"/>
  <c r="BW94" i="5"/>
  <c r="BN134" i="5"/>
  <c r="AM136" i="5"/>
  <c r="AR136" i="5"/>
  <c r="BO77" i="5"/>
  <c r="L136" i="5"/>
  <c r="BZ44" i="5"/>
  <c r="BY44" i="5"/>
  <c r="BU361" i="4"/>
  <c r="BX361" i="4"/>
  <c r="BS356" i="4"/>
  <c r="BW356" i="4"/>
  <c r="BR356" i="4"/>
  <c r="BS331" i="4"/>
  <c r="BW331" i="4"/>
  <c r="BR331" i="4"/>
  <c r="BP306" i="4"/>
  <c r="BX296" i="4"/>
  <c r="BU296" i="4"/>
  <c r="BS286" i="4"/>
  <c r="BK292" i="4"/>
  <c r="BJ292" i="4"/>
  <c r="M182" i="4"/>
  <c r="V178" i="4"/>
  <c r="AP176" i="4"/>
  <c r="AL168" i="4"/>
  <c r="V160" i="4"/>
  <c r="U158" i="4"/>
  <c r="BT145" i="4"/>
  <c r="D133" i="4"/>
  <c r="BW127" i="4"/>
  <c r="BS127" i="4"/>
  <c r="BR127" i="4"/>
  <c r="BX133" i="4"/>
  <c r="BU133" i="4"/>
  <c r="BW121" i="4"/>
  <c r="BS121" i="4"/>
  <c r="BR121" i="4"/>
  <c r="BQ117" i="4"/>
  <c r="BX117" i="4" s="1"/>
  <c r="BV117" i="4"/>
  <c r="BW111" i="4"/>
  <c r="BS111" i="4"/>
  <c r="BR111" i="4"/>
  <c r="BJ98" i="4"/>
  <c r="BT98" i="4" s="1"/>
  <c r="BT91" i="4"/>
  <c r="P79" i="4"/>
  <c r="BW75" i="4"/>
  <c r="BS75" i="4"/>
  <c r="BR75" i="4"/>
  <c r="BN74" i="4"/>
  <c r="BL77" i="4"/>
  <c r="AE136" i="4"/>
  <c r="AE216" i="4"/>
  <c r="O59" i="4"/>
  <c r="AW79" i="4"/>
  <c r="AW70" i="4"/>
  <c r="AW77" i="4"/>
  <c r="AO79" i="4"/>
  <c r="AO70" i="4"/>
  <c r="AO59" i="4"/>
  <c r="AO204" i="4"/>
  <c r="AO77" i="4"/>
  <c r="AO61" i="4"/>
  <c r="AO165" i="4"/>
  <c r="AO190" i="4"/>
  <c r="AO167" i="4"/>
  <c r="AO206" i="4"/>
  <c r="AO164" i="4"/>
  <c r="AO173" i="4"/>
  <c r="AO183" i="4"/>
  <c r="AO194" i="4"/>
  <c r="AO203" i="4"/>
  <c r="AK175" i="4"/>
  <c r="AK68" i="4"/>
  <c r="AK172" i="4"/>
  <c r="AK213" i="4"/>
  <c r="BM213" i="4" s="1"/>
  <c r="AK190" i="4"/>
  <c r="AK159" i="4"/>
  <c r="AK168" i="4"/>
  <c r="AK178" i="4"/>
  <c r="AK189" i="4"/>
  <c r="AK199" i="4"/>
  <c r="AK207" i="4"/>
  <c r="AG158" i="4"/>
  <c r="AG198" i="4"/>
  <c r="AG65" i="4"/>
  <c r="AG165" i="4"/>
  <c r="AG204" i="4"/>
  <c r="AG172" i="4"/>
  <c r="AG213" i="4"/>
  <c r="BL213" i="4" s="1"/>
  <c r="AG164" i="4"/>
  <c r="AG173" i="4"/>
  <c r="AG183" i="4"/>
  <c r="AG194" i="4"/>
  <c r="AG203" i="4"/>
  <c r="AC79" i="4"/>
  <c r="AC70" i="4"/>
  <c r="AC77" i="4"/>
  <c r="AC61" i="4"/>
  <c r="AC182" i="4"/>
  <c r="AC59" i="4"/>
  <c r="AC187" i="4"/>
  <c r="AC165" i="4"/>
  <c r="AC204" i="4"/>
  <c r="AC161" i="4"/>
  <c r="AC171" i="4"/>
  <c r="AC181" i="4"/>
  <c r="AC191" i="4"/>
  <c r="AC201" i="4"/>
  <c r="Y163" i="4"/>
  <c r="Y202" i="4"/>
  <c r="Y65" i="4"/>
  <c r="Y169" i="4"/>
  <c r="Y208" i="4"/>
  <c r="Y187" i="4"/>
  <c r="Y159" i="4"/>
  <c r="Y168" i="4"/>
  <c r="Y178" i="4"/>
  <c r="Y189" i="4"/>
  <c r="Y199" i="4"/>
  <c r="Y207" i="4"/>
  <c r="U195" i="4"/>
  <c r="U62" i="4"/>
  <c r="U192" i="4"/>
  <c r="U169" i="4"/>
  <c r="U208" i="4"/>
  <c r="U164" i="4"/>
  <c r="U173" i="4"/>
  <c r="U183" i="4"/>
  <c r="U194" i="4"/>
  <c r="U203" i="4"/>
  <c r="Q79" i="4"/>
  <c r="Q70" i="4"/>
  <c r="Q200" i="4"/>
  <c r="Q59" i="4"/>
  <c r="Q160" i="4"/>
  <c r="Q77" i="4"/>
  <c r="Q61" i="4"/>
  <c r="Q185" i="4"/>
  <c r="Q192" i="4"/>
  <c r="Q159" i="4"/>
  <c r="Q168" i="4"/>
  <c r="Q178" i="4"/>
  <c r="Q189" i="4"/>
  <c r="Q199" i="4"/>
  <c r="Q207" i="4"/>
  <c r="M160" i="4"/>
  <c r="M200" i="4"/>
  <c r="M65" i="4"/>
  <c r="M158" i="4"/>
  <c r="M198" i="4"/>
  <c r="M175" i="4"/>
  <c r="BH215" i="4"/>
  <c r="M164" i="4"/>
  <c r="M173" i="4"/>
  <c r="M183" i="4"/>
  <c r="M194" i="4"/>
  <c r="M203" i="4"/>
  <c r="BH214" i="4"/>
  <c r="I172" i="4"/>
  <c r="I213" i="4"/>
  <c r="BG213" i="4" s="1"/>
  <c r="I68" i="4"/>
  <c r="I179" i="4"/>
  <c r="I158" i="4"/>
  <c r="I198" i="4"/>
  <c r="I171" i="4"/>
  <c r="I181" i="4"/>
  <c r="I191" i="4"/>
  <c r="I201" i="4"/>
  <c r="BG212" i="4"/>
  <c r="E165" i="4"/>
  <c r="E204" i="4"/>
  <c r="E65" i="4"/>
  <c r="E163" i="4"/>
  <c r="E202" i="4"/>
  <c r="E169" i="4"/>
  <c r="E208" i="4"/>
  <c r="E164" i="4"/>
  <c r="E173" i="4"/>
  <c r="E183" i="4"/>
  <c r="E194" i="4"/>
  <c r="E203" i="4"/>
  <c r="BF214" i="4"/>
  <c r="D214" i="4"/>
  <c r="BW55" i="4"/>
  <c r="BS55" i="4"/>
  <c r="BR55" i="4"/>
  <c r="BU37" i="4"/>
  <c r="BX37" i="4"/>
  <c r="H196" i="7"/>
  <c r="AP169" i="7"/>
  <c r="BZ46" i="5"/>
  <c r="BY46" i="5"/>
  <c r="BS27" i="5"/>
  <c r="BV343" i="4"/>
  <c r="BX325" i="4"/>
  <c r="BU325" i="4"/>
  <c r="BO15" i="4"/>
  <c r="BV15" i="4" s="1"/>
  <c r="AR27" i="4"/>
  <c r="AH208" i="7"/>
  <c r="AE187" i="7"/>
  <c r="J182" i="7"/>
  <c r="H173" i="7"/>
  <c r="AC134" i="7"/>
  <c r="AO187" i="6"/>
  <c r="Y187" i="6"/>
  <c r="BZ106" i="5"/>
  <c r="BY106" i="5"/>
  <c r="BS98" i="5"/>
  <c r="BW98" i="5"/>
  <c r="BR98" i="5"/>
  <c r="BZ84" i="5"/>
  <c r="BY84" i="5"/>
  <c r="AB136" i="5"/>
  <c r="BQ79" i="5"/>
  <c r="BQ70" i="5"/>
  <c r="BP77" i="5"/>
  <c r="AV136" i="5"/>
  <c r="AN136" i="5"/>
  <c r="BN77" i="5"/>
  <c r="P136" i="5"/>
  <c r="BN27" i="5"/>
  <c r="BZ21" i="5"/>
  <c r="BY21" i="5"/>
  <c r="BV325" i="4"/>
  <c r="BQ323" i="4"/>
  <c r="BW298" i="4"/>
  <c r="BS298" i="4"/>
  <c r="BR298" i="4"/>
  <c r="BX290" i="4"/>
  <c r="BX285" i="4"/>
  <c r="BU285" i="4"/>
  <c r="N204" i="4"/>
  <c r="AD195" i="4"/>
  <c r="Z187" i="4"/>
  <c r="Q169" i="4"/>
  <c r="J158" i="4"/>
  <c r="BW145" i="4"/>
  <c r="BS145" i="4"/>
  <c r="BR145" i="4"/>
  <c r="BX127" i="4"/>
  <c r="BU127" i="4"/>
  <c r="BT123" i="4"/>
  <c r="BU111" i="4"/>
  <c r="BX111" i="4"/>
  <c r="BX101" i="4"/>
  <c r="BU97" i="4"/>
  <c r="BX97" i="4"/>
  <c r="BT84" i="4"/>
  <c r="BD134" i="4"/>
  <c r="BD136" i="4" s="1"/>
  <c r="AN134" i="4"/>
  <c r="AN136" i="4" s="1"/>
  <c r="X134" i="4"/>
  <c r="X136" i="4" s="1"/>
  <c r="AJ79" i="4"/>
  <c r="AI59" i="4"/>
  <c r="S136" i="4"/>
  <c r="BJ207" i="4"/>
  <c r="BJ205" i="4"/>
  <c r="BJ203" i="4"/>
  <c r="BJ201" i="4"/>
  <c r="BJ199" i="4"/>
  <c r="BJ196" i="4"/>
  <c r="BJ194" i="4"/>
  <c r="BJ191" i="4"/>
  <c r="BJ189" i="4"/>
  <c r="BJ186" i="4"/>
  <c r="BJ183" i="4"/>
  <c r="BJ181" i="4"/>
  <c r="BJ178" i="4"/>
  <c r="BJ176" i="4"/>
  <c r="BJ173" i="4"/>
  <c r="BJ171" i="4"/>
  <c r="BJ168" i="4"/>
  <c r="BJ166" i="4"/>
  <c r="BJ164" i="4"/>
  <c r="BJ161" i="4"/>
  <c r="BJ159" i="4"/>
  <c r="BJ157" i="4"/>
  <c r="BJ204" i="4"/>
  <c r="BJ195" i="4"/>
  <c r="BJ185" i="4"/>
  <c r="BJ175" i="4"/>
  <c r="BJ165" i="4"/>
  <c r="BJ206" i="4"/>
  <c r="BJ198" i="4"/>
  <c r="BJ187" i="4"/>
  <c r="BJ177" i="4"/>
  <c r="BJ167" i="4"/>
  <c r="BJ158" i="4"/>
  <c r="BJ68" i="4"/>
  <c r="BJ65" i="4"/>
  <c r="BJ62" i="4"/>
  <c r="BJ60" i="4"/>
  <c r="BJ208" i="4"/>
  <c r="BJ200" i="4"/>
  <c r="BJ190" i="4"/>
  <c r="BJ179" i="4"/>
  <c r="BJ169" i="4"/>
  <c r="BJ160" i="4"/>
  <c r="BJ182" i="4"/>
  <c r="BJ192" i="4"/>
  <c r="BJ61" i="4"/>
  <c r="BJ53" i="4"/>
  <c r="BJ202" i="4"/>
  <c r="BJ172" i="4"/>
  <c r="BJ59" i="4"/>
  <c r="BJ163" i="4"/>
  <c r="AA216" i="4"/>
  <c r="BX56" i="4"/>
  <c r="BU56" i="4"/>
  <c r="BM47" i="4"/>
  <c r="BU47" i="4" s="1"/>
  <c r="BV45" i="4"/>
  <c r="BW43" i="4"/>
  <c r="BS43" i="4"/>
  <c r="BR43" i="4"/>
  <c r="BS30" i="4"/>
  <c r="BR30" i="4"/>
  <c r="BW30" i="4"/>
  <c r="BX7" i="4"/>
  <c r="BU7" i="4"/>
  <c r="X183" i="7"/>
  <c r="BT89" i="7"/>
  <c r="BZ107" i="4"/>
  <c r="BY107" i="4"/>
  <c r="AB136" i="4"/>
  <c r="BK160" i="4"/>
  <c r="BW51" i="4"/>
  <c r="BS51" i="4"/>
  <c r="BR51" i="4"/>
  <c r="AC192" i="4"/>
  <c r="M202" i="4"/>
  <c r="W53" i="4"/>
  <c r="W28" i="4"/>
  <c r="G53" i="4"/>
  <c r="G28" i="4"/>
  <c r="L53" i="4"/>
  <c r="L28" i="4"/>
  <c r="AL53" i="4"/>
  <c r="AL28" i="4"/>
  <c r="J53" i="4"/>
  <c r="J28" i="4"/>
  <c r="AH201" i="4"/>
  <c r="BZ38" i="4"/>
  <c r="BY38" i="4"/>
  <c r="BI27" i="5"/>
  <c r="BT27" i="5" s="1"/>
  <c r="BV284" i="4"/>
  <c r="BY42" i="4"/>
  <c r="BZ42" i="4"/>
  <c r="BY23" i="4"/>
  <c r="BZ23" i="4"/>
  <c r="BZ19" i="4"/>
  <c r="BY19" i="4"/>
  <c r="BY16" i="4"/>
  <c r="BZ16" i="4"/>
  <c r="AC53" i="4"/>
  <c r="AC28" i="4"/>
  <c r="BG27" i="4"/>
  <c r="BG53" i="4" s="1"/>
  <c r="I53" i="4"/>
  <c r="I28" i="4"/>
  <c r="BG28" i="4" s="1"/>
  <c r="D27" i="4"/>
  <c r="D59" i="4" s="1"/>
  <c r="E53" i="4"/>
  <c r="BF27" i="4"/>
  <c r="BF59" i="4" s="1"/>
  <c r="E28" i="4"/>
  <c r="N203" i="4"/>
  <c r="AB53" i="4"/>
  <c r="AB28" i="4"/>
  <c r="BJ52" i="13"/>
  <c r="BU52" i="13" s="1"/>
  <c r="AR97" i="13"/>
  <c r="AB97" i="13"/>
  <c r="L97" i="13"/>
  <c r="AT97" i="13"/>
  <c r="Y97" i="13"/>
  <c r="BC97" i="13"/>
  <c r="AH97" i="13"/>
  <c r="M97" i="13"/>
  <c r="Z97" i="13"/>
  <c r="AG97" i="13"/>
  <c r="Q97" i="13"/>
  <c r="AW97" i="13"/>
  <c r="AP97" i="13"/>
  <c r="AT56" i="13"/>
  <c r="AR56" i="13"/>
  <c r="BE137" i="13"/>
  <c r="AO137" i="13"/>
  <c r="Y137" i="13"/>
  <c r="I137" i="13"/>
  <c r="AI137" i="13"/>
  <c r="N137" i="13"/>
  <c r="AR137" i="13"/>
  <c r="W137" i="13"/>
  <c r="AZ137" i="13"/>
  <c r="J137" i="13"/>
  <c r="P137" i="13"/>
  <c r="AJ137" i="13"/>
  <c r="Z137" i="13"/>
  <c r="AZ120" i="13"/>
  <c r="AJ120" i="13"/>
  <c r="T120" i="13"/>
  <c r="BE120" i="13"/>
  <c r="AI120" i="13"/>
  <c r="N120" i="13"/>
  <c r="AS120" i="13"/>
  <c r="W120" i="13"/>
  <c r="AU120" i="13"/>
  <c r="BB120" i="13"/>
  <c r="K120" i="13"/>
  <c r="AW120" i="13"/>
  <c r="U120" i="13"/>
  <c r="AY84" i="13"/>
  <c r="BD84" i="13"/>
  <c r="AI84" i="13"/>
  <c r="S84" i="13"/>
  <c r="BB84" i="13"/>
  <c r="AH84" i="13"/>
  <c r="R84" i="13"/>
  <c r="AZ84" i="13"/>
  <c r="P84" i="13"/>
  <c r="AC84" i="13"/>
  <c r="AB84" i="13"/>
  <c r="I84" i="13"/>
  <c r="Q84" i="13"/>
  <c r="AY68" i="13"/>
  <c r="AI68" i="13"/>
  <c r="S68" i="13"/>
  <c r="BB68" i="13"/>
  <c r="AL68" i="13"/>
  <c r="V68" i="13"/>
  <c r="F68" i="13"/>
  <c r="AF68" i="13"/>
  <c r="BA68" i="13"/>
  <c r="U68" i="13"/>
  <c r="L68" i="13"/>
  <c r="I68" i="13"/>
  <c r="Q68" i="13"/>
  <c r="AY149" i="13"/>
  <c r="AI149" i="13"/>
  <c r="S149" i="13"/>
  <c r="BB149" i="13"/>
  <c r="AL149" i="13"/>
  <c r="V149" i="13"/>
  <c r="F149" i="13"/>
  <c r="AF149" i="13"/>
  <c r="BA149" i="13"/>
  <c r="U149" i="13"/>
  <c r="Q149" i="13"/>
  <c r="AZ149" i="13"/>
  <c r="BE149" i="13"/>
  <c r="AZ147" i="13"/>
  <c r="AJ147" i="13"/>
  <c r="T147" i="13"/>
  <c r="BC147" i="13"/>
  <c r="AM147" i="13"/>
  <c r="W147" i="13"/>
  <c r="G147" i="13"/>
  <c r="AC147" i="13"/>
  <c r="AP147" i="13"/>
  <c r="J147" i="13"/>
  <c r="F147" i="13"/>
  <c r="AO147" i="13"/>
  <c r="BE147" i="13"/>
  <c r="AY142" i="13"/>
  <c r="AI142" i="13"/>
  <c r="S142" i="13"/>
  <c r="BB142" i="13"/>
  <c r="AL142" i="13"/>
  <c r="V142" i="13"/>
  <c r="F142" i="13"/>
  <c r="AB142" i="13"/>
  <c r="AW142" i="13"/>
  <c r="Q142" i="13"/>
  <c r="M142" i="13"/>
  <c r="H142" i="13"/>
  <c r="AV142" i="13"/>
  <c r="AY135" i="13"/>
  <c r="AI135" i="13"/>
  <c r="S135" i="13"/>
  <c r="BE135" i="13"/>
  <c r="AJ135" i="13"/>
  <c r="N135" i="13"/>
  <c r="AS135" i="13"/>
  <c r="X135" i="13"/>
  <c r="BA135" i="13"/>
  <c r="J135" i="13"/>
  <c r="Q135" i="13"/>
  <c r="AV135" i="13"/>
  <c r="AG135" i="13"/>
  <c r="AY131" i="13"/>
  <c r="AI131" i="13"/>
  <c r="S131" i="13"/>
  <c r="BA131" i="13"/>
  <c r="AF131" i="13"/>
  <c r="J131" i="13"/>
  <c r="AO131" i="13"/>
  <c r="T131" i="13"/>
  <c r="AR131" i="13"/>
  <c r="AX131" i="13"/>
  <c r="H131" i="13"/>
  <c r="F131" i="13"/>
  <c r="X131" i="13"/>
  <c r="AY127" i="13"/>
  <c r="AI127" i="13"/>
  <c r="S127" i="13"/>
  <c r="BB127" i="13"/>
  <c r="AG127" i="13"/>
  <c r="L127" i="13"/>
  <c r="AP127" i="13"/>
  <c r="U127" i="13"/>
  <c r="AS127" i="13"/>
  <c r="AZ127" i="13"/>
  <c r="I127" i="13"/>
  <c r="R127" i="13"/>
  <c r="AX127" i="13"/>
  <c r="AR106" i="13"/>
  <c r="BC55" i="13"/>
  <c r="AT145" i="13"/>
  <c r="AD145" i="13"/>
  <c r="N145" i="13"/>
  <c r="BA145" i="13"/>
  <c r="AK145" i="13"/>
  <c r="U145" i="13"/>
  <c r="AY145" i="13"/>
  <c r="S145" i="13"/>
  <c r="AN145" i="13"/>
  <c r="H145" i="13"/>
  <c r="BC145" i="13"/>
  <c r="AE145" i="13"/>
  <c r="O145" i="13"/>
  <c r="AU72" i="13"/>
  <c r="AE72" i="13"/>
  <c r="O72" i="13"/>
  <c r="AX72" i="13"/>
  <c r="AH72" i="13"/>
  <c r="R72" i="13"/>
  <c r="AZ72" i="13"/>
  <c r="T72" i="13"/>
  <c r="AO72" i="13"/>
  <c r="I72" i="13"/>
  <c r="AS72" i="13"/>
  <c r="AN72" i="13"/>
  <c r="AK72" i="13"/>
  <c r="AU146" i="13"/>
  <c r="AE146" i="13"/>
  <c r="O146" i="13"/>
  <c r="AX146" i="13"/>
  <c r="AH146" i="13"/>
  <c r="R146" i="13"/>
  <c r="BD146" i="13"/>
  <c r="X146" i="13"/>
  <c r="AS146" i="13"/>
  <c r="M146" i="13"/>
  <c r="AR146" i="13"/>
  <c r="T146" i="13"/>
  <c r="BE146" i="13"/>
  <c r="AV143" i="13"/>
  <c r="AF143" i="13"/>
  <c r="P143" i="13"/>
  <c r="AY143" i="13"/>
  <c r="AI143" i="13"/>
  <c r="S143" i="13"/>
  <c r="BE143" i="13"/>
  <c r="Y143" i="13"/>
  <c r="AT143" i="13"/>
  <c r="N143" i="13"/>
  <c r="R143" i="13"/>
  <c r="BA143" i="13"/>
  <c r="AK143" i="13"/>
  <c r="AU138" i="13"/>
  <c r="AE138" i="13"/>
  <c r="O138" i="13"/>
  <c r="AX138" i="13"/>
  <c r="AH138" i="13"/>
  <c r="R138" i="13"/>
  <c r="BD138" i="13"/>
  <c r="X138" i="13"/>
  <c r="AS138" i="13"/>
  <c r="M138" i="13"/>
  <c r="I138" i="13"/>
  <c r="AB138" i="13"/>
  <c r="L138" i="13"/>
  <c r="AU107" i="13"/>
  <c r="AX107" i="13"/>
  <c r="AV107" i="13"/>
  <c r="AT107" i="13"/>
  <c r="AV136" i="13"/>
  <c r="AF136" i="13"/>
  <c r="P136" i="13"/>
  <c r="AY136" i="13"/>
  <c r="AD136" i="13"/>
  <c r="I136" i="13"/>
  <c r="AM136" i="13"/>
  <c r="R136" i="13"/>
  <c r="AP136" i="13"/>
  <c r="AW136" i="13"/>
  <c r="F136" i="13"/>
  <c r="Z136" i="13"/>
  <c r="AQ136" i="13"/>
  <c r="AT99" i="13"/>
  <c r="AD99" i="13"/>
  <c r="N99" i="13"/>
  <c r="AY99" i="13"/>
  <c r="AC99" i="13"/>
  <c r="H99" i="13"/>
  <c r="AM99" i="13"/>
  <c r="Q99" i="13"/>
  <c r="AU99" i="13"/>
  <c r="BA99" i="13"/>
  <c r="K99" i="13"/>
  <c r="AE99" i="13"/>
  <c r="AO99" i="13"/>
  <c r="AU80" i="13"/>
  <c r="AE80" i="13"/>
  <c r="O80" i="13"/>
  <c r="AX80" i="13"/>
  <c r="AH80" i="13"/>
  <c r="R80" i="13"/>
  <c r="AZ80" i="13"/>
  <c r="T80" i="13"/>
  <c r="AO80" i="13"/>
  <c r="I80" i="13"/>
  <c r="AS80" i="13"/>
  <c r="AN80" i="13"/>
  <c r="U80" i="13"/>
  <c r="AU64" i="13"/>
  <c r="AE64" i="13"/>
  <c r="O64" i="13"/>
  <c r="AX64" i="13"/>
  <c r="AH64" i="13"/>
  <c r="R64" i="13"/>
  <c r="AZ64" i="13"/>
  <c r="T64" i="13"/>
  <c r="AO64" i="13"/>
  <c r="I64" i="13"/>
  <c r="AS64" i="13"/>
  <c r="AN64" i="13"/>
  <c r="U64" i="13"/>
  <c r="AU92" i="13"/>
  <c r="AE92" i="13"/>
  <c r="O92" i="13"/>
  <c r="AV92" i="13"/>
  <c r="Z92" i="13"/>
  <c r="BE92" i="13"/>
  <c r="AJ92" i="13"/>
  <c r="N92" i="13"/>
  <c r="AB92" i="13"/>
  <c r="AS92" i="13"/>
  <c r="AX92" i="13"/>
  <c r="V92" i="13"/>
  <c r="AG92" i="13"/>
  <c r="AU88" i="13"/>
  <c r="AE88" i="13"/>
  <c r="O88" i="13"/>
  <c r="AW88" i="13"/>
  <c r="AB88" i="13"/>
  <c r="F88" i="13"/>
  <c r="AK88" i="13"/>
  <c r="P88" i="13"/>
  <c r="AC88" i="13"/>
  <c r="AT88" i="13"/>
  <c r="AS88" i="13"/>
  <c r="BD88" i="13"/>
  <c r="AD88" i="13"/>
  <c r="AM55" i="13"/>
  <c r="BE55" i="13"/>
  <c r="H10" i="2"/>
  <c r="BA121" i="13"/>
  <c r="AK121" i="13"/>
  <c r="U121" i="13"/>
  <c r="BD121" i="13"/>
  <c r="AI121" i="13"/>
  <c r="N121" i="13"/>
  <c r="AR121" i="13"/>
  <c r="W121" i="13"/>
  <c r="AU121" i="13"/>
  <c r="BB121" i="13"/>
  <c r="K121" i="13"/>
  <c r="P121" i="13"/>
  <c r="AV121" i="13"/>
  <c r="AY96" i="13"/>
  <c r="AI96" i="13"/>
  <c r="S96" i="13"/>
  <c r="BE96" i="13"/>
  <c r="AJ96" i="13"/>
  <c r="N96" i="13"/>
  <c r="AS96" i="13"/>
  <c r="X96" i="13"/>
  <c r="AV96" i="13"/>
  <c r="BB96" i="13"/>
  <c r="L96" i="13"/>
  <c r="AP96" i="13"/>
  <c r="J96" i="13"/>
  <c r="AY123" i="13"/>
  <c r="AI123" i="13"/>
  <c r="S123" i="13"/>
  <c r="BD123" i="13"/>
  <c r="AH123" i="13"/>
  <c r="M123" i="13"/>
  <c r="AR123" i="13"/>
  <c r="V123" i="13"/>
  <c r="BE123" i="13"/>
  <c r="N123" i="13"/>
  <c r="U123" i="13"/>
  <c r="AK123" i="13"/>
  <c r="I123" i="13"/>
  <c r="AY115" i="13"/>
  <c r="AI115" i="13"/>
  <c r="S115" i="13"/>
  <c r="BA115" i="13"/>
  <c r="AF115" i="13"/>
  <c r="J115" i="13"/>
  <c r="AO115" i="13"/>
  <c r="T115" i="13"/>
  <c r="AL115" i="13"/>
  <c r="BD115" i="13"/>
  <c r="M115" i="13"/>
  <c r="R115" i="13"/>
  <c r="H115" i="13"/>
  <c r="AZ81" i="13"/>
  <c r="AJ81" i="13"/>
  <c r="T81" i="13"/>
  <c r="BC81" i="13"/>
  <c r="AM81" i="13"/>
  <c r="W81" i="13"/>
  <c r="G81" i="13"/>
  <c r="AG81" i="13"/>
  <c r="BB81" i="13"/>
  <c r="V81" i="13"/>
  <c r="AK81" i="13"/>
  <c r="R81" i="13"/>
  <c r="Z81" i="13"/>
  <c r="AZ105" i="13"/>
  <c r="T55" i="13"/>
  <c r="AX122" i="13"/>
  <c r="AH122" i="13"/>
  <c r="R122" i="13"/>
  <c r="BD122" i="13"/>
  <c r="AI122" i="13"/>
  <c r="M122" i="13"/>
  <c r="AR122" i="13"/>
  <c r="W122" i="13"/>
  <c r="BE122" i="13"/>
  <c r="O122" i="13"/>
  <c r="U122" i="13"/>
  <c r="I122" i="13"/>
  <c r="T122" i="13"/>
  <c r="BA98" i="13"/>
  <c r="AK98" i="13"/>
  <c r="U98" i="13"/>
  <c r="BD98" i="13"/>
  <c r="AI98" i="13"/>
  <c r="N98" i="13"/>
  <c r="AR98" i="13"/>
  <c r="W98" i="13"/>
  <c r="AU98" i="13"/>
  <c r="BB98" i="13"/>
  <c r="K98" i="13"/>
  <c r="AP98" i="13"/>
  <c r="AE98" i="13"/>
  <c r="AY76" i="13"/>
  <c r="AI76" i="13"/>
  <c r="S76" i="13"/>
  <c r="BB76" i="13"/>
  <c r="AL76" i="13"/>
  <c r="V76" i="13"/>
  <c r="F76" i="13"/>
  <c r="AF76" i="13"/>
  <c r="BA76" i="13"/>
  <c r="U76" i="13"/>
  <c r="L76" i="13"/>
  <c r="I76" i="13"/>
  <c r="AW76" i="13"/>
  <c r="AY60" i="13"/>
  <c r="AI60" i="13"/>
  <c r="S60" i="13"/>
  <c r="BB60" i="13"/>
  <c r="AL60" i="13"/>
  <c r="V60" i="13"/>
  <c r="F60" i="13"/>
  <c r="AF60" i="13"/>
  <c r="BA60" i="13"/>
  <c r="U60" i="13"/>
  <c r="L60" i="13"/>
  <c r="I60" i="13"/>
  <c r="AW60" i="13"/>
  <c r="AY100" i="13"/>
  <c r="AI100" i="13"/>
  <c r="S100" i="13"/>
  <c r="BD100" i="13"/>
  <c r="AH100" i="13"/>
  <c r="M100" i="13"/>
  <c r="AR100" i="13"/>
  <c r="V100" i="13"/>
  <c r="BE100" i="13"/>
  <c r="N100" i="13"/>
  <c r="U100" i="13"/>
  <c r="AO100" i="13"/>
  <c r="AZ100" i="13"/>
  <c r="AZ139" i="13"/>
  <c r="AJ139" i="13"/>
  <c r="T139" i="13"/>
  <c r="BC139" i="13"/>
  <c r="AM139" i="13"/>
  <c r="W139" i="13"/>
  <c r="G139" i="13"/>
  <c r="AC139" i="13"/>
  <c r="AP139" i="13"/>
  <c r="J139" i="13"/>
  <c r="BE139" i="13"/>
  <c r="AW139" i="13"/>
  <c r="V139" i="13"/>
  <c r="AY119" i="13"/>
  <c r="AI119" i="13"/>
  <c r="S119" i="13"/>
  <c r="BE119" i="13"/>
  <c r="AJ119" i="13"/>
  <c r="N119" i="13"/>
  <c r="AS119" i="13"/>
  <c r="X119" i="13"/>
  <c r="AV119" i="13"/>
  <c r="BB119" i="13"/>
  <c r="L119" i="13"/>
  <c r="Q119" i="13"/>
  <c r="AW119" i="13"/>
  <c r="AY111" i="13"/>
  <c r="AI111" i="13"/>
  <c r="S111" i="13"/>
  <c r="BB111" i="13"/>
  <c r="AG111" i="13"/>
  <c r="L111" i="13"/>
  <c r="AP111" i="13"/>
  <c r="U111" i="13"/>
  <c r="AN111" i="13"/>
  <c r="BE111" i="13"/>
  <c r="N111" i="13"/>
  <c r="AH111" i="13"/>
  <c r="I111" i="13"/>
  <c r="AX118" i="13"/>
  <c r="AH118" i="13"/>
  <c r="R118" i="13"/>
  <c r="BE118" i="13"/>
  <c r="AJ118" i="13"/>
  <c r="O118" i="13"/>
  <c r="AS118" i="13"/>
  <c r="X118" i="13"/>
  <c r="AV118" i="13"/>
  <c r="BC118" i="13"/>
  <c r="L118" i="13"/>
  <c r="AW118" i="13"/>
  <c r="U118" i="13"/>
  <c r="AZ57" i="13"/>
  <c r="BC57" i="13"/>
  <c r="AM57" i="13"/>
  <c r="AG57" i="13"/>
  <c r="BB57" i="13"/>
  <c r="V57" i="13"/>
  <c r="AH57" i="13"/>
  <c r="BA57" i="13"/>
  <c r="AS58" i="13"/>
  <c r="AC58" i="13"/>
  <c r="M58" i="13"/>
  <c r="AV58" i="13"/>
  <c r="AF58" i="13"/>
  <c r="P58" i="13"/>
  <c r="AT58" i="13"/>
  <c r="N58" i="13"/>
  <c r="AI58" i="13"/>
  <c r="BC58" i="13"/>
  <c r="AX58" i="13"/>
  <c r="AE58" i="13"/>
  <c r="AP58" i="13"/>
  <c r="AE55" i="13"/>
  <c r="S55" i="13"/>
  <c r="H57" i="2"/>
  <c r="BD97" i="13"/>
  <c r="AN97" i="13"/>
  <c r="X97" i="13"/>
  <c r="H97" i="13"/>
  <c r="AO97" i="13"/>
  <c r="S97" i="13"/>
  <c r="AX97" i="13"/>
  <c r="AC97" i="13"/>
  <c r="G97" i="13"/>
  <c r="O97" i="13"/>
  <c r="V97" i="13"/>
  <c r="BA97" i="13"/>
  <c r="AA97" i="13"/>
  <c r="BC56" i="13"/>
  <c r="AM56" i="13"/>
  <c r="AJ56" i="13"/>
  <c r="BE56" i="13"/>
  <c r="BA137" i="13"/>
  <c r="AK137" i="13"/>
  <c r="U137" i="13"/>
  <c r="AY137" i="13"/>
  <c r="AD137" i="13"/>
  <c r="H137" i="13"/>
  <c r="AM137" i="13"/>
  <c r="R137" i="13"/>
  <c r="AP137" i="13"/>
  <c r="AV137" i="13"/>
  <c r="F137" i="13"/>
  <c r="O137" i="13"/>
  <c r="BC137" i="13"/>
  <c r="AV120" i="13"/>
  <c r="AF120" i="13"/>
  <c r="P120" i="13"/>
  <c r="AY120" i="13"/>
  <c r="AD120" i="13"/>
  <c r="I120" i="13"/>
  <c r="AM120" i="13"/>
  <c r="R120" i="13"/>
  <c r="AK120" i="13"/>
  <c r="AQ120" i="13"/>
  <c r="BA120" i="13"/>
  <c r="AA120" i="13"/>
  <c r="AL120" i="13"/>
  <c r="AU84" i="13"/>
  <c r="AX84" i="13"/>
  <c r="AE84" i="13"/>
  <c r="O84" i="13"/>
  <c r="AW84" i="13"/>
  <c r="AD84" i="13"/>
  <c r="N84" i="13"/>
  <c r="AO84" i="13"/>
  <c r="H84" i="13"/>
  <c r="U84" i="13"/>
  <c r="L84" i="13"/>
  <c r="BE84" i="13"/>
  <c r="BA84" i="13"/>
  <c r="AU68" i="13"/>
  <c r="AE68" i="13"/>
  <c r="O68" i="13"/>
  <c r="AX68" i="13"/>
  <c r="AH68" i="13"/>
  <c r="R68" i="13"/>
  <c r="BD68" i="13"/>
  <c r="X68" i="13"/>
  <c r="AS68" i="13"/>
  <c r="M68" i="13"/>
  <c r="BE68" i="13"/>
  <c r="AZ68" i="13"/>
  <c r="AW68" i="13"/>
  <c r="AU149" i="13"/>
  <c r="AE149" i="13"/>
  <c r="O149" i="13"/>
  <c r="AX149" i="13"/>
  <c r="AH149" i="13"/>
  <c r="R149" i="13"/>
  <c r="BD149" i="13"/>
  <c r="X149" i="13"/>
  <c r="AS149" i="13"/>
  <c r="M149" i="13"/>
  <c r="AR149" i="13"/>
  <c r="T149" i="13"/>
  <c r="AJ149" i="13"/>
  <c r="AV147" i="13"/>
  <c r="AF147" i="13"/>
  <c r="P147" i="13"/>
  <c r="AY147" i="13"/>
  <c r="AI147" i="13"/>
  <c r="S147" i="13"/>
  <c r="BA147" i="13"/>
  <c r="U147" i="13"/>
  <c r="AH147" i="13"/>
  <c r="BB147" i="13"/>
  <c r="AW147" i="13"/>
  <c r="I147" i="13"/>
  <c r="AT147" i="13"/>
  <c r="AU142" i="13"/>
  <c r="AE142" i="13"/>
  <c r="O142" i="13"/>
  <c r="AX142" i="13"/>
  <c r="AH142" i="13"/>
  <c r="R142" i="13"/>
  <c r="AZ142" i="13"/>
  <c r="T142" i="13"/>
  <c r="AO142" i="13"/>
  <c r="I142" i="13"/>
  <c r="BD142" i="13"/>
  <c r="AF142" i="13"/>
  <c r="AK142" i="13"/>
  <c r="AU135" i="13"/>
  <c r="AE135" i="13"/>
  <c r="O135" i="13"/>
  <c r="AZ135" i="13"/>
  <c r="AD135" i="13"/>
  <c r="I135" i="13"/>
  <c r="AN135" i="13"/>
  <c r="R135" i="13"/>
  <c r="AP135" i="13"/>
  <c r="AW135" i="13"/>
  <c r="F135" i="13"/>
  <c r="V135" i="13"/>
  <c r="BB135" i="13"/>
  <c r="AU131" i="13"/>
  <c r="AE131" i="13"/>
  <c r="O131" i="13"/>
  <c r="AV131" i="13"/>
  <c r="Z131" i="13"/>
  <c r="BE131" i="13"/>
  <c r="AJ131" i="13"/>
  <c r="N131" i="13"/>
  <c r="AG131" i="13"/>
  <c r="AN131" i="13"/>
  <c r="AL131" i="13"/>
  <c r="BD131" i="13"/>
  <c r="M131" i="13"/>
  <c r="AU127" i="13"/>
  <c r="AE127" i="13"/>
  <c r="O127" i="13"/>
  <c r="AW127" i="13"/>
  <c r="AB127" i="13"/>
  <c r="F127" i="13"/>
  <c r="AK127" i="13"/>
  <c r="P127" i="13"/>
  <c r="AH127" i="13"/>
  <c r="AO127" i="13"/>
  <c r="AT127" i="13"/>
  <c r="BE127" i="13"/>
  <c r="AC127" i="13"/>
  <c r="AY106" i="13"/>
  <c r="AZ106" i="13"/>
  <c r="AX55" i="13"/>
  <c r="AP145" i="13"/>
  <c r="Z145" i="13"/>
  <c r="J145" i="13"/>
  <c r="AW145" i="13"/>
  <c r="AG145" i="13"/>
  <c r="Q145" i="13"/>
  <c r="AQ145" i="13"/>
  <c r="K145" i="13"/>
  <c r="AF145" i="13"/>
  <c r="AR145" i="13"/>
  <c r="AM145" i="13"/>
  <c r="AZ145" i="13"/>
  <c r="AU145" i="13"/>
  <c r="AQ72" i="13"/>
  <c r="AA72" i="13"/>
  <c r="K72" i="13"/>
  <c r="AT72" i="13"/>
  <c r="AD72" i="13"/>
  <c r="N72" i="13"/>
  <c r="AR72" i="13"/>
  <c r="L72" i="13"/>
  <c r="AG72" i="13"/>
  <c r="AV72" i="13"/>
  <c r="AC72" i="13"/>
  <c r="X72" i="13"/>
  <c r="U72" i="13"/>
  <c r="AQ146" i="13"/>
  <c r="AA146" i="13"/>
  <c r="K146" i="13"/>
  <c r="AT146" i="13"/>
  <c r="AD146" i="13"/>
  <c r="N146" i="13"/>
  <c r="AV146" i="13"/>
  <c r="P146" i="13"/>
  <c r="AK146" i="13"/>
  <c r="AW146" i="13"/>
  <c r="AB146" i="13"/>
  <c r="AO146" i="13"/>
  <c r="AJ146" i="13"/>
  <c r="AR143" i="13"/>
  <c r="AB143" i="13"/>
  <c r="L143" i="13"/>
  <c r="AU143" i="13"/>
  <c r="AE143" i="13"/>
  <c r="O143" i="13"/>
  <c r="AW143" i="13"/>
  <c r="Q143" i="13"/>
  <c r="AL143" i="13"/>
  <c r="F143" i="13"/>
  <c r="AS143" i="13"/>
  <c r="U143" i="13"/>
  <c r="Z143" i="13"/>
  <c r="AQ138" i="13"/>
  <c r="AA138" i="13"/>
  <c r="K138" i="13"/>
  <c r="AT138" i="13"/>
  <c r="AD138" i="13"/>
  <c r="N138" i="13"/>
  <c r="AV138" i="13"/>
  <c r="P138" i="13"/>
  <c r="AK138" i="13"/>
  <c r="BE138" i="13"/>
  <c r="AZ138" i="13"/>
  <c r="AW138" i="13"/>
  <c r="AR138" i="13"/>
  <c r="AS107" i="13"/>
  <c r="BB107" i="13"/>
  <c r="BA107" i="13"/>
  <c r="AT55" i="13"/>
  <c r="AR136" i="13"/>
  <c r="AB136" i="13"/>
  <c r="L136" i="13"/>
  <c r="AT136" i="13"/>
  <c r="Y136" i="13"/>
  <c r="BC136" i="13"/>
  <c r="AH136" i="13"/>
  <c r="M136" i="13"/>
  <c r="AE136" i="13"/>
  <c r="AL136" i="13"/>
  <c r="BB136" i="13"/>
  <c r="AK136" i="13"/>
  <c r="K136" i="13"/>
  <c r="AP99" i="13"/>
  <c r="Z99" i="13"/>
  <c r="J99" i="13"/>
  <c r="AS99" i="13"/>
  <c r="X99" i="13"/>
  <c r="BC99" i="13"/>
  <c r="AG99" i="13"/>
  <c r="L99" i="13"/>
  <c r="AJ99" i="13"/>
  <c r="AQ99" i="13"/>
  <c r="AK99" i="13"/>
  <c r="I99" i="13"/>
  <c r="T99" i="13"/>
  <c r="AQ80" i="13"/>
  <c r="AA80" i="13"/>
  <c r="K80" i="13"/>
  <c r="AT80" i="13"/>
  <c r="AD80" i="13"/>
  <c r="N80" i="13"/>
  <c r="AR80" i="13"/>
  <c r="L80" i="13"/>
  <c r="AG80" i="13"/>
  <c r="AV80" i="13"/>
  <c r="AC80" i="13"/>
  <c r="X80" i="13"/>
  <c r="BA80" i="13"/>
  <c r="AQ64" i="13"/>
  <c r="AA64" i="13"/>
  <c r="K64" i="13"/>
  <c r="AT64" i="13"/>
  <c r="AD64" i="13"/>
  <c r="N64" i="13"/>
  <c r="AR64" i="13"/>
  <c r="L64" i="13"/>
  <c r="AG64" i="13"/>
  <c r="AV64" i="13"/>
  <c r="AC64" i="13"/>
  <c r="X64" i="13"/>
  <c r="BA64" i="13"/>
  <c r="AQ92" i="13"/>
  <c r="AA92" i="13"/>
  <c r="K92" i="13"/>
  <c r="AP92" i="13"/>
  <c r="U92" i="13"/>
  <c r="AZ92" i="13"/>
  <c r="AD92" i="13"/>
  <c r="I92" i="13"/>
  <c r="Q92" i="13"/>
  <c r="AH92" i="13"/>
  <c r="AC92" i="13"/>
  <c r="AN92" i="13"/>
  <c r="L92" i="13"/>
  <c r="AQ88" i="13"/>
  <c r="AA88" i="13"/>
  <c r="K88" i="13"/>
  <c r="AR88" i="13"/>
  <c r="V88" i="13"/>
  <c r="BA88" i="13"/>
  <c r="AF88" i="13"/>
  <c r="J88" i="13"/>
  <c r="R88" i="13"/>
  <c r="AJ88" i="13"/>
  <c r="X88" i="13"/>
  <c r="AH88" i="13"/>
  <c r="I88" i="13"/>
  <c r="AJ55" i="13"/>
  <c r="J10" i="2"/>
  <c r="AW121" i="13"/>
  <c r="AG121" i="13"/>
  <c r="Q121" i="13"/>
  <c r="AY121" i="13"/>
  <c r="AD121" i="13"/>
  <c r="H121" i="13"/>
  <c r="AM121" i="13"/>
  <c r="R121" i="13"/>
  <c r="AJ121" i="13"/>
  <c r="AQ121" i="13"/>
  <c r="AP121" i="13"/>
  <c r="AZ121" i="13"/>
  <c r="AA121" i="13"/>
  <c r="AU96" i="13"/>
  <c r="AE96" i="13"/>
  <c r="O96" i="13"/>
  <c r="AZ96" i="13"/>
  <c r="AD96" i="13"/>
  <c r="I96" i="13"/>
  <c r="AN96" i="13"/>
  <c r="R96" i="13"/>
  <c r="AK96" i="13"/>
  <c r="AR96" i="13"/>
  <c r="AW96" i="13"/>
  <c r="U96" i="13"/>
  <c r="BA96" i="13"/>
  <c r="AU123" i="13"/>
  <c r="AE123" i="13"/>
  <c r="O123" i="13"/>
  <c r="AX123" i="13"/>
  <c r="AC123" i="13"/>
  <c r="H123" i="13"/>
  <c r="AL123" i="13"/>
  <c r="Q123" i="13"/>
  <c r="AT123" i="13"/>
  <c r="BA123" i="13"/>
  <c r="J123" i="13"/>
  <c r="P123" i="13"/>
  <c r="AV123" i="13"/>
  <c r="AU115" i="13"/>
  <c r="AE115" i="13"/>
  <c r="O115" i="13"/>
  <c r="AV115" i="13"/>
  <c r="Z115" i="13"/>
  <c r="BE115" i="13"/>
  <c r="AJ115" i="13"/>
  <c r="N115" i="13"/>
  <c r="AB115" i="13"/>
  <c r="AS115" i="13"/>
  <c r="AR115" i="13"/>
  <c r="BB115" i="13"/>
  <c r="AX115" i="13"/>
  <c r="AV81" i="13"/>
  <c r="AF81" i="13"/>
  <c r="P81" i="13"/>
  <c r="AY81" i="13"/>
  <c r="AI81" i="13"/>
  <c r="S81" i="13"/>
  <c r="BE81" i="13"/>
  <c r="Y81" i="13"/>
  <c r="AT81" i="13"/>
  <c r="N81" i="13"/>
  <c r="U81" i="13"/>
  <c r="AS81" i="13"/>
  <c r="J81" i="13"/>
  <c r="AU105" i="13"/>
  <c r="BD105" i="13"/>
  <c r="AR105" i="13"/>
  <c r="AT122" i="13"/>
  <c r="AD122" i="13"/>
  <c r="N122" i="13"/>
  <c r="AY122" i="13"/>
  <c r="AC122" i="13"/>
  <c r="H122" i="13"/>
  <c r="AM122" i="13"/>
  <c r="Q122" i="13"/>
  <c r="AU122" i="13"/>
  <c r="BA122" i="13"/>
  <c r="K122" i="13"/>
  <c r="AV122" i="13"/>
  <c r="AK122" i="13"/>
  <c r="AW98" i="13"/>
  <c r="AG98" i="13"/>
  <c r="Q98" i="13"/>
  <c r="AY98" i="13"/>
  <c r="AD98" i="13"/>
  <c r="H98" i="13"/>
  <c r="AM98" i="13"/>
  <c r="R98" i="13"/>
  <c r="AJ98" i="13"/>
  <c r="AQ98" i="13"/>
  <c r="AV98" i="13"/>
  <c r="T98" i="13"/>
  <c r="J98" i="13"/>
  <c r="AU76" i="13"/>
  <c r="AE76" i="13"/>
  <c r="O76" i="13"/>
  <c r="AX76" i="13"/>
  <c r="AH76" i="13"/>
  <c r="R76" i="13"/>
  <c r="BD76" i="13"/>
  <c r="X76" i="13"/>
  <c r="AS76" i="13"/>
  <c r="M76" i="13"/>
  <c r="BE76" i="13"/>
  <c r="AZ76" i="13"/>
  <c r="AG76" i="13"/>
  <c r="AU60" i="13"/>
  <c r="AE60" i="13"/>
  <c r="O60" i="13"/>
  <c r="AX60" i="13"/>
  <c r="AH60" i="13"/>
  <c r="R60" i="13"/>
  <c r="BD60" i="13"/>
  <c r="X60" i="13"/>
  <c r="AS60" i="13"/>
  <c r="M60" i="13"/>
  <c r="BE60" i="13"/>
  <c r="AZ60" i="13"/>
  <c r="AG60" i="13"/>
  <c r="AU100" i="13"/>
  <c r="AE100" i="13"/>
  <c r="O100" i="13"/>
  <c r="AX100" i="13"/>
  <c r="AC100" i="13"/>
  <c r="H100" i="13"/>
  <c r="AL100" i="13"/>
  <c r="Q100" i="13"/>
  <c r="AT100" i="13"/>
  <c r="BA100" i="13"/>
  <c r="J100" i="13"/>
  <c r="T100" i="13"/>
  <c r="AD100" i="13"/>
  <c r="AV139" i="13"/>
  <c r="AF139" i="13"/>
  <c r="P139" i="13"/>
  <c r="AY139" i="13"/>
  <c r="AI139" i="13"/>
  <c r="S139" i="13"/>
  <c r="BA139" i="13"/>
  <c r="U139" i="13"/>
  <c r="AH139" i="13"/>
  <c r="AT139" i="13"/>
  <c r="AO139" i="13"/>
  <c r="Q139" i="13"/>
  <c r="BB139" i="13"/>
  <c r="AU119" i="13"/>
  <c r="AE119" i="13"/>
  <c r="O119" i="13"/>
  <c r="AZ119" i="13"/>
  <c r="AD119" i="13"/>
  <c r="I119" i="13"/>
  <c r="AN119" i="13"/>
  <c r="R119" i="13"/>
  <c r="AK119" i="13"/>
  <c r="AR119" i="13"/>
  <c r="AP119" i="13"/>
  <c r="BA119" i="13"/>
  <c r="AB119" i="13"/>
  <c r="AU111" i="13"/>
  <c r="AE111" i="13"/>
  <c r="O111" i="13"/>
  <c r="AW111" i="13"/>
  <c r="AB111" i="13"/>
  <c r="F111" i="13"/>
  <c r="AK111" i="13"/>
  <c r="P111" i="13"/>
  <c r="AC111" i="13"/>
  <c r="AT111" i="13"/>
  <c r="AO111" i="13"/>
  <c r="M111" i="13"/>
  <c r="AS111" i="13"/>
  <c r="AT118" i="13"/>
  <c r="AD118" i="13"/>
  <c r="N118" i="13"/>
  <c r="AZ118" i="13"/>
  <c r="AE118" i="13"/>
  <c r="I118" i="13"/>
  <c r="AN118" i="13"/>
  <c r="S118" i="13"/>
  <c r="AK118" i="13"/>
  <c r="AR118" i="13"/>
  <c r="BA118" i="13"/>
  <c r="AB118" i="13"/>
  <c r="AM118" i="13"/>
  <c r="AV57" i="13"/>
  <c r="AF57" i="13"/>
  <c r="P57" i="13"/>
  <c r="AY57" i="13"/>
  <c r="AI57" i="13"/>
  <c r="S57" i="13"/>
  <c r="BE57" i="13"/>
  <c r="Y57" i="13"/>
  <c r="AT57" i="13"/>
  <c r="R57" i="13"/>
  <c r="AP57" i="13"/>
  <c r="AK57" i="13"/>
  <c r="BE58" i="13"/>
  <c r="AO58" i="13"/>
  <c r="Y58" i="13"/>
  <c r="I58" i="13"/>
  <c r="AR58" i="13"/>
  <c r="AB58" i="13"/>
  <c r="L58" i="13"/>
  <c r="AL58" i="13"/>
  <c r="F58" i="13"/>
  <c r="AA58" i="13"/>
  <c r="AM58" i="13"/>
  <c r="AH58" i="13"/>
  <c r="O58" i="13"/>
  <c r="AA55" i="13"/>
  <c r="J57" i="2"/>
  <c r="AZ97" i="13"/>
  <c r="AJ97" i="13"/>
  <c r="T97" i="13"/>
  <c r="BE97" i="13"/>
  <c r="AI97" i="13"/>
  <c r="N97" i="13"/>
  <c r="AS97" i="13"/>
  <c r="W97" i="13"/>
  <c r="AU97" i="13"/>
  <c r="BB97" i="13"/>
  <c r="K97" i="13"/>
  <c r="AE97" i="13"/>
  <c r="F97" i="13"/>
  <c r="AY56" i="13"/>
  <c r="BB56" i="13"/>
  <c r="AB56" i="13"/>
  <c r="AI55" i="13"/>
  <c r="AW137" i="13"/>
  <c r="AG137" i="13"/>
  <c r="Q137" i="13"/>
  <c r="AT137" i="13"/>
  <c r="X137" i="13"/>
  <c r="BD137" i="13"/>
  <c r="AH137" i="13"/>
  <c r="L137" i="13"/>
  <c r="AE137" i="13"/>
  <c r="AL137" i="13"/>
  <c r="AQ137" i="13"/>
  <c r="AU137" i="13"/>
  <c r="K137" i="13"/>
  <c r="AR120" i="13"/>
  <c r="AB120" i="13"/>
  <c r="L120" i="13"/>
  <c r="AT120" i="13"/>
  <c r="Y120" i="13"/>
  <c r="BC120" i="13"/>
  <c r="AH120" i="13"/>
  <c r="M120" i="13"/>
  <c r="Z120" i="13"/>
  <c r="AG120" i="13"/>
  <c r="AE120" i="13"/>
  <c r="F120" i="13"/>
  <c r="Q120" i="13"/>
  <c r="AQ84" i="13"/>
  <c r="AS84" i="13"/>
  <c r="AA84" i="13"/>
  <c r="K84" i="13"/>
  <c r="AR84" i="13"/>
  <c r="Z84" i="13"/>
  <c r="J84" i="13"/>
  <c r="AF84" i="13"/>
  <c r="AV84" i="13"/>
  <c r="M84" i="13"/>
  <c r="AP84" i="13"/>
  <c r="AJ84" i="13"/>
  <c r="AG84" i="13"/>
  <c r="AQ68" i="13"/>
  <c r="AA68" i="13"/>
  <c r="K68" i="13"/>
  <c r="AT68" i="13"/>
  <c r="AD68" i="13"/>
  <c r="N68" i="13"/>
  <c r="AV68" i="13"/>
  <c r="P68" i="13"/>
  <c r="AK68" i="13"/>
  <c r="AR68" i="13"/>
  <c r="AO68" i="13"/>
  <c r="AJ68" i="13"/>
  <c r="AG68" i="13"/>
  <c r="AQ149" i="13"/>
  <c r="AA149" i="13"/>
  <c r="K149" i="13"/>
  <c r="AT149" i="13"/>
  <c r="AD149" i="13"/>
  <c r="N149" i="13"/>
  <c r="AV149" i="13"/>
  <c r="P149" i="13"/>
  <c r="AK149" i="13"/>
  <c r="AW149" i="13"/>
  <c r="AB149" i="13"/>
  <c r="AO149" i="13"/>
  <c r="Y149" i="13"/>
  <c r="AR147" i="13"/>
  <c r="AB147" i="13"/>
  <c r="L147" i="13"/>
  <c r="AU147" i="13"/>
  <c r="AE147" i="13"/>
  <c r="O147" i="13"/>
  <c r="AS147" i="13"/>
  <c r="M147" i="13"/>
  <c r="Z147" i="13"/>
  <c r="AL147" i="13"/>
  <c r="AG147" i="13"/>
  <c r="AD147" i="13"/>
  <c r="Y147" i="13"/>
  <c r="AQ142" i="13"/>
  <c r="AA142" i="13"/>
  <c r="K142" i="13"/>
  <c r="AT142" i="13"/>
  <c r="AD142" i="13"/>
  <c r="N142" i="13"/>
  <c r="AR142" i="13"/>
  <c r="L142" i="13"/>
  <c r="AG142" i="13"/>
  <c r="AS142" i="13"/>
  <c r="AN142" i="13"/>
  <c r="BA142" i="13"/>
  <c r="P142" i="13"/>
  <c r="AQ135" i="13"/>
  <c r="AA135" i="13"/>
  <c r="K135" i="13"/>
  <c r="AT135" i="13"/>
  <c r="Y135" i="13"/>
  <c r="BD135" i="13"/>
  <c r="AH135" i="13"/>
  <c r="M135" i="13"/>
  <c r="AF135" i="13"/>
  <c r="AL135" i="13"/>
  <c r="AK135" i="13"/>
  <c r="AR135" i="13"/>
  <c r="Z135" i="13"/>
  <c r="AQ131" i="13"/>
  <c r="AA131" i="13"/>
  <c r="K131" i="13"/>
  <c r="AP131" i="13"/>
  <c r="U131" i="13"/>
  <c r="AZ131" i="13"/>
  <c r="AD131" i="13"/>
  <c r="I131" i="13"/>
  <c r="V131" i="13"/>
  <c r="AC131" i="13"/>
  <c r="Q131" i="13"/>
  <c r="AB131" i="13"/>
  <c r="AS131" i="13"/>
  <c r="AQ127" i="13"/>
  <c r="AA127" i="13"/>
  <c r="K127" i="13"/>
  <c r="AR127" i="13"/>
  <c r="V127" i="13"/>
  <c r="BA127" i="13"/>
  <c r="AF127" i="13"/>
  <c r="J127" i="13"/>
  <c r="X127" i="13"/>
  <c r="AD127" i="13"/>
  <c r="Y127" i="13"/>
  <c r="AJ127" i="13"/>
  <c r="H127" i="13"/>
  <c r="BC106" i="13"/>
  <c r="BB145" i="13"/>
  <c r="AL145" i="13"/>
  <c r="V145" i="13"/>
  <c r="F145" i="13"/>
  <c r="AS145" i="13"/>
  <c r="AC145" i="13"/>
  <c r="M145" i="13"/>
  <c r="AI145" i="13"/>
  <c r="BD145" i="13"/>
  <c r="X145" i="13"/>
  <c r="AB145" i="13"/>
  <c r="W145" i="13"/>
  <c r="T145" i="13"/>
  <c r="BC72" i="13"/>
  <c r="AM72" i="13"/>
  <c r="W72" i="13"/>
  <c r="G72" i="13"/>
  <c r="AP72" i="13"/>
  <c r="Z72" i="13"/>
  <c r="J72" i="13"/>
  <c r="AJ72" i="13"/>
  <c r="BE72" i="13"/>
  <c r="Y72" i="13"/>
  <c r="AF72" i="13"/>
  <c r="M72" i="13"/>
  <c r="H72" i="13"/>
  <c r="BC146" i="13"/>
  <c r="AM146" i="13"/>
  <c r="W146" i="13"/>
  <c r="G146" i="13"/>
  <c r="AP146" i="13"/>
  <c r="Z146" i="13"/>
  <c r="J146" i="13"/>
  <c r="AN146" i="13"/>
  <c r="H146" i="13"/>
  <c r="AC146" i="13"/>
  <c r="AG146" i="13"/>
  <c r="L146" i="13"/>
  <c r="I146" i="13"/>
  <c r="BD143" i="13"/>
  <c r="AN143" i="13"/>
  <c r="X143" i="13"/>
  <c r="H143" i="13"/>
  <c r="AQ143" i="13"/>
  <c r="AA143" i="13"/>
  <c r="K143" i="13"/>
  <c r="AO143" i="13"/>
  <c r="I143" i="13"/>
  <c r="AD143" i="13"/>
  <c r="AX143" i="13"/>
  <c r="AC143" i="13"/>
  <c r="AP143" i="13"/>
  <c r="BC138" i="13"/>
  <c r="AM138" i="13"/>
  <c r="W138" i="13"/>
  <c r="G138" i="13"/>
  <c r="AP138" i="13"/>
  <c r="Z138" i="13"/>
  <c r="J138" i="13"/>
  <c r="AN138" i="13"/>
  <c r="H138" i="13"/>
  <c r="AC138" i="13"/>
  <c r="AO138" i="13"/>
  <c r="AJ138" i="13"/>
  <c r="Q138" i="13"/>
  <c r="BC107" i="13"/>
  <c r="AM107" i="13"/>
  <c r="AW107" i="13"/>
  <c r="BE107" i="13"/>
  <c r="BD136" i="13"/>
  <c r="AN136" i="13"/>
  <c r="X136" i="13"/>
  <c r="H136" i="13"/>
  <c r="AO136" i="13"/>
  <c r="S136" i="13"/>
  <c r="AX136" i="13"/>
  <c r="AC136" i="13"/>
  <c r="G136" i="13"/>
  <c r="U136" i="13"/>
  <c r="AA136" i="13"/>
  <c r="AG136" i="13"/>
  <c r="V136" i="13"/>
  <c r="BB99" i="13"/>
  <c r="AL99" i="13"/>
  <c r="V99" i="13"/>
  <c r="F99" i="13"/>
  <c r="AN99" i="13"/>
  <c r="S99" i="13"/>
  <c r="AW99" i="13"/>
  <c r="AB99" i="13"/>
  <c r="G99" i="13"/>
  <c r="Y99" i="13"/>
  <c r="AF99" i="13"/>
  <c r="P99" i="13"/>
  <c r="AV99" i="13"/>
  <c r="BC80" i="13"/>
  <c r="AM80" i="13"/>
  <c r="W80" i="13"/>
  <c r="G80" i="13"/>
  <c r="AP80" i="13"/>
  <c r="Z80" i="13"/>
  <c r="J80" i="13"/>
  <c r="AJ80" i="13"/>
  <c r="BE80" i="13"/>
  <c r="Y80" i="13"/>
  <c r="AF80" i="13"/>
  <c r="M80" i="13"/>
  <c r="H80" i="13"/>
  <c r="BC64" i="13"/>
  <c r="AM64" i="13"/>
  <c r="W64" i="13"/>
  <c r="G64" i="13"/>
  <c r="AP64" i="13"/>
  <c r="Z64" i="13"/>
  <c r="J64" i="13"/>
  <c r="AJ64" i="13"/>
  <c r="BE64" i="13"/>
  <c r="Y64" i="13"/>
  <c r="AF64" i="13"/>
  <c r="M64" i="13"/>
  <c r="H64" i="13"/>
  <c r="BC92" i="13"/>
  <c r="AM92" i="13"/>
  <c r="W92" i="13"/>
  <c r="G92" i="13"/>
  <c r="AK92" i="13"/>
  <c r="P92" i="13"/>
  <c r="AT92" i="13"/>
  <c r="Y92" i="13"/>
  <c r="AW92" i="13"/>
  <c r="F92" i="13"/>
  <c r="X92" i="13"/>
  <c r="H92" i="13"/>
  <c r="R92" i="13"/>
  <c r="BC88" i="13"/>
  <c r="AM88" i="13"/>
  <c r="W88" i="13"/>
  <c r="G88" i="13"/>
  <c r="AL88" i="13"/>
  <c r="Q88" i="13"/>
  <c r="AV88" i="13"/>
  <c r="Z88" i="13"/>
  <c r="AX88" i="13"/>
  <c r="H88" i="13"/>
  <c r="Y88" i="13"/>
  <c r="AO88" i="13"/>
  <c r="M88" i="13"/>
  <c r="X55" i="13"/>
  <c r="BB55" i="13"/>
  <c r="K10" i="2"/>
  <c r="AS121" i="13"/>
  <c r="AC121" i="13"/>
  <c r="M121" i="13"/>
  <c r="AT121" i="13"/>
  <c r="X121" i="13"/>
  <c r="BC121" i="13"/>
  <c r="AH121" i="13"/>
  <c r="L121" i="13"/>
  <c r="Z121" i="13"/>
  <c r="AF121" i="13"/>
  <c r="T121" i="13"/>
  <c r="AE121" i="13"/>
  <c r="F121" i="13"/>
  <c r="AQ96" i="13"/>
  <c r="AA96" i="13"/>
  <c r="K96" i="13"/>
  <c r="AT96" i="13"/>
  <c r="Y96" i="13"/>
  <c r="BD96" i="13"/>
  <c r="AH96" i="13"/>
  <c r="M96" i="13"/>
  <c r="Z96" i="13"/>
  <c r="AG96" i="13"/>
  <c r="AB96" i="13"/>
  <c r="AL96" i="13"/>
  <c r="AF96" i="13"/>
  <c r="AQ123" i="13"/>
  <c r="AA123" i="13"/>
  <c r="K123" i="13"/>
  <c r="AS123" i="13"/>
  <c r="X123" i="13"/>
  <c r="BB123" i="13"/>
  <c r="AG123" i="13"/>
  <c r="L123" i="13"/>
  <c r="AJ123" i="13"/>
  <c r="AP123" i="13"/>
  <c r="AO123" i="13"/>
  <c r="AZ123" i="13"/>
  <c r="Z123" i="13"/>
  <c r="AQ115" i="13"/>
  <c r="AA115" i="13"/>
  <c r="K115" i="13"/>
  <c r="AP115" i="13"/>
  <c r="U115" i="13"/>
  <c r="AZ115" i="13"/>
  <c r="AD115" i="13"/>
  <c r="I115" i="13"/>
  <c r="Q115" i="13"/>
  <c r="AH115" i="13"/>
  <c r="V115" i="13"/>
  <c r="AG115" i="13"/>
  <c r="AC115" i="13"/>
  <c r="AR81" i="13"/>
  <c r="AB81" i="13"/>
  <c r="L81" i="13"/>
  <c r="AU81" i="13"/>
  <c r="AE81" i="13"/>
  <c r="O81" i="13"/>
  <c r="AW81" i="13"/>
  <c r="Q81" i="13"/>
  <c r="AL81" i="13"/>
  <c r="F81" i="13"/>
  <c r="AX81" i="13"/>
  <c r="AC81" i="13"/>
  <c r="AP81" i="13"/>
  <c r="AY105" i="13"/>
  <c r="AP122" i="13"/>
  <c r="Z122" i="13"/>
  <c r="J122" i="13"/>
  <c r="AS122" i="13"/>
  <c r="X122" i="13"/>
  <c r="BC122" i="13"/>
  <c r="AG122" i="13"/>
  <c r="L122" i="13"/>
  <c r="AJ122" i="13"/>
  <c r="AQ122" i="13"/>
  <c r="AZ122" i="13"/>
  <c r="AA122" i="13"/>
  <c r="P122" i="13"/>
  <c r="AS98" i="13"/>
  <c r="AC98" i="13"/>
  <c r="M98" i="13"/>
  <c r="AT98" i="13"/>
  <c r="X98" i="13"/>
  <c r="BC98" i="13"/>
  <c r="AH98" i="13"/>
  <c r="L98" i="13"/>
  <c r="Z98" i="13"/>
  <c r="AF98" i="13"/>
  <c r="AA98" i="13"/>
  <c r="AL98" i="13"/>
  <c r="AZ98" i="13"/>
  <c r="AQ76" i="13"/>
  <c r="AA76" i="13"/>
  <c r="K76" i="13"/>
  <c r="AT76" i="13"/>
  <c r="AD76" i="13"/>
  <c r="N76" i="13"/>
  <c r="AV76" i="13"/>
  <c r="P76" i="13"/>
  <c r="AK76" i="13"/>
  <c r="AR76" i="13"/>
  <c r="AO76" i="13"/>
  <c r="AJ76" i="13"/>
  <c r="Q76" i="13"/>
  <c r="AQ60" i="13"/>
  <c r="AA60" i="13"/>
  <c r="K60" i="13"/>
  <c r="AT60" i="13"/>
  <c r="AD60" i="13"/>
  <c r="N60" i="13"/>
  <c r="AV60" i="13"/>
  <c r="P60" i="13"/>
  <c r="AK60" i="13"/>
  <c r="AR60" i="13"/>
  <c r="AO60" i="13"/>
  <c r="AJ60" i="13"/>
  <c r="Q60" i="13"/>
  <c r="AQ100" i="13"/>
  <c r="AA100" i="13"/>
  <c r="K100" i="13"/>
  <c r="AS100" i="13"/>
  <c r="X100" i="13"/>
  <c r="BB100" i="13"/>
  <c r="AG100" i="13"/>
  <c r="L100" i="13"/>
  <c r="AJ100" i="13"/>
  <c r="AP100" i="13"/>
  <c r="AV100" i="13"/>
  <c r="AK100" i="13"/>
  <c r="I100" i="13"/>
  <c r="AR139" i="13"/>
  <c r="AB139" i="13"/>
  <c r="L139" i="13"/>
  <c r="AU139" i="13"/>
  <c r="AE139" i="13"/>
  <c r="O139" i="13"/>
  <c r="AS139" i="13"/>
  <c r="M139" i="13"/>
  <c r="Z139" i="13"/>
  <c r="AD139" i="13"/>
  <c r="Y139" i="13"/>
  <c r="AL139" i="13"/>
  <c r="AG139" i="13"/>
  <c r="AQ119" i="13"/>
  <c r="AA119" i="13"/>
  <c r="K119" i="13"/>
  <c r="AT119" i="13"/>
  <c r="Y119" i="13"/>
  <c r="BD119" i="13"/>
  <c r="AH119" i="13"/>
  <c r="M119" i="13"/>
  <c r="Z119" i="13"/>
  <c r="AG119" i="13"/>
  <c r="U119" i="13"/>
  <c r="AF119" i="13"/>
  <c r="F119" i="13"/>
  <c r="AQ111" i="13"/>
  <c r="AA111" i="13"/>
  <c r="K111" i="13"/>
  <c r="AR111" i="13"/>
  <c r="V111" i="13"/>
  <c r="BA111" i="13"/>
  <c r="AF111" i="13"/>
  <c r="J111" i="13"/>
  <c r="R111" i="13"/>
  <c r="AJ111" i="13"/>
  <c r="T111" i="13"/>
  <c r="AZ111" i="13"/>
  <c r="X111" i="13"/>
  <c r="AP118" i="13"/>
  <c r="Z118" i="13"/>
  <c r="J118" i="13"/>
  <c r="AU118" i="13"/>
  <c r="Y118" i="13"/>
  <c r="BD118" i="13"/>
  <c r="AI118" i="13"/>
  <c r="M118" i="13"/>
  <c r="AA118" i="13"/>
  <c r="AG118" i="13"/>
  <c r="AF118" i="13"/>
  <c r="G118" i="13"/>
  <c r="Q118" i="13"/>
  <c r="AR57" i="13"/>
  <c r="AB57" i="13"/>
  <c r="AU57" i="13"/>
  <c r="AE57" i="13"/>
  <c r="AW57" i="13"/>
  <c r="Q57" i="13"/>
  <c r="AL57" i="13"/>
  <c r="AS57" i="13"/>
  <c r="Z57" i="13"/>
  <c r="U57" i="13"/>
  <c r="BA58" i="13"/>
  <c r="AK58" i="13"/>
  <c r="U58" i="13"/>
  <c r="BD58" i="13"/>
  <c r="AN58" i="13"/>
  <c r="X58" i="13"/>
  <c r="H58" i="13"/>
  <c r="AD58" i="13"/>
  <c r="AY58" i="13"/>
  <c r="S58" i="13"/>
  <c r="W58" i="13"/>
  <c r="R58" i="13"/>
  <c r="Z58" i="13"/>
  <c r="P55" i="13"/>
  <c r="W55" i="13"/>
  <c r="K57" i="2"/>
  <c r="AV97" i="13"/>
  <c r="AF97" i="13"/>
  <c r="P97" i="13"/>
  <c r="AY97" i="13"/>
  <c r="AD97" i="13"/>
  <c r="I97" i="13"/>
  <c r="AM97" i="13"/>
  <c r="R97" i="13"/>
  <c r="AK97" i="13"/>
  <c r="AQ97" i="13"/>
  <c r="AL97" i="13"/>
  <c r="J97" i="13"/>
  <c r="U97" i="13"/>
  <c r="AU56" i="13"/>
  <c r="AE56" i="13"/>
  <c r="AX56" i="13"/>
  <c r="AZ56" i="13"/>
  <c r="T56" i="13"/>
  <c r="BD56" i="13"/>
  <c r="AV56" i="13"/>
  <c r="BB137" i="13"/>
  <c r="AS137" i="13"/>
  <c r="AC137" i="13"/>
  <c r="M137" i="13"/>
  <c r="AN137" i="13"/>
  <c r="S137" i="13"/>
  <c r="AX137" i="13"/>
  <c r="AB137" i="13"/>
  <c r="G137" i="13"/>
  <c r="T137" i="13"/>
  <c r="AA137" i="13"/>
  <c r="V137" i="13"/>
  <c r="AF137" i="13"/>
  <c r="BD120" i="13"/>
  <c r="AN120" i="13"/>
  <c r="X120" i="13"/>
  <c r="H120" i="13"/>
  <c r="AO120" i="13"/>
  <c r="S120" i="13"/>
  <c r="AX120" i="13"/>
  <c r="AC120" i="13"/>
  <c r="G120" i="13"/>
  <c r="O120" i="13"/>
  <c r="V120" i="13"/>
  <c r="J120" i="13"/>
  <c r="AP120" i="13"/>
  <c r="BC84" i="13"/>
  <c r="AM84" i="13"/>
  <c r="AN84" i="13"/>
  <c r="W84" i="13"/>
  <c r="G84" i="13"/>
  <c r="AL84" i="13"/>
  <c r="V84" i="13"/>
  <c r="F84" i="13"/>
  <c r="X84" i="13"/>
  <c r="AK84" i="13"/>
  <c r="AT84" i="13"/>
  <c r="Y84" i="13"/>
  <c r="T84" i="13"/>
  <c r="BC68" i="13"/>
  <c r="AM68" i="13"/>
  <c r="W68" i="13"/>
  <c r="G68" i="13"/>
  <c r="AP68" i="13"/>
  <c r="Z68" i="13"/>
  <c r="J68" i="13"/>
  <c r="AN68" i="13"/>
  <c r="H68" i="13"/>
  <c r="AC68" i="13"/>
  <c r="AB68" i="13"/>
  <c r="Y68" i="13"/>
  <c r="T68" i="13"/>
  <c r="BC149" i="13"/>
  <c r="AM149" i="13"/>
  <c r="W149" i="13"/>
  <c r="G149" i="13"/>
  <c r="AP149" i="13"/>
  <c r="Z149" i="13"/>
  <c r="J149" i="13"/>
  <c r="AN149" i="13"/>
  <c r="H149" i="13"/>
  <c r="AC149" i="13"/>
  <c r="AG149" i="13"/>
  <c r="L149" i="13"/>
  <c r="I149" i="13"/>
  <c r="BD147" i="13"/>
  <c r="AN147" i="13"/>
  <c r="X147" i="13"/>
  <c r="H147" i="13"/>
  <c r="AQ147" i="13"/>
  <c r="AA147" i="13"/>
  <c r="K147" i="13"/>
  <c r="AK147" i="13"/>
  <c r="AX147" i="13"/>
  <c r="R147" i="13"/>
  <c r="V147" i="13"/>
  <c r="Q147" i="13"/>
  <c r="N147" i="13"/>
  <c r="BC142" i="13"/>
  <c r="AM142" i="13"/>
  <c r="W142" i="13"/>
  <c r="G142" i="13"/>
  <c r="AP142" i="13"/>
  <c r="Z142" i="13"/>
  <c r="J142" i="13"/>
  <c r="AJ142" i="13"/>
  <c r="BE142" i="13"/>
  <c r="Y142" i="13"/>
  <c r="AC142" i="13"/>
  <c r="X142" i="13"/>
  <c r="U142" i="13"/>
  <c r="BC135" i="13"/>
  <c r="AM135" i="13"/>
  <c r="W135" i="13"/>
  <c r="G135" i="13"/>
  <c r="AO135" i="13"/>
  <c r="T135" i="13"/>
  <c r="AX135" i="13"/>
  <c r="AC135" i="13"/>
  <c r="H135" i="13"/>
  <c r="U135" i="13"/>
  <c r="AB135" i="13"/>
  <c r="P135" i="13"/>
  <c r="L135" i="13"/>
  <c r="BC131" i="13"/>
  <c r="AM131" i="13"/>
  <c r="W131" i="13"/>
  <c r="G131" i="13"/>
  <c r="AK131" i="13"/>
  <c r="P131" i="13"/>
  <c r="AT131" i="13"/>
  <c r="Y131" i="13"/>
  <c r="BB131" i="13"/>
  <c r="L131" i="13"/>
  <c r="R131" i="13"/>
  <c r="AH131" i="13"/>
  <c r="AW131" i="13"/>
  <c r="BC127" i="13"/>
  <c r="AM127" i="13"/>
  <c r="W127" i="13"/>
  <c r="G127" i="13"/>
  <c r="AL127" i="13"/>
  <c r="Q127" i="13"/>
  <c r="AV127" i="13"/>
  <c r="Z127" i="13"/>
  <c r="BD127" i="13"/>
  <c r="M127" i="13"/>
  <c r="T127" i="13"/>
  <c r="AN127" i="13"/>
  <c r="N127" i="13"/>
  <c r="AU106" i="13"/>
  <c r="AX145" i="13"/>
  <c r="AH145" i="13"/>
  <c r="R145" i="13"/>
  <c r="BE145" i="13"/>
  <c r="AO145" i="13"/>
  <c r="Y145" i="13"/>
  <c r="I145" i="13"/>
  <c r="AA145" i="13"/>
  <c r="AV145" i="13"/>
  <c r="P145" i="13"/>
  <c r="L145" i="13"/>
  <c r="G145" i="13"/>
  <c r="AJ145" i="13"/>
  <c r="AY72" i="13"/>
  <c r="AI72" i="13"/>
  <c r="S72" i="13"/>
  <c r="BB72" i="13"/>
  <c r="AL72" i="13"/>
  <c r="V72" i="13"/>
  <c r="F72" i="13"/>
  <c r="AB72" i="13"/>
  <c r="AW72" i="13"/>
  <c r="Q72" i="13"/>
  <c r="P72" i="13"/>
  <c r="BD72" i="13"/>
  <c r="BA72" i="13"/>
  <c r="AY146" i="13"/>
  <c r="AI146" i="13"/>
  <c r="S146" i="13"/>
  <c r="BB146" i="13"/>
  <c r="AL146" i="13"/>
  <c r="V146" i="13"/>
  <c r="F146" i="13"/>
  <c r="AF146" i="13"/>
  <c r="BA146" i="13"/>
  <c r="U146" i="13"/>
  <c r="Q146" i="13"/>
  <c r="AZ146" i="13"/>
  <c r="Y146" i="13"/>
  <c r="AZ143" i="13"/>
  <c r="AJ143" i="13"/>
  <c r="T143" i="13"/>
  <c r="BC143" i="13"/>
  <c r="AM143" i="13"/>
  <c r="W143" i="13"/>
  <c r="G143" i="13"/>
  <c r="AG143" i="13"/>
  <c r="BB143" i="13"/>
  <c r="V143" i="13"/>
  <c r="AH143" i="13"/>
  <c r="M143" i="13"/>
  <c r="J143" i="13"/>
  <c r="AY138" i="13"/>
  <c r="AI138" i="13"/>
  <c r="S138" i="13"/>
  <c r="BB138" i="13"/>
  <c r="AL138" i="13"/>
  <c r="V138" i="13"/>
  <c r="F138" i="13"/>
  <c r="AF138" i="13"/>
  <c r="BA138" i="13"/>
  <c r="U138" i="13"/>
  <c r="Y138" i="13"/>
  <c r="T138" i="13"/>
  <c r="AG138" i="13"/>
  <c r="AY107" i="13"/>
  <c r="AI107" i="13"/>
  <c r="S107" i="13"/>
  <c r="BD107" i="13"/>
  <c r="AR107" i="13"/>
  <c r="AZ107" i="13"/>
  <c r="AZ136" i="13"/>
  <c r="AJ136" i="13"/>
  <c r="T136" i="13"/>
  <c r="BE136" i="13"/>
  <c r="AI136" i="13"/>
  <c r="N136" i="13"/>
  <c r="AS136" i="13"/>
  <c r="W136" i="13"/>
  <c r="BA136" i="13"/>
  <c r="J136" i="13"/>
  <c r="Q136" i="13"/>
  <c r="AU136" i="13"/>
  <c r="O136" i="13"/>
  <c r="AX99" i="13"/>
  <c r="AH99" i="13"/>
  <c r="R99" i="13"/>
  <c r="BD99" i="13"/>
  <c r="AI99" i="13"/>
  <c r="M99" i="13"/>
  <c r="AR99" i="13"/>
  <c r="W99" i="13"/>
  <c r="BE99" i="13"/>
  <c r="O99" i="13"/>
  <c r="U99" i="13"/>
  <c r="AZ99" i="13"/>
  <c r="AA99" i="13"/>
  <c r="AY80" i="13"/>
  <c r="AI80" i="13"/>
  <c r="S80" i="13"/>
  <c r="BB80" i="13"/>
  <c r="AL80" i="13"/>
  <c r="V80" i="13"/>
  <c r="F80" i="13"/>
  <c r="AB80" i="13"/>
  <c r="AW80" i="13"/>
  <c r="Q80" i="13"/>
  <c r="P80" i="13"/>
  <c r="BD80" i="13"/>
  <c r="AK80" i="13"/>
  <c r="AY64" i="13"/>
  <c r="AI64" i="13"/>
  <c r="S64" i="13"/>
  <c r="BB64" i="13"/>
  <c r="AL64" i="13"/>
  <c r="V64" i="13"/>
  <c r="F64" i="13"/>
  <c r="AB64" i="13"/>
  <c r="AW64" i="13"/>
  <c r="Q64" i="13"/>
  <c r="P64" i="13"/>
  <c r="BD64" i="13"/>
  <c r="AK64" i="13"/>
  <c r="AY92" i="13"/>
  <c r="AI92" i="13"/>
  <c r="S92" i="13"/>
  <c r="BA92" i="13"/>
  <c r="AF92" i="13"/>
  <c r="J92" i="13"/>
  <c r="AO92" i="13"/>
  <c r="T92" i="13"/>
  <c r="AL92" i="13"/>
  <c r="BD92" i="13"/>
  <c r="M92" i="13"/>
  <c r="AR92" i="13"/>
  <c r="BB92" i="13"/>
  <c r="AY88" i="13"/>
  <c r="AI88" i="13"/>
  <c r="S88" i="13"/>
  <c r="BB88" i="13"/>
  <c r="AG88" i="13"/>
  <c r="L88" i="13"/>
  <c r="AP88" i="13"/>
  <c r="U88" i="13"/>
  <c r="AN88" i="13"/>
  <c r="BE88" i="13"/>
  <c r="N88" i="13"/>
  <c r="T88" i="13"/>
  <c r="AZ88" i="13"/>
  <c r="I10" i="2"/>
  <c r="BE121" i="13"/>
  <c r="AO121" i="13"/>
  <c r="Y121" i="13"/>
  <c r="I121" i="13"/>
  <c r="AN121" i="13"/>
  <c r="S121" i="13"/>
  <c r="AX121" i="13"/>
  <c r="AB121" i="13"/>
  <c r="G121" i="13"/>
  <c r="O121" i="13"/>
  <c r="V121" i="13"/>
  <c r="AL121" i="13"/>
  <c r="J121" i="13"/>
  <c r="BC96" i="13"/>
  <c r="AM96" i="13"/>
  <c r="W96" i="13"/>
  <c r="G96" i="13"/>
  <c r="AO96" i="13"/>
  <c r="T96" i="13"/>
  <c r="AX96" i="13"/>
  <c r="AC96" i="13"/>
  <c r="H96" i="13"/>
  <c r="P96" i="13"/>
  <c r="V96" i="13"/>
  <c r="F96" i="13"/>
  <c r="Q96" i="13"/>
  <c r="BC123" i="13"/>
  <c r="AM123" i="13"/>
  <c r="W123" i="13"/>
  <c r="G123" i="13"/>
  <c r="AN123" i="13"/>
  <c r="R123" i="13"/>
  <c r="AW123" i="13"/>
  <c r="AB123" i="13"/>
  <c r="F123" i="13"/>
  <c r="Y123" i="13"/>
  <c r="AF123" i="13"/>
  <c r="T123" i="13"/>
  <c r="AD123" i="13"/>
  <c r="BC115" i="13"/>
  <c r="AM115" i="13"/>
  <c r="W115" i="13"/>
  <c r="G115" i="13"/>
  <c r="AK115" i="13"/>
  <c r="P115" i="13"/>
  <c r="AT115" i="13"/>
  <c r="Y115" i="13"/>
  <c r="AW115" i="13"/>
  <c r="F115" i="13"/>
  <c r="X115" i="13"/>
  <c r="AN115" i="13"/>
  <c r="L115" i="13"/>
  <c r="BD81" i="13"/>
  <c r="AN81" i="13"/>
  <c r="X81" i="13"/>
  <c r="H81" i="13"/>
  <c r="AQ81" i="13"/>
  <c r="AA81" i="13"/>
  <c r="K81" i="13"/>
  <c r="AO81" i="13"/>
  <c r="I81" i="13"/>
  <c r="AD81" i="13"/>
  <c r="BA81" i="13"/>
  <c r="AH81" i="13"/>
  <c r="M81" i="13"/>
  <c r="AV105" i="13"/>
  <c r="BB122" i="13"/>
  <c r="AL122" i="13"/>
  <c r="V122" i="13"/>
  <c r="F122" i="13"/>
  <c r="AN122" i="13"/>
  <c r="S122" i="13"/>
  <c r="AW122" i="13"/>
  <c r="AB122" i="13"/>
  <c r="G122" i="13"/>
  <c r="Y122" i="13"/>
  <c r="AF122" i="13"/>
  <c r="AE122" i="13"/>
  <c r="AO122" i="13"/>
  <c r="BE98" i="13"/>
  <c r="AO98" i="13"/>
  <c r="Y98" i="13"/>
  <c r="I98" i="13"/>
  <c r="AN98" i="13"/>
  <c r="S98" i="13"/>
  <c r="AX98" i="13"/>
  <c r="AB98" i="13"/>
  <c r="G98" i="13"/>
  <c r="O98" i="13"/>
  <c r="V98" i="13"/>
  <c r="F98" i="13"/>
  <c r="P98" i="13"/>
  <c r="BC76" i="13"/>
  <c r="AM76" i="13"/>
  <c r="W76" i="13"/>
  <c r="G76" i="13"/>
  <c r="AP76" i="13"/>
  <c r="Z76" i="13"/>
  <c r="J76" i="13"/>
  <c r="AN76" i="13"/>
  <c r="H76" i="13"/>
  <c r="AC76" i="13"/>
  <c r="AB76" i="13"/>
  <c r="Y76" i="13"/>
  <c r="T76" i="13"/>
  <c r="BC60" i="13"/>
  <c r="AM60" i="13"/>
  <c r="W60" i="13"/>
  <c r="G60" i="13"/>
  <c r="AP60" i="13"/>
  <c r="Z60" i="13"/>
  <c r="J60" i="13"/>
  <c r="AN60" i="13"/>
  <c r="H60" i="13"/>
  <c r="AC60" i="13"/>
  <c r="AB60" i="13"/>
  <c r="Y60" i="13"/>
  <c r="T60" i="13"/>
  <c r="BC100" i="13"/>
  <c r="AM100" i="13"/>
  <c r="W100" i="13"/>
  <c r="G100" i="13"/>
  <c r="AN100" i="13"/>
  <c r="R100" i="13"/>
  <c r="AW100" i="13"/>
  <c r="AB100" i="13"/>
  <c r="F100" i="13"/>
  <c r="Y100" i="13"/>
  <c r="AF100" i="13"/>
  <c r="Z100" i="13"/>
  <c r="P100" i="13"/>
  <c r="BD139" i="13"/>
  <c r="AN139" i="13"/>
  <c r="X139" i="13"/>
  <c r="H139" i="13"/>
  <c r="AQ139" i="13"/>
  <c r="AA139" i="13"/>
  <c r="K139" i="13"/>
  <c r="AK139" i="13"/>
  <c r="AX139" i="13"/>
  <c r="R139" i="13"/>
  <c r="N139" i="13"/>
  <c r="I139" i="13"/>
  <c r="F139" i="13"/>
  <c r="BC119" i="13"/>
  <c r="AM119" i="13"/>
  <c r="W119" i="13"/>
  <c r="G119" i="13"/>
  <c r="AO119" i="13"/>
  <c r="T119" i="13"/>
  <c r="AX119" i="13"/>
  <c r="AC119" i="13"/>
  <c r="H119" i="13"/>
  <c r="P119" i="13"/>
  <c r="V119" i="13"/>
  <c r="AL119" i="13"/>
  <c r="J119" i="13"/>
  <c r="BC111" i="13"/>
  <c r="AM111" i="13"/>
  <c r="W111" i="13"/>
  <c r="G111" i="13"/>
  <c r="AL111" i="13"/>
  <c r="Q111" i="13"/>
  <c r="AV111" i="13"/>
  <c r="Z111" i="13"/>
  <c r="AX111" i="13"/>
  <c r="H111" i="13"/>
  <c r="Y111" i="13"/>
  <c r="BD111" i="13"/>
  <c r="AD111" i="13"/>
  <c r="BB118" i="13"/>
  <c r="AL118" i="13"/>
  <c r="V118" i="13"/>
  <c r="F118" i="13"/>
  <c r="AO118" i="13"/>
  <c r="T118" i="13"/>
  <c r="AY118" i="13"/>
  <c r="AC118" i="13"/>
  <c r="H118" i="13"/>
  <c r="P118" i="13"/>
  <c r="W118" i="13"/>
  <c r="K118" i="13"/>
  <c r="AQ118" i="13"/>
  <c r="BD57" i="13"/>
  <c r="AN57" i="13"/>
  <c r="X57" i="13"/>
  <c r="AQ57" i="13"/>
  <c r="AO57" i="13"/>
  <c r="AD57" i="13"/>
  <c r="AX57" i="13"/>
  <c r="AC57" i="13"/>
  <c r="AW58" i="13"/>
  <c r="AG58" i="13"/>
  <c r="Q58" i="13"/>
  <c r="AZ58" i="13"/>
  <c r="AJ58" i="13"/>
  <c r="T58" i="13"/>
  <c r="BB58" i="13"/>
  <c r="V58" i="13"/>
  <c r="AQ58" i="13"/>
  <c r="K58" i="13"/>
  <c r="G58" i="13"/>
  <c r="AU58" i="13"/>
  <c r="J58" i="13"/>
  <c r="AB55" i="13"/>
  <c r="AQ55" i="13"/>
  <c r="I57" i="2"/>
  <c r="L55" i="13"/>
  <c r="K55" i="13"/>
  <c r="AF55" i="13"/>
  <c r="H55" i="13"/>
  <c r="BT77" i="13" l="1"/>
  <c r="BW95" i="13"/>
  <c r="BV93" i="13"/>
  <c r="BW74" i="13"/>
  <c r="BV91" i="13"/>
  <c r="BU141" i="13"/>
  <c r="BV126" i="13"/>
  <c r="BU40" i="13"/>
  <c r="BV133" i="13"/>
  <c r="BU85" i="13"/>
  <c r="BU134" i="13"/>
  <c r="BH52" i="13"/>
  <c r="BV86" i="13"/>
  <c r="BU113" i="13"/>
  <c r="BV61" i="13"/>
  <c r="BT117" i="13"/>
  <c r="BU125" i="13"/>
  <c r="BV13" i="13"/>
  <c r="BV21" i="13"/>
  <c r="BW38" i="13"/>
  <c r="BV10" i="13"/>
  <c r="BT51" i="13"/>
  <c r="BW128" i="13"/>
  <c r="BW11" i="13"/>
  <c r="BT21" i="13"/>
  <c r="BW28" i="13"/>
  <c r="BW47" i="13"/>
  <c r="BW61" i="13"/>
  <c r="BW93" i="13"/>
  <c r="BU74" i="13"/>
  <c r="BW124" i="13"/>
  <c r="BT15" i="13"/>
  <c r="BV16" i="13"/>
  <c r="BT23" i="13"/>
  <c r="BV24" i="13"/>
  <c r="BV41" i="13"/>
  <c r="BV50" i="13"/>
  <c r="BV12" i="13"/>
  <c r="BV42" i="13"/>
  <c r="BU77" i="13"/>
  <c r="BW133" i="13"/>
  <c r="BV95" i="13"/>
  <c r="BV108" i="13"/>
  <c r="BU9" i="13"/>
  <c r="BV74" i="13"/>
  <c r="BT116" i="13"/>
  <c r="BW12" i="13"/>
  <c r="BU19" i="13"/>
  <c r="BU27" i="13"/>
  <c r="BU46" i="13"/>
  <c r="BU48" i="13"/>
  <c r="BW65" i="13"/>
  <c r="BW79" i="13"/>
  <c r="BU70" i="13"/>
  <c r="BW108" i="13"/>
  <c r="BU112" i="13"/>
  <c r="BW114" i="13"/>
  <c r="BW141" i="13"/>
  <c r="BV144" i="13"/>
  <c r="BW59" i="13"/>
  <c r="BW83" i="13"/>
  <c r="BW101" i="13"/>
  <c r="BV134" i="13"/>
  <c r="BT20" i="13"/>
  <c r="BW29" i="13"/>
  <c r="BW33" i="13"/>
  <c r="BW37" i="13"/>
  <c r="BV43" i="13"/>
  <c r="BY43" i="13" s="1"/>
  <c r="BW44" i="13"/>
  <c r="BP52" i="13"/>
  <c r="BT73" i="13"/>
  <c r="BV114" i="13"/>
  <c r="BT30" i="13"/>
  <c r="BU37" i="13"/>
  <c r="BT85" i="13"/>
  <c r="BT70" i="13"/>
  <c r="BU144" i="13"/>
  <c r="BY101" i="13"/>
  <c r="BV63" i="13"/>
  <c r="BR52" i="13"/>
  <c r="BW89" i="13"/>
  <c r="BW78" i="13"/>
  <c r="BV89" i="13"/>
  <c r="BT28" i="13"/>
  <c r="BV46" i="13"/>
  <c r="BU130" i="13"/>
  <c r="BV73" i="13"/>
  <c r="BU71" i="13"/>
  <c r="BU108" i="13"/>
  <c r="BU148" i="13"/>
  <c r="BV67" i="13"/>
  <c r="BT74" i="13"/>
  <c r="BU89" i="13"/>
  <c r="BW116" i="13"/>
  <c r="BW18" i="13"/>
  <c r="BW26" i="13"/>
  <c r="BV28" i="13"/>
  <c r="BY28" i="13" s="1"/>
  <c r="BU42" i="13"/>
  <c r="BW45" i="13"/>
  <c r="BV47" i="13"/>
  <c r="BY47" i="13" s="1"/>
  <c r="AB102" i="13"/>
  <c r="BH58" i="13"/>
  <c r="BN58" i="13"/>
  <c r="BQ58" i="13"/>
  <c r="BO57" i="13"/>
  <c r="BK118" i="13"/>
  <c r="BG118" i="13"/>
  <c r="E118" i="13"/>
  <c r="BK111" i="13"/>
  <c r="BH119" i="13"/>
  <c r="BK119" i="13"/>
  <c r="E139" i="13"/>
  <c r="BG139" i="13"/>
  <c r="BI139" i="13"/>
  <c r="BL139" i="13"/>
  <c r="BO139" i="13"/>
  <c r="BM100" i="13"/>
  <c r="E100" i="13"/>
  <c r="BG100" i="13"/>
  <c r="BQ100" i="13"/>
  <c r="BO100" i="13"/>
  <c r="BK100" i="13"/>
  <c r="BO60" i="13"/>
  <c r="BH60" i="13"/>
  <c r="BK60" i="13"/>
  <c r="BO76" i="13"/>
  <c r="BH76" i="13"/>
  <c r="BK76" i="13"/>
  <c r="E98" i="13"/>
  <c r="BG98" i="13"/>
  <c r="BJ98" i="13"/>
  <c r="BO98" i="13"/>
  <c r="BM122" i="13"/>
  <c r="BQ122" i="13"/>
  <c r="BJ122" i="13"/>
  <c r="BO122" i="13"/>
  <c r="BG122" i="13"/>
  <c r="E122" i="13"/>
  <c r="BR81" i="13"/>
  <c r="BL81" i="13"/>
  <c r="BO81" i="13"/>
  <c r="BO115" i="13"/>
  <c r="BG115" i="13"/>
  <c r="E115" i="13"/>
  <c r="BQ115" i="13"/>
  <c r="BK115" i="13"/>
  <c r="BM123" i="13"/>
  <c r="BG123" i="13"/>
  <c r="E123" i="13"/>
  <c r="BQ123" i="13"/>
  <c r="BO123" i="13"/>
  <c r="BK123" i="13"/>
  <c r="BG96" i="13"/>
  <c r="E96" i="13"/>
  <c r="BK96" i="13"/>
  <c r="BH121" i="13"/>
  <c r="BJ121" i="13"/>
  <c r="BO121" i="13"/>
  <c r="BI88" i="13"/>
  <c r="BO88" i="13"/>
  <c r="BJ88" i="13"/>
  <c r="BH92" i="13"/>
  <c r="BM92" i="13"/>
  <c r="BR92" i="13"/>
  <c r="BJ92" i="13"/>
  <c r="BQ64" i="13"/>
  <c r="BG64" i="13"/>
  <c r="E64" i="13"/>
  <c r="BJ64" i="13"/>
  <c r="BQ80" i="13"/>
  <c r="BG80" i="13"/>
  <c r="E80" i="13"/>
  <c r="BJ80" i="13"/>
  <c r="BL99" i="13"/>
  <c r="BK99" i="13"/>
  <c r="BH136" i="13"/>
  <c r="BR136" i="13"/>
  <c r="BK136" i="13"/>
  <c r="BP136" i="13"/>
  <c r="BI136" i="13"/>
  <c r="BN136" i="13"/>
  <c r="BR138" i="13"/>
  <c r="BM138" i="13"/>
  <c r="BG138" i="13"/>
  <c r="E138" i="13"/>
  <c r="BJ138" i="13"/>
  <c r="BH143" i="13"/>
  <c r="BK143" i="13"/>
  <c r="BN143" i="13"/>
  <c r="BR146" i="13"/>
  <c r="BM146" i="13"/>
  <c r="BG146" i="13"/>
  <c r="E146" i="13"/>
  <c r="BJ146" i="13"/>
  <c r="BR72" i="13"/>
  <c r="BQ72" i="13"/>
  <c r="BG72" i="13"/>
  <c r="E72" i="13"/>
  <c r="BJ72" i="13"/>
  <c r="BN145" i="13"/>
  <c r="BL145" i="13"/>
  <c r="BI127" i="13"/>
  <c r="BO127" i="13"/>
  <c r="BK127" i="13"/>
  <c r="BQ131" i="13"/>
  <c r="BK131" i="13"/>
  <c r="BK135" i="13"/>
  <c r="BN142" i="13"/>
  <c r="BH142" i="13"/>
  <c r="BK142" i="13"/>
  <c r="BI147" i="13"/>
  <c r="BL147" i="13"/>
  <c r="BO147" i="13"/>
  <c r="BO149" i="13"/>
  <c r="BH149" i="13"/>
  <c r="BK149" i="13"/>
  <c r="BO68" i="13"/>
  <c r="BH68" i="13"/>
  <c r="BK68" i="13"/>
  <c r="BG84" i="13"/>
  <c r="E84" i="13"/>
  <c r="BK84" i="13"/>
  <c r="BO84" i="13"/>
  <c r="BH120" i="13"/>
  <c r="BJ120" i="13"/>
  <c r="BO120" i="13"/>
  <c r="BM137" i="13"/>
  <c r="BL137" i="13"/>
  <c r="BJ137" i="13"/>
  <c r="BO137" i="13"/>
  <c r="BP137" i="13"/>
  <c r="AV102" i="13"/>
  <c r="BD102" i="13"/>
  <c r="AZ102" i="13"/>
  <c r="AU102" i="13"/>
  <c r="BH97" i="13"/>
  <c r="BM97" i="13"/>
  <c r="BK58" i="13"/>
  <c r="BJ58" i="13"/>
  <c r="BO58" i="13"/>
  <c r="BR58" i="13"/>
  <c r="BP57" i="13"/>
  <c r="BQ57" i="13"/>
  <c r="BM118" i="13"/>
  <c r="BL118" i="13"/>
  <c r="BH118" i="13"/>
  <c r="BN111" i="13"/>
  <c r="BH111" i="13"/>
  <c r="BM111" i="13"/>
  <c r="BR111" i="13"/>
  <c r="BL111" i="13"/>
  <c r="BG119" i="13"/>
  <c r="E119" i="13"/>
  <c r="BM119" i="13"/>
  <c r="BL119" i="13"/>
  <c r="BP139" i="13"/>
  <c r="BN100" i="13"/>
  <c r="BP100" i="13"/>
  <c r="BL100" i="13"/>
  <c r="BN60" i="13"/>
  <c r="BI60" i="13"/>
  <c r="BL60" i="13"/>
  <c r="BN76" i="13"/>
  <c r="BI76" i="13"/>
  <c r="BL76" i="13"/>
  <c r="BL98" i="13"/>
  <c r="BM98" i="13"/>
  <c r="BP98" i="13"/>
  <c r="BL122" i="13"/>
  <c r="BN122" i="13"/>
  <c r="BP122" i="13"/>
  <c r="BH122" i="13"/>
  <c r="AY150" i="13"/>
  <c r="E81" i="13"/>
  <c r="BG81" i="13"/>
  <c r="BQ81" i="13"/>
  <c r="BL115" i="13"/>
  <c r="BN123" i="13"/>
  <c r="BP123" i="13"/>
  <c r="BL123" i="13"/>
  <c r="BM96" i="13"/>
  <c r="BL96" i="13"/>
  <c r="E121" i="13"/>
  <c r="BG121" i="13"/>
  <c r="BM121" i="13"/>
  <c r="BP121" i="13"/>
  <c r="BB102" i="13"/>
  <c r="BK88" i="13"/>
  <c r="BG92" i="13"/>
  <c r="E92" i="13"/>
  <c r="BQ92" i="13"/>
  <c r="BK92" i="13"/>
  <c r="BM64" i="13"/>
  <c r="BN64" i="13"/>
  <c r="BH64" i="13"/>
  <c r="BK64" i="13"/>
  <c r="BM80" i="13"/>
  <c r="BN80" i="13"/>
  <c r="BH80" i="13"/>
  <c r="BK80" i="13"/>
  <c r="BM99" i="13"/>
  <c r="BQ99" i="13"/>
  <c r="BJ99" i="13"/>
  <c r="BO99" i="13"/>
  <c r="BG99" i="13"/>
  <c r="E99" i="13"/>
  <c r="BL136" i="13"/>
  <c r="BJ136" i="13"/>
  <c r="BO136" i="13"/>
  <c r="BQ107" i="13"/>
  <c r="BN138" i="13"/>
  <c r="BO138" i="13"/>
  <c r="BH138" i="13"/>
  <c r="BK138" i="13"/>
  <c r="BL143" i="13"/>
  <c r="BO143" i="13"/>
  <c r="BO146" i="13"/>
  <c r="BH146" i="13"/>
  <c r="BK146" i="13"/>
  <c r="BM72" i="13"/>
  <c r="BN72" i="13"/>
  <c r="BH72" i="13"/>
  <c r="BK72" i="13"/>
  <c r="BK145" i="13"/>
  <c r="BP145" i="13"/>
  <c r="BG145" i="13"/>
  <c r="E145" i="13"/>
  <c r="BN127" i="13"/>
  <c r="BH127" i="13"/>
  <c r="BM127" i="13"/>
  <c r="BR127" i="13"/>
  <c r="BL127" i="13"/>
  <c r="BP131" i="13"/>
  <c r="BL131" i="13"/>
  <c r="BM135" i="13"/>
  <c r="BL135" i="13"/>
  <c r="BR142" i="13"/>
  <c r="BO142" i="13"/>
  <c r="BP142" i="13"/>
  <c r="BI142" i="13"/>
  <c r="BL142" i="13"/>
  <c r="BP147" i="13"/>
  <c r="BQ149" i="13"/>
  <c r="BI149" i="13"/>
  <c r="BL149" i="13"/>
  <c r="BN68" i="13"/>
  <c r="BI68" i="13"/>
  <c r="BL68" i="13"/>
  <c r="BN84" i="13"/>
  <c r="BM84" i="13"/>
  <c r="BH84" i="13"/>
  <c r="BL84" i="13"/>
  <c r="BP84" i="13"/>
  <c r="BG120" i="13"/>
  <c r="E120" i="13"/>
  <c r="BQ137" i="13"/>
  <c r="AY102" i="13"/>
  <c r="BG97" i="13"/>
  <c r="E97" i="13"/>
  <c r="BK97" i="13"/>
  <c r="BP97" i="13"/>
  <c r="BI97" i="13"/>
  <c r="BN97" i="13"/>
  <c r="BL58" i="13"/>
  <c r="E58" i="13"/>
  <c r="BG58" i="13"/>
  <c r="BM57" i="13"/>
  <c r="BR118" i="13"/>
  <c r="BJ118" i="13"/>
  <c r="BU118" i="13" s="1"/>
  <c r="BO118" i="13"/>
  <c r="BI118" i="13"/>
  <c r="BP111" i="13"/>
  <c r="BG111" i="13"/>
  <c r="E111" i="13"/>
  <c r="BQ111" i="13"/>
  <c r="BR119" i="13"/>
  <c r="BO119" i="13"/>
  <c r="BR139" i="13"/>
  <c r="BJ139" i="13"/>
  <c r="BM139" i="13"/>
  <c r="BH100" i="13"/>
  <c r="BR100" i="13"/>
  <c r="BP60" i="13"/>
  <c r="BP76" i="13"/>
  <c r="BH98" i="13"/>
  <c r="BN98" i="13"/>
  <c r="BQ98" i="13"/>
  <c r="BR122" i="13"/>
  <c r="BI122" i="13"/>
  <c r="AR150" i="13"/>
  <c r="AU150" i="13"/>
  <c r="BH81" i="13"/>
  <c r="BP81" i="13"/>
  <c r="BI81" i="13"/>
  <c r="BJ81" i="13"/>
  <c r="BM81" i="13"/>
  <c r="BP115" i="13"/>
  <c r="BI115" i="13"/>
  <c r="BN115" i="13"/>
  <c r="BH123" i="13"/>
  <c r="BR123" i="13"/>
  <c r="BR96" i="13"/>
  <c r="BQ96" i="13"/>
  <c r="BO96" i="13"/>
  <c r="BL121" i="13"/>
  <c r="BN121" i="13"/>
  <c r="BQ121" i="13"/>
  <c r="BN88" i="13"/>
  <c r="BH88" i="13"/>
  <c r="BM88" i="13"/>
  <c r="BR88" i="13"/>
  <c r="BL88" i="13"/>
  <c r="BO92" i="13"/>
  <c r="BL92" i="13"/>
  <c r="BR64" i="13"/>
  <c r="BI64" i="13"/>
  <c r="BL64" i="13"/>
  <c r="BR80" i="13"/>
  <c r="BI80" i="13"/>
  <c r="BL80" i="13"/>
  <c r="BN99" i="13"/>
  <c r="BP99" i="13"/>
  <c r="BH99" i="13"/>
  <c r="AT102" i="13"/>
  <c r="BR107" i="13"/>
  <c r="BP107" i="13"/>
  <c r="BW107" i="13" s="1"/>
  <c r="BQ138" i="13"/>
  <c r="BI138" i="13"/>
  <c r="BL138" i="13"/>
  <c r="BP143" i="13"/>
  <c r="BG143" i="13"/>
  <c r="E143" i="13"/>
  <c r="BQ143" i="13"/>
  <c r="BN146" i="13"/>
  <c r="BQ146" i="13"/>
  <c r="BI146" i="13"/>
  <c r="BL146" i="13"/>
  <c r="BI72" i="13"/>
  <c r="BL72" i="13"/>
  <c r="BM145" i="13"/>
  <c r="BQ145" i="13"/>
  <c r="BH145" i="13"/>
  <c r="AX102" i="13"/>
  <c r="BG127" i="13"/>
  <c r="E127" i="13"/>
  <c r="BQ127" i="13"/>
  <c r="BO131" i="13"/>
  <c r="BI131" i="13"/>
  <c r="BN131" i="13"/>
  <c r="BG135" i="13"/>
  <c r="E135" i="13"/>
  <c r="BQ135" i="13"/>
  <c r="BO135" i="13"/>
  <c r="BM142" i="13"/>
  <c r="BV142" i="13" s="1"/>
  <c r="BQ147" i="13"/>
  <c r="BR147" i="13"/>
  <c r="BJ147" i="13"/>
  <c r="BM147" i="13"/>
  <c r="BV147" i="13" s="1"/>
  <c r="BN149" i="13"/>
  <c r="BP149" i="13"/>
  <c r="BQ68" i="13"/>
  <c r="BP68" i="13"/>
  <c r="BR84" i="13"/>
  <c r="BI84" i="13"/>
  <c r="BQ84" i="13"/>
  <c r="BL120" i="13"/>
  <c r="BR120" i="13"/>
  <c r="BM120" i="13"/>
  <c r="BG137" i="13"/>
  <c r="E137" i="13"/>
  <c r="BR137" i="13"/>
  <c r="BL97" i="13"/>
  <c r="BR97" i="13"/>
  <c r="BJ97" i="13"/>
  <c r="BU97" i="13" s="1"/>
  <c r="BO97" i="13"/>
  <c r="AE102" i="13"/>
  <c r="BI58" i="13"/>
  <c r="BM58" i="13"/>
  <c r="BP58" i="13"/>
  <c r="BR57" i="13"/>
  <c r="BQ118" i="13"/>
  <c r="BP118" i="13"/>
  <c r="BN118" i="13"/>
  <c r="BI111" i="13"/>
  <c r="BO111" i="13"/>
  <c r="BJ111" i="13"/>
  <c r="BQ119" i="13"/>
  <c r="BP119" i="13"/>
  <c r="BI119" i="13"/>
  <c r="BN119" i="13"/>
  <c r="BJ119" i="13"/>
  <c r="BU119" i="13" s="1"/>
  <c r="BQ139" i="13"/>
  <c r="BH139" i="13"/>
  <c r="BK139" i="13"/>
  <c r="BN139" i="13"/>
  <c r="BI100" i="13"/>
  <c r="BJ100" i="13"/>
  <c r="BQ60" i="13"/>
  <c r="BR60" i="13"/>
  <c r="BM60" i="13"/>
  <c r="BG60" i="13"/>
  <c r="BT60" i="13" s="1"/>
  <c r="E60" i="13"/>
  <c r="BJ60" i="13"/>
  <c r="BQ76" i="13"/>
  <c r="BR76" i="13"/>
  <c r="BM76" i="13"/>
  <c r="BG76" i="13"/>
  <c r="E76" i="13"/>
  <c r="BJ76" i="13"/>
  <c r="BU76" i="13" s="1"/>
  <c r="BK98" i="13"/>
  <c r="BI98" i="13"/>
  <c r="BR98" i="13"/>
  <c r="BK122" i="13"/>
  <c r="AZ150" i="13"/>
  <c r="BK81" i="13"/>
  <c r="BN81" i="13"/>
  <c r="BH115" i="13"/>
  <c r="BM115" i="13"/>
  <c r="BR115" i="13"/>
  <c r="BJ115" i="13"/>
  <c r="BI123" i="13"/>
  <c r="BJ123" i="13"/>
  <c r="BH96" i="13"/>
  <c r="BP96" i="13"/>
  <c r="BI96" i="13"/>
  <c r="BN96" i="13"/>
  <c r="BJ96" i="13"/>
  <c r="BK121" i="13"/>
  <c r="BI121" i="13"/>
  <c r="BR121" i="13"/>
  <c r="BE102" i="13"/>
  <c r="AM102" i="13"/>
  <c r="BP88" i="13"/>
  <c r="BG88" i="13"/>
  <c r="BT88" i="13" s="1"/>
  <c r="E88" i="13"/>
  <c r="BQ88" i="13"/>
  <c r="BP92" i="13"/>
  <c r="BI92" i="13"/>
  <c r="BN92" i="13"/>
  <c r="BO64" i="13"/>
  <c r="BP64" i="13"/>
  <c r="BO80" i="13"/>
  <c r="BP80" i="13"/>
  <c r="BR99" i="13"/>
  <c r="BI99" i="13"/>
  <c r="E136" i="13"/>
  <c r="BG136" i="13"/>
  <c r="BQ136" i="13"/>
  <c r="BM136" i="13"/>
  <c r="BP138" i="13"/>
  <c r="BR143" i="13"/>
  <c r="BI143" i="13"/>
  <c r="BJ143" i="13"/>
  <c r="BM143" i="13"/>
  <c r="BV143" i="13" s="1"/>
  <c r="BP146" i="13"/>
  <c r="BO72" i="13"/>
  <c r="BP72" i="13"/>
  <c r="BO145" i="13"/>
  <c r="BJ145" i="13"/>
  <c r="BR145" i="13"/>
  <c r="BI145" i="13"/>
  <c r="BC102" i="13"/>
  <c r="BP127" i="13"/>
  <c r="BJ127" i="13"/>
  <c r="BU127" i="13" s="1"/>
  <c r="BG131" i="13"/>
  <c r="E131" i="13"/>
  <c r="BH131" i="13"/>
  <c r="BM131" i="13"/>
  <c r="BR131" i="13"/>
  <c r="BJ131" i="13"/>
  <c r="BU131" i="13" s="1"/>
  <c r="BH135" i="13"/>
  <c r="BR135" i="13"/>
  <c r="BP135" i="13"/>
  <c r="BI135" i="13"/>
  <c r="BN135" i="13"/>
  <c r="BJ135" i="13"/>
  <c r="BQ142" i="13"/>
  <c r="BG142" i="13"/>
  <c r="BT142" i="13" s="1"/>
  <c r="E142" i="13"/>
  <c r="BJ142" i="13"/>
  <c r="E147" i="13"/>
  <c r="BG147" i="13"/>
  <c r="BH147" i="13"/>
  <c r="BK147" i="13"/>
  <c r="BN147" i="13"/>
  <c r="BR149" i="13"/>
  <c r="BM149" i="13"/>
  <c r="BG149" i="13"/>
  <c r="E149" i="13"/>
  <c r="BJ149" i="13"/>
  <c r="BU149" i="13" s="1"/>
  <c r="BR68" i="13"/>
  <c r="BM68" i="13"/>
  <c r="BG68" i="13"/>
  <c r="E68" i="13"/>
  <c r="BJ68" i="13"/>
  <c r="BJ84" i="13"/>
  <c r="BQ120" i="13"/>
  <c r="BK120" i="13"/>
  <c r="BP120" i="13"/>
  <c r="BI120" i="13"/>
  <c r="BN120" i="13"/>
  <c r="BN137" i="13"/>
  <c r="BH137" i="13"/>
  <c r="BK137" i="13"/>
  <c r="BI137" i="13"/>
  <c r="AR102" i="13"/>
  <c r="BQ97" i="13"/>
  <c r="BX213" i="4"/>
  <c r="BU213" i="4"/>
  <c r="BZ100" i="10"/>
  <c r="BY100" i="10"/>
  <c r="BZ61" i="8"/>
  <c r="BY61" i="8"/>
  <c r="AW371" i="9"/>
  <c r="AW139" i="9"/>
  <c r="Y371" i="9"/>
  <c r="Y139" i="9"/>
  <c r="AS371" i="9"/>
  <c r="AS139" i="9"/>
  <c r="AH371" i="9"/>
  <c r="AH139" i="9"/>
  <c r="AH140" i="9" s="1"/>
  <c r="Z315" i="11"/>
  <c r="Z310" i="11"/>
  <c r="BF213" i="11"/>
  <c r="D213" i="11"/>
  <c r="Q275" i="8"/>
  <c r="Q272" i="8"/>
  <c r="Q373" i="8"/>
  <c r="Q270" i="8"/>
  <c r="Q268" i="8"/>
  <c r="Q266" i="8"/>
  <c r="Q264" i="8"/>
  <c r="Q262" i="8"/>
  <c r="Q259" i="8"/>
  <c r="Q256" i="8"/>
  <c r="Q254" i="8"/>
  <c r="Q251" i="8"/>
  <c r="Q249" i="8"/>
  <c r="Q246" i="8"/>
  <c r="Q243" i="8"/>
  <c r="Q241" i="8"/>
  <c r="Q239" i="8"/>
  <c r="Q273" i="8"/>
  <c r="Q271" i="8"/>
  <c r="Q269" i="8"/>
  <c r="Q267" i="8"/>
  <c r="Q265" i="8"/>
  <c r="Q263" i="8"/>
  <c r="Q260" i="8"/>
  <c r="Q258" i="8"/>
  <c r="Q255" i="8"/>
  <c r="Q253" i="8"/>
  <c r="Q250" i="8"/>
  <c r="Q247" i="8"/>
  <c r="Q245" i="8"/>
  <c r="Q242" i="8"/>
  <c r="Q240" i="8"/>
  <c r="Q237" i="8"/>
  <c r="Q235" i="8"/>
  <c r="Q232" i="8"/>
  <c r="Q230" i="8"/>
  <c r="Q228" i="8"/>
  <c r="Q225" i="8"/>
  <c r="Q223" i="8"/>
  <c r="Q221" i="8"/>
  <c r="Q152" i="8"/>
  <c r="Q69" i="8"/>
  <c r="Q66" i="8"/>
  <c r="Q63" i="8"/>
  <c r="Q236" i="8"/>
  <c r="Q233" i="8"/>
  <c r="Q231" i="8"/>
  <c r="Q229" i="8"/>
  <c r="Q227" i="8"/>
  <c r="Q224" i="8"/>
  <c r="Q222" i="8"/>
  <c r="Q148" i="8"/>
  <c r="G271" i="6"/>
  <c r="G269" i="6"/>
  <c r="G267" i="6"/>
  <c r="G265" i="6"/>
  <c r="G263" i="6"/>
  <c r="G260" i="6"/>
  <c r="G258" i="6"/>
  <c r="G255" i="6"/>
  <c r="G253" i="6"/>
  <c r="G250" i="6"/>
  <c r="G247" i="6"/>
  <c r="G245" i="6"/>
  <c r="G242" i="6"/>
  <c r="G240" i="6"/>
  <c r="G237" i="6"/>
  <c r="G235" i="6"/>
  <c r="G232" i="6"/>
  <c r="G230" i="6"/>
  <c r="G228" i="6"/>
  <c r="G225" i="6"/>
  <c r="G223" i="6"/>
  <c r="G221" i="6"/>
  <c r="G275" i="6"/>
  <c r="G272" i="6"/>
  <c r="G152" i="6"/>
  <c r="G69" i="6"/>
  <c r="G66" i="6"/>
  <c r="G63" i="6"/>
  <c r="G148" i="6"/>
  <c r="G373" i="6"/>
  <c r="G270" i="6"/>
  <c r="G266" i="6"/>
  <c r="G262" i="6"/>
  <c r="G256" i="6"/>
  <c r="G251" i="6"/>
  <c r="G246" i="6"/>
  <c r="G241" i="6"/>
  <c r="G236" i="6"/>
  <c r="G231" i="6"/>
  <c r="G227" i="6"/>
  <c r="G222" i="6"/>
  <c r="G273" i="6"/>
  <c r="G268" i="6"/>
  <c r="G264" i="6"/>
  <c r="G259" i="6"/>
  <c r="G254" i="6"/>
  <c r="G249" i="6"/>
  <c r="G243" i="6"/>
  <c r="G239" i="6"/>
  <c r="G233" i="6"/>
  <c r="G229" i="6"/>
  <c r="G224" i="6"/>
  <c r="W273" i="8"/>
  <c r="W271" i="8"/>
  <c r="W269" i="8"/>
  <c r="W267" i="8"/>
  <c r="W265" i="8"/>
  <c r="W263" i="8"/>
  <c r="W260" i="8"/>
  <c r="W258" i="8"/>
  <c r="W255" i="8"/>
  <c r="W253" i="8"/>
  <c r="W250" i="8"/>
  <c r="W247" i="8"/>
  <c r="W245" i="8"/>
  <c r="W242" i="8"/>
  <c r="W240" i="8"/>
  <c r="W275" i="8"/>
  <c r="W272" i="8"/>
  <c r="W373" i="8"/>
  <c r="W270" i="8"/>
  <c r="W268" i="8"/>
  <c r="W266" i="8"/>
  <c r="W264" i="8"/>
  <c r="W262" i="8"/>
  <c r="W259" i="8"/>
  <c r="W256" i="8"/>
  <c r="W254" i="8"/>
  <c r="W251" i="8"/>
  <c r="W249" i="8"/>
  <c r="W246" i="8"/>
  <c r="W243" i="8"/>
  <c r="W241" i="8"/>
  <c r="W239" i="8"/>
  <c r="W236" i="8"/>
  <c r="W233" i="8"/>
  <c r="W231" i="8"/>
  <c r="W229" i="8"/>
  <c r="W227" i="8"/>
  <c r="W224" i="8"/>
  <c r="W222" i="8"/>
  <c r="W148" i="8"/>
  <c r="W237" i="8"/>
  <c r="W235" i="8"/>
  <c r="W232" i="8"/>
  <c r="W230" i="8"/>
  <c r="W228" i="8"/>
  <c r="W225" i="8"/>
  <c r="W223" i="8"/>
  <c r="W221" i="8"/>
  <c r="W152" i="8"/>
  <c r="W69" i="8"/>
  <c r="W66" i="8"/>
  <c r="W63" i="8"/>
  <c r="BX213" i="6"/>
  <c r="BU213" i="6"/>
  <c r="AE271" i="6"/>
  <c r="AE269" i="6"/>
  <c r="AE267" i="6"/>
  <c r="AE265" i="6"/>
  <c r="AE263" i="6"/>
  <c r="AE260" i="6"/>
  <c r="AE258" i="6"/>
  <c r="AE255" i="6"/>
  <c r="AE253" i="6"/>
  <c r="AE250" i="6"/>
  <c r="AE247" i="6"/>
  <c r="AE245" i="6"/>
  <c r="AE242" i="6"/>
  <c r="AE240" i="6"/>
  <c r="AE237" i="6"/>
  <c r="AE235" i="6"/>
  <c r="AE232" i="6"/>
  <c r="AE230" i="6"/>
  <c r="AE228" i="6"/>
  <c r="AE225" i="6"/>
  <c r="AE223" i="6"/>
  <c r="AE221" i="6"/>
  <c r="AE272" i="6"/>
  <c r="AE152" i="6"/>
  <c r="AE69" i="6"/>
  <c r="AE66" i="6"/>
  <c r="AE63" i="6"/>
  <c r="AE148" i="6"/>
  <c r="AE270" i="6"/>
  <c r="AE266" i="6"/>
  <c r="AE262" i="6"/>
  <c r="AE256" i="6"/>
  <c r="AE251" i="6"/>
  <c r="AE246" i="6"/>
  <c r="AE241" i="6"/>
  <c r="AE236" i="6"/>
  <c r="AE231" i="6"/>
  <c r="AE227" i="6"/>
  <c r="AE222" i="6"/>
  <c r="AE268" i="6"/>
  <c r="AE264" i="6"/>
  <c r="AE259" i="6"/>
  <c r="AE254" i="6"/>
  <c r="AE249" i="6"/>
  <c r="AE243" i="6"/>
  <c r="AE239" i="6"/>
  <c r="AE233" i="6"/>
  <c r="AE229" i="6"/>
  <c r="AE224" i="6"/>
  <c r="J273" i="6"/>
  <c r="J148" i="6"/>
  <c r="J271" i="6"/>
  <c r="J269" i="6"/>
  <c r="J267" i="6"/>
  <c r="J265" i="6"/>
  <c r="J263" i="6"/>
  <c r="J260" i="6"/>
  <c r="J258" i="6"/>
  <c r="J255" i="6"/>
  <c r="J253" i="6"/>
  <c r="J250" i="6"/>
  <c r="J247" i="6"/>
  <c r="J245" i="6"/>
  <c r="J242" i="6"/>
  <c r="J240" i="6"/>
  <c r="J237" i="6"/>
  <c r="J235" i="6"/>
  <c r="J232" i="6"/>
  <c r="J230" i="6"/>
  <c r="J228" i="6"/>
  <c r="J225" i="6"/>
  <c r="J223" i="6"/>
  <c r="J221" i="6"/>
  <c r="J373" i="6"/>
  <c r="J270" i="6"/>
  <c r="J266" i="6"/>
  <c r="J262" i="6"/>
  <c r="J256" i="6"/>
  <c r="J251" i="6"/>
  <c r="J246" i="6"/>
  <c r="J241" i="6"/>
  <c r="J236" i="6"/>
  <c r="J231" i="6"/>
  <c r="J227" i="6"/>
  <c r="J222" i="6"/>
  <c r="J140" i="6"/>
  <c r="J66" i="6"/>
  <c r="J272" i="6"/>
  <c r="J152" i="6"/>
  <c r="J63" i="6"/>
  <c r="J268" i="6"/>
  <c r="J264" i="6"/>
  <c r="J259" i="6"/>
  <c r="J254" i="6"/>
  <c r="J249" i="6"/>
  <c r="J243" i="6"/>
  <c r="J239" i="6"/>
  <c r="J233" i="6"/>
  <c r="J229" i="6"/>
  <c r="J224" i="6"/>
  <c r="J275" i="6"/>
  <c r="J69" i="6"/>
  <c r="BZ90" i="11"/>
  <c r="BY90" i="11"/>
  <c r="BZ112" i="10"/>
  <c r="BY112" i="10"/>
  <c r="BS28" i="6"/>
  <c r="BZ189" i="8"/>
  <c r="BY189" i="8"/>
  <c r="Q371" i="9"/>
  <c r="Q139" i="9"/>
  <c r="AY139" i="9"/>
  <c r="AY371" i="9"/>
  <c r="P371" i="9"/>
  <c r="P139" i="9"/>
  <c r="K271" i="6"/>
  <c r="K269" i="6"/>
  <c r="K267" i="6"/>
  <c r="K265" i="6"/>
  <c r="K263" i="6"/>
  <c r="K260" i="6"/>
  <c r="K258" i="6"/>
  <c r="K255" i="6"/>
  <c r="K253" i="6"/>
  <c r="K250" i="6"/>
  <c r="K247" i="6"/>
  <c r="K245" i="6"/>
  <c r="K242" i="6"/>
  <c r="K240" i="6"/>
  <c r="K237" i="6"/>
  <c r="K235" i="6"/>
  <c r="K232" i="6"/>
  <c r="K230" i="6"/>
  <c r="K228" i="6"/>
  <c r="K225" i="6"/>
  <c r="K223" i="6"/>
  <c r="K221" i="6"/>
  <c r="K275" i="6"/>
  <c r="K272" i="6"/>
  <c r="K152" i="6"/>
  <c r="K69" i="6"/>
  <c r="K66" i="6"/>
  <c r="K63" i="6"/>
  <c r="K273" i="6"/>
  <c r="K268" i="6"/>
  <c r="K264" i="6"/>
  <c r="K259" i="6"/>
  <c r="K254" i="6"/>
  <c r="K249" i="6"/>
  <c r="K243" i="6"/>
  <c r="K239" i="6"/>
  <c r="K233" i="6"/>
  <c r="K229" i="6"/>
  <c r="K224" i="6"/>
  <c r="K148" i="6"/>
  <c r="K373" i="6"/>
  <c r="K270" i="6"/>
  <c r="K266" i="6"/>
  <c r="K262" i="6"/>
  <c r="K256" i="6"/>
  <c r="K251" i="6"/>
  <c r="K246" i="6"/>
  <c r="K241" i="6"/>
  <c r="K236" i="6"/>
  <c r="K231" i="6"/>
  <c r="K227" i="6"/>
  <c r="K222" i="6"/>
  <c r="AG275" i="8"/>
  <c r="AG272" i="8"/>
  <c r="AG373" i="8"/>
  <c r="AG270" i="8"/>
  <c r="AG268" i="8"/>
  <c r="AG266" i="8"/>
  <c r="AG264" i="8"/>
  <c r="AG262" i="8"/>
  <c r="AG259" i="8"/>
  <c r="AG256" i="8"/>
  <c r="AG254" i="8"/>
  <c r="AG251" i="8"/>
  <c r="AG249" i="8"/>
  <c r="AG246" i="8"/>
  <c r="AG243" i="8"/>
  <c r="AG241" i="8"/>
  <c r="AG239" i="8"/>
  <c r="AG273" i="8"/>
  <c r="AG271" i="8"/>
  <c r="AG269" i="8"/>
  <c r="AG267" i="8"/>
  <c r="AG265" i="8"/>
  <c r="AG263" i="8"/>
  <c r="AG260" i="8"/>
  <c r="AG258" i="8"/>
  <c r="AG255" i="8"/>
  <c r="AG253" i="8"/>
  <c r="AG250" i="8"/>
  <c r="AG247" i="8"/>
  <c r="AG245" i="8"/>
  <c r="AG242" i="8"/>
  <c r="AG240" i="8"/>
  <c r="AG237" i="8"/>
  <c r="AG235" i="8"/>
  <c r="AG232" i="8"/>
  <c r="AG230" i="8"/>
  <c r="AG228" i="8"/>
  <c r="AG225" i="8"/>
  <c r="AG223" i="8"/>
  <c r="AG221" i="8"/>
  <c r="AG152" i="8"/>
  <c r="AG69" i="8"/>
  <c r="AG66" i="8"/>
  <c r="AG63" i="8"/>
  <c r="AG236" i="8"/>
  <c r="AG233" i="8"/>
  <c r="AG231" i="8"/>
  <c r="AG229" i="8"/>
  <c r="AG227" i="8"/>
  <c r="AG224" i="8"/>
  <c r="AG222" i="8"/>
  <c r="AG148" i="8"/>
  <c r="X272" i="4"/>
  <c r="X268" i="4"/>
  <c r="X267" i="4"/>
  <c r="X259" i="4"/>
  <c r="X258" i="4"/>
  <c r="X249" i="4"/>
  <c r="X247" i="4"/>
  <c r="X239" i="4"/>
  <c r="X237" i="4"/>
  <c r="X229" i="4"/>
  <c r="X228" i="4"/>
  <c r="X69" i="4"/>
  <c r="X66" i="4"/>
  <c r="X63" i="4"/>
  <c r="X270" i="4"/>
  <c r="X269" i="4"/>
  <c r="X262" i="4"/>
  <c r="X260" i="4"/>
  <c r="X251" i="4"/>
  <c r="X250" i="4"/>
  <c r="X241" i="4"/>
  <c r="X240" i="4"/>
  <c r="X231" i="4"/>
  <c r="X230" i="4"/>
  <c r="X222" i="4"/>
  <c r="X221" i="4"/>
  <c r="X271" i="4"/>
  <c r="X264" i="4"/>
  <c r="X263" i="4"/>
  <c r="X254" i="4"/>
  <c r="X253" i="4"/>
  <c r="X243" i="4"/>
  <c r="X242" i="4"/>
  <c r="X233" i="4"/>
  <c r="X232" i="4"/>
  <c r="X224" i="4"/>
  <c r="X223" i="4"/>
  <c r="X148" i="4"/>
  <c r="X256" i="4"/>
  <c r="X235" i="4"/>
  <c r="X236" i="4"/>
  <c r="X266" i="4"/>
  <c r="X245" i="4"/>
  <c r="X227" i="4"/>
  <c r="X255" i="4"/>
  <c r="X265" i="4"/>
  <c r="X246" i="4"/>
  <c r="X152" i="4"/>
  <c r="BZ158" i="8"/>
  <c r="BY158" i="8"/>
  <c r="AG371" i="9"/>
  <c r="AG139" i="9"/>
  <c r="J371" i="9"/>
  <c r="J139" i="9"/>
  <c r="J140" i="9" s="1"/>
  <c r="AP371" i="9"/>
  <c r="AP139" i="9"/>
  <c r="AP140" i="9" s="1"/>
  <c r="G371" i="9"/>
  <c r="G139" i="9"/>
  <c r="W371" i="9"/>
  <c r="W139" i="9"/>
  <c r="BC371" i="9"/>
  <c r="BC139" i="9"/>
  <c r="T371" i="9"/>
  <c r="T139" i="9"/>
  <c r="AJ371" i="9"/>
  <c r="AJ139" i="9"/>
  <c r="O271" i="4"/>
  <c r="O269" i="4"/>
  <c r="O267" i="4"/>
  <c r="O265" i="4"/>
  <c r="O263" i="4"/>
  <c r="O260" i="4"/>
  <c r="O258" i="4"/>
  <c r="O255" i="4"/>
  <c r="O253" i="4"/>
  <c r="O250" i="4"/>
  <c r="O247" i="4"/>
  <c r="O245" i="4"/>
  <c r="O242" i="4"/>
  <c r="O240" i="4"/>
  <c r="O237" i="4"/>
  <c r="O235" i="4"/>
  <c r="O232" i="4"/>
  <c r="O230" i="4"/>
  <c r="O228" i="4"/>
  <c r="O223" i="4"/>
  <c r="O221" i="4"/>
  <c r="O272" i="4"/>
  <c r="O270" i="4"/>
  <c r="O262" i="4"/>
  <c r="O251" i="4"/>
  <c r="O241" i="4"/>
  <c r="O231" i="4"/>
  <c r="O222" i="4"/>
  <c r="O264" i="4"/>
  <c r="O254" i="4"/>
  <c r="O243" i="4"/>
  <c r="O233" i="4"/>
  <c r="O224" i="4"/>
  <c r="O148" i="4"/>
  <c r="O69" i="4"/>
  <c r="O66" i="4"/>
  <c r="O63" i="4"/>
  <c r="O266" i="4"/>
  <c r="O256" i="4"/>
  <c r="O246" i="4"/>
  <c r="O236" i="4"/>
  <c r="O227" i="4"/>
  <c r="O239" i="4"/>
  <c r="O249" i="4"/>
  <c r="O259" i="4"/>
  <c r="O268" i="4"/>
  <c r="O229" i="4"/>
  <c r="O152" i="4"/>
  <c r="BS28" i="7"/>
  <c r="BT213" i="11"/>
  <c r="BZ187" i="8"/>
  <c r="BY187" i="8"/>
  <c r="AN272" i="4"/>
  <c r="AN268" i="4"/>
  <c r="AN267" i="4"/>
  <c r="AN259" i="4"/>
  <c r="AN258" i="4"/>
  <c r="AN249" i="4"/>
  <c r="AN247" i="4"/>
  <c r="AN239" i="4"/>
  <c r="AN237" i="4"/>
  <c r="AN229" i="4"/>
  <c r="AN228" i="4"/>
  <c r="AN69" i="4"/>
  <c r="AN66" i="4"/>
  <c r="AN63" i="4"/>
  <c r="AN270" i="4"/>
  <c r="AN269" i="4"/>
  <c r="AN262" i="4"/>
  <c r="AN260" i="4"/>
  <c r="AN251" i="4"/>
  <c r="AN250" i="4"/>
  <c r="AN241" i="4"/>
  <c r="AN240" i="4"/>
  <c r="AN231" i="4"/>
  <c r="AN230" i="4"/>
  <c r="AN222" i="4"/>
  <c r="AN221" i="4"/>
  <c r="AN271" i="4"/>
  <c r="AN264" i="4"/>
  <c r="AN263" i="4"/>
  <c r="AN254" i="4"/>
  <c r="AN253" i="4"/>
  <c r="AN243" i="4"/>
  <c r="AN242" i="4"/>
  <c r="AN233" i="4"/>
  <c r="AN232" i="4"/>
  <c r="AN224" i="4"/>
  <c r="AN223" i="4"/>
  <c r="AN148" i="4"/>
  <c r="AN265" i="4"/>
  <c r="AN246" i="4"/>
  <c r="AN256" i="4"/>
  <c r="AN235" i="4"/>
  <c r="AN227" i="4"/>
  <c r="AN255" i="4"/>
  <c r="AN236" i="4"/>
  <c r="AN266" i="4"/>
  <c r="AN245" i="4"/>
  <c r="AN152" i="4"/>
  <c r="AC275" i="8"/>
  <c r="AC272" i="8"/>
  <c r="AC373" i="8"/>
  <c r="AC270" i="8"/>
  <c r="AC268" i="8"/>
  <c r="AC266" i="8"/>
  <c r="AC264" i="8"/>
  <c r="AC262" i="8"/>
  <c r="AC259" i="8"/>
  <c r="AC256" i="8"/>
  <c r="AC254" i="8"/>
  <c r="AC251" i="8"/>
  <c r="AC249" i="8"/>
  <c r="AC246" i="8"/>
  <c r="AC243" i="8"/>
  <c r="AC241" i="8"/>
  <c r="AC239" i="8"/>
  <c r="AC273" i="8"/>
  <c r="AC271" i="8"/>
  <c r="AC269" i="8"/>
  <c r="AC267" i="8"/>
  <c r="AC265" i="8"/>
  <c r="AC263" i="8"/>
  <c r="AC260" i="8"/>
  <c r="AC258" i="8"/>
  <c r="AC255" i="8"/>
  <c r="AC253" i="8"/>
  <c r="AC250" i="8"/>
  <c r="AC247" i="8"/>
  <c r="AC245" i="8"/>
  <c r="AC242" i="8"/>
  <c r="AC240" i="8"/>
  <c r="AC237" i="8"/>
  <c r="AC235" i="8"/>
  <c r="AC232" i="8"/>
  <c r="AC230" i="8"/>
  <c r="AC228" i="8"/>
  <c r="AC225" i="8"/>
  <c r="AC223" i="8"/>
  <c r="AC221" i="8"/>
  <c r="AC152" i="8"/>
  <c r="AC69" i="8"/>
  <c r="AC66" i="8"/>
  <c r="AC63" i="8"/>
  <c r="AC236" i="8"/>
  <c r="AC233" i="8"/>
  <c r="AC231" i="8"/>
  <c r="AC229" i="8"/>
  <c r="AC227" i="8"/>
  <c r="AC224" i="8"/>
  <c r="AC222" i="8"/>
  <c r="AC148" i="8"/>
  <c r="BI53" i="11"/>
  <c r="AC371" i="9"/>
  <c r="AC139" i="9"/>
  <c r="K371" i="9"/>
  <c r="K139" i="9"/>
  <c r="AA371" i="9"/>
  <c r="AA139" i="9"/>
  <c r="AQ371" i="9"/>
  <c r="AQ139" i="9"/>
  <c r="H371" i="9"/>
  <c r="H139" i="9"/>
  <c r="X371" i="9"/>
  <c r="X139" i="9"/>
  <c r="AN371" i="9"/>
  <c r="AN139" i="9"/>
  <c r="BD371" i="9"/>
  <c r="BD139" i="9"/>
  <c r="BD140" i="9" s="1"/>
  <c r="I315" i="10"/>
  <c r="I310" i="10"/>
  <c r="BT213" i="6"/>
  <c r="W371" i="6"/>
  <c r="W139" i="6"/>
  <c r="BZ198" i="8"/>
  <c r="BY198" i="8"/>
  <c r="BZ173" i="8"/>
  <c r="BY173" i="8"/>
  <c r="AB272" i="4"/>
  <c r="AB266" i="4"/>
  <c r="AB265" i="4"/>
  <c r="AB256" i="4"/>
  <c r="AB255" i="4"/>
  <c r="AB246" i="4"/>
  <c r="AB245" i="4"/>
  <c r="AB236" i="4"/>
  <c r="AB235" i="4"/>
  <c r="AB227" i="4"/>
  <c r="AB69" i="4"/>
  <c r="AB66" i="4"/>
  <c r="AB63" i="4"/>
  <c r="AB268" i="4"/>
  <c r="AB267" i="4"/>
  <c r="AB259" i="4"/>
  <c r="AB258" i="4"/>
  <c r="AB249" i="4"/>
  <c r="AB247" i="4"/>
  <c r="AB239" i="4"/>
  <c r="AB237" i="4"/>
  <c r="AB229" i="4"/>
  <c r="AB228" i="4"/>
  <c r="AB270" i="4"/>
  <c r="AB269" i="4"/>
  <c r="AB262" i="4"/>
  <c r="AB260" i="4"/>
  <c r="AB251" i="4"/>
  <c r="AB250" i="4"/>
  <c r="AB241" i="4"/>
  <c r="AB240" i="4"/>
  <c r="AB231" i="4"/>
  <c r="AB230" i="4"/>
  <c r="AB222" i="4"/>
  <c r="AB221" i="4"/>
  <c r="AB264" i="4"/>
  <c r="AB242" i="4"/>
  <c r="AB224" i="4"/>
  <c r="AB253" i="4"/>
  <c r="AB233" i="4"/>
  <c r="AB243" i="4"/>
  <c r="AB223" i="4"/>
  <c r="AB271" i="4"/>
  <c r="AB254" i="4"/>
  <c r="AB232" i="4"/>
  <c r="AB148" i="4"/>
  <c r="AB263" i="4"/>
  <c r="AB152" i="4"/>
  <c r="P275" i="5"/>
  <c r="P272" i="5"/>
  <c r="P140" i="5"/>
  <c r="P373" i="5"/>
  <c r="P270" i="5"/>
  <c r="P268" i="5"/>
  <c r="P266" i="5"/>
  <c r="P264" i="5"/>
  <c r="P262" i="5"/>
  <c r="P259" i="5"/>
  <c r="P256" i="5"/>
  <c r="P254" i="5"/>
  <c r="P251" i="5"/>
  <c r="P249" i="5"/>
  <c r="P246" i="5"/>
  <c r="P243" i="5"/>
  <c r="P241" i="5"/>
  <c r="P239" i="5"/>
  <c r="P236" i="5"/>
  <c r="P271" i="5"/>
  <c r="P267" i="5"/>
  <c r="P263" i="5"/>
  <c r="P258" i="5"/>
  <c r="P253" i="5"/>
  <c r="P247" i="5"/>
  <c r="P242" i="5"/>
  <c r="P237" i="5"/>
  <c r="P227" i="5"/>
  <c r="P225" i="5"/>
  <c r="P273" i="5"/>
  <c r="P229" i="5"/>
  <c r="P228" i="5"/>
  <c r="P269" i="5"/>
  <c r="P265" i="5"/>
  <c r="P260" i="5"/>
  <c r="P255" i="5"/>
  <c r="P250" i="5"/>
  <c r="P245" i="5"/>
  <c r="P240" i="5"/>
  <c r="P235" i="5"/>
  <c r="P231" i="5"/>
  <c r="P230" i="5"/>
  <c r="P222" i="5"/>
  <c r="P221" i="5"/>
  <c r="P148" i="5"/>
  <c r="P233" i="5"/>
  <c r="P232" i="5"/>
  <c r="P224" i="5"/>
  <c r="P223" i="5"/>
  <c r="BZ98" i="5"/>
  <c r="BY98" i="5"/>
  <c r="BR27" i="5"/>
  <c r="BY55" i="4"/>
  <c r="BZ55" i="4"/>
  <c r="AC136" i="4"/>
  <c r="AC216" i="4"/>
  <c r="AO136" i="4"/>
  <c r="AO216" i="4"/>
  <c r="BN79" i="4"/>
  <c r="BN70" i="4"/>
  <c r="BY111" i="4"/>
  <c r="BZ111" i="4"/>
  <c r="C272" i="4"/>
  <c r="D135" i="4"/>
  <c r="BZ331" i="4"/>
  <c r="BY331" i="4"/>
  <c r="L275" i="5"/>
  <c r="L272" i="5"/>
  <c r="L140" i="5"/>
  <c r="L373" i="5"/>
  <c r="L270" i="5"/>
  <c r="L268" i="5"/>
  <c r="L266" i="5"/>
  <c r="L264" i="5"/>
  <c r="L262" i="5"/>
  <c r="L259" i="5"/>
  <c r="L256" i="5"/>
  <c r="L254" i="5"/>
  <c r="L251" i="5"/>
  <c r="L249" i="5"/>
  <c r="L246" i="5"/>
  <c r="L243" i="5"/>
  <c r="L241" i="5"/>
  <c r="L239" i="5"/>
  <c r="L236" i="5"/>
  <c r="L269" i="5"/>
  <c r="L265" i="5"/>
  <c r="L260" i="5"/>
  <c r="L255" i="5"/>
  <c r="L250" i="5"/>
  <c r="L245" i="5"/>
  <c r="L240" i="5"/>
  <c r="L235" i="5"/>
  <c r="L229" i="5"/>
  <c r="L228" i="5"/>
  <c r="L231" i="5"/>
  <c r="L230" i="5"/>
  <c r="L222" i="5"/>
  <c r="L221" i="5"/>
  <c r="L148" i="5"/>
  <c r="L271" i="5"/>
  <c r="L267" i="5"/>
  <c r="L263" i="5"/>
  <c r="L258" i="5"/>
  <c r="L253" i="5"/>
  <c r="L247" i="5"/>
  <c r="L242" i="5"/>
  <c r="L237" i="5"/>
  <c r="L233" i="5"/>
  <c r="L232" i="5"/>
  <c r="L224" i="5"/>
  <c r="L223" i="5"/>
  <c r="L273" i="5"/>
  <c r="L227" i="5"/>
  <c r="L225" i="5"/>
  <c r="BS108" i="7"/>
  <c r="BR108" i="7"/>
  <c r="BW108" i="7"/>
  <c r="BF183" i="7"/>
  <c r="H86" i="8"/>
  <c r="H157" i="8"/>
  <c r="E82" i="11"/>
  <c r="E82" i="10"/>
  <c r="BF82" i="7"/>
  <c r="D82" i="7"/>
  <c r="D157" i="7" s="1"/>
  <c r="E82" i="4"/>
  <c r="E86" i="7"/>
  <c r="E157" i="7"/>
  <c r="AX273" i="4"/>
  <c r="AX148" i="4"/>
  <c r="AX373" i="4"/>
  <c r="AX267" i="4"/>
  <c r="AX266" i="4"/>
  <c r="AX258" i="4"/>
  <c r="AX256" i="4"/>
  <c r="AX247" i="4"/>
  <c r="AX246" i="4"/>
  <c r="AX237" i="4"/>
  <c r="AX236" i="4"/>
  <c r="AX228" i="4"/>
  <c r="AX227" i="4"/>
  <c r="AX269" i="4"/>
  <c r="AX268" i="4"/>
  <c r="AX260" i="4"/>
  <c r="AX259" i="4"/>
  <c r="AX250" i="4"/>
  <c r="AX249" i="4"/>
  <c r="AX240" i="4"/>
  <c r="AX239" i="4"/>
  <c r="AX230" i="4"/>
  <c r="AX229" i="4"/>
  <c r="AX221" i="4"/>
  <c r="AX272" i="4"/>
  <c r="AX271" i="4"/>
  <c r="AX270" i="4"/>
  <c r="AX263" i="4"/>
  <c r="AX262" i="4"/>
  <c r="AX253" i="4"/>
  <c r="AX251" i="4"/>
  <c r="AX242" i="4"/>
  <c r="AX241" i="4"/>
  <c r="AX232" i="4"/>
  <c r="AX231" i="4"/>
  <c r="AX223" i="4"/>
  <c r="AX222" i="4"/>
  <c r="AX264" i="4"/>
  <c r="AX245" i="4"/>
  <c r="AX224" i="4"/>
  <c r="AX265" i="4"/>
  <c r="AX243" i="4"/>
  <c r="AX225" i="4"/>
  <c r="AX275" i="4"/>
  <c r="AX255" i="4"/>
  <c r="AX233" i="4"/>
  <c r="AX254" i="4"/>
  <c r="AX235" i="4"/>
  <c r="BX303" i="4"/>
  <c r="BU303" i="4"/>
  <c r="BZ339" i="4"/>
  <c r="BY339" i="4"/>
  <c r="AS373" i="5"/>
  <c r="AS270" i="5"/>
  <c r="AS268" i="5"/>
  <c r="AS266" i="5"/>
  <c r="AS264" i="5"/>
  <c r="AS262" i="5"/>
  <c r="AS259" i="5"/>
  <c r="AS256" i="5"/>
  <c r="AS254" i="5"/>
  <c r="AS251" i="5"/>
  <c r="AS249" i="5"/>
  <c r="AS246" i="5"/>
  <c r="AS243" i="5"/>
  <c r="AS241" i="5"/>
  <c r="AS239" i="5"/>
  <c r="AS236" i="5"/>
  <c r="AS233" i="5"/>
  <c r="AS231" i="5"/>
  <c r="AS229" i="5"/>
  <c r="AS227" i="5"/>
  <c r="AS224" i="5"/>
  <c r="AS222" i="5"/>
  <c r="AS273" i="5"/>
  <c r="AS272" i="5"/>
  <c r="AS230" i="5"/>
  <c r="AS221" i="5"/>
  <c r="AS148" i="5"/>
  <c r="AS271" i="5"/>
  <c r="AS267" i="5"/>
  <c r="AS263" i="5"/>
  <c r="AS258" i="5"/>
  <c r="AS253" i="5"/>
  <c r="AS247" i="5"/>
  <c r="AS242" i="5"/>
  <c r="AS237" i="5"/>
  <c r="AS232" i="5"/>
  <c r="AS223" i="5"/>
  <c r="AS275" i="5"/>
  <c r="AS225" i="5"/>
  <c r="AS269" i="5"/>
  <c r="AS265" i="5"/>
  <c r="AS260" i="5"/>
  <c r="AS255" i="5"/>
  <c r="AS250" i="5"/>
  <c r="AS245" i="5"/>
  <c r="AS240" i="5"/>
  <c r="AS235" i="5"/>
  <c r="AS228" i="5"/>
  <c r="AS140" i="5"/>
  <c r="BR214" i="6"/>
  <c r="BW214" i="6"/>
  <c r="BS214" i="6"/>
  <c r="E136" i="6"/>
  <c r="BF77" i="6"/>
  <c r="D77" i="6"/>
  <c r="E216" i="6"/>
  <c r="AP273" i="6"/>
  <c r="AP148" i="6"/>
  <c r="AP271" i="6"/>
  <c r="AP269" i="6"/>
  <c r="AP267" i="6"/>
  <c r="AP265" i="6"/>
  <c r="AP263" i="6"/>
  <c r="AP260" i="6"/>
  <c r="AP258" i="6"/>
  <c r="AP255" i="6"/>
  <c r="AP253" i="6"/>
  <c r="AP250" i="6"/>
  <c r="AP247" i="6"/>
  <c r="AP245" i="6"/>
  <c r="AP242" i="6"/>
  <c r="AP240" i="6"/>
  <c r="AP237" i="6"/>
  <c r="AP235" i="6"/>
  <c r="AP232" i="6"/>
  <c r="AP230" i="6"/>
  <c r="AP228" i="6"/>
  <c r="AP225" i="6"/>
  <c r="AP223" i="6"/>
  <c r="AP221" i="6"/>
  <c r="AP373" i="6"/>
  <c r="AP270" i="6"/>
  <c r="AP266" i="6"/>
  <c r="AP262" i="6"/>
  <c r="AP256" i="6"/>
  <c r="AP251" i="6"/>
  <c r="AP246" i="6"/>
  <c r="AP241" i="6"/>
  <c r="AP236" i="6"/>
  <c r="AP231" i="6"/>
  <c r="AP227" i="6"/>
  <c r="AP222" i="6"/>
  <c r="AP140" i="6"/>
  <c r="AP66" i="6"/>
  <c r="AP272" i="6"/>
  <c r="AP152" i="6"/>
  <c r="AP63" i="6"/>
  <c r="AP268" i="6"/>
  <c r="AP264" i="6"/>
  <c r="AP259" i="6"/>
  <c r="AP254" i="6"/>
  <c r="AP249" i="6"/>
  <c r="AP243" i="6"/>
  <c r="AP239" i="6"/>
  <c r="AP233" i="6"/>
  <c r="AP229" i="6"/>
  <c r="AP224" i="6"/>
  <c r="AP275" i="6"/>
  <c r="AP69" i="6"/>
  <c r="AB134" i="10"/>
  <c r="AB169" i="10"/>
  <c r="BY112" i="6"/>
  <c r="BZ112" i="6"/>
  <c r="P371" i="6"/>
  <c r="P139" i="6"/>
  <c r="AX315" i="10"/>
  <c r="AX363" i="10" s="1"/>
  <c r="AX365" i="10" s="1"/>
  <c r="AX310" i="10"/>
  <c r="AD273" i="7"/>
  <c r="AD271" i="7"/>
  <c r="AD269" i="7"/>
  <c r="AD267" i="7"/>
  <c r="AD265" i="7"/>
  <c r="AD263" i="7"/>
  <c r="AD260" i="7"/>
  <c r="AD258" i="7"/>
  <c r="AD255" i="7"/>
  <c r="AD253" i="7"/>
  <c r="AD250" i="7"/>
  <c r="AD247" i="7"/>
  <c r="AD245" i="7"/>
  <c r="AD242" i="7"/>
  <c r="AD275" i="7"/>
  <c r="AD272" i="7"/>
  <c r="AD373" i="7"/>
  <c r="AD270" i="7"/>
  <c r="AD268" i="7"/>
  <c r="AD266" i="7"/>
  <c r="AD264" i="7"/>
  <c r="AD262" i="7"/>
  <c r="AD259" i="7"/>
  <c r="AD256" i="7"/>
  <c r="AD254" i="7"/>
  <c r="AD251" i="7"/>
  <c r="AD249" i="7"/>
  <c r="AD246" i="7"/>
  <c r="AD243" i="7"/>
  <c r="AD241" i="7"/>
  <c r="AD239" i="7"/>
  <c r="AD236" i="7"/>
  <c r="AD240" i="7"/>
  <c r="AD152" i="7"/>
  <c r="AD140" i="7"/>
  <c r="AD237" i="7"/>
  <c r="AD233" i="7"/>
  <c r="AD231" i="7"/>
  <c r="AD229" i="7"/>
  <c r="AD227" i="7"/>
  <c r="AD224" i="7"/>
  <c r="AD222" i="7"/>
  <c r="AD232" i="7"/>
  <c r="AD228" i="7"/>
  <c r="AD223" i="7"/>
  <c r="AD66" i="7"/>
  <c r="AD148" i="7"/>
  <c r="AD63" i="7"/>
  <c r="AD230" i="7"/>
  <c r="AD225" i="7"/>
  <c r="AD221" i="7"/>
  <c r="AD235" i="7"/>
  <c r="AD69" i="7"/>
  <c r="BZ215" i="8"/>
  <c r="BY215" i="8"/>
  <c r="BZ368" i="4"/>
  <c r="BY368" i="4"/>
  <c r="BX28" i="5"/>
  <c r="BU28" i="5"/>
  <c r="BZ207" i="5"/>
  <c r="BZ205" i="5"/>
  <c r="BZ203" i="5"/>
  <c r="BZ201" i="5"/>
  <c r="BZ199" i="5"/>
  <c r="BZ196" i="5"/>
  <c r="BZ194" i="5"/>
  <c r="BZ191" i="5"/>
  <c r="BZ189" i="5"/>
  <c r="BZ186" i="5"/>
  <c r="BZ183" i="5"/>
  <c r="BZ181" i="5"/>
  <c r="BZ178" i="5"/>
  <c r="BZ176" i="5"/>
  <c r="BZ173" i="5"/>
  <c r="BZ171" i="5"/>
  <c r="BZ168" i="5"/>
  <c r="BZ166" i="5"/>
  <c r="BZ164" i="5"/>
  <c r="BZ161" i="5"/>
  <c r="BZ159" i="5"/>
  <c r="BZ157" i="5"/>
  <c r="BZ204" i="5"/>
  <c r="BZ195" i="5"/>
  <c r="BZ185" i="5"/>
  <c r="BZ175" i="5"/>
  <c r="BZ165" i="5"/>
  <c r="BZ153" i="5"/>
  <c r="BZ152" i="5"/>
  <c r="BZ202" i="5"/>
  <c r="BZ192" i="5"/>
  <c r="BZ182" i="5"/>
  <c r="BZ172" i="5"/>
  <c r="BZ163" i="5"/>
  <c r="BZ69" i="5"/>
  <c r="BZ68" i="5"/>
  <c r="BZ59" i="5"/>
  <c r="BZ53" i="5"/>
  <c r="BZ208" i="5"/>
  <c r="BZ200" i="5"/>
  <c r="BZ190" i="5"/>
  <c r="BZ179" i="5"/>
  <c r="BZ169" i="5"/>
  <c r="BZ160" i="5"/>
  <c r="BZ66" i="5"/>
  <c r="BZ65" i="5"/>
  <c r="BZ206" i="5"/>
  <c r="BZ198" i="5"/>
  <c r="BZ187" i="5"/>
  <c r="BZ177" i="5"/>
  <c r="BZ167" i="5"/>
  <c r="BZ158" i="5"/>
  <c r="BZ63" i="5"/>
  <c r="BZ62" i="5"/>
  <c r="BZ61" i="5"/>
  <c r="BZ60" i="5"/>
  <c r="BF158" i="6"/>
  <c r="BF167" i="6"/>
  <c r="BF177" i="6"/>
  <c r="BF187" i="6"/>
  <c r="BF198" i="6"/>
  <c r="BF206" i="6"/>
  <c r="BF60" i="6"/>
  <c r="BZ73" i="6"/>
  <c r="BS53" i="6"/>
  <c r="BY73" i="6"/>
  <c r="BF159" i="6"/>
  <c r="BF168" i="6"/>
  <c r="BF178" i="6"/>
  <c r="BF189" i="6"/>
  <c r="BF199" i="6"/>
  <c r="BG70" i="6"/>
  <c r="BG207" i="6"/>
  <c r="BG203" i="6"/>
  <c r="BG201" i="6"/>
  <c r="BG199" i="6"/>
  <c r="BG194" i="6"/>
  <c r="BG191" i="6"/>
  <c r="BG186" i="6"/>
  <c r="BG176" i="6"/>
  <c r="BG168" i="6"/>
  <c r="BG166" i="6"/>
  <c r="BG78" i="6"/>
  <c r="BG61" i="6"/>
  <c r="BG59" i="6"/>
  <c r="BG160" i="6"/>
  <c r="BG182" i="6"/>
  <c r="BG208" i="6"/>
  <c r="BG60" i="6"/>
  <c r="BG177" i="6"/>
  <c r="BG195" i="6"/>
  <c r="BG173" i="6"/>
  <c r="BG196" i="6"/>
  <c r="BG158" i="6"/>
  <c r="BG167" i="6"/>
  <c r="BG190" i="6"/>
  <c r="BG206" i="6"/>
  <c r="BG163" i="6"/>
  <c r="BG185" i="6"/>
  <c r="BG202" i="6"/>
  <c r="BG159" i="6"/>
  <c r="BG171" i="6"/>
  <c r="BG187" i="6"/>
  <c r="BG204" i="6"/>
  <c r="BG65" i="6"/>
  <c r="BG68" i="6"/>
  <c r="BG172" i="6"/>
  <c r="BG62" i="6"/>
  <c r="I216" i="6"/>
  <c r="BG77" i="6"/>
  <c r="I136" i="6"/>
  <c r="BV74" i="6"/>
  <c r="BO70" i="6"/>
  <c r="BO79" i="6"/>
  <c r="BO78" i="6"/>
  <c r="AA271" i="6"/>
  <c r="AA269" i="6"/>
  <c r="AA267" i="6"/>
  <c r="AA265" i="6"/>
  <c r="AA263" i="6"/>
  <c r="AA260" i="6"/>
  <c r="AA258" i="6"/>
  <c r="AA255" i="6"/>
  <c r="AA253" i="6"/>
  <c r="AA250" i="6"/>
  <c r="AA247" i="6"/>
  <c r="AA245" i="6"/>
  <c r="AA242" i="6"/>
  <c r="AA240" i="6"/>
  <c r="AA237" i="6"/>
  <c r="AA235" i="6"/>
  <c r="AA232" i="6"/>
  <c r="AA230" i="6"/>
  <c r="AA228" i="6"/>
  <c r="AA225" i="6"/>
  <c r="AA223" i="6"/>
  <c r="AA221" i="6"/>
  <c r="AA275" i="6"/>
  <c r="AA272" i="6"/>
  <c r="AA152" i="6"/>
  <c r="AA69" i="6"/>
  <c r="AA66" i="6"/>
  <c r="AA63" i="6"/>
  <c r="AA273" i="6"/>
  <c r="AA268" i="6"/>
  <c r="AA264" i="6"/>
  <c r="AA259" i="6"/>
  <c r="AA254" i="6"/>
  <c r="AA249" i="6"/>
  <c r="AA243" i="6"/>
  <c r="AA239" i="6"/>
  <c r="AA233" i="6"/>
  <c r="AA229" i="6"/>
  <c r="AA224" i="6"/>
  <c r="AA148" i="6"/>
  <c r="AA373" i="6"/>
  <c r="AA270" i="6"/>
  <c r="AA266" i="6"/>
  <c r="AA262" i="6"/>
  <c r="AA256" i="6"/>
  <c r="AA251" i="6"/>
  <c r="AA246" i="6"/>
  <c r="AA241" i="6"/>
  <c r="AA236" i="6"/>
  <c r="AA231" i="6"/>
  <c r="AA227" i="6"/>
  <c r="AA222" i="6"/>
  <c r="BH108" i="10"/>
  <c r="BH183" i="10" s="1"/>
  <c r="M183" i="10"/>
  <c r="AZ363" i="6"/>
  <c r="BQ315" i="6"/>
  <c r="AJ371" i="6"/>
  <c r="AJ139" i="6"/>
  <c r="T371" i="6"/>
  <c r="T139" i="6"/>
  <c r="BZ303" i="6"/>
  <c r="BY303" i="6"/>
  <c r="K310" i="10"/>
  <c r="K315" i="10"/>
  <c r="K363" i="10" s="1"/>
  <c r="K365" i="10" s="1"/>
  <c r="AQ310" i="10"/>
  <c r="AQ315" i="10"/>
  <c r="AQ363" i="10" s="1"/>
  <c r="AQ365" i="10" s="1"/>
  <c r="O216" i="7"/>
  <c r="O136" i="7"/>
  <c r="BZ329" i="4"/>
  <c r="BY329" i="4"/>
  <c r="BT70" i="5"/>
  <c r="BT79" i="5"/>
  <c r="BR104" i="6"/>
  <c r="BR179" i="6" s="1"/>
  <c r="BJ311" i="4"/>
  <c r="V310" i="4"/>
  <c r="V315" i="4"/>
  <c r="V315" i="11"/>
  <c r="V310" i="11"/>
  <c r="BB315" i="11"/>
  <c r="BB363" i="11" s="1"/>
  <c r="BB365" i="11" s="1"/>
  <c r="BB310" i="11"/>
  <c r="D104" i="11"/>
  <c r="D105" i="11" s="1"/>
  <c r="BF104" i="11"/>
  <c r="G179" i="11"/>
  <c r="BY88" i="6"/>
  <c r="BZ88" i="6"/>
  <c r="O315" i="11"/>
  <c r="O363" i="11" s="1"/>
  <c r="O365" i="11" s="1"/>
  <c r="O310" i="11"/>
  <c r="AU315" i="11"/>
  <c r="AU363" i="11" s="1"/>
  <c r="AU365" i="11" s="1"/>
  <c r="AU310" i="11"/>
  <c r="AS373" i="7"/>
  <c r="AS270" i="7"/>
  <c r="AS268" i="7"/>
  <c r="AS266" i="7"/>
  <c r="AS264" i="7"/>
  <c r="AS262" i="7"/>
  <c r="AS259" i="7"/>
  <c r="AS256" i="7"/>
  <c r="AS254" i="7"/>
  <c r="AS251" i="7"/>
  <c r="AS249" i="7"/>
  <c r="AS246" i="7"/>
  <c r="AS243" i="7"/>
  <c r="AS241" i="7"/>
  <c r="AS239" i="7"/>
  <c r="AS236" i="7"/>
  <c r="AS273" i="7"/>
  <c r="AS271" i="7"/>
  <c r="AS269" i="7"/>
  <c r="AS267" i="7"/>
  <c r="AS265" i="7"/>
  <c r="AS263" i="7"/>
  <c r="AS260" i="7"/>
  <c r="AS258" i="7"/>
  <c r="AS255" i="7"/>
  <c r="AS253" i="7"/>
  <c r="AS250" i="7"/>
  <c r="AS247" i="7"/>
  <c r="AS245" i="7"/>
  <c r="AS242" i="7"/>
  <c r="AS240" i="7"/>
  <c r="AS237" i="7"/>
  <c r="AS235" i="7"/>
  <c r="AS275" i="7"/>
  <c r="AS272" i="7"/>
  <c r="AS232" i="7"/>
  <c r="AS230" i="7"/>
  <c r="AS228" i="7"/>
  <c r="AS225" i="7"/>
  <c r="AS223" i="7"/>
  <c r="AS221" i="7"/>
  <c r="AS140" i="7"/>
  <c r="AS231" i="7"/>
  <c r="AS227" i="7"/>
  <c r="AS222" i="7"/>
  <c r="AS148" i="7"/>
  <c r="AS233" i="7"/>
  <c r="AS229" i="7"/>
  <c r="AS224" i="7"/>
  <c r="BH77" i="7"/>
  <c r="M216" i="7"/>
  <c r="AV136" i="7"/>
  <c r="BP77" i="7"/>
  <c r="BW94" i="7"/>
  <c r="BS94" i="7"/>
  <c r="BR94" i="7"/>
  <c r="BF169" i="7"/>
  <c r="BL169" i="7"/>
  <c r="BX94" i="7"/>
  <c r="BU94" i="7"/>
  <c r="P271" i="8"/>
  <c r="P269" i="8"/>
  <c r="P267" i="8"/>
  <c r="P265" i="8"/>
  <c r="P263" i="8"/>
  <c r="P260" i="8"/>
  <c r="P258" i="8"/>
  <c r="P255" i="8"/>
  <c r="P253" i="8"/>
  <c r="P250" i="8"/>
  <c r="P247" i="8"/>
  <c r="P245" i="8"/>
  <c r="P242" i="8"/>
  <c r="P240" i="8"/>
  <c r="P275" i="8"/>
  <c r="P272" i="8"/>
  <c r="P373" i="8"/>
  <c r="P270" i="8"/>
  <c r="P268" i="8"/>
  <c r="P266" i="8"/>
  <c r="P264" i="8"/>
  <c r="P262" i="8"/>
  <c r="P259" i="8"/>
  <c r="P256" i="8"/>
  <c r="P254" i="8"/>
  <c r="P251" i="8"/>
  <c r="P249" i="8"/>
  <c r="P246" i="8"/>
  <c r="P243" i="8"/>
  <c r="P241" i="8"/>
  <c r="P273" i="8"/>
  <c r="P148" i="8"/>
  <c r="P237" i="8"/>
  <c r="P235" i="8"/>
  <c r="P232" i="8"/>
  <c r="P230" i="8"/>
  <c r="P228" i="8"/>
  <c r="P225" i="8"/>
  <c r="P223" i="8"/>
  <c r="P221" i="8"/>
  <c r="P152" i="8"/>
  <c r="P69" i="8"/>
  <c r="P66" i="8"/>
  <c r="P63" i="8"/>
  <c r="P239" i="8"/>
  <c r="P236" i="8"/>
  <c r="P233" i="8"/>
  <c r="P231" i="8"/>
  <c r="P229" i="8"/>
  <c r="P227" i="8"/>
  <c r="P224" i="8"/>
  <c r="P222" i="8"/>
  <c r="BG94" i="11"/>
  <c r="BG169" i="11" s="1"/>
  <c r="I169" i="11"/>
  <c r="BG133" i="10"/>
  <c r="BG208" i="10" s="1"/>
  <c r="I208" i="10"/>
  <c r="BJ133" i="10"/>
  <c r="BJ208" i="10" s="1"/>
  <c r="V208" i="10"/>
  <c r="BK94" i="10"/>
  <c r="BK169" i="10" s="1"/>
  <c r="Z134" i="10"/>
  <c r="Z169" i="10"/>
  <c r="BZ123" i="6"/>
  <c r="BY123" i="6"/>
  <c r="BT125" i="10"/>
  <c r="Q315" i="10"/>
  <c r="Q363" i="10" s="1"/>
  <c r="Q365" i="10" s="1"/>
  <c r="Q310" i="10"/>
  <c r="AG315" i="10"/>
  <c r="AG363" i="10" s="1"/>
  <c r="AG365" i="10" s="1"/>
  <c r="AG310" i="10"/>
  <c r="AW315" i="10"/>
  <c r="AW363" i="10" s="1"/>
  <c r="AW365" i="10" s="1"/>
  <c r="AW310" i="10"/>
  <c r="BZ117" i="8"/>
  <c r="BY117" i="8"/>
  <c r="BR78" i="8"/>
  <c r="BR153" i="8" s="1"/>
  <c r="BR70" i="8"/>
  <c r="AI136" i="8"/>
  <c r="M363" i="7"/>
  <c r="BH315" i="7"/>
  <c r="AG273" i="9"/>
  <c r="AG271" i="9"/>
  <c r="AG269" i="9"/>
  <c r="AG267" i="9"/>
  <c r="AG265" i="9"/>
  <c r="AG263" i="9"/>
  <c r="AG260" i="9"/>
  <c r="AG258" i="9"/>
  <c r="AG255" i="9"/>
  <c r="AG253" i="9"/>
  <c r="AG250" i="9"/>
  <c r="AG247" i="9"/>
  <c r="AG245" i="9"/>
  <c r="AG275" i="9"/>
  <c r="AG272" i="9"/>
  <c r="AG266" i="9"/>
  <c r="AG256" i="9"/>
  <c r="AG246" i="9"/>
  <c r="AG241" i="9"/>
  <c r="AG239" i="9"/>
  <c r="AG236" i="9"/>
  <c r="AG233" i="9"/>
  <c r="AG231" i="9"/>
  <c r="AG229" i="9"/>
  <c r="AG227" i="9"/>
  <c r="AG224" i="9"/>
  <c r="AG222" i="9"/>
  <c r="AG373" i="9"/>
  <c r="AG264" i="9"/>
  <c r="AG254" i="9"/>
  <c r="AG243" i="9"/>
  <c r="AG270" i="9"/>
  <c r="AG262" i="9"/>
  <c r="AG251" i="9"/>
  <c r="AG242" i="9"/>
  <c r="AG240" i="9"/>
  <c r="AG237" i="9"/>
  <c r="AG235" i="9"/>
  <c r="AG232" i="9"/>
  <c r="AG230" i="9"/>
  <c r="AG228" i="9"/>
  <c r="AG225" i="9"/>
  <c r="AG223" i="9"/>
  <c r="AG221" i="9"/>
  <c r="AG268" i="9"/>
  <c r="AG148" i="9"/>
  <c r="AG259" i="9"/>
  <c r="AG249" i="9"/>
  <c r="AG140" i="9"/>
  <c r="BU74" i="9"/>
  <c r="BL79" i="9"/>
  <c r="BL78" i="9"/>
  <c r="BX74" i="9"/>
  <c r="BL70" i="9"/>
  <c r="BO79" i="9"/>
  <c r="BO78" i="9"/>
  <c r="BO70" i="9"/>
  <c r="BV74" i="9"/>
  <c r="BY349" i="10"/>
  <c r="BZ349" i="10"/>
  <c r="BW292" i="10"/>
  <c r="BS292" i="10"/>
  <c r="BR292" i="10"/>
  <c r="BY14" i="11"/>
  <c r="BZ14" i="11"/>
  <c r="BO306" i="9"/>
  <c r="BL306" i="9"/>
  <c r="BY9" i="10"/>
  <c r="BZ9" i="10"/>
  <c r="AA134" i="10"/>
  <c r="BU98" i="10"/>
  <c r="BX98" i="10"/>
  <c r="BX173" i="10" s="1"/>
  <c r="BL173" i="10"/>
  <c r="BY336" i="10"/>
  <c r="BZ336" i="10"/>
  <c r="BY29" i="10"/>
  <c r="BZ29" i="10"/>
  <c r="BX121" i="10"/>
  <c r="BX196" i="10" s="1"/>
  <c r="BU293" i="10"/>
  <c r="AO53" i="11"/>
  <c r="AO28" i="11"/>
  <c r="P216" i="11"/>
  <c r="BV208" i="11"/>
  <c r="BV207" i="11"/>
  <c r="BV203" i="11"/>
  <c r="BV199" i="11"/>
  <c r="BV194" i="11"/>
  <c r="BV189" i="11"/>
  <c r="BV183" i="11"/>
  <c r="BV178" i="11"/>
  <c r="BV173" i="11"/>
  <c r="BV168" i="11"/>
  <c r="BV164" i="11"/>
  <c r="BV161" i="11"/>
  <c r="BV68" i="11"/>
  <c r="BV65" i="11"/>
  <c r="BV62" i="11"/>
  <c r="BV60" i="11"/>
  <c r="BV206" i="11"/>
  <c r="BV202" i="11"/>
  <c r="BV198" i="11"/>
  <c r="BV192" i="11"/>
  <c r="BV187" i="11"/>
  <c r="BV182" i="11"/>
  <c r="BV177" i="11"/>
  <c r="BV172" i="11"/>
  <c r="BV167" i="11"/>
  <c r="BV163" i="11"/>
  <c r="BV158" i="11"/>
  <c r="BV153" i="11"/>
  <c r="BV205" i="11"/>
  <c r="BV201" i="11"/>
  <c r="BV196" i="11"/>
  <c r="BV191" i="11"/>
  <c r="BV186" i="11"/>
  <c r="BV181" i="11"/>
  <c r="BV176" i="11"/>
  <c r="BV171" i="11"/>
  <c r="BV166" i="11"/>
  <c r="BV152" i="11"/>
  <c r="BV69" i="11"/>
  <c r="BV66" i="11"/>
  <c r="BV63" i="11"/>
  <c r="BV61" i="11"/>
  <c r="BV59" i="11"/>
  <c r="BV200" i="11"/>
  <c r="BV179" i="11"/>
  <c r="BV157" i="11"/>
  <c r="BV53" i="11"/>
  <c r="BV195" i="11"/>
  <c r="BV175" i="11"/>
  <c r="BV160" i="11"/>
  <c r="BV190" i="11"/>
  <c r="BV169" i="11"/>
  <c r="BV204" i="11"/>
  <c r="BV165" i="11"/>
  <c r="BV159" i="11"/>
  <c r="BV185" i="11"/>
  <c r="BQ79" i="11"/>
  <c r="BQ70" i="11"/>
  <c r="BL306" i="11"/>
  <c r="G216" i="10"/>
  <c r="BI77" i="11"/>
  <c r="R216" i="11"/>
  <c r="BZ93" i="11"/>
  <c r="BY93" i="11"/>
  <c r="BZ121" i="11"/>
  <c r="BY121" i="11"/>
  <c r="I53" i="11"/>
  <c r="BG27" i="11"/>
  <c r="BG53" i="11" s="1"/>
  <c r="I28" i="11"/>
  <c r="BG28" i="11" s="1"/>
  <c r="BZ76" i="11"/>
  <c r="BY76" i="11"/>
  <c r="BZ92" i="11"/>
  <c r="BY92" i="11"/>
  <c r="BC275" i="12"/>
  <c r="BC272" i="12"/>
  <c r="BC270" i="12"/>
  <c r="BC268" i="12"/>
  <c r="BC266" i="12"/>
  <c r="BC264" i="12"/>
  <c r="BC262" i="12"/>
  <c r="BC259" i="12"/>
  <c r="BC256" i="12"/>
  <c r="BC254" i="12"/>
  <c r="BC251" i="12"/>
  <c r="BC249" i="12"/>
  <c r="BC246" i="12"/>
  <c r="BC243" i="12"/>
  <c r="BC241" i="12"/>
  <c r="BC239" i="12"/>
  <c r="BC236" i="12"/>
  <c r="BC233" i="12"/>
  <c r="BC231" i="12"/>
  <c r="BC229" i="12"/>
  <c r="BC227" i="12"/>
  <c r="BC224" i="12"/>
  <c r="BC373" i="12"/>
  <c r="BC273" i="12"/>
  <c r="BC269" i="12"/>
  <c r="BC265" i="12"/>
  <c r="BC260" i="12"/>
  <c r="BC255" i="12"/>
  <c r="BC267" i="12"/>
  <c r="BC221" i="12"/>
  <c r="BC271" i="12"/>
  <c r="BC250" i="12"/>
  <c r="BC245" i="12"/>
  <c r="BC240" i="12"/>
  <c r="BC235" i="12"/>
  <c r="BC230" i="12"/>
  <c r="BC225" i="12"/>
  <c r="BC223" i="12"/>
  <c r="BC222" i="12"/>
  <c r="BC140" i="12"/>
  <c r="BC258" i="12"/>
  <c r="BC253" i="12"/>
  <c r="BC232" i="12"/>
  <c r="BC148" i="12"/>
  <c r="BC247" i="12"/>
  <c r="BC228" i="12"/>
  <c r="BC263" i="12"/>
  <c r="BC242" i="12"/>
  <c r="BC237" i="12"/>
  <c r="G216" i="11"/>
  <c r="BY285" i="11"/>
  <c r="BZ285" i="11"/>
  <c r="BO306" i="11"/>
  <c r="BY320" i="11"/>
  <c r="BZ320" i="11"/>
  <c r="R371" i="12"/>
  <c r="BI371" i="12" s="1"/>
  <c r="R139" i="12"/>
  <c r="BI139" i="12" s="1"/>
  <c r="BI365" i="12"/>
  <c r="BR79" i="12"/>
  <c r="BR70" i="12"/>
  <c r="BZ86" i="12"/>
  <c r="BY86" i="12"/>
  <c r="BQ79" i="4"/>
  <c r="BQ70" i="4"/>
  <c r="BZ354" i="4"/>
  <c r="BY354" i="4"/>
  <c r="BS341" i="4"/>
  <c r="BW341" i="4"/>
  <c r="BR341" i="4"/>
  <c r="BY358" i="4"/>
  <c r="BZ358" i="4"/>
  <c r="BJ169" i="7"/>
  <c r="Y373" i="5"/>
  <c r="Y270" i="5"/>
  <c r="Y268" i="5"/>
  <c r="Y266" i="5"/>
  <c r="Y264" i="5"/>
  <c r="Y262" i="5"/>
  <c r="Y259" i="5"/>
  <c r="Y256" i="5"/>
  <c r="Y254" i="5"/>
  <c r="Y251" i="5"/>
  <c r="Y249" i="5"/>
  <c r="Y246" i="5"/>
  <c r="Y243" i="5"/>
  <c r="Y241" i="5"/>
  <c r="Y239" i="5"/>
  <c r="Y236" i="5"/>
  <c r="Y233" i="5"/>
  <c r="Y231" i="5"/>
  <c r="Y229" i="5"/>
  <c r="Y227" i="5"/>
  <c r="Y224" i="5"/>
  <c r="Y222" i="5"/>
  <c r="Y273" i="5"/>
  <c r="Y275" i="5"/>
  <c r="Y232" i="5"/>
  <c r="Y223" i="5"/>
  <c r="Y269" i="5"/>
  <c r="Y265" i="5"/>
  <c r="Y260" i="5"/>
  <c r="Y255" i="5"/>
  <c r="Y250" i="5"/>
  <c r="Y245" i="5"/>
  <c r="Y240" i="5"/>
  <c r="Y235" i="5"/>
  <c r="Y225" i="5"/>
  <c r="Y272" i="5"/>
  <c r="Y228" i="5"/>
  <c r="Y140" i="5"/>
  <c r="Y271" i="5"/>
  <c r="Y267" i="5"/>
  <c r="Y263" i="5"/>
  <c r="Y258" i="5"/>
  <c r="Y253" i="5"/>
  <c r="Y247" i="5"/>
  <c r="Y242" i="5"/>
  <c r="Y237" i="5"/>
  <c r="Y230" i="5"/>
  <c r="Y221" i="5"/>
  <c r="Y148" i="5"/>
  <c r="BH61" i="6"/>
  <c r="BH59" i="6"/>
  <c r="BH199" i="6"/>
  <c r="BH194" i="6"/>
  <c r="BH68" i="6"/>
  <c r="BH78" i="6"/>
  <c r="BH70" i="6"/>
  <c r="BH65" i="6"/>
  <c r="BH62" i="6"/>
  <c r="BH60" i="6"/>
  <c r="BH159" i="6"/>
  <c r="BH186" i="6"/>
  <c r="BH176" i="6"/>
  <c r="BH171" i="6"/>
  <c r="BH185" i="6"/>
  <c r="BH195" i="6"/>
  <c r="BH200" i="6"/>
  <c r="BH191" i="6"/>
  <c r="BH207" i="6"/>
  <c r="BH173" i="6"/>
  <c r="BH163" i="6"/>
  <c r="BH167" i="6"/>
  <c r="BH182" i="6"/>
  <c r="BH198" i="6"/>
  <c r="BH166" i="6"/>
  <c r="BH172" i="6"/>
  <c r="BH187" i="6"/>
  <c r="BH202" i="6"/>
  <c r="BH189" i="6"/>
  <c r="BH196" i="6"/>
  <c r="BH160" i="6"/>
  <c r="BH165" i="6"/>
  <c r="BH177" i="6"/>
  <c r="BH190" i="6"/>
  <c r="BH204" i="6"/>
  <c r="BH206" i="6"/>
  <c r="BH203" i="6"/>
  <c r="BH168" i="6"/>
  <c r="BH201" i="6"/>
  <c r="BH158" i="6"/>
  <c r="BH175" i="6"/>
  <c r="M216" i="6"/>
  <c r="M136" i="6"/>
  <c r="BH77" i="6"/>
  <c r="BD371" i="6"/>
  <c r="BD139" i="6"/>
  <c r="H371" i="6"/>
  <c r="H139" i="6"/>
  <c r="BN79" i="7"/>
  <c r="BN78" i="7"/>
  <c r="BN70" i="7"/>
  <c r="BN61" i="7"/>
  <c r="BN59" i="7"/>
  <c r="BN207" i="7"/>
  <c r="BN159" i="7"/>
  <c r="BN168" i="7"/>
  <c r="BN186" i="7"/>
  <c r="BN191" i="7"/>
  <c r="BN194" i="7"/>
  <c r="BN203" i="7"/>
  <c r="BN204" i="7"/>
  <c r="BN185" i="7"/>
  <c r="BN175" i="7"/>
  <c r="BN165" i="7"/>
  <c r="BN65" i="7"/>
  <c r="BN171" i="7"/>
  <c r="BN176" i="7"/>
  <c r="BN205" i="7"/>
  <c r="BN187" i="7"/>
  <c r="BN158" i="7"/>
  <c r="BN157" i="7"/>
  <c r="BN166" i="7"/>
  <c r="BN201" i="7"/>
  <c r="BN202" i="7"/>
  <c r="BN172" i="7"/>
  <c r="BN62" i="7"/>
  <c r="BN161" i="7"/>
  <c r="BN178" i="7"/>
  <c r="BN196" i="7"/>
  <c r="BN198" i="7"/>
  <c r="BN167" i="7"/>
  <c r="BN199" i="7"/>
  <c r="BN200" i="7"/>
  <c r="BN190" i="7"/>
  <c r="BN179" i="7"/>
  <c r="BN160" i="7"/>
  <c r="BN60" i="7"/>
  <c r="BN173" i="7"/>
  <c r="BN206" i="7"/>
  <c r="BN177" i="7"/>
  <c r="BN68" i="7"/>
  <c r="BZ283" i="4"/>
  <c r="BY283" i="4"/>
  <c r="BN311" i="4"/>
  <c r="AM315" i="4"/>
  <c r="AM310" i="4"/>
  <c r="AM315" i="11"/>
  <c r="AM310" i="11"/>
  <c r="BF94" i="10"/>
  <c r="D94" i="10"/>
  <c r="D95" i="10" s="1"/>
  <c r="BU123" i="11"/>
  <c r="BU198" i="11" s="1"/>
  <c r="BX123" i="11"/>
  <c r="AC310" i="11"/>
  <c r="AC315" i="11"/>
  <c r="AC363" i="11" s="1"/>
  <c r="AC365" i="11" s="1"/>
  <c r="AK275" i="8"/>
  <c r="AK272" i="8"/>
  <c r="AK373" i="8"/>
  <c r="AK270" i="8"/>
  <c r="AK268" i="8"/>
  <c r="AK266" i="8"/>
  <c r="AK264" i="8"/>
  <c r="AK262" i="8"/>
  <c r="AK259" i="8"/>
  <c r="AK256" i="8"/>
  <c r="AK254" i="8"/>
  <c r="AK251" i="8"/>
  <c r="AK249" i="8"/>
  <c r="AK246" i="8"/>
  <c r="AK243" i="8"/>
  <c r="AK241" i="8"/>
  <c r="AK239" i="8"/>
  <c r="AK273" i="8"/>
  <c r="AK271" i="8"/>
  <c r="AK269" i="8"/>
  <c r="AK267" i="8"/>
  <c r="AK265" i="8"/>
  <c r="AK263" i="8"/>
  <c r="AK260" i="8"/>
  <c r="AK258" i="8"/>
  <c r="AK255" i="8"/>
  <c r="AK253" i="8"/>
  <c r="AK250" i="8"/>
  <c r="AK247" i="8"/>
  <c r="AK245" i="8"/>
  <c r="AK242" i="8"/>
  <c r="AK240" i="8"/>
  <c r="AK235" i="8"/>
  <c r="AK232" i="8"/>
  <c r="AK230" i="8"/>
  <c r="AK228" i="8"/>
  <c r="AK225" i="8"/>
  <c r="AK223" i="8"/>
  <c r="AK221" i="8"/>
  <c r="AK237" i="8"/>
  <c r="AK152" i="8"/>
  <c r="AK69" i="8"/>
  <c r="AK66" i="8"/>
  <c r="AK63" i="8"/>
  <c r="AK236" i="8"/>
  <c r="AK233" i="8"/>
  <c r="AK231" i="8"/>
  <c r="AK229" i="8"/>
  <c r="AK227" i="8"/>
  <c r="AK224" i="8"/>
  <c r="AK222" i="8"/>
  <c r="AK148" i="8"/>
  <c r="BY104" i="8"/>
  <c r="BZ104" i="8"/>
  <c r="O273" i="8"/>
  <c r="O271" i="8"/>
  <c r="O269" i="8"/>
  <c r="O267" i="8"/>
  <c r="O265" i="8"/>
  <c r="O263" i="8"/>
  <c r="O260" i="8"/>
  <c r="O258" i="8"/>
  <c r="O255" i="8"/>
  <c r="O253" i="8"/>
  <c r="O250" i="8"/>
  <c r="O247" i="8"/>
  <c r="O245" i="8"/>
  <c r="O242" i="8"/>
  <c r="O240" i="8"/>
  <c r="O275" i="8"/>
  <c r="O272" i="8"/>
  <c r="O373" i="8"/>
  <c r="O270" i="8"/>
  <c r="O268" i="8"/>
  <c r="O266" i="8"/>
  <c r="O264" i="8"/>
  <c r="O262" i="8"/>
  <c r="O259" i="8"/>
  <c r="O256" i="8"/>
  <c r="O254" i="8"/>
  <c r="O251" i="8"/>
  <c r="O249" i="8"/>
  <c r="O246" i="8"/>
  <c r="O243" i="8"/>
  <c r="O241" i="8"/>
  <c r="O239" i="8"/>
  <c r="O236" i="8"/>
  <c r="O233" i="8"/>
  <c r="O231" i="8"/>
  <c r="O229" i="8"/>
  <c r="O227" i="8"/>
  <c r="O224" i="8"/>
  <c r="O222" i="8"/>
  <c r="O148" i="8"/>
  <c r="O237" i="8"/>
  <c r="O235" i="8"/>
  <c r="O232" i="8"/>
  <c r="O230" i="8"/>
  <c r="O228" i="8"/>
  <c r="O225" i="8"/>
  <c r="O223" i="8"/>
  <c r="O221" i="8"/>
  <c r="O152" i="8"/>
  <c r="O69" i="8"/>
  <c r="O66" i="8"/>
  <c r="O63" i="8"/>
  <c r="M136" i="9"/>
  <c r="BH77" i="9"/>
  <c r="Y216" i="10"/>
  <c r="BY283" i="10"/>
  <c r="BZ283" i="10"/>
  <c r="BZ290" i="10"/>
  <c r="BY290" i="10"/>
  <c r="BZ294" i="10"/>
  <c r="BY294" i="10"/>
  <c r="BS293" i="10"/>
  <c r="BY341" i="10"/>
  <c r="BZ341" i="10"/>
  <c r="BW327" i="10"/>
  <c r="BS327" i="10"/>
  <c r="BR327" i="10"/>
  <c r="BK62" i="10"/>
  <c r="BK158" i="10"/>
  <c r="BK167" i="10"/>
  <c r="BK177" i="10"/>
  <c r="BK187" i="10"/>
  <c r="BK198" i="10"/>
  <c r="BK206" i="10"/>
  <c r="BK61" i="10"/>
  <c r="BK157" i="10"/>
  <c r="BK166" i="10"/>
  <c r="BK176" i="10"/>
  <c r="BK196" i="10"/>
  <c r="BK205" i="10"/>
  <c r="BX86" i="11"/>
  <c r="AG216" i="11"/>
  <c r="BY208" i="12"/>
  <c r="BY206" i="12"/>
  <c r="BY204" i="12"/>
  <c r="BY205" i="12"/>
  <c r="BY152" i="12"/>
  <c r="BY69" i="12"/>
  <c r="BY66" i="12"/>
  <c r="BY63" i="12"/>
  <c r="BY61" i="12"/>
  <c r="BY59" i="12"/>
  <c r="BY53" i="12"/>
  <c r="BY203" i="12"/>
  <c r="BY201" i="12"/>
  <c r="BY199" i="12"/>
  <c r="BY196" i="12"/>
  <c r="BY194" i="12"/>
  <c r="BY191" i="12"/>
  <c r="BY189" i="12"/>
  <c r="BY186" i="12"/>
  <c r="BY183" i="12"/>
  <c r="BY181" i="12"/>
  <c r="BY178" i="12"/>
  <c r="BY176" i="12"/>
  <c r="BY173" i="12"/>
  <c r="BY171" i="12"/>
  <c r="BY168" i="12"/>
  <c r="BY166" i="12"/>
  <c r="BY164" i="12"/>
  <c r="BY161" i="12"/>
  <c r="BY159" i="12"/>
  <c r="BY157" i="12"/>
  <c r="BY68" i="12"/>
  <c r="BY65" i="12"/>
  <c r="BY62" i="12"/>
  <c r="BY60" i="12"/>
  <c r="BY195" i="12"/>
  <c r="BY185" i="12"/>
  <c r="BY175" i="12"/>
  <c r="BY165" i="12"/>
  <c r="BY153" i="12"/>
  <c r="BY207" i="12"/>
  <c r="BY198" i="12"/>
  <c r="BY187" i="12"/>
  <c r="BY177" i="12"/>
  <c r="BY167" i="12"/>
  <c r="BY158" i="12"/>
  <c r="BY200" i="12"/>
  <c r="BY190" i="12"/>
  <c r="BY179" i="12"/>
  <c r="BY169" i="12"/>
  <c r="BY160" i="12"/>
  <c r="BY202" i="12"/>
  <c r="BY192" i="12"/>
  <c r="BY182" i="12"/>
  <c r="BY172" i="12"/>
  <c r="BY163" i="12"/>
  <c r="BK157" i="4"/>
  <c r="F32" i="5"/>
  <c r="AF275" i="5"/>
  <c r="AF272" i="5"/>
  <c r="AF140" i="5"/>
  <c r="AF373" i="5"/>
  <c r="AF270" i="5"/>
  <c r="AF268" i="5"/>
  <c r="AF266" i="5"/>
  <c r="AF264" i="5"/>
  <c r="AF262" i="5"/>
  <c r="AF259" i="5"/>
  <c r="AF256" i="5"/>
  <c r="AF254" i="5"/>
  <c r="AF251" i="5"/>
  <c r="AF249" i="5"/>
  <c r="AF246" i="5"/>
  <c r="AF243" i="5"/>
  <c r="AF241" i="5"/>
  <c r="AF239" i="5"/>
  <c r="AF236" i="5"/>
  <c r="AF271" i="5"/>
  <c r="AF267" i="5"/>
  <c r="AF263" i="5"/>
  <c r="AF258" i="5"/>
  <c r="AF253" i="5"/>
  <c r="AF247" i="5"/>
  <c r="AF242" i="5"/>
  <c r="AF237" i="5"/>
  <c r="AF227" i="5"/>
  <c r="AF225" i="5"/>
  <c r="AF273" i="5"/>
  <c r="AF229" i="5"/>
  <c r="AF228" i="5"/>
  <c r="AF269" i="5"/>
  <c r="AF265" i="5"/>
  <c r="AF260" i="5"/>
  <c r="AF255" i="5"/>
  <c r="AF250" i="5"/>
  <c r="AF245" i="5"/>
  <c r="AF240" i="5"/>
  <c r="AF235" i="5"/>
  <c r="AF231" i="5"/>
  <c r="AF230" i="5"/>
  <c r="AF222" i="5"/>
  <c r="AF221" i="5"/>
  <c r="AF148" i="5"/>
  <c r="AF233" i="5"/>
  <c r="AF232" i="5"/>
  <c r="AF224" i="5"/>
  <c r="AF223" i="5"/>
  <c r="BZ323" i="5"/>
  <c r="BY323" i="5"/>
  <c r="BZ56" i="4"/>
  <c r="BY56" i="4"/>
  <c r="BF53" i="4"/>
  <c r="BY73" i="4"/>
  <c r="BZ73" i="4"/>
  <c r="BY100" i="4"/>
  <c r="BZ100" i="4"/>
  <c r="BH311" i="9"/>
  <c r="M315" i="9"/>
  <c r="Z315" i="9"/>
  <c r="BK311" i="9"/>
  <c r="AM315" i="9"/>
  <c r="BN311" i="9"/>
  <c r="AZ315" i="9"/>
  <c r="BQ311" i="9"/>
  <c r="O371" i="8"/>
  <c r="O139" i="8"/>
  <c r="O140" i="8" s="1"/>
  <c r="AE315" i="8"/>
  <c r="BL311" i="8"/>
  <c r="AU371" i="8"/>
  <c r="AU139" i="8"/>
  <c r="AU140" i="8" s="1"/>
  <c r="L371" i="8"/>
  <c r="L139" i="8"/>
  <c r="AB371" i="8"/>
  <c r="AB139" i="8"/>
  <c r="BO311" i="8"/>
  <c r="AR315" i="8"/>
  <c r="E315" i="8"/>
  <c r="BF311" i="8"/>
  <c r="D311" i="8"/>
  <c r="U371" i="8"/>
  <c r="U139" i="8"/>
  <c r="AK371" i="8"/>
  <c r="AK139" i="8"/>
  <c r="AK140" i="8" s="1"/>
  <c r="BA371" i="8"/>
  <c r="BA139" i="8"/>
  <c r="BA140" i="8" s="1"/>
  <c r="R315" i="8"/>
  <c r="BI311" i="8"/>
  <c r="R311" i="10"/>
  <c r="AH315" i="8"/>
  <c r="AH311" i="11"/>
  <c r="AX315" i="8"/>
  <c r="AX363" i="8" s="1"/>
  <c r="AX365" i="8" s="1"/>
  <c r="AX311" i="11"/>
  <c r="N82" i="11"/>
  <c r="N82" i="10"/>
  <c r="N86" i="6"/>
  <c r="BH82" i="6"/>
  <c r="BH157" i="6" s="1"/>
  <c r="N157" i="6"/>
  <c r="N82" i="4"/>
  <c r="BY146" i="4"/>
  <c r="BZ146" i="4"/>
  <c r="E166" i="11"/>
  <c r="E186" i="11"/>
  <c r="E205" i="11"/>
  <c r="D160" i="6"/>
  <c r="D169" i="6"/>
  <c r="D179" i="6"/>
  <c r="D190" i="6"/>
  <c r="D200" i="6"/>
  <c r="D166" i="6"/>
  <c r="D176" i="6"/>
  <c r="D186" i="6"/>
  <c r="D196" i="6"/>
  <c r="D205" i="6"/>
  <c r="T169" i="11"/>
  <c r="T134" i="11"/>
  <c r="AJ134" i="11"/>
  <c r="BM134" i="11" s="1"/>
  <c r="AJ169" i="11"/>
  <c r="BH208" i="6"/>
  <c r="AP311" i="11"/>
  <c r="BK169" i="7"/>
  <c r="BW133" i="8"/>
  <c r="BW208" i="8" s="1"/>
  <c r="BS133" i="8"/>
  <c r="BR133" i="8"/>
  <c r="BR208" i="8" s="1"/>
  <c r="BF208" i="8"/>
  <c r="BG306" i="4"/>
  <c r="R139" i="5"/>
  <c r="R371" i="5"/>
  <c r="BI371" i="5" s="1"/>
  <c r="BI365" i="5"/>
  <c r="BT365" i="5" s="1"/>
  <c r="BI28" i="6"/>
  <c r="BW28" i="6" s="1"/>
  <c r="BW106" i="10"/>
  <c r="BS106" i="10"/>
  <c r="BR106" i="10"/>
  <c r="BG117" i="11"/>
  <c r="BG192" i="11" s="1"/>
  <c r="I192" i="11"/>
  <c r="AV310" i="4"/>
  <c r="BP311" i="4"/>
  <c r="AV315" i="4"/>
  <c r="AF310" i="4"/>
  <c r="AF315" i="4"/>
  <c r="P310" i="4"/>
  <c r="P315" i="4"/>
  <c r="P363" i="4" s="1"/>
  <c r="P365" i="4" s="1"/>
  <c r="S371" i="6"/>
  <c r="S139" i="6"/>
  <c r="AY371" i="6"/>
  <c r="AY139" i="6"/>
  <c r="AY140" i="6" s="1"/>
  <c r="BI315" i="6"/>
  <c r="BC271" i="7"/>
  <c r="BC269" i="7"/>
  <c r="BC267" i="7"/>
  <c r="BC265" i="7"/>
  <c r="BC263" i="7"/>
  <c r="BC260" i="7"/>
  <c r="BC258" i="7"/>
  <c r="BC255" i="7"/>
  <c r="BC253" i="7"/>
  <c r="BC250" i="7"/>
  <c r="BC247" i="7"/>
  <c r="BC245" i="7"/>
  <c r="BC242" i="7"/>
  <c r="BC240" i="7"/>
  <c r="BC237" i="7"/>
  <c r="BC235" i="7"/>
  <c r="BC275" i="7"/>
  <c r="BC272" i="7"/>
  <c r="BC373" i="7"/>
  <c r="BC270" i="7"/>
  <c r="BC268" i="7"/>
  <c r="BC266" i="7"/>
  <c r="BC264" i="7"/>
  <c r="BC262" i="7"/>
  <c r="BC259" i="7"/>
  <c r="BC256" i="7"/>
  <c r="BC254" i="7"/>
  <c r="BC251" i="7"/>
  <c r="BC249" i="7"/>
  <c r="BC246" i="7"/>
  <c r="BC243" i="7"/>
  <c r="BC241" i="7"/>
  <c r="BC239" i="7"/>
  <c r="BC236" i="7"/>
  <c r="BC273" i="7"/>
  <c r="BC233" i="7"/>
  <c r="BC231" i="7"/>
  <c r="BC229" i="7"/>
  <c r="BC227" i="7"/>
  <c r="BC224" i="7"/>
  <c r="BC222" i="7"/>
  <c r="BC148" i="7"/>
  <c r="BC140" i="7"/>
  <c r="BC230" i="7"/>
  <c r="BC225" i="7"/>
  <c r="BC221" i="7"/>
  <c r="BC232" i="7"/>
  <c r="BC228" i="7"/>
  <c r="BC223" i="7"/>
  <c r="BW133" i="7"/>
  <c r="BS133" i="7"/>
  <c r="BR133" i="7"/>
  <c r="BF208" i="7"/>
  <c r="BM183" i="4"/>
  <c r="BR292" i="4"/>
  <c r="BS292" i="4"/>
  <c r="BW292" i="4"/>
  <c r="BU62" i="6"/>
  <c r="BU160" i="6"/>
  <c r="BU190" i="6"/>
  <c r="BU200" i="6"/>
  <c r="BU157" i="6"/>
  <c r="BU166" i="6"/>
  <c r="BU176" i="6"/>
  <c r="BU186" i="6"/>
  <c r="BU196" i="6"/>
  <c r="AD311" i="10"/>
  <c r="BR215" i="7"/>
  <c r="BW215" i="7"/>
  <c r="BS215" i="7"/>
  <c r="AH216" i="7"/>
  <c r="AH136" i="7"/>
  <c r="BZ369" i="5"/>
  <c r="BY369" i="5"/>
  <c r="BG181" i="6"/>
  <c r="W311" i="10"/>
  <c r="BC311" i="10"/>
  <c r="BK28" i="7"/>
  <c r="BR28" i="7" s="1"/>
  <c r="BG70" i="7"/>
  <c r="BG78" i="7"/>
  <c r="BG61" i="7"/>
  <c r="BG206" i="7"/>
  <c r="BG204" i="7"/>
  <c r="BG202" i="7"/>
  <c r="BG167" i="7"/>
  <c r="BG165" i="7"/>
  <c r="BG59" i="7"/>
  <c r="BG185" i="7"/>
  <c r="BG166" i="7"/>
  <c r="BG176" i="7"/>
  <c r="BG178" i="7"/>
  <c r="BG189" i="7"/>
  <c r="BG199" i="7"/>
  <c r="BG207" i="7"/>
  <c r="BG65" i="7"/>
  <c r="BG191" i="7"/>
  <c r="BG201" i="7"/>
  <c r="BG172" i="7"/>
  <c r="BG164" i="7"/>
  <c r="BG173" i="7"/>
  <c r="BG186" i="7"/>
  <c r="BG196" i="7"/>
  <c r="BG205" i="7"/>
  <c r="BG62" i="7"/>
  <c r="BG181" i="7"/>
  <c r="BG68" i="7"/>
  <c r="BG160" i="7"/>
  <c r="BG175" i="7"/>
  <c r="BG177" i="7"/>
  <c r="BG190" i="7"/>
  <c r="BG171" i="7"/>
  <c r="BG194" i="7"/>
  <c r="BG203" i="7"/>
  <c r="BG60" i="7"/>
  <c r="BG159" i="7"/>
  <c r="BG168" i="7"/>
  <c r="BT106" i="10"/>
  <c r="BW123" i="11"/>
  <c r="BS123" i="11"/>
  <c r="BR123" i="11"/>
  <c r="BW130" i="10"/>
  <c r="BS130" i="10"/>
  <c r="BR130" i="10"/>
  <c r="BP227" i="8"/>
  <c r="BP236" i="8"/>
  <c r="BP221" i="8"/>
  <c r="BP230" i="8"/>
  <c r="BP273" i="8"/>
  <c r="BP249" i="8"/>
  <c r="BP259" i="8"/>
  <c r="BP268" i="8"/>
  <c r="BP275" i="8"/>
  <c r="BP245" i="8"/>
  <c r="BP255" i="8"/>
  <c r="BP265" i="8"/>
  <c r="BZ348" i="4"/>
  <c r="BY348" i="4"/>
  <c r="BK94" i="11"/>
  <c r="BK169" i="11" s="1"/>
  <c r="Z169" i="11"/>
  <c r="Z134" i="11"/>
  <c r="Y179" i="10"/>
  <c r="BJ104" i="10"/>
  <c r="BJ179" i="10" s="1"/>
  <c r="E363" i="6"/>
  <c r="BF315" i="6"/>
  <c r="D315" i="6"/>
  <c r="U139" i="6"/>
  <c r="U371" i="6"/>
  <c r="AK139" i="6"/>
  <c r="AK371" i="6"/>
  <c r="BU94" i="8"/>
  <c r="BU169" i="8" s="1"/>
  <c r="BX94" i="8"/>
  <c r="BX169" i="8" s="1"/>
  <c r="BL169" i="8"/>
  <c r="R310" i="4"/>
  <c r="R315" i="4"/>
  <c r="BI311" i="4"/>
  <c r="AH371" i="7"/>
  <c r="AH139" i="7"/>
  <c r="BR68" i="8"/>
  <c r="BR171" i="8"/>
  <c r="BR181" i="8"/>
  <c r="BR191" i="8"/>
  <c r="BR201" i="8"/>
  <c r="BR160" i="8"/>
  <c r="BR190" i="8"/>
  <c r="BA273" i="9"/>
  <c r="BA271" i="9"/>
  <c r="BA269" i="9"/>
  <c r="BA267" i="9"/>
  <c r="BA265" i="9"/>
  <c r="BA263" i="9"/>
  <c r="BA260" i="9"/>
  <c r="BA258" i="9"/>
  <c r="BA255" i="9"/>
  <c r="BA253" i="9"/>
  <c r="BA250" i="9"/>
  <c r="BA247" i="9"/>
  <c r="BA245" i="9"/>
  <c r="BA275" i="9"/>
  <c r="BA272" i="9"/>
  <c r="BA373" i="9"/>
  <c r="BA264" i="9"/>
  <c r="BA254" i="9"/>
  <c r="BA243" i="9"/>
  <c r="BA241" i="9"/>
  <c r="BA239" i="9"/>
  <c r="BA236" i="9"/>
  <c r="BA233" i="9"/>
  <c r="BA231" i="9"/>
  <c r="BA229" i="9"/>
  <c r="BA227" i="9"/>
  <c r="BA224" i="9"/>
  <c r="BA222" i="9"/>
  <c r="BA270" i="9"/>
  <c r="BA262" i="9"/>
  <c r="BA251" i="9"/>
  <c r="BA268" i="9"/>
  <c r="BA259" i="9"/>
  <c r="BA249" i="9"/>
  <c r="BA240" i="9"/>
  <c r="BA237" i="9"/>
  <c r="BA235" i="9"/>
  <c r="BA232" i="9"/>
  <c r="BA230" i="9"/>
  <c r="BA228" i="9"/>
  <c r="BA225" i="9"/>
  <c r="BA223" i="9"/>
  <c r="BA221" i="9"/>
  <c r="BA266" i="9"/>
  <c r="BA148" i="9"/>
  <c r="BA256" i="9"/>
  <c r="BA246" i="9"/>
  <c r="BA242" i="9"/>
  <c r="BY62" i="9"/>
  <c r="BZ62" i="9"/>
  <c r="BZ63" i="9"/>
  <c r="BY63" i="9"/>
  <c r="BZ191" i="9"/>
  <c r="BY191" i="9"/>
  <c r="BY157" i="9"/>
  <c r="BZ157" i="9"/>
  <c r="BY166" i="9"/>
  <c r="BZ166" i="9"/>
  <c r="BY176" i="9"/>
  <c r="BZ176" i="9"/>
  <c r="BY186" i="9"/>
  <c r="BZ186" i="9"/>
  <c r="BZ201" i="9"/>
  <c r="BY201" i="9"/>
  <c r="BZ153" i="9"/>
  <c r="BY153" i="9"/>
  <c r="BZ165" i="9"/>
  <c r="BY165" i="9"/>
  <c r="BZ175" i="9"/>
  <c r="BY175" i="9"/>
  <c r="BZ185" i="9"/>
  <c r="BY185" i="9"/>
  <c r="BZ200" i="9"/>
  <c r="BY200" i="9"/>
  <c r="BZ208" i="9"/>
  <c r="BY208" i="9"/>
  <c r="AF373" i="9"/>
  <c r="AF270" i="9"/>
  <c r="AF268" i="9"/>
  <c r="AF266" i="9"/>
  <c r="AF264" i="9"/>
  <c r="AF262" i="9"/>
  <c r="AF259" i="9"/>
  <c r="AF256" i="9"/>
  <c r="AF254" i="9"/>
  <c r="AF251" i="9"/>
  <c r="AF249" i="9"/>
  <c r="AF246" i="9"/>
  <c r="AF243" i="9"/>
  <c r="AF273" i="9"/>
  <c r="AF271" i="9"/>
  <c r="AF269" i="9"/>
  <c r="AF267" i="9"/>
  <c r="AF265" i="9"/>
  <c r="AF263" i="9"/>
  <c r="AF260" i="9"/>
  <c r="AF258" i="9"/>
  <c r="AF255" i="9"/>
  <c r="AF253" i="9"/>
  <c r="AF250" i="9"/>
  <c r="AF247" i="9"/>
  <c r="AF245" i="9"/>
  <c r="AF275" i="9"/>
  <c r="AF272" i="9"/>
  <c r="AF241" i="9"/>
  <c r="AF239" i="9"/>
  <c r="AF236" i="9"/>
  <c r="AF233" i="9"/>
  <c r="AF231" i="9"/>
  <c r="AF229" i="9"/>
  <c r="AF227" i="9"/>
  <c r="AF224" i="9"/>
  <c r="AF222" i="9"/>
  <c r="AF237" i="9"/>
  <c r="AF228" i="9"/>
  <c r="AF235" i="9"/>
  <c r="AF225" i="9"/>
  <c r="AF148" i="9"/>
  <c r="AF242" i="9"/>
  <c r="AF232" i="9"/>
  <c r="AF223" i="9"/>
  <c r="AF240" i="9"/>
  <c r="AF230" i="9"/>
  <c r="AF221" i="9"/>
  <c r="AV136" i="9"/>
  <c r="BP77" i="9"/>
  <c r="BY127" i="10"/>
  <c r="BZ127" i="10"/>
  <c r="AX302" i="13"/>
  <c r="AW275" i="10"/>
  <c r="AW272" i="10"/>
  <c r="AW373" i="10"/>
  <c r="AW270" i="10"/>
  <c r="AW268" i="10"/>
  <c r="AW266" i="10"/>
  <c r="AW264" i="10"/>
  <c r="AW262" i="10"/>
  <c r="AW259" i="10"/>
  <c r="AW256" i="10"/>
  <c r="AW254" i="10"/>
  <c r="AW251" i="10"/>
  <c r="AW249" i="10"/>
  <c r="AW246" i="10"/>
  <c r="AW243" i="10"/>
  <c r="AW241" i="10"/>
  <c r="AW239" i="10"/>
  <c r="AW236" i="10"/>
  <c r="AW233" i="10"/>
  <c r="AW231" i="10"/>
  <c r="AW229" i="10"/>
  <c r="AW227" i="10"/>
  <c r="AW224" i="10"/>
  <c r="AW222" i="10"/>
  <c r="AW273" i="10"/>
  <c r="AW148" i="10"/>
  <c r="AW269" i="10"/>
  <c r="AW260" i="10"/>
  <c r="AW250" i="10"/>
  <c r="AW240" i="10"/>
  <c r="AW230" i="10"/>
  <c r="AW221" i="10"/>
  <c r="AW267" i="10"/>
  <c r="AW258" i="10"/>
  <c r="AW247" i="10"/>
  <c r="AW237" i="10"/>
  <c r="AW228" i="10"/>
  <c r="AW265" i="10"/>
  <c r="AW255" i="10"/>
  <c r="AW245" i="10"/>
  <c r="AW235" i="10"/>
  <c r="AW225" i="10"/>
  <c r="AW271" i="10"/>
  <c r="AW263" i="10"/>
  <c r="AW253" i="10"/>
  <c r="AW242" i="10"/>
  <c r="AW232" i="10"/>
  <c r="AW223" i="10"/>
  <c r="Q216" i="10"/>
  <c r="AH216" i="10"/>
  <c r="AG134" i="10"/>
  <c r="BY18" i="11"/>
  <c r="BZ18" i="11"/>
  <c r="BY21" i="10"/>
  <c r="BZ21" i="10"/>
  <c r="BP79" i="10"/>
  <c r="BP70" i="10"/>
  <c r="BQ77" i="10"/>
  <c r="AZ136" i="10"/>
  <c r="BE302" i="13"/>
  <c r="BD271" i="10"/>
  <c r="BD269" i="10"/>
  <c r="BD267" i="10"/>
  <c r="BD265" i="10"/>
  <c r="BD263" i="10"/>
  <c r="BD260" i="10"/>
  <c r="BD258" i="10"/>
  <c r="BD255" i="10"/>
  <c r="BD253" i="10"/>
  <c r="BD250" i="10"/>
  <c r="BD247" i="10"/>
  <c r="BD245" i="10"/>
  <c r="BD242" i="10"/>
  <c r="BD240" i="10"/>
  <c r="BD237" i="10"/>
  <c r="BD235" i="10"/>
  <c r="BD232" i="10"/>
  <c r="BD230" i="10"/>
  <c r="BD228" i="10"/>
  <c r="BD225" i="10"/>
  <c r="BD223" i="10"/>
  <c r="BD221" i="10"/>
  <c r="BD275" i="10"/>
  <c r="BD272" i="10"/>
  <c r="BD373" i="10"/>
  <c r="BD270" i="10"/>
  <c r="BD268" i="10"/>
  <c r="BD266" i="10"/>
  <c r="BD264" i="10"/>
  <c r="BD262" i="10"/>
  <c r="BD259" i="10"/>
  <c r="BD256" i="10"/>
  <c r="BD254" i="10"/>
  <c r="BD251" i="10"/>
  <c r="BD249" i="10"/>
  <c r="BD246" i="10"/>
  <c r="BD243" i="10"/>
  <c r="BD241" i="10"/>
  <c r="BD239" i="10"/>
  <c r="BD236" i="10"/>
  <c r="BD233" i="10"/>
  <c r="BD231" i="10"/>
  <c r="BD229" i="10"/>
  <c r="BD227" i="10"/>
  <c r="BD224" i="10"/>
  <c r="BD222" i="10"/>
  <c r="BD273" i="10"/>
  <c r="BD148" i="10"/>
  <c r="BY358" i="10"/>
  <c r="BZ358" i="10"/>
  <c r="BY22" i="11"/>
  <c r="BZ22" i="11"/>
  <c r="BY5" i="10"/>
  <c r="BZ5" i="10"/>
  <c r="BP28" i="10"/>
  <c r="BZ24" i="10"/>
  <c r="BY24" i="10"/>
  <c r="BY40" i="10"/>
  <c r="BZ40" i="10"/>
  <c r="BM61" i="10"/>
  <c r="BM161" i="10"/>
  <c r="BM171" i="10"/>
  <c r="BM191" i="10"/>
  <c r="BM201" i="10"/>
  <c r="BM60" i="10"/>
  <c r="BM172" i="10"/>
  <c r="BM182" i="10"/>
  <c r="BM202" i="10"/>
  <c r="BZ115" i="10"/>
  <c r="BY115" i="10"/>
  <c r="BZ44" i="11"/>
  <c r="BY44" i="11"/>
  <c r="BZ55" i="11"/>
  <c r="BY55" i="11"/>
  <c r="BY128" i="11"/>
  <c r="BZ128" i="11"/>
  <c r="BI59" i="11"/>
  <c r="BI62" i="11"/>
  <c r="BI167" i="11"/>
  <c r="BI177" i="11"/>
  <c r="BI187" i="11"/>
  <c r="BI198" i="11"/>
  <c r="BI206" i="11"/>
  <c r="BI166" i="11"/>
  <c r="BI176" i="11"/>
  <c r="BI186" i="11"/>
  <c r="BI196" i="11"/>
  <c r="BI205" i="11"/>
  <c r="BJ202" i="11"/>
  <c r="BJ206" i="11"/>
  <c r="BJ177" i="11"/>
  <c r="BJ164" i="11"/>
  <c r="BJ203" i="11"/>
  <c r="BJ161" i="11"/>
  <c r="BJ175" i="11"/>
  <c r="BJ195" i="11"/>
  <c r="BJ62" i="11"/>
  <c r="BJ166" i="11"/>
  <c r="BJ186" i="11"/>
  <c r="AN216" i="11"/>
  <c r="BZ103" i="11"/>
  <c r="BY103" i="11"/>
  <c r="BW90" i="11"/>
  <c r="BZ129" i="11"/>
  <c r="BY129" i="11"/>
  <c r="BM213" i="11"/>
  <c r="S275" i="12"/>
  <c r="S272" i="12"/>
  <c r="S270" i="12"/>
  <c r="S268" i="12"/>
  <c r="S266" i="12"/>
  <c r="S264" i="12"/>
  <c r="S262" i="12"/>
  <c r="S259" i="12"/>
  <c r="S256" i="12"/>
  <c r="S254" i="12"/>
  <c r="S251" i="12"/>
  <c r="S249" i="12"/>
  <c r="S246" i="12"/>
  <c r="S243" i="12"/>
  <c r="S241" i="12"/>
  <c r="S239" i="12"/>
  <c r="S236" i="12"/>
  <c r="S233" i="12"/>
  <c r="S231" i="12"/>
  <c r="S229" i="12"/>
  <c r="S227" i="12"/>
  <c r="S373" i="12"/>
  <c r="S271" i="12"/>
  <c r="S267" i="12"/>
  <c r="S263" i="12"/>
  <c r="S258" i="12"/>
  <c r="S260" i="12"/>
  <c r="S223" i="12"/>
  <c r="S222" i="12"/>
  <c r="S265" i="12"/>
  <c r="S253" i="12"/>
  <c r="S247" i="12"/>
  <c r="S242" i="12"/>
  <c r="S237" i="12"/>
  <c r="S232" i="12"/>
  <c r="S228" i="12"/>
  <c r="S224" i="12"/>
  <c r="S140" i="12"/>
  <c r="S269" i="12"/>
  <c r="S273" i="12"/>
  <c r="S245" i="12"/>
  <c r="S225" i="12"/>
  <c r="S221" i="12"/>
  <c r="S240" i="12"/>
  <c r="S148" i="12"/>
  <c r="S235" i="12"/>
  <c r="S250" i="12"/>
  <c r="S230" i="12"/>
  <c r="S255" i="12"/>
  <c r="BX77" i="12"/>
  <c r="BU77" i="12"/>
  <c r="BY322" i="11"/>
  <c r="BZ322" i="11"/>
  <c r="BS96" i="11"/>
  <c r="BZ323" i="11"/>
  <c r="BY323" i="11"/>
  <c r="BZ331" i="11"/>
  <c r="BY331" i="11"/>
  <c r="I59" i="11"/>
  <c r="AO136" i="11"/>
  <c r="AO216" i="11"/>
  <c r="BZ288" i="11"/>
  <c r="BY288" i="11"/>
  <c r="BF306" i="11"/>
  <c r="D306" i="11"/>
  <c r="BY332" i="11"/>
  <c r="BZ332" i="11"/>
  <c r="BZ352" i="11"/>
  <c r="BY352" i="11"/>
  <c r="BX28" i="12"/>
  <c r="BU28" i="12"/>
  <c r="E273" i="12"/>
  <c r="E271" i="12"/>
  <c r="E269" i="12"/>
  <c r="E267" i="12"/>
  <c r="E265" i="12"/>
  <c r="E263" i="12"/>
  <c r="E260" i="12"/>
  <c r="E258" i="12"/>
  <c r="E255" i="12"/>
  <c r="E253" i="12"/>
  <c r="E250" i="12"/>
  <c r="E247" i="12"/>
  <c r="E245" i="12"/>
  <c r="E242" i="12"/>
  <c r="E240" i="12"/>
  <c r="E237" i="12"/>
  <c r="E235" i="12"/>
  <c r="E232" i="12"/>
  <c r="E230" i="12"/>
  <c r="E228" i="12"/>
  <c r="E225" i="12"/>
  <c r="E373" i="12"/>
  <c r="E275" i="12"/>
  <c r="E270" i="12"/>
  <c r="E266" i="12"/>
  <c r="E262" i="12"/>
  <c r="E256" i="12"/>
  <c r="E272" i="12"/>
  <c r="E137" i="12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AG137" i="12" s="1"/>
  <c r="AH137" i="12" s="1"/>
  <c r="AI137" i="12" s="1"/>
  <c r="AJ137" i="12" s="1"/>
  <c r="AK137" i="12" s="1"/>
  <c r="AL137" i="12" s="1"/>
  <c r="AM137" i="12" s="1"/>
  <c r="AN137" i="12" s="1"/>
  <c r="AO137" i="12" s="1"/>
  <c r="AP137" i="12" s="1"/>
  <c r="AQ137" i="12" s="1"/>
  <c r="AR137" i="12" s="1"/>
  <c r="AS137" i="12" s="1"/>
  <c r="AT137" i="12" s="1"/>
  <c r="AU137" i="12" s="1"/>
  <c r="AV137" i="12" s="1"/>
  <c r="AW137" i="12" s="1"/>
  <c r="AX137" i="12" s="1"/>
  <c r="AY137" i="12" s="1"/>
  <c r="AZ137" i="12" s="1"/>
  <c r="BA137" i="12" s="1"/>
  <c r="BB137" i="12" s="1"/>
  <c r="BC137" i="12" s="1"/>
  <c r="BD137" i="12" s="1"/>
  <c r="E259" i="12"/>
  <c r="E251" i="12"/>
  <c r="E246" i="12"/>
  <c r="E241" i="12"/>
  <c r="E236" i="12"/>
  <c r="E231" i="12"/>
  <c r="E227" i="12"/>
  <c r="E148" i="12"/>
  <c r="BF136" i="12"/>
  <c r="E264" i="12"/>
  <c r="E222" i="12"/>
  <c r="E221" i="12"/>
  <c r="D136" i="12"/>
  <c r="E268" i="12"/>
  <c r="E239" i="12"/>
  <c r="E254" i="12"/>
  <c r="E233" i="12"/>
  <c r="E224" i="12"/>
  <c r="E249" i="12"/>
  <c r="E229" i="12"/>
  <c r="E243" i="12"/>
  <c r="E223" i="12"/>
  <c r="BO70" i="4"/>
  <c r="BU104" i="4"/>
  <c r="T275" i="5"/>
  <c r="T272" i="5"/>
  <c r="T140" i="5"/>
  <c r="T373" i="5"/>
  <c r="T270" i="5"/>
  <c r="T268" i="5"/>
  <c r="BI268" i="5" s="1"/>
  <c r="T266" i="5"/>
  <c r="BI266" i="5" s="1"/>
  <c r="T264" i="5"/>
  <c r="T262" i="5"/>
  <c r="T259" i="5"/>
  <c r="T256" i="5"/>
  <c r="T254" i="5"/>
  <c r="T251" i="5"/>
  <c r="T249" i="5"/>
  <c r="BI249" i="5" s="1"/>
  <c r="T246" i="5"/>
  <c r="BI246" i="5" s="1"/>
  <c r="T243" i="5"/>
  <c r="T241" i="5"/>
  <c r="T239" i="5"/>
  <c r="T236" i="5"/>
  <c r="T269" i="5"/>
  <c r="BI269" i="5" s="1"/>
  <c r="T265" i="5"/>
  <c r="T260" i="5"/>
  <c r="BI260" i="5" s="1"/>
  <c r="T255" i="5"/>
  <c r="T250" i="5"/>
  <c r="BI250" i="5" s="1"/>
  <c r="T245" i="5"/>
  <c r="T240" i="5"/>
  <c r="BI240" i="5" s="1"/>
  <c r="T235" i="5"/>
  <c r="T233" i="5"/>
  <c r="T232" i="5"/>
  <c r="T224" i="5"/>
  <c r="T223" i="5"/>
  <c r="T227" i="5"/>
  <c r="BI227" i="5" s="1"/>
  <c r="T225" i="5"/>
  <c r="BI225" i="5" s="1"/>
  <c r="T271" i="5"/>
  <c r="T267" i="5"/>
  <c r="T263" i="5"/>
  <c r="T258" i="5"/>
  <c r="T253" i="5"/>
  <c r="T247" i="5"/>
  <c r="T242" i="5"/>
  <c r="T237" i="5"/>
  <c r="T229" i="5"/>
  <c r="BI229" i="5" s="1"/>
  <c r="T228" i="5"/>
  <c r="T273" i="5"/>
  <c r="T231" i="5"/>
  <c r="BI231" i="5" s="1"/>
  <c r="T230" i="5"/>
  <c r="T222" i="5"/>
  <c r="T221" i="5"/>
  <c r="T148" i="5"/>
  <c r="BG77" i="4"/>
  <c r="I216" i="4"/>
  <c r="BG70" i="4"/>
  <c r="BY89" i="4"/>
  <c r="BZ89" i="4"/>
  <c r="AH136" i="4"/>
  <c r="AH216" i="4"/>
  <c r="BU293" i="4"/>
  <c r="BY288" i="4"/>
  <c r="BZ288" i="4"/>
  <c r="BR79" i="5"/>
  <c r="BR70" i="5"/>
  <c r="AV136" i="6"/>
  <c r="BP77" i="6"/>
  <c r="BH108" i="11"/>
  <c r="BH183" i="11" s="1"/>
  <c r="M183" i="11"/>
  <c r="BH117" i="10"/>
  <c r="BH192" i="10" s="1"/>
  <c r="M192" i="10"/>
  <c r="X371" i="6"/>
  <c r="X139" i="6"/>
  <c r="BM315" i="6"/>
  <c r="AI363" i="6"/>
  <c r="BH208" i="7"/>
  <c r="BW54" i="11"/>
  <c r="BS54" i="11"/>
  <c r="BR54" i="11"/>
  <c r="N311" i="10"/>
  <c r="BH192" i="7"/>
  <c r="BL94" i="10"/>
  <c r="AE134" i="10"/>
  <c r="AE169" i="10"/>
  <c r="Q216" i="7"/>
  <c r="Q136" i="7"/>
  <c r="T136" i="7"/>
  <c r="T216" i="7"/>
  <c r="BQ227" i="8"/>
  <c r="BQ236" i="8"/>
  <c r="BQ223" i="8"/>
  <c r="BQ232" i="8"/>
  <c r="BQ273" i="8"/>
  <c r="BQ249" i="8"/>
  <c r="BQ259" i="8"/>
  <c r="BQ268" i="8"/>
  <c r="BQ275" i="8"/>
  <c r="BQ245" i="8"/>
  <c r="BQ255" i="8"/>
  <c r="BQ265" i="8"/>
  <c r="BJ94" i="11"/>
  <c r="BJ169" i="11" s="1"/>
  <c r="V169" i="11"/>
  <c r="V134" i="11"/>
  <c r="BT125" i="11"/>
  <c r="BT200" i="11" s="1"/>
  <c r="M315" i="4"/>
  <c r="BH311" i="4"/>
  <c r="M310" i="4"/>
  <c r="BY47" i="8"/>
  <c r="BZ47" i="8"/>
  <c r="BW160" i="8"/>
  <c r="BW190" i="8"/>
  <c r="BW68" i="8"/>
  <c r="BW171" i="8"/>
  <c r="BW181" i="8"/>
  <c r="BW191" i="8"/>
  <c r="BW201" i="8"/>
  <c r="BX158" i="8"/>
  <c r="BX167" i="8"/>
  <c r="BX198" i="8"/>
  <c r="BX206" i="8"/>
  <c r="BX65" i="8"/>
  <c r="BX159" i="8"/>
  <c r="BX168" i="8"/>
  <c r="BX199" i="8"/>
  <c r="BX213" i="8"/>
  <c r="BU77" i="8"/>
  <c r="BX77" i="8"/>
  <c r="BW27" i="9"/>
  <c r="BS27" i="9"/>
  <c r="BR27" i="9"/>
  <c r="K275" i="9"/>
  <c r="K272" i="9"/>
  <c r="K373" i="9"/>
  <c r="K270" i="9"/>
  <c r="K268" i="9"/>
  <c r="K266" i="9"/>
  <c r="K264" i="9"/>
  <c r="K262" i="9"/>
  <c r="K259" i="9"/>
  <c r="K256" i="9"/>
  <c r="K254" i="9"/>
  <c r="K251" i="9"/>
  <c r="K249" i="9"/>
  <c r="K246" i="9"/>
  <c r="K243" i="9"/>
  <c r="K273" i="9"/>
  <c r="K265" i="9"/>
  <c r="K255" i="9"/>
  <c r="K245" i="9"/>
  <c r="K242" i="9"/>
  <c r="K240" i="9"/>
  <c r="K237" i="9"/>
  <c r="K235" i="9"/>
  <c r="K232" i="9"/>
  <c r="K230" i="9"/>
  <c r="K228" i="9"/>
  <c r="K225" i="9"/>
  <c r="K223" i="9"/>
  <c r="K221" i="9"/>
  <c r="K271" i="9"/>
  <c r="K263" i="9"/>
  <c r="K253" i="9"/>
  <c r="K269" i="9"/>
  <c r="K260" i="9"/>
  <c r="K250" i="9"/>
  <c r="K241" i="9"/>
  <c r="K239" i="9"/>
  <c r="K236" i="9"/>
  <c r="K233" i="9"/>
  <c r="K231" i="9"/>
  <c r="K229" i="9"/>
  <c r="K227" i="9"/>
  <c r="K224" i="9"/>
  <c r="K222" i="9"/>
  <c r="K247" i="9"/>
  <c r="K140" i="9"/>
  <c r="K267" i="9"/>
  <c r="K148" i="9"/>
  <c r="K258" i="9"/>
  <c r="AO216" i="10"/>
  <c r="AJ216" i="10"/>
  <c r="BV212" i="10"/>
  <c r="BW333" i="10"/>
  <c r="BS333" i="10"/>
  <c r="BR333" i="10"/>
  <c r="BX114" i="10"/>
  <c r="BX189" i="10" s="1"/>
  <c r="BZ359" i="10"/>
  <c r="BY359" i="10"/>
  <c r="BW15" i="11"/>
  <c r="BS15" i="11"/>
  <c r="BR15" i="11"/>
  <c r="AK53" i="11"/>
  <c r="AK28" i="11"/>
  <c r="BY45" i="11"/>
  <c r="BZ45" i="11"/>
  <c r="BY43" i="11"/>
  <c r="BZ43" i="11"/>
  <c r="BV86" i="10"/>
  <c r="K275" i="12"/>
  <c r="K272" i="12"/>
  <c r="K270" i="12"/>
  <c r="K268" i="12"/>
  <c r="K266" i="12"/>
  <c r="K264" i="12"/>
  <c r="K262" i="12"/>
  <c r="K259" i="12"/>
  <c r="K256" i="12"/>
  <c r="K254" i="12"/>
  <c r="K251" i="12"/>
  <c r="K249" i="12"/>
  <c r="K246" i="12"/>
  <c r="K243" i="12"/>
  <c r="K241" i="12"/>
  <c r="K239" i="12"/>
  <c r="K236" i="12"/>
  <c r="K233" i="12"/>
  <c r="K231" i="12"/>
  <c r="K229" i="12"/>
  <c r="K227" i="12"/>
  <c r="K373" i="12"/>
  <c r="K271" i="12"/>
  <c r="K267" i="12"/>
  <c r="K263" i="12"/>
  <c r="K258" i="12"/>
  <c r="K265" i="12"/>
  <c r="K269" i="12"/>
  <c r="K253" i="12"/>
  <c r="K247" i="12"/>
  <c r="K242" i="12"/>
  <c r="K237" i="12"/>
  <c r="K232" i="12"/>
  <c r="K228" i="12"/>
  <c r="K221" i="12"/>
  <c r="K140" i="12"/>
  <c r="K273" i="12"/>
  <c r="K255" i="12"/>
  <c r="K223" i="12"/>
  <c r="K222" i="12"/>
  <c r="K260" i="12"/>
  <c r="K250" i="12"/>
  <c r="K230" i="12"/>
  <c r="K224" i="12"/>
  <c r="K245" i="12"/>
  <c r="K225" i="12"/>
  <c r="K240" i="12"/>
  <c r="K235" i="12"/>
  <c r="K148" i="12"/>
  <c r="BG62" i="11"/>
  <c r="BG65" i="11"/>
  <c r="BG61" i="11"/>
  <c r="BG166" i="11"/>
  <c r="BG176" i="11"/>
  <c r="BG186" i="11"/>
  <c r="BG196" i="11"/>
  <c r="BG205" i="11"/>
  <c r="BG165" i="11"/>
  <c r="BG175" i="11"/>
  <c r="BG185" i="11"/>
  <c r="BG195" i="11"/>
  <c r="BZ362" i="12"/>
  <c r="BY362" i="12"/>
  <c r="BX363" i="12"/>
  <c r="BK53" i="4"/>
  <c r="BZ46" i="4"/>
  <c r="BY46" i="4"/>
  <c r="BP134" i="4"/>
  <c r="AV136" i="4"/>
  <c r="BX70" i="5"/>
  <c r="BX79" i="5"/>
  <c r="BT134" i="5"/>
  <c r="D205" i="4"/>
  <c r="D204" i="4"/>
  <c r="D68" i="4"/>
  <c r="D164" i="4"/>
  <c r="D183" i="4"/>
  <c r="D203" i="4"/>
  <c r="D171" i="4"/>
  <c r="D191" i="4"/>
  <c r="D53" i="4"/>
  <c r="D167" i="4"/>
  <c r="D187" i="4"/>
  <c r="BH62" i="4"/>
  <c r="BH178" i="4"/>
  <c r="BH166" i="4"/>
  <c r="BH205" i="4"/>
  <c r="BH173" i="4"/>
  <c r="BH191" i="4"/>
  <c r="BH160" i="4"/>
  <c r="BH169" i="4"/>
  <c r="BH179" i="4"/>
  <c r="BH190" i="4"/>
  <c r="BH200" i="4"/>
  <c r="BH208" i="4"/>
  <c r="Y136" i="4"/>
  <c r="Y216" i="4"/>
  <c r="AS373" i="4"/>
  <c r="AS270" i="4"/>
  <c r="AS268" i="4"/>
  <c r="AS266" i="4"/>
  <c r="AS264" i="4"/>
  <c r="AS262" i="4"/>
  <c r="AS259" i="4"/>
  <c r="AS256" i="4"/>
  <c r="AS254" i="4"/>
  <c r="AS251" i="4"/>
  <c r="AS249" i="4"/>
  <c r="AS246" i="4"/>
  <c r="AS243" i="4"/>
  <c r="AS241" i="4"/>
  <c r="AS239" i="4"/>
  <c r="AS236" i="4"/>
  <c r="AS233" i="4"/>
  <c r="AS231" i="4"/>
  <c r="AS229" i="4"/>
  <c r="AS227" i="4"/>
  <c r="AS224" i="4"/>
  <c r="AS222" i="4"/>
  <c r="AS267" i="4"/>
  <c r="AS258" i="4"/>
  <c r="AS247" i="4"/>
  <c r="AS237" i="4"/>
  <c r="AS228" i="4"/>
  <c r="AS269" i="4"/>
  <c r="AS260" i="4"/>
  <c r="AS250" i="4"/>
  <c r="AS240" i="4"/>
  <c r="AS230" i="4"/>
  <c r="AS221" i="4"/>
  <c r="AS273" i="4"/>
  <c r="AS272" i="4"/>
  <c r="AS271" i="4"/>
  <c r="AS263" i="4"/>
  <c r="AS253" i="4"/>
  <c r="AS242" i="4"/>
  <c r="AS232" i="4"/>
  <c r="AS223" i="4"/>
  <c r="AS148" i="4"/>
  <c r="AS235" i="4"/>
  <c r="AS245" i="4"/>
  <c r="AS265" i="4"/>
  <c r="AS225" i="4"/>
  <c r="AS275" i="4"/>
  <c r="AS255" i="4"/>
  <c r="BN169" i="4"/>
  <c r="BN158" i="4"/>
  <c r="BN198" i="4"/>
  <c r="BN65" i="4"/>
  <c r="BN175" i="4"/>
  <c r="BN192" i="4"/>
  <c r="BN171" i="4"/>
  <c r="BN181" i="4"/>
  <c r="BN191" i="4"/>
  <c r="BN201" i="4"/>
  <c r="BX134" i="5"/>
  <c r="BU134" i="5"/>
  <c r="J82" i="11"/>
  <c r="J82" i="10"/>
  <c r="J157" i="7"/>
  <c r="J86" i="7"/>
  <c r="J82" i="4"/>
  <c r="BI160" i="4"/>
  <c r="BI208" i="4"/>
  <c r="BI65" i="4"/>
  <c r="BI161" i="4"/>
  <c r="BI159" i="4"/>
  <c r="BI178" i="4"/>
  <c r="BI199" i="4"/>
  <c r="BI175" i="4"/>
  <c r="BI195" i="4"/>
  <c r="BI53" i="4"/>
  <c r="BI172" i="4"/>
  <c r="BI192" i="4"/>
  <c r="BG186" i="4"/>
  <c r="BG187" i="4"/>
  <c r="BG59" i="4"/>
  <c r="BG177" i="4"/>
  <c r="BG165" i="4"/>
  <c r="BG185" i="4"/>
  <c r="BG204" i="4"/>
  <c r="BG171" i="4"/>
  <c r="BG191" i="4"/>
  <c r="BG60" i="4"/>
  <c r="BG159" i="4"/>
  <c r="BG178" i="4"/>
  <c r="BG199" i="4"/>
  <c r="BM79" i="4"/>
  <c r="BM70" i="4"/>
  <c r="BZ290" i="4"/>
  <c r="BY290" i="4"/>
  <c r="BF371" i="5"/>
  <c r="BZ323" i="6"/>
  <c r="BY323" i="6"/>
  <c r="BZ357" i="4"/>
  <c r="BY357" i="4"/>
  <c r="BY47" i="5"/>
  <c r="BZ47" i="5"/>
  <c r="D213" i="10"/>
  <c r="BF213" i="10"/>
  <c r="E53" i="10"/>
  <c r="E78" i="10"/>
  <c r="F78" i="10" s="1"/>
  <c r="G78" i="10" s="1"/>
  <c r="H78" i="10" s="1"/>
  <c r="I78" i="10" s="1"/>
  <c r="J78" i="10" s="1"/>
  <c r="K78" i="10" s="1"/>
  <c r="L78" i="10" s="1"/>
  <c r="M78" i="10" s="1"/>
  <c r="N78" i="10" s="1"/>
  <c r="O78" i="10" s="1"/>
  <c r="P78" i="10" s="1"/>
  <c r="Q78" i="10" s="1"/>
  <c r="R78" i="10" s="1"/>
  <c r="S78" i="10" s="1"/>
  <c r="T78" i="10" s="1"/>
  <c r="U78" i="10" s="1"/>
  <c r="V78" i="10" s="1"/>
  <c r="W78" i="10" s="1"/>
  <c r="X78" i="10" s="1"/>
  <c r="Y78" i="10" s="1"/>
  <c r="Z78" i="10" s="1"/>
  <c r="AA78" i="10" s="1"/>
  <c r="AB78" i="10" s="1"/>
  <c r="AC78" i="10" s="1"/>
  <c r="AD78" i="10" s="1"/>
  <c r="AE78" i="10" s="1"/>
  <c r="AF78" i="10" s="1"/>
  <c r="AG78" i="10" s="1"/>
  <c r="AH78" i="10" s="1"/>
  <c r="AI78" i="10" s="1"/>
  <c r="AJ78" i="10" s="1"/>
  <c r="AK78" i="10" s="1"/>
  <c r="AL78" i="10" s="1"/>
  <c r="AM78" i="10" s="1"/>
  <c r="AN78" i="10" s="1"/>
  <c r="AO78" i="10" s="1"/>
  <c r="AP78" i="10" s="1"/>
  <c r="AQ78" i="10" s="1"/>
  <c r="AR78" i="10" s="1"/>
  <c r="AS78" i="10" s="1"/>
  <c r="AT78" i="10" s="1"/>
  <c r="AU78" i="10" s="1"/>
  <c r="AV78" i="10" s="1"/>
  <c r="AW78" i="10" s="1"/>
  <c r="AX78" i="10" s="1"/>
  <c r="AY78" i="10" s="1"/>
  <c r="AZ78" i="10" s="1"/>
  <c r="BA78" i="10" s="1"/>
  <c r="BB78" i="10" s="1"/>
  <c r="BC78" i="10" s="1"/>
  <c r="BD78" i="10" s="1"/>
  <c r="BE78" i="10" s="1"/>
  <c r="BF78" i="10" s="1"/>
  <c r="BG78" i="10" s="1"/>
  <c r="BH78" i="10" s="1"/>
  <c r="BI78" i="10" s="1"/>
  <c r="BJ78" i="10" s="1"/>
  <c r="BK78" i="10" s="1"/>
  <c r="BL78" i="10" s="1"/>
  <c r="BM78" i="10" s="1"/>
  <c r="BN78" i="10" s="1"/>
  <c r="BO78" i="10" s="1"/>
  <c r="BP78" i="10" s="1"/>
  <c r="BQ78" i="10" s="1"/>
  <c r="BF74" i="10"/>
  <c r="E70" i="10"/>
  <c r="E77" i="10"/>
  <c r="D74" i="10"/>
  <c r="AF169" i="11"/>
  <c r="AF134" i="11"/>
  <c r="BZ362" i="6"/>
  <c r="BY362" i="6"/>
  <c r="BY130" i="7"/>
  <c r="BZ130" i="7"/>
  <c r="BZ88" i="4"/>
  <c r="BY88" i="4"/>
  <c r="BZ119" i="4"/>
  <c r="BY119" i="4"/>
  <c r="BZ322" i="4"/>
  <c r="BY322" i="4"/>
  <c r="BK28" i="6"/>
  <c r="AG216" i="6"/>
  <c r="AG136" i="6"/>
  <c r="AZ136" i="6"/>
  <c r="BQ77" i="6"/>
  <c r="BU125" i="11"/>
  <c r="BU200" i="11" s="1"/>
  <c r="BX125" i="11"/>
  <c r="BA311" i="10"/>
  <c r="AR315" i="4"/>
  <c r="BO311" i="4"/>
  <c r="AR310" i="4"/>
  <c r="AR311" i="11"/>
  <c r="AB311" i="11"/>
  <c r="L311" i="11"/>
  <c r="BV306" i="6"/>
  <c r="AA311" i="11"/>
  <c r="BL213" i="7"/>
  <c r="BN169" i="7"/>
  <c r="BH183" i="7"/>
  <c r="BL371" i="5"/>
  <c r="BG178" i="6"/>
  <c r="F311" i="11"/>
  <c r="AL311" i="11"/>
  <c r="BF78" i="7"/>
  <c r="BR74" i="7"/>
  <c r="BR163" i="7" s="1"/>
  <c r="BF70" i="7"/>
  <c r="BW74" i="7"/>
  <c r="BW187" i="7" s="1"/>
  <c r="BF61" i="7"/>
  <c r="BF59" i="7"/>
  <c r="BS74" i="7"/>
  <c r="BF166" i="7"/>
  <c r="BF201" i="7"/>
  <c r="BF204" i="7"/>
  <c r="BF195" i="7"/>
  <c r="BF185" i="7"/>
  <c r="BF175" i="7"/>
  <c r="BF165" i="7"/>
  <c r="BF60" i="7"/>
  <c r="BF194" i="7"/>
  <c r="BF206" i="7"/>
  <c r="BF187" i="7"/>
  <c r="BF167" i="7"/>
  <c r="BF62" i="7"/>
  <c r="BF164" i="7"/>
  <c r="BF199" i="7"/>
  <c r="BF202" i="7"/>
  <c r="BF172" i="7"/>
  <c r="BF68" i="7"/>
  <c r="BF189" i="7"/>
  <c r="BF203" i="7"/>
  <c r="BF177" i="7"/>
  <c r="BF207" i="7"/>
  <c r="BF171" i="7"/>
  <c r="BF173" i="7"/>
  <c r="BF176" i="7"/>
  <c r="BF178" i="7"/>
  <c r="BF205" i="7"/>
  <c r="BF200" i="7"/>
  <c r="BF190" i="7"/>
  <c r="BF160" i="7"/>
  <c r="BF65" i="7"/>
  <c r="BF159" i="7"/>
  <c r="BF168" i="7"/>
  <c r="BF186" i="7"/>
  <c r="BF191" i="7"/>
  <c r="BF198" i="7"/>
  <c r="BF158" i="7"/>
  <c r="J216" i="7"/>
  <c r="BG158" i="7"/>
  <c r="BG187" i="7"/>
  <c r="O169" i="11"/>
  <c r="O134" i="11"/>
  <c r="AA169" i="11"/>
  <c r="AA134" i="11"/>
  <c r="BY89" i="6"/>
  <c r="BZ89" i="6"/>
  <c r="BG169" i="6"/>
  <c r="BG183" i="6"/>
  <c r="BT133" i="6"/>
  <c r="BI208" i="6"/>
  <c r="AE363" i="6"/>
  <c r="BL315" i="6"/>
  <c r="AE311" i="11"/>
  <c r="BA373" i="7"/>
  <c r="BA270" i="7"/>
  <c r="BA268" i="7"/>
  <c r="BA266" i="7"/>
  <c r="BA264" i="7"/>
  <c r="BA262" i="7"/>
  <c r="BA259" i="7"/>
  <c r="BA256" i="7"/>
  <c r="BA254" i="7"/>
  <c r="BA251" i="7"/>
  <c r="BA249" i="7"/>
  <c r="BA246" i="7"/>
  <c r="BA243" i="7"/>
  <c r="BA241" i="7"/>
  <c r="BA239" i="7"/>
  <c r="BA236" i="7"/>
  <c r="BA273" i="7"/>
  <c r="BA271" i="7"/>
  <c r="BA269" i="7"/>
  <c r="BA267" i="7"/>
  <c r="BA265" i="7"/>
  <c r="BA263" i="7"/>
  <c r="BA260" i="7"/>
  <c r="BA258" i="7"/>
  <c r="BA255" i="7"/>
  <c r="BA253" i="7"/>
  <c r="BA250" i="7"/>
  <c r="BA247" i="7"/>
  <c r="BA245" i="7"/>
  <c r="BA242" i="7"/>
  <c r="BA240" i="7"/>
  <c r="BA237" i="7"/>
  <c r="BA235" i="7"/>
  <c r="BA275" i="7"/>
  <c r="BA272" i="7"/>
  <c r="BA232" i="7"/>
  <c r="BA230" i="7"/>
  <c r="BA228" i="7"/>
  <c r="BA225" i="7"/>
  <c r="BA223" i="7"/>
  <c r="BA221" i="7"/>
  <c r="BA140" i="7"/>
  <c r="BA231" i="7"/>
  <c r="BA227" i="7"/>
  <c r="BA222" i="7"/>
  <c r="BA148" i="7"/>
  <c r="BA233" i="7"/>
  <c r="BA229" i="7"/>
  <c r="BA224" i="7"/>
  <c r="U216" i="7"/>
  <c r="U136" i="7"/>
  <c r="BM208" i="7"/>
  <c r="D105" i="8"/>
  <c r="D179" i="8"/>
  <c r="BH94" i="11"/>
  <c r="BH169" i="11" s="1"/>
  <c r="M169" i="11"/>
  <c r="D133" i="10"/>
  <c r="BF133" i="10"/>
  <c r="BT123" i="10"/>
  <c r="BT198" i="10" s="1"/>
  <c r="BZ89" i="8"/>
  <c r="BY89" i="8"/>
  <c r="AD134" i="11"/>
  <c r="AD136" i="11" s="1"/>
  <c r="AD169" i="11"/>
  <c r="AE183" i="10"/>
  <c r="BL108" i="10"/>
  <c r="Y311" i="10"/>
  <c r="AO311" i="10"/>
  <c r="BX133" i="8"/>
  <c r="BX208" i="8" s="1"/>
  <c r="BU133" i="8"/>
  <c r="BU208" i="8" s="1"/>
  <c r="BL208" i="8"/>
  <c r="BY293" i="7"/>
  <c r="BS165" i="8"/>
  <c r="BS175" i="8"/>
  <c r="BS185" i="8"/>
  <c r="BS195" i="8"/>
  <c r="BS204" i="8"/>
  <c r="BS62" i="8"/>
  <c r="BS164" i="8"/>
  <c r="BS194" i="8"/>
  <c r="BS203" i="8"/>
  <c r="BW94" i="8"/>
  <c r="BW169" i="8" s="1"/>
  <c r="BS94" i="8"/>
  <c r="BR94" i="8"/>
  <c r="BR169" i="8" s="1"/>
  <c r="BF169" i="8"/>
  <c r="BL53" i="8"/>
  <c r="BU27" i="8"/>
  <c r="BX27" i="8"/>
  <c r="BX53" i="8" s="1"/>
  <c r="BN59" i="8"/>
  <c r="BU108" i="8"/>
  <c r="BU183" i="8" s="1"/>
  <c r="BX108" i="8"/>
  <c r="BX183" i="8" s="1"/>
  <c r="BL183" i="8"/>
  <c r="AL225" i="8"/>
  <c r="BV311" i="7"/>
  <c r="BZ15" i="8"/>
  <c r="BY15" i="8"/>
  <c r="R271" i="9"/>
  <c r="R269" i="9"/>
  <c r="R267" i="9"/>
  <c r="R265" i="9"/>
  <c r="R263" i="9"/>
  <c r="R260" i="9"/>
  <c r="R258" i="9"/>
  <c r="R255" i="9"/>
  <c r="R253" i="9"/>
  <c r="R250" i="9"/>
  <c r="R247" i="9"/>
  <c r="R245" i="9"/>
  <c r="R275" i="9"/>
  <c r="R272" i="9"/>
  <c r="R373" i="9"/>
  <c r="R270" i="9"/>
  <c r="R268" i="9"/>
  <c r="R266" i="9"/>
  <c r="R264" i="9"/>
  <c r="R262" i="9"/>
  <c r="R259" i="9"/>
  <c r="R256" i="9"/>
  <c r="R254" i="9"/>
  <c r="R251" i="9"/>
  <c r="R249" i="9"/>
  <c r="R246" i="9"/>
  <c r="R243" i="9"/>
  <c r="R242" i="9"/>
  <c r="R240" i="9"/>
  <c r="R237" i="9"/>
  <c r="R235" i="9"/>
  <c r="R232" i="9"/>
  <c r="R230" i="9"/>
  <c r="R228" i="9"/>
  <c r="R225" i="9"/>
  <c r="R223" i="9"/>
  <c r="R221" i="9"/>
  <c r="R273" i="9"/>
  <c r="R241" i="9"/>
  <c r="R231" i="9"/>
  <c r="R222" i="9"/>
  <c r="R239" i="9"/>
  <c r="R229" i="9"/>
  <c r="BI136" i="9"/>
  <c r="R236" i="9"/>
  <c r="R227" i="9"/>
  <c r="R233" i="9"/>
  <c r="R224" i="9"/>
  <c r="R148" i="9"/>
  <c r="W275" i="9"/>
  <c r="W272" i="9"/>
  <c r="W373" i="9"/>
  <c r="W270" i="9"/>
  <c r="W268" i="9"/>
  <c r="W266" i="9"/>
  <c r="W264" i="9"/>
  <c r="W262" i="9"/>
  <c r="W259" i="9"/>
  <c r="W256" i="9"/>
  <c r="W254" i="9"/>
  <c r="W251" i="9"/>
  <c r="W249" i="9"/>
  <c r="W246" i="9"/>
  <c r="W243" i="9"/>
  <c r="W273" i="9"/>
  <c r="W267" i="9"/>
  <c r="W258" i="9"/>
  <c r="W247" i="9"/>
  <c r="W242" i="9"/>
  <c r="W240" i="9"/>
  <c r="W237" i="9"/>
  <c r="W235" i="9"/>
  <c r="W232" i="9"/>
  <c r="W230" i="9"/>
  <c r="W228" i="9"/>
  <c r="W225" i="9"/>
  <c r="W223" i="9"/>
  <c r="W221" i="9"/>
  <c r="W265" i="9"/>
  <c r="W255" i="9"/>
  <c r="W245" i="9"/>
  <c r="W271" i="9"/>
  <c r="W263" i="9"/>
  <c r="W253" i="9"/>
  <c r="W241" i="9"/>
  <c r="W239" i="9"/>
  <c r="W236" i="9"/>
  <c r="W233" i="9"/>
  <c r="W231" i="9"/>
  <c r="W229" i="9"/>
  <c r="W227" i="9"/>
  <c r="W224" i="9"/>
  <c r="W222" i="9"/>
  <c r="W269" i="9"/>
  <c r="W140" i="9"/>
  <c r="W260" i="9"/>
  <c r="W250" i="9"/>
  <c r="W148" i="9"/>
  <c r="AM136" i="9"/>
  <c r="BN77" i="9"/>
  <c r="AJ373" i="9"/>
  <c r="AJ270" i="9"/>
  <c r="AJ268" i="9"/>
  <c r="AJ266" i="9"/>
  <c r="AJ264" i="9"/>
  <c r="AJ262" i="9"/>
  <c r="AJ259" i="9"/>
  <c r="AJ256" i="9"/>
  <c r="AJ254" i="9"/>
  <c r="AJ251" i="9"/>
  <c r="AJ249" i="9"/>
  <c r="AJ246" i="9"/>
  <c r="AJ243" i="9"/>
  <c r="AJ273" i="9"/>
  <c r="AJ271" i="9"/>
  <c r="AJ269" i="9"/>
  <c r="AJ267" i="9"/>
  <c r="AJ265" i="9"/>
  <c r="AJ263" i="9"/>
  <c r="AJ260" i="9"/>
  <c r="AJ258" i="9"/>
  <c r="AJ255" i="9"/>
  <c r="AJ253" i="9"/>
  <c r="AJ250" i="9"/>
  <c r="AJ247" i="9"/>
  <c r="AJ245" i="9"/>
  <c r="AJ272" i="9"/>
  <c r="AJ242" i="9"/>
  <c r="AJ241" i="9"/>
  <c r="AJ239" i="9"/>
  <c r="AJ236" i="9"/>
  <c r="AJ233" i="9"/>
  <c r="AJ231" i="9"/>
  <c r="AJ229" i="9"/>
  <c r="AJ227" i="9"/>
  <c r="AJ224" i="9"/>
  <c r="AJ222" i="9"/>
  <c r="AJ275" i="9"/>
  <c r="AJ235" i="9"/>
  <c r="AJ225" i="9"/>
  <c r="AJ232" i="9"/>
  <c r="AJ223" i="9"/>
  <c r="AJ148" i="9"/>
  <c r="AJ240" i="9"/>
  <c r="AJ230" i="9"/>
  <c r="AJ221" i="9"/>
  <c r="AJ237" i="9"/>
  <c r="AJ228" i="9"/>
  <c r="AJ140" i="9"/>
  <c r="BH77" i="10"/>
  <c r="M216" i="10"/>
  <c r="BJ77" i="10"/>
  <c r="V216" i="10"/>
  <c r="BY8" i="11"/>
  <c r="BZ8" i="11"/>
  <c r="BY131" i="10"/>
  <c r="BZ131" i="10"/>
  <c r="BZ337" i="10"/>
  <c r="BY337" i="10"/>
  <c r="BN306" i="9"/>
  <c r="BY337" i="9"/>
  <c r="BZ337" i="9"/>
  <c r="BR90" i="10"/>
  <c r="BV112" i="10"/>
  <c r="BT121" i="10"/>
  <c r="BT195" i="10" s="1"/>
  <c r="BZ302" i="10"/>
  <c r="BY302" i="10"/>
  <c r="AI28" i="11"/>
  <c r="BM28" i="11" s="1"/>
  <c r="AI53" i="11"/>
  <c r="BM27" i="11"/>
  <c r="BU27" i="11" s="1"/>
  <c r="BU53" i="11" s="1"/>
  <c r="BU101" i="10"/>
  <c r="BY291" i="10"/>
  <c r="BZ291" i="10"/>
  <c r="AG53" i="11"/>
  <c r="AG28" i="11"/>
  <c r="BW47" i="11"/>
  <c r="BS47" i="11"/>
  <c r="BR47" i="11"/>
  <c r="BY39" i="11"/>
  <c r="BZ39" i="11"/>
  <c r="BV212" i="11"/>
  <c r="BU292" i="11"/>
  <c r="BX292" i="11"/>
  <c r="BK306" i="11"/>
  <c r="Z216" i="11"/>
  <c r="BZ38" i="11"/>
  <c r="BY38" i="11"/>
  <c r="BY41" i="11"/>
  <c r="BZ41" i="11"/>
  <c r="BT15" i="10"/>
  <c r="BJ195" i="10"/>
  <c r="BJ177" i="10"/>
  <c r="BJ160" i="10"/>
  <c r="BJ61" i="10"/>
  <c r="BJ157" i="10"/>
  <c r="BJ166" i="10"/>
  <c r="BJ176" i="10"/>
  <c r="BJ186" i="10"/>
  <c r="BJ196" i="10"/>
  <c r="BJ65" i="10"/>
  <c r="BL79" i="10"/>
  <c r="BU74" i="10"/>
  <c r="BX74" i="10"/>
  <c r="BX61" i="10" s="1"/>
  <c r="BL70" i="10"/>
  <c r="BL157" i="10"/>
  <c r="BL61" i="10"/>
  <c r="BL177" i="10"/>
  <c r="BL167" i="10"/>
  <c r="BL65" i="10"/>
  <c r="BL194" i="10"/>
  <c r="BL201" i="10"/>
  <c r="BL68" i="10"/>
  <c r="BL166" i="10"/>
  <c r="BL204" i="10"/>
  <c r="BL165" i="10"/>
  <c r="BL62" i="10"/>
  <c r="BL207" i="10"/>
  <c r="BL203" i="10"/>
  <c r="BL172" i="10"/>
  <c r="BL60" i="10"/>
  <c r="BL199" i="10"/>
  <c r="BL159" i="10"/>
  <c r="BL190" i="10"/>
  <c r="BL160" i="10"/>
  <c r="AV302" i="13"/>
  <c r="AU273" i="10"/>
  <c r="AU148" i="10"/>
  <c r="AU271" i="10"/>
  <c r="AU269" i="10"/>
  <c r="AU267" i="10"/>
  <c r="AU265" i="10"/>
  <c r="AU263" i="10"/>
  <c r="AU260" i="10"/>
  <c r="AU258" i="10"/>
  <c r="AU255" i="10"/>
  <c r="AU253" i="10"/>
  <c r="AU250" i="10"/>
  <c r="AU247" i="10"/>
  <c r="AU245" i="10"/>
  <c r="AU242" i="10"/>
  <c r="AU240" i="10"/>
  <c r="AU237" i="10"/>
  <c r="AU235" i="10"/>
  <c r="AU232" i="10"/>
  <c r="AU230" i="10"/>
  <c r="AU228" i="10"/>
  <c r="AU225" i="10"/>
  <c r="AU223" i="10"/>
  <c r="AU221" i="10"/>
  <c r="AU275" i="10"/>
  <c r="AU272" i="10"/>
  <c r="AU266" i="10"/>
  <c r="AU256" i="10"/>
  <c r="AU246" i="10"/>
  <c r="AU236" i="10"/>
  <c r="AU227" i="10"/>
  <c r="AU264" i="10"/>
  <c r="AU254" i="10"/>
  <c r="AU243" i="10"/>
  <c r="AU233" i="10"/>
  <c r="AU224" i="10"/>
  <c r="AU373" i="10"/>
  <c r="AU270" i="10"/>
  <c r="AU262" i="10"/>
  <c r="AU251" i="10"/>
  <c r="AU241" i="10"/>
  <c r="AU231" i="10"/>
  <c r="AU222" i="10"/>
  <c r="AU268" i="10"/>
  <c r="AU259" i="10"/>
  <c r="AU249" i="10"/>
  <c r="AU239" i="10"/>
  <c r="AU229" i="10"/>
  <c r="BX100" i="10"/>
  <c r="BX175" i="10" s="1"/>
  <c r="BX215" i="10"/>
  <c r="BZ7" i="11"/>
  <c r="BY7" i="11"/>
  <c r="BW100" i="10"/>
  <c r="BL77" i="11"/>
  <c r="AE216" i="11"/>
  <c r="BL79" i="11"/>
  <c r="BU74" i="11"/>
  <c r="BU196" i="11" s="1"/>
  <c r="BX74" i="11"/>
  <c r="BL70" i="11"/>
  <c r="AU275" i="11"/>
  <c r="AU272" i="11"/>
  <c r="AU373" i="11"/>
  <c r="AU270" i="11"/>
  <c r="AU268" i="11"/>
  <c r="AU266" i="11"/>
  <c r="AU264" i="11"/>
  <c r="AU262" i="11"/>
  <c r="AU259" i="11"/>
  <c r="AU256" i="11"/>
  <c r="AU254" i="11"/>
  <c r="AU251" i="11"/>
  <c r="AU249" i="11"/>
  <c r="AU246" i="11"/>
  <c r="AU243" i="11"/>
  <c r="AU241" i="11"/>
  <c r="AU239" i="11"/>
  <c r="AU236" i="11"/>
  <c r="AU233" i="11"/>
  <c r="AU231" i="11"/>
  <c r="AU229" i="11"/>
  <c r="AU227" i="11"/>
  <c r="AU224" i="11"/>
  <c r="AU222" i="11"/>
  <c r="AU273" i="11"/>
  <c r="AU269" i="11"/>
  <c r="AU260" i="11"/>
  <c r="AU250" i="11"/>
  <c r="AU240" i="11"/>
  <c r="AU230" i="11"/>
  <c r="AU221" i="11"/>
  <c r="AU267" i="11"/>
  <c r="AU258" i="11"/>
  <c r="AU247" i="11"/>
  <c r="AU237" i="11"/>
  <c r="AU228" i="11"/>
  <c r="AU265" i="11"/>
  <c r="AU255" i="11"/>
  <c r="AU245" i="11"/>
  <c r="AU235" i="11"/>
  <c r="AU225" i="11"/>
  <c r="AU148" i="11"/>
  <c r="AU253" i="11"/>
  <c r="AU242" i="11"/>
  <c r="AU271" i="11"/>
  <c r="AU232" i="11"/>
  <c r="AU263" i="11"/>
  <c r="AU223" i="11"/>
  <c r="BR100" i="11"/>
  <c r="BY325" i="11"/>
  <c r="BZ325" i="11"/>
  <c r="BZ356" i="11"/>
  <c r="BY356" i="11"/>
  <c r="BZ297" i="11"/>
  <c r="BY297" i="11"/>
  <c r="AE371" i="12"/>
  <c r="BL371" i="12" s="1"/>
  <c r="BL365" i="12"/>
  <c r="AE139" i="12"/>
  <c r="BL139" i="12" s="1"/>
  <c r="BZ296" i="11"/>
  <c r="BY296" i="11"/>
  <c r="AR373" i="12"/>
  <c r="AR273" i="12"/>
  <c r="AR271" i="12"/>
  <c r="AR269" i="12"/>
  <c r="AR267" i="12"/>
  <c r="AR265" i="12"/>
  <c r="AR263" i="12"/>
  <c r="AR260" i="12"/>
  <c r="AR258" i="12"/>
  <c r="AR255" i="12"/>
  <c r="AR253" i="12"/>
  <c r="AR250" i="12"/>
  <c r="AR247" i="12"/>
  <c r="AR245" i="12"/>
  <c r="AR242" i="12"/>
  <c r="AR240" i="12"/>
  <c r="AR237" i="12"/>
  <c r="AR235" i="12"/>
  <c r="AR232" i="12"/>
  <c r="AR230" i="12"/>
  <c r="AR228" i="12"/>
  <c r="AR225" i="12"/>
  <c r="AR223" i="12"/>
  <c r="AR221" i="12"/>
  <c r="AR266" i="12"/>
  <c r="AR264" i="12"/>
  <c r="AR254" i="12"/>
  <c r="AR249" i="12"/>
  <c r="AR243" i="12"/>
  <c r="AR239" i="12"/>
  <c r="AR233" i="12"/>
  <c r="AR229" i="12"/>
  <c r="AR224" i="12"/>
  <c r="BO136" i="12"/>
  <c r="AR270" i="12"/>
  <c r="AR268" i="12"/>
  <c r="AR222" i="12"/>
  <c r="AR275" i="12"/>
  <c r="AR272" i="12"/>
  <c r="AR256" i="12"/>
  <c r="AR251" i="12"/>
  <c r="AR246" i="12"/>
  <c r="AR241" i="12"/>
  <c r="AR236" i="12"/>
  <c r="AR231" i="12"/>
  <c r="AR227" i="12"/>
  <c r="AR148" i="12"/>
  <c r="AR259" i="12"/>
  <c r="AR262" i="12"/>
  <c r="Z371" i="12"/>
  <c r="BK365" i="12"/>
  <c r="Z139" i="12"/>
  <c r="M365" i="12"/>
  <c r="BH306" i="12"/>
  <c r="AI371" i="12"/>
  <c r="BM371" i="12" s="1"/>
  <c r="BM365" i="12"/>
  <c r="AI139" i="12"/>
  <c r="BM139" i="12" s="1"/>
  <c r="BZ298" i="12"/>
  <c r="BY298" i="12"/>
  <c r="BY104" i="5"/>
  <c r="BZ104" i="5"/>
  <c r="BL79" i="4"/>
  <c r="BU74" i="4"/>
  <c r="BL70" i="4"/>
  <c r="BX74" i="4"/>
  <c r="L86" i="8"/>
  <c r="L157" i="8"/>
  <c r="BS323" i="4"/>
  <c r="BW323" i="4"/>
  <c r="BR323" i="4"/>
  <c r="BK181" i="6"/>
  <c r="AN311" i="10"/>
  <c r="BL187" i="7"/>
  <c r="BG208" i="7"/>
  <c r="BL239" i="5"/>
  <c r="BL259" i="5"/>
  <c r="BL229" i="5"/>
  <c r="BL227" i="5"/>
  <c r="BL251" i="5"/>
  <c r="BL270" i="5"/>
  <c r="BL275" i="5"/>
  <c r="BL228" i="5"/>
  <c r="BL237" i="5"/>
  <c r="BL247" i="5"/>
  <c r="BL258" i="5"/>
  <c r="BL267" i="5"/>
  <c r="W371" i="5"/>
  <c r="W139" i="5"/>
  <c r="W140" i="5" s="1"/>
  <c r="AT311" i="11"/>
  <c r="BI213" i="7"/>
  <c r="BT213" i="7" s="1"/>
  <c r="BM192" i="7"/>
  <c r="G311" i="11"/>
  <c r="AZ136" i="7"/>
  <c r="BQ77" i="7"/>
  <c r="BW89" i="11"/>
  <c r="BS89" i="11"/>
  <c r="BR89" i="11"/>
  <c r="BU130" i="10"/>
  <c r="BX130" i="10"/>
  <c r="BX205" i="10" s="1"/>
  <c r="BL205" i="10"/>
  <c r="BO229" i="8"/>
  <c r="BV136" i="8"/>
  <c r="BO225" i="8"/>
  <c r="BO235" i="8"/>
  <c r="BO241" i="8"/>
  <c r="BO251" i="8"/>
  <c r="BO262" i="8"/>
  <c r="BO270" i="8"/>
  <c r="BO237" i="8"/>
  <c r="BO247" i="8"/>
  <c r="BO258" i="8"/>
  <c r="BO267" i="8"/>
  <c r="AS311" i="11"/>
  <c r="BT27" i="9"/>
  <c r="I363" i="7"/>
  <c r="BG315" i="7"/>
  <c r="AO134" i="10"/>
  <c r="AO136" i="10" s="1"/>
  <c r="BY326" i="10"/>
  <c r="BZ326" i="10"/>
  <c r="S53" i="10"/>
  <c r="S28" i="10"/>
  <c r="L216" i="10"/>
  <c r="BP306" i="9"/>
  <c r="BY17" i="10"/>
  <c r="BZ17" i="10"/>
  <c r="BN160" i="10"/>
  <c r="BN172" i="10"/>
  <c r="BN195" i="10"/>
  <c r="BN177" i="10"/>
  <c r="BN171" i="10"/>
  <c r="BN191" i="10"/>
  <c r="BN201" i="10"/>
  <c r="BN60" i="10"/>
  <c r="BU91" i="11"/>
  <c r="BU166" i="11" s="1"/>
  <c r="BH168" i="10"/>
  <c r="BH171" i="10"/>
  <c r="BH203" i="10"/>
  <c r="BH186" i="10"/>
  <c r="BH62" i="10"/>
  <c r="BH165" i="10"/>
  <c r="BH175" i="10"/>
  <c r="BH185" i="10"/>
  <c r="BH195" i="10"/>
  <c r="BH204" i="10"/>
  <c r="BM79" i="11"/>
  <c r="BM70" i="11"/>
  <c r="BZ287" i="11"/>
  <c r="BY287" i="11"/>
  <c r="BR298" i="11"/>
  <c r="AV365" i="12"/>
  <c r="BP306" i="12"/>
  <c r="BY369" i="12"/>
  <c r="BZ369" i="12"/>
  <c r="BZ362" i="4"/>
  <c r="BY362" i="4"/>
  <c r="BK186" i="4"/>
  <c r="BG200" i="6"/>
  <c r="BR27" i="7"/>
  <c r="BR53" i="7" s="1"/>
  <c r="BR298" i="10"/>
  <c r="BU350" i="10"/>
  <c r="BF6" i="4"/>
  <c r="BK175" i="6"/>
  <c r="BN182" i="7"/>
  <c r="BU86" i="10"/>
  <c r="T134" i="10"/>
  <c r="BW112" i="10"/>
  <c r="BX47" i="4"/>
  <c r="BK191" i="4"/>
  <c r="P134" i="10"/>
  <c r="BJ182" i="7"/>
  <c r="BS346" i="4"/>
  <c r="BJ208" i="7"/>
  <c r="BU327" i="10"/>
  <c r="BM163" i="7"/>
  <c r="BM196" i="7"/>
  <c r="BG175" i="6"/>
  <c r="BQ222" i="12"/>
  <c r="BQ227" i="12"/>
  <c r="BQ246" i="12"/>
  <c r="BQ264" i="12"/>
  <c r="BQ229" i="12"/>
  <c r="BQ249" i="12"/>
  <c r="BQ221" i="12"/>
  <c r="BQ230" i="12"/>
  <c r="BQ240" i="12"/>
  <c r="BQ250" i="12"/>
  <c r="BQ260" i="12"/>
  <c r="BQ269" i="12"/>
  <c r="BW134" i="12"/>
  <c r="BU86" i="13"/>
  <c r="BY59" i="13"/>
  <c r="BU91" i="13"/>
  <c r="BV141" i="13"/>
  <c r="BY141" i="13" s="1"/>
  <c r="BV94" i="13"/>
  <c r="BX17" i="13"/>
  <c r="BX25" i="13"/>
  <c r="BT31" i="13"/>
  <c r="BT69" i="13"/>
  <c r="BU61" i="13"/>
  <c r="BV78" i="13"/>
  <c r="BY78" i="13" s="1"/>
  <c r="BV9" i="13"/>
  <c r="BV132" i="13"/>
  <c r="BT125" i="13"/>
  <c r="BU11" i="13"/>
  <c r="BW21" i="13"/>
  <c r="BY21" i="13" s="1"/>
  <c r="BV26" i="13"/>
  <c r="BY26" i="13" s="1"/>
  <c r="BU32" i="13"/>
  <c r="BU34" i="13"/>
  <c r="BT39" i="13"/>
  <c r="BU69" i="13"/>
  <c r="BT79" i="13"/>
  <c r="BT141" i="13"/>
  <c r="BW132" i="13"/>
  <c r="BW144" i="13"/>
  <c r="BT59" i="13"/>
  <c r="BT67" i="13"/>
  <c r="BT75" i="13"/>
  <c r="BT83" i="13"/>
  <c r="BU14" i="13"/>
  <c r="BU16" i="13"/>
  <c r="BU22" i="13"/>
  <c r="BU24" i="13"/>
  <c r="BW30" i="13"/>
  <c r="BW34" i="13"/>
  <c r="BU41" i="13"/>
  <c r="BW49" i="13"/>
  <c r="BW51" i="13"/>
  <c r="BV130" i="13"/>
  <c r="BW71" i="13"/>
  <c r="BW86" i="13"/>
  <c r="BU90" i="13"/>
  <c r="BU101" i="13"/>
  <c r="BV140" i="13"/>
  <c r="BT11" i="13"/>
  <c r="BW14" i="13"/>
  <c r="BV19" i="13"/>
  <c r="BV23" i="13"/>
  <c r="BU30" i="13"/>
  <c r="BU49" i="13"/>
  <c r="BT130" i="13"/>
  <c r="BT133" i="13"/>
  <c r="BV109" i="13"/>
  <c r="BW73" i="13"/>
  <c r="BU87" i="13"/>
  <c r="BT108" i="13"/>
  <c r="BT93" i="13"/>
  <c r="BW8" i="13"/>
  <c r="BU66" i="13"/>
  <c r="BV82" i="13"/>
  <c r="BV113" i="13"/>
  <c r="BT114" i="13"/>
  <c r="BU116" i="13"/>
  <c r="BU132" i="13"/>
  <c r="BT101" i="13"/>
  <c r="BU124" i="13"/>
  <c r="BV125" i="13"/>
  <c r="BT12" i="13"/>
  <c r="BW15" i="13"/>
  <c r="BW19" i="13"/>
  <c r="BW23" i="13"/>
  <c r="BW27" i="13"/>
  <c r="BV33" i="13"/>
  <c r="BY33" i="13" s="1"/>
  <c r="BV35" i="13"/>
  <c r="BV37" i="13"/>
  <c r="BY37" i="13" s="1"/>
  <c r="BU38" i="13"/>
  <c r="BT42" i="13"/>
  <c r="BW46" i="13"/>
  <c r="BT61" i="13"/>
  <c r="BW16" i="13"/>
  <c r="BV25" i="13"/>
  <c r="BU33" i="13"/>
  <c r="BV45" i="13"/>
  <c r="BY45" i="13" s="1"/>
  <c r="BV48" i="13"/>
  <c r="BF28" i="4"/>
  <c r="BZ51" i="4"/>
  <c r="BY51" i="4"/>
  <c r="BY30" i="4"/>
  <c r="BZ30" i="4"/>
  <c r="BZ298" i="4"/>
  <c r="BY298" i="4"/>
  <c r="Q136" i="4"/>
  <c r="Q216" i="4"/>
  <c r="AW136" i="4"/>
  <c r="BP77" i="4"/>
  <c r="BV77" i="4" s="1"/>
  <c r="BZ121" i="4"/>
  <c r="BY121" i="4"/>
  <c r="BV77" i="5"/>
  <c r="BZ306" i="6"/>
  <c r="BY306" i="6"/>
  <c r="L157" i="7"/>
  <c r="L86" i="7"/>
  <c r="Z136" i="4"/>
  <c r="BK77" i="4"/>
  <c r="Z216" i="4"/>
  <c r="BK216" i="4" s="1"/>
  <c r="AD136" i="4"/>
  <c r="AD216" i="4"/>
  <c r="BZ128" i="4"/>
  <c r="BY128" i="4"/>
  <c r="BL306" i="4"/>
  <c r="BZ336" i="4"/>
  <c r="BY336" i="4"/>
  <c r="BZ114" i="4"/>
  <c r="BY114" i="4"/>
  <c r="BF79" i="6"/>
  <c r="BF78" i="6"/>
  <c r="BR74" i="6"/>
  <c r="BR205" i="6" s="1"/>
  <c r="BF70" i="6"/>
  <c r="BS74" i="6"/>
  <c r="BS68" i="6" s="1"/>
  <c r="BW74" i="6"/>
  <c r="BT77" i="6"/>
  <c r="J315" i="11"/>
  <c r="J363" i="11" s="1"/>
  <c r="J365" i="11" s="1"/>
  <c r="J310" i="11"/>
  <c r="BK179" i="7"/>
  <c r="BT104" i="7"/>
  <c r="BT108" i="7"/>
  <c r="BI183" i="7"/>
  <c r="BU104" i="8"/>
  <c r="BU179" i="8" s="1"/>
  <c r="BX104" i="8"/>
  <c r="BX179" i="8" s="1"/>
  <c r="BL179" i="8"/>
  <c r="BX212" i="4"/>
  <c r="BU212" i="4"/>
  <c r="BF160" i="6"/>
  <c r="BF169" i="6"/>
  <c r="BF179" i="6"/>
  <c r="BF190" i="6"/>
  <c r="BF200" i="6"/>
  <c r="BF208" i="6"/>
  <c r="BF62" i="6"/>
  <c r="BW68" i="6"/>
  <c r="BW65" i="6"/>
  <c r="BW62" i="6"/>
  <c r="BW60" i="6"/>
  <c r="BW208" i="6"/>
  <c r="BW206" i="6"/>
  <c r="BW204" i="6"/>
  <c r="BW202" i="6"/>
  <c r="BW200" i="6"/>
  <c r="BW198" i="6"/>
  <c r="BW195" i="6"/>
  <c r="BW190" i="6"/>
  <c r="BW187" i="6"/>
  <c r="BW185" i="6"/>
  <c r="BW182" i="6"/>
  <c r="BW177" i="6"/>
  <c r="BW175" i="6"/>
  <c r="BW172" i="6"/>
  <c r="BW167" i="6"/>
  <c r="BW165" i="6"/>
  <c r="BW163" i="6"/>
  <c r="BW160" i="6"/>
  <c r="BW158" i="6"/>
  <c r="BW53" i="6"/>
  <c r="BW207" i="6"/>
  <c r="BW205" i="6"/>
  <c r="BW203" i="6"/>
  <c r="BW201" i="6"/>
  <c r="BW199" i="6"/>
  <c r="BW196" i="6"/>
  <c r="BW194" i="6"/>
  <c r="BW191" i="6"/>
  <c r="BW189" i="6"/>
  <c r="BW186" i="6"/>
  <c r="BW181" i="6"/>
  <c r="BW178" i="6"/>
  <c r="BW176" i="6"/>
  <c r="BW173" i="6"/>
  <c r="BW171" i="6"/>
  <c r="BW168" i="6"/>
  <c r="BW166" i="6"/>
  <c r="BW164" i="6"/>
  <c r="BW159" i="6"/>
  <c r="BW61" i="6"/>
  <c r="BW59" i="6"/>
  <c r="BF161" i="6"/>
  <c r="BF171" i="6"/>
  <c r="BF181" i="6"/>
  <c r="BF191" i="6"/>
  <c r="BF201" i="6"/>
  <c r="BO77" i="6"/>
  <c r="BV77" i="6" s="1"/>
  <c r="AR136" i="6"/>
  <c r="AB216" i="6"/>
  <c r="BK216" i="6" s="1"/>
  <c r="AB136" i="6"/>
  <c r="BG108" i="10"/>
  <c r="BG183" i="10" s="1"/>
  <c r="I183" i="10"/>
  <c r="BG189" i="6"/>
  <c r="AZ315" i="10"/>
  <c r="BQ311" i="10"/>
  <c r="AZ310" i="10"/>
  <c r="AJ315" i="10"/>
  <c r="AJ363" i="10" s="1"/>
  <c r="AJ365" i="10" s="1"/>
  <c r="AJ310" i="10"/>
  <c r="T315" i="10"/>
  <c r="T363" i="10" s="1"/>
  <c r="T365" i="10" s="1"/>
  <c r="T310" i="10"/>
  <c r="K315" i="11"/>
  <c r="K363" i="11" s="1"/>
  <c r="K365" i="11" s="1"/>
  <c r="K310" i="11"/>
  <c r="AQ315" i="11"/>
  <c r="AQ363" i="11" s="1"/>
  <c r="AQ365" i="11" s="1"/>
  <c r="AQ310" i="11"/>
  <c r="AU271" i="7"/>
  <c r="AU269" i="7"/>
  <c r="AU267" i="7"/>
  <c r="AU265" i="7"/>
  <c r="AU263" i="7"/>
  <c r="AU260" i="7"/>
  <c r="AU258" i="7"/>
  <c r="AU255" i="7"/>
  <c r="AU253" i="7"/>
  <c r="AU250" i="7"/>
  <c r="AU247" i="7"/>
  <c r="AU245" i="7"/>
  <c r="AU242" i="7"/>
  <c r="AU240" i="7"/>
  <c r="AU237" i="7"/>
  <c r="AU235" i="7"/>
  <c r="AU275" i="7"/>
  <c r="AU272" i="7"/>
  <c r="AU373" i="7"/>
  <c r="AU270" i="7"/>
  <c r="AU268" i="7"/>
  <c r="AU266" i="7"/>
  <c r="AU264" i="7"/>
  <c r="AU262" i="7"/>
  <c r="AU259" i="7"/>
  <c r="AU256" i="7"/>
  <c r="AU254" i="7"/>
  <c r="AU251" i="7"/>
  <c r="AU249" i="7"/>
  <c r="AU246" i="7"/>
  <c r="AU243" i="7"/>
  <c r="AU241" i="7"/>
  <c r="AU239" i="7"/>
  <c r="AU236" i="7"/>
  <c r="AU273" i="7"/>
  <c r="AU233" i="7"/>
  <c r="AU231" i="7"/>
  <c r="AU229" i="7"/>
  <c r="AU227" i="7"/>
  <c r="AU224" i="7"/>
  <c r="AU222" i="7"/>
  <c r="AU148" i="7"/>
  <c r="AU140" i="7"/>
  <c r="AU230" i="7"/>
  <c r="AU225" i="7"/>
  <c r="AU221" i="7"/>
  <c r="AU232" i="7"/>
  <c r="AU228" i="7"/>
  <c r="AU223" i="7"/>
  <c r="BZ361" i="4"/>
  <c r="BY361" i="4"/>
  <c r="BM371" i="5"/>
  <c r="V148" i="6"/>
  <c r="V271" i="6"/>
  <c r="V269" i="6"/>
  <c r="V267" i="6"/>
  <c r="V265" i="6"/>
  <c r="V263" i="6"/>
  <c r="V260" i="6"/>
  <c r="V258" i="6"/>
  <c r="V255" i="6"/>
  <c r="V253" i="6"/>
  <c r="V250" i="6"/>
  <c r="V247" i="6"/>
  <c r="V245" i="6"/>
  <c r="V242" i="6"/>
  <c r="V240" i="6"/>
  <c r="V237" i="6"/>
  <c r="V235" i="6"/>
  <c r="V232" i="6"/>
  <c r="V230" i="6"/>
  <c r="V228" i="6"/>
  <c r="V225" i="6"/>
  <c r="V223" i="6"/>
  <c r="V221" i="6"/>
  <c r="V268" i="6"/>
  <c r="V264" i="6"/>
  <c r="V259" i="6"/>
  <c r="V254" i="6"/>
  <c r="V249" i="6"/>
  <c r="V243" i="6"/>
  <c r="V239" i="6"/>
  <c r="V233" i="6"/>
  <c r="V229" i="6"/>
  <c r="V224" i="6"/>
  <c r="V69" i="6"/>
  <c r="V270" i="6"/>
  <c r="V266" i="6"/>
  <c r="V262" i="6"/>
  <c r="V256" i="6"/>
  <c r="V251" i="6"/>
  <c r="V246" i="6"/>
  <c r="V241" i="6"/>
  <c r="V236" i="6"/>
  <c r="V231" i="6"/>
  <c r="V227" i="6"/>
  <c r="V222" i="6"/>
  <c r="V66" i="6"/>
  <c r="V272" i="6"/>
  <c r="V152" i="6"/>
  <c r="V63" i="6"/>
  <c r="BK70" i="6"/>
  <c r="BK79" i="6"/>
  <c r="BK78" i="6"/>
  <c r="BK61" i="6"/>
  <c r="BK59" i="6"/>
  <c r="BK207" i="6"/>
  <c r="BK203" i="6"/>
  <c r="BK201" i="6"/>
  <c r="BK199" i="6"/>
  <c r="BK194" i="6"/>
  <c r="BK191" i="6"/>
  <c r="BK186" i="6"/>
  <c r="BK178" i="6"/>
  <c r="BK176" i="6"/>
  <c r="BK171" i="6"/>
  <c r="BK168" i="6"/>
  <c r="BK166" i="6"/>
  <c r="BK159" i="6"/>
  <c r="BK157" i="6"/>
  <c r="BK68" i="6"/>
  <c r="BK163" i="6"/>
  <c r="BK172" i="6"/>
  <c r="BK177" i="6"/>
  <c r="BK185" i="6"/>
  <c r="BK195" i="6"/>
  <c r="BK202" i="6"/>
  <c r="BK62" i="6"/>
  <c r="BK204" i="6"/>
  <c r="BK65" i="6"/>
  <c r="BK160" i="6"/>
  <c r="BK182" i="6"/>
  <c r="BK192" i="6"/>
  <c r="BK200" i="6"/>
  <c r="BK60" i="6"/>
  <c r="BK187" i="6"/>
  <c r="BK158" i="6"/>
  <c r="BK167" i="6"/>
  <c r="BK190" i="6"/>
  <c r="BK198" i="6"/>
  <c r="BK206" i="6"/>
  <c r="BK165" i="6"/>
  <c r="BS104" i="6"/>
  <c r="BS179" i="6" s="1"/>
  <c r="BY133" i="6"/>
  <c r="BZ133" i="6"/>
  <c r="BJ315" i="6"/>
  <c r="V363" i="6"/>
  <c r="V273" i="6" s="1"/>
  <c r="BB310" i="4"/>
  <c r="BB315" i="4"/>
  <c r="BB363" i="4" s="1"/>
  <c r="BB365" i="4" s="1"/>
  <c r="BK70" i="7"/>
  <c r="BK79" i="7"/>
  <c r="BK78" i="7"/>
  <c r="BK61" i="7"/>
  <c r="BK206" i="7"/>
  <c r="BK204" i="7"/>
  <c r="BK202" i="7"/>
  <c r="BK185" i="7"/>
  <c r="BK175" i="7"/>
  <c r="BK172" i="7"/>
  <c r="BK167" i="7"/>
  <c r="BK165" i="7"/>
  <c r="BK160" i="7"/>
  <c r="BK158" i="7"/>
  <c r="BK59" i="7"/>
  <c r="BK159" i="7"/>
  <c r="BK168" i="7"/>
  <c r="BK191" i="7"/>
  <c r="BK201" i="7"/>
  <c r="BK68" i="7"/>
  <c r="BK177" i="7"/>
  <c r="BK157" i="7"/>
  <c r="BK166" i="7"/>
  <c r="BK176" i="7"/>
  <c r="BK178" i="7"/>
  <c r="BK199" i="7"/>
  <c r="BK207" i="7"/>
  <c r="BK65" i="7"/>
  <c r="BK171" i="7"/>
  <c r="BK194" i="7"/>
  <c r="BK203" i="7"/>
  <c r="BK60" i="7"/>
  <c r="BK164" i="7"/>
  <c r="BK173" i="7"/>
  <c r="BK186" i="7"/>
  <c r="BK196" i="7"/>
  <c r="BK205" i="7"/>
  <c r="BK62" i="7"/>
  <c r="BK190" i="7"/>
  <c r="BK161" i="7"/>
  <c r="BZ112" i="7"/>
  <c r="BY112" i="7"/>
  <c r="BK208" i="7"/>
  <c r="O271" i="6"/>
  <c r="O269" i="6"/>
  <c r="O267" i="6"/>
  <c r="O265" i="6"/>
  <c r="O263" i="6"/>
  <c r="O260" i="6"/>
  <c r="O258" i="6"/>
  <c r="O255" i="6"/>
  <c r="O253" i="6"/>
  <c r="O250" i="6"/>
  <c r="O247" i="6"/>
  <c r="O245" i="6"/>
  <c r="O242" i="6"/>
  <c r="O240" i="6"/>
  <c r="O237" i="6"/>
  <c r="O235" i="6"/>
  <c r="O232" i="6"/>
  <c r="O230" i="6"/>
  <c r="O228" i="6"/>
  <c r="O225" i="6"/>
  <c r="O223" i="6"/>
  <c r="O221" i="6"/>
  <c r="O275" i="6"/>
  <c r="O272" i="6"/>
  <c r="O152" i="6"/>
  <c r="O69" i="6"/>
  <c r="O66" i="6"/>
  <c r="O63" i="6"/>
  <c r="O148" i="6"/>
  <c r="O373" i="6"/>
  <c r="O270" i="6"/>
  <c r="O266" i="6"/>
  <c r="O262" i="6"/>
  <c r="O256" i="6"/>
  <c r="O251" i="6"/>
  <c r="O246" i="6"/>
  <c r="O241" i="6"/>
  <c r="O236" i="6"/>
  <c r="O231" i="6"/>
  <c r="O227" i="6"/>
  <c r="O222" i="6"/>
  <c r="O273" i="6"/>
  <c r="O268" i="6"/>
  <c r="O264" i="6"/>
  <c r="O259" i="6"/>
  <c r="O254" i="6"/>
  <c r="O249" i="6"/>
  <c r="O243" i="6"/>
  <c r="O239" i="6"/>
  <c r="O233" i="6"/>
  <c r="O229" i="6"/>
  <c r="O224" i="6"/>
  <c r="BM94" i="10"/>
  <c r="BM169" i="10" s="1"/>
  <c r="AI169" i="10"/>
  <c r="O371" i="6"/>
  <c r="O139" i="6"/>
  <c r="O140" i="6" s="1"/>
  <c r="AU371" i="6"/>
  <c r="AU139" i="6"/>
  <c r="AU140" i="6" s="1"/>
  <c r="AF271" i="8"/>
  <c r="AF269" i="8"/>
  <c r="AF267" i="8"/>
  <c r="AF265" i="8"/>
  <c r="AF263" i="8"/>
  <c r="AF260" i="8"/>
  <c r="AF258" i="8"/>
  <c r="AF255" i="8"/>
  <c r="AF253" i="8"/>
  <c r="AF250" i="8"/>
  <c r="AF247" i="8"/>
  <c r="AF245" i="8"/>
  <c r="AF242" i="8"/>
  <c r="AF240" i="8"/>
  <c r="AF275" i="8"/>
  <c r="AF272" i="8"/>
  <c r="AF373" i="8"/>
  <c r="AF270" i="8"/>
  <c r="AF268" i="8"/>
  <c r="AF266" i="8"/>
  <c r="AF264" i="8"/>
  <c r="AF262" i="8"/>
  <c r="AF259" i="8"/>
  <c r="AF256" i="8"/>
  <c r="AF254" i="8"/>
  <c r="AF251" i="8"/>
  <c r="AF249" i="8"/>
  <c r="AF246" i="8"/>
  <c r="AF243" i="8"/>
  <c r="AF241" i="8"/>
  <c r="AF273" i="8"/>
  <c r="AF148" i="8"/>
  <c r="AF237" i="8"/>
  <c r="AF235" i="8"/>
  <c r="AF232" i="8"/>
  <c r="AF230" i="8"/>
  <c r="AF228" i="8"/>
  <c r="AF225" i="8"/>
  <c r="AF223" i="8"/>
  <c r="AF221" i="8"/>
  <c r="AF152" i="8"/>
  <c r="AF69" i="8"/>
  <c r="AF66" i="8"/>
  <c r="AF63" i="8"/>
  <c r="AF239" i="8"/>
  <c r="AF236" i="8"/>
  <c r="AF233" i="8"/>
  <c r="AF231" i="8"/>
  <c r="AF229" i="8"/>
  <c r="AF227" i="8"/>
  <c r="AF224" i="8"/>
  <c r="AF222" i="8"/>
  <c r="BK117" i="10"/>
  <c r="Z192" i="10"/>
  <c r="BI94" i="11"/>
  <c r="R169" i="11"/>
  <c r="Y179" i="11"/>
  <c r="BJ104" i="11"/>
  <c r="BJ179" i="11" s="1"/>
  <c r="D117" i="11"/>
  <c r="D118" i="11" s="1"/>
  <c r="BF117" i="11"/>
  <c r="BK189" i="6"/>
  <c r="BM133" i="11"/>
  <c r="BM208" i="11" s="1"/>
  <c r="AI208" i="11"/>
  <c r="Q310" i="11"/>
  <c r="Q315" i="11"/>
  <c r="Q363" i="11" s="1"/>
  <c r="Q365" i="11" s="1"/>
  <c r="AG310" i="11"/>
  <c r="AG315" i="11"/>
  <c r="AG363" i="11" s="1"/>
  <c r="AG365" i="11" s="1"/>
  <c r="AW310" i="11"/>
  <c r="AW315" i="11"/>
  <c r="AW363" i="11" s="1"/>
  <c r="AW365" i="11" s="1"/>
  <c r="Y275" i="8"/>
  <c r="Y272" i="8"/>
  <c r="Y373" i="8"/>
  <c r="Y270" i="8"/>
  <c r="Y268" i="8"/>
  <c r="Y266" i="8"/>
  <c r="Y264" i="8"/>
  <c r="Y262" i="8"/>
  <c r="Y259" i="8"/>
  <c r="Y256" i="8"/>
  <c r="Y254" i="8"/>
  <c r="Y251" i="8"/>
  <c r="Y249" i="8"/>
  <c r="Y246" i="8"/>
  <c r="Y243" i="8"/>
  <c r="Y241" i="8"/>
  <c r="Y239" i="8"/>
  <c r="Y273" i="8"/>
  <c r="Y271" i="8"/>
  <c r="Y269" i="8"/>
  <c r="Y267" i="8"/>
  <c r="Y265" i="8"/>
  <c r="Y263" i="8"/>
  <c r="Y260" i="8"/>
  <c r="Y258" i="8"/>
  <c r="Y255" i="8"/>
  <c r="Y253" i="8"/>
  <c r="Y250" i="8"/>
  <c r="Y247" i="8"/>
  <c r="Y245" i="8"/>
  <c r="Y242" i="8"/>
  <c r="Y240" i="8"/>
  <c r="Y237" i="8"/>
  <c r="Y235" i="8"/>
  <c r="Y232" i="8"/>
  <c r="Y230" i="8"/>
  <c r="Y228" i="8"/>
  <c r="Y225" i="8"/>
  <c r="Y223" i="8"/>
  <c r="Y221" i="8"/>
  <c r="Y152" i="8"/>
  <c r="Y69" i="8"/>
  <c r="Y66" i="8"/>
  <c r="Y63" i="8"/>
  <c r="Y236" i="8"/>
  <c r="Y233" i="8"/>
  <c r="Y231" i="8"/>
  <c r="Y229" i="8"/>
  <c r="Y227" i="8"/>
  <c r="Y224" i="8"/>
  <c r="Y222" i="8"/>
  <c r="Y148" i="8"/>
  <c r="BS78" i="8"/>
  <c r="BZ74" i="8"/>
  <c r="BZ70" i="8" s="1"/>
  <c r="BS70" i="8"/>
  <c r="BY74" i="8"/>
  <c r="BY70" i="8" s="1"/>
  <c r="BZ125" i="8"/>
  <c r="BY125" i="8"/>
  <c r="BW212" i="8"/>
  <c r="BS212" i="8"/>
  <c r="BR212" i="8"/>
  <c r="BI79" i="9"/>
  <c r="BI78" i="9"/>
  <c r="BI70" i="9"/>
  <c r="BT74" i="9"/>
  <c r="BU70" i="8"/>
  <c r="BU79" i="8"/>
  <c r="BU78" i="8"/>
  <c r="BX79" i="8"/>
  <c r="BX78" i="8"/>
  <c r="BX70" i="8"/>
  <c r="BZ102" i="8"/>
  <c r="BY102" i="8"/>
  <c r="Q273" i="9"/>
  <c r="Q271" i="9"/>
  <c r="Q269" i="9"/>
  <c r="Q267" i="9"/>
  <c r="Q265" i="9"/>
  <c r="Q263" i="9"/>
  <c r="Q260" i="9"/>
  <c r="Q258" i="9"/>
  <c r="Q255" i="9"/>
  <c r="Q253" i="9"/>
  <c r="Q250" i="9"/>
  <c r="Q247" i="9"/>
  <c r="Q245" i="9"/>
  <c r="Q275" i="9"/>
  <c r="Q272" i="9"/>
  <c r="Q266" i="9"/>
  <c r="Q256" i="9"/>
  <c r="Q246" i="9"/>
  <c r="Q241" i="9"/>
  <c r="Q239" i="9"/>
  <c r="Q236" i="9"/>
  <c r="Q233" i="9"/>
  <c r="Q231" i="9"/>
  <c r="Q229" i="9"/>
  <c r="Q227" i="9"/>
  <c r="Q224" i="9"/>
  <c r="Q222" i="9"/>
  <c r="Q373" i="9"/>
  <c r="Q264" i="9"/>
  <c r="Q254" i="9"/>
  <c r="Q243" i="9"/>
  <c r="Q270" i="9"/>
  <c r="Q262" i="9"/>
  <c r="Q251" i="9"/>
  <c r="Q242" i="9"/>
  <c r="Q240" i="9"/>
  <c r="Q237" i="9"/>
  <c r="Q235" i="9"/>
  <c r="Q232" i="9"/>
  <c r="Q230" i="9"/>
  <c r="Q228" i="9"/>
  <c r="Q225" i="9"/>
  <c r="Q223" i="9"/>
  <c r="Q221" i="9"/>
  <c r="Q148" i="9"/>
  <c r="Q268" i="9"/>
  <c r="Q259" i="9"/>
  <c r="Q140" i="9"/>
  <c r="Q249" i="9"/>
  <c r="AB373" i="9"/>
  <c r="AB270" i="9"/>
  <c r="AB268" i="9"/>
  <c r="AB266" i="9"/>
  <c r="AB264" i="9"/>
  <c r="AB262" i="9"/>
  <c r="AB259" i="9"/>
  <c r="AB256" i="9"/>
  <c r="AB254" i="9"/>
  <c r="AB251" i="9"/>
  <c r="AB249" i="9"/>
  <c r="AB246" i="9"/>
  <c r="AB243" i="9"/>
  <c r="AB273" i="9"/>
  <c r="AB271" i="9"/>
  <c r="AB269" i="9"/>
  <c r="AB267" i="9"/>
  <c r="AB265" i="9"/>
  <c r="AB263" i="9"/>
  <c r="AB260" i="9"/>
  <c r="AB258" i="9"/>
  <c r="AB255" i="9"/>
  <c r="AB253" i="9"/>
  <c r="AB250" i="9"/>
  <c r="AB247" i="9"/>
  <c r="AB245" i="9"/>
  <c r="AB275" i="9"/>
  <c r="AB241" i="9"/>
  <c r="AB239" i="9"/>
  <c r="AB236" i="9"/>
  <c r="AB233" i="9"/>
  <c r="AB231" i="9"/>
  <c r="AB229" i="9"/>
  <c r="AB227" i="9"/>
  <c r="AB224" i="9"/>
  <c r="AB222" i="9"/>
  <c r="AB272" i="9"/>
  <c r="AB240" i="9"/>
  <c r="AB230" i="9"/>
  <c r="AB221" i="9"/>
  <c r="AB237" i="9"/>
  <c r="AB228" i="9"/>
  <c r="AB148" i="9"/>
  <c r="AB235" i="9"/>
  <c r="AB225" i="9"/>
  <c r="AB242" i="9"/>
  <c r="AB232" i="9"/>
  <c r="AB223" i="9"/>
  <c r="AR136" i="9"/>
  <c r="BO77" i="9"/>
  <c r="U216" i="10"/>
  <c r="AY302" i="13"/>
  <c r="AX373" i="10"/>
  <c r="AX270" i="10"/>
  <c r="AX268" i="10"/>
  <c r="AX266" i="10"/>
  <c r="AX264" i="10"/>
  <c r="AX262" i="10"/>
  <c r="AX259" i="10"/>
  <c r="AX256" i="10"/>
  <c r="AX254" i="10"/>
  <c r="AX251" i="10"/>
  <c r="AX249" i="10"/>
  <c r="AX246" i="10"/>
  <c r="AX243" i="10"/>
  <c r="AX241" i="10"/>
  <c r="AX239" i="10"/>
  <c r="AX236" i="10"/>
  <c r="AX233" i="10"/>
  <c r="AX231" i="10"/>
  <c r="AX229" i="10"/>
  <c r="AX227" i="10"/>
  <c r="AX224" i="10"/>
  <c r="AX222" i="10"/>
  <c r="AX273" i="10"/>
  <c r="AX148" i="10"/>
  <c r="AX271" i="10"/>
  <c r="AX269" i="10"/>
  <c r="AX267" i="10"/>
  <c r="AX265" i="10"/>
  <c r="AX263" i="10"/>
  <c r="AX260" i="10"/>
  <c r="AX258" i="10"/>
  <c r="AX255" i="10"/>
  <c r="AX253" i="10"/>
  <c r="AX250" i="10"/>
  <c r="AX247" i="10"/>
  <c r="AX245" i="10"/>
  <c r="AX242" i="10"/>
  <c r="AX240" i="10"/>
  <c r="AX237" i="10"/>
  <c r="AX235" i="10"/>
  <c r="AX232" i="10"/>
  <c r="AX230" i="10"/>
  <c r="AX228" i="10"/>
  <c r="AX225" i="10"/>
  <c r="AX223" i="10"/>
  <c r="AX221" i="10"/>
  <c r="AX272" i="10"/>
  <c r="AX275" i="10"/>
  <c r="BS102" i="10"/>
  <c r="BK79" i="10"/>
  <c r="BK70" i="10"/>
  <c r="BY329" i="10"/>
  <c r="BZ329" i="10"/>
  <c r="W53" i="10"/>
  <c r="W28" i="10"/>
  <c r="BJ28" i="10" s="1"/>
  <c r="AM53" i="10"/>
  <c r="AM28" i="10"/>
  <c r="BN27" i="10"/>
  <c r="BN53" i="10" s="1"/>
  <c r="BY44" i="10"/>
  <c r="BZ44" i="10"/>
  <c r="BA371" i="9"/>
  <c r="BA139" i="9"/>
  <c r="BA140" i="9" s="1"/>
  <c r="BF306" i="9"/>
  <c r="D306" i="9"/>
  <c r="AB371" i="9"/>
  <c r="AB139" i="9"/>
  <c r="AB140" i="9" s="1"/>
  <c r="BU303" i="9"/>
  <c r="BX303" i="9"/>
  <c r="BZ39" i="10"/>
  <c r="BY39" i="10"/>
  <c r="BZ297" i="10"/>
  <c r="BY297" i="10"/>
  <c r="BZ313" i="10"/>
  <c r="BY313" i="10"/>
  <c r="BW15" i="10"/>
  <c r="BS15" i="10"/>
  <c r="BR15" i="10"/>
  <c r="BY50" i="10"/>
  <c r="BZ50" i="10"/>
  <c r="BZ146" i="10"/>
  <c r="BY146" i="10"/>
  <c r="BW350" i="10"/>
  <c r="BS350" i="10"/>
  <c r="BR350" i="10"/>
  <c r="BZ5" i="11"/>
  <c r="BY5" i="11"/>
  <c r="Y53" i="11"/>
  <c r="Y28" i="11"/>
  <c r="BJ28" i="11" s="1"/>
  <c r="BY327" i="11"/>
  <c r="BZ327" i="11"/>
  <c r="BU303" i="11"/>
  <c r="BX303" i="11"/>
  <c r="BY51" i="11"/>
  <c r="BZ51" i="11"/>
  <c r="BY350" i="11"/>
  <c r="BZ350" i="11"/>
  <c r="W59" i="10"/>
  <c r="BM213" i="10"/>
  <c r="BU213" i="10" s="1"/>
  <c r="BY361" i="11"/>
  <c r="BZ361" i="11"/>
  <c r="BT114" i="10"/>
  <c r="BT189" i="10" s="1"/>
  <c r="BZ319" i="11"/>
  <c r="BY319" i="11"/>
  <c r="BQ306" i="11"/>
  <c r="BL192" i="11"/>
  <c r="U136" i="11"/>
  <c r="U216" i="11"/>
  <c r="BA273" i="11"/>
  <c r="BA271" i="11"/>
  <c r="BA269" i="11"/>
  <c r="BA267" i="11"/>
  <c r="BA265" i="11"/>
  <c r="BA263" i="11"/>
  <c r="BA260" i="11"/>
  <c r="BA258" i="11"/>
  <c r="BA255" i="11"/>
  <c r="BA253" i="11"/>
  <c r="BA250" i="11"/>
  <c r="BA247" i="11"/>
  <c r="BA245" i="11"/>
  <c r="BA242" i="11"/>
  <c r="BA240" i="11"/>
  <c r="BA237" i="11"/>
  <c r="BA235" i="11"/>
  <c r="BA232" i="11"/>
  <c r="BA230" i="11"/>
  <c r="BA228" i="11"/>
  <c r="BA225" i="11"/>
  <c r="BA223" i="11"/>
  <c r="BA221" i="11"/>
  <c r="BA275" i="11"/>
  <c r="BA272" i="11"/>
  <c r="BA270" i="11"/>
  <c r="BA262" i="11"/>
  <c r="BA251" i="11"/>
  <c r="BA241" i="11"/>
  <c r="BA231" i="11"/>
  <c r="BA222" i="11"/>
  <c r="BA148" i="11"/>
  <c r="BA268" i="11"/>
  <c r="BA259" i="11"/>
  <c r="BA249" i="11"/>
  <c r="BA239" i="11"/>
  <c r="BA229" i="11"/>
  <c r="BA266" i="11"/>
  <c r="BA256" i="11"/>
  <c r="BA246" i="11"/>
  <c r="BA236" i="11"/>
  <c r="BA227" i="11"/>
  <c r="BA373" i="11"/>
  <c r="BA243" i="11"/>
  <c r="BA233" i="11"/>
  <c r="BA264" i="11"/>
  <c r="BA224" i="11"/>
  <c r="BA254" i="11"/>
  <c r="BZ286" i="11"/>
  <c r="BY286" i="11"/>
  <c r="BW362" i="11"/>
  <c r="BS362" i="11"/>
  <c r="BR362" i="11"/>
  <c r="BY146" i="12"/>
  <c r="BZ146" i="12"/>
  <c r="BR27" i="12"/>
  <c r="BW27" i="12"/>
  <c r="BS27" i="12"/>
  <c r="BS70" i="12"/>
  <c r="BZ74" i="12"/>
  <c r="BY74" i="12"/>
  <c r="BS79" i="12"/>
  <c r="AA371" i="12"/>
  <c r="AA139" i="12"/>
  <c r="BO306" i="12"/>
  <c r="AR365" i="12"/>
  <c r="E13" i="2"/>
  <c r="G12" i="2"/>
  <c r="F12" i="2"/>
  <c r="C12" i="2" s="1"/>
  <c r="AV28" i="4"/>
  <c r="BP28" i="4" s="1"/>
  <c r="BP27" i="4"/>
  <c r="BY37" i="4"/>
  <c r="BZ37" i="4"/>
  <c r="BQ134" i="4"/>
  <c r="BN77" i="4"/>
  <c r="F82" i="11"/>
  <c r="F82" i="10"/>
  <c r="F157" i="7"/>
  <c r="F86" i="7"/>
  <c r="F82" i="4"/>
  <c r="BK187" i="7"/>
  <c r="BD315" i="10"/>
  <c r="BD363" i="10" s="1"/>
  <c r="BD365" i="10" s="1"/>
  <c r="BD310" i="10"/>
  <c r="H315" i="10"/>
  <c r="H363" i="10" s="1"/>
  <c r="H365" i="10" s="1"/>
  <c r="H310" i="10"/>
  <c r="D183" i="7"/>
  <c r="D169" i="7"/>
  <c r="BX74" i="6"/>
  <c r="BU79" i="6"/>
  <c r="BU78" i="6"/>
  <c r="BU70" i="6"/>
  <c r="BN315" i="6"/>
  <c r="AM363" i="6"/>
  <c r="BJ108" i="10"/>
  <c r="BJ183" i="10" s="1"/>
  <c r="V183" i="10"/>
  <c r="BG133" i="11"/>
  <c r="BG208" i="11" s="1"/>
  <c r="I208" i="11"/>
  <c r="AC315" i="4"/>
  <c r="AC363" i="4" s="1"/>
  <c r="AC365" i="4" s="1"/>
  <c r="AC310" i="4"/>
  <c r="BZ303" i="7"/>
  <c r="BY303" i="7"/>
  <c r="Z310" i="4"/>
  <c r="Z315" i="4"/>
  <c r="BK311" i="4"/>
  <c r="AV363" i="7"/>
  <c r="BP315" i="7"/>
  <c r="BY134" i="9"/>
  <c r="BZ134" i="9"/>
  <c r="AN373" i="9"/>
  <c r="AN270" i="9"/>
  <c r="AN268" i="9"/>
  <c r="AN266" i="9"/>
  <c r="AN264" i="9"/>
  <c r="AN262" i="9"/>
  <c r="AN259" i="9"/>
  <c r="AN256" i="9"/>
  <c r="AN254" i="9"/>
  <c r="AN251" i="9"/>
  <c r="AN249" i="9"/>
  <c r="AN246" i="9"/>
  <c r="AN243" i="9"/>
  <c r="AN273" i="9"/>
  <c r="AN271" i="9"/>
  <c r="AN269" i="9"/>
  <c r="AN267" i="9"/>
  <c r="AN265" i="9"/>
  <c r="AN263" i="9"/>
  <c r="AN260" i="9"/>
  <c r="AN258" i="9"/>
  <c r="AN255" i="9"/>
  <c r="AN253" i="9"/>
  <c r="AN250" i="9"/>
  <c r="AN247" i="9"/>
  <c r="AN245" i="9"/>
  <c r="AN242" i="9"/>
  <c r="AN241" i="9"/>
  <c r="AN239" i="9"/>
  <c r="AN236" i="9"/>
  <c r="AN233" i="9"/>
  <c r="AN231" i="9"/>
  <c r="AN229" i="9"/>
  <c r="AN227" i="9"/>
  <c r="AN224" i="9"/>
  <c r="AN222" i="9"/>
  <c r="AN275" i="9"/>
  <c r="AN232" i="9"/>
  <c r="AN223" i="9"/>
  <c r="AN272" i="9"/>
  <c r="AN240" i="9"/>
  <c r="AN230" i="9"/>
  <c r="AN221" i="9"/>
  <c r="AN148" i="9"/>
  <c r="AN237" i="9"/>
  <c r="AN228" i="9"/>
  <c r="AN235" i="9"/>
  <c r="AN225" i="9"/>
  <c r="AN140" i="9"/>
  <c r="H216" i="10"/>
  <c r="P136" i="10"/>
  <c r="P216" i="10"/>
  <c r="AO371" i="9"/>
  <c r="AO139" i="9"/>
  <c r="BZ128" i="10"/>
  <c r="BY128" i="10"/>
  <c r="BW293" i="10"/>
  <c r="BI306" i="10"/>
  <c r="BM77" i="10"/>
  <c r="AI216" i="10"/>
  <c r="BT47" i="11"/>
  <c r="BK68" i="10"/>
  <c r="BK160" i="10"/>
  <c r="BK190" i="10"/>
  <c r="BK159" i="10"/>
  <c r="BK168" i="10"/>
  <c r="BK178" i="10"/>
  <c r="BK199" i="10"/>
  <c r="BK207" i="10"/>
  <c r="AA275" i="12"/>
  <c r="AA272" i="12"/>
  <c r="AA270" i="12"/>
  <c r="AA268" i="12"/>
  <c r="AA266" i="12"/>
  <c r="AA264" i="12"/>
  <c r="AA262" i="12"/>
  <c r="AA259" i="12"/>
  <c r="AA256" i="12"/>
  <c r="AA254" i="12"/>
  <c r="AA251" i="12"/>
  <c r="AA249" i="12"/>
  <c r="AA246" i="12"/>
  <c r="AA243" i="12"/>
  <c r="AA241" i="12"/>
  <c r="AA239" i="12"/>
  <c r="AA236" i="12"/>
  <c r="AA233" i="12"/>
  <c r="AA231" i="12"/>
  <c r="AA229" i="12"/>
  <c r="AA227" i="12"/>
  <c r="AA373" i="12"/>
  <c r="AA271" i="12"/>
  <c r="AA267" i="12"/>
  <c r="AA263" i="12"/>
  <c r="AA258" i="12"/>
  <c r="AA273" i="12"/>
  <c r="AA255" i="12"/>
  <c r="AA260" i="12"/>
  <c r="AA253" i="12"/>
  <c r="AA247" i="12"/>
  <c r="AA242" i="12"/>
  <c r="AA237" i="12"/>
  <c r="AA232" i="12"/>
  <c r="AA228" i="12"/>
  <c r="AA221" i="12"/>
  <c r="AA140" i="12"/>
  <c r="AA265" i="12"/>
  <c r="AA223" i="12"/>
  <c r="AA222" i="12"/>
  <c r="AA240" i="12"/>
  <c r="AA235" i="12"/>
  <c r="AA224" i="12"/>
  <c r="AA250" i="12"/>
  <c r="AA230" i="12"/>
  <c r="AA148" i="12"/>
  <c r="AA245" i="12"/>
  <c r="AA269" i="12"/>
  <c r="AA225" i="12"/>
  <c r="BY359" i="11"/>
  <c r="BZ359" i="11"/>
  <c r="BH306" i="11"/>
  <c r="BR15" i="4"/>
  <c r="BK171" i="4"/>
  <c r="BY34" i="4"/>
  <c r="BZ34" i="4"/>
  <c r="BZ115" i="4"/>
  <c r="BY115" i="4"/>
  <c r="BZ133" i="4"/>
  <c r="BY133" i="4"/>
  <c r="BZ319" i="4"/>
  <c r="BY319" i="4"/>
  <c r="AJ275" i="5"/>
  <c r="AJ272" i="5"/>
  <c r="AJ140" i="5"/>
  <c r="BM140" i="5" s="1"/>
  <c r="AJ373" i="5"/>
  <c r="AJ270" i="5"/>
  <c r="BM270" i="5" s="1"/>
  <c r="AJ268" i="5"/>
  <c r="AJ266" i="5"/>
  <c r="AJ264" i="5"/>
  <c r="AJ262" i="5"/>
  <c r="AJ259" i="5"/>
  <c r="AJ256" i="5"/>
  <c r="AJ254" i="5"/>
  <c r="BM254" i="5" s="1"/>
  <c r="AJ251" i="5"/>
  <c r="BM251" i="5" s="1"/>
  <c r="AJ249" i="5"/>
  <c r="AJ246" i="5"/>
  <c r="AJ243" i="5"/>
  <c r="AJ241" i="5"/>
  <c r="AJ239" i="5"/>
  <c r="AJ236" i="5"/>
  <c r="AJ269" i="5"/>
  <c r="BM269" i="5" s="1"/>
  <c r="AJ265" i="5"/>
  <c r="AJ260" i="5"/>
  <c r="BM260" i="5" s="1"/>
  <c r="AJ255" i="5"/>
  <c r="AJ250" i="5"/>
  <c r="BM250" i="5" s="1"/>
  <c r="AJ245" i="5"/>
  <c r="AJ240" i="5"/>
  <c r="BM240" i="5" s="1"/>
  <c r="AJ235" i="5"/>
  <c r="AJ233" i="5"/>
  <c r="BM233" i="5" s="1"/>
  <c r="AJ232" i="5"/>
  <c r="AJ224" i="5"/>
  <c r="AJ223" i="5"/>
  <c r="AJ227" i="5"/>
  <c r="AJ225" i="5"/>
  <c r="AJ271" i="5"/>
  <c r="AJ267" i="5"/>
  <c r="AJ263" i="5"/>
  <c r="AJ258" i="5"/>
  <c r="AJ253" i="5"/>
  <c r="AJ247" i="5"/>
  <c r="AJ242" i="5"/>
  <c r="AJ237" i="5"/>
  <c r="AJ229" i="5"/>
  <c r="BM229" i="5" s="1"/>
  <c r="AJ228" i="5"/>
  <c r="AJ273" i="5"/>
  <c r="AJ231" i="5"/>
  <c r="BM231" i="5" s="1"/>
  <c r="AJ230" i="5"/>
  <c r="BM230" i="5" s="1"/>
  <c r="AJ222" i="5"/>
  <c r="AJ221" i="5"/>
  <c r="BM221" i="5" s="1"/>
  <c r="AJ148" i="5"/>
  <c r="AJ272" i="4"/>
  <c r="AJ270" i="4"/>
  <c r="AJ269" i="4"/>
  <c r="AJ262" i="4"/>
  <c r="AJ260" i="4"/>
  <c r="AJ251" i="4"/>
  <c r="AJ250" i="4"/>
  <c r="AJ241" i="4"/>
  <c r="AJ240" i="4"/>
  <c r="AJ231" i="4"/>
  <c r="AJ230" i="4"/>
  <c r="AJ222" i="4"/>
  <c r="AJ221" i="4"/>
  <c r="AJ69" i="4"/>
  <c r="AJ66" i="4"/>
  <c r="AJ63" i="4"/>
  <c r="AJ271" i="4"/>
  <c r="AJ264" i="4"/>
  <c r="AJ263" i="4"/>
  <c r="AJ254" i="4"/>
  <c r="AJ253" i="4"/>
  <c r="AJ243" i="4"/>
  <c r="AJ242" i="4"/>
  <c r="AJ233" i="4"/>
  <c r="AJ232" i="4"/>
  <c r="AJ224" i="4"/>
  <c r="AJ223" i="4"/>
  <c r="AJ148" i="4"/>
  <c r="AJ266" i="4"/>
  <c r="AJ265" i="4"/>
  <c r="AJ256" i="4"/>
  <c r="AJ255" i="4"/>
  <c r="AJ246" i="4"/>
  <c r="AJ245" i="4"/>
  <c r="AJ236" i="4"/>
  <c r="AJ235" i="4"/>
  <c r="AJ227" i="4"/>
  <c r="AJ258" i="4"/>
  <c r="AJ239" i="4"/>
  <c r="AJ259" i="4"/>
  <c r="AJ267" i="4"/>
  <c r="AJ249" i="4"/>
  <c r="AJ228" i="4"/>
  <c r="AJ268" i="4"/>
  <c r="AJ247" i="4"/>
  <c r="AJ229" i="4"/>
  <c r="AJ237" i="4"/>
  <c r="AJ152" i="4"/>
  <c r="BZ44" i="4"/>
  <c r="BY44" i="4"/>
  <c r="BH77" i="4"/>
  <c r="M216" i="4"/>
  <c r="BA373" i="4"/>
  <c r="BA270" i="4"/>
  <c r="BA268" i="4"/>
  <c r="BA266" i="4"/>
  <c r="BA264" i="4"/>
  <c r="BA262" i="4"/>
  <c r="BA259" i="4"/>
  <c r="BA256" i="4"/>
  <c r="BA254" i="4"/>
  <c r="BA251" i="4"/>
  <c r="BA249" i="4"/>
  <c r="BA246" i="4"/>
  <c r="BA243" i="4"/>
  <c r="BA241" i="4"/>
  <c r="BA239" i="4"/>
  <c r="BA236" i="4"/>
  <c r="BA233" i="4"/>
  <c r="BA231" i="4"/>
  <c r="BA229" i="4"/>
  <c r="BA227" i="4"/>
  <c r="BA224" i="4"/>
  <c r="BA222" i="4"/>
  <c r="BA273" i="4"/>
  <c r="BA272" i="4"/>
  <c r="BA271" i="4"/>
  <c r="BA263" i="4"/>
  <c r="BA253" i="4"/>
  <c r="BA242" i="4"/>
  <c r="BA232" i="4"/>
  <c r="BA223" i="4"/>
  <c r="BA148" i="4"/>
  <c r="BA275" i="4"/>
  <c r="BA265" i="4"/>
  <c r="BA255" i="4"/>
  <c r="BA245" i="4"/>
  <c r="BA235" i="4"/>
  <c r="BA225" i="4"/>
  <c r="BA267" i="4"/>
  <c r="BA258" i="4"/>
  <c r="BA247" i="4"/>
  <c r="BA237" i="4"/>
  <c r="BA228" i="4"/>
  <c r="BA250" i="4"/>
  <c r="BA269" i="4"/>
  <c r="BA260" i="4"/>
  <c r="BA221" i="4"/>
  <c r="BA230" i="4"/>
  <c r="BA240" i="4"/>
  <c r="BZ76" i="4"/>
  <c r="BY76" i="4"/>
  <c r="BK195" i="4"/>
  <c r="BZ314" i="4"/>
  <c r="BY314" i="4"/>
  <c r="V273" i="5"/>
  <c r="V148" i="5"/>
  <c r="V271" i="5"/>
  <c r="V269" i="5"/>
  <c r="V267" i="5"/>
  <c r="V265" i="5"/>
  <c r="V263" i="5"/>
  <c r="V260" i="5"/>
  <c r="V258" i="5"/>
  <c r="V255" i="5"/>
  <c r="V253" i="5"/>
  <c r="V250" i="5"/>
  <c r="V247" i="5"/>
  <c r="V245" i="5"/>
  <c r="V242" i="5"/>
  <c r="V240" i="5"/>
  <c r="V237" i="5"/>
  <c r="V235" i="5"/>
  <c r="V373" i="5"/>
  <c r="V268" i="5"/>
  <c r="V264" i="5"/>
  <c r="V259" i="5"/>
  <c r="V254" i="5"/>
  <c r="V249" i="5"/>
  <c r="V243" i="5"/>
  <c r="V239" i="5"/>
  <c r="V228" i="5"/>
  <c r="V227" i="5"/>
  <c r="V140" i="5"/>
  <c r="V275" i="5"/>
  <c r="V230" i="5"/>
  <c r="V229" i="5"/>
  <c r="V221" i="5"/>
  <c r="V270" i="5"/>
  <c r="V266" i="5"/>
  <c r="V262" i="5"/>
  <c r="V256" i="5"/>
  <c r="V251" i="5"/>
  <c r="V246" i="5"/>
  <c r="V241" i="5"/>
  <c r="V236" i="5"/>
  <c r="V232" i="5"/>
  <c r="V231" i="5"/>
  <c r="V223" i="5"/>
  <c r="V222" i="5"/>
  <c r="BJ136" i="5"/>
  <c r="V272" i="5"/>
  <c r="V233" i="5"/>
  <c r="V225" i="5"/>
  <c r="V224" i="5"/>
  <c r="D311" i="9"/>
  <c r="E315" i="9"/>
  <c r="BF311" i="9"/>
  <c r="BG311" i="9"/>
  <c r="I315" i="9"/>
  <c r="N371" i="9"/>
  <c r="N139" i="9"/>
  <c r="N140" i="9" s="1"/>
  <c r="AD371" i="9"/>
  <c r="AD139" i="9"/>
  <c r="AD140" i="9" s="1"/>
  <c r="AT371" i="9"/>
  <c r="AT139" i="9"/>
  <c r="AT140" i="9" s="1"/>
  <c r="S371" i="8"/>
  <c r="S139" i="8"/>
  <c r="BM311" i="8"/>
  <c r="AI315" i="8"/>
  <c r="AY371" i="8"/>
  <c r="AY139" i="8"/>
  <c r="AY140" i="8" s="1"/>
  <c r="P371" i="8"/>
  <c r="P139" i="8"/>
  <c r="P140" i="8" s="1"/>
  <c r="AF371" i="8"/>
  <c r="AF139" i="8"/>
  <c r="AF140" i="8" s="1"/>
  <c r="AV315" i="8"/>
  <c r="BP311" i="8"/>
  <c r="BG311" i="8"/>
  <c r="I315" i="8"/>
  <c r="Y371" i="8"/>
  <c r="Y139" i="8"/>
  <c r="Y140" i="8" s="1"/>
  <c r="AO371" i="8"/>
  <c r="AO139" i="8"/>
  <c r="F371" i="8"/>
  <c r="F139" i="8"/>
  <c r="V315" i="8"/>
  <c r="BJ311" i="8"/>
  <c r="AL371" i="8"/>
  <c r="AL139" i="8"/>
  <c r="AL140" i="8" s="1"/>
  <c r="BB371" i="8"/>
  <c r="BB139" i="8"/>
  <c r="BB140" i="8" s="1"/>
  <c r="BH82" i="8"/>
  <c r="BH157" i="8" s="1"/>
  <c r="M86" i="8"/>
  <c r="M157" i="8"/>
  <c r="G82" i="11"/>
  <c r="G82" i="10"/>
  <c r="G157" i="7"/>
  <c r="G86" i="7"/>
  <c r="G82" i="4"/>
  <c r="N80" i="6"/>
  <c r="BJ79" i="4"/>
  <c r="BJ70" i="4"/>
  <c r="AT273" i="4"/>
  <c r="AT148" i="4"/>
  <c r="AT269" i="4"/>
  <c r="AT268" i="4"/>
  <c r="AT260" i="4"/>
  <c r="AT259" i="4"/>
  <c r="AT250" i="4"/>
  <c r="AT249" i="4"/>
  <c r="AT240" i="4"/>
  <c r="AT239" i="4"/>
  <c r="AT230" i="4"/>
  <c r="AT229" i="4"/>
  <c r="AT221" i="4"/>
  <c r="AT272" i="4"/>
  <c r="AT271" i="4"/>
  <c r="AT270" i="4"/>
  <c r="AT263" i="4"/>
  <c r="AT262" i="4"/>
  <c r="AT253" i="4"/>
  <c r="AT251" i="4"/>
  <c r="AT242" i="4"/>
  <c r="AT241" i="4"/>
  <c r="AT232" i="4"/>
  <c r="AT231" i="4"/>
  <c r="AT223" i="4"/>
  <c r="AT222" i="4"/>
  <c r="AT275" i="4"/>
  <c r="AT265" i="4"/>
  <c r="AT264" i="4"/>
  <c r="AT255" i="4"/>
  <c r="AT254" i="4"/>
  <c r="AT245" i="4"/>
  <c r="AT243" i="4"/>
  <c r="AT235" i="4"/>
  <c r="AT233" i="4"/>
  <c r="AT225" i="4"/>
  <c r="AT224" i="4"/>
  <c r="AT373" i="4"/>
  <c r="AT256" i="4"/>
  <c r="AT237" i="4"/>
  <c r="AT258" i="4"/>
  <c r="AT266" i="4"/>
  <c r="AT247" i="4"/>
  <c r="AT227" i="4"/>
  <c r="AT267" i="4"/>
  <c r="AT246" i="4"/>
  <c r="AT228" i="4"/>
  <c r="AT236" i="4"/>
  <c r="BZ320" i="4"/>
  <c r="BY320" i="4"/>
  <c r="BZ340" i="4"/>
  <c r="BY340" i="4"/>
  <c r="BI228" i="5"/>
  <c r="BI233" i="5"/>
  <c r="BI254" i="5"/>
  <c r="BI232" i="5"/>
  <c r="BI230" i="5"/>
  <c r="BI251" i="5"/>
  <c r="BI270" i="5"/>
  <c r="BI242" i="5"/>
  <c r="BI253" i="5"/>
  <c r="BI263" i="5"/>
  <c r="BI271" i="5"/>
  <c r="BW73" i="11"/>
  <c r="BS73" i="11"/>
  <c r="BR73" i="11"/>
  <c r="E65" i="11"/>
  <c r="E171" i="11"/>
  <c r="E191" i="11"/>
  <c r="E208" i="11"/>
  <c r="BR212" i="6"/>
  <c r="BS212" i="6"/>
  <c r="BW212" i="6"/>
  <c r="D163" i="6"/>
  <c r="D172" i="6"/>
  <c r="D182" i="6"/>
  <c r="D192" i="6"/>
  <c r="D202" i="6"/>
  <c r="D68" i="6"/>
  <c r="D159" i="6"/>
  <c r="D168" i="6"/>
  <c r="D178" i="6"/>
  <c r="D189" i="6"/>
  <c r="D199" i="6"/>
  <c r="D207" i="6"/>
  <c r="X169" i="10"/>
  <c r="X134" i="10"/>
  <c r="AN169" i="10"/>
  <c r="AN134" i="10"/>
  <c r="I373" i="5"/>
  <c r="I270" i="5"/>
  <c r="BG270" i="5" s="1"/>
  <c r="I268" i="5"/>
  <c r="BG268" i="5" s="1"/>
  <c r="I266" i="5"/>
  <c r="BG266" i="5" s="1"/>
  <c r="I264" i="5"/>
  <c r="BG264" i="5" s="1"/>
  <c r="I262" i="5"/>
  <c r="BG262" i="5" s="1"/>
  <c r="I259" i="5"/>
  <c r="BG259" i="5" s="1"/>
  <c r="I256" i="5"/>
  <c r="BG256" i="5" s="1"/>
  <c r="I254" i="5"/>
  <c r="BG254" i="5" s="1"/>
  <c r="I251" i="5"/>
  <c r="BG251" i="5" s="1"/>
  <c r="I249" i="5"/>
  <c r="BG249" i="5" s="1"/>
  <c r="I246" i="5"/>
  <c r="BG246" i="5" s="1"/>
  <c r="I243" i="5"/>
  <c r="BG243" i="5" s="1"/>
  <c r="I241" i="5"/>
  <c r="BG241" i="5" s="1"/>
  <c r="I239" i="5"/>
  <c r="BG239" i="5" s="1"/>
  <c r="I236" i="5"/>
  <c r="BG236" i="5" s="1"/>
  <c r="I233" i="5"/>
  <c r="BG233" i="5" s="1"/>
  <c r="I231" i="5"/>
  <c r="BG231" i="5" s="1"/>
  <c r="I229" i="5"/>
  <c r="BG229" i="5" s="1"/>
  <c r="I227" i="5"/>
  <c r="BG227" i="5" s="1"/>
  <c r="I224" i="5"/>
  <c r="BG224" i="5" s="1"/>
  <c r="I222" i="5"/>
  <c r="BG222" i="5" s="1"/>
  <c r="BG136" i="5"/>
  <c r="I273" i="5"/>
  <c r="BG273" i="5" s="1"/>
  <c r="I275" i="5"/>
  <c r="BG275" i="5" s="1"/>
  <c r="I232" i="5"/>
  <c r="BG232" i="5" s="1"/>
  <c r="I223" i="5"/>
  <c r="BG223" i="5" s="1"/>
  <c r="I269" i="5"/>
  <c r="BG269" i="5" s="1"/>
  <c r="I265" i="5"/>
  <c r="BG265" i="5" s="1"/>
  <c r="I260" i="5"/>
  <c r="BG260" i="5" s="1"/>
  <c r="I255" i="5"/>
  <c r="BG255" i="5" s="1"/>
  <c r="I250" i="5"/>
  <c r="BG250" i="5" s="1"/>
  <c r="I245" i="5"/>
  <c r="BG245" i="5" s="1"/>
  <c r="I240" i="5"/>
  <c r="BG240" i="5" s="1"/>
  <c r="I235" i="5"/>
  <c r="BG235" i="5" s="1"/>
  <c r="I225" i="5"/>
  <c r="BG225" i="5" s="1"/>
  <c r="I272" i="5"/>
  <c r="BG272" i="5" s="1"/>
  <c r="I228" i="5"/>
  <c r="BG228" i="5" s="1"/>
  <c r="I140" i="5"/>
  <c r="BG140" i="5" s="1"/>
  <c r="I271" i="5"/>
  <c r="BG271" i="5" s="1"/>
  <c r="I267" i="5"/>
  <c r="BG267" i="5" s="1"/>
  <c r="I263" i="5"/>
  <c r="BG263" i="5" s="1"/>
  <c r="I258" i="5"/>
  <c r="BG258" i="5" s="1"/>
  <c r="I253" i="5"/>
  <c r="BG253" i="5" s="1"/>
  <c r="I247" i="5"/>
  <c r="BG247" i="5" s="1"/>
  <c r="I242" i="5"/>
  <c r="BG242" i="5" s="1"/>
  <c r="I237" i="5"/>
  <c r="BG237" i="5" s="1"/>
  <c r="I230" i="5"/>
  <c r="BG230" i="5" s="1"/>
  <c r="I221" i="5"/>
  <c r="BG221" i="5" s="1"/>
  <c r="I148" i="5"/>
  <c r="BG148" i="5" s="1"/>
  <c r="BZ216" i="5"/>
  <c r="BY216" i="5"/>
  <c r="BT27" i="6"/>
  <c r="BT53" i="6" s="1"/>
  <c r="BI53" i="6"/>
  <c r="BA373" i="6"/>
  <c r="BA270" i="6"/>
  <c r="BA268" i="6"/>
  <c r="BA266" i="6"/>
  <c r="BA264" i="6"/>
  <c r="BA262" i="6"/>
  <c r="BA259" i="6"/>
  <c r="BA256" i="6"/>
  <c r="BA254" i="6"/>
  <c r="BA251" i="6"/>
  <c r="BA249" i="6"/>
  <c r="BA246" i="6"/>
  <c r="BA243" i="6"/>
  <c r="BA241" i="6"/>
  <c r="BA239" i="6"/>
  <c r="BA236" i="6"/>
  <c r="BA233" i="6"/>
  <c r="BA231" i="6"/>
  <c r="BA229" i="6"/>
  <c r="BA227" i="6"/>
  <c r="BA224" i="6"/>
  <c r="BA222" i="6"/>
  <c r="BA273" i="6"/>
  <c r="BA148" i="6"/>
  <c r="BA272" i="6"/>
  <c r="BA271" i="6"/>
  <c r="BA267" i="6"/>
  <c r="BA263" i="6"/>
  <c r="BA258" i="6"/>
  <c r="BA253" i="6"/>
  <c r="BA247" i="6"/>
  <c r="BA242" i="6"/>
  <c r="BA237" i="6"/>
  <c r="BA232" i="6"/>
  <c r="BA228" i="6"/>
  <c r="BA223" i="6"/>
  <c r="BA275" i="6"/>
  <c r="BA269" i="6"/>
  <c r="BA265" i="6"/>
  <c r="BA260" i="6"/>
  <c r="BA255" i="6"/>
  <c r="BA250" i="6"/>
  <c r="BA245" i="6"/>
  <c r="BA240" i="6"/>
  <c r="BA235" i="6"/>
  <c r="BA230" i="6"/>
  <c r="BA225" i="6"/>
  <c r="BA221" i="6"/>
  <c r="X216" i="6"/>
  <c r="X136" i="6"/>
  <c r="BF108" i="10"/>
  <c r="D108" i="10"/>
  <c r="D109" i="10" s="1"/>
  <c r="BU133" i="6"/>
  <c r="BU208" i="6" s="1"/>
  <c r="BX133" i="6"/>
  <c r="BX208" i="6" s="1"/>
  <c r="BL208" i="6"/>
  <c r="BK205" i="6"/>
  <c r="AV363" i="6"/>
  <c r="BP315" i="6"/>
  <c r="AF371" i="6"/>
  <c r="AF139" i="6"/>
  <c r="S311" i="10"/>
  <c r="AY311" i="10"/>
  <c r="BJ164" i="7"/>
  <c r="BH133" i="10"/>
  <c r="BH208" i="10" s="1"/>
  <c r="M208" i="10"/>
  <c r="BM53" i="4"/>
  <c r="BZ289" i="4"/>
  <c r="BY289" i="4"/>
  <c r="BH139" i="5"/>
  <c r="BU65" i="6"/>
  <c r="BU163" i="6"/>
  <c r="BU172" i="6"/>
  <c r="BU182" i="6"/>
  <c r="BU202" i="6"/>
  <c r="BU68" i="6"/>
  <c r="BU159" i="6"/>
  <c r="BU168" i="6"/>
  <c r="BU178" i="6"/>
  <c r="BU189" i="6"/>
  <c r="BU199" i="6"/>
  <c r="BU207" i="6"/>
  <c r="BH178" i="6"/>
  <c r="BN134" i="6"/>
  <c r="AD311" i="11"/>
  <c r="BY47" i="7"/>
  <c r="BZ47" i="7"/>
  <c r="BT94" i="7"/>
  <c r="BI169" i="7"/>
  <c r="BJ205" i="7"/>
  <c r="W271" i="6"/>
  <c r="W269" i="6"/>
  <c r="W267" i="6"/>
  <c r="W265" i="6"/>
  <c r="W263" i="6"/>
  <c r="W260" i="6"/>
  <c r="W258" i="6"/>
  <c r="W255" i="6"/>
  <c r="W253" i="6"/>
  <c r="W250" i="6"/>
  <c r="W247" i="6"/>
  <c r="W245" i="6"/>
  <c r="W242" i="6"/>
  <c r="W240" i="6"/>
  <c r="W237" i="6"/>
  <c r="W235" i="6"/>
  <c r="W232" i="6"/>
  <c r="W230" i="6"/>
  <c r="W228" i="6"/>
  <c r="W225" i="6"/>
  <c r="W223" i="6"/>
  <c r="W221" i="6"/>
  <c r="W275" i="6"/>
  <c r="W272" i="6"/>
  <c r="W152" i="6"/>
  <c r="W140" i="6"/>
  <c r="W69" i="6"/>
  <c r="W66" i="6"/>
  <c r="W63" i="6"/>
  <c r="W148" i="6"/>
  <c r="W373" i="6"/>
  <c r="W270" i="6"/>
  <c r="W266" i="6"/>
  <c r="W262" i="6"/>
  <c r="W256" i="6"/>
  <c r="W251" i="6"/>
  <c r="W246" i="6"/>
  <c r="W241" i="6"/>
  <c r="W236" i="6"/>
  <c r="W231" i="6"/>
  <c r="W227" i="6"/>
  <c r="W222" i="6"/>
  <c r="W273" i="6"/>
  <c r="W268" i="6"/>
  <c r="W264" i="6"/>
  <c r="W259" i="6"/>
  <c r="W254" i="6"/>
  <c r="W249" i="6"/>
  <c r="W243" i="6"/>
  <c r="W239" i="6"/>
  <c r="W233" i="6"/>
  <c r="W229" i="6"/>
  <c r="W224" i="6"/>
  <c r="BN94" i="10"/>
  <c r="BN169" i="10" s="1"/>
  <c r="AM169" i="10"/>
  <c r="BZ107" i="6"/>
  <c r="BY107" i="6"/>
  <c r="W311" i="11"/>
  <c r="BC311" i="11"/>
  <c r="AR136" i="7"/>
  <c r="BO77" i="7"/>
  <c r="BV77" i="7" s="1"/>
  <c r="BI108" i="10"/>
  <c r="R183" i="10"/>
  <c r="AP183" i="10"/>
  <c r="AP134" i="10"/>
  <c r="AP136" i="10" s="1"/>
  <c r="BK183" i="6"/>
  <c r="BF133" i="11"/>
  <c r="D133" i="11"/>
  <c r="BK133" i="11"/>
  <c r="BK208" i="11" s="1"/>
  <c r="Z208" i="11"/>
  <c r="BK189" i="7"/>
  <c r="BP229" i="8"/>
  <c r="BP239" i="8"/>
  <c r="BP223" i="8"/>
  <c r="BP232" i="8"/>
  <c r="BP241" i="8"/>
  <c r="BP251" i="8"/>
  <c r="BP262" i="8"/>
  <c r="BP270" i="8"/>
  <c r="BP237" i="8"/>
  <c r="BP247" i="8"/>
  <c r="BP258" i="8"/>
  <c r="BP267" i="8"/>
  <c r="BZ325" i="4"/>
  <c r="BY325" i="4"/>
  <c r="BT88" i="10"/>
  <c r="BT163" i="10" s="1"/>
  <c r="AH134" i="10"/>
  <c r="AH136" i="10" s="1"/>
  <c r="AH169" i="10"/>
  <c r="BZ100" i="6"/>
  <c r="BY100" i="6"/>
  <c r="BU106" i="11"/>
  <c r="BU181" i="11" s="1"/>
  <c r="BX106" i="11"/>
  <c r="BN108" i="11"/>
  <c r="BN183" i="11" s="1"/>
  <c r="AM183" i="11"/>
  <c r="BW114" i="10"/>
  <c r="BS114" i="10"/>
  <c r="BR114" i="10"/>
  <c r="E311" i="11"/>
  <c r="U311" i="11"/>
  <c r="AK311" i="10"/>
  <c r="BI315" i="7"/>
  <c r="R363" i="7"/>
  <c r="AX310" i="4"/>
  <c r="AX315" i="4"/>
  <c r="AX363" i="4" s="1"/>
  <c r="AX365" i="4" s="1"/>
  <c r="BJ28" i="8"/>
  <c r="BT79" i="8"/>
  <c r="BT78" i="8"/>
  <c r="BT70" i="8"/>
  <c r="BT62" i="8"/>
  <c r="BT60" i="8"/>
  <c r="BT61" i="8"/>
  <c r="BT207" i="8"/>
  <c r="BT172" i="8"/>
  <c r="BT190" i="8"/>
  <c r="BT159" i="8"/>
  <c r="BT171" i="8"/>
  <c r="BT194" i="8"/>
  <c r="BT205" i="8"/>
  <c r="BT68" i="8"/>
  <c r="BT178" i="8"/>
  <c r="BT160" i="8"/>
  <c r="BT167" i="8"/>
  <c r="BT185" i="8"/>
  <c r="BT202" i="8"/>
  <c r="BT166" i="8"/>
  <c r="BT173" i="8"/>
  <c r="BT186" i="8"/>
  <c r="BT189" i="8"/>
  <c r="BT203" i="8"/>
  <c r="BT165" i="8"/>
  <c r="BT168" i="8"/>
  <c r="BT201" i="8"/>
  <c r="BT187" i="8"/>
  <c r="BT206" i="8"/>
  <c r="BT176" i="8"/>
  <c r="BT199" i="8"/>
  <c r="BT158" i="8"/>
  <c r="BT204" i="8"/>
  <c r="BT65" i="8"/>
  <c r="BT157" i="8"/>
  <c r="BT191" i="8"/>
  <c r="C272" i="8"/>
  <c r="D135" i="8"/>
  <c r="D208" i="8"/>
  <c r="AG179" i="10"/>
  <c r="BL104" i="10"/>
  <c r="AM271" i="8"/>
  <c r="AM269" i="8"/>
  <c r="AM267" i="8"/>
  <c r="AM265" i="8"/>
  <c r="AM263" i="8"/>
  <c r="AM260" i="8"/>
  <c r="AM258" i="8"/>
  <c r="AM255" i="8"/>
  <c r="AM253" i="8"/>
  <c r="AM250" i="8"/>
  <c r="AM247" i="8"/>
  <c r="AM245" i="8"/>
  <c r="AM242" i="8"/>
  <c r="AM240" i="8"/>
  <c r="AM272" i="8"/>
  <c r="AM270" i="8"/>
  <c r="AM268" i="8"/>
  <c r="AM266" i="8"/>
  <c r="AM264" i="8"/>
  <c r="AM262" i="8"/>
  <c r="AM259" i="8"/>
  <c r="AM256" i="8"/>
  <c r="AM254" i="8"/>
  <c r="AM251" i="8"/>
  <c r="AM249" i="8"/>
  <c r="AM246" i="8"/>
  <c r="AM243" i="8"/>
  <c r="AM241" i="8"/>
  <c r="AM239" i="8"/>
  <c r="AM236" i="8"/>
  <c r="AM233" i="8"/>
  <c r="AM231" i="8"/>
  <c r="AM229" i="8"/>
  <c r="AM227" i="8"/>
  <c r="AM224" i="8"/>
  <c r="AM222" i="8"/>
  <c r="AM148" i="8"/>
  <c r="AQ135" i="8"/>
  <c r="AM235" i="8"/>
  <c r="AM232" i="8"/>
  <c r="AM230" i="8"/>
  <c r="AM228" i="8"/>
  <c r="AM223" i="8"/>
  <c r="AM221" i="8"/>
  <c r="AM237" i="8"/>
  <c r="AM152" i="8"/>
  <c r="BN136" i="8"/>
  <c r="AM69" i="8"/>
  <c r="AM66" i="8"/>
  <c r="AM63" i="8"/>
  <c r="BR60" i="8"/>
  <c r="BR164" i="8"/>
  <c r="BR173" i="8"/>
  <c r="BR194" i="8"/>
  <c r="BR203" i="8"/>
  <c r="BR61" i="8"/>
  <c r="BR163" i="8"/>
  <c r="BR172" i="8"/>
  <c r="BR202" i="8"/>
  <c r="BW306" i="8"/>
  <c r="BS306" i="8"/>
  <c r="BR306" i="8"/>
  <c r="D79" i="9"/>
  <c r="AK273" i="9"/>
  <c r="AK271" i="9"/>
  <c r="AK269" i="9"/>
  <c r="AK267" i="9"/>
  <c r="AK265" i="9"/>
  <c r="AK263" i="9"/>
  <c r="AK260" i="9"/>
  <c r="AK258" i="9"/>
  <c r="AK255" i="9"/>
  <c r="AK253" i="9"/>
  <c r="AK250" i="9"/>
  <c r="AK247" i="9"/>
  <c r="AK245" i="9"/>
  <c r="AK275" i="9"/>
  <c r="AK272" i="9"/>
  <c r="AK373" i="9"/>
  <c r="AK264" i="9"/>
  <c r="AK254" i="9"/>
  <c r="AK243" i="9"/>
  <c r="AK241" i="9"/>
  <c r="AK239" i="9"/>
  <c r="AK236" i="9"/>
  <c r="AK233" i="9"/>
  <c r="AK231" i="9"/>
  <c r="AK229" i="9"/>
  <c r="AK227" i="9"/>
  <c r="AK224" i="9"/>
  <c r="AK222" i="9"/>
  <c r="AK270" i="9"/>
  <c r="AK262" i="9"/>
  <c r="AK251" i="9"/>
  <c r="AK268" i="9"/>
  <c r="AK259" i="9"/>
  <c r="AK249" i="9"/>
  <c r="AK240" i="9"/>
  <c r="AK237" i="9"/>
  <c r="AK235" i="9"/>
  <c r="AK232" i="9"/>
  <c r="AK230" i="9"/>
  <c r="AK228" i="9"/>
  <c r="AK225" i="9"/>
  <c r="AK223" i="9"/>
  <c r="AK221" i="9"/>
  <c r="AK148" i="9"/>
  <c r="AK266" i="9"/>
  <c r="AK242" i="9"/>
  <c r="AK256" i="9"/>
  <c r="AK246" i="9"/>
  <c r="BZ15" i="9"/>
  <c r="BY15" i="9"/>
  <c r="BM79" i="9"/>
  <c r="BM78" i="9"/>
  <c r="BM70" i="9"/>
  <c r="BY65" i="9"/>
  <c r="BZ65" i="9"/>
  <c r="BZ53" i="9"/>
  <c r="BY53" i="9"/>
  <c r="BZ66" i="9"/>
  <c r="BY66" i="9"/>
  <c r="BZ194" i="9"/>
  <c r="BY194" i="9"/>
  <c r="BY159" i="9"/>
  <c r="BZ159" i="9"/>
  <c r="BY168" i="9"/>
  <c r="BZ168" i="9"/>
  <c r="BY178" i="9"/>
  <c r="BZ178" i="9"/>
  <c r="BY189" i="9"/>
  <c r="BZ189" i="9"/>
  <c r="BZ152" i="9"/>
  <c r="BY152" i="9"/>
  <c r="BZ158" i="9"/>
  <c r="BY158" i="9"/>
  <c r="BZ167" i="9"/>
  <c r="BY167" i="9"/>
  <c r="BZ177" i="9"/>
  <c r="BY177" i="9"/>
  <c r="BZ187" i="9"/>
  <c r="BY187" i="9"/>
  <c r="BZ202" i="9"/>
  <c r="BY202" i="9"/>
  <c r="P373" i="9"/>
  <c r="P270" i="9"/>
  <c r="P268" i="9"/>
  <c r="P266" i="9"/>
  <c r="P264" i="9"/>
  <c r="P262" i="9"/>
  <c r="P259" i="9"/>
  <c r="P256" i="9"/>
  <c r="P254" i="9"/>
  <c r="P251" i="9"/>
  <c r="P249" i="9"/>
  <c r="P246" i="9"/>
  <c r="P243" i="9"/>
  <c r="P273" i="9"/>
  <c r="P271" i="9"/>
  <c r="P269" i="9"/>
  <c r="P267" i="9"/>
  <c r="P265" i="9"/>
  <c r="P263" i="9"/>
  <c r="P260" i="9"/>
  <c r="P258" i="9"/>
  <c r="P255" i="9"/>
  <c r="P253" i="9"/>
  <c r="P250" i="9"/>
  <c r="P247" i="9"/>
  <c r="P245" i="9"/>
  <c r="P275" i="9"/>
  <c r="P272" i="9"/>
  <c r="P241" i="9"/>
  <c r="P239" i="9"/>
  <c r="P236" i="9"/>
  <c r="P233" i="9"/>
  <c r="P231" i="9"/>
  <c r="P229" i="9"/>
  <c r="P227" i="9"/>
  <c r="P224" i="9"/>
  <c r="P222" i="9"/>
  <c r="P237" i="9"/>
  <c r="P228" i="9"/>
  <c r="P235" i="9"/>
  <c r="P225" i="9"/>
  <c r="P148" i="9"/>
  <c r="P242" i="9"/>
  <c r="P232" i="9"/>
  <c r="P223" i="9"/>
  <c r="P240" i="9"/>
  <c r="P230" i="9"/>
  <c r="P221" i="9"/>
  <c r="P140" i="9"/>
  <c r="Y28" i="10"/>
  <c r="Y53" i="10"/>
  <c r="N216" i="10"/>
  <c r="BJ27" i="11"/>
  <c r="BJ53" i="11" s="1"/>
  <c r="BI306" i="9"/>
  <c r="BY36" i="10"/>
  <c r="BZ36" i="10"/>
  <c r="BP77" i="10"/>
  <c r="AV136" i="10"/>
  <c r="BY327" i="9"/>
  <c r="BZ327" i="9"/>
  <c r="BP27" i="10"/>
  <c r="BY19" i="10"/>
  <c r="BZ19" i="10"/>
  <c r="BZ84" i="10"/>
  <c r="BY84" i="10"/>
  <c r="BQ27" i="11"/>
  <c r="BY350" i="9"/>
  <c r="BZ350" i="9"/>
  <c r="BM164" i="10"/>
  <c r="BM173" i="10"/>
  <c r="BM194" i="10"/>
  <c r="BM203" i="10"/>
  <c r="BM62" i="10"/>
  <c r="BM165" i="10"/>
  <c r="BM175" i="10"/>
  <c r="BM185" i="10"/>
  <c r="BM195" i="10"/>
  <c r="BZ132" i="10"/>
  <c r="BY132" i="10"/>
  <c r="AC53" i="11"/>
  <c r="AC28" i="11"/>
  <c r="BI61" i="11"/>
  <c r="BI158" i="11"/>
  <c r="BI65" i="11"/>
  <c r="BI157" i="11"/>
  <c r="BI179" i="11"/>
  <c r="BI190" i="11"/>
  <c r="BI200" i="11"/>
  <c r="BI168" i="11"/>
  <c r="BI178" i="11"/>
  <c r="BI189" i="11"/>
  <c r="BI199" i="11"/>
  <c r="BI207" i="11"/>
  <c r="BJ159" i="11"/>
  <c r="BJ172" i="11"/>
  <c r="BJ198" i="11"/>
  <c r="BJ168" i="11"/>
  <c r="BJ189" i="11"/>
  <c r="BJ207" i="11"/>
  <c r="BJ163" i="11"/>
  <c r="BJ65" i="11"/>
  <c r="BJ171" i="11"/>
  <c r="BJ191" i="11"/>
  <c r="AH216" i="11"/>
  <c r="BZ48" i="11"/>
  <c r="BY48" i="11"/>
  <c r="BR90" i="11"/>
  <c r="AY275" i="12"/>
  <c r="AY272" i="12"/>
  <c r="AY270" i="12"/>
  <c r="AY268" i="12"/>
  <c r="AY266" i="12"/>
  <c r="AY264" i="12"/>
  <c r="AY262" i="12"/>
  <c r="AY259" i="12"/>
  <c r="AY256" i="12"/>
  <c r="AY254" i="12"/>
  <c r="AY251" i="12"/>
  <c r="AY249" i="12"/>
  <c r="AY246" i="12"/>
  <c r="AY243" i="12"/>
  <c r="AY241" i="12"/>
  <c r="AY239" i="12"/>
  <c r="AY236" i="12"/>
  <c r="AY233" i="12"/>
  <c r="AY231" i="12"/>
  <c r="AY229" i="12"/>
  <c r="AY227" i="12"/>
  <c r="AY224" i="12"/>
  <c r="AY373" i="12"/>
  <c r="AY271" i="12"/>
  <c r="AY267" i="12"/>
  <c r="AY263" i="12"/>
  <c r="AY258" i="12"/>
  <c r="AY260" i="12"/>
  <c r="AY223" i="12"/>
  <c r="AY222" i="12"/>
  <c r="AY265" i="12"/>
  <c r="AY253" i="12"/>
  <c r="AY247" i="12"/>
  <c r="AY242" i="12"/>
  <c r="AY237" i="12"/>
  <c r="AY232" i="12"/>
  <c r="AY228" i="12"/>
  <c r="AY269" i="12"/>
  <c r="AY255" i="12"/>
  <c r="AY245" i="12"/>
  <c r="AY225" i="12"/>
  <c r="AY273" i="12"/>
  <c r="AY240" i="12"/>
  <c r="AY148" i="12"/>
  <c r="AY235" i="12"/>
  <c r="AY221" i="12"/>
  <c r="AY230" i="12"/>
  <c r="AY250" i="12"/>
  <c r="BK79" i="11"/>
  <c r="BK70" i="11"/>
  <c r="AQ275" i="11"/>
  <c r="AQ272" i="11"/>
  <c r="AQ373" i="11"/>
  <c r="AQ270" i="11"/>
  <c r="AQ268" i="11"/>
  <c r="AQ266" i="11"/>
  <c r="AQ264" i="11"/>
  <c r="AQ262" i="11"/>
  <c r="AQ259" i="11"/>
  <c r="AQ256" i="11"/>
  <c r="AQ254" i="11"/>
  <c r="AQ251" i="11"/>
  <c r="AQ249" i="11"/>
  <c r="AQ246" i="11"/>
  <c r="AQ243" i="11"/>
  <c r="AQ241" i="11"/>
  <c r="AQ239" i="11"/>
  <c r="AQ236" i="11"/>
  <c r="AQ233" i="11"/>
  <c r="AQ231" i="11"/>
  <c r="AQ229" i="11"/>
  <c r="AQ227" i="11"/>
  <c r="AQ224" i="11"/>
  <c r="AQ222" i="11"/>
  <c r="AQ273" i="11"/>
  <c r="AQ271" i="11"/>
  <c r="AQ263" i="11"/>
  <c r="AQ253" i="11"/>
  <c r="AQ242" i="11"/>
  <c r="AQ232" i="11"/>
  <c r="AQ223" i="11"/>
  <c r="AQ269" i="11"/>
  <c r="AQ260" i="11"/>
  <c r="AQ250" i="11"/>
  <c r="AQ240" i="11"/>
  <c r="AQ230" i="11"/>
  <c r="AQ221" i="11"/>
  <c r="AQ267" i="11"/>
  <c r="AQ258" i="11"/>
  <c r="AQ247" i="11"/>
  <c r="AQ237" i="11"/>
  <c r="AQ228" i="11"/>
  <c r="AQ148" i="11"/>
  <c r="AQ245" i="11"/>
  <c r="AQ235" i="11"/>
  <c r="AQ265" i="11"/>
  <c r="AQ225" i="11"/>
  <c r="AQ255" i="11"/>
  <c r="BT214" i="11"/>
  <c r="BW96" i="11"/>
  <c r="BR293" i="11"/>
  <c r="BG70" i="11"/>
  <c r="BR303" i="11"/>
  <c r="BW303" i="11"/>
  <c r="BS303" i="11"/>
  <c r="BZ339" i="11"/>
  <c r="BY339" i="11"/>
  <c r="BZ121" i="12"/>
  <c r="BY121" i="12"/>
  <c r="BY327" i="12"/>
  <c r="BZ327" i="12"/>
  <c r="E86" i="8"/>
  <c r="D82" i="8"/>
  <c r="D157" i="8" s="1"/>
  <c r="BF82" i="8"/>
  <c r="E157" i="8"/>
  <c r="BX293" i="4"/>
  <c r="BS70" i="5"/>
  <c r="BY74" i="5"/>
  <c r="BS79" i="5"/>
  <c r="BZ74" i="5"/>
  <c r="BT74" i="6"/>
  <c r="BU205" i="4"/>
  <c r="BU204" i="4"/>
  <c r="BU196" i="4"/>
  <c r="BU195" i="4"/>
  <c r="BU186" i="4"/>
  <c r="BU185" i="4"/>
  <c r="BU176" i="4"/>
  <c r="BU175" i="4"/>
  <c r="BU166" i="4"/>
  <c r="BU165" i="4"/>
  <c r="BU157" i="4"/>
  <c r="BU61" i="4"/>
  <c r="BU207" i="4"/>
  <c r="BU206" i="4"/>
  <c r="BU199" i="4"/>
  <c r="BU198" i="4"/>
  <c r="BU189" i="4"/>
  <c r="BU187" i="4"/>
  <c r="BU178" i="4"/>
  <c r="BU177" i="4"/>
  <c r="BU168" i="4"/>
  <c r="BU167" i="4"/>
  <c r="BU159" i="4"/>
  <c r="BU158" i="4"/>
  <c r="BU208" i="4"/>
  <c r="BU201" i="4"/>
  <c r="BU200" i="4"/>
  <c r="BU191" i="4"/>
  <c r="BU190" i="4"/>
  <c r="BU181" i="4"/>
  <c r="BU179" i="4"/>
  <c r="BU171" i="4"/>
  <c r="BU169" i="4"/>
  <c r="BU160" i="4"/>
  <c r="BU202" i="4"/>
  <c r="BU163" i="4"/>
  <c r="BU65" i="4"/>
  <c r="BU60" i="4"/>
  <c r="BU68" i="4"/>
  <c r="BU194" i="4"/>
  <c r="BU172" i="4"/>
  <c r="BU164" i="4"/>
  <c r="BU62" i="4"/>
  <c r="BU192" i="4"/>
  <c r="BU173" i="4"/>
  <c r="BU203" i="4"/>
  <c r="BU182" i="4"/>
  <c r="BM236" i="5"/>
  <c r="BM256" i="5"/>
  <c r="BM239" i="5"/>
  <c r="BM259" i="5"/>
  <c r="BM136" i="5"/>
  <c r="BM273" i="5"/>
  <c r="BM223" i="5"/>
  <c r="BM232" i="5"/>
  <c r="BM242" i="5"/>
  <c r="BM253" i="5"/>
  <c r="BM263" i="5"/>
  <c r="BM271" i="5"/>
  <c r="P216" i="6"/>
  <c r="P136" i="6"/>
  <c r="BU125" i="10"/>
  <c r="BX125" i="10"/>
  <c r="BX200" i="10" s="1"/>
  <c r="BL200" i="10"/>
  <c r="X311" i="10"/>
  <c r="BU77" i="5"/>
  <c r="N311" i="11"/>
  <c r="BJ183" i="7"/>
  <c r="BM134" i="6"/>
  <c r="BW94" i="6"/>
  <c r="BW169" i="6" s="1"/>
  <c r="BK208" i="6"/>
  <c r="BY146" i="6"/>
  <c r="BZ146" i="6"/>
  <c r="AW373" i="7"/>
  <c r="AW270" i="7"/>
  <c r="AW268" i="7"/>
  <c r="AW266" i="7"/>
  <c r="AW264" i="7"/>
  <c r="AW262" i="7"/>
  <c r="AW259" i="7"/>
  <c r="AW256" i="7"/>
  <c r="AW254" i="7"/>
  <c r="AW251" i="7"/>
  <c r="AW249" i="7"/>
  <c r="AW246" i="7"/>
  <c r="AW243" i="7"/>
  <c r="AW241" i="7"/>
  <c r="AW239" i="7"/>
  <c r="AW236" i="7"/>
  <c r="AW273" i="7"/>
  <c r="AW271" i="7"/>
  <c r="AW269" i="7"/>
  <c r="AW267" i="7"/>
  <c r="AW265" i="7"/>
  <c r="AW263" i="7"/>
  <c r="AW260" i="7"/>
  <c r="AW258" i="7"/>
  <c r="AW255" i="7"/>
  <c r="AW253" i="7"/>
  <c r="AW250" i="7"/>
  <c r="AW247" i="7"/>
  <c r="AW245" i="7"/>
  <c r="AW242" i="7"/>
  <c r="AW240" i="7"/>
  <c r="AW237" i="7"/>
  <c r="AW235" i="7"/>
  <c r="AW275" i="7"/>
  <c r="AW272" i="7"/>
  <c r="AW232" i="7"/>
  <c r="AW230" i="7"/>
  <c r="AW228" i="7"/>
  <c r="AW225" i="7"/>
  <c r="AW223" i="7"/>
  <c r="AW221" i="7"/>
  <c r="AW140" i="7"/>
  <c r="BA135" i="7"/>
  <c r="AW148" i="7"/>
  <c r="AW233" i="7"/>
  <c r="AW229" i="7"/>
  <c r="AW224" i="7"/>
  <c r="AW231" i="7"/>
  <c r="AW227" i="7"/>
  <c r="AW222" i="7"/>
  <c r="BH164" i="6"/>
  <c r="BQ229" i="8"/>
  <c r="BQ225" i="8"/>
  <c r="BQ235" i="8"/>
  <c r="BQ241" i="8"/>
  <c r="BQ251" i="8"/>
  <c r="BQ262" i="8"/>
  <c r="BQ270" i="8"/>
  <c r="BQ237" i="8"/>
  <c r="BQ247" i="8"/>
  <c r="BQ258" i="8"/>
  <c r="BQ267" i="8"/>
  <c r="M363" i="6"/>
  <c r="BH315" i="6"/>
  <c r="BV306" i="7"/>
  <c r="BW172" i="8"/>
  <c r="BW202" i="8"/>
  <c r="BW60" i="8"/>
  <c r="BW164" i="8"/>
  <c r="BW194" i="8"/>
  <c r="BW203" i="8"/>
  <c r="BX59" i="8"/>
  <c r="BX160" i="8"/>
  <c r="BX190" i="8"/>
  <c r="BX200" i="8"/>
  <c r="BX68" i="8"/>
  <c r="BX171" i="8"/>
  <c r="BX191" i="8"/>
  <c r="BX201" i="8"/>
  <c r="BV79" i="8"/>
  <c r="BV78" i="8"/>
  <c r="BV70" i="8"/>
  <c r="AE271" i="8"/>
  <c r="BL271" i="8" s="1"/>
  <c r="AE269" i="8"/>
  <c r="BL269" i="8" s="1"/>
  <c r="AE267" i="8"/>
  <c r="BL267" i="8" s="1"/>
  <c r="AE265" i="8"/>
  <c r="BL265" i="8" s="1"/>
  <c r="AE263" i="8"/>
  <c r="BL263" i="8" s="1"/>
  <c r="AE260" i="8"/>
  <c r="BL260" i="8" s="1"/>
  <c r="AE258" i="8"/>
  <c r="BL258" i="8" s="1"/>
  <c r="AE255" i="8"/>
  <c r="BL255" i="8" s="1"/>
  <c r="AE253" i="8"/>
  <c r="BL253" i="8" s="1"/>
  <c r="AE250" i="8"/>
  <c r="BL250" i="8" s="1"/>
  <c r="AE247" i="8"/>
  <c r="BL247" i="8" s="1"/>
  <c r="AE245" i="8"/>
  <c r="BL245" i="8" s="1"/>
  <c r="AE242" i="8"/>
  <c r="BL242" i="8" s="1"/>
  <c r="AE240" i="8"/>
  <c r="BL240" i="8" s="1"/>
  <c r="AE272" i="8"/>
  <c r="BL272" i="8" s="1"/>
  <c r="AE270" i="8"/>
  <c r="BL270" i="8" s="1"/>
  <c r="AE268" i="8"/>
  <c r="BL268" i="8" s="1"/>
  <c r="AE266" i="8"/>
  <c r="BL266" i="8" s="1"/>
  <c r="AE264" i="8"/>
  <c r="BL264" i="8" s="1"/>
  <c r="AE262" i="8"/>
  <c r="BL262" i="8" s="1"/>
  <c r="AE259" i="8"/>
  <c r="BL259" i="8" s="1"/>
  <c r="AE256" i="8"/>
  <c r="BL256" i="8" s="1"/>
  <c r="AE254" i="8"/>
  <c r="BL254" i="8" s="1"/>
  <c r="AE251" i="8"/>
  <c r="BL251" i="8" s="1"/>
  <c r="AE249" i="8"/>
  <c r="BL249" i="8" s="1"/>
  <c r="AE246" i="8"/>
  <c r="BL246" i="8" s="1"/>
  <c r="AE243" i="8"/>
  <c r="BL243" i="8" s="1"/>
  <c r="AE241" i="8"/>
  <c r="BL241" i="8" s="1"/>
  <c r="AE239" i="8"/>
  <c r="BL239" i="8" s="1"/>
  <c r="AE236" i="8"/>
  <c r="BL236" i="8" s="1"/>
  <c r="AE233" i="8"/>
  <c r="BL233" i="8" s="1"/>
  <c r="AE231" i="8"/>
  <c r="BL231" i="8" s="1"/>
  <c r="AE229" i="8"/>
  <c r="BL229" i="8" s="1"/>
  <c r="AE227" i="8"/>
  <c r="BL227" i="8" s="1"/>
  <c r="AE224" i="8"/>
  <c r="BL224" i="8" s="1"/>
  <c r="AE222" i="8"/>
  <c r="BL222" i="8" s="1"/>
  <c r="AE148" i="8"/>
  <c r="BL136" i="8"/>
  <c r="AE237" i="8"/>
  <c r="BL237" i="8" s="1"/>
  <c r="AE235" i="8"/>
  <c r="BL235" i="8" s="1"/>
  <c r="AE232" i="8"/>
  <c r="BL232" i="8" s="1"/>
  <c r="AE230" i="8"/>
  <c r="BL230" i="8" s="1"/>
  <c r="AE228" i="8"/>
  <c r="BL228" i="8" s="1"/>
  <c r="AE225" i="8"/>
  <c r="AE223" i="8"/>
  <c r="BL223" i="8" s="1"/>
  <c r="AE221" i="8"/>
  <c r="AE152" i="8"/>
  <c r="AE69" i="8"/>
  <c r="AE66" i="8"/>
  <c r="AE63" i="8"/>
  <c r="BR213" i="8"/>
  <c r="BW213" i="8"/>
  <c r="BS213" i="8"/>
  <c r="BZ121" i="9"/>
  <c r="BY121" i="9"/>
  <c r="BR28" i="9"/>
  <c r="BW28" i="9"/>
  <c r="BS28" i="9"/>
  <c r="AU302" i="13"/>
  <c r="AT373" i="10"/>
  <c r="AT270" i="10"/>
  <c r="AT268" i="10"/>
  <c r="AT266" i="10"/>
  <c r="AT264" i="10"/>
  <c r="AT262" i="10"/>
  <c r="AT259" i="10"/>
  <c r="AT256" i="10"/>
  <c r="AT254" i="10"/>
  <c r="AT251" i="10"/>
  <c r="AT249" i="10"/>
  <c r="AT246" i="10"/>
  <c r="AT243" i="10"/>
  <c r="AT241" i="10"/>
  <c r="AT239" i="10"/>
  <c r="AT236" i="10"/>
  <c r="AT233" i="10"/>
  <c r="AT231" i="10"/>
  <c r="AT229" i="10"/>
  <c r="AT227" i="10"/>
  <c r="AT224" i="10"/>
  <c r="AT222" i="10"/>
  <c r="AT273" i="10"/>
  <c r="AT148" i="10"/>
  <c r="AT271" i="10"/>
  <c r="AT269" i="10"/>
  <c r="AT267" i="10"/>
  <c r="AT265" i="10"/>
  <c r="AT263" i="10"/>
  <c r="AT260" i="10"/>
  <c r="AT258" i="10"/>
  <c r="AT255" i="10"/>
  <c r="AT253" i="10"/>
  <c r="AT250" i="10"/>
  <c r="AT247" i="10"/>
  <c r="AT245" i="10"/>
  <c r="AT242" i="10"/>
  <c r="AT240" i="10"/>
  <c r="AT237" i="10"/>
  <c r="AT235" i="10"/>
  <c r="AT232" i="10"/>
  <c r="AT230" i="10"/>
  <c r="AT228" i="10"/>
  <c r="AT225" i="10"/>
  <c r="AT223" i="10"/>
  <c r="AT221" i="10"/>
  <c r="AT275" i="10"/>
  <c r="AT272" i="10"/>
  <c r="AB136" i="10"/>
  <c r="AB216" i="10"/>
  <c r="BZ333" i="9"/>
  <c r="BY333" i="9"/>
  <c r="BU114" i="10"/>
  <c r="BZ322" i="10"/>
  <c r="BY322" i="10"/>
  <c r="BF27" i="11"/>
  <c r="D27" i="11"/>
  <c r="E28" i="11"/>
  <c r="BY369" i="11"/>
  <c r="BZ369" i="11"/>
  <c r="BV215" i="11"/>
  <c r="S216" i="10"/>
  <c r="BZ145" i="10"/>
  <c r="BY145" i="10"/>
  <c r="BG68" i="11"/>
  <c r="BG168" i="11"/>
  <c r="BG178" i="11"/>
  <c r="BG199" i="11"/>
  <c r="BG207" i="11"/>
  <c r="BG167" i="11"/>
  <c r="BG177" i="11"/>
  <c r="BG187" i="11"/>
  <c r="BG206" i="11"/>
  <c r="BH171" i="11"/>
  <c r="BW333" i="11"/>
  <c r="BS333" i="11"/>
  <c r="BR333" i="11"/>
  <c r="Z275" i="12"/>
  <c r="BK275" i="12" s="1"/>
  <c r="Z272" i="12"/>
  <c r="BK272" i="12" s="1"/>
  <c r="Z270" i="12"/>
  <c r="BK270" i="12" s="1"/>
  <c r="Z268" i="12"/>
  <c r="BK268" i="12" s="1"/>
  <c r="Z266" i="12"/>
  <c r="BK266" i="12" s="1"/>
  <c r="Z264" i="12"/>
  <c r="BK264" i="12" s="1"/>
  <c r="Z262" i="12"/>
  <c r="BK262" i="12" s="1"/>
  <c r="Z259" i="12"/>
  <c r="BK259" i="12" s="1"/>
  <c r="Z256" i="12"/>
  <c r="BK256" i="12" s="1"/>
  <c r="Z254" i="12"/>
  <c r="BK254" i="12" s="1"/>
  <c r="Z251" i="12"/>
  <c r="BK251" i="12" s="1"/>
  <c r="Z249" i="12"/>
  <c r="BK249" i="12" s="1"/>
  <c r="Z246" i="12"/>
  <c r="BK246" i="12" s="1"/>
  <c r="Z243" i="12"/>
  <c r="BK243" i="12" s="1"/>
  <c r="Z241" i="12"/>
  <c r="BK241" i="12" s="1"/>
  <c r="Z239" i="12"/>
  <c r="BK239" i="12" s="1"/>
  <c r="Z236" i="12"/>
  <c r="BK236" i="12" s="1"/>
  <c r="Z233" i="12"/>
  <c r="BK233" i="12" s="1"/>
  <c r="Z231" i="12"/>
  <c r="BK231" i="12" s="1"/>
  <c r="Z229" i="12"/>
  <c r="BK229" i="12" s="1"/>
  <c r="Z227" i="12"/>
  <c r="BK227" i="12" s="1"/>
  <c r="Z224" i="12"/>
  <c r="BK224" i="12" s="1"/>
  <c r="Z222" i="12"/>
  <c r="BK222" i="12" s="1"/>
  <c r="Z271" i="12"/>
  <c r="BK271" i="12" s="1"/>
  <c r="Z269" i="12"/>
  <c r="BK269" i="12" s="1"/>
  <c r="Z250" i="12"/>
  <c r="BK250" i="12" s="1"/>
  <c r="Z245" i="12"/>
  <c r="BK245" i="12" s="1"/>
  <c r="Z240" i="12"/>
  <c r="BK240" i="12" s="1"/>
  <c r="Z235" i="12"/>
  <c r="BK235" i="12" s="1"/>
  <c r="Z230" i="12"/>
  <c r="BK230" i="12" s="1"/>
  <c r="Z225" i="12"/>
  <c r="BK225" i="12" s="1"/>
  <c r="Z148" i="12"/>
  <c r="BK148" i="12" s="1"/>
  <c r="BK136" i="12"/>
  <c r="Z273" i="12"/>
  <c r="BK273" i="12" s="1"/>
  <c r="Z258" i="12"/>
  <c r="BK258" i="12" s="1"/>
  <c r="Z255" i="12"/>
  <c r="BK255" i="12" s="1"/>
  <c r="Z263" i="12"/>
  <c r="BK263" i="12" s="1"/>
  <c r="Z260" i="12"/>
  <c r="BK260" i="12" s="1"/>
  <c r="Z253" i="12"/>
  <c r="BK253" i="12" s="1"/>
  <c r="Z247" i="12"/>
  <c r="BK247" i="12" s="1"/>
  <c r="Z242" i="12"/>
  <c r="BK242" i="12" s="1"/>
  <c r="Z237" i="12"/>
  <c r="BK237" i="12" s="1"/>
  <c r="Z232" i="12"/>
  <c r="BK232" i="12" s="1"/>
  <c r="Z228" i="12"/>
  <c r="BK228" i="12" s="1"/>
  <c r="Z221" i="12"/>
  <c r="BK221" i="12" s="1"/>
  <c r="Z140" i="12"/>
  <c r="BK140" i="12" s="1"/>
  <c r="Z267" i="12"/>
  <c r="BK267" i="12" s="1"/>
  <c r="Z223" i="12"/>
  <c r="BK223" i="12" s="1"/>
  <c r="Z265" i="12"/>
  <c r="BK265" i="12" s="1"/>
  <c r="Z373" i="12"/>
  <c r="E60" i="2"/>
  <c r="G59" i="2"/>
  <c r="F59" i="2"/>
  <c r="C59" i="2" s="1"/>
  <c r="BL28" i="4"/>
  <c r="BY26" i="4"/>
  <c r="BZ26" i="4"/>
  <c r="X275" i="5"/>
  <c r="X272" i="5"/>
  <c r="X140" i="5"/>
  <c r="X373" i="5"/>
  <c r="X270" i="5"/>
  <c r="X268" i="5"/>
  <c r="X266" i="5"/>
  <c r="X264" i="5"/>
  <c r="X262" i="5"/>
  <c r="X259" i="5"/>
  <c r="X256" i="5"/>
  <c r="X254" i="5"/>
  <c r="X251" i="5"/>
  <c r="X249" i="5"/>
  <c r="X246" i="5"/>
  <c r="X243" i="5"/>
  <c r="X241" i="5"/>
  <c r="X239" i="5"/>
  <c r="X236" i="5"/>
  <c r="X271" i="5"/>
  <c r="X267" i="5"/>
  <c r="X263" i="5"/>
  <c r="X258" i="5"/>
  <c r="X253" i="5"/>
  <c r="X247" i="5"/>
  <c r="X242" i="5"/>
  <c r="X237" i="5"/>
  <c r="X231" i="5"/>
  <c r="X230" i="5"/>
  <c r="X222" i="5"/>
  <c r="X221" i="5"/>
  <c r="X148" i="5"/>
  <c r="X273" i="5"/>
  <c r="X233" i="5"/>
  <c r="X232" i="5"/>
  <c r="X224" i="5"/>
  <c r="X223" i="5"/>
  <c r="X269" i="5"/>
  <c r="X265" i="5"/>
  <c r="X260" i="5"/>
  <c r="X255" i="5"/>
  <c r="X250" i="5"/>
  <c r="X245" i="5"/>
  <c r="X240" i="5"/>
  <c r="X235" i="5"/>
  <c r="X227" i="5"/>
  <c r="X225" i="5"/>
  <c r="X229" i="5"/>
  <c r="X228" i="5"/>
  <c r="BY362" i="5"/>
  <c r="BZ362" i="5"/>
  <c r="BY102" i="4"/>
  <c r="BZ102" i="4"/>
  <c r="D192" i="4"/>
  <c r="D179" i="4"/>
  <c r="D70" i="4"/>
  <c r="D65" i="4"/>
  <c r="BW74" i="4"/>
  <c r="BW208" i="4" s="1"/>
  <c r="BS74" i="4"/>
  <c r="BS202" i="4" s="1"/>
  <c r="BR74" i="4"/>
  <c r="BF70" i="4"/>
  <c r="BH60" i="4"/>
  <c r="BH68" i="4"/>
  <c r="BH159" i="4"/>
  <c r="BH176" i="4"/>
  <c r="BH183" i="4"/>
  <c r="BH201" i="4"/>
  <c r="BH163" i="4"/>
  <c r="BH172" i="4"/>
  <c r="BH182" i="4"/>
  <c r="BH192" i="4"/>
  <c r="BH202" i="4"/>
  <c r="AG136" i="4"/>
  <c r="AG216" i="4"/>
  <c r="BL216" i="4" s="1"/>
  <c r="BN208" i="4"/>
  <c r="BN179" i="4"/>
  <c r="BN160" i="4"/>
  <c r="BN167" i="4"/>
  <c r="BN206" i="4"/>
  <c r="BN68" i="4"/>
  <c r="BN185" i="4"/>
  <c r="BN163" i="4"/>
  <c r="BN202" i="4"/>
  <c r="BN164" i="4"/>
  <c r="BN173" i="4"/>
  <c r="BN183" i="4"/>
  <c r="BN194" i="4"/>
  <c r="BN203" i="4"/>
  <c r="I86" i="8"/>
  <c r="BG82" i="8"/>
  <c r="BG157" i="8" s="1"/>
  <c r="I157" i="8"/>
  <c r="BR98" i="4"/>
  <c r="N216" i="4"/>
  <c r="BI181" i="4"/>
  <c r="BI171" i="4"/>
  <c r="BI200" i="4"/>
  <c r="BI179" i="4"/>
  <c r="BI167" i="4"/>
  <c r="BI187" i="4"/>
  <c r="BI206" i="4"/>
  <c r="BI157" i="4"/>
  <c r="BI176" i="4"/>
  <c r="BI196" i="4"/>
  <c r="BI59" i="4"/>
  <c r="BI173" i="4"/>
  <c r="AL136" i="4"/>
  <c r="AL216" i="4"/>
  <c r="BG158" i="4"/>
  <c r="BG206" i="4"/>
  <c r="BG205" i="4"/>
  <c r="BG196" i="4"/>
  <c r="BG173" i="4"/>
  <c r="BG194" i="4"/>
  <c r="BG172" i="4"/>
  <c r="BG192" i="4"/>
  <c r="BG62" i="4"/>
  <c r="BG160" i="4"/>
  <c r="BG179" i="4"/>
  <c r="BG200" i="4"/>
  <c r="BM306" i="4"/>
  <c r="AI216" i="4"/>
  <c r="BZ343" i="4"/>
  <c r="BY343" i="4"/>
  <c r="BY47" i="6"/>
  <c r="BZ47" i="6"/>
  <c r="E169" i="10"/>
  <c r="BF212" i="10"/>
  <c r="D212" i="10"/>
  <c r="BW83" i="10"/>
  <c r="BS83" i="10"/>
  <c r="BR83" i="10"/>
  <c r="P169" i="11"/>
  <c r="P134" i="11"/>
  <c r="P136" i="11" s="1"/>
  <c r="Q179" i="11"/>
  <c r="Q134" i="11"/>
  <c r="BK196" i="6"/>
  <c r="AL273" i="7"/>
  <c r="AL271" i="7"/>
  <c r="AL269" i="7"/>
  <c r="AL267" i="7"/>
  <c r="AL265" i="7"/>
  <c r="AL263" i="7"/>
  <c r="AL260" i="7"/>
  <c r="AL258" i="7"/>
  <c r="AL255" i="7"/>
  <c r="AL253" i="7"/>
  <c r="AL250" i="7"/>
  <c r="AL247" i="7"/>
  <c r="AL245" i="7"/>
  <c r="AL242" i="7"/>
  <c r="AL275" i="7"/>
  <c r="AL272" i="7"/>
  <c r="AL373" i="7"/>
  <c r="AL270" i="7"/>
  <c r="AL268" i="7"/>
  <c r="AL266" i="7"/>
  <c r="AL264" i="7"/>
  <c r="AL262" i="7"/>
  <c r="AL259" i="7"/>
  <c r="AL256" i="7"/>
  <c r="AL254" i="7"/>
  <c r="AL251" i="7"/>
  <c r="AL249" i="7"/>
  <c r="AL246" i="7"/>
  <c r="AL243" i="7"/>
  <c r="AL241" i="7"/>
  <c r="AL239" i="7"/>
  <c r="AL236" i="7"/>
  <c r="AL235" i="7"/>
  <c r="AL152" i="7"/>
  <c r="AL140" i="7"/>
  <c r="AL233" i="7"/>
  <c r="AL231" i="7"/>
  <c r="AL229" i="7"/>
  <c r="AL227" i="7"/>
  <c r="AL224" i="7"/>
  <c r="AL222" i="7"/>
  <c r="AL237" i="7"/>
  <c r="AL232" i="7"/>
  <c r="AL228" i="7"/>
  <c r="AL223" i="7"/>
  <c r="AL66" i="7"/>
  <c r="AL240" i="7"/>
  <c r="AL148" i="7"/>
  <c r="AL63" i="7"/>
  <c r="AL230" i="7"/>
  <c r="AL225" i="7"/>
  <c r="AL221" i="7"/>
  <c r="AL69" i="7"/>
  <c r="BZ110" i="4"/>
  <c r="BY110" i="4"/>
  <c r="AJ216" i="6"/>
  <c r="AJ136" i="6"/>
  <c r="T216" i="6"/>
  <c r="T136" i="6"/>
  <c r="BX91" i="10"/>
  <c r="BX166" i="10" s="1"/>
  <c r="BU91" i="10"/>
  <c r="BK104" i="11"/>
  <c r="BK179" i="11" s="1"/>
  <c r="AD179" i="11"/>
  <c r="BL192" i="10"/>
  <c r="BT130" i="11"/>
  <c r="BT205" i="11" s="1"/>
  <c r="BA311" i="11"/>
  <c r="BV311" i="6"/>
  <c r="AB315" i="4"/>
  <c r="AB363" i="4" s="1"/>
  <c r="AB365" i="4" s="1"/>
  <c r="AB310" i="4"/>
  <c r="L315" i="4"/>
  <c r="L363" i="4" s="1"/>
  <c r="L365" i="4" s="1"/>
  <c r="L310" i="4"/>
  <c r="AA310" i="4"/>
  <c r="AA315" i="4"/>
  <c r="BK363" i="6"/>
  <c r="Z365" i="6"/>
  <c r="BM166" i="7"/>
  <c r="BW303" i="4"/>
  <c r="BS303" i="4"/>
  <c r="BR303" i="4"/>
  <c r="BZ353" i="4"/>
  <c r="BY353" i="4"/>
  <c r="BW77" i="5"/>
  <c r="BR77" i="5"/>
  <c r="BS77" i="5"/>
  <c r="BH205" i="6"/>
  <c r="F310" i="4"/>
  <c r="F315" i="4"/>
  <c r="F363" i="4" s="1"/>
  <c r="F365" i="4" s="1"/>
  <c r="AL310" i="4"/>
  <c r="AL315" i="4"/>
  <c r="AL363" i="4" s="1"/>
  <c r="AL365" i="4" s="1"/>
  <c r="BZ350" i="6"/>
  <c r="BY350" i="6"/>
  <c r="BF213" i="7"/>
  <c r="D213" i="7"/>
  <c r="BK192" i="7"/>
  <c r="BK200" i="7"/>
  <c r="S169" i="11"/>
  <c r="S134" i="11"/>
  <c r="BU88" i="11"/>
  <c r="BU163" i="11" s="1"/>
  <c r="BX88" i="11"/>
  <c r="BX89" i="11"/>
  <c r="BU89" i="11"/>
  <c r="BU164" i="11" s="1"/>
  <c r="BG192" i="6"/>
  <c r="BS117" i="6"/>
  <c r="AE315" i="4"/>
  <c r="BL311" i="4"/>
  <c r="AE310" i="4"/>
  <c r="AN136" i="7"/>
  <c r="AN216" i="7"/>
  <c r="H216" i="7"/>
  <c r="BR88" i="11"/>
  <c r="BS88" i="11"/>
  <c r="BW88" i="11"/>
  <c r="BJ108" i="11"/>
  <c r="BJ183" i="11" s="1"/>
  <c r="V183" i="11"/>
  <c r="BT107" i="10"/>
  <c r="BT182" i="10" s="1"/>
  <c r="BM117" i="10"/>
  <c r="BM192" i="10" s="1"/>
  <c r="AI192" i="10"/>
  <c r="BW123" i="10"/>
  <c r="BS123" i="10"/>
  <c r="BR123" i="10"/>
  <c r="BZ98" i="8"/>
  <c r="BY98" i="8"/>
  <c r="AL134" i="10"/>
  <c r="AL169" i="10"/>
  <c r="BZ90" i="6"/>
  <c r="BY90" i="6"/>
  <c r="BU107" i="11"/>
  <c r="BU182" i="11" s="1"/>
  <c r="BX107" i="11"/>
  <c r="BU123" i="10"/>
  <c r="BX123" i="10"/>
  <c r="BX198" i="10" s="1"/>
  <c r="BL198" i="10"/>
  <c r="I311" i="11"/>
  <c r="Y311" i="11"/>
  <c r="AO311" i="11"/>
  <c r="BZ293" i="7"/>
  <c r="BS167" i="8"/>
  <c r="BS177" i="8"/>
  <c r="BS206" i="8"/>
  <c r="BS65" i="8"/>
  <c r="BS166" i="8"/>
  <c r="BS176" i="8"/>
  <c r="BS186" i="8"/>
  <c r="BS196" i="8"/>
  <c r="BS205" i="8"/>
  <c r="D95" i="8"/>
  <c r="D169" i="8"/>
  <c r="AD373" i="8"/>
  <c r="AD270" i="8"/>
  <c r="AD268" i="8"/>
  <c r="AD266" i="8"/>
  <c r="AD264" i="8"/>
  <c r="AD262" i="8"/>
  <c r="AD259" i="8"/>
  <c r="AD256" i="8"/>
  <c r="AD254" i="8"/>
  <c r="AD251" i="8"/>
  <c r="AD249" i="8"/>
  <c r="AD246" i="8"/>
  <c r="AD243" i="8"/>
  <c r="AD241" i="8"/>
  <c r="AD239" i="8"/>
  <c r="AD273" i="8"/>
  <c r="AD271" i="8"/>
  <c r="AD269" i="8"/>
  <c r="AD267" i="8"/>
  <c r="AD265" i="8"/>
  <c r="AD263" i="8"/>
  <c r="AD260" i="8"/>
  <c r="AD258" i="8"/>
  <c r="AD255" i="8"/>
  <c r="AD253" i="8"/>
  <c r="AD250" i="8"/>
  <c r="AD247" i="8"/>
  <c r="AD245" i="8"/>
  <c r="AD242" i="8"/>
  <c r="AD275" i="8"/>
  <c r="AD272" i="8"/>
  <c r="AD152" i="8"/>
  <c r="AD69" i="8"/>
  <c r="AD66" i="8"/>
  <c r="AD63" i="8"/>
  <c r="AD240" i="8"/>
  <c r="AD236" i="8"/>
  <c r="AD233" i="8"/>
  <c r="AD231" i="8"/>
  <c r="AD229" i="8"/>
  <c r="AD227" i="8"/>
  <c r="AD224" i="8"/>
  <c r="AD222" i="8"/>
  <c r="AD148" i="8"/>
  <c r="AD237" i="8"/>
  <c r="AD235" i="8"/>
  <c r="AD232" i="8"/>
  <c r="AD230" i="8"/>
  <c r="AD228" i="8"/>
  <c r="AD225" i="8"/>
  <c r="AD223" i="8"/>
  <c r="AD221" i="8"/>
  <c r="AO371" i="7"/>
  <c r="AO139" i="7"/>
  <c r="BL28" i="8"/>
  <c r="AL275" i="8"/>
  <c r="AR363" i="7"/>
  <c r="BO315" i="7"/>
  <c r="AO273" i="9"/>
  <c r="AO271" i="9"/>
  <c r="AO269" i="9"/>
  <c r="AO267" i="9"/>
  <c r="AO265" i="9"/>
  <c r="AO263" i="9"/>
  <c r="AO260" i="9"/>
  <c r="AO258" i="9"/>
  <c r="AO255" i="9"/>
  <c r="AO253" i="9"/>
  <c r="AO250" i="9"/>
  <c r="AO247" i="9"/>
  <c r="AO245" i="9"/>
  <c r="AO275" i="9"/>
  <c r="AO272" i="9"/>
  <c r="AO270" i="9"/>
  <c r="AO262" i="9"/>
  <c r="AO251" i="9"/>
  <c r="AO242" i="9"/>
  <c r="AO241" i="9"/>
  <c r="AO239" i="9"/>
  <c r="AO236" i="9"/>
  <c r="AO233" i="9"/>
  <c r="AO231" i="9"/>
  <c r="AO229" i="9"/>
  <c r="AO227" i="9"/>
  <c r="AO224" i="9"/>
  <c r="AO222" i="9"/>
  <c r="AO268" i="9"/>
  <c r="AO259" i="9"/>
  <c r="AO249" i="9"/>
  <c r="AO266" i="9"/>
  <c r="AO256" i="9"/>
  <c r="AO246" i="9"/>
  <c r="AO240" i="9"/>
  <c r="AO237" i="9"/>
  <c r="AO235" i="9"/>
  <c r="AO232" i="9"/>
  <c r="AO230" i="9"/>
  <c r="AO228" i="9"/>
  <c r="AO225" i="9"/>
  <c r="AO223" i="9"/>
  <c r="AO221" i="9"/>
  <c r="AO243" i="9"/>
  <c r="AO148" i="9"/>
  <c r="AO264" i="9"/>
  <c r="AO140" i="9"/>
  <c r="AO373" i="9"/>
  <c r="AO254" i="9"/>
  <c r="G275" i="9"/>
  <c r="G272" i="9"/>
  <c r="G373" i="9"/>
  <c r="G270" i="9"/>
  <c r="G268" i="9"/>
  <c r="G266" i="9"/>
  <c r="G264" i="9"/>
  <c r="G262" i="9"/>
  <c r="G259" i="9"/>
  <c r="G256" i="9"/>
  <c r="G254" i="9"/>
  <c r="G251" i="9"/>
  <c r="G249" i="9"/>
  <c r="G246" i="9"/>
  <c r="G243" i="9"/>
  <c r="G273" i="9"/>
  <c r="G267" i="9"/>
  <c r="G258" i="9"/>
  <c r="G247" i="9"/>
  <c r="G242" i="9"/>
  <c r="G240" i="9"/>
  <c r="G237" i="9"/>
  <c r="G235" i="9"/>
  <c r="G232" i="9"/>
  <c r="G230" i="9"/>
  <c r="G228" i="9"/>
  <c r="G225" i="9"/>
  <c r="G223" i="9"/>
  <c r="G221" i="9"/>
  <c r="G265" i="9"/>
  <c r="G255" i="9"/>
  <c r="G245" i="9"/>
  <c r="G271" i="9"/>
  <c r="G263" i="9"/>
  <c r="G253" i="9"/>
  <c r="G241" i="9"/>
  <c r="G239" i="9"/>
  <c r="G236" i="9"/>
  <c r="G233" i="9"/>
  <c r="G231" i="9"/>
  <c r="G229" i="9"/>
  <c r="G227" i="9"/>
  <c r="G224" i="9"/>
  <c r="G222" i="9"/>
  <c r="G140" i="9"/>
  <c r="G269" i="9"/>
  <c r="G260" i="9"/>
  <c r="G148" i="9"/>
  <c r="G250" i="9"/>
  <c r="T373" i="9"/>
  <c r="T270" i="9"/>
  <c r="T268" i="9"/>
  <c r="T266" i="9"/>
  <c r="T264" i="9"/>
  <c r="T262" i="9"/>
  <c r="T259" i="9"/>
  <c r="T256" i="9"/>
  <c r="T254" i="9"/>
  <c r="T251" i="9"/>
  <c r="T249" i="9"/>
  <c r="T246" i="9"/>
  <c r="T243" i="9"/>
  <c r="T273" i="9"/>
  <c r="T271" i="9"/>
  <c r="T269" i="9"/>
  <c r="T267" i="9"/>
  <c r="T265" i="9"/>
  <c r="T263" i="9"/>
  <c r="T260" i="9"/>
  <c r="T258" i="9"/>
  <c r="T255" i="9"/>
  <c r="T253" i="9"/>
  <c r="T250" i="9"/>
  <c r="T247" i="9"/>
  <c r="T245" i="9"/>
  <c r="T272" i="9"/>
  <c r="T241" i="9"/>
  <c r="T239" i="9"/>
  <c r="T236" i="9"/>
  <c r="T233" i="9"/>
  <c r="T231" i="9"/>
  <c r="T229" i="9"/>
  <c r="T227" i="9"/>
  <c r="T224" i="9"/>
  <c r="T222" i="9"/>
  <c r="T235" i="9"/>
  <c r="T225" i="9"/>
  <c r="T275" i="9"/>
  <c r="T242" i="9"/>
  <c r="T232" i="9"/>
  <c r="T223" i="9"/>
  <c r="T148" i="9"/>
  <c r="T240" i="9"/>
  <c r="T230" i="9"/>
  <c r="T221" i="9"/>
  <c r="T237" i="9"/>
  <c r="T228" i="9"/>
  <c r="T140" i="9"/>
  <c r="BQ79" i="9"/>
  <c r="BQ78" i="9"/>
  <c r="BQ70" i="9"/>
  <c r="BR96" i="10"/>
  <c r="BY116" i="10"/>
  <c r="BZ116" i="10"/>
  <c r="AO28" i="10"/>
  <c r="AO53" i="10"/>
  <c r="AS136" i="10"/>
  <c r="BH213" i="10"/>
  <c r="BI79" i="10"/>
  <c r="BI70" i="10"/>
  <c r="BT74" i="10"/>
  <c r="BZ293" i="9"/>
  <c r="U134" i="10"/>
  <c r="U136" i="10" s="1"/>
  <c r="BY312" i="10"/>
  <c r="BZ312" i="10"/>
  <c r="BY368" i="10"/>
  <c r="BZ368" i="10"/>
  <c r="BV213" i="10"/>
  <c r="BW121" i="10"/>
  <c r="BS121" i="10"/>
  <c r="BR121" i="10"/>
  <c r="BV293" i="10"/>
  <c r="BW346" i="10"/>
  <c r="BS346" i="10"/>
  <c r="BR346" i="10"/>
  <c r="BY16" i="11"/>
  <c r="BZ16" i="11"/>
  <c r="BZ323" i="9"/>
  <c r="BY323" i="9"/>
  <c r="BS90" i="10"/>
  <c r="BZ120" i="10"/>
  <c r="BY120" i="10"/>
  <c r="BZ76" i="10"/>
  <c r="BY76" i="10"/>
  <c r="BY85" i="10"/>
  <c r="BZ85" i="10"/>
  <c r="BJ306" i="10"/>
  <c r="BY331" i="10"/>
  <c r="BZ331" i="10"/>
  <c r="Q53" i="11"/>
  <c r="Q28" i="11"/>
  <c r="BY10" i="11"/>
  <c r="BZ10" i="11"/>
  <c r="BY330" i="11"/>
  <c r="BZ330" i="11"/>
  <c r="T136" i="11"/>
  <c r="T216" i="11"/>
  <c r="AF136" i="11"/>
  <c r="AF216" i="11"/>
  <c r="AK134" i="11"/>
  <c r="BY30" i="11"/>
  <c r="BZ30" i="11"/>
  <c r="BJ202" i="10"/>
  <c r="BJ165" i="10"/>
  <c r="BJ204" i="10"/>
  <c r="BJ159" i="10"/>
  <c r="BJ168" i="10"/>
  <c r="BJ178" i="10"/>
  <c r="BJ189" i="10"/>
  <c r="BJ199" i="10"/>
  <c r="BJ207" i="10"/>
  <c r="BJ68" i="10"/>
  <c r="O216" i="10"/>
  <c r="AE136" i="10"/>
  <c r="BL77" i="10"/>
  <c r="AE216" i="10"/>
  <c r="BY97" i="11"/>
  <c r="BZ97" i="11"/>
  <c r="BZ112" i="11"/>
  <c r="BY112" i="11"/>
  <c r="BG53" i="10"/>
  <c r="BZ348" i="10"/>
  <c r="BY348" i="10"/>
  <c r="BR83" i="11"/>
  <c r="BR100" i="10"/>
  <c r="AU275" i="12"/>
  <c r="AU272" i="12"/>
  <c r="AU270" i="12"/>
  <c r="AU268" i="12"/>
  <c r="AU266" i="12"/>
  <c r="AU264" i="12"/>
  <c r="AU262" i="12"/>
  <c r="AU259" i="12"/>
  <c r="AU256" i="12"/>
  <c r="AU254" i="12"/>
  <c r="AU251" i="12"/>
  <c r="AU249" i="12"/>
  <c r="AU246" i="12"/>
  <c r="AU243" i="12"/>
  <c r="AU241" i="12"/>
  <c r="AU239" i="12"/>
  <c r="AU236" i="12"/>
  <c r="AU233" i="12"/>
  <c r="AU231" i="12"/>
  <c r="AU229" i="12"/>
  <c r="AU227" i="12"/>
  <c r="AU224" i="12"/>
  <c r="AU373" i="12"/>
  <c r="AU273" i="12"/>
  <c r="AU269" i="12"/>
  <c r="AU265" i="12"/>
  <c r="AU260" i="12"/>
  <c r="AU255" i="12"/>
  <c r="AU271" i="12"/>
  <c r="AU258" i="12"/>
  <c r="AU250" i="12"/>
  <c r="AU245" i="12"/>
  <c r="AU240" i="12"/>
  <c r="AU235" i="12"/>
  <c r="AU230" i="12"/>
  <c r="AU225" i="12"/>
  <c r="AU263" i="12"/>
  <c r="AU221" i="12"/>
  <c r="AU237" i="12"/>
  <c r="AU253" i="12"/>
  <c r="AU232" i="12"/>
  <c r="AU222" i="12"/>
  <c r="AU247" i="12"/>
  <c r="AU228" i="12"/>
  <c r="AU148" i="12"/>
  <c r="AU267" i="12"/>
  <c r="AU242" i="12"/>
  <c r="AU223" i="12"/>
  <c r="BS100" i="11"/>
  <c r="BW341" i="11"/>
  <c r="BS341" i="11"/>
  <c r="BR341" i="11"/>
  <c r="BH70" i="11"/>
  <c r="BV134" i="12"/>
  <c r="BT79" i="12"/>
  <c r="BT70" i="12"/>
  <c r="I273" i="12"/>
  <c r="BG273" i="12" s="1"/>
  <c r="I271" i="12"/>
  <c r="BG271" i="12" s="1"/>
  <c r="I269" i="12"/>
  <c r="BG269" i="12" s="1"/>
  <c r="I267" i="12"/>
  <c r="BG267" i="12" s="1"/>
  <c r="I265" i="12"/>
  <c r="BG265" i="12" s="1"/>
  <c r="I263" i="12"/>
  <c r="BG263" i="12" s="1"/>
  <c r="I260" i="12"/>
  <c r="BG260" i="12" s="1"/>
  <c r="I258" i="12"/>
  <c r="BG258" i="12" s="1"/>
  <c r="I255" i="12"/>
  <c r="BG255" i="12" s="1"/>
  <c r="I253" i="12"/>
  <c r="BG253" i="12" s="1"/>
  <c r="I250" i="12"/>
  <c r="BG250" i="12" s="1"/>
  <c r="I247" i="12"/>
  <c r="BG247" i="12" s="1"/>
  <c r="I245" i="12"/>
  <c r="BG245" i="12" s="1"/>
  <c r="I242" i="12"/>
  <c r="BG242" i="12" s="1"/>
  <c r="I240" i="12"/>
  <c r="BG240" i="12" s="1"/>
  <c r="I237" i="12"/>
  <c r="BG237" i="12" s="1"/>
  <c r="I235" i="12"/>
  <c r="BG235" i="12" s="1"/>
  <c r="I232" i="12"/>
  <c r="BG232" i="12" s="1"/>
  <c r="I230" i="12"/>
  <c r="BG230" i="12" s="1"/>
  <c r="I228" i="12"/>
  <c r="BG228" i="12" s="1"/>
  <c r="I225" i="12"/>
  <c r="BG225" i="12" s="1"/>
  <c r="I373" i="12"/>
  <c r="I272" i="12"/>
  <c r="BG272" i="12" s="1"/>
  <c r="I268" i="12"/>
  <c r="BG268" i="12" s="1"/>
  <c r="I264" i="12"/>
  <c r="BG264" i="12" s="1"/>
  <c r="I259" i="12"/>
  <c r="BG259" i="12" s="1"/>
  <c r="I262" i="12"/>
  <c r="BG262" i="12" s="1"/>
  <c r="I224" i="12"/>
  <c r="BG224" i="12" s="1"/>
  <c r="I223" i="12"/>
  <c r="BG223" i="12" s="1"/>
  <c r="BG136" i="12"/>
  <c r="I266" i="12"/>
  <c r="BG266" i="12" s="1"/>
  <c r="I254" i="12"/>
  <c r="BG254" i="12" s="1"/>
  <c r="I249" i="12"/>
  <c r="BG249" i="12" s="1"/>
  <c r="I243" i="12"/>
  <c r="BG243" i="12" s="1"/>
  <c r="I239" i="12"/>
  <c r="BG239" i="12" s="1"/>
  <c r="I233" i="12"/>
  <c r="BG233" i="12" s="1"/>
  <c r="I229" i="12"/>
  <c r="BG229" i="12" s="1"/>
  <c r="I148" i="12"/>
  <c r="BG148" i="12" s="1"/>
  <c r="I270" i="12"/>
  <c r="BG270" i="12" s="1"/>
  <c r="I246" i="12"/>
  <c r="BG246" i="12" s="1"/>
  <c r="I227" i="12"/>
  <c r="BG227" i="12" s="1"/>
  <c r="I222" i="12"/>
  <c r="BG222" i="12" s="1"/>
  <c r="I256" i="12"/>
  <c r="BG256" i="12" s="1"/>
  <c r="I241" i="12"/>
  <c r="BG241" i="12" s="1"/>
  <c r="I275" i="12"/>
  <c r="BG275" i="12" s="1"/>
  <c r="I236" i="12"/>
  <c r="BG236" i="12" s="1"/>
  <c r="I221" i="12"/>
  <c r="BG221" i="12" s="1"/>
  <c r="I251" i="12"/>
  <c r="BG251" i="12" s="1"/>
  <c r="I231" i="12"/>
  <c r="BG231" i="12" s="1"/>
  <c r="V275" i="12"/>
  <c r="V272" i="12"/>
  <c r="V270" i="12"/>
  <c r="V268" i="12"/>
  <c r="V266" i="12"/>
  <c r="V264" i="12"/>
  <c r="V262" i="12"/>
  <c r="V259" i="12"/>
  <c r="V256" i="12"/>
  <c r="V254" i="12"/>
  <c r="V251" i="12"/>
  <c r="V249" i="12"/>
  <c r="V246" i="12"/>
  <c r="V243" i="12"/>
  <c r="V241" i="12"/>
  <c r="V239" i="12"/>
  <c r="V236" i="12"/>
  <c r="V233" i="12"/>
  <c r="V231" i="12"/>
  <c r="V229" i="12"/>
  <c r="V227" i="12"/>
  <c r="V224" i="12"/>
  <c r="V222" i="12"/>
  <c r="V373" i="12"/>
  <c r="V265" i="12"/>
  <c r="V263" i="12"/>
  <c r="V253" i="12"/>
  <c r="V247" i="12"/>
  <c r="V242" i="12"/>
  <c r="V237" i="12"/>
  <c r="V232" i="12"/>
  <c r="V228" i="12"/>
  <c r="V148" i="12"/>
  <c r="V269" i="12"/>
  <c r="V267" i="12"/>
  <c r="V221" i="12"/>
  <c r="BJ136" i="12"/>
  <c r="V273" i="12"/>
  <c r="V271" i="12"/>
  <c r="V255" i="12"/>
  <c r="V250" i="12"/>
  <c r="V245" i="12"/>
  <c r="V240" i="12"/>
  <c r="V235" i="12"/>
  <c r="V230" i="12"/>
  <c r="V225" i="12"/>
  <c r="V223" i="12"/>
  <c r="V258" i="12"/>
  <c r="V260" i="12"/>
  <c r="BZ15" i="12"/>
  <c r="BY15" i="12"/>
  <c r="BY292" i="12"/>
  <c r="BZ292" i="12"/>
  <c r="BQ306" i="12"/>
  <c r="AZ365" i="12"/>
  <c r="BX15" i="4"/>
  <c r="BY41" i="4"/>
  <c r="BZ41" i="4"/>
  <c r="AZ275" i="5"/>
  <c r="BQ275" i="5" s="1"/>
  <c r="AZ272" i="5"/>
  <c r="BQ272" i="5" s="1"/>
  <c r="AZ140" i="5"/>
  <c r="BQ140" i="5" s="1"/>
  <c r="AZ373" i="5"/>
  <c r="AZ270" i="5"/>
  <c r="BQ270" i="5" s="1"/>
  <c r="AZ268" i="5"/>
  <c r="BQ268" i="5" s="1"/>
  <c r="AZ266" i="5"/>
  <c r="BQ266" i="5" s="1"/>
  <c r="AZ264" i="5"/>
  <c r="BQ264" i="5" s="1"/>
  <c r="AZ262" i="5"/>
  <c r="BQ262" i="5" s="1"/>
  <c r="AZ259" i="5"/>
  <c r="BQ259" i="5" s="1"/>
  <c r="AZ256" i="5"/>
  <c r="BQ256" i="5" s="1"/>
  <c r="AZ254" i="5"/>
  <c r="BQ254" i="5" s="1"/>
  <c r="AZ251" i="5"/>
  <c r="BQ251" i="5" s="1"/>
  <c r="AZ249" i="5"/>
  <c r="BQ249" i="5" s="1"/>
  <c r="AZ246" i="5"/>
  <c r="BQ246" i="5" s="1"/>
  <c r="AZ243" i="5"/>
  <c r="BQ243" i="5" s="1"/>
  <c r="AZ241" i="5"/>
  <c r="BQ241" i="5" s="1"/>
  <c r="AZ239" i="5"/>
  <c r="BQ239" i="5" s="1"/>
  <c r="AZ236" i="5"/>
  <c r="BQ236" i="5" s="1"/>
  <c r="AZ269" i="5"/>
  <c r="BQ269" i="5" s="1"/>
  <c r="AZ265" i="5"/>
  <c r="BQ265" i="5" s="1"/>
  <c r="AZ260" i="5"/>
  <c r="BQ260" i="5" s="1"/>
  <c r="AZ255" i="5"/>
  <c r="BQ255" i="5" s="1"/>
  <c r="AZ250" i="5"/>
  <c r="BQ250" i="5" s="1"/>
  <c r="AZ245" i="5"/>
  <c r="BQ245" i="5" s="1"/>
  <c r="AZ240" i="5"/>
  <c r="BQ240" i="5" s="1"/>
  <c r="AZ235" i="5"/>
  <c r="BQ235" i="5" s="1"/>
  <c r="AZ233" i="5"/>
  <c r="BQ233" i="5" s="1"/>
  <c r="AZ232" i="5"/>
  <c r="BQ232" i="5" s="1"/>
  <c r="AZ224" i="5"/>
  <c r="BQ224" i="5" s="1"/>
  <c r="AZ223" i="5"/>
  <c r="BQ223" i="5" s="1"/>
  <c r="AZ227" i="5"/>
  <c r="BQ227" i="5" s="1"/>
  <c r="AZ225" i="5"/>
  <c r="BQ225" i="5" s="1"/>
  <c r="BQ136" i="5"/>
  <c r="AZ271" i="5"/>
  <c r="BQ271" i="5" s="1"/>
  <c r="AZ267" i="5"/>
  <c r="BQ267" i="5" s="1"/>
  <c r="AZ263" i="5"/>
  <c r="BQ263" i="5" s="1"/>
  <c r="AZ258" i="5"/>
  <c r="BQ258" i="5" s="1"/>
  <c r="AZ253" i="5"/>
  <c r="BQ253" i="5" s="1"/>
  <c r="AZ247" i="5"/>
  <c r="BQ247" i="5" s="1"/>
  <c r="AZ242" i="5"/>
  <c r="BQ242" i="5" s="1"/>
  <c r="AZ237" i="5"/>
  <c r="BQ237" i="5" s="1"/>
  <c r="AZ229" i="5"/>
  <c r="BQ229" i="5" s="1"/>
  <c r="AZ228" i="5"/>
  <c r="BQ228" i="5" s="1"/>
  <c r="AZ273" i="5"/>
  <c r="BQ273" i="5" s="1"/>
  <c r="AZ231" i="5"/>
  <c r="BQ231" i="5" s="1"/>
  <c r="AZ230" i="5"/>
  <c r="BQ230" i="5" s="1"/>
  <c r="AZ222" i="5"/>
  <c r="BQ222" i="5" s="1"/>
  <c r="AZ221" i="5"/>
  <c r="BQ221" i="5" s="1"/>
  <c r="AZ148" i="5"/>
  <c r="BQ148" i="5" s="1"/>
  <c r="T53" i="4"/>
  <c r="T28" i="4"/>
  <c r="D28" i="4" s="1"/>
  <c r="T59" i="4"/>
  <c r="BV346" i="4"/>
  <c r="L80" i="8"/>
  <c r="F216" i="4"/>
  <c r="BZ125" i="4"/>
  <c r="BY125" i="4"/>
  <c r="BZ215" i="5"/>
  <c r="BY215" i="5"/>
  <c r="AH273" i="6"/>
  <c r="AH148" i="6"/>
  <c r="AH271" i="6"/>
  <c r="AH269" i="6"/>
  <c r="AH267" i="6"/>
  <c r="AH265" i="6"/>
  <c r="AH263" i="6"/>
  <c r="AH260" i="6"/>
  <c r="AH258" i="6"/>
  <c r="AH255" i="6"/>
  <c r="AH253" i="6"/>
  <c r="AH250" i="6"/>
  <c r="AH247" i="6"/>
  <c r="AH245" i="6"/>
  <c r="AH242" i="6"/>
  <c r="AH240" i="6"/>
  <c r="AH237" i="6"/>
  <c r="AH235" i="6"/>
  <c r="AH232" i="6"/>
  <c r="AH230" i="6"/>
  <c r="AH228" i="6"/>
  <c r="AH225" i="6"/>
  <c r="AH223" i="6"/>
  <c r="AH221" i="6"/>
  <c r="AH373" i="6"/>
  <c r="AH270" i="6"/>
  <c r="AH266" i="6"/>
  <c r="AH262" i="6"/>
  <c r="AH256" i="6"/>
  <c r="AH251" i="6"/>
  <c r="AH246" i="6"/>
  <c r="AH241" i="6"/>
  <c r="AH236" i="6"/>
  <c r="AH231" i="6"/>
  <c r="AH227" i="6"/>
  <c r="AH222" i="6"/>
  <c r="AH140" i="6"/>
  <c r="AH66" i="6"/>
  <c r="AH272" i="6"/>
  <c r="AH152" i="6"/>
  <c r="AH63" i="6"/>
  <c r="AH268" i="6"/>
  <c r="AH264" i="6"/>
  <c r="AH259" i="6"/>
  <c r="AH254" i="6"/>
  <c r="AH249" i="6"/>
  <c r="AH243" i="6"/>
  <c r="AH239" i="6"/>
  <c r="AH233" i="6"/>
  <c r="AH229" i="6"/>
  <c r="AH224" i="6"/>
  <c r="AH275" i="6"/>
  <c r="AH69" i="6"/>
  <c r="AC216" i="6"/>
  <c r="AC136" i="6"/>
  <c r="BY83" i="6"/>
  <c r="BZ83" i="6"/>
  <c r="BW215" i="6"/>
  <c r="BS215" i="6"/>
  <c r="BR215" i="6"/>
  <c r="AN311" i="11"/>
  <c r="BL148" i="5"/>
  <c r="BL243" i="5"/>
  <c r="BL264" i="5"/>
  <c r="BL273" i="5"/>
  <c r="BL236" i="5"/>
  <c r="BL256" i="5"/>
  <c r="BL224" i="5"/>
  <c r="BL221" i="5"/>
  <c r="BL230" i="5"/>
  <c r="BL240" i="5"/>
  <c r="BL250" i="5"/>
  <c r="BL260" i="5"/>
  <c r="BL269" i="5"/>
  <c r="AT310" i="4"/>
  <c r="AT315" i="4"/>
  <c r="AT363" i="4" s="1"/>
  <c r="AT365" i="4" s="1"/>
  <c r="G315" i="4"/>
  <c r="G363" i="4" s="1"/>
  <c r="G365" i="4" s="1"/>
  <c r="G310" i="4"/>
  <c r="BR195" i="7"/>
  <c r="BO222" i="8"/>
  <c r="BO231" i="8"/>
  <c r="BO228" i="8"/>
  <c r="BO148" i="8"/>
  <c r="BO243" i="8"/>
  <c r="BO254" i="8"/>
  <c r="BO264" i="8"/>
  <c r="BO240" i="8"/>
  <c r="BO250" i="8"/>
  <c r="BO260" i="8"/>
  <c r="BO269" i="8"/>
  <c r="BZ335" i="4"/>
  <c r="BY335" i="4"/>
  <c r="AL169" i="11"/>
  <c r="AL134" i="11"/>
  <c r="AL136" i="11" s="1"/>
  <c r="AS315" i="4"/>
  <c r="AS363" i="4" s="1"/>
  <c r="AS365" i="4" s="1"/>
  <c r="AS310" i="4"/>
  <c r="J310" i="4"/>
  <c r="J315" i="4"/>
  <c r="J363" i="4" s="1"/>
  <c r="J365" i="4" s="1"/>
  <c r="BW77" i="8"/>
  <c r="BS77" i="8"/>
  <c r="BR77" i="8"/>
  <c r="BM315" i="7"/>
  <c r="AI363" i="7"/>
  <c r="BU27" i="9"/>
  <c r="BX27" i="9"/>
  <c r="BG77" i="10"/>
  <c r="I216" i="10"/>
  <c r="BV74" i="10"/>
  <c r="BO79" i="10"/>
  <c r="BO70" i="10"/>
  <c r="BZ330" i="10"/>
  <c r="BY330" i="10"/>
  <c r="BN165" i="10"/>
  <c r="BN204" i="10"/>
  <c r="BN187" i="10"/>
  <c r="BN59" i="10"/>
  <c r="BN194" i="10"/>
  <c r="BN203" i="10"/>
  <c r="AY136" i="10"/>
  <c r="BX91" i="11"/>
  <c r="BH159" i="10"/>
  <c r="BH196" i="10"/>
  <c r="BH65" i="10"/>
  <c r="BH158" i="10"/>
  <c r="BH167" i="10"/>
  <c r="BH177" i="10"/>
  <c r="BH206" i="10"/>
  <c r="BH61" i="10"/>
  <c r="BZ145" i="11"/>
  <c r="BY145" i="11"/>
  <c r="AI59" i="11"/>
  <c r="AW273" i="11"/>
  <c r="AW271" i="11"/>
  <c r="AW269" i="11"/>
  <c r="AW267" i="11"/>
  <c r="AW265" i="11"/>
  <c r="AW263" i="11"/>
  <c r="AW260" i="11"/>
  <c r="AW258" i="11"/>
  <c r="AW255" i="11"/>
  <c r="AW253" i="11"/>
  <c r="AW250" i="11"/>
  <c r="AW247" i="11"/>
  <c r="AW245" i="11"/>
  <c r="AW242" i="11"/>
  <c r="AW240" i="11"/>
  <c r="AW237" i="11"/>
  <c r="AW235" i="11"/>
  <c r="AW232" i="11"/>
  <c r="AW230" i="11"/>
  <c r="AW228" i="11"/>
  <c r="AW225" i="11"/>
  <c r="AW223" i="11"/>
  <c r="AW221" i="11"/>
  <c r="AW275" i="11"/>
  <c r="AW272" i="11"/>
  <c r="AW373" i="11"/>
  <c r="AW264" i="11"/>
  <c r="AW254" i="11"/>
  <c r="AW243" i="11"/>
  <c r="AW233" i="11"/>
  <c r="AW224" i="11"/>
  <c r="AW148" i="11"/>
  <c r="AW270" i="11"/>
  <c r="AW262" i="11"/>
  <c r="AW251" i="11"/>
  <c r="AW241" i="11"/>
  <c r="AW231" i="11"/>
  <c r="AW222" i="11"/>
  <c r="AW268" i="11"/>
  <c r="AW259" i="11"/>
  <c r="AW249" i="11"/>
  <c r="AW239" i="11"/>
  <c r="AW229" i="11"/>
  <c r="AW236" i="11"/>
  <c r="AW266" i="11"/>
  <c r="AW227" i="11"/>
  <c r="AW256" i="11"/>
  <c r="AW246" i="11"/>
  <c r="M273" i="12"/>
  <c r="M271" i="12"/>
  <c r="M269" i="12"/>
  <c r="M267" i="12"/>
  <c r="M265" i="12"/>
  <c r="M263" i="12"/>
  <c r="M260" i="12"/>
  <c r="M258" i="12"/>
  <c r="M255" i="12"/>
  <c r="M253" i="12"/>
  <c r="M250" i="12"/>
  <c r="M247" i="12"/>
  <c r="M245" i="12"/>
  <c r="M242" i="12"/>
  <c r="M240" i="12"/>
  <c r="M237" i="12"/>
  <c r="M235" i="12"/>
  <c r="M232" i="12"/>
  <c r="M230" i="12"/>
  <c r="M228" i="12"/>
  <c r="M225" i="12"/>
  <c r="M373" i="12"/>
  <c r="M275" i="12"/>
  <c r="M270" i="12"/>
  <c r="M266" i="12"/>
  <c r="M262" i="12"/>
  <c r="M256" i="12"/>
  <c r="M268" i="12"/>
  <c r="M222" i="12"/>
  <c r="M221" i="12"/>
  <c r="M272" i="12"/>
  <c r="M251" i="12"/>
  <c r="M246" i="12"/>
  <c r="M241" i="12"/>
  <c r="M236" i="12"/>
  <c r="M231" i="12"/>
  <c r="M227" i="12"/>
  <c r="M224" i="12"/>
  <c r="M223" i="12"/>
  <c r="M148" i="12"/>
  <c r="M259" i="12"/>
  <c r="M254" i="12"/>
  <c r="M233" i="12"/>
  <c r="BH136" i="12"/>
  <c r="M249" i="12"/>
  <c r="M229" i="12"/>
  <c r="M243" i="12"/>
  <c r="M239" i="12"/>
  <c r="M264" i="12"/>
  <c r="BR362" i="4"/>
  <c r="BN195" i="7"/>
  <c r="BN189" i="7"/>
  <c r="BN192" i="7"/>
  <c r="R311" i="11"/>
  <c r="BN134" i="8"/>
  <c r="BZ298" i="10"/>
  <c r="BY298" i="10"/>
  <c r="BX112" i="10"/>
  <c r="BX187" i="10" s="1"/>
  <c r="BX215" i="11"/>
  <c r="BK190" i="4"/>
  <c r="BM198" i="7"/>
  <c r="BZ27" i="6"/>
  <c r="BY27" i="6"/>
  <c r="BK196" i="4"/>
  <c r="AF134" i="10"/>
  <c r="BJ179" i="7"/>
  <c r="BN164" i="7"/>
  <c r="AP311" i="10"/>
  <c r="BH104" i="11"/>
  <c r="BH179" i="11" s="1"/>
  <c r="BK169" i="4"/>
  <c r="BK177" i="4"/>
  <c r="BK181" i="7"/>
  <c r="BK163" i="4"/>
  <c r="BT177" i="8"/>
  <c r="BQ272" i="12"/>
  <c r="BQ231" i="12"/>
  <c r="BQ251" i="12"/>
  <c r="BQ266" i="12"/>
  <c r="BQ233" i="12"/>
  <c r="BQ254" i="12"/>
  <c r="BQ223" i="12"/>
  <c r="BQ232" i="12"/>
  <c r="BQ242" i="12"/>
  <c r="BQ253" i="12"/>
  <c r="BQ263" i="12"/>
  <c r="BQ271" i="12"/>
  <c r="BS134" i="12"/>
  <c r="BX77" i="13"/>
  <c r="BX66" i="13"/>
  <c r="BX90" i="13"/>
  <c r="BX7" i="13"/>
  <c r="BX15" i="13"/>
  <c r="BY16" i="13"/>
  <c r="BX18" i="13"/>
  <c r="BS23" i="13"/>
  <c r="BX23" i="13"/>
  <c r="BS26" i="13"/>
  <c r="BX26" i="13"/>
  <c r="BX40" i="13"/>
  <c r="BS45" i="13"/>
  <c r="BX45" i="13"/>
  <c r="BX30" i="13"/>
  <c r="BX49" i="13"/>
  <c r="BU117" i="13"/>
  <c r="BW110" i="13"/>
  <c r="BT9" i="13"/>
  <c r="BY144" i="13"/>
  <c r="BW67" i="13"/>
  <c r="BW75" i="13"/>
  <c r="BT109" i="13"/>
  <c r="BY86" i="13"/>
  <c r="BT148" i="13"/>
  <c r="BV15" i="13"/>
  <c r="BY15" i="13" s="1"/>
  <c r="BY46" i="13"/>
  <c r="BW50" i="13"/>
  <c r="BY50" i="13" s="1"/>
  <c r="BY73" i="13"/>
  <c r="BW7" i="13"/>
  <c r="BW66" i="13"/>
  <c r="BY67" i="13"/>
  <c r="BS74" i="13"/>
  <c r="BX74" i="13"/>
  <c r="BW91" i="13"/>
  <c r="BI52" i="13"/>
  <c r="BV11" i="13"/>
  <c r="BY11" i="13" s="1"/>
  <c r="BU12" i="13"/>
  <c r="BV30" i="13"/>
  <c r="BY30" i="13" s="1"/>
  <c r="BW31" i="13"/>
  <c r="BT43" i="13"/>
  <c r="BV44" i="13"/>
  <c r="BY44" i="13" s="1"/>
  <c r="BW48" i="13"/>
  <c r="BY61" i="13"/>
  <c r="BX85" i="13"/>
  <c r="BU78" i="13"/>
  <c r="BX70" i="13"/>
  <c r="BV17" i="13"/>
  <c r="BU28" i="13"/>
  <c r="BX28" i="13" s="1"/>
  <c r="BT37" i="13"/>
  <c r="BV40" i="13"/>
  <c r="BW27" i="4"/>
  <c r="BW53" i="4" s="1"/>
  <c r="BS27" i="4"/>
  <c r="S271" i="4"/>
  <c r="S269" i="4"/>
  <c r="S267" i="4"/>
  <c r="S265" i="4"/>
  <c r="S263" i="4"/>
  <c r="S260" i="4"/>
  <c r="S258" i="4"/>
  <c r="S255" i="4"/>
  <c r="S253" i="4"/>
  <c r="S250" i="4"/>
  <c r="S247" i="4"/>
  <c r="S245" i="4"/>
  <c r="S242" i="4"/>
  <c r="S240" i="4"/>
  <c r="S237" i="4"/>
  <c r="S235" i="4"/>
  <c r="S232" i="4"/>
  <c r="S230" i="4"/>
  <c r="S228" i="4"/>
  <c r="S223" i="4"/>
  <c r="S221" i="4"/>
  <c r="S268" i="4"/>
  <c r="S259" i="4"/>
  <c r="S249" i="4"/>
  <c r="S239" i="4"/>
  <c r="S229" i="4"/>
  <c r="S272" i="4"/>
  <c r="S270" i="4"/>
  <c r="S262" i="4"/>
  <c r="S251" i="4"/>
  <c r="S241" i="4"/>
  <c r="S231" i="4"/>
  <c r="S222" i="4"/>
  <c r="S69" i="4"/>
  <c r="S66" i="4"/>
  <c r="S63" i="4"/>
  <c r="S264" i="4"/>
  <c r="S254" i="4"/>
  <c r="S243" i="4"/>
  <c r="S233" i="4"/>
  <c r="S224" i="4"/>
  <c r="S148" i="4"/>
  <c r="S246" i="4"/>
  <c r="S227" i="4"/>
  <c r="S256" i="4"/>
  <c r="S266" i="4"/>
  <c r="S236" i="4"/>
  <c r="S152" i="4"/>
  <c r="BZ145" i="4"/>
  <c r="BY145" i="4"/>
  <c r="AN275" i="5"/>
  <c r="AN272" i="5"/>
  <c r="AN140" i="5"/>
  <c r="AN373" i="5"/>
  <c r="AN270" i="5"/>
  <c r="AN268" i="5"/>
  <c r="AN266" i="5"/>
  <c r="AN264" i="5"/>
  <c r="AN262" i="5"/>
  <c r="AN259" i="5"/>
  <c r="AN256" i="5"/>
  <c r="AN254" i="5"/>
  <c r="AN251" i="5"/>
  <c r="AN249" i="5"/>
  <c r="AN246" i="5"/>
  <c r="AN243" i="5"/>
  <c r="AN241" i="5"/>
  <c r="AN239" i="5"/>
  <c r="AN236" i="5"/>
  <c r="AN271" i="5"/>
  <c r="AN267" i="5"/>
  <c r="AN263" i="5"/>
  <c r="AN258" i="5"/>
  <c r="AN253" i="5"/>
  <c r="AN247" i="5"/>
  <c r="AN242" i="5"/>
  <c r="AN237" i="5"/>
  <c r="AN231" i="5"/>
  <c r="AN230" i="5"/>
  <c r="AN222" i="5"/>
  <c r="AN221" i="5"/>
  <c r="AN148" i="5"/>
  <c r="AN273" i="5"/>
  <c r="AN233" i="5"/>
  <c r="AN232" i="5"/>
  <c r="AN224" i="5"/>
  <c r="AN223" i="5"/>
  <c r="AN269" i="5"/>
  <c r="AN265" i="5"/>
  <c r="AN260" i="5"/>
  <c r="AN255" i="5"/>
  <c r="AN250" i="5"/>
  <c r="AN245" i="5"/>
  <c r="AN240" i="5"/>
  <c r="AN235" i="5"/>
  <c r="AN227" i="5"/>
  <c r="AN225" i="5"/>
  <c r="AN229" i="5"/>
  <c r="AN228" i="5"/>
  <c r="AR28" i="4"/>
  <c r="BO28" i="4" s="1"/>
  <c r="BV28" i="4" s="1"/>
  <c r="BO27" i="4"/>
  <c r="BV27" i="4" s="1"/>
  <c r="BW27" i="5"/>
  <c r="AE271" i="4"/>
  <c r="AE269" i="4"/>
  <c r="AE267" i="4"/>
  <c r="AE265" i="4"/>
  <c r="AE263" i="4"/>
  <c r="AE260" i="4"/>
  <c r="AE258" i="4"/>
  <c r="AE255" i="4"/>
  <c r="AE253" i="4"/>
  <c r="AE250" i="4"/>
  <c r="AE247" i="4"/>
  <c r="AE245" i="4"/>
  <c r="AE242" i="4"/>
  <c r="AE240" i="4"/>
  <c r="AE237" i="4"/>
  <c r="AE235" i="4"/>
  <c r="AE232" i="4"/>
  <c r="AE230" i="4"/>
  <c r="AE228" i="4"/>
  <c r="AE225" i="4"/>
  <c r="AE223" i="4"/>
  <c r="AE221" i="4"/>
  <c r="AE272" i="4"/>
  <c r="AE270" i="4"/>
  <c r="AE262" i="4"/>
  <c r="AE251" i="4"/>
  <c r="AE241" i="4"/>
  <c r="AE231" i="4"/>
  <c r="AE222" i="4"/>
  <c r="AE264" i="4"/>
  <c r="AE254" i="4"/>
  <c r="AE243" i="4"/>
  <c r="AE233" i="4"/>
  <c r="AE224" i="4"/>
  <c r="AE148" i="4"/>
  <c r="AE69" i="4"/>
  <c r="AE66" i="4"/>
  <c r="AE63" i="4"/>
  <c r="AE266" i="4"/>
  <c r="AE256" i="4"/>
  <c r="AE246" i="4"/>
  <c r="AE236" i="4"/>
  <c r="AE227" i="4"/>
  <c r="AE268" i="4"/>
  <c r="AE229" i="4"/>
  <c r="AE239" i="4"/>
  <c r="BL136" i="4"/>
  <c r="AE249" i="4"/>
  <c r="AE259" i="4"/>
  <c r="AE152" i="4"/>
  <c r="BY75" i="4"/>
  <c r="BZ75" i="4"/>
  <c r="BZ127" i="4"/>
  <c r="BY127" i="4"/>
  <c r="BZ286" i="4"/>
  <c r="BY286" i="4"/>
  <c r="AR275" i="5"/>
  <c r="BO275" i="5" s="1"/>
  <c r="AR272" i="5"/>
  <c r="BO272" i="5" s="1"/>
  <c r="AR140" i="5"/>
  <c r="BO140" i="5" s="1"/>
  <c r="BO136" i="5"/>
  <c r="AR373" i="5"/>
  <c r="AR270" i="5"/>
  <c r="BO270" i="5" s="1"/>
  <c r="AR268" i="5"/>
  <c r="BO268" i="5" s="1"/>
  <c r="AR266" i="5"/>
  <c r="BO266" i="5" s="1"/>
  <c r="AR264" i="5"/>
  <c r="BO264" i="5" s="1"/>
  <c r="AR262" i="5"/>
  <c r="BO262" i="5" s="1"/>
  <c r="AR259" i="5"/>
  <c r="BO259" i="5" s="1"/>
  <c r="AR256" i="5"/>
  <c r="BO256" i="5" s="1"/>
  <c r="AR254" i="5"/>
  <c r="BO254" i="5" s="1"/>
  <c r="AR251" i="5"/>
  <c r="BO251" i="5" s="1"/>
  <c r="AR249" i="5"/>
  <c r="BO249" i="5" s="1"/>
  <c r="AR246" i="5"/>
  <c r="BO246" i="5" s="1"/>
  <c r="AR243" i="5"/>
  <c r="BO243" i="5" s="1"/>
  <c r="AR241" i="5"/>
  <c r="BO241" i="5" s="1"/>
  <c r="AR239" i="5"/>
  <c r="BO239" i="5" s="1"/>
  <c r="AR236" i="5"/>
  <c r="BO236" i="5" s="1"/>
  <c r="AR269" i="5"/>
  <c r="BO269" i="5" s="1"/>
  <c r="AR265" i="5"/>
  <c r="BO265" i="5" s="1"/>
  <c r="AR260" i="5"/>
  <c r="BO260" i="5" s="1"/>
  <c r="AR255" i="5"/>
  <c r="BO255" i="5" s="1"/>
  <c r="AR250" i="5"/>
  <c r="BO250" i="5" s="1"/>
  <c r="AR245" i="5"/>
  <c r="BO245" i="5" s="1"/>
  <c r="AR240" i="5"/>
  <c r="BO240" i="5" s="1"/>
  <c r="AR235" i="5"/>
  <c r="BO235" i="5" s="1"/>
  <c r="AR229" i="5"/>
  <c r="BO229" i="5" s="1"/>
  <c r="AR228" i="5"/>
  <c r="BO228" i="5" s="1"/>
  <c r="AR231" i="5"/>
  <c r="BO231" i="5" s="1"/>
  <c r="AR230" i="5"/>
  <c r="BO230" i="5" s="1"/>
  <c r="AR222" i="5"/>
  <c r="BO222" i="5" s="1"/>
  <c r="AR221" i="5"/>
  <c r="BO221" i="5" s="1"/>
  <c r="AR148" i="5"/>
  <c r="BO148" i="5" s="1"/>
  <c r="AR271" i="5"/>
  <c r="BO271" i="5" s="1"/>
  <c r="AR267" i="5"/>
  <c r="BO267" i="5" s="1"/>
  <c r="AR263" i="5"/>
  <c r="BO263" i="5" s="1"/>
  <c r="AR258" i="5"/>
  <c r="BO258" i="5" s="1"/>
  <c r="AR253" i="5"/>
  <c r="BO253" i="5" s="1"/>
  <c r="AR247" i="5"/>
  <c r="BO247" i="5" s="1"/>
  <c r="AR242" i="5"/>
  <c r="BO242" i="5" s="1"/>
  <c r="AR237" i="5"/>
  <c r="BO237" i="5" s="1"/>
  <c r="AR233" i="5"/>
  <c r="BO233" i="5" s="1"/>
  <c r="AR232" i="5"/>
  <c r="BO232" i="5" s="1"/>
  <c r="AR224" i="5"/>
  <c r="BO224" i="5" s="1"/>
  <c r="AR223" i="5"/>
  <c r="BO223" i="5" s="1"/>
  <c r="AR273" i="5"/>
  <c r="BO273" i="5" s="1"/>
  <c r="AR227" i="5"/>
  <c r="BO227" i="5" s="1"/>
  <c r="AR225" i="5"/>
  <c r="BO225" i="5" s="1"/>
  <c r="N86" i="8"/>
  <c r="N157" i="8"/>
  <c r="G157" i="8"/>
  <c r="G86" i="8"/>
  <c r="AY271" i="4"/>
  <c r="AY269" i="4"/>
  <c r="AY267" i="4"/>
  <c r="AY265" i="4"/>
  <c r="AY263" i="4"/>
  <c r="AY260" i="4"/>
  <c r="AY258" i="4"/>
  <c r="AY255" i="4"/>
  <c r="AY253" i="4"/>
  <c r="AY250" i="4"/>
  <c r="AY247" i="4"/>
  <c r="AY245" i="4"/>
  <c r="AY242" i="4"/>
  <c r="AY240" i="4"/>
  <c r="AY237" i="4"/>
  <c r="AY235" i="4"/>
  <c r="AY232" i="4"/>
  <c r="AY230" i="4"/>
  <c r="AY228" i="4"/>
  <c r="AY225" i="4"/>
  <c r="AY223" i="4"/>
  <c r="AY221" i="4"/>
  <c r="AY268" i="4"/>
  <c r="AY259" i="4"/>
  <c r="AY249" i="4"/>
  <c r="AY239" i="4"/>
  <c r="AY229" i="4"/>
  <c r="AY272" i="4"/>
  <c r="AY270" i="4"/>
  <c r="AY262" i="4"/>
  <c r="AY251" i="4"/>
  <c r="AY241" i="4"/>
  <c r="AY231" i="4"/>
  <c r="AY222" i="4"/>
  <c r="AY275" i="4"/>
  <c r="AY273" i="4"/>
  <c r="AY264" i="4"/>
  <c r="AY254" i="4"/>
  <c r="AY243" i="4"/>
  <c r="AY233" i="4"/>
  <c r="AY224" i="4"/>
  <c r="AY148" i="4"/>
  <c r="AY266" i="4"/>
  <c r="AY227" i="4"/>
  <c r="AY236" i="4"/>
  <c r="AY373" i="4"/>
  <c r="AY256" i="4"/>
  <c r="AY246" i="4"/>
  <c r="BZ294" i="4"/>
  <c r="BY294" i="4"/>
  <c r="BS293" i="4"/>
  <c r="M373" i="5"/>
  <c r="M270" i="5"/>
  <c r="BH270" i="5" s="1"/>
  <c r="M268" i="5"/>
  <c r="BH268" i="5" s="1"/>
  <c r="M266" i="5"/>
  <c r="BH266" i="5" s="1"/>
  <c r="M264" i="5"/>
  <c r="BH264" i="5" s="1"/>
  <c r="M262" i="5"/>
  <c r="BH262" i="5" s="1"/>
  <c r="M259" i="5"/>
  <c r="BH259" i="5" s="1"/>
  <c r="M256" i="5"/>
  <c r="BH256" i="5" s="1"/>
  <c r="M254" i="5"/>
  <c r="BH254" i="5" s="1"/>
  <c r="M251" i="5"/>
  <c r="BH251" i="5" s="1"/>
  <c r="M249" i="5"/>
  <c r="BH249" i="5" s="1"/>
  <c r="M246" i="5"/>
  <c r="BH246" i="5" s="1"/>
  <c r="M243" i="5"/>
  <c r="BH243" i="5" s="1"/>
  <c r="M241" i="5"/>
  <c r="BH241" i="5" s="1"/>
  <c r="M239" i="5"/>
  <c r="BH239" i="5" s="1"/>
  <c r="M236" i="5"/>
  <c r="BH236" i="5" s="1"/>
  <c r="M233" i="5"/>
  <c r="BH233" i="5" s="1"/>
  <c r="M231" i="5"/>
  <c r="BH231" i="5" s="1"/>
  <c r="M229" i="5"/>
  <c r="BH229" i="5" s="1"/>
  <c r="M227" i="5"/>
  <c r="BH227" i="5" s="1"/>
  <c r="M224" i="5"/>
  <c r="BH224" i="5" s="1"/>
  <c r="M222" i="5"/>
  <c r="BH222" i="5" s="1"/>
  <c r="M273" i="5"/>
  <c r="BH273" i="5" s="1"/>
  <c r="M272" i="5"/>
  <c r="BH272" i="5" s="1"/>
  <c r="M230" i="5"/>
  <c r="BH230" i="5" s="1"/>
  <c r="M221" i="5"/>
  <c r="BH221" i="5" s="1"/>
  <c r="M148" i="5"/>
  <c r="BH148" i="5" s="1"/>
  <c r="BH136" i="5"/>
  <c r="M271" i="5"/>
  <c r="BH271" i="5" s="1"/>
  <c r="M267" i="5"/>
  <c r="BH267" i="5" s="1"/>
  <c r="M263" i="5"/>
  <c r="BH263" i="5" s="1"/>
  <c r="M258" i="5"/>
  <c r="BH258" i="5" s="1"/>
  <c r="M253" i="5"/>
  <c r="BH253" i="5" s="1"/>
  <c r="M247" i="5"/>
  <c r="BH247" i="5" s="1"/>
  <c r="M242" i="5"/>
  <c r="BH242" i="5" s="1"/>
  <c r="M237" i="5"/>
  <c r="BH237" i="5" s="1"/>
  <c r="M232" i="5"/>
  <c r="BH232" i="5" s="1"/>
  <c r="M223" i="5"/>
  <c r="BH223" i="5" s="1"/>
  <c r="M275" i="5"/>
  <c r="BH275" i="5" s="1"/>
  <c r="M225" i="5"/>
  <c r="BH225" i="5" s="1"/>
  <c r="M269" i="5"/>
  <c r="BH269" i="5" s="1"/>
  <c r="M265" i="5"/>
  <c r="BH265" i="5" s="1"/>
  <c r="M260" i="5"/>
  <c r="BH260" i="5" s="1"/>
  <c r="M255" i="5"/>
  <c r="BH255" i="5" s="1"/>
  <c r="M250" i="5"/>
  <c r="BH250" i="5" s="1"/>
  <c r="M245" i="5"/>
  <c r="BH245" i="5" s="1"/>
  <c r="M240" i="5"/>
  <c r="BH240" i="5" s="1"/>
  <c r="M235" i="5"/>
  <c r="BH235" i="5" s="1"/>
  <c r="M228" i="5"/>
  <c r="BH228" i="5" s="1"/>
  <c r="M140" i="5"/>
  <c r="BH140" i="5" s="1"/>
  <c r="Z273" i="6"/>
  <c r="Z148" i="6"/>
  <c r="BK136" i="6"/>
  <c r="Z271" i="6"/>
  <c r="Z269" i="6"/>
  <c r="Z267" i="6"/>
  <c r="Z265" i="6"/>
  <c r="Z263" i="6"/>
  <c r="Z260" i="6"/>
  <c r="Z258" i="6"/>
  <c r="Z255" i="6"/>
  <c r="Z253" i="6"/>
  <c r="Z250" i="6"/>
  <c r="Z247" i="6"/>
  <c r="Z245" i="6"/>
  <c r="Z242" i="6"/>
  <c r="Z240" i="6"/>
  <c r="Z237" i="6"/>
  <c r="Z235" i="6"/>
  <c r="Z232" i="6"/>
  <c r="Z230" i="6"/>
  <c r="Z228" i="6"/>
  <c r="Z225" i="6"/>
  <c r="Z223" i="6"/>
  <c r="Z221" i="6"/>
  <c r="Z373" i="6"/>
  <c r="Z270" i="6"/>
  <c r="Z266" i="6"/>
  <c r="Z262" i="6"/>
  <c r="Z256" i="6"/>
  <c r="Z251" i="6"/>
  <c r="Z246" i="6"/>
  <c r="Z241" i="6"/>
  <c r="Z236" i="6"/>
  <c r="Z231" i="6"/>
  <c r="Z227" i="6"/>
  <c r="Z222" i="6"/>
  <c r="Z66" i="6"/>
  <c r="Z272" i="6"/>
  <c r="Z152" i="6"/>
  <c r="Z63" i="6"/>
  <c r="Z268" i="6"/>
  <c r="Z264" i="6"/>
  <c r="Z259" i="6"/>
  <c r="Z254" i="6"/>
  <c r="Z249" i="6"/>
  <c r="Z243" i="6"/>
  <c r="Z239" i="6"/>
  <c r="Z233" i="6"/>
  <c r="Z229" i="6"/>
  <c r="Z224" i="6"/>
  <c r="Z275" i="6"/>
  <c r="Z69" i="6"/>
  <c r="BZ333" i="6"/>
  <c r="BY333" i="6"/>
  <c r="BJ196" i="7"/>
  <c r="BX215" i="4"/>
  <c r="BU215" i="4"/>
  <c r="BY297" i="4"/>
  <c r="BZ297" i="4"/>
  <c r="BZ345" i="4"/>
  <c r="BY345" i="4"/>
  <c r="BY152" i="5"/>
  <c r="BY69" i="5"/>
  <c r="BY66" i="5"/>
  <c r="BY63" i="5"/>
  <c r="BY61" i="5"/>
  <c r="BY59" i="5"/>
  <c r="BY53" i="5"/>
  <c r="BY206" i="5"/>
  <c r="BY205" i="5"/>
  <c r="BY198" i="5"/>
  <c r="BY196" i="5"/>
  <c r="BY187" i="5"/>
  <c r="BY186" i="5"/>
  <c r="BY177" i="5"/>
  <c r="BY176" i="5"/>
  <c r="BY167" i="5"/>
  <c r="BY166" i="5"/>
  <c r="BY158" i="5"/>
  <c r="BY157" i="5"/>
  <c r="BY204" i="5"/>
  <c r="BY203" i="5"/>
  <c r="BY195" i="5"/>
  <c r="BY194" i="5"/>
  <c r="BY185" i="5"/>
  <c r="BY183" i="5"/>
  <c r="BY175" i="5"/>
  <c r="BY173" i="5"/>
  <c r="BY165" i="5"/>
  <c r="BY164" i="5"/>
  <c r="BY153" i="5"/>
  <c r="BY60" i="5"/>
  <c r="BY202" i="5"/>
  <c r="BY201" i="5"/>
  <c r="BY192" i="5"/>
  <c r="BY191" i="5"/>
  <c r="BY182" i="5"/>
  <c r="BY181" i="5"/>
  <c r="BY172" i="5"/>
  <c r="BY171" i="5"/>
  <c r="BY163" i="5"/>
  <c r="BY161" i="5"/>
  <c r="BY68" i="5"/>
  <c r="BY208" i="5"/>
  <c r="BY207" i="5"/>
  <c r="BY200" i="5"/>
  <c r="BY199" i="5"/>
  <c r="BY190" i="5"/>
  <c r="BY189" i="5"/>
  <c r="BY179" i="5"/>
  <c r="BY178" i="5"/>
  <c r="BY169" i="5"/>
  <c r="BY168" i="5"/>
  <c r="BY160" i="5"/>
  <c r="BY159" i="5"/>
  <c r="BY65" i="5"/>
  <c r="BY62" i="5"/>
  <c r="BF61" i="6"/>
  <c r="BF163" i="6"/>
  <c r="BF172" i="6"/>
  <c r="BF182" i="6"/>
  <c r="BF192" i="6"/>
  <c r="BF202" i="6"/>
  <c r="BF59" i="6"/>
  <c r="BF65" i="6"/>
  <c r="BF164" i="6"/>
  <c r="BF173" i="6"/>
  <c r="BF183" i="6"/>
  <c r="BF194" i="6"/>
  <c r="BF203" i="6"/>
  <c r="AO216" i="6"/>
  <c r="AO136" i="6"/>
  <c r="Y216" i="6"/>
  <c r="Y136" i="6"/>
  <c r="BY125" i="6"/>
  <c r="BZ125" i="6"/>
  <c r="AZ315" i="4"/>
  <c r="BQ311" i="4"/>
  <c r="AZ310" i="4"/>
  <c r="AZ315" i="11"/>
  <c r="BQ311" i="11"/>
  <c r="AZ310" i="11"/>
  <c r="AJ315" i="11"/>
  <c r="AJ363" i="11" s="1"/>
  <c r="AJ365" i="11" s="1"/>
  <c r="AJ310" i="11"/>
  <c r="T315" i="11"/>
  <c r="T363" i="11" s="1"/>
  <c r="T365" i="11" s="1"/>
  <c r="T310" i="11"/>
  <c r="K310" i="4"/>
  <c r="K315" i="4"/>
  <c r="K363" i="4" s="1"/>
  <c r="K365" i="4" s="1"/>
  <c r="AQ310" i="4"/>
  <c r="AQ315" i="4"/>
  <c r="AQ363" i="4" s="1"/>
  <c r="AQ365" i="4" s="1"/>
  <c r="BZ123" i="7"/>
  <c r="BY123" i="7"/>
  <c r="BH133" i="11"/>
  <c r="BH208" i="11" s="1"/>
  <c r="M208" i="11"/>
  <c r="BZ54" i="6"/>
  <c r="BY54" i="6"/>
  <c r="BT134" i="6"/>
  <c r="BW104" i="6"/>
  <c r="BW179" i="6" s="1"/>
  <c r="BB139" i="6"/>
  <c r="BB371" i="6"/>
  <c r="BN94" i="11"/>
  <c r="BN169" i="11" s="1"/>
  <c r="AM169" i="11"/>
  <c r="AM134" i="11"/>
  <c r="BW107" i="10"/>
  <c r="BS107" i="10"/>
  <c r="BR107" i="10"/>
  <c r="BW213" i="6"/>
  <c r="BS213" i="6"/>
  <c r="BR213" i="6"/>
  <c r="O315" i="4"/>
  <c r="O363" i="4" s="1"/>
  <c r="O365" i="4" s="1"/>
  <c r="O275" i="4" s="1"/>
  <c r="O310" i="4"/>
  <c r="AU315" i="4"/>
  <c r="AU363" i="4" s="1"/>
  <c r="AU365" i="4" s="1"/>
  <c r="AU310" i="4"/>
  <c r="BT27" i="7"/>
  <c r="BT53" i="7" s="1"/>
  <c r="BI53" i="7"/>
  <c r="BS187" i="7"/>
  <c r="BS198" i="7"/>
  <c r="BH61" i="7"/>
  <c r="BH59" i="7"/>
  <c r="BH175" i="7"/>
  <c r="BH172" i="7"/>
  <c r="BH165" i="7"/>
  <c r="BH62" i="7"/>
  <c r="BH60" i="7"/>
  <c r="BH68" i="7"/>
  <c r="BH78" i="7"/>
  <c r="BH70" i="7"/>
  <c r="BH65" i="7"/>
  <c r="BH163" i="7"/>
  <c r="BH177" i="7"/>
  <c r="BH187" i="7"/>
  <c r="BH207" i="7"/>
  <c r="BH164" i="7"/>
  <c r="BH194" i="7"/>
  <c r="BH203" i="7"/>
  <c r="BH196" i="7"/>
  <c r="BH205" i="7"/>
  <c r="BH167" i="7"/>
  <c r="BH160" i="7"/>
  <c r="BH200" i="7"/>
  <c r="BH158" i="7"/>
  <c r="BH190" i="7"/>
  <c r="BH206" i="7"/>
  <c r="BH171" i="7"/>
  <c r="BH181" i="7"/>
  <c r="BH191" i="7"/>
  <c r="BH201" i="7"/>
  <c r="BH185" i="7"/>
  <c r="BH204" i="7"/>
  <c r="BH202" i="7"/>
  <c r="BH159" i="7"/>
  <c r="BH168" i="7"/>
  <c r="BH178" i="7"/>
  <c r="BH189" i="7"/>
  <c r="BH199" i="7"/>
  <c r="BH166" i="7"/>
  <c r="BH176" i="7"/>
  <c r="BH186" i="7"/>
  <c r="BP79" i="7"/>
  <c r="BP78" i="7"/>
  <c r="BP70" i="7"/>
  <c r="P136" i="7"/>
  <c r="P216" i="7"/>
  <c r="S271" i="7"/>
  <c r="S269" i="7"/>
  <c r="S267" i="7"/>
  <c r="S265" i="7"/>
  <c r="S263" i="7"/>
  <c r="S260" i="7"/>
  <c r="S258" i="7"/>
  <c r="S255" i="7"/>
  <c r="S253" i="7"/>
  <c r="S250" i="7"/>
  <c r="S247" i="7"/>
  <c r="S245" i="7"/>
  <c r="S242" i="7"/>
  <c r="S240" i="7"/>
  <c r="S237" i="7"/>
  <c r="S235" i="7"/>
  <c r="S275" i="7"/>
  <c r="S272" i="7"/>
  <c r="S373" i="7"/>
  <c r="S270" i="7"/>
  <c r="S268" i="7"/>
  <c r="S266" i="7"/>
  <c r="S264" i="7"/>
  <c r="S262" i="7"/>
  <c r="S259" i="7"/>
  <c r="S256" i="7"/>
  <c r="S254" i="7"/>
  <c r="S251" i="7"/>
  <c r="S249" i="7"/>
  <c r="S246" i="7"/>
  <c r="S243" i="7"/>
  <c r="S241" i="7"/>
  <c r="S239" i="7"/>
  <c r="S236" i="7"/>
  <c r="S273" i="7"/>
  <c r="S233" i="7"/>
  <c r="S231" i="7"/>
  <c r="S229" i="7"/>
  <c r="S227" i="7"/>
  <c r="S224" i="7"/>
  <c r="S222" i="7"/>
  <c r="S148" i="7"/>
  <c r="S69" i="7"/>
  <c r="S66" i="7"/>
  <c r="S63" i="7"/>
  <c r="S232" i="7"/>
  <c r="S228" i="7"/>
  <c r="S223" i="7"/>
  <c r="S152" i="7"/>
  <c r="S140" i="7"/>
  <c r="S230" i="7"/>
  <c r="S225" i="7"/>
  <c r="S221" i="7"/>
  <c r="BH179" i="7"/>
  <c r="BR89" i="10"/>
  <c r="BS89" i="10"/>
  <c r="BW89" i="10"/>
  <c r="BG104" i="10"/>
  <c r="BG179" i="10" s="1"/>
  <c r="J179" i="10"/>
  <c r="BK108" i="11"/>
  <c r="BK183" i="11" s="1"/>
  <c r="Z183" i="11"/>
  <c r="BT133" i="8"/>
  <c r="BT208" i="8" s="1"/>
  <c r="BI208" i="8"/>
  <c r="BW125" i="10"/>
  <c r="BS125" i="10"/>
  <c r="BR125" i="10"/>
  <c r="BG205" i="6"/>
  <c r="Q315" i="4"/>
  <c r="Q363" i="4" s="1"/>
  <c r="Q365" i="4" s="1"/>
  <c r="Q310" i="4"/>
  <c r="AG315" i="4"/>
  <c r="AG363" i="4" s="1"/>
  <c r="AG365" i="4" s="1"/>
  <c r="AG310" i="4"/>
  <c r="AW315" i="4"/>
  <c r="AW363" i="4" s="1"/>
  <c r="AW365" i="4" s="1"/>
  <c r="AW310" i="4"/>
  <c r="BS28" i="8"/>
  <c r="BN315" i="7"/>
  <c r="AM363" i="7"/>
  <c r="BW78" i="8"/>
  <c r="BW70" i="8"/>
  <c r="AG179" i="11"/>
  <c r="BL104" i="11"/>
  <c r="AG134" i="11"/>
  <c r="AG136" i="11" s="1"/>
  <c r="S136" i="8"/>
  <c r="Z271" i="9"/>
  <c r="Z269" i="9"/>
  <c r="Z267" i="9"/>
  <c r="Z265" i="9"/>
  <c r="Z263" i="9"/>
  <c r="Z260" i="9"/>
  <c r="Z258" i="9"/>
  <c r="Z255" i="9"/>
  <c r="Z253" i="9"/>
  <c r="Z250" i="9"/>
  <c r="Z247" i="9"/>
  <c r="Z245" i="9"/>
  <c r="Z275" i="9"/>
  <c r="Z272" i="9"/>
  <c r="Z373" i="9"/>
  <c r="Z270" i="9"/>
  <c r="Z268" i="9"/>
  <c r="Z266" i="9"/>
  <c r="Z264" i="9"/>
  <c r="Z262" i="9"/>
  <c r="Z259" i="9"/>
  <c r="Z256" i="9"/>
  <c r="Z254" i="9"/>
  <c r="Z251" i="9"/>
  <c r="Z249" i="9"/>
  <c r="Z246" i="9"/>
  <c r="Z243" i="9"/>
  <c r="Z273" i="9"/>
  <c r="Z242" i="9"/>
  <c r="Z240" i="9"/>
  <c r="Z237" i="9"/>
  <c r="Z235" i="9"/>
  <c r="Z232" i="9"/>
  <c r="Z230" i="9"/>
  <c r="Z228" i="9"/>
  <c r="Z225" i="9"/>
  <c r="Z223" i="9"/>
  <c r="Z221" i="9"/>
  <c r="Z236" i="9"/>
  <c r="Z227" i="9"/>
  <c r="Z233" i="9"/>
  <c r="Z224" i="9"/>
  <c r="Z241" i="9"/>
  <c r="Z231" i="9"/>
  <c r="Z222" i="9"/>
  <c r="Z239" i="9"/>
  <c r="Z229" i="9"/>
  <c r="Z148" i="9"/>
  <c r="BK136" i="9"/>
  <c r="AE136" i="9"/>
  <c r="BL77" i="9"/>
  <c r="AU275" i="9"/>
  <c r="AU272" i="9"/>
  <c r="AU373" i="9"/>
  <c r="AU270" i="9"/>
  <c r="AU268" i="9"/>
  <c r="AU266" i="9"/>
  <c r="AU264" i="9"/>
  <c r="AU262" i="9"/>
  <c r="AU259" i="9"/>
  <c r="AU256" i="9"/>
  <c r="AU254" i="9"/>
  <c r="AU251" i="9"/>
  <c r="AU249" i="9"/>
  <c r="AU246" i="9"/>
  <c r="AU243" i="9"/>
  <c r="AU273" i="9"/>
  <c r="AU271" i="9"/>
  <c r="AU263" i="9"/>
  <c r="AU253" i="9"/>
  <c r="AU242" i="9"/>
  <c r="AU240" i="9"/>
  <c r="AU237" i="9"/>
  <c r="AU235" i="9"/>
  <c r="AU232" i="9"/>
  <c r="AU230" i="9"/>
  <c r="AU228" i="9"/>
  <c r="AU225" i="9"/>
  <c r="AU223" i="9"/>
  <c r="AU221" i="9"/>
  <c r="AU269" i="9"/>
  <c r="AU260" i="9"/>
  <c r="AU250" i="9"/>
  <c r="AU267" i="9"/>
  <c r="AU258" i="9"/>
  <c r="AU247" i="9"/>
  <c r="AU241" i="9"/>
  <c r="AU239" i="9"/>
  <c r="AU236" i="9"/>
  <c r="AU233" i="9"/>
  <c r="AU231" i="9"/>
  <c r="AU229" i="9"/>
  <c r="AU227" i="9"/>
  <c r="AU224" i="9"/>
  <c r="AU222" i="9"/>
  <c r="AU265" i="9"/>
  <c r="AU255" i="9"/>
  <c r="AU148" i="9"/>
  <c r="AU245" i="9"/>
  <c r="L373" i="9"/>
  <c r="L270" i="9"/>
  <c r="L268" i="9"/>
  <c r="L266" i="9"/>
  <c r="L264" i="9"/>
  <c r="L262" i="9"/>
  <c r="L259" i="9"/>
  <c r="L256" i="9"/>
  <c r="L254" i="9"/>
  <c r="L251" i="9"/>
  <c r="L249" i="9"/>
  <c r="L246" i="9"/>
  <c r="L243" i="9"/>
  <c r="L273" i="9"/>
  <c r="L271" i="9"/>
  <c r="L269" i="9"/>
  <c r="L267" i="9"/>
  <c r="L265" i="9"/>
  <c r="L263" i="9"/>
  <c r="L260" i="9"/>
  <c r="L258" i="9"/>
  <c r="L255" i="9"/>
  <c r="L253" i="9"/>
  <c r="L250" i="9"/>
  <c r="L247" i="9"/>
  <c r="L245" i="9"/>
  <c r="L275" i="9"/>
  <c r="L241" i="9"/>
  <c r="L239" i="9"/>
  <c r="L236" i="9"/>
  <c r="L233" i="9"/>
  <c r="L231" i="9"/>
  <c r="L229" i="9"/>
  <c r="L227" i="9"/>
  <c r="L224" i="9"/>
  <c r="L222" i="9"/>
  <c r="L272" i="9"/>
  <c r="L240" i="9"/>
  <c r="L230" i="9"/>
  <c r="L221" i="9"/>
  <c r="L237" i="9"/>
  <c r="L228" i="9"/>
  <c r="L148" i="9"/>
  <c r="L235" i="9"/>
  <c r="L225" i="9"/>
  <c r="L242" i="9"/>
  <c r="L232" i="9"/>
  <c r="L223" i="9"/>
  <c r="BN134" i="10"/>
  <c r="BB302" i="13"/>
  <c r="BA275" i="10"/>
  <c r="BA272" i="10"/>
  <c r="BA373" i="10"/>
  <c r="BA270" i="10"/>
  <c r="BA268" i="10"/>
  <c r="BA266" i="10"/>
  <c r="BA264" i="10"/>
  <c r="BA262" i="10"/>
  <c r="BA259" i="10"/>
  <c r="BA256" i="10"/>
  <c r="BA254" i="10"/>
  <c r="BA251" i="10"/>
  <c r="BA249" i="10"/>
  <c r="BA246" i="10"/>
  <c r="BA243" i="10"/>
  <c r="BA241" i="10"/>
  <c r="BA239" i="10"/>
  <c r="BA236" i="10"/>
  <c r="BA233" i="10"/>
  <c r="BA231" i="10"/>
  <c r="BA229" i="10"/>
  <c r="BA227" i="10"/>
  <c r="BA224" i="10"/>
  <c r="BA222" i="10"/>
  <c r="BA273" i="10"/>
  <c r="BA148" i="10"/>
  <c r="BA267" i="10"/>
  <c r="BA258" i="10"/>
  <c r="BA247" i="10"/>
  <c r="BA237" i="10"/>
  <c r="BA228" i="10"/>
  <c r="BA265" i="10"/>
  <c r="BA255" i="10"/>
  <c r="BA245" i="10"/>
  <c r="BA235" i="10"/>
  <c r="BA225" i="10"/>
  <c r="BA271" i="10"/>
  <c r="BA263" i="10"/>
  <c r="BA253" i="10"/>
  <c r="BA242" i="10"/>
  <c r="BA232" i="10"/>
  <c r="BA223" i="10"/>
  <c r="BA269" i="10"/>
  <c r="BA260" i="10"/>
  <c r="BA250" i="10"/>
  <c r="BA240" i="10"/>
  <c r="BA230" i="10"/>
  <c r="BA221" i="10"/>
  <c r="AK216" i="10"/>
  <c r="BC302" i="13"/>
  <c r="BB373" i="10"/>
  <c r="BB270" i="10"/>
  <c r="BB268" i="10"/>
  <c r="BB266" i="10"/>
  <c r="BB264" i="10"/>
  <c r="BB262" i="10"/>
  <c r="BB259" i="10"/>
  <c r="BB256" i="10"/>
  <c r="BB254" i="10"/>
  <c r="BB251" i="10"/>
  <c r="BB249" i="10"/>
  <c r="BB246" i="10"/>
  <c r="BB243" i="10"/>
  <c r="BB241" i="10"/>
  <c r="BB239" i="10"/>
  <c r="BB236" i="10"/>
  <c r="BB233" i="10"/>
  <c r="BB231" i="10"/>
  <c r="BB229" i="10"/>
  <c r="BB227" i="10"/>
  <c r="BB224" i="10"/>
  <c r="BB222" i="10"/>
  <c r="BB273" i="10"/>
  <c r="BB148" i="10"/>
  <c r="BB271" i="10"/>
  <c r="BB269" i="10"/>
  <c r="BB267" i="10"/>
  <c r="BB265" i="10"/>
  <c r="BB263" i="10"/>
  <c r="BB260" i="10"/>
  <c r="BB258" i="10"/>
  <c r="BB255" i="10"/>
  <c r="BB253" i="10"/>
  <c r="BB250" i="10"/>
  <c r="BB247" i="10"/>
  <c r="BB245" i="10"/>
  <c r="BB242" i="10"/>
  <c r="BB240" i="10"/>
  <c r="BB237" i="10"/>
  <c r="BB235" i="10"/>
  <c r="BB232" i="10"/>
  <c r="BB230" i="10"/>
  <c r="BB228" i="10"/>
  <c r="BB225" i="10"/>
  <c r="BB223" i="10"/>
  <c r="BB221" i="10"/>
  <c r="BB275" i="10"/>
  <c r="BB272" i="10"/>
  <c r="AD216" i="10"/>
  <c r="BW102" i="10"/>
  <c r="AC134" i="10"/>
  <c r="BY287" i="10"/>
  <c r="BZ287" i="10"/>
  <c r="G53" i="10"/>
  <c r="G28" i="10"/>
  <c r="BY11" i="10"/>
  <c r="BZ11" i="10"/>
  <c r="BZ103" i="10"/>
  <c r="BY103" i="10"/>
  <c r="AK371" i="9"/>
  <c r="AK139" i="9"/>
  <c r="AK140" i="9" s="1"/>
  <c r="BR303" i="9"/>
  <c r="BW303" i="9"/>
  <c r="BS303" i="9"/>
  <c r="L371" i="9"/>
  <c r="L139" i="9"/>
  <c r="L140" i="9" s="1"/>
  <c r="O371" i="9"/>
  <c r="O139" i="9"/>
  <c r="BY31" i="10"/>
  <c r="BZ31" i="10"/>
  <c r="D27" i="10"/>
  <c r="E28" i="10"/>
  <c r="BF27" i="10"/>
  <c r="BZ345" i="10"/>
  <c r="BY345" i="10"/>
  <c r="BW362" i="10"/>
  <c r="BS362" i="10"/>
  <c r="BR362" i="10"/>
  <c r="BY20" i="11"/>
  <c r="BZ20" i="11"/>
  <c r="BY37" i="11"/>
  <c r="BZ37" i="11"/>
  <c r="AB216" i="11"/>
  <c r="AZ136" i="11"/>
  <c r="BQ77" i="11"/>
  <c r="BD373" i="11"/>
  <c r="BD270" i="11"/>
  <c r="BD268" i="11"/>
  <c r="BD266" i="11"/>
  <c r="BD264" i="11"/>
  <c r="BD262" i="11"/>
  <c r="BD259" i="11"/>
  <c r="BD256" i="11"/>
  <c r="BD254" i="11"/>
  <c r="BD251" i="11"/>
  <c r="BD249" i="11"/>
  <c r="BD246" i="11"/>
  <c r="BD243" i="11"/>
  <c r="BD241" i="11"/>
  <c r="BD239" i="11"/>
  <c r="BD236" i="11"/>
  <c r="BD233" i="11"/>
  <c r="BD231" i="11"/>
  <c r="BD229" i="11"/>
  <c r="BD227" i="11"/>
  <c r="BD224" i="11"/>
  <c r="BD222" i="11"/>
  <c r="BD273" i="11"/>
  <c r="BD271" i="11"/>
  <c r="BD269" i="11"/>
  <c r="BD267" i="11"/>
  <c r="BD265" i="11"/>
  <c r="BD263" i="11"/>
  <c r="BD260" i="11"/>
  <c r="BD258" i="11"/>
  <c r="BD255" i="11"/>
  <c r="BD253" i="11"/>
  <c r="BD250" i="11"/>
  <c r="BD247" i="11"/>
  <c r="BD245" i="11"/>
  <c r="BD242" i="11"/>
  <c r="BD240" i="11"/>
  <c r="BD237" i="11"/>
  <c r="BD235" i="11"/>
  <c r="BD232" i="11"/>
  <c r="BD230" i="11"/>
  <c r="BD228" i="11"/>
  <c r="BD225" i="11"/>
  <c r="BD223" i="11"/>
  <c r="BD221" i="11"/>
  <c r="BD275" i="11"/>
  <c r="BD148" i="11"/>
  <c r="BD272" i="11"/>
  <c r="G59" i="10"/>
  <c r="AM136" i="10"/>
  <c r="BN77" i="10"/>
  <c r="AM216" i="10"/>
  <c r="BN70" i="10"/>
  <c r="BN79" i="10"/>
  <c r="BZ102" i="11"/>
  <c r="BY102" i="11"/>
  <c r="BZ37" i="10"/>
  <c r="BY37" i="10"/>
  <c r="W275" i="12"/>
  <c r="W272" i="12"/>
  <c r="W270" i="12"/>
  <c r="W268" i="12"/>
  <c r="W266" i="12"/>
  <c r="W264" i="12"/>
  <c r="W262" i="12"/>
  <c r="W259" i="12"/>
  <c r="W256" i="12"/>
  <c r="W254" i="12"/>
  <c r="W251" i="12"/>
  <c r="W249" i="12"/>
  <c r="W246" i="12"/>
  <c r="W243" i="12"/>
  <c r="W241" i="12"/>
  <c r="W239" i="12"/>
  <c r="W236" i="12"/>
  <c r="W233" i="12"/>
  <c r="W231" i="12"/>
  <c r="W229" i="12"/>
  <c r="W227" i="12"/>
  <c r="W373" i="12"/>
  <c r="W273" i="12"/>
  <c r="W269" i="12"/>
  <c r="W265" i="12"/>
  <c r="W260" i="12"/>
  <c r="W255" i="12"/>
  <c r="W267" i="12"/>
  <c r="W221" i="12"/>
  <c r="W271" i="12"/>
  <c r="W250" i="12"/>
  <c r="W245" i="12"/>
  <c r="W240" i="12"/>
  <c r="W235" i="12"/>
  <c r="W230" i="12"/>
  <c r="W225" i="12"/>
  <c r="W223" i="12"/>
  <c r="W222" i="12"/>
  <c r="W140" i="12"/>
  <c r="W258" i="12"/>
  <c r="W224" i="12"/>
  <c r="W253" i="12"/>
  <c r="W232" i="12"/>
  <c r="W148" i="12"/>
  <c r="W263" i="12"/>
  <c r="W247" i="12"/>
  <c r="W228" i="12"/>
  <c r="W242" i="12"/>
  <c r="W237" i="12"/>
  <c r="W216" i="11"/>
  <c r="BN77" i="11"/>
  <c r="AM136" i="11"/>
  <c r="AM216" i="11"/>
  <c r="BN216" i="11" s="1"/>
  <c r="BN70" i="11"/>
  <c r="BN79" i="11"/>
  <c r="R134" i="11"/>
  <c r="BI134" i="11" s="1"/>
  <c r="BY345" i="11"/>
  <c r="BZ345" i="11"/>
  <c r="BX206" i="11"/>
  <c r="BX202" i="11"/>
  <c r="BX198" i="11"/>
  <c r="BX187" i="11"/>
  <c r="BX182" i="11"/>
  <c r="BX177" i="11"/>
  <c r="BX172" i="11"/>
  <c r="BX167" i="11"/>
  <c r="BX163" i="11"/>
  <c r="BX61" i="11"/>
  <c r="BX201" i="11"/>
  <c r="BX196" i="11"/>
  <c r="BX191" i="11"/>
  <c r="BX186" i="11"/>
  <c r="BX181" i="11"/>
  <c r="BX176" i="11"/>
  <c r="BX171" i="11"/>
  <c r="BX166" i="11"/>
  <c r="BX159" i="11"/>
  <c r="BX157" i="11"/>
  <c r="BX204" i="11"/>
  <c r="BX200" i="11"/>
  <c r="BX195" i="11"/>
  <c r="BX190" i="11"/>
  <c r="BX185" i="11"/>
  <c r="BX175" i="11"/>
  <c r="BX165" i="11"/>
  <c r="BX161" i="11"/>
  <c r="BX160" i="11"/>
  <c r="BX68" i="11"/>
  <c r="BX65" i="11"/>
  <c r="BX62" i="11"/>
  <c r="BX60" i="11"/>
  <c r="BX203" i="11"/>
  <c r="BX164" i="11"/>
  <c r="BX199" i="11"/>
  <c r="BX178" i="11"/>
  <c r="BX158" i="11"/>
  <c r="BX194" i="11"/>
  <c r="BX173" i="11"/>
  <c r="BX207" i="11"/>
  <c r="BX168" i="11"/>
  <c r="AK136" i="11"/>
  <c r="AK216" i="11"/>
  <c r="BY318" i="11"/>
  <c r="BZ318" i="11"/>
  <c r="BY337" i="11"/>
  <c r="BZ337" i="11"/>
  <c r="BU134" i="12"/>
  <c r="BX134" i="12"/>
  <c r="BW70" i="12"/>
  <c r="BW79" i="12"/>
  <c r="E365" i="12"/>
  <c r="BF306" i="12"/>
  <c r="D306" i="12"/>
  <c r="BZ323" i="12"/>
  <c r="BY323" i="12"/>
  <c r="BU303" i="12"/>
  <c r="BX303" i="12"/>
  <c r="BY91" i="4"/>
  <c r="BZ91" i="4"/>
  <c r="AM271" i="4"/>
  <c r="AM269" i="4"/>
  <c r="AM267" i="4"/>
  <c r="AM265" i="4"/>
  <c r="AM263" i="4"/>
  <c r="AM260" i="4"/>
  <c r="AM258" i="4"/>
  <c r="AM255" i="4"/>
  <c r="AM253" i="4"/>
  <c r="AM250" i="4"/>
  <c r="AM247" i="4"/>
  <c r="AM245" i="4"/>
  <c r="AM242" i="4"/>
  <c r="AM240" i="4"/>
  <c r="AM237" i="4"/>
  <c r="AM235" i="4"/>
  <c r="AM232" i="4"/>
  <c r="AM230" i="4"/>
  <c r="AM228" i="4"/>
  <c r="AM225" i="4"/>
  <c r="AM223" i="4"/>
  <c r="AM221" i="4"/>
  <c r="AM266" i="4"/>
  <c r="AM256" i="4"/>
  <c r="AM246" i="4"/>
  <c r="AM236" i="4"/>
  <c r="AM227" i="4"/>
  <c r="AM268" i="4"/>
  <c r="AM259" i="4"/>
  <c r="AM249" i="4"/>
  <c r="AM239" i="4"/>
  <c r="AM229" i="4"/>
  <c r="AM69" i="4"/>
  <c r="AM66" i="4"/>
  <c r="AM63" i="4"/>
  <c r="AM272" i="4"/>
  <c r="AM270" i="4"/>
  <c r="AM262" i="4"/>
  <c r="AM251" i="4"/>
  <c r="AM241" i="4"/>
  <c r="AM231" i="4"/>
  <c r="AM222" i="4"/>
  <c r="AM243" i="4"/>
  <c r="AM254" i="4"/>
  <c r="AM148" i="4"/>
  <c r="AM264" i="4"/>
  <c r="AM233" i="4"/>
  <c r="AM152" i="4"/>
  <c r="AM224" i="4"/>
  <c r="F80" i="7"/>
  <c r="BV207" i="4"/>
  <c r="BV205" i="4"/>
  <c r="BV203" i="4"/>
  <c r="BV201" i="4"/>
  <c r="BV199" i="4"/>
  <c r="BV196" i="4"/>
  <c r="BV194" i="4"/>
  <c r="BV191" i="4"/>
  <c r="BV189" i="4"/>
  <c r="BV186" i="4"/>
  <c r="BV183" i="4"/>
  <c r="BV181" i="4"/>
  <c r="BV178" i="4"/>
  <c r="BV176" i="4"/>
  <c r="BV173" i="4"/>
  <c r="BV171" i="4"/>
  <c r="BV168" i="4"/>
  <c r="BV166" i="4"/>
  <c r="BV164" i="4"/>
  <c r="BV161" i="4"/>
  <c r="BV159" i="4"/>
  <c r="BV157" i="4"/>
  <c r="BV206" i="4"/>
  <c r="BV198" i="4"/>
  <c r="BV187" i="4"/>
  <c r="BV177" i="4"/>
  <c r="BV167" i="4"/>
  <c r="BV158" i="4"/>
  <c r="BV208" i="4"/>
  <c r="BV200" i="4"/>
  <c r="BV190" i="4"/>
  <c r="BV179" i="4"/>
  <c r="BV169" i="4"/>
  <c r="BV160" i="4"/>
  <c r="BV68" i="4"/>
  <c r="BV65" i="4"/>
  <c r="BV62" i="4"/>
  <c r="BV60" i="4"/>
  <c r="BV202" i="4"/>
  <c r="BV192" i="4"/>
  <c r="BV182" i="4"/>
  <c r="BV172" i="4"/>
  <c r="BV163" i="4"/>
  <c r="BV152" i="4"/>
  <c r="BV204" i="4"/>
  <c r="BV165" i="4"/>
  <c r="BV175" i="4"/>
  <c r="BV69" i="4"/>
  <c r="BV63" i="4"/>
  <c r="BV59" i="4"/>
  <c r="BV195" i="4"/>
  <c r="BV153" i="4"/>
  <c r="BV66" i="4"/>
  <c r="BV61" i="4"/>
  <c r="BV53" i="4"/>
  <c r="BV185" i="4"/>
  <c r="AB134" i="11"/>
  <c r="AB136" i="11" s="1"/>
  <c r="AB169" i="11"/>
  <c r="BJ134" i="7"/>
  <c r="BT134" i="7" s="1"/>
  <c r="BH98" i="11"/>
  <c r="M173" i="11"/>
  <c r="BY302" i="4"/>
  <c r="BZ302" i="4"/>
  <c r="BD315" i="11"/>
  <c r="BD363" i="11" s="1"/>
  <c r="BD365" i="11" s="1"/>
  <c r="BD310" i="11"/>
  <c r="H315" i="11"/>
  <c r="H363" i="11" s="1"/>
  <c r="H365" i="11" s="1"/>
  <c r="H310" i="11"/>
  <c r="AM216" i="7"/>
  <c r="AM136" i="7"/>
  <c r="BN77" i="7"/>
  <c r="BI306" i="4"/>
  <c r="BT306" i="4" s="1"/>
  <c r="D192" i="7"/>
  <c r="BZ117" i="7"/>
  <c r="BY117" i="7"/>
  <c r="BU89" i="10"/>
  <c r="BX89" i="10"/>
  <c r="BX164" i="10" s="1"/>
  <c r="BL164" i="10"/>
  <c r="BF6" i="7"/>
  <c r="AG216" i="7"/>
  <c r="AG136" i="7"/>
  <c r="BZ15" i="6"/>
  <c r="BY15" i="6"/>
  <c r="BX108" i="6"/>
  <c r="BX183" i="6" s="1"/>
  <c r="BL183" i="6"/>
  <c r="BU108" i="6"/>
  <c r="BU183" i="6" s="1"/>
  <c r="BN133" i="10"/>
  <c r="BN208" i="10" s="1"/>
  <c r="AM208" i="10"/>
  <c r="AC139" i="6"/>
  <c r="AC371" i="6"/>
  <c r="V271" i="9"/>
  <c r="V269" i="9"/>
  <c r="V267" i="9"/>
  <c r="V265" i="9"/>
  <c r="V263" i="9"/>
  <c r="V260" i="9"/>
  <c r="V258" i="9"/>
  <c r="V255" i="9"/>
  <c r="V253" i="9"/>
  <c r="V250" i="9"/>
  <c r="V247" i="9"/>
  <c r="V245" i="9"/>
  <c r="V275" i="9"/>
  <c r="V272" i="9"/>
  <c r="V373" i="9"/>
  <c r="V270" i="9"/>
  <c r="V268" i="9"/>
  <c r="V266" i="9"/>
  <c r="V264" i="9"/>
  <c r="V262" i="9"/>
  <c r="V259" i="9"/>
  <c r="V256" i="9"/>
  <c r="V254" i="9"/>
  <c r="V251" i="9"/>
  <c r="V249" i="9"/>
  <c r="V246" i="9"/>
  <c r="V243" i="9"/>
  <c r="V273" i="9"/>
  <c r="V242" i="9"/>
  <c r="V240" i="9"/>
  <c r="V237" i="9"/>
  <c r="V235" i="9"/>
  <c r="V232" i="9"/>
  <c r="V230" i="9"/>
  <c r="V228" i="9"/>
  <c r="V225" i="9"/>
  <c r="V223" i="9"/>
  <c r="V221" i="9"/>
  <c r="V239" i="9"/>
  <c r="V229" i="9"/>
  <c r="BJ136" i="9"/>
  <c r="V236" i="9"/>
  <c r="V227" i="9"/>
  <c r="V233" i="9"/>
  <c r="V224" i="9"/>
  <c r="V241" i="9"/>
  <c r="V231" i="9"/>
  <c r="V222" i="9"/>
  <c r="V148" i="9"/>
  <c r="BY292" i="9"/>
  <c r="BZ292" i="9"/>
  <c r="BU206" i="10"/>
  <c r="BU204" i="10"/>
  <c r="BU202" i="10"/>
  <c r="BU200" i="10"/>
  <c r="BU198" i="10"/>
  <c r="BU195" i="10"/>
  <c r="BU190" i="10"/>
  <c r="BU187" i="10"/>
  <c r="BU185" i="10"/>
  <c r="BU177" i="10"/>
  <c r="BU175" i="10"/>
  <c r="BU172" i="10"/>
  <c r="BU167" i="10"/>
  <c r="BU165" i="10"/>
  <c r="BU160" i="10"/>
  <c r="BU158" i="10"/>
  <c r="BU68" i="10"/>
  <c r="BU65" i="10"/>
  <c r="BU62" i="10"/>
  <c r="BU60" i="10"/>
  <c r="BU207" i="10"/>
  <c r="BU205" i="10"/>
  <c r="BU203" i="10"/>
  <c r="BU201" i="10"/>
  <c r="BU199" i="10"/>
  <c r="BU196" i="10"/>
  <c r="BU194" i="10"/>
  <c r="BU191" i="10"/>
  <c r="BU189" i="10"/>
  <c r="BU186" i="10"/>
  <c r="BU178" i="10"/>
  <c r="BU176" i="10"/>
  <c r="BU173" i="10"/>
  <c r="BU171" i="10"/>
  <c r="BU168" i="10"/>
  <c r="BU166" i="10"/>
  <c r="BU164" i="10"/>
  <c r="BU161" i="10"/>
  <c r="BU159" i="10"/>
  <c r="BU157" i="10"/>
  <c r="BU61" i="10"/>
  <c r="AF371" i="9"/>
  <c r="AF139" i="9"/>
  <c r="AF140" i="9" s="1"/>
  <c r="BZ91" i="10"/>
  <c r="BY91" i="10"/>
  <c r="BZ97" i="10"/>
  <c r="BY97" i="10"/>
  <c r="BY12" i="11"/>
  <c r="BZ12" i="11"/>
  <c r="BZ36" i="11"/>
  <c r="BY36" i="11"/>
  <c r="BM79" i="10"/>
  <c r="BM70" i="10"/>
  <c r="BZ119" i="10"/>
  <c r="BY119" i="10"/>
  <c r="BK60" i="10"/>
  <c r="BK172" i="10"/>
  <c r="BK182" i="10"/>
  <c r="BK202" i="10"/>
  <c r="BK161" i="10"/>
  <c r="BK171" i="10"/>
  <c r="BK181" i="10"/>
  <c r="BK191" i="10"/>
  <c r="BK201" i="10"/>
  <c r="BZ15" i="4"/>
  <c r="BY15" i="4"/>
  <c r="BV86" i="4"/>
  <c r="BW104" i="4"/>
  <c r="BW179" i="4" s="1"/>
  <c r="BS104" i="4"/>
  <c r="BS179" i="4" s="1"/>
  <c r="BR104" i="4"/>
  <c r="BX292" i="4"/>
  <c r="BU292" i="4"/>
  <c r="BX362" i="4"/>
  <c r="BU362" i="4"/>
  <c r="BV79" i="5"/>
  <c r="BV70" i="5"/>
  <c r="D28" i="5"/>
  <c r="BZ50" i="4"/>
  <c r="BY50" i="4"/>
  <c r="BZ287" i="4"/>
  <c r="BY287" i="4"/>
  <c r="BZ94" i="5"/>
  <c r="BY94" i="5"/>
  <c r="BI311" i="9"/>
  <c r="R315" i="9"/>
  <c r="AX371" i="9"/>
  <c r="AX139" i="9"/>
  <c r="AX140" i="9" s="1"/>
  <c r="AE315" i="9"/>
  <c r="BL311" i="9"/>
  <c r="AR315" i="9"/>
  <c r="BO311" i="9"/>
  <c r="G371" i="8"/>
  <c r="G139" i="8"/>
  <c r="W371" i="8"/>
  <c r="W139" i="8"/>
  <c r="W140" i="8" s="1"/>
  <c r="BN311" i="8"/>
  <c r="AM315" i="8"/>
  <c r="BC371" i="8"/>
  <c r="BC139" i="8"/>
  <c r="BC140" i="8" s="1"/>
  <c r="T371" i="8"/>
  <c r="T139" i="8"/>
  <c r="AJ371" i="8"/>
  <c r="AJ139" i="8"/>
  <c r="AZ315" i="8"/>
  <c r="BQ311" i="8"/>
  <c r="M315" i="8"/>
  <c r="BH311" i="8"/>
  <c r="AC371" i="8"/>
  <c r="AC139" i="8"/>
  <c r="AC140" i="8" s="1"/>
  <c r="AS371" i="8"/>
  <c r="AS139" i="8"/>
  <c r="AS140" i="8" s="1"/>
  <c r="J371" i="8"/>
  <c r="J139" i="8"/>
  <c r="Z315" i="8"/>
  <c r="BK311" i="8"/>
  <c r="AP371" i="8"/>
  <c r="AP139" i="8"/>
  <c r="J86" i="8"/>
  <c r="J157" i="8"/>
  <c r="H82" i="11"/>
  <c r="H82" i="10"/>
  <c r="H157" i="7"/>
  <c r="H86" i="7"/>
  <c r="H82" i="4"/>
  <c r="BZ112" i="4"/>
  <c r="BY112" i="4"/>
  <c r="BI79" i="4"/>
  <c r="BT74" i="4"/>
  <c r="BI70" i="4"/>
  <c r="V136" i="4"/>
  <c r="BJ77" i="4"/>
  <c r="V216" i="4"/>
  <c r="BJ216" i="4" s="1"/>
  <c r="AP136" i="4"/>
  <c r="BN136" i="4" s="1"/>
  <c r="AP216" i="4"/>
  <c r="BC271" i="4"/>
  <c r="BC269" i="4"/>
  <c r="BC267" i="4"/>
  <c r="BC265" i="4"/>
  <c r="BC263" i="4"/>
  <c r="BC260" i="4"/>
  <c r="BC258" i="4"/>
  <c r="BC255" i="4"/>
  <c r="BC253" i="4"/>
  <c r="BC250" i="4"/>
  <c r="BC247" i="4"/>
  <c r="BC245" i="4"/>
  <c r="BC242" i="4"/>
  <c r="BC240" i="4"/>
  <c r="BC237" i="4"/>
  <c r="BC235" i="4"/>
  <c r="BC232" i="4"/>
  <c r="BC230" i="4"/>
  <c r="BC228" i="4"/>
  <c r="BC225" i="4"/>
  <c r="BC223" i="4"/>
  <c r="BC221" i="4"/>
  <c r="BC373" i="4"/>
  <c r="BC266" i="4"/>
  <c r="BC256" i="4"/>
  <c r="BC246" i="4"/>
  <c r="BC236" i="4"/>
  <c r="BC227" i="4"/>
  <c r="BC268" i="4"/>
  <c r="BC259" i="4"/>
  <c r="BC249" i="4"/>
  <c r="BC239" i="4"/>
  <c r="BC229" i="4"/>
  <c r="BC272" i="4"/>
  <c r="BC270" i="4"/>
  <c r="BC262" i="4"/>
  <c r="BC251" i="4"/>
  <c r="BC241" i="4"/>
  <c r="BC231" i="4"/>
  <c r="BC222" i="4"/>
  <c r="BC275" i="4"/>
  <c r="BC233" i="4"/>
  <c r="BC243" i="4"/>
  <c r="BC254" i="4"/>
  <c r="BC264" i="4"/>
  <c r="BC224" i="4"/>
  <c r="BC273" i="4"/>
  <c r="BC148" i="4"/>
  <c r="BF139" i="5"/>
  <c r="BI275" i="5"/>
  <c r="BI239" i="5"/>
  <c r="BI259" i="5"/>
  <c r="BI222" i="5"/>
  <c r="BI272" i="5"/>
  <c r="BI236" i="5"/>
  <c r="BI256" i="5"/>
  <c r="BI235" i="5"/>
  <c r="BI245" i="5"/>
  <c r="BI255" i="5"/>
  <c r="BI265" i="5"/>
  <c r="BI148" i="5"/>
  <c r="BZ108" i="5"/>
  <c r="BY108" i="5"/>
  <c r="BY146" i="5"/>
  <c r="BZ146" i="5"/>
  <c r="D214" i="11"/>
  <c r="BF214" i="11"/>
  <c r="E68" i="11"/>
  <c r="E176" i="11"/>
  <c r="E196" i="11"/>
  <c r="D62" i="6"/>
  <c r="D165" i="6"/>
  <c r="D175" i="6"/>
  <c r="D185" i="6"/>
  <c r="D195" i="6"/>
  <c r="D204" i="6"/>
  <c r="D60" i="6"/>
  <c r="D171" i="6"/>
  <c r="D181" i="6"/>
  <c r="D191" i="6"/>
  <c r="D201" i="6"/>
  <c r="BK173" i="6"/>
  <c r="BK134" i="7"/>
  <c r="BZ89" i="7"/>
  <c r="BY89" i="7"/>
  <c r="BX104" i="7"/>
  <c r="BU104" i="7"/>
  <c r="BL179" i="7"/>
  <c r="BK183" i="7"/>
  <c r="BZ296" i="4"/>
  <c r="BY296" i="4"/>
  <c r="BZ369" i="4"/>
  <c r="BY369" i="4"/>
  <c r="AO373" i="5"/>
  <c r="AO270" i="5"/>
  <c r="AO268" i="5"/>
  <c r="AO266" i="5"/>
  <c r="AO264" i="5"/>
  <c r="AO262" i="5"/>
  <c r="AO259" i="5"/>
  <c r="AO256" i="5"/>
  <c r="AO254" i="5"/>
  <c r="AO251" i="5"/>
  <c r="AO249" i="5"/>
  <c r="AO246" i="5"/>
  <c r="AO243" i="5"/>
  <c r="AO241" i="5"/>
  <c r="AO239" i="5"/>
  <c r="AO236" i="5"/>
  <c r="AO233" i="5"/>
  <c r="AO231" i="5"/>
  <c r="AO229" i="5"/>
  <c r="AO227" i="5"/>
  <c r="AO224" i="5"/>
  <c r="AO222" i="5"/>
  <c r="AO273" i="5"/>
  <c r="AO275" i="5"/>
  <c r="AO232" i="5"/>
  <c r="AO223" i="5"/>
  <c r="AO269" i="5"/>
  <c r="AO265" i="5"/>
  <c r="AO260" i="5"/>
  <c r="AO255" i="5"/>
  <c r="AO250" i="5"/>
  <c r="AO245" i="5"/>
  <c r="AO240" i="5"/>
  <c r="AO235" i="5"/>
  <c r="AO225" i="5"/>
  <c r="AO272" i="5"/>
  <c r="AO228" i="5"/>
  <c r="AO140" i="5"/>
  <c r="AO271" i="5"/>
  <c r="AO267" i="5"/>
  <c r="AO263" i="5"/>
  <c r="AO258" i="5"/>
  <c r="AO253" i="5"/>
  <c r="AO247" i="5"/>
  <c r="AO242" i="5"/>
  <c r="AO237" i="5"/>
  <c r="AO230" i="5"/>
  <c r="AO221" i="5"/>
  <c r="AO148" i="5"/>
  <c r="BZ117" i="5"/>
  <c r="BY117" i="5"/>
  <c r="BZ327" i="5"/>
  <c r="BY327" i="5"/>
  <c r="U216" i="6"/>
  <c r="BI216" i="6" s="1"/>
  <c r="BT216" i="6" s="1"/>
  <c r="U136" i="6"/>
  <c r="H216" i="6"/>
  <c r="H136" i="6"/>
  <c r="AI271" i="6"/>
  <c r="AI269" i="6"/>
  <c r="AI267" i="6"/>
  <c r="AI265" i="6"/>
  <c r="AI263" i="6"/>
  <c r="AI260" i="6"/>
  <c r="AI258" i="6"/>
  <c r="AI255" i="6"/>
  <c r="AI253" i="6"/>
  <c r="AI250" i="6"/>
  <c r="AI247" i="6"/>
  <c r="AI245" i="6"/>
  <c r="AI242" i="6"/>
  <c r="AI240" i="6"/>
  <c r="AI237" i="6"/>
  <c r="AI235" i="6"/>
  <c r="AI232" i="6"/>
  <c r="AI230" i="6"/>
  <c r="AI228" i="6"/>
  <c r="AI225" i="6"/>
  <c r="AI223" i="6"/>
  <c r="AI221" i="6"/>
  <c r="AI272" i="6"/>
  <c r="AI152" i="6"/>
  <c r="AI69" i="6"/>
  <c r="AI66" i="6"/>
  <c r="AI63" i="6"/>
  <c r="AI273" i="6"/>
  <c r="AI268" i="6"/>
  <c r="AI264" i="6"/>
  <c r="AI259" i="6"/>
  <c r="AI254" i="6"/>
  <c r="AI249" i="6"/>
  <c r="AI243" i="6"/>
  <c r="AI239" i="6"/>
  <c r="AI233" i="6"/>
  <c r="AI229" i="6"/>
  <c r="AI224" i="6"/>
  <c r="AI148" i="6"/>
  <c r="AI270" i="6"/>
  <c r="AI266" i="6"/>
  <c r="AI262" i="6"/>
  <c r="AI256" i="6"/>
  <c r="AI251" i="6"/>
  <c r="AI246" i="6"/>
  <c r="AI241" i="6"/>
  <c r="AI236" i="6"/>
  <c r="AI231" i="6"/>
  <c r="AI227" i="6"/>
  <c r="AI222" i="6"/>
  <c r="BY103" i="6"/>
  <c r="BZ103" i="6"/>
  <c r="BG108" i="11"/>
  <c r="BG183" i="11" s="1"/>
  <c r="I183" i="11"/>
  <c r="BH183" i="6"/>
  <c r="AV311" i="10"/>
  <c r="AF311" i="10"/>
  <c r="P311" i="10"/>
  <c r="S311" i="11"/>
  <c r="AY311" i="11"/>
  <c r="BL208" i="7"/>
  <c r="BX133" i="7"/>
  <c r="BU133" i="7"/>
  <c r="BW212" i="7"/>
  <c r="BS212" i="7"/>
  <c r="BR212" i="7"/>
  <c r="BH371" i="5"/>
  <c r="BU165" i="6"/>
  <c r="BU175" i="6"/>
  <c r="BU185" i="6"/>
  <c r="BU204" i="6"/>
  <c r="BU60" i="6"/>
  <c r="BU161" i="6"/>
  <c r="BU171" i="6"/>
  <c r="BU181" i="6"/>
  <c r="BU191" i="6"/>
  <c r="BU201" i="6"/>
  <c r="BZ98" i="6"/>
  <c r="BY98" i="6"/>
  <c r="BG179" i="6"/>
  <c r="AD310" i="4"/>
  <c r="AD315" i="4"/>
  <c r="AD363" i="4" s="1"/>
  <c r="AD365" i="4" s="1"/>
  <c r="BZ337" i="6"/>
  <c r="BY337" i="6"/>
  <c r="BN28" i="7"/>
  <c r="BX28" i="7" s="1"/>
  <c r="G179" i="10"/>
  <c r="BF104" i="10"/>
  <c r="D104" i="10"/>
  <c r="D105" i="10" s="1"/>
  <c r="BU94" i="6"/>
  <c r="BU169" i="6" s="1"/>
  <c r="BX94" i="6"/>
  <c r="BX169" i="6" s="1"/>
  <c r="BL169" i="6"/>
  <c r="BY293" i="6"/>
  <c r="BU306" i="6"/>
  <c r="W315" i="4"/>
  <c r="W363" i="4" s="1"/>
  <c r="W365" i="4" s="1"/>
  <c r="W310" i="4"/>
  <c r="BC315" i="4"/>
  <c r="BC363" i="4" s="1"/>
  <c r="BC365" i="4" s="1"/>
  <c r="BC310" i="4"/>
  <c r="BM79" i="7"/>
  <c r="BM78" i="7"/>
  <c r="BM70" i="7"/>
  <c r="BM65" i="7"/>
  <c r="BM62" i="7"/>
  <c r="BM60" i="7"/>
  <c r="BM68" i="7"/>
  <c r="BM159" i="7"/>
  <c r="BM181" i="7"/>
  <c r="BM59" i="7"/>
  <c r="BM202" i="7"/>
  <c r="BM182" i="7"/>
  <c r="BM172" i="7"/>
  <c r="BM205" i="7"/>
  <c r="BM204" i="7"/>
  <c r="BM185" i="7"/>
  <c r="BM178" i="7"/>
  <c r="BM186" i="7"/>
  <c r="BM189" i="7"/>
  <c r="BM194" i="7"/>
  <c r="BM199" i="7"/>
  <c r="BM201" i="7"/>
  <c r="BM190" i="7"/>
  <c r="BM160" i="7"/>
  <c r="BM207" i="7"/>
  <c r="BM157" i="7"/>
  <c r="BM171" i="7"/>
  <c r="BM61" i="7"/>
  <c r="BM175" i="7"/>
  <c r="BM164" i="7"/>
  <c r="BM191" i="7"/>
  <c r="BM203" i="7"/>
  <c r="BM206" i="7"/>
  <c r="BM187" i="7"/>
  <c r="BM177" i="7"/>
  <c r="BM167" i="7"/>
  <c r="BM158" i="7"/>
  <c r="BM168" i="7"/>
  <c r="BM195" i="7"/>
  <c r="BM165" i="7"/>
  <c r="BG77" i="7"/>
  <c r="I216" i="7"/>
  <c r="AB136" i="7"/>
  <c r="AB216" i="7"/>
  <c r="L216" i="7"/>
  <c r="AA271" i="7"/>
  <c r="AA269" i="7"/>
  <c r="AA267" i="7"/>
  <c r="AA265" i="7"/>
  <c r="AA263" i="7"/>
  <c r="AA260" i="7"/>
  <c r="AA258" i="7"/>
  <c r="AA255" i="7"/>
  <c r="AA253" i="7"/>
  <c r="AA250" i="7"/>
  <c r="AA247" i="7"/>
  <c r="AA245" i="7"/>
  <c r="AA242" i="7"/>
  <c r="AA240" i="7"/>
  <c r="AA237" i="7"/>
  <c r="AA235" i="7"/>
  <c r="AA275" i="7"/>
  <c r="AA272" i="7"/>
  <c r="AA373" i="7"/>
  <c r="AA270" i="7"/>
  <c r="AA268" i="7"/>
  <c r="AA266" i="7"/>
  <c r="AA264" i="7"/>
  <c r="AA262" i="7"/>
  <c r="AA259" i="7"/>
  <c r="AA256" i="7"/>
  <c r="AA254" i="7"/>
  <c r="AA251" i="7"/>
  <c r="AA249" i="7"/>
  <c r="AA246" i="7"/>
  <c r="AA243" i="7"/>
  <c r="AA241" i="7"/>
  <c r="AA239" i="7"/>
  <c r="AA236" i="7"/>
  <c r="AA273" i="7"/>
  <c r="AA233" i="7"/>
  <c r="AA231" i="7"/>
  <c r="AA229" i="7"/>
  <c r="AA227" i="7"/>
  <c r="AA224" i="7"/>
  <c r="AA222" i="7"/>
  <c r="AA148" i="7"/>
  <c r="AA69" i="7"/>
  <c r="AA66" i="7"/>
  <c r="AA63" i="7"/>
  <c r="AA232" i="7"/>
  <c r="AA228" i="7"/>
  <c r="AA223" i="7"/>
  <c r="AA152" i="7"/>
  <c r="AA140" i="7"/>
  <c r="AA230" i="7"/>
  <c r="AA225" i="7"/>
  <c r="AA221" i="7"/>
  <c r="BG192" i="7"/>
  <c r="T271" i="8"/>
  <c r="T269" i="8"/>
  <c r="T267" i="8"/>
  <c r="T265" i="8"/>
  <c r="T263" i="8"/>
  <c r="T260" i="8"/>
  <c r="T258" i="8"/>
  <c r="T255" i="8"/>
  <c r="T253" i="8"/>
  <c r="T250" i="8"/>
  <c r="T247" i="8"/>
  <c r="T245" i="8"/>
  <c r="T242" i="8"/>
  <c r="T240" i="8"/>
  <c r="T275" i="8"/>
  <c r="T272" i="8"/>
  <c r="T373" i="8"/>
  <c r="T270" i="8"/>
  <c r="T268" i="8"/>
  <c r="T266" i="8"/>
  <c r="T264" i="8"/>
  <c r="T262" i="8"/>
  <c r="T259" i="8"/>
  <c r="T256" i="8"/>
  <c r="T254" i="8"/>
  <c r="T251" i="8"/>
  <c r="T249" i="8"/>
  <c r="T246" i="8"/>
  <c r="T243" i="8"/>
  <c r="T241" i="8"/>
  <c r="T273" i="8"/>
  <c r="T148" i="8"/>
  <c r="T237" i="8"/>
  <c r="T235" i="8"/>
  <c r="T232" i="8"/>
  <c r="T230" i="8"/>
  <c r="T228" i="8"/>
  <c r="T225" i="8"/>
  <c r="T223" i="8"/>
  <c r="T221" i="8"/>
  <c r="T239" i="8"/>
  <c r="T152" i="8"/>
  <c r="T140" i="8"/>
  <c r="T69" i="8"/>
  <c r="T66" i="8"/>
  <c r="T63" i="8"/>
  <c r="T236" i="8"/>
  <c r="T233" i="8"/>
  <c r="T231" i="8"/>
  <c r="T229" i="8"/>
  <c r="T227" i="8"/>
  <c r="T224" i="8"/>
  <c r="T222" i="8"/>
  <c r="BT107" i="11"/>
  <c r="BT182" i="11" s="1"/>
  <c r="BM117" i="11"/>
  <c r="BM192" i="11" s="1"/>
  <c r="AI192" i="11"/>
  <c r="BP222" i="8"/>
  <c r="BP231" i="8"/>
  <c r="BP225" i="8"/>
  <c r="BP235" i="8"/>
  <c r="BP243" i="8"/>
  <c r="BP254" i="8"/>
  <c r="BP264" i="8"/>
  <c r="BP240" i="8"/>
  <c r="BP250" i="8"/>
  <c r="BP260" i="8"/>
  <c r="BP269" i="8"/>
  <c r="BR108" i="8"/>
  <c r="BR183" i="8" s="1"/>
  <c r="BW108" i="8"/>
  <c r="BW183" i="8" s="1"/>
  <c r="BS108" i="8"/>
  <c r="BF183" i="8"/>
  <c r="BX196" i="6"/>
  <c r="BI94" i="10"/>
  <c r="R169" i="10"/>
  <c r="R134" i="10"/>
  <c r="AP134" i="11"/>
  <c r="AP136" i="11" s="1"/>
  <c r="AP169" i="11"/>
  <c r="BL108" i="11"/>
  <c r="AE183" i="11"/>
  <c r="BU107" i="10"/>
  <c r="BU182" i="10" s="1"/>
  <c r="BX107" i="10"/>
  <c r="BX182" i="10" s="1"/>
  <c r="BL182" i="10"/>
  <c r="BF117" i="10"/>
  <c r="D117" i="10"/>
  <c r="D118" i="10" s="1"/>
  <c r="E315" i="4"/>
  <c r="BF311" i="4"/>
  <c r="E310" i="4"/>
  <c r="D311" i="4"/>
  <c r="E311" i="10"/>
  <c r="U311" i="10"/>
  <c r="AK311" i="11"/>
  <c r="BT311" i="7"/>
  <c r="AX371" i="7"/>
  <c r="AX139" i="7"/>
  <c r="AX140" i="7" s="1"/>
  <c r="BK134" i="8"/>
  <c r="Z136" i="8"/>
  <c r="Y371" i="7"/>
  <c r="Y139" i="7"/>
  <c r="BJ59" i="8"/>
  <c r="BG59" i="8"/>
  <c r="BN216" i="8"/>
  <c r="BZ103" i="8"/>
  <c r="BY103" i="8"/>
  <c r="BR62" i="8"/>
  <c r="BR166" i="8"/>
  <c r="BR176" i="8"/>
  <c r="BR186" i="8"/>
  <c r="BR196" i="8"/>
  <c r="BR205" i="8"/>
  <c r="BR165" i="8"/>
  <c r="BR175" i="8"/>
  <c r="BR185" i="8"/>
  <c r="BR195" i="8"/>
  <c r="BR204" i="8"/>
  <c r="D70" i="9"/>
  <c r="D65" i="9"/>
  <c r="U273" i="9"/>
  <c r="U271" i="9"/>
  <c r="U269" i="9"/>
  <c r="U267" i="9"/>
  <c r="U265" i="9"/>
  <c r="U263" i="9"/>
  <c r="U260" i="9"/>
  <c r="U258" i="9"/>
  <c r="U255" i="9"/>
  <c r="U253" i="9"/>
  <c r="U250" i="9"/>
  <c r="U247" i="9"/>
  <c r="U245" i="9"/>
  <c r="U275" i="9"/>
  <c r="U272" i="9"/>
  <c r="U373" i="9"/>
  <c r="U264" i="9"/>
  <c r="U254" i="9"/>
  <c r="U243" i="9"/>
  <c r="U241" i="9"/>
  <c r="U239" i="9"/>
  <c r="U236" i="9"/>
  <c r="U233" i="9"/>
  <c r="U231" i="9"/>
  <c r="U229" i="9"/>
  <c r="U227" i="9"/>
  <c r="U224" i="9"/>
  <c r="U222" i="9"/>
  <c r="U270" i="9"/>
  <c r="U262" i="9"/>
  <c r="U251" i="9"/>
  <c r="U268" i="9"/>
  <c r="U259" i="9"/>
  <c r="U249" i="9"/>
  <c r="U242" i="9"/>
  <c r="U240" i="9"/>
  <c r="U237" i="9"/>
  <c r="U235" i="9"/>
  <c r="U232" i="9"/>
  <c r="U230" i="9"/>
  <c r="U228" i="9"/>
  <c r="U225" i="9"/>
  <c r="U223" i="9"/>
  <c r="U221" i="9"/>
  <c r="U246" i="9"/>
  <c r="U148" i="9"/>
  <c r="U266" i="9"/>
  <c r="U256" i="9"/>
  <c r="BV28" i="9"/>
  <c r="BU306" i="8"/>
  <c r="BX306" i="8"/>
  <c r="AI136" i="9"/>
  <c r="BM77" i="9"/>
  <c r="AY275" i="9"/>
  <c r="AY272" i="9"/>
  <c r="AY373" i="9"/>
  <c r="AY270" i="9"/>
  <c r="AY268" i="9"/>
  <c r="AY266" i="9"/>
  <c r="AY264" i="9"/>
  <c r="AY262" i="9"/>
  <c r="AY259" i="9"/>
  <c r="AY256" i="9"/>
  <c r="AY254" i="9"/>
  <c r="AY251" i="9"/>
  <c r="AY249" i="9"/>
  <c r="AY246" i="9"/>
  <c r="AY243" i="9"/>
  <c r="AY273" i="9"/>
  <c r="AY269" i="9"/>
  <c r="AY260" i="9"/>
  <c r="AY250" i="9"/>
  <c r="AY240" i="9"/>
  <c r="AY237" i="9"/>
  <c r="AY235" i="9"/>
  <c r="AY232" i="9"/>
  <c r="AY230" i="9"/>
  <c r="AY228" i="9"/>
  <c r="AY225" i="9"/>
  <c r="AY223" i="9"/>
  <c r="AY221" i="9"/>
  <c r="AY267" i="9"/>
  <c r="AY258" i="9"/>
  <c r="AY247" i="9"/>
  <c r="AY242" i="9"/>
  <c r="AY265" i="9"/>
  <c r="AY255" i="9"/>
  <c r="AY245" i="9"/>
  <c r="AY241" i="9"/>
  <c r="AY239" i="9"/>
  <c r="AY236" i="9"/>
  <c r="AY233" i="9"/>
  <c r="AY231" i="9"/>
  <c r="AY229" i="9"/>
  <c r="AY227" i="9"/>
  <c r="AY224" i="9"/>
  <c r="AY222" i="9"/>
  <c r="AY140" i="9"/>
  <c r="AY271" i="9"/>
  <c r="AY263" i="9"/>
  <c r="AY148" i="9"/>
  <c r="AY253" i="9"/>
  <c r="BY68" i="9"/>
  <c r="BZ68" i="9"/>
  <c r="BZ59" i="9"/>
  <c r="BY59" i="9"/>
  <c r="BZ69" i="9"/>
  <c r="BY69" i="9"/>
  <c r="BZ199" i="9"/>
  <c r="BY199" i="9"/>
  <c r="BY161" i="9"/>
  <c r="BZ161" i="9"/>
  <c r="BY171" i="9"/>
  <c r="BZ171" i="9"/>
  <c r="BY181" i="9"/>
  <c r="BZ181" i="9"/>
  <c r="BZ192" i="9"/>
  <c r="BY192" i="9"/>
  <c r="BZ196" i="9"/>
  <c r="BY196" i="9"/>
  <c r="BZ160" i="9"/>
  <c r="BY160" i="9"/>
  <c r="BZ169" i="9"/>
  <c r="BY169" i="9"/>
  <c r="BZ179" i="9"/>
  <c r="BY179" i="9"/>
  <c r="BZ195" i="9"/>
  <c r="BY195" i="9"/>
  <c r="BZ204" i="9"/>
  <c r="BY204" i="9"/>
  <c r="BY38" i="10"/>
  <c r="BZ38" i="10"/>
  <c r="BU47" i="10"/>
  <c r="BX47" i="10"/>
  <c r="AG136" i="10"/>
  <c r="AG216" i="10"/>
  <c r="AA53" i="10"/>
  <c r="AA28" i="10"/>
  <c r="BK28" i="10" s="1"/>
  <c r="M28" i="10"/>
  <c r="BH27" i="10"/>
  <c r="BH53" i="10" s="1"/>
  <c r="M53" i="10"/>
  <c r="BQ79" i="10"/>
  <c r="BQ70" i="10"/>
  <c r="BY323" i="10"/>
  <c r="BZ323" i="10"/>
  <c r="BQ28" i="10"/>
  <c r="BY339" i="10"/>
  <c r="BZ339" i="10"/>
  <c r="BQ28" i="11"/>
  <c r="BM157" i="10"/>
  <c r="BM166" i="10"/>
  <c r="BM176" i="10"/>
  <c r="BM186" i="10"/>
  <c r="BM196" i="10"/>
  <c r="BM65" i="10"/>
  <c r="BM158" i="10"/>
  <c r="BM167" i="10"/>
  <c r="BM177" i="10"/>
  <c r="BM187" i="10"/>
  <c r="BM206" i="10"/>
  <c r="BY129" i="10"/>
  <c r="BZ129" i="10"/>
  <c r="M53" i="11"/>
  <c r="BH27" i="11"/>
  <c r="M28" i="11"/>
  <c r="BY49" i="11"/>
  <c r="BZ49" i="11"/>
  <c r="BY289" i="11"/>
  <c r="BZ289" i="11"/>
  <c r="BI163" i="11"/>
  <c r="BI68" i="11"/>
  <c r="BI159" i="11"/>
  <c r="BI172" i="11"/>
  <c r="BI182" i="11"/>
  <c r="BI192" i="11"/>
  <c r="BI202" i="11"/>
  <c r="BI161" i="11"/>
  <c r="BI171" i="11"/>
  <c r="BI181" i="11"/>
  <c r="BI191" i="11"/>
  <c r="BJ182" i="11"/>
  <c r="BJ167" i="11"/>
  <c r="BJ192" i="11"/>
  <c r="BJ59" i="11"/>
  <c r="BJ173" i="11"/>
  <c r="BJ194" i="11"/>
  <c r="BJ165" i="11"/>
  <c r="BJ185" i="11"/>
  <c r="BJ204" i="11"/>
  <c r="BJ68" i="11"/>
  <c r="BJ176" i="11"/>
  <c r="BT303" i="11"/>
  <c r="BU333" i="11"/>
  <c r="BX333" i="11"/>
  <c r="K216" i="10"/>
  <c r="AA136" i="10"/>
  <c r="AA216" i="10"/>
  <c r="BK216" i="10" s="1"/>
  <c r="BY124" i="11"/>
  <c r="BZ124" i="11"/>
  <c r="BY313" i="11"/>
  <c r="BZ313" i="11"/>
  <c r="G275" i="12"/>
  <c r="G272" i="12"/>
  <c r="G270" i="12"/>
  <c r="G268" i="12"/>
  <c r="G266" i="12"/>
  <c r="G264" i="12"/>
  <c r="G262" i="12"/>
  <c r="G259" i="12"/>
  <c r="G256" i="12"/>
  <c r="G254" i="12"/>
  <c r="G251" i="12"/>
  <c r="G249" i="12"/>
  <c r="G246" i="12"/>
  <c r="G243" i="12"/>
  <c r="G241" i="12"/>
  <c r="G239" i="12"/>
  <c r="G236" i="12"/>
  <c r="G233" i="12"/>
  <c r="G231" i="12"/>
  <c r="G229" i="12"/>
  <c r="G227" i="12"/>
  <c r="G373" i="12"/>
  <c r="G273" i="12"/>
  <c r="G269" i="12"/>
  <c r="G265" i="12"/>
  <c r="G260" i="12"/>
  <c r="G255" i="12"/>
  <c r="G258" i="12"/>
  <c r="G221" i="12"/>
  <c r="G263" i="12"/>
  <c r="G250" i="12"/>
  <c r="G245" i="12"/>
  <c r="G240" i="12"/>
  <c r="G235" i="12"/>
  <c r="G230" i="12"/>
  <c r="G225" i="12"/>
  <c r="G223" i="12"/>
  <c r="G222" i="12"/>
  <c r="G140" i="12"/>
  <c r="G267" i="12"/>
  <c r="G224" i="12"/>
  <c r="G242" i="12"/>
  <c r="G148" i="12"/>
  <c r="G237" i="12"/>
  <c r="G253" i="12"/>
  <c r="G232" i="12"/>
  <c r="G247" i="12"/>
  <c r="G228" i="12"/>
  <c r="G271" i="12"/>
  <c r="AI275" i="12"/>
  <c r="BM275" i="12" s="1"/>
  <c r="AI272" i="12"/>
  <c r="BM272" i="12" s="1"/>
  <c r="AI270" i="12"/>
  <c r="BM270" i="12" s="1"/>
  <c r="AI268" i="12"/>
  <c r="BM268" i="12" s="1"/>
  <c r="AI266" i="12"/>
  <c r="BM266" i="12" s="1"/>
  <c r="AI264" i="12"/>
  <c r="BM264" i="12" s="1"/>
  <c r="AI262" i="12"/>
  <c r="BM262" i="12" s="1"/>
  <c r="AI259" i="12"/>
  <c r="BM259" i="12" s="1"/>
  <c r="AI256" i="12"/>
  <c r="BM256" i="12" s="1"/>
  <c r="AI254" i="12"/>
  <c r="BM254" i="12" s="1"/>
  <c r="AI251" i="12"/>
  <c r="BM251" i="12" s="1"/>
  <c r="AI249" i="12"/>
  <c r="BM249" i="12" s="1"/>
  <c r="AI246" i="12"/>
  <c r="BM246" i="12" s="1"/>
  <c r="AI243" i="12"/>
  <c r="BM243" i="12" s="1"/>
  <c r="AI241" i="12"/>
  <c r="BM241" i="12" s="1"/>
  <c r="AI239" i="12"/>
  <c r="BM239" i="12" s="1"/>
  <c r="AI236" i="12"/>
  <c r="BM236" i="12" s="1"/>
  <c r="AI233" i="12"/>
  <c r="BM233" i="12" s="1"/>
  <c r="AI231" i="12"/>
  <c r="BM231" i="12" s="1"/>
  <c r="AI229" i="12"/>
  <c r="BM229" i="12" s="1"/>
  <c r="AI227" i="12"/>
  <c r="BM227" i="12" s="1"/>
  <c r="AI373" i="12"/>
  <c r="AI271" i="12"/>
  <c r="BM271" i="12" s="1"/>
  <c r="AI267" i="12"/>
  <c r="BM267" i="12" s="1"/>
  <c r="AI263" i="12"/>
  <c r="BM263" i="12" s="1"/>
  <c r="AI258" i="12"/>
  <c r="BM258" i="12" s="1"/>
  <c r="AI269" i="12"/>
  <c r="BM269" i="12" s="1"/>
  <c r="AI223" i="12"/>
  <c r="BM223" i="12" s="1"/>
  <c r="AI222" i="12"/>
  <c r="BM222" i="12" s="1"/>
  <c r="AI273" i="12"/>
  <c r="BM273" i="12" s="1"/>
  <c r="AI255" i="12"/>
  <c r="BM255" i="12" s="1"/>
  <c r="AI253" i="12"/>
  <c r="BM253" i="12" s="1"/>
  <c r="AI247" i="12"/>
  <c r="BM247" i="12" s="1"/>
  <c r="AI242" i="12"/>
  <c r="BM242" i="12" s="1"/>
  <c r="AI237" i="12"/>
  <c r="BM237" i="12" s="1"/>
  <c r="AI232" i="12"/>
  <c r="BM232" i="12" s="1"/>
  <c r="AI228" i="12"/>
  <c r="BM228" i="12" s="1"/>
  <c r="AI224" i="12"/>
  <c r="BM224" i="12" s="1"/>
  <c r="AI140" i="12"/>
  <c r="BM140" i="12" s="1"/>
  <c r="AI260" i="12"/>
  <c r="BM260" i="12" s="1"/>
  <c r="BM136" i="12"/>
  <c r="AI235" i="12"/>
  <c r="BM235" i="12" s="1"/>
  <c r="AI250" i="12"/>
  <c r="BM250" i="12" s="1"/>
  <c r="AI230" i="12"/>
  <c r="BM230" i="12" s="1"/>
  <c r="AI221" i="12"/>
  <c r="BM221" i="12" s="1"/>
  <c r="AI148" i="12"/>
  <c r="BM148" i="12" s="1"/>
  <c r="AI265" i="12"/>
  <c r="BM265" i="12" s="1"/>
  <c r="AI245" i="12"/>
  <c r="BM245" i="12" s="1"/>
  <c r="AI225" i="12"/>
  <c r="BM225" i="12" s="1"/>
  <c r="AI240" i="12"/>
  <c r="BM240" i="12" s="1"/>
  <c r="BG213" i="11"/>
  <c r="BL213" i="11"/>
  <c r="BW292" i="11"/>
  <c r="BS292" i="11"/>
  <c r="BR292" i="11"/>
  <c r="BY294" i="11"/>
  <c r="BS293" i="11"/>
  <c r="BZ294" i="11"/>
  <c r="BZ354" i="11"/>
  <c r="BY354" i="11"/>
  <c r="Y136" i="11"/>
  <c r="Y216" i="11"/>
  <c r="AO59" i="11"/>
  <c r="BZ329" i="11"/>
  <c r="BY329" i="11"/>
  <c r="D28" i="12"/>
  <c r="BY104" i="12"/>
  <c r="BZ104" i="12"/>
  <c r="BZ47" i="12"/>
  <c r="BY47" i="12"/>
  <c r="V371" i="12"/>
  <c r="BJ371" i="12" s="1"/>
  <c r="BJ365" i="12"/>
  <c r="V139" i="12"/>
  <c r="BJ139" i="12" s="1"/>
  <c r="BH28" i="4"/>
  <c r="BO79" i="4"/>
  <c r="BZ126" i="4"/>
  <c r="BY126" i="4"/>
  <c r="D213" i="4"/>
  <c r="AK136" i="4"/>
  <c r="AK216" i="4"/>
  <c r="P275" i="4"/>
  <c r="P272" i="4"/>
  <c r="P273" i="4"/>
  <c r="P271" i="4"/>
  <c r="P264" i="4"/>
  <c r="P263" i="4"/>
  <c r="P254" i="4"/>
  <c r="P253" i="4"/>
  <c r="P243" i="4"/>
  <c r="P242" i="4"/>
  <c r="P233" i="4"/>
  <c r="P232" i="4"/>
  <c r="P224" i="4"/>
  <c r="P223" i="4"/>
  <c r="P148" i="4"/>
  <c r="P69" i="4"/>
  <c r="P66" i="4"/>
  <c r="P63" i="4"/>
  <c r="P373" i="4"/>
  <c r="P266" i="4"/>
  <c r="P265" i="4"/>
  <c r="P256" i="4"/>
  <c r="P255" i="4"/>
  <c r="P246" i="4"/>
  <c r="P245" i="4"/>
  <c r="P236" i="4"/>
  <c r="P235" i="4"/>
  <c r="P227" i="4"/>
  <c r="P225" i="4"/>
  <c r="P268" i="4"/>
  <c r="P267" i="4"/>
  <c r="P259" i="4"/>
  <c r="P258" i="4"/>
  <c r="P249" i="4"/>
  <c r="P247" i="4"/>
  <c r="P239" i="4"/>
  <c r="P237" i="4"/>
  <c r="P229" i="4"/>
  <c r="P228" i="4"/>
  <c r="P260" i="4"/>
  <c r="P241" i="4"/>
  <c r="P221" i="4"/>
  <c r="P240" i="4"/>
  <c r="P222" i="4"/>
  <c r="P269" i="4"/>
  <c r="P251" i="4"/>
  <c r="P230" i="4"/>
  <c r="P262" i="4"/>
  <c r="P270" i="4"/>
  <c r="P250" i="4"/>
  <c r="P231" i="4"/>
  <c r="P152" i="4"/>
  <c r="BW70" i="5"/>
  <c r="BW79" i="5"/>
  <c r="BG164" i="6"/>
  <c r="BX208" i="4"/>
  <c r="BX206" i="4"/>
  <c r="BX204" i="4"/>
  <c r="BX202" i="4"/>
  <c r="BX200" i="4"/>
  <c r="BX198" i="4"/>
  <c r="BX195" i="4"/>
  <c r="BX192" i="4"/>
  <c r="BX190" i="4"/>
  <c r="BX187" i="4"/>
  <c r="BX185" i="4"/>
  <c r="BX182" i="4"/>
  <c r="BX179" i="4"/>
  <c r="BX177" i="4"/>
  <c r="BX175" i="4"/>
  <c r="BX172" i="4"/>
  <c r="BX169" i="4"/>
  <c r="BX167" i="4"/>
  <c r="BX165" i="4"/>
  <c r="BX163" i="4"/>
  <c r="BX160" i="4"/>
  <c r="BX158" i="4"/>
  <c r="BX201" i="4"/>
  <c r="BX191" i="4"/>
  <c r="BX181" i="4"/>
  <c r="BX171" i="4"/>
  <c r="BX203" i="4"/>
  <c r="BX194" i="4"/>
  <c r="BX173" i="4"/>
  <c r="BX164" i="4"/>
  <c r="BX61" i="4"/>
  <c r="BX205" i="4"/>
  <c r="BX196" i="4"/>
  <c r="BX186" i="4"/>
  <c r="BX176" i="4"/>
  <c r="BX166" i="4"/>
  <c r="BX157" i="4"/>
  <c r="BX189" i="4"/>
  <c r="BX207" i="4"/>
  <c r="BX199" i="4"/>
  <c r="BX159" i="4"/>
  <c r="BX68" i="4"/>
  <c r="BX62" i="4"/>
  <c r="BX178" i="4"/>
  <c r="BX65" i="4"/>
  <c r="BX60" i="4"/>
  <c r="BX168" i="4"/>
  <c r="BM241" i="5"/>
  <c r="BM262" i="5"/>
  <c r="BM227" i="5"/>
  <c r="BM243" i="5"/>
  <c r="BM264" i="5"/>
  <c r="BM148" i="5"/>
  <c r="BM272" i="5"/>
  <c r="BM225" i="5"/>
  <c r="BM235" i="5"/>
  <c r="BM245" i="5"/>
  <c r="BM255" i="5"/>
  <c r="BM265" i="5"/>
  <c r="AS373" i="6"/>
  <c r="AS270" i="6"/>
  <c r="AS268" i="6"/>
  <c r="AS266" i="6"/>
  <c r="AS264" i="6"/>
  <c r="AS262" i="6"/>
  <c r="AS259" i="6"/>
  <c r="AS256" i="6"/>
  <c r="AS254" i="6"/>
  <c r="AS251" i="6"/>
  <c r="AS249" i="6"/>
  <c r="AS246" i="6"/>
  <c r="AS243" i="6"/>
  <c r="AS241" i="6"/>
  <c r="AS239" i="6"/>
  <c r="AS236" i="6"/>
  <c r="AS233" i="6"/>
  <c r="AS231" i="6"/>
  <c r="AS229" i="6"/>
  <c r="AS227" i="6"/>
  <c r="AS224" i="6"/>
  <c r="AS222" i="6"/>
  <c r="AS273" i="6"/>
  <c r="AS148" i="6"/>
  <c r="AS272" i="6"/>
  <c r="AS271" i="6"/>
  <c r="AS267" i="6"/>
  <c r="AS263" i="6"/>
  <c r="AS258" i="6"/>
  <c r="AS253" i="6"/>
  <c r="AS247" i="6"/>
  <c r="AS242" i="6"/>
  <c r="AS237" i="6"/>
  <c r="AS232" i="6"/>
  <c r="AS228" i="6"/>
  <c r="AS223" i="6"/>
  <c r="AS275" i="6"/>
  <c r="AS269" i="6"/>
  <c r="AS265" i="6"/>
  <c r="AS260" i="6"/>
  <c r="AS255" i="6"/>
  <c r="AS250" i="6"/>
  <c r="AS245" i="6"/>
  <c r="AS240" i="6"/>
  <c r="AS235" i="6"/>
  <c r="AS230" i="6"/>
  <c r="AS225" i="6"/>
  <c r="AS221" i="6"/>
  <c r="BP79" i="6"/>
  <c r="BP78" i="6"/>
  <c r="BP70" i="6"/>
  <c r="BV134" i="6"/>
  <c r="X311" i="11"/>
  <c r="AI311" i="10"/>
  <c r="N310" i="4"/>
  <c r="N315" i="4"/>
  <c r="N363" i="4" s="1"/>
  <c r="N365" i="4" s="1"/>
  <c r="BZ212" i="5"/>
  <c r="BY212" i="5"/>
  <c r="BR94" i="6"/>
  <c r="BR169" i="6" s="1"/>
  <c r="BU108" i="7"/>
  <c r="BX108" i="7"/>
  <c r="BL183" i="7"/>
  <c r="BQ222" i="8"/>
  <c r="BQ231" i="8"/>
  <c r="BQ239" i="8"/>
  <c r="BQ228" i="8"/>
  <c r="BQ243" i="8"/>
  <c r="BQ254" i="8"/>
  <c r="BQ264" i="8"/>
  <c r="BQ240" i="8"/>
  <c r="BQ250" i="8"/>
  <c r="BQ260" i="8"/>
  <c r="BQ269" i="8"/>
  <c r="M311" i="10"/>
  <c r="AP310" i="4"/>
  <c r="AP315" i="4"/>
  <c r="AP363" i="4" s="1"/>
  <c r="AP365" i="4" s="1"/>
  <c r="BW165" i="8"/>
  <c r="BW175" i="8"/>
  <c r="BW185" i="8"/>
  <c r="BW195" i="8"/>
  <c r="BW204" i="8"/>
  <c r="BW62" i="8"/>
  <c r="BW166" i="8"/>
  <c r="BW176" i="8"/>
  <c r="BW186" i="8"/>
  <c r="BW205" i="8"/>
  <c r="U275" i="8"/>
  <c r="U272" i="8"/>
  <c r="U373" i="8"/>
  <c r="U270" i="8"/>
  <c r="U268" i="8"/>
  <c r="U266" i="8"/>
  <c r="U264" i="8"/>
  <c r="U262" i="8"/>
  <c r="U259" i="8"/>
  <c r="U256" i="8"/>
  <c r="U254" i="8"/>
  <c r="U251" i="8"/>
  <c r="U249" i="8"/>
  <c r="U246" i="8"/>
  <c r="U243" i="8"/>
  <c r="U241" i="8"/>
  <c r="U239" i="8"/>
  <c r="U273" i="8"/>
  <c r="U271" i="8"/>
  <c r="U269" i="8"/>
  <c r="U267" i="8"/>
  <c r="U265" i="8"/>
  <c r="U263" i="8"/>
  <c r="U260" i="8"/>
  <c r="U258" i="8"/>
  <c r="U255" i="8"/>
  <c r="U253" i="8"/>
  <c r="U250" i="8"/>
  <c r="U247" i="8"/>
  <c r="U245" i="8"/>
  <c r="U242" i="8"/>
  <c r="U240" i="8"/>
  <c r="U237" i="8"/>
  <c r="U235" i="8"/>
  <c r="U232" i="8"/>
  <c r="U230" i="8"/>
  <c r="U228" i="8"/>
  <c r="U225" i="8"/>
  <c r="U223" i="8"/>
  <c r="U221" i="8"/>
  <c r="U152" i="8"/>
  <c r="U140" i="8"/>
  <c r="U69" i="8"/>
  <c r="U66" i="8"/>
  <c r="U63" i="8"/>
  <c r="U236" i="8"/>
  <c r="U233" i="8"/>
  <c r="U231" i="8"/>
  <c r="U229" i="8"/>
  <c r="U227" i="8"/>
  <c r="U224" i="8"/>
  <c r="U222" i="8"/>
  <c r="U148" i="8"/>
  <c r="BX61" i="8"/>
  <c r="BX163" i="8"/>
  <c r="BX172" i="8"/>
  <c r="BX182" i="8"/>
  <c r="BX192" i="8"/>
  <c r="BX202" i="8"/>
  <c r="BX60" i="8"/>
  <c r="BX194" i="8"/>
  <c r="BX203" i="8"/>
  <c r="BX216" i="8"/>
  <c r="BU216" i="8"/>
  <c r="AC273" i="9"/>
  <c r="AC271" i="9"/>
  <c r="AC269" i="9"/>
  <c r="AC267" i="9"/>
  <c r="AC265" i="9"/>
  <c r="AC263" i="9"/>
  <c r="AC260" i="9"/>
  <c r="AC258" i="9"/>
  <c r="AC255" i="9"/>
  <c r="AC253" i="9"/>
  <c r="AC250" i="9"/>
  <c r="AC247" i="9"/>
  <c r="AC245" i="9"/>
  <c r="AC275" i="9"/>
  <c r="AC272" i="9"/>
  <c r="AC268" i="9"/>
  <c r="AC259" i="9"/>
  <c r="AC249" i="9"/>
  <c r="AC241" i="9"/>
  <c r="AC239" i="9"/>
  <c r="AC236" i="9"/>
  <c r="AC233" i="9"/>
  <c r="AC231" i="9"/>
  <c r="AC229" i="9"/>
  <c r="AC227" i="9"/>
  <c r="AC224" i="9"/>
  <c r="AC222" i="9"/>
  <c r="AC266" i="9"/>
  <c r="AC256" i="9"/>
  <c r="AC246" i="9"/>
  <c r="AC373" i="9"/>
  <c r="AC264" i="9"/>
  <c r="AC254" i="9"/>
  <c r="AC243" i="9"/>
  <c r="AC242" i="9"/>
  <c r="AC240" i="9"/>
  <c r="AC237" i="9"/>
  <c r="AC235" i="9"/>
  <c r="AC232" i="9"/>
  <c r="AC230" i="9"/>
  <c r="AC228" i="9"/>
  <c r="AC225" i="9"/>
  <c r="AC223" i="9"/>
  <c r="AC221" i="9"/>
  <c r="AC262" i="9"/>
  <c r="AC148" i="9"/>
  <c r="AC251" i="9"/>
  <c r="AC140" i="9"/>
  <c r="AC270" i="9"/>
  <c r="X373" i="9"/>
  <c r="X270" i="9"/>
  <c r="X268" i="9"/>
  <c r="X266" i="9"/>
  <c r="X264" i="9"/>
  <c r="X262" i="9"/>
  <c r="X259" i="9"/>
  <c r="X256" i="9"/>
  <c r="X254" i="9"/>
  <c r="X251" i="9"/>
  <c r="X249" i="9"/>
  <c r="X246" i="9"/>
  <c r="X243" i="9"/>
  <c r="X273" i="9"/>
  <c r="X271" i="9"/>
  <c r="X269" i="9"/>
  <c r="X267" i="9"/>
  <c r="X265" i="9"/>
  <c r="X263" i="9"/>
  <c r="X260" i="9"/>
  <c r="X258" i="9"/>
  <c r="X255" i="9"/>
  <c r="X253" i="9"/>
  <c r="X250" i="9"/>
  <c r="X247" i="9"/>
  <c r="X245" i="9"/>
  <c r="X241" i="9"/>
  <c r="X239" i="9"/>
  <c r="X236" i="9"/>
  <c r="X233" i="9"/>
  <c r="X231" i="9"/>
  <c r="X229" i="9"/>
  <c r="X227" i="9"/>
  <c r="X224" i="9"/>
  <c r="X222" i="9"/>
  <c r="X275" i="9"/>
  <c r="X242" i="9"/>
  <c r="X232" i="9"/>
  <c r="X223" i="9"/>
  <c r="X240" i="9"/>
  <c r="X230" i="9"/>
  <c r="X221" i="9"/>
  <c r="X148" i="9"/>
  <c r="X272" i="9"/>
  <c r="X237" i="9"/>
  <c r="X228" i="9"/>
  <c r="X235" i="9"/>
  <c r="X225" i="9"/>
  <c r="X140" i="9"/>
  <c r="BY42" i="10"/>
  <c r="BZ42" i="10"/>
  <c r="BY25" i="10"/>
  <c r="BZ25" i="10"/>
  <c r="BZ284" i="10"/>
  <c r="BY284" i="10"/>
  <c r="BY317" i="10"/>
  <c r="BZ317" i="10"/>
  <c r="E32" i="11"/>
  <c r="BV74" i="11"/>
  <c r="BO79" i="11"/>
  <c r="BO70" i="11"/>
  <c r="BM306" i="11"/>
  <c r="BZ110" i="10"/>
  <c r="BY110" i="10"/>
  <c r="AI53" i="10"/>
  <c r="BM27" i="10"/>
  <c r="BM53" i="10" s="1"/>
  <c r="AI28" i="10"/>
  <c r="BM28" i="10" s="1"/>
  <c r="BY353" i="11"/>
  <c r="BZ353" i="11"/>
  <c r="BG159" i="11"/>
  <c r="BG158" i="11"/>
  <c r="BG171" i="11"/>
  <c r="BG191" i="11"/>
  <c r="BG201" i="11"/>
  <c r="BG160" i="11"/>
  <c r="BG190" i="11"/>
  <c r="BY216" i="12"/>
  <c r="BZ216" i="12"/>
  <c r="BY213" i="12"/>
  <c r="BZ213" i="12"/>
  <c r="BI28" i="4"/>
  <c r="BK202" i="4"/>
  <c r="AI136" i="4"/>
  <c r="BY83" i="4"/>
  <c r="BZ83" i="4"/>
  <c r="BZ101" i="4"/>
  <c r="BY101" i="4"/>
  <c r="BZ131" i="4"/>
  <c r="BY131" i="4"/>
  <c r="BZ317" i="4"/>
  <c r="BY317" i="4"/>
  <c r="D166" i="4"/>
  <c r="D165" i="4"/>
  <c r="D196" i="4"/>
  <c r="D195" i="4"/>
  <c r="D173" i="4"/>
  <c r="D194" i="4"/>
  <c r="D181" i="4"/>
  <c r="D201" i="4"/>
  <c r="D61" i="4"/>
  <c r="D158" i="4"/>
  <c r="D177" i="4"/>
  <c r="D198" i="4"/>
  <c r="BF78" i="4"/>
  <c r="BG78" i="4" s="1"/>
  <c r="BH78" i="4" s="1"/>
  <c r="BI78" i="4" s="1"/>
  <c r="BJ78" i="4" s="1"/>
  <c r="BK78" i="4" s="1"/>
  <c r="BL78" i="4" s="1"/>
  <c r="BM78" i="4" s="1"/>
  <c r="BN78" i="4" s="1"/>
  <c r="BO78" i="4" s="1"/>
  <c r="BP78" i="4" s="1"/>
  <c r="BQ78" i="4" s="1"/>
  <c r="BR78" i="4" s="1"/>
  <c r="BS78" i="4" s="1"/>
  <c r="BT78" i="4" s="1"/>
  <c r="BU78" i="4" s="1"/>
  <c r="BH65" i="4"/>
  <c r="BH168" i="4"/>
  <c r="BH199" i="4"/>
  <c r="BH186" i="4"/>
  <c r="BH59" i="4"/>
  <c r="BH194" i="4"/>
  <c r="BH171" i="4"/>
  <c r="BH165" i="4"/>
  <c r="BH175" i="4"/>
  <c r="BH185" i="4"/>
  <c r="BH195" i="4"/>
  <c r="BN200" i="4"/>
  <c r="BN177" i="4"/>
  <c r="BN60" i="4"/>
  <c r="BN195" i="4"/>
  <c r="BN172" i="4"/>
  <c r="BN157" i="4"/>
  <c r="BN166" i="4"/>
  <c r="BN176" i="4"/>
  <c r="BN186" i="4"/>
  <c r="BN196" i="4"/>
  <c r="BN205" i="4"/>
  <c r="F86" i="8"/>
  <c r="F157" i="8"/>
  <c r="N157" i="7"/>
  <c r="N86" i="7"/>
  <c r="BZ98" i="4"/>
  <c r="BY98" i="4"/>
  <c r="BP139" i="5"/>
  <c r="BV139" i="5" s="1"/>
  <c r="BI169" i="4"/>
  <c r="BI190" i="4"/>
  <c r="BI62" i="4"/>
  <c r="BI201" i="4"/>
  <c r="BI168" i="4"/>
  <c r="BI189" i="4"/>
  <c r="BI207" i="4"/>
  <c r="BI165" i="4"/>
  <c r="BI185" i="4"/>
  <c r="BI204" i="4"/>
  <c r="BI61" i="4"/>
  <c r="BI163" i="4"/>
  <c r="BI182" i="4"/>
  <c r="BI202" i="4"/>
  <c r="BG176" i="4"/>
  <c r="BG61" i="4"/>
  <c r="BG175" i="4"/>
  <c r="BG195" i="4"/>
  <c r="BG181" i="4"/>
  <c r="BG201" i="4"/>
  <c r="BG65" i="4"/>
  <c r="BG168" i="4"/>
  <c r="BG189" i="4"/>
  <c r="BG207" i="4"/>
  <c r="BZ84" i="4"/>
  <c r="BY84" i="4"/>
  <c r="BV323" i="4"/>
  <c r="BR337" i="4"/>
  <c r="BS337" i="4"/>
  <c r="BW337" i="4"/>
  <c r="BY346" i="5"/>
  <c r="BZ346" i="5"/>
  <c r="BU323" i="4"/>
  <c r="D208" i="10"/>
  <c r="D206" i="10"/>
  <c r="D204" i="10"/>
  <c r="D202" i="10"/>
  <c r="D200" i="10"/>
  <c r="D198" i="10"/>
  <c r="D195" i="10"/>
  <c r="D192" i="10"/>
  <c r="D190" i="10"/>
  <c r="D187" i="10"/>
  <c r="D185" i="10"/>
  <c r="D182" i="10"/>
  <c r="D179" i="10"/>
  <c r="D177" i="10"/>
  <c r="D175" i="10"/>
  <c r="D172" i="10"/>
  <c r="D169" i="10"/>
  <c r="D167" i="10"/>
  <c r="D165" i="10"/>
  <c r="D163" i="10"/>
  <c r="D160" i="10"/>
  <c r="D158" i="10"/>
  <c r="D68" i="10"/>
  <c r="D62" i="10"/>
  <c r="D60" i="10"/>
  <c r="D207" i="10"/>
  <c r="D205" i="10"/>
  <c r="D203" i="10"/>
  <c r="D201" i="10"/>
  <c r="D199" i="10"/>
  <c r="D196" i="10"/>
  <c r="D194" i="10"/>
  <c r="D191" i="10"/>
  <c r="D189" i="10"/>
  <c r="D186" i="10"/>
  <c r="D183" i="10"/>
  <c r="D181" i="10"/>
  <c r="D178" i="10"/>
  <c r="D176" i="10"/>
  <c r="D173" i="10"/>
  <c r="D171" i="10"/>
  <c r="D168" i="10"/>
  <c r="D166" i="10"/>
  <c r="D164" i="10"/>
  <c r="D159" i="10"/>
  <c r="D59" i="10"/>
  <c r="D53" i="10"/>
  <c r="D61" i="10"/>
  <c r="E192" i="10"/>
  <c r="BF68" i="10"/>
  <c r="BF65" i="10"/>
  <c r="BF62" i="10"/>
  <c r="BF60" i="10"/>
  <c r="BF207" i="10"/>
  <c r="BF205" i="10"/>
  <c r="BF203" i="10"/>
  <c r="BF201" i="10"/>
  <c r="BF199" i="10"/>
  <c r="BF196" i="10"/>
  <c r="BF194" i="10"/>
  <c r="BF191" i="10"/>
  <c r="BF189" i="10"/>
  <c r="BF186" i="10"/>
  <c r="BF183" i="10"/>
  <c r="BF181" i="10"/>
  <c r="BF178" i="10"/>
  <c r="BF176" i="10"/>
  <c r="BF173" i="10"/>
  <c r="BF171" i="10"/>
  <c r="BF168" i="10"/>
  <c r="BF166" i="10"/>
  <c r="BF164" i="10"/>
  <c r="BF159" i="10"/>
  <c r="BW73" i="10"/>
  <c r="BS73" i="10"/>
  <c r="BR73" i="10"/>
  <c r="BF61" i="10"/>
  <c r="BF59" i="10"/>
  <c r="BF53" i="10"/>
  <c r="BF202" i="10"/>
  <c r="BF192" i="10"/>
  <c r="BF182" i="10"/>
  <c r="BF172" i="10"/>
  <c r="BF163" i="10"/>
  <c r="BF208" i="10"/>
  <c r="BF200" i="10"/>
  <c r="BF190" i="10"/>
  <c r="BF179" i="10"/>
  <c r="BF169" i="10"/>
  <c r="BF160" i="10"/>
  <c r="BF206" i="10"/>
  <c r="BF198" i="10"/>
  <c r="BF187" i="10"/>
  <c r="BF177" i="10"/>
  <c r="BF167" i="10"/>
  <c r="BF158" i="10"/>
  <c r="BF195" i="10"/>
  <c r="BF175" i="10"/>
  <c r="BF204" i="10"/>
  <c r="BF185" i="10"/>
  <c r="BF165" i="10"/>
  <c r="E183" i="10"/>
  <c r="BF214" i="10"/>
  <c r="D214" i="10"/>
  <c r="BM169" i="7"/>
  <c r="BJ181" i="7"/>
  <c r="BZ88" i="8"/>
  <c r="BY88" i="8"/>
  <c r="H32" i="6"/>
  <c r="AW373" i="6"/>
  <c r="AW270" i="6"/>
  <c r="AW268" i="6"/>
  <c r="AW266" i="6"/>
  <c r="AW264" i="6"/>
  <c r="AW262" i="6"/>
  <c r="AW259" i="6"/>
  <c r="AW256" i="6"/>
  <c r="AW254" i="6"/>
  <c r="AW251" i="6"/>
  <c r="AW249" i="6"/>
  <c r="AW246" i="6"/>
  <c r="AW243" i="6"/>
  <c r="AW241" i="6"/>
  <c r="AW239" i="6"/>
  <c r="AW236" i="6"/>
  <c r="AW233" i="6"/>
  <c r="AW231" i="6"/>
  <c r="AW229" i="6"/>
  <c r="AW227" i="6"/>
  <c r="AW224" i="6"/>
  <c r="AW222" i="6"/>
  <c r="AW273" i="6"/>
  <c r="AW148" i="6"/>
  <c r="AW275" i="6"/>
  <c r="AW269" i="6"/>
  <c r="AW265" i="6"/>
  <c r="AW260" i="6"/>
  <c r="AW255" i="6"/>
  <c r="AW250" i="6"/>
  <c r="AW245" i="6"/>
  <c r="AW240" i="6"/>
  <c r="AW235" i="6"/>
  <c r="AW230" i="6"/>
  <c r="AW225" i="6"/>
  <c r="AW221" i="6"/>
  <c r="AW272" i="6"/>
  <c r="AW271" i="6"/>
  <c r="AW267" i="6"/>
  <c r="AW263" i="6"/>
  <c r="AW258" i="6"/>
  <c r="AW253" i="6"/>
  <c r="AW247" i="6"/>
  <c r="AW242" i="6"/>
  <c r="AW237" i="6"/>
  <c r="AW232" i="6"/>
  <c r="AW228" i="6"/>
  <c r="AW223" i="6"/>
  <c r="BQ79" i="6"/>
  <c r="BQ78" i="6"/>
  <c r="BQ70" i="6"/>
  <c r="BW106" i="11"/>
  <c r="BS106" i="11"/>
  <c r="BR106" i="11"/>
  <c r="BG117" i="10"/>
  <c r="BG192" i="10" s="1"/>
  <c r="I192" i="10"/>
  <c r="BA315" i="4"/>
  <c r="BA363" i="4" s="1"/>
  <c r="BA365" i="4" s="1"/>
  <c r="BA310" i="4"/>
  <c r="AR363" i="6"/>
  <c r="BO315" i="6"/>
  <c r="BV315" i="6" s="1"/>
  <c r="AB371" i="6"/>
  <c r="AB139" i="6"/>
  <c r="L371" i="6"/>
  <c r="L139" i="6"/>
  <c r="AA371" i="6"/>
  <c r="AA139" i="6"/>
  <c r="AA140" i="6" s="1"/>
  <c r="BK315" i="6"/>
  <c r="BU74" i="7"/>
  <c r="BU164" i="7" s="1"/>
  <c r="BL61" i="7"/>
  <c r="BL59" i="7"/>
  <c r="BX74" i="7"/>
  <c r="BX176" i="7" s="1"/>
  <c r="BL68" i="7"/>
  <c r="BL79" i="7"/>
  <c r="BL78" i="7"/>
  <c r="BL70" i="7"/>
  <c r="BL65" i="7"/>
  <c r="BL172" i="7"/>
  <c r="BL165" i="7"/>
  <c r="BL62" i="7"/>
  <c r="BL60" i="7"/>
  <c r="BL190" i="7"/>
  <c r="BL202" i="7"/>
  <c r="BL157" i="7"/>
  <c r="BL166" i="7"/>
  <c r="BL176" i="7"/>
  <c r="BL186" i="7"/>
  <c r="BL196" i="7"/>
  <c r="BL205" i="7"/>
  <c r="BL159" i="7"/>
  <c r="BL168" i="7"/>
  <c r="BL178" i="7"/>
  <c r="BL189" i="7"/>
  <c r="BL207" i="7"/>
  <c r="BL167" i="7"/>
  <c r="BL204" i="7"/>
  <c r="BL164" i="7"/>
  <c r="BL173" i="7"/>
  <c r="BL194" i="7"/>
  <c r="BL203" i="7"/>
  <c r="BL160" i="7"/>
  <c r="BL158" i="7"/>
  <c r="BL177" i="7"/>
  <c r="BL206" i="7"/>
  <c r="BL171" i="7"/>
  <c r="BL181" i="7"/>
  <c r="BL191" i="7"/>
  <c r="BL201" i="7"/>
  <c r="BL185" i="7"/>
  <c r="BL199" i="7"/>
  <c r="BU177" i="7"/>
  <c r="BN208" i="7"/>
  <c r="BZ330" i="4"/>
  <c r="BY330" i="4"/>
  <c r="E373" i="5"/>
  <c r="E270" i="5"/>
  <c r="E268" i="5"/>
  <c r="E266" i="5"/>
  <c r="E264" i="5"/>
  <c r="E262" i="5"/>
  <c r="E259" i="5"/>
  <c r="E256" i="5"/>
  <c r="E254" i="5"/>
  <c r="E251" i="5"/>
  <c r="E249" i="5"/>
  <c r="E246" i="5"/>
  <c r="E243" i="5"/>
  <c r="E241" i="5"/>
  <c r="E239" i="5"/>
  <c r="E236" i="5"/>
  <c r="E233" i="5"/>
  <c r="E231" i="5"/>
  <c r="E229" i="5"/>
  <c r="E227" i="5"/>
  <c r="E224" i="5"/>
  <c r="E222" i="5"/>
  <c r="E137" i="5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AG137" i="5" s="1"/>
  <c r="AH137" i="5" s="1"/>
  <c r="AI137" i="5" s="1"/>
  <c r="AJ137" i="5" s="1"/>
  <c r="AK137" i="5" s="1"/>
  <c r="AL137" i="5" s="1"/>
  <c r="AM137" i="5" s="1"/>
  <c r="AN137" i="5" s="1"/>
  <c r="AO137" i="5" s="1"/>
  <c r="AP137" i="5" s="1"/>
  <c r="AQ137" i="5" s="1"/>
  <c r="AR137" i="5" s="1"/>
  <c r="AS137" i="5" s="1"/>
  <c r="AT137" i="5" s="1"/>
  <c r="AU137" i="5" s="1"/>
  <c r="AV137" i="5" s="1"/>
  <c r="AW137" i="5" s="1"/>
  <c r="AX137" i="5" s="1"/>
  <c r="AY137" i="5" s="1"/>
  <c r="AZ137" i="5" s="1"/>
  <c r="BA137" i="5" s="1"/>
  <c r="BB137" i="5" s="1"/>
  <c r="BC137" i="5" s="1"/>
  <c r="BD137" i="5" s="1"/>
  <c r="E273" i="5"/>
  <c r="E272" i="5"/>
  <c r="E235" i="5"/>
  <c r="E225" i="5"/>
  <c r="E271" i="5"/>
  <c r="E267" i="5"/>
  <c r="E263" i="5"/>
  <c r="E258" i="5"/>
  <c r="E253" i="5"/>
  <c r="E247" i="5"/>
  <c r="E242" i="5"/>
  <c r="E237" i="5"/>
  <c r="E228" i="5"/>
  <c r="E140" i="5"/>
  <c r="BF136" i="5"/>
  <c r="D136" i="5"/>
  <c r="E275" i="5"/>
  <c r="E230" i="5"/>
  <c r="E221" i="5"/>
  <c r="E148" i="5"/>
  <c r="E269" i="5"/>
  <c r="E265" i="5"/>
  <c r="E260" i="5"/>
  <c r="E255" i="5"/>
  <c r="E250" i="5"/>
  <c r="E245" i="5"/>
  <c r="E240" i="5"/>
  <c r="E232" i="5"/>
  <c r="E223" i="5"/>
  <c r="BL139" i="5"/>
  <c r="F136" i="6"/>
  <c r="BK164" i="6"/>
  <c r="BZ121" i="6"/>
  <c r="BY121" i="6"/>
  <c r="F139" i="6"/>
  <c r="F371" i="6"/>
  <c r="AL139" i="6"/>
  <c r="AL371" i="6"/>
  <c r="D65" i="7"/>
  <c r="D70" i="7"/>
  <c r="BW104" i="7"/>
  <c r="BW179" i="7" s="1"/>
  <c r="BS104" i="7"/>
  <c r="BR104" i="7"/>
  <c r="BR179" i="7" s="1"/>
  <c r="BF179" i="7"/>
  <c r="BK371" i="5"/>
  <c r="BL77" i="6"/>
  <c r="W134" i="11"/>
  <c r="W136" i="11" s="1"/>
  <c r="W169" i="11"/>
  <c r="BL94" i="11"/>
  <c r="AE169" i="11"/>
  <c r="AE134" i="11"/>
  <c r="AE136" i="11" s="1"/>
  <c r="BU311" i="6"/>
  <c r="BX311" i="6"/>
  <c r="X136" i="7"/>
  <c r="X216" i="7"/>
  <c r="BH169" i="7"/>
  <c r="X271" i="8"/>
  <c r="X269" i="8"/>
  <c r="X267" i="8"/>
  <c r="X265" i="8"/>
  <c r="X263" i="8"/>
  <c r="X260" i="8"/>
  <c r="X258" i="8"/>
  <c r="X255" i="8"/>
  <c r="X253" i="8"/>
  <c r="X250" i="8"/>
  <c r="X247" i="8"/>
  <c r="X245" i="8"/>
  <c r="X242" i="8"/>
  <c r="X240" i="8"/>
  <c r="X275" i="8"/>
  <c r="X272" i="8"/>
  <c r="X373" i="8"/>
  <c r="X270" i="8"/>
  <c r="X268" i="8"/>
  <c r="X266" i="8"/>
  <c r="X264" i="8"/>
  <c r="X262" i="8"/>
  <c r="X259" i="8"/>
  <c r="X256" i="8"/>
  <c r="X254" i="8"/>
  <c r="X251" i="8"/>
  <c r="X249" i="8"/>
  <c r="X246" i="8"/>
  <c r="X243" i="8"/>
  <c r="X241" i="8"/>
  <c r="X273" i="8"/>
  <c r="X148" i="8"/>
  <c r="X239" i="8"/>
  <c r="X237" i="8"/>
  <c r="X235" i="8"/>
  <c r="X232" i="8"/>
  <c r="X230" i="8"/>
  <c r="X228" i="8"/>
  <c r="X225" i="8"/>
  <c r="X223" i="8"/>
  <c r="X221" i="8"/>
  <c r="X152" i="8"/>
  <c r="X69" i="8"/>
  <c r="X66" i="8"/>
  <c r="X63" i="8"/>
  <c r="X236" i="8"/>
  <c r="X233" i="8"/>
  <c r="X231" i="8"/>
  <c r="X229" i="8"/>
  <c r="X227" i="8"/>
  <c r="X224" i="8"/>
  <c r="X222" i="8"/>
  <c r="BF94" i="11"/>
  <c r="D94" i="11"/>
  <c r="D95" i="11" s="1"/>
  <c r="BK133" i="10"/>
  <c r="BK208" i="10" s="1"/>
  <c r="Z208" i="10"/>
  <c r="D109" i="8"/>
  <c r="D183" i="8"/>
  <c r="BL133" i="10"/>
  <c r="AE208" i="10"/>
  <c r="I315" i="4"/>
  <c r="BG311" i="4"/>
  <c r="I310" i="4"/>
  <c r="Y315" i="4"/>
  <c r="Y363" i="4" s="1"/>
  <c r="Y365" i="4" s="1"/>
  <c r="Y310" i="4"/>
  <c r="AO315" i="4"/>
  <c r="AO363" i="4" s="1"/>
  <c r="AO365" i="4" s="1"/>
  <c r="AO310" i="4"/>
  <c r="BX195" i="7"/>
  <c r="AJ371" i="7"/>
  <c r="AJ139" i="7"/>
  <c r="F32" i="8"/>
  <c r="BS160" i="8"/>
  <c r="BS179" i="8"/>
  <c r="BS190" i="8"/>
  <c r="BS200" i="8"/>
  <c r="BS68" i="8"/>
  <c r="BS159" i="8"/>
  <c r="BS168" i="8"/>
  <c r="BS178" i="8"/>
  <c r="BS199" i="8"/>
  <c r="BS207" i="8"/>
  <c r="BT181" i="8"/>
  <c r="BU311" i="7"/>
  <c r="BX311" i="7"/>
  <c r="BT161" i="8"/>
  <c r="BZ106" i="8"/>
  <c r="BY106" i="8"/>
  <c r="AL221" i="8"/>
  <c r="AL373" i="8"/>
  <c r="BV27" i="8"/>
  <c r="BR311" i="7"/>
  <c r="BW311" i="7"/>
  <c r="BS311" i="7"/>
  <c r="BG79" i="9"/>
  <c r="BG78" i="9"/>
  <c r="BG70" i="9"/>
  <c r="Y273" i="9"/>
  <c r="Y271" i="9"/>
  <c r="Y269" i="9"/>
  <c r="Y267" i="9"/>
  <c r="Y265" i="9"/>
  <c r="Y263" i="9"/>
  <c r="Y260" i="9"/>
  <c r="Y258" i="9"/>
  <c r="Y255" i="9"/>
  <c r="Y253" i="9"/>
  <c r="Y250" i="9"/>
  <c r="Y247" i="9"/>
  <c r="Y245" i="9"/>
  <c r="Y275" i="9"/>
  <c r="Y272" i="9"/>
  <c r="Y270" i="9"/>
  <c r="Y262" i="9"/>
  <c r="Y251" i="9"/>
  <c r="Y241" i="9"/>
  <c r="Y239" i="9"/>
  <c r="Y236" i="9"/>
  <c r="Y233" i="9"/>
  <c r="Y231" i="9"/>
  <c r="Y229" i="9"/>
  <c r="Y227" i="9"/>
  <c r="Y224" i="9"/>
  <c r="Y222" i="9"/>
  <c r="Y268" i="9"/>
  <c r="Y259" i="9"/>
  <c r="Y249" i="9"/>
  <c r="Y266" i="9"/>
  <c r="Y256" i="9"/>
  <c r="Y246" i="9"/>
  <c r="Y242" i="9"/>
  <c r="Y240" i="9"/>
  <c r="Y237" i="9"/>
  <c r="Y235" i="9"/>
  <c r="Y232" i="9"/>
  <c r="Y230" i="9"/>
  <c r="Y228" i="9"/>
  <c r="Y225" i="9"/>
  <c r="Y223" i="9"/>
  <c r="Y221" i="9"/>
  <c r="Y373" i="9"/>
  <c r="Y254" i="9"/>
  <c r="Y148" i="9"/>
  <c r="Y243" i="9"/>
  <c r="Y140" i="9"/>
  <c r="Y264" i="9"/>
  <c r="BJ79" i="9"/>
  <c r="BJ78" i="9"/>
  <c r="BJ70" i="9"/>
  <c r="BZ216" i="9"/>
  <c r="BY216" i="9"/>
  <c r="BY13" i="10"/>
  <c r="BZ13" i="10"/>
  <c r="BS96" i="10"/>
  <c r="AC136" i="10"/>
  <c r="AC216" i="10"/>
  <c r="R136" i="10"/>
  <c r="BI77" i="10"/>
  <c r="BT77" i="10" s="1"/>
  <c r="R216" i="10"/>
  <c r="BI104" i="10"/>
  <c r="AK134" i="10"/>
  <c r="AK136" i="10" s="1"/>
  <c r="BL28" i="11"/>
  <c r="BU306" i="10"/>
  <c r="BX306" i="10"/>
  <c r="BU15" i="10"/>
  <c r="BX15" i="10"/>
  <c r="BZ18" i="10"/>
  <c r="BY18" i="10"/>
  <c r="BZ55" i="10"/>
  <c r="BY55" i="10"/>
  <c r="BV214" i="10"/>
  <c r="BT86" i="10"/>
  <c r="BT161" i="10" s="1"/>
  <c r="BH306" i="9"/>
  <c r="BZ75" i="10"/>
  <c r="BY75" i="10"/>
  <c r="BW90" i="10"/>
  <c r="BZ361" i="10"/>
  <c r="BY361" i="10"/>
  <c r="BZ19" i="11"/>
  <c r="BY19" i="11"/>
  <c r="BK306" i="9"/>
  <c r="BY314" i="10"/>
  <c r="BZ314" i="10"/>
  <c r="L216" i="11"/>
  <c r="X216" i="11"/>
  <c r="BP79" i="11"/>
  <c r="BP70" i="11"/>
  <c r="BN306" i="11"/>
  <c r="R28" i="10"/>
  <c r="BI28" i="10" s="1"/>
  <c r="BI27" i="10"/>
  <c r="R53" i="10"/>
  <c r="BJ172" i="10"/>
  <c r="BJ175" i="10"/>
  <c r="BJ158" i="10"/>
  <c r="BJ171" i="10"/>
  <c r="BJ191" i="10"/>
  <c r="BJ201" i="10"/>
  <c r="BY126" i="11"/>
  <c r="BZ126" i="11"/>
  <c r="BG175" i="10"/>
  <c r="BZ335" i="10"/>
  <c r="BY335" i="10"/>
  <c r="BX47" i="11"/>
  <c r="BS83" i="11"/>
  <c r="BT104" i="11"/>
  <c r="BT179" i="11" s="1"/>
  <c r="BX79" i="12"/>
  <c r="BX70" i="12"/>
  <c r="O136" i="11"/>
  <c r="O216" i="11"/>
  <c r="BW146" i="11"/>
  <c r="BS146" i="11"/>
  <c r="BR146" i="11"/>
  <c r="BZ336" i="11"/>
  <c r="BY336" i="11"/>
  <c r="BT212" i="11"/>
  <c r="BY340" i="11"/>
  <c r="BZ340" i="11"/>
  <c r="BH77" i="11"/>
  <c r="M216" i="11"/>
  <c r="AC59" i="11"/>
  <c r="AS273" i="11"/>
  <c r="AS271" i="11"/>
  <c r="AS269" i="11"/>
  <c r="AS267" i="11"/>
  <c r="AS265" i="11"/>
  <c r="AS263" i="11"/>
  <c r="AS260" i="11"/>
  <c r="AS258" i="11"/>
  <c r="AS255" i="11"/>
  <c r="AS253" i="11"/>
  <c r="AS250" i="11"/>
  <c r="AS247" i="11"/>
  <c r="AS245" i="11"/>
  <c r="AS242" i="11"/>
  <c r="AS240" i="11"/>
  <c r="AS237" i="11"/>
  <c r="AS235" i="11"/>
  <c r="AS232" i="11"/>
  <c r="AS230" i="11"/>
  <c r="AS228" i="11"/>
  <c r="AS225" i="11"/>
  <c r="AS223" i="11"/>
  <c r="AS221" i="11"/>
  <c r="AS275" i="11"/>
  <c r="AS272" i="11"/>
  <c r="AS266" i="11"/>
  <c r="AS256" i="11"/>
  <c r="AS246" i="11"/>
  <c r="AS236" i="11"/>
  <c r="AS227" i="11"/>
  <c r="AS148" i="11"/>
  <c r="AS373" i="11"/>
  <c r="AS264" i="11"/>
  <c r="AS254" i="11"/>
  <c r="AS243" i="11"/>
  <c r="AS233" i="11"/>
  <c r="AS224" i="11"/>
  <c r="AS270" i="11"/>
  <c r="AS262" i="11"/>
  <c r="AS251" i="11"/>
  <c r="AS241" i="11"/>
  <c r="AS231" i="11"/>
  <c r="AS222" i="11"/>
  <c r="AS268" i="11"/>
  <c r="AS229" i="11"/>
  <c r="AS259" i="11"/>
  <c r="AS249" i="11"/>
  <c r="AS239" i="11"/>
  <c r="BY355" i="11"/>
  <c r="BZ355" i="11"/>
  <c r="BV79" i="12"/>
  <c r="BV70" i="12"/>
  <c r="AY371" i="12"/>
  <c r="AY139" i="12"/>
  <c r="AY140" i="12" s="1"/>
  <c r="BZ346" i="12"/>
  <c r="BY346" i="12"/>
  <c r="BY350" i="12"/>
  <c r="BZ350" i="12"/>
  <c r="BU116" i="14"/>
  <c r="BS215" i="4"/>
  <c r="BW215" i="4"/>
  <c r="BR215" i="4"/>
  <c r="BZ116" i="4"/>
  <c r="BY116" i="4"/>
  <c r="K157" i="8"/>
  <c r="K86" i="8"/>
  <c r="BZ107" i="7"/>
  <c r="BY107" i="7"/>
  <c r="BZ106" i="6"/>
  <c r="BY106" i="6"/>
  <c r="AN315" i="4"/>
  <c r="AN363" i="4" s="1"/>
  <c r="AN365" i="4" s="1"/>
  <c r="AN275" i="4" s="1"/>
  <c r="AN310" i="4"/>
  <c r="G216" i="7"/>
  <c r="BU187" i="7"/>
  <c r="BL222" i="5"/>
  <c r="BL249" i="5"/>
  <c r="BL268" i="5"/>
  <c r="BL136" i="5"/>
  <c r="BL241" i="5"/>
  <c r="BL262" i="5"/>
  <c r="BL233" i="5"/>
  <c r="BL223" i="5"/>
  <c r="BL232" i="5"/>
  <c r="BL242" i="5"/>
  <c r="BL253" i="5"/>
  <c r="BL263" i="5"/>
  <c r="BL271" i="5"/>
  <c r="AT139" i="6"/>
  <c r="AT140" i="6" s="1"/>
  <c r="AT371" i="6"/>
  <c r="BI79" i="7"/>
  <c r="BI78" i="7"/>
  <c r="BI60" i="7"/>
  <c r="BI68" i="7"/>
  <c r="BT74" i="7"/>
  <c r="BT164" i="7" s="1"/>
  <c r="BI70" i="7"/>
  <c r="BI65" i="7"/>
  <c r="BI62" i="7"/>
  <c r="BI200" i="7"/>
  <c r="BI190" i="7"/>
  <c r="BI179" i="7"/>
  <c r="BI160" i="7"/>
  <c r="BI159" i="7"/>
  <c r="BI166" i="7"/>
  <c r="BI171" i="7"/>
  <c r="BI194" i="7"/>
  <c r="BI199" i="7"/>
  <c r="BI202" i="7"/>
  <c r="BI163" i="7"/>
  <c r="BI186" i="7"/>
  <c r="BI189" i="7"/>
  <c r="BI201" i="7"/>
  <c r="BI206" i="7"/>
  <c r="BI177" i="7"/>
  <c r="BI167" i="7"/>
  <c r="BI158" i="7"/>
  <c r="BI176" i="7"/>
  <c r="BI191" i="7"/>
  <c r="BI203" i="7"/>
  <c r="BI207" i="7"/>
  <c r="BI59" i="7"/>
  <c r="BI192" i="7"/>
  <c r="BI172" i="7"/>
  <c r="BI178" i="7"/>
  <c r="BI61" i="7"/>
  <c r="BI204" i="7"/>
  <c r="BI185" i="7"/>
  <c r="BI175" i="7"/>
  <c r="BI165" i="7"/>
  <c r="BI157" i="7"/>
  <c r="BI161" i="7"/>
  <c r="BI164" i="7"/>
  <c r="BI168" i="7"/>
  <c r="BI173" i="7"/>
  <c r="BI181" i="7"/>
  <c r="BI182" i="7"/>
  <c r="BI205" i="7"/>
  <c r="R216" i="7"/>
  <c r="BI216" i="7" s="1"/>
  <c r="R136" i="7"/>
  <c r="BI77" i="7"/>
  <c r="O134" i="10"/>
  <c r="O136" i="10" s="1"/>
  <c r="O169" i="10"/>
  <c r="G371" i="6"/>
  <c r="G139" i="6"/>
  <c r="G140" i="6" s="1"/>
  <c r="BQ79" i="7"/>
  <c r="BQ78" i="7"/>
  <c r="BQ70" i="7"/>
  <c r="BT108" i="6"/>
  <c r="BT183" i="6" s="1"/>
  <c r="BI183" i="6"/>
  <c r="BO224" i="8"/>
  <c r="BO233" i="8"/>
  <c r="BO221" i="8"/>
  <c r="BO230" i="8"/>
  <c r="BO239" i="8"/>
  <c r="BV239" i="8" s="1"/>
  <c r="BO246" i="8"/>
  <c r="BO256" i="8"/>
  <c r="BO266" i="8"/>
  <c r="BO272" i="8"/>
  <c r="BO242" i="8"/>
  <c r="BO253" i="8"/>
  <c r="BO263" i="8"/>
  <c r="BO271" i="8"/>
  <c r="BW125" i="11"/>
  <c r="BS125" i="11"/>
  <c r="BR125" i="11"/>
  <c r="AS139" i="6"/>
  <c r="AS140" i="6" s="1"/>
  <c r="AS371" i="6"/>
  <c r="J371" i="7"/>
  <c r="J139" i="7"/>
  <c r="D216" i="8"/>
  <c r="BU28" i="9"/>
  <c r="BX28" i="9"/>
  <c r="H373" i="9"/>
  <c r="H270" i="9"/>
  <c r="H268" i="9"/>
  <c r="H266" i="9"/>
  <c r="H264" i="9"/>
  <c r="H262" i="9"/>
  <c r="H259" i="9"/>
  <c r="H256" i="9"/>
  <c r="H254" i="9"/>
  <c r="H251" i="9"/>
  <c r="H249" i="9"/>
  <c r="H246" i="9"/>
  <c r="H243" i="9"/>
  <c r="H273" i="9"/>
  <c r="H271" i="9"/>
  <c r="H269" i="9"/>
  <c r="H267" i="9"/>
  <c r="H265" i="9"/>
  <c r="H263" i="9"/>
  <c r="H260" i="9"/>
  <c r="H258" i="9"/>
  <c r="H255" i="9"/>
  <c r="H253" i="9"/>
  <c r="H250" i="9"/>
  <c r="H247" i="9"/>
  <c r="H245" i="9"/>
  <c r="H241" i="9"/>
  <c r="H239" i="9"/>
  <c r="H236" i="9"/>
  <c r="H233" i="9"/>
  <c r="H231" i="9"/>
  <c r="H229" i="9"/>
  <c r="H227" i="9"/>
  <c r="H224" i="9"/>
  <c r="H222" i="9"/>
  <c r="H275" i="9"/>
  <c r="H242" i="9"/>
  <c r="H232" i="9"/>
  <c r="H223" i="9"/>
  <c r="H240" i="9"/>
  <c r="H230" i="9"/>
  <c r="H221" i="9"/>
  <c r="H148" i="9"/>
  <c r="H237" i="9"/>
  <c r="H228" i="9"/>
  <c r="H272" i="9"/>
  <c r="H235" i="9"/>
  <c r="H225" i="9"/>
  <c r="H140" i="9"/>
  <c r="BJ27" i="10"/>
  <c r="BJ53" i="10" s="1"/>
  <c r="BY23" i="10"/>
  <c r="BZ23" i="10"/>
  <c r="BG213" i="10"/>
  <c r="BZ215" i="9"/>
  <c r="BY215" i="9"/>
  <c r="AN136" i="10"/>
  <c r="AN216" i="10"/>
  <c r="BO77" i="10"/>
  <c r="BV77" i="10" s="1"/>
  <c r="AR136" i="10"/>
  <c r="BG306" i="9"/>
  <c r="BM306" i="9"/>
  <c r="BY26" i="11"/>
  <c r="BZ26" i="11"/>
  <c r="BN190" i="10"/>
  <c r="BN175" i="10"/>
  <c r="BN158" i="10"/>
  <c r="BN61" i="10"/>
  <c r="BN157" i="10"/>
  <c r="BN166" i="10"/>
  <c r="BN176" i="10"/>
  <c r="BN186" i="10"/>
  <c r="BN196" i="10"/>
  <c r="BN65" i="10"/>
  <c r="BX362" i="11"/>
  <c r="BH178" i="10"/>
  <c r="BH207" i="10"/>
  <c r="BH191" i="10"/>
  <c r="BH166" i="10"/>
  <c r="BH68" i="10"/>
  <c r="BH160" i="10"/>
  <c r="BZ214" i="12"/>
  <c r="BY214" i="12"/>
  <c r="BS298" i="11"/>
  <c r="BY357" i="11"/>
  <c r="BZ357" i="11"/>
  <c r="Q136" i="11"/>
  <c r="Q216" i="11"/>
  <c r="AU371" i="12"/>
  <c r="AU139" i="12"/>
  <c r="AU140" i="12" s="1"/>
  <c r="BK159" i="4"/>
  <c r="BS27" i="7"/>
  <c r="BG198" i="6"/>
  <c r="R221" i="8"/>
  <c r="BL196" i="10"/>
  <c r="BK173" i="4"/>
  <c r="BK198" i="4"/>
  <c r="BR27" i="6"/>
  <c r="BR53" i="6" s="1"/>
  <c r="BM176" i="7"/>
  <c r="AH221" i="8"/>
  <c r="BT192" i="8"/>
  <c r="F32" i="9"/>
  <c r="BL161" i="10"/>
  <c r="BR112" i="10"/>
  <c r="BK187" i="4"/>
  <c r="BM59" i="6"/>
  <c r="BR346" i="4"/>
  <c r="BF192" i="7"/>
  <c r="BT94" i="6"/>
  <c r="BT169" i="6" s="1"/>
  <c r="BN181" i="7"/>
  <c r="BT198" i="8"/>
  <c r="BL202" i="10"/>
  <c r="BK167" i="4"/>
  <c r="BZ108" i="4"/>
  <c r="BY108" i="4"/>
  <c r="D365" i="5"/>
  <c r="BM173" i="7"/>
  <c r="BL171" i="10"/>
  <c r="BQ275" i="12"/>
  <c r="BQ136" i="12"/>
  <c r="BQ236" i="12"/>
  <c r="BQ268" i="12"/>
  <c r="BQ239" i="12"/>
  <c r="BQ259" i="12"/>
  <c r="BQ225" i="12"/>
  <c r="BQ235" i="12"/>
  <c r="BQ245" i="12"/>
  <c r="BQ255" i="12"/>
  <c r="BQ265" i="12"/>
  <c r="BQ273" i="12"/>
  <c r="BY95" i="13"/>
  <c r="BY93" i="13"/>
  <c r="BT62" i="13"/>
  <c r="BT86" i="13"/>
  <c r="BV75" i="13"/>
  <c r="BY75" i="13" s="1"/>
  <c r="BT82" i="13"/>
  <c r="BY91" i="13"/>
  <c r="BW113" i="13"/>
  <c r="BX8" i="13"/>
  <c r="BV14" i="13"/>
  <c r="BY14" i="13" s="1"/>
  <c r="BT19" i="13"/>
  <c r="BV22" i="13"/>
  <c r="BT27" i="13"/>
  <c r="BT46" i="13"/>
  <c r="BS48" i="13"/>
  <c r="BX48" i="13"/>
  <c r="BU109" i="13"/>
  <c r="BV62" i="13"/>
  <c r="BW112" i="13"/>
  <c r="BU114" i="13"/>
  <c r="BW140" i="13"/>
  <c r="BW13" i="13"/>
  <c r="BY13" i="13" s="1"/>
  <c r="BV18" i="13"/>
  <c r="BY18" i="13" s="1"/>
  <c r="BT33" i="13"/>
  <c r="BT35" i="13"/>
  <c r="BW41" i="13"/>
  <c r="BY41" i="13" s="1"/>
  <c r="BV65" i="13"/>
  <c r="BY65" i="13" s="1"/>
  <c r="BT63" i="13"/>
  <c r="BV85" i="13"/>
  <c r="BW70" i="13"/>
  <c r="BY110" i="13"/>
  <c r="BW148" i="13"/>
  <c r="BW90" i="13"/>
  <c r="BT134" i="13"/>
  <c r="BU20" i="13"/>
  <c r="BV38" i="13"/>
  <c r="BY38" i="13" s="1"/>
  <c r="BW39" i="13"/>
  <c r="BT32" i="13"/>
  <c r="BT34" i="13"/>
  <c r="BT36" i="13"/>
  <c r="BU39" i="13"/>
  <c r="BU47" i="13"/>
  <c r="BU51" i="13"/>
  <c r="BW109" i="13"/>
  <c r="BU73" i="13"/>
  <c r="BX73" i="13" s="1"/>
  <c r="BW85" i="13"/>
  <c r="BW87" i="13"/>
  <c r="BT78" i="13"/>
  <c r="BU129" i="13"/>
  <c r="BW9" i="13"/>
  <c r="BV66" i="13"/>
  <c r="BY66" i="13" s="1"/>
  <c r="BU82" i="13"/>
  <c r="BV112" i="13"/>
  <c r="BY112" i="13" s="1"/>
  <c r="BT112" i="13"/>
  <c r="BW10" i="13"/>
  <c r="BY10" i="13" s="1"/>
  <c r="BT144" i="13"/>
  <c r="BW125" i="13"/>
  <c r="BW17" i="13"/>
  <c r="BW25" i="13"/>
  <c r="BV32" i="13"/>
  <c r="BY32" i="13" s="1"/>
  <c r="BV34" i="13"/>
  <c r="BY34" i="13" s="1"/>
  <c r="BV36" i="13"/>
  <c r="BY36" i="13" s="1"/>
  <c r="BU43" i="13"/>
  <c r="BV49" i="13"/>
  <c r="BY49" i="13" s="1"/>
  <c r="BV117" i="13"/>
  <c r="BY117" i="13" s="1"/>
  <c r="BT71" i="13"/>
  <c r="BW62" i="13"/>
  <c r="BQ52" i="13"/>
  <c r="BT91" i="13"/>
  <c r="BT132" i="13"/>
  <c r="BV31" i="13"/>
  <c r="BY31" i="13" s="1"/>
  <c r="BU35" i="13"/>
  <c r="BT44" i="13"/>
  <c r="BT47" i="13"/>
  <c r="BY43" i="4"/>
  <c r="BZ43" i="4"/>
  <c r="BD275" i="4"/>
  <c r="BD272" i="4"/>
  <c r="BD268" i="4"/>
  <c r="BD267" i="4"/>
  <c r="BD259" i="4"/>
  <c r="BD258" i="4"/>
  <c r="BD249" i="4"/>
  <c r="BD247" i="4"/>
  <c r="BD239" i="4"/>
  <c r="BD237" i="4"/>
  <c r="BD229" i="4"/>
  <c r="BD228" i="4"/>
  <c r="BD270" i="4"/>
  <c r="BD269" i="4"/>
  <c r="BD262" i="4"/>
  <c r="BD260" i="4"/>
  <c r="BD251" i="4"/>
  <c r="BD250" i="4"/>
  <c r="BD241" i="4"/>
  <c r="BD240" i="4"/>
  <c r="BD231" i="4"/>
  <c r="BD230" i="4"/>
  <c r="BD222" i="4"/>
  <c r="BD221" i="4"/>
  <c r="BD273" i="4"/>
  <c r="BD271" i="4"/>
  <c r="BD264" i="4"/>
  <c r="BD263" i="4"/>
  <c r="BD254" i="4"/>
  <c r="BD253" i="4"/>
  <c r="BD243" i="4"/>
  <c r="BD242" i="4"/>
  <c r="BD233" i="4"/>
  <c r="BD232" i="4"/>
  <c r="BD224" i="4"/>
  <c r="BD223" i="4"/>
  <c r="BD148" i="4"/>
  <c r="BD255" i="4"/>
  <c r="BD236" i="4"/>
  <c r="BD373" i="4"/>
  <c r="BD265" i="4"/>
  <c r="BD246" i="4"/>
  <c r="BD225" i="4"/>
  <c r="BD256" i="4"/>
  <c r="BD235" i="4"/>
  <c r="BD266" i="4"/>
  <c r="BD245" i="4"/>
  <c r="BD227" i="4"/>
  <c r="AV275" i="5"/>
  <c r="BP275" i="5" s="1"/>
  <c r="AV272" i="5"/>
  <c r="BP272" i="5" s="1"/>
  <c r="AV140" i="5"/>
  <c r="BP140" i="5" s="1"/>
  <c r="AV373" i="5"/>
  <c r="AV270" i="5"/>
  <c r="BP270" i="5" s="1"/>
  <c r="AV268" i="5"/>
  <c r="BP268" i="5" s="1"/>
  <c r="AV266" i="5"/>
  <c r="BP266" i="5" s="1"/>
  <c r="AV264" i="5"/>
  <c r="BP264" i="5" s="1"/>
  <c r="AV262" i="5"/>
  <c r="BP262" i="5" s="1"/>
  <c r="AV259" i="5"/>
  <c r="BP259" i="5" s="1"/>
  <c r="AV256" i="5"/>
  <c r="BP256" i="5" s="1"/>
  <c r="AV254" i="5"/>
  <c r="BP254" i="5" s="1"/>
  <c r="AV251" i="5"/>
  <c r="BP251" i="5" s="1"/>
  <c r="AV249" i="5"/>
  <c r="BP249" i="5" s="1"/>
  <c r="AV246" i="5"/>
  <c r="BP246" i="5" s="1"/>
  <c r="AV243" i="5"/>
  <c r="BP243" i="5" s="1"/>
  <c r="AV241" i="5"/>
  <c r="BP241" i="5" s="1"/>
  <c r="AV239" i="5"/>
  <c r="BP239" i="5" s="1"/>
  <c r="AV236" i="5"/>
  <c r="BP236" i="5" s="1"/>
  <c r="AV271" i="5"/>
  <c r="BP271" i="5" s="1"/>
  <c r="AV267" i="5"/>
  <c r="BP267" i="5" s="1"/>
  <c r="AV263" i="5"/>
  <c r="BP263" i="5" s="1"/>
  <c r="AV258" i="5"/>
  <c r="BP258" i="5" s="1"/>
  <c r="AV253" i="5"/>
  <c r="BP253" i="5" s="1"/>
  <c r="AV247" i="5"/>
  <c r="BP247" i="5" s="1"/>
  <c r="AV242" i="5"/>
  <c r="BP242" i="5" s="1"/>
  <c r="AV237" i="5"/>
  <c r="BP237" i="5" s="1"/>
  <c r="AV227" i="5"/>
  <c r="BP227" i="5" s="1"/>
  <c r="AV225" i="5"/>
  <c r="BP225" i="5" s="1"/>
  <c r="AV273" i="5"/>
  <c r="BP273" i="5" s="1"/>
  <c r="AV229" i="5"/>
  <c r="BP229" i="5" s="1"/>
  <c r="AV228" i="5"/>
  <c r="BP228" i="5" s="1"/>
  <c r="AV269" i="5"/>
  <c r="BP269" i="5" s="1"/>
  <c r="AV265" i="5"/>
  <c r="BP265" i="5" s="1"/>
  <c r="AV260" i="5"/>
  <c r="BP260" i="5" s="1"/>
  <c r="AV255" i="5"/>
  <c r="BP255" i="5" s="1"/>
  <c r="AV250" i="5"/>
  <c r="BP250" i="5" s="1"/>
  <c r="AV245" i="5"/>
  <c r="BP245" i="5" s="1"/>
  <c r="AV240" i="5"/>
  <c r="BP240" i="5" s="1"/>
  <c r="AV235" i="5"/>
  <c r="BP235" i="5" s="1"/>
  <c r="AV231" i="5"/>
  <c r="BP231" i="5" s="1"/>
  <c r="AV230" i="5"/>
  <c r="BP230" i="5" s="1"/>
  <c r="AV222" i="5"/>
  <c r="BP222" i="5" s="1"/>
  <c r="AV221" i="5"/>
  <c r="BP221" i="5" s="1"/>
  <c r="AV148" i="5"/>
  <c r="BP148" i="5" s="1"/>
  <c r="BP136" i="5"/>
  <c r="AV233" i="5"/>
  <c r="BP233" i="5" s="1"/>
  <c r="AV232" i="5"/>
  <c r="BP232" i="5" s="1"/>
  <c r="AV224" i="5"/>
  <c r="BP224" i="5" s="1"/>
  <c r="AV223" i="5"/>
  <c r="BP223" i="5" s="1"/>
  <c r="AB275" i="5"/>
  <c r="BK275" i="5" s="1"/>
  <c r="AB272" i="5"/>
  <c r="AB140" i="5"/>
  <c r="BK140" i="5" s="1"/>
  <c r="AB373" i="5"/>
  <c r="AB270" i="5"/>
  <c r="BK270" i="5" s="1"/>
  <c r="AB268" i="5"/>
  <c r="BK268" i="5" s="1"/>
  <c r="AB266" i="5"/>
  <c r="BK266" i="5" s="1"/>
  <c r="AB264" i="5"/>
  <c r="BK264" i="5" s="1"/>
  <c r="AB262" i="5"/>
  <c r="BK262" i="5" s="1"/>
  <c r="AB259" i="5"/>
  <c r="BK259" i="5" s="1"/>
  <c r="AB256" i="5"/>
  <c r="AB254" i="5"/>
  <c r="AB251" i="5"/>
  <c r="BK251" i="5" s="1"/>
  <c r="AB249" i="5"/>
  <c r="BK249" i="5" s="1"/>
  <c r="AB246" i="5"/>
  <c r="BK246" i="5" s="1"/>
  <c r="AB243" i="5"/>
  <c r="BK243" i="5" s="1"/>
  <c r="AB241" i="5"/>
  <c r="BK241" i="5" s="1"/>
  <c r="AB239" i="5"/>
  <c r="BK239" i="5" s="1"/>
  <c r="AB236" i="5"/>
  <c r="AB269" i="5"/>
  <c r="BK269" i="5" s="1"/>
  <c r="AB265" i="5"/>
  <c r="AB260" i="5"/>
  <c r="BK260" i="5" s="1"/>
  <c r="AB255" i="5"/>
  <c r="AB250" i="5"/>
  <c r="BK250" i="5" s="1"/>
  <c r="AB245" i="5"/>
  <c r="AB240" i="5"/>
  <c r="BK240" i="5" s="1"/>
  <c r="AB235" i="5"/>
  <c r="AB229" i="5"/>
  <c r="BK229" i="5" s="1"/>
  <c r="AB228" i="5"/>
  <c r="BK228" i="5" s="1"/>
  <c r="AB231" i="5"/>
  <c r="BK231" i="5" s="1"/>
  <c r="AB230" i="5"/>
  <c r="AB222" i="5"/>
  <c r="BK222" i="5" s="1"/>
  <c r="AB221" i="5"/>
  <c r="BK221" i="5" s="1"/>
  <c r="AB148" i="5"/>
  <c r="BK148" i="5" s="1"/>
  <c r="AB271" i="5"/>
  <c r="BK271" i="5" s="1"/>
  <c r="AB267" i="5"/>
  <c r="BK267" i="5" s="1"/>
  <c r="AB263" i="5"/>
  <c r="BK263" i="5" s="1"/>
  <c r="AB258" i="5"/>
  <c r="BK258" i="5" s="1"/>
  <c r="AB253" i="5"/>
  <c r="BK253" i="5" s="1"/>
  <c r="AB247" i="5"/>
  <c r="BK247" i="5" s="1"/>
  <c r="AB242" i="5"/>
  <c r="BK242" i="5" s="1"/>
  <c r="AB237" i="5"/>
  <c r="BK237" i="5" s="1"/>
  <c r="AB233" i="5"/>
  <c r="BK233" i="5" s="1"/>
  <c r="AB232" i="5"/>
  <c r="AB224" i="5"/>
  <c r="BK224" i="5" s="1"/>
  <c r="AB223" i="5"/>
  <c r="BK223" i="5" s="1"/>
  <c r="AB273" i="5"/>
  <c r="BK273" i="5" s="1"/>
  <c r="AB227" i="5"/>
  <c r="BK227" i="5" s="1"/>
  <c r="AB225" i="5"/>
  <c r="BK225" i="5" s="1"/>
  <c r="BZ27" i="5"/>
  <c r="BY27" i="5"/>
  <c r="BR214" i="4"/>
  <c r="BS214" i="4"/>
  <c r="BW214" i="4"/>
  <c r="BX77" i="4"/>
  <c r="BU77" i="4"/>
  <c r="BZ356" i="4"/>
  <c r="BY356" i="4"/>
  <c r="AM271" i="5"/>
  <c r="BN271" i="5" s="1"/>
  <c r="AM269" i="5"/>
  <c r="BN269" i="5" s="1"/>
  <c r="AM267" i="5"/>
  <c r="BN267" i="5" s="1"/>
  <c r="AM265" i="5"/>
  <c r="BN265" i="5" s="1"/>
  <c r="AM263" i="5"/>
  <c r="BN263" i="5" s="1"/>
  <c r="AM260" i="5"/>
  <c r="BN260" i="5" s="1"/>
  <c r="AM258" i="5"/>
  <c r="BN258" i="5" s="1"/>
  <c r="AM255" i="5"/>
  <c r="BN255" i="5" s="1"/>
  <c r="AM253" i="5"/>
  <c r="BN253" i="5" s="1"/>
  <c r="AM250" i="5"/>
  <c r="BN250" i="5" s="1"/>
  <c r="AM247" i="5"/>
  <c r="BN247" i="5" s="1"/>
  <c r="AM245" i="5"/>
  <c r="BN245" i="5" s="1"/>
  <c r="AM242" i="5"/>
  <c r="BN242" i="5" s="1"/>
  <c r="AM240" i="5"/>
  <c r="BN240" i="5" s="1"/>
  <c r="AM237" i="5"/>
  <c r="BN237" i="5" s="1"/>
  <c r="AM235" i="5"/>
  <c r="BN235" i="5" s="1"/>
  <c r="AM232" i="5"/>
  <c r="BN232" i="5" s="1"/>
  <c r="AM230" i="5"/>
  <c r="BN230" i="5" s="1"/>
  <c r="AM228" i="5"/>
  <c r="BN228" i="5" s="1"/>
  <c r="AM225" i="5"/>
  <c r="BN225" i="5" s="1"/>
  <c r="AM223" i="5"/>
  <c r="BN223" i="5" s="1"/>
  <c r="AM221" i="5"/>
  <c r="BN221" i="5" s="1"/>
  <c r="AM275" i="5"/>
  <c r="BN275" i="5" s="1"/>
  <c r="AM272" i="5"/>
  <c r="BN272" i="5" s="1"/>
  <c r="AM229" i="5"/>
  <c r="BN229" i="5" s="1"/>
  <c r="AM270" i="5"/>
  <c r="BN270" i="5" s="1"/>
  <c r="AM266" i="5"/>
  <c r="BN266" i="5" s="1"/>
  <c r="AM262" i="5"/>
  <c r="BN262" i="5" s="1"/>
  <c r="AM256" i="5"/>
  <c r="BN256" i="5" s="1"/>
  <c r="AM251" i="5"/>
  <c r="BN251" i="5" s="1"/>
  <c r="AM246" i="5"/>
  <c r="BN246" i="5" s="1"/>
  <c r="AM241" i="5"/>
  <c r="BN241" i="5" s="1"/>
  <c r="AM236" i="5"/>
  <c r="BN236" i="5" s="1"/>
  <c r="AM231" i="5"/>
  <c r="BN231" i="5" s="1"/>
  <c r="AM222" i="5"/>
  <c r="BN222" i="5" s="1"/>
  <c r="AM148" i="5"/>
  <c r="BN148" i="5" s="1"/>
  <c r="AM273" i="5"/>
  <c r="BN273" i="5" s="1"/>
  <c r="AM233" i="5"/>
  <c r="BN233" i="5" s="1"/>
  <c r="AM224" i="5"/>
  <c r="BN224" i="5" s="1"/>
  <c r="AM373" i="5"/>
  <c r="AM268" i="5"/>
  <c r="BN268" i="5" s="1"/>
  <c r="AM264" i="5"/>
  <c r="BN264" i="5" s="1"/>
  <c r="AM259" i="5"/>
  <c r="BN259" i="5" s="1"/>
  <c r="AM254" i="5"/>
  <c r="BN254" i="5" s="1"/>
  <c r="AM249" i="5"/>
  <c r="BN249" i="5" s="1"/>
  <c r="AM243" i="5"/>
  <c r="BN243" i="5" s="1"/>
  <c r="AM239" i="5"/>
  <c r="BN239" i="5" s="1"/>
  <c r="AM227" i="5"/>
  <c r="BN227" i="5" s="1"/>
  <c r="BN136" i="5"/>
  <c r="N80" i="8"/>
  <c r="G80" i="8"/>
  <c r="K82" i="11"/>
  <c r="K82" i="10"/>
  <c r="K157" i="7"/>
  <c r="K86" i="7"/>
  <c r="K82" i="4"/>
  <c r="I82" i="10"/>
  <c r="I82" i="11"/>
  <c r="I157" i="7"/>
  <c r="I86" i="7"/>
  <c r="I82" i="4"/>
  <c r="BG82" i="7"/>
  <c r="BG157" i="7" s="1"/>
  <c r="T272" i="4"/>
  <c r="T270" i="4"/>
  <c r="T269" i="4"/>
  <c r="T262" i="4"/>
  <c r="T260" i="4"/>
  <c r="T251" i="4"/>
  <c r="T250" i="4"/>
  <c r="T241" i="4"/>
  <c r="T240" i="4"/>
  <c r="T231" i="4"/>
  <c r="T230" i="4"/>
  <c r="T222" i="4"/>
  <c r="T221" i="4"/>
  <c r="T69" i="4"/>
  <c r="T66" i="4"/>
  <c r="T63" i="4"/>
  <c r="T271" i="4"/>
  <c r="T264" i="4"/>
  <c r="T263" i="4"/>
  <c r="T254" i="4"/>
  <c r="T253" i="4"/>
  <c r="T243" i="4"/>
  <c r="T242" i="4"/>
  <c r="T233" i="4"/>
  <c r="T232" i="4"/>
  <c r="T224" i="4"/>
  <c r="T223" i="4"/>
  <c r="T148" i="4"/>
  <c r="T266" i="4"/>
  <c r="T265" i="4"/>
  <c r="T256" i="4"/>
  <c r="T255" i="4"/>
  <c r="T246" i="4"/>
  <c r="T245" i="4"/>
  <c r="T236" i="4"/>
  <c r="T235" i="4"/>
  <c r="T227" i="4"/>
  <c r="T267" i="4"/>
  <c r="T249" i="4"/>
  <c r="T228" i="4"/>
  <c r="T247" i="4"/>
  <c r="T259" i="4"/>
  <c r="T237" i="4"/>
  <c r="T229" i="4"/>
  <c r="T258" i="4"/>
  <c r="T239" i="4"/>
  <c r="T268" i="4"/>
  <c r="T152" i="4"/>
  <c r="BK70" i="4"/>
  <c r="BK79" i="4"/>
  <c r="BK59" i="4"/>
  <c r="BK158" i="4"/>
  <c r="BK62" i="4"/>
  <c r="BK200" i="4"/>
  <c r="BK172" i="4"/>
  <c r="BK165" i="4"/>
  <c r="BK61" i="4"/>
  <c r="BK205" i="4"/>
  <c r="BK65" i="4"/>
  <c r="BK168" i="4"/>
  <c r="BK161" i="4"/>
  <c r="BK176" i="4"/>
  <c r="BK60" i="4"/>
  <c r="BK199" i="4"/>
  <c r="BK178" i="4"/>
  <c r="BK207" i="4"/>
  <c r="BK194" i="4"/>
  <c r="BK206" i="4"/>
  <c r="BK68" i="4"/>
  <c r="BK182" i="4"/>
  <c r="BK183" i="4"/>
  <c r="BK204" i="4"/>
  <c r="BK203" i="4"/>
  <c r="BK166" i="4"/>
  <c r="BK189" i="4"/>
  <c r="BK201" i="4"/>
  <c r="BX108" i="4"/>
  <c r="BX183" i="4" s="1"/>
  <c r="BU108" i="4"/>
  <c r="BU183" i="4" s="1"/>
  <c r="BY344" i="4"/>
  <c r="BZ344" i="4"/>
  <c r="D70" i="6"/>
  <c r="D65" i="6"/>
  <c r="R273" i="6"/>
  <c r="R148" i="6"/>
  <c r="R271" i="6"/>
  <c r="R269" i="6"/>
  <c r="R267" i="6"/>
  <c r="R265" i="6"/>
  <c r="R263" i="6"/>
  <c r="R260" i="6"/>
  <c r="R258" i="6"/>
  <c r="R255" i="6"/>
  <c r="R253" i="6"/>
  <c r="R250" i="6"/>
  <c r="R247" i="6"/>
  <c r="R245" i="6"/>
  <c r="R242" i="6"/>
  <c r="R240" i="6"/>
  <c r="R237" i="6"/>
  <c r="R235" i="6"/>
  <c r="R232" i="6"/>
  <c r="R230" i="6"/>
  <c r="R228" i="6"/>
  <c r="R225" i="6"/>
  <c r="R223" i="6"/>
  <c r="R221" i="6"/>
  <c r="R270" i="6"/>
  <c r="R266" i="6"/>
  <c r="R262" i="6"/>
  <c r="R256" i="6"/>
  <c r="R251" i="6"/>
  <c r="R246" i="6"/>
  <c r="R241" i="6"/>
  <c r="R236" i="6"/>
  <c r="R231" i="6"/>
  <c r="R227" i="6"/>
  <c r="R222" i="6"/>
  <c r="BI136" i="6"/>
  <c r="R66" i="6"/>
  <c r="R272" i="6"/>
  <c r="R152" i="6"/>
  <c r="R63" i="6"/>
  <c r="R268" i="6"/>
  <c r="R264" i="6"/>
  <c r="R259" i="6"/>
  <c r="R254" i="6"/>
  <c r="R249" i="6"/>
  <c r="R243" i="6"/>
  <c r="R239" i="6"/>
  <c r="R233" i="6"/>
  <c r="R229" i="6"/>
  <c r="R224" i="6"/>
  <c r="R69" i="6"/>
  <c r="X134" i="11"/>
  <c r="X136" i="11" s="1"/>
  <c r="X169" i="11"/>
  <c r="AN134" i="11"/>
  <c r="AN136" i="11" s="1"/>
  <c r="AN169" i="11"/>
  <c r="D135" i="6"/>
  <c r="C272" i="6"/>
  <c r="AH315" i="10"/>
  <c r="AH363" i="10" s="1"/>
  <c r="AH365" i="10" s="1"/>
  <c r="AH310" i="10"/>
  <c r="BJ79" i="7"/>
  <c r="BJ78" i="7"/>
  <c r="BJ70" i="7"/>
  <c r="BJ59" i="7"/>
  <c r="BJ207" i="7"/>
  <c r="BJ203" i="7"/>
  <c r="BJ201" i="7"/>
  <c r="BJ199" i="7"/>
  <c r="BJ189" i="7"/>
  <c r="BJ186" i="7"/>
  <c r="BJ178" i="7"/>
  <c r="BJ176" i="7"/>
  <c r="BJ171" i="7"/>
  <c r="BJ168" i="7"/>
  <c r="BJ166" i="7"/>
  <c r="BJ159" i="7"/>
  <c r="BJ157" i="7"/>
  <c r="BJ61" i="7"/>
  <c r="BJ191" i="7"/>
  <c r="BJ202" i="7"/>
  <c r="BJ192" i="7"/>
  <c r="BJ172" i="7"/>
  <c r="BJ163" i="7"/>
  <c r="BJ62" i="7"/>
  <c r="BJ194" i="7"/>
  <c r="BJ185" i="7"/>
  <c r="BJ200" i="7"/>
  <c r="BJ190" i="7"/>
  <c r="BJ160" i="7"/>
  <c r="BJ60" i="7"/>
  <c r="BJ195" i="7"/>
  <c r="BJ165" i="7"/>
  <c r="BJ65" i="7"/>
  <c r="BJ206" i="7"/>
  <c r="BJ177" i="7"/>
  <c r="BJ167" i="7"/>
  <c r="BJ158" i="7"/>
  <c r="BJ68" i="7"/>
  <c r="BJ204" i="7"/>
  <c r="BJ175" i="7"/>
  <c r="BH98" i="10"/>
  <c r="BH173" i="10" s="1"/>
  <c r="M173" i="10"/>
  <c r="BU195" i="7"/>
  <c r="BU196" i="7"/>
  <c r="BX27" i="5"/>
  <c r="BU27" i="5"/>
  <c r="BF165" i="6"/>
  <c r="BF175" i="6"/>
  <c r="BF185" i="6"/>
  <c r="BF195" i="6"/>
  <c r="BF204" i="6"/>
  <c r="BF68" i="6"/>
  <c r="BF157" i="6"/>
  <c r="BF166" i="6"/>
  <c r="BF176" i="6"/>
  <c r="BF186" i="6"/>
  <c r="BF196" i="6"/>
  <c r="BF205" i="6"/>
  <c r="L216" i="6"/>
  <c r="BW108" i="6"/>
  <c r="BW183" i="6" s="1"/>
  <c r="BS108" i="6"/>
  <c r="BR108" i="6"/>
  <c r="BR183" i="6" s="1"/>
  <c r="AJ315" i="4"/>
  <c r="AJ363" i="4" s="1"/>
  <c r="AJ365" i="4" s="1"/>
  <c r="AJ373" i="4" s="1"/>
  <c r="AJ310" i="4"/>
  <c r="T315" i="4"/>
  <c r="T363" i="4" s="1"/>
  <c r="T365" i="4" s="1"/>
  <c r="T275" i="4" s="1"/>
  <c r="T310" i="4"/>
  <c r="K371" i="6"/>
  <c r="K139" i="6"/>
  <c r="K140" i="6" s="1"/>
  <c r="AQ371" i="6"/>
  <c r="AQ139" i="6"/>
  <c r="AQ140" i="6" s="1"/>
  <c r="BJ173" i="7"/>
  <c r="BM139" i="5"/>
  <c r="BJ216" i="6"/>
  <c r="AD273" i="6"/>
  <c r="AD148" i="6"/>
  <c r="AD271" i="6"/>
  <c r="AD269" i="6"/>
  <c r="AD267" i="6"/>
  <c r="AD265" i="6"/>
  <c r="AD263" i="6"/>
  <c r="AD260" i="6"/>
  <c r="AD258" i="6"/>
  <c r="AD255" i="6"/>
  <c r="AD253" i="6"/>
  <c r="AD250" i="6"/>
  <c r="AD247" i="6"/>
  <c r="AD245" i="6"/>
  <c r="AD242" i="6"/>
  <c r="AD240" i="6"/>
  <c r="AD237" i="6"/>
  <c r="AD235" i="6"/>
  <c r="AD232" i="6"/>
  <c r="AD230" i="6"/>
  <c r="AD228" i="6"/>
  <c r="AD225" i="6"/>
  <c r="AD223" i="6"/>
  <c r="AD221" i="6"/>
  <c r="AD268" i="6"/>
  <c r="AD264" i="6"/>
  <c r="AD259" i="6"/>
  <c r="AD254" i="6"/>
  <c r="AD249" i="6"/>
  <c r="AD243" i="6"/>
  <c r="AD239" i="6"/>
  <c r="AD233" i="6"/>
  <c r="AD229" i="6"/>
  <c r="AD224" i="6"/>
  <c r="AD275" i="6"/>
  <c r="AD69" i="6"/>
  <c r="AD373" i="6"/>
  <c r="AD270" i="6"/>
  <c r="AD266" i="6"/>
  <c r="AD262" i="6"/>
  <c r="AD256" i="6"/>
  <c r="AD251" i="6"/>
  <c r="AD246" i="6"/>
  <c r="AD241" i="6"/>
  <c r="AD236" i="6"/>
  <c r="AD231" i="6"/>
  <c r="AD227" i="6"/>
  <c r="AD222" i="6"/>
  <c r="AD66" i="6"/>
  <c r="AD272" i="6"/>
  <c r="AD152" i="6"/>
  <c r="AD63" i="6"/>
  <c r="BL134" i="6"/>
  <c r="V315" i="10"/>
  <c r="BJ311" i="10"/>
  <c r="V310" i="10"/>
  <c r="BB315" i="10"/>
  <c r="BB363" i="10" s="1"/>
  <c r="BB365" i="10" s="1"/>
  <c r="BB310" i="10"/>
  <c r="BU27" i="7"/>
  <c r="BU53" i="7" s="1"/>
  <c r="BL53" i="7"/>
  <c r="BX27" i="7"/>
  <c r="BX53" i="7" s="1"/>
  <c r="BK77" i="7"/>
  <c r="Z216" i="7"/>
  <c r="BK216" i="7" s="1"/>
  <c r="Z136" i="7"/>
  <c r="BZ121" i="7"/>
  <c r="BY121" i="7"/>
  <c r="D213" i="6"/>
  <c r="O310" i="10"/>
  <c r="O315" i="10"/>
  <c r="O363" i="10" s="1"/>
  <c r="O365" i="10" s="1"/>
  <c r="AU310" i="10"/>
  <c r="AU315" i="10"/>
  <c r="AU363" i="10" s="1"/>
  <c r="AU365" i="10" s="1"/>
  <c r="BZ327" i="6"/>
  <c r="BY327" i="6"/>
  <c r="I32" i="7"/>
  <c r="BS196" i="7"/>
  <c r="AC216" i="7"/>
  <c r="AC136" i="7"/>
  <c r="BH213" i="7"/>
  <c r="AF136" i="7"/>
  <c r="AF216" i="7"/>
  <c r="BU181" i="7"/>
  <c r="BI108" i="11"/>
  <c r="R183" i="11"/>
  <c r="BW130" i="11"/>
  <c r="BS130" i="11"/>
  <c r="BR130" i="11"/>
  <c r="BZ130" i="6"/>
  <c r="BY130" i="6"/>
  <c r="BV77" i="8"/>
  <c r="BX104" i="6"/>
  <c r="BX179" i="6" s="1"/>
  <c r="BU104" i="6"/>
  <c r="BU179" i="6" s="1"/>
  <c r="BL179" i="6"/>
  <c r="BM108" i="10"/>
  <c r="BM183" i="10" s="1"/>
  <c r="AI183" i="10"/>
  <c r="BW114" i="11"/>
  <c r="BS114" i="11"/>
  <c r="BR114" i="11"/>
  <c r="Q139" i="6"/>
  <c r="Q371" i="6"/>
  <c r="AG139" i="6"/>
  <c r="AG371" i="6"/>
  <c r="AW139" i="6"/>
  <c r="AW140" i="6" s="1"/>
  <c r="AW371" i="6"/>
  <c r="BT27" i="8"/>
  <c r="BT53" i="8" s="1"/>
  <c r="BI53" i="8"/>
  <c r="AO275" i="8"/>
  <c r="AO272" i="8"/>
  <c r="AO373" i="8"/>
  <c r="AO270" i="8"/>
  <c r="AO268" i="8"/>
  <c r="AO266" i="8"/>
  <c r="AO264" i="8"/>
  <c r="AO262" i="8"/>
  <c r="AO259" i="8"/>
  <c r="AO256" i="8"/>
  <c r="AO254" i="8"/>
  <c r="AO251" i="8"/>
  <c r="AO249" i="8"/>
  <c r="AO246" i="8"/>
  <c r="AO243" i="8"/>
  <c r="AO241" i="8"/>
  <c r="AO239" i="8"/>
  <c r="AO273" i="8"/>
  <c r="AO271" i="8"/>
  <c r="AO269" i="8"/>
  <c r="AO267" i="8"/>
  <c r="AO265" i="8"/>
  <c r="AO263" i="8"/>
  <c r="AO260" i="8"/>
  <c r="AO258" i="8"/>
  <c r="AO255" i="8"/>
  <c r="AO253" i="8"/>
  <c r="AO250" i="8"/>
  <c r="AO247" i="8"/>
  <c r="AO245" i="8"/>
  <c r="AO242" i="8"/>
  <c r="AO240" i="8"/>
  <c r="AO235" i="8"/>
  <c r="AO232" i="8"/>
  <c r="AO230" i="8"/>
  <c r="AO228" i="8"/>
  <c r="AO225" i="8"/>
  <c r="AO223" i="8"/>
  <c r="AO221" i="8"/>
  <c r="AO152" i="8"/>
  <c r="AO140" i="8"/>
  <c r="AO69" i="8"/>
  <c r="AO66" i="8"/>
  <c r="AO63" i="8"/>
  <c r="AO237" i="8"/>
  <c r="AO236" i="8"/>
  <c r="AO233" i="8"/>
  <c r="AO231" i="8"/>
  <c r="AO229" i="8"/>
  <c r="AO227" i="8"/>
  <c r="AO224" i="8"/>
  <c r="AO222" i="8"/>
  <c r="AO148" i="8"/>
  <c r="BJ134" i="8"/>
  <c r="BT134" i="8" s="1"/>
  <c r="V136" i="8"/>
  <c r="BT28" i="9"/>
  <c r="AZ363" i="7"/>
  <c r="BQ315" i="7"/>
  <c r="AW273" i="9"/>
  <c r="AW271" i="9"/>
  <c r="AW269" i="9"/>
  <c r="AW267" i="9"/>
  <c r="AW265" i="9"/>
  <c r="AW263" i="9"/>
  <c r="AW260" i="9"/>
  <c r="AW258" i="9"/>
  <c r="AW255" i="9"/>
  <c r="AW253" i="9"/>
  <c r="AW250" i="9"/>
  <c r="AW247" i="9"/>
  <c r="AW245" i="9"/>
  <c r="AW275" i="9"/>
  <c r="AW272" i="9"/>
  <c r="AW266" i="9"/>
  <c r="AW256" i="9"/>
  <c r="AW246" i="9"/>
  <c r="AW241" i="9"/>
  <c r="AW239" i="9"/>
  <c r="AW236" i="9"/>
  <c r="AW233" i="9"/>
  <c r="AW231" i="9"/>
  <c r="AW229" i="9"/>
  <c r="AW227" i="9"/>
  <c r="AW224" i="9"/>
  <c r="AW222" i="9"/>
  <c r="AW373" i="9"/>
  <c r="AW264" i="9"/>
  <c r="AW254" i="9"/>
  <c r="AW243" i="9"/>
  <c r="AW270" i="9"/>
  <c r="AW262" i="9"/>
  <c r="AW251" i="9"/>
  <c r="AW242" i="9"/>
  <c r="AW240" i="9"/>
  <c r="AW237" i="9"/>
  <c r="AW235" i="9"/>
  <c r="AW232" i="9"/>
  <c r="AW230" i="9"/>
  <c r="AW228" i="9"/>
  <c r="AW225" i="9"/>
  <c r="AW223" i="9"/>
  <c r="AW221" i="9"/>
  <c r="AW259" i="9"/>
  <c r="AW148" i="9"/>
  <c r="AW249" i="9"/>
  <c r="AW140" i="9"/>
  <c r="AW268" i="9"/>
  <c r="BZ86" i="9"/>
  <c r="BY86" i="9"/>
  <c r="O275" i="9"/>
  <c r="O272" i="9"/>
  <c r="O373" i="9"/>
  <c r="O270" i="9"/>
  <c r="O268" i="9"/>
  <c r="O266" i="9"/>
  <c r="O264" i="9"/>
  <c r="O262" i="9"/>
  <c r="O259" i="9"/>
  <c r="O256" i="9"/>
  <c r="O254" i="9"/>
  <c r="O251" i="9"/>
  <c r="O249" i="9"/>
  <c r="O246" i="9"/>
  <c r="O243" i="9"/>
  <c r="O273" i="9"/>
  <c r="O271" i="9"/>
  <c r="O263" i="9"/>
  <c r="O253" i="9"/>
  <c r="O242" i="9"/>
  <c r="O240" i="9"/>
  <c r="O237" i="9"/>
  <c r="O235" i="9"/>
  <c r="O232" i="9"/>
  <c r="O230" i="9"/>
  <c r="O228" i="9"/>
  <c r="O225" i="9"/>
  <c r="O223" i="9"/>
  <c r="O221" i="9"/>
  <c r="O269" i="9"/>
  <c r="O260" i="9"/>
  <c r="O250" i="9"/>
  <c r="O267" i="9"/>
  <c r="O258" i="9"/>
  <c r="O247" i="9"/>
  <c r="O241" i="9"/>
  <c r="O239" i="9"/>
  <c r="O236" i="9"/>
  <c r="O233" i="9"/>
  <c r="O231" i="9"/>
  <c r="O229" i="9"/>
  <c r="O227" i="9"/>
  <c r="O224" i="9"/>
  <c r="O222" i="9"/>
  <c r="O255" i="9"/>
  <c r="O140" i="9"/>
  <c r="O245" i="9"/>
  <c r="O148" i="9"/>
  <c r="O265" i="9"/>
  <c r="BW303" i="10"/>
  <c r="BS303" i="10"/>
  <c r="BR303" i="10"/>
  <c r="BY360" i="10"/>
  <c r="BZ360" i="10"/>
  <c r="BV152" i="10"/>
  <c r="BV68" i="10"/>
  <c r="BV65" i="10"/>
  <c r="BV62" i="10"/>
  <c r="BV60" i="10"/>
  <c r="BV207" i="10"/>
  <c r="BV205" i="10"/>
  <c r="BV203" i="10"/>
  <c r="BV201" i="10"/>
  <c r="BV199" i="10"/>
  <c r="BV196" i="10"/>
  <c r="BV194" i="10"/>
  <c r="BV191" i="10"/>
  <c r="BV189" i="10"/>
  <c r="BV186" i="10"/>
  <c r="BV183" i="10"/>
  <c r="BV181" i="10"/>
  <c r="BV178" i="10"/>
  <c r="BV176" i="10"/>
  <c r="BV173" i="10"/>
  <c r="BV171" i="10"/>
  <c r="BV168" i="10"/>
  <c r="BV166" i="10"/>
  <c r="BV164" i="10"/>
  <c r="BV161" i="10"/>
  <c r="BV159" i="10"/>
  <c r="BV157" i="10"/>
  <c r="BV69" i="10"/>
  <c r="BV66" i="10"/>
  <c r="BV63" i="10"/>
  <c r="BV61" i="10"/>
  <c r="BV59" i="10"/>
  <c r="BV53" i="10"/>
  <c r="BV202" i="10"/>
  <c r="BV192" i="10"/>
  <c r="BV182" i="10"/>
  <c r="BV172" i="10"/>
  <c r="BV163" i="10"/>
  <c r="BV208" i="10"/>
  <c r="BV200" i="10"/>
  <c r="BV190" i="10"/>
  <c r="BV179" i="10"/>
  <c r="BV169" i="10"/>
  <c r="BV160" i="10"/>
  <c r="BV206" i="10"/>
  <c r="BV198" i="10"/>
  <c r="BV187" i="10"/>
  <c r="BV177" i="10"/>
  <c r="BV167" i="10"/>
  <c r="BV158" i="10"/>
  <c r="BV195" i="10"/>
  <c r="BV175" i="10"/>
  <c r="BV153" i="10"/>
  <c r="BV204" i="10"/>
  <c r="BV185" i="10"/>
  <c r="BV165" i="10"/>
  <c r="BZ101" i="10"/>
  <c r="BY101" i="10"/>
  <c r="U371" i="9"/>
  <c r="U139" i="9"/>
  <c r="U140" i="9" s="1"/>
  <c r="AU371" i="9"/>
  <c r="AU139" i="9"/>
  <c r="AU140" i="9" s="1"/>
  <c r="BZ14" i="10"/>
  <c r="BY14" i="10"/>
  <c r="BZ9" i="11"/>
  <c r="BY9" i="11"/>
  <c r="E32" i="10"/>
  <c r="BX293" i="10"/>
  <c r="AJ136" i="11"/>
  <c r="AJ216" i="11"/>
  <c r="BZ23" i="11"/>
  <c r="BY23" i="11"/>
  <c r="W136" i="10"/>
  <c r="W216" i="10"/>
  <c r="BD302" i="13"/>
  <c r="BC273" i="10"/>
  <c r="BC148" i="10"/>
  <c r="BC271" i="10"/>
  <c r="BC269" i="10"/>
  <c r="BC267" i="10"/>
  <c r="BC265" i="10"/>
  <c r="BC263" i="10"/>
  <c r="BC260" i="10"/>
  <c r="BC258" i="10"/>
  <c r="BC255" i="10"/>
  <c r="BC253" i="10"/>
  <c r="BC250" i="10"/>
  <c r="BC247" i="10"/>
  <c r="BC245" i="10"/>
  <c r="BC242" i="10"/>
  <c r="BC240" i="10"/>
  <c r="BC237" i="10"/>
  <c r="BC235" i="10"/>
  <c r="BC232" i="10"/>
  <c r="BC230" i="10"/>
  <c r="BC228" i="10"/>
  <c r="BC225" i="10"/>
  <c r="BC223" i="10"/>
  <c r="BC221" i="10"/>
  <c r="BC275" i="10"/>
  <c r="BC272" i="10"/>
  <c r="BC373" i="10"/>
  <c r="BC270" i="10"/>
  <c r="BC262" i="10"/>
  <c r="BC251" i="10"/>
  <c r="BC241" i="10"/>
  <c r="BC231" i="10"/>
  <c r="BC222" i="10"/>
  <c r="BC268" i="10"/>
  <c r="BC259" i="10"/>
  <c r="BC249" i="10"/>
  <c r="BC239" i="10"/>
  <c r="BC229" i="10"/>
  <c r="BC266" i="10"/>
  <c r="BC256" i="10"/>
  <c r="BC246" i="10"/>
  <c r="BC236" i="10"/>
  <c r="BC227" i="10"/>
  <c r="BC264" i="10"/>
  <c r="BC254" i="10"/>
  <c r="BC243" i="10"/>
  <c r="BC224" i="10"/>
  <c r="BC233" i="10"/>
  <c r="BI79" i="11"/>
  <c r="BI70" i="11"/>
  <c r="BT74" i="11"/>
  <c r="BT195" i="11" s="1"/>
  <c r="BZ56" i="11"/>
  <c r="BY56" i="11"/>
  <c r="BJ70" i="11"/>
  <c r="BJ79" i="11"/>
  <c r="AQ275" i="12"/>
  <c r="AQ272" i="12"/>
  <c r="AQ270" i="12"/>
  <c r="AQ268" i="12"/>
  <c r="AQ266" i="12"/>
  <c r="AQ264" i="12"/>
  <c r="AQ262" i="12"/>
  <c r="AQ259" i="12"/>
  <c r="AQ256" i="12"/>
  <c r="AQ254" i="12"/>
  <c r="AQ251" i="12"/>
  <c r="AQ249" i="12"/>
  <c r="AQ246" i="12"/>
  <c r="AQ243" i="12"/>
  <c r="AQ241" i="12"/>
  <c r="AQ239" i="12"/>
  <c r="AQ236" i="12"/>
  <c r="AQ233" i="12"/>
  <c r="AQ231" i="12"/>
  <c r="AQ229" i="12"/>
  <c r="AQ227" i="12"/>
  <c r="AQ224" i="12"/>
  <c r="AQ373" i="12"/>
  <c r="AQ271" i="12"/>
  <c r="AQ267" i="12"/>
  <c r="AQ263" i="12"/>
  <c r="AQ258" i="12"/>
  <c r="AQ265" i="12"/>
  <c r="AQ269" i="12"/>
  <c r="AQ253" i="12"/>
  <c r="AQ247" i="12"/>
  <c r="AQ242" i="12"/>
  <c r="AQ237" i="12"/>
  <c r="AQ232" i="12"/>
  <c r="AQ228" i="12"/>
  <c r="AQ221" i="12"/>
  <c r="AQ140" i="12"/>
  <c r="AQ273" i="12"/>
  <c r="AQ255" i="12"/>
  <c r="AQ223" i="12"/>
  <c r="AQ222" i="12"/>
  <c r="AQ250" i="12"/>
  <c r="AQ230" i="12"/>
  <c r="AQ260" i="12"/>
  <c r="AQ245" i="12"/>
  <c r="AQ225" i="12"/>
  <c r="AQ240" i="12"/>
  <c r="AQ235" i="12"/>
  <c r="AQ148" i="12"/>
  <c r="BC275" i="11"/>
  <c r="BC272" i="11"/>
  <c r="BC373" i="11"/>
  <c r="BC270" i="11"/>
  <c r="BC268" i="11"/>
  <c r="BC266" i="11"/>
  <c r="BC264" i="11"/>
  <c r="BC262" i="11"/>
  <c r="BC259" i="11"/>
  <c r="BC256" i="11"/>
  <c r="BC254" i="11"/>
  <c r="BC251" i="11"/>
  <c r="BC249" i="11"/>
  <c r="BC246" i="11"/>
  <c r="BC243" i="11"/>
  <c r="BC241" i="11"/>
  <c r="BC239" i="11"/>
  <c r="BC236" i="11"/>
  <c r="BC233" i="11"/>
  <c r="BC231" i="11"/>
  <c r="BC229" i="11"/>
  <c r="BC227" i="11"/>
  <c r="BC224" i="11"/>
  <c r="BC222" i="11"/>
  <c r="BC273" i="11"/>
  <c r="BC265" i="11"/>
  <c r="BC255" i="11"/>
  <c r="BC245" i="11"/>
  <c r="BC235" i="11"/>
  <c r="BC225" i="11"/>
  <c r="BC271" i="11"/>
  <c r="BC263" i="11"/>
  <c r="BC253" i="11"/>
  <c r="BC242" i="11"/>
  <c r="BC232" i="11"/>
  <c r="BC223" i="11"/>
  <c r="BC269" i="11"/>
  <c r="BC260" i="11"/>
  <c r="BC250" i="11"/>
  <c r="BC240" i="11"/>
  <c r="BC230" i="11"/>
  <c r="BC221" i="11"/>
  <c r="BC148" i="11"/>
  <c r="BC267" i="11"/>
  <c r="BC228" i="11"/>
  <c r="BC258" i="11"/>
  <c r="BC247" i="11"/>
  <c r="BC237" i="11"/>
  <c r="BZ283" i="11"/>
  <c r="BY283" i="11"/>
  <c r="BV303" i="11"/>
  <c r="BW346" i="11"/>
  <c r="BS346" i="11"/>
  <c r="BR346" i="11"/>
  <c r="BU212" i="11"/>
  <c r="BX212" i="11"/>
  <c r="AV373" i="12"/>
  <c r="AV273" i="12"/>
  <c r="BP273" i="12" s="1"/>
  <c r="AV271" i="12"/>
  <c r="BP271" i="12" s="1"/>
  <c r="AV269" i="12"/>
  <c r="BP269" i="12" s="1"/>
  <c r="AV267" i="12"/>
  <c r="BP267" i="12" s="1"/>
  <c r="AV265" i="12"/>
  <c r="BP265" i="12" s="1"/>
  <c r="AV263" i="12"/>
  <c r="BP263" i="12" s="1"/>
  <c r="AV260" i="12"/>
  <c r="BP260" i="12" s="1"/>
  <c r="AV258" i="12"/>
  <c r="BP258" i="12" s="1"/>
  <c r="AV255" i="12"/>
  <c r="BP255" i="12" s="1"/>
  <c r="AV253" i="12"/>
  <c r="BP253" i="12" s="1"/>
  <c r="AV250" i="12"/>
  <c r="BP250" i="12" s="1"/>
  <c r="AV247" i="12"/>
  <c r="BP247" i="12" s="1"/>
  <c r="AV245" i="12"/>
  <c r="BP245" i="12" s="1"/>
  <c r="AV242" i="12"/>
  <c r="BP242" i="12" s="1"/>
  <c r="AV240" i="12"/>
  <c r="BP240" i="12" s="1"/>
  <c r="AV237" i="12"/>
  <c r="BP237" i="12" s="1"/>
  <c r="AV235" i="12"/>
  <c r="BP235" i="12" s="1"/>
  <c r="AV232" i="12"/>
  <c r="BP232" i="12" s="1"/>
  <c r="AV230" i="12"/>
  <c r="BP230" i="12" s="1"/>
  <c r="AV228" i="12"/>
  <c r="BP228" i="12" s="1"/>
  <c r="AV225" i="12"/>
  <c r="BP225" i="12" s="1"/>
  <c r="AV223" i="12"/>
  <c r="BP223" i="12" s="1"/>
  <c r="AV221" i="12"/>
  <c r="BP221" i="12" s="1"/>
  <c r="AV272" i="12"/>
  <c r="BP272" i="12" s="1"/>
  <c r="AV270" i="12"/>
  <c r="BP270" i="12" s="1"/>
  <c r="AV251" i="12"/>
  <c r="BP251" i="12" s="1"/>
  <c r="AV246" i="12"/>
  <c r="BP246" i="12" s="1"/>
  <c r="AV241" i="12"/>
  <c r="BP241" i="12" s="1"/>
  <c r="AV236" i="12"/>
  <c r="BP236" i="12" s="1"/>
  <c r="AV231" i="12"/>
  <c r="BP231" i="12" s="1"/>
  <c r="AV227" i="12"/>
  <c r="BP227" i="12" s="1"/>
  <c r="AV275" i="12"/>
  <c r="BP275" i="12" s="1"/>
  <c r="AV259" i="12"/>
  <c r="BP259" i="12" s="1"/>
  <c r="AV256" i="12"/>
  <c r="BP256" i="12" s="1"/>
  <c r="AV264" i="12"/>
  <c r="BP264" i="12" s="1"/>
  <c r="AV262" i="12"/>
  <c r="BP262" i="12" s="1"/>
  <c r="AV254" i="12"/>
  <c r="BP254" i="12" s="1"/>
  <c r="AV249" i="12"/>
  <c r="BP249" i="12" s="1"/>
  <c r="AV243" i="12"/>
  <c r="BP243" i="12" s="1"/>
  <c r="AV239" i="12"/>
  <c r="BP239" i="12" s="1"/>
  <c r="AV233" i="12"/>
  <c r="BP233" i="12" s="1"/>
  <c r="AV229" i="12"/>
  <c r="BP229" i="12" s="1"/>
  <c r="AV224" i="12"/>
  <c r="BP224" i="12" s="1"/>
  <c r="AV222" i="12"/>
  <c r="BP222" i="12" s="1"/>
  <c r="AV148" i="12"/>
  <c r="BP148" i="12" s="1"/>
  <c r="AV268" i="12"/>
  <c r="BP268" i="12" s="1"/>
  <c r="AV266" i="12"/>
  <c r="BP266" i="12" s="1"/>
  <c r="BP136" i="12"/>
  <c r="F32" i="12"/>
  <c r="BR303" i="12"/>
  <c r="BS303" i="12"/>
  <c r="BW303" i="12"/>
  <c r="BZ341" i="12"/>
  <c r="BY341" i="12"/>
  <c r="BN365" i="12"/>
  <c r="AM371" i="12"/>
  <c r="BN371" i="12" s="1"/>
  <c r="AM139" i="12"/>
  <c r="BN139" i="12" s="1"/>
  <c r="BJ134" i="4"/>
  <c r="BT134" i="4" s="1"/>
  <c r="BZ333" i="4"/>
  <c r="BY333" i="4"/>
  <c r="M82" i="10"/>
  <c r="M82" i="11"/>
  <c r="M82" i="4"/>
  <c r="M157" i="7"/>
  <c r="M86" i="7"/>
  <c r="BH82" i="7"/>
  <c r="BH157" i="7" s="1"/>
  <c r="BT94" i="8"/>
  <c r="BT169" i="8" s="1"/>
  <c r="BZ352" i="4"/>
  <c r="BY352" i="4"/>
  <c r="S271" i="6"/>
  <c r="S269" i="6"/>
  <c r="S267" i="6"/>
  <c r="S265" i="6"/>
  <c r="S263" i="6"/>
  <c r="S260" i="6"/>
  <c r="S258" i="6"/>
  <c r="S255" i="6"/>
  <c r="S253" i="6"/>
  <c r="S250" i="6"/>
  <c r="S247" i="6"/>
  <c r="S245" i="6"/>
  <c r="S242" i="6"/>
  <c r="S240" i="6"/>
  <c r="S237" i="6"/>
  <c r="S235" i="6"/>
  <c r="S232" i="6"/>
  <c r="S230" i="6"/>
  <c r="S228" i="6"/>
  <c r="S225" i="6"/>
  <c r="S223" i="6"/>
  <c r="S221" i="6"/>
  <c r="S275" i="6"/>
  <c r="S272" i="6"/>
  <c r="S152" i="6"/>
  <c r="S140" i="6"/>
  <c r="W135" i="6"/>
  <c r="S69" i="6"/>
  <c r="S66" i="6"/>
  <c r="S63" i="6"/>
  <c r="S273" i="6"/>
  <c r="S268" i="6"/>
  <c r="S264" i="6"/>
  <c r="S259" i="6"/>
  <c r="S254" i="6"/>
  <c r="S249" i="6"/>
  <c r="S243" i="6"/>
  <c r="S239" i="6"/>
  <c r="S233" i="6"/>
  <c r="S229" i="6"/>
  <c r="S224" i="6"/>
  <c r="S148" i="6"/>
  <c r="S373" i="6"/>
  <c r="S270" i="6"/>
  <c r="S266" i="6"/>
  <c r="S262" i="6"/>
  <c r="S256" i="6"/>
  <c r="S251" i="6"/>
  <c r="S246" i="6"/>
  <c r="S241" i="6"/>
  <c r="S236" i="6"/>
  <c r="S231" i="6"/>
  <c r="S227" i="6"/>
  <c r="S222" i="6"/>
  <c r="BD315" i="4"/>
  <c r="BD363" i="4" s="1"/>
  <c r="BD365" i="4" s="1"/>
  <c r="BD310" i="4"/>
  <c r="H315" i="4"/>
  <c r="H363" i="4" s="1"/>
  <c r="H365" i="4" s="1"/>
  <c r="H310" i="4"/>
  <c r="BZ313" i="4"/>
  <c r="BY313" i="4"/>
  <c r="BJ161" i="7"/>
  <c r="BM94" i="11"/>
  <c r="BM169" i="11" s="1"/>
  <c r="AI169" i="11"/>
  <c r="AM310" i="10"/>
  <c r="BN311" i="10"/>
  <c r="AM315" i="10"/>
  <c r="AJ136" i="7"/>
  <c r="AJ216" i="7"/>
  <c r="BM216" i="7" s="1"/>
  <c r="AB271" i="8"/>
  <c r="AB269" i="8"/>
  <c r="AB267" i="8"/>
  <c r="AB265" i="8"/>
  <c r="AB263" i="8"/>
  <c r="AB260" i="8"/>
  <c r="AB258" i="8"/>
  <c r="AB255" i="8"/>
  <c r="AB253" i="8"/>
  <c r="AB250" i="8"/>
  <c r="AB247" i="8"/>
  <c r="AB245" i="8"/>
  <c r="AB242" i="8"/>
  <c r="AB240" i="8"/>
  <c r="AB275" i="8"/>
  <c r="AB272" i="8"/>
  <c r="AB373" i="8"/>
  <c r="AB270" i="8"/>
  <c r="AB268" i="8"/>
  <c r="AB266" i="8"/>
  <c r="AB264" i="8"/>
  <c r="AB262" i="8"/>
  <c r="AB259" i="8"/>
  <c r="AB256" i="8"/>
  <c r="AB254" i="8"/>
  <c r="AB251" i="8"/>
  <c r="AB249" i="8"/>
  <c r="AB246" i="8"/>
  <c r="AB243" i="8"/>
  <c r="AB241" i="8"/>
  <c r="AB273" i="8"/>
  <c r="AB239" i="8"/>
  <c r="AB148" i="8"/>
  <c r="AB237" i="8"/>
  <c r="AB235" i="8"/>
  <c r="AB232" i="8"/>
  <c r="AB230" i="8"/>
  <c r="AB228" i="8"/>
  <c r="AB225" i="8"/>
  <c r="AB223" i="8"/>
  <c r="AB221" i="8"/>
  <c r="AB152" i="8"/>
  <c r="AB140" i="8"/>
  <c r="AB69" i="8"/>
  <c r="AB66" i="8"/>
  <c r="AB63" i="8"/>
  <c r="AB236" i="8"/>
  <c r="AB233" i="8"/>
  <c r="AB231" i="8"/>
  <c r="AB229" i="8"/>
  <c r="AB227" i="8"/>
  <c r="AB224" i="8"/>
  <c r="AB222" i="8"/>
  <c r="BW88" i="10"/>
  <c r="BS88" i="10"/>
  <c r="BR88" i="10"/>
  <c r="BK117" i="11"/>
  <c r="BK192" i="11" s="1"/>
  <c r="Z192" i="11"/>
  <c r="BZ15" i="5"/>
  <c r="BY15" i="5"/>
  <c r="BM108" i="11"/>
  <c r="BM183" i="11" s="1"/>
  <c r="AI183" i="11"/>
  <c r="AE208" i="11"/>
  <c r="BL133" i="11"/>
  <c r="AC315" i="10"/>
  <c r="AC363" i="10" s="1"/>
  <c r="AC365" i="10" s="1"/>
  <c r="AC310" i="10"/>
  <c r="BU161" i="7"/>
  <c r="Z363" i="7"/>
  <c r="BK315" i="7"/>
  <c r="BY83" i="8"/>
  <c r="BZ83" i="8"/>
  <c r="BR104" i="8"/>
  <c r="BR179" i="8" s="1"/>
  <c r="BY114" i="8"/>
  <c r="BZ114" i="8"/>
  <c r="BL134" i="8"/>
  <c r="BH79" i="9"/>
  <c r="BH78" i="9"/>
  <c r="BH70" i="9"/>
  <c r="AA275" i="9"/>
  <c r="AA272" i="9"/>
  <c r="AA373" i="9"/>
  <c r="AA270" i="9"/>
  <c r="AA268" i="9"/>
  <c r="AA266" i="9"/>
  <c r="AA264" i="9"/>
  <c r="AA262" i="9"/>
  <c r="AA259" i="9"/>
  <c r="AA256" i="9"/>
  <c r="AA254" i="9"/>
  <c r="AA251" i="9"/>
  <c r="AA249" i="9"/>
  <c r="AA246" i="9"/>
  <c r="AA243" i="9"/>
  <c r="AA273" i="9"/>
  <c r="AA265" i="9"/>
  <c r="AA255" i="9"/>
  <c r="AA245" i="9"/>
  <c r="AA242" i="9"/>
  <c r="AA240" i="9"/>
  <c r="AA237" i="9"/>
  <c r="AA235" i="9"/>
  <c r="AA232" i="9"/>
  <c r="AA230" i="9"/>
  <c r="AA228" i="9"/>
  <c r="AA225" i="9"/>
  <c r="AA223" i="9"/>
  <c r="AA221" i="9"/>
  <c r="AA271" i="9"/>
  <c r="AA263" i="9"/>
  <c r="AA253" i="9"/>
  <c r="AA269" i="9"/>
  <c r="AA260" i="9"/>
  <c r="AA250" i="9"/>
  <c r="AA241" i="9"/>
  <c r="AA239" i="9"/>
  <c r="AA236" i="9"/>
  <c r="AA233" i="9"/>
  <c r="AA231" i="9"/>
  <c r="AA229" i="9"/>
  <c r="AA227" i="9"/>
  <c r="AA224" i="9"/>
  <c r="AA222" i="9"/>
  <c r="AA140" i="9"/>
  <c r="AA267" i="9"/>
  <c r="AA258" i="9"/>
  <c r="AA148" i="9"/>
  <c r="AA247" i="9"/>
  <c r="BY117" i="9"/>
  <c r="BZ117" i="9"/>
  <c r="BY48" i="10"/>
  <c r="BZ48" i="10"/>
  <c r="F216" i="10"/>
  <c r="S371" i="9"/>
  <c r="S139" i="9"/>
  <c r="BZ16" i="10"/>
  <c r="BY16" i="10"/>
  <c r="BR293" i="10"/>
  <c r="BY319" i="10"/>
  <c r="BZ319" i="10"/>
  <c r="BY356" i="10"/>
  <c r="BZ356" i="10"/>
  <c r="BY354" i="10"/>
  <c r="BZ354" i="10"/>
  <c r="U53" i="11"/>
  <c r="U28" i="11"/>
  <c r="BI28" i="11" s="1"/>
  <c r="BT28" i="11" s="1"/>
  <c r="BK65" i="10"/>
  <c r="BK165" i="10"/>
  <c r="BK175" i="10"/>
  <c r="BK185" i="10"/>
  <c r="BK204" i="10"/>
  <c r="BK59" i="10"/>
  <c r="BK164" i="10"/>
  <c r="BK173" i="10"/>
  <c r="BK194" i="10"/>
  <c r="BK203" i="10"/>
  <c r="BY84" i="11"/>
  <c r="BZ84" i="11"/>
  <c r="S136" i="11"/>
  <c r="S216" i="11"/>
  <c r="BZ314" i="11"/>
  <c r="BY314" i="11"/>
  <c r="BZ119" i="11"/>
  <c r="BY119" i="11"/>
  <c r="BZ204" i="12"/>
  <c r="BZ203" i="12"/>
  <c r="BZ201" i="12"/>
  <c r="BZ199" i="12"/>
  <c r="BZ196" i="12"/>
  <c r="BZ194" i="12"/>
  <c r="BZ191" i="12"/>
  <c r="BZ189" i="12"/>
  <c r="BZ186" i="12"/>
  <c r="BZ183" i="12"/>
  <c r="BZ181" i="12"/>
  <c r="BZ178" i="12"/>
  <c r="BZ176" i="12"/>
  <c r="BZ173" i="12"/>
  <c r="BZ171" i="12"/>
  <c r="BZ168" i="12"/>
  <c r="BZ166" i="12"/>
  <c r="BZ164" i="12"/>
  <c r="BZ161" i="12"/>
  <c r="BZ159" i="12"/>
  <c r="BZ157" i="12"/>
  <c r="BZ68" i="12"/>
  <c r="BZ65" i="12"/>
  <c r="BZ62" i="12"/>
  <c r="BZ60" i="12"/>
  <c r="BZ208" i="12"/>
  <c r="BZ207" i="12"/>
  <c r="BZ202" i="12"/>
  <c r="BZ200" i="12"/>
  <c r="BZ198" i="12"/>
  <c r="BZ195" i="12"/>
  <c r="BZ192" i="12"/>
  <c r="BZ190" i="12"/>
  <c r="BZ187" i="12"/>
  <c r="BZ185" i="12"/>
  <c r="BZ182" i="12"/>
  <c r="BZ179" i="12"/>
  <c r="BZ177" i="12"/>
  <c r="BZ175" i="12"/>
  <c r="BZ172" i="12"/>
  <c r="BZ169" i="12"/>
  <c r="BZ167" i="12"/>
  <c r="BZ165" i="12"/>
  <c r="BZ163" i="12"/>
  <c r="BZ160" i="12"/>
  <c r="BZ158" i="12"/>
  <c r="BZ153" i="12"/>
  <c r="BZ69" i="12"/>
  <c r="BZ66" i="12"/>
  <c r="BZ206" i="12"/>
  <c r="BZ205" i="12"/>
  <c r="BZ152" i="12"/>
  <c r="BZ53" i="12"/>
  <c r="BZ63" i="12"/>
  <c r="BZ61" i="12"/>
  <c r="BZ59" i="12"/>
  <c r="BY315" i="12"/>
  <c r="BZ315" i="12"/>
  <c r="BZ333" i="12"/>
  <c r="BY333" i="12"/>
  <c r="BZ85" i="4"/>
  <c r="BY85" i="4"/>
  <c r="AZ136" i="4"/>
  <c r="AM53" i="4"/>
  <c r="AM28" i="4"/>
  <c r="BN28" i="4" s="1"/>
  <c r="BN27" i="4"/>
  <c r="BN53" i="4" s="1"/>
  <c r="AM59" i="4"/>
  <c r="BY39" i="4"/>
  <c r="BZ39" i="4"/>
  <c r="BV134" i="4"/>
  <c r="BV27" i="5"/>
  <c r="H275" i="5"/>
  <c r="H272" i="5"/>
  <c r="H140" i="5"/>
  <c r="H373" i="5"/>
  <c r="H270" i="5"/>
  <c r="H268" i="5"/>
  <c r="H266" i="5"/>
  <c r="H264" i="5"/>
  <c r="H262" i="5"/>
  <c r="H259" i="5"/>
  <c r="H256" i="5"/>
  <c r="H254" i="5"/>
  <c r="H251" i="5"/>
  <c r="H249" i="5"/>
  <c r="H246" i="5"/>
  <c r="H243" i="5"/>
  <c r="H241" i="5"/>
  <c r="H239" i="5"/>
  <c r="H236" i="5"/>
  <c r="H271" i="5"/>
  <c r="H267" i="5"/>
  <c r="H263" i="5"/>
  <c r="H258" i="5"/>
  <c r="H253" i="5"/>
  <c r="H247" i="5"/>
  <c r="H242" i="5"/>
  <c r="H237" i="5"/>
  <c r="H231" i="5"/>
  <c r="H230" i="5"/>
  <c r="H222" i="5"/>
  <c r="H221" i="5"/>
  <c r="H148" i="5"/>
  <c r="H273" i="5"/>
  <c r="H233" i="5"/>
  <c r="H232" i="5"/>
  <c r="H224" i="5"/>
  <c r="H223" i="5"/>
  <c r="H269" i="5"/>
  <c r="H265" i="5"/>
  <c r="H260" i="5"/>
  <c r="H255" i="5"/>
  <c r="H250" i="5"/>
  <c r="H245" i="5"/>
  <c r="H240" i="5"/>
  <c r="H235" i="5"/>
  <c r="H227" i="5"/>
  <c r="H225" i="5"/>
  <c r="H229" i="5"/>
  <c r="H228" i="5"/>
  <c r="BS28" i="5"/>
  <c r="BW28" i="5"/>
  <c r="BR28" i="5"/>
  <c r="BR212" i="4"/>
  <c r="BS212" i="4"/>
  <c r="BW212" i="4"/>
  <c r="BH70" i="4"/>
  <c r="U136" i="4"/>
  <c r="U216" i="4"/>
  <c r="BR207" i="4"/>
  <c r="BR205" i="4"/>
  <c r="BR203" i="4"/>
  <c r="BR201" i="4"/>
  <c r="BR199" i="4"/>
  <c r="BR196" i="4"/>
  <c r="BR194" i="4"/>
  <c r="BR191" i="4"/>
  <c r="BR189" i="4"/>
  <c r="BR186" i="4"/>
  <c r="BR183" i="4"/>
  <c r="BR181" i="4"/>
  <c r="BR178" i="4"/>
  <c r="BR176" i="4"/>
  <c r="BR173" i="4"/>
  <c r="BR171" i="4"/>
  <c r="BR168" i="4"/>
  <c r="BR166" i="4"/>
  <c r="BR164" i="4"/>
  <c r="BR159" i="4"/>
  <c r="BR208" i="4"/>
  <c r="BR200" i="4"/>
  <c r="BR190" i="4"/>
  <c r="BR179" i="4"/>
  <c r="BR169" i="4"/>
  <c r="BR160" i="4"/>
  <c r="BR202" i="4"/>
  <c r="BR192" i="4"/>
  <c r="BR182" i="4"/>
  <c r="BR172" i="4"/>
  <c r="BR163" i="4"/>
  <c r="BR68" i="4"/>
  <c r="BR65" i="4"/>
  <c r="BR62" i="4"/>
  <c r="BR60" i="4"/>
  <c r="BR204" i="4"/>
  <c r="BR195" i="4"/>
  <c r="BR185" i="4"/>
  <c r="BR175" i="4"/>
  <c r="BR165" i="4"/>
  <c r="BR153" i="4"/>
  <c r="BR198" i="4"/>
  <c r="BR158" i="4"/>
  <c r="BR177" i="4"/>
  <c r="BR206" i="4"/>
  <c r="BR167" i="4"/>
  <c r="BR61" i="4"/>
  <c r="BR187" i="4"/>
  <c r="BF179" i="4"/>
  <c r="W271" i="4"/>
  <c r="W269" i="4"/>
  <c r="W267" i="4"/>
  <c r="W265" i="4"/>
  <c r="W263" i="4"/>
  <c r="W260" i="4"/>
  <c r="W258" i="4"/>
  <c r="W255" i="4"/>
  <c r="W253" i="4"/>
  <c r="W250" i="4"/>
  <c r="W247" i="4"/>
  <c r="W245" i="4"/>
  <c r="W242" i="4"/>
  <c r="W240" i="4"/>
  <c r="W237" i="4"/>
  <c r="W235" i="4"/>
  <c r="W232" i="4"/>
  <c r="W230" i="4"/>
  <c r="W228" i="4"/>
  <c r="W225" i="4"/>
  <c r="W223" i="4"/>
  <c r="W221" i="4"/>
  <c r="W373" i="4"/>
  <c r="W266" i="4"/>
  <c r="W256" i="4"/>
  <c r="W246" i="4"/>
  <c r="W236" i="4"/>
  <c r="W227" i="4"/>
  <c r="W268" i="4"/>
  <c r="W259" i="4"/>
  <c r="W249" i="4"/>
  <c r="W239" i="4"/>
  <c r="W229" i="4"/>
  <c r="W69" i="4"/>
  <c r="W66" i="4"/>
  <c r="W63" i="4"/>
  <c r="W272" i="4"/>
  <c r="W270" i="4"/>
  <c r="W262" i="4"/>
  <c r="W251" i="4"/>
  <c r="W241" i="4"/>
  <c r="W231" i="4"/>
  <c r="W222" i="4"/>
  <c r="W273" i="4"/>
  <c r="W254" i="4"/>
  <c r="W148" i="4"/>
  <c r="W275" i="4"/>
  <c r="W152" i="4"/>
  <c r="W264" i="4"/>
  <c r="W224" i="4"/>
  <c r="W233" i="4"/>
  <c r="W243" i="4"/>
  <c r="BZ130" i="4"/>
  <c r="BY130" i="4"/>
  <c r="BT292" i="4"/>
  <c r="F371" i="9"/>
  <c r="F139" i="9"/>
  <c r="F140" i="9" s="1"/>
  <c r="V315" i="9"/>
  <c r="BJ311" i="9"/>
  <c r="AL371" i="9"/>
  <c r="AL139" i="9"/>
  <c r="AL140" i="9" s="1"/>
  <c r="BB371" i="9"/>
  <c r="BB139" i="9"/>
  <c r="BB140" i="9" s="1"/>
  <c r="BM311" i="9"/>
  <c r="AI315" i="9"/>
  <c r="AV315" i="9"/>
  <c r="BP311" i="9"/>
  <c r="K371" i="8"/>
  <c r="K139" i="8"/>
  <c r="AA371" i="8"/>
  <c r="AA139" i="8"/>
  <c r="AQ371" i="8"/>
  <c r="AQ139" i="8"/>
  <c r="AQ140" i="8" s="1"/>
  <c r="H371" i="8"/>
  <c r="H139" i="8"/>
  <c r="X371" i="8"/>
  <c r="X139" i="8"/>
  <c r="X140" i="8" s="1"/>
  <c r="AN371" i="8"/>
  <c r="AN139" i="8"/>
  <c r="BD371" i="8"/>
  <c r="BD139" i="8"/>
  <c r="BD140" i="8" s="1"/>
  <c r="Q371" i="8"/>
  <c r="Q139" i="8"/>
  <c r="Q140" i="8" s="1"/>
  <c r="AG371" i="8"/>
  <c r="AG139" i="8"/>
  <c r="AG140" i="8" s="1"/>
  <c r="AW371" i="8"/>
  <c r="AW139" i="8"/>
  <c r="AW140" i="8" s="1"/>
  <c r="N371" i="8"/>
  <c r="N139" i="8"/>
  <c r="AD371" i="8"/>
  <c r="AD139" i="8"/>
  <c r="AD140" i="8" s="1"/>
  <c r="AT371" i="8"/>
  <c r="AT139" i="8"/>
  <c r="AT140" i="8" s="1"/>
  <c r="J80" i="8"/>
  <c r="H80" i="7"/>
  <c r="L82" i="11"/>
  <c r="L82" i="10"/>
  <c r="BG82" i="6"/>
  <c r="D82" i="6"/>
  <c r="D157" i="6" s="1"/>
  <c r="L157" i="6"/>
  <c r="L86" i="6"/>
  <c r="L82" i="4"/>
  <c r="AR136" i="4"/>
  <c r="BV306" i="4"/>
  <c r="R136" i="4"/>
  <c r="BI77" i="4"/>
  <c r="BT77" i="4" s="1"/>
  <c r="R216" i="4"/>
  <c r="BI216" i="4" s="1"/>
  <c r="BT216" i="4" s="1"/>
  <c r="BU86" i="4"/>
  <c r="BU161" i="4" s="1"/>
  <c r="BX86" i="4"/>
  <c r="BX161" i="4" s="1"/>
  <c r="BN134" i="4"/>
  <c r="BX134" i="4" s="1"/>
  <c r="BI224" i="5"/>
  <c r="BI243" i="5"/>
  <c r="BI264" i="5"/>
  <c r="BI223" i="5"/>
  <c r="BI221" i="5"/>
  <c r="BI241" i="5"/>
  <c r="BI262" i="5"/>
  <c r="BI237" i="5"/>
  <c r="BI247" i="5"/>
  <c r="BI258" i="5"/>
  <c r="BI267" i="5"/>
  <c r="BI273" i="5"/>
  <c r="BU27" i="6"/>
  <c r="BU53" i="6" s="1"/>
  <c r="BL53" i="6"/>
  <c r="BX27" i="6"/>
  <c r="BX53" i="6" s="1"/>
  <c r="D53" i="11"/>
  <c r="D212" i="11"/>
  <c r="BF212" i="11"/>
  <c r="E78" i="11"/>
  <c r="F78" i="11" s="1"/>
  <c r="G78" i="11" s="1"/>
  <c r="H78" i="11" s="1"/>
  <c r="I78" i="11" s="1"/>
  <c r="J78" i="11" s="1"/>
  <c r="K78" i="11" s="1"/>
  <c r="L78" i="11" s="1"/>
  <c r="M78" i="11" s="1"/>
  <c r="N78" i="11" s="1"/>
  <c r="O78" i="11" s="1"/>
  <c r="P78" i="11" s="1"/>
  <c r="Q78" i="11" s="1"/>
  <c r="R78" i="11" s="1"/>
  <c r="S78" i="11" s="1"/>
  <c r="T78" i="11" s="1"/>
  <c r="U78" i="11" s="1"/>
  <c r="V78" i="11" s="1"/>
  <c r="W78" i="11" s="1"/>
  <c r="X78" i="11" s="1"/>
  <c r="Y78" i="11" s="1"/>
  <c r="Z78" i="11" s="1"/>
  <c r="AA78" i="11" s="1"/>
  <c r="AB78" i="11" s="1"/>
  <c r="AC78" i="11" s="1"/>
  <c r="AD78" i="11" s="1"/>
  <c r="AE78" i="11" s="1"/>
  <c r="AF78" i="11" s="1"/>
  <c r="AG78" i="11" s="1"/>
  <c r="AH78" i="11" s="1"/>
  <c r="AI78" i="11" s="1"/>
  <c r="AJ78" i="11" s="1"/>
  <c r="AK78" i="11" s="1"/>
  <c r="AL78" i="11" s="1"/>
  <c r="AM78" i="11" s="1"/>
  <c r="AN78" i="11" s="1"/>
  <c r="AO78" i="11" s="1"/>
  <c r="AP78" i="11" s="1"/>
  <c r="AQ78" i="11" s="1"/>
  <c r="AR78" i="11" s="1"/>
  <c r="AS78" i="11" s="1"/>
  <c r="AT78" i="11" s="1"/>
  <c r="AU78" i="11" s="1"/>
  <c r="AV78" i="11" s="1"/>
  <c r="AW78" i="11" s="1"/>
  <c r="AX78" i="11" s="1"/>
  <c r="AY78" i="11" s="1"/>
  <c r="AZ78" i="11" s="1"/>
  <c r="BA78" i="11" s="1"/>
  <c r="BB78" i="11" s="1"/>
  <c r="BC78" i="11" s="1"/>
  <c r="BD78" i="11" s="1"/>
  <c r="BE78" i="11" s="1"/>
  <c r="BF78" i="11" s="1"/>
  <c r="BG78" i="11" s="1"/>
  <c r="BH78" i="11" s="1"/>
  <c r="BI78" i="11" s="1"/>
  <c r="BJ78" i="11" s="1"/>
  <c r="BK78" i="11" s="1"/>
  <c r="BL78" i="11" s="1"/>
  <c r="BM78" i="11" s="1"/>
  <c r="BN78" i="11" s="1"/>
  <c r="BO78" i="11" s="1"/>
  <c r="BP78" i="11" s="1"/>
  <c r="BQ78" i="11" s="1"/>
  <c r="BF74" i="11"/>
  <c r="E70" i="11"/>
  <c r="E77" i="11"/>
  <c r="D74" i="11"/>
  <c r="D203" i="11" s="1"/>
  <c r="E181" i="11"/>
  <c r="E201" i="11"/>
  <c r="BF215" i="11"/>
  <c r="D215" i="11"/>
  <c r="D158" i="6"/>
  <c r="D167" i="6"/>
  <c r="D177" i="6"/>
  <c r="D187" i="6"/>
  <c r="D198" i="6"/>
  <c r="D206" i="6"/>
  <c r="D164" i="6"/>
  <c r="D173" i="6"/>
  <c r="D183" i="6"/>
  <c r="D194" i="6"/>
  <c r="D203" i="6"/>
  <c r="D61" i="6"/>
  <c r="BN104" i="11"/>
  <c r="BN179" i="11" s="1"/>
  <c r="AN179" i="11"/>
  <c r="J311" i="10"/>
  <c r="BG311" i="10" s="1"/>
  <c r="BR98" i="7"/>
  <c r="BR173" i="7" s="1"/>
  <c r="BH173" i="7"/>
  <c r="BW98" i="7"/>
  <c r="BW173" i="7" s="1"/>
  <c r="BS98" i="7"/>
  <c r="BH198" i="7"/>
  <c r="BZ214" i="7"/>
  <c r="BY214" i="7"/>
  <c r="BZ350" i="4"/>
  <c r="BY350" i="4"/>
  <c r="BZ359" i="4"/>
  <c r="BY359" i="4"/>
  <c r="AK216" i="6"/>
  <c r="AK136" i="6"/>
  <c r="BD275" i="6"/>
  <c r="BD272" i="6"/>
  <c r="BD140" i="6"/>
  <c r="BD373" i="6"/>
  <c r="BD270" i="6"/>
  <c r="BD268" i="6"/>
  <c r="BD266" i="6"/>
  <c r="BD264" i="6"/>
  <c r="BD262" i="6"/>
  <c r="BD259" i="6"/>
  <c r="BD256" i="6"/>
  <c r="BD254" i="6"/>
  <c r="BD251" i="6"/>
  <c r="BD249" i="6"/>
  <c r="BD246" i="6"/>
  <c r="BD243" i="6"/>
  <c r="BD241" i="6"/>
  <c r="BD239" i="6"/>
  <c r="BD236" i="6"/>
  <c r="BD233" i="6"/>
  <c r="BD231" i="6"/>
  <c r="BD229" i="6"/>
  <c r="BD227" i="6"/>
  <c r="BD224" i="6"/>
  <c r="BD222" i="6"/>
  <c r="BD271" i="6"/>
  <c r="BD267" i="6"/>
  <c r="BD263" i="6"/>
  <c r="BD258" i="6"/>
  <c r="BD253" i="6"/>
  <c r="BD247" i="6"/>
  <c r="BD242" i="6"/>
  <c r="BD237" i="6"/>
  <c r="BD232" i="6"/>
  <c r="BD228" i="6"/>
  <c r="BD223" i="6"/>
  <c r="BD273" i="6"/>
  <c r="BD269" i="6"/>
  <c r="BD265" i="6"/>
  <c r="BD260" i="6"/>
  <c r="BD255" i="6"/>
  <c r="BD250" i="6"/>
  <c r="BD245" i="6"/>
  <c r="BD240" i="6"/>
  <c r="BD235" i="6"/>
  <c r="BD230" i="6"/>
  <c r="BD225" i="6"/>
  <c r="BD221" i="6"/>
  <c r="BD148" i="6"/>
  <c r="AN216" i="6"/>
  <c r="BN216" i="6" s="1"/>
  <c r="AN136" i="6"/>
  <c r="BM216" i="6"/>
  <c r="BU114" i="11"/>
  <c r="BU189" i="11" s="1"/>
  <c r="BX114" i="11"/>
  <c r="BX189" i="11" s="1"/>
  <c r="BH192" i="6"/>
  <c r="AV311" i="11"/>
  <c r="AF311" i="11"/>
  <c r="P311" i="11"/>
  <c r="S315" i="4"/>
  <c r="S363" i="4" s="1"/>
  <c r="S365" i="4" s="1"/>
  <c r="S275" i="4" s="1"/>
  <c r="S310" i="4"/>
  <c r="AY315" i="4"/>
  <c r="AY363" i="4" s="1"/>
  <c r="AY365" i="4" s="1"/>
  <c r="AY310" i="4"/>
  <c r="BI363" i="6"/>
  <c r="R365" i="6"/>
  <c r="R373" i="6" s="1"/>
  <c r="W216" i="7"/>
  <c r="BJ216" i="7" s="1"/>
  <c r="W136" i="7"/>
  <c r="BN134" i="7"/>
  <c r="BU134" i="7" s="1"/>
  <c r="C272" i="7"/>
  <c r="D135" i="7"/>
  <c r="BK136" i="5"/>
  <c r="BT136" i="5" s="1"/>
  <c r="AM371" i="5"/>
  <c r="BN371" i="5" s="1"/>
  <c r="BN365" i="5"/>
  <c r="AM139" i="5"/>
  <c r="BN139" i="5" s="1"/>
  <c r="BY306" i="5"/>
  <c r="BZ306" i="5"/>
  <c r="BU158" i="6"/>
  <c r="BU167" i="6"/>
  <c r="BU177" i="6"/>
  <c r="BU206" i="6"/>
  <c r="BU194" i="6"/>
  <c r="BU203" i="6"/>
  <c r="BU61" i="6"/>
  <c r="AL273" i="6"/>
  <c r="AL148" i="6"/>
  <c r="AL271" i="6"/>
  <c r="AL269" i="6"/>
  <c r="AL267" i="6"/>
  <c r="AL265" i="6"/>
  <c r="AL263" i="6"/>
  <c r="AL260" i="6"/>
  <c r="AL258" i="6"/>
  <c r="AL255" i="6"/>
  <c r="AL253" i="6"/>
  <c r="AL250" i="6"/>
  <c r="AL247" i="6"/>
  <c r="AL245" i="6"/>
  <c r="AL242" i="6"/>
  <c r="AL240" i="6"/>
  <c r="AL237" i="6"/>
  <c r="AL235" i="6"/>
  <c r="AL232" i="6"/>
  <c r="AL230" i="6"/>
  <c r="AL228" i="6"/>
  <c r="AL225" i="6"/>
  <c r="AL223" i="6"/>
  <c r="AL221" i="6"/>
  <c r="AL268" i="6"/>
  <c r="AL264" i="6"/>
  <c r="AL259" i="6"/>
  <c r="AL254" i="6"/>
  <c r="AL249" i="6"/>
  <c r="AL243" i="6"/>
  <c r="AL239" i="6"/>
  <c r="AL233" i="6"/>
  <c r="AL229" i="6"/>
  <c r="AL224" i="6"/>
  <c r="AL275" i="6"/>
  <c r="AL69" i="6"/>
  <c r="AL373" i="6"/>
  <c r="AL270" i="6"/>
  <c r="AL266" i="6"/>
  <c r="AL262" i="6"/>
  <c r="AL256" i="6"/>
  <c r="AL251" i="6"/>
  <c r="AL246" i="6"/>
  <c r="AL241" i="6"/>
  <c r="AL236" i="6"/>
  <c r="AL231" i="6"/>
  <c r="AL227" i="6"/>
  <c r="AL222" i="6"/>
  <c r="AL140" i="6"/>
  <c r="AL66" i="6"/>
  <c r="AL272" i="6"/>
  <c r="AL152" i="6"/>
  <c r="AL63" i="6"/>
  <c r="AD139" i="6"/>
  <c r="AD140" i="6" s="1"/>
  <c r="AD371" i="6"/>
  <c r="BT133" i="7"/>
  <c r="BT208" i="7" s="1"/>
  <c r="BI208" i="7"/>
  <c r="BZ363" i="5"/>
  <c r="BY363" i="5"/>
  <c r="BK161" i="6"/>
  <c r="BZ293" i="6"/>
  <c r="BC371" i="6"/>
  <c r="BC139" i="6"/>
  <c r="BC140" i="6" s="1"/>
  <c r="AO216" i="7"/>
  <c r="AO136" i="7"/>
  <c r="Y216" i="7"/>
  <c r="Y136" i="7"/>
  <c r="BV74" i="7"/>
  <c r="BO70" i="7"/>
  <c r="BO79" i="7"/>
  <c r="BO78" i="7"/>
  <c r="BZ88" i="7"/>
  <c r="BY88" i="7"/>
  <c r="BU163" i="7"/>
  <c r="BG198" i="7"/>
  <c r="AJ271" i="8"/>
  <c r="AJ269" i="8"/>
  <c r="AJ267" i="8"/>
  <c r="AJ265" i="8"/>
  <c r="AJ263" i="8"/>
  <c r="AJ260" i="8"/>
  <c r="AJ258" i="8"/>
  <c r="AJ255" i="8"/>
  <c r="AJ253" i="8"/>
  <c r="AJ250" i="8"/>
  <c r="AJ247" i="8"/>
  <c r="AJ245" i="8"/>
  <c r="AJ242" i="8"/>
  <c r="AJ240" i="8"/>
  <c r="AJ237" i="8"/>
  <c r="AJ275" i="8"/>
  <c r="AJ272" i="8"/>
  <c r="AJ373" i="8"/>
  <c r="AJ270" i="8"/>
  <c r="AJ268" i="8"/>
  <c r="AJ266" i="8"/>
  <c r="AJ264" i="8"/>
  <c r="AJ262" i="8"/>
  <c r="AJ259" i="8"/>
  <c r="AJ256" i="8"/>
  <c r="AJ254" i="8"/>
  <c r="AJ251" i="8"/>
  <c r="AJ249" i="8"/>
  <c r="AJ246" i="8"/>
  <c r="AJ243" i="8"/>
  <c r="AJ241" i="8"/>
  <c r="AJ273" i="8"/>
  <c r="AJ148" i="8"/>
  <c r="AJ235" i="8"/>
  <c r="AJ232" i="8"/>
  <c r="AJ230" i="8"/>
  <c r="AJ228" i="8"/>
  <c r="AJ225" i="8"/>
  <c r="AJ223" i="8"/>
  <c r="AJ221" i="8"/>
  <c r="AJ239" i="8"/>
  <c r="AJ152" i="8"/>
  <c r="AJ140" i="8"/>
  <c r="AJ69" i="8"/>
  <c r="AJ66" i="8"/>
  <c r="AJ63" i="8"/>
  <c r="AJ236" i="8"/>
  <c r="AJ233" i="8"/>
  <c r="AJ231" i="8"/>
  <c r="AJ229" i="8"/>
  <c r="AJ227" i="8"/>
  <c r="AJ224" i="8"/>
  <c r="AJ222" i="8"/>
  <c r="BZ123" i="8"/>
  <c r="BY123" i="8"/>
  <c r="BG94" i="10"/>
  <c r="BG169" i="10" s="1"/>
  <c r="I169" i="10"/>
  <c r="BK108" i="10"/>
  <c r="BK183" i="10" s="1"/>
  <c r="Z183" i="10"/>
  <c r="BI133" i="11"/>
  <c r="R208" i="11"/>
  <c r="BN183" i="7"/>
  <c r="BP224" i="8"/>
  <c r="BP233" i="8"/>
  <c r="BP228" i="8"/>
  <c r="BP148" i="8"/>
  <c r="BP246" i="8"/>
  <c r="BP256" i="8"/>
  <c r="BP266" i="8"/>
  <c r="BP272" i="8"/>
  <c r="BP242" i="8"/>
  <c r="BP253" i="8"/>
  <c r="BP263" i="8"/>
  <c r="BP271" i="8"/>
  <c r="BZ86" i="5"/>
  <c r="BY86" i="5"/>
  <c r="BM133" i="10"/>
  <c r="BM208" i="10" s="1"/>
  <c r="AI208" i="10"/>
  <c r="BR311" i="6"/>
  <c r="BS311" i="6"/>
  <c r="BW311" i="6"/>
  <c r="U315" i="4"/>
  <c r="U363" i="4" s="1"/>
  <c r="U365" i="4" s="1"/>
  <c r="U310" i="4"/>
  <c r="AK315" i="4"/>
  <c r="AK363" i="4" s="1"/>
  <c r="AK365" i="4" s="1"/>
  <c r="AK310" i="4"/>
  <c r="BZ15" i="7"/>
  <c r="BY15" i="7"/>
  <c r="BM179" i="7"/>
  <c r="BR27" i="8"/>
  <c r="BR53" i="8" s="1"/>
  <c r="BF53" i="8"/>
  <c r="BW27" i="8"/>
  <c r="BW53" i="8" s="1"/>
  <c r="BS27" i="8"/>
  <c r="D118" i="8"/>
  <c r="D192" i="8"/>
  <c r="AH310" i="4"/>
  <c r="AH315" i="4"/>
  <c r="AH363" i="4" s="1"/>
  <c r="AH365" i="4" s="1"/>
  <c r="BH216" i="8"/>
  <c r="BW216" i="8" s="1"/>
  <c r="BT108" i="8"/>
  <c r="BT183" i="8" s="1"/>
  <c r="BI183" i="8"/>
  <c r="AP373" i="8"/>
  <c r="AP270" i="8"/>
  <c r="AP268" i="8"/>
  <c r="AP266" i="8"/>
  <c r="AP264" i="8"/>
  <c r="AP262" i="8"/>
  <c r="AP259" i="8"/>
  <c r="AP256" i="8"/>
  <c r="AP254" i="8"/>
  <c r="AP251" i="8"/>
  <c r="AP249" i="8"/>
  <c r="AP246" i="8"/>
  <c r="AP243" i="8"/>
  <c r="AP241" i="8"/>
  <c r="AP239" i="8"/>
  <c r="AP273" i="8"/>
  <c r="AP271" i="8"/>
  <c r="AP269" i="8"/>
  <c r="AP267" i="8"/>
  <c r="AP265" i="8"/>
  <c r="AP263" i="8"/>
  <c r="AP260" i="8"/>
  <c r="AP258" i="8"/>
  <c r="AP255" i="8"/>
  <c r="AP253" i="8"/>
  <c r="AP250" i="8"/>
  <c r="AP247" i="8"/>
  <c r="AP245" i="8"/>
  <c r="AP242" i="8"/>
  <c r="AP275" i="8"/>
  <c r="AP272" i="8"/>
  <c r="AP152" i="8"/>
  <c r="AP140" i="8"/>
  <c r="AP69" i="8"/>
  <c r="AP66" i="8"/>
  <c r="AP63" i="8"/>
  <c r="AP237" i="8"/>
  <c r="AP236" i="8"/>
  <c r="AP233" i="8"/>
  <c r="AP231" i="8"/>
  <c r="AP229" i="8"/>
  <c r="AP227" i="8"/>
  <c r="AP224" i="8"/>
  <c r="AP222" i="8"/>
  <c r="AP240" i="8"/>
  <c r="AP148" i="8"/>
  <c r="AP235" i="8"/>
  <c r="AP232" i="8"/>
  <c r="AP230" i="8"/>
  <c r="AP228" i="8"/>
  <c r="AP225" i="8"/>
  <c r="AP223" i="8"/>
  <c r="AP221" i="8"/>
  <c r="BZ107" i="8"/>
  <c r="BY107" i="8"/>
  <c r="BJ216" i="8"/>
  <c r="BT216" i="8" s="1"/>
  <c r="BR65" i="8"/>
  <c r="BR159" i="8"/>
  <c r="BR168" i="8"/>
  <c r="BR199" i="8"/>
  <c r="BR207" i="8"/>
  <c r="BR167" i="8"/>
  <c r="BR187" i="8"/>
  <c r="BR198" i="8"/>
  <c r="BR206" i="8"/>
  <c r="BW74" i="9"/>
  <c r="BS74" i="9"/>
  <c r="BF79" i="9"/>
  <c r="BF78" i="9"/>
  <c r="BR74" i="9"/>
  <c r="BF70" i="9"/>
  <c r="E136" i="9"/>
  <c r="BF77" i="9"/>
  <c r="D77" i="9"/>
  <c r="BV27" i="9"/>
  <c r="S275" i="9"/>
  <c r="S272" i="9"/>
  <c r="S373" i="9"/>
  <c r="S270" i="9"/>
  <c r="S268" i="9"/>
  <c r="S266" i="9"/>
  <c r="S264" i="9"/>
  <c r="S262" i="9"/>
  <c r="S259" i="9"/>
  <c r="S256" i="9"/>
  <c r="S254" i="9"/>
  <c r="S251" i="9"/>
  <c r="S249" i="9"/>
  <c r="S246" i="9"/>
  <c r="S243" i="9"/>
  <c r="S273" i="9"/>
  <c r="S269" i="9"/>
  <c r="S260" i="9"/>
  <c r="S250" i="9"/>
  <c r="S242" i="9"/>
  <c r="S240" i="9"/>
  <c r="S237" i="9"/>
  <c r="S235" i="9"/>
  <c r="S232" i="9"/>
  <c r="S230" i="9"/>
  <c r="S228" i="9"/>
  <c r="S225" i="9"/>
  <c r="S223" i="9"/>
  <c r="S221" i="9"/>
  <c r="S267" i="9"/>
  <c r="S258" i="9"/>
  <c r="S247" i="9"/>
  <c r="S265" i="9"/>
  <c r="S255" i="9"/>
  <c r="S245" i="9"/>
  <c r="S241" i="9"/>
  <c r="S239" i="9"/>
  <c r="S236" i="9"/>
  <c r="S233" i="9"/>
  <c r="S231" i="9"/>
  <c r="S229" i="9"/>
  <c r="S227" i="9"/>
  <c r="S224" i="9"/>
  <c r="S222" i="9"/>
  <c r="S263" i="9"/>
  <c r="S140" i="9"/>
  <c r="S253" i="9"/>
  <c r="S148" i="9"/>
  <c r="S271" i="9"/>
  <c r="BY60" i="9"/>
  <c r="BZ60" i="9"/>
  <c r="BZ61" i="9"/>
  <c r="BY61" i="9"/>
  <c r="BZ190" i="9"/>
  <c r="BY190" i="9"/>
  <c r="BZ203" i="9"/>
  <c r="BY203" i="9"/>
  <c r="BY164" i="9"/>
  <c r="BZ164" i="9"/>
  <c r="BY173" i="9"/>
  <c r="BZ173" i="9"/>
  <c r="BY183" i="9"/>
  <c r="BZ183" i="9"/>
  <c r="BZ198" i="9"/>
  <c r="BY198" i="9"/>
  <c r="BZ207" i="9"/>
  <c r="BY207" i="9"/>
  <c r="BZ163" i="9"/>
  <c r="BY163" i="9"/>
  <c r="BZ172" i="9"/>
  <c r="BY172" i="9"/>
  <c r="BZ182" i="9"/>
  <c r="BY182" i="9"/>
  <c r="BZ205" i="9"/>
  <c r="BY205" i="9"/>
  <c r="BZ206" i="9"/>
  <c r="BY206" i="9"/>
  <c r="BP79" i="9"/>
  <c r="BP78" i="9"/>
  <c r="BP70" i="9"/>
  <c r="AL136" i="10"/>
  <c r="AL216" i="10"/>
  <c r="Q134" i="10"/>
  <c r="Q136" i="10" s="1"/>
  <c r="AI134" i="10"/>
  <c r="AI136" i="10" s="1"/>
  <c r="BY352" i="10"/>
  <c r="BZ352" i="10"/>
  <c r="BW369" i="10"/>
  <c r="BS369" i="10"/>
  <c r="BR369" i="10"/>
  <c r="BK28" i="11"/>
  <c r="K53" i="10"/>
  <c r="K28" i="10"/>
  <c r="BG28" i="10" s="1"/>
  <c r="BZ8" i="10"/>
  <c r="BY8" i="10"/>
  <c r="BY321" i="10"/>
  <c r="BZ321" i="10"/>
  <c r="O28" i="11"/>
  <c r="O53" i="11"/>
  <c r="BV28" i="10"/>
  <c r="BQ27" i="10"/>
  <c r="BV27" i="10" s="1"/>
  <c r="BY33" i="10"/>
  <c r="BZ33" i="10"/>
  <c r="BI181" i="10"/>
  <c r="BZ288" i="10"/>
  <c r="BY288" i="10"/>
  <c r="BM159" i="10"/>
  <c r="BM168" i="10"/>
  <c r="BM178" i="10"/>
  <c r="BM189" i="10"/>
  <c r="BM199" i="10"/>
  <c r="BM207" i="10"/>
  <c r="BM68" i="10"/>
  <c r="BM160" i="10"/>
  <c r="BM179" i="10"/>
  <c r="BM190" i="10"/>
  <c r="BM200" i="10"/>
  <c r="BZ126" i="10"/>
  <c r="BY126" i="10"/>
  <c r="BZ17" i="11"/>
  <c r="BY17" i="11"/>
  <c r="BY132" i="11"/>
  <c r="BZ132" i="11"/>
  <c r="H216" i="11"/>
  <c r="BI60" i="11"/>
  <c r="BI160" i="11"/>
  <c r="BI165" i="11"/>
  <c r="BI175" i="11"/>
  <c r="BI185" i="11"/>
  <c r="BI195" i="11"/>
  <c r="BI204" i="11"/>
  <c r="BI164" i="11"/>
  <c r="BI173" i="11"/>
  <c r="BI194" i="11"/>
  <c r="BI203" i="11"/>
  <c r="BJ157" i="11"/>
  <c r="BJ187" i="11"/>
  <c r="BJ61" i="11"/>
  <c r="BJ178" i="11"/>
  <c r="BJ199" i="11"/>
  <c r="BJ158" i="11"/>
  <c r="BJ190" i="11"/>
  <c r="BJ60" i="11"/>
  <c r="BJ160" i="11"/>
  <c r="BJ181" i="11"/>
  <c r="BJ201" i="11"/>
  <c r="BV214" i="11"/>
  <c r="BI306" i="11"/>
  <c r="BT306" i="11" s="1"/>
  <c r="AR302" i="13"/>
  <c r="AQ273" i="10"/>
  <c r="AQ148" i="10"/>
  <c r="AQ271" i="10"/>
  <c r="AQ269" i="10"/>
  <c r="AQ267" i="10"/>
  <c r="AQ265" i="10"/>
  <c r="AQ263" i="10"/>
  <c r="AQ260" i="10"/>
  <c r="AQ258" i="10"/>
  <c r="AQ255" i="10"/>
  <c r="AQ253" i="10"/>
  <c r="AQ250" i="10"/>
  <c r="AQ247" i="10"/>
  <c r="AQ245" i="10"/>
  <c r="AQ242" i="10"/>
  <c r="AQ240" i="10"/>
  <c r="AQ237" i="10"/>
  <c r="AQ235" i="10"/>
  <c r="AQ232" i="10"/>
  <c r="AQ230" i="10"/>
  <c r="AQ228" i="10"/>
  <c r="AQ225" i="10"/>
  <c r="AQ223" i="10"/>
  <c r="AQ221" i="10"/>
  <c r="AQ275" i="10"/>
  <c r="AQ272" i="10"/>
  <c r="AQ268" i="10"/>
  <c r="AQ259" i="10"/>
  <c r="AQ249" i="10"/>
  <c r="AQ239" i="10"/>
  <c r="AQ229" i="10"/>
  <c r="AQ266" i="10"/>
  <c r="AQ256" i="10"/>
  <c r="AQ246" i="10"/>
  <c r="AQ236" i="10"/>
  <c r="AQ227" i="10"/>
  <c r="AQ264" i="10"/>
  <c r="AQ254" i="10"/>
  <c r="AQ243" i="10"/>
  <c r="AQ233" i="10"/>
  <c r="AQ224" i="10"/>
  <c r="AQ373" i="10"/>
  <c r="AQ270" i="10"/>
  <c r="AQ262" i="10"/>
  <c r="AQ251" i="10"/>
  <c r="AQ241" i="10"/>
  <c r="AQ231" i="10"/>
  <c r="AQ222" i="10"/>
  <c r="AR28" i="11"/>
  <c r="BO28" i="11" s="1"/>
  <c r="BV28" i="11" s="1"/>
  <c r="BO27" i="11"/>
  <c r="BV27" i="11" s="1"/>
  <c r="O275" i="12"/>
  <c r="O272" i="12"/>
  <c r="O270" i="12"/>
  <c r="O268" i="12"/>
  <c r="O266" i="12"/>
  <c r="O264" i="12"/>
  <c r="O262" i="12"/>
  <c r="O259" i="12"/>
  <c r="O256" i="12"/>
  <c r="O254" i="12"/>
  <c r="O251" i="12"/>
  <c r="O249" i="12"/>
  <c r="O246" i="12"/>
  <c r="O243" i="12"/>
  <c r="O241" i="12"/>
  <c r="O239" i="12"/>
  <c r="O236" i="12"/>
  <c r="O233" i="12"/>
  <c r="O231" i="12"/>
  <c r="O229" i="12"/>
  <c r="O227" i="12"/>
  <c r="O373" i="12"/>
  <c r="O273" i="12"/>
  <c r="O269" i="12"/>
  <c r="O265" i="12"/>
  <c r="O260" i="12"/>
  <c r="O255" i="12"/>
  <c r="O271" i="12"/>
  <c r="O224" i="12"/>
  <c r="O258" i="12"/>
  <c r="O250" i="12"/>
  <c r="O245" i="12"/>
  <c r="O240" i="12"/>
  <c r="O235" i="12"/>
  <c r="O230" i="12"/>
  <c r="O225" i="12"/>
  <c r="O140" i="12"/>
  <c r="O263" i="12"/>
  <c r="O221" i="12"/>
  <c r="O237" i="12"/>
  <c r="O253" i="12"/>
  <c r="O232" i="12"/>
  <c r="O223" i="12"/>
  <c r="O267" i="12"/>
  <c r="O247" i="12"/>
  <c r="O228" i="12"/>
  <c r="O148" i="12"/>
  <c r="O222" i="12"/>
  <c r="O242" i="12"/>
  <c r="AE275" i="12"/>
  <c r="BL275" i="12" s="1"/>
  <c r="AE272" i="12"/>
  <c r="BL272" i="12" s="1"/>
  <c r="AE270" i="12"/>
  <c r="BL270" i="12" s="1"/>
  <c r="AE268" i="12"/>
  <c r="BL268" i="12" s="1"/>
  <c r="AE266" i="12"/>
  <c r="BL266" i="12" s="1"/>
  <c r="AE264" i="12"/>
  <c r="BL264" i="12" s="1"/>
  <c r="AE262" i="12"/>
  <c r="BL262" i="12" s="1"/>
  <c r="AE259" i="12"/>
  <c r="BL259" i="12" s="1"/>
  <c r="AE256" i="12"/>
  <c r="BL256" i="12" s="1"/>
  <c r="AE254" i="12"/>
  <c r="BL254" i="12" s="1"/>
  <c r="AE251" i="12"/>
  <c r="BL251" i="12" s="1"/>
  <c r="AE249" i="12"/>
  <c r="BL249" i="12" s="1"/>
  <c r="AE246" i="12"/>
  <c r="BL246" i="12" s="1"/>
  <c r="AE243" i="12"/>
  <c r="BL243" i="12" s="1"/>
  <c r="AE241" i="12"/>
  <c r="BL241" i="12" s="1"/>
  <c r="AE239" i="12"/>
  <c r="BL239" i="12" s="1"/>
  <c r="AE236" i="12"/>
  <c r="BL236" i="12" s="1"/>
  <c r="AE233" i="12"/>
  <c r="BL233" i="12" s="1"/>
  <c r="AE231" i="12"/>
  <c r="BL231" i="12" s="1"/>
  <c r="AE229" i="12"/>
  <c r="BL229" i="12" s="1"/>
  <c r="AE227" i="12"/>
  <c r="BL227" i="12" s="1"/>
  <c r="AE373" i="12"/>
  <c r="AE273" i="12"/>
  <c r="BL273" i="12" s="1"/>
  <c r="AE269" i="12"/>
  <c r="BL269" i="12" s="1"/>
  <c r="AE265" i="12"/>
  <c r="BL265" i="12" s="1"/>
  <c r="AE260" i="12"/>
  <c r="BL260" i="12" s="1"/>
  <c r="AE255" i="12"/>
  <c r="BL255" i="12" s="1"/>
  <c r="AE263" i="12"/>
  <c r="BL263" i="12" s="1"/>
  <c r="AE224" i="12"/>
  <c r="BL224" i="12" s="1"/>
  <c r="AE267" i="12"/>
  <c r="BL267" i="12" s="1"/>
  <c r="AE250" i="12"/>
  <c r="BL250" i="12" s="1"/>
  <c r="AE245" i="12"/>
  <c r="BL245" i="12" s="1"/>
  <c r="AE240" i="12"/>
  <c r="BL240" i="12" s="1"/>
  <c r="AE235" i="12"/>
  <c r="BL235" i="12" s="1"/>
  <c r="AE230" i="12"/>
  <c r="BL230" i="12" s="1"/>
  <c r="AE225" i="12"/>
  <c r="BL225" i="12" s="1"/>
  <c r="AE140" i="12"/>
  <c r="BL140" i="12" s="1"/>
  <c r="AE271" i="12"/>
  <c r="BL271" i="12" s="1"/>
  <c r="AE221" i="12"/>
  <c r="BL221" i="12" s="1"/>
  <c r="AE258" i="12"/>
  <c r="BL258" i="12" s="1"/>
  <c r="AE247" i="12"/>
  <c r="BL247" i="12" s="1"/>
  <c r="AE228" i="12"/>
  <c r="BL228" i="12" s="1"/>
  <c r="AE222" i="12"/>
  <c r="BL222" i="12" s="1"/>
  <c r="AE242" i="12"/>
  <c r="BL242" i="12" s="1"/>
  <c r="AE237" i="12"/>
  <c r="BL237" i="12" s="1"/>
  <c r="AE223" i="12"/>
  <c r="BL223" i="12" s="1"/>
  <c r="AE148" i="12"/>
  <c r="BL148" i="12" s="1"/>
  <c r="AE232" i="12"/>
  <c r="BL232" i="12" s="1"/>
  <c r="BL136" i="12"/>
  <c r="AE253" i="12"/>
  <c r="BL253" i="12" s="1"/>
  <c r="AM275" i="12"/>
  <c r="BN275" i="12" s="1"/>
  <c r="AM272" i="12"/>
  <c r="BN272" i="12" s="1"/>
  <c r="AM270" i="12"/>
  <c r="BN270" i="12" s="1"/>
  <c r="AM268" i="12"/>
  <c r="BN268" i="12" s="1"/>
  <c r="AM266" i="12"/>
  <c r="BN266" i="12" s="1"/>
  <c r="AM264" i="12"/>
  <c r="BN264" i="12" s="1"/>
  <c r="AM262" i="12"/>
  <c r="BN262" i="12" s="1"/>
  <c r="AM259" i="12"/>
  <c r="BN259" i="12" s="1"/>
  <c r="AM256" i="12"/>
  <c r="BN256" i="12" s="1"/>
  <c r="AM254" i="12"/>
  <c r="BN254" i="12" s="1"/>
  <c r="AM251" i="12"/>
  <c r="BN251" i="12" s="1"/>
  <c r="AM249" i="12"/>
  <c r="BN249" i="12" s="1"/>
  <c r="AM246" i="12"/>
  <c r="BN246" i="12" s="1"/>
  <c r="AM243" i="12"/>
  <c r="BN243" i="12" s="1"/>
  <c r="AM241" i="12"/>
  <c r="BN241" i="12" s="1"/>
  <c r="AM239" i="12"/>
  <c r="BN239" i="12" s="1"/>
  <c r="AM236" i="12"/>
  <c r="BN236" i="12" s="1"/>
  <c r="AM233" i="12"/>
  <c r="BN233" i="12" s="1"/>
  <c r="AM231" i="12"/>
  <c r="BN231" i="12" s="1"/>
  <c r="AM229" i="12"/>
  <c r="BN229" i="12" s="1"/>
  <c r="AM227" i="12"/>
  <c r="BN227" i="12" s="1"/>
  <c r="AM224" i="12"/>
  <c r="BN224" i="12" s="1"/>
  <c r="AM373" i="12"/>
  <c r="AM273" i="12"/>
  <c r="BN273" i="12" s="1"/>
  <c r="AM269" i="12"/>
  <c r="BN269" i="12" s="1"/>
  <c r="AM265" i="12"/>
  <c r="BN265" i="12" s="1"/>
  <c r="AM260" i="12"/>
  <c r="BN260" i="12" s="1"/>
  <c r="AM255" i="12"/>
  <c r="BN255" i="12" s="1"/>
  <c r="AM258" i="12"/>
  <c r="BN258" i="12" s="1"/>
  <c r="AM221" i="12"/>
  <c r="BN221" i="12" s="1"/>
  <c r="AM263" i="12"/>
  <c r="BN263" i="12" s="1"/>
  <c r="AM250" i="12"/>
  <c r="BN250" i="12" s="1"/>
  <c r="AM245" i="12"/>
  <c r="BN245" i="12" s="1"/>
  <c r="AM240" i="12"/>
  <c r="BN240" i="12" s="1"/>
  <c r="AM235" i="12"/>
  <c r="BN235" i="12" s="1"/>
  <c r="AM230" i="12"/>
  <c r="BN230" i="12" s="1"/>
  <c r="AM225" i="12"/>
  <c r="BN225" i="12" s="1"/>
  <c r="AM223" i="12"/>
  <c r="BN223" i="12" s="1"/>
  <c r="AM222" i="12"/>
  <c r="BN222" i="12" s="1"/>
  <c r="AM140" i="12"/>
  <c r="BN140" i="12" s="1"/>
  <c r="BN136" i="12"/>
  <c r="AM267" i="12"/>
  <c r="BN267" i="12" s="1"/>
  <c r="AM271" i="12"/>
  <c r="BN271" i="12" s="1"/>
  <c r="AM242" i="12"/>
  <c r="BN242" i="12" s="1"/>
  <c r="AM148" i="12"/>
  <c r="BN148" i="12" s="1"/>
  <c r="AM237" i="12"/>
  <c r="BN237" i="12" s="1"/>
  <c r="AM253" i="12"/>
  <c r="BN253" i="12" s="1"/>
  <c r="AM232" i="12"/>
  <c r="BN232" i="12" s="1"/>
  <c r="AM247" i="12"/>
  <c r="BN247" i="12" s="1"/>
  <c r="AM228" i="12"/>
  <c r="BN228" i="12" s="1"/>
  <c r="K216" i="11"/>
  <c r="AA136" i="11"/>
  <c r="AA216" i="11"/>
  <c r="BY348" i="11"/>
  <c r="BZ348" i="11"/>
  <c r="BJ216" i="11"/>
  <c r="BW293" i="11"/>
  <c r="BY343" i="11"/>
  <c r="BZ343" i="11"/>
  <c r="BG77" i="11"/>
  <c r="I216" i="11"/>
  <c r="BG216" i="11" s="1"/>
  <c r="BZ110" i="11"/>
  <c r="BY110" i="11"/>
  <c r="BX306" i="12"/>
  <c r="BU306" i="12"/>
  <c r="BZ117" i="12"/>
  <c r="BY117" i="12"/>
  <c r="BZ317" i="11"/>
  <c r="BY317" i="11"/>
  <c r="BR28" i="12"/>
  <c r="BW28" i="12"/>
  <c r="BS28" i="12"/>
  <c r="BX27" i="12"/>
  <c r="BU27" i="12"/>
  <c r="BW77" i="12"/>
  <c r="BS77" i="12"/>
  <c r="BR77" i="12"/>
  <c r="R275" i="12"/>
  <c r="BI275" i="12" s="1"/>
  <c r="R272" i="12"/>
  <c r="BI272" i="12" s="1"/>
  <c r="R270" i="12"/>
  <c r="BI270" i="12" s="1"/>
  <c r="R268" i="12"/>
  <c r="BI268" i="12" s="1"/>
  <c r="R266" i="12"/>
  <c r="BI266" i="12" s="1"/>
  <c r="R264" i="12"/>
  <c r="BI264" i="12" s="1"/>
  <c r="R262" i="12"/>
  <c r="BI262" i="12" s="1"/>
  <c r="R259" i="12"/>
  <c r="BI259" i="12" s="1"/>
  <c r="R256" i="12"/>
  <c r="BI256" i="12" s="1"/>
  <c r="R254" i="12"/>
  <c r="BI254" i="12" s="1"/>
  <c r="R251" i="12"/>
  <c r="BI251" i="12" s="1"/>
  <c r="R249" i="12"/>
  <c r="BI249" i="12" s="1"/>
  <c r="R246" i="12"/>
  <c r="BI246" i="12" s="1"/>
  <c r="R243" i="12"/>
  <c r="BI243" i="12" s="1"/>
  <c r="R241" i="12"/>
  <c r="BI241" i="12" s="1"/>
  <c r="R239" i="12"/>
  <c r="BI239" i="12" s="1"/>
  <c r="R236" i="12"/>
  <c r="BI236" i="12" s="1"/>
  <c r="R233" i="12"/>
  <c r="BI233" i="12" s="1"/>
  <c r="R231" i="12"/>
  <c r="BI231" i="12" s="1"/>
  <c r="R229" i="12"/>
  <c r="BI229" i="12" s="1"/>
  <c r="R227" i="12"/>
  <c r="BI227" i="12" s="1"/>
  <c r="R224" i="12"/>
  <c r="BI224" i="12" s="1"/>
  <c r="R222" i="12"/>
  <c r="BI222" i="12" s="1"/>
  <c r="R373" i="12"/>
  <c r="R273" i="12"/>
  <c r="BI273" i="12" s="1"/>
  <c r="R258" i="12"/>
  <c r="BI258" i="12" s="1"/>
  <c r="R255" i="12"/>
  <c r="BI255" i="12" s="1"/>
  <c r="R250" i="12"/>
  <c r="BI250" i="12" s="1"/>
  <c r="R245" i="12"/>
  <c r="BI245" i="12" s="1"/>
  <c r="R240" i="12"/>
  <c r="BI240" i="12" s="1"/>
  <c r="R235" i="12"/>
  <c r="BI235" i="12" s="1"/>
  <c r="R230" i="12"/>
  <c r="BI230" i="12" s="1"/>
  <c r="R225" i="12"/>
  <c r="BI225" i="12" s="1"/>
  <c r="R221" i="12"/>
  <c r="BI221" i="12" s="1"/>
  <c r="R148" i="12"/>
  <c r="BI148" i="12" s="1"/>
  <c r="R263" i="12"/>
  <c r="BI263" i="12" s="1"/>
  <c r="R260" i="12"/>
  <c r="BI260" i="12" s="1"/>
  <c r="R223" i="12"/>
  <c r="BI223" i="12" s="1"/>
  <c r="R267" i="12"/>
  <c r="BI267" i="12" s="1"/>
  <c r="R265" i="12"/>
  <c r="BI265" i="12" s="1"/>
  <c r="R253" i="12"/>
  <c r="BI253" i="12" s="1"/>
  <c r="R247" i="12"/>
  <c r="BI247" i="12" s="1"/>
  <c r="R242" i="12"/>
  <c r="BI242" i="12" s="1"/>
  <c r="R237" i="12"/>
  <c r="BI237" i="12" s="1"/>
  <c r="R232" i="12"/>
  <c r="BI232" i="12" s="1"/>
  <c r="R228" i="12"/>
  <c r="BI228" i="12" s="1"/>
  <c r="R140" i="12"/>
  <c r="BI140" i="12" s="1"/>
  <c r="BI136" i="12"/>
  <c r="BT136" i="12" s="1"/>
  <c r="R269" i="12"/>
  <c r="BI269" i="12" s="1"/>
  <c r="R271" i="12"/>
  <c r="BI271" i="12" s="1"/>
  <c r="BX116" i="14"/>
  <c r="BM28" i="4"/>
  <c r="BV74" i="4"/>
  <c r="BT77" i="5"/>
  <c r="BS213" i="4"/>
  <c r="BW213" i="4"/>
  <c r="BR213" i="4"/>
  <c r="E80" i="8"/>
  <c r="BB273" i="4"/>
  <c r="BB148" i="4"/>
  <c r="BB275" i="4"/>
  <c r="BB265" i="4"/>
  <c r="BB264" i="4"/>
  <c r="BB255" i="4"/>
  <c r="BB254" i="4"/>
  <c r="BB245" i="4"/>
  <c r="BB243" i="4"/>
  <c r="BB235" i="4"/>
  <c r="BB233" i="4"/>
  <c r="BB225" i="4"/>
  <c r="BB224" i="4"/>
  <c r="BB373" i="4"/>
  <c r="BB267" i="4"/>
  <c r="BB266" i="4"/>
  <c r="BB258" i="4"/>
  <c r="BB256" i="4"/>
  <c r="BB247" i="4"/>
  <c r="BB246" i="4"/>
  <c r="BB237" i="4"/>
  <c r="BB236" i="4"/>
  <c r="BB228" i="4"/>
  <c r="BB227" i="4"/>
  <c r="BB269" i="4"/>
  <c r="BB268" i="4"/>
  <c r="BB260" i="4"/>
  <c r="BB259" i="4"/>
  <c r="BB250" i="4"/>
  <c r="BB249" i="4"/>
  <c r="BB240" i="4"/>
  <c r="BB239" i="4"/>
  <c r="BB230" i="4"/>
  <c r="BB229" i="4"/>
  <c r="BB221" i="4"/>
  <c r="BB272" i="4"/>
  <c r="BB270" i="4"/>
  <c r="BB253" i="4"/>
  <c r="BB231" i="4"/>
  <c r="BB263" i="4"/>
  <c r="BB241" i="4"/>
  <c r="BB223" i="4"/>
  <c r="BB271" i="4"/>
  <c r="BB232" i="4"/>
  <c r="BB262" i="4"/>
  <c r="BB242" i="4"/>
  <c r="BB222" i="4"/>
  <c r="BB251" i="4"/>
  <c r="BZ341" i="6"/>
  <c r="BY341" i="6"/>
  <c r="V136" i="7"/>
  <c r="BM246" i="5"/>
  <c r="BM266" i="5"/>
  <c r="BM224" i="5"/>
  <c r="BM249" i="5"/>
  <c r="BM268" i="5"/>
  <c r="BM222" i="5"/>
  <c r="BM275" i="5"/>
  <c r="BM228" i="5"/>
  <c r="BM237" i="5"/>
  <c r="BM247" i="5"/>
  <c r="BM258" i="5"/>
  <c r="BM267" i="5"/>
  <c r="AD179" i="10"/>
  <c r="AD134" i="10"/>
  <c r="AD136" i="10" s="1"/>
  <c r="X315" i="4"/>
  <c r="X363" i="4" s="1"/>
  <c r="X365" i="4" s="1"/>
  <c r="X310" i="4"/>
  <c r="BM311" i="4"/>
  <c r="AI315" i="4"/>
  <c r="AI310" i="4"/>
  <c r="AI311" i="11"/>
  <c r="BZ48" i="4"/>
  <c r="BY48" i="4"/>
  <c r="N139" i="6"/>
  <c r="N371" i="6"/>
  <c r="BX88" i="10"/>
  <c r="BX163" i="10" s="1"/>
  <c r="BU88" i="10"/>
  <c r="BU163" i="10" s="1"/>
  <c r="BL163" i="10"/>
  <c r="BS94" i="6"/>
  <c r="BT104" i="8"/>
  <c r="BT179" i="8" s="1"/>
  <c r="BI179" i="8"/>
  <c r="BJ133" i="11"/>
  <c r="BJ208" i="11" s="1"/>
  <c r="V208" i="11"/>
  <c r="BQ224" i="8"/>
  <c r="BQ233" i="8"/>
  <c r="BQ221" i="8"/>
  <c r="BQ230" i="8"/>
  <c r="BQ148" i="8"/>
  <c r="BQ246" i="8"/>
  <c r="BQ256" i="8"/>
  <c r="BQ266" i="8"/>
  <c r="BQ272" i="8"/>
  <c r="BQ242" i="8"/>
  <c r="BQ253" i="8"/>
  <c r="BQ263" i="8"/>
  <c r="BQ271" i="8"/>
  <c r="M311" i="11"/>
  <c r="BT77" i="8"/>
  <c r="AP371" i="7"/>
  <c r="AP139" i="7"/>
  <c r="BW167" i="8"/>
  <c r="BW187" i="8"/>
  <c r="BW198" i="8"/>
  <c r="BW206" i="8"/>
  <c r="BW65" i="8"/>
  <c r="BW159" i="8"/>
  <c r="BW168" i="8"/>
  <c r="BW199" i="8"/>
  <c r="BW207" i="8"/>
  <c r="BW306" i="7"/>
  <c r="BS306" i="7"/>
  <c r="BR306" i="7"/>
  <c r="BX185" i="8"/>
  <c r="BX195" i="8"/>
  <c r="BX204" i="8"/>
  <c r="BX62" i="8"/>
  <c r="BX157" i="8"/>
  <c r="BX176" i="8"/>
  <c r="BX186" i="8"/>
  <c r="AQ275" i="9"/>
  <c r="AQ272" i="9"/>
  <c r="AQ373" i="9"/>
  <c r="AQ270" i="9"/>
  <c r="AQ268" i="9"/>
  <c r="AQ266" i="9"/>
  <c r="AQ264" i="9"/>
  <c r="AQ262" i="9"/>
  <c r="AQ259" i="9"/>
  <c r="AQ256" i="9"/>
  <c r="AQ254" i="9"/>
  <c r="AQ251" i="9"/>
  <c r="AQ249" i="9"/>
  <c r="AQ246" i="9"/>
  <c r="AQ243" i="9"/>
  <c r="AQ273" i="9"/>
  <c r="AQ265" i="9"/>
  <c r="AQ255" i="9"/>
  <c r="AQ245" i="9"/>
  <c r="AQ240" i="9"/>
  <c r="AQ237" i="9"/>
  <c r="AQ235" i="9"/>
  <c r="AQ232" i="9"/>
  <c r="AQ230" i="9"/>
  <c r="AQ228" i="9"/>
  <c r="AQ225" i="9"/>
  <c r="AQ223" i="9"/>
  <c r="AQ221" i="9"/>
  <c r="AQ271" i="9"/>
  <c r="AQ263" i="9"/>
  <c r="AQ253" i="9"/>
  <c r="AQ269" i="9"/>
  <c r="AQ260" i="9"/>
  <c r="AQ250" i="9"/>
  <c r="AQ241" i="9"/>
  <c r="AQ239" i="9"/>
  <c r="AQ236" i="9"/>
  <c r="AQ233" i="9"/>
  <c r="AQ231" i="9"/>
  <c r="AQ229" i="9"/>
  <c r="AQ227" i="9"/>
  <c r="AQ224" i="9"/>
  <c r="AQ222" i="9"/>
  <c r="AQ267" i="9"/>
  <c r="AQ242" i="9"/>
  <c r="AQ140" i="9"/>
  <c r="AQ258" i="9"/>
  <c r="AQ247" i="9"/>
  <c r="AQ148" i="9"/>
  <c r="Y134" i="10"/>
  <c r="Y136" i="10" s="1"/>
  <c r="BZ26" i="10"/>
  <c r="BY26" i="10"/>
  <c r="X136" i="10"/>
  <c r="X216" i="10"/>
  <c r="BZ353" i="10"/>
  <c r="BY353" i="10"/>
  <c r="BY369" i="9"/>
  <c r="BZ369" i="9"/>
  <c r="AT271" i="11"/>
  <c r="AT269" i="11"/>
  <c r="AT267" i="11"/>
  <c r="AT265" i="11"/>
  <c r="AT263" i="11"/>
  <c r="AT260" i="11"/>
  <c r="AT258" i="11"/>
  <c r="AT255" i="11"/>
  <c r="AT253" i="11"/>
  <c r="AT250" i="11"/>
  <c r="AT247" i="11"/>
  <c r="AT245" i="11"/>
  <c r="AT242" i="11"/>
  <c r="AT240" i="11"/>
  <c r="AT237" i="11"/>
  <c r="AT235" i="11"/>
  <c r="AT232" i="11"/>
  <c r="AT230" i="11"/>
  <c r="AT228" i="11"/>
  <c r="AT225" i="11"/>
  <c r="AT223" i="11"/>
  <c r="AT221" i="11"/>
  <c r="AT275" i="11"/>
  <c r="AT272" i="11"/>
  <c r="AT373" i="11"/>
  <c r="AT270" i="11"/>
  <c r="AT268" i="11"/>
  <c r="AT266" i="11"/>
  <c r="AT264" i="11"/>
  <c r="AT262" i="11"/>
  <c r="AT259" i="11"/>
  <c r="AT256" i="11"/>
  <c r="AT254" i="11"/>
  <c r="AT251" i="11"/>
  <c r="AT249" i="11"/>
  <c r="AT246" i="11"/>
  <c r="AT243" i="11"/>
  <c r="AT241" i="11"/>
  <c r="AT239" i="11"/>
  <c r="AT236" i="11"/>
  <c r="AT233" i="11"/>
  <c r="AT231" i="11"/>
  <c r="AT229" i="11"/>
  <c r="AT227" i="11"/>
  <c r="AT224" i="11"/>
  <c r="AT222" i="11"/>
  <c r="AT273" i="11"/>
  <c r="AT148" i="11"/>
  <c r="BO77" i="11"/>
  <c r="AR136" i="11"/>
  <c r="BO134" i="10"/>
  <c r="BV134" i="10" s="1"/>
  <c r="BY115" i="11"/>
  <c r="BZ115" i="11"/>
  <c r="AY275" i="11"/>
  <c r="AY272" i="11"/>
  <c r="AY373" i="11"/>
  <c r="AY270" i="11"/>
  <c r="AY268" i="11"/>
  <c r="AY266" i="11"/>
  <c r="AY264" i="11"/>
  <c r="AY262" i="11"/>
  <c r="AY259" i="11"/>
  <c r="AY256" i="11"/>
  <c r="AY254" i="11"/>
  <c r="AY251" i="11"/>
  <c r="AY249" i="11"/>
  <c r="AY246" i="11"/>
  <c r="AY243" i="11"/>
  <c r="AY241" i="11"/>
  <c r="AY239" i="11"/>
  <c r="AY236" i="11"/>
  <c r="AY233" i="11"/>
  <c r="AY231" i="11"/>
  <c r="AY229" i="11"/>
  <c r="AY227" i="11"/>
  <c r="AY224" i="11"/>
  <c r="AY222" i="11"/>
  <c r="AY273" i="11"/>
  <c r="AY267" i="11"/>
  <c r="AY258" i="11"/>
  <c r="AY247" i="11"/>
  <c r="AY237" i="11"/>
  <c r="AY228" i="11"/>
  <c r="AY265" i="11"/>
  <c r="AY255" i="11"/>
  <c r="AY245" i="11"/>
  <c r="AY235" i="11"/>
  <c r="AY225" i="11"/>
  <c r="AY271" i="11"/>
  <c r="AY263" i="11"/>
  <c r="AY253" i="11"/>
  <c r="AY242" i="11"/>
  <c r="AY232" i="11"/>
  <c r="AY223" i="11"/>
  <c r="AY148" i="11"/>
  <c r="AY260" i="11"/>
  <c r="AY221" i="11"/>
  <c r="AY250" i="11"/>
  <c r="AY240" i="11"/>
  <c r="AY230" i="11"/>
  <c r="AY269" i="11"/>
  <c r="BG60" i="11"/>
  <c r="BG59" i="11"/>
  <c r="BG173" i="11"/>
  <c r="BG194" i="11"/>
  <c r="BG203" i="11"/>
  <c r="BG172" i="11"/>
  <c r="BG182" i="11"/>
  <c r="BG202" i="11"/>
  <c r="BZ302" i="11"/>
  <c r="BY302" i="11"/>
  <c r="BW52" i="13"/>
  <c r="BY52" i="13" s="1"/>
  <c r="H32" i="4"/>
  <c r="BJ28" i="4"/>
  <c r="BK28" i="4"/>
  <c r="BZ54" i="4"/>
  <c r="BY54" i="4"/>
  <c r="BY93" i="4"/>
  <c r="BZ93" i="4"/>
  <c r="BU70" i="5"/>
  <c r="BU79" i="5"/>
  <c r="D185" i="4"/>
  <c r="D186" i="4"/>
  <c r="D62" i="4"/>
  <c r="D163" i="4"/>
  <c r="D182" i="4"/>
  <c r="D202" i="4"/>
  <c r="D169" i="4"/>
  <c r="D190" i="4"/>
  <c r="D208" i="4"/>
  <c r="D159" i="4"/>
  <c r="D178" i="4"/>
  <c r="D199" i="4"/>
  <c r="BF77" i="4"/>
  <c r="D77" i="4"/>
  <c r="E216" i="4"/>
  <c r="BH189" i="4"/>
  <c r="BH207" i="4"/>
  <c r="BH196" i="4"/>
  <c r="BH61" i="4"/>
  <c r="BH164" i="4"/>
  <c r="BH203" i="4"/>
  <c r="BH181" i="4"/>
  <c r="BH158" i="4"/>
  <c r="BH167" i="4"/>
  <c r="BH177" i="4"/>
  <c r="BH187" i="4"/>
  <c r="BH198" i="4"/>
  <c r="BH206" i="4"/>
  <c r="BN61" i="4"/>
  <c r="BN190" i="4"/>
  <c r="BN187" i="4"/>
  <c r="BN62" i="4"/>
  <c r="BN165" i="4"/>
  <c r="BN204" i="4"/>
  <c r="BN182" i="4"/>
  <c r="BN159" i="4"/>
  <c r="BN168" i="4"/>
  <c r="BN178" i="4"/>
  <c r="BN189" i="4"/>
  <c r="BN199" i="4"/>
  <c r="BN207" i="4"/>
  <c r="N80" i="7"/>
  <c r="BW98" i="4"/>
  <c r="BW173" i="4" s="1"/>
  <c r="BP371" i="5"/>
  <c r="BV371" i="5" s="1"/>
  <c r="BW47" i="4"/>
  <c r="BS47" i="4"/>
  <c r="BR47" i="4"/>
  <c r="J216" i="4"/>
  <c r="BI191" i="4"/>
  <c r="BI60" i="4"/>
  <c r="BI68" i="4"/>
  <c r="BI158" i="4"/>
  <c r="BI177" i="4"/>
  <c r="BI198" i="4"/>
  <c r="BT208" i="4"/>
  <c r="BT206" i="4"/>
  <c r="BT204" i="4"/>
  <c r="BT202" i="4"/>
  <c r="BT200" i="4"/>
  <c r="BT198" i="4"/>
  <c r="BT195" i="4"/>
  <c r="BT192" i="4"/>
  <c r="BT190" i="4"/>
  <c r="BT187" i="4"/>
  <c r="BT185" i="4"/>
  <c r="BT182" i="4"/>
  <c r="BT179" i="4"/>
  <c r="BT177" i="4"/>
  <c r="BT175" i="4"/>
  <c r="BT172" i="4"/>
  <c r="BT169" i="4"/>
  <c r="BT167" i="4"/>
  <c r="BT165" i="4"/>
  <c r="BT163" i="4"/>
  <c r="BT160" i="4"/>
  <c r="BT158" i="4"/>
  <c r="BT203" i="4"/>
  <c r="BT194" i="4"/>
  <c r="BT183" i="4"/>
  <c r="BT173" i="4"/>
  <c r="BT164" i="4"/>
  <c r="BT205" i="4"/>
  <c r="BT196" i="4"/>
  <c r="BT186" i="4"/>
  <c r="BT176" i="4"/>
  <c r="BT166" i="4"/>
  <c r="BT157" i="4"/>
  <c r="BT61" i="4"/>
  <c r="BT59" i="4"/>
  <c r="BT53" i="4"/>
  <c r="BT207" i="4"/>
  <c r="BT199" i="4"/>
  <c r="BT189" i="4"/>
  <c r="BT178" i="4"/>
  <c r="BT168" i="4"/>
  <c r="BT159" i="4"/>
  <c r="BT181" i="4"/>
  <c r="BT201" i="4"/>
  <c r="BT161" i="4"/>
  <c r="BT191" i="4"/>
  <c r="BT65" i="4"/>
  <c r="BT60" i="4"/>
  <c r="BT171" i="4"/>
  <c r="BT68" i="4"/>
  <c r="BT62" i="4"/>
  <c r="BI166" i="4"/>
  <c r="BI186" i="4"/>
  <c r="BI205" i="4"/>
  <c r="BI164" i="4"/>
  <c r="BI183" i="4"/>
  <c r="BI203" i="4"/>
  <c r="BG167" i="4"/>
  <c r="BG166" i="4"/>
  <c r="BG198" i="4"/>
  <c r="BG164" i="4"/>
  <c r="BG183" i="4"/>
  <c r="BG203" i="4"/>
  <c r="BG163" i="4"/>
  <c r="BG182" i="4"/>
  <c r="BG202" i="4"/>
  <c r="BG68" i="4"/>
  <c r="BG169" i="4"/>
  <c r="BG190" i="4"/>
  <c r="BG208" i="4"/>
  <c r="BZ92" i="4"/>
  <c r="BY92" i="4"/>
  <c r="BZ103" i="4"/>
  <c r="BY103" i="4"/>
  <c r="BZ117" i="4"/>
  <c r="BY117" i="4"/>
  <c r="BY120" i="4"/>
  <c r="BZ120" i="4"/>
  <c r="BV293" i="4"/>
  <c r="BT323" i="4"/>
  <c r="BZ96" i="4"/>
  <c r="BY96" i="4"/>
  <c r="BZ123" i="4"/>
  <c r="BY123" i="4"/>
  <c r="AC373" i="5"/>
  <c r="AC270" i="5"/>
  <c r="AC268" i="5"/>
  <c r="AC266" i="5"/>
  <c r="AC264" i="5"/>
  <c r="AC262" i="5"/>
  <c r="AC259" i="5"/>
  <c r="AC256" i="5"/>
  <c r="BK256" i="5" s="1"/>
  <c r="AC254" i="5"/>
  <c r="BK254" i="5" s="1"/>
  <c r="AC251" i="5"/>
  <c r="AC249" i="5"/>
  <c r="AC246" i="5"/>
  <c r="AC243" i="5"/>
  <c r="AC241" i="5"/>
  <c r="AC239" i="5"/>
  <c r="AC236" i="5"/>
  <c r="BK236" i="5" s="1"/>
  <c r="AC233" i="5"/>
  <c r="AC231" i="5"/>
  <c r="AC229" i="5"/>
  <c r="AC227" i="5"/>
  <c r="AC224" i="5"/>
  <c r="AC222" i="5"/>
  <c r="AC273" i="5"/>
  <c r="AC272" i="5"/>
  <c r="BK272" i="5" s="1"/>
  <c r="AC230" i="5"/>
  <c r="BK230" i="5" s="1"/>
  <c r="AC221" i="5"/>
  <c r="AC148" i="5"/>
  <c r="AC271" i="5"/>
  <c r="AC267" i="5"/>
  <c r="AC263" i="5"/>
  <c r="AC258" i="5"/>
  <c r="AC253" i="5"/>
  <c r="AC247" i="5"/>
  <c r="AC242" i="5"/>
  <c r="AC237" i="5"/>
  <c r="AC232" i="5"/>
  <c r="BK232" i="5" s="1"/>
  <c r="AC223" i="5"/>
  <c r="AC275" i="5"/>
  <c r="AC225" i="5"/>
  <c r="AC269" i="5"/>
  <c r="AC265" i="5"/>
  <c r="BK265" i="5" s="1"/>
  <c r="AC260" i="5"/>
  <c r="AC255" i="5"/>
  <c r="BK255" i="5" s="1"/>
  <c r="AC250" i="5"/>
  <c r="AC245" i="5"/>
  <c r="BK245" i="5" s="1"/>
  <c r="AC240" i="5"/>
  <c r="AC235" i="5"/>
  <c r="BK235" i="5" s="1"/>
  <c r="AC228" i="5"/>
  <c r="AC140" i="5"/>
  <c r="D215" i="10"/>
  <c r="BF215" i="10"/>
  <c r="BH181" i="6"/>
  <c r="Z311" i="10"/>
  <c r="BZ346" i="6"/>
  <c r="BY346" i="6"/>
  <c r="BK163" i="7"/>
  <c r="BU182" i="7"/>
  <c r="BZ285" i="4"/>
  <c r="BY285" i="4"/>
  <c r="BZ327" i="4"/>
  <c r="BY327" i="4"/>
  <c r="BR134" i="5"/>
  <c r="BS134" i="5"/>
  <c r="BW134" i="5"/>
  <c r="Q216" i="6"/>
  <c r="Q136" i="6"/>
  <c r="D108" i="11"/>
  <c r="D109" i="11" s="1"/>
  <c r="BF108" i="11"/>
  <c r="BF183" i="11" s="1"/>
  <c r="BH117" i="11"/>
  <c r="BH192" i="11" s="1"/>
  <c r="M192" i="11"/>
  <c r="BA139" i="6"/>
  <c r="BA140" i="6" s="1"/>
  <c r="BA371" i="6"/>
  <c r="AR311" i="10"/>
  <c r="AB311" i="10"/>
  <c r="L311" i="10"/>
  <c r="AA311" i="10"/>
  <c r="AE216" i="7"/>
  <c r="BL216" i="7" s="1"/>
  <c r="AE136" i="7"/>
  <c r="BL77" i="7"/>
  <c r="BZ114" i="7"/>
  <c r="BY114" i="7"/>
  <c r="BZ125" i="7"/>
  <c r="BY125" i="7"/>
  <c r="BZ106" i="4"/>
  <c r="BY106" i="4"/>
  <c r="BF306" i="4"/>
  <c r="D306" i="4"/>
  <c r="BX365" i="5"/>
  <c r="BU365" i="5"/>
  <c r="BM28" i="6"/>
  <c r="BU28" i="6" s="1"/>
  <c r="BR54" i="10"/>
  <c r="BW54" i="10"/>
  <c r="BS54" i="10"/>
  <c r="BB273" i="6"/>
  <c r="BB148" i="6"/>
  <c r="BB271" i="6"/>
  <c r="BB269" i="6"/>
  <c r="BB267" i="6"/>
  <c r="BB265" i="6"/>
  <c r="BB263" i="6"/>
  <c r="BB260" i="6"/>
  <c r="BB258" i="6"/>
  <c r="BB255" i="6"/>
  <c r="BB253" i="6"/>
  <c r="BB250" i="6"/>
  <c r="BB247" i="6"/>
  <c r="BB245" i="6"/>
  <c r="BB242" i="6"/>
  <c r="BB240" i="6"/>
  <c r="BB237" i="6"/>
  <c r="BB235" i="6"/>
  <c r="BB232" i="6"/>
  <c r="BB230" i="6"/>
  <c r="BB228" i="6"/>
  <c r="BB225" i="6"/>
  <c r="BB223" i="6"/>
  <c r="BB221" i="6"/>
  <c r="BB268" i="6"/>
  <c r="BB264" i="6"/>
  <c r="BB259" i="6"/>
  <c r="BB254" i="6"/>
  <c r="BB249" i="6"/>
  <c r="BB243" i="6"/>
  <c r="BB239" i="6"/>
  <c r="BB233" i="6"/>
  <c r="BB229" i="6"/>
  <c r="BB224" i="6"/>
  <c r="BB275" i="6"/>
  <c r="BB373" i="6"/>
  <c r="BB270" i="6"/>
  <c r="BB266" i="6"/>
  <c r="BB262" i="6"/>
  <c r="BB256" i="6"/>
  <c r="BB251" i="6"/>
  <c r="BB246" i="6"/>
  <c r="BB241" i="6"/>
  <c r="BB236" i="6"/>
  <c r="BB231" i="6"/>
  <c r="BB227" i="6"/>
  <c r="BB222" i="6"/>
  <c r="BB140" i="6"/>
  <c r="BB272" i="6"/>
  <c r="F311" i="10"/>
  <c r="AL311" i="10"/>
  <c r="BF32" i="7"/>
  <c r="BF77" i="7"/>
  <c r="D77" i="7"/>
  <c r="E216" i="7"/>
  <c r="AP216" i="7"/>
  <c r="AP136" i="7"/>
  <c r="BU117" i="7"/>
  <c r="BU192" i="7" s="1"/>
  <c r="BL192" i="7"/>
  <c r="BX117" i="7"/>
  <c r="BX192" i="7" s="1"/>
  <c r="BZ298" i="5"/>
  <c r="BY298" i="5"/>
  <c r="BK139" i="5"/>
  <c r="BW117" i="6"/>
  <c r="BW192" i="6" s="1"/>
  <c r="AE311" i="10"/>
  <c r="AK216" i="7"/>
  <c r="AK136" i="7"/>
  <c r="BD275" i="7"/>
  <c r="BD272" i="7"/>
  <c r="BD373" i="7"/>
  <c r="BD270" i="7"/>
  <c r="BD268" i="7"/>
  <c r="BD266" i="7"/>
  <c r="BD264" i="7"/>
  <c r="BD262" i="7"/>
  <c r="BD259" i="7"/>
  <c r="BD256" i="7"/>
  <c r="BD254" i="7"/>
  <c r="BD251" i="7"/>
  <c r="BD249" i="7"/>
  <c r="BD246" i="7"/>
  <c r="BD243" i="7"/>
  <c r="BD241" i="7"/>
  <c r="BD273" i="7"/>
  <c r="BD271" i="7"/>
  <c r="BD269" i="7"/>
  <c r="BD267" i="7"/>
  <c r="BD265" i="7"/>
  <c r="BD263" i="7"/>
  <c r="BD260" i="7"/>
  <c r="BD258" i="7"/>
  <c r="BD255" i="7"/>
  <c r="BD253" i="7"/>
  <c r="BD250" i="7"/>
  <c r="BD247" i="7"/>
  <c r="BD245" i="7"/>
  <c r="BD242" i="7"/>
  <c r="BD240" i="7"/>
  <c r="BD237" i="7"/>
  <c r="BD235" i="7"/>
  <c r="BD239" i="7"/>
  <c r="BD148" i="7"/>
  <c r="BD236" i="7"/>
  <c r="BD232" i="7"/>
  <c r="BD230" i="7"/>
  <c r="BD228" i="7"/>
  <c r="BD225" i="7"/>
  <c r="BD223" i="7"/>
  <c r="BD221" i="7"/>
  <c r="BD231" i="7"/>
  <c r="BD227" i="7"/>
  <c r="BD222" i="7"/>
  <c r="BD233" i="7"/>
  <c r="BD229" i="7"/>
  <c r="BD224" i="7"/>
  <c r="BD140" i="7"/>
  <c r="AI271" i="7"/>
  <c r="AI269" i="7"/>
  <c r="AI267" i="7"/>
  <c r="AI265" i="7"/>
  <c r="AI263" i="7"/>
  <c r="AI260" i="7"/>
  <c r="AI258" i="7"/>
  <c r="AI255" i="7"/>
  <c r="AI253" i="7"/>
  <c r="AI250" i="7"/>
  <c r="AI247" i="7"/>
  <c r="AI245" i="7"/>
  <c r="AI242" i="7"/>
  <c r="AI240" i="7"/>
  <c r="AI237" i="7"/>
  <c r="AI235" i="7"/>
  <c r="AI272" i="7"/>
  <c r="AI270" i="7"/>
  <c r="AI268" i="7"/>
  <c r="AI266" i="7"/>
  <c r="AI264" i="7"/>
  <c r="AI262" i="7"/>
  <c r="AI259" i="7"/>
  <c r="AI256" i="7"/>
  <c r="AI254" i="7"/>
  <c r="AI251" i="7"/>
  <c r="AI249" i="7"/>
  <c r="AI246" i="7"/>
  <c r="AI243" i="7"/>
  <c r="AI241" i="7"/>
  <c r="AI239" i="7"/>
  <c r="AI236" i="7"/>
  <c r="AI273" i="7"/>
  <c r="AI233" i="7"/>
  <c r="AI231" i="7"/>
  <c r="AI229" i="7"/>
  <c r="AI227" i="7"/>
  <c r="AI224" i="7"/>
  <c r="AI222" i="7"/>
  <c r="BM136" i="7"/>
  <c r="AI148" i="7"/>
  <c r="AI69" i="7"/>
  <c r="AI66" i="7"/>
  <c r="AI63" i="7"/>
  <c r="AI232" i="7"/>
  <c r="AI228" i="7"/>
  <c r="AI223" i="7"/>
  <c r="AI152" i="7"/>
  <c r="AI230" i="7"/>
  <c r="AI225" i="7"/>
  <c r="AI221" i="7"/>
  <c r="BZ106" i="7"/>
  <c r="BY106" i="7"/>
  <c r="BK195" i="7"/>
  <c r="AN271" i="8"/>
  <c r="AN269" i="8"/>
  <c r="AN267" i="8"/>
  <c r="AN265" i="8"/>
  <c r="AN263" i="8"/>
  <c r="AN260" i="8"/>
  <c r="AN258" i="8"/>
  <c r="AN255" i="8"/>
  <c r="AN253" i="8"/>
  <c r="AN250" i="8"/>
  <c r="AN247" i="8"/>
  <c r="AN245" i="8"/>
  <c r="AN242" i="8"/>
  <c r="AN240" i="8"/>
  <c r="AN237" i="8"/>
  <c r="AN275" i="8"/>
  <c r="AN272" i="8"/>
  <c r="AN373" i="8"/>
  <c r="AN270" i="8"/>
  <c r="AN268" i="8"/>
  <c r="AN266" i="8"/>
  <c r="AN264" i="8"/>
  <c r="AN262" i="8"/>
  <c r="AN259" i="8"/>
  <c r="AN256" i="8"/>
  <c r="AN254" i="8"/>
  <c r="AN251" i="8"/>
  <c r="AN249" i="8"/>
  <c r="AN246" i="8"/>
  <c r="AN243" i="8"/>
  <c r="AN241" i="8"/>
  <c r="AN273" i="8"/>
  <c r="AN148" i="8"/>
  <c r="AN239" i="8"/>
  <c r="AN235" i="8"/>
  <c r="AN232" i="8"/>
  <c r="AN230" i="8"/>
  <c r="AN228" i="8"/>
  <c r="AN225" i="8"/>
  <c r="AN223" i="8"/>
  <c r="AN221" i="8"/>
  <c r="AN152" i="8"/>
  <c r="AN140" i="8"/>
  <c r="AN69" i="8"/>
  <c r="AN66" i="8"/>
  <c r="AN63" i="8"/>
  <c r="AN236" i="8"/>
  <c r="AN233" i="8"/>
  <c r="AN231" i="8"/>
  <c r="AN229" i="8"/>
  <c r="AN227" i="8"/>
  <c r="AN224" i="8"/>
  <c r="AN222" i="8"/>
  <c r="AC169" i="11"/>
  <c r="AC134" i="11"/>
  <c r="BI133" i="10"/>
  <c r="R208" i="10"/>
  <c r="BU130" i="11"/>
  <c r="BU205" i="11" s="1"/>
  <c r="BX130" i="11"/>
  <c r="BX205" i="11" s="1"/>
  <c r="BZ315" i="5"/>
  <c r="BY315" i="5"/>
  <c r="BJ94" i="10"/>
  <c r="BJ169" i="10" s="1"/>
  <c r="V134" i="10"/>
  <c r="BJ134" i="10" s="1"/>
  <c r="V169" i="10"/>
  <c r="BT89" i="10"/>
  <c r="BT164" i="10" s="1"/>
  <c r="BU106" i="10"/>
  <c r="BU181" i="10" s="1"/>
  <c r="BX106" i="10"/>
  <c r="BX181" i="10" s="1"/>
  <c r="BL181" i="10"/>
  <c r="BN108" i="10"/>
  <c r="BN183" i="10" s="1"/>
  <c r="AM183" i="10"/>
  <c r="BN133" i="11"/>
  <c r="BN208" i="11" s="1"/>
  <c r="AM208" i="11"/>
  <c r="I363" i="6"/>
  <c r="BG315" i="6"/>
  <c r="Y139" i="6"/>
  <c r="Y371" i="6"/>
  <c r="AO139" i="6"/>
  <c r="AO371" i="6"/>
  <c r="BG200" i="7"/>
  <c r="BZ112" i="8"/>
  <c r="BY112" i="8"/>
  <c r="BJ315" i="7"/>
  <c r="V363" i="7"/>
  <c r="BK28" i="8"/>
  <c r="BR28" i="8" s="1"/>
  <c r="BS163" i="8"/>
  <c r="BS172" i="8"/>
  <c r="BS182" i="8"/>
  <c r="BS192" i="8"/>
  <c r="BS202" i="8"/>
  <c r="BS60" i="8"/>
  <c r="BS171" i="8"/>
  <c r="BS181" i="8"/>
  <c r="BS191" i="8"/>
  <c r="BS201" i="8"/>
  <c r="BS59" i="8"/>
  <c r="AE363" i="7"/>
  <c r="BL315" i="7"/>
  <c r="AL273" i="8"/>
  <c r="BW214" i="8"/>
  <c r="BS214" i="8"/>
  <c r="BR214" i="8"/>
  <c r="BV28" i="8"/>
  <c r="BK59" i="8"/>
  <c r="AA273" i="8"/>
  <c r="AA271" i="8"/>
  <c r="AA269" i="8"/>
  <c r="AA267" i="8"/>
  <c r="AA265" i="8"/>
  <c r="AA263" i="8"/>
  <c r="AA260" i="8"/>
  <c r="AA258" i="8"/>
  <c r="AA255" i="8"/>
  <c r="AA253" i="8"/>
  <c r="AA250" i="8"/>
  <c r="AA247" i="8"/>
  <c r="AA245" i="8"/>
  <c r="AA242" i="8"/>
  <c r="AA240" i="8"/>
  <c r="AA275" i="8"/>
  <c r="AA272" i="8"/>
  <c r="AA373" i="8"/>
  <c r="AA270" i="8"/>
  <c r="AA268" i="8"/>
  <c r="AA266" i="8"/>
  <c r="AA264" i="8"/>
  <c r="AA262" i="8"/>
  <c r="AA259" i="8"/>
  <c r="AA256" i="8"/>
  <c r="AA254" i="8"/>
  <c r="AA251" i="8"/>
  <c r="AA249" i="8"/>
  <c r="AA246" i="8"/>
  <c r="AA243" i="8"/>
  <c r="AA241" i="8"/>
  <c r="AA239" i="8"/>
  <c r="AA236" i="8"/>
  <c r="AA233" i="8"/>
  <c r="AA231" i="8"/>
  <c r="AA229" i="8"/>
  <c r="AA227" i="8"/>
  <c r="AA224" i="8"/>
  <c r="AA222" i="8"/>
  <c r="AA148" i="8"/>
  <c r="AA237" i="8"/>
  <c r="AA235" i="8"/>
  <c r="AA232" i="8"/>
  <c r="AA230" i="8"/>
  <c r="AA228" i="8"/>
  <c r="AA225" i="8"/>
  <c r="AA223" i="8"/>
  <c r="AA221" i="8"/>
  <c r="AA152" i="8"/>
  <c r="AA140" i="8"/>
  <c r="AA69" i="8"/>
  <c r="AA66" i="8"/>
  <c r="AA63" i="8"/>
  <c r="E363" i="7"/>
  <c r="BF315" i="7"/>
  <c r="D315" i="7"/>
  <c r="I136" i="9"/>
  <c r="BG77" i="9"/>
  <c r="BI77" i="9"/>
  <c r="BT77" i="9" s="1"/>
  <c r="BN79" i="9"/>
  <c r="BN78" i="9"/>
  <c r="BN70" i="9"/>
  <c r="BC275" i="9"/>
  <c r="BC272" i="9"/>
  <c r="BC373" i="9"/>
  <c r="BC270" i="9"/>
  <c r="BC268" i="9"/>
  <c r="BC266" i="9"/>
  <c r="BC264" i="9"/>
  <c r="BC262" i="9"/>
  <c r="BC259" i="9"/>
  <c r="BC256" i="9"/>
  <c r="BC254" i="9"/>
  <c r="BC251" i="9"/>
  <c r="BC249" i="9"/>
  <c r="BC246" i="9"/>
  <c r="BC243" i="9"/>
  <c r="BC273" i="9"/>
  <c r="BC267" i="9"/>
  <c r="BC258" i="9"/>
  <c r="BC247" i="9"/>
  <c r="BC240" i="9"/>
  <c r="BC237" i="9"/>
  <c r="BC235" i="9"/>
  <c r="BC232" i="9"/>
  <c r="BC230" i="9"/>
  <c r="BC228" i="9"/>
  <c r="BC225" i="9"/>
  <c r="BC223" i="9"/>
  <c r="BC221" i="9"/>
  <c r="BC265" i="9"/>
  <c r="BC255" i="9"/>
  <c r="BC245" i="9"/>
  <c r="BC271" i="9"/>
  <c r="BC263" i="9"/>
  <c r="BC253" i="9"/>
  <c r="BC242" i="9"/>
  <c r="BC241" i="9"/>
  <c r="BC239" i="9"/>
  <c r="BC236" i="9"/>
  <c r="BC233" i="9"/>
  <c r="BC231" i="9"/>
  <c r="BC229" i="9"/>
  <c r="BC227" i="9"/>
  <c r="BC224" i="9"/>
  <c r="BC222" i="9"/>
  <c r="BC250" i="9"/>
  <c r="BC140" i="9"/>
  <c r="BC269" i="9"/>
  <c r="BC148" i="9"/>
  <c r="BC260" i="9"/>
  <c r="AZ136" i="9"/>
  <c r="BQ77" i="9"/>
  <c r="BZ214" i="9"/>
  <c r="BY214" i="9"/>
  <c r="BY46" i="10"/>
  <c r="BZ46" i="10"/>
  <c r="BH70" i="10"/>
  <c r="BJ70" i="10"/>
  <c r="BJ79" i="10"/>
  <c r="S134" i="10"/>
  <c r="S136" i="10" s="1"/>
  <c r="BY293" i="9"/>
  <c r="BT293" i="10"/>
  <c r="BY24" i="11"/>
  <c r="BZ24" i="11"/>
  <c r="O53" i="10"/>
  <c r="O28" i="10"/>
  <c r="AE53" i="10"/>
  <c r="BL27" i="10"/>
  <c r="BL59" i="10" s="1"/>
  <c r="AE28" i="10"/>
  <c r="BL28" i="10" s="1"/>
  <c r="BY344" i="10"/>
  <c r="BZ344" i="10"/>
  <c r="BQ306" i="9"/>
  <c r="BZ49" i="10"/>
  <c r="BY49" i="10"/>
  <c r="BN117" i="10"/>
  <c r="BN192" i="10" s="1"/>
  <c r="BY7" i="10"/>
  <c r="BZ7" i="10"/>
  <c r="BZ45" i="10"/>
  <c r="BY45" i="10"/>
  <c r="BZ111" i="10"/>
  <c r="BY111" i="10"/>
  <c r="BF306" i="10"/>
  <c r="D306" i="10"/>
  <c r="BV306" i="10"/>
  <c r="AM28" i="11"/>
  <c r="BN28" i="11" s="1"/>
  <c r="BN27" i="11"/>
  <c r="AM53" i="11"/>
  <c r="BY34" i="11"/>
  <c r="BZ34" i="11"/>
  <c r="BZ50" i="11"/>
  <c r="BY50" i="11"/>
  <c r="AV136" i="11"/>
  <c r="BP77" i="11"/>
  <c r="BZ46" i="11"/>
  <c r="BY46" i="11"/>
  <c r="BJ192" i="10"/>
  <c r="BJ185" i="10"/>
  <c r="BJ167" i="10"/>
  <c r="BJ206" i="10"/>
  <c r="BJ190" i="10"/>
  <c r="BJ59" i="10"/>
  <c r="BJ194" i="10"/>
  <c r="BJ203" i="10"/>
  <c r="BJ62" i="10"/>
  <c r="BZ296" i="10"/>
  <c r="BY296" i="10"/>
  <c r="BZ75" i="11"/>
  <c r="BY75" i="11"/>
  <c r="BG187" i="10"/>
  <c r="BZ325" i="10"/>
  <c r="BY325" i="10"/>
  <c r="BK77" i="11"/>
  <c r="BU79" i="12"/>
  <c r="BU70" i="12"/>
  <c r="O59" i="11"/>
  <c r="BY215" i="12"/>
  <c r="BZ215" i="12"/>
  <c r="AC136" i="11"/>
  <c r="AC216" i="11"/>
  <c r="BG306" i="11"/>
  <c r="BY335" i="11"/>
  <c r="BZ335" i="11"/>
  <c r="BZ98" i="12"/>
  <c r="BY98" i="12"/>
  <c r="BY337" i="12"/>
  <c r="BZ337" i="12"/>
  <c r="BZ90" i="4"/>
  <c r="BY90" i="4"/>
  <c r="BY7" i="4"/>
  <c r="BZ7" i="4"/>
  <c r="K80" i="8"/>
  <c r="AU271" i="4"/>
  <c r="AU269" i="4"/>
  <c r="AU267" i="4"/>
  <c r="AU265" i="4"/>
  <c r="AU263" i="4"/>
  <c r="AU260" i="4"/>
  <c r="AU258" i="4"/>
  <c r="AU255" i="4"/>
  <c r="AU253" i="4"/>
  <c r="AU250" i="4"/>
  <c r="AU247" i="4"/>
  <c r="AU245" i="4"/>
  <c r="AU242" i="4"/>
  <c r="AU240" i="4"/>
  <c r="AU237" i="4"/>
  <c r="AU235" i="4"/>
  <c r="AU232" i="4"/>
  <c r="AU230" i="4"/>
  <c r="AU228" i="4"/>
  <c r="AU225" i="4"/>
  <c r="AU223" i="4"/>
  <c r="AU221" i="4"/>
  <c r="AU272" i="4"/>
  <c r="AU270" i="4"/>
  <c r="AU262" i="4"/>
  <c r="AU251" i="4"/>
  <c r="AU241" i="4"/>
  <c r="AU231" i="4"/>
  <c r="AU222" i="4"/>
  <c r="AU275" i="4"/>
  <c r="AU273" i="4"/>
  <c r="AU264" i="4"/>
  <c r="AU254" i="4"/>
  <c r="AU243" i="4"/>
  <c r="AU233" i="4"/>
  <c r="AU224" i="4"/>
  <c r="AU148" i="4"/>
  <c r="AU373" i="4"/>
  <c r="AU266" i="4"/>
  <c r="AU256" i="4"/>
  <c r="AU246" i="4"/>
  <c r="AU236" i="4"/>
  <c r="AU227" i="4"/>
  <c r="AU259" i="4"/>
  <c r="AU268" i="4"/>
  <c r="AU229" i="4"/>
  <c r="AU239" i="4"/>
  <c r="AU249" i="4"/>
  <c r="BJ371" i="5"/>
  <c r="BR78" i="5"/>
  <c r="BS78" i="5" s="1"/>
  <c r="BT78" i="5" s="1"/>
  <c r="BU78" i="5" s="1"/>
  <c r="BV78" i="5" s="1"/>
  <c r="BW78" i="5" s="1"/>
  <c r="BX78" i="5" s="1"/>
  <c r="BY78" i="5" s="1"/>
  <c r="BZ78" i="5" s="1"/>
  <c r="CA78" i="5" s="1"/>
  <c r="AF216" i="6"/>
  <c r="BL216" i="6" s="1"/>
  <c r="AF136" i="6"/>
  <c r="BL136" i="6" s="1"/>
  <c r="AN371" i="6"/>
  <c r="AN139" i="6"/>
  <c r="BL231" i="5"/>
  <c r="BL254" i="5"/>
  <c r="AE140" i="5"/>
  <c r="BL140" i="5" s="1"/>
  <c r="BL246" i="5"/>
  <c r="BL266" i="5"/>
  <c r="BL272" i="5"/>
  <c r="BL225" i="5"/>
  <c r="BL235" i="5"/>
  <c r="BL245" i="5"/>
  <c r="BL255" i="5"/>
  <c r="BL265" i="5"/>
  <c r="AT311" i="10"/>
  <c r="BZ292" i="5"/>
  <c r="BY292" i="5"/>
  <c r="AM136" i="6"/>
  <c r="BW107" i="11"/>
  <c r="BS107" i="11"/>
  <c r="BR107" i="11"/>
  <c r="G311" i="10"/>
  <c r="BH94" i="10"/>
  <c r="BH169" i="10" s="1"/>
  <c r="M169" i="10"/>
  <c r="BO227" i="8"/>
  <c r="BV227" i="8" s="1"/>
  <c r="BO236" i="8"/>
  <c r="BV236" i="8" s="1"/>
  <c r="BO223" i="8"/>
  <c r="BV223" i="8" s="1"/>
  <c r="BO232" i="8"/>
  <c r="BV232" i="8" s="1"/>
  <c r="BO273" i="8"/>
  <c r="BV273" i="8" s="1"/>
  <c r="BO249" i="8"/>
  <c r="BV249" i="8" s="1"/>
  <c r="BO259" i="8"/>
  <c r="BV259" i="8" s="1"/>
  <c r="BO268" i="8"/>
  <c r="BV268" i="8" s="1"/>
  <c r="BO275" i="8"/>
  <c r="BV275" i="8" s="1"/>
  <c r="BO245" i="8"/>
  <c r="BV245" i="8" s="1"/>
  <c r="BO255" i="8"/>
  <c r="BV255" i="8" s="1"/>
  <c r="BO265" i="8"/>
  <c r="BV265" i="8" s="1"/>
  <c r="BZ130" i="8"/>
  <c r="BY130" i="8"/>
  <c r="AS311" i="10"/>
  <c r="BU189" i="7"/>
  <c r="BT196" i="8"/>
  <c r="BT195" i="8"/>
  <c r="BM28" i="8"/>
  <c r="AS273" i="9"/>
  <c r="AS271" i="9"/>
  <c r="AS269" i="9"/>
  <c r="AS267" i="9"/>
  <c r="AS265" i="9"/>
  <c r="AS263" i="9"/>
  <c r="AS260" i="9"/>
  <c r="AS258" i="9"/>
  <c r="AS255" i="9"/>
  <c r="AS253" i="9"/>
  <c r="AS250" i="9"/>
  <c r="AS247" i="9"/>
  <c r="AS245" i="9"/>
  <c r="AS275" i="9"/>
  <c r="AS272" i="9"/>
  <c r="AS268" i="9"/>
  <c r="AS259" i="9"/>
  <c r="AS249" i="9"/>
  <c r="AS241" i="9"/>
  <c r="AS239" i="9"/>
  <c r="AS236" i="9"/>
  <c r="AS233" i="9"/>
  <c r="AS231" i="9"/>
  <c r="AS229" i="9"/>
  <c r="AS227" i="9"/>
  <c r="AS224" i="9"/>
  <c r="AS222" i="9"/>
  <c r="AS266" i="9"/>
  <c r="AS256" i="9"/>
  <c r="AS246" i="9"/>
  <c r="AS242" i="9"/>
  <c r="AS373" i="9"/>
  <c r="AS264" i="9"/>
  <c r="AS254" i="9"/>
  <c r="AS243" i="9"/>
  <c r="AS240" i="9"/>
  <c r="AS237" i="9"/>
  <c r="AS235" i="9"/>
  <c r="AS232" i="9"/>
  <c r="AS230" i="9"/>
  <c r="AS228" i="9"/>
  <c r="AS225" i="9"/>
  <c r="AS223" i="9"/>
  <c r="AS221" i="9"/>
  <c r="AS251" i="9"/>
  <c r="AS148" i="9"/>
  <c r="AS270" i="9"/>
  <c r="AS140" i="9"/>
  <c r="AS262" i="9"/>
  <c r="BG70" i="10"/>
  <c r="T136" i="10"/>
  <c r="T216" i="10"/>
  <c r="AF136" i="10"/>
  <c r="AF216" i="10"/>
  <c r="BW47" i="10"/>
  <c r="BS47" i="10"/>
  <c r="BR47" i="10"/>
  <c r="BN202" i="10"/>
  <c r="BN185" i="10"/>
  <c r="BN167" i="10"/>
  <c r="BN206" i="10"/>
  <c r="BN159" i="10"/>
  <c r="BN168" i="10"/>
  <c r="BN178" i="10"/>
  <c r="BN199" i="10"/>
  <c r="BN207" i="10"/>
  <c r="BN68" i="10"/>
  <c r="BZ116" i="11"/>
  <c r="BY116" i="11"/>
  <c r="BH199" i="10"/>
  <c r="BH201" i="10"/>
  <c r="BH194" i="10"/>
  <c r="BH176" i="10"/>
  <c r="BH60" i="10"/>
  <c r="BH172" i="10"/>
  <c r="BH202" i="10"/>
  <c r="AI136" i="11"/>
  <c r="BM77" i="11"/>
  <c r="AI216" i="11"/>
  <c r="BM216" i="11" s="1"/>
  <c r="BP306" i="11"/>
  <c r="Q59" i="11"/>
  <c r="BR78" i="12"/>
  <c r="BS78" i="12" s="1"/>
  <c r="BT78" i="12" s="1"/>
  <c r="BU78" i="12" s="1"/>
  <c r="BV78" i="12" s="1"/>
  <c r="BW78" i="12" s="1"/>
  <c r="BX78" i="12" s="1"/>
  <c r="BY78" i="12" s="1"/>
  <c r="BZ78" i="12" s="1"/>
  <c r="CA78" i="12" s="1"/>
  <c r="BG306" i="12"/>
  <c r="I365" i="12"/>
  <c r="BR363" i="12"/>
  <c r="BW363" i="12"/>
  <c r="BS363" i="12"/>
  <c r="BK208" i="4"/>
  <c r="BK179" i="4"/>
  <c r="BW27" i="7"/>
  <c r="BW53" i="7" s="1"/>
  <c r="BM161" i="7"/>
  <c r="BL187" i="10"/>
  <c r="BK164" i="4"/>
  <c r="AH134" i="11"/>
  <c r="AH136" i="11" s="1"/>
  <c r="BJ198" i="7"/>
  <c r="BT175" i="8"/>
  <c r="BL186" i="10"/>
  <c r="BK192" i="4"/>
  <c r="BK175" i="4"/>
  <c r="BN163" i="7"/>
  <c r="BK179" i="6"/>
  <c r="AJ134" i="10"/>
  <c r="AJ136" i="10" s="1"/>
  <c r="BK181" i="4"/>
  <c r="BZ94" i="4"/>
  <c r="BY94" i="4"/>
  <c r="BF366" i="5"/>
  <c r="BG366" i="5" s="1"/>
  <c r="BH366" i="5" s="1"/>
  <c r="BI366" i="5" s="1"/>
  <c r="BJ366" i="5" s="1"/>
  <c r="BK366" i="5" s="1"/>
  <c r="BL366" i="5" s="1"/>
  <c r="BM366" i="5" s="1"/>
  <c r="BN366" i="5" s="1"/>
  <c r="BO366" i="5" s="1"/>
  <c r="BP366" i="5" s="1"/>
  <c r="BQ366" i="5" s="1"/>
  <c r="BW365" i="5"/>
  <c r="BS365" i="5"/>
  <c r="BR365" i="5"/>
  <c r="BG165" i="6"/>
  <c r="BF196" i="7"/>
  <c r="BT163" i="8"/>
  <c r="BQ256" i="12"/>
  <c r="BQ148" i="12"/>
  <c r="BQ241" i="12"/>
  <c r="BQ270" i="12"/>
  <c r="BQ224" i="12"/>
  <c r="BQ243" i="12"/>
  <c r="BQ262" i="12"/>
  <c r="BQ228" i="12"/>
  <c r="BQ237" i="12"/>
  <c r="BQ247" i="12"/>
  <c r="BQ258" i="12"/>
  <c r="BQ267" i="12"/>
  <c r="BS117" i="13"/>
  <c r="BX117" i="13"/>
  <c r="BV79" i="13"/>
  <c r="BY79" i="13" s="1"/>
  <c r="BY108" i="13"/>
  <c r="BT129" i="13"/>
  <c r="BY74" i="13"/>
  <c r="BG52" i="13"/>
  <c r="BT52" i="13" s="1"/>
  <c r="E52" i="13"/>
  <c r="BU59" i="13"/>
  <c r="BX116" i="13"/>
  <c r="BW126" i="13"/>
  <c r="BY126" i="13" s="1"/>
  <c r="BY133" i="13"/>
  <c r="BU93" i="13"/>
  <c r="BV129" i="13"/>
  <c r="BV8" i="13"/>
  <c r="BY8" i="13" s="1"/>
  <c r="BT89" i="13"/>
  <c r="BT113" i="13"/>
  <c r="BV116" i="13"/>
  <c r="BY116" i="13" s="1"/>
  <c r="BY124" i="13"/>
  <c r="BU140" i="13"/>
  <c r="BU29" i="13"/>
  <c r="BV69" i="13"/>
  <c r="BW77" i="13"/>
  <c r="BY77" i="13" s="1"/>
  <c r="BW130" i="13"/>
  <c r="BU65" i="13"/>
  <c r="BW63" i="13"/>
  <c r="BY63" i="13" s="1"/>
  <c r="BV70" i="13"/>
  <c r="BY70" i="13" s="1"/>
  <c r="BW129" i="13"/>
  <c r="BV148" i="13"/>
  <c r="BY148" i="13" s="1"/>
  <c r="BS10" i="13"/>
  <c r="BX10" i="13"/>
  <c r="BW94" i="13"/>
  <c r="BT94" i="13"/>
  <c r="BT124" i="13"/>
  <c r="BT126" i="13"/>
  <c r="BY12" i="13"/>
  <c r="BU13" i="13"/>
  <c r="BS13" i="13" s="1"/>
  <c r="BS14" i="13"/>
  <c r="BX14" i="13"/>
  <c r="BT16" i="13"/>
  <c r="BU21" i="13"/>
  <c r="BS21" i="13" s="1"/>
  <c r="BT22" i="13"/>
  <c r="BT24" i="13"/>
  <c r="BW35" i="13"/>
  <c r="BS41" i="13"/>
  <c r="BX41" i="13"/>
  <c r="BY42" i="13"/>
  <c r="BU50" i="13"/>
  <c r="BS50" i="13" s="1"/>
  <c r="BT95" i="13"/>
  <c r="BU62" i="13"/>
  <c r="BV7" i="13"/>
  <c r="BY7" i="13" s="1"/>
  <c r="BV90" i="13"/>
  <c r="BY90" i="13" s="1"/>
  <c r="BW22" i="13"/>
  <c r="BV27" i="13"/>
  <c r="BY27" i="13" s="1"/>
  <c r="BU44" i="13"/>
  <c r="BW69" i="13"/>
  <c r="BU133" i="13"/>
  <c r="BT65" i="13"/>
  <c r="BY71" i="13"/>
  <c r="BV87" i="13"/>
  <c r="BY87" i="13" s="1"/>
  <c r="BV128" i="13"/>
  <c r="BY128" i="13" s="1"/>
  <c r="BT128" i="13"/>
  <c r="BT110" i="13"/>
  <c r="BW82" i="13"/>
  <c r="BV83" i="13"/>
  <c r="BY83" i="13" s="1"/>
  <c r="BW134" i="13"/>
  <c r="BY134" i="13" s="1"/>
  <c r="BT140" i="13"/>
  <c r="BV29" i="13"/>
  <c r="BY29" i="13" s="1"/>
  <c r="BT38" i="13"/>
  <c r="BV39" i="13"/>
  <c r="BY39" i="13" s="1"/>
  <c r="BW40" i="13"/>
  <c r="BV51" i="13"/>
  <c r="BY51" i="13" s="1"/>
  <c r="BT87" i="13"/>
  <c r="BW20" i="13"/>
  <c r="BY20" i="13" s="1"/>
  <c r="BW24" i="13"/>
  <c r="BY24" i="13" s="1"/>
  <c r="BT29" i="13"/>
  <c r="BU36" i="13"/>
  <c r="AH107" i="13"/>
  <c r="AD107" i="13"/>
  <c r="F55" i="13"/>
  <c r="AE106" i="13"/>
  <c r="J55" i="13"/>
  <c r="AT106" i="13"/>
  <c r="AJ57" i="13"/>
  <c r="N55" i="13"/>
  <c r="AI56" i="13"/>
  <c r="V56" i="13"/>
  <c r="AG107" i="13"/>
  <c r="X105" i="13"/>
  <c r="AM106" i="13"/>
  <c r="AO56" i="13"/>
  <c r="Z55" i="13"/>
  <c r="AN56" i="13"/>
  <c r="AH56" i="13"/>
  <c r="V55" i="13"/>
  <c r="AC56" i="13"/>
  <c r="AX105" i="13"/>
  <c r="Y56" i="13"/>
  <c r="S105" i="13"/>
  <c r="AE105" i="13"/>
  <c r="W57" i="13"/>
  <c r="I11" i="2"/>
  <c r="AC107" i="13"/>
  <c r="X56" i="13"/>
  <c r="AM105" i="13"/>
  <c r="AQ107" i="13"/>
  <c r="I58" i="2"/>
  <c r="AB107" i="13"/>
  <c r="H105" i="13"/>
  <c r="L105" i="13"/>
  <c r="AB105" i="13"/>
  <c r="P56" i="13"/>
  <c r="P107" i="13"/>
  <c r="BD106" i="13"/>
  <c r="AW55" i="13"/>
  <c r="BA56" i="13"/>
  <c r="AC55" i="13"/>
  <c r="AV106" i="13"/>
  <c r="Q55" i="13"/>
  <c r="AX106" i="13"/>
  <c r="AK55" i="13"/>
  <c r="AE107" i="13"/>
  <c r="AD55" i="13"/>
  <c r="AB106" i="13"/>
  <c r="U107" i="13"/>
  <c r="AT105" i="13"/>
  <c r="V107" i="13"/>
  <c r="G55" i="13"/>
  <c r="AD56" i="13"/>
  <c r="K11" i="2"/>
  <c r="T105" i="13"/>
  <c r="AO55" i="13"/>
  <c r="Z56" i="13"/>
  <c r="K58" i="2"/>
  <c r="BC105" i="13"/>
  <c r="AQ56" i="13"/>
  <c r="X107" i="13"/>
  <c r="AQ105" i="13"/>
  <c r="R56" i="13"/>
  <c r="AH55" i="13"/>
  <c r="W105" i="13"/>
  <c r="Y55" i="13"/>
  <c r="AS56" i="13"/>
  <c r="AN107" i="13"/>
  <c r="AA105" i="13"/>
  <c r="AP55" i="13"/>
  <c r="T106" i="13"/>
  <c r="I55" i="13"/>
  <c r="AA57" i="13"/>
  <c r="Y107" i="13"/>
  <c r="S56" i="13"/>
  <c r="AP107" i="13"/>
  <c r="H11" i="2"/>
  <c r="AK56" i="13"/>
  <c r="AL55" i="13"/>
  <c r="AK107" i="13"/>
  <c r="H58" i="2"/>
  <c r="BE106" i="13"/>
  <c r="AO107" i="13"/>
  <c r="AG55" i="13"/>
  <c r="R107" i="13"/>
  <c r="AF105" i="13"/>
  <c r="K105" i="13"/>
  <c r="AW56" i="13"/>
  <c r="Q107" i="13"/>
  <c r="AL107" i="13"/>
  <c r="U56" i="13"/>
  <c r="BA55" i="13"/>
  <c r="BB106" i="13"/>
  <c r="AS55" i="13"/>
  <c r="P105" i="13"/>
  <c r="Z107" i="13"/>
  <c r="BB105" i="13"/>
  <c r="AF107" i="13"/>
  <c r="U55" i="13"/>
  <c r="AI105" i="13"/>
  <c r="Q56" i="13"/>
  <c r="T57" i="13"/>
  <c r="AJ105" i="13"/>
  <c r="AA56" i="13"/>
  <c r="AG56" i="13"/>
  <c r="J11" i="2"/>
  <c r="BE105" i="13"/>
  <c r="AP56" i="13"/>
  <c r="W56" i="13"/>
  <c r="J58" i="2"/>
  <c r="R55" i="13"/>
  <c r="AF56" i="13"/>
  <c r="AL56" i="13"/>
  <c r="AJ106" i="13"/>
  <c r="AN55" i="13"/>
  <c r="BT149" i="13" l="1"/>
  <c r="BU135" i="13"/>
  <c r="BW119" i="13"/>
  <c r="BW138" i="13"/>
  <c r="BV115" i="13"/>
  <c r="BU100" i="13"/>
  <c r="BS17" i="13"/>
  <c r="BW120" i="13"/>
  <c r="BV149" i="13"/>
  <c r="BU145" i="13"/>
  <c r="BW146" i="13"/>
  <c r="BW80" i="13"/>
  <c r="BU96" i="13"/>
  <c r="BW58" i="13"/>
  <c r="BW60" i="13"/>
  <c r="BU139" i="13"/>
  <c r="BW142" i="13"/>
  <c r="BV135" i="13"/>
  <c r="BU99" i="13"/>
  <c r="BW122" i="13"/>
  <c r="BW137" i="13"/>
  <c r="BV137" i="13"/>
  <c r="BV146" i="13"/>
  <c r="BY146" i="13" s="1"/>
  <c r="BY89" i="13"/>
  <c r="BS51" i="13"/>
  <c r="BS20" i="13"/>
  <c r="BS40" i="13"/>
  <c r="BW131" i="13"/>
  <c r="BV99" i="13"/>
  <c r="BV122" i="13"/>
  <c r="BU84" i="13"/>
  <c r="BV68" i="13"/>
  <c r="BU142" i="13"/>
  <c r="BV131" i="13"/>
  <c r="BW96" i="13"/>
  <c r="BU115" i="13"/>
  <c r="BV120" i="13"/>
  <c r="BY120" i="13" s="1"/>
  <c r="BW149" i="13"/>
  <c r="BT127" i="13"/>
  <c r="BV145" i="13"/>
  <c r="BT121" i="13"/>
  <c r="BW139" i="13"/>
  <c r="BV118" i="13"/>
  <c r="BT123" i="13"/>
  <c r="BY114" i="13"/>
  <c r="BO55" i="13"/>
  <c r="AN102" i="13"/>
  <c r="BM56" i="13"/>
  <c r="AF102" i="13"/>
  <c r="R102" i="13"/>
  <c r="BK56" i="13"/>
  <c r="W102" i="13"/>
  <c r="BE150" i="13"/>
  <c r="BL56" i="13"/>
  <c r="AA102" i="13"/>
  <c r="BJ57" i="13"/>
  <c r="T102" i="13"/>
  <c r="U102" i="13"/>
  <c r="BJ55" i="13"/>
  <c r="BM107" i="13"/>
  <c r="BB150" i="13"/>
  <c r="AS102" i="13"/>
  <c r="BP102" i="13" s="1"/>
  <c r="BP55" i="13"/>
  <c r="BR55" i="13"/>
  <c r="BA102" i="13"/>
  <c r="BR102" i="13" s="1"/>
  <c r="BQ56" i="13"/>
  <c r="AG102" i="13"/>
  <c r="BM55" i="13"/>
  <c r="BV55" i="13" s="1"/>
  <c r="AL102" i="13"/>
  <c r="BN56" i="13"/>
  <c r="BJ56" i="13"/>
  <c r="S102" i="13"/>
  <c r="BJ102" i="13" s="1"/>
  <c r="BL57" i="13"/>
  <c r="AP102" i="13"/>
  <c r="BO107" i="13"/>
  <c r="BP56" i="13"/>
  <c r="Y102" i="13"/>
  <c r="BK55" i="13"/>
  <c r="AH102" i="13"/>
  <c r="AQ102" i="13"/>
  <c r="BC150" i="13"/>
  <c r="AO102" i="13"/>
  <c r="AT150" i="13"/>
  <c r="AD102" i="13"/>
  <c r="AK102" i="13"/>
  <c r="BN55" i="13"/>
  <c r="Q102" i="13"/>
  <c r="AV150" i="13"/>
  <c r="AC102" i="13"/>
  <c r="BL55" i="13"/>
  <c r="BR56" i="13"/>
  <c r="BQ55" i="13"/>
  <c r="AW102" i="13"/>
  <c r="BQ102" i="13" s="1"/>
  <c r="BD150" i="13"/>
  <c r="P102" i="13"/>
  <c r="AB150" i="13"/>
  <c r="AM150" i="13"/>
  <c r="X102" i="13"/>
  <c r="BK57" i="13"/>
  <c r="AE150" i="13"/>
  <c r="AX150" i="13"/>
  <c r="V102" i="13"/>
  <c r="BO56" i="13"/>
  <c r="Z102" i="13"/>
  <c r="AI102" i="13"/>
  <c r="BN57" i="13"/>
  <c r="AJ102" i="13"/>
  <c r="BG55" i="13"/>
  <c r="T302" i="13"/>
  <c r="S148" i="10"/>
  <c r="S69" i="10"/>
  <c r="S66" i="10"/>
  <c r="S63" i="10"/>
  <c r="S271" i="10"/>
  <c r="S269" i="10"/>
  <c r="S267" i="10"/>
  <c r="S265" i="10"/>
  <c r="S263" i="10"/>
  <c r="S260" i="10"/>
  <c r="S258" i="10"/>
  <c r="S255" i="10"/>
  <c r="S253" i="10"/>
  <c r="S250" i="10"/>
  <c r="S247" i="10"/>
  <c r="S245" i="10"/>
  <c r="S242" i="10"/>
  <c r="S240" i="10"/>
  <c r="S237" i="10"/>
  <c r="S235" i="10"/>
  <c r="S232" i="10"/>
  <c r="S230" i="10"/>
  <c r="S228" i="10"/>
  <c r="S223" i="10"/>
  <c r="S221" i="10"/>
  <c r="S272" i="10"/>
  <c r="S264" i="10"/>
  <c r="S254" i="10"/>
  <c r="S243" i="10"/>
  <c r="S233" i="10"/>
  <c r="S224" i="10"/>
  <c r="S270" i="10"/>
  <c r="S262" i="10"/>
  <c r="S251" i="10"/>
  <c r="S241" i="10"/>
  <c r="S231" i="10"/>
  <c r="S222" i="10"/>
  <c r="S268" i="10"/>
  <c r="S259" i="10"/>
  <c r="S249" i="10"/>
  <c r="S239" i="10"/>
  <c r="S229" i="10"/>
  <c r="S266" i="10"/>
  <c r="S256" i="10"/>
  <c r="S246" i="10"/>
  <c r="S236" i="10"/>
  <c r="S227" i="10"/>
  <c r="S152" i="10"/>
  <c r="R302" i="13"/>
  <c r="Q275" i="10"/>
  <c r="Q272" i="10"/>
  <c r="Q373" i="10"/>
  <c r="Q270" i="10"/>
  <c r="Q268" i="10"/>
  <c r="Q266" i="10"/>
  <c r="Q264" i="10"/>
  <c r="Q262" i="10"/>
  <c r="Q259" i="10"/>
  <c r="Q256" i="10"/>
  <c r="Q254" i="10"/>
  <c r="Q251" i="10"/>
  <c r="Q249" i="10"/>
  <c r="Q246" i="10"/>
  <c r="Q243" i="10"/>
  <c r="Q241" i="10"/>
  <c r="Q239" i="10"/>
  <c r="Q236" i="10"/>
  <c r="Q233" i="10"/>
  <c r="Q231" i="10"/>
  <c r="Q229" i="10"/>
  <c r="Q227" i="10"/>
  <c r="Q224" i="10"/>
  <c r="Q222" i="10"/>
  <c r="Q273" i="10"/>
  <c r="Q148" i="10"/>
  <c r="Q69" i="10"/>
  <c r="Q66" i="10"/>
  <c r="Q63" i="10"/>
  <c r="Q269" i="10"/>
  <c r="Q260" i="10"/>
  <c r="Q250" i="10"/>
  <c r="Q240" i="10"/>
  <c r="Q230" i="10"/>
  <c r="Q221" i="10"/>
  <c r="Q267" i="10"/>
  <c r="Q258" i="10"/>
  <c r="Q247" i="10"/>
  <c r="Q237" i="10"/>
  <c r="Q228" i="10"/>
  <c r="Q265" i="10"/>
  <c r="Q255" i="10"/>
  <c r="Q245" i="10"/>
  <c r="Q235" i="10"/>
  <c r="Q225" i="10"/>
  <c r="Q271" i="10"/>
  <c r="Q263" i="10"/>
  <c r="Q253" i="10"/>
  <c r="Q242" i="10"/>
  <c r="Q232" i="10"/>
  <c r="Q223" i="10"/>
  <c r="Q152" i="10"/>
  <c r="AL302" i="13"/>
  <c r="AK272" i="10"/>
  <c r="AK270" i="10"/>
  <c r="AK268" i="10"/>
  <c r="AK266" i="10"/>
  <c r="AK264" i="10"/>
  <c r="AK262" i="10"/>
  <c r="AK259" i="10"/>
  <c r="AK256" i="10"/>
  <c r="AK254" i="10"/>
  <c r="AK251" i="10"/>
  <c r="AK249" i="10"/>
  <c r="AK246" i="10"/>
  <c r="AK243" i="10"/>
  <c r="AK241" i="10"/>
  <c r="AK239" i="10"/>
  <c r="AK236" i="10"/>
  <c r="AK233" i="10"/>
  <c r="AK231" i="10"/>
  <c r="AK229" i="10"/>
  <c r="AK227" i="10"/>
  <c r="AK224" i="10"/>
  <c r="AK222" i="10"/>
  <c r="AK148" i="10"/>
  <c r="AK69" i="10"/>
  <c r="AK66" i="10"/>
  <c r="AK63" i="10"/>
  <c r="AK267" i="10"/>
  <c r="AK258" i="10"/>
  <c r="AK247" i="10"/>
  <c r="AK237" i="10"/>
  <c r="AK228" i="10"/>
  <c r="AK265" i="10"/>
  <c r="AK255" i="10"/>
  <c r="AK245" i="10"/>
  <c r="AK235" i="10"/>
  <c r="AK271" i="10"/>
  <c r="AK263" i="10"/>
  <c r="AK253" i="10"/>
  <c r="AK242" i="10"/>
  <c r="AK232" i="10"/>
  <c r="AK223" i="10"/>
  <c r="AK269" i="10"/>
  <c r="AK260" i="10"/>
  <c r="AK250" i="10"/>
  <c r="AK240" i="10"/>
  <c r="AK230" i="10"/>
  <c r="AK221" i="10"/>
  <c r="AK152" i="10"/>
  <c r="V302" i="13"/>
  <c r="U272" i="10"/>
  <c r="U270" i="10"/>
  <c r="U268" i="10"/>
  <c r="U266" i="10"/>
  <c r="U264" i="10"/>
  <c r="U262" i="10"/>
  <c r="U259" i="10"/>
  <c r="U256" i="10"/>
  <c r="U254" i="10"/>
  <c r="U251" i="10"/>
  <c r="U249" i="10"/>
  <c r="U246" i="10"/>
  <c r="U243" i="10"/>
  <c r="U241" i="10"/>
  <c r="U239" i="10"/>
  <c r="U236" i="10"/>
  <c r="U233" i="10"/>
  <c r="U231" i="10"/>
  <c r="U229" i="10"/>
  <c r="U227" i="10"/>
  <c r="U224" i="10"/>
  <c r="U222" i="10"/>
  <c r="U148" i="10"/>
  <c r="U69" i="10"/>
  <c r="U66" i="10"/>
  <c r="U63" i="10"/>
  <c r="U267" i="10"/>
  <c r="U258" i="10"/>
  <c r="U247" i="10"/>
  <c r="U237" i="10"/>
  <c r="U228" i="10"/>
  <c r="U265" i="10"/>
  <c r="U255" i="10"/>
  <c r="U245" i="10"/>
  <c r="U235" i="10"/>
  <c r="U271" i="10"/>
  <c r="U263" i="10"/>
  <c r="U253" i="10"/>
  <c r="U242" i="10"/>
  <c r="U232" i="10"/>
  <c r="U223" i="10"/>
  <c r="U269" i="10"/>
  <c r="U260" i="10"/>
  <c r="U250" i="10"/>
  <c r="U240" i="10"/>
  <c r="U221" i="10"/>
  <c r="U230" i="10"/>
  <c r="U152" i="10"/>
  <c r="AI302" i="13"/>
  <c r="AH373" i="10"/>
  <c r="AH270" i="10"/>
  <c r="AH268" i="10"/>
  <c r="AH266" i="10"/>
  <c r="AH264" i="10"/>
  <c r="AH262" i="10"/>
  <c r="AH259" i="10"/>
  <c r="AH256" i="10"/>
  <c r="AH254" i="10"/>
  <c r="AH251" i="10"/>
  <c r="AH249" i="10"/>
  <c r="AH246" i="10"/>
  <c r="AH243" i="10"/>
  <c r="AH241" i="10"/>
  <c r="AH239" i="10"/>
  <c r="AH236" i="10"/>
  <c r="AH233" i="10"/>
  <c r="AH231" i="10"/>
  <c r="AH229" i="10"/>
  <c r="AH227" i="10"/>
  <c r="AH224" i="10"/>
  <c r="AH222" i="10"/>
  <c r="AH273" i="10"/>
  <c r="AH148" i="10"/>
  <c r="AH69" i="10"/>
  <c r="AH66" i="10"/>
  <c r="AH63" i="10"/>
  <c r="AH271" i="10"/>
  <c r="AH269" i="10"/>
  <c r="AH267" i="10"/>
  <c r="AH265" i="10"/>
  <c r="AH263" i="10"/>
  <c r="AH260" i="10"/>
  <c r="AH258" i="10"/>
  <c r="AH255" i="10"/>
  <c r="AH253" i="10"/>
  <c r="AH250" i="10"/>
  <c r="AH247" i="10"/>
  <c r="AH245" i="10"/>
  <c r="AH242" i="10"/>
  <c r="AH240" i="10"/>
  <c r="AH237" i="10"/>
  <c r="AH235" i="10"/>
  <c r="AH232" i="10"/>
  <c r="AH230" i="10"/>
  <c r="AH228" i="10"/>
  <c r="AH225" i="10"/>
  <c r="AH223" i="10"/>
  <c r="AH221" i="10"/>
  <c r="AH272" i="10"/>
  <c r="AH275" i="10"/>
  <c r="AH152" i="10"/>
  <c r="AK302" i="13"/>
  <c r="AJ271" i="10"/>
  <c r="AJ269" i="10"/>
  <c r="AJ267" i="10"/>
  <c r="AJ265" i="10"/>
  <c r="AJ263" i="10"/>
  <c r="AJ260" i="10"/>
  <c r="AJ258" i="10"/>
  <c r="AJ255" i="10"/>
  <c r="AJ253" i="10"/>
  <c r="AJ250" i="10"/>
  <c r="AJ247" i="10"/>
  <c r="AJ245" i="10"/>
  <c r="AJ242" i="10"/>
  <c r="AJ240" i="10"/>
  <c r="AJ237" i="10"/>
  <c r="AJ235" i="10"/>
  <c r="AJ232" i="10"/>
  <c r="AJ230" i="10"/>
  <c r="AJ228" i="10"/>
  <c r="AJ225" i="10"/>
  <c r="AJ223" i="10"/>
  <c r="AJ221" i="10"/>
  <c r="AJ275" i="10"/>
  <c r="AJ272" i="10"/>
  <c r="AJ373" i="10"/>
  <c r="AJ270" i="10"/>
  <c r="AJ268" i="10"/>
  <c r="AJ266" i="10"/>
  <c r="AJ264" i="10"/>
  <c r="AJ262" i="10"/>
  <c r="AJ259" i="10"/>
  <c r="AJ256" i="10"/>
  <c r="AJ254" i="10"/>
  <c r="AJ251" i="10"/>
  <c r="AJ249" i="10"/>
  <c r="AJ246" i="10"/>
  <c r="AJ243" i="10"/>
  <c r="AJ241" i="10"/>
  <c r="AJ239" i="10"/>
  <c r="AJ236" i="10"/>
  <c r="AJ233" i="10"/>
  <c r="AJ231" i="10"/>
  <c r="AJ229" i="10"/>
  <c r="AJ227" i="10"/>
  <c r="AJ224" i="10"/>
  <c r="AJ222" i="10"/>
  <c r="AJ273" i="10"/>
  <c r="AJ148" i="10"/>
  <c r="AJ66" i="10"/>
  <c r="AJ152" i="10"/>
  <c r="AJ63" i="10"/>
  <c r="AJ69" i="10"/>
  <c r="AH271" i="11"/>
  <c r="AH269" i="11"/>
  <c r="AH267" i="11"/>
  <c r="AH265" i="11"/>
  <c r="AH263" i="11"/>
  <c r="AH260" i="11"/>
  <c r="AH258" i="11"/>
  <c r="AH255" i="11"/>
  <c r="AH253" i="11"/>
  <c r="AH250" i="11"/>
  <c r="AH247" i="11"/>
  <c r="AH245" i="11"/>
  <c r="AH242" i="11"/>
  <c r="AH240" i="11"/>
  <c r="AH237" i="11"/>
  <c r="AH235" i="11"/>
  <c r="AH232" i="11"/>
  <c r="AH230" i="11"/>
  <c r="AH228" i="11"/>
  <c r="AH223" i="11"/>
  <c r="AH221" i="11"/>
  <c r="AH272" i="11"/>
  <c r="AH270" i="11"/>
  <c r="AH268" i="11"/>
  <c r="AH266" i="11"/>
  <c r="AH264" i="11"/>
  <c r="AH262" i="11"/>
  <c r="AH259" i="11"/>
  <c r="AH256" i="11"/>
  <c r="AH254" i="11"/>
  <c r="AH251" i="11"/>
  <c r="AH249" i="11"/>
  <c r="AH246" i="11"/>
  <c r="AH243" i="11"/>
  <c r="AH241" i="11"/>
  <c r="AH239" i="11"/>
  <c r="AH236" i="11"/>
  <c r="AH233" i="11"/>
  <c r="AH231" i="11"/>
  <c r="AH229" i="11"/>
  <c r="AH227" i="11"/>
  <c r="AH224" i="11"/>
  <c r="AH222" i="11"/>
  <c r="AH69" i="11"/>
  <c r="AH66" i="11"/>
  <c r="AH63" i="11"/>
  <c r="AH148" i="11"/>
  <c r="AH152" i="11"/>
  <c r="BL152" i="6"/>
  <c r="BL69" i="6"/>
  <c r="BL66" i="6"/>
  <c r="BL63" i="6"/>
  <c r="X270" i="11"/>
  <c r="X268" i="11"/>
  <c r="X266" i="11"/>
  <c r="X264" i="11"/>
  <c r="X262" i="11"/>
  <c r="X259" i="11"/>
  <c r="X256" i="11"/>
  <c r="X254" i="11"/>
  <c r="X251" i="11"/>
  <c r="X249" i="11"/>
  <c r="X246" i="11"/>
  <c r="X243" i="11"/>
  <c r="X241" i="11"/>
  <c r="X239" i="11"/>
  <c r="X236" i="11"/>
  <c r="X233" i="11"/>
  <c r="X231" i="11"/>
  <c r="X229" i="11"/>
  <c r="X227" i="11"/>
  <c r="X224" i="11"/>
  <c r="X222" i="11"/>
  <c r="X271" i="11"/>
  <c r="X269" i="11"/>
  <c r="X267" i="11"/>
  <c r="X265" i="11"/>
  <c r="X263" i="11"/>
  <c r="X260" i="11"/>
  <c r="X258" i="11"/>
  <c r="X255" i="11"/>
  <c r="X253" i="11"/>
  <c r="X250" i="11"/>
  <c r="X247" i="11"/>
  <c r="X245" i="11"/>
  <c r="X242" i="11"/>
  <c r="X240" i="11"/>
  <c r="X237" i="11"/>
  <c r="X235" i="11"/>
  <c r="X232" i="11"/>
  <c r="X230" i="11"/>
  <c r="X228" i="11"/>
  <c r="X223" i="11"/>
  <c r="X221" i="11"/>
  <c r="X148" i="11"/>
  <c r="X272" i="11"/>
  <c r="X152" i="11"/>
  <c r="X63" i="11"/>
  <c r="X66" i="11"/>
  <c r="X69" i="11"/>
  <c r="P302" i="13"/>
  <c r="O273" i="10"/>
  <c r="O148" i="10"/>
  <c r="O69" i="10"/>
  <c r="O66" i="10"/>
  <c r="O63" i="10"/>
  <c r="O271" i="10"/>
  <c r="O269" i="10"/>
  <c r="O267" i="10"/>
  <c r="O265" i="10"/>
  <c r="O263" i="10"/>
  <c r="O260" i="10"/>
  <c r="O258" i="10"/>
  <c r="O255" i="10"/>
  <c r="O253" i="10"/>
  <c r="O250" i="10"/>
  <c r="O247" i="10"/>
  <c r="O245" i="10"/>
  <c r="O242" i="10"/>
  <c r="O240" i="10"/>
  <c r="O237" i="10"/>
  <c r="O235" i="10"/>
  <c r="O232" i="10"/>
  <c r="O230" i="10"/>
  <c r="O228" i="10"/>
  <c r="O225" i="10"/>
  <c r="O223" i="10"/>
  <c r="O221" i="10"/>
  <c r="O275" i="10"/>
  <c r="O272" i="10"/>
  <c r="O266" i="10"/>
  <c r="O256" i="10"/>
  <c r="O246" i="10"/>
  <c r="O236" i="10"/>
  <c r="O227" i="10"/>
  <c r="O264" i="10"/>
  <c r="O254" i="10"/>
  <c r="O243" i="10"/>
  <c r="O233" i="10"/>
  <c r="O224" i="10"/>
  <c r="O373" i="10"/>
  <c r="O270" i="10"/>
  <c r="O262" i="10"/>
  <c r="O251" i="10"/>
  <c r="O241" i="10"/>
  <c r="O231" i="10"/>
  <c r="O222" i="10"/>
  <c r="O268" i="10"/>
  <c r="O259" i="10"/>
  <c r="O249" i="10"/>
  <c r="O239" i="10"/>
  <c r="O229" i="10"/>
  <c r="O152" i="10"/>
  <c r="AE272" i="11"/>
  <c r="AE270" i="11"/>
  <c r="AE268" i="11"/>
  <c r="AE266" i="11"/>
  <c r="AE264" i="11"/>
  <c r="AE262" i="11"/>
  <c r="AE259" i="11"/>
  <c r="AE256" i="11"/>
  <c r="AE254" i="11"/>
  <c r="AE251" i="11"/>
  <c r="AE249" i="11"/>
  <c r="AE246" i="11"/>
  <c r="AE243" i="11"/>
  <c r="AE241" i="11"/>
  <c r="AE239" i="11"/>
  <c r="AE236" i="11"/>
  <c r="AE233" i="11"/>
  <c r="AE231" i="11"/>
  <c r="AE229" i="11"/>
  <c r="AE227" i="11"/>
  <c r="AE224" i="11"/>
  <c r="AE222" i="11"/>
  <c r="AE269" i="11"/>
  <c r="AE260" i="11"/>
  <c r="AE250" i="11"/>
  <c r="AE240" i="11"/>
  <c r="AE230" i="11"/>
  <c r="AE221" i="11"/>
  <c r="AE69" i="11"/>
  <c r="AE66" i="11"/>
  <c r="AE63" i="11"/>
  <c r="AE267" i="11"/>
  <c r="AE258" i="11"/>
  <c r="AE247" i="11"/>
  <c r="AE237" i="11"/>
  <c r="AE228" i="11"/>
  <c r="AE265" i="11"/>
  <c r="AE255" i="11"/>
  <c r="AE245" i="11"/>
  <c r="AE235" i="11"/>
  <c r="AE148" i="11"/>
  <c r="BL136" i="11"/>
  <c r="AE263" i="11"/>
  <c r="AE223" i="11"/>
  <c r="AE253" i="11"/>
  <c r="AE242" i="11"/>
  <c r="AE271" i="11"/>
  <c r="AE232" i="11"/>
  <c r="AE152" i="11"/>
  <c r="W272" i="11"/>
  <c r="W270" i="11"/>
  <c r="W268" i="11"/>
  <c r="W266" i="11"/>
  <c r="W264" i="11"/>
  <c r="W262" i="11"/>
  <c r="W259" i="11"/>
  <c r="W256" i="11"/>
  <c r="W254" i="11"/>
  <c r="W251" i="11"/>
  <c r="W249" i="11"/>
  <c r="W246" i="11"/>
  <c r="W243" i="11"/>
  <c r="W241" i="11"/>
  <c r="W239" i="11"/>
  <c r="W236" i="11"/>
  <c r="W233" i="11"/>
  <c r="W231" i="11"/>
  <c r="W229" i="11"/>
  <c r="W227" i="11"/>
  <c r="W224" i="11"/>
  <c r="W222" i="11"/>
  <c r="W265" i="11"/>
  <c r="W255" i="11"/>
  <c r="W245" i="11"/>
  <c r="W235" i="11"/>
  <c r="W69" i="11"/>
  <c r="W66" i="11"/>
  <c r="W63" i="11"/>
  <c r="W271" i="11"/>
  <c r="W263" i="11"/>
  <c r="W253" i="11"/>
  <c r="W242" i="11"/>
  <c r="W232" i="11"/>
  <c r="W223" i="11"/>
  <c r="W269" i="11"/>
  <c r="W260" i="11"/>
  <c r="W250" i="11"/>
  <c r="W240" i="11"/>
  <c r="W230" i="11"/>
  <c r="W221" i="11"/>
  <c r="W148" i="11"/>
  <c r="W247" i="11"/>
  <c r="W237" i="11"/>
  <c r="W267" i="11"/>
  <c r="W228" i="11"/>
  <c r="W258" i="11"/>
  <c r="W152" i="11"/>
  <c r="BN63" i="4"/>
  <c r="BN152" i="4"/>
  <c r="BN69" i="4"/>
  <c r="BN66" i="4"/>
  <c r="AB270" i="11"/>
  <c r="AB268" i="11"/>
  <c r="AB266" i="11"/>
  <c r="AB264" i="11"/>
  <c r="AB262" i="11"/>
  <c r="AB259" i="11"/>
  <c r="AB256" i="11"/>
  <c r="AB254" i="11"/>
  <c r="AB251" i="11"/>
  <c r="AB249" i="11"/>
  <c r="AB246" i="11"/>
  <c r="AB243" i="11"/>
  <c r="AB241" i="11"/>
  <c r="AB239" i="11"/>
  <c r="AB236" i="11"/>
  <c r="AB233" i="11"/>
  <c r="AB231" i="11"/>
  <c r="AB229" i="11"/>
  <c r="AB227" i="11"/>
  <c r="AB224" i="11"/>
  <c r="AB222" i="11"/>
  <c r="AB271" i="11"/>
  <c r="AB269" i="11"/>
  <c r="AB267" i="11"/>
  <c r="AB265" i="11"/>
  <c r="AB263" i="11"/>
  <c r="AB260" i="11"/>
  <c r="AB258" i="11"/>
  <c r="AB255" i="11"/>
  <c r="AB253" i="11"/>
  <c r="AB250" i="11"/>
  <c r="AB247" i="11"/>
  <c r="AB245" i="11"/>
  <c r="AB242" i="11"/>
  <c r="AB240" i="11"/>
  <c r="AB237" i="11"/>
  <c r="AB235" i="11"/>
  <c r="AB232" i="11"/>
  <c r="AB230" i="11"/>
  <c r="AB228" i="11"/>
  <c r="AB223" i="11"/>
  <c r="AB221" i="11"/>
  <c r="AB272" i="11"/>
  <c r="AB148" i="11"/>
  <c r="AB152" i="11"/>
  <c r="AB69" i="11"/>
  <c r="AB63" i="11"/>
  <c r="AB66" i="11"/>
  <c r="P270" i="11"/>
  <c r="P268" i="11"/>
  <c r="P266" i="11"/>
  <c r="P264" i="11"/>
  <c r="P262" i="11"/>
  <c r="P259" i="11"/>
  <c r="P256" i="11"/>
  <c r="P254" i="11"/>
  <c r="P251" i="11"/>
  <c r="P249" i="11"/>
  <c r="P246" i="11"/>
  <c r="P243" i="11"/>
  <c r="P241" i="11"/>
  <c r="P239" i="11"/>
  <c r="P236" i="11"/>
  <c r="P233" i="11"/>
  <c r="P231" i="11"/>
  <c r="P229" i="11"/>
  <c r="P227" i="11"/>
  <c r="P224" i="11"/>
  <c r="P222" i="11"/>
  <c r="P271" i="11"/>
  <c r="P269" i="11"/>
  <c r="P267" i="11"/>
  <c r="P265" i="11"/>
  <c r="P263" i="11"/>
  <c r="P260" i="11"/>
  <c r="P258" i="11"/>
  <c r="P255" i="11"/>
  <c r="P253" i="11"/>
  <c r="P250" i="11"/>
  <c r="P247" i="11"/>
  <c r="P245" i="11"/>
  <c r="P242" i="11"/>
  <c r="P240" i="11"/>
  <c r="P237" i="11"/>
  <c r="P235" i="11"/>
  <c r="P232" i="11"/>
  <c r="P230" i="11"/>
  <c r="P228" i="11"/>
  <c r="P223" i="11"/>
  <c r="P221" i="11"/>
  <c r="P272" i="11"/>
  <c r="P148" i="11"/>
  <c r="P152" i="11"/>
  <c r="P66" i="11"/>
  <c r="P69" i="11"/>
  <c r="P63" i="11"/>
  <c r="AP302" i="13"/>
  <c r="AO272" i="10"/>
  <c r="AO270" i="10"/>
  <c r="AO268" i="10"/>
  <c r="AO266" i="10"/>
  <c r="AO264" i="10"/>
  <c r="AO262" i="10"/>
  <c r="AO259" i="10"/>
  <c r="AO256" i="10"/>
  <c r="AO254" i="10"/>
  <c r="AO251" i="10"/>
  <c r="AO249" i="10"/>
  <c r="AO246" i="10"/>
  <c r="AO243" i="10"/>
  <c r="AO241" i="10"/>
  <c r="AO239" i="10"/>
  <c r="AO236" i="10"/>
  <c r="AO233" i="10"/>
  <c r="AO231" i="10"/>
  <c r="AO229" i="10"/>
  <c r="AO227" i="10"/>
  <c r="AO224" i="10"/>
  <c r="AO222" i="10"/>
  <c r="AO148" i="10"/>
  <c r="AO69" i="10"/>
  <c r="AO66" i="10"/>
  <c r="AO63" i="10"/>
  <c r="AO265" i="10"/>
  <c r="AO255" i="10"/>
  <c r="AO245" i="10"/>
  <c r="AO235" i="10"/>
  <c r="AO271" i="10"/>
  <c r="AO263" i="10"/>
  <c r="AO253" i="10"/>
  <c r="AO242" i="10"/>
  <c r="AO232" i="10"/>
  <c r="AO223" i="10"/>
  <c r="AO269" i="10"/>
  <c r="AO260" i="10"/>
  <c r="AO250" i="10"/>
  <c r="AO240" i="10"/>
  <c r="AO230" i="10"/>
  <c r="AO221" i="10"/>
  <c r="AO267" i="10"/>
  <c r="AO258" i="10"/>
  <c r="AO247" i="10"/>
  <c r="AO237" i="10"/>
  <c r="AO228" i="10"/>
  <c r="AO152" i="10"/>
  <c r="BU216" i="6"/>
  <c r="BX216" i="6"/>
  <c r="Z302" i="13"/>
  <c r="Y272" i="10"/>
  <c r="Y270" i="10"/>
  <c r="Y268" i="10"/>
  <c r="Y266" i="10"/>
  <c r="Y264" i="10"/>
  <c r="Y262" i="10"/>
  <c r="Y259" i="10"/>
  <c r="Y256" i="10"/>
  <c r="Y254" i="10"/>
  <c r="Y251" i="10"/>
  <c r="Y249" i="10"/>
  <c r="Y246" i="10"/>
  <c r="Y243" i="10"/>
  <c r="Y241" i="10"/>
  <c r="Y239" i="10"/>
  <c r="Y236" i="10"/>
  <c r="Y233" i="10"/>
  <c r="Y231" i="10"/>
  <c r="Y229" i="10"/>
  <c r="Y227" i="10"/>
  <c r="Y224" i="10"/>
  <c r="Y222" i="10"/>
  <c r="Y148" i="10"/>
  <c r="Y69" i="10"/>
  <c r="Y66" i="10"/>
  <c r="Y63" i="10"/>
  <c r="Y265" i="10"/>
  <c r="Y255" i="10"/>
  <c r="Y245" i="10"/>
  <c r="Y235" i="10"/>
  <c r="Y271" i="10"/>
  <c r="Y263" i="10"/>
  <c r="Y253" i="10"/>
  <c r="Y242" i="10"/>
  <c r="Y232" i="10"/>
  <c r="Y223" i="10"/>
  <c r="Y269" i="10"/>
  <c r="Y260" i="10"/>
  <c r="Y250" i="10"/>
  <c r="Y240" i="10"/>
  <c r="Y230" i="10"/>
  <c r="Y221" i="10"/>
  <c r="Y267" i="10"/>
  <c r="Y258" i="10"/>
  <c r="Y247" i="10"/>
  <c r="Y237" i="10"/>
  <c r="Y228" i="10"/>
  <c r="Y152" i="10"/>
  <c r="AE302" i="13"/>
  <c r="AD270" i="10"/>
  <c r="AD268" i="10"/>
  <c r="AD266" i="10"/>
  <c r="AD264" i="10"/>
  <c r="AD262" i="10"/>
  <c r="AD259" i="10"/>
  <c r="AD256" i="10"/>
  <c r="AD254" i="10"/>
  <c r="AD251" i="10"/>
  <c r="AD249" i="10"/>
  <c r="AD246" i="10"/>
  <c r="AD243" i="10"/>
  <c r="AD241" i="10"/>
  <c r="AD239" i="10"/>
  <c r="AD236" i="10"/>
  <c r="AD233" i="10"/>
  <c r="AD231" i="10"/>
  <c r="AD229" i="10"/>
  <c r="AD227" i="10"/>
  <c r="AD224" i="10"/>
  <c r="AD222" i="10"/>
  <c r="AD148" i="10"/>
  <c r="AD69" i="10"/>
  <c r="AD66" i="10"/>
  <c r="AD63" i="10"/>
  <c r="AD271" i="10"/>
  <c r="AD269" i="10"/>
  <c r="AD267" i="10"/>
  <c r="AD265" i="10"/>
  <c r="AD263" i="10"/>
  <c r="AD260" i="10"/>
  <c r="AD258" i="10"/>
  <c r="AD255" i="10"/>
  <c r="AD253" i="10"/>
  <c r="AD250" i="10"/>
  <c r="AD247" i="10"/>
  <c r="AD245" i="10"/>
  <c r="AD242" i="10"/>
  <c r="AD240" i="10"/>
  <c r="AD237" i="10"/>
  <c r="AD235" i="10"/>
  <c r="AD232" i="10"/>
  <c r="AD230" i="10"/>
  <c r="AD228" i="10"/>
  <c r="AD223" i="10"/>
  <c r="AD221" i="10"/>
  <c r="AD152" i="10"/>
  <c r="AD272" i="10"/>
  <c r="AG273" i="11"/>
  <c r="AG271" i="11"/>
  <c r="AG269" i="11"/>
  <c r="AG267" i="11"/>
  <c r="AG265" i="11"/>
  <c r="AG263" i="11"/>
  <c r="AG260" i="11"/>
  <c r="AG258" i="11"/>
  <c r="AG255" i="11"/>
  <c r="AG253" i="11"/>
  <c r="AG250" i="11"/>
  <c r="AG247" i="11"/>
  <c r="AG245" i="11"/>
  <c r="AG242" i="11"/>
  <c r="AG240" i="11"/>
  <c r="AG237" i="11"/>
  <c r="AG235" i="11"/>
  <c r="AG232" i="11"/>
  <c r="AG230" i="11"/>
  <c r="AG228" i="11"/>
  <c r="AG225" i="11"/>
  <c r="AG223" i="11"/>
  <c r="AG221" i="11"/>
  <c r="AG275" i="11"/>
  <c r="AG272" i="11"/>
  <c r="AG373" i="11"/>
  <c r="AG264" i="11"/>
  <c r="AG254" i="11"/>
  <c r="AG243" i="11"/>
  <c r="AG233" i="11"/>
  <c r="AG224" i="11"/>
  <c r="AG148" i="11"/>
  <c r="AG270" i="11"/>
  <c r="AG262" i="11"/>
  <c r="AG251" i="11"/>
  <c r="AG241" i="11"/>
  <c r="AG231" i="11"/>
  <c r="AG222" i="11"/>
  <c r="AG268" i="11"/>
  <c r="AG259" i="11"/>
  <c r="AG249" i="11"/>
  <c r="AG239" i="11"/>
  <c r="AG229" i="11"/>
  <c r="AG69" i="11"/>
  <c r="AG66" i="11"/>
  <c r="AG63" i="11"/>
  <c r="AG246" i="11"/>
  <c r="AG236" i="11"/>
  <c r="AG266" i="11"/>
  <c r="AG227" i="11"/>
  <c r="AG256" i="11"/>
  <c r="AG152" i="11"/>
  <c r="BZ68" i="6"/>
  <c r="BY68" i="6"/>
  <c r="AJ302" i="13"/>
  <c r="AI148" i="10"/>
  <c r="AI69" i="10"/>
  <c r="AI66" i="10"/>
  <c r="AI63" i="10"/>
  <c r="AI271" i="10"/>
  <c r="AI269" i="10"/>
  <c r="AI267" i="10"/>
  <c r="AI265" i="10"/>
  <c r="AI263" i="10"/>
  <c r="AI260" i="10"/>
  <c r="AI258" i="10"/>
  <c r="AI255" i="10"/>
  <c r="AI253" i="10"/>
  <c r="AI250" i="10"/>
  <c r="AI247" i="10"/>
  <c r="AI245" i="10"/>
  <c r="AI242" i="10"/>
  <c r="AI240" i="10"/>
  <c r="AI237" i="10"/>
  <c r="AI235" i="10"/>
  <c r="AI232" i="10"/>
  <c r="AI230" i="10"/>
  <c r="AI228" i="10"/>
  <c r="AI223" i="10"/>
  <c r="AI221" i="10"/>
  <c r="AI272" i="10"/>
  <c r="AI264" i="10"/>
  <c r="AI254" i="10"/>
  <c r="AI243" i="10"/>
  <c r="AI233" i="10"/>
  <c r="AI224" i="10"/>
  <c r="AI270" i="10"/>
  <c r="AI262" i="10"/>
  <c r="AI251" i="10"/>
  <c r="AI241" i="10"/>
  <c r="AI231" i="10"/>
  <c r="AI222" i="10"/>
  <c r="AI268" i="10"/>
  <c r="AI259" i="10"/>
  <c r="AI249" i="10"/>
  <c r="AI239" i="10"/>
  <c r="AI229" i="10"/>
  <c r="AI266" i="10"/>
  <c r="AI256" i="10"/>
  <c r="AI246" i="10"/>
  <c r="AI236" i="10"/>
  <c r="AI227" i="10"/>
  <c r="BM136" i="10"/>
  <c r="AI152" i="10"/>
  <c r="AN270" i="11"/>
  <c r="AN268" i="11"/>
  <c r="AN266" i="11"/>
  <c r="AN264" i="11"/>
  <c r="AN262" i="11"/>
  <c r="AN259" i="11"/>
  <c r="AN256" i="11"/>
  <c r="AN254" i="11"/>
  <c r="AN251" i="11"/>
  <c r="AN249" i="11"/>
  <c r="AN246" i="11"/>
  <c r="AN243" i="11"/>
  <c r="AN241" i="11"/>
  <c r="AN239" i="11"/>
  <c r="AN236" i="11"/>
  <c r="AN233" i="11"/>
  <c r="AN231" i="11"/>
  <c r="AN229" i="11"/>
  <c r="AN227" i="11"/>
  <c r="AN224" i="11"/>
  <c r="AN222" i="11"/>
  <c r="AN271" i="11"/>
  <c r="AN269" i="11"/>
  <c r="AN267" i="11"/>
  <c r="AN265" i="11"/>
  <c r="AN263" i="11"/>
  <c r="AN260" i="11"/>
  <c r="AN258" i="11"/>
  <c r="AN255" i="11"/>
  <c r="AN253" i="11"/>
  <c r="AN250" i="11"/>
  <c r="AN247" i="11"/>
  <c r="AN245" i="11"/>
  <c r="AN242" i="11"/>
  <c r="AN240" i="11"/>
  <c r="AN237" i="11"/>
  <c r="AN235" i="11"/>
  <c r="AN232" i="11"/>
  <c r="AN230" i="11"/>
  <c r="AN228" i="11"/>
  <c r="AN223" i="11"/>
  <c r="AN221" i="11"/>
  <c r="AN148" i="11"/>
  <c r="AN272" i="11"/>
  <c r="AN152" i="11"/>
  <c r="AN69" i="11"/>
  <c r="AN63" i="11"/>
  <c r="AN66" i="11"/>
  <c r="BY179" i="6"/>
  <c r="BZ179" i="6"/>
  <c r="BX128" i="13"/>
  <c r="BS128" i="13"/>
  <c r="BX65" i="13"/>
  <c r="BS65" i="13"/>
  <c r="BS16" i="13"/>
  <c r="BX16" i="13"/>
  <c r="BY69" i="13"/>
  <c r="BX52" i="13"/>
  <c r="BS52" i="13"/>
  <c r="G310" i="10"/>
  <c r="G315" i="10"/>
  <c r="G363" i="10" s="1"/>
  <c r="G365" i="10" s="1"/>
  <c r="AM271" i="6"/>
  <c r="AM269" i="6"/>
  <c r="AM267" i="6"/>
  <c r="AM265" i="6"/>
  <c r="AM263" i="6"/>
  <c r="AM260" i="6"/>
  <c r="AM258" i="6"/>
  <c r="AM255" i="6"/>
  <c r="AM253" i="6"/>
  <c r="AM250" i="6"/>
  <c r="AM247" i="6"/>
  <c r="AM245" i="6"/>
  <c r="AM242" i="6"/>
  <c r="AM240" i="6"/>
  <c r="AM237" i="6"/>
  <c r="AM235" i="6"/>
  <c r="AM232" i="6"/>
  <c r="AM230" i="6"/>
  <c r="AM228" i="6"/>
  <c r="AM225" i="6"/>
  <c r="AM223" i="6"/>
  <c r="AM221" i="6"/>
  <c r="AM272" i="6"/>
  <c r="AM152" i="6"/>
  <c r="BN136" i="6"/>
  <c r="AQ135" i="6"/>
  <c r="AM69" i="6"/>
  <c r="AM66" i="6"/>
  <c r="AM63" i="6"/>
  <c r="AM148" i="6"/>
  <c r="AM270" i="6"/>
  <c r="AM266" i="6"/>
  <c r="AM262" i="6"/>
  <c r="AM256" i="6"/>
  <c r="AM251" i="6"/>
  <c r="AM246" i="6"/>
  <c r="AM241" i="6"/>
  <c r="AM236" i="6"/>
  <c r="AM231" i="6"/>
  <c r="AM227" i="6"/>
  <c r="AM222" i="6"/>
  <c r="AM273" i="6"/>
  <c r="AM268" i="6"/>
  <c r="AM264" i="6"/>
  <c r="AM259" i="6"/>
  <c r="AM254" i="6"/>
  <c r="AM249" i="6"/>
  <c r="AM243" i="6"/>
  <c r="AM239" i="6"/>
  <c r="AM233" i="6"/>
  <c r="AM229" i="6"/>
  <c r="AM224" i="6"/>
  <c r="BX265" i="5"/>
  <c r="BU265" i="5"/>
  <c r="BX225" i="5"/>
  <c r="BU225" i="5"/>
  <c r="AC273" i="11"/>
  <c r="AC271" i="11"/>
  <c r="AC269" i="11"/>
  <c r="AC267" i="11"/>
  <c r="AC265" i="11"/>
  <c r="AC263" i="11"/>
  <c r="AC260" i="11"/>
  <c r="AC258" i="11"/>
  <c r="AC255" i="11"/>
  <c r="AC253" i="11"/>
  <c r="AC250" i="11"/>
  <c r="AC247" i="11"/>
  <c r="AC245" i="11"/>
  <c r="AC242" i="11"/>
  <c r="AC240" i="11"/>
  <c r="AC237" i="11"/>
  <c r="AC235" i="11"/>
  <c r="AC232" i="11"/>
  <c r="AC230" i="11"/>
  <c r="AC228" i="11"/>
  <c r="AC225" i="11"/>
  <c r="AC223" i="11"/>
  <c r="AC221" i="11"/>
  <c r="AC275" i="11"/>
  <c r="AC272" i="11"/>
  <c r="AC266" i="11"/>
  <c r="AC256" i="11"/>
  <c r="AC246" i="11"/>
  <c r="AC236" i="11"/>
  <c r="AC227" i="11"/>
  <c r="AC148" i="11"/>
  <c r="AC373" i="11"/>
  <c r="AC264" i="11"/>
  <c r="AC254" i="11"/>
  <c r="AC243" i="11"/>
  <c r="AC233" i="11"/>
  <c r="AC224" i="11"/>
  <c r="AC270" i="11"/>
  <c r="AC262" i="11"/>
  <c r="AC251" i="11"/>
  <c r="AC241" i="11"/>
  <c r="AC231" i="11"/>
  <c r="AC222" i="11"/>
  <c r="AC69" i="11"/>
  <c r="AC66" i="11"/>
  <c r="AC63" i="11"/>
  <c r="AC239" i="11"/>
  <c r="AC268" i="11"/>
  <c r="AC229" i="11"/>
  <c r="AC259" i="11"/>
  <c r="AC249" i="11"/>
  <c r="AC152" i="11"/>
  <c r="BR315" i="7"/>
  <c r="BW315" i="7"/>
  <c r="BS315" i="7"/>
  <c r="BZ201" i="8"/>
  <c r="BY201" i="8"/>
  <c r="BY60" i="8"/>
  <c r="BZ60" i="8"/>
  <c r="BZ172" i="8"/>
  <c r="BY172" i="8"/>
  <c r="AK373" i="7"/>
  <c r="AK270" i="7"/>
  <c r="AK268" i="7"/>
  <c r="AK266" i="7"/>
  <c r="AK264" i="7"/>
  <c r="AK262" i="7"/>
  <c r="AK259" i="7"/>
  <c r="AK256" i="7"/>
  <c r="AK254" i="7"/>
  <c r="AK251" i="7"/>
  <c r="AK249" i="7"/>
  <c r="AK246" i="7"/>
  <c r="AK243" i="7"/>
  <c r="AK241" i="7"/>
  <c r="AK239" i="7"/>
  <c r="AK236" i="7"/>
  <c r="AK273" i="7"/>
  <c r="AK271" i="7"/>
  <c r="AK269" i="7"/>
  <c r="AK267" i="7"/>
  <c r="AK265" i="7"/>
  <c r="AK263" i="7"/>
  <c r="AK260" i="7"/>
  <c r="AK258" i="7"/>
  <c r="AK255" i="7"/>
  <c r="AK253" i="7"/>
  <c r="AK250" i="7"/>
  <c r="AK247" i="7"/>
  <c r="AK245" i="7"/>
  <c r="AK242" i="7"/>
  <c r="AK240" i="7"/>
  <c r="AK237" i="7"/>
  <c r="AK235" i="7"/>
  <c r="AK275" i="7"/>
  <c r="AK272" i="7"/>
  <c r="AK232" i="7"/>
  <c r="AK230" i="7"/>
  <c r="AK228" i="7"/>
  <c r="AK225" i="7"/>
  <c r="AK223" i="7"/>
  <c r="AK221" i="7"/>
  <c r="AK152" i="7"/>
  <c r="AK140" i="7"/>
  <c r="AK69" i="7"/>
  <c r="AK231" i="7"/>
  <c r="AK227" i="7"/>
  <c r="AK222" i="7"/>
  <c r="AK66" i="7"/>
  <c r="AK148" i="7"/>
  <c r="AK63" i="7"/>
  <c r="AK233" i="7"/>
  <c r="AK229" i="7"/>
  <c r="AK224" i="7"/>
  <c r="BF216" i="7"/>
  <c r="D216" i="7"/>
  <c r="BZ54" i="10"/>
  <c r="BY54" i="10"/>
  <c r="BS306" i="4"/>
  <c r="BR306" i="4"/>
  <c r="BW306" i="4"/>
  <c r="AE271" i="7"/>
  <c r="AE269" i="7"/>
  <c r="AE267" i="7"/>
  <c r="AE265" i="7"/>
  <c r="AE263" i="7"/>
  <c r="AE260" i="7"/>
  <c r="AE258" i="7"/>
  <c r="AE255" i="7"/>
  <c r="AE253" i="7"/>
  <c r="AE250" i="7"/>
  <c r="AE247" i="7"/>
  <c r="AE245" i="7"/>
  <c r="AE242" i="7"/>
  <c r="AE240" i="7"/>
  <c r="AE237" i="7"/>
  <c r="AE235" i="7"/>
  <c r="AE272" i="7"/>
  <c r="AE270" i="7"/>
  <c r="AE268" i="7"/>
  <c r="AE266" i="7"/>
  <c r="AE264" i="7"/>
  <c r="AE262" i="7"/>
  <c r="AE259" i="7"/>
  <c r="AE256" i="7"/>
  <c r="AE254" i="7"/>
  <c r="AE251" i="7"/>
  <c r="AE249" i="7"/>
  <c r="AE246" i="7"/>
  <c r="AE243" i="7"/>
  <c r="AE241" i="7"/>
  <c r="AE239" i="7"/>
  <c r="AE236" i="7"/>
  <c r="AE273" i="7"/>
  <c r="AE233" i="7"/>
  <c r="AE231" i="7"/>
  <c r="AE229" i="7"/>
  <c r="AE227" i="7"/>
  <c r="AE224" i="7"/>
  <c r="AE222" i="7"/>
  <c r="AE148" i="7"/>
  <c r="BL136" i="7"/>
  <c r="AE69" i="7"/>
  <c r="AE66" i="7"/>
  <c r="AE63" i="7"/>
  <c r="AE152" i="7"/>
  <c r="AE230" i="7"/>
  <c r="AE225" i="7"/>
  <c r="AE221" i="7"/>
  <c r="AE232" i="7"/>
  <c r="AE228" i="7"/>
  <c r="AE223" i="7"/>
  <c r="AB315" i="10"/>
  <c r="AB363" i="10" s="1"/>
  <c r="AB365" i="10" s="1"/>
  <c r="AB310" i="10"/>
  <c r="Q373" i="6"/>
  <c r="Q270" i="6"/>
  <c r="Q268" i="6"/>
  <c r="Q266" i="6"/>
  <c r="Q264" i="6"/>
  <c r="Q262" i="6"/>
  <c r="Q259" i="6"/>
  <c r="Q256" i="6"/>
  <c r="Q254" i="6"/>
  <c r="Q251" i="6"/>
  <c r="Q249" i="6"/>
  <c r="Q246" i="6"/>
  <c r="Q243" i="6"/>
  <c r="Q241" i="6"/>
  <c r="Q239" i="6"/>
  <c r="Q236" i="6"/>
  <c r="Q233" i="6"/>
  <c r="Q231" i="6"/>
  <c r="Q229" i="6"/>
  <c r="Q227" i="6"/>
  <c r="Q224" i="6"/>
  <c r="Q222" i="6"/>
  <c r="Q273" i="6"/>
  <c r="Q148" i="6"/>
  <c r="Q275" i="6"/>
  <c r="Q69" i="6"/>
  <c r="Q269" i="6"/>
  <c r="Q265" i="6"/>
  <c r="Q260" i="6"/>
  <c r="Q255" i="6"/>
  <c r="Q250" i="6"/>
  <c r="Q245" i="6"/>
  <c r="Q240" i="6"/>
  <c r="Q235" i="6"/>
  <c r="Q230" i="6"/>
  <c r="Q225" i="6"/>
  <c r="Q221" i="6"/>
  <c r="Q140" i="6"/>
  <c r="Q66" i="6"/>
  <c r="Q272" i="6"/>
  <c r="Q152" i="6"/>
  <c r="Q63" i="6"/>
  <c r="Q271" i="6"/>
  <c r="Q267" i="6"/>
  <c r="Q263" i="6"/>
  <c r="Q258" i="6"/>
  <c r="Q253" i="6"/>
  <c r="Q247" i="6"/>
  <c r="Q242" i="6"/>
  <c r="Q237" i="6"/>
  <c r="Q232" i="6"/>
  <c r="Q228" i="6"/>
  <c r="Q223" i="6"/>
  <c r="BZ47" i="4"/>
  <c r="BY47" i="4"/>
  <c r="BV77" i="11"/>
  <c r="BZ306" i="7"/>
  <c r="BY306" i="7"/>
  <c r="BY94" i="6"/>
  <c r="BZ94" i="6"/>
  <c r="BM311" i="11"/>
  <c r="AI315" i="11"/>
  <c r="AI310" i="11"/>
  <c r="V273" i="7"/>
  <c r="V271" i="7"/>
  <c r="V269" i="7"/>
  <c r="V267" i="7"/>
  <c r="V265" i="7"/>
  <c r="V263" i="7"/>
  <c r="V260" i="7"/>
  <c r="V258" i="7"/>
  <c r="V255" i="7"/>
  <c r="V253" i="7"/>
  <c r="V250" i="7"/>
  <c r="V247" i="7"/>
  <c r="V245" i="7"/>
  <c r="V242" i="7"/>
  <c r="V272" i="7"/>
  <c r="V270" i="7"/>
  <c r="V268" i="7"/>
  <c r="V266" i="7"/>
  <c r="V264" i="7"/>
  <c r="V262" i="7"/>
  <c r="V259" i="7"/>
  <c r="V256" i="7"/>
  <c r="V254" i="7"/>
  <c r="V251" i="7"/>
  <c r="V249" i="7"/>
  <c r="V246" i="7"/>
  <c r="V243" i="7"/>
  <c r="V241" i="7"/>
  <c r="V239" i="7"/>
  <c r="V236" i="7"/>
  <c r="V235" i="7"/>
  <c r="V152" i="7"/>
  <c r="V233" i="7"/>
  <c r="V231" i="7"/>
  <c r="V229" i="7"/>
  <c r="V227" i="7"/>
  <c r="V224" i="7"/>
  <c r="V222" i="7"/>
  <c r="V232" i="7"/>
  <c r="V228" i="7"/>
  <c r="V223" i="7"/>
  <c r="V66" i="7"/>
  <c r="V148" i="7"/>
  <c r="V63" i="7"/>
  <c r="V237" i="7"/>
  <c r="V230" i="7"/>
  <c r="V225" i="7"/>
  <c r="V221" i="7"/>
  <c r="BJ136" i="7"/>
  <c r="V240" i="7"/>
  <c r="V69" i="7"/>
  <c r="AA272" i="11"/>
  <c r="AA270" i="11"/>
  <c r="AA268" i="11"/>
  <c r="AA266" i="11"/>
  <c r="AA264" i="11"/>
  <c r="AA262" i="11"/>
  <c r="AA259" i="11"/>
  <c r="AA256" i="11"/>
  <c r="AA254" i="11"/>
  <c r="AA251" i="11"/>
  <c r="AA249" i="11"/>
  <c r="AA246" i="11"/>
  <c r="AA243" i="11"/>
  <c r="AA241" i="11"/>
  <c r="AA239" i="11"/>
  <c r="AA236" i="11"/>
  <c r="AA233" i="11"/>
  <c r="AA231" i="11"/>
  <c r="AA229" i="11"/>
  <c r="AA227" i="11"/>
  <c r="AA224" i="11"/>
  <c r="AA222" i="11"/>
  <c r="AA271" i="11"/>
  <c r="AA263" i="11"/>
  <c r="AA253" i="11"/>
  <c r="AA242" i="11"/>
  <c r="AA232" i="11"/>
  <c r="AA223" i="11"/>
  <c r="AA69" i="11"/>
  <c r="AA66" i="11"/>
  <c r="AA63" i="11"/>
  <c r="AA269" i="11"/>
  <c r="AA260" i="11"/>
  <c r="AA250" i="11"/>
  <c r="AA240" i="11"/>
  <c r="AA230" i="11"/>
  <c r="AA221" i="11"/>
  <c r="AA267" i="11"/>
  <c r="AA258" i="11"/>
  <c r="AA247" i="11"/>
  <c r="AA237" i="11"/>
  <c r="AA228" i="11"/>
  <c r="AA148" i="11"/>
  <c r="AA255" i="11"/>
  <c r="AA245" i="11"/>
  <c r="AA235" i="11"/>
  <c r="AA265" i="11"/>
  <c r="AA152" i="11"/>
  <c r="BU148" i="12"/>
  <c r="BU222" i="12"/>
  <c r="BU221" i="12"/>
  <c r="BU230" i="12"/>
  <c r="BU250" i="12"/>
  <c r="BU255" i="12"/>
  <c r="BU273" i="12"/>
  <c r="BU231" i="12"/>
  <c r="BU241" i="12"/>
  <c r="BU251" i="12"/>
  <c r="BU262" i="12"/>
  <c r="BU270" i="12"/>
  <c r="BR77" i="9"/>
  <c r="BW77" i="9"/>
  <c r="BS77" i="9"/>
  <c r="AH139" i="4"/>
  <c r="AH371" i="4"/>
  <c r="BZ27" i="8"/>
  <c r="BY27" i="8"/>
  <c r="BS53" i="8"/>
  <c r="AK371" i="4"/>
  <c r="AK139" i="4"/>
  <c r="BZ311" i="6"/>
  <c r="BY311" i="6"/>
  <c r="BT133" i="11"/>
  <c r="BT208" i="11" s="1"/>
  <c r="BI208" i="11"/>
  <c r="AO373" i="7"/>
  <c r="AO270" i="7"/>
  <c r="AO268" i="7"/>
  <c r="AO266" i="7"/>
  <c r="AO264" i="7"/>
  <c r="AO262" i="7"/>
  <c r="AO259" i="7"/>
  <c r="AO256" i="7"/>
  <c r="AO254" i="7"/>
  <c r="AO251" i="7"/>
  <c r="AO249" i="7"/>
  <c r="AO246" i="7"/>
  <c r="AO243" i="7"/>
  <c r="AO241" i="7"/>
  <c r="AO239" i="7"/>
  <c r="AO236" i="7"/>
  <c r="AO273" i="7"/>
  <c r="AO271" i="7"/>
  <c r="AO269" i="7"/>
  <c r="AO267" i="7"/>
  <c r="AO265" i="7"/>
  <c r="AO263" i="7"/>
  <c r="AO260" i="7"/>
  <c r="AO258" i="7"/>
  <c r="AO255" i="7"/>
  <c r="AO253" i="7"/>
  <c r="AO250" i="7"/>
  <c r="AO247" i="7"/>
  <c r="AO245" i="7"/>
  <c r="AO242" i="7"/>
  <c r="AO240" i="7"/>
  <c r="AO237" i="7"/>
  <c r="AO235" i="7"/>
  <c r="AO275" i="7"/>
  <c r="AO272" i="7"/>
  <c r="AO232" i="7"/>
  <c r="AO230" i="7"/>
  <c r="AO228" i="7"/>
  <c r="AO225" i="7"/>
  <c r="AO223" i="7"/>
  <c r="AO221" i="7"/>
  <c r="AO152" i="7"/>
  <c r="AO140" i="7"/>
  <c r="AO148" i="7"/>
  <c r="AO63" i="7"/>
  <c r="AO233" i="7"/>
  <c r="AO229" i="7"/>
  <c r="AO224" i="7"/>
  <c r="AO69" i="7"/>
  <c r="AO231" i="7"/>
  <c r="AO227" i="7"/>
  <c r="AO222" i="7"/>
  <c r="AO66" i="7"/>
  <c r="AY371" i="4"/>
  <c r="AY139" i="4"/>
  <c r="AY140" i="4" s="1"/>
  <c r="AF315" i="11"/>
  <c r="AF363" i="11" s="1"/>
  <c r="AF365" i="11" s="1"/>
  <c r="AF310" i="11"/>
  <c r="BR74" i="11"/>
  <c r="BF70" i="11"/>
  <c r="BW74" i="11"/>
  <c r="BS74" i="11"/>
  <c r="D68" i="11"/>
  <c r="D165" i="11"/>
  <c r="D175" i="11"/>
  <c r="D185" i="11"/>
  <c r="D195" i="11"/>
  <c r="D204" i="11"/>
  <c r="D164" i="11"/>
  <c r="D173" i="11"/>
  <c r="D183" i="11"/>
  <c r="D194" i="11"/>
  <c r="L86" i="11"/>
  <c r="L157" i="11"/>
  <c r="BK363" i="7"/>
  <c r="Z365" i="7"/>
  <c r="BU133" i="11"/>
  <c r="BU208" i="11" s="1"/>
  <c r="BX133" i="11"/>
  <c r="BX208" i="11" s="1"/>
  <c r="BL208" i="11"/>
  <c r="BH86" i="7"/>
  <c r="M134" i="7"/>
  <c r="M161" i="7"/>
  <c r="M79" i="7"/>
  <c r="M86" i="10"/>
  <c r="BH82" i="10"/>
  <c r="BH157" i="10" s="1"/>
  <c r="M157" i="10"/>
  <c r="M80" i="10"/>
  <c r="G6" i="12"/>
  <c r="BZ346" i="11"/>
  <c r="BY346" i="11"/>
  <c r="AF275" i="7"/>
  <c r="AF272" i="7"/>
  <c r="AF373" i="7"/>
  <c r="AF270" i="7"/>
  <c r="AF268" i="7"/>
  <c r="AF266" i="7"/>
  <c r="AF264" i="7"/>
  <c r="AF262" i="7"/>
  <c r="AF259" i="7"/>
  <c r="AF256" i="7"/>
  <c r="AF254" i="7"/>
  <c r="AF251" i="7"/>
  <c r="AF249" i="7"/>
  <c r="AF246" i="7"/>
  <c r="AF243" i="7"/>
  <c r="AF273" i="7"/>
  <c r="AF271" i="7"/>
  <c r="AF269" i="7"/>
  <c r="AF267" i="7"/>
  <c r="AF265" i="7"/>
  <c r="AF263" i="7"/>
  <c r="AF260" i="7"/>
  <c r="AF258" i="7"/>
  <c r="AF255" i="7"/>
  <c r="AF253" i="7"/>
  <c r="AF250" i="7"/>
  <c r="AF247" i="7"/>
  <c r="AF245" i="7"/>
  <c r="AF242" i="7"/>
  <c r="AF240" i="7"/>
  <c r="AF237" i="7"/>
  <c r="AF235" i="7"/>
  <c r="AF148" i="7"/>
  <c r="AF69" i="7"/>
  <c r="AF66" i="7"/>
  <c r="AF63" i="7"/>
  <c r="AF241" i="7"/>
  <c r="AF232" i="7"/>
  <c r="AF230" i="7"/>
  <c r="AF228" i="7"/>
  <c r="AF225" i="7"/>
  <c r="AF223" i="7"/>
  <c r="AF221" i="7"/>
  <c r="AF231" i="7"/>
  <c r="AF227" i="7"/>
  <c r="AF222" i="7"/>
  <c r="AF236" i="7"/>
  <c r="AF233" i="7"/>
  <c r="AF229" i="7"/>
  <c r="AF224" i="7"/>
  <c r="AF239" i="7"/>
  <c r="AF152" i="7"/>
  <c r="AF140" i="7"/>
  <c r="BY196" i="7"/>
  <c r="BZ196" i="7"/>
  <c r="Z273" i="7"/>
  <c r="Z271" i="7"/>
  <c r="Z269" i="7"/>
  <c r="Z267" i="7"/>
  <c r="Z265" i="7"/>
  <c r="Z263" i="7"/>
  <c r="Z260" i="7"/>
  <c r="Z258" i="7"/>
  <c r="Z255" i="7"/>
  <c r="Z253" i="7"/>
  <c r="Z250" i="7"/>
  <c r="Z247" i="7"/>
  <c r="Z245" i="7"/>
  <c r="Z242" i="7"/>
  <c r="Z275" i="7"/>
  <c r="Z272" i="7"/>
  <c r="Z373" i="7"/>
  <c r="Z270" i="7"/>
  <c r="Z268" i="7"/>
  <c r="Z266" i="7"/>
  <c r="Z264" i="7"/>
  <c r="Z262" i="7"/>
  <c r="Z259" i="7"/>
  <c r="Z256" i="7"/>
  <c r="Z254" i="7"/>
  <c r="Z251" i="7"/>
  <c r="Z249" i="7"/>
  <c r="Z246" i="7"/>
  <c r="Z243" i="7"/>
  <c r="Z241" i="7"/>
  <c r="Z239" i="7"/>
  <c r="Z236" i="7"/>
  <c r="Z152" i="7"/>
  <c r="Z240" i="7"/>
  <c r="Z233" i="7"/>
  <c r="Z231" i="7"/>
  <c r="Z229" i="7"/>
  <c r="Z227" i="7"/>
  <c r="Z224" i="7"/>
  <c r="Z222" i="7"/>
  <c r="Z235" i="7"/>
  <c r="Z230" i="7"/>
  <c r="Z225" i="7"/>
  <c r="Z221" i="7"/>
  <c r="Z237" i="7"/>
  <c r="BK136" i="7"/>
  <c r="Z69" i="7"/>
  <c r="Z232" i="7"/>
  <c r="Z228" i="7"/>
  <c r="Z223" i="7"/>
  <c r="Z66" i="7"/>
  <c r="Z148" i="7"/>
  <c r="Z63" i="7"/>
  <c r="AH139" i="10"/>
  <c r="AH140" i="10" s="1"/>
  <c r="AH371" i="10"/>
  <c r="R275" i="6"/>
  <c r="K161" i="7"/>
  <c r="K134" i="7"/>
  <c r="K136" i="7" s="1"/>
  <c r="K79" i="7"/>
  <c r="BS44" i="13"/>
  <c r="BX44" i="13"/>
  <c r="BX132" i="13"/>
  <c r="BS132" i="13"/>
  <c r="BS36" i="13"/>
  <c r="BX36" i="13"/>
  <c r="BS63" i="13"/>
  <c r="BX63" i="13"/>
  <c r="BS33" i="13"/>
  <c r="BX33" i="13"/>
  <c r="BS46" i="13"/>
  <c r="BX46" i="13"/>
  <c r="BS19" i="13"/>
  <c r="BX19" i="13"/>
  <c r="BS62" i="13"/>
  <c r="BX62" i="13"/>
  <c r="Q273" i="11"/>
  <c r="Q271" i="11"/>
  <c r="Q269" i="11"/>
  <c r="Q267" i="11"/>
  <c r="Q265" i="11"/>
  <c r="Q263" i="11"/>
  <c r="Q260" i="11"/>
  <c r="Q258" i="11"/>
  <c r="Q255" i="11"/>
  <c r="Q253" i="11"/>
  <c r="Q250" i="11"/>
  <c r="Q247" i="11"/>
  <c r="Q245" i="11"/>
  <c r="Q242" i="11"/>
  <c r="Q240" i="11"/>
  <c r="Q237" i="11"/>
  <c r="Q235" i="11"/>
  <c r="Q232" i="11"/>
  <c r="Q230" i="11"/>
  <c r="Q228" i="11"/>
  <c r="Q225" i="11"/>
  <c r="Q223" i="11"/>
  <c r="Q221" i="11"/>
  <c r="Q275" i="11"/>
  <c r="Q272" i="11"/>
  <c r="Q373" i="11"/>
  <c r="Q264" i="11"/>
  <c r="Q254" i="11"/>
  <c r="Q243" i="11"/>
  <c r="Q233" i="11"/>
  <c r="Q224" i="11"/>
  <c r="Q148" i="11"/>
  <c r="Q270" i="11"/>
  <c r="Q262" i="11"/>
  <c r="Q251" i="11"/>
  <c r="Q241" i="11"/>
  <c r="Q231" i="11"/>
  <c r="Q222" i="11"/>
  <c r="Q268" i="11"/>
  <c r="Q259" i="11"/>
  <c r="Q249" i="11"/>
  <c r="Q239" i="11"/>
  <c r="Q229" i="11"/>
  <c r="Q69" i="11"/>
  <c r="Q66" i="11"/>
  <c r="Q63" i="11"/>
  <c r="Q256" i="11"/>
  <c r="Q246" i="11"/>
  <c r="Q236" i="11"/>
  <c r="Q227" i="11"/>
  <c r="Q266" i="11"/>
  <c r="Q152" i="11"/>
  <c r="AO302" i="13"/>
  <c r="AN271" i="10"/>
  <c r="AN269" i="10"/>
  <c r="AN267" i="10"/>
  <c r="AN265" i="10"/>
  <c r="AN263" i="10"/>
  <c r="AN260" i="10"/>
  <c r="AN258" i="10"/>
  <c r="AN255" i="10"/>
  <c r="AN253" i="10"/>
  <c r="AN250" i="10"/>
  <c r="AN247" i="10"/>
  <c r="AN245" i="10"/>
  <c r="AN242" i="10"/>
  <c r="AN240" i="10"/>
  <c r="AN237" i="10"/>
  <c r="AN235" i="10"/>
  <c r="AN232" i="10"/>
  <c r="AN230" i="10"/>
  <c r="AN228" i="10"/>
  <c r="AN223" i="10"/>
  <c r="AN221" i="10"/>
  <c r="AN272" i="10"/>
  <c r="AN270" i="10"/>
  <c r="AN268" i="10"/>
  <c r="AN266" i="10"/>
  <c r="AN264" i="10"/>
  <c r="AN262" i="10"/>
  <c r="AN259" i="10"/>
  <c r="AN256" i="10"/>
  <c r="AN254" i="10"/>
  <c r="AN251" i="10"/>
  <c r="AN249" i="10"/>
  <c r="AN246" i="10"/>
  <c r="AN243" i="10"/>
  <c r="AN241" i="10"/>
  <c r="AN239" i="10"/>
  <c r="AN236" i="10"/>
  <c r="AN233" i="10"/>
  <c r="AN231" i="10"/>
  <c r="AN229" i="10"/>
  <c r="AN227" i="10"/>
  <c r="AN224" i="10"/>
  <c r="AN222" i="10"/>
  <c r="AN148" i="10"/>
  <c r="AN63" i="10"/>
  <c r="AN69" i="10"/>
  <c r="AN66" i="10"/>
  <c r="AN152" i="10"/>
  <c r="BZ125" i="11"/>
  <c r="BY125" i="11"/>
  <c r="BV253" i="8"/>
  <c r="BV256" i="8"/>
  <c r="BV221" i="8"/>
  <c r="BT77" i="7"/>
  <c r="BX271" i="5"/>
  <c r="BU271" i="5"/>
  <c r="BX232" i="5"/>
  <c r="BU232" i="5"/>
  <c r="BU241" i="5"/>
  <c r="BX241" i="5"/>
  <c r="BU222" i="5"/>
  <c r="BX222" i="5"/>
  <c r="BZ215" i="4"/>
  <c r="BY215" i="4"/>
  <c r="BT27" i="10"/>
  <c r="BT53" i="10" s="1"/>
  <c r="BI59" i="10"/>
  <c r="BI53" i="10"/>
  <c r="BI216" i="10"/>
  <c r="AD302" i="13"/>
  <c r="AC275" i="10"/>
  <c r="AC272" i="10"/>
  <c r="AC373" i="10"/>
  <c r="AC270" i="10"/>
  <c r="AC268" i="10"/>
  <c r="AC266" i="10"/>
  <c r="AC264" i="10"/>
  <c r="AC262" i="10"/>
  <c r="AC259" i="10"/>
  <c r="AC256" i="10"/>
  <c r="AC254" i="10"/>
  <c r="AC251" i="10"/>
  <c r="AC249" i="10"/>
  <c r="AC246" i="10"/>
  <c r="AC243" i="10"/>
  <c r="AC241" i="10"/>
  <c r="AC239" i="10"/>
  <c r="AC236" i="10"/>
  <c r="AC233" i="10"/>
  <c r="AC231" i="10"/>
  <c r="AC229" i="10"/>
  <c r="AC227" i="10"/>
  <c r="AC224" i="10"/>
  <c r="AC222" i="10"/>
  <c r="AC273" i="10"/>
  <c r="AC148" i="10"/>
  <c r="AC69" i="10"/>
  <c r="AC66" i="10"/>
  <c r="AC63" i="10"/>
  <c r="AC271" i="10"/>
  <c r="AC263" i="10"/>
  <c r="AC253" i="10"/>
  <c r="AC242" i="10"/>
  <c r="AC232" i="10"/>
  <c r="AC223" i="10"/>
  <c r="AC269" i="10"/>
  <c r="AC260" i="10"/>
  <c r="AC250" i="10"/>
  <c r="AC240" i="10"/>
  <c r="AC230" i="10"/>
  <c r="AC221" i="10"/>
  <c r="AC267" i="10"/>
  <c r="AC258" i="10"/>
  <c r="AC247" i="10"/>
  <c r="AC237" i="10"/>
  <c r="AC228" i="10"/>
  <c r="AC265" i="10"/>
  <c r="AC255" i="10"/>
  <c r="AC245" i="10"/>
  <c r="AC235" i="10"/>
  <c r="AC225" i="10"/>
  <c r="AC152" i="10"/>
  <c r="BZ168" i="8"/>
  <c r="BY168" i="8"/>
  <c r="BZ190" i="8"/>
  <c r="BY190" i="8"/>
  <c r="Y139" i="4"/>
  <c r="Y371" i="4"/>
  <c r="BU94" i="11"/>
  <c r="BU169" i="11" s="1"/>
  <c r="BX94" i="11"/>
  <c r="BX169" i="11" s="1"/>
  <c r="BL169" i="11"/>
  <c r="BF223" i="5"/>
  <c r="D223" i="5"/>
  <c r="D250" i="5"/>
  <c r="BF250" i="5"/>
  <c r="D269" i="5"/>
  <c r="BF269" i="5"/>
  <c r="D275" i="5"/>
  <c r="BF275" i="5"/>
  <c r="E276" i="5"/>
  <c r="F276" i="5" s="1"/>
  <c r="G276" i="5" s="1"/>
  <c r="H276" i="5" s="1"/>
  <c r="I276" i="5" s="1"/>
  <c r="J276" i="5" s="1"/>
  <c r="K276" i="5" s="1"/>
  <c r="L276" i="5" s="1"/>
  <c r="M276" i="5" s="1"/>
  <c r="N276" i="5" s="1"/>
  <c r="O276" i="5" s="1"/>
  <c r="P276" i="5" s="1"/>
  <c r="Q276" i="5" s="1"/>
  <c r="R276" i="5" s="1"/>
  <c r="S276" i="5" s="1"/>
  <c r="T276" i="5" s="1"/>
  <c r="U276" i="5" s="1"/>
  <c r="V276" i="5" s="1"/>
  <c r="W276" i="5" s="1"/>
  <c r="X276" i="5" s="1"/>
  <c r="Y276" i="5" s="1"/>
  <c r="Z276" i="5" s="1"/>
  <c r="AA276" i="5" s="1"/>
  <c r="AB276" i="5" s="1"/>
  <c r="AC276" i="5" s="1"/>
  <c r="AD276" i="5" s="1"/>
  <c r="AE276" i="5" s="1"/>
  <c r="AF276" i="5" s="1"/>
  <c r="AG276" i="5" s="1"/>
  <c r="AH276" i="5" s="1"/>
  <c r="AI276" i="5" s="1"/>
  <c r="AJ276" i="5" s="1"/>
  <c r="AK276" i="5" s="1"/>
  <c r="AL276" i="5" s="1"/>
  <c r="AM276" i="5" s="1"/>
  <c r="AN276" i="5" s="1"/>
  <c r="AO276" i="5" s="1"/>
  <c r="AP276" i="5" s="1"/>
  <c r="AQ276" i="5" s="1"/>
  <c r="AR276" i="5" s="1"/>
  <c r="AS276" i="5" s="1"/>
  <c r="AT276" i="5" s="1"/>
  <c r="AU276" i="5" s="1"/>
  <c r="AV276" i="5" s="1"/>
  <c r="AW276" i="5" s="1"/>
  <c r="AX276" i="5" s="1"/>
  <c r="AY276" i="5" s="1"/>
  <c r="AZ276" i="5" s="1"/>
  <c r="BA276" i="5" s="1"/>
  <c r="BB276" i="5" s="1"/>
  <c r="BC276" i="5" s="1"/>
  <c r="BD276" i="5" s="1"/>
  <c r="BF228" i="5"/>
  <c r="D228" i="5"/>
  <c r="D253" i="5"/>
  <c r="BF253" i="5"/>
  <c r="D271" i="5"/>
  <c r="BF271" i="5"/>
  <c r="BF273" i="5"/>
  <c r="D273" i="5"/>
  <c r="BF227" i="5"/>
  <c r="D227" i="5"/>
  <c r="BF236" i="5"/>
  <c r="D236" i="5"/>
  <c r="BF246" i="5"/>
  <c r="D246" i="5"/>
  <c r="BF256" i="5"/>
  <c r="D256" i="5"/>
  <c r="BF266" i="5"/>
  <c r="D266" i="5"/>
  <c r="BA371" i="4"/>
  <c r="BA139" i="4"/>
  <c r="BA140" i="4" s="1"/>
  <c r="BY106" i="11"/>
  <c r="BZ106" i="11"/>
  <c r="BT28" i="4"/>
  <c r="F6" i="11"/>
  <c r="BX183" i="7"/>
  <c r="X315" i="11"/>
  <c r="X363" i="11" s="1"/>
  <c r="X365" i="11" s="1"/>
  <c r="X310" i="11"/>
  <c r="BZ293" i="11"/>
  <c r="BY292" i="11"/>
  <c r="BZ292" i="11"/>
  <c r="AB302" i="13"/>
  <c r="AA148" i="10"/>
  <c r="AA69" i="10"/>
  <c r="AA66" i="10"/>
  <c r="AA63" i="10"/>
  <c r="AA271" i="10"/>
  <c r="AA269" i="10"/>
  <c r="AA267" i="10"/>
  <c r="AA265" i="10"/>
  <c r="AA263" i="10"/>
  <c r="AA260" i="10"/>
  <c r="AA258" i="10"/>
  <c r="AA255" i="10"/>
  <c r="AA253" i="10"/>
  <c r="AA250" i="10"/>
  <c r="AA247" i="10"/>
  <c r="AA245" i="10"/>
  <c r="AA242" i="10"/>
  <c r="AA240" i="10"/>
  <c r="AA237" i="10"/>
  <c r="AA235" i="10"/>
  <c r="AA232" i="10"/>
  <c r="AA230" i="10"/>
  <c r="AA228" i="10"/>
  <c r="AA223" i="10"/>
  <c r="AA221" i="10"/>
  <c r="AA272" i="10"/>
  <c r="AA268" i="10"/>
  <c r="AA259" i="10"/>
  <c r="AA249" i="10"/>
  <c r="AA239" i="10"/>
  <c r="AA229" i="10"/>
  <c r="AA266" i="10"/>
  <c r="AA256" i="10"/>
  <c r="AA246" i="10"/>
  <c r="AA236" i="10"/>
  <c r="AA227" i="10"/>
  <c r="AA264" i="10"/>
  <c r="AA254" i="10"/>
  <c r="AA243" i="10"/>
  <c r="AA233" i="10"/>
  <c r="AA224" i="10"/>
  <c r="AA270" i="10"/>
  <c r="AA262" i="10"/>
  <c r="AA251" i="10"/>
  <c r="AA241" i="10"/>
  <c r="AA231" i="10"/>
  <c r="AA222" i="10"/>
  <c r="AA152" i="10"/>
  <c r="BH28" i="11"/>
  <c r="BM59" i="10"/>
  <c r="BH28" i="10"/>
  <c r="AI275" i="9"/>
  <c r="BM275" i="9" s="1"/>
  <c r="AI272" i="9"/>
  <c r="BM272" i="9" s="1"/>
  <c r="AI373" i="9"/>
  <c r="AI270" i="9"/>
  <c r="BM270" i="9" s="1"/>
  <c r="AI268" i="9"/>
  <c r="BM268" i="9" s="1"/>
  <c r="AI266" i="9"/>
  <c r="BM266" i="9" s="1"/>
  <c r="AI264" i="9"/>
  <c r="BM264" i="9" s="1"/>
  <c r="AI262" i="9"/>
  <c r="BM262" i="9" s="1"/>
  <c r="AI259" i="9"/>
  <c r="BM259" i="9" s="1"/>
  <c r="AI256" i="9"/>
  <c r="BM256" i="9" s="1"/>
  <c r="AI254" i="9"/>
  <c r="BM254" i="9" s="1"/>
  <c r="AI251" i="9"/>
  <c r="BM251" i="9" s="1"/>
  <c r="AI249" i="9"/>
  <c r="BM249" i="9" s="1"/>
  <c r="AI246" i="9"/>
  <c r="BM246" i="9" s="1"/>
  <c r="AI243" i="9"/>
  <c r="BM243" i="9" s="1"/>
  <c r="AI273" i="9"/>
  <c r="BM273" i="9" s="1"/>
  <c r="AI269" i="9"/>
  <c r="BM269" i="9" s="1"/>
  <c r="AI260" i="9"/>
  <c r="BM260" i="9" s="1"/>
  <c r="AI250" i="9"/>
  <c r="BM250" i="9" s="1"/>
  <c r="AI240" i="9"/>
  <c r="BM240" i="9" s="1"/>
  <c r="AI237" i="9"/>
  <c r="BM237" i="9" s="1"/>
  <c r="AI235" i="9"/>
  <c r="BM235" i="9" s="1"/>
  <c r="AI232" i="9"/>
  <c r="BM232" i="9" s="1"/>
  <c r="AI230" i="9"/>
  <c r="BM230" i="9" s="1"/>
  <c r="AI228" i="9"/>
  <c r="BM228" i="9" s="1"/>
  <c r="AI225" i="9"/>
  <c r="BM225" i="9" s="1"/>
  <c r="AI223" i="9"/>
  <c r="BM223" i="9" s="1"/>
  <c r="AI221" i="9"/>
  <c r="BM221" i="9" s="1"/>
  <c r="AI267" i="9"/>
  <c r="BM267" i="9" s="1"/>
  <c r="AI258" i="9"/>
  <c r="BM258" i="9" s="1"/>
  <c r="AI247" i="9"/>
  <c r="BM247" i="9" s="1"/>
  <c r="AI242" i="9"/>
  <c r="BM242" i="9" s="1"/>
  <c r="AI265" i="9"/>
  <c r="BM265" i="9" s="1"/>
  <c r="AI255" i="9"/>
  <c r="BM255" i="9" s="1"/>
  <c r="AI245" i="9"/>
  <c r="BM245" i="9" s="1"/>
  <c r="AI241" i="9"/>
  <c r="BM241" i="9" s="1"/>
  <c r="AI239" i="9"/>
  <c r="BM239" i="9" s="1"/>
  <c r="AI236" i="9"/>
  <c r="BM236" i="9" s="1"/>
  <c r="AI233" i="9"/>
  <c r="BM233" i="9" s="1"/>
  <c r="AI231" i="9"/>
  <c r="BM231" i="9" s="1"/>
  <c r="AI229" i="9"/>
  <c r="BM229" i="9" s="1"/>
  <c r="AI227" i="9"/>
  <c r="BM227" i="9" s="1"/>
  <c r="AI224" i="9"/>
  <c r="BM224" i="9" s="1"/>
  <c r="AI222" i="9"/>
  <c r="BM222" i="9" s="1"/>
  <c r="AI253" i="9"/>
  <c r="BM253" i="9" s="1"/>
  <c r="BM136" i="9"/>
  <c r="AI271" i="9"/>
  <c r="BM271" i="9" s="1"/>
  <c r="AI148" i="9"/>
  <c r="BM148" i="9" s="1"/>
  <c r="AI263" i="9"/>
  <c r="BM263" i="9" s="1"/>
  <c r="E315" i="10"/>
  <c r="BF311" i="10"/>
  <c r="D311" i="10"/>
  <c r="E310" i="10"/>
  <c r="E363" i="4"/>
  <c r="BF315" i="4"/>
  <c r="D315" i="4"/>
  <c r="BT94" i="10"/>
  <c r="BT169" i="10" s="1"/>
  <c r="BI169" i="10"/>
  <c r="BZ108" i="8"/>
  <c r="BY108" i="8"/>
  <c r="BS183" i="8"/>
  <c r="BC371" i="4"/>
  <c r="BC139" i="4"/>
  <c r="BC140" i="4" s="1"/>
  <c r="BZ212" i="7"/>
  <c r="BY212" i="7"/>
  <c r="AF315" i="10"/>
  <c r="AF363" i="10" s="1"/>
  <c r="AF365" i="10" s="1"/>
  <c r="AF310" i="10"/>
  <c r="BU179" i="7"/>
  <c r="BW214" i="11"/>
  <c r="BS214" i="11"/>
  <c r="BR214" i="11"/>
  <c r="H134" i="7"/>
  <c r="H136" i="7" s="1"/>
  <c r="H161" i="7"/>
  <c r="H79" i="7"/>
  <c r="BV311" i="9"/>
  <c r="BJ148" i="9"/>
  <c r="BJ224" i="9"/>
  <c r="BJ236" i="9"/>
  <c r="BJ221" i="9"/>
  <c r="BJ230" i="9"/>
  <c r="BJ240" i="9"/>
  <c r="BJ246" i="9"/>
  <c r="BJ256" i="9"/>
  <c r="BJ266" i="9"/>
  <c r="BJ272" i="9"/>
  <c r="BJ250" i="9"/>
  <c r="BJ260" i="9"/>
  <c r="BJ269" i="9"/>
  <c r="BN216" i="7"/>
  <c r="BD371" i="11"/>
  <c r="BD139" i="11"/>
  <c r="BD140" i="11" s="1"/>
  <c r="BS98" i="11"/>
  <c r="BR98" i="11"/>
  <c r="BH173" i="11"/>
  <c r="BW98" i="11"/>
  <c r="AM272" i="11"/>
  <c r="AM270" i="11"/>
  <c r="AM268" i="11"/>
  <c r="AM266" i="11"/>
  <c r="AM264" i="11"/>
  <c r="AM262" i="11"/>
  <c r="AM259" i="11"/>
  <c r="AM256" i="11"/>
  <c r="AM254" i="11"/>
  <c r="AM251" i="11"/>
  <c r="AM249" i="11"/>
  <c r="AM246" i="11"/>
  <c r="AM243" i="11"/>
  <c r="AM241" i="11"/>
  <c r="AM239" i="11"/>
  <c r="AM236" i="11"/>
  <c r="AM233" i="11"/>
  <c r="AM231" i="11"/>
  <c r="AM229" i="11"/>
  <c r="AM227" i="11"/>
  <c r="AM224" i="11"/>
  <c r="AM222" i="11"/>
  <c r="AM265" i="11"/>
  <c r="AM255" i="11"/>
  <c r="AM245" i="11"/>
  <c r="AM235" i="11"/>
  <c r="AM225" i="11"/>
  <c r="BN136" i="11"/>
  <c r="AM69" i="11"/>
  <c r="AM66" i="11"/>
  <c r="AM63" i="11"/>
  <c r="AM271" i="11"/>
  <c r="AM263" i="11"/>
  <c r="AM253" i="11"/>
  <c r="AM242" i="11"/>
  <c r="AM232" i="11"/>
  <c r="AM223" i="11"/>
  <c r="AM269" i="11"/>
  <c r="AM260" i="11"/>
  <c r="AM250" i="11"/>
  <c r="AM240" i="11"/>
  <c r="AM230" i="11"/>
  <c r="AM221" i="11"/>
  <c r="AM148" i="11"/>
  <c r="AM237" i="11"/>
  <c r="AM267" i="11"/>
  <c r="AM228" i="11"/>
  <c r="AM258" i="11"/>
  <c r="AM247" i="11"/>
  <c r="AM152" i="11"/>
  <c r="BC291" i="13"/>
  <c r="BC287" i="13"/>
  <c r="BC297" i="13"/>
  <c r="BC296" i="13"/>
  <c r="BC295" i="13"/>
  <c r="BC294" i="13"/>
  <c r="BC293" i="13"/>
  <c r="BC292" i="13"/>
  <c r="BC284" i="13"/>
  <c r="BC280" i="13"/>
  <c r="BC290" i="13"/>
  <c r="BC289" i="13"/>
  <c r="BC288" i="13"/>
  <c r="BC285" i="13"/>
  <c r="BC278" i="13"/>
  <c r="BC274" i="13"/>
  <c r="BC273" i="13"/>
  <c r="BC272" i="13"/>
  <c r="BC271" i="13"/>
  <c r="BC270" i="13"/>
  <c r="BC266" i="13"/>
  <c r="BC262" i="13"/>
  <c r="BC258" i="13"/>
  <c r="BC286" i="13"/>
  <c r="BC267" i="13"/>
  <c r="BC263" i="13"/>
  <c r="BC259" i="13"/>
  <c r="BC255" i="13"/>
  <c r="BC251" i="13"/>
  <c r="BC244" i="13"/>
  <c r="BC283" i="13"/>
  <c r="BC281" i="13"/>
  <c r="BC264" i="13"/>
  <c r="BC256" i="13"/>
  <c r="BC242" i="13"/>
  <c r="BC238" i="13"/>
  <c r="BC234" i="13"/>
  <c r="BC230" i="13"/>
  <c r="BC279" i="13"/>
  <c r="BC269" i="13"/>
  <c r="BC276" i="13"/>
  <c r="BC265" i="13"/>
  <c r="BC246" i="13"/>
  <c r="BC229" i="13"/>
  <c r="BC228" i="13"/>
  <c r="BC227" i="13"/>
  <c r="BC223" i="13"/>
  <c r="BC219" i="13"/>
  <c r="BC215" i="13"/>
  <c r="BC211" i="13"/>
  <c r="BC207" i="13"/>
  <c r="BC203" i="13"/>
  <c r="BC196" i="13"/>
  <c r="BC192" i="13"/>
  <c r="BC188" i="13"/>
  <c r="BC184" i="13"/>
  <c r="BC180" i="13"/>
  <c r="BC282" i="13"/>
  <c r="BC254" i="13"/>
  <c r="BC252" i="13"/>
  <c r="BC241" i="13"/>
  <c r="BC240" i="13"/>
  <c r="BC239" i="13"/>
  <c r="BC224" i="13"/>
  <c r="BC220" i="13"/>
  <c r="BC216" i="13"/>
  <c r="BC212" i="13"/>
  <c r="BC208" i="13"/>
  <c r="BC204" i="13"/>
  <c r="BC197" i="13"/>
  <c r="BC193" i="13"/>
  <c r="BC189" i="13"/>
  <c r="BC185" i="13"/>
  <c r="BC181" i="13"/>
  <c r="BC233" i="13"/>
  <c r="BC232" i="13"/>
  <c r="BC231" i="13"/>
  <c r="BC226" i="13"/>
  <c r="BC218" i="13"/>
  <c r="BC210" i="13"/>
  <c r="BC202" i="13"/>
  <c r="BC195" i="13"/>
  <c r="BC187" i="13"/>
  <c r="BC179" i="13"/>
  <c r="BC174" i="13"/>
  <c r="BC170" i="13"/>
  <c r="BC166" i="13"/>
  <c r="BC162" i="13"/>
  <c r="BC158" i="13"/>
  <c r="BC277" i="13"/>
  <c r="BC261" i="13"/>
  <c r="BC247" i="13"/>
  <c r="BC225" i="13"/>
  <c r="BC217" i="13"/>
  <c r="BC209" i="13"/>
  <c r="BC194" i="13"/>
  <c r="BC186" i="13"/>
  <c r="BC178" i="13"/>
  <c r="BC175" i="13"/>
  <c r="BC171" i="13"/>
  <c r="BC167" i="13"/>
  <c r="BC163" i="13"/>
  <c r="BC159" i="13"/>
  <c r="BC155" i="13"/>
  <c r="BC245" i="13"/>
  <c r="BC237" i="13"/>
  <c r="BC235" i="13"/>
  <c r="BC213" i="13"/>
  <c r="BC182" i="13"/>
  <c r="BC173" i="13"/>
  <c r="BC165" i="13"/>
  <c r="BC157" i="13"/>
  <c r="BC268" i="13"/>
  <c r="BC253" i="13"/>
  <c r="BC243" i="13"/>
  <c r="BC214" i="13"/>
  <c r="BC201" i="13"/>
  <c r="BC183" i="13"/>
  <c r="BC172" i="13"/>
  <c r="BC164" i="13"/>
  <c r="BC156" i="13"/>
  <c r="BC257" i="13"/>
  <c r="BC222" i="13"/>
  <c r="BC177" i="13"/>
  <c r="BC161" i="13"/>
  <c r="BC275" i="13"/>
  <c r="BC260" i="13"/>
  <c r="BC236" i="13"/>
  <c r="BC221" i="13"/>
  <c r="BC191" i="13"/>
  <c r="BC168" i="13"/>
  <c r="BC205" i="13"/>
  <c r="BC190" i="13"/>
  <c r="BC176" i="13"/>
  <c r="BC160" i="13"/>
  <c r="BC169" i="13"/>
  <c r="BC206" i="13"/>
  <c r="BB297" i="13"/>
  <c r="BB294" i="13"/>
  <c r="BB290" i="13"/>
  <c r="BB286" i="13"/>
  <c r="BB283" i="13"/>
  <c r="BB296" i="13"/>
  <c r="BB295" i="13"/>
  <c r="BB293" i="13"/>
  <c r="BB292" i="13"/>
  <c r="BB291" i="13"/>
  <c r="BB282" i="13"/>
  <c r="BB281" i="13"/>
  <c r="BB280" i="13"/>
  <c r="BB289" i="13"/>
  <c r="BB288" i="13"/>
  <c r="BB287" i="13"/>
  <c r="BB285" i="13"/>
  <c r="BB277" i="13"/>
  <c r="BB273" i="13"/>
  <c r="BB279" i="13"/>
  <c r="BB276" i="13"/>
  <c r="BB275" i="13"/>
  <c r="BB274" i="13"/>
  <c r="BB269" i="13"/>
  <c r="BB265" i="13"/>
  <c r="BB261" i="13"/>
  <c r="BB257" i="13"/>
  <c r="BB278" i="13"/>
  <c r="BB272" i="13"/>
  <c r="BB271" i="13"/>
  <c r="BB270" i="13"/>
  <c r="BB266" i="13"/>
  <c r="BB262" i="13"/>
  <c r="BB258" i="13"/>
  <c r="BB254" i="13"/>
  <c r="BB247" i="13"/>
  <c r="BB243" i="13"/>
  <c r="BB267" i="13"/>
  <c r="BB259" i="13"/>
  <c r="BB241" i="13"/>
  <c r="BB237" i="13"/>
  <c r="BB233" i="13"/>
  <c r="BB229" i="13"/>
  <c r="BB264" i="13"/>
  <c r="BB268" i="13"/>
  <c r="BB253" i="13"/>
  <c r="BB251" i="13"/>
  <c r="BB232" i="13"/>
  <c r="BB231" i="13"/>
  <c r="BB230" i="13"/>
  <c r="BB226" i="13"/>
  <c r="BB222" i="13"/>
  <c r="BB218" i="13"/>
  <c r="BB214" i="13"/>
  <c r="BB210" i="13"/>
  <c r="BB206" i="13"/>
  <c r="BB202" i="13"/>
  <c r="BB195" i="13"/>
  <c r="BB191" i="13"/>
  <c r="BB187" i="13"/>
  <c r="BB183" i="13"/>
  <c r="BB179" i="13"/>
  <c r="BB246" i="13"/>
  <c r="BB244" i="13"/>
  <c r="BB242" i="13"/>
  <c r="BB228" i="13"/>
  <c r="BB227" i="13"/>
  <c r="BB223" i="13"/>
  <c r="BB219" i="13"/>
  <c r="BB215" i="13"/>
  <c r="BB211" i="13"/>
  <c r="BB207" i="13"/>
  <c r="BB203" i="13"/>
  <c r="BB196" i="13"/>
  <c r="BB192" i="13"/>
  <c r="BB188" i="13"/>
  <c r="BB184" i="13"/>
  <c r="BB180" i="13"/>
  <c r="BB260" i="13"/>
  <c r="BB256" i="13"/>
  <c r="BB255" i="13"/>
  <c r="BB245" i="13"/>
  <c r="BB236" i="13"/>
  <c r="BB235" i="13"/>
  <c r="BB234" i="13"/>
  <c r="BB221" i="13"/>
  <c r="BB213" i="13"/>
  <c r="BB205" i="13"/>
  <c r="BB197" i="13"/>
  <c r="BB190" i="13"/>
  <c r="BB182" i="13"/>
  <c r="BB177" i="13"/>
  <c r="BB173" i="13"/>
  <c r="BB169" i="13"/>
  <c r="BB165" i="13"/>
  <c r="BB161" i="13"/>
  <c r="BB157" i="13"/>
  <c r="BB263" i="13"/>
  <c r="BB220" i="13"/>
  <c r="BB212" i="13"/>
  <c r="BB204" i="13"/>
  <c r="BB189" i="13"/>
  <c r="BB181" i="13"/>
  <c r="BB174" i="13"/>
  <c r="BB170" i="13"/>
  <c r="BB166" i="13"/>
  <c r="BB162" i="13"/>
  <c r="BB158" i="13"/>
  <c r="BB252" i="13"/>
  <c r="BB239" i="13"/>
  <c r="BB216" i="13"/>
  <c r="BB185" i="13"/>
  <c r="BB176" i="13"/>
  <c r="BB168" i="13"/>
  <c r="BB160" i="13"/>
  <c r="BB284" i="13"/>
  <c r="BB217" i="13"/>
  <c r="BB186" i="13"/>
  <c r="BB175" i="13"/>
  <c r="BB167" i="13"/>
  <c r="BB159" i="13"/>
  <c r="BB225" i="13"/>
  <c r="BB164" i="13"/>
  <c r="BB240" i="13"/>
  <c r="BB224" i="13"/>
  <c r="BB194" i="13"/>
  <c r="BB171" i="13"/>
  <c r="BB209" i="13"/>
  <c r="BB208" i="13"/>
  <c r="BB193" i="13"/>
  <c r="BB238" i="13"/>
  <c r="BB201" i="13"/>
  <c r="BB178" i="13"/>
  <c r="BB163" i="13"/>
  <c r="BB155" i="13"/>
  <c r="BB156" i="13"/>
  <c r="BB172" i="13"/>
  <c r="BU77" i="9"/>
  <c r="BX77" i="9"/>
  <c r="BK229" i="9"/>
  <c r="BK241" i="9"/>
  <c r="BK227" i="9"/>
  <c r="BK225" i="9"/>
  <c r="BK235" i="9"/>
  <c r="BK273" i="9"/>
  <c r="BK251" i="9"/>
  <c r="BK262" i="9"/>
  <c r="BK270" i="9"/>
  <c r="BK245" i="9"/>
  <c r="BK255" i="9"/>
  <c r="BK265" i="9"/>
  <c r="S273" i="8"/>
  <c r="S271" i="8"/>
  <c r="BI271" i="8" s="1"/>
  <c r="S269" i="8"/>
  <c r="BI269" i="8" s="1"/>
  <c r="S267" i="8"/>
  <c r="BI267" i="8" s="1"/>
  <c r="S265" i="8"/>
  <c r="BI265" i="8" s="1"/>
  <c r="S263" i="8"/>
  <c r="BI263" i="8" s="1"/>
  <c r="S260" i="8"/>
  <c r="BI260" i="8" s="1"/>
  <c r="S258" i="8"/>
  <c r="BI258" i="8" s="1"/>
  <c r="S255" i="8"/>
  <c r="BI255" i="8" s="1"/>
  <c r="S253" i="8"/>
  <c r="BI253" i="8" s="1"/>
  <c r="S250" i="8"/>
  <c r="BI250" i="8" s="1"/>
  <c r="S247" i="8"/>
  <c r="BI247" i="8" s="1"/>
  <c r="S245" i="8"/>
  <c r="BI245" i="8" s="1"/>
  <c r="S242" i="8"/>
  <c r="BI242" i="8" s="1"/>
  <c r="S240" i="8"/>
  <c r="BI240" i="8" s="1"/>
  <c r="S275" i="8"/>
  <c r="S272" i="8"/>
  <c r="BI272" i="8" s="1"/>
  <c r="S373" i="8"/>
  <c r="S270" i="8"/>
  <c r="BI270" i="8" s="1"/>
  <c r="S268" i="8"/>
  <c r="BI268" i="8" s="1"/>
  <c r="S266" i="8"/>
  <c r="BI266" i="8" s="1"/>
  <c r="S264" i="8"/>
  <c r="BI264" i="8" s="1"/>
  <c r="S262" i="8"/>
  <c r="BI262" i="8" s="1"/>
  <c r="S259" i="8"/>
  <c r="BI259" i="8" s="1"/>
  <c r="S256" i="8"/>
  <c r="BI256" i="8" s="1"/>
  <c r="S254" i="8"/>
  <c r="BI254" i="8" s="1"/>
  <c r="S251" i="8"/>
  <c r="BI251" i="8" s="1"/>
  <c r="S249" i="8"/>
  <c r="BI249" i="8" s="1"/>
  <c r="S246" i="8"/>
  <c r="BI246" i="8" s="1"/>
  <c r="S243" i="8"/>
  <c r="BI243" i="8" s="1"/>
  <c r="S241" i="8"/>
  <c r="BI241" i="8" s="1"/>
  <c r="S239" i="8"/>
  <c r="BI239" i="8" s="1"/>
  <c r="S236" i="8"/>
  <c r="BI236" i="8" s="1"/>
  <c r="S233" i="8"/>
  <c r="BI233" i="8" s="1"/>
  <c r="S231" i="8"/>
  <c r="BI231" i="8" s="1"/>
  <c r="S229" i="8"/>
  <c r="BI229" i="8" s="1"/>
  <c r="S227" i="8"/>
  <c r="BI227" i="8" s="1"/>
  <c r="S224" i="8"/>
  <c r="BI224" i="8" s="1"/>
  <c r="S222" i="8"/>
  <c r="BI222" i="8" s="1"/>
  <c r="S148" i="8"/>
  <c r="S237" i="8"/>
  <c r="BI237" i="8" s="1"/>
  <c r="S235" i="8"/>
  <c r="BI235" i="8" s="1"/>
  <c r="S232" i="8"/>
  <c r="BI232" i="8" s="1"/>
  <c r="S230" i="8"/>
  <c r="BI230" i="8" s="1"/>
  <c r="S228" i="8"/>
  <c r="BI228" i="8" s="1"/>
  <c r="S225" i="8"/>
  <c r="S223" i="8"/>
  <c r="BI223" i="8" s="1"/>
  <c r="S221" i="8"/>
  <c r="S152" i="8"/>
  <c r="S140" i="8"/>
  <c r="S69" i="8"/>
  <c r="S66" i="8"/>
  <c r="S63" i="8"/>
  <c r="BI136" i="8"/>
  <c r="BW28" i="8"/>
  <c r="AG371" i="4"/>
  <c r="AG139" i="4"/>
  <c r="W135" i="7"/>
  <c r="P275" i="7"/>
  <c r="P272" i="7"/>
  <c r="P373" i="7"/>
  <c r="P270" i="7"/>
  <c r="P268" i="7"/>
  <c r="P266" i="7"/>
  <c r="P264" i="7"/>
  <c r="P262" i="7"/>
  <c r="P259" i="7"/>
  <c r="P256" i="7"/>
  <c r="P254" i="7"/>
  <c r="P251" i="7"/>
  <c r="P249" i="7"/>
  <c r="P246" i="7"/>
  <c r="P243" i="7"/>
  <c r="P273" i="7"/>
  <c r="P271" i="7"/>
  <c r="P269" i="7"/>
  <c r="P267" i="7"/>
  <c r="P265" i="7"/>
  <c r="P263" i="7"/>
  <c r="P260" i="7"/>
  <c r="P258" i="7"/>
  <c r="P255" i="7"/>
  <c r="P253" i="7"/>
  <c r="P250" i="7"/>
  <c r="P247" i="7"/>
  <c r="P245" i="7"/>
  <c r="P242" i="7"/>
  <c r="P240" i="7"/>
  <c r="P237" i="7"/>
  <c r="P235" i="7"/>
  <c r="P148" i="7"/>
  <c r="P69" i="7"/>
  <c r="P66" i="7"/>
  <c r="P63" i="7"/>
  <c r="P241" i="7"/>
  <c r="P232" i="7"/>
  <c r="P230" i="7"/>
  <c r="P228" i="7"/>
  <c r="P225" i="7"/>
  <c r="P223" i="7"/>
  <c r="P221" i="7"/>
  <c r="P236" i="7"/>
  <c r="P231" i="7"/>
  <c r="P227" i="7"/>
  <c r="P222" i="7"/>
  <c r="P239" i="7"/>
  <c r="P233" i="7"/>
  <c r="P229" i="7"/>
  <c r="P224" i="7"/>
  <c r="P152" i="7"/>
  <c r="P140" i="7"/>
  <c r="BN134" i="11"/>
  <c r="T371" i="11"/>
  <c r="T139" i="11"/>
  <c r="BQ315" i="4"/>
  <c r="AZ363" i="4"/>
  <c r="BK69" i="6"/>
  <c r="BK66" i="6"/>
  <c r="BK152" i="6"/>
  <c r="BK63" i="6"/>
  <c r="BZ293" i="4"/>
  <c r="BV273" i="5"/>
  <c r="BV233" i="5"/>
  <c r="BV253" i="5"/>
  <c r="BV271" i="5"/>
  <c r="BV230" i="5"/>
  <c r="BV235" i="5"/>
  <c r="BV255" i="5"/>
  <c r="BV236" i="5"/>
  <c r="BV246" i="5"/>
  <c r="BV256" i="5"/>
  <c r="BV266" i="5"/>
  <c r="BV136" i="5"/>
  <c r="BY27" i="4"/>
  <c r="BZ27" i="4"/>
  <c r="BS37" i="13"/>
  <c r="BX37" i="13"/>
  <c r="BS28" i="13"/>
  <c r="BX109" i="13"/>
  <c r="BS109" i="13"/>
  <c r="BS73" i="13"/>
  <c r="BS7" i="13"/>
  <c r="BS66" i="13"/>
  <c r="BZ134" i="12"/>
  <c r="BY134" i="12"/>
  <c r="BH243" i="12"/>
  <c r="BH148" i="12"/>
  <c r="BH231" i="12"/>
  <c r="BH251" i="12"/>
  <c r="BH268" i="12"/>
  <c r="BH270" i="12"/>
  <c r="BH228" i="12"/>
  <c r="BH237" i="12"/>
  <c r="BH247" i="12"/>
  <c r="BH258" i="12"/>
  <c r="BH267" i="12"/>
  <c r="BV70" i="10"/>
  <c r="BV79" i="10"/>
  <c r="BV260" i="8"/>
  <c r="BV254" i="8"/>
  <c r="BV231" i="8"/>
  <c r="G371" i="4"/>
  <c r="G139" i="4"/>
  <c r="BX260" i="5"/>
  <c r="BU260" i="5"/>
  <c r="BX221" i="5"/>
  <c r="BU221" i="5"/>
  <c r="BX273" i="5"/>
  <c r="BU273" i="5"/>
  <c r="AN315" i="11"/>
  <c r="AN363" i="11" s="1"/>
  <c r="AN365" i="11" s="1"/>
  <c r="AN275" i="11" s="1"/>
  <c r="AN310" i="11"/>
  <c r="BJ260" i="12"/>
  <c r="BJ225" i="12"/>
  <c r="BJ245" i="12"/>
  <c r="BJ273" i="12"/>
  <c r="BJ269" i="12"/>
  <c r="BJ237" i="12"/>
  <c r="BJ263" i="12"/>
  <c r="BJ224" i="12"/>
  <c r="BT224" i="12" s="1"/>
  <c r="BJ233" i="12"/>
  <c r="BT233" i="12" s="1"/>
  <c r="BJ243" i="12"/>
  <c r="BT243" i="12" s="1"/>
  <c r="BJ254" i="12"/>
  <c r="BT254" i="12" s="1"/>
  <c r="BJ264" i="12"/>
  <c r="BT264" i="12" s="1"/>
  <c r="BJ272" i="12"/>
  <c r="BT272" i="12" s="1"/>
  <c r="BZ100" i="11"/>
  <c r="BY100" i="11"/>
  <c r="BU77" i="10"/>
  <c r="BX77" i="10"/>
  <c r="T373" i="11"/>
  <c r="T270" i="11"/>
  <c r="T268" i="11"/>
  <c r="T266" i="11"/>
  <c r="T264" i="11"/>
  <c r="T262" i="11"/>
  <c r="T259" i="11"/>
  <c r="T256" i="11"/>
  <c r="T254" i="11"/>
  <c r="T251" i="11"/>
  <c r="T249" i="11"/>
  <c r="T246" i="11"/>
  <c r="T243" i="11"/>
  <c r="T241" i="11"/>
  <c r="T239" i="11"/>
  <c r="T236" i="11"/>
  <c r="T233" i="11"/>
  <c r="T231" i="11"/>
  <c r="T229" i="11"/>
  <c r="T227" i="11"/>
  <c r="T224" i="11"/>
  <c r="T222" i="11"/>
  <c r="T273" i="11"/>
  <c r="T271" i="11"/>
  <c r="T269" i="11"/>
  <c r="T267" i="11"/>
  <c r="T265" i="11"/>
  <c r="T263" i="11"/>
  <c r="T260" i="11"/>
  <c r="T258" i="11"/>
  <c r="T255" i="11"/>
  <c r="T253" i="11"/>
  <c r="T250" i="11"/>
  <c r="T247" i="11"/>
  <c r="T245" i="11"/>
  <c r="T242" i="11"/>
  <c r="T240" i="11"/>
  <c r="T237" i="11"/>
  <c r="T235" i="11"/>
  <c r="T232" i="11"/>
  <c r="T230" i="11"/>
  <c r="T228" i="11"/>
  <c r="T225" i="11"/>
  <c r="T223" i="11"/>
  <c r="T221" i="11"/>
  <c r="T148" i="11"/>
  <c r="T275" i="11"/>
  <c r="T140" i="11"/>
  <c r="T272" i="11"/>
  <c r="T152" i="11"/>
  <c r="T69" i="11"/>
  <c r="T66" i="11"/>
  <c r="T63" i="11"/>
  <c r="BT79" i="10"/>
  <c r="BT70" i="10"/>
  <c r="AT302" i="13"/>
  <c r="AS275" i="10"/>
  <c r="AS272" i="10"/>
  <c r="AS373" i="10"/>
  <c r="AS270" i="10"/>
  <c r="AS268" i="10"/>
  <c r="AS266" i="10"/>
  <c r="AS264" i="10"/>
  <c r="AS262" i="10"/>
  <c r="AS259" i="10"/>
  <c r="AS256" i="10"/>
  <c r="AS254" i="10"/>
  <c r="AS251" i="10"/>
  <c r="AS249" i="10"/>
  <c r="AS246" i="10"/>
  <c r="AS243" i="10"/>
  <c r="AS241" i="10"/>
  <c r="AS239" i="10"/>
  <c r="AS236" i="10"/>
  <c r="AS233" i="10"/>
  <c r="AS231" i="10"/>
  <c r="AS229" i="10"/>
  <c r="AS227" i="10"/>
  <c r="AS224" i="10"/>
  <c r="AS222" i="10"/>
  <c r="AS273" i="10"/>
  <c r="AS148" i="10"/>
  <c r="AS271" i="10"/>
  <c r="AS263" i="10"/>
  <c r="AS253" i="10"/>
  <c r="AS242" i="10"/>
  <c r="AS232" i="10"/>
  <c r="AS223" i="10"/>
  <c r="AS269" i="10"/>
  <c r="AS260" i="10"/>
  <c r="AS250" i="10"/>
  <c r="AS240" i="10"/>
  <c r="AS230" i="10"/>
  <c r="AS221" i="10"/>
  <c r="AS267" i="10"/>
  <c r="AS258" i="10"/>
  <c r="AS247" i="10"/>
  <c r="AS237" i="10"/>
  <c r="AS228" i="10"/>
  <c r="AS265" i="10"/>
  <c r="AS255" i="10"/>
  <c r="AS245" i="10"/>
  <c r="AS235" i="10"/>
  <c r="AS225" i="10"/>
  <c r="BV315" i="7"/>
  <c r="BZ176" i="8"/>
  <c r="BY176" i="8"/>
  <c r="BZ177" i="8"/>
  <c r="BY177" i="8"/>
  <c r="Y310" i="11"/>
  <c r="Y315" i="11"/>
  <c r="Y363" i="11" s="1"/>
  <c r="Y365" i="11" s="1"/>
  <c r="F371" i="4"/>
  <c r="F139" i="4"/>
  <c r="BU175" i="7"/>
  <c r="AA363" i="4"/>
  <c r="AA225" i="4"/>
  <c r="T275" i="6"/>
  <c r="T272" i="6"/>
  <c r="T152" i="6"/>
  <c r="T140" i="6"/>
  <c r="T69" i="6"/>
  <c r="T66" i="6"/>
  <c r="T63" i="6"/>
  <c r="T373" i="6"/>
  <c r="T270" i="6"/>
  <c r="T268" i="6"/>
  <c r="T266" i="6"/>
  <c r="T264" i="6"/>
  <c r="T262" i="6"/>
  <c r="T259" i="6"/>
  <c r="BI259" i="6" s="1"/>
  <c r="T256" i="6"/>
  <c r="BI256" i="6" s="1"/>
  <c r="T254" i="6"/>
  <c r="T251" i="6"/>
  <c r="T249" i="6"/>
  <c r="T246" i="6"/>
  <c r="T243" i="6"/>
  <c r="T241" i="6"/>
  <c r="T239" i="6"/>
  <c r="BI239" i="6" s="1"/>
  <c r="T236" i="6"/>
  <c r="BI236" i="6" s="1"/>
  <c r="T233" i="6"/>
  <c r="T231" i="6"/>
  <c r="T229" i="6"/>
  <c r="T227" i="6"/>
  <c r="T224" i="6"/>
  <c r="T222" i="6"/>
  <c r="T269" i="6"/>
  <c r="T265" i="6"/>
  <c r="T260" i="6"/>
  <c r="T255" i="6"/>
  <c r="T250" i="6"/>
  <c r="T245" i="6"/>
  <c r="T240" i="6"/>
  <c r="T235" i="6"/>
  <c r="T230" i="6"/>
  <c r="T225" i="6"/>
  <c r="T221" i="6"/>
  <c r="T148" i="6"/>
  <c r="T271" i="6"/>
  <c r="T267" i="6"/>
  <c r="BI267" i="6" s="1"/>
  <c r="T263" i="6"/>
  <c r="T258" i="6"/>
  <c r="BI258" i="6" s="1"/>
  <c r="T253" i="6"/>
  <c r="T247" i="6"/>
  <c r="BI247" i="6" s="1"/>
  <c r="T242" i="6"/>
  <c r="T237" i="6"/>
  <c r="BI237" i="6" s="1"/>
  <c r="T232" i="6"/>
  <c r="T228" i="6"/>
  <c r="BI228" i="6" s="1"/>
  <c r="T223" i="6"/>
  <c r="T273" i="6"/>
  <c r="BI273" i="6" s="1"/>
  <c r="BW212" i="10"/>
  <c r="BS212" i="10"/>
  <c r="BR212" i="10"/>
  <c r="I134" i="8"/>
  <c r="BG86" i="8"/>
  <c r="I161" i="8"/>
  <c r="I79" i="8"/>
  <c r="AG373" i="4"/>
  <c r="AG270" i="4"/>
  <c r="AG268" i="4"/>
  <c r="BL268" i="4" s="1"/>
  <c r="AG266" i="4"/>
  <c r="AG264" i="4"/>
  <c r="BL264" i="4" s="1"/>
  <c r="AG262" i="4"/>
  <c r="AG259" i="4"/>
  <c r="AG256" i="4"/>
  <c r="AG254" i="4"/>
  <c r="AG251" i="4"/>
  <c r="AG249" i="4"/>
  <c r="BL249" i="4" s="1"/>
  <c r="AG246" i="4"/>
  <c r="AG243" i="4"/>
  <c r="AG241" i="4"/>
  <c r="AG239" i="4"/>
  <c r="AG236" i="4"/>
  <c r="AG233" i="4"/>
  <c r="AG231" i="4"/>
  <c r="BL231" i="4" s="1"/>
  <c r="AG229" i="4"/>
  <c r="AG227" i="4"/>
  <c r="AG224" i="4"/>
  <c r="BL224" i="4" s="1"/>
  <c r="AG222" i="4"/>
  <c r="AG275" i="4"/>
  <c r="AG265" i="4"/>
  <c r="BL265" i="4" s="1"/>
  <c r="AG255" i="4"/>
  <c r="AG245" i="4"/>
  <c r="BL245" i="4" s="1"/>
  <c r="AG235" i="4"/>
  <c r="BL235" i="4" s="1"/>
  <c r="AG225" i="4"/>
  <c r="AG267" i="4"/>
  <c r="AG258" i="4"/>
  <c r="AG247" i="4"/>
  <c r="AG237" i="4"/>
  <c r="AG228" i="4"/>
  <c r="AG269" i="4"/>
  <c r="AG260" i="4"/>
  <c r="AG250" i="4"/>
  <c r="AG240" i="4"/>
  <c r="AG230" i="4"/>
  <c r="AG221" i="4"/>
  <c r="AG272" i="4"/>
  <c r="AG253" i="4"/>
  <c r="AG273" i="4"/>
  <c r="AG148" i="4"/>
  <c r="AG263" i="4"/>
  <c r="AG223" i="4"/>
  <c r="AG69" i="4"/>
  <c r="AG63" i="4"/>
  <c r="AG140" i="4"/>
  <c r="AG242" i="4"/>
  <c r="AG66" i="4"/>
  <c r="AG271" i="4"/>
  <c r="AG232" i="4"/>
  <c r="AG152" i="4"/>
  <c r="BU28" i="4"/>
  <c r="BX28" i="4"/>
  <c r="BW27" i="11"/>
  <c r="BS27" i="11"/>
  <c r="BR27" i="11"/>
  <c r="BL148" i="8"/>
  <c r="N315" i="11"/>
  <c r="N363" i="11" s="1"/>
  <c r="N365" i="11" s="1"/>
  <c r="N310" i="11"/>
  <c r="BY70" i="5"/>
  <c r="BY79" i="5"/>
  <c r="BW82" i="8"/>
  <c r="BW157" i="8" s="1"/>
  <c r="BS82" i="8"/>
  <c r="BR82" i="8"/>
  <c r="BR157" i="8" s="1"/>
  <c r="BF157" i="8"/>
  <c r="BN237" i="8"/>
  <c r="BN228" i="8"/>
  <c r="BN227" i="8"/>
  <c r="BN236" i="8"/>
  <c r="BN246" i="8"/>
  <c r="BN256" i="8"/>
  <c r="BN266" i="8"/>
  <c r="BN272" i="8"/>
  <c r="BN245" i="8"/>
  <c r="BN255" i="8"/>
  <c r="BN265" i="8"/>
  <c r="BT59" i="8"/>
  <c r="AX139" i="4"/>
  <c r="AX140" i="4" s="1"/>
  <c r="AX371" i="4"/>
  <c r="AK315" i="10"/>
  <c r="AK363" i="10" s="1"/>
  <c r="AK365" i="10" s="1"/>
  <c r="AK373" i="10" s="1"/>
  <c r="AK310" i="10"/>
  <c r="BY114" i="10"/>
  <c r="BZ114" i="10"/>
  <c r="AQ302" i="13"/>
  <c r="AP270" i="10"/>
  <c r="AP268" i="10"/>
  <c r="AP266" i="10"/>
  <c r="AP264" i="10"/>
  <c r="AP262" i="10"/>
  <c r="AP259" i="10"/>
  <c r="AP256" i="10"/>
  <c r="AP254" i="10"/>
  <c r="AP251" i="10"/>
  <c r="AP249" i="10"/>
  <c r="AP246" i="10"/>
  <c r="AP243" i="10"/>
  <c r="AP241" i="10"/>
  <c r="AP239" i="10"/>
  <c r="AP236" i="10"/>
  <c r="AP233" i="10"/>
  <c r="AP231" i="10"/>
  <c r="AP229" i="10"/>
  <c r="AP227" i="10"/>
  <c r="AP224" i="10"/>
  <c r="AP222" i="10"/>
  <c r="AP148" i="10"/>
  <c r="AP69" i="10"/>
  <c r="AP66" i="10"/>
  <c r="AP63" i="10"/>
  <c r="AP271" i="10"/>
  <c r="AP269" i="10"/>
  <c r="AP267" i="10"/>
  <c r="AP265" i="10"/>
  <c r="AP263" i="10"/>
  <c r="AP260" i="10"/>
  <c r="AP258" i="10"/>
  <c r="AP255" i="10"/>
  <c r="AP253" i="10"/>
  <c r="AP250" i="10"/>
  <c r="AP247" i="10"/>
  <c r="AP245" i="10"/>
  <c r="AP242" i="10"/>
  <c r="AP240" i="10"/>
  <c r="AP237" i="10"/>
  <c r="AP235" i="10"/>
  <c r="AP232" i="10"/>
  <c r="AP230" i="10"/>
  <c r="AP228" i="10"/>
  <c r="AP223" i="10"/>
  <c r="AP221" i="10"/>
  <c r="AP152" i="10"/>
  <c r="AP272" i="10"/>
  <c r="BW108" i="10"/>
  <c r="BS108" i="10"/>
  <c r="BR108" i="10"/>
  <c r="BF195" i="11"/>
  <c r="BF200" i="11"/>
  <c r="BF53" i="11"/>
  <c r="BF190" i="11"/>
  <c r="BF166" i="11"/>
  <c r="BF186" i="11"/>
  <c r="BF205" i="11"/>
  <c r="BF158" i="11"/>
  <c r="BF182" i="11"/>
  <c r="BF202" i="11"/>
  <c r="BF65" i="11"/>
  <c r="BF164" i="11"/>
  <c r="BF203" i="11"/>
  <c r="G161" i="7"/>
  <c r="G134" i="7"/>
  <c r="G136" i="7" s="1"/>
  <c r="G79" i="7"/>
  <c r="V363" i="8"/>
  <c r="BJ315" i="8"/>
  <c r="BJ224" i="5"/>
  <c r="BJ232" i="5"/>
  <c r="BJ251" i="5"/>
  <c r="BT251" i="5" s="1"/>
  <c r="BJ270" i="5"/>
  <c r="BJ275" i="5"/>
  <c r="BJ239" i="5"/>
  <c r="BT239" i="5" s="1"/>
  <c r="BJ259" i="5"/>
  <c r="BJ235" i="5"/>
  <c r="BJ245" i="5"/>
  <c r="BJ255" i="5"/>
  <c r="BT255" i="5" s="1"/>
  <c r="BJ265" i="5"/>
  <c r="BJ148" i="5"/>
  <c r="BW158" i="4"/>
  <c r="BW61" i="4"/>
  <c r="BW206" i="4"/>
  <c r="BW194" i="4"/>
  <c r="BW172" i="4"/>
  <c r="BW192" i="4"/>
  <c r="BW62" i="4"/>
  <c r="BW160" i="4"/>
  <c r="BW200" i="4"/>
  <c r="BH216" i="4"/>
  <c r="AJ225" i="4"/>
  <c r="Z363" i="4"/>
  <c r="BK315" i="4"/>
  <c r="BX79" i="6"/>
  <c r="BX78" i="6"/>
  <c r="BX70" i="6"/>
  <c r="BX206" i="6"/>
  <c r="BX177" i="6"/>
  <c r="BX167" i="6"/>
  <c r="BX158" i="6"/>
  <c r="BX207" i="6"/>
  <c r="BX199" i="6"/>
  <c r="BX189" i="6"/>
  <c r="BX178" i="6"/>
  <c r="BX168" i="6"/>
  <c r="BX159" i="6"/>
  <c r="BX62" i="6"/>
  <c r="BX204" i="6"/>
  <c r="BX185" i="6"/>
  <c r="BX175" i="6"/>
  <c r="BX165" i="6"/>
  <c r="BX205" i="6"/>
  <c r="BX186" i="6"/>
  <c r="BX176" i="6"/>
  <c r="BX166" i="6"/>
  <c r="BX157" i="6"/>
  <c r="BX60" i="6"/>
  <c r="BX202" i="6"/>
  <c r="BX172" i="6"/>
  <c r="BX163" i="6"/>
  <c r="BX61" i="6"/>
  <c r="BX203" i="6"/>
  <c r="BX194" i="6"/>
  <c r="BX68" i="6"/>
  <c r="BX200" i="6"/>
  <c r="BX190" i="6"/>
  <c r="BX160" i="6"/>
  <c r="BX59" i="6"/>
  <c r="BX201" i="6"/>
  <c r="BX191" i="6"/>
  <c r="BX181" i="6"/>
  <c r="BX171" i="6"/>
  <c r="BX161" i="6"/>
  <c r="BX65" i="6"/>
  <c r="H371" i="10"/>
  <c r="H139" i="10"/>
  <c r="F86" i="4"/>
  <c r="F157" i="4"/>
  <c r="F86" i="11"/>
  <c r="F157" i="11"/>
  <c r="BZ79" i="12"/>
  <c r="BZ70" i="12"/>
  <c r="BZ362" i="11"/>
  <c r="BY362" i="11"/>
  <c r="BX117" i="11"/>
  <c r="BX192" i="11" s="1"/>
  <c r="BZ350" i="10"/>
  <c r="BY350" i="10"/>
  <c r="BY15" i="10"/>
  <c r="BZ15" i="10"/>
  <c r="BN28" i="10"/>
  <c r="BX28" i="10" s="1"/>
  <c r="BZ102" i="10"/>
  <c r="BY102" i="10"/>
  <c r="AR275" i="6"/>
  <c r="BO275" i="6" s="1"/>
  <c r="AR272" i="6"/>
  <c r="BO272" i="6" s="1"/>
  <c r="BO136" i="6"/>
  <c r="AV135" i="6"/>
  <c r="AR373" i="6"/>
  <c r="AR270" i="6"/>
  <c r="BO270" i="6" s="1"/>
  <c r="AR268" i="6"/>
  <c r="BO268" i="6" s="1"/>
  <c r="AR266" i="6"/>
  <c r="BO266" i="6" s="1"/>
  <c r="AR264" i="6"/>
  <c r="BO264" i="6" s="1"/>
  <c r="AR262" i="6"/>
  <c r="BO262" i="6" s="1"/>
  <c r="AR259" i="6"/>
  <c r="BO259" i="6" s="1"/>
  <c r="AR256" i="6"/>
  <c r="BO256" i="6" s="1"/>
  <c r="AR254" i="6"/>
  <c r="BO254" i="6" s="1"/>
  <c r="AR251" i="6"/>
  <c r="BO251" i="6" s="1"/>
  <c r="AR249" i="6"/>
  <c r="BO249" i="6" s="1"/>
  <c r="AR246" i="6"/>
  <c r="BO246" i="6" s="1"/>
  <c r="AR243" i="6"/>
  <c r="BO243" i="6" s="1"/>
  <c r="AR241" i="6"/>
  <c r="BO241" i="6" s="1"/>
  <c r="AR239" i="6"/>
  <c r="BO239" i="6" s="1"/>
  <c r="AR236" i="6"/>
  <c r="BO236" i="6" s="1"/>
  <c r="AR233" i="6"/>
  <c r="BO233" i="6" s="1"/>
  <c r="AR231" i="6"/>
  <c r="BO231" i="6" s="1"/>
  <c r="AR229" i="6"/>
  <c r="BO229" i="6" s="1"/>
  <c r="AR227" i="6"/>
  <c r="BO227" i="6" s="1"/>
  <c r="AR224" i="6"/>
  <c r="BO224" i="6" s="1"/>
  <c r="AR222" i="6"/>
  <c r="BO222" i="6" s="1"/>
  <c r="AR269" i="6"/>
  <c r="BO269" i="6" s="1"/>
  <c r="AR265" i="6"/>
  <c r="BO265" i="6" s="1"/>
  <c r="AR260" i="6"/>
  <c r="BO260" i="6" s="1"/>
  <c r="AR255" i="6"/>
  <c r="BO255" i="6" s="1"/>
  <c r="AR250" i="6"/>
  <c r="BO250" i="6" s="1"/>
  <c r="AR245" i="6"/>
  <c r="BO245" i="6" s="1"/>
  <c r="AR240" i="6"/>
  <c r="BO240" i="6" s="1"/>
  <c r="AR235" i="6"/>
  <c r="BO235" i="6" s="1"/>
  <c r="AR230" i="6"/>
  <c r="BO230" i="6" s="1"/>
  <c r="AR225" i="6"/>
  <c r="BO225" i="6" s="1"/>
  <c r="AR221" i="6"/>
  <c r="BO221" i="6" s="1"/>
  <c r="AR148" i="6"/>
  <c r="AR271" i="6"/>
  <c r="BO271" i="6" s="1"/>
  <c r="AR267" i="6"/>
  <c r="BO267" i="6" s="1"/>
  <c r="AR263" i="6"/>
  <c r="BO263" i="6" s="1"/>
  <c r="AR258" i="6"/>
  <c r="BO258" i="6" s="1"/>
  <c r="AR253" i="6"/>
  <c r="BO253" i="6" s="1"/>
  <c r="AR247" i="6"/>
  <c r="BO247" i="6" s="1"/>
  <c r="AR242" i="6"/>
  <c r="BO242" i="6" s="1"/>
  <c r="AR237" i="6"/>
  <c r="BO237" i="6" s="1"/>
  <c r="AR232" i="6"/>
  <c r="BO232" i="6" s="1"/>
  <c r="AR228" i="6"/>
  <c r="BO228" i="6" s="1"/>
  <c r="AR223" i="6"/>
  <c r="BO223" i="6" s="1"/>
  <c r="AR273" i="6"/>
  <c r="BO273" i="6" s="1"/>
  <c r="BX306" i="4"/>
  <c r="BU306" i="4"/>
  <c r="Z148" i="4"/>
  <c r="Z272" i="4"/>
  <c r="Z271" i="4"/>
  <c r="Z270" i="4"/>
  <c r="Z263" i="4"/>
  <c r="Z262" i="4"/>
  <c r="Z253" i="4"/>
  <c r="Z251" i="4"/>
  <c r="Z242" i="4"/>
  <c r="Z241" i="4"/>
  <c r="Z232" i="4"/>
  <c r="Z231" i="4"/>
  <c r="Z223" i="4"/>
  <c r="Z222" i="4"/>
  <c r="BK136" i="4"/>
  <c r="Z265" i="4"/>
  <c r="Z264" i="4"/>
  <c r="Z255" i="4"/>
  <c r="Z254" i="4"/>
  <c r="Z245" i="4"/>
  <c r="Z243" i="4"/>
  <c r="Z235" i="4"/>
  <c r="Z233" i="4"/>
  <c r="Z225" i="4"/>
  <c r="Z224" i="4"/>
  <c r="Z267" i="4"/>
  <c r="Z266" i="4"/>
  <c r="Z258" i="4"/>
  <c r="Z256" i="4"/>
  <c r="Z247" i="4"/>
  <c r="Z246" i="4"/>
  <c r="Z237" i="4"/>
  <c r="Z236" i="4"/>
  <c r="Z228" i="4"/>
  <c r="Z227" i="4"/>
  <c r="Z259" i="4"/>
  <c r="Z240" i="4"/>
  <c r="Z69" i="4"/>
  <c r="Z63" i="4"/>
  <c r="Z260" i="4"/>
  <c r="Z239" i="4"/>
  <c r="Z221" i="4"/>
  <c r="Z268" i="4"/>
  <c r="Z250" i="4"/>
  <c r="Z229" i="4"/>
  <c r="Z269" i="4"/>
  <c r="Z249" i="4"/>
  <c r="Z230" i="4"/>
  <c r="Z66" i="4"/>
  <c r="Z152" i="4"/>
  <c r="Q373" i="4"/>
  <c r="Q270" i="4"/>
  <c r="Q268" i="4"/>
  <c r="Q266" i="4"/>
  <c r="Q264" i="4"/>
  <c r="Q262" i="4"/>
  <c r="Q259" i="4"/>
  <c r="Q256" i="4"/>
  <c r="Q254" i="4"/>
  <c r="Q251" i="4"/>
  <c r="Q249" i="4"/>
  <c r="Q246" i="4"/>
  <c r="Q243" i="4"/>
  <c r="Q241" i="4"/>
  <c r="Q239" i="4"/>
  <c r="Q236" i="4"/>
  <c r="Q233" i="4"/>
  <c r="Q231" i="4"/>
  <c r="Q229" i="4"/>
  <c r="Q227" i="4"/>
  <c r="Q224" i="4"/>
  <c r="Q222" i="4"/>
  <c r="Q275" i="4"/>
  <c r="Q265" i="4"/>
  <c r="Q255" i="4"/>
  <c r="Q245" i="4"/>
  <c r="Q235" i="4"/>
  <c r="Q225" i="4"/>
  <c r="Q267" i="4"/>
  <c r="Q258" i="4"/>
  <c r="Q247" i="4"/>
  <c r="Q237" i="4"/>
  <c r="Q228" i="4"/>
  <c r="Q269" i="4"/>
  <c r="Q260" i="4"/>
  <c r="Q250" i="4"/>
  <c r="Q240" i="4"/>
  <c r="Q230" i="4"/>
  <c r="Q221" i="4"/>
  <c r="Q263" i="4"/>
  <c r="Q223" i="4"/>
  <c r="Q273" i="4"/>
  <c r="Q271" i="4"/>
  <c r="Q232" i="4"/>
  <c r="Q148" i="4"/>
  <c r="Q69" i="4"/>
  <c r="Q63" i="4"/>
  <c r="Q272" i="4"/>
  <c r="Q253" i="4"/>
  <c r="Q66" i="4"/>
  <c r="Q242" i="4"/>
  <c r="Q152" i="4"/>
  <c r="BX61" i="13"/>
  <c r="BS61" i="13"/>
  <c r="BS12" i="13"/>
  <c r="BX12" i="13"/>
  <c r="BX101" i="13"/>
  <c r="BS101" i="13"/>
  <c r="BY113" i="13"/>
  <c r="BS93" i="13"/>
  <c r="BX93" i="13"/>
  <c r="BY19" i="13"/>
  <c r="BY130" i="13"/>
  <c r="BS59" i="13"/>
  <c r="BX59" i="13"/>
  <c r="BS141" i="13"/>
  <c r="BX141" i="13"/>
  <c r="BS39" i="13"/>
  <c r="BX39" i="13"/>
  <c r="BY132" i="13"/>
  <c r="BS31" i="13"/>
  <c r="BX31" i="13"/>
  <c r="BG363" i="7"/>
  <c r="I365" i="7"/>
  <c r="BV258" i="8"/>
  <c r="BV262" i="8"/>
  <c r="BV225" i="8"/>
  <c r="BX247" i="5"/>
  <c r="BU247" i="5"/>
  <c r="BU270" i="5"/>
  <c r="BX270" i="5"/>
  <c r="BU259" i="5"/>
  <c r="BX259" i="5"/>
  <c r="AN315" i="10"/>
  <c r="AN363" i="10" s="1"/>
  <c r="AN365" i="10" s="1"/>
  <c r="AN310" i="10"/>
  <c r="BY323" i="4"/>
  <c r="BZ323" i="4"/>
  <c r="BX79" i="4"/>
  <c r="BX70" i="4"/>
  <c r="M371" i="12"/>
  <c r="BH371" i="12" s="1"/>
  <c r="BH365" i="12"/>
  <c r="M139" i="12"/>
  <c r="BO262" i="12"/>
  <c r="BV262" i="12" s="1"/>
  <c r="BO231" i="12"/>
  <c r="BV231" i="12" s="1"/>
  <c r="BO251" i="12"/>
  <c r="BV251" i="12" s="1"/>
  <c r="BO222" i="12"/>
  <c r="BV222" i="12" s="1"/>
  <c r="BO239" i="12"/>
  <c r="BV239" i="12" s="1"/>
  <c r="BO264" i="12"/>
  <c r="BV264" i="12" s="1"/>
  <c r="BO225" i="12"/>
  <c r="BV225" i="12" s="1"/>
  <c r="BO235" i="12"/>
  <c r="BV235" i="12" s="1"/>
  <c r="BO245" i="12"/>
  <c r="BV245" i="12" s="1"/>
  <c r="BO255" i="12"/>
  <c r="BV255" i="12" s="1"/>
  <c r="BO265" i="12"/>
  <c r="BV265" i="12" s="1"/>
  <c r="BO273" i="12"/>
  <c r="BV273" i="12" s="1"/>
  <c r="BU139" i="12"/>
  <c r="BX79" i="11"/>
  <c r="BX70" i="11"/>
  <c r="BU77" i="11"/>
  <c r="BX77" i="11"/>
  <c r="AV292" i="13"/>
  <c r="AV288" i="13"/>
  <c r="AV295" i="13"/>
  <c r="AV281" i="13"/>
  <c r="AV294" i="13"/>
  <c r="AV293" i="13"/>
  <c r="AV297" i="13"/>
  <c r="AV287" i="13"/>
  <c r="AV285" i="13"/>
  <c r="AV284" i="13"/>
  <c r="AV283" i="13"/>
  <c r="AV282" i="13"/>
  <c r="AV278" i="13"/>
  <c r="AV280" i="13"/>
  <c r="AV279" i="13"/>
  <c r="AV275" i="13"/>
  <c r="AV271" i="13"/>
  <c r="AV290" i="13"/>
  <c r="AV277" i="13"/>
  <c r="AV276" i="13"/>
  <c r="AV267" i="13"/>
  <c r="AV263" i="13"/>
  <c r="AV259" i="13"/>
  <c r="AV274" i="13"/>
  <c r="AV273" i="13"/>
  <c r="AV272" i="13"/>
  <c r="AV268" i="13"/>
  <c r="AV264" i="13"/>
  <c r="AV260" i="13"/>
  <c r="AV256" i="13"/>
  <c r="AV252" i="13"/>
  <c r="AV245" i="13"/>
  <c r="AV291" i="13"/>
  <c r="AV269" i="13"/>
  <c r="AV261" i="13"/>
  <c r="AV251" i="13"/>
  <c r="AV239" i="13"/>
  <c r="AV235" i="13"/>
  <c r="AV231" i="13"/>
  <c r="AV296" i="13"/>
  <c r="AV286" i="13"/>
  <c r="AV266" i="13"/>
  <c r="AV270" i="13"/>
  <c r="AV246" i="13"/>
  <c r="AV234" i="13"/>
  <c r="AV233" i="13"/>
  <c r="AV232" i="13"/>
  <c r="AV224" i="13"/>
  <c r="AV220" i="13"/>
  <c r="AV216" i="13"/>
  <c r="AV212" i="13"/>
  <c r="AV208" i="13"/>
  <c r="AV204" i="13"/>
  <c r="AV197" i="13"/>
  <c r="AV193" i="13"/>
  <c r="AV189" i="13"/>
  <c r="AV185" i="13"/>
  <c r="AV181" i="13"/>
  <c r="AV289" i="13"/>
  <c r="AV265" i="13"/>
  <c r="AV262" i="13"/>
  <c r="AV258" i="13"/>
  <c r="AV257" i="13"/>
  <c r="AV254" i="13"/>
  <c r="AV244" i="13"/>
  <c r="AV230" i="13"/>
  <c r="AV229" i="13"/>
  <c r="AV228" i="13"/>
  <c r="AV225" i="13"/>
  <c r="AV221" i="13"/>
  <c r="AV217" i="13"/>
  <c r="AV213" i="13"/>
  <c r="AV209" i="13"/>
  <c r="AV205" i="13"/>
  <c r="AV201" i="13"/>
  <c r="AV194" i="13"/>
  <c r="AV190" i="13"/>
  <c r="AV186" i="13"/>
  <c r="AV182" i="13"/>
  <c r="AV178" i="13"/>
  <c r="AV253" i="13"/>
  <c r="AV243" i="13"/>
  <c r="AV223" i="13"/>
  <c r="AV215" i="13"/>
  <c r="AV207" i="13"/>
  <c r="AV192" i="13"/>
  <c r="AV184" i="13"/>
  <c r="AV175" i="13"/>
  <c r="AV171" i="13"/>
  <c r="AV167" i="13"/>
  <c r="AV163" i="13"/>
  <c r="AV159" i="13"/>
  <c r="AV155" i="13"/>
  <c r="AV242" i="13"/>
  <c r="AV241" i="13"/>
  <c r="AV240" i="13"/>
  <c r="AV222" i="13"/>
  <c r="AV214" i="13"/>
  <c r="AV206" i="13"/>
  <c r="AV191" i="13"/>
  <c r="AV183" i="13"/>
  <c r="AV176" i="13"/>
  <c r="AV172" i="13"/>
  <c r="AV168" i="13"/>
  <c r="AV164" i="13"/>
  <c r="AV160" i="13"/>
  <c r="AV156" i="13"/>
  <c r="AV247" i="13"/>
  <c r="AV218" i="13"/>
  <c r="AV202" i="13"/>
  <c r="AV187" i="13"/>
  <c r="AV170" i="13"/>
  <c r="AV162" i="13"/>
  <c r="AV255" i="13"/>
  <c r="AV237" i="13"/>
  <c r="AV219" i="13"/>
  <c r="AV203" i="13"/>
  <c r="AV188" i="13"/>
  <c r="AV177" i="13"/>
  <c r="AV169" i="13"/>
  <c r="AV161" i="13"/>
  <c r="AV238" i="13"/>
  <c r="AV211" i="13"/>
  <c r="AV195" i="13"/>
  <c r="AV166" i="13"/>
  <c r="AV210" i="13"/>
  <c r="AV180" i="13"/>
  <c r="AV173" i="13"/>
  <c r="AV157" i="13"/>
  <c r="AV226" i="13"/>
  <c r="AV227" i="13"/>
  <c r="AV179" i="13"/>
  <c r="AV174" i="13"/>
  <c r="AV158" i="13"/>
  <c r="AV196" i="13"/>
  <c r="AV165" i="13"/>
  <c r="AV236" i="13"/>
  <c r="BU79" i="10"/>
  <c r="BU70" i="10"/>
  <c r="BX27" i="11"/>
  <c r="V136" i="10"/>
  <c r="BI148" i="9"/>
  <c r="BI236" i="9"/>
  <c r="BI239" i="9"/>
  <c r="BI273" i="9"/>
  <c r="BI228" i="9"/>
  <c r="BI237" i="9"/>
  <c r="BI246" i="9"/>
  <c r="BI256" i="9"/>
  <c r="BI266" i="9"/>
  <c r="BI272" i="9"/>
  <c r="BI250" i="9"/>
  <c r="BI260" i="9"/>
  <c r="BI269" i="9"/>
  <c r="BY62" i="8"/>
  <c r="BZ62" i="8"/>
  <c r="BZ175" i="8"/>
  <c r="BY175" i="8"/>
  <c r="BU108" i="10"/>
  <c r="BU183" i="10" s="1"/>
  <c r="BX108" i="10"/>
  <c r="BX183" i="10" s="1"/>
  <c r="BL183" i="10"/>
  <c r="D135" i="10"/>
  <c r="C272" i="10"/>
  <c r="BL363" i="6"/>
  <c r="AE365" i="6"/>
  <c r="BZ74" i="7"/>
  <c r="BZ70" i="7" s="1"/>
  <c r="BS70" i="7"/>
  <c r="BY74" i="7"/>
  <c r="BY70" i="7" s="1"/>
  <c r="BS78" i="7"/>
  <c r="BS65" i="7"/>
  <c r="BS205" i="7"/>
  <c r="BS186" i="7"/>
  <c r="BS176" i="7"/>
  <c r="BS166" i="7"/>
  <c r="BS200" i="7"/>
  <c r="BS190" i="7"/>
  <c r="BS160" i="7"/>
  <c r="BS62" i="7"/>
  <c r="BS203" i="7"/>
  <c r="BS194" i="7"/>
  <c r="BS164" i="7"/>
  <c r="BS61" i="7"/>
  <c r="BS206" i="7"/>
  <c r="BS177" i="7"/>
  <c r="BS167" i="7"/>
  <c r="BS158" i="7"/>
  <c r="BS60" i="7"/>
  <c r="BS201" i="7"/>
  <c r="BS191" i="7"/>
  <c r="BS181" i="7"/>
  <c r="BS171" i="7"/>
  <c r="BS204" i="7"/>
  <c r="BS185" i="7"/>
  <c r="BS175" i="7"/>
  <c r="BS165" i="7"/>
  <c r="BS68" i="7"/>
  <c r="BS207" i="7"/>
  <c r="BS199" i="7"/>
  <c r="BS189" i="7"/>
  <c r="BS178" i="7"/>
  <c r="BS168" i="7"/>
  <c r="BS159" i="7"/>
  <c r="BS59" i="7"/>
  <c r="BS202" i="7"/>
  <c r="BS192" i="7"/>
  <c r="BS182" i="7"/>
  <c r="BS172" i="7"/>
  <c r="BS163" i="7"/>
  <c r="BX371" i="5"/>
  <c r="BU371" i="5"/>
  <c r="AA315" i="11"/>
  <c r="AA363" i="11" s="1"/>
  <c r="AA365" i="11" s="1"/>
  <c r="AA310" i="11"/>
  <c r="AR315" i="11"/>
  <c r="AR310" i="11"/>
  <c r="BO311" i="11"/>
  <c r="BA315" i="10"/>
  <c r="BA363" i="10" s="1"/>
  <c r="BA365" i="10" s="1"/>
  <c r="BA310" i="10"/>
  <c r="AZ275" i="6"/>
  <c r="BQ275" i="6" s="1"/>
  <c r="AZ272" i="6"/>
  <c r="BQ272" i="6" s="1"/>
  <c r="AZ373" i="6"/>
  <c r="AZ270" i="6"/>
  <c r="BQ270" i="6" s="1"/>
  <c r="AZ268" i="6"/>
  <c r="BQ268" i="6" s="1"/>
  <c r="AZ266" i="6"/>
  <c r="BQ266" i="6" s="1"/>
  <c r="AZ264" i="6"/>
  <c r="BQ264" i="6" s="1"/>
  <c r="AZ262" i="6"/>
  <c r="BQ262" i="6" s="1"/>
  <c r="AZ259" i="6"/>
  <c r="BQ259" i="6" s="1"/>
  <c r="AZ256" i="6"/>
  <c r="BQ256" i="6" s="1"/>
  <c r="AZ254" i="6"/>
  <c r="BQ254" i="6" s="1"/>
  <c r="AZ251" i="6"/>
  <c r="BQ251" i="6" s="1"/>
  <c r="AZ249" i="6"/>
  <c r="BQ249" i="6" s="1"/>
  <c r="AZ246" i="6"/>
  <c r="BQ246" i="6" s="1"/>
  <c r="AZ243" i="6"/>
  <c r="BQ243" i="6" s="1"/>
  <c r="AZ241" i="6"/>
  <c r="BQ241" i="6" s="1"/>
  <c r="AZ239" i="6"/>
  <c r="BQ239" i="6" s="1"/>
  <c r="AZ236" i="6"/>
  <c r="BQ236" i="6" s="1"/>
  <c r="AZ233" i="6"/>
  <c r="BQ233" i="6" s="1"/>
  <c r="AZ231" i="6"/>
  <c r="BQ231" i="6" s="1"/>
  <c r="AZ229" i="6"/>
  <c r="BQ229" i="6" s="1"/>
  <c r="AZ227" i="6"/>
  <c r="BQ227" i="6" s="1"/>
  <c r="AZ224" i="6"/>
  <c r="BQ224" i="6" s="1"/>
  <c r="AZ222" i="6"/>
  <c r="BQ222" i="6" s="1"/>
  <c r="AZ269" i="6"/>
  <c r="BQ269" i="6" s="1"/>
  <c r="AZ265" i="6"/>
  <c r="BQ265" i="6" s="1"/>
  <c r="AZ260" i="6"/>
  <c r="BQ260" i="6" s="1"/>
  <c r="AZ255" i="6"/>
  <c r="BQ255" i="6" s="1"/>
  <c r="AZ250" i="6"/>
  <c r="BQ250" i="6" s="1"/>
  <c r="AZ245" i="6"/>
  <c r="BQ245" i="6" s="1"/>
  <c r="AZ240" i="6"/>
  <c r="BQ240" i="6" s="1"/>
  <c r="AZ235" i="6"/>
  <c r="BQ235" i="6" s="1"/>
  <c r="AZ230" i="6"/>
  <c r="BQ230" i="6" s="1"/>
  <c r="AZ225" i="6"/>
  <c r="BQ225" i="6" s="1"/>
  <c r="AZ221" i="6"/>
  <c r="BQ221" i="6" s="1"/>
  <c r="BQ136" i="6"/>
  <c r="AZ148" i="6"/>
  <c r="AZ271" i="6"/>
  <c r="BQ271" i="6" s="1"/>
  <c r="AZ267" i="6"/>
  <c r="BQ267" i="6" s="1"/>
  <c r="AZ263" i="6"/>
  <c r="BQ263" i="6" s="1"/>
  <c r="AZ258" i="6"/>
  <c r="BQ258" i="6" s="1"/>
  <c r="AZ253" i="6"/>
  <c r="BQ253" i="6" s="1"/>
  <c r="AZ247" i="6"/>
  <c r="BQ247" i="6" s="1"/>
  <c r="AZ242" i="6"/>
  <c r="BQ242" i="6" s="1"/>
  <c r="AZ237" i="6"/>
  <c r="BQ237" i="6" s="1"/>
  <c r="AZ232" i="6"/>
  <c r="BQ232" i="6" s="1"/>
  <c r="AZ228" i="6"/>
  <c r="BQ228" i="6" s="1"/>
  <c r="AZ223" i="6"/>
  <c r="BQ223" i="6" s="1"/>
  <c r="AZ273" i="6"/>
  <c r="BQ273" i="6" s="1"/>
  <c r="BR74" i="10"/>
  <c r="BF70" i="10"/>
  <c r="BS74" i="10"/>
  <c r="BW74" i="10"/>
  <c r="BW213" i="10"/>
  <c r="BS213" i="10"/>
  <c r="BR213" i="10"/>
  <c r="BW371" i="5"/>
  <c r="BS371" i="5"/>
  <c r="BR371" i="5"/>
  <c r="AV275" i="4"/>
  <c r="AV272" i="4"/>
  <c r="AV273" i="4"/>
  <c r="AV271" i="4"/>
  <c r="AV264" i="4"/>
  <c r="AV263" i="4"/>
  <c r="AV254" i="4"/>
  <c r="AV253" i="4"/>
  <c r="AV243" i="4"/>
  <c r="AV242" i="4"/>
  <c r="AV233" i="4"/>
  <c r="AV232" i="4"/>
  <c r="AV224" i="4"/>
  <c r="AV223" i="4"/>
  <c r="AV148" i="4"/>
  <c r="AV373" i="4"/>
  <c r="AV266" i="4"/>
  <c r="AV265" i="4"/>
  <c r="AV256" i="4"/>
  <c r="AV255" i="4"/>
  <c r="AV246" i="4"/>
  <c r="AV245" i="4"/>
  <c r="AV236" i="4"/>
  <c r="AV235" i="4"/>
  <c r="AV227" i="4"/>
  <c r="AV225" i="4"/>
  <c r="AV268" i="4"/>
  <c r="AV267" i="4"/>
  <c r="AV259" i="4"/>
  <c r="AV258" i="4"/>
  <c r="AV249" i="4"/>
  <c r="AV247" i="4"/>
  <c r="AV239" i="4"/>
  <c r="AV237" i="4"/>
  <c r="AV229" i="4"/>
  <c r="AV228" i="4"/>
  <c r="AV262" i="4"/>
  <c r="AV240" i="4"/>
  <c r="AV222" i="4"/>
  <c r="BP136" i="4"/>
  <c r="AV270" i="4"/>
  <c r="AV250" i="4"/>
  <c r="AV231" i="4"/>
  <c r="AV260" i="4"/>
  <c r="AV241" i="4"/>
  <c r="AV221" i="4"/>
  <c r="AV269" i="4"/>
  <c r="AV251" i="4"/>
  <c r="AV230" i="4"/>
  <c r="BX27" i="4"/>
  <c r="BR98" i="10"/>
  <c r="BJ134" i="11"/>
  <c r="BT134" i="11" s="1"/>
  <c r="V136" i="11"/>
  <c r="T275" i="7"/>
  <c r="T272" i="7"/>
  <c r="T373" i="7"/>
  <c r="T270" i="7"/>
  <c r="T268" i="7"/>
  <c r="T266" i="7"/>
  <c r="T264" i="7"/>
  <c r="T262" i="7"/>
  <c r="T259" i="7"/>
  <c r="T256" i="7"/>
  <c r="T254" i="7"/>
  <c r="T251" i="7"/>
  <c r="T249" i="7"/>
  <c r="T246" i="7"/>
  <c r="T243" i="7"/>
  <c r="T273" i="7"/>
  <c r="T271" i="7"/>
  <c r="T269" i="7"/>
  <c r="T267" i="7"/>
  <c r="T265" i="7"/>
  <c r="T263" i="7"/>
  <c r="T260" i="7"/>
  <c r="T258" i="7"/>
  <c r="T255" i="7"/>
  <c r="T253" i="7"/>
  <c r="T250" i="7"/>
  <c r="T247" i="7"/>
  <c r="T245" i="7"/>
  <c r="T242" i="7"/>
  <c r="T240" i="7"/>
  <c r="T237" i="7"/>
  <c r="T235" i="7"/>
  <c r="T241" i="7"/>
  <c r="T148" i="7"/>
  <c r="T69" i="7"/>
  <c r="T66" i="7"/>
  <c r="T63" i="7"/>
  <c r="T239" i="7"/>
  <c r="T232" i="7"/>
  <c r="T230" i="7"/>
  <c r="T228" i="7"/>
  <c r="T225" i="7"/>
  <c r="T223" i="7"/>
  <c r="T221" i="7"/>
  <c r="T233" i="7"/>
  <c r="T229" i="7"/>
  <c r="T224" i="7"/>
  <c r="T152" i="7"/>
  <c r="T140" i="7"/>
  <c r="T231" i="7"/>
  <c r="T227" i="7"/>
  <c r="T222" i="7"/>
  <c r="T236" i="7"/>
  <c r="N315" i="10"/>
  <c r="N363" i="10" s="1"/>
  <c r="N365" i="10" s="1"/>
  <c r="N310" i="10"/>
  <c r="D249" i="12"/>
  <c r="BF249" i="12"/>
  <c r="D239" i="12"/>
  <c r="BF239" i="12"/>
  <c r="D222" i="12"/>
  <c r="BF222" i="12"/>
  <c r="D227" i="12"/>
  <c r="BF227" i="12"/>
  <c r="D246" i="12"/>
  <c r="BF246" i="12"/>
  <c r="BF272" i="12"/>
  <c r="D272" i="12"/>
  <c r="BF270" i="12"/>
  <c r="D270" i="12"/>
  <c r="BF228" i="12"/>
  <c r="D228" i="12"/>
  <c r="BF237" i="12"/>
  <c r="D237" i="12"/>
  <c r="BF247" i="12"/>
  <c r="D247" i="12"/>
  <c r="BF258" i="12"/>
  <c r="D258" i="12"/>
  <c r="BF267" i="12"/>
  <c r="D267" i="12"/>
  <c r="AO271" i="11"/>
  <c r="AO269" i="11"/>
  <c r="AO267" i="11"/>
  <c r="AO265" i="11"/>
  <c r="AO263" i="11"/>
  <c r="AO260" i="11"/>
  <c r="AO258" i="11"/>
  <c r="AO255" i="11"/>
  <c r="AO253" i="11"/>
  <c r="AO250" i="11"/>
  <c r="AO247" i="11"/>
  <c r="AO245" i="11"/>
  <c r="AO242" i="11"/>
  <c r="AO240" i="11"/>
  <c r="AO237" i="11"/>
  <c r="AO235" i="11"/>
  <c r="AO232" i="11"/>
  <c r="AO230" i="11"/>
  <c r="AO228" i="11"/>
  <c r="AO223" i="11"/>
  <c r="AO221" i="11"/>
  <c r="AO272" i="11"/>
  <c r="AO268" i="11"/>
  <c r="AO259" i="11"/>
  <c r="AO249" i="11"/>
  <c r="AO239" i="11"/>
  <c r="AO229" i="11"/>
  <c r="AO148" i="11"/>
  <c r="AO266" i="11"/>
  <c r="AO256" i="11"/>
  <c r="AO246" i="11"/>
  <c r="AO236" i="11"/>
  <c r="AO227" i="11"/>
  <c r="AO264" i="11"/>
  <c r="AO254" i="11"/>
  <c r="AO243" i="11"/>
  <c r="AO233" i="11"/>
  <c r="AO224" i="11"/>
  <c r="AO69" i="11"/>
  <c r="AO66" i="11"/>
  <c r="AO63" i="11"/>
  <c r="AO262" i="11"/>
  <c r="AO222" i="11"/>
  <c r="AO251" i="11"/>
  <c r="AO241" i="11"/>
  <c r="AO270" i="11"/>
  <c r="AO231" i="11"/>
  <c r="AO152" i="11"/>
  <c r="BT196" i="11"/>
  <c r="BT68" i="11"/>
  <c r="BT177" i="11"/>
  <c r="BT198" i="11"/>
  <c r="BT159" i="11"/>
  <c r="BT168" i="11"/>
  <c r="BT189" i="11"/>
  <c r="BT207" i="11"/>
  <c r="BT165" i="11"/>
  <c r="BT185" i="11"/>
  <c r="BT204" i="11"/>
  <c r="BT191" i="10"/>
  <c r="BT203" i="10"/>
  <c r="BT186" i="10"/>
  <c r="BT168" i="10"/>
  <c r="BT207" i="10"/>
  <c r="BT68" i="10"/>
  <c r="BT160" i="10"/>
  <c r="BT190" i="10"/>
  <c r="BT200" i="10"/>
  <c r="AD315" i="10"/>
  <c r="AD363" i="10" s="1"/>
  <c r="AD365" i="10" s="1"/>
  <c r="AD373" i="10" s="1"/>
  <c r="AD310" i="10"/>
  <c r="BZ292" i="4"/>
  <c r="BY292" i="4"/>
  <c r="BR208" i="7"/>
  <c r="BT315" i="6"/>
  <c r="BI139" i="5"/>
  <c r="R140" i="5"/>
  <c r="BI140" i="5" s="1"/>
  <c r="AP315" i="11"/>
  <c r="AP363" i="11" s="1"/>
  <c r="AP365" i="11" s="1"/>
  <c r="AP310" i="11"/>
  <c r="BU134" i="4"/>
  <c r="N86" i="4"/>
  <c r="N157" i="4"/>
  <c r="N86" i="10"/>
  <c r="N157" i="10"/>
  <c r="N80" i="10"/>
  <c r="AH315" i="11"/>
  <c r="AH363" i="11" s="1"/>
  <c r="AH365" i="11" s="1"/>
  <c r="AH373" i="11" s="1"/>
  <c r="AH310" i="11"/>
  <c r="R363" i="8"/>
  <c r="BI315" i="8"/>
  <c r="R225" i="8"/>
  <c r="BI225" i="8" s="1"/>
  <c r="BW311" i="8"/>
  <c r="BS311" i="8"/>
  <c r="BR311" i="8"/>
  <c r="BH315" i="9"/>
  <c r="M363" i="9"/>
  <c r="BS59" i="4"/>
  <c r="BS168" i="4"/>
  <c r="BS169" i="4"/>
  <c r="BS160" i="4"/>
  <c r="BS158" i="4"/>
  <c r="BS177" i="4"/>
  <c r="BS198" i="4"/>
  <c r="BS164" i="4"/>
  <c r="BS183" i="4"/>
  <c r="BS203" i="4"/>
  <c r="BS65" i="4"/>
  <c r="BS181" i="4"/>
  <c r="BS201" i="4"/>
  <c r="G6" i="5"/>
  <c r="BZ293" i="10"/>
  <c r="M273" i="9"/>
  <c r="BH273" i="9" s="1"/>
  <c r="M271" i="9"/>
  <c r="BH271" i="9" s="1"/>
  <c r="M269" i="9"/>
  <c r="BH269" i="9" s="1"/>
  <c r="M267" i="9"/>
  <c r="BH267" i="9" s="1"/>
  <c r="M265" i="9"/>
  <c r="BH265" i="9" s="1"/>
  <c r="M263" i="9"/>
  <c r="BH263" i="9" s="1"/>
  <c r="M260" i="9"/>
  <c r="BH260" i="9" s="1"/>
  <c r="M258" i="9"/>
  <c r="BH258" i="9" s="1"/>
  <c r="M255" i="9"/>
  <c r="BH255" i="9" s="1"/>
  <c r="M253" i="9"/>
  <c r="BH253" i="9" s="1"/>
  <c r="M250" i="9"/>
  <c r="BH250" i="9" s="1"/>
  <c r="M247" i="9"/>
  <c r="BH247" i="9" s="1"/>
  <c r="M245" i="9"/>
  <c r="BH245" i="9" s="1"/>
  <c r="M275" i="9"/>
  <c r="BH275" i="9" s="1"/>
  <c r="M272" i="9"/>
  <c r="BH272" i="9" s="1"/>
  <c r="M268" i="9"/>
  <c r="BH268" i="9" s="1"/>
  <c r="M259" i="9"/>
  <c r="BH259" i="9" s="1"/>
  <c r="M249" i="9"/>
  <c r="BH249" i="9" s="1"/>
  <c r="M241" i="9"/>
  <c r="BH241" i="9" s="1"/>
  <c r="M239" i="9"/>
  <c r="BH239" i="9" s="1"/>
  <c r="M236" i="9"/>
  <c r="BH236" i="9" s="1"/>
  <c r="M233" i="9"/>
  <c r="BH233" i="9" s="1"/>
  <c r="M231" i="9"/>
  <c r="BH231" i="9" s="1"/>
  <c r="M229" i="9"/>
  <c r="BH229" i="9" s="1"/>
  <c r="M227" i="9"/>
  <c r="BH227" i="9" s="1"/>
  <c r="M224" i="9"/>
  <c r="BH224" i="9" s="1"/>
  <c r="M222" i="9"/>
  <c r="BH222" i="9" s="1"/>
  <c r="M266" i="9"/>
  <c r="BH266" i="9" s="1"/>
  <c r="M256" i="9"/>
  <c r="BH256" i="9" s="1"/>
  <c r="M246" i="9"/>
  <c r="BH246" i="9" s="1"/>
  <c r="M373" i="9"/>
  <c r="M264" i="9"/>
  <c r="BH264" i="9" s="1"/>
  <c r="M254" i="9"/>
  <c r="BH254" i="9" s="1"/>
  <c r="M243" i="9"/>
  <c r="BH243" i="9" s="1"/>
  <c r="M242" i="9"/>
  <c r="BH242" i="9" s="1"/>
  <c r="M240" i="9"/>
  <c r="BH240" i="9" s="1"/>
  <c r="M237" i="9"/>
  <c r="BH237" i="9" s="1"/>
  <c r="M235" i="9"/>
  <c r="BH235" i="9" s="1"/>
  <c r="M232" i="9"/>
  <c r="BH232" i="9" s="1"/>
  <c r="M230" i="9"/>
  <c r="BH230" i="9" s="1"/>
  <c r="M228" i="9"/>
  <c r="BH228" i="9" s="1"/>
  <c r="M225" i="9"/>
  <c r="BH225" i="9" s="1"/>
  <c r="M223" i="9"/>
  <c r="BH223" i="9" s="1"/>
  <c r="M221" i="9"/>
  <c r="BH221" i="9" s="1"/>
  <c r="M270" i="9"/>
  <c r="BH270" i="9" s="1"/>
  <c r="M148" i="9"/>
  <c r="BH148" i="9" s="1"/>
  <c r="M262" i="9"/>
  <c r="BH262" i="9" s="1"/>
  <c r="M251" i="9"/>
  <c r="BH251" i="9" s="1"/>
  <c r="BH136" i="9"/>
  <c r="BH216" i="6"/>
  <c r="BU62" i="11"/>
  <c r="BU159" i="11"/>
  <c r="BU167" i="11"/>
  <c r="BU177" i="11"/>
  <c r="BU187" i="11"/>
  <c r="BU206" i="11"/>
  <c r="BU176" i="11"/>
  <c r="BU186" i="11"/>
  <c r="BT77" i="11"/>
  <c r="BU306" i="11"/>
  <c r="BX306" i="11"/>
  <c r="BX199" i="10"/>
  <c r="BX161" i="10"/>
  <c r="BX201" i="10"/>
  <c r="BX194" i="10"/>
  <c r="BX176" i="10"/>
  <c r="BX60" i="10"/>
  <c r="BX172" i="10"/>
  <c r="BX202" i="10"/>
  <c r="AG139" i="10"/>
  <c r="AG371" i="10"/>
  <c r="BU169" i="7"/>
  <c r="BR169" i="7"/>
  <c r="AV275" i="7"/>
  <c r="BP275" i="7" s="1"/>
  <c r="AV272" i="7"/>
  <c r="BP272" i="7" s="1"/>
  <c r="AV373" i="7"/>
  <c r="AV270" i="7"/>
  <c r="BP270" i="7" s="1"/>
  <c r="AV268" i="7"/>
  <c r="BP268" i="7" s="1"/>
  <c r="AV266" i="7"/>
  <c r="BP266" i="7" s="1"/>
  <c r="AV264" i="7"/>
  <c r="BP264" i="7" s="1"/>
  <c r="AV262" i="7"/>
  <c r="BP262" i="7" s="1"/>
  <c r="AV259" i="7"/>
  <c r="BP259" i="7" s="1"/>
  <c r="AV256" i="7"/>
  <c r="BP256" i="7" s="1"/>
  <c r="AV254" i="7"/>
  <c r="BP254" i="7" s="1"/>
  <c r="AV251" i="7"/>
  <c r="BP251" i="7" s="1"/>
  <c r="AV249" i="7"/>
  <c r="BP249" i="7" s="1"/>
  <c r="AV246" i="7"/>
  <c r="BP246" i="7" s="1"/>
  <c r="AV243" i="7"/>
  <c r="BP243" i="7" s="1"/>
  <c r="AV241" i="7"/>
  <c r="BP241" i="7" s="1"/>
  <c r="AV273" i="7"/>
  <c r="BP273" i="7" s="1"/>
  <c r="AV271" i="7"/>
  <c r="BP271" i="7" s="1"/>
  <c r="AV269" i="7"/>
  <c r="BP269" i="7" s="1"/>
  <c r="AV267" i="7"/>
  <c r="BP267" i="7" s="1"/>
  <c r="AV265" i="7"/>
  <c r="BP265" i="7" s="1"/>
  <c r="AV263" i="7"/>
  <c r="BP263" i="7" s="1"/>
  <c r="AV260" i="7"/>
  <c r="BP260" i="7" s="1"/>
  <c r="AV258" i="7"/>
  <c r="BP258" i="7" s="1"/>
  <c r="AV255" i="7"/>
  <c r="BP255" i="7" s="1"/>
  <c r="AV253" i="7"/>
  <c r="BP253" i="7" s="1"/>
  <c r="AV250" i="7"/>
  <c r="BP250" i="7" s="1"/>
  <c r="AV247" i="7"/>
  <c r="BP247" i="7" s="1"/>
  <c r="AV245" i="7"/>
  <c r="BP245" i="7" s="1"/>
  <c r="AV242" i="7"/>
  <c r="BP242" i="7" s="1"/>
  <c r="AV240" i="7"/>
  <c r="BP240" i="7" s="1"/>
  <c r="AV237" i="7"/>
  <c r="BP237" i="7" s="1"/>
  <c r="AV235" i="7"/>
  <c r="BP235" i="7" s="1"/>
  <c r="AV148" i="7"/>
  <c r="AV232" i="7"/>
  <c r="BP232" i="7" s="1"/>
  <c r="AV230" i="7"/>
  <c r="BP230" i="7" s="1"/>
  <c r="AV228" i="7"/>
  <c r="BP228" i="7" s="1"/>
  <c r="AV225" i="7"/>
  <c r="BP225" i="7" s="1"/>
  <c r="AV223" i="7"/>
  <c r="BP223" i="7" s="1"/>
  <c r="AV221" i="7"/>
  <c r="BP221" i="7" s="1"/>
  <c r="BP136" i="7"/>
  <c r="AV236" i="7"/>
  <c r="BP236" i="7" s="1"/>
  <c r="AV231" i="7"/>
  <c r="BP231" i="7" s="1"/>
  <c r="AV227" i="7"/>
  <c r="BP227" i="7" s="1"/>
  <c r="AV222" i="7"/>
  <c r="BP222" i="7" s="1"/>
  <c r="AV239" i="7"/>
  <c r="BP239" i="7" s="1"/>
  <c r="AV233" i="7"/>
  <c r="BP233" i="7" s="1"/>
  <c r="AV229" i="7"/>
  <c r="BP229" i="7" s="1"/>
  <c r="AV224" i="7"/>
  <c r="BP224" i="7" s="1"/>
  <c r="BU28" i="7"/>
  <c r="AQ139" i="10"/>
  <c r="AQ140" i="10" s="1"/>
  <c r="AQ371" i="10"/>
  <c r="BS159" i="6"/>
  <c r="BS168" i="6"/>
  <c r="BS178" i="6"/>
  <c r="BS189" i="6"/>
  <c r="BS199" i="6"/>
  <c r="BS207" i="6"/>
  <c r="BS165" i="6"/>
  <c r="BS175" i="6"/>
  <c r="BS185" i="6"/>
  <c r="BS195" i="6"/>
  <c r="BS204" i="6"/>
  <c r="BS62" i="6"/>
  <c r="BR165" i="6"/>
  <c r="BR175" i="6"/>
  <c r="BR185" i="6"/>
  <c r="BR195" i="6"/>
  <c r="BR204" i="6"/>
  <c r="BR59" i="6"/>
  <c r="BR62" i="6"/>
  <c r="BR166" i="6"/>
  <c r="BR176" i="6"/>
  <c r="BR186" i="6"/>
  <c r="BR196" i="6"/>
  <c r="BF216" i="6"/>
  <c r="D216" i="6"/>
  <c r="BZ214" i="6"/>
  <c r="BY214" i="6"/>
  <c r="BR183" i="7"/>
  <c r="AO373" i="4"/>
  <c r="AO270" i="4"/>
  <c r="AO268" i="4"/>
  <c r="AO266" i="4"/>
  <c r="AO264" i="4"/>
  <c r="AO262" i="4"/>
  <c r="AO259" i="4"/>
  <c r="AO256" i="4"/>
  <c r="AO254" i="4"/>
  <c r="AO251" i="4"/>
  <c r="AO249" i="4"/>
  <c r="BN249" i="4" s="1"/>
  <c r="AO246" i="4"/>
  <c r="AO243" i="4"/>
  <c r="AO241" i="4"/>
  <c r="BN241" i="4" s="1"/>
  <c r="AO239" i="4"/>
  <c r="AO236" i="4"/>
  <c r="BN236" i="4" s="1"/>
  <c r="AO233" i="4"/>
  <c r="AO231" i="4"/>
  <c r="AO229" i="4"/>
  <c r="AO227" i="4"/>
  <c r="AO224" i="4"/>
  <c r="AO222" i="4"/>
  <c r="AO269" i="4"/>
  <c r="AO260" i="4"/>
  <c r="AO250" i="4"/>
  <c r="AO240" i="4"/>
  <c r="AO230" i="4"/>
  <c r="AO221" i="4"/>
  <c r="AO273" i="4"/>
  <c r="AO272" i="4"/>
  <c r="BN272" i="4" s="1"/>
  <c r="AO271" i="4"/>
  <c r="AO263" i="4"/>
  <c r="AO253" i="4"/>
  <c r="AO242" i="4"/>
  <c r="AO232" i="4"/>
  <c r="AO223" i="4"/>
  <c r="AO148" i="4"/>
  <c r="AO275" i="4"/>
  <c r="AO265" i="4"/>
  <c r="AO255" i="4"/>
  <c r="AO245" i="4"/>
  <c r="AO235" i="4"/>
  <c r="AO225" i="4"/>
  <c r="AO267" i="4"/>
  <c r="BN267" i="4" s="1"/>
  <c r="AO228" i="4"/>
  <c r="BN228" i="4" s="1"/>
  <c r="AO237" i="4"/>
  <c r="BN237" i="4" s="1"/>
  <c r="AO69" i="4"/>
  <c r="AO63" i="4"/>
  <c r="AO247" i="4"/>
  <c r="BN247" i="4" s="1"/>
  <c r="AO258" i="4"/>
  <c r="BN258" i="4" s="1"/>
  <c r="AO66" i="4"/>
  <c r="AO152" i="4"/>
  <c r="BX175" i="7"/>
  <c r="BR216" i="8"/>
  <c r="I363" i="10"/>
  <c r="BX161" i="7"/>
  <c r="AN373" i="4"/>
  <c r="AN273" i="4"/>
  <c r="BX205" i="7"/>
  <c r="BT181" i="7"/>
  <c r="BX195" i="6"/>
  <c r="O373" i="4"/>
  <c r="X225" i="4"/>
  <c r="BR181" i="7"/>
  <c r="BR164" i="7"/>
  <c r="BX192" i="6"/>
  <c r="BX164" i="6"/>
  <c r="BK311" i="11"/>
  <c r="BT68" i="13"/>
  <c r="BW135" i="13"/>
  <c r="BT131" i="13"/>
  <c r="BW72" i="13"/>
  <c r="BU143" i="13"/>
  <c r="BV136" i="13"/>
  <c r="BW64" i="13"/>
  <c r="BW92" i="13"/>
  <c r="BW88" i="13"/>
  <c r="BV76" i="13"/>
  <c r="BU111" i="13"/>
  <c r="BW118" i="13"/>
  <c r="BV58" i="13"/>
  <c r="BY58" i="13" s="1"/>
  <c r="BT137" i="13"/>
  <c r="BU147" i="13"/>
  <c r="BU81" i="13"/>
  <c r="BW76" i="13"/>
  <c r="BV139" i="13"/>
  <c r="BY139" i="13" s="1"/>
  <c r="BW111" i="13"/>
  <c r="BV72" i="13"/>
  <c r="BY72" i="13" s="1"/>
  <c r="BU136" i="13"/>
  <c r="BV121" i="13"/>
  <c r="BV96" i="13"/>
  <c r="BY96" i="13" s="1"/>
  <c r="BV111" i="13"/>
  <c r="BY111" i="13" s="1"/>
  <c r="BT84" i="13"/>
  <c r="BT146" i="13"/>
  <c r="BT138" i="13"/>
  <c r="BU80" i="13"/>
  <c r="BU64" i="13"/>
  <c r="BU92" i="13"/>
  <c r="BU88" i="13"/>
  <c r="BU121" i="13"/>
  <c r="BT96" i="13"/>
  <c r="BT98" i="13"/>
  <c r="BS24" i="13"/>
  <c r="BX24" i="13"/>
  <c r="BS126" i="13"/>
  <c r="BX126" i="13"/>
  <c r="BY129" i="13"/>
  <c r="BS116" i="13"/>
  <c r="BG365" i="12"/>
  <c r="I371" i="12"/>
  <c r="BG371" i="12" s="1"/>
  <c r="I139" i="12"/>
  <c r="AI272" i="11"/>
  <c r="AI270" i="11"/>
  <c r="AI268" i="11"/>
  <c r="AI266" i="11"/>
  <c r="AI264" i="11"/>
  <c r="AI262" i="11"/>
  <c r="AI259" i="11"/>
  <c r="AI256" i="11"/>
  <c r="AI254" i="11"/>
  <c r="AI251" i="11"/>
  <c r="AI249" i="11"/>
  <c r="AI246" i="11"/>
  <c r="AI243" i="11"/>
  <c r="AI241" i="11"/>
  <c r="AI239" i="11"/>
  <c r="AI236" i="11"/>
  <c r="AI233" i="11"/>
  <c r="AI231" i="11"/>
  <c r="AI229" i="11"/>
  <c r="AI227" i="11"/>
  <c r="AI224" i="11"/>
  <c r="AI222" i="11"/>
  <c r="AI267" i="11"/>
  <c r="AI258" i="11"/>
  <c r="AI247" i="11"/>
  <c r="AI237" i="11"/>
  <c r="AI228" i="11"/>
  <c r="AI69" i="11"/>
  <c r="AI66" i="11"/>
  <c r="AI63" i="11"/>
  <c r="AI265" i="11"/>
  <c r="AI255" i="11"/>
  <c r="AI245" i="11"/>
  <c r="AI235" i="11"/>
  <c r="AI225" i="11"/>
  <c r="BM136" i="11"/>
  <c r="AI271" i="11"/>
  <c r="AI263" i="11"/>
  <c r="AI253" i="11"/>
  <c r="AI242" i="11"/>
  <c r="AI232" i="11"/>
  <c r="AI223" i="11"/>
  <c r="AI148" i="11"/>
  <c r="AI269" i="11"/>
  <c r="AI230" i="11"/>
  <c r="AI260" i="11"/>
  <c r="AI221" i="11"/>
  <c r="AI250" i="11"/>
  <c r="AI240" i="11"/>
  <c r="AI152" i="11"/>
  <c r="AG302" i="13"/>
  <c r="AF271" i="10"/>
  <c r="AF269" i="10"/>
  <c r="AF267" i="10"/>
  <c r="AF265" i="10"/>
  <c r="AF263" i="10"/>
  <c r="AF260" i="10"/>
  <c r="AF258" i="10"/>
  <c r="AF255" i="10"/>
  <c r="AF253" i="10"/>
  <c r="AF250" i="10"/>
  <c r="AF247" i="10"/>
  <c r="AF245" i="10"/>
  <c r="AF242" i="10"/>
  <c r="AF240" i="10"/>
  <c r="AF237" i="10"/>
  <c r="AF235" i="10"/>
  <c r="AF232" i="10"/>
  <c r="AF230" i="10"/>
  <c r="AF228" i="10"/>
  <c r="AF225" i="10"/>
  <c r="AF223" i="10"/>
  <c r="AF221" i="10"/>
  <c r="AF275" i="10"/>
  <c r="AF272" i="10"/>
  <c r="AF373" i="10"/>
  <c r="AF270" i="10"/>
  <c r="AF268" i="10"/>
  <c r="AF266" i="10"/>
  <c r="AF264" i="10"/>
  <c r="AF262" i="10"/>
  <c r="AF259" i="10"/>
  <c r="AF256" i="10"/>
  <c r="AF254" i="10"/>
  <c r="AF251" i="10"/>
  <c r="AF249" i="10"/>
  <c r="AF246" i="10"/>
  <c r="AF243" i="10"/>
  <c r="AF241" i="10"/>
  <c r="AF239" i="10"/>
  <c r="AF236" i="10"/>
  <c r="AF233" i="10"/>
  <c r="AF231" i="10"/>
  <c r="AF229" i="10"/>
  <c r="AF227" i="10"/>
  <c r="AF224" i="10"/>
  <c r="AF222" i="10"/>
  <c r="AF63" i="10"/>
  <c r="AF273" i="10"/>
  <c r="AF148" i="10"/>
  <c r="AF66" i="10"/>
  <c r="AF152" i="10"/>
  <c r="AF69" i="10"/>
  <c r="BX255" i="5"/>
  <c r="BU255" i="5"/>
  <c r="BU272" i="5"/>
  <c r="BX272" i="5"/>
  <c r="BU254" i="5"/>
  <c r="BX254" i="5"/>
  <c r="AF275" i="6"/>
  <c r="AF272" i="6"/>
  <c r="AF152" i="6"/>
  <c r="AF140" i="6"/>
  <c r="AF69" i="6"/>
  <c r="AF66" i="6"/>
  <c r="AF63" i="6"/>
  <c r="AF373" i="6"/>
  <c r="AF270" i="6"/>
  <c r="AF268" i="6"/>
  <c r="AF266" i="6"/>
  <c r="AF264" i="6"/>
  <c r="AF262" i="6"/>
  <c r="BL262" i="6" s="1"/>
  <c r="AF259" i="6"/>
  <c r="BL259" i="6" s="1"/>
  <c r="AF256" i="6"/>
  <c r="AF254" i="6"/>
  <c r="AF251" i="6"/>
  <c r="AF249" i="6"/>
  <c r="AF246" i="6"/>
  <c r="AF243" i="6"/>
  <c r="AF241" i="6"/>
  <c r="BL241" i="6" s="1"/>
  <c r="AF239" i="6"/>
  <c r="BL239" i="6" s="1"/>
  <c r="AF236" i="6"/>
  <c r="AF233" i="6"/>
  <c r="AF231" i="6"/>
  <c r="AF229" i="6"/>
  <c r="AF227" i="6"/>
  <c r="AF224" i="6"/>
  <c r="AF222" i="6"/>
  <c r="BL222" i="6" s="1"/>
  <c r="AF271" i="6"/>
  <c r="AF267" i="6"/>
  <c r="AF263" i="6"/>
  <c r="AF258" i="6"/>
  <c r="AF253" i="6"/>
  <c r="AF247" i="6"/>
  <c r="AF242" i="6"/>
  <c r="AF237" i="6"/>
  <c r="AF232" i="6"/>
  <c r="AF228" i="6"/>
  <c r="AF223" i="6"/>
  <c r="AF273" i="6"/>
  <c r="AF269" i="6"/>
  <c r="BL269" i="6" s="1"/>
  <c r="AF265" i="6"/>
  <c r="AF260" i="6"/>
  <c r="BL260" i="6" s="1"/>
  <c r="AF255" i="6"/>
  <c r="AF250" i="6"/>
  <c r="BL250" i="6" s="1"/>
  <c r="AF245" i="6"/>
  <c r="AF240" i="6"/>
  <c r="BL240" i="6" s="1"/>
  <c r="AF235" i="6"/>
  <c r="AF230" i="6"/>
  <c r="BL230" i="6" s="1"/>
  <c r="AF225" i="6"/>
  <c r="AF221" i="6"/>
  <c r="BL221" i="6" s="1"/>
  <c r="AF148" i="6"/>
  <c r="BN59" i="11"/>
  <c r="BN53" i="11"/>
  <c r="BW306" i="10"/>
  <c r="BS306" i="10"/>
  <c r="BR306" i="10"/>
  <c r="BU27" i="10"/>
  <c r="BX27" i="10"/>
  <c r="BX53" i="10" s="1"/>
  <c r="BL53" i="10"/>
  <c r="BF363" i="7"/>
  <c r="D363" i="7"/>
  <c r="E365" i="7"/>
  <c r="BU315" i="7"/>
  <c r="BX315" i="7"/>
  <c r="BZ191" i="8"/>
  <c r="BY191" i="8"/>
  <c r="BZ202" i="8"/>
  <c r="BY202" i="8"/>
  <c r="BZ163" i="8"/>
  <c r="BY163" i="8"/>
  <c r="BG363" i="6"/>
  <c r="I365" i="6"/>
  <c r="BM69" i="7"/>
  <c r="BM66" i="7"/>
  <c r="BM63" i="7"/>
  <c r="BM152" i="7"/>
  <c r="AL315" i="10"/>
  <c r="AL363" i="10" s="1"/>
  <c r="AL365" i="10" s="1"/>
  <c r="AL310" i="10"/>
  <c r="BX216" i="7"/>
  <c r="BU216" i="7"/>
  <c r="BO311" i="10"/>
  <c r="AR315" i="10"/>
  <c r="AR310" i="10"/>
  <c r="Z315" i="10"/>
  <c r="BK311" i="10"/>
  <c r="Z310" i="10"/>
  <c r="BW77" i="4"/>
  <c r="BS77" i="4"/>
  <c r="BR77" i="4"/>
  <c r="X139" i="4"/>
  <c r="X140" i="4" s="1"/>
  <c r="X371" i="4"/>
  <c r="BV79" i="4"/>
  <c r="BV70" i="4"/>
  <c r="BT269" i="12"/>
  <c r="BT260" i="12"/>
  <c r="BT225" i="12"/>
  <c r="BT245" i="12"/>
  <c r="BT273" i="12"/>
  <c r="BU253" i="12"/>
  <c r="BU223" i="12"/>
  <c r="BU228" i="12"/>
  <c r="BU271" i="12"/>
  <c r="BU235" i="12"/>
  <c r="BX235" i="12"/>
  <c r="BU267" i="12"/>
  <c r="BU260" i="12"/>
  <c r="BU233" i="12"/>
  <c r="BU243" i="12"/>
  <c r="BU254" i="12"/>
  <c r="BX264" i="12"/>
  <c r="BU264" i="12"/>
  <c r="BU272" i="12"/>
  <c r="AM302" i="13"/>
  <c r="AL270" i="10"/>
  <c r="AL268" i="10"/>
  <c r="AL266" i="10"/>
  <c r="AL264" i="10"/>
  <c r="AL262" i="10"/>
  <c r="AL259" i="10"/>
  <c r="AL256" i="10"/>
  <c r="AL254" i="10"/>
  <c r="AL251" i="10"/>
  <c r="AL249" i="10"/>
  <c r="AL246" i="10"/>
  <c r="AL243" i="10"/>
  <c r="AL241" i="10"/>
  <c r="AL239" i="10"/>
  <c r="AL236" i="10"/>
  <c r="AL233" i="10"/>
  <c r="AL231" i="10"/>
  <c r="AL229" i="10"/>
  <c r="AL227" i="10"/>
  <c r="AL224" i="10"/>
  <c r="AL222" i="10"/>
  <c r="AL148" i="10"/>
  <c r="AL69" i="10"/>
  <c r="AL66" i="10"/>
  <c r="AL63" i="10"/>
  <c r="AL271" i="10"/>
  <c r="AL269" i="10"/>
  <c r="AL267" i="10"/>
  <c r="AL265" i="10"/>
  <c r="AL263" i="10"/>
  <c r="AL260" i="10"/>
  <c r="AL258" i="10"/>
  <c r="AL255" i="10"/>
  <c r="AL253" i="10"/>
  <c r="AL250" i="10"/>
  <c r="AL247" i="10"/>
  <c r="AL245" i="10"/>
  <c r="AL242" i="10"/>
  <c r="AL240" i="10"/>
  <c r="AL237" i="10"/>
  <c r="AL235" i="10"/>
  <c r="AL232" i="10"/>
  <c r="AL230" i="10"/>
  <c r="AL228" i="10"/>
  <c r="AL223" i="10"/>
  <c r="AL221" i="10"/>
  <c r="AL275" i="10"/>
  <c r="AL152" i="10"/>
  <c r="AL272" i="10"/>
  <c r="E273" i="9"/>
  <c r="E271" i="9"/>
  <c r="E269" i="9"/>
  <c r="E267" i="9"/>
  <c r="E265" i="9"/>
  <c r="E263" i="9"/>
  <c r="E260" i="9"/>
  <c r="E258" i="9"/>
  <c r="E255" i="9"/>
  <c r="E253" i="9"/>
  <c r="E250" i="9"/>
  <c r="E247" i="9"/>
  <c r="E245" i="9"/>
  <c r="E275" i="9"/>
  <c r="E272" i="9"/>
  <c r="E373" i="9"/>
  <c r="E264" i="9"/>
  <c r="E254" i="9"/>
  <c r="E243" i="9"/>
  <c r="E241" i="9"/>
  <c r="E239" i="9"/>
  <c r="E236" i="9"/>
  <c r="E233" i="9"/>
  <c r="E231" i="9"/>
  <c r="E229" i="9"/>
  <c r="E227" i="9"/>
  <c r="E224" i="9"/>
  <c r="E222" i="9"/>
  <c r="E270" i="9"/>
  <c r="E262" i="9"/>
  <c r="E251" i="9"/>
  <c r="E268" i="9"/>
  <c r="E259" i="9"/>
  <c r="E249" i="9"/>
  <c r="E242" i="9"/>
  <c r="E240" i="9"/>
  <c r="E237" i="9"/>
  <c r="E235" i="9"/>
  <c r="E232" i="9"/>
  <c r="E230" i="9"/>
  <c r="E228" i="9"/>
  <c r="E225" i="9"/>
  <c r="E223" i="9"/>
  <c r="E221" i="9"/>
  <c r="E256" i="9"/>
  <c r="E148" i="9"/>
  <c r="BF136" i="9"/>
  <c r="E246" i="9"/>
  <c r="D136" i="9"/>
  <c r="E266" i="9"/>
  <c r="E137" i="9"/>
  <c r="F137" i="9" s="1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AG137" i="9" s="1"/>
  <c r="AH137" i="9" s="1"/>
  <c r="AI137" i="9" s="1"/>
  <c r="AJ137" i="9" s="1"/>
  <c r="AK137" i="9" s="1"/>
  <c r="AL137" i="9" s="1"/>
  <c r="AM137" i="9" s="1"/>
  <c r="AN137" i="9" s="1"/>
  <c r="AO137" i="9" s="1"/>
  <c r="AP137" i="9" s="1"/>
  <c r="AQ137" i="9" s="1"/>
  <c r="AR137" i="9" s="1"/>
  <c r="AS137" i="9" s="1"/>
  <c r="AT137" i="9" s="1"/>
  <c r="AU137" i="9" s="1"/>
  <c r="AV137" i="9" s="1"/>
  <c r="AW137" i="9" s="1"/>
  <c r="AX137" i="9" s="1"/>
  <c r="AY137" i="9" s="1"/>
  <c r="AZ137" i="9" s="1"/>
  <c r="BA137" i="9" s="1"/>
  <c r="BB137" i="9" s="1"/>
  <c r="BC137" i="9" s="1"/>
  <c r="BD137" i="9" s="1"/>
  <c r="BX28" i="6"/>
  <c r="BV79" i="7"/>
  <c r="BV78" i="7"/>
  <c r="BV70" i="7"/>
  <c r="R139" i="6"/>
  <c r="R371" i="6"/>
  <c r="BI371" i="6" s="1"/>
  <c r="BI365" i="6"/>
  <c r="AV315" i="11"/>
  <c r="BP311" i="11"/>
  <c r="AV310" i="11"/>
  <c r="AK373" i="6"/>
  <c r="AK270" i="6"/>
  <c r="AK268" i="6"/>
  <c r="AK266" i="6"/>
  <c r="AK264" i="6"/>
  <c r="AK262" i="6"/>
  <c r="AK259" i="6"/>
  <c r="AK256" i="6"/>
  <c r="AK254" i="6"/>
  <c r="AK251" i="6"/>
  <c r="AK249" i="6"/>
  <c r="AK246" i="6"/>
  <c r="AK243" i="6"/>
  <c r="AK241" i="6"/>
  <c r="AK239" i="6"/>
  <c r="AK236" i="6"/>
  <c r="AK233" i="6"/>
  <c r="AK231" i="6"/>
  <c r="AK229" i="6"/>
  <c r="AK227" i="6"/>
  <c r="AK224" i="6"/>
  <c r="AK222" i="6"/>
  <c r="AK273" i="6"/>
  <c r="AK148" i="6"/>
  <c r="AK272" i="6"/>
  <c r="AK152" i="6"/>
  <c r="AK63" i="6"/>
  <c r="AK271" i="6"/>
  <c r="AK267" i="6"/>
  <c r="AK263" i="6"/>
  <c r="AK258" i="6"/>
  <c r="AK253" i="6"/>
  <c r="AK247" i="6"/>
  <c r="AK242" i="6"/>
  <c r="AK237" i="6"/>
  <c r="AK232" i="6"/>
  <c r="AK228" i="6"/>
  <c r="AK223" i="6"/>
  <c r="AK275" i="6"/>
  <c r="AK69" i="6"/>
  <c r="AK269" i="6"/>
  <c r="AK265" i="6"/>
  <c r="AK260" i="6"/>
  <c r="AK255" i="6"/>
  <c r="AK250" i="6"/>
  <c r="AK245" i="6"/>
  <c r="AK240" i="6"/>
  <c r="AK235" i="6"/>
  <c r="AK230" i="6"/>
  <c r="AK225" i="6"/>
  <c r="AK221" i="6"/>
  <c r="AK140" i="6"/>
  <c r="AK66" i="6"/>
  <c r="D70" i="11"/>
  <c r="D65" i="11"/>
  <c r="BR78" i="11"/>
  <c r="BS78" i="11" s="1"/>
  <c r="BT78" i="11" s="1"/>
  <c r="BU78" i="11" s="1"/>
  <c r="BV78" i="11" s="1"/>
  <c r="BW78" i="11" s="1"/>
  <c r="BX78" i="11" s="1"/>
  <c r="D59" i="11"/>
  <c r="D160" i="11"/>
  <c r="D158" i="11"/>
  <c r="D167" i="11"/>
  <c r="D177" i="11"/>
  <c r="D187" i="11"/>
  <c r="D198" i="11"/>
  <c r="D206" i="11"/>
  <c r="D166" i="11"/>
  <c r="D176" i="11"/>
  <c r="D186" i="11"/>
  <c r="D196" i="11"/>
  <c r="D205" i="11"/>
  <c r="BT224" i="5"/>
  <c r="AR275" i="4"/>
  <c r="BO275" i="4" s="1"/>
  <c r="AR272" i="4"/>
  <c r="BO272" i="4" s="1"/>
  <c r="AR373" i="4"/>
  <c r="AR266" i="4"/>
  <c r="BO266" i="4" s="1"/>
  <c r="AR265" i="4"/>
  <c r="BO265" i="4" s="1"/>
  <c r="AR256" i="4"/>
  <c r="BO256" i="4" s="1"/>
  <c r="AR255" i="4"/>
  <c r="BO255" i="4" s="1"/>
  <c r="AR246" i="4"/>
  <c r="BO246" i="4" s="1"/>
  <c r="AR245" i="4"/>
  <c r="BO245" i="4" s="1"/>
  <c r="AR236" i="4"/>
  <c r="BO236" i="4" s="1"/>
  <c r="AR235" i="4"/>
  <c r="BO235" i="4" s="1"/>
  <c r="AR227" i="4"/>
  <c r="BO227" i="4" s="1"/>
  <c r="AR225" i="4"/>
  <c r="BO225" i="4" s="1"/>
  <c r="BO136" i="4"/>
  <c r="BV136" i="4" s="1"/>
  <c r="AR268" i="4"/>
  <c r="BO268" i="4" s="1"/>
  <c r="AR267" i="4"/>
  <c r="BO267" i="4" s="1"/>
  <c r="AR259" i="4"/>
  <c r="BO259" i="4" s="1"/>
  <c r="AR258" i="4"/>
  <c r="BO258" i="4" s="1"/>
  <c r="AR249" i="4"/>
  <c r="BO249" i="4" s="1"/>
  <c r="AR247" i="4"/>
  <c r="BO247" i="4" s="1"/>
  <c r="AR239" i="4"/>
  <c r="BO239" i="4" s="1"/>
  <c r="AR237" i="4"/>
  <c r="BO237" i="4" s="1"/>
  <c r="AR229" i="4"/>
  <c r="BO229" i="4" s="1"/>
  <c r="AR228" i="4"/>
  <c r="BO228" i="4" s="1"/>
  <c r="AR270" i="4"/>
  <c r="BO270" i="4" s="1"/>
  <c r="AR269" i="4"/>
  <c r="BO269" i="4" s="1"/>
  <c r="AR262" i="4"/>
  <c r="BO262" i="4" s="1"/>
  <c r="AR260" i="4"/>
  <c r="BO260" i="4" s="1"/>
  <c r="AR251" i="4"/>
  <c r="BO251" i="4" s="1"/>
  <c r="AR250" i="4"/>
  <c r="BO250" i="4" s="1"/>
  <c r="AR241" i="4"/>
  <c r="BO241" i="4" s="1"/>
  <c r="AR240" i="4"/>
  <c r="BO240" i="4" s="1"/>
  <c r="AR231" i="4"/>
  <c r="BO231" i="4" s="1"/>
  <c r="AR230" i="4"/>
  <c r="BO230" i="4" s="1"/>
  <c r="AR222" i="4"/>
  <c r="BO222" i="4" s="1"/>
  <c r="AR221" i="4"/>
  <c r="BO221" i="4" s="1"/>
  <c r="AR273" i="4"/>
  <c r="BO273" i="4" s="1"/>
  <c r="AR271" i="4"/>
  <c r="BO271" i="4" s="1"/>
  <c r="AR254" i="4"/>
  <c r="BO254" i="4" s="1"/>
  <c r="AR232" i="4"/>
  <c r="BO232" i="4" s="1"/>
  <c r="AR148" i="4"/>
  <c r="BO148" i="4" s="1"/>
  <c r="AR264" i="4"/>
  <c r="BO264" i="4" s="1"/>
  <c r="AR242" i="4"/>
  <c r="BO242" i="4" s="1"/>
  <c r="AR224" i="4"/>
  <c r="BO224" i="4" s="1"/>
  <c r="AR253" i="4"/>
  <c r="BO253" i="4" s="1"/>
  <c r="AR263" i="4"/>
  <c r="BO263" i="4" s="1"/>
  <c r="AR243" i="4"/>
  <c r="BO243" i="4" s="1"/>
  <c r="AR223" i="4"/>
  <c r="BO223" i="4" s="1"/>
  <c r="AR233" i="4"/>
  <c r="BO233" i="4" s="1"/>
  <c r="AZ275" i="4"/>
  <c r="BQ275" i="4" s="1"/>
  <c r="AZ272" i="4"/>
  <c r="BQ272" i="4" s="1"/>
  <c r="AZ270" i="4"/>
  <c r="BQ270" i="4" s="1"/>
  <c r="AZ269" i="4"/>
  <c r="BQ269" i="4" s="1"/>
  <c r="AZ262" i="4"/>
  <c r="BQ262" i="4" s="1"/>
  <c r="AZ260" i="4"/>
  <c r="BQ260" i="4" s="1"/>
  <c r="AZ251" i="4"/>
  <c r="BQ251" i="4" s="1"/>
  <c r="AZ250" i="4"/>
  <c r="BQ250" i="4" s="1"/>
  <c r="AZ241" i="4"/>
  <c r="BQ241" i="4" s="1"/>
  <c r="AZ240" i="4"/>
  <c r="BQ240" i="4" s="1"/>
  <c r="AZ231" i="4"/>
  <c r="BQ231" i="4" s="1"/>
  <c r="AZ230" i="4"/>
  <c r="BQ230" i="4" s="1"/>
  <c r="AZ222" i="4"/>
  <c r="BQ222" i="4" s="1"/>
  <c r="AZ221" i="4"/>
  <c r="BQ221" i="4" s="1"/>
  <c r="AZ273" i="4"/>
  <c r="BQ273" i="4" s="1"/>
  <c r="AZ271" i="4"/>
  <c r="BQ271" i="4" s="1"/>
  <c r="AZ264" i="4"/>
  <c r="BQ264" i="4" s="1"/>
  <c r="AZ263" i="4"/>
  <c r="BQ263" i="4" s="1"/>
  <c r="AZ254" i="4"/>
  <c r="BQ254" i="4" s="1"/>
  <c r="AZ253" i="4"/>
  <c r="BQ253" i="4" s="1"/>
  <c r="AZ243" i="4"/>
  <c r="BQ243" i="4" s="1"/>
  <c r="AZ242" i="4"/>
  <c r="BQ242" i="4" s="1"/>
  <c r="AZ233" i="4"/>
  <c r="BQ233" i="4" s="1"/>
  <c r="AZ232" i="4"/>
  <c r="BQ232" i="4" s="1"/>
  <c r="AZ224" i="4"/>
  <c r="BQ224" i="4" s="1"/>
  <c r="AZ223" i="4"/>
  <c r="BQ223" i="4" s="1"/>
  <c r="AZ148" i="4"/>
  <c r="BQ148" i="4" s="1"/>
  <c r="AZ373" i="4"/>
  <c r="AZ266" i="4"/>
  <c r="BQ266" i="4" s="1"/>
  <c r="AZ265" i="4"/>
  <c r="BQ265" i="4" s="1"/>
  <c r="AZ256" i="4"/>
  <c r="BQ256" i="4" s="1"/>
  <c r="AZ255" i="4"/>
  <c r="BQ255" i="4" s="1"/>
  <c r="AZ246" i="4"/>
  <c r="BQ246" i="4" s="1"/>
  <c r="AZ245" i="4"/>
  <c r="BQ245" i="4" s="1"/>
  <c r="AZ236" i="4"/>
  <c r="BQ236" i="4" s="1"/>
  <c r="AZ235" i="4"/>
  <c r="BQ235" i="4" s="1"/>
  <c r="AZ227" i="4"/>
  <c r="BQ227" i="4" s="1"/>
  <c r="AZ225" i="4"/>
  <c r="BQ225" i="4" s="1"/>
  <c r="BQ136" i="4"/>
  <c r="AZ268" i="4"/>
  <c r="BQ268" i="4" s="1"/>
  <c r="AZ247" i="4"/>
  <c r="BQ247" i="4" s="1"/>
  <c r="AZ229" i="4"/>
  <c r="BQ229" i="4" s="1"/>
  <c r="AZ267" i="4"/>
  <c r="BQ267" i="4" s="1"/>
  <c r="AZ249" i="4"/>
  <c r="BQ249" i="4" s="1"/>
  <c r="AZ258" i="4"/>
  <c r="BQ258" i="4" s="1"/>
  <c r="AZ239" i="4"/>
  <c r="BQ239" i="4" s="1"/>
  <c r="AZ259" i="4"/>
  <c r="BQ259" i="4" s="1"/>
  <c r="AZ237" i="4"/>
  <c r="BQ237" i="4" s="1"/>
  <c r="AZ228" i="4"/>
  <c r="BQ228" i="4" s="1"/>
  <c r="S272" i="11"/>
  <c r="S270" i="11"/>
  <c r="S268" i="11"/>
  <c r="S266" i="11"/>
  <c r="S264" i="11"/>
  <c r="S262" i="11"/>
  <c r="S259" i="11"/>
  <c r="S256" i="11"/>
  <c r="S254" i="11"/>
  <c r="S251" i="11"/>
  <c r="S249" i="11"/>
  <c r="S246" i="11"/>
  <c r="S243" i="11"/>
  <c r="S241" i="11"/>
  <c r="S239" i="11"/>
  <c r="S236" i="11"/>
  <c r="S233" i="11"/>
  <c r="S231" i="11"/>
  <c r="S229" i="11"/>
  <c r="S227" i="11"/>
  <c r="S224" i="11"/>
  <c r="S222" i="11"/>
  <c r="S267" i="11"/>
  <c r="S258" i="11"/>
  <c r="S247" i="11"/>
  <c r="S237" i="11"/>
  <c r="S228" i="11"/>
  <c r="S69" i="11"/>
  <c r="S66" i="11"/>
  <c r="S63" i="11"/>
  <c r="S265" i="11"/>
  <c r="S255" i="11"/>
  <c r="S245" i="11"/>
  <c r="S235" i="11"/>
  <c r="S271" i="11"/>
  <c r="S263" i="11"/>
  <c r="S253" i="11"/>
  <c r="S242" i="11"/>
  <c r="S232" i="11"/>
  <c r="S223" i="11"/>
  <c r="S148" i="11"/>
  <c r="S240" i="11"/>
  <c r="S269" i="11"/>
  <c r="S230" i="11"/>
  <c r="S260" i="11"/>
  <c r="S221" i="11"/>
  <c r="S250" i="11"/>
  <c r="S152" i="11"/>
  <c r="BU134" i="8"/>
  <c r="BX134" i="8"/>
  <c r="BZ88" i="10"/>
  <c r="BY88" i="10"/>
  <c r="AJ275" i="7"/>
  <c r="AJ272" i="7"/>
  <c r="BM272" i="7" s="1"/>
  <c r="AJ373" i="7"/>
  <c r="AJ270" i="7"/>
  <c r="AJ268" i="7"/>
  <c r="AJ266" i="7"/>
  <c r="BM266" i="7" s="1"/>
  <c r="AJ264" i="7"/>
  <c r="BM264" i="7" s="1"/>
  <c r="AJ262" i="7"/>
  <c r="AJ259" i="7"/>
  <c r="AJ256" i="7"/>
  <c r="BM256" i="7" s="1"/>
  <c r="AJ254" i="7"/>
  <c r="BM254" i="7" s="1"/>
  <c r="AJ251" i="7"/>
  <c r="AJ249" i="7"/>
  <c r="AJ246" i="7"/>
  <c r="BM246" i="7" s="1"/>
  <c r="AJ243" i="7"/>
  <c r="BM243" i="7" s="1"/>
  <c r="AJ273" i="7"/>
  <c r="BM273" i="7" s="1"/>
  <c r="AJ271" i="7"/>
  <c r="AJ269" i="7"/>
  <c r="BM269" i="7" s="1"/>
  <c r="AJ267" i="7"/>
  <c r="BM267" i="7" s="1"/>
  <c r="AJ265" i="7"/>
  <c r="AJ263" i="7"/>
  <c r="AJ260" i="7"/>
  <c r="BM260" i="7" s="1"/>
  <c r="AJ258" i="7"/>
  <c r="BM258" i="7" s="1"/>
  <c r="AJ255" i="7"/>
  <c r="AJ253" i="7"/>
  <c r="AJ250" i="7"/>
  <c r="BM250" i="7" s="1"/>
  <c r="AJ247" i="7"/>
  <c r="BM247" i="7" s="1"/>
  <c r="AJ245" i="7"/>
  <c r="AJ242" i="7"/>
  <c r="AJ240" i="7"/>
  <c r="BM240" i="7" s="1"/>
  <c r="AJ237" i="7"/>
  <c r="BM237" i="7" s="1"/>
  <c r="AJ235" i="7"/>
  <c r="AJ241" i="7"/>
  <c r="AJ148" i="7"/>
  <c r="BM148" i="7" s="1"/>
  <c r="AJ69" i="7"/>
  <c r="AJ66" i="7"/>
  <c r="AJ63" i="7"/>
  <c r="AJ239" i="7"/>
  <c r="AJ232" i="7"/>
  <c r="BM232" i="7" s="1"/>
  <c r="AJ230" i="7"/>
  <c r="AJ228" i="7"/>
  <c r="AJ225" i="7"/>
  <c r="AJ223" i="7"/>
  <c r="AJ221" i="7"/>
  <c r="BM221" i="7" s="1"/>
  <c r="AJ233" i="7"/>
  <c r="AJ229" i="7"/>
  <c r="BM229" i="7" s="1"/>
  <c r="AJ224" i="7"/>
  <c r="AJ236" i="7"/>
  <c r="BM236" i="7" s="1"/>
  <c r="AJ152" i="7"/>
  <c r="AJ140" i="7"/>
  <c r="AJ231" i="7"/>
  <c r="AJ227" i="7"/>
  <c r="BM227" i="7" s="1"/>
  <c r="AJ222" i="7"/>
  <c r="BD139" i="4"/>
  <c r="BD140" i="4" s="1"/>
  <c r="BD371" i="4"/>
  <c r="X302" i="13"/>
  <c r="W148" i="10"/>
  <c r="W69" i="10"/>
  <c r="W66" i="10"/>
  <c r="W63" i="10"/>
  <c r="W271" i="10"/>
  <c r="W269" i="10"/>
  <c r="W267" i="10"/>
  <c r="W265" i="10"/>
  <c r="W263" i="10"/>
  <c r="W260" i="10"/>
  <c r="W258" i="10"/>
  <c r="W255" i="10"/>
  <c r="W253" i="10"/>
  <c r="W250" i="10"/>
  <c r="W247" i="10"/>
  <c r="W245" i="10"/>
  <c r="W242" i="10"/>
  <c r="W240" i="10"/>
  <c r="W237" i="10"/>
  <c r="W235" i="10"/>
  <c r="W232" i="10"/>
  <c r="W230" i="10"/>
  <c r="W228" i="10"/>
  <c r="W223" i="10"/>
  <c r="W221" i="10"/>
  <c r="W272" i="10"/>
  <c r="W270" i="10"/>
  <c r="W262" i="10"/>
  <c r="W251" i="10"/>
  <c r="W241" i="10"/>
  <c r="W231" i="10"/>
  <c r="W222" i="10"/>
  <c r="W268" i="10"/>
  <c r="W259" i="10"/>
  <c r="W249" i="10"/>
  <c r="W239" i="10"/>
  <c r="W229" i="10"/>
  <c r="W266" i="10"/>
  <c r="W256" i="10"/>
  <c r="W246" i="10"/>
  <c r="W236" i="10"/>
  <c r="W227" i="10"/>
  <c r="W264" i="10"/>
  <c r="W254" i="10"/>
  <c r="W243" i="10"/>
  <c r="W233" i="10"/>
  <c r="W224" i="10"/>
  <c r="W152" i="10"/>
  <c r="AJ373" i="11"/>
  <c r="AJ270" i="11"/>
  <c r="AJ268" i="11"/>
  <c r="AJ266" i="11"/>
  <c r="AJ264" i="11"/>
  <c r="AJ262" i="11"/>
  <c r="AJ259" i="11"/>
  <c r="AJ256" i="11"/>
  <c r="AJ254" i="11"/>
  <c r="AJ251" i="11"/>
  <c r="AJ249" i="11"/>
  <c r="AJ246" i="11"/>
  <c r="AJ243" i="11"/>
  <c r="AJ241" i="11"/>
  <c r="AJ239" i="11"/>
  <c r="AJ236" i="11"/>
  <c r="AJ233" i="11"/>
  <c r="AJ231" i="11"/>
  <c r="AJ229" i="11"/>
  <c r="AJ227" i="11"/>
  <c r="AJ224" i="11"/>
  <c r="AJ222" i="11"/>
  <c r="AJ273" i="11"/>
  <c r="AJ271" i="11"/>
  <c r="AJ269" i="11"/>
  <c r="AJ267" i="11"/>
  <c r="AJ265" i="11"/>
  <c r="AJ263" i="11"/>
  <c r="AJ260" i="11"/>
  <c r="AJ258" i="11"/>
  <c r="AJ255" i="11"/>
  <c r="AJ253" i="11"/>
  <c r="AJ250" i="11"/>
  <c r="AJ247" i="11"/>
  <c r="AJ245" i="11"/>
  <c r="AJ242" i="11"/>
  <c r="AJ240" i="11"/>
  <c r="AJ237" i="11"/>
  <c r="AJ235" i="11"/>
  <c r="AJ232" i="11"/>
  <c r="AJ230" i="11"/>
  <c r="AJ228" i="11"/>
  <c r="AJ225" i="11"/>
  <c r="AJ223" i="11"/>
  <c r="AJ221" i="11"/>
  <c r="AJ148" i="11"/>
  <c r="AJ275" i="11"/>
  <c r="AJ272" i="11"/>
  <c r="AJ152" i="11"/>
  <c r="AJ66" i="11"/>
  <c r="AJ69" i="11"/>
  <c r="AJ63" i="11"/>
  <c r="BQ363" i="7"/>
  <c r="AZ365" i="7"/>
  <c r="BT108" i="11"/>
  <c r="BT183" i="11" s="1"/>
  <c r="BI183" i="11"/>
  <c r="J6" i="7"/>
  <c r="AU139" i="10"/>
  <c r="AU140" i="10" s="1"/>
  <c r="AU371" i="10"/>
  <c r="T371" i="4"/>
  <c r="T139" i="4"/>
  <c r="T140" i="4" s="1"/>
  <c r="BY108" i="6"/>
  <c r="BZ108" i="6"/>
  <c r="T373" i="4"/>
  <c r="BG82" i="11"/>
  <c r="BG157" i="11" s="1"/>
  <c r="I157" i="11"/>
  <c r="I86" i="11"/>
  <c r="BZ214" i="4"/>
  <c r="BY214" i="4"/>
  <c r="BS91" i="13"/>
  <c r="BX91" i="13"/>
  <c r="BS144" i="13"/>
  <c r="BX144" i="13"/>
  <c r="BS34" i="13"/>
  <c r="BX34" i="13"/>
  <c r="BX21" i="13"/>
  <c r="BS134" i="13"/>
  <c r="BX134" i="13"/>
  <c r="BS27" i="13"/>
  <c r="BX27" i="13"/>
  <c r="BS8" i="13"/>
  <c r="BS82" i="13"/>
  <c r="BX82" i="13"/>
  <c r="G6" i="9"/>
  <c r="BI221" i="8"/>
  <c r="AS302" i="13"/>
  <c r="AR271" i="10"/>
  <c r="BO271" i="10" s="1"/>
  <c r="AR269" i="10"/>
  <c r="BO269" i="10" s="1"/>
  <c r="AR267" i="10"/>
  <c r="BO267" i="10" s="1"/>
  <c r="AR265" i="10"/>
  <c r="BO265" i="10" s="1"/>
  <c r="AR263" i="10"/>
  <c r="BO263" i="10" s="1"/>
  <c r="AR260" i="10"/>
  <c r="BO260" i="10" s="1"/>
  <c r="AR258" i="10"/>
  <c r="BO258" i="10" s="1"/>
  <c r="AR255" i="10"/>
  <c r="BO255" i="10" s="1"/>
  <c r="AR253" i="10"/>
  <c r="BO253" i="10" s="1"/>
  <c r="AR250" i="10"/>
  <c r="BO250" i="10" s="1"/>
  <c r="AR247" i="10"/>
  <c r="BO247" i="10" s="1"/>
  <c r="AR245" i="10"/>
  <c r="BO245" i="10" s="1"/>
  <c r="AR242" i="10"/>
  <c r="BO242" i="10" s="1"/>
  <c r="AR240" i="10"/>
  <c r="BO240" i="10" s="1"/>
  <c r="AR237" i="10"/>
  <c r="BO237" i="10" s="1"/>
  <c r="AR235" i="10"/>
  <c r="BO235" i="10" s="1"/>
  <c r="AR232" i="10"/>
  <c r="BO232" i="10" s="1"/>
  <c r="AR230" i="10"/>
  <c r="BO230" i="10" s="1"/>
  <c r="AR228" i="10"/>
  <c r="BO228" i="10" s="1"/>
  <c r="AR225" i="10"/>
  <c r="BO225" i="10" s="1"/>
  <c r="AR223" i="10"/>
  <c r="BO223" i="10" s="1"/>
  <c r="AR221" i="10"/>
  <c r="BO221" i="10" s="1"/>
  <c r="AR275" i="10"/>
  <c r="BO275" i="10" s="1"/>
  <c r="AR272" i="10"/>
  <c r="BO272" i="10" s="1"/>
  <c r="BO136" i="10"/>
  <c r="AR373" i="10"/>
  <c r="AR270" i="10"/>
  <c r="BO270" i="10" s="1"/>
  <c r="AR268" i="10"/>
  <c r="BO268" i="10" s="1"/>
  <c r="AR266" i="10"/>
  <c r="BO266" i="10" s="1"/>
  <c r="AR264" i="10"/>
  <c r="BO264" i="10" s="1"/>
  <c r="AR262" i="10"/>
  <c r="BO262" i="10" s="1"/>
  <c r="AR259" i="10"/>
  <c r="BO259" i="10" s="1"/>
  <c r="AR256" i="10"/>
  <c r="BO256" i="10" s="1"/>
  <c r="AR254" i="10"/>
  <c r="BO254" i="10" s="1"/>
  <c r="AR251" i="10"/>
  <c r="BO251" i="10" s="1"/>
  <c r="AR249" i="10"/>
  <c r="BO249" i="10" s="1"/>
  <c r="AR246" i="10"/>
  <c r="BO246" i="10" s="1"/>
  <c r="AR243" i="10"/>
  <c r="BO243" i="10" s="1"/>
  <c r="AR241" i="10"/>
  <c r="BO241" i="10" s="1"/>
  <c r="AR239" i="10"/>
  <c r="BO239" i="10" s="1"/>
  <c r="AR236" i="10"/>
  <c r="BO236" i="10" s="1"/>
  <c r="AR233" i="10"/>
  <c r="BO233" i="10" s="1"/>
  <c r="AR231" i="10"/>
  <c r="BO231" i="10" s="1"/>
  <c r="AR229" i="10"/>
  <c r="BO229" i="10" s="1"/>
  <c r="AR227" i="10"/>
  <c r="BO227" i="10" s="1"/>
  <c r="AR224" i="10"/>
  <c r="BO224" i="10" s="1"/>
  <c r="AR222" i="10"/>
  <c r="BO222" i="10" s="1"/>
  <c r="AR273" i="10"/>
  <c r="BO273" i="10" s="1"/>
  <c r="AR148" i="10"/>
  <c r="BO148" i="10" s="1"/>
  <c r="BV242" i="8"/>
  <c r="BV246" i="8"/>
  <c r="BV233" i="8"/>
  <c r="R273" i="7"/>
  <c r="R271" i="7"/>
  <c r="R269" i="7"/>
  <c r="R267" i="7"/>
  <c r="R265" i="7"/>
  <c r="R263" i="7"/>
  <c r="R260" i="7"/>
  <c r="R258" i="7"/>
  <c r="R255" i="7"/>
  <c r="R253" i="7"/>
  <c r="R250" i="7"/>
  <c r="R247" i="7"/>
  <c r="R245" i="7"/>
  <c r="R242" i="7"/>
  <c r="R272" i="7"/>
  <c r="R270" i="7"/>
  <c r="R268" i="7"/>
  <c r="R266" i="7"/>
  <c r="R264" i="7"/>
  <c r="R262" i="7"/>
  <c r="R259" i="7"/>
  <c r="R256" i="7"/>
  <c r="R254" i="7"/>
  <c r="R251" i="7"/>
  <c r="R249" i="7"/>
  <c r="R246" i="7"/>
  <c r="R243" i="7"/>
  <c r="R241" i="7"/>
  <c r="R239" i="7"/>
  <c r="R236" i="7"/>
  <c r="R237" i="7"/>
  <c r="R152" i="7"/>
  <c r="BI136" i="7"/>
  <c r="R235" i="7"/>
  <c r="R233" i="7"/>
  <c r="R231" i="7"/>
  <c r="R229" i="7"/>
  <c r="R227" i="7"/>
  <c r="R224" i="7"/>
  <c r="R222" i="7"/>
  <c r="R240" i="7"/>
  <c r="R230" i="7"/>
  <c r="R225" i="7"/>
  <c r="R221" i="7"/>
  <c r="R69" i="7"/>
  <c r="R232" i="7"/>
  <c r="R228" i="7"/>
  <c r="R223" i="7"/>
  <c r="R66" i="7"/>
  <c r="R148" i="7"/>
  <c r="R63" i="7"/>
  <c r="BT79" i="7"/>
  <c r="BT78" i="7"/>
  <c r="BT70" i="7"/>
  <c r="BT201" i="7"/>
  <c r="BT191" i="7"/>
  <c r="BT171" i="7"/>
  <c r="BT161" i="7"/>
  <c r="BT68" i="7"/>
  <c r="BT204" i="7"/>
  <c r="BT195" i="7"/>
  <c r="BT185" i="7"/>
  <c r="BT175" i="7"/>
  <c r="BT165" i="7"/>
  <c r="BT207" i="7"/>
  <c r="BT199" i="7"/>
  <c r="BT189" i="7"/>
  <c r="BT178" i="7"/>
  <c r="BT168" i="7"/>
  <c r="BT159" i="7"/>
  <c r="BT65" i="7"/>
  <c r="BT202" i="7"/>
  <c r="BT172" i="7"/>
  <c r="BT163" i="7"/>
  <c r="BT196" i="7"/>
  <c r="BT186" i="7"/>
  <c r="BT176" i="7"/>
  <c r="BT166" i="7"/>
  <c r="BT157" i="7"/>
  <c r="BT61" i="7"/>
  <c r="BT200" i="7"/>
  <c r="BT190" i="7"/>
  <c r="BT160" i="7"/>
  <c r="BT62" i="7"/>
  <c r="BT203" i="7"/>
  <c r="BT194" i="7"/>
  <c r="BT173" i="7"/>
  <c r="BT59" i="7"/>
  <c r="BT206" i="7"/>
  <c r="BT198" i="7"/>
  <c r="BT187" i="7"/>
  <c r="BT177" i="7"/>
  <c r="BT167" i="7"/>
  <c r="BT158" i="7"/>
  <c r="BT60" i="7"/>
  <c r="BX263" i="5"/>
  <c r="BU263" i="5"/>
  <c r="BX223" i="5"/>
  <c r="BU223" i="5"/>
  <c r="BX136" i="5"/>
  <c r="BU136" i="5"/>
  <c r="AN139" i="4"/>
  <c r="AN140" i="4" s="1"/>
  <c r="AN371" i="4"/>
  <c r="BT28" i="10"/>
  <c r="BU28" i="11"/>
  <c r="BX28" i="11"/>
  <c r="BY96" i="10"/>
  <c r="BZ96" i="10"/>
  <c r="BZ311" i="7"/>
  <c r="BY311" i="7"/>
  <c r="BZ207" i="8"/>
  <c r="BY207" i="8"/>
  <c r="BZ159" i="8"/>
  <c r="BY159" i="8"/>
  <c r="BZ179" i="8"/>
  <c r="BY179" i="8"/>
  <c r="BU133" i="10"/>
  <c r="BU208" i="10" s="1"/>
  <c r="BX133" i="10"/>
  <c r="BX208" i="10" s="1"/>
  <c r="BL208" i="10"/>
  <c r="BF232" i="5"/>
  <c r="D232" i="5"/>
  <c r="D255" i="5"/>
  <c r="BF255" i="5"/>
  <c r="BF148" i="5"/>
  <c r="D148" i="5"/>
  <c r="D237" i="5"/>
  <c r="BF237" i="5"/>
  <c r="D258" i="5"/>
  <c r="BF258" i="5"/>
  <c r="BF225" i="5"/>
  <c r="D225" i="5"/>
  <c r="BF229" i="5"/>
  <c r="D229" i="5"/>
  <c r="BF239" i="5"/>
  <c r="D239" i="5"/>
  <c r="BF249" i="5"/>
  <c r="D249" i="5"/>
  <c r="BF259" i="5"/>
  <c r="D259" i="5"/>
  <c r="BF268" i="5"/>
  <c r="D268" i="5"/>
  <c r="BU79" i="7"/>
  <c r="BU78" i="7"/>
  <c r="BU70" i="7"/>
  <c r="BU68" i="7"/>
  <c r="BU61" i="7"/>
  <c r="BU204" i="7"/>
  <c r="BU185" i="7"/>
  <c r="BU60" i="7"/>
  <c r="BU157" i="7"/>
  <c r="BU168" i="7"/>
  <c r="BU207" i="7"/>
  <c r="BU206" i="7"/>
  <c r="BU191" i="7"/>
  <c r="BU203" i="7"/>
  <c r="BU59" i="7"/>
  <c r="BU172" i="7"/>
  <c r="BU159" i="7"/>
  <c r="BU65" i="7"/>
  <c r="BU158" i="7"/>
  <c r="BU190" i="7"/>
  <c r="BU160" i="7"/>
  <c r="BU178" i="7"/>
  <c r="BU186" i="7"/>
  <c r="BU199" i="7"/>
  <c r="BU201" i="7"/>
  <c r="BU167" i="7"/>
  <c r="BU62" i="7"/>
  <c r="BU194" i="7"/>
  <c r="BU166" i="7"/>
  <c r="BU171" i="7"/>
  <c r="BU202" i="7"/>
  <c r="BU165" i="7"/>
  <c r="BR68" i="10"/>
  <c r="BR65" i="10"/>
  <c r="BR62" i="10"/>
  <c r="BR60" i="10"/>
  <c r="BR207" i="10"/>
  <c r="BR205" i="10"/>
  <c r="BR203" i="10"/>
  <c r="BR201" i="10"/>
  <c r="BR199" i="10"/>
  <c r="BR196" i="10"/>
  <c r="BR194" i="10"/>
  <c r="BR191" i="10"/>
  <c r="BR189" i="10"/>
  <c r="BR186" i="10"/>
  <c r="BR183" i="10"/>
  <c r="BR181" i="10"/>
  <c r="BR178" i="10"/>
  <c r="BR176" i="10"/>
  <c r="BR173" i="10"/>
  <c r="BR171" i="10"/>
  <c r="BR168" i="10"/>
  <c r="BR166" i="10"/>
  <c r="BR164" i="10"/>
  <c r="BR159" i="10"/>
  <c r="BR61" i="10"/>
  <c r="BR204" i="10"/>
  <c r="BR195" i="10"/>
  <c r="BR185" i="10"/>
  <c r="BR175" i="10"/>
  <c r="BR165" i="10"/>
  <c r="BR202" i="10"/>
  <c r="BR182" i="10"/>
  <c r="BR172" i="10"/>
  <c r="BR163" i="10"/>
  <c r="BR200" i="10"/>
  <c r="BR190" i="10"/>
  <c r="BR160" i="10"/>
  <c r="BR206" i="10"/>
  <c r="BR187" i="10"/>
  <c r="BR167" i="10"/>
  <c r="BR198" i="10"/>
  <c r="BR177" i="10"/>
  <c r="BR158" i="10"/>
  <c r="F161" i="8"/>
  <c r="F134" i="8"/>
  <c r="F136" i="8" s="1"/>
  <c r="F79" i="8"/>
  <c r="BN59" i="4"/>
  <c r="BV78" i="4"/>
  <c r="BW78" i="4" s="1"/>
  <c r="BX78" i="4" s="1"/>
  <c r="AP139" i="4"/>
  <c r="AP371" i="4"/>
  <c r="BU183" i="7"/>
  <c r="N139" i="4"/>
  <c r="N371" i="4"/>
  <c r="Y273" i="11"/>
  <c r="Y271" i="11"/>
  <c r="Y269" i="11"/>
  <c r="Y267" i="11"/>
  <c r="Y265" i="11"/>
  <c r="Y263" i="11"/>
  <c r="Y260" i="11"/>
  <c r="Y258" i="11"/>
  <c r="Y255" i="11"/>
  <c r="Y253" i="11"/>
  <c r="Y250" i="11"/>
  <c r="Y247" i="11"/>
  <c r="Y245" i="11"/>
  <c r="Y242" i="11"/>
  <c r="Y240" i="11"/>
  <c r="Y237" i="11"/>
  <c r="Y235" i="11"/>
  <c r="Y232" i="11"/>
  <c r="Y230" i="11"/>
  <c r="Y228" i="11"/>
  <c r="Y225" i="11"/>
  <c r="Y223" i="11"/>
  <c r="Y221" i="11"/>
  <c r="Y275" i="11"/>
  <c r="Y272" i="11"/>
  <c r="Y268" i="11"/>
  <c r="Y259" i="11"/>
  <c r="Y249" i="11"/>
  <c r="Y239" i="11"/>
  <c r="Y229" i="11"/>
  <c r="Y148" i="11"/>
  <c r="Y266" i="11"/>
  <c r="Y256" i="11"/>
  <c r="Y246" i="11"/>
  <c r="Y236" i="11"/>
  <c r="Y227" i="11"/>
  <c r="Y373" i="11"/>
  <c r="Y264" i="11"/>
  <c r="Y254" i="11"/>
  <c r="Y243" i="11"/>
  <c r="Y233" i="11"/>
  <c r="Y224" i="11"/>
  <c r="Y69" i="11"/>
  <c r="Y66" i="11"/>
  <c r="Y63" i="11"/>
  <c r="Y270" i="11"/>
  <c r="Y231" i="11"/>
  <c r="Y262" i="11"/>
  <c r="Y222" i="11"/>
  <c r="Y251" i="11"/>
  <c r="Y241" i="11"/>
  <c r="Y152" i="11"/>
  <c r="BH53" i="11"/>
  <c r="BH59" i="11"/>
  <c r="AH302" i="13"/>
  <c r="AG275" i="10"/>
  <c r="AG272" i="10"/>
  <c r="AG140" i="10"/>
  <c r="AG373" i="10"/>
  <c r="AG270" i="10"/>
  <c r="AG268" i="10"/>
  <c r="AG266" i="10"/>
  <c r="AG264" i="10"/>
  <c r="AG262" i="10"/>
  <c r="AG259" i="10"/>
  <c r="AG256" i="10"/>
  <c r="AG254" i="10"/>
  <c r="AG251" i="10"/>
  <c r="AG249" i="10"/>
  <c r="AG246" i="10"/>
  <c r="AG243" i="10"/>
  <c r="AG241" i="10"/>
  <c r="AG239" i="10"/>
  <c r="AG236" i="10"/>
  <c r="AG233" i="10"/>
  <c r="AG231" i="10"/>
  <c r="AG229" i="10"/>
  <c r="AG227" i="10"/>
  <c r="AG224" i="10"/>
  <c r="AG222" i="10"/>
  <c r="AG273" i="10"/>
  <c r="AG148" i="10"/>
  <c r="AG69" i="10"/>
  <c r="AG66" i="10"/>
  <c r="AG63" i="10"/>
  <c r="AG269" i="10"/>
  <c r="AG260" i="10"/>
  <c r="AG250" i="10"/>
  <c r="AG240" i="10"/>
  <c r="AG230" i="10"/>
  <c r="AG221" i="10"/>
  <c r="AG267" i="10"/>
  <c r="AG258" i="10"/>
  <c r="AG247" i="10"/>
  <c r="AG237" i="10"/>
  <c r="AG228" i="10"/>
  <c r="AG265" i="10"/>
  <c r="AG255" i="10"/>
  <c r="AG245" i="10"/>
  <c r="AG235" i="10"/>
  <c r="AG225" i="10"/>
  <c r="AG271" i="10"/>
  <c r="AG263" i="10"/>
  <c r="AG253" i="10"/>
  <c r="AG242" i="10"/>
  <c r="AG232" i="10"/>
  <c r="AG223" i="10"/>
  <c r="AG152" i="10"/>
  <c r="Z270" i="8"/>
  <c r="BK270" i="8" s="1"/>
  <c r="Z268" i="8"/>
  <c r="BK268" i="8" s="1"/>
  <c r="Z266" i="8"/>
  <c r="BK266" i="8" s="1"/>
  <c r="Z264" i="8"/>
  <c r="BK264" i="8" s="1"/>
  <c r="Z262" i="8"/>
  <c r="BK262" i="8" s="1"/>
  <c r="Z259" i="8"/>
  <c r="BK259" i="8" s="1"/>
  <c r="Z256" i="8"/>
  <c r="BK256" i="8" s="1"/>
  <c r="Z254" i="8"/>
  <c r="BK254" i="8" s="1"/>
  <c r="Z251" i="8"/>
  <c r="BK251" i="8" s="1"/>
  <c r="Z249" i="8"/>
  <c r="BK249" i="8" s="1"/>
  <c r="Z246" i="8"/>
  <c r="BK246" i="8" s="1"/>
  <c r="Z243" i="8"/>
  <c r="BK243" i="8" s="1"/>
  <c r="Z241" i="8"/>
  <c r="BK241" i="8" s="1"/>
  <c r="Z239" i="8"/>
  <c r="BK239" i="8" s="1"/>
  <c r="Z271" i="8"/>
  <c r="BK271" i="8" s="1"/>
  <c r="Z269" i="8"/>
  <c r="BK269" i="8" s="1"/>
  <c r="Z267" i="8"/>
  <c r="BK267" i="8" s="1"/>
  <c r="Z265" i="8"/>
  <c r="BK265" i="8" s="1"/>
  <c r="Z263" i="8"/>
  <c r="BK263" i="8" s="1"/>
  <c r="Z260" i="8"/>
  <c r="BK260" i="8" s="1"/>
  <c r="Z258" i="8"/>
  <c r="BK258" i="8" s="1"/>
  <c r="Z255" i="8"/>
  <c r="BK255" i="8" s="1"/>
  <c r="Z253" i="8"/>
  <c r="BK253" i="8" s="1"/>
  <c r="Z250" i="8"/>
  <c r="BK250" i="8" s="1"/>
  <c r="Z247" i="8"/>
  <c r="BK247" i="8" s="1"/>
  <c r="Z245" i="8"/>
  <c r="BK245" i="8" s="1"/>
  <c r="Z242" i="8"/>
  <c r="BK242" i="8" s="1"/>
  <c r="Z272" i="8"/>
  <c r="BK272" i="8" s="1"/>
  <c r="Z152" i="8"/>
  <c r="Z69" i="8"/>
  <c r="Z66" i="8"/>
  <c r="Z63" i="8"/>
  <c r="Z236" i="8"/>
  <c r="BK236" i="8" s="1"/>
  <c r="Z233" i="8"/>
  <c r="BK233" i="8" s="1"/>
  <c r="Z231" i="8"/>
  <c r="BK231" i="8" s="1"/>
  <c r="Z229" i="8"/>
  <c r="BK229" i="8" s="1"/>
  <c r="Z227" i="8"/>
  <c r="BK227" i="8" s="1"/>
  <c r="Z224" i="8"/>
  <c r="BK224" i="8" s="1"/>
  <c r="Z222" i="8"/>
  <c r="BK222" i="8" s="1"/>
  <c r="Z240" i="8"/>
  <c r="BK240" i="8" s="1"/>
  <c r="Z148" i="8"/>
  <c r="BK136" i="8"/>
  <c r="Z237" i="8"/>
  <c r="BK237" i="8" s="1"/>
  <c r="Z235" i="8"/>
  <c r="BK235" i="8" s="1"/>
  <c r="Z232" i="8"/>
  <c r="BK232" i="8" s="1"/>
  <c r="Z230" i="8"/>
  <c r="BK230" i="8" s="1"/>
  <c r="Z228" i="8"/>
  <c r="BK228" i="8" s="1"/>
  <c r="Z225" i="8"/>
  <c r="BK225" i="8" s="1"/>
  <c r="Z223" i="8"/>
  <c r="BK223" i="8" s="1"/>
  <c r="Z221" i="8"/>
  <c r="BK221" i="8" s="1"/>
  <c r="AP271" i="11"/>
  <c r="AP269" i="11"/>
  <c r="AP267" i="11"/>
  <c r="AP265" i="11"/>
  <c r="AP263" i="11"/>
  <c r="AP260" i="11"/>
  <c r="AP258" i="11"/>
  <c r="AP255" i="11"/>
  <c r="AP253" i="11"/>
  <c r="AP250" i="11"/>
  <c r="AP247" i="11"/>
  <c r="AP245" i="11"/>
  <c r="AP242" i="11"/>
  <c r="AP240" i="11"/>
  <c r="AP237" i="11"/>
  <c r="AP235" i="11"/>
  <c r="AP232" i="11"/>
  <c r="AP230" i="11"/>
  <c r="AP228" i="11"/>
  <c r="AP225" i="11"/>
  <c r="AP223" i="11"/>
  <c r="AP221" i="11"/>
  <c r="AP275" i="11"/>
  <c r="AP272" i="11"/>
  <c r="AP373" i="11"/>
  <c r="AP270" i="11"/>
  <c r="AP268" i="11"/>
  <c r="AP266" i="11"/>
  <c r="AP264" i="11"/>
  <c r="AP262" i="11"/>
  <c r="AP259" i="11"/>
  <c r="AP256" i="11"/>
  <c r="AP254" i="11"/>
  <c r="AP251" i="11"/>
  <c r="AP249" i="11"/>
  <c r="AP246" i="11"/>
  <c r="AP243" i="11"/>
  <c r="AP241" i="11"/>
  <c r="AP239" i="11"/>
  <c r="AP236" i="11"/>
  <c r="AP233" i="11"/>
  <c r="AP231" i="11"/>
  <c r="AP229" i="11"/>
  <c r="AP227" i="11"/>
  <c r="AP224" i="11"/>
  <c r="AP222" i="11"/>
  <c r="AP69" i="11"/>
  <c r="AP66" i="11"/>
  <c r="AP63" i="11"/>
  <c r="AP273" i="11"/>
  <c r="AP148" i="11"/>
  <c r="AP152" i="11"/>
  <c r="BG216" i="7"/>
  <c r="BR104" i="10"/>
  <c r="BR179" i="10" s="1"/>
  <c r="BW104" i="10"/>
  <c r="BS104" i="10"/>
  <c r="AY315" i="11"/>
  <c r="AY363" i="11" s="1"/>
  <c r="AY365" i="11" s="1"/>
  <c r="AY310" i="11"/>
  <c r="AV315" i="10"/>
  <c r="AV310" i="10"/>
  <c r="BP311" i="10"/>
  <c r="H275" i="6"/>
  <c r="H272" i="6"/>
  <c r="H152" i="6"/>
  <c r="H140" i="6"/>
  <c r="H69" i="6"/>
  <c r="H66" i="6"/>
  <c r="H63" i="6"/>
  <c r="H373" i="6"/>
  <c r="H270" i="6"/>
  <c r="H268" i="6"/>
  <c r="H266" i="6"/>
  <c r="H264" i="6"/>
  <c r="H262" i="6"/>
  <c r="H259" i="6"/>
  <c r="H256" i="6"/>
  <c r="H254" i="6"/>
  <c r="H251" i="6"/>
  <c r="H249" i="6"/>
  <c r="H246" i="6"/>
  <c r="H243" i="6"/>
  <c r="H241" i="6"/>
  <c r="H239" i="6"/>
  <c r="H236" i="6"/>
  <c r="H233" i="6"/>
  <c r="H231" i="6"/>
  <c r="H229" i="6"/>
  <c r="H227" i="6"/>
  <c r="H224" i="6"/>
  <c r="H222" i="6"/>
  <c r="H271" i="6"/>
  <c r="H267" i="6"/>
  <c r="H263" i="6"/>
  <c r="H258" i="6"/>
  <c r="H253" i="6"/>
  <c r="H247" i="6"/>
  <c r="H242" i="6"/>
  <c r="H237" i="6"/>
  <c r="H232" i="6"/>
  <c r="H228" i="6"/>
  <c r="H223" i="6"/>
  <c r="H273" i="6"/>
  <c r="H269" i="6"/>
  <c r="H265" i="6"/>
  <c r="H260" i="6"/>
  <c r="H255" i="6"/>
  <c r="H250" i="6"/>
  <c r="H245" i="6"/>
  <c r="H240" i="6"/>
  <c r="H235" i="6"/>
  <c r="H230" i="6"/>
  <c r="H225" i="6"/>
  <c r="H221" i="6"/>
  <c r="H148" i="6"/>
  <c r="BX179" i="7"/>
  <c r="BT245" i="5"/>
  <c r="BT275" i="5"/>
  <c r="V148" i="4"/>
  <c r="V265" i="4"/>
  <c r="V264" i="4"/>
  <c r="V255" i="4"/>
  <c r="V254" i="4"/>
  <c r="V245" i="4"/>
  <c r="V243" i="4"/>
  <c r="V235" i="4"/>
  <c r="V233" i="4"/>
  <c r="V225" i="4"/>
  <c r="V224" i="4"/>
  <c r="V267" i="4"/>
  <c r="V266" i="4"/>
  <c r="V258" i="4"/>
  <c r="V256" i="4"/>
  <c r="V247" i="4"/>
  <c r="V246" i="4"/>
  <c r="V237" i="4"/>
  <c r="V236" i="4"/>
  <c r="V228" i="4"/>
  <c r="V227" i="4"/>
  <c r="BJ136" i="4"/>
  <c r="V269" i="4"/>
  <c r="V268" i="4"/>
  <c r="V260" i="4"/>
  <c r="V259" i="4"/>
  <c r="V250" i="4"/>
  <c r="V249" i="4"/>
  <c r="V240" i="4"/>
  <c r="V239" i="4"/>
  <c r="V230" i="4"/>
  <c r="V229" i="4"/>
  <c r="V221" i="4"/>
  <c r="V271" i="4"/>
  <c r="V251" i="4"/>
  <c r="V232" i="4"/>
  <c r="V66" i="4"/>
  <c r="V253" i="4"/>
  <c r="V231" i="4"/>
  <c r="V69" i="4"/>
  <c r="V63" i="4"/>
  <c r="V262" i="4"/>
  <c r="V242" i="4"/>
  <c r="V222" i="4"/>
  <c r="V270" i="4"/>
  <c r="V263" i="4"/>
  <c r="V241" i="4"/>
  <c r="V223" i="4"/>
  <c r="V272" i="4"/>
  <c r="V152" i="4"/>
  <c r="J161" i="8"/>
  <c r="J134" i="8"/>
  <c r="J136" i="8" s="1"/>
  <c r="J79" i="8"/>
  <c r="Z363" i="8"/>
  <c r="BK315" i="8"/>
  <c r="M363" i="8"/>
  <c r="BH315" i="8"/>
  <c r="AR363" i="9"/>
  <c r="BO315" i="9"/>
  <c r="BJ222" i="9"/>
  <c r="BJ233" i="9"/>
  <c r="BJ223" i="9"/>
  <c r="BJ232" i="9"/>
  <c r="BJ242" i="9"/>
  <c r="BJ249" i="9"/>
  <c r="BJ259" i="9"/>
  <c r="BJ268" i="9"/>
  <c r="BJ275" i="9"/>
  <c r="BJ253" i="9"/>
  <c r="BJ263" i="9"/>
  <c r="BJ271" i="9"/>
  <c r="AK271" i="11"/>
  <c r="AK269" i="11"/>
  <c r="AK267" i="11"/>
  <c r="AK265" i="11"/>
  <c r="AK263" i="11"/>
  <c r="AK260" i="11"/>
  <c r="AK258" i="11"/>
  <c r="AK255" i="11"/>
  <c r="AK253" i="11"/>
  <c r="AK250" i="11"/>
  <c r="AK247" i="11"/>
  <c r="AK245" i="11"/>
  <c r="AK242" i="11"/>
  <c r="AK240" i="11"/>
  <c r="AK237" i="11"/>
  <c r="AK235" i="11"/>
  <c r="AK232" i="11"/>
  <c r="AK230" i="11"/>
  <c r="AK228" i="11"/>
  <c r="AK223" i="11"/>
  <c r="AK221" i="11"/>
  <c r="AK272" i="11"/>
  <c r="AK270" i="11"/>
  <c r="AK262" i="11"/>
  <c r="AK251" i="11"/>
  <c r="AK241" i="11"/>
  <c r="AK231" i="11"/>
  <c r="AK222" i="11"/>
  <c r="AK148" i="11"/>
  <c r="AK268" i="11"/>
  <c r="AK259" i="11"/>
  <c r="AK249" i="11"/>
  <c r="AK239" i="11"/>
  <c r="AK229" i="11"/>
  <c r="AK266" i="11"/>
  <c r="AK256" i="11"/>
  <c r="AK246" i="11"/>
  <c r="AK236" i="11"/>
  <c r="AK227" i="11"/>
  <c r="AK69" i="11"/>
  <c r="AK66" i="11"/>
  <c r="AK63" i="11"/>
  <c r="AK254" i="11"/>
  <c r="AK243" i="11"/>
  <c r="AK233" i="11"/>
  <c r="AK264" i="11"/>
  <c r="AK224" i="11"/>
  <c r="AK152" i="11"/>
  <c r="AN302" i="13"/>
  <c r="AM148" i="10"/>
  <c r="BN148" i="10" s="1"/>
  <c r="AM69" i="10"/>
  <c r="AM66" i="10"/>
  <c r="AM63" i="10"/>
  <c r="AM271" i="10"/>
  <c r="BN271" i="10" s="1"/>
  <c r="AM269" i="10"/>
  <c r="BN269" i="10" s="1"/>
  <c r="AM267" i="10"/>
  <c r="BN267" i="10" s="1"/>
  <c r="AM265" i="10"/>
  <c r="BN265" i="10" s="1"/>
  <c r="AM263" i="10"/>
  <c r="BN263" i="10" s="1"/>
  <c r="AM260" i="10"/>
  <c r="BN260" i="10" s="1"/>
  <c r="AM258" i="10"/>
  <c r="BN258" i="10" s="1"/>
  <c r="AM255" i="10"/>
  <c r="BN255" i="10" s="1"/>
  <c r="AM253" i="10"/>
  <c r="BN253" i="10" s="1"/>
  <c r="AM250" i="10"/>
  <c r="BN250" i="10" s="1"/>
  <c r="AM247" i="10"/>
  <c r="BN247" i="10" s="1"/>
  <c r="AM245" i="10"/>
  <c r="BN245" i="10" s="1"/>
  <c r="AM242" i="10"/>
  <c r="BN242" i="10" s="1"/>
  <c r="AM240" i="10"/>
  <c r="BN240" i="10" s="1"/>
  <c r="AM237" i="10"/>
  <c r="BN237" i="10" s="1"/>
  <c r="AM235" i="10"/>
  <c r="BN235" i="10" s="1"/>
  <c r="AM232" i="10"/>
  <c r="BN232" i="10" s="1"/>
  <c r="AM230" i="10"/>
  <c r="BN230" i="10" s="1"/>
  <c r="AM228" i="10"/>
  <c r="BN228" i="10" s="1"/>
  <c r="AM225" i="10"/>
  <c r="AM223" i="10"/>
  <c r="BN223" i="10" s="1"/>
  <c r="AM221" i="10"/>
  <c r="BN221" i="10" s="1"/>
  <c r="AM272" i="10"/>
  <c r="BN272" i="10" s="1"/>
  <c r="BN136" i="10"/>
  <c r="AM270" i="10"/>
  <c r="BN270" i="10" s="1"/>
  <c r="AM262" i="10"/>
  <c r="BN262" i="10" s="1"/>
  <c r="AM251" i="10"/>
  <c r="BN251" i="10" s="1"/>
  <c r="AM241" i="10"/>
  <c r="BN241" i="10" s="1"/>
  <c r="AM231" i="10"/>
  <c r="BN231" i="10" s="1"/>
  <c r="AM222" i="10"/>
  <c r="BN222" i="10" s="1"/>
  <c r="AM268" i="10"/>
  <c r="BN268" i="10" s="1"/>
  <c r="AM259" i="10"/>
  <c r="BN259" i="10" s="1"/>
  <c r="AM249" i="10"/>
  <c r="BN249" i="10" s="1"/>
  <c r="AM239" i="10"/>
  <c r="BN239" i="10" s="1"/>
  <c r="AM229" i="10"/>
  <c r="BN229" i="10" s="1"/>
  <c r="AM266" i="10"/>
  <c r="BN266" i="10" s="1"/>
  <c r="AM256" i="10"/>
  <c r="BN256" i="10" s="1"/>
  <c r="AM246" i="10"/>
  <c r="BN246" i="10" s="1"/>
  <c r="AM236" i="10"/>
  <c r="BN236" i="10" s="1"/>
  <c r="AM227" i="10"/>
  <c r="BN227" i="10" s="1"/>
  <c r="AM264" i="10"/>
  <c r="BN264" i="10" s="1"/>
  <c r="AM254" i="10"/>
  <c r="BN254" i="10" s="1"/>
  <c r="AM243" i="10"/>
  <c r="BN243" i="10" s="1"/>
  <c r="AM233" i="10"/>
  <c r="BN233" i="10" s="1"/>
  <c r="AM224" i="10"/>
  <c r="BN224" i="10" s="1"/>
  <c r="AM152" i="10"/>
  <c r="AZ373" i="11"/>
  <c r="AZ270" i="11"/>
  <c r="BQ270" i="11" s="1"/>
  <c r="AZ268" i="11"/>
  <c r="BQ268" i="11" s="1"/>
  <c r="AZ266" i="11"/>
  <c r="BQ266" i="11" s="1"/>
  <c r="AZ264" i="11"/>
  <c r="BQ264" i="11" s="1"/>
  <c r="AZ262" i="11"/>
  <c r="BQ262" i="11" s="1"/>
  <c r="AZ259" i="11"/>
  <c r="BQ259" i="11" s="1"/>
  <c r="AZ256" i="11"/>
  <c r="BQ256" i="11" s="1"/>
  <c r="AZ254" i="11"/>
  <c r="BQ254" i="11" s="1"/>
  <c r="AZ251" i="11"/>
  <c r="BQ251" i="11" s="1"/>
  <c r="AZ249" i="11"/>
  <c r="BQ249" i="11" s="1"/>
  <c r="AZ246" i="11"/>
  <c r="BQ246" i="11" s="1"/>
  <c r="AZ243" i="11"/>
  <c r="BQ243" i="11" s="1"/>
  <c r="AZ241" i="11"/>
  <c r="BQ241" i="11" s="1"/>
  <c r="AZ239" i="11"/>
  <c r="BQ239" i="11" s="1"/>
  <c r="AZ236" i="11"/>
  <c r="BQ236" i="11" s="1"/>
  <c r="AZ233" i="11"/>
  <c r="BQ233" i="11" s="1"/>
  <c r="AZ231" i="11"/>
  <c r="BQ231" i="11" s="1"/>
  <c r="AZ229" i="11"/>
  <c r="BQ229" i="11" s="1"/>
  <c r="AZ227" i="11"/>
  <c r="BQ227" i="11" s="1"/>
  <c r="AZ224" i="11"/>
  <c r="BQ224" i="11" s="1"/>
  <c r="AZ222" i="11"/>
  <c r="BQ222" i="11" s="1"/>
  <c r="AZ273" i="11"/>
  <c r="BQ273" i="11" s="1"/>
  <c r="AZ271" i="11"/>
  <c r="BQ271" i="11" s="1"/>
  <c r="AZ269" i="11"/>
  <c r="BQ269" i="11" s="1"/>
  <c r="AZ267" i="11"/>
  <c r="BQ267" i="11" s="1"/>
  <c r="AZ265" i="11"/>
  <c r="BQ265" i="11" s="1"/>
  <c r="AZ263" i="11"/>
  <c r="BQ263" i="11" s="1"/>
  <c r="AZ260" i="11"/>
  <c r="BQ260" i="11" s="1"/>
  <c r="AZ258" i="11"/>
  <c r="BQ258" i="11" s="1"/>
  <c r="AZ255" i="11"/>
  <c r="BQ255" i="11" s="1"/>
  <c r="AZ253" i="11"/>
  <c r="BQ253" i="11" s="1"/>
  <c r="AZ250" i="11"/>
  <c r="BQ250" i="11" s="1"/>
  <c r="AZ247" i="11"/>
  <c r="BQ247" i="11" s="1"/>
  <c r="AZ245" i="11"/>
  <c r="BQ245" i="11" s="1"/>
  <c r="AZ242" i="11"/>
  <c r="BQ242" i="11" s="1"/>
  <c r="AZ240" i="11"/>
  <c r="BQ240" i="11" s="1"/>
  <c r="AZ237" i="11"/>
  <c r="BQ237" i="11" s="1"/>
  <c r="AZ235" i="11"/>
  <c r="BQ235" i="11" s="1"/>
  <c r="AZ232" i="11"/>
  <c r="BQ232" i="11" s="1"/>
  <c r="AZ230" i="11"/>
  <c r="BQ230" i="11" s="1"/>
  <c r="AZ228" i="11"/>
  <c r="BQ228" i="11" s="1"/>
  <c r="AZ225" i="11"/>
  <c r="BQ225" i="11" s="1"/>
  <c r="AZ223" i="11"/>
  <c r="BQ223" i="11" s="1"/>
  <c r="AZ221" i="11"/>
  <c r="BQ221" i="11" s="1"/>
  <c r="AZ148" i="11"/>
  <c r="BQ148" i="11" s="1"/>
  <c r="BQ136" i="11"/>
  <c r="AZ275" i="11"/>
  <c r="BQ275" i="11" s="1"/>
  <c r="AZ272" i="11"/>
  <c r="BQ272" i="11" s="1"/>
  <c r="BY362" i="10"/>
  <c r="BZ362" i="10"/>
  <c r="BW27" i="10"/>
  <c r="BS27" i="10"/>
  <c r="BR27" i="10"/>
  <c r="BR59" i="10" s="1"/>
  <c r="AE275" i="9"/>
  <c r="BL275" i="9" s="1"/>
  <c r="AE272" i="9"/>
  <c r="BL272" i="9" s="1"/>
  <c r="AE373" i="9"/>
  <c r="AE270" i="9"/>
  <c r="BL270" i="9" s="1"/>
  <c r="AE268" i="9"/>
  <c r="BL268" i="9" s="1"/>
  <c r="AE266" i="9"/>
  <c r="BL266" i="9" s="1"/>
  <c r="AE264" i="9"/>
  <c r="BL264" i="9" s="1"/>
  <c r="AE262" i="9"/>
  <c r="BL262" i="9" s="1"/>
  <c r="AE259" i="9"/>
  <c r="BL259" i="9" s="1"/>
  <c r="AE256" i="9"/>
  <c r="BL256" i="9" s="1"/>
  <c r="AE254" i="9"/>
  <c r="BL254" i="9" s="1"/>
  <c r="AE251" i="9"/>
  <c r="BL251" i="9" s="1"/>
  <c r="AE249" i="9"/>
  <c r="BL249" i="9" s="1"/>
  <c r="AE246" i="9"/>
  <c r="BL246" i="9" s="1"/>
  <c r="AE243" i="9"/>
  <c r="BL243" i="9" s="1"/>
  <c r="AE273" i="9"/>
  <c r="BL273" i="9" s="1"/>
  <c r="AE271" i="9"/>
  <c r="BL271" i="9" s="1"/>
  <c r="AE263" i="9"/>
  <c r="BL263" i="9" s="1"/>
  <c r="AE253" i="9"/>
  <c r="BL253" i="9" s="1"/>
  <c r="AE242" i="9"/>
  <c r="BL242" i="9" s="1"/>
  <c r="AE240" i="9"/>
  <c r="BL240" i="9" s="1"/>
  <c r="AE237" i="9"/>
  <c r="BL237" i="9" s="1"/>
  <c r="AE235" i="9"/>
  <c r="BL235" i="9" s="1"/>
  <c r="AE232" i="9"/>
  <c r="BL232" i="9" s="1"/>
  <c r="AE230" i="9"/>
  <c r="BL230" i="9" s="1"/>
  <c r="AE228" i="9"/>
  <c r="BL228" i="9" s="1"/>
  <c r="AE225" i="9"/>
  <c r="BL225" i="9" s="1"/>
  <c r="AE223" i="9"/>
  <c r="BL223" i="9" s="1"/>
  <c r="AE221" i="9"/>
  <c r="BL221" i="9" s="1"/>
  <c r="AE269" i="9"/>
  <c r="BL269" i="9" s="1"/>
  <c r="AE260" i="9"/>
  <c r="BL260" i="9" s="1"/>
  <c r="AE250" i="9"/>
  <c r="BL250" i="9" s="1"/>
  <c r="AE267" i="9"/>
  <c r="BL267" i="9" s="1"/>
  <c r="AE258" i="9"/>
  <c r="BL258" i="9" s="1"/>
  <c r="AE247" i="9"/>
  <c r="BL247" i="9" s="1"/>
  <c r="AE241" i="9"/>
  <c r="BL241" i="9" s="1"/>
  <c r="AE239" i="9"/>
  <c r="BL239" i="9" s="1"/>
  <c r="AE236" i="9"/>
  <c r="BL236" i="9" s="1"/>
  <c r="AE233" i="9"/>
  <c r="BL233" i="9" s="1"/>
  <c r="AE231" i="9"/>
  <c r="BL231" i="9" s="1"/>
  <c r="AE229" i="9"/>
  <c r="BL229" i="9" s="1"/>
  <c r="AE227" i="9"/>
  <c r="BL227" i="9" s="1"/>
  <c r="AE224" i="9"/>
  <c r="BL224" i="9" s="1"/>
  <c r="AE222" i="9"/>
  <c r="BL222" i="9" s="1"/>
  <c r="AE245" i="9"/>
  <c r="BL245" i="9" s="1"/>
  <c r="AE265" i="9"/>
  <c r="BL265" i="9" s="1"/>
  <c r="AE148" i="9"/>
  <c r="BL148" i="9" s="1"/>
  <c r="BL136" i="9"/>
  <c r="AE255" i="9"/>
  <c r="BL255" i="9" s="1"/>
  <c r="BK239" i="9"/>
  <c r="BK236" i="9"/>
  <c r="BK228" i="9"/>
  <c r="BK237" i="9"/>
  <c r="BK243" i="9"/>
  <c r="BK254" i="9"/>
  <c r="BK264" i="9"/>
  <c r="BK247" i="9"/>
  <c r="BK258" i="9"/>
  <c r="BK267" i="9"/>
  <c r="BT28" i="8"/>
  <c r="BY125" i="10"/>
  <c r="BZ125" i="10"/>
  <c r="O371" i="4"/>
  <c r="O139" i="4"/>
  <c r="O140" i="4" s="1"/>
  <c r="BX134" i="7"/>
  <c r="K371" i="4"/>
  <c r="K139" i="4"/>
  <c r="AZ363" i="11"/>
  <c r="AO373" i="6"/>
  <c r="AO270" i="6"/>
  <c r="AO268" i="6"/>
  <c r="AO266" i="6"/>
  <c r="AO264" i="6"/>
  <c r="AO262" i="6"/>
  <c r="AO259" i="6"/>
  <c r="AO256" i="6"/>
  <c r="AO254" i="6"/>
  <c r="AO251" i="6"/>
  <c r="AO249" i="6"/>
  <c r="AO246" i="6"/>
  <c r="AO243" i="6"/>
  <c r="AO241" i="6"/>
  <c r="AO239" i="6"/>
  <c r="AO236" i="6"/>
  <c r="AO233" i="6"/>
  <c r="AO231" i="6"/>
  <c r="AO229" i="6"/>
  <c r="AO227" i="6"/>
  <c r="AO224" i="6"/>
  <c r="AO222" i="6"/>
  <c r="AO273" i="6"/>
  <c r="AO148" i="6"/>
  <c r="AO275" i="6"/>
  <c r="AO69" i="6"/>
  <c r="AO269" i="6"/>
  <c r="AO265" i="6"/>
  <c r="AO260" i="6"/>
  <c r="AO255" i="6"/>
  <c r="AO250" i="6"/>
  <c r="AO245" i="6"/>
  <c r="AO240" i="6"/>
  <c r="AO235" i="6"/>
  <c r="AO230" i="6"/>
  <c r="AO225" i="6"/>
  <c r="AO221" i="6"/>
  <c r="AO140" i="6"/>
  <c r="AO66" i="6"/>
  <c r="AO272" i="6"/>
  <c r="AO152" i="6"/>
  <c r="AO63" i="6"/>
  <c r="AO271" i="6"/>
  <c r="AO267" i="6"/>
  <c r="AO263" i="6"/>
  <c r="AO258" i="6"/>
  <c r="AO253" i="6"/>
  <c r="AO247" i="6"/>
  <c r="AO242" i="6"/>
  <c r="AO237" i="6"/>
  <c r="AO232" i="6"/>
  <c r="AO228" i="6"/>
  <c r="AO223" i="6"/>
  <c r="N161" i="8"/>
  <c r="N134" i="8"/>
  <c r="N136" i="8" s="1"/>
  <c r="N79" i="8"/>
  <c r="BV223" i="5"/>
  <c r="BV237" i="5"/>
  <c r="BV258" i="5"/>
  <c r="BV148" i="5"/>
  <c r="BV231" i="5"/>
  <c r="BV240" i="5"/>
  <c r="BV260" i="5"/>
  <c r="BV239" i="5"/>
  <c r="BV249" i="5"/>
  <c r="BV259" i="5"/>
  <c r="BV268" i="5"/>
  <c r="BV140" i="5"/>
  <c r="BL152" i="4"/>
  <c r="BL63" i="4"/>
  <c r="BL69" i="4"/>
  <c r="BL66" i="4"/>
  <c r="BS70" i="13"/>
  <c r="BS49" i="13"/>
  <c r="BS30" i="13"/>
  <c r="BS15" i="13"/>
  <c r="BS90" i="13"/>
  <c r="BS77" i="13"/>
  <c r="BI311" i="11"/>
  <c r="R315" i="11"/>
  <c r="R310" i="11"/>
  <c r="BH233" i="12"/>
  <c r="BH223" i="12"/>
  <c r="BH236" i="12"/>
  <c r="BH272" i="12"/>
  <c r="BH256" i="12"/>
  <c r="BH275" i="12"/>
  <c r="BH230" i="12"/>
  <c r="BH240" i="12"/>
  <c r="BH250" i="12"/>
  <c r="BH260" i="12"/>
  <c r="BH269" i="12"/>
  <c r="AZ302" i="13"/>
  <c r="AY273" i="10"/>
  <c r="AY148" i="10"/>
  <c r="AY271" i="10"/>
  <c r="AY269" i="10"/>
  <c r="AY267" i="10"/>
  <c r="AY265" i="10"/>
  <c r="AY263" i="10"/>
  <c r="AY260" i="10"/>
  <c r="AY258" i="10"/>
  <c r="AY255" i="10"/>
  <c r="AY253" i="10"/>
  <c r="AY250" i="10"/>
  <c r="AY247" i="10"/>
  <c r="AY245" i="10"/>
  <c r="AY242" i="10"/>
  <c r="AY240" i="10"/>
  <c r="AY237" i="10"/>
  <c r="AY235" i="10"/>
  <c r="AY232" i="10"/>
  <c r="AY230" i="10"/>
  <c r="AY228" i="10"/>
  <c r="AY225" i="10"/>
  <c r="AY223" i="10"/>
  <c r="AY221" i="10"/>
  <c r="AY275" i="10"/>
  <c r="AY272" i="10"/>
  <c r="AY264" i="10"/>
  <c r="AY254" i="10"/>
  <c r="AY243" i="10"/>
  <c r="AY233" i="10"/>
  <c r="AY224" i="10"/>
  <c r="AY373" i="10"/>
  <c r="AY270" i="10"/>
  <c r="AY262" i="10"/>
  <c r="AY251" i="10"/>
  <c r="AY241" i="10"/>
  <c r="AY231" i="10"/>
  <c r="AY222" i="10"/>
  <c r="AY268" i="10"/>
  <c r="AY259" i="10"/>
  <c r="AY249" i="10"/>
  <c r="AY239" i="10"/>
  <c r="AY229" i="10"/>
  <c r="AY266" i="10"/>
  <c r="AY256" i="10"/>
  <c r="AY246" i="10"/>
  <c r="AY236" i="10"/>
  <c r="AY227" i="10"/>
  <c r="BG216" i="10"/>
  <c r="BY77" i="8"/>
  <c r="BZ77" i="8"/>
  <c r="BV250" i="8"/>
  <c r="BV243" i="8"/>
  <c r="BV222" i="8"/>
  <c r="AT139" i="4"/>
  <c r="AT140" i="4" s="1"/>
  <c r="AT371" i="4"/>
  <c r="BX250" i="5"/>
  <c r="BU250" i="5"/>
  <c r="BU224" i="5"/>
  <c r="BX224" i="5"/>
  <c r="BU264" i="5"/>
  <c r="BX264" i="5"/>
  <c r="BJ258" i="12"/>
  <c r="BT258" i="12" s="1"/>
  <c r="BJ230" i="12"/>
  <c r="BJ250" i="12"/>
  <c r="BJ148" i="12"/>
  <c r="BJ242" i="12"/>
  <c r="BJ265" i="12"/>
  <c r="BJ227" i="12"/>
  <c r="BT227" i="12" s="1"/>
  <c r="BJ236" i="12"/>
  <c r="BT236" i="12" s="1"/>
  <c r="BJ246" i="12"/>
  <c r="BT246" i="12" s="1"/>
  <c r="BJ256" i="12"/>
  <c r="BT256" i="12" s="1"/>
  <c r="BJ266" i="12"/>
  <c r="BT266" i="12" s="1"/>
  <c r="BJ275" i="12"/>
  <c r="BT275" i="12" s="1"/>
  <c r="AF302" i="13"/>
  <c r="AE148" i="10"/>
  <c r="BL148" i="10" s="1"/>
  <c r="BL136" i="10"/>
  <c r="AE69" i="10"/>
  <c r="AE66" i="10"/>
  <c r="AE63" i="10"/>
  <c r="AE271" i="10"/>
  <c r="BL271" i="10" s="1"/>
  <c r="AE269" i="10"/>
  <c r="BL269" i="10" s="1"/>
  <c r="AE267" i="10"/>
  <c r="BL267" i="10" s="1"/>
  <c r="AE265" i="10"/>
  <c r="BL265" i="10" s="1"/>
  <c r="AE263" i="10"/>
  <c r="BL263" i="10" s="1"/>
  <c r="AE260" i="10"/>
  <c r="BL260" i="10" s="1"/>
  <c r="AE258" i="10"/>
  <c r="BL258" i="10" s="1"/>
  <c r="AE255" i="10"/>
  <c r="BL255" i="10" s="1"/>
  <c r="AE253" i="10"/>
  <c r="BL253" i="10" s="1"/>
  <c r="AE250" i="10"/>
  <c r="BL250" i="10" s="1"/>
  <c r="AE247" i="10"/>
  <c r="BL247" i="10" s="1"/>
  <c r="AE245" i="10"/>
  <c r="BL245" i="10" s="1"/>
  <c r="AE242" i="10"/>
  <c r="BL242" i="10" s="1"/>
  <c r="AE240" i="10"/>
  <c r="BL240" i="10" s="1"/>
  <c r="AE237" i="10"/>
  <c r="BL237" i="10" s="1"/>
  <c r="AE235" i="10"/>
  <c r="BL235" i="10" s="1"/>
  <c r="AE232" i="10"/>
  <c r="BL232" i="10" s="1"/>
  <c r="AE230" i="10"/>
  <c r="BL230" i="10" s="1"/>
  <c r="AE228" i="10"/>
  <c r="BL228" i="10" s="1"/>
  <c r="AE223" i="10"/>
  <c r="BL223" i="10" s="1"/>
  <c r="AE221" i="10"/>
  <c r="BL221" i="10" s="1"/>
  <c r="AE272" i="10"/>
  <c r="BL272" i="10" s="1"/>
  <c r="AE266" i="10"/>
  <c r="BL266" i="10" s="1"/>
  <c r="AE256" i="10"/>
  <c r="BL256" i="10" s="1"/>
  <c r="AE246" i="10"/>
  <c r="BL246" i="10" s="1"/>
  <c r="AE236" i="10"/>
  <c r="BL236" i="10" s="1"/>
  <c r="AE227" i="10"/>
  <c r="BL227" i="10" s="1"/>
  <c r="AE264" i="10"/>
  <c r="BL264" i="10" s="1"/>
  <c r="AE254" i="10"/>
  <c r="BL254" i="10" s="1"/>
  <c r="AE243" i="10"/>
  <c r="BL243" i="10" s="1"/>
  <c r="AE233" i="10"/>
  <c r="BL233" i="10" s="1"/>
  <c r="AE224" i="10"/>
  <c r="BL224" i="10" s="1"/>
  <c r="AE270" i="10"/>
  <c r="BL270" i="10" s="1"/>
  <c r="AE262" i="10"/>
  <c r="BL262" i="10" s="1"/>
  <c r="AE251" i="10"/>
  <c r="BL251" i="10" s="1"/>
  <c r="AE241" i="10"/>
  <c r="BL241" i="10" s="1"/>
  <c r="AE231" i="10"/>
  <c r="BL231" i="10" s="1"/>
  <c r="AE222" i="10"/>
  <c r="BL222" i="10" s="1"/>
  <c r="AE268" i="10"/>
  <c r="BL268" i="10" s="1"/>
  <c r="AE259" i="10"/>
  <c r="BL259" i="10" s="1"/>
  <c r="AE249" i="10"/>
  <c r="BL249" i="10" s="1"/>
  <c r="AE239" i="10"/>
  <c r="BL239" i="10" s="1"/>
  <c r="AE229" i="10"/>
  <c r="BL229" i="10" s="1"/>
  <c r="AE152" i="10"/>
  <c r="BZ90" i="10"/>
  <c r="BY90" i="10"/>
  <c r="BO363" i="7"/>
  <c r="AR365" i="7"/>
  <c r="BZ205" i="8"/>
  <c r="BY205" i="8"/>
  <c r="BZ166" i="8"/>
  <c r="BY166" i="8"/>
  <c r="BZ167" i="8"/>
  <c r="BY167" i="8"/>
  <c r="I310" i="11"/>
  <c r="BG311" i="11"/>
  <c r="I315" i="11"/>
  <c r="BX311" i="4"/>
  <c r="BU311" i="4"/>
  <c r="BZ303" i="4"/>
  <c r="BY303" i="4"/>
  <c r="BU173" i="7"/>
  <c r="AB371" i="4"/>
  <c r="AB139" i="4"/>
  <c r="AB140" i="4" s="1"/>
  <c r="BY83" i="10"/>
  <c r="BZ83" i="10"/>
  <c r="BR70" i="4"/>
  <c r="AU295" i="13"/>
  <c r="AU291" i="13"/>
  <c r="AU287" i="13"/>
  <c r="AU297" i="13"/>
  <c r="AU296" i="13"/>
  <c r="AU286" i="13"/>
  <c r="AU285" i="13"/>
  <c r="AU284" i="13"/>
  <c r="AU280" i="13"/>
  <c r="AU290" i="13"/>
  <c r="AU289" i="13"/>
  <c r="AU288" i="13"/>
  <c r="AU283" i="13"/>
  <c r="AU282" i="13"/>
  <c r="AU281" i="13"/>
  <c r="AU278" i="13"/>
  <c r="AU274" i="13"/>
  <c r="AU294" i="13"/>
  <c r="AU292" i="13"/>
  <c r="AU270" i="13"/>
  <c r="AU266" i="13"/>
  <c r="AU262" i="13"/>
  <c r="AU258" i="13"/>
  <c r="AU277" i="13"/>
  <c r="AU276" i="13"/>
  <c r="AU275" i="13"/>
  <c r="AU267" i="13"/>
  <c r="AU263" i="13"/>
  <c r="AU259" i="13"/>
  <c r="AU255" i="13"/>
  <c r="AU251" i="13"/>
  <c r="AU244" i="13"/>
  <c r="AU264" i="13"/>
  <c r="AU256" i="13"/>
  <c r="AU254" i="13"/>
  <c r="AU253" i="13"/>
  <c r="AU252" i="13"/>
  <c r="AU243" i="13"/>
  <c r="AU242" i="13"/>
  <c r="AU238" i="13"/>
  <c r="AU234" i="13"/>
  <c r="AU230" i="13"/>
  <c r="AU269" i="13"/>
  <c r="AU279" i="13"/>
  <c r="AU237" i="13"/>
  <c r="AU236" i="13"/>
  <c r="AU235" i="13"/>
  <c r="AU227" i="13"/>
  <c r="AU223" i="13"/>
  <c r="AU219" i="13"/>
  <c r="AU215" i="13"/>
  <c r="AU211" i="13"/>
  <c r="AU207" i="13"/>
  <c r="AU203" i="13"/>
  <c r="AU196" i="13"/>
  <c r="AU192" i="13"/>
  <c r="AU188" i="13"/>
  <c r="AU184" i="13"/>
  <c r="AU180" i="13"/>
  <c r="AU272" i="13"/>
  <c r="AU268" i="13"/>
  <c r="AU261" i="13"/>
  <c r="AU260" i="13"/>
  <c r="AU246" i="13"/>
  <c r="AU233" i="13"/>
  <c r="AU232" i="13"/>
  <c r="AU231" i="13"/>
  <c r="AU224" i="13"/>
  <c r="AU220" i="13"/>
  <c r="AU216" i="13"/>
  <c r="AU212" i="13"/>
  <c r="AU208" i="13"/>
  <c r="AU204" i="13"/>
  <c r="AU197" i="13"/>
  <c r="AU193" i="13"/>
  <c r="AU189" i="13"/>
  <c r="AU185" i="13"/>
  <c r="AU181" i="13"/>
  <c r="AU293" i="13"/>
  <c r="AU271" i="13"/>
  <c r="AU247" i="13"/>
  <c r="AU226" i="13"/>
  <c r="AU218" i="13"/>
  <c r="AU210" i="13"/>
  <c r="AU202" i="13"/>
  <c r="AU195" i="13"/>
  <c r="AU187" i="13"/>
  <c r="AU179" i="13"/>
  <c r="AU174" i="13"/>
  <c r="AU170" i="13"/>
  <c r="AU166" i="13"/>
  <c r="AU162" i="13"/>
  <c r="AU158" i="13"/>
  <c r="AU225" i="13"/>
  <c r="AU217" i="13"/>
  <c r="AU209" i="13"/>
  <c r="AU194" i="13"/>
  <c r="AU186" i="13"/>
  <c r="AU178" i="13"/>
  <c r="AU175" i="13"/>
  <c r="AU171" i="13"/>
  <c r="AU167" i="13"/>
  <c r="AU163" i="13"/>
  <c r="AU159" i="13"/>
  <c r="AU155" i="13"/>
  <c r="AU265" i="13"/>
  <c r="AU257" i="13"/>
  <c r="AU228" i="13"/>
  <c r="AU221" i="13"/>
  <c r="AU205" i="13"/>
  <c r="AU190" i="13"/>
  <c r="AU173" i="13"/>
  <c r="AU165" i="13"/>
  <c r="AU157" i="13"/>
  <c r="AU273" i="13"/>
  <c r="AU245" i="13"/>
  <c r="AU241" i="13"/>
  <c r="AU239" i="13"/>
  <c r="AU222" i="13"/>
  <c r="AU206" i="13"/>
  <c r="AU191" i="13"/>
  <c r="AU172" i="13"/>
  <c r="AU164" i="13"/>
  <c r="AU156" i="13"/>
  <c r="AU214" i="13"/>
  <c r="AU169" i="13"/>
  <c r="AU213" i="13"/>
  <c r="AU183" i="13"/>
  <c r="AU176" i="13"/>
  <c r="AU160" i="13"/>
  <c r="AU240" i="13"/>
  <c r="AU229" i="13"/>
  <c r="AU201" i="13"/>
  <c r="AU182" i="13"/>
  <c r="AU177" i="13"/>
  <c r="AU161" i="13"/>
  <c r="AU168" i="13"/>
  <c r="BT79" i="6"/>
  <c r="BT78" i="6"/>
  <c r="BT70" i="6"/>
  <c r="BT200" i="6"/>
  <c r="BT190" i="6"/>
  <c r="BT179" i="6"/>
  <c r="BT160" i="6"/>
  <c r="BT59" i="6"/>
  <c r="BT207" i="6"/>
  <c r="BT199" i="6"/>
  <c r="BT189" i="6"/>
  <c r="BT178" i="6"/>
  <c r="BT168" i="6"/>
  <c r="BT159" i="6"/>
  <c r="BT206" i="6"/>
  <c r="BT198" i="6"/>
  <c r="BT187" i="6"/>
  <c r="BT177" i="6"/>
  <c r="BT167" i="6"/>
  <c r="BT158" i="6"/>
  <c r="BT62" i="6"/>
  <c r="BT205" i="6"/>
  <c r="BT196" i="6"/>
  <c r="BT186" i="6"/>
  <c r="BT176" i="6"/>
  <c r="BT166" i="6"/>
  <c r="BT157" i="6"/>
  <c r="BT204" i="6"/>
  <c r="BT195" i="6"/>
  <c r="BT185" i="6"/>
  <c r="BT175" i="6"/>
  <c r="BT165" i="6"/>
  <c r="BT60" i="6"/>
  <c r="BT203" i="6"/>
  <c r="BT194" i="6"/>
  <c r="BT173" i="6"/>
  <c r="BT164" i="6"/>
  <c r="BT68" i="6"/>
  <c r="BT202" i="6"/>
  <c r="BT192" i="6"/>
  <c r="BT182" i="6"/>
  <c r="BT172" i="6"/>
  <c r="BT163" i="6"/>
  <c r="BT61" i="6"/>
  <c r="BT201" i="6"/>
  <c r="BT191" i="6"/>
  <c r="BT181" i="6"/>
  <c r="BT171" i="6"/>
  <c r="BT161" i="6"/>
  <c r="BT65" i="6"/>
  <c r="BZ303" i="11"/>
  <c r="BY303" i="11"/>
  <c r="BN63" i="8"/>
  <c r="BN66" i="8"/>
  <c r="BN69" i="8"/>
  <c r="BN152" i="8"/>
  <c r="BN221" i="8"/>
  <c r="BN230" i="8"/>
  <c r="BN148" i="8"/>
  <c r="BN229" i="8"/>
  <c r="BN239" i="8"/>
  <c r="BN249" i="8"/>
  <c r="BN259" i="8"/>
  <c r="BN268" i="8"/>
  <c r="BN247" i="8"/>
  <c r="BN258" i="8"/>
  <c r="BN267" i="8"/>
  <c r="BU104" i="10"/>
  <c r="BU179" i="10" s="1"/>
  <c r="BX104" i="10"/>
  <c r="BX179" i="10" s="1"/>
  <c r="BL179" i="10"/>
  <c r="U310" i="11"/>
  <c r="U315" i="11"/>
  <c r="U363" i="11" s="1"/>
  <c r="U365" i="11" s="1"/>
  <c r="C272" i="11"/>
  <c r="D135" i="11"/>
  <c r="AR275" i="7"/>
  <c r="BO275" i="7" s="1"/>
  <c r="AR272" i="7"/>
  <c r="BO272" i="7" s="1"/>
  <c r="AR373" i="7"/>
  <c r="AR270" i="7"/>
  <c r="BO270" i="7" s="1"/>
  <c r="AR268" i="7"/>
  <c r="BO268" i="7" s="1"/>
  <c r="AR266" i="7"/>
  <c r="BO266" i="7" s="1"/>
  <c r="AR264" i="7"/>
  <c r="BO264" i="7" s="1"/>
  <c r="AR262" i="7"/>
  <c r="BO262" i="7" s="1"/>
  <c r="AR259" i="7"/>
  <c r="BO259" i="7" s="1"/>
  <c r="AR256" i="7"/>
  <c r="BO256" i="7" s="1"/>
  <c r="AR254" i="7"/>
  <c r="BO254" i="7" s="1"/>
  <c r="AR251" i="7"/>
  <c r="BO251" i="7" s="1"/>
  <c r="AR249" i="7"/>
  <c r="BO249" i="7" s="1"/>
  <c r="AR246" i="7"/>
  <c r="BO246" i="7" s="1"/>
  <c r="AR243" i="7"/>
  <c r="BO243" i="7" s="1"/>
  <c r="AR241" i="7"/>
  <c r="BO241" i="7" s="1"/>
  <c r="AR273" i="7"/>
  <c r="BO273" i="7" s="1"/>
  <c r="AR271" i="7"/>
  <c r="BO271" i="7" s="1"/>
  <c r="AR269" i="7"/>
  <c r="BO269" i="7" s="1"/>
  <c r="AR267" i="7"/>
  <c r="BO267" i="7" s="1"/>
  <c r="AR265" i="7"/>
  <c r="BO265" i="7" s="1"/>
  <c r="AR263" i="7"/>
  <c r="BO263" i="7" s="1"/>
  <c r="AR260" i="7"/>
  <c r="BO260" i="7" s="1"/>
  <c r="AR258" i="7"/>
  <c r="BO258" i="7" s="1"/>
  <c r="AR255" i="7"/>
  <c r="BO255" i="7" s="1"/>
  <c r="AR253" i="7"/>
  <c r="BO253" i="7" s="1"/>
  <c r="AR250" i="7"/>
  <c r="BO250" i="7" s="1"/>
  <c r="AR247" i="7"/>
  <c r="BO247" i="7" s="1"/>
  <c r="AR245" i="7"/>
  <c r="BO245" i="7" s="1"/>
  <c r="AR242" i="7"/>
  <c r="BO242" i="7" s="1"/>
  <c r="AR240" i="7"/>
  <c r="BO240" i="7" s="1"/>
  <c r="AR237" i="7"/>
  <c r="BO237" i="7" s="1"/>
  <c r="AR235" i="7"/>
  <c r="BO235" i="7" s="1"/>
  <c r="AR236" i="7"/>
  <c r="BO236" i="7" s="1"/>
  <c r="AR148" i="7"/>
  <c r="AR232" i="7"/>
  <c r="BO232" i="7" s="1"/>
  <c r="AR230" i="7"/>
  <c r="BO230" i="7" s="1"/>
  <c r="AR228" i="7"/>
  <c r="BO228" i="7" s="1"/>
  <c r="AR225" i="7"/>
  <c r="BO225" i="7" s="1"/>
  <c r="AR223" i="7"/>
  <c r="BO223" i="7" s="1"/>
  <c r="AR221" i="7"/>
  <c r="BO221" i="7" s="1"/>
  <c r="AR233" i="7"/>
  <c r="BO233" i="7" s="1"/>
  <c r="AR229" i="7"/>
  <c r="BO229" i="7" s="1"/>
  <c r="AR224" i="7"/>
  <c r="BO224" i="7" s="1"/>
  <c r="AR239" i="7"/>
  <c r="BO239" i="7" s="1"/>
  <c r="AR231" i="7"/>
  <c r="BO231" i="7" s="1"/>
  <c r="AR227" i="7"/>
  <c r="BO227" i="7" s="1"/>
  <c r="AR222" i="7"/>
  <c r="BO222" i="7" s="1"/>
  <c r="BO136" i="7"/>
  <c r="AV135" i="7"/>
  <c r="AY310" i="10"/>
  <c r="AY315" i="10"/>
  <c r="AY363" i="10" s="1"/>
  <c r="AY365" i="10" s="1"/>
  <c r="X275" i="6"/>
  <c r="X272" i="6"/>
  <c r="X152" i="6"/>
  <c r="X140" i="6"/>
  <c r="AB135" i="6"/>
  <c r="X69" i="6"/>
  <c r="X66" i="6"/>
  <c r="X63" i="6"/>
  <c r="X373" i="6"/>
  <c r="X270" i="6"/>
  <c r="BJ270" i="6" s="1"/>
  <c r="X268" i="6"/>
  <c r="X266" i="6"/>
  <c r="X264" i="6"/>
  <c r="BJ264" i="6" s="1"/>
  <c r="X262" i="6"/>
  <c r="X259" i="6"/>
  <c r="X256" i="6"/>
  <c r="X254" i="6"/>
  <c r="X251" i="6"/>
  <c r="BJ251" i="6" s="1"/>
  <c r="X249" i="6"/>
  <c r="X246" i="6"/>
  <c r="X243" i="6"/>
  <c r="BJ243" i="6" s="1"/>
  <c r="X241" i="6"/>
  <c r="X239" i="6"/>
  <c r="X236" i="6"/>
  <c r="X233" i="6"/>
  <c r="X231" i="6"/>
  <c r="BJ231" i="6" s="1"/>
  <c r="X229" i="6"/>
  <c r="X227" i="6"/>
  <c r="X224" i="6"/>
  <c r="BJ224" i="6" s="1"/>
  <c r="X222" i="6"/>
  <c r="X271" i="6"/>
  <c r="BJ271" i="6" s="1"/>
  <c r="X267" i="6"/>
  <c r="X263" i="6"/>
  <c r="BJ263" i="6" s="1"/>
  <c r="X258" i="6"/>
  <c r="X253" i="6"/>
  <c r="BJ253" i="6" s="1"/>
  <c r="X247" i="6"/>
  <c r="X242" i="6"/>
  <c r="BJ242" i="6" s="1"/>
  <c r="X237" i="6"/>
  <c r="X232" i="6"/>
  <c r="BJ232" i="6" s="1"/>
  <c r="X228" i="6"/>
  <c r="X223" i="6"/>
  <c r="BJ223" i="6" s="1"/>
  <c r="X273" i="6"/>
  <c r="BJ273" i="6" s="1"/>
  <c r="X269" i="6"/>
  <c r="X265" i="6"/>
  <c r="X260" i="6"/>
  <c r="X255" i="6"/>
  <c r="X250" i="6"/>
  <c r="X245" i="6"/>
  <c r="X240" i="6"/>
  <c r="X235" i="6"/>
  <c r="X230" i="6"/>
  <c r="X225" i="6"/>
  <c r="BJ225" i="6" s="1"/>
  <c r="X221" i="6"/>
  <c r="X148" i="6"/>
  <c r="BF159" i="11"/>
  <c r="BF165" i="11"/>
  <c r="BF59" i="11"/>
  <c r="BF171" i="11"/>
  <c r="BF191" i="11"/>
  <c r="BS206" i="11"/>
  <c r="BS204" i="11"/>
  <c r="BS202" i="11"/>
  <c r="BS200" i="11"/>
  <c r="BS198" i="11"/>
  <c r="BS195" i="11"/>
  <c r="BS190" i="11"/>
  <c r="BS187" i="11"/>
  <c r="BS185" i="11"/>
  <c r="BS182" i="11"/>
  <c r="BS177" i="11"/>
  <c r="BS175" i="11"/>
  <c r="BS172" i="11"/>
  <c r="BS167" i="11"/>
  <c r="BS165" i="11"/>
  <c r="BS163" i="11"/>
  <c r="BS160" i="11"/>
  <c r="BS207" i="11"/>
  <c r="BS205" i="11"/>
  <c r="BS203" i="11"/>
  <c r="BS201" i="11"/>
  <c r="BS199" i="11"/>
  <c r="BS196" i="11"/>
  <c r="BS194" i="11"/>
  <c r="BS191" i="11"/>
  <c r="BS189" i="11"/>
  <c r="BS186" i="11"/>
  <c r="BS181" i="11"/>
  <c r="BS178" i="11"/>
  <c r="BS176" i="11"/>
  <c r="BS173" i="11"/>
  <c r="BS171" i="11"/>
  <c r="BS168" i="11"/>
  <c r="BS166" i="11"/>
  <c r="BS164" i="11"/>
  <c r="BS158" i="11"/>
  <c r="BS61" i="11"/>
  <c r="BS59" i="11"/>
  <c r="BS159" i="11"/>
  <c r="BZ73" i="11"/>
  <c r="BS65" i="11"/>
  <c r="BS60" i="11"/>
  <c r="BY73" i="11"/>
  <c r="BS62" i="11"/>
  <c r="BS68" i="11"/>
  <c r="BS53" i="11"/>
  <c r="BF167" i="11"/>
  <c r="BF187" i="11"/>
  <c r="BF206" i="11"/>
  <c r="BF68" i="11"/>
  <c r="BF168" i="11"/>
  <c r="BF189" i="11"/>
  <c r="BF207" i="11"/>
  <c r="M134" i="8"/>
  <c r="M161" i="8"/>
  <c r="BH86" i="8"/>
  <c r="M79" i="8"/>
  <c r="BM315" i="8"/>
  <c r="AI363" i="8"/>
  <c r="BW311" i="9"/>
  <c r="BS311" i="9"/>
  <c r="BR311" i="9"/>
  <c r="BJ225" i="5"/>
  <c r="BT225" i="5" s="1"/>
  <c r="BJ222" i="5"/>
  <c r="BJ236" i="5"/>
  <c r="BT236" i="5" s="1"/>
  <c r="BJ256" i="5"/>
  <c r="BJ221" i="5"/>
  <c r="BT221" i="5" s="1"/>
  <c r="BJ140" i="5"/>
  <c r="BJ243" i="5"/>
  <c r="BT243" i="5" s="1"/>
  <c r="BJ264" i="5"/>
  <c r="BJ237" i="5"/>
  <c r="BJ247" i="5"/>
  <c r="BT247" i="5" s="1"/>
  <c r="BJ258" i="5"/>
  <c r="BT258" i="5" s="1"/>
  <c r="BJ267" i="5"/>
  <c r="BJ273" i="5"/>
  <c r="BW176" i="4"/>
  <c r="BW177" i="4"/>
  <c r="BW175" i="4"/>
  <c r="BW195" i="4"/>
  <c r="BW181" i="4"/>
  <c r="BW201" i="4"/>
  <c r="BW65" i="4"/>
  <c r="BW168" i="4"/>
  <c r="BW189" i="4"/>
  <c r="BW207" i="4"/>
  <c r="AJ275" i="4"/>
  <c r="AC139" i="4"/>
  <c r="AC371" i="4"/>
  <c r="F161" i="7"/>
  <c r="F134" i="7"/>
  <c r="F136" i="7" s="1"/>
  <c r="F79" i="7"/>
  <c r="E14" i="2"/>
  <c r="F13" i="2"/>
  <c r="C13" i="2" s="1"/>
  <c r="G13" i="2"/>
  <c r="BU117" i="11"/>
  <c r="BU192" i="11" s="1"/>
  <c r="BW306" i="9"/>
  <c r="BS306" i="9"/>
  <c r="BR306" i="9"/>
  <c r="AW371" i="11"/>
  <c r="AW139" i="11"/>
  <c r="AW140" i="11" s="1"/>
  <c r="Q371" i="11"/>
  <c r="Q139" i="11"/>
  <c r="Q140" i="11" s="1"/>
  <c r="BT117" i="10"/>
  <c r="BT192" i="10" s="1"/>
  <c r="BK192" i="10"/>
  <c r="BB371" i="4"/>
  <c r="BB139" i="4"/>
  <c r="BB140" i="4" s="1"/>
  <c r="AQ371" i="11"/>
  <c r="AQ139" i="11"/>
  <c r="AQ140" i="11" s="1"/>
  <c r="T371" i="10"/>
  <c r="T139" i="10"/>
  <c r="BT183" i="7"/>
  <c r="J371" i="11"/>
  <c r="J139" i="11"/>
  <c r="BR78" i="6"/>
  <c r="BR153" i="6" s="1"/>
  <c r="BR70" i="6"/>
  <c r="AD273" i="4"/>
  <c r="AD148" i="4"/>
  <c r="AD269" i="4"/>
  <c r="AD268" i="4"/>
  <c r="AD260" i="4"/>
  <c r="AD259" i="4"/>
  <c r="AD250" i="4"/>
  <c r="AD249" i="4"/>
  <c r="AD240" i="4"/>
  <c r="AD239" i="4"/>
  <c r="AD230" i="4"/>
  <c r="AD229" i="4"/>
  <c r="AD221" i="4"/>
  <c r="AD272" i="4"/>
  <c r="AD271" i="4"/>
  <c r="AD270" i="4"/>
  <c r="AD263" i="4"/>
  <c r="AD262" i="4"/>
  <c r="AD253" i="4"/>
  <c r="AD251" i="4"/>
  <c r="AD242" i="4"/>
  <c r="AD241" i="4"/>
  <c r="AD232" i="4"/>
  <c r="AD231" i="4"/>
  <c r="AD223" i="4"/>
  <c r="AD222" i="4"/>
  <c r="AD275" i="4"/>
  <c r="AD265" i="4"/>
  <c r="AD264" i="4"/>
  <c r="AD255" i="4"/>
  <c r="AD254" i="4"/>
  <c r="AD245" i="4"/>
  <c r="AD243" i="4"/>
  <c r="AD235" i="4"/>
  <c r="AD233" i="4"/>
  <c r="AD225" i="4"/>
  <c r="AD224" i="4"/>
  <c r="AD266" i="4"/>
  <c r="AD247" i="4"/>
  <c r="AD227" i="4"/>
  <c r="AD66" i="4"/>
  <c r="AD246" i="4"/>
  <c r="AD258" i="4"/>
  <c r="AD236" i="4"/>
  <c r="AD228" i="4"/>
  <c r="AD69" i="4"/>
  <c r="AD63" i="4"/>
  <c r="AD373" i="4"/>
  <c r="AD256" i="4"/>
  <c r="AD237" i="4"/>
  <c r="AD267" i="4"/>
  <c r="AD152" i="4"/>
  <c r="L134" i="7"/>
  <c r="L136" i="7" s="1"/>
  <c r="L161" i="7"/>
  <c r="L79" i="7"/>
  <c r="BY48" i="13"/>
  <c r="BY25" i="13"/>
  <c r="BY82" i="13"/>
  <c r="BX108" i="13"/>
  <c r="BS108" i="13"/>
  <c r="BY109" i="13"/>
  <c r="BS83" i="13"/>
  <c r="BX83" i="13"/>
  <c r="BS79" i="13"/>
  <c r="BX79" i="13"/>
  <c r="BX69" i="13"/>
  <c r="BS69" i="13"/>
  <c r="BP365" i="12"/>
  <c r="AV371" i="12"/>
  <c r="BP371" i="12" s="1"/>
  <c r="AV139" i="12"/>
  <c r="BV247" i="8"/>
  <c r="BV251" i="8"/>
  <c r="BX237" i="5"/>
  <c r="BU237" i="5"/>
  <c r="BU251" i="5"/>
  <c r="BX251" i="5"/>
  <c r="BU239" i="5"/>
  <c r="BX239" i="5"/>
  <c r="BJ139" i="5"/>
  <c r="BK139" i="12"/>
  <c r="BT139" i="12" s="1"/>
  <c r="BO259" i="12"/>
  <c r="BV259" i="12" s="1"/>
  <c r="BO236" i="12"/>
  <c r="BV236" i="12" s="1"/>
  <c r="BO256" i="12"/>
  <c r="BV256" i="12" s="1"/>
  <c r="BO268" i="12"/>
  <c r="BV268" i="12" s="1"/>
  <c r="BO224" i="12"/>
  <c r="BV224" i="12" s="1"/>
  <c r="BO243" i="12"/>
  <c r="BV243" i="12" s="1"/>
  <c r="BO266" i="12"/>
  <c r="BV266" i="12" s="1"/>
  <c r="BO228" i="12"/>
  <c r="BV228" i="12" s="1"/>
  <c r="BO237" i="12"/>
  <c r="BV237" i="12" s="1"/>
  <c r="BO247" i="12"/>
  <c r="BV247" i="12" s="1"/>
  <c r="BO258" i="12"/>
  <c r="BV258" i="12" s="1"/>
  <c r="BO267" i="12"/>
  <c r="BV267" i="12" s="1"/>
  <c r="BU365" i="12"/>
  <c r="BU79" i="11"/>
  <c r="BU70" i="11"/>
  <c r="BK216" i="11"/>
  <c r="BH216" i="10"/>
  <c r="BI224" i="9"/>
  <c r="BT136" i="9"/>
  <c r="BI222" i="9"/>
  <c r="BI221" i="9"/>
  <c r="BI230" i="9"/>
  <c r="BI240" i="9"/>
  <c r="BI249" i="9"/>
  <c r="BI259" i="9"/>
  <c r="BI268" i="9"/>
  <c r="BI275" i="9"/>
  <c r="BI253" i="9"/>
  <c r="BI263" i="9"/>
  <c r="BI271" i="9"/>
  <c r="BZ203" i="8"/>
  <c r="BY203" i="8"/>
  <c r="BZ204" i="8"/>
  <c r="BY204" i="8"/>
  <c r="BZ165" i="8"/>
  <c r="BY165" i="8"/>
  <c r="BR78" i="7"/>
  <c r="BR153" i="7" s="1"/>
  <c r="BR70" i="7"/>
  <c r="BR190" i="7"/>
  <c r="BR160" i="7"/>
  <c r="BR60" i="7"/>
  <c r="BR207" i="7"/>
  <c r="BR199" i="7"/>
  <c r="BR189" i="7"/>
  <c r="BR178" i="7"/>
  <c r="BR168" i="7"/>
  <c r="BR159" i="7"/>
  <c r="BR206" i="7"/>
  <c r="BR177" i="7"/>
  <c r="BR167" i="7"/>
  <c r="BR68" i="7"/>
  <c r="BR186" i="7"/>
  <c r="BR166" i="7"/>
  <c r="BR204" i="7"/>
  <c r="BR185" i="7"/>
  <c r="BR175" i="7"/>
  <c r="BR165" i="7"/>
  <c r="BR65" i="7"/>
  <c r="BR203" i="7"/>
  <c r="BR194" i="7"/>
  <c r="BR202" i="7"/>
  <c r="BR172" i="7"/>
  <c r="BR62" i="7"/>
  <c r="BR61" i="7"/>
  <c r="BR201" i="7"/>
  <c r="BR191" i="7"/>
  <c r="BR171" i="7"/>
  <c r="BR59" i="7"/>
  <c r="AL315" i="11"/>
  <c r="AL363" i="11" s="1"/>
  <c r="AL365" i="11" s="1"/>
  <c r="AL310" i="11"/>
  <c r="AG373" i="6"/>
  <c r="AG270" i="6"/>
  <c r="AG268" i="6"/>
  <c r="AG266" i="6"/>
  <c r="AG264" i="6"/>
  <c r="AG262" i="6"/>
  <c r="AG259" i="6"/>
  <c r="AG256" i="6"/>
  <c r="AG254" i="6"/>
  <c r="AG251" i="6"/>
  <c r="AG249" i="6"/>
  <c r="AG246" i="6"/>
  <c r="AG243" i="6"/>
  <c r="AG241" i="6"/>
  <c r="AG239" i="6"/>
  <c r="AG236" i="6"/>
  <c r="AG233" i="6"/>
  <c r="AG231" i="6"/>
  <c r="AG229" i="6"/>
  <c r="AG227" i="6"/>
  <c r="AG224" i="6"/>
  <c r="AG222" i="6"/>
  <c r="AG273" i="6"/>
  <c r="AG148" i="6"/>
  <c r="AG275" i="6"/>
  <c r="AG69" i="6"/>
  <c r="AG269" i="6"/>
  <c r="AG265" i="6"/>
  <c r="AG260" i="6"/>
  <c r="AG255" i="6"/>
  <c r="AG250" i="6"/>
  <c r="AG245" i="6"/>
  <c r="AG240" i="6"/>
  <c r="AG235" i="6"/>
  <c r="AG230" i="6"/>
  <c r="AG225" i="6"/>
  <c r="AG221" i="6"/>
  <c r="AG140" i="6"/>
  <c r="AG66" i="6"/>
  <c r="AG272" i="6"/>
  <c r="AG152" i="6"/>
  <c r="AG63" i="6"/>
  <c r="AG271" i="6"/>
  <c r="AG267" i="6"/>
  <c r="AG263" i="6"/>
  <c r="AG258" i="6"/>
  <c r="AG253" i="6"/>
  <c r="AG247" i="6"/>
  <c r="AG242" i="6"/>
  <c r="AG237" i="6"/>
  <c r="AG232" i="6"/>
  <c r="AG228" i="6"/>
  <c r="AG223" i="6"/>
  <c r="D70" i="10"/>
  <c r="D65" i="10"/>
  <c r="BR78" i="10"/>
  <c r="BS78" i="10" s="1"/>
  <c r="BT78" i="10" s="1"/>
  <c r="BU78" i="10" s="1"/>
  <c r="BV78" i="10" s="1"/>
  <c r="BW78" i="10" s="1"/>
  <c r="BX78" i="10" s="1"/>
  <c r="J86" i="10"/>
  <c r="J157" i="10"/>
  <c r="J80" i="10"/>
  <c r="Y373" i="4"/>
  <c r="Y270" i="4"/>
  <c r="Y268" i="4"/>
  <c r="Y266" i="4"/>
  <c r="Y264" i="4"/>
  <c r="Y262" i="4"/>
  <c r="Y259" i="4"/>
  <c r="Y256" i="4"/>
  <c r="Y254" i="4"/>
  <c r="Y251" i="4"/>
  <c r="Y249" i="4"/>
  <c r="Y246" i="4"/>
  <c r="Y243" i="4"/>
  <c r="Y241" i="4"/>
  <c r="Y239" i="4"/>
  <c r="Y236" i="4"/>
  <c r="Y233" i="4"/>
  <c r="Y231" i="4"/>
  <c r="Y229" i="4"/>
  <c r="Y227" i="4"/>
  <c r="Y224" i="4"/>
  <c r="Y222" i="4"/>
  <c r="Y269" i="4"/>
  <c r="Y260" i="4"/>
  <c r="Y250" i="4"/>
  <c r="Y240" i="4"/>
  <c r="Y230" i="4"/>
  <c r="Y221" i="4"/>
  <c r="Y273" i="4"/>
  <c r="Y272" i="4"/>
  <c r="Y271" i="4"/>
  <c r="Y263" i="4"/>
  <c r="Y253" i="4"/>
  <c r="Y242" i="4"/>
  <c r="Y232" i="4"/>
  <c r="Y223" i="4"/>
  <c r="Y148" i="4"/>
  <c r="Y275" i="4"/>
  <c r="Y265" i="4"/>
  <c r="Y255" i="4"/>
  <c r="Y245" i="4"/>
  <c r="Y235" i="4"/>
  <c r="Y225" i="4"/>
  <c r="Y237" i="4"/>
  <c r="Y140" i="4"/>
  <c r="Y247" i="4"/>
  <c r="Y69" i="4"/>
  <c r="Y63" i="4"/>
  <c r="Y267" i="4"/>
  <c r="Y228" i="4"/>
  <c r="Y66" i="4"/>
  <c r="Y258" i="4"/>
  <c r="Y152" i="4"/>
  <c r="BU27" i="4"/>
  <c r="BY333" i="10"/>
  <c r="BZ333" i="10"/>
  <c r="BS98" i="10"/>
  <c r="BZ27" i="9"/>
  <c r="BY27" i="9"/>
  <c r="Q373" i="7"/>
  <c r="Q270" i="7"/>
  <c r="Q268" i="7"/>
  <c r="Q266" i="7"/>
  <c r="Q264" i="7"/>
  <c r="Q262" i="7"/>
  <c r="Q259" i="7"/>
  <c r="Q256" i="7"/>
  <c r="Q254" i="7"/>
  <c r="Q251" i="7"/>
  <c r="Q249" i="7"/>
  <c r="Q246" i="7"/>
  <c r="Q243" i="7"/>
  <c r="Q241" i="7"/>
  <c r="Q239" i="7"/>
  <c r="Q236" i="7"/>
  <c r="Q273" i="7"/>
  <c r="Q271" i="7"/>
  <c r="Q269" i="7"/>
  <c r="Q267" i="7"/>
  <c r="Q265" i="7"/>
  <c r="Q263" i="7"/>
  <c r="Q260" i="7"/>
  <c r="Q258" i="7"/>
  <c r="Q255" i="7"/>
  <c r="Q253" i="7"/>
  <c r="Q250" i="7"/>
  <c r="Q247" i="7"/>
  <c r="Q245" i="7"/>
  <c r="Q242" i="7"/>
  <c r="Q240" i="7"/>
  <c r="Q237" i="7"/>
  <c r="Q275" i="7"/>
  <c r="Q272" i="7"/>
  <c r="Q232" i="7"/>
  <c r="Q230" i="7"/>
  <c r="Q228" i="7"/>
  <c r="Q225" i="7"/>
  <c r="Q223" i="7"/>
  <c r="Q221" i="7"/>
  <c r="Q152" i="7"/>
  <c r="Q140" i="7"/>
  <c r="Q148" i="7"/>
  <c r="Q63" i="7"/>
  <c r="Q235" i="7"/>
  <c r="Q233" i="7"/>
  <c r="Q229" i="7"/>
  <c r="Q224" i="7"/>
  <c r="Q69" i="7"/>
  <c r="Q231" i="7"/>
  <c r="Q227" i="7"/>
  <c r="Q222" i="7"/>
  <c r="Q66" i="7"/>
  <c r="BL134" i="10"/>
  <c r="BM363" i="6"/>
  <c r="AI365" i="6"/>
  <c r="AH273" i="4"/>
  <c r="AH148" i="4"/>
  <c r="AH373" i="4"/>
  <c r="AH267" i="4"/>
  <c r="BL267" i="4" s="1"/>
  <c r="AH266" i="4"/>
  <c r="BL266" i="4" s="1"/>
  <c r="AH258" i="4"/>
  <c r="BL258" i="4" s="1"/>
  <c r="AH256" i="4"/>
  <c r="BL256" i="4" s="1"/>
  <c r="AH247" i="4"/>
  <c r="BL247" i="4" s="1"/>
  <c r="AH246" i="4"/>
  <c r="AH237" i="4"/>
  <c r="BL237" i="4" s="1"/>
  <c r="AH236" i="4"/>
  <c r="AH228" i="4"/>
  <c r="BL228" i="4" s="1"/>
  <c r="AH227" i="4"/>
  <c r="BL227" i="4" s="1"/>
  <c r="AH269" i="4"/>
  <c r="AH268" i="4"/>
  <c r="AH260" i="4"/>
  <c r="AH259" i="4"/>
  <c r="AH250" i="4"/>
  <c r="AH249" i="4"/>
  <c r="AH240" i="4"/>
  <c r="AH239" i="4"/>
  <c r="AH230" i="4"/>
  <c r="AH229" i="4"/>
  <c r="AH221" i="4"/>
  <c r="AH272" i="4"/>
  <c r="BL272" i="4" s="1"/>
  <c r="AH271" i="4"/>
  <c r="AH270" i="4"/>
  <c r="BL270" i="4" s="1"/>
  <c r="AH263" i="4"/>
  <c r="AH262" i="4"/>
  <c r="AH253" i="4"/>
  <c r="AH251" i="4"/>
  <c r="AH242" i="4"/>
  <c r="AH241" i="4"/>
  <c r="BL241" i="4" s="1"/>
  <c r="AH232" i="4"/>
  <c r="AH231" i="4"/>
  <c r="AH223" i="4"/>
  <c r="AH222" i="4"/>
  <c r="AH140" i="4"/>
  <c r="AH275" i="4"/>
  <c r="AH255" i="4"/>
  <c r="BL255" i="4" s="1"/>
  <c r="AH233" i="4"/>
  <c r="BL233" i="4" s="1"/>
  <c r="AH69" i="4"/>
  <c r="AH63" i="4"/>
  <c r="AH254" i="4"/>
  <c r="AH235" i="4"/>
  <c r="AH265" i="4"/>
  <c r="AH243" i="4"/>
  <c r="AH225" i="4"/>
  <c r="AH66" i="4"/>
  <c r="AH264" i="4"/>
  <c r="AH245" i="4"/>
  <c r="AH224" i="4"/>
  <c r="AH152" i="4"/>
  <c r="D223" i="12"/>
  <c r="BF223" i="12"/>
  <c r="D224" i="12"/>
  <c r="BF224" i="12"/>
  <c r="BF268" i="12"/>
  <c r="D268" i="12"/>
  <c r="BF264" i="12"/>
  <c r="D264" i="12"/>
  <c r="D231" i="12"/>
  <c r="BF231" i="12"/>
  <c r="D251" i="12"/>
  <c r="BF251" i="12"/>
  <c r="BF256" i="12"/>
  <c r="D256" i="12"/>
  <c r="E276" i="12"/>
  <c r="F276" i="12" s="1"/>
  <c r="G276" i="12" s="1"/>
  <c r="H276" i="12" s="1"/>
  <c r="I276" i="12" s="1"/>
  <c r="J276" i="12" s="1"/>
  <c r="K276" i="12" s="1"/>
  <c r="L276" i="12" s="1"/>
  <c r="M276" i="12" s="1"/>
  <c r="N276" i="12" s="1"/>
  <c r="O276" i="12" s="1"/>
  <c r="P276" i="12" s="1"/>
  <c r="Q276" i="12" s="1"/>
  <c r="R276" i="12" s="1"/>
  <c r="S276" i="12" s="1"/>
  <c r="T276" i="12" s="1"/>
  <c r="U276" i="12" s="1"/>
  <c r="V276" i="12" s="1"/>
  <c r="W276" i="12" s="1"/>
  <c r="X276" i="12" s="1"/>
  <c r="Y276" i="12" s="1"/>
  <c r="Z276" i="12" s="1"/>
  <c r="AA276" i="12" s="1"/>
  <c r="AB276" i="12" s="1"/>
  <c r="AC276" i="12" s="1"/>
  <c r="AD276" i="12" s="1"/>
  <c r="AE276" i="12" s="1"/>
  <c r="AF276" i="12" s="1"/>
  <c r="AG276" i="12" s="1"/>
  <c r="AH276" i="12" s="1"/>
  <c r="AI276" i="12" s="1"/>
  <c r="AJ276" i="12" s="1"/>
  <c r="AK276" i="12" s="1"/>
  <c r="AL276" i="12" s="1"/>
  <c r="AM276" i="12" s="1"/>
  <c r="AN276" i="12" s="1"/>
  <c r="AO276" i="12" s="1"/>
  <c r="AP276" i="12" s="1"/>
  <c r="AQ276" i="12" s="1"/>
  <c r="AR276" i="12" s="1"/>
  <c r="AS276" i="12" s="1"/>
  <c r="AT276" i="12" s="1"/>
  <c r="AU276" i="12" s="1"/>
  <c r="AV276" i="12" s="1"/>
  <c r="AW276" i="12" s="1"/>
  <c r="AX276" i="12" s="1"/>
  <c r="AY276" i="12" s="1"/>
  <c r="AZ276" i="12" s="1"/>
  <c r="BA276" i="12" s="1"/>
  <c r="BB276" i="12" s="1"/>
  <c r="BC276" i="12" s="1"/>
  <c r="BD276" i="12" s="1"/>
  <c r="BF275" i="12"/>
  <c r="D275" i="12"/>
  <c r="BF230" i="12"/>
  <c r="D230" i="12"/>
  <c r="BF240" i="12"/>
  <c r="D240" i="12"/>
  <c r="BF250" i="12"/>
  <c r="D250" i="12"/>
  <c r="BF260" i="12"/>
  <c r="D260" i="12"/>
  <c r="BF269" i="12"/>
  <c r="D269" i="12"/>
  <c r="BT158" i="11"/>
  <c r="BT171" i="11"/>
  <c r="BT60" i="11"/>
  <c r="BT163" i="11"/>
  <c r="BT202" i="11"/>
  <c r="BT160" i="11"/>
  <c r="BT173" i="11"/>
  <c r="BT194" i="11"/>
  <c r="BT190" i="11"/>
  <c r="BT173" i="10"/>
  <c r="BT157" i="10"/>
  <c r="BT196" i="10"/>
  <c r="BT178" i="10"/>
  <c r="BT60" i="10"/>
  <c r="BT172" i="10"/>
  <c r="BT202" i="10"/>
  <c r="BE296" i="13"/>
  <c r="BE295" i="13"/>
  <c r="BE293" i="13"/>
  <c r="BE289" i="13"/>
  <c r="BE285" i="13"/>
  <c r="BE297" i="13"/>
  <c r="BE288" i="13"/>
  <c r="BE287" i="13"/>
  <c r="BE286" i="13"/>
  <c r="BE282" i="13"/>
  <c r="BE292" i="13"/>
  <c r="BE291" i="13"/>
  <c r="BE290" i="13"/>
  <c r="BE279" i="13"/>
  <c r="BE284" i="13"/>
  <c r="BE283" i="13"/>
  <c r="BE276" i="13"/>
  <c r="BE272" i="13"/>
  <c r="BE278" i="13"/>
  <c r="BE268" i="13"/>
  <c r="BE264" i="13"/>
  <c r="BE260" i="13"/>
  <c r="BE256" i="13"/>
  <c r="BE281" i="13"/>
  <c r="BE280" i="13"/>
  <c r="BE277" i="13"/>
  <c r="BE269" i="13"/>
  <c r="BE265" i="13"/>
  <c r="BE261" i="13"/>
  <c r="BE257" i="13"/>
  <c r="BE253" i="13"/>
  <c r="BE246" i="13"/>
  <c r="BE266" i="13"/>
  <c r="BE258" i="13"/>
  <c r="BE255" i="13"/>
  <c r="BE254" i="13"/>
  <c r="BE245" i="13"/>
  <c r="BE244" i="13"/>
  <c r="BE243" i="13"/>
  <c r="BE240" i="13"/>
  <c r="BE236" i="13"/>
  <c r="BE232" i="13"/>
  <c r="BE228" i="13"/>
  <c r="BE252" i="13"/>
  <c r="BE239" i="13"/>
  <c r="BE238" i="13"/>
  <c r="BE237" i="13"/>
  <c r="BE225" i="13"/>
  <c r="BE221" i="13"/>
  <c r="BE217" i="13"/>
  <c r="BE213" i="13"/>
  <c r="BE209" i="13"/>
  <c r="BE205" i="13"/>
  <c r="BE201" i="13"/>
  <c r="BE194" i="13"/>
  <c r="BE190" i="13"/>
  <c r="BE186" i="13"/>
  <c r="BE182" i="13"/>
  <c r="BE178" i="13"/>
  <c r="BE275" i="13"/>
  <c r="BE273" i="13"/>
  <c r="BE270" i="13"/>
  <c r="BE263" i="13"/>
  <c r="BE262" i="13"/>
  <c r="BE247" i="13"/>
  <c r="BE235" i="13"/>
  <c r="BE234" i="13"/>
  <c r="BE233" i="13"/>
  <c r="BE226" i="13"/>
  <c r="BE222" i="13"/>
  <c r="BE218" i="13"/>
  <c r="BE214" i="13"/>
  <c r="BE210" i="13"/>
  <c r="BE206" i="13"/>
  <c r="BE202" i="13"/>
  <c r="BE195" i="13"/>
  <c r="BE191" i="13"/>
  <c r="BE187" i="13"/>
  <c r="BE183" i="13"/>
  <c r="BE179" i="13"/>
  <c r="BE220" i="13"/>
  <c r="BE212" i="13"/>
  <c r="BE204" i="13"/>
  <c r="BE189" i="13"/>
  <c r="BE181" i="13"/>
  <c r="BE176" i="13"/>
  <c r="BE172" i="13"/>
  <c r="BE168" i="13"/>
  <c r="BE164" i="13"/>
  <c r="BE160" i="13"/>
  <c r="BE156" i="13"/>
  <c r="BE259" i="13"/>
  <c r="BE227" i="13"/>
  <c r="BE219" i="13"/>
  <c r="BE211" i="13"/>
  <c r="BE203" i="13"/>
  <c r="BE196" i="13"/>
  <c r="BE188" i="13"/>
  <c r="BE180" i="13"/>
  <c r="BE177" i="13"/>
  <c r="BE173" i="13"/>
  <c r="BE169" i="13"/>
  <c r="BE165" i="13"/>
  <c r="BE161" i="13"/>
  <c r="BE157" i="13"/>
  <c r="BE271" i="13"/>
  <c r="BE231" i="13"/>
  <c r="BE229" i="13"/>
  <c r="BE223" i="13"/>
  <c r="BE207" i="13"/>
  <c r="BE192" i="13"/>
  <c r="BE175" i="13"/>
  <c r="BE167" i="13"/>
  <c r="BE159" i="13"/>
  <c r="BE274" i="13"/>
  <c r="BE242" i="13"/>
  <c r="BE224" i="13"/>
  <c r="BE208" i="13"/>
  <c r="BE193" i="13"/>
  <c r="BE174" i="13"/>
  <c r="BE166" i="13"/>
  <c r="BE158" i="13"/>
  <c r="BE216" i="13"/>
  <c r="BE197" i="13"/>
  <c r="BE171" i="13"/>
  <c r="BE267" i="13"/>
  <c r="BE251" i="13"/>
  <c r="BE215" i="13"/>
  <c r="BE185" i="13"/>
  <c r="BE162" i="13"/>
  <c r="BE155" i="13"/>
  <c r="BE241" i="13"/>
  <c r="BE230" i="13"/>
  <c r="BE184" i="13"/>
  <c r="BE163" i="13"/>
  <c r="BE170" i="13"/>
  <c r="BE294" i="13"/>
  <c r="AX297" i="13"/>
  <c r="AX294" i="13"/>
  <c r="AX290" i="13"/>
  <c r="AX286" i="13"/>
  <c r="AX296" i="13"/>
  <c r="AX295" i="13"/>
  <c r="AX293" i="13"/>
  <c r="AX292" i="13"/>
  <c r="AX291" i="13"/>
  <c r="AX283" i="13"/>
  <c r="AX289" i="13"/>
  <c r="AX288" i="13"/>
  <c r="AX287" i="13"/>
  <c r="AX277" i="13"/>
  <c r="AX273" i="13"/>
  <c r="AX285" i="13"/>
  <c r="AX282" i="13"/>
  <c r="AX281" i="13"/>
  <c r="AX280" i="13"/>
  <c r="AX272" i="13"/>
  <c r="AX271" i="13"/>
  <c r="AX269" i="13"/>
  <c r="AX265" i="13"/>
  <c r="AX261" i="13"/>
  <c r="AX257" i="13"/>
  <c r="AX270" i="13"/>
  <c r="AX266" i="13"/>
  <c r="AX262" i="13"/>
  <c r="AX258" i="13"/>
  <c r="AX254" i="13"/>
  <c r="AX247" i="13"/>
  <c r="AX243" i="13"/>
  <c r="AX263" i="13"/>
  <c r="AX241" i="13"/>
  <c r="AX237" i="13"/>
  <c r="AX233" i="13"/>
  <c r="AX229" i="13"/>
  <c r="AX278" i="13"/>
  <c r="AX276" i="13"/>
  <c r="AX275" i="13"/>
  <c r="AX274" i="13"/>
  <c r="AX268" i="13"/>
  <c r="AX284" i="13"/>
  <c r="AX264" i="13"/>
  <c r="AX260" i="13"/>
  <c r="AX259" i="13"/>
  <c r="AX252" i="13"/>
  <c r="AX242" i="13"/>
  <c r="AX228" i="13"/>
  <c r="AX226" i="13"/>
  <c r="AX222" i="13"/>
  <c r="AX218" i="13"/>
  <c r="AX214" i="13"/>
  <c r="AX210" i="13"/>
  <c r="AX206" i="13"/>
  <c r="AX202" i="13"/>
  <c r="AX195" i="13"/>
  <c r="AX191" i="13"/>
  <c r="AX187" i="13"/>
  <c r="AX183" i="13"/>
  <c r="AX179" i="13"/>
  <c r="AX256" i="13"/>
  <c r="AX255" i="13"/>
  <c r="AX245" i="13"/>
  <c r="AX240" i="13"/>
  <c r="AX239" i="13"/>
  <c r="AX238" i="13"/>
  <c r="AX227" i="13"/>
  <c r="AX223" i="13"/>
  <c r="AX219" i="13"/>
  <c r="AX215" i="13"/>
  <c r="AX211" i="13"/>
  <c r="AX207" i="13"/>
  <c r="AX203" i="13"/>
  <c r="AX196" i="13"/>
  <c r="AX192" i="13"/>
  <c r="AX188" i="13"/>
  <c r="AX184" i="13"/>
  <c r="AX180" i="13"/>
  <c r="AX279" i="13"/>
  <c r="AX267" i="13"/>
  <c r="AX246" i="13"/>
  <c r="AX225" i="13"/>
  <c r="AX217" i="13"/>
  <c r="AX209" i="13"/>
  <c r="AX194" i="13"/>
  <c r="AX186" i="13"/>
  <c r="AX178" i="13"/>
  <c r="AX177" i="13"/>
  <c r="AX173" i="13"/>
  <c r="AX169" i="13"/>
  <c r="AX165" i="13"/>
  <c r="AX161" i="13"/>
  <c r="AX157" i="13"/>
  <c r="AX251" i="13"/>
  <c r="AX236" i="13"/>
  <c r="AX235" i="13"/>
  <c r="AX234" i="13"/>
  <c r="AX224" i="13"/>
  <c r="AX216" i="13"/>
  <c r="AX208" i="13"/>
  <c r="AX201" i="13"/>
  <c r="AX193" i="13"/>
  <c r="AX185" i="13"/>
  <c r="AX174" i="13"/>
  <c r="AX170" i="13"/>
  <c r="AX166" i="13"/>
  <c r="AX162" i="13"/>
  <c r="AX158" i="13"/>
  <c r="AX212" i="13"/>
  <c r="AX181" i="13"/>
  <c r="AX172" i="13"/>
  <c r="AX164" i="13"/>
  <c r="AX156" i="13"/>
  <c r="AX231" i="13"/>
  <c r="AX213" i="13"/>
  <c r="AX182" i="13"/>
  <c r="AX171" i="13"/>
  <c r="AX163" i="13"/>
  <c r="AX155" i="13"/>
  <c r="AX244" i="13"/>
  <c r="AX230" i="13"/>
  <c r="AX205" i="13"/>
  <c r="AX189" i="13"/>
  <c r="AX176" i="13"/>
  <c r="AX160" i="13"/>
  <c r="AX204" i="13"/>
  <c r="AX197" i="13"/>
  <c r="AX167" i="13"/>
  <c r="AX253" i="13"/>
  <c r="AX232" i="13"/>
  <c r="AX220" i="13"/>
  <c r="AX221" i="13"/>
  <c r="AX168" i="13"/>
  <c r="AX190" i="13"/>
  <c r="AX175" i="13"/>
  <c r="AX159" i="13"/>
  <c r="AV373" i="9"/>
  <c r="AV270" i="9"/>
  <c r="BP270" i="9" s="1"/>
  <c r="AV268" i="9"/>
  <c r="BP268" i="9" s="1"/>
  <c r="AV266" i="9"/>
  <c r="BP266" i="9" s="1"/>
  <c r="AV264" i="9"/>
  <c r="BP264" i="9" s="1"/>
  <c r="AV262" i="9"/>
  <c r="BP262" i="9" s="1"/>
  <c r="AV259" i="9"/>
  <c r="BP259" i="9" s="1"/>
  <c r="AV256" i="9"/>
  <c r="BP256" i="9" s="1"/>
  <c r="AV254" i="9"/>
  <c r="BP254" i="9" s="1"/>
  <c r="AV251" i="9"/>
  <c r="BP251" i="9" s="1"/>
  <c r="AV249" i="9"/>
  <c r="BP249" i="9" s="1"/>
  <c r="AV246" i="9"/>
  <c r="BP246" i="9" s="1"/>
  <c r="AV243" i="9"/>
  <c r="BP243" i="9" s="1"/>
  <c r="AV273" i="9"/>
  <c r="BP273" i="9" s="1"/>
  <c r="AV271" i="9"/>
  <c r="BP271" i="9" s="1"/>
  <c r="AV269" i="9"/>
  <c r="BP269" i="9" s="1"/>
  <c r="AV267" i="9"/>
  <c r="BP267" i="9" s="1"/>
  <c r="AV265" i="9"/>
  <c r="BP265" i="9" s="1"/>
  <c r="AV263" i="9"/>
  <c r="BP263" i="9" s="1"/>
  <c r="AV260" i="9"/>
  <c r="BP260" i="9" s="1"/>
  <c r="AV258" i="9"/>
  <c r="BP258" i="9" s="1"/>
  <c r="AV255" i="9"/>
  <c r="BP255" i="9" s="1"/>
  <c r="AV253" i="9"/>
  <c r="BP253" i="9" s="1"/>
  <c r="AV250" i="9"/>
  <c r="BP250" i="9" s="1"/>
  <c r="AV247" i="9"/>
  <c r="BP247" i="9" s="1"/>
  <c r="AV245" i="9"/>
  <c r="BP245" i="9" s="1"/>
  <c r="AV275" i="9"/>
  <c r="BP275" i="9" s="1"/>
  <c r="AV272" i="9"/>
  <c r="BP272" i="9" s="1"/>
  <c r="AV241" i="9"/>
  <c r="BP241" i="9" s="1"/>
  <c r="AV239" i="9"/>
  <c r="BP239" i="9" s="1"/>
  <c r="AV236" i="9"/>
  <c r="BP236" i="9" s="1"/>
  <c r="AV233" i="9"/>
  <c r="BP233" i="9" s="1"/>
  <c r="AV231" i="9"/>
  <c r="BP231" i="9" s="1"/>
  <c r="AV229" i="9"/>
  <c r="BP229" i="9" s="1"/>
  <c r="AV227" i="9"/>
  <c r="BP227" i="9" s="1"/>
  <c r="AV224" i="9"/>
  <c r="BP224" i="9" s="1"/>
  <c r="AV222" i="9"/>
  <c r="BP222" i="9" s="1"/>
  <c r="AV237" i="9"/>
  <c r="BP237" i="9" s="1"/>
  <c r="AV228" i="9"/>
  <c r="BP228" i="9" s="1"/>
  <c r="AV235" i="9"/>
  <c r="BP235" i="9" s="1"/>
  <c r="AV225" i="9"/>
  <c r="BP225" i="9" s="1"/>
  <c r="AV148" i="9"/>
  <c r="BP148" i="9" s="1"/>
  <c r="AV232" i="9"/>
  <c r="BP232" i="9" s="1"/>
  <c r="AV223" i="9"/>
  <c r="BP223" i="9" s="1"/>
  <c r="BP136" i="9"/>
  <c r="AV242" i="9"/>
  <c r="BP242" i="9" s="1"/>
  <c r="AV240" i="9"/>
  <c r="BP240" i="9" s="1"/>
  <c r="AV230" i="9"/>
  <c r="BP230" i="9" s="1"/>
  <c r="AV221" i="9"/>
  <c r="BP221" i="9" s="1"/>
  <c r="BR315" i="6"/>
  <c r="BS315" i="6"/>
  <c r="BW315" i="6"/>
  <c r="BK134" i="11"/>
  <c r="Z136" i="11"/>
  <c r="BC310" i="10"/>
  <c r="BC315" i="10"/>
  <c r="BC363" i="10" s="1"/>
  <c r="BC365" i="10" s="1"/>
  <c r="BZ215" i="7"/>
  <c r="BY215" i="7"/>
  <c r="BZ133" i="7"/>
  <c r="BY133" i="7"/>
  <c r="BS208" i="7"/>
  <c r="P371" i="4"/>
  <c r="P139" i="4"/>
  <c r="P140" i="4" s="1"/>
  <c r="AV363" i="4"/>
  <c r="BP315" i="4"/>
  <c r="BT28" i="6"/>
  <c r="BZ133" i="8"/>
  <c r="BY133" i="8"/>
  <c r="BS208" i="8"/>
  <c r="N86" i="11"/>
  <c r="N157" i="11"/>
  <c r="AH363" i="8"/>
  <c r="AH225" i="8"/>
  <c r="BL225" i="8" s="1"/>
  <c r="E363" i="8"/>
  <c r="BF315" i="8"/>
  <c r="D315" i="8"/>
  <c r="AM363" i="9"/>
  <c r="BN315" i="9"/>
  <c r="BS159" i="4"/>
  <c r="BS190" i="4"/>
  <c r="BS189" i="4"/>
  <c r="BS53" i="4"/>
  <c r="BS178" i="4"/>
  <c r="BS166" i="4"/>
  <c r="BS186" i="4"/>
  <c r="BS205" i="4"/>
  <c r="BS165" i="4"/>
  <c r="BS185" i="4"/>
  <c r="BS204" i="4"/>
  <c r="BS68" i="4"/>
  <c r="BS163" i="4"/>
  <c r="BS182" i="4"/>
  <c r="AC371" i="11"/>
  <c r="AC139" i="11"/>
  <c r="AC140" i="11" s="1"/>
  <c r="AM363" i="11"/>
  <c r="BZ341" i="4"/>
  <c r="BY341" i="4"/>
  <c r="BU65" i="11"/>
  <c r="BU160" i="11"/>
  <c r="BU190" i="11"/>
  <c r="BU168" i="11"/>
  <c r="BU178" i="11"/>
  <c r="BU199" i="11"/>
  <c r="BU207" i="11"/>
  <c r="BV306" i="11"/>
  <c r="BX168" i="10"/>
  <c r="BX171" i="10"/>
  <c r="BX203" i="10"/>
  <c r="BX186" i="10"/>
  <c r="BX62" i="10"/>
  <c r="BX165" i="10"/>
  <c r="BX185" i="10"/>
  <c r="BX195" i="10"/>
  <c r="BX204" i="10"/>
  <c r="BX59" i="10"/>
  <c r="BH363" i="7"/>
  <c r="M365" i="7"/>
  <c r="BX169" i="7"/>
  <c r="BZ94" i="7"/>
  <c r="BY94" i="7"/>
  <c r="BS169" i="7"/>
  <c r="BT28" i="7"/>
  <c r="O139" i="11"/>
  <c r="O371" i="11"/>
  <c r="BW104" i="11"/>
  <c r="BS104" i="11"/>
  <c r="BS179" i="11" s="1"/>
  <c r="BR104" i="11"/>
  <c r="V363" i="11"/>
  <c r="BG216" i="6"/>
  <c r="BS61" i="6"/>
  <c r="BS171" i="6"/>
  <c r="BS181" i="6"/>
  <c r="BS191" i="6"/>
  <c r="BS201" i="6"/>
  <c r="BZ53" i="6"/>
  <c r="BY53" i="6"/>
  <c r="BS158" i="6"/>
  <c r="BS167" i="6"/>
  <c r="BS177" i="6"/>
  <c r="BS187" i="6"/>
  <c r="BS198" i="6"/>
  <c r="BS206" i="6"/>
  <c r="BS65" i="6"/>
  <c r="BR158" i="6"/>
  <c r="BR167" i="6"/>
  <c r="BR177" i="6"/>
  <c r="BR187" i="6"/>
  <c r="BR198" i="6"/>
  <c r="BR206" i="6"/>
  <c r="BR65" i="6"/>
  <c r="BR159" i="6"/>
  <c r="BR168" i="6"/>
  <c r="BR178" i="6"/>
  <c r="BR189" i="6"/>
  <c r="BR199" i="6"/>
  <c r="BR207" i="6"/>
  <c r="BR82" i="7"/>
  <c r="BR157" i="7" s="1"/>
  <c r="BS82" i="7"/>
  <c r="BW82" i="7"/>
  <c r="BW157" i="7" s="1"/>
  <c r="BF157" i="7"/>
  <c r="H134" i="8"/>
  <c r="H136" i="8" s="1"/>
  <c r="H161" i="8"/>
  <c r="H79" i="8"/>
  <c r="BY108" i="7"/>
  <c r="BZ108" i="7"/>
  <c r="BS183" i="7"/>
  <c r="AB225" i="4"/>
  <c r="AB275" i="4"/>
  <c r="BX164" i="7"/>
  <c r="BS216" i="8"/>
  <c r="BW192" i="7"/>
  <c r="BX200" i="7"/>
  <c r="AN225" i="4"/>
  <c r="BR182" i="7"/>
  <c r="BT117" i="11"/>
  <c r="BT192" i="11" s="1"/>
  <c r="BW28" i="7"/>
  <c r="BX166" i="7"/>
  <c r="BR200" i="7"/>
  <c r="BW189" i="7"/>
  <c r="BR158" i="7"/>
  <c r="BR28" i="6"/>
  <c r="BX187" i="6"/>
  <c r="BL224" i="6"/>
  <c r="BL243" i="6"/>
  <c r="BL264" i="6"/>
  <c r="BL227" i="6"/>
  <c r="BL246" i="6"/>
  <c r="BL266" i="6"/>
  <c r="BL223" i="6"/>
  <c r="BL232" i="6"/>
  <c r="BL242" i="6"/>
  <c r="BL253" i="6"/>
  <c r="BL263" i="6"/>
  <c r="BL271" i="6"/>
  <c r="BX182" i="6"/>
  <c r="Z363" i="11"/>
  <c r="BR196" i="7"/>
  <c r="BX149" i="13"/>
  <c r="BS149" i="13"/>
  <c r="BX127" i="13"/>
  <c r="BV57" i="13"/>
  <c r="BT97" i="13"/>
  <c r="BY135" i="13"/>
  <c r="BX121" i="13"/>
  <c r="BW98" i="13"/>
  <c r="BT119" i="13"/>
  <c r="BY118" i="13"/>
  <c r="BY137" i="13"/>
  <c r="BU72" i="13"/>
  <c r="BV138" i="13"/>
  <c r="BY138" i="13" s="1"/>
  <c r="BT122" i="13"/>
  <c r="BV100" i="13"/>
  <c r="BT139" i="13"/>
  <c r="BS38" i="13"/>
  <c r="BX38" i="13"/>
  <c r="BS29" i="13"/>
  <c r="BX29" i="13"/>
  <c r="BS87" i="13"/>
  <c r="BX87" i="13"/>
  <c r="BX140" i="13"/>
  <c r="BS140" i="13"/>
  <c r="BS110" i="13"/>
  <c r="BX110" i="13"/>
  <c r="BS22" i="13"/>
  <c r="BX22" i="13"/>
  <c r="BX124" i="13"/>
  <c r="BS124" i="13"/>
  <c r="BX113" i="13"/>
  <c r="BS113" i="13"/>
  <c r="BS366" i="5"/>
  <c r="BT366" i="5" s="1"/>
  <c r="BZ365" i="5"/>
  <c r="BY365" i="5"/>
  <c r="BY363" i="12"/>
  <c r="BZ363" i="12"/>
  <c r="BZ47" i="10"/>
  <c r="BY47" i="10"/>
  <c r="BZ107" i="11"/>
  <c r="BY107" i="11"/>
  <c r="BX245" i="5"/>
  <c r="BU245" i="5"/>
  <c r="BU266" i="5"/>
  <c r="BX266" i="5"/>
  <c r="BU231" i="5"/>
  <c r="BX231" i="5"/>
  <c r="I273" i="9"/>
  <c r="BG273" i="9" s="1"/>
  <c r="I271" i="9"/>
  <c r="BG271" i="9" s="1"/>
  <c r="I269" i="9"/>
  <c r="BG269" i="9" s="1"/>
  <c r="I267" i="9"/>
  <c r="BG267" i="9" s="1"/>
  <c r="I265" i="9"/>
  <c r="BG265" i="9" s="1"/>
  <c r="I263" i="9"/>
  <c r="BG263" i="9" s="1"/>
  <c r="I260" i="9"/>
  <c r="BG260" i="9" s="1"/>
  <c r="I258" i="9"/>
  <c r="BG258" i="9" s="1"/>
  <c r="I255" i="9"/>
  <c r="BG255" i="9" s="1"/>
  <c r="I253" i="9"/>
  <c r="BG253" i="9" s="1"/>
  <c r="I250" i="9"/>
  <c r="BG250" i="9" s="1"/>
  <c r="I247" i="9"/>
  <c r="BG247" i="9" s="1"/>
  <c r="I245" i="9"/>
  <c r="BG245" i="9" s="1"/>
  <c r="I275" i="9"/>
  <c r="BG275" i="9" s="1"/>
  <c r="I272" i="9"/>
  <c r="BG272" i="9" s="1"/>
  <c r="I270" i="9"/>
  <c r="BG270" i="9" s="1"/>
  <c r="I262" i="9"/>
  <c r="BG262" i="9" s="1"/>
  <c r="I251" i="9"/>
  <c r="BG251" i="9" s="1"/>
  <c r="I241" i="9"/>
  <c r="BG241" i="9" s="1"/>
  <c r="I239" i="9"/>
  <c r="BG239" i="9" s="1"/>
  <c r="I236" i="9"/>
  <c r="BG236" i="9" s="1"/>
  <c r="I233" i="9"/>
  <c r="BG233" i="9" s="1"/>
  <c r="I231" i="9"/>
  <c r="BG231" i="9" s="1"/>
  <c r="I229" i="9"/>
  <c r="BG229" i="9" s="1"/>
  <c r="I227" i="9"/>
  <c r="BG227" i="9" s="1"/>
  <c r="I224" i="9"/>
  <c r="BG224" i="9" s="1"/>
  <c r="I222" i="9"/>
  <c r="BG222" i="9" s="1"/>
  <c r="I268" i="9"/>
  <c r="BG268" i="9" s="1"/>
  <c r="I259" i="9"/>
  <c r="BG259" i="9" s="1"/>
  <c r="I249" i="9"/>
  <c r="BG249" i="9" s="1"/>
  <c r="I266" i="9"/>
  <c r="BG266" i="9" s="1"/>
  <c r="I256" i="9"/>
  <c r="BG256" i="9" s="1"/>
  <c r="I246" i="9"/>
  <c r="BG246" i="9" s="1"/>
  <c r="I242" i="9"/>
  <c r="BG242" i="9" s="1"/>
  <c r="I240" i="9"/>
  <c r="BG240" i="9" s="1"/>
  <c r="I237" i="9"/>
  <c r="BG237" i="9" s="1"/>
  <c r="I235" i="9"/>
  <c r="BG235" i="9" s="1"/>
  <c r="I232" i="9"/>
  <c r="BG232" i="9" s="1"/>
  <c r="I230" i="9"/>
  <c r="BG230" i="9" s="1"/>
  <c r="I228" i="9"/>
  <c r="BG228" i="9" s="1"/>
  <c r="I225" i="9"/>
  <c r="BG225" i="9" s="1"/>
  <c r="I223" i="9"/>
  <c r="BG223" i="9" s="1"/>
  <c r="I221" i="9"/>
  <c r="BG221" i="9" s="1"/>
  <c r="I264" i="9"/>
  <c r="BG264" i="9" s="1"/>
  <c r="I148" i="9"/>
  <c r="BG148" i="9" s="1"/>
  <c r="I373" i="9"/>
  <c r="I254" i="9"/>
  <c r="BG254" i="9" s="1"/>
  <c r="I243" i="9"/>
  <c r="BG243" i="9" s="1"/>
  <c r="BG136" i="9"/>
  <c r="BZ214" i="8"/>
  <c r="BY214" i="8"/>
  <c r="BL363" i="7"/>
  <c r="AE365" i="7"/>
  <c r="AE373" i="7" s="1"/>
  <c r="BZ181" i="8"/>
  <c r="BY181" i="8"/>
  <c r="BZ192" i="8"/>
  <c r="BY192" i="8"/>
  <c r="BT133" i="10"/>
  <c r="BT208" i="10" s="1"/>
  <c r="BI208" i="10"/>
  <c r="BM225" i="7"/>
  <c r="BM223" i="7"/>
  <c r="BM222" i="7"/>
  <c r="BM231" i="7"/>
  <c r="BM239" i="7"/>
  <c r="BM249" i="7"/>
  <c r="BM259" i="7"/>
  <c r="BM268" i="7"/>
  <c r="BM242" i="7"/>
  <c r="BM253" i="7"/>
  <c r="BM263" i="7"/>
  <c r="BM271" i="7"/>
  <c r="AE310" i="10"/>
  <c r="AE315" i="10"/>
  <c r="AE225" i="10" s="1"/>
  <c r="BL225" i="10" s="1"/>
  <c r="BL311" i="10"/>
  <c r="AP273" i="7"/>
  <c r="AP271" i="7"/>
  <c r="AP269" i="7"/>
  <c r="AP267" i="7"/>
  <c r="AP265" i="7"/>
  <c r="AP263" i="7"/>
  <c r="AP260" i="7"/>
  <c r="AP258" i="7"/>
  <c r="AP255" i="7"/>
  <c r="AP253" i="7"/>
  <c r="AP250" i="7"/>
  <c r="AP247" i="7"/>
  <c r="AP245" i="7"/>
  <c r="AP242" i="7"/>
  <c r="AP275" i="7"/>
  <c r="AP272" i="7"/>
  <c r="AP373" i="7"/>
  <c r="AP270" i="7"/>
  <c r="AP268" i="7"/>
  <c r="AP266" i="7"/>
  <c r="AP264" i="7"/>
  <c r="AP262" i="7"/>
  <c r="AP259" i="7"/>
  <c r="AP256" i="7"/>
  <c r="AP254" i="7"/>
  <c r="AP251" i="7"/>
  <c r="AP249" i="7"/>
  <c r="AP246" i="7"/>
  <c r="AP243" i="7"/>
  <c r="AP241" i="7"/>
  <c r="AP239" i="7"/>
  <c r="AP236" i="7"/>
  <c r="AP152" i="7"/>
  <c r="AP140" i="7"/>
  <c r="AP240" i="7"/>
  <c r="AP233" i="7"/>
  <c r="AP231" i="7"/>
  <c r="AP229" i="7"/>
  <c r="AP227" i="7"/>
  <c r="AP224" i="7"/>
  <c r="AP222" i="7"/>
  <c r="AP230" i="7"/>
  <c r="AP225" i="7"/>
  <c r="AP221" i="7"/>
  <c r="AP69" i="7"/>
  <c r="AP235" i="7"/>
  <c r="AP232" i="7"/>
  <c r="AP228" i="7"/>
  <c r="AP223" i="7"/>
  <c r="AP66" i="7"/>
  <c r="AP237" i="7"/>
  <c r="AP148" i="7"/>
  <c r="AP63" i="7"/>
  <c r="F315" i="10"/>
  <c r="F363" i="10" s="1"/>
  <c r="F365" i="10" s="1"/>
  <c r="F310" i="10"/>
  <c r="AA310" i="10"/>
  <c r="AA315" i="10"/>
  <c r="AA363" i="10" s="1"/>
  <c r="AA365" i="10" s="1"/>
  <c r="BW108" i="11"/>
  <c r="BS108" i="11"/>
  <c r="BR108" i="11"/>
  <c r="M310" i="11"/>
  <c r="BH311" i="11"/>
  <c r="M315" i="11"/>
  <c r="AI363" i="4"/>
  <c r="BM315" i="4"/>
  <c r="BT237" i="12"/>
  <c r="BT265" i="12"/>
  <c r="BT263" i="12"/>
  <c r="BT230" i="12"/>
  <c r="BT250" i="12"/>
  <c r="BU136" i="12"/>
  <c r="BX136" i="12"/>
  <c r="BU237" i="12"/>
  <c r="BX237" i="12"/>
  <c r="BU247" i="12"/>
  <c r="BX247" i="12"/>
  <c r="BU140" i="12"/>
  <c r="BU240" i="12"/>
  <c r="BX224" i="12"/>
  <c r="BU224" i="12"/>
  <c r="BU265" i="12"/>
  <c r="BX265" i="12"/>
  <c r="BU227" i="12"/>
  <c r="BX236" i="12"/>
  <c r="BU236" i="12"/>
  <c r="BU246" i="12"/>
  <c r="BX256" i="12"/>
  <c r="BU256" i="12"/>
  <c r="BX266" i="12"/>
  <c r="BU266" i="12"/>
  <c r="BU275" i="12"/>
  <c r="BZ369" i="10"/>
  <c r="BY369" i="10"/>
  <c r="BM134" i="10"/>
  <c r="BY74" i="9"/>
  <c r="BY70" i="9" s="1"/>
  <c r="BS79" i="9"/>
  <c r="BS78" i="9"/>
  <c r="BS70" i="9"/>
  <c r="BZ74" i="9"/>
  <c r="BZ70" i="9" s="1"/>
  <c r="U371" i="4"/>
  <c r="U139" i="4"/>
  <c r="Y373" i="7"/>
  <c r="Y270" i="7"/>
  <c r="Y268" i="7"/>
  <c r="Y266" i="7"/>
  <c r="Y264" i="7"/>
  <c r="Y262" i="7"/>
  <c r="Y259" i="7"/>
  <c r="Y256" i="7"/>
  <c r="Y254" i="7"/>
  <c r="Y251" i="7"/>
  <c r="Y249" i="7"/>
  <c r="Y246" i="7"/>
  <c r="Y243" i="7"/>
  <c r="Y241" i="7"/>
  <c r="Y239" i="7"/>
  <c r="Y236" i="7"/>
  <c r="Y273" i="7"/>
  <c r="Y271" i="7"/>
  <c r="Y269" i="7"/>
  <c r="Y267" i="7"/>
  <c r="Y265" i="7"/>
  <c r="Y263" i="7"/>
  <c r="Y260" i="7"/>
  <c r="Y258" i="7"/>
  <c r="Y255" i="7"/>
  <c r="Y253" i="7"/>
  <c r="Y250" i="7"/>
  <c r="Y247" i="7"/>
  <c r="Y245" i="7"/>
  <c r="Y242" i="7"/>
  <c r="Y240" i="7"/>
  <c r="Y237" i="7"/>
  <c r="Y235" i="7"/>
  <c r="Y275" i="7"/>
  <c r="Y272" i="7"/>
  <c r="Y232" i="7"/>
  <c r="Y230" i="7"/>
  <c r="Y228" i="7"/>
  <c r="Y225" i="7"/>
  <c r="Y223" i="7"/>
  <c r="Y221" i="7"/>
  <c r="Y152" i="7"/>
  <c r="Y140" i="7"/>
  <c r="Y148" i="7"/>
  <c r="Y63" i="7"/>
  <c r="Y233" i="7"/>
  <c r="Y229" i="7"/>
  <c r="Y224" i="7"/>
  <c r="Y69" i="7"/>
  <c r="Y231" i="7"/>
  <c r="Y227" i="7"/>
  <c r="Y222" i="7"/>
  <c r="Y66" i="7"/>
  <c r="S371" i="4"/>
  <c r="S139" i="4"/>
  <c r="S140" i="4" s="1"/>
  <c r="AN275" i="6"/>
  <c r="AN272" i="6"/>
  <c r="AN152" i="6"/>
  <c r="AN140" i="6"/>
  <c r="AN69" i="6"/>
  <c r="AN66" i="6"/>
  <c r="AN63" i="6"/>
  <c r="AN373" i="6"/>
  <c r="AN270" i="6"/>
  <c r="AN268" i="6"/>
  <c r="AN266" i="6"/>
  <c r="AN264" i="6"/>
  <c r="AN262" i="6"/>
  <c r="AN259" i="6"/>
  <c r="AN256" i="6"/>
  <c r="AN254" i="6"/>
  <c r="AN251" i="6"/>
  <c r="AN249" i="6"/>
  <c r="AN246" i="6"/>
  <c r="AN243" i="6"/>
  <c r="AN241" i="6"/>
  <c r="AN239" i="6"/>
  <c r="AN236" i="6"/>
  <c r="AN233" i="6"/>
  <c r="AN231" i="6"/>
  <c r="AN229" i="6"/>
  <c r="AN227" i="6"/>
  <c r="AN224" i="6"/>
  <c r="AN222" i="6"/>
  <c r="AN271" i="6"/>
  <c r="AN267" i="6"/>
  <c r="AN263" i="6"/>
  <c r="AN258" i="6"/>
  <c r="AN253" i="6"/>
  <c r="AN247" i="6"/>
  <c r="AN242" i="6"/>
  <c r="AN237" i="6"/>
  <c r="AN232" i="6"/>
  <c r="AN228" i="6"/>
  <c r="AN223" i="6"/>
  <c r="AN273" i="6"/>
  <c r="AN269" i="6"/>
  <c r="AN265" i="6"/>
  <c r="AN260" i="6"/>
  <c r="AN255" i="6"/>
  <c r="AN250" i="6"/>
  <c r="AN245" i="6"/>
  <c r="AN240" i="6"/>
  <c r="AN235" i="6"/>
  <c r="AN230" i="6"/>
  <c r="AN225" i="6"/>
  <c r="AN221" i="6"/>
  <c r="AN148" i="6"/>
  <c r="BZ98" i="7"/>
  <c r="BY98" i="7"/>
  <c r="BS173" i="7"/>
  <c r="J315" i="10"/>
  <c r="J363" i="10" s="1"/>
  <c r="J365" i="10" s="1"/>
  <c r="J310" i="10"/>
  <c r="BW215" i="11"/>
  <c r="BS215" i="11"/>
  <c r="BR215" i="11"/>
  <c r="BF77" i="11"/>
  <c r="D77" i="11"/>
  <c r="E216" i="11"/>
  <c r="D60" i="11"/>
  <c r="D159" i="11"/>
  <c r="D169" i="11"/>
  <c r="D179" i="11"/>
  <c r="D190" i="11"/>
  <c r="D200" i="11"/>
  <c r="D208" i="11"/>
  <c r="D168" i="11"/>
  <c r="D178" i="11"/>
  <c r="D189" i="11"/>
  <c r="D199" i="11"/>
  <c r="D207" i="11"/>
  <c r="BT273" i="5"/>
  <c r="BT237" i="5"/>
  <c r="L86" i="4"/>
  <c r="L157" i="4"/>
  <c r="BG157" i="6"/>
  <c r="BW82" i="6"/>
  <c r="BW157" i="6" s="1"/>
  <c r="BR82" i="6"/>
  <c r="BR157" i="6" s="1"/>
  <c r="BS82" i="6"/>
  <c r="AV363" i="9"/>
  <c r="BP315" i="9"/>
  <c r="V363" i="9"/>
  <c r="BJ315" i="9"/>
  <c r="AM363" i="10"/>
  <c r="AM273" i="10" s="1"/>
  <c r="M86" i="4"/>
  <c r="BH82" i="4"/>
  <c r="BH157" i="4" s="1"/>
  <c r="M157" i="4"/>
  <c r="BZ303" i="12"/>
  <c r="BY303" i="12"/>
  <c r="BZ303" i="10"/>
  <c r="BY303" i="10"/>
  <c r="BY130" i="11"/>
  <c r="BZ130" i="11"/>
  <c r="AC373" i="7"/>
  <c r="AC270" i="7"/>
  <c r="AC268" i="7"/>
  <c r="AC266" i="7"/>
  <c r="AC264" i="7"/>
  <c r="AC262" i="7"/>
  <c r="AC259" i="7"/>
  <c r="AC256" i="7"/>
  <c r="AC254" i="7"/>
  <c r="AC251" i="7"/>
  <c r="AC249" i="7"/>
  <c r="AC246" i="7"/>
  <c r="AC243" i="7"/>
  <c r="AC241" i="7"/>
  <c r="AC239" i="7"/>
  <c r="AC236" i="7"/>
  <c r="AC273" i="7"/>
  <c r="AC271" i="7"/>
  <c r="AC269" i="7"/>
  <c r="AC267" i="7"/>
  <c r="AC265" i="7"/>
  <c r="AC263" i="7"/>
  <c r="AC260" i="7"/>
  <c r="AC258" i="7"/>
  <c r="AC255" i="7"/>
  <c r="AC253" i="7"/>
  <c r="AC250" i="7"/>
  <c r="AC247" i="7"/>
  <c r="AC245" i="7"/>
  <c r="AC242" i="7"/>
  <c r="AC240" i="7"/>
  <c r="AC237" i="7"/>
  <c r="AC235" i="7"/>
  <c r="AC275" i="7"/>
  <c r="AC272" i="7"/>
  <c r="AC232" i="7"/>
  <c r="AC230" i="7"/>
  <c r="AC228" i="7"/>
  <c r="AC225" i="7"/>
  <c r="AC223" i="7"/>
  <c r="AC221" i="7"/>
  <c r="AC152" i="7"/>
  <c r="AC140" i="7"/>
  <c r="AG135" i="7"/>
  <c r="AC69" i="7"/>
  <c r="AC231" i="7"/>
  <c r="AC227" i="7"/>
  <c r="AC222" i="7"/>
  <c r="AC66" i="7"/>
  <c r="AC148" i="7"/>
  <c r="AC63" i="7"/>
  <c r="AC233" i="7"/>
  <c r="AC229" i="7"/>
  <c r="AC224" i="7"/>
  <c r="V363" i="10"/>
  <c r="T273" i="4"/>
  <c r="I86" i="4"/>
  <c r="BG82" i="4"/>
  <c r="BG157" i="4" s="1"/>
  <c r="I157" i="4"/>
  <c r="BG82" i="10"/>
  <c r="BG157" i="10" s="1"/>
  <c r="I86" i="10"/>
  <c r="I157" i="10"/>
  <c r="I80" i="10"/>
  <c r="K157" i="10"/>
  <c r="K86" i="10"/>
  <c r="K80" i="10"/>
  <c r="BS71" i="13"/>
  <c r="BX71" i="13"/>
  <c r="BS78" i="13"/>
  <c r="BX78" i="13"/>
  <c r="BS32" i="13"/>
  <c r="BX32" i="13"/>
  <c r="BX50" i="13"/>
  <c r="BX13" i="13"/>
  <c r="BY22" i="13"/>
  <c r="BV271" i="8"/>
  <c r="BV272" i="8"/>
  <c r="BV224" i="8"/>
  <c r="BT216" i="7"/>
  <c r="BX253" i="5"/>
  <c r="BU253" i="5"/>
  <c r="BU233" i="5"/>
  <c r="BX233" i="5"/>
  <c r="BU268" i="5"/>
  <c r="BX268" i="5"/>
  <c r="K161" i="8"/>
  <c r="K134" i="8"/>
  <c r="K136" i="8" s="1"/>
  <c r="K79" i="8"/>
  <c r="BH216" i="11"/>
  <c r="O275" i="11"/>
  <c r="O272" i="11"/>
  <c r="O373" i="11"/>
  <c r="O270" i="11"/>
  <c r="O268" i="11"/>
  <c r="O266" i="11"/>
  <c r="O264" i="11"/>
  <c r="O262" i="11"/>
  <c r="O259" i="11"/>
  <c r="O256" i="11"/>
  <c r="O254" i="11"/>
  <c r="O251" i="11"/>
  <c r="O249" i="11"/>
  <c r="O246" i="11"/>
  <c r="O243" i="11"/>
  <c r="O241" i="11"/>
  <c r="O239" i="11"/>
  <c r="O236" i="11"/>
  <c r="O233" i="11"/>
  <c r="O231" i="11"/>
  <c r="O229" i="11"/>
  <c r="O227" i="11"/>
  <c r="O224" i="11"/>
  <c r="O222" i="11"/>
  <c r="O273" i="11"/>
  <c r="O269" i="11"/>
  <c r="O260" i="11"/>
  <c r="O250" i="11"/>
  <c r="O240" i="11"/>
  <c r="O230" i="11"/>
  <c r="O221" i="11"/>
  <c r="O140" i="11"/>
  <c r="O69" i="11"/>
  <c r="O66" i="11"/>
  <c r="O63" i="11"/>
  <c r="O267" i="11"/>
  <c r="O258" i="11"/>
  <c r="O247" i="11"/>
  <c r="O237" i="11"/>
  <c r="O228" i="11"/>
  <c r="O265" i="11"/>
  <c r="O255" i="11"/>
  <c r="O245" i="11"/>
  <c r="O235" i="11"/>
  <c r="O225" i="11"/>
  <c r="O148" i="11"/>
  <c r="O271" i="11"/>
  <c r="O232" i="11"/>
  <c r="O263" i="11"/>
  <c r="O223" i="11"/>
  <c r="O253" i="11"/>
  <c r="O242" i="11"/>
  <c r="O152" i="11"/>
  <c r="BZ83" i="11"/>
  <c r="BY83" i="11"/>
  <c r="S302" i="13"/>
  <c r="R270" i="10"/>
  <c r="R268" i="10"/>
  <c r="R266" i="10"/>
  <c r="R264" i="10"/>
  <c r="R262" i="10"/>
  <c r="R259" i="10"/>
  <c r="R256" i="10"/>
  <c r="R254" i="10"/>
  <c r="R251" i="10"/>
  <c r="R249" i="10"/>
  <c r="R246" i="10"/>
  <c r="R243" i="10"/>
  <c r="R241" i="10"/>
  <c r="R239" i="10"/>
  <c r="R236" i="10"/>
  <c r="R233" i="10"/>
  <c r="R231" i="10"/>
  <c r="R229" i="10"/>
  <c r="R227" i="10"/>
  <c r="R224" i="10"/>
  <c r="R222" i="10"/>
  <c r="R148" i="10"/>
  <c r="R69" i="10"/>
  <c r="R66" i="10"/>
  <c r="R63" i="10"/>
  <c r="R271" i="10"/>
  <c r="R269" i="10"/>
  <c r="R267" i="10"/>
  <c r="R265" i="10"/>
  <c r="R263" i="10"/>
  <c r="R260" i="10"/>
  <c r="R258" i="10"/>
  <c r="R255" i="10"/>
  <c r="R253" i="10"/>
  <c r="R250" i="10"/>
  <c r="R247" i="10"/>
  <c r="R245" i="10"/>
  <c r="R242" i="10"/>
  <c r="R240" i="10"/>
  <c r="R237" i="10"/>
  <c r="R235" i="10"/>
  <c r="R232" i="10"/>
  <c r="R230" i="10"/>
  <c r="R228" i="10"/>
  <c r="R223" i="10"/>
  <c r="R221" i="10"/>
  <c r="R272" i="10"/>
  <c r="BI136" i="10"/>
  <c r="R152" i="10"/>
  <c r="BZ199" i="8"/>
  <c r="BY199" i="8"/>
  <c r="BY68" i="8"/>
  <c r="BZ68" i="8"/>
  <c r="BZ160" i="8"/>
  <c r="BY160" i="8"/>
  <c r="AO139" i="4"/>
  <c r="AO140" i="4" s="1"/>
  <c r="AO371" i="4"/>
  <c r="BL134" i="11"/>
  <c r="F273" i="6"/>
  <c r="F148" i="6"/>
  <c r="F271" i="6"/>
  <c r="F269" i="6"/>
  <c r="F267" i="6"/>
  <c r="F265" i="6"/>
  <c r="F263" i="6"/>
  <c r="F260" i="6"/>
  <c r="F258" i="6"/>
  <c r="F255" i="6"/>
  <c r="F253" i="6"/>
  <c r="F250" i="6"/>
  <c r="F247" i="6"/>
  <c r="F245" i="6"/>
  <c r="F242" i="6"/>
  <c r="F240" i="6"/>
  <c r="F237" i="6"/>
  <c r="F235" i="6"/>
  <c r="F232" i="6"/>
  <c r="F230" i="6"/>
  <c r="F228" i="6"/>
  <c r="F225" i="6"/>
  <c r="F223" i="6"/>
  <c r="F221" i="6"/>
  <c r="F268" i="6"/>
  <c r="F264" i="6"/>
  <c r="F259" i="6"/>
  <c r="F254" i="6"/>
  <c r="F249" i="6"/>
  <c r="F243" i="6"/>
  <c r="F239" i="6"/>
  <c r="F233" i="6"/>
  <c r="F229" i="6"/>
  <c r="F224" i="6"/>
  <c r="F275" i="6"/>
  <c r="F69" i="6"/>
  <c r="F373" i="6"/>
  <c r="F270" i="6"/>
  <c r="F266" i="6"/>
  <c r="F262" i="6"/>
  <c r="F256" i="6"/>
  <c r="F251" i="6"/>
  <c r="F246" i="6"/>
  <c r="F241" i="6"/>
  <c r="F236" i="6"/>
  <c r="F231" i="6"/>
  <c r="F227" i="6"/>
  <c r="F222" i="6"/>
  <c r="F140" i="6"/>
  <c r="F66" i="6"/>
  <c r="F272" i="6"/>
  <c r="F152" i="6"/>
  <c r="F63" i="6"/>
  <c r="D240" i="5"/>
  <c r="BF240" i="5"/>
  <c r="D260" i="5"/>
  <c r="BF260" i="5"/>
  <c r="BF221" i="5"/>
  <c r="D221" i="5"/>
  <c r="BF137" i="5"/>
  <c r="BG137" i="5" s="1"/>
  <c r="BH137" i="5" s="1"/>
  <c r="BI137" i="5" s="1"/>
  <c r="BJ137" i="5" s="1"/>
  <c r="BK137" i="5" s="1"/>
  <c r="BL137" i="5" s="1"/>
  <c r="BM137" i="5" s="1"/>
  <c r="BN137" i="5" s="1"/>
  <c r="BO137" i="5" s="1"/>
  <c r="BP137" i="5" s="1"/>
  <c r="BQ137" i="5" s="1"/>
  <c r="BW136" i="5"/>
  <c r="BS136" i="5"/>
  <c r="BR136" i="5"/>
  <c r="D242" i="5"/>
  <c r="BF242" i="5"/>
  <c r="D263" i="5"/>
  <c r="BF263" i="5"/>
  <c r="BF235" i="5"/>
  <c r="D235" i="5"/>
  <c r="BF222" i="5"/>
  <c r="D222" i="5"/>
  <c r="BF231" i="5"/>
  <c r="D231" i="5"/>
  <c r="BF241" i="5"/>
  <c r="D241" i="5"/>
  <c r="BF251" i="5"/>
  <c r="D251" i="5"/>
  <c r="BF262" i="5"/>
  <c r="D262" i="5"/>
  <c r="BF270" i="5"/>
  <c r="D270" i="5"/>
  <c r="BX79" i="7"/>
  <c r="BX78" i="7"/>
  <c r="BX70" i="7"/>
  <c r="BX207" i="7"/>
  <c r="BX199" i="7"/>
  <c r="BX189" i="7"/>
  <c r="BX178" i="7"/>
  <c r="BX168" i="7"/>
  <c r="BX159" i="7"/>
  <c r="BX206" i="7"/>
  <c r="BX187" i="7"/>
  <c r="BX177" i="7"/>
  <c r="BX167" i="7"/>
  <c r="BX158" i="7"/>
  <c r="BX60" i="7"/>
  <c r="BX186" i="7"/>
  <c r="BX157" i="7"/>
  <c r="BX61" i="7"/>
  <c r="BX204" i="7"/>
  <c r="BX185" i="7"/>
  <c r="BX165" i="7"/>
  <c r="BX203" i="7"/>
  <c r="BX194" i="7"/>
  <c r="BX59" i="7"/>
  <c r="BX202" i="7"/>
  <c r="BX172" i="7"/>
  <c r="BX68" i="7"/>
  <c r="BX201" i="7"/>
  <c r="BX191" i="7"/>
  <c r="BX171" i="7"/>
  <c r="BX190" i="7"/>
  <c r="BX160" i="7"/>
  <c r="BX62" i="7"/>
  <c r="BX65" i="7"/>
  <c r="BO363" i="6"/>
  <c r="AR365" i="6"/>
  <c r="BU205" i="7"/>
  <c r="BW214" i="10"/>
  <c r="BS214" i="10"/>
  <c r="BR214" i="10"/>
  <c r="BS207" i="10"/>
  <c r="BS205" i="10"/>
  <c r="BS203" i="10"/>
  <c r="BS201" i="10"/>
  <c r="BS199" i="10"/>
  <c r="BS196" i="10"/>
  <c r="BS194" i="10"/>
  <c r="BS191" i="10"/>
  <c r="BS189" i="10"/>
  <c r="BS186" i="10"/>
  <c r="BS183" i="10"/>
  <c r="BS181" i="10"/>
  <c r="BS178" i="10"/>
  <c r="BS176" i="10"/>
  <c r="BS173" i="10"/>
  <c r="BS171" i="10"/>
  <c r="BS168" i="10"/>
  <c r="BS166" i="10"/>
  <c r="BS164" i="10"/>
  <c r="BS159" i="10"/>
  <c r="BS61" i="10"/>
  <c r="BS59" i="10"/>
  <c r="BS53" i="10"/>
  <c r="BS206" i="10"/>
  <c r="BS204" i="10"/>
  <c r="BS202" i="10"/>
  <c r="BS200" i="10"/>
  <c r="BS198" i="10"/>
  <c r="BS195" i="10"/>
  <c r="BS190" i="10"/>
  <c r="BS187" i="10"/>
  <c r="BS185" i="10"/>
  <c r="BS182" i="10"/>
  <c r="BS179" i="10"/>
  <c r="BS177" i="10"/>
  <c r="BS175" i="10"/>
  <c r="BS172" i="10"/>
  <c r="BS167" i="10"/>
  <c r="BS165" i="10"/>
  <c r="BS163" i="10"/>
  <c r="BS160" i="10"/>
  <c r="BS158" i="10"/>
  <c r="BZ73" i="10"/>
  <c r="BS65" i="10"/>
  <c r="BS60" i="10"/>
  <c r="BY73" i="10"/>
  <c r="BS68" i="10"/>
  <c r="BS62" i="10"/>
  <c r="BZ337" i="4"/>
  <c r="BY337" i="4"/>
  <c r="N161" i="7"/>
  <c r="N134" i="7"/>
  <c r="N136" i="7" s="1"/>
  <c r="N79" i="7"/>
  <c r="AI271" i="4"/>
  <c r="AI269" i="4"/>
  <c r="AI267" i="4"/>
  <c r="AI265" i="4"/>
  <c r="AI263" i="4"/>
  <c r="AI260" i="4"/>
  <c r="AI258" i="4"/>
  <c r="AI255" i="4"/>
  <c r="AI253" i="4"/>
  <c r="AI250" i="4"/>
  <c r="AI247" i="4"/>
  <c r="AI245" i="4"/>
  <c r="AI242" i="4"/>
  <c r="AI240" i="4"/>
  <c r="AI237" i="4"/>
  <c r="AI235" i="4"/>
  <c r="AI232" i="4"/>
  <c r="AI230" i="4"/>
  <c r="AI228" i="4"/>
  <c r="AI225" i="4"/>
  <c r="AI223" i="4"/>
  <c r="AI221" i="4"/>
  <c r="AI268" i="4"/>
  <c r="AI259" i="4"/>
  <c r="AI249" i="4"/>
  <c r="AI239" i="4"/>
  <c r="AI229" i="4"/>
  <c r="AI272" i="4"/>
  <c r="AI270" i="4"/>
  <c r="AI262" i="4"/>
  <c r="AI251" i="4"/>
  <c r="AI241" i="4"/>
  <c r="AI231" i="4"/>
  <c r="AI222" i="4"/>
  <c r="AI69" i="4"/>
  <c r="AI66" i="4"/>
  <c r="AI63" i="4"/>
  <c r="AI273" i="4"/>
  <c r="AI264" i="4"/>
  <c r="AI254" i="4"/>
  <c r="AI243" i="4"/>
  <c r="AI233" i="4"/>
  <c r="AI224" i="4"/>
  <c r="AI148" i="4"/>
  <c r="BM136" i="4"/>
  <c r="AI236" i="4"/>
  <c r="AI246" i="4"/>
  <c r="AI266" i="4"/>
  <c r="AI227" i="4"/>
  <c r="AI256" i="4"/>
  <c r="AI152" i="4"/>
  <c r="BY293" i="11"/>
  <c r="BU213" i="11"/>
  <c r="BX213" i="11"/>
  <c r="AK310" i="11"/>
  <c r="AK315" i="11"/>
  <c r="AK363" i="11" s="1"/>
  <c r="AK365" i="11" s="1"/>
  <c r="AK373" i="11" s="1"/>
  <c r="BW117" i="10"/>
  <c r="BS117" i="10"/>
  <c r="BR117" i="10"/>
  <c r="BR192" i="10" s="1"/>
  <c r="BI134" i="10"/>
  <c r="W371" i="4"/>
  <c r="W139" i="4"/>
  <c r="W140" i="4" s="1"/>
  <c r="AD139" i="4"/>
  <c r="AD140" i="4" s="1"/>
  <c r="AD371" i="4"/>
  <c r="BU208" i="7"/>
  <c r="S315" i="11"/>
  <c r="S363" i="11" s="1"/>
  <c r="S365" i="11" s="1"/>
  <c r="S373" i="11" s="1"/>
  <c r="S310" i="11"/>
  <c r="BM268" i="6"/>
  <c r="BT148" i="5"/>
  <c r="BT235" i="5"/>
  <c r="BT222" i="5"/>
  <c r="AP273" i="4"/>
  <c r="AP148" i="4"/>
  <c r="AP272" i="4"/>
  <c r="AP271" i="4"/>
  <c r="BN271" i="4" s="1"/>
  <c r="AP270" i="4"/>
  <c r="AP263" i="4"/>
  <c r="AP262" i="4"/>
  <c r="AP253" i="4"/>
  <c r="BN253" i="4" s="1"/>
  <c r="AP251" i="4"/>
  <c r="BN251" i="4" s="1"/>
  <c r="AP242" i="4"/>
  <c r="AP241" i="4"/>
  <c r="AP232" i="4"/>
  <c r="BN232" i="4" s="1"/>
  <c r="AP231" i="4"/>
  <c r="AP223" i="4"/>
  <c r="AP222" i="4"/>
  <c r="AP275" i="4"/>
  <c r="AP265" i="4"/>
  <c r="AP264" i="4"/>
  <c r="BN264" i="4" s="1"/>
  <c r="AP255" i="4"/>
  <c r="AP254" i="4"/>
  <c r="AP245" i="4"/>
  <c r="AP243" i="4"/>
  <c r="BN243" i="4" s="1"/>
  <c r="AP235" i="4"/>
  <c r="AP233" i="4"/>
  <c r="AP225" i="4"/>
  <c r="AP224" i="4"/>
  <c r="BN224" i="4" s="1"/>
  <c r="AP373" i="4"/>
  <c r="AP267" i="4"/>
  <c r="AP266" i="4"/>
  <c r="AP258" i="4"/>
  <c r="AP256" i="4"/>
  <c r="AP247" i="4"/>
  <c r="AP246" i="4"/>
  <c r="BN246" i="4" s="1"/>
  <c r="AP237" i="4"/>
  <c r="AP236" i="4"/>
  <c r="AP228" i="4"/>
  <c r="AP227" i="4"/>
  <c r="AP140" i="4"/>
  <c r="AP269" i="4"/>
  <c r="BN269" i="4" s="1"/>
  <c r="AP249" i="4"/>
  <c r="AP230" i="4"/>
  <c r="BN230" i="4" s="1"/>
  <c r="AP69" i="4"/>
  <c r="AP63" i="4"/>
  <c r="AP250" i="4"/>
  <c r="BN250" i="4" s="1"/>
  <c r="AP229" i="4"/>
  <c r="AP66" i="4"/>
  <c r="AP259" i="4"/>
  <c r="BN259" i="4" s="1"/>
  <c r="AP240" i="4"/>
  <c r="BN240" i="4" s="1"/>
  <c r="AP268" i="4"/>
  <c r="AP260" i="4"/>
  <c r="BN260" i="4" s="1"/>
  <c r="AP239" i="4"/>
  <c r="AP221" i="4"/>
  <c r="BN221" i="4" s="1"/>
  <c r="AP152" i="4"/>
  <c r="H86" i="10"/>
  <c r="H157" i="10"/>
  <c r="H80" i="10"/>
  <c r="BN315" i="8"/>
  <c r="AM363" i="8"/>
  <c r="BU311" i="9"/>
  <c r="BX311" i="9"/>
  <c r="BI315" i="9"/>
  <c r="R363" i="9"/>
  <c r="BY104" i="4"/>
  <c r="BZ104" i="4"/>
  <c r="BJ231" i="9"/>
  <c r="BJ229" i="9"/>
  <c r="BJ225" i="9"/>
  <c r="BJ235" i="9"/>
  <c r="BJ273" i="9"/>
  <c r="BJ251" i="9"/>
  <c r="BJ262" i="9"/>
  <c r="BJ270" i="9"/>
  <c r="BJ245" i="9"/>
  <c r="BJ255" i="9"/>
  <c r="BJ265" i="9"/>
  <c r="H371" i="11"/>
  <c r="H139" i="11"/>
  <c r="BN148" i="4"/>
  <c r="BN222" i="4"/>
  <c r="BN262" i="4"/>
  <c r="BN229" i="4"/>
  <c r="BN268" i="4"/>
  <c r="BN256" i="4"/>
  <c r="BN223" i="4"/>
  <c r="BN242" i="4"/>
  <c r="BN263" i="4"/>
  <c r="BW306" i="12"/>
  <c r="BS306" i="12"/>
  <c r="BR306" i="12"/>
  <c r="BF28" i="10"/>
  <c r="D28" i="10"/>
  <c r="BZ303" i="9"/>
  <c r="BY303" i="9"/>
  <c r="BK222" i="9"/>
  <c r="BK224" i="9"/>
  <c r="BK221" i="9"/>
  <c r="BK230" i="9"/>
  <c r="BK240" i="9"/>
  <c r="BK246" i="9"/>
  <c r="BK256" i="9"/>
  <c r="BK266" i="9"/>
  <c r="BK272" i="9"/>
  <c r="BK250" i="9"/>
  <c r="BK260" i="9"/>
  <c r="BK269" i="9"/>
  <c r="BX104" i="11"/>
  <c r="BX179" i="11" s="1"/>
  <c r="BU104" i="11"/>
  <c r="BU179" i="11" s="1"/>
  <c r="BL179" i="11"/>
  <c r="AW371" i="4"/>
  <c r="AW139" i="4"/>
  <c r="Q371" i="4"/>
  <c r="Q139" i="4"/>
  <c r="Q140" i="4" s="1"/>
  <c r="BZ89" i="10"/>
  <c r="BY89" i="10"/>
  <c r="BZ198" i="7"/>
  <c r="BY198" i="7"/>
  <c r="BY107" i="10"/>
  <c r="BZ107" i="10"/>
  <c r="AJ371" i="11"/>
  <c r="AJ139" i="11"/>
  <c r="AJ140" i="11" s="1"/>
  <c r="G161" i="8"/>
  <c r="G134" i="8"/>
  <c r="G136" i="8" s="1"/>
  <c r="G79" i="8"/>
  <c r="BV225" i="5"/>
  <c r="BV224" i="5"/>
  <c r="BV242" i="5"/>
  <c r="BV263" i="5"/>
  <c r="BV221" i="5"/>
  <c r="BV228" i="5"/>
  <c r="BV245" i="5"/>
  <c r="BV265" i="5"/>
  <c r="BV241" i="5"/>
  <c r="BV251" i="5"/>
  <c r="BV262" i="5"/>
  <c r="BV270" i="5"/>
  <c r="BV272" i="5"/>
  <c r="BL239" i="4"/>
  <c r="BL236" i="4"/>
  <c r="BL243" i="4"/>
  <c r="BL251" i="4"/>
  <c r="BL221" i="4"/>
  <c r="BL230" i="4"/>
  <c r="BL240" i="4"/>
  <c r="BL250" i="4"/>
  <c r="BL260" i="4"/>
  <c r="BL269" i="4"/>
  <c r="S373" i="4"/>
  <c r="BY17" i="13"/>
  <c r="BS43" i="13"/>
  <c r="BX43" i="13"/>
  <c r="BX148" i="13"/>
  <c r="BS148" i="13"/>
  <c r="BX20" i="13"/>
  <c r="BS9" i="13"/>
  <c r="BX9" i="13"/>
  <c r="BX51" i="13"/>
  <c r="BS18" i="13"/>
  <c r="BH264" i="12"/>
  <c r="BH229" i="12"/>
  <c r="BH254" i="12"/>
  <c r="BH224" i="12"/>
  <c r="BH241" i="12"/>
  <c r="BH221" i="12"/>
  <c r="BH262" i="12"/>
  <c r="BH232" i="12"/>
  <c r="BH242" i="12"/>
  <c r="BH253" i="12"/>
  <c r="BH263" i="12"/>
  <c r="BH271" i="12"/>
  <c r="BM363" i="7"/>
  <c r="AI365" i="7"/>
  <c r="AS139" i="4"/>
  <c r="AS140" i="4" s="1"/>
  <c r="AS371" i="4"/>
  <c r="BV240" i="8"/>
  <c r="BV148" i="8"/>
  <c r="BX240" i="5"/>
  <c r="BU240" i="5"/>
  <c r="BU256" i="5"/>
  <c r="BX256" i="5"/>
  <c r="BU243" i="5"/>
  <c r="BX243" i="5"/>
  <c r="BZ215" i="6"/>
  <c r="BY215" i="6"/>
  <c r="AC373" i="6"/>
  <c r="AC270" i="6"/>
  <c r="AC268" i="6"/>
  <c r="AC266" i="6"/>
  <c r="AC264" i="6"/>
  <c r="AC262" i="6"/>
  <c r="AC259" i="6"/>
  <c r="AC256" i="6"/>
  <c r="AC254" i="6"/>
  <c r="AC251" i="6"/>
  <c r="AC249" i="6"/>
  <c r="AC246" i="6"/>
  <c r="AC243" i="6"/>
  <c r="AC241" i="6"/>
  <c r="AC239" i="6"/>
  <c r="AC236" i="6"/>
  <c r="AC233" i="6"/>
  <c r="AC231" i="6"/>
  <c r="AC229" i="6"/>
  <c r="AC227" i="6"/>
  <c r="AC224" i="6"/>
  <c r="AC222" i="6"/>
  <c r="AC273" i="6"/>
  <c r="AC148" i="6"/>
  <c r="AC272" i="6"/>
  <c r="AC152" i="6"/>
  <c r="AC63" i="6"/>
  <c r="AC271" i="6"/>
  <c r="AC267" i="6"/>
  <c r="AC263" i="6"/>
  <c r="AC258" i="6"/>
  <c r="AC253" i="6"/>
  <c r="AC247" i="6"/>
  <c r="AC242" i="6"/>
  <c r="AC237" i="6"/>
  <c r="AC232" i="6"/>
  <c r="AC228" i="6"/>
  <c r="AC223" i="6"/>
  <c r="AC275" i="6"/>
  <c r="AC69" i="6"/>
  <c r="AC269" i="6"/>
  <c r="AC265" i="6"/>
  <c r="AC260" i="6"/>
  <c r="AC255" i="6"/>
  <c r="AC250" i="6"/>
  <c r="AC245" i="6"/>
  <c r="AC240" i="6"/>
  <c r="AC235" i="6"/>
  <c r="AC230" i="6"/>
  <c r="AC225" i="6"/>
  <c r="AC221" i="6"/>
  <c r="AC140" i="6"/>
  <c r="AG135" i="6"/>
  <c r="AC66" i="6"/>
  <c r="AL135" i="6"/>
  <c r="AZ371" i="12"/>
  <c r="BQ371" i="12" s="1"/>
  <c r="BQ365" i="12"/>
  <c r="AZ139" i="12"/>
  <c r="V140" i="12"/>
  <c r="BJ140" i="12" s="1"/>
  <c r="BJ235" i="12"/>
  <c r="BJ255" i="12"/>
  <c r="BJ221" i="12"/>
  <c r="BT221" i="12" s="1"/>
  <c r="BJ228" i="12"/>
  <c r="BT228" i="12" s="1"/>
  <c r="BJ247" i="12"/>
  <c r="BT247" i="12" s="1"/>
  <c r="BJ229" i="12"/>
  <c r="BT229" i="12" s="1"/>
  <c r="BJ239" i="12"/>
  <c r="BT239" i="12" s="1"/>
  <c r="BJ249" i="12"/>
  <c r="BT249" i="12" s="1"/>
  <c r="BJ259" i="12"/>
  <c r="BT259" i="12" s="1"/>
  <c r="BJ268" i="12"/>
  <c r="BT268" i="12" s="1"/>
  <c r="BZ341" i="11"/>
  <c r="BY341" i="11"/>
  <c r="AF373" i="11"/>
  <c r="AF270" i="11"/>
  <c r="AF268" i="11"/>
  <c r="AF266" i="11"/>
  <c r="AF264" i="11"/>
  <c r="AF262" i="11"/>
  <c r="AF259" i="11"/>
  <c r="AF256" i="11"/>
  <c r="AF254" i="11"/>
  <c r="AF251" i="11"/>
  <c r="AF249" i="11"/>
  <c r="AF246" i="11"/>
  <c r="AF243" i="11"/>
  <c r="AF241" i="11"/>
  <c r="AF239" i="11"/>
  <c r="AF236" i="11"/>
  <c r="AF233" i="11"/>
  <c r="AF231" i="11"/>
  <c r="AF229" i="11"/>
  <c r="AF227" i="11"/>
  <c r="AF224" i="11"/>
  <c r="AF222" i="11"/>
  <c r="AF273" i="11"/>
  <c r="AF271" i="11"/>
  <c r="AF269" i="11"/>
  <c r="AF267" i="11"/>
  <c r="AF265" i="11"/>
  <c r="AF263" i="11"/>
  <c r="AF260" i="11"/>
  <c r="AF258" i="11"/>
  <c r="AF255" i="11"/>
  <c r="AF253" i="11"/>
  <c r="AF250" i="11"/>
  <c r="AF247" i="11"/>
  <c r="AF245" i="11"/>
  <c r="AF242" i="11"/>
  <c r="AF240" i="11"/>
  <c r="AF237" i="11"/>
  <c r="AF235" i="11"/>
  <c r="AF232" i="11"/>
  <c r="AF230" i="11"/>
  <c r="AF228" i="11"/>
  <c r="AF225" i="11"/>
  <c r="AF223" i="11"/>
  <c r="AF221" i="11"/>
  <c r="AF272" i="11"/>
  <c r="AF148" i="11"/>
  <c r="AF275" i="11"/>
  <c r="AF63" i="11"/>
  <c r="AF69" i="11"/>
  <c r="AF152" i="11"/>
  <c r="AF66" i="11"/>
  <c r="BZ196" i="8"/>
  <c r="BY196" i="8"/>
  <c r="BY65" i="8"/>
  <c r="BZ65" i="8"/>
  <c r="BY123" i="10"/>
  <c r="BZ123" i="10"/>
  <c r="BZ88" i="11"/>
  <c r="BY88" i="11"/>
  <c r="BL315" i="4"/>
  <c r="AE363" i="4"/>
  <c r="AL371" i="4"/>
  <c r="AL139" i="4"/>
  <c r="AL140" i="4" s="1"/>
  <c r="Z139" i="6"/>
  <c r="Z371" i="6"/>
  <c r="BK371" i="6" s="1"/>
  <c r="BK365" i="6"/>
  <c r="BX117" i="10"/>
  <c r="BX192" i="10" s="1"/>
  <c r="AJ275" i="6"/>
  <c r="AJ272" i="6"/>
  <c r="BM272" i="6" s="1"/>
  <c r="AJ152" i="6"/>
  <c r="AJ140" i="6"/>
  <c r="AJ69" i="6"/>
  <c r="AJ66" i="6"/>
  <c r="AJ63" i="6"/>
  <c r="AJ373" i="6"/>
  <c r="AJ270" i="6"/>
  <c r="BM270" i="6" s="1"/>
  <c r="AJ268" i="6"/>
  <c r="AJ266" i="6"/>
  <c r="BM266" i="6" s="1"/>
  <c r="AJ264" i="6"/>
  <c r="BM264" i="6" s="1"/>
  <c r="AJ262" i="6"/>
  <c r="AJ259" i="6"/>
  <c r="BM259" i="6" s="1"/>
  <c r="AJ256" i="6"/>
  <c r="BM256" i="6" s="1"/>
  <c r="AJ254" i="6"/>
  <c r="AJ251" i="6"/>
  <c r="BM251" i="6" s="1"/>
  <c r="AJ249" i="6"/>
  <c r="BM249" i="6" s="1"/>
  <c r="AJ246" i="6"/>
  <c r="BM246" i="6" s="1"/>
  <c r="AJ243" i="6"/>
  <c r="BM243" i="6" s="1"/>
  <c r="AJ241" i="6"/>
  <c r="AJ239" i="6"/>
  <c r="BM239" i="6" s="1"/>
  <c r="AJ236" i="6"/>
  <c r="BM236" i="6" s="1"/>
  <c r="AJ233" i="6"/>
  <c r="AJ231" i="6"/>
  <c r="BM231" i="6" s="1"/>
  <c r="AJ229" i="6"/>
  <c r="BM229" i="6" s="1"/>
  <c r="AJ227" i="6"/>
  <c r="BM227" i="6" s="1"/>
  <c r="AJ224" i="6"/>
  <c r="BM224" i="6" s="1"/>
  <c r="AJ222" i="6"/>
  <c r="AJ269" i="6"/>
  <c r="AJ265" i="6"/>
  <c r="BM265" i="6" s="1"/>
  <c r="AJ260" i="6"/>
  <c r="AJ255" i="6"/>
  <c r="BM255" i="6" s="1"/>
  <c r="AJ250" i="6"/>
  <c r="AJ245" i="6"/>
  <c r="BM245" i="6" s="1"/>
  <c r="AJ240" i="6"/>
  <c r="AJ235" i="6"/>
  <c r="BM235" i="6" s="1"/>
  <c r="AJ230" i="6"/>
  <c r="AJ225" i="6"/>
  <c r="BM225" i="6" s="1"/>
  <c r="AJ221" i="6"/>
  <c r="AJ148" i="6"/>
  <c r="AJ271" i="6"/>
  <c r="BM271" i="6" s="1"/>
  <c r="AJ267" i="6"/>
  <c r="BM267" i="6" s="1"/>
  <c r="AJ263" i="6"/>
  <c r="BM263" i="6" s="1"/>
  <c r="AJ258" i="6"/>
  <c r="BM258" i="6" s="1"/>
  <c r="AJ253" i="6"/>
  <c r="BM253" i="6" s="1"/>
  <c r="AJ247" i="6"/>
  <c r="BM247" i="6" s="1"/>
  <c r="AJ242" i="6"/>
  <c r="BM242" i="6" s="1"/>
  <c r="AJ237" i="6"/>
  <c r="BM237" i="6" s="1"/>
  <c r="AJ232" i="6"/>
  <c r="BM232" i="6" s="1"/>
  <c r="AJ228" i="6"/>
  <c r="BM228" i="6" s="1"/>
  <c r="AJ223" i="6"/>
  <c r="BM223" i="6" s="1"/>
  <c r="AJ273" i="6"/>
  <c r="BM216" i="4"/>
  <c r="BU216" i="4" s="1"/>
  <c r="AL273" i="4"/>
  <c r="AL148" i="4"/>
  <c r="AL275" i="4"/>
  <c r="AL265" i="4"/>
  <c r="AL264" i="4"/>
  <c r="AL255" i="4"/>
  <c r="AL254" i="4"/>
  <c r="AL245" i="4"/>
  <c r="AL243" i="4"/>
  <c r="AL235" i="4"/>
  <c r="AL233" i="4"/>
  <c r="AL225" i="4"/>
  <c r="AL224" i="4"/>
  <c r="AL373" i="4"/>
  <c r="AL267" i="4"/>
  <c r="AL266" i="4"/>
  <c r="AL258" i="4"/>
  <c r="AL256" i="4"/>
  <c r="AL247" i="4"/>
  <c r="AL246" i="4"/>
  <c r="AL237" i="4"/>
  <c r="AL236" i="4"/>
  <c r="AL228" i="4"/>
  <c r="AL227" i="4"/>
  <c r="AL269" i="4"/>
  <c r="AL268" i="4"/>
  <c r="AL260" i="4"/>
  <c r="AL259" i="4"/>
  <c r="AL250" i="4"/>
  <c r="AL249" i="4"/>
  <c r="AL240" i="4"/>
  <c r="AL239" i="4"/>
  <c r="AL230" i="4"/>
  <c r="AL229" i="4"/>
  <c r="AL221" i="4"/>
  <c r="AL263" i="4"/>
  <c r="AL241" i="4"/>
  <c r="AL223" i="4"/>
  <c r="AL66" i="4"/>
  <c r="AL262" i="4"/>
  <c r="AL242" i="4"/>
  <c r="AL271" i="4"/>
  <c r="AL251" i="4"/>
  <c r="AL232" i="4"/>
  <c r="AL272" i="4"/>
  <c r="AL270" i="4"/>
  <c r="AL253" i="4"/>
  <c r="AL231" i="4"/>
  <c r="AL222" i="4"/>
  <c r="AL69" i="4"/>
  <c r="AL63" i="4"/>
  <c r="AL152" i="4"/>
  <c r="BS70" i="4"/>
  <c r="BZ74" i="4"/>
  <c r="BY74" i="4"/>
  <c r="D28" i="11"/>
  <c r="BF28" i="11"/>
  <c r="BZ28" i="9"/>
  <c r="BY28" i="9"/>
  <c r="X315" i="10"/>
  <c r="X363" i="10" s="1"/>
  <c r="X365" i="10" s="1"/>
  <c r="X310" i="10"/>
  <c r="P275" i="6"/>
  <c r="P272" i="6"/>
  <c r="P152" i="6"/>
  <c r="P140" i="6"/>
  <c r="P69" i="6"/>
  <c r="P66" i="6"/>
  <c r="P63" i="6"/>
  <c r="P373" i="6"/>
  <c r="P270" i="6"/>
  <c r="P268" i="6"/>
  <c r="P266" i="6"/>
  <c r="P264" i="6"/>
  <c r="P262" i="6"/>
  <c r="P259" i="6"/>
  <c r="P256" i="6"/>
  <c r="P254" i="6"/>
  <c r="P251" i="6"/>
  <c r="P249" i="6"/>
  <c r="P246" i="6"/>
  <c r="P243" i="6"/>
  <c r="P241" i="6"/>
  <c r="P239" i="6"/>
  <c r="P236" i="6"/>
  <c r="P233" i="6"/>
  <c r="P231" i="6"/>
  <c r="P229" i="6"/>
  <c r="P227" i="6"/>
  <c r="P224" i="6"/>
  <c r="P222" i="6"/>
  <c r="P271" i="6"/>
  <c r="P267" i="6"/>
  <c r="P263" i="6"/>
  <c r="P258" i="6"/>
  <c r="P253" i="6"/>
  <c r="P247" i="6"/>
  <c r="P242" i="6"/>
  <c r="P237" i="6"/>
  <c r="P232" i="6"/>
  <c r="P228" i="6"/>
  <c r="P223" i="6"/>
  <c r="P273" i="6"/>
  <c r="P269" i="6"/>
  <c r="P265" i="6"/>
  <c r="P260" i="6"/>
  <c r="P255" i="6"/>
  <c r="P250" i="6"/>
  <c r="P245" i="6"/>
  <c r="P240" i="6"/>
  <c r="P235" i="6"/>
  <c r="P230" i="6"/>
  <c r="P225" i="6"/>
  <c r="P221" i="6"/>
  <c r="P148" i="6"/>
  <c r="BZ79" i="5"/>
  <c r="BZ70" i="5"/>
  <c r="E134" i="8"/>
  <c r="BF86" i="8"/>
  <c r="D86" i="8"/>
  <c r="E79" i="8"/>
  <c r="E161" i="8"/>
  <c r="BN223" i="8"/>
  <c r="BN232" i="8"/>
  <c r="BN222" i="8"/>
  <c r="BN231" i="8"/>
  <c r="BN241" i="8"/>
  <c r="BN251" i="8"/>
  <c r="BN262" i="8"/>
  <c r="BN270" i="8"/>
  <c r="BN240" i="8"/>
  <c r="BN250" i="8"/>
  <c r="BN260" i="8"/>
  <c r="BN269" i="8"/>
  <c r="BI363" i="7"/>
  <c r="R365" i="7"/>
  <c r="D311" i="11"/>
  <c r="E310" i="11"/>
  <c r="E315" i="11"/>
  <c r="BF311" i="11"/>
  <c r="BU176" i="7"/>
  <c r="BW133" i="11"/>
  <c r="BW208" i="11" s="1"/>
  <c r="BS133" i="11"/>
  <c r="BR133" i="11"/>
  <c r="BR208" i="11" s="1"/>
  <c r="BC315" i="11"/>
  <c r="BC363" i="11" s="1"/>
  <c r="BC365" i="11" s="1"/>
  <c r="BC310" i="11"/>
  <c r="AD315" i="11"/>
  <c r="AD363" i="11" s="1"/>
  <c r="AD365" i="11" s="1"/>
  <c r="AD310" i="11"/>
  <c r="S310" i="10"/>
  <c r="S315" i="10"/>
  <c r="S363" i="10" s="1"/>
  <c r="S365" i="10" s="1"/>
  <c r="S275" i="10" s="1"/>
  <c r="BP363" i="6"/>
  <c r="AV365" i="6"/>
  <c r="BZ212" i="6"/>
  <c r="BY212" i="6"/>
  <c r="BF175" i="11"/>
  <c r="BF185" i="11"/>
  <c r="BF160" i="11"/>
  <c r="BF61" i="11"/>
  <c r="BR205" i="11"/>
  <c r="BR201" i="11"/>
  <c r="BR196" i="11"/>
  <c r="BR191" i="11"/>
  <c r="BR186" i="11"/>
  <c r="BR181" i="11"/>
  <c r="BR176" i="11"/>
  <c r="BR171" i="11"/>
  <c r="BR166" i="11"/>
  <c r="BR68" i="11"/>
  <c r="BR65" i="11"/>
  <c r="BR62" i="11"/>
  <c r="BR60" i="11"/>
  <c r="BR204" i="11"/>
  <c r="BR200" i="11"/>
  <c r="BR195" i="11"/>
  <c r="BR190" i="11"/>
  <c r="BR185" i="11"/>
  <c r="BR179" i="11"/>
  <c r="BR175" i="11"/>
  <c r="BR165" i="11"/>
  <c r="BR158" i="11"/>
  <c r="BR153" i="11"/>
  <c r="BR207" i="11"/>
  <c r="BR203" i="11"/>
  <c r="BR199" i="11"/>
  <c r="BR194" i="11"/>
  <c r="BR189" i="11"/>
  <c r="BR183" i="11"/>
  <c r="BR178" i="11"/>
  <c r="BR173" i="11"/>
  <c r="BR168" i="11"/>
  <c r="BR164" i="11"/>
  <c r="BR160" i="11"/>
  <c r="BR61" i="11"/>
  <c r="BR59" i="11"/>
  <c r="BR172" i="11"/>
  <c r="BR159" i="11"/>
  <c r="BR53" i="11"/>
  <c r="BR206" i="11"/>
  <c r="BR187" i="11"/>
  <c r="BR167" i="11"/>
  <c r="BR202" i="11"/>
  <c r="BR182" i="11"/>
  <c r="BR163" i="11"/>
  <c r="BR177" i="11"/>
  <c r="BR198" i="11"/>
  <c r="BF176" i="11"/>
  <c r="BF196" i="11"/>
  <c r="BW206" i="11"/>
  <c r="BW204" i="11"/>
  <c r="BW202" i="11"/>
  <c r="BW200" i="11"/>
  <c r="BW198" i="11"/>
  <c r="BW195" i="11"/>
  <c r="BW190" i="11"/>
  <c r="BW187" i="11"/>
  <c r="BW185" i="11"/>
  <c r="BW182" i="11"/>
  <c r="BW179" i="11"/>
  <c r="BW177" i="11"/>
  <c r="BW175" i="11"/>
  <c r="BW172" i="11"/>
  <c r="BW167" i="11"/>
  <c r="BW165" i="11"/>
  <c r="BW163" i="11"/>
  <c r="BW160" i="11"/>
  <c r="BW207" i="11"/>
  <c r="BW205" i="11"/>
  <c r="BW203" i="11"/>
  <c r="BW201" i="11"/>
  <c r="BW199" i="11"/>
  <c r="BW196" i="11"/>
  <c r="BW194" i="11"/>
  <c r="BW191" i="11"/>
  <c r="BW189" i="11"/>
  <c r="BW186" i="11"/>
  <c r="BW183" i="11"/>
  <c r="BW181" i="11"/>
  <c r="BW178" i="11"/>
  <c r="BW176" i="11"/>
  <c r="BW173" i="11"/>
  <c r="BW171" i="11"/>
  <c r="BW168" i="11"/>
  <c r="BW166" i="11"/>
  <c r="BW164" i="11"/>
  <c r="BW158" i="11"/>
  <c r="BW61" i="11"/>
  <c r="BW59" i="11"/>
  <c r="BW159" i="11"/>
  <c r="BW65" i="11"/>
  <c r="BW60" i="11"/>
  <c r="BW68" i="11"/>
  <c r="BW62" i="11"/>
  <c r="BW53" i="11"/>
  <c r="BF172" i="11"/>
  <c r="BF192" i="11"/>
  <c r="BF60" i="11"/>
  <c r="BF173" i="11"/>
  <c r="BF194" i="11"/>
  <c r="BF208" i="11"/>
  <c r="BT232" i="5"/>
  <c r="D139" i="5"/>
  <c r="G157" i="10"/>
  <c r="G86" i="10"/>
  <c r="G80" i="10"/>
  <c r="AV363" i="8"/>
  <c r="BP315" i="8"/>
  <c r="D315" i="9"/>
  <c r="BF315" i="9"/>
  <c r="E363" i="9"/>
  <c r="BJ233" i="5"/>
  <c r="BT233" i="5" s="1"/>
  <c r="BJ223" i="5"/>
  <c r="BT223" i="5" s="1"/>
  <c r="BJ241" i="5"/>
  <c r="BT241" i="5" s="1"/>
  <c r="BJ262" i="5"/>
  <c r="BJ229" i="5"/>
  <c r="BT229" i="5" s="1"/>
  <c r="BJ227" i="5"/>
  <c r="BT227" i="5" s="1"/>
  <c r="BJ249" i="5"/>
  <c r="BT249" i="5" s="1"/>
  <c r="BJ268" i="5"/>
  <c r="BT268" i="5" s="1"/>
  <c r="BJ240" i="5"/>
  <c r="BT240" i="5" s="1"/>
  <c r="BJ250" i="5"/>
  <c r="BT250" i="5" s="1"/>
  <c r="BJ260" i="5"/>
  <c r="BT260" i="5" s="1"/>
  <c r="BJ269" i="5"/>
  <c r="BT269" i="5" s="1"/>
  <c r="BW198" i="4"/>
  <c r="BW166" i="4"/>
  <c r="BW196" i="4"/>
  <c r="BW167" i="4"/>
  <c r="BW164" i="4"/>
  <c r="BW183" i="4"/>
  <c r="BW203" i="4"/>
  <c r="BW163" i="4"/>
  <c r="BW182" i="4"/>
  <c r="BW202" i="4"/>
  <c r="BW68" i="4"/>
  <c r="BW169" i="4"/>
  <c r="BW190" i="4"/>
  <c r="Q302" i="13"/>
  <c r="P271" i="10"/>
  <c r="P269" i="10"/>
  <c r="P267" i="10"/>
  <c r="P265" i="10"/>
  <c r="P263" i="10"/>
  <c r="P260" i="10"/>
  <c r="P258" i="10"/>
  <c r="P255" i="10"/>
  <c r="P253" i="10"/>
  <c r="P250" i="10"/>
  <c r="P247" i="10"/>
  <c r="P245" i="10"/>
  <c r="P242" i="10"/>
  <c r="P240" i="10"/>
  <c r="P237" i="10"/>
  <c r="P235" i="10"/>
  <c r="P232" i="10"/>
  <c r="P230" i="10"/>
  <c r="P228" i="10"/>
  <c r="P223" i="10"/>
  <c r="P221" i="10"/>
  <c r="P272" i="10"/>
  <c r="P270" i="10"/>
  <c r="P268" i="10"/>
  <c r="P266" i="10"/>
  <c r="P264" i="10"/>
  <c r="P262" i="10"/>
  <c r="P259" i="10"/>
  <c r="P256" i="10"/>
  <c r="P254" i="10"/>
  <c r="P251" i="10"/>
  <c r="P249" i="10"/>
  <c r="P246" i="10"/>
  <c r="P243" i="10"/>
  <c r="P241" i="10"/>
  <c r="P239" i="10"/>
  <c r="P236" i="10"/>
  <c r="P233" i="10"/>
  <c r="P231" i="10"/>
  <c r="P229" i="10"/>
  <c r="P227" i="10"/>
  <c r="P224" i="10"/>
  <c r="P222" i="10"/>
  <c r="P63" i="10"/>
  <c r="P148" i="10"/>
  <c r="P66" i="10"/>
  <c r="P152" i="10"/>
  <c r="P69" i="10"/>
  <c r="BP363" i="7"/>
  <c r="AV365" i="7"/>
  <c r="BD371" i="10"/>
  <c r="BD139" i="10"/>
  <c r="BD140" i="10" s="1"/>
  <c r="BO365" i="12"/>
  <c r="BV365" i="12" s="1"/>
  <c r="AR371" i="12"/>
  <c r="BO371" i="12" s="1"/>
  <c r="BV371" i="12" s="1"/>
  <c r="AR139" i="12"/>
  <c r="BZ27" i="12"/>
  <c r="BY27" i="12"/>
  <c r="U273" i="11"/>
  <c r="U271" i="11"/>
  <c r="U269" i="11"/>
  <c r="U267" i="11"/>
  <c r="U265" i="11"/>
  <c r="U263" i="11"/>
  <c r="U260" i="11"/>
  <c r="U258" i="11"/>
  <c r="U255" i="11"/>
  <c r="U253" i="11"/>
  <c r="U250" i="11"/>
  <c r="U247" i="11"/>
  <c r="U245" i="11"/>
  <c r="U242" i="11"/>
  <c r="U240" i="11"/>
  <c r="U237" i="11"/>
  <c r="U235" i="11"/>
  <c r="U232" i="11"/>
  <c r="U230" i="11"/>
  <c r="U228" i="11"/>
  <c r="U225" i="11"/>
  <c r="U223" i="11"/>
  <c r="U221" i="11"/>
  <c r="U275" i="11"/>
  <c r="U272" i="11"/>
  <c r="U270" i="11"/>
  <c r="U262" i="11"/>
  <c r="U251" i="11"/>
  <c r="U241" i="11"/>
  <c r="U231" i="11"/>
  <c r="U222" i="11"/>
  <c r="U148" i="11"/>
  <c r="U268" i="11"/>
  <c r="U259" i="11"/>
  <c r="U249" i="11"/>
  <c r="U239" i="11"/>
  <c r="U229" i="11"/>
  <c r="U266" i="11"/>
  <c r="U256" i="11"/>
  <c r="U246" i="11"/>
  <c r="U236" i="11"/>
  <c r="U227" i="11"/>
  <c r="U69" i="11"/>
  <c r="U66" i="11"/>
  <c r="U63" i="11"/>
  <c r="U373" i="11"/>
  <c r="U264" i="11"/>
  <c r="U224" i="11"/>
  <c r="U254" i="11"/>
  <c r="U243" i="11"/>
  <c r="U233" i="11"/>
  <c r="U152" i="11"/>
  <c r="AY297" i="13"/>
  <c r="AY296" i="13"/>
  <c r="AY295" i="13"/>
  <c r="AY291" i="13"/>
  <c r="AY287" i="13"/>
  <c r="AY290" i="13"/>
  <c r="AY289" i="13"/>
  <c r="AY288" i="13"/>
  <c r="AY284" i="13"/>
  <c r="AY280" i="13"/>
  <c r="AY286" i="13"/>
  <c r="AY278" i="13"/>
  <c r="AY274" i="13"/>
  <c r="AY270" i="13"/>
  <c r="AY266" i="13"/>
  <c r="AY262" i="13"/>
  <c r="AY258" i="13"/>
  <c r="AY293" i="13"/>
  <c r="AY279" i="13"/>
  <c r="AY267" i="13"/>
  <c r="AY263" i="13"/>
  <c r="AY259" i="13"/>
  <c r="AY255" i="13"/>
  <c r="AY251" i="13"/>
  <c r="AY244" i="13"/>
  <c r="AY277" i="13"/>
  <c r="AY276" i="13"/>
  <c r="AY275" i="13"/>
  <c r="AY268" i="13"/>
  <c r="AY260" i="13"/>
  <c r="AY247" i="13"/>
  <c r="AY246" i="13"/>
  <c r="AY245" i="13"/>
  <c r="AY242" i="13"/>
  <c r="AY238" i="13"/>
  <c r="AY234" i="13"/>
  <c r="AY230" i="13"/>
  <c r="AY292" i="13"/>
  <c r="AY283" i="13"/>
  <c r="AY281" i="13"/>
  <c r="AY273" i="13"/>
  <c r="AY272" i="13"/>
  <c r="AY271" i="13"/>
  <c r="AY265" i="13"/>
  <c r="AY294" i="13"/>
  <c r="AY261" i="13"/>
  <c r="AY257" i="13"/>
  <c r="AY256" i="13"/>
  <c r="AY241" i="13"/>
  <c r="AY240" i="13"/>
  <c r="AY239" i="13"/>
  <c r="AY227" i="13"/>
  <c r="AY223" i="13"/>
  <c r="AY219" i="13"/>
  <c r="AY215" i="13"/>
  <c r="AY211" i="13"/>
  <c r="AY207" i="13"/>
  <c r="AY203" i="13"/>
  <c r="AY196" i="13"/>
  <c r="AY192" i="13"/>
  <c r="AY188" i="13"/>
  <c r="AY184" i="13"/>
  <c r="AY180" i="13"/>
  <c r="AY253" i="13"/>
  <c r="AY243" i="13"/>
  <c r="AY237" i="13"/>
  <c r="AY236" i="13"/>
  <c r="AY235" i="13"/>
  <c r="AY224" i="13"/>
  <c r="AY220" i="13"/>
  <c r="AY216" i="13"/>
  <c r="AY212" i="13"/>
  <c r="AY208" i="13"/>
  <c r="AY204" i="13"/>
  <c r="AY197" i="13"/>
  <c r="AY193" i="13"/>
  <c r="AY189" i="13"/>
  <c r="AY185" i="13"/>
  <c r="AY181" i="13"/>
  <c r="AY264" i="13"/>
  <c r="AY252" i="13"/>
  <c r="AY222" i="13"/>
  <c r="AY214" i="13"/>
  <c r="AY206" i="13"/>
  <c r="AY201" i="13"/>
  <c r="AY191" i="13"/>
  <c r="AY183" i="13"/>
  <c r="AY174" i="13"/>
  <c r="AY170" i="13"/>
  <c r="AY166" i="13"/>
  <c r="AY162" i="13"/>
  <c r="AY158" i="13"/>
  <c r="AY282" i="13"/>
  <c r="AY269" i="13"/>
  <c r="AY233" i="13"/>
  <c r="AY232" i="13"/>
  <c r="AY231" i="13"/>
  <c r="AY221" i="13"/>
  <c r="AY213" i="13"/>
  <c r="AY205" i="13"/>
  <c r="AY190" i="13"/>
  <c r="AY182" i="13"/>
  <c r="AY175" i="13"/>
  <c r="AY171" i="13"/>
  <c r="AY167" i="13"/>
  <c r="AY163" i="13"/>
  <c r="AY159" i="13"/>
  <c r="AY155" i="13"/>
  <c r="AY285" i="13"/>
  <c r="AY225" i="13"/>
  <c r="AY209" i="13"/>
  <c r="AY194" i="13"/>
  <c r="AY178" i="13"/>
  <c r="AY177" i="13"/>
  <c r="AY169" i="13"/>
  <c r="AY161" i="13"/>
  <c r="AY229" i="13"/>
  <c r="AY226" i="13"/>
  <c r="AY210" i="13"/>
  <c r="AY195" i="13"/>
  <c r="AY179" i="13"/>
  <c r="AY176" i="13"/>
  <c r="AY168" i="13"/>
  <c r="AY160" i="13"/>
  <c r="AY202" i="13"/>
  <c r="AY186" i="13"/>
  <c r="AY173" i="13"/>
  <c r="AY157" i="13"/>
  <c r="AY164" i="13"/>
  <c r="AY187" i="13"/>
  <c r="AY217" i="13"/>
  <c r="AY228" i="13"/>
  <c r="AY172" i="13"/>
  <c r="AY254" i="13"/>
  <c r="AY165" i="13"/>
  <c r="AY218" i="13"/>
  <c r="AY156" i="13"/>
  <c r="BV77" i="9"/>
  <c r="BT79" i="9"/>
  <c r="BT78" i="9"/>
  <c r="BT70" i="9"/>
  <c r="BW117" i="11"/>
  <c r="BW192" i="11" s="1"/>
  <c r="BS117" i="11"/>
  <c r="BR117" i="11"/>
  <c r="BR192" i="11" s="1"/>
  <c r="BJ136" i="6"/>
  <c r="BU200" i="7"/>
  <c r="AZ363" i="10"/>
  <c r="BQ315" i="10"/>
  <c r="AB275" i="6"/>
  <c r="BK275" i="6" s="1"/>
  <c r="AB272" i="6"/>
  <c r="AB152" i="6"/>
  <c r="AB140" i="6"/>
  <c r="AB69" i="6"/>
  <c r="AB66" i="6"/>
  <c r="AB63" i="6"/>
  <c r="AB373" i="6"/>
  <c r="AB270" i="6"/>
  <c r="BK270" i="6" s="1"/>
  <c r="AB268" i="6"/>
  <c r="BK268" i="6" s="1"/>
  <c r="AB266" i="6"/>
  <c r="AB264" i="6"/>
  <c r="AB262" i="6"/>
  <c r="BK262" i="6" s="1"/>
  <c r="AB259" i="6"/>
  <c r="BK259" i="6" s="1"/>
  <c r="AB256" i="6"/>
  <c r="BK256" i="6" s="1"/>
  <c r="AB254" i="6"/>
  <c r="BK254" i="6" s="1"/>
  <c r="AB251" i="6"/>
  <c r="BK251" i="6" s="1"/>
  <c r="AB249" i="6"/>
  <c r="BK249" i="6" s="1"/>
  <c r="AB246" i="6"/>
  <c r="AB243" i="6"/>
  <c r="AB241" i="6"/>
  <c r="BK241" i="6" s="1"/>
  <c r="AB239" i="6"/>
  <c r="BK239" i="6" s="1"/>
  <c r="AB236" i="6"/>
  <c r="BK236" i="6" s="1"/>
  <c r="AB233" i="6"/>
  <c r="BK233" i="6" s="1"/>
  <c r="AB231" i="6"/>
  <c r="BK231" i="6" s="1"/>
  <c r="AB229" i="6"/>
  <c r="BK229" i="6" s="1"/>
  <c r="AB227" i="6"/>
  <c r="AB224" i="6"/>
  <c r="AB222" i="6"/>
  <c r="BK222" i="6" s="1"/>
  <c r="AB269" i="6"/>
  <c r="BK269" i="6" s="1"/>
  <c r="AB265" i="6"/>
  <c r="BK265" i="6" s="1"/>
  <c r="AB260" i="6"/>
  <c r="BK260" i="6" s="1"/>
  <c r="AB255" i="6"/>
  <c r="BK255" i="6" s="1"/>
  <c r="AB250" i="6"/>
  <c r="BK250" i="6" s="1"/>
  <c r="AB245" i="6"/>
  <c r="BK245" i="6" s="1"/>
  <c r="AB240" i="6"/>
  <c r="BK240" i="6" s="1"/>
  <c r="AB235" i="6"/>
  <c r="BK235" i="6" s="1"/>
  <c r="AB230" i="6"/>
  <c r="BK230" i="6" s="1"/>
  <c r="AB225" i="6"/>
  <c r="BK225" i="6" s="1"/>
  <c r="AB221" i="6"/>
  <c r="BK221" i="6" s="1"/>
  <c r="AB148" i="6"/>
  <c r="AB271" i="6"/>
  <c r="AB267" i="6"/>
  <c r="BK267" i="6" s="1"/>
  <c r="AB263" i="6"/>
  <c r="AB258" i="6"/>
  <c r="BK258" i="6" s="1"/>
  <c r="AB253" i="6"/>
  <c r="AB247" i="6"/>
  <c r="BK247" i="6" s="1"/>
  <c r="AB242" i="6"/>
  <c r="AB237" i="6"/>
  <c r="BK237" i="6" s="1"/>
  <c r="AB232" i="6"/>
  <c r="AB228" i="6"/>
  <c r="BK228" i="6" s="1"/>
  <c r="AB223" i="6"/>
  <c r="AB273" i="6"/>
  <c r="BK273" i="6" s="1"/>
  <c r="BT179" i="7"/>
  <c r="BW70" i="6"/>
  <c r="BW78" i="6"/>
  <c r="AW373" i="4"/>
  <c r="AW270" i="4"/>
  <c r="AW268" i="4"/>
  <c r="AW266" i="4"/>
  <c r="AW264" i="4"/>
  <c r="AW262" i="4"/>
  <c r="AW259" i="4"/>
  <c r="AW256" i="4"/>
  <c r="AW254" i="4"/>
  <c r="AW251" i="4"/>
  <c r="AW249" i="4"/>
  <c r="AW246" i="4"/>
  <c r="AW243" i="4"/>
  <c r="AW241" i="4"/>
  <c r="AW239" i="4"/>
  <c r="AW236" i="4"/>
  <c r="AW233" i="4"/>
  <c r="AW231" i="4"/>
  <c r="AW229" i="4"/>
  <c r="AW227" i="4"/>
  <c r="AW224" i="4"/>
  <c r="AW222" i="4"/>
  <c r="AW275" i="4"/>
  <c r="AW265" i="4"/>
  <c r="AW255" i="4"/>
  <c r="AW245" i="4"/>
  <c r="AW235" i="4"/>
  <c r="AW225" i="4"/>
  <c r="AW267" i="4"/>
  <c r="AW258" i="4"/>
  <c r="AW247" i="4"/>
  <c r="AW237" i="4"/>
  <c r="AW228" i="4"/>
  <c r="AW269" i="4"/>
  <c r="AW260" i="4"/>
  <c r="AW250" i="4"/>
  <c r="AW240" i="4"/>
  <c r="AW230" i="4"/>
  <c r="AW221" i="4"/>
  <c r="AW242" i="4"/>
  <c r="AW272" i="4"/>
  <c r="AW253" i="4"/>
  <c r="AW263" i="4"/>
  <c r="AW223" i="4"/>
  <c r="AW273" i="4"/>
  <c r="AW271" i="4"/>
  <c r="AW232" i="4"/>
  <c r="AW148" i="4"/>
  <c r="AW140" i="4"/>
  <c r="BY35" i="13"/>
  <c r="BY125" i="13"/>
  <c r="BX133" i="13"/>
  <c r="BS133" i="13"/>
  <c r="BS11" i="13"/>
  <c r="BX11" i="13"/>
  <c r="BS75" i="13"/>
  <c r="BX75" i="13"/>
  <c r="BY9" i="13"/>
  <c r="BY346" i="4"/>
  <c r="BZ346" i="4"/>
  <c r="AS310" i="11"/>
  <c r="AS315" i="11"/>
  <c r="AS363" i="11" s="1"/>
  <c r="AS365" i="11" s="1"/>
  <c r="BV237" i="8"/>
  <c r="BV241" i="8"/>
  <c r="BV229" i="8"/>
  <c r="AZ275" i="7"/>
  <c r="BQ275" i="7" s="1"/>
  <c r="AZ272" i="7"/>
  <c r="BQ272" i="7" s="1"/>
  <c r="AZ373" i="7"/>
  <c r="AZ270" i="7"/>
  <c r="BQ270" i="7" s="1"/>
  <c r="AZ268" i="7"/>
  <c r="BQ268" i="7" s="1"/>
  <c r="AZ266" i="7"/>
  <c r="BQ266" i="7" s="1"/>
  <c r="AZ264" i="7"/>
  <c r="BQ264" i="7" s="1"/>
  <c r="AZ262" i="7"/>
  <c r="BQ262" i="7" s="1"/>
  <c r="AZ259" i="7"/>
  <c r="BQ259" i="7" s="1"/>
  <c r="AZ256" i="7"/>
  <c r="BQ256" i="7" s="1"/>
  <c r="AZ254" i="7"/>
  <c r="BQ254" i="7" s="1"/>
  <c r="AZ251" i="7"/>
  <c r="BQ251" i="7" s="1"/>
  <c r="AZ249" i="7"/>
  <c r="BQ249" i="7" s="1"/>
  <c r="AZ246" i="7"/>
  <c r="BQ246" i="7" s="1"/>
  <c r="AZ243" i="7"/>
  <c r="BQ243" i="7" s="1"/>
  <c r="AZ241" i="7"/>
  <c r="BQ241" i="7" s="1"/>
  <c r="AZ273" i="7"/>
  <c r="BQ273" i="7" s="1"/>
  <c r="AZ271" i="7"/>
  <c r="BQ271" i="7" s="1"/>
  <c r="AZ269" i="7"/>
  <c r="BQ269" i="7" s="1"/>
  <c r="AZ267" i="7"/>
  <c r="BQ267" i="7" s="1"/>
  <c r="AZ265" i="7"/>
  <c r="BQ265" i="7" s="1"/>
  <c r="AZ263" i="7"/>
  <c r="BQ263" i="7" s="1"/>
  <c r="AZ260" i="7"/>
  <c r="BQ260" i="7" s="1"/>
  <c r="AZ258" i="7"/>
  <c r="BQ258" i="7" s="1"/>
  <c r="AZ255" i="7"/>
  <c r="BQ255" i="7" s="1"/>
  <c r="AZ253" i="7"/>
  <c r="BQ253" i="7" s="1"/>
  <c r="AZ250" i="7"/>
  <c r="BQ250" i="7" s="1"/>
  <c r="AZ247" i="7"/>
  <c r="BQ247" i="7" s="1"/>
  <c r="AZ245" i="7"/>
  <c r="BQ245" i="7" s="1"/>
  <c r="AZ242" i="7"/>
  <c r="BQ242" i="7" s="1"/>
  <c r="AZ240" i="7"/>
  <c r="BQ240" i="7" s="1"/>
  <c r="AZ237" i="7"/>
  <c r="BQ237" i="7" s="1"/>
  <c r="AZ235" i="7"/>
  <c r="BQ235" i="7" s="1"/>
  <c r="AZ148" i="7"/>
  <c r="BQ136" i="7"/>
  <c r="AZ239" i="7"/>
  <c r="BQ239" i="7" s="1"/>
  <c r="AZ232" i="7"/>
  <c r="BQ232" i="7" s="1"/>
  <c r="AZ230" i="7"/>
  <c r="BQ230" i="7" s="1"/>
  <c r="AZ228" i="7"/>
  <c r="BQ228" i="7" s="1"/>
  <c r="AZ225" i="7"/>
  <c r="BQ225" i="7" s="1"/>
  <c r="AZ223" i="7"/>
  <c r="BQ223" i="7" s="1"/>
  <c r="AZ221" i="7"/>
  <c r="BQ221" i="7" s="1"/>
  <c r="AZ233" i="7"/>
  <c r="BQ233" i="7" s="1"/>
  <c r="AZ229" i="7"/>
  <c r="BQ229" i="7" s="1"/>
  <c r="AZ224" i="7"/>
  <c r="BQ224" i="7" s="1"/>
  <c r="AZ231" i="7"/>
  <c r="BQ231" i="7" s="1"/>
  <c r="AZ227" i="7"/>
  <c r="BQ227" i="7" s="1"/>
  <c r="AZ222" i="7"/>
  <c r="BQ222" i="7" s="1"/>
  <c r="AZ236" i="7"/>
  <c r="BQ236" i="7" s="1"/>
  <c r="BX267" i="5"/>
  <c r="BU267" i="5"/>
  <c r="BX228" i="5"/>
  <c r="BU228" i="5"/>
  <c r="BX227" i="5"/>
  <c r="BU227" i="5"/>
  <c r="BU79" i="4"/>
  <c r="BU70" i="4"/>
  <c r="BO148" i="12"/>
  <c r="BV148" i="12" s="1"/>
  <c r="BO241" i="12"/>
  <c r="BV241" i="12" s="1"/>
  <c r="BO272" i="12"/>
  <c r="BV272" i="12" s="1"/>
  <c r="BO270" i="12"/>
  <c r="BV270" i="12" s="1"/>
  <c r="BO229" i="12"/>
  <c r="BV229" i="12" s="1"/>
  <c r="BO249" i="12"/>
  <c r="BV249" i="12" s="1"/>
  <c r="BO221" i="12"/>
  <c r="BV221" i="12" s="1"/>
  <c r="BO230" i="12"/>
  <c r="BV230" i="12" s="1"/>
  <c r="BO240" i="12"/>
  <c r="BV240" i="12" s="1"/>
  <c r="BO250" i="12"/>
  <c r="BV250" i="12" s="1"/>
  <c r="BO260" i="12"/>
  <c r="BV260" i="12" s="1"/>
  <c r="BO269" i="12"/>
  <c r="BV269" i="12" s="1"/>
  <c r="BX371" i="12"/>
  <c r="BU371" i="12"/>
  <c r="BY47" i="11"/>
  <c r="BZ47" i="11"/>
  <c r="BM59" i="11"/>
  <c r="BM53" i="11"/>
  <c r="BJ216" i="10"/>
  <c r="AM275" i="9"/>
  <c r="BN275" i="9" s="1"/>
  <c r="AM272" i="9"/>
  <c r="BN272" i="9" s="1"/>
  <c r="AM373" i="9"/>
  <c r="AM270" i="9"/>
  <c r="BN270" i="9" s="1"/>
  <c r="AM268" i="9"/>
  <c r="BN268" i="9" s="1"/>
  <c r="AM266" i="9"/>
  <c r="BN266" i="9" s="1"/>
  <c r="AM264" i="9"/>
  <c r="BN264" i="9" s="1"/>
  <c r="AM262" i="9"/>
  <c r="BN262" i="9" s="1"/>
  <c r="AM259" i="9"/>
  <c r="BN259" i="9" s="1"/>
  <c r="AM256" i="9"/>
  <c r="BN256" i="9" s="1"/>
  <c r="AM254" i="9"/>
  <c r="BN254" i="9" s="1"/>
  <c r="AM251" i="9"/>
  <c r="BN251" i="9" s="1"/>
  <c r="AM249" i="9"/>
  <c r="BN249" i="9" s="1"/>
  <c r="AM246" i="9"/>
  <c r="BN246" i="9" s="1"/>
  <c r="AM243" i="9"/>
  <c r="BN243" i="9" s="1"/>
  <c r="AM273" i="9"/>
  <c r="BN273" i="9" s="1"/>
  <c r="AM267" i="9"/>
  <c r="BN267" i="9" s="1"/>
  <c r="AM258" i="9"/>
  <c r="BN258" i="9" s="1"/>
  <c r="AM247" i="9"/>
  <c r="BN247" i="9" s="1"/>
  <c r="AM240" i="9"/>
  <c r="BN240" i="9" s="1"/>
  <c r="AM237" i="9"/>
  <c r="BN237" i="9" s="1"/>
  <c r="AM235" i="9"/>
  <c r="BN235" i="9" s="1"/>
  <c r="AM232" i="9"/>
  <c r="BN232" i="9" s="1"/>
  <c r="AM230" i="9"/>
  <c r="BN230" i="9" s="1"/>
  <c r="AM228" i="9"/>
  <c r="BN228" i="9" s="1"/>
  <c r="AM225" i="9"/>
  <c r="BN225" i="9" s="1"/>
  <c r="AM223" i="9"/>
  <c r="BN223" i="9" s="1"/>
  <c r="AM221" i="9"/>
  <c r="BN221" i="9" s="1"/>
  <c r="AM265" i="9"/>
  <c r="BN265" i="9" s="1"/>
  <c r="AM255" i="9"/>
  <c r="BN255" i="9" s="1"/>
  <c r="AM245" i="9"/>
  <c r="BN245" i="9" s="1"/>
  <c r="AM271" i="9"/>
  <c r="BN271" i="9" s="1"/>
  <c r="AM263" i="9"/>
  <c r="BN263" i="9" s="1"/>
  <c r="AM253" i="9"/>
  <c r="BN253" i="9" s="1"/>
  <c r="AM242" i="9"/>
  <c r="BN242" i="9" s="1"/>
  <c r="AM241" i="9"/>
  <c r="BN241" i="9" s="1"/>
  <c r="AM239" i="9"/>
  <c r="BN239" i="9" s="1"/>
  <c r="AM236" i="9"/>
  <c r="BN236" i="9" s="1"/>
  <c r="AM233" i="9"/>
  <c r="BN233" i="9" s="1"/>
  <c r="AM231" i="9"/>
  <c r="BN231" i="9" s="1"/>
  <c r="AM229" i="9"/>
  <c r="BN229" i="9" s="1"/>
  <c r="AM227" i="9"/>
  <c r="BN227" i="9" s="1"/>
  <c r="AM224" i="9"/>
  <c r="BN224" i="9" s="1"/>
  <c r="AM222" i="9"/>
  <c r="BN222" i="9" s="1"/>
  <c r="AM260" i="9"/>
  <c r="BN260" i="9" s="1"/>
  <c r="BN136" i="9"/>
  <c r="AM250" i="9"/>
  <c r="BN250" i="9" s="1"/>
  <c r="AM148" i="9"/>
  <c r="BN148" i="9" s="1"/>
  <c r="AM269" i="9"/>
  <c r="BN269" i="9" s="1"/>
  <c r="BI233" i="9"/>
  <c r="BI231" i="9"/>
  <c r="BI223" i="9"/>
  <c r="BI232" i="9"/>
  <c r="BI242" i="9"/>
  <c r="BI251" i="9"/>
  <c r="BT251" i="9" s="1"/>
  <c r="BI262" i="9"/>
  <c r="BT262" i="9" s="1"/>
  <c r="BI270" i="9"/>
  <c r="BT270" i="9" s="1"/>
  <c r="BI245" i="9"/>
  <c r="BT245" i="9" s="1"/>
  <c r="BI255" i="9"/>
  <c r="BT255" i="9" s="1"/>
  <c r="BI265" i="9"/>
  <c r="BT265" i="9" s="1"/>
  <c r="BZ194" i="8"/>
  <c r="BY194" i="8"/>
  <c r="BZ195" i="8"/>
  <c r="BY195" i="8"/>
  <c r="AO315" i="10"/>
  <c r="AO363" i="10" s="1"/>
  <c r="AO365" i="10" s="1"/>
  <c r="AO310" i="10"/>
  <c r="AE315" i="11"/>
  <c r="BL311" i="11"/>
  <c r="AE310" i="11"/>
  <c r="BT208" i="6"/>
  <c r="F315" i="11"/>
  <c r="F363" i="11" s="1"/>
  <c r="F365" i="11" s="1"/>
  <c r="F310" i="11"/>
  <c r="L315" i="11"/>
  <c r="L363" i="11" s="1"/>
  <c r="L365" i="11" s="1"/>
  <c r="L310" i="11"/>
  <c r="BV311" i="4"/>
  <c r="BF77" i="10"/>
  <c r="D77" i="10"/>
  <c r="E216" i="10"/>
  <c r="J86" i="4"/>
  <c r="J157" i="4"/>
  <c r="J86" i="11"/>
  <c r="J157" i="11"/>
  <c r="BW98" i="10"/>
  <c r="BW59" i="8"/>
  <c r="M363" i="4"/>
  <c r="BH315" i="4"/>
  <c r="BX94" i="10"/>
  <c r="BX169" i="10" s="1"/>
  <c r="BU94" i="10"/>
  <c r="BU169" i="10" s="1"/>
  <c r="BL169" i="10"/>
  <c r="BZ54" i="11"/>
  <c r="BY54" i="11"/>
  <c r="AV275" i="6"/>
  <c r="BP275" i="6" s="1"/>
  <c r="AV272" i="6"/>
  <c r="BP272" i="6" s="1"/>
  <c r="AV373" i="6"/>
  <c r="AV270" i="6"/>
  <c r="BP270" i="6" s="1"/>
  <c r="AV268" i="6"/>
  <c r="BP268" i="6" s="1"/>
  <c r="AV266" i="6"/>
  <c r="BP266" i="6" s="1"/>
  <c r="AV264" i="6"/>
  <c r="BP264" i="6" s="1"/>
  <c r="AV262" i="6"/>
  <c r="BP262" i="6" s="1"/>
  <c r="AV259" i="6"/>
  <c r="BP259" i="6" s="1"/>
  <c r="AV256" i="6"/>
  <c r="BP256" i="6" s="1"/>
  <c r="AV254" i="6"/>
  <c r="BP254" i="6" s="1"/>
  <c r="AV251" i="6"/>
  <c r="BP251" i="6" s="1"/>
  <c r="AV249" i="6"/>
  <c r="BP249" i="6" s="1"/>
  <c r="AV246" i="6"/>
  <c r="BP246" i="6" s="1"/>
  <c r="AV243" i="6"/>
  <c r="BP243" i="6" s="1"/>
  <c r="AV241" i="6"/>
  <c r="BP241" i="6" s="1"/>
  <c r="AV239" i="6"/>
  <c r="BP239" i="6" s="1"/>
  <c r="AV236" i="6"/>
  <c r="BP236" i="6" s="1"/>
  <c r="AV233" i="6"/>
  <c r="BP233" i="6" s="1"/>
  <c r="AV231" i="6"/>
  <c r="BP231" i="6" s="1"/>
  <c r="AV229" i="6"/>
  <c r="BP229" i="6" s="1"/>
  <c r="AV227" i="6"/>
  <c r="BP227" i="6" s="1"/>
  <c r="AV224" i="6"/>
  <c r="BP224" i="6" s="1"/>
  <c r="AV222" i="6"/>
  <c r="BP222" i="6" s="1"/>
  <c r="AV271" i="6"/>
  <c r="BP271" i="6" s="1"/>
  <c r="AV267" i="6"/>
  <c r="BP267" i="6" s="1"/>
  <c r="AV263" i="6"/>
  <c r="BP263" i="6" s="1"/>
  <c r="AV258" i="6"/>
  <c r="BP258" i="6" s="1"/>
  <c r="AV253" i="6"/>
  <c r="BP253" i="6" s="1"/>
  <c r="AV247" i="6"/>
  <c r="BP247" i="6" s="1"/>
  <c r="AV242" i="6"/>
  <c r="BP242" i="6" s="1"/>
  <c r="AV237" i="6"/>
  <c r="BP237" i="6" s="1"/>
  <c r="AV232" i="6"/>
  <c r="BP232" i="6" s="1"/>
  <c r="AV228" i="6"/>
  <c r="BP228" i="6" s="1"/>
  <c r="AV223" i="6"/>
  <c r="BP223" i="6" s="1"/>
  <c r="AV273" i="6"/>
  <c r="BP273" i="6" s="1"/>
  <c r="BP136" i="6"/>
  <c r="BA135" i="6"/>
  <c r="AV269" i="6"/>
  <c r="BP269" i="6" s="1"/>
  <c r="AV265" i="6"/>
  <c r="BP265" i="6" s="1"/>
  <c r="AV260" i="6"/>
  <c r="BP260" i="6" s="1"/>
  <c r="AV255" i="6"/>
  <c r="BP255" i="6" s="1"/>
  <c r="AV250" i="6"/>
  <c r="BP250" i="6" s="1"/>
  <c r="AV245" i="6"/>
  <c r="BP245" i="6" s="1"/>
  <c r="AV240" i="6"/>
  <c r="BP240" i="6" s="1"/>
  <c r="AV235" i="6"/>
  <c r="BP235" i="6" s="1"/>
  <c r="AV230" i="6"/>
  <c r="BP230" i="6" s="1"/>
  <c r="AV225" i="6"/>
  <c r="BP225" i="6" s="1"/>
  <c r="AV221" i="6"/>
  <c r="BP221" i="6" s="1"/>
  <c r="AV148" i="6"/>
  <c r="BG216" i="4"/>
  <c r="D243" i="12"/>
  <c r="BF243" i="12"/>
  <c r="D233" i="12"/>
  <c r="BF233" i="12"/>
  <c r="BF137" i="12"/>
  <c r="BG137" i="12" s="1"/>
  <c r="BH137" i="12" s="1"/>
  <c r="BI137" i="12" s="1"/>
  <c r="BJ137" i="12" s="1"/>
  <c r="BK137" i="12" s="1"/>
  <c r="BL137" i="12" s="1"/>
  <c r="BM137" i="12" s="1"/>
  <c r="BN137" i="12" s="1"/>
  <c r="BO137" i="12" s="1"/>
  <c r="BP137" i="12" s="1"/>
  <c r="BQ137" i="12" s="1"/>
  <c r="BW136" i="12"/>
  <c r="BS136" i="12"/>
  <c r="BR136" i="12"/>
  <c r="D236" i="12"/>
  <c r="BF236" i="12"/>
  <c r="BF259" i="12"/>
  <c r="D259" i="12"/>
  <c r="BF262" i="12"/>
  <c r="D262" i="12"/>
  <c r="D373" i="12"/>
  <c r="BF232" i="12"/>
  <c r="D232" i="12"/>
  <c r="BF242" i="12"/>
  <c r="D242" i="12"/>
  <c r="BF253" i="12"/>
  <c r="D253" i="12"/>
  <c r="BF263" i="12"/>
  <c r="D263" i="12"/>
  <c r="BF271" i="12"/>
  <c r="D271" i="12"/>
  <c r="BZ96" i="11"/>
  <c r="BY96" i="11"/>
  <c r="BT181" i="11"/>
  <c r="BT166" i="11"/>
  <c r="BT191" i="11"/>
  <c r="BT62" i="11"/>
  <c r="BT167" i="11"/>
  <c r="BT187" i="11"/>
  <c r="BT206" i="11"/>
  <c r="BT161" i="11"/>
  <c r="BT178" i="11"/>
  <c r="BT199" i="11"/>
  <c r="BT175" i="11"/>
  <c r="BT181" i="10"/>
  <c r="BT166" i="10"/>
  <c r="BT205" i="10"/>
  <c r="BT62" i="10"/>
  <c r="BT165" i="10"/>
  <c r="BT175" i="10"/>
  <c r="BT185" i="10"/>
  <c r="BT204" i="10"/>
  <c r="BT59" i="10"/>
  <c r="BA302" i="13"/>
  <c r="AZ271" i="10"/>
  <c r="BQ271" i="10" s="1"/>
  <c r="AZ269" i="10"/>
  <c r="BQ269" i="10" s="1"/>
  <c r="AZ267" i="10"/>
  <c r="BQ267" i="10" s="1"/>
  <c r="AZ265" i="10"/>
  <c r="BQ265" i="10" s="1"/>
  <c r="AZ263" i="10"/>
  <c r="BQ263" i="10" s="1"/>
  <c r="AZ260" i="10"/>
  <c r="BQ260" i="10" s="1"/>
  <c r="AZ258" i="10"/>
  <c r="BQ258" i="10" s="1"/>
  <c r="AZ255" i="10"/>
  <c r="BQ255" i="10" s="1"/>
  <c r="AZ253" i="10"/>
  <c r="BQ253" i="10" s="1"/>
  <c r="AZ250" i="10"/>
  <c r="BQ250" i="10" s="1"/>
  <c r="AZ247" i="10"/>
  <c r="BQ247" i="10" s="1"/>
  <c r="AZ245" i="10"/>
  <c r="BQ245" i="10" s="1"/>
  <c r="AZ242" i="10"/>
  <c r="BQ242" i="10" s="1"/>
  <c r="AZ240" i="10"/>
  <c r="BQ240" i="10" s="1"/>
  <c r="AZ237" i="10"/>
  <c r="BQ237" i="10" s="1"/>
  <c r="AZ235" i="10"/>
  <c r="BQ235" i="10" s="1"/>
  <c r="AZ232" i="10"/>
  <c r="BQ232" i="10" s="1"/>
  <c r="AZ230" i="10"/>
  <c r="BQ230" i="10" s="1"/>
  <c r="AZ228" i="10"/>
  <c r="BQ228" i="10" s="1"/>
  <c r="AZ225" i="10"/>
  <c r="BQ225" i="10" s="1"/>
  <c r="AZ223" i="10"/>
  <c r="BQ223" i="10" s="1"/>
  <c r="AZ221" i="10"/>
  <c r="BQ221" i="10" s="1"/>
  <c r="AZ275" i="10"/>
  <c r="BQ275" i="10" s="1"/>
  <c r="AZ272" i="10"/>
  <c r="BQ272" i="10" s="1"/>
  <c r="AZ373" i="10"/>
  <c r="AZ270" i="10"/>
  <c r="BQ270" i="10" s="1"/>
  <c r="AZ268" i="10"/>
  <c r="BQ268" i="10" s="1"/>
  <c r="AZ266" i="10"/>
  <c r="BQ266" i="10" s="1"/>
  <c r="AZ264" i="10"/>
  <c r="BQ264" i="10" s="1"/>
  <c r="AZ262" i="10"/>
  <c r="BQ262" i="10" s="1"/>
  <c r="AZ259" i="10"/>
  <c r="BQ259" i="10" s="1"/>
  <c r="AZ256" i="10"/>
  <c r="BQ256" i="10" s="1"/>
  <c r="AZ254" i="10"/>
  <c r="BQ254" i="10" s="1"/>
  <c r="AZ251" i="10"/>
  <c r="BQ251" i="10" s="1"/>
  <c r="AZ249" i="10"/>
  <c r="BQ249" i="10" s="1"/>
  <c r="AZ246" i="10"/>
  <c r="BQ246" i="10" s="1"/>
  <c r="AZ243" i="10"/>
  <c r="BQ243" i="10" s="1"/>
  <c r="AZ241" i="10"/>
  <c r="BQ241" i="10" s="1"/>
  <c r="AZ239" i="10"/>
  <c r="BQ239" i="10" s="1"/>
  <c r="AZ236" i="10"/>
  <c r="BQ236" i="10" s="1"/>
  <c r="AZ233" i="10"/>
  <c r="BQ233" i="10" s="1"/>
  <c r="AZ231" i="10"/>
  <c r="BQ231" i="10" s="1"/>
  <c r="AZ229" i="10"/>
  <c r="BQ229" i="10" s="1"/>
  <c r="AZ227" i="10"/>
  <c r="BQ227" i="10" s="1"/>
  <c r="AZ224" i="10"/>
  <c r="BQ224" i="10" s="1"/>
  <c r="AZ222" i="10"/>
  <c r="BQ222" i="10" s="1"/>
  <c r="AZ273" i="10"/>
  <c r="BQ273" i="10" s="1"/>
  <c r="AZ148" i="10"/>
  <c r="BQ148" i="10" s="1"/>
  <c r="BQ136" i="10"/>
  <c r="BR59" i="8"/>
  <c r="BT311" i="4"/>
  <c r="BF363" i="6"/>
  <c r="D363" i="6"/>
  <c r="E365" i="6"/>
  <c r="BZ123" i="11"/>
  <c r="BY123" i="11"/>
  <c r="W310" i="10"/>
  <c r="W315" i="10"/>
  <c r="W363" i="10" s="1"/>
  <c r="W365" i="10" s="1"/>
  <c r="W373" i="10" s="1"/>
  <c r="BU198" i="7"/>
  <c r="BW208" i="7"/>
  <c r="AX315" i="11"/>
  <c r="AX363" i="11" s="1"/>
  <c r="AX365" i="11" s="1"/>
  <c r="AX310" i="11"/>
  <c r="R315" i="10"/>
  <c r="R310" i="10"/>
  <c r="BI311" i="10"/>
  <c r="BT311" i="10" s="1"/>
  <c r="BO315" i="8"/>
  <c r="AR363" i="8"/>
  <c r="BU311" i="8"/>
  <c r="BX311" i="8"/>
  <c r="BS199" i="4"/>
  <c r="BS207" i="4"/>
  <c r="BS208" i="4"/>
  <c r="BS61" i="4"/>
  <c r="BS200" i="4"/>
  <c r="BS167" i="4"/>
  <c r="BS187" i="4"/>
  <c r="BS206" i="4"/>
  <c r="BS173" i="4"/>
  <c r="BS194" i="4"/>
  <c r="BS60" i="4"/>
  <c r="BY203" i="4"/>
  <c r="BY202" i="4"/>
  <c r="BY194" i="4"/>
  <c r="BY192" i="4"/>
  <c r="BY183" i="4"/>
  <c r="BY182" i="4"/>
  <c r="BY173" i="4"/>
  <c r="BY172" i="4"/>
  <c r="BY164" i="4"/>
  <c r="BY163" i="4"/>
  <c r="BY61" i="4"/>
  <c r="BY59" i="4"/>
  <c r="BY53" i="4"/>
  <c r="BY205" i="4"/>
  <c r="BY204" i="4"/>
  <c r="BY196" i="4"/>
  <c r="BY195" i="4"/>
  <c r="BY186" i="4"/>
  <c r="BY185" i="4"/>
  <c r="BY176" i="4"/>
  <c r="BY175" i="4"/>
  <c r="BY166" i="4"/>
  <c r="BY165" i="4"/>
  <c r="BY207" i="4"/>
  <c r="BY206" i="4"/>
  <c r="BY199" i="4"/>
  <c r="BY198" i="4"/>
  <c r="BY189" i="4"/>
  <c r="BY187" i="4"/>
  <c r="BY178" i="4"/>
  <c r="BY177" i="4"/>
  <c r="BY168" i="4"/>
  <c r="BY167" i="4"/>
  <c r="BY159" i="4"/>
  <c r="BY158" i="4"/>
  <c r="BY208" i="4"/>
  <c r="BY191" i="4"/>
  <c r="BY169" i="4"/>
  <c r="BY68" i="4"/>
  <c r="BY62" i="4"/>
  <c r="BY60" i="4"/>
  <c r="BY201" i="4"/>
  <c r="BY179" i="4"/>
  <c r="BY200" i="4"/>
  <c r="BY181" i="4"/>
  <c r="BY160" i="4"/>
  <c r="BY190" i="4"/>
  <c r="BY171" i="4"/>
  <c r="BY65" i="4"/>
  <c r="BS171" i="4"/>
  <c r="BS191" i="4"/>
  <c r="BZ327" i="10"/>
  <c r="BY327" i="10"/>
  <c r="BW94" i="10"/>
  <c r="BS94" i="10"/>
  <c r="BR94" i="10"/>
  <c r="BR169" i="10" s="1"/>
  <c r="BU59" i="11"/>
  <c r="BU158" i="11"/>
  <c r="BU68" i="11"/>
  <c r="BU172" i="11"/>
  <c r="BU202" i="11"/>
  <c r="BU161" i="11"/>
  <c r="BU171" i="11"/>
  <c r="BU191" i="11"/>
  <c r="BU201" i="11"/>
  <c r="BI216" i="11"/>
  <c r="BT216" i="11" s="1"/>
  <c r="BV306" i="9"/>
  <c r="BZ292" i="10"/>
  <c r="BY292" i="10"/>
  <c r="BX159" i="10"/>
  <c r="BX157" i="10"/>
  <c r="BX65" i="10"/>
  <c r="BX158" i="10"/>
  <c r="BX167" i="10"/>
  <c r="BX177" i="10"/>
  <c r="BX206" i="10"/>
  <c r="BV79" i="9"/>
  <c r="BV78" i="9"/>
  <c r="BV70" i="9"/>
  <c r="BU79" i="9"/>
  <c r="BU78" i="9"/>
  <c r="BU70" i="9"/>
  <c r="AW139" i="10"/>
  <c r="AW140" i="10" s="1"/>
  <c r="AW371" i="10"/>
  <c r="Q139" i="10"/>
  <c r="Q140" i="10" s="1"/>
  <c r="Q371" i="10"/>
  <c r="BW169" i="7"/>
  <c r="BH216" i="7"/>
  <c r="BB371" i="11"/>
  <c r="BB139" i="11"/>
  <c r="BB140" i="11" s="1"/>
  <c r="BJ315" i="4"/>
  <c r="V363" i="4"/>
  <c r="O271" i="7"/>
  <c r="O269" i="7"/>
  <c r="O267" i="7"/>
  <c r="O265" i="7"/>
  <c r="O263" i="7"/>
  <c r="O260" i="7"/>
  <c r="O258" i="7"/>
  <c r="O255" i="7"/>
  <c r="O253" i="7"/>
  <c r="O250" i="7"/>
  <c r="O247" i="7"/>
  <c r="O245" i="7"/>
  <c r="O242" i="7"/>
  <c r="O240" i="7"/>
  <c r="O237" i="7"/>
  <c r="O235" i="7"/>
  <c r="O275" i="7"/>
  <c r="O272" i="7"/>
  <c r="O373" i="7"/>
  <c r="O270" i="7"/>
  <c r="O268" i="7"/>
  <c r="O266" i="7"/>
  <c r="O264" i="7"/>
  <c r="O262" i="7"/>
  <c r="O259" i="7"/>
  <c r="O256" i="7"/>
  <c r="O254" i="7"/>
  <c r="O251" i="7"/>
  <c r="O249" i="7"/>
  <c r="O246" i="7"/>
  <c r="O243" i="7"/>
  <c r="O241" i="7"/>
  <c r="O239" i="7"/>
  <c r="O236" i="7"/>
  <c r="O273" i="7"/>
  <c r="O233" i="7"/>
  <c r="O231" i="7"/>
  <c r="O229" i="7"/>
  <c r="O227" i="7"/>
  <c r="O224" i="7"/>
  <c r="O222" i="7"/>
  <c r="O148" i="7"/>
  <c r="O69" i="7"/>
  <c r="O66" i="7"/>
  <c r="O63" i="7"/>
  <c r="O152" i="7"/>
  <c r="O140" i="7"/>
  <c r="O230" i="7"/>
  <c r="O225" i="7"/>
  <c r="O221" i="7"/>
  <c r="O232" i="7"/>
  <c r="O228" i="7"/>
  <c r="O223" i="7"/>
  <c r="K139" i="10"/>
  <c r="K371" i="10"/>
  <c r="BV79" i="6"/>
  <c r="BV78" i="6"/>
  <c r="BV70" i="6"/>
  <c r="BS164" i="6"/>
  <c r="BS173" i="6"/>
  <c r="BS183" i="6"/>
  <c r="BS194" i="6"/>
  <c r="BS203" i="6"/>
  <c r="BS59" i="6"/>
  <c r="BS160" i="6"/>
  <c r="BS169" i="6"/>
  <c r="BS190" i="6"/>
  <c r="BS200" i="6"/>
  <c r="BS208" i="6"/>
  <c r="BR160" i="6"/>
  <c r="BR190" i="6"/>
  <c r="BR200" i="6"/>
  <c r="BR208" i="6"/>
  <c r="BR61" i="6"/>
  <c r="BR68" i="6"/>
  <c r="BR171" i="6"/>
  <c r="BR181" i="6"/>
  <c r="BR191" i="6"/>
  <c r="BR201" i="6"/>
  <c r="BW77" i="6"/>
  <c r="BS77" i="6"/>
  <c r="BR77" i="6"/>
  <c r="E134" i="7"/>
  <c r="BF86" i="7"/>
  <c r="D86" i="7"/>
  <c r="E161" i="7"/>
  <c r="E79" i="7"/>
  <c r="E86" i="10"/>
  <c r="BF82" i="10"/>
  <c r="D82" i="10"/>
  <c r="D157" i="10" s="1"/>
  <c r="E157" i="10"/>
  <c r="E80" i="10"/>
  <c r="AC373" i="4"/>
  <c r="AC270" i="4"/>
  <c r="AC268" i="4"/>
  <c r="AC266" i="4"/>
  <c r="AC264" i="4"/>
  <c r="AC262" i="4"/>
  <c r="AC259" i="4"/>
  <c r="AC256" i="4"/>
  <c r="AC254" i="4"/>
  <c r="AC251" i="4"/>
  <c r="AC249" i="4"/>
  <c r="AC246" i="4"/>
  <c r="AC243" i="4"/>
  <c r="AC241" i="4"/>
  <c r="AC239" i="4"/>
  <c r="AC236" i="4"/>
  <c r="AC233" i="4"/>
  <c r="AC231" i="4"/>
  <c r="AC229" i="4"/>
  <c r="AC227" i="4"/>
  <c r="AC224" i="4"/>
  <c r="AC222" i="4"/>
  <c r="AC267" i="4"/>
  <c r="AC258" i="4"/>
  <c r="AC247" i="4"/>
  <c r="AC237" i="4"/>
  <c r="AC228" i="4"/>
  <c r="AC269" i="4"/>
  <c r="AC260" i="4"/>
  <c r="AC250" i="4"/>
  <c r="AC240" i="4"/>
  <c r="AC230" i="4"/>
  <c r="AC221" i="4"/>
  <c r="AC273" i="4"/>
  <c r="AC272" i="4"/>
  <c r="AC271" i="4"/>
  <c r="AC263" i="4"/>
  <c r="AC253" i="4"/>
  <c r="AC242" i="4"/>
  <c r="AC232" i="4"/>
  <c r="AC223" i="4"/>
  <c r="AC148" i="4"/>
  <c r="AC245" i="4"/>
  <c r="AC275" i="4"/>
  <c r="AC255" i="4"/>
  <c r="AC66" i="4"/>
  <c r="AC265" i="4"/>
  <c r="AC235" i="4"/>
  <c r="AC140" i="4"/>
  <c r="AC69" i="4"/>
  <c r="AC63" i="4"/>
  <c r="AC225" i="4"/>
  <c r="AC152" i="4"/>
  <c r="BX213" i="10"/>
  <c r="BT182" i="7"/>
  <c r="BW164" i="7"/>
  <c r="BX181" i="7"/>
  <c r="BR198" i="7"/>
  <c r="O225" i="4"/>
  <c r="BW196" i="7"/>
  <c r="X373" i="4"/>
  <c r="BX173" i="7"/>
  <c r="BX173" i="6"/>
  <c r="BS195" i="7"/>
  <c r="BL229" i="6"/>
  <c r="BL249" i="6"/>
  <c r="BL268" i="6"/>
  <c r="BL231" i="6"/>
  <c r="BL251" i="6"/>
  <c r="BL270" i="6"/>
  <c r="BL272" i="6"/>
  <c r="BL225" i="6"/>
  <c r="BL235" i="6"/>
  <c r="BL245" i="6"/>
  <c r="BL255" i="6"/>
  <c r="BL265" i="6"/>
  <c r="BW198" i="7"/>
  <c r="BT205" i="7"/>
  <c r="BX198" i="7"/>
  <c r="BW213" i="11"/>
  <c r="BS213" i="11"/>
  <c r="BR213" i="11"/>
  <c r="BR192" i="7"/>
  <c r="BU68" i="13"/>
  <c r="BY149" i="13"/>
  <c r="BW127" i="13"/>
  <c r="BT136" i="13"/>
  <c r="BV60" i="13"/>
  <c r="BY60" i="13" s="1"/>
  <c r="BT143" i="13"/>
  <c r="BW115" i="13"/>
  <c r="BW81" i="13"/>
  <c r="BW97" i="13"/>
  <c r="BT120" i="13"/>
  <c r="BV84" i="13"/>
  <c r="BW147" i="13"/>
  <c r="BV127" i="13"/>
  <c r="BT145" i="13"/>
  <c r="BW123" i="13"/>
  <c r="BT81" i="13"/>
  <c r="BV98" i="13"/>
  <c r="BY98" i="13" s="1"/>
  <c r="BU58" i="13"/>
  <c r="BU146" i="13"/>
  <c r="BU138" i="13"/>
  <c r="BW136" i="13"/>
  <c r="BT80" i="13"/>
  <c r="BT64" i="13"/>
  <c r="BV92" i="13"/>
  <c r="BY92" i="13" s="1"/>
  <c r="BV123" i="13"/>
  <c r="BT115" i="13"/>
  <c r="BS95" i="13"/>
  <c r="BX95" i="13"/>
  <c r="BS94" i="13"/>
  <c r="BX94" i="13"/>
  <c r="BX89" i="13"/>
  <c r="BS89" i="13"/>
  <c r="BX129" i="13"/>
  <c r="BS129" i="13"/>
  <c r="U302" i="13"/>
  <c r="T271" i="10"/>
  <c r="T269" i="10"/>
  <c r="T267" i="10"/>
  <c r="T265" i="10"/>
  <c r="T263" i="10"/>
  <c r="T260" i="10"/>
  <c r="T258" i="10"/>
  <c r="T255" i="10"/>
  <c r="T253" i="10"/>
  <c r="T250" i="10"/>
  <c r="T247" i="10"/>
  <c r="T245" i="10"/>
  <c r="T242" i="10"/>
  <c r="T240" i="10"/>
  <c r="T237" i="10"/>
  <c r="T235" i="10"/>
  <c r="T232" i="10"/>
  <c r="T230" i="10"/>
  <c r="T228" i="10"/>
  <c r="T225" i="10"/>
  <c r="T223" i="10"/>
  <c r="T221" i="10"/>
  <c r="T275" i="10"/>
  <c r="T272" i="10"/>
  <c r="T140" i="10"/>
  <c r="T373" i="10"/>
  <c r="T270" i="10"/>
  <c r="T268" i="10"/>
  <c r="T266" i="10"/>
  <c r="T264" i="10"/>
  <c r="T262" i="10"/>
  <c r="T259" i="10"/>
  <c r="T256" i="10"/>
  <c r="T254" i="10"/>
  <c r="T251" i="10"/>
  <c r="T249" i="10"/>
  <c r="T246" i="10"/>
  <c r="T243" i="10"/>
  <c r="T241" i="10"/>
  <c r="T239" i="10"/>
  <c r="T236" i="10"/>
  <c r="T233" i="10"/>
  <c r="T231" i="10"/>
  <c r="T229" i="10"/>
  <c r="T227" i="10"/>
  <c r="T224" i="10"/>
  <c r="T222" i="10"/>
  <c r="T273" i="10"/>
  <c r="T148" i="10"/>
  <c r="T66" i="10"/>
  <c r="T63" i="10"/>
  <c r="T69" i="10"/>
  <c r="T152" i="10"/>
  <c r="AS315" i="10"/>
  <c r="AS363" i="10" s="1"/>
  <c r="AS365" i="10" s="1"/>
  <c r="AS310" i="10"/>
  <c r="AT315" i="10"/>
  <c r="AT363" i="10" s="1"/>
  <c r="AT365" i="10" s="1"/>
  <c r="AT310" i="10"/>
  <c r="BX235" i="5"/>
  <c r="BU235" i="5"/>
  <c r="BU246" i="5"/>
  <c r="BX246" i="5"/>
  <c r="AV373" i="11"/>
  <c r="AV270" i="11"/>
  <c r="BP270" i="11" s="1"/>
  <c r="AV268" i="11"/>
  <c r="BP268" i="11" s="1"/>
  <c r="AV266" i="11"/>
  <c r="BP266" i="11" s="1"/>
  <c r="AV264" i="11"/>
  <c r="BP264" i="11" s="1"/>
  <c r="AV262" i="11"/>
  <c r="BP262" i="11" s="1"/>
  <c r="AV259" i="11"/>
  <c r="BP259" i="11" s="1"/>
  <c r="AV256" i="11"/>
  <c r="BP256" i="11" s="1"/>
  <c r="AV254" i="11"/>
  <c r="BP254" i="11" s="1"/>
  <c r="AV251" i="11"/>
  <c r="BP251" i="11" s="1"/>
  <c r="AV249" i="11"/>
  <c r="BP249" i="11" s="1"/>
  <c r="AV246" i="11"/>
  <c r="BP246" i="11" s="1"/>
  <c r="AV243" i="11"/>
  <c r="BP243" i="11" s="1"/>
  <c r="AV241" i="11"/>
  <c r="BP241" i="11" s="1"/>
  <c r="AV239" i="11"/>
  <c r="BP239" i="11" s="1"/>
  <c r="AV236" i="11"/>
  <c r="BP236" i="11" s="1"/>
  <c r="AV233" i="11"/>
  <c r="BP233" i="11" s="1"/>
  <c r="AV231" i="11"/>
  <c r="BP231" i="11" s="1"/>
  <c r="AV229" i="11"/>
  <c r="BP229" i="11" s="1"/>
  <c r="AV227" i="11"/>
  <c r="BP227" i="11" s="1"/>
  <c r="AV224" i="11"/>
  <c r="BP224" i="11" s="1"/>
  <c r="AV222" i="11"/>
  <c r="BP222" i="11" s="1"/>
  <c r="AV273" i="11"/>
  <c r="BP273" i="11" s="1"/>
  <c r="AV271" i="11"/>
  <c r="BP271" i="11" s="1"/>
  <c r="AV269" i="11"/>
  <c r="BP269" i="11" s="1"/>
  <c r="AV267" i="11"/>
  <c r="BP267" i="11" s="1"/>
  <c r="AV265" i="11"/>
  <c r="BP265" i="11" s="1"/>
  <c r="AV263" i="11"/>
  <c r="BP263" i="11" s="1"/>
  <c r="AV260" i="11"/>
  <c r="BP260" i="11" s="1"/>
  <c r="AV258" i="11"/>
  <c r="BP258" i="11" s="1"/>
  <c r="AV255" i="11"/>
  <c r="BP255" i="11" s="1"/>
  <c r="AV253" i="11"/>
  <c r="BP253" i="11" s="1"/>
  <c r="AV250" i="11"/>
  <c r="BP250" i="11" s="1"/>
  <c r="AV247" i="11"/>
  <c r="BP247" i="11" s="1"/>
  <c r="AV245" i="11"/>
  <c r="BP245" i="11" s="1"/>
  <c r="AV242" i="11"/>
  <c r="BP242" i="11" s="1"/>
  <c r="AV240" i="11"/>
  <c r="BP240" i="11" s="1"/>
  <c r="AV237" i="11"/>
  <c r="BP237" i="11" s="1"/>
  <c r="AV235" i="11"/>
  <c r="BP235" i="11" s="1"/>
  <c r="AV232" i="11"/>
  <c r="BP232" i="11" s="1"/>
  <c r="AV230" i="11"/>
  <c r="BP230" i="11" s="1"/>
  <c r="AV228" i="11"/>
  <c r="BP228" i="11" s="1"/>
  <c r="AV225" i="11"/>
  <c r="BP225" i="11" s="1"/>
  <c r="AV223" i="11"/>
  <c r="BP223" i="11" s="1"/>
  <c r="AV221" i="11"/>
  <c r="BP221" i="11" s="1"/>
  <c r="AV272" i="11"/>
  <c r="BP272" i="11" s="1"/>
  <c r="AV148" i="11"/>
  <c r="BP148" i="11" s="1"/>
  <c r="BP136" i="11"/>
  <c r="AV275" i="11"/>
  <c r="BP275" i="11" s="1"/>
  <c r="AZ373" i="9"/>
  <c r="AZ270" i="9"/>
  <c r="BQ270" i="9" s="1"/>
  <c r="AZ268" i="9"/>
  <c r="BQ268" i="9" s="1"/>
  <c r="AZ266" i="9"/>
  <c r="BQ266" i="9" s="1"/>
  <c r="AZ264" i="9"/>
  <c r="BQ264" i="9" s="1"/>
  <c r="AZ262" i="9"/>
  <c r="BQ262" i="9" s="1"/>
  <c r="AZ259" i="9"/>
  <c r="BQ259" i="9" s="1"/>
  <c r="AZ256" i="9"/>
  <c r="BQ256" i="9" s="1"/>
  <c r="AZ254" i="9"/>
  <c r="BQ254" i="9" s="1"/>
  <c r="AZ251" i="9"/>
  <c r="BQ251" i="9" s="1"/>
  <c r="AZ249" i="9"/>
  <c r="BQ249" i="9" s="1"/>
  <c r="AZ246" i="9"/>
  <c r="BQ246" i="9" s="1"/>
  <c r="AZ243" i="9"/>
  <c r="BQ243" i="9" s="1"/>
  <c r="AZ273" i="9"/>
  <c r="BQ273" i="9" s="1"/>
  <c r="AZ271" i="9"/>
  <c r="BQ271" i="9" s="1"/>
  <c r="AZ269" i="9"/>
  <c r="BQ269" i="9" s="1"/>
  <c r="AZ267" i="9"/>
  <c r="BQ267" i="9" s="1"/>
  <c r="AZ265" i="9"/>
  <c r="BQ265" i="9" s="1"/>
  <c r="AZ263" i="9"/>
  <c r="BQ263" i="9" s="1"/>
  <c r="AZ260" i="9"/>
  <c r="BQ260" i="9" s="1"/>
  <c r="AZ258" i="9"/>
  <c r="BQ258" i="9" s="1"/>
  <c r="AZ255" i="9"/>
  <c r="BQ255" i="9" s="1"/>
  <c r="AZ253" i="9"/>
  <c r="BQ253" i="9" s="1"/>
  <c r="AZ250" i="9"/>
  <c r="BQ250" i="9" s="1"/>
  <c r="AZ247" i="9"/>
  <c r="BQ247" i="9" s="1"/>
  <c r="AZ245" i="9"/>
  <c r="BQ245" i="9" s="1"/>
  <c r="AZ272" i="9"/>
  <c r="BQ272" i="9" s="1"/>
  <c r="AZ242" i="9"/>
  <c r="BQ242" i="9" s="1"/>
  <c r="AZ241" i="9"/>
  <c r="BQ241" i="9" s="1"/>
  <c r="AZ239" i="9"/>
  <c r="BQ239" i="9" s="1"/>
  <c r="AZ236" i="9"/>
  <c r="BQ236" i="9" s="1"/>
  <c r="AZ233" i="9"/>
  <c r="BQ233" i="9" s="1"/>
  <c r="AZ231" i="9"/>
  <c r="BQ231" i="9" s="1"/>
  <c r="AZ229" i="9"/>
  <c r="BQ229" i="9" s="1"/>
  <c r="AZ227" i="9"/>
  <c r="BQ227" i="9" s="1"/>
  <c r="AZ224" i="9"/>
  <c r="BQ224" i="9" s="1"/>
  <c r="AZ222" i="9"/>
  <c r="BQ222" i="9" s="1"/>
  <c r="AZ235" i="9"/>
  <c r="BQ235" i="9" s="1"/>
  <c r="AZ225" i="9"/>
  <c r="BQ225" i="9" s="1"/>
  <c r="AZ232" i="9"/>
  <c r="BQ232" i="9" s="1"/>
  <c r="AZ223" i="9"/>
  <c r="BQ223" i="9" s="1"/>
  <c r="AZ148" i="9"/>
  <c r="BQ148" i="9" s="1"/>
  <c r="BQ136" i="9"/>
  <c r="AZ240" i="9"/>
  <c r="BQ240" i="9" s="1"/>
  <c r="AZ230" i="9"/>
  <c r="BQ230" i="9" s="1"/>
  <c r="AZ221" i="9"/>
  <c r="BQ221" i="9" s="1"/>
  <c r="AZ275" i="9"/>
  <c r="BQ275" i="9" s="1"/>
  <c r="AZ237" i="9"/>
  <c r="BQ237" i="9" s="1"/>
  <c r="AZ228" i="9"/>
  <c r="BQ228" i="9" s="1"/>
  <c r="BZ59" i="8"/>
  <c r="BY59" i="8"/>
  <c r="BZ171" i="8"/>
  <c r="BY171" i="8"/>
  <c r="BZ182" i="8"/>
  <c r="BY182" i="8"/>
  <c r="BJ363" i="7"/>
  <c r="V365" i="7"/>
  <c r="V373" i="7" s="1"/>
  <c r="BM230" i="7"/>
  <c r="BM228" i="7"/>
  <c r="BM224" i="7"/>
  <c r="BM233" i="7"/>
  <c r="BM241" i="7"/>
  <c r="BM251" i="7"/>
  <c r="BM262" i="7"/>
  <c r="BM270" i="7"/>
  <c r="BM235" i="7"/>
  <c r="BM245" i="7"/>
  <c r="BM255" i="7"/>
  <c r="BM265" i="7"/>
  <c r="BW77" i="7"/>
  <c r="BS77" i="7"/>
  <c r="BR77" i="7"/>
  <c r="BX77" i="7"/>
  <c r="BU77" i="7"/>
  <c r="L315" i="10"/>
  <c r="L363" i="10" s="1"/>
  <c r="L365" i="10" s="1"/>
  <c r="L310" i="10"/>
  <c r="BZ134" i="5"/>
  <c r="BY134" i="5"/>
  <c r="BW215" i="10"/>
  <c r="BS215" i="10"/>
  <c r="BR215" i="10"/>
  <c r="BF216" i="4"/>
  <c r="D216" i="4"/>
  <c r="I6" i="4"/>
  <c r="BF32" i="4"/>
  <c r="AR373" i="11"/>
  <c r="AR270" i="11"/>
  <c r="BO270" i="11" s="1"/>
  <c r="BV270" i="11" s="1"/>
  <c r="AR268" i="11"/>
  <c r="BO268" i="11" s="1"/>
  <c r="BV268" i="11" s="1"/>
  <c r="AR266" i="11"/>
  <c r="BO266" i="11" s="1"/>
  <c r="AR264" i="11"/>
  <c r="BO264" i="11" s="1"/>
  <c r="BV264" i="11" s="1"/>
  <c r="AR262" i="11"/>
  <c r="BO262" i="11" s="1"/>
  <c r="BV262" i="11" s="1"/>
  <c r="AR259" i="11"/>
  <c r="BO259" i="11" s="1"/>
  <c r="BV259" i="11" s="1"/>
  <c r="AR256" i="11"/>
  <c r="BO256" i="11" s="1"/>
  <c r="AR254" i="11"/>
  <c r="BO254" i="11" s="1"/>
  <c r="BV254" i="11" s="1"/>
  <c r="AR251" i="11"/>
  <c r="BO251" i="11" s="1"/>
  <c r="BV251" i="11" s="1"/>
  <c r="AR249" i="11"/>
  <c r="BO249" i="11" s="1"/>
  <c r="BV249" i="11" s="1"/>
  <c r="AR246" i="11"/>
  <c r="BO246" i="11" s="1"/>
  <c r="AR243" i="11"/>
  <c r="BO243" i="11" s="1"/>
  <c r="BV243" i="11" s="1"/>
  <c r="AR241" i="11"/>
  <c r="BO241" i="11" s="1"/>
  <c r="BV241" i="11" s="1"/>
  <c r="AR239" i="11"/>
  <c r="BO239" i="11" s="1"/>
  <c r="BV239" i="11" s="1"/>
  <c r="AR236" i="11"/>
  <c r="BO236" i="11" s="1"/>
  <c r="AR233" i="11"/>
  <c r="BO233" i="11" s="1"/>
  <c r="BV233" i="11" s="1"/>
  <c r="AR231" i="11"/>
  <c r="BO231" i="11" s="1"/>
  <c r="BV231" i="11" s="1"/>
  <c r="AR229" i="11"/>
  <c r="BO229" i="11" s="1"/>
  <c r="BV229" i="11" s="1"/>
  <c r="AR227" i="11"/>
  <c r="BO227" i="11" s="1"/>
  <c r="AR224" i="11"/>
  <c r="BO224" i="11" s="1"/>
  <c r="BV224" i="11" s="1"/>
  <c r="AR222" i="11"/>
  <c r="BO222" i="11" s="1"/>
  <c r="BV222" i="11" s="1"/>
  <c r="AR273" i="11"/>
  <c r="BO273" i="11" s="1"/>
  <c r="BV273" i="11" s="1"/>
  <c r="AR271" i="11"/>
  <c r="BO271" i="11" s="1"/>
  <c r="AR269" i="11"/>
  <c r="BO269" i="11" s="1"/>
  <c r="BV269" i="11" s="1"/>
  <c r="AR267" i="11"/>
  <c r="BO267" i="11" s="1"/>
  <c r="BV267" i="11" s="1"/>
  <c r="AR265" i="11"/>
  <c r="BO265" i="11" s="1"/>
  <c r="BV265" i="11" s="1"/>
  <c r="AR263" i="11"/>
  <c r="BO263" i="11" s="1"/>
  <c r="AR260" i="11"/>
  <c r="BO260" i="11" s="1"/>
  <c r="BV260" i="11" s="1"/>
  <c r="AR258" i="11"/>
  <c r="BO258" i="11" s="1"/>
  <c r="BV258" i="11" s="1"/>
  <c r="AR255" i="11"/>
  <c r="BO255" i="11" s="1"/>
  <c r="BV255" i="11" s="1"/>
  <c r="AR253" i="11"/>
  <c r="BO253" i="11" s="1"/>
  <c r="AR250" i="11"/>
  <c r="BO250" i="11" s="1"/>
  <c r="BV250" i="11" s="1"/>
  <c r="AR247" i="11"/>
  <c r="BO247" i="11" s="1"/>
  <c r="BV247" i="11" s="1"/>
  <c r="AR245" i="11"/>
  <c r="BO245" i="11" s="1"/>
  <c r="BV245" i="11" s="1"/>
  <c r="AR242" i="11"/>
  <c r="BO242" i="11" s="1"/>
  <c r="AR240" i="11"/>
  <c r="BO240" i="11" s="1"/>
  <c r="BV240" i="11" s="1"/>
  <c r="AR237" i="11"/>
  <c r="BO237" i="11" s="1"/>
  <c r="BV237" i="11" s="1"/>
  <c r="AR235" i="11"/>
  <c r="BO235" i="11" s="1"/>
  <c r="BV235" i="11" s="1"/>
  <c r="AR232" i="11"/>
  <c r="BO232" i="11" s="1"/>
  <c r="AR230" i="11"/>
  <c r="BO230" i="11" s="1"/>
  <c r="BV230" i="11" s="1"/>
  <c r="AR228" i="11"/>
  <c r="BO228" i="11" s="1"/>
  <c r="BV228" i="11" s="1"/>
  <c r="AR225" i="11"/>
  <c r="BO225" i="11" s="1"/>
  <c r="BV225" i="11" s="1"/>
  <c r="AR223" i="11"/>
  <c r="BO223" i="11" s="1"/>
  <c r="AR221" i="11"/>
  <c r="BO221" i="11" s="1"/>
  <c r="BV221" i="11" s="1"/>
  <c r="AR275" i="11"/>
  <c r="BO275" i="11" s="1"/>
  <c r="BV275" i="11" s="1"/>
  <c r="AR272" i="11"/>
  <c r="BO272" i="11" s="1"/>
  <c r="BV272" i="11" s="1"/>
  <c r="AR148" i="11"/>
  <c r="BO148" i="11" s="1"/>
  <c r="BO136" i="11"/>
  <c r="Y302" i="13"/>
  <c r="X271" i="10"/>
  <c r="X269" i="10"/>
  <c r="X267" i="10"/>
  <c r="X265" i="10"/>
  <c r="X263" i="10"/>
  <c r="X260" i="10"/>
  <c r="X258" i="10"/>
  <c r="X255" i="10"/>
  <c r="X253" i="10"/>
  <c r="X250" i="10"/>
  <c r="X247" i="10"/>
  <c r="X245" i="10"/>
  <c r="X242" i="10"/>
  <c r="X240" i="10"/>
  <c r="X237" i="10"/>
  <c r="X235" i="10"/>
  <c r="X232" i="10"/>
  <c r="X230" i="10"/>
  <c r="X228" i="10"/>
  <c r="X225" i="10"/>
  <c r="X223" i="10"/>
  <c r="X221" i="10"/>
  <c r="X275" i="10"/>
  <c r="X272" i="10"/>
  <c r="X373" i="10"/>
  <c r="X270" i="10"/>
  <c r="X268" i="10"/>
  <c r="X266" i="10"/>
  <c r="X264" i="10"/>
  <c r="X262" i="10"/>
  <c r="X259" i="10"/>
  <c r="X256" i="10"/>
  <c r="X254" i="10"/>
  <c r="X251" i="10"/>
  <c r="X249" i="10"/>
  <c r="X246" i="10"/>
  <c r="X243" i="10"/>
  <c r="X241" i="10"/>
  <c r="X239" i="10"/>
  <c r="X236" i="10"/>
  <c r="X233" i="10"/>
  <c r="X231" i="10"/>
  <c r="X229" i="10"/>
  <c r="X227" i="10"/>
  <c r="X224" i="10"/>
  <c r="X222" i="10"/>
  <c r="X273" i="10"/>
  <c r="X148" i="10"/>
  <c r="X63" i="10"/>
  <c r="X69" i="10"/>
  <c r="X66" i="10"/>
  <c r="X152" i="10"/>
  <c r="BY213" i="4"/>
  <c r="BZ213" i="4"/>
  <c r="BT140" i="12"/>
  <c r="BT242" i="12"/>
  <c r="BT148" i="12"/>
  <c r="BT235" i="12"/>
  <c r="BT255" i="12"/>
  <c r="BZ77" i="12"/>
  <c r="BY77" i="12"/>
  <c r="BZ28" i="12"/>
  <c r="BY28" i="12"/>
  <c r="BU232" i="12"/>
  <c r="BU242" i="12"/>
  <c r="BU258" i="12"/>
  <c r="BX258" i="12"/>
  <c r="BU225" i="12"/>
  <c r="BX225" i="12"/>
  <c r="BU245" i="12"/>
  <c r="BX245" i="12"/>
  <c r="BU263" i="12"/>
  <c r="BU269" i="12"/>
  <c r="BX269" i="12"/>
  <c r="BX229" i="12"/>
  <c r="BU229" i="12"/>
  <c r="BX239" i="12"/>
  <c r="BU239" i="12"/>
  <c r="BX249" i="12"/>
  <c r="BU249" i="12"/>
  <c r="BX259" i="12"/>
  <c r="BU259" i="12"/>
  <c r="BX268" i="12"/>
  <c r="BU268" i="12"/>
  <c r="AR292" i="13"/>
  <c r="AR288" i="13"/>
  <c r="AR297" i="13"/>
  <c r="AR296" i="13"/>
  <c r="AR294" i="13"/>
  <c r="AR293" i="13"/>
  <c r="AR281" i="13"/>
  <c r="AR291" i="13"/>
  <c r="AR290" i="13"/>
  <c r="AR289" i="13"/>
  <c r="AR286" i="13"/>
  <c r="AR280" i="13"/>
  <c r="AR278" i="13"/>
  <c r="AR295" i="13"/>
  <c r="AR287" i="13"/>
  <c r="AR279" i="13"/>
  <c r="AR275" i="13"/>
  <c r="AR271" i="13"/>
  <c r="AR274" i="13"/>
  <c r="AR273" i="13"/>
  <c r="AR272" i="13"/>
  <c r="AR267" i="13"/>
  <c r="AR263" i="13"/>
  <c r="AR259" i="13"/>
  <c r="AR285" i="13"/>
  <c r="AR268" i="13"/>
  <c r="AR264" i="13"/>
  <c r="AR260" i="13"/>
  <c r="AR256" i="13"/>
  <c r="AR252" i="13"/>
  <c r="AR245" i="13"/>
  <c r="AR284" i="13"/>
  <c r="AR282" i="13"/>
  <c r="AR265" i="13"/>
  <c r="AR257" i="13"/>
  <c r="AR239" i="13"/>
  <c r="AR235" i="13"/>
  <c r="AR231" i="13"/>
  <c r="AR270" i="13"/>
  <c r="AR277" i="13"/>
  <c r="AR266" i="13"/>
  <c r="AR247" i="13"/>
  <c r="AR230" i="13"/>
  <c r="AR229" i="13"/>
  <c r="AR228" i="13"/>
  <c r="AR224" i="13"/>
  <c r="AR220" i="13"/>
  <c r="AR216" i="13"/>
  <c r="AR212" i="13"/>
  <c r="AR208" i="13"/>
  <c r="AR204" i="13"/>
  <c r="AR197" i="13"/>
  <c r="AR193" i="13"/>
  <c r="AR189" i="13"/>
  <c r="AR185" i="13"/>
  <c r="AR181" i="13"/>
  <c r="AR255" i="13"/>
  <c r="AR253" i="13"/>
  <c r="AR243" i="13"/>
  <c r="AR242" i="13"/>
  <c r="AR241" i="13"/>
  <c r="AR240" i="13"/>
  <c r="AR225" i="13"/>
  <c r="AR221" i="13"/>
  <c r="AR217" i="13"/>
  <c r="AR213" i="13"/>
  <c r="AR209" i="13"/>
  <c r="AR205" i="13"/>
  <c r="AR201" i="13"/>
  <c r="AR194" i="13"/>
  <c r="AR190" i="13"/>
  <c r="AR186" i="13"/>
  <c r="AR182" i="13"/>
  <c r="AR178" i="13"/>
  <c r="AR254" i="13"/>
  <c r="AR244" i="13"/>
  <c r="AR234" i="13"/>
  <c r="AR233" i="13"/>
  <c r="AR232" i="13"/>
  <c r="AR227" i="13"/>
  <c r="AR219" i="13"/>
  <c r="AR211" i="13"/>
  <c r="AR203" i="13"/>
  <c r="AR196" i="13"/>
  <c r="AR188" i="13"/>
  <c r="AR180" i="13"/>
  <c r="AR175" i="13"/>
  <c r="AR171" i="13"/>
  <c r="AR167" i="13"/>
  <c r="AR163" i="13"/>
  <c r="AR159" i="13"/>
  <c r="AR155" i="13"/>
  <c r="AR276" i="13"/>
  <c r="AR262" i="13"/>
  <c r="AR246" i="13"/>
  <c r="AR226" i="13"/>
  <c r="AR218" i="13"/>
  <c r="AR210" i="13"/>
  <c r="AR202" i="13"/>
  <c r="AR195" i="13"/>
  <c r="AR187" i="13"/>
  <c r="AR179" i="13"/>
  <c r="AR176" i="13"/>
  <c r="AR172" i="13"/>
  <c r="AR168" i="13"/>
  <c r="AR164" i="13"/>
  <c r="AR160" i="13"/>
  <c r="AR156" i="13"/>
  <c r="AR261" i="13"/>
  <c r="AR251" i="13"/>
  <c r="AR238" i="13"/>
  <c r="AR236" i="13"/>
  <c r="AR214" i="13"/>
  <c r="AR183" i="13"/>
  <c r="AR174" i="13"/>
  <c r="AR166" i="13"/>
  <c r="AR158" i="13"/>
  <c r="AR269" i="13"/>
  <c r="AR258" i="13"/>
  <c r="AR215" i="13"/>
  <c r="AR184" i="13"/>
  <c r="AR173" i="13"/>
  <c r="AR165" i="13"/>
  <c r="AR157" i="13"/>
  <c r="AR283" i="13"/>
  <c r="AR223" i="13"/>
  <c r="AR162" i="13"/>
  <c r="AR222" i="13"/>
  <c r="AR192" i="13"/>
  <c r="AR169" i="13"/>
  <c r="AR206" i="13"/>
  <c r="AR207" i="13"/>
  <c r="AR237" i="13"/>
  <c r="AR177" i="13"/>
  <c r="AR161" i="13"/>
  <c r="AR170" i="13"/>
  <c r="AR191" i="13"/>
  <c r="BR79" i="9"/>
  <c r="BR78" i="9"/>
  <c r="BR70" i="9"/>
  <c r="BW79" i="9"/>
  <c r="BW78" i="9"/>
  <c r="BW70" i="9"/>
  <c r="W271" i="7"/>
  <c r="W269" i="7"/>
  <c r="W267" i="7"/>
  <c r="W265" i="7"/>
  <c r="W263" i="7"/>
  <c r="W260" i="7"/>
  <c r="W258" i="7"/>
  <c r="W255" i="7"/>
  <c r="W253" i="7"/>
  <c r="W250" i="7"/>
  <c r="W247" i="7"/>
  <c r="W245" i="7"/>
  <c r="W242" i="7"/>
  <c r="W240" i="7"/>
  <c r="W237" i="7"/>
  <c r="W235" i="7"/>
  <c r="W275" i="7"/>
  <c r="W272" i="7"/>
  <c r="W373" i="7"/>
  <c r="W270" i="7"/>
  <c r="W268" i="7"/>
  <c r="W266" i="7"/>
  <c r="W264" i="7"/>
  <c r="W262" i="7"/>
  <c r="W259" i="7"/>
  <c r="W256" i="7"/>
  <c r="W254" i="7"/>
  <c r="W251" i="7"/>
  <c r="W249" i="7"/>
  <c r="W246" i="7"/>
  <c r="W243" i="7"/>
  <c r="W241" i="7"/>
  <c r="W239" i="7"/>
  <c r="W236" i="7"/>
  <c r="W273" i="7"/>
  <c r="W233" i="7"/>
  <c r="W231" i="7"/>
  <c r="W229" i="7"/>
  <c r="W227" i="7"/>
  <c r="W224" i="7"/>
  <c r="W222" i="7"/>
  <c r="W148" i="7"/>
  <c r="W69" i="7"/>
  <c r="W66" i="7"/>
  <c r="W63" i="7"/>
  <c r="W152" i="7"/>
  <c r="W140" i="7"/>
  <c r="W230" i="7"/>
  <c r="W225" i="7"/>
  <c r="W221" i="7"/>
  <c r="W232" i="7"/>
  <c r="W228" i="7"/>
  <c r="W223" i="7"/>
  <c r="P315" i="11"/>
  <c r="P363" i="11" s="1"/>
  <c r="P365" i="11" s="1"/>
  <c r="P310" i="11"/>
  <c r="BW212" i="11"/>
  <c r="BS212" i="11"/>
  <c r="BR212" i="11"/>
  <c r="D61" i="11"/>
  <c r="D62" i="11"/>
  <c r="D163" i="11"/>
  <c r="D172" i="11"/>
  <c r="D182" i="11"/>
  <c r="D192" i="11"/>
  <c r="D202" i="11"/>
  <c r="D171" i="11"/>
  <c r="D181" i="11"/>
  <c r="D191" i="11"/>
  <c r="D201" i="11"/>
  <c r="BT267" i="5"/>
  <c r="BT262" i="5"/>
  <c r="BT264" i="5"/>
  <c r="R148" i="4"/>
  <c r="BI148" i="4" s="1"/>
  <c r="R267" i="4"/>
  <c r="R266" i="4"/>
  <c r="R258" i="4"/>
  <c r="BI258" i="4" s="1"/>
  <c r="R256" i="4"/>
  <c r="R247" i="4"/>
  <c r="R246" i="4"/>
  <c r="R237" i="4"/>
  <c r="BI237" i="4" s="1"/>
  <c r="R236" i="4"/>
  <c r="R228" i="4"/>
  <c r="R227" i="4"/>
  <c r="R269" i="4"/>
  <c r="BI269" i="4" s="1"/>
  <c r="R268" i="4"/>
  <c r="R260" i="4"/>
  <c r="R259" i="4"/>
  <c r="BI259" i="4" s="1"/>
  <c r="R250" i="4"/>
  <c r="BI250" i="4" s="1"/>
  <c r="R249" i="4"/>
  <c r="R240" i="4"/>
  <c r="R239" i="4"/>
  <c r="BI239" i="4" s="1"/>
  <c r="R230" i="4"/>
  <c r="BI230" i="4" s="1"/>
  <c r="R229" i="4"/>
  <c r="R221" i="4"/>
  <c r="R272" i="4"/>
  <c r="R271" i="4"/>
  <c r="BI271" i="4" s="1"/>
  <c r="R270" i="4"/>
  <c r="R263" i="4"/>
  <c r="R262" i="4"/>
  <c r="R253" i="4"/>
  <c r="BI253" i="4" s="1"/>
  <c r="R251" i="4"/>
  <c r="R242" i="4"/>
  <c r="R241" i="4"/>
  <c r="R232" i="4"/>
  <c r="BI232" i="4" s="1"/>
  <c r="R231" i="4"/>
  <c r="R223" i="4"/>
  <c r="R222" i="4"/>
  <c r="BI136" i="4"/>
  <c r="R265" i="4"/>
  <c r="R243" i="4"/>
  <c r="R225" i="4"/>
  <c r="BI225" i="4" s="1"/>
  <c r="R69" i="4"/>
  <c r="R63" i="4"/>
  <c r="R66" i="4"/>
  <c r="R254" i="4"/>
  <c r="BI254" i="4" s="1"/>
  <c r="R235" i="4"/>
  <c r="R245" i="4"/>
  <c r="BI245" i="4" s="1"/>
  <c r="R224" i="4"/>
  <c r="R255" i="4"/>
  <c r="R233" i="4"/>
  <c r="R264" i="4"/>
  <c r="R152" i="4"/>
  <c r="L161" i="6"/>
  <c r="L134" i="6"/>
  <c r="L79" i="6"/>
  <c r="BG86" i="6"/>
  <c r="D86" i="6"/>
  <c r="L86" i="10"/>
  <c r="L157" i="10"/>
  <c r="L80" i="10"/>
  <c r="BM315" i="9"/>
  <c r="AI363" i="9"/>
  <c r="U373" i="4"/>
  <c r="U270" i="4"/>
  <c r="U268" i="4"/>
  <c r="U266" i="4"/>
  <c r="U264" i="4"/>
  <c r="U262" i="4"/>
  <c r="U259" i="4"/>
  <c r="U256" i="4"/>
  <c r="U254" i="4"/>
  <c r="U251" i="4"/>
  <c r="U249" i="4"/>
  <c r="U246" i="4"/>
  <c r="U243" i="4"/>
  <c r="U241" i="4"/>
  <c r="U239" i="4"/>
  <c r="U236" i="4"/>
  <c r="U233" i="4"/>
  <c r="U231" i="4"/>
  <c r="U229" i="4"/>
  <c r="U227" i="4"/>
  <c r="U224" i="4"/>
  <c r="U222" i="4"/>
  <c r="U273" i="4"/>
  <c r="U272" i="4"/>
  <c r="U271" i="4"/>
  <c r="U263" i="4"/>
  <c r="U253" i="4"/>
  <c r="U242" i="4"/>
  <c r="U232" i="4"/>
  <c r="U223" i="4"/>
  <c r="U148" i="4"/>
  <c r="U275" i="4"/>
  <c r="U265" i="4"/>
  <c r="U255" i="4"/>
  <c r="U245" i="4"/>
  <c r="U235" i="4"/>
  <c r="U225" i="4"/>
  <c r="U267" i="4"/>
  <c r="U258" i="4"/>
  <c r="U247" i="4"/>
  <c r="U237" i="4"/>
  <c r="U228" i="4"/>
  <c r="U269" i="4"/>
  <c r="U230" i="4"/>
  <c r="U240" i="4"/>
  <c r="U140" i="4"/>
  <c r="U66" i="4"/>
  <c r="U250" i="4"/>
  <c r="U260" i="4"/>
  <c r="U221" i="4"/>
  <c r="U69" i="4"/>
  <c r="U63" i="4"/>
  <c r="U152" i="4"/>
  <c r="BZ212" i="4"/>
  <c r="BY212" i="4"/>
  <c r="BY28" i="5"/>
  <c r="BZ28" i="5"/>
  <c r="AC139" i="10"/>
  <c r="AC140" i="10" s="1"/>
  <c r="AC371" i="10"/>
  <c r="H139" i="4"/>
  <c r="H371" i="4"/>
  <c r="BH82" i="11"/>
  <c r="BH157" i="11" s="1"/>
  <c r="M86" i="11"/>
  <c r="M157" i="11"/>
  <c r="BT79" i="11"/>
  <c r="BT70" i="11"/>
  <c r="BD295" i="13"/>
  <c r="BD297" i="13"/>
  <c r="BD296" i="13"/>
  <c r="BD292" i="13"/>
  <c r="BD288" i="13"/>
  <c r="BD291" i="13"/>
  <c r="BD290" i="13"/>
  <c r="BD289" i="13"/>
  <c r="BD281" i="13"/>
  <c r="BD287" i="13"/>
  <c r="BD294" i="13"/>
  <c r="BD293" i="13"/>
  <c r="BD278" i="13"/>
  <c r="BD286" i="13"/>
  <c r="BD279" i="13"/>
  <c r="BD275" i="13"/>
  <c r="BD271" i="13"/>
  <c r="BD267" i="13"/>
  <c r="BD263" i="13"/>
  <c r="BD259" i="13"/>
  <c r="BD284" i="13"/>
  <c r="BD283" i="13"/>
  <c r="BD282" i="13"/>
  <c r="BD268" i="13"/>
  <c r="BD264" i="13"/>
  <c r="BD260" i="13"/>
  <c r="BD256" i="13"/>
  <c r="BD252" i="13"/>
  <c r="BD245" i="13"/>
  <c r="BD269" i="13"/>
  <c r="BD261" i="13"/>
  <c r="BD247" i="13"/>
  <c r="BD246" i="13"/>
  <c r="BD239" i="13"/>
  <c r="BD235" i="13"/>
  <c r="BD231" i="13"/>
  <c r="BD266" i="13"/>
  <c r="BD274" i="13"/>
  <c r="BD272" i="13"/>
  <c r="BD254" i="13"/>
  <c r="BD244" i="13"/>
  <c r="BD242" i="13"/>
  <c r="BD241" i="13"/>
  <c r="BD240" i="13"/>
  <c r="BD224" i="13"/>
  <c r="BD220" i="13"/>
  <c r="BD216" i="13"/>
  <c r="BD212" i="13"/>
  <c r="BD208" i="13"/>
  <c r="BD204" i="13"/>
  <c r="BD197" i="13"/>
  <c r="BD193" i="13"/>
  <c r="BD189" i="13"/>
  <c r="BD185" i="13"/>
  <c r="BD181" i="13"/>
  <c r="BD285" i="13"/>
  <c r="BD277" i="13"/>
  <c r="BD238" i="13"/>
  <c r="BD237" i="13"/>
  <c r="BD236" i="13"/>
  <c r="BD225" i="13"/>
  <c r="BD221" i="13"/>
  <c r="BD217" i="13"/>
  <c r="BD213" i="13"/>
  <c r="BD209" i="13"/>
  <c r="BD205" i="13"/>
  <c r="BD201" i="13"/>
  <c r="BD194" i="13"/>
  <c r="BD190" i="13"/>
  <c r="BD186" i="13"/>
  <c r="BD182" i="13"/>
  <c r="BD178" i="13"/>
  <c r="BD280" i="13"/>
  <c r="BD276" i="13"/>
  <c r="BD251" i="13"/>
  <c r="BD230" i="13"/>
  <c r="BD229" i="13"/>
  <c r="BD228" i="13"/>
  <c r="BD223" i="13"/>
  <c r="BD215" i="13"/>
  <c r="BD207" i="13"/>
  <c r="BD192" i="13"/>
  <c r="BD184" i="13"/>
  <c r="BD175" i="13"/>
  <c r="BD171" i="13"/>
  <c r="BD167" i="13"/>
  <c r="BD163" i="13"/>
  <c r="BD159" i="13"/>
  <c r="BD155" i="13"/>
  <c r="BD273" i="13"/>
  <c r="BD257" i="13"/>
  <c r="BD253" i="13"/>
  <c r="BD243" i="13"/>
  <c r="BD222" i="13"/>
  <c r="BD214" i="13"/>
  <c r="BD206" i="13"/>
  <c r="BD191" i="13"/>
  <c r="BD183" i="13"/>
  <c r="BD176" i="13"/>
  <c r="BD172" i="13"/>
  <c r="BD168" i="13"/>
  <c r="BD164" i="13"/>
  <c r="BD160" i="13"/>
  <c r="BD156" i="13"/>
  <c r="BD270" i="13"/>
  <c r="BD262" i="13"/>
  <c r="BD258" i="13"/>
  <c r="BD255" i="13"/>
  <c r="BD233" i="13"/>
  <c r="BD226" i="13"/>
  <c r="BD210" i="13"/>
  <c r="BD195" i="13"/>
  <c r="BD179" i="13"/>
  <c r="BD170" i="13"/>
  <c r="BD162" i="13"/>
  <c r="BD227" i="13"/>
  <c r="BD211" i="13"/>
  <c r="BD196" i="13"/>
  <c r="BD180" i="13"/>
  <c r="BD177" i="13"/>
  <c r="BD169" i="13"/>
  <c r="BD161" i="13"/>
  <c r="BD219" i="13"/>
  <c r="BD174" i="13"/>
  <c r="BD158" i="13"/>
  <c r="BD232" i="13"/>
  <c r="BD218" i="13"/>
  <c r="BD188" i="13"/>
  <c r="BD165" i="13"/>
  <c r="BD265" i="13"/>
  <c r="BD234" i="13"/>
  <c r="BD187" i="13"/>
  <c r="BD203" i="13"/>
  <c r="BD202" i="13"/>
  <c r="BD173" i="13"/>
  <c r="BD157" i="13"/>
  <c r="BD166" i="13"/>
  <c r="F6" i="10"/>
  <c r="V270" i="8"/>
  <c r="BJ270" i="8" s="1"/>
  <c r="V268" i="8"/>
  <c r="BJ268" i="8" s="1"/>
  <c r="V266" i="8"/>
  <c r="BJ266" i="8" s="1"/>
  <c r="V264" i="8"/>
  <c r="BJ264" i="8" s="1"/>
  <c r="V262" i="8"/>
  <c r="BJ262" i="8" s="1"/>
  <c r="V259" i="8"/>
  <c r="BJ259" i="8" s="1"/>
  <c r="V256" i="8"/>
  <c r="BJ256" i="8" s="1"/>
  <c r="V254" i="8"/>
  <c r="BJ254" i="8" s="1"/>
  <c r="V251" i="8"/>
  <c r="BJ251" i="8" s="1"/>
  <c r="V249" i="8"/>
  <c r="BJ249" i="8" s="1"/>
  <c r="V246" i="8"/>
  <c r="BJ246" i="8" s="1"/>
  <c r="V243" i="8"/>
  <c r="BJ243" i="8" s="1"/>
  <c r="V241" i="8"/>
  <c r="BJ241" i="8" s="1"/>
  <c r="V239" i="8"/>
  <c r="BJ239" i="8" s="1"/>
  <c r="V273" i="8"/>
  <c r="BJ273" i="8" s="1"/>
  <c r="V271" i="8"/>
  <c r="BJ271" i="8" s="1"/>
  <c r="V269" i="8"/>
  <c r="BJ269" i="8" s="1"/>
  <c r="V267" i="8"/>
  <c r="BJ267" i="8" s="1"/>
  <c r="V265" i="8"/>
  <c r="BJ265" i="8" s="1"/>
  <c r="V263" i="8"/>
  <c r="BJ263" i="8" s="1"/>
  <c r="V260" i="8"/>
  <c r="BJ260" i="8" s="1"/>
  <c r="V258" i="8"/>
  <c r="BJ258" i="8" s="1"/>
  <c r="V255" i="8"/>
  <c r="BJ255" i="8" s="1"/>
  <c r="V253" i="8"/>
  <c r="BJ253" i="8" s="1"/>
  <c r="V250" i="8"/>
  <c r="BJ250" i="8" s="1"/>
  <c r="V247" i="8"/>
  <c r="BJ247" i="8" s="1"/>
  <c r="V245" i="8"/>
  <c r="BJ245" i="8" s="1"/>
  <c r="V242" i="8"/>
  <c r="BJ242" i="8" s="1"/>
  <c r="V272" i="8"/>
  <c r="BJ272" i="8" s="1"/>
  <c r="V152" i="8"/>
  <c r="V69" i="8"/>
  <c r="V66" i="8"/>
  <c r="V63" i="8"/>
  <c r="V236" i="8"/>
  <c r="BJ236" i="8" s="1"/>
  <c r="V233" i="8"/>
  <c r="BJ233" i="8" s="1"/>
  <c r="V231" i="8"/>
  <c r="BJ231" i="8" s="1"/>
  <c r="V229" i="8"/>
  <c r="BJ229" i="8" s="1"/>
  <c r="V227" i="8"/>
  <c r="BJ227" i="8" s="1"/>
  <c r="V224" i="8"/>
  <c r="BJ224" i="8" s="1"/>
  <c r="V222" i="8"/>
  <c r="BJ222" i="8" s="1"/>
  <c r="V148" i="8"/>
  <c r="V240" i="8"/>
  <c r="BJ240" i="8" s="1"/>
  <c r="V237" i="8"/>
  <c r="BJ237" i="8" s="1"/>
  <c r="V235" i="8"/>
  <c r="BJ235" i="8" s="1"/>
  <c r="V232" i="8"/>
  <c r="BJ232" i="8" s="1"/>
  <c r="V230" i="8"/>
  <c r="BJ230" i="8" s="1"/>
  <c r="V228" i="8"/>
  <c r="BJ228" i="8" s="1"/>
  <c r="V225" i="8"/>
  <c r="BJ225" i="8" s="1"/>
  <c r="V223" i="8"/>
  <c r="BJ223" i="8" s="1"/>
  <c r="V221" i="8"/>
  <c r="BJ221" i="8" s="1"/>
  <c r="BJ136" i="8"/>
  <c r="BZ114" i="11"/>
  <c r="BY114" i="11"/>
  <c r="O139" i="10"/>
  <c r="O140" i="10" s="1"/>
  <c r="O371" i="10"/>
  <c r="BB139" i="10"/>
  <c r="BB140" i="10" s="1"/>
  <c r="BB371" i="10"/>
  <c r="BU134" i="6"/>
  <c r="BX134" i="6"/>
  <c r="AJ371" i="4"/>
  <c r="AJ139" i="4"/>
  <c r="AJ140" i="4" s="1"/>
  <c r="BT136" i="6"/>
  <c r="BI63" i="6"/>
  <c r="BI69" i="6"/>
  <c r="BI66" i="6"/>
  <c r="BI152" i="6"/>
  <c r="BI231" i="6"/>
  <c r="BI235" i="6"/>
  <c r="BI148" i="6"/>
  <c r="T225" i="4"/>
  <c r="BG86" i="7"/>
  <c r="I161" i="7"/>
  <c r="I134" i="7"/>
  <c r="I79" i="7"/>
  <c r="K86" i="4"/>
  <c r="K157" i="4"/>
  <c r="K86" i="11"/>
  <c r="K157" i="11"/>
  <c r="AM140" i="5"/>
  <c r="BN140" i="5" s="1"/>
  <c r="BU140" i="5" s="1"/>
  <c r="BS47" i="13"/>
  <c r="BX47" i="13"/>
  <c r="BX112" i="13"/>
  <c r="BS112" i="13"/>
  <c r="BY85" i="13"/>
  <c r="BS35" i="13"/>
  <c r="BX35" i="13"/>
  <c r="BY62" i="13"/>
  <c r="BX86" i="13"/>
  <c r="BS86" i="13"/>
  <c r="BZ27" i="7"/>
  <c r="BY27" i="7"/>
  <c r="BS53" i="7"/>
  <c r="BZ298" i="11"/>
  <c r="BY298" i="11"/>
  <c r="BV263" i="8"/>
  <c r="BV266" i="8"/>
  <c r="BV230" i="8"/>
  <c r="BX242" i="5"/>
  <c r="BU242" i="5"/>
  <c r="BU262" i="5"/>
  <c r="BX262" i="5"/>
  <c r="BU249" i="5"/>
  <c r="BX249" i="5"/>
  <c r="BZ146" i="11"/>
  <c r="BY146" i="11"/>
  <c r="BT104" i="10"/>
  <c r="BT179" i="10" s="1"/>
  <c r="BI179" i="10"/>
  <c r="BZ178" i="8"/>
  <c r="BY178" i="8"/>
  <c r="BZ200" i="8"/>
  <c r="BY200" i="8"/>
  <c r="G6" i="8"/>
  <c r="I363" i="4"/>
  <c r="BG315" i="4"/>
  <c r="BR94" i="11"/>
  <c r="BR169" i="11" s="1"/>
  <c r="BW94" i="11"/>
  <c r="BW169" i="11" s="1"/>
  <c r="BS94" i="11"/>
  <c r="BS169" i="11" s="1"/>
  <c r="X275" i="7"/>
  <c r="X272" i="7"/>
  <c r="X373" i="7"/>
  <c r="X270" i="7"/>
  <c r="X268" i="7"/>
  <c r="X266" i="7"/>
  <c r="X264" i="7"/>
  <c r="X262" i="7"/>
  <c r="X259" i="7"/>
  <c r="X256" i="7"/>
  <c r="X254" i="7"/>
  <c r="X251" i="7"/>
  <c r="X249" i="7"/>
  <c r="X246" i="7"/>
  <c r="X243" i="7"/>
  <c r="X273" i="7"/>
  <c r="X271" i="7"/>
  <c r="X269" i="7"/>
  <c r="X267" i="7"/>
  <c r="X265" i="7"/>
  <c r="X263" i="7"/>
  <c r="X260" i="7"/>
  <c r="X258" i="7"/>
  <c r="X255" i="7"/>
  <c r="X253" i="7"/>
  <c r="X250" i="7"/>
  <c r="X247" i="7"/>
  <c r="X245" i="7"/>
  <c r="X242" i="7"/>
  <c r="X240" i="7"/>
  <c r="X237" i="7"/>
  <c r="X235" i="7"/>
  <c r="X239" i="7"/>
  <c r="X148" i="7"/>
  <c r="X69" i="7"/>
  <c r="X66" i="7"/>
  <c r="X63" i="7"/>
  <c r="X236" i="7"/>
  <c r="X232" i="7"/>
  <c r="X230" i="7"/>
  <c r="X228" i="7"/>
  <c r="X225" i="7"/>
  <c r="X223" i="7"/>
  <c r="X221" i="7"/>
  <c r="X231" i="7"/>
  <c r="X227" i="7"/>
  <c r="X222" i="7"/>
  <c r="AB135" i="7"/>
  <c r="X241" i="7"/>
  <c r="X233" i="7"/>
  <c r="X229" i="7"/>
  <c r="X224" i="7"/>
  <c r="X152" i="7"/>
  <c r="X140" i="7"/>
  <c r="BX77" i="6"/>
  <c r="BU77" i="6"/>
  <c r="BZ104" i="7"/>
  <c r="BY104" i="7"/>
  <c r="BS179" i="7"/>
  <c r="BX139" i="5"/>
  <c r="BU139" i="5"/>
  <c r="D245" i="5"/>
  <c r="BF245" i="5"/>
  <c r="D265" i="5"/>
  <c r="BF265" i="5"/>
  <c r="BF230" i="5"/>
  <c r="D230" i="5"/>
  <c r="D140" i="5"/>
  <c r="E141" i="5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AG141" i="5" s="1"/>
  <c r="AH141" i="5" s="1"/>
  <c r="AI141" i="5" s="1"/>
  <c r="AJ141" i="5" s="1"/>
  <c r="AK141" i="5" s="1"/>
  <c r="AL141" i="5" s="1"/>
  <c r="AM141" i="5" s="1"/>
  <c r="AN141" i="5" s="1"/>
  <c r="AO141" i="5" s="1"/>
  <c r="AP141" i="5" s="1"/>
  <c r="AQ141" i="5" s="1"/>
  <c r="AR141" i="5" s="1"/>
  <c r="AS141" i="5" s="1"/>
  <c r="AT141" i="5" s="1"/>
  <c r="AU141" i="5" s="1"/>
  <c r="AV141" i="5" s="1"/>
  <c r="AW141" i="5" s="1"/>
  <c r="AX141" i="5" s="1"/>
  <c r="AY141" i="5" s="1"/>
  <c r="AZ141" i="5" s="1"/>
  <c r="BA141" i="5" s="1"/>
  <c r="BB141" i="5" s="1"/>
  <c r="BC141" i="5" s="1"/>
  <c r="BD141" i="5" s="1"/>
  <c r="BF140" i="5"/>
  <c r="D247" i="5"/>
  <c r="BF247" i="5"/>
  <c r="D267" i="5"/>
  <c r="BF267" i="5"/>
  <c r="D272" i="5"/>
  <c r="BF272" i="5"/>
  <c r="BF224" i="5"/>
  <c r="D224" i="5"/>
  <c r="BF233" i="5"/>
  <c r="D233" i="5"/>
  <c r="BF243" i="5"/>
  <c r="D243" i="5"/>
  <c r="BF254" i="5"/>
  <c r="D254" i="5"/>
  <c r="BF264" i="5"/>
  <c r="D264" i="5"/>
  <c r="D373" i="5"/>
  <c r="I6" i="6"/>
  <c r="BF32" i="6"/>
  <c r="BW207" i="10"/>
  <c r="BW205" i="10"/>
  <c r="BW203" i="10"/>
  <c r="BW201" i="10"/>
  <c r="BW199" i="10"/>
  <c r="BW196" i="10"/>
  <c r="BW194" i="10"/>
  <c r="BW191" i="10"/>
  <c r="BW189" i="10"/>
  <c r="BW186" i="10"/>
  <c r="BW183" i="10"/>
  <c r="BW181" i="10"/>
  <c r="BW178" i="10"/>
  <c r="BW176" i="10"/>
  <c r="BW173" i="10"/>
  <c r="BW171" i="10"/>
  <c r="BW168" i="10"/>
  <c r="BW166" i="10"/>
  <c r="BW164" i="10"/>
  <c r="BW159" i="10"/>
  <c r="BW61" i="10"/>
  <c r="BW59" i="10"/>
  <c r="BW53" i="10"/>
  <c r="BW206" i="10"/>
  <c r="BW204" i="10"/>
  <c r="BW202" i="10"/>
  <c r="BW200" i="10"/>
  <c r="BW198" i="10"/>
  <c r="BW195" i="10"/>
  <c r="BW192" i="10"/>
  <c r="BW190" i="10"/>
  <c r="BW187" i="10"/>
  <c r="BW185" i="10"/>
  <c r="BW182" i="10"/>
  <c r="BW179" i="10"/>
  <c r="BW177" i="10"/>
  <c r="BW175" i="10"/>
  <c r="BW172" i="10"/>
  <c r="BW169" i="10"/>
  <c r="BW167" i="10"/>
  <c r="BW165" i="10"/>
  <c r="BW163" i="10"/>
  <c r="BW160" i="10"/>
  <c r="BW158" i="10"/>
  <c r="BW68" i="10"/>
  <c r="BW62" i="10"/>
  <c r="BW60" i="10"/>
  <c r="BW65" i="10"/>
  <c r="BV70" i="11"/>
  <c r="BV79" i="11"/>
  <c r="M315" i="10"/>
  <c r="M310" i="10"/>
  <c r="BH311" i="10"/>
  <c r="AI310" i="10"/>
  <c r="BM311" i="10"/>
  <c r="AI315" i="10"/>
  <c r="AK373" i="4"/>
  <c r="AK270" i="4"/>
  <c r="AK268" i="4"/>
  <c r="AK266" i="4"/>
  <c r="AK264" i="4"/>
  <c r="AK262" i="4"/>
  <c r="AK259" i="4"/>
  <c r="AK256" i="4"/>
  <c r="AK254" i="4"/>
  <c r="AK251" i="4"/>
  <c r="AK249" i="4"/>
  <c r="AK246" i="4"/>
  <c r="AK243" i="4"/>
  <c r="AK241" i="4"/>
  <c r="AK239" i="4"/>
  <c r="AK236" i="4"/>
  <c r="AK233" i="4"/>
  <c r="AK231" i="4"/>
  <c r="AK229" i="4"/>
  <c r="AK227" i="4"/>
  <c r="AK224" i="4"/>
  <c r="AK222" i="4"/>
  <c r="AK273" i="4"/>
  <c r="AK272" i="4"/>
  <c r="AK271" i="4"/>
  <c r="AK263" i="4"/>
  <c r="AK253" i="4"/>
  <c r="AK242" i="4"/>
  <c r="AK232" i="4"/>
  <c r="AK223" i="4"/>
  <c r="AK148" i="4"/>
  <c r="AK275" i="4"/>
  <c r="AK265" i="4"/>
  <c r="AK255" i="4"/>
  <c r="AK245" i="4"/>
  <c r="AK235" i="4"/>
  <c r="AK225" i="4"/>
  <c r="AK267" i="4"/>
  <c r="AK258" i="4"/>
  <c r="AK247" i="4"/>
  <c r="AK237" i="4"/>
  <c r="AK228" i="4"/>
  <c r="AK260" i="4"/>
  <c r="AK221" i="4"/>
  <c r="AK269" i="4"/>
  <c r="AK230" i="4"/>
  <c r="AK140" i="4"/>
  <c r="AK66" i="4"/>
  <c r="AK250" i="4"/>
  <c r="AK69" i="4"/>
  <c r="AK63" i="4"/>
  <c r="AK240" i="4"/>
  <c r="AK152" i="4"/>
  <c r="U315" i="10"/>
  <c r="U363" i="10" s="1"/>
  <c r="U365" i="10" s="1"/>
  <c r="U275" i="10" s="1"/>
  <c r="U310" i="10"/>
  <c r="BR311" i="4"/>
  <c r="BS311" i="4"/>
  <c r="BW311" i="4"/>
  <c r="BU108" i="11"/>
  <c r="BU183" i="11" s="1"/>
  <c r="BX108" i="11"/>
  <c r="BX183" i="11" s="1"/>
  <c r="BL183" i="11"/>
  <c r="AB275" i="7"/>
  <c r="AB272" i="7"/>
  <c r="AB373" i="7"/>
  <c r="AB270" i="7"/>
  <c r="AB268" i="7"/>
  <c r="AB266" i="7"/>
  <c r="AB264" i="7"/>
  <c r="AB262" i="7"/>
  <c r="AB259" i="7"/>
  <c r="AB256" i="7"/>
  <c r="AB254" i="7"/>
  <c r="AB251" i="7"/>
  <c r="AB249" i="7"/>
  <c r="AB246" i="7"/>
  <c r="AB243" i="7"/>
  <c r="AB273" i="7"/>
  <c r="AB271" i="7"/>
  <c r="AB269" i="7"/>
  <c r="AB267" i="7"/>
  <c r="AB265" i="7"/>
  <c r="AB263" i="7"/>
  <c r="AB260" i="7"/>
  <c r="AB258" i="7"/>
  <c r="AB255" i="7"/>
  <c r="AB253" i="7"/>
  <c r="AB250" i="7"/>
  <c r="AB247" i="7"/>
  <c r="AB245" i="7"/>
  <c r="AB242" i="7"/>
  <c r="AB240" i="7"/>
  <c r="AB237" i="7"/>
  <c r="AB235" i="7"/>
  <c r="AB236" i="7"/>
  <c r="AB148" i="7"/>
  <c r="AB69" i="7"/>
  <c r="AB66" i="7"/>
  <c r="AB63" i="7"/>
  <c r="AB232" i="7"/>
  <c r="AB230" i="7"/>
  <c r="AB228" i="7"/>
  <c r="AB225" i="7"/>
  <c r="AB223" i="7"/>
  <c r="AB221" i="7"/>
  <c r="AB239" i="7"/>
  <c r="AB233" i="7"/>
  <c r="AB229" i="7"/>
  <c r="AB224" i="7"/>
  <c r="AB241" i="7"/>
  <c r="AB152" i="7"/>
  <c r="AB140" i="7"/>
  <c r="AB231" i="7"/>
  <c r="AB227" i="7"/>
  <c r="AB222" i="7"/>
  <c r="BU59" i="6"/>
  <c r="BX208" i="7"/>
  <c r="P315" i="10"/>
  <c r="P363" i="10" s="1"/>
  <c r="P365" i="10" s="1"/>
  <c r="P310" i="10"/>
  <c r="BM222" i="6"/>
  <c r="BM241" i="6"/>
  <c r="BM262" i="6"/>
  <c r="BM136" i="6"/>
  <c r="BU136" i="6" s="1"/>
  <c r="BM233" i="6"/>
  <c r="BM254" i="6"/>
  <c r="BM273" i="6"/>
  <c r="BM221" i="6"/>
  <c r="BM230" i="6"/>
  <c r="BM240" i="6"/>
  <c r="BM250" i="6"/>
  <c r="BM260" i="6"/>
  <c r="BM269" i="6"/>
  <c r="U373" i="6"/>
  <c r="U270" i="6"/>
  <c r="BI270" i="6" s="1"/>
  <c r="BT270" i="6" s="1"/>
  <c r="U268" i="6"/>
  <c r="BI268" i="6" s="1"/>
  <c r="U266" i="6"/>
  <c r="BI266" i="6" s="1"/>
  <c r="BT266" i="6" s="1"/>
  <c r="U264" i="6"/>
  <c r="BI264" i="6" s="1"/>
  <c r="BT264" i="6" s="1"/>
  <c r="U262" i="6"/>
  <c r="BI262" i="6" s="1"/>
  <c r="BT262" i="6" s="1"/>
  <c r="U259" i="6"/>
  <c r="U256" i="6"/>
  <c r="U254" i="6"/>
  <c r="BI254" i="6" s="1"/>
  <c r="U251" i="6"/>
  <c r="BI251" i="6" s="1"/>
  <c r="BT251" i="6" s="1"/>
  <c r="U249" i="6"/>
  <c r="BI249" i="6" s="1"/>
  <c r="U246" i="6"/>
  <c r="BI246" i="6" s="1"/>
  <c r="BT246" i="6" s="1"/>
  <c r="U243" i="6"/>
  <c r="BI243" i="6" s="1"/>
  <c r="BT243" i="6" s="1"/>
  <c r="U241" i="6"/>
  <c r="BI241" i="6" s="1"/>
  <c r="BT241" i="6" s="1"/>
  <c r="U239" i="6"/>
  <c r="U236" i="6"/>
  <c r="U233" i="6"/>
  <c r="BI233" i="6" s="1"/>
  <c r="U231" i="6"/>
  <c r="U229" i="6"/>
  <c r="BI229" i="6" s="1"/>
  <c r="U227" i="6"/>
  <c r="BI227" i="6" s="1"/>
  <c r="BT227" i="6" s="1"/>
  <c r="U224" i="6"/>
  <c r="BI224" i="6" s="1"/>
  <c r="BT224" i="6" s="1"/>
  <c r="U222" i="6"/>
  <c r="BI222" i="6" s="1"/>
  <c r="BT222" i="6" s="1"/>
  <c r="U273" i="6"/>
  <c r="U148" i="6"/>
  <c r="U272" i="6"/>
  <c r="BI272" i="6" s="1"/>
  <c r="BT272" i="6" s="1"/>
  <c r="U152" i="6"/>
  <c r="U63" i="6"/>
  <c r="U271" i="6"/>
  <c r="BI271" i="6" s="1"/>
  <c r="BT271" i="6" s="1"/>
  <c r="U267" i="6"/>
  <c r="U263" i="6"/>
  <c r="BI263" i="6" s="1"/>
  <c r="BT263" i="6" s="1"/>
  <c r="U258" i="6"/>
  <c r="U253" i="6"/>
  <c r="BI253" i="6" s="1"/>
  <c r="BT253" i="6" s="1"/>
  <c r="U247" i="6"/>
  <c r="U242" i="6"/>
  <c r="BI242" i="6" s="1"/>
  <c r="BT242" i="6" s="1"/>
  <c r="U237" i="6"/>
  <c r="U232" i="6"/>
  <c r="BI232" i="6" s="1"/>
  <c r="BT232" i="6" s="1"/>
  <c r="U228" i="6"/>
  <c r="U223" i="6"/>
  <c r="BI223" i="6" s="1"/>
  <c r="BT223" i="6" s="1"/>
  <c r="U275" i="6"/>
  <c r="U69" i="6"/>
  <c r="U269" i="6"/>
  <c r="BI269" i="6" s="1"/>
  <c r="U265" i="6"/>
  <c r="BI265" i="6" s="1"/>
  <c r="U260" i="6"/>
  <c r="BI260" i="6" s="1"/>
  <c r="U255" i="6"/>
  <c r="BI255" i="6" s="1"/>
  <c r="BT255" i="6" s="1"/>
  <c r="U250" i="6"/>
  <c r="BI250" i="6" s="1"/>
  <c r="U245" i="6"/>
  <c r="BI245" i="6" s="1"/>
  <c r="U240" i="6"/>
  <c r="BI240" i="6" s="1"/>
  <c r="BT240" i="6" s="1"/>
  <c r="U235" i="6"/>
  <c r="U230" i="6"/>
  <c r="BI230" i="6" s="1"/>
  <c r="U225" i="6"/>
  <c r="BI225" i="6" s="1"/>
  <c r="BT225" i="6" s="1"/>
  <c r="U221" i="6"/>
  <c r="BI221" i="6" s="1"/>
  <c r="U140" i="6"/>
  <c r="U66" i="6"/>
  <c r="BT265" i="5"/>
  <c r="BT256" i="5"/>
  <c r="BT259" i="5"/>
  <c r="BW139" i="5"/>
  <c r="BS139" i="5"/>
  <c r="BR139" i="5"/>
  <c r="BT79" i="4"/>
  <c r="BT70" i="4"/>
  <c r="H86" i="4"/>
  <c r="H157" i="4"/>
  <c r="H86" i="11"/>
  <c r="H157" i="11"/>
  <c r="AZ363" i="8"/>
  <c r="BQ315" i="8"/>
  <c r="AE363" i="9"/>
  <c r="BL315" i="9"/>
  <c r="BT311" i="9"/>
  <c r="BJ241" i="9"/>
  <c r="BJ227" i="9"/>
  <c r="BJ239" i="9"/>
  <c r="BJ228" i="9"/>
  <c r="BJ237" i="9"/>
  <c r="BJ243" i="9"/>
  <c r="BJ254" i="9"/>
  <c r="BJ264" i="9"/>
  <c r="BJ247" i="9"/>
  <c r="BJ258" i="9"/>
  <c r="BJ267" i="9"/>
  <c r="AG373" i="7"/>
  <c r="AG270" i="7"/>
  <c r="AG268" i="7"/>
  <c r="AG266" i="7"/>
  <c r="AG264" i="7"/>
  <c r="AG262" i="7"/>
  <c r="AG259" i="7"/>
  <c r="AG256" i="7"/>
  <c r="AG254" i="7"/>
  <c r="AG251" i="7"/>
  <c r="AG249" i="7"/>
  <c r="AG246" i="7"/>
  <c r="AG243" i="7"/>
  <c r="AG241" i="7"/>
  <c r="AG239" i="7"/>
  <c r="AG236" i="7"/>
  <c r="AG273" i="7"/>
  <c r="AG271" i="7"/>
  <c r="AG269" i="7"/>
  <c r="AG267" i="7"/>
  <c r="AG265" i="7"/>
  <c r="AG263" i="7"/>
  <c r="AG260" i="7"/>
  <c r="AG258" i="7"/>
  <c r="AG255" i="7"/>
  <c r="AG253" i="7"/>
  <c r="AG250" i="7"/>
  <c r="AG247" i="7"/>
  <c r="AG245" i="7"/>
  <c r="AG242" i="7"/>
  <c r="AG240" i="7"/>
  <c r="AG237" i="7"/>
  <c r="AG235" i="7"/>
  <c r="AG275" i="7"/>
  <c r="AG272" i="7"/>
  <c r="AG232" i="7"/>
  <c r="AG230" i="7"/>
  <c r="AG228" i="7"/>
  <c r="AG225" i="7"/>
  <c r="AG223" i="7"/>
  <c r="AG221" i="7"/>
  <c r="AG152" i="7"/>
  <c r="AG140" i="7"/>
  <c r="AG148" i="7"/>
  <c r="AG63" i="7"/>
  <c r="AG233" i="7"/>
  <c r="AG229" i="7"/>
  <c r="AG224" i="7"/>
  <c r="AG69" i="7"/>
  <c r="AG231" i="7"/>
  <c r="AG227" i="7"/>
  <c r="AG222" i="7"/>
  <c r="AG66" i="7"/>
  <c r="AM271" i="7"/>
  <c r="AM269" i="7"/>
  <c r="AM267" i="7"/>
  <c r="BN267" i="7" s="1"/>
  <c r="AM265" i="7"/>
  <c r="AM263" i="7"/>
  <c r="AM260" i="7"/>
  <c r="AM258" i="7"/>
  <c r="BN258" i="7" s="1"/>
  <c r="AM255" i="7"/>
  <c r="AM253" i="7"/>
  <c r="AM250" i="7"/>
  <c r="AM247" i="7"/>
  <c r="BN247" i="7" s="1"/>
  <c r="AM245" i="7"/>
  <c r="AM242" i="7"/>
  <c r="AM240" i="7"/>
  <c r="AM237" i="7"/>
  <c r="BN237" i="7" s="1"/>
  <c r="AM235" i="7"/>
  <c r="AM275" i="7"/>
  <c r="AM272" i="7"/>
  <c r="AM373" i="7"/>
  <c r="AM270" i="7"/>
  <c r="AM268" i="7"/>
  <c r="AM266" i="7"/>
  <c r="AM264" i="7"/>
  <c r="BN264" i="7" s="1"/>
  <c r="AM262" i="7"/>
  <c r="AM259" i="7"/>
  <c r="AM256" i="7"/>
  <c r="AM254" i="7"/>
  <c r="BN254" i="7" s="1"/>
  <c r="AM251" i="7"/>
  <c r="AM249" i="7"/>
  <c r="AM246" i="7"/>
  <c r="AM243" i="7"/>
  <c r="BN243" i="7" s="1"/>
  <c r="AM241" i="7"/>
  <c r="AM239" i="7"/>
  <c r="AM236" i="7"/>
  <c r="AM273" i="7"/>
  <c r="BN273" i="7" s="1"/>
  <c r="AM233" i="7"/>
  <c r="AM231" i="7"/>
  <c r="AM229" i="7"/>
  <c r="AM227" i="7"/>
  <c r="BN227" i="7" s="1"/>
  <c r="AM224" i="7"/>
  <c r="AM222" i="7"/>
  <c r="AM148" i="7"/>
  <c r="AM69" i="7"/>
  <c r="AM66" i="7"/>
  <c r="AM63" i="7"/>
  <c r="AM152" i="7"/>
  <c r="BN136" i="7"/>
  <c r="AQ135" i="7"/>
  <c r="AM230" i="7"/>
  <c r="AM225" i="7"/>
  <c r="BN225" i="7" s="1"/>
  <c r="AM221" i="7"/>
  <c r="AM232" i="7"/>
  <c r="AM228" i="7"/>
  <c r="AM223" i="7"/>
  <c r="BN223" i="7" s="1"/>
  <c r="BN233" i="4"/>
  <c r="BN254" i="4"/>
  <c r="BN231" i="4"/>
  <c r="BN270" i="4"/>
  <c r="BN239" i="4"/>
  <c r="BN227" i="4"/>
  <c r="BN266" i="4"/>
  <c r="BN225" i="4"/>
  <c r="BN235" i="4"/>
  <c r="BN245" i="4"/>
  <c r="BN255" i="4"/>
  <c r="BN265" i="4"/>
  <c r="E366" i="12"/>
  <c r="F366" i="12" s="1"/>
  <c r="G366" i="12" s="1"/>
  <c r="H366" i="12" s="1"/>
  <c r="I366" i="12" s="1"/>
  <c r="J366" i="12" s="1"/>
  <c r="K366" i="12" s="1"/>
  <c r="L366" i="12" s="1"/>
  <c r="M366" i="12" s="1"/>
  <c r="N366" i="12" s="1"/>
  <c r="O366" i="12" s="1"/>
  <c r="P366" i="12" s="1"/>
  <c r="Q366" i="12" s="1"/>
  <c r="R366" i="12" s="1"/>
  <c r="S366" i="12" s="1"/>
  <c r="T366" i="12" s="1"/>
  <c r="U366" i="12" s="1"/>
  <c r="V366" i="12" s="1"/>
  <c r="W366" i="12" s="1"/>
  <c r="X366" i="12" s="1"/>
  <c r="Y366" i="12" s="1"/>
  <c r="Z366" i="12" s="1"/>
  <c r="AA366" i="12" s="1"/>
  <c r="AB366" i="12" s="1"/>
  <c r="AC366" i="12" s="1"/>
  <c r="AD366" i="12" s="1"/>
  <c r="AE366" i="12" s="1"/>
  <c r="AF366" i="12" s="1"/>
  <c r="AG366" i="12" s="1"/>
  <c r="AH366" i="12" s="1"/>
  <c r="AI366" i="12" s="1"/>
  <c r="AJ366" i="12" s="1"/>
  <c r="AK366" i="12" s="1"/>
  <c r="AL366" i="12" s="1"/>
  <c r="AM366" i="12" s="1"/>
  <c r="AN366" i="12" s="1"/>
  <c r="AO366" i="12" s="1"/>
  <c r="AP366" i="12" s="1"/>
  <c r="AQ366" i="12" s="1"/>
  <c r="AR366" i="12" s="1"/>
  <c r="AS366" i="12" s="1"/>
  <c r="AT366" i="12" s="1"/>
  <c r="AU366" i="12" s="1"/>
  <c r="AV366" i="12" s="1"/>
  <c r="AW366" i="12" s="1"/>
  <c r="AX366" i="12" s="1"/>
  <c r="AY366" i="12" s="1"/>
  <c r="AZ366" i="12" s="1"/>
  <c r="BA366" i="12" s="1"/>
  <c r="BB366" i="12" s="1"/>
  <c r="BC366" i="12" s="1"/>
  <c r="BD366" i="12" s="1"/>
  <c r="E371" i="12"/>
  <c r="BF365" i="12"/>
  <c r="D365" i="12"/>
  <c r="E139" i="12"/>
  <c r="BN216" i="10"/>
  <c r="BK148" i="9"/>
  <c r="BK231" i="9"/>
  <c r="BK233" i="9"/>
  <c r="BK223" i="9"/>
  <c r="BK232" i="9"/>
  <c r="BK242" i="9"/>
  <c r="BK249" i="9"/>
  <c r="BK259" i="9"/>
  <c r="BK268" i="9"/>
  <c r="BK275" i="9"/>
  <c r="BK253" i="9"/>
  <c r="BK263" i="9"/>
  <c r="BK271" i="9"/>
  <c r="BN363" i="7"/>
  <c r="AM365" i="7"/>
  <c r="BY28" i="8"/>
  <c r="BZ28" i="8"/>
  <c r="BZ187" i="7"/>
  <c r="BY187" i="7"/>
  <c r="AU371" i="4"/>
  <c r="AU139" i="4"/>
  <c r="AU140" i="4" s="1"/>
  <c r="BZ213" i="6"/>
  <c r="BY213" i="6"/>
  <c r="AQ371" i="4"/>
  <c r="AQ139" i="4"/>
  <c r="AQ140" i="4" s="1"/>
  <c r="Y373" i="6"/>
  <c r="Y270" i="6"/>
  <c r="Y268" i="6"/>
  <c r="BJ268" i="6" s="1"/>
  <c r="Y266" i="6"/>
  <c r="Y264" i="6"/>
  <c r="Y262" i="6"/>
  <c r="BJ262" i="6" s="1"/>
  <c r="Y259" i="6"/>
  <c r="Y256" i="6"/>
  <c r="BJ256" i="6" s="1"/>
  <c r="Y254" i="6"/>
  <c r="BJ254" i="6" s="1"/>
  <c r="Y251" i="6"/>
  <c r="Y249" i="6"/>
  <c r="BJ249" i="6" s="1"/>
  <c r="Y246" i="6"/>
  <c r="Y243" i="6"/>
  <c r="Y241" i="6"/>
  <c r="BJ241" i="6" s="1"/>
  <c r="Y239" i="6"/>
  <c r="Y236" i="6"/>
  <c r="BJ236" i="6" s="1"/>
  <c r="Y233" i="6"/>
  <c r="BJ233" i="6" s="1"/>
  <c r="Y231" i="6"/>
  <c r="Y229" i="6"/>
  <c r="BJ229" i="6" s="1"/>
  <c r="Y227" i="6"/>
  <c r="Y224" i="6"/>
  <c r="Y222" i="6"/>
  <c r="BJ222" i="6" s="1"/>
  <c r="Y273" i="6"/>
  <c r="Y148" i="6"/>
  <c r="Y275" i="6"/>
  <c r="Y69" i="6"/>
  <c r="Y269" i="6"/>
  <c r="Y265" i="6"/>
  <c r="BJ265" i="6" s="1"/>
  <c r="Y260" i="6"/>
  <c r="BJ260" i="6" s="1"/>
  <c r="Y255" i="6"/>
  <c r="BJ255" i="6" s="1"/>
  <c r="Y250" i="6"/>
  <c r="Y245" i="6"/>
  <c r="BJ245" i="6" s="1"/>
  <c r="Y240" i="6"/>
  <c r="Y235" i="6"/>
  <c r="BJ235" i="6" s="1"/>
  <c r="Y230" i="6"/>
  <c r="Y225" i="6"/>
  <c r="Y221" i="6"/>
  <c r="BJ221" i="6" s="1"/>
  <c r="Y140" i="6"/>
  <c r="Y66" i="6"/>
  <c r="Y272" i="6"/>
  <c r="Y152" i="6"/>
  <c r="Y63" i="6"/>
  <c r="Y271" i="6"/>
  <c r="Y267" i="6"/>
  <c r="BJ267" i="6" s="1"/>
  <c r="Y263" i="6"/>
  <c r="Y258" i="6"/>
  <c r="BJ258" i="6" s="1"/>
  <c r="Y253" i="6"/>
  <c r="Y247" i="6"/>
  <c r="BJ247" i="6" s="1"/>
  <c r="Y242" i="6"/>
  <c r="Y237" i="6"/>
  <c r="BJ237" i="6" s="1"/>
  <c r="Y232" i="6"/>
  <c r="Y228" i="6"/>
  <c r="BJ228" i="6" s="1"/>
  <c r="Y223" i="6"/>
  <c r="BK224" i="6"/>
  <c r="BK243" i="6"/>
  <c r="BK264" i="6"/>
  <c r="BK272" i="6"/>
  <c r="BK227" i="6"/>
  <c r="BK246" i="6"/>
  <c r="BK266" i="6"/>
  <c r="BK223" i="6"/>
  <c r="BK232" i="6"/>
  <c r="BK242" i="6"/>
  <c r="BK253" i="6"/>
  <c r="BK263" i="6"/>
  <c r="BK271" i="6"/>
  <c r="BY293" i="4"/>
  <c r="BV227" i="5"/>
  <c r="BV232" i="5"/>
  <c r="BV247" i="5"/>
  <c r="BV267" i="5"/>
  <c r="BV222" i="5"/>
  <c r="BV229" i="5"/>
  <c r="BV250" i="5"/>
  <c r="BV269" i="5"/>
  <c r="BV243" i="5"/>
  <c r="BV254" i="5"/>
  <c r="BV264" i="5"/>
  <c r="BV275" i="5"/>
  <c r="BL259" i="4"/>
  <c r="BL229" i="4"/>
  <c r="BL246" i="4"/>
  <c r="BL148" i="4"/>
  <c r="BL254" i="4"/>
  <c r="BL222" i="4"/>
  <c r="BL262" i="4"/>
  <c r="BL223" i="4"/>
  <c r="BL232" i="4"/>
  <c r="BL242" i="4"/>
  <c r="BL253" i="4"/>
  <c r="BL263" i="4"/>
  <c r="BL271" i="4"/>
  <c r="S273" i="4"/>
  <c r="S225" i="4"/>
  <c r="BR27" i="4"/>
  <c r="BY40" i="13"/>
  <c r="BS85" i="13"/>
  <c r="AP315" i="10"/>
  <c r="AP363" i="10" s="1"/>
  <c r="AP365" i="10" s="1"/>
  <c r="AP310" i="10"/>
  <c r="BH239" i="12"/>
  <c r="BH249" i="12"/>
  <c r="BH259" i="12"/>
  <c r="BH227" i="12"/>
  <c r="BH246" i="12"/>
  <c r="BH222" i="12"/>
  <c r="BH266" i="12"/>
  <c r="BH225" i="12"/>
  <c r="BH235" i="12"/>
  <c r="BH245" i="12"/>
  <c r="BH255" i="12"/>
  <c r="BH265" i="12"/>
  <c r="BH273" i="12"/>
  <c r="J139" i="4"/>
  <c r="J371" i="4"/>
  <c r="AL271" i="11"/>
  <c r="AL269" i="11"/>
  <c r="AL267" i="11"/>
  <c r="AL265" i="11"/>
  <c r="AL263" i="11"/>
  <c r="AL260" i="11"/>
  <c r="AL258" i="11"/>
  <c r="AL255" i="11"/>
  <c r="AL253" i="11"/>
  <c r="AL250" i="11"/>
  <c r="AL247" i="11"/>
  <c r="AL245" i="11"/>
  <c r="AL242" i="11"/>
  <c r="AL240" i="11"/>
  <c r="AL237" i="11"/>
  <c r="AL235" i="11"/>
  <c r="AL232" i="11"/>
  <c r="AL230" i="11"/>
  <c r="AL228" i="11"/>
  <c r="AL225" i="11"/>
  <c r="AL223" i="11"/>
  <c r="AL221" i="11"/>
  <c r="AL275" i="11"/>
  <c r="AL272" i="11"/>
  <c r="AL373" i="11"/>
  <c r="AL270" i="11"/>
  <c r="AL268" i="11"/>
  <c r="AL266" i="11"/>
  <c r="AL264" i="11"/>
  <c r="AL262" i="11"/>
  <c r="AL259" i="11"/>
  <c r="AL256" i="11"/>
  <c r="AL254" i="11"/>
  <c r="AL251" i="11"/>
  <c r="AL249" i="11"/>
  <c r="AL246" i="11"/>
  <c r="AL243" i="11"/>
  <c r="AL241" i="11"/>
  <c r="AL239" i="11"/>
  <c r="AL236" i="11"/>
  <c r="AL233" i="11"/>
  <c r="AL231" i="11"/>
  <c r="AL229" i="11"/>
  <c r="AL227" i="11"/>
  <c r="AL224" i="11"/>
  <c r="AL222" i="11"/>
  <c r="AL273" i="11"/>
  <c r="AL69" i="11"/>
  <c r="AL66" i="11"/>
  <c r="AL63" i="11"/>
  <c r="AL148" i="11"/>
  <c r="AL152" i="11"/>
  <c r="BV269" i="8"/>
  <c r="BV264" i="8"/>
  <c r="BV228" i="8"/>
  <c r="BX269" i="5"/>
  <c r="BU269" i="5"/>
  <c r="BX230" i="5"/>
  <c r="BU230" i="5"/>
  <c r="BU236" i="5"/>
  <c r="BX236" i="5"/>
  <c r="BU148" i="5"/>
  <c r="BX148" i="5"/>
  <c r="BJ223" i="12"/>
  <c r="BT223" i="12" s="1"/>
  <c r="BJ240" i="12"/>
  <c r="BT240" i="12" s="1"/>
  <c r="BJ271" i="12"/>
  <c r="BT271" i="12" s="1"/>
  <c r="BJ267" i="12"/>
  <c r="BT267" i="12" s="1"/>
  <c r="BJ232" i="12"/>
  <c r="BT232" i="12" s="1"/>
  <c r="BJ253" i="12"/>
  <c r="BT253" i="12" s="1"/>
  <c r="BJ222" i="12"/>
  <c r="BT222" i="12" s="1"/>
  <c r="BJ231" i="12"/>
  <c r="BT231" i="12" s="1"/>
  <c r="BJ241" i="12"/>
  <c r="BT241" i="12" s="1"/>
  <c r="BJ251" i="12"/>
  <c r="BT251" i="12" s="1"/>
  <c r="BJ262" i="12"/>
  <c r="BT262" i="12" s="1"/>
  <c r="BJ270" i="12"/>
  <c r="BT270" i="12" s="1"/>
  <c r="BL216" i="10"/>
  <c r="BY346" i="10"/>
  <c r="BZ346" i="10"/>
  <c r="BZ121" i="10"/>
  <c r="BY121" i="10"/>
  <c r="BU28" i="8"/>
  <c r="BX28" i="8"/>
  <c r="BZ186" i="8"/>
  <c r="BY186" i="8"/>
  <c r="BZ206" i="8"/>
  <c r="BY206" i="8"/>
  <c r="AO310" i="11"/>
  <c r="AO315" i="11"/>
  <c r="AO363" i="11" s="1"/>
  <c r="AO365" i="11" s="1"/>
  <c r="AO275" i="11" s="1"/>
  <c r="AN275" i="7"/>
  <c r="AN272" i="7"/>
  <c r="AN373" i="7"/>
  <c r="AN270" i="7"/>
  <c r="AN268" i="7"/>
  <c r="AN266" i="7"/>
  <c r="AN264" i="7"/>
  <c r="AN262" i="7"/>
  <c r="AN259" i="7"/>
  <c r="AN256" i="7"/>
  <c r="AN254" i="7"/>
  <c r="AN251" i="7"/>
  <c r="AN249" i="7"/>
  <c r="AN246" i="7"/>
  <c r="AN243" i="7"/>
  <c r="AN241" i="7"/>
  <c r="AN273" i="7"/>
  <c r="AN271" i="7"/>
  <c r="AN269" i="7"/>
  <c r="AN267" i="7"/>
  <c r="AN265" i="7"/>
  <c r="AN263" i="7"/>
  <c r="AN260" i="7"/>
  <c r="AN258" i="7"/>
  <c r="AN255" i="7"/>
  <c r="AN253" i="7"/>
  <c r="AN250" i="7"/>
  <c r="AN247" i="7"/>
  <c r="AN245" i="7"/>
  <c r="AN242" i="7"/>
  <c r="AN240" i="7"/>
  <c r="AN237" i="7"/>
  <c r="AN235" i="7"/>
  <c r="AN239" i="7"/>
  <c r="AN148" i="7"/>
  <c r="AN69" i="7"/>
  <c r="AN66" i="7"/>
  <c r="AN63" i="7"/>
  <c r="AN236" i="7"/>
  <c r="AN232" i="7"/>
  <c r="AN230" i="7"/>
  <c r="AN228" i="7"/>
  <c r="AN225" i="7"/>
  <c r="AN223" i="7"/>
  <c r="AN221" i="7"/>
  <c r="AN231" i="7"/>
  <c r="AN227" i="7"/>
  <c r="AN222" i="7"/>
  <c r="AN233" i="7"/>
  <c r="AN229" i="7"/>
  <c r="AN224" i="7"/>
  <c r="AN152" i="7"/>
  <c r="AN140" i="7"/>
  <c r="BY117" i="6"/>
  <c r="BZ117" i="6"/>
  <c r="BR213" i="7"/>
  <c r="BS213" i="7"/>
  <c r="BW213" i="7"/>
  <c r="BZ77" i="5"/>
  <c r="BY77" i="5"/>
  <c r="L371" i="4"/>
  <c r="L139" i="4"/>
  <c r="BA310" i="11"/>
  <c r="BA315" i="11"/>
  <c r="BA363" i="11" s="1"/>
  <c r="BA365" i="11" s="1"/>
  <c r="BU117" i="10"/>
  <c r="BU192" i="10" s="1"/>
  <c r="BW70" i="4"/>
  <c r="E61" i="2"/>
  <c r="G60" i="2"/>
  <c r="F60" i="2"/>
  <c r="C60" i="2" s="1"/>
  <c r="BZ333" i="11"/>
  <c r="BY333" i="11"/>
  <c r="AC302" i="13"/>
  <c r="AB271" i="10"/>
  <c r="AB269" i="10"/>
  <c r="AB267" i="10"/>
  <c r="AB265" i="10"/>
  <c r="AB263" i="10"/>
  <c r="AB260" i="10"/>
  <c r="AB258" i="10"/>
  <c r="AB255" i="10"/>
  <c r="AB253" i="10"/>
  <c r="AB250" i="10"/>
  <c r="AB247" i="10"/>
  <c r="AB245" i="10"/>
  <c r="AB242" i="10"/>
  <c r="AB240" i="10"/>
  <c r="AB237" i="10"/>
  <c r="AB235" i="10"/>
  <c r="AB232" i="10"/>
  <c r="AB230" i="10"/>
  <c r="AB228" i="10"/>
  <c r="AB225" i="10"/>
  <c r="AB223" i="10"/>
  <c r="AB221" i="10"/>
  <c r="AB275" i="10"/>
  <c r="AB272" i="10"/>
  <c r="AB373" i="10"/>
  <c r="AB270" i="10"/>
  <c r="AB268" i="10"/>
  <c r="AB266" i="10"/>
  <c r="AB264" i="10"/>
  <c r="AB262" i="10"/>
  <c r="AB259" i="10"/>
  <c r="AB256" i="10"/>
  <c r="AB254" i="10"/>
  <c r="AB251" i="10"/>
  <c r="AB249" i="10"/>
  <c r="AB246" i="10"/>
  <c r="AB243" i="10"/>
  <c r="AB241" i="10"/>
  <c r="AB239" i="10"/>
  <c r="AB236" i="10"/>
  <c r="AB233" i="10"/>
  <c r="AB231" i="10"/>
  <c r="AB229" i="10"/>
  <c r="AB227" i="10"/>
  <c r="AB224" i="10"/>
  <c r="AB222" i="10"/>
  <c r="AB69" i="10"/>
  <c r="AB63" i="10"/>
  <c r="AB273" i="10"/>
  <c r="AB148" i="10"/>
  <c r="AB66" i="10"/>
  <c r="AB152" i="10"/>
  <c r="BZ213" i="8"/>
  <c r="BY213" i="8"/>
  <c r="BL221" i="8"/>
  <c r="BL69" i="8"/>
  <c r="BL66" i="8"/>
  <c r="BL63" i="8"/>
  <c r="BL152" i="8"/>
  <c r="BH363" i="6"/>
  <c r="M365" i="6"/>
  <c r="AW302" i="13"/>
  <c r="AV271" i="10"/>
  <c r="BP271" i="10" s="1"/>
  <c r="AV269" i="10"/>
  <c r="BP269" i="10" s="1"/>
  <c r="AV267" i="10"/>
  <c r="BP267" i="10" s="1"/>
  <c r="AV265" i="10"/>
  <c r="BP265" i="10" s="1"/>
  <c r="AV263" i="10"/>
  <c r="BP263" i="10" s="1"/>
  <c r="AV260" i="10"/>
  <c r="BP260" i="10" s="1"/>
  <c r="AV258" i="10"/>
  <c r="BP258" i="10" s="1"/>
  <c r="AV255" i="10"/>
  <c r="BP255" i="10" s="1"/>
  <c r="AV253" i="10"/>
  <c r="BP253" i="10" s="1"/>
  <c r="AV250" i="10"/>
  <c r="BP250" i="10" s="1"/>
  <c r="AV247" i="10"/>
  <c r="BP247" i="10" s="1"/>
  <c r="AV245" i="10"/>
  <c r="BP245" i="10" s="1"/>
  <c r="AV242" i="10"/>
  <c r="BP242" i="10" s="1"/>
  <c r="AV240" i="10"/>
  <c r="BP240" i="10" s="1"/>
  <c r="AV237" i="10"/>
  <c r="BP237" i="10" s="1"/>
  <c r="AV235" i="10"/>
  <c r="BP235" i="10" s="1"/>
  <c r="AV232" i="10"/>
  <c r="BP232" i="10" s="1"/>
  <c r="AV230" i="10"/>
  <c r="BP230" i="10" s="1"/>
  <c r="AV228" i="10"/>
  <c r="BP228" i="10" s="1"/>
  <c r="AV225" i="10"/>
  <c r="BP225" i="10" s="1"/>
  <c r="AV223" i="10"/>
  <c r="BP223" i="10" s="1"/>
  <c r="AV221" i="10"/>
  <c r="BP221" i="10" s="1"/>
  <c r="BP136" i="10"/>
  <c r="AV275" i="10"/>
  <c r="BP275" i="10" s="1"/>
  <c r="AV272" i="10"/>
  <c r="BP272" i="10" s="1"/>
  <c r="AV373" i="10"/>
  <c r="AV270" i="10"/>
  <c r="BP270" i="10" s="1"/>
  <c r="AV268" i="10"/>
  <c r="BP268" i="10" s="1"/>
  <c r="AV266" i="10"/>
  <c r="BP266" i="10" s="1"/>
  <c r="AV264" i="10"/>
  <c r="BP264" i="10" s="1"/>
  <c r="AV262" i="10"/>
  <c r="BP262" i="10" s="1"/>
  <c r="AV259" i="10"/>
  <c r="BP259" i="10" s="1"/>
  <c r="AV256" i="10"/>
  <c r="BP256" i="10" s="1"/>
  <c r="AV254" i="10"/>
  <c r="BP254" i="10" s="1"/>
  <c r="AV251" i="10"/>
  <c r="BP251" i="10" s="1"/>
  <c r="AV249" i="10"/>
  <c r="BP249" i="10" s="1"/>
  <c r="AV246" i="10"/>
  <c r="BP246" i="10" s="1"/>
  <c r="AV243" i="10"/>
  <c r="BP243" i="10" s="1"/>
  <c r="AV241" i="10"/>
  <c r="BP241" i="10" s="1"/>
  <c r="AV239" i="10"/>
  <c r="BP239" i="10" s="1"/>
  <c r="AV236" i="10"/>
  <c r="BP236" i="10" s="1"/>
  <c r="AV233" i="10"/>
  <c r="BP233" i="10" s="1"/>
  <c r="AV231" i="10"/>
  <c r="BP231" i="10" s="1"/>
  <c r="AV229" i="10"/>
  <c r="BP229" i="10" s="1"/>
  <c r="AV227" i="10"/>
  <c r="BP227" i="10" s="1"/>
  <c r="AV224" i="10"/>
  <c r="BP224" i="10" s="1"/>
  <c r="AV222" i="10"/>
  <c r="BP222" i="10" s="1"/>
  <c r="AV273" i="10"/>
  <c r="BP273" i="10" s="1"/>
  <c r="AV148" i="10"/>
  <c r="BP148" i="10" s="1"/>
  <c r="BT306" i="9"/>
  <c r="BY306" i="8"/>
  <c r="BZ306" i="8"/>
  <c r="AM225" i="8"/>
  <c r="BN225" i="8" s="1"/>
  <c r="BN235" i="8"/>
  <c r="BN224" i="8"/>
  <c r="BN233" i="8"/>
  <c r="BN243" i="8"/>
  <c r="BN254" i="8"/>
  <c r="BN264" i="8"/>
  <c r="BN242" i="8"/>
  <c r="BN253" i="8"/>
  <c r="BN263" i="8"/>
  <c r="BN271" i="8"/>
  <c r="BT315" i="7"/>
  <c r="BT108" i="10"/>
  <c r="BT183" i="10" s="1"/>
  <c r="BI183" i="10"/>
  <c r="W315" i="11"/>
  <c r="W363" i="11" s="1"/>
  <c r="W365" i="11" s="1"/>
  <c r="W275" i="11" s="1"/>
  <c r="W310" i="11"/>
  <c r="BT169" i="7"/>
  <c r="BF179" i="11"/>
  <c r="BF204" i="11"/>
  <c r="BF169" i="11"/>
  <c r="BF181" i="11"/>
  <c r="BF201" i="11"/>
  <c r="BF177" i="11"/>
  <c r="BF198" i="11"/>
  <c r="BF62" i="11"/>
  <c r="BF163" i="11"/>
  <c r="BF178" i="11"/>
  <c r="BF199" i="11"/>
  <c r="BT271" i="5"/>
  <c r="BT270" i="5"/>
  <c r="BT254" i="5"/>
  <c r="G86" i="4"/>
  <c r="G157" i="4"/>
  <c r="G86" i="11"/>
  <c r="G157" i="11"/>
  <c r="BG315" i="8"/>
  <c r="I363" i="8"/>
  <c r="BG315" i="9"/>
  <c r="I363" i="9"/>
  <c r="BJ272" i="5"/>
  <c r="BT272" i="5" s="1"/>
  <c r="BJ231" i="5"/>
  <c r="BT231" i="5" s="1"/>
  <c r="BJ246" i="5"/>
  <c r="BT246" i="5" s="1"/>
  <c r="BJ266" i="5"/>
  <c r="BT266" i="5" s="1"/>
  <c r="BJ230" i="5"/>
  <c r="BT230" i="5" s="1"/>
  <c r="BJ228" i="5"/>
  <c r="BT228" i="5" s="1"/>
  <c r="BJ254" i="5"/>
  <c r="BJ242" i="5"/>
  <c r="BT242" i="5" s="1"/>
  <c r="BJ253" i="5"/>
  <c r="BT253" i="5" s="1"/>
  <c r="BJ263" i="5"/>
  <c r="BT263" i="5" s="1"/>
  <c r="BJ271" i="5"/>
  <c r="BW205" i="4"/>
  <c r="BW187" i="4"/>
  <c r="BW59" i="4"/>
  <c r="BW186" i="4"/>
  <c r="BW165" i="4"/>
  <c r="BW185" i="4"/>
  <c r="BW204" i="4"/>
  <c r="BW171" i="4"/>
  <c r="BW191" i="4"/>
  <c r="BW60" i="4"/>
  <c r="BW159" i="4"/>
  <c r="BW178" i="4"/>
  <c r="BW199" i="4"/>
  <c r="AJ273" i="4"/>
  <c r="BM216" i="10"/>
  <c r="BT306" i="10"/>
  <c r="BN363" i="6"/>
  <c r="AM365" i="6"/>
  <c r="F86" i="10"/>
  <c r="F157" i="10"/>
  <c r="F80" i="10"/>
  <c r="BV306" i="12"/>
  <c r="BY79" i="12"/>
  <c r="BY70" i="12"/>
  <c r="AR373" i="9"/>
  <c r="AR270" i="9"/>
  <c r="BO270" i="9" s="1"/>
  <c r="BV270" i="9" s="1"/>
  <c r="AR268" i="9"/>
  <c r="BO268" i="9" s="1"/>
  <c r="BV268" i="9" s="1"/>
  <c r="AR266" i="9"/>
  <c r="BO266" i="9" s="1"/>
  <c r="BV266" i="9" s="1"/>
  <c r="AR264" i="9"/>
  <c r="BO264" i="9" s="1"/>
  <c r="BV264" i="9" s="1"/>
  <c r="AR262" i="9"/>
  <c r="BO262" i="9" s="1"/>
  <c r="BV262" i="9" s="1"/>
  <c r="AR259" i="9"/>
  <c r="BO259" i="9" s="1"/>
  <c r="BV259" i="9" s="1"/>
  <c r="AR256" i="9"/>
  <c r="BO256" i="9" s="1"/>
  <c r="BV256" i="9" s="1"/>
  <c r="AR254" i="9"/>
  <c r="BO254" i="9" s="1"/>
  <c r="BV254" i="9" s="1"/>
  <c r="AR251" i="9"/>
  <c r="BO251" i="9" s="1"/>
  <c r="BV251" i="9" s="1"/>
  <c r="AR249" i="9"/>
  <c r="BO249" i="9" s="1"/>
  <c r="BV249" i="9" s="1"/>
  <c r="AR246" i="9"/>
  <c r="BO246" i="9" s="1"/>
  <c r="BV246" i="9" s="1"/>
  <c r="AR243" i="9"/>
  <c r="BO243" i="9" s="1"/>
  <c r="BV243" i="9" s="1"/>
  <c r="AR273" i="9"/>
  <c r="BO273" i="9" s="1"/>
  <c r="BV273" i="9" s="1"/>
  <c r="AR271" i="9"/>
  <c r="BO271" i="9" s="1"/>
  <c r="BV271" i="9" s="1"/>
  <c r="AR269" i="9"/>
  <c r="BO269" i="9" s="1"/>
  <c r="BV269" i="9" s="1"/>
  <c r="AR267" i="9"/>
  <c r="BO267" i="9" s="1"/>
  <c r="BV267" i="9" s="1"/>
  <c r="AR265" i="9"/>
  <c r="BO265" i="9" s="1"/>
  <c r="BV265" i="9" s="1"/>
  <c r="AR263" i="9"/>
  <c r="BO263" i="9" s="1"/>
  <c r="BV263" i="9" s="1"/>
  <c r="AR260" i="9"/>
  <c r="BO260" i="9" s="1"/>
  <c r="BV260" i="9" s="1"/>
  <c r="AR258" i="9"/>
  <c r="BO258" i="9" s="1"/>
  <c r="BV258" i="9" s="1"/>
  <c r="AR255" i="9"/>
  <c r="BO255" i="9" s="1"/>
  <c r="BV255" i="9" s="1"/>
  <c r="AR253" i="9"/>
  <c r="BO253" i="9" s="1"/>
  <c r="BV253" i="9" s="1"/>
  <c r="AR250" i="9"/>
  <c r="BO250" i="9" s="1"/>
  <c r="BV250" i="9" s="1"/>
  <c r="AR247" i="9"/>
  <c r="BO247" i="9" s="1"/>
  <c r="BV247" i="9" s="1"/>
  <c r="AR245" i="9"/>
  <c r="BO245" i="9" s="1"/>
  <c r="BV245" i="9" s="1"/>
  <c r="AR275" i="9"/>
  <c r="BO275" i="9" s="1"/>
  <c r="BV275" i="9" s="1"/>
  <c r="AR241" i="9"/>
  <c r="BO241" i="9" s="1"/>
  <c r="BV241" i="9" s="1"/>
  <c r="AR239" i="9"/>
  <c r="BO239" i="9" s="1"/>
  <c r="BV239" i="9" s="1"/>
  <c r="AR236" i="9"/>
  <c r="BO236" i="9" s="1"/>
  <c r="BV236" i="9" s="1"/>
  <c r="AR233" i="9"/>
  <c r="BO233" i="9" s="1"/>
  <c r="BV233" i="9" s="1"/>
  <c r="AR231" i="9"/>
  <c r="BO231" i="9" s="1"/>
  <c r="BV231" i="9" s="1"/>
  <c r="AR229" i="9"/>
  <c r="BO229" i="9" s="1"/>
  <c r="BV229" i="9" s="1"/>
  <c r="AR227" i="9"/>
  <c r="BO227" i="9" s="1"/>
  <c r="BV227" i="9" s="1"/>
  <c r="AR224" i="9"/>
  <c r="BO224" i="9" s="1"/>
  <c r="BV224" i="9" s="1"/>
  <c r="AR222" i="9"/>
  <c r="BO222" i="9" s="1"/>
  <c r="BV222" i="9" s="1"/>
  <c r="AR272" i="9"/>
  <c r="BO272" i="9" s="1"/>
  <c r="BV272" i="9" s="1"/>
  <c r="AR242" i="9"/>
  <c r="BO242" i="9" s="1"/>
  <c r="BV242" i="9" s="1"/>
  <c r="AR240" i="9"/>
  <c r="BO240" i="9" s="1"/>
  <c r="BV240" i="9" s="1"/>
  <c r="AR230" i="9"/>
  <c r="BO230" i="9" s="1"/>
  <c r="BV230" i="9" s="1"/>
  <c r="AR221" i="9"/>
  <c r="BO221" i="9" s="1"/>
  <c r="BV221" i="9" s="1"/>
  <c r="AR237" i="9"/>
  <c r="BO237" i="9" s="1"/>
  <c r="BV237" i="9" s="1"/>
  <c r="AR228" i="9"/>
  <c r="BO228" i="9" s="1"/>
  <c r="BV228" i="9" s="1"/>
  <c r="AR148" i="9"/>
  <c r="BO148" i="9" s="1"/>
  <c r="BV148" i="9" s="1"/>
  <c r="AR235" i="9"/>
  <c r="BO235" i="9" s="1"/>
  <c r="BV235" i="9" s="1"/>
  <c r="AR225" i="9"/>
  <c r="BO225" i="9" s="1"/>
  <c r="BV225" i="9" s="1"/>
  <c r="AR232" i="9"/>
  <c r="BO232" i="9" s="1"/>
  <c r="BV232" i="9" s="1"/>
  <c r="AR223" i="9"/>
  <c r="BO223" i="9" s="1"/>
  <c r="BV223" i="9" s="1"/>
  <c r="BO136" i="9"/>
  <c r="BV136" i="9" s="1"/>
  <c r="BZ212" i="8"/>
  <c r="BY212" i="8"/>
  <c r="AG371" i="11"/>
  <c r="AG139" i="11"/>
  <c r="AG140" i="11" s="1"/>
  <c r="BT94" i="11"/>
  <c r="BT169" i="11" s="1"/>
  <c r="BI169" i="11"/>
  <c r="BJ363" i="6"/>
  <c r="BT363" i="6" s="1"/>
  <c r="V365" i="6"/>
  <c r="BZ104" i="6"/>
  <c r="BY104" i="6"/>
  <c r="BJ272" i="6"/>
  <c r="BJ227" i="6"/>
  <c r="BJ246" i="6"/>
  <c r="BJ266" i="6"/>
  <c r="BJ239" i="6"/>
  <c r="BJ259" i="6"/>
  <c r="BJ230" i="6"/>
  <c r="BJ240" i="6"/>
  <c r="BJ250" i="6"/>
  <c r="BJ269" i="6"/>
  <c r="K371" i="11"/>
  <c r="K139" i="11"/>
  <c r="AJ371" i="10"/>
  <c r="AJ139" i="10"/>
  <c r="AJ140" i="10" s="1"/>
  <c r="BZ74" i="6"/>
  <c r="BZ70" i="6" s="1"/>
  <c r="BS70" i="6"/>
  <c r="BY74" i="6"/>
  <c r="BY70" i="6" s="1"/>
  <c r="BS78" i="6"/>
  <c r="BW28" i="4"/>
  <c r="BR28" i="4"/>
  <c r="BS28" i="4"/>
  <c r="BS42" i="13"/>
  <c r="BX42" i="13"/>
  <c r="BS114" i="13"/>
  <c r="BX114" i="13"/>
  <c r="BS130" i="13"/>
  <c r="BX130" i="13"/>
  <c r="BY23" i="13"/>
  <c r="BY140" i="13"/>
  <c r="BS67" i="13"/>
  <c r="BX67" i="13"/>
  <c r="BX125" i="13"/>
  <c r="BS125" i="13"/>
  <c r="BS25" i="13"/>
  <c r="BY94" i="13"/>
  <c r="BH59" i="10"/>
  <c r="BV267" i="8"/>
  <c r="BV270" i="8"/>
  <c r="BV235" i="8"/>
  <c r="BZ89" i="11"/>
  <c r="BY89" i="11"/>
  <c r="G315" i="11"/>
  <c r="G363" i="11" s="1"/>
  <c r="G365" i="11" s="1"/>
  <c r="G310" i="11"/>
  <c r="AT315" i="11"/>
  <c r="AT363" i="11" s="1"/>
  <c r="AT365" i="11" s="1"/>
  <c r="AT310" i="11"/>
  <c r="BX258" i="5"/>
  <c r="BU258" i="5"/>
  <c r="BU275" i="5"/>
  <c r="BX275" i="5"/>
  <c r="BX229" i="5"/>
  <c r="BU229" i="5"/>
  <c r="L134" i="8"/>
  <c r="L136" i="8" s="1"/>
  <c r="L161" i="8"/>
  <c r="L79" i="8"/>
  <c r="BK371" i="12"/>
  <c r="BT371" i="12" s="1"/>
  <c r="BO227" i="12"/>
  <c r="BV227" i="12" s="1"/>
  <c r="BO246" i="12"/>
  <c r="BV246" i="12" s="1"/>
  <c r="BO275" i="12"/>
  <c r="BV275" i="12" s="1"/>
  <c r="BV136" i="12"/>
  <c r="BO233" i="12"/>
  <c r="BV233" i="12" s="1"/>
  <c r="BO254" i="12"/>
  <c r="BV254" i="12" s="1"/>
  <c r="BO223" i="12"/>
  <c r="BV223" i="12" s="1"/>
  <c r="BO232" i="12"/>
  <c r="BV232" i="12" s="1"/>
  <c r="BO242" i="12"/>
  <c r="BV242" i="12" s="1"/>
  <c r="BO253" i="12"/>
  <c r="BV253" i="12" s="1"/>
  <c r="BO263" i="12"/>
  <c r="BV263" i="12" s="1"/>
  <c r="BO271" i="12"/>
  <c r="BV271" i="12" s="1"/>
  <c r="BL216" i="11"/>
  <c r="BX79" i="10"/>
  <c r="BX70" i="10"/>
  <c r="BI227" i="9"/>
  <c r="BT227" i="9" s="1"/>
  <c r="BI229" i="9"/>
  <c r="BT229" i="9" s="1"/>
  <c r="BI241" i="9"/>
  <c r="BT241" i="9" s="1"/>
  <c r="BI225" i="9"/>
  <c r="BT225" i="9" s="1"/>
  <c r="BI235" i="9"/>
  <c r="BT235" i="9" s="1"/>
  <c r="BI243" i="9"/>
  <c r="BT243" i="9" s="1"/>
  <c r="BI254" i="9"/>
  <c r="BI264" i="9"/>
  <c r="BT264" i="9" s="1"/>
  <c r="BI247" i="9"/>
  <c r="BT247" i="9" s="1"/>
  <c r="BI258" i="9"/>
  <c r="BT258" i="9" s="1"/>
  <c r="BI267" i="9"/>
  <c r="BU59" i="8"/>
  <c r="BU53" i="8"/>
  <c r="BY94" i="8"/>
  <c r="BZ94" i="8"/>
  <c r="BS169" i="8"/>
  <c r="BZ164" i="8"/>
  <c r="BY164" i="8"/>
  <c r="BZ185" i="8"/>
  <c r="BY185" i="8"/>
  <c r="Y315" i="10"/>
  <c r="Y363" i="10" s="1"/>
  <c r="Y365" i="10" s="1"/>
  <c r="Y310" i="10"/>
  <c r="AD271" i="11"/>
  <c r="AD269" i="11"/>
  <c r="AD267" i="11"/>
  <c r="AD265" i="11"/>
  <c r="AD263" i="11"/>
  <c r="AD260" i="11"/>
  <c r="AD258" i="11"/>
  <c r="AD255" i="11"/>
  <c r="AD253" i="11"/>
  <c r="AD250" i="11"/>
  <c r="AD247" i="11"/>
  <c r="AD245" i="11"/>
  <c r="AD242" i="11"/>
  <c r="AD240" i="11"/>
  <c r="AD237" i="11"/>
  <c r="AD235" i="11"/>
  <c r="AD232" i="11"/>
  <c r="AD230" i="11"/>
  <c r="AD228" i="11"/>
  <c r="AD225" i="11"/>
  <c r="AD223" i="11"/>
  <c r="AD221" i="11"/>
  <c r="AD275" i="11"/>
  <c r="AD272" i="11"/>
  <c r="AD373" i="11"/>
  <c r="AD270" i="11"/>
  <c r="AD268" i="11"/>
  <c r="AD266" i="11"/>
  <c r="AD264" i="11"/>
  <c r="AD262" i="11"/>
  <c r="AD259" i="11"/>
  <c r="AD256" i="11"/>
  <c r="AD254" i="11"/>
  <c r="AD251" i="11"/>
  <c r="AD249" i="11"/>
  <c r="AD246" i="11"/>
  <c r="AD243" i="11"/>
  <c r="AD241" i="11"/>
  <c r="AD239" i="11"/>
  <c r="AD236" i="11"/>
  <c r="AD233" i="11"/>
  <c r="AD231" i="11"/>
  <c r="AD229" i="11"/>
  <c r="AD227" i="11"/>
  <c r="AD224" i="11"/>
  <c r="AD222" i="11"/>
  <c r="AD69" i="11"/>
  <c r="AD66" i="11"/>
  <c r="AD63" i="11"/>
  <c r="AD273" i="11"/>
  <c r="AD148" i="11"/>
  <c r="AD152" i="11"/>
  <c r="BW133" i="10"/>
  <c r="BW208" i="10" s="1"/>
  <c r="BS133" i="10"/>
  <c r="BR133" i="10"/>
  <c r="BR208" i="10" s="1"/>
  <c r="U373" i="7"/>
  <c r="U270" i="7"/>
  <c r="U268" i="7"/>
  <c r="U266" i="7"/>
  <c r="U264" i="7"/>
  <c r="U262" i="7"/>
  <c r="U259" i="7"/>
  <c r="U256" i="7"/>
  <c r="U254" i="7"/>
  <c r="U251" i="7"/>
  <c r="U249" i="7"/>
  <c r="U246" i="7"/>
  <c r="U243" i="7"/>
  <c r="U241" i="7"/>
  <c r="U239" i="7"/>
  <c r="U236" i="7"/>
  <c r="U273" i="7"/>
  <c r="U271" i="7"/>
  <c r="U269" i="7"/>
  <c r="U267" i="7"/>
  <c r="U265" i="7"/>
  <c r="U263" i="7"/>
  <c r="U260" i="7"/>
  <c r="U258" i="7"/>
  <c r="U255" i="7"/>
  <c r="U253" i="7"/>
  <c r="U250" i="7"/>
  <c r="U247" i="7"/>
  <c r="U245" i="7"/>
  <c r="U242" i="7"/>
  <c r="U240" i="7"/>
  <c r="U237" i="7"/>
  <c r="U235" i="7"/>
  <c r="U275" i="7"/>
  <c r="U272" i="7"/>
  <c r="U232" i="7"/>
  <c r="U230" i="7"/>
  <c r="U228" i="7"/>
  <c r="U225" i="7"/>
  <c r="U223" i="7"/>
  <c r="U221" i="7"/>
  <c r="U152" i="7"/>
  <c r="U140" i="7"/>
  <c r="U69" i="7"/>
  <c r="U231" i="7"/>
  <c r="U227" i="7"/>
  <c r="U222" i="7"/>
  <c r="U66" i="7"/>
  <c r="U148" i="7"/>
  <c r="U63" i="7"/>
  <c r="U233" i="7"/>
  <c r="U229" i="7"/>
  <c r="U224" i="7"/>
  <c r="BU315" i="6"/>
  <c r="BX315" i="6"/>
  <c r="BW70" i="7"/>
  <c r="BW78" i="7"/>
  <c r="BW60" i="7"/>
  <c r="BW201" i="7"/>
  <c r="BW191" i="7"/>
  <c r="BW181" i="7"/>
  <c r="BW171" i="7"/>
  <c r="BW59" i="7"/>
  <c r="BW202" i="7"/>
  <c r="BW182" i="7"/>
  <c r="BW172" i="7"/>
  <c r="BW68" i="7"/>
  <c r="BW207" i="7"/>
  <c r="BW199" i="7"/>
  <c r="BW178" i="7"/>
  <c r="BW168" i="7"/>
  <c r="BW159" i="7"/>
  <c r="BW200" i="7"/>
  <c r="BW190" i="7"/>
  <c r="BW160" i="7"/>
  <c r="BW65" i="7"/>
  <c r="BW205" i="7"/>
  <c r="BW186" i="7"/>
  <c r="BW176" i="7"/>
  <c r="BW166" i="7"/>
  <c r="BW206" i="7"/>
  <c r="BW177" i="7"/>
  <c r="BW167" i="7"/>
  <c r="BW158" i="7"/>
  <c r="BW62" i="7"/>
  <c r="BW203" i="7"/>
  <c r="BW194" i="7"/>
  <c r="BW204" i="7"/>
  <c r="BW185" i="7"/>
  <c r="BW175" i="7"/>
  <c r="BW165" i="7"/>
  <c r="BW61" i="7"/>
  <c r="BU213" i="7"/>
  <c r="BX213" i="7"/>
  <c r="AB315" i="11"/>
  <c r="AB363" i="11" s="1"/>
  <c r="AB365" i="11" s="1"/>
  <c r="AB275" i="11" s="1"/>
  <c r="AB310" i="11"/>
  <c r="BO315" i="4"/>
  <c r="BV315" i="4" s="1"/>
  <c r="AR363" i="4"/>
  <c r="J161" i="7"/>
  <c r="J134" i="7"/>
  <c r="J136" i="7" s="1"/>
  <c r="J79" i="7"/>
  <c r="BZ15" i="11"/>
  <c r="BY15" i="11"/>
  <c r="BW195" i="7"/>
  <c r="D229" i="12"/>
  <c r="BF229" i="12"/>
  <c r="D254" i="12"/>
  <c r="BF254" i="12"/>
  <c r="D221" i="12"/>
  <c r="BF221" i="12"/>
  <c r="BF148" i="12"/>
  <c r="D148" i="12"/>
  <c r="D241" i="12"/>
  <c r="BF241" i="12"/>
  <c r="BF266" i="12"/>
  <c r="D266" i="12"/>
  <c r="BF225" i="12"/>
  <c r="D225" i="12"/>
  <c r="BF235" i="12"/>
  <c r="D235" i="12"/>
  <c r="BF245" i="12"/>
  <c r="D245" i="12"/>
  <c r="BF255" i="12"/>
  <c r="D255" i="12"/>
  <c r="BF265" i="12"/>
  <c r="D265" i="12"/>
  <c r="BF273" i="12"/>
  <c r="D273" i="12"/>
  <c r="BW306" i="11"/>
  <c r="BS306" i="11"/>
  <c r="BR306" i="11"/>
  <c r="BT201" i="11"/>
  <c r="BT186" i="11"/>
  <c r="BT176" i="11"/>
  <c r="BT65" i="11"/>
  <c r="BT172" i="11"/>
  <c r="BT157" i="11"/>
  <c r="BT164" i="11"/>
  <c r="BT203" i="11"/>
  <c r="BT61" i="11"/>
  <c r="BT171" i="10"/>
  <c r="BT201" i="10"/>
  <c r="BT194" i="10"/>
  <c r="BT176" i="10"/>
  <c r="BT159" i="10"/>
  <c r="BT199" i="10"/>
  <c r="BT65" i="10"/>
  <c r="BT158" i="10"/>
  <c r="BT167" i="10"/>
  <c r="BT177" i="10"/>
  <c r="BT187" i="10"/>
  <c r="BT206" i="10"/>
  <c r="BT61" i="10"/>
  <c r="BI315" i="4"/>
  <c r="BT315" i="4" s="1"/>
  <c r="R363" i="4"/>
  <c r="R273" i="4" s="1"/>
  <c r="BI273" i="4" s="1"/>
  <c r="BZ130" i="10"/>
  <c r="BY130" i="10"/>
  <c r="AH273" i="7"/>
  <c r="AH271" i="7"/>
  <c r="AH269" i="7"/>
  <c r="AH267" i="7"/>
  <c r="AH265" i="7"/>
  <c r="AH263" i="7"/>
  <c r="AH260" i="7"/>
  <c r="AH258" i="7"/>
  <c r="AH255" i="7"/>
  <c r="AH253" i="7"/>
  <c r="AH250" i="7"/>
  <c r="AH247" i="7"/>
  <c r="AH245" i="7"/>
  <c r="AH242" i="7"/>
  <c r="AH275" i="7"/>
  <c r="AH272" i="7"/>
  <c r="AH373" i="7"/>
  <c r="AH270" i="7"/>
  <c r="AH268" i="7"/>
  <c r="AH266" i="7"/>
  <c r="AH264" i="7"/>
  <c r="AH262" i="7"/>
  <c r="AH259" i="7"/>
  <c r="AH256" i="7"/>
  <c r="AH254" i="7"/>
  <c r="AH251" i="7"/>
  <c r="AH249" i="7"/>
  <c r="AH246" i="7"/>
  <c r="AH243" i="7"/>
  <c r="AH241" i="7"/>
  <c r="AH239" i="7"/>
  <c r="AH236" i="7"/>
  <c r="AH237" i="7"/>
  <c r="AH152" i="7"/>
  <c r="AH140" i="7"/>
  <c r="AL135" i="7"/>
  <c r="AH235" i="7"/>
  <c r="AH233" i="7"/>
  <c r="AH231" i="7"/>
  <c r="AH229" i="7"/>
  <c r="AH227" i="7"/>
  <c r="AH224" i="7"/>
  <c r="AH222" i="7"/>
  <c r="AH230" i="7"/>
  <c r="AH225" i="7"/>
  <c r="AH221" i="7"/>
  <c r="AH69" i="7"/>
  <c r="AH240" i="7"/>
  <c r="AH232" i="7"/>
  <c r="AH228" i="7"/>
  <c r="AH223" i="7"/>
  <c r="AH66" i="7"/>
  <c r="AH148" i="7"/>
  <c r="AH63" i="7"/>
  <c r="AF363" i="4"/>
  <c r="AF225" i="4"/>
  <c r="BL225" i="4" s="1"/>
  <c r="BZ106" i="10"/>
  <c r="BY106" i="10"/>
  <c r="BT371" i="5"/>
  <c r="N134" i="6"/>
  <c r="BH86" i="6"/>
  <c r="N161" i="6"/>
  <c r="N79" i="6"/>
  <c r="AX371" i="8"/>
  <c r="AX139" i="8"/>
  <c r="AX140" i="8" s="1"/>
  <c r="BT311" i="8"/>
  <c r="BV311" i="8"/>
  <c r="AE363" i="8"/>
  <c r="BL315" i="8"/>
  <c r="AZ363" i="9"/>
  <c r="BQ315" i="9"/>
  <c r="Z363" i="9"/>
  <c r="BK315" i="9"/>
  <c r="BZ207" i="4"/>
  <c r="BZ205" i="4"/>
  <c r="BZ203" i="4"/>
  <c r="BZ201" i="4"/>
  <c r="BZ199" i="4"/>
  <c r="BZ196" i="4"/>
  <c r="BZ194" i="4"/>
  <c r="BZ191" i="4"/>
  <c r="BZ189" i="4"/>
  <c r="BZ186" i="4"/>
  <c r="BZ183" i="4"/>
  <c r="BZ181" i="4"/>
  <c r="BZ178" i="4"/>
  <c r="BZ176" i="4"/>
  <c r="BZ173" i="4"/>
  <c r="BZ171" i="4"/>
  <c r="BZ168" i="4"/>
  <c r="BZ166" i="4"/>
  <c r="BZ164" i="4"/>
  <c r="BZ159" i="4"/>
  <c r="BZ204" i="4"/>
  <c r="BZ195" i="4"/>
  <c r="BZ185" i="4"/>
  <c r="BZ175" i="4"/>
  <c r="BZ165" i="4"/>
  <c r="BZ206" i="4"/>
  <c r="BZ198" i="4"/>
  <c r="BZ187" i="4"/>
  <c r="BZ177" i="4"/>
  <c r="BZ167" i="4"/>
  <c r="BZ158" i="4"/>
  <c r="BZ68" i="4"/>
  <c r="BZ65" i="4"/>
  <c r="BZ62" i="4"/>
  <c r="BZ60" i="4"/>
  <c r="BZ208" i="4"/>
  <c r="BZ200" i="4"/>
  <c r="BZ190" i="4"/>
  <c r="BZ179" i="4"/>
  <c r="BZ169" i="4"/>
  <c r="BZ160" i="4"/>
  <c r="BZ172" i="4"/>
  <c r="BZ192" i="4"/>
  <c r="BZ182" i="4"/>
  <c r="BZ61" i="4"/>
  <c r="BZ53" i="4"/>
  <c r="BZ202" i="4"/>
  <c r="BZ163" i="4"/>
  <c r="BZ59" i="4"/>
  <c r="BS176" i="4"/>
  <c r="BS196" i="4"/>
  <c r="BS175" i="4"/>
  <c r="BS195" i="4"/>
  <c r="BS62" i="4"/>
  <c r="BS172" i="4"/>
  <c r="BS192" i="4"/>
  <c r="BY293" i="10"/>
  <c r="BN311" i="11"/>
  <c r="BN315" i="4"/>
  <c r="AM363" i="4"/>
  <c r="M373" i="6"/>
  <c r="M270" i="6"/>
  <c r="M268" i="6"/>
  <c r="M266" i="6"/>
  <c r="M264" i="6"/>
  <c r="M262" i="6"/>
  <c r="M259" i="6"/>
  <c r="M256" i="6"/>
  <c r="M254" i="6"/>
  <c r="M251" i="6"/>
  <c r="M249" i="6"/>
  <c r="M246" i="6"/>
  <c r="M243" i="6"/>
  <c r="M241" i="6"/>
  <c r="M239" i="6"/>
  <c r="M236" i="6"/>
  <c r="M233" i="6"/>
  <c r="M231" i="6"/>
  <c r="M229" i="6"/>
  <c r="M227" i="6"/>
  <c r="M224" i="6"/>
  <c r="M222" i="6"/>
  <c r="M273" i="6"/>
  <c r="M148" i="6"/>
  <c r="M272" i="6"/>
  <c r="M152" i="6"/>
  <c r="M63" i="6"/>
  <c r="M271" i="6"/>
  <c r="M267" i="6"/>
  <c r="M263" i="6"/>
  <c r="M258" i="6"/>
  <c r="M253" i="6"/>
  <c r="M247" i="6"/>
  <c r="M242" i="6"/>
  <c r="M237" i="6"/>
  <c r="M232" i="6"/>
  <c r="M228" i="6"/>
  <c r="M223" i="6"/>
  <c r="M275" i="6"/>
  <c r="M69" i="6"/>
  <c r="M269" i="6"/>
  <c r="M265" i="6"/>
  <c r="M260" i="6"/>
  <c r="M255" i="6"/>
  <c r="M250" i="6"/>
  <c r="M245" i="6"/>
  <c r="M240" i="6"/>
  <c r="M235" i="6"/>
  <c r="M230" i="6"/>
  <c r="M225" i="6"/>
  <c r="M221" i="6"/>
  <c r="M66" i="6"/>
  <c r="BT365" i="12"/>
  <c r="BU61" i="11"/>
  <c r="BU60" i="11"/>
  <c r="BU157" i="11"/>
  <c r="BU165" i="11"/>
  <c r="BU175" i="11"/>
  <c r="BU185" i="11"/>
  <c r="BU195" i="11"/>
  <c r="BU204" i="11"/>
  <c r="BU173" i="11"/>
  <c r="BU194" i="11"/>
  <c r="BU203" i="11"/>
  <c r="R136" i="11"/>
  <c r="BU306" i="9"/>
  <c r="BX306" i="9"/>
  <c r="BX178" i="10"/>
  <c r="BX207" i="10"/>
  <c r="BX191" i="10"/>
  <c r="BX68" i="10"/>
  <c r="BX160" i="10"/>
  <c r="BX190" i="10"/>
  <c r="BX79" i="9"/>
  <c r="BX78" i="9"/>
  <c r="BX70" i="9"/>
  <c r="AI273" i="8"/>
  <c r="BM273" i="8" s="1"/>
  <c r="AI271" i="8"/>
  <c r="BM271" i="8" s="1"/>
  <c r="BU271" i="8" s="1"/>
  <c r="AI269" i="8"/>
  <c r="BM269" i="8" s="1"/>
  <c r="BU269" i="8" s="1"/>
  <c r="AI267" i="8"/>
  <c r="BM267" i="8" s="1"/>
  <c r="BU267" i="8" s="1"/>
  <c r="AI265" i="8"/>
  <c r="BM265" i="8" s="1"/>
  <c r="BU265" i="8" s="1"/>
  <c r="AI263" i="8"/>
  <c r="BM263" i="8" s="1"/>
  <c r="BX263" i="8" s="1"/>
  <c r="AI260" i="8"/>
  <c r="BM260" i="8" s="1"/>
  <c r="BX260" i="8" s="1"/>
  <c r="AI258" i="8"/>
  <c r="BM258" i="8" s="1"/>
  <c r="BX258" i="8" s="1"/>
  <c r="AI255" i="8"/>
  <c r="BM255" i="8" s="1"/>
  <c r="BU255" i="8" s="1"/>
  <c r="AI253" i="8"/>
  <c r="BM253" i="8" s="1"/>
  <c r="BU253" i="8" s="1"/>
  <c r="AI250" i="8"/>
  <c r="BM250" i="8" s="1"/>
  <c r="BU250" i="8" s="1"/>
  <c r="AI247" i="8"/>
  <c r="BM247" i="8" s="1"/>
  <c r="BU247" i="8" s="1"/>
  <c r="AI245" i="8"/>
  <c r="BM245" i="8" s="1"/>
  <c r="BU245" i="8" s="1"/>
  <c r="AI242" i="8"/>
  <c r="BM242" i="8" s="1"/>
  <c r="BX242" i="8" s="1"/>
  <c r="AI240" i="8"/>
  <c r="BM240" i="8" s="1"/>
  <c r="BX240" i="8" s="1"/>
  <c r="AI272" i="8"/>
  <c r="BM272" i="8" s="1"/>
  <c r="BU272" i="8" s="1"/>
  <c r="AI270" i="8"/>
  <c r="BM270" i="8" s="1"/>
  <c r="BU270" i="8" s="1"/>
  <c r="AI268" i="8"/>
  <c r="BM268" i="8" s="1"/>
  <c r="BX268" i="8" s="1"/>
  <c r="AI266" i="8"/>
  <c r="BM266" i="8" s="1"/>
  <c r="BU266" i="8" s="1"/>
  <c r="AI264" i="8"/>
  <c r="BM264" i="8" s="1"/>
  <c r="BU264" i="8" s="1"/>
  <c r="AI262" i="8"/>
  <c r="BM262" i="8" s="1"/>
  <c r="BX262" i="8" s="1"/>
  <c r="AI259" i="8"/>
  <c r="BM259" i="8" s="1"/>
  <c r="BU259" i="8" s="1"/>
  <c r="AI256" i="8"/>
  <c r="BM256" i="8" s="1"/>
  <c r="BU256" i="8" s="1"/>
  <c r="AI254" i="8"/>
  <c r="BM254" i="8" s="1"/>
  <c r="BX254" i="8" s="1"/>
  <c r="AI251" i="8"/>
  <c r="BM251" i="8" s="1"/>
  <c r="BU251" i="8" s="1"/>
  <c r="AI249" i="8"/>
  <c r="BM249" i="8" s="1"/>
  <c r="BX249" i="8" s="1"/>
  <c r="AI246" i="8"/>
  <c r="BM246" i="8" s="1"/>
  <c r="BU246" i="8" s="1"/>
  <c r="AI243" i="8"/>
  <c r="BM243" i="8" s="1"/>
  <c r="BU243" i="8" s="1"/>
  <c r="AI241" i="8"/>
  <c r="BM241" i="8" s="1"/>
  <c r="BX241" i="8" s="1"/>
  <c r="AI239" i="8"/>
  <c r="BM239" i="8" s="1"/>
  <c r="BX239" i="8" s="1"/>
  <c r="AI236" i="8"/>
  <c r="BM236" i="8" s="1"/>
  <c r="BX236" i="8" s="1"/>
  <c r="AI233" i="8"/>
  <c r="BM233" i="8" s="1"/>
  <c r="BU233" i="8" s="1"/>
  <c r="AI231" i="8"/>
  <c r="BM231" i="8" s="1"/>
  <c r="BX231" i="8" s="1"/>
  <c r="AI229" i="8"/>
  <c r="BM229" i="8" s="1"/>
  <c r="BU229" i="8" s="1"/>
  <c r="AI227" i="8"/>
  <c r="BM227" i="8" s="1"/>
  <c r="BX227" i="8" s="1"/>
  <c r="AI224" i="8"/>
  <c r="BM224" i="8" s="1"/>
  <c r="BX224" i="8" s="1"/>
  <c r="AI222" i="8"/>
  <c r="BM222" i="8" s="1"/>
  <c r="BU222" i="8" s="1"/>
  <c r="BM136" i="8"/>
  <c r="AI148" i="8"/>
  <c r="AI237" i="8"/>
  <c r="BM237" i="8" s="1"/>
  <c r="BX237" i="8" s="1"/>
  <c r="AI235" i="8"/>
  <c r="BM235" i="8" s="1"/>
  <c r="BU235" i="8" s="1"/>
  <c r="AI232" i="8"/>
  <c r="BM232" i="8" s="1"/>
  <c r="BU232" i="8" s="1"/>
  <c r="AI230" i="8"/>
  <c r="BM230" i="8" s="1"/>
  <c r="BU230" i="8" s="1"/>
  <c r="AI228" i="8"/>
  <c r="BM228" i="8" s="1"/>
  <c r="BU228" i="8" s="1"/>
  <c r="AI225" i="8"/>
  <c r="BM225" i="8" s="1"/>
  <c r="AI223" i="8"/>
  <c r="BM223" i="8" s="1"/>
  <c r="BU223" i="8" s="1"/>
  <c r="AI221" i="8"/>
  <c r="BM221" i="8" s="1"/>
  <c r="AI152" i="8"/>
  <c r="AI69" i="8"/>
  <c r="AI66" i="8"/>
  <c r="AI63" i="8"/>
  <c r="AL135" i="8"/>
  <c r="BK134" i="10"/>
  <c r="Z136" i="10"/>
  <c r="AU139" i="11"/>
  <c r="AU140" i="11" s="1"/>
  <c r="AU371" i="11"/>
  <c r="BJ311" i="11"/>
  <c r="BQ363" i="6"/>
  <c r="AZ365" i="6"/>
  <c r="I373" i="6"/>
  <c r="I270" i="6"/>
  <c r="I268" i="6"/>
  <c r="I266" i="6"/>
  <c r="I264" i="6"/>
  <c r="I262" i="6"/>
  <c r="I259" i="6"/>
  <c r="I256" i="6"/>
  <c r="I254" i="6"/>
  <c r="I251" i="6"/>
  <c r="I249" i="6"/>
  <c r="I246" i="6"/>
  <c r="I243" i="6"/>
  <c r="I241" i="6"/>
  <c r="I239" i="6"/>
  <c r="I236" i="6"/>
  <c r="I233" i="6"/>
  <c r="I231" i="6"/>
  <c r="I229" i="6"/>
  <c r="I227" i="6"/>
  <c r="I224" i="6"/>
  <c r="I222" i="6"/>
  <c r="I273" i="6"/>
  <c r="I148" i="6"/>
  <c r="I275" i="6"/>
  <c r="I69" i="6"/>
  <c r="I269" i="6"/>
  <c r="I265" i="6"/>
  <c r="I260" i="6"/>
  <c r="I255" i="6"/>
  <c r="I250" i="6"/>
  <c r="I245" i="6"/>
  <c r="I240" i="6"/>
  <c r="I235" i="6"/>
  <c r="I230" i="6"/>
  <c r="I225" i="6"/>
  <c r="I221" i="6"/>
  <c r="I66" i="6"/>
  <c r="I272" i="6"/>
  <c r="I152" i="6"/>
  <c r="I63" i="6"/>
  <c r="I271" i="6"/>
  <c r="I267" i="6"/>
  <c r="I263" i="6"/>
  <c r="I258" i="6"/>
  <c r="I253" i="6"/>
  <c r="I247" i="6"/>
  <c r="I242" i="6"/>
  <c r="I237" i="6"/>
  <c r="I232" i="6"/>
  <c r="I228" i="6"/>
  <c r="I223" i="6"/>
  <c r="BS166" i="6"/>
  <c r="BS176" i="6"/>
  <c r="BS186" i="6"/>
  <c r="BS196" i="6"/>
  <c r="BS205" i="6"/>
  <c r="BS163" i="6"/>
  <c r="BS172" i="6"/>
  <c r="BS182" i="6"/>
  <c r="BS192" i="6"/>
  <c r="BS202" i="6"/>
  <c r="BS60" i="6"/>
  <c r="BR163" i="6"/>
  <c r="BR172" i="6"/>
  <c r="BR182" i="6"/>
  <c r="BR192" i="6"/>
  <c r="BR202" i="6"/>
  <c r="BR60" i="6"/>
  <c r="BR164" i="6"/>
  <c r="BR173" i="6"/>
  <c r="BR194" i="6"/>
  <c r="BR203" i="6"/>
  <c r="AX139" i="10"/>
  <c r="AX140" i="10" s="1"/>
  <c r="AX371" i="10"/>
  <c r="E373" i="6"/>
  <c r="E270" i="6"/>
  <c r="E268" i="6"/>
  <c r="E266" i="6"/>
  <c r="E264" i="6"/>
  <c r="E262" i="6"/>
  <c r="E259" i="6"/>
  <c r="E256" i="6"/>
  <c r="E254" i="6"/>
  <c r="E251" i="6"/>
  <c r="E249" i="6"/>
  <c r="E246" i="6"/>
  <c r="E243" i="6"/>
  <c r="E241" i="6"/>
  <c r="E239" i="6"/>
  <c r="E236" i="6"/>
  <c r="E233" i="6"/>
  <c r="E231" i="6"/>
  <c r="E229" i="6"/>
  <c r="E227" i="6"/>
  <c r="E224" i="6"/>
  <c r="E222" i="6"/>
  <c r="E137" i="6"/>
  <c r="E273" i="6"/>
  <c r="E148" i="6"/>
  <c r="BF136" i="6"/>
  <c r="E272" i="6"/>
  <c r="E271" i="6"/>
  <c r="E267" i="6"/>
  <c r="E263" i="6"/>
  <c r="E258" i="6"/>
  <c r="E253" i="6"/>
  <c r="E247" i="6"/>
  <c r="E242" i="6"/>
  <c r="E237" i="6"/>
  <c r="E232" i="6"/>
  <c r="E228" i="6"/>
  <c r="E223" i="6"/>
  <c r="E275" i="6"/>
  <c r="E269" i="6"/>
  <c r="E265" i="6"/>
  <c r="E260" i="6"/>
  <c r="E255" i="6"/>
  <c r="E250" i="6"/>
  <c r="E245" i="6"/>
  <c r="E240" i="6"/>
  <c r="E235" i="6"/>
  <c r="E230" i="6"/>
  <c r="E225" i="6"/>
  <c r="E221" i="6"/>
  <c r="E66" i="6"/>
  <c r="E152" i="6"/>
  <c r="E63" i="6"/>
  <c r="E69" i="6"/>
  <c r="E86" i="4"/>
  <c r="BF82" i="4"/>
  <c r="D82" i="4"/>
  <c r="D157" i="4" s="1"/>
  <c r="E157" i="4"/>
  <c r="D82" i="11"/>
  <c r="D157" i="11" s="1"/>
  <c r="E86" i="11"/>
  <c r="BF82" i="11"/>
  <c r="E157" i="11"/>
  <c r="BW183" i="7"/>
  <c r="BN216" i="4"/>
  <c r="AB273" i="4"/>
  <c r="AB373" i="4"/>
  <c r="BR176" i="7"/>
  <c r="BX163" i="7"/>
  <c r="BT27" i="11"/>
  <c r="BT53" i="11" s="1"/>
  <c r="BT192" i="7"/>
  <c r="BW163" i="7"/>
  <c r="BY28" i="7"/>
  <c r="BZ28" i="7"/>
  <c r="O273" i="4"/>
  <c r="X273" i="4"/>
  <c r="X275" i="4"/>
  <c r="BX182" i="7"/>
  <c r="BY28" i="6"/>
  <c r="BZ28" i="6"/>
  <c r="BR187" i="7"/>
  <c r="BL233" i="6"/>
  <c r="BL254" i="6"/>
  <c r="AE273" i="6"/>
  <c r="BL273" i="6" s="1"/>
  <c r="BL236" i="6"/>
  <c r="BL256" i="6"/>
  <c r="BL228" i="6"/>
  <c r="BL237" i="6"/>
  <c r="BL247" i="6"/>
  <c r="BL258" i="6"/>
  <c r="BL267" i="6"/>
  <c r="BX196" i="7"/>
  <c r="BR205" i="7"/>
  <c r="D371" i="5"/>
  <c r="BX198" i="6"/>
  <c r="BT147" i="13"/>
  <c r="BX142" i="13"/>
  <c r="BS142" i="13"/>
  <c r="BX88" i="13"/>
  <c r="BU123" i="13"/>
  <c r="BX123" i="13" s="1"/>
  <c r="BY115" i="13"/>
  <c r="BT76" i="13"/>
  <c r="BU60" i="13"/>
  <c r="BX60" i="13" s="1"/>
  <c r="BW68" i="13"/>
  <c r="BY68" i="13" s="1"/>
  <c r="BY147" i="13"/>
  <c r="BY142" i="13"/>
  <c r="BT135" i="13"/>
  <c r="BW143" i="13"/>
  <c r="BY143" i="13" s="1"/>
  <c r="BW99" i="13"/>
  <c r="BY99" i="13" s="1"/>
  <c r="BV88" i="13"/>
  <c r="BY88" i="13" s="1"/>
  <c r="BV81" i="13"/>
  <c r="BY81" i="13" s="1"/>
  <c r="BT111" i="13"/>
  <c r="BT58" i="13"/>
  <c r="BW84" i="13"/>
  <c r="BW145" i="13"/>
  <c r="BY145" i="13" s="1"/>
  <c r="BT99" i="13"/>
  <c r="BV80" i="13"/>
  <c r="BY80" i="13" s="1"/>
  <c r="BV64" i="13"/>
  <c r="BY64" i="13" s="1"/>
  <c r="BT92" i="13"/>
  <c r="BW121" i="13"/>
  <c r="BS121" i="13" s="1"/>
  <c r="BW100" i="13"/>
  <c r="BV119" i="13"/>
  <c r="BY119" i="13" s="1"/>
  <c r="BW57" i="13"/>
  <c r="BV97" i="13"/>
  <c r="BY97" i="13" s="1"/>
  <c r="BU137" i="13"/>
  <c r="BU120" i="13"/>
  <c r="BT72" i="13"/>
  <c r="BU122" i="13"/>
  <c r="BU98" i="13"/>
  <c r="BT100" i="13"/>
  <c r="BT118" i="13"/>
  <c r="AN105" i="13"/>
  <c r="W106" i="13"/>
  <c r="AP106" i="13"/>
  <c r="AG106" i="13"/>
  <c r="I56" i="13"/>
  <c r="U105" i="13"/>
  <c r="AW106" i="13"/>
  <c r="H59" i="2"/>
  <c r="M56" i="13"/>
  <c r="R106" i="13"/>
  <c r="I57" i="13"/>
  <c r="AD106" i="13"/>
  <c r="H57" i="13"/>
  <c r="H12" i="2"/>
  <c r="M57" i="13"/>
  <c r="J105" i="13"/>
  <c r="AL106" i="13"/>
  <c r="AF106" i="13"/>
  <c r="AS105" i="13"/>
  <c r="AG105" i="13"/>
  <c r="AA107" i="13"/>
  <c r="AP105" i="13"/>
  <c r="J59" i="2"/>
  <c r="G56" i="13"/>
  <c r="Z106" i="13"/>
  <c r="G105" i="13"/>
  <c r="AD105" i="13"/>
  <c r="Q105" i="13"/>
  <c r="AW105" i="13"/>
  <c r="P106" i="13"/>
  <c r="AC106" i="13"/>
  <c r="V105" i="13"/>
  <c r="AN106" i="13"/>
  <c r="Z105" i="13"/>
  <c r="J12" i="2"/>
  <c r="V106" i="13"/>
  <c r="K56" i="13"/>
  <c r="F105" i="13"/>
  <c r="Q106" i="13"/>
  <c r="U106" i="13"/>
  <c r="AK106" i="13"/>
  <c r="S106" i="13"/>
  <c r="I105" i="13"/>
  <c r="K57" i="13"/>
  <c r="O57" i="13"/>
  <c r="K59" i="2"/>
  <c r="AQ106" i="13"/>
  <c r="AO105" i="13"/>
  <c r="L57" i="13"/>
  <c r="O56" i="13"/>
  <c r="AK105" i="13"/>
  <c r="BA106" i="13"/>
  <c r="X106" i="13"/>
  <c r="W107" i="13"/>
  <c r="Y106" i="13"/>
  <c r="AH106" i="13"/>
  <c r="K12" i="2"/>
  <c r="R105" i="13"/>
  <c r="AA106" i="13"/>
  <c r="L56" i="13"/>
  <c r="T107" i="13"/>
  <c r="H56" i="13"/>
  <c r="BA105" i="13"/>
  <c r="AL105" i="13"/>
  <c r="G57" i="13"/>
  <c r="I59" i="2"/>
  <c r="AS106" i="13"/>
  <c r="Y105" i="13"/>
  <c r="AH105" i="13"/>
  <c r="AC105" i="13"/>
  <c r="AO106" i="13"/>
  <c r="I12" i="2"/>
  <c r="AI106" i="13"/>
  <c r="N105" i="13"/>
  <c r="AJ107" i="13"/>
  <c r="BW102" i="13" l="1"/>
  <c r="BY131" i="13"/>
  <c r="BY122" i="13"/>
  <c r="BU57" i="13"/>
  <c r="BN102" i="13"/>
  <c r="BN107" i="13"/>
  <c r="AJ150" i="13"/>
  <c r="AI150" i="13"/>
  <c r="AC150" i="13"/>
  <c r="BL105" i="13"/>
  <c r="AH150" i="13"/>
  <c r="Y150" i="13"/>
  <c r="BK105" i="13"/>
  <c r="BP106" i="13"/>
  <c r="AL150" i="13"/>
  <c r="BA150" i="13"/>
  <c r="BR150" i="13" s="1"/>
  <c r="BR105" i="13"/>
  <c r="H102" i="13"/>
  <c r="BJ107" i="13"/>
  <c r="T150" i="13"/>
  <c r="L102" i="13"/>
  <c r="BL106" i="13"/>
  <c r="AA150" i="13"/>
  <c r="R150" i="13"/>
  <c r="BK107" i="13"/>
  <c r="X150" i="13"/>
  <c r="BR106" i="13"/>
  <c r="AK150" i="13"/>
  <c r="BN105" i="13"/>
  <c r="AO150" i="13"/>
  <c r="AQ150" i="13"/>
  <c r="BJ106" i="13"/>
  <c r="S150" i="13"/>
  <c r="BN106" i="13"/>
  <c r="BG105" i="13"/>
  <c r="K102" i="13"/>
  <c r="Z150" i="13"/>
  <c r="BO106" i="13"/>
  <c r="V150" i="13"/>
  <c r="P150" i="13"/>
  <c r="AW150" i="13"/>
  <c r="BQ150" i="13" s="1"/>
  <c r="BQ105" i="13"/>
  <c r="Q150" i="13"/>
  <c r="AD150" i="13"/>
  <c r="G102" i="13"/>
  <c r="AP150" i="13"/>
  <c r="BL107" i="13"/>
  <c r="AG150" i="13"/>
  <c r="BM105" i="13"/>
  <c r="AS150" i="13"/>
  <c r="BP150" i="13" s="1"/>
  <c r="BP105" i="13"/>
  <c r="BW105" i="13" s="1"/>
  <c r="BM106" i="13"/>
  <c r="AF150" i="13"/>
  <c r="BQ106" i="13"/>
  <c r="U150" i="13"/>
  <c r="BJ105" i="13"/>
  <c r="I102" i="13"/>
  <c r="BK106" i="13"/>
  <c r="W150" i="13"/>
  <c r="AN150" i="13"/>
  <c r="BO105" i="13"/>
  <c r="BX249" i="4"/>
  <c r="BT228" i="6"/>
  <c r="BT247" i="6"/>
  <c r="BT267" i="6"/>
  <c r="BT236" i="6"/>
  <c r="BT256" i="6"/>
  <c r="BU233" i="4"/>
  <c r="BU272" i="4"/>
  <c r="BU250" i="6"/>
  <c r="BX239" i="6"/>
  <c r="BU245" i="4"/>
  <c r="BT239" i="6"/>
  <c r="BT259" i="6"/>
  <c r="BT221" i="6"/>
  <c r="BT260" i="6"/>
  <c r="BT229" i="6"/>
  <c r="BT249" i="6"/>
  <c r="BT268" i="6"/>
  <c r="BU152" i="6"/>
  <c r="BU69" i="6"/>
  <c r="BU66" i="6"/>
  <c r="BU63" i="6"/>
  <c r="BT245" i="6"/>
  <c r="BT265" i="6"/>
  <c r="BT230" i="6"/>
  <c r="BT250" i="6"/>
  <c r="BT269" i="6"/>
  <c r="BT233" i="6"/>
  <c r="BT254" i="6"/>
  <c r="BX228" i="4"/>
  <c r="BX267" i="4"/>
  <c r="BT273" i="6"/>
  <c r="BT237" i="6"/>
  <c r="BT258" i="6"/>
  <c r="BU225" i="8"/>
  <c r="BX225" i="8"/>
  <c r="BU270" i="4"/>
  <c r="BX270" i="4"/>
  <c r="BX135" i="13"/>
  <c r="BS135" i="13"/>
  <c r="BF265" i="6"/>
  <c r="BF137" i="6"/>
  <c r="BF69" i="6"/>
  <c r="BF63" i="6"/>
  <c r="BF66" i="6"/>
  <c r="BF152" i="6"/>
  <c r="BF231" i="6"/>
  <c r="BF270" i="6"/>
  <c r="AA302" i="13"/>
  <c r="Z270" i="10"/>
  <c r="BK270" i="10" s="1"/>
  <c r="Z268" i="10"/>
  <c r="BK268" i="10" s="1"/>
  <c r="Z266" i="10"/>
  <c r="BK266" i="10" s="1"/>
  <c r="Z264" i="10"/>
  <c r="BK264" i="10" s="1"/>
  <c r="Z262" i="10"/>
  <c r="BK262" i="10" s="1"/>
  <c r="Z259" i="10"/>
  <c r="BK259" i="10" s="1"/>
  <c r="Z256" i="10"/>
  <c r="BK256" i="10" s="1"/>
  <c r="Z254" i="10"/>
  <c r="BK254" i="10" s="1"/>
  <c r="Z251" i="10"/>
  <c r="BK251" i="10" s="1"/>
  <c r="Z249" i="10"/>
  <c r="BK249" i="10" s="1"/>
  <c r="Z246" i="10"/>
  <c r="BK246" i="10" s="1"/>
  <c r="Z243" i="10"/>
  <c r="BK243" i="10" s="1"/>
  <c r="Z241" i="10"/>
  <c r="BK241" i="10" s="1"/>
  <c r="Z239" i="10"/>
  <c r="BK239" i="10" s="1"/>
  <c r="Z236" i="10"/>
  <c r="BK236" i="10" s="1"/>
  <c r="Z233" i="10"/>
  <c r="BK233" i="10" s="1"/>
  <c r="Z231" i="10"/>
  <c r="BK231" i="10" s="1"/>
  <c r="Z229" i="10"/>
  <c r="BK229" i="10" s="1"/>
  <c r="Z227" i="10"/>
  <c r="BK227" i="10" s="1"/>
  <c r="Z224" i="10"/>
  <c r="BK224" i="10" s="1"/>
  <c r="Z222" i="10"/>
  <c r="BK222" i="10" s="1"/>
  <c r="Z273" i="10"/>
  <c r="Z148" i="10"/>
  <c r="BK148" i="10" s="1"/>
  <c r="BK136" i="10"/>
  <c r="Z69" i="10"/>
  <c r="Z66" i="10"/>
  <c r="Z63" i="10"/>
  <c r="Z271" i="10"/>
  <c r="BK271" i="10" s="1"/>
  <c r="Z269" i="10"/>
  <c r="BK269" i="10" s="1"/>
  <c r="Z267" i="10"/>
  <c r="BK267" i="10" s="1"/>
  <c r="Z265" i="10"/>
  <c r="BK265" i="10" s="1"/>
  <c r="Z263" i="10"/>
  <c r="BK263" i="10" s="1"/>
  <c r="Z260" i="10"/>
  <c r="BK260" i="10" s="1"/>
  <c r="Z258" i="10"/>
  <c r="BK258" i="10" s="1"/>
  <c r="Z255" i="10"/>
  <c r="BK255" i="10" s="1"/>
  <c r="Z253" i="10"/>
  <c r="BK253" i="10" s="1"/>
  <c r="Z250" i="10"/>
  <c r="BK250" i="10" s="1"/>
  <c r="Z247" i="10"/>
  <c r="BK247" i="10" s="1"/>
  <c r="Z245" i="10"/>
  <c r="BK245" i="10" s="1"/>
  <c r="Z242" i="10"/>
  <c r="BK242" i="10" s="1"/>
  <c r="Z240" i="10"/>
  <c r="BK240" i="10" s="1"/>
  <c r="Z237" i="10"/>
  <c r="BK237" i="10" s="1"/>
  <c r="Z235" i="10"/>
  <c r="BK235" i="10" s="1"/>
  <c r="Z232" i="10"/>
  <c r="BK232" i="10" s="1"/>
  <c r="Z230" i="10"/>
  <c r="BK230" i="10" s="1"/>
  <c r="Z228" i="10"/>
  <c r="BK228" i="10" s="1"/>
  <c r="Z225" i="10"/>
  <c r="Z223" i="10"/>
  <c r="BK223" i="10" s="1"/>
  <c r="Z221" i="10"/>
  <c r="BK221" i="10" s="1"/>
  <c r="Z152" i="10"/>
  <c r="Z272" i="10"/>
  <c r="BK272" i="10" s="1"/>
  <c r="BM148" i="8"/>
  <c r="BU148" i="8" s="1"/>
  <c r="N136" i="6"/>
  <c r="BH134" i="6"/>
  <c r="BX273" i="6"/>
  <c r="BU273" i="6"/>
  <c r="BS58" i="13"/>
  <c r="BX58" i="13"/>
  <c r="BX76" i="13"/>
  <c r="BS76" i="13"/>
  <c r="BU228" i="6"/>
  <c r="BF255" i="6"/>
  <c r="BF275" i="6"/>
  <c r="E276" i="6"/>
  <c r="F276" i="6" s="1"/>
  <c r="G276" i="6" s="1"/>
  <c r="H276" i="6" s="1"/>
  <c r="I276" i="6" s="1"/>
  <c r="J276" i="6" s="1"/>
  <c r="K276" i="6" s="1"/>
  <c r="BF258" i="6"/>
  <c r="BF273" i="6"/>
  <c r="BF236" i="6"/>
  <c r="BF256" i="6"/>
  <c r="BY172" i="6"/>
  <c r="BZ172" i="6"/>
  <c r="BX100" i="13"/>
  <c r="BS100" i="13"/>
  <c r="BX92" i="13"/>
  <c r="BS92" i="13"/>
  <c r="BS99" i="13"/>
  <c r="BX99" i="13"/>
  <c r="BX111" i="13"/>
  <c r="BS111" i="13"/>
  <c r="BU258" i="6"/>
  <c r="BW82" i="11"/>
  <c r="BW157" i="11" s="1"/>
  <c r="BS82" i="11"/>
  <c r="BR82" i="11"/>
  <c r="BR157" i="11" s="1"/>
  <c r="BF157" i="11"/>
  <c r="BF221" i="6"/>
  <c r="BF240" i="6"/>
  <c r="BF260" i="6"/>
  <c r="BF223" i="6"/>
  <c r="BF242" i="6"/>
  <c r="BF263" i="6"/>
  <c r="BF272" i="6"/>
  <c r="F137" i="6"/>
  <c r="E153" i="6"/>
  <c r="BF229" i="6"/>
  <c r="BF239" i="6"/>
  <c r="BF249" i="6"/>
  <c r="BF259" i="6"/>
  <c r="BF268" i="6"/>
  <c r="BY202" i="6"/>
  <c r="BZ202" i="6"/>
  <c r="BY163" i="6"/>
  <c r="BZ163" i="6"/>
  <c r="BZ176" i="6"/>
  <c r="BY176" i="6"/>
  <c r="AZ371" i="6"/>
  <c r="BQ371" i="6" s="1"/>
  <c r="BQ365" i="6"/>
  <c r="AZ139" i="6"/>
  <c r="BU315" i="8"/>
  <c r="BX315" i="8"/>
  <c r="BH161" i="6"/>
  <c r="BH79" i="6"/>
  <c r="BZ306" i="11"/>
  <c r="BY306" i="11"/>
  <c r="BW241" i="12"/>
  <c r="BS241" i="12"/>
  <c r="BR241" i="12"/>
  <c r="BS221" i="12"/>
  <c r="BW221" i="12"/>
  <c r="BR221" i="12"/>
  <c r="BW229" i="12"/>
  <c r="BS229" i="12"/>
  <c r="BR229" i="12"/>
  <c r="BO363" i="4"/>
  <c r="AR365" i="4"/>
  <c r="BY133" i="10"/>
  <c r="BZ133" i="10"/>
  <c r="Y139" i="10"/>
  <c r="Y140" i="10" s="1"/>
  <c r="Y371" i="10"/>
  <c r="V139" i="6"/>
  <c r="V371" i="6"/>
  <c r="BJ371" i="6" s="1"/>
  <c r="BJ365" i="6"/>
  <c r="V275" i="6"/>
  <c r="BJ275" i="6" s="1"/>
  <c r="V373" i="6"/>
  <c r="AM371" i="6"/>
  <c r="BN371" i="6" s="1"/>
  <c r="BN365" i="6"/>
  <c r="AM139" i="6"/>
  <c r="G134" i="4"/>
  <c r="G136" i="4" s="1"/>
  <c r="G161" i="4"/>
  <c r="G79" i="4"/>
  <c r="BX265" i="8"/>
  <c r="BX245" i="8"/>
  <c r="BX266" i="8"/>
  <c r="BX246" i="8"/>
  <c r="BU227" i="8"/>
  <c r="BX230" i="8"/>
  <c r="AP139" i="10"/>
  <c r="AP140" i="10" s="1"/>
  <c r="AP371" i="10"/>
  <c r="BX246" i="4"/>
  <c r="AM371" i="7"/>
  <c r="BN371" i="7" s="1"/>
  <c r="BN365" i="7"/>
  <c r="AM139" i="7"/>
  <c r="BF139" i="12"/>
  <c r="D139" i="12"/>
  <c r="E140" i="12"/>
  <c r="BN221" i="7"/>
  <c r="BN63" i="7"/>
  <c r="BN66" i="7"/>
  <c r="BN69" i="7"/>
  <c r="BN152" i="7"/>
  <c r="BN224" i="7"/>
  <c r="BN233" i="7"/>
  <c r="BN241" i="7"/>
  <c r="BN251" i="7"/>
  <c r="BN262" i="7"/>
  <c r="BN270" i="7"/>
  <c r="BN235" i="7"/>
  <c r="BN245" i="7"/>
  <c r="BN255" i="7"/>
  <c r="BN265" i="7"/>
  <c r="BQ363" i="8"/>
  <c r="AZ365" i="8"/>
  <c r="H134" i="4"/>
  <c r="H136" i="4" s="1"/>
  <c r="H79" i="4"/>
  <c r="H161" i="4"/>
  <c r="BZ139" i="5"/>
  <c r="BY139" i="5"/>
  <c r="P371" i="10"/>
  <c r="P139" i="10"/>
  <c r="P140" i="10" s="1"/>
  <c r="BZ311" i="4"/>
  <c r="BY311" i="4"/>
  <c r="BR254" i="5"/>
  <c r="BS254" i="5"/>
  <c r="BW254" i="5"/>
  <c r="BR233" i="5"/>
  <c r="BW233" i="5"/>
  <c r="BS233" i="5"/>
  <c r="BW245" i="5"/>
  <c r="BS245" i="5"/>
  <c r="BR245" i="5"/>
  <c r="BZ179" i="7"/>
  <c r="BY179" i="7"/>
  <c r="BD198" i="13"/>
  <c r="BH86" i="11"/>
  <c r="M134" i="11"/>
  <c r="M161" i="11"/>
  <c r="M79" i="11"/>
  <c r="D87" i="6"/>
  <c r="D161" i="6"/>
  <c r="BI255" i="4"/>
  <c r="BI235" i="4"/>
  <c r="BT136" i="4"/>
  <c r="BI63" i="4"/>
  <c r="BI69" i="4"/>
  <c r="BI152" i="4"/>
  <c r="BI66" i="4"/>
  <c r="BI231" i="4"/>
  <c r="BI251" i="4"/>
  <c r="BT251" i="4" s="1"/>
  <c r="BI270" i="4"/>
  <c r="BI229" i="4"/>
  <c r="BI249" i="4"/>
  <c r="BI268" i="4"/>
  <c r="BT268" i="4" s="1"/>
  <c r="BI236" i="4"/>
  <c r="BI256" i="4"/>
  <c r="AR298" i="13"/>
  <c r="BX232" i="12"/>
  <c r="BV148" i="11"/>
  <c r="BV223" i="11"/>
  <c r="BV232" i="11"/>
  <c r="BV242" i="11"/>
  <c r="BV253" i="11"/>
  <c r="BV263" i="11"/>
  <c r="BV271" i="11"/>
  <c r="BV227" i="11"/>
  <c r="BV236" i="11"/>
  <c r="BV246" i="11"/>
  <c r="BV256" i="11"/>
  <c r="BV266" i="11"/>
  <c r="BR216" i="4"/>
  <c r="BS216" i="4"/>
  <c r="BW216" i="4"/>
  <c r="AS139" i="10"/>
  <c r="AS140" i="10" s="1"/>
  <c r="AS371" i="10"/>
  <c r="BS136" i="13"/>
  <c r="BX136" i="13"/>
  <c r="BU231" i="6"/>
  <c r="BX231" i="6"/>
  <c r="BZ195" i="7"/>
  <c r="BY195" i="7"/>
  <c r="E134" i="10"/>
  <c r="BF86" i="10"/>
  <c r="D86" i="10"/>
  <c r="E161" i="10"/>
  <c r="E79" i="10"/>
  <c r="BW86" i="7"/>
  <c r="BS86" i="7"/>
  <c r="BR86" i="7"/>
  <c r="BF161" i="7"/>
  <c r="BF79" i="7"/>
  <c r="BY200" i="6"/>
  <c r="BZ200" i="6"/>
  <c r="BY59" i="6"/>
  <c r="BZ59" i="6"/>
  <c r="BZ173" i="6"/>
  <c r="BY173" i="6"/>
  <c r="BJ363" i="4"/>
  <c r="V365" i="4"/>
  <c r="BO363" i="8"/>
  <c r="AR365" i="8"/>
  <c r="R363" i="10"/>
  <c r="BI315" i="10"/>
  <c r="BA296" i="13"/>
  <c r="BR296" i="13" s="1"/>
  <c r="BA293" i="13"/>
  <c r="BR293" i="13" s="1"/>
  <c r="BA289" i="13"/>
  <c r="BR289" i="13" s="1"/>
  <c r="BA285" i="13"/>
  <c r="BR285" i="13" s="1"/>
  <c r="BA282" i="13"/>
  <c r="BR282" i="13" s="1"/>
  <c r="BA297" i="13"/>
  <c r="BR297" i="13" s="1"/>
  <c r="BA294" i="13"/>
  <c r="BR294" i="13" s="1"/>
  <c r="BA284" i="13"/>
  <c r="BR284" i="13" s="1"/>
  <c r="BA283" i="13"/>
  <c r="BR283" i="13" s="1"/>
  <c r="BA279" i="13"/>
  <c r="BR279" i="13" s="1"/>
  <c r="BA292" i="13"/>
  <c r="BR292" i="13" s="1"/>
  <c r="BA291" i="13"/>
  <c r="BR291" i="13" s="1"/>
  <c r="BA290" i="13"/>
  <c r="BR290" i="13" s="1"/>
  <c r="BA281" i="13"/>
  <c r="BR281" i="13" s="1"/>
  <c r="BA280" i="13"/>
  <c r="BR280" i="13" s="1"/>
  <c r="BA276" i="13"/>
  <c r="BR276" i="13" s="1"/>
  <c r="BA272" i="13"/>
  <c r="BR272" i="13" s="1"/>
  <c r="BA277" i="13"/>
  <c r="BR277" i="13" s="1"/>
  <c r="BA268" i="13"/>
  <c r="BR268" i="13" s="1"/>
  <c r="BA264" i="13"/>
  <c r="BR264" i="13" s="1"/>
  <c r="BA260" i="13"/>
  <c r="BR260" i="13" s="1"/>
  <c r="BA256" i="13"/>
  <c r="BR256" i="13" s="1"/>
  <c r="BA287" i="13"/>
  <c r="BR287" i="13" s="1"/>
  <c r="BA275" i="13"/>
  <c r="BR275" i="13" s="1"/>
  <c r="BA274" i="13"/>
  <c r="BR274" i="13" s="1"/>
  <c r="BA273" i="13"/>
  <c r="BR273" i="13" s="1"/>
  <c r="BA269" i="13"/>
  <c r="BR269" i="13" s="1"/>
  <c r="BA265" i="13"/>
  <c r="BR265" i="13" s="1"/>
  <c r="BA261" i="13"/>
  <c r="BR261" i="13" s="1"/>
  <c r="BA257" i="13"/>
  <c r="BR257" i="13" s="1"/>
  <c r="BA253" i="13"/>
  <c r="BR253" i="13" s="1"/>
  <c r="BA246" i="13"/>
  <c r="BR246" i="13" s="1"/>
  <c r="BA295" i="13"/>
  <c r="BR295" i="13" s="1"/>
  <c r="BA286" i="13"/>
  <c r="BR286" i="13" s="1"/>
  <c r="BA278" i="13"/>
  <c r="BR278" i="13" s="1"/>
  <c r="BA271" i="13"/>
  <c r="BR271" i="13" s="1"/>
  <c r="BA270" i="13"/>
  <c r="BR270" i="13" s="1"/>
  <c r="BA262" i="13"/>
  <c r="BR262" i="13" s="1"/>
  <c r="BA252" i="13"/>
  <c r="BR252" i="13" s="1"/>
  <c r="BA251" i="13"/>
  <c r="BA240" i="13"/>
  <c r="BR240" i="13" s="1"/>
  <c r="BA236" i="13"/>
  <c r="BR236" i="13" s="1"/>
  <c r="BA232" i="13"/>
  <c r="BR232" i="13" s="1"/>
  <c r="BA228" i="13"/>
  <c r="BR228" i="13" s="1"/>
  <c r="BA288" i="13"/>
  <c r="BR288" i="13" s="1"/>
  <c r="BA267" i="13"/>
  <c r="BR267" i="13" s="1"/>
  <c r="BA255" i="13"/>
  <c r="BR255" i="13" s="1"/>
  <c r="BA245" i="13"/>
  <c r="BR245" i="13" s="1"/>
  <c r="BA243" i="13"/>
  <c r="BR243" i="13" s="1"/>
  <c r="BA235" i="13"/>
  <c r="BR235" i="13" s="1"/>
  <c r="BA234" i="13"/>
  <c r="BR234" i="13" s="1"/>
  <c r="BA233" i="13"/>
  <c r="BR233" i="13" s="1"/>
  <c r="BA225" i="13"/>
  <c r="BR225" i="13" s="1"/>
  <c r="BA221" i="13"/>
  <c r="BR221" i="13" s="1"/>
  <c r="BA217" i="13"/>
  <c r="BR217" i="13" s="1"/>
  <c r="BA213" i="13"/>
  <c r="BR213" i="13" s="1"/>
  <c r="BA209" i="13"/>
  <c r="BR209" i="13" s="1"/>
  <c r="BA205" i="13"/>
  <c r="BR205" i="13" s="1"/>
  <c r="BA201" i="13"/>
  <c r="BA194" i="13"/>
  <c r="BR194" i="13" s="1"/>
  <c r="BA190" i="13"/>
  <c r="BR190" i="13" s="1"/>
  <c r="BA186" i="13"/>
  <c r="BR186" i="13" s="1"/>
  <c r="BA182" i="13"/>
  <c r="BR182" i="13" s="1"/>
  <c r="BA178" i="13"/>
  <c r="BR178" i="13" s="1"/>
  <c r="BA266" i="13"/>
  <c r="BR266" i="13" s="1"/>
  <c r="BA231" i="13"/>
  <c r="BR231" i="13" s="1"/>
  <c r="BA230" i="13"/>
  <c r="BR230" i="13" s="1"/>
  <c r="BA229" i="13"/>
  <c r="BR229" i="13" s="1"/>
  <c r="BA226" i="13"/>
  <c r="BR226" i="13" s="1"/>
  <c r="BA222" i="13"/>
  <c r="BR222" i="13" s="1"/>
  <c r="BA218" i="13"/>
  <c r="BR218" i="13" s="1"/>
  <c r="BA214" i="13"/>
  <c r="BR214" i="13" s="1"/>
  <c r="BA210" i="13"/>
  <c r="BR210" i="13" s="1"/>
  <c r="BA206" i="13"/>
  <c r="BR206" i="13" s="1"/>
  <c r="BA202" i="13"/>
  <c r="BR202" i="13" s="1"/>
  <c r="BA195" i="13"/>
  <c r="BR195" i="13" s="1"/>
  <c r="BA191" i="13"/>
  <c r="BR191" i="13" s="1"/>
  <c r="BA187" i="13"/>
  <c r="BR187" i="13" s="1"/>
  <c r="BA183" i="13"/>
  <c r="BR183" i="13" s="1"/>
  <c r="BA179" i="13"/>
  <c r="BR179" i="13" s="1"/>
  <c r="BA258" i="13"/>
  <c r="BR258" i="13" s="1"/>
  <c r="BA239" i="13"/>
  <c r="BR239" i="13" s="1"/>
  <c r="BA238" i="13"/>
  <c r="BR238" i="13" s="1"/>
  <c r="BA237" i="13"/>
  <c r="BR237" i="13" s="1"/>
  <c r="BA224" i="13"/>
  <c r="BR224" i="13" s="1"/>
  <c r="BA216" i="13"/>
  <c r="BR216" i="13" s="1"/>
  <c r="BA208" i="13"/>
  <c r="BR208" i="13" s="1"/>
  <c r="BA193" i="13"/>
  <c r="BR193" i="13" s="1"/>
  <c r="BA185" i="13"/>
  <c r="BR185" i="13" s="1"/>
  <c r="BA176" i="13"/>
  <c r="BR176" i="13" s="1"/>
  <c r="BA172" i="13"/>
  <c r="BR172" i="13" s="1"/>
  <c r="BA168" i="13"/>
  <c r="BR168" i="13" s="1"/>
  <c r="BA164" i="13"/>
  <c r="BR164" i="13" s="1"/>
  <c r="BA160" i="13"/>
  <c r="BR160" i="13" s="1"/>
  <c r="BA156" i="13"/>
  <c r="BR156" i="13" s="1"/>
  <c r="BA254" i="13"/>
  <c r="BR254" i="13" s="1"/>
  <c r="BA244" i="13"/>
  <c r="BR244" i="13" s="1"/>
  <c r="BA223" i="13"/>
  <c r="BR223" i="13" s="1"/>
  <c r="BA215" i="13"/>
  <c r="BR215" i="13" s="1"/>
  <c r="BA207" i="13"/>
  <c r="BR207" i="13" s="1"/>
  <c r="BA197" i="13"/>
  <c r="BR197" i="13" s="1"/>
  <c r="BA192" i="13"/>
  <c r="BR192" i="13" s="1"/>
  <c r="BA184" i="13"/>
  <c r="BR184" i="13" s="1"/>
  <c r="BA177" i="13"/>
  <c r="BR177" i="13" s="1"/>
  <c r="BA173" i="13"/>
  <c r="BR173" i="13" s="1"/>
  <c r="BA169" i="13"/>
  <c r="BR169" i="13" s="1"/>
  <c r="BA165" i="13"/>
  <c r="BR165" i="13" s="1"/>
  <c r="BA161" i="13"/>
  <c r="BR161" i="13" s="1"/>
  <c r="BA157" i="13"/>
  <c r="BR157" i="13" s="1"/>
  <c r="BA241" i="13"/>
  <c r="BR241" i="13" s="1"/>
  <c r="BA219" i="13"/>
  <c r="BR219" i="13" s="1"/>
  <c r="BA203" i="13"/>
  <c r="BR203" i="13" s="1"/>
  <c r="BA188" i="13"/>
  <c r="BR188" i="13" s="1"/>
  <c r="BA171" i="13"/>
  <c r="BR171" i="13" s="1"/>
  <c r="BA163" i="13"/>
  <c r="BR163" i="13" s="1"/>
  <c r="BA155" i="13"/>
  <c r="BA263" i="13"/>
  <c r="BR263" i="13" s="1"/>
  <c r="BA259" i="13"/>
  <c r="BR259" i="13" s="1"/>
  <c r="BA220" i="13"/>
  <c r="BR220" i="13" s="1"/>
  <c r="BA204" i="13"/>
  <c r="BR204" i="13" s="1"/>
  <c r="BA189" i="13"/>
  <c r="BR189" i="13" s="1"/>
  <c r="BA170" i="13"/>
  <c r="BR170" i="13" s="1"/>
  <c r="BA162" i="13"/>
  <c r="BR162" i="13" s="1"/>
  <c r="BA247" i="13"/>
  <c r="BR247" i="13" s="1"/>
  <c r="BA180" i="13"/>
  <c r="BR180" i="13" s="1"/>
  <c r="BA167" i="13"/>
  <c r="BR167" i="13" s="1"/>
  <c r="BA227" i="13"/>
  <c r="BR227" i="13" s="1"/>
  <c r="BA174" i="13"/>
  <c r="BR174" i="13" s="1"/>
  <c r="BA158" i="13"/>
  <c r="BR158" i="13" s="1"/>
  <c r="BA211" i="13"/>
  <c r="BR211" i="13" s="1"/>
  <c r="BA181" i="13"/>
  <c r="BR181" i="13" s="1"/>
  <c r="BA196" i="13"/>
  <c r="BR196" i="13" s="1"/>
  <c r="BA166" i="13"/>
  <c r="BR166" i="13" s="1"/>
  <c r="BA212" i="13"/>
  <c r="BR212" i="13" s="1"/>
  <c r="BA242" i="13"/>
  <c r="BR242" i="13" s="1"/>
  <c r="BA159" i="13"/>
  <c r="BR159" i="13" s="1"/>
  <c r="BA175" i="13"/>
  <c r="BR175" i="13" s="1"/>
  <c r="BW262" i="12"/>
  <c r="BS262" i="12"/>
  <c r="BR262" i="12"/>
  <c r="L371" i="11"/>
  <c r="L139" i="11"/>
  <c r="AO139" i="10"/>
  <c r="AO140" i="10" s="1"/>
  <c r="AO371" i="10"/>
  <c r="BT232" i="9"/>
  <c r="BY117" i="11"/>
  <c r="BZ117" i="11"/>
  <c r="BZ192" i="11" s="1"/>
  <c r="P373" i="10"/>
  <c r="D363" i="9"/>
  <c r="BF363" i="9"/>
  <c r="E365" i="9"/>
  <c r="BP363" i="8"/>
  <c r="AV365" i="8"/>
  <c r="BC371" i="11"/>
  <c r="BC139" i="11"/>
  <c r="BC140" i="11" s="1"/>
  <c r="D79" i="8"/>
  <c r="X371" i="10"/>
  <c r="X139" i="10"/>
  <c r="X140" i="10" s="1"/>
  <c r="BU263" i="8"/>
  <c r="BU242" i="8"/>
  <c r="BU254" i="8"/>
  <c r="BX233" i="8"/>
  <c r="BU237" i="8"/>
  <c r="BY70" i="4"/>
  <c r="BL363" i="4"/>
  <c r="AE365" i="4"/>
  <c r="AE273" i="4"/>
  <c r="BL273" i="4" s="1"/>
  <c r="BQ139" i="12"/>
  <c r="AZ140" i="12"/>
  <c r="BQ140" i="12" s="1"/>
  <c r="BW28" i="10"/>
  <c r="BS28" i="10"/>
  <c r="BR28" i="10"/>
  <c r="BT315" i="9"/>
  <c r="BM227" i="4"/>
  <c r="BX227" i="4" s="1"/>
  <c r="BM236" i="4"/>
  <c r="BM233" i="4"/>
  <c r="BX233" i="4" s="1"/>
  <c r="BM273" i="4"/>
  <c r="BM241" i="4"/>
  <c r="BU241" i="4" s="1"/>
  <c r="BM272" i="4"/>
  <c r="BM259" i="4"/>
  <c r="BU259" i="4" s="1"/>
  <c r="BM225" i="4"/>
  <c r="BU225" i="4" s="1"/>
  <c r="BM235" i="4"/>
  <c r="BX235" i="4" s="1"/>
  <c r="BM245" i="4"/>
  <c r="BM255" i="4"/>
  <c r="BX255" i="4" s="1"/>
  <c r="BM265" i="4"/>
  <c r="BX265" i="4" s="1"/>
  <c r="BY204" i="10"/>
  <c r="BY202" i="10"/>
  <c r="BY195" i="10"/>
  <c r="BY185" i="10"/>
  <c r="BY182" i="10"/>
  <c r="BY175" i="10"/>
  <c r="BY172" i="10"/>
  <c r="BY165" i="10"/>
  <c r="BY163" i="10"/>
  <c r="BY62" i="10"/>
  <c r="BY60" i="10"/>
  <c r="BY203" i="10"/>
  <c r="BY201" i="10"/>
  <c r="BY194" i="10"/>
  <c r="BY191" i="10"/>
  <c r="BY181" i="10"/>
  <c r="BY173" i="10"/>
  <c r="BY171" i="10"/>
  <c r="BY164" i="10"/>
  <c r="BY61" i="10"/>
  <c r="BZ214" i="10"/>
  <c r="BY214" i="10"/>
  <c r="BV363" i="6"/>
  <c r="BR270" i="5"/>
  <c r="BW270" i="5"/>
  <c r="BS270" i="5"/>
  <c r="BR251" i="5"/>
  <c r="BW251" i="5"/>
  <c r="BS251" i="5"/>
  <c r="BR231" i="5"/>
  <c r="BS231" i="5"/>
  <c r="BW231" i="5"/>
  <c r="BW235" i="5"/>
  <c r="BS235" i="5"/>
  <c r="BR235" i="5"/>
  <c r="BU134" i="11"/>
  <c r="BX134" i="11"/>
  <c r="R225" i="10"/>
  <c r="BI235" i="10"/>
  <c r="BI245" i="10"/>
  <c r="BI255" i="10"/>
  <c r="BI265" i="10"/>
  <c r="BI229" i="10"/>
  <c r="BI239" i="10"/>
  <c r="BI249" i="10"/>
  <c r="BI259" i="10"/>
  <c r="BI268" i="10"/>
  <c r="BZ82" i="6"/>
  <c r="BY82" i="6"/>
  <c r="BS157" i="6"/>
  <c r="BX240" i="12"/>
  <c r="AA139" i="10"/>
  <c r="AA140" i="10" s="1"/>
  <c r="AA371" i="10"/>
  <c r="BY100" i="13"/>
  <c r="BS123" i="13"/>
  <c r="BX119" i="13"/>
  <c r="BS119" i="13"/>
  <c r="BY57" i="13"/>
  <c r="BK363" i="11"/>
  <c r="Z365" i="11"/>
  <c r="BU266" i="6"/>
  <c r="BX266" i="6"/>
  <c r="BX243" i="6"/>
  <c r="BY187" i="6"/>
  <c r="BZ187" i="6"/>
  <c r="BZ181" i="6"/>
  <c r="BY181" i="6"/>
  <c r="BJ315" i="11"/>
  <c r="BZ169" i="7"/>
  <c r="BY169" i="7"/>
  <c r="BH365" i="7"/>
  <c r="M371" i="7"/>
  <c r="BH371" i="7" s="1"/>
  <c r="M139" i="7"/>
  <c r="BH139" i="7" s="1"/>
  <c r="BN363" i="11"/>
  <c r="AM365" i="11"/>
  <c r="BW315" i="8"/>
  <c r="BS315" i="8"/>
  <c r="BR315" i="8"/>
  <c r="BZ315" i="6"/>
  <c r="BY315" i="6"/>
  <c r="BE248" i="13"/>
  <c r="BW256" i="12"/>
  <c r="BS256" i="12"/>
  <c r="BR256" i="12"/>
  <c r="BW268" i="12"/>
  <c r="BS268" i="12"/>
  <c r="BR268" i="12"/>
  <c r="BU134" i="10"/>
  <c r="BX134" i="10"/>
  <c r="BY98" i="10"/>
  <c r="BZ98" i="10"/>
  <c r="BY78" i="10"/>
  <c r="BT275" i="9"/>
  <c r="BT240" i="9"/>
  <c r="E15" i="2"/>
  <c r="F14" i="2"/>
  <c r="C14" i="2" s="1"/>
  <c r="G14" i="2"/>
  <c r="BH161" i="8"/>
  <c r="BH79" i="8"/>
  <c r="BY207" i="11"/>
  <c r="BY205" i="11"/>
  <c r="BY199" i="11"/>
  <c r="BY196" i="11"/>
  <c r="BY189" i="11"/>
  <c r="BY186" i="11"/>
  <c r="BY178" i="11"/>
  <c r="BY176" i="11"/>
  <c r="BY168" i="11"/>
  <c r="BY166" i="11"/>
  <c r="BY159" i="11"/>
  <c r="BY208" i="11"/>
  <c r="BY202" i="11"/>
  <c r="BY200" i="11"/>
  <c r="BY192" i="11"/>
  <c r="BY190" i="11"/>
  <c r="BY182" i="11"/>
  <c r="BY179" i="11"/>
  <c r="BY172" i="11"/>
  <c r="BY169" i="11"/>
  <c r="BY163" i="11"/>
  <c r="BY65" i="11"/>
  <c r="BY62" i="11"/>
  <c r="BY53" i="11"/>
  <c r="BV231" i="7"/>
  <c r="BV229" i="7"/>
  <c r="BV225" i="7"/>
  <c r="BO148" i="7"/>
  <c r="BV240" i="7"/>
  <c r="BV250" i="7"/>
  <c r="BV260" i="7"/>
  <c r="BV269" i="7"/>
  <c r="BV243" i="7"/>
  <c r="BV254" i="7"/>
  <c r="BV264" i="7"/>
  <c r="BU260" i="8"/>
  <c r="BU240" i="8"/>
  <c r="BU262" i="8"/>
  <c r="BU241" i="8"/>
  <c r="BX222" i="8"/>
  <c r="AU248" i="13"/>
  <c r="AU198" i="13"/>
  <c r="BG315" i="11"/>
  <c r="I363" i="11"/>
  <c r="BU249" i="10"/>
  <c r="BX249" i="10"/>
  <c r="BX270" i="10"/>
  <c r="BU232" i="10"/>
  <c r="BX232" i="10"/>
  <c r="BU271" i="10"/>
  <c r="BX271" i="10"/>
  <c r="BX136" i="10"/>
  <c r="BU136" i="10"/>
  <c r="BL69" i="10"/>
  <c r="BL66" i="10"/>
  <c r="BL152" i="10"/>
  <c r="BL63" i="10"/>
  <c r="BI315" i="11"/>
  <c r="BT315" i="11" s="1"/>
  <c r="R363" i="11"/>
  <c r="R273" i="11" s="1"/>
  <c r="BI273" i="11" s="1"/>
  <c r="BT273" i="11" s="1"/>
  <c r="BU148" i="9"/>
  <c r="BX148" i="9"/>
  <c r="BU222" i="9"/>
  <c r="BX222" i="9"/>
  <c r="BU231" i="9"/>
  <c r="BX231" i="9"/>
  <c r="BU241" i="9"/>
  <c r="BX241" i="9"/>
  <c r="BU250" i="9"/>
  <c r="BX250" i="9"/>
  <c r="BX223" i="9"/>
  <c r="BU223" i="9"/>
  <c r="BX232" i="9"/>
  <c r="BU232" i="9"/>
  <c r="BU242" i="9"/>
  <c r="BX242" i="9"/>
  <c r="BU273" i="9"/>
  <c r="BX273" i="9"/>
  <c r="BU251" i="9"/>
  <c r="BX251" i="9"/>
  <c r="BU262" i="9"/>
  <c r="BX262" i="9"/>
  <c r="BU270" i="9"/>
  <c r="BX270" i="9"/>
  <c r="BJ272" i="4"/>
  <c r="BJ270" i="4"/>
  <c r="BJ239" i="4"/>
  <c r="BT239" i="4" s="1"/>
  <c r="BJ259" i="4"/>
  <c r="BJ66" i="4"/>
  <c r="BJ152" i="4"/>
  <c r="BJ69" i="4"/>
  <c r="BJ63" i="4"/>
  <c r="BJ237" i="4"/>
  <c r="BJ258" i="4"/>
  <c r="BT258" i="4" s="1"/>
  <c r="BJ224" i="4"/>
  <c r="BJ243" i="4"/>
  <c r="BJ264" i="4"/>
  <c r="V273" i="4"/>
  <c r="BJ273" i="4" s="1"/>
  <c r="BT273" i="4" s="1"/>
  <c r="BZ104" i="10"/>
  <c r="BZ179" i="10" s="1"/>
  <c r="BY104" i="10"/>
  <c r="BY179" i="10" s="1"/>
  <c r="F373" i="8"/>
  <c r="F270" i="8"/>
  <c r="F268" i="8"/>
  <c r="F266" i="8"/>
  <c r="F264" i="8"/>
  <c r="F262" i="8"/>
  <c r="F259" i="8"/>
  <c r="F256" i="8"/>
  <c r="F254" i="8"/>
  <c r="F251" i="8"/>
  <c r="F249" i="8"/>
  <c r="F246" i="8"/>
  <c r="F243" i="8"/>
  <c r="F241" i="8"/>
  <c r="F239" i="8"/>
  <c r="F273" i="8"/>
  <c r="F271" i="8"/>
  <c r="F269" i="8"/>
  <c r="F267" i="8"/>
  <c r="F265" i="8"/>
  <c r="F263" i="8"/>
  <c r="F260" i="8"/>
  <c r="F258" i="8"/>
  <c r="F255" i="8"/>
  <c r="F253" i="8"/>
  <c r="F250" i="8"/>
  <c r="F247" i="8"/>
  <c r="F245" i="8"/>
  <c r="F242" i="8"/>
  <c r="F275" i="8"/>
  <c r="F272" i="8"/>
  <c r="F152" i="8"/>
  <c r="F140" i="8"/>
  <c r="F69" i="8"/>
  <c r="F66" i="8"/>
  <c r="F63" i="8"/>
  <c r="F236" i="8"/>
  <c r="F233" i="8"/>
  <c r="F231" i="8"/>
  <c r="F229" i="8"/>
  <c r="F227" i="8"/>
  <c r="F224" i="8"/>
  <c r="F222" i="8"/>
  <c r="F148" i="8"/>
  <c r="F240" i="8"/>
  <c r="F237" i="8"/>
  <c r="F235" i="8"/>
  <c r="F232" i="8"/>
  <c r="F230" i="8"/>
  <c r="F228" i="8"/>
  <c r="F225" i="8"/>
  <c r="F223" i="8"/>
  <c r="F221" i="8"/>
  <c r="BW237" i="5"/>
  <c r="BS237" i="5"/>
  <c r="BR237" i="5"/>
  <c r="BW255" i="5"/>
  <c r="BS255" i="5"/>
  <c r="BR255" i="5"/>
  <c r="BI228" i="7"/>
  <c r="BI225" i="7"/>
  <c r="BI224" i="7"/>
  <c r="BT224" i="7" s="1"/>
  <c r="BI233" i="7"/>
  <c r="BI241" i="7"/>
  <c r="BI251" i="7"/>
  <c r="BI262" i="7"/>
  <c r="BT262" i="7" s="1"/>
  <c r="BI270" i="7"/>
  <c r="BI242" i="7"/>
  <c r="BI253" i="7"/>
  <c r="BI263" i="7"/>
  <c r="BT263" i="7" s="1"/>
  <c r="BI271" i="7"/>
  <c r="BV224" i="10"/>
  <c r="BV233" i="10"/>
  <c r="BV243" i="10"/>
  <c r="BV254" i="10"/>
  <c r="BV264" i="10"/>
  <c r="BV275" i="10"/>
  <c r="BV228" i="10"/>
  <c r="BV237" i="10"/>
  <c r="BV247" i="10"/>
  <c r="BV258" i="10"/>
  <c r="BV267" i="10"/>
  <c r="BT221" i="8"/>
  <c r="BG86" i="11"/>
  <c r="I134" i="11"/>
  <c r="I161" i="11"/>
  <c r="I79" i="11"/>
  <c r="BV243" i="4"/>
  <c r="BV242" i="4"/>
  <c r="BV229" i="4"/>
  <c r="BV227" i="4"/>
  <c r="BV246" i="4"/>
  <c r="BT371" i="6"/>
  <c r="BF148" i="9"/>
  <c r="D148" i="9"/>
  <c r="BF225" i="9"/>
  <c r="D225" i="9"/>
  <c r="BF235" i="9"/>
  <c r="D235" i="9"/>
  <c r="D249" i="9"/>
  <c r="BF249" i="9"/>
  <c r="D262" i="9"/>
  <c r="BF262" i="9"/>
  <c r="BF227" i="9"/>
  <c r="D227" i="9"/>
  <c r="BF236" i="9"/>
  <c r="D236" i="9"/>
  <c r="D254" i="9"/>
  <c r="BF254" i="9"/>
  <c r="E276" i="9"/>
  <c r="F276" i="9" s="1"/>
  <c r="G276" i="9" s="1"/>
  <c r="H276" i="9" s="1"/>
  <c r="I276" i="9" s="1"/>
  <c r="J276" i="9" s="1"/>
  <c r="K276" i="9" s="1"/>
  <c r="L276" i="9" s="1"/>
  <c r="M276" i="9" s="1"/>
  <c r="N276" i="9" s="1"/>
  <c r="O276" i="9" s="1"/>
  <c r="P276" i="9" s="1"/>
  <c r="Q276" i="9" s="1"/>
  <c r="R276" i="9" s="1"/>
  <c r="S276" i="9" s="1"/>
  <c r="T276" i="9" s="1"/>
  <c r="U276" i="9" s="1"/>
  <c r="V276" i="9" s="1"/>
  <c r="W276" i="9" s="1"/>
  <c r="X276" i="9" s="1"/>
  <c r="Y276" i="9" s="1"/>
  <c r="Z276" i="9" s="1"/>
  <c r="AA276" i="9" s="1"/>
  <c r="AB276" i="9" s="1"/>
  <c r="AC276" i="9" s="1"/>
  <c r="AD276" i="9" s="1"/>
  <c r="AE276" i="9" s="1"/>
  <c r="AF276" i="9" s="1"/>
  <c r="AG276" i="9" s="1"/>
  <c r="AH276" i="9" s="1"/>
  <c r="AI276" i="9" s="1"/>
  <c r="AJ276" i="9" s="1"/>
  <c r="AK276" i="9" s="1"/>
  <c r="AL276" i="9" s="1"/>
  <c r="AM276" i="9" s="1"/>
  <c r="AN276" i="9" s="1"/>
  <c r="AO276" i="9" s="1"/>
  <c r="AP276" i="9" s="1"/>
  <c r="AQ276" i="9" s="1"/>
  <c r="AR276" i="9" s="1"/>
  <c r="AS276" i="9" s="1"/>
  <c r="AT276" i="9" s="1"/>
  <c r="AU276" i="9" s="1"/>
  <c r="AV276" i="9" s="1"/>
  <c r="AW276" i="9" s="1"/>
  <c r="AX276" i="9" s="1"/>
  <c r="AY276" i="9" s="1"/>
  <c r="AZ276" i="9" s="1"/>
  <c r="BA276" i="9" s="1"/>
  <c r="BB276" i="9" s="1"/>
  <c r="BC276" i="9" s="1"/>
  <c r="BD276" i="9" s="1"/>
  <c r="BF275" i="9"/>
  <c r="D275" i="9"/>
  <c r="BF253" i="9"/>
  <c r="D253" i="9"/>
  <c r="BF263" i="9"/>
  <c r="D263" i="9"/>
  <c r="BF271" i="9"/>
  <c r="D271" i="9"/>
  <c r="AL225" i="10"/>
  <c r="AL273" i="10"/>
  <c r="BX267" i="12"/>
  <c r="BX271" i="12"/>
  <c r="BX223" i="12"/>
  <c r="BO315" i="10"/>
  <c r="AR363" i="10"/>
  <c r="BU59" i="10"/>
  <c r="BU53" i="10"/>
  <c r="BM240" i="11"/>
  <c r="BM230" i="11"/>
  <c r="BM232" i="11"/>
  <c r="BM271" i="11"/>
  <c r="BM245" i="11"/>
  <c r="BM237" i="11"/>
  <c r="BM229" i="11"/>
  <c r="BM239" i="11"/>
  <c r="BM249" i="11"/>
  <c r="BM259" i="11"/>
  <c r="BM268" i="11"/>
  <c r="BX138" i="13"/>
  <c r="BS138" i="13"/>
  <c r="BG315" i="10"/>
  <c r="BR216" i="6"/>
  <c r="BS216" i="6"/>
  <c r="BW216" i="6"/>
  <c r="BZ62" i="6"/>
  <c r="BY62" i="6"/>
  <c r="BY175" i="6"/>
  <c r="BZ175" i="6"/>
  <c r="BZ189" i="6"/>
  <c r="BY189" i="6"/>
  <c r="BZ311" i="8"/>
  <c r="BY311" i="8"/>
  <c r="BI363" i="8"/>
  <c r="R365" i="8"/>
  <c r="R273" i="8"/>
  <c r="BI273" i="8" s="1"/>
  <c r="BT139" i="5"/>
  <c r="BW227" i="12"/>
  <c r="BS227" i="12"/>
  <c r="BR227" i="12"/>
  <c r="BW239" i="12"/>
  <c r="BS239" i="12"/>
  <c r="BR239" i="12"/>
  <c r="BP251" i="4"/>
  <c r="BP260" i="4"/>
  <c r="BP228" i="4"/>
  <c r="BP247" i="4"/>
  <c r="BV247" i="4" s="1"/>
  <c r="BP267" i="4"/>
  <c r="BP235" i="4"/>
  <c r="BP255" i="4"/>
  <c r="BV255" i="4" s="1"/>
  <c r="BP224" i="4"/>
  <c r="BX224" i="4" s="1"/>
  <c r="BP243" i="4"/>
  <c r="BP264" i="4"/>
  <c r="BP275" i="4"/>
  <c r="BV275" i="4" s="1"/>
  <c r="BW70" i="10"/>
  <c r="BQ148" i="6"/>
  <c r="BV311" i="11"/>
  <c r="AA371" i="11"/>
  <c r="AA139" i="11"/>
  <c r="AA140" i="11" s="1"/>
  <c r="BZ172" i="7"/>
  <c r="BY172" i="7"/>
  <c r="BY59" i="7"/>
  <c r="BZ59" i="7"/>
  <c r="BY189" i="7"/>
  <c r="BZ189" i="7"/>
  <c r="BZ165" i="7"/>
  <c r="BY165" i="7"/>
  <c r="BY171" i="7"/>
  <c r="BZ171" i="7"/>
  <c r="BZ60" i="7"/>
  <c r="BY60" i="7"/>
  <c r="BZ206" i="7"/>
  <c r="BY206" i="7"/>
  <c r="BY203" i="7"/>
  <c r="BZ203" i="7"/>
  <c r="BZ200" i="7"/>
  <c r="BY200" i="7"/>
  <c r="BY205" i="7"/>
  <c r="BZ205" i="7"/>
  <c r="BU363" i="6"/>
  <c r="BX363" i="6"/>
  <c r="BT250" i="9"/>
  <c r="BT246" i="9"/>
  <c r="BT239" i="9"/>
  <c r="BX59" i="11"/>
  <c r="BX53" i="11"/>
  <c r="AV298" i="13"/>
  <c r="BG365" i="7"/>
  <c r="I371" i="7"/>
  <c r="BG371" i="7" s="1"/>
  <c r="I139" i="7"/>
  <c r="BG139" i="7" s="1"/>
  <c r="BK230" i="4"/>
  <c r="BK250" i="4"/>
  <c r="BK260" i="4"/>
  <c r="BK259" i="4"/>
  <c r="BT259" i="4" s="1"/>
  <c r="BK236" i="4"/>
  <c r="BK256" i="4"/>
  <c r="BK235" i="4"/>
  <c r="BK255" i="4"/>
  <c r="BK63" i="4"/>
  <c r="BK69" i="4"/>
  <c r="BK152" i="4"/>
  <c r="BK66" i="4"/>
  <c r="BK232" i="4"/>
  <c r="BK253" i="4"/>
  <c r="BK271" i="4"/>
  <c r="BV228" i="6"/>
  <c r="BV247" i="6"/>
  <c r="BV267" i="6"/>
  <c r="BV225" i="6"/>
  <c r="BV245" i="6"/>
  <c r="BV265" i="6"/>
  <c r="BV227" i="6"/>
  <c r="BV236" i="6"/>
  <c r="BV246" i="6"/>
  <c r="BV256" i="6"/>
  <c r="BV266" i="6"/>
  <c r="BV275" i="6"/>
  <c r="F134" i="4"/>
  <c r="F136" i="4" s="1"/>
  <c r="F161" i="4"/>
  <c r="F79" i="4"/>
  <c r="G271" i="7"/>
  <c r="G269" i="7"/>
  <c r="G267" i="7"/>
  <c r="G265" i="7"/>
  <c r="G263" i="7"/>
  <c r="G260" i="7"/>
  <c r="G258" i="7"/>
  <c r="G255" i="7"/>
  <c r="G253" i="7"/>
  <c r="G250" i="7"/>
  <c r="G247" i="7"/>
  <c r="G245" i="7"/>
  <c r="G242" i="7"/>
  <c r="G240" i="7"/>
  <c r="G237" i="7"/>
  <c r="G235" i="7"/>
  <c r="G275" i="7"/>
  <c r="G272" i="7"/>
  <c r="G373" i="7"/>
  <c r="G270" i="7"/>
  <c r="G268" i="7"/>
  <c r="G266" i="7"/>
  <c r="G264" i="7"/>
  <c r="G262" i="7"/>
  <c r="G259" i="7"/>
  <c r="G256" i="7"/>
  <c r="G254" i="7"/>
  <c r="G251" i="7"/>
  <c r="G249" i="7"/>
  <c r="G246" i="7"/>
  <c r="G243" i="7"/>
  <c r="G241" i="7"/>
  <c r="G239" i="7"/>
  <c r="G236" i="7"/>
  <c r="G273" i="7"/>
  <c r="G233" i="7"/>
  <c r="G231" i="7"/>
  <c r="G229" i="7"/>
  <c r="G227" i="7"/>
  <c r="G224" i="7"/>
  <c r="G222" i="7"/>
  <c r="G148" i="7"/>
  <c r="G69" i="7"/>
  <c r="G66" i="7"/>
  <c r="G63" i="7"/>
  <c r="G152" i="7"/>
  <c r="G140" i="7"/>
  <c r="G230" i="7"/>
  <c r="G225" i="7"/>
  <c r="G221" i="7"/>
  <c r="G232" i="7"/>
  <c r="G228" i="7"/>
  <c r="G223" i="7"/>
  <c r="AP275" i="10"/>
  <c r="N371" i="11"/>
  <c r="N139" i="11"/>
  <c r="BU258" i="8"/>
  <c r="BU268" i="8"/>
  <c r="BU249" i="8"/>
  <c r="BX229" i="8"/>
  <c r="BX223" i="8"/>
  <c r="BQ363" i="4"/>
  <c r="AZ365" i="4"/>
  <c r="BT230" i="8"/>
  <c r="BI148" i="8"/>
  <c r="BT229" i="8"/>
  <c r="BT239" i="8"/>
  <c r="BT249" i="8"/>
  <c r="BT259" i="8"/>
  <c r="BT268" i="8"/>
  <c r="BT247" i="8"/>
  <c r="BT258" i="8"/>
  <c r="BT267" i="8"/>
  <c r="BB198" i="13"/>
  <c r="BB298" i="13"/>
  <c r="BC198" i="13"/>
  <c r="BN267" i="11"/>
  <c r="BN230" i="11"/>
  <c r="BN269" i="11"/>
  <c r="BN253" i="11"/>
  <c r="BN265" i="11"/>
  <c r="BN227" i="11"/>
  <c r="BN236" i="11"/>
  <c r="BN246" i="11"/>
  <c r="BN256" i="11"/>
  <c r="BN266" i="11"/>
  <c r="BN272" i="11"/>
  <c r="BY214" i="11"/>
  <c r="BZ214" i="11"/>
  <c r="AF371" i="10"/>
  <c r="AF139" i="10"/>
  <c r="AF140" i="10" s="1"/>
  <c r="BF363" i="4"/>
  <c r="D363" i="4"/>
  <c r="E365" i="4"/>
  <c r="E363" i="10"/>
  <c r="BF315" i="10"/>
  <c r="D315" i="10"/>
  <c r="X371" i="11"/>
  <c r="X139" i="11"/>
  <c r="X140" i="11" s="1"/>
  <c r="BW253" i="5"/>
  <c r="BS253" i="5"/>
  <c r="BR253" i="5"/>
  <c r="BS223" i="5"/>
  <c r="BW223" i="5"/>
  <c r="BR223" i="5"/>
  <c r="BT216" i="10"/>
  <c r="K271" i="7"/>
  <c r="K269" i="7"/>
  <c r="K267" i="7"/>
  <c r="K265" i="7"/>
  <c r="K263" i="7"/>
  <c r="K260" i="7"/>
  <c r="K258" i="7"/>
  <c r="K255" i="7"/>
  <c r="K253" i="7"/>
  <c r="K250" i="7"/>
  <c r="K247" i="7"/>
  <c r="K245" i="7"/>
  <c r="K242" i="7"/>
  <c r="K240" i="7"/>
  <c r="K237" i="7"/>
  <c r="K235" i="7"/>
  <c r="K275" i="7"/>
  <c r="K272" i="7"/>
  <c r="K373" i="7"/>
  <c r="K270" i="7"/>
  <c r="K268" i="7"/>
  <c r="K266" i="7"/>
  <c r="K264" i="7"/>
  <c r="K262" i="7"/>
  <c r="K259" i="7"/>
  <c r="K256" i="7"/>
  <c r="K254" i="7"/>
  <c r="K251" i="7"/>
  <c r="K249" i="7"/>
  <c r="K246" i="7"/>
  <c r="K243" i="7"/>
  <c r="K241" i="7"/>
  <c r="K239" i="7"/>
  <c r="K236" i="7"/>
  <c r="K273" i="7"/>
  <c r="K233" i="7"/>
  <c r="K231" i="7"/>
  <c r="K229" i="7"/>
  <c r="K227" i="7"/>
  <c r="K224" i="7"/>
  <c r="K222" i="7"/>
  <c r="K148" i="7"/>
  <c r="K69" i="7"/>
  <c r="K66" i="7"/>
  <c r="K63" i="7"/>
  <c r="K232" i="7"/>
  <c r="K228" i="7"/>
  <c r="K223" i="7"/>
  <c r="K152" i="7"/>
  <c r="K140" i="7"/>
  <c r="K230" i="7"/>
  <c r="K225" i="7"/>
  <c r="K221" i="7"/>
  <c r="BI275" i="6"/>
  <c r="BK148" i="7"/>
  <c r="BK232" i="7"/>
  <c r="BK221" i="7"/>
  <c r="BK222" i="7"/>
  <c r="BK231" i="7"/>
  <c r="BK243" i="7"/>
  <c r="BK254" i="7"/>
  <c r="BK264" i="7"/>
  <c r="BK245" i="7"/>
  <c r="BK255" i="7"/>
  <c r="BK265" i="7"/>
  <c r="BK273" i="7"/>
  <c r="G32" i="12"/>
  <c r="M134" i="10"/>
  <c r="BH86" i="10"/>
  <c r="M161" i="10"/>
  <c r="M79" i="10"/>
  <c r="BH161" i="7"/>
  <c r="BH79" i="7"/>
  <c r="Z371" i="7"/>
  <c r="BK371" i="7" s="1"/>
  <c r="BK365" i="7"/>
  <c r="Z139" i="7"/>
  <c r="BX262" i="12"/>
  <c r="BX241" i="12"/>
  <c r="BJ240" i="7"/>
  <c r="BJ230" i="7"/>
  <c r="BJ222" i="7"/>
  <c r="BJ231" i="7"/>
  <c r="BJ235" i="7"/>
  <c r="BJ243" i="7"/>
  <c r="BJ254" i="7"/>
  <c r="BJ264" i="7"/>
  <c r="BJ245" i="7"/>
  <c r="BJ255" i="7"/>
  <c r="BJ265" i="7"/>
  <c r="BJ273" i="7"/>
  <c r="BL232" i="7"/>
  <c r="BL224" i="7"/>
  <c r="BL233" i="7"/>
  <c r="BL241" i="7"/>
  <c r="BL251" i="7"/>
  <c r="BL262" i="7"/>
  <c r="BL270" i="7"/>
  <c r="BL235" i="7"/>
  <c r="BL245" i="7"/>
  <c r="BL255" i="7"/>
  <c r="BL265" i="7"/>
  <c r="BZ315" i="7"/>
  <c r="BY315" i="7"/>
  <c r="BU28" i="10"/>
  <c r="BN224" i="6"/>
  <c r="BU224" i="6" s="1"/>
  <c r="BN243" i="6"/>
  <c r="BU243" i="6" s="1"/>
  <c r="BN264" i="6"/>
  <c r="BN227" i="6"/>
  <c r="BN246" i="6"/>
  <c r="BX246" i="6" s="1"/>
  <c r="BN266" i="6"/>
  <c r="BN69" i="6"/>
  <c r="BN66" i="6"/>
  <c r="BN63" i="6"/>
  <c r="BN152" i="6"/>
  <c r="AM275" i="6"/>
  <c r="BN275" i="6" s="1"/>
  <c r="BN228" i="6"/>
  <c r="BX228" i="6" s="1"/>
  <c r="BN237" i="6"/>
  <c r="BU237" i="6" s="1"/>
  <c r="BN247" i="6"/>
  <c r="BX247" i="6" s="1"/>
  <c r="BN258" i="6"/>
  <c r="BX258" i="6" s="1"/>
  <c r="BN267" i="6"/>
  <c r="BX267" i="6" s="1"/>
  <c r="BM236" i="10"/>
  <c r="BX236" i="10" s="1"/>
  <c r="BM229" i="10"/>
  <c r="BM268" i="10"/>
  <c r="BM251" i="10"/>
  <c r="BX251" i="10" s="1"/>
  <c r="BM224" i="10"/>
  <c r="BU224" i="10" s="1"/>
  <c r="BM264" i="10"/>
  <c r="BM221" i="10"/>
  <c r="BM230" i="10"/>
  <c r="BU230" i="10" s="1"/>
  <c r="BM240" i="10"/>
  <c r="BX240" i="10" s="1"/>
  <c r="BM250" i="10"/>
  <c r="BM260" i="10"/>
  <c r="BM269" i="10"/>
  <c r="BU269" i="10" s="1"/>
  <c r="Y225" i="10"/>
  <c r="AO275" i="10"/>
  <c r="P225" i="11"/>
  <c r="P273" i="11"/>
  <c r="W273" i="11"/>
  <c r="BL242" i="11"/>
  <c r="BU136" i="11"/>
  <c r="BX136" i="11"/>
  <c r="BL152" i="11"/>
  <c r="BL63" i="11"/>
  <c r="BL69" i="11"/>
  <c r="BL66" i="11"/>
  <c r="BL245" i="11"/>
  <c r="BL237" i="11"/>
  <c r="BL221" i="11"/>
  <c r="BL260" i="11"/>
  <c r="BL224" i="11"/>
  <c r="BL233" i="11"/>
  <c r="BL243" i="11"/>
  <c r="BL254" i="11"/>
  <c r="BL264" i="11"/>
  <c r="X275" i="11"/>
  <c r="BX216" i="4"/>
  <c r="AK275" i="10"/>
  <c r="S225" i="10"/>
  <c r="S273" i="10"/>
  <c r="BK102" i="13"/>
  <c r="BV56" i="13"/>
  <c r="D86" i="11"/>
  <c r="BF86" i="11"/>
  <c r="E134" i="11"/>
  <c r="E161" i="11"/>
  <c r="E79" i="11"/>
  <c r="BF228" i="6"/>
  <c r="BF251" i="6"/>
  <c r="BY192" i="6"/>
  <c r="BZ192" i="6"/>
  <c r="BL363" i="8"/>
  <c r="AE365" i="8"/>
  <c r="AE273" i="8"/>
  <c r="BG363" i="9"/>
  <c r="I365" i="9"/>
  <c r="W371" i="11"/>
  <c r="W139" i="11"/>
  <c r="W140" i="11" s="1"/>
  <c r="AW296" i="13"/>
  <c r="AW293" i="13"/>
  <c r="AW289" i="13"/>
  <c r="AW285" i="13"/>
  <c r="AW297" i="13"/>
  <c r="AW294" i="13"/>
  <c r="AW282" i="13"/>
  <c r="AW292" i="13"/>
  <c r="AW291" i="13"/>
  <c r="AW290" i="13"/>
  <c r="AW295" i="13"/>
  <c r="AW281" i="13"/>
  <c r="AW280" i="13"/>
  <c r="AW279" i="13"/>
  <c r="AW286" i="13"/>
  <c r="AW276" i="13"/>
  <c r="AW272" i="13"/>
  <c r="AW288" i="13"/>
  <c r="AW284" i="13"/>
  <c r="AW283" i="13"/>
  <c r="AW278" i="13"/>
  <c r="AW275" i="13"/>
  <c r="AW274" i="13"/>
  <c r="AW273" i="13"/>
  <c r="AW268" i="13"/>
  <c r="AW264" i="13"/>
  <c r="AW260" i="13"/>
  <c r="AW256" i="13"/>
  <c r="AW271" i="13"/>
  <c r="AW269" i="13"/>
  <c r="AW265" i="13"/>
  <c r="AW261" i="13"/>
  <c r="AW257" i="13"/>
  <c r="AW253" i="13"/>
  <c r="AW246" i="13"/>
  <c r="AW287" i="13"/>
  <c r="AW266" i="13"/>
  <c r="AW258" i="13"/>
  <c r="AW240" i="13"/>
  <c r="AW236" i="13"/>
  <c r="AW232" i="13"/>
  <c r="AW228" i="13"/>
  <c r="AW277" i="13"/>
  <c r="AW267" i="13"/>
  <c r="AW263" i="13"/>
  <c r="AW262" i="13"/>
  <c r="AW254" i="13"/>
  <c r="AW244" i="13"/>
  <c r="AW231" i="13"/>
  <c r="AW230" i="13"/>
  <c r="AW229" i="13"/>
  <c r="AW225" i="13"/>
  <c r="AW221" i="13"/>
  <c r="AW217" i="13"/>
  <c r="AW213" i="13"/>
  <c r="AW209" i="13"/>
  <c r="AW205" i="13"/>
  <c r="AW201" i="13"/>
  <c r="AW194" i="13"/>
  <c r="AW190" i="13"/>
  <c r="AW186" i="13"/>
  <c r="AW182" i="13"/>
  <c r="AW178" i="13"/>
  <c r="AW259" i="13"/>
  <c r="AW252" i="13"/>
  <c r="AW247" i="13"/>
  <c r="AW242" i="13"/>
  <c r="AW241" i="13"/>
  <c r="AW226" i="13"/>
  <c r="AW222" i="13"/>
  <c r="AW218" i="13"/>
  <c r="AW214" i="13"/>
  <c r="AW210" i="13"/>
  <c r="AW206" i="13"/>
  <c r="AW202" i="13"/>
  <c r="AW195" i="13"/>
  <c r="AW191" i="13"/>
  <c r="AW187" i="13"/>
  <c r="AW183" i="13"/>
  <c r="AW179" i="13"/>
  <c r="AW270" i="13"/>
  <c r="AW220" i="13"/>
  <c r="AW212" i="13"/>
  <c r="AW204" i="13"/>
  <c r="AW189" i="13"/>
  <c r="AW181" i="13"/>
  <c r="AW176" i="13"/>
  <c r="AW172" i="13"/>
  <c r="AW168" i="13"/>
  <c r="AW164" i="13"/>
  <c r="AW160" i="13"/>
  <c r="AW156" i="13"/>
  <c r="AW255" i="13"/>
  <c r="AW245" i="13"/>
  <c r="AW239" i="13"/>
  <c r="AW238" i="13"/>
  <c r="AW237" i="13"/>
  <c r="AW227" i="13"/>
  <c r="AW219" i="13"/>
  <c r="AW211" i="13"/>
  <c r="AW203" i="13"/>
  <c r="AW196" i="13"/>
  <c r="AW188" i="13"/>
  <c r="AW180" i="13"/>
  <c r="AW177" i="13"/>
  <c r="AW173" i="13"/>
  <c r="AW169" i="13"/>
  <c r="AW165" i="13"/>
  <c r="AW161" i="13"/>
  <c r="AW157" i="13"/>
  <c r="AW215" i="13"/>
  <c r="AW197" i="13"/>
  <c r="AW184" i="13"/>
  <c r="AW175" i="13"/>
  <c r="AW167" i="13"/>
  <c r="AW159" i="13"/>
  <c r="AW235" i="13"/>
  <c r="AW233" i="13"/>
  <c r="AW216" i="13"/>
  <c r="AW185" i="13"/>
  <c r="AW174" i="13"/>
  <c r="AW166" i="13"/>
  <c r="AW158" i="13"/>
  <c r="AW234" i="13"/>
  <c r="AW208" i="13"/>
  <c r="AW192" i="13"/>
  <c r="AW163" i="13"/>
  <c r="AW243" i="13"/>
  <c r="AW207" i="13"/>
  <c r="AW170" i="13"/>
  <c r="AW193" i="13"/>
  <c r="AW251" i="13"/>
  <c r="AW224" i="13"/>
  <c r="AW223" i="13"/>
  <c r="AW171" i="13"/>
  <c r="AW162" i="13"/>
  <c r="AW155" i="13"/>
  <c r="BX242" i="4"/>
  <c r="BX222" i="4"/>
  <c r="BU229" i="4"/>
  <c r="BU315" i="9"/>
  <c r="BX315" i="9"/>
  <c r="BM315" i="10"/>
  <c r="AI363" i="10"/>
  <c r="BW267" i="5"/>
  <c r="BS267" i="5"/>
  <c r="BR267" i="5"/>
  <c r="BS140" i="5"/>
  <c r="BW140" i="5"/>
  <c r="BR140" i="5"/>
  <c r="BF141" i="5"/>
  <c r="BG141" i="5" s="1"/>
  <c r="BH141" i="5" s="1"/>
  <c r="BI141" i="5" s="1"/>
  <c r="BJ141" i="5" s="1"/>
  <c r="BK141" i="5" s="1"/>
  <c r="BL141" i="5" s="1"/>
  <c r="BM141" i="5" s="1"/>
  <c r="BN141" i="5" s="1"/>
  <c r="BO141" i="5" s="1"/>
  <c r="BP141" i="5" s="1"/>
  <c r="BQ141" i="5" s="1"/>
  <c r="BS230" i="5"/>
  <c r="BW230" i="5"/>
  <c r="BR230" i="5"/>
  <c r="K134" i="11"/>
  <c r="K136" i="11" s="1"/>
  <c r="K161" i="11"/>
  <c r="K79" i="11"/>
  <c r="BG134" i="7"/>
  <c r="I136" i="7"/>
  <c r="BT148" i="6"/>
  <c r="BT235" i="6"/>
  <c r="BT231" i="6"/>
  <c r="BJ148" i="8"/>
  <c r="F32" i="10"/>
  <c r="BG161" i="6"/>
  <c r="BS86" i="6"/>
  <c r="BW86" i="6"/>
  <c r="BG79" i="6"/>
  <c r="BR86" i="6"/>
  <c r="BT237" i="4"/>
  <c r="P371" i="11"/>
  <c r="P139" i="11"/>
  <c r="P140" i="11" s="1"/>
  <c r="AR248" i="13"/>
  <c r="V371" i="7"/>
  <c r="BJ371" i="7" s="1"/>
  <c r="BJ365" i="7"/>
  <c r="V139" i="7"/>
  <c r="BX64" i="13"/>
  <c r="BS64" i="13"/>
  <c r="BX81" i="13"/>
  <c r="BS81" i="13"/>
  <c r="BY84" i="13"/>
  <c r="BU255" i="6"/>
  <c r="D79" i="7"/>
  <c r="D134" i="7"/>
  <c r="BF134" i="7"/>
  <c r="E136" i="7"/>
  <c r="BY190" i="6"/>
  <c r="BZ190" i="6"/>
  <c r="BZ203" i="6"/>
  <c r="BY203" i="6"/>
  <c r="BZ164" i="6"/>
  <c r="BY164" i="6"/>
  <c r="BZ94" i="10"/>
  <c r="BY94" i="10"/>
  <c r="BY169" i="10" s="1"/>
  <c r="BV315" i="8"/>
  <c r="W139" i="10"/>
  <c r="W140" i="10" s="1"/>
  <c r="W371" i="10"/>
  <c r="E366" i="6"/>
  <c r="F366" i="6" s="1"/>
  <c r="G366" i="6" s="1"/>
  <c r="H366" i="6" s="1"/>
  <c r="I366" i="6" s="1"/>
  <c r="J366" i="6" s="1"/>
  <c r="K366" i="6" s="1"/>
  <c r="L366" i="6" s="1"/>
  <c r="M366" i="6" s="1"/>
  <c r="N366" i="6" s="1"/>
  <c r="O366" i="6" s="1"/>
  <c r="P366" i="6" s="1"/>
  <c r="Q366" i="6" s="1"/>
  <c r="R366" i="6" s="1"/>
  <c r="S366" i="6" s="1"/>
  <c r="T366" i="6" s="1"/>
  <c r="U366" i="6" s="1"/>
  <c r="V366" i="6" s="1"/>
  <c r="W366" i="6" s="1"/>
  <c r="X366" i="6" s="1"/>
  <c r="Y366" i="6" s="1"/>
  <c r="Z366" i="6" s="1"/>
  <c r="AA366" i="6" s="1"/>
  <c r="AB366" i="6" s="1"/>
  <c r="AC366" i="6" s="1"/>
  <c r="AD366" i="6" s="1"/>
  <c r="AE366" i="6" s="1"/>
  <c r="AF366" i="6" s="1"/>
  <c r="AG366" i="6" s="1"/>
  <c r="AH366" i="6" s="1"/>
  <c r="AI366" i="6" s="1"/>
  <c r="AJ366" i="6" s="1"/>
  <c r="AK366" i="6" s="1"/>
  <c r="AL366" i="6" s="1"/>
  <c r="AM366" i="6" s="1"/>
  <c r="AN366" i="6" s="1"/>
  <c r="AO366" i="6" s="1"/>
  <c r="AP366" i="6" s="1"/>
  <c r="AQ366" i="6" s="1"/>
  <c r="AR366" i="6" s="1"/>
  <c r="AS366" i="6" s="1"/>
  <c r="AT366" i="6" s="1"/>
  <c r="AU366" i="6" s="1"/>
  <c r="AV366" i="6" s="1"/>
  <c r="AW366" i="6" s="1"/>
  <c r="AX366" i="6" s="1"/>
  <c r="AY366" i="6" s="1"/>
  <c r="AZ366" i="6" s="1"/>
  <c r="BA366" i="6" s="1"/>
  <c r="BB366" i="6" s="1"/>
  <c r="BC366" i="6" s="1"/>
  <c r="BD366" i="6" s="1"/>
  <c r="E139" i="6"/>
  <c r="D365" i="6"/>
  <c r="BF365" i="6"/>
  <c r="E371" i="6"/>
  <c r="BR271" i="12"/>
  <c r="BS271" i="12"/>
  <c r="BW271" i="12"/>
  <c r="BR253" i="12"/>
  <c r="BS253" i="12"/>
  <c r="BW253" i="12"/>
  <c r="BR232" i="12"/>
  <c r="BS232" i="12"/>
  <c r="BW232" i="12"/>
  <c r="BW233" i="12"/>
  <c r="BS233" i="12"/>
  <c r="BR233" i="12"/>
  <c r="J134" i="4"/>
  <c r="J136" i="4" s="1"/>
  <c r="J161" i="4"/>
  <c r="J79" i="4"/>
  <c r="BW77" i="10"/>
  <c r="BS77" i="10"/>
  <c r="BR77" i="10"/>
  <c r="BU311" i="11"/>
  <c r="BX311" i="11"/>
  <c r="BT223" i="9"/>
  <c r="BQ148" i="7"/>
  <c r="BJ63" i="6"/>
  <c r="BJ69" i="6"/>
  <c r="BJ66" i="6"/>
  <c r="BJ152" i="6"/>
  <c r="P273" i="10"/>
  <c r="BW315" i="9"/>
  <c r="BS315" i="9"/>
  <c r="BR315" i="9"/>
  <c r="BP365" i="6"/>
  <c r="AV371" i="6"/>
  <c r="BP371" i="6" s="1"/>
  <c r="AV139" i="6"/>
  <c r="BW311" i="11"/>
  <c r="BS311" i="11"/>
  <c r="BR311" i="11"/>
  <c r="R371" i="7"/>
  <c r="BI371" i="7" s="1"/>
  <c r="BI365" i="7"/>
  <c r="R139" i="7"/>
  <c r="D87" i="8"/>
  <c r="D161" i="8"/>
  <c r="BX271" i="8"/>
  <c r="BX253" i="8"/>
  <c r="BX264" i="8"/>
  <c r="BX243" i="8"/>
  <c r="BU224" i="8"/>
  <c r="BX228" i="8"/>
  <c r="BW28" i="11"/>
  <c r="BS28" i="11"/>
  <c r="BR28" i="11"/>
  <c r="BZ70" i="4"/>
  <c r="BK139" i="6"/>
  <c r="Z140" i="6"/>
  <c r="BK140" i="6" s="1"/>
  <c r="BU315" i="4"/>
  <c r="BX315" i="4"/>
  <c r="BU251" i="4"/>
  <c r="BX251" i="4"/>
  <c r="BT134" i="10"/>
  <c r="AK371" i="11"/>
  <c r="AK139" i="11"/>
  <c r="AK140" i="11" s="1"/>
  <c r="BM266" i="4"/>
  <c r="BU266" i="4" s="1"/>
  <c r="BM152" i="4"/>
  <c r="BM69" i="4"/>
  <c r="BM66" i="4"/>
  <c r="BM63" i="4"/>
  <c r="BM243" i="4"/>
  <c r="BM251" i="4"/>
  <c r="BM229" i="4"/>
  <c r="BX229" i="4" s="1"/>
  <c r="BM268" i="4"/>
  <c r="BU268" i="4" s="1"/>
  <c r="BM228" i="4"/>
  <c r="BU228" i="4" s="1"/>
  <c r="BM237" i="4"/>
  <c r="BX237" i="4" s="1"/>
  <c r="BM247" i="4"/>
  <c r="BX247" i="4" s="1"/>
  <c r="BM258" i="4"/>
  <c r="BU258" i="4" s="1"/>
  <c r="BM267" i="4"/>
  <c r="BU267" i="4" s="1"/>
  <c r="N273" i="7"/>
  <c r="N271" i="7"/>
  <c r="N269" i="7"/>
  <c r="N267" i="7"/>
  <c r="N265" i="7"/>
  <c r="N263" i="7"/>
  <c r="N260" i="7"/>
  <c r="N258" i="7"/>
  <c r="N255" i="7"/>
  <c r="N253" i="7"/>
  <c r="N250" i="7"/>
  <c r="N247" i="7"/>
  <c r="N245" i="7"/>
  <c r="N242" i="7"/>
  <c r="N275" i="7"/>
  <c r="N272" i="7"/>
  <c r="N373" i="7"/>
  <c r="N270" i="7"/>
  <c r="N268" i="7"/>
  <c r="N266" i="7"/>
  <c r="N264" i="7"/>
  <c r="N262" i="7"/>
  <c r="N259" i="7"/>
  <c r="N256" i="7"/>
  <c r="N254" i="7"/>
  <c r="N251" i="7"/>
  <c r="N249" i="7"/>
  <c r="N246" i="7"/>
  <c r="N243" i="7"/>
  <c r="N241" i="7"/>
  <c r="N239" i="7"/>
  <c r="N236" i="7"/>
  <c r="N240" i="7"/>
  <c r="N152" i="7"/>
  <c r="N140" i="7"/>
  <c r="N237" i="7"/>
  <c r="N233" i="7"/>
  <c r="N231" i="7"/>
  <c r="N229" i="7"/>
  <c r="N227" i="7"/>
  <c r="N224" i="7"/>
  <c r="N222" i="7"/>
  <c r="N232" i="7"/>
  <c r="N228" i="7"/>
  <c r="N223" i="7"/>
  <c r="N66" i="7"/>
  <c r="N148" i="7"/>
  <c r="N63" i="7"/>
  <c r="N235" i="7"/>
  <c r="N230" i="7"/>
  <c r="N225" i="7"/>
  <c r="N221" i="7"/>
  <c r="N69" i="7"/>
  <c r="BW263" i="5"/>
  <c r="BS263" i="5"/>
  <c r="BR263" i="5"/>
  <c r="BW240" i="5"/>
  <c r="BS240" i="5"/>
  <c r="BR240" i="5"/>
  <c r="BI272" i="10"/>
  <c r="BI228" i="10"/>
  <c r="BI237" i="10"/>
  <c r="BI247" i="10"/>
  <c r="BT247" i="10" s="1"/>
  <c r="BI258" i="10"/>
  <c r="BI267" i="10"/>
  <c r="BI222" i="10"/>
  <c r="BI231" i="10"/>
  <c r="BT231" i="10" s="1"/>
  <c r="BI241" i="10"/>
  <c r="BI251" i="10"/>
  <c r="BI262" i="10"/>
  <c r="BI270" i="10"/>
  <c r="BT270" i="10" s="1"/>
  <c r="K273" i="8"/>
  <c r="K271" i="8"/>
  <c r="K269" i="8"/>
  <c r="K267" i="8"/>
  <c r="K265" i="8"/>
  <c r="K263" i="8"/>
  <c r="K260" i="8"/>
  <c r="K258" i="8"/>
  <c r="K255" i="8"/>
  <c r="K253" i="8"/>
  <c r="K250" i="8"/>
  <c r="K247" i="8"/>
  <c r="K245" i="8"/>
  <c r="K242" i="8"/>
  <c r="K240" i="8"/>
  <c r="K275" i="8"/>
  <c r="K272" i="8"/>
  <c r="K373" i="8"/>
  <c r="K270" i="8"/>
  <c r="K268" i="8"/>
  <c r="K266" i="8"/>
  <c r="K264" i="8"/>
  <c r="K262" i="8"/>
  <c r="K259" i="8"/>
  <c r="K256" i="8"/>
  <c r="K254" i="8"/>
  <c r="K251" i="8"/>
  <c r="K249" i="8"/>
  <c r="K246" i="8"/>
  <c r="K243" i="8"/>
  <c r="K241" i="8"/>
  <c r="K239" i="8"/>
  <c r="K236" i="8"/>
  <c r="K233" i="8"/>
  <c r="K231" i="8"/>
  <c r="K229" i="8"/>
  <c r="K227" i="8"/>
  <c r="K224" i="8"/>
  <c r="K222" i="8"/>
  <c r="K148" i="8"/>
  <c r="K237" i="8"/>
  <c r="K235" i="8"/>
  <c r="K232" i="8"/>
  <c r="K230" i="8"/>
  <c r="K228" i="8"/>
  <c r="K225" i="8"/>
  <c r="K223" i="8"/>
  <c r="K221" i="8"/>
  <c r="K152" i="8"/>
  <c r="K140" i="8"/>
  <c r="K69" i="8"/>
  <c r="K66" i="8"/>
  <c r="K63" i="8"/>
  <c r="BJ315" i="10"/>
  <c r="M134" i="4"/>
  <c r="BH86" i="4"/>
  <c r="M161" i="4"/>
  <c r="M79" i="4"/>
  <c r="BJ363" i="9"/>
  <c r="V365" i="9"/>
  <c r="L134" i="4"/>
  <c r="L136" i="4" s="1"/>
  <c r="L161" i="4"/>
  <c r="L79" i="4"/>
  <c r="D216" i="11"/>
  <c r="BF216" i="11"/>
  <c r="J139" i="10"/>
  <c r="J371" i="10"/>
  <c r="BX275" i="12"/>
  <c r="BM363" i="4"/>
  <c r="AI365" i="4"/>
  <c r="BU311" i="10"/>
  <c r="BX311" i="10"/>
  <c r="BS60" i="13"/>
  <c r="BU246" i="6"/>
  <c r="BZ65" i="6"/>
  <c r="BY65" i="6"/>
  <c r="BY177" i="6"/>
  <c r="BZ177" i="6"/>
  <c r="BZ171" i="6"/>
  <c r="BY171" i="6"/>
  <c r="BJ363" i="11"/>
  <c r="V365" i="11"/>
  <c r="BF363" i="8"/>
  <c r="D363" i="8"/>
  <c r="E365" i="8"/>
  <c r="N134" i="11"/>
  <c r="N136" i="11" s="1"/>
  <c r="N161" i="11"/>
  <c r="N79" i="11"/>
  <c r="Z271" i="11"/>
  <c r="BK271" i="11" s="1"/>
  <c r="Z269" i="11"/>
  <c r="BK269" i="11" s="1"/>
  <c r="Z267" i="11"/>
  <c r="BK267" i="11" s="1"/>
  <c r="Z265" i="11"/>
  <c r="BK265" i="11" s="1"/>
  <c r="Z263" i="11"/>
  <c r="BK263" i="11" s="1"/>
  <c r="Z260" i="11"/>
  <c r="BK260" i="11" s="1"/>
  <c r="Z258" i="11"/>
  <c r="BK258" i="11" s="1"/>
  <c r="Z255" i="11"/>
  <c r="BK255" i="11" s="1"/>
  <c r="Z253" i="11"/>
  <c r="BK253" i="11" s="1"/>
  <c r="Z250" i="11"/>
  <c r="BK250" i="11" s="1"/>
  <c r="Z247" i="11"/>
  <c r="BK247" i="11" s="1"/>
  <c r="Z245" i="11"/>
  <c r="BK245" i="11" s="1"/>
  <c r="Z242" i="11"/>
  <c r="BK242" i="11" s="1"/>
  <c r="Z240" i="11"/>
  <c r="BK240" i="11" s="1"/>
  <c r="Z237" i="11"/>
  <c r="BK237" i="11" s="1"/>
  <c r="Z235" i="11"/>
  <c r="BK235" i="11" s="1"/>
  <c r="Z232" i="11"/>
  <c r="BK232" i="11" s="1"/>
  <c r="Z230" i="11"/>
  <c r="BK230" i="11" s="1"/>
  <c r="Z228" i="11"/>
  <c r="BK228" i="11" s="1"/>
  <c r="Z225" i="11"/>
  <c r="Z223" i="11"/>
  <c r="BK223" i="11" s="1"/>
  <c r="Z221" i="11"/>
  <c r="BK221" i="11" s="1"/>
  <c r="Z275" i="11"/>
  <c r="Z272" i="11"/>
  <c r="BK272" i="11" s="1"/>
  <c r="Z270" i="11"/>
  <c r="BK270" i="11" s="1"/>
  <c r="Z268" i="11"/>
  <c r="BK268" i="11" s="1"/>
  <c r="Z266" i="11"/>
  <c r="BK266" i="11" s="1"/>
  <c r="Z264" i="11"/>
  <c r="BK264" i="11" s="1"/>
  <c r="Z262" i="11"/>
  <c r="BK262" i="11" s="1"/>
  <c r="Z259" i="11"/>
  <c r="BK259" i="11" s="1"/>
  <c r="Z256" i="11"/>
  <c r="BK256" i="11" s="1"/>
  <c r="Z254" i="11"/>
  <c r="BK254" i="11" s="1"/>
  <c r="Z251" i="11"/>
  <c r="BK251" i="11" s="1"/>
  <c r="Z249" i="11"/>
  <c r="BK249" i="11" s="1"/>
  <c r="Z246" i="11"/>
  <c r="BK246" i="11" s="1"/>
  <c r="Z243" i="11"/>
  <c r="BK243" i="11" s="1"/>
  <c r="Z241" i="11"/>
  <c r="BK241" i="11" s="1"/>
  <c r="Z239" i="11"/>
  <c r="BK239" i="11" s="1"/>
  <c r="Z236" i="11"/>
  <c r="BK236" i="11" s="1"/>
  <c r="Z233" i="11"/>
  <c r="BK233" i="11" s="1"/>
  <c r="Z231" i="11"/>
  <c r="BK231" i="11" s="1"/>
  <c r="Z229" i="11"/>
  <c r="BK229" i="11" s="1"/>
  <c r="Z227" i="11"/>
  <c r="BK227" i="11" s="1"/>
  <c r="Z224" i="11"/>
  <c r="BK224" i="11" s="1"/>
  <c r="Z222" i="11"/>
  <c r="BK222" i="11" s="1"/>
  <c r="Z69" i="11"/>
  <c r="Z66" i="11"/>
  <c r="Z63" i="11"/>
  <c r="Z273" i="11"/>
  <c r="BK273" i="11" s="1"/>
  <c r="BK136" i="11"/>
  <c r="Z148" i="11"/>
  <c r="BK148" i="11" s="1"/>
  <c r="Z152" i="11"/>
  <c r="AX198" i="13"/>
  <c r="BR260" i="12"/>
  <c r="BW260" i="12"/>
  <c r="BS260" i="12"/>
  <c r="BR240" i="12"/>
  <c r="BW240" i="12"/>
  <c r="BS240" i="12"/>
  <c r="BF276" i="12"/>
  <c r="BG276" i="12" s="1"/>
  <c r="BH276" i="12" s="1"/>
  <c r="BI276" i="12" s="1"/>
  <c r="BJ276" i="12" s="1"/>
  <c r="BK276" i="12" s="1"/>
  <c r="BL276" i="12" s="1"/>
  <c r="BM276" i="12" s="1"/>
  <c r="BN276" i="12" s="1"/>
  <c r="BO276" i="12" s="1"/>
  <c r="BP276" i="12" s="1"/>
  <c r="BQ276" i="12" s="1"/>
  <c r="BW275" i="12"/>
  <c r="BS275" i="12"/>
  <c r="BR275" i="12"/>
  <c r="BW251" i="12"/>
  <c r="BS251" i="12"/>
  <c r="BR251" i="12"/>
  <c r="BW224" i="12"/>
  <c r="BS224" i="12"/>
  <c r="BR224" i="12"/>
  <c r="AL371" i="11"/>
  <c r="AL139" i="11"/>
  <c r="AL140" i="11" s="1"/>
  <c r="BT271" i="9"/>
  <c r="BT268" i="9"/>
  <c r="BT230" i="9"/>
  <c r="BT224" i="9"/>
  <c r="BM363" i="8"/>
  <c r="AI365" i="8"/>
  <c r="BV136" i="7"/>
  <c r="BV239" i="7"/>
  <c r="BV233" i="7"/>
  <c r="BV228" i="7"/>
  <c r="BV236" i="7"/>
  <c r="BV242" i="7"/>
  <c r="BV253" i="7"/>
  <c r="BV263" i="7"/>
  <c r="BV271" i="7"/>
  <c r="BV246" i="7"/>
  <c r="BV256" i="7"/>
  <c r="BV266" i="7"/>
  <c r="BV272" i="7"/>
  <c r="U371" i="11"/>
  <c r="U139" i="11"/>
  <c r="U140" i="11" s="1"/>
  <c r="BX269" i="8"/>
  <c r="BX250" i="8"/>
  <c r="BX270" i="8"/>
  <c r="BX251" i="8"/>
  <c r="BU231" i="8"/>
  <c r="BX235" i="8"/>
  <c r="BO365" i="7"/>
  <c r="AR371" i="7"/>
  <c r="BO371" i="7" s="1"/>
  <c r="AR139" i="7"/>
  <c r="BX241" i="10"/>
  <c r="BX235" i="10"/>
  <c r="BU255" i="10"/>
  <c r="BX255" i="10"/>
  <c r="BU148" i="10"/>
  <c r="BT311" i="11"/>
  <c r="N373" i="8"/>
  <c r="N270" i="8"/>
  <c r="N268" i="8"/>
  <c r="N266" i="8"/>
  <c r="N264" i="8"/>
  <c r="N262" i="8"/>
  <c r="N259" i="8"/>
  <c r="N256" i="8"/>
  <c r="N254" i="8"/>
  <c r="N251" i="8"/>
  <c r="N249" i="8"/>
  <c r="N246" i="8"/>
  <c r="N243" i="8"/>
  <c r="N241" i="8"/>
  <c r="N239" i="8"/>
  <c r="N273" i="8"/>
  <c r="N271" i="8"/>
  <c r="N269" i="8"/>
  <c r="N267" i="8"/>
  <c r="N265" i="8"/>
  <c r="N263" i="8"/>
  <c r="N260" i="8"/>
  <c r="N258" i="8"/>
  <c r="N255" i="8"/>
  <c r="N253" i="8"/>
  <c r="N250" i="8"/>
  <c r="N247" i="8"/>
  <c r="N245" i="8"/>
  <c r="N242" i="8"/>
  <c r="N275" i="8"/>
  <c r="N272" i="8"/>
  <c r="N152" i="8"/>
  <c r="N140" i="8"/>
  <c r="N69" i="8"/>
  <c r="N66" i="8"/>
  <c r="N63" i="8"/>
  <c r="N240" i="8"/>
  <c r="N236" i="8"/>
  <c r="N233" i="8"/>
  <c r="N231" i="8"/>
  <c r="N229" i="8"/>
  <c r="N227" i="8"/>
  <c r="N224" i="8"/>
  <c r="N222" i="8"/>
  <c r="N148" i="8"/>
  <c r="N237" i="8"/>
  <c r="N235" i="8"/>
  <c r="N232" i="8"/>
  <c r="N230" i="8"/>
  <c r="N228" i="8"/>
  <c r="N225" i="8"/>
  <c r="N223" i="8"/>
  <c r="N221" i="8"/>
  <c r="BU265" i="9"/>
  <c r="BX265" i="9"/>
  <c r="BU224" i="9"/>
  <c r="BX224" i="9"/>
  <c r="BU233" i="9"/>
  <c r="BX233" i="9"/>
  <c r="BU247" i="9"/>
  <c r="BX247" i="9"/>
  <c r="BU260" i="9"/>
  <c r="BX260" i="9"/>
  <c r="BX225" i="9"/>
  <c r="BU225" i="9"/>
  <c r="BX235" i="9"/>
  <c r="BU235" i="9"/>
  <c r="BU253" i="9"/>
  <c r="BX253" i="9"/>
  <c r="BU243" i="9"/>
  <c r="BX243" i="9"/>
  <c r="BU254" i="9"/>
  <c r="BX254" i="9"/>
  <c r="BU264" i="9"/>
  <c r="BX264" i="9"/>
  <c r="BY27" i="10"/>
  <c r="BY53" i="10" s="1"/>
  <c r="BZ27" i="10"/>
  <c r="BH363" i="8"/>
  <c r="M365" i="8"/>
  <c r="J373" i="8"/>
  <c r="J270" i="8"/>
  <c r="J268" i="8"/>
  <c r="J266" i="8"/>
  <c r="J264" i="8"/>
  <c r="J262" i="8"/>
  <c r="J259" i="8"/>
  <c r="J256" i="8"/>
  <c r="J254" i="8"/>
  <c r="J251" i="8"/>
  <c r="J249" i="8"/>
  <c r="J246" i="8"/>
  <c r="J243" i="8"/>
  <c r="J241" i="8"/>
  <c r="J239" i="8"/>
  <c r="J273" i="8"/>
  <c r="J271" i="8"/>
  <c r="J269" i="8"/>
  <c r="J267" i="8"/>
  <c r="J265" i="8"/>
  <c r="J263" i="8"/>
  <c r="J260" i="8"/>
  <c r="J258" i="8"/>
  <c r="J255" i="8"/>
  <c r="J253" i="8"/>
  <c r="J250" i="8"/>
  <c r="J247" i="8"/>
  <c r="J245" i="8"/>
  <c r="J242" i="8"/>
  <c r="J275" i="8"/>
  <c r="J272" i="8"/>
  <c r="J152" i="8"/>
  <c r="J140" i="8"/>
  <c r="J69" i="8"/>
  <c r="J66" i="8"/>
  <c r="J63" i="8"/>
  <c r="J236" i="8"/>
  <c r="J233" i="8"/>
  <c r="J231" i="8"/>
  <c r="J229" i="8"/>
  <c r="J227" i="8"/>
  <c r="J224" i="8"/>
  <c r="J222" i="8"/>
  <c r="J240" i="8"/>
  <c r="J148" i="8"/>
  <c r="J237" i="8"/>
  <c r="J235" i="8"/>
  <c r="J232" i="8"/>
  <c r="J230" i="8"/>
  <c r="J228" i="8"/>
  <c r="J225" i="8"/>
  <c r="J223" i="8"/>
  <c r="J221" i="8"/>
  <c r="BJ223" i="4"/>
  <c r="BJ222" i="4"/>
  <c r="BJ232" i="4"/>
  <c r="BT232" i="4" s="1"/>
  <c r="BJ221" i="4"/>
  <c r="BJ240" i="4"/>
  <c r="BJ260" i="4"/>
  <c r="BJ227" i="4"/>
  <c r="BJ246" i="4"/>
  <c r="BJ266" i="4"/>
  <c r="BJ225" i="4"/>
  <c r="BT225" i="4" s="1"/>
  <c r="BJ245" i="4"/>
  <c r="BJ265" i="4"/>
  <c r="AV363" i="10"/>
  <c r="BP315" i="10"/>
  <c r="BK69" i="8"/>
  <c r="BK66" i="8"/>
  <c r="BK63" i="8"/>
  <c r="BK152" i="8"/>
  <c r="BY78" i="4"/>
  <c r="BR53" i="10"/>
  <c r="BR259" i="5"/>
  <c r="BS259" i="5"/>
  <c r="BW259" i="5"/>
  <c r="BR239" i="5"/>
  <c r="BS239" i="5"/>
  <c r="BW239" i="5"/>
  <c r="BW225" i="5"/>
  <c r="BR225" i="5"/>
  <c r="BS225" i="5"/>
  <c r="BI148" i="7"/>
  <c r="BT148" i="7" s="1"/>
  <c r="BI232" i="7"/>
  <c r="BI230" i="7"/>
  <c r="BI227" i="7"/>
  <c r="BT227" i="7" s="1"/>
  <c r="BI235" i="7"/>
  <c r="BT235" i="7" s="1"/>
  <c r="BI237" i="7"/>
  <c r="BI243" i="7"/>
  <c r="BI254" i="7"/>
  <c r="BI264" i="7"/>
  <c r="BT264" i="7" s="1"/>
  <c r="R373" i="7"/>
  <c r="BI245" i="7"/>
  <c r="BI255" i="7"/>
  <c r="BT255" i="7" s="1"/>
  <c r="BI265" i="7"/>
  <c r="BT265" i="7" s="1"/>
  <c r="BI273" i="7"/>
  <c r="BV148" i="10"/>
  <c r="BV227" i="10"/>
  <c r="BV236" i="10"/>
  <c r="BV246" i="10"/>
  <c r="BV256" i="10"/>
  <c r="BV266" i="10"/>
  <c r="BV136" i="10"/>
  <c r="BV221" i="10"/>
  <c r="BV230" i="10"/>
  <c r="BV240" i="10"/>
  <c r="BV250" i="10"/>
  <c r="BV260" i="10"/>
  <c r="BV269" i="10"/>
  <c r="S225" i="11"/>
  <c r="BV263" i="4"/>
  <c r="BV264" i="4"/>
  <c r="BV271" i="4"/>
  <c r="BV250" i="4"/>
  <c r="BV258" i="4"/>
  <c r="BV235" i="4"/>
  <c r="BI139" i="6"/>
  <c r="R140" i="6"/>
  <c r="BI140" i="6" s="1"/>
  <c r="D256" i="9"/>
  <c r="BF256" i="9"/>
  <c r="BF228" i="9"/>
  <c r="D228" i="9"/>
  <c r="BF237" i="9"/>
  <c r="D237" i="9"/>
  <c r="D259" i="9"/>
  <c r="BF259" i="9"/>
  <c r="D270" i="9"/>
  <c r="BF270" i="9"/>
  <c r="BF229" i="9"/>
  <c r="D229" i="9"/>
  <c r="BF239" i="9"/>
  <c r="D239" i="9"/>
  <c r="D264" i="9"/>
  <c r="BF264" i="9"/>
  <c r="BF245" i="9"/>
  <c r="D245" i="9"/>
  <c r="BF255" i="9"/>
  <c r="D255" i="9"/>
  <c r="BF265" i="9"/>
  <c r="D265" i="9"/>
  <c r="BF273" i="9"/>
  <c r="D273" i="9"/>
  <c r="BX272" i="12"/>
  <c r="BX254" i="12"/>
  <c r="BX233" i="12"/>
  <c r="BV311" i="10"/>
  <c r="AL139" i="10"/>
  <c r="AL140" i="10" s="1"/>
  <c r="AL371" i="10"/>
  <c r="BG365" i="6"/>
  <c r="I139" i="6"/>
  <c r="I371" i="6"/>
  <c r="BG371" i="6" s="1"/>
  <c r="BR363" i="7"/>
  <c r="BW363" i="7"/>
  <c r="BS363" i="7"/>
  <c r="BM250" i="11"/>
  <c r="BM269" i="11"/>
  <c r="BM242" i="11"/>
  <c r="BM152" i="11"/>
  <c r="BM69" i="11"/>
  <c r="BM66" i="11"/>
  <c r="BM63" i="11"/>
  <c r="BM255" i="11"/>
  <c r="BM247" i="11"/>
  <c r="BM222" i="11"/>
  <c r="BM231" i="11"/>
  <c r="BM241" i="11"/>
  <c r="BM251" i="11"/>
  <c r="BM262" i="11"/>
  <c r="BM270" i="11"/>
  <c r="BG139" i="12"/>
  <c r="I140" i="12"/>
  <c r="BG140" i="12" s="1"/>
  <c r="BX146" i="13"/>
  <c r="BS146" i="13"/>
  <c r="BS137" i="13"/>
  <c r="BX137" i="13"/>
  <c r="BX131" i="13"/>
  <c r="BS131" i="13"/>
  <c r="BX68" i="13"/>
  <c r="BS68" i="13"/>
  <c r="BL148" i="6"/>
  <c r="BY204" i="6"/>
  <c r="BZ204" i="6"/>
  <c r="BY165" i="6"/>
  <c r="BZ165" i="6"/>
  <c r="BZ178" i="6"/>
  <c r="BY178" i="6"/>
  <c r="BH363" i="9"/>
  <c r="M365" i="9"/>
  <c r="N134" i="10"/>
  <c r="N136" i="10" s="1"/>
  <c r="N161" i="10"/>
  <c r="N79" i="10"/>
  <c r="BR267" i="12"/>
  <c r="BW267" i="12"/>
  <c r="BS267" i="12"/>
  <c r="BR247" i="12"/>
  <c r="BS247" i="12"/>
  <c r="BW247" i="12"/>
  <c r="BR228" i="12"/>
  <c r="BS228" i="12"/>
  <c r="BW228" i="12"/>
  <c r="BW272" i="12"/>
  <c r="BS272" i="12"/>
  <c r="BR272" i="12"/>
  <c r="N139" i="10"/>
  <c r="N371" i="10"/>
  <c r="BP269" i="4"/>
  <c r="BV269" i="4" s="1"/>
  <c r="BP231" i="4"/>
  <c r="BP222" i="4"/>
  <c r="BV222" i="4" s="1"/>
  <c r="BP229" i="4"/>
  <c r="BP249" i="4"/>
  <c r="BV249" i="4" s="1"/>
  <c r="BP268" i="4"/>
  <c r="BV268" i="4" s="1"/>
  <c r="BP236" i="4"/>
  <c r="BP256" i="4"/>
  <c r="BP232" i="4"/>
  <c r="BP253" i="4"/>
  <c r="BV253" i="4" s="1"/>
  <c r="BP271" i="4"/>
  <c r="BY213" i="10"/>
  <c r="BZ213" i="10"/>
  <c r="BZ74" i="10"/>
  <c r="BZ207" i="10" s="1"/>
  <c r="BY74" i="10"/>
  <c r="BY206" i="10" s="1"/>
  <c r="BS70" i="10"/>
  <c r="BZ182" i="7"/>
  <c r="BY182" i="7"/>
  <c r="BY159" i="7"/>
  <c r="BZ159" i="7"/>
  <c r="BY199" i="7"/>
  <c r="BZ199" i="7"/>
  <c r="BZ175" i="7"/>
  <c r="BY175" i="7"/>
  <c r="BY181" i="7"/>
  <c r="BZ181" i="7"/>
  <c r="BZ158" i="7"/>
  <c r="BY158" i="7"/>
  <c r="BY61" i="7"/>
  <c r="BZ61" i="7"/>
  <c r="BZ62" i="7"/>
  <c r="BY62" i="7"/>
  <c r="BY166" i="7"/>
  <c r="BZ166" i="7"/>
  <c r="BZ65" i="7"/>
  <c r="BY65" i="7"/>
  <c r="BT272" i="9"/>
  <c r="BT237" i="9"/>
  <c r="BT236" i="9"/>
  <c r="AV248" i="13"/>
  <c r="BK249" i="4"/>
  <c r="BK268" i="4"/>
  <c r="BK237" i="4"/>
  <c r="BK258" i="4"/>
  <c r="BK224" i="4"/>
  <c r="BK243" i="4"/>
  <c r="BK264" i="4"/>
  <c r="BK222" i="4"/>
  <c r="BK241" i="4"/>
  <c r="BK262" i="4"/>
  <c r="BK272" i="4"/>
  <c r="BV232" i="6"/>
  <c r="BV253" i="6"/>
  <c r="BV271" i="6"/>
  <c r="BV230" i="6"/>
  <c r="BV250" i="6"/>
  <c r="BV269" i="6"/>
  <c r="BV229" i="6"/>
  <c r="BV239" i="6"/>
  <c r="BV249" i="6"/>
  <c r="BV259" i="6"/>
  <c r="BV268" i="6"/>
  <c r="BV136" i="6"/>
  <c r="BK363" i="4"/>
  <c r="Z365" i="4"/>
  <c r="AP373" i="10"/>
  <c r="BX267" i="8"/>
  <c r="BX247" i="8"/>
  <c r="BX259" i="8"/>
  <c r="BU239" i="8"/>
  <c r="BZ212" i="10"/>
  <c r="BY212" i="10"/>
  <c r="AA365" i="4"/>
  <c r="AA273" i="4"/>
  <c r="Y371" i="11"/>
  <c r="Y139" i="11"/>
  <c r="Y140" i="11" s="1"/>
  <c r="AT297" i="13"/>
  <c r="AT296" i="13"/>
  <c r="AT294" i="13"/>
  <c r="AT290" i="13"/>
  <c r="AT286" i="13"/>
  <c r="AT295" i="13"/>
  <c r="AT289" i="13"/>
  <c r="AT288" i="13"/>
  <c r="AT287" i="13"/>
  <c r="AT283" i="13"/>
  <c r="AT293" i="13"/>
  <c r="AT292" i="13"/>
  <c r="AT291" i="13"/>
  <c r="AT285" i="13"/>
  <c r="AT284" i="13"/>
  <c r="AT277" i="13"/>
  <c r="AT273" i="13"/>
  <c r="AT279" i="13"/>
  <c r="AT269" i="13"/>
  <c r="AT265" i="13"/>
  <c r="AT261" i="13"/>
  <c r="AT257" i="13"/>
  <c r="AT282" i="13"/>
  <c r="AT281" i="13"/>
  <c r="AT280" i="13"/>
  <c r="AT278" i="13"/>
  <c r="AT270" i="13"/>
  <c r="AT266" i="13"/>
  <c r="AT262" i="13"/>
  <c r="AT258" i="13"/>
  <c r="AT254" i="13"/>
  <c r="AT247" i="13"/>
  <c r="AT243" i="13"/>
  <c r="AT267" i="13"/>
  <c r="AT259" i="13"/>
  <c r="AT255" i="13"/>
  <c r="AT246" i="13"/>
  <c r="AT245" i="13"/>
  <c r="AT244" i="13"/>
  <c r="AT241" i="13"/>
  <c r="AT237" i="13"/>
  <c r="AT233" i="13"/>
  <c r="AT229" i="13"/>
  <c r="AT264" i="13"/>
  <c r="AT271" i="13"/>
  <c r="AT253" i="13"/>
  <c r="AT251" i="13"/>
  <c r="AT240" i="13"/>
  <c r="AT239" i="13"/>
  <c r="AT238" i="13"/>
  <c r="AT226" i="13"/>
  <c r="AT222" i="13"/>
  <c r="AT218" i="13"/>
  <c r="AT214" i="13"/>
  <c r="AT210" i="13"/>
  <c r="AT206" i="13"/>
  <c r="AT202" i="13"/>
  <c r="AT195" i="13"/>
  <c r="AT191" i="13"/>
  <c r="AT187" i="13"/>
  <c r="AT183" i="13"/>
  <c r="AT179" i="13"/>
  <c r="AT276" i="13"/>
  <c r="AT274" i="13"/>
  <c r="AT263" i="13"/>
  <c r="AT236" i="13"/>
  <c r="AT235" i="13"/>
  <c r="AT234" i="13"/>
  <c r="AT227" i="13"/>
  <c r="AT223" i="13"/>
  <c r="AT219" i="13"/>
  <c r="AT215" i="13"/>
  <c r="AT211" i="13"/>
  <c r="AT207" i="13"/>
  <c r="AT203" i="13"/>
  <c r="AT196" i="13"/>
  <c r="AT192" i="13"/>
  <c r="AT188" i="13"/>
  <c r="AT184" i="13"/>
  <c r="AT180" i="13"/>
  <c r="AT275" i="13"/>
  <c r="AT228" i="13"/>
  <c r="AT221" i="13"/>
  <c r="AT213" i="13"/>
  <c r="AT205" i="13"/>
  <c r="AT197" i="13"/>
  <c r="AT190" i="13"/>
  <c r="AT182" i="13"/>
  <c r="AT177" i="13"/>
  <c r="AT173" i="13"/>
  <c r="AT169" i="13"/>
  <c r="AT165" i="13"/>
  <c r="AT161" i="13"/>
  <c r="AT157" i="13"/>
  <c r="AT272" i="13"/>
  <c r="AT260" i="13"/>
  <c r="AT256" i="13"/>
  <c r="AT252" i="13"/>
  <c r="AT220" i="13"/>
  <c r="AT212" i="13"/>
  <c r="AT204" i="13"/>
  <c r="AT189" i="13"/>
  <c r="AT181" i="13"/>
  <c r="AT174" i="13"/>
  <c r="AT170" i="13"/>
  <c r="AT166" i="13"/>
  <c r="AT162" i="13"/>
  <c r="AT158" i="13"/>
  <c r="AT232" i="13"/>
  <c r="AT230" i="13"/>
  <c r="AT224" i="13"/>
  <c r="AT208" i="13"/>
  <c r="AT201" i="13"/>
  <c r="AT193" i="13"/>
  <c r="AT176" i="13"/>
  <c r="AT168" i="13"/>
  <c r="AT160" i="13"/>
  <c r="AT225" i="13"/>
  <c r="AT209" i="13"/>
  <c r="AT194" i="13"/>
  <c r="AT178" i="13"/>
  <c r="AT175" i="13"/>
  <c r="AT167" i="13"/>
  <c r="AT159" i="13"/>
  <c r="AT242" i="13"/>
  <c r="AT217" i="13"/>
  <c r="AT172" i="13"/>
  <c r="AT156" i="13"/>
  <c r="AT155" i="13"/>
  <c r="AT231" i="13"/>
  <c r="AT216" i="13"/>
  <c r="AT186" i="13"/>
  <c r="AT163" i="13"/>
  <c r="AT268" i="13"/>
  <c r="AT185" i="13"/>
  <c r="AT171" i="13"/>
  <c r="AT164" i="13"/>
  <c r="BT223" i="8"/>
  <c r="BT232" i="8"/>
  <c r="BT222" i="8"/>
  <c r="BT231" i="8"/>
  <c r="BT241" i="8"/>
  <c r="BT251" i="8"/>
  <c r="BT262" i="8"/>
  <c r="BT270" i="8"/>
  <c r="BT240" i="8"/>
  <c r="BT250" i="8"/>
  <c r="BT260" i="8"/>
  <c r="BT269" i="8"/>
  <c r="BN247" i="11"/>
  <c r="BN237" i="11"/>
  <c r="BN240" i="11"/>
  <c r="BN223" i="11"/>
  <c r="BN263" i="11"/>
  <c r="BN235" i="11"/>
  <c r="AM273" i="11"/>
  <c r="BN229" i="11"/>
  <c r="BN239" i="11"/>
  <c r="BN249" i="11"/>
  <c r="BN259" i="11"/>
  <c r="BN268" i="11"/>
  <c r="BZ183" i="8"/>
  <c r="BY183" i="8"/>
  <c r="AA373" i="10"/>
  <c r="BR256" i="5"/>
  <c r="BW256" i="5"/>
  <c r="BS256" i="5"/>
  <c r="BR236" i="5"/>
  <c r="BW236" i="5"/>
  <c r="BS236" i="5"/>
  <c r="BW273" i="5"/>
  <c r="BS273" i="5"/>
  <c r="BR273" i="5"/>
  <c r="BS275" i="5"/>
  <c r="BR275" i="5"/>
  <c r="BF276" i="5"/>
  <c r="BG276" i="5" s="1"/>
  <c r="BH276" i="5" s="1"/>
  <c r="BI276" i="5" s="1"/>
  <c r="BJ276" i="5" s="1"/>
  <c r="BK276" i="5" s="1"/>
  <c r="BL276" i="5" s="1"/>
  <c r="BM276" i="5" s="1"/>
  <c r="BN276" i="5" s="1"/>
  <c r="BO276" i="5" s="1"/>
  <c r="BP276" i="5" s="1"/>
  <c r="BQ276" i="5" s="1"/>
  <c r="BW275" i="5"/>
  <c r="BW250" i="5"/>
  <c r="BS250" i="5"/>
  <c r="BR250" i="5"/>
  <c r="AN273" i="10"/>
  <c r="BN273" i="10" s="1"/>
  <c r="AN225" i="10"/>
  <c r="BN225" i="10" s="1"/>
  <c r="BK225" i="7"/>
  <c r="BK224" i="7"/>
  <c r="BK233" i="7"/>
  <c r="BK236" i="7"/>
  <c r="BK246" i="7"/>
  <c r="BK256" i="7"/>
  <c r="BK266" i="7"/>
  <c r="BK272" i="7"/>
  <c r="BK247" i="7"/>
  <c r="BK258" i="7"/>
  <c r="BK267" i="7"/>
  <c r="BZ74" i="11"/>
  <c r="BZ65" i="11" s="1"/>
  <c r="BY74" i="11"/>
  <c r="BY201" i="11" s="1"/>
  <c r="BS70" i="11"/>
  <c r="BR70" i="11"/>
  <c r="BZ53" i="8"/>
  <c r="BY53" i="8"/>
  <c r="BX255" i="12"/>
  <c r="BX230" i="12"/>
  <c r="BX222" i="12"/>
  <c r="AA273" i="11"/>
  <c r="AA275" i="11"/>
  <c r="BJ69" i="7"/>
  <c r="BJ63" i="7"/>
  <c r="BJ66" i="7"/>
  <c r="BJ152" i="7"/>
  <c r="BJ237" i="7"/>
  <c r="BJ223" i="7"/>
  <c r="BJ224" i="7"/>
  <c r="BJ233" i="7"/>
  <c r="BJ236" i="7"/>
  <c r="BJ246" i="7"/>
  <c r="BJ256" i="7"/>
  <c r="BJ266" i="7"/>
  <c r="BJ272" i="7"/>
  <c r="BJ247" i="7"/>
  <c r="BJ258" i="7"/>
  <c r="BJ267" i="7"/>
  <c r="AB371" i="10"/>
  <c r="AB139" i="10"/>
  <c r="AB140" i="10" s="1"/>
  <c r="BL221" i="7"/>
  <c r="BU136" i="7"/>
  <c r="BX136" i="7"/>
  <c r="BL69" i="7"/>
  <c r="BL66" i="7"/>
  <c r="BL63" i="7"/>
  <c r="BL152" i="7"/>
  <c r="BL227" i="7"/>
  <c r="BL273" i="7"/>
  <c r="BL243" i="7"/>
  <c r="BL254" i="7"/>
  <c r="BL264" i="7"/>
  <c r="BL237" i="7"/>
  <c r="BL247" i="7"/>
  <c r="BL258" i="7"/>
  <c r="BL267" i="7"/>
  <c r="BW216" i="7"/>
  <c r="BS216" i="7"/>
  <c r="BR216" i="7"/>
  <c r="BN229" i="6"/>
  <c r="BN249" i="6"/>
  <c r="BU249" i="6" s="1"/>
  <c r="BN268" i="6"/>
  <c r="BX268" i="6" s="1"/>
  <c r="BN231" i="6"/>
  <c r="BN251" i="6"/>
  <c r="BN270" i="6"/>
  <c r="BN221" i="6"/>
  <c r="BU221" i="6" s="1"/>
  <c r="BN230" i="6"/>
  <c r="BX230" i="6" s="1"/>
  <c r="BN240" i="6"/>
  <c r="BX240" i="6" s="1"/>
  <c r="BN250" i="6"/>
  <c r="BX250" i="6" s="1"/>
  <c r="BN260" i="6"/>
  <c r="BX260" i="6" s="1"/>
  <c r="BN269" i="6"/>
  <c r="BX269" i="6" s="1"/>
  <c r="AN225" i="11"/>
  <c r="AN273" i="11"/>
  <c r="BM246" i="10"/>
  <c r="BX246" i="10" s="1"/>
  <c r="BM239" i="10"/>
  <c r="BM222" i="10"/>
  <c r="BM262" i="10"/>
  <c r="BX262" i="10" s="1"/>
  <c r="BM233" i="10"/>
  <c r="BU233" i="10" s="1"/>
  <c r="BM223" i="10"/>
  <c r="BU223" i="10" s="1"/>
  <c r="BM232" i="10"/>
  <c r="BM242" i="10"/>
  <c r="BU242" i="10" s="1"/>
  <c r="BM253" i="10"/>
  <c r="BX253" i="10" s="1"/>
  <c r="BM263" i="10"/>
  <c r="BU263" i="10" s="1"/>
  <c r="BM271" i="10"/>
  <c r="BM148" i="10"/>
  <c r="BX148" i="10" s="1"/>
  <c r="Y273" i="10"/>
  <c r="AO373" i="10"/>
  <c r="AB225" i="11"/>
  <c r="AB273" i="11"/>
  <c r="BL253" i="11"/>
  <c r="BL148" i="11"/>
  <c r="BL255" i="11"/>
  <c r="BL247" i="11"/>
  <c r="BL230" i="11"/>
  <c r="BL269" i="11"/>
  <c r="BL227" i="11"/>
  <c r="BL236" i="11"/>
  <c r="BL246" i="11"/>
  <c r="BL256" i="11"/>
  <c r="BL266" i="11"/>
  <c r="BL272" i="11"/>
  <c r="X373" i="11"/>
  <c r="AH225" i="11"/>
  <c r="U273" i="10"/>
  <c r="AK225" i="10"/>
  <c r="S373" i="10"/>
  <c r="BW55" i="13"/>
  <c r="BY55" i="13" s="1"/>
  <c r="BV107" i="13"/>
  <c r="BY107" i="13" s="1"/>
  <c r="BL102" i="13"/>
  <c r="BX147" i="13"/>
  <c r="BS147" i="13"/>
  <c r="BR82" i="4"/>
  <c r="BR157" i="4" s="1"/>
  <c r="BS82" i="4"/>
  <c r="BW82" i="4"/>
  <c r="BW157" i="4" s="1"/>
  <c r="BF157" i="4"/>
  <c r="BF245" i="6"/>
  <c r="BF267" i="6"/>
  <c r="BF222" i="6"/>
  <c r="BF262" i="6"/>
  <c r="BZ166" i="6"/>
  <c r="BY166" i="6"/>
  <c r="R271" i="11"/>
  <c r="BI271" i="11" s="1"/>
  <c r="BT271" i="11" s="1"/>
  <c r="R269" i="11"/>
  <c r="BI269" i="11" s="1"/>
  <c r="R267" i="11"/>
  <c r="BI267" i="11" s="1"/>
  <c r="R265" i="11"/>
  <c r="BI265" i="11" s="1"/>
  <c r="BT265" i="11" s="1"/>
  <c r="R263" i="11"/>
  <c r="BI263" i="11" s="1"/>
  <c r="BT263" i="11" s="1"/>
  <c r="R260" i="11"/>
  <c r="BI260" i="11" s="1"/>
  <c r="R258" i="11"/>
  <c r="BI258" i="11" s="1"/>
  <c r="R255" i="11"/>
  <c r="BI255" i="11" s="1"/>
  <c r="BT255" i="11" s="1"/>
  <c r="R253" i="11"/>
  <c r="BI253" i="11" s="1"/>
  <c r="BT253" i="11" s="1"/>
  <c r="R250" i="11"/>
  <c r="BI250" i="11" s="1"/>
  <c r="R247" i="11"/>
  <c r="BI247" i="11" s="1"/>
  <c r="R245" i="11"/>
  <c r="BI245" i="11" s="1"/>
  <c r="BT245" i="11" s="1"/>
  <c r="R242" i="11"/>
  <c r="BI242" i="11" s="1"/>
  <c r="BT242" i="11" s="1"/>
  <c r="R240" i="11"/>
  <c r="BI240" i="11" s="1"/>
  <c r="R237" i="11"/>
  <c r="BI237" i="11" s="1"/>
  <c r="R235" i="11"/>
  <c r="BI235" i="11" s="1"/>
  <c r="BT235" i="11" s="1"/>
  <c r="R232" i="11"/>
  <c r="BI232" i="11" s="1"/>
  <c r="BT232" i="11" s="1"/>
  <c r="R230" i="11"/>
  <c r="BI230" i="11" s="1"/>
  <c r="R228" i="11"/>
  <c r="BI228" i="11" s="1"/>
  <c r="R225" i="11"/>
  <c r="BI225" i="11" s="1"/>
  <c r="R223" i="11"/>
  <c r="BI223" i="11" s="1"/>
  <c r="BT223" i="11" s="1"/>
  <c r="R221" i="11"/>
  <c r="BI221" i="11" s="1"/>
  <c r="R272" i="11"/>
  <c r="BI272" i="11" s="1"/>
  <c r="BT272" i="11" s="1"/>
  <c r="R270" i="11"/>
  <c r="BI270" i="11" s="1"/>
  <c r="R268" i="11"/>
  <c r="BI268" i="11" s="1"/>
  <c r="R266" i="11"/>
  <c r="BI266" i="11" s="1"/>
  <c r="BT266" i="11" s="1"/>
  <c r="R264" i="11"/>
  <c r="BI264" i="11" s="1"/>
  <c r="BT264" i="11" s="1"/>
  <c r="R262" i="11"/>
  <c r="BI262" i="11" s="1"/>
  <c r="R259" i="11"/>
  <c r="BI259" i="11" s="1"/>
  <c r="R256" i="11"/>
  <c r="BI256" i="11" s="1"/>
  <c r="BT256" i="11" s="1"/>
  <c r="R254" i="11"/>
  <c r="BI254" i="11" s="1"/>
  <c r="BT254" i="11" s="1"/>
  <c r="R251" i="11"/>
  <c r="BI251" i="11" s="1"/>
  <c r="R249" i="11"/>
  <c r="BI249" i="11" s="1"/>
  <c r="R246" i="11"/>
  <c r="BI246" i="11" s="1"/>
  <c r="BT246" i="11" s="1"/>
  <c r="R243" i="11"/>
  <c r="BI243" i="11" s="1"/>
  <c r="BT243" i="11" s="1"/>
  <c r="R241" i="11"/>
  <c r="BI241" i="11" s="1"/>
  <c r="R239" i="11"/>
  <c r="BI239" i="11" s="1"/>
  <c r="R236" i="11"/>
  <c r="BI236" i="11" s="1"/>
  <c r="BT236" i="11" s="1"/>
  <c r="R233" i="11"/>
  <c r="BI233" i="11" s="1"/>
  <c r="BT233" i="11" s="1"/>
  <c r="R231" i="11"/>
  <c r="BI231" i="11" s="1"/>
  <c r="R229" i="11"/>
  <c r="BI229" i="11" s="1"/>
  <c r="R227" i="11"/>
  <c r="BI227" i="11" s="1"/>
  <c r="BT227" i="11" s="1"/>
  <c r="R224" i="11"/>
  <c r="BI224" i="11" s="1"/>
  <c r="BT224" i="11" s="1"/>
  <c r="R222" i="11"/>
  <c r="BI222" i="11" s="1"/>
  <c r="BI136" i="11"/>
  <c r="R69" i="11"/>
  <c r="R66" i="11"/>
  <c r="R63" i="11"/>
  <c r="R148" i="11"/>
  <c r="BI148" i="11" s="1"/>
  <c r="BT148" i="11" s="1"/>
  <c r="R152" i="11"/>
  <c r="BR245" i="12"/>
  <c r="BW245" i="12"/>
  <c r="BS245" i="12"/>
  <c r="BR225" i="12"/>
  <c r="BW225" i="12"/>
  <c r="BS225" i="12"/>
  <c r="BZ169" i="8"/>
  <c r="BY169" i="8"/>
  <c r="BX72" i="13"/>
  <c r="BS72" i="13"/>
  <c r="BS88" i="13"/>
  <c r="BX237" i="6"/>
  <c r="E134" i="4"/>
  <c r="BF86" i="4"/>
  <c r="D86" i="4"/>
  <c r="E161" i="4"/>
  <c r="E79" i="4"/>
  <c r="BF230" i="6"/>
  <c r="BF250" i="6"/>
  <c r="BF269" i="6"/>
  <c r="BF232" i="6"/>
  <c r="BF253" i="6"/>
  <c r="BF271" i="6"/>
  <c r="BF148" i="6"/>
  <c r="BF224" i="6"/>
  <c r="BF233" i="6"/>
  <c r="BF243" i="6"/>
  <c r="BF254" i="6"/>
  <c r="BF264" i="6"/>
  <c r="BY182" i="6"/>
  <c r="BZ182" i="6"/>
  <c r="BZ196" i="6"/>
  <c r="BY196" i="6"/>
  <c r="BM69" i="8"/>
  <c r="BM66" i="8"/>
  <c r="BM63" i="8"/>
  <c r="BM152" i="8"/>
  <c r="AF365" i="4"/>
  <c r="AF273" i="4"/>
  <c r="BW254" i="12"/>
  <c r="BS254" i="12"/>
  <c r="BR254" i="12"/>
  <c r="J273" i="7"/>
  <c r="J271" i="7"/>
  <c r="J269" i="7"/>
  <c r="J267" i="7"/>
  <c r="J265" i="7"/>
  <c r="J263" i="7"/>
  <c r="J260" i="7"/>
  <c r="J258" i="7"/>
  <c r="J255" i="7"/>
  <c r="J253" i="7"/>
  <c r="J250" i="7"/>
  <c r="J247" i="7"/>
  <c r="J245" i="7"/>
  <c r="J242" i="7"/>
  <c r="J275" i="7"/>
  <c r="J272" i="7"/>
  <c r="J373" i="7"/>
  <c r="J270" i="7"/>
  <c r="J268" i="7"/>
  <c r="J266" i="7"/>
  <c r="J264" i="7"/>
  <c r="J262" i="7"/>
  <c r="J259" i="7"/>
  <c r="J256" i="7"/>
  <c r="J254" i="7"/>
  <c r="J251" i="7"/>
  <c r="J249" i="7"/>
  <c r="J246" i="7"/>
  <c r="J243" i="7"/>
  <c r="J241" i="7"/>
  <c r="J239" i="7"/>
  <c r="J236" i="7"/>
  <c r="J152" i="7"/>
  <c r="J140" i="7"/>
  <c r="J240" i="7"/>
  <c r="J235" i="7"/>
  <c r="J233" i="7"/>
  <c r="J231" i="7"/>
  <c r="J229" i="7"/>
  <c r="J227" i="7"/>
  <c r="J224" i="7"/>
  <c r="J222" i="7"/>
  <c r="J230" i="7"/>
  <c r="J225" i="7"/>
  <c r="J221" i="7"/>
  <c r="J69" i="7"/>
  <c r="J232" i="7"/>
  <c r="J228" i="7"/>
  <c r="J223" i="7"/>
  <c r="J66" i="7"/>
  <c r="J237" i="7"/>
  <c r="J148" i="7"/>
  <c r="J63" i="7"/>
  <c r="BT267" i="9"/>
  <c r="BT254" i="9"/>
  <c r="BY28" i="4"/>
  <c r="BZ28" i="4"/>
  <c r="G134" i="11"/>
  <c r="G136" i="11" s="1"/>
  <c r="G161" i="11"/>
  <c r="G79" i="11"/>
  <c r="BH365" i="6"/>
  <c r="M139" i="6"/>
  <c r="M371" i="6"/>
  <c r="BH371" i="6" s="1"/>
  <c r="BX255" i="8"/>
  <c r="BX272" i="8"/>
  <c r="BX256" i="8"/>
  <c r="BU236" i="8"/>
  <c r="BX136" i="8"/>
  <c r="BU221" i="8"/>
  <c r="BX221" i="8"/>
  <c r="BZ213" i="7"/>
  <c r="BY213" i="7"/>
  <c r="BX271" i="4"/>
  <c r="BU271" i="4"/>
  <c r="BF366" i="12"/>
  <c r="BG366" i="12" s="1"/>
  <c r="BH366" i="12" s="1"/>
  <c r="BI366" i="12" s="1"/>
  <c r="BJ366" i="12" s="1"/>
  <c r="BK366" i="12" s="1"/>
  <c r="BL366" i="12" s="1"/>
  <c r="BM366" i="12" s="1"/>
  <c r="BN366" i="12" s="1"/>
  <c r="BO366" i="12" s="1"/>
  <c r="BP366" i="12" s="1"/>
  <c r="BQ366" i="12" s="1"/>
  <c r="BW365" i="12"/>
  <c r="BS365" i="12"/>
  <c r="BR365" i="12"/>
  <c r="BN228" i="7"/>
  <c r="BN230" i="7"/>
  <c r="BN148" i="7"/>
  <c r="BN229" i="7"/>
  <c r="BN236" i="7"/>
  <c r="BN246" i="7"/>
  <c r="BN256" i="7"/>
  <c r="BN266" i="7"/>
  <c r="BN272" i="7"/>
  <c r="BN240" i="7"/>
  <c r="BN250" i="7"/>
  <c r="BN260" i="7"/>
  <c r="BN269" i="7"/>
  <c r="BL363" i="9"/>
  <c r="AE365" i="9"/>
  <c r="H134" i="11"/>
  <c r="H136" i="11" s="1"/>
  <c r="H161" i="11"/>
  <c r="H79" i="11"/>
  <c r="M363" i="10"/>
  <c r="BH315" i="10"/>
  <c r="BR264" i="5"/>
  <c r="BS264" i="5"/>
  <c r="BW264" i="5"/>
  <c r="BR243" i="5"/>
  <c r="BS243" i="5"/>
  <c r="BW243" i="5"/>
  <c r="BR224" i="5"/>
  <c r="BW224" i="5"/>
  <c r="BS224" i="5"/>
  <c r="BW265" i="5"/>
  <c r="BS265" i="5"/>
  <c r="BR265" i="5"/>
  <c r="G32" i="8"/>
  <c r="BF6" i="8"/>
  <c r="BZ53" i="7"/>
  <c r="BY53" i="7"/>
  <c r="BT69" i="6"/>
  <c r="BT66" i="6"/>
  <c r="BT63" i="6"/>
  <c r="BT152" i="6"/>
  <c r="BD298" i="13"/>
  <c r="BD248" i="13"/>
  <c r="D79" i="6"/>
  <c r="BI264" i="4"/>
  <c r="BT264" i="4" s="1"/>
  <c r="BI224" i="4"/>
  <c r="BT224" i="4" s="1"/>
  <c r="BI243" i="4"/>
  <c r="BT243" i="4" s="1"/>
  <c r="BI222" i="4"/>
  <c r="BI241" i="4"/>
  <c r="BI262" i="4"/>
  <c r="BT262" i="4" s="1"/>
  <c r="BI272" i="4"/>
  <c r="BT272" i="4" s="1"/>
  <c r="BI227" i="4"/>
  <c r="BT227" i="4" s="1"/>
  <c r="BI246" i="4"/>
  <c r="BI266" i="4"/>
  <c r="BY212" i="11"/>
  <c r="BZ212" i="11"/>
  <c r="AR198" i="13"/>
  <c r="BX263" i="12"/>
  <c r="BX242" i="12"/>
  <c r="BV136" i="11"/>
  <c r="I32" i="4"/>
  <c r="BY215" i="10"/>
  <c r="BZ215" i="10"/>
  <c r="AT139" i="10"/>
  <c r="AT140" i="10" s="1"/>
  <c r="AT371" i="10"/>
  <c r="BX115" i="13"/>
  <c r="BS115" i="13"/>
  <c r="BX80" i="13"/>
  <c r="BS80" i="13"/>
  <c r="BS145" i="13"/>
  <c r="BX145" i="13"/>
  <c r="BX120" i="13"/>
  <c r="BS120" i="13"/>
  <c r="BU270" i="6"/>
  <c r="BX270" i="6"/>
  <c r="BY169" i="6"/>
  <c r="BZ169" i="6"/>
  <c r="BZ194" i="6"/>
  <c r="BY194" i="6"/>
  <c r="AX371" i="11"/>
  <c r="AX139" i="11"/>
  <c r="AX140" i="11" s="1"/>
  <c r="BW259" i="12"/>
  <c r="BS259" i="12"/>
  <c r="BR259" i="12"/>
  <c r="BS137" i="12"/>
  <c r="BT137" i="12" s="1"/>
  <c r="BZ136" i="12"/>
  <c r="BY136" i="12"/>
  <c r="BP148" i="6"/>
  <c r="BF216" i="10"/>
  <c r="D216" i="10"/>
  <c r="F371" i="11"/>
  <c r="F139" i="11"/>
  <c r="AE363" i="11"/>
  <c r="BL315" i="11"/>
  <c r="BT231" i="9"/>
  <c r="AS371" i="11"/>
  <c r="AS139" i="11"/>
  <c r="AS140" i="11" s="1"/>
  <c r="BQ363" i="10"/>
  <c r="AZ365" i="10"/>
  <c r="AY248" i="13"/>
  <c r="BO139" i="12"/>
  <c r="AR140" i="12"/>
  <c r="BO140" i="12" s="1"/>
  <c r="P225" i="10"/>
  <c r="G134" i="10"/>
  <c r="G136" i="10" s="1"/>
  <c r="G161" i="10"/>
  <c r="G79" i="10"/>
  <c r="AD371" i="11"/>
  <c r="AD139" i="11"/>
  <c r="AD140" i="11" s="1"/>
  <c r="BZ133" i="11"/>
  <c r="BY133" i="11"/>
  <c r="D315" i="11"/>
  <c r="BF315" i="11"/>
  <c r="E363" i="11"/>
  <c r="BT363" i="7"/>
  <c r="BW86" i="8"/>
  <c r="BS86" i="8"/>
  <c r="BR86" i="8"/>
  <c r="BF161" i="8"/>
  <c r="BF79" i="8"/>
  <c r="AI371" i="7"/>
  <c r="BM371" i="7" s="1"/>
  <c r="BM365" i="7"/>
  <c r="AI139" i="7"/>
  <c r="AI275" i="7"/>
  <c r="BM275" i="7" s="1"/>
  <c r="AI373" i="7"/>
  <c r="BX243" i="4"/>
  <c r="BU243" i="4"/>
  <c r="BZ306" i="12"/>
  <c r="BY306" i="12"/>
  <c r="BM148" i="4"/>
  <c r="BX148" i="4" s="1"/>
  <c r="BM254" i="4"/>
  <c r="BX254" i="4" s="1"/>
  <c r="BM222" i="4"/>
  <c r="BU222" i="4" s="1"/>
  <c r="BM262" i="4"/>
  <c r="BU262" i="4" s="1"/>
  <c r="BM239" i="4"/>
  <c r="BU239" i="4" s="1"/>
  <c r="BM221" i="4"/>
  <c r="BX221" i="4" s="1"/>
  <c r="BM230" i="4"/>
  <c r="BM240" i="4"/>
  <c r="BX240" i="4" s="1"/>
  <c r="BM250" i="4"/>
  <c r="BX250" i="4" s="1"/>
  <c r="BM260" i="4"/>
  <c r="BU260" i="4" s="1"/>
  <c r="BM269" i="4"/>
  <c r="BS169" i="10"/>
  <c r="BS208" i="10"/>
  <c r="BR262" i="5"/>
  <c r="BW262" i="5"/>
  <c r="BS262" i="5"/>
  <c r="BR241" i="5"/>
  <c r="BW241" i="5"/>
  <c r="BS241" i="5"/>
  <c r="BR222" i="5"/>
  <c r="BS222" i="5"/>
  <c r="BW222" i="5"/>
  <c r="BS137" i="5"/>
  <c r="BT137" i="5" s="1"/>
  <c r="BZ136" i="5"/>
  <c r="BY136" i="5"/>
  <c r="BS221" i="5"/>
  <c r="BW221" i="5"/>
  <c r="BR221" i="5"/>
  <c r="BI221" i="10"/>
  <c r="BT221" i="10" s="1"/>
  <c r="BI230" i="10"/>
  <c r="BT230" i="10" s="1"/>
  <c r="BI240" i="10"/>
  <c r="BI250" i="10"/>
  <c r="BI260" i="10"/>
  <c r="BT260" i="10" s="1"/>
  <c r="BI269" i="10"/>
  <c r="BT269" i="10" s="1"/>
  <c r="BI224" i="10"/>
  <c r="BI233" i="10"/>
  <c r="BI243" i="10"/>
  <c r="BT243" i="10" s="1"/>
  <c r="BI254" i="10"/>
  <c r="BT254" i="10" s="1"/>
  <c r="BI264" i="10"/>
  <c r="BJ363" i="10"/>
  <c r="V365" i="10"/>
  <c r="V373" i="10" s="1"/>
  <c r="BN363" i="10"/>
  <c r="AM365" i="10"/>
  <c r="BZ215" i="11"/>
  <c r="BY215" i="11"/>
  <c r="BY173" i="7"/>
  <c r="BZ173" i="7"/>
  <c r="BH315" i="11"/>
  <c r="M363" i="11"/>
  <c r="BY108" i="11"/>
  <c r="BY183" i="11" s="1"/>
  <c r="BZ108" i="11"/>
  <c r="BL315" i="10"/>
  <c r="AE363" i="10"/>
  <c r="AE371" i="7"/>
  <c r="BL371" i="7" s="1"/>
  <c r="BL365" i="7"/>
  <c r="AE139" i="7"/>
  <c r="BW366" i="5"/>
  <c r="BU366" i="5"/>
  <c r="BV366" i="5" s="1"/>
  <c r="BX366" i="5" s="1"/>
  <c r="BS122" i="13"/>
  <c r="BX122" i="13"/>
  <c r="BU271" i="6"/>
  <c r="BU227" i="6"/>
  <c r="BX227" i="6"/>
  <c r="BZ216" i="8"/>
  <c r="BY216" i="8"/>
  <c r="BY183" i="7"/>
  <c r="BZ183" i="7"/>
  <c r="BZ82" i="7"/>
  <c r="BY82" i="7"/>
  <c r="BS157" i="7"/>
  <c r="BY206" i="6"/>
  <c r="BZ206" i="6"/>
  <c r="BY167" i="6"/>
  <c r="BZ167" i="6"/>
  <c r="BZ201" i="6"/>
  <c r="BY201" i="6"/>
  <c r="BY61" i="6"/>
  <c r="BZ61" i="6"/>
  <c r="BN363" i="9"/>
  <c r="AM365" i="9"/>
  <c r="BZ208" i="8"/>
  <c r="BY208" i="8"/>
  <c r="BZ208" i="7"/>
  <c r="BY208" i="7"/>
  <c r="AX298" i="13"/>
  <c r="BW264" i="12"/>
  <c r="BS264" i="12"/>
  <c r="BR264" i="12"/>
  <c r="AI371" i="6"/>
  <c r="BM371" i="6" s="1"/>
  <c r="AI139" i="6"/>
  <c r="BM365" i="6"/>
  <c r="AI275" i="6"/>
  <c r="BM275" i="6" s="1"/>
  <c r="AI373" i="6"/>
  <c r="BT263" i="9"/>
  <c r="BT259" i="9"/>
  <c r="BT221" i="9"/>
  <c r="BP139" i="12"/>
  <c r="AV140" i="12"/>
  <c r="BP140" i="12" s="1"/>
  <c r="F273" i="7"/>
  <c r="F271" i="7"/>
  <c r="F269" i="7"/>
  <c r="F267" i="7"/>
  <c r="F265" i="7"/>
  <c r="F263" i="7"/>
  <c r="F260" i="7"/>
  <c r="F258" i="7"/>
  <c r="F255" i="7"/>
  <c r="F253" i="7"/>
  <c r="F250" i="7"/>
  <c r="F247" i="7"/>
  <c r="F245" i="7"/>
  <c r="F242" i="7"/>
  <c r="F275" i="7"/>
  <c r="F272" i="7"/>
  <c r="F373" i="7"/>
  <c r="F270" i="7"/>
  <c r="F268" i="7"/>
  <c r="F266" i="7"/>
  <c r="F264" i="7"/>
  <c r="F262" i="7"/>
  <c r="F259" i="7"/>
  <c r="F256" i="7"/>
  <c r="F254" i="7"/>
  <c r="F251" i="7"/>
  <c r="F249" i="7"/>
  <c r="F246" i="7"/>
  <c r="F243" i="7"/>
  <c r="F241" i="7"/>
  <c r="F239" i="7"/>
  <c r="F236" i="7"/>
  <c r="F152" i="7"/>
  <c r="F140" i="7"/>
  <c r="F233" i="7"/>
  <c r="F231" i="7"/>
  <c r="F229" i="7"/>
  <c r="F227" i="7"/>
  <c r="F224" i="7"/>
  <c r="F222" i="7"/>
  <c r="F237" i="7"/>
  <c r="F235" i="7"/>
  <c r="F232" i="7"/>
  <c r="F228" i="7"/>
  <c r="F223" i="7"/>
  <c r="F66" i="7"/>
  <c r="F240" i="7"/>
  <c r="F148" i="7"/>
  <c r="F63" i="7"/>
  <c r="F230" i="7"/>
  <c r="F225" i="7"/>
  <c r="F221" i="7"/>
  <c r="F69" i="7"/>
  <c r="BH134" i="8"/>
  <c r="M136" i="8"/>
  <c r="BS208" i="11"/>
  <c r="AY139" i="10"/>
  <c r="AY140" i="10" s="1"/>
  <c r="AY371" i="10"/>
  <c r="BV222" i="7"/>
  <c r="BV221" i="7"/>
  <c r="BV230" i="7"/>
  <c r="BV235" i="7"/>
  <c r="BV245" i="7"/>
  <c r="BV255" i="7"/>
  <c r="BV265" i="7"/>
  <c r="BV273" i="7"/>
  <c r="BV249" i="7"/>
  <c r="BV259" i="7"/>
  <c r="BV268" i="7"/>
  <c r="BV275" i="7"/>
  <c r="AU298" i="13"/>
  <c r="BV363" i="7"/>
  <c r="BU229" i="10"/>
  <c r="BX229" i="10"/>
  <c r="BU268" i="10"/>
  <c r="BX268" i="10"/>
  <c r="BU251" i="10"/>
  <c r="BU264" i="10"/>
  <c r="BX264" i="10"/>
  <c r="BU228" i="10"/>
  <c r="BX237" i="10"/>
  <c r="BU247" i="10"/>
  <c r="BU267" i="10"/>
  <c r="BX136" i="4"/>
  <c r="BQ315" i="11"/>
  <c r="BU255" i="9"/>
  <c r="BX255" i="9"/>
  <c r="BU227" i="9"/>
  <c r="BX227" i="9"/>
  <c r="BU236" i="9"/>
  <c r="BX236" i="9"/>
  <c r="BU258" i="9"/>
  <c r="BX258" i="9"/>
  <c r="BU269" i="9"/>
  <c r="BX269" i="9"/>
  <c r="BX228" i="9"/>
  <c r="BU228" i="9"/>
  <c r="BX237" i="9"/>
  <c r="BU237" i="9"/>
  <c r="BU263" i="9"/>
  <c r="BX263" i="9"/>
  <c r="BU246" i="9"/>
  <c r="BX246" i="9"/>
  <c r="BU256" i="9"/>
  <c r="BX256" i="9"/>
  <c r="BU266" i="9"/>
  <c r="BX266" i="9"/>
  <c r="BX272" i="9"/>
  <c r="BU272" i="9"/>
  <c r="BN63" i="10"/>
  <c r="BN69" i="10"/>
  <c r="BN152" i="10"/>
  <c r="BN66" i="10"/>
  <c r="AK225" i="11"/>
  <c r="BM225" i="11" s="1"/>
  <c r="AK273" i="11"/>
  <c r="BV315" i="9"/>
  <c r="BJ241" i="4"/>
  <c r="BJ242" i="4"/>
  <c r="BJ231" i="4"/>
  <c r="BJ251" i="4"/>
  <c r="BJ229" i="4"/>
  <c r="BJ249" i="4"/>
  <c r="BJ268" i="4"/>
  <c r="BJ228" i="4"/>
  <c r="BJ247" i="4"/>
  <c r="BJ267" i="4"/>
  <c r="BJ233" i="4"/>
  <c r="BJ254" i="4"/>
  <c r="BK148" i="8"/>
  <c r="BW258" i="5"/>
  <c r="BS258" i="5"/>
  <c r="BR258" i="5"/>
  <c r="BI240" i="7"/>
  <c r="BT240" i="7" s="1"/>
  <c r="BI229" i="7"/>
  <c r="BT229" i="7" s="1"/>
  <c r="BT136" i="7"/>
  <c r="BI152" i="7"/>
  <c r="BI66" i="7"/>
  <c r="BI63" i="7"/>
  <c r="BI69" i="7"/>
  <c r="BI236" i="7"/>
  <c r="BI246" i="7"/>
  <c r="BT246" i="7" s="1"/>
  <c r="BI256" i="7"/>
  <c r="BT256" i="7" s="1"/>
  <c r="BI266" i="7"/>
  <c r="BI272" i="7"/>
  <c r="BI247" i="7"/>
  <c r="BT247" i="7" s="1"/>
  <c r="BI258" i="7"/>
  <c r="BT258" i="7" s="1"/>
  <c r="BI267" i="7"/>
  <c r="BV273" i="10"/>
  <c r="BV229" i="10"/>
  <c r="BV239" i="10"/>
  <c r="BV249" i="10"/>
  <c r="BV259" i="10"/>
  <c r="BV268" i="10"/>
  <c r="BV223" i="10"/>
  <c r="BV232" i="10"/>
  <c r="BV242" i="10"/>
  <c r="BV253" i="10"/>
  <c r="BV263" i="10"/>
  <c r="BV271" i="10"/>
  <c r="W225" i="10"/>
  <c r="W273" i="10"/>
  <c r="BV233" i="4"/>
  <c r="BV273" i="4"/>
  <c r="BV231" i="4"/>
  <c r="BV251" i="4"/>
  <c r="BV259" i="4"/>
  <c r="BV236" i="4"/>
  <c r="BV256" i="4"/>
  <c r="AV363" i="11"/>
  <c r="BP315" i="11"/>
  <c r="D246" i="9"/>
  <c r="BF246" i="9"/>
  <c r="BF221" i="9"/>
  <c r="D221" i="9"/>
  <c r="BF230" i="9"/>
  <c r="D230" i="9"/>
  <c r="BF240" i="9"/>
  <c r="D240" i="9"/>
  <c r="D268" i="9"/>
  <c r="BF268" i="9"/>
  <c r="BF222" i="9"/>
  <c r="D222" i="9"/>
  <c r="BF231" i="9"/>
  <c r="D231" i="9"/>
  <c r="BF241" i="9"/>
  <c r="D241" i="9"/>
  <c r="D373" i="9"/>
  <c r="BF247" i="9"/>
  <c r="D247" i="9"/>
  <c r="BF258" i="9"/>
  <c r="D258" i="9"/>
  <c r="BF267" i="9"/>
  <c r="D267" i="9"/>
  <c r="AL373" i="10"/>
  <c r="BX260" i="12"/>
  <c r="BX228" i="12"/>
  <c r="BX253" i="12"/>
  <c r="BZ77" i="4"/>
  <c r="BY77" i="4"/>
  <c r="Z363" i="10"/>
  <c r="BK315" i="10"/>
  <c r="BY306" i="10"/>
  <c r="BZ306" i="10"/>
  <c r="BM221" i="11"/>
  <c r="BM148" i="11"/>
  <c r="BM253" i="11"/>
  <c r="BM265" i="11"/>
  <c r="BM258" i="11"/>
  <c r="BM224" i="11"/>
  <c r="BM233" i="11"/>
  <c r="BM243" i="11"/>
  <c r="BM254" i="11"/>
  <c r="BM264" i="11"/>
  <c r="BX96" i="13"/>
  <c r="BS96" i="13"/>
  <c r="BX84" i="13"/>
  <c r="BS84" i="13"/>
  <c r="BY121" i="13"/>
  <c r="BY76" i="13"/>
  <c r="BY136" i="13"/>
  <c r="BY195" i="6"/>
  <c r="BZ195" i="6"/>
  <c r="BZ207" i="6"/>
  <c r="BY207" i="6"/>
  <c r="BZ168" i="6"/>
  <c r="BY168" i="6"/>
  <c r="BT225" i="8"/>
  <c r="AH371" i="11"/>
  <c r="AH139" i="11"/>
  <c r="AH140" i="11" s="1"/>
  <c r="AP371" i="11"/>
  <c r="AP139" i="11"/>
  <c r="AP140" i="11" s="1"/>
  <c r="AD139" i="10"/>
  <c r="AD140" i="10" s="1"/>
  <c r="AD371" i="10"/>
  <c r="BW246" i="12"/>
  <c r="BS246" i="12"/>
  <c r="BR246" i="12"/>
  <c r="BW222" i="12"/>
  <c r="BS222" i="12"/>
  <c r="BR222" i="12"/>
  <c r="BW249" i="12"/>
  <c r="BS249" i="12"/>
  <c r="BR249" i="12"/>
  <c r="BX59" i="4"/>
  <c r="BX53" i="4"/>
  <c r="BP221" i="4"/>
  <c r="BP250" i="4"/>
  <c r="BP240" i="4"/>
  <c r="BV240" i="4" s="1"/>
  <c r="BP237" i="4"/>
  <c r="BV237" i="4" s="1"/>
  <c r="BP258" i="4"/>
  <c r="BP225" i="4"/>
  <c r="BP245" i="4"/>
  <c r="BX245" i="4" s="1"/>
  <c r="BP265" i="4"/>
  <c r="BP148" i="4"/>
  <c r="BV148" i="4" s="1"/>
  <c r="BP233" i="4"/>
  <c r="BP254" i="4"/>
  <c r="BV254" i="4" s="1"/>
  <c r="BP273" i="4"/>
  <c r="BZ371" i="5"/>
  <c r="BY371" i="5"/>
  <c r="AR363" i="11"/>
  <c r="BO315" i="11"/>
  <c r="BZ192" i="7"/>
  <c r="BY192" i="7"/>
  <c r="BY168" i="7"/>
  <c r="BZ168" i="7"/>
  <c r="BY207" i="7"/>
  <c r="BZ207" i="7"/>
  <c r="BZ185" i="7"/>
  <c r="BY185" i="7"/>
  <c r="BY191" i="7"/>
  <c r="BZ191" i="7"/>
  <c r="BZ167" i="7"/>
  <c r="BY167" i="7"/>
  <c r="BY164" i="7"/>
  <c r="BZ164" i="7"/>
  <c r="BZ160" i="7"/>
  <c r="BY160" i="7"/>
  <c r="BY176" i="7"/>
  <c r="BZ176" i="7"/>
  <c r="BT269" i="9"/>
  <c r="BT266" i="9"/>
  <c r="BT228" i="9"/>
  <c r="BT148" i="9"/>
  <c r="BH139" i="12"/>
  <c r="M140" i="12"/>
  <c r="BH140" i="12" s="1"/>
  <c r="AN371" i="10"/>
  <c r="AN139" i="10"/>
  <c r="AN140" i="10" s="1"/>
  <c r="BK269" i="4"/>
  <c r="BK221" i="4"/>
  <c r="BK227" i="4"/>
  <c r="BK246" i="4"/>
  <c r="BK266" i="4"/>
  <c r="BK225" i="4"/>
  <c r="BK245" i="4"/>
  <c r="BK265" i="4"/>
  <c r="BK223" i="4"/>
  <c r="BK242" i="4"/>
  <c r="BK263" i="4"/>
  <c r="BK148" i="4"/>
  <c r="BV273" i="6"/>
  <c r="BV237" i="6"/>
  <c r="BV258" i="6"/>
  <c r="BO148" i="6"/>
  <c r="BV148" i="6" s="1"/>
  <c r="BV235" i="6"/>
  <c r="BV255" i="6"/>
  <c r="BV222" i="6"/>
  <c r="BV231" i="6"/>
  <c r="BV241" i="6"/>
  <c r="BV251" i="6"/>
  <c r="BV262" i="6"/>
  <c r="BV270" i="6"/>
  <c r="F134" i="11"/>
  <c r="F136" i="11" s="1"/>
  <c r="F161" i="11"/>
  <c r="F79" i="11"/>
  <c r="BJ363" i="8"/>
  <c r="V365" i="8"/>
  <c r="AK139" i="10"/>
  <c r="AK140" i="10" s="1"/>
  <c r="AK371" i="10"/>
  <c r="BX232" i="8"/>
  <c r="BG161" i="8"/>
  <c r="BG79" i="8"/>
  <c r="BT136" i="8"/>
  <c r="BI69" i="8"/>
  <c r="BI66" i="8"/>
  <c r="BI63" i="8"/>
  <c r="BI152" i="8"/>
  <c r="BT235" i="8"/>
  <c r="BT224" i="8"/>
  <c r="BT233" i="8"/>
  <c r="BT243" i="8"/>
  <c r="BT254" i="8"/>
  <c r="BT264" i="8"/>
  <c r="BT242" i="8"/>
  <c r="BT253" i="8"/>
  <c r="BT263" i="8"/>
  <c r="BT271" i="8"/>
  <c r="BN258" i="11"/>
  <c r="BN148" i="11"/>
  <c r="BN250" i="11"/>
  <c r="BN232" i="11"/>
  <c r="BN271" i="11"/>
  <c r="BN63" i="11"/>
  <c r="BN152" i="11"/>
  <c r="BN69" i="11"/>
  <c r="BN66" i="11"/>
  <c r="BN245" i="11"/>
  <c r="BN222" i="11"/>
  <c r="BN231" i="11"/>
  <c r="BN241" i="11"/>
  <c r="BN251" i="11"/>
  <c r="BN262" i="11"/>
  <c r="BN270" i="11"/>
  <c r="AA225" i="10"/>
  <c r="AA273" i="10"/>
  <c r="F32" i="11"/>
  <c r="BW271" i="5"/>
  <c r="BS271" i="5"/>
  <c r="BR271" i="5"/>
  <c r="AN275" i="10"/>
  <c r="BK223" i="7"/>
  <c r="BK66" i="7"/>
  <c r="BK63" i="7"/>
  <c r="BK69" i="7"/>
  <c r="BK152" i="7"/>
  <c r="BK230" i="7"/>
  <c r="BK227" i="7"/>
  <c r="BK240" i="7"/>
  <c r="BK239" i="7"/>
  <c r="BK249" i="7"/>
  <c r="BK259" i="7"/>
  <c r="BK268" i="7"/>
  <c r="BK275" i="7"/>
  <c r="BK250" i="7"/>
  <c r="BK260" i="7"/>
  <c r="BK269" i="7"/>
  <c r="BW70" i="11"/>
  <c r="BZ77" i="9"/>
  <c r="BY77" i="9"/>
  <c r="BX270" i="12"/>
  <c r="BX251" i="12"/>
  <c r="BX231" i="12"/>
  <c r="AA225" i="11"/>
  <c r="BJ221" i="7"/>
  <c r="BJ228" i="7"/>
  <c r="BJ227" i="7"/>
  <c r="BJ239" i="7"/>
  <c r="BJ249" i="7"/>
  <c r="BJ259" i="7"/>
  <c r="BJ268" i="7"/>
  <c r="V275" i="7"/>
  <c r="BJ275" i="7" s="1"/>
  <c r="BJ250" i="7"/>
  <c r="BJ260" i="7"/>
  <c r="BJ269" i="7"/>
  <c r="BM315" i="11"/>
  <c r="AI363" i="11"/>
  <c r="BL223" i="7"/>
  <c r="BL225" i="7"/>
  <c r="BL148" i="7"/>
  <c r="BL229" i="7"/>
  <c r="BL236" i="7"/>
  <c r="BL246" i="7"/>
  <c r="BL256" i="7"/>
  <c r="BL266" i="7"/>
  <c r="BL272" i="7"/>
  <c r="BL240" i="7"/>
  <c r="BL250" i="7"/>
  <c r="BL260" i="7"/>
  <c r="BL269" i="7"/>
  <c r="BZ306" i="4"/>
  <c r="BY306" i="4"/>
  <c r="BX140" i="5"/>
  <c r="BN233" i="6"/>
  <c r="BU233" i="6" s="1"/>
  <c r="BN254" i="6"/>
  <c r="BU254" i="6" s="1"/>
  <c r="BN273" i="6"/>
  <c r="BN236" i="6"/>
  <c r="BN256" i="6"/>
  <c r="BX256" i="6" s="1"/>
  <c r="AM373" i="6"/>
  <c r="BN223" i="6"/>
  <c r="BN232" i="6"/>
  <c r="BX232" i="6" s="1"/>
  <c r="BN242" i="6"/>
  <c r="BX242" i="6" s="1"/>
  <c r="BN253" i="6"/>
  <c r="BX253" i="6" s="1"/>
  <c r="BN263" i="6"/>
  <c r="BN271" i="6"/>
  <c r="BX271" i="6" s="1"/>
  <c r="BM66" i="10"/>
  <c r="BM63" i="10"/>
  <c r="BM152" i="10"/>
  <c r="BM69" i="10"/>
  <c r="BM256" i="10"/>
  <c r="BX256" i="10" s="1"/>
  <c r="BM249" i="10"/>
  <c r="BM231" i="10"/>
  <c r="BU231" i="10" s="1"/>
  <c r="BM270" i="10"/>
  <c r="BU270" i="10" s="1"/>
  <c r="BM243" i="10"/>
  <c r="BU243" i="10" s="1"/>
  <c r="BM272" i="10"/>
  <c r="BU272" i="10" s="1"/>
  <c r="AI225" i="10"/>
  <c r="BM225" i="10" s="1"/>
  <c r="BM235" i="10"/>
  <c r="BU235" i="10" s="1"/>
  <c r="BM245" i="10"/>
  <c r="BU245" i="10" s="1"/>
  <c r="BM255" i="10"/>
  <c r="BM265" i="10"/>
  <c r="BU265" i="10" s="1"/>
  <c r="AD225" i="10"/>
  <c r="AD273" i="10"/>
  <c r="Y275" i="10"/>
  <c r="AO225" i="10"/>
  <c r="P373" i="11"/>
  <c r="W373" i="11"/>
  <c r="BL232" i="11"/>
  <c r="BL223" i="11"/>
  <c r="AE225" i="11"/>
  <c r="BL225" i="11" s="1"/>
  <c r="BL265" i="11"/>
  <c r="BL258" i="11"/>
  <c r="BL240" i="11"/>
  <c r="BL229" i="11"/>
  <c r="BL239" i="11"/>
  <c r="BL249" i="11"/>
  <c r="BL259" i="11"/>
  <c r="BL268" i="11"/>
  <c r="AH273" i="11"/>
  <c r="AH275" i="11"/>
  <c r="BW56" i="13"/>
  <c r="BU56" i="13"/>
  <c r="BU55" i="13"/>
  <c r="BO102" i="13"/>
  <c r="BU236" i="6"/>
  <c r="BX236" i="6"/>
  <c r="BF225" i="6"/>
  <c r="BF247" i="6"/>
  <c r="BF241" i="6"/>
  <c r="BZ205" i="6"/>
  <c r="BY205" i="6"/>
  <c r="BN363" i="4"/>
  <c r="AM365" i="4"/>
  <c r="AM273" i="4"/>
  <c r="BN273" i="4" s="1"/>
  <c r="BK363" i="9"/>
  <c r="Z365" i="9"/>
  <c r="BR265" i="12"/>
  <c r="BW265" i="12"/>
  <c r="BS265" i="12"/>
  <c r="G371" i="11"/>
  <c r="G139" i="11"/>
  <c r="BS118" i="13"/>
  <c r="BX118" i="13"/>
  <c r="BF235" i="6"/>
  <c r="BF237" i="6"/>
  <c r="BF227" i="6"/>
  <c r="BF246" i="6"/>
  <c r="BF266" i="6"/>
  <c r="BZ60" i="6"/>
  <c r="BY60" i="6"/>
  <c r="BZ186" i="6"/>
  <c r="BY186" i="6"/>
  <c r="BQ363" i="9"/>
  <c r="AZ365" i="9"/>
  <c r="BI363" i="4"/>
  <c r="R365" i="4"/>
  <c r="BR273" i="12"/>
  <c r="BS273" i="12"/>
  <c r="BW273" i="12"/>
  <c r="BR255" i="12"/>
  <c r="BS255" i="12"/>
  <c r="BW255" i="12"/>
  <c r="BR235" i="12"/>
  <c r="BW235" i="12"/>
  <c r="BS235" i="12"/>
  <c r="BW266" i="12"/>
  <c r="BS266" i="12"/>
  <c r="BR266" i="12"/>
  <c r="BW148" i="12"/>
  <c r="BS148" i="12"/>
  <c r="BR148" i="12"/>
  <c r="AB371" i="11"/>
  <c r="AB139" i="11"/>
  <c r="AB140" i="11" s="1"/>
  <c r="BU216" i="11"/>
  <c r="BX216" i="11"/>
  <c r="L271" i="8"/>
  <c r="L269" i="8"/>
  <c r="L267" i="8"/>
  <c r="L265" i="8"/>
  <c r="L263" i="8"/>
  <c r="L260" i="8"/>
  <c r="L258" i="8"/>
  <c r="L255" i="8"/>
  <c r="L253" i="8"/>
  <c r="L250" i="8"/>
  <c r="L247" i="8"/>
  <c r="L245" i="8"/>
  <c r="L242" i="8"/>
  <c r="L240" i="8"/>
  <c r="L275" i="8"/>
  <c r="L272" i="8"/>
  <c r="L373" i="8"/>
  <c r="L270" i="8"/>
  <c r="L268" i="8"/>
  <c r="L266" i="8"/>
  <c r="L264" i="8"/>
  <c r="L262" i="8"/>
  <c r="L259" i="8"/>
  <c r="L256" i="8"/>
  <c r="L254" i="8"/>
  <c r="L251" i="8"/>
  <c r="L249" i="8"/>
  <c r="L246" i="8"/>
  <c r="L243" i="8"/>
  <c r="L241" i="8"/>
  <c r="L273" i="8"/>
  <c r="L239" i="8"/>
  <c r="L148" i="8"/>
  <c r="L237" i="8"/>
  <c r="L235" i="8"/>
  <c r="L232" i="8"/>
  <c r="L230" i="8"/>
  <c r="L228" i="8"/>
  <c r="L225" i="8"/>
  <c r="L223" i="8"/>
  <c r="L221" i="8"/>
  <c r="L152" i="8"/>
  <c r="L140" i="8"/>
  <c r="L69" i="8"/>
  <c r="L66" i="8"/>
  <c r="L63" i="8"/>
  <c r="L236" i="8"/>
  <c r="L233" i="8"/>
  <c r="L231" i="8"/>
  <c r="L229" i="8"/>
  <c r="L227" i="8"/>
  <c r="L224" i="8"/>
  <c r="L222" i="8"/>
  <c r="AT371" i="11"/>
  <c r="AT139" i="11"/>
  <c r="AT140" i="11" s="1"/>
  <c r="F134" i="10"/>
  <c r="F136" i="10" s="1"/>
  <c r="F161" i="10"/>
  <c r="F79" i="10"/>
  <c r="BG363" i="8"/>
  <c r="I365" i="8"/>
  <c r="BU136" i="8"/>
  <c r="E62" i="2"/>
  <c r="F61" i="2"/>
  <c r="C61" i="2" s="1"/>
  <c r="G61" i="2"/>
  <c r="BA371" i="11"/>
  <c r="BA139" i="11"/>
  <c r="BA140" i="11" s="1"/>
  <c r="AO371" i="11"/>
  <c r="AO139" i="11"/>
  <c r="AO140" i="11" s="1"/>
  <c r="BU216" i="10"/>
  <c r="BX216" i="10"/>
  <c r="BR53" i="4"/>
  <c r="BR59" i="4"/>
  <c r="BU148" i="4"/>
  <c r="BF371" i="12"/>
  <c r="D371" i="12"/>
  <c r="BN232" i="7"/>
  <c r="BN222" i="7"/>
  <c r="BN231" i="7"/>
  <c r="BN239" i="7"/>
  <c r="BN249" i="7"/>
  <c r="BN259" i="7"/>
  <c r="BN268" i="7"/>
  <c r="BN275" i="7"/>
  <c r="BN242" i="7"/>
  <c r="BN253" i="7"/>
  <c r="BN263" i="7"/>
  <c r="BN271" i="7"/>
  <c r="BM63" i="6"/>
  <c r="BM152" i="6"/>
  <c r="BM66" i="6"/>
  <c r="BM69" i="6"/>
  <c r="U139" i="10"/>
  <c r="U140" i="10" s="1"/>
  <c r="U371" i="10"/>
  <c r="I32" i="6"/>
  <c r="BR272" i="5"/>
  <c r="BW272" i="5"/>
  <c r="BS272" i="5"/>
  <c r="BW247" i="5"/>
  <c r="BS247" i="5"/>
  <c r="BR247" i="5"/>
  <c r="BZ94" i="11"/>
  <c r="BY94" i="11"/>
  <c r="BG363" i="4"/>
  <c r="I365" i="4"/>
  <c r="K134" i="4"/>
  <c r="K136" i="4" s="1"/>
  <c r="K79" i="4"/>
  <c r="K161" i="4"/>
  <c r="BG161" i="7"/>
  <c r="BG79" i="7"/>
  <c r="BJ63" i="8"/>
  <c r="BJ66" i="8"/>
  <c r="BJ69" i="8"/>
  <c r="BJ152" i="8"/>
  <c r="BM363" i="9"/>
  <c r="AI365" i="9"/>
  <c r="L134" i="10"/>
  <c r="L136" i="10" s="1"/>
  <c r="L161" i="10"/>
  <c r="L79" i="10"/>
  <c r="L136" i="6"/>
  <c r="D134" i="6"/>
  <c r="BG134" i="6"/>
  <c r="BI233" i="4"/>
  <c r="BT245" i="4"/>
  <c r="BI265" i="4"/>
  <c r="BT265" i="4" s="1"/>
  <c r="BI223" i="4"/>
  <c r="BI242" i="4"/>
  <c r="BI263" i="4"/>
  <c r="BT263" i="4" s="1"/>
  <c r="BI221" i="4"/>
  <c r="BT221" i="4" s="1"/>
  <c r="BI240" i="4"/>
  <c r="BI260" i="4"/>
  <c r="BI228" i="4"/>
  <c r="BI247" i="4"/>
  <c r="BT247" i="4" s="1"/>
  <c r="BI267" i="4"/>
  <c r="L371" i="10"/>
  <c r="L139" i="10"/>
  <c r="BZ77" i="7"/>
  <c r="BY77" i="7"/>
  <c r="BY123" i="13"/>
  <c r="BY127" i="13"/>
  <c r="BX143" i="13"/>
  <c r="BS143" i="13"/>
  <c r="BZ213" i="11"/>
  <c r="BY213" i="11"/>
  <c r="BX235" i="6"/>
  <c r="BU251" i="6"/>
  <c r="BX251" i="6"/>
  <c r="BU229" i="6"/>
  <c r="BX229" i="6"/>
  <c r="BW82" i="10"/>
  <c r="BW157" i="10" s="1"/>
  <c r="BS82" i="10"/>
  <c r="BR82" i="10"/>
  <c r="BR157" i="10" s="1"/>
  <c r="BF157" i="10"/>
  <c r="D87" i="7"/>
  <c r="D161" i="7"/>
  <c r="BZ77" i="6"/>
  <c r="BY77" i="6"/>
  <c r="BY208" i="6"/>
  <c r="BZ208" i="6"/>
  <c r="BY160" i="6"/>
  <c r="BZ160" i="6"/>
  <c r="BZ183" i="6"/>
  <c r="BY183" i="6"/>
  <c r="BR363" i="6"/>
  <c r="BS363" i="6"/>
  <c r="BW363" i="6"/>
  <c r="BT59" i="11"/>
  <c r="BR263" i="12"/>
  <c r="BW263" i="12"/>
  <c r="BS263" i="12"/>
  <c r="BR242" i="12"/>
  <c r="BS242" i="12"/>
  <c r="BW242" i="12"/>
  <c r="BW236" i="12"/>
  <c r="BS236" i="12"/>
  <c r="BR236" i="12"/>
  <c r="BW243" i="12"/>
  <c r="BS243" i="12"/>
  <c r="BR243" i="12"/>
  <c r="BH363" i="4"/>
  <c r="M365" i="4"/>
  <c r="J134" i="11"/>
  <c r="J136" i="11" s="1"/>
  <c r="J161" i="11"/>
  <c r="J79" i="11"/>
  <c r="BT242" i="9"/>
  <c r="BT233" i="9"/>
  <c r="AY198" i="13"/>
  <c r="AY298" i="13"/>
  <c r="BP365" i="7"/>
  <c r="AV371" i="7"/>
  <c r="BP371" i="7" s="1"/>
  <c r="AV139" i="7"/>
  <c r="P275" i="10"/>
  <c r="S139" i="10"/>
  <c r="S140" i="10" s="1"/>
  <c r="S371" i="10"/>
  <c r="BF134" i="8"/>
  <c r="D134" i="8"/>
  <c r="E136" i="8"/>
  <c r="BU269" i="4"/>
  <c r="BU230" i="4"/>
  <c r="BX236" i="4"/>
  <c r="BU236" i="4"/>
  <c r="G273" i="8"/>
  <c r="G271" i="8"/>
  <c r="G269" i="8"/>
  <c r="G267" i="8"/>
  <c r="G265" i="8"/>
  <c r="G263" i="8"/>
  <c r="G260" i="8"/>
  <c r="G258" i="8"/>
  <c r="G255" i="8"/>
  <c r="G253" i="8"/>
  <c r="G250" i="8"/>
  <c r="G247" i="8"/>
  <c r="G245" i="8"/>
  <c r="G242" i="8"/>
  <c r="G240" i="8"/>
  <c r="G275" i="8"/>
  <c r="G272" i="8"/>
  <c r="G373" i="8"/>
  <c r="G270" i="8"/>
  <c r="G268" i="8"/>
  <c r="G266" i="8"/>
  <c r="G264" i="8"/>
  <c r="G262" i="8"/>
  <c r="G259" i="8"/>
  <c r="G256" i="8"/>
  <c r="G254" i="8"/>
  <c r="G251" i="8"/>
  <c r="G249" i="8"/>
  <c r="G246" i="8"/>
  <c r="G243" i="8"/>
  <c r="G241" i="8"/>
  <c r="G239" i="8"/>
  <c r="G236" i="8"/>
  <c r="G233" i="8"/>
  <c r="G231" i="8"/>
  <c r="G229" i="8"/>
  <c r="G227" i="8"/>
  <c r="G224" i="8"/>
  <c r="G222" i="8"/>
  <c r="G148" i="8"/>
  <c r="G237" i="8"/>
  <c r="G235" i="8"/>
  <c r="G232" i="8"/>
  <c r="G230" i="8"/>
  <c r="G228" i="8"/>
  <c r="G225" i="8"/>
  <c r="G223" i="8"/>
  <c r="G221" i="8"/>
  <c r="G152" i="8"/>
  <c r="G140" i="8"/>
  <c r="G69" i="8"/>
  <c r="G66" i="8"/>
  <c r="G63" i="8"/>
  <c r="BI363" i="9"/>
  <c r="R365" i="9"/>
  <c r="BN363" i="8"/>
  <c r="AM365" i="8"/>
  <c r="AM273" i="8"/>
  <c r="BN273" i="8" s="1"/>
  <c r="H134" i="10"/>
  <c r="H136" i="10" s="1"/>
  <c r="H161" i="10"/>
  <c r="H79" i="10"/>
  <c r="S371" i="11"/>
  <c r="S139" i="11"/>
  <c r="S140" i="11" s="1"/>
  <c r="BZ117" i="10"/>
  <c r="BY117" i="10"/>
  <c r="BY192" i="10" s="1"/>
  <c r="BM256" i="4"/>
  <c r="BX256" i="4" s="1"/>
  <c r="BM246" i="4"/>
  <c r="BU246" i="4" s="1"/>
  <c r="BM224" i="4"/>
  <c r="BU224" i="4" s="1"/>
  <c r="BM264" i="4"/>
  <c r="BX264" i="4" s="1"/>
  <c r="BM231" i="4"/>
  <c r="BU231" i="4" s="1"/>
  <c r="BM270" i="4"/>
  <c r="BM249" i="4"/>
  <c r="BU249" i="4" s="1"/>
  <c r="BM223" i="4"/>
  <c r="BU223" i="4" s="1"/>
  <c r="BM232" i="4"/>
  <c r="BX232" i="4" s="1"/>
  <c r="BM242" i="4"/>
  <c r="BU242" i="4" s="1"/>
  <c r="BM253" i="4"/>
  <c r="BU253" i="4" s="1"/>
  <c r="BM263" i="4"/>
  <c r="BX263" i="4" s="1"/>
  <c r="BM271" i="4"/>
  <c r="BZ65" i="10"/>
  <c r="BZ205" i="10"/>
  <c r="BZ196" i="10"/>
  <c r="BZ186" i="10"/>
  <c r="BZ176" i="10"/>
  <c r="BZ166" i="10"/>
  <c r="BZ61" i="10"/>
  <c r="BZ53" i="10"/>
  <c r="BZ200" i="10"/>
  <c r="BZ160" i="10"/>
  <c r="BZ177" i="10"/>
  <c r="BZ195" i="10"/>
  <c r="BZ192" i="10"/>
  <c r="BS192" i="10"/>
  <c r="BO365" i="6"/>
  <c r="BV365" i="6" s="1"/>
  <c r="AR371" i="6"/>
  <c r="BO371" i="6" s="1"/>
  <c r="BV371" i="6" s="1"/>
  <c r="AR139" i="6"/>
  <c r="BW242" i="5"/>
  <c r="BS242" i="5"/>
  <c r="BR242" i="5"/>
  <c r="BW260" i="5"/>
  <c r="BS260" i="5"/>
  <c r="BR260" i="5"/>
  <c r="BT136" i="10"/>
  <c r="BI152" i="10"/>
  <c r="BI63" i="10"/>
  <c r="BI69" i="10"/>
  <c r="BI66" i="10"/>
  <c r="BI223" i="10"/>
  <c r="BI232" i="10"/>
  <c r="BI242" i="10"/>
  <c r="BT242" i="10" s="1"/>
  <c r="BI253" i="10"/>
  <c r="BT253" i="10" s="1"/>
  <c r="BI263" i="10"/>
  <c r="BI271" i="10"/>
  <c r="BI148" i="10"/>
  <c r="BT148" i="10" s="1"/>
  <c r="BI227" i="10"/>
  <c r="BT227" i="10" s="1"/>
  <c r="BI236" i="10"/>
  <c r="BI246" i="10"/>
  <c r="BI256" i="10"/>
  <c r="BT256" i="10" s="1"/>
  <c r="BI266" i="10"/>
  <c r="BT266" i="10" s="1"/>
  <c r="K161" i="10"/>
  <c r="K134" i="10"/>
  <c r="K136" i="10" s="1"/>
  <c r="K79" i="10"/>
  <c r="BG86" i="10"/>
  <c r="I134" i="10"/>
  <c r="I161" i="10"/>
  <c r="I79" i="10"/>
  <c r="I134" i="4"/>
  <c r="BG86" i="4"/>
  <c r="I161" i="4"/>
  <c r="I79" i="4"/>
  <c r="BN315" i="10"/>
  <c r="BP363" i="9"/>
  <c r="AV365" i="9"/>
  <c r="BW77" i="11"/>
  <c r="BS77" i="11"/>
  <c r="BR77" i="11"/>
  <c r="BX246" i="12"/>
  <c r="BX227" i="12"/>
  <c r="F139" i="10"/>
  <c r="F371" i="10"/>
  <c r="BU363" i="7"/>
  <c r="BX363" i="7"/>
  <c r="BX139" i="13"/>
  <c r="BS139" i="13"/>
  <c r="BX97" i="13"/>
  <c r="BS97" i="13"/>
  <c r="BS127" i="13"/>
  <c r="BK315" i="11"/>
  <c r="BX263" i="6"/>
  <c r="BU263" i="6"/>
  <c r="BX223" i="6"/>
  <c r="BU223" i="6"/>
  <c r="BU264" i="6"/>
  <c r="BX264" i="6"/>
  <c r="H271" i="8"/>
  <c r="H269" i="8"/>
  <c r="H267" i="8"/>
  <c r="H265" i="8"/>
  <c r="H263" i="8"/>
  <c r="H260" i="8"/>
  <c r="H258" i="8"/>
  <c r="H255" i="8"/>
  <c r="H253" i="8"/>
  <c r="H250" i="8"/>
  <c r="H247" i="8"/>
  <c r="H245" i="8"/>
  <c r="H242" i="8"/>
  <c r="H240" i="8"/>
  <c r="H275" i="8"/>
  <c r="H272" i="8"/>
  <c r="H373" i="8"/>
  <c r="H270" i="8"/>
  <c r="H268" i="8"/>
  <c r="H266" i="8"/>
  <c r="H264" i="8"/>
  <c r="H262" i="8"/>
  <c r="H259" i="8"/>
  <c r="H256" i="8"/>
  <c r="H254" i="8"/>
  <c r="H251" i="8"/>
  <c r="H249" i="8"/>
  <c r="H246" i="8"/>
  <c r="H243" i="8"/>
  <c r="H241" i="8"/>
  <c r="H273" i="8"/>
  <c r="H148" i="8"/>
  <c r="H239" i="8"/>
  <c r="H237" i="8"/>
  <c r="H235" i="8"/>
  <c r="H232" i="8"/>
  <c r="H230" i="8"/>
  <c r="H228" i="8"/>
  <c r="H225" i="8"/>
  <c r="H223" i="8"/>
  <c r="H221" i="8"/>
  <c r="H152" i="8"/>
  <c r="H140" i="8"/>
  <c r="H69" i="8"/>
  <c r="H66" i="8"/>
  <c r="H63" i="8"/>
  <c r="H236" i="8"/>
  <c r="H233" i="8"/>
  <c r="H231" i="8"/>
  <c r="H229" i="8"/>
  <c r="H227" i="8"/>
  <c r="H224" i="8"/>
  <c r="H222" i="8"/>
  <c r="BY198" i="6"/>
  <c r="BZ198" i="6"/>
  <c r="BY158" i="6"/>
  <c r="BZ158" i="6"/>
  <c r="BZ191" i="6"/>
  <c r="BY191" i="6"/>
  <c r="BZ104" i="11"/>
  <c r="BZ179" i="11" s="1"/>
  <c r="BY104" i="11"/>
  <c r="BN315" i="11"/>
  <c r="AH365" i="8"/>
  <c r="AH273" i="8"/>
  <c r="BP363" i="4"/>
  <c r="AV365" i="4"/>
  <c r="BC139" i="10"/>
  <c r="BC140" i="10" s="1"/>
  <c r="BC371" i="10"/>
  <c r="AX248" i="13"/>
  <c r="BE198" i="13"/>
  <c r="BE298" i="13"/>
  <c r="BR269" i="12"/>
  <c r="BW269" i="12"/>
  <c r="BS269" i="12"/>
  <c r="BR250" i="12"/>
  <c r="BW250" i="12"/>
  <c r="BS250" i="12"/>
  <c r="BR230" i="12"/>
  <c r="BW230" i="12"/>
  <c r="BS230" i="12"/>
  <c r="BW231" i="12"/>
  <c r="BS231" i="12"/>
  <c r="BR231" i="12"/>
  <c r="BS223" i="12"/>
  <c r="BW223" i="12"/>
  <c r="BR223" i="12"/>
  <c r="BU59" i="4"/>
  <c r="BU53" i="4"/>
  <c r="J134" i="10"/>
  <c r="J136" i="10" s="1"/>
  <c r="J79" i="10"/>
  <c r="J161" i="10"/>
  <c r="BT253" i="9"/>
  <c r="BT249" i="9"/>
  <c r="BT222" i="9"/>
  <c r="BX365" i="12"/>
  <c r="L275" i="7"/>
  <c r="L272" i="7"/>
  <c r="L373" i="7"/>
  <c r="L270" i="7"/>
  <c r="L268" i="7"/>
  <c r="L266" i="7"/>
  <c r="L264" i="7"/>
  <c r="L262" i="7"/>
  <c r="L259" i="7"/>
  <c r="L256" i="7"/>
  <c r="L254" i="7"/>
  <c r="L251" i="7"/>
  <c r="L249" i="7"/>
  <c r="L246" i="7"/>
  <c r="L243" i="7"/>
  <c r="L273" i="7"/>
  <c r="L271" i="7"/>
  <c r="L269" i="7"/>
  <c r="L267" i="7"/>
  <c r="L265" i="7"/>
  <c r="L263" i="7"/>
  <c r="L260" i="7"/>
  <c r="L258" i="7"/>
  <c r="L255" i="7"/>
  <c r="L253" i="7"/>
  <c r="L250" i="7"/>
  <c r="L247" i="7"/>
  <c r="L245" i="7"/>
  <c r="L242" i="7"/>
  <c r="L240" i="7"/>
  <c r="L237" i="7"/>
  <c r="L235" i="7"/>
  <c r="L236" i="7"/>
  <c r="L148" i="7"/>
  <c r="L69" i="7"/>
  <c r="L66" i="7"/>
  <c r="L63" i="7"/>
  <c r="L232" i="7"/>
  <c r="L230" i="7"/>
  <c r="L228" i="7"/>
  <c r="L225" i="7"/>
  <c r="L223" i="7"/>
  <c r="L221" i="7"/>
  <c r="L233" i="7"/>
  <c r="L229" i="7"/>
  <c r="L224" i="7"/>
  <c r="L152" i="7"/>
  <c r="L140" i="7"/>
  <c r="L239" i="7"/>
  <c r="L231" i="7"/>
  <c r="L227" i="7"/>
  <c r="L222" i="7"/>
  <c r="L241" i="7"/>
  <c r="BJ148" i="6"/>
  <c r="BZ306" i="9"/>
  <c r="BY306" i="9"/>
  <c r="BY311" i="9"/>
  <c r="BZ311" i="9"/>
  <c r="BZ201" i="11"/>
  <c r="BZ181" i="11"/>
  <c r="BZ160" i="11"/>
  <c r="BZ62" i="11"/>
  <c r="BZ195" i="11"/>
  <c r="BZ175" i="11"/>
  <c r="BZ158" i="11"/>
  <c r="BZ199" i="11"/>
  <c r="BZ178" i="11"/>
  <c r="BZ61" i="11"/>
  <c r="BZ167" i="11"/>
  <c r="BZ163" i="11"/>
  <c r="BS183" i="11"/>
  <c r="BS192" i="11"/>
  <c r="BV227" i="7"/>
  <c r="BV224" i="7"/>
  <c r="BV223" i="7"/>
  <c r="BV232" i="7"/>
  <c r="BV237" i="7"/>
  <c r="BV247" i="7"/>
  <c r="BV258" i="7"/>
  <c r="BV267" i="7"/>
  <c r="BV241" i="7"/>
  <c r="BV251" i="7"/>
  <c r="BV262" i="7"/>
  <c r="BV270" i="7"/>
  <c r="BU239" i="10"/>
  <c r="BX239" i="10"/>
  <c r="BU222" i="10"/>
  <c r="BX222" i="10"/>
  <c r="BU262" i="10"/>
  <c r="BX266" i="10"/>
  <c r="BU221" i="10"/>
  <c r="BX221" i="10"/>
  <c r="BX230" i="10"/>
  <c r="BU240" i="10"/>
  <c r="BU250" i="10"/>
  <c r="BX250" i="10"/>
  <c r="BU260" i="10"/>
  <c r="BX260" i="10"/>
  <c r="BX269" i="10"/>
  <c r="AZ295" i="13"/>
  <c r="AZ292" i="13"/>
  <c r="AZ288" i="13"/>
  <c r="AZ287" i="13"/>
  <c r="AZ286" i="13"/>
  <c r="AZ285" i="13"/>
  <c r="AZ281" i="13"/>
  <c r="AZ278" i="13"/>
  <c r="AZ296" i="13"/>
  <c r="AZ294" i="13"/>
  <c r="AZ293" i="13"/>
  <c r="AZ284" i="13"/>
  <c r="AZ283" i="13"/>
  <c r="AZ282" i="13"/>
  <c r="AZ279" i="13"/>
  <c r="AZ275" i="13"/>
  <c r="AZ271" i="13"/>
  <c r="AZ297" i="13"/>
  <c r="AZ267" i="13"/>
  <c r="AZ263" i="13"/>
  <c r="AZ259" i="13"/>
  <c r="AZ291" i="13"/>
  <c r="AZ289" i="13"/>
  <c r="AZ277" i="13"/>
  <c r="AZ276" i="13"/>
  <c r="AZ268" i="13"/>
  <c r="AZ264" i="13"/>
  <c r="AZ260" i="13"/>
  <c r="AZ256" i="13"/>
  <c r="AZ252" i="13"/>
  <c r="AZ245" i="13"/>
  <c r="AZ274" i="13"/>
  <c r="AZ273" i="13"/>
  <c r="AZ272" i="13"/>
  <c r="AZ265" i="13"/>
  <c r="AZ257" i="13"/>
  <c r="AZ255" i="13"/>
  <c r="AZ254" i="13"/>
  <c r="AZ253" i="13"/>
  <c r="AZ244" i="13"/>
  <c r="AZ243" i="13"/>
  <c r="AZ239" i="13"/>
  <c r="AZ235" i="13"/>
  <c r="AZ231" i="13"/>
  <c r="AZ270" i="13"/>
  <c r="AZ280" i="13"/>
  <c r="AZ258" i="13"/>
  <c r="AZ247" i="13"/>
  <c r="AZ238" i="13"/>
  <c r="AZ237" i="13"/>
  <c r="AZ236" i="13"/>
  <c r="AZ224" i="13"/>
  <c r="AZ220" i="13"/>
  <c r="AZ216" i="13"/>
  <c r="AZ212" i="13"/>
  <c r="AZ208" i="13"/>
  <c r="AZ204" i="13"/>
  <c r="AZ197" i="13"/>
  <c r="AZ193" i="13"/>
  <c r="AZ189" i="13"/>
  <c r="AZ185" i="13"/>
  <c r="AZ181" i="13"/>
  <c r="AZ269" i="13"/>
  <c r="AZ251" i="13"/>
  <c r="AZ234" i="13"/>
  <c r="AZ233" i="13"/>
  <c r="AZ232" i="13"/>
  <c r="AZ225" i="13"/>
  <c r="AZ221" i="13"/>
  <c r="AZ217" i="13"/>
  <c r="AZ213" i="13"/>
  <c r="AZ209" i="13"/>
  <c r="AZ205" i="13"/>
  <c r="AZ201" i="13"/>
  <c r="AZ194" i="13"/>
  <c r="AZ190" i="13"/>
  <c r="AZ186" i="13"/>
  <c r="AZ182" i="13"/>
  <c r="AZ178" i="13"/>
  <c r="AZ262" i="13"/>
  <c r="AZ242" i="13"/>
  <c r="AZ241" i="13"/>
  <c r="AZ240" i="13"/>
  <c r="AZ227" i="13"/>
  <c r="AZ219" i="13"/>
  <c r="AZ211" i="13"/>
  <c r="AZ203" i="13"/>
  <c r="AZ196" i="13"/>
  <c r="AZ188" i="13"/>
  <c r="AZ180" i="13"/>
  <c r="AZ175" i="13"/>
  <c r="AZ171" i="13"/>
  <c r="AZ167" i="13"/>
  <c r="AZ163" i="13"/>
  <c r="AZ159" i="13"/>
  <c r="AZ155" i="13"/>
  <c r="AZ290" i="13"/>
  <c r="AZ266" i="13"/>
  <c r="AZ230" i="13"/>
  <c r="AZ229" i="13"/>
  <c r="AZ228" i="13"/>
  <c r="AZ226" i="13"/>
  <c r="AZ218" i="13"/>
  <c r="AZ210" i="13"/>
  <c r="AZ202" i="13"/>
  <c r="AZ195" i="13"/>
  <c r="AZ187" i="13"/>
  <c r="AZ179" i="13"/>
  <c r="AZ176" i="13"/>
  <c r="AZ172" i="13"/>
  <c r="AZ168" i="13"/>
  <c r="AZ164" i="13"/>
  <c r="AZ160" i="13"/>
  <c r="AZ156" i="13"/>
  <c r="AZ222" i="13"/>
  <c r="AZ206" i="13"/>
  <c r="AZ191" i="13"/>
  <c r="AZ174" i="13"/>
  <c r="AZ166" i="13"/>
  <c r="AZ158" i="13"/>
  <c r="AZ223" i="13"/>
  <c r="AZ207" i="13"/>
  <c r="AZ192" i="13"/>
  <c r="AZ173" i="13"/>
  <c r="AZ165" i="13"/>
  <c r="AZ157" i="13"/>
  <c r="AZ183" i="13"/>
  <c r="AZ170" i="13"/>
  <c r="AZ246" i="13"/>
  <c r="AZ177" i="13"/>
  <c r="AZ161" i="13"/>
  <c r="AZ169" i="13"/>
  <c r="AZ184" i="13"/>
  <c r="AZ215" i="13"/>
  <c r="AZ162" i="13"/>
  <c r="AZ261" i="13"/>
  <c r="AZ214" i="13"/>
  <c r="BU136" i="4"/>
  <c r="BK148" i="6"/>
  <c r="BQ363" i="11"/>
  <c r="AZ365" i="11"/>
  <c r="BU136" i="9"/>
  <c r="BX136" i="9"/>
  <c r="BU245" i="9"/>
  <c r="BX245" i="9"/>
  <c r="BU229" i="9"/>
  <c r="BX229" i="9"/>
  <c r="BU239" i="9"/>
  <c r="BX239" i="9"/>
  <c r="BU267" i="9"/>
  <c r="BX267" i="9"/>
  <c r="BX221" i="9"/>
  <c r="BU221" i="9"/>
  <c r="BX230" i="9"/>
  <c r="BU230" i="9"/>
  <c r="BX240" i="9"/>
  <c r="BU240" i="9"/>
  <c r="BU271" i="9"/>
  <c r="BX271" i="9"/>
  <c r="BU249" i="9"/>
  <c r="BX249" i="9"/>
  <c r="BU259" i="9"/>
  <c r="BX259" i="9"/>
  <c r="BU268" i="9"/>
  <c r="BX268" i="9"/>
  <c r="BX275" i="9"/>
  <c r="BU275" i="9"/>
  <c r="AK275" i="11"/>
  <c r="BO363" i="9"/>
  <c r="AR365" i="9"/>
  <c r="BK363" i="8"/>
  <c r="Z365" i="8"/>
  <c r="BJ263" i="4"/>
  <c r="BJ262" i="4"/>
  <c r="BJ253" i="4"/>
  <c r="BT253" i="4" s="1"/>
  <c r="BJ271" i="4"/>
  <c r="BT271" i="4" s="1"/>
  <c r="BJ230" i="4"/>
  <c r="BT230" i="4" s="1"/>
  <c r="BJ250" i="4"/>
  <c r="BT250" i="4" s="1"/>
  <c r="BJ269" i="4"/>
  <c r="BT269" i="4" s="1"/>
  <c r="BJ236" i="4"/>
  <c r="BJ256" i="4"/>
  <c r="BJ235" i="4"/>
  <c r="BJ255" i="4"/>
  <c r="BJ148" i="4"/>
  <c r="BT148" i="4" s="1"/>
  <c r="AY371" i="11"/>
  <c r="AY139" i="11"/>
  <c r="AY140" i="11" s="1"/>
  <c r="Z273" i="8"/>
  <c r="BK273" i="8" s="1"/>
  <c r="BR153" i="10"/>
  <c r="BR268" i="5"/>
  <c r="BS268" i="5"/>
  <c r="BW268" i="5"/>
  <c r="BR249" i="5"/>
  <c r="BS249" i="5"/>
  <c r="BW249" i="5"/>
  <c r="BR229" i="5"/>
  <c r="BS229" i="5"/>
  <c r="BW229" i="5"/>
  <c r="BW148" i="5"/>
  <c r="BS148" i="5"/>
  <c r="BR148" i="5"/>
  <c r="BS232" i="5"/>
  <c r="BW232" i="5"/>
  <c r="BR232" i="5"/>
  <c r="BI223" i="7"/>
  <c r="BT223" i="7" s="1"/>
  <c r="BI221" i="7"/>
  <c r="BI222" i="7"/>
  <c r="BI231" i="7"/>
  <c r="BI239" i="7"/>
  <c r="BT239" i="7" s="1"/>
  <c r="BI249" i="7"/>
  <c r="BI259" i="7"/>
  <c r="BI268" i="7"/>
  <c r="BT268" i="7" s="1"/>
  <c r="R275" i="7"/>
  <c r="BI275" i="7" s="1"/>
  <c r="BT275" i="7" s="1"/>
  <c r="BI250" i="7"/>
  <c r="BI260" i="7"/>
  <c r="BI269" i="7"/>
  <c r="BT269" i="7" s="1"/>
  <c r="BV222" i="10"/>
  <c r="BV231" i="10"/>
  <c r="BV241" i="10"/>
  <c r="BV251" i="10"/>
  <c r="BV262" i="10"/>
  <c r="BV270" i="10"/>
  <c r="BV272" i="10"/>
  <c r="BV225" i="10"/>
  <c r="BV235" i="10"/>
  <c r="BV245" i="10"/>
  <c r="BV255" i="10"/>
  <c r="BV265" i="10"/>
  <c r="AS296" i="13"/>
  <c r="BP296" i="13" s="1"/>
  <c r="AS297" i="13"/>
  <c r="BP297" i="13" s="1"/>
  <c r="AS293" i="13"/>
  <c r="AS289" i="13"/>
  <c r="AS285" i="13"/>
  <c r="BP285" i="13" s="1"/>
  <c r="AS292" i="13"/>
  <c r="BP292" i="13" s="1"/>
  <c r="AS291" i="13"/>
  <c r="BP291" i="13" s="1"/>
  <c r="AS290" i="13"/>
  <c r="BP290" i="13" s="1"/>
  <c r="AS282" i="13"/>
  <c r="BP282" i="13" s="1"/>
  <c r="AS295" i="13"/>
  <c r="AS288" i="13"/>
  <c r="BP288" i="13" s="1"/>
  <c r="AS287" i="13"/>
  <c r="BP287" i="13" s="1"/>
  <c r="AS294" i="13"/>
  <c r="BP294" i="13" s="1"/>
  <c r="AS279" i="13"/>
  <c r="AS276" i="13"/>
  <c r="AS272" i="13"/>
  <c r="AS286" i="13"/>
  <c r="BP286" i="13" s="1"/>
  <c r="AS271" i="13"/>
  <c r="BP271" i="13" s="1"/>
  <c r="AS268" i="13"/>
  <c r="AS264" i="13"/>
  <c r="BP264" i="13" s="1"/>
  <c r="AS260" i="13"/>
  <c r="BP260" i="13" s="1"/>
  <c r="AS256" i="13"/>
  <c r="BP256" i="13" s="1"/>
  <c r="AS284" i="13"/>
  <c r="AS283" i="13"/>
  <c r="BP283" i="13" s="1"/>
  <c r="AS269" i="13"/>
  <c r="BP269" i="13" s="1"/>
  <c r="AS265" i="13"/>
  <c r="BP265" i="13" s="1"/>
  <c r="AS261" i="13"/>
  <c r="BP261" i="13" s="1"/>
  <c r="AS257" i="13"/>
  <c r="BP257" i="13" s="1"/>
  <c r="AS253" i="13"/>
  <c r="BP253" i="13" s="1"/>
  <c r="AS246" i="13"/>
  <c r="BP246" i="13" s="1"/>
  <c r="AS280" i="13"/>
  <c r="BP280" i="13" s="1"/>
  <c r="AS270" i="13"/>
  <c r="AS262" i="13"/>
  <c r="BP262" i="13" s="1"/>
  <c r="AS247" i="13"/>
  <c r="BP247" i="13" s="1"/>
  <c r="AS240" i="13"/>
  <c r="BP240" i="13" s="1"/>
  <c r="AS236" i="13"/>
  <c r="BP236" i="13" s="1"/>
  <c r="AS232" i="13"/>
  <c r="BP232" i="13" s="1"/>
  <c r="AS228" i="13"/>
  <c r="AS267" i="13"/>
  <c r="AS275" i="13"/>
  <c r="BP275" i="13" s="1"/>
  <c r="AS273" i="13"/>
  <c r="BP273" i="13" s="1"/>
  <c r="AS255" i="13"/>
  <c r="BP255" i="13" s="1"/>
  <c r="AS245" i="13"/>
  <c r="AS243" i="13"/>
  <c r="BP243" i="13" s="1"/>
  <c r="AS242" i="13"/>
  <c r="BP242" i="13" s="1"/>
  <c r="AS241" i="13"/>
  <c r="BP241" i="13" s="1"/>
  <c r="AS225" i="13"/>
  <c r="AS221" i="13"/>
  <c r="AS217" i="13"/>
  <c r="BP217" i="13" s="1"/>
  <c r="AS213" i="13"/>
  <c r="BP213" i="13" s="1"/>
  <c r="AS209" i="13"/>
  <c r="AS205" i="13"/>
  <c r="BP205" i="13" s="1"/>
  <c r="AS201" i="13"/>
  <c r="AS194" i="13"/>
  <c r="BP194" i="13" s="1"/>
  <c r="AS190" i="13"/>
  <c r="AS186" i="13"/>
  <c r="BP186" i="13" s="1"/>
  <c r="AS182" i="13"/>
  <c r="BP182" i="13" s="1"/>
  <c r="AS178" i="13"/>
  <c r="BP178" i="13" s="1"/>
  <c r="AS281" i="13"/>
  <c r="BP281" i="13" s="1"/>
  <c r="AS278" i="13"/>
  <c r="BP278" i="13" s="1"/>
  <c r="AS251" i="13"/>
  <c r="AS239" i="13"/>
  <c r="BP239" i="13" s="1"/>
  <c r="AS238" i="13"/>
  <c r="AS237" i="13"/>
  <c r="BP237" i="13" s="1"/>
  <c r="AS226" i="13"/>
  <c r="BP226" i="13" s="1"/>
  <c r="AS222" i="13"/>
  <c r="BP222" i="13" s="1"/>
  <c r="AS218" i="13"/>
  <c r="BP218" i="13" s="1"/>
  <c r="AS214" i="13"/>
  <c r="BP214" i="13" s="1"/>
  <c r="AS210" i="13"/>
  <c r="BP210" i="13" s="1"/>
  <c r="AS206" i="13"/>
  <c r="BP206" i="13" s="1"/>
  <c r="AS202" i="13"/>
  <c r="BP202" i="13" s="1"/>
  <c r="AS195" i="13"/>
  <c r="BP195" i="13" s="1"/>
  <c r="AS191" i="13"/>
  <c r="BP191" i="13" s="1"/>
  <c r="AS187" i="13"/>
  <c r="BP187" i="13" s="1"/>
  <c r="AS183" i="13"/>
  <c r="BP183" i="13" s="1"/>
  <c r="AS179" i="13"/>
  <c r="BP179" i="13" s="1"/>
  <c r="AS231" i="13"/>
  <c r="BP231" i="13" s="1"/>
  <c r="AS230" i="13"/>
  <c r="AS229" i="13"/>
  <c r="AS224" i="13"/>
  <c r="AS216" i="13"/>
  <c r="BP216" i="13" s="1"/>
  <c r="AS208" i="13"/>
  <c r="BP208" i="13" s="1"/>
  <c r="AS193" i="13"/>
  <c r="AS185" i="13"/>
  <c r="AS176" i="13"/>
  <c r="BP176" i="13" s="1"/>
  <c r="AS172" i="13"/>
  <c r="AS168" i="13"/>
  <c r="BP168" i="13" s="1"/>
  <c r="AS164" i="13"/>
  <c r="BP164" i="13" s="1"/>
  <c r="AS160" i="13"/>
  <c r="BP160" i="13" s="1"/>
  <c r="AS156" i="13"/>
  <c r="BP156" i="13" s="1"/>
  <c r="AS258" i="13"/>
  <c r="AS223" i="13"/>
  <c r="BP223" i="13" s="1"/>
  <c r="AS215" i="13"/>
  <c r="BP215" i="13" s="1"/>
  <c r="AS207" i="13"/>
  <c r="AS197" i="13"/>
  <c r="AS192" i="13"/>
  <c r="BP192" i="13" s="1"/>
  <c r="AS184" i="13"/>
  <c r="BP184" i="13" s="1"/>
  <c r="AS177" i="13"/>
  <c r="BP177" i="13" s="1"/>
  <c r="AS173" i="13"/>
  <c r="AS169" i="13"/>
  <c r="AS165" i="13"/>
  <c r="BP165" i="13" s="1"/>
  <c r="AS161" i="13"/>
  <c r="BP161" i="13" s="1"/>
  <c r="AS157" i="13"/>
  <c r="AS254" i="13"/>
  <c r="AS244" i="13"/>
  <c r="BP244" i="13" s="1"/>
  <c r="AS234" i="13"/>
  <c r="BP234" i="13" s="1"/>
  <c r="AS227" i="13"/>
  <c r="BP227" i="13" s="1"/>
  <c r="AS211" i="13"/>
  <c r="BP211" i="13" s="1"/>
  <c r="AS196" i="13"/>
  <c r="BP196" i="13" s="1"/>
  <c r="AS180" i="13"/>
  <c r="BP180" i="13" s="1"/>
  <c r="AS171" i="13"/>
  <c r="BP171" i="13" s="1"/>
  <c r="AS163" i="13"/>
  <c r="BP163" i="13" s="1"/>
  <c r="AS155" i="13"/>
  <c r="AS252" i="13"/>
  <c r="AS212" i="13"/>
  <c r="BP212" i="13" s="1"/>
  <c r="AS181" i="13"/>
  <c r="AS170" i="13"/>
  <c r="BP170" i="13" s="1"/>
  <c r="AS162" i="13"/>
  <c r="AS266" i="13"/>
  <c r="BP266" i="13" s="1"/>
  <c r="AS220" i="13"/>
  <c r="AS175" i="13"/>
  <c r="BP175" i="13" s="1"/>
  <c r="AS159" i="13"/>
  <c r="BP159" i="13" s="1"/>
  <c r="AS259" i="13"/>
  <c r="AS235" i="13"/>
  <c r="AS219" i="13"/>
  <c r="BP219" i="13" s="1"/>
  <c r="AS189" i="13"/>
  <c r="AS166" i="13"/>
  <c r="AS274" i="13"/>
  <c r="BP274" i="13" s="1"/>
  <c r="AS263" i="13"/>
  <c r="BP263" i="13" s="1"/>
  <c r="AS277" i="13"/>
  <c r="BP277" i="13" s="1"/>
  <c r="AS204" i="13"/>
  <c r="BP204" i="13" s="1"/>
  <c r="AS188" i="13"/>
  <c r="BP188" i="13" s="1"/>
  <c r="AS174" i="13"/>
  <c r="BP174" i="13" s="1"/>
  <c r="AS158" i="13"/>
  <c r="BP158" i="13" s="1"/>
  <c r="AS233" i="13"/>
  <c r="AS167" i="13"/>
  <c r="AS203" i="13"/>
  <c r="BP203" i="13" s="1"/>
  <c r="G32" i="9"/>
  <c r="J32" i="7"/>
  <c r="AZ371" i="7"/>
  <c r="BQ371" i="7" s="1"/>
  <c r="BQ365" i="7"/>
  <c r="AZ139" i="7"/>
  <c r="W275" i="10"/>
  <c r="S273" i="11"/>
  <c r="S275" i="11"/>
  <c r="BV232" i="4"/>
  <c r="BV221" i="4"/>
  <c r="BV260" i="4"/>
  <c r="BV228" i="4"/>
  <c r="BV267" i="4"/>
  <c r="BV225" i="4"/>
  <c r="BV245" i="4"/>
  <c r="BV265" i="4"/>
  <c r="BT365" i="6"/>
  <c r="D266" i="9"/>
  <c r="BF266" i="9"/>
  <c r="BR136" i="9"/>
  <c r="BF137" i="9"/>
  <c r="BG137" i="9" s="1"/>
  <c r="BH137" i="9" s="1"/>
  <c r="BI137" i="9" s="1"/>
  <c r="BJ137" i="9" s="1"/>
  <c r="BK137" i="9" s="1"/>
  <c r="BL137" i="9" s="1"/>
  <c r="BM137" i="9" s="1"/>
  <c r="BN137" i="9" s="1"/>
  <c r="BO137" i="9" s="1"/>
  <c r="BP137" i="9" s="1"/>
  <c r="BQ137" i="9" s="1"/>
  <c r="BW136" i="9"/>
  <c r="BS136" i="9"/>
  <c r="BF223" i="9"/>
  <c r="D223" i="9"/>
  <c r="BF232" i="9"/>
  <c r="D232" i="9"/>
  <c r="BF242" i="9"/>
  <c r="D242" i="9"/>
  <c r="D251" i="9"/>
  <c r="BF251" i="9"/>
  <c r="BF224" i="9"/>
  <c r="D224" i="9"/>
  <c r="BF233" i="9"/>
  <c r="D233" i="9"/>
  <c r="D243" i="9"/>
  <c r="BF243" i="9"/>
  <c r="BF272" i="9"/>
  <c r="D272" i="9"/>
  <c r="BF250" i="9"/>
  <c r="D250" i="9"/>
  <c r="BF260" i="9"/>
  <c r="D260" i="9"/>
  <c r="BF269" i="9"/>
  <c r="D269" i="9"/>
  <c r="BX243" i="12"/>
  <c r="E366" i="7"/>
  <c r="F366" i="7" s="1"/>
  <c r="G366" i="7" s="1"/>
  <c r="H366" i="7" s="1"/>
  <c r="I366" i="7" s="1"/>
  <c r="J366" i="7" s="1"/>
  <c r="K366" i="7" s="1"/>
  <c r="L366" i="7" s="1"/>
  <c r="M366" i="7" s="1"/>
  <c r="N366" i="7" s="1"/>
  <c r="O366" i="7" s="1"/>
  <c r="P366" i="7" s="1"/>
  <c r="Q366" i="7" s="1"/>
  <c r="R366" i="7" s="1"/>
  <c r="S366" i="7" s="1"/>
  <c r="T366" i="7" s="1"/>
  <c r="U366" i="7" s="1"/>
  <c r="V366" i="7" s="1"/>
  <c r="W366" i="7" s="1"/>
  <c r="X366" i="7" s="1"/>
  <c r="Y366" i="7" s="1"/>
  <c r="Z366" i="7" s="1"/>
  <c r="AA366" i="7" s="1"/>
  <c r="AB366" i="7" s="1"/>
  <c r="AC366" i="7" s="1"/>
  <c r="AD366" i="7" s="1"/>
  <c r="AE366" i="7" s="1"/>
  <c r="AF366" i="7" s="1"/>
  <c r="AG366" i="7" s="1"/>
  <c r="AH366" i="7" s="1"/>
  <c r="AI366" i="7" s="1"/>
  <c r="AJ366" i="7" s="1"/>
  <c r="AK366" i="7" s="1"/>
  <c r="AL366" i="7" s="1"/>
  <c r="AM366" i="7" s="1"/>
  <c r="AN366" i="7" s="1"/>
  <c r="AO366" i="7" s="1"/>
  <c r="AP366" i="7" s="1"/>
  <c r="AQ366" i="7" s="1"/>
  <c r="AR366" i="7" s="1"/>
  <c r="AS366" i="7" s="1"/>
  <c r="AT366" i="7" s="1"/>
  <c r="AU366" i="7" s="1"/>
  <c r="AV366" i="7" s="1"/>
  <c r="AW366" i="7" s="1"/>
  <c r="AX366" i="7" s="1"/>
  <c r="AY366" i="7" s="1"/>
  <c r="AZ366" i="7" s="1"/>
  <c r="BA366" i="7" s="1"/>
  <c r="BB366" i="7" s="1"/>
  <c r="BC366" i="7" s="1"/>
  <c r="BD366" i="7" s="1"/>
  <c r="E371" i="7"/>
  <c r="BF365" i="7"/>
  <c r="D365" i="7"/>
  <c r="E139" i="7"/>
  <c r="BM260" i="11"/>
  <c r="BM223" i="11"/>
  <c r="BM263" i="11"/>
  <c r="BM235" i="11"/>
  <c r="BM228" i="11"/>
  <c r="BM267" i="11"/>
  <c r="BM227" i="11"/>
  <c r="BM236" i="11"/>
  <c r="BM246" i="11"/>
  <c r="BM256" i="11"/>
  <c r="BM266" i="11"/>
  <c r="BM272" i="11"/>
  <c r="BX98" i="13"/>
  <c r="BS98" i="13"/>
  <c r="BG363" i="10"/>
  <c r="I365" i="10"/>
  <c r="BY185" i="6"/>
  <c r="BZ185" i="6"/>
  <c r="BZ199" i="6"/>
  <c r="BY199" i="6"/>
  <c r="BZ159" i="6"/>
  <c r="BY159" i="6"/>
  <c r="BP148" i="7"/>
  <c r="G32" i="5"/>
  <c r="BT315" i="8"/>
  <c r="N134" i="4"/>
  <c r="N136" i="4" s="1"/>
  <c r="N161" i="4"/>
  <c r="N79" i="4"/>
  <c r="BT140" i="5"/>
  <c r="AO373" i="11"/>
  <c r="AO225" i="11"/>
  <c r="BN225" i="11" s="1"/>
  <c r="AO273" i="11"/>
  <c r="BR258" i="12"/>
  <c r="BS258" i="12"/>
  <c r="BW258" i="12"/>
  <c r="BR237" i="12"/>
  <c r="BS237" i="12"/>
  <c r="BW237" i="12"/>
  <c r="BW270" i="12"/>
  <c r="BS270" i="12"/>
  <c r="BR270" i="12"/>
  <c r="V271" i="11"/>
  <c r="BJ271" i="11" s="1"/>
  <c r="V269" i="11"/>
  <c r="BJ269" i="11" s="1"/>
  <c r="V267" i="11"/>
  <c r="BJ267" i="11" s="1"/>
  <c r="V265" i="11"/>
  <c r="BJ265" i="11" s="1"/>
  <c r="V263" i="11"/>
  <c r="BJ263" i="11" s="1"/>
  <c r="V260" i="11"/>
  <c r="BJ260" i="11" s="1"/>
  <c r="V258" i="11"/>
  <c r="BJ258" i="11" s="1"/>
  <c r="V255" i="11"/>
  <c r="BJ255" i="11" s="1"/>
  <c r="V253" i="11"/>
  <c r="BJ253" i="11" s="1"/>
  <c r="V250" i="11"/>
  <c r="BJ250" i="11" s="1"/>
  <c r="V247" i="11"/>
  <c r="BJ247" i="11" s="1"/>
  <c r="V245" i="11"/>
  <c r="BJ245" i="11" s="1"/>
  <c r="V242" i="11"/>
  <c r="BJ242" i="11" s="1"/>
  <c r="V240" i="11"/>
  <c r="BJ240" i="11" s="1"/>
  <c r="V237" i="11"/>
  <c r="BJ237" i="11" s="1"/>
  <c r="V235" i="11"/>
  <c r="BJ235" i="11" s="1"/>
  <c r="V232" i="11"/>
  <c r="BJ232" i="11" s="1"/>
  <c r="V230" i="11"/>
  <c r="BJ230" i="11" s="1"/>
  <c r="V228" i="11"/>
  <c r="BJ228" i="11" s="1"/>
  <c r="V225" i="11"/>
  <c r="V223" i="11"/>
  <c r="BJ223" i="11" s="1"/>
  <c r="V221" i="11"/>
  <c r="BJ221" i="11" s="1"/>
  <c r="V275" i="11"/>
  <c r="BJ275" i="11" s="1"/>
  <c r="V272" i="11"/>
  <c r="BJ272" i="11" s="1"/>
  <c r="V270" i="11"/>
  <c r="BJ270" i="11" s="1"/>
  <c r="V268" i="11"/>
  <c r="BJ268" i="11" s="1"/>
  <c r="V266" i="11"/>
  <c r="BJ266" i="11" s="1"/>
  <c r="V264" i="11"/>
  <c r="BJ264" i="11" s="1"/>
  <c r="V262" i="11"/>
  <c r="BJ262" i="11" s="1"/>
  <c r="V259" i="11"/>
  <c r="BJ259" i="11" s="1"/>
  <c r="V256" i="11"/>
  <c r="BJ256" i="11" s="1"/>
  <c r="V254" i="11"/>
  <c r="BJ254" i="11" s="1"/>
  <c r="V251" i="11"/>
  <c r="BJ251" i="11" s="1"/>
  <c r="V249" i="11"/>
  <c r="BJ249" i="11" s="1"/>
  <c r="V246" i="11"/>
  <c r="BJ246" i="11" s="1"/>
  <c r="V243" i="11"/>
  <c r="BJ243" i="11" s="1"/>
  <c r="V241" i="11"/>
  <c r="BJ241" i="11" s="1"/>
  <c r="V239" i="11"/>
  <c r="BJ239" i="11" s="1"/>
  <c r="V236" i="11"/>
  <c r="BJ236" i="11" s="1"/>
  <c r="V233" i="11"/>
  <c r="BJ233" i="11" s="1"/>
  <c r="V231" i="11"/>
  <c r="BJ231" i="11" s="1"/>
  <c r="V229" i="11"/>
  <c r="BJ229" i="11" s="1"/>
  <c r="V227" i="11"/>
  <c r="BJ227" i="11" s="1"/>
  <c r="V224" i="11"/>
  <c r="BJ224" i="11" s="1"/>
  <c r="V222" i="11"/>
  <c r="BJ222" i="11" s="1"/>
  <c r="V273" i="11"/>
  <c r="BJ273" i="11" s="1"/>
  <c r="BJ136" i="11"/>
  <c r="V69" i="11"/>
  <c r="V66" i="11"/>
  <c r="V63" i="11"/>
  <c r="V148" i="11"/>
  <c r="BJ148" i="11" s="1"/>
  <c r="V152" i="11"/>
  <c r="BP230" i="4"/>
  <c r="BV230" i="4" s="1"/>
  <c r="BP241" i="4"/>
  <c r="BV241" i="4" s="1"/>
  <c r="BP270" i="4"/>
  <c r="BV270" i="4" s="1"/>
  <c r="BP262" i="4"/>
  <c r="BX262" i="4" s="1"/>
  <c r="BP239" i="4"/>
  <c r="BV239" i="4" s="1"/>
  <c r="BP259" i="4"/>
  <c r="BP227" i="4"/>
  <c r="BP246" i="4"/>
  <c r="BP266" i="4"/>
  <c r="BV266" i="4" s="1"/>
  <c r="BP223" i="4"/>
  <c r="BV223" i="4" s="1"/>
  <c r="BP242" i="4"/>
  <c r="BP263" i="4"/>
  <c r="BP272" i="4"/>
  <c r="BV272" i="4" s="1"/>
  <c r="BR70" i="10"/>
  <c r="BA139" i="10"/>
  <c r="BA140" i="10" s="1"/>
  <c r="BA371" i="10"/>
  <c r="BZ163" i="7"/>
  <c r="BY163" i="7"/>
  <c r="BZ202" i="7"/>
  <c r="BY202" i="7"/>
  <c r="BY178" i="7"/>
  <c r="BZ178" i="7"/>
  <c r="BZ68" i="7"/>
  <c r="BY68" i="7"/>
  <c r="BZ204" i="7"/>
  <c r="BY204" i="7"/>
  <c r="BY201" i="7"/>
  <c r="BZ201" i="7"/>
  <c r="BZ177" i="7"/>
  <c r="BY177" i="7"/>
  <c r="BY194" i="7"/>
  <c r="BZ194" i="7"/>
  <c r="BZ190" i="7"/>
  <c r="BY190" i="7"/>
  <c r="BY186" i="7"/>
  <c r="BZ186" i="7"/>
  <c r="AE371" i="6"/>
  <c r="BL371" i="6" s="1"/>
  <c r="BL365" i="6"/>
  <c r="AE139" i="6"/>
  <c r="AE275" i="6"/>
  <c r="BL275" i="6" s="1"/>
  <c r="AE373" i="6"/>
  <c r="BT260" i="9"/>
  <c r="BT256" i="9"/>
  <c r="BT273" i="9"/>
  <c r="W302" i="13"/>
  <c r="V270" i="10"/>
  <c r="BJ270" i="10" s="1"/>
  <c r="V268" i="10"/>
  <c r="BJ268" i="10" s="1"/>
  <c r="V266" i="10"/>
  <c r="BJ266" i="10" s="1"/>
  <c r="V264" i="10"/>
  <c r="BJ264" i="10" s="1"/>
  <c r="V262" i="10"/>
  <c r="BJ262" i="10" s="1"/>
  <c r="V259" i="10"/>
  <c r="BJ259" i="10" s="1"/>
  <c r="V256" i="10"/>
  <c r="BJ256" i="10" s="1"/>
  <c r="V254" i="10"/>
  <c r="BJ254" i="10" s="1"/>
  <c r="V251" i="10"/>
  <c r="BJ251" i="10" s="1"/>
  <c r="V249" i="10"/>
  <c r="BJ249" i="10" s="1"/>
  <c r="V246" i="10"/>
  <c r="BJ246" i="10" s="1"/>
  <c r="V243" i="10"/>
  <c r="BJ243" i="10" s="1"/>
  <c r="V241" i="10"/>
  <c r="BJ241" i="10" s="1"/>
  <c r="V239" i="10"/>
  <c r="BJ239" i="10" s="1"/>
  <c r="V236" i="10"/>
  <c r="BJ236" i="10" s="1"/>
  <c r="V233" i="10"/>
  <c r="BJ233" i="10" s="1"/>
  <c r="V231" i="10"/>
  <c r="BJ231" i="10" s="1"/>
  <c r="V229" i="10"/>
  <c r="BJ229" i="10" s="1"/>
  <c r="V227" i="10"/>
  <c r="BJ227" i="10" s="1"/>
  <c r="V224" i="10"/>
  <c r="BJ224" i="10" s="1"/>
  <c r="V222" i="10"/>
  <c r="BJ222" i="10" s="1"/>
  <c r="V273" i="10"/>
  <c r="BJ273" i="10" s="1"/>
  <c r="V148" i="10"/>
  <c r="BJ148" i="10" s="1"/>
  <c r="V69" i="10"/>
  <c r="V66" i="10"/>
  <c r="V63" i="10"/>
  <c r="V271" i="10"/>
  <c r="BJ271" i="10" s="1"/>
  <c r="V269" i="10"/>
  <c r="BJ269" i="10" s="1"/>
  <c r="V267" i="10"/>
  <c r="BJ267" i="10" s="1"/>
  <c r="V265" i="10"/>
  <c r="BJ265" i="10" s="1"/>
  <c r="V263" i="10"/>
  <c r="BJ263" i="10" s="1"/>
  <c r="V260" i="10"/>
  <c r="BJ260" i="10" s="1"/>
  <c r="V258" i="10"/>
  <c r="BJ258" i="10" s="1"/>
  <c r="V255" i="10"/>
  <c r="BJ255" i="10" s="1"/>
  <c r="V253" i="10"/>
  <c r="BJ253" i="10" s="1"/>
  <c r="V250" i="10"/>
  <c r="BJ250" i="10" s="1"/>
  <c r="V247" i="10"/>
  <c r="BJ247" i="10" s="1"/>
  <c r="V245" i="10"/>
  <c r="BJ245" i="10" s="1"/>
  <c r="V242" i="10"/>
  <c r="BJ242" i="10" s="1"/>
  <c r="V240" i="10"/>
  <c r="BJ240" i="10" s="1"/>
  <c r="V237" i="10"/>
  <c r="BJ237" i="10" s="1"/>
  <c r="V235" i="10"/>
  <c r="BJ235" i="10" s="1"/>
  <c r="V232" i="10"/>
  <c r="BJ232" i="10" s="1"/>
  <c r="V230" i="10"/>
  <c r="BJ230" i="10" s="1"/>
  <c r="V228" i="10"/>
  <c r="BJ228" i="10" s="1"/>
  <c r="V225" i="10"/>
  <c r="BJ225" i="10" s="1"/>
  <c r="V223" i="10"/>
  <c r="BJ223" i="10" s="1"/>
  <c r="V221" i="10"/>
  <c r="BJ221" i="10" s="1"/>
  <c r="BJ136" i="10"/>
  <c r="V275" i="10"/>
  <c r="BJ275" i="10" s="1"/>
  <c r="V152" i="10"/>
  <c r="V272" i="10"/>
  <c r="BJ272" i="10" s="1"/>
  <c r="AV198" i="13"/>
  <c r="BK229" i="4"/>
  <c r="BK239" i="4"/>
  <c r="BK240" i="4"/>
  <c r="BK228" i="4"/>
  <c r="BK247" i="4"/>
  <c r="BK267" i="4"/>
  <c r="BK233" i="4"/>
  <c r="BK254" i="4"/>
  <c r="BT254" i="4" s="1"/>
  <c r="BK231" i="4"/>
  <c r="BK251" i="4"/>
  <c r="BK270" i="4"/>
  <c r="Z273" i="4"/>
  <c r="BK273" i="4" s="1"/>
  <c r="BV223" i="6"/>
  <c r="BV242" i="6"/>
  <c r="BV263" i="6"/>
  <c r="BV221" i="6"/>
  <c r="BV240" i="6"/>
  <c r="BV260" i="6"/>
  <c r="BV224" i="6"/>
  <c r="BV233" i="6"/>
  <c r="BV243" i="6"/>
  <c r="BV254" i="6"/>
  <c r="BV264" i="6"/>
  <c r="BV272" i="6"/>
  <c r="BZ108" i="10"/>
  <c r="BZ183" i="10" s="1"/>
  <c r="BY108" i="10"/>
  <c r="BY183" i="10" s="1"/>
  <c r="AP225" i="10"/>
  <c r="AP273" i="10"/>
  <c r="BZ82" i="8"/>
  <c r="BY82" i="8"/>
  <c r="BS157" i="8"/>
  <c r="BZ27" i="11"/>
  <c r="BZ53" i="11" s="1"/>
  <c r="BY27" i="11"/>
  <c r="BY59" i="11" s="1"/>
  <c r="BG134" i="8"/>
  <c r="I136" i="8"/>
  <c r="AN371" i="11"/>
  <c r="AN139" i="11"/>
  <c r="AN140" i="11" s="1"/>
  <c r="BT228" i="8"/>
  <c r="BT237" i="8"/>
  <c r="BT227" i="8"/>
  <c r="BT236" i="8"/>
  <c r="BT246" i="8"/>
  <c r="BT256" i="8"/>
  <c r="BT266" i="8"/>
  <c r="BT272" i="8"/>
  <c r="BT245" i="8"/>
  <c r="BT255" i="8"/>
  <c r="BT265" i="8"/>
  <c r="BB248" i="13"/>
  <c r="BC248" i="13"/>
  <c r="BC298" i="13"/>
  <c r="BN228" i="11"/>
  <c r="BN221" i="11"/>
  <c r="BN260" i="11"/>
  <c r="BN242" i="11"/>
  <c r="BN255" i="11"/>
  <c r="BN224" i="11"/>
  <c r="BN233" i="11"/>
  <c r="BN243" i="11"/>
  <c r="BN254" i="11"/>
  <c r="BN264" i="11"/>
  <c r="BZ98" i="11"/>
  <c r="BZ173" i="11" s="1"/>
  <c r="BY98" i="11"/>
  <c r="BY173" i="11" s="1"/>
  <c r="H275" i="7"/>
  <c r="H272" i="7"/>
  <c r="H373" i="7"/>
  <c r="H270" i="7"/>
  <c r="H268" i="7"/>
  <c r="H266" i="7"/>
  <c r="H264" i="7"/>
  <c r="H262" i="7"/>
  <c r="H259" i="7"/>
  <c r="H256" i="7"/>
  <c r="H254" i="7"/>
  <c r="H251" i="7"/>
  <c r="H249" i="7"/>
  <c r="H246" i="7"/>
  <c r="H243" i="7"/>
  <c r="H273" i="7"/>
  <c r="H271" i="7"/>
  <c r="H269" i="7"/>
  <c r="H267" i="7"/>
  <c r="H265" i="7"/>
  <c r="H263" i="7"/>
  <c r="H260" i="7"/>
  <c r="H258" i="7"/>
  <c r="H255" i="7"/>
  <c r="H253" i="7"/>
  <c r="H250" i="7"/>
  <c r="H247" i="7"/>
  <c r="H245" i="7"/>
  <c r="H242" i="7"/>
  <c r="H240" i="7"/>
  <c r="H237" i="7"/>
  <c r="H235" i="7"/>
  <c r="H239" i="7"/>
  <c r="H148" i="7"/>
  <c r="H69" i="7"/>
  <c r="H66" i="7"/>
  <c r="H63" i="7"/>
  <c r="H236" i="7"/>
  <c r="H232" i="7"/>
  <c r="H230" i="7"/>
  <c r="H228" i="7"/>
  <c r="H225" i="7"/>
  <c r="H223" i="7"/>
  <c r="H221" i="7"/>
  <c r="L135" i="7"/>
  <c r="H241" i="7"/>
  <c r="H231" i="7"/>
  <c r="H227" i="7"/>
  <c r="H222" i="7"/>
  <c r="H233" i="7"/>
  <c r="H229" i="7"/>
  <c r="H224" i="7"/>
  <c r="H152" i="7"/>
  <c r="H140" i="7"/>
  <c r="BM148" i="6"/>
  <c r="BR315" i="4"/>
  <c r="BW315" i="4"/>
  <c r="BS315" i="4"/>
  <c r="BW311" i="10"/>
  <c r="BS311" i="10"/>
  <c r="BR311" i="10"/>
  <c r="AA275" i="10"/>
  <c r="BR266" i="5"/>
  <c r="BW266" i="5"/>
  <c r="BS266" i="5"/>
  <c r="BR246" i="5"/>
  <c r="BW246" i="5"/>
  <c r="BS246" i="5"/>
  <c r="BR227" i="5"/>
  <c r="BS227" i="5"/>
  <c r="BW227" i="5"/>
  <c r="BS228" i="5"/>
  <c r="BW228" i="5"/>
  <c r="BR228" i="5"/>
  <c r="BW269" i="5"/>
  <c r="BS269" i="5"/>
  <c r="BR269" i="5"/>
  <c r="AN373" i="10"/>
  <c r="BK228" i="7"/>
  <c r="BK237" i="7"/>
  <c r="BK235" i="7"/>
  <c r="BK229" i="7"/>
  <c r="BK241" i="7"/>
  <c r="BK251" i="7"/>
  <c r="BK262" i="7"/>
  <c r="BK270" i="7"/>
  <c r="BK242" i="7"/>
  <c r="BK253" i="7"/>
  <c r="BK263" i="7"/>
  <c r="BK271" i="7"/>
  <c r="BH134" i="7"/>
  <c r="M136" i="7"/>
  <c r="L134" i="11"/>
  <c r="L136" i="11" s="1"/>
  <c r="L161" i="11"/>
  <c r="L79" i="11"/>
  <c r="AF371" i="11"/>
  <c r="AF139" i="11"/>
  <c r="AF140" i="11" s="1"/>
  <c r="BX273" i="12"/>
  <c r="BX250" i="12"/>
  <c r="BX221" i="12"/>
  <c r="BX148" i="12"/>
  <c r="AA373" i="11"/>
  <c r="BJ225" i="7"/>
  <c r="BJ148" i="7"/>
  <c r="BJ232" i="7"/>
  <c r="BJ229" i="7"/>
  <c r="BJ241" i="7"/>
  <c r="BJ251" i="7"/>
  <c r="BJ262" i="7"/>
  <c r="BJ270" i="7"/>
  <c r="BJ242" i="7"/>
  <c r="BJ253" i="7"/>
  <c r="BJ263" i="7"/>
  <c r="BJ271" i="7"/>
  <c r="BL228" i="7"/>
  <c r="BL230" i="7"/>
  <c r="BL222" i="7"/>
  <c r="BL231" i="7"/>
  <c r="BL239" i="7"/>
  <c r="BL249" i="7"/>
  <c r="BL259" i="7"/>
  <c r="BL268" i="7"/>
  <c r="AE275" i="7"/>
  <c r="BL275" i="7" s="1"/>
  <c r="BL242" i="7"/>
  <c r="BL253" i="7"/>
  <c r="BL263" i="7"/>
  <c r="BL271" i="7"/>
  <c r="BN239" i="6"/>
  <c r="BU239" i="6" s="1"/>
  <c r="BN259" i="6"/>
  <c r="BU259" i="6" s="1"/>
  <c r="BN222" i="6"/>
  <c r="BU222" i="6" s="1"/>
  <c r="BN241" i="6"/>
  <c r="BX241" i="6" s="1"/>
  <c r="BN262" i="6"/>
  <c r="BU262" i="6" s="1"/>
  <c r="BN148" i="6"/>
  <c r="BN272" i="6"/>
  <c r="BU272" i="6" s="1"/>
  <c r="BN225" i="6"/>
  <c r="BX225" i="6" s="1"/>
  <c r="BN235" i="6"/>
  <c r="BU235" i="6" s="1"/>
  <c r="BN245" i="6"/>
  <c r="BX245" i="6" s="1"/>
  <c r="BN255" i="6"/>
  <c r="BX255" i="6" s="1"/>
  <c r="BN265" i="6"/>
  <c r="BU265" i="6" s="1"/>
  <c r="G139" i="10"/>
  <c r="G371" i="10"/>
  <c r="AN373" i="11"/>
  <c r="BM227" i="10"/>
  <c r="BX227" i="10" s="1"/>
  <c r="BM266" i="10"/>
  <c r="BU266" i="10" s="1"/>
  <c r="BM259" i="10"/>
  <c r="BU259" i="10" s="1"/>
  <c r="BM241" i="10"/>
  <c r="BU241" i="10" s="1"/>
  <c r="BM254" i="10"/>
  <c r="BU254" i="10" s="1"/>
  <c r="BM228" i="10"/>
  <c r="BX228" i="10" s="1"/>
  <c r="BM237" i="10"/>
  <c r="BU237" i="10" s="1"/>
  <c r="BM247" i="10"/>
  <c r="BX247" i="10" s="1"/>
  <c r="BM258" i="10"/>
  <c r="BU258" i="10" s="1"/>
  <c r="BM267" i="10"/>
  <c r="BX267" i="10" s="1"/>
  <c r="AD275" i="10"/>
  <c r="Y373" i="10"/>
  <c r="AO273" i="10"/>
  <c r="P275" i="11"/>
  <c r="AB373" i="11"/>
  <c r="W225" i="11"/>
  <c r="BL271" i="11"/>
  <c r="BL263" i="11"/>
  <c r="BL235" i="11"/>
  <c r="BL228" i="11"/>
  <c r="BL267" i="11"/>
  <c r="BL250" i="11"/>
  <c r="BL222" i="11"/>
  <c r="BL231" i="11"/>
  <c r="BL241" i="11"/>
  <c r="BL251" i="11"/>
  <c r="BL262" i="11"/>
  <c r="BL270" i="11"/>
  <c r="X225" i="11"/>
  <c r="X273" i="11"/>
  <c r="BX136" i="6"/>
  <c r="U225" i="10"/>
  <c r="U373" i="10"/>
  <c r="AK273" i="10"/>
  <c r="BM102" i="13"/>
  <c r="BV102" i="13" s="1"/>
  <c r="BY102" i="13" s="1"/>
  <c r="O55" i="13"/>
  <c r="AH286" i="13"/>
  <c r="AH291" i="13"/>
  <c r="AH287" i="13"/>
  <c r="AH273" i="13"/>
  <c r="AH265" i="13"/>
  <c r="AH270" i="13"/>
  <c r="AH254" i="13"/>
  <c r="AH263" i="13"/>
  <c r="AH229" i="13"/>
  <c r="AH274" i="13"/>
  <c r="AH244" i="13"/>
  <c r="AH222" i="13"/>
  <c r="AH206" i="13"/>
  <c r="AH187" i="13"/>
  <c r="AH279" i="13"/>
  <c r="AH238" i="13"/>
  <c r="AH215" i="13"/>
  <c r="AH196" i="13"/>
  <c r="AH180" i="13"/>
  <c r="AH230" i="13"/>
  <c r="AH194" i="13"/>
  <c r="AH173" i="13"/>
  <c r="AH157" i="13"/>
  <c r="AH245" i="13"/>
  <c r="AH201" i="13"/>
  <c r="AH170" i="13"/>
  <c r="AH260" i="13"/>
  <c r="AH172" i="13"/>
  <c r="AH251" i="13"/>
  <c r="AH163" i="13"/>
  <c r="AH160" i="13"/>
  <c r="AH167" i="13"/>
  <c r="AH159" i="13"/>
  <c r="AH205" i="13"/>
  <c r="P292" i="13"/>
  <c r="P294" i="13"/>
  <c r="P286" i="13"/>
  <c r="P278" i="13"/>
  <c r="P271" i="13"/>
  <c r="P276" i="13"/>
  <c r="P285" i="13"/>
  <c r="P268" i="13"/>
  <c r="P252" i="13"/>
  <c r="P251" i="13"/>
  <c r="P231" i="13"/>
  <c r="P234" i="13"/>
  <c r="P220" i="13"/>
  <c r="P204" i="13"/>
  <c r="P185" i="13"/>
  <c r="P258" i="13"/>
  <c r="P230" i="13"/>
  <c r="P221" i="13"/>
  <c r="P205" i="13"/>
  <c r="P186" i="13"/>
  <c r="P244" i="13"/>
  <c r="P192" i="13"/>
  <c r="P167" i="13"/>
  <c r="P246" i="13"/>
  <c r="P222" i="13"/>
  <c r="P183" i="13"/>
  <c r="P164" i="13"/>
  <c r="P202" i="13"/>
  <c r="P238" i="13"/>
  <c r="P188" i="13"/>
  <c r="P290" i="13"/>
  <c r="P297" i="13"/>
  <c r="P157" i="13"/>
  <c r="P226" i="13"/>
  <c r="P165" i="13"/>
  <c r="H60" i="2"/>
  <c r="Y285" i="13"/>
  <c r="Y286" i="13"/>
  <c r="Y290" i="13"/>
  <c r="Y276" i="13"/>
  <c r="Y268" i="13"/>
  <c r="Y280" i="13"/>
  <c r="Y261" i="13"/>
  <c r="Y266" i="13"/>
  <c r="Y254" i="13"/>
  <c r="Y240" i="13"/>
  <c r="Y271" i="13"/>
  <c r="Y237" i="13"/>
  <c r="Y213" i="13"/>
  <c r="Y194" i="13"/>
  <c r="Y178" i="13"/>
  <c r="Y263" i="13"/>
  <c r="Y233" i="13"/>
  <c r="Y214" i="13"/>
  <c r="Y195" i="13"/>
  <c r="Y179" i="13"/>
  <c r="Y204" i="13"/>
  <c r="Y172" i="13"/>
  <c r="Y156" i="13"/>
  <c r="Y203" i="13"/>
  <c r="Y177" i="13"/>
  <c r="Y161" i="13"/>
  <c r="Y252" i="13"/>
  <c r="Y192" i="13"/>
  <c r="Y241" i="13"/>
  <c r="Y174" i="13"/>
  <c r="Y197" i="13"/>
  <c r="Y185" i="13"/>
  <c r="Y184" i="13"/>
  <c r="Y275" i="13"/>
  <c r="AN292" i="13"/>
  <c r="AN290" i="13"/>
  <c r="AN285" i="13"/>
  <c r="AN271" i="13"/>
  <c r="AN259" i="13"/>
  <c r="AN264" i="13"/>
  <c r="AN245" i="13"/>
  <c r="AN261" i="13"/>
  <c r="AN235" i="13"/>
  <c r="AN274" i="13"/>
  <c r="AN293" i="13"/>
  <c r="AN257" i="13"/>
  <c r="AN240" i="13"/>
  <c r="AN212" i="13"/>
  <c r="AN193" i="13"/>
  <c r="AN254" i="13"/>
  <c r="AN236" i="13"/>
  <c r="AN213" i="13"/>
  <c r="AN194" i="13"/>
  <c r="AN178" i="13"/>
  <c r="AN215" i="13"/>
  <c r="AN175" i="13"/>
  <c r="AN159" i="13"/>
  <c r="AN233" i="13"/>
  <c r="AN206" i="13"/>
  <c r="AN172" i="13"/>
  <c r="AN156" i="13"/>
  <c r="AN179" i="13"/>
  <c r="AN228" i="13"/>
  <c r="AN180" i="13"/>
  <c r="AN174" i="13"/>
  <c r="AN188" i="13"/>
  <c r="AN166" i="13"/>
  <c r="AO293" i="13"/>
  <c r="AO287" i="13"/>
  <c r="AO297" i="13"/>
  <c r="AO276" i="13"/>
  <c r="AO264" i="13"/>
  <c r="AO277" i="13"/>
  <c r="AO257" i="13"/>
  <c r="AO274" i="13"/>
  <c r="AO256" i="13"/>
  <c r="AO244" i="13"/>
  <c r="AO232" i="13"/>
  <c r="AO280" i="13"/>
  <c r="AO238" i="13"/>
  <c r="AO217" i="13"/>
  <c r="AO201" i="13"/>
  <c r="AO182" i="13"/>
  <c r="AO235" i="13"/>
  <c r="AO222" i="13"/>
  <c r="AO206" i="13"/>
  <c r="AO187" i="13"/>
  <c r="AO251" i="13"/>
  <c r="AO212" i="13"/>
  <c r="AO176" i="13"/>
  <c r="AO160" i="13"/>
  <c r="AO247" i="13"/>
  <c r="AO227" i="13"/>
  <c r="AO196" i="13"/>
  <c r="AO173" i="13"/>
  <c r="AO157" i="13"/>
  <c r="AO175" i="13"/>
  <c r="AO224" i="13"/>
  <c r="AO166" i="13"/>
  <c r="AO162" i="13"/>
  <c r="AO197" i="13"/>
  <c r="AE291" i="13"/>
  <c r="AE284" i="13"/>
  <c r="AE293" i="13"/>
  <c r="AE281" i="13"/>
  <c r="AE266" i="13"/>
  <c r="AE277" i="13"/>
  <c r="AE263" i="13"/>
  <c r="AE244" i="13"/>
  <c r="AE264" i="13"/>
  <c r="AE243" i="13"/>
  <c r="AE230" i="13"/>
  <c r="AE247" i="13"/>
  <c r="AE235" i="13"/>
  <c r="AE215" i="13"/>
  <c r="AE196" i="13"/>
  <c r="AE180" i="13"/>
  <c r="AE232" i="13"/>
  <c r="AE216" i="13"/>
  <c r="AE197" i="13"/>
  <c r="AE181" i="13"/>
  <c r="AE239" i="13"/>
  <c r="AE202" i="13"/>
  <c r="AE174" i="13"/>
  <c r="AE158" i="13"/>
  <c r="AE256" i="13"/>
  <c r="AE225" i="13"/>
  <c r="AE186" i="13"/>
  <c r="AE167" i="13"/>
  <c r="AE221" i="13"/>
  <c r="AE165" i="13"/>
  <c r="AE206" i="13"/>
  <c r="AE156" i="13"/>
  <c r="AE176" i="13"/>
  <c r="AE168" i="13"/>
  <c r="AP290" i="13"/>
  <c r="AP283" i="13"/>
  <c r="AP291" i="13"/>
  <c r="AP277" i="13"/>
  <c r="AP265" i="13"/>
  <c r="AP276" i="13"/>
  <c r="AP266" i="13"/>
  <c r="AP247" i="13"/>
  <c r="AP271" i="13"/>
  <c r="AP251" i="13"/>
  <c r="AP229" i="13"/>
  <c r="AP246" i="13"/>
  <c r="AP234" i="13"/>
  <c r="AP214" i="13"/>
  <c r="AP195" i="13"/>
  <c r="AP179" i="13"/>
  <c r="AP230" i="13"/>
  <c r="AP215" i="13"/>
  <c r="AP196" i="13"/>
  <c r="AP180" i="13"/>
  <c r="AP238" i="13"/>
  <c r="AP194" i="13"/>
  <c r="AP173" i="13"/>
  <c r="AP157" i="13"/>
  <c r="AP224" i="13"/>
  <c r="AP193" i="13"/>
  <c r="AP166" i="13"/>
  <c r="AP242" i="13"/>
  <c r="AP172" i="13"/>
  <c r="AP205" i="13"/>
  <c r="AP163" i="13"/>
  <c r="AP255" i="13"/>
  <c r="AP260" i="13"/>
  <c r="AP213" i="13"/>
  <c r="AL286" i="13"/>
  <c r="AL292" i="13"/>
  <c r="AL281" i="13"/>
  <c r="AL289" i="13"/>
  <c r="AL276" i="13"/>
  <c r="AL265" i="13"/>
  <c r="AL272" i="13"/>
  <c r="AL262" i="13"/>
  <c r="AL243" i="13"/>
  <c r="AL237" i="13"/>
  <c r="AL264" i="13"/>
  <c r="AL245" i="13"/>
  <c r="AL226" i="13"/>
  <c r="AL210" i="13"/>
  <c r="AL191" i="13"/>
  <c r="AL288" i="13"/>
  <c r="AL242" i="13"/>
  <c r="AL219" i="13"/>
  <c r="AL203" i="13"/>
  <c r="AL184" i="13"/>
  <c r="AL213" i="13"/>
  <c r="AL182" i="13"/>
  <c r="AL165" i="13"/>
  <c r="AL240" i="13"/>
  <c r="AL212" i="13"/>
  <c r="AL174" i="13"/>
  <c r="AL158" i="13"/>
  <c r="AL185" i="13"/>
  <c r="AL236" i="13"/>
  <c r="AL175" i="13"/>
  <c r="AL201" i="13"/>
  <c r="AL178" i="13"/>
  <c r="AL235" i="13"/>
  <c r="AL155" i="13"/>
  <c r="T288" i="13"/>
  <c r="T281" i="13"/>
  <c r="T294" i="13"/>
  <c r="T282" i="13"/>
  <c r="T267" i="13"/>
  <c r="T277" i="13"/>
  <c r="T260" i="13"/>
  <c r="T274" i="13"/>
  <c r="T257" i="13"/>
  <c r="T244" i="13"/>
  <c r="T231" i="13"/>
  <c r="T291" i="13"/>
  <c r="T237" i="13"/>
  <c r="T216" i="13"/>
  <c r="T197" i="13"/>
  <c r="T181" i="13"/>
  <c r="T232" i="13"/>
  <c r="T213" i="13"/>
  <c r="T194" i="13"/>
  <c r="T178" i="13"/>
  <c r="T241" i="13"/>
  <c r="T211" i="13"/>
  <c r="T180" i="13"/>
  <c r="T163" i="13"/>
  <c r="T230" i="13"/>
  <c r="T218" i="13"/>
  <c r="T187" i="13"/>
  <c r="T168" i="13"/>
  <c r="T247" i="13"/>
  <c r="T174" i="13"/>
  <c r="T207" i="13"/>
  <c r="T157" i="13"/>
  <c r="T170" i="13"/>
  <c r="T215" i="13"/>
  <c r="K106" i="13"/>
  <c r="AC297" i="13"/>
  <c r="AC292" i="13"/>
  <c r="AC288" i="13"/>
  <c r="AC276" i="13"/>
  <c r="AC271" i="13"/>
  <c r="AC295" i="13"/>
  <c r="AC257" i="13"/>
  <c r="AC270" i="13"/>
  <c r="AC236" i="13"/>
  <c r="AC283" i="13"/>
  <c r="AC267" i="13"/>
  <c r="AC252" i="13"/>
  <c r="AC221" i="13"/>
  <c r="AC205" i="13"/>
  <c r="AC186" i="13"/>
  <c r="AC245" i="13"/>
  <c r="AC237" i="13"/>
  <c r="AC214" i="13"/>
  <c r="AC195" i="13"/>
  <c r="AC179" i="13"/>
  <c r="AC224" i="13"/>
  <c r="AC185" i="13"/>
  <c r="AC164" i="13"/>
  <c r="AC234" i="13"/>
  <c r="AC207" i="13"/>
  <c r="AC177" i="13"/>
  <c r="AC161" i="13"/>
  <c r="AC196" i="13"/>
  <c r="AC155" i="13"/>
  <c r="AC229" i="13"/>
  <c r="AC162" i="13"/>
  <c r="AC159" i="13"/>
  <c r="AC189" i="13"/>
  <c r="AC251" i="13"/>
  <c r="U293" i="13"/>
  <c r="U297" i="13"/>
  <c r="U283" i="13"/>
  <c r="U290" i="13"/>
  <c r="U276" i="13"/>
  <c r="U264" i="13"/>
  <c r="U274" i="13"/>
  <c r="U261" i="13"/>
  <c r="U278" i="13"/>
  <c r="U252" i="13"/>
  <c r="U232" i="13"/>
  <c r="U254" i="13"/>
  <c r="U233" i="13"/>
  <c r="U213" i="13"/>
  <c r="U194" i="13"/>
  <c r="U178" i="13"/>
  <c r="U230" i="13"/>
  <c r="U218" i="13"/>
  <c r="U202" i="13"/>
  <c r="U183" i="13"/>
  <c r="U239" i="13"/>
  <c r="U216" i="13"/>
  <c r="U176" i="13"/>
  <c r="U160" i="13"/>
  <c r="U223" i="13"/>
  <c r="U192" i="13"/>
  <c r="U169" i="13"/>
  <c r="U242" i="13"/>
  <c r="U171" i="13"/>
  <c r="U204" i="13"/>
  <c r="U180" i="13"/>
  <c r="U227" i="13"/>
  <c r="U166" i="13"/>
  <c r="U175" i="13"/>
  <c r="Q289" i="13"/>
  <c r="Q294" i="13"/>
  <c r="Q290" i="13"/>
  <c r="Q276" i="13"/>
  <c r="Q284" i="13"/>
  <c r="Q274" i="13"/>
  <c r="Q260" i="13"/>
  <c r="Q261" i="13"/>
  <c r="Q288" i="13"/>
  <c r="Q236" i="13"/>
  <c r="Q267" i="13"/>
  <c r="Q245" i="13"/>
  <c r="Q225" i="13"/>
  <c r="Q209" i="13"/>
  <c r="Q190" i="13"/>
  <c r="Q259" i="13"/>
  <c r="Q241" i="13"/>
  <c r="Q214" i="13"/>
  <c r="Q195" i="13"/>
  <c r="Q179" i="13"/>
  <c r="Q212" i="13"/>
  <c r="Q176" i="13"/>
  <c r="Q160" i="13"/>
  <c r="Q238" i="13"/>
  <c r="Q211" i="13"/>
  <c r="Q180" i="13"/>
  <c r="Q165" i="13"/>
  <c r="Q244" i="13"/>
  <c r="Q175" i="13"/>
  <c r="Q234" i="13"/>
  <c r="Q166" i="13"/>
  <c r="Q192" i="13"/>
  <c r="Q223" i="13"/>
  <c r="Q171" i="13"/>
  <c r="AG289" i="13"/>
  <c r="AG294" i="13"/>
  <c r="AG290" i="13"/>
  <c r="AG288" i="13"/>
  <c r="AG278" i="13"/>
  <c r="AG268" i="13"/>
  <c r="AG269" i="13"/>
  <c r="AG253" i="13"/>
  <c r="AG258" i="13"/>
  <c r="AG228" i="13"/>
  <c r="AG230" i="13"/>
  <c r="AG217" i="13"/>
  <c r="AG201" i="13"/>
  <c r="AG182" i="13"/>
  <c r="AG254" i="13"/>
  <c r="AG226" i="13"/>
  <c r="AG210" i="13"/>
  <c r="AG191" i="13"/>
  <c r="AG243" i="13"/>
  <c r="AG220" i="13"/>
  <c r="AG181" i="13"/>
  <c r="AG164" i="13"/>
  <c r="AG263" i="13"/>
  <c r="AG211" i="13"/>
  <c r="AG180" i="13"/>
  <c r="AG165" i="13"/>
  <c r="AG239" i="13"/>
  <c r="AG184" i="13"/>
  <c r="AG270" i="13"/>
  <c r="AG166" i="13"/>
  <c r="AG163" i="13"/>
  <c r="AG193" i="13"/>
  <c r="AG192" i="13"/>
  <c r="AG259" i="13"/>
  <c r="AQ295" i="13"/>
  <c r="AQ280" i="13"/>
  <c r="AQ293" i="13"/>
  <c r="AQ281" i="13"/>
  <c r="AQ286" i="13"/>
  <c r="AQ276" i="13"/>
  <c r="AQ262" i="13"/>
  <c r="AQ272" i="13"/>
  <c r="AQ259" i="13"/>
  <c r="AQ285" i="13"/>
  <c r="AQ238" i="13"/>
  <c r="AQ269" i="13"/>
  <c r="AQ232" i="13"/>
  <c r="AQ219" i="13"/>
  <c r="AQ203" i="13"/>
  <c r="AQ184" i="13"/>
  <c r="AQ245" i="13"/>
  <c r="AQ220" i="13"/>
  <c r="AQ204" i="13"/>
  <c r="AQ185" i="13"/>
  <c r="AQ237" i="13"/>
  <c r="AQ214" i="13"/>
  <c r="AQ183" i="13"/>
  <c r="AQ162" i="13"/>
  <c r="AQ221" i="13"/>
  <c r="AQ182" i="13"/>
  <c r="AQ163" i="13"/>
  <c r="AQ217" i="13"/>
  <c r="AQ161" i="13"/>
  <c r="AQ176" i="13"/>
  <c r="AQ226" i="13"/>
  <c r="AQ225" i="13"/>
  <c r="AQ210" i="13"/>
  <c r="AQ241" i="13"/>
  <c r="AQ246" i="13"/>
  <c r="AK285" i="13"/>
  <c r="AK288" i="13"/>
  <c r="AK283" i="13"/>
  <c r="AK276" i="13"/>
  <c r="AK268" i="13"/>
  <c r="AK275" i="13"/>
  <c r="AK265" i="13"/>
  <c r="AK246" i="13"/>
  <c r="AK262" i="13"/>
  <c r="AK236" i="13"/>
  <c r="AK247" i="13"/>
  <c r="AK225" i="13"/>
  <c r="AK209" i="13"/>
  <c r="AK190" i="13"/>
  <c r="AK271" i="13"/>
  <c r="AK258" i="13"/>
  <c r="AK231" i="13"/>
  <c r="AK222" i="13"/>
  <c r="AK206" i="13"/>
  <c r="AK187" i="13"/>
  <c r="AK224" i="13"/>
  <c r="AK185" i="13"/>
  <c r="AK164" i="13"/>
  <c r="AK241" i="13"/>
  <c r="AK197" i="13"/>
  <c r="AK173" i="13"/>
  <c r="AK157" i="13"/>
  <c r="AK171" i="13"/>
  <c r="AK254" i="13"/>
  <c r="AK204" i="13"/>
  <c r="AK237" i="13"/>
  <c r="AK211" i="13"/>
  <c r="AK239" i="13"/>
  <c r="AK159" i="13"/>
  <c r="F57" i="13"/>
  <c r="S297" i="13"/>
  <c r="S287" i="13"/>
  <c r="S284" i="13"/>
  <c r="S274" i="13"/>
  <c r="S258" i="13"/>
  <c r="S267" i="13"/>
  <c r="S251" i="13"/>
  <c r="S275" i="13"/>
  <c r="S247" i="13"/>
  <c r="S238" i="13"/>
  <c r="S286" i="13"/>
  <c r="S271" i="13"/>
  <c r="S257" i="13"/>
  <c r="S227" i="13"/>
  <c r="S211" i="13"/>
  <c r="S192" i="13"/>
  <c r="S254" i="13"/>
  <c r="S235" i="13"/>
  <c r="S212" i="13"/>
  <c r="S193" i="13"/>
  <c r="S264" i="13"/>
  <c r="S214" i="13"/>
  <c r="S183" i="13"/>
  <c r="S162" i="13"/>
  <c r="S232" i="13"/>
  <c r="S205" i="13"/>
  <c r="S171" i="13"/>
  <c r="S155" i="13"/>
  <c r="S194" i="13"/>
  <c r="S161" i="13"/>
  <c r="S195" i="13"/>
  <c r="S160" i="13"/>
  <c r="S157" i="13"/>
  <c r="S172" i="13"/>
  <c r="S156" i="13"/>
  <c r="M106" i="13"/>
  <c r="K13" i="2"/>
  <c r="AF288" i="13"/>
  <c r="AF295" i="13"/>
  <c r="AF283" i="13"/>
  <c r="AF290" i="13"/>
  <c r="AF279" i="13"/>
  <c r="AF277" i="13"/>
  <c r="AF259" i="13"/>
  <c r="AF272" i="13"/>
  <c r="AF256" i="13"/>
  <c r="AF261" i="13"/>
  <c r="AF231" i="13"/>
  <c r="AF232" i="13"/>
  <c r="AF212" i="13"/>
  <c r="AF193" i="13"/>
  <c r="AF265" i="13"/>
  <c r="AF228" i="13"/>
  <c r="AF213" i="13"/>
  <c r="AF194" i="13"/>
  <c r="AF178" i="13"/>
  <c r="AF238" i="13"/>
  <c r="AF215" i="13"/>
  <c r="AF175" i="13"/>
  <c r="AF159" i="13"/>
  <c r="AF206" i="13"/>
  <c r="AF172" i="13"/>
  <c r="AF156" i="13"/>
  <c r="AF187" i="13"/>
  <c r="AF219" i="13"/>
  <c r="AF169" i="13"/>
  <c r="AF166" i="13"/>
  <c r="AF196" i="13"/>
  <c r="AF165" i="13"/>
  <c r="AF180" i="13"/>
  <c r="X292" i="13"/>
  <c r="X289" i="13"/>
  <c r="X294" i="13"/>
  <c r="X279" i="13"/>
  <c r="X263" i="13"/>
  <c r="X282" i="13"/>
  <c r="X256" i="13"/>
  <c r="X280" i="13"/>
  <c r="X246" i="13"/>
  <c r="X266" i="13"/>
  <c r="X243" i="13"/>
  <c r="X224" i="13"/>
  <c r="X208" i="13"/>
  <c r="X189" i="13"/>
  <c r="X251" i="13"/>
  <c r="X225" i="13"/>
  <c r="X209" i="13"/>
  <c r="X190" i="13"/>
  <c r="X277" i="13"/>
  <c r="X223" i="13"/>
  <c r="X184" i="13"/>
  <c r="X163" i="13"/>
  <c r="X262" i="13"/>
  <c r="X222" i="13"/>
  <c r="X183" i="13"/>
  <c r="X164" i="13"/>
  <c r="X232" i="13"/>
  <c r="X179" i="13"/>
  <c r="X227" i="13"/>
  <c r="X177" i="13"/>
  <c r="X174" i="13"/>
  <c r="X218" i="13"/>
  <c r="X270" i="13"/>
  <c r="X173" i="13"/>
  <c r="AM291" i="13"/>
  <c r="AM294" i="13"/>
  <c r="AM280" i="13"/>
  <c r="AM285" i="13"/>
  <c r="AM282" i="13"/>
  <c r="AM271" i="13"/>
  <c r="AM258" i="13"/>
  <c r="AM255" i="13"/>
  <c r="AM242" i="13"/>
  <c r="AM279" i="13"/>
  <c r="AM269" i="13"/>
  <c r="AM253" i="13"/>
  <c r="AM227" i="13"/>
  <c r="AM211" i="13"/>
  <c r="AM192" i="13"/>
  <c r="AM286" i="13"/>
  <c r="AM241" i="13"/>
  <c r="AM220" i="13"/>
  <c r="AM204" i="13"/>
  <c r="AM185" i="13"/>
  <c r="AM226" i="13"/>
  <c r="AM195" i="13"/>
  <c r="AM170" i="13"/>
  <c r="AM254" i="13"/>
  <c r="AM225" i="13"/>
  <c r="AM186" i="13"/>
  <c r="AM167" i="13"/>
  <c r="AM213" i="13"/>
  <c r="AM157" i="13"/>
  <c r="AM201" i="13"/>
  <c r="AM156" i="13"/>
  <c r="AM177" i="13"/>
  <c r="AM168" i="13"/>
  <c r="AM222" i="13"/>
  <c r="I106" i="13"/>
  <c r="AB296" i="13"/>
  <c r="AB281" i="13"/>
  <c r="AB280" i="13"/>
  <c r="AB275" i="13"/>
  <c r="AB282" i="13"/>
  <c r="AB267" i="13"/>
  <c r="AB264" i="13"/>
  <c r="AB245" i="13"/>
  <c r="AB235" i="13"/>
  <c r="AB270" i="13"/>
  <c r="AB254" i="13"/>
  <c r="AB228" i="13"/>
  <c r="AB212" i="13"/>
  <c r="AB193" i="13"/>
  <c r="AB287" i="13"/>
  <c r="AB241" i="13"/>
  <c r="AB217" i="13"/>
  <c r="AB201" i="13"/>
  <c r="AB182" i="13"/>
  <c r="AB251" i="13"/>
  <c r="AB203" i="13"/>
  <c r="AB175" i="13"/>
  <c r="AB159" i="13"/>
  <c r="AB238" i="13"/>
  <c r="AB218" i="13"/>
  <c r="AB187" i="13"/>
  <c r="AB168" i="13"/>
  <c r="AB255" i="13"/>
  <c r="AB166" i="13"/>
  <c r="AB215" i="13"/>
  <c r="AB157" i="13"/>
  <c r="AB162" i="13"/>
  <c r="AB177" i="13"/>
  <c r="AB223" i="13"/>
  <c r="AD290" i="13"/>
  <c r="AD287" i="13"/>
  <c r="AD277" i="13"/>
  <c r="AD265" i="13"/>
  <c r="AD291" i="13"/>
  <c r="AD266" i="13"/>
  <c r="AD247" i="13"/>
  <c r="AD274" i="13"/>
  <c r="AD255" i="13"/>
  <c r="AD241" i="13"/>
  <c r="AD281" i="13"/>
  <c r="AD292" i="13"/>
  <c r="AD239" i="13"/>
  <c r="AD218" i="13"/>
  <c r="AD202" i="13"/>
  <c r="AD183" i="13"/>
  <c r="AD236" i="13"/>
  <c r="AD223" i="13"/>
  <c r="AD207" i="13"/>
  <c r="AD188" i="13"/>
  <c r="AD221" i="13"/>
  <c r="AD190" i="13"/>
  <c r="AD169" i="13"/>
  <c r="AD280" i="13"/>
  <c r="AD230" i="13"/>
  <c r="AD189" i="13"/>
  <c r="AD166" i="13"/>
  <c r="AD208" i="13"/>
  <c r="AD168" i="13"/>
  <c r="AD194" i="13"/>
  <c r="AD159" i="13"/>
  <c r="AD172" i="13"/>
  <c r="AD217" i="13"/>
  <c r="AD186" i="13"/>
  <c r="N56" i="13"/>
  <c r="AJ296" i="13"/>
  <c r="AJ281" i="13"/>
  <c r="AJ278" i="13"/>
  <c r="AJ279" i="13"/>
  <c r="AJ293" i="13"/>
  <c r="AJ280" i="13"/>
  <c r="AJ264" i="13"/>
  <c r="AJ245" i="13"/>
  <c r="AJ255" i="13"/>
  <c r="AJ243" i="13"/>
  <c r="AJ270" i="13"/>
  <c r="AJ224" i="13"/>
  <c r="AJ208" i="13"/>
  <c r="AJ189" i="13"/>
  <c r="AJ269" i="13"/>
  <c r="AJ234" i="13"/>
  <c r="AJ221" i="13"/>
  <c r="AJ205" i="13"/>
  <c r="AJ186" i="13"/>
  <c r="AJ246" i="13"/>
  <c r="AJ203" i="13"/>
  <c r="AJ175" i="13"/>
  <c r="AJ159" i="13"/>
  <c r="AJ218" i="13"/>
  <c r="AJ187" i="13"/>
  <c r="AJ168" i="13"/>
  <c r="AJ266" i="13"/>
  <c r="AJ191" i="13"/>
  <c r="AJ272" i="13"/>
  <c r="AJ207" i="13"/>
  <c r="AJ157" i="13"/>
  <c r="AJ258" i="13"/>
  <c r="AJ177" i="13"/>
  <c r="AJ162" i="13"/>
  <c r="Z297" i="13"/>
  <c r="Z296" i="13"/>
  <c r="Z289" i="13"/>
  <c r="Z282" i="13"/>
  <c r="Z273" i="13"/>
  <c r="Z261" i="13"/>
  <c r="Z274" i="13"/>
  <c r="Z258" i="13"/>
  <c r="Z293" i="13"/>
  <c r="Z252" i="13"/>
  <c r="Z233" i="13"/>
  <c r="Z236" i="13"/>
  <c r="Z222" i="13"/>
  <c r="Z206" i="13"/>
  <c r="Z187" i="13"/>
  <c r="Z267" i="13"/>
  <c r="Z246" i="13"/>
  <c r="Z230" i="13"/>
  <c r="Z215" i="13"/>
  <c r="Z196" i="13"/>
  <c r="Z180" i="13"/>
  <c r="Z225" i="13"/>
  <c r="Z186" i="13"/>
  <c r="Z169" i="13"/>
  <c r="Z242" i="13"/>
  <c r="Z201" i="13"/>
  <c r="Z170" i="13"/>
  <c r="Z228" i="13"/>
  <c r="Z172" i="13"/>
  <c r="Z239" i="13"/>
  <c r="Z190" i="13"/>
  <c r="Z240" i="13"/>
  <c r="Z212" i="13"/>
  <c r="Z238" i="13"/>
  <c r="Z167" i="13"/>
  <c r="AI297" i="13"/>
  <c r="AI287" i="13"/>
  <c r="AI284" i="13"/>
  <c r="AI292" i="13"/>
  <c r="AI285" i="13"/>
  <c r="AI258" i="13"/>
  <c r="AI279" i="13"/>
  <c r="AI255" i="13"/>
  <c r="AI260" i="13"/>
  <c r="AI245" i="13"/>
  <c r="AI230" i="13"/>
  <c r="AI252" i="13"/>
  <c r="AI227" i="13"/>
  <c r="AI211" i="13"/>
  <c r="AI192" i="13"/>
  <c r="AI277" i="13"/>
  <c r="AI235" i="13"/>
  <c r="AI212" i="13"/>
  <c r="AI193" i="13"/>
  <c r="AI229" i="13"/>
  <c r="AI206" i="13"/>
  <c r="AI174" i="13"/>
  <c r="AI158" i="13"/>
  <c r="AI221" i="13"/>
  <c r="AI182" i="13"/>
  <c r="AI163" i="13"/>
  <c r="AI243" i="13"/>
  <c r="AI209" i="13"/>
  <c r="AI169" i="13"/>
  <c r="AI210" i="13"/>
  <c r="AI168" i="13"/>
  <c r="AI173" i="13"/>
  <c r="AI217" i="13"/>
  <c r="AI186" i="13"/>
  <c r="AI165" i="13"/>
  <c r="V294" i="13"/>
  <c r="V283" i="13"/>
  <c r="V291" i="13"/>
  <c r="V289" i="13"/>
  <c r="V273" i="13"/>
  <c r="V275" i="13"/>
  <c r="V261" i="13"/>
  <c r="V271" i="13"/>
  <c r="V258" i="13"/>
  <c r="V284" i="13"/>
  <c r="V237" i="13"/>
  <c r="V268" i="13"/>
  <c r="V230" i="13"/>
  <c r="V214" i="13"/>
  <c r="V195" i="13"/>
  <c r="V179" i="13"/>
  <c r="V228" i="13"/>
  <c r="V215" i="13"/>
  <c r="V196" i="13"/>
  <c r="V180" i="13"/>
  <c r="V235" i="13"/>
  <c r="V205" i="13"/>
  <c r="V177" i="13"/>
  <c r="V161" i="13"/>
  <c r="V212" i="13"/>
  <c r="V174" i="13"/>
  <c r="V158" i="13"/>
  <c r="V216" i="13"/>
  <c r="V160" i="13"/>
  <c r="V175" i="13"/>
  <c r="V164" i="13"/>
  <c r="V171" i="13"/>
  <c r="V178" i="13"/>
  <c r="V155" i="13"/>
  <c r="R286" i="13"/>
  <c r="R291" i="13"/>
  <c r="R287" i="13"/>
  <c r="R282" i="13"/>
  <c r="R271" i="13"/>
  <c r="R257" i="13"/>
  <c r="R258" i="13"/>
  <c r="R241" i="13"/>
  <c r="R284" i="13"/>
  <c r="R274" i="13"/>
  <c r="R259" i="13"/>
  <c r="R242" i="13"/>
  <c r="R218" i="13"/>
  <c r="R202" i="13"/>
  <c r="R183" i="13"/>
  <c r="R244" i="13"/>
  <c r="R227" i="13"/>
  <c r="R211" i="13"/>
  <c r="R192" i="13"/>
  <c r="R267" i="13"/>
  <c r="R194" i="13"/>
  <c r="R173" i="13"/>
  <c r="R157" i="13"/>
  <c r="R235" i="13"/>
  <c r="R208" i="13"/>
  <c r="R174" i="13"/>
  <c r="R158" i="13"/>
  <c r="R164" i="13"/>
  <c r="R232" i="13"/>
  <c r="R171" i="13"/>
  <c r="R231" i="13"/>
  <c r="R160" i="13"/>
  <c r="R190" i="13"/>
  <c r="R159" i="13"/>
  <c r="V253" i="13"/>
  <c r="V193" i="13"/>
  <c r="R297" i="13"/>
  <c r="R283" i="13"/>
  <c r="R281" i="13"/>
  <c r="R270" i="13"/>
  <c r="R254" i="13"/>
  <c r="R278" i="13"/>
  <c r="R253" i="13"/>
  <c r="R214" i="13"/>
  <c r="R195" i="13"/>
  <c r="R240" i="13"/>
  <c r="R207" i="13"/>
  <c r="R188" i="13"/>
  <c r="R186" i="13"/>
  <c r="R295" i="13"/>
  <c r="R201" i="13"/>
  <c r="R170" i="13"/>
  <c r="R156" i="13"/>
  <c r="R163" i="13"/>
  <c r="R205" i="13"/>
  <c r="R221" i="13"/>
  <c r="AN272" i="13"/>
  <c r="AO185" i="13"/>
  <c r="AE283" i="13"/>
  <c r="AE275" i="13"/>
  <c r="AE253" i="13"/>
  <c r="AE269" i="13"/>
  <c r="AE207" i="13"/>
  <c r="AE224" i="13"/>
  <c r="AE241" i="13"/>
  <c r="AE166" i="13"/>
  <c r="AE209" i="13"/>
  <c r="AE190" i="13"/>
  <c r="AE169" i="13"/>
  <c r="AP295" i="13"/>
  <c r="AP296" i="13"/>
  <c r="AP258" i="13"/>
  <c r="AP237" i="13"/>
  <c r="AP222" i="13"/>
  <c r="AP232" i="13"/>
  <c r="AP188" i="13"/>
  <c r="AP178" i="13"/>
  <c r="AP208" i="13"/>
  <c r="AP204" i="13"/>
  <c r="AP159" i="13"/>
  <c r="AL283" i="13"/>
  <c r="AL284" i="13"/>
  <c r="AL270" i="13"/>
  <c r="AL259" i="13"/>
  <c r="AL231" i="13"/>
  <c r="AL183" i="13"/>
  <c r="AL211" i="13"/>
  <c r="AL197" i="13"/>
  <c r="AL238" i="13"/>
  <c r="AL246" i="13"/>
  <c r="AL159" i="13"/>
  <c r="AL224" i="13"/>
  <c r="T284" i="13"/>
  <c r="T268" i="13"/>
  <c r="T254" i="13"/>
  <c r="T246" i="13"/>
  <c r="T189" i="13"/>
  <c r="T221" i="13"/>
  <c r="T261" i="13"/>
  <c r="T171" i="13"/>
  <c r="T202" i="13"/>
  <c r="T206" i="13"/>
  <c r="T251" i="13"/>
  <c r="AC286" i="13"/>
  <c r="AC265" i="13"/>
  <c r="AC228" i="13"/>
  <c r="AC241" i="13"/>
  <c r="AC194" i="13"/>
  <c r="AC222" i="13"/>
  <c r="AC254" i="13"/>
  <c r="AC156" i="13"/>
  <c r="AC169" i="13"/>
  <c r="AC256" i="13"/>
  <c r="AC188" i="13"/>
  <c r="AC158" i="13"/>
  <c r="U292" i="13"/>
  <c r="U277" i="13"/>
  <c r="U253" i="13"/>
  <c r="U267" i="13"/>
  <c r="U205" i="13"/>
  <c r="U226" i="13"/>
  <c r="U263" i="13"/>
  <c r="U168" i="13"/>
  <c r="U177" i="13"/>
  <c r="U155" i="13"/>
  <c r="U158" i="13"/>
  <c r="Q280" i="13"/>
  <c r="Q268" i="13"/>
  <c r="Q258" i="13"/>
  <c r="Q230" i="13"/>
  <c r="Q182" i="13"/>
  <c r="Q206" i="13"/>
  <c r="Q247" i="13"/>
  <c r="Q256" i="13"/>
  <c r="Q173" i="13"/>
  <c r="Q159" i="13"/>
  <c r="Q207" i="13"/>
  <c r="Q224" i="13"/>
  <c r="AG292" i="13"/>
  <c r="AG274" i="13"/>
  <c r="AG260" i="13"/>
  <c r="AG236" i="13"/>
  <c r="AG209" i="13"/>
  <c r="AG218" i="13"/>
  <c r="AG234" i="13"/>
  <c r="AG156" i="13"/>
  <c r="AG173" i="13"/>
  <c r="AG167" i="13"/>
  <c r="AG238" i="13"/>
  <c r="AG171" i="13"/>
  <c r="AQ287" i="13"/>
  <c r="AQ289" i="13"/>
  <c r="AQ279" i="13"/>
  <c r="AQ260" i="13"/>
  <c r="AQ227" i="13"/>
  <c r="AQ264" i="13"/>
  <c r="AQ193" i="13"/>
  <c r="AQ201" i="13"/>
  <c r="AQ205" i="13"/>
  <c r="AQ155" i="13"/>
  <c r="AQ160" i="13"/>
  <c r="AQ194" i="13"/>
  <c r="AK286" i="13"/>
  <c r="AK291" i="13"/>
  <c r="AK257" i="13"/>
  <c r="AK228" i="13"/>
  <c r="AK201" i="13"/>
  <c r="AK245" i="13"/>
  <c r="AK195" i="13"/>
  <c r="AK156" i="13"/>
  <c r="AK165" i="13"/>
  <c r="AK238" i="13"/>
  <c r="AK174" i="13"/>
  <c r="S295" i="13"/>
  <c r="S266" i="13"/>
  <c r="S277" i="13"/>
  <c r="S230" i="13"/>
  <c r="S240" i="13"/>
  <c r="S184" i="13"/>
  <c r="S220" i="13"/>
  <c r="S243" i="13"/>
  <c r="S269" i="13"/>
  <c r="S163" i="13"/>
  <c r="S226" i="13"/>
  <c r="S186" i="13"/>
  <c r="S229" i="13"/>
  <c r="AF297" i="13"/>
  <c r="AF285" i="13"/>
  <c r="AF274" i="13"/>
  <c r="AF239" i="13"/>
  <c r="AF220" i="13"/>
  <c r="AF230" i="13"/>
  <c r="AF186" i="13"/>
  <c r="AF236" i="13"/>
  <c r="AF222" i="13"/>
  <c r="AF218" i="13"/>
  <c r="AF227" i="13"/>
  <c r="AF157" i="13"/>
  <c r="X287" i="13"/>
  <c r="X284" i="13"/>
  <c r="X261" i="13"/>
  <c r="X241" i="13"/>
  <c r="X181" i="13"/>
  <c r="X201" i="13"/>
  <c r="X171" i="13"/>
  <c r="X206" i="13"/>
  <c r="X210" i="13"/>
  <c r="X161" i="13"/>
  <c r="X203" i="13"/>
  <c r="AM297" i="13"/>
  <c r="AM274" i="13"/>
  <c r="AM263" i="13"/>
  <c r="AM276" i="13"/>
  <c r="AM219" i="13"/>
  <c r="AM256" i="13"/>
  <c r="AM193" i="13"/>
  <c r="AM162" i="13"/>
  <c r="AM175" i="13"/>
  <c r="AM232" i="13"/>
  <c r="AM252" i="13"/>
  <c r="AB290" i="13"/>
  <c r="AB273" i="13"/>
  <c r="AB257" i="13"/>
  <c r="AB230" i="13"/>
  <c r="AB185" i="13"/>
  <c r="AB209" i="13"/>
  <c r="AB219" i="13"/>
  <c r="AB167" i="13"/>
  <c r="AB202" i="13"/>
  <c r="AB160" i="13"/>
  <c r="AB173" i="13"/>
  <c r="AB192" i="13"/>
  <c r="AD289" i="13"/>
  <c r="AD257" i="13"/>
  <c r="AD276" i="13"/>
  <c r="AD233" i="13"/>
  <c r="AD226" i="13"/>
  <c r="AD253" i="13"/>
  <c r="AD196" i="13"/>
  <c r="AD177" i="13"/>
  <c r="AD212" i="13"/>
  <c r="AD193" i="13"/>
  <c r="AD228" i="13"/>
  <c r="AJ286" i="13"/>
  <c r="AJ271" i="13"/>
  <c r="AJ265" i="13"/>
  <c r="AJ237" i="13"/>
  <c r="AJ181" i="13"/>
  <c r="AJ213" i="13"/>
  <c r="AJ219" i="13"/>
  <c r="AJ251" i="13"/>
  <c r="AJ160" i="13"/>
  <c r="AJ240" i="13"/>
  <c r="AJ228" i="13"/>
  <c r="Z283" i="13"/>
  <c r="Z269" i="13"/>
  <c r="Z247" i="13"/>
  <c r="Z268" i="13"/>
  <c r="Z195" i="13"/>
  <c r="Z232" i="13"/>
  <c r="Z255" i="13"/>
  <c r="Z161" i="13"/>
  <c r="Z162" i="13"/>
  <c r="Z205" i="13"/>
  <c r="Z175" i="13"/>
  <c r="AI294" i="13"/>
  <c r="AI282" i="13"/>
  <c r="AI247" i="13"/>
  <c r="AI240" i="13"/>
  <c r="AI184" i="13"/>
  <c r="AI179" i="13"/>
  <c r="V293" i="13"/>
  <c r="V279" i="13"/>
  <c r="V266" i="13"/>
  <c r="V229" i="13"/>
  <c r="V206" i="13"/>
  <c r="V223" i="13"/>
  <c r="V246" i="13"/>
  <c r="V251" i="13"/>
  <c r="V240" i="13"/>
  <c r="V159" i="13"/>
  <c r="V209" i="13"/>
  <c r="R293" i="13"/>
  <c r="R280" i="13"/>
  <c r="R247" i="13"/>
  <c r="R264" i="13"/>
  <c r="R191" i="13"/>
  <c r="R219" i="13"/>
  <c r="R217" i="13"/>
  <c r="R252" i="13"/>
  <c r="R166" i="13"/>
  <c r="R255" i="13"/>
  <c r="R189" i="13"/>
  <c r="AH288" i="13"/>
  <c r="AH284" i="13"/>
  <c r="AH233" i="13"/>
  <c r="AH226" i="13"/>
  <c r="AH280" i="13"/>
  <c r="AH203" i="13"/>
  <c r="AH209" i="13"/>
  <c r="AH255" i="13"/>
  <c r="AH158" i="13"/>
  <c r="AH171" i="13"/>
  <c r="AH175" i="13"/>
  <c r="P287" i="13"/>
  <c r="P277" i="13"/>
  <c r="P256" i="13"/>
  <c r="P224" i="13"/>
  <c r="P262" i="13"/>
  <c r="P209" i="13"/>
  <c r="P207" i="13"/>
  <c r="P240" i="13"/>
  <c r="P218" i="13"/>
  <c r="P161" i="13"/>
  <c r="P227" i="13"/>
  <c r="Y289" i="13"/>
  <c r="Y283" i="13"/>
  <c r="Y265" i="13"/>
  <c r="Y243" i="13"/>
  <c r="Y217" i="13"/>
  <c r="Y270" i="13"/>
  <c r="Y218" i="13"/>
  <c r="Y212" i="13"/>
  <c r="Y211" i="13"/>
  <c r="Y259" i="13"/>
  <c r="Y193" i="13"/>
  <c r="Y247" i="13"/>
  <c r="O106" i="13"/>
  <c r="AN287" i="13"/>
  <c r="AN268" i="13"/>
  <c r="AN239" i="13"/>
  <c r="AN258" i="13"/>
  <c r="AN197" i="13"/>
  <c r="AN217" i="13"/>
  <c r="AN223" i="13"/>
  <c r="AN234" i="13"/>
  <c r="AN160" i="13"/>
  <c r="AN230" i="13"/>
  <c r="AN187" i="13"/>
  <c r="AO288" i="13"/>
  <c r="AO268" i="13"/>
  <c r="AO275" i="13"/>
  <c r="AO236" i="13"/>
  <c r="AO221" i="13"/>
  <c r="AO252" i="13"/>
  <c r="AO191" i="13"/>
  <c r="AO181" i="13"/>
  <c r="AO229" i="13"/>
  <c r="AO161" i="13"/>
  <c r="AO174" i="13"/>
  <c r="AO163" i="13"/>
  <c r="AE294" i="13"/>
  <c r="AE289" i="13"/>
  <c r="AE271" i="13"/>
  <c r="AE257" i="13"/>
  <c r="AE203" i="13"/>
  <c r="AE233" i="13"/>
  <c r="AE185" i="13"/>
  <c r="AE179" i="13"/>
  <c r="AE228" i="13"/>
  <c r="AE155" i="13"/>
  <c r="AE164" i="13"/>
  <c r="AE161" i="13"/>
  <c r="AP292" i="13"/>
  <c r="AP288" i="13"/>
  <c r="AP272" i="13"/>
  <c r="AP256" i="13"/>
  <c r="AP202" i="13"/>
  <c r="AP219" i="13"/>
  <c r="AP239" i="13"/>
  <c r="AP177" i="13"/>
  <c r="AP201" i="13"/>
  <c r="AP189" i="13"/>
  <c r="AP168" i="13"/>
  <c r="AL282" i="13"/>
  <c r="AL269" i="13"/>
  <c r="AL247" i="13"/>
  <c r="AL255" i="13"/>
  <c r="AL195" i="13"/>
  <c r="AL223" i="13"/>
  <c r="AL221" i="13"/>
  <c r="AL244" i="13"/>
  <c r="AL162" i="13"/>
  <c r="AL186" i="13"/>
  <c r="AL156" i="13"/>
  <c r="T285" i="13"/>
  <c r="T290" i="13"/>
  <c r="T265" i="13"/>
  <c r="T270" i="13"/>
  <c r="T204" i="13"/>
  <c r="T217" i="13"/>
  <c r="T219" i="13"/>
  <c r="T266" i="13"/>
  <c r="T156" i="13"/>
  <c r="T165" i="13"/>
  <c r="T162" i="13"/>
  <c r="AC282" i="13"/>
  <c r="AC260" i="13"/>
  <c r="AC240" i="13"/>
  <c r="AC258" i="13"/>
  <c r="AC190" i="13"/>
  <c r="AC218" i="13"/>
  <c r="AC244" i="13"/>
  <c r="AC235" i="13"/>
  <c r="AC165" i="13"/>
  <c r="AC231" i="13"/>
  <c r="AC284" i="13"/>
  <c r="U284" i="13"/>
  <c r="U268" i="13"/>
  <c r="U246" i="13"/>
  <c r="U256" i="13"/>
  <c r="U201" i="13"/>
  <c r="U222" i="13"/>
  <c r="U187" i="13"/>
  <c r="U185" i="13"/>
  <c r="U197" i="13"/>
  <c r="U188" i="13"/>
  <c r="U241" i="13"/>
  <c r="U196" i="13"/>
  <c r="Q293" i="13"/>
  <c r="Q286" i="13"/>
  <c r="Q265" i="13"/>
  <c r="Q277" i="13"/>
  <c r="Q213" i="13"/>
  <c r="Q242" i="13"/>
  <c r="Q183" i="13"/>
  <c r="Q164" i="13"/>
  <c r="Q219" i="13"/>
  <c r="Q254" i="13"/>
  <c r="Q174" i="13"/>
  <c r="Q193" i="13"/>
  <c r="AG291" i="13"/>
  <c r="AG273" i="13"/>
  <c r="AG257" i="13"/>
  <c r="AG232" i="13"/>
  <c r="AG205" i="13"/>
  <c r="AG241" i="13"/>
  <c r="AG179" i="13"/>
  <c r="AG168" i="13"/>
  <c r="AG188" i="13"/>
  <c r="AG197" i="13"/>
  <c r="AG224" i="13"/>
  <c r="AG155" i="13"/>
  <c r="AQ282" i="13"/>
  <c r="AQ273" i="13"/>
  <c r="AQ265" i="13"/>
  <c r="AQ207" i="13"/>
  <c r="AQ224" i="13"/>
  <c r="AQ257" i="13"/>
  <c r="AQ166" i="13"/>
  <c r="AQ167" i="13"/>
  <c r="AQ187" i="13"/>
  <c r="AQ156" i="13"/>
  <c r="AK289" i="13"/>
  <c r="AK280" i="13"/>
  <c r="AK269" i="13"/>
  <c r="AK240" i="13"/>
  <c r="AK213" i="13"/>
  <c r="AK259" i="13"/>
  <c r="AK210" i="13"/>
  <c r="AK193" i="13"/>
  <c r="AK207" i="13"/>
  <c r="AK188" i="13"/>
  <c r="AK162" i="13"/>
  <c r="AK175" i="13"/>
  <c r="S278" i="13"/>
  <c r="S279" i="13"/>
  <c r="S256" i="13"/>
  <c r="S272" i="13"/>
  <c r="S215" i="13"/>
  <c r="S236" i="13"/>
  <c r="S181" i="13"/>
  <c r="S191" i="13"/>
  <c r="S213" i="13"/>
  <c r="S209" i="13"/>
  <c r="S168" i="13"/>
  <c r="S187" i="13"/>
  <c r="I107" i="13"/>
  <c r="AF284" i="13"/>
  <c r="AF286" i="13"/>
  <c r="AF260" i="13"/>
  <c r="AF235" i="13"/>
  <c r="AF233" i="13"/>
  <c r="AF181" i="13"/>
  <c r="AF201" i="13"/>
  <c r="AF223" i="13"/>
  <c r="AF214" i="13"/>
  <c r="AF202" i="13"/>
  <c r="AF179" i="13"/>
  <c r="AF195" i="13"/>
  <c r="X290" i="13"/>
  <c r="X285" i="13"/>
  <c r="X283" i="13"/>
  <c r="X247" i="13"/>
  <c r="X240" i="13"/>
  <c r="X276" i="13"/>
  <c r="X194" i="13"/>
  <c r="X192" i="13"/>
  <c r="X244" i="13"/>
  <c r="X234" i="13"/>
  <c r="X180" i="13"/>
  <c r="X233" i="13"/>
  <c r="AM284" i="13"/>
  <c r="AM283" i="13"/>
  <c r="AM259" i="13"/>
  <c r="AM275" i="13"/>
  <c r="AM215" i="13"/>
  <c r="AM246" i="13"/>
  <c r="AM189" i="13"/>
  <c r="AM174" i="13"/>
  <c r="AM194" i="13"/>
  <c r="AM165" i="13"/>
  <c r="AM190" i="13"/>
  <c r="AM160" i="13"/>
  <c r="AB289" i="13"/>
  <c r="AB272" i="13"/>
  <c r="AB239" i="13"/>
  <c r="AB229" i="13"/>
  <c r="AB181" i="13"/>
  <c r="AB205" i="13"/>
  <c r="AB211" i="13"/>
  <c r="AB243" i="13"/>
  <c r="AB172" i="13"/>
  <c r="AB233" i="13"/>
  <c r="AB222" i="13"/>
  <c r="AD294" i="13"/>
  <c r="AD269" i="13"/>
  <c r="AD254" i="13"/>
  <c r="AD244" i="13"/>
  <c r="AD240" i="13"/>
  <c r="AD187" i="13"/>
  <c r="AD211" i="13"/>
  <c r="AD197" i="13"/>
  <c r="AD231" i="13"/>
  <c r="AD224" i="13"/>
  <c r="AD167" i="13"/>
  <c r="AD164" i="13"/>
  <c r="AJ285" i="13"/>
  <c r="AJ295" i="13"/>
  <c r="AJ252" i="13"/>
  <c r="AJ231" i="13"/>
  <c r="AJ193" i="13"/>
  <c r="AJ225" i="13"/>
  <c r="AJ274" i="13"/>
  <c r="AJ163" i="13"/>
  <c r="AJ172" i="13"/>
  <c r="AJ158" i="13"/>
  <c r="AJ170" i="13"/>
  <c r="Z284" i="13"/>
  <c r="Z275" i="13"/>
  <c r="Z253" i="13"/>
  <c r="Z226" i="13"/>
  <c r="Z272" i="13"/>
  <c r="Z219" i="13"/>
  <c r="Z245" i="13"/>
  <c r="Z157" i="13"/>
  <c r="Z158" i="13"/>
  <c r="Z197" i="13"/>
  <c r="Z159" i="13"/>
  <c r="AI293" i="13"/>
  <c r="AI281" i="13"/>
  <c r="AI268" i="13"/>
  <c r="AI254" i="13"/>
  <c r="AI215" i="13"/>
  <c r="AI236" i="13"/>
  <c r="AI181" i="13"/>
  <c r="AI162" i="13"/>
  <c r="AI167" i="13"/>
  <c r="AI177" i="13"/>
  <c r="AI218" i="13"/>
  <c r="AI172" i="13"/>
  <c r="V292" i="13"/>
  <c r="V276" i="13"/>
  <c r="V262" i="13"/>
  <c r="V264" i="13"/>
  <c r="V202" i="13"/>
  <c r="V219" i="13"/>
  <c r="V236" i="13"/>
  <c r="V165" i="13"/>
  <c r="V162" i="13"/>
  <c r="V186" i="13"/>
  <c r="V239" i="13"/>
  <c r="V201" i="13"/>
  <c r="R288" i="13"/>
  <c r="R261" i="13"/>
  <c r="R229" i="13"/>
  <c r="R243" i="13"/>
  <c r="R187" i="13"/>
  <c r="R215" i="13"/>
  <c r="R209" i="13"/>
  <c r="R236" i="13"/>
  <c r="R162" i="13"/>
  <c r="R182" i="13"/>
  <c r="R167" i="13"/>
  <c r="AH297" i="13"/>
  <c r="AH296" i="13"/>
  <c r="AH283" i="13"/>
  <c r="AH295" i="13"/>
  <c r="AH272" i="13"/>
  <c r="AH261" i="13"/>
  <c r="AH266" i="13"/>
  <c r="AH247" i="13"/>
  <c r="AH241" i="13"/>
  <c r="AH278" i="13"/>
  <c r="AH264" i="13"/>
  <c r="AH242" i="13"/>
  <c r="AH218" i="13"/>
  <c r="AH202" i="13"/>
  <c r="AH183" i="13"/>
  <c r="AH252" i="13"/>
  <c r="AH227" i="13"/>
  <c r="AH211" i="13"/>
  <c r="AH192" i="13"/>
  <c r="AH253" i="13"/>
  <c r="AH225" i="13"/>
  <c r="AH186" i="13"/>
  <c r="AH169" i="13"/>
  <c r="AH275" i="13"/>
  <c r="AH224" i="13"/>
  <c r="AH193" i="13"/>
  <c r="AH166" i="13"/>
  <c r="AH235" i="13"/>
  <c r="AH164" i="13"/>
  <c r="AH213" i="13"/>
  <c r="AH155" i="13"/>
  <c r="AH234" i="13"/>
  <c r="AH236" i="13"/>
  <c r="AH267" i="13"/>
  <c r="AH168" i="13"/>
  <c r="G107" i="13"/>
  <c r="P288" i="13"/>
  <c r="P293" i="13"/>
  <c r="P284" i="13"/>
  <c r="P280" i="13"/>
  <c r="P291" i="13"/>
  <c r="P267" i="13"/>
  <c r="P274" i="13"/>
  <c r="P264" i="13"/>
  <c r="P245" i="13"/>
  <c r="P243" i="13"/>
  <c r="P266" i="13"/>
  <c r="P233" i="13"/>
  <c r="P216" i="13"/>
  <c r="P197" i="13"/>
  <c r="P181" i="13"/>
  <c r="P257" i="13"/>
  <c r="P229" i="13"/>
  <c r="P217" i="13"/>
  <c r="P201" i="13"/>
  <c r="P182" i="13"/>
  <c r="P223" i="13"/>
  <c r="P184" i="13"/>
  <c r="P163" i="13"/>
  <c r="P242" i="13"/>
  <c r="P214" i="13"/>
  <c r="P176" i="13"/>
  <c r="P160" i="13"/>
  <c r="P187" i="13"/>
  <c r="P236" i="13"/>
  <c r="P177" i="13"/>
  <c r="P211" i="13"/>
  <c r="P210" i="13"/>
  <c r="P237" i="13"/>
  <c r="P174" i="13"/>
  <c r="K60" i="2"/>
  <c r="Y296" i="13"/>
  <c r="Y297" i="13"/>
  <c r="Y282" i="13"/>
  <c r="Y279" i="13"/>
  <c r="Y272" i="13"/>
  <c r="Y264" i="13"/>
  <c r="Y277" i="13"/>
  <c r="Y257" i="13"/>
  <c r="Y258" i="13"/>
  <c r="Y245" i="13"/>
  <c r="Y236" i="13"/>
  <c r="Y251" i="13"/>
  <c r="Y225" i="13"/>
  <c r="Y209" i="13"/>
  <c r="Y190" i="13"/>
  <c r="Y295" i="13"/>
  <c r="Y262" i="13"/>
  <c r="Y226" i="13"/>
  <c r="Y210" i="13"/>
  <c r="Y191" i="13"/>
  <c r="Y273" i="13"/>
  <c r="Y189" i="13"/>
  <c r="Y168" i="13"/>
  <c r="Y227" i="13"/>
  <c r="Y196" i="13"/>
  <c r="Y173" i="13"/>
  <c r="Y157" i="13"/>
  <c r="Y230" i="13"/>
  <c r="Y175" i="13"/>
  <c r="Y224" i="13"/>
  <c r="Y166" i="13"/>
  <c r="Y171" i="13"/>
  <c r="Y162" i="13"/>
  <c r="Y242" i="13"/>
  <c r="Y170" i="13"/>
  <c r="O107" i="13"/>
  <c r="AN288" i="13"/>
  <c r="AN289" i="13"/>
  <c r="AN278" i="13"/>
  <c r="AN280" i="13"/>
  <c r="AN294" i="13"/>
  <c r="AN260" i="13"/>
  <c r="AN277" i="13"/>
  <c r="AN247" i="13"/>
  <c r="AN231" i="13"/>
  <c r="AN273" i="13"/>
  <c r="AN283" i="13"/>
  <c r="AN251" i="13"/>
  <c r="AN224" i="13"/>
  <c r="AN208" i="13"/>
  <c r="AN189" i="13"/>
  <c r="AN244" i="13"/>
  <c r="AN225" i="13"/>
  <c r="AN209" i="13"/>
  <c r="AN190" i="13"/>
  <c r="AN265" i="13"/>
  <c r="AN207" i="13"/>
  <c r="AN171" i="13"/>
  <c r="AN155" i="13"/>
  <c r="AN232" i="13"/>
  <c r="AN191" i="13"/>
  <c r="AN168" i="13"/>
  <c r="AN226" i="13"/>
  <c r="AN170" i="13"/>
  <c r="AN227" i="13"/>
  <c r="AN177" i="13"/>
  <c r="AN229" i="13"/>
  <c r="AN158" i="13"/>
  <c r="AN219" i="13"/>
  <c r="AN157" i="13"/>
  <c r="K107" i="13"/>
  <c r="AO289" i="13"/>
  <c r="AO286" i="13"/>
  <c r="AO294" i="13"/>
  <c r="AO272" i="13"/>
  <c r="AO260" i="13"/>
  <c r="AO269" i="13"/>
  <c r="AO253" i="13"/>
  <c r="AO273" i="13"/>
  <c r="AO255" i="13"/>
  <c r="AO243" i="13"/>
  <c r="AO228" i="13"/>
  <c r="AO271" i="13"/>
  <c r="AO237" i="13"/>
  <c r="AO213" i="13"/>
  <c r="AO194" i="13"/>
  <c r="AO178" i="13"/>
  <c r="AO234" i="13"/>
  <c r="AO218" i="13"/>
  <c r="AO202" i="13"/>
  <c r="AO183" i="13"/>
  <c r="AO242" i="13"/>
  <c r="AO204" i="13"/>
  <c r="AO172" i="13"/>
  <c r="AO156" i="13"/>
  <c r="AO231" i="13"/>
  <c r="AO219" i="13"/>
  <c r="AO188" i="13"/>
  <c r="AO169" i="13"/>
  <c r="AO223" i="13"/>
  <c r="AO167" i="13"/>
  <c r="AO208" i="13"/>
  <c r="AO158" i="13"/>
  <c r="AO155" i="13"/>
  <c r="AO170" i="13"/>
  <c r="AE287" i="13"/>
  <c r="AE280" i="13"/>
  <c r="AE292" i="13"/>
  <c r="AE278" i="13"/>
  <c r="AE262" i="13"/>
  <c r="AE276" i="13"/>
  <c r="AE259" i="13"/>
  <c r="AE273" i="13"/>
  <c r="AE254" i="13"/>
  <c r="AE242" i="13"/>
  <c r="AE290" i="13"/>
  <c r="AE245" i="13"/>
  <c r="AE227" i="13"/>
  <c r="AE211" i="13"/>
  <c r="AE192" i="13"/>
  <c r="AE297" i="13"/>
  <c r="AE231" i="13"/>
  <c r="AE212" i="13"/>
  <c r="AE193" i="13"/>
  <c r="AE260" i="13"/>
  <c r="AE226" i="13"/>
  <c r="AE195" i="13"/>
  <c r="AE170" i="13"/>
  <c r="AE288" i="13"/>
  <c r="AE246" i="13"/>
  <c r="AE217" i="13"/>
  <c r="AE178" i="13"/>
  <c r="AE163" i="13"/>
  <c r="AE205" i="13"/>
  <c r="AE157" i="13"/>
  <c r="AE191" i="13"/>
  <c r="AE182" i="13"/>
  <c r="AE160" i="13"/>
  <c r="AE183" i="13"/>
  <c r="AP286" i="13"/>
  <c r="AP284" i="13"/>
  <c r="AP282" i="13"/>
  <c r="AP273" i="13"/>
  <c r="AP261" i="13"/>
  <c r="AP275" i="13"/>
  <c r="AP262" i="13"/>
  <c r="AP243" i="13"/>
  <c r="AP263" i="13"/>
  <c r="AP241" i="13"/>
  <c r="AP287" i="13"/>
  <c r="AP244" i="13"/>
  <c r="AP226" i="13"/>
  <c r="AP210" i="13"/>
  <c r="AP191" i="13"/>
  <c r="AP267" i="13"/>
  <c r="AP227" i="13"/>
  <c r="AP211" i="13"/>
  <c r="AP192" i="13"/>
  <c r="AP259" i="13"/>
  <c r="AP225" i="13"/>
  <c r="AP186" i="13"/>
  <c r="AP169" i="13"/>
  <c r="AP278" i="13"/>
  <c r="AP216" i="13"/>
  <c r="AP185" i="13"/>
  <c r="AP162" i="13"/>
  <c r="AP220" i="13"/>
  <c r="AP164" i="13"/>
  <c r="AP197" i="13"/>
  <c r="AP155" i="13"/>
  <c r="AP175" i="13"/>
  <c r="AP245" i="13"/>
  <c r="AP160" i="13"/>
  <c r="AL297" i="13"/>
  <c r="AL295" i="13"/>
  <c r="AL291" i="13"/>
  <c r="AL280" i="13"/>
  <c r="AL287" i="13"/>
  <c r="AL275" i="13"/>
  <c r="AL261" i="13"/>
  <c r="AL271" i="13"/>
  <c r="AL258" i="13"/>
  <c r="AL267" i="13"/>
  <c r="AL233" i="13"/>
  <c r="AL268" i="13"/>
  <c r="AL232" i="13"/>
  <c r="AL222" i="13"/>
  <c r="AL206" i="13"/>
  <c r="AL187" i="13"/>
  <c r="AL260" i="13"/>
  <c r="AL228" i="13"/>
  <c r="AL215" i="13"/>
  <c r="AL196" i="13"/>
  <c r="AL180" i="13"/>
  <c r="AL205" i="13"/>
  <c r="AL177" i="13"/>
  <c r="AL161" i="13"/>
  <c r="AL239" i="13"/>
  <c r="AL204" i="13"/>
  <c r="AL170" i="13"/>
  <c r="AL256" i="13"/>
  <c r="AL176" i="13"/>
  <c r="AL234" i="13"/>
  <c r="AL167" i="13"/>
  <c r="AL193" i="13"/>
  <c r="AL171" i="13"/>
  <c r="AL172" i="13"/>
  <c r="AL225" i="13"/>
  <c r="T287" i="13"/>
  <c r="T278" i="13"/>
  <c r="T293" i="13"/>
  <c r="T279" i="13"/>
  <c r="T263" i="13"/>
  <c r="T276" i="13"/>
  <c r="T256" i="13"/>
  <c r="T273" i="13"/>
  <c r="T255" i="13"/>
  <c r="T243" i="13"/>
  <c r="T289" i="13"/>
  <c r="T258" i="13"/>
  <c r="T236" i="13"/>
  <c r="T212" i="13"/>
  <c r="T193" i="13"/>
  <c r="T269" i="13"/>
  <c r="T225" i="13"/>
  <c r="T209" i="13"/>
  <c r="T190" i="13"/>
  <c r="T296" i="13"/>
  <c r="T240" i="13"/>
  <c r="T203" i="13"/>
  <c r="T175" i="13"/>
  <c r="T159" i="13"/>
  <c r="T229" i="13"/>
  <c r="T210" i="13"/>
  <c r="T179" i="13"/>
  <c r="T164" i="13"/>
  <c r="T222" i="13"/>
  <c r="T166" i="13"/>
  <c r="T192" i="13"/>
  <c r="T262" i="13"/>
  <c r="T177" i="13"/>
  <c r="T169" i="13"/>
  <c r="AC293" i="13"/>
  <c r="AC291" i="13"/>
  <c r="AC287" i="13"/>
  <c r="AC272" i="13"/>
  <c r="AC268" i="13"/>
  <c r="AC269" i="13"/>
  <c r="AC253" i="13"/>
  <c r="AC262" i="13"/>
  <c r="AC232" i="13"/>
  <c r="AC275" i="13"/>
  <c r="AC263" i="13"/>
  <c r="AC242" i="13"/>
  <c r="AC217" i="13"/>
  <c r="AC201" i="13"/>
  <c r="AC182" i="13"/>
  <c r="AC243" i="13"/>
  <c r="AC226" i="13"/>
  <c r="AC210" i="13"/>
  <c r="AC191" i="13"/>
  <c r="AC266" i="13"/>
  <c r="AC216" i="13"/>
  <c r="AC176" i="13"/>
  <c r="AC160" i="13"/>
  <c r="AC233" i="13"/>
  <c r="AC197" i="13"/>
  <c r="AC173" i="13"/>
  <c r="AC157" i="13"/>
  <c r="AC180" i="13"/>
  <c r="AC278" i="13"/>
  <c r="AC212" i="13"/>
  <c r="AC204" i="13"/>
  <c r="AC203" i="13"/>
  <c r="AC230" i="13"/>
  <c r="AC167" i="13"/>
  <c r="U289" i="13"/>
  <c r="U295" i="13"/>
  <c r="U279" i="13"/>
  <c r="U286" i="13"/>
  <c r="U272" i="13"/>
  <c r="U260" i="13"/>
  <c r="U273" i="13"/>
  <c r="U257" i="13"/>
  <c r="U271" i="13"/>
  <c r="U251" i="13"/>
  <c r="U228" i="13"/>
  <c r="U244" i="13"/>
  <c r="U225" i="13"/>
  <c r="U209" i="13"/>
  <c r="U190" i="13"/>
  <c r="U266" i="13"/>
  <c r="U229" i="13"/>
  <c r="U214" i="13"/>
  <c r="U195" i="13"/>
  <c r="U179" i="13"/>
  <c r="U238" i="13"/>
  <c r="U208" i="13"/>
  <c r="U172" i="13"/>
  <c r="U156" i="13"/>
  <c r="U215" i="13"/>
  <c r="U184" i="13"/>
  <c r="U165" i="13"/>
  <c r="U219" i="13"/>
  <c r="U163" i="13"/>
  <c r="U189" i="13"/>
  <c r="U167" i="13"/>
  <c r="U174" i="13"/>
  <c r="U243" i="13"/>
  <c r="U211" i="13"/>
  <c r="Q285" i="13"/>
  <c r="Q282" i="13"/>
  <c r="Q281" i="13"/>
  <c r="Q272" i="13"/>
  <c r="Q283" i="13"/>
  <c r="Q273" i="13"/>
  <c r="Q271" i="13"/>
  <c r="Q257" i="13"/>
  <c r="Q266" i="13"/>
  <c r="Q232" i="13"/>
  <c r="Q263" i="13"/>
  <c r="Q231" i="13"/>
  <c r="Q221" i="13"/>
  <c r="Q205" i="13"/>
  <c r="Q186" i="13"/>
  <c r="Q251" i="13"/>
  <c r="Q226" i="13"/>
  <c r="Q210" i="13"/>
  <c r="Q191" i="13"/>
  <c r="Q270" i="13"/>
  <c r="Q204" i="13"/>
  <c r="Q172" i="13"/>
  <c r="Q156" i="13"/>
  <c r="Q237" i="13"/>
  <c r="Q203" i="13"/>
  <c r="Q177" i="13"/>
  <c r="Q161" i="13"/>
  <c r="Q215" i="13"/>
  <c r="Q167" i="13"/>
  <c r="Q216" i="13"/>
  <c r="Q158" i="13"/>
  <c r="Q163" i="13"/>
  <c r="Q233" i="13"/>
  <c r="Q155" i="13"/>
  <c r="N57" i="13"/>
  <c r="AG285" i="13"/>
  <c r="AG282" i="13"/>
  <c r="AG281" i="13"/>
  <c r="AG287" i="13"/>
  <c r="AG275" i="13"/>
  <c r="AG264" i="13"/>
  <c r="AG265" i="13"/>
  <c r="AG246" i="13"/>
  <c r="AG240" i="13"/>
  <c r="AG267" i="13"/>
  <c r="AG229" i="13"/>
  <c r="AG213" i="13"/>
  <c r="AG194" i="13"/>
  <c r="AG178" i="13"/>
  <c r="AG244" i="13"/>
  <c r="AG222" i="13"/>
  <c r="AG206" i="13"/>
  <c r="AG187" i="13"/>
  <c r="AG235" i="13"/>
  <c r="AG212" i="13"/>
  <c r="AG176" i="13"/>
  <c r="AG160" i="13"/>
  <c r="AG252" i="13"/>
  <c r="AG203" i="13"/>
  <c r="AG177" i="13"/>
  <c r="AG161" i="13"/>
  <c r="AG237" i="13"/>
  <c r="AG175" i="13"/>
  <c r="AG216" i="13"/>
  <c r="AG158" i="13"/>
  <c r="AG247" i="13"/>
  <c r="AG170" i="13"/>
  <c r="AG255" i="13"/>
  <c r="AG162" i="13"/>
  <c r="AQ291" i="13"/>
  <c r="AQ297" i="13"/>
  <c r="AQ292" i="13"/>
  <c r="AQ290" i="13"/>
  <c r="AQ278" i="13"/>
  <c r="AQ275" i="13"/>
  <c r="AQ258" i="13"/>
  <c r="AQ271" i="13"/>
  <c r="AQ255" i="13"/>
  <c r="AQ268" i="13"/>
  <c r="AQ234" i="13"/>
  <c r="AQ254" i="13"/>
  <c r="AQ231" i="13"/>
  <c r="AQ215" i="13"/>
  <c r="AQ196" i="13"/>
  <c r="AQ180" i="13"/>
  <c r="AQ229" i="13"/>
  <c r="AQ216" i="13"/>
  <c r="AQ197" i="13"/>
  <c r="AQ181" i="13"/>
  <c r="AQ236" i="13"/>
  <c r="AQ206" i="13"/>
  <c r="AQ174" i="13"/>
  <c r="AQ158" i="13"/>
  <c r="AQ213" i="13"/>
  <c r="AQ175" i="13"/>
  <c r="AQ159" i="13"/>
  <c r="AQ186" i="13"/>
  <c r="AQ218" i="13"/>
  <c r="AQ168" i="13"/>
  <c r="AQ178" i="13"/>
  <c r="AQ195" i="13"/>
  <c r="AQ209" i="13"/>
  <c r="AQ179" i="13"/>
  <c r="AK296" i="13"/>
  <c r="AK282" i="13"/>
  <c r="AK287" i="13"/>
  <c r="AK279" i="13"/>
  <c r="AK272" i="13"/>
  <c r="AK264" i="13"/>
  <c r="AK274" i="13"/>
  <c r="AK261" i="13"/>
  <c r="AK290" i="13"/>
  <c r="AK252" i="13"/>
  <c r="AK232" i="13"/>
  <c r="AK235" i="13"/>
  <c r="AK221" i="13"/>
  <c r="AK205" i="13"/>
  <c r="AK186" i="13"/>
  <c r="AK266" i="13"/>
  <c r="AK255" i="13"/>
  <c r="AK230" i="13"/>
  <c r="AK218" i="13"/>
  <c r="AK202" i="13"/>
  <c r="AK183" i="13"/>
  <c r="AK216" i="13"/>
  <c r="AK176" i="13"/>
  <c r="AK160" i="13"/>
  <c r="AK223" i="13"/>
  <c r="AK192" i="13"/>
  <c r="AK169" i="13"/>
  <c r="AK219" i="13"/>
  <c r="AK163" i="13"/>
  <c r="AK244" i="13"/>
  <c r="AK189" i="13"/>
  <c r="AK212" i="13"/>
  <c r="AK181" i="13"/>
  <c r="AK227" i="13"/>
  <c r="AK166" i="13"/>
  <c r="M107" i="13"/>
  <c r="S296" i="13"/>
  <c r="S290" i="13"/>
  <c r="S280" i="13"/>
  <c r="S270" i="13"/>
  <c r="S294" i="13"/>
  <c r="S263" i="13"/>
  <c r="S244" i="13"/>
  <c r="S268" i="13"/>
  <c r="S246" i="13"/>
  <c r="S234" i="13"/>
  <c r="S282" i="13"/>
  <c r="S265" i="13"/>
  <c r="S241" i="13"/>
  <c r="S223" i="13"/>
  <c r="S207" i="13"/>
  <c r="S188" i="13"/>
  <c r="S252" i="13"/>
  <c r="S224" i="13"/>
  <c r="S208" i="13"/>
  <c r="S189" i="13"/>
  <c r="S206" i="13"/>
  <c r="S174" i="13"/>
  <c r="S158" i="13"/>
  <c r="S231" i="13"/>
  <c r="S190" i="13"/>
  <c r="S167" i="13"/>
  <c r="S283" i="13"/>
  <c r="S178" i="13"/>
  <c r="S228" i="13"/>
  <c r="S179" i="13"/>
  <c r="S202" i="13"/>
  <c r="S164" i="13"/>
  <c r="S165" i="13"/>
  <c r="H13" i="2"/>
  <c r="AF281" i="13"/>
  <c r="AF294" i="13"/>
  <c r="AF282" i="13"/>
  <c r="AF289" i="13"/>
  <c r="AF275" i="13"/>
  <c r="AF276" i="13"/>
  <c r="AF287" i="13"/>
  <c r="AF268" i="13"/>
  <c r="AF252" i="13"/>
  <c r="AF251" i="13"/>
  <c r="AF266" i="13"/>
  <c r="AF243" i="13"/>
  <c r="AF224" i="13"/>
  <c r="AF208" i="13"/>
  <c r="AF189" i="13"/>
  <c r="AF246" i="13"/>
  <c r="AF225" i="13"/>
  <c r="AF209" i="13"/>
  <c r="AF190" i="13"/>
  <c r="AF262" i="13"/>
  <c r="AF237" i="13"/>
  <c r="AF207" i="13"/>
  <c r="AF171" i="13"/>
  <c r="AF155" i="13"/>
  <c r="AF191" i="13"/>
  <c r="AF168" i="13"/>
  <c r="AF241" i="13"/>
  <c r="AF170" i="13"/>
  <c r="AF203" i="13"/>
  <c r="AF161" i="13"/>
  <c r="AF244" i="13"/>
  <c r="AF173" i="13"/>
  <c r="AF211" i="13"/>
  <c r="AF158" i="13"/>
  <c r="X288" i="13"/>
  <c r="X281" i="13"/>
  <c r="X293" i="13"/>
  <c r="X275" i="13"/>
  <c r="X259" i="13"/>
  <c r="X268" i="13"/>
  <c r="X252" i="13"/>
  <c r="X269" i="13"/>
  <c r="X239" i="13"/>
  <c r="X273" i="13"/>
  <c r="X242" i="13"/>
  <c r="X220" i="13"/>
  <c r="X204" i="13"/>
  <c r="X185" i="13"/>
  <c r="X238" i="13"/>
  <c r="X221" i="13"/>
  <c r="X205" i="13"/>
  <c r="X186" i="13"/>
  <c r="X230" i="13"/>
  <c r="X215" i="13"/>
  <c r="X175" i="13"/>
  <c r="X159" i="13"/>
  <c r="X258" i="13"/>
  <c r="X214" i="13"/>
  <c r="X176" i="13"/>
  <c r="X160" i="13"/>
  <c r="X226" i="13"/>
  <c r="X170" i="13"/>
  <c r="X211" i="13"/>
  <c r="X169" i="13"/>
  <c r="X158" i="13"/>
  <c r="X188" i="13"/>
  <c r="X202" i="13"/>
  <c r="X157" i="13"/>
  <c r="AM287" i="13"/>
  <c r="AM293" i="13"/>
  <c r="AM290" i="13"/>
  <c r="AM278" i="13"/>
  <c r="AM281" i="13"/>
  <c r="AM270" i="13"/>
  <c r="AM267" i="13"/>
  <c r="AM251" i="13"/>
  <c r="AM238" i="13"/>
  <c r="AM277" i="13"/>
  <c r="AM265" i="13"/>
  <c r="AM243" i="13"/>
  <c r="AM223" i="13"/>
  <c r="AM207" i="13"/>
  <c r="AM188" i="13"/>
  <c r="AM257" i="13"/>
  <c r="AM240" i="13"/>
  <c r="AM216" i="13"/>
  <c r="AM197" i="13"/>
  <c r="AM181" i="13"/>
  <c r="AM218" i="13"/>
  <c r="AM187" i="13"/>
  <c r="AM166" i="13"/>
  <c r="AM237" i="13"/>
  <c r="AM217" i="13"/>
  <c r="AM178" i="13"/>
  <c r="AM163" i="13"/>
  <c r="AM182" i="13"/>
  <c r="AM247" i="13"/>
  <c r="AM183" i="13"/>
  <c r="AM233" i="13"/>
  <c r="AM161" i="13"/>
  <c r="AM231" i="13"/>
  <c r="AM169" i="13"/>
  <c r="AB292" i="13"/>
  <c r="AB295" i="13"/>
  <c r="AB291" i="13"/>
  <c r="AB278" i="13"/>
  <c r="AB271" i="13"/>
  <c r="AB274" i="13"/>
  <c r="AB263" i="13"/>
  <c r="AB260" i="13"/>
  <c r="AB265" i="13"/>
  <c r="AB231" i="13"/>
  <c r="AB266" i="13"/>
  <c r="AB244" i="13"/>
  <c r="AB224" i="13"/>
  <c r="AB208" i="13"/>
  <c r="AB189" i="13"/>
  <c r="AB258" i="13"/>
  <c r="AB240" i="13"/>
  <c r="AB213" i="13"/>
  <c r="AB194" i="13"/>
  <c r="AB178" i="13"/>
  <c r="AB227" i="13"/>
  <c r="AB196" i="13"/>
  <c r="AB171" i="13"/>
  <c r="AB155" i="13"/>
  <c r="AB237" i="13"/>
  <c r="AB210" i="13"/>
  <c r="AB179" i="13"/>
  <c r="AB164" i="13"/>
  <c r="AB214" i="13"/>
  <c r="AB158" i="13"/>
  <c r="AB184" i="13"/>
  <c r="AB232" i="13"/>
  <c r="AB206" i="13"/>
  <c r="AB234" i="13"/>
  <c r="AB161" i="13"/>
  <c r="AD297" i="13"/>
  <c r="AD286" i="13"/>
  <c r="AD283" i="13"/>
  <c r="AD273" i="13"/>
  <c r="AD261" i="13"/>
  <c r="AD285" i="13"/>
  <c r="AD262" i="13"/>
  <c r="AD243" i="13"/>
  <c r="AD267" i="13"/>
  <c r="AD246" i="13"/>
  <c r="AD237" i="13"/>
  <c r="AD272" i="13"/>
  <c r="AD282" i="13"/>
  <c r="AD238" i="13"/>
  <c r="AD214" i="13"/>
  <c r="AD195" i="13"/>
  <c r="AD179" i="13"/>
  <c r="AD235" i="13"/>
  <c r="AD219" i="13"/>
  <c r="AD203" i="13"/>
  <c r="AD184" i="13"/>
  <c r="AD213" i="13"/>
  <c r="AD182" i="13"/>
  <c r="AD165" i="13"/>
  <c r="AD268" i="13"/>
  <c r="AD220" i="13"/>
  <c r="AD181" i="13"/>
  <c r="AD162" i="13"/>
  <c r="AD201" i="13"/>
  <c r="AD160" i="13"/>
  <c r="AD178" i="13"/>
  <c r="AD263" i="13"/>
  <c r="AD156" i="13"/>
  <c r="AD216" i="13"/>
  <c r="AD252" i="13"/>
  <c r="AJ292" i="13"/>
  <c r="AJ287" i="13"/>
  <c r="AJ291" i="13"/>
  <c r="AJ284" i="13"/>
  <c r="AJ275" i="13"/>
  <c r="AJ267" i="13"/>
  <c r="AJ277" i="13"/>
  <c r="AJ260" i="13"/>
  <c r="AJ294" i="13"/>
  <c r="AJ254" i="13"/>
  <c r="AJ239" i="13"/>
  <c r="AJ238" i="13"/>
  <c r="AJ220" i="13"/>
  <c r="AJ204" i="13"/>
  <c r="AJ185" i="13"/>
  <c r="AJ262" i="13"/>
  <c r="AJ233" i="13"/>
  <c r="AJ217" i="13"/>
  <c r="AJ201" i="13"/>
  <c r="AJ182" i="13"/>
  <c r="AJ227" i="13"/>
  <c r="AJ196" i="13"/>
  <c r="AJ171" i="13"/>
  <c r="AJ155" i="13"/>
  <c r="AJ210" i="13"/>
  <c r="AJ179" i="13"/>
  <c r="AJ164" i="13"/>
  <c r="AJ229" i="13"/>
  <c r="AJ174" i="13"/>
  <c r="AJ242" i="13"/>
  <c r="AJ192" i="13"/>
  <c r="AJ241" i="13"/>
  <c r="AJ230" i="13"/>
  <c r="AJ161" i="13"/>
  <c r="AJ169" i="13"/>
  <c r="Z294" i="13"/>
  <c r="Z285" i="13"/>
  <c r="Z288" i="13"/>
  <c r="Z281" i="13"/>
  <c r="Z292" i="13"/>
  <c r="Z257" i="13"/>
  <c r="Z270" i="13"/>
  <c r="Z254" i="13"/>
  <c r="Z279" i="13"/>
  <c r="Z251" i="13"/>
  <c r="Z229" i="13"/>
  <c r="Z235" i="13"/>
  <c r="Z218" i="13"/>
  <c r="Z202" i="13"/>
  <c r="Z183" i="13"/>
  <c r="Z260" i="13"/>
  <c r="Z244" i="13"/>
  <c r="Z227" i="13"/>
  <c r="Z211" i="13"/>
  <c r="Z192" i="13"/>
  <c r="Z291" i="13"/>
  <c r="Z217" i="13"/>
  <c r="Z178" i="13"/>
  <c r="Z165" i="13"/>
  <c r="Z224" i="13"/>
  <c r="Z193" i="13"/>
  <c r="Z166" i="13"/>
  <c r="Z220" i="13"/>
  <c r="Z164" i="13"/>
  <c r="Z221" i="13"/>
  <c r="Z171" i="13"/>
  <c r="Z213" i="13"/>
  <c r="Z182" i="13"/>
  <c r="Z181" i="13"/>
  <c r="AI296" i="13"/>
  <c r="AI290" i="13"/>
  <c r="AI280" i="13"/>
  <c r="AI286" i="13"/>
  <c r="AI270" i="13"/>
  <c r="AI283" i="13"/>
  <c r="AI267" i="13"/>
  <c r="AI251" i="13"/>
  <c r="AI256" i="13"/>
  <c r="AI242" i="13"/>
  <c r="AI265" i="13"/>
  <c r="AI241" i="13"/>
  <c r="AI223" i="13"/>
  <c r="AI207" i="13"/>
  <c r="AI188" i="13"/>
  <c r="AI275" i="13"/>
  <c r="AI224" i="13"/>
  <c r="AI208" i="13"/>
  <c r="AI189" i="13"/>
  <c r="AI228" i="13"/>
  <c r="AI201" i="13"/>
  <c r="AI170" i="13"/>
  <c r="AI271" i="13"/>
  <c r="AI213" i="13"/>
  <c r="AI175" i="13"/>
  <c r="AI159" i="13"/>
  <c r="AI233" i="13"/>
  <c r="AI194" i="13"/>
  <c r="AI161" i="13"/>
  <c r="AI195" i="13"/>
  <c r="AI160" i="13"/>
  <c r="AI157" i="13"/>
  <c r="AI187" i="13"/>
  <c r="AI156" i="13"/>
  <c r="V290" i="13"/>
  <c r="V296" i="13"/>
  <c r="V282" i="13"/>
  <c r="V288" i="13"/>
  <c r="V285" i="13"/>
  <c r="V274" i="13"/>
  <c r="V257" i="13"/>
  <c r="V270" i="13"/>
  <c r="V254" i="13"/>
  <c r="V267" i="13"/>
  <c r="V233" i="13"/>
  <c r="V252" i="13"/>
  <c r="V226" i="13"/>
  <c r="V210" i="13"/>
  <c r="V191" i="13"/>
  <c r="V255" i="13"/>
  <c r="V227" i="13"/>
  <c r="V211" i="13"/>
  <c r="V192" i="13"/>
  <c r="V256" i="13"/>
  <c r="V234" i="13"/>
  <c r="V197" i="13"/>
  <c r="V173" i="13"/>
  <c r="V157" i="13"/>
  <c r="V204" i="13"/>
  <c r="V170" i="13"/>
  <c r="V263" i="13"/>
  <c r="V185" i="13"/>
  <c r="V260" i="13"/>
  <c r="V167" i="13"/>
  <c r="V244" i="13"/>
  <c r="V172" i="13"/>
  <c r="R296" i="13"/>
  <c r="R285" i="13"/>
  <c r="R269" i="13"/>
  <c r="R237" i="13"/>
  <c r="R268" i="13"/>
  <c r="R228" i="13"/>
  <c r="R179" i="13"/>
  <c r="R223" i="13"/>
  <c r="R225" i="13"/>
  <c r="R169" i="13"/>
  <c r="R234" i="13"/>
  <c r="R212" i="13"/>
  <c r="R230" i="13"/>
  <c r="R204" i="13"/>
  <c r="R175" i="13"/>
  <c r="AN242" i="13"/>
  <c r="AO270" i="13"/>
  <c r="AO189" i="13"/>
  <c r="AO281" i="13"/>
  <c r="AO211" i="13"/>
  <c r="AO165" i="13"/>
  <c r="AO159" i="13"/>
  <c r="AO184" i="13"/>
  <c r="AE296" i="13"/>
  <c r="AE258" i="13"/>
  <c r="AE255" i="13"/>
  <c r="AE238" i="13"/>
  <c r="AE223" i="13"/>
  <c r="AE268" i="13"/>
  <c r="AE189" i="13"/>
  <c r="AE218" i="13"/>
  <c r="AE279" i="13"/>
  <c r="AE175" i="13"/>
  <c r="AE261" i="13"/>
  <c r="AE213" i="13"/>
  <c r="AP297" i="13"/>
  <c r="AP281" i="13"/>
  <c r="AP257" i="13"/>
  <c r="AP279" i="13"/>
  <c r="AP268" i="13"/>
  <c r="AP206" i="13"/>
  <c r="AP223" i="13"/>
  <c r="AP240" i="13"/>
  <c r="AP165" i="13"/>
  <c r="AP174" i="13"/>
  <c r="AP156" i="13"/>
  <c r="AP181" i="13"/>
  <c r="AP176" i="13"/>
  <c r="AL296" i="13"/>
  <c r="AL274" i="13"/>
  <c r="AL254" i="13"/>
  <c r="AL263" i="13"/>
  <c r="AL202" i="13"/>
  <c r="AL227" i="13"/>
  <c r="AL252" i="13"/>
  <c r="AL157" i="13"/>
  <c r="AL166" i="13"/>
  <c r="AL217" i="13"/>
  <c r="AL194" i="13"/>
  <c r="T297" i="13"/>
  <c r="T259" i="13"/>
  <c r="T272" i="13"/>
  <c r="T280" i="13"/>
  <c r="T208" i="13"/>
  <c r="T234" i="13"/>
  <c r="T186" i="13"/>
  <c r="T196" i="13"/>
  <c r="T228" i="13"/>
  <c r="T160" i="13"/>
  <c r="T173" i="13"/>
  <c r="T184" i="13"/>
  <c r="AC290" i="13"/>
  <c r="AC264" i="13"/>
  <c r="AC247" i="13"/>
  <c r="AC259" i="13"/>
  <c r="AC213" i="13"/>
  <c r="AC239" i="13"/>
  <c r="AC187" i="13"/>
  <c r="AC172" i="13"/>
  <c r="AC192" i="13"/>
  <c r="AC227" i="13"/>
  <c r="AC181" i="13"/>
  <c r="AC220" i="13"/>
  <c r="U285" i="13"/>
  <c r="U281" i="13"/>
  <c r="U269" i="13"/>
  <c r="U240" i="13"/>
  <c r="U221" i="13"/>
  <c r="U247" i="13"/>
  <c r="U191" i="13"/>
  <c r="U193" i="13"/>
  <c r="U207" i="13"/>
  <c r="U203" i="13"/>
  <c r="U287" i="13"/>
  <c r="U159" i="13"/>
  <c r="Q296" i="13"/>
  <c r="Q292" i="13"/>
  <c r="Q278" i="13"/>
  <c r="Q253" i="13"/>
  <c r="Q262" i="13"/>
  <c r="Q201" i="13"/>
  <c r="Q243" i="13"/>
  <c r="Q187" i="13"/>
  <c r="Q168" i="13"/>
  <c r="Q196" i="13"/>
  <c r="Q197" i="13"/>
  <c r="Q235" i="13"/>
  <c r="Q162" i="13"/>
  <c r="AG297" i="13"/>
  <c r="AG280" i="13"/>
  <c r="AG261" i="13"/>
  <c r="AG251" i="13"/>
  <c r="AG190" i="13"/>
  <c r="AG242" i="13"/>
  <c r="AG183" i="13"/>
  <c r="AG172" i="13"/>
  <c r="AG227" i="13"/>
  <c r="AG157" i="13"/>
  <c r="AG185" i="13"/>
  <c r="AG262" i="13"/>
  <c r="AQ296" i="13"/>
  <c r="AQ274" i="13"/>
  <c r="AQ267" i="13"/>
  <c r="AQ230" i="13"/>
  <c r="AQ211" i="13"/>
  <c r="AQ228" i="13"/>
  <c r="AQ261" i="13"/>
  <c r="AQ170" i="13"/>
  <c r="AQ171" i="13"/>
  <c r="AQ202" i="13"/>
  <c r="AQ172" i="13"/>
  <c r="AQ157" i="13"/>
  <c r="AK293" i="13"/>
  <c r="AK281" i="13"/>
  <c r="AK273" i="13"/>
  <c r="AK251" i="13"/>
  <c r="AK217" i="13"/>
  <c r="AK182" i="13"/>
  <c r="AK229" i="13"/>
  <c r="AK179" i="13"/>
  <c r="AK172" i="13"/>
  <c r="AK184" i="13"/>
  <c r="AK155" i="13"/>
  <c r="AK196" i="13"/>
  <c r="AK180" i="13"/>
  <c r="M55" i="13"/>
  <c r="S285" i="13"/>
  <c r="S259" i="13"/>
  <c r="S245" i="13"/>
  <c r="S281" i="13"/>
  <c r="S219" i="13"/>
  <c r="S237" i="13"/>
  <c r="S185" i="13"/>
  <c r="S170" i="13"/>
  <c r="S182" i="13"/>
  <c r="S177" i="13"/>
  <c r="S218" i="13"/>
  <c r="AF293" i="13"/>
  <c r="AF271" i="13"/>
  <c r="AF264" i="13"/>
  <c r="AF270" i="13"/>
  <c r="AF204" i="13"/>
  <c r="AF221" i="13"/>
  <c r="AF258" i="13"/>
  <c r="AF167" i="13"/>
  <c r="AF183" i="13"/>
  <c r="AF162" i="13"/>
  <c r="AF242" i="13"/>
  <c r="AF174" i="13"/>
  <c r="X297" i="13"/>
  <c r="X278" i="13"/>
  <c r="X264" i="13"/>
  <c r="X235" i="13"/>
  <c r="X216" i="13"/>
  <c r="X237" i="13"/>
  <c r="X182" i="13"/>
  <c r="X207" i="13"/>
  <c r="X254" i="13"/>
  <c r="X172" i="13"/>
  <c r="X162" i="13"/>
  <c r="X257" i="13"/>
  <c r="X166" i="13"/>
  <c r="AM289" i="13"/>
  <c r="AM266" i="13"/>
  <c r="AM234" i="13"/>
  <c r="AM229" i="13"/>
  <c r="AM184" i="13"/>
  <c r="AM239" i="13"/>
  <c r="AM268" i="13"/>
  <c r="AM179" i="13"/>
  <c r="AM209" i="13"/>
  <c r="AM173" i="13"/>
  <c r="AM206" i="13"/>
  <c r="AM176" i="13"/>
  <c r="AB294" i="13"/>
  <c r="AB284" i="13"/>
  <c r="AB256" i="13"/>
  <c r="AB262" i="13"/>
  <c r="AB204" i="13"/>
  <c r="AB225" i="13"/>
  <c r="AB285" i="13"/>
  <c r="AB188" i="13"/>
  <c r="AB236" i="13"/>
  <c r="AB183" i="13"/>
  <c r="AB207" i="13"/>
  <c r="AD296" i="13"/>
  <c r="AD279" i="13"/>
  <c r="AD258" i="13"/>
  <c r="AD245" i="13"/>
  <c r="AD260" i="13"/>
  <c r="AD191" i="13"/>
  <c r="AD215" i="13"/>
  <c r="AD205" i="13"/>
  <c r="AD232" i="13"/>
  <c r="AD158" i="13"/>
  <c r="AD175" i="13"/>
  <c r="AD171" i="13"/>
  <c r="AJ290" i="13"/>
  <c r="AJ263" i="13"/>
  <c r="AJ256" i="13"/>
  <c r="AJ235" i="13"/>
  <c r="AJ197" i="13"/>
  <c r="AJ261" i="13"/>
  <c r="AJ194" i="13"/>
  <c r="AJ188" i="13"/>
  <c r="AJ202" i="13"/>
  <c r="AJ222" i="13"/>
  <c r="AJ173" i="13"/>
  <c r="AJ214" i="13"/>
  <c r="Z290" i="13"/>
  <c r="Z280" i="13"/>
  <c r="Z266" i="13"/>
  <c r="Z241" i="13"/>
  <c r="Z214" i="13"/>
  <c r="Z179" i="13"/>
  <c r="Z223" i="13"/>
  <c r="Z188" i="13"/>
  <c r="Z177" i="13"/>
  <c r="Z185" i="13"/>
  <c r="Z156" i="13"/>
  <c r="Z163" i="13"/>
  <c r="Z176" i="13"/>
  <c r="AI295" i="13"/>
  <c r="AI278" i="13"/>
  <c r="AI263" i="13"/>
  <c r="AI238" i="13"/>
  <c r="AI219" i="13"/>
  <c r="AI237" i="13"/>
  <c r="AI204" i="13"/>
  <c r="AI185" i="13"/>
  <c r="AI191" i="13"/>
  <c r="AI261" i="13"/>
  <c r="AI171" i="13"/>
  <c r="AI231" i="13"/>
  <c r="AI264" i="13"/>
  <c r="AI273" i="13"/>
  <c r="AI164" i="13"/>
  <c r="V286" i="13"/>
  <c r="V287" i="13"/>
  <c r="V278" i="13"/>
  <c r="V259" i="13"/>
  <c r="V222" i="13"/>
  <c r="V187" i="13"/>
  <c r="V207" i="13"/>
  <c r="V221" i="13"/>
  <c r="V169" i="13"/>
  <c r="V166" i="13"/>
  <c r="V217" i="13"/>
  <c r="V224" i="13"/>
  <c r="V156" i="13"/>
  <c r="R289" i="13"/>
  <c r="R265" i="13"/>
  <c r="R233" i="13"/>
  <c r="R251" i="13"/>
  <c r="R210" i="13"/>
  <c r="R256" i="13"/>
  <c r="R203" i="13"/>
  <c r="R178" i="13"/>
  <c r="R224" i="13"/>
  <c r="R181" i="13"/>
  <c r="R155" i="13"/>
  <c r="R197" i="13"/>
  <c r="AH292" i="13"/>
  <c r="AH269" i="13"/>
  <c r="AH281" i="13"/>
  <c r="AH246" i="13"/>
  <c r="AH191" i="13"/>
  <c r="AH219" i="13"/>
  <c r="AH184" i="13"/>
  <c r="AH177" i="13"/>
  <c r="AH208" i="13"/>
  <c r="AH181" i="13"/>
  <c r="AH176" i="13"/>
  <c r="AH189" i="13"/>
  <c r="P282" i="13"/>
  <c r="P259" i="13"/>
  <c r="P261" i="13"/>
  <c r="P247" i="13"/>
  <c r="P208" i="13"/>
  <c r="P253" i="13"/>
  <c r="P190" i="13"/>
  <c r="P171" i="13"/>
  <c r="P191" i="13"/>
  <c r="P162" i="13"/>
  <c r="P166" i="13"/>
  <c r="P179" i="13"/>
  <c r="Y287" i="13"/>
  <c r="Y281" i="13"/>
  <c r="Y255" i="13"/>
  <c r="Y228" i="13"/>
  <c r="Y201" i="13"/>
  <c r="Y234" i="13"/>
  <c r="Y183" i="13"/>
  <c r="Y160" i="13"/>
  <c r="Y165" i="13"/>
  <c r="Y159" i="13"/>
  <c r="Y216" i="13"/>
  <c r="Y163" i="13"/>
  <c r="F56" i="13"/>
  <c r="L107" i="13"/>
  <c r="AN291" i="13"/>
  <c r="AN263" i="13"/>
  <c r="AN269" i="13"/>
  <c r="AN266" i="13"/>
  <c r="AN216" i="13"/>
  <c r="AN181" i="13"/>
  <c r="AN201" i="13"/>
  <c r="AN184" i="13"/>
  <c r="AN214" i="13"/>
  <c r="AN195" i="13"/>
  <c r="AN161" i="13"/>
  <c r="AN243" i="13"/>
  <c r="AO296" i="13"/>
  <c r="AO283" i="13"/>
  <c r="AO261" i="13"/>
  <c r="AO245" i="13"/>
  <c r="AO239" i="13"/>
  <c r="AO186" i="13"/>
  <c r="AO210" i="13"/>
  <c r="AO220" i="13"/>
  <c r="AO267" i="13"/>
  <c r="AO177" i="13"/>
  <c r="AO262" i="13"/>
  <c r="AO215" i="13"/>
  <c r="AE285" i="13"/>
  <c r="AE270" i="13"/>
  <c r="AE251" i="13"/>
  <c r="AE234" i="13"/>
  <c r="AE236" i="13"/>
  <c r="AE184" i="13"/>
  <c r="AE204" i="13"/>
  <c r="AE210" i="13"/>
  <c r="AE265" i="13"/>
  <c r="AE171" i="13"/>
  <c r="AE222" i="13"/>
  <c r="AE214" i="13"/>
  <c r="AP285" i="13"/>
  <c r="AP269" i="13"/>
  <c r="AP254" i="13"/>
  <c r="AP233" i="13"/>
  <c r="AP218" i="13"/>
  <c r="AP231" i="13"/>
  <c r="AP203" i="13"/>
  <c r="AP209" i="13"/>
  <c r="AP228" i="13"/>
  <c r="AP289" i="13"/>
  <c r="AP171" i="13"/>
  <c r="AP167" i="13"/>
  <c r="AL293" i="13"/>
  <c r="AL279" i="13"/>
  <c r="AL266" i="13"/>
  <c r="AL285" i="13"/>
  <c r="AL214" i="13"/>
  <c r="AL251" i="13"/>
  <c r="AL188" i="13"/>
  <c r="AL169" i="13"/>
  <c r="AL181" i="13"/>
  <c r="AL160" i="13"/>
  <c r="AL209" i="13"/>
  <c r="AL163" i="13"/>
  <c r="T295" i="13"/>
  <c r="T271" i="13"/>
  <c r="T245" i="13"/>
  <c r="T235" i="13"/>
  <c r="T220" i="13"/>
  <c r="T233" i="13"/>
  <c r="T182" i="13"/>
  <c r="T188" i="13"/>
  <c r="T226" i="13"/>
  <c r="T172" i="13"/>
  <c r="T223" i="13"/>
  <c r="T214" i="13"/>
  <c r="AC285" i="13"/>
  <c r="AC280" i="13"/>
  <c r="AC277" i="13"/>
  <c r="AC273" i="13"/>
  <c r="AC225" i="13"/>
  <c r="AC255" i="13"/>
  <c r="AC202" i="13"/>
  <c r="AC193" i="13"/>
  <c r="AC215" i="13"/>
  <c r="AC211" i="13"/>
  <c r="AC170" i="13"/>
  <c r="AC219" i="13"/>
  <c r="U296" i="13"/>
  <c r="U291" i="13"/>
  <c r="U275" i="13"/>
  <c r="U262" i="13"/>
  <c r="U234" i="13"/>
  <c r="U182" i="13"/>
  <c r="U206" i="13"/>
  <c r="U224" i="13"/>
  <c r="U245" i="13"/>
  <c r="U157" i="13"/>
  <c r="U162" i="13"/>
  <c r="U212" i="13"/>
  <c r="Q291" i="13"/>
  <c r="Q275" i="13"/>
  <c r="Q246" i="13"/>
  <c r="Q255" i="13"/>
  <c r="Q194" i="13"/>
  <c r="Q218" i="13"/>
  <c r="Q220" i="13"/>
  <c r="Q239" i="13"/>
  <c r="Q169" i="13"/>
  <c r="Q252" i="13"/>
  <c r="Q170" i="13"/>
  <c r="AG293" i="13"/>
  <c r="AG272" i="13"/>
  <c r="AG266" i="13"/>
  <c r="AG221" i="13"/>
  <c r="AG186" i="13"/>
  <c r="AG214" i="13"/>
  <c r="AG233" i="13"/>
  <c r="AG286" i="13"/>
  <c r="AG169" i="13"/>
  <c r="AG159" i="13"/>
  <c r="AG223" i="13"/>
  <c r="AQ294" i="13"/>
  <c r="AQ277" i="13"/>
  <c r="AQ263" i="13"/>
  <c r="AQ242" i="13"/>
  <c r="AQ223" i="13"/>
  <c r="AQ247" i="13"/>
  <c r="AQ189" i="13"/>
  <c r="AQ191" i="13"/>
  <c r="AQ190" i="13"/>
  <c r="AQ169" i="13"/>
  <c r="AQ256" i="13"/>
  <c r="AQ164" i="13"/>
  <c r="AK294" i="13"/>
  <c r="AK297" i="13"/>
  <c r="AK270" i="13"/>
  <c r="AK233" i="13"/>
  <c r="AK178" i="13"/>
  <c r="AK226" i="13"/>
  <c r="AK256" i="13"/>
  <c r="AK242" i="13"/>
  <c r="AK161" i="13"/>
  <c r="AK220" i="13"/>
  <c r="AK158" i="13"/>
  <c r="S288" i="13"/>
  <c r="S255" i="13"/>
  <c r="S242" i="13"/>
  <c r="S261" i="13"/>
  <c r="S196" i="13"/>
  <c r="S216" i="13"/>
  <c r="S222" i="13"/>
  <c r="S233" i="13"/>
  <c r="S159" i="13"/>
  <c r="S210" i="13"/>
  <c r="S217" i="13"/>
  <c r="I13" i="2"/>
  <c r="AF292" i="13"/>
  <c r="AF291" i="13"/>
  <c r="AF263" i="13"/>
  <c r="AF269" i="13"/>
  <c r="AF216" i="13"/>
  <c r="AF229" i="13"/>
  <c r="AF182" i="13"/>
  <c r="AF184" i="13"/>
  <c r="AF160" i="13"/>
  <c r="AF177" i="13"/>
  <c r="AF240" i="13"/>
  <c r="X295" i="13"/>
  <c r="X260" i="13"/>
  <c r="X253" i="13"/>
  <c r="X193" i="13"/>
  <c r="X213" i="13"/>
  <c r="X228" i="13"/>
  <c r="X274" i="13"/>
  <c r="X168" i="13"/>
  <c r="X265" i="13"/>
  <c r="X272" i="13"/>
  <c r="AM296" i="13"/>
  <c r="AM272" i="13"/>
  <c r="AM264" i="13"/>
  <c r="AM260" i="13"/>
  <c r="AM196" i="13"/>
  <c r="AM224" i="13"/>
  <c r="AM245" i="13"/>
  <c r="AM158" i="13"/>
  <c r="AM171" i="13"/>
  <c r="AM214" i="13"/>
  <c r="AM205" i="13"/>
  <c r="AB297" i="13"/>
  <c r="AB279" i="13"/>
  <c r="AB268" i="13"/>
  <c r="AB276" i="13"/>
  <c r="AB216" i="13"/>
  <c r="AB242" i="13"/>
  <c r="AB186" i="13"/>
  <c r="AB180" i="13"/>
  <c r="AB226" i="13"/>
  <c r="AB156" i="13"/>
  <c r="AB165" i="13"/>
  <c r="AB170" i="13"/>
  <c r="AD288" i="13"/>
  <c r="AD293" i="13"/>
  <c r="AD275" i="13"/>
  <c r="AD229" i="13"/>
  <c r="AD222" i="13"/>
  <c r="AD251" i="13"/>
  <c r="AD192" i="13"/>
  <c r="AD173" i="13"/>
  <c r="AD204" i="13"/>
  <c r="AD176" i="13"/>
  <c r="AD185" i="13"/>
  <c r="AJ297" i="13"/>
  <c r="AJ282" i="13"/>
  <c r="AJ268" i="13"/>
  <c r="AJ244" i="13"/>
  <c r="AJ212" i="13"/>
  <c r="AJ247" i="13"/>
  <c r="AJ190" i="13"/>
  <c r="AJ180" i="13"/>
  <c r="AJ195" i="13"/>
  <c r="AJ206" i="13"/>
  <c r="AJ165" i="13"/>
  <c r="AJ183" i="13"/>
  <c r="Z286" i="13"/>
  <c r="Z277" i="13"/>
  <c r="Z262" i="13"/>
  <c r="Z237" i="13"/>
  <c r="Z210" i="13"/>
  <c r="Z256" i="13"/>
  <c r="Z203" i="13"/>
  <c r="Z194" i="13"/>
  <c r="Z208" i="13"/>
  <c r="Z189" i="13"/>
  <c r="Z155" i="13"/>
  <c r="Z160" i="13"/>
  <c r="AI288" i="13"/>
  <c r="AI262" i="13"/>
  <c r="AI246" i="13"/>
  <c r="AI239" i="13"/>
  <c r="AI180" i="13"/>
  <c r="AI197" i="13"/>
  <c r="AI214" i="13"/>
  <c r="AI257" i="13"/>
  <c r="AI226" i="13"/>
  <c r="AI269" i="13"/>
  <c r="V297" i="13"/>
  <c r="V280" i="13"/>
  <c r="V265" i="13"/>
  <c r="V243" i="13"/>
  <c r="V231" i="13"/>
  <c r="V183" i="13"/>
  <c r="V203" i="13"/>
  <c r="V213" i="13"/>
  <c r="V220" i="13"/>
  <c r="V238" i="13"/>
  <c r="V225" i="13"/>
  <c r="V163" i="13"/>
  <c r="R292" i="13"/>
  <c r="R272" i="13"/>
  <c r="R263" i="13"/>
  <c r="R260" i="13"/>
  <c r="R206" i="13"/>
  <c r="R238" i="13"/>
  <c r="R180" i="13"/>
  <c r="R161" i="13"/>
  <c r="R185" i="13"/>
  <c r="R172" i="13"/>
  <c r="R279" i="13"/>
  <c r="R168" i="13"/>
  <c r="AH294" i="13"/>
  <c r="AH293" i="13"/>
  <c r="AH289" i="13"/>
  <c r="AH285" i="13"/>
  <c r="AH271" i="13"/>
  <c r="AH257" i="13"/>
  <c r="AH262" i="13"/>
  <c r="AH243" i="13"/>
  <c r="AH237" i="13"/>
  <c r="AH268" i="13"/>
  <c r="AH256" i="13"/>
  <c r="AH228" i="13"/>
  <c r="AH214" i="13"/>
  <c r="AH195" i="13"/>
  <c r="AH179" i="13"/>
  <c r="AH240" i="13"/>
  <c r="AH223" i="13"/>
  <c r="AH207" i="13"/>
  <c r="AH188" i="13"/>
  <c r="AH232" i="13"/>
  <c r="AH217" i="13"/>
  <c r="AH178" i="13"/>
  <c r="AH165" i="13"/>
  <c r="AH259" i="13"/>
  <c r="AH216" i="13"/>
  <c r="AH185" i="13"/>
  <c r="AH162" i="13"/>
  <c r="AH212" i="13"/>
  <c r="AH156" i="13"/>
  <c r="AH182" i="13"/>
  <c r="AH221" i="13"/>
  <c r="AH220" i="13"/>
  <c r="AH197" i="13"/>
  <c r="AH204" i="13"/>
  <c r="L106" i="13"/>
  <c r="P281" i="13"/>
  <c r="P296" i="13"/>
  <c r="P283" i="13"/>
  <c r="P279" i="13"/>
  <c r="P289" i="13"/>
  <c r="P263" i="13"/>
  <c r="P273" i="13"/>
  <c r="P260" i="13"/>
  <c r="P269" i="13"/>
  <c r="P239" i="13"/>
  <c r="P270" i="13"/>
  <c r="P232" i="13"/>
  <c r="P212" i="13"/>
  <c r="P193" i="13"/>
  <c r="P265" i="13"/>
  <c r="P255" i="13"/>
  <c r="P228" i="13"/>
  <c r="P213" i="13"/>
  <c r="P194" i="13"/>
  <c r="P178" i="13"/>
  <c r="P215" i="13"/>
  <c r="P175" i="13"/>
  <c r="P159" i="13"/>
  <c r="P241" i="13"/>
  <c r="P206" i="13"/>
  <c r="P172" i="13"/>
  <c r="P156" i="13"/>
  <c r="P170" i="13"/>
  <c r="P219" i="13"/>
  <c r="P169" i="13"/>
  <c r="P195" i="13"/>
  <c r="P180" i="13"/>
  <c r="P196" i="13"/>
  <c r="P158" i="13"/>
  <c r="J60" i="2"/>
  <c r="J56" i="13"/>
  <c r="Y293" i="13"/>
  <c r="Y288" i="13"/>
  <c r="Y292" i="13"/>
  <c r="Y284" i="13"/>
  <c r="Y294" i="13"/>
  <c r="Y260" i="13"/>
  <c r="Y269" i="13"/>
  <c r="Y253" i="13"/>
  <c r="Y256" i="13"/>
  <c r="Y244" i="13"/>
  <c r="Y232" i="13"/>
  <c r="Y239" i="13"/>
  <c r="Y221" i="13"/>
  <c r="Y205" i="13"/>
  <c r="Y186" i="13"/>
  <c r="Y274" i="13"/>
  <c r="Y235" i="13"/>
  <c r="Y222" i="13"/>
  <c r="Y206" i="13"/>
  <c r="Y187" i="13"/>
  <c r="Y220" i="13"/>
  <c r="Y181" i="13"/>
  <c r="Y164" i="13"/>
  <c r="Y219" i="13"/>
  <c r="Y188" i="13"/>
  <c r="Y169" i="13"/>
  <c r="Y267" i="13"/>
  <c r="Y223" i="13"/>
  <c r="Y167" i="13"/>
  <c r="Y208" i="13"/>
  <c r="Y158" i="13"/>
  <c r="Y229" i="13"/>
  <c r="Y155" i="13"/>
  <c r="Y231" i="13"/>
  <c r="AN297" i="13"/>
  <c r="AN295" i="13"/>
  <c r="AN281" i="13"/>
  <c r="AN279" i="13"/>
  <c r="AN267" i="13"/>
  <c r="AN286" i="13"/>
  <c r="AN256" i="13"/>
  <c r="AN276" i="13"/>
  <c r="AN246" i="13"/>
  <c r="AN284" i="13"/>
  <c r="AN262" i="13"/>
  <c r="AN220" i="13"/>
  <c r="AN204" i="13"/>
  <c r="AN185" i="13"/>
  <c r="AN238" i="13"/>
  <c r="AN221" i="13"/>
  <c r="AN205" i="13"/>
  <c r="AN186" i="13"/>
  <c r="AN255" i="13"/>
  <c r="AN192" i="13"/>
  <c r="AN167" i="13"/>
  <c r="AN270" i="13"/>
  <c r="AN222" i="13"/>
  <c r="AN183" i="13"/>
  <c r="AN164" i="13"/>
  <c r="AN210" i="13"/>
  <c r="AN162" i="13"/>
  <c r="AN211" i="13"/>
  <c r="AN169" i="13"/>
  <c r="AN203" i="13"/>
  <c r="AN202" i="13"/>
  <c r="AN218" i="13"/>
  <c r="AN173" i="13"/>
  <c r="AO285" i="13"/>
  <c r="AO282" i="13"/>
  <c r="AO284" i="13"/>
  <c r="AO278" i="13"/>
  <c r="AO292" i="13"/>
  <c r="AO265" i="13"/>
  <c r="AO246" i="13"/>
  <c r="AO266" i="13"/>
  <c r="AO254" i="13"/>
  <c r="AO240" i="13"/>
  <c r="AO295" i="13"/>
  <c r="AO259" i="13"/>
  <c r="AO225" i="13"/>
  <c r="AO209" i="13"/>
  <c r="AO190" i="13"/>
  <c r="AO233" i="13"/>
  <c r="AO214" i="13"/>
  <c r="AO195" i="13"/>
  <c r="AO179" i="13"/>
  <c r="AO241" i="13"/>
  <c r="AO168" i="13"/>
  <c r="AO230" i="13"/>
  <c r="AO180" i="13"/>
  <c r="AO207" i="13"/>
  <c r="AO193" i="13"/>
  <c r="AO216" i="13"/>
  <c r="AE286" i="13"/>
  <c r="AE274" i="13"/>
  <c r="AE272" i="13"/>
  <c r="AE237" i="13"/>
  <c r="AE188" i="13"/>
  <c r="AE208" i="13"/>
  <c r="AE187" i="13"/>
  <c r="AE229" i="13"/>
  <c r="AE159" i="13"/>
  <c r="AE172" i="13"/>
  <c r="AE177" i="13"/>
  <c r="AP293" i="13"/>
  <c r="AP274" i="13"/>
  <c r="AP253" i="13"/>
  <c r="AP236" i="13"/>
  <c r="AP187" i="13"/>
  <c r="AP207" i="13"/>
  <c r="AP217" i="13"/>
  <c r="AP264" i="13"/>
  <c r="AP158" i="13"/>
  <c r="AP190" i="13"/>
  <c r="AP182" i="13"/>
  <c r="AL294" i="13"/>
  <c r="AL277" i="13"/>
  <c r="AL257" i="13"/>
  <c r="AL229" i="13"/>
  <c r="AL218" i="13"/>
  <c r="AL253" i="13"/>
  <c r="AL192" i="13"/>
  <c r="AL173" i="13"/>
  <c r="AL189" i="13"/>
  <c r="AL168" i="13"/>
  <c r="AL164" i="13"/>
  <c r="T286" i="13"/>
  <c r="T275" i="13"/>
  <c r="T252" i="13"/>
  <c r="T239" i="13"/>
  <c r="T224" i="13"/>
  <c r="T205" i="13"/>
  <c r="T227" i="13"/>
  <c r="T155" i="13"/>
  <c r="T176" i="13"/>
  <c r="T158" i="13"/>
  <c r="T161" i="13"/>
  <c r="AC289" i="13"/>
  <c r="AC281" i="13"/>
  <c r="AC246" i="13"/>
  <c r="AC274" i="13"/>
  <c r="AC178" i="13"/>
  <c r="AC206" i="13"/>
  <c r="AC208" i="13"/>
  <c r="AC223" i="13"/>
  <c r="AC171" i="13"/>
  <c r="AC166" i="13"/>
  <c r="U294" i="13"/>
  <c r="U288" i="13"/>
  <c r="U270" i="13"/>
  <c r="U235" i="13"/>
  <c r="U186" i="13"/>
  <c r="U210" i="13"/>
  <c r="U237" i="13"/>
  <c r="U255" i="13"/>
  <c r="U161" i="13"/>
  <c r="U170" i="13"/>
  <c r="U181" i="13"/>
  <c r="Q297" i="13"/>
  <c r="Q287" i="13"/>
  <c r="Q269" i="13"/>
  <c r="Q228" i="13"/>
  <c r="Q217" i="13"/>
  <c r="Q222" i="13"/>
  <c r="Q189" i="13"/>
  <c r="Q227" i="13"/>
  <c r="Q157" i="13"/>
  <c r="Q185" i="13"/>
  <c r="G106" i="13"/>
  <c r="AG296" i="13"/>
  <c r="AG276" i="13"/>
  <c r="AG283" i="13"/>
  <c r="AG225" i="13"/>
  <c r="AG284" i="13"/>
  <c r="AG202" i="13"/>
  <c r="AG204" i="13"/>
  <c r="AG196" i="13"/>
  <c r="AG215" i="13"/>
  <c r="AG245" i="13"/>
  <c r="AG208" i="13"/>
  <c r="AQ283" i="13"/>
  <c r="AQ270" i="13"/>
  <c r="AQ251" i="13"/>
  <c r="AQ252" i="13"/>
  <c r="AQ192" i="13"/>
  <c r="AQ212" i="13"/>
  <c r="AQ235" i="13"/>
  <c r="AQ253" i="13"/>
  <c r="AQ177" i="13"/>
  <c r="AQ165" i="13"/>
  <c r="AK295" i="13"/>
  <c r="AK260" i="13"/>
  <c r="AK278" i="13"/>
  <c r="AK234" i="13"/>
  <c r="AK263" i="13"/>
  <c r="AK214" i="13"/>
  <c r="AK208" i="13"/>
  <c r="AK215" i="13"/>
  <c r="AK203" i="13"/>
  <c r="AK170" i="13"/>
  <c r="H107" i="13"/>
  <c r="S289" i="13"/>
  <c r="S292" i="13"/>
  <c r="S260" i="13"/>
  <c r="S273" i="13"/>
  <c r="S203" i="13"/>
  <c r="S204" i="13"/>
  <c r="S201" i="13"/>
  <c r="S221" i="13"/>
  <c r="S225" i="13"/>
  <c r="S176" i="13"/>
  <c r="J13" i="2"/>
  <c r="AF278" i="13"/>
  <c r="AF267" i="13"/>
  <c r="AF245" i="13"/>
  <c r="AF234" i="13"/>
  <c r="AF185" i="13"/>
  <c r="AF205" i="13"/>
  <c r="AF192" i="13"/>
  <c r="AF164" i="13"/>
  <c r="AF188" i="13"/>
  <c r="AF210" i="13"/>
  <c r="X291" i="13"/>
  <c r="X271" i="13"/>
  <c r="X245" i="13"/>
  <c r="X255" i="13"/>
  <c r="X197" i="13"/>
  <c r="X217" i="13"/>
  <c r="X229" i="13"/>
  <c r="X155" i="13"/>
  <c r="X156" i="13"/>
  <c r="X196" i="13"/>
  <c r="X165" i="13"/>
  <c r="AM292" i="13"/>
  <c r="AM273" i="13"/>
  <c r="AM244" i="13"/>
  <c r="AM261" i="13"/>
  <c r="AM203" i="13"/>
  <c r="AM212" i="13"/>
  <c r="AM210" i="13"/>
  <c r="AM236" i="13"/>
  <c r="AM159" i="13"/>
  <c r="AM172" i="13"/>
  <c r="AM221" i="13"/>
  <c r="J57" i="13"/>
  <c r="AB288" i="13"/>
  <c r="AB286" i="13"/>
  <c r="AB259" i="13"/>
  <c r="AB277" i="13"/>
  <c r="AB220" i="13"/>
  <c r="AB247" i="13"/>
  <c r="AB190" i="13"/>
  <c r="AB253" i="13"/>
  <c r="AB176" i="13"/>
  <c r="AB246" i="13"/>
  <c r="AB169" i="13"/>
  <c r="AD295" i="13"/>
  <c r="AD278" i="13"/>
  <c r="AD259" i="13"/>
  <c r="AD271" i="13"/>
  <c r="AD210" i="13"/>
  <c r="AD234" i="13"/>
  <c r="AD180" i="13"/>
  <c r="AD161" i="13"/>
  <c r="AD174" i="13"/>
  <c r="AD225" i="13"/>
  <c r="AD155" i="13"/>
  <c r="AJ288" i="13"/>
  <c r="AJ283" i="13"/>
  <c r="AJ276" i="13"/>
  <c r="AJ216" i="13"/>
  <c r="AJ232" i="13"/>
  <c r="AJ178" i="13"/>
  <c r="AJ167" i="13"/>
  <c r="AJ176" i="13"/>
  <c r="AJ166" i="13"/>
  <c r="AJ215" i="13"/>
  <c r="Z287" i="13"/>
  <c r="Z276" i="13"/>
  <c r="Z263" i="13"/>
  <c r="Z234" i="13"/>
  <c r="Z259" i="13"/>
  <c r="Z207" i="13"/>
  <c r="Z209" i="13"/>
  <c r="Z216" i="13"/>
  <c r="Z204" i="13"/>
  <c r="Z168" i="13"/>
  <c r="AI289" i="13"/>
  <c r="AI266" i="13"/>
  <c r="AI244" i="13"/>
  <c r="AI272" i="13"/>
  <c r="AI203" i="13"/>
  <c r="AI220" i="13"/>
  <c r="AI222" i="13"/>
  <c r="AI166" i="13"/>
  <c r="AI205" i="13"/>
  <c r="AI155" i="13"/>
  <c r="AI178" i="13"/>
  <c r="AI276" i="13"/>
  <c r="AI202" i="13"/>
  <c r="V281" i="13"/>
  <c r="V269" i="13"/>
  <c r="V247" i="13"/>
  <c r="V232" i="13"/>
  <c r="V245" i="13"/>
  <c r="V188" i="13"/>
  <c r="V190" i="13"/>
  <c r="V189" i="13"/>
  <c r="V176" i="13"/>
  <c r="V208" i="13"/>
  <c r="R294" i="13"/>
  <c r="R277" i="13"/>
  <c r="R266" i="13"/>
  <c r="R276" i="13"/>
  <c r="R226" i="13"/>
  <c r="R239" i="13"/>
  <c r="R184" i="13"/>
  <c r="R165" i="13"/>
  <c r="R193" i="13"/>
  <c r="R213" i="13"/>
  <c r="R220" i="13"/>
  <c r="AH290" i="13"/>
  <c r="AH277" i="13"/>
  <c r="AH258" i="13"/>
  <c r="AH276" i="13"/>
  <c r="AH210" i="13"/>
  <c r="AH239" i="13"/>
  <c r="AH231" i="13"/>
  <c r="AH161" i="13"/>
  <c r="AH174" i="13"/>
  <c r="AH282" i="13"/>
  <c r="AH190" i="13"/>
  <c r="H106" i="13"/>
  <c r="P295" i="13"/>
  <c r="P275" i="13"/>
  <c r="P272" i="13"/>
  <c r="P235" i="13"/>
  <c r="P189" i="13"/>
  <c r="P225" i="13"/>
  <c r="P254" i="13"/>
  <c r="P155" i="13"/>
  <c r="P168" i="13"/>
  <c r="P203" i="13"/>
  <c r="P173" i="13"/>
  <c r="I60" i="2"/>
  <c r="Y291" i="13"/>
  <c r="Y278" i="13"/>
  <c r="Y246" i="13"/>
  <c r="Y238" i="13"/>
  <c r="Y182" i="13"/>
  <c r="Y202" i="13"/>
  <c r="Y176" i="13"/>
  <c r="Y180" i="13"/>
  <c r="Y207" i="13"/>
  <c r="Y215" i="13"/>
  <c r="AN296" i="13"/>
  <c r="AN275" i="13"/>
  <c r="AN252" i="13"/>
  <c r="AN282" i="13"/>
  <c r="AN241" i="13"/>
  <c r="AN237" i="13"/>
  <c r="AN182" i="13"/>
  <c r="AN163" i="13"/>
  <c r="AN176" i="13"/>
  <c r="AN196" i="13"/>
  <c r="AN165" i="13"/>
  <c r="AO279" i="13"/>
  <c r="AO290" i="13"/>
  <c r="AO258" i="13"/>
  <c r="AO291" i="13"/>
  <c r="AO205" i="13"/>
  <c r="AO226" i="13"/>
  <c r="AO263" i="13"/>
  <c r="AO164" i="13"/>
  <c r="AO203" i="13"/>
  <c r="AO192" i="13"/>
  <c r="AO171" i="13"/>
  <c r="AE295" i="13"/>
  <c r="AE282" i="13"/>
  <c r="AE267" i="13"/>
  <c r="AE252" i="13"/>
  <c r="AE219" i="13"/>
  <c r="AE220" i="13"/>
  <c r="AE240" i="13"/>
  <c r="AE162" i="13"/>
  <c r="AE194" i="13"/>
  <c r="AE173" i="13"/>
  <c r="AE201" i="13"/>
  <c r="AP294" i="13"/>
  <c r="AP280" i="13"/>
  <c r="AP270" i="13"/>
  <c r="AP252" i="13"/>
  <c r="AP235" i="13"/>
  <c r="AP183" i="13"/>
  <c r="AP184" i="13"/>
  <c r="AP161" i="13"/>
  <c r="AP170" i="13"/>
  <c r="AP221" i="13"/>
  <c r="AP212" i="13"/>
  <c r="AL290" i="13"/>
  <c r="AL273" i="13"/>
  <c r="AL278" i="13"/>
  <c r="AL241" i="13"/>
  <c r="AL230" i="13"/>
  <c r="AL179" i="13"/>
  <c r="AL207" i="13"/>
  <c r="AL190" i="13"/>
  <c r="AL220" i="13"/>
  <c r="AL216" i="13"/>
  <c r="AL208" i="13"/>
  <c r="T292" i="13"/>
  <c r="T283" i="13"/>
  <c r="T264" i="13"/>
  <c r="T253" i="13"/>
  <c r="T238" i="13"/>
  <c r="T185" i="13"/>
  <c r="T201" i="13"/>
  <c r="T242" i="13"/>
  <c r="T167" i="13"/>
  <c r="T195" i="13"/>
  <c r="T191" i="13"/>
  <c r="T183" i="13"/>
  <c r="AC296" i="13"/>
  <c r="AC279" i="13"/>
  <c r="AC261" i="13"/>
  <c r="AC294" i="13"/>
  <c r="AC209" i="13"/>
  <c r="AC238" i="13"/>
  <c r="AC183" i="13"/>
  <c r="AC168" i="13"/>
  <c r="AC184" i="13"/>
  <c r="AC163" i="13"/>
  <c r="AC175" i="13"/>
  <c r="AC174" i="13"/>
  <c r="U282" i="13"/>
  <c r="U280" i="13"/>
  <c r="U265" i="13"/>
  <c r="U236" i="13"/>
  <c r="U217" i="13"/>
  <c r="U231" i="13"/>
  <c r="U259" i="13"/>
  <c r="U164" i="13"/>
  <c r="U173" i="13"/>
  <c r="U220" i="13"/>
  <c r="U258" i="13"/>
  <c r="Q295" i="13"/>
  <c r="Q279" i="13"/>
  <c r="Q264" i="13"/>
  <c r="Q240" i="13"/>
  <c r="Q229" i="13"/>
  <c r="Q178" i="13"/>
  <c r="Q202" i="13"/>
  <c r="Q181" i="13"/>
  <c r="Q188" i="13"/>
  <c r="Q184" i="13"/>
  <c r="Q208" i="13"/>
  <c r="AG295" i="13"/>
  <c r="AG279" i="13"/>
  <c r="AG271" i="13"/>
  <c r="AG231" i="13"/>
  <c r="AG256" i="13"/>
  <c r="AG195" i="13"/>
  <c r="AG189" i="13"/>
  <c r="AG219" i="13"/>
  <c r="AG277" i="13"/>
  <c r="AG174" i="13"/>
  <c r="AG207" i="13"/>
  <c r="AQ284" i="13"/>
  <c r="AQ288" i="13"/>
  <c r="AQ266" i="13"/>
  <c r="AQ244" i="13"/>
  <c r="AQ233" i="13"/>
  <c r="AQ188" i="13"/>
  <c r="AQ208" i="13"/>
  <c r="AQ222" i="13"/>
  <c r="AQ243" i="13"/>
  <c r="AQ240" i="13"/>
  <c r="AQ239" i="13"/>
  <c r="AQ173" i="13"/>
  <c r="AK284" i="13"/>
  <c r="AK277" i="13"/>
  <c r="AK253" i="13"/>
  <c r="AK267" i="13"/>
  <c r="AK194" i="13"/>
  <c r="AK243" i="13"/>
  <c r="AK191" i="13"/>
  <c r="AK168" i="13"/>
  <c r="AK177" i="13"/>
  <c r="AK292" i="13"/>
  <c r="AK167" i="13"/>
  <c r="S291" i="13"/>
  <c r="S262" i="13"/>
  <c r="S276" i="13"/>
  <c r="S293" i="13"/>
  <c r="S239" i="13"/>
  <c r="S180" i="13"/>
  <c r="S197" i="13"/>
  <c r="S166" i="13"/>
  <c r="S175" i="13"/>
  <c r="S169" i="13"/>
  <c r="S173" i="13"/>
  <c r="AF296" i="13"/>
  <c r="AF280" i="13"/>
  <c r="AF273" i="13"/>
  <c r="AF255" i="13"/>
  <c r="AF197" i="13"/>
  <c r="AF217" i="13"/>
  <c r="AF247" i="13"/>
  <c r="AF163" i="13"/>
  <c r="AF176" i="13"/>
  <c r="AF257" i="13"/>
  <c r="AF226" i="13"/>
  <c r="AF254" i="13"/>
  <c r="X296" i="13"/>
  <c r="X267" i="13"/>
  <c r="X286" i="13"/>
  <c r="X231" i="13"/>
  <c r="X212" i="13"/>
  <c r="X236" i="13"/>
  <c r="X178" i="13"/>
  <c r="X167" i="13"/>
  <c r="X191" i="13"/>
  <c r="X195" i="13"/>
  <c r="X219" i="13"/>
  <c r="X187" i="13"/>
  <c r="AM295" i="13"/>
  <c r="AM288" i="13"/>
  <c r="AM262" i="13"/>
  <c r="AM230" i="13"/>
  <c r="AM228" i="13"/>
  <c r="AM180" i="13"/>
  <c r="AM208" i="13"/>
  <c r="AM202" i="13"/>
  <c r="AM235" i="13"/>
  <c r="AM155" i="13"/>
  <c r="AM164" i="13"/>
  <c r="AM191" i="13"/>
  <c r="AB293" i="13"/>
  <c r="AB283" i="13"/>
  <c r="AB252" i="13"/>
  <c r="AB261" i="13"/>
  <c r="AB197" i="13"/>
  <c r="AB221" i="13"/>
  <c r="AB269" i="13"/>
  <c r="AB163" i="13"/>
  <c r="AB195" i="13"/>
  <c r="AB174" i="13"/>
  <c r="AB191" i="13"/>
  <c r="AD284" i="13"/>
  <c r="AD270" i="13"/>
  <c r="AD256" i="13"/>
  <c r="AD264" i="13"/>
  <c r="AD206" i="13"/>
  <c r="AD227" i="13"/>
  <c r="AD242" i="13"/>
  <c r="AD157" i="13"/>
  <c r="AD170" i="13"/>
  <c r="AD209" i="13"/>
  <c r="AD163" i="13"/>
  <c r="AJ289" i="13"/>
  <c r="AJ259" i="13"/>
  <c r="AJ257" i="13"/>
  <c r="AJ236" i="13"/>
  <c r="AJ273" i="13"/>
  <c r="AJ209" i="13"/>
  <c r="AJ211" i="13"/>
  <c r="AJ226" i="13"/>
  <c r="AJ156" i="13"/>
  <c r="AJ223" i="13"/>
  <c r="AJ184" i="13"/>
  <c r="Z295" i="13"/>
  <c r="Z265" i="13"/>
  <c r="Z243" i="13"/>
  <c r="Z278" i="13"/>
  <c r="Z191" i="13"/>
  <c r="Z231" i="13"/>
  <c r="Z184" i="13"/>
  <c r="Z173" i="13"/>
  <c r="Z174" i="13"/>
  <c r="Z271" i="13"/>
  <c r="Z264" i="13"/>
  <c r="AI291" i="13"/>
  <c r="AI274" i="13"/>
  <c r="AI259" i="13"/>
  <c r="AI234" i="13"/>
  <c r="AI196" i="13"/>
  <c r="AI216" i="13"/>
  <c r="AI183" i="13"/>
  <c r="AI190" i="13"/>
  <c r="AI225" i="13"/>
  <c r="AI176" i="13"/>
  <c r="AI232" i="13"/>
  <c r="V295" i="13"/>
  <c r="V277" i="13"/>
  <c r="V272" i="13"/>
  <c r="V241" i="13"/>
  <c r="V218" i="13"/>
  <c r="V242" i="13"/>
  <c r="V184" i="13"/>
  <c r="V182" i="13"/>
  <c r="V181" i="13"/>
  <c r="V168" i="13"/>
  <c r="V194" i="13"/>
  <c r="R290" i="13"/>
  <c r="R273" i="13"/>
  <c r="R262" i="13"/>
  <c r="R275" i="13"/>
  <c r="R222" i="13"/>
  <c r="R246" i="13"/>
  <c r="R196" i="13"/>
  <c r="R177" i="13"/>
  <c r="R216" i="13"/>
  <c r="R245" i="13"/>
  <c r="R176" i="13"/>
  <c r="BU102" i="13" l="1"/>
  <c r="BU105" i="13"/>
  <c r="BQ223" i="13"/>
  <c r="BQ192" i="13"/>
  <c r="BQ166" i="13"/>
  <c r="BQ233" i="13"/>
  <c r="BQ175" i="13"/>
  <c r="BW175" i="13" s="1"/>
  <c r="BQ157" i="13"/>
  <c r="BQ245" i="13"/>
  <c r="BQ181" i="13"/>
  <c r="BQ220" i="13"/>
  <c r="BQ187" i="13"/>
  <c r="BQ222" i="13"/>
  <c r="BQ182" i="13"/>
  <c r="BW182" i="13" s="1"/>
  <c r="BQ217" i="13"/>
  <c r="BW217" i="13" s="1"/>
  <c r="BQ230" i="13"/>
  <c r="BQ228" i="13"/>
  <c r="BQ258" i="13"/>
  <c r="BQ253" i="13"/>
  <c r="BW253" i="13" s="1"/>
  <c r="BQ269" i="13"/>
  <c r="BW269" i="13" s="1"/>
  <c r="BQ264" i="13"/>
  <c r="BQ288" i="13"/>
  <c r="BQ279" i="13"/>
  <c r="BQ290" i="13"/>
  <c r="BQ294" i="13"/>
  <c r="BW294" i="13" s="1"/>
  <c r="BQ293" i="13"/>
  <c r="BQ207" i="13"/>
  <c r="BQ174" i="13"/>
  <c r="BW174" i="13" s="1"/>
  <c r="BQ184" i="13"/>
  <c r="BW184" i="13" s="1"/>
  <c r="BQ177" i="13"/>
  <c r="BQ237" i="13"/>
  <c r="BQ255" i="13"/>
  <c r="BQ270" i="13"/>
  <c r="BQ191" i="13"/>
  <c r="BW191" i="13" s="1"/>
  <c r="BQ226" i="13"/>
  <c r="BW226" i="13" s="1"/>
  <c r="BQ252" i="13"/>
  <c r="BQ186" i="13"/>
  <c r="BW186" i="13" s="1"/>
  <c r="BQ205" i="13"/>
  <c r="BW205" i="13" s="1"/>
  <c r="BQ221" i="13"/>
  <c r="BQ266" i="13"/>
  <c r="BQ271" i="13"/>
  <c r="BQ268" i="13"/>
  <c r="BQ272" i="13"/>
  <c r="BQ280" i="13"/>
  <c r="BQ291" i="13"/>
  <c r="BQ297" i="13"/>
  <c r="BQ296" i="13"/>
  <c r="BW296" i="13" s="1"/>
  <c r="BW150" i="13"/>
  <c r="BN184" i="13"/>
  <c r="BN223" i="13"/>
  <c r="BN156" i="13"/>
  <c r="BN226" i="13"/>
  <c r="BN211" i="13"/>
  <c r="BN209" i="13"/>
  <c r="BN273" i="13"/>
  <c r="BN236" i="13"/>
  <c r="BN257" i="13"/>
  <c r="BN259" i="13"/>
  <c r="BN289" i="13"/>
  <c r="AM198" i="13"/>
  <c r="BM254" i="13"/>
  <c r="BM226" i="13"/>
  <c r="BM257" i="13"/>
  <c r="BM176" i="13"/>
  <c r="BM163" i="13"/>
  <c r="BM247" i="13"/>
  <c r="BM217" i="13"/>
  <c r="BM197" i="13"/>
  <c r="BM255" i="13"/>
  <c r="BM273" i="13"/>
  <c r="BM280" i="13"/>
  <c r="BM296" i="13"/>
  <c r="BJ173" i="13"/>
  <c r="BJ169" i="13"/>
  <c r="BJ175" i="13"/>
  <c r="BJ166" i="13"/>
  <c r="BJ197" i="13"/>
  <c r="BJ180" i="13"/>
  <c r="BJ239" i="13"/>
  <c r="BJ293" i="13"/>
  <c r="BJ276" i="13"/>
  <c r="BJ262" i="13"/>
  <c r="BJ291" i="13"/>
  <c r="T248" i="13"/>
  <c r="AE248" i="13"/>
  <c r="BO165" i="13"/>
  <c r="BO196" i="13"/>
  <c r="BO176" i="13"/>
  <c r="BO163" i="13"/>
  <c r="BO182" i="13"/>
  <c r="BO237" i="13"/>
  <c r="BO241" i="13"/>
  <c r="BO282" i="13"/>
  <c r="BO252" i="13"/>
  <c r="BO275" i="13"/>
  <c r="BO296" i="13"/>
  <c r="P198" i="13"/>
  <c r="H150" i="13"/>
  <c r="AI198" i="13"/>
  <c r="BN215" i="13"/>
  <c r="BN166" i="13"/>
  <c r="BN176" i="13"/>
  <c r="BN167" i="13"/>
  <c r="BN178" i="13"/>
  <c r="BN232" i="13"/>
  <c r="BN216" i="13"/>
  <c r="BN276" i="13"/>
  <c r="BN283" i="13"/>
  <c r="BN288" i="13"/>
  <c r="AD198" i="13"/>
  <c r="BH57" i="13"/>
  <c r="X198" i="13"/>
  <c r="BM210" i="13"/>
  <c r="BM188" i="13"/>
  <c r="BM164" i="13"/>
  <c r="BM192" i="13"/>
  <c r="BM205" i="13"/>
  <c r="BM185" i="13"/>
  <c r="BM234" i="13"/>
  <c r="BM245" i="13"/>
  <c r="BM267" i="13"/>
  <c r="BM278" i="13"/>
  <c r="BJ176" i="13"/>
  <c r="BJ225" i="13"/>
  <c r="BJ221" i="13"/>
  <c r="BJ201" i="13"/>
  <c r="S248" i="13"/>
  <c r="BJ204" i="13"/>
  <c r="BJ203" i="13"/>
  <c r="BJ273" i="13"/>
  <c r="BJ260" i="13"/>
  <c r="BJ292" i="13"/>
  <c r="BJ289" i="13"/>
  <c r="AQ298" i="13"/>
  <c r="G150" i="13"/>
  <c r="T198" i="13"/>
  <c r="BO173" i="13"/>
  <c r="BO218" i="13"/>
  <c r="BO202" i="13"/>
  <c r="BO203" i="13"/>
  <c r="BO169" i="13"/>
  <c r="BO211" i="13"/>
  <c r="BO162" i="13"/>
  <c r="BO210" i="13"/>
  <c r="BO164" i="13"/>
  <c r="BO183" i="13"/>
  <c r="BO222" i="13"/>
  <c r="BO270" i="13"/>
  <c r="BO167" i="13"/>
  <c r="BO192" i="13"/>
  <c r="BO255" i="13"/>
  <c r="BO186" i="13"/>
  <c r="BO205" i="13"/>
  <c r="BO221" i="13"/>
  <c r="BO238" i="13"/>
  <c r="BO185" i="13"/>
  <c r="BO204" i="13"/>
  <c r="BO220" i="13"/>
  <c r="BO262" i="13"/>
  <c r="BO284" i="13"/>
  <c r="BO246" i="13"/>
  <c r="BO276" i="13"/>
  <c r="BO256" i="13"/>
  <c r="BO286" i="13"/>
  <c r="BO267" i="13"/>
  <c r="BO279" i="13"/>
  <c r="BO281" i="13"/>
  <c r="BO295" i="13"/>
  <c r="BO297" i="13"/>
  <c r="Y198" i="13"/>
  <c r="BH56" i="13"/>
  <c r="J102" i="13"/>
  <c r="L150" i="13"/>
  <c r="Z198" i="13"/>
  <c r="BN183" i="13"/>
  <c r="BN165" i="13"/>
  <c r="BN206" i="13"/>
  <c r="BN195" i="13"/>
  <c r="BN180" i="13"/>
  <c r="BN190" i="13"/>
  <c r="BN247" i="13"/>
  <c r="BN212" i="13"/>
  <c r="BN244" i="13"/>
  <c r="BN268" i="13"/>
  <c r="BN282" i="13"/>
  <c r="BN297" i="13"/>
  <c r="AD298" i="13"/>
  <c r="BM240" i="13"/>
  <c r="BM177" i="13"/>
  <c r="BM160" i="13"/>
  <c r="BM184" i="13"/>
  <c r="BM182" i="13"/>
  <c r="BM229" i="13"/>
  <c r="BM216" i="13"/>
  <c r="BV216" i="13" s="1"/>
  <c r="BM269" i="13"/>
  <c r="BM263" i="13"/>
  <c r="BM291" i="13"/>
  <c r="BM292" i="13"/>
  <c r="BJ217" i="13"/>
  <c r="BJ210" i="13"/>
  <c r="BJ159" i="13"/>
  <c r="BJ233" i="13"/>
  <c r="BJ222" i="13"/>
  <c r="BJ216" i="13"/>
  <c r="BJ196" i="13"/>
  <c r="BJ261" i="13"/>
  <c r="BJ242" i="13"/>
  <c r="BJ255" i="13"/>
  <c r="BJ288" i="13"/>
  <c r="AL298" i="13"/>
  <c r="AE298" i="13"/>
  <c r="BO243" i="13"/>
  <c r="BO161" i="13"/>
  <c r="BO195" i="13"/>
  <c r="BO214" i="13"/>
  <c r="BO184" i="13"/>
  <c r="AN248" i="13"/>
  <c r="BO201" i="13"/>
  <c r="BO181" i="13"/>
  <c r="BO216" i="13"/>
  <c r="BO266" i="13"/>
  <c r="BO269" i="13"/>
  <c r="BO263" i="13"/>
  <c r="BO291" i="13"/>
  <c r="BG56" i="13"/>
  <c r="E56" i="13"/>
  <c r="F102" i="13"/>
  <c r="Y248" i="13"/>
  <c r="R198" i="13"/>
  <c r="R298" i="13"/>
  <c r="BN214" i="13"/>
  <c r="BN173" i="13"/>
  <c r="BN222" i="13"/>
  <c r="BN202" i="13"/>
  <c r="BN188" i="13"/>
  <c r="BN194" i="13"/>
  <c r="BN261" i="13"/>
  <c r="BN197" i="13"/>
  <c r="BN235" i="13"/>
  <c r="BN256" i="13"/>
  <c r="BN263" i="13"/>
  <c r="BN290" i="13"/>
  <c r="BM174" i="13"/>
  <c r="BM242" i="13"/>
  <c r="BM162" i="13"/>
  <c r="BM183" i="13"/>
  <c r="BM167" i="13"/>
  <c r="BM258" i="13"/>
  <c r="BM221" i="13"/>
  <c r="BM204" i="13"/>
  <c r="BM270" i="13"/>
  <c r="BM264" i="13"/>
  <c r="BM271" i="13"/>
  <c r="BM293" i="13"/>
  <c r="BJ218" i="13"/>
  <c r="BJ177" i="13"/>
  <c r="BJ182" i="13"/>
  <c r="BJ170" i="13"/>
  <c r="BJ185" i="13"/>
  <c r="BJ237" i="13"/>
  <c r="BJ219" i="13"/>
  <c r="BJ281" i="13"/>
  <c r="BJ245" i="13"/>
  <c r="BJ259" i="13"/>
  <c r="BJ285" i="13"/>
  <c r="M102" i="13"/>
  <c r="E55" i="13"/>
  <c r="BH55" i="13"/>
  <c r="AK198" i="13"/>
  <c r="AK298" i="13"/>
  <c r="AG298" i="13"/>
  <c r="Q248" i="13"/>
  <c r="BO242" i="13"/>
  <c r="AI248" i="13"/>
  <c r="Z298" i="13"/>
  <c r="BN169" i="13"/>
  <c r="BN161" i="13"/>
  <c r="BN230" i="13"/>
  <c r="BN241" i="13"/>
  <c r="BN192" i="13"/>
  <c r="BN242" i="13"/>
  <c r="BN174" i="13"/>
  <c r="BN229" i="13"/>
  <c r="BN164" i="13"/>
  <c r="BN179" i="13"/>
  <c r="BN210" i="13"/>
  <c r="AJ198" i="13"/>
  <c r="BN155" i="13"/>
  <c r="BN171" i="13"/>
  <c r="BN196" i="13"/>
  <c r="BN227" i="13"/>
  <c r="BN182" i="13"/>
  <c r="AJ248" i="13"/>
  <c r="BN201" i="13"/>
  <c r="BN217" i="13"/>
  <c r="BN233" i="13"/>
  <c r="BN262" i="13"/>
  <c r="BN185" i="13"/>
  <c r="BN204" i="13"/>
  <c r="BN220" i="13"/>
  <c r="BN238" i="13"/>
  <c r="BN239" i="13"/>
  <c r="BN254" i="13"/>
  <c r="BN294" i="13"/>
  <c r="BN260" i="13"/>
  <c r="BN277" i="13"/>
  <c r="BN267" i="13"/>
  <c r="BN275" i="13"/>
  <c r="BN284" i="13"/>
  <c r="BN291" i="13"/>
  <c r="BN287" i="13"/>
  <c r="BN292" i="13"/>
  <c r="AD248" i="13"/>
  <c r="AB198" i="13"/>
  <c r="AM298" i="13"/>
  <c r="BM158" i="13"/>
  <c r="BM211" i="13"/>
  <c r="BM173" i="13"/>
  <c r="BV173" i="13" s="1"/>
  <c r="BM244" i="13"/>
  <c r="BM161" i="13"/>
  <c r="BM203" i="13"/>
  <c r="BM170" i="13"/>
  <c r="BM241" i="13"/>
  <c r="BV241" i="13" s="1"/>
  <c r="BM168" i="13"/>
  <c r="BM191" i="13"/>
  <c r="BM155" i="13"/>
  <c r="AF198" i="13"/>
  <c r="BM171" i="13"/>
  <c r="BM207" i="13"/>
  <c r="BM237" i="13"/>
  <c r="BM262" i="13"/>
  <c r="BM190" i="13"/>
  <c r="BM209" i="13"/>
  <c r="BM225" i="13"/>
  <c r="BM246" i="13"/>
  <c r="BM189" i="13"/>
  <c r="BM208" i="13"/>
  <c r="BM224" i="13"/>
  <c r="BM243" i="13"/>
  <c r="BM266" i="13"/>
  <c r="BM251" i="13"/>
  <c r="BM252" i="13"/>
  <c r="BM268" i="13"/>
  <c r="BM287" i="13"/>
  <c r="BM276" i="13"/>
  <c r="BM275" i="13"/>
  <c r="BM289" i="13"/>
  <c r="BM282" i="13"/>
  <c r="BM294" i="13"/>
  <c r="BM281" i="13"/>
  <c r="BJ165" i="13"/>
  <c r="BJ164" i="13"/>
  <c r="BJ202" i="13"/>
  <c r="BJ179" i="13"/>
  <c r="BJ228" i="13"/>
  <c r="BJ178" i="13"/>
  <c r="BJ283" i="13"/>
  <c r="BJ167" i="13"/>
  <c r="BJ190" i="13"/>
  <c r="BJ231" i="13"/>
  <c r="BJ158" i="13"/>
  <c r="BJ174" i="13"/>
  <c r="BJ206" i="13"/>
  <c r="BJ189" i="13"/>
  <c r="BJ208" i="13"/>
  <c r="BJ224" i="13"/>
  <c r="BJ252" i="13"/>
  <c r="BJ188" i="13"/>
  <c r="BJ207" i="13"/>
  <c r="BJ223" i="13"/>
  <c r="BJ241" i="13"/>
  <c r="BJ265" i="13"/>
  <c r="BJ282" i="13"/>
  <c r="BJ234" i="13"/>
  <c r="BJ246" i="13"/>
  <c r="BJ268" i="13"/>
  <c r="BJ244" i="13"/>
  <c r="BJ263" i="13"/>
  <c r="BJ294" i="13"/>
  <c r="BJ270" i="13"/>
  <c r="BJ280" i="13"/>
  <c r="BJ290" i="13"/>
  <c r="BJ296" i="13"/>
  <c r="BI57" i="13"/>
  <c r="Q198" i="13"/>
  <c r="Q298" i="13"/>
  <c r="U298" i="13"/>
  <c r="AC248" i="13"/>
  <c r="AP198" i="13"/>
  <c r="AO198" i="13"/>
  <c r="BO157" i="13"/>
  <c r="BO219" i="13"/>
  <c r="BO158" i="13"/>
  <c r="BO229" i="13"/>
  <c r="BO177" i="13"/>
  <c r="BO227" i="13"/>
  <c r="BO170" i="13"/>
  <c r="BO226" i="13"/>
  <c r="BO168" i="13"/>
  <c r="BO191" i="13"/>
  <c r="BO232" i="13"/>
  <c r="AN198" i="13"/>
  <c r="BO155" i="13"/>
  <c r="BO171" i="13"/>
  <c r="BO207" i="13"/>
  <c r="BO265" i="13"/>
  <c r="BO190" i="13"/>
  <c r="BO209" i="13"/>
  <c r="BO225" i="13"/>
  <c r="BO244" i="13"/>
  <c r="BO189" i="13"/>
  <c r="BO208" i="13"/>
  <c r="BO224" i="13"/>
  <c r="BO251" i="13"/>
  <c r="BO283" i="13"/>
  <c r="BO273" i="13"/>
  <c r="BO231" i="13"/>
  <c r="BO247" i="13"/>
  <c r="BO277" i="13"/>
  <c r="BO260" i="13"/>
  <c r="BO294" i="13"/>
  <c r="BO280" i="13"/>
  <c r="BO278" i="13"/>
  <c r="BO289" i="13"/>
  <c r="BO288" i="13"/>
  <c r="Y298" i="13"/>
  <c r="P248" i="13"/>
  <c r="AH198" i="13"/>
  <c r="V248" i="13"/>
  <c r="BN170" i="13"/>
  <c r="BN158" i="13"/>
  <c r="BN172" i="13"/>
  <c r="BN163" i="13"/>
  <c r="BN274" i="13"/>
  <c r="BN225" i="13"/>
  <c r="BN193" i="13"/>
  <c r="BN231" i="13"/>
  <c r="BN252" i="13"/>
  <c r="BN295" i="13"/>
  <c r="BN285" i="13"/>
  <c r="BM195" i="13"/>
  <c r="BM179" i="13"/>
  <c r="BM202" i="13"/>
  <c r="BM214" i="13"/>
  <c r="BM223" i="13"/>
  <c r="BM201" i="13"/>
  <c r="AF248" i="13"/>
  <c r="BM181" i="13"/>
  <c r="BM233" i="13"/>
  <c r="BM235" i="13"/>
  <c r="BM260" i="13"/>
  <c r="BM286" i="13"/>
  <c r="BM284" i="13"/>
  <c r="BJ187" i="13"/>
  <c r="BJ168" i="13"/>
  <c r="BJ209" i="13"/>
  <c r="BJ213" i="13"/>
  <c r="BJ191" i="13"/>
  <c r="BJ181" i="13"/>
  <c r="BJ236" i="13"/>
  <c r="BJ215" i="13"/>
  <c r="BJ272" i="13"/>
  <c r="BJ256" i="13"/>
  <c r="BJ279" i="13"/>
  <c r="BJ278" i="13"/>
  <c r="AG198" i="13"/>
  <c r="U248" i="13"/>
  <c r="AP248" i="13"/>
  <c r="AE198" i="13"/>
  <c r="BO187" i="13"/>
  <c r="BO230" i="13"/>
  <c r="BO160" i="13"/>
  <c r="BO234" i="13"/>
  <c r="BO223" i="13"/>
  <c r="BO217" i="13"/>
  <c r="BO197" i="13"/>
  <c r="BO258" i="13"/>
  <c r="BO239" i="13"/>
  <c r="BO268" i="13"/>
  <c r="BO287" i="13"/>
  <c r="V298" i="13"/>
  <c r="BN228" i="13"/>
  <c r="BN240" i="13"/>
  <c r="BN160" i="13"/>
  <c r="BN251" i="13"/>
  <c r="BN219" i="13"/>
  <c r="BN213" i="13"/>
  <c r="BN181" i="13"/>
  <c r="BN237" i="13"/>
  <c r="BN265" i="13"/>
  <c r="BN271" i="13"/>
  <c r="BN286" i="13"/>
  <c r="X248" i="13"/>
  <c r="BM157" i="13"/>
  <c r="BM227" i="13"/>
  <c r="BM218" i="13"/>
  <c r="BM222" i="13"/>
  <c r="BM236" i="13"/>
  <c r="BM186" i="13"/>
  <c r="BM230" i="13"/>
  <c r="BM220" i="13"/>
  <c r="BV220" i="13" s="1"/>
  <c r="BM239" i="13"/>
  <c r="BM274" i="13"/>
  <c r="BM285" i="13"/>
  <c r="BM297" i="13"/>
  <c r="BV297" i="13" s="1"/>
  <c r="BJ229" i="13"/>
  <c r="BJ186" i="13"/>
  <c r="BJ226" i="13"/>
  <c r="BJ163" i="13"/>
  <c r="BJ269" i="13"/>
  <c r="BJ243" i="13"/>
  <c r="BJ220" i="13"/>
  <c r="BJ184" i="13"/>
  <c r="BJ240" i="13"/>
  <c r="BJ230" i="13"/>
  <c r="BJ277" i="13"/>
  <c r="BJ266" i="13"/>
  <c r="BJ295" i="13"/>
  <c r="AK248" i="13"/>
  <c r="AQ198" i="13"/>
  <c r="AQ248" i="13"/>
  <c r="U198" i="13"/>
  <c r="T298" i="13"/>
  <c r="BO272" i="13"/>
  <c r="R248" i="13"/>
  <c r="V198" i="13"/>
  <c r="Z248" i="13"/>
  <c r="BN162" i="13"/>
  <c r="BN177" i="13"/>
  <c r="BN258" i="13"/>
  <c r="BN157" i="13"/>
  <c r="BN207" i="13"/>
  <c r="BN272" i="13"/>
  <c r="BN191" i="13"/>
  <c r="BN266" i="13"/>
  <c r="BN168" i="13"/>
  <c r="BN187" i="13"/>
  <c r="BN218" i="13"/>
  <c r="BN159" i="13"/>
  <c r="BN175" i="13"/>
  <c r="BN203" i="13"/>
  <c r="BN246" i="13"/>
  <c r="BN186" i="13"/>
  <c r="BN205" i="13"/>
  <c r="BN221" i="13"/>
  <c r="BN234" i="13"/>
  <c r="BN269" i="13"/>
  <c r="BN189" i="13"/>
  <c r="BN208" i="13"/>
  <c r="BN224" i="13"/>
  <c r="BN270" i="13"/>
  <c r="BN243" i="13"/>
  <c r="BN255" i="13"/>
  <c r="BN245" i="13"/>
  <c r="BN264" i="13"/>
  <c r="BN280" i="13"/>
  <c r="BN293" i="13"/>
  <c r="BN279" i="13"/>
  <c r="BN278" i="13"/>
  <c r="BN281" i="13"/>
  <c r="BN296" i="13"/>
  <c r="BI56" i="13"/>
  <c r="N102" i="13"/>
  <c r="AB298" i="13"/>
  <c r="AB248" i="13"/>
  <c r="I150" i="13"/>
  <c r="AM248" i="13"/>
  <c r="X298" i="13"/>
  <c r="BM180" i="13"/>
  <c r="BM165" i="13"/>
  <c r="BV165" i="13" s="1"/>
  <c r="BM196" i="13"/>
  <c r="BM166" i="13"/>
  <c r="BM169" i="13"/>
  <c r="BV169" i="13" s="1"/>
  <c r="BM219" i="13"/>
  <c r="BV219" i="13" s="1"/>
  <c r="BM187" i="13"/>
  <c r="BM156" i="13"/>
  <c r="BM172" i="13"/>
  <c r="BM206" i="13"/>
  <c r="BM159" i="13"/>
  <c r="BM175" i="13"/>
  <c r="BM215" i="13"/>
  <c r="BM238" i="13"/>
  <c r="BM178" i="13"/>
  <c r="BM194" i="13"/>
  <c r="BM213" i="13"/>
  <c r="BM228" i="13"/>
  <c r="BM265" i="13"/>
  <c r="BM193" i="13"/>
  <c r="BM212" i="13"/>
  <c r="BM232" i="13"/>
  <c r="BM231" i="13"/>
  <c r="BM261" i="13"/>
  <c r="BM256" i="13"/>
  <c r="BM272" i="13"/>
  <c r="BV272" i="13" s="1"/>
  <c r="BM259" i="13"/>
  <c r="BM277" i="13"/>
  <c r="BM279" i="13"/>
  <c r="BM290" i="13"/>
  <c r="BV290" i="13" s="1"/>
  <c r="BM283" i="13"/>
  <c r="BV283" i="13" s="1"/>
  <c r="BM295" i="13"/>
  <c r="BM288" i="13"/>
  <c r="BV288" i="13" s="1"/>
  <c r="BJ156" i="13"/>
  <c r="BJ172" i="13"/>
  <c r="BJ157" i="13"/>
  <c r="BJ160" i="13"/>
  <c r="BJ195" i="13"/>
  <c r="BJ161" i="13"/>
  <c r="BJ194" i="13"/>
  <c r="S198" i="13"/>
  <c r="BJ155" i="13"/>
  <c r="BJ171" i="13"/>
  <c r="BJ205" i="13"/>
  <c r="BJ232" i="13"/>
  <c r="BJ162" i="13"/>
  <c r="BJ183" i="13"/>
  <c r="BJ214" i="13"/>
  <c r="BJ264" i="13"/>
  <c r="BJ193" i="13"/>
  <c r="BJ212" i="13"/>
  <c r="BJ235" i="13"/>
  <c r="BJ254" i="13"/>
  <c r="BJ192" i="13"/>
  <c r="BJ211" i="13"/>
  <c r="BJ227" i="13"/>
  <c r="BJ257" i="13"/>
  <c r="BJ271" i="13"/>
  <c r="BJ286" i="13"/>
  <c r="BJ238" i="13"/>
  <c r="BJ247" i="13"/>
  <c r="BJ275" i="13"/>
  <c r="BJ251" i="13"/>
  <c r="BJ267" i="13"/>
  <c r="BJ258" i="13"/>
  <c r="BJ274" i="13"/>
  <c r="BJ284" i="13"/>
  <c r="BJ287" i="13"/>
  <c r="BJ297" i="13"/>
  <c r="BG57" i="13"/>
  <c r="BT57" i="13" s="1"/>
  <c r="E57" i="13"/>
  <c r="AG248" i="13"/>
  <c r="AC298" i="13"/>
  <c r="AC198" i="13"/>
  <c r="K150" i="13"/>
  <c r="AL198" i="13"/>
  <c r="AL248" i="13"/>
  <c r="AP298" i="13"/>
  <c r="AO298" i="13"/>
  <c r="AO248" i="13"/>
  <c r="BO166" i="13"/>
  <c r="BO188" i="13"/>
  <c r="BO174" i="13"/>
  <c r="BO180" i="13"/>
  <c r="BO228" i="13"/>
  <c r="BO179" i="13"/>
  <c r="BO156" i="13"/>
  <c r="BO172" i="13"/>
  <c r="BO206" i="13"/>
  <c r="BO233" i="13"/>
  <c r="BO159" i="13"/>
  <c r="BO175" i="13"/>
  <c r="BO215" i="13"/>
  <c r="BO178" i="13"/>
  <c r="BO194" i="13"/>
  <c r="BO213" i="13"/>
  <c r="BO236" i="13"/>
  <c r="BO254" i="13"/>
  <c r="BO193" i="13"/>
  <c r="BO212" i="13"/>
  <c r="BO240" i="13"/>
  <c r="BO257" i="13"/>
  <c r="BO293" i="13"/>
  <c r="BO274" i="13"/>
  <c r="BO235" i="13"/>
  <c r="BO261" i="13"/>
  <c r="BO245" i="13"/>
  <c r="BO264" i="13"/>
  <c r="BO259" i="13"/>
  <c r="BO271" i="13"/>
  <c r="BO285" i="13"/>
  <c r="BO290" i="13"/>
  <c r="BO292" i="13"/>
  <c r="P298" i="13"/>
  <c r="AH298" i="13"/>
  <c r="AH248" i="13"/>
  <c r="O102" i="13"/>
  <c r="BI55" i="13"/>
  <c r="BU225" i="10"/>
  <c r="BX225" i="10"/>
  <c r="BU262" i="11"/>
  <c r="BX262" i="11"/>
  <c r="BX239" i="7"/>
  <c r="BU239" i="7"/>
  <c r="BY269" i="5"/>
  <c r="BZ269" i="5"/>
  <c r="BU275" i="6"/>
  <c r="BX275" i="6"/>
  <c r="BW272" i="9"/>
  <c r="BS272" i="9"/>
  <c r="BR272" i="9"/>
  <c r="AS298" i="13"/>
  <c r="BP251" i="13"/>
  <c r="AS248" i="13"/>
  <c r="BP201" i="13"/>
  <c r="Z371" i="8"/>
  <c r="BK371" i="8" s="1"/>
  <c r="BK365" i="8"/>
  <c r="Z139" i="8"/>
  <c r="Z373" i="8"/>
  <c r="Z275" i="8"/>
  <c r="BK275" i="8" s="1"/>
  <c r="BY223" i="12"/>
  <c r="BZ223" i="12"/>
  <c r="BX230" i="4"/>
  <c r="BZ148" i="12"/>
  <c r="BY148" i="12"/>
  <c r="BZ273" i="12"/>
  <c r="BY273" i="12"/>
  <c r="BU272" i="7"/>
  <c r="BX272" i="7"/>
  <c r="G6" i="11"/>
  <c r="BR241" i="9"/>
  <c r="BW241" i="9"/>
  <c r="BS241" i="9"/>
  <c r="BW221" i="9"/>
  <c r="BS221" i="9"/>
  <c r="BR221" i="9"/>
  <c r="BY264" i="12"/>
  <c r="BZ264" i="12"/>
  <c r="BX371" i="7"/>
  <c r="BU371" i="7"/>
  <c r="BZ221" i="5"/>
  <c r="BY221" i="5"/>
  <c r="BZ86" i="8"/>
  <c r="BY86" i="8"/>
  <c r="BS161" i="8"/>
  <c r="BS79" i="8"/>
  <c r="BW216" i="10"/>
  <c r="BS216" i="10"/>
  <c r="BR216" i="10"/>
  <c r="BU363" i="9"/>
  <c r="BX363" i="9"/>
  <c r="BU255" i="11"/>
  <c r="BX255" i="11"/>
  <c r="BX247" i="7"/>
  <c r="BU247" i="7"/>
  <c r="BU69" i="7"/>
  <c r="BU63" i="7"/>
  <c r="BU66" i="7"/>
  <c r="BU152" i="7"/>
  <c r="BZ256" i="5"/>
  <c r="BY256" i="5"/>
  <c r="AT298" i="13"/>
  <c r="BW265" i="9"/>
  <c r="BS265" i="9"/>
  <c r="BR265" i="9"/>
  <c r="BK275" i="11"/>
  <c r="BZ232" i="12"/>
  <c r="BY232" i="12"/>
  <c r="D371" i="6"/>
  <c r="BF371" i="6"/>
  <c r="BQ173" i="13"/>
  <c r="BQ247" i="13"/>
  <c r="BU363" i="8"/>
  <c r="BX363" i="8"/>
  <c r="BU245" i="11"/>
  <c r="BX245" i="11"/>
  <c r="BU270" i="7"/>
  <c r="BX270" i="7"/>
  <c r="BH161" i="10"/>
  <c r="BH79" i="10"/>
  <c r="BR236" i="9"/>
  <c r="BW236" i="9"/>
  <c r="BS236" i="9"/>
  <c r="BR148" i="9"/>
  <c r="BW148" i="9"/>
  <c r="BS148" i="9"/>
  <c r="BT239" i="10"/>
  <c r="BX239" i="4"/>
  <c r="BA298" i="13"/>
  <c r="BR298" i="13" s="1"/>
  <c r="BR251" i="13"/>
  <c r="BW86" i="10"/>
  <c r="BS86" i="10"/>
  <c r="BR86" i="10"/>
  <c r="BF161" i="10"/>
  <c r="BF79" i="10"/>
  <c r="AZ371" i="8"/>
  <c r="BQ371" i="8" s="1"/>
  <c r="BQ365" i="8"/>
  <c r="AZ139" i="8"/>
  <c r="BN139" i="7"/>
  <c r="AM140" i="7"/>
  <c r="BN140" i="7" s="1"/>
  <c r="BN139" i="6"/>
  <c r="AM140" i="6"/>
  <c r="BN140" i="6" s="1"/>
  <c r="AR371" i="4"/>
  <c r="BO371" i="4" s="1"/>
  <c r="AR139" i="4"/>
  <c r="BO365" i="4"/>
  <c r="BK273" i="10"/>
  <c r="BU260" i="6"/>
  <c r="BU251" i="11"/>
  <c r="BX251" i="11"/>
  <c r="I275" i="8"/>
  <c r="BG275" i="8" s="1"/>
  <c r="I272" i="8"/>
  <c r="BG272" i="8" s="1"/>
  <c r="I373" i="8"/>
  <c r="I270" i="8"/>
  <c r="BG270" i="8" s="1"/>
  <c r="I268" i="8"/>
  <c r="BG268" i="8" s="1"/>
  <c r="I266" i="8"/>
  <c r="BG266" i="8" s="1"/>
  <c r="I264" i="8"/>
  <c r="BG264" i="8" s="1"/>
  <c r="I262" i="8"/>
  <c r="BG262" i="8" s="1"/>
  <c r="I259" i="8"/>
  <c r="BG259" i="8" s="1"/>
  <c r="I256" i="8"/>
  <c r="BG256" i="8" s="1"/>
  <c r="I254" i="8"/>
  <c r="BG254" i="8" s="1"/>
  <c r="I251" i="8"/>
  <c r="BG251" i="8" s="1"/>
  <c r="I249" i="8"/>
  <c r="BG249" i="8" s="1"/>
  <c r="I246" i="8"/>
  <c r="BG246" i="8" s="1"/>
  <c r="I243" i="8"/>
  <c r="BG243" i="8" s="1"/>
  <c r="I241" i="8"/>
  <c r="BG241" i="8" s="1"/>
  <c r="I239" i="8"/>
  <c r="BG239" i="8" s="1"/>
  <c r="I273" i="8"/>
  <c r="BG273" i="8" s="1"/>
  <c r="I271" i="8"/>
  <c r="BG271" i="8" s="1"/>
  <c r="I269" i="8"/>
  <c r="BG269" i="8" s="1"/>
  <c r="I267" i="8"/>
  <c r="BG267" i="8" s="1"/>
  <c r="I265" i="8"/>
  <c r="BG265" i="8" s="1"/>
  <c r="I263" i="8"/>
  <c r="BG263" i="8" s="1"/>
  <c r="I260" i="8"/>
  <c r="BG260" i="8" s="1"/>
  <c r="I258" i="8"/>
  <c r="BG258" i="8" s="1"/>
  <c r="I255" i="8"/>
  <c r="BG255" i="8" s="1"/>
  <c r="I253" i="8"/>
  <c r="BG253" i="8" s="1"/>
  <c r="I250" i="8"/>
  <c r="BG250" i="8" s="1"/>
  <c r="I247" i="8"/>
  <c r="BG247" i="8" s="1"/>
  <c r="I245" i="8"/>
  <c r="BG245" i="8" s="1"/>
  <c r="I242" i="8"/>
  <c r="BG242" i="8" s="1"/>
  <c r="I240" i="8"/>
  <c r="BG240" i="8" s="1"/>
  <c r="I237" i="8"/>
  <c r="BG237" i="8" s="1"/>
  <c r="I235" i="8"/>
  <c r="BG235" i="8" s="1"/>
  <c r="I232" i="8"/>
  <c r="BG232" i="8" s="1"/>
  <c r="I230" i="8"/>
  <c r="BG230" i="8" s="1"/>
  <c r="I228" i="8"/>
  <c r="BG228" i="8" s="1"/>
  <c r="I225" i="8"/>
  <c r="BG225" i="8" s="1"/>
  <c r="I223" i="8"/>
  <c r="BG223" i="8" s="1"/>
  <c r="I221" i="8"/>
  <c r="BG221" i="8" s="1"/>
  <c r="I152" i="8"/>
  <c r="I69" i="8"/>
  <c r="I66" i="8"/>
  <c r="I63" i="8"/>
  <c r="I236" i="8"/>
  <c r="BG236" i="8" s="1"/>
  <c r="I233" i="8"/>
  <c r="BG233" i="8" s="1"/>
  <c r="I231" i="8"/>
  <c r="BG231" i="8" s="1"/>
  <c r="I229" i="8"/>
  <c r="BG229" i="8" s="1"/>
  <c r="I227" i="8"/>
  <c r="BG227" i="8" s="1"/>
  <c r="I224" i="8"/>
  <c r="BG224" i="8" s="1"/>
  <c r="I222" i="8"/>
  <c r="BG222" i="8" s="1"/>
  <c r="BG136" i="8"/>
  <c r="I148" i="8"/>
  <c r="BJ69" i="10"/>
  <c r="BJ152" i="10"/>
  <c r="BJ66" i="10"/>
  <c r="BJ63" i="10"/>
  <c r="BW243" i="9"/>
  <c r="BS243" i="9"/>
  <c r="BR243" i="9"/>
  <c r="BV224" i="4"/>
  <c r="BP167" i="13"/>
  <c r="BP235" i="13"/>
  <c r="BP169" i="13"/>
  <c r="BP221" i="13"/>
  <c r="BW221" i="13" s="1"/>
  <c r="BZ148" i="5"/>
  <c r="BY148" i="5"/>
  <c r="BX233" i="10"/>
  <c r="BZ187" i="11"/>
  <c r="BZ183" i="11"/>
  <c r="BZ165" i="10"/>
  <c r="BZ178" i="10"/>
  <c r="BP139" i="7"/>
  <c r="AV140" i="7"/>
  <c r="BP140" i="7" s="1"/>
  <c r="BZ82" i="10"/>
  <c r="BZ157" i="10" s="1"/>
  <c r="BY82" i="10"/>
  <c r="BY157" i="10" s="1"/>
  <c r="BS157" i="10"/>
  <c r="BM365" i="9"/>
  <c r="AI371" i="9"/>
  <c r="BM371" i="9" s="1"/>
  <c r="AI139" i="9"/>
  <c r="BZ247" i="5"/>
  <c r="BY247" i="5"/>
  <c r="BZ255" i="12"/>
  <c r="BY255" i="12"/>
  <c r="BU225" i="11"/>
  <c r="BX225" i="11"/>
  <c r="BX260" i="7"/>
  <c r="BU260" i="7"/>
  <c r="BU266" i="7"/>
  <c r="BX266" i="7"/>
  <c r="BT69" i="8"/>
  <c r="BT66" i="8"/>
  <c r="BT63" i="8"/>
  <c r="BT152" i="8"/>
  <c r="BW267" i="9"/>
  <c r="BS267" i="9"/>
  <c r="BR267" i="9"/>
  <c r="BM139" i="6"/>
  <c r="AI140" i="6"/>
  <c r="BM140" i="6" s="1"/>
  <c r="BZ243" i="5"/>
  <c r="BY243" i="5"/>
  <c r="BU269" i="11"/>
  <c r="BX269" i="11"/>
  <c r="BU273" i="7"/>
  <c r="BX273" i="7"/>
  <c r="BY275" i="5"/>
  <c r="BS276" i="5"/>
  <c r="BT276" i="5" s="1"/>
  <c r="BZ275" i="5"/>
  <c r="BZ236" i="5"/>
  <c r="BY236" i="5"/>
  <c r="BX148" i="8"/>
  <c r="BZ272" i="12"/>
  <c r="BY272" i="12"/>
  <c r="BZ267" i="12"/>
  <c r="BY267" i="12"/>
  <c r="BZ363" i="7"/>
  <c r="BY363" i="7"/>
  <c r="BG139" i="6"/>
  <c r="I140" i="6"/>
  <c r="BW264" i="9"/>
  <c r="BS264" i="9"/>
  <c r="BR264" i="9"/>
  <c r="BW259" i="9"/>
  <c r="BS259" i="9"/>
  <c r="BR259" i="9"/>
  <c r="BT254" i="7"/>
  <c r="BZ225" i="5"/>
  <c r="BY225" i="5"/>
  <c r="BZ239" i="5"/>
  <c r="BY239" i="5"/>
  <c r="BP363" i="10"/>
  <c r="AV365" i="10"/>
  <c r="BU246" i="10"/>
  <c r="BV371" i="7"/>
  <c r="BY224" i="12"/>
  <c r="BZ224" i="12"/>
  <c r="BZ260" i="12"/>
  <c r="BY260" i="12"/>
  <c r="N271" i="11"/>
  <c r="N269" i="11"/>
  <c r="N267" i="11"/>
  <c r="N265" i="11"/>
  <c r="N263" i="11"/>
  <c r="N260" i="11"/>
  <c r="N258" i="11"/>
  <c r="N255" i="11"/>
  <c r="N253" i="11"/>
  <c r="N250" i="11"/>
  <c r="N247" i="11"/>
  <c r="N245" i="11"/>
  <c r="N242" i="11"/>
  <c r="N240" i="11"/>
  <c r="N237" i="11"/>
  <c r="N235" i="11"/>
  <c r="N232" i="11"/>
  <c r="N230" i="11"/>
  <c r="N228" i="11"/>
  <c r="N225" i="11"/>
  <c r="N223" i="11"/>
  <c r="N221" i="11"/>
  <c r="N275" i="11"/>
  <c r="N272" i="11"/>
  <c r="N373" i="11"/>
  <c r="N270" i="11"/>
  <c r="N268" i="11"/>
  <c r="N266" i="11"/>
  <c r="N264" i="11"/>
  <c r="N262" i="11"/>
  <c r="N259" i="11"/>
  <c r="N256" i="11"/>
  <c r="N254" i="11"/>
  <c r="N251" i="11"/>
  <c r="N249" i="11"/>
  <c r="N246" i="11"/>
  <c r="N243" i="11"/>
  <c r="N241" i="11"/>
  <c r="N239" i="11"/>
  <c r="N236" i="11"/>
  <c r="N233" i="11"/>
  <c r="N231" i="11"/>
  <c r="N229" i="11"/>
  <c r="N227" i="11"/>
  <c r="N224" i="11"/>
  <c r="N222" i="11"/>
  <c r="N140" i="11"/>
  <c r="N69" i="11"/>
  <c r="N66" i="11"/>
  <c r="N63" i="11"/>
  <c r="N273" i="11"/>
  <c r="N148" i="11"/>
  <c r="N152" i="11"/>
  <c r="V371" i="11"/>
  <c r="BJ371" i="11" s="1"/>
  <c r="BJ365" i="11"/>
  <c r="V139" i="11"/>
  <c r="BX224" i="6"/>
  <c r="BU242" i="6"/>
  <c r="BH134" i="4"/>
  <c r="M136" i="4"/>
  <c r="BT262" i="10"/>
  <c r="BT222" i="10"/>
  <c r="BT237" i="10"/>
  <c r="BY240" i="5"/>
  <c r="BZ240" i="5"/>
  <c r="BI139" i="7"/>
  <c r="R140" i="7"/>
  <c r="BI140" i="7" s="1"/>
  <c r="BY311" i="11"/>
  <c r="BZ311" i="11"/>
  <c r="BY233" i="12"/>
  <c r="BZ233" i="12"/>
  <c r="BF366" i="6"/>
  <c r="BG366" i="6" s="1"/>
  <c r="BH366" i="6" s="1"/>
  <c r="BI366" i="6" s="1"/>
  <c r="BJ366" i="6" s="1"/>
  <c r="BK366" i="6" s="1"/>
  <c r="BL366" i="6" s="1"/>
  <c r="BM366" i="6" s="1"/>
  <c r="BN366" i="6" s="1"/>
  <c r="BO366" i="6" s="1"/>
  <c r="BP366" i="6" s="1"/>
  <c r="BQ366" i="6" s="1"/>
  <c r="BW365" i="6"/>
  <c r="BS365" i="6"/>
  <c r="BR365" i="6"/>
  <c r="BR134" i="7"/>
  <c r="BW134" i="7"/>
  <c r="BS134" i="7"/>
  <c r="BU268" i="6"/>
  <c r="BR161" i="6"/>
  <c r="BR79" i="6"/>
  <c r="I373" i="7"/>
  <c r="I270" i="7"/>
  <c r="BG270" i="7" s="1"/>
  <c r="I268" i="7"/>
  <c r="BG268" i="7" s="1"/>
  <c r="I266" i="7"/>
  <c r="BG266" i="7" s="1"/>
  <c r="I264" i="7"/>
  <c r="BG264" i="7" s="1"/>
  <c r="I262" i="7"/>
  <c r="BG262" i="7" s="1"/>
  <c r="I259" i="7"/>
  <c r="BG259" i="7" s="1"/>
  <c r="I256" i="7"/>
  <c r="BG256" i="7" s="1"/>
  <c r="I254" i="7"/>
  <c r="BG254" i="7" s="1"/>
  <c r="I251" i="7"/>
  <c r="BG251" i="7" s="1"/>
  <c r="I249" i="7"/>
  <c r="BG249" i="7" s="1"/>
  <c r="I246" i="7"/>
  <c r="BG246" i="7" s="1"/>
  <c r="I243" i="7"/>
  <c r="BG243" i="7" s="1"/>
  <c r="I241" i="7"/>
  <c r="BG241" i="7" s="1"/>
  <c r="I239" i="7"/>
  <c r="BG239" i="7" s="1"/>
  <c r="I236" i="7"/>
  <c r="BG236" i="7" s="1"/>
  <c r="I273" i="7"/>
  <c r="BG273" i="7" s="1"/>
  <c r="I271" i="7"/>
  <c r="BG271" i="7" s="1"/>
  <c r="I269" i="7"/>
  <c r="BG269" i="7" s="1"/>
  <c r="I267" i="7"/>
  <c r="BG267" i="7" s="1"/>
  <c r="I265" i="7"/>
  <c r="BG265" i="7" s="1"/>
  <c r="I263" i="7"/>
  <c r="BG263" i="7" s="1"/>
  <c r="I260" i="7"/>
  <c r="BG260" i="7" s="1"/>
  <c r="I258" i="7"/>
  <c r="BG258" i="7" s="1"/>
  <c r="I255" i="7"/>
  <c r="BG255" i="7" s="1"/>
  <c r="I253" i="7"/>
  <c r="BG253" i="7" s="1"/>
  <c r="I250" i="7"/>
  <c r="BG250" i="7" s="1"/>
  <c r="I247" i="7"/>
  <c r="BG247" i="7" s="1"/>
  <c r="I245" i="7"/>
  <c r="BG245" i="7" s="1"/>
  <c r="I242" i="7"/>
  <c r="BG242" i="7" s="1"/>
  <c r="I240" i="7"/>
  <c r="BG240" i="7" s="1"/>
  <c r="I237" i="7"/>
  <c r="BG237" i="7" s="1"/>
  <c r="I275" i="7"/>
  <c r="BG275" i="7" s="1"/>
  <c r="I272" i="7"/>
  <c r="BG272" i="7" s="1"/>
  <c r="I232" i="7"/>
  <c r="BG232" i="7" s="1"/>
  <c r="I230" i="7"/>
  <c r="BG230" i="7" s="1"/>
  <c r="I228" i="7"/>
  <c r="BG228" i="7" s="1"/>
  <c r="I225" i="7"/>
  <c r="BG225" i="7" s="1"/>
  <c r="I223" i="7"/>
  <c r="BG223" i="7" s="1"/>
  <c r="I221" i="7"/>
  <c r="BG221" i="7" s="1"/>
  <c r="I152" i="7"/>
  <c r="I140" i="7"/>
  <c r="BG140" i="7" s="1"/>
  <c r="I148" i="7"/>
  <c r="I63" i="7"/>
  <c r="I233" i="7"/>
  <c r="BG233" i="7" s="1"/>
  <c r="I229" i="7"/>
  <c r="BG229" i="7" s="1"/>
  <c r="I224" i="7"/>
  <c r="BG224" i="7" s="1"/>
  <c r="I69" i="7"/>
  <c r="I235" i="7"/>
  <c r="BG235" i="7" s="1"/>
  <c r="I231" i="7"/>
  <c r="BG231" i="7" s="1"/>
  <c r="I227" i="7"/>
  <c r="BG227" i="7" s="1"/>
  <c r="I222" i="7"/>
  <c r="BG222" i="7" s="1"/>
  <c r="BG136" i="7"/>
  <c r="I66" i="7"/>
  <c r="K275" i="11"/>
  <c r="K272" i="11"/>
  <c r="K373" i="11"/>
  <c r="K270" i="11"/>
  <c r="K268" i="11"/>
  <c r="K266" i="11"/>
  <c r="K264" i="11"/>
  <c r="K262" i="11"/>
  <c r="K259" i="11"/>
  <c r="K256" i="11"/>
  <c r="K254" i="11"/>
  <c r="K251" i="11"/>
  <c r="K249" i="11"/>
  <c r="K246" i="11"/>
  <c r="K243" i="11"/>
  <c r="K241" i="11"/>
  <c r="K239" i="11"/>
  <c r="K236" i="11"/>
  <c r="K233" i="11"/>
  <c r="K231" i="11"/>
  <c r="K229" i="11"/>
  <c r="K227" i="11"/>
  <c r="K224" i="11"/>
  <c r="K222" i="11"/>
  <c r="K273" i="11"/>
  <c r="K271" i="11"/>
  <c r="K263" i="11"/>
  <c r="K253" i="11"/>
  <c r="K242" i="11"/>
  <c r="K232" i="11"/>
  <c r="K223" i="11"/>
  <c r="K140" i="11"/>
  <c r="K69" i="11"/>
  <c r="K66" i="11"/>
  <c r="K63" i="11"/>
  <c r="K269" i="11"/>
  <c r="K260" i="11"/>
  <c r="K250" i="11"/>
  <c r="K240" i="11"/>
  <c r="K230" i="11"/>
  <c r="K221" i="11"/>
  <c r="K267" i="11"/>
  <c r="K258" i="11"/>
  <c r="K247" i="11"/>
  <c r="K237" i="11"/>
  <c r="K228" i="11"/>
  <c r="K148" i="11"/>
  <c r="K265" i="11"/>
  <c r="K225" i="11"/>
  <c r="K255" i="11"/>
  <c r="K245" i="11"/>
  <c r="K235" i="11"/>
  <c r="K152" i="11"/>
  <c r="BQ155" i="13"/>
  <c r="AW198" i="13"/>
  <c r="BQ224" i="13"/>
  <c r="BQ208" i="13"/>
  <c r="BQ235" i="13"/>
  <c r="BQ161" i="13"/>
  <c r="BQ203" i="13"/>
  <c r="BW203" i="13" s="1"/>
  <c r="BQ168" i="13"/>
  <c r="BQ189" i="13"/>
  <c r="BQ210" i="13"/>
  <c r="BW210" i="13" s="1"/>
  <c r="BQ231" i="13"/>
  <c r="BQ263" i="13"/>
  <c r="BW263" i="13" s="1"/>
  <c r="BQ232" i="13"/>
  <c r="BQ257" i="13"/>
  <c r="BQ278" i="13"/>
  <c r="BW278" i="13" s="1"/>
  <c r="BW86" i="11"/>
  <c r="BS86" i="11"/>
  <c r="BR86" i="11"/>
  <c r="BF161" i="11"/>
  <c r="BF79" i="11"/>
  <c r="BU254" i="11"/>
  <c r="BX254" i="11"/>
  <c r="BU260" i="11"/>
  <c r="BX260" i="11"/>
  <c r="BX63" i="11"/>
  <c r="BX152" i="11"/>
  <c r="BX69" i="11"/>
  <c r="BX66" i="11"/>
  <c r="BX255" i="7"/>
  <c r="BU255" i="7"/>
  <c r="BU262" i="7"/>
  <c r="BX262" i="7"/>
  <c r="BX224" i="7"/>
  <c r="BU224" i="7"/>
  <c r="BK139" i="7"/>
  <c r="Z140" i="7"/>
  <c r="BK140" i="7" s="1"/>
  <c r="BH134" i="10"/>
  <c r="M136" i="10"/>
  <c r="BT275" i="6"/>
  <c r="BW315" i="10"/>
  <c r="BS315" i="10"/>
  <c r="BR315" i="10"/>
  <c r="BR363" i="4"/>
  <c r="BS363" i="4"/>
  <c r="BW363" i="4"/>
  <c r="BT148" i="8"/>
  <c r="BY239" i="12"/>
  <c r="BZ239" i="12"/>
  <c r="BT363" i="8"/>
  <c r="BO363" i="10"/>
  <c r="BV363" i="10" s="1"/>
  <c r="AR365" i="10"/>
  <c r="BW271" i="9"/>
  <c r="BS271" i="9"/>
  <c r="BR271" i="9"/>
  <c r="BW253" i="9"/>
  <c r="BS253" i="9"/>
  <c r="BR253" i="9"/>
  <c r="BW254" i="9"/>
  <c r="BS254" i="9"/>
  <c r="BR254" i="9"/>
  <c r="BW249" i="9"/>
  <c r="BS249" i="9"/>
  <c r="BR249" i="9"/>
  <c r="BV262" i="4"/>
  <c r="BG134" i="11"/>
  <c r="I136" i="11"/>
  <c r="BT253" i="7"/>
  <c r="BT251" i="7"/>
  <c r="BT225" i="7"/>
  <c r="BU253" i="10"/>
  <c r="BU236" i="10"/>
  <c r="BZ78" i="10"/>
  <c r="BT268" i="10"/>
  <c r="BT229" i="10"/>
  <c r="BT235" i="10"/>
  <c r="BZ231" i="5"/>
  <c r="BY231" i="5"/>
  <c r="BY153" i="10"/>
  <c r="BX260" i="4"/>
  <c r="AE371" i="4"/>
  <c r="BL365" i="4"/>
  <c r="AE139" i="4"/>
  <c r="AE275" i="4"/>
  <c r="AE373" i="4"/>
  <c r="E366" i="9"/>
  <c r="F366" i="9" s="1"/>
  <c r="G366" i="9" s="1"/>
  <c r="H366" i="9" s="1"/>
  <c r="I366" i="9" s="1"/>
  <c r="J366" i="9" s="1"/>
  <c r="K366" i="9" s="1"/>
  <c r="L366" i="9" s="1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X366" i="9" s="1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AP366" i="9" s="1"/>
  <c r="AQ366" i="9" s="1"/>
  <c r="AR366" i="9" s="1"/>
  <c r="AS366" i="9" s="1"/>
  <c r="AT366" i="9" s="1"/>
  <c r="AU366" i="9" s="1"/>
  <c r="AV366" i="9" s="1"/>
  <c r="AW366" i="9" s="1"/>
  <c r="AX366" i="9" s="1"/>
  <c r="AY366" i="9" s="1"/>
  <c r="AZ366" i="9" s="1"/>
  <c r="BA366" i="9" s="1"/>
  <c r="BB366" i="9" s="1"/>
  <c r="BC366" i="9" s="1"/>
  <c r="BD366" i="9" s="1"/>
  <c r="E371" i="9"/>
  <c r="BF365" i="9"/>
  <c r="D365" i="9"/>
  <c r="E139" i="9"/>
  <c r="BZ262" i="12"/>
  <c r="BY262" i="12"/>
  <c r="BA248" i="13"/>
  <c r="BR248" i="13" s="1"/>
  <c r="BR201" i="13"/>
  <c r="BI363" i="10"/>
  <c r="R365" i="10"/>
  <c r="R273" i="10"/>
  <c r="BI273" i="10" s="1"/>
  <c r="BT273" i="10" s="1"/>
  <c r="D79" i="10"/>
  <c r="BF134" i="10"/>
  <c r="D134" i="10"/>
  <c r="E136" i="10"/>
  <c r="BX265" i="6"/>
  <c r="BT249" i="4"/>
  <c r="BT231" i="4"/>
  <c r="BH134" i="11"/>
  <c r="M136" i="11"/>
  <c r="BZ233" i="5"/>
  <c r="BY233" i="5"/>
  <c r="BZ254" i="5"/>
  <c r="BY254" i="5"/>
  <c r="D140" i="12"/>
  <c r="E141" i="12"/>
  <c r="F141" i="12" s="1"/>
  <c r="G141" i="12" s="1"/>
  <c r="H141" i="12" s="1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AG141" i="12" s="1"/>
  <c r="AH141" i="12" s="1"/>
  <c r="AI141" i="12" s="1"/>
  <c r="AJ141" i="12" s="1"/>
  <c r="AK141" i="12" s="1"/>
  <c r="AL141" i="12" s="1"/>
  <c r="AM141" i="12" s="1"/>
  <c r="AN141" i="12" s="1"/>
  <c r="AO141" i="12" s="1"/>
  <c r="AP141" i="12" s="1"/>
  <c r="AQ141" i="12" s="1"/>
  <c r="AR141" i="12" s="1"/>
  <c r="AS141" i="12" s="1"/>
  <c r="AT141" i="12" s="1"/>
  <c r="AU141" i="12" s="1"/>
  <c r="AV141" i="12" s="1"/>
  <c r="AW141" i="12" s="1"/>
  <c r="AX141" i="12" s="1"/>
  <c r="AY141" i="12" s="1"/>
  <c r="AZ141" i="12" s="1"/>
  <c r="BA141" i="12" s="1"/>
  <c r="BB141" i="12" s="1"/>
  <c r="BC141" i="12" s="1"/>
  <c r="BD141" i="12" s="1"/>
  <c r="BF140" i="12"/>
  <c r="BV363" i="4"/>
  <c r="BZ241" i="12"/>
  <c r="BY241" i="12"/>
  <c r="BX233" i="6"/>
  <c r="BX221" i="6"/>
  <c r="BU264" i="4"/>
  <c r="BX262" i="6"/>
  <c r="BX222" i="6"/>
  <c r="BU247" i="4"/>
  <c r="BU255" i="4"/>
  <c r="BX266" i="4"/>
  <c r="BX258" i="4"/>
  <c r="BO150" i="13"/>
  <c r="BJ150" i="13"/>
  <c r="BW106" i="13"/>
  <c r="BU222" i="11"/>
  <c r="BX222" i="11"/>
  <c r="BU275" i="7"/>
  <c r="BX275" i="7"/>
  <c r="BY228" i="5"/>
  <c r="BZ228" i="5"/>
  <c r="BF366" i="7"/>
  <c r="BG366" i="7" s="1"/>
  <c r="BH366" i="7" s="1"/>
  <c r="BI366" i="7" s="1"/>
  <c r="BJ366" i="7" s="1"/>
  <c r="BK366" i="7" s="1"/>
  <c r="BL366" i="7" s="1"/>
  <c r="BM366" i="7" s="1"/>
  <c r="BN366" i="7" s="1"/>
  <c r="BO366" i="7" s="1"/>
  <c r="BP366" i="7" s="1"/>
  <c r="BQ366" i="7" s="1"/>
  <c r="BW365" i="7"/>
  <c r="BS365" i="7"/>
  <c r="BR365" i="7"/>
  <c r="K6" i="7"/>
  <c r="BZ229" i="5"/>
  <c r="BY229" i="5"/>
  <c r="AZ298" i="13"/>
  <c r="BZ230" i="12"/>
  <c r="BY230" i="12"/>
  <c r="BZ242" i="12"/>
  <c r="BY242" i="12"/>
  <c r="AZ371" i="9"/>
  <c r="BQ371" i="9" s="1"/>
  <c r="BQ365" i="9"/>
  <c r="AZ139" i="9"/>
  <c r="BZ265" i="12"/>
  <c r="BY265" i="12"/>
  <c r="BU239" i="11"/>
  <c r="BX239" i="11"/>
  <c r="BX269" i="7"/>
  <c r="BU269" i="7"/>
  <c r="BX236" i="7"/>
  <c r="BU236" i="7"/>
  <c r="V371" i="8"/>
  <c r="BJ371" i="8" s="1"/>
  <c r="BJ365" i="8"/>
  <c r="V139" i="8"/>
  <c r="V275" i="8"/>
  <c r="BJ275" i="8" s="1"/>
  <c r="V373" i="8"/>
  <c r="BO363" i="11"/>
  <c r="AR365" i="11"/>
  <c r="BZ246" i="12"/>
  <c r="BY246" i="12"/>
  <c r="BR222" i="9"/>
  <c r="BW222" i="9"/>
  <c r="BS222" i="9"/>
  <c r="BW240" i="9"/>
  <c r="BS240" i="9"/>
  <c r="BR240" i="9"/>
  <c r="H302" i="13"/>
  <c r="G273" i="10"/>
  <c r="G148" i="10"/>
  <c r="G69" i="10"/>
  <c r="G66" i="10"/>
  <c r="G63" i="10"/>
  <c r="G271" i="10"/>
  <c r="G269" i="10"/>
  <c r="G267" i="10"/>
  <c r="G265" i="10"/>
  <c r="G263" i="10"/>
  <c r="G260" i="10"/>
  <c r="G258" i="10"/>
  <c r="G255" i="10"/>
  <c r="G253" i="10"/>
  <c r="G250" i="10"/>
  <c r="G247" i="10"/>
  <c r="G245" i="10"/>
  <c r="G242" i="10"/>
  <c r="G240" i="10"/>
  <c r="G237" i="10"/>
  <c r="G235" i="10"/>
  <c r="G232" i="10"/>
  <c r="G230" i="10"/>
  <c r="G228" i="10"/>
  <c r="G225" i="10"/>
  <c r="G223" i="10"/>
  <c r="G221" i="10"/>
  <c r="G275" i="10"/>
  <c r="G272" i="10"/>
  <c r="G140" i="10"/>
  <c r="G373" i="10"/>
  <c r="G270" i="10"/>
  <c r="G262" i="10"/>
  <c r="G251" i="10"/>
  <c r="G241" i="10"/>
  <c r="G231" i="10"/>
  <c r="G222" i="10"/>
  <c r="G268" i="10"/>
  <c r="G259" i="10"/>
  <c r="G249" i="10"/>
  <c r="G239" i="10"/>
  <c r="G229" i="10"/>
  <c r="G266" i="10"/>
  <c r="G256" i="10"/>
  <c r="G246" i="10"/>
  <c r="G236" i="10"/>
  <c r="G227" i="10"/>
  <c r="G264" i="10"/>
  <c r="G254" i="10"/>
  <c r="G243" i="10"/>
  <c r="G233" i="10"/>
  <c r="G224" i="10"/>
  <c r="G152" i="10"/>
  <c r="BV139" i="12"/>
  <c r="BX139" i="12"/>
  <c r="BW137" i="12"/>
  <c r="BU137" i="12"/>
  <c r="BV137" i="12" s="1"/>
  <c r="BX137" i="12" s="1"/>
  <c r="BU254" i="4"/>
  <c r="BZ254" i="12"/>
  <c r="BY254" i="12"/>
  <c r="BT136" i="11"/>
  <c r="BI152" i="11"/>
  <c r="BI69" i="11"/>
  <c r="BI66" i="11"/>
  <c r="BI63" i="11"/>
  <c r="BU266" i="11"/>
  <c r="BX266" i="11"/>
  <c r="BZ70" i="11"/>
  <c r="BZ70" i="10"/>
  <c r="BW245" i="9"/>
  <c r="BS245" i="9"/>
  <c r="BR245" i="9"/>
  <c r="BR239" i="9"/>
  <c r="BS239" i="9"/>
  <c r="BW239" i="9"/>
  <c r="BW237" i="9"/>
  <c r="BS237" i="9"/>
  <c r="BR237" i="9"/>
  <c r="BZ259" i="5"/>
  <c r="BY259" i="5"/>
  <c r="V371" i="9"/>
  <c r="BJ371" i="9" s="1"/>
  <c r="BJ365" i="9"/>
  <c r="V139" i="9"/>
  <c r="E373" i="7"/>
  <c r="E270" i="7"/>
  <c r="E268" i="7"/>
  <c r="E266" i="7"/>
  <c r="E264" i="7"/>
  <c r="E262" i="7"/>
  <c r="E259" i="7"/>
  <c r="E256" i="7"/>
  <c r="E254" i="7"/>
  <c r="E251" i="7"/>
  <c r="E249" i="7"/>
  <c r="E246" i="7"/>
  <c r="E243" i="7"/>
  <c r="E241" i="7"/>
  <c r="E239" i="7"/>
  <c r="E236" i="7"/>
  <c r="E273" i="7"/>
  <c r="E271" i="7"/>
  <c r="E269" i="7"/>
  <c r="E267" i="7"/>
  <c r="E265" i="7"/>
  <c r="E263" i="7"/>
  <c r="E260" i="7"/>
  <c r="E258" i="7"/>
  <c r="E255" i="7"/>
  <c r="E253" i="7"/>
  <c r="E250" i="7"/>
  <c r="E247" i="7"/>
  <c r="E245" i="7"/>
  <c r="E242" i="7"/>
  <c r="E240" i="7"/>
  <c r="E237" i="7"/>
  <c r="E275" i="7"/>
  <c r="E272" i="7"/>
  <c r="E235" i="7"/>
  <c r="E232" i="7"/>
  <c r="E230" i="7"/>
  <c r="E228" i="7"/>
  <c r="E225" i="7"/>
  <c r="E223" i="7"/>
  <c r="E221" i="7"/>
  <c r="D136" i="7"/>
  <c r="E140" i="7"/>
  <c r="BF136" i="7"/>
  <c r="E69" i="7"/>
  <c r="E231" i="7"/>
  <c r="E227" i="7"/>
  <c r="E222" i="7"/>
  <c r="E137" i="7"/>
  <c r="E66" i="7"/>
  <c r="E148" i="7"/>
  <c r="E63" i="7"/>
  <c r="E233" i="7"/>
  <c r="E229" i="7"/>
  <c r="E224" i="7"/>
  <c r="E152" i="7"/>
  <c r="G6" i="10"/>
  <c r="BZ230" i="5"/>
  <c r="BY230" i="5"/>
  <c r="BY140" i="5"/>
  <c r="BS141" i="5"/>
  <c r="BT141" i="5" s="1"/>
  <c r="BZ140" i="5"/>
  <c r="BQ170" i="13"/>
  <c r="BW170" i="13" s="1"/>
  <c r="BQ196" i="13"/>
  <c r="BW196" i="13" s="1"/>
  <c r="BQ164" i="13"/>
  <c r="BW164" i="13" s="1"/>
  <c r="AW248" i="13"/>
  <c r="BQ201" i="13"/>
  <c r="BG365" i="9"/>
  <c r="I371" i="9"/>
  <c r="BG371" i="9" s="1"/>
  <c r="I139" i="9"/>
  <c r="D134" i="11"/>
  <c r="BF134" i="11"/>
  <c r="E136" i="11"/>
  <c r="BU264" i="11"/>
  <c r="BX264" i="11"/>
  <c r="BX233" i="7"/>
  <c r="BU233" i="7"/>
  <c r="H6" i="12"/>
  <c r="F273" i="4"/>
  <c r="F148" i="4"/>
  <c r="F275" i="4"/>
  <c r="F265" i="4"/>
  <c r="F264" i="4"/>
  <c r="F255" i="4"/>
  <c r="F254" i="4"/>
  <c r="F245" i="4"/>
  <c r="F243" i="4"/>
  <c r="F235" i="4"/>
  <c r="F233" i="4"/>
  <c r="F225" i="4"/>
  <c r="F224" i="4"/>
  <c r="F373" i="4"/>
  <c r="F267" i="4"/>
  <c r="F266" i="4"/>
  <c r="F258" i="4"/>
  <c r="F256" i="4"/>
  <c r="F247" i="4"/>
  <c r="F246" i="4"/>
  <c r="F237" i="4"/>
  <c r="F236" i="4"/>
  <c r="F228" i="4"/>
  <c r="F227" i="4"/>
  <c r="F269" i="4"/>
  <c r="F268" i="4"/>
  <c r="F260" i="4"/>
  <c r="F259" i="4"/>
  <c r="F250" i="4"/>
  <c r="F249" i="4"/>
  <c r="F240" i="4"/>
  <c r="F239" i="4"/>
  <c r="F230" i="4"/>
  <c r="F229" i="4"/>
  <c r="F221" i="4"/>
  <c r="F140" i="4"/>
  <c r="F262" i="4"/>
  <c r="F242" i="4"/>
  <c r="F222" i="4"/>
  <c r="F66" i="4"/>
  <c r="F241" i="4"/>
  <c r="F223" i="4"/>
  <c r="F63" i="4"/>
  <c r="F272" i="4"/>
  <c r="F270" i="4"/>
  <c r="F253" i="4"/>
  <c r="F231" i="4"/>
  <c r="F263" i="4"/>
  <c r="F271" i="4"/>
  <c r="F251" i="4"/>
  <c r="F232" i="4"/>
  <c r="F69" i="4"/>
  <c r="F152" i="4"/>
  <c r="BZ227" i="12"/>
  <c r="BY227" i="12"/>
  <c r="BI365" i="8"/>
  <c r="BT365" i="8" s="1"/>
  <c r="R371" i="8"/>
  <c r="R139" i="8"/>
  <c r="R373" i="8"/>
  <c r="R275" i="8"/>
  <c r="BI275" i="8" s="1"/>
  <c r="BT275" i="8" s="1"/>
  <c r="Z371" i="11"/>
  <c r="BK371" i="11" s="1"/>
  <c r="BK365" i="11"/>
  <c r="Z139" i="11"/>
  <c r="BX273" i="4"/>
  <c r="BU273" i="4"/>
  <c r="BA198" i="13"/>
  <c r="BR198" i="13" s="1"/>
  <c r="BR155" i="13"/>
  <c r="V371" i="4"/>
  <c r="BJ371" i="4" s="1"/>
  <c r="V139" i="4"/>
  <c r="BJ365" i="4"/>
  <c r="V373" i="4"/>
  <c r="V275" i="4"/>
  <c r="BJ275" i="4" s="1"/>
  <c r="BW161" i="7"/>
  <c r="BW79" i="7"/>
  <c r="BX253" i="4"/>
  <c r="BX272" i="4"/>
  <c r="BU250" i="11"/>
  <c r="BX250" i="11"/>
  <c r="BX263" i="7"/>
  <c r="BU263" i="7"/>
  <c r="BZ311" i="10"/>
  <c r="BY311" i="10"/>
  <c r="BL139" i="6"/>
  <c r="AE140" i="6"/>
  <c r="BL140" i="6" s="1"/>
  <c r="BW192" i="13"/>
  <c r="BP185" i="13"/>
  <c r="BW237" i="13"/>
  <c r="BW257" i="13"/>
  <c r="BP272" i="13"/>
  <c r="BW272" i="13" s="1"/>
  <c r="BP289" i="13"/>
  <c r="BZ172" i="11"/>
  <c r="BZ164" i="11"/>
  <c r="BZ186" i="11"/>
  <c r="L302" i="13"/>
  <c r="K273" i="10"/>
  <c r="K148" i="10"/>
  <c r="K69" i="10"/>
  <c r="K66" i="10"/>
  <c r="K63" i="10"/>
  <c r="K271" i="10"/>
  <c r="K269" i="10"/>
  <c r="K267" i="10"/>
  <c r="K265" i="10"/>
  <c r="K263" i="10"/>
  <c r="K260" i="10"/>
  <c r="K258" i="10"/>
  <c r="K255" i="10"/>
  <c r="K253" i="10"/>
  <c r="K250" i="10"/>
  <c r="K247" i="10"/>
  <c r="K245" i="10"/>
  <c r="K242" i="10"/>
  <c r="K240" i="10"/>
  <c r="K237" i="10"/>
  <c r="K235" i="10"/>
  <c r="K232" i="10"/>
  <c r="K230" i="10"/>
  <c r="K228" i="10"/>
  <c r="K225" i="10"/>
  <c r="K223" i="10"/>
  <c r="K221" i="10"/>
  <c r="K275" i="10"/>
  <c r="K272" i="10"/>
  <c r="K140" i="10"/>
  <c r="K268" i="10"/>
  <c r="K259" i="10"/>
  <c r="K249" i="10"/>
  <c r="K239" i="10"/>
  <c r="K229" i="10"/>
  <c r="K266" i="10"/>
  <c r="K256" i="10"/>
  <c r="K246" i="10"/>
  <c r="K236" i="10"/>
  <c r="K227" i="10"/>
  <c r="K264" i="10"/>
  <c r="K254" i="10"/>
  <c r="K243" i="10"/>
  <c r="K233" i="10"/>
  <c r="K224" i="10"/>
  <c r="K373" i="10"/>
  <c r="K270" i="10"/>
  <c r="K262" i="10"/>
  <c r="K251" i="10"/>
  <c r="K241" i="10"/>
  <c r="K222" i="10"/>
  <c r="K231" i="10"/>
  <c r="K152" i="10"/>
  <c r="BZ187" i="10"/>
  <c r="BZ208" i="10"/>
  <c r="BZ168" i="10"/>
  <c r="BZ189" i="10"/>
  <c r="BZ236" i="12"/>
  <c r="BY236" i="12"/>
  <c r="BT228" i="4"/>
  <c r="L275" i="6"/>
  <c r="L272" i="6"/>
  <c r="L152" i="6"/>
  <c r="L140" i="6"/>
  <c r="L69" i="6"/>
  <c r="L66" i="6"/>
  <c r="L63" i="6"/>
  <c r="L373" i="6"/>
  <c r="L270" i="6"/>
  <c r="L268" i="6"/>
  <c r="L266" i="6"/>
  <c r="L264" i="6"/>
  <c r="L262" i="6"/>
  <c r="L259" i="6"/>
  <c r="L256" i="6"/>
  <c r="L254" i="6"/>
  <c r="L251" i="6"/>
  <c r="L249" i="6"/>
  <c r="L246" i="6"/>
  <c r="L243" i="6"/>
  <c r="L241" i="6"/>
  <c r="L239" i="6"/>
  <c r="L236" i="6"/>
  <c r="L233" i="6"/>
  <c r="L231" i="6"/>
  <c r="L229" i="6"/>
  <c r="L227" i="6"/>
  <c r="L224" i="6"/>
  <c r="L222" i="6"/>
  <c r="L269" i="6"/>
  <c r="L265" i="6"/>
  <c r="L260" i="6"/>
  <c r="L255" i="6"/>
  <c r="L250" i="6"/>
  <c r="L245" i="6"/>
  <c r="L240" i="6"/>
  <c r="L235" i="6"/>
  <c r="L230" i="6"/>
  <c r="L225" i="6"/>
  <c r="L221" i="6"/>
  <c r="L148" i="6"/>
  <c r="L271" i="6"/>
  <c r="L267" i="6"/>
  <c r="L263" i="6"/>
  <c r="L258" i="6"/>
  <c r="L253" i="6"/>
  <c r="L247" i="6"/>
  <c r="L242" i="6"/>
  <c r="L237" i="6"/>
  <c r="L232" i="6"/>
  <c r="L228" i="6"/>
  <c r="L223" i="6"/>
  <c r="L273" i="6"/>
  <c r="D136" i="6"/>
  <c r="BG136" i="6"/>
  <c r="L135" i="6"/>
  <c r="BU263" i="4"/>
  <c r="BU229" i="11"/>
  <c r="BX229" i="11"/>
  <c r="BX229" i="7"/>
  <c r="BU229" i="7"/>
  <c r="BZ222" i="12"/>
  <c r="BY222" i="12"/>
  <c r="BW246" i="9"/>
  <c r="BS246" i="9"/>
  <c r="BR246" i="9"/>
  <c r="BX258" i="10"/>
  <c r="BX224" i="10"/>
  <c r="BY157" i="7"/>
  <c r="BZ157" i="7"/>
  <c r="BL363" i="10"/>
  <c r="AE365" i="10"/>
  <c r="AE273" i="10"/>
  <c r="BL273" i="10" s="1"/>
  <c r="BZ222" i="5"/>
  <c r="BY222" i="5"/>
  <c r="BW161" i="8"/>
  <c r="BW79" i="8"/>
  <c r="BT241" i="4"/>
  <c r="BZ224" i="5"/>
  <c r="BY224" i="5"/>
  <c r="G275" i="11"/>
  <c r="G272" i="11"/>
  <c r="G373" i="11"/>
  <c r="G270" i="11"/>
  <c r="G268" i="11"/>
  <c r="G266" i="11"/>
  <c r="G264" i="11"/>
  <c r="G262" i="11"/>
  <c r="G259" i="11"/>
  <c r="G256" i="11"/>
  <c r="G254" i="11"/>
  <c r="G251" i="11"/>
  <c r="G249" i="11"/>
  <c r="G246" i="11"/>
  <c r="G243" i="11"/>
  <c r="G241" i="11"/>
  <c r="G239" i="11"/>
  <c r="G236" i="11"/>
  <c r="G233" i="11"/>
  <c r="G231" i="11"/>
  <c r="G229" i="11"/>
  <c r="G227" i="11"/>
  <c r="G224" i="11"/>
  <c r="G222" i="11"/>
  <c r="G273" i="11"/>
  <c r="G265" i="11"/>
  <c r="G255" i="11"/>
  <c r="G245" i="11"/>
  <c r="G235" i="11"/>
  <c r="G225" i="11"/>
  <c r="G140" i="11"/>
  <c r="G69" i="11"/>
  <c r="G66" i="11"/>
  <c r="G63" i="11"/>
  <c r="G271" i="11"/>
  <c r="G263" i="11"/>
  <c r="G253" i="11"/>
  <c r="G242" i="11"/>
  <c r="G232" i="11"/>
  <c r="G223" i="11"/>
  <c r="G269" i="11"/>
  <c r="G260" i="11"/>
  <c r="G250" i="11"/>
  <c r="G240" i="11"/>
  <c r="G230" i="11"/>
  <c r="G221" i="11"/>
  <c r="G148" i="11"/>
  <c r="G258" i="11"/>
  <c r="G247" i="11"/>
  <c r="G237" i="11"/>
  <c r="G267" i="11"/>
  <c r="G228" i="11"/>
  <c r="G152" i="11"/>
  <c r="BU256" i="11"/>
  <c r="BX256" i="11"/>
  <c r="BU221" i="7"/>
  <c r="BX221" i="7"/>
  <c r="BU241" i="11"/>
  <c r="BX241" i="11"/>
  <c r="BU267" i="11"/>
  <c r="BX267" i="11"/>
  <c r="BU271" i="11"/>
  <c r="BX271" i="11"/>
  <c r="BX253" i="7"/>
  <c r="BU253" i="7"/>
  <c r="BU259" i="7"/>
  <c r="BX259" i="7"/>
  <c r="BX222" i="7"/>
  <c r="BU222" i="7"/>
  <c r="L373" i="11"/>
  <c r="L270" i="11"/>
  <c r="L268" i="11"/>
  <c r="L266" i="11"/>
  <c r="L264" i="11"/>
  <c r="L262" i="11"/>
  <c r="L259" i="11"/>
  <c r="L256" i="11"/>
  <c r="L254" i="11"/>
  <c r="L251" i="11"/>
  <c r="L249" i="11"/>
  <c r="L246" i="11"/>
  <c r="L243" i="11"/>
  <c r="L241" i="11"/>
  <c r="L239" i="11"/>
  <c r="L236" i="11"/>
  <c r="L233" i="11"/>
  <c r="L231" i="11"/>
  <c r="L229" i="11"/>
  <c r="L227" i="11"/>
  <c r="L224" i="11"/>
  <c r="L222" i="11"/>
  <c r="L273" i="11"/>
  <c r="L271" i="11"/>
  <c r="L269" i="11"/>
  <c r="L267" i="11"/>
  <c r="L265" i="11"/>
  <c r="L263" i="11"/>
  <c r="L260" i="11"/>
  <c r="L258" i="11"/>
  <c r="L255" i="11"/>
  <c r="L253" i="11"/>
  <c r="L250" i="11"/>
  <c r="L247" i="11"/>
  <c r="L245" i="11"/>
  <c r="L242" i="11"/>
  <c r="L240" i="11"/>
  <c r="L237" i="11"/>
  <c r="L235" i="11"/>
  <c r="L232" i="11"/>
  <c r="L230" i="11"/>
  <c r="L228" i="11"/>
  <c r="L225" i="11"/>
  <c r="L223" i="11"/>
  <c r="L221" i="11"/>
  <c r="L275" i="11"/>
  <c r="L272" i="11"/>
  <c r="L148" i="11"/>
  <c r="L140" i="11"/>
  <c r="L69" i="11"/>
  <c r="L66" i="11"/>
  <c r="L152" i="11"/>
  <c r="L63" i="11"/>
  <c r="BZ227" i="5"/>
  <c r="BY227" i="5"/>
  <c r="BX365" i="6"/>
  <c r="BU365" i="6"/>
  <c r="V373" i="11"/>
  <c r="BZ258" i="12"/>
  <c r="BY258" i="12"/>
  <c r="N273" i="4"/>
  <c r="N148" i="4"/>
  <c r="N269" i="4"/>
  <c r="N268" i="4"/>
  <c r="N260" i="4"/>
  <c r="N259" i="4"/>
  <c r="N250" i="4"/>
  <c r="N249" i="4"/>
  <c r="N240" i="4"/>
  <c r="N239" i="4"/>
  <c r="N230" i="4"/>
  <c r="N229" i="4"/>
  <c r="N221" i="4"/>
  <c r="N272" i="4"/>
  <c r="N271" i="4"/>
  <c r="N270" i="4"/>
  <c r="N263" i="4"/>
  <c r="N262" i="4"/>
  <c r="N253" i="4"/>
  <c r="N251" i="4"/>
  <c r="N242" i="4"/>
  <c r="N241" i="4"/>
  <c r="N232" i="4"/>
  <c r="N231" i="4"/>
  <c r="N223" i="4"/>
  <c r="N222" i="4"/>
  <c r="N275" i="4"/>
  <c r="N265" i="4"/>
  <c r="N264" i="4"/>
  <c r="N255" i="4"/>
  <c r="N254" i="4"/>
  <c r="N245" i="4"/>
  <c r="N243" i="4"/>
  <c r="N235" i="4"/>
  <c r="N233" i="4"/>
  <c r="N225" i="4"/>
  <c r="N224" i="4"/>
  <c r="N140" i="4"/>
  <c r="N258" i="4"/>
  <c r="N236" i="4"/>
  <c r="N66" i="4"/>
  <c r="N237" i="4"/>
  <c r="N267" i="4"/>
  <c r="N246" i="4"/>
  <c r="N228" i="4"/>
  <c r="N256" i="4"/>
  <c r="N69" i="4"/>
  <c r="N266" i="4"/>
  <c r="N247" i="4"/>
  <c r="N227" i="4"/>
  <c r="N373" i="4"/>
  <c r="N63" i="4"/>
  <c r="N152" i="4"/>
  <c r="H6" i="5"/>
  <c r="BG365" i="10"/>
  <c r="I139" i="10"/>
  <c r="BG139" i="10" s="1"/>
  <c r="I371" i="10"/>
  <c r="BG371" i="10" s="1"/>
  <c r="D139" i="7"/>
  <c r="BF139" i="7"/>
  <c r="BW269" i="9"/>
  <c r="BS269" i="9"/>
  <c r="BR269" i="9"/>
  <c r="BW250" i="9"/>
  <c r="BS250" i="9"/>
  <c r="BR250" i="9"/>
  <c r="BR224" i="9"/>
  <c r="BW224" i="9"/>
  <c r="BS224" i="9"/>
  <c r="BW242" i="9"/>
  <c r="BS242" i="9"/>
  <c r="BR242" i="9"/>
  <c r="BW223" i="9"/>
  <c r="BS223" i="9"/>
  <c r="BR223" i="9"/>
  <c r="BP233" i="13"/>
  <c r="BW233" i="13" s="1"/>
  <c r="BP166" i="13"/>
  <c r="BW166" i="13" s="1"/>
  <c r="BP259" i="13"/>
  <c r="BW266" i="13"/>
  <c r="BP157" i="13"/>
  <c r="BW157" i="13" s="1"/>
  <c r="BP173" i="13"/>
  <c r="BW173" i="13" s="1"/>
  <c r="BP197" i="13"/>
  <c r="BP258" i="13"/>
  <c r="BW258" i="13" s="1"/>
  <c r="BW168" i="13"/>
  <c r="BP193" i="13"/>
  <c r="BP229" i="13"/>
  <c r="BP238" i="13"/>
  <c r="BP190" i="13"/>
  <c r="BP209" i="13"/>
  <c r="BP225" i="13"/>
  <c r="BP245" i="13"/>
  <c r="BW245" i="13" s="1"/>
  <c r="BP267" i="13"/>
  <c r="BW280" i="13"/>
  <c r="BP284" i="13"/>
  <c r="BP268" i="13"/>
  <c r="BW268" i="13" s="1"/>
  <c r="BP276" i="13"/>
  <c r="BW288" i="13"/>
  <c r="BW291" i="13"/>
  <c r="BP293" i="13"/>
  <c r="BW293" i="13" s="1"/>
  <c r="BT260" i="7"/>
  <c r="BT259" i="7"/>
  <c r="BT222" i="7"/>
  <c r="BZ268" i="5"/>
  <c r="BY268" i="5"/>
  <c r="BO365" i="9"/>
  <c r="AR371" i="9"/>
  <c r="BO371" i="9" s="1"/>
  <c r="AR139" i="9"/>
  <c r="BU152" i="4"/>
  <c r="BU69" i="4"/>
  <c r="BU66" i="4"/>
  <c r="BU63" i="4"/>
  <c r="AZ248" i="13"/>
  <c r="BZ177" i="11"/>
  <c r="BZ202" i="11"/>
  <c r="BZ206" i="11"/>
  <c r="BZ168" i="11"/>
  <c r="BZ189" i="11"/>
  <c r="BZ207" i="11"/>
  <c r="BZ165" i="11"/>
  <c r="BZ185" i="11"/>
  <c r="BZ204" i="11"/>
  <c r="BZ68" i="11"/>
  <c r="BZ171" i="11"/>
  <c r="BZ191" i="11"/>
  <c r="BZ208" i="11"/>
  <c r="BZ231" i="12"/>
  <c r="BY231" i="12"/>
  <c r="BZ269" i="12"/>
  <c r="BY269" i="12"/>
  <c r="BP365" i="4"/>
  <c r="AV371" i="4"/>
  <c r="BP371" i="4" s="1"/>
  <c r="AV139" i="4"/>
  <c r="BG161" i="4"/>
  <c r="BG79" i="4"/>
  <c r="BG134" i="10"/>
  <c r="I136" i="10"/>
  <c r="BT246" i="10"/>
  <c r="BT271" i="10"/>
  <c r="BT232" i="10"/>
  <c r="BY260" i="5"/>
  <c r="BZ260" i="5"/>
  <c r="BZ182" i="10"/>
  <c r="BZ175" i="10"/>
  <c r="BZ158" i="10"/>
  <c r="BZ198" i="10"/>
  <c r="BZ171" i="10"/>
  <c r="BZ181" i="10"/>
  <c r="BZ191" i="10"/>
  <c r="BZ201" i="10"/>
  <c r="BZ60" i="10"/>
  <c r="I302" i="13"/>
  <c r="H271" i="10"/>
  <c r="H269" i="10"/>
  <c r="H267" i="10"/>
  <c r="H265" i="10"/>
  <c r="H263" i="10"/>
  <c r="H260" i="10"/>
  <c r="H258" i="10"/>
  <c r="H255" i="10"/>
  <c r="H253" i="10"/>
  <c r="H250" i="10"/>
  <c r="H247" i="10"/>
  <c r="H245" i="10"/>
  <c r="H242" i="10"/>
  <c r="H240" i="10"/>
  <c r="H237" i="10"/>
  <c r="H235" i="10"/>
  <c r="H232" i="10"/>
  <c r="H230" i="10"/>
  <c r="H228" i="10"/>
  <c r="H225" i="10"/>
  <c r="H223" i="10"/>
  <c r="H221" i="10"/>
  <c r="H275" i="10"/>
  <c r="H272" i="10"/>
  <c r="H140" i="10"/>
  <c r="H373" i="10"/>
  <c r="H270" i="10"/>
  <c r="H268" i="10"/>
  <c r="H266" i="10"/>
  <c r="H264" i="10"/>
  <c r="H262" i="10"/>
  <c r="H259" i="10"/>
  <c r="H256" i="10"/>
  <c r="H254" i="10"/>
  <c r="H251" i="10"/>
  <c r="H249" i="10"/>
  <c r="H246" i="10"/>
  <c r="H243" i="10"/>
  <c r="H241" i="10"/>
  <c r="H239" i="10"/>
  <c r="H236" i="10"/>
  <c r="H233" i="10"/>
  <c r="H231" i="10"/>
  <c r="H229" i="10"/>
  <c r="H227" i="10"/>
  <c r="H224" i="10"/>
  <c r="H222" i="10"/>
  <c r="H273" i="10"/>
  <c r="H148" i="10"/>
  <c r="H69" i="10"/>
  <c r="H63" i="10"/>
  <c r="H66" i="10"/>
  <c r="H152" i="10"/>
  <c r="R371" i="9"/>
  <c r="BI371" i="9" s="1"/>
  <c r="BI365" i="9"/>
  <c r="R139" i="9"/>
  <c r="BX269" i="4"/>
  <c r="J271" i="11"/>
  <c r="J269" i="11"/>
  <c r="J267" i="11"/>
  <c r="J265" i="11"/>
  <c r="J263" i="11"/>
  <c r="J260" i="11"/>
  <c r="J258" i="11"/>
  <c r="J255" i="11"/>
  <c r="J253" i="11"/>
  <c r="J250" i="11"/>
  <c r="J247" i="11"/>
  <c r="J245" i="11"/>
  <c r="J242" i="11"/>
  <c r="J240" i="11"/>
  <c r="J237" i="11"/>
  <c r="J235" i="11"/>
  <c r="J232" i="11"/>
  <c r="J230" i="11"/>
  <c r="J228" i="11"/>
  <c r="J225" i="11"/>
  <c r="J223" i="11"/>
  <c r="J221" i="11"/>
  <c r="J275" i="11"/>
  <c r="J272" i="11"/>
  <c r="J373" i="11"/>
  <c r="J270" i="11"/>
  <c r="J268" i="11"/>
  <c r="J266" i="11"/>
  <c r="J264" i="11"/>
  <c r="J262" i="11"/>
  <c r="J259" i="11"/>
  <c r="J256" i="11"/>
  <c r="J254" i="11"/>
  <c r="J251" i="11"/>
  <c r="J249" i="11"/>
  <c r="J246" i="11"/>
  <c r="J243" i="11"/>
  <c r="J241" i="11"/>
  <c r="J239" i="11"/>
  <c r="J236" i="11"/>
  <c r="J233" i="11"/>
  <c r="J231" i="11"/>
  <c r="J229" i="11"/>
  <c r="J227" i="11"/>
  <c r="J224" i="11"/>
  <c r="J222" i="11"/>
  <c r="J140" i="11"/>
  <c r="J69" i="11"/>
  <c r="J66" i="11"/>
  <c r="J63" i="11"/>
  <c r="J273" i="11"/>
  <c r="J148" i="11"/>
  <c r="J152" i="11"/>
  <c r="BY243" i="12"/>
  <c r="BZ243" i="12"/>
  <c r="BZ263" i="12"/>
  <c r="BY263" i="12"/>
  <c r="BT260" i="4"/>
  <c r="BT242" i="4"/>
  <c r="BT233" i="4"/>
  <c r="BU69" i="8"/>
  <c r="BU66" i="8"/>
  <c r="BU63" i="8"/>
  <c r="BU152" i="8"/>
  <c r="BI365" i="4"/>
  <c r="R139" i="4"/>
  <c r="R371" i="4"/>
  <c r="BI371" i="4" s="1"/>
  <c r="R275" i="4"/>
  <c r="BI275" i="4" s="1"/>
  <c r="R373" i="4"/>
  <c r="AM371" i="4"/>
  <c r="BN371" i="4" s="1"/>
  <c r="BN365" i="4"/>
  <c r="AM139" i="4"/>
  <c r="AM373" i="4"/>
  <c r="AM275" i="4"/>
  <c r="BN275" i="4" s="1"/>
  <c r="BU259" i="11"/>
  <c r="BX259" i="11"/>
  <c r="BU240" i="11"/>
  <c r="BX240" i="11"/>
  <c r="BU223" i="11"/>
  <c r="BX223" i="11"/>
  <c r="BX250" i="7"/>
  <c r="BU250" i="7"/>
  <c r="BU256" i="7"/>
  <c r="BX256" i="7"/>
  <c r="BU148" i="7"/>
  <c r="BX148" i="7"/>
  <c r="BY249" i="12"/>
  <c r="BZ249" i="12"/>
  <c r="BR231" i="9"/>
  <c r="BW231" i="9"/>
  <c r="BS231" i="9"/>
  <c r="BW230" i="9"/>
  <c r="BS230" i="9"/>
  <c r="BR230" i="9"/>
  <c r="BT272" i="7"/>
  <c r="BT236" i="7"/>
  <c r="BX69" i="4"/>
  <c r="BX66" i="4"/>
  <c r="BX152" i="4"/>
  <c r="BX63" i="4"/>
  <c r="BU256" i="10"/>
  <c r="M275" i="8"/>
  <c r="BH275" i="8" s="1"/>
  <c r="M272" i="8"/>
  <c r="BH272" i="8" s="1"/>
  <c r="M373" i="8"/>
  <c r="M270" i="8"/>
  <c r="BH270" i="8" s="1"/>
  <c r="M268" i="8"/>
  <c r="BH268" i="8" s="1"/>
  <c r="M266" i="8"/>
  <c r="BH266" i="8" s="1"/>
  <c r="M264" i="8"/>
  <c r="BH264" i="8" s="1"/>
  <c r="M262" i="8"/>
  <c r="BH262" i="8" s="1"/>
  <c r="M259" i="8"/>
  <c r="BH259" i="8" s="1"/>
  <c r="M256" i="8"/>
  <c r="BH256" i="8" s="1"/>
  <c r="M254" i="8"/>
  <c r="BH254" i="8" s="1"/>
  <c r="M251" i="8"/>
  <c r="BH251" i="8" s="1"/>
  <c r="M249" i="8"/>
  <c r="BH249" i="8" s="1"/>
  <c r="M246" i="8"/>
  <c r="BH246" i="8" s="1"/>
  <c r="M243" i="8"/>
  <c r="BH243" i="8" s="1"/>
  <c r="M241" i="8"/>
  <c r="BH241" i="8" s="1"/>
  <c r="M239" i="8"/>
  <c r="BH239" i="8" s="1"/>
  <c r="M273" i="8"/>
  <c r="BH273" i="8" s="1"/>
  <c r="M271" i="8"/>
  <c r="BH271" i="8" s="1"/>
  <c r="M269" i="8"/>
  <c r="BH269" i="8" s="1"/>
  <c r="M267" i="8"/>
  <c r="BH267" i="8" s="1"/>
  <c r="M265" i="8"/>
  <c r="BH265" i="8" s="1"/>
  <c r="M263" i="8"/>
  <c r="BH263" i="8" s="1"/>
  <c r="M260" i="8"/>
  <c r="BH260" i="8" s="1"/>
  <c r="M258" i="8"/>
  <c r="BH258" i="8" s="1"/>
  <c r="M255" i="8"/>
  <c r="BH255" i="8" s="1"/>
  <c r="M253" i="8"/>
  <c r="BH253" i="8" s="1"/>
  <c r="M250" i="8"/>
  <c r="BH250" i="8" s="1"/>
  <c r="M247" i="8"/>
  <c r="BH247" i="8" s="1"/>
  <c r="M245" i="8"/>
  <c r="BH245" i="8" s="1"/>
  <c r="M242" i="8"/>
  <c r="BH242" i="8" s="1"/>
  <c r="M240" i="8"/>
  <c r="BH240" i="8" s="1"/>
  <c r="M237" i="8"/>
  <c r="BH237" i="8" s="1"/>
  <c r="M235" i="8"/>
  <c r="BH235" i="8" s="1"/>
  <c r="M232" i="8"/>
  <c r="BH232" i="8" s="1"/>
  <c r="M230" i="8"/>
  <c r="BH230" i="8" s="1"/>
  <c r="M228" i="8"/>
  <c r="BH228" i="8" s="1"/>
  <c r="M225" i="8"/>
  <c r="BH225" i="8" s="1"/>
  <c r="M223" i="8"/>
  <c r="BH223" i="8" s="1"/>
  <c r="M221" i="8"/>
  <c r="BH221" i="8" s="1"/>
  <c r="M152" i="8"/>
  <c r="BH136" i="8"/>
  <c r="M69" i="8"/>
  <c r="M66" i="8"/>
  <c r="M63" i="8"/>
  <c r="M236" i="8"/>
  <c r="BH236" i="8" s="1"/>
  <c r="M233" i="8"/>
  <c r="BH233" i="8" s="1"/>
  <c r="M231" i="8"/>
  <c r="BH231" i="8" s="1"/>
  <c r="M229" i="8"/>
  <c r="BH229" i="8" s="1"/>
  <c r="M227" i="8"/>
  <c r="BH227" i="8" s="1"/>
  <c r="M224" i="8"/>
  <c r="BH224" i="8" s="1"/>
  <c r="M222" i="8"/>
  <c r="BH222" i="8" s="1"/>
  <c r="M148" i="8"/>
  <c r="BU232" i="6"/>
  <c r="BL139" i="7"/>
  <c r="AE140" i="7"/>
  <c r="BL140" i="7" s="1"/>
  <c r="BU315" i="10"/>
  <c r="BX315" i="10"/>
  <c r="BT233" i="10"/>
  <c r="BT250" i="10"/>
  <c r="BZ262" i="5"/>
  <c r="BY262" i="5"/>
  <c r="BU240" i="4"/>
  <c r="BM139" i="7"/>
  <c r="AI140" i="7"/>
  <c r="BM140" i="7" s="1"/>
  <c r="AZ371" i="10"/>
  <c r="BQ371" i="10" s="1"/>
  <c r="BQ365" i="10"/>
  <c r="AZ139" i="10"/>
  <c r="BZ259" i="12"/>
  <c r="BY259" i="12"/>
  <c r="BX249" i="6"/>
  <c r="BU245" i="6"/>
  <c r="J6" i="4"/>
  <c r="BT266" i="4"/>
  <c r="BT222" i="4"/>
  <c r="H373" i="11"/>
  <c r="H270" i="11"/>
  <c r="H268" i="11"/>
  <c r="H266" i="11"/>
  <c r="H264" i="11"/>
  <c r="H262" i="11"/>
  <c r="H259" i="11"/>
  <c r="H256" i="11"/>
  <c r="H254" i="11"/>
  <c r="H251" i="11"/>
  <c r="H249" i="11"/>
  <c r="H246" i="11"/>
  <c r="H243" i="11"/>
  <c r="H241" i="11"/>
  <c r="H239" i="11"/>
  <c r="H236" i="11"/>
  <c r="H233" i="11"/>
  <c r="H231" i="11"/>
  <c r="H229" i="11"/>
  <c r="H227" i="11"/>
  <c r="H224" i="11"/>
  <c r="H222" i="11"/>
  <c r="H273" i="11"/>
  <c r="H271" i="11"/>
  <c r="H269" i="11"/>
  <c r="H267" i="11"/>
  <c r="H265" i="11"/>
  <c r="H263" i="11"/>
  <c r="H260" i="11"/>
  <c r="H258" i="11"/>
  <c r="H255" i="11"/>
  <c r="H253" i="11"/>
  <c r="H250" i="11"/>
  <c r="H247" i="11"/>
  <c r="H245" i="11"/>
  <c r="H242" i="11"/>
  <c r="H240" i="11"/>
  <c r="H237" i="11"/>
  <c r="H235" i="11"/>
  <c r="H232" i="11"/>
  <c r="H230" i="11"/>
  <c r="H228" i="11"/>
  <c r="H225" i="11"/>
  <c r="H223" i="11"/>
  <c r="H221" i="11"/>
  <c r="H275" i="11"/>
  <c r="H148" i="11"/>
  <c r="H272" i="11"/>
  <c r="H140" i="11"/>
  <c r="H69" i="11"/>
  <c r="H63" i="11"/>
  <c r="H66" i="11"/>
  <c r="H152" i="11"/>
  <c r="BX259" i="4"/>
  <c r="BU232" i="4"/>
  <c r="D79" i="4"/>
  <c r="BF134" i="4"/>
  <c r="D134" i="4"/>
  <c r="E136" i="4"/>
  <c r="BZ225" i="12"/>
  <c r="BY225" i="12"/>
  <c r="BT229" i="11"/>
  <c r="BT239" i="11"/>
  <c r="BT249" i="11"/>
  <c r="BT259" i="11"/>
  <c r="BT268" i="11"/>
  <c r="BT228" i="11"/>
  <c r="BT237" i="11"/>
  <c r="BT247" i="11"/>
  <c r="BT258" i="11"/>
  <c r="BT267" i="11"/>
  <c r="BU246" i="11"/>
  <c r="BX246" i="11"/>
  <c r="BU230" i="11"/>
  <c r="BX230" i="11"/>
  <c r="BU253" i="11"/>
  <c r="BX253" i="11"/>
  <c r="BX267" i="7"/>
  <c r="BU267" i="7"/>
  <c r="BU264" i="7"/>
  <c r="BX264" i="7"/>
  <c r="BX227" i="7"/>
  <c r="BU227" i="7"/>
  <c r="AT198" i="13"/>
  <c r="AT248" i="13"/>
  <c r="AA371" i="4"/>
  <c r="AA139" i="4"/>
  <c r="AA140" i="4" s="1"/>
  <c r="AA275" i="4"/>
  <c r="AA373" i="4"/>
  <c r="O302" i="13"/>
  <c r="N373" i="10"/>
  <c r="N270" i="10"/>
  <c r="N268" i="10"/>
  <c r="N266" i="10"/>
  <c r="N264" i="10"/>
  <c r="N262" i="10"/>
  <c r="N259" i="10"/>
  <c r="N256" i="10"/>
  <c r="N254" i="10"/>
  <c r="N251" i="10"/>
  <c r="N249" i="10"/>
  <c r="N246" i="10"/>
  <c r="N243" i="10"/>
  <c r="N241" i="10"/>
  <c r="N239" i="10"/>
  <c r="N236" i="10"/>
  <c r="N233" i="10"/>
  <c r="N231" i="10"/>
  <c r="N229" i="10"/>
  <c r="N227" i="10"/>
  <c r="N224" i="10"/>
  <c r="N222" i="10"/>
  <c r="N273" i="10"/>
  <c r="N148" i="10"/>
  <c r="N69" i="10"/>
  <c r="N66" i="10"/>
  <c r="N63" i="10"/>
  <c r="N271" i="10"/>
  <c r="N269" i="10"/>
  <c r="N267" i="10"/>
  <c r="N265" i="10"/>
  <c r="N263" i="10"/>
  <c r="N260" i="10"/>
  <c r="N258" i="10"/>
  <c r="N255" i="10"/>
  <c r="N253" i="10"/>
  <c r="N250" i="10"/>
  <c r="N247" i="10"/>
  <c r="N245" i="10"/>
  <c r="N242" i="10"/>
  <c r="N240" i="10"/>
  <c r="N237" i="10"/>
  <c r="N235" i="10"/>
  <c r="N232" i="10"/>
  <c r="N230" i="10"/>
  <c r="N228" i="10"/>
  <c r="N225" i="10"/>
  <c r="N223" i="10"/>
  <c r="N221" i="10"/>
  <c r="N275" i="10"/>
  <c r="N152" i="10"/>
  <c r="N272" i="10"/>
  <c r="N140" i="10"/>
  <c r="BR273" i="9"/>
  <c r="BW273" i="9"/>
  <c r="BS273" i="9"/>
  <c r="BW255" i="9"/>
  <c r="BS255" i="9"/>
  <c r="BR255" i="9"/>
  <c r="BR229" i="9"/>
  <c r="BS229" i="9"/>
  <c r="BW229" i="9"/>
  <c r="BW228" i="9"/>
  <c r="BS228" i="9"/>
  <c r="BR228" i="9"/>
  <c r="BT245" i="7"/>
  <c r="BT243" i="7"/>
  <c r="BT230" i="7"/>
  <c r="BX265" i="10"/>
  <c r="BX245" i="10"/>
  <c r="BX272" i="10"/>
  <c r="BX254" i="10"/>
  <c r="BX259" i="10"/>
  <c r="BV365" i="7"/>
  <c r="BZ240" i="12"/>
  <c r="BY240" i="12"/>
  <c r="Z373" i="11"/>
  <c r="D365" i="8"/>
  <c r="E366" i="8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AH366" i="8" s="1"/>
  <c r="AI366" i="8" s="1"/>
  <c r="AJ366" i="8" s="1"/>
  <c r="AK366" i="8" s="1"/>
  <c r="AL366" i="8" s="1"/>
  <c r="AM366" i="8" s="1"/>
  <c r="AN366" i="8" s="1"/>
  <c r="AO366" i="8" s="1"/>
  <c r="AP366" i="8" s="1"/>
  <c r="AQ366" i="8" s="1"/>
  <c r="AR366" i="8" s="1"/>
  <c r="AS366" i="8" s="1"/>
  <c r="AT366" i="8" s="1"/>
  <c r="AU366" i="8" s="1"/>
  <c r="AV366" i="8" s="1"/>
  <c r="AW366" i="8" s="1"/>
  <c r="AX366" i="8" s="1"/>
  <c r="AY366" i="8" s="1"/>
  <c r="AZ366" i="8" s="1"/>
  <c r="BA366" i="8" s="1"/>
  <c r="BB366" i="8" s="1"/>
  <c r="BC366" i="8" s="1"/>
  <c r="BD366" i="8" s="1"/>
  <c r="E371" i="8"/>
  <c r="BF365" i="8"/>
  <c r="E139" i="8"/>
  <c r="AI371" i="4"/>
  <c r="BM371" i="4" s="1"/>
  <c r="BM365" i="4"/>
  <c r="AI139" i="4"/>
  <c r="AI373" i="4"/>
  <c r="AI275" i="4"/>
  <c r="BM275" i="4" s="1"/>
  <c r="BT251" i="10"/>
  <c r="BT267" i="10"/>
  <c r="BT228" i="10"/>
  <c r="BU250" i="4"/>
  <c r="BT365" i="7"/>
  <c r="BZ271" i="12"/>
  <c r="BY271" i="12"/>
  <c r="BX272" i="6"/>
  <c r="BZ267" i="5"/>
  <c r="BY267" i="5"/>
  <c r="BQ162" i="13"/>
  <c r="AW298" i="13"/>
  <c r="BQ298" i="13" s="1"/>
  <c r="BQ251" i="13"/>
  <c r="BQ243" i="13"/>
  <c r="BQ234" i="13"/>
  <c r="BQ185" i="13"/>
  <c r="BQ159" i="13"/>
  <c r="BQ197" i="13"/>
  <c r="BQ165" i="13"/>
  <c r="BQ180" i="13"/>
  <c r="BQ211" i="13"/>
  <c r="BW211" i="13" s="1"/>
  <c r="BQ238" i="13"/>
  <c r="BQ156" i="13"/>
  <c r="BQ172" i="13"/>
  <c r="BQ204" i="13"/>
  <c r="BW204" i="13" s="1"/>
  <c r="BQ179" i="13"/>
  <c r="BW179" i="13" s="1"/>
  <c r="BQ195" i="13"/>
  <c r="BW195" i="13" s="1"/>
  <c r="BQ214" i="13"/>
  <c r="BQ241" i="13"/>
  <c r="BQ259" i="13"/>
  <c r="BQ190" i="13"/>
  <c r="BQ209" i="13"/>
  <c r="BQ225" i="13"/>
  <c r="BQ244" i="13"/>
  <c r="BW244" i="13" s="1"/>
  <c r="BQ267" i="13"/>
  <c r="BQ236" i="13"/>
  <c r="BW236" i="13" s="1"/>
  <c r="BQ287" i="13"/>
  <c r="BW287" i="13" s="1"/>
  <c r="BQ261" i="13"/>
  <c r="BW261" i="13" s="1"/>
  <c r="BQ256" i="13"/>
  <c r="BQ273" i="13"/>
  <c r="BW273" i="13" s="1"/>
  <c r="BQ283" i="13"/>
  <c r="BW283" i="13" s="1"/>
  <c r="BQ276" i="13"/>
  <c r="BQ281" i="13"/>
  <c r="BW281" i="13" s="1"/>
  <c r="BQ292" i="13"/>
  <c r="BQ285" i="13"/>
  <c r="BL273" i="8"/>
  <c r="D79" i="11"/>
  <c r="D87" i="11"/>
  <c r="D161" i="11"/>
  <c r="BU243" i="11"/>
  <c r="BX243" i="11"/>
  <c r="BU221" i="11"/>
  <c r="BX221" i="11"/>
  <c r="BU63" i="11"/>
  <c r="BU152" i="11"/>
  <c r="BU66" i="11"/>
  <c r="BU69" i="11"/>
  <c r="BX245" i="7"/>
  <c r="BU245" i="7"/>
  <c r="BU251" i="7"/>
  <c r="BX251" i="7"/>
  <c r="BU232" i="7"/>
  <c r="BX232" i="7"/>
  <c r="BZ223" i="5"/>
  <c r="BY223" i="5"/>
  <c r="BF363" i="10"/>
  <c r="D363" i="10"/>
  <c r="E365" i="10"/>
  <c r="BV315" i="10"/>
  <c r="BR227" i="9"/>
  <c r="BW227" i="9"/>
  <c r="BS227" i="9"/>
  <c r="BW225" i="9"/>
  <c r="BS225" i="9"/>
  <c r="BR225" i="9"/>
  <c r="BY78" i="11"/>
  <c r="BG161" i="11"/>
  <c r="BG79" i="11"/>
  <c r="BT242" i="7"/>
  <c r="BT241" i="7"/>
  <c r="BT228" i="7"/>
  <c r="BU69" i="10"/>
  <c r="BU152" i="10"/>
  <c r="BU63" i="10"/>
  <c r="BU66" i="10"/>
  <c r="BX263" i="10"/>
  <c r="BX242" i="10"/>
  <c r="BX223" i="10"/>
  <c r="BX243" i="10"/>
  <c r="BX231" i="10"/>
  <c r="BG363" i="11"/>
  <c r="I365" i="11"/>
  <c r="BV148" i="7"/>
  <c r="BY158" i="11"/>
  <c r="BY68" i="11"/>
  <c r="BY165" i="11"/>
  <c r="BY175" i="11"/>
  <c r="BY185" i="11"/>
  <c r="BY195" i="11"/>
  <c r="BY204" i="11"/>
  <c r="BY171" i="11"/>
  <c r="BY181" i="11"/>
  <c r="BY191" i="11"/>
  <c r="E16" i="2"/>
  <c r="F15" i="2"/>
  <c r="C15" i="2" s="1"/>
  <c r="G15" i="2"/>
  <c r="BZ256" i="12"/>
  <c r="BY256" i="12"/>
  <c r="BN365" i="11"/>
  <c r="AM371" i="11"/>
  <c r="BN371" i="11" s="1"/>
  <c r="AM139" i="11"/>
  <c r="AM373" i="11"/>
  <c r="AM275" i="11"/>
  <c r="BN275" i="11" s="1"/>
  <c r="BU253" i="6"/>
  <c r="BZ157" i="6"/>
  <c r="BY157" i="6"/>
  <c r="BT259" i="10"/>
  <c r="BT265" i="10"/>
  <c r="BI225" i="10"/>
  <c r="BY235" i="5"/>
  <c r="BZ235" i="5"/>
  <c r="BZ270" i="5"/>
  <c r="BY270" i="5"/>
  <c r="BY166" i="10"/>
  <c r="BY176" i="10"/>
  <c r="BY186" i="10"/>
  <c r="BY196" i="10"/>
  <c r="BY205" i="10"/>
  <c r="BY65" i="10"/>
  <c r="BY158" i="10"/>
  <c r="BY167" i="10"/>
  <c r="BY177" i="10"/>
  <c r="BY187" i="10"/>
  <c r="BY198" i="10"/>
  <c r="BZ28" i="10"/>
  <c r="BY28" i="10"/>
  <c r="BU221" i="4"/>
  <c r="BX363" i="4"/>
  <c r="BU363" i="4"/>
  <c r="BW363" i="9"/>
  <c r="BS363" i="9"/>
  <c r="BR363" i="9"/>
  <c r="AR371" i="8"/>
  <c r="BO371" i="8" s="1"/>
  <c r="BO365" i="8"/>
  <c r="AR139" i="8"/>
  <c r="BR161" i="7"/>
  <c r="BR79" i="7"/>
  <c r="BU225" i="6"/>
  <c r="BT256" i="4"/>
  <c r="BT229" i="4"/>
  <c r="BT66" i="4"/>
  <c r="BT63" i="4"/>
  <c r="BT69" i="4"/>
  <c r="BT152" i="4"/>
  <c r="BH161" i="11"/>
  <c r="BH79" i="11"/>
  <c r="BQ139" i="6"/>
  <c r="AZ140" i="6"/>
  <c r="BQ140" i="6" s="1"/>
  <c r="F153" i="6"/>
  <c r="G137" i="6"/>
  <c r="BF276" i="6"/>
  <c r="BX254" i="6"/>
  <c r="BU267" i="6"/>
  <c r="BK69" i="10"/>
  <c r="BK66" i="10"/>
  <c r="BK152" i="10"/>
  <c r="BK63" i="10"/>
  <c r="BU247" i="6"/>
  <c r="BU265" i="4"/>
  <c r="BU240" i="6"/>
  <c r="BU256" i="4"/>
  <c r="BX231" i="4"/>
  <c r="BX259" i="6"/>
  <c r="BU269" i="6"/>
  <c r="BU230" i="6"/>
  <c r="BU227" i="4"/>
  <c r="BX241" i="4"/>
  <c r="BX268" i="4"/>
  <c r="BU235" i="4"/>
  <c r="BU237" i="4"/>
  <c r="BK150" i="13"/>
  <c r="BM150" i="13"/>
  <c r="BV105" i="13"/>
  <c r="BY105" i="13" s="1"/>
  <c r="BU106" i="13"/>
  <c r="BN150" i="13"/>
  <c r="BX66" i="6"/>
  <c r="BX63" i="6"/>
  <c r="BX152" i="6"/>
  <c r="BX69" i="6"/>
  <c r="BU235" i="11"/>
  <c r="BX235" i="11"/>
  <c r="BX271" i="7"/>
  <c r="BU271" i="7"/>
  <c r="BU228" i="7"/>
  <c r="BX228" i="7"/>
  <c r="BZ246" i="5"/>
  <c r="BY246" i="5"/>
  <c r="BZ270" i="12"/>
  <c r="BY270" i="12"/>
  <c r="BW260" i="9"/>
  <c r="BS260" i="9"/>
  <c r="BR260" i="9"/>
  <c r="BR233" i="9"/>
  <c r="BW233" i="9"/>
  <c r="BS233" i="9"/>
  <c r="BW232" i="9"/>
  <c r="BS232" i="9"/>
  <c r="BR232" i="9"/>
  <c r="AS198" i="13"/>
  <c r="BP198" i="13" s="1"/>
  <c r="BP155" i="13"/>
  <c r="BW155" i="13" s="1"/>
  <c r="BW165" i="13"/>
  <c r="BW231" i="13"/>
  <c r="BW232" i="13"/>
  <c r="BW285" i="13"/>
  <c r="AZ198" i="13"/>
  <c r="BU227" i="10"/>
  <c r="BT69" i="10"/>
  <c r="BT66" i="10"/>
  <c r="BT152" i="10"/>
  <c r="BT63" i="10"/>
  <c r="AM371" i="8"/>
  <c r="BN365" i="8"/>
  <c r="AM139" i="8"/>
  <c r="AM373" i="8"/>
  <c r="AM275" i="8"/>
  <c r="BN275" i="8" s="1"/>
  <c r="M302" i="13"/>
  <c r="L271" i="10"/>
  <c r="L269" i="10"/>
  <c r="L267" i="10"/>
  <c r="L265" i="10"/>
  <c r="L263" i="10"/>
  <c r="L260" i="10"/>
  <c r="L258" i="10"/>
  <c r="L255" i="10"/>
  <c r="L253" i="10"/>
  <c r="L250" i="10"/>
  <c r="L247" i="10"/>
  <c r="L245" i="10"/>
  <c r="L242" i="10"/>
  <c r="L240" i="10"/>
  <c r="L237" i="10"/>
  <c r="L235" i="10"/>
  <c r="L232" i="10"/>
  <c r="L230" i="10"/>
  <c r="L228" i="10"/>
  <c r="L225" i="10"/>
  <c r="L223" i="10"/>
  <c r="L221" i="10"/>
  <c r="L275" i="10"/>
  <c r="L272" i="10"/>
  <c r="L140" i="10"/>
  <c r="L373" i="10"/>
  <c r="L270" i="10"/>
  <c r="L268" i="10"/>
  <c r="L266" i="10"/>
  <c r="L264" i="10"/>
  <c r="L262" i="10"/>
  <c r="L259" i="10"/>
  <c r="L256" i="10"/>
  <c r="L254" i="10"/>
  <c r="L251" i="10"/>
  <c r="L249" i="10"/>
  <c r="L246" i="10"/>
  <c r="L243" i="10"/>
  <c r="L241" i="10"/>
  <c r="L239" i="10"/>
  <c r="L236" i="10"/>
  <c r="L233" i="10"/>
  <c r="L231" i="10"/>
  <c r="L229" i="10"/>
  <c r="L227" i="10"/>
  <c r="L224" i="10"/>
  <c r="L222" i="10"/>
  <c r="L69" i="10"/>
  <c r="L63" i="10"/>
  <c r="L273" i="10"/>
  <c r="L148" i="10"/>
  <c r="L66" i="10"/>
  <c r="L152" i="10"/>
  <c r="BG365" i="4"/>
  <c r="I139" i="4"/>
  <c r="BG139" i="4" s="1"/>
  <c r="I371" i="4"/>
  <c r="BG371" i="4" s="1"/>
  <c r="BW371" i="12"/>
  <c r="BS371" i="12"/>
  <c r="BR371" i="12"/>
  <c r="BX223" i="4"/>
  <c r="BU265" i="11"/>
  <c r="BX265" i="11"/>
  <c r="BU223" i="7"/>
  <c r="BX223" i="7"/>
  <c r="BZ271" i="5"/>
  <c r="BY271" i="5"/>
  <c r="F271" i="11"/>
  <c r="F269" i="11"/>
  <c r="F267" i="11"/>
  <c r="F265" i="11"/>
  <c r="F263" i="11"/>
  <c r="F260" i="11"/>
  <c r="F258" i="11"/>
  <c r="F255" i="11"/>
  <c r="F253" i="11"/>
  <c r="F250" i="11"/>
  <c r="F247" i="11"/>
  <c r="F245" i="11"/>
  <c r="F242" i="11"/>
  <c r="F240" i="11"/>
  <c r="F237" i="11"/>
  <c r="F235" i="11"/>
  <c r="F232" i="11"/>
  <c r="F230" i="11"/>
  <c r="F228" i="11"/>
  <c r="F225" i="11"/>
  <c r="F223" i="11"/>
  <c r="F221" i="11"/>
  <c r="F275" i="11"/>
  <c r="F272" i="11"/>
  <c r="F373" i="11"/>
  <c r="F270" i="11"/>
  <c r="F268" i="11"/>
  <c r="F266" i="11"/>
  <c r="F264" i="11"/>
  <c r="F262" i="11"/>
  <c r="F259" i="11"/>
  <c r="F256" i="11"/>
  <c r="F254" i="11"/>
  <c r="F251" i="11"/>
  <c r="F249" i="11"/>
  <c r="F246" i="11"/>
  <c r="F243" i="11"/>
  <c r="F241" i="11"/>
  <c r="F239" i="11"/>
  <c r="F236" i="11"/>
  <c r="F233" i="11"/>
  <c r="F231" i="11"/>
  <c r="F229" i="11"/>
  <c r="F227" i="11"/>
  <c r="F224" i="11"/>
  <c r="F222" i="11"/>
  <c r="F273" i="11"/>
  <c r="F140" i="11"/>
  <c r="F69" i="11"/>
  <c r="F66" i="11"/>
  <c r="F63" i="11"/>
  <c r="F148" i="11"/>
  <c r="F152" i="11"/>
  <c r="BP363" i="11"/>
  <c r="AV365" i="11"/>
  <c r="BW315" i="11"/>
  <c r="BS315" i="11"/>
  <c r="BR315" i="11"/>
  <c r="BL363" i="11"/>
  <c r="AE365" i="11"/>
  <c r="AE273" i="11"/>
  <c r="BL273" i="11" s="1"/>
  <c r="BZ264" i="5"/>
  <c r="BY264" i="5"/>
  <c r="D87" i="4"/>
  <c r="D161" i="4"/>
  <c r="BU227" i="11"/>
  <c r="BX227" i="11"/>
  <c r="BY216" i="7"/>
  <c r="BZ216" i="7"/>
  <c r="BU243" i="7"/>
  <c r="BX243" i="7"/>
  <c r="BY250" i="5"/>
  <c r="BZ250" i="5"/>
  <c r="Z139" i="4"/>
  <c r="Z371" i="4"/>
  <c r="BK371" i="4" s="1"/>
  <c r="BK365" i="4"/>
  <c r="Z275" i="4"/>
  <c r="BK275" i="4" s="1"/>
  <c r="Z373" i="4"/>
  <c r="BZ228" i="12"/>
  <c r="BY228" i="12"/>
  <c r="BO139" i="7"/>
  <c r="AR140" i="7"/>
  <c r="BO140" i="7" s="1"/>
  <c r="BM365" i="8"/>
  <c r="AI371" i="8"/>
  <c r="AI139" i="8"/>
  <c r="AI275" i="8"/>
  <c r="BM275" i="8" s="1"/>
  <c r="AI373" i="8"/>
  <c r="BZ251" i="12"/>
  <c r="BY251" i="12"/>
  <c r="BW363" i="8"/>
  <c r="BS363" i="8"/>
  <c r="BR363" i="8"/>
  <c r="BH161" i="4"/>
  <c r="BH79" i="4"/>
  <c r="BZ263" i="5"/>
  <c r="BY263" i="5"/>
  <c r="BZ86" i="6"/>
  <c r="BY86" i="6"/>
  <c r="BS161" i="6"/>
  <c r="BS79" i="6"/>
  <c r="BQ227" i="13"/>
  <c r="BW227" i="13" s="1"/>
  <c r="BQ206" i="13"/>
  <c r="BQ262" i="13"/>
  <c r="BW262" i="13" s="1"/>
  <c r="BQ275" i="13"/>
  <c r="BW275" i="13" s="1"/>
  <c r="BU224" i="11"/>
  <c r="BX224" i="11"/>
  <c r="BX265" i="7"/>
  <c r="BU265" i="7"/>
  <c r="BZ253" i="5"/>
  <c r="BY253" i="5"/>
  <c r="BW235" i="9"/>
  <c r="BS235" i="9"/>
  <c r="BR235" i="9"/>
  <c r="BY255" i="5"/>
  <c r="BZ255" i="5"/>
  <c r="BI363" i="11"/>
  <c r="BT363" i="11" s="1"/>
  <c r="R365" i="11"/>
  <c r="BZ315" i="8"/>
  <c r="BY315" i="8"/>
  <c r="BT245" i="10"/>
  <c r="BT315" i="10"/>
  <c r="BT255" i="4"/>
  <c r="BU256" i="6"/>
  <c r="BU241" i="6"/>
  <c r="BX225" i="4"/>
  <c r="BL150" i="13"/>
  <c r="BU107" i="13"/>
  <c r="BU263" i="11"/>
  <c r="BX263" i="11"/>
  <c r="BU268" i="7"/>
  <c r="BX268" i="7"/>
  <c r="BX231" i="7"/>
  <c r="BU231" i="7"/>
  <c r="BZ157" i="8"/>
  <c r="BY157" i="8"/>
  <c r="BF371" i="7"/>
  <c r="D371" i="7"/>
  <c r="BP220" i="13"/>
  <c r="BW220" i="13" s="1"/>
  <c r="BP181" i="13"/>
  <c r="BW181" i="13" s="1"/>
  <c r="BP254" i="13"/>
  <c r="BW223" i="13"/>
  <c r="BP224" i="13"/>
  <c r="BW224" i="13" s="1"/>
  <c r="BW214" i="13"/>
  <c r="BW243" i="13"/>
  <c r="BP270" i="13"/>
  <c r="BW270" i="13" s="1"/>
  <c r="BW264" i="13"/>
  <c r="BW290" i="13"/>
  <c r="BT231" i="7"/>
  <c r="BZ182" i="11"/>
  <c r="BZ203" i="11"/>
  <c r="BZ200" i="11"/>
  <c r="BZ166" i="11"/>
  <c r="BZ205" i="11"/>
  <c r="AH371" i="8"/>
  <c r="AH139" i="8"/>
  <c r="AH140" i="8" s="1"/>
  <c r="AH373" i="8"/>
  <c r="AH275" i="8"/>
  <c r="AV371" i="9"/>
  <c r="BP371" i="9" s="1"/>
  <c r="BP365" i="9"/>
  <c r="AV139" i="9"/>
  <c r="BZ242" i="5"/>
  <c r="BY242" i="5"/>
  <c r="BZ163" i="10"/>
  <c r="BZ204" i="10"/>
  <c r="BZ169" i="10"/>
  <c r="BZ159" i="10"/>
  <c r="BZ199" i="10"/>
  <c r="BZ68" i="10"/>
  <c r="BR134" i="8"/>
  <c r="BW134" i="8"/>
  <c r="BS134" i="8"/>
  <c r="E63" i="2"/>
  <c r="G62" i="2"/>
  <c r="F62" i="2"/>
  <c r="C62" i="2" s="1"/>
  <c r="BZ235" i="12"/>
  <c r="BY235" i="12"/>
  <c r="BU268" i="11"/>
  <c r="BX268" i="11"/>
  <c r="BM363" i="11"/>
  <c r="AI365" i="11"/>
  <c r="AI273" i="11"/>
  <c r="BM273" i="11" s="1"/>
  <c r="BK363" i="10"/>
  <c r="Z365" i="10"/>
  <c r="BW247" i="9"/>
  <c r="BS247" i="9"/>
  <c r="BR247" i="9"/>
  <c r="BW268" i="9"/>
  <c r="BS268" i="9"/>
  <c r="BR268" i="9"/>
  <c r="BH363" i="11"/>
  <c r="M365" i="11"/>
  <c r="V139" i="10"/>
  <c r="V371" i="10"/>
  <c r="BJ371" i="10" s="1"/>
  <c r="BJ365" i="10"/>
  <c r="H32" i="8"/>
  <c r="I6" i="8" s="1"/>
  <c r="BF32" i="8"/>
  <c r="BH139" i="6"/>
  <c r="M140" i="6"/>
  <c r="BR86" i="4"/>
  <c r="BW86" i="4"/>
  <c r="BS86" i="4"/>
  <c r="BF161" i="4"/>
  <c r="BF79" i="4"/>
  <c r="BZ245" i="12"/>
  <c r="BY245" i="12"/>
  <c r="BU148" i="11"/>
  <c r="BX148" i="11"/>
  <c r="BX237" i="7"/>
  <c r="BU237" i="7"/>
  <c r="BU270" i="11"/>
  <c r="BX270" i="11"/>
  <c r="BU231" i="11"/>
  <c r="BX231" i="11"/>
  <c r="BU228" i="11"/>
  <c r="BX228" i="11"/>
  <c r="BX242" i="7"/>
  <c r="BU242" i="7"/>
  <c r="BU249" i="7"/>
  <c r="BX249" i="7"/>
  <c r="BU230" i="7"/>
  <c r="BX230" i="7"/>
  <c r="M373" i="7"/>
  <c r="M270" i="7"/>
  <c r="BH270" i="7" s="1"/>
  <c r="M268" i="7"/>
  <c r="BH268" i="7" s="1"/>
  <c r="M266" i="7"/>
  <c r="BH266" i="7" s="1"/>
  <c r="M264" i="7"/>
  <c r="BH264" i="7" s="1"/>
  <c r="M262" i="7"/>
  <c r="BH262" i="7" s="1"/>
  <c r="M259" i="7"/>
  <c r="BH259" i="7" s="1"/>
  <c r="M256" i="7"/>
  <c r="BH256" i="7" s="1"/>
  <c r="M254" i="7"/>
  <c r="BH254" i="7" s="1"/>
  <c r="M251" i="7"/>
  <c r="BH251" i="7" s="1"/>
  <c r="M249" i="7"/>
  <c r="BH249" i="7" s="1"/>
  <c r="M246" i="7"/>
  <c r="BH246" i="7" s="1"/>
  <c r="M243" i="7"/>
  <c r="BH243" i="7" s="1"/>
  <c r="M241" i="7"/>
  <c r="BH241" i="7" s="1"/>
  <c r="M239" i="7"/>
  <c r="BH239" i="7" s="1"/>
  <c r="M236" i="7"/>
  <c r="BH236" i="7" s="1"/>
  <c r="M273" i="7"/>
  <c r="BH273" i="7" s="1"/>
  <c r="M271" i="7"/>
  <c r="BH271" i="7" s="1"/>
  <c r="M269" i="7"/>
  <c r="BH269" i="7" s="1"/>
  <c r="M267" i="7"/>
  <c r="BH267" i="7" s="1"/>
  <c r="M265" i="7"/>
  <c r="BH265" i="7" s="1"/>
  <c r="M263" i="7"/>
  <c r="BH263" i="7" s="1"/>
  <c r="M260" i="7"/>
  <c r="BH260" i="7" s="1"/>
  <c r="M258" i="7"/>
  <c r="BH258" i="7" s="1"/>
  <c r="M255" i="7"/>
  <c r="BH255" i="7" s="1"/>
  <c r="M253" i="7"/>
  <c r="BH253" i="7" s="1"/>
  <c r="M250" i="7"/>
  <c r="BH250" i="7" s="1"/>
  <c r="M247" i="7"/>
  <c r="BH247" i="7" s="1"/>
  <c r="M245" i="7"/>
  <c r="BH245" i="7" s="1"/>
  <c r="M242" i="7"/>
  <c r="BH242" i="7" s="1"/>
  <c r="M240" i="7"/>
  <c r="BH240" i="7" s="1"/>
  <c r="M237" i="7"/>
  <c r="BH237" i="7" s="1"/>
  <c r="M275" i="7"/>
  <c r="BH275" i="7" s="1"/>
  <c r="M272" i="7"/>
  <c r="BH272" i="7" s="1"/>
  <c r="M235" i="7"/>
  <c r="BH235" i="7" s="1"/>
  <c r="M232" i="7"/>
  <c r="BH232" i="7" s="1"/>
  <c r="M230" i="7"/>
  <c r="BH230" i="7" s="1"/>
  <c r="M228" i="7"/>
  <c r="BH228" i="7" s="1"/>
  <c r="M225" i="7"/>
  <c r="BH225" i="7" s="1"/>
  <c r="M223" i="7"/>
  <c r="BH223" i="7" s="1"/>
  <c r="M221" i="7"/>
  <c r="BH221" i="7" s="1"/>
  <c r="Q135" i="7"/>
  <c r="M152" i="7"/>
  <c r="M140" i="7"/>
  <c r="BH140" i="7" s="1"/>
  <c r="BH136" i="7"/>
  <c r="M69" i="7"/>
  <c r="M231" i="7"/>
  <c r="BH231" i="7" s="1"/>
  <c r="M227" i="7"/>
  <c r="BH227" i="7" s="1"/>
  <c r="M222" i="7"/>
  <c r="BH222" i="7" s="1"/>
  <c r="M66" i="7"/>
  <c r="M148" i="7"/>
  <c r="M63" i="7"/>
  <c r="M233" i="7"/>
  <c r="BH233" i="7" s="1"/>
  <c r="M229" i="7"/>
  <c r="BH229" i="7" s="1"/>
  <c r="M224" i="7"/>
  <c r="BH224" i="7" s="1"/>
  <c r="BZ266" i="5"/>
  <c r="BY266" i="5"/>
  <c r="BZ315" i="4"/>
  <c r="BY315" i="4"/>
  <c r="BX371" i="6"/>
  <c r="BU371" i="6"/>
  <c r="BJ152" i="11"/>
  <c r="BJ69" i="11"/>
  <c r="BJ66" i="11"/>
  <c r="BJ63" i="11"/>
  <c r="BJ225" i="11"/>
  <c r="BT225" i="11" s="1"/>
  <c r="BZ237" i="12"/>
  <c r="BY237" i="12"/>
  <c r="BW251" i="9"/>
  <c r="BS251" i="9"/>
  <c r="BR251" i="9"/>
  <c r="BZ136" i="9"/>
  <c r="BY136" i="9"/>
  <c r="BS137" i="9"/>
  <c r="BT137" i="9" s="1"/>
  <c r="BW266" i="9"/>
  <c r="BS266" i="9"/>
  <c r="BR266" i="9"/>
  <c r="BQ139" i="7"/>
  <c r="AZ140" i="7"/>
  <c r="BQ140" i="7" s="1"/>
  <c r="H6" i="9"/>
  <c r="BP189" i="13"/>
  <c r="BW189" i="13" s="1"/>
  <c r="BW159" i="13"/>
  <c r="BP162" i="13"/>
  <c r="BW162" i="13" s="1"/>
  <c r="BP252" i="13"/>
  <c r="BW252" i="13" s="1"/>
  <c r="BW180" i="13"/>
  <c r="BW234" i="13"/>
  <c r="BW161" i="13"/>
  <c r="BW177" i="13"/>
  <c r="BP207" i="13"/>
  <c r="BW207" i="13" s="1"/>
  <c r="BW156" i="13"/>
  <c r="BP172" i="13"/>
  <c r="BW172" i="13" s="1"/>
  <c r="BW208" i="13"/>
  <c r="BP230" i="13"/>
  <c r="BW230" i="13" s="1"/>
  <c r="BW187" i="13"/>
  <c r="BW206" i="13"/>
  <c r="BW222" i="13"/>
  <c r="BW241" i="13"/>
  <c r="BW255" i="13"/>
  <c r="BP228" i="13"/>
  <c r="BW228" i="13" s="1"/>
  <c r="BW247" i="13"/>
  <c r="BW256" i="13"/>
  <c r="BW271" i="13"/>
  <c r="BP279" i="13"/>
  <c r="BW279" i="13" s="1"/>
  <c r="BP295" i="13"/>
  <c r="BW292" i="13"/>
  <c r="BW297" i="13"/>
  <c r="BT250" i="7"/>
  <c r="BT249" i="7"/>
  <c r="BT221" i="7"/>
  <c r="BZ232" i="5"/>
  <c r="BY232" i="5"/>
  <c r="BZ249" i="5"/>
  <c r="BY249" i="5"/>
  <c r="BV363" i="9"/>
  <c r="AZ371" i="11"/>
  <c r="BQ371" i="11" s="1"/>
  <c r="BQ365" i="11"/>
  <c r="AZ139" i="11"/>
  <c r="BZ198" i="11"/>
  <c r="BZ59" i="11"/>
  <c r="BZ194" i="11"/>
  <c r="BZ169" i="11"/>
  <c r="BZ190" i="11"/>
  <c r="BZ60" i="11"/>
  <c r="BZ159" i="11"/>
  <c r="BZ176" i="11"/>
  <c r="BZ196" i="11"/>
  <c r="K302" i="13"/>
  <c r="J373" i="10"/>
  <c r="J270" i="10"/>
  <c r="J268" i="10"/>
  <c r="J266" i="10"/>
  <c r="J264" i="10"/>
  <c r="J262" i="10"/>
  <c r="J259" i="10"/>
  <c r="J256" i="10"/>
  <c r="J254" i="10"/>
  <c r="J251" i="10"/>
  <c r="J249" i="10"/>
  <c r="J246" i="10"/>
  <c r="J243" i="10"/>
  <c r="J241" i="10"/>
  <c r="J239" i="10"/>
  <c r="J236" i="10"/>
  <c r="J233" i="10"/>
  <c r="J231" i="10"/>
  <c r="J229" i="10"/>
  <c r="J227" i="10"/>
  <c r="J224" i="10"/>
  <c r="J222" i="10"/>
  <c r="J273" i="10"/>
  <c r="J148" i="10"/>
  <c r="J69" i="10"/>
  <c r="J66" i="10"/>
  <c r="J63" i="10"/>
  <c r="J271" i="10"/>
  <c r="J269" i="10"/>
  <c r="J267" i="10"/>
  <c r="J265" i="10"/>
  <c r="J263" i="10"/>
  <c r="J260" i="10"/>
  <c r="J258" i="10"/>
  <c r="J255" i="10"/>
  <c r="J253" i="10"/>
  <c r="J250" i="10"/>
  <c r="J247" i="10"/>
  <c r="J245" i="10"/>
  <c r="J242" i="10"/>
  <c r="J240" i="10"/>
  <c r="J237" i="10"/>
  <c r="J235" i="10"/>
  <c r="J232" i="10"/>
  <c r="J230" i="10"/>
  <c r="J228" i="10"/>
  <c r="J225" i="10"/>
  <c r="J223" i="10"/>
  <c r="J221" i="10"/>
  <c r="J275" i="10"/>
  <c r="J152" i="10"/>
  <c r="J272" i="10"/>
  <c r="J140" i="10"/>
  <c r="BZ250" i="12"/>
  <c r="BY250" i="12"/>
  <c r="BZ77" i="11"/>
  <c r="BY77" i="11"/>
  <c r="BG134" i="4"/>
  <c r="I136" i="4"/>
  <c r="BG161" i="10"/>
  <c r="BG79" i="10"/>
  <c r="BT236" i="10"/>
  <c r="BT263" i="10"/>
  <c r="BT223" i="10"/>
  <c r="BO139" i="6"/>
  <c r="AR140" i="6"/>
  <c r="BO140" i="6" s="1"/>
  <c r="BZ172" i="10"/>
  <c r="BZ202" i="10"/>
  <c r="BZ185" i="10"/>
  <c r="BZ167" i="10"/>
  <c r="BZ206" i="10"/>
  <c r="BZ190" i="10"/>
  <c r="BZ59" i="10"/>
  <c r="BZ164" i="10"/>
  <c r="BZ173" i="10"/>
  <c r="BZ194" i="10"/>
  <c r="BZ203" i="10"/>
  <c r="BZ62" i="10"/>
  <c r="BT363" i="9"/>
  <c r="E275" i="8"/>
  <c r="E272" i="8"/>
  <c r="E373" i="8"/>
  <c r="E270" i="8"/>
  <c r="E268" i="8"/>
  <c r="E266" i="8"/>
  <c r="E264" i="8"/>
  <c r="E262" i="8"/>
  <c r="E259" i="8"/>
  <c r="E256" i="8"/>
  <c r="E254" i="8"/>
  <c r="E251" i="8"/>
  <c r="E249" i="8"/>
  <c r="E246" i="8"/>
  <c r="E243" i="8"/>
  <c r="E241" i="8"/>
  <c r="E239" i="8"/>
  <c r="E273" i="8"/>
  <c r="E271" i="8"/>
  <c r="E269" i="8"/>
  <c r="E267" i="8"/>
  <c r="E265" i="8"/>
  <c r="E263" i="8"/>
  <c r="E260" i="8"/>
  <c r="E258" i="8"/>
  <c r="E255" i="8"/>
  <c r="E253" i="8"/>
  <c r="E250" i="8"/>
  <c r="E247" i="8"/>
  <c r="E245" i="8"/>
  <c r="E242" i="8"/>
  <c r="E240" i="8"/>
  <c r="E237" i="8"/>
  <c r="E235" i="8"/>
  <c r="E232" i="8"/>
  <c r="E230" i="8"/>
  <c r="E228" i="8"/>
  <c r="E225" i="8"/>
  <c r="E223" i="8"/>
  <c r="E221" i="8"/>
  <c r="D136" i="8"/>
  <c r="E140" i="8"/>
  <c r="E69" i="8"/>
  <c r="E66" i="8"/>
  <c r="E63" i="8"/>
  <c r="E236" i="8"/>
  <c r="E233" i="8"/>
  <c r="E231" i="8"/>
  <c r="E229" i="8"/>
  <c r="E227" i="8"/>
  <c r="E224" i="8"/>
  <c r="E222" i="8"/>
  <c r="E137" i="8"/>
  <c r="E148" i="8"/>
  <c r="BF136" i="8"/>
  <c r="E152" i="8"/>
  <c r="BH365" i="4"/>
  <c r="M139" i="4"/>
  <c r="BH139" i="4" s="1"/>
  <c r="M371" i="4"/>
  <c r="BH371" i="4" s="1"/>
  <c r="BZ363" i="6"/>
  <c r="BY363" i="6"/>
  <c r="BT267" i="4"/>
  <c r="BT240" i="4"/>
  <c r="BT223" i="4"/>
  <c r="BS134" i="6"/>
  <c r="BR134" i="6"/>
  <c r="BW134" i="6"/>
  <c r="K271" i="4"/>
  <c r="K269" i="4"/>
  <c r="K267" i="4"/>
  <c r="K265" i="4"/>
  <c r="K263" i="4"/>
  <c r="K260" i="4"/>
  <c r="K258" i="4"/>
  <c r="K255" i="4"/>
  <c r="K253" i="4"/>
  <c r="K250" i="4"/>
  <c r="K247" i="4"/>
  <c r="K245" i="4"/>
  <c r="K242" i="4"/>
  <c r="K240" i="4"/>
  <c r="K237" i="4"/>
  <c r="K235" i="4"/>
  <c r="K232" i="4"/>
  <c r="K230" i="4"/>
  <c r="K228" i="4"/>
  <c r="K225" i="4"/>
  <c r="K223" i="4"/>
  <c r="K221" i="4"/>
  <c r="K275" i="4"/>
  <c r="K273" i="4"/>
  <c r="K264" i="4"/>
  <c r="K254" i="4"/>
  <c r="K243" i="4"/>
  <c r="K233" i="4"/>
  <c r="K224" i="4"/>
  <c r="K148" i="4"/>
  <c r="K373" i="4"/>
  <c r="K266" i="4"/>
  <c r="K256" i="4"/>
  <c r="K246" i="4"/>
  <c r="K236" i="4"/>
  <c r="K227" i="4"/>
  <c r="K140" i="4"/>
  <c r="K69" i="4"/>
  <c r="K66" i="4"/>
  <c r="K63" i="4"/>
  <c r="K268" i="4"/>
  <c r="K259" i="4"/>
  <c r="K249" i="4"/>
  <c r="K239" i="4"/>
  <c r="K229" i="4"/>
  <c r="K272" i="4"/>
  <c r="K270" i="4"/>
  <c r="K231" i="4"/>
  <c r="K241" i="4"/>
  <c r="K251" i="4"/>
  <c r="K262" i="4"/>
  <c r="K222" i="4"/>
  <c r="K152" i="4"/>
  <c r="BY272" i="5"/>
  <c r="BZ272" i="5"/>
  <c r="J6" i="6"/>
  <c r="BG365" i="8"/>
  <c r="I371" i="8"/>
  <c r="BG371" i="8" s="1"/>
  <c r="I139" i="8"/>
  <c r="BG139" i="8" s="1"/>
  <c r="G302" i="13"/>
  <c r="F373" i="10"/>
  <c r="F270" i="10"/>
  <c r="F268" i="10"/>
  <c r="F266" i="10"/>
  <c r="F264" i="10"/>
  <c r="F262" i="10"/>
  <c r="F259" i="10"/>
  <c r="F256" i="10"/>
  <c r="F254" i="10"/>
  <c r="F251" i="10"/>
  <c r="F249" i="10"/>
  <c r="F246" i="10"/>
  <c r="F243" i="10"/>
  <c r="F241" i="10"/>
  <c r="F239" i="10"/>
  <c r="F236" i="10"/>
  <c r="F233" i="10"/>
  <c r="F231" i="10"/>
  <c r="F229" i="10"/>
  <c r="F227" i="10"/>
  <c r="F224" i="10"/>
  <c r="F222" i="10"/>
  <c r="F273" i="10"/>
  <c r="F148" i="10"/>
  <c r="F69" i="10"/>
  <c r="F66" i="10"/>
  <c r="F63" i="10"/>
  <c r="F271" i="10"/>
  <c r="F269" i="10"/>
  <c r="F267" i="10"/>
  <c r="F265" i="10"/>
  <c r="F263" i="10"/>
  <c r="F260" i="10"/>
  <c r="F258" i="10"/>
  <c r="F255" i="10"/>
  <c r="F253" i="10"/>
  <c r="F250" i="10"/>
  <c r="F247" i="10"/>
  <c r="F245" i="10"/>
  <c r="F242" i="10"/>
  <c r="F240" i="10"/>
  <c r="F237" i="10"/>
  <c r="F235" i="10"/>
  <c r="F232" i="10"/>
  <c r="F230" i="10"/>
  <c r="F228" i="10"/>
  <c r="F225" i="10"/>
  <c r="F223" i="10"/>
  <c r="F221" i="10"/>
  <c r="F275" i="10"/>
  <c r="F152" i="10"/>
  <c r="F272" i="10"/>
  <c r="F140" i="10"/>
  <c r="BZ266" i="12"/>
  <c r="BY266" i="12"/>
  <c r="BT363" i="4"/>
  <c r="Z371" i="9"/>
  <c r="BK371" i="9" s="1"/>
  <c r="BK365" i="9"/>
  <c r="Z139" i="9"/>
  <c r="BU249" i="11"/>
  <c r="BX249" i="11"/>
  <c r="BU258" i="11"/>
  <c r="BX258" i="11"/>
  <c r="BU232" i="11"/>
  <c r="BX232" i="11"/>
  <c r="BX240" i="7"/>
  <c r="BU240" i="7"/>
  <c r="BU246" i="7"/>
  <c r="BX246" i="7"/>
  <c r="BU225" i="7"/>
  <c r="BX225" i="7"/>
  <c r="BV315" i="11"/>
  <c r="BW258" i="9"/>
  <c r="BS258" i="9"/>
  <c r="BR258" i="9"/>
  <c r="BT267" i="7"/>
  <c r="BT266" i="7"/>
  <c r="BT66" i="7"/>
  <c r="BT63" i="7"/>
  <c r="BT152" i="7"/>
  <c r="BT69" i="7"/>
  <c r="BZ258" i="5"/>
  <c r="BY258" i="5"/>
  <c r="BN365" i="9"/>
  <c r="AM371" i="9"/>
  <c r="BN371" i="9" s="1"/>
  <c r="AM139" i="9"/>
  <c r="BX365" i="7"/>
  <c r="BU365" i="7"/>
  <c r="AM139" i="10"/>
  <c r="AM371" i="10"/>
  <c r="BN371" i="10" s="1"/>
  <c r="BN365" i="10"/>
  <c r="AM275" i="10"/>
  <c r="BN275" i="10" s="1"/>
  <c r="AM373" i="10"/>
  <c r="BT264" i="10"/>
  <c r="BT224" i="10"/>
  <c r="BT240" i="10"/>
  <c r="BW137" i="5"/>
  <c r="BU137" i="5"/>
  <c r="BV137" i="5" s="1"/>
  <c r="BX137" i="5" s="1"/>
  <c r="BZ241" i="5"/>
  <c r="BY241" i="5"/>
  <c r="BR161" i="8"/>
  <c r="BR79" i="8"/>
  <c r="D363" i="11"/>
  <c r="BF363" i="11"/>
  <c r="E365" i="11"/>
  <c r="BV140" i="12"/>
  <c r="BX140" i="12"/>
  <c r="BU315" i="11"/>
  <c r="BX315" i="11"/>
  <c r="BT246" i="4"/>
  <c r="BY265" i="5"/>
  <c r="BZ265" i="5"/>
  <c r="BH363" i="10"/>
  <c r="M365" i="10"/>
  <c r="AE371" i="9"/>
  <c r="BL371" i="9" s="1"/>
  <c r="BL365" i="9"/>
  <c r="AE139" i="9"/>
  <c r="BS366" i="12"/>
  <c r="BT366" i="12" s="1"/>
  <c r="BZ365" i="12"/>
  <c r="BY365" i="12"/>
  <c r="BX63" i="8"/>
  <c r="BX152" i="8"/>
  <c r="BX69" i="8"/>
  <c r="BX66" i="8"/>
  <c r="AF371" i="4"/>
  <c r="AF139" i="4"/>
  <c r="AF140" i="4" s="1"/>
  <c r="AF275" i="4"/>
  <c r="AF373" i="4"/>
  <c r="BT222" i="11"/>
  <c r="BT231" i="11"/>
  <c r="BT241" i="11"/>
  <c r="BT251" i="11"/>
  <c r="BT262" i="11"/>
  <c r="BT270" i="11"/>
  <c r="BT221" i="11"/>
  <c r="BT230" i="11"/>
  <c r="BT240" i="11"/>
  <c r="BT250" i="11"/>
  <c r="BT260" i="11"/>
  <c r="BT269" i="11"/>
  <c r="BZ82" i="4"/>
  <c r="BZ157" i="4" s="1"/>
  <c r="BY82" i="4"/>
  <c r="BY157" i="4" s="1"/>
  <c r="BS157" i="4"/>
  <c r="BX272" i="11"/>
  <c r="BU272" i="11"/>
  <c r="BU236" i="11"/>
  <c r="BX236" i="11"/>
  <c r="BU247" i="11"/>
  <c r="BX247" i="11"/>
  <c r="BX258" i="7"/>
  <c r="BU258" i="7"/>
  <c r="BU254" i="7"/>
  <c r="BX254" i="7"/>
  <c r="BX63" i="7"/>
  <c r="BX69" i="7"/>
  <c r="BX152" i="7"/>
  <c r="BX66" i="7"/>
  <c r="BY70" i="11"/>
  <c r="BZ273" i="5"/>
  <c r="BY273" i="5"/>
  <c r="BN273" i="11"/>
  <c r="BY70" i="10"/>
  <c r="BZ247" i="12"/>
  <c r="BY247" i="12"/>
  <c r="M371" i="9"/>
  <c r="BH371" i="9" s="1"/>
  <c r="BH365" i="9"/>
  <c r="M139" i="9"/>
  <c r="BX148" i="6"/>
  <c r="BU148" i="6"/>
  <c r="BW270" i="9"/>
  <c r="BS270" i="9"/>
  <c r="BR270" i="9"/>
  <c r="BW256" i="9"/>
  <c r="BS256" i="9"/>
  <c r="BR256" i="9"/>
  <c r="BT273" i="7"/>
  <c r="BT237" i="7"/>
  <c r="BT232" i="7"/>
  <c r="BZ78" i="4"/>
  <c r="BY153" i="4"/>
  <c r="BH365" i="8"/>
  <c r="M371" i="8"/>
  <c r="BH371" i="8" s="1"/>
  <c r="M139" i="8"/>
  <c r="BH139" i="8" s="1"/>
  <c r="BS276" i="12"/>
  <c r="BT276" i="12" s="1"/>
  <c r="BZ275" i="12"/>
  <c r="BY275" i="12"/>
  <c r="BK69" i="11"/>
  <c r="BK66" i="11"/>
  <c r="BK63" i="11"/>
  <c r="BK152" i="11"/>
  <c r="BK225" i="11"/>
  <c r="BW216" i="11"/>
  <c r="BS216" i="11"/>
  <c r="BR216" i="11"/>
  <c r="L275" i="4"/>
  <c r="L272" i="4"/>
  <c r="L373" i="4"/>
  <c r="L266" i="4"/>
  <c r="L265" i="4"/>
  <c r="L256" i="4"/>
  <c r="L255" i="4"/>
  <c r="L246" i="4"/>
  <c r="L245" i="4"/>
  <c r="L236" i="4"/>
  <c r="L235" i="4"/>
  <c r="L227" i="4"/>
  <c r="L225" i="4"/>
  <c r="L140" i="4"/>
  <c r="L69" i="4"/>
  <c r="L66" i="4"/>
  <c r="L63" i="4"/>
  <c r="L268" i="4"/>
  <c r="L267" i="4"/>
  <c r="L259" i="4"/>
  <c r="L258" i="4"/>
  <c r="L249" i="4"/>
  <c r="L247" i="4"/>
  <c r="L239" i="4"/>
  <c r="L237" i="4"/>
  <c r="L229" i="4"/>
  <c r="L228" i="4"/>
  <c r="L270" i="4"/>
  <c r="L269" i="4"/>
  <c r="L262" i="4"/>
  <c r="L260" i="4"/>
  <c r="L251" i="4"/>
  <c r="L250" i="4"/>
  <c r="L241" i="4"/>
  <c r="L240" i="4"/>
  <c r="L231" i="4"/>
  <c r="L230" i="4"/>
  <c r="L222" i="4"/>
  <c r="L221" i="4"/>
  <c r="L253" i="4"/>
  <c r="L233" i="4"/>
  <c r="L263" i="4"/>
  <c r="L243" i="4"/>
  <c r="L223" i="4"/>
  <c r="L271" i="4"/>
  <c r="L254" i="4"/>
  <c r="L232" i="4"/>
  <c r="L264" i="4"/>
  <c r="L242" i="4"/>
  <c r="L224" i="4"/>
  <c r="L273" i="4"/>
  <c r="L148" i="4"/>
  <c r="L152" i="4"/>
  <c r="BT241" i="10"/>
  <c r="BT258" i="10"/>
  <c r="BT272" i="10"/>
  <c r="BY28" i="11"/>
  <c r="BZ28" i="11"/>
  <c r="BT371" i="7"/>
  <c r="BP139" i="6"/>
  <c r="AV140" i="6"/>
  <c r="BP140" i="6" s="1"/>
  <c r="BY315" i="9"/>
  <c r="BZ315" i="9"/>
  <c r="BZ77" i="10"/>
  <c r="BY77" i="10"/>
  <c r="J273" i="4"/>
  <c r="J148" i="4"/>
  <c r="J272" i="4"/>
  <c r="J271" i="4"/>
  <c r="J270" i="4"/>
  <c r="J263" i="4"/>
  <c r="J262" i="4"/>
  <c r="J253" i="4"/>
  <c r="J251" i="4"/>
  <c r="J242" i="4"/>
  <c r="J241" i="4"/>
  <c r="J232" i="4"/>
  <c r="J231" i="4"/>
  <c r="J223" i="4"/>
  <c r="J222" i="4"/>
  <c r="J275" i="4"/>
  <c r="J265" i="4"/>
  <c r="J264" i="4"/>
  <c r="J255" i="4"/>
  <c r="J254" i="4"/>
  <c r="J245" i="4"/>
  <c r="J243" i="4"/>
  <c r="J235" i="4"/>
  <c r="J233" i="4"/>
  <c r="J225" i="4"/>
  <c r="J224" i="4"/>
  <c r="J373" i="4"/>
  <c r="J267" i="4"/>
  <c r="J266" i="4"/>
  <c r="J258" i="4"/>
  <c r="J256" i="4"/>
  <c r="J247" i="4"/>
  <c r="J246" i="4"/>
  <c r="J237" i="4"/>
  <c r="J236" i="4"/>
  <c r="J228" i="4"/>
  <c r="J227" i="4"/>
  <c r="J140" i="4"/>
  <c r="J268" i="4"/>
  <c r="J250" i="4"/>
  <c r="J229" i="4"/>
  <c r="J69" i="4"/>
  <c r="J63" i="4"/>
  <c r="J249" i="4"/>
  <c r="J260" i="4"/>
  <c r="J239" i="4"/>
  <c r="J221" i="4"/>
  <c r="J230" i="4"/>
  <c r="J66" i="4"/>
  <c r="J259" i="4"/>
  <c r="J240" i="4"/>
  <c r="J269" i="4"/>
  <c r="J152" i="4"/>
  <c r="BZ253" i="12"/>
  <c r="BY253" i="12"/>
  <c r="BF139" i="6"/>
  <c r="D139" i="6"/>
  <c r="E140" i="6"/>
  <c r="BJ139" i="7"/>
  <c r="V140" i="7"/>
  <c r="BJ140" i="7" s="1"/>
  <c r="BW161" i="6"/>
  <c r="BW79" i="6"/>
  <c r="BM363" i="10"/>
  <c r="AI365" i="10"/>
  <c r="AI273" i="10"/>
  <c r="BM273" i="10" s="1"/>
  <c r="BQ171" i="13"/>
  <c r="BW171" i="13" s="1"/>
  <c r="BQ193" i="13"/>
  <c r="BQ163" i="13"/>
  <c r="BW163" i="13" s="1"/>
  <c r="BQ158" i="13"/>
  <c r="BW158" i="13" s="1"/>
  <c r="BQ216" i="13"/>
  <c r="BW216" i="13" s="1"/>
  <c r="BQ167" i="13"/>
  <c r="BQ215" i="13"/>
  <c r="BW215" i="13" s="1"/>
  <c r="BQ169" i="13"/>
  <c r="BQ188" i="13"/>
  <c r="BW188" i="13" s="1"/>
  <c r="BQ219" i="13"/>
  <c r="BW219" i="13" s="1"/>
  <c r="BQ239" i="13"/>
  <c r="BW239" i="13" s="1"/>
  <c r="BQ160" i="13"/>
  <c r="BW160" i="13" s="1"/>
  <c r="BQ176" i="13"/>
  <c r="BW176" i="13" s="1"/>
  <c r="BQ212" i="13"/>
  <c r="BW212" i="13" s="1"/>
  <c r="BQ183" i="13"/>
  <c r="BW183" i="13" s="1"/>
  <c r="BQ202" i="13"/>
  <c r="BW202" i="13" s="1"/>
  <c r="BQ218" i="13"/>
  <c r="BW218" i="13" s="1"/>
  <c r="BQ242" i="13"/>
  <c r="BW242" i="13" s="1"/>
  <c r="BQ178" i="13"/>
  <c r="BW178" i="13" s="1"/>
  <c r="BQ194" i="13"/>
  <c r="BW194" i="13" s="1"/>
  <c r="BQ213" i="13"/>
  <c r="BW213" i="13" s="1"/>
  <c r="BQ229" i="13"/>
  <c r="BQ254" i="13"/>
  <c r="BQ277" i="13"/>
  <c r="BW277" i="13" s="1"/>
  <c r="BQ240" i="13"/>
  <c r="BW240" i="13" s="1"/>
  <c r="BQ246" i="13"/>
  <c r="BW246" i="13" s="1"/>
  <c r="BQ265" i="13"/>
  <c r="BW265" i="13" s="1"/>
  <c r="BQ260" i="13"/>
  <c r="BW260" i="13" s="1"/>
  <c r="BQ274" i="13"/>
  <c r="BW274" i="13" s="1"/>
  <c r="BQ284" i="13"/>
  <c r="BQ286" i="13"/>
  <c r="BW286" i="13" s="1"/>
  <c r="BQ295" i="13"/>
  <c r="BQ282" i="13"/>
  <c r="BW282" i="13" s="1"/>
  <c r="BQ289" i="13"/>
  <c r="AE371" i="8"/>
  <c r="BL365" i="8"/>
  <c r="AE139" i="8"/>
  <c r="AE373" i="8"/>
  <c r="AE275" i="8"/>
  <c r="BL275" i="8" s="1"/>
  <c r="BY56" i="13"/>
  <c r="BU233" i="11"/>
  <c r="BX233" i="11"/>
  <c r="BU237" i="11"/>
  <c r="BX237" i="11"/>
  <c r="BU242" i="11"/>
  <c r="BX242" i="11"/>
  <c r="BX235" i="7"/>
  <c r="BU235" i="7"/>
  <c r="BU241" i="7"/>
  <c r="BX241" i="7"/>
  <c r="E371" i="4"/>
  <c r="E139" i="4"/>
  <c r="E366" i="4"/>
  <c r="F366" i="4" s="1"/>
  <c r="G366" i="4" s="1"/>
  <c r="H366" i="4" s="1"/>
  <c r="I366" i="4" s="1"/>
  <c r="J366" i="4" s="1"/>
  <c r="K366" i="4" s="1"/>
  <c r="L366" i="4" s="1"/>
  <c r="M366" i="4" s="1"/>
  <c r="N366" i="4" s="1"/>
  <c r="O366" i="4" s="1"/>
  <c r="P366" i="4" s="1"/>
  <c r="Q366" i="4" s="1"/>
  <c r="R366" i="4" s="1"/>
  <c r="S366" i="4" s="1"/>
  <c r="T366" i="4" s="1"/>
  <c r="U366" i="4" s="1"/>
  <c r="V366" i="4" s="1"/>
  <c r="W366" i="4" s="1"/>
  <c r="X366" i="4" s="1"/>
  <c r="Y366" i="4" s="1"/>
  <c r="Z366" i="4" s="1"/>
  <c r="AA366" i="4" s="1"/>
  <c r="AB366" i="4" s="1"/>
  <c r="AC366" i="4" s="1"/>
  <c r="AD366" i="4" s="1"/>
  <c r="AE366" i="4" s="1"/>
  <c r="AF366" i="4" s="1"/>
  <c r="AG366" i="4" s="1"/>
  <c r="AH366" i="4" s="1"/>
  <c r="AI366" i="4" s="1"/>
  <c r="AJ366" i="4" s="1"/>
  <c r="AK366" i="4" s="1"/>
  <c r="AL366" i="4" s="1"/>
  <c r="AM366" i="4" s="1"/>
  <c r="AN366" i="4" s="1"/>
  <c r="AO366" i="4" s="1"/>
  <c r="AP366" i="4" s="1"/>
  <c r="AQ366" i="4" s="1"/>
  <c r="AR366" i="4" s="1"/>
  <c r="AS366" i="4" s="1"/>
  <c r="AT366" i="4" s="1"/>
  <c r="AU366" i="4" s="1"/>
  <c r="AV366" i="4" s="1"/>
  <c r="AW366" i="4" s="1"/>
  <c r="AX366" i="4" s="1"/>
  <c r="AY366" i="4" s="1"/>
  <c r="AZ366" i="4" s="1"/>
  <c r="BA366" i="4" s="1"/>
  <c r="BB366" i="4" s="1"/>
  <c r="BC366" i="4" s="1"/>
  <c r="BD366" i="4" s="1"/>
  <c r="BF365" i="4"/>
  <c r="D365" i="4"/>
  <c r="AZ371" i="4"/>
  <c r="BQ371" i="4" s="1"/>
  <c r="BQ365" i="4"/>
  <c r="AZ139" i="4"/>
  <c r="BT273" i="8"/>
  <c r="BZ216" i="6"/>
  <c r="BY216" i="6"/>
  <c r="BW263" i="9"/>
  <c r="BS263" i="9"/>
  <c r="BR263" i="9"/>
  <c r="BF276" i="9"/>
  <c r="BG276" i="9" s="1"/>
  <c r="BH276" i="9" s="1"/>
  <c r="BI276" i="9" s="1"/>
  <c r="BJ276" i="9" s="1"/>
  <c r="BK276" i="9" s="1"/>
  <c r="BL276" i="9" s="1"/>
  <c r="BM276" i="9" s="1"/>
  <c r="BN276" i="9" s="1"/>
  <c r="BO276" i="9" s="1"/>
  <c r="BP276" i="9" s="1"/>
  <c r="BQ276" i="9" s="1"/>
  <c r="BW275" i="9"/>
  <c r="BS275" i="9"/>
  <c r="BR275" i="9"/>
  <c r="BW262" i="9"/>
  <c r="BS262" i="9"/>
  <c r="BR262" i="9"/>
  <c r="BT271" i="7"/>
  <c r="BT270" i="7"/>
  <c r="BT233" i="7"/>
  <c r="BZ237" i="5"/>
  <c r="BY237" i="5"/>
  <c r="BX63" i="10"/>
  <c r="BX69" i="10"/>
  <c r="BX66" i="10"/>
  <c r="BX152" i="10"/>
  <c r="BY61" i="11"/>
  <c r="BY60" i="11"/>
  <c r="BY160" i="11"/>
  <c r="BY167" i="11"/>
  <c r="BY177" i="11"/>
  <c r="BY187" i="11"/>
  <c r="BY198" i="11"/>
  <c r="BY206" i="11"/>
  <c r="BY164" i="11"/>
  <c r="BY194" i="11"/>
  <c r="BY203" i="11"/>
  <c r="BZ268" i="12"/>
  <c r="BY268" i="12"/>
  <c r="BT249" i="10"/>
  <c r="BT255" i="10"/>
  <c r="BZ251" i="5"/>
  <c r="BY251" i="5"/>
  <c r="BY59" i="10"/>
  <c r="BY159" i="10"/>
  <c r="BY168" i="10"/>
  <c r="BY178" i="10"/>
  <c r="BY189" i="10"/>
  <c r="BY199" i="10"/>
  <c r="BY207" i="10"/>
  <c r="BY68" i="10"/>
  <c r="BY160" i="10"/>
  <c r="BY190" i="10"/>
  <c r="BY200" i="10"/>
  <c r="BY208" i="10"/>
  <c r="AV371" i="8"/>
  <c r="BP371" i="8" s="1"/>
  <c r="BP365" i="8"/>
  <c r="AV139" i="8"/>
  <c r="BV363" i="8"/>
  <c r="BZ86" i="7"/>
  <c r="BY86" i="7"/>
  <c r="BS161" i="7"/>
  <c r="BS79" i="7"/>
  <c r="D87" i="10"/>
  <c r="D161" i="10"/>
  <c r="BZ216" i="4"/>
  <c r="BY216" i="4"/>
  <c r="BT236" i="4"/>
  <c r="BT270" i="4"/>
  <c r="BT235" i="4"/>
  <c r="BY245" i="5"/>
  <c r="BZ245" i="5"/>
  <c r="H275" i="4"/>
  <c r="H272" i="4"/>
  <c r="H268" i="4"/>
  <c r="H267" i="4"/>
  <c r="H259" i="4"/>
  <c r="H258" i="4"/>
  <c r="H249" i="4"/>
  <c r="H247" i="4"/>
  <c r="H239" i="4"/>
  <c r="H237" i="4"/>
  <c r="H229" i="4"/>
  <c r="H228" i="4"/>
  <c r="H140" i="4"/>
  <c r="H69" i="4"/>
  <c r="H66" i="4"/>
  <c r="H63" i="4"/>
  <c r="H270" i="4"/>
  <c r="H269" i="4"/>
  <c r="H262" i="4"/>
  <c r="H260" i="4"/>
  <c r="H251" i="4"/>
  <c r="H250" i="4"/>
  <c r="H241" i="4"/>
  <c r="H240" i="4"/>
  <c r="H231" i="4"/>
  <c r="H230" i="4"/>
  <c r="H222" i="4"/>
  <c r="H221" i="4"/>
  <c r="H273" i="4"/>
  <c r="H271" i="4"/>
  <c r="H264" i="4"/>
  <c r="H263" i="4"/>
  <c r="H254" i="4"/>
  <c r="H253" i="4"/>
  <c r="H243" i="4"/>
  <c r="H242" i="4"/>
  <c r="H233" i="4"/>
  <c r="H232" i="4"/>
  <c r="H224" i="4"/>
  <c r="H223" i="4"/>
  <c r="H148" i="4"/>
  <c r="H266" i="4"/>
  <c r="H245" i="4"/>
  <c r="H227" i="4"/>
  <c r="H255" i="4"/>
  <c r="H236" i="4"/>
  <c r="H246" i="4"/>
  <c r="H225" i="4"/>
  <c r="H373" i="4"/>
  <c r="H256" i="4"/>
  <c r="H235" i="4"/>
  <c r="H265" i="4"/>
  <c r="H152" i="4"/>
  <c r="BW139" i="12"/>
  <c r="BS139" i="12"/>
  <c r="BR139" i="12"/>
  <c r="G271" i="4"/>
  <c r="G269" i="4"/>
  <c r="G267" i="4"/>
  <c r="G265" i="4"/>
  <c r="G263" i="4"/>
  <c r="G260" i="4"/>
  <c r="G258" i="4"/>
  <c r="G255" i="4"/>
  <c r="G253" i="4"/>
  <c r="G250" i="4"/>
  <c r="G247" i="4"/>
  <c r="G245" i="4"/>
  <c r="G242" i="4"/>
  <c r="G240" i="4"/>
  <c r="G237" i="4"/>
  <c r="G235" i="4"/>
  <c r="G232" i="4"/>
  <c r="G230" i="4"/>
  <c r="G228" i="4"/>
  <c r="G225" i="4"/>
  <c r="G223" i="4"/>
  <c r="G221" i="4"/>
  <c r="G373" i="4"/>
  <c r="G266" i="4"/>
  <c r="G256" i="4"/>
  <c r="G246" i="4"/>
  <c r="G236" i="4"/>
  <c r="G227" i="4"/>
  <c r="G268" i="4"/>
  <c r="G259" i="4"/>
  <c r="G249" i="4"/>
  <c r="G239" i="4"/>
  <c r="G229" i="4"/>
  <c r="G140" i="4"/>
  <c r="G69" i="4"/>
  <c r="G66" i="4"/>
  <c r="G63" i="4"/>
  <c r="G272" i="4"/>
  <c r="G270" i="4"/>
  <c r="G262" i="4"/>
  <c r="G251" i="4"/>
  <c r="G241" i="4"/>
  <c r="G231" i="4"/>
  <c r="G222" i="4"/>
  <c r="G264" i="4"/>
  <c r="G224" i="4"/>
  <c r="G275" i="4"/>
  <c r="G233" i="4"/>
  <c r="G152" i="4"/>
  <c r="G273" i="4"/>
  <c r="G254" i="4"/>
  <c r="G148" i="4"/>
  <c r="G243" i="4"/>
  <c r="BJ139" i="6"/>
  <c r="BT139" i="6" s="1"/>
  <c r="V140" i="6"/>
  <c r="BJ140" i="6" s="1"/>
  <c r="BT140" i="6" s="1"/>
  <c r="BY229" i="12"/>
  <c r="BZ229" i="12"/>
  <c r="BY221" i="12"/>
  <c r="BZ221" i="12"/>
  <c r="BY82" i="11"/>
  <c r="BY157" i="11" s="1"/>
  <c r="BZ82" i="11"/>
  <c r="BZ157" i="11" s="1"/>
  <c r="BS157" i="11"/>
  <c r="N273" i="6"/>
  <c r="BH273" i="6" s="1"/>
  <c r="N148" i="6"/>
  <c r="N271" i="6"/>
  <c r="BH271" i="6" s="1"/>
  <c r="N269" i="6"/>
  <c r="BH269" i="6" s="1"/>
  <c r="N267" i="6"/>
  <c r="BH267" i="6" s="1"/>
  <c r="N265" i="6"/>
  <c r="BH265" i="6" s="1"/>
  <c r="N263" i="6"/>
  <c r="BH263" i="6" s="1"/>
  <c r="N260" i="6"/>
  <c r="BH260" i="6" s="1"/>
  <c r="N258" i="6"/>
  <c r="BH258" i="6" s="1"/>
  <c r="N255" i="6"/>
  <c r="BH255" i="6" s="1"/>
  <c r="N253" i="6"/>
  <c r="BH253" i="6" s="1"/>
  <c r="N250" i="6"/>
  <c r="BH250" i="6" s="1"/>
  <c r="N247" i="6"/>
  <c r="BH247" i="6" s="1"/>
  <c r="N245" i="6"/>
  <c r="BH245" i="6" s="1"/>
  <c r="N242" i="6"/>
  <c r="BH242" i="6" s="1"/>
  <c r="N240" i="6"/>
  <c r="BH240" i="6" s="1"/>
  <c r="N237" i="6"/>
  <c r="BH237" i="6" s="1"/>
  <c r="N235" i="6"/>
  <c r="BH235" i="6" s="1"/>
  <c r="N232" i="6"/>
  <c r="BH232" i="6" s="1"/>
  <c r="N230" i="6"/>
  <c r="BH230" i="6" s="1"/>
  <c r="N228" i="6"/>
  <c r="BH228" i="6" s="1"/>
  <c r="N225" i="6"/>
  <c r="BH225" i="6" s="1"/>
  <c r="N223" i="6"/>
  <c r="BH223" i="6" s="1"/>
  <c r="N221" i="6"/>
  <c r="BH221" i="6" s="1"/>
  <c r="N268" i="6"/>
  <c r="BH268" i="6" s="1"/>
  <c r="N264" i="6"/>
  <c r="BH264" i="6" s="1"/>
  <c r="N259" i="6"/>
  <c r="BH259" i="6" s="1"/>
  <c r="N254" i="6"/>
  <c r="BH254" i="6" s="1"/>
  <c r="N249" i="6"/>
  <c r="BH249" i="6" s="1"/>
  <c r="N243" i="6"/>
  <c r="BH243" i="6" s="1"/>
  <c r="N239" i="6"/>
  <c r="BH239" i="6" s="1"/>
  <c r="N233" i="6"/>
  <c r="BH233" i="6" s="1"/>
  <c r="N229" i="6"/>
  <c r="BH229" i="6" s="1"/>
  <c r="N224" i="6"/>
  <c r="BH224" i="6" s="1"/>
  <c r="N275" i="6"/>
  <c r="BH275" i="6" s="1"/>
  <c r="N69" i="6"/>
  <c r="N373" i="6"/>
  <c r="N270" i="6"/>
  <c r="BH270" i="6" s="1"/>
  <c r="N266" i="6"/>
  <c r="BH266" i="6" s="1"/>
  <c r="N262" i="6"/>
  <c r="BH262" i="6" s="1"/>
  <c r="N256" i="6"/>
  <c r="BH256" i="6" s="1"/>
  <c r="N251" i="6"/>
  <c r="BH251" i="6" s="1"/>
  <c r="N246" i="6"/>
  <c r="BH246" i="6" s="1"/>
  <c r="N241" i="6"/>
  <c r="BH241" i="6" s="1"/>
  <c r="N236" i="6"/>
  <c r="BH236" i="6" s="1"/>
  <c r="N231" i="6"/>
  <c r="BH231" i="6" s="1"/>
  <c r="N227" i="6"/>
  <c r="BH227" i="6" s="1"/>
  <c r="N222" i="6"/>
  <c r="BH222" i="6" s="1"/>
  <c r="N140" i="6"/>
  <c r="N66" i="6"/>
  <c r="N272" i="6"/>
  <c r="BH272" i="6" s="1"/>
  <c r="N152" i="6"/>
  <c r="N63" i="6"/>
  <c r="Q135" i="6"/>
  <c r="BH136" i="6"/>
  <c r="BK225" i="10"/>
  <c r="BG137" i="6"/>
  <c r="BF153" i="6"/>
  <c r="BV106" i="13"/>
  <c r="BY106" i="13" s="1"/>
  <c r="K14" i="2"/>
  <c r="H61" i="2"/>
  <c r="F106" i="13"/>
  <c r="S253" i="13"/>
  <c r="M105" i="13"/>
  <c r="AJ253" i="13"/>
  <c r="AI253" i="13"/>
  <c r="W291" i="13"/>
  <c r="W294" i="13"/>
  <c r="W280" i="13"/>
  <c r="W286" i="13"/>
  <c r="W272" i="13"/>
  <c r="W262" i="13"/>
  <c r="W259" i="13"/>
  <c r="W282" i="13"/>
  <c r="W234" i="13"/>
  <c r="W285" i="13"/>
  <c r="W247" i="13"/>
  <c r="W227" i="13"/>
  <c r="W211" i="13"/>
  <c r="W192" i="13"/>
  <c r="W283" i="13"/>
  <c r="W240" i="13"/>
  <c r="W216" i="13"/>
  <c r="W197" i="13"/>
  <c r="W181" i="13"/>
  <c r="W232" i="13"/>
  <c r="W210" i="13"/>
  <c r="W179" i="13"/>
  <c r="W162" i="13"/>
  <c r="W217" i="13"/>
  <c r="W178" i="13"/>
  <c r="W163" i="13"/>
  <c r="W236" i="13"/>
  <c r="W165" i="13"/>
  <c r="W183" i="13"/>
  <c r="W268" i="13"/>
  <c r="W161" i="13"/>
  <c r="W191" i="13"/>
  <c r="W206" i="13"/>
  <c r="W176" i="13"/>
  <c r="O105" i="13"/>
  <c r="AA291" i="13"/>
  <c r="AA294" i="13"/>
  <c r="AA285" i="13"/>
  <c r="AA278" i="13"/>
  <c r="AA277" i="13"/>
  <c r="AA266" i="13"/>
  <c r="AA286" i="13"/>
  <c r="AA271" i="13"/>
  <c r="AA255" i="13"/>
  <c r="AA268" i="13"/>
  <c r="AA234" i="13"/>
  <c r="AA256" i="13"/>
  <c r="AA231" i="13"/>
  <c r="AA215" i="13"/>
  <c r="AA196" i="13"/>
  <c r="AA180" i="13"/>
  <c r="AA254" i="13"/>
  <c r="AA224" i="13"/>
  <c r="AA208" i="13"/>
  <c r="AA189" i="13"/>
  <c r="AA214" i="13"/>
  <c r="AA183" i="13"/>
  <c r="AA162" i="13"/>
  <c r="AA240" i="13"/>
  <c r="AA205" i="13"/>
  <c r="AA171" i="13"/>
  <c r="AA155" i="13"/>
  <c r="AA177" i="13"/>
  <c r="AA243" i="13"/>
  <c r="AA202" i="13"/>
  <c r="AA160" i="13"/>
  <c r="AA173" i="13"/>
  <c r="J14" i="2"/>
  <c r="J61" i="2"/>
  <c r="W287" i="13"/>
  <c r="W293" i="13"/>
  <c r="W290" i="13"/>
  <c r="W278" i="13"/>
  <c r="W271" i="13"/>
  <c r="W258" i="13"/>
  <c r="W255" i="13"/>
  <c r="W264" i="13"/>
  <c r="W230" i="13"/>
  <c r="W277" i="13"/>
  <c r="W245" i="13"/>
  <c r="W223" i="13"/>
  <c r="W207" i="13"/>
  <c r="W188" i="13"/>
  <c r="W253" i="13"/>
  <c r="W239" i="13"/>
  <c r="W212" i="13"/>
  <c r="W193" i="13"/>
  <c r="W257" i="13"/>
  <c r="W231" i="13"/>
  <c r="W202" i="13"/>
  <c r="W174" i="13"/>
  <c r="W158" i="13"/>
  <c r="W209" i="13"/>
  <c r="W175" i="13"/>
  <c r="W159" i="13"/>
  <c r="W213" i="13"/>
  <c r="W157" i="13"/>
  <c r="W172" i="13"/>
  <c r="W254" i="13"/>
  <c r="W256" i="13"/>
  <c r="W168" i="13"/>
  <c r="W205" i="13"/>
  <c r="W160" i="13"/>
  <c r="AA287" i="13"/>
  <c r="AA293" i="13"/>
  <c r="AA283" i="13"/>
  <c r="AA274" i="13"/>
  <c r="AA276" i="13"/>
  <c r="AA262" i="13"/>
  <c r="AA279" i="13"/>
  <c r="AA267" i="13"/>
  <c r="AA251" i="13"/>
  <c r="AA260" i="13"/>
  <c r="AA230" i="13"/>
  <c r="AA246" i="13"/>
  <c r="AA227" i="13"/>
  <c r="AA211" i="13"/>
  <c r="AA192" i="13"/>
  <c r="AA264" i="13"/>
  <c r="AA252" i="13"/>
  <c r="AA220" i="13"/>
  <c r="AA204" i="13"/>
  <c r="AA185" i="13"/>
  <c r="AA206" i="13"/>
  <c r="AA174" i="13"/>
  <c r="AA158" i="13"/>
  <c r="AA239" i="13"/>
  <c r="AA190" i="13"/>
  <c r="AA167" i="13"/>
  <c r="AA245" i="13"/>
  <c r="AA169" i="13"/>
  <c r="AA237" i="13"/>
  <c r="AA187" i="13"/>
  <c r="AA236" i="13"/>
  <c r="AA209" i="13"/>
  <c r="AA195" i="13"/>
  <c r="AA157" i="13"/>
  <c r="J107" i="13"/>
  <c r="J106" i="13"/>
  <c r="I14" i="2"/>
  <c r="I61" i="2"/>
  <c r="N107" i="13"/>
  <c r="AN253" i="13"/>
  <c r="N106" i="13"/>
  <c r="W297" i="13"/>
  <c r="W292" i="13"/>
  <c r="W289" i="13"/>
  <c r="W274" i="13"/>
  <c r="W270" i="13"/>
  <c r="W267" i="13"/>
  <c r="W251" i="13"/>
  <c r="W242" i="13"/>
  <c r="W279" i="13"/>
  <c r="W275" i="13"/>
  <c r="W229" i="13"/>
  <c r="W219" i="13"/>
  <c r="W203" i="13"/>
  <c r="W184" i="13"/>
  <c r="W243" i="13"/>
  <c r="W224" i="13"/>
  <c r="W208" i="13"/>
  <c r="W189" i="13"/>
  <c r="W252" i="13"/>
  <c r="W226" i="13"/>
  <c r="W195" i="13"/>
  <c r="W170" i="13"/>
  <c r="W260" i="13"/>
  <c r="W194" i="13"/>
  <c r="W171" i="13"/>
  <c r="W155" i="13"/>
  <c r="W182" i="13"/>
  <c r="W214" i="13"/>
  <c r="W164" i="13"/>
  <c r="W222" i="13"/>
  <c r="W237" i="13"/>
  <c r="W261" i="13"/>
  <c r="W190" i="13"/>
  <c r="W235" i="13"/>
  <c r="F107" i="13"/>
  <c r="AA284" i="13"/>
  <c r="AA292" i="13"/>
  <c r="AA282" i="13"/>
  <c r="AA290" i="13"/>
  <c r="AA275" i="13"/>
  <c r="AA258" i="13"/>
  <c r="AA273" i="13"/>
  <c r="AA263" i="13"/>
  <c r="AA244" i="13"/>
  <c r="AA242" i="13"/>
  <c r="AA265" i="13"/>
  <c r="AA233" i="13"/>
  <c r="AA223" i="13"/>
  <c r="AA207" i="13"/>
  <c r="AA188" i="13"/>
  <c r="AA261" i="13"/>
  <c r="AA229" i="13"/>
  <c r="AA216" i="13"/>
  <c r="AA197" i="13"/>
  <c r="AA181" i="13"/>
  <c r="AA201" i="13"/>
  <c r="AA170" i="13"/>
  <c r="AA247" i="13"/>
  <c r="AA221" i="13"/>
  <c r="AA182" i="13"/>
  <c r="AA163" i="13"/>
  <c r="AA217" i="13"/>
  <c r="AA161" i="13"/>
  <c r="AA235" i="13"/>
  <c r="AA176" i="13"/>
  <c r="AA210" i="13"/>
  <c r="AA179" i="13"/>
  <c r="AA226" i="13"/>
  <c r="AA178" i="13"/>
  <c r="AA156" i="13"/>
  <c r="H14" i="2"/>
  <c r="K61" i="2"/>
  <c r="W295" i="13"/>
  <c r="W296" i="13"/>
  <c r="W284" i="13"/>
  <c r="W288" i="13"/>
  <c r="W273" i="13"/>
  <c r="W266" i="13"/>
  <c r="W263" i="13"/>
  <c r="W244" i="13"/>
  <c r="W238" i="13"/>
  <c r="W269" i="13"/>
  <c r="W265" i="13"/>
  <c r="W228" i="13"/>
  <c r="W215" i="13"/>
  <c r="W196" i="13"/>
  <c r="W180" i="13"/>
  <c r="W241" i="13"/>
  <c r="W220" i="13"/>
  <c r="W204" i="13"/>
  <c r="W185" i="13"/>
  <c r="W233" i="13"/>
  <c r="W218" i="13"/>
  <c r="W187" i="13"/>
  <c r="W166" i="13"/>
  <c r="W225" i="13"/>
  <c r="W186" i="13"/>
  <c r="W167" i="13"/>
  <c r="W276" i="13"/>
  <c r="W173" i="13"/>
  <c r="W201" i="13"/>
  <c r="W156" i="13"/>
  <c r="W177" i="13"/>
  <c r="W221" i="13"/>
  <c r="W246" i="13"/>
  <c r="W281" i="13"/>
  <c r="W169" i="13"/>
  <c r="AF253" i="13"/>
  <c r="AA295" i="13"/>
  <c r="AA280" i="13"/>
  <c r="AA297" i="13"/>
  <c r="AA281" i="13"/>
  <c r="AA288" i="13"/>
  <c r="AA270" i="13"/>
  <c r="AA296" i="13"/>
  <c r="AA272" i="13"/>
  <c r="AA259" i="13"/>
  <c r="AA289" i="13"/>
  <c r="AA238" i="13"/>
  <c r="AA269" i="13"/>
  <c r="AA232" i="13"/>
  <c r="AA219" i="13"/>
  <c r="AA203" i="13"/>
  <c r="AA184" i="13"/>
  <c r="AA257" i="13"/>
  <c r="AA228" i="13"/>
  <c r="AA212" i="13"/>
  <c r="AA193" i="13"/>
  <c r="AA222" i="13"/>
  <c r="AA191" i="13"/>
  <c r="AA166" i="13"/>
  <c r="AA241" i="13"/>
  <c r="AA213" i="13"/>
  <c r="AA175" i="13"/>
  <c r="AA159" i="13"/>
  <c r="AA186" i="13"/>
  <c r="AA253" i="13"/>
  <c r="AA218" i="13"/>
  <c r="AA168" i="13"/>
  <c r="AA194" i="13"/>
  <c r="AA172" i="13"/>
  <c r="AA225" i="13"/>
  <c r="AA164" i="13"/>
  <c r="AA165" i="13"/>
  <c r="BV214" i="13" l="1"/>
  <c r="BV155" i="13"/>
  <c r="BV204" i="13"/>
  <c r="BV195" i="13"/>
  <c r="BV276" i="13"/>
  <c r="BV211" i="13"/>
  <c r="BV259" i="13"/>
  <c r="BV231" i="13"/>
  <c r="BV265" i="13"/>
  <c r="BY265" i="13" s="1"/>
  <c r="BV159" i="13"/>
  <c r="BY159" i="13" s="1"/>
  <c r="BV187" i="13"/>
  <c r="BY187" i="13" s="1"/>
  <c r="BV196" i="13"/>
  <c r="BI102" i="13"/>
  <c r="BV274" i="13"/>
  <c r="BY274" i="13" s="1"/>
  <c r="BV227" i="13"/>
  <c r="BY227" i="13" s="1"/>
  <c r="BV167" i="13"/>
  <c r="BV184" i="13"/>
  <c r="BY184" i="13" s="1"/>
  <c r="BJ248" i="13"/>
  <c r="BV234" i="13"/>
  <c r="BV164" i="13"/>
  <c r="BV280" i="13"/>
  <c r="BV217" i="13"/>
  <c r="BY217" i="13" s="1"/>
  <c r="BV237" i="13"/>
  <c r="BY237" i="13" s="1"/>
  <c r="BV150" i="13"/>
  <c r="BY150" i="13" s="1"/>
  <c r="BV294" i="13"/>
  <c r="BY294" i="13" s="1"/>
  <c r="BV251" i="13"/>
  <c r="BV286" i="13"/>
  <c r="BV181" i="13"/>
  <c r="BY181" i="13" s="1"/>
  <c r="BV282" i="13"/>
  <c r="BY282" i="13" s="1"/>
  <c r="BL165" i="13"/>
  <c r="BL164" i="13"/>
  <c r="BL225" i="13"/>
  <c r="BL172" i="13"/>
  <c r="BL194" i="13"/>
  <c r="BL168" i="13"/>
  <c r="BL218" i="13"/>
  <c r="BL253" i="13"/>
  <c r="BL186" i="13"/>
  <c r="BL159" i="13"/>
  <c r="BL175" i="13"/>
  <c r="BL213" i="13"/>
  <c r="BL241" i="13"/>
  <c r="BL166" i="13"/>
  <c r="BL191" i="13"/>
  <c r="BL222" i="13"/>
  <c r="BL193" i="13"/>
  <c r="BL212" i="13"/>
  <c r="BL228" i="13"/>
  <c r="BL257" i="13"/>
  <c r="BL184" i="13"/>
  <c r="BL203" i="13"/>
  <c r="BL219" i="13"/>
  <c r="BL232" i="13"/>
  <c r="BL269" i="13"/>
  <c r="BL238" i="13"/>
  <c r="BL289" i="13"/>
  <c r="BL259" i="13"/>
  <c r="BL272" i="13"/>
  <c r="BL296" i="13"/>
  <c r="BL270" i="13"/>
  <c r="BL288" i="13"/>
  <c r="BL281" i="13"/>
  <c r="BL297" i="13"/>
  <c r="BL280" i="13"/>
  <c r="BL295" i="13"/>
  <c r="BM253" i="13"/>
  <c r="AF298" i="13"/>
  <c r="BK169" i="13"/>
  <c r="BK281" i="13"/>
  <c r="BK246" i="13"/>
  <c r="BK221" i="13"/>
  <c r="BU221" i="13" s="1"/>
  <c r="BK177" i="13"/>
  <c r="BK156" i="13"/>
  <c r="BK201" i="13"/>
  <c r="W248" i="13"/>
  <c r="BK248" i="13" s="1"/>
  <c r="BK173" i="13"/>
  <c r="BK276" i="13"/>
  <c r="BU276" i="13" s="1"/>
  <c r="BK167" i="13"/>
  <c r="BK186" i="13"/>
  <c r="BK225" i="13"/>
  <c r="BU225" i="13" s="1"/>
  <c r="BK166" i="13"/>
  <c r="BU166" i="13" s="1"/>
  <c r="BK187" i="13"/>
  <c r="BK218" i="13"/>
  <c r="BU218" i="13" s="1"/>
  <c r="BK233" i="13"/>
  <c r="BK185" i="13"/>
  <c r="BK204" i="13"/>
  <c r="BK220" i="13"/>
  <c r="BK241" i="13"/>
  <c r="BK180" i="13"/>
  <c r="BK196" i="13"/>
  <c r="BK215" i="13"/>
  <c r="BK228" i="13"/>
  <c r="BU228" i="13" s="1"/>
  <c r="BK265" i="13"/>
  <c r="BU265" i="13" s="1"/>
  <c r="BK269" i="13"/>
  <c r="BU269" i="13" s="1"/>
  <c r="BK238" i="13"/>
  <c r="BU238" i="13" s="1"/>
  <c r="BK244" i="13"/>
  <c r="BK263" i="13"/>
  <c r="BK266" i="13"/>
  <c r="BK273" i="13"/>
  <c r="BK288" i="13"/>
  <c r="BK284" i="13"/>
  <c r="BU284" i="13" s="1"/>
  <c r="BK296" i="13"/>
  <c r="BK295" i="13"/>
  <c r="BL156" i="13"/>
  <c r="BL178" i="13"/>
  <c r="BL226" i="13"/>
  <c r="BL179" i="13"/>
  <c r="BL210" i="13"/>
  <c r="BL176" i="13"/>
  <c r="BL235" i="13"/>
  <c r="BL161" i="13"/>
  <c r="BL217" i="13"/>
  <c r="BL163" i="13"/>
  <c r="BU163" i="13" s="1"/>
  <c r="BL182" i="13"/>
  <c r="BL221" i="13"/>
  <c r="BL247" i="13"/>
  <c r="BL170" i="13"/>
  <c r="AA248" i="13"/>
  <c r="BL248" i="13" s="1"/>
  <c r="BL201" i="13"/>
  <c r="BL181" i="13"/>
  <c r="BL197" i="13"/>
  <c r="BL216" i="13"/>
  <c r="BL229" i="13"/>
  <c r="BL261" i="13"/>
  <c r="BL188" i="13"/>
  <c r="BL207" i="13"/>
  <c r="BL223" i="13"/>
  <c r="BL233" i="13"/>
  <c r="BL265" i="13"/>
  <c r="BL242" i="13"/>
  <c r="BL244" i="13"/>
  <c r="BL263" i="13"/>
  <c r="BL273" i="13"/>
  <c r="BU273" i="13" s="1"/>
  <c r="BL258" i="13"/>
  <c r="BL275" i="13"/>
  <c r="BL290" i="13"/>
  <c r="BL282" i="13"/>
  <c r="BL292" i="13"/>
  <c r="BL284" i="13"/>
  <c r="BG107" i="13"/>
  <c r="E107" i="13"/>
  <c r="BK235" i="13"/>
  <c r="BU235" i="13" s="1"/>
  <c r="BK190" i="13"/>
  <c r="BK261" i="13"/>
  <c r="BK237" i="13"/>
  <c r="BK222" i="13"/>
  <c r="BK164" i="13"/>
  <c r="BU164" i="13" s="1"/>
  <c r="BK214" i="13"/>
  <c r="BK182" i="13"/>
  <c r="W198" i="13"/>
  <c r="BK198" i="13" s="1"/>
  <c r="BK155" i="13"/>
  <c r="BK171" i="13"/>
  <c r="BU171" i="13" s="1"/>
  <c r="BK194" i="13"/>
  <c r="BU194" i="13" s="1"/>
  <c r="BK260" i="13"/>
  <c r="BK170" i="13"/>
  <c r="BK195" i="13"/>
  <c r="BU195" i="13" s="1"/>
  <c r="BK226" i="13"/>
  <c r="BU226" i="13" s="1"/>
  <c r="BK252" i="13"/>
  <c r="BK189" i="13"/>
  <c r="BK208" i="13"/>
  <c r="BK224" i="13"/>
  <c r="BU224" i="13" s="1"/>
  <c r="BK243" i="13"/>
  <c r="BK184" i="13"/>
  <c r="BK203" i="13"/>
  <c r="BK219" i="13"/>
  <c r="BK229" i="13"/>
  <c r="BK275" i="13"/>
  <c r="BK279" i="13"/>
  <c r="BK242" i="13"/>
  <c r="W298" i="13"/>
  <c r="BK298" i="13" s="1"/>
  <c r="BK251" i="13"/>
  <c r="BK267" i="13"/>
  <c r="BK270" i="13"/>
  <c r="BU270" i="13" s="1"/>
  <c r="BK274" i="13"/>
  <c r="BK289" i="13"/>
  <c r="BK292" i="13"/>
  <c r="BK297" i="13"/>
  <c r="BU297" i="13" s="1"/>
  <c r="BI106" i="13"/>
  <c r="N150" i="13"/>
  <c r="BO253" i="13"/>
  <c r="AN298" i="13"/>
  <c r="BO298" i="13" s="1"/>
  <c r="BI107" i="13"/>
  <c r="BH106" i="13"/>
  <c r="J150" i="13"/>
  <c r="BH107" i="13"/>
  <c r="BL157" i="13"/>
  <c r="BL195" i="13"/>
  <c r="BL209" i="13"/>
  <c r="BL236" i="13"/>
  <c r="BL187" i="13"/>
  <c r="BL237" i="13"/>
  <c r="BL169" i="13"/>
  <c r="BL245" i="13"/>
  <c r="BL167" i="13"/>
  <c r="BL190" i="13"/>
  <c r="BL239" i="13"/>
  <c r="BL158" i="13"/>
  <c r="BL174" i="13"/>
  <c r="BL206" i="13"/>
  <c r="BL185" i="13"/>
  <c r="BL204" i="13"/>
  <c r="BL220" i="13"/>
  <c r="BL252" i="13"/>
  <c r="BL264" i="13"/>
  <c r="BL192" i="13"/>
  <c r="BL211" i="13"/>
  <c r="BL227" i="13"/>
  <c r="BL246" i="13"/>
  <c r="BL230" i="13"/>
  <c r="BL260" i="13"/>
  <c r="AA298" i="13"/>
  <c r="BL298" i="13" s="1"/>
  <c r="BL251" i="13"/>
  <c r="BL267" i="13"/>
  <c r="BL279" i="13"/>
  <c r="BL262" i="13"/>
  <c r="BL276" i="13"/>
  <c r="BL274" i="13"/>
  <c r="BL283" i="13"/>
  <c r="BL293" i="13"/>
  <c r="BL287" i="13"/>
  <c r="BK160" i="13"/>
  <c r="BK205" i="13"/>
  <c r="BK168" i="13"/>
  <c r="BU168" i="13" s="1"/>
  <c r="BK256" i="13"/>
  <c r="BK254" i="13"/>
  <c r="BK172" i="13"/>
  <c r="BK157" i="13"/>
  <c r="BK213" i="13"/>
  <c r="BK159" i="13"/>
  <c r="BK175" i="13"/>
  <c r="BK209" i="13"/>
  <c r="BK158" i="13"/>
  <c r="BU158" i="13" s="1"/>
  <c r="BK174" i="13"/>
  <c r="BK202" i="13"/>
  <c r="BK231" i="13"/>
  <c r="BK257" i="13"/>
  <c r="BK193" i="13"/>
  <c r="BK212" i="13"/>
  <c r="BK239" i="13"/>
  <c r="BU239" i="13" s="1"/>
  <c r="BK253" i="13"/>
  <c r="BK188" i="13"/>
  <c r="BU188" i="13" s="1"/>
  <c r="BK207" i="13"/>
  <c r="BU207" i="13" s="1"/>
  <c r="BK223" i="13"/>
  <c r="BU223" i="13" s="1"/>
  <c r="BK245" i="13"/>
  <c r="BK277" i="13"/>
  <c r="BK230" i="13"/>
  <c r="BK264" i="13"/>
  <c r="BK255" i="13"/>
  <c r="BK258" i="13"/>
  <c r="BK271" i="13"/>
  <c r="BK278" i="13"/>
  <c r="BK290" i="13"/>
  <c r="BK293" i="13"/>
  <c r="BK287" i="13"/>
  <c r="BL173" i="13"/>
  <c r="BL160" i="13"/>
  <c r="BL202" i="13"/>
  <c r="BL243" i="13"/>
  <c r="BL177" i="13"/>
  <c r="AA198" i="13"/>
  <c r="BL198" i="13" s="1"/>
  <c r="BL155" i="13"/>
  <c r="BU155" i="13" s="1"/>
  <c r="BL171" i="13"/>
  <c r="BL205" i="13"/>
  <c r="BL240" i="13"/>
  <c r="BL162" i="13"/>
  <c r="BL183" i="13"/>
  <c r="BL214" i="13"/>
  <c r="BL189" i="13"/>
  <c r="BL208" i="13"/>
  <c r="BU208" i="13" s="1"/>
  <c r="BL224" i="13"/>
  <c r="BL254" i="13"/>
  <c r="BL180" i="13"/>
  <c r="BL196" i="13"/>
  <c r="BL215" i="13"/>
  <c r="BL231" i="13"/>
  <c r="BL256" i="13"/>
  <c r="BL234" i="13"/>
  <c r="BL268" i="13"/>
  <c r="BL255" i="13"/>
  <c r="BL271" i="13"/>
  <c r="BL286" i="13"/>
  <c r="BL266" i="13"/>
  <c r="BL277" i="13"/>
  <c r="BL278" i="13"/>
  <c r="BL285" i="13"/>
  <c r="BL294" i="13"/>
  <c r="BL291" i="13"/>
  <c r="O150" i="13"/>
  <c r="BI105" i="13"/>
  <c r="BK176" i="13"/>
  <c r="BK206" i="13"/>
  <c r="BK191" i="13"/>
  <c r="BK161" i="13"/>
  <c r="BU161" i="13" s="1"/>
  <c r="BK268" i="13"/>
  <c r="BU268" i="13" s="1"/>
  <c r="BK183" i="13"/>
  <c r="BK165" i="13"/>
  <c r="BK236" i="13"/>
  <c r="BU236" i="13" s="1"/>
  <c r="BK163" i="13"/>
  <c r="BK178" i="13"/>
  <c r="BK217" i="13"/>
  <c r="BK162" i="13"/>
  <c r="BU162" i="13" s="1"/>
  <c r="BK179" i="13"/>
  <c r="BK210" i="13"/>
  <c r="BK232" i="13"/>
  <c r="BU232" i="13" s="1"/>
  <c r="BK181" i="13"/>
  <c r="BU181" i="13" s="1"/>
  <c r="BK197" i="13"/>
  <c r="BK216" i="13"/>
  <c r="BK240" i="13"/>
  <c r="BK283" i="13"/>
  <c r="BK192" i="13"/>
  <c r="BK211" i="13"/>
  <c r="BK227" i="13"/>
  <c r="BK247" i="13"/>
  <c r="BU247" i="13" s="1"/>
  <c r="BK285" i="13"/>
  <c r="BK234" i="13"/>
  <c r="BK282" i="13"/>
  <c r="BK259" i="13"/>
  <c r="BU259" i="13" s="1"/>
  <c r="BK262" i="13"/>
  <c r="BK272" i="13"/>
  <c r="BU272" i="13" s="1"/>
  <c r="BK286" i="13"/>
  <c r="BK280" i="13"/>
  <c r="BU280" i="13" s="1"/>
  <c r="BK294" i="13"/>
  <c r="BU294" i="13" s="1"/>
  <c r="BK291" i="13"/>
  <c r="AI298" i="13"/>
  <c r="BN253" i="13"/>
  <c r="AJ298" i="13"/>
  <c r="BN298" i="13" s="1"/>
  <c r="M150" i="13"/>
  <c r="BH105" i="13"/>
  <c r="E105" i="13"/>
  <c r="BJ253" i="13"/>
  <c r="S298" i="13"/>
  <c r="BJ298" i="13" s="1"/>
  <c r="BG106" i="13"/>
  <c r="E106" i="13"/>
  <c r="F150" i="13"/>
  <c r="BH137" i="6"/>
  <c r="BG153" i="6"/>
  <c r="BY161" i="7"/>
  <c r="BZ161" i="7"/>
  <c r="BP139" i="8"/>
  <c r="AV140" i="8"/>
  <c r="BP140" i="8" s="1"/>
  <c r="BF139" i="4"/>
  <c r="D139" i="4"/>
  <c r="BU275" i="8"/>
  <c r="BX275" i="8"/>
  <c r="BL371" i="8"/>
  <c r="BM365" i="10"/>
  <c r="AI139" i="10"/>
  <c r="AI371" i="10"/>
  <c r="BM371" i="10" s="1"/>
  <c r="AI275" i="10"/>
  <c r="BM275" i="10" s="1"/>
  <c r="AI373" i="10"/>
  <c r="BW139" i="6"/>
  <c r="BS139" i="6"/>
  <c r="BR139" i="6"/>
  <c r="CA78" i="4"/>
  <c r="BZ153" i="4"/>
  <c r="BY270" i="9"/>
  <c r="BZ270" i="9"/>
  <c r="BH139" i="9"/>
  <c r="M140" i="9"/>
  <c r="BH140" i="9" s="1"/>
  <c r="BL139" i="9"/>
  <c r="AE140" i="9"/>
  <c r="BL140" i="9" s="1"/>
  <c r="E366" i="11"/>
  <c r="F366" i="11" s="1"/>
  <c r="G366" i="11" s="1"/>
  <c r="H366" i="11" s="1"/>
  <c r="I366" i="11" s="1"/>
  <c r="J366" i="11" s="1"/>
  <c r="K366" i="11" s="1"/>
  <c r="L366" i="11" s="1"/>
  <c r="M366" i="11" s="1"/>
  <c r="N366" i="11" s="1"/>
  <c r="O366" i="11" s="1"/>
  <c r="P366" i="11" s="1"/>
  <c r="Q366" i="11" s="1"/>
  <c r="R366" i="11" s="1"/>
  <c r="S366" i="11" s="1"/>
  <c r="T366" i="11" s="1"/>
  <c r="U366" i="11" s="1"/>
  <c r="V366" i="11" s="1"/>
  <c r="W366" i="11" s="1"/>
  <c r="X366" i="11" s="1"/>
  <c r="Y366" i="11" s="1"/>
  <c r="Z366" i="11" s="1"/>
  <c r="AA366" i="11" s="1"/>
  <c r="AB366" i="11" s="1"/>
  <c r="AC366" i="11" s="1"/>
  <c r="AD366" i="11" s="1"/>
  <c r="AE366" i="11" s="1"/>
  <c r="AF366" i="11" s="1"/>
  <c r="AG366" i="11" s="1"/>
  <c r="AH366" i="11" s="1"/>
  <c r="AI366" i="11" s="1"/>
  <c r="AJ366" i="11" s="1"/>
  <c r="AK366" i="11" s="1"/>
  <c r="AL366" i="11" s="1"/>
  <c r="AM366" i="11" s="1"/>
  <c r="AN366" i="11" s="1"/>
  <c r="AO366" i="11" s="1"/>
  <c r="AP366" i="11" s="1"/>
  <c r="AQ366" i="11" s="1"/>
  <c r="AR366" i="11" s="1"/>
  <c r="AS366" i="11" s="1"/>
  <c r="AT366" i="11" s="1"/>
  <c r="AU366" i="11" s="1"/>
  <c r="AV366" i="11" s="1"/>
  <c r="AW366" i="11" s="1"/>
  <c r="AX366" i="11" s="1"/>
  <c r="AY366" i="11" s="1"/>
  <c r="AZ366" i="11" s="1"/>
  <c r="BA366" i="11" s="1"/>
  <c r="BB366" i="11" s="1"/>
  <c r="BC366" i="11" s="1"/>
  <c r="BD366" i="11" s="1"/>
  <c r="E371" i="11"/>
  <c r="BF365" i="11"/>
  <c r="D365" i="11"/>
  <c r="E139" i="11"/>
  <c r="BN139" i="10"/>
  <c r="AM140" i="10"/>
  <c r="BN140" i="10" s="1"/>
  <c r="BF63" i="8"/>
  <c r="BF137" i="8"/>
  <c r="BW136" i="8"/>
  <c r="BS136" i="8"/>
  <c r="BR136" i="8"/>
  <c r="BF66" i="8"/>
  <c r="BF69" i="8"/>
  <c r="BF152" i="8"/>
  <c r="BF224" i="8"/>
  <c r="D224" i="8"/>
  <c r="BF233" i="8"/>
  <c r="D233" i="8"/>
  <c r="BF223" i="8"/>
  <c r="D223" i="8"/>
  <c r="BF232" i="8"/>
  <c r="D232" i="8"/>
  <c r="D242" i="8"/>
  <c r="BF242" i="8"/>
  <c r="D253" i="8"/>
  <c r="BF253" i="8"/>
  <c r="D263" i="8"/>
  <c r="BF263" i="8"/>
  <c r="D271" i="8"/>
  <c r="BF271" i="8"/>
  <c r="BF243" i="8"/>
  <c r="D243" i="8"/>
  <c r="BF254" i="8"/>
  <c r="D254" i="8"/>
  <c r="BF264" i="8"/>
  <c r="D264" i="8"/>
  <c r="D373" i="8"/>
  <c r="BV140" i="6"/>
  <c r="BQ139" i="11"/>
  <c r="AZ140" i="11"/>
  <c r="BQ140" i="11" s="1"/>
  <c r="BZ86" i="4"/>
  <c r="BY86" i="4"/>
  <c r="BS161" i="4"/>
  <c r="BS79" i="4"/>
  <c r="BZ247" i="9"/>
  <c r="BY247" i="9"/>
  <c r="BZ161" i="6"/>
  <c r="BY161" i="6"/>
  <c r="BZ363" i="8"/>
  <c r="BY363" i="8"/>
  <c r="BU363" i="11"/>
  <c r="BX363" i="11"/>
  <c r="AV371" i="11"/>
  <c r="BP371" i="11" s="1"/>
  <c r="BP365" i="11"/>
  <c r="AV139" i="11"/>
  <c r="BV371" i="8"/>
  <c r="BT225" i="10"/>
  <c r="BN139" i="11"/>
  <c r="AM140" i="11"/>
  <c r="BN140" i="11" s="1"/>
  <c r="D139" i="8"/>
  <c r="BF139" i="8"/>
  <c r="J32" i="4"/>
  <c r="BH69" i="8"/>
  <c r="BH66" i="8"/>
  <c r="BH63" i="8"/>
  <c r="BH152" i="8"/>
  <c r="BI139" i="4"/>
  <c r="R140" i="4"/>
  <c r="BI140" i="4" s="1"/>
  <c r="BT365" i="9"/>
  <c r="BV371" i="9"/>
  <c r="BW284" i="13"/>
  <c r="BW267" i="13"/>
  <c r="BW190" i="13"/>
  <c r="BS139" i="7"/>
  <c r="BR139" i="7"/>
  <c r="BW139" i="7"/>
  <c r="BX273" i="10"/>
  <c r="BU273" i="10"/>
  <c r="BY246" i="9"/>
  <c r="BZ246" i="9"/>
  <c r="BG223" i="6"/>
  <c r="D223" i="6"/>
  <c r="BG242" i="6"/>
  <c r="D242" i="6"/>
  <c r="D263" i="6"/>
  <c r="BG263" i="6"/>
  <c r="BG221" i="6"/>
  <c r="D221" i="6"/>
  <c r="D240" i="6"/>
  <c r="BG240" i="6"/>
  <c r="BG260" i="6"/>
  <c r="D260" i="6"/>
  <c r="BG224" i="6"/>
  <c r="D224" i="6"/>
  <c r="D233" i="6"/>
  <c r="BG233" i="6"/>
  <c r="BG243" i="6"/>
  <c r="D243" i="6"/>
  <c r="BG254" i="6"/>
  <c r="D254" i="6"/>
  <c r="BG264" i="6"/>
  <c r="D264" i="6"/>
  <c r="D373" i="6"/>
  <c r="BW289" i="13"/>
  <c r="BW134" i="11"/>
  <c r="BS134" i="11"/>
  <c r="BR134" i="11"/>
  <c r="D229" i="7"/>
  <c r="BF229" i="7"/>
  <c r="D231" i="7"/>
  <c r="BF231" i="7"/>
  <c r="D69" i="7"/>
  <c r="D152" i="7"/>
  <c r="D66" i="7"/>
  <c r="D63" i="7"/>
  <c r="BF228" i="7"/>
  <c r="D228" i="7"/>
  <c r="D272" i="7"/>
  <c r="BF272" i="7"/>
  <c r="BF242" i="7"/>
  <c r="D242" i="7"/>
  <c r="BF253" i="7"/>
  <c r="D253" i="7"/>
  <c r="BF263" i="7"/>
  <c r="D263" i="7"/>
  <c r="BF271" i="7"/>
  <c r="D271" i="7"/>
  <c r="BF241" i="7"/>
  <c r="D241" i="7"/>
  <c r="BF251" i="7"/>
  <c r="D251" i="7"/>
  <c r="BF262" i="7"/>
  <c r="D262" i="7"/>
  <c r="BF270" i="7"/>
  <c r="D270" i="7"/>
  <c r="BZ237" i="9"/>
  <c r="BY237" i="9"/>
  <c r="BZ222" i="9"/>
  <c r="BY222" i="9"/>
  <c r="M273" i="11"/>
  <c r="BH273" i="11" s="1"/>
  <c r="M271" i="11"/>
  <c r="BH271" i="11" s="1"/>
  <c r="M269" i="11"/>
  <c r="BH269" i="11" s="1"/>
  <c r="M267" i="11"/>
  <c r="BH267" i="11" s="1"/>
  <c r="M265" i="11"/>
  <c r="BH265" i="11" s="1"/>
  <c r="M263" i="11"/>
  <c r="BH263" i="11" s="1"/>
  <c r="M260" i="11"/>
  <c r="BH260" i="11" s="1"/>
  <c r="M258" i="11"/>
  <c r="BH258" i="11" s="1"/>
  <c r="M255" i="11"/>
  <c r="BH255" i="11" s="1"/>
  <c r="M253" i="11"/>
  <c r="BH253" i="11" s="1"/>
  <c r="M250" i="11"/>
  <c r="BH250" i="11" s="1"/>
  <c r="M247" i="11"/>
  <c r="BH247" i="11" s="1"/>
  <c r="M245" i="11"/>
  <c r="BH245" i="11" s="1"/>
  <c r="M242" i="11"/>
  <c r="BH242" i="11" s="1"/>
  <c r="M240" i="11"/>
  <c r="BH240" i="11" s="1"/>
  <c r="M237" i="11"/>
  <c r="BH237" i="11" s="1"/>
  <c r="M235" i="11"/>
  <c r="BH235" i="11" s="1"/>
  <c r="M232" i="11"/>
  <c r="BH232" i="11" s="1"/>
  <c r="M230" i="11"/>
  <c r="BH230" i="11" s="1"/>
  <c r="M228" i="11"/>
  <c r="BH228" i="11" s="1"/>
  <c r="M225" i="11"/>
  <c r="BH225" i="11" s="1"/>
  <c r="M223" i="11"/>
  <c r="BH223" i="11" s="1"/>
  <c r="M221" i="11"/>
  <c r="BH221" i="11" s="1"/>
  <c r="M275" i="11"/>
  <c r="BH275" i="11" s="1"/>
  <c r="M272" i="11"/>
  <c r="BH272" i="11" s="1"/>
  <c r="M266" i="11"/>
  <c r="BH266" i="11" s="1"/>
  <c r="M256" i="11"/>
  <c r="BH256" i="11" s="1"/>
  <c r="M246" i="11"/>
  <c r="BH246" i="11" s="1"/>
  <c r="M236" i="11"/>
  <c r="BH236" i="11" s="1"/>
  <c r="M227" i="11"/>
  <c r="BH227" i="11" s="1"/>
  <c r="M148" i="11"/>
  <c r="BH148" i="11" s="1"/>
  <c r="M373" i="11"/>
  <c r="M264" i="11"/>
  <c r="BH264" i="11" s="1"/>
  <c r="M254" i="11"/>
  <c r="BH254" i="11" s="1"/>
  <c r="M243" i="11"/>
  <c r="BH243" i="11" s="1"/>
  <c r="M233" i="11"/>
  <c r="BH233" i="11" s="1"/>
  <c r="M224" i="11"/>
  <c r="BH224" i="11" s="1"/>
  <c r="M270" i="11"/>
  <c r="BH270" i="11" s="1"/>
  <c r="M262" i="11"/>
  <c r="BH262" i="11" s="1"/>
  <c r="M251" i="11"/>
  <c r="BH251" i="11" s="1"/>
  <c r="M241" i="11"/>
  <c r="BH241" i="11" s="1"/>
  <c r="M231" i="11"/>
  <c r="BH231" i="11" s="1"/>
  <c r="M222" i="11"/>
  <c r="BH222" i="11" s="1"/>
  <c r="BH136" i="11"/>
  <c r="M69" i="11"/>
  <c r="M66" i="11"/>
  <c r="M63" i="11"/>
  <c r="M249" i="11"/>
  <c r="BH249" i="11" s="1"/>
  <c r="M239" i="11"/>
  <c r="BH239" i="11" s="1"/>
  <c r="M268" i="11"/>
  <c r="BH268" i="11" s="1"/>
  <c r="M229" i="11"/>
  <c r="BH229" i="11" s="1"/>
  <c r="M259" i="11"/>
  <c r="BH259" i="11" s="1"/>
  <c r="M152" i="11"/>
  <c r="BF139" i="9"/>
  <c r="D139" i="9"/>
  <c r="E140" i="9"/>
  <c r="BX365" i="4"/>
  <c r="BU365" i="4"/>
  <c r="BZ271" i="9"/>
  <c r="BY271" i="9"/>
  <c r="BZ315" i="10"/>
  <c r="BY315" i="10"/>
  <c r="BY86" i="11"/>
  <c r="BZ86" i="11"/>
  <c r="BS161" i="11"/>
  <c r="BS79" i="11"/>
  <c r="BY259" i="9"/>
  <c r="BZ259" i="9"/>
  <c r="BW167" i="13"/>
  <c r="BV371" i="4"/>
  <c r="BW161" i="10"/>
  <c r="BW79" i="10"/>
  <c r="BZ236" i="9"/>
  <c r="BY236" i="9"/>
  <c r="BW371" i="6"/>
  <c r="BS371" i="6"/>
  <c r="BR371" i="6"/>
  <c r="BZ216" i="10"/>
  <c r="BY216" i="10"/>
  <c r="G32" i="11"/>
  <c r="BF6" i="11"/>
  <c r="BK139" i="8"/>
  <c r="Z140" i="8"/>
  <c r="BK140" i="8" s="1"/>
  <c r="BP248" i="13"/>
  <c r="BU251" i="13"/>
  <c r="BU214" i="13"/>
  <c r="BV295" i="13"/>
  <c r="BY295" i="13" s="1"/>
  <c r="BV277" i="13"/>
  <c r="BY277" i="13" s="1"/>
  <c r="BV261" i="13"/>
  <c r="BY261" i="13" s="1"/>
  <c r="BV193" i="13"/>
  <c r="BV194" i="13"/>
  <c r="BY194" i="13" s="1"/>
  <c r="BV175" i="13"/>
  <c r="BY175" i="13" s="1"/>
  <c r="BV156" i="13"/>
  <c r="BY156" i="13" s="1"/>
  <c r="BV166" i="13"/>
  <c r="BY166" i="13" s="1"/>
  <c r="BU277" i="13"/>
  <c r="BV285" i="13"/>
  <c r="BY285" i="13" s="1"/>
  <c r="BV230" i="13"/>
  <c r="BY230" i="13" s="1"/>
  <c r="BV218" i="13"/>
  <c r="BY218" i="13" s="1"/>
  <c r="BU213" i="13"/>
  <c r="BV284" i="13"/>
  <c r="BV233" i="13"/>
  <c r="BY233" i="13" s="1"/>
  <c r="BV223" i="13"/>
  <c r="BY223" i="13" s="1"/>
  <c r="BY195" i="13"/>
  <c r="BO198" i="13"/>
  <c r="BU290" i="13"/>
  <c r="BU263" i="13"/>
  <c r="BU234" i="13"/>
  <c r="BU167" i="13"/>
  <c r="BV281" i="13"/>
  <c r="BY281" i="13" s="1"/>
  <c r="BV275" i="13"/>
  <c r="BY275" i="13" s="1"/>
  <c r="BV252" i="13"/>
  <c r="BY252" i="13" s="1"/>
  <c r="BV243" i="13"/>
  <c r="BY243" i="13" s="1"/>
  <c r="BV246" i="13"/>
  <c r="BY246" i="13" s="1"/>
  <c r="BV262" i="13"/>
  <c r="BY262" i="13" s="1"/>
  <c r="BM198" i="13"/>
  <c r="BY241" i="13"/>
  <c r="BV244" i="13"/>
  <c r="BY244" i="13" s="1"/>
  <c r="BN198" i="13"/>
  <c r="BT55" i="13"/>
  <c r="BU177" i="13"/>
  <c r="BV264" i="13"/>
  <c r="BY264" i="13" s="1"/>
  <c r="BV258" i="13"/>
  <c r="BY258" i="13" s="1"/>
  <c r="BV242" i="13"/>
  <c r="BY242" i="13" s="1"/>
  <c r="BU255" i="13"/>
  <c r="BU216" i="13"/>
  <c r="BU210" i="13"/>
  <c r="BV263" i="13"/>
  <c r="BY263" i="13" s="1"/>
  <c r="BV182" i="13"/>
  <c r="BY182" i="13" s="1"/>
  <c r="BV240" i="13"/>
  <c r="BY240" i="13" s="1"/>
  <c r="BH102" i="13"/>
  <c r="BV245" i="13"/>
  <c r="BY245" i="13" s="1"/>
  <c r="BV192" i="13"/>
  <c r="BY192" i="13" s="1"/>
  <c r="BU293" i="13"/>
  <c r="BV296" i="13"/>
  <c r="BY296" i="13" s="1"/>
  <c r="BV197" i="13"/>
  <c r="BV176" i="13"/>
  <c r="BY176" i="13" s="1"/>
  <c r="BS276" i="9"/>
  <c r="BT276" i="9" s="1"/>
  <c r="BZ275" i="9"/>
  <c r="BY275" i="9"/>
  <c r="BZ263" i="9"/>
  <c r="BY263" i="9"/>
  <c r="BF371" i="4"/>
  <c r="D371" i="4"/>
  <c r="BY256" i="9"/>
  <c r="BZ256" i="9"/>
  <c r="BU365" i="9"/>
  <c r="BX365" i="9"/>
  <c r="BW363" i="11"/>
  <c r="BS363" i="11"/>
  <c r="BR363" i="11"/>
  <c r="BK139" i="9"/>
  <c r="Z140" i="9"/>
  <c r="BK140" i="9" s="1"/>
  <c r="D148" i="8"/>
  <c r="BF148" i="8"/>
  <c r="BF227" i="8"/>
  <c r="D227" i="8"/>
  <c r="BF236" i="8"/>
  <c r="D236" i="8"/>
  <c r="E141" i="8"/>
  <c r="F141" i="8" s="1"/>
  <c r="G141" i="8" s="1"/>
  <c r="H141" i="8" s="1"/>
  <c r="BF140" i="8"/>
  <c r="BF225" i="8"/>
  <c r="D225" i="8"/>
  <c r="BF235" i="8"/>
  <c r="D235" i="8"/>
  <c r="D245" i="8"/>
  <c r="BF245" i="8"/>
  <c r="D255" i="8"/>
  <c r="BF255" i="8"/>
  <c r="D265" i="8"/>
  <c r="BF265" i="8"/>
  <c r="BF273" i="8"/>
  <c r="D273" i="8"/>
  <c r="BF246" i="8"/>
  <c r="D246" i="8"/>
  <c r="BF256" i="8"/>
  <c r="D256" i="8"/>
  <c r="BF266" i="8"/>
  <c r="D266" i="8"/>
  <c r="BF272" i="8"/>
  <c r="D272" i="8"/>
  <c r="BV139" i="6"/>
  <c r="BW295" i="13"/>
  <c r="BU137" i="9"/>
  <c r="BV137" i="9" s="1"/>
  <c r="BX137" i="9" s="1"/>
  <c r="BW137" i="9"/>
  <c r="BY251" i="9"/>
  <c r="BZ251" i="9"/>
  <c r="BH148" i="7"/>
  <c r="BW161" i="4"/>
  <c r="BW79" i="4"/>
  <c r="BJ139" i="10"/>
  <c r="V140" i="10"/>
  <c r="BJ140" i="10" s="1"/>
  <c r="BY268" i="9"/>
  <c r="BZ268" i="9"/>
  <c r="BM365" i="11"/>
  <c r="AI371" i="11"/>
  <c r="BM371" i="11" s="1"/>
  <c r="AI139" i="11"/>
  <c r="AI373" i="11"/>
  <c r="AI275" i="11"/>
  <c r="BM275" i="11" s="1"/>
  <c r="E64" i="2"/>
  <c r="G63" i="2"/>
  <c r="F63" i="2"/>
  <c r="C63" i="2" s="1"/>
  <c r="BP139" i="9"/>
  <c r="AV140" i="9"/>
  <c r="BP140" i="9" s="1"/>
  <c r="BW254" i="13"/>
  <c r="BV140" i="7"/>
  <c r="BK139" i="4"/>
  <c r="Z140" i="4"/>
  <c r="BK140" i="4" s="1"/>
  <c r="BN371" i="8"/>
  <c r="BZ232" i="9"/>
  <c r="BY232" i="9"/>
  <c r="G153" i="6"/>
  <c r="H137" i="6"/>
  <c r="BZ225" i="9"/>
  <c r="BY225" i="9"/>
  <c r="BW363" i="10"/>
  <c r="BS363" i="10"/>
  <c r="BR363" i="10"/>
  <c r="BX273" i="8"/>
  <c r="BU273" i="8"/>
  <c r="BM139" i="4"/>
  <c r="AI140" i="4"/>
  <c r="BM140" i="4" s="1"/>
  <c r="BF366" i="8"/>
  <c r="BG366" i="8" s="1"/>
  <c r="BH366" i="8" s="1"/>
  <c r="BI366" i="8" s="1"/>
  <c r="BJ366" i="8" s="1"/>
  <c r="BK366" i="8" s="1"/>
  <c r="BL366" i="8" s="1"/>
  <c r="BM366" i="8" s="1"/>
  <c r="BN366" i="8" s="1"/>
  <c r="BO366" i="8" s="1"/>
  <c r="BP366" i="8" s="1"/>
  <c r="BQ366" i="8" s="1"/>
  <c r="BW365" i="8"/>
  <c r="BS365" i="8"/>
  <c r="BR365" i="8"/>
  <c r="BZ255" i="9"/>
  <c r="BY255" i="9"/>
  <c r="E373" i="4"/>
  <c r="E270" i="4"/>
  <c r="E268" i="4"/>
  <c r="E266" i="4"/>
  <c r="E264" i="4"/>
  <c r="E262" i="4"/>
  <c r="E259" i="4"/>
  <c r="E256" i="4"/>
  <c r="E254" i="4"/>
  <c r="E251" i="4"/>
  <c r="E249" i="4"/>
  <c r="E246" i="4"/>
  <c r="E243" i="4"/>
  <c r="E241" i="4"/>
  <c r="E239" i="4"/>
  <c r="E236" i="4"/>
  <c r="E233" i="4"/>
  <c r="E231" i="4"/>
  <c r="E229" i="4"/>
  <c r="E227" i="4"/>
  <c r="E224" i="4"/>
  <c r="E222" i="4"/>
  <c r="E273" i="4"/>
  <c r="E272" i="4"/>
  <c r="E271" i="4"/>
  <c r="E263" i="4"/>
  <c r="E253" i="4"/>
  <c r="E242" i="4"/>
  <c r="E232" i="4"/>
  <c r="E223" i="4"/>
  <c r="E148" i="4"/>
  <c r="E137" i="4"/>
  <c r="E275" i="4"/>
  <c r="E265" i="4"/>
  <c r="E255" i="4"/>
  <c r="E245" i="4"/>
  <c r="E235" i="4"/>
  <c r="E225" i="4"/>
  <c r="BF136" i="4"/>
  <c r="E267" i="4"/>
  <c r="E258" i="4"/>
  <c r="E247" i="4"/>
  <c r="E237" i="4"/>
  <c r="E228" i="4"/>
  <c r="D136" i="4"/>
  <c r="E240" i="4"/>
  <c r="E250" i="4"/>
  <c r="E140" i="4"/>
  <c r="E66" i="4"/>
  <c r="E260" i="4"/>
  <c r="E221" i="4"/>
  <c r="E269" i="4"/>
  <c r="E230" i="4"/>
  <c r="E69" i="4"/>
  <c r="E63" i="4"/>
  <c r="E152" i="4"/>
  <c r="BH148" i="8"/>
  <c r="M140" i="8"/>
  <c r="BH140" i="8" s="1"/>
  <c r="BZ231" i="9"/>
  <c r="BY231" i="9"/>
  <c r="BT365" i="4"/>
  <c r="BT371" i="9"/>
  <c r="BV365" i="9"/>
  <c r="BW259" i="13"/>
  <c r="BY259" i="13" s="1"/>
  <c r="BZ242" i="9"/>
  <c r="BY242" i="9"/>
  <c r="AE139" i="10"/>
  <c r="AE371" i="10"/>
  <c r="BL371" i="10" s="1"/>
  <c r="BL365" i="10"/>
  <c r="AE275" i="10"/>
  <c r="BL275" i="10" s="1"/>
  <c r="AE373" i="10"/>
  <c r="BG66" i="6"/>
  <c r="BG152" i="6"/>
  <c r="BG63" i="6"/>
  <c r="BG69" i="6"/>
  <c r="BW136" i="6"/>
  <c r="BS136" i="6"/>
  <c r="BR136" i="6"/>
  <c r="BG228" i="6"/>
  <c r="D228" i="6"/>
  <c r="BG247" i="6"/>
  <c r="D247" i="6"/>
  <c r="D267" i="6"/>
  <c r="BG267" i="6"/>
  <c r="D225" i="6"/>
  <c r="BG225" i="6"/>
  <c r="BG245" i="6"/>
  <c r="D245" i="6"/>
  <c r="BG265" i="6"/>
  <c r="D265" i="6"/>
  <c r="D227" i="6"/>
  <c r="BG227" i="6"/>
  <c r="D236" i="6"/>
  <c r="BG236" i="6"/>
  <c r="BG246" i="6"/>
  <c r="D246" i="6"/>
  <c r="BG256" i="6"/>
  <c r="D256" i="6"/>
  <c r="D266" i="6"/>
  <c r="BG266" i="6"/>
  <c r="BK139" i="11"/>
  <c r="Z140" i="11"/>
  <c r="BK140" i="11" s="1"/>
  <c r="G32" i="10"/>
  <c r="BF6" i="10"/>
  <c r="D233" i="7"/>
  <c r="BF233" i="7"/>
  <c r="F137" i="7"/>
  <c r="E153" i="7"/>
  <c r="BF221" i="7"/>
  <c r="D221" i="7"/>
  <c r="BF230" i="7"/>
  <c r="D230" i="7"/>
  <c r="D275" i="7"/>
  <c r="E276" i="7"/>
  <c r="F276" i="7" s="1"/>
  <c r="G276" i="7" s="1"/>
  <c r="H276" i="7" s="1"/>
  <c r="I276" i="7" s="1"/>
  <c r="J276" i="7" s="1"/>
  <c r="K276" i="7" s="1"/>
  <c r="L276" i="7" s="1"/>
  <c r="M276" i="7" s="1"/>
  <c r="N276" i="7" s="1"/>
  <c r="O276" i="7" s="1"/>
  <c r="P276" i="7" s="1"/>
  <c r="Q276" i="7" s="1"/>
  <c r="R276" i="7" s="1"/>
  <c r="S276" i="7" s="1"/>
  <c r="T276" i="7" s="1"/>
  <c r="U276" i="7" s="1"/>
  <c r="V276" i="7" s="1"/>
  <c r="W276" i="7" s="1"/>
  <c r="X276" i="7" s="1"/>
  <c r="Y276" i="7" s="1"/>
  <c r="Z276" i="7" s="1"/>
  <c r="AA276" i="7" s="1"/>
  <c r="AB276" i="7" s="1"/>
  <c r="AC276" i="7" s="1"/>
  <c r="AD276" i="7" s="1"/>
  <c r="AE276" i="7" s="1"/>
  <c r="AF276" i="7" s="1"/>
  <c r="AG276" i="7" s="1"/>
  <c r="AH276" i="7" s="1"/>
  <c r="AI276" i="7" s="1"/>
  <c r="AJ276" i="7" s="1"/>
  <c r="AK276" i="7" s="1"/>
  <c r="AL276" i="7" s="1"/>
  <c r="AM276" i="7" s="1"/>
  <c r="AN276" i="7" s="1"/>
  <c r="AO276" i="7" s="1"/>
  <c r="AP276" i="7" s="1"/>
  <c r="AQ276" i="7" s="1"/>
  <c r="AR276" i="7" s="1"/>
  <c r="AS276" i="7" s="1"/>
  <c r="AT276" i="7" s="1"/>
  <c r="AU276" i="7" s="1"/>
  <c r="AV276" i="7" s="1"/>
  <c r="AW276" i="7" s="1"/>
  <c r="AX276" i="7" s="1"/>
  <c r="AY276" i="7" s="1"/>
  <c r="AZ276" i="7" s="1"/>
  <c r="BA276" i="7" s="1"/>
  <c r="BB276" i="7" s="1"/>
  <c r="BC276" i="7" s="1"/>
  <c r="BD276" i="7" s="1"/>
  <c r="BF275" i="7"/>
  <c r="BF245" i="7"/>
  <c r="D245" i="7"/>
  <c r="BF255" i="7"/>
  <c r="D255" i="7"/>
  <c r="BF265" i="7"/>
  <c r="D265" i="7"/>
  <c r="BF273" i="7"/>
  <c r="D273" i="7"/>
  <c r="BF243" i="7"/>
  <c r="D243" i="7"/>
  <c r="BF254" i="7"/>
  <c r="D254" i="7"/>
  <c r="BF264" i="7"/>
  <c r="D264" i="7"/>
  <c r="D373" i="7"/>
  <c r="BT152" i="11"/>
  <c r="BT69" i="11"/>
  <c r="BT66" i="11"/>
  <c r="BT63" i="11"/>
  <c r="BO365" i="11"/>
  <c r="BV365" i="11" s="1"/>
  <c r="AR371" i="11"/>
  <c r="BO371" i="11" s="1"/>
  <c r="BV371" i="11" s="1"/>
  <c r="AR139" i="11"/>
  <c r="BJ139" i="8"/>
  <c r="V140" i="8"/>
  <c r="BJ140" i="8" s="1"/>
  <c r="K32" i="7"/>
  <c r="BU150" i="13"/>
  <c r="BF141" i="12"/>
  <c r="BG141" i="12" s="1"/>
  <c r="BH141" i="12" s="1"/>
  <c r="BI141" i="12" s="1"/>
  <c r="BJ141" i="12" s="1"/>
  <c r="BK141" i="12" s="1"/>
  <c r="BL141" i="12" s="1"/>
  <c r="BM141" i="12" s="1"/>
  <c r="BN141" i="12" s="1"/>
  <c r="BO141" i="12" s="1"/>
  <c r="BP141" i="12" s="1"/>
  <c r="BQ141" i="12" s="1"/>
  <c r="BW140" i="12"/>
  <c r="BS140" i="12"/>
  <c r="BR140" i="12"/>
  <c r="F302" i="13"/>
  <c r="E275" i="10"/>
  <c r="E272" i="10"/>
  <c r="E373" i="10"/>
  <c r="E270" i="10"/>
  <c r="E268" i="10"/>
  <c r="E266" i="10"/>
  <c r="E264" i="10"/>
  <c r="E262" i="10"/>
  <c r="E259" i="10"/>
  <c r="E256" i="10"/>
  <c r="E254" i="10"/>
  <c r="E251" i="10"/>
  <c r="E249" i="10"/>
  <c r="E246" i="10"/>
  <c r="E243" i="10"/>
  <c r="E241" i="10"/>
  <c r="E239" i="10"/>
  <c r="E236" i="10"/>
  <c r="E233" i="10"/>
  <c r="E231" i="10"/>
  <c r="E229" i="10"/>
  <c r="E227" i="10"/>
  <c r="E224" i="10"/>
  <c r="E222" i="10"/>
  <c r="E137" i="10"/>
  <c r="E273" i="10"/>
  <c r="E148" i="10"/>
  <c r="BF136" i="10"/>
  <c r="E267" i="10"/>
  <c r="E258" i="10"/>
  <c r="E247" i="10"/>
  <c r="E237" i="10"/>
  <c r="E228" i="10"/>
  <c r="E265" i="10"/>
  <c r="E255" i="10"/>
  <c r="E245" i="10"/>
  <c r="E235" i="10"/>
  <c r="E225" i="10"/>
  <c r="E271" i="10"/>
  <c r="E263" i="10"/>
  <c r="E253" i="10"/>
  <c r="E242" i="10"/>
  <c r="E232" i="10"/>
  <c r="E223" i="10"/>
  <c r="D136" i="10"/>
  <c r="E269" i="10"/>
  <c r="E260" i="10"/>
  <c r="E250" i="10"/>
  <c r="E240" i="10"/>
  <c r="E230" i="10"/>
  <c r="E221" i="10"/>
  <c r="E63" i="10"/>
  <c r="E152" i="10"/>
  <c r="E69" i="10"/>
  <c r="E66" i="10"/>
  <c r="BL371" i="4"/>
  <c r="CA78" i="10"/>
  <c r="BZ153" i="10"/>
  <c r="BZ253" i="9"/>
  <c r="BY253" i="9"/>
  <c r="BZ363" i="4"/>
  <c r="BY363" i="4"/>
  <c r="BW161" i="11"/>
  <c r="BW79" i="11"/>
  <c r="BG148" i="7"/>
  <c r="M373" i="4"/>
  <c r="M270" i="4"/>
  <c r="BH270" i="4" s="1"/>
  <c r="M268" i="4"/>
  <c r="BH268" i="4" s="1"/>
  <c r="M266" i="4"/>
  <c r="BH266" i="4" s="1"/>
  <c r="M264" i="4"/>
  <c r="BH264" i="4" s="1"/>
  <c r="M262" i="4"/>
  <c r="BH262" i="4" s="1"/>
  <c r="M259" i="4"/>
  <c r="BH259" i="4" s="1"/>
  <c r="M256" i="4"/>
  <c r="BH256" i="4" s="1"/>
  <c r="M254" i="4"/>
  <c r="BH254" i="4" s="1"/>
  <c r="M251" i="4"/>
  <c r="BH251" i="4" s="1"/>
  <c r="M249" i="4"/>
  <c r="BH249" i="4" s="1"/>
  <c r="M246" i="4"/>
  <c r="BH246" i="4" s="1"/>
  <c r="M243" i="4"/>
  <c r="BH243" i="4" s="1"/>
  <c r="M241" i="4"/>
  <c r="BH241" i="4" s="1"/>
  <c r="M239" i="4"/>
  <c r="BH239" i="4" s="1"/>
  <c r="M236" i="4"/>
  <c r="BH236" i="4" s="1"/>
  <c r="M233" i="4"/>
  <c r="BH233" i="4" s="1"/>
  <c r="M231" i="4"/>
  <c r="BH231" i="4" s="1"/>
  <c r="M229" i="4"/>
  <c r="BH229" i="4" s="1"/>
  <c r="M227" i="4"/>
  <c r="BH227" i="4" s="1"/>
  <c r="M224" i="4"/>
  <c r="BH224" i="4" s="1"/>
  <c r="M222" i="4"/>
  <c r="BH222" i="4" s="1"/>
  <c r="M267" i="4"/>
  <c r="BH267" i="4" s="1"/>
  <c r="M258" i="4"/>
  <c r="BH258" i="4" s="1"/>
  <c r="M247" i="4"/>
  <c r="BH247" i="4" s="1"/>
  <c r="M237" i="4"/>
  <c r="BH237" i="4" s="1"/>
  <c r="M228" i="4"/>
  <c r="BH228" i="4" s="1"/>
  <c r="M269" i="4"/>
  <c r="BH269" i="4" s="1"/>
  <c r="M260" i="4"/>
  <c r="BH260" i="4" s="1"/>
  <c r="M250" i="4"/>
  <c r="BH250" i="4" s="1"/>
  <c r="M240" i="4"/>
  <c r="BH240" i="4" s="1"/>
  <c r="M230" i="4"/>
  <c r="BH230" i="4" s="1"/>
  <c r="M221" i="4"/>
  <c r="BH221" i="4" s="1"/>
  <c r="M273" i="4"/>
  <c r="BH273" i="4" s="1"/>
  <c r="M272" i="4"/>
  <c r="BH272" i="4" s="1"/>
  <c r="M271" i="4"/>
  <c r="BH271" i="4" s="1"/>
  <c r="M263" i="4"/>
  <c r="BH263" i="4" s="1"/>
  <c r="M253" i="4"/>
  <c r="BH253" i="4" s="1"/>
  <c r="M242" i="4"/>
  <c r="BH242" i="4" s="1"/>
  <c r="M232" i="4"/>
  <c r="BH232" i="4" s="1"/>
  <c r="M223" i="4"/>
  <c r="BH223" i="4" s="1"/>
  <c r="M148" i="4"/>
  <c r="BH148" i="4" s="1"/>
  <c r="M275" i="4"/>
  <c r="BH275" i="4" s="1"/>
  <c r="M255" i="4"/>
  <c r="BH255" i="4" s="1"/>
  <c r="M265" i="4"/>
  <c r="BH265" i="4" s="1"/>
  <c r="M225" i="4"/>
  <c r="BH225" i="4" s="1"/>
  <c r="M66" i="4"/>
  <c r="M235" i="4"/>
  <c r="BH235" i="4" s="1"/>
  <c r="BH136" i="4"/>
  <c r="M245" i="4"/>
  <c r="BH245" i="4" s="1"/>
  <c r="M140" i="4"/>
  <c r="BH140" i="4" s="1"/>
  <c r="M69" i="4"/>
  <c r="M63" i="4"/>
  <c r="M152" i="4"/>
  <c r="BJ139" i="11"/>
  <c r="V140" i="11"/>
  <c r="BJ140" i="11" s="1"/>
  <c r="BG140" i="6"/>
  <c r="BU276" i="5"/>
  <c r="BV276" i="5" s="1"/>
  <c r="BX276" i="5" s="1"/>
  <c r="BW276" i="5"/>
  <c r="BW169" i="13"/>
  <c r="BG148" i="8"/>
  <c r="I140" i="8"/>
  <c r="BG140" i="8" s="1"/>
  <c r="BQ139" i="8"/>
  <c r="AZ140" i="8"/>
  <c r="BQ140" i="8" s="1"/>
  <c r="BZ148" i="9"/>
  <c r="BY148" i="9"/>
  <c r="BZ221" i="9"/>
  <c r="BY221" i="9"/>
  <c r="BW251" i="13"/>
  <c r="BZ272" i="9"/>
  <c r="BY272" i="9"/>
  <c r="BX57" i="13"/>
  <c r="BS57" i="13"/>
  <c r="BU286" i="13"/>
  <c r="BY283" i="13"/>
  <c r="BY231" i="13"/>
  <c r="BV178" i="13"/>
  <c r="BY178" i="13" s="1"/>
  <c r="BY196" i="13"/>
  <c r="BU186" i="13"/>
  <c r="BV186" i="13"/>
  <c r="BY186" i="13" s="1"/>
  <c r="BU279" i="13"/>
  <c r="BU209" i="13"/>
  <c r="BY286" i="13"/>
  <c r="BY214" i="13"/>
  <c r="BU244" i="13"/>
  <c r="BU282" i="13"/>
  <c r="BU283" i="13"/>
  <c r="BV224" i="13"/>
  <c r="BY224" i="13" s="1"/>
  <c r="BV225" i="13"/>
  <c r="BY155" i="13"/>
  <c r="BV170" i="13"/>
  <c r="BY170" i="13" s="1"/>
  <c r="BY173" i="13"/>
  <c r="BV270" i="13"/>
  <c r="BY270" i="13" s="1"/>
  <c r="BV174" i="13"/>
  <c r="BY174" i="13" s="1"/>
  <c r="BG102" i="13"/>
  <c r="E102" i="13"/>
  <c r="BU242" i="13"/>
  <c r="BU217" i="13"/>
  <c r="BV269" i="13"/>
  <c r="BY269" i="13" s="1"/>
  <c r="BU260" i="13"/>
  <c r="BY234" i="13"/>
  <c r="BY164" i="13"/>
  <c r="BU291" i="13"/>
  <c r="BY280" i="13"/>
  <c r="BV257" i="13"/>
  <c r="BY257" i="13" s="1"/>
  <c r="BH152" i="6"/>
  <c r="BH69" i="6"/>
  <c r="BH66" i="6"/>
  <c r="BH63" i="6"/>
  <c r="BY262" i="9"/>
  <c r="BZ262" i="9"/>
  <c r="BQ139" i="4"/>
  <c r="AZ140" i="4"/>
  <c r="BQ140" i="4" s="1"/>
  <c r="BS365" i="4"/>
  <c r="BW365" i="4"/>
  <c r="BR365" i="4"/>
  <c r="BF366" i="4"/>
  <c r="BG366" i="4" s="1"/>
  <c r="BH366" i="4" s="1"/>
  <c r="BI366" i="4" s="1"/>
  <c r="BJ366" i="4" s="1"/>
  <c r="BK366" i="4" s="1"/>
  <c r="BL366" i="4" s="1"/>
  <c r="BM366" i="4" s="1"/>
  <c r="BN366" i="4" s="1"/>
  <c r="BO366" i="4" s="1"/>
  <c r="BP366" i="4" s="1"/>
  <c r="BQ366" i="4" s="1"/>
  <c r="BL139" i="8"/>
  <c r="AE140" i="8"/>
  <c r="BL140" i="8" s="1"/>
  <c r="D140" i="6"/>
  <c r="BF140" i="6"/>
  <c r="E141" i="6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AG141" i="6" s="1"/>
  <c r="AH141" i="6" s="1"/>
  <c r="AI141" i="6" s="1"/>
  <c r="AJ141" i="6" s="1"/>
  <c r="AK141" i="6" s="1"/>
  <c r="AL141" i="6" s="1"/>
  <c r="AM141" i="6" s="1"/>
  <c r="AN141" i="6" s="1"/>
  <c r="AO141" i="6" s="1"/>
  <c r="AP141" i="6" s="1"/>
  <c r="AQ141" i="6" s="1"/>
  <c r="AR141" i="6" s="1"/>
  <c r="AS141" i="6" s="1"/>
  <c r="AT141" i="6" s="1"/>
  <c r="AU141" i="6" s="1"/>
  <c r="AV141" i="6" s="1"/>
  <c r="AW141" i="6" s="1"/>
  <c r="AX141" i="6" s="1"/>
  <c r="AY141" i="6" s="1"/>
  <c r="AZ141" i="6" s="1"/>
  <c r="BA141" i="6" s="1"/>
  <c r="BB141" i="6" s="1"/>
  <c r="BC141" i="6" s="1"/>
  <c r="BD141" i="6" s="1"/>
  <c r="BY216" i="11"/>
  <c r="BZ216" i="11"/>
  <c r="BU371" i="9"/>
  <c r="BX371" i="9"/>
  <c r="BZ134" i="6"/>
  <c r="BY134" i="6"/>
  <c r="F137" i="8"/>
  <c r="E153" i="8"/>
  <c r="BF229" i="8"/>
  <c r="D229" i="8"/>
  <c r="D69" i="8"/>
  <c r="D66" i="8"/>
  <c r="D63" i="8"/>
  <c r="D152" i="8"/>
  <c r="BF228" i="8"/>
  <c r="D228" i="8"/>
  <c r="BF237" i="8"/>
  <c r="D237" i="8"/>
  <c r="D247" i="8"/>
  <c r="BF247" i="8"/>
  <c r="D258" i="8"/>
  <c r="BF258" i="8"/>
  <c r="D267" i="8"/>
  <c r="BF267" i="8"/>
  <c r="BF239" i="8"/>
  <c r="D239" i="8"/>
  <c r="BF249" i="8"/>
  <c r="D249" i="8"/>
  <c r="BF259" i="8"/>
  <c r="D259" i="8"/>
  <c r="BF268" i="8"/>
  <c r="D268" i="8"/>
  <c r="BF275" i="8"/>
  <c r="D275" i="8"/>
  <c r="E276" i="8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AH276" i="8" s="1"/>
  <c r="AI276" i="8" s="1"/>
  <c r="AJ276" i="8" s="1"/>
  <c r="AK276" i="8" s="1"/>
  <c r="AL276" i="8" s="1"/>
  <c r="AM276" i="8" s="1"/>
  <c r="AN276" i="8" s="1"/>
  <c r="AO276" i="8" s="1"/>
  <c r="AP276" i="8" s="1"/>
  <c r="AQ276" i="8" s="1"/>
  <c r="AR276" i="8" s="1"/>
  <c r="AS276" i="8" s="1"/>
  <c r="AT276" i="8" s="1"/>
  <c r="AU276" i="8" s="1"/>
  <c r="AV276" i="8" s="1"/>
  <c r="AW276" i="8" s="1"/>
  <c r="AX276" i="8" s="1"/>
  <c r="AY276" i="8" s="1"/>
  <c r="AZ276" i="8" s="1"/>
  <c r="BA276" i="8" s="1"/>
  <c r="BB276" i="8" s="1"/>
  <c r="BC276" i="8" s="1"/>
  <c r="BD276" i="8" s="1"/>
  <c r="BR161" i="4"/>
  <c r="BR79" i="4"/>
  <c r="BH140" i="6"/>
  <c r="I32" i="8"/>
  <c r="M371" i="11"/>
  <c r="BH371" i="11" s="1"/>
  <c r="M139" i="11"/>
  <c r="BH139" i="11" s="1"/>
  <c r="BH365" i="11"/>
  <c r="Z139" i="10"/>
  <c r="Z371" i="10"/>
  <c r="BK371" i="10" s="1"/>
  <c r="BK365" i="10"/>
  <c r="Z373" i="10"/>
  <c r="Z275" i="10"/>
  <c r="BK275" i="10" s="1"/>
  <c r="BZ134" i="8"/>
  <c r="BY134" i="8"/>
  <c r="BW371" i="7"/>
  <c r="BS371" i="7"/>
  <c r="BR371" i="7"/>
  <c r="R371" i="11"/>
  <c r="BI371" i="11" s="1"/>
  <c r="BT371" i="11" s="1"/>
  <c r="BI365" i="11"/>
  <c r="BT365" i="11" s="1"/>
  <c r="R139" i="11"/>
  <c r="R373" i="11"/>
  <c r="R275" i="11"/>
  <c r="BI275" i="11" s="1"/>
  <c r="BT275" i="11" s="1"/>
  <c r="BM139" i="8"/>
  <c r="AI140" i="8"/>
  <c r="BM140" i="8" s="1"/>
  <c r="BV139" i="7"/>
  <c r="BU273" i="11"/>
  <c r="BX273" i="11"/>
  <c r="BY315" i="11"/>
  <c r="BZ315" i="11"/>
  <c r="BZ371" i="12"/>
  <c r="BY371" i="12"/>
  <c r="BO139" i="8"/>
  <c r="BV139" i="8" s="1"/>
  <c r="AR140" i="8"/>
  <c r="BO140" i="8" s="1"/>
  <c r="BV140" i="8" s="1"/>
  <c r="BY363" i="9"/>
  <c r="BZ363" i="9"/>
  <c r="D371" i="8"/>
  <c r="BF371" i="8"/>
  <c r="BZ229" i="9"/>
  <c r="BY229" i="9"/>
  <c r="BQ139" i="10"/>
  <c r="AZ140" i="10"/>
  <c r="BQ140" i="10" s="1"/>
  <c r="BX140" i="7"/>
  <c r="BU140" i="7"/>
  <c r="BT275" i="4"/>
  <c r="J302" i="13"/>
  <c r="I275" i="10"/>
  <c r="BG275" i="10" s="1"/>
  <c r="I272" i="10"/>
  <c r="BG272" i="10" s="1"/>
  <c r="I140" i="10"/>
  <c r="BG140" i="10" s="1"/>
  <c r="I373" i="10"/>
  <c r="I270" i="10"/>
  <c r="BG270" i="10" s="1"/>
  <c r="I268" i="10"/>
  <c r="BG268" i="10" s="1"/>
  <c r="I266" i="10"/>
  <c r="BG266" i="10" s="1"/>
  <c r="I264" i="10"/>
  <c r="BG264" i="10" s="1"/>
  <c r="I262" i="10"/>
  <c r="BG262" i="10" s="1"/>
  <c r="I259" i="10"/>
  <c r="BG259" i="10" s="1"/>
  <c r="I256" i="10"/>
  <c r="BG256" i="10" s="1"/>
  <c r="I254" i="10"/>
  <c r="BG254" i="10" s="1"/>
  <c r="I251" i="10"/>
  <c r="BG251" i="10" s="1"/>
  <c r="I249" i="10"/>
  <c r="BG249" i="10" s="1"/>
  <c r="I246" i="10"/>
  <c r="BG246" i="10" s="1"/>
  <c r="I243" i="10"/>
  <c r="BG243" i="10" s="1"/>
  <c r="I241" i="10"/>
  <c r="BG241" i="10" s="1"/>
  <c r="I239" i="10"/>
  <c r="BG239" i="10" s="1"/>
  <c r="I236" i="10"/>
  <c r="BG236" i="10" s="1"/>
  <c r="I233" i="10"/>
  <c r="BG233" i="10" s="1"/>
  <c r="I231" i="10"/>
  <c r="BG231" i="10" s="1"/>
  <c r="I229" i="10"/>
  <c r="BG229" i="10" s="1"/>
  <c r="I227" i="10"/>
  <c r="BG227" i="10" s="1"/>
  <c r="I224" i="10"/>
  <c r="BG224" i="10" s="1"/>
  <c r="I222" i="10"/>
  <c r="BG222" i="10" s="1"/>
  <c r="BG136" i="10"/>
  <c r="I273" i="10"/>
  <c r="BG273" i="10" s="1"/>
  <c r="I148" i="10"/>
  <c r="BG148" i="10" s="1"/>
  <c r="I69" i="10"/>
  <c r="I66" i="10"/>
  <c r="I63" i="10"/>
  <c r="I265" i="10"/>
  <c r="BG265" i="10" s="1"/>
  <c r="I255" i="10"/>
  <c r="BG255" i="10" s="1"/>
  <c r="I245" i="10"/>
  <c r="BG245" i="10" s="1"/>
  <c r="I235" i="10"/>
  <c r="BG235" i="10" s="1"/>
  <c r="I225" i="10"/>
  <c r="BG225" i="10" s="1"/>
  <c r="I271" i="10"/>
  <c r="BG271" i="10" s="1"/>
  <c r="I263" i="10"/>
  <c r="BG263" i="10" s="1"/>
  <c r="I253" i="10"/>
  <c r="BG253" i="10" s="1"/>
  <c r="I242" i="10"/>
  <c r="BG242" i="10" s="1"/>
  <c r="I232" i="10"/>
  <c r="BG232" i="10" s="1"/>
  <c r="I223" i="10"/>
  <c r="BG223" i="10" s="1"/>
  <c r="I269" i="10"/>
  <c r="BG269" i="10" s="1"/>
  <c r="I260" i="10"/>
  <c r="BG260" i="10" s="1"/>
  <c r="I250" i="10"/>
  <c r="BG250" i="10" s="1"/>
  <c r="I240" i="10"/>
  <c r="BG240" i="10" s="1"/>
  <c r="I230" i="10"/>
  <c r="BG230" i="10" s="1"/>
  <c r="I221" i="10"/>
  <c r="BG221" i="10" s="1"/>
  <c r="I267" i="10"/>
  <c r="BG267" i="10" s="1"/>
  <c r="I258" i="10"/>
  <c r="BG258" i="10" s="1"/>
  <c r="I247" i="10"/>
  <c r="BG247" i="10" s="1"/>
  <c r="I237" i="10"/>
  <c r="BG237" i="10" s="1"/>
  <c r="I228" i="10"/>
  <c r="BG228" i="10" s="1"/>
  <c r="I152" i="10"/>
  <c r="BP139" i="4"/>
  <c r="AV140" i="4"/>
  <c r="BP140" i="4" s="1"/>
  <c r="BW276" i="13"/>
  <c r="BW225" i="13"/>
  <c r="BW238" i="13"/>
  <c r="BW229" i="13"/>
  <c r="BW197" i="13"/>
  <c r="BZ223" i="9"/>
  <c r="BY223" i="9"/>
  <c r="BZ269" i="9"/>
  <c r="BY269" i="9"/>
  <c r="BU363" i="10"/>
  <c r="BX363" i="10"/>
  <c r="D152" i="6"/>
  <c r="D69" i="6"/>
  <c r="D66" i="6"/>
  <c r="D63" i="6"/>
  <c r="D232" i="6"/>
  <c r="BG232" i="6"/>
  <c r="BG253" i="6"/>
  <c r="D253" i="6"/>
  <c r="D271" i="6"/>
  <c r="BG271" i="6"/>
  <c r="D230" i="6"/>
  <c r="BG230" i="6"/>
  <c r="D250" i="6"/>
  <c r="BG250" i="6"/>
  <c r="BG269" i="6"/>
  <c r="D269" i="6"/>
  <c r="D229" i="6"/>
  <c r="BG229" i="6"/>
  <c r="BG239" i="6"/>
  <c r="D239" i="6"/>
  <c r="D249" i="6"/>
  <c r="BG249" i="6"/>
  <c r="BG259" i="6"/>
  <c r="D259" i="6"/>
  <c r="D268" i="6"/>
  <c r="BG268" i="6"/>
  <c r="D272" i="6"/>
  <c r="BG272" i="6"/>
  <c r="BW185" i="13"/>
  <c r="BU140" i="6"/>
  <c r="BX140" i="6"/>
  <c r="BI139" i="8"/>
  <c r="BT139" i="8" s="1"/>
  <c r="R140" i="8"/>
  <c r="BI140" i="8" s="1"/>
  <c r="BT140" i="8" s="1"/>
  <c r="H32" i="12"/>
  <c r="BF6" i="12"/>
  <c r="BG139" i="9"/>
  <c r="I140" i="9"/>
  <c r="BG140" i="9" s="1"/>
  <c r="BQ248" i="13"/>
  <c r="D222" i="7"/>
  <c r="BF222" i="7"/>
  <c r="BF63" i="7"/>
  <c r="BS136" i="7"/>
  <c r="BR136" i="7"/>
  <c r="BF137" i="7"/>
  <c r="BW136" i="7"/>
  <c r="BF66" i="7"/>
  <c r="BF69" i="7"/>
  <c r="BF152" i="7"/>
  <c r="BF223" i="7"/>
  <c r="D223" i="7"/>
  <c r="BF232" i="7"/>
  <c r="D232" i="7"/>
  <c r="BF237" i="7"/>
  <c r="D237" i="7"/>
  <c r="BF247" i="7"/>
  <c r="D247" i="7"/>
  <c r="BF258" i="7"/>
  <c r="D258" i="7"/>
  <c r="BF267" i="7"/>
  <c r="D267" i="7"/>
  <c r="BF236" i="7"/>
  <c r="D236" i="7"/>
  <c r="BF246" i="7"/>
  <c r="D246" i="7"/>
  <c r="BF256" i="7"/>
  <c r="D256" i="7"/>
  <c r="BF266" i="7"/>
  <c r="D266" i="7"/>
  <c r="BJ139" i="9"/>
  <c r="V140" i="9"/>
  <c r="BJ140" i="9" s="1"/>
  <c r="BZ245" i="9"/>
  <c r="BY245" i="9"/>
  <c r="BZ240" i="9"/>
  <c r="BY240" i="9"/>
  <c r="BV363" i="11"/>
  <c r="BI365" i="10"/>
  <c r="BT365" i="10" s="1"/>
  <c r="R139" i="10"/>
  <c r="R371" i="10"/>
  <c r="BI371" i="10" s="1"/>
  <c r="R373" i="10"/>
  <c r="R275" i="10"/>
  <c r="BI275" i="10" s="1"/>
  <c r="BT275" i="10" s="1"/>
  <c r="BF366" i="9"/>
  <c r="BG366" i="9" s="1"/>
  <c r="BH366" i="9" s="1"/>
  <c r="BI366" i="9" s="1"/>
  <c r="BJ366" i="9" s="1"/>
  <c r="BK366" i="9" s="1"/>
  <c r="BL366" i="9" s="1"/>
  <c r="BM366" i="9" s="1"/>
  <c r="BN366" i="9" s="1"/>
  <c r="BO366" i="9" s="1"/>
  <c r="BP366" i="9" s="1"/>
  <c r="BQ366" i="9" s="1"/>
  <c r="BW365" i="9"/>
  <c r="BS365" i="9"/>
  <c r="BR365" i="9"/>
  <c r="BL275" i="4"/>
  <c r="BY254" i="9"/>
  <c r="BZ254" i="9"/>
  <c r="AR371" i="10"/>
  <c r="BO371" i="10" s="1"/>
  <c r="BO365" i="10"/>
  <c r="AR139" i="10"/>
  <c r="BT140" i="7"/>
  <c r="BG69" i="8"/>
  <c r="BG66" i="8"/>
  <c r="BG63" i="8"/>
  <c r="BG152" i="8"/>
  <c r="BV365" i="4"/>
  <c r="BR161" i="10"/>
  <c r="BR79" i="10"/>
  <c r="BZ265" i="9"/>
  <c r="BY265" i="9"/>
  <c r="BP298" i="13"/>
  <c r="BW298" i="13" s="1"/>
  <c r="BU258" i="13"/>
  <c r="BU275" i="13"/>
  <c r="BU193" i="13"/>
  <c r="BU156" i="13"/>
  <c r="BY290" i="13"/>
  <c r="BY272" i="13"/>
  <c r="BV232" i="13"/>
  <c r="BY232" i="13" s="1"/>
  <c r="BV228" i="13"/>
  <c r="BY228" i="13" s="1"/>
  <c r="BV238" i="13"/>
  <c r="BY238" i="13" s="1"/>
  <c r="BV206" i="13"/>
  <c r="BY206" i="13" s="1"/>
  <c r="BY219" i="13"/>
  <c r="BY165" i="13"/>
  <c r="BU240" i="13"/>
  <c r="BU229" i="13"/>
  <c r="BV239" i="13"/>
  <c r="BY239" i="13" s="1"/>
  <c r="BV236" i="13"/>
  <c r="BY236" i="13" s="1"/>
  <c r="BV157" i="13"/>
  <c r="BY157" i="13" s="1"/>
  <c r="BU256" i="13"/>
  <c r="BV260" i="13"/>
  <c r="BY260" i="13" s="1"/>
  <c r="BM248" i="13"/>
  <c r="BV202" i="13"/>
  <c r="BY202" i="13" s="1"/>
  <c r="BU189" i="13"/>
  <c r="BU231" i="13"/>
  <c r="BU178" i="13"/>
  <c r="BV287" i="13"/>
  <c r="BY287" i="13" s="1"/>
  <c r="BV208" i="13"/>
  <c r="BY208" i="13" s="1"/>
  <c r="BV209" i="13"/>
  <c r="BV207" i="13"/>
  <c r="BY207" i="13" s="1"/>
  <c r="BV191" i="13"/>
  <c r="BY191" i="13" s="1"/>
  <c r="BV203" i="13"/>
  <c r="BY203" i="13" s="1"/>
  <c r="BY211" i="13"/>
  <c r="BN248" i="13"/>
  <c r="BU170" i="13"/>
  <c r="BV293" i="13"/>
  <c r="BY293" i="13" s="1"/>
  <c r="BY204" i="13"/>
  <c r="BV183" i="13"/>
  <c r="BY183" i="13" s="1"/>
  <c r="BU261" i="13"/>
  <c r="BU233" i="13"/>
  <c r="BV292" i="13"/>
  <c r="BY292" i="13" s="1"/>
  <c r="BY216" i="13"/>
  <c r="BV160" i="13"/>
  <c r="BY160" i="13" s="1"/>
  <c r="BV278" i="13"/>
  <c r="BY278" i="13" s="1"/>
  <c r="BV185" i="13"/>
  <c r="BY185" i="13" s="1"/>
  <c r="BV188" i="13"/>
  <c r="BY188" i="13" s="1"/>
  <c r="BU180" i="13"/>
  <c r="BU169" i="13"/>
  <c r="BV273" i="13"/>
  <c r="BY273" i="13" s="1"/>
  <c r="BV247" i="13"/>
  <c r="BY247" i="13" s="1"/>
  <c r="BV226" i="13"/>
  <c r="BY226" i="13" s="1"/>
  <c r="BH148" i="6"/>
  <c r="BZ139" i="12"/>
  <c r="BY139" i="12"/>
  <c r="BU365" i="8"/>
  <c r="BX365" i="8"/>
  <c r="BW276" i="12"/>
  <c r="BU276" i="12"/>
  <c r="BV276" i="12" s="1"/>
  <c r="BX276" i="12" s="1"/>
  <c r="BW366" i="12"/>
  <c r="BU366" i="12"/>
  <c r="BV366" i="12" s="1"/>
  <c r="BX366" i="12" s="1"/>
  <c r="BH365" i="10"/>
  <c r="M139" i="10"/>
  <c r="BH139" i="10" s="1"/>
  <c r="M371" i="10"/>
  <c r="BH371" i="10" s="1"/>
  <c r="BN139" i="9"/>
  <c r="AM140" i="9"/>
  <c r="BN140" i="9" s="1"/>
  <c r="BZ258" i="9"/>
  <c r="BY258" i="9"/>
  <c r="J32" i="6"/>
  <c r="BF222" i="8"/>
  <c r="D222" i="8"/>
  <c r="BF231" i="8"/>
  <c r="D231" i="8"/>
  <c r="BF221" i="8"/>
  <c r="D221" i="8"/>
  <c r="BF230" i="8"/>
  <c r="D230" i="8"/>
  <c r="D240" i="8"/>
  <c r="BF240" i="8"/>
  <c r="D250" i="8"/>
  <c r="BF250" i="8"/>
  <c r="D260" i="8"/>
  <c r="BF260" i="8"/>
  <c r="D269" i="8"/>
  <c r="BF269" i="8"/>
  <c r="BF241" i="8"/>
  <c r="D241" i="8"/>
  <c r="BF251" i="8"/>
  <c r="D251" i="8"/>
  <c r="BF262" i="8"/>
  <c r="D262" i="8"/>
  <c r="BF270" i="8"/>
  <c r="D270" i="8"/>
  <c r="I373" i="4"/>
  <c r="I270" i="4"/>
  <c r="BG270" i="4" s="1"/>
  <c r="I268" i="4"/>
  <c r="BG268" i="4" s="1"/>
  <c r="I266" i="4"/>
  <c r="BG266" i="4" s="1"/>
  <c r="I264" i="4"/>
  <c r="BG264" i="4" s="1"/>
  <c r="I262" i="4"/>
  <c r="BG262" i="4" s="1"/>
  <c r="I259" i="4"/>
  <c r="BG259" i="4" s="1"/>
  <c r="I256" i="4"/>
  <c r="BG256" i="4" s="1"/>
  <c r="I254" i="4"/>
  <c r="BG254" i="4" s="1"/>
  <c r="I251" i="4"/>
  <c r="BG251" i="4" s="1"/>
  <c r="I249" i="4"/>
  <c r="BG249" i="4" s="1"/>
  <c r="I246" i="4"/>
  <c r="BG246" i="4" s="1"/>
  <c r="I243" i="4"/>
  <c r="BG243" i="4" s="1"/>
  <c r="I241" i="4"/>
  <c r="BG241" i="4" s="1"/>
  <c r="I239" i="4"/>
  <c r="BG239" i="4" s="1"/>
  <c r="I236" i="4"/>
  <c r="BG236" i="4" s="1"/>
  <c r="I233" i="4"/>
  <c r="BG233" i="4" s="1"/>
  <c r="I231" i="4"/>
  <c r="BG231" i="4" s="1"/>
  <c r="I229" i="4"/>
  <c r="BG229" i="4" s="1"/>
  <c r="I227" i="4"/>
  <c r="BG227" i="4" s="1"/>
  <c r="I224" i="4"/>
  <c r="BG224" i="4" s="1"/>
  <c r="I222" i="4"/>
  <c r="BG222" i="4" s="1"/>
  <c r="I269" i="4"/>
  <c r="BG269" i="4" s="1"/>
  <c r="I260" i="4"/>
  <c r="BG260" i="4" s="1"/>
  <c r="I250" i="4"/>
  <c r="BG250" i="4" s="1"/>
  <c r="I240" i="4"/>
  <c r="BG240" i="4" s="1"/>
  <c r="I230" i="4"/>
  <c r="BG230" i="4" s="1"/>
  <c r="I221" i="4"/>
  <c r="BG221" i="4" s="1"/>
  <c r="BG136" i="4"/>
  <c r="I273" i="4"/>
  <c r="BG273" i="4" s="1"/>
  <c r="I272" i="4"/>
  <c r="BG272" i="4" s="1"/>
  <c r="I271" i="4"/>
  <c r="BG271" i="4" s="1"/>
  <c r="I263" i="4"/>
  <c r="BG263" i="4" s="1"/>
  <c r="I253" i="4"/>
  <c r="BG253" i="4" s="1"/>
  <c r="I242" i="4"/>
  <c r="BG242" i="4" s="1"/>
  <c r="I232" i="4"/>
  <c r="BG232" i="4" s="1"/>
  <c r="I223" i="4"/>
  <c r="BG223" i="4" s="1"/>
  <c r="I148" i="4"/>
  <c r="BG148" i="4" s="1"/>
  <c r="I275" i="4"/>
  <c r="BG275" i="4" s="1"/>
  <c r="I265" i="4"/>
  <c r="BG265" i="4" s="1"/>
  <c r="I255" i="4"/>
  <c r="BG255" i="4" s="1"/>
  <c r="I245" i="4"/>
  <c r="BG245" i="4" s="1"/>
  <c r="I235" i="4"/>
  <c r="BG235" i="4" s="1"/>
  <c r="I225" i="4"/>
  <c r="BG225" i="4" s="1"/>
  <c r="I247" i="4"/>
  <c r="BG247" i="4" s="1"/>
  <c r="I140" i="4"/>
  <c r="BG140" i="4" s="1"/>
  <c r="I228" i="4"/>
  <c r="BG228" i="4" s="1"/>
  <c r="I258" i="4"/>
  <c r="BG258" i="4" s="1"/>
  <c r="I69" i="4"/>
  <c r="I63" i="4"/>
  <c r="I267" i="4"/>
  <c r="BG267" i="4" s="1"/>
  <c r="I237" i="4"/>
  <c r="BG237" i="4" s="1"/>
  <c r="I66" i="4"/>
  <c r="I152" i="4"/>
  <c r="H32" i="9"/>
  <c r="BF6" i="9"/>
  <c r="BY266" i="9"/>
  <c r="BZ266" i="9"/>
  <c r="BH69" i="7"/>
  <c r="BH66" i="7"/>
  <c r="BH63" i="7"/>
  <c r="BH152" i="7"/>
  <c r="BZ235" i="9"/>
  <c r="BY235" i="9"/>
  <c r="BM371" i="8"/>
  <c r="BL365" i="11"/>
  <c r="AE139" i="11"/>
  <c r="AE371" i="11"/>
  <c r="BL371" i="11" s="1"/>
  <c r="AE275" i="11"/>
  <c r="BL275" i="11" s="1"/>
  <c r="AE373" i="11"/>
  <c r="BN139" i="8"/>
  <c r="AM140" i="8"/>
  <c r="BN140" i="8" s="1"/>
  <c r="BZ233" i="9"/>
  <c r="BY233" i="9"/>
  <c r="BZ260" i="9"/>
  <c r="BY260" i="9"/>
  <c r="BV365" i="8"/>
  <c r="E17" i="2"/>
  <c r="G16" i="2"/>
  <c r="F16" i="2"/>
  <c r="C16" i="2" s="1"/>
  <c r="BG365" i="11"/>
  <c r="I371" i="11"/>
  <c r="BG371" i="11" s="1"/>
  <c r="I139" i="11"/>
  <c r="BG139" i="11" s="1"/>
  <c r="BZ78" i="11"/>
  <c r="BY153" i="11"/>
  <c r="BZ227" i="9"/>
  <c r="BY227" i="9"/>
  <c r="D365" i="10"/>
  <c r="E366" i="10"/>
  <c r="F366" i="10" s="1"/>
  <c r="G366" i="10" s="1"/>
  <c r="H366" i="10" s="1"/>
  <c r="I366" i="10" s="1"/>
  <c r="J366" i="10" s="1"/>
  <c r="K366" i="10" s="1"/>
  <c r="L366" i="10" s="1"/>
  <c r="M366" i="10" s="1"/>
  <c r="N366" i="10" s="1"/>
  <c r="O366" i="10" s="1"/>
  <c r="P366" i="10" s="1"/>
  <c r="Q366" i="10" s="1"/>
  <c r="R366" i="10" s="1"/>
  <c r="S366" i="10" s="1"/>
  <c r="T366" i="10" s="1"/>
  <c r="U366" i="10" s="1"/>
  <c r="V366" i="10" s="1"/>
  <c r="W366" i="10" s="1"/>
  <c r="X366" i="10" s="1"/>
  <c r="Y366" i="10" s="1"/>
  <c r="Z366" i="10" s="1"/>
  <c r="AA366" i="10" s="1"/>
  <c r="AB366" i="10" s="1"/>
  <c r="AC366" i="10" s="1"/>
  <c r="AD366" i="10" s="1"/>
  <c r="AE366" i="10" s="1"/>
  <c r="AF366" i="10" s="1"/>
  <c r="AG366" i="10" s="1"/>
  <c r="AH366" i="10" s="1"/>
  <c r="AI366" i="10" s="1"/>
  <c r="AJ366" i="10" s="1"/>
  <c r="AK366" i="10" s="1"/>
  <c r="AL366" i="10" s="1"/>
  <c r="AM366" i="10" s="1"/>
  <c r="AN366" i="10" s="1"/>
  <c r="AO366" i="10" s="1"/>
  <c r="AP366" i="10" s="1"/>
  <c r="AQ366" i="10" s="1"/>
  <c r="AR366" i="10" s="1"/>
  <c r="AS366" i="10" s="1"/>
  <c r="AT366" i="10" s="1"/>
  <c r="AU366" i="10" s="1"/>
  <c r="AV366" i="10" s="1"/>
  <c r="AW366" i="10" s="1"/>
  <c r="AX366" i="10" s="1"/>
  <c r="AY366" i="10" s="1"/>
  <c r="AZ366" i="10" s="1"/>
  <c r="BA366" i="10" s="1"/>
  <c r="BB366" i="10" s="1"/>
  <c r="BC366" i="10" s="1"/>
  <c r="BD366" i="10" s="1"/>
  <c r="E139" i="10"/>
  <c r="BF365" i="10"/>
  <c r="E371" i="10"/>
  <c r="BZ228" i="9"/>
  <c r="BY228" i="9"/>
  <c r="BZ273" i="9"/>
  <c r="BY273" i="9"/>
  <c r="BR134" i="4"/>
  <c r="BW134" i="4"/>
  <c r="BS134" i="4"/>
  <c r="BU139" i="7"/>
  <c r="BX139" i="7"/>
  <c r="BZ230" i="9"/>
  <c r="BY230" i="9"/>
  <c r="BN139" i="4"/>
  <c r="AM140" i="4"/>
  <c r="BN140" i="4" s="1"/>
  <c r="BT371" i="4"/>
  <c r="BI139" i="9"/>
  <c r="BT139" i="9" s="1"/>
  <c r="R140" i="9"/>
  <c r="BI140" i="9" s="1"/>
  <c r="BT140" i="9" s="1"/>
  <c r="BO139" i="9"/>
  <c r="BV139" i="9" s="1"/>
  <c r="AR140" i="9"/>
  <c r="BO140" i="9" s="1"/>
  <c r="BV140" i="9" s="1"/>
  <c r="BW209" i="13"/>
  <c r="BW193" i="13"/>
  <c r="BZ224" i="9"/>
  <c r="BY224" i="9"/>
  <c r="BZ250" i="9"/>
  <c r="BY250" i="9"/>
  <c r="H32" i="5"/>
  <c r="BF6" i="5"/>
  <c r="BG273" i="6"/>
  <c r="D273" i="6"/>
  <c r="BG237" i="6"/>
  <c r="D237" i="6"/>
  <c r="BG258" i="6"/>
  <c r="D258" i="6"/>
  <c r="D148" i="6"/>
  <c r="BG148" i="6"/>
  <c r="D235" i="6"/>
  <c r="BG235" i="6"/>
  <c r="BG255" i="6"/>
  <c r="D255" i="6"/>
  <c r="D222" i="6"/>
  <c r="BG222" i="6"/>
  <c r="BG231" i="6"/>
  <c r="D231" i="6"/>
  <c r="BG241" i="6"/>
  <c r="D241" i="6"/>
  <c r="D251" i="6"/>
  <c r="BG251" i="6"/>
  <c r="BG262" i="6"/>
  <c r="D262" i="6"/>
  <c r="D270" i="6"/>
  <c r="BG270" i="6"/>
  <c r="D275" i="6"/>
  <c r="BG275" i="6"/>
  <c r="BX139" i="6"/>
  <c r="BU139" i="6"/>
  <c r="BJ139" i="4"/>
  <c r="V140" i="4"/>
  <c r="BJ140" i="4" s="1"/>
  <c r="BI371" i="8"/>
  <c r="BT371" i="8" s="1"/>
  <c r="E273" i="11"/>
  <c r="E271" i="11"/>
  <c r="E269" i="11"/>
  <c r="E267" i="11"/>
  <c r="E265" i="11"/>
  <c r="E263" i="11"/>
  <c r="E260" i="11"/>
  <c r="E258" i="11"/>
  <c r="E255" i="11"/>
  <c r="E253" i="11"/>
  <c r="E250" i="11"/>
  <c r="E247" i="11"/>
  <c r="E245" i="11"/>
  <c r="E242" i="11"/>
  <c r="E240" i="11"/>
  <c r="E237" i="11"/>
  <c r="E235" i="11"/>
  <c r="E232" i="11"/>
  <c r="E230" i="11"/>
  <c r="E228" i="11"/>
  <c r="E225" i="11"/>
  <c r="E223" i="11"/>
  <c r="E221" i="11"/>
  <c r="E275" i="11"/>
  <c r="E272" i="11"/>
  <c r="E270" i="11"/>
  <c r="E262" i="11"/>
  <c r="E251" i="11"/>
  <c r="E241" i="11"/>
  <c r="E231" i="11"/>
  <c r="E222" i="11"/>
  <c r="E148" i="11"/>
  <c r="BF136" i="11"/>
  <c r="E268" i="11"/>
  <c r="E259" i="11"/>
  <c r="E249" i="11"/>
  <c r="E239" i="11"/>
  <c r="E229" i="11"/>
  <c r="D136" i="11"/>
  <c r="E266" i="11"/>
  <c r="E256" i="11"/>
  <c r="E246" i="11"/>
  <c r="E236" i="11"/>
  <c r="E227" i="11"/>
  <c r="E140" i="11"/>
  <c r="E373" i="11"/>
  <c r="E233" i="11"/>
  <c r="E264" i="11"/>
  <c r="E224" i="11"/>
  <c r="E254" i="11"/>
  <c r="E137" i="11"/>
  <c r="E243" i="11"/>
  <c r="E66" i="11"/>
  <c r="E152" i="11"/>
  <c r="E63" i="11"/>
  <c r="E69" i="11"/>
  <c r="BU141" i="5"/>
  <c r="BV141" i="5" s="1"/>
  <c r="BX141" i="5" s="1"/>
  <c r="BW141" i="5"/>
  <c r="D224" i="7"/>
  <c r="BF224" i="7"/>
  <c r="D148" i="7"/>
  <c r="BF148" i="7"/>
  <c r="D227" i="7"/>
  <c r="BF227" i="7"/>
  <c r="E141" i="7"/>
  <c r="F141" i="7" s="1"/>
  <c r="G141" i="7" s="1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AG141" i="7" s="1"/>
  <c r="AH141" i="7" s="1"/>
  <c r="AI141" i="7" s="1"/>
  <c r="AJ141" i="7" s="1"/>
  <c r="AK141" i="7" s="1"/>
  <c r="AL141" i="7" s="1"/>
  <c r="AM141" i="7" s="1"/>
  <c r="AN141" i="7" s="1"/>
  <c r="AO141" i="7" s="1"/>
  <c r="AP141" i="7" s="1"/>
  <c r="AQ141" i="7" s="1"/>
  <c r="AR141" i="7" s="1"/>
  <c r="AS141" i="7" s="1"/>
  <c r="AT141" i="7" s="1"/>
  <c r="AU141" i="7" s="1"/>
  <c r="AV141" i="7" s="1"/>
  <c r="AW141" i="7" s="1"/>
  <c r="AX141" i="7" s="1"/>
  <c r="AY141" i="7" s="1"/>
  <c r="AZ141" i="7" s="1"/>
  <c r="BA141" i="7" s="1"/>
  <c r="BB141" i="7" s="1"/>
  <c r="BC141" i="7" s="1"/>
  <c r="BD141" i="7" s="1"/>
  <c r="BF140" i="7"/>
  <c r="D140" i="7"/>
  <c r="BF225" i="7"/>
  <c r="D225" i="7"/>
  <c r="BF235" i="7"/>
  <c r="D235" i="7"/>
  <c r="BF240" i="7"/>
  <c r="D240" i="7"/>
  <c r="BF250" i="7"/>
  <c r="D250" i="7"/>
  <c r="BF260" i="7"/>
  <c r="D260" i="7"/>
  <c r="BF269" i="7"/>
  <c r="D269" i="7"/>
  <c r="BF239" i="7"/>
  <c r="D239" i="7"/>
  <c r="BF249" i="7"/>
  <c r="D249" i="7"/>
  <c r="BF259" i="7"/>
  <c r="D259" i="7"/>
  <c r="BF268" i="7"/>
  <c r="D268" i="7"/>
  <c r="BZ239" i="9"/>
  <c r="BY239" i="9"/>
  <c r="BQ139" i="9"/>
  <c r="AZ140" i="9"/>
  <c r="BQ140" i="9" s="1"/>
  <c r="BS366" i="7"/>
  <c r="BT366" i="7" s="1"/>
  <c r="BZ365" i="7"/>
  <c r="BY365" i="7"/>
  <c r="L276" i="6"/>
  <c r="M276" i="6" s="1"/>
  <c r="N276" i="6" s="1"/>
  <c r="O276" i="6" s="1"/>
  <c r="P276" i="6" s="1"/>
  <c r="Q276" i="6" s="1"/>
  <c r="R276" i="6" s="1"/>
  <c r="S276" i="6" s="1"/>
  <c r="T276" i="6" s="1"/>
  <c r="U276" i="6" s="1"/>
  <c r="V276" i="6" s="1"/>
  <c r="W276" i="6" s="1"/>
  <c r="X276" i="6" s="1"/>
  <c r="Y276" i="6" s="1"/>
  <c r="Z276" i="6" s="1"/>
  <c r="AA276" i="6" s="1"/>
  <c r="AB276" i="6" s="1"/>
  <c r="AC276" i="6" s="1"/>
  <c r="AD276" i="6" s="1"/>
  <c r="AE276" i="6" s="1"/>
  <c r="AF276" i="6" s="1"/>
  <c r="AG276" i="6" s="1"/>
  <c r="AH276" i="6" s="1"/>
  <c r="AI276" i="6" s="1"/>
  <c r="AJ276" i="6" s="1"/>
  <c r="AK276" i="6" s="1"/>
  <c r="AL276" i="6" s="1"/>
  <c r="AM276" i="6" s="1"/>
  <c r="AN276" i="6" s="1"/>
  <c r="AO276" i="6" s="1"/>
  <c r="AP276" i="6" s="1"/>
  <c r="AQ276" i="6" s="1"/>
  <c r="AR276" i="6" s="1"/>
  <c r="AS276" i="6" s="1"/>
  <c r="AT276" i="6" s="1"/>
  <c r="AU276" i="6" s="1"/>
  <c r="AV276" i="6" s="1"/>
  <c r="AW276" i="6" s="1"/>
  <c r="AX276" i="6" s="1"/>
  <c r="AY276" i="6" s="1"/>
  <c r="AZ276" i="6" s="1"/>
  <c r="BA276" i="6" s="1"/>
  <c r="BB276" i="6" s="1"/>
  <c r="BC276" i="6" s="1"/>
  <c r="BD276" i="6" s="1"/>
  <c r="BW134" i="10"/>
  <c r="BS134" i="10"/>
  <c r="BR134" i="10"/>
  <c r="BT363" i="10"/>
  <c r="BF371" i="9"/>
  <c r="D371" i="9"/>
  <c r="BL139" i="4"/>
  <c r="AE140" i="4"/>
  <c r="BL140" i="4" s="1"/>
  <c r="I273" i="11"/>
  <c r="BG273" i="11" s="1"/>
  <c r="I271" i="11"/>
  <c r="BG271" i="11" s="1"/>
  <c r="I269" i="11"/>
  <c r="BG269" i="11" s="1"/>
  <c r="I267" i="11"/>
  <c r="BG267" i="11" s="1"/>
  <c r="I265" i="11"/>
  <c r="BG265" i="11" s="1"/>
  <c r="I263" i="11"/>
  <c r="BG263" i="11" s="1"/>
  <c r="I260" i="11"/>
  <c r="BG260" i="11" s="1"/>
  <c r="I258" i="11"/>
  <c r="BG258" i="11" s="1"/>
  <c r="I255" i="11"/>
  <c r="BG255" i="11" s="1"/>
  <c r="I253" i="11"/>
  <c r="BG253" i="11" s="1"/>
  <c r="I250" i="11"/>
  <c r="BG250" i="11" s="1"/>
  <c r="I247" i="11"/>
  <c r="BG247" i="11" s="1"/>
  <c r="I245" i="11"/>
  <c r="BG245" i="11" s="1"/>
  <c r="I242" i="11"/>
  <c r="BG242" i="11" s="1"/>
  <c r="I240" i="11"/>
  <c r="BG240" i="11" s="1"/>
  <c r="I237" i="11"/>
  <c r="BG237" i="11" s="1"/>
  <c r="I235" i="11"/>
  <c r="BG235" i="11" s="1"/>
  <c r="I232" i="11"/>
  <c r="BG232" i="11" s="1"/>
  <c r="I230" i="11"/>
  <c r="BG230" i="11" s="1"/>
  <c r="I228" i="11"/>
  <c r="BG228" i="11" s="1"/>
  <c r="I225" i="11"/>
  <c r="BG225" i="11" s="1"/>
  <c r="I223" i="11"/>
  <c r="BG223" i="11" s="1"/>
  <c r="I221" i="11"/>
  <c r="BG221" i="11" s="1"/>
  <c r="I275" i="11"/>
  <c r="BG275" i="11" s="1"/>
  <c r="I272" i="11"/>
  <c r="BG272" i="11" s="1"/>
  <c r="I268" i="11"/>
  <c r="BG268" i="11" s="1"/>
  <c r="I259" i="11"/>
  <c r="BG259" i="11" s="1"/>
  <c r="I249" i="11"/>
  <c r="BG249" i="11" s="1"/>
  <c r="I239" i="11"/>
  <c r="BG239" i="11" s="1"/>
  <c r="I229" i="11"/>
  <c r="BG229" i="11" s="1"/>
  <c r="I148" i="11"/>
  <c r="BG148" i="11" s="1"/>
  <c r="I266" i="11"/>
  <c r="BG266" i="11" s="1"/>
  <c r="I256" i="11"/>
  <c r="BG256" i="11" s="1"/>
  <c r="I246" i="11"/>
  <c r="BG246" i="11" s="1"/>
  <c r="I236" i="11"/>
  <c r="BG236" i="11" s="1"/>
  <c r="I227" i="11"/>
  <c r="BG227" i="11" s="1"/>
  <c r="I373" i="11"/>
  <c r="I264" i="11"/>
  <c r="BG264" i="11" s="1"/>
  <c r="I254" i="11"/>
  <c r="BG254" i="11" s="1"/>
  <c r="I243" i="11"/>
  <c r="BG243" i="11" s="1"/>
  <c r="I233" i="11"/>
  <c r="BG233" i="11" s="1"/>
  <c r="I224" i="11"/>
  <c r="BG224" i="11" s="1"/>
  <c r="I140" i="11"/>
  <c r="BG140" i="11" s="1"/>
  <c r="I69" i="11"/>
  <c r="I66" i="11"/>
  <c r="I63" i="11"/>
  <c r="I241" i="11"/>
  <c r="BG241" i="11" s="1"/>
  <c r="I270" i="11"/>
  <c r="BG270" i="11" s="1"/>
  <c r="I231" i="11"/>
  <c r="BG231" i="11" s="1"/>
  <c r="I262" i="11"/>
  <c r="BG262" i="11" s="1"/>
  <c r="I222" i="11"/>
  <c r="BG222" i="11" s="1"/>
  <c r="I251" i="11"/>
  <c r="BG251" i="11" s="1"/>
  <c r="BG136" i="11"/>
  <c r="I152" i="11"/>
  <c r="BY249" i="9"/>
  <c r="BZ249" i="9"/>
  <c r="N302" i="13"/>
  <c r="M275" i="10"/>
  <c r="BH275" i="10" s="1"/>
  <c r="M272" i="10"/>
  <c r="BH272" i="10" s="1"/>
  <c r="M140" i="10"/>
  <c r="BH140" i="10" s="1"/>
  <c r="BH136" i="10"/>
  <c r="M373" i="10"/>
  <c r="M270" i="10"/>
  <c r="BH270" i="10" s="1"/>
  <c r="M268" i="10"/>
  <c r="BH268" i="10" s="1"/>
  <c r="M266" i="10"/>
  <c r="BH266" i="10" s="1"/>
  <c r="M264" i="10"/>
  <c r="BH264" i="10" s="1"/>
  <c r="M262" i="10"/>
  <c r="BH262" i="10" s="1"/>
  <c r="M259" i="10"/>
  <c r="BH259" i="10" s="1"/>
  <c r="M256" i="10"/>
  <c r="BH256" i="10" s="1"/>
  <c r="M254" i="10"/>
  <c r="BH254" i="10" s="1"/>
  <c r="M251" i="10"/>
  <c r="BH251" i="10" s="1"/>
  <c r="M249" i="10"/>
  <c r="BH249" i="10" s="1"/>
  <c r="M246" i="10"/>
  <c r="BH246" i="10" s="1"/>
  <c r="M243" i="10"/>
  <c r="BH243" i="10" s="1"/>
  <c r="M241" i="10"/>
  <c r="BH241" i="10" s="1"/>
  <c r="M239" i="10"/>
  <c r="BH239" i="10" s="1"/>
  <c r="M236" i="10"/>
  <c r="BH236" i="10" s="1"/>
  <c r="M233" i="10"/>
  <c r="BH233" i="10" s="1"/>
  <c r="M231" i="10"/>
  <c r="BH231" i="10" s="1"/>
  <c r="M229" i="10"/>
  <c r="BH229" i="10" s="1"/>
  <c r="M227" i="10"/>
  <c r="BH227" i="10" s="1"/>
  <c r="M224" i="10"/>
  <c r="BH224" i="10" s="1"/>
  <c r="M222" i="10"/>
  <c r="BH222" i="10" s="1"/>
  <c r="M273" i="10"/>
  <c r="BH273" i="10" s="1"/>
  <c r="M148" i="10"/>
  <c r="BH148" i="10" s="1"/>
  <c r="M69" i="10"/>
  <c r="M66" i="10"/>
  <c r="M63" i="10"/>
  <c r="M271" i="10"/>
  <c r="BH271" i="10" s="1"/>
  <c r="M263" i="10"/>
  <c r="BH263" i="10" s="1"/>
  <c r="M253" i="10"/>
  <c r="BH253" i="10" s="1"/>
  <c r="M242" i="10"/>
  <c r="BH242" i="10" s="1"/>
  <c r="M232" i="10"/>
  <c r="BH232" i="10" s="1"/>
  <c r="M223" i="10"/>
  <c r="BH223" i="10" s="1"/>
  <c r="M269" i="10"/>
  <c r="BH269" i="10" s="1"/>
  <c r="M260" i="10"/>
  <c r="BH260" i="10" s="1"/>
  <c r="M250" i="10"/>
  <c r="BH250" i="10" s="1"/>
  <c r="M240" i="10"/>
  <c r="BH240" i="10" s="1"/>
  <c r="M230" i="10"/>
  <c r="BH230" i="10" s="1"/>
  <c r="M221" i="10"/>
  <c r="BH221" i="10" s="1"/>
  <c r="M267" i="10"/>
  <c r="BH267" i="10" s="1"/>
  <c r="M258" i="10"/>
  <c r="BH258" i="10" s="1"/>
  <c r="M247" i="10"/>
  <c r="BH247" i="10" s="1"/>
  <c r="M237" i="10"/>
  <c r="BH237" i="10" s="1"/>
  <c r="M228" i="10"/>
  <c r="BH228" i="10" s="1"/>
  <c r="M265" i="10"/>
  <c r="BH265" i="10" s="1"/>
  <c r="M255" i="10"/>
  <c r="BH255" i="10" s="1"/>
  <c r="M245" i="10"/>
  <c r="BH245" i="10" s="1"/>
  <c r="M235" i="10"/>
  <c r="BH235" i="10" s="1"/>
  <c r="M225" i="10"/>
  <c r="BH225" i="10" s="1"/>
  <c r="M152" i="10"/>
  <c r="BR161" i="11"/>
  <c r="BR79" i="11"/>
  <c r="BQ198" i="13"/>
  <c r="BW198" i="13" s="1"/>
  <c r="BG69" i="7"/>
  <c r="BG66" i="7"/>
  <c r="BG63" i="7"/>
  <c r="BG152" i="7"/>
  <c r="BY134" i="7"/>
  <c r="BZ134" i="7"/>
  <c r="BS366" i="6"/>
  <c r="BT366" i="6" s="1"/>
  <c r="BY365" i="6"/>
  <c r="BZ365" i="6"/>
  <c r="BT139" i="7"/>
  <c r="AV371" i="10"/>
  <c r="BP371" i="10" s="1"/>
  <c r="BP365" i="10"/>
  <c r="AV139" i="10"/>
  <c r="BY264" i="9"/>
  <c r="BZ264" i="9"/>
  <c r="BZ267" i="9"/>
  <c r="BY267" i="9"/>
  <c r="BM139" i="9"/>
  <c r="AI140" i="9"/>
  <c r="BM140" i="9" s="1"/>
  <c r="BW235" i="13"/>
  <c r="BY243" i="9"/>
  <c r="BZ243" i="9"/>
  <c r="BO139" i="4"/>
  <c r="BV139" i="4" s="1"/>
  <c r="AR140" i="4"/>
  <c r="BO140" i="4" s="1"/>
  <c r="BV140" i="4" s="1"/>
  <c r="BZ86" i="10"/>
  <c r="BY86" i="10"/>
  <c r="BS161" i="10"/>
  <c r="BS79" i="10"/>
  <c r="BZ161" i="8"/>
  <c r="BY161" i="8"/>
  <c r="BZ241" i="9"/>
  <c r="BY241" i="9"/>
  <c r="BW201" i="13"/>
  <c r="BU287" i="13"/>
  <c r="BU267" i="13"/>
  <c r="BU257" i="13"/>
  <c r="BU254" i="13"/>
  <c r="BU264" i="13"/>
  <c r="BJ198" i="13"/>
  <c r="BU160" i="13"/>
  <c r="BY288" i="13"/>
  <c r="BV279" i="13"/>
  <c r="BY279" i="13" s="1"/>
  <c r="BV256" i="13"/>
  <c r="BY256" i="13" s="1"/>
  <c r="BV212" i="13"/>
  <c r="BY212" i="13" s="1"/>
  <c r="BV213" i="13"/>
  <c r="BY213" i="13" s="1"/>
  <c r="BV215" i="13"/>
  <c r="BY215" i="13" s="1"/>
  <c r="BV172" i="13"/>
  <c r="BY172" i="13" s="1"/>
  <c r="BY169" i="13"/>
  <c r="BV180" i="13"/>
  <c r="BY180" i="13" s="1"/>
  <c r="BY297" i="13"/>
  <c r="BY220" i="13"/>
  <c r="BV222" i="13"/>
  <c r="BY222" i="13" s="1"/>
  <c r="BU191" i="13"/>
  <c r="BV235" i="13"/>
  <c r="BV201" i="13"/>
  <c r="BY201" i="13" s="1"/>
  <c r="BV179" i="13"/>
  <c r="BY179" i="13" s="1"/>
  <c r="BU246" i="13"/>
  <c r="BU206" i="13"/>
  <c r="BU190" i="13"/>
  <c r="BV289" i="13"/>
  <c r="BV268" i="13"/>
  <c r="BY268" i="13" s="1"/>
  <c r="BV266" i="13"/>
  <c r="BY266" i="13" s="1"/>
  <c r="BV189" i="13"/>
  <c r="BY189" i="13" s="1"/>
  <c r="BV190" i="13"/>
  <c r="BY190" i="13" s="1"/>
  <c r="BV171" i="13"/>
  <c r="BY171" i="13" s="1"/>
  <c r="BV168" i="13"/>
  <c r="BY168" i="13" s="1"/>
  <c r="BV161" i="13"/>
  <c r="BY161" i="13" s="1"/>
  <c r="BV158" i="13"/>
  <c r="BY158" i="13" s="1"/>
  <c r="BU285" i="13"/>
  <c r="BU219" i="13"/>
  <c r="BV271" i="13"/>
  <c r="BY271" i="13" s="1"/>
  <c r="BV221" i="13"/>
  <c r="BY221" i="13" s="1"/>
  <c r="BV162" i="13"/>
  <c r="BY162" i="13" s="1"/>
  <c r="BT56" i="13"/>
  <c r="BO248" i="13"/>
  <c r="BU288" i="13"/>
  <c r="BU159" i="13"/>
  <c r="BV291" i="13"/>
  <c r="BY291" i="13" s="1"/>
  <c r="BV229" i="13"/>
  <c r="BV177" i="13"/>
  <c r="BY177" i="13" s="1"/>
  <c r="BU289" i="13"/>
  <c r="BU203" i="13"/>
  <c r="BV267" i="13"/>
  <c r="BV205" i="13"/>
  <c r="BY205" i="13" s="1"/>
  <c r="BV210" i="13"/>
  <c r="BY210" i="13" s="1"/>
  <c r="BU173" i="13"/>
  <c r="BV255" i="13"/>
  <c r="BY255" i="13" s="1"/>
  <c r="BV163" i="13"/>
  <c r="BY163" i="13" s="1"/>
  <c r="BV254" i="13"/>
  <c r="M297" i="13"/>
  <c r="M292" i="13"/>
  <c r="M288" i="13"/>
  <c r="M279" i="13"/>
  <c r="M271" i="13"/>
  <c r="M284" i="13"/>
  <c r="M261" i="13"/>
  <c r="M281" i="13"/>
  <c r="M240" i="13"/>
  <c r="M267" i="13"/>
  <c r="M244" i="13"/>
  <c r="M225" i="13"/>
  <c r="M209" i="13"/>
  <c r="M190" i="13"/>
  <c r="M277" i="13"/>
  <c r="M237" i="13"/>
  <c r="M214" i="13"/>
  <c r="M195" i="13"/>
  <c r="M179" i="13"/>
  <c r="M229" i="13"/>
  <c r="M193" i="13"/>
  <c r="M168" i="13"/>
  <c r="M273" i="13"/>
  <c r="M215" i="13"/>
  <c r="M184" i="13"/>
  <c r="M165" i="13"/>
  <c r="M258" i="13"/>
  <c r="M211" i="13"/>
  <c r="M163" i="13"/>
  <c r="M212" i="13"/>
  <c r="M220" i="13"/>
  <c r="M245" i="13"/>
  <c r="M255" i="13"/>
  <c r="M174" i="13"/>
  <c r="L288" i="13"/>
  <c r="L294" i="13"/>
  <c r="L290" i="13"/>
  <c r="L278" i="13"/>
  <c r="L271" i="13"/>
  <c r="L267" i="13"/>
  <c r="L268" i="13"/>
  <c r="L252" i="13"/>
  <c r="L257" i="13"/>
  <c r="L231" i="13"/>
  <c r="L251" i="13"/>
  <c r="L228" i="13"/>
  <c r="L212" i="13"/>
  <c r="L193" i="13"/>
  <c r="L282" i="13"/>
  <c r="L241" i="13"/>
  <c r="L217" i="13"/>
  <c r="L201" i="13"/>
  <c r="L182" i="13"/>
  <c r="L255" i="13"/>
  <c r="L227" i="13"/>
  <c r="L196" i="13"/>
  <c r="L171" i="13"/>
  <c r="L155" i="13"/>
  <c r="L226" i="13"/>
  <c r="L195" i="13"/>
  <c r="L172" i="13"/>
  <c r="L156" i="13"/>
  <c r="L183" i="13"/>
  <c r="L215" i="13"/>
  <c r="L157" i="13"/>
  <c r="L222" i="13"/>
  <c r="L207" i="13"/>
  <c r="L177" i="13"/>
  <c r="H292" i="13"/>
  <c r="H289" i="13"/>
  <c r="H278" i="13"/>
  <c r="H271" i="13"/>
  <c r="H295" i="13"/>
  <c r="H260" i="13"/>
  <c r="H277" i="13"/>
  <c r="H247" i="13"/>
  <c r="H235" i="13"/>
  <c r="H274" i="13"/>
  <c r="H284" i="13"/>
  <c r="H242" i="13"/>
  <c r="H220" i="13"/>
  <c r="H204" i="13"/>
  <c r="H185" i="13"/>
  <c r="H238" i="13"/>
  <c r="H221" i="13"/>
  <c r="H205" i="13"/>
  <c r="H186" i="13"/>
  <c r="H215" i="13"/>
  <c r="H175" i="13"/>
  <c r="H159" i="13"/>
  <c r="H234" i="13"/>
  <c r="H214" i="13"/>
  <c r="H176" i="13"/>
  <c r="H160" i="13"/>
  <c r="H210" i="13"/>
  <c r="H170" i="13"/>
  <c r="H229" i="13"/>
  <c r="H180" i="13"/>
  <c r="H230" i="13"/>
  <c r="H158" i="13"/>
  <c r="H218" i="13"/>
  <c r="H166" i="13"/>
  <c r="G287" i="13"/>
  <c r="G293" i="13"/>
  <c r="G290" i="13"/>
  <c r="G278" i="13"/>
  <c r="G282" i="13"/>
  <c r="G270" i="13"/>
  <c r="G271" i="13"/>
  <c r="G255" i="13"/>
  <c r="G242" i="13"/>
  <c r="G279" i="13"/>
  <c r="G269" i="13"/>
  <c r="G254" i="13"/>
  <c r="G228" i="13"/>
  <c r="G215" i="13"/>
  <c r="G196" i="13"/>
  <c r="G180" i="13"/>
  <c r="G241" i="13"/>
  <c r="G220" i="13"/>
  <c r="G204" i="13"/>
  <c r="G185" i="13"/>
  <c r="G246" i="13"/>
  <c r="G202" i="13"/>
  <c r="G178" i="13"/>
  <c r="G162" i="13"/>
  <c r="G235" i="13"/>
  <c r="G194" i="13"/>
  <c r="G167" i="13"/>
  <c r="G253" i="13"/>
  <c r="G165" i="13"/>
  <c r="G214" i="13"/>
  <c r="G164" i="13"/>
  <c r="G177" i="13"/>
  <c r="G191" i="13"/>
  <c r="G222" i="13"/>
  <c r="C9" i="13"/>
  <c r="K287" i="13"/>
  <c r="K296" i="13"/>
  <c r="K283" i="13"/>
  <c r="K289" i="13"/>
  <c r="K274" i="13"/>
  <c r="K270" i="13"/>
  <c r="K279" i="13"/>
  <c r="K267" i="13"/>
  <c r="K251" i="13"/>
  <c r="K242" i="13"/>
  <c r="K265" i="13"/>
  <c r="K232" i="13"/>
  <c r="K219" i="13"/>
  <c r="K203" i="13"/>
  <c r="K184" i="13"/>
  <c r="K246" i="13"/>
  <c r="K224" i="13"/>
  <c r="K208" i="13"/>
  <c r="K189" i="13"/>
  <c r="K237" i="13"/>
  <c r="K214" i="13"/>
  <c r="K183" i="13"/>
  <c r="K166" i="13"/>
  <c r="K221" i="13"/>
  <c r="K182" i="13"/>
  <c r="K163" i="13"/>
  <c r="K239" i="13"/>
  <c r="K169" i="13"/>
  <c r="K202" i="13"/>
  <c r="K160" i="13"/>
  <c r="K240" i="13"/>
  <c r="K156" i="13"/>
  <c r="K179" i="13"/>
  <c r="K157" i="13"/>
  <c r="J15" i="2"/>
  <c r="I62" i="2"/>
  <c r="O287" i="13"/>
  <c r="O285" i="13"/>
  <c r="O289" i="13"/>
  <c r="O281" i="13"/>
  <c r="O270" i="13"/>
  <c r="O277" i="13"/>
  <c r="O263" i="13"/>
  <c r="O244" i="13"/>
  <c r="O253" i="13"/>
  <c r="O234" i="13"/>
  <c r="O237" i="13"/>
  <c r="O223" i="13"/>
  <c r="O207" i="13"/>
  <c r="O188" i="13"/>
  <c r="O273" i="13"/>
  <c r="O260" i="13"/>
  <c r="O232" i="13"/>
  <c r="O216" i="13"/>
  <c r="O197" i="13"/>
  <c r="O181" i="13"/>
  <c r="O210" i="13"/>
  <c r="O179" i="13"/>
  <c r="O162" i="13"/>
  <c r="O225" i="13"/>
  <c r="O186" i="13"/>
  <c r="O167" i="13"/>
  <c r="O229" i="13"/>
  <c r="O173" i="13"/>
  <c r="O222" i="13"/>
  <c r="O164" i="13"/>
  <c r="O214" i="13"/>
  <c r="O183" i="13"/>
  <c r="O201" i="13"/>
  <c r="O168" i="13"/>
  <c r="I293" i="13"/>
  <c r="I287" i="13"/>
  <c r="I295" i="13"/>
  <c r="I276" i="13"/>
  <c r="I268" i="13"/>
  <c r="I277" i="13"/>
  <c r="I257" i="13"/>
  <c r="I274" i="13"/>
  <c r="I256" i="13"/>
  <c r="I244" i="13"/>
  <c r="I228" i="13"/>
  <c r="I290" i="13"/>
  <c r="I239" i="13"/>
  <c r="I221" i="13"/>
  <c r="I205" i="13"/>
  <c r="I186" i="13"/>
  <c r="I235" i="13"/>
  <c r="I222" i="13"/>
  <c r="I206" i="13"/>
  <c r="I187" i="13"/>
  <c r="I252" i="13"/>
  <c r="I220" i="13"/>
  <c r="I181" i="13"/>
  <c r="I164" i="13"/>
  <c r="I231" i="13"/>
  <c r="I219" i="13"/>
  <c r="I169" i="13"/>
  <c r="I223" i="13"/>
  <c r="I167" i="13"/>
  <c r="I208" i="13"/>
  <c r="I158" i="13"/>
  <c r="I170" i="13"/>
  <c r="I294" i="13"/>
  <c r="I240" i="13"/>
  <c r="I280" i="13"/>
  <c r="I201" i="13"/>
  <c r="I234" i="13"/>
  <c r="I183" i="13"/>
  <c r="I176" i="13"/>
  <c r="I230" i="13"/>
  <c r="I165" i="13"/>
  <c r="I193" i="13"/>
  <c r="I216" i="13"/>
  <c r="O208" i="13"/>
  <c r="O228" i="13"/>
  <c r="I285" i="13"/>
  <c r="I297" i="13"/>
  <c r="I266" i="13"/>
  <c r="I259" i="13"/>
  <c r="I194" i="13"/>
  <c r="I195" i="13"/>
  <c r="I172" i="13"/>
  <c r="I177" i="13"/>
  <c r="I263" i="13"/>
  <c r="I215" i="13"/>
  <c r="M293" i="13"/>
  <c r="M291" i="13"/>
  <c r="M287" i="13"/>
  <c r="M286" i="13"/>
  <c r="M268" i="13"/>
  <c r="M283" i="13"/>
  <c r="M257" i="13"/>
  <c r="M270" i="13"/>
  <c r="M236" i="13"/>
  <c r="M274" i="13"/>
  <c r="M243" i="13"/>
  <c r="M221" i="13"/>
  <c r="M205" i="13"/>
  <c r="M186" i="13"/>
  <c r="M252" i="13"/>
  <c r="M226" i="13"/>
  <c r="M210" i="13"/>
  <c r="M191" i="13"/>
  <c r="M251" i="13"/>
  <c r="M224" i="13"/>
  <c r="M185" i="13"/>
  <c r="M164" i="13"/>
  <c r="M263" i="13"/>
  <c r="M207" i="13"/>
  <c r="M177" i="13"/>
  <c r="M161" i="13"/>
  <c r="M235" i="13"/>
  <c r="M196" i="13"/>
  <c r="M155" i="13"/>
  <c r="M181" i="13"/>
  <c r="M178" i="13"/>
  <c r="M219" i="13"/>
  <c r="M203" i="13"/>
  <c r="M158" i="13"/>
  <c r="L297" i="13"/>
  <c r="L293" i="13"/>
  <c r="L289" i="13"/>
  <c r="L287" i="13"/>
  <c r="L274" i="13"/>
  <c r="L263" i="13"/>
  <c r="L264" i="13"/>
  <c r="L245" i="13"/>
  <c r="L243" i="13"/>
  <c r="L270" i="13"/>
  <c r="L246" i="13"/>
  <c r="L224" i="13"/>
  <c r="L208" i="13"/>
  <c r="L189" i="13"/>
  <c r="L254" i="13"/>
  <c r="L240" i="13"/>
  <c r="L213" i="13"/>
  <c r="L194" i="13"/>
  <c r="L178" i="13"/>
  <c r="L234" i="13"/>
  <c r="L219" i="13"/>
  <c r="L188" i="13"/>
  <c r="L167" i="13"/>
  <c r="L277" i="13"/>
  <c r="L218" i="13"/>
  <c r="L187" i="13"/>
  <c r="L168" i="13"/>
  <c r="L262" i="13"/>
  <c r="L174" i="13"/>
  <c r="L184" i="13"/>
  <c r="L223" i="13"/>
  <c r="L192" i="13"/>
  <c r="L206" i="13"/>
  <c r="L161" i="13"/>
  <c r="C8" i="13"/>
  <c r="H288" i="13"/>
  <c r="H281" i="13"/>
  <c r="H279" i="13"/>
  <c r="H267" i="13"/>
  <c r="H293" i="13"/>
  <c r="H256" i="13"/>
  <c r="H276" i="13"/>
  <c r="H246" i="13"/>
  <c r="H231" i="13"/>
  <c r="H273" i="13"/>
  <c r="H262" i="13"/>
  <c r="H241" i="13"/>
  <c r="H216" i="13"/>
  <c r="H197" i="13"/>
  <c r="H181" i="13"/>
  <c r="H237" i="13"/>
  <c r="H217" i="13"/>
  <c r="H201" i="13"/>
  <c r="H182" i="13"/>
  <c r="H207" i="13"/>
  <c r="H171" i="13"/>
  <c r="H155" i="13"/>
  <c r="H233" i="13"/>
  <c r="H206" i="13"/>
  <c r="H172" i="13"/>
  <c r="H156" i="13"/>
  <c r="H195" i="13"/>
  <c r="H162" i="13"/>
  <c r="H227" i="13"/>
  <c r="H177" i="13"/>
  <c r="H203" i="13"/>
  <c r="H282" i="13"/>
  <c r="H188" i="13"/>
  <c r="H173" i="13"/>
  <c r="G297" i="13"/>
  <c r="G292" i="13"/>
  <c r="G289" i="13"/>
  <c r="G274" i="13"/>
  <c r="G281" i="13"/>
  <c r="G266" i="13"/>
  <c r="G267" i="13"/>
  <c r="G251" i="13"/>
  <c r="G238" i="13"/>
  <c r="G277" i="13"/>
  <c r="G265" i="13"/>
  <c r="G252" i="13"/>
  <c r="G227" i="13"/>
  <c r="G211" i="13"/>
  <c r="G192" i="13"/>
  <c r="G257" i="13"/>
  <c r="G240" i="13"/>
  <c r="G216" i="13"/>
  <c r="G197" i="13"/>
  <c r="G181" i="13"/>
  <c r="G226" i="13"/>
  <c r="G195" i="13"/>
  <c r="G174" i="13"/>
  <c r="G158" i="13"/>
  <c r="G225" i="13"/>
  <c r="G186" i="13"/>
  <c r="G163" i="13"/>
  <c r="G213" i="13"/>
  <c r="G157" i="13"/>
  <c r="G201" i="13"/>
  <c r="G156" i="13"/>
  <c r="G161" i="13"/>
  <c r="G169" i="13"/>
  <c r="G176" i="13"/>
  <c r="K284" i="13"/>
  <c r="K294" i="13"/>
  <c r="K282" i="13"/>
  <c r="K288" i="13"/>
  <c r="K277" i="13"/>
  <c r="K266" i="13"/>
  <c r="K273" i="13"/>
  <c r="K263" i="13"/>
  <c r="K244" i="13"/>
  <c r="K238" i="13"/>
  <c r="K269" i="13"/>
  <c r="K231" i="13"/>
  <c r="K215" i="13"/>
  <c r="K196" i="13"/>
  <c r="K180" i="13"/>
  <c r="K243" i="13"/>
  <c r="K220" i="13"/>
  <c r="K204" i="13"/>
  <c r="K185" i="13"/>
  <c r="K236" i="13"/>
  <c r="K206" i="13"/>
  <c r="K178" i="13"/>
  <c r="K162" i="13"/>
  <c r="K213" i="13"/>
  <c r="K175" i="13"/>
  <c r="K159" i="13"/>
  <c r="K217" i="13"/>
  <c r="K161" i="13"/>
  <c r="K187" i="13"/>
  <c r="K261" i="13"/>
  <c r="K225" i="13"/>
  <c r="K252" i="13"/>
  <c r="K164" i="13"/>
  <c r="K210" i="13"/>
  <c r="I15" i="2"/>
  <c r="H62" i="2"/>
  <c r="O297" i="13"/>
  <c r="O284" i="13"/>
  <c r="O288" i="13"/>
  <c r="O278" i="13"/>
  <c r="O266" i="13"/>
  <c r="O276" i="13"/>
  <c r="O259" i="13"/>
  <c r="O292" i="13"/>
  <c r="O252" i="13"/>
  <c r="O230" i="13"/>
  <c r="O236" i="13"/>
  <c r="O219" i="13"/>
  <c r="O203" i="13"/>
  <c r="O184" i="13"/>
  <c r="O271" i="13"/>
  <c r="O247" i="13"/>
  <c r="O231" i="13"/>
  <c r="O212" i="13"/>
  <c r="O193" i="13"/>
  <c r="O272" i="13"/>
  <c r="O202" i="13"/>
  <c r="O174" i="13"/>
  <c r="O158" i="13"/>
  <c r="O217" i="13"/>
  <c r="O178" i="13"/>
  <c r="O163" i="13"/>
  <c r="O221" i="13"/>
  <c r="O165" i="13"/>
  <c r="O206" i="13"/>
  <c r="O156" i="13"/>
  <c r="O169" i="13"/>
  <c r="O176" i="13"/>
  <c r="O177" i="13"/>
  <c r="O256" i="13"/>
  <c r="I289" i="13"/>
  <c r="I272" i="13"/>
  <c r="I264" i="13"/>
  <c r="I269" i="13"/>
  <c r="I253" i="13"/>
  <c r="I273" i="13"/>
  <c r="I255" i="13"/>
  <c r="I292" i="13"/>
  <c r="I238" i="13"/>
  <c r="I182" i="13"/>
  <c r="I202" i="13"/>
  <c r="I212" i="13"/>
  <c r="I211" i="13"/>
  <c r="I159" i="13"/>
  <c r="I155" i="13"/>
  <c r="O189" i="13"/>
  <c r="O157" i="13"/>
  <c r="O160" i="13"/>
  <c r="I284" i="13"/>
  <c r="I246" i="13"/>
  <c r="I236" i="13"/>
  <c r="I213" i="13"/>
  <c r="I214" i="13"/>
  <c r="I204" i="13"/>
  <c r="I203" i="13"/>
  <c r="I192" i="13"/>
  <c r="I197" i="13"/>
  <c r="M289" i="13"/>
  <c r="M290" i="13"/>
  <c r="M295" i="13"/>
  <c r="M276" i="13"/>
  <c r="M264" i="13"/>
  <c r="M269" i="13"/>
  <c r="M253" i="13"/>
  <c r="M262" i="13"/>
  <c r="M232" i="13"/>
  <c r="M256" i="13"/>
  <c r="M242" i="13"/>
  <c r="M217" i="13"/>
  <c r="M201" i="13"/>
  <c r="M182" i="13"/>
  <c r="M239" i="13"/>
  <c r="M222" i="13"/>
  <c r="M206" i="13"/>
  <c r="M187" i="13"/>
  <c r="M231" i="13"/>
  <c r="M216" i="13"/>
  <c r="M176" i="13"/>
  <c r="M160" i="13"/>
  <c r="M259" i="13"/>
  <c r="M197" i="13"/>
  <c r="M173" i="13"/>
  <c r="M157" i="13"/>
  <c r="M233" i="13"/>
  <c r="M180" i="13"/>
  <c r="M280" i="13"/>
  <c r="M170" i="13"/>
  <c r="M175" i="13"/>
  <c r="M189" i="13"/>
  <c r="M204" i="13"/>
  <c r="M167" i="13"/>
  <c r="L296" i="13"/>
  <c r="L281" i="13"/>
  <c r="L285" i="13"/>
  <c r="L279" i="13"/>
  <c r="L273" i="13"/>
  <c r="L259" i="13"/>
  <c r="L260" i="13"/>
  <c r="L283" i="13"/>
  <c r="L239" i="13"/>
  <c r="L276" i="13"/>
  <c r="L230" i="13"/>
  <c r="L220" i="13"/>
  <c r="L204" i="13"/>
  <c r="L185" i="13"/>
  <c r="L244" i="13"/>
  <c r="L225" i="13"/>
  <c r="L209" i="13"/>
  <c r="L190" i="13"/>
  <c r="L284" i="13"/>
  <c r="L233" i="13"/>
  <c r="L211" i="13"/>
  <c r="L180" i="13"/>
  <c r="L163" i="13"/>
  <c r="L261" i="13"/>
  <c r="L210" i="13"/>
  <c r="L179" i="13"/>
  <c r="L164" i="13"/>
  <c r="L237" i="13"/>
  <c r="L166" i="13"/>
  <c r="L173" i="13"/>
  <c r="L162" i="13"/>
  <c r="L169" i="13"/>
  <c r="L191" i="13"/>
  <c r="L238" i="13"/>
  <c r="H297" i="13"/>
  <c r="H291" i="13"/>
  <c r="H287" i="13"/>
  <c r="H275" i="13"/>
  <c r="H263" i="13"/>
  <c r="H268" i="13"/>
  <c r="H252" i="13"/>
  <c r="H269" i="13"/>
  <c r="H243" i="13"/>
  <c r="H285" i="13"/>
  <c r="H272" i="13"/>
  <c r="H258" i="13"/>
  <c r="H240" i="13"/>
  <c r="H212" i="13"/>
  <c r="H193" i="13"/>
  <c r="H255" i="13"/>
  <c r="H236" i="13"/>
  <c r="H213" i="13"/>
  <c r="H194" i="13"/>
  <c r="H265" i="13"/>
  <c r="H192" i="13"/>
  <c r="H167" i="13"/>
  <c r="H270" i="13"/>
  <c r="H232" i="13"/>
  <c r="H191" i="13"/>
  <c r="H168" i="13"/>
  <c r="H294" i="13"/>
  <c r="H179" i="13"/>
  <c r="H254" i="13"/>
  <c r="H211" i="13"/>
  <c r="H169" i="13"/>
  <c r="H187" i="13"/>
  <c r="H202" i="13"/>
  <c r="H228" i="13"/>
  <c r="H157" i="13"/>
  <c r="G295" i="13"/>
  <c r="G296" i="13"/>
  <c r="G284" i="13"/>
  <c r="G288" i="13"/>
  <c r="G285" i="13"/>
  <c r="G273" i="13"/>
  <c r="G262" i="13"/>
  <c r="G263" i="13"/>
  <c r="G244" i="13"/>
  <c r="G234" i="13"/>
  <c r="G276" i="13"/>
  <c r="G261" i="13"/>
  <c r="G243" i="13"/>
  <c r="G223" i="13"/>
  <c r="G207" i="13"/>
  <c r="G188" i="13"/>
  <c r="G247" i="13"/>
  <c r="G239" i="13"/>
  <c r="G212" i="13"/>
  <c r="G193" i="13"/>
  <c r="G268" i="13"/>
  <c r="G218" i="13"/>
  <c r="G187" i="13"/>
  <c r="G170" i="13"/>
  <c r="G237" i="13"/>
  <c r="G217" i="13"/>
  <c r="G175" i="13"/>
  <c r="G159" i="13"/>
  <c r="G182" i="13"/>
  <c r="G233" i="13"/>
  <c r="G183" i="13"/>
  <c r="G206" i="13"/>
  <c r="G205" i="13"/>
  <c r="G160" i="13"/>
  <c r="G221" i="13"/>
  <c r="K295" i="13"/>
  <c r="K280" i="13"/>
  <c r="K293" i="13"/>
  <c r="K281" i="13"/>
  <c r="K285" i="13"/>
  <c r="K276" i="13"/>
  <c r="K262" i="13"/>
  <c r="K272" i="13"/>
  <c r="K259" i="13"/>
  <c r="K268" i="13"/>
  <c r="K234" i="13"/>
  <c r="K253" i="13"/>
  <c r="K227" i="13"/>
  <c r="K211" i="13"/>
  <c r="K192" i="13"/>
  <c r="K264" i="13"/>
  <c r="K229" i="13"/>
  <c r="K216" i="13"/>
  <c r="K197" i="13"/>
  <c r="K181" i="13"/>
  <c r="K235" i="13"/>
  <c r="K201" i="13"/>
  <c r="K174" i="13"/>
  <c r="K158" i="13"/>
  <c r="K205" i="13"/>
  <c r="K171" i="13"/>
  <c r="K155" i="13"/>
  <c r="K186" i="13"/>
  <c r="K247" i="13"/>
  <c r="K176" i="13"/>
  <c r="K226" i="13"/>
  <c r="K195" i="13"/>
  <c r="K209" i="13"/>
  <c r="K257" i="13"/>
  <c r="K173" i="13"/>
  <c r="K15" i="2"/>
  <c r="C7" i="13"/>
  <c r="K62" i="2"/>
  <c r="O295" i="13"/>
  <c r="O296" i="13"/>
  <c r="O280" i="13"/>
  <c r="O283" i="13"/>
  <c r="O274" i="13"/>
  <c r="O262" i="13"/>
  <c r="O275" i="13"/>
  <c r="O255" i="13"/>
  <c r="O264" i="13"/>
  <c r="O242" i="13"/>
  <c r="O269" i="13"/>
  <c r="O235" i="13"/>
  <c r="O215" i="13"/>
  <c r="O196" i="13"/>
  <c r="O180" i="13"/>
  <c r="O268" i="13"/>
  <c r="O245" i="13"/>
  <c r="O224" i="13"/>
  <c r="O195" i="13"/>
  <c r="O170" i="13"/>
  <c r="O257" i="13"/>
  <c r="O209" i="13"/>
  <c r="O175" i="13"/>
  <c r="O159" i="13"/>
  <c r="O205" i="13"/>
  <c r="O246" i="13"/>
  <c r="O241" i="13"/>
  <c r="I282" i="13"/>
  <c r="I265" i="13"/>
  <c r="I281" i="13"/>
  <c r="I270" i="13"/>
  <c r="I242" i="13"/>
  <c r="I229" i="13"/>
  <c r="I174" i="13"/>
  <c r="M296" i="13"/>
  <c r="M285" i="13"/>
  <c r="M282" i="13"/>
  <c r="M294" i="13"/>
  <c r="M272" i="13"/>
  <c r="M260" i="13"/>
  <c r="M265" i="13"/>
  <c r="M246" i="13"/>
  <c r="M247" i="13"/>
  <c r="M228" i="13"/>
  <c r="M254" i="13"/>
  <c r="M241" i="13"/>
  <c r="M213" i="13"/>
  <c r="M194" i="13"/>
  <c r="M278" i="13"/>
  <c r="M238" i="13"/>
  <c r="M218" i="13"/>
  <c r="M202" i="13"/>
  <c r="M183" i="13"/>
  <c r="M230" i="13"/>
  <c r="M208" i="13"/>
  <c r="M172" i="13"/>
  <c r="M156" i="13"/>
  <c r="M223" i="13"/>
  <c r="M192" i="13"/>
  <c r="M169" i="13"/>
  <c r="M275" i="13"/>
  <c r="M227" i="13"/>
  <c r="M171" i="13"/>
  <c r="M266" i="13"/>
  <c r="M162" i="13"/>
  <c r="M159" i="13"/>
  <c r="M166" i="13"/>
  <c r="M234" i="13"/>
  <c r="M188" i="13"/>
  <c r="L292" i="13"/>
  <c r="L295" i="13"/>
  <c r="L291" i="13"/>
  <c r="L280" i="13"/>
  <c r="L275" i="13"/>
  <c r="L272" i="13"/>
  <c r="L286" i="13"/>
  <c r="L256" i="13"/>
  <c r="L265" i="13"/>
  <c r="L235" i="13"/>
  <c r="L266" i="13"/>
  <c r="L229" i="13"/>
  <c r="L216" i="13"/>
  <c r="L197" i="13"/>
  <c r="L181" i="13"/>
  <c r="L242" i="13"/>
  <c r="L221" i="13"/>
  <c r="L205" i="13"/>
  <c r="L186" i="13"/>
  <c r="L258" i="13"/>
  <c r="L232" i="13"/>
  <c r="L203" i="13"/>
  <c r="L175" i="13"/>
  <c r="L159" i="13"/>
  <c r="L247" i="13"/>
  <c r="L202" i="13"/>
  <c r="L176" i="13"/>
  <c r="L160" i="13"/>
  <c r="L214" i="13"/>
  <c r="L158" i="13"/>
  <c r="L165" i="13"/>
  <c r="L236" i="13"/>
  <c r="L253" i="13"/>
  <c r="L269" i="13"/>
  <c r="L170" i="13"/>
  <c r="H296" i="13"/>
  <c r="H290" i="13"/>
  <c r="H286" i="13"/>
  <c r="H280" i="13"/>
  <c r="H259" i="13"/>
  <c r="H264" i="13"/>
  <c r="H245" i="13"/>
  <c r="H261" i="13"/>
  <c r="H239" i="13"/>
  <c r="H283" i="13"/>
  <c r="H266" i="13"/>
  <c r="H257" i="13"/>
  <c r="H224" i="13"/>
  <c r="H208" i="13"/>
  <c r="H189" i="13"/>
  <c r="H253" i="13"/>
  <c r="H225" i="13"/>
  <c r="H209" i="13"/>
  <c r="H190" i="13"/>
  <c r="H223" i="13"/>
  <c r="H184" i="13"/>
  <c r="H163" i="13"/>
  <c r="H251" i="13"/>
  <c r="H222" i="13"/>
  <c r="H183" i="13"/>
  <c r="H164" i="13"/>
  <c r="H226" i="13"/>
  <c r="H178" i="13"/>
  <c r="H244" i="13"/>
  <c r="H196" i="13"/>
  <c r="H161" i="13"/>
  <c r="H174" i="13"/>
  <c r="H165" i="13"/>
  <c r="H219" i="13"/>
  <c r="G291" i="13"/>
  <c r="G294" i="13"/>
  <c r="G280" i="13"/>
  <c r="G286" i="13"/>
  <c r="G283" i="13"/>
  <c r="G272" i="13"/>
  <c r="G258" i="13"/>
  <c r="G259" i="13"/>
  <c r="G264" i="13"/>
  <c r="G230" i="13"/>
  <c r="G275" i="13"/>
  <c r="G260" i="13"/>
  <c r="G229" i="13"/>
  <c r="G219" i="13"/>
  <c r="G203" i="13"/>
  <c r="G184" i="13"/>
  <c r="G245" i="13"/>
  <c r="G224" i="13"/>
  <c r="G208" i="13"/>
  <c r="G189" i="13"/>
  <c r="G256" i="13"/>
  <c r="G210" i="13"/>
  <c r="G179" i="13"/>
  <c r="G166" i="13"/>
  <c r="G236" i="13"/>
  <c r="G209" i="13"/>
  <c r="G171" i="13"/>
  <c r="G155" i="13"/>
  <c r="G173" i="13"/>
  <c r="G231" i="13"/>
  <c r="G172" i="13"/>
  <c r="G190" i="13"/>
  <c r="G168" i="13"/>
  <c r="G232" i="13"/>
  <c r="K291" i="13"/>
  <c r="K297" i="13"/>
  <c r="K292" i="13"/>
  <c r="K290" i="13"/>
  <c r="K278" i="13"/>
  <c r="K275" i="13"/>
  <c r="K258" i="13"/>
  <c r="K271" i="13"/>
  <c r="K255" i="13"/>
  <c r="K260" i="13"/>
  <c r="K230" i="13"/>
  <c r="K233" i="13"/>
  <c r="K223" i="13"/>
  <c r="K207" i="13"/>
  <c r="K188" i="13"/>
  <c r="K256" i="13"/>
  <c r="K228" i="13"/>
  <c r="K212" i="13"/>
  <c r="K193" i="13"/>
  <c r="K245" i="13"/>
  <c r="K222" i="13"/>
  <c r="K191" i="13"/>
  <c r="K170" i="13"/>
  <c r="K254" i="13"/>
  <c r="K190" i="13"/>
  <c r="K167" i="13"/>
  <c r="K241" i="13"/>
  <c r="K177" i="13"/>
  <c r="K218" i="13"/>
  <c r="K168" i="13"/>
  <c r="K165" i="13"/>
  <c r="K172" i="13"/>
  <c r="K286" i="13"/>
  <c r="K194" i="13"/>
  <c r="H15" i="2"/>
  <c r="J62" i="2"/>
  <c r="O291" i="13"/>
  <c r="O286" i="13"/>
  <c r="O290" i="13"/>
  <c r="O282" i="13"/>
  <c r="O293" i="13"/>
  <c r="O258" i="13"/>
  <c r="O267" i="13"/>
  <c r="O251" i="13"/>
  <c r="O254" i="13"/>
  <c r="O238" i="13"/>
  <c r="O279" i="13"/>
  <c r="O227" i="13"/>
  <c r="O211" i="13"/>
  <c r="O192" i="13"/>
  <c r="O294" i="13"/>
  <c r="O261" i="13"/>
  <c r="O233" i="13"/>
  <c r="O220" i="13"/>
  <c r="O204" i="13"/>
  <c r="O185" i="13"/>
  <c r="O218" i="13"/>
  <c r="O187" i="13"/>
  <c r="O166" i="13"/>
  <c r="O243" i="13"/>
  <c r="O194" i="13"/>
  <c r="O171" i="13"/>
  <c r="O155" i="13"/>
  <c r="O190" i="13"/>
  <c r="O240" i="13"/>
  <c r="O172" i="13"/>
  <c r="O239" i="13"/>
  <c r="O213" i="13"/>
  <c r="O265" i="13"/>
  <c r="O182" i="13"/>
  <c r="I296" i="13"/>
  <c r="I288" i="13"/>
  <c r="I279" i="13"/>
  <c r="I283" i="13"/>
  <c r="I278" i="13"/>
  <c r="I291" i="13"/>
  <c r="I261" i="13"/>
  <c r="I275" i="13"/>
  <c r="I258" i="13"/>
  <c r="I245" i="13"/>
  <c r="I232" i="13"/>
  <c r="I271" i="13"/>
  <c r="I247" i="13"/>
  <c r="I225" i="13"/>
  <c r="I209" i="13"/>
  <c r="I190" i="13"/>
  <c r="I251" i="13"/>
  <c r="I226" i="13"/>
  <c r="I210" i="13"/>
  <c r="I191" i="13"/>
  <c r="I262" i="13"/>
  <c r="I241" i="13"/>
  <c r="I189" i="13"/>
  <c r="I168" i="13"/>
  <c r="I267" i="13"/>
  <c r="I227" i="13"/>
  <c r="I196" i="13"/>
  <c r="I173" i="13"/>
  <c r="I157" i="13"/>
  <c r="I175" i="13"/>
  <c r="I224" i="13"/>
  <c r="I166" i="13"/>
  <c r="I178" i="13"/>
  <c r="I185" i="13"/>
  <c r="I163" i="13"/>
  <c r="I188" i="13"/>
  <c r="I162" i="13"/>
  <c r="I286" i="13"/>
  <c r="I217" i="13"/>
  <c r="I218" i="13"/>
  <c r="I243" i="13"/>
  <c r="I160" i="13"/>
  <c r="I180" i="13"/>
  <c r="I207" i="13"/>
  <c r="I184" i="13"/>
  <c r="O226" i="13"/>
  <c r="O191" i="13"/>
  <c r="O161" i="13"/>
  <c r="I260" i="13"/>
  <c r="I254" i="13"/>
  <c r="I237" i="13"/>
  <c r="I233" i="13"/>
  <c r="I179" i="13"/>
  <c r="I156" i="13"/>
  <c r="I161" i="13"/>
  <c r="I171" i="13"/>
  <c r="BU278" i="13" l="1"/>
  <c r="BY229" i="13"/>
  <c r="BY276" i="13"/>
  <c r="BY167" i="13"/>
  <c r="BU262" i="13"/>
  <c r="BU192" i="13"/>
  <c r="BU197" i="13"/>
  <c r="BU179" i="13"/>
  <c r="BU176" i="13"/>
  <c r="BU215" i="13"/>
  <c r="BU183" i="13"/>
  <c r="BU271" i="13"/>
  <c r="BU230" i="13"/>
  <c r="BU212" i="13"/>
  <c r="BU202" i="13"/>
  <c r="BU175" i="13"/>
  <c r="BU172" i="13"/>
  <c r="BU205" i="13"/>
  <c r="BU211" i="13"/>
  <c r="BU220" i="13"/>
  <c r="BU174" i="13"/>
  <c r="BU157" i="13"/>
  <c r="BU274" i="13"/>
  <c r="BU243" i="13"/>
  <c r="BU252" i="13"/>
  <c r="BU222" i="13"/>
  <c r="BU292" i="13"/>
  <c r="BU182" i="13"/>
  <c r="BU296" i="13"/>
  <c r="BU266" i="13"/>
  <c r="BU196" i="13"/>
  <c r="BU204" i="13"/>
  <c r="BU187" i="13"/>
  <c r="BU201" i="13"/>
  <c r="BU281" i="13"/>
  <c r="BU184" i="13"/>
  <c r="BU241" i="13"/>
  <c r="BU165" i="13"/>
  <c r="BU248" i="13"/>
  <c r="BU245" i="13"/>
  <c r="BU237" i="13"/>
  <c r="BU185" i="13"/>
  <c r="BU295" i="13"/>
  <c r="BY289" i="13"/>
  <c r="BU198" i="13"/>
  <c r="BT102" i="13"/>
  <c r="BX102" i="13" s="1"/>
  <c r="BY251" i="13"/>
  <c r="BT106" i="13"/>
  <c r="BT105" i="13"/>
  <c r="BX105" i="13" s="1"/>
  <c r="BU227" i="13"/>
  <c r="BH150" i="13"/>
  <c r="BT107" i="13"/>
  <c r="BX107" i="13" s="1"/>
  <c r="BY254" i="13"/>
  <c r="BY267" i="13"/>
  <c r="BY284" i="13"/>
  <c r="BU298" i="13"/>
  <c r="I298" i="13"/>
  <c r="O198" i="13"/>
  <c r="O298" i="13"/>
  <c r="G198" i="13"/>
  <c r="H298" i="13"/>
  <c r="K198" i="13"/>
  <c r="K248" i="13"/>
  <c r="M248" i="13"/>
  <c r="I198" i="13"/>
  <c r="G248" i="13"/>
  <c r="G298" i="13"/>
  <c r="H198" i="13"/>
  <c r="H248" i="13"/>
  <c r="M198" i="13"/>
  <c r="M298" i="13"/>
  <c r="I248" i="13"/>
  <c r="O248" i="13"/>
  <c r="K298" i="13"/>
  <c r="L198" i="13"/>
  <c r="L248" i="13"/>
  <c r="L298" i="13"/>
  <c r="BZ134" i="10"/>
  <c r="BY134" i="10"/>
  <c r="D256" i="11"/>
  <c r="BF256" i="11"/>
  <c r="BF272" i="11"/>
  <c r="D272" i="11"/>
  <c r="BF245" i="11"/>
  <c r="D245" i="11"/>
  <c r="BW366" i="6"/>
  <c r="BU366" i="6"/>
  <c r="BV366" i="6" s="1"/>
  <c r="BX366" i="6" s="1"/>
  <c r="BH66" i="10"/>
  <c r="BH152" i="10"/>
  <c r="BH63" i="10"/>
  <c r="BH69" i="10"/>
  <c r="BG69" i="11"/>
  <c r="BG66" i="11"/>
  <c r="BG63" i="11"/>
  <c r="BG152" i="11"/>
  <c r="BW260" i="7"/>
  <c r="BS260" i="7"/>
  <c r="BR260" i="7"/>
  <c r="BW227" i="7"/>
  <c r="BS227" i="7"/>
  <c r="BR227" i="7"/>
  <c r="D243" i="11"/>
  <c r="BF243" i="11"/>
  <c r="D266" i="11"/>
  <c r="BF266" i="11"/>
  <c r="BF148" i="11"/>
  <c r="D148" i="11"/>
  <c r="E276" i="11"/>
  <c r="F276" i="11" s="1"/>
  <c r="G276" i="11" s="1"/>
  <c r="H276" i="11" s="1"/>
  <c r="I276" i="11" s="1"/>
  <c r="J276" i="11" s="1"/>
  <c r="K276" i="11" s="1"/>
  <c r="L276" i="11" s="1"/>
  <c r="M276" i="11" s="1"/>
  <c r="N276" i="11" s="1"/>
  <c r="O276" i="11" s="1"/>
  <c r="P276" i="11" s="1"/>
  <c r="Q276" i="11" s="1"/>
  <c r="R276" i="11" s="1"/>
  <c r="S276" i="11" s="1"/>
  <c r="T276" i="11" s="1"/>
  <c r="U276" i="11" s="1"/>
  <c r="V276" i="11" s="1"/>
  <c r="W276" i="11" s="1"/>
  <c r="X276" i="11" s="1"/>
  <c r="Y276" i="11" s="1"/>
  <c r="Z276" i="11" s="1"/>
  <c r="AA276" i="11" s="1"/>
  <c r="AB276" i="11" s="1"/>
  <c r="AC276" i="11" s="1"/>
  <c r="AD276" i="11" s="1"/>
  <c r="AE276" i="11" s="1"/>
  <c r="AF276" i="11" s="1"/>
  <c r="AG276" i="11" s="1"/>
  <c r="AH276" i="11" s="1"/>
  <c r="AI276" i="11" s="1"/>
  <c r="AJ276" i="11" s="1"/>
  <c r="AK276" i="11" s="1"/>
  <c r="AL276" i="11" s="1"/>
  <c r="AM276" i="11" s="1"/>
  <c r="AN276" i="11" s="1"/>
  <c r="AO276" i="11" s="1"/>
  <c r="AP276" i="11" s="1"/>
  <c r="AQ276" i="11" s="1"/>
  <c r="AR276" i="11" s="1"/>
  <c r="AS276" i="11" s="1"/>
  <c r="AT276" i="11" s="1"/>
  <c r="AU276" i="11" s="1"/>
  <c r="AV276" i="11" s="1"/>
  <c r="AW276" i="11" s="1"/>
  <c r="AX276" i="11" s="1"/>
  <c r="AY276" i="11" s="1"/>
  <c r="AZ276" i="11" s="1"/>
  <c r="BA276" i="11" s="1"/>
  <c r="BB276" i="11" s="1"/>
  <c r="BC276" i="11" s="1"/>
  <c r="BD276" i="11" s="1"/>
  <c r="BF275" i="11"/>
  <c r="D275" i="11"/>
  <c r="BF247" i="11"/>
  <c r="D247" i="11"/>
  <c r="BF267" i="11"/>
  <c r="D267" i="11"/>
  <c r="BW231" i="6"/>
  <c r="BR231" i="6"/>
  <c r="BS231" i="6"/>
  <c r="BW237" i="6"/>
  <c r="BS237" i="6"/>
  <c r="BR237" i="6"/>
  <c r="BY161" i="10"/>
  <c r="BY79" i="10"/>
  <c r="BU140" i="4"/>
  <c r="BX140" i="4"/>
  <c r="F137" i="11"/>
  <c r="E153" i="11"/>
  <c r="D233" i="11"/>
  <c r="BF233" i="11"/>
  <c r="D236" i="11"/>
  <c r="BF236" i="11"/>
  <c r="D259" i="11"/>
  <c r="BF259" i="11"/>
  <c r="D222" i="11"/>
  <c r="BF222" i="11"/>
  <c r="BF221" i="11"/>
  <c r="D221" i="11"/>
  <c r="BF230" i="11"/>
  <c r="D230" i="11"/>
  <c r="BF250" i="11"/>
  <c r="D250" i="11"/>
  <c r="BF260" i="11"/>
  <c r="D260" i="11"/>
  <c r="BW275" i="6"/>
  <c r="BS275" i="6"/>
  <c r="BR275" i="6"/>
  <c r="BS235" i="6"/>
  <c r="BR235" i="6"/>
  <c r="BW235" i="6"/>
  <c r="I6" i="5"/>
  <c r="BF32" i="5"/>
  <c r="BY235" i="13"/>
  <c r="BZ161" i="10"/>
  <c r="BZ79" i="10"/>
  <c r="BP139" i="10"/>
  <c r="AV140" i="10"/>
  <c r="BP140" i="10" s="1"/>
  <c r="BU139" i="4"/>
  <c r="BX139" i="4"/>
  <c r="BR268" i="7"/>
  <c r="BW268" i="7"/>
  <c r="BS268" i="7"/>
  <c r="BR249" i="7"/>
  <c r="BW249" i="7"/>
  <c r="BS249" i="7"/>
  <c r="BW269" i="7"/>
  <c r="BS269" i="7"/>
  <c r="BR269" i="7"/>
  <c r="BW250" i="7"/>
  <c r="BS250" i="7"/>
  <c r="BR250" i="7"/>
  <c r="BR235" i="7"/>
  <c r="BS235" i="7"/>
  <c r="BW235" i="7"/>
  <c r="BF141" i="7"/>
  <c r="BG141" i="7" s="1"/>
  <c r="BH141" i="7" s="1"/>
  <c r="BI141" i="7" s="1"/>
  <c r="BJ141" i="7" s="1"/>
  <c r="BK141" i="7" s="1"/>
  <c r="BL141" i="7" s="1"/>
  <c r="BM141" i="7" s="1"/>
  <c r="BN141" i="7" s="1"/>
  <c r="BO141" i="7" s="1"/>
  <c r="BP141" i="7" s="1"/>
  <c r="BQ141" i="7" s="1"/>
  <c r="BW140" i="7"/>
  <c r="BS140" i="7"/>
  <c r="BR140" i="7"/>
  <c r="BS148" i="7"/>
  <c r="BR148" i="7"/>
  <c r="BW148" i="7"/>
  <c r="D254" i="11"/>
  <c r="BF254" i="11"/>
  <c r="D373" i="11"/>
  <c r="D246" i="11"/>
  <c r="BF246" i="11"/>
  <c r="D229" i="11"/>
  <c r="BF229" i="11"/>
  <c r="D268" i="11"/>
  <c r="BF268" i="11"/>
  <c r="D231" i="11"/>
  <c r="BF231" i="11"/>
  <c r="D270" i="11"/>
  <c r="BF270" i="11"/>
  <c r="BF223" i="11"/>
  <c r="D223" i="11"/>
  <c r="BF232" i="11"/>
  <c r="D232" i="11"/>
  <c r="BF242" i="11"/>
  <c r="D242" i="11"/>
  <c r="BF253" i="11"/>
  <c r="D253" i="11"/>
  <c r="BF263" i="11"/>
  <c r="D263" i="11"/>
  <c r="BF271" i="11"/>
  <c r="D271" i="11"/>
  <c r="BW262" i="6"/>
  <c r="BS262" i="6"/>
  <c r="BR262" i="6"/>
  <c r="BW241" i="6"/>
  <c r="BS241" i="6"/>
  <c r="BR241" i="6"/>
  <c r="BW258" i="6"/>
  <c r="BS258" i="6"/>
  <c r="BR258" i="6"/>
  <c r="BR273" i="6"/>
  <c r="BW273" i="6"/>
  <c r="BS273" i="6"/>
  <c r="BF139" i="10"/>
  <c r="D139" i="10"/>
  <c r="E18" i="2"/>
  <c r="G17" i="2"/>
  <c r="F17" i="2"/>
  <c r="C17" i="2" s="1"/>
  <c r="BU365" i="11"/>
  <c r="BX365" i="11"/>
  <c r="I6" i="9"/>
  <c r="BF32" i="9"/>
  <c r="BW270" i="8"/>
  <c r="BS270" i="8"/>
  <c r="BR270" i="8"/>
  <c r="BW251" i="8"/>
  <c r="BS251" i="8"/>
  <c r="BR251" i="8"/>
  <c r="BR230" i="8"/>
  <c r="BW230" i="8"/>
  <c r="BS230" i="8"/>
  <c r="BW231" i="8"/>
  <c r="BS231" i="8"/>
  <c r="BR231" i="8"/>
  <c r="BV365" i="10"/>
  <c r="BU275" i="4"/>
  <c r="BX275" i="4"/>
  <c r="BI139" i="10"/>
  <c r="R140" i="10"/>
  <c r="BI140" i="10" s="1"/>
  <c r="BR256" i="7"/>
  <c r="BW256" i="7"/>
  <c r="BS256" i="7"/>
  <c r="BR236" i="7"/>
  <c r="BW236" i="7"/>
  <c r="BS236" i="7"/>
  <c r="BW258" i="7"/>
  <c r="BS258" i="7"/>
  <c r="BR258" i="7"/>
  <c r="BR237" i="7"/>
  <c r="BS237" i="7"/>
  <c r="BW237" i="7"/>
  <c r="BR223" i="7"/>
  <c r="BS223" i="7"/>
  <c r="BW223" i="7"/>
  <c r="BW152" i="7"/>
  <c r="BW66" i="7"/>
  <c r="BW63" i="7"/>
  <c r="BW69" i="7"/>
  <c r="I6" i="12"/>
  <c r="BF32" i="12"/>
  <c r="BW268" i="6"/>
  <c r="BR268" i="6"/>
  <c r="BS268" i="6"/>
  <c r="BS249" i="6"/>
  <c r="BW249" i="6"/>
  <c r="BR249" i="6"/>
  <c r="BS229" i="6"/>
  <c r="BW229" i="6"/>
  <c r="BR229" i="6"/>
  <c r="BW250" i="6"/>
  <c r="BS250" i="6"/>
  <c r="BR250" i="6"/>
  <c r="BR271" i="6"/>
  <c r="BW271" i="6"/>
  <c r="BS271" i="6"/>
  <c r="BW232" i="6"/>
  <c r="BS232" i="6"/>
  <c r="BR232" i="6"/>
  <c r="J6" i="8"/>
  <c r="BR275" i="8"/>
  <c r="BF276" i="8"/>
  <c r="BG276" i="8" s="1"/>
  <c r="BH276" i="8" s="1"/>
  <c r="BI276" i="8" s="1"/>
  <c r="BJ276" i="8" s="1"/>
  <c r="BK276" i="8" s="1"/>
  <c r="BL276" i="8" s="1"/>
  <c r="BM276" i="8" s="1"/>
  <c r="BN276" i="8" s="1"/>
  <c r="BO276" i="8" s="1"/>
  <c r="BP276" i="8" s="1"/>
  <c r="BQ276" i="8" s="1"/>
  <c r="BW275" i="8"/>
  <c r="BS275" i="8"/>
  <c r="BW259" i="8"/>
  <c r="BS259" i="8"/>
  <c r="BR259" i="8"/>
  <c r="BW239" i="8"/>
  <c r="BS239" i="8"/>
  <c r="BR239" i="8"/>
  <c r="BR237" i="8"/>
  <c r="BS237" i="8"/>
  <c r="BW237" i="8"/>
  <c r="BW229" i="8"/>
  <c r="BS229" i="8"/>
  <c r="BR229" i="8"/>
  <c r="BX371" i="4"/>
  <c r="BU371" i="4"/>
  <c r="D250" i="10"/>
  <c r="BF250" i="10"/>
  <c r="D223" i="10"/>
  <c r="BF223" i="10"/>
  <c r="D263" i="10"/>
  <c r="BF263" i="10"/>
  <c r="D245" i="10"/>
  <c r="BF245" i="10"/>
  <c r="D237" i="10"/>
  <c r="BF237" i="10"/>
  <c r="BF137" i="10"/>
  <c r="BW136" i="10"/>
  <c r="BS136" i="10"/>
  <c r="BR136" i="10"/>
  <c r="BF66" i="10"/>
  <c r="BF152" i="10"/>
  <c r="BF63" i="10"/>
  <c r="BF69" i="10"/>
  <c r="BF222" i="10"/>
  <c r="D222" i="10"/>
  <c r="BF231" i="10"/>
  <c r="D231" i="10"/>
  <c r="BF241" i="10"/>
  <c r="D241" i="10"/>
  <c r="BF251" i="10"/>
  <c r="D251" i="10"/>
  <c r="BF262" i="10"/>
  <c r="D262" i="10"/>
  <c r="BF270" i="10"/>
  <c r="D270" i="10"/>
  <c r="BF275" i="10"/>
  <c r="D275" i="10"/>
  <c r="E276" i="10"/>
  <c r="F276" i="10" s="1"/>
  <c r="G276" i="10" s="1"/>
  <c r="H276" i="10" s="1"/>
  <c r="I276" i="10" s="1"/>
  <c r="J276" i="10" s="1"/>
  <c r="K276" i="10" s="1"/>
  <c r="L276" i="10" s="1"/>
  <c r="M276" i="10" s="1"/>
  <c r="N276" i="10" s="1"/>
  <c r="O276" i="10" s="1"/>
  <c r="P276" i="10" s="1"/>
  <c r="Q276" i="10" s="1"/>
  <c r="R276" i="10" s="1"/>
  <c r="S276" i="10" s="1"/>
  <c r="T276" i="10" s="1"/>
  <c r="U276" i="10" s="1"/>
  <c r="V276" i="10" s="1"/>
  <c r="W276" i="10" s="1"/>
  <c r="X276" i="10" s="1"/>
  <c r="Y276" i="10" s="1"/>
  <c r="Z276" i="10" s="1"/>
  <c r="AA276" i="10" s="1"/>
  <c r="AB276" i="10" s="1"/>
  <c r="AC276" i="10" s="1"/>
  <c r="AD276" i="10" s="1"/>
  <c r="AE276" i="10" s="1"/>
  <c r="AF276" i="10" s="1"/>
  <c r="AG276" i="10" s="1"/>
  <c r="AH276" i="10" s="1"/>
  <c r="AI276" i="10" s="1"/>
  <c r="AJ276" i="10" s="1"/>
  <c r="AK276" i="10" s="1"/>
  <c r="AL276" i="10" s="1"/>
  <c r="AM276" i="10" s="1"/>
  <c r="AN276" i="10" s="1"/>
  <c r="AO276" i="10" s="1"/>
  <c r="AP276" i="10" s="1"/>
  <c r="AQ276" i="10" s="1"/>
  <c r="AR276" i="10" s="1"/>
  <c r="AS276" i="10" s="1"/>
  <c r="AT276" i="10" s="1"/>
  <c r="AU276" i="10" s="1"/>
  <c r="AV276" i="10" s="1"/>
  <c r="AW276" i="10" s="1"/>
  <c r="AX276" i="10" s="1"/>
  <c r="AY276" i="10" s="1"/>
  <c r="AZ276" i="10" s="1"/>
  <c r="BA276" i="10" s="1"/>
  <c r="BB276" i="10" s="1"/>
  <c r="BC276" i="10" s="1"/>
  <c r="BD276" i="10" s="1"/>
  <c r="BO139" i="11"/>
  <c r="BV139" i="11" s="1"/>
  <c r="AR140" i="11"/>
  <c r="BO140" i="11" s="1"/>
  <c r="BR221" i="7"/>
  <c r="BW221" i="7"/>
  <c r="BS221" i="7"/>
  <c r="BS236" i="6"/>
  <c r="BR236" i="6"/>
  <c r="BW236" i="6"/>
  <c r="BS225" i="6"/>
  <c r="BR225" i="6"/>
  <c r="BW225" i="6"/>
  <c r="BR66" i="6"/>
  <c r="BR152" i="6"/>
  <c r="BR63" i="6"/>
  <c r="BR69" i="6"/>
  <c r="BU275" i="10"/>
  <c r="BX275" i="10"/>
  <c r="BF260" i="4"/>
  <c r="D260" i="4"/>
  <c r="BF240" i="4"/>
  <c r="D240" i="4"/>
  <c r="D247" i="4"/>
  <c r="BF247" i="4"/>
  <c r="BF225" i="4"/>
  <c r="D225" i="4"/>
  <c r="BF265" i="4"/>
  <c r="D265" i="4"/>
  <c r="BF223" i="4"/>
  <c r="D223" i="4"/>
  <c r="BF263" i="4"/>
  <c r="D263" i="4"/>
  <c r="BF222" i="4"/>
  <c r="D222" i="4"/>
  <c r="BF231" i="4"/>
  <c r="D231" i="4"/>
  <c r="BF241" i="4"/>
  <c r="D241" i="4"/>
  <c r="BF251" i="4"/>
  <c r="D251" i="4"/>
  <c r="BF262" i="4"/>
  <c r="D262" i="4"/>
  <c r="BF270" i="4"/>
  <c r="D270" i="4"/>
  <c r="BW265" i="8"/>
  <c r="BS265" i="8"/>
  <c r="BR265" i="8"/>
  <c r="BW245" i="8"/>
  <c r="BS245" i="8"/>
  <c r="BR245" i="8"/>
  <c r="I141" i="8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AH141" i="8" s="1"/>
  <c r="AI141" i="8" s="1"/>
  <c r="AJ141" i="8" s="1"/>
  <c r="AK141" i="8" s="1"/>
  <c r="AL141" i="8" s="1"/>
  <c r="AM141" i="8" s="1"/>
  <c r="AN141" i="8" s="1"/>
  <c r="AO141" i="8" s="1"/>
  <c r="AP141" i="8" s="1"/>
  <c r="AQ141" i="8" s="1"/>
  <c r="AR141" i="8" s="1"/>
  <c r="AS141" i="8" s="1"/>
  <c r="AT141" i="8" s="1"/>
  <c r="AU141" i="8" s="1"/>
  <c r="AV141" i="8" s="1"/>
  <c r="AW141" i="8" s="1"/>
  <c r="AX141" i="8" s="1"/>
  <c r="AY141" i="8" s="1"/>
  <c r="AZ141" i="8" s="1"/>
  <c r="BA141" i="8" s="1"/>
  <c r="BB141" i="8" s="1"/>
  <c r="BC141" i="8" s="1"/>
  <c r="BD141" i="8" s="1"/>
  <c r="BW227" i="8"/>
  <c r="BS227" i="8"/>
  <c r="BR227" i="8"/>
  <c r="BY197" i="13"/>
  <c r="BR139" i="9"/>
  <c r="BW139" i="9"/>
  <c r="BS139" i="9"/>
  <c r="BW272" i="7"/>
  <c r="BS272" i="7"/>
  <c r="BR272" i="7"/>
  <c r="BW231" i="7"/>
  <c r="BS231" i="7"/>
  <c r="BR231" i="7"/>
  <c r="BW233" i="6"/>
  <c r="BR233" i="6"/>
  <c r="BS233" i="6"/>
  <c r="BT140" i="4"/>
  <c r="K6" i="4"/>
  <c r="BW264" i="8"/>
  <c r="BS264" i="8"/>
  <c r="BR264" i="8"/>
  <c r="BW243" i="8"/>
  <c r="BS243" i="8"/>
  <c r="BR243" i="8"/>
  <c r="BR223" i="8"/>
  <c r="BW223" i="8"/>
  <c r="BS223" i="8"/>
  <c r="BW224" i="8"/>
  <c r="BS224" i="8"/>
  <c r="BR224" i="8"/>
  <c r="BR66" i="8"/>
  <c r="BR63" i="8"/>
  <c r="BR152" i="8"/>
  <c r="BR69" i="8"/>
  <c r="BX140" i="9"/>
  <c r="BU140" i="9"/>
  <c r="BU371" i="8"/>
  <c r="BX371" i="8"/>
  <c r="BW139" i="4"/>
  <c r="BS139" i="4"/>
  <c r="BR139" i="4"/>
  <c r="D241" i="11"/>
  <c r="BF241" i="11"/>
  <c r="BF265" i="11"/>
  <c r="D265" i="11"/>
  <c r="BX275" i="11"/>
  <c r="BU275" i="11"/>
  <c r="BW260" i="8"/>
  <c r="BS260" i="8"/>
  <c r="BR260" i="8"/>
  <c r="BW240" i="8"/>
  <c r="BS240" i="8"/>
  <c r="BR240" i="8"/>
  <c r="K6" i="6"/>
  <c r="BY209" i="13"/>
  <c r="BV371" i="10"/>
  <c r="BG137" i="7"/>
  <c r="BF153" i="7"/>
  <c r="BW222" i="7"/>
  <c r="BS222" i="7"/>
  <c r="BR222" i="7"/>
  <c r="BW371" i="8"/>
  <c r="BS371" i="8"/>
  <c r="BR371" i="8"/>
  <c r="BW267" i="8"/>
  <c r="BS267" i="8"/>
  <c r="BR267" i="8"/>
  <c r="BW247" i="8"/>
  <c r="BS247" i="8"/>
  <c r="BR247" i="8"/>
  <c r="BU140" i="8"/>
  <c r="BX140" i="8"/>
  <c r="D221" i="10"/>
  <c r="BF221" i="10"/>
  <c r="D260" i="10"/>
  <c r="BF260" i="10"/>
  <c r="D232" i="10"/>
  <c r="BF232" i="10"/>
  <c r="D271" i="10"/>
  <c r="BF271" i="10"/>
  <c r="D255" i="10"/>
  <c r="BF255" i="10"/>
  <c r="D247" i="10"/>
  <c r="BF247" i="10"/>
  <c r="BF148" i="10"/>
  <c r="D148" i="10"/>
  <c r="BF224" i="10"/>
  <c r="D224" i="10"/>
  <c r="BF233" i="10"/>
  <c r="D233" i="10"/>
  <c r="BF243" i="10"/>
  <c r="D243" i="10"/>
  <c r="BF254" i="10"/>
  <c r="D254" i="10"/>
  <c r="BF264" i="10"/>
  <c r="D264" i="10"/>
  <c r="D373" i="10"/>
  <c r="L6" i="7"/>
  <c r="BR264" i="7"/>
  <c r="BW264" i="7"/>
  <c r="BS264" i="7"/>
  <c r="BR243" i="7"/>
  <c r="BW243" i="7"/>
  <c r="BS243" i="7"/>
  <c r="BW265" i="7"/>
  <c r="BS265" i="7"/>
  <c r="BR265" i="7"/>
  <c r="BW245" i="7"/>
  <c r="BS245" i="7"/>
  <c r="BR245" i="7"/>
  <c r="BW256" i="6"/>
  <c r="BS256" i="6"/>
  <c r="BR256" i="6"/>
  <c r="BR265" i="6"/>
  <c r="BW265" i="6"/>
  <c r="BS265" i="6"/>
  <c r="BS247" i="6"/>
  <c r="BR247" i="6"/>
  <c r="BW247" i="6"/>
  <c r="BS137" i="6"/>
  <c r="BZ136" i="6"/>
  <c r="BY136" i="6"/>
  <c r="BS69" i="6"/>
  <c r="BS63" i="6"/>
  <c r="BS66" i="6"/>
  <c r="BS152" i="6"/>
  <c r="BU365" i="10"/>
  <c r="BX365" i="10"/>
  <c r="BF230" i="4"/>
  <c r="D230" i="4"/>
  <c r="D63" i="4"/>
  <c r="D152" i="4"/>
  <c r="D69" i="4"/>
  <c r="D66" i="4"/>
  <c r="BF258" i="4"/>
  <c r="D258" i="4"/>
  <c r="BF235" i="4"/>
  <c r="D235" i="4"/>
  <c r="D275" i="4"/>
  <c r="E276" i="4"/>
  <c r="F276" i="4" s="1"/>
  <c r="G276" i="4" s="1"/>
  <c r="H276" i="4" s="1"/>
  <c r="I276" i="4" s="1"/>
  <c r="J276" i="4" s="1"/>
  <c r="K276" i="4" s="1"/>
  <c r="L276" i="4" s="1"/>
  <c r="M276" i="4" s="1"/>
  <c r="N276" i="4" s="1"/>
  <c r="O276" i="4" s="1"/>
  <c r="P276" i="4" s="1"/>
  <c r="Q276" i="4" s="1"/>
  <c r="R276" i="4" s="1"/>
  <c r="S276" i="4" s="1"/>
  <c r="T276" i="4" s="1"/>
  <c r="U276" i="4" s="1"/>
  <c r="V276" i="4" s="1"/>
  <c r="W276" i="4" s="1"/>
  <c r="X276" i="4" s="1"/>
  <c r="Y276" i="4" s="1"/>
  <c r="Z276" i="4" s="1"/>
  <c r="AA276" i="4" s="1"/>
  <c r="AB276" i="4" s="1"/>
  <c r="AC276" i="4" s="1"/>
  <c r="AD276" i="4" s="1"/>
  <c r="AE276" i="4" s="1"/>
  <c r="AF276" i="4" s="1"/>
  <c r="AG276" i="4" s="1"/>
  <c r="AH276" i="4" s="1"/>
  <c r="AI276" i="4" s="1"/>
  <c r="AJ276" i="4" s="1"/>
  <c r="AK276" i="4" s="1"/>
  <c r="AL276" i="4" s="1"/>
  <c r="AM276" i="4" s="1"/>
  <c r="AN276" i="4" s="1"/>
  <c r="AO276" i="4" s="1"/>
  <c r="AP276" i="4" s="1"/>
  <c r="AQ276" i="4" s="1"/>
  <c r="AR276" i="4" s="1"/>
  <c r="AS276" i="4" s="1"/>
  <c r="AT276" i="4" s="1"/>
  <c r="AU276" i="4" s="1"/>
  <c r="AV276" i="4" s="1"/>
  <c r="AW276" i="4" s="1"/>
  <c r="AX276" i="4" s="1"/>
  <c r="AY276" i="4" s="1"/>
  <c r="AZ276" i="4" s="1"/>
  <c r="BA276" i="4" s="1"/>
  <c r="BB276" i="4" s="1"/>
  <c r="BC276" i="4" s="1"/>
  <c r="BD276" i="4" s="1"/>
  <c r="BF275" i="4"/>
  <c r="BF232" i="4"/>
  <c r="D232" i="4"/>
  <c r="BF271" i="4"/>
  <c r="D271" i="4"/>
  <c r="BF224" i="4"/>
  <c r="D224" i="4"/>
  <c r="BF233" i="4"/>
  <c r="D233" i="4"/>
  <c r="BF243" i="4"/>
  <c r="D243" i="4"/>
  <c r="BF254" i="4"/>
  <c r="D254" i="4"/>
  <c r="BF264" i="4"/>
  <c r="D264" i="4"/>
  <c r="D373" i="4"/>
  <c r="BY365" i="8"/>
  <c r="BS366" i="8"/>
  <c r="BT366" i="8" s="1"/>
  <c r="BZ365" i="8"/>
  <c r="BZ363" i="10"/>
  <c r="BY363" i="10"/>
  <c r="I137" i="6"/>
  <c r="H153" i="6"/>
  <c r="BM139" i="11"/>
  <c r="AI140" i="11"/>
  <c r="BM140" i="11" s="1"/>
  <c r="BW266" i="8"/>
  <c r="BS266" i="8"/>
  <c r="BR266" i="8"/>
  <c r="BW246" i="8"/>
  <c r="BS246" i="8"/>
  <c r="BR246" i="8"/>
  <c r="BR225" i="8"/>
  <c r="BW225" i="8"/>
  <c r="BS225" i="8"/>
  <c r="BW148" i="8"/>
  <c r="BS148" i="8"/>
  <c r="BR148" i="8"/>
  <c r="BS371" i="4"/>
  <c r="BW371" i="4"/>
  <c r="BR371" i="4"/>
  <c r="BW248" i="13"/>
  <c r="BR270" i="7"/>
  <c r="BW270" i="7"/>
  <c r="BS270" i="7"/>
  <c r="BR251" i="7"/>
  <c r="BW251" i="7"/>
  <c r="BS251" i="7"/>
  <c r="BW271" i="7"/>
  <c r="BS271" i="7"/>
  <c r="BR271" i="7"/>
  <c r="BW253" i="7"/>
  <c r="BS253" i="7"/>
  <c r="BR253" i="7"/>
  <c r="BY134" i="11"/>
  <c r="BZ134" i="11"/>
  <c r="BR254" i="6"/>
  <c r="BS254" i="6"/>
  <c r="BW254" i="6"/>
  <c r="BS260" i="6"/>
  <c r="BR260" i="6"/>
  <c r="BW260" i="6"/>
  <c r="BR221" i="6"/>
  <c r="BW221" i="6"/>
  <c r="BS221" i="6"/>
  <c r="BW242" i="6"/>
  <c r="BS242" i="6"/>
  <c r="BR242" i="6"/>
  <c r="BT139" i="4"/>
  <c r="BW139" i="8"/>
  <c r="BS139" i="8"/>
  <c r="BR139" i="8"/>
  <c r="BP139" i="11"/>
  <c r="AV140" i="11"/>
  <c r="BP140" i="11" s="1"/>
  <c r="BY161" i="4"/>
  <c r="BY79" i="4"/>
  <c r="BW271" i="8"/>
  <c r="BS271" i="8"/>
  <c r="BR271" i="8"/>
  <c r="BW253" i="8"/>
  <c r="BS253" i="8"/>
  <c r="BR253" i="8"/>
  <c r="BY136" i="8"/>
  <c r="BS137" i="8"/>
  <c r="BZ136" i="8"/>
  <c r="BS69" i="8"/>
  <c r="BS66" i="8"/>
  <c r="BS152" i="8"/>
  <c r="BS63" i="8"/>
  <c r="BF366" i="11"/>
  <c r="BG366" i="11" s="1"/>
  <c r="BH366" i="11" s="1"/>
  <c r="BI366" i="11" s="1"/>
  <c r="BJ366" i="11" s="1"/>
  <c r="BK366" i="11" s="1"/>
  <c r="BL366" i="11" s="1"/>
  <c r="BM366" i="11" s="1"/>
  <c r="BN366" i="11" s="1"/>
  <c r="BO366" i="11" s="1"/>
  <c r="BP366" i="11" s="1"/>
  <c r="BQ366" i="11" s="1"/>
  <c r="BW365" i="11"/>
  <c r="BS365" i="11"/>
  <c r="BR365" i="11"/>
  <c r="BU139" i="9"/>
  <c r="BX139" i="9"/>
  <c r="BZ139" i="6"/>
  <c r="BY139" i="6"/>
  <c r="BS106" i="13"/>
  <c r="BX106" i="13"/>
  <c r="BS105" i="13"/>
  <c r="BS107" i="13"/>
  <c r="E141" i="11"/>
  <c r="F141" i="11" s="1"/>
  <c r="G141" i="11" s="1"/>
  <c r="H141" i="11" s="1"/>
  <c r="I141" i="11" s="1"/>
  <c r="J141" i="11" s="1"/>
  <c r="K141" i="11" s="1"/>
  <c r="L141" i="11" s="1"/>
  <c r="BF140" i="11"/>
  <c r="BR136" i="11"/>
  <c r="BS136" i="11"/>
  <c r="BF137" i="11"/>
  <c r="BW136" i="11"/>
  <c r="BF152" i="11"/>
  <c r="BF63" i="11"/>
  <c r="BF69" i="11"/>
  <c r="BF66" i="11"/>
  <c r="BF235" i="11"/>
  <c r="D235" i="11"/>
  <c r="BF273" i="11"/>
  <c r="D273" i="11"/>
  <c r="BR251" i="6"/>
  <c r="BW251" i="6"/>
  <c r="BS251" i="6"/>
  <c r="BR148" i="6"/>
  <c r="BW148" i="6"/>
  <c r="BS148" i="6"/>
  <c r="BR259" i="7"/>
  <c r="BW259" i="7"/>
  <c r="BS259" i="7"/>
  <c r="BR225" i="7"/>
  <c r="BW225" i="7"/>
  <c r="BS225" i="7"/>
  <c r="D249" i="11"/>
  <c r="BF249" i="11"/>
  <c r="BF228" i="11"/>
  <c r="D228" i="11"/>
  <c r="BZ134" i="4"/>
  <c r="BY134" i="4"/>
  <c r="D371" i="10"/>
  <c r="BF371" i="10"/>
  <c r="CA78" i="11"/>
  <c r="BZ153" i="11"/>
  <c r="BU371" i="11"/>
  <c r="BX371" i="11"/>
  <c r="BG69" i="4"/>
  <c r="BG66" i="4"/>
  <c r="BG152" i="4"/>
  <c r="BG63" i="4"/>
  <c r="BW262" i="8"/>
  <c r="BS262" i="8"/>
  <c r="BR262" i="8"/>
  <c r="BW241" i="8"/>
  <c r="BS241" i="8"/>
  <c r="BR241" i="8"/>
  <c r="BR221" i="8"/>
  <c r="BW221" i="8"/>
  <c r="BS221" i="8"/>
  <c r="BW222" i="8"/>
  <c r="BS222" i="8"/>
  <c r="BR222" i="8"/>
  <c r="BV248" i="13"/>
  <c r="BS366" i="9"/>
  <c r="BT366" i="9" s="1"/>
  <c r="BZ365" i="9"/>
  <c r="BY365" i="9"/>
  <c r="BR266" i="7"/>
  <c r="BW266" i="7"/>
  <c r="BS266" i="7"/>
  <c r="BR246" i="7"/>
  <c r="BW246" i="7"/>
  <c r="BS246" i="7"/>
  <c r="BW267" i="7"/>
  <c r="BS267" i="7"/>
  <c r="BR267" i="7"/>
  <c r="BW247" i="7"/>
  <c r="BS247" i="7"/>
  <c r="BR247" i="7"/>
  <c r="BR232" i="7"/>
  <c r="BS232" i="7"/>
  <c r="BW232" i="7"/>
  <c r="BR152" i="7"/>
  <c r="BR66" i="7"/>
  <c r="BR63" i="7"/>
  <c r="BR69" i="7"/>
  <c r="BR272" i="6"/>
  <c r="BW272" i="6"/>
  <c r="BS272" i="6"/>
  <c r="BS230" i="6"/>
  <c r="BR230" i="6"/>
  <c r="BW230" i="6"/>
  <c r="BW268" i="8"/>
  <c r="BS268" i="8"/>
  <c r="BR268" i="8"/>
  <c r="BW249" i="8"/>
  <c r="BS249" i="8"/>
  <c r="BR249" i="8"/>
  <c r="BR228" i="8"/>
  <c r="BW228" i="8"/>
  <c r="BS228" i="8"/>
  <c r="G137" i="8"/>
  <c r="F153" i="8"/>
  <c r="BU139" i="8"/>
  <c r="BX139" i="8"/>
  <c r="BY365" i="4"/>
  <c r="BS366" i="4"/>
  <c r="BT366" i="4" s="1"/>
  <c r="BZ365" i="4"/>
  <c r="BY225" i="13"/>
  <c r="BH69" i="4"/>
  <c r="BH66" i="4"/>
  <c r="BH152" i="4"/>
  <c r="BH63" i="4"/>
  <c r="D230" i="10"/>
  <c r="BF230" i="10"/>
  <c r="D269" i="10"/>
  <c r="BF269" i="10"/>
  <c r="D242" i="10"/>
  <c r="BF242" i="10"/>
  <c r="D225" i="10"/>
  <c r="BF225" i="10"/>
  <c r="D265" i="10"/>
  <c r="BF265" i="10"/>
  <c r="D258" i="10"/>
  <c r="BF258" i="10"/>
  <c r="BF273" i="10"/>
  <c r="D273" i="10"/>
  <c r="BF227" i="10"/>
  <c r="D227" i="10"/>
  <c r="BF236" i="10"/>
  <c r="D236" i="10"/>
  <c r="BF246" i="10"/>
  <c r="D246" i="10"/>
  <c r="BF256" i="10"/>
  <c r="D256" i="10"/>
  <c r="BF266" i="10"/>
  <c r="D266" i="10"/>
  <c r="E140" i="10"/>
  <c r="BF276" i="7"/>
  <c r="BG276" i="7" s="1"/>
  <c r="BH276" i="7" s="1"/>
  <c r="BI276" i="7" s="1"/>
  <c r="BJ276" i="7" s="1"/>
  <c r="BK276" i="7" s="1"/>
  <c r="BL276" i="7" s="1"/>
  <c r="BM276" i="7" s="1"/>
  <c r="BN276" i="7" s="1"/>
  <c r="BO276" i="7" s="1"/>
  <c r="BP276" i="7" s="1"/>
  <c r="BQ276" i="7" s="1"/>
  <c r="BW275" i="7"/>
  <c r="BS275" i="7"/>
  <c r="BR275" i="7"/>
  <c r="BR230" i="7"/>
  <c r="BW230" i="7"/>
  <c r="BS230" i="7"/>
  <c r="G137" i="7"/>
  <c r="F153" i="7"/>
  <c r="BS266" i="6"/>
  <c r="BR266" i="6"/>
  <c r="BW266" i="6"/>
  <c r="BR227" i="6"/>
  <c r="BW227" i="6"/>
  <c r="BS227" i="6"/>
  <c r="BW267" i="6"/>
  <c r="BS267" i="6"/>
  <c r="BR267" i="6"/>
  <c r="BW152" i="6"/>
  <c r="BW66" i="6"/>
  <c r="BW63" i="6"/>
  <c r="BW69" i="6"/>
  <c r="BU371" i="10"/>
  <c r="BX371" i="10"/>
  <c r="BF269" i="4"/>
  <c r="D269" i="4"/>
  <c r="D140" i="4"/>
  <c r="E141" i="4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AG141" i="4" s="1"/>
  <c r="AH141" i="4" s="1"/>
  <c r="AI141" i="4" s="1"/>
  <c r="AJ141" i="4" s="1"/>
  <c r="AK141" i="4" s="1"/>
  <c r="AL141" i="4" s="1"/>
  <c r="AM141" i="4" s="1"/>
  <c r="AN141" i="4" s="1"/>
  <c r="AO141" i="4" s="1"/>
  <c r="AP141" i="4" s="1"/>
  <c r="AQ141" i="4" s="1"/>
  <c r="AR141" i="4" s="1"/>
  <c r="AS141" i="4" s="1"/>
  <c r="AT141" i="4" s="1"/>
  <c r="AU141" i="4" s="1"/>
  <c r="AV141" i="4" s="1"/>
  <c r="AW141" i="4" s="1"/>
  <c r="AX141" i="4" s="1"/>
  <c r="AY141" i="4" s="1"/>
  <c r="AZ141" i="4" s="1"/>
  <c r="BA141" i="4" s="1"/>
  <c r="BB141" i="4" s="1"/>
  <c r="BC141" i="4" s="1"/>
  <c r="BD141" i="4" s="1"/>
  <c r="BF140" i="4"/>
  <c r="BF228" i="4"/>
  <c r="D228" i="4"/>
  <c r="BF267" i="4"/>
  <c r="D267" i="4"/>
  <c r="BF245" i="4"/>
  <c r="D245" i="4"/>
  <c r="F137" i="4"/>
  <c r="E153" i="4"/>
  <c r="BF242" i="4"/>
  <c r="D242" i="4"/>
  <c r="D272" i="4"/>
  <c r="BF272" i="4"/>
  <c r="BF227" i="4"/>
  <c r="D227" i="4"/>
  <c r="BF236" i="4"/>
  <c r="D236" i="4"/>
  <c r="BF246" i="4"/>
  <c r="D246" i="4"/>
  <c r="BF256" i="4"/>
  <c r="D256" i="4"/>
  <c r="BF266" i="4"/>
  <c r="D266" i="4"/>
  <c r="E65" i="2"/>
  <c r="G64" i="2"/>
  <c r="F64" i="2"/>
  <c r="C64" i="2" s="1"/>
  <c r="BW255" i="8"/>
  <c r="BS255" i="8"/>
  <c r="BR255" i="8"/>
  <c r="D140" i="8"/>
  <c r="BW236" i="8"/>
  <c r="BS236" i="8"/>
  <c r="BR236" i="8"/>
  <c r="BY363" i="11"/>
  <c r="BZ363" i="11"/>
  <c r="BW276" i="9"/>
  <c r="BU276" i="9"/>
  <c r="BV276" i="9" s="1"/>
  <c r="BX276" i="9" s="1"/>
  <c r="BS55" i="13"/>
  <c r="BX55" i="13"/>
  <c r="BV198" i="13"/>
  <c r="BY198" i="13" s="1"/>
  <c r="H32" i="11"/>
  <c r="I6" i="11" s="1"/>
  <c r="BF32" i="11"/>
  <c r="BY371" i="6"/>
  <c r="BZ371" i="6"/>
  <c r="BZ161" i="11"/>
  <c r="BZ79" i="11"/>
  <c r="E141" i="9"/>
  <c r="F141" i="9" s="1"/>
  <c r="G141" i="9" s="1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AJ141" i="9" s="1"/>
  <c r="AK141" i="9" s="1"/>
  <c r="AL141" i="9" s="1"/>
  <c r="AM141" i="9" s="1"/>
  <c r="AN141" i="9" s="1"/>
  <c r="AO141" i="9" s="1"/>
  <c r="AP141" i="9" s="1"/>
  <c r="AQ141" i="9" s="1"/>
  <c r="AR141" i="9" s="1"/>
  <c r="AS141" i="9" s="1"/>
  <c r="AT141" i="9" s="1"/>
  <c r="AU141" i="9" s="1"/>
  <c r="AV141" i="9" s="1"/>
  <c r="AW141" i="9" s="1"/>
  <c r="AX141" i="9" s="1"/>
  <c r="AY141" i="9" s="1"/>
  <c r="AZ141" i="9" s="1"/>
  <c r="BA141" i="9" s="1"/>
  <c r="BB141" i="9" s="1"/>
  <c r="BC141" i="9" s="1"/>
  <c r="BD141" i="9" s="1"/>
  <c r="BF140" i="9"/>
  <c r="D140" i="9"/>
  <c r="BH63" i="11"/>
  <c r="BH152" i="11"/>
  <c r="BH69" i="11"/>
  <c r="BH66" i="11"/>
  <c r="BW229" i="7"/>
  <c r="BS229" i="7"/>
  <c r="BR229" i="7"/>
  <c r="BW240" i="6"/>
  <c r="BS240" i="6"/>
  <c r="BR240" i="6"/>
  <c r="BR263" i="6"/>
  <c r="BW263" i="6"/>
  <c r="BS263" i="6"/>
  <c r="BY139" i="7"/>
  <c r="BZ139" i="7"/>
  <c r="BZ161" i="4"/>
  <c r="BZ79" i="4"/>
  <c r="BW254" i="8"/>
  <c r="BS254" i="8"/>
  <c r="BR254" i="8"/>
  <c r="BR232" i="8"/>
  <c r="BW232" i="8"/>
  <c r="BS232" i="8"/>
  <c r="BW233" i="8"/>
  <c r="BS233" i="8"/>
  <c r="BR233" i="8"/>
  <c r="BW66" i="8"/>
  <c r="BW63" i="8"/>
  <c r="BW152" i="8"/>
  <c r="BW69" i="8"/>
  <c r="BF371" i="11"/>
  <c r="D371" i="11"/>
  <c r="BM139" i="10"/>
  <c r="AI140" i="10"/>
  <c r="BM140" i="10" s="1"/>
  <c r="BI137" i="6"/>
  <c r="BH153" i="6"/>
  <c r="BI150" i="13"/>
  <c r="BM298" i="13"/>
  <c r="BV298" i="13" s="1"/>
  <c r="BY298" i="13" s="1"/>
  <c r="BX56" i="13"/>
  <c r="BS56" i="13"/>
  <c r="D224" i="11"/>
  <c r="BF224" i="11"/>
  <c r="D239" i="11"/>
  <c r="BF239" i="11"/>
  <c r="BF225" i="11"/>
  <c r="D225" i="11"/>
  <c r="BF255" i="11"/>
  <c r="D255" i="11"/>
  <c r="BR270" i="6"/>
  <c r="BW270" i="6"/>
  <c r="BS270" i="6"/>
  <c r="BW371" i="9"/>
  <c r="BS371" i="9"/>
  <c r="BR371" i="9"/>
  <c r="BW366" i="7"/>
  <c r="BU366" i="7"/>
  <c r="BV366" i="7" s="1"/>
  <c r="BX366" i="7" s="1"/>
  <c r="BR239" i="7"/>
  <c r="BW239" i="7"/>
  <c r="BS239" i="7"/>
  <c r="BR240" i="7"/>
  <c r="BW240" i="7"/>
  <c r="BS240" i="7"/>
  <c r="BW224" i="7"/>
  <c r="BS224" i="7"/>
  <c r="BR224" i="7"/>
  <c r="D264" i="11"/>
  <c r="BF264" i="11"/>
  <c r="D227" i="11"/>
  <c r="BF227" i="11"/>
  <c r="D251" i="11"/>
  <c r="BF251" i="11"/>
  <c r="BF237" i="11"/>
  <c r="D237" i="11"/>
  <c r="BF258" i="11"/>
  <c r="D258" i="11"/>
  <c r="BS255" i="6"/>
  <c r="BR255" i="6"/>
  <c r="BW255" i="6"/>
  <c r="D63" i="11"/>
  <c r="D66" i="11"/>
  <c r="D69" i="11"/>
  <c r="D152" i="11"/>
  <c r="D262" i="11"/>
  <c r="BF262" i="11"/>
  <c r="BF240" i="11"/>
  <c r="D240" i="11"/>
  <c r="BF269" i="11"/>
  <c r="D269" i="11"/>
  <c r="BW222" i="6"/>
  <c r="BS222" i="6"/>
  <c r="BR222" i="6"/>
  <c r="BF366" i="10"/>
  <c r="BG366" i="10" s="1"/>
  <c r="BH366" i="10" s="1"/>
  <c r="BI366" i="10" s="1"/>
  <c r="BJ366" i="10" s="1"/>
  <c r="BK366" i="10" s="1"/>
  <c r="BL366" i="10" s="1"/>
  <c r="BM366" i="10" s="1"/>
  <c r="BN366" i="10" s="1"/>
  <c r="BO366" i="10" s="1"/>
  <c r="BP366" i="10" s="1"/>
  <c r="BQ366" i="10" s="1"/>
  <c r="BW365" i="10"/>
  <c r="BS365" i="10"/>
  <c r="BR365" i="10"/>
  <c r="BL139" i="11"/>
  <c r="AE140" i="11"/>
  <c r="BL140" i="11" s="1"/>
  <c r="BW269" i="8"/>
  <c r="BS269" i="8"/>
  <c r="BR269" i="8"/>
  <c r="BW250" i="8"/>
  <c r="BS250" i="8"/>
  <c r="BR250" i="8"/>
  <c r="BO139" i="10"/>
  <c r="BV139" i="10" s="1"/>
  <c r="AR140" i="10"/>
  <c r="BO140" i="10" s="1"/>
  <c r="BV140" i="10" s="1"/>
  <c r="BT371" i="10"/>
  <c r="BY136" i="7"/>
  <c r="BS137" i="7"/>
  <c r="BZ136" i="7"/>
  <c r="BS152" i="7"/>
  <c r="BS63" i="7"/>
  <c r="BS69" i="7"/>
  <c r="BS66" i="7"/>
  <c r="BS259" i="6"/>
  <c r="BW259" i="6"/>
  <c r="BR259" i="6"/>
  <c r="BW239" i="6"/>
  <c r="BR239" i="6"/>
  <c r="BS239" i="6"/>
  <c r="BW269" i="6"/>
  <c r="BS269" i="6"/>
  <c r="BR269" i="6"/>
  <c r="BR253" i="6"/>
  <c r="BW253" i="6"/>
  <c r="BS253" i="6"/>
  <c r="BG69" i="10"/>
  <c r="BG66" i="10"/>
  <c r="BG152" i="10"/>
  <c r="BG63" i="10"/>
  <c r="BI139" i="11"/>
  <c r="BT139" i="11" s="1"/>
  <c r="R140" i="11"/>
  <c r="BI140" i="11" s="1"/>
  <c r="BT140" i="11" s="1"/>
  <c r="BZ371" i="7"/>
  <c r="BY371" i="7"/>
  <c r="BK139" i="10"/>
  <c r="Z140" i="10"/>
  <c r="BK140" i="10" s="1"/>
  <c r="BW258" i="8"/>
  <c r="BS258" i="8"/>
  <c r="BR258" i="8"/>
  <c r="BF141" i="6"/>
  <c r="BG141" i="6" s="1"/>
  <c r="BH141" i="6" s="1"/>
  <c r="BI141" i="6" s="1"/>
  <c r="BJ141" i="6" s="1"/>
  <c r="BK141" i="6" s="1"/>
  <c r="BL141" i="6" s="1"/>
  <c r="BM141" i="6" s="1"/>
  <c r="BN141" i="6" s="1"/>
  <c r="BO141" i="6" s="1"/>
  <c r="BP141" i="6" s="1"/>
  <c r="BQ141" i="6" s="1"/>
  <c r="BW140" i="6"/>
  <c r="BS140" i="6"/>
  <c r="BR140" i="6"/>
  <c r="D240" i="10"/>
  <c r="BF240" i="10"/>
  <c r="D152" i="10"/>
  <c r="D69" i="10"/>
  <c r="D66" i="10"/>
  <c r="D63" i="10"/>
  <c r="D253" i="10"/>
  <c r="BF253" i="10"/>
  <c r="D235" i="10"/>
  <c r="BF235" i="10"/>
  <c r="D228" i="10"/>
  <c r="BF228" i="10"/>
  <c r="D267" i="10"/>
  <c r="BF267" i="10"/>
  <c r="F137" i="10"/>
  <c r="E153" i="10"/>
  <c r="BF229" i="10"/>
  <c r="D229" i="10"/>
  <c r="BF239" i="10"/>
  <c r="D239" i="10"/>
  <c r="BF249" i="10"/>
  <c r="D249" i="10"/>
  <c r="BF259" i="10"/>
  <c r="D259" i="10"/>
  <c r="BF268" i="10"/>
  <c r="D268" i="10"/>
  <c r="BF272" i="10"/>
  <c r="D272" i="10"/>
  <c r="BY140" i="12"/>
  <c r="BS141" i="12"/>
  <c r="BT141" i="12" s="1"/>
  <c r="BZ140" i="12"/>
  <c r="BR254" i="7"/>
  <c r="BW254" i="7"/>
  <c r="BS254" i="7"/>
  <c r="BW273" i="7"/>
  <c r="BS273" i="7"/>
  <c r="BR273" i="7"/>
  <c r="BW255" i="7"/>
  <c r="BS255" i="7"/>
  <c r="BR255" i="7"/>
  <c r="BW233" i="7"/>
  <c r="BS233" i="7"/>
  <c r="BR233" i="7"/>
  <c r="H32" i="10"/>
  <c r="I6" i="10" s="1"/>
  <c r="BF32" i="10"/>
  <c r="BR246" i="6"/>
  <c r="BW246" i="6"/>
  <c r="BS246" i="6"/>
  <c r="BW245" i="6"/>
  <c r="BS245" i="6"/>
  <c r="BR245" i="6"/>
  <c r="BW228" i="6"/>
  <c r="BS228" i="6"/>
  <c r="BR228" i="6"/>
  <c r="BL139" i="10"/>
  <c r="AE140" i="10"/>
  <c r="BL140" i="10" s="1"/>
  <c r="BF221" i="4"/>
  <c r="D221" i="4"/>
  <c r="BF250" i="4"/>
  <c r="D250" i="4"/>
  <c r="D237" i="4"/>
  <c r="BF237" i="4"/>
  <c r="BF137" i="4"/>
  <c r="BW136" i="4"/>
  <c r="BS136" i="4"/>
  <c r="BR136" i="4"/>
  <c r="BF152" i="4"/>
  <c r="BF69" i="4"/>
  <c r="BF66" i="4"/>
  <c r="BF63" i="4"/>
  <c r="BF255" i="4"/>
  <c r="D255" i="4"/>
  <c r="BF148" i="4"/>
  <c r="D148" i="4"/>
  <c r="BF253" i="4"/>
  <c r="D253" i="4"/>
  <c r="BF273" i="4"/>
  <c r="D273" i="4"/>
  <c r="BF229" i="4"/>
  <c r="D229" i="4"/>
  <c r="BF239" i="4"/>
  <c r="D239" i="4"/>
  <c r="BF249" i="4"/>
  <c r="D249" i="4"/>
  <c r="BF259" i="4"/>
  <c r="D259" i="4"/>
  <c r="BF268" i="4"/>
  <c r="D268" i="4"/>
  <c r="BR272" i="8"/>
  <c r="BW272" i="8"/>
  <c r="BS272" i="8"/>
  <c r="BW256" i="8"/>
  <c r="BS256" i="8"/>
  <c r="BR256" i="8"/>
  <c r="BW273" i="8"/>
  <c r="BS273" i="8"/>
  <c r="BR273" i="8"/>
  <c r="BR235" i="8"/>
  <c r="BW235" i="8"/>
  <c r="BS235" i="8"/>
  <c r="BF141" i="8"/>
  <c r="BG141" i="8" s="1"/>
  <c r="BH141" i="8" s="1"/>
  <c r="BI141" i="8" s="1"/>
  <c r="BJ141" i="8" s="1"/>
  <c r="BK141" i="8" s="1"/>
  <c r="BL141" i="8" s="1"/>
  <c r="BM141" i="8" s="1"/>
  <c r="BN141" i="8" s="1"/>
  <c r="BO141" i="8" s="1"/>
  <c r="BP141" i="8" s="1"/>
  <c r="BQ141" i="8" s="1"/>
  <c r="BW140" i="8"/>
  <c r="BS140" i="8"/>
  <c r="BR140" i="8"/>
  <c r="BY193" i="13"/>
  <c r="BY161" i="11"/>
  <c r="BY79" i="11"/>
  <c r="M140" i="11"/>
  <c r="BH140" i="11" s="1"/>
  <c r="BR262" i="7"/>
  <c r="BW262" i="7"/>
  <c r="BS262" i="7"/>
  <c r="BR241" i="7"/>
  <c r="BW241" i="7"/>
  <c r="BS241" i="7"/>
  <c r="BW263" i="7"/>
  <c r="BS263" i="7"/>
  <c r="BR263" i="7"/>
  <c r="BW242" i="7"/>
  <c r="BS242" i="7"/>
  <c r="BR242" i="7"/>
  <c r="BR228" i="7"/>
  <c r="BS228" i="7"/>
  <c r="BW228" i="7"/>
  <c r="BS264" i="6"/>
  <c r="BW264" i="6"/>
  <c r="BR264" i="6"/>
  <c r="BW243" i="6"/>
  <c r="BR243" i="6"/>
  <c r="BS243" i="6"/>
  <c r="BR224" i="6"/>
  <c r="BS224" i="6"/>
  <c r="BW224" i="6"/>
  <c r="BW223" i="6"/>
  <c r="BS223" i="6"/>
  <c r="BR223" i="6"/>
  <c r="BG276" i="6"/>
  <c r="BH276" i="6" s="1"/>
  <c r="BI276" i="6" s="1"/>
  <c r="BJ276" i="6" s="1"/>
  <c r="BK276" i="6" s="1"/>
  <c r="BL276" i="6" s="1"/>
  <c r="BM276" i="6" s="1"/>
  <c r="BN276" i="6" s="1"/>
  <c r="BO276" i="6" s="1"/>
  <c r="BP276" i="6" s="1"/>
  <c r="BQ276" i="6" s="1"/>
  <c r="BW263" i="8"/>
  <c r="BS263" i="8"/>
  <c r="BR263" i="8"/>
  <c r="BW242" i="8"/>
  <c r="BS242" i="8"/>
  <c r="BR242" i="8"/>
  <c r="BG137" i="8"/>
  <c r="BF153" i="8"/>
  <c r="BF139" i="11"/>
  <c r="D139" i="11"/>
  <c r="BG150" i="13"/>
  <c r="E150" i="13"/>
  <c r="BU253" i="13"/>
  <c r="BV253" i="13"/>
  <c r="BY253" i="13" s="1"/>
  <c r="I63" i="2"/>
  <c r="J297" i="13"/>
  <c r="J285" i="13"/>
  <c r="J296" i="13"/>
  <c r="J282" i="13"/>
  <c r="J273" i="13"/>
  <c r="J257" i="13"/>
  <c r="J275" i="13"/>
  <c r="J262" i="13"/>
  <c r="J279" i="13"/>
  <c r="J253" i="13"/>
  <c r="J237" i="13"/>
  <c r="J268" i="13"/>
  <c r="J235" i="13"/>
  <c r="J218" i="13"/>
  <c r="J202" i="13"/>
  <c r="J183" i="13"/>
  <c r="J231" i="13"/>
  <c r="J219" i="13"/>
  <c r="J203" i="13"/>
  <c r="J184" i="13"/>
  <c r="J239" i="13"/>
  <c r="J209" i="13"/>
  <c r="J173" i="13"/>
  <c r="J157" i="13"/>
  <c r="J224" i="13"/>
  <c r="J193" i="13"/>
  <c r="J170" i="13"/>
  <c r="J256" i="13"/>
  <c r="J204" i="13"/>
  <c r="J156" i="13"/>
  <c r="J197" i="13"/>
  <c r="J155" i="13"/>
  <c r="J175" i="13"/>
  <c r="J242" i="13"/>
  <c r="J160" i="13"/>
  <c r="F290" i="13"/>
  <c r="F293" i="13"/>
  <c r="F282" i="13"/>
  <c r="F273" i="13"/>
  <c r="F276" i="13"/>
  <c r="F265" i="13"/>
  <c r="F272" i="13"/>
  <c r="F258" i="13"/>
  <c r="F267" i="13"/>
  <c r="F233" i="13"/>
  <c r="F268" i="13"/>
  <c r="F244" i="13"/>
  <c r="F226" i="13"/>
  <c r="F210" i="13"/>
  <c r="F191" i="13"/>
  <c r="F260" i="13"/>
  <c r="F228" i="13"/>
  <c r="F215" i="13"/>
  <c r="F196" i="13"/>
  <c r="F180" i="13"/>
  <c r="F221" i="13"/>
  <c r="F190" i="13"/>
  <c r="F169" i="13"/>
  <c r="F255" i="13"/>
  <c r="F238" i="13"/>
  <c r="F189" i="13"/>
  <c r="F170" i="13"/>
  <c r="F216" i="13"/>
  <c r="F160" i="13"/>
  <c r="F186" i="13"/>
  <c r="F234" i="13"/>
  <c r="F164" i="13"/>
  <c r="F224" i="13"/>
  <c r="F194" i="13"/>
  <c r="I16" i="2"/>
  <c r="N297" i="13"/>
  <c r="N286" i="13"/>
  <c r="N283" i="13"/>
  <c r="N284" i="13"/>
  <c r="N279" i="13"/>
  <c r="N257" i="13"/>
  <c r="N278" i="13"/>
  <c r="N258" i="13"/>
  <c r="N267" i="13"/>
  <c r="N246" i="13"/>
  <c r="N237" i="13"/>
  <c r="N272" i="13"/>
  <c r="N238" i="13"/>
  <c r="N214" i="13"/>
  <c r="N195" i="13"/>
  <c r="N179" i="13"/>
  <c r="N235" i="13"/>
  <c r="N219" i="13"/>
  <c r="N203" i="13"/>
  <c r="N184" i="13"/>
  <c r="N221" i="13"/>
  <c r="N190" i="13"/>
  <c r="N169" i="13"/>
  <c r="N253" i="13"/>
  <c r="N189" i="13"/>
  <c r="N166" i="13"/>
  <c r="N251" i="13"/>
  <c r="N201" i="13"/>
  <c r="N160" i="13"/>
  <c r="N194" i="13"/>
  <c r="N159" i="13"/>
  <c r="N172" i="13"/>
  <c r="N232" i="13"/>
  <c r="N185" i="13"/>
  <c r="N164" i="13"/>
  <c r="F225" i="13"/>
  <c r="H16" i="2"/>
  <c r="N296" i="13"/>
  <c r="N277" i="13"/>
  <c r="N270" i="13"/>
  <c r="N245" i="13"/>
  <c r="N252" i="13"/>
  <c r="N191" i="13"/>
  <c r="N215" i="13"/>
  <c r="N213" i="13"/>
  <c r="N220" i="13"/>
  <c r="N231" i="13"/>
  <c r="N274" i="13"/>
  <c r="N260" i="13"/>
  <c r="N273" i="13"/>
  <c r="N256" i="13"/>
  <c r="N240" i="13"/>
  <c r="N263" i="13"/>
  <c r="N276" i="13"/>
  <c r="N212" i="13"/>
  <c r="N224" i="13"/>
  <c r="N175" i="13"/>
  <c r="N230" i="13"/>
  <c r="H63" i="2"/>
  <c r="J294" i="13"/>
  <c r="J283" i="13"/>
  <c r="J293" i="13"/>
  <c r="J281" i="13"/>
  <c r="J269" i="13"/>
  <c r="J289" i="13"/>
  <c r="J274" i="13"/>
  <c r="J258" i="13"/>
  <c r="J272" i="13"/>
  <c r="J252" i="13"/>
  <c r="J233" i="13"/>
  <c r="J255" i="13"/>
  <c r="J234" i="13"/>
  <c r="J214" i="13"/>
  <c r="J195" i="13"/>
  <c r="J179" i="13"/>
  <c r="J230" i="13"/>
  <c r="J215" i="13"/>
  <c r="J196" i="13"/>
  <c r="J180" i="13"/>
  <c r="J238" i="13"/>
  <c r="J194" i="13"/>
  <c r="J169" i="13"/>
  <c r="J264" i="13"/>
  <c r="J216" i="13"/>
  <c r="J185" i="13"/>
  <c r="J166" i="13"/>
  <c r="J246" i="13"/>
  <c r="J189" i="13"/>
  <c r="J259" i="13"/>
  <c r="J190" i="13"/>
  <c r="J181" i="13"/>
  <c r="J159" i="13"/>
  <c r="J167" i="13"/>
  <c r="F286" i="13"/>
  <c r="F292" i="13"/>
  <c r="F281" i="13"/>
  <c r="F288" i="13"/>
  <c r="F275" i="13"/>
  <c r="F261" i="13"/>
  <c r="F270" i="13"/>
  <c r="F254" i="13"/>
  <c r="F259" i="13"/>
  <c r="F229" i="13"/>
  <c r="F263" i="13"/>
  <c r="F232" i="13"/>
  <c r="F222" i="13"/>
  <c r="F206" i="13"/>
  <c r="F187" i="13"/>
  <c r="F252" i="13"/>
  <c r="F227" i="13"/>
  <c r="F211" i="13"/>
  <c r="F192" i="13"/>
  <c r="F289" i="13"/>
  <c r="F213" i="13"/>
  <c r="F182" i="13"/>
  <c r="F165" i="13"/>
  <c r="F245" i="13"/>
  <c r="F220" i="13"/>
  <c r="F181" i="13"/>
  <c r="F166" i="13"/>
  <c r="F185" i="13"/>
  <c r="F251" i="13"/>
  <c r="F175" i="13"/>
  <c r="F209" i="13"/>
  <c r="F163" i="13"/>
  <c r="N293" i="13"/>
  <c r="N282" i="13"/>
  <c r="N259" i="13"/>
  <c r="N226" i="13"/>
  <c r="N234" i="13"/>
  <c r="N180" i="13"/>
  <c r="N165" i="13"/>
  <c r="N162" i="13"/>
  <c r="N242" i="13"/>
  <c r="N216" i="13"/>
  <c r="N288" i="13"/>
  <c r="N281" i="13"/>
  <c r="N247" i="13"/>
  <c r="N229" i="13"/>
  <c r="N187" i="13"/>
  <c r="N192" i="13"/>
  <c r="N177" i="13"/>
  <c r="N158" i="13"/>
  <c r="N243" i="13"/>
  <c r="J63" i="2"/>
  <c r="J290" i="13"/>
  <c r="J295" i="13"/>
  <c r="J292" i="13"/>
  <c r="J280" i="13"/>
  <c r="J265" i="13"/>
  <c r="J287" i="13"/>
  <c r="J270" i="13"/>
  <c r="J254" i="13"/>
  <c r="J271" i="13"/>
  <c r="J251" i="13"/>
  <c r="J229" i="13"/>
  <c r="J245" i="13"/>
  <c r="J226" i="13"/>
  <c r="J210" i="13"/>
  <c r="J191" i="13"/>
  <c r="J267" i="13"/>
  <c r="J227" i="13"/>
  <c r="J211" i="13"/>
  <c r="J192" i="13"/>
  <c r="J260" i="13"/>
  <c r="J225" i="13"/>
  <c r="J186" i="13"/>
  <c r="J165" i="13"/>
  <c r="J244" i="13"/>
  <c r="J208" i="13"/>
  <c r="J178" i="13"/>
  <c r="J162" i="13"/>
  <c r="J243" i="13"/>
  <c r="J172" i="13"/>
  <c r="J221" i="13"/>
  <c r="J171" i="13"/>
  <c r="J168" i="13"/>
  <c r="J213" i="13"/>
  <c r="J176" i="13"/>
  <c r="F297" i="13"/>
  <c r="F295" i="13"/>
  <c r="F291" i="13"/>
  <c r="F280" i="13"/>
  <c r="F284" i="13"/>
  <c r="F274" i="13"/>
  <c r="F257" i="13"/>
  <c r="F266" i="13"/>
  <c r="F247" i="13"/>
  <c r="F241" i="13"/>
  <c r="F264" i="13"/>
  <c r="F256" i="13"/>
  <c r="F231" i="13"/>
  <c r="F218" i="13"/>
  <c r="F202" i="13"/>
  <c r="F183" i="13"/>
  <c r="F243" i="13"/>
  <c r="F223" i="13"/>
  <c r="F207" i="13"/>
  <c r="F188" i="13"/>
  <c r="F271" i="13"/>
  <c r="F205" i="13"/>
  <c r="F177" i="13"/>
  <c r="F161" i="13"/>
  <c r="F240" i="13"/>
  <c r="F212" i="13"/>
  <c r="F178" i="13"/>
  <c r="F162" i="13"/>
  <c r="F176" i="13"/>
  <c r="F235" i="13"/>
  <c r="F167" i="13"/>
  <c r="F201" i="13"/>
  <c r="F171" i="13"/>
  <c r="F156" i="13"/>
  <c r="F155" i="13"/>
  <c r="K16" i="2"/>
  <c r="N294" i="13"/>
  <c r="N292" i="13"/>
  <c r="N266" i="13"/>
  <c r="N206" i="13"/>
  <c r="N211" i="13"/>
  <c r="N161" i="13"/>
  <c r="N225" i="13"/>
  <c r="N186" i="13"/>
  <c r="K63" i="2"/>
  <c r="J286" i="13"/>
  <c r="J284" i="13"/>
  <c r="J291" i="13"/>
  <c r="J277" i="13"/>
  <c r="J261" i="13"/>
  <c r="J276" i="13"/>
  <c r="J266" i="13"/>
  <c r="J247" i="13"/>
  <c r="J263" i="13"/>
  <c r="J241" i="13"/>
  <c r="J288" i="13"/>
  <c r="J236" i="13"/>
  <c r="J222" i="13"/>
  <c r="J206" i="13"/>
  <c r="J187" i="13"/>
  <c r="J232" i="13"/>
  <c r="J223" i="13"/>
  <c r="J207" i="13"/>
  <c r="J188" i="13"/>
  <c r="J240" i="13"/>
  <c r="J217" i="13"/>
  <c r="J177" i="13"/>
  <c r="J161" i="13"/>
  <c r="J228" i="13"/>
  <c r="J201" i="13"/>
  <c r="J174" i="13"/>
  <c r="J158" i="13"/>
  <c r="J220" i="13"/>
  <c r="J164" i="13"/>
  <c r="J205" i="13"/>
  <c r="J163" i="13"/>
  <c r="J278" i="13"/>
  <c r="J212" i="13"/>
  <c r="J182" i="13"/>
  <c r="F294" i="13"/>
  <c r="F283" i="13"/>
  <c r="F285" i="13"/>
  <c r="F277" i="13"/>
  <c r="F279" i="13"/>
  <c r="F269" i="13"/>
  <c r="F278" i="13"/>
  <c r="F262" i="13"/>
  <c r="F287" i="13"/>
  <c r="F237" i="13"/>
  <c r="F296" i="13"/>
  <c r="F246" i="13"/>
  <c r="F230" i="13"/>
  <c r="F214" i="13"/>
  <c r="F195" i="13"/>
  <c r="F179" i="13"/>
  <c r="F242" i="13"/>
  <c r="F219" i="13"/>
  <c r="F203" i="13"/>
  <c r="F184" i="13"/>
  <c r="F253" i="13"/>
  <c r="F197" i="13"/>
  <c r="F173" i="13"/>
  <c r="F157" i="13"/>
  <c r="F239" i="13"/>
  <c r="F204" i="13"/>
  <c r="F174" i="13"/>
  <c r="F158" i="13"/>
  <c r="F168" i="13"/>
  <c r="F217" i="13"/>
  <c r="F159" i="13"/>
  <c r="F193" i="13"/>
  <c r="F236" i="13"/>
  <c r="F172" i="13"/>
  <c r="J16" i="2"/>
  <c r="N290" i="13"/>
  <c r="N287" i="13"/>
  <c r="N291" i="13"/>
  <c r="N295" i="13"/>
  <c r="N261" i="13"/>
  <c r="N280" i="13"/>
  <c r="N262" i="13"/>
  <c r="N285" i="13"/>
  <c r="N255" i="13"/>
  <c r="N241" i="13"/>
  <c r="N264" i="13"/>
  <c r="N239" i="13"/>
  <c r="N218" i="13"/>
  <c r="N202" i="13"/>
  <c r="N183" i="13"/>
  <c r="N236" i="13"/>
  <c r="N223" i="13"/>
  <c r="N207" i="13"/>
  <c r="N188" i="13"/>
  <c r="N228" i="13"/>
  <c r="N197" i="13"/>
  <c r="N173" i="13"/>
  <c r="N157" i="13"/>
  <c r="N204" i="13"/>
  <c r="N170" i="13"/>
  <c r="N268" i="13"/>
  <c r="N208" i="13"/>
  <c r="N168" i="13"/>
  <c r="N209" i="13"/>
  <c r="N167" i="13"/>
  <c r="N217" i="13"/>
  <c r="N271" i="13"/>
  <c r="N163" i="13"/>
  <c r="N171" i="13"/>
  <c r="C52" i="13"/>
  <c r="F208" i="13"/>
  <c r="N289" i="13"/>
  <c r="N269" i="13"/>
  <c r="N254" i="13"/>
  <c r="N233" i="13"/>
  <c r="N210" i="13"/>
  <c r="N275" i="13"/>
  <c r="N196" i="13"/>
  <c r="N182" i="13"/>
  <c r="N181" i="13"/>
  <c r="N193" i="13"/>
  <c r="N178" i="13"/>
  <c r="N156" i="13"/>
  <c r="N265" i="13"/>
  <c r="N244" i="13"/>
  <c r="N222" i="13"/>
  <c r="N227" i="13"/>
  <c r="N205" i="13"/>
  <c r="N174" i="13"/>
  <c r="N176" i="13"/>
  <c r="N155" i="13"/>
  <c r="BS102" i="13" l="1"/>
  <c r="BY248" i="13"/>
  <c r="N198" i="13"/>
  <c r="BI198" i="13" s="1"/>
  <c r="BI155" i="13"/>
  <c r="BI176" i="13"/>
  <c r="BI174" i="13"/>
  <c r="BI205" i="13"/>
  <c r="BI227" i="13"/>
  <c r="BI222" i="13"/>
  <c r="BI244" i="13"/>
  <c r="BI265" i="13"/>
  <c r="BI156" i="13"/>
  <c r="BI178" i="13"/>
  <c r="BI193" i="13"/>
  <c r="BI181" i="13"/>
  <c r="BI182" i="13"/>
  <c r="BI196" i="13"/>
  <c r="BI275" i="13"/>
  <c r="BI210" i="13"/>
  <c r="BI233" i="13"/>
  <c r="BI254" i="13"/>
  <c r="BI269" i="13"/>
  <c r="BI289" i="13"/>
  <c r="E208" i="13"/>
  <c r="BG208" i="13"/>
  <c r="BI171" i="13"/>
  <c r="BI163" i="13"/>
  <c r="BI271" i="13"/>
  <c r="BI217" i="13"/>
  <c r="BI167" i="13"/>
  <c r="BI209" i="13"/>
  <c r="BI168" i="13"/>
  <c r="BI208" i="13"/>
  <c r="BI268" i="13"/>
  <c r="BI170" i="13"/>
  <c r="BI204" i="13"/>
  <c r="BI157" i="13"/>
  <c r="BI173" i="13"/>
  <c r="BI197" i="13"/>
  <c r="BI228" i="13"/>
  <c r="BI188" i="13"/>
  <c r="BI207" i="13"/>
  <c r="BI223" i="13"/>
  <c r="BI236" i="13"/>
  <c r="BI183" i="13"/>
  <c r="BI202" i="13"/>
  <c r="BI218" i="13"/>
  <c r="BI239" i="13"/>
  <c r="BI264" i="13"/>
  <c r="BI241" i="13"/>
  <c r="BI255" i="13"/>
  <c r="BI285" i="13"/>
  <c r="BI262" i="13"/>
  <c r="BI280" i="13"/>
  <c r="BI261" i="13"/>
  <c r="BI295" i="13"/>
  <c r="BI291" i="13"/>
  <c r="BI287" i="13"/>
  <c r="BI290" i="13"/>
  <c r="E172" i="13"/>
  <c r="BG172" i="13"/>
  <c r="E236" i="13"/>
  <c r="BG236" i="13"/>
  <c r="E193" i="13"/>
  <c r="BG193" i="13"/>
  <c r="BG159" i="13"/>
  <c r="E159" i="13"/>
  <c r="E217" i="13"/>
  <c r="BG217" i="13"/>
  <c r="E168" i="13"/>
  <c r="BG168" i="13"/>
  <c r="BG158" i="13"/>
  <c r="E158" i="13"/>
  <c r="BG174" i="13"/>
  <c r="E174" i="13"/>
  <c r="BG204" i="13"/>
  <c r="E204" i="13"/>
  <c r="E239" i="13"/>
  <c r="BG239" i="13"/>
  <c r="BG157" i="13"/>
  <c r="E157" i="13"/>
  <c r="BG173" i="13"/>
  <c r="E173" i="13"/>
  <c r="E197" i="13"/>
  <c r="BG197" i="13"/>
  <c r="E253" i="13"/>
  <c r="BG253" i="13"/>
  <c r="BG184" i="13"/>
  <c r="E184" i="13"/>
  <c r="BG203" i="13"/>
  <c r="E203" i="13"/>
  <c r="BG219" i="13"/>
  <c r="E219" i="13"/>
  <c r="BG242" i="13"/>
  <c r="E242" i="13"/>
  <c r="BG179" i="13"/>
  <c r="E179" i="13"/>
  <c r="BG195" i="13"/>
  <c r="E195" i="13"/>
  <c r="BG214" i="13"/>
  <c r="E214" i="13"/>
  <c r="BG230" i="13"/>
  <c r="E230" i="13"/>
  <c r="E246" i="13"/>
  <c r="BG246" i="13"/>
  <c r="E296" i="13"/>
  <c r="BG296" i="13"/>
  <c r="BG237" i="13"/>
  <c r="E237" i="13"/>
  <c r="BG287" i="13"/>
  <c r="E287" i="13"/>
  <c r="BG262" i="13"/>
  <c r="E262" i="13"/>
  <c r="E278" i="13"/>
  <c r="BG278" i="13"/>
  <c r="BG269" i="13"/>
  <c r="E269" i="13"/>
  <c r="E279" i="13"/>
  <c r="BG279" i="13"/>
  <c r="BG277" i="13"/>
  <c r="E277" i="13"/>
  <c r="E285" i="13"/>
  <c r="BG285" i="13"/>
  <c r="BG283" i="13"/>
  <c r="E283" i="13"/>
  <c r="BG294" i="13"/>
  <c r="E294" i="13"/>
  <c r="BH182" i="13"/>
  <c r="BH212" i="13"/>
  <c r="BH278" i="13"/>
  <c r="BH163" i="13"/>
  <c r="BH205" i="13"/>
  <c r="BH164" i="13"/>
  <c r="BH220" i="13"/>
  <c r="BH158" i="13"/>
  <c r="BH174" i="13"/>
  <c r="J248" i="13"/>
  <c r="BH248" i="13" s="1"/>
  <c r="BH201" i="13"/>
  <c r="BH228" i="13"/>
  <c r="BH161" i="13"/>
  <c r="BH177" i="13"/>
  <c r="BH217" i="13"/>
  <c r="BH240" i="13"/>
  <c r="BH188" i="13"/>
  <c r="BH207" i="13"/>
  <c r="BH223" i="13"/>
  <c r="BH232" i="13"/>
  <c r="BH187" i="13"/>
  <c r="BH206" i="13"/>
  <c r="BH222" i="13"/>
  <c r="BH236" i="13"/>
  <c r="BH288" i="13"/>
  <c r="BH241" i="13"/>
  <c r="BH263" i="13"/>
  <c r="BH247" i="13"/>
  <c r="BH266" i="13"/>
  <c r="BH276" i="13"/>
  <c r="BH261" i="13"/>
  <c r="BH277" i="13"/>
  <c r="BH291" i="13"/>
  <c r="BH284" i="13"/>
  <c r="BH286" i="13"/>
  <c r="BI186" i="13"/>
  <c r="BI225" i="13"/>
  <c r="BI161" i="13"/>
  <c r="BI211" i="13"/>
  <c r="BI206" i="13"/>
  <c r="BI266" i="13"/>
  <c r="BI292" i="13"/>
  <c r="BI294" i="13"/>
  <c r="F198" i="13"/>
  <c r="E155" i="13"/>
  <c r="BG155" i="13"/>
  <c r="E156" i="13"/>
  <c r="BG156" i="13"/>
  <c r="E171" i="13"/>
  <c r="BG171" i="13"/>
  <c r="E201" i="13"/>
  <c r="F248" i="13"/>
  <c r="BG201" i="13"/>
  <c r="E167" i="13"/>
  <c r="D167" i="13" s="1"/>
  <c r="BG167" i="13"/>
  <c r="BG235" i="13"/>
  <c r="E235" i="13"/>
  <c r="E176" i="13"/>
  <c r="BG176" i="13"/>
  <c r="BG162" i="13"/>
  <c r="E162" i="13"/>
  <c r="BG178" i="13"/>
  <c r="E178" i="13"/>
  <c r="E212" i="13"/>
  <c r="BG212" i="13"/>
  <c r="E240" i="13"/>
  <c r="BG240" i="13"/>
  <c r="BG161" i="13"/>
  <c r="E161" i="13"/>
  <c r="BG177" i="13"/>
  <c r="E177" i="13"/>
  <c r="E205" i="13"/>
  <c r="BG205" i="13"/>
  <c r="BT205" i="13" s="1"/>
  <c r="E271" i="13"/>
  <c r="BG271" i="13"/>
  <c r="BG188" i="13"/>
  <c r="E188" i="13"/>
  <c r="BG207" i="13"/>
  <c r="E207" i="13"/>
  <c r="BG223" i="13"/>
  <c r="BT223" i="13" s="1"/>
  <c r="E223" i="13"/>
  <c r="BG243" i="13"/>
  <c r="E243" i="13"/>
  <c r="BG183" i="13"/>
  <c r="E183" i="13"/>
  <c r="BG202" i="13"/>
  <c r="E202" i="13"/>
  <c r="BG218" i="13"/>
  <c r="E218" i="13"/>
  <c r="BG231" i="13"/>
  <c r="E231" i="13"/>
  <c r="E256" i="13"/>
  <c r="BG256" i="13"/>
  <c r="E264" i="13"/>
  <c r="BG264" i="13"/>
  <c r="BG241" i="13"/>
  <c r="E241" i="13"/>
  <c r="BG247" i="13"/>
  <c r="E247" i="13"/>
  <c r="BG266" i="13"/>
  <c r="E266" i="13"/>
  <c r="BG257" i="13"/>
  <c r="E257" i="13"/>
  <c r="BG274" i="13"/>
  <c r="E274" i="13"/>
  <c r="BG284" i="13"/>
  <c r="E284" i="13"/>
  <c r="BG280" i="13"/>
  <c r="E280" i="13"/>
  <c r="BG291" i="13"/>
  <c r="E291" i="13"/>
  <c r="BG295" i="13"/>
  <c r="E295" i="13"/>
  <c r="BG297" i="13"/>
  <c r="E297" i="13"/>
  <c r="D297" i="13" s="1"/>
  <c r="BH176" i="13"/>
  <c r="BH213" i="13"/>
  <c r="BH168" i="13"/>
  <c r="BH171" i="13"/>
  <c r="BH221" i="13"/>
  <c r="BH172" i="13"/>
  <c r="BH243" i="13"/>
  <c r="BH162" i="13"/>
  <c r="BH178" i="13"/>
  <c r="BH208" i="13"/>
  <c r="BH244" i="13"/>
  <c r="BH165" i="13"/>
  <c r="BH186" i="13"/>
  <c r="BH225" i="13"/>
  <c r="BH260" i="13"/>
  <c r="BH192" i="13"/>
  <c r="BH211" i="13"/>
  <c r="BH227" i="13"/>
  <c r="BH267" i="13"/>
  <c r="BH191" i="13"/>
  <c r="BH210" i="13"/>
  <c r="BH226" i="13"/>
  <c r="BH245" i="13"/>
  <c r="BH229" i="13"/>
  <c r="J298" i="13"/>
  <c r="BH298" i="13" s="1"/>
  <c r="BH251" i="13"/>
  <c r="BH271" i="13"/>
  <c r="BH254" i="13"/>
  <c r="BH270" i="13"/>
  <c r="BH287" i="13"/>
  <c r="BH265" i="13"/>
  <c r="BH280" i="13"/>
  <c r="BH292" i="13"/>
  <c r="BH295" i="13"/>
  <c r="BH290" i="13"/>
  <c r="BI243" i="13"/>
  <c r="BI158" i="13"/>
  <c r="BI177" i="13"/>
  <c r="BI192" i="13"/>
  <c r="BI187" i="13"/>
  <c r="BI229" i="13"/>
  <c r="BI247" i="13"/>
  <c r="BI281" i="13"/>
  <c r="BI288" i="13"/>
  <c r="BI216" i="13"/>
  <c r="BI242" i="13"/>
  <c r="BI162" i="13"/>
  <c r="BI165" i="13"/>
  <c r="BI180" i="13"/>
  <c r="BI234" i="13"/>
  <c r="BI226" i="13"/>
  <c r="BI259" i="13"/>
  <c r="BI282" i="13"/>
  <c r="BI293" i="13"/>
  <c r="E163" i="13"/>
  <c r="BG163" i="13"/>
  <c r="E209" i="13"/>
  <c r="BG209" i="13"/>
  <c r="BG175" i="13"/>
  <c r="E175" i="13"/>
  <c r="F298" i="13"/>
  <c r="BG251" i="13"/>
  <c r="E251" i="13"/>
  <c r="E185" i="13"/>
  <c r="BG185" i="13"/>
  <c r="BG166" i="13"/>
  <c r="E166" i="13"/>
  <c r="D166" i="13" s="1"/>
  <c r="E181" i="13"/>
  <c r="BG181" i="13"/>
  <c r="BG220" i="13"/>
  <c r="E220" i="13"/>
  <c r="BG245" i="13"/>
  <c r="E245" i="13"/>
  <c r="BG165" i="13"/>
  <c r="BT165" i="13" s="1"/>
  <c r="E165" i="13"/>
  <c r="E182" i="13"/>
  <c r="BG182" i="13"/>
  <c r="E213" i="13"/>
  <c r="BG213" i="13"/>
  <c r="E289" i="13"/>
  <c r="BG289" i="13"/>
  <c r="BG192" i="13"/>
  <c r="E192" i="13"/>
  <c r="BG211" i="13"/>
  <c r="E211" i="13"/>
  <c r="BG227" i="13"/>
  <c r="BT227" i="13" s="1"/>
  <c r="E227" i="13"/>
  <c r="BG252" i="13"/>
  <c r="E252" i="13"/>
  <c r="BG187" i="13"/>
  <c r="BT187" i="13" s="1"/>
  <c r="E187" i="13"/>
  <c r="BG206" i="13"/>
  <c r="E206" i="13"/>
  <c r="BG222" i="13"/>
  <c r="E222" i="13"/>
  <c r="E232" i="13"/>
  <c r="BG232" i="13"/>
  <c r="BG263" i="13"/>
  <c r="E263" i="13"/>
  <c r="BG229" i="13"/>
  <c r="E229" i="13"/>
  <c r="BG259" i="13"/>
  <c r="BT259" i="13" s="1"/>
  <c r="E259" i="13"/>
  <c r="BG254" i="13"/>
  <c r="E254" i="13"/>
  <c r="BG270" i="13"/>
  <c r="E270" i="13"/>
  <c r="BG261" i="13"/>
  <c r="E261" i="13"/>
  <c r="BG275" i="13"/>
  <c r="E275" i="13"/>
  <c r="BG288" i="13"/>
  <c r="E288" i="13"/>
  <c r="BG281" i="13"/>
  <c r="E281" i="13"/>
  <c r="E292" i="13"/>
  <c r="BG292" i="13"/>
  <c r="BG286" i="13"/>
  <c r="E286" i="13"/>
  <c r="BH167" i="13"/>
  <c r="BH159" i="13"/>
  <c r="BH181" i="13"/>
  <c r="BH190" i="13"/>
  <c r="BH259" i="13"/>
  <c r="BH189" i="13"/>
  <c r="BH246" i="13"/>
  <c r="BH166" i="13"/>
  <c r="BH185" i="13"/>
  <c r="BH216" i="13"/>
  <c r="BH264" i="13"/>
  <c r="BH169" i="13"/>
  <c r="BH194" i="13"/>
  <c r="BH238" i="13"/>
  <c r="BH180" i="13"/>
  <c r="BH196" i="13"/>
  <c r="BH215" i="13"/>
  <c r="BH230" i="13"/>
  <c r="BH179" i="13"/>
  <c r="BH195" i="13"/>
  <c r="BH214" i="13"/>
  <c r="BH234" i="13"/>
  <c r="BH255" i="13"/>
  <c r="BH233" i="13"/>
  <c r="BH252" i="13"/>
  <c r="BH272" i="13"/>
  <c r="BH258" i="13"/>
  <c r="BH274" i="13"/>
  <c r="BH289" i="13"/>
  <c r="BH269" i="13"/>
  <c r="BH281" i="13"/>
  <c r="BH293" i="13"/>
  <c r="BH283" i="13"/>
  <c r="BH294" i="13"/>
  <c r="BI230" i="13"/>
  <c r="BI175" i="13"/>
  <c r="BI224" i="13"/>
  <c r="BI212" i="13"/>
  <c r="BI276" i="13"/>
  <c r="BI263" i="13"/>
  <c r="BI240" i="13"/>
  <c r="BI256" i="13"/>
  <c r="BI273" i="13"/>
  <c r="BI260" i="13"/>
  <c r="BI274" i="13"/>
  <c r="BI231" i="13"/>
  <c r="BI220" i="13"/>
  <c r="BI213" i="13"/>
  <c r="BI215" i="13"/>
  <c r="BI191" i="13"/>
  <c r="BI252" i="13"/>
  <c r="BI245" i="13"/>
  <c r="BI270" i="13"/>
  <c r="BI277" i="13"/>
  <c r="BI296" i="13"/>
  <c r="E225" i="13"/>
  <c r="BG225" i="13"/>
  <c r="BI164" i="13"/>
  <c r="BI185" i="13"/>
  <c r="BI232" i="13"/>
  <c r="BI172" i="13"/>
  <c r="BI159" i="13"/>
  <c r="BI194" i="13"/>
  <c r="BI160" i="13"/>
  <c r="N248" i="13"/>
  <c r="BI248" i="13" s="1"/>
  <c r="BI201" i="13"/>
  <c r="N298" i="13"/>
  <c r="BI298" i="13" s="1"/>
  <c r="BI251" i="13"/>
  <c r="BI166" i="13"/>
  <c r="BI189" i="13"/>
  <c r="BI253" i="13"/>
  <c r="BI169" i="13"/>
  <c r="BI190" i="13"/>
  <c r="BI221" i="13"/>
  <c r="BI184" i="13"/>
  <c r="BI203" i="13"/>
  <c r="BI219" i="13"/>
  <c r="BI235" i="13"/>
  <c r="BI179" i="13"/>
  <c r="BI195" i="13"/>
  <c r="BI214" i="13"/>
  <c r="BI238" i="13"/>
  <c r="BI272" i="13"/>
  <c r="BI237" i="13"/>
  <c r="BI246" i="13"/>
  <c r="BI267" i="13"/>
  <c r="BI258" i="13"/>
  <c r="BI278" i="13"/>
  <c r="BI257" i="13"/>
  <c r="BI279" i="13"/>
  <c r="BI284" i="13"/>
  <c r="BI283" i="13"/>
  <c r="BI286" i="13"/>
  <c r="BI297" i="13"/>
  <c r="E194" i="13"/>
  <c r="BG194" i="13"/>
  <c r="E224" i="13"/>
  <c r="BG224" i="13"/>
  <c r="E164" i="13"/>
  <c r="BG164" i="13"/>
  <c r="BG234" i="13"/>
  <c r="E234" i="13"/>
  <c r="E186" i="13"/>
  <c r="BG186" i="13"/>
  <c r="E160" i="13"/>
  <c r="BG160" i="13"/>
  <c r="E216" i="13"/>
  <c r="BG216" i="13"/>
  <c r="BG170" i="13"/>
  <c r="E170" i="13"/>
  <c r="BG189" i="13"/>
  <c r="BT189" i="13" s="1"/>
  <c r="E189" i="13"/>
  <c r="BG238" i="13"/>
  <c r="E238" i="13"/>
  <c r="BG255" i="13"/>
  <c r="BT255" i="13" s="1"/>
  <c r="E255" i="13"/>
  <c r="BG169" i="13"/>
  <c r="E169" i="13"/>
  <c r="E190" i="13"/>
  <c r="BG190" i="13"/>
  <c r="E221" i="13"/>
  <c r="BG221" i="13"/>
  <c r="BT221" i="13" s="1"/>
  <c r="BG180" i="13"/>
  <c r="BT180" i="13" s="1"/>
  <c r="E180" i="13"/>
  <c r="BG196" i="13"/>
  <c r="E196" i="13"/>
  <c r="BG215" i="13"/>
  <c r="BT215" i="13" s="1"/>
  <c r="E215" i="13"/>
  <c r="E228" i="13"/>
  <c r="BG228" i="13"/>
  <c r="E260" i="13"/>
  <c r="BG260" i="13"/>
  <c r="BT260" i="13" s="1"/>
  <c r="BG191" i="13"/>
  <c r="E191" i="13"/>
  <c r="BG210" i="13"/>
  <c r="BT210" i="13" s="1"/>
  <c r="E210" i="13"/>
  <c r="BG226" i="13"/>
  <c r="E226" i="13"/>
  <c r="E244" i="13"/>
  <c r="BG244" i="13"/>
  <c r="E268" i="13"/>
  <c r="BG268" i="13"/>
  <c r="BG233" i="13"/>
  <c r="E233" i="13"/>
  <c r="E267" i="13"/>
  <c r="BG267" i="13"/>
  <c r="BG258" i="13"/>
  <c r="BT258" i="13" s="1"/>
  <c r="E258" i="13"/>
  <c r="D258" i="13" s="1"/>
  <c r="E272" i="13"/>
  <c r="BG272" i="13"/>
  <c r="BG265" i="13"/>
  <c r="E265" i="13"/>
  <c r="E276" i="13"/>
  <c r="BG276" i="13"/>
  <c r="BG273" i="13"/>
  <c r="BT273" i="13" s="1"/>
  <c r="E273" i="13"/>
  <c r="E282" i="13"/>
  <c r="BG282" i="13"/>
  <c r="E293" i="13"/>
  <c r="BG293" i="13"/>
  <c r="BG290" i="13"/>
  <c r="E290" i="13"/>
  <c r="BH160" i="13"/>
  <c r="BH242" i="13"/>
  <c r="BH175" i="13"/>
  <c r="J198" i="13"/>
  <c r="BH198" i="13" s="1"/>
  <c r="BH155" i="13"/>
  <c r="BH197" i="13"/>
  <c r="BH156" i="13"/>
  <c r="BH204" i="13"/>
  <c r="BH256" i="13"/>
  <c r="BH170" i="13"/>
  <c r="BH193" i="13"/>
  <c r="BH224" i="13"/>
  <c r="BH157" i="13"/>
  <c r="BH173" i="13"/>
  <c r="BH209" i="13"/>
  <c r="BH239" i="13"/>
  <c r="BH184" i="13"/>
  <c r="BH203" i="13"/>
  <c r="BH219" i="13"/>
  <c r="BH231" i="13"/>
  <c r="BH183" i="13"/>
  <c r="BH202" i="13"/>
  <c r="BH218" i="13"/>
  <c r="BH235" i="13"/>
  <c r="BH268" i="13"/>
  <c r="BH237" i="13"/>
  <c r="BH253" i="13"/>
  <c r="BH279" i="13"/>
  <c r="BH262" i="13"/>
  <c r="BH275" i="13"/>
  <c r="BH257" i="13"/>
  <c r="BH273" i="13"/>
  <c r="BH282" i="13"/>
  <c r="BH296" i="13"/>
  <c r="BH285" i="13"/>
  <c r="BH297" i="13"/>
  <c r="BZ243" i="6"/>
  <c r="BY243" i="6"/>
  <c r="BW273" i="4"/>
  <c r="BS273" i="4"/>
  <c r="BR273" i="4"/>
  <c r="BZ228" i="6"/>
  <c r="BY228" i="6"/>
  <c r="BZ233" i="7"/>
  <c r="BY233" i="7"/>
  <c r="BZ254" i="7"/>
  <c r="BY254" i="7"/>
  <c r="BW235" i="10"/>
  <c r="BS235" i="10"/>
  <c r="BR235" i="10"/>
  <c r="BY269" i="8"/>
  <c r="BZ269" i="8"/>
  <c r="BY365" i="10"/>
  <c r="BS366" i="10"/>
  <c r="BT366" i="10" s="1"/>
  <c r="BZ365" i="10"/>
  <c r="BZ371" i="9"/>
  <c r="BY371" i="9"/>
  <c r="BZ273" i="8"/>
  <c r="BY273" i="8"/>
  <c r="BW69" i="4"/>
  <c r="BW66" i="4"/>
  <c r="BW152" i="4"/>
  <c r="BW63" i="4"/>
  <c r="BZ246" i="6"/>
  <c r="BY246" i="6"/>
  <c r="BW249" i="10"/>
  <c r="BS249" i="10"/>
  <c r="BR249" i="10"/>
  <c r="BZ239" i="6"/>
  <c r="BY239" i="6"/>
  <c r="BY224" i="7"/>
  <c r="BZ224" i="7"/>
  <c r="BZ233" i="8"/>
  <c r="BY233" i="8"/>
  <c r="BZ263" i="6"/>
  <c r="BY263" i="6"/>
  <c r="BY275" i="7"/>
  <c r="BS276" i="7"/>
  <c r="BT276" i="7" s="1"/>
  <c r="BZ275" i="7"/>
  <c r="BW225" i="10"/>
  <c r="BS225" i="10"/>
  <c r="BR225" i="10"/>
  <c r="BU366" i="4"/>
  <c r="BV366" i="4" s="1"/>
  <c r="BX366" i="4" s="1"/>
  <c r="BW366" i="4"/>
  <c r="BW371" i="10"/>
  <c r="BS371" i="10"/>
  <c r="BR371" i="10"/>
  <c r="BY271" i="8"/>
  <c r="BZ271" i="8"/>
  <c r="BH137" i="8"/>
  <c r="BG153" i="8"/>
  <c r="BZ242" i="7"/>
  <c r="BY242" i="7"/>
  <c r="BS141" i="8"/>
  <c r="BT141" i="8" s="1"/>
  <c r="BZ140" i="8"/>
  <c r="BY140" i="8"/>
  <c r="BZ272" i="8"/>
  <c r="BY272" i="8"/>
  <c r="BR268" i="4"/>
  <c r="BS268" i="4"/>
  <c r="BW268" i="4"/>
  <c r="BR229" i="4"/>
  <c r="BS229" i="4"/>
  <c r="BW229" i="4"/>
  <c r="BS255" i="4"/>
  <c r="BW255" i="4"/>
  <c r="BR255" i="4"/>
  <c r="BS250" i="4"/>
  <c r="BW250" i="4"/>
  <c r="BR250" i="4"/>
  <c r="BX139" i="10"/>
  <c r="BU139" i="10"/>
  <c r="I32" i="10"/>
  <c r="BW228" i="10"/>
  <c r="BS228" i="10"/>
  <c r="BR228" i="10"/>
  <c r="BZ259" i="6"/>
  <c r="BY259" i="6"/>
  <c r="BY263" i="8"/>
  <c r="BZ263" i="8"/>
  <c r="BZ223" i="6"/>
  <c r="BY223" i="6"/>
  <c r="BZ228" i="7"/>
  <c r="BY228" i="7"/>
  <c r="BZ241" i="7"/>
  <c r="BY241" i="7"/>
  <c r="BR63" i="4"/>
  <c r="BR152" i="4"/>
  <c r="BR66" i="4"/>
  <c r="BR69" i="4"/>
  <c r="BS237" i="4"/>
  <c r="BW237" i="4"/>
  <c r="BR237" i="4"/>
  <c r="BY245" i="6"/>
  <c r="BZ245" i="6"/>
  <c r="BZ255" i="7"/>
  <c r="BY255" i="7"/>
  <c r="BR272" i="10"/>
  <c r="BW272" i="10"/>
  <c r="BS272" i="10"/>
  <c r="BW259" i="10"/>
  <c r="BS259" i="10"/>
  <c r="BR259" i="10"/>
  <c r="BW239" i="10"/>
  <c r="BS239" i="10"/>
  <c r="BR239" i="10"/>
  <c r="G137" i="10"/>
  <c r="F153" i="10"/>
  <c r="BY140" i="6"/>
  <c r="BS141" i="6"/>
  <c r="BT141" i="6" s="1"/>
  <c r="BZ140" i="6"/>
  <c r="BY258" i="8"/>
  <c r="BZ258" i="8"/>
  <c r="BZ253" i="6"/>
  <c r="BY253" i="6"/>
  <c r="BY269" i="6"/>
  <c r="BZ269" i="6"/>
  <c r="BY69" i="7"/>
  <c r="BZ69" i="7"/>
  <c r="BT137" i="7"/>
  <c r="BS153" i="7"/>
  <c r="BW269" i="11"/>
  <c r="BS269" i="11"/>
  <c r="BR269" i="11"/>
  <c r="BW258" i="11"/>
  <c r="BS258" i="11"/>
  <c r="BR258" i="11"/>
  <c r="BZ240" i="7"/>
  <c r="BY240" i="7"/>
  <c r="BZ270" i="6"/>
  <c r="BY270" i="6"/>
  <c r="BW255" i="11"/>
  <c r="BS255" i="11"/>
  <c r="BR255" i="11"/>
  <c r="BJ137" i="6"/>
  <c r="BI153" i="6"/>
  <c r="BW371" i="11"/>
  <c r="BS371" i="11"/>
  <c r="BR371" i="11"/>
  <c r="BZ232" i="8"/>
  <c r="BY232" i="8"/>
  <c r="BZ254" i="8"/>
  <c r="BY254" i="8"/>
  <c r="BF141" i="9"/>
  <c r="BG141" i="9" s="1"/>
  <c r="BH141" i="9" s="1"/>
  <c r="BI141" i="9" s="1"/>
  <c r="BJ141" i="9" s="1"/>
  <c r="BK141" i="9" s="1"/>
  <c r="BL141" i="9" s="1"/>
  <c r="BM141" i="9" s="1"/>
  <c r="BN141" i="9" s="1"/>
  <c r="BO141" i="9" s="1"/>
  <c r="BP141" i="9" s="1"/>
  <c r="BQ141" i="9" s="1"/>
  <c r="BW140" i="9"/>
  <c r="BS140" i="9"/>
  <c r="BR140" i="9"/>
  <c r="I32" i="11"/>
  <c r="BW272" i="4"/>
  <c r="BR272" i="4"/>
  <c r="BS272" i="4"/>
  <c r="BF141" i="4"/>
  <c r="BG141" i="4" s="1"/>
  <c r="BH141" i="4" s="1"/>
  <c r="BI141" i="4" s="1"/>
  <c r="BJ141" i="4" s="1"/>
  <c r="BK141" i="4" s="1"/>
  <c r="BL141" i="4" s="1"/>
  <c r="BM141" i="4" s="1"/>
  <c r="BN141" i="4" s="1"/>
  <c r="BO141" i="4" s="1"/>
  <c r="BP141" i="4" s="1"/>
  <c r="BQ141" i="4" s="1"/>
  <c r="BW140" i="4"/>
  <c r="BS140" i="4"/>
  <c r="BR140" i="4"/>
  <c r="BS269" i="4"/>
  <c r="BR269" i="4"/>
  <c r="BW269" i="4"/>
  <c r="BZ267" i="6"/>
  <c r="BY267" i="6"/>
  <c r="BW265" i="10"/>
  <c r="BS265" i="10"/>
  <c r="BR265" i="10"/>
  <c r="BW242" i="10"/>
  <c r="BS242" i="10"/>
  <c r="BR242" i="10"/>
  <c r="BW230" i="10"/>
  <c r="BS230" i="10"/>
  <c r="BR230" i="10"/>
  <c r="BZ228" i="8"/>
  <c r="BY228" i="8"/>
  <c r="BZ249" i="8"/>
  <c r="BY249" i="8"/>
  <c r="BY272" i="6"/>
  <c r="BZ272" i="6"/>
  <c r="BZ232" i="7"/>
  <c r="BY232" i="7"/>
  <c r="BZ246" i="7"/>
  <c r="BY246" i="7"/>
  <c r="BW366" i="9"/>
  <c r="BU366" i="9"/>
  <c r="BV366" i="9" s="1"/>
  <c r="BX366" i="9" s="1"/>
  <c r="BZ262" i="8"/>
  <c r="BY262" i="8"/>
  <c r="BW249" i="11"/>
  <c r="BS249" i="11"/>
  <c r="BR249" i="11"/>
  <c r="BZ148" i="6"/>
  <c r="BY148" i="6"/>
  <c r="BZ136" i="11"/>
  <c r="BY136" i="11"/>
  <c r="BS137" i="11"/>
  <c r="BS69" i="11"/>
  <c r="BS66" i="11"/>
  <c r="BS63" i="11"/>
  <c r="BS152" i="11"/>
  <c r="M141" i="1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AG141" i="11" s="1"/>
  <c r="AH141" i="11" s="1"/>
  <c r="AI141" i="11" s="1"/>
  <c r="AJ141" i="11" s="1"/>
  <c r="AK141" i="11" s="1"/>
  <c r="AL141" i="11" s="1"/>
  <c r="AM141" i="11" s="1"/>
  <c r="AN141" i="11" s="1"/>
  <c r="AO141" i="11" s="1"/>
  <c r="AP141" i="11" s="1"/>
  <c r="AQ141" i="11" s="1"/>
  <c r="AR141" i="11" s="1"/>
  <c r="AS141" i="11" s="1"/>
  <c r="AT141" i="11" s="1"/>
  <c r="AU141" i="11" s="1"/>
  <c r="AV141" i="11" s="1"/>
  <c r="AW141" i="11" s="1"/>
  <c r="AX141" i="11" s="1"/>
  <c r="AY141" i="11" s="1"/>
  <c r="AZ141" i="11" s="1"/>
  <c r="BA141" i="11" s="1"/>
  <c r="BB141" i="11" s="1"/>
  <c r="BC141" i="11" s="1"/>
  <c r="BD141" i="11" s="1"/>
  <c r="BS366" i="11"/>
  <c r="BT366" i="11" s="1"/>
  <c r="BZ365" i="11"/>
  <c r="BY365" i="11"/>
  <c r="BZ152" i="8"/>
  <c r="BY152" i="8"/>
  <c r="BT137" i="8"/>
  <c r="BS153" i="8"/>
  <c r="BY260" i="6"/>
  <c r="BZ260" i="6"/>
  <c r="BZ251" i="7"/>
  <c r="BY251" i="7"/>
  <c r="BY371" i="4"/>
  <c r="BZ371" i="4"/>
  <c r="BZ225" i="8"/>
  <c r="BY225" i="8"/>
  <c r="BZ246" i="8"/>
  <c r="BY246" i="8"/>
  <c r="I153" i="6"/>
  <c r="J137" i="6"/>
  <c r="BU366" i="8"/>
  <c r="BV366" i="8" s="1"/>
  <c r="BX366" i="8" s="1"/>
  <c r="BW366" i="8"/>
  <c r="BR264" i="4"/>
  <c r="BS264" i="4"/>
  <c r="BW264" i="4"/>
  <c r="BR243" i="4"/>
  <c r="BS243" i="4"/>
  <c r="BW243" i="4"/>
  <c r="BR224" i="4"/>
  <c r="BS224" i="4"/>
  <c r="BW224" i="4"/>
  <c r="BW232" i="4"/>
  <c r="BR232" i="4"/>
  <c r="BS232" i="4"/>
  <c r="BY152" i="6"/>
  <c r="BZ152" i="6"/>
  <c r="BZ245" i="7"/>
  <c r="BY245" i="7"/>
  <c r="BZ264" i="7"/>
  <c r="BY264" i="7"/>
  <c r="L32" i="7"/>
  <c r="BG6" i="7"/>
  <c r="BW264" i="10"/>
  <c r="BS264" i="10"/>
  <c r="BR264" i="10"/>
  <c r="BW243" i="10"/>
  <c r="BS243" i="10"/>
  <c r="BR243" i="10"/>
  <c r="BW224" i="10"/>
  <c r="BS224" i="10"/>
  <c r="BR224" i="10"/>
  <c r="BH137" i="7"/>
  <c r="BG153" i="7"/>
  <c r="BW241" i="11"/>
  <c r="BS241" i="11"/>
  <c r="BR241" i="11"/>
  <c r="BZ233" i="6"/>
  <c r="BY233" i="6"/>
  <c r="BZ231" i="7"/>
  <c r="BY231" i="7"/>
  <c r="BS247" i="4"/>
  <c r="BW247" i="4"/>
  <c r="BR247" i="4"/>
  <c r="BW69" i="10"/>
  <c r="BW66" i="10"/>
  <c r="BW152" i="10"/>
  <c r="BW63" i="10"/>
  <c r="BW245" i="10"/>
  <c r="BS245" i="10"/>
  <c r="BR245" i="10"/>
  <c r="BW223" i="10"/>
  <c r="BS223" i="10"/>
  <c r="BR223" i="10"/>
  <c r="BZ259" i="8"/>
  <c r="BY259" i="8"/>
  <c r="I32" i="12"/>
  <c r="BZ258" i="7"/>
  <c r="BY258" i="7"/>
  <c r="BT140" i="10"/>
  <c r="BZ230" i="8"/>
  <c r="BY230" i="8"/>
  <c r="BZ251" i="8"/>
  <c r="BY251" i="8"/>
  <c r="E19" i="2"/>
  <c r="G18" i="2"/>
  <c r="F18" i="2"/>
  <c r="C18" i="2" s="1"/>
  <c r="BW271" i="11"/>
  <c r="BS271" i="11"/>
  <c r="BR271" i="11"/>
  <c r="BW253" i="11"/>
  <c r="BS253" i="11"/>
  <c r="BR253" i="11"/>
  <c r="BW232" i="11"/>
  <c r="BS232" i="11"/>
  <c r="BR232" i="11"/>
  <c r="BS141" i="7"/>
  <c r="BT141" i="7" s="1"/>
  <c r="BZ140" i="7"/>
  <c r="BY140" i="7"/>
  <c r="BZ235" i="7"/>
  <c r="BY235" i="7"/>
  <c r="BZ249" i="7"/>
  <c r="BY249" i="7"/>
  <c r="BY275" i="6"/>
  <c r="BS276" i="6"/>
  <c r="BT276" i="6" s="1"/>
  <c r="BZ275" i="6"/>
  <c r="BW259" i="11"/>
  <c r="BS259" i="11"/>
  <c r="BR259" i="11"/>
  <c r="BW233" i="11"/>
  <c r="BS233" i="11"/>
  <c r="BR233" i="11"/>
  <c r="BZ227" i="7"/>
  <c r="BY227" i="7"/>
  <c r="BW245" i="11"/>
  <c r="BS245" i="11"/>
  <c r="BR245" i="11"/>
  <c r="BR259" i="4"/>
  <c r="BS259" i="4"/>
  <c r="BW259" i="4"/>
  <c r="BS221" i="4"/>
  <c r="BW221" i="4"/>
  <c r="BR221" i="4"/>
  <c r="BU141" i="12"/>
  <c r="BV141" i="12" s="1"/>
  <c r="BX141" i="12" s="1"/>
  <c r="BW141" i="12"/>
  <c r="BW267" i="10"/>
  <c r="BS267" i="10"/>
  <c r="BR267" i="10"/>
  <c r="BW240" i="10"/>
  <c r="BS240" i="10"/>
  <c r="BR240" i="10"/>
  <c r="BW224" i="11"/>
  <c r="BS224" i="11"/>
  <c r="BR224" i="11"/>
  <c r="BY229" i="7"/>
  <c r="BZ229" i="7"/>
  <c r="BZ236" i="8"/>
  <c r="BY236" i="8"/>
  <c r="BY255" i="8"/>
  <c r="BZ255" i="8"/>
  <c r="E66" i="2"/>
  <c r="G65" i="2"/>
  <c r="F65" i="2"/>
  <c r="C65" i="2" s="1"/>
  <c r="BR256" i="4"/>
  <c r="BS256" i="4"/>
  <c r="BW256" i="4"/>
  <c r="BR236" i="4"/>
  <c r="BS236" i="4"/>
  <c r="BW236" i="4"/>
  <c r="G137" i="4"/>
  <c r="F153" i="4"/>
  <c r="BS267" i="4"/>
  <c r="BW267" i="4"/>
  <c r="BR267" i="4"/>
  <c r="H137" i="7"/>
  <c r="G153" i="7"/>
  <c r="BF140" i="10"/>
  <c r="D140" i="10"/>
  <c r="E141" i="10"/>
  <c r="F141" i="10" s="1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AG141" i="10" s="1"/>
  <c r="AH141" i="10" s="1"/>
  <c r="AI141" i="10" s="1"/>
  <c r="AJ141" i="10" s="1"/>
  <c r="AK141" i="10" s="1"/>
  <c r="AL141" i="10" s="1"/>
  <c r="AM141" i="10" s="1"/>
  <c r="AN141" i="10" s="1"/>
  <c r="AO141" i="10" s="1"/>
  <c r="AP141" i="10" s="1"/>
  <c r="AQ141" i="10" s="1"/>
  <c r="AR141" i="10" s="1"/>
  <c r="AS141" i="10" s="1"/>
  <c r="AT141" i="10" s="1"/>
  <c r="AU141" i="10" s="1"/>
  <c r="AV141" i="10" s="1"/>
  <c r="AW141" i="10" s="1"/>
  <c r="AX141" i="10" s="1"/>
  <c r="AY141" i="10" s="1"/>
  <c r="AZ141" i="10" s="1"/>
  <c r="BA141" i="10" s="1"/>
  <c r="BB141" i="10" s="1"/>
  <c r="BC141" i="10" s="1"/>
  <c r="BD141" i="10" s="1"/>
  <c r="BW256" i="10"/>
  <c r="BS256" i="10"/>
  <c r="BR256" i="10"/>
  <c r="BW236" i="10"/>
  <c r="BS236" i="10"/>
  <c r="BR236" i="10"/>
  <c r="BW273" i="10"/>
  <c r="BS273" i="10"/>
  <c r="BR273" i="10"/>
  <c r="BZ221" i="8"/>
  <c r="BY221" i="8"/>
  <c r="BZ241" i="8"/>
  <c r="BY241" i="8"/>
  <c r="BZ259" i="7"/>
  <c r="BY259" i="7"/>
  <c r="BW235" i="11"/>
  <c r="BS235" i="11"/>
  <c r="BR235" i="11"/>
  <c r="BR63" i="11"/>
  <c r="BR152" i="11"/>
  <c r="BR69" i="11"/>
  <c r="BR66" i="11"/>
  <c r="BZ66" i="8"/>
  <c r="BY66" i="8"/>
  <c r="BY139" i="8"/>
  <c r="BZ139" i="8"/>
  <c r="BZ242" i="6"/>
  <c r="BY242" i="6"/>
  <c r="BS275" i="4"/>
  <c r="BW275" i="4"/>
  <c r="BR275" i="4"/>
  <c r="BF276" i="4"/>
  <c r="BG276" i="4" s="1"/>
  <c r="BH276" i="4" s="1"/>
  <c r="BI276" i="4" s="1"/>
  <c r="BJ276" i="4" s="1"/>
  <c r="BK276" i="4" s="1"/>
  <c r="BL276" i="4" s="1"/>
  <c r="BM276" i="4" s="1"/>
  <c r="BN276" i="4" s="1"/>
  <c r="BO276" i="4" s="1"/>
  <c r="BP276" i="4" s="1"/>
  <c r="BQ276" i="4" s="1"/>
  <c r="BS235" i="4"/>
  <c r="BW235" i="4"/>
  <c r="BR235" i="4"/>
  <c r="BS230" i="4"/>
  <c r="BR230" i="4"/>
  <c r="BW230" i="4"/>
  <c r="BY66" i="6"/>
  <c r="BZ66" i="6"/>
  <c r="BZ247" i="6"/>
  <c r="BY247" i="6"/>
  <c r="BZ243" i="7"/>
  <c r="BY243" i="7"/>
  <c r="BW255" i="10"/>
  <c r="BS255" i="10"/>
  <c r="BR255" i="10"/>
  <c r="BW232" i="10"/>
  <c r="BS232" i="10"/>
  <c r="BR232" i="10"/>
  <c r="BW221" i="10"/>
  <c r="BS221" i="10"/>
  <c r="BR221" i="10"/>
  <c r="BY371" i="8"/>
  <c r="BZ371" i="8"/>
  <c r="BZ222" i="7"/>
  <c r="BY222" i="7"/>
  <c r="K32" i="6"/>
  <c r="BZ224" i="8"/>
  <c r="BY224" i="8"/>
  <c r="BZ139" i="9"/>
  <c r="BY139" i="9"/>
  <c r="BY265" i="8"/>
  <c r="BZ265" i="8"/>
  <c r="BR270" i="4"/>
  <c r="BW270" i="4"/>
  <c r="BS270" i="4"/>
  <c r="BR251" i="4"/>
  <c r="BW251" i="4"/>
  <c r="BS251" i="4"/>
  <c r="BR231" i="4"/>
  <c r="BW231" i="4"/>
  <c r="BS231" i="4"/>
  <c r="BW263" i="4"/>
  <c r="BR263" i="4"/>
  <c r="BS263" i="4"/>
  <c r="BS265" i="4"/>
  <c r="BW265" i="4"/>
  <c r="BR265" i="4"/>
  <c r="BS260" i="4"/>
  <c r="BW260" i="4"/>
  <c r="BR260" i="4"/>
  <c r="BZ236" i="6"/>
  <c r="BY236" i="6"/>
  <c r="BV140" i="11"/>
  <c r="BR275" i="10"/>
  <c r="BW275" i="10"/>
  <c r="BS275" i="10"/>
  <c r="BF276" i="10"/>
  <c r="BG276" i="10" s="1"/>
  <c r="BH276" i="10" s="1"/>
  <c r="BI276" i="10" s="1"/>
  <c r="BJ276" i="10" s="1"/>
  <c r="BK276" i="10" s="1"/>
  <c r="BL276" i="10" s="1"/>
  <c r="BM276" i="10" s="1"/>
  <c r="BN276" i="10" s="1"/>
  <c r="BO276" i="10" s="1"/>
  <c r="BP276" i="10" s="1"/>
  <c r="BQ276" i="10" s="1"/>
  <c r="BW262" i="10"/>
  <c r="BS262" i="10"/>
  <c r="BR262" i="10"/>
  <c r="BW241" i="10"/>
  <c r="BS241" i="10"/>
  <c r="BR241" i="10"/>
  <c r="BW222" i="10"/>
  <c r="BS222" i="10"/>
  <c r="BR222" i="10"/>
  <c r="BG137" i="10"/>
  <c r="BF153" i="10"/>
  <c r="BZ239" i="8"/>
  <c r="BY239" i="8"/>
  <c r="BZ232" i="6"/>
  <c r="BY232" i="6"/>
  <c r="BZ237" i="7"/>
  <c r="BY237" i="7"/>
  <c r="BZ256" i="7"/>
  <c r="BY256" i="7"/>
  <c r="BT139" i="10"/>
  <c r="BZ262" i="6"/>
  <c r="BY262" i="6"/>
  <c r="BW231" i="11"/>
  <c r="BS231" i="11"/>
  <c r="BR231" i="11"/>
  <c r="BW229" i="11"/>
  <c r="BS229" i="11"/>
  <c r="BR229" i="11"/>
  <c r="BW250" i="11"/>
  <c r="BS250" i="11"/>
  <c r="BR250" i="11"/>
  <c r="BW221" i="11"/>
  <c r="BS221" i="11"/>
  <c r="BR221" i="11"/>
  <c r="BZ237" i="6"/>
  <c r="BY237" i="6"/>
  <c r="BW247" i="11"/>
  <c r="BS247" i="11"/>
  <c r="BR247" i="11"/>
  <c r="BW243" i="11"/>
  <c r="BS243" i="11"/>
  <c r="BR243" i="11"/>
  <c r="BR139" i="11"/>
  <c r="BS139" i="11"/>
  <c r="BW139" i="11"/>
  <c r="BZ256" i="8"/>
  <c r="BY256" i="8"/>
  <c r="BR239" i="4"/>
  <c r="BS239" i="4"/>
  <c r="BW239" i="4"/>
  <c r="BY63" i="7"/>
  <c r="BZ63" i="7"/>
  <c r="BW268" i="10"/>
  <c r="BS268" i="10"/>
  <c r="BR268" i="10"/>
  <c r="BZ152" i="7"/>
  <c r="BY152" i="7"/>
  <c r="BX140" i="11"/>
  <c r="BU140" i="11"/>
  <c r="BW240" i="11"/>
  <c r="BS240" i="11"/>
  <c r="BR240" i="11"/>
  <c r="BY255" i="6"/>
  <c r="BZ255" i="6"/>
  <c r="BZ227" i="6"/>
  <c r="BY227" i="6"/>
  <c r="BZ230" i="7"/>
  <c r="BY230" i="7"/>
  <c r="BW63" i="11"/>
  <c r="BW152" i="11"/>
  <c r="BW69" i="11"/>
  <c r="BW66" i="11"/>
  <c r="BY63" i="6"/>
  <c r="BZ63" i="6"/>
  <c r="BT137" i="6"/>
  <c r="BS153" i="6"/>
  <c r="BY265" i="6"/>
  <c r="BZ265" i="6"/>
  <c r="BZ256" i="6"/>
  <c r="BY256" i="6"/>
  <c r="BW254" i="10"/>
  <c r="BS254" i="10"/>
  <c r="BR254" i="10"/>
  <c r="BW233" i="10"/>
  <c r="BS233" i="10"/>
  <c r="BR233" i="10"/>
  <c r="BW148" i="10"/>
  <c r="BS148" i="10"/>
  <c r="BR148" i="10"/>
  <c r="BY267" i="8"/>
  <c r="BZ267" i="8"/>
  <c r="BY260" i="8"/>
  <c r="BZ260" i="8"/>
  <c r="BZ139" i="4"/>
  <c r="BY139" i="4"/>
  <c r="BZ264" i="8"/>
  <c r="BY264" i="8"/>
  <c r="K32" i="4"/>
  <c r="BZ227" i="8"/>
  <c r="BY227" i="8"/>
  <c r="BY245" i="8"/>
  <c r="BZ245" i="8"/>
  <c r="BY225" i="6"/>
  <c r="BZ225" i="6"/>
  <c r="BZ221" i="7"/>
  <c r="BY221" i="7"/>
  <c r="BR69" i="10"/>
  <c r="BR152" i="10"/>
  <c r="BR66" i="10"/>
  <c r="BR63" i="10"/>
  <c r="BW237" i="10"/>
  <c r="BS237" i="10"/>
  <c r="BR237" i="10"/>
  <c r="BW263" i="10"/>
  <c r="BS263" i="10"/>
  <c r="BR263" i="10"/>
  <c r="BW250" i="10"/>
  <c r="BS250" i="10"/>
  <c r="BR250" i="10"/>
  <c r="BY237" i="8"/>
  <c r="BZ237" i="8"/>
  <c r="BZ275" i="8"/>
  <c r="BY275" i="8"/>
  <c r="BS276" i="8"/>
  <c r="BT276" i="8" s="1"/>
  <c r="BZ249" i="6"/>
  <c r="BY249" i="6"/>
  <c r="BZ223" i="7"/>
  <c r="BY223" i="7"/>
  <c r="BZ236" i="7"/>
  <c r="BY236" i="7"/>
  <c r="BZ231" i="8"/>
  <c r="BY231" i="8"/>
  <c r="BW139" i="10"/>
  <c r="BS139" i="10"/>
  <c r="BR139" i="10"/>
  <c r="BZ241" i="6"/>
  <c r="BY241" i="6"/>
  <c r="BW263" i="11"/>
  <c r="BS263" i="11"/>
  <c r="BR263" i="11"/>
  <c r="BW242" i="11"/>
  <c r="BS242" i="11"/>
  <c r="BR242" i="11"/>
  <c r="BW223" i="11"/>
  <c r="BS223" i="11"/>
  <c r="BR223" i="11"/>
  <c r="BW254" i="11"/>
  <c r="BS254" i="11"/>
  <c r="BR254" i="11"/>
  <c r="BY148" i="7"/>
  <c r="BZ148" i="7"/>
  <c r="BZ269" i="7"/>
  <c r="BY269" i="7"/>
  <c r="BY235" i="6"/>
  <c r="BZ235" i="6"/>
  <c r="BW222" i="11"/>
  <c r="BS222" i="11"/>
  <c r="BR222" i="11"/>
  <c r="BW236" i="11"/>
  <c r="BS236" i="11"/>
  <c r="BR236" i="11"/>
  <c r="BR148" i="11"/>
  <c r="BS148" i="11"/>
  <c r="BW148" i="11"/>
  <c r="BW272" i="11"/>
  <c r="BS272" i="11"/>
  <c r="BR272" i="11"/>
  <c r="BY242" i="8"/>
  <c r="BZ242" i="8"/>
  <c r="BW148" i="4"/>
  <c r="BS148" i="4"/>
  <c r="BR148" i="4"/>
  <c r="BS137" i="4"/>
  <c r="BZ136" i="4"/>
  <c r="BY136" i="4"/>
  <c r="BS152" i="4"/>
  <c r="BS66" i="4"/>
  <c r="BS69" i="4"/>
  <c r="BS63" i="4"/>
  <c r="BZ222" i="6"/>
  <c r="BY222" i="6"/>
  <c r="BW227" i="11"/>
  <c r="BS227" i="11"/>
  <c r="BR227" i="11"/>
  <c r="BZ264" i="6"/>
  <c r="BY264" i="6"/>
  <c r="BZ263" i="7"/>
  <c r="BY263" i="7"/>
  <c r="BZ235" i="8"/>
  <c r="BY235" i="8"/>
  <c r="BU140" i="10"/>
  <c r="BX140" i="10"/>
  <c r="BW229" i="10"/>
  <c r="BS229" i="10"/>
  <c r="BR229" i="10"/>
  <c r="BY250" i="8"/>
  <c r="BZ250" i="8"/>
  <c r="BW237" i="11"/>
  <c r="BS237" i="11"/>
  <c r="BR237" i="11"/>
  <c r="BW225" i="11"/>
  <c r="BS225" i="11"/>
  <c r="BR225" i="11"/>
  <c r="BY240" i="6"/>
  <c r="BZ240" i="6"/>
  <c r="BW258" i="10"/>
  <c r="BS258" i="10"/>
  <c r="BR258" i="10"/>
  <c r="BW269" i="10"/>
  <c r="BS269" i="10"/>
  <c r="BR269" i="10"/>
  <c r="BZ267" i="7"/>
  <c r="BY267" i="7"/>
  <c r="BZ225" i="7"/>
  <c r="BY225" i="7"/>
  <c r="D140" i="11"/>
  <c r="BZ69" i="8"/>
  <c r="BY69" i="8"/>
  <c r="BZ254" i="6"/>
  <c r="BY254" i="6"/>
  <c r="BZ271" i="7"/>
  <c r="BY271" i="7"/>
  <c r="BY148" i="8"/>
  <c r="BZ148" i="8"/>
  <c r="BR254" i="4"/>
  <c r="BS254" i="4"/>
  <c r="BW254" i="4"/>
  <c r="BR233" i="4"/>
  <c r="BS233" i="4"/>
  <c r="BW233" i="4"/>
  <c r="BW271" i="4"/>
  <c r="BR271" i="4"/>
  <c r="BS271" i="4"/>
  <c r="BT150" i="13"/>
  <c r="BZ224" i="6"/>
  <c r="BY224" i="6"/>
  <c r="BZ262" i="7"/>
  <c r="BY262" i="7"/>
  <c r="BR249" i="4"/>
  <c r="BS249" i="4"/>
  <c r="BW249" i="4"/>
  <c r="BW253" i="4"/>
  <c r="BR253" i="4"/>
  <c r="BS253" i="4"/>
  <c r="BG137" i="4"/>
  <c r="BF153" i="4"/>
  <c r="BZ273" i="7"/>
  <c r="BY273" i="7"/>
  <c r="BW253" i="10"/>
  <c r="BS253" i="10"/>
  <c r="BR253" i="10"/>
  <c r="BY66" i="7"/>
  <c r="BZ66" i="7"/>
  <c r="BU139" i="11"/>
  <c r="BX139" i="11"/>
  <c r="BW262" i="11"/>
  <c r="BS262" i="11"/>
  <c r="BR262" i="11"/>
  <c r="BW251" i="11"/>
  <c r="BS251" i="11"/>
  <c r="BR251" i="11"/>
  <c r="BW264" i="11"/>
  <c r="BS264" i="11"/>
  <c r="BR264" i="11"/>
  <c r="BZ239" i="7"/>
  <c r="BY239" i="7"/>
  <c r="BW239" i="11"/>
  <c r="BS239" i="11"/>
  <c r="BR239" i="11"/>
  <c r="BR266" i="4"/>
  <c r="BS266" i="4"/>
  <c r="BW266" i="4"/>
  <c r="BR246" i="4"/>
  <c r="BS246" i="4"/>
  <c r="BW246" i="4"/>
  <c r="BR227" i="4"/>
  <c r="BS227" i="4"/>
  <c r="BW227" i="4"/>
  <c r="BW242" i="4"/>
  <c r="BR242" i="4"/>
  <c r="BS242" i="4"/>
  <c r="BS245" i="4"/>
  <c r="BW245" i="4"/>
  <c r="BR245" i="4"/>
  <c r="BS228" i="4"/>
  <c r="BW228" i="4"/>
  <c r="BR228" i="4"/>
  <c r="BZ266" i="6"/>
  <c r="BY266" i="6"/>
  <c r="BW266" i="10"/>
  <c r="BS266" i="10"/>
  <c r="BR266" i="10"/>
  <c r="BW246" i="10"/>
  <c r="BS246" i="10"/>
  <c r="BR246" i="10"/>
  <c r="BW227" i="10"/>
  <c r="BS227" i="10"/>
  <c r="BR227" i="10"/>
  <c r="G153" i="8"/>
  <c r="H137" i="8"/>
  <c r="BZ268" i="8"/>
  <c r="BY268" i="8"/>
  <c r="BY230" i="6"/>
  <c r="BZ230" i="6"/>
  <c r="BZ247" i="7"/>
  <c r="BY247" i="7"/>
  <c r="BZ266" i="7"/>
  <c r="BY266" i="7"/>
  <c r="BZ222" i="8"/>
  <c r="BY222" i="8"/>
  <c r="BW228" i="11"/>
  <c r="BS228" i="11"/>
  <c r="BR228" i="11"/>
  <c r="BZ251" i="6"/>
  <c r="BY251" i="6"/>
  <c r="BR273" i="11"/>
  <c r="BS273" i="11"/>
  <c r="BW273" i="11"/>
  <c r="BG137" i="11"/>
  <c r="BF153" i="11"/>
  <c r="BF141" i="11"/>
  <c r="BG141" i="11" s="1"/>
  <c r="BH141" i="11" s="1"/>
  <c r="BI141" i="11" s="1"/>
  <c r="BJ141" i="11" s="1"/>
  <c r="BK141" i="11" s="1"/>
  <c r="BL141" i="11" s="1"/>
  <c r="BM141" i="11" s="1"/>
  <c r="BN141" i="11" s="1"/>
  <c r="BO141" i="11" s="1"/>
  <c r="BP141" i="11" s="1"/>
  <c r="BQ141" i="11" s="1"/>
  <c r="BW140" i="11"/>
  <c r="BS140" i="11"/>
  <c r="BR140" i="11"/>
  <c r="BZ63" i="8"/>
  <c r="BY63" i="8"/>
  <c r="BY253" i="8"/>
  <c r="BZ253" i="8"/>
  <c r="BY221" i="6"/>
  <c r="BZ221" i="6"/>
  <c r="BZ253" i="7"/>
  <c r="BY253" i="7"/>
  <c r="BZ270" i="7"/>
  <c r="BY270" i="7"/>
  <c r="BZ266" i="8"/>
  <c r="BY266" i="8"/>
  <c r="BS258" i="4"/>
  <c r="BW258" i="4"/>
  <c r="BR258" i="4"/>
  <c r="BY69" i="6"/>
  <c r="BZ69" i="6"/>
  <c r="BZ265" i="7"/>
  <c r="BY265" i="7"/>
  <c r="BW247" i="10"/>
  <c r="BS247" i="10"/>
  <c r="BR247" i="10"/>
  <c r="BW271" i="10"/>
  <c r="BS271" i="10"/>
  <c r="BR271" i="10"/>
  <c r="BW260" i="10"/>
  <c r="BS260" i="10"/>
  <c r="BR260" i="10"/>
  <c r="BY247" i="8"/>
  <c r="BZ247" i="8"/>
  <c r="BY240" i="8"/>
  <c r="BZ240" i="8"/>
  <c r="BW265" i="11"/>
  <c r="BS265" i="11"/>
  <c r="BR265" i="11"/>
  <c r="BZ223" i="8"/>
  <c r="BY223" i="8"/>
  <c r="BZ243" i="8"/>
  <c r="BY243" i="8"/>
  <c r="BY272" i="7"/>
  <c r="BZ272" i="7"/>
  <c r="BR262" i="4"/>
  <c r="BW262" i="4"/>
  <c r="BS262" i="4"/>
  <c r="BR241" i="4"/>
  <c r="BW241" i="4"/>
  <c r="BS241" i="4"/>
  <c r="BR222" i="4"/>
  <c r="BW222" i="4"/>
  <c r="BS222" i="4"/>
  <c r="BW223" i="4"/>
  <c r="BR223" i="4"/>
  <c r="BS223" i="4"/>
  <c r="BS225" i="4"/>
  <c r="BW225" i="4"/>
  <c r="BR225" i="4"/>
  <c r="BS240" i="4"/>
  <c r="BR240" i="4"/>
  <c r="BW240" i="4"/>
  <c r="BW270" i="10"/>
  <c r="BS270" i="10"/>
  <c r="BR270" i="10"/>
  <c r="BW251" i="10"/>
  <c r="BS251" i="10"/>
  <c r="BR251" i="10"/>
  <c r="BW231" i="10"/>
  <c r="BS231" i="10"/>
  <c r="BR231" i="10"/>
  <c r="BS137" i="10"/>
  <c r="BZ136" i="10"/>
  <c r="BY136" i="10"/>
  <c r="BS66" i="10"/>
  <c r="BS152" i="10"/>
  <c r="BS63" i="10"/>
  <c r="BS69" i="10"/>
  <c r="BZ229" i="8"/>
  <c r="BY229" i="8"/>
  <c r="J32" i="8"/>
  <c r="BZ271" i="6"/>
  <c r="BY271" i="6"/>
  <c r="BY250" i="6"/>
  <c r="BZ250" i="6"/>
  <c r="BZ229" i="6"/>
  <c r="BY229" i="6"/>
  <c r="BZ268" i="6"/>
  <c r="BY268" i="6"/>
  <c r="BZ270" i="8"/>
  <c r="BY270" i="8"/>
  <c r="I32" i="9"/>
  <c r="BZ273" i="6"/>
  <c r="BY273" i="6"/>
  <c r="BZ258" i="6"/>
  <c r="BY258" i="6"/>
  <c r="BW270" i="11"/>
  <c r="BS270" i="11"/>
  <c r="BR270" i="11"/>
  <c r="BW268" i="11"/>
  <c r="BS268" i="11"/>
  <c r="BR268" i="11"/>
  <c r="BW246" i="11"/>
  <c r="BS246" i="11"/>
  <c r="BR246" i="11"/>
  <c r="BZ250" i="7"/>
  <c r="BY250" i="7"/>
  <c r="BZ268" i="7"/>
  <c r="BY268" i="7"/>
  <c r="I32" i="5"/>
  <c r="BW260" i="11"/>
  <c r="BS260" i="11"/>
  <c r="BR260" i="11"/>
  <c r="BW230" i="11"/>
  <c r="BS230" i="11"/>
  <c r="BR230" i="11"/>
  <c r="G137" i="11"/>
  <c r="F153" i="11"/>
  <c r="BZ231" i="6"/>
  <c r="BY231" i="6"/>
  <c r="BW267" i="11"/>
  <c r="BS267" i="11"/>
  <c r="BR267" i="11"/>
  <c r="BF276" i="11"/>
  <c r="BG276" i="11" s="1"/>
  <c r="BH276" i="11" s="1"/>
  <c r="BI276" i="11" s="1"/>
  <c r="BJ276" i="11" s="1"/>
  <c r="BK276" i="11" s="1"/>
  <c r="BL276" i="11" s="1"/>
  <c r="BM276" i="11" s="1"/>
  <c r="BN276" i="11" s="1"/>
  <c r="BO276" i="11" s="1"/>
  <c r="BP276" i="11" s="1"/>
  <c r="BQ276" i="11" s="1"/>
  <c r="BW275" i="11"/>
  <c r="BS275" i="11"/>
  <c r="BR275" i="11"/>
  <c r="BW266" i="11"/>
  <c r="BS266" i="11"/>
  <c r="BR266" i="11"/>
  <c r="BZ260" i="7"/>
  <c r="BY260" i="7"/>
  <c r="BW256" i="11"/>
  <c r="BS256" i="11"/>
  <c r="BR256" i="11"/>
  <c r="I17" i="2"/>
  <c r="K64" i="2"/>
  <c r="J64" i="2"/>
  <c r="J17" i="2"/>
  <c r="I64" i="2"/>
  <c r="K17" i="2"/>
  <c r="H64" i="2"/>
  <c r="H17" i="2"/>
  <c r="BT293" i="13" l="1"/>
  <c r="BT244" i="13"/>
  <c r="BX244" i="13" s="1"/>
  <c r="BT190" i="13"/>
  <c r="BT216" i="13"/>
  <c r="BT186" i="13"/>
  <c r="BT164" i="13"/>
  <c r="BT194" i="13"/>
  <c r="BT297" i="13"/>
  <c r="BT291" i="13"/>
  <c r="BT257" i="13"/>
  <c r="BT247" i="13"/>
  <c r="BX247" i="13" s="1"/>
  <c r="BT231" i="13"/>
  <c r="BT207" i="13"/>
  <c r="BS207" i="13" s="1"/>
  <c r="BT177" i="13"/>
  <c r="BX177" i="13" s="1"/>
  <c r="BT178" i="13"/>
  <c r="BT171" i="13"/>
  <c r="BT217" i="13"/>
  <c r="BT193" i="13"/>
  <c r="BT286" i="13"/>
  <c r="BT270" i="13"/>
  <c r="BT209" i="13"/>
  <c r="BT201" i="13"/>
  <c r="BT277" i="13"/>
  <c r="BT269" i="13"/>
  <c r="BT214" i="13"/>
  <c r="BT219" i="13"/>
  <c r="BT204" i="13"/>
  <c r="BT158" i="13"/>
  <c r="BT289" i="13"/>
  <c r="BT280" i="13"/>
  <c r="BT218" i="13"/>
  <c r="BT261" i="13"/>
  <c r="BS261" i="13" s="1"/>
  <c r="BT284" i="13"/>
  <c r="BT155" i="13"/>
  <c r="BT246" i="13"/>
  <c r="BT172" i="13"/>
  <c r="BY256" i="11"/>
  <c r="BZ256" i="11"/>
  <c r="BZ267" i="11"/>
  <c r="BY267" i="11"/>
  <c r="BY246" i="11"/>
  <c r="BZ246" i="11"/>
  <c r="BZ270" i="10"/>
  <c r="BY270" i="10"/>
  <c r="BZ223" i="4"/>
  <c r="BY223" i="4"/>
  <c r="BZ273" i="11"/>
  <c r="BY273" i="11"/>
  <c r="BZ227" i="10"/>
  <c r="BY227" i="10"/>
  <c r="BZ228" i="4"/>
  <c r="BY228" i="4"/>
  <c r="BZ242" i="4"/>
  <c r="BY242" i="4"/>
  <c r="BZ227" i="4"/>
  <c r="BY227" i="4"/>
  <c r="BZ148" i="4"/>
  <c r="BY148" i="4"/>
  <c r="BZ148" i="11"/>
  <c r="BY148" i="11"/>
  <c r="BZ242" i="11"/>
  <c r="BY242" i="11"/>
  <c r="BY229" i="11"/>
  <c r="BZ229" i="11"/>
  <c r="BH137" i="10"/>
  <c r="BG153" i="10"/>
  <c r="BZ262" i="10"/>
  <c r="BY262" i="10"/>
  <c r="BZ270" i="4"/>
  <c r="BY270" i="4"/>
  <c r="BY232" i="10"/>
  <c r="BZ232" i="10"/>
  <c r="BY235" i="4"/>
  <c r="BZ235" i="4"/>
  <c r="BY275" i="4"/>
  <c r="BS276" i="4"/>
  <c r="BT276" i="4" s="1"/>
  <c r="BZ275" i="4"/>
  <c r="BZ235" i="11"/>
  <c r="BY235" i="11"/>
  <c r="BZ236" i="10"/>
  <c r="BY236" i="10"/>
  <c r="BZ267" i="4"/>
  <c r="BY267" i="4"/>
  <c r="BZ236" i="4"/>
  <c r="BY236" i="4"/>
  <c r="BZ245" i="11"/>
  <c r="BY245" i="11"/>
  <c r="BY259" i="11"/>
  <c r="BZ259" i="11"/>
  <c r="J6" i="12"/>
  <c r="BY242" i="10"/>
  <c r="BZ242" i="10"/>
  <c r="BZ237" i="4"/>
  <c r="BY237" i="4"/>
  <c r="BY228" i="10"/>
  <c r="BZ228" i="10"/>
  <c r="BY255" i="4"/>
  <c r="BZ255" i="4"/>
  <c r="BY225" i="10"/>
  <c r="BZ225" i="10"/>
  <c r="BU366" i="10"/>
  <c r="BV366" i="10" s="1"/>
  <c r="BX366" i="10" s="1"/>
  <c r="BW366" i="10"/>
  <c r="BX293" i="13"/>
  <c r="BS293" i="13"/>
  <c r="D265" i="13"/>
  <c r="D118" i="13"/>
  <c r="D233" i="13"/>
  <c r="D87" i="13"/>
  <c r="BS244" i="13"/>
  <c r="BX260" i="13"/>
  <c r="BS260" i="13"/>
  <c r="D180" i="13"/>
  <c r="D30" i="13"/>
  <c r="D255" i="13"/>
  <c r="D109" i="13"/>
  <c r="BX216" i="13"/>
  <c r="BS216" i="13"/>
  <c r="BS164" i="13"/>
  <c r="BX164" i="13"/>
  <c r="D225" i="13"/>
  <c r="D79" i="13"/>
  <c r="D286" i="13"/>
  <c r="D139" i="13"/>
  <c r="D275" i="13"/>
  <c r="D128" i="13"/>
  <c r="D270" i="13"/>
  <c r="D123" i="13"/>
  <c r="D263" i="13"/>
  <c r="D116" i="13"/>
  <c r="D187" i="13"/>
  <c r="D37" i="13"/>
  <c r="D192" i="13"/>
  <c r="D42" i="13"/>
  <c r="BT213" i="13"/>
  <c r="D165" i="13"/>
  <c r="D17" i="13"/>
  <c r="D220" i="13"/>
  <c r="D74" i="13"/>
  <c r="D105" i="13"/>
  <c r="BT175" i="13"/>
  <c r="D163" i="13"/>
  <c r="D15" i="13"/>
  <c r="BS297" i="13"/>
  <c r="BX297" i="13"/>
  <c r="BX291" i="13"/>
  <c r="BS291" i="13"/>
  <c r="BX284" i="13"/>
  <c r="BS284" i="13"/>
  <c r="BS257" i="13"/>
  <c r="BX257" i="13"/>
  <c r="BS247" i="13"/>
  <c r="D264" i="13"/>
  <c r="D117" i="13"/>
  <c r="BX231" i="13"/>
  <c r="BS231" i="13"/>
  <c r="BT202" i="13"/>
  <c r="BT243" i="13"/>
  <c r="BX207" i="13"/>
  <c r="D271" i="13"/>
  <c r="D124" i="13"/>
  <c r="BS177" i="13"/>
  <c r="D176" i="13"/>
  <c r="D26" i="13"/>
  <c r="BZ260" i="11"/>
  <c r="BY260" i="11"/>
  <c r="J6" i="5"/>
  <c r="BY270" i="11"/>
  <c r="BZ270" i="11"/>
  <c r="BY152" i="10"/>
  <c r="BY63" i="10"/>
  <c r="BY69" i="10"/>
  <c r="BY66" i="10"/>
  <c r="BZ231" i="10"/>
  <c r="BY231" i="10"/>
  <c r="BZ241" i="4"/>
  <c r="BY241" i="4"/>
  <c r="BY260" i="10"/>
  <c r="BZ260" i="10"/>
  <c r="BS141" i="11"/>
  <c r="BT141" i="11" s="1"/>
  <c r="BZ140" i="11"/>
  <c r="BY140" i="11"/>
  <c r="BH137" i="11"/>
  <c r="BG153" i="11"/>
  <c r="BZ266" i="10"/>
  <c r="BY266" i="10"/>
  <c r="BZ266" i="4"/>
  <c r="BY266" i="4"/>
  <c r="BY253" i="10"/>
  <c r="BZ253" i="10"/>
  <c r="BS150" i="13"/>
  <c r="BX150" i="13"/>
  <c r="BZ254" i="4"/>
  <c r="BY254" i="4"/>
  <c r="BY269" i="10"/>
  <c r="BZ269" i="10"/>
  <c r="BZ225" i="11"/>
  <c r="BY225" i="11"/>
  <c r="BZ229" i="10"/>
  <c r="BY229" i="10"/>
  <c r="BT137" i="4"/>
  <c r="BS153" i="4"/>
  <c r="BY222" i="11"/>
  <c r="BZ222" i="11"/>
  <c r="BY254" i="11"/>
  <c r="BZ254" i="11"/>
  <c r="BY263" i="10"/>
  <c r="BZ263" i="10"/>
  <c r="BZ233" i="10"/>
  <c r="BY233" i="10"/>
  <c r="BZ240" i="11"/>
  <c r="BY240" i="11"/>
  <c r="BZ239" i="4"/>
  <c r="BY239" i="4"/>
  <c r="BY243" i="11"/>
  <c r="BZ243" i="11"/>
  <c r="BZ221" i="11"/>
  <c r="BY221" i="11"/>
  <c r="BZ222" i="10"/>
  <c r="BY222" i="10"/>
  <c r="BY265" i="4"/>
  <c r="BZ265" i="4"/>
  <c r="BZ231" i="4"/>
  <c r="BY231" i="4"/>
  <c r="H137" i="4"/>
  <c r="G153" i="4"/>
  <c r="BY240" i="10"/>
  <c r="BZ240" i="10"/>
  <c r="BY241" i="11"/>
  <c r="BZ241" i="11"/>
  <c r="BZ243" i="10"/>
  <c r="BY243" i="10"/>
  <c r="BZ264" i="4"/>
  <c r="BY264" i="4"/>
  <c r="J153" i="6"/>
  <c r="K137" i="6"/>
  <c r="BZ153" i="8"/>
  <c r="BY153" i="8"/>
  <c r="BT137" i="11"/>
  <c r="BS153" i="11"/>
  <c r="BZ230" i="11"/>
  <c r="BY230" i="11"/>
  <c r="BY268" i="11"/>
  <c r="BZ268" i="11"/>
  <c r="K6" i="8"/>
  <c r="BZ69" i="10"/>
  <c r="BZ152" i="10"/>
  <c r="BZ66" i="10"/>
  <c r="BZ63" i="10"/>
  <c r="BY225" i="4"/>
  <c r="BZ225" i="4"/>
  <c r="BZ222" i="4"/>
  <c r="BY222" i="4"/>
  <c r="BZ265" i="11"/>
  <c r="BY265" i="11"/>
  <c r="BZ246" i="10"/>
  <c r="BY246" i="10"/>
  <c r="BY245" i="4"/>
  <c r="BZ245" i="4"/>
  <c r="BZ246" i="4"/>
  <c r="BY246" i="4"/>
  <c r="BY262" i="11"/>
  <c r="BZ262" i="11"/>
  <c r="BH137" i="4"/>
  <c r="BG153" i="4"/>
  <c r="BZ271" i="4"/>
  <c r="BY271" i="4"/>
  <c r="BZ233" i="4"/>
  <c r="BY233" i="4"/>
  <c r="BY236" i="11"/>
  <c r="BZ236" i="11"/>
  <c r="BZ263" i="11"/>
  <c r="BY263" i="11"/>
  <c r="BY250" i="10"/>
  <c r="BZ250" i="10"/>
  <c r="BZ148" i="10"/>
  <c r="BY148" i="10"/>
  <c r="BY153" i="6"/>
  <c r="BZ153" i="6"/>
  <c r="BZ139" i="11"/>
  <c r="BY139" i="11"/>
  <c r="BY231" i="11"/>
  <c r="BZ231" i="11"/>
  <c r="BZ275" i="10"/>
  <c r="BY275" i="10"/>
  <c r="BS276" i="10"/>
  <c r="BT276" i="10" s="1"/>
  <c r="BZ260" i="4"/>
  <c r="BY260" i="4"/>
  <c r="BZ263" i="4"/>
  <c r="BY263" i="4"/>
  <c r="L6" i="6"/>
  <c r="BY255" i="10"/>
  <c r="BZ255" i="10"/>
  <c r="BZ256" i="10"/>
  <c r="BY256" i="10"/>
  <c r="BR140" i="10"/>
  <c r="BF141" i="10"/>
  <c r="BG141" i="10" s="1"/>
  <c r="BH141" i="10" s="1"/>
  <c r="BI141" i="10" s="1"/>
  <c r="BJ141" i="10" s="1"/>
  <c r="BK141" i="10" s="1"/>
  <c r="BL141" i="10" s="1"/>
  <c r="BM141" i="10" s="1"/>
  <c r="BN141" i="10" s="1"/>
  <c r="BO141" i="10" s="1"/>
  <c r="BP141" i="10" s="1"/>
  <c r="BQ141" i="10" s="1"/>
  <c r="BW140" i="10"/>
  <c r="BS140" i="10"/>
  <c r="BZ256" i="4"/>
  <c r="BY256" i="4"/>
  <c r="E67" i="2"/>
  <c r="G66" i="2"/>
  <c r="F66" i="2"/>
  <c r="C66" i="2" s="1"/>
  <c r="BY224" i="11"/>
  <c r="BZ224" i="11"/>
  <c r="BZ221" i="4"/>
  <c r="BY221" i="4"/>
  <c r="BU276" i="6"/>
  <c r="BV276" i="6" s="1"/>
  <c r="BX276" i="6" s="1"/>
  <c r="BW276" i="6"/>
  <c r="BW141" i="7"/>
  <c r="BU141" i="7"/>
  <c r="BV141" i="7" s="1"/>
  <c r="BX141" i="7" s="1"/>
  <c r="BZ271" i="11"/>
  <c r="BY271" i="11"/>
  <c r="E20" i="2"/>
  <c r="G19" i="2"/>
  <c r="F19" i="2"/>
  <c r="C19" i="2" s="1"/>
  <c r="BZ224" i="10"/>
  <c r="BY224" i="10"/>
  <c r="BZ243" i="4"/>
  <c r="BY243" i="4"/>
  <c r="BU137" i="8"/>
  <c r="BW137" i="8"/>
  <c r="BW153" i="8" s="1"/>
  <c r="BT153" i="8"/>
  <c r="BY69" i="11"/>
  <c r="BY63" i="11"/>
  <c r="BY66" i="11"/>
  <c r="BY152" i="11"/>
  <c r="BY265" i="10"/>
  <c r="BZ265" i="10"/>
  <c r="BY140" i="4"/>
  <c r="BS141" i="4"/>
  <c r="BT141" i="4" s="1"/>
  <c r="BZ140" i="4"/>
  <c r="BU137" i="7"/>
  <c r="BW137" i="7"/>
  <c r="BW153" i="7" s="1"/>
  <c r="BT153" i="7"/>
  <c r="BZ272" i="10"/>
  <c r="BY272" i="10"/>
  <c r="J6" i="10"/>
  <c r="BW141" i="8"/>
  <c r="BU141" i="8"/>
  <c r="BV141" i="8" s="1"/>
  <c r="BX141" i="8" s="1"/>
  <c r="BI137" i="8"/>
  <c r="BH153" i="8"/>
  <c r="BY371" i="10"/>
  <c r="BZ371" i="10"/>
  <c r="BU276" i="7"/>
  <c r="BV276" i="7" s="1"/>
  <c r="BX276" i="7" s="1"/>
  <c r="BW276" i="7"/>
  <c r="BT290" i="13"/>
  <c r="D282" i="13"/>
  <c r="D135" i="13"/>
  <c r="D276" i="13"/>
  <c r="D129" i="13"/>
  <c r="D272" i="13"/>
  <c r="D125" i="13"/>
  <c r="D267" i="13"/>
  <c r="D120" i="13"/>
  <c r="D268" i="13"/>
  <c r="D121" i="13"/>
  <c r="BT226" i="13"/>
  <c r="BT191" i="13"/>
  <c r="D228" i="13"/>
  <c r="D82" i="13"/>
  <c r="BT196" i="13"/>
  <c r="D221" i="13"/>
  <c r="D75" i="13"/>
  <c r="BT169" i="13"/>
  <c r="BT238" i="13"/>
  <c r="BT170" i="13"/>
  <c r="D160" i="13"/>
  <c r="D12" i="13"/>
  <c r="BT234" i="13"/>
  <c r="D224" i="13"/>
  <c r="D78" i="13"/>
  <c r="BT225" i="13"/>
  <c r="D292" i="13"/>
  <c r="D145" i="13"/>
  <c r="BT288" i="13"/>
  <c r="BX261" i="13"/>
  <c r="BT254" i="13"/>
  <c r="BT229" i="13"/>
  <c r="D232" i="13"/>
  <c r="D86" i="13"/>
  <c r="BT206" i="13"/>
  <c r="BT252" i="13"/>
  <c r="BT211" i="13"/>
  <c r="D289" i="13"/>
  <c r="D142" i="13"/>
  <c r="D182" i="13"/>
  <c r="D32" i="13"/>
  <c r="BT245" i="13"/>
  <c r="D181" i="13"/>
  <c r="D31" i="13"/>
  <c r="D185" i="13"/>
  <c r="D35" i="13"/>
  <c r="D175" i="13"/>
  <c r="D25" i="13"/>
  <c r="BT163" i="13"/>
  <c r="D291" i="13"/>
  <c r="D144" i="13"/>
  <c r="D284" i="13"/>
  <c r="D137" i="13"/>
  <c r="D257" i="13"/>
  <c r="D111" i="13"/>
  <c r="D247" i="13"/>
  <c r="D101" i="13"/>
  <c r="BT264" i="13"/>
  <c r="D231" i="13"/>
  <c r="D85" i="13"/>
  <c r="D56" i="13"/>
  <c r="D243" i="13"/>
  <c r="D97" i="13"/>
  <c r="D207" i="13"/>
  <c r="D61" i="13"/>
  <c r="BT271" i="13"/>
  <c r="D177" i="13"/>
  <c r="D27" i="13"/>
  <c r="BT240" i="13"/>
  <c r="D178" i="13"/>
  <c r="D28" i="13"/>
  <c r="BT176" i="13"/>
  <c r="BT167" i="13"/>
  <c r="D55" i="13"/>
  <c r="D8" i="13"/>
  <c r="BT294" i="13"/>
  <c r="D285" i="13"/>
  <c r="D138" i="13"/>
  <c r="D279" i="13"/>
  <c r="D132" i="13"/>
  <c r="D278" i="13"/>
  <c r="D131" i="13"/>
  <c r="BT287" i="13"/>
  <c r="D296" i="13"/>
  <c r="D149" i="13"/>
  <c r="BT230" i="13"/>
  <c r="BT195" i="13"/>
  <c r="BT242" i="13"/>
  <c r="BT203" i="13"/>
  <c r="D107" i="13"/>
  <c r="BT173" i="13"/>
  <c r="D239" i="13"/>
  <c r="D93" i="13"/>
  <c r="BT174" i="13"/>
  <c r="D168" i="13"/>
  <c r="D18" i="13"/>
  <c r="BT159" i="13"/>
  <c r="D236" i="13"/>
  <c r="D90" i="13"/>
  <c r="BS276" i="11"/>
  <c r="BT276" i="11" s="1"/>
  <c r="BZ275" i="11"/>
  <c r="BY275" i="11"/>
  <c r="BT137" i="10"/>
  <c r="BS153" i="10"/>
  <c r="BZ240" i="4"/>
  <c r="BY240" i="4"/>
  <c r="BY247" i="10"/>
  <c r="BZ247" i="10"/>
  <c r="BZ258" i="4"/>
  <c r="BY258" i="4"/>
  <c r="BY239" i="11"/>
  <c r="BZ239" i="11"/>
  <c r="BY251" i="11"/>
  <c r="BZ251" i="11"/>
  <c r="BZ253" i="4"/>
  <c r="BY253" i="4"/>
  <c r="BZ249" i="4"/>
  <c r="BY249" i="4"/>
  <c r="BY69" i="4"/>
  <c r="BY152" i="4"/>
  <c r="BY66" i="4"/>
  <c r="BY63" i="4"/>
  <c r="BZ139" i="10"/>
  <c r="BY139" i="10"/>
  <c r="BW137" i="6"/>
  <c r="BW153" i="6" s="1"/>
  <c r="BU137" i="6"/>
  <c r="BT153" i="6"/>
  <c r="BZ253" i="11"/>
  <c r="BY253" i="11"/>
  <c r="BY245" i="10"/>
  <c r="BZ245" i="10"/>
  <c r="BZ247" i="4"/>
  <c r="BY247" i="4"/>
  <c r="BZ232" i="4"/>
  <c r="BY232" i="4"/>
  <c r="BZ224" i="4"/>
  <c r="BY224" i="4"/>
  <c r="BW366" i="11"/>
  <c r="BU366" i="11"/>
  <c r="BV366" i="11" s="1"/>
  <c r="BX366" i="11" s="1"/>
  <c r="BZ69" i="11"/>
  <c r="BZ63" i="11"/>
  <c r="BZ152" i="11"/>
  <c r="BZ66" i="11"/>
  <c r="BY249" i="11"/>
  <c r="BZ249" i="11"/>
  <c r="BJ153" i="6"/>
  <c r="BK137" i="6"/>
  <c r="BZ269" i="11"/>
  <c r="BY269" i="11"/>
  <c r="H137" i="10"/>
  <c r="G153" i="10"/>
  <c r="D273" i="13"/>
  <c r="D126" i="13"/>
  <c r="D210" i="13"/>
  <c r="D64" i="13"/>
  <c r="D215" i="13"/>
  <c r="D69" i="13"/>
  <c r="BS190" i="13"/>
  <c r="BX190" i="13"/>
  <c r="D189" i="13"/>
  <c r="D39" i="13"/>
  <c r="BX186" i="13"/>
  <c r="BS186" i="13"/>
  <c r="BS194" i="13"/>
  <c r="BX194" i="13"/>
  <c r="D281" i="13"/>
  <c r="D134" i="13"/>
  <c r="D259" i="13"/>
  <c r="D112" i="13"/>
  <c r="D222" i="13"/>
  <c r="D76" i="13"/>
  <c r="D227" i="13"/>
  <c r="D81" i="13"/>
  <c r="D240" i="13"/>
  <c r="D94" i="13"/>
  <c r="BX178" i="13"/>
  <c r="BS178" i="13"/>
  <c r="BX171" i="13"/>
  <c r="BS171" i="13"/>
  <c r="BX155" i="13"/>
  <c r="BS155" i="13"/>
  <c r="D283" i="13"/>
  <c r="D136" i="13"/>
  <c r="D277" i="13"/>
  <c r="D130" i="13"/>
  <c r="D269" i="13"/>
  <c r="D122" i="13"/>
  <c r="D262" i="13"/>
  <c r="D115" i="13"/>
  <c r="D237" i="13"/>
  <c r="D91" i="13"/>
  <c r="BS246" i="13"/>
  <c r="BX246" i="13"/>
  <c r="D214" i="13"/>
  <c r="D68" i="13"/>
  <c r="D179" i="13"/>
  <c r="D29" i="13"/>
  <c r="D219" i="13"/>
  <c r="D73" i="13"/>
  <c r="D184" i="13"/>
  <c r="D34" i="13"/>
  <c r="BT197" i="13"/>
  <c r="D9" i="13"/>
  <c r="D204" i="13"/>
  <c r="D58" i="13"/>
  <c r="D158" i="13"/>
  <c r="D10" i="13"/>
  <c r="BX217" i="13"/>
  <c r="BS217" i="13"/>
  <c r="BX193" i="13"/>
  <c r="BS193" i="13"/>
  <c r="BX172" i="13"/>
  <c r="BS172" i="13"/>
  <c r="BT208" i="13"/>
  <c r="BY266" i="11"/>
  <c r="BZ266" i="11"/>
  <c r="H137" i="11"/>
  <c r="G153" i="11"/>
  <c r="J6" i="9"/>
  <c r="BZ251" i="10"/>
  <c r="BY251" i="10"/>
  <c r="BZ262" i="4"/>
  <c r="BY262" i="4"/>
  <c r="BY271" i="10"/>
  <c r="BZ271" i="10"/>
  <c r="BZ228" i="11"/>
  <c r="BY228" i="11"/>
  <c r="H153" i="8"/>
  <c r="I137" i="8"/>
  <c r="BY264" i="11"/>
  <c r="BZ264" i="11"/>
  <c r="BY258" i="10"/>
  <c r="BZ258" i="10"/>
  <c r="BZ237" i="11"/>
  <c r="BY237" i="11"/>
  <c r="BY227" i="11"/>
  <c r="BZ227" i="11"/>
  <c r="BZ66" i="4"/>
  <c r="BZ152" i="4"/>
  <c r="BZ69" i="4"/>
  <c r="BZ63" i="4"/>
  <c r="BZ272" i="11"/>
  <c r="BY272" i="11"/>
  <c r="BZ223" i="11"/>
  <c r="BY223" i="11"/>
  <c r="BU276" i="8"/>
  <c r="BV276" i="8" s="1"/>
  <c r="BX276" i="8" s="1"/>
  <c r="BW276" i="8"/>
  <c r="BY237" i="10"/>
  <c r="BZ237" i="10"/>
  <c r="L6" i="4"/>
  <c r="BZ254" i="10"/>
  <c r="BY254" i="10"/>
  <c r="BZ268" i="10"/>
  <c r="BY268" i="10"/>
  <c r="BZ247" i="11"/>
  <c r="BY247" i="11"/>
  <c r="BZ250" i="11"/>
  <c r="BY250" i="11"/>
  <c r="BZ241" i="10"/>
  <c r="BY241" i="10"/>
  <c r="BZ251" i="4"/>
  <c r="BY251" i="4"/>
  <c r="BY221" i="10"/>
  <c r="BZ221" i="10"/>
  <c r="BZ230" i="4"/>
  <c r="BY230" i="4"/>
  <c r="BZ273" i="10"/>
  <c r="BY273" i="10"/>
  <c r="H153" i="7"/>
  <c r="I137" i="7"/>
  <c r="BY267" i="10"/>
  <c r="BZ267" i="10"/>
  <c r="BZ259" i="4"/>
  <c r="BY259" i="4"/>
  <c r="BY233" i="11"/>
  <c r="BZ233" i="11"/>
  <c r="BZ232" i="11"/>
  <c r="BY232" i="11"/>
  <c r="BY223" i="10"/>
  <c r="BZ223" i="10"/>
  <c r="BH153" i="7"/>
  <c r="BI137" i="7"/>
  <c r="BZ264" i="10"/>
  <c r="BY264" i="10"/>
  <c r="M32" i="7"/>
  <c r="BG32" i="7"/>
  <c r="BY230" i="10"/>
  <c r="BZ230" i="10"/>
  <c r="BZ269" i="4"/>
  <c r="BY269" i="4"/>
  <c r="BS141" i="9"/>
  <c r="BT141" i="9" s="1"/>
  <c r="BZ140" i="9"/>
  <c r="BY140" i="9"/>
  <c r="BZ371" i="11"/>
  <c r="BY371" i="11"/>
  <c r="BZ258" i="11"/>
  <c r="BY258" i="11"/>
  <c r="BU141" i="6"/>
  <c r="BV141" i="6" s="1"/>
  <c r="BX141" i="6" s="1"/>
  <c r="BW141" i="6"/>
  <c r="BZ259" i="10"/>
  <c r="BY259" i="10"/>
  <c r="BZ250" i="4"/>
  <c r="BY250" i="4"/>
  <c r="BZ268" i="4"/>
  <c r="BY268" i="4"/>
  <c r="BY235" i="10"/>
  <c r="BZ235" i="10"/>
  <c r="D293" i="13"/>
  <c r="D146" i="13"/>
  <c r="BS273" i="13"/>
  <c r="BX273" i="13"/>
  <c r="BT265" i="13"/>
  <c r="BX258" i="13"/>
  <c r="BS258" i="13"/>
  <c r="BT233" i="13"/>
  <c r="D244" i="13"/>
  <c r="D98" i="13"/>
  <c r="BS210" i="13"/>
  <c r="BX210" i="13"/>
  <c r="D260" i="13"/>
  <c r="D113" i="13"/>
  <c r="BX215" i="13"/>
  <c r="BS215" i="13"/>
  <c r="BX180" i="13"/>
  <c r="BS180" i="13"/>
  <c r="D190" i="13"/>
  <c r="D40" i="13"/>
  <c r="BX255" i="13"/>
  <c r="BS255" i="13"/>
  <c r="BX189" i="13"/>
  <c r="BS189" i="13"/>
  <c r="D216" i="13"/>
  <c r="D70" i="13"/>
  <c r="D186" i="13"/>
  <c r="D36" i="13"/>
  <c r="D164" i="13"/>
  <c r="D16" i="13"/>
  <c r="D194" i="13"/>
  <c r="D44" i="13"/>
  <c r="BS286" i="13"/>
  <c r="BX286" i="13"/>
  <c r="BT281" i="13"/>
  <c r="BT275" i="13"/>
  <c r="BX270" i="13"/>
  <c r="BS270" i="13"/>
  <c r="BX259" i="13"/>
  <c r="BS259" i="13"/>
  <c r="BT263" i="13"/>
  <c r="BT222" i="13"/>
  <c r="BS187" i="13"/>
  <c r="BX187" i="13"/>
  <c r="BX227" i="13"/>
  <c r="BS227" i="13"/>
  <c r="BT192" i="13"/>
  <c r="D213" i="13"/>
  <c r="D67" i="13"/>
  <c r="BS165" i="13"/>
  <c r="BX165" i="13"/>
  <c r="BT220" i="13"/>
  <c r="BT166" i="13"/>
  <c r="BT251" i="13"/>
  <c r="BS209" i="13"/>
  <c r="BX209" i="13"/>
  <c r="D295" i="13"/>
  <c r="D148" i="13"/>
  <c r="D280" i="13"/>
  <c r="D133" i="13"/>
  <c r="D274" i="13"/>
  <c r="D127" i="13"/>
  <c r="D266" i="13"/>
  <c r="D119" i="13"/>
  <c r="D241" i="13"/>
  <c r="D95" i="13"/>
  <c r="BT256" i="13"/>
  <c r="D218" i="13"/>
  <c r="D72" i="13"/>
  <c r="D183" i="13"/>
  <c r="D33" i="13"/>
  <c r="D223" i="13"/>
  <c r="D77" i="13"/>
  <c r="D188" i="13"/>
  <c r="D38" i="13"/>
  <c r="BS205" i="13"/>
  <c r="BX205" i="13"/>
  <c r="D161" i="13"/>
  <c r="D13" i="13"/>
  <c r="BT212" i="13"/>
  <c r="D162" i="13"/>
  <c r="D14" i="13"/>
  <c r="D235" i="13"/>
  <c r="D89" i="13"/>
  <c r="BX201" i="13"/>
  <c r="BS201" i="13"/>
  <c r="D171" i="13"/>
  <c r="D21" i="13"/>
  <c r="D7" i="13"/>
  <c r="BT283" i="13"/>
  <c r="BX277" i="13"/>
  <c r="BS277" i="13"/>
  <c r="BS269" i="13"/>
  <c r="BX269" i="13"/>
  <c r="BT262" i="13"/>
  <c r="BT237" i="13"/>
  <c r="D246" i="13"/>
  <c r="D100" i="13"/>
  <c r="BS214" i="13"/>
  <c r="BX214" i="13"/>
  <c r="BT179" i="13"/>
  <c r="BX219" i="13"/>
  <c r="BS219" i="13"/>
  <c r="BT184" i="13"/>
  <c r="D197" i="13"/>
  <c r="D51" i="13"/>
  <c r="BT157" i="13"/>
  <c r="BX204" i="13"/>
  <c r="BS204" i="13"/>
  <c r="BX158" i="13"/>
  <c r="BS158" i="13"/>
  <c r="D217" i="13"/>
  <c r="D71" i="13"/>
  <c r="D193" i="13"/>
  <c r="D43" i="13"/>
  <c r="D172" i="13"/>
  <c r="D22" i="13"/>
  <c r="D208" i="13"/>
  <c r="D62" i="13"/>
  <c r="BY272" i="4"/>
  <c r="BZ272" i="4"/>
  <c r="J6" i="11"/>
  <c r="BZ255" i="11"/>
  <c r="BY255" i="11"/>
  <c r="BZ153" i="7"/>
  <c r="BY153" i="7"/>
  <c r="BZ239" i="10"/>
  <c r="BY239" i="10"/>
  <c r="BZ229" i="4"/>
  <c r="BY229" i="4"/>
  <c r="BZ249" i="10"/>
  <c r="BY249" i="10"/>
  <c r="BZ273" i="4"/>
  <c r="BY273" i="4"/>
  <c r="D290" i="13"/>
  <c r="D143" i="13"/>
  <c r="BT282" i="13"/>
  <c r="BT276" i="13"/>
  <c r="BT272" i="13"/>
  <c r="BT267" i="13"/>
  <c r="BT268" i="13"/>
  <c r="D226" i="13"/>
  <c r="D80" i="13"/>
  <c r="D191" i="13"/>
  <c r="D41" i="13"/>
  <c r="BT228" i="13"/>
  <c r="D196" i="13"/>
  <c r="D46" i="13"/>
  <c r="BS221" i="13"/>
  <c r="BX221" i="13"/>
  <c r="D169" i="13"/>
  <c r="D19" i="13"/>
  <c r="D238" i="13"/>
  <c r="D92" i="13"/>
  <c r="D170" i="13"/>
  <c r="D20" i="13"/>
  <c r="BT160" i="13"/>
  <c r="D234" i="13"/>
  <c r="D88" i="13"/>
  <c r="BT224" i="13"/>
  <c r="BT292" i="13"/>
  <c r="D288" i="13"/>
  <c r="D141" i="13"/>
  <c r="D261" i="13"/>
  <c r="D114" i="13"/>
  <c r="D254" i="13"/>
  <c r="D108" i="13"/>
  <c r="D229" i="13"/>
  <c r="D83" i="13"/>
  <c r="BT232" i="13"/>
  <c r="D206" i="13"/>
  <c r="D60" i="13"/>
  <c r="D106" i="13"/>
  <c r="D211" i="13"/>
  <c r="D65" i="13"/>
  <c r="BX289" i="13"/>
  <c r="BS289" i="13"/>
  <c r="BT182" i="13"/>
  <c r="D245" i="13"/>
  <c r="D99" i="13"/>
  <c r="BT181" i="13"/>
  <c r="BT185" i="13"/>
  <c r="E298" i="13"/>
  <c r="BG298" i="13"/>
  <c r="BT298" i="13" s="1"/>
  <c r="D209" i="13"/>
  <c r="D63" i="13"/>
  <c r="BT295" i="13"/>
  <c r="BX280" i="13"/>
  <c r="BS280" i="13"/>
  <c r="BT274" i="13"/>
  <c r="BT266" i="13"/>
  <c r="BT241" i="13"/>
  <c r="D256" i="13"/>
  <c r="D110" i="13"/>
  <c r="BS218" i="13"/>
  <c r="BX218" i="13"/>
  <c r="BT183" i="13"/>
  <c r="BX223" i="13"/>
  <c r="BS223" i="13"/>
  <c r="BT188" i="13"/>
  <c r="D205" i="13"/>
  <c r="D59" i="13"/>
  <c r="BT161" i="13"/>
  <c r="D212" i="13"/>
  <c r="D66" i="13"/>
  <c r="BT162" i="13"/>
  <c r="BT235" i="13"/>
  <c r="E248" i="13"/>
  <c r="D202" i="13" s="1"/>
  <c r="BG248" i="13"/>
  <c r="BT248" i="13" s="1"/>
  <c r="BT156" i="13"/>
  <c r="BG198" i="13"/>
  <c r="BT198" i="13" s="1"/>
  <c r="E198" i="13"/>
  <c r="D155" i="13" s="1"/>
  <c r="D294" i="13"/>
  <c r="D147" i="13"/>
  <c r="BT285" i="13"/>
  <c r="BT279" i="13"/>
  <c r="BT278" i="13"/>
  <c r="D287" i="13"/>
  <c r="D140" i="13"/>
  <c r="BT296" i="13"/>
  <c r="D230" i="13"/>
  <c r="D84" i="13"/>
  <c r="D195" i="13"/>
  <c r="D45" i="13"/>
  <c r="D242" i="13"/>
  <c r="D96" i="13"/>
  <c r="D57" i="13"/>
  <c r="BT253" i="13"/>
  <c r="D173" i="13"/>
  <c r="D23" i="13"/>
  <c r="BT239" i="13"/>
  <c r="D174" i="13"/>
  <c r="D24" i="13"/>
  <c r="BT168" i="13"/>
  <c r="D159" i="13"/>
  <c r="D11" i="13"/>
  <c r="BT236" i="13"/>
  <c r="I65" i="2"/>
  <c r="I18" i="2"/>
  <c r="K65" i="2"/>
  <c r="J18" i="2"/>
  <c r="H65" i="2"/>
  <c r="H18" i="2"/>
  <c r="J65" i="2"/>
  <c r="K18" i="2"/>
  <c r="D203" i="13" l="1"/>
  <c r="D157" i="13"/>
  <c r="BS285" i="13"/>
  <c r="BX285" i="13"/>
  <c r="BX235" i="13"/>
  <c r="BS235" i="13"/>
  <c r="BX295" i="13"/>
  <c r="BS295" i="13"/>
  <c r="BS168" i="13"/>
  <c r="BX168" i="13"/>
  <c r="BX198" i="13"/>
  <c r="BS198" i="13"/>
  <c r="BS161" i="13"/>
  <c r="BX161" i="13"/>
  <c r="BX266" i="13"/>
  <c r="BS266" i="13"/>
  <c r="D298" i="13"/>
  <c r="D150" i="13"/>
  <c r="BL137" i="6"/>
  <c r="BK153" i="6"/>
  <c r="BS195" i="13"/>
  <c r="BX195" i="13"/>
  <c r="BS240" i="13"/>
  <c r="BX240" i="13"/>
  <c r="BS264" i="13"/>
  <c r="BX264" i="13"/>
  <c r="BX234" i="13"/>
  <c r="BS234" i="13"/>
  <c r="BX238" i="13"/>
  <c r="BS238" i="13"/>
  <c r="BS226" i="13"/>
  <c r="BX226" i="13"/>
  <c r="BX175" i="13"/>
  <c r="BS175" i="13"/>
  <c r="BU276" i="4"/>
  <c r="BV276" i="4" s="1"/>
  <c r="BX276" i="4" s="1"/>
  <c r="BW276" i="4"/>
  <c r="BX156" i="13"/>
  <c r="BS156" i="13"/>
  <c r="BX162" i="13"/>
  <c r="BS162" i="13"/>
  <c r="BX274" i="13"/>
  <c r="BS274" i="13"/>
  <c r="BS182" i="13"/>
  <c r="BX182" i="13"/>
  <c r="BX251" i="13"/>
  <c r="BS251" i="13"/>
  <c r="BS222" i="13"/>
  <c r="BX222" i="13"/>
  <c r="N6" i="7"/>
  <c r="I137" i="11"/>
  <c r="H153" i="11"/>
  <c r="BX197" i="13"/>
  <c r="BS197" i="13"/>
  <c r="I137" i="10"/>
  <c r="H153" i="10"/>
  <c r="BX159" i="13"/>
  <c r="BS159" i="13"/>
  <c r="D253" i="13"/>
  <c r="BX230" i="13"/>
  <c r="BS230" i="13"/>
  <c r="D156" i="13"/>
  <c r="BS176" i="13"/>
  <c r="BX176" i="13"/>
  <c r="BX163" i="13"/>
  <c r="BS163" i="13"/>
  <c r="BX211" i="13"/>
  <c r="BS211" i="13"/>
  <c r="BX225" i="13"/>
  <c r="BS225" i="13"/>
  <c r="BS169" i="13"/>
  <c r="BX169" i="13"/>
  <c r="BJ137" i="8"/>
  <c r="BI153" i="8"/>
  <c r="J32" i="10"/>
  <c r="BU141" i="4"/>
  <c r="BV141" i="4" s="1"/>
  <c r="BX141" i="4" s="1"/>
  <c r="BW141" i="4"/>
  <c r="BU276" i="10"/>
  <c r="BV276" i="10" s="1"/>
  <c r="BX276" i="10" s="1"/>
  <c r="BW276" i="10"/>
  <c r="BU137" i="11"/>
  <c r="BW137" i="11"/>
  <c r="BW153" i="11" s="1"/>
  <c r="BT153" i="11"/>
  <c r="BI137" i="11"/>
  <c r="BH153" i="11"/>
  <c r="J32" i="12"/>
  <c r="BX208" i="13"/>
  <c r="BS208" i="13"/>
  <c r="BV137" i="6"/>
  <c r="BX137" i="6" s="1"/>
  <c r="BX153" i="6" s="1"/>
  <c r="BU153" i="6"/>
  <c r="BX174" i="13"/>
  <c r="BS174" i="13"/>
  <c r="BX196" i="13"/>
  <c r="BS196" i="13"/>
  <c r="L32" i="6"/>
  <c r="BG6" i="6"/>
  <c r="K153" i="6"/>
  <c r="L137" i="6"/>
  <c r="BW141" i="11"/>
  <c r="BU141" i="11"/>
  <c r="BV141" i="11" s="1"/>
  <c r="BX141" i="11" s="1"/>
  <c r="BX185" i="13"/>
  <c r="BS185" i="13"/>
  <c r="BX253" i="13"/>
  <c r="BS253" i="13"/>
  <c r="BX278" i="13"/>
  <c r="BS278" i="13"/>
  <c r="BS248" i="13"/>
  <c r="BX248" i="13"/>
  <c r="BS183" i="13"/>
  <c r="BX183" i="13"/>
  <c r="BX181" i="13"/>
  <c r="BS181" i="13"/>
  <c r="BX232" i="13"/>
  <c r="BS232" i="13"/>
  <c r="BX228" i="13"/>
  <c r="BS228" i="13"/>
  <c r="BX276" i="13"/>
  <c r="BS276" i="13"/>
  <c r="BX184" i="13"/>
  <c r="BS184" i="13"/>
  <c r="BS237" i="13"/>
  <c r="BX237" i="13"/>
  <c r="BX166" i="13"/>
  <c r="BS166" i="13"/>
  <c r="BX263" i="13"/>
  <c r="BS263" i="13"/>
  <c r="BS265" i="13"/>
  <c r="BX265" i="13"/>
  <c r="L32" i="4"/>
  <c r="BG6" i="4"/>
  <c r="BW276" i="11"/>
  <c r="BU276" i="11"/>
  <c r="BV276" i="11" s="1"/>
  <c r="BX276" i="11" s="1"/>
  <c r="BX203" i="13"/>
  <c r="BS203" i="13"/>
  <c r="BS252" i="13"/>
  <c r="BX252" i="13"/>
  <c r="BS229" i="13"/>
  <c r="BX229" i="13"/>
  <c r="BX288" i="13"/>
  <c r="BS288" i="13"/>
  <c r="E21" i="2"/>
  <c r="G20" i="2"/>
  <c r="F20" i="2"/>
  <c r="C20" i="2" s="1"/>
  <c r="BZ140" i="10"/>
  <c r="BY140" i="10"/>
  <c r="BS141" i="10"/>
  <c r="BT141" i="10" s="1"/>
  <c r="J32" i="5"/>
  <c r="BS243" i="13"/>
  <c r="BX243" i="13"/>
  <c r="D251" i="13"/>
  <c r="BX224" i="13"/>
  <c r="BS224" i="13"/>
  <c r="BX267" i="13"/>
  <c r="BS267" i="13"/>
  <c r="BS283" i="13"/>
  <c r="BX283" i="13"/>
  <c r="BS256" i="13"/>
  <c r="BX256" i="13"/>
  <c r="BX192" i="13"/>
  <c r="BS192" i="13"/>
  <c r="BX281" i="13"/>
  <c r="BS281" i="13"/>
  <c r="BJ137" i="7"/>
  <c r="BI153" i="7"/>
  <c r="I153" i="7"/>
  <c r="J137" i="7"/>
  <c r="BX287" i="13"/>
  <c r="BS287" i="13"/>
  <c r="BX167" i="13"/>
  <c r="BS167" i="13"/>
  <c r="BX245" i="13"/>
  <c r="BS245" i="13"/>
  <c r="BX236" i="13"/>
  <c r="BS236" i="13"/>
  <c r="BX272" i="13"/>
  <c r="BS272" i="13"/>
  <c r="BS179" i="13"/>
  <c r="BX179" i="13"/>
  <c r="BS239" i="13"/>
  <c r="BX239" i="13"/>
  <c r="BX296" i="13"/>
  <c r="BS296" i="13"/>
  <c r="BS279" i="13"/>
  <c r="BX279" i="13"/>
  <c r="D198" i="13"/>
  <c r="D52" i="13"/>
  <c r="D248" i="13"/>
  <c r="D102" i="13"/>
  <c r="BX188" i="13"/>
  <c r="BS188" i="13"/>
  <c r="BS241" i="13"/>
  <c r="BX241" i="13"/>
  <c r="BS298" i="13"/>
  <c r="BX298" i="13"/>
  <c r="D252" i="13"/>
  <c r="BX292" i="13"/>
  <c r="BS292" i="13"/>
  <c r="BS160" i="13"/>
  <c r="BX160" i="13"/>
  <c r="BX268" i="13"/>
  <c r="BS268" i="13"/>
  <c r="BX282" i="13"/>
  <c r="BS282" i="13"/>
  <c r="J32" i="11"/>
  <c r="BS157" i="13"/>
  <c r="BX157" i="13"/>
  <c r="BX262" i="13"/>
  <c r="BS262" i="13"/>
  <c r="BX212" i="13"/>
  <c r="BS212" i="13"/>
  <c r="BX220" i="13"/>
  <c r="BS220" i="13"/>
  <c r="BX275" i="13"/>
  <c r="BS275" i="13"/>
  <c r="BS233" i="13"/>
  <c r="BX233" i="13"/>
  <c r="BW141" i="9"/>
  <c r="BU141" i="9"/>
  <c r="BV141" i="9" s="1"/>
  <c r="BX141" i="9" s="1"/>
  <c r="I153" i="8"/>
  <c r="J137" i="8"/>
  <c r="J32" i="9"/>
  <c r="BW137" i="10"/>
  <c r="BW153" i="10" s="1"/>
  <c r="BU137" i="10"/>
  <c r="BT153" i="10"/>
  <c r="BS173" i="13"/>
  <c r="BX173" i="13"/>
  <c r="BX242" i="13"/>
  <c r="BS242" i="13"/>
  <c r="BS294" i="13"/>
  <c r="BX294" i="13"/>
  <c r="D201" i="13"/>
  <c r="BX271" i="13"/>
  <c r="BS271" i="13"/>
  <c r="BS206" i="13"/>
  <c r="BX206" i="13"/>
  <c r="BS254" i="13"/>
  <c r="BX254" i="13"/>
  <c r="BX170" i="13"/>
  <c r="BS170" i="13"/>
  <c r="BS191" i="13"/>
  <c r="BX191" i="13"/>
  <c r="BS290" i="13"/>
  <c r="BX290" i="13"/>
  <c r="BV137" i="7"/>
  <c r="BX137" i="7" s="1"/>
  <c r="BX153" i="7" s="1"/>
  <c r="BU153" i="7"/>
  <c r="BV137" i="8"/>
  <c r="BX137" i="8" s="1"/>
  <c r="BX153" i="8" s="1"/>
  <c r="BU153" i="8"/>
  <c r="E68" i="2"/>
  <c r="F67" i="2"/>
  <c r="C67" i="2" s="1"/>
  <c r="G67" i="2"/>
  <c r="BI137" i="4"/>
  <c r="BH153" i="4"/>
  <c r="K32" i="8"/>
  <c r="I137" i="4"/>
  <c r="H153" i="4"/>
  <c r="BW137" i="4"/>
  <c r="BW153" i="4" s="1"/>
  <c r="BU137" i="4"/>
  <c r="BT153" i="4"/>
  <c r="BS202" i="13"/>
  <c r="BX202" i="13"/>
  <c r="BS213" i="13"/>
  <c r="BX213" i="13"/>
  <c r="BI137" i="10"/>
  <c r="BH153" i="10"/>
  <c r="J66" i="2"/>
  <c r="K19" i="2"/>
  <c r="I19" i="2"/>
  <c r="H66" i="2"/>
  <c r="H19" i="2"/>
  <c r="J19" i="2"/>
  <c r="I66" i="2"/>
  <c r="K66" i="2"/>
  <c r="BK137" i="7" l="1"/>
  <c r="BJ153" i="7"/>
  <c r="K6" i="5"/>
  <c r="N32" i="7"/>
  <c r="BV137" i="4"/>
  <c r="BX137" i="4" s="1"/>
  <c r="BX153" i="4" s="1"/>
  <c r="BU153" i="4"/>
  <c r="BJ137" i="4"/>
  <c r="BI153" i="4"/>
  <c r="K6" i="9"/>
  <c r="K137" i="7"/>
  <c r="J153" i="7"/>
  <c r="M32" i="6"/>
  <c r="BG32" i="6"/>
  <c r="BJ137" i="11"/>
  <c r="BI153" i="11"/>
  <c r="BK137" i="8"/>
  <c r="BJ153" i="8"/>
  <c r="K137" i="8"/>
  <c r="J153" i="8"/>
  <c r="E22" i="2"/>
  <c r="F21" i="2"/>
  <c r="C21" i="2" s="1"/>
  <c r="G21" i="2"/>
  <c r="J137" i="4"/>
  <c r="I153" i="4"/>
  <c r="E69" i="2"/>
  <c r="G68" i="2"/>
  <c r="F68" i="2"/>
  <c r="C68" i="2" s="1"/>
  <c r="BV137" i="11"/>
  <c r="BX137" i="11" s="1"/>
  <c r="BX153" i="11" s="1"/>
  <c r="BU153" i="11"/>
  <c r="BV137" i="10"/>
  <c r="BX137" i="10" s="1"/>
  <c r="BX153" i="10" s="1"/>
  <c r="BU153" i="10"/>
  <c r="BU141" i="10"/>
  <c r="BV141" i="10" s="1"/>
  <c r="BX141" i="10" s="1"/>
  <c r="BW141" i="10"/>
  <c r="M137" i="6"/>
  <c r="L153" i="6"/>
  <c r="M32" i="4"/>
  <c r="BG32" i="4"/>
  <c r="BJ137" i="10"/>
  <c r="BI153" i="10"/>
  <c r="L6" i="8"/>
  <c r="K6" i="11"/>
  <c r="K6" i="12"/>
  <c r="K6" i="10"/>
  <c r="J137" i="10"/>
  <c r="I153" i="10"/>
  <c r="J137" i="11"/>
  <c r="I153" i="11"/>
  <c r="BM137" i="6"/>
  <c r="BL153" i="6"/>
  <c r="H20" i="2"/>
  <c r="K67" i="2"/>
  <c r="J20" i="2"/>
  <c r="H67" i="2"/>
  <c r="I20" i="2"/>
  <c r="J67" i="2"/>
  <c r="K20" i="2"/>
  <c r="I67" i="2"/>
  <c r="L32" i="8" l="1"/>
  <c r="BG6" i="8"/>
  <c r="K32" i="10"/>
  <c r="K32" i="11"/>
  <c r="BK137" i="10"/>
  <c r="BJ153" i="10"/>
  <c r="M153" i="6"/>
  <c r="N137" i="6"/>
  <c r="E70" i="2"/>
  <c r="G69" i="2"/>
  <c r="F69" i="2"/>
  <c r="C69" i="2" s="1"/>
  <c r="BN137" i="6"/>
  <c r="BM153" i="6"/>
  <c r="K137" i="10"/>
  <c r="J153" i="10"/>
  <c r="E23" i="2"/>
  <c r="F22" i="2"/>
  <c r="C22" i="2" s="1"/>
  <c r="G22" i="2"/>
  <c r="BL137" i="8"/>
  <c r="BK153" i="8"/>
  <c r="N6" i="6"/>
  <c r="K32" i="9"/>
  <c r="K32" i="5"/>
  <c r="K32" i="12"/>
  <c r="N6" i="4"/>
  <c r="K137" i="4"/>
  <c r="J153" i="4"/>
  <c r="K137" i="11"/>
  <c r="J153" i="11"/>
  <c r="K153" i="8"/>
  <c r="L137" i="8"/>
  <c r="BK137" i="11"/>
  <c r="BJ153" i="11"/>
  <c r="L137" i="7"/>
  <c r="K153" i="7"/>
  <c r="BK137" i="4"/>
  <c r="BJ153" i="4"/>
  <c r="O6" i="7"/>
  <c r="BL137" i="7"/>
  <c r="BK153" i="7"/>
  <c r="I68" i="2"/>
  <c r="H21" i="2"/>
  <c r="H68" i="2"/>
  <c r="K21" i="2"/>
  <c r="K68" i="2"/>
  <c r="J21" i="2"/>
  <c r="J68" i="2"/>
  <c r="I21" i="2"/>
  <c r="N32" i="4" l="1"/>
  <c r="N32" i="6"/>
  <c r="N153" i="6"/>
  <c r="O137" i="6"/>
  <c r="BM137" i="7"/>
  <c r="BL153" i="7"/>
  <c r="BL137" i="4"/>
  <c r="BK153" i="4"/>
  <c r="BL137" i="11"/>
  <c r="BK153" i="11"/>
  <c r="L137" i="11"/>
  <c r="K153" i="11"/>
  <c r="L6" i="5"/>
  <c r="BO137" i="6"/>
  <c r="BP137" i="6" s="1"/>
  <c r="BQ137" i="6" s="1"/>
  <c r="BN153" i="6"/>
  <c r="L6" i="11"/>
  <c r="M32" i="8"/>
  <c r="BG32" i="8"/>
  <c r="L153" i="8"/>
  <c r="M137" i="8"/>
  <c r="E24" i="2"/>
  <c r="F23" i="2"/>
  <c r="C23" i="2" s="1"/>
  <c r="G23" i="2"/>
  <c r="O32" i="7"/>
  <c r="L153" i="7"/>
  <c r="M137" i="7"/>
  <c r="L137" i="4"/>
  <c r="K153" i="4"/>
  <c r="L6" i="12"/>
  <c r="L6" i="9"/>
  <c r="BM137" i="8"/>
  <c r="BL153" i="8"/>
  <c r="L137" i="10"/>
  <c r="K153" i="10"/>
  <c r="E71" i="2"/>
  <c r="G70" i="2"/>
  <c r="F70" i="2"/>
  <c r="C70" i="2" s="1"/>
  <c r="BL137" i="10"/>
  <c r="BK153" i="10"/>
  <c r="L6" i="10"/>
  <c r="J22" i="2"/>
  <c r="H69" i="2"/>
  <c r="I22" i="2"/>
  <c r="J69" i="2"/>
  <c r="K22" i="2"/>
  <c r="K69" i="2"/>
  <c r="H22" i="2"/>
  <c r="I69" i="2"/>
  <c r="L32" i="10" l="1"/>
  <c r="BG6" i="10"/>
  <c r="M153" i="7"/>
  <c r="N137" i="7"/>
  <c r="L32" i="11"/>
  <c r="BG6" i="11"/>
  <c r="L32" i="5"/>
  <c r="BG6" i="5"/>
  <c r="BM137" i="11"/>
  <c r="BL153" i="11"/>
  <c r="BN137" i="7"/>
  <c r="BM153" i="7"/>
  <c r="O153" i="6"/>
  <c r="P137" i="6"/>
  <c r="E72" i="2"/>
  <c r="G71" i="2"/>
  <c r="F71" i="2"/>
  <c r="C71" i="2" s="1"/>
  <c r="BN137" i="8"/>
  <c r="BM153" i="8"/>
  <c r="L32" i="12"/>
  <c r="BG6" i="12"/>
  <c r="O6" i="4"/>
  <c r="BM137" i="10"/>
  <c r="BL153" i="10"/>
  <c r="E25" i="2"/>
  <c r="F24" i="2"/>
  <c r="C24" i="2" s="1"/>
  <c r="G24" i="2"/>
  <c r="N6" i="8"/>
  <c r="M137" i="11"/>
  <c r="L153" i="11"/>
  <c r="BM137" i="4"/>
  <c r="BL153" i="4"/>
  <c r="M137" i="10"/>
  <c r="L153" i="10"/>
  <c r="L32" i="9"/>
  <c r="BG6" i="9"/>
  <c r="M137" i="4"/>
  <c r="L153" i="4"/>
  <c r="P6" i="7"/>
  <c r="M153" i="8"/>
  <c r="N137" i="8"/>
  <c r="O6" i="6"/>
  <c r="H23" i="2"/>
  <c r="H70" i="2"/>
  <c r="K23" i="2"/>
  <c r="K70" i="2"/>
  <c r="J23" i="2"/>
  <c r="J70" i="2"/>
  <c r="I23" i="2"/>
  <c r="I70" i="2"/>
  <c r="N137" i="4" l="1"/>
  <c r="M153" i="4"/>
  <c r="N137" i="10"/>
  <c r="M153" i="10"/>
  <c r="N137" i="11"/>
  <c r="M153" i="11"/>
  <c r="BO137" i="8"/>
  <c r="BP137" i="8" s="1"/>
  <c r="BQ137" i="8" s="1"/>
  <c r="BN153" i="8"/>
  <c r="Q137" i="6"/>
  <c r="P153" i="6"/>
  <c r="N32" i="8"/>
  <c r="E26" i="2"/>
  <c r="G25" i="2"/>
  <c r="F25" i="2"/>
  <c r="C25" i="2" s="1"/>
  <c r="O32" i="4"/>
  <c r="BN137" i="11"/>
  <c r="BM153" i="11"/>
  <c r="M32" i="11"/>
  <c r="BG32" i="11"/>
  <c r="M32" i="10"/>
  <c r="BG32" i="10"/>
  <c r="O32" i="6"/>
  <c r="P32" i="7"/>
  <c r="M6" i="9"/>
  <c r="BG32" i="9"/>
  <c r="BN137" i="4"/>
  <c r="BM153" i="4"/>
  <c r="M6" i="12"/>
  <c r="BG32" i="12"/>
  <c r="O137" i="7"/>
  <c r="N153" i="7"/>
  <c r="O137" i="8"/>
  <c r="N153" i="8"/>
  <c r="BN137" i="10"/>
  <c r="BM153" i="10"/>
  <c r="E73" i="2"/>
  <c r="G72" i="2"/>
  <c r="F72" i="2"/>
  <c r="C72" i="2" s="1"/>
  <c r="BO137" i="7"/>
  <c r="BP137" i="7" s="1"/>
  <c r="BQ137" i="7" s="1"/>
  <c r="BN153" i="7"/>
  <c r="M6" i="5"/>
  <c r="BG32" i="5"/>
  <c r="I24" i="2"/>
  <c r="H71" i="2"/>
  <c r="K24" i="2"/>
  <c r="J71" i="2"/>
  <c r="H24" i="2"/>
  <c r="K71" i="2"/>
  <c r="J24" i="2"/>
  <c r="I71" i="2"/>
  <c r="BO137" i="4" l="1"/>
  <c r="BP137" i="4" s="1"/>
  <c r="BQ137" i="4" s="1"/>
  <c r="BN153" i="4"/>
  <c r="Q6" i="7"/>
  <c r="N6" i="10"/>
  <c r="BO137" i="11"/>
  <c r="BP137" i="11" s="1"/>
  <c r="BQ137" i="11" s="1"/>
  <c r="BN153" i="11"/>
  <c r="E27" i="2"/>
  <c r="G26" i="2"/>
  <c r="F26" i="2"/>
  <c r="C26" i="2" s="1"/>
  <c r="BO137" i="10"/>
  <c r="BP137" i="10" s="1"/>
  <c r="BQ137" i="10" s="1"/>
  <c r="BN153" i="10"/>
  <c r="P137" i="7"/>
  <c r="O153" i="7"/>
  <c r="P6" i="4"/>
  <c r="O6" i="8"/>
  <c r="Q153" i="6"/>
  <c r="R137" i="6"/>
  <c r="O137" i="11"/>
  <c r="N153" i="11"/>
  <c r="O137" i="4"/>
  <c r="N153" i="4"/>
  <c r="M32" i="5"/>
  <c r="M32" i="12"/>
  <c r="M32" i="9"/>
  <c r="P6" i="6"/>
  <c r="N6" i="11"/>
  <c r="E74" i="2"/>
  <c r="G73" i="2"/>
  <c r="F73" i="2"/>
  <c r="C73" i="2" s="1"/>
  <c r="O153" i="8"/>
  <c r="P137" i="8"/>
  <c r="O137" i="10"/>
  <c r="N153" i="10"/>
  <c r="I72" i="2"/>
  <c r="J25" i="2"/>
  <c r="H72" i="2"/>
  <c r="I25" i="2"/>
  <c r="K72" i="2"/>
  <c r="H25" i="2"/>
  <c r="J72" i="2"/>
  <c r="K25" i="2"/>
  <c r="P137" i="11" l="1"/>
  <c r="O153" i="11"/>
  <c r="O32" i="8"/>
  <c r="N32" i="10"/>
  <c r="N6" i="12"/>
  <c r="R153" i="6"/>
  <c r="S137" i="6"/>
  <c r="P153" i="7"/>
  <c r="Q137" i="7"/>
  <c r="E28" i="2"/>
  <c r="G27" i="2"/>
  <c r="F27" i="2"/>
  <c r="C27" i="2" s="1"/>
  <c r="P137" i="10"/>
  <c r="O153" i="10"/>
  <c r="P153" i="8"/>
  <c r="Q137" i="8"/>
  <c r="E75" i="2"/>
  <c r="G74" i="2"/>
  <c r="F74" i="2"/>
  <c r="C74" i="2" s="1"/>
  <c r="P32" i="6"/>
  <c r="P137" i="4"/>
  <c r="O153" i="4"/>
  <c r="P32" i="4"/>
  <c r="N32" i="11"/>
  <c r="N6" i="9"/>
  <c r="N6" i="5"/>
  <c r="Q32" i="7"/>
  <c r="BH6" i="7"/>
  <c r="I73" i="2"/>
  <c r="K26" i="2"/>
  <c r="J73" i="2"/>
  <c r="I26" i="2"/>
  <c r="K73" i="2"/>
  <c r="H26" i="2"/>
  <c r="J26" i="2"/>
  <c r="H73" i="2"/>
  <c r="R32" i="7" l="1"/>
  <c r="BH32" i="7"/>
  <c r="P6" i="8"/>
  <c r="S153" i="6"/>
  <c r="T137" i="6"/>
  <c r="O6" i="11"/>
  <c r="Q137" i="4"/>
  <c r="P153" i="4"/>
  <c r="O6" i="10"/>
  <c r="BS6" i="7"/>
  <c r="N32" i="9"/>
  <c r="E76" i="2"/>
  <c r="G75" i="2"/>
  <c r="F75" i="2"/>
  <c r="C75" i="2" s="1"/>
  <c r="Q137" i="10"/>
  <c r="P153" i="10"/>
  <c r="Q153" i="7"/>
  <c r="R137" i="7"/>
  <c r="N32" i="12"/>
  <c r="Q6" i="4"/>
  <c r="Q6" i="6"/>
  <c r="Q153" i="8"/>
  <c r="R137" i="8"/>
  <c r="N32" i="5"/>
  <c r="E29" i="2"/>
  <c r="G28" i="2"/>
  <c r="F28" i="2"/>
  <c r="C28" i="2" s="1"/>
  <c r="Q137" i="11"/>
  <c r="P153" i="11"/>
  <c r="K27" i="2"/>
  <c r="I74" i="2"/>
  <c r="I27" i="2"/>
  <c r="H27" i="2"/>
  <c r="K74" i="2"/>
  <c r="J27" i="2"/>
  <c r="H74" i="2"/>
  <c r="J74" i="2"/>
  <c r="E30" i="2" l="1"/>
  <c r="G29" i="2"/>
  <c r="F29" i="2"/>
  <c r="C29" i="2" s="1"/>
  <c r="Q32" i="4"/>
  <c r="BH6" i="4"/>
  <c r="O32" i="10"/>
  <c r="O32" i="11"/>
  <c r="P32" i="8"/>
  <c r="R137" i="11"/>
  <c r="Q153" i="11"/>
  <c r="E77" i="2"/>
  <c r="G76" i="2"/>
  <c r="F76" i="2"/>
  <c r="C76" i="2" s="1"/>
  <c r="BZ6" i="7"/>
  <c r="BY6" i="7"/>
  <c r="U137" i="6"/>
  <c r="T153" i="6"/>
  <c r="BS32" i="7"/>
  <c r="S137" i="8"/>
  <c r="R153" i="8"/>
  <c r="S137" i="7"/>
  <c r="R153" i="7"/>
  <c r="O6" i="9"/>
  <c r="O6" i="5"/>
  <c r="Q32" i="6"/>
  <c r="BH6" i="6"/>
  <c r="O6" i="12"/>
  <c r="R137" i="10"/>
  <c r="Q153" i="10"/>
  <c r="R137" i="4"/>
  <c r="Q153" i="4"/>
  <c r="S6" i="7"/>
  <c r="H75" i="2"/>
  <c r="K28" i="2"/>
  <c r="I28" i="2"/>
  <c r="J75" i="2"/>
  <c r="I75" i="2"/>
  <c r="J28" i="2"/>
  <c r="K75" i="2"/>
  <c r="H28" i="2"/>
  <c r="U153" i="6" l="1"/>
  <c r="V137" i="6"/>
  <c r="S137" i="4"/>
  <c r="R153" i="4"/>
  <c r="O32" i="5"/>
  <c r="T137" i="7"/>
  <c r="S153" i="7"/>
  <c r="E78" i="2"/>
  <c r="G77" i="2"/>
  <c r="F77" i="2"/>
  <c r="C77" i="2" s="1"/>
  <c r="Q6" i="8"/>
  <c r="S137" i="10"/>
  <c r="R153" i="10"/>
  <c r="R32" i="6"/>
  <c r="BH32" i="6"/>
  <c r="O32" i="9"/>
  <c r="S153" i="8"/>
  <c r="T137" i="8"/>
  <c r="S137" i="11"/>
  <c r="R153" i="11"/>
  <c r="P6" i="11"/>
  <c r="R32" i="4"/>
  <c r="BH32" i="4"/>
  <c r="O32" i="12"/>
  <c r="P6" i="10"/>
  <c r="S32" i="7"/>
  <c r="BS6" i="6"/>
  <c r="BY32" i="7"/>
  <c r="BZ32" i="7"/>
  <c r="BS6" i="4"/>
  <c r="E31" i="2"/>
  <c r="G30" i="2"/>
  <c r="F30" i="2"/>
  <c r="C30" i="2" s="1"/>
  <c r="H29" i="2"/>
  <c r="J76" i="2"/>
  <c r="J29" i="2"/>
  <c r="I29" i="2"/>
  <c r="K29" i="2"/>
  <c r="H76" i="2"/>
  <c r="I76" i="2"/>
  <c r="K76" i="2"/>
  <c r="BZ6" i="6" l="1"/>
  <c r="BY6" i="6"/>
  <c r="BS32" i="4"/>
  <c r="T153" i="7"/>
  <c r="U137" i="7"/>
  <c r="T137" i="4"/>
  <c r="S153" i="4"/>
  <c r="S6" i="4"/>
  <c r="T137" i="10"/>
  <c r="S153" i="10"/>
  <c r="BY6" i="4"/>
  <c r="BZ6" i="4"/>
  <c r="T6" i="7"/>
  <c r="P6" i="12"/>
  <c r="P32" i="11"/>
  <c r="S6" i="6"/>
  <c r="Q32" i="8"/>
  <c r="BH6" i="8"/>
  <c r="E32" i="2"/>
  <c r="F31" i="2"/>
  <c r="C31" i="2" s="1"/>
  <c r="G31" i="2"/>
  <c r="P32" i="10"/>
  <c r="T137" i="11"/>
  <c r="S153" i="11"/>
  <c r="P6" i="9"/>
  <c r="V153" i="6"/>
  <c r="W137" i="6"/>
  <c r="T153" i="8"/>
  <c r="U137" i="8"/>
  <c r="BS32" i="6"/>
  <c r="E79" i="2"/>
  <c r="G78" i="2"/>
  <c r="F78" i="2"/>
  <c r="C78" i="2" s="1"/>
  <c r="P6" i="5"/>
  <c r="K30" i="2"/>
  <c r="K77" i="2"/>
  <c r="I30" i="2"/>
  <c r="I77" i="2"/>
  <c r="H30" i="2"/>
  <c r="H77" i="2"/>
  <c r="J30" i="2"/>
  <c r="J77" i="2"/>
  <c r="S32" i="6" l="1"/>
  <c r="S32" i="4"/>
  <c r="U153" i="8"/>
  <c r="V137" i="8"/>
  <c r="E33" i="2"/>
  <c r="F32" i="2"/>
  <c r="C32" i="2" s="1"/>
  <c r="G32" i="2"/>
  <c r="P32" i="12"/>
  <c r="BY32" i="6"/>
  <c r="BZ32" i="6"/>
  <c r="W153" i="6"/>
  <c r="X137" i="6"/>
  <c r="R32" i="8"/>
  <c r="BH32" i="8"/>
  <c r="Q6" i="11"/>
  <c r="T32" i="7"/>
  <c r="U137" i="10"/>
  <c r="T153" i="10"/>
  <c r="U137" i="4"/>
  <c r="T153" i="4"/>
  <c r="BY32" i="4"/>
  <c r="BZ32" i="4"/>
  <c r="U137" i="11"/>
  <c r="T153" i="11"/>
  <c r="U153" i="7"/>
  <c r="V137" i="7"/>
  <c r="E80" i="2"/>
  <c r="G79" i="2"/>
  <c r="F79" i="2"/>
  <c r="C79" i="2" s="1"/>
  <c r="P32" i="5"/>
  <c r="P32" i="9"/>
  <c r="Q6" i="10"/>
  <c r="BS6" i="8"/>
  <c r="I31" i="2"/>
  <c r="H78" i="2"/>
  <c r="K31" i="2"/>
  <c r="J31" i="2"/>
  <c r="I78" i="2"/>
  <c r="K78" i="2"/>
  <c r="H31" i="2"/>
  <c r="J78" i="2"/>
  <c r="Q6" i="5" l="1"/>
  <c r="W137" i="7"/>
  <c r="V153" i="7"/>
  <c r="E34" i="2"/>
  <c r="F33" i="2"/>
  <c r="C33" i="2" s="1"/>
  <c r="G33" i="2"/>
  <c r="T6" i="4"/>
  <c r="BZ6" i="8"/>
  <c r="BY6" i="8"/>
  <c r="V137" i="10"/>
  <c r="U153" i="10"/>
  <c r="E81" i="2"/>
  <c r="G80" i="2"/>
  <c r="F80" i="2"/>
  <c r="C80" i="2" s="1"/>
  <c r="V137" i="11"/>
  <c r="U153" i="11"/>
  <c r="V137" i="4"/>
  <c r="U153" i="4"/>
  <c r="U6" i="7"/>
  <c r="S6" i="8"/>
  <c r="Q32" i="10"/>
  <c r="BH6" i="10"/>
  <c r="Y137" i="6"/>
  <c r="X153" i="6"/>
  <c r="Q32" i="11"/>
  <c r="BH6" i="11"/>
  <c r="Q6" i="12"/>
  <c r="W137" i="8"/>
  <c r="V153" i="8"/>
  <c r="Q6" i="9"/>
  <c r="BS32" i="8"/>
  <c r="T6" i="6"/>
  <c r="I32" i="2"/>
  <c r="I79" i="2"/>
  <c r="K79" i="2"/>
  <c r="H79" i="2"/>
  <c r="J32" i="2"/>
  <c r="J79" i="2"/>
  <c r="H32" i="2"/>
  <c r="K32" i="2"/>
  <c r="Q32" i="12" l="1"/>
  <c r="BH6" i="12"/>
  <c r="W137" i="4"/>
  <c r="V153" i="4"/>
  <c r="X137" i="7"/>
  <c r="W153" i="7"/>
  <c r="BS6" i="11"/>
  <c r="E82" i="2"/>
  <c r="G81" i="2"/>
  <c r="F81" i="2"/>
  <c r="C81" i="2" s="1"/>
  <c r="T32" i="6"/>
  <c r="S32" i="8"/>
  <c r="W137" i="10"/>
  <c r="V153" i="10"/>
  <c r="T32" i="4"/>
  <c r="Q32" i="9"/>
  <c r="BH6" i="9"/>
  <c r="Y153" i="6"/>
  <c r="Z137" i="6"/>
  <c r="BS6" i="10"/>
  <c r="BY32" i="8"/>
  <c r="BZ32" i="8"/>
  <c r="W153" i="8"/>
  <c r="X137" i="8"/>
  <c r="R32" i="11"/>
  <c r="BH32" i="11"/>
  <c r="R32" i="10"/>
  <c r="BH32" i="10"/>
  <c r="U32" i="7"/>
  <c r="BI6" i="7"/>
  <c r="W137" i="11"/>
  <c r="V153" i="11"/>
  <c r="E35" i="2"/>
  <c r="F34" i="2"/>
  <c r="C34" i="2" s="1"/>
  <c r="G34" i="2"/>
  <c r="Q32" i="5"/>
  <c r="BH6" i="5"/>
  <c r="I80" i="2"/>
  <c r="K33" i="2"/>
  <c r="K80" i="2"/>
  <c r="J80" i="2"/>
  <c r="I33" i="2"/>
  <c r="H80" i="2"/>
  <c r="H33" i="2"/>
  <c r="J33" i="2"/>
  <c r="R6" i="5" l="1"/>
  <c r="BH32" i="5"/>
  <c r="U6" i="4"/>
  <c r="X137" i="11"/>
  <c r="W153" i="11"/>
  <c r="BS6" i="5"/>
  <c r="E36" i="2"/>
  <c r="G35" i="2"/>
  <c r="F35" i="2"/>
  <c r="C35" i="2" s="1"/>
  <c r="V6" i="7"/>
  <c r="BI32" i="7"/>
  <c r="S6" i="11"/>
  <c r="Z153" i="6"/>
  <c r="AA137" i="6"/>
  <c r="T6" i="8"/>
  <c r="BS32" i="10"/>
  <c r="X153" i="8"/>
  <c r="Y137" i="8"/>
  <c r="BY6" i="11"/>
  <c r="BZ6" i="11"/>
  <c r="X137" i="4"/>
  <c r="W153" i="4"/>
  <c r="S6" i="10"/>
  <c r="BS6" i="9"/>
  <c r="E83" i="2"/>
  <c r="G82" i="2"/>
  <c r="F82" i="2"/>
  <c r="C82" i="2" s="1"/>
  <c r="BS6" i="12"/>
  <c r="BS32" i="11"/>
  <c r="BZ6" i="10"/>
  <c r="BY6" i="10"/>
  <c r="R6" i="9"/>
  <c r="BH32" i="9"/>
  <c r="X137" i="10"/>
  <c r="W153" i="10"/>
  <c r="U6" i="6"/>
  <c r="X153" i="7"/>
  <c r="Y137" i="7"/>
  <c r="R6" i="12"/>
  <c r="BH32" i="12"/>
  <c r="I81" i="2"/>
  <c r="I34" i="2"/>
  <c r="K81" i="2"/>
  <c r="H81" i="2"/>
  <c r="J81" i="2"/>
  <c r="J34" i="2"/>
  <c r="H34" i="2"/>
  <c r="K34" i="2"/>
  <c r="E84" i="2" l="1"/>
  <c r="G83" i="2"/>
  <c r="F83" i="2"/>
  <c r="C83" i="2" s="1"/>
  <c r="T32" i="8"/>
  <c r="U32" i="4"/>
  <c r="BI6" i="4"/>
  <c r="BY6" i="9"/>
  <c r="BZ6" i="9"/>
  <c r="BZ32" i="10"/>
  <c r="BY32" i="10"/>
  <c r="AA153" i="6"/>
  <c r="AB137" i="6"/>
  <c r="E37" i="2"/>
  <c r="G36" i="2"/>
  <c r="F36" i="2"/>
  <c r="C36" i="2" s="1"/>
  <c r="Y153" i="7"/>
  <c r="Z137" i="7"/>
  <c r="Y137" i="4"/>
  <c r="X153" i="4"/>
  <c r="S32" i="11"/>
  <c r="Y137" i="10"/>
  <c r="X153" i="10"/>
  <c r="S32" i="10"/>
  <c r="BS32" i="12"/>
  <c r="BS32" i="9"/>
  <c r="BZ6" i="12"/>
  <c r="BY6" i="12"/>
  <c r="BS32" i="5"/>
  <c r="R32" i="12"/>
  <c r="U32" i="6"/>
  <c r="BI6" i="6"/>
  <c r="R32" i="9"/>
  <c r="BY32" i="11"/>
  <c r="BZ32" i="11"/>
  <c r="Y153" i="8"/>
  <c r="Z137" i="8"/>
  <c r="V32" i="7"/>
  <c r="BZ6" i="5"/>
  <c r="BY6" i="5"/>
  <c r="Y137" i="11"/>
  <c r="X153" i="11"/>
  <c r="R32" i="5"/>
  <c r="K35" i="2"/>
  <c r="I82" i="2"/>
  <c r="H82" i="2"/>
  <c r="I35" i="2"/>
  <c r="K82" i="2"/>
  <c r="H35" i="2"/>
  <c r="J82" i="2"/>
  <c r="J35" i="2"/>
  <c r="Z137" i="11" l="1"/>
  <c r="Y153" i="11"/>
  <c r="Z137" i="10"/>
  <c r="Y153" i="10"/>
  <c r="AA137" i="8"/>
  <c r="Z153" i="8"/>
  <c r="S6" i="9"/>
  <c r="BZ32" i="5"/>
  <c r="BY32" i="5"/>
  <c r="AA137" i="7"/>
  <c r="Z153" i="7"/>
  <c r="W32" i="7"/>
  <c r="X6" i="7" s="1"/>
  <c r="U6" i="8"/>
  <c r="V6" i="6"/>
  <c r="BI32" i="6"/>
  <c r="Z137" i="4"/>
  <c r="Y153" i="4"/>
  <c r="S6" i="5"/>
  <c r="S6" i="12"/>
  <c r="BZ32" i="9"/>
  <c r="BY32" i="9"/>
  <c r="E38" i="2"/>
  <c r="G37" i="2"/>
  <c r="F37" i="2"/>
  <c r="C37" i="2" s="1"/>
  <c r="V6" i="4"/>
  <c r="BI32" i="4"/>
  <c r="BZ32" i="12"/>
  <c r="BY32" i="12"/>
  <c r="T6" i="10"/>
  <c r="T6" i="11"/>
  <c r="AC137" i="6"/>
  <c r="AB153" i="6"/>
  <c r="E85" i="2"/>
  <c r="G84" i="2"/>
  <c r="F84" i="2"/>
  <c r="C84" i="2" s="1"/>
  <c r="I83" i="2"/>
  <c r="K36" i="2"/>
  <c r="K83" i="2"/>
  <c r="I36" i="2"/>
  <c r="H83" i="2"/>
  <c r="H36" i="2"/>
  <c r="J83" i="2"/>
  <c r="J36" i="2"/>
  <c r="T32" i="11" l="1"/>
  <c r="AC153" i="6"/>
  <c r="AD137" i="6"/>
  <c r="T32" i="10"/>
  <c r="V32" i="4"/>
  <c r="S32" i="5"/>
  <c r="V32" i="6"/>
  <c r="S32" i="9"/>
  <c r="AB137" i="7"/>
  <c r="AA153" i="7"/>
  <c r="AA137" i="10"/>
  <c r="Z153" i="10"/>
  <c r="E86" i="2"/>
  <c r="G85" i="2"/>
  <c r="F85" i="2"/>
  <c r="C85" i="2" s="1"/>
  <c r="AA137" i="4"/>
  <c r="Z153" i="4"/>
  <c r="U32" i="8"/>
  <c r="BI6" i="8"/>
  <c r="X32" i="7"/>
  <c r="Y6" i="7" s="1"/>
  <c r="Y32" i="7" s="1"/>
  <c r="Z6" i="7" s="1"/>
  <c r="E39" i="2"/>
  <c r="F38" i="2"/>
  <c r="C38" i="2" s="1"/>
  <c r="G38" i="2"/>
  <c r="S32" i="12"/>
  <c r="BJ32" i="7"/>
  <c r="AA153" i="8"/>
  <c r="AB137" i="8"/>
  <c r="AA137" i="11"/>
  <c r="Z153" i="11"/>
  <c r="J84" i="2"/>
  <c r="K37" i="2"/>
  <c r="K84" i="2"/>
  <c r="J37" i="2"/>
  <c r="I84" i="2"/>
  <c r="I37" i="2"/>
  <c r="H84" i="2"/>
  <c r="H37" i="2"/>
  <c r="V6" i="8" l="1"/>
  <c r="BI32" i="8"/>
  <c r="W32" i="6"/>
  <c r="X6" i="6" s="1"/>
  <c r="W32" i="4"/>
  <c r="X6" i="4" s="1"/>
  <c r="AD153" i="6"/>
  <c r="AE137" i="6"/>
  <c r="E40" i="2"/>
  <c r="G39" i="2"/>
  <c r="F39" i="2"/>
  <c r="C39" i="2" s="1"/>
  <c r="BJ6" i="7"/>
  <c r="E87" i="2"/>
  <c r="G86" i="2"/>
  <c r="F86" i="2"/>
  <c r="C86" i="2" s="1"/>
  <c r="AB153" i="7"/>
  <c r="AC137" i="7"/>
  <c r="AB137" i="11"/>
  <c r="AA153" i="11"/>
  <c r="Z32" i="7"/>
  <c r="AB137" i="4"/>
  <c r="AA153" i="4"/>
  <c r="T6" i="12"/>
  <c r="AB153" i="8"/>
  <c r="AC137" i="8"/>
  <c r="AB137" i="10"/>
  <c r="AA153" i="10"/>
  <c r="T6" i="9"/>
  <c r="T6" i="5"/>
  <c r="U6" i="10"/>
  <c r="U6" i="11"/>
  <c r="I38" i="2"/>
  <c r="J85" i="2"/>
  <c r="K38" i="2"/>
  <c r="H38" i="2"/>
  <c r="K85" i="2"/>
  <c r="J38" i="2"/>
  <c r="H85" i="2"/>
  <c r="I85" i="2"/>
  <c r="T32" i="5" l="1"/>
  <c r="AC137" i="10"/>
  <c r="AB153" i="10"/>
  <c r="AC153" i="8"/>
  <c r="AD137" i="8"/>
  <c r="U32" i="10"/>
  <c r="BI6" i="10"/>
  <c r="T32" i="9"/>
  <c r="AA6" i="7"/>
  <c r="AC153" i="7"/>
  <c r="AD137" i="7"/>
  <c r="E88" i="2"/>
  <c r="G87" i="2"/>
  <c r="F87" i="2"/>
  <c r="C87" i="2" s="1"/>
  <c r="E41" i="2"/>
  <c r="G40" i="2"/>
  <c r="F40" i="2"/>
  <c r="C40" i="2" s="1"/>
  <c r="AE153" i="6"/>
  <c r="AF137" i="6"/>
  <c r="X32" i="6"/>
  <c r="U32" i="11"/>
  <c r="BI6" i="11"/>
  <c r="T32" i="12"/>
  <c r="X32" i="4"/>
  <c r="Y6" i="4" s="1"/>
  <c r="Y32" i="4" s="1"/>
  <c r="Z6" i="4" s="1"/>
  <c r="AC137" i="4"/>
  <c r="AB153" i="4"/>
  <c r="AC137" i="11"/>
  <c r="AB153" i="11"/>
  <c r="V32" i="8"/>
  <c r="H39" i="2"/>
  <c r="I86" i="2"/>
  <c r="K39" i="2"/>
  <c r="K86" i="2"/>
  <c r="J39" i="2"/>
  <c r="H86" i="2"/>
  <c r="I39" i="2"/>
  <c r="J86" i="2"/>
  <c r="Z32" i="4" l="1"/>
  <c r="AA32" i="7"/>
  <c r="U6" i="12"/>
  <c r="Y6" i="6"/>
  <c r="E89" i="2"/>
  <c r="G88" i="2"/>
  <c r="F88" i="2"/>
  <c r="C88" i="2" s="1"/>
  <c r="V6" i="10"/>
  <c r="BI32" i="10"/>
  <c r="AD137" i="10"/>
  <c r="AC153" i="10"/>
  <c r="AG137" i="6"/>
  <c r="AF153" i="6"/>
  <c r="E42" i="2"/>
  <c r="G41" i="2"/>
  <c r="F41" i="2"/>
  <c r="C41" i="2" s="1"/>
  <c r="AE137" i="7"/>
  <c r="AD153" i="7"/>
  <c r="AE137" i="8"/>
  <c r="AD153" i="8"/>
  <c r="W32" i="8"/>
  <c r="X6" i="8" s="1"/>
  <c r="AD137" i="11"/>
  <c r="AC153" i="11"/>
  <c r="BJ32" i="4"/>
  <c r="AD137" i="4"/>
  <c r="AC153" i="4"/>
  <c r="BJ6" i="4"/>
  <c r="V6" i="11"/>
  <c r="BI32" i="11"/>
  <c r="U6" i="9"/>
  <c r="U6" i="5"/>
  <c r="J40" i="2"/>
  <c r="I87" i="2"/>
  <c r="K40" i="2"/>
  <c r="H87" i="2"/>
  <c r="I40" i="2"/>
  <c r="K87" i="2"/>
  <c r="H40" i="2"/>
  <c r="J87" i="2"/>
  <c r="AE137" i="4" l="1"/>
  <c r="AD153" i="4"/>
  <c r="X32" i="8"/>
  <c r="E43" i="2"/>
  <c r="F42" i="2"/>
  <c r="C42" i="2" s="1"/>
  <c r="G42" i="2"/>
  <c r="E90" i="2"/>
  <c r="G89" i="2"/>
  <c r="F89" i="2"/>
  <c r="C89" i="2" s="1"/>
  <c r="U32" i="12"/>
  <c r="BI6" i="12"/>
  <c r="U32" i="5"/>
  <c r="BI6" i="5"/>
  <c r="V32" i="11"/>
  <c r="AF137" i="7"/>
  <c r="AE153" i="7"/>
  <c r="V32" i="10"/>
  <c r="AB32" i="7"/>
  <c r="AC6" i="7" s="1"/>
  <c r="Y32" i="6"/>
  <c r="BJ6" i="6"/>
  <c r="AA6" i="4"/>
  <c r="AG153" i="6"/>
  <c r="AH137" i="6"/>
  <c r="U32" i="9"/>
  <c r="BI6" i="9"/>
  <c r="AE137" i="11"/>
  <c r="AD153" i="11"/>
  <c r="AE153" i="8"/>
  <c r="AF137" i="8"/>
  <c r="AE137" i="10"/>
  <c r="AD153" i="10"/>
  <c r="H88" i="2"/>
  <c r="K41" i="2"/>
  <c r="J41" i="2"/>
  <c r="J88" i="2"/>
  <c r="I88" i="2"/>
  <c r="I41" i="2"/>
  <c r="K88" i="2"/>
  <c r="H41" i="2"/>
  <c r="AH153" i="6" l="1"/>
  <c r="AI137" i="6"/>
  <c r="W32" i="10"/>
  <c r="X6" i="10" s="1"/>
  <c r="V6" i="12"/>
  <c r="BI32" i="12"/>
  <c r="AF137" i="11"/>
  <c r="AE153" i="11"/>
  <c r="E44" i="2"/>
  <c r="G43" i="2"/>
  <c r="F43" i="2"/>
  <c r="C43" i="2" s="1"/>
  <c r="AF137" i="4"/>
  <c r="AE153" i="4"/>
  <c r="AF153" i="8"/>
  <c r="AG137" i="8"/>
  <c r="AA32" i="4"/>
  <c r="V6" i="5"/>
  <c r="BI32" i="5"/>
  <c r="AF137" i="10"/>
  <c r="AE153" i="10"/>
  <c r="Z6" i="6"/>
  <c r="BJ32" i="6"/>
  <c r="V6" i="9"/>
  <c r="BI32" i="9"/>
  <c r="AC32" i="7"/>
  <c r="AF153" i="7"/>
  <c r="AG137" i="7"/>
  <c r="W32" i="11"/>
  <c r="X6" i="11" s="1"/>
  <c r="E91" i="2"/>
  <c r="G90" i="2"/>
  <c r="F90" i="2"/>
  <c r="C90" i="2" s="1"/>
  <c r="Y6" i="8"/>
  <c r="J42" i="2"/>
  <c r="H89" i="2"/>
  <c r="I42" i="2"/>
  <c r="K89" i="2"/>
  <c r="K42" i="2"/>
  <c r="J89" i="2"/>
  <c r="H42" i="2"/>
  <c r="I89" i="2"/>
  <c r="Y32" i="8" l="1"/>
  <c r="BJ6" i="8"/>
  <c r="AG153" i="7"/>
  <c r="AH137" i="7"/>
  <c r="E92" i="2"/>
  <c r="G91" i="2"/>
  <c r="F91" i="2"/>
  <c r="C91" i="2" s="1"/>
  <c r="X32" i="11"/>
  <c r="Z32" i="6"/>
  <c r="V32" i="5"/>
  <c r="E45" i="2"/>
  <c r="G44" i="2"/>
  <c r="F44" i="2"/>
  <c r="C44" i="2" s="1"/>
  <c r="V32" i="12"/>
  <c r="AD6" i="7"/>
  <c r="AG137" i="4"/>
  <c r="AF153" i="4"/>
  <c r="X32" i="10"/>
  <c r="Y6" i="10" s="1"/>
  <c r="Y32" i="10" s="1"/>
  <c r="Z6" i="10" s="1"/>
  <c r="AG137" i="10"/>
  <c r="AF153" i="10"/>
  <c r="AG137" i="11"/>
  <c r="AF153" i="11"/>
  <c r="AI153" i="6"/>
  <c r="AJ137" i="6"/>
  <c r="AB32" i="4"/>
  <c r="AC6" i="4" s="1"/>
  <c r="AG153" i="8"/>
  <c r="AH137" i="8"/>
  <c r="V32" i="9"/>
  <c r="K43" i="2"/>
  <c r="K90" i="2"/>
  <c r="J43" i="2"/>
  <c r="H90" i="2"/>
  <c r="J90" i="2"/>
  <c r="I43" i="2"/>
  <c r="H43" i="2"/>
  <c r="I90" i="2"/>
  <c r="W6" i="9" l="1"/>
  <c r="BJ6" i="10"/>
  <c r="Y6" i="11"/>
  <c r="AI137" i="7"/>
  <c r="AH153" i="7"/>
  <c r="AC32" i="4"/>
  <c r="AD6" i="4" s="1"/>
  <c r="AD32" i="4" s="1"/>
  <c r="AE6" i="4" s="1"/>
  <c r="BK6" i="4"/>
  <c r="AD32" i="7"/>
  <c r="BK6" i="7"/>
  <c r="AA6" i="6"/>
  <c r="AK137" i="6"/>
  <c r="AJ153" i="6"/>
  <c r="AH137" i="11"/>
  <c r="AG153" i="11"/>
  <c r="W6" i="12"/>
  <c r="E46" i="2"/>
  <c r="G45" i="2"/>
  <c r="F45" i="2"/>
  <c r="C45" i="2" s="1"/>
  <c r="Z32" i="10"/>
  <c r="AI137" i="8"/>
  <c r="AH153" i="8"/>
  <c r="BJ32" i="10"/>
  <c r="AH137" i="10"/>
  <c r="AG153" i="10"/>
  <c r="AH137" i="4"/>
  <c r="AG153" i="4"/>
  <c r="W6" i="5"/>
  <c r="E93" i="2"/>
  <c r="G92" i="2"/>
  <c r="F92" i="2"/>
  <c r="C92" i="2" s="1"/>
  <c r="Z6" i="8"/>
  <c r="BJ32" i="8"/>
  <c r="I44" i="2"/>
  <c r="K91" i="2"/>
  <c r="H44" i="2"/>
  <c r="J91" i="2"/>
  <c r="J44" i="2"/>
  <c r="I91" i="2"/>
  <c r="K44" i="2"/>
  <c r="H91" i="2"/>
  <c r="AI137" i="10" l="1"/>
  <c r="AH153" i="10"/>
  <c r="AA6" i="10"/>
  <c r="W32" i="12"/>
  <c r="BT6" i="7"/>
  <c r="BW6" i="7"/>
  <c r="AK153" i="6"/>
  <c r="AL137" i="6"/>
  <c r="AE6" i="7"/>
  <c r="BK32" i="7"/>
  <c r="AJ137" i="7"/>
  <c r="AI153" i="7"/>
  <c r="BK32" i="4"/>
  <c r="AI137" i="4"/>
  <c r="AH153" i="4"/>
  <c r="AA32" i="6"/>
  <c r="BW6" i="4"/>
  <c r="BT6" i="4"/>
  <c r="W32" i="9"/>
  <c r="E95" i="2"/>
  <c r="E94" i="2"/>
  <c r="G93" i="2"/>
  <c r="F93" i="2"/>
  <c r="C93" i="2" s="1"/>
  <c r="Z32" i="8"/>
  <c r="W32" i="5"/>
  <c r="AI153" i="8"/>
  <c r="AJ137" i="8"/>
  <c r="E48" i="2"/>
  <c r="E47" i="2"/>
  <c r="G46" i="2"/>
  <c r="F46" i="2"/>
  <c r="C46" i="2" s="1"/>
  <c r="AI137" i="11"/>
  <c r="AH153" i="11"/>
  <c r="AE32" i="4"/>
  <c r="Y32" i="11"/>
  <c r="BJ6" i="11"/>
  <c r="I92" i="2"/>
  <c r="H45" i="2"/>
  <c r="K92" i="2"/>
  <c r="K45" i="2"/>
  <c r="H92" i="2"/>
  <c r="J45" i="2"/>
  <c r="J92" i="2"/>
  <c r="I45" i="2"/>
  <c r="AJ153" i="7" l="1"/>
  <c r="AK137" i="7"/>
  <c r="AA32" i="10"/>
  <c r="Z6" i="11"/>
  <c r="BJ32" i="11"/>
  <c r="E49" i="2"/>
  <c r="G48" i="2"/>
  <c r="F48" i="2"/>
  <c r="C48" i="2" s="1"/>
  <c r="X6" i="9"/>
  <c r="AB32" i="6"/>
  <c r="AC6" i="6" s="1"/>
  <c r="BW32" i="7"/>
  <c r="BT32" i="7"/>
  <c r="AJ153" i="8"/>
  <c r="AK137" i="8"/>
  <c r="AA6" i="8"/>
  <c r="G94" i="2"/>
  <c r="F94" i="2"/>
  <c r="C94" i="2" s="1"/>
  <c r="BW32" i="4"/>
  <c r="BT32" i="4"/>
  <c r="AE32" i="7"/>
  <c r="G47" i="2"/>
  <c r="F47" i="2"/>
  <c r="C47" i="2" s="1"/>
  <c r="AJ137" i="11"/>
  <c r="AI153" i="11"/>
  <c r="X6" i="5"/>
  <c r="AF6" i="4"/>
  <c r="E96" i="2"/>
  <c r="G95" i="2"/>
  <c r="F95" i="2"/>
  <c r="C95" i="2" s="1"/>
  <c r="AJ137" i="4"/>
  <c r="AI153" i="4"/>
  <c r="AL153" i="6"/>
  <c r="AM137" i="6"/>
  <c r="X6" i="12"/>
  <c r="AJ137" i="10"/>
  <c r="AI153" i="10"/>
  <c r="I93" i="2"/>
  <c r="J46" i="2"/>
  <c r="K93" i="2"/>
  <c r="K46" i="2"/>
  <c r="H93" i="2"/>
  <c r="I46" i="2"/>
  <c r="J93" i="2"/>
  <c r="H46" i="2"/>
  <c r="AK137" i="4" l="1"/>
  <c r="AJ153" i="4"/>
  <c r="AK153" i="8"/>
  <c r="AL137" i="8"/>
  <c r="Z32" i="11"/>
  <c r="X32" i="12"/>
  <c r="AF6" i="7"/>
  <c r="AM153" i="6"/>
  <c r="AN137" i="6"/>
  <c r="AK137" i="11"/>
  <c r="AJ153" i="11"/>
  <c r="AC32" i="6"/>
  <c r="AB32" i="10"/>
  <c r="AC6" i="10" s="1"/>
  <c r="AF32" i="4"/>
  <c r="E50" i="2"/>
  <c r="G49" i="2"/>
  <c r="F49" i="2"/>
  <c r="C49" i="2" s="1"/>
  <c r="AK153" i="7"/>
  <c r="AL137" i="7"/>
  <c r="AK137" i="10"/>
  <c r="AJ153" i="10"/>
  <c r="E97" i="2"/>
  <c r="G96" i="2"/>
  <c r="F96" i="2"/>
  <c r="C96" i="2" s="1"/>
  <c r="X32" i="5"/>
  <c r="AA32" i="8"/>
  <c r="X32" i="9"/>
  <c r="K94" i="2"/>
  <c r="I48" i="2"/>
  <c r="I47" i="2"/>
  <c r="J95" i="2"/>
  <c r="H95" i="2"/>
  <c r="J94" i="2"/>
  <c r="H48" i="2"/>
  <c r="H47" i="2"/>
  <c r="I95" i="2"/>
  <c r="I94" i="2"/>
  <c r="J48" i="2"/>
  <c r="K47" i="2"/>
  <c r="H94" i="2"/>
  <c r="K48" i="2"/>
  <c r="J47" i="2"/>
  <c r="K95" i="2"/>
  <c r="Y6" i="5" l="1"/>
  <c r="E98" i="2"/>
  <c r="G97" i="2"/>
  <c r="F97" i="2"/>
  <c r="C97" i="2" s="1"/>
  <c r="AO137" i="6"/>
  <c r="AN153" i="6"/>
  <c r="AM137" i="8"/>
  <c r="AL153" i="8"/>
  <c r="AG32" i="4"/>
  <c r="AH6" i="4" s="1"/>
  <c r="AD6" i="6"/>
  <c r="Y6" i="12"/>
  <c r="AL137" i="10"/>
  <c r="AK153" i="10"/>
  <c r="AF32" i="7"/>
  <c r="AA6" i="11"/>
  <c r="Y6" i="9"/>
  <c r="AB32" i="8"/>
  <c r="AC6" i="8" s="1"/>
  <c r="AM137" i="7"/>
  <c r="AL153" i="7"/>
  <c r="E51" i="2"/>
  <c r="F50" i="2"/>
  <c r="C50" i="2" s="1"/>
  <c r="G50" i="2"/>
  <c r="AC32" i="10"/>
  <c r="AL137" i="11"/>
  <c r="AK153" i="11"/>
  <c r="AL137" i="4"/>
  <c r="AK153" i="4"/>
  <c r="J49" i="2"/>
  <c r="K96" i="2"/>
  <c r="I49" i="2"/>
  <c r="H96" i="2"/>
  <c r="H49" i="2"/>
  <c r="J96" i="2"/>
  <c r="K49" i="2"/>
  <c r="I96" i="2"/>
  <c r="AM137" i="11" l="1"/>
  <c r="AL153" i="11"/>
  <c r="E52" i="2"/>
  <c r="G51" i="2"/>
  <c r="F51" i="2"/>
  <c r="C51" i="2" s="1"/>
  <c r="AC32" i="8"/>
  <c r="AM137" i="10"/>
  <c r="AL153" i="10"/>
  <c r="AD32" i="6"/>
  <c r="BK6" i="6"/>
  <c r="AM153" i="8"/>
  <c r="AN137" i="8"/>
  <c r="AM137" i="4"/>
  <c r="AL153" i="4"/>
  <c r="AD6" i="10"/>
  <c r="E99" i="2"/>
  <c r="G98" i="2"/>
  <c r="F98" i="2"/>
  <c r="C98" i="2" s="1"/>
  <c r="AN137" i="7"/>
  <c r="AM153" i="7"/>
  <c r="Y32" i="9"/>
  <c r="BJ6" i="9"/>
  <c r="AG32" i="7"/>
  <c r="AH6" i="7" s="1"/>
  <c r="Y32" i="12"/>
  <c r="BJ6" i="12"/>
  <c r="AH32" i="4"/>
  <c r="BL6" i="4"/>
  <c r="AO153" i="6"/>
  <c r="AP137" i="6"/>
  <c r="AA32" i="11"/>
  <c r="Y32" i="5"/>
  <c r="BJ6" i="5"/>
  <c r="I50" i="2"/>
  <c r="K50" i="2"/>
  <c r="J97" i="2"/>
  <c r="I97" i="2"/>
  <c r="H97" i="2"/>
  <c r="H50" i="2"/>
  <c r="J50" i="2"/>
  <c r="K97" i="2"/>
  <c r="AP153" i="6" l="1"/>
  <c r="AQ137" i="6"/>
  <c r="AR137" i="6" s="1"/>
  <c r="AS137" i="6" s="1"/>
  <c r="AT137" i="6" s="1"/>
  <c r="AU137" i="6" s="1"/>
  <c r="AV137" i="6" s="1"/>
  <c r="AW137" i="6" s="1"/>
  <c r="AX137" i="6" s="1"/>
  <c r="AY137" i="6" s="1"/>
  <c r="AZ137" i="6" s="1"/>
  <c r="BA137" i="6" s="1"/>
  <c r="BB137" i="6" s="1"/>
  <c r="BC137" i="6" s="1"/>
  <c r="BD137" i="6" s="1"/>
  <c r="AD32" i="10"/>
  <c r="BK6" i="10"/>
  <c r="AN137" i="10"/>
  <c r="AM153" i="10"/>
  <c r="Z6" i="5"/>
  <c r="BJ32" i="5"/>
  <c r="Z6" i="12"/>
  <c r="BJ32" i="12"/>
  <c r="Z6" i="9"/>
  <c r="BJ32" i="9"/>
  <c r="BW6" i="6"/>
  <c r="BT6" i="6"/>
  <c r="E53" i="2"/>
  <c r="G52" i="2"/>
  <c r="F52" i="2"/>
  <c r="C52" i="2" s="1"/>
  <c r="E100" i="2"/>
  <c r="G99" i="2"/>
  <c r="F99" i="2"/>
  <c r="C99" i="2" s="1"/>
  <c r="AN137" i="4"/>
  <c r="AM153" i="4"/>
  <c r="AE6" i="6"/>
  <c r="BK32" i="6"/>
  <c r="AD6" i="8"/>
  <c r="AB32" i="11"/>
  <c r="AC6" i="11" s="1"/>
  <c r="AI6" i="4"/>
  <c r="BL32" i="4"/>
  <c r="AH32" i="7"/>
  <c r="AI6" i="7" s="1"/>
  <c r="BL6" i="7"/>
  <c r="AN153" i="7"/>
  <c r="AO137" i="7"/>
  <c r="AN153" i="8"/>
  <c r="AO137" i="8"/>
  <c r="AN137" i="11"/>
  <c r="AM153" i="11"/>
  <c r="I98" i="2"/>
  <c r="I51" i="2"/>
  <c r="H51" i="2"/>
  <c r="H98" i="2"/>
  <c r="K98" i="2"/>
  <c r="K51" i="2"/>
  <c r="J98" i="2"/>
  <c r="J51" i="2"/>
  <c r="AO153" i="8" l="1"/>
  <c r="AP137" i="8"/>
  <c r="BT32" i="6"/>
  <c r="BW32" i="6"/>
  <c r="E54" i="2"/>
  <c r="G53" i="2"/>
  <c r="F53" i="2"/>
  <c r="C53" i="2" s="1"/>
  <c r="Z32" i="9"/>
  <c r="Z32" i="5"/>
  <c r="AI32" i="7"/>
  <c r="AC32" i="11"/>
  <c r="AE32" i="6"/>
  <c r="AO137" i="10"/>
  <c r="AN153" i="10"/>
  <c r="Z32" i="12"/>
  <c r="BT6" i="10"/>
  <c r="BW6" i="10"/>
  <c r="AO153" i="7"/>
  <c r="AP137" i="7"/>
  <c r="E101" i="2"/>
  <c r="G100" i="2"/>
  <c r="F100" i="2"/>
  <c r="C100" i="2" s="1"/>
  <c r="AO137" i="11"/>
  <c r="AN153" i="11"/>
  <c r="AI32" i="4"/>
  <c r="AD32" i="8"/>
  <c r="BK6" i="8"/>
  <c r="AO137" i="4"/>
  <c r="AN153" i="4"/>
  <c r="BL32" i="7"/>
  <c r="AE6" i="10"/>
  <c r="BK32" i="10"/>
  <c r="H99" i="2"/>
  <c r="I52" i="2"/>
  <c r="J99" i="2"/>
  <c r="H52" i="2"/>
  <c r="I99" i="2"/>
  <c r="J52" i="2"/>
  <c r="K99" i="2"/>
  <c r="K52" i="2"/>
  <c r="AE32" i="10" l="1"/>
  <c r="BT6" i="8"/>
  <c r="BW6" i="8"/>
  <c r="BT32" i="10"/>
  <c r="BW32" i="10"/>
  <c r="AE6" i="8"/>
  <c r="BK32" i="8"/>
  <c r="AP137" i="11"/>
  <c r="AO153" i="11"/>
  <c r="AD6" i="11"/>
  <c r="AP137" i="10"/>
  <c r="AO153" i="10"/>
  <c r="AF6" i="6"/>
  <c r="AJ6" i="7"/>
  <c r="AA6" i="9"/>
  <c r="E55" i="2"/>
  <c r="G54" i="2"/>
  <c r="F54" i="2"/>
  <c r="C54" i="2" s="1"/>
  <c r="AJ6" i="4"/>
  <c r="AP137" i="4"/>
  <c r="AO153" i="4"/>
  <c r="AQ137" i="7"/>
  <c r="AR137" i="7" s="1"/>
  <c r="AS137" i="7" s="1"/>
  <c r="AT137" i="7" s="1"/>
  <c r="AU137" i="7" s="1"/>
  <c r="AV137" i="7" s="1"/>
  <c r="AW137" i="7" s="1"/>
  <c r="AX137" i="7" s="1"/>
  <c r="AY137" i="7" s="1"/>
  <c r="AZ137" i="7" s="1"/>
  <c r="BA137" i="7" s="1"/>
  <c r="BB137" i="7" s="1"/>
  <c r="BC137" i="7" s="1"/>
  <c r="BD137" i="7" s="1"/>
  <c r="AP153" i="7"/>
  <c r="AA6" i="12"/>
  <c r="AQ137" i="8"/>
  <c r="AR137" i="8" s="1"/>
  <c r="AS137" i="8" s="1"/>
  <c r="AT137" i="8" s="1"/>
  <c r="AU137" i="8" s="1"/>
  <c r="AV137" i="8" s="1"/>
  <c r="AW137" i="8" s="1"/>
  <c r="AX137" i="8" s="1"/>
  <c r="AY137" i="8" s="1"/>
  <c r="AZ137" i="8" s="1"/>
  <c r="BA137" i="8" s="1"/>
  <c r="BB137" i="8" s="1"/>
  <c r="BC137" i="8" s="1"/>
  <c r="BD137" i="8" s="1"/>
  <c r="AP153" i="8"/>
  <c r="E102" i="2"/>
  <c r="G101" i="2"/>
  <c r="F101" i="2"/>
  <c r="C101" i="2" s="1"/>
  <c r="AA6" i="5"/>
  <c r="H100" i="2"/>
  <c r="I53" i="2"/>
  <c r="K53" i="2"/>
  <c r="J100" i="2"/>
  <c r="I100" i="2"/>
  <c r="H53" i="2"/>
  <c r="K100" i="2"/>
  <c r="J53" i="2"/>
  <c r="AA32" i="5" l="1"/>
  <c r="S102" i="2"/>
  <c r="U102" i="2" s="1"/>
  <c r="G102" i="2"/>
  <c r="T102" i="2"/>
  <c r="F102" i="2"/>
  <c r="AQ137" i="4"/>
  <c r="AR137" i="4" s="1"/>
  <c r="AS137" i="4" s="1"/>
  <c r="AT137" i="4" s="1"/>
  <c r="AU137" i="4" s="1"/>
  <c r="AV137" i="4" s="1"/>
  <c r="AW137" i="4" s="1"/>
  <c r="AX137" i="4" s="1"/>
  <c r="AY137" i="4" s="1"/>
  <c r="AZ137" i="4" s="1"/>
  <c r="BA137" i="4" s="1"/>
  <c r="BB137" i="4" s="1"/>
  <c r="BC137" i="4" s="1"/>
  <c r="BD137" i="4" s="1"/>
  <c r="AP153" i="4"/>
  <c r="AJ32" i="7"/>
  <c r="AJ32" i="4"/>
  <c r="S55" i="2"/>
  <c r="U55" i="2" s="1"/>
  <c r="T55" i="2"/>
  <c r="F55" i="2"/>
  <c r="G55" i="2"/>
  <c r="AQ137" i="10"/>
  <c r="AR137" i="10" s="1"/>
  <c r="AS137" i="10" s="1"/>
  <c r="AT137" i="10" s="1"/>
  <c r="AU137" i="10" s="1"/>
  <c r="AV137" i="10" s="1"/>
  <c r="AW137" i="10" s="1"/>
  <c r="AX137" i="10" s="1"/>
  <c r="AY137" i="10" s="1"/>
  <c r="AZ137" i="10" s="1"/>
  <c r="BA137" i="10" s="1"/>
  <c r="BB137" i="10" s="1"/>
  <c r="BC137" i="10" s="1"/>
  <c r="BD137" i="10" s="1"/>
  <c r="AP153" i="10"/>
  <c r="AQ137" i="11"/>
  <c r="AR137" i="11" s="1"/>
  <c r="AS137" i="11" s="1"/>
  <c r="AT137" i="11" s="1"/>
  <c r="AU137" i="11" s="1"/>
  <c r="AV137" i="11" s="1"/>
  <c r="AW137" i="11" s="1"/>
  <c r="AX137" i="11" s="1"/>
  <c r="AY137" i="11" s="1"/>
  <c r="AZ137" i="11" s="1"/>
  <c r="BA137" i="11" s="1"/>
  <c r="BB137" i="11" s="1"/>
  <c r="BC137" i="11" s="1"/>
  <c r="BD137" i="11" s="1"/>
  <c r="AP153" i="11"/>
  <c r="AF32" i="6"/>
  <c r="BT32" i="8"/>
  <c r="BW32" i="8"/>
  <c r="AF6" i="10"/>
  <c r="AA32" i="12"/>
  <c r="AA32" i="9"/>
  <c r="AD32" i="11"/>
  <c r="BK6" i="11"/>
  <c r="AE32" i="8"/>
  <c r="H101" i="2"/>
  <c r="I54" i="2"/>
  <c r="I101" i="2"/>
  <c r="J101" i="2"/>
  <c r="H54" i="2"/>
  <c r="K101" i="2"/>
  <c r="K54" i="2"/>
  <c r="J54" i="2"/>
  <c r="BT6" i="11" l="1"/>
  <c r="BW6" i="11"/>
  <c r="AB6" i="12"/>
  <c r="AE6" i="11"/>
  <c r="BK32" i="11"/>
  <c r="Q55" i="2"/>
  <c r="C55" i="2"/>
  <c r="AK6" i="4"/>
  <c r="AF6" i="8"/>
  <c r="AF32" i="10"/>
  <c r="Q102" i="2"/>
  <c r="C102" i="2"/>
  <c r="AB6" i="9"/>
  <c r="AG32" i="6"/>
  <c r="AH6" i="6" s="1"/>
  <c r="AK6" i="7"/>
  <c r="AB6" i="5"/>
  <c r="AF32" i="8" l="1"/>
  <c r="AB32" i="12"/>
  <c r="AB32" i="5"/>
  <c r="AH32" i="6"/>
  <c r="BL6" i="6"/>
  <c r="BW32" i="11"/>
  <c r="BT32" i="11"/>
  <c r="AK32" i="7"/>
  <c r="AB32" i="9"/>
  <c r="AG32" i="10"/>
  <c r="AH6" i="10" s="1"/>
  <c r="AK32" i="4"/>
  <c r="AE32" i="11"/>
  <c r="I102" i="2"/>
  <c r="H55" i="2"/>
  <c r="V55" i="2"/>
  <c r="V102" i="2"/>
  <c r="H102" i="2"/>
  <c r="J55" i="2"/>
  <c r="X55" i="2"/>
  <c r="X102" i="2"/>
  <c r="K102" i="2"/>
  <c r="I55" i="2"/>
  <c r="W55" i="2"/>
  <c r="W102" i="2"/>
  <c r="J102" i="2"/>
  <c r="K55" i="2"/>
  <c r="Y55" i="2"/>
  <c r="Y102" i="2"/>
  <c r="AL55" i="2" l="1"/>
  <c r="AK102" i="2"/>
  <c r="AJ55" i="2"/>
  <c r="AL102" i="2"/>
  <c r="AK55" i="2"/>
  <c r="AI102" i="2"/>
  <c r="AI55" i="2"/>
  <c r="AJ102" i="2"/>
  <c r="AI6" i="6"/>
  <c r="BL32" i="6"/>
  <c r="AC6" i="12"/>
  <c r="AF6" i="11"/>
  <c r="AL6" i="7"/>
  <c r="AH32" i="10"/>
  <c r="BL6" i="10"/>
  <c r="AL6" i="4"/>
  <c r="AC6" i="9"/>
  <c r="AC6" i="5"/>
  <c r="AG32" i="8"/>
  <c r="AH6" i="8" s="1"/>
  <c r="AC32" i="9" l="1"/>
  <c r="AF32" i="11"/>
  <c r="AH32" i="8"/>
  <c r="AI6" i="8" s="1"/>
  <c r="BL6" i="8"/>
  <c r="AI6" i="10"/>
  <c r="BL32" i="10"/>
  <c r="AI32" i="6"/>
  <c r="AC32" i="5"/>
  <c r="AL32" i="4"/>
  <c r="BM6" i="4"/>
  <c r="AL32" i="7"/>
  <c r="BM6" i="7"/>
  <c r="AC32" i="12"/>
  <c r="AM32" i="7" l="1"/>
  <c r="BM32" i="7"/>
  <c r="AD6" i="5"/>
  <c r="AI32" i="10"/>
  <c r="AJ6" i="6"/>
  <c r="BL32" i="8"/>
  <c r="AD6" i="12"/>
  <c r="AI32" i="8"/>
  <c r="AG32" i="11"/>
  <c r="AH6" i="11" s="1"/>
  <c r="AM32" i="4"/>
  <c r="BM32" i="4"/>
  <c r="AD6" i="9"/>
  <c r="AN6" i="4" l="1"/>
  <c r="AH32" i="11"/>
  <c r="AI6" i="11" s="1"/>
  <c r="BL6" i="11"/>
  <c r="AD32" i="12"/>
  <c r="BK6" i="12"/>
  <c r="AJ32" i="6"/>
  <c r="AD32" i="5"/>
  <c r="BK6" i="5"/>
  <c r="AD32" i="9"/>
  <c r="BK6" i="9"/>
  <c r="AJ6" i="10"/>
  <c r="AJ6" i="8"/>
  <c r="BL32" i="11"/>
  <c r="AN6" i="7"/>
  <c r="AN32" i="7" l="1"/>
  <c r="AJ32" i="8"/>
  <c r="AJ32" i="10"/>
  <c r="BW6" i="5"/>
  <c r="BT6" i="5"/>
  <c r="AK6" i="6"/>
  <c r="AI32" i="11"/>
  <c r="BT6" i="9"/>
  <c r="BW6" i="9"/>
  <c r="BW6" i="12"/>
  <c r="BT6" i="12"/>
  <c r="AN32" i="4"/>
  <c r="AE6" i="5"/>
  <c r="BK32" i="5"/>
  <c r="AE6" i="9"/>
  <c r="BK32" i="9"/>
  <c r="AE6" i="12"/>
  <c r="BK32" i="12"/>
  <c r="AE32" i="5" l="1"/>
  <c r="BT32" i="12"/>
  <c r="BW32" i="12"/>
  <c r="BT32" i="5"/>
  <c r="BW32" i="5"/>
  <c r="AK32" i="6"/>
  <c r="AK6" i="8"/>
  <c r="AJ6" i="11"/>
  <c r="AE32" i="12"/>
  <c r="BW32" i="9"/>
  <c r="BT32" i="9"/>
  <c r="AE32" i="9"/>
  <c r="AO6" i="4"/>
  <c r="AK6" i="10"/>
  <c r="AO6" i="7"/>
  <c r="AJ32" i="11" l="1"/>
  <c r="AO32" i="4"/>
  <c r="AL6" i="6"/>
  <c r="AO32" i="7"/>
  <c r="AF6" i="9"/>
  <c r="AF6" i="5"/>
  <c r="AF6" i="12"/>
  <c r="AK32" i="10"/>
  <c r="AK32" i="8"/>
  <c r="AF32" i="5" l="1"/>
  <c r="AP6" i="7"/>
  <c r="AP6" i="4"/>
  <c r="AL6" i="10"/>
  <c r="AF32" i="12"/>
  <c r="AL6" i="8"/>
  <c r="AF32" i="9"/>
  <c r="AL32" i="6"/>
  <c r="BM6" i="6"/>
  <c r="AK6" i="11"/>
  <c r="AM32" i="6" l="1"/>
  <c r="BM32" i="6"/>
  <c r="AL32" i="10"/>
  <c r="BM6" i="10"/>
  <c r="AP32" i="7"/>
  <c r="AL32" i="8"/>
  <c r="BM6" i="8"/>
  <c r="AK32" i="11"/>
  <c r="AG6" i="9"/>
  <c r="AG6" i="12"/>
  <c r="AP32" i="4"/>
  <c r="AG6" i="5"/>
  <c r="AG32" i="5" l="1"/>
  <c r="AL6" i="11"/>
  <c r="AN6" i="6"/>
  <c r="AG32" i="12"/>
  <c r="AQ6" i="7"/>
  <c r="AQ6" i="4"/>
  <c r="AG32" i="9"/>
  <c r="AM32" i="8"/>
  <c r="BM32" i="8"/>
  <c r="AM32" i="10"/>
  <c r="BM32" i="10"/>
  <c r="AN6" i="10" l="1"/>
  <c r="AN32" i="6"/>
  <c r="AQ32" i="7"/>
  <c r="BN6" i="7"/>
  <c r="AH6" i="9"/>
  <c r="AN6" i="8"/>
  <c r="AQ32" i="4"/>
  <c r="BN6" i="4"/>
  <c r="AH6" i="12"/>
  <c r="AL32" i="11"/>
  <c r="BM6" i="11"/>
  <c r="AH6" i="5"/>
  <c r="BU6" i="4" l="1"/>
  <c r="BU6" i="7"/>
  <c r="AR6" i="4"/>
  <c r="BN32" i="4"/>
  <c r="AR6" i="7"/>
  <c r="BN32" i="7"/>
  <c r="AM32" i="11"/>
  <c r="BM32" i="11"/>
  <c r="AN32" i="8"/>
  <c r="AN32" i="10"/>
  <c r="AH32" i="9"/>
  <c r="BL6" i="9"/>
  <c r="AH32" i="5"/>
  <c r="BL6" i="5"/>
  <c r="AH32" i="12"/>
  <c r="BL6" i="12"/>
  <c r="AO6" i="6"/>
  <c r="BU32" i="4" l="1"/>
  <c r="AO32" i="6"/>
  <c r="AN6" i="11"/>
  <c r="AR32" i="4"/>
  <c r="AO6" i="10"/>
  <c r="AO6" i="8"/>
  <c r="BU32" i="7"/>
  <c r="AI6" i="5"/>
  <c r="BL32" i="5"/>
  <c r="AI6" i="12"/>
  <c r="BL32" i="12"/>
  <c r="AI6" i="9"/>
  <c r="BL32" i="9"/>
  <c r="AR32" i="7"/>
  <c r="AS6" i="4" l="1"/>
  <c r="AI32" i="9"/>
  <c r="AO32" i="8"/>
  <c r="AP6" i="6"/>
  <c r="AS6" i="7"/>
  <c r="AN32" i="11"/>
  <c r="AI32" i="5"/>
  <c r="AI32" i="12"/>
  <c r="AO32" i="10"/>
  <c r="AJ6" i="9" l="1"/>
  <c r="AP32" i="6"/>
  <c r="AP6" i="10"/>
  <c r="AJ6" i="12"/>
  <c r="AS32" i="7"/>
  <c r="AS32" i="4"/>
  <c r="AO6" i="11"/>
  <c r="AJ6" i="5"/>
  <c r="AP6" i="8"/>
  <c r="AJ32" i="12" l="1"/>
  <c r="AT6" i="4"/>
  <c r="AQ6" i="6"/>
  <c r="AJ32" i="5"/>
  <c r="AP32" i="8"/>
  <c r="AO32" i="11"/>
  <c r="AT6" i="7"/>
  <c r="AP32" i="10"/>
  <c r="AJ32" i="9"/>
  <c r="AK6" i="5" l="1"/>
  <c r="AT32" i="4"/>
  <c r="AQ6" i="10"/>
  <c r="AP6" i="11"/>
  <c r="AK6" i="9"/>
  <c r="AT32" i="7"/>
  <c r="AQ6" i="8"/>
  <c r="AQ32" i="6"/>
  <c r="BN6" i="6"/>
  <c r="AK6" i="12"/>
  <c r="BU6" i="6" l="1"/>
  <c r="AU6" i="4"/>
  <c r="AU6" i="7"/>
  <c r="AR6" i="6"/>
  <c r="BN32" i="6"/>
  <c r="AP32" i="11"/>
  <c r="AK32" i="12"/>
  <c r="AQ32" i="8"/>
  <c r="BN6" i="8"/>
  <c r="AK32" i="9"/>
  <c r="AQ32" i="10"/>
  <c r="BN6" i="10"/>
  <c r="AK32" i="5"/>
  <c r="AL6" i="5" l="1"/>
  <c r="BU32" i="6"/>
  <c r="AL6" i="12"/>
  <c r="AR32" i="6"/>
  <c r="AU32" i="4"/>
  <c r="BO6" i="4"/>
  <c r="BU6" i="8"/>
  <c r="AL6" i="9"/>
  <c r="BU6" i="10"/>
  <c r="AR6" i="10"/>
  <c r="BN32" i="10"/>
  <c r="AR6" i="8"/>
  <c r="BN32" i="8"/>
  <c r="AQ6" i="11"/>
  <c r="AU32" i="7"/>
  <c r="BO6" i="7"/>
  <c r="BU32" i="8" l="1"/>
  <c r="AS6" i="6"/>
  <c r="AV6" i="7"/>
  <c r="BO32" i="7"/>
  <c r="BU32" i="10"/>
  <c r="AR32" i="8"/>
  <c r="AQ32" i="11"/>
  <c r="BN6" i="11"/>
  <c r="AR32" i="10"/>
  <c r="AL32" i="9"/>
  <c r="BM6" i="9"/>
  <c r="AV6" i="4"/>
  <c r="BO32" i="4"/>
  <c r="AL32" i="12"/>
  <c r="BM6" i="12"/>
  <c r="AL32" i="5"/>
  <c r="BM6" i="5"/>
  <c r="BU6" i="11" l="1"/>
  <c r="AS32" i="6"/>
  <c r="AR6" i="11"/>
  <c r="BN32" i="11"/>
  <c r="AV32" i="7"/>
  <c r="AM6" i="12"/>
  <c r="BM32" i="12"/>
  <c r="AS6" i="8"/>
  <c r="AM6" i="9"/>
  <c r="BM32" i="9"/>
  <c r="AS6" i="10"/>
  <c r="AM6" i="5"/>
  <c r="BM32" i="5"/>
  <c r="AV32" i="4"/>
  <c r="AS32" i="8" l="1"/>
  <c r="BU32" i="11"/>
  <c r="AM32" i="5"/>
  <c r="AM32" i="12"/>
  <c r="AR32" i="11"/>
  <c r="AS32" i="10"/>
  <c r="AW6" i="7"/>
  <c r="AW6" i="4"/>
  <c r="AM32" i="9"/>
  <c r="AT6" i="6"/>
  <c r="AW32" i="4" l="1"/>
  <c r="AN6" i="12"/>
  <c r="AT6" i="8"/>
  <c r="AT6" i="10"/>
  <c r="AW32" i="7"/>
  <c r="AN6" i="5"/>
  <c r="AN6" i="9"/>
  <c r="AS6" i="11"/>
  <c r="AT32" i="6"/>
  <c r="AS32" i="11" l="1"/>
  <c r="AN32" i="12"/>
  <c r="AT32" i="10"/>
  <c r="AN32" i="9"/>
  <c r="AN32" i="5"/>
  <c r="AU6" i="6"/>
  <c r="AX6" i="7"/>
  <c r="AT32" i="8"/>
  <c r="AX6" i="4"/>
  <c r="AU32" i="6" l="1"/>
  <c r="BO6" i="6"/>
  <c r="AO6" i="12"/>
  <c r="AO6" i="9"/>
  <c r="AU6" i="8"/>
  <c r="AX32" i="4"/>
  <c r="AX32" i="7"/>
  <c r="AO6" i="5"/>
  <c r="AU6" i="10"/>
  <c r="AT6" i="11"/>
  <c r="AU32" i="8" l="1"/>
  <c r="BO6" i="8"/>
  <c r="AO32" i="12"/>
  <c r="AU32" i="10"/>
  <c r="BO6" i="10"/>
  <c r="AY6" i="7"/>
  <c r="AT32" i="11"/>
  <c r="AO32" i="5"/>
  <c r="AY6" i="4"/>
  <c r="AO32" i="9"/>
  <c r="AV6" i="6"/>
  <c r="BO32" i="6"/>
  <c r="AV32" i="6" l="1"/>
  <c r="AU6" i="11"/>
  <c r="AP6" i="12"/>
  <c r="AY32" i="4"/>
  <c r="BP6" i="4"/>
  <c r="AP6" i="9"/>
  <c r="AP6" i="5"/>
  <c r="AY32" i="7"/>
  <c r="BP6" i="7"/>
  <c r="AV6" i="10"/>
  <c r="BO32" i="10"/>
  <c r="AV6" i="8"/>
  <c r="BO32" i="8"/>
  <c r="AV32" i="8" l="1"/>
  <c r="AP32" i="12"/>
  <c r="AZ6" i="7"/>
  <c r="BP32" i="7"/>
  <c r="AW6" i="6"/>
  <c r="AP32" i="9"/>
  <c r="AV32" i="10"/>
  <c r="AP32" i="5"/>
  <c r="AZ6" i="4"/>
  <c r="BP32" i="4"/>
  <c r="AU32" i="11"/>
  <c r="BO6" i="11"/>
  <c r="AW6" i="10" l="1"/>
  <c r="AZ32" i="4"/>
  <c r="AQ6" i="12"/>
  <c r="AW32" i="6"/>
  <c r="AW6" i="8"/>
  <c r="AQ6" i="9"/>
  <c r="AV6" i="11"/>
  <c r="BO32" i="11"/>
  <c r="AQ6" i="5"/>
  <c r="AZ32" i="7"/>
  <c r="BA6" i="7" l="1"/>
  <c r="AW32" i="10"/>
  <c r="AQ32" i="9"/>
  <c r="BN6" i="9"/>
  <c r="AQ32" i="12"/>
  <c r="BN6" i="12"/>
  <c r="AV32" i="11"/>
  <c r="AW32" i="8"/>
  <c r="BA6" i="4"/>
  <c r="AQ32" i="5"/>
  <c r="BN6" i="5"/>
  <c r="AX6" i="6"/>
  <c r="BA32" i="4" l="1"/>
  <c r="AW6" i="11"/>
  <c r="BU6" i="9"/>
  <c r="AX32" i="6"/>
  <c r="AR6" i="9"/>
  <c r="BN32" i="9"/>
  <c r="BU6" i="12"/>
  <c r="BA32" i="7"/>
  <c r="BU6" i="5"/>
  <c r="AR6" i="5"/>
  <c r="BN32" i="5"/>
  <c r="AX6" i="8"/>
  <c r="AR6" i="12"/>
  <c r="BN32" i="12"/>
  <c r="AX6" i="10"/>
  <c r="AW32" i="11" l="1"/>
  <c r="AY6" i="6"/>
  <c r="AX32" i="8"/>
  <c r="BU32" i="5"/>
  <c r="BU32" i="9"/>
  <c r="AX32" i="10"/>
  <c r="BU32" i="12"/>
  <c r="AR32" i="12"/>
  <c r="AR32" i="5"/>
  <c r="BB6" i="7"/>
  <c r="AR32" i="9"/>
  <c r="BB6" i="4"/>
  <c r="AS6" i="12" l="1"/>
  <c r="BB32" i="7"/>
  <c r="AY6" i="10"/>
  <c r="AY32" i="6"/>
  <c r="BP6" i="6"/>
  <c r="BB32" i="4"/>
  <c r="AS6" i="9"/>
  <c r="AS6" i="5"/>
  <c r="AY6" i="8"/>
  <c r="AX6" i="11"/>
  <c r="AS32" i="9" l="1"/>
  <c r="BC6" i="7"/>
  <c r="AY32" i="8"/>
  <c r="BP6" i="8"/>
  <c r="AS32" i="12"/>
  <c r="AZ6" i="6"/>
  <c r="BP32" i="6"/>
  <c r="AS32" i="5"/>
  <c r="AX32" i="11"/>
  <c r="BC6" i="4"/>
  <c r="AY32" i="10"/>
  <c r="BP6" i="10"/>
  <c r="AZ6" i="10" l="1"/>
  <c r="BP32" i="10"/>
  <c r="AZ6" i="8"/>
  <c r="BP32" i="8"/>
  <c r="AZ32" i="6"/>
  <c r="AY6" i="11"/>
  <c r="BC32" i="4"/>
  <c r="AT6" i="5"/>
  <c r="AT6" i="12"/>
  <c r="BC32" i="7"/>
  <c r="AT6" i="9"/>
  <c r="BA6" i="6" l="1"/>
  <c r="AT32" i="12"/>
  <c r="AZ32" i="10"/>
  <c r="AT32" i="9"/>
  <c r="BD6" i="4"/>
  <c r="BD6" i="7"/>
  <c r="AT32" i="5"/>
  <c r="AY32" i="11"/>
  <c r="BP6" i="11"/>
  <c r="AZ32" i="8"/>
  <c r="BA6" i="10" l="1"/>
  <c r="BD32" i="7"/>
  <c r="D6" i="7"/>
  <c r="BQ6" i="7"/>
  <c r="AZ6" i="11"/>
  <c r="BP32" i="11"/>
  <c r="BA32" i="6"/>
  <c r="BA6" i="8"/>
  <c r="AU6" i="5"/>
  <c r="BD32" i="4"/>
  <c r="D6" i="4"/>
  <c r="BQ6" i="4"/>
  <c r="AU6" i="9"/>
  <c r="AU6" i="12"/>
  <c r="BB6" i="6" l="1"/>
  <c r="D32" i="7"/>
  <c r="BQ32" i="7"/>
  <c r="AU32" i="9"/>
  <c r="BO6" i="9"/>
  <c r="BR6" i="4"/>
  <c r="BV6" i="4"/>
  <c r="BX6" i="4"/>
  <c r="AU32" i="5"/>
  <c r="BO6" i="5"/>
  <c r="AZ32" i="11"/>
  <c r="BA32" i="10"/>
  <c r="D32" i="4"/>
  <c r="BQ32" i="4"/>
  <c r="AU32" i="12"/>
  <c r="BO6" i="12"/>
  <c r="BA32" i="8"/>
  <c r="BR6" i="7"/>
  <c r="BV6" i="7"/>
  <c r="BX6" i="7"/>
  <c r="AV6" i="12" l="1"/>
  <c r="BO32" i="12"/>
  <c r="BB6" i="10"/>
  <c r="AV6" i="5"/>
  <c r="BO32" i="5"/>
  <c r="BA6" i="11"/>
  <c r="AV6" i="9"/>
  <c r="BO32" i="9"/>
  <c r="BR32" i="7"/>
  <c r="BV32" i="7"/>
  <c r="BX32" i="7"/>
  <c r="BR32" i="4"/>
  <c r="BV32" i="4"/>
  <c r="BX32" i="4"/>
  <c r="BB6" i="8"/>
  <c r="BB32" i="6"/>
  <c r="BB32" i="8" l="1"/>
  <c r="AV32" i="9"/>
  <c r="BB32" i="10"/>
  <c r="BA32" i="11"/>
  <c r="BC6" i="6"/>
  <c r="AV32" i="5"/>
  <c r="AV32" i="12"/>
  <c r="BC32" i="6" l="1"/>
  <c r="BC6" i="10"/>
  <c r="BC6" i="8"/>
  <c r="AW6" i="9"/>
  <c r="AW6" i="12"/>
  <c r="AW6" i="5"/>
  <c r="BB6" i="11"/>
  <c r="AW32" i="5" l="1"/>
  <c r="AW32" i="9"/>
  <c r="BC32" i="10"/>
  <c r="AW32" i="12"/>
  <c r="BB32" i="11"/>
  <c r="BC32" i="8"/>
  <c r="BD6" i="6"/>
  <c r="BD6" i="8" l="1"/>
  <c r="AX6" i="9"/>
  <c r="AX6" i="12"/>
  <c r="BD32" i="6"/>
  <c r="D6" i="6"/>
  <c r="BQ6" i="6"/>
  <c r="BC6" i="11"/>
  <c r="BD6" i="10"/>
  <c r="AX6" i="5"/>
  <c r="BD32" i="10" l="1"/>
  <c r="D6" i="10"/>
  <c r="BQ6" i="10"/>
  <c r="AX32" i="9"/>
  <c r="D32" i="6"/>
  <c r="BQ32" i="6"/>
  <c r="AX32" i="5"/>
  <c r="BC32" i="11"/>
  <c r="BR6" i="6"/>
  <c r="BV6" i="6"/>
  <c r="BX6" i="6"/>
  <c r="AX32" i="12"/>
  <c r="BD32" i="8"/>
  <c r="D6" i="8"/>
  <c r="BQ6" i="8"/>
  <c r="AY6" i="5" l="1"/>
  <c r="AY6" i="9"/>
  <c r="BR6" i="8"/>
  <c r="BV6" i="8"/>
  <c r="BX6" i="8"/>
  <c r="BR32" i="6"/>
  <c r="BV32" i="6"/>
  <c r="BX32" i="6"/>
  <c r="BR6" i="10"/>
  <c r="BV6" i="10"/>
  <c r="BX6" i="10"/>
  <c r="AY6" i="12"/>
  <c r="BD6" i="11"/>
  <c r="D32" i="8"/>
  <c r="BQ32" i="8"/>
  <c r="D32" i="10"/>
  <c r="BQ32" i="10"/>
  <c r="BD32" i="11" l="1"/>
  <c r="D6" i="11"/>
  <c r="BQ6" i="11"/>
  <c r="AY32" i="9"/>
  <c r="BP6" i="9"/>
  <c r="BR32" i="8"/>
  <c r="BV32" i="8"/>
  <c r="BX32" i="8"/>
  <c r="AY32" i="12"/>
  <c r="BP6" i="12"/>
  <c r="BR32" i="10"/>
  <c r="BV32" i="10"/>
  <c r="BX32" i="10"/>
  <c r="AY32" i="5"/>
  <c r="BP6" i="5"/>
  <c r="AZ6" i="9" l="1"/>
  <c r="BP32" i="9"/>
  <c r="BR6" i="11"/>
  <c r="BV6" i="11"/>
  <c r="BX6" i="11"/>
  <c r="AZ6" i="5"/>
  <c r="BP32" i="5"/>
  <c r="AZ6" i="12"/>
  <c r="BP32" i="12"/>
  <c r="D32" i="11"/>
  <c r="BQ32" i="11"/>
  <c r="AZ32" i="12" l="1"/>
  <c r="AZ32" i="9"/>
  <c r="AZ32" i="5"/>
  <c r="BR32" i="11"/>
  <c r="BV32" i="11"/>
  <c r="BX32" i="11"/>
  <c r="BA6" i="9" l="1"/>
  <c r="BA6" i="5"/>
  <c r="BA6" i="12"/>
  <c r="BA32" i="5" l="1"/>
  <c r="BA32" i="9"/>
  <c r="BA32" i="12"/>
  <c r="BB6" i="9" l="1"/>
  <c r="BB6" i="12"/>
  <c r="BB6" i="5"/>
  <c r="BB32" i="12" l="1"/>
  <c r="BB32" i="5"/>
  <c r="BB32" i="9"/>
  <c r="BC6" i="5" l="1"/>
  <c r="BC6" i="9"/>
  <c r="BC6" i="12"/>
  <c r="BC32" i="9" l="1"/>
  <c r="BC32" i="12"/>
  <c r="BC32" i="5"/>
  <c r="BD6" i="12" l="1"/>
  <c r="BD6" i="5"/>
  <c r="BD6" i="9"/>
  <c r="BD32" i="5" l="1"/>
  <c r="D6" i="5"/>
  <c r="BQ6" i="5"/>
  <c r="BD32" i="9"/>
  <c r="D6" i="9"/>
  <c r="BQ6" i="9"/>
  <c r="BD32" i="12"/>
  <c r="D6" i="12"/>
  <c r="BQ6" i="12"/>
  <c r="D32" i="9" l="1"/>
  <c r="BQ32" i="9"/>
  <c r="BR6" i="5"/>
  <c r="BV6" i="5"/>
  <c r="BX6" i="5"/>
  <c r="D32" i="12"/>
  <c r="BQ32" i="12"/>
  <c r="BR6" i="9"/>
  <c r="BV6" i="9"/>
  <c r="BX6" i="9"/>
  <c r="BR6" i="12"/>
  <c r="BX6" i="12"/>
  <c r="BV6" i="12"/>
  <c r="D32" i="5"/>
  <c r="BQ32" i="5"/>
  <c r="BR32" i="5" l="1"/>
  <c r="BV32" i="5"/>
  <c r="BX32" i="5"/>
  <c r="BR32" i="12"/>
  <c r="BV32" i="12"/>
  <c r="BX32" i="12"/>
  <c r="BR32" i="9"/>
  <c r="BV32" i="9"/>
  <c r="BX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Author:
For internal purposes.
Filled by HQ finance.</t>
        </r>
      </text>
    </comment>
    <comment ref="K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Author:
Filled by HQ finance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</author>
    <author>Zdenka Osvaldová</author>
    <author>tc={4B84D596-6B0C-44FF-BDF1-8885F1BF69B6}</author>
    <author>tc={400DB6C1-173F-4906-8EB7-80A9889E0B30}</author>
    <author>tc={B7252C21-617A-4E33-901B-7F94C7639BA2}</author>
    <author>tc={E09E8E7C-D17E-4BF9-85F4-A7A51E891AE9}</author>
    <author>tc={33D69CDF-5663-42D0-8479-3BAD041B3E89}</author>
    <author>tc={1ADE7DD3-9DBD-46E4-A353-F3B37E8F14F1}</author>
    <author>tc={EAD3B73F-83F7-409B-8589-6C7723289D64}</author>
    <author>tc={E6034899-0F95-45AC-884B-4043C7E90A29}</author>
    <author>tc={505E1694-960B-4000-AFB9-2AC7C7CE10BC}</author>
    <author>tc={46F716A5-EEB9-4A3A-BA24-EE4718C69AF4}</author>
    <author>tc={A3869137-EAEC-49A7-9887-57ED5BD5F2F2}</author>
    <author>tc={C9F3F94C-5FD2-495D-8B5A-05D69521D38C}</author>
    <author>tc={91D80009-21BC-4289-BEBD-C86491A3D057}</author>
    <author>tc={7450CB11-79A3-43F4-95F8-FFC0D1C7FF9C}</author>
    <author>tc={9F2D8ABD-8001-49C9-8C7B-99097A6CFDAD}</author>
    <author>tc={947BA200-C318-49C7-9A8E-BD3A4DA8377C}</author>
    <author>tc={39834F85-70D8-45C5-AD20-CF20D38B2DA4}</author>
    <author>tc={2C9D16BA-1C9A-4B31-B951-7D223D35E020}</author>
    <author>tc={7C474CC5-AD46-4EF2-AFF4-FA6896A233D6}</author>
    <author>tc={A27734F7-5079-4088-A5A1-47971D12FF81}</author>
    <author>tc={79D42C2B-B7F2-482B-9CB3-DED1EF602275}</author>
    <author>tc={1B98045B-E383-44CD-A814-95732DC98C47}</author>
    <author>tc={A3EA52C6-44F6-492B-A1A4-151E76581DA6}</author>
    <author>tc={6A6E22A9-9685-41BB-B83A-9450C795C0D4}</author>
    <author>tc={EFBEB9AD-607A-4CFE-9483-E7B653549E88}</author>
    <author>tc={79F72465-E54D-4C0E-9DC1-30A27BA2D355}</author>
    <author>tc={3813CE89-9870-4683-A5B2-CE3FE5E63EB7}</author>
    <author>tc={CDF8AC97-8C40-4684-8E78-2B4BF0CCAD27}</author>
    <author>tc={974D80ED-F222-403B-BDE8-44372347391D}</author>
    <author>tc={0E321A92-2748-4B10-9FF7-713F28024074}</author>
    <author>tc={0E247CCA-251D-43D1-BAE8-75B36DDB0A88}</author>
    <author>tc={C47DFAB8-4EC0-4856-9C89-C6FCBAAACA7B}</author>
  </authors>
  <commentList>
    <comment ref="B1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Birgit:
biju &amp; hats</t>
        </r>
      </text>
    </comment>
    <comment ref="T25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Zdenka Osvaldová:
extra biju</t>
        </r>
      </text>
    </comment>
    <comment ref="B5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Birgit:
Bags, Biju, hats</t>
        </r>
      </text>
    </comment>
    <comment ref="G90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Birgit:
Milan - repair in Pangigasse</t>
        </r>
      </text>
    </comment>
    <comment ref="H90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Birgit:
Milan 24.01.</t>
        </r>
      </text>
    </comment>
    <comment ref="I90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 xml:space="preserve">Birgit:
Handy man </t>
        </r>
      </text>
    </comment>
    <comment ref="J90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Birgit:
Milan Vignette</t>
        </r>
      </text>
    </comment>
    <comment ref="K90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Birgit:
Petra, things for decoration</t>
        </r>
      </text>
    </comment>
    <comment ref="AO90" authorId="2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Taurus inv.172403 of 04.09.2025 - alarm system</t>
        </r>
      </text>
    </comment>
    <comment ref="F96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H96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I96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J96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AF96" authorId="3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PosControl inv.2510399 11.07.2025</t>
        </r>
      </text>
    </comment>
    <comment ref="J100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Birgit:
office material</t>
        </r>
      </text>
    </comment>
    <comment ref="K100" authorId="4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02/2025</t>
        </r>
      </text>
    </comment>
    <comment ref="L100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Birgit:
Cleaning material</t>
        </r>
      </text>
    </comment>
    <comment ref="Q100" authorId="5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03/2025</t>
        </r>
      </text>
    </comment>
    <comment ref="U100" authorId="6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04/2025</t>
        </r>
      </text>
    </comment>
    <comment ref="X100" authorId="7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05/2025</t>
        </r>
      </text>
    </comment>
    <comment ref="Y100" authorId="8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05/2025</t>
        </r>
      </text>
    </comment>
    <comment ref="AC100" authorId="9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06/2025</t>
        </r>
      </text>
    </comment>
    <comment ref="AD100" authorId="1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06/2025</t>
        </r>
      </text>
    </comment>
    <comment ref="AH100" authorId="11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07/2025</t>
        </r>
      </text>
    </comment>
    <comment ref="AJ100" authorId="12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08/2025</t>
        </r>
      </text>
    </comment>
    <comment ref="AN100" authorId="13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09/2025</t>
        </r>
      </text>
    </comment>
    <comment ref="AO100" authorId="14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09/2025</t>
        </r>
      </text>
    </comment>
    <comment ref="F10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Birgit:
Music fee                  Half year 2025</t>
        </r>
      </text>
    </comment>
    <comment ref="AH101" authorId="15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2500XX0041 -rent of notebooks</t>
        </r>
      </text>
    </comment>
    <comment ref="AI101" authorId="16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AKM (music for 07-12/2025)</t>
        </r>
      </text>
    </comment>
    <comment ref="F10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Birgit:
Internet January 2025</t>
        </r>
      </text>
    </comment>
    <comment ref="G10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Birgit:
Phone 01 - 2025</t>
        </r>
      </text>
    </comment>
    <comment ref="I102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Birgit:
Internet Febr 2025</t>
        </r>
      </text>
    </comment>
    <comment ref="J102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Birgit:
Phone 02-2025</t>
        </r>
      </text>
    </comment>
    <comment ref="M102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Birgit:
Phone 03-2025</t>
        </r>
      </text>
    </comment>
    <comment ref="N102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Birgit:
Internet 03-2025</t>
        </r>
      </text>
    </comment>
    <comment ref="R102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Birgit:
Phone 04-2025</t>
        </r>
      </text>
    </comment>
    <comment ref="S102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Birgit:
Internet 04-2025</t>
        </r>
      </text>
    </comment>
    <comment ref="W102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Birgit:
Internet 05-2025</t>
        </r>
      </text>
    </comment>
    <comment ref="Y102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Birgit:
Phone 05-2025</t>
        </r>
      </text>
    </comment>
    <comment ref="Z10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Birgit:
Internet 06-2025</t>
        </r>
      </text>
    </comment>
    <comment ref="AD10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Birgit:
Phone 06-2025</t>
        </r>
      </text>
    </comment>
    <comment ref="AE10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Birgit:
Internet 07-2025</t>
        </r>
      </text>
    </comment>
    <comment ref="AI10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Birgit:
Internet 08-2025</t>
        </r>
      </text>
    </comment>
    <comment ref="AJ10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Birgit:
Phone 07-2025</t>
        </r>
      </text>
    </comment>
    <comment ref="AN10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Birgit:
Phone 08-2025</t>
        </r>
      </text>
    </comment>
    <comment ref="AO10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Birgit:
Internet 09-2025</t>
        </r>
      </text>
    </comment>
    <comment ref="H10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J103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Birgit:
Taurus Security alarm for year 2025</t>
        </r>
      </text>
    </comment>
    <comment ref="K103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L103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Birgit:
Assistance from PosControl to print QR Barcode for 2024</t>
        </r>
      </text>
    </comment>
    <comment ref="M103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AB103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Birgit:
Taurus Securitysmall repair - inv.172080 of 11.06.2025</t>
        </r>
      </text>
    </comment>
    <comment ref="AD103" authorId="17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from 1-27 weeks</t>
        </r>
      </text>
    </comment>
    <comment ref="AF103" authorId="18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G103" authorId="19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H103" authorId="2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2500XX0041 -Material 30.04.2025-30.06.2025</t>
        </r>
      </text>
    </comment>
    <comment ref="AJ103" authorId="21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K103" authorId="22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L103" authorId="23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M103" authorId="24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O103" authorId="25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E11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Birgit:
Invoice Neumahr for Nov 2024</t>
        </r>
      </text>
    </comment>
    <comment ref="J11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Birgit:
Invoice Neumahr 10.02.</t>
        </r>
      </text>
    </comment>
    <comment ref="K114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Birgit:
Invoice Neumahr 13.02.</t>
        </r>
      </text>
    </comment>
    <comment ref="L114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Birgit:
Neumahr 14.02.</t>
        </r>
      </text>
    </comment>
    <comment ref="M114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Birgit:
Neumahr 08.01. / update of website divided on 3 shops</t>
        </r>
      </text>
    </comment>
    <comment ref="N114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 xml:space="preserve">Birgit:
Neumahr invoice 0278 and 0319
</t>
        </r>
      </text>
    </comment>
    <comment ref="Z114" authorId="26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 500pcs.</t>
        </r>
      </text>
    </comment>
    <comment ref="AD114" authorId="27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kupony, plagaty narodeninz Viedeň, kartičky do kabinok - inv.20250053</t>
        </r>
      </text>
    </comment>
    <comment ref="AG114" authorId="28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 Vintage- inv.20251250</t>
        </r>
      </text>
    </comment>
    <comment ref="AH114" authorId="29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 Ballon decoration, Video production</t>
        </r>
      </text>
    </comment>
    <comment ref="AI114" authorId="3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cards A5, 60pcs.</t>
        </r>
      </text>
    </comment>
    <comment ref="AL114" authorId="31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Inv.20251389 of 18.08.2025</t>
        </r>
      </text>
    </comment>
    <comment ref="AN114" authorId="32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 20241904 of 31.10.2024</t>
        </r>
      </text>
    </comment>
    <comment ref="AO114" authorId="33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 20251504 of 03.09.2025</t>
        </r>
      </text>
    </comment>
    <comment ref="I125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 xml:space="preserve">Birgit:
Final </t>
        </r>
      </text>
    </comment>
    <comment ref="E13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 xml:space="preserve">Birgit:
2478.52 EUR 
for January 2025
 </t>
        </r>
      </text>
    </comment>
    <comment ref="I13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Birgit:
2322,42 EUR for February 2025</t>
        </r>
      </text>
    </comment>
    <comment ref="I302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 xml:space="preserve">Birgit:
Writing mistake in budget for this week. Planned with "+ 100 %" increase TO compared with 2023 instead of +10%. Plan 4500 EUR too high.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</author>
    <author>tc={AC20FE53-5148-4BF6-9834-50EC17FDFBA1}</author>
    <author>tc={215F5E5D-2412-4D5E-8AFC-F54303080834}</author>
    <author>tc={F5E88DC1-EFC1-4CFE-8432-B4873C9A5B7E}</author>
    <author>tc={DCB53664-9776-4472-862F-2F1985CD6835}</author>
    <author>tc={5B965054-71CF-489D-B441-BEC507F49F56}</author>
    <author>tc={5FF63A09-2B27-41E2-A315-BC718E1AD2ED}</author>
    <author>tc={807AC947-D1A7-4709-8861-8D52EA77BFD1}</author>
    <author>tc={B19C39ED-BE57-472A-BD56-01DF0D5D3F48}</author>
    <author>tc={CA964953-ED33-4627-B9FE-53258F860B3C}</author>
    <author>tc={2D1157CA-468B-4D5B-9446-626713D6AF02}</author>
    <author>tc={9AA29694-4916-4A36-B462-DEFA4C4774DC}</author>
    <author>tc={DB1F19F2-649A-49B6-A0BF-7CC115D54593}</author>
    <author>tc={A4AB8E97-D2C4-400A-9867-075AE531E8E9}</author>
    <author>tc={317E9631-1D1E-42D8-B0E8-631E0D10F053}</author>
    <author>tc={B433A98D-3056-410C-88A1-FD677DAEEB5C}</author>
    <author>tc={57907137-3D6A-4279-BC9E-510BA9910C30}</author>
    <author>tc={FB030E9E-B570-49A1-B778-5714F893D6F1}</author>
    <author>tc={7892D7BF-FA81-493A-91C4-8EB0F5B34296}</author>
    <author>tc={74785C37-3377-4A30-9849-C8C2658BA953}</author>
    <author>tc={1CBF4AF1-0B0F-4988-BD0D-9A57D3E626AF}</author>
    <author>tc={3A7A16F9-008B-4AEE-ABA8-A400D4BAB696}</author>
    <author>tc={C7582D8E-7540-4843-896F-37F6067CD08D}</author>
    <author>tc={BE962F5E-B3FD-456D-B9E4-5AEAFEE276EF}</author>
    <author>tc={F08843C6-E655-446A-A2B1-9D8DDF35F74B}</author>
    <author>tc={33099D7D-5868-4134-BC91-3B91843A692C}</author>
    <author>tc={91A57804-54E6-4487-888B-6BEF2943BFDD}</author>
    <author>tc={EB436116-6379-4A27-9AAA-383A4758D21D}</author>
    <author>tc={4CC68889-4E08-4FD6-9F45-2C2E56071D7A}</author>
    <author>tc={86ACF759-9C2C-479E-BD20-95718C99B7A5}</author>
    <author>tc={4CCC0064-4122-4A7C-83A9-7DF26A36C171}</author>
    <author>tc={4D706D12-F792-49C6-BE6A-8AFE4436462E}</author>
    <author>tc={9E3A28F3-1466-4244-8D64-B37E50CABCD9}</author>
    <author>tc={33E47477-B003-43AF-9B2C-42CD69DCCDDC}</author>
  </authors>
  <commentList>
    <comment ref="B5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Birgit:
bags, biju, curiosity</t>
        </r>
      </text>
    </comment>
    <comment ref="AE89" authorId="1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Reconciliation of 2024</t>
        </r>
      </text>
    </comment>
    <comment ref="AL90" authorId="2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LEIMER ALARM set up alarm system with access (inv.250277+250278 of 14.08.2025)</t>
        </r>
      </text>
    </comment>
    <comment ref="F96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H96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I96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J96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K96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M96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AF96" authorId="3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PosControl inv.2510400 11.07.2025</t>
        </r>
      </text>
    </comment>
    <comment ref="G100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Birgit:
Cleaning material DM</t>
        </r>
      </text>
    </comment>
    <comment ref="K100" authorId="4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02/2025</t>
        </r>
      </text>
    </comment>
    <comment ref="L100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Birgit:
Kassenbon-Rollen</t>
        </r>
      </text>
    </comment>
    <comment ref="Q100" authorId="5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03/2025</t>
        </r>
      </text>
    </comment>
    <comment ref="U100" authorId="6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04/2025</t>
        </r>
      </text>
    </comment>
    <comment ref="AC100" authorId="7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06/2025</t>
        </r>
      </text>
    </comment>
    <comment ref="AD100" authorId="8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06/2025</t>
        </r>
      </text>
    </comment>
    <comment ref="AH100" authorId="9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07/2025</t>
        </r>
      </text>
    </comment>
    <comment ref="AJ100" authorId="1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08/2025</t>
        </r>
      </text>
    </comment>
    <comment ref="AL100" authorId="11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BSM first aid boxes -inv.202503958</t>
        </r>
      </text>
    </comment>
    <comment ref="AN100" authorId="12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09/2025</t>
        </r>
      </text>
    </comment>
    <comment ref="AO100" authorId="13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09/2025</t>
        </r>
      </text>
    </comment>
    <comment ref="F101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Birgit:
Music fee                  Half year 2025</t>
        </r>
      </text>
    </comment>
    <comment ref="AH101" authorId="14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2500XX0041 -rent of notebooks</t>
        </r>
      </text>
    </comment>
    <comment ref="AI101" authorId="15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AKM (music for 07-12/2025)</t>
        </r>
      </text>
    </comment>
    <comment ref="F102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Birgit:
Internet January 2025</t>
        </r>
      </text>
    </comment>
    <comment ref="G102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Birgit:
Phone 01 - 2025</t>
        </r>
      </text>
    </comment>
    <comment ref="I102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Birgit:
Internet February 2025</t>
        </r>
      </text>
    </comment>
    <comment ref="J102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Birgit:
Phone 02 - 2025</t>
        </r>
      </text>
    </comment>
    <comment ref="M102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Birgit:
Phone 03-2025</t>
        </r>
      </text>
    </comment>
    <comment ref="N102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Birgit:
Internet 03-2025</t>
        </r>
      </text>
    </comment>
    <comment ref="R102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Birgit:
Phone 04-2025</t>
        </r>
      </text>
    </comment>
    <comment ref="S102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Birgit:
Internet 04-2025</t>
        </r>
      </text>
    </comment>
    <comment ref="V102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Birgit:
Internet 05-2025</t>
        </r>
      </text>
    </comment>
    <comment ref="Y102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Birgit:
Phone 05-2025</t>
        </r>
      </text>
    </comment>
    <comment ref="Z102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Birgit:
Internet 06-2025</t>
        </r>
      </text>
    </comment>
    <comment ref="AD102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Birgit:
Phone 06-2025</t>
        </r>
      </text>
    </comment>
    <comment ref="AE102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Birgit:
Internet  07-2025</t>
        </r>
      </text>
    </comment>
    <comment ref="AI102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Birgit:
Internet  08-2025</t>
        </r>
      </text>
    </comment>
    <comment ref="AJ102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Birgit:
Phone 07-2025</t>
        </r>
      </text>
    </comment>
    <comment ref="AN102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Birgit:
Phone 08-2025</t>
        </r>
      </text>
    </comment>
    <comment ref="AO102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Birgit:
Internet  09-2025</t>
        </r>
      </text>
    </comment>
    <comment ref="H103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K103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L103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Birgit:
Assistance from PosControl to print QR Barcode for 2024</t>
        </r>
      </text>
    </comment>
    <comment ref="M103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AD103" authorId="16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from 1-27 weeks</t>
        </r>
      </text>
    </comment>
    <comment ref="AF103" authorId="17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G103" authorId="18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H103" authorId="19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2500XX0041 -Material 30.04.2025-30.06.2025</t>
        </r>
      </text>
    </comment>
    <comment ref="AJ103" authorId="2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K103" authorId="21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L103" authorId="22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M103" authorId="23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N103" authorId="24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O103" authorId="25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E114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Birgit:
Invoice Neumahr for Nov 2024</t>
        </r>
      </text>
    </comment>
    <comment ref="J114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Birgit:
Invoice Neumahr 10.02.</t>
        </r>
      </text>
    </comment>
    <comment ref="K114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Birgit:
Invoice Neumahr 13.02.</t>
        </r>
      </text>
    </comment>
    <comment ref="L114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Birgit:
Neumahr 14.02.</t>
        </r>
      </text>
    </comment>
    <comment ref="M114" authorId="0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Birgit:
Neumahr 08.01. / update of website divided on 3 shops</t>
        </r>
      </text>
    </comment>
    <comment ref="N114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 xml:space="preserve">Birgit:
Neumahr invoice 0278 and 0319
</t>
        </r>
      </text>
    </comment>
    <comment ref="Z114" authorId="26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 500pcs.</t>
        </r>
      </text>
    </comment>
    <comment ref="AD114" authorId="27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kupony, plagaty narodeninz Viedeň, kartičky do kabinok - inv.20250053</t>
        </r>
      </text>
    </comment>
    <comment ref="AG114" authorId="28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 Vintage- inv.20251250</t>
        </r>
      </text>
    </comment>
    <comment ref="AH114" authorId="29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 Ballon decoration, Video production</t>
        </r>
      </text>
    </comment>
    <comment ref="AI114" authorId="3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cards A5, 60pcs.</t>
        </r>
      </text>
    </comment>
    <comment ref="AL114" authorId="31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Inv.20251389 of 18.08.2025</t>
        </r>
      </text>
    </comment>
    <comment ref="AN114" authorId="32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 20241904 of 31.10.2024</t>
        </r>
      </text>
    </comment>
    <comment ref="AO114" authorId="33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 20251504 of 03.09.2025</t>
        </r>
      </text>
    </comment>
    <comment ref="I123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 xml:space="preserve">Birgit:
Final </t>
        </r>
      </text>
    </comment>
    <comment ref="I125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Birgit:
Final</t>
        </r>
      </text>
    </comment>
    <comment ref="E130" authorId="0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Birgit:
3125,61 EUR for January 2025</t>
        </r>
      </text>
    </comment>
    <comment ref="I130" authorId="0" shapeId="0" xr:uid="{00000000-0006-0000-0600-00004A000000}">
      <text>
        <r>
          <rPr>
            <sz val="11"/>
            <color theme="1"/>
            <rFont val="Calibri"/>
            <family val="2"/>
            <scheme val="minor"/>
          </rPr>
          <t xml:space="preserve">Birgit:
3047,13 EUR for February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</author>
    <author>tc={1B83FBAA-E21C-4767-AC74-1873859E6A0E}</author>
    <author>tc={5E33AB3D-17B9-465D-B679-DF79E6DF082A}</author>
    <author>tc={22ACFF02-F679-4F1D-9293-E693B3C68CBE}</author>
    <author>tc={D6C1F3A1-4D92-4787-98C3-BE0BCE6991E2}</author>
    <author>tc={7CB7A4BA-E3F4-40A8-AD29-9B950A22D38B}</author>
    <author>tc={9E4B3796-7F38-42BA-A4E8-61134C6D9ED7}</author>
    <author>tc={0A350DA2-A5D5-4E26-9CD9-8F5A020C42F8}</author>
    <author>tc={AD6F0749-3F4C-41B4-8854-BDE56926C225}</author>
    <author>tc={B00D875C-C1F6-42E9-9AFB-CF26B1983F94}</author>
    <author>tc={AF20706A-7B88-4910-8B3C-3C09ABDA7711}</author>
    <author>tc={E4476E25-3969-478A-BA75-4980D161EEBB}</author>
    <author>tc={66979BAD-42C7-4DC2-B07D-33E4A690C59F}</author>
    <author>tc={9A98E38D-68A2-482A-99F9-5F9D6ACB650A}</author>
    <author>tc={729D2198-B7A9-48EE-8BE9-00430FBFCDCB}</author>
    <author>tc={E4FCC130-647A-4BBE-AA3E-6BB86FBCEBEF}</author>
    <author>tc={F4C95A29-C55F-4098-9A35-23F56037D8A7}</author>
    <author>tc={35BC99C3-58B2-4ABB-9A2C-A2D26A72DE08}</author>
    <author>tc={E5BB737C-10A1-43EB-B51F-3E35D3B8D116}</author>
    <author>tc={821E887B-0FB9-4CA8-95F9-967EA044EB6A}</author>
    <author>tc={F70B4816-8D31-40CB-8563-8E45F675EDB6}</author>
    <author>tc={FC2A51E6-BC01-4858-8A01-A2116DAE2A87}</author>
    <author>tc={A916527A-3885-4352-A413-AE22CAC43E58}</author>
    <author>tc={DA4B23BC-576C-4F6A-B604-20926B243027}</author>
    <author>tc={98FAFFE0-462C-47FA-B0FD-60E91BF06581}</author>
    <author>tc={CA4E71FA-DDB0-4743-A0B0-690C55C57034}</author>
    <author>tc={4619CD62-C433-4F75-8A4D-3978EFFF9669}</author>
    <author>tc={5042F2C2-A44A-44C9-BA59-AA50A8735AA5}</author>
    <author>tc={E9A4A762-0D19-4822-914A-67D67E7903F4}</author>
    <author>tc={B8B80B61-01C6-4651-A332-6887397369E7}</author>
    <author>tc={39AC83CF-D487-4206-B0F9-FFAE56443264}</author>
    <author>tc={440A45D2-55E1-48CC-B72C-A0F88FE3D0D5}</author>
    <author>tc={D0793667-F440-43D2-BA8B-6E348EB75855}</author>
  </authors>
  <commentList>
    <comment ref="H90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Birgit:
Milan, for repair in Landstr.</t>
        </r>
      </text>
    </comment>
    <comment ref="AO90" authorId="1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Taurus inv.172403 of 04.09.2025 - alarm system</t>
        </r>
      </text>
    </comment>
    <comment ref="F9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H96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I9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K96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M96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Birgit:
Paperbags</t>
        </r>
      </text>
    </comment>
    <comment ref="AF96" authorId="2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PosControl inv.2510401 11.07.2025</t>
        </r>
      </text>
    </comment>
    <comment ref="F100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Birgit:
Cleaning material 9.1. / DM</t>
        </r>
      </text>
    </comment>
    <comment ref="K100" authorId="3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02/2025</t>
        </r>
      </text>
    </comment>
    <comment ref="P100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Birgit:
Job Ad i(Shop manager) in Wienerjobs</t>
        </r>
      </text>
    </comment>
    <comment ref="Q100" authorId="4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03/2025</t>
        </r>
      </text>
    </comment>
    <comment ref="U100" authorId="5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04/2025</t>
        </r>
      </text>
    </comment>
    <comment ref="AC100" authorId="6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06/2025</t>
        </r>
      </text>
    </comment>
    <comment ref="AD100" authorId="7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06/2025</t>
        </r>
      </text>
    </comment>
    <comment ref="AG100" authorId="8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01/2025</t>
        </r>
      </text>
    </comment>
    <comment ref="AH100" authorId="9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01/2025</t>
        </r>
      </text>
    </comment>
    <comment ref="AJ100" authorId="1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08/2025</t>
        </r>
      </text>
    </comment>
    <comment ref="AN100" authorId="11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09/2025</t>
        </r>
      </text>
    </comment>
    <comment ref="AO100" authorId="12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On the base Cash report - of 09/2025</t>
        </r>
      </text>
    </comment>
    <comment ref="AH101" authorId="13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2500XX0041 -rent of notebooks</t>
        </r>
      </text>
    </comment>
    <comment ref="AO101" authorId="14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SFK-REIDL inv.1/2025 of 25.08.2025 - fair protection kontrol yearly</t>
        </r>
      </text>
    </comment>
    <comment ref="F102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Birgit:
Internet January 2025</t>
        </r>
      </text>
    </comment>
    <comment ref="G102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Birgit:
Phone January</t>
        </r>
      </text>
    </comment>
    <comment ref="I102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Birgit:
Internet February 2025</t>
        </r>
      </text>
    </comment>
    <comment ref="J102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Birgit:
Phone February</t>
        </r>
      </text>
    </comment>
    <comment ref="M102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Birgit:
Phone 03 - 2025</t>
        </r>
      </text>
    </comment>
    <comment ref="N102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Birgit:
Internet 03 - 2025</t>
        </r>
      </text>
    </comment>
    <comment ref="R102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Birgit:
Phone 04-2025</t>
        </r>
      </text>
    </comment>
    <comment ref="S102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Birgit:
Internet  04-2025</t>
        </r>
      </text>
    </comment>
    <comment ref="V102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Birgit:
Internet  05-2025</t>
        </r>
      </text>
    </comment>
    <comment ref="Y102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Birgit:
Phone 05-2025</t>
        </r>
      </text>
    </comment>
    <comment ref="Z102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Birgit:
Internet  06-2025</t>
        </r>
      </text>
    </comment>
    <comment ref="AD102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Birgit:
Phone 06-2025</t>
        </r>
      </text>
    </comment>
    <comment ref="AE102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Birgit:
Internet  07-2025</t>
        </r>
      </text>
    </comment>
    <comment ref="AI102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Birgit:
Internet  08-2025</t>
        </r>
      </text>
    </comment>
    <comment ref="AJ102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Birgit:
Phone 07-2025</t>
        </r>
      </text>
    </comment>
    <comment ref="AN102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Birgit:
Phone 08-2025</t>
        </r>
      </text>
    </comment>
    <comment ref="AO102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Birgit:
Internet  09-2025</t>
        </r>
      </text>
    </comment>
    <comment ref="H103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K103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L103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 xml:space="preserve">Birgit:
Wiener Job, adv for new Shop manager </t>
        </r>
      </text>
    </comment>
    <comment ref="M103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 xml:space="preserve">Birgit:
Rent of notebook </t>
        </r>
      </text>
    </comment>
    <comment ref="AD103" authorId="15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from 1-27 weeks</t>
        </r>
      </text>
    </comment>
    <comment ref="AF103" authorId="16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G103" authorId="17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H103" authorId="18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2500XX0041 -Material 30.04.2025-30.06.2025</t>
        </r>
      </text>
    </comment>
    <comment ref="AJ103" authorId="19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K103" authorId="2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L103" authorId="21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M103" authorId="22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AN103" authorId="23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Document fee for goods </t>
        </r>
      </text>
    </comment>
    <comment ref="E114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Birgit:
Invoice Neumahr for Nov 2024</t>
        </r>
      </text>
    </comment>
    <comment ref="J114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Birgit:
Invoice Neumahr 10.02.</t>
        </r>
      </text>
    </comment>
    <comment ref="K114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Birgit:
Invoice Neumahr 13.02.</t>
        </r>
      </text>
    </comment>
    <comment ref="L114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Birgit:
Neumahr 14.02.</t>
        </r>
      </text>
    </comment>
    <comment ref="M114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Birgit:
Neumahr 08.01. / update of website divided on 3 shops</t>
        </r>
      </text>
    </comment>
    <comment ref="N114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 xml:space="preserve">Birgit:
Neumahr invoice 0278 and 0319
</t>
        </r>
      </text>
    </comment>
    <comment ref="Z114" authorId="24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 500pcs.</t>
        </r>
      </text>
    </comment>
    <comment ref="AD114" authorId="25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kupony, plagaty narodeninz Viedeň, kartičky do kabinok - inv.20250053</t>
        </r>
      </text>
    </comment>
    <comment ref="AG114" authorId="26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- kupony Vintage- inv.20251250</t>
        </r>
      </text>
    </comment>
    <comment ref="AH114" authorId="27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inv. 2500XX0041 - Ballon decoration, Video production</t>
        </r>
      </text>
    </comment>
    <comment ref="AI114" authorId="28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Neumahr cards A5, 60pcs.</t>
        </r>
      </text>
    </comment>
    <comment ref="AL114" authorId="29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Inv.20251389 of 18.08.2025</t>
        </r>
      </text>
    </comment>
    <comment ref="AN114" authorId="3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 20241904 of 31.10.2024</t>
        </r>
      </text>
    </comment>
    <comment ref="AO114" authorId="31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Inv. 20251504 of 03.09.2025</t>
        </r>
      </text>
    </comment>
    <comment ref="AI116" authorId="32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TH ET - paper bags, inv,25AU017</t>
        </r>
      </text>
    </comment>
    <comment ref="I123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Birgit:
Final</t>
        </r>
      </text>
    </comment>
    <comment ref="I125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 xml:space="preserve">Birgit:
Final </t>
        </r>
      </text>
    </comment>
  </commentList>
</comments>
</file>

<file path=xl/sharedStrings.xml><?xml version="1.0" encoding="utf-8"?>
<sst xmlns="http://schemas.openxmlformats.org/spreadsheetml/2006/main" count="5356" uniqueCount="569">
  <si>
    <t>ACTUAL</t>
  </si>
  <si>
    <t>PLAN</t>
  </si>
  <si>
    <t>Data</t>
  </si>
  <si>
    <t>LINE</t>
  </si>
  <si>
    <t>SHOP</t>
  </si>
  <si>
    <t>Concatenate</t>
  </si>
  <si>
    <t>October YTD</t>
  </si>
  <si>
    <t>Nov 2022</t>
  </si>
  <si>
    <t>Dec 2022</t>
  </si>
  <si>
    <t>2022</t>
  </si>
  <si>
    <t>Austria</t>
  </si>
  <si>
    <t>Kgs put into the shop-Shop_A</t>
  </si>
  <si>
    <t>Paniglgasse</t>
  </si>
  <si>
    <t>Kgs put into the shop-Shop_APaniglgasse</t>
  </si>
  <si>
    <t>Kgs put into the shop-Shop_B</t>
  </si>
  <si>
    <t>Kgs put into the shop-Shop_BPaniglgasse</t>
  </si>
  <si>
    <t>Lerchenfelder</t>
  </si>
  <si>
    <t>Kgs put into the shop-Shoes_A</t>
  </si>
  <si>
    <t>Kgs put into the shop-Shoes_APaniglgasse</t>
  </si>
  <si>
    <t>Kgs put into the shop-Shoes_B</t>
  </si>
  <si>
    <t>Kgs put into the shop-Shoes_BPaniglgasse</t>
  </si>
  <si>
    <t>Kgs put into the shop-HHR</t>
  </si>
  <si>
    <t>Kgs put into the shop-HHRPaniglgasse</t>
  </si>
  <si>
    <t>Kgs put into the shop-Mix_Summer</t>
  </si>
  <si>
    <t>Kgs put into the shop-Mix_SummerPaniglgasse</t>
  </si>
  <si>
    <t>Kgs put into the shop-Mix_Winter</t>
  </si>
  <si>
    <t>Kgs put into the shop-Mix_WinterPaniglgasse</t>
  </si>
  <si>
    <t>Kgs put into the shop-Handbag_A</t>
  </si>
  <si>
    <t>Kgs put into the shop-Handbag_APaniglgasse</t>
  </si>
  <si>
    <t>Kgs put into the shop-Handbag_B</t>
  </si>
  <si>
    <t>Kgs put into the shop-Handbag_BPaniglgasse</t>
  </si>
  <si>
    <t>Kgs put into the shop-Things</t>
  </si>
  <si>
    <t>Kgs put into the shop-ThingsPaniglgasse</t>
  </si>
  <si>
    <t>Turnover incl. VAT</t>
  </si>
  <si>
    <t>Turnover incl. VATPaniglgasse</t>
  </si>
  <si>
    <t>Income excl. VAT</t>
  </si>
  <si>
    <t>Income excl. VATPaniglgasse</t>
  </si>
  <si>
    <t>Cost of clothes put in the shop</t>
  </si>
  <si>
    <t>Cost of clothes put in the shopPaniglgasse</t>
  </si>
  <si>
    <t>Transport of clothes (international)</t>
  </si>
  <si>
    <t>Transport of clothes (international)Paniglgasse</t>
  </si>
  <si>
    <t>Transport of clothes (local)</t>
  </si>
  <si>
    <t>Transport of clothes (local)Paniglgasse</t>
  </si>
  <si>
    <t>Customs brokers fees</t>
  </si>
  <si>
    <t>Customs brokers feesPaniglgasse</t>
  </si>
  <si>
    <t>Rent of the shop</t>
  </si>
  <si>
    <t>Rent of the shopPaniglgasse</t>
  </si>
  <si>
    <t>Electricity / heating / water</t>
  </si>
  <si>
    <t>Electricity / heating / waterPaniglgasse</t>
  </si>
  <si>
    <t>Maintenance, renovation</t>
  </si>
  <si>
    <t>Maintenance, renovationPaniglgasse</t>
  </si>
  <si>
    <t>Insurance</t>
  </si>
  <si>
    <t>InsurancePaniglgasse</t>
  </si>
  <si>
    <t>Acquisition of assets for buildings</t>
  </si>
  <si>
    <t>Acquisition of assets for buildingsPaniglgasse</t>
  </si>
  <si>
    <t>Other (real estate fees, brokers fees, etc.)</t>
  </si>
  <si>
    <t>Other (real estate fees, brokers fees, etc.)Paniglgasse</t>
  </si>
  <si>
    <t xml:space="preserve">Sales expenses </t>
  </si>
  <si>
    <t>Sales expenses Paniglgasse</t>
  </si>
  <si>
    <t>Shops equipment</t>
  </si>
  <si>
    <t>Shops equipmentPaniglgasse</t>
  </si>
  <si>
    <t xml:space="preserve">Running expenses </t>
  </si>
  <si>
    <t>Running expenses Paniglgasse</t>
  </si>
  <si>
    <t xml:space="preserve">Fixed running expenses </t>
  </si>
  <si>
    <t>Fixed running expenses Paniglgasse</t>
  </si>
  <si>
    <t>Tel / fax / Internet</t>
  </si>
  <si>
    <t>Tel / fax / InternetPaniglgasse</t>
  </si>
  <si>
    <t>Other running expenses</t>
  </si>
  <si>
    <t>Other running expensesPaniglgasse</t>
  </si>
  <si>
    <t>POS fees</t>
  </si>
  <si>
    <t>POS feesPaniglgasse</t>
  </si>
  <si>
    <t>Bank fee / money collection fee</t>
  </si>
  <si>
    <t>Bank fee / money collection feePaniglgasse</t>
  </si>
  <si>
    <t>Central administration</t>
  </si>
  <si>
    <t>Central administrationPaniglgasse</t>
  </si>
  <si>
    <t>Warehouse</t>
  </si>
  <si>
    <t>WarehousePaniglgasse</t>
  </si>
  <si>
    <t>Marketing (window-cases,flyers, etc.)</t>
  </si>
  <si>
    <t>Marketing (window-cases,flyers, etc.)Paniglgasse</t>
  </si>
  <si>
    <t>Media (magazines, radio, TV)</t>
  </si>
  <si>
    <t>Media (magazines, radio, TV)Paniglgasse</t>
  </si>
  <si>
    <t>Other</t>
  </si>
  <si>
    <t>OtherPaniglgasse</t>
  </si>
  <si>
    <t>Tickets</t>
  </si>
  <si>
    <t>TicketsPaniglgasse</t>
  </si>
  <si>
    <t>Other travel expenses</t>
  </si>
  <si>
    <t>Other travel expensesPaniglgasse</t>
  </si>
  <si>
    <t>Manager</t>
  </si>
  <si>
    <t>ManagerPaniglgasse</t>
  </si>
  <si>
    <t>Deputy manager</t>
  </si>
  <si>
    <t>Deputy managerPaniglgasse</t>
  </si>
  <si>
    <t>Assistents</t>
  </si>
  <si>
    <t>AssistentsPaniglgasse</t>
  </si>
  <si>
    <t>Stock keeper</t>
  </si>
  <si>
    <t>Stock keeperPaniglgasse</t>
  </si>
  <si>
    <t>Temporary employees</t>
  </si>
  <si>
    <t>Temporary employeesPaniglgasse</t>
  </si>
  <si>
    <t>Shop assistants bonuses</t>
  </si>
  <si>
    <t>Shop assistants bonusesPaniglgasse</t>
  </si>
  <si>
    <t>Shop manager bonuses</t>
  </si>
  <si>
    <t>Shop manager bonusesPaniglgasse</t>
  </si>
  <si>
    <t>Social tax</t>
  </si>
  <si>
    <t>Social taxPaniglgasse</t>
  </si>
  <si>
    <t>Benefits</t>
  </si>
  <si>
    <t>BenefitsPaniglgasse</t>
  </si>
  <si>
    <t>Leasing of staff</t>
  </si>
  <si>
    <t>Leasing of staffPaniglgasse</t>
  </si>
  <si>
    <t>Kgs put into the shop-Shop_ALerchenfelder</t>
  </si>
  <si>
    <t>Kgs put into the shop-Shop_BLerchenfelder</t>
  </si>
  <si>
    <t>Kgs put into the shop-Shoes_ALerchenfelder</t>
  </si>
  <si>
    <t>Kgs put into the shop-Shoes_BLerchenfelder</t>
  </si>
  <si>
    <t>Kgs put into the shop-HHRLerchenfelder</t>
  </si>
  <si>
    <t>Kgs put into the shop-Mix_SummerLerchenfelder</t>
  </si>
  <si>
    <t>Kgs put into the shop-Mix_WinterLerchenfelder</t>
  </si>
  <si>
    <t>Kgs put into the shop-Handbag_ALerchenfelder</t>
  </si>
  <si>
    <t>Kgs put into the shop-Handbag_BLerchenfelder</t>
  </si>
  <si>
    <t>Kgs put into the shop-ThingsLerchenfelder</t>
  </si>
  <si>
    <t>Turnover incl. VATLerchenfelder</t>
  </si>
  <si>
    <t>Income excl. VATLerchenfelder</t>
  </si>
  <si>
    <t>Cost of clothes put in the shopLerchenfelder</t>
  </si>
  <si>
    <t>Transport of clothes (international)Lerchenfelder</t>
  </si>
  <si>
    <t>Transport of clothes (local)Lerchenfelder</t>
  </si>
  <si>
    <t>Customs brokers feesLerchenfelder</t>
  </si>
  <si>
    <t>Rent of the shopLerchenfelder</t>
  </si>
  <si>
    <t>Electricity / heating / waterLerchenfelder</t>
  </si>
  <si>
    <t>Maintenance, renovationLerchenfelder</t>
  </si>
  <si>
    <t>InsuranceLerchenfelder</t>
  </si>
  <si>
    <t>Acquisition of assets for buildingsLerchenfelder</t>
  </si>
  <si>
    <t>Other (real estate fees, brokers fees, etc.)Lerchenfelder</t>
  </si>
  <si>
    <t>Sales expenses Lerchenfelder</t>
  </si>
  <si>
    <t>Shops equipmentLerchenfelder</t>
  </si>
  <si>
    <t>Running expenses Lerchenfelder</t>
  </si>
  <si>
    <t>Fixed running expenses Lerchenfelder</t>
  </si>
  <si>
    <t>Tel / fax / InternetLerchenfelder</t>
  </si>
  <si>
    <t>Other running expensesLerchenfelder</t>
  </si>
  <si>
    <t>POS feesLerchenfelder</t>
  </si>
  <si>
    <t>Bank fee / money collection feeLerchenfelder</t>
  </si>
  <si>
    <t>Central administrationLerchenfelder</t>
  </si>
  <si>
    <t>WarehouseLerchenfelder</t>
  </si>
  <si>
    <t>Marketing (window-cases,flyers, etc.)Lerchenfelder</t>
  </si>
  <si>
    <t>Media (magazines, radio, TV)Lerchenfelder</t>
  </si>
  <si>
    <t>OtherLerchenfelder</t>
  </si>
  <si>
    <t>TicketsLerchenfelder</t>
  </si>
  <si>
    <t>Other travel expensesLerchenfelder</t>
  </si>
  <si>
    <t>ManagerLerchenfelder</t>
  </si>
  <si>
    <t>Deputy managerLerchenfelder</t>
  </si>
  <si>
    <t>AssistentsLerchenfelder</t>
  </si>
  <si>
    <t>Stock keeperLerchenfelder</t>
  </si>
  <si>
    <t>Temporary employeesLerchenfelder</t>
  </si>
  <si>
    <t>Shop assistants bonusesLerchenfelder</t>
  </si>
  <si>
    <t>Shop manager bonusesLerchenfelder</t>
  </si>
  <si>
    <t>Social taxLerchenfelder</t>
  </si>
  <si>
    <t>BenefitsLerchenfelder</t>
  </si>
  <si>
    <t>Leasing of staffLerchenfelder</t>
  </si>
  <si>
    <t>BW</t>
  </si>
  <si>
    <t>BP</t>
  </si>
  <si>
    <t>BQ</t>
  </si>
  <si>
    <t>BR</t>
  </si>
  <si>
    <t>!!!</t>
  </si>
  <si>
    <t>Temporary employees - renamed to - Temporry employees</t>
  </si>
  <si>
    <t>BU</t>
  </si>
  <si>
    <t>BO</t>
  </si>
  <si>
    <t>Check operating result</t>
  </si>
  <si>
    <t>Operating result from WR</t>
  </si>
  <si>
    <t>Operating result Paste values</t>
  </si>
  <si>
    <t>Check operating values</t>
  </si>
  <si>
    <t>Line</t>
  </si>
  <si>
    <t>Country</t>
  </si>
  <si>
    <t>ACT</t>
  </si>
  <si>
    <t>BGT</t>
  </si>
  <si>
    <t>SHOPS (List):</t>
  </si>
  <si>
    <t>File-path</t>
  </si>
  <si>
    <t>AT</t>
  </si>
  <si>
    <t>[AT_WR_43_2022_SHOPS.xlsx]</t>
  </si>
  <si>
    <t>Operating Result</t>
  </si>
  <si>
    <t>Business unit name:</t>
  </si>
  <si>
    <t>Textile House Austria</t>
  </si>
  <si>
    <t>valid from 1.1.2025</t>
  </si>
  <si>
    <t>No.</t>
  </si>
  <si>
    <t>Cycle</t>
  </si>
  <si>
    <t>Size</t>
  </si>
  <si>
    <t>City</t>
  </si>
  <si>
    <t>Region</t>
  </si>
  <si>
    <t>Opened (date)</t>
  </si>
  <si>
    <t>Closed (date)</t>
  </si>
  <si>
    <t>Area manager</t>
  </si>
  <si>
    <t>CC</t>
  </si>
  <si>
    <t>Comparable shop</t>
  </si>
  <si>
    <t>Year</t>
  </si>
  <si>
    <t>Current 
quarter</t>
  </si>
  <si>
    <t>Exchange 
rate</t>
  </si>
  <si>
    <t>Budget VAT 
rate</t>
  </si>
  <si>
    <t>Actual VAT 
rate</t>
  </si>
  <si>
    <t>Budget 
Social tax</t>
  </si>
  <si>
    <t>Prices for 
shops</t>
  </si>
  <si>
    <t>Prices for 
shops EUR</t>
  </si>
  <si>
    <t xml:space="preserve"> Previous Year</t>
  </si>
  <si>
    <t>Exchange rate</t>
  </si>
  <si>
    <t>Regular shops</t>
  </si>
  <si>
    <t>Vintage shops</t>
  </si>
  <si>
    <t>vintage</t>
  </si>
  <si>
    <t>Vienna</t>
  </si>
  <si>
    <t>Area 1</t>
  </si>
  <si>
    <t>Petra Fratričová</t>
  </si>
  <si>
    <t>Q1</t>
  </si>
  <si>
    <t>A</t>
  </si>
  <si>
    <t>Kgs put into the shop,  shop A</t>
  </si>
  <si>
    <t>Trend A</t>
  </si>
  <si>
    <t>B</t>
  </si>
  <si>
    <t>Kgs put into the shop,  shop B</t>
  </si>
  <si>
    <t>Shoes A</t>
  </si>
  <si>
    <t>Trend Shoes A</t>
  </si>
  <si>
    <t>Landstrasser_Hauptstrasse</t>
  </si>
  <si>
    <t>Kgs put into the shop,  HHR</t>
  </si>
  <si>
    <t>Trend B</t>
  </si>
  <si>
    <t>New shop 2</t>
  </si>
  <si>
    <t>Shoes B</t>
  </si>
  <si>
    <t>Kgs put into the shop,  shoes A</t>
  </si>
  <si>
    <t>HHR (standard)</t>
  </si>
  <si>
    <t>Kgs put into the shop,  shoes B</t>
  </si>
  <si>
    <t>Trend HHR</t>
  </si>
  <si>
    <t>Mix Summer</t>
  </si>
  <si>
    <t>Kgs put into the shop,  Mix Summer</t>
  </si>
  <si>
    <t>HHT (heavy)</t>
  </si>
  <si>
    <t>Mix Winter</t>
  </si>
  <si>
    <t>Kgs put into the shop,  Mix Winter</t>
  </si>
  <si>
    <t>Handbag A</t>
  </si>
  <si>
    <t>Kgs put into the shop,  Handbag A</t>
  </si>
  <si>
    <t>Handbag B</t>
  </si>
  <si>
    <t>Kgs put into the shop,  Handbag B</t>
  </si>
  <si>
    <t>Bag A Trendy</t>
  </si>
  <si>
    <t>Things</t>
  </si>
  <si>
    <t>Kgs put into the shop,  things</t>
  </si>
  <si>
    <t>return</t>
  </si>
  <si>
    <t>Other Trend categories</t>
  </si>
  <si>
    <t>hhr b</t>
  </si>
  <si>
    <t>`</t>
  </si>
  <si>
    <t>Total</t>
  </si>
  <si>
    <t>5 weeks</t>
  </si>
  <si>
    <t>2 weeks</t>
  </si>
  <si>
    <t>1st Quarter</t>
  </si>
  <si>
    <t>2nd Quarter</t>
  </si>
  <si>
    <t>3rd Quarter</t>
  </si>
  <si>
    <t>4th Quarter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</si>
  <si>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</si>
  <si>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</si>
  <si>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</si>
  <si>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</si>
  <si>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</si>
  <si>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</si>
  <si>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</si>
  <si>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</si>
  <si>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</si>
  <si>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</si>
  <si>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</si>
  <si>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</si>
  <si>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</si>
  <si>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</si>
  <si>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</si>
  <si>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H1</t>
  </si>
  <si>
    <t>H2</t>
  </si>
  <si>
    <t>Selection</t>
  </si>
  <si>
    <t>5 week</t>
  </si>
  <si>
    <t>Week</t>
  </si>
  <si>
    <t>1-4</t>
  </si>
  <si>
    <t>5-8</t>
  </si>
  <si>
    <t>9-13</t>
  </si>
  <si>
    <t>14-17</t>
  </si>
  <si>
    <t>18-21</t>
  </si>
  <si>
    <t>22-26</t>
  </si>
  <si>
    <t>27-30</t>
  </si>
  <si>
    <t>31-34</t>
  </si>
  <si>
    <t>35-39</t>
  </si>
  <si>
    <t>40-43</t>
  </si>
  <si>
    <t>44-47</t>
  </si>
  <si>
    <t>48-52</t>
  </si>
  <si>
    <t>1-13</t>
  </si>
  <si>
    <t>14-26</t>
  </si>
  <si>
    <t>27-39</t>
  </si>
  <si>
    <t>40-52</t>
  </si>
  <si>
    <t>1-26</t>
  </si>
  <si>
    <t>27-52</t>
  </si>
  <si>
    <t>YTD</t>
  </si>
  <si>
    <t>Quarter</t>
  </si>
  <si>
    <t>Pieces stolen</t>
  </si>
  <si>
    <t>Pcs in the shop,  week begin</t>
  </si>
  <si>
    <t>Pcs put into the shop,  A  new opening</t>
  </si>
  <si>
    <t>Pcs put into the shop,  B  new opening</t>
  </si>
  <si>
    <t>Pcs put into the shop,  shoes A  new opening</t>
  </si>
  <si>
    <t>Pcs put into the shop,  shoes B  new opening</t>
  </si>
  <si>
    <t>Pcs put into the shop,  HHR  new opening</t>
  </si>
  <si>
    <t>Pcs put into the shop,  Handbag A new opening</t>
  </si>
  <si>
    <t>Pcs put into the shop,  Handbag B new opening</t>
  </si>
  <si>
    <t>Pcs put into the shop,  things new opening</t>
  </si>
  <si>
    <t>Pcs put into the shop,  total new opening</t>
  </si>
  <si>
    <t>Pcs put into the shop,  shop A</t>
  </si>
  <si>
    <t>Pcs put into the shop,  shop B</t>
  </si>
  <si>
    <t>Pcs put into the shop,  shoes A</t>
  </si>
  <si>
    <t xml:space="preserve">Pcs put into the shop,  shoes B  </t>
  </si>
  <si>
    <t xml:space="preserve">Pcs put into the shop,  HHR </t>
  </si>
  <si>
    <t>Pcs put into the shop,  Mix Summer</t>
  </si>
  <si>
    <t>Pcs put into the shop,  Mix Winter</t>
  </si>
  <si>
    <t>Pcs put into the shop,  Handbag A</t>
  </si>
  <si>
    <t xml:space="preserve">Pcs put into the shop,  Handbag B </t>
  </si>
  <si>
    <t>Pcs put into the shop,  things</t>
  </si>
  <si>
    <t>Pcs put into the shop,  Old extra</t>
  </si>
  <si>
    <t>Pcs put into the shop,  total</t>
  </si>
  <si>
    <t>Pcs put into the shop,  total (excl. total new opening)</t>
  </si>
  <si>
    <t>Pcs sold</t>
  </si>
  <si>
    <t>Pcs taken down</t>
  </si>
  <si>
    <t>Old extra</t>
  </si>
  <si>
    <t>Pcs in the shop, end of week</t>
  </si>
  <si>
    <t>Pcs prepared for next new opening</t>
  </si>
  <si>
    <t>Kgs used for Pcs prepared for next new opening</t>
  </si>
  <si>
    <t>Kgs received clothes</t>
  </si>
  <si>
    <t>Kgs put into the shop, total</t>
  </si>
  <si>
    <t>Kgs of clothes left</t>
  </si>
  <si>
    <t>Kgs of shoes left</t>
  </si>
  <si>
    <t>Kgs of HHR left</t>
  </si>
  <si>
    <t>Kgs of things left</t>
  </si>
  <si>
    <t>Kgs in the shop, end of the week</t>
  </si>
  <si>
    <t>No. of pieces / Kg</t>
  </si>
  <si>
    <t>No of sales (customers)</t>
  </si>
  <si>
    <t>Workhours normal time</t>
  </si>
  <si>
    <t>Workhours overtime</t>
  </si>
  <si>
    <t>Income (excl.VAT)</t>
  </si>
  <si>
    <t>Income / Pcs put in</t>
  </si>
  <si>
    <t>Income / Customer</t>
  </si>
  <si>
    <t>Income / 40 hour week</t>
  </si>
  <si>
    <t>Income / work-hour</t>
  </si>
  <si>
    <t>Result / work-hour</t>
  </si>
  <si>
    <t>Per piece sold</t>
  </si>
  <si>
    <t>Income / Pcs sold</t>
  </si>
  <si>
    <t>Result / Pcs sold</t>
  </si>
  <si>
    <t>Per customer</t>
  </si>
  <si>
    <t>Result / Customer</t>
  </si>
  <si>
    <t>Income per kg</t>
  </si>
  <si>
    <t>Economy</t>
  </si>
  <si>
    <t>Sales turnover (incl. VAT)</t>
  </si>
  <si>
    <t>Sales income (excl. VAT)</t>
  </si>
  <si>
    <t>Sales of upcycle (excl.VAT)</t>
  </si>
  <si>
    <t>Sales of paper bags (excl.VAT)</t>
  </si>
  <si>
    <t>Total income (excl. VAT)</t>
  </si>
  <si>
    <t>Accumulated income from ordinary sales (excl. VAT)</t>
  </si>
  <si>
    <t>Contribution margin</t>
  </si>
  <si>
    <t>Expenses  excl. VAT</t>
  </si>
  <si>
    <t>Clothes</t>
  </si>
  <si>
    <t>Customs brokers fees/Upcycle product</t>
  </si>
  <si>
    <t>Total clothes</t>
  </si>
  <si>
    <t>Buildings</t>
  </si>
  <si>
    <t>Rent</t>
  </si>
  <si>
    <t>Maintenance / renovation</t>
  </si>
  <si>
    <t>Other buildings expenses</t>
  </si>
  <si>
    <t>Total buildings</t>
  </si>
  <si>
    <t>Sales expenses</t>
  </si>
  <si>
    <t>Total sales expenses</t>
  </si>
  <si>
    <t>Running Expenses</t>
  </si>
  <si>
    <t>Running expenses</t>
  </si>
  <si>
    <t>Fixed running expenses</t>
  </si>
  <si>
    <t>Tel / fax / internet</t>
  </si>
  <si>
    <t>Total running expenses</t>
  </si>
  <si>
    <t>Financial Expenses</t>
  </si>
  <si>
    <t>POS expenses</t>
  </si>
  <si>
    <t>Bank fees / money collection fees</t>
  </si>
  <si>
    <t>Total financial expenses</t>
  </si>
  <si>
    <t>Common expenses</t>
  </si>
  <si>
    <t xml:space="preserve">Warehouse </t>
  </si>
  <si>
    <t>Total common expenses</t>
  </si>
  <si>
    <t>Marketing</t>
  </si>
  <si>
    <t>Media</t>
  </si>
  <si>
    <t>Other marketing expenses</t>
  </si>
  <si>
    <t>Total marketing expenses</t>
  </si>
  <si>
    <t>Travel</t>
  </si>
  <si>
    <t>Total travel expenses</t>
  </si>
  <si>
    <t>Salaries (including social security fee)</t>
  </si>
  <si>
    <t>Social security contribution</t>
  </si>
  <si>
    <t>Total salary expenses</t>
  </si>
  <si>
    <t>Total expenses</t>
  </si>
  <si>
    <t>Result accumulated</t>
  </si>
  <si>
    <t>Budget result</t>
  </si>
  <si>
    <t>Plus / Minus compared to budget</t>
  </si>
  <si>
    <t>Not accounted goods, kg</t>
  </si>
  <si>
    <t>Not accounted goods, value</t>
  </si>
  <si>
    <t xml:space="preserve">Prepayments </t>
  </si>
  <si>
    <t>Total prepayments</t>
  </si>
  <si>
    <t>Cash result</t>
  </si>
  <si>
    <t>Key figures</t>
  </si>
  <si>
    <t>Profit margin</t>
  </si>
  <si>
    <t>Accum. profit margin</t>
  </si>
  <si>
    <t>%  of income</t>
  </si>
  <si>
    <t>Building</t>
  </si>
  <si>
    <t>Salaries</t>
  </si>
  <si>
    <t>Difference,  Realized / Budget</t>
  </si>
  <si>
    <t>Operational result</t>
  </si>
  <si>
    <t>Operational result, accumulated</t>
  </si>
  <si>
    <t>Budget</t>
  </si>
  <si>
    <t>Production</t>
  </si>
  <si>
    <t>Kgs of  A</t>
  </si>
  <si>
    <t xml:space="preserve">Kgs of  B </t>
  </si>
  <si>
    <t>Kgs of shoes A</t>
  </si>
  <si>
    <t>Kgs of shoes B</t>
  </si>
  <si>
    <t>Kgs of HHR</t>
  </si>
  <si>
    <t>Kgs of Mix Summer</t>
  </si>
  <si>
    <t>Kgs of Mix Winter</t>
  </si>
  <si>
    <t>Kgs of Handbag A</t>
  </si>
  <si>
    <t>Kgs of Handbag B</t>
  </si>
  <si>
    <t>Piece per kg</t>
  </si>
  <si>
    <t>Pieces total</t>
  </si>
  <si>
    <t>Working hours</t>
  </si>
  <si>
    <t>Hours manager</t>
  </si>
  <si>
    <t>Hours assistent</t>
  </si>
  <si>
    <t>Total hours</t>
  </si>
  <si>
    <t>Operating result (for YEAR page)</t>
  </si>
  <si>
    <t>2 week</t>
  </si>
  <si>
    <t>Kgs in the shop, end of week</t>
  </si>
  <si>
    <t>Rent    (&amp; fixed utility expenses)</t>
  </si>
  <si>
    <t>Electricity / heating</t>
  </si>
  <si>
    <t>Insurance (annual fee)</t>
  </si>
  <si>
    <t>Fixed running expenses (ORF, AKM music, fireprotection lesson)</t>
  </si>
  <si>
    <t xml:space="preserve">Manager </t>
  </si>
  <si>
    <t xml:space="preserve">Deputy </t>
  </si>
  <si>
    <t>Shop Assistants</t>
  </si>
  <si>
    <t xml:space="preserve">Social security contribution </t>
  </si>
  <si>
    <t xml:space="preserve">Result of cycle </t>
  </si>
  <si>
    <t>Assistants</t>
  </si>
  <si>
    <t>check BGT</t>
  </si>
  <si>
    <t>Electricity (payment to owner)</t>
  </si>
  <si>
    <t xml:space="preserve">Result for cycle </t>
  </si>
  <si>
    <t>Electricity / gas</t>
  </si>
  <si>
    <t/>
  </si>
  <si>
    <t>Allshops</t>
  </si>
  <si>
    <t>Oldshops</t>
  </si>
  <si>
    <t>Newshops</t>
  </si>
  <si>
    <t>Ranking</t>
  </si>
  <si>
    <t>Profit margin (%)</t>
  </si>
  <si>
    <t>% vs. Bgt</t>
  </si>
  <si>
    <t>Turnover (incl. VAT)</t>
  </si>
  <si>
    <t>Total turnover (incl. VAT)</t>
  </si>
  <si>
    <t xml:space="preserve">Result </t>
  </si>
  <si>
    <t>Total result</t>
  </si>
  <si>
    <t>Total cash result</t>
  </si>
  <si>
    <t>BUDGET</t>
  </si>
  <si>
    <t>Formulas: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</si>
  <si>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</si>
  <si>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</si>
  <si>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</si>
  <si>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</si>
  <si>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</si>
  <si>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</si>
  <si>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</si>
  <si>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</si>
  <si>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</si>
  <si>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</si>
  <si>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</si>
  <si>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</si>
  <si>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</si>
  <si>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</si>
  <si>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</si>
  <si>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</si>
  <si>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</si>
  <si>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</si>
  <si>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</si>
  <si>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</si>
  <si>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</si>
  <si>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</si>
  <si>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</si>
  <si>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</si>
  <si>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</si>
  <si>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</si>
  <si>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</si>
  <si>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</si>
  <si>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</si>
  <si>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</si>
  <si>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</si>
  <si>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</si>
  <si>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</si>
  <si>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</si>
  <si>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</si>
  <si>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</si>
  <si>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</si>
  <si>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</si>
  <si>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</si>
  <si>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</si>
  <si>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</si>
  <si>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</si>
  <si>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</si>
  <si>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</si>
  <si>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</si>
  <si>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</si>
  <si>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</si>
  <si>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</si>
  <si>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</si>
  <si>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</si>
  <si>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</si>
  <si>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Investments in new shops</t>
  </si>
  <si>
    <t>Actual</t>
  </si>
  <si>
    <t>2024</t>
  </si>
  <si>
    <t>H22</t>
  </si>
  <si>
    <t xml:space="preserve">Shop name: 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</si>
  <si>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</si>
  <si>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</si>
  <si>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</si>
  <si>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</si>
  <si>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</si>
  <si>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</si>
  <si>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</si>
  <si>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</si>
  <si>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</si>
  <si>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</si>
  <si>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</si>
  <si>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</si>
  <si>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</si>
  <si>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</si>
  <si>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</si>
  <si>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</si>
  <si>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</si>
  <si>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</si>
  <si>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</si>
  <si>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</si>
  <si>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</si>
  <si>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</si>
  <si>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</si>
  <si>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</si>
  <si>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</si>
  <si>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</si>
  <si>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</si>
  <si>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</si>
  <si>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</si>
  <si>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</si>
  <si>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</si>
  <si>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</si>
  <si>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</si>
  <si>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</si>
  <si>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</si>
  <si>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</si>
  <si>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</si>
  <si>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</si>
  <si>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</si>
  <si>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</si>
  <si>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</si>
  <si>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</si>
  <si>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</si>
  <si>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</si>
  <si>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</si>
  <si>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</si>
  <si>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</si>
  <si>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</si>
  <si>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</si>
  <si>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</si>
  <si>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</si>
  <si>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</si>
  <si>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Landstrasser Hauptstr. 75 - 77, Vienna   (29.4.)</t>
  </si>
  <si>
    <t>Rent deposit last month</t>
  </si>
  <si>
    <t>Rent before Opening</t>
  </si>
  <si>
    <t>Agent fee</t>
  </si>
  <si>
    <t>Equipment</t>
  </si>
  <si>
    <t xml:space="preserve">Repair of shop </t>
  </si>
  <si>
    <t>Salary for repair &amp; equipment</t>
  </si>
  <si>
    <t>Signs outside / inside</t>
  </si>
  <si>
    <t>Salary for shop staff before start</t>
  </si>
  <si>
    <t>Advertisment / leaflets before start</t>
  </si>
  <si>
    <t>Permissions, firebrigade, security</t>
  </si>
  <si>
    <t xml:space="preserve">Office material </t>
  </si>
  <si>
    <t xml:space="preserve">Other expenses </t>
  </si>
  <si>
    <t xml:space="preserve"> TOTAL </t>
  </si>
  <si>
    <t>Office material</t>
  </si>
  <si>
    <t>Other expenses</t>
  </si>
  <si>
    <t>Shop name:</t>
  </si>
  <si>
    <t>TOTAL NEW 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</si>
</sst>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"/>
    <numFmt numFmtId="165" formatCode="0.0%"/>
    <numFmt numFmtId="166" formatCode="#,##0.000"/>
    <numFmt numFmtId="167" formatCode="0.0"/>
    <numFmt numFmtId="168" formatCode="#,##0.0"/>
    <numFmt numFmtId="169" formatCode="yyyy"/>
    <numFmt numFmtId="170" formatCode="_(* #,##0_);_(* \(#,##0\);_(* &quot;-&quot;??_);_(@_)"/>
  </numFmts>
  <fonts count="1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FF"/>
      <name val="Calibri"/>
      <family val="2"/>
      <charset val="238"/>
      <scheme val="minor"/>
    </font>
    <font>
      <i/>
      <sz val="10"/>
      <color indexed="8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i/>
      <sz val="10"/>
      <color rgb="FF0000CC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charset val="186"/>
    </font>
    <font>
      <b/>
      <sz val="11"/>
      <name val="Calibri"/>
      <family val="2"/>
      <charset val="186"/>
    </font>
    <font>
      <b/>
      <sz val="11"/>
      <color rgb="FFC00000"/>
      <name val="Calibri"/>
      <family val="2"/>
      <charset val="186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color indexed="12"/>
      <name val="Calibri"/>
      <family val="2"/>
      <charset val="186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i/>
      <sz val="11"/>
      <color indexed="23"/>
      <name val="Calibri"/>
      <family val="2"/>
      <charset val="186"/>
    </font>
    <font>
      <i/>
      <sz val="10"/>
      <color indexed="23"/>
      <name val="Calibri"/>
      <family val="2"/>
      <charset val="186"/>
    </font>
    <font>
      <sz val="11"/>
      <color indexed="8"/>
      <name val="Calibri"/>
      <family val="2"/>
    </font>
    <font>
      <sz val="11"/>
      <color indexed="8"/>
      <name val="Calibri"/>
      <family val="2"/>
      <charset val="186"/>
    </font>
    <font>
      <b/>
      <sz val="11"/>
      <color indexed="8"/>
      <name val="Calibri"/>
      <family val="2"/>
      <charset val="238"/>
    </font>
    <font>
      <i/>
      <sz val="9"/>
      <name val="Calibri"/>
      <family val="2"/>
      <charset val="186"/>
    </font>
    <font>
      <b/>
      <sz val="11"/>
      <name val="Calibri"/>
      <family val="2"/>
      <charset val="238"/>
    </font>
    <font>
      <sz val="11"/>
      <name val="Calibri"/>
      <family val="2"/>
      <charset val="186"/>
    </font>
    <font>
      <sz val="11"/>
      <name val="Calibri"/>
      <family val="2"/>
      <charset val="238"/>
    </font>
    <font>
      <b/>
      <i/>
      <sz val="11"/>
      <color indexed="8"/>
      <name val="Calibri"/>
      <family val="2"/>
    </font>
    <font>
      <b/>
      <sz val="11"/>
      <color theme="1"/>
      <name val="Calibri"/>
      <family val="2"/>
      <charset val="238"/>
      <scheme val="minor"/>
    </font>
    <font>
      <sz val="11"/>
      <name val="Arial"/>
      <family val="2"/>
    </font>
    <font>
      <sz val="12"/>
      <name val="Arial"/>
      <family val="2"/>
      <charset val="238"/>
    </font>
    <font>
      <sz val="10"/>
      <name val="Arial"/>
      <family val="2"/>
    </font>
    <font>
      <b/>
      <sz val="11"/>
      <name val="Arial"/>
      <family val="2"/>
      <charset val="238"/>
    </font>
    <font>
      <sz val="9"/>
      <color theme="1"/>
      <name val="Calibri"/>
      <family val="2"/>
      <scheme val="minor"/>
    </font>
    <font>
      <i/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9"/>
      <color rgb="FFFF0000"/>
      <name val="Calibri"/>
      <family val="2"/>
      <charset val="238"/>
      <scheme val="minor"/>
    </font>
    <font>
      <i/>
      <sz val="11"/>
      <color indexed="12"/>
      <name val="Calibri"/>
      <family val="2"/>
      <charset val="238"/>
    </font>
    <font>
      <sz val="11"/>
      <color indexed="12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b/>
      <i/>
      <sz val="11"/>
      <color indexed="8"/>
      <name val="Calibri"/>
      <family val="2"/>
      <charset val="238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8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2"/>
      <color indexed="8"/>
      <name val="Calibri"/>
      <family val="2"/>
      <charset val="186"/>
      <scheme val="minor"/>
    </font>
    <font>
      <sz val="10"/>
      <color indexed="8"/>
      <name val="Calibri"/>
      <family val="2"/>
      <charset val="186"/>
      <scheme val="minor"/>
    </font>
    <font>
      <b/>
      <sz val="11"/>
      <color indexed="8"/>
      <name val="Calibri"/>
      <family val="2"/>
      <charset val="186"/>
      <scheme val="minor"/>
    </font>
    <font>
      <u/>
      <sz val="10.199999999999999"/>
      <color indexed="12"/>
      <name val="Arial"/>
      <family val="2"/>
      <charset val="186"/>
    </font>
    <font>
      <b/>
      <u/>
      <sz val="18"/>
      <name val="Calibri"/>
      <family val="2"/>
      <charset val="186"/>
      <scheme val="minor"/>
    </font>
    <font>
      <b/>
      <sz val="10"/>
      <color indexed="8"/>
      <name val="Calibri"/>
      <family val="2"/>
      <charset val="186"/>
      <scheme val="minor"/>
    </font>
    <font>
      <b/>
      <u/>
      <sz val="11"/>
      <name val="Arial"/>
      <family val="2"/>
      <charset val="238"/>
    </font>
    <font>
      <sz val="8"/>
      <color indexed="8"/>
      <name val="Calibri"/>
      <family val="2"/>
      <charset val="186"/>
      <scheme val="minor"/>
    </font>
    <font>
      <b/>
      <sz val="9"/>
      <color indexed="8"/>
      <name val="Calibri"/>
      <family val="2"/>
      <charset val="186"/>
      <scheme val="minor"/>
    </font>
    <font>
      <b/>
      <sz val="10"/>
      <color indexed="8"/>
      <name val="Calibri"/>
      <family val="2"/>
      <scheme val="minor"/>
    </font>
    <font>
      <sz val="12"/>
      <color indexed="8"/>
      <name val="Calibri"/>
      <family val="2"/>
      <charset val="186"/>
      <scheme val="minor"/>
    </font>
    <font>
      <sz val="12"/>
      <name val="Calibri"/>
      <family val="2"/>
      <charset val="186"/>
      <scheme val="minor"/>
    </font>
    <font>
      <sz val="12"/>
      <color indexed="23"/>
      <name val="Calibri"/>
      <family val="2"/>
      <charset val="186"/>
      <scheme val="minor"/>
    </font>
    <font>
      <b/>
      <sz val="12"/>
      <color indexed="8"/>
      <name val="Calibri"/>
      <family val="2"/>
      <scheme val="minor"/>
    </font>
    <font>
      <b/>
      <sz val="12"/>
      <color indexed="23"/>
      <name val="Calibri"/>
      <family val="2"/>
      <scheme val="minor"/>
    </font>
    <font>
      <b/>
      <sz val="12"/>
      <color indexed="23"/>
      <name val="Calibri"/>
      <family val="2"/>
      <charset val="186"/>
      <scheme val="minor"/>
    </font>
    <font>
      <sz val="11"/>
      <color indexed="8"/>
      <name val="Calibri"/>
      <family val="2"/>
      <charset val="186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10"/>
      <name val="Calibri"/>
      <family val="2"/>
      <charset val="238"/>
    </font>
    <font>
      <sz val="10"/>
      <color indexed="8"/>
      <name val="Calibri"/>
      <family val="2"/>
      <charset val="186"/>
    </font>
    <font>
      <b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8"/>
      <name val="Calibri"/>
      <family val="2"/>
      <charset val="186"/>
    </font>
    <font>
      <b/>
      <sz val="10"/>
      <color indexed="10"/>
      <name val="Arial"/>
      <family val="2"/>
      <charset val="238"/>
    </font>
    <font>
      <sz val="10"/>
      <name val="Arial"/>
      <family val="2"/>
      <charset val="204"/>
    </font>
    <font>
      <sz val="11"/>
      <color indexed="12"/>
      <name val="Calibri"/>
      <family val="2"/>
    </font>
    <font>
      <sz val="10"/>
      <color indexed="8"/>
      <name val="Arial"/>
      <family val="2"/>
      <charset val="186"/>
    </font>
    <font>
      <sz val="10"/>
      <color indexed="8"/>
      <name val="Arial"/>
      <family val="2"/>
      <charset val="204"/>
    </font>
    <font>
      <sz val="11"/>
      <color rgb="FF0000FF"/>
      <name val="Calibri"/>
      <family val="2"/>
      <charset val="186"/>
    </font>
    <font>
      <b/>
      <sz val="11"/>
      <color indexed="8"/>
      <name val="Arial"/>
      <family val="2"/>
      <charset val="238"/>
    </font>
    <font>
      <b/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38"/>
    </font>
    <font>
      <i/>
      <sz val="11"/>
      <color rgb="FFFF0000"/>
      <name val="Calibri"/>
      <family val="2"/>
      <charset val="238"/>
      <scheme val="minor"/>
    </font>
    <font>
      <i/>
      <sz val="11"/>
      <color rgb="FF0000FF"/>
      <name val="Calibri"/>
      <family val="2"/>
      <charset val="238"/>
    </font>
    <font>
      <b/>
      <sz val="11"/>
      <color theme="0"/>
      <name val="Calibri"/>
      <family val="2"/>
      <charset val="186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86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i/>
      <sz val="11"/>
      <color rgb="FFC00000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i/>
      <sz val="12"/>
      <color rgb="FFFF0000"/>
      <name val="Calibri"/>
      <family val="2"/>
      <scheme val="minor"/>
    </font>
    <font>
      <i/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1"/>
      <color theme="4"/>
      <name val="Calibri"/>
      <family val="2"/>
      <charset val="186"/>
    </font>
    <font>
      <sz val="11"/>
      <color rgb="FF0000FF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charset val="186"/>
    </font>
    <font>
      <sz val="11"/>
      <color rgb="FFC00000"/>
      <name val="Calibri"/>
      <family val="2"/>
      <scheme val="minor"/>
    </font>
    <font>
      <sz val="11"/>
      <color indexed="8"/>
      <name val="Calibri"/>
      <family val="2"/>
      <charset val="204"/>
    </font>
    <font>
      <i/>
      <sz val="11"/>
      <color theme="4"/>
      <name val="Calibri"/>
      <family val="2"/>
      <charset val="238"/>
    </font>
    <font>
      <sz val="11"/>
      <color theme="1"/>
      <name val="Calibri"/>
      <family val="2"/>
      <charset val="238"/>
    </font>
    <font>
      <i/>
      <sz val="11"/>
      <color theme="4"/>
      <name val="Calibri"/>
      <family val="2"/>
      <charset val="186"/>
    </font>
    <font>
      <sz val="11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name val="Calibri"/>
      <family val="2"/>
      <charset val="186"/>
    </font>
    <font>
      <sz val="12"/>
      <color theme="1"/>
      <name val="Calibri"/>
      <family val="2"/>
      <charset val="186"/>
    </font>
    <font>
      <b/>
      <i/>
      <sz val="11"/>
      <color indexed="12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indexed="12"/>
      <name val="Calibri"/>
      <family val="2"/>
      <charset val="204"/>
    </font>
    <font>
      <b/>
      <i/>
      <sz val="11"/>
      <color rgb="FF0000FF"/>
      <name val="Calibri"/>
      <family val="2"/>
      <charset val="204"/>
    </font>
    <font>
      <b/>
      <sz val="11"/>
      <color theme="0"/>
      <name val="Calibri"/>
      <family val="2"/>
      <charset val="238"/>
    </font>
    <font>
      <i/>
      <sz val="11"/>
      <color rgb="FFC00000"/>
      <name val="Calibri"/>
      <family val="2"/>
      <charset val="238"/>
    </font>
    <font>
      <sz val="11"/>
      <color theme="1"/>
      <name val="Calibri"/>
      <family val="2"/>
      <charset val="204"/>
    </font>
    <font>
      <b/>
      <i/>
      <sz val="11"/>
      <color rgb="FFC00000"/>
      <name val="Calibri"/>
      <family val="2"/>
      <charset val="204"/>
    </font>
    <font>
      <i/>
      <sz val="14"/>
      <color rgb="FFFF0000"/>
      <name val="Calibri"/>
      <family val="2"/>
      <charset val="238"/>
      <scheme val="minor"/>
    </font>
    <font>
      <i/>
      <sz val="11"/>
      <color rgb="FF0000FF"/>
      <name val="Calibri"/>
      <family val="2"/>
      <charset val="204"/>
    </font>
    <font>
      <sz val="11"/>
      <color theme="4"/>
      <name val="Calibri"/>
      <family val="2"/>
      <charset val="204"/>
    </font>
    <font>
      <sz val="11"/>
      <color theme="3"/>
      <name val="Calibri"/>
      <family val="2"/>
      <scheme val="minor"/>
    </font>
    <font>
      <i/>
      <sz val="11"/>
      <color rgb="FFFF0000"/>
      <name val="Calibri"/>
      <family val="2"/>
      <charset val="238"/>
    </font>
  </fonts>
  <fills count="4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5"/>
        <bgColor indexed="27"/>
      </patternFill>
    </fill>
    <fill>
      <patternFill patternType="solid">
        <fgColor rgb="FF66FF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/>
    <xf numFmtId="9" fontId="25" fillId="0" borderId="0"/>
    <xf numFmtId="0" fontId="34" fillId="0" borderId="0"/>
    <xf numFmtId="0" fontId="62" fillId="0" borderId="0">
      <alignment vertical="top"/>
      <protection locked="0"/>
    </xf>
    <xf numFmtId="9" fontId="25" fillId="0" borderId="0"/>
    <xf numFmtId="0" fontId="76" fillId="0" borderId="0"/>
    <xf numFmtId="0" fontId="35" fillId="0" borderId="0"/>
    <xf numFmtId="0" fontId="76" fillId="0" borderId="0"/>
    <xf numFmtId="43" fontId="1" fillId="0" borderId="0"/>
    <xf numFmtId="0" fontId="114" fillId="0" borderId="0"/>
  </cellStyleXfs>
  <cellXfs count="847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0" borderId="0" xfId="0" applyFont="1"/>
    <xf numFmtId="0" fontId="2" fillId="3" borderId="1" xfId="0" applyFont="1" applyFill="1" applyBorder="1"/>
    <xf numFmtId="0" fontId="3" fillId="0" borderId="2" xfId="0" applyFont="1" applyBorder="1"/>
    <xf numFmtId="0" fontId="6" fillId="0" borderId="0" xfId="0" applyFont="1"/>
    <xf numFmtId="1" fontId="7" fillId="0" borderId="0" xfId="0" applyNumberFormat="1" applyFont="1" applyAlignment="1" applyProtection="1">
      <alignment horizontal="center"/>
      <protection locked="0"/>
    </xf>
    <xf numFmtId="3" fontId="7" fillId="0" borderId="0" xfId="0" applyNumberFormat="1" applyFont="1" applyAlignment="1" applyProtection="1">
      <alignment horizontal="center"/>
      <protection locked="0"/>
    </xf>
    <xf numFmtId="4" fontId="7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164" fontId="9" fillId="0" borderId="0" xfId="0" applyNumberFormat="1" applyFont="1" applyProtection="1">
      <protection locked="0"/>
    </xf>
    <xf numFmtId="0" fontId="11" fillId="0" borderId="0" xfId="0" applyFont="1"/>
    <xf numFmtId="0" fontId="3" fillId="0" borderId="0" xfId="0" applyFont="1"/>
    <xf numFmtId="9" fontId="3" fillId="0" borderId="0" xfId="1" applyFont="1"/>
    <xf numFmtId="1" fontId="2" fillId="0" borderId="0" xfId="0" applyNumberFormat="1" applyFont="1"/>
    <xf numFmtId="0" fontId="2" fillId="3" borderId="0" xfId="0" applyFont="1" applyFill="1" applyAlignment="1">
      <alignment horizontal="left"/>
    </xf>
    <xf numFmtId="0" fontId="0" fillId="0" borderId="3" xfId="0" applyBorder="1"/>
    <xf numFmtId="0" fontId="12" fillId="0" borderId="4" xfId="0" applyFont="1" applyBorder="1" applyAlignment="1">
      <alignment horizontal="center"/>
    </xf>
    <xf numFmtId="0" fontId="0" fillId="0" borderId="5" xfId="0" applyBorder="1"/>
    <xf numFmtId="1" fontId="12" fillId="0" borderId="4" xfId="0" applyNumberFormat="1" applyFont="1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16" fillId="0" borderId="4" xfId="0" applyFont="1" applyBorder="1" applyAlignment="1">
      <alignment horizontal="center"/>
    </xf>
    <xf numFmtId="9" fontId="3" fillId="0" borderId="7" xfId="1" applyFont="1" applyBorder="1"/>
    <xf numFmtId="0" fontId="0" fillId="2" borderId="10" xfId="0" applyFill="1" applyBorder="1" applyAlignment="1">
      <alignment horizontal="centerContinuous"/>
    </xf>
    <xf numFmtId="0" fontId="0" fillId="6" borderId="10" xfId="0" applyFill="1" applyBorder="1" applyAlignment="1">
      <alignment horizontal="centerContinuous"/>
    </xf>
    <xf numFmtId="0" fontId="0" fillId="7" borderId="10" xfId="0" applyFill="1" applyBorder="1" applyAlignment="1">
      <alignment horizontal="centerContinuous"/>
    </xf>
    <xf numFmtId="0" fontId="0" fillId="8" borderId="10" xfId="0" applyFill="1" applyBorder="1" applyAlignment="1">
      <alignment horizontal="centerContinuous"/>
    </xf>
    <xf numFmtId="0" fontId="0" fillId="9" borderId="10" xfId="0" applyFill="1" applyBorder="1" applyAlignment="1">
      <alignment horizontal="centerContinuous"/>
    </xf>
    <xf numFmtId="0" fontId="0" fillId="10" borderId="10" xfId="0" applyFill="1" applyBorder="1" applyAlignment="1">
      <alignment horizontal="centerContinuous"/>
    </xf>
    <xf numFmtId="0" fontId="0" fillId="11" borderId="10" xfId="0" applyFill="1" applyBorder="1" applyAlignment="1">
      <alignment horizontal="centerContinuous"/>
    </xf>
    <xf numFmtId="0" fontId="0" fillId="12" borderId="10" xfId="0" applyFill="1" applyBorder="1" applyAlignment="1">
      <alignment horizontal="centerContinuous"/>
    </xf>
    <xf numFmtId="0" fontId="0" fillId="13" borderId="10" xfId="0" applyFill="1" applyBorder="1" applyAlignment="1">
      <alignment horizontal="centerContinuous"/>
    </xf>
    <xf numFmtId="0" fontId="0" fillId="14" borderId="8" xfId="0" applyFill="1" applyBorder="1" applyAlignment="1">
      <alignment horizontal="centerContinuous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9" xfId="0" applyFont="1" applyBorder="1" applyAlignment="1">
      <alignment horizontal="center"/>
    </xf>
    <xf numFmtId="3" fontId="2" fillId="0" borderId="2" xfId="0" applyNumberFormat="1" applyFont="1" applyBorder="1"/>
    <xf numFmtId="3" fontId="0" fillId="0" borderId="2" xfId="0" applyNumberFormat="1" applyBorder="1"/>
    <xf numFmtId="3" fontId="0" fillId="0" borderId="0" xfId="0" applyNumberFormat="1"/>
    <xf numFmtId="4" fontId="12" fillId="0" borderId="2" xfId="0" applyNumberFormat="1" applyFont="1" applyBorder="1"/>
    <xf numFmtId="4" fontId="0" fillId="0" borderId="2" xfId="0" applyNumberFormat="1" applyBorder="1"/>
    <xf numFmtId="4" fontId="2" fillId="0" borderId="2" xfId="0" applyNumberFormat="1" applyFont="1" applyBorder="1"/>
    <xf numFmtId="3" fontId="0" fillId="0" borderId="6" xfId="0" applyNumberFormat="1" applyBorder="1"/>
    <xf numFmtId="165" fontId="0" fillId="0" borderId="2" xfId="2" applyNumberFormat="1" applyFont="1" applyBorder="1"/>
    <xf numFmtId="0" fontId="0" fillId="16" borderId="0" xfId="0" applyFill="1"/>
    <xf numFmtId="0" fontId="0" fillId="17" borderId="0" xfId="0" applyFill="1"/>
    <xf numFmtId="0" fontId="0" fillId="17" borderId="3" xfId="0" applyFill="1" applyBorder="1"/>
    <xf numFmtId="0" fontId="0" fillId="0" borderId="6" xfId="0" applyBorder="1"/>
    <xf numFmtId="2" fontId="27" fillId="18" borderId="0" xfId="0" applyNumberFormat="1" applyFont="1" applyFill="1" applyAlignment="1">
      <alignment horizontal="right"/>
    </xf>
    <xf numFmtId="3" fontId="28" fillId="0" borderId="12" xfId="0" applyNumberFormat="1" applyFont="1" applyBorder="1" applyProtection="1">
      <protection locked="0"/>
    </xf>
    <xf numFmtId="0" fontId="2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3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7" fillId="0" borderId="0" xfId="0" applyFont="1"/>
    <xf numFmtId="0" fontId="0" fillId="0" borderId="0" xfId="0" applyAlignment="1">
      <alignment horizontal="right"/>
    </xf>
    <xf numFmtId="49" fontId="37" fillId="0" borderId="0" xfId="0" applyNumberFormat="1" applyFont="1"/>
    <xf numFmtId="0" fontId="3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9" fillId="0" borderId="1" xfId="0" applyFont="1" applyBorder="1" applyAlignment="1">
      <alignment horizontal="right"/>
    </xf>
    <xf numFmtId="0" fontId="39" fillId="0" borderId="1" xfId="0" applyFont="1" applyBorder="1" applyAlignment="1">
      <alignment horizontal="center"/>
    </xf>
    <xf numFmtId="0" fontId="0" fillId="15" borderId="0" xfId="0" applyFill="1"/>
    <xf numFmtId="0" fontId="2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3" fontId="0" fillId="22" borderId="0" xfId="0" applyNumberFormat="1" applyFill="1" applyAlignment="1">
      <alignment horizontal="center"/>
    </xf>
    <xf numFmtId="0" fontId="19" fillId="0" borderId="3" xfId="0" applyFont="1" applyBorder="1" applyAlignment="1">
      <alignment horizontal="right"/>
    </xf>
    <xf numFmtId="0" fontId="19" fillId="0" borderId="1" xfId="0" applyFont="1" applyBorder="1" applyAlignment="1">
      <alignment horizontal="right"/>
    </xf>
    <xf numFmtId="17" fontId="0" fillId="0" borderId="1" xfId="0" applyNumberFormat="1" applyBorder="1" applyAlignment="1">
      <alignment horizontal="center"/>
    </xf>
    <xf numFmtId="164" fontId="10" fillId="0" borderId="0" xfId="0" applyNumberFormat="1" applyFont="1" applyProtection="1">
      <protection locked="0"/>
    </xf>
    <xf numFmtId="3" fontId="0" fillId="0" borderId="20" xfId="0" applyNumberFormat="1" applyBorder="1"/>
    <xf numFmtId="0" fontId="0" fillId="0" borderId="20" xfId="0" applyBorder="1"/>
    <xf numFmtId="4" fontId="0" fillId="0" borderId="20" xfId="0" applyNumberFormat="1" applyBorder="1"/>
    <xf numFmtId="0" fontId="2" fillId="0" borderId="0" xfId="0" applyFont="1" applyAlignment="1">
      <alignment horizontal="right"/>
    </xf>
    <xf numFmtId="0" fontId="2" fillId="0" borderId="17" xfId="0" applyFont="1" applyBorder="1" applyAlignment="1">
      <alignment vertical="center"/>
    </xf>
    <xf numFmtId="0" fontId="2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8" fillId="0" borderId="24" xfId="0" applyFont="1" applyBorder="1" applyAlignment="1">
      <alignment horizontal="right"/>
    </xf>
    <xf numFmtId="164" fontId="10" fillId="0" borderId="14" xfId="0" applyNumberFormat="1" applyFont="1" applyBorder="1" applyProtection="1">
      <protection locked="0"/>
    </xf>
    <xf numFmtId="0" fontId="8" fillId="0" borderId="25" xfId="0" applyFont="1" applyBorder="1" applyAlignment="1">
      <alignment horizontal="right"/>
    </xf>
    <xf numFmtId="164" fontId="9" fillId="0" borderId="1" xfId="0" applyNumberFormat="1" applyFont="1" applyBorder="1" applyProtection="1">
      <protection locked="0"/>
    </xf>
    <xf numFmtId="164" fontId="10" fillId="0" borderId="26" xfId="0" applyNumberFormat="1" applyFont="1" applyBorder="1" applyProtection="1">
      <protection locked="0"/>
    </xf>
    <xf numFmtId="0" fontId="12" fillId="0" borderId="21" xfId="0" applyFont="1" applyBorder="1" applyAlignment="1">
      <alignment horizontal="centerContinuous"/>
    </xf>
    <xf numFmtId="0" fontId="12" fillId="0" borderId="27" xfId="0" applyFont="1" applyBorder="1" applyAlignment="1">
      <alignment horizontal="centerContinuous"/>
    </xf>
    <xf numFmtId="0" fontId="12" fillId="0" borderId="28" xfId="0" applyFont="1" applyBorder="1" applyAlignment="1">
      <alignment horizontal="centerContinuous"/>
    </xf>
    <xf numFmtId="0" fontId="12" fillId="4" borderId="29" xfId="0" applyFont="1" applyFill="1" applyBorder="1" applyAlignment="1">
      <alignment horizontal="centerContinuous"/>
    </xf>
    <xf numFmtId="0" fontId="12" fillId="4" borderId="27" xfId="0" applyFont="1" applyFill="1" applyBorder="1" applyAlignment="1">
      <alignment horizontal="centerContinuous"/>
    </xf>
    <xf numFmtId="0" fontId="12" fillId="4" borderId="28" xfId="0" applyFont="1" applyFill="1" applyBorder="1" applyAlignment="1">
      <alignment horizontal="centerContinuous"/>
    </xf>
    <xf numFmtId="0" fontId="12" fillId="0" borderId="29" xfId="0" applyFont="1" applyBorder="1" applyAlignment="1">
      <alignment horizontal="centerContinuous"/>
    </xf>
    <xf numFmtId="0" fontId="0" fillId="0" borderId="29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0" fontId="0" fillId="0" borderId="22" xfId="0" applyBorder="1" applyAlignment="1">
      <alignment horizontal="center" vertical="center"/>
    </xf>
    <xf numFmtId="0" fontId="13" fillId="0" borderId="29" xfId="0" applyFont="1" applyBorder="1"/>
    <xf numFmtId="0" fontId="14" fillId="0" borderId="27" xfId="0" applyFont="1" applyBorder="1"/>
    <xf numFmtId="0" fontId="13" fillId="0" borderId="27" xfId="0" applyFont="1" applyBorder="1"/>
    <xf numFmtId="0" fontId="13" fillId="0" borderId="28" xfId="0" applyFont="1" applyBorder="1"/>
    <xf numFmtId="0" fontId="12" fillId="5" borderId="29" xfId="0" applyFont="1" applyFill="1" applyBorder="1" applyAlignment="1">
      <alignment horizontal="centerContinuous"/>
    </xf>
    <xf numFmtId="0" fontId="12" fillId="5" borderId="27" xfId="0" applyFont="1" applyFill="1" applyBorder="1" applyAlignment="1">
      <alignment horizontal="centerContinuous"/>
    </xf>
    <xf numFmtId="0" fontId="12" fillId="5" borderId="28" xfId="0" applyFont="1" applyFill="1" applyBorder="1" applyAlignment="1">
      <alignment horizontal="centerContinuous"/>
    </xf>
    <xf numFmtId="0" fontId="12" fillId="2" borderId="29" xfId="0" applyFont="1" applyFill="1" applyBorder="1" applyAlignment="1">
      <alignment horizontal="centerContinuous"/>
    </xf>
    <xf numFmtId="0" fontId="12" fillId="2" borderId="27" xfId="0" applyFont="1" applyFill="1" applyBorder="1" applyAlignment="1">
      <alignment horizontal="centerContinuous"/>
    </xf>
    <xf numFmtId="0" fontId="12" fillId="2" borderId="28" xfId="0" applyFont="1" applyFill="1" applyBorder="1" applyAlignment="1">
      <alignment horizontal="centerContinuous"/>
    </xf>
    <xf numFmtId="0" fontId="12" fillId="6" borderId="29" xfId="0" applyFont="1" applyFill="1" applyBorder="1" applyAlignment="1">
      <alignment horizontal="centerContinuous"/>
    </xf>
    <xf numFmtId="0" fontId="12" fillId="6" borderId="27" xfId="0" applyFont="1" applyFill="1" applyBorder="1" applyAlignment="1">
      <alignment horizontal="centerContinuous"/>
    </xf>
    <xf numFmtId="0" fontId="12" fillId="6" borderId="28" xfId="0" applyFont="1" applyFill="1" applyBorder="1" applyAlignment="1">
      <alignment horizontal="centerContinuous"/>
    </xf>
    <xf numFmtId="0" fontId="12" fillId="7" borderId="29" xfId="0" applyFont="1" applyFill="1" applyBorder="1" applyAlignment="1">
      <alignment horizontal="centerContinuous"/>
    </xf>
    <xf numFmtId="0" fontId="12" fillId="7" borderId="27" xfId="0" applyFont="1" applyFill="1" applyBorder="1" applyAlignment="1">
      <alignment horizontal="centerContinuous"/>
    </xf>
    <xf numFmtId="0" fontId="12" fillId="7" borderId="28" xfId="0" applyFont="1" applyFill="1" applyBorder="1" applyAlignment="1">
      <alignment horizontal="centerContinuous"/>
    </xf>
    <xf numFmtId="0" fontId="12" fillId="8" borderId="29" xfId="0" applyFont="1" applyFill="1" applyBorder="1" applyAlignment="1">
      <alignment horizontal="centerContinuous"/>
    </xf>
    <xf numFmtId="0" fontId="12" fillId="8" borderId="27" xfId="0" applyFont="1" applyFill="1" applyBorder="1" applyAlignment="1">
      <alignment horizontal="centerContinuous"/>
    </xf>
    <xf numFmtId="0" fontId="12" fillId="8" borderId="28" xfId="0" applyFont="1" applyFill="1" applyBorder="1" applyAlignment="1">
      <alignment horizontal="centerContinuous"/>
    </xf>
    <xf numFmtId="0" fontId="12" fillId="9" borderId="29" xfId="0" applyFont="1" applyFill="1" applyBorder="1" applyAlignment="1">
      <alignment horizontal="centerContinuous"/>
    </xf>
    <xf numFmtId="0" fontId="12" fillId="9" borderId="27" xfId="0" applyFont="1" applyFill="1" applyBorder="1" applyAlignment="1">
      <alignment horizontal="centerContinuous"/>
    </xf>
    <xf numFmtId="0" fontId="12" fillId="9" borderId="28" xfId="0" applyFont="1" applyFill="1" applyBorder="1" applyAlignment="1">
      <alignment horizontal="centerContinuous"/>
    </xf>
    <xf numFmtId="0" fontId="12" fillId="10" borderId="29" xfId="0" applyFont="1" applyFill="1" applyBorder="1" applyAlignment="1">
      <alignment horizontal="centerContinuous"/>
    </xf>
    <xf numFmtId="0" fontId="12" fillId="10" borderId="27" xfId="0" applyFont="1" applyFill="1" applyBorder="1" applyAlignment="1">
      <alignment horizontal="centerContinuous"/>
    </xf>
    <xf numFmtId="0" fontId="12" fillId="10" borderId="28" xfId="0" applyFont="1" applyFill="1" applyBorder="1" applyAlignment="1">
      <alignment horizontal="centerContinuous"/>
    </xf>
    <xf numFmtId="0" fontId="12" fillId="11" borderId="29" xfId="0" applyFont="1" applyFill="1" applyBorder="1" applyAlignment="1">
      <alignment horizontal="centerContinuous"/>
    </xf>
    <xf numFmtId="0" fontId="12" fillId="11" borderId="27" xfId="0" applyFont="1" applyFill="1" applyBorder="1" applyAlignment="1">
      <alignment horizontal="centerContinuous"/>
    </xf>
    <xf numFmtId="0" fontId="12" fillId="11" borderId="28" xfId="0" applyFont="1" applyFill="1" applyBorder="1" applyAlignment="1">
      <alignment horizontal="centerContinuous"/>
    </xf>
    <xf numFmtId="0" fontId="12" fillId="12" borderId="29" xfId="0" applyFont="1" applyFill="1" applyBorder="1" applyAlignment="1">
      <alignment horizontal="centerContinuous"/>
    </xf>
    <xf numFmtId="0" fontId="12" fillId="12" borderId="27" xfId="0" applyFont="1" applyFill="1" applyBorder="1" applyAlignment="1">
      <alignment horizontal="centerContinuous"/>
    </xf>
    <xf numFmtId="0" fontId="12" fillId="12" borderId="28" xfId="0" applyFont="1" applyFill="1" applyBorder="1" applyAlignment="1">
      <alignment horizontal="centerContinuous"/>
    </xf>
    <xf numFmtId="0" fontId="12" fillId="13" borderId="29" xfId="0" applyFont="1" applyFill="1" applyBorder="1" applyAlignment="1">
      <alignment horizontal="centerContinuous"/>
    </xf>
    <xf numFmtId="0" fontId="12" fillId="13" borderId="27" xfId="0" applyFont="1" applyFill="1" applyBorder="1" applyAlignment="1">
      <alignment horizontal="centerContinuous"/>
    </xf>
    <xf numFmtId="0" fontId="12" fillId="13" borderId="28" xfId="0" applyFont="1" applyFill="1" applyBorder="1" applyAlignment="1">
      <alignment horizontal="centerContinuous"/>
    </xf>
    <xf numFmtId="0" fontId="12" fillId="14" borderId="29" xfId="0" applyFont="1" applyFill="1" applyBorder="1" applyAlignment="1">
      <alignment horizontal="centerContinuous"/>
    </xf>
    <xf numFmtId="0" fontId="12" fillId="14" borderId="27" xfId="0" applyFont="1" applyFill="1" applyBorder="1" applyAlignment="1">
      <alignment horizontal="centerContinuous"/>
    </xf>
    <xf numFmtId="0" fontId="12" fillId="14" borderId="28" xfId="0" applyFont="1" applyFill="1" applyBorder="1" applyAlignment="1">
      <alignment horizontal="centerContinuous"/>
    </xf>
    <xf numFmtId="0" fontId="12" fillId="14" borderId="20" xfId="0" applyFont="1" applyFill="1" applyBorder="1" applyAlignment="1">
      <alignment horizontal="centerContinuous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5" borderId="27" xfId="0" applyFill="1" applyBorder="1" applyAlignment="1">
      <alignment horizontal="centerContinuous"/>
    </xf>
    <xf numFmtId="0" fontId="0" fillId="2" borderId="29" xfId="0" applyFill="1" applyBorder="1" applyAlignment="1">
      <alignment horizontal="centerContinuous"/>
    </xf>
    <xf numFmtId="0" fontId="0" fillId="6" borderId="29" xfId="0" quotePrefix="1" applyFill="1" applyBorder="1" applyAlignment="1">
      <alignment horizontal="centerContinuous"/>
    </xf>
    <xf numFmtId="0" fontId="0" fillId="7" borderId="29" xfId="0" quotePrefix="1" applyFill="1" applyBorder="1" applyAlignment="1">
      <alignment horizontal="centerContinuous"/>
    </xf>
    <xf numFmtId="0" fontId="0" fillId="8" borderId="29" xfId="0" quotePrefix="1" applyFill="1" applyBorder="1" applyAlignment="1">
      <alignment horizontal="centerContinuous"/>
    </xf>
    <xf numFmtId="0" fontId="0" fillId="9" borderId="29" xfId="0" quotePrefix="1" applyFill="1" applyBorder="1" applyAlignment="1">
      <alignment horizontal="centerContinuous"/>
    </xf>
    <xf numFmtId="0" fontId="0" fillId="10" borderId="29" xfId="0" quotePrefix="1" applyFill="1" applyBorder="1" applyAlignment="1">
      <alignment horizontal="centerContinuous"/>
    </xf>
    <xf numFmtId="0" fontId="0" fillId="11" borderId="29" xfId="0" quotePrefix="1" applyFill="1" applyBorder="1" applyAlignment="1">
      <alignment horizontal="centerContinuous"/>
    </xf>
    <xf numFmtId="0" fontId="0" fillId="12" borderId="29" xfId="0" quotePrefix="1" applyFill="1" applyBorder="1" applyAlignment="1">
      <alignment horizontal="centerContinuous"/>
    </xf>
    <xf numFmtId="0" fontId="0" fillId="13" borderId="29" xfId="0" quotePrefix="1" applyFill="1" applyBorder="1" applyAlignment="1">
      <alignment horizontal="centerContinuous"/>
    </xf>
    <xf numFmtId="0" fontId="0" fillId="14" borderId="20" xfId="0" quotePrefix="1" applyFill="1" applyBorder="1" applyAlignment="1">
      <alignment horizontal="centerContinuous"/>
    </xf>
    <xf numFmtId="0" fontId="2" fillId="0" borderId="4" xfId="0" applyFont="1" applyBorder="1" applyAlignment="1">
      <alignment horizontal="center"/>
    </xf>
    <xf numFmtId="0" fontId="0" fillId="5" borderId="31" xfId="0" applyFill="1" applyBorder="1" applyAlignment="1">
      <alignment horizontal="centerContinuous"/>
    </xf>
    <xf numFmtId="0" fontId="0" fillId="26" borderId="6" xfId="0" applyFill="1" applyBorder="1"/>
    <xf numFmtId="166" fontId="44" fillId="26" borderId="0" xfId="0" applyNumberFormat="1" applyFont="1" applyFill="1"/>
    <xf numFmtId="3" fontId="2" fillId="0" borderId="20" xfId="0" applyNumberFormat="1" applyFont="1" applyBorder="1"/>
    <xf numFmtId="0" fontId="0" fillId="26" borderId="7" xfId="0" applyFill="1" applyBorder="1"/>
    <xf numFmtId="3" fontId="0" fillId="0" borderId="5" xfId="0" applyNumberFormat="1" applyBorder="1"/>
    <xf numFmtId="0" fontId="2" fillId="0" borderId="20" xfId="0" applyFont="1" applyBorder="1"/>
    <xf numFmtId="3" fontId="12" fillId="0" borderId="20" xfId="0" applyNumberFormat="1" applyFont="1" applyBorder="1"/>
    <xf numFmtId="3" fontId="2" fillId="0" borderId="28" xfId="0" applyNumberFormat="1" applyFont="1" applyBorder="1"/>
    <xf numFmtId="3" fontId="0" fillId="0" borderId="28" xfId="0" applyNumberFormat="1" applyBorder="1"/>
    <xf numFmtId="0" fontId="0" fillId="26" borderId="4" xfId="0" applyFill="1" applyBorder="1"/>
    <xf numFmtId="3" fontId="47" fillId="0" borderId="20" xfId="0" applyNumberFormat="1" applyFont="1" applyBorder="1"/>
    <xf numFmtId="3" fontId="3" fillId="26" borderId="0" xfId="1" applyNumberFormat="1" applyFont="1" applyFill="1"/>
    <xf numFmtId="3" fontId="18" fillId="0" borderId="20" xfId="0" applyNumberFormat="1" applyFont="1" applyBorder="1"/>
    <xf numFmtId="3" fontId="19" fillId="0" borderId="28" xfId="0" applyNumberFormat="1" applyFont="1" applyBorder="1"/>
    <xf numFmtId="3" fontId="19" fillId="0" borderId="20" xfId="0" applyNumberFormat="1" applyFont="1" applyBorder="1"/>
    <xf numFmtId="167" fontId="2" fillId="0" borderId="20" xfId="0" applyNumberFormat="1" applyFont="1" applyBorder="1"/>
    <xf numFmtId="168" fontId="0" fillId="0" borderId="20" xfId="0" applyNumberFormat="1" applyBorder="1"/>
    <xf numFmtId="168" fontId="0" fillId="0" borderId="28" xfId="0" applyNumberFormat="1" applyBorder="1"/>
    <xf numFmtId="168" fontId="2" fillId="0" borderId="20" xfId="0" applyNumberFormat="1" applyFont="1" applyBorder="1"/>
    <xf numFmtId="2" fontId="44" fillId="26" borderId="0" xfId="0" applyNumberFormat="1" applyFont="1" applyFill="1" applyAlignment="1">
      <alignment horizontal="right"/>
    </xf>
    <xf numFmtId="164" fontId="44" fillId="26" borderId="0" xfId="0" applyNumberFormat="1" applyFont="1" applyFill="1"/>
    <xf numFmtId="0" fontId="20" fillId="26" borderId="0" xfId="0" applyFont="1" applyFill="1"/>
    <xf numFmtId="166" fontId="44" fillId="26" borderId="3" xfId="0" applyNumberFormat="1" applyFont="1" applyFill="1" applyBorder="1"/>
    <xf numFmtId="4" fontId="12" fillId="0" borderId="20" xfId="0" applyNumberFormat="1" applyFont="1" applyBorder="1"/>
    <xf numFmtId="4" fontId="2" fillId="0" borderId="20" xfId="0" applyNumberFormat="1" applyFont="1" applyBorder="1"/>
    <xf numFmtId="0" fontId="0" fillId="0" borderId="22" xfId="0" applyBorder="1"/>
    <xf numFmtId="4" fontId="12" fillId="26" borderId="28" xfId="0" applyNumberFormat="1" applyFont="1" applyFill="1" applyBorder="1"/>
    <xf numFmtId="4" fontId="0" fillId="26" borderId="27" xfId="0" applyNumberFormat="1" applyFill="1" applyBorder="1"/>
    <xf numFmtId="0" fontId="0" fillId="0" borderId="2" xfId="0" applyBorder="1"/>
    <xf numFmtId="0" fontId="0" fillId="26" borderId="32" xfId="0" applyFill="1" applyBorder="1"/>
    <xf numFmtId="0" fontId="20" fillId="26" borderId="3" xfId="0" applyFont="1" applyFill="1" applyBorder="1"/>
    <xf numFmtId="9" fontId="3" fillId="26" borderId="3" xfId="1" applyFont="1" applyFill="1" applyBorder="1"/>
    <xf numFmtId="0" fontId="0" fillId="26" borderId="3" xfId="0" applyFill="1" applyBorder="1"/>
    <xf numFmtId="0" fontId="0" fillId="2" borderId="23" xfId="0" applyFill="1" applyBorder="1"/>
    <xf numFmtId="0" fontId="49" fillId="2" borderId="30" xfId="0" applyFont="1" applyFill="1" applyBorder="1"/>
    <xf numFmtId="9" fontId="3" fillId="2" borderId="30" xfId="1" applyFont="1" applyFill="1" applyBorder="1"/>
    <xf numFmtId="0" fontId="0" fillId="2" borderId="30" xfId="0" applyFill="1" applyBorder="1"/>
    <xf numFmtId="3" fontId="43" fillId="2" borderId="30" xfId="0" applyNumberFormat="1" applyFont="1" applyFill="1" applyBorder="1"/>
    <xf numFmtId="0" fontId="0" fillId="2" borderId="6" xfId="0" applyFill="1" applyBorder="1"/>
    <xf numFmtId="9" fontId="3" fillId="2" borderId="0" xfId="1" applyFont="1" applyFill="1"/>
    <xf numFmtId="0" fontId="0" fillId="2" borderId="7" xfId="0" applyFill="1" applyBorder="1"/>
    <xf numFmtId="0" fontId="21" fillId="2" borderId="0" xfId="0" applyFont="1" applyFill="1"/>
    <xf numFmtId="0" fontId="0" fillId="2" borderId="0" xfId="0" applyFill="1"/>
    <xf numFmtId="3" fontId="22" fillId="2" borderId="0" xfId="0" applyNumberFormat="1" applyFont="1" applyFill="1"/>
    <xf numFmtId="3" fontId="21" fillId="2" borderId="0" xfId="0" applyNumberFormat="1" applyFont="1" applyFill="1"/>
    <xf numFmtId="0" fontId="20" fillId="2" borderId="0" xfId="0" applyFont="1" applyFill="1"/>
    <xf numFmtId="166" fontId="44" fillId="2" borderId="3" xfId="0" applyNumberFormat="1" applyFont="1" applyFill="1" applyBorder="1"/>
    <xf numFmtId="0" fontId="20" fillId="2" borderId="3" xfId="0" applyFont="1" applyFill="1" applyBorder="1"/>
    <xf numFmtId="3" fontId="23" fillId="0" borderId="20" xfId="0" applyNumberFormat="1" applyFont="1" applyBorder="1"/>
    <xf numFmtId="0" fontId="0" fillId="2" borderId="4" xfId="0" applyFill="1" applyBorder="1"/>
    <xf numFmtId="3" fontId="0" fillId="2" borderId="0" xfId="0" applyNumberFormat="1" applyFill="1"/>
    <xf numFmtId="3" fontId="2" fillId="0" borderId="0" xfId="0" applyNumberFormat="1" applyFont="1"/>
    <xf numFmtId="0" fontId="2" fillId="25" borderId="20" xfId="0" applyFont="1" applyFill="1" applyBorder="1"/>
    <xf numFmtId="3" fontId="3" fillId="2" borderId="0" xfId="1" applyNumberFormat="1" applyFont="1" applyFill="1"/>
    <xf numFmtId="3" fontId="2" fillId="25" borderId="20" xfId="0" applyNumberFormat="1" applyFont="1" applyFill="1" applyBorder="1"/>
    <xf numFmtId="3" fontId="12" fillId="25" borderId="20" xfId="0" applyNumberFormat="1" applyFont="1" applyFill="1" applyBorder="1"/>
    <xf numFmtId="3" fontId="0" fillId="2" borderId="33" xfId="0" applyNumberFormat="1" applyFill="1" applyBorder="1"/>
    <xf numFmtId="3" fontId="12" fillId="0" borderId="28" xfId="0" applyNumberFormat="1" applyFont="1" applyBorder="1"/>
    <xf numFmtId="3" fontId="24" fillId="0" borderId="28" xfId="0" applyNumberFormat="1" applyFont="1" applyBorder="1"/>
    <xf numFmtId="3" fontId="24" fillId="0" borderId="20" xfId="0" applyNumberFormat="1" applyFont="1" applyBorder="1"/>
    <xf numFmtId="3" fontId="17" fillId="0" borderId="20" xfId="0" applyNumberFormat="1" applyFont="1" applyBorder="1" applyProtection="1">
      <protection locked="0"/>
    </xf>
    <xf numFmtId="0" fontId="0" fillId="2" borderId="32" xfId="0" applyFill="1" applyBorder="1"/>
    <xf numFmtId="0" fontId="0" fillId="2" borderId="3" xfId="0" applyFill="1" applyBorder="1"/>
    <xf numFmtId="9" fontId="3" fillId="2" borderId="3" xfId="1" applyFont="1" applyFill="1" applyBorder="1"/>
    <xf numFmtId="0" fontId="0" fillId="6" borderId="23" xfId="0" applyFill="1" applyBorder="1"/>
    <xf numFmtId="0" fontId="50" fillId="6" borderId="30" xfId="0" applyFont="1" applyFill="1" applyBorder="1"/>
    <xf numFmtId="9" fontId="3" fillId="6" borderId="30" xfId="1" applyFont="1" applyFill="1" applyBorder="1"/>
    <xf numFmtId="0" fontId="0" fillId="6" borderId="30" xfId="0" applyFill="1" applyBorder="1"/>
    <xf numFmtId="0" fontId="0" fillId="6" borderId="6" xfId="0" applyFill="1" applyBorder="1"/>
    <xf numFmtId="0" fontId="0" fillId="6" borderId="0" xfId="0" applyFill="1"/>
    <xf numFmtId="9" fontId="3" fillId="6" borderId="0" xfId="1" applyFont="1" applyFill="1"/>
    <xf numFmtId="0" fontId="0" fillId="6" borderId="7" xfId="0" applyFill="1" applyBorder="1"/>
    <xf numFmtId="165" fontId="12" fillId="0" borderId="20" xfId="2" applyNumberFormat="1" applyFont="1" applyBorder="1"/>
    <xf numFmtId="165" fontId="0" fillId="0" borderId="20" xfId="2" applyNumberFormat="1" applyFont="1" applyBorder="1"/>
    <xf numFmtId="165" fontId="0" fillId="0" borderId="28" xfId="2" applyNumberFormat="1" applyFont="1" applyBorder="1"/>
    <xf numFmtId="0" fontId="12" fillId="6" borderId="33" xfId="0" applyFont="1" applyFill="1" applyBorder="1"/>
    <xf numFmtId="0" fontId="12" fillId="6" borderId="0" xfId="0" applyFont="1" applyFill="1"/>
    <xf numFmtId="0" fontId="49" fillId="6" borderId="0" xfId="0" applyFont="1" applyFill="1"/>
    <xf numFmtId="0" fontId="0" fillId="0" borderId="27" xfId="0" applyBorder="1"/>
    <xf numFmtId="0" fontId="0" fillId="0" borderId="29" xfId="0" applyBorder="1"/>
    <xf numFmtId="0" fontId="20" fillId="6" borderId="3" xfId="0" applyFont="1" applyFill="1" applyBorder="1"/>
    <xf numFmtId="3" fontId="0" fillId="6" borderId="0" xfId="0" applyNumberFormat="1" applyFill="1"/>
    <xf numFmtId="0" fontId="0" fillId="6" borderId="3" xfId="0" applyFill="1" applyBorder="1"/>
    <xf numFmtId="165" fontId="26" fillId="0" borderId="20" xfId="2" applyNumberFormat="1" applyFont="1" applyBorder="1"/>
    <xf numFmtId="165" fontId="26" fillId="0" borderId="28" xfId="2" applyNumberFormat="1" applyFont="1" applyBorder="1"/>
    <xf numFmtId="0" fontId="0" fillId="6" borderId="27" xfId="0" applyFill="1" applyBorder="1"/>
    <xf numFmtId="0" fontId="0" fillId="6" borderId="4" xfId="0" applyFill="1" applyBorder="1"/>
    <xf numFmtId="0" fontId="0" fillId="6" borderId="32" xfId="0" applyFill="1" applyBorder="1"/>
    <xf numFmtId="9" fontId="3" fillId="6" borderId="3" xfId="1" applyFont="1" applyFill="1" applyBorder="1"/>
    <xf numFmtId="0" fontId="0" fillId="16" borderId="23" xfId="0" applyFill="1" applyBorder="1"/>
    <xf numFmtId="0" fontId="42" fillId="16" borderId="30" xfId="0" applyFont="1" applyFill="1" applyBorder="1"/>
    <xf numFmtId="9" fontId="3" fillId="16" borderId="30" xfId="1" applyFont="1" applyFill="1" applyBorder="1"/>
    <xf numFmtId="0" fontId="0" fillId="16" borderId="30" xfId="0" applyFill="1" applyBorder="1"/>
    <xf numFmtId="0" fontId="0" fillId="16" borderId="6" xfId="0" applyFill="1" applyBorder="1"/>
    <xf numFmtId="0" fontId="51" fillId="16" borderId="0" xfId="0" applyFont="1" applyFill="1"/>
    <xf numFmtId="9" fontId="3" fillId="16" borderId="0" xfId="1" applyFont="1" applyFill="1"/>
    <xf numFmtId="0" fontId="0" fillId="16" borderId="7" xfId="0" applyFill="1" applyBorder="1"/>
    <xf numFmtId="3" fontId="0" fillId="16" borderId="0" xfId="0" applyNumberFormat="1" applyFill="1"/>
    <xf numFmtId="0" fontId="20" fillId="16" borderId="0" xfId="0" applyFont="1" applyFill="1"/>
    <xf numFmtId="0" fontId="20" fillId="16" borderId="3" xfId="0" applyFont="1" applyFill="1" applyBorder="1"/>
    <xf numFmtId="3" fontId="26" fillId="0" borderId="20" xfId="0" applyNumberFormat="1" applyFont="1" applyBorder="1"/>
    <xf numFmtId="0" fontId="20" fillId="16" borderId="27" xfId="0" applyFont="1" applyFill="1" applyBorder="1"/>
    <xf numFmtId="3" fontId="12" fillId="16" borderId="27" xfId="0" applyNumberFormat="1" applyFont="1" applyFill="1" applyBorder="1"/>
    <xf numFmtId="3" fontId="0" fillId="16" borderId="27" xfId="0" applyNumberFormat="1" applyFill="1" applyBorder="1"/>
    <xf numFmtId="0" fontId="0" fillId="16" borderId="4" xfId="0" applyFill="1" applyBorder="1"/>
    <xf numFmtId="0" fontId="2" fillId="16" borderId="27" xfId="0" applyFont="1" applyFill="1" applyBorder="1"/>
    <xf numFmtId="3" fontId="0" fillId="25" borderId="20" xfId="0" applyNumberFormat="1" applyFill="1" applyBorder="1"/>
    <xf numFmtId="9" fontId="3" fillId="16" borderId="33" xfId="1" applyFont="1" applyFill="1" applyBorder="1"/>
    <xf numFmtId="0" fontId="0" fillId="16" borderId="32" xfId="0" applyFill="1" applyBorder="1"/>
    <xf numFmtId="9" fontId="3" fillId="16" borderId="3" xfId="1" applyFont="1" applyFill="1" applyBorder="1"/>
    <xf numFmtId="3" fontId="12" fillId="16" borderId="3" xfId="0" applyNumberFormat="1" applyFont="1" applyFill="1" applyBorder="1"/>
    <xf numFmtId="0" fontId="0" fillId="17" borderId="23" xfId="0" applyFill="1" applyBorder="1"/>
    <xf numFmtId="0" fontId="50" fillId="17" borderId="30" xfId="0" applyFont="1" applyFill="1" applyBorder="1"/>
    <xf numFmtId="0" fontId="0" fillId="17" borderId="30" xfId="0" applyFill="1" applyBorder="1"/>
    <xf numFmtId="0" fontId="0" fillId="17" borderId="6" xfId="0" applyFill="1" applyBorder="1"/>
    <xf numFmtId="0" fontId="50" fillId="17" borderId="0" xfId="0" applyFont="1" applyFill="1"/>
    <xf numFmtId="0" fontId="0" fillId="17" borderId="7" xfId="0" applyFill="1" applyBorder="1"/>
    <xf numFmtId="0" fontId="49" fillId="17" borderId="0" xfId="0" applyFont="1" applyFill="1"/>
    <xf numFmtId="9" fontId="3" fillId="17" borderId="6" xfId="1" applyFont="1" applyFill="1" applyBorder="1"/>
    <xf numFmtId="0" fontId="20" fillId="17" borderId="3" xfId="0" applyFont="1" applyFill="1" applyBorder="1"/>
    <xf numFmtId="9" fontId="3" fillId="17" borderId="0" xfId="1" applyFont="1" applyFill="1"/>
    <xf numFmtId="168" fontId="13" fillId="0" borderId="20" xfId="0" applyNumberFormat="1" applyFont="1" applyBorder="1"/>
    <xf numFmtId="168" fontId="29" fillId="0" borderId="19" xfId="0" applyNumberFormat="1" applyFont="1" applyBorder="1" applyProtection="1">
      <protection locked="0"/>
    </xf>
    <xf numFmtId="3" fontId="13" fillId="0" borderId="20" xfId="0" applyNumberFormat="1" applyFont="1" applyBorder="1"/>
    <xf numFmtId="166" fontId="44" fillId="17" borderId="0" xfId="0" applyNumberFormat="1" applyFont="1" applyFill="1"/>
    <xf numFmtId="0" fontId="20" fillId="17" borderId="27" xfId="0" applyFont="1" applyFill="1" applyBorder="1"/>
    <xf numFmtId="3" fontId="30" fillId="0" borderId="19" xfId="0" applyNumberFormat="1" applyFont="1" applyBorder="1"/>
    <xf numFmtId="0" fontId="0" fillId="17" borderId="4" xfId="0" applyFill="1" applyBorder="1"/>
    <xf numFmtId="3" fontId="13" fillId="25" borderId="20" xfId="0" applyNumberFormat="1" applyFont="1" applyFill="1" applyBorder="1"/>
    <xf numFmtId="3" fontId="29" fillId="17" borderId="27" xfId="0" applyNumberFormat="1" applyFont="1" applyFill="1" applyBorder="1"/>
    <xf numFmtId="3" fontId="31" fillId="3" borderId="20" xfId="0" applyNumberFormat="1" applyFont="1" applyFill="1" applyBorder="1"/>
    <xf numFmtId="3" fontId="23" fillId="4" borderId="20" xfId="0" applyNumberFormat="1" applyFont="1" applyFill="1" applyBorder="1" applyAlignment="1">
      <alignment vertical="center"/>
    </xf>
    <xf numFmtId="0" fontId="0" fillId="17" borderId="32" xfId="0" applyFill="1" applyBorder="1"/>
    <xf numFmtId="166" fontId="44" fillId="2" borderId="0" xfId="0" applyNumberFormat="1" applyFont="1" applyFill="1"/>
    <xf numFmtId="0" fontId="0" fillId="0" borderId="28" xfId="0" applyBorder="1"/>
    <xf numFmtId="0" fontId="47" fillId="0" borderId="20" xfId="0" applyFont="1" applyBorder="1"/>
    <xf numFmtId="0" fontId="43" fillId="0" borderId="20" xfId="0" applyFont="1" applyBorder="1"/>
    <xf numFmtId="3" fontId="45" fillId="0" borderId="20" xfId="0" applyNumberFormat="1" applyFont="1" applyBorder="1" applyProtection="1">
      <protection locked="0"/>
    </xf>
    <xf numFmtId="3" fontId="46" fillId="0" borderId="20" xfId="0" applyNumberFormat="1" applyFont="1" applyBorder="1" applyProtection="1">
      <protection locked="0"/>
    </xf>
    <xf numFmtId="3" fontId="48" fillId="0" borderId="20" xfId="0" applyNumberFormat="1" applyFont="1" applyBorder="1"/>
    <xf numFmtId="3" fontId="29" fillId="0" borderId="20" xfId="0" applyNumberFormat="1" applyFont="1" applyBorder="1" applyProtection="1">
      <protection locked="0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167" fontId="0" fillId="0" borderId="0" xfId="0" applyNumberFormat="1"/>
    <xf numFmtId="0" fontId="18" fillId="0" borderId="0" xfId="0" applyFont="1" applyAlignment="1">
      <alignment horizontal="center"/>
    </xf>
    <xf numFmtId="0" fontId="6" fillId="24" borderId="0" xfId="0" applyFont="1" applyFill="1" applyAlignment="1">
      <alignment horizontal="right"/>
    </xf>
    <xf numFmtId="167" fontId="0" fillId="24" borderId="0" xfId="0" applyNumberFormat="1" applyFill="1"/>
    <xf numFmtId="0" fontId="37" fillId="24" borderId="0" xfId="0" applyFont="1" applyFill="1"/>
    <xf numFmtId="0" fontId="18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applyFill="1"/>
    <xf numFmtId="0" fontId="52" fillId="0" borderId="0" xfId="0" applyFont="1" applyAlignment="1">
      <alignment horizontal="right"/>
    </xf>
    <xf numFmtId="167" fontId="54" fillId="24" borderId="0" xfId="0" applyNumberFormat="1" applyFont="1" applyFill="1" applyAlignment="1">
      <alignment vertical="center"/>
    </xf>
    <xf numFmtId="3" fontId="0" fillId="0" borderId="0" xfId="0" applyNumberFormat="1" applyAlignment="1">
      <alignment horizontal="left"/>
    </xf>
    <xf numFmtId="3" fontId="18" fillId="0" borderId="0" xfId="0" applyNumberFormat="1" applyFont="1" applyAlignment="1">
      <alignment horizontal="center"/>
    </xf>
    <xf numFmtId="167" fontId="54" fillId="24" borderId="0" xfId="0" applyNumberFormat="1" applyFont="1" applyFill="1" applyAlignment="1">
      <alignment vertical="center" wrapText="1"/>
    </xf>
    <xf numFmtId="3" fontId="18" fillId="24" borderId="0" xfId="0" applyNumberFormat="1" applyFont="1" applyFill="1" applyAlignment="1">
      <alignment horizontal="center"/>
    </xf>
    <xf numFmtId="0" fontId="2" fillId="24" borderId="0" xfId="0" applyFont="1" applyFill="1" applyAlignment="1">
      <alignment horizontal="right"/>
    </xf>
    <xf numFmtId="3" fontId="0" fillId="24" borderId="0" xfId="0" applyNumberFormat="1" applyFill="1"/>
    <xf numFmtId="0" fontId="55" fillId="0" borderId="0" xfId="0" applyFont="1" applyAlignment="1">
      <alignment horizontal="center"/>
    </xf>
    <xf numFmtId="0" fontId="40" fillId="24" borderId="0" xfId="0" applyFont="1" applyFill="1"/>
    <xf numFmtId="49" fontId="37" fillId="24" borderId="0" xfId="0" applyNumberFormat="1" applyFont="1" applyFill="1"/>
    <xf numFmtId="0" fontId="55" fillId="24" borderId="0" xfId="0" applyFont="1" applyFill="1" applyAlignment="1">
      <alignment horizontal="center"/>
    </xf>
    <xf numFmtId="0" fontId="19" fillId="24" borderId="0" xfId="0" applyFont="1" applyFill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9" fillId="24" borderId="1" xfId="0" applyFont="1" applyFill="1" applyBorder="1" applyAlignment="1">
      <alignment horizontal="center"/>
    </xf>
    <xf numFmtId="49" fontId="0" fillId="24" borderId="1" xfId="0" applyNumberForma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2" fillId="2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22" borderId="0" xfId="0" applyFont="1" applyFill="1" applyAlignment="1">
      <alignment horizontal="left"/>
    </xf>
    <xf numFmtId="0" fontId="19" fillId="27" borderId="0" xfId="0" applyFont="1" applyFill="1" applyAlignment="1">
      <alignment horizontal="right"/>
    </xf>
    <xf numFmtId="49" fontId="37" fillId="0" borderId="0" xfId="0" applyNumberFormat="1" applyFont="1" applyAlignment="1">
      <alignment horizontal="right"/>
    </xf>
    <xf numFmtId="3" fontId="0" fillId="0" borderId="0" xfId="0" applyNumberFormat="1" applyAlignment="1">
      <alignment horizontal="center"/>
    </xf>
    <xf numFmtId="0" fontId="19" fillId="24" borderId="0" xfId="0" applyFont="1" applyFill="1" applyAlignment="1">
      <alignment horizontal="right"/>
    </xf>
    <xf numFmtId="0" fontId="37" fillId="24" borderId="0" xfId="0" applyFont="1" applyFill="1" applyAlignment="1">
      <alignment horizontal="right"/>
    </xf>
    <xf numFmtId="49" fontId="37" fillId="24" borderId="0" xfId="0" applyNumberFormat="1" applyFont="1" applyFill="1" applyAlignment="1">
      <alignment horizontal="right"/>
    </xf>
    <xf numFmtId="0" fontId="37" fillId="24" borderId="0" xfId="0" applyFont="1" applyFill="1" applyAlignment="1">
      <alignment horizontal="left"/>
    </xf>
    <xf numFmtId="3" fontId="0" fillId="24" borderId="0" xfId="0" applyNumberFormat="1" applyFill="1" applyAlignment="1">
      <alignment horizontal="center"/>
    </xf>
    <xf numFmtId="0" fontId="19" fillId="0" borderId="0" xfId="0" applyFont="1" applyAlignment="1">
      <alignment horizontal="left"/>
    </xf>
    <xf numFmtId="0" fontId="56" fillId="0" borderId="0" xfId="0" applyFont="1"/>
    <xf numFmtId="0" fontId="37" fillId="0" borderId="3" xfId="0" applyFont="1" applyBorder="1" applyAlignment="1">
      <alignment horizontal="right"/>
    </xf>
    <xf numFmtId="0" fontId="37" fillId="0" borderId="3" xfId="0" applyFont="1" applyBorder="1" applyAlignment="1">
      <alignment horizontal="left"/>
    </xf>
    <xf numFmtId="3" fontId="0" fillId="0" borderId="3" xfId="0" applyNumberFormat="1" applyBorder="1" applyAlignment="1">
      <alignment horizontal="center"/>
    </xf>
    <xf numFmtId="0" fontId="37" fillId="0" borderId="1" xfId="0" applyFont="1" applyBorder="1" applyAlignment="1">
      <alignment horizontal="right"/>
    </xf>
    <xf numFmtId="0" fontId="37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6" fillId="24" borderId="1" xfId="0" applyFont="1" applyFill="1" applyBorder="1" applyAlignment="1">
      <alignment horizontal="right"/>
    </xf>
    <xf numFmtId="0" fontId="19" fillId="24" borderId="1" xfId="0" applyFont="1" applyFill="1" applyBorder="1" applyAlignment="1">
      <alignment horizontal="right"/>
    </xf>
    <xf numFmtId="0" fontId="37" fillId="24" borderId="1" xfId="0" applyFont="1" applyFill="1" applyBorder="1" applyAlignment="1">
      <alignment horizontal="right"/>
    </xf>
    <xf numFmtId="0" fontId="37" fillId="24" borderId="1" xfId="0" applyFont="1" applyFill="1" applyBorder="1" applyAlignment="1">
      <alignment horizontal="left"/>
    </xf>
    <xf numFmtId="3" fontId="0" fillId="21" borderId="1" xfId="0" applyNumberFormat="1" applyFill="1" applyBorder="1" applyAlignment="1">
      <alignment horizontal="center"/>
    </xf>
    <xf numFmtId="0" fontId="0" fillId="24" borderId="1" xfId="0" applyFill="1" applyBorder="1"/>
    <xf numFmtId="0" fontId="0" fillId="24" borderId="1" xfId="0" applyFill="1" applyBorder="1" applyAlignment="1">
      <alignment horizontal="center"/>
    </xf>
    <xf numFmtId="166" fontId="44" fillId="24" borderId="1" xfId="0" applyNumberFormat="1" applyFont="1" applyFill="1" applyBorder="1"/>
    <xf numFmtId="3" fontId="0" fillId="22" borderId="3" xfId="0" applyNumberFormat="1" applyFill="1" applyBorder="1" applyAlignment="1">
      <alignment horizontal="center"/>
    </xf>
    <xf numFmtId="3" fontId="0" fillId="22" borderId="1" xfId="0" applyNumberFormat="1" applyFill="1" applyBorder="1" applyAlignment="1">
      <alignment horizontal="center"/>
    </xf>
    <xf numFmtId="166" fontId="44" fillId="24" borderId="0" xfId="0" applyNumberFormat="1" applyFont="1" applyFill="1"/>
    <xf numFmtId="3" fontId="0" fillId="17" borderId="0" xfId="0" applyNumberFormat="1" applyFill="1"/>
    <xf numFmtId="165" fontId="7" fillId="0" borderId="0" xfId="1" applyNumberFormat="1" applyFont="1" applyAlignment="1" applyProtection="1">
      <alignment horizontal="center"/>
      <protection locked="0"/>
    </xf>
    <xf numFmtId="0" fontId="3" fillId="0" borderId="36" xfId="0" applyFont="1" applyBorder="1"/>
    <xf numFmtId="0" fontId="4" fillId="0" borderId="36" xfId="0" applyFont="1" applyBorder="1"/>
    <xf numFmtId="0" fontId="5" fillId="0" borderId="36" xfId="0" applyFont="1" applyBorder="1"/>
    <xf numFmtId="1" fontId="5" fillId="0" borderId="36" xfId="0" applyNumberFormat="1" applyFont="1" applyBorder="1"/>
    <xf numFmtId="14" fontId="5" fillId="0" borderId="36" xfId="0" applyNumberFormat="1" applyFont="1" applyBorder="1"/>
    <xf numFmtId="0" fontId="0" fillId="0" borderId="36" xfId="0" applyBorder="1"/>
    <xf numFmtId="0" fontId="5" fillId="0" borderId="37" xfId="0" applyFont="1" applyBorder="1"/>
    <xf numFmtId="0" fontId="3" fillId="0" borderId="37" xfId="0" applyFont="1" applyBorder="1"/>
    <xf numFmtId="0" fontId="57" fillId="0" borderId="36" xfId="0" applyFont="1" applyBorder="1"/>
    <xf numFmtId="0" fontId="58" fillId="0" borderId="36" xfId="0" applyFont="1" applyBorder="1"/>
    <xf numFmtId="1" fontId="58" fillId="0" borderId="36" xfId="0" applyNumberFormat="1" applyFont="1" applyBorder="1"/>
    <xf numFmtId="0" fontId="58" fillId="0" borderId="37" xfId="0" applyFont="1" applyBorder="1"/>
    <xf numFmtId="14" fontId="58" fillId="0" borderId="36" xfId="0" applyNumberFormat="1" applyFont="1" applyBorder="1"/>
    <xf numFmtId="3" fontId="3" fillId="0" borderId="0" xfId="0" applyNumberFormat="1" applyFont="1"/>
    <xf numFmtId="3" fontId="0" fillId="0" borderId="36" xfId="0" applyNumberFormat="1" applyBorder="1" applyAlignment="1">
      <alignment horizontal="center"/>
    </xf>
    <xf numFmtId="3" fontId="45" fillId="19" borderId="20" xfId="0" applyNumberFormat="1" applyFont="1" applyFill="1" applyBorder="1" applyProtection="1">
      <protection locked="0"/>
    </xf>
    <xf numFmtId="0" fontId="43" fillId="19" borderId="20" xfId="0" applyFont="1" applyFill="1" applyBorder="1"/>
    <xf numFmtId="0" fontId="2" fillId="19" borderId="20" xfId="0" applyFont="1" applyFill="1" applyBorder="1"/>
    <xf numFmtId="0" fontId="0" fillId="19" borderId="20" xfId="0" applyFill="1" applyBorder="1"/>
    <xf numFmtId="0" fontId="59" fillId="0" borderId="0" xfId="0" applyFont="1"/>
    <xf numFmtId="0" fontId="60" fillId="0" borderId="0" xfId="0" applyFont="1"/>
    <xf numFmtId="49" fontId="61" fillId="0" borderId="0" xfId="0" applyNumberFormat="1" applyFont="1"/>
    <xf numFmtId="0" fontId="61" fillId="0" borderId="34" xfId="0" applyFont="1" applyBorder="1" applyAlignment="1">
      <alignment horizontal="centerContinuous"/>
    </xf>
    <xf numFmtId="0" fontId="61" fillId="0" borderId="27" xfId="0" applyFont="1" applyBorder="1" applyAlignment="1">
      <alignment horizontal="centerContinuous"/>
    </xf>
    <xf numFmtId="0" fontId="61" fillId="0" borderId="35" xfId="0" applyFont="1" applyBorder="1" applyAlignment="1">
      <alignment horizontal="centerContinuous"/>
    </xf>
    <xf numFmtId="0" fontId="61" fillId="4" borderId="34" xfId="0" applyFont="1" applyFill="1" applyBorder="1" applyAlignment="1">
      <alignment horizontal="centerContinuous"/>
    </xf>
    <xf numFmtId="0" fontId="61" fillId="4" borderId="27" xfId="0" applyFont="1" applyFill="1" applyBorder="1" applyAlignment="1">
      <alignment horizontal="centerContinuous"/>
    </xf>
    <xf numFmtId="0" fontId="61" fillId="4" borderId="35" xfId="0" applyFont="1" applyFill="1" applyBorder="1" applyAlignment="1">
      <alignment horizontal="centerContinuous"/>
    </xf>
    <xf numFmtId="0" fontId="60" fillId="0" borderId="34" xfId="0" applyFont="1" applyBorder="1" applyAlignment="1">
      <alignment horizontal="centerContinuous"/>
    </xf>
    <xf numFmtId="0" fontId="60" fillId="0" borderId="27" xfId="0" applyFont="1" applyBorder="1" applyAlignment="1">
      <alignment horizontal="centerContinuous"/>
    </xf>
    <xf numFmtId="0" fontId="60" fillId="0" borderId="35" xfId="0" applyFont="1" applyBorder="1" applyAlignment="1">
      <alignment horizontal="centerContinuous"/>
    </xf>
    <xf numFmtId="0" fontId="13" fillId="0" borderId="34" xfId="0" applyFont="1" applyBorder="1"/>
    <xf numFmtId="0" fontId="63" fillId="0" borderId="0" xfId="4" applyFont="1" applyAlignment="1" applyProtection="1"/>
    <xf numFmtId="0" fontId="64" fillId="28" borderId="34" xfId="0" applyFont="1" applyFill="1" applyBorder="1" applyAlignment="1">
      <alignment horizontal="centerContinuous"/>
    </xf>
    <xf numFmtId="0" fontId="64" fillId="28" borderId="27" xfId="0" applyFont="1" applyFill="1" applyBorder="1" applyAlignment="1">
      <alignment horizontal="centerContinuous"/>
    </xf>
    <xf numFmtId="0" fontId="64" fillId="28" borderId="35" xfId="0" applyFont="1" applyFill="1" applyBorder="1" applyAlignment="1">
      <alignment horizontal="centerContinuous"/>
    </xf>
    <xf numFmtId="0" fontId="64" fillId="2" borderId="34" xfId="0" applyFont="1" applyFill="1" applyBorder="1" applyAlignment="1">
      <alignment horizontal="centerContinuous"/>
    </xf>
    <xf numFmtId="0" fontId="64" fillId="2" borderId="27" xfId="0" applyFont="1" applyFill="1" applyBorder="1" applyAlignment="1">
      <alignment horizontal="centerContinuous"/>
    </xf>
    <xf numFmtId="0" fontId="64" fillId="2" borderId="35" xfId="0" applyFont="1" applyFill="1" applyBorder="1" applyAlignment="1">
      <alignment horizontal="centerContinuous"/>
    </xf>
    <xf numFmtId="0" fontId="64" fillId="6" borderId="34" xfId="0" applyFont="1" applyFill="1" applyBorder="1" applyAlignment="1">
      <alignment horizontal="centerContinuous"/>
    </xf>
    <xf numFmtId="0" fontId="64" fillId="6" borderId="27" xfId="0" applyFont="1" applyFill="1" applyBorder="1" applyAlignment="1">
      <alignment horizontal="centerContinuous"/>
    </xf>
    <xf numFmtId="0" fontId="64" fillId="6" borderId="35" xfId="0" applyFont="1" applyFill="1" applyBorder="1" applyAlignment="1">
      <alignment horizontal="centerContinuous"/>
    </xf>
    <xf numFmtId="0" fontId="64" fillId="7" borderId="34" xfId="0" applyFont="1" applyFill="1" applyBorder="1" applyAlignment="1">
      <alignment horizontal="centerContinuous"/>
    </xf>
    <xf numFmtId="0" fontId="64" fillId="7" borderId="27" xfId="0" applyFont="1" applyFill="1" applyBorder="1" applyAlignment="1">
      <alignment horizontal="centerContinuous"/>
    </xf>
    <xf numFmtId="0" fontId="64" fillId="7" borderId="35" xfId="0" applyFont="1" applyFill="1" applyBorder="1" applyAlignment="1">
      <alignment horizontal="centerContinuous"/>
    </xf>
    <xf numFmtId="0" fontId="64" fillId="8" borderId="34" xfId="0" applyFont="1" applyFill="1" applyBorder="1" applyAlignment="1">
      <alignment horizontal="centerContinuous"/>
    </xf>
    <xf numFmtId="0" fontId="64" fillId="8" borderId="27" xfId="0" applyFont="1" applyFill="1" applyBorder="1" applyAlignment="1">
      <alignment horizontal="centerContinuous"/>
    </xf>
    <xf numFmtId="0" fontId="64" fillId="8" borderId="35" xfId="0" applyFont="1" applyFill="1" applyBorder="1" applyAlignment="1">
      <alignment horizontal="centerContinuous"/>
    </xf>
    <xf numFmtId="0" fontId="64" fillId="9" borderId="34" xfId="0" applyFont="1" applyFill="1" applyBorder="1" applyAlignment="1">
      <alignment horizontal="centerContinuous"/>
    </xf>
    <xf numFmtId="0" fontId="64" fillId="9" borderId="27" xfId="0" applyFont="1" applyFill="1" applyBorder="1" applyAlignment="1">
      <alignment horizontal="centerContinuous"/>
    </xf>
    <xf numFmtId="0" fontId="64" fillId="9" borderId="35" xfId="0" applyFont="1" applyFill="1" applyBorder="1" applyAlignment="1">
      <alignment horizontal="centerContinuous"/>
    </xf>
    <xf numFmtId="0" fontId="64" fillId="10" borderId="34" xfId="0" applyFont="1" applyFill="1" applyBorder="1" applyAlignment="1">
      <alignment horizontal="centerContinuous"/>
    </xf>
    <xf numFmtId="0" fontId="64" fillId="10" borderId="27" xfId="0" applyFont="1" applyFill="1" applyBorder="1" applyAlignment="1">
      <alignment horizontal="centerContinuous"/>
    </xf>
    <xf numFmtId="0" fontId="64" fillId="10" borderId="35" xfId="0" applyFont="1" applyFill="1" applyBorder="1" applyAlignment="1">
      <alignment horizontal="centerContinuous"/>
    </xf>
    <xf numFmtId="0" fontId="64" fillId="11" borderId="34" xfId="0" applyFont="1" applyFill="1" applyBorder="1" applyAlignment="1">
      <alignment horizontal="centerContinuous"/>
    </xf>
    <xf numFmtId="0" fontId="64" fillId="11" borderId="27" xfId="0" applyFont="1" applyFill="1" applyBorder="1" applyAlignment="1">
      <alignment horizontal="centerContinuous"/>
    </xf>
    <xf numFmtId="0" fontId="64" fillId="11" borderId="35" xfId="0" applyFont="1" applyFill="1" applyBorder="1" applyAlignment="1">
      <alignment horizontal="centerContinuous"/>
    </xf>
    <xf numFmtId="0" fontId="64" fillId="12" borderId="34" xfId="0" applyFont="1" applyFill="1" applyBorder="1" applyAlignment="1">
      <alignment horizontal="centerContinuous"/>
    </xf>
    <xf numFmtId="0" fontId="64" fillId="12" borderId="27" xfId="0" applyFont="1" applyFill="1" applyBorder="1" applyAlignment="1">
      <alignment horizontal="centerContinuous"/>
    </xf>
    <xf numFmtId="0" fontId="64" fillId="12" borderId="35" xfId="0" applyFont="1" applyFill="1" applyBorder="1" applyAlignment="1">
      <alignment horizontal="centerContinuous"/>
    </xf>
    <xf numFmtId="0" fontId="64" fillId="13" borderId="34" xfId="0" applyFont="1" applyFill="1" applyBorder="1" applyAlignment="1">
      <alignment horizontal="centerContinuous"/>
    </xf>
    <xf numFmtId="0" fontId="64" fillId="13" borderId="27" xfId="0" applyFont="1" applyFill="1" applyBorder="1" applyAlignment="1">
      <alignment horizontal="centerContinuous"/>
    </xf>
    <xf numFmtId="0" fontId="64" fillId="13" borderId="35" xfId="0" applyFont="1" applyFill="1" applyBorder="1" applyAlignment="1">
      <alignment horizontal="centerContinuous"/>
    </xf>
    <xf numFmtId="0" fontId="64" fillId="14" borderId="34" xfId="0" applyFont="1" applyFill="1" applyBorder="1" applyAlignment="1">
      <alignment horizontal="centerContinuous"/>
    </xf>
    <xf numFmtId="0" fontId="64" fillId="14" borderId="27" xfId="0" applyFont="1" applyFill="1" applyBorder="1" applyAlignment="1">
      <alignment horizontal="centerContinuous"/>
    </xf>
    <xf numFmtId="0" fontId="64" fillId="14" borderId="35" xfId="0" applyFont="1" applyFill="1" applyBorder="1" applyAlignment="1">
      <alignment horizontal="centerContinuous"/>
    </xf>
    <xf numFmtId="0" fontId="64" fillId="14" borderId="36" xfId="0" applyFont="1" applyFill="1" applyBorder="1" applyAlignment="1">
      <alignment horizontal="centerContinuous"/>
    </xf>
    <xf numFmtId="0" fontId="65" fillId="0" borderId="0" xfId="4" applyFont="1" applyAlignment="1" applyProtection="1"/>
    <xf numFmtId="0" fontId="64" fillId="0" borderId="22" xfId="0" applyFont="1" applyBorder="1" applyAlignment="1">
      <alignment horizontal="center"/>
    </xf>
    <xf numFmtId="0" fontId="66" fillId="28" borderId="34" xfId="0" applyFont="1" applyFill="1" applyBorder="1" applyAlignment="1">
      <alignment horizontal="centerContinuous"/>
    </xf>
    <xf numFmtId="0" fontId="66" fillId="2" borderId="34" xfId="0" applyFont="1" applyFill="1" applyBorder="1" applyAlignment="1">
      <alignment horizontal="centerContinuous"/>
    </xf>
    <xf numFmtId="0" fontId="66" fillId="6" borderId="34" xfId="0" quotePrefix="1" applyFont="1" applyFill="1" applyBorder="1" applyAlignment="1">
      <alignment horizontal="centerContinuous"/>
    </xf>
    <xf numFmtId="0" fontId="66" fillId="7" borderId="34" xfId="0" quotePrefix="1" applyFont="1" applyFill="1" applyBorder="1" applyAlignment="1">
      <alignment horizontal="centerContinuous"/>
    </xf>
    <xf numFmtId="0" fontId="66" fillId="8" borderId="34" xfId="0" quotePrefix="1" applyFont="1" applyFill="1" applyBorder="1" applyAlignment="1">
      <alignment horizontal="centerContinuous"/>
    </xf>
    <xf numFmtId="0" fontId="66" fillId="9" borderId="34" xfId="0" quotePrefix="1" applyFont="1" applyFill="1" applyBorder="1" applyAlignment="1">
      <alignment horizontal="centerContinuous"/>
    </xf>
    <xf numFmtId="0" fontId="66" fillId="10" borderId="34" xfId="0" quotePrefix="1" applyFont="1" applyFill="1" applyBorder="1" applyAlignment="1">
      <alignment horizontal="centerContinuous"/>
    </xf>
    <xf numFmtId="0" fontId="66" fillId="11" borderId="34" xfId="0" quotePrefix="1" applyFont="1" applyFill="1" applyBorder="1" applyAlignment="1">
      <alignment horizontal="centerContinuous"/>
    </xf>
    <xf numFmtId="0" fontId="66" fillId="12" borderId="34" xfId="0" quotePrefix="1" applyFont="1" applyFill="1" applyBorder="1" applyAlignment="1">
      <alignment horizontal="centerContinuous"/>
    </xf>
    <xf numFmtId="0" fontId="66" fillId="13" borderId="34" xfId="0" quotePrefix="1" applyFont="1" applyFill="1" applyBorder="1" applyAlignment="1">
      <alignment horizontal="centerContinuous"/>
    </xf>
    <xf numFmtId="0" fontId="66" fillId="14" borderId="36" xfId="0" quotePrefix="1" applyFont="1" applyFill="1" applyBorder="1" applyAlignment="1">
      <alignment horizontal="centerContinuous"/>
    </xf>
    <xf numFmtId="169" fontId="12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7" fillId="0" borderId="0" xfId="0" applyFont="1"/>
    <xf numFmtId="0" fontId="68" fillId="0" borderId="3" xfId="0" applyFont="1" applyBorder="1"/>
    <xf numFmtId="0" fontId="68" fillId="0" borderId="5" xfId="0" applyFont="1" applyBorder="1" applyAlignment="1">
      <alignment horizontal="center"/>
    </xf>
    <xf numFmtId="0" fontId="64" fillId="0" borderId="36" xfId="0" applyFont="1" applyBorder="1" applyAlignment="1">
      <alignment horizontal="center"/>
    </xf>
    <xf numFmtId="0" fontId="64" fillId="0" borderId="37" xfId="0" applyFont="1" applyBorder="1" applyAlignment="1">
      <alignment horizontal="center"/>
    </xf>
    <xf numFmtId="0" fontId="66" fillId="28" borderId="23" xfId="0" applyFont="1" applyFill="1" applyBorder="1" applyAlignment="1">
      <alignment horizontal="centerContinuous"/>
    </xf>
    <xf numFmtId="0" fontId="66" fillId="2" borderId="23" xfId="0" applyFont="1" applyFill="1" applyBorder="1" applyAlignment="1">
      <alignment horizontal="centerContinuous"/>
    </xf>
    <xf numFmtId="0" fontId="66" fillId="6" borderId="23" xfId="0" applyFont="1" applyFill="1" applyBorder="1" applyAlignment="1">
      <alignment horizontal="centerContinuous"/>
    </xf>
    <xf numFmtId="0" fontId="66" fillId="7" borderId="23" xfId="0" applyFont="1" applyFill="1" applyBorder="1" applyAlignment="1">
      <alignment horizontal="centerContinuous"/>
    </xf>
    <xf numFmtId="0" fontId="66" fillId="8" borderId="23" xfId="0" applyFont="1" applyFill="1" applyBorder="1" applyAlignment="1">
      <alignment horizontal="centerContinuous"/>
    </xf>
    <xf numFmtId="0" fontId="66" fillId="9" borderId="23" xfId="0" applyFont="1" applyFill="1" applyBorder="1" applyAlignment="1">
      <alignment horizontal="centerContinuous"/>
    </xf>
    <xf numFmtId="0" fontId="66" fillId="10" borderId="23" xfId="0" applyFont="1" applyFill="1" applyBorder="1" applyAlignment="1">
      <alignment horizontal="centerContinuous"/>
    </xf>
    <xf numFmtId="0" fontId="66" fillId="11" borderId="23" xfId="0" applyFont="1" applyFill="1" applyBorder="1" applyAlignment="1">
      <alignment horizontal="centerContinuous"/>
    </xf>
    <xf numFmtId="0" fontId="66" fillId="12" borderId="23" xfId="0" applyFont="1" applyFill="1" applyBorder="1" applyAlignment="1">
      <alignment horizontal="centerContinuous"/>
    </xf>
    <xf numFmtId="0" fontId="66" fillId="13" borderId="23" xfId="0" applyFont="1" applyFill="1" applyBorder="1" applyAlignment="1">
      <alignment horizontal="centerContinuous"/>
    </xf>
    <xf numFmtId="0" fontId="66" fillId="14" borderId="22" xfId="0" applyFont="1" applyFill="1" applyBorder="1" applyAlignment="1">
      <alignment horizontal="centerContinuous"/>
    </xf>
    <xf numFmtId="0" fontId="0" fillId="0" borderId="4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/>
    </xf>
    <xf numFmtId="0" fontId="69" fillId="0" borderId="0" xfId="0" applyFont="1"/>
    <xf numFmtId="0" fontId="59" fillId="0" borderId="36" xfId="0" applyFont="1" applyBorder="1"/>
    <xf numFmtId="0" fontId="69" fillId="0" borderId="34" xfId="0" applyFont="1" applyBorder="1"/>
    <xf numFmtId="0" fontId="69" fillId="0" borderId="27" xfId="0" applyFont="1" applyBorder="1"/>
    <xf numFmtId="0" fontId="69" fillId="0" borderId="35" xfId="0" applyFont="1" applyBorder="1"/>
    <xf numFmtId="0" fontId="70" fillId="29" borderId="36" xfId="0" applyFont="1" applyFill="1" applyBorder="1"/>
    <xf numFmtId="165" fontId="71" fillId="0" borderId="0" xfId="5" applyNumberFormat="1" applyFont="1"/>
    <xf numFmtId="3" fontId="59" fillId="0" borderId="37" xfId="0" applyNumberFormat="1" applyFont="1" applyBorder="1"/>
    <xf numFmtId="3" fontId="69" fillId="0" borderId="37" xfId="0" applyNumberFormat="1" applyFont="1" applyBorder="1"/>
    <xf numFmtId="3" fontId="69" fillId="0" borderId="36" xfId="0" applyNumberFormat="1" applyFont="1" applyBorder="1"/>
    <xf numFmtId="3" fontId="59" fillId="0" borderId="36" xfId="0" applyNumberFormat="1" applyFont="1" applyBorder="1"/>
    <xf numFmtId="0" fontId="69" fillId="0" borderId="36" xfId="0" applyFont="1" applyBorder="1"/>
    <xf numFmtId="3" fontId="69" fillId="0" borderId="34" xfId="0" applyNumberFormat="1" applyFont="1" applyBorder="1"/>
    <xf numFmtId="0" fontId="72" fillId="0" borderId="36" xfId="0" applyFont="1" applyBorder="1"/>
    <xf numFmtId="165" fontId="73" fillId="0" borderId="0" xfId="5" applyNumberFormat="1" applyFont="1"/>
    <xf numFmtId="3" fontId="59" fillId="15" borderId="37" xfId="0" applyNumberFormat="1" applyFont="1" applyFill="1" applyBorder="1"/>
    <xf numFmtId="0" fontId="70" fillId="0" borderId="27" xfId="0" applyFont="1" applyBorder="1"/>
    <xf numFmtId="0" fontId="59" fillId="0" borderId="37" xfId="0" applyFont="1" applyBorder="1"/>
    <xf numFmtId="3" fontId="69" fillId="0" borderId="27" xfId="0" applyNumberFormat="1" applyFont="1" applyBorder="1"/>
    <xf numFmtId="3" fontId="59" fillId="0" borderId="34" xfId="0" applyNumberFormat="1" applyFont="1" applyBorder="1"/>
    <xf numFmtId="3" fontId="59" fillId="23" borderId="37" xfId="0" applyNumberFormat="1" applyFont="1" applyFill="1" applyBorder="1"/>
    <xf numFmtId="0" fontId="69" fillId="20" borderId="0" xfId="0" applyFont="1" applyFill="1"/>
    <xf numFmtId="165" fontId="71" fillId="20" borderId="0" xfId="5" applyNumberFormat="1" applyFont="1" applyFill="1"/>
    <xf numFmtId="165" fontId="74" fillId="0" borderId="0" xfId="5" applyNumberFormat="1" applyFont="1"/>
    <xf numFmtId="165" fontId="74" fillId="20" borderId="0" xfId="5" applyNumberFormat="1" applyFont="1" applyFill="1"/>
    <xf numFmtId="0" fontId="75" fillId="0" borderId="0" xfId="0" applyFont="1"/>
    <xf numFmtId="0" fontId="75" fillId="0" borderId="0" xfId="0" applyFont="1" applyAlignment="1">
      <alignment horizontal="center"/>
    </xf>
    <xf numFmtId="0" fontId="69" fillId="0" borderId="0" xfId="0" applyFont="1" applyAlignment="1">
      <alignment horizontal="right"/>
    </xf>
    <xf numFmtId="0" fontId="75" fillId="0" borderId="0" xfId="0" applyFont="1" applyAlignment="1">
      <alignment horizontal="right"/>
    </xf>
    <xf numFmtId="0" fontId="75" fillId="17" borderId="0" xfId="0" applyFont="1" applyFill="1" applyAlignment="1">
      <alignment horizontal="right"/>
    </xf>
    <xf numFmtId="3" fontId="77" fillId="0" borderId="0" xfId="6" applyNumberFormat="1" applyFont="1"/>
    <xf numFmtId="3" fontId="62" fillId="0" borderId="0" xfId="4" applyNumberFormat="1" applyAlignment="1" applyProtection="1"/>
    <xf numFmtId="3" fontId="76" fillId="0" borderId="0" xfId="6" applyNumberFormat="1"/>
    <xf numFmtId="0" fontId="76" fillId="0" borderId="0" xfId="0" applyFont="1"/>
    <xf numFmtId="3" fontId="36" fillId="30" borderId="23" xfId="6" applyNumberFormat="1" applyFont="1" applyFill="1" applyBorder="1"/>
    <xf numFmtId="49" fontId="36" fillId="30" borderId="18" xfId="6" applyNumberFormat="1" applyFont="1" applyFill="1" applyBorder="1" applyAlignment="1">
      <alignment horizontal="center"/>
    </xf>
    <xf numFmtId="4" fontId="26" fillId="31" borderId="34" xfId="0" applyNumberFormat="1" applyFont="1" applyFill="1" applyBorder="1" applyAlignment="1">
      <alignment horizontal="centerContinuous"/>
    </xf>
    <xf numFmtId="4" fontId="26" fillId="31" borderId="27" xfId="0" applyNumberFormat="1" applyFont="1" applyFill="1" applyBorder="1" applyAlignment="1">
      <alignment horizontal="centerContinuous"/>
    </xf>
    <xf numFmtId="4" fontId="26" fillId="31" borderId="35" xfId="0" applyNumberFormat="1" applyFont="1" applyFill="1" applyBorder="1" applyAlignment="1">
      <alignment horizontal="centerContinuous"/>
    </xf>
    <xf numFmtId="4" fontId="26" fillId="32" borderId="34" xfId="0" applyNumberFormat="1" applyFont="1" applyFill="1" applyBorder="1" applyAlignment="1">
      <alignment horizontal="centerContinuous"/>
    </xf>
    <xf numFmtId="4" fontId="26" fillId="32" borderId="27" xfId="0" applyNumberFormat="1" applyFont="1" applyFill="1" applyBorder="1" applyAlignment="1">
      <alignment horizontal="centerContinuous"/>
    </xf>
    <xf numFmtId="4" fontId="26" fillId="32" borderId="35" xfId="0" applyNumberFormat="1" applyFont="1" applyFill="1" applyBorder="1" applyAlignment="1">
      <alignment horizontal="centerContinuous"/>
    </xf>
    <xf numFmtId="4" fontId="26" fillId="7" borderId="34" xfId="0" applyNumberFormat="1" applyFont="1" applyFill="1" applyBorder="1" applyAlignment="1">
      <alignment horizontal="centerContinuous"/>
    </xf>
    <xf numFmtId="4" fontId="26" fillId="7" borderId="27" xfId="0" applyNumberFormat="1" applyFont="1" applyFill="1" applyBorder="1" applyAlignment="1">
      <alignment horizontal="centerContinuous"/>
    </xf>
    <xf numFmtId="4" fontId="26" fillId="7" borderId="35" xfId="0" applyNumberFormat="1" applyFont="1" applyFill="1" applyBorder="1" applyAlignment="1">
      <alignment horizontal="centerContinuous"/>
    </xf>
    <xf numFmtId="4" fontId="26" fillId="8" borderId="34" xfId="0" applyNumberFormat="1" applyFont="1" applyFill="1" applyBorder="1" applyAlignment="1">
      <alignment horizontal="centerContinuous"/>
    </xf>
    <xf numFmtId="4" fontId="26" fillId="8" borderId="27" xfId="0" applyNumberFormat="1" applyFont="1" applyFill="1" applyBorder="1" applyAlignment="1">
      <alignment horizontal="centerContinuous"/>
    </xf>
    <xf numFmtId="4" fontId="26" fillId="8" borderId="35" xfId="0" applyNumberFormat="1" applyFont="1" applyFill="1" applyBorder="1" applyAlignment="1">
      <alignment horizontal="centerContinuous"/>
    </xf>
    <xf numFmtId="4" fontId="26" fillId="10" borderId="34" xfId="0" applyNumberFormat="1" applyFont="1" applyFill="1" applyBorder="1" applyAlignment="1">
      <alignment horizontal="centerContinuous"/>
    </xf>
    <xf numFmtId="4" fontId="26" fillId="10" borderId="27" xfId="0" applyNumberFormat="1" applyFont="1" applyFill="1" applyBorder="1" applyAlignment="1">
      <alignment horizontal="centerContinuous"/>
    </xf>
    <xf numFmtId="4" fontId="26" fillId="10" borderId="35" xfId="0" applyNumberFormat="1" applyFont="1" applyFill="1" applyBorder="1" applyAlignment="1">
      <alignment horizontal="centerContinuous"/>
    </xf>
    <xf numFmtId="4" fontId="26" fillId="11" borderId="34" xfId="0" applyNumberFormat="1" applyFont="1" applyFill="1" applyBorder="1" applyAlignment="1">
      <alignment horizontal="centerContinuous"/>
    </xf>
    <xf numFmtId="4" fontId="26" fillId="11" borderId="27" xfId="0" applyNumberFormat="1" applyFont="1" applyFill="1" applyBorder="1" applyAlignment="1">
      <alignment horizontal="centerContinuous"/>
    </xf>
    <xf numFmtId="4" fontId="26" fillId="11" borderId="35" xfId="0" applyNumberFormat="1" applyFont="1" applyFill="1" applyBorder="1" applyAlignment="1">
      <alignment horizontal="centerContinuous"/>
    </xf>
    <xf numFmtId="4" fontId="26" fillId="12" borderId="34" xfId="0" applyNumberFormat="1" applyFont="1" applyFill="1" applyBorder="1" applyAlignment="1">
      <alignment horizontal="centerContinuous"/>
    </xf>
    <xf numFmtId="4" fontId="26" fillId="12" borderId="27" xfId="0" applyNumberFormat="1" applyFont="1" applyFill="1" applyBorder="1" applyAlignment="1">
      <alignment horizontal="centerContinuous"/>
    </xf>
    <xf numFmtId="4" fontId="26" fillId="12" borderId="35" xfId="0" applyNumberFormat="1" applyFont="1" applyFill="1" applyBorder="1" applyAlignment="1">
      <alignment horizontal="centerContinuous"/>
    </xf>
    <xf numFmtId="4" fontId="26" fillId="13" borderId="34" xfId="0" applyNumberFormat="1" applyFont="1" applyFill="1" applyBorder="1" applyAlignment="1">
      <alignment horizontal="centerContinuous"/>
    </xf>
    <xf numFmtId="4" fontId="26" fillId="13" borderId="27" xfId="0" applyNumberFormat="1" applyFont="1" applyFill="1" applyBorder="1" applyAlignment="1">
      <alignment horizontal="centerContinuous"/>
    </xf>
    <xf numFmtId="4" fontId="26" fillId="13" borderId="35" xfId="0" applyNumberFormat="1" applyFont="1" applyFill="1" applyBorder="1" applyAlignment="1">
      <alignment horizontal="centerContinuous"/>
    </xf>
    <xf numFmtId="4" fontId="26" fillId="14" borderId="27" xfId="0" applyNumberFormat="1" applyFont="1" applyFill="1" applyBorder="1" applyAlignment="1">
      <alignment horizontal="centerContinuous"/>
    </xf>
    <xf numFmtId="4" fontId="26" fillId="14" borderId="36" xfId="0" applyNumberFormat="1" applyFont="1" applyFill="1" applyBorder="1" applyAlignment="1">
      <alignment horizontal="centerContinuous"/>
    </xf>
    <xf numFmtId="4" fontId="78" fillId="0" borderId="4" xfId="0" applyNumberFormat="1" applyFont="1" applyBorder="1" applyAlignment="1">
      <alignment horizontal="centerContinuous"/>
    </xf>
    <xf numFmtId="0" fontId="79" fillId="0" borderId="34" xfId="0" applyFont="1" applyBorder="1" applyAlignment="1">
      <alignment horizontal="centerContinuous"/>
    </xf>
    <xf numFmtId="0" fontId="79" fillId="0" borderId="27" xfId="0" applyFont="1" applyBorder="1" applyAlignment="1">
      <alignment horizontal="centerContinuous"/>
    </xf>
    <xf numFmtId="0" fontId="79" fillId="0" borderId="35" xfId="0" applyFont="1" applyBorder="1" applyAlignment="1">
      <alignment horizontal="centerContinuous"/>
    </xf>
    <xf numFmtId="0" fontId="26" fillId="0" borderId="36" xfId="0" applyFont="1" applyBorder="1" applyAlignment="1">
      <alignment horizontal="center"/>
    </xf>
    <xf numFmtId="0" fontId="28" fillId="0" borderId="0" xfId="0" applyFont="1" applyAlignment="1">
      <alignment horizontal="center"/>
    </xf>
    <xf numFmtId="49" fontId="28" fillId="0" borderId="36" xfId="0" applyNumberFormat="1" applyFont="1" applyBorder="1" applyAlignment="1">
      <alignment horizontal="center"/>
    </xf>
    <xf numFmtId="3" fontId="80" fillId="20" borderId="38" xfId="6" applyNumberFormat="1" applyFont="1" applyFill="1" applyBorder="1"/>
    <xf numFmtId="3" fontId="80" fillId="20" borderId="24" xfId="6" applyNumberFormat="1" applyFont="1" applyFill="1" applyBorder="1"/>
    <xf numFmtId="4" fontId="80" fillId="14" borderId="36" xfId="0" applyNumberFormat="1" applyFont="1" applyFill="1" applyBorder="1" applyAlignment="1">
      <alignment horizontal="right"/>
    </xf>
    <xf numFmtId="4" fontId="81" fillId="0" borderId="0" xfId="0" applyNumberFormat="1" applyFont="1" applyAlignment="1">
      <alignment horizontal="right"/>
    </xf>
    <xf numFmtId="0" fontId="82" fillId="28" borderId="34" xfId="0" applyFont="1" applyFill="1" applyBorder="1" applyAlignment="1">
      <alignment horizontal="centerContinuous"/>
    </xf>
    <xf numFmtId="0" fontId="82" fillId="2" borderId="34" xfId="0" applyFont="1" applyFill="1" applyBorder="1" applyAlignment="1">
      <alignment horizontal="centerContinuous"/>
    </xf>
    <xf numFmtId="0" fontId="82" fillId="6" borderId="34" xfId="0" applyFont="1" applyFill="1" applyBorder="1" applyAlignment="1">
      <alignment horizontal="centerContinuous"/>
    </xf>
    <xf numFmtId="0" fontId="82" fillId="7" borderId="34" xfId="0" applyFont="1" applyFill="1" applyBorder="1" applyAlignment="1">
      <alignment horizontal="centerContinuous"/>
    </xf>
    <xf numFmtId="0" fontId="82" fillId="8" borderId="34" xfId="0" applyFont="1" applyFill="1" applyBorder="1" applyAlignment="1">
      <alignment horizontal="centerContinuous"/>
    </xf>
    <xf numFmtId="0" fontId="82" fillId="9" borderId="34" xfId="0" applyFont="1" applyFill="1" applyBorder="1" applyAlignment="1">
      <alignment horizontal="centerContinuous"/>
    </xf>
    <xf numFmtId="0" fontId="82" fillId="10" borderId="34" xfId="0" applyFont="1" applyFill="1" applyBorder="1" applyAlignment="1">
      <alignment horizontal="centerContinuous"/>
    </xf>
    <xf numFmtId="0" fontId="82" fillId="11" borderId="34" xfId="0" applyFont="1" applyFill="1" applyBorder="1" applyAlignment="1">
      <alignment horizontal="centerContinuous"/>
    </xf>
    <xf numFmtId="0" fontId="82" fillId="12" borderId="34" xfId="0" applyFont="1" applyFill="1" applyBorder="1" applyAlignment="1">
      <alignment horizontal="centerContinuous"/>
    </xf>
    <xf numFmtId="0" fontId="82" fillId="13" borderId="34" xfId="0" applyFont="1" applyFill="1" applyBorder="1" applyAlignment="1">
      <alignment horizontal="centerContinuous"/>
    </xf>
    <xf numFmtId="0" fontId="82" fillId="14" borderId="36" xfId="0" applyFont="1" applyFill="1" applyBorder="1" applyAlignment="1">
      <alignment horizontal="centerContinuous"/>
    </xf>
    <xf numFmtId="2" fontId="80" fillId="14" borderId="36" xfId="0" applyNumberFormat="1" applyFont="1" applyFill="1" applyBorder="1" applyAlignment="1">
      <alignment horizontal="center"/>
    </xf>
    <xf numFmtId="49" fontId="80" fillId="14" borderId="36" xfId="0" applyNumberFormat="1" applyFont="1" applyFill="1" applyBorder="1" applyAlignment="1">
      <alignment horizontal="center"/>
    </xf>
    <xf numFmtId="3" fontId="28" fillId="14" borderId="36" xfId="0" applyNumberFormat="1" applyFont="1" applyFill="1" applyBorder="1" applyAlignment="1">
      <alignment horizontal="center"/>
    </xf>
    <xf numFmtId="3" fontId="83" fillId="29" borderId="39" xfId="6" applyNumberFormat="1" applyFont="1" applyFill="1" applyBorder="1"/>
    <xf numFmtId="3" fontId="84" fillId="0" borderId="40" xfId="6" applyNumberFormat="1" applyFont="1" applyBorder="1"/>
    <xf numFmtId="3" fontId="84" fillId="0" borderId="41" xfId="6" applyNumberFormat="1" applyFont="1" applyBorder="1"/>
    <xf numFmtId="3" fontId="84" fillId="0" borderId="42" xfId="6" applyNumberFormat="1" applyFont="1" applyBorder="1" applyAlignment="1">
      <alignment horizontal="right"/>
    </xf>
    <xf numFmtId="3" fontId="85" fillId="0" borderId="43" xfId="0" applyNumberFormat="1" applyFont="1" applyBorder="1" applyProtection="1">
      <protection locked="0"/>
    </xf>
    <xf numFmtId="3" fontId="84" fillId="0" borderId="42" xfId="6" applyNumberFormat="1" applyFont="1" applyBorder="1"/>
    <xf numFmtId="3" fontId="84" fillId="0" borderId="0" xfId="6" applyNumberFormat="1" applyFont="1"/>
    <xf numFmtId="3" fontId="0" fillId="0" borderId="43" xfId="0" applyNumberFormat="1" applyBorder="1" applyAlignment="1">
      <alignment horizontal="center"/>
    </xf>
    <xf numFmtId="3" fontId="86" fillId="0" borderId="43" xfId="0" applyNumberFormat="1" applyFont="1" applyBorder="1"/>
    <xf numFmtId="3" fontId="0" fillId="0" borderId="43" xfId="0" applyNumberFormat="1" applyBorder="1"/>
    <xf numFmtId="3" fontId="86" fillId="0" borderId="0" xfId="0" applyNumberFormat="1" applyFont="1"/>
    <xf numFmtId="0" fontId="84" fillId="0" borderId="39" xfId="7" applyFont="1" applyBorder="1"/>
    <xf numFmtId="3" fontId="84" fillId="0" borderId="44" xfId="6" applyNumberFormat="1" applyFont="1" applyBorder="1"/>
    <xf numFmtId="3" fontId="84" fillId="0" borderId="45" xfId="6" applyNumberFormat="1" applyFont="1" applyBorder="1" applyAlignment="1">
      <alignment horizontal="right"/>
    </xf>
    <xf numFmtId="3" fontId="87" fillId="0" borderId="44" xfId="8" applyNumberFormat="1" applyFont="1" applyBorder="1"/>
    <xf numFmtId="3" fontId="84" fillId="0" borderId="45" xfId="6" applyNumberFormat="1" applyFont="1" applyBorder="1"/>
    <xf numFmtId="3" fontId="86" fillId="0" borderId="36" xfId="0" applyNumberFormat="1" applyFont="1" applyBorder="1"/>
    <xf numFmtId="3" fontId="0" fillId="0" borderId="36" xfId="0" applyNumberFormat="1" applyBorder="1"/>
    <xf numFmtId="3" fontId="84" fillId="0" borderId="44" xfId="6" applyNumberFormat="1" applyFont="1" applyBorder="1" applyAlignment="1">
      <alignment horizontal="right"/>
    </xf>
    <xf numFmtId="3" fontId="88" fillId="0" borderId="36" xfId="0" applyNumberFormat="1" applyFont="1" applyBorder="1" applyProtection="1">
      <protection locked="0"/>
    </xf>
    <xf numFmtId="0" fontId="84" fillId="0" borderId="46" xfId="7" applyFont="1" applyBorder="1"/>
    <xf numFmtId="3" fontId="84" fillId="0" borderId="47" xfId="6" applyNumberFormat="1" applyFont="1" applyBorder="1"/>
    <xf numFmtId="3" fontId="87" fillId="0" borderId="48" xfId="8" applyNumberFormat="1" applyFont="1" applyBorder="1"/>
    <xf numFmtId="3" fontId="84" fillId="0" borderId="49" xfId="6" applyNumberFormat="1" applyFont="1" applyBorder="1" applyAlignment="1">
      <alignment horizontal="right"/>
    </xf>
    <xf numFmtId="3" fontId="29" fillId="0" borderId="50" xfId="0" applyNumberFormat="1" applyFont="1" applyBorder="1" applyProtection="1">
      <protection locked="0"/>
    </xf>
    <xf numFmtId="3" fontId="84" fillId="0" borderId="49" xfId="6" applyNumberFormat="1" applyFont="1" applyBorder="1"/>
    <xf numFmtId="3" fontId="0" fillId="0" borderId="8" xfId="0" applyNumberFormat="1" applyBorder="1" applyAlignment="1">
      <alignment horizontal="center"/>
    </xf>
    <xf numFmtId="3" fontId="86" fillId="0" borderId="8" xfId="0" applyNumberFormat="1" applyFont="1" applyBorder="1"/>
    <xf numFmtId="3" fontId="0" fillId="0" borderId="8" xfId="0" applyNumberFormat="1" applyBorder="1"/>
    <xf numFmtId="3" fontId="36" fillId="33" borderId="51" xfId="6" applyNumberFormat="1" applyFont="1" applyFill="1" applyBorder="1"/>
    <xf numFmtId="3" fontId="36" fillId="0" borderId="52" xfId="6" applyNumberFormat="1" applyFont="1" applyBorder="1"/>
    <xf numFmtId="3" fontId="89" fillId="0" borderId="53" xfId="6" applyNumberFormat="1" applyFont="1" applyBorder="1"/>
    <xf numFmtId="3" fontId="89" fillId="0" borderId="54" xfId="6" applyNumberFormat="1" applyFont="1" applyBorder="1"/>
    <xf numFmtId="3" fontId="89" fillId="0" borderId="0" xfId="6" applyNumberFormat="1" applyFont="1"/>
    <xf numFmtId="3" fontId="26" fillId="0" borderId="55" xfId="0" applyNumberFormat="1" applyFont="1" applyBorder="1" applyAlignment="1">
      <alignment horizontal="center"/>
    </xf>
    <xf numFmtId="3" fontId="89" fillId="0" borderId="55" xfId="0" applyNumberFormat="1" applyFont="1" applyBorder="1"/>
    <xf numFmtId="3" fontId="89" fillId="0" borderId="0" xfId="0" applyNumberFormat="1" applyFont="1"/>
    <xf numFmtId="3" fontId="84" fillId="0" borderId="56" xfId="6" applyNumberFormat="1" applyFont="1" applyBorder="1"/>
    <xf numFmtId="3" fontId="84" fillId="0" borderId="57" xfId="6" applyNumberFormat="1" applyFont="1" applyBorder="1"/>
    <xf numFmtId="3" fontId="87" fillId="0" borderId="56" xfId="6" applyNumberFormat="1" applyFont="1" applyBorder="1"/>
    <xf numFmtId="0" fontId="84" fillId="0" borderId="0" xfId="0" applyFont="1"/>
    <xf numFmtId="3" fontId="80" fillId="20" borderId="36" xfId="6" applyNumberFormat="1" applyFont="1" applyFill="1" applyBorder="1"/>
    <xf numFmtId="4" fontId="80" fillId="0" borderId="0" xfId="0" applyNumberFormat="1" applyFont="1" applyAlignment="1">
      <alignment horizontal="right"/>
    </xf>
    <xf numFmtId="169" fontId="28" fillId="14" borderId="36" xfId="0" applyNumberFormat="1" applyFont="1" applyFill="1" applyBorder="1" applyAlignment="1">
      <alignment horizontal="center"/>
    </xf>
    <xf numFmtId="3" fontId="84" fillId="0" borderId="52" xfId="6" applyNumberFormat="1" applyFont="1" applyBorder="1"/>
    <xf numFmtId="3" fontId="17" fillId="0" borderId="43" xfId="0" applyNumberFormat="1" applyFont="1" applyBorder="1" applyProtection="1">
      <protection locked="0"/>
    </xf>
    <xf numFmtId="3" fontId="84" fillId="0" borderId="13" xfId="0" applyNumberFormat="1" applyFont="1" applyBorder="1"/>
    <xf numFmtId="3" fontId="17" fillId="0" borderId="36" xfId="0" applyNumberFormat="1" applyFont="1" applyBorder="1" applyProtection="1">
      <protection locked="0"/>
    </xf>
    <xf numFmtId="3" fontId="80" fillId="20" borderId="58" xfId="6" applyNumberFormat="1" applyFont="1" applyFill="1" applyBorder="1"/>
    <xf numFmtId="3" fontId="80" fillId="0" borderId="0" xfId="6" applyNumberFormat="1" applyFont="1"/>
    <xf numFmtId="3" fontId="80" fillId="0" borderId="13" xfId="6" applyNumberFormat="1" applyFont="1" applyBorder="1"/>
    <xf numFmtId="3" fontId="90" fillId="0" borderId="56" xfId="6" applyNumberFormat="1" applyFont="1" applyBorder="1"/>
    <xf numFmtId="3" fontId="90" fillId="0" borderId="0" xfId="6" applyNumberFormat="1" applyFont="1"/>
    <xf numFmtId="3" fontId="91" fillId="0" borderId="0" xfId="0" applyNumberFormat="1" applyFont="1"/>
    <xf numFmtId="3" fontId="80" fillId="14" borderId="34" xfId="6" applyNumberFormat="1" applyFont="1" applyFill="1" applyBorder="1"/>
    <xf numFmtId="3" fontId="90" fillId="34" borderId="35" xfId="6" applyNumberFormat="1" applyFont="1" applyFill="1" applyBorder="1"/>
    <xf numFmtId="3" fontId="90" fillId="0" borderId="4" xfId="6" applyNumberFormat="1" applyFont="1" applyBorder="1"/>
    <xf numFmtId="3" fontId="90" fillId="34" borderId="36" xfId="6" applyNumberFormat="1" applyFont="1" applyFill="1" applyBorder="1"/>
    <xf numFmtId="0" fontId="42" fillId="0" borderId="30" xfId="0" applyFont="1" applyBorder="1"/>
    <xf numFmtId="0" fontId="44" fillId="0" borderId="0" xfId="0" applyFont="1"/>
    <xf numFmtId="166" fontId="44" fillId="0" borderId="0" xfId="0" applyNumberFormat="1" applyFont="1"/>
    <xf numFmtId="4" fontId="45" fillId="19" borderId="20" xfId="0" applyNumberFormat="1" applyFont="1" applyFill="1" applyBorder="1" applyProtection="1">
      <protection locked="0"/>
    </xf>
    <xf numFmtId="3" fontId="2" fillId="15" borderId="20" xfId="0" applyNumberFormat="1" applyFont="1" applyFill="1" applyBorder="1"/>
    <xf numFmtId="3" fontId="45" fillId="19" borderId="43" xfId="0" applyNumberFormat="1" applyFont="1" applyFill="1" applyBorder="1" applyProtection="1">
      <protection locked="0"/>
    </xf>
    <xf numFmtId="0" fontId="2" fillId="23" borderId="4" xfId="0" applyFont="1" applyFill="1" applyBorder="1" applyAlignment="1">
      <alignment horizontal="center"/>
    </xf>
    <xf numFmtId="168" fontId="43" fillId="2" borderId="30" xfId="0" applyNumberFormat="1" applyFont="1" applyFill="1" applyBorder="1"/>
    <xf numFmtId="166" fontId="44" fillId="23" borderId="0" xfId="0" applyNumberFormat="1" applyFont="1" applyFill="1"/>
    <xf numFmtId="0" fontId="92" fillId="19" borderId="20" xfId="0" applyFont="1" applyFill="1" applyBorder="1"/>
    <xf numFmtId="3" fontId="93" fillId="19" borderId="20" xfId="0" applyNumberFormat="1" applyFont="1" applyFill="1" applyBorder="1" applyProtection="1">
      <protection locked="0"/>
    </xf>
    <xf numFmtId="0" fontId="94" fillId="9" borderId="27" xfId="0" applyFont="1" applyFill="1" applyBorder="1" applyAlignment="1">
      <alignment horizontal="centerContinuous"/>
    </xf>
    <xf numFmtId="3" fontId="12" fillId="23" borderId="20" xfId="0" applyNumberFormat="1" applyFont="1" applyFill="1" applyBorder="1"/>
    <xf numFmtId="3" fontId="96" fillId="23" borderId="20" xfId="0" applyNumberFormat="1" applyFont="1" applyFill="1" applyBorder="1"/>
    <xf numFmtId="0" fontId="94" fillId="9" borderId="29" xfId="0" applyFont="1" applyFill="1" applyBorder="1" applyAlignment="1">
      <alignment horizontal="centerContinuous"/>
    </xf>
    <xf numFmtId="0" fontId="94" fillId="9" borderId="28" xfId="0" applyFont="1" applyFill="1" applyBorder="1" applyAlignment="1">
      <alignment horizontal="centerContinuous"/>
    </xf>
    <xf numFmtId="168" fontId="12" fillId="0" borderId="20" xfId="0" applyNumberFormat="1" applyFont="1" applyBorder="1"/>
    <xf numFmtId="0" fontId="2" fillId="23" borderId="22" xfId="0" applyFont="1" applyFill="1" applyBorder="1" applyAlignment="1">
      <alignment horizontal="center"/>
    </xf>
    <xf numFmtId="3" fontId="96" fillId="0" borderId="20" xfId="0" applyNumberFormat="1" applyFont="1" applyBorder="1"/>
    <xf numFmtId="3" fontId="12" fillId="0" borderId="20" xfId="0" applyNumberFormat="1" applyFont="1" applyBorder="1" applyAlignment="1">
      <alignment vertical="top"/>
    </xf>
    <xf numFmtId="0" fontId="2" fillId="35" borderId="4" xfId="0" applyFont="1" applyFill="1" applyBorder="1" applyAlignment="1">
      <alignment horizontal="center"/>
    </xf>
    <xf numFmtId="0" fontId="97" fillId="2" borderId="6" xfId="0" applyFont="1" applyFill="1" applyBorder="1"/>
    <xf numFmtId="0" fontId="98" fillId="2" borderId="0" xfId="0" applyFont="1" applyFill="1"/>
    <xf numFmtId="9" fontId="97" fillId="2" borderId="0" xfId="1" applyFont="1" applyFill="1"/>
    <xf numFmtId="166" fontId="99" fillId="2" borderId="3" xfId="0" applyNumberFormat="1" applyFont="1" applyFill="1" applyBorder="1"/>
    <xf numFmtId="3" fontId="100" fillId="2" borderId="3" xfId="0" applyNumberFormat="1" applyFont="1" applyFill="1" applyBorder="1"/>
    <xf numFmtId="3" fontId="99" fillId="2" borderId="3" xfId="0" applyNumberFormat="1" applyFont="1" applyFill="1" applyBorder="1"/>
    <xf numFmtId="0" fontId="101" fillId="2" borderId="0" xfId="0" applyFont="1" applyFill="1"/>
    <xf numFmtId="166" fontId="102" fillId="2" borderId="3" xfId="0" applyNumberFormat="1" applyFont="1" applyFill="1" applyBorder="1"/>
    <xf numFmtId="3" fontId="103" fillId="2" borderId="3" xfId="0" applyNumberFormat="1" applyFont="1" applyFill="1" applyBorder="1"/>
    <xf numFmtId="3" fontId="104" fillId="2" borderId="3" xfId="0" applyNumberFormat="1" applyFont="1" applyFill="1" applyBorder="1"/>
    <xf numFmtId="3" fontId="102" fillId="2" borderId="3" xfId="0" applyNumberFormat="1" applyFont="1" applyFill="1" applyBorder="1"/>
    <xf numFmtId="0" fontId="2" fillId="36" borderId="20" xfId="0" applyFont="1" applyFill="1" applyBorder="1"/>
    <xf numFmtId="0" fontId="97" fillId="0" borderId="0" xfId="0" applyFont="1"/>
    <xf numFmtId="3" fontId="2" fillId="23" borderId="28" xfId="0" applyNumberFormat="1" applyFont="1" applyFill="1" applyBorder="1"/>
    <xf numFmtId="3" fontId="2" fillId="23" borderId="20" xfId="0" applyNumberFormat="1" applyFont="1" applyFill="1" applyBorder="1"/>
    <xf numFmtId="0" fontId="107" fillId="19" borderId="20" xfId="0" applyFont="1" applyFill="1" applyBorder="1"/>
    <xf numFmtId="0" fontId="108" fillId="23" borderId="0" xfId="0" applyFont="1" applyFill="1"/>
    <xf numFmtId="3" fontId="109" fillId="0" borderId="20" xfId="0" applyNumberFormat="1" applyFont="1" applyBorder="1"/>
    <xf numFmtId="3" fontId="110" fillId="0" borderId="20" xfId="0" applyNumberFormat="1" applyFont="1" applyBorder="1" applyProtection="1">
      <protection locked="0"/>
    </xf>
    <xf numFmtId="0" fontId="112" fillId="0" borderId="27" xfId="0" applyFont="1" applyBorder="1" applyAlignment="1">
      <alignment horizontal="right" vertical="top"/>
    </xf>
    <xf numFmtId="3" fontId="113" fillId="19" borderId="20" xfId="0" applyNumberFormat="1" applyFont="1" applyFill="1" applyBorder="1" applyProtection="1">
      <protection locked="0"/>
    </xf>
    <xf numFmtId="170" fontId="45" fillId="19" borderId="20" xfId="9" applyNumberFormat="1" applyFont="1" applyFill="1" applyBorder="1" applyProtection="1">
      <protection locked="0"/>
    </xf>
    <xf numFmtId="3" fontId="115" fillId="19" borderId="20" xfId="0" applyNumberFormat="1" applyFont="1" applyFill="1" applyBorder="1"/>
    <xf numFmtId="3" fontId="44" fillId="17" borderId="0" xfId="0" applyNumberFormat="1" applyFont="1" applyFill="1"/>
    <xf numFmtId="3" fontId="80" fillId="17" borderId="38" xfId="6" applyNumberFormat="1" applyFont="1" applyFill="1" applyBorder="1"/>
    <xf numFmtId="3" fontId="80" fillId="17" borderId="36" xfId="6" applyNumberFormat="1" applyFont="1" applyFill="1" applyBorder="1"/>
    <xf numFmtId="3" fontId="116" fillId="0" borderId="40" xfId="6" applyNumberFormat="1" applyFont="1" applyBorder="1"/>
    <xf numFmtId="3" fontId="116" fillId="0" borderId="41" xfId="6" applyNumberFormat="1" applyFont="1" applyBorder="1"/>
    <xf numFmtId="3" fontId="116" fillId="0" borderId="42" xfId="6" applyNumberFormat="1" applyFont="1" applyBorder="1" applyAlignment="1">
      <alignment horizontal="right"/>
    </xf>
    <xf numFmtId="3" fontId="76" fillId="0" borderId="40" xfId="6" applyNumberFormat="1" applyBorder="1"/>
    <xf numFmtId="3" fontId="76" fillId="0" borderId="44" xfId="6" applyNumberFormat="1" applyBorder="1"/>
    <xf numFmtId="3" fontId="76" fillId="0" borderId="45" xfId="6" applyNumberFormat="1" applyBorder="1" applyAlignment="1">
      <alignment horizontal="right"/>
    </xf>
    <xf numFmtId="3" fontId="117" fillId="0" borderId="44" xfId="8" applyNumberFormat="1" applyFont="1" applyBorder="1"/>
    <xf numFmtId="3" fontId="76" fillId="0" borderId="44" xfId="6" applyNumberFormat="1" applyBorder="1" applyAlignment="1">
      <alignment horizontal="right"/>
    </xf>
    <xf numFmtId="3" fontId="76" fillId="0" borderId="47" xfId="6" applyNumberFormat="1" applyBorder="1"/>
    <xf numFmtId="3" fontId="117" fillId="0" borderId="48" xfId="8" applyNumberFormat="1" applyFont="1" applyBorder="1"/>
    <xf numFmtId="3" fontId="76" fillId="0" borderId="49" xfId="6" applyNumberFormat="1" applyBorder="1" applyAlignment="1">
      <alignment horizontal="right"/>
    </xf>
    <xf numFmtId="3" fontId="118" fillId="0" borderId="50" xfId="0" applyNumberFormat="1" applyFont="1" applyBorder="1" applyProtection="1">
      <protection locked="0"/>
    </xf>
    <xf numFmtId="0" fontId="95" fillId="23" borderId="4" xfId="0" applyFont="1" applyFill="1" applyBorder="1" applyAlignment="1">
      <alignment horizontal="center"/>
    </xf>
    <xf numFmtId="3" fontId="119" fillId="0" borderId="36" xfId="0" applyNumberFormat="1" applyFont="1" applyBorder="1" applyProtection="1">
      <protection locked="0"/>
    </xf>
    <xf numFmtId="3" fontId="84" fillId="19" borderId="45" xfId="6" applyNumberFormat="1" applyFont="1" applyFill="1" applyBorder="1" applyAlignment="1">
      <alignment horizontal="right"/>
    </xf>
    <xf numFmtId="3" fontId="12" fillId="0" borderId="43" xfId="0" applyNumberFormat="1" applyFont="1" applyBorder="1"/>
    <xf numFmtId="168" fontId="0" fillId="0" borderId="43" xfId="0" applyNumberFormat="1" applyBorder="1"/>
    <xf numFmtId="1" fontId="3" fillId="2" borderId="0" xfId="1" applyNumberFormat="1" applyFont="1" applyFill="1"/>
    <xf numFmtId="170" fontId="3" fillId="2" borderId="0" xfId="9" applyNumberFormat="1" applyFont="1" applyFill="1"/>
    <xf numFmtId="3" fontId="45" fillId="2" borderId="43" xfId="0" applyNumberFormat="1" applyFont="1" applyFill="1" applyBorder="1" applyProtection="1">
      <protection locked="0"/>
    </xf>
    <xf numFmtId="43" fontId="3" fillId="0" borderId="0" xfId="9" applyFont="1"/>
    <xf numFmtId="170" fontId="93" fillId="19" borderId="20" xfId="9" applyNumberFormat="1" applyFont="1" applyFill="1" applyBorder="1" applyProtection="1">
      <protection locked="0"/>
    </xf>
    <xf numFmtId="3" fontId="120" fillId="19" borderId="20" xfId="0" applyNumberFormat="1" applyFont="1" applyFill="1" applyBorder="1" applyProtection="1">
      <protection locked="0"/>
    </xf>
    <xf numFmtId="1" fontId="0" fillId="2" borderId="0" xfId="0" applyNumberFormat="1" applyFill="1"/>
    <xf numFmtId="3" fontId="0" fillId="2" borderId="3" xfId="0" applyNumberFormat="1" applyFill="1" applyBorder="1"/>
    <xf numFmtId="0" fontId="122" fillId="9" borderId="29" xfId="0" applyFont="1" applyFill="1" applyBorder="1" applyAlignment="1">
      <alignment horizontal="centerContinuous"/>
    </xf>
    <xf numFmtId="0" fontId="121" fillId="9" borderId="29" xfId="0" quotePrefix="1" applyFont="1" applyFill="1" applyBorder="1" applyAlignment="1">
      <alignment horizontal="centerContinuous"/>
    </xf>
    <xf numFmtId="0" fontId="121" fillId="9" borderId="10" xfId="0" applyFont="1" applyFill="1" applyBorder="1" applyAlignment="1">
      <alignment horizontal="centerContinuous"/>
    </xf>
    <xf numFmtId="170" fontId="3" fillId="2" borderId="0" xfId="1" applyNumberFormat="1" applyFont="1" applyFill="1"/>
    <xf numFmtId="3" fontId="123" fillId="19" borderId="20" xfId="0" applyNumberFormat="1" applyFont="1" applyFill="1" applyBorder="1" applyProtection="1">
      <protection locked="0"/>
    </xf>
    <xf numFmtId="170" fontId="12" fillId="0" borderId="20" xfId="9" applyNumberFormat="1" applyFont="1" applyBorder="1"/>
    <xf numFmtId="3" fontId="124" fillId="19" borderId="20" xfId="0" applyNumberFormat="1" applyFont="1" applyFill="1" applyBorder="1" applyProtection="1">
      <protection locked="0"/>
    </xf>
    <xf numFmtId="3" fontId="45" fillId="19" borderId="59" xfId="0" applyNumberFormat="1" applyFont="1" applyFill="1" applyBorder="1" applyProtection="1">
      <protection locked="0"/>
    </xf>
    <xf numFmtId="3" fontId="12" fillId="0" borderId="59" xfId="0" applyNumberFormat="1" applyFont="1" applyBorder="1"/>
    <xf numFmtId="168" fontId="0" fillId="0" borderId="59" xfId="0" applyNumberFormat="1" applyBorder="1"/>
    <xf numFmtId="166" fontId="44" fillId="2" borderId="60" xfId="0" applyNumberFormat="1" applyFont="1" applyFill="1" applyBorder="1"/>
    <xf numFmtId="3" fontId="23" fillId="0" borderId="59" xfId="0" applyNumberFormat="1" applyFont="1" applyBorder="1"/>
    <xf numFmtId="3" fontId="93" fillId="19" borderId="59" xfId="0" applyNumberFormat="1" applyFont="1" applyFill="1" applyBorder="1" applyProtection="1">
      <protection locked="0"/>
    </xf>
    <xf numFmtId="4" fontId="125" fillId="9" borderId="27" xfId="0" applyNumberFormat="1" applyFont="1" applyFill="1" applyBorder="1" applyAlignment="1">
      <alignment horizontal="centerContinuous"/>
    </xf>
    <xf numFmtId="4" fontId="125" fillId="9" borderId="34" xfId="0" applyNumberFormat="1" applyFont="1" applyFill="1" applyBorder="1" applyAlignment="1">
      <alignment horizontal="centerContinuous"/>
    </xf>
    <xf numFmtId="4" fontId="125" fillId="9" borderId="35" xfId="0" applyNumberFormat="1" applyFont="1" applyFill="1" applyBorder="1" applyAlignment="1">
      <alignment horizontal="centerContinuous"/>
    </xf>
    <xf numFmtId="3" fontId="126" fillId="19" borderId="20" xfId="0" applyNumberFormat="1" applyFont="1" applyFill="1" applyBorder="1" applyProtection="1">
      <protection locked="0"/>
    </xf>
    <xf numFmtId="166" fontId="44" fillId="26" borderId="60" xfId="0" applyNumberFormat="1" applyFont="1" applyFill="1" applyBorder="1"/>
    <xf numFmtId="4" fontId="0" fillId="0" borderId="55" xfId="0" applyNumberFormat="1" applyBorder="1"/>
    <xf numFmtId="4" fontId="0" fillId="0" borderId="59" xfId="0" applyNumberFormat="1" applyBorder="1"/>
    <xf numFmtId="4" fontId="0" fillId="26" borderId="61" xfId="0" applyNumberFormat="1" applyFill="1" applyBorder="1"/>
    <xf numFmtId="0" fontId="0" fillId="26" borderId="60" xfId="0" applyFill="1" applyBorder="1"/>
    <xf numFmtId="3" fontId="43" fillId="2" borderId="62" xfId="0" applyNumberFormat="1" applyFont="1" applyFill="1" applyBorder="1"/>
    <xf numFmtId="170" fontId="129" fillId="2" borderId="3" xfId="9" applyNumberFormat="1" applyFont="1" applyFill="1" applyBorder="1"/>
    <xf numFmtId="3" fontId="45" fillId="19" borderId="59" xfId="0" applyNumberFormat="1" applyFont="1" applyFill="1" applyBorder="1" applyAlignment="1" applyProtection="1">
      <alignment horizontal="right"/>
      <protection locked="0"/>
    </xf>
    <xf numFmtId="0" fontId="0" fillId="3" borderId="3" xfId="0" applyFill="1" applyBorder="1"/>
    <xf numFmtId="3" fontId="130" fillId="19" borderId="43" xfId="0" applyNumberFormat="1" applyFont="1" applyFill="1" applyBorder="1" applyProtection="1">
      <protection locked="0"/>
    </xf>
    <xf numFmtId="3" fontId="131" fillId="19" borderId="59" xfId="0" applyNumberFormat="1" applyFont="1" applyFill="1" applyBorder="1" applyProtection="1">
      <protection locked="0"/>
    </xf>
    <xf numFmtId="168" fontId="0" fillId="0" borderId="36" xfId="0" applyNumberFormat="1" applyBorder="1"/>
    <xf numFmtId="3" fontId="12" fillId="0" borderId="36" xfId="0" applyNumberFormat="1" applyFont="1" applyBorder="1"/>
    <xf numFmtId="3" fontId="45" fillId="19" borderId="36" xfId="0" applyNumberFormat="1" applyFont="1" applyFill="1" applyBorder="1" applyProtection="1">
      <protection locked="0"/>
    </xf>
    <xf numFmtId="3" fontId="93" fillId="19" borderId="36" xfId="0" applyNumberFormat="1" applyFont="1" applyFill="1" applyBorder="1" applyProtection="1">
      <protection locked="0"/>
    </xf>
    <xf numFmtId="3" fontId="0" fillId="6" borderId="30" xfId="0" applyNumberFormat="1" applyFill="1" applyBorder="1"/>
    <xf numFmtId="3" fontId="128" fillId="39" borderId="20" xfId="0" applyNumberFormat="1" applyFont="1" applyFill="1" applyBorder="1" applyProtection="1">
      <protection locked="0"/>
    </xf>
    <xf numFmtId="0" fontId="112" fillId="23" borderId="29" xfId="0" applyFont="1" applyFill="1" applyBorder="1" applyAlignment="1">
      <alignment horizontal="center"/>
    </xf>
    <xf numFmtId="0" fontId="12" fillId="23" borderId="28" xfId="0" applyFont="1" applyFill="1" applyBorder="1" applyAlignment="1">
      <alignment horizontal="centerContinuous"/>
    </xf>
    <xf numFmtId="0" fontId="112" fillId="23" borderId="28" xfId="0" applyFont="1" applyFill="1" applyBorder="1" applyAlignment="1">
      <alignment horizontal="centerContinuous"/>
    </xf>
    <xf numFmtId="0" fontId="12" fillId="23" borderId="27" xfId="0" quotePrefix="1" applyFont="1" applyFill="1" applyBorder="1" applyAlignment="1">
      <alignment horizontal="centerContinuous"/>
    </xf>
    <xf numFmtId="0" fontId="112" fillId="23" borderId="27" xfId="0" applyFont="1" applyFill="1" applyBorder="1" applyAlignment="1">
      <alignment horizontal="center"/>
    </xf>
    <xf numFmtId="0" fontId="12" fillId="23" borderId="27" xfId="0" applyFont="1" applyFill="1" applyBorder="1" applyAlignment="1">
      <alignment horizontal="centerContinuous"/>
    </xf>
    <xf numFmtId="0" fontId="12" fillId="23" borderId="27" xfId="0" applyFont="1" applyFill="1" applyBorder="1" applyAlignment="1">
      <alignment horizontal="left" vertical="center"/>
    </xf>
    <xf numFmtId="0" fontId="112" fillId="23" borderId="27" xfId="0" applyFont="1" applyFill="1" applyBorder="1" applyAlignment="1">
      <alignment horizontal="centerContinuous"/>
    </xf>
    <xf numFmtId="0" fontId="112" fillId="23" borderId="27" xfId="0" applyFont="1" applyFill="1" applyBorder="1" applyAlignment="1">
      <alignment horizontal="center" vertical="center"/>
    </xf>
    <xf numFmtId="3" fontId="45" fillId="19" borderId="63" xfId="0" applyNumberFormat="1" applyFont="1" applyFill="1" applyBorder="1" applyProtection="1">
      <protection locked="0"/>
    </xf>
    <xf numFmtId="3" fontId="12" fillId="0" borderId="63" xfId="0" applyNumberFormat="1" applyFont="1" applyBorder="1"/>
    <xf numFmtId="168" fontId="0" fillId="0" borderId="63" xfId="0" applyNumberFormat="1" applyBorder="1"/>
    <xf numFmtId="3" fontId="12" fillId="23" borderId="63" xfId="0" applyNumberFormat="1" applyFont="1" applyFill="1" applyBorder="1"/>
    <xf numFmtId="0" fontId="127" fillId="23" borderId="27" xfId="0" applyFont="1" applyFill="1" applyBorder="1" applyAlignment="1">
      <alignment horizontal="center" vertical="center"/>
    </xf>
    <xf numFmtId="0" fontId="112" fillId="23" borderId="27" xfId="0" applyFont="1" applyFill="1" applyBorder="1" applyAlignment="1">
      <alignment horizontal="center" vertical="top"/>
    </xf>
    <xf numFmtId="0" fontId="105" fillId="23" borderId="27" xfId="0" applyFont="1" applyFill="1" applyBorder="1" applyAlignment="1">
      <alignment horizontal="center"/>
    </xf>
    <xf numFmtId="0" fontId="106" fillId="23" borderId="27" xfId="0" applyFont="1" applyFill="1" applyBorder="1" applyAlignment="1">
      <alignment horizontal="center"/>
    </xf>
    <xf numFmtId="0" fontId="106" fillId="23" borderId="27" xfId="0" applyFont="1" applyFill="1" applyBorder="1" applyAlignment="1">
      <alignment horizontal="center" vertical="center"/>
    </xf>
    <xf numFmtId="0" fontId="106" fillId="23" borderId="27" xfId="0" applyFont="1" applyFill="1" applyBorder="1" applyAlignment="1">
      <alignment horizontal="center" vertical="top"/>
    </xf>
    <xf numFmtId="1" fontId="3" fillId="16" borderId="0" xfId="1" applyNumberFormat="1" applyFont="1" applyFill="1"/>
    <xf numFmtId="0" fontId="12" fillId="23" borderId="21" xfId="0" applyFont="1" applyFill="1" applyBorder="1" applyAlignment="1">
      <alignment horizontal="centerContinuous"/>
    </xf>
    <xf numFmtId="0" fontId="112" fillId="23" borderId="27" xfId="0" applyFont="1" applyFill="1" applyBorder="1" applyAlignment="1">
      <alignment horizontal="left"/>
    </xf>
    <xf numFmtId="0" fontId="112" fillId="23" borderId="29" xfId="0" applyFont="1" applyFill="1" applyBorder="1" applyAlignment="1">
      <alignment horizontal="center" vertical="center"/>
    </xf>
    <xf numFmtId="0" fontId="112" fillId="23" borderId="27" xfId="0" quotePrefix="1" applyFont="1" applyFill="1" applyBorder="1" applyAlignment="1">
      <alignment horizontal="center"/>
    </xf>
    <xf numFmtId="0" fontId="12" fillId="23" borderId="29" xfId="0" applyFont="1" applyFill="1" applyBorder="1" applyAlignment="1">
      <alignment horizontal="left"/>
    </xf>
    <xf numFmtId="0" fontId="14" fillId="23" borderId="27" xfId="0" applyFont="1" applyFill="1" applyBorder="1" applyAlignment="1">
      <alignment horizontal="center"/>
    </xf>
    <xf numFmtId="0" fontId="106" fillId="23" borderId="27" xfId="0" applyFont="1" applyFill="1" applyBorder="1" applyAlignment="1">
      <alignment horizontal="centerContinuous"/>
    </xf>
    <xf numFmtId="4" fontId="0" fillId="0" borderId="63" xfId="0" applyNumberFormat="1" applyBorder="1"/>
    <xf numFmtId="0" fontId="107" fillId="19" borderId="63" xfId="0" applyFont="1" applyFill="1" applyBorder="1"/>
    <xf numFmtId="3" fontId="45" fillId="37" borderId="63" xfId="0" applyNumberFormat="1" applyFont="1" applyFill="1" applyBorder="1" applyProtection="1">
      <protection locked="0"/>
    </xf>
    <xf numFmtId="3" fontId="48" fillId="0" borderId="63" xfId="0" applyNumberFormat="1" applyFont="1" applyBorder="1"/>
    <xf numFmtId="3" fontId="93" fillId="40" borderId="20" xfId="0" applyNumberFormat="1" applyFont="1" applyFill="1" applyBorder="1" applyProtection="1">
      <protection locked="0"/>
    </xf>
    <xf numFmtId="3" fontId="45" fillId="19" borderId="64" xfId="0" applyNumberFormat="1" applyFont="1" applyFill="1" applyBorder="1" applyProtection="1">
      <protection locked="0"/>
    </xf>
    <xf numFmtId="3" fontId="93" fillId="19" borderId="64" xfId="0" applyNumberFormat="1" applyFont="1" applyFill="1" applyBorder="1" applyProtection="1">
      <protection locked="0"/>
    </xf>
    <xf numFmtId="0" fontId="111" fillId="2" borderId="0" xfId="0" applyFont="1" applyFill="1"/>
    <xf numFmtId="3" fontId="45" fillId="37" borderId="64" xfId="0" applyNumberFormat="1" applyFont="1" applyFill="1" applyBorder="1" applyProtection="1">
      <protection locked="0"/>
    </xf>
    <xf numFmtId="3" fontId="12" fillId="0" borderId="64" xfId="0" applyNumberFormat="1" applyFont="1" applyBorder="1"/>
    <xf numFmtId="3" fontId="132" fillId="0" borderId="20" xfId="0" applyNumberFormat="1" applyFont="1" applyBorder="1"/>
    <xf numFmtId="3" fontId="45" fillId="19" borderId="65" xfId="0" applyNumberFormat="1" applyFont="1" applyFill="1" applyBorder="1" applyProtection="1">
      <protection locked="0"/>
    </xf>
    <xf numFmtId="3" fontId="45" fillId="19" borderId="66" xfId="0" applyNumberFormat="1" applyFont="1" applyFill="1" applyBorder="1" applyProtection="1">
      <protection locked="0"/>
    </xf>
    <xf numFmtId="3" fontId="45" fillId="19" borderId="67" xfId="0" applyNumberFormat="1" applyFont="1" applyFill="1" applyBorder="1" applyProtection="1">
      <protection locked="0"/>
    </xf>
    <xf numFmtId="3" fontId="45" fillId="19" borderId="68" xfId="0" applyNumberFormat="1" applyFont="1" applyFill="1" applyBorder="1" applyProtection="1">
      <protection locked="0"/>
    </xf>
    <xf numFmtId="3" fontId="45" fillId="19" borderId="69" xfId="0" applyNumberFormat="1" applyFont="1" applyFill="1" applyBorder="1" applyProtection="1">
      <protection locked="0"/>
    </xf>
    <xf numFmtId="3" fontId="45" fillId="19" borderId="70" xfId="0" applyNumberFormat="1" applyFont="1" applyFill="1" applyBorder="1" applyProtection="1">
      <protection locked="0"/>
    </xf>
    <xf numFmtId="3" fontId="45" fillId="19" borderId="71" xfId="0" applyNumberFormat="1" applyFont="1" applyFill="1" applyBorder="1" applyProtection="1">
      <protection locked="0"/>
    </xf>
    <xf numFmtId="3" fontId="45" fillId="19" borderId="72" xfId="0" applyNumberFormat="1" applyFont="1" applyFill="1" applyBorder="1" applyProtection="1">
      <protection locked="0"/>
    </xf>
    <xf numFmtId="3" fontId="45" fillId="19" borderId="73" xfId="0" applyNumberFormat="1" applyFont="1" applyFill="1" applyBorder="1" applyProtection="1">
      <protection locked="0"/>
    </xf>
    <xf numFmtId="3" fontId="93" fillId="38" borderId="20" xfId="0" applyNumberFormat="1" applyFont="1" applyFill="1" applyBorder="1" applyProtection="1">
      <protection locked="0"/>
    </xf>
    <xf numFmtId="3" fontId="93" fillId="19" borderId="73" xfId="0" applyNumberFormat="1" applyFont="1" applyFill="1" applyBorder="1" applyProtection="1">
      <protection locked="0"/>
    </xf>
    <xf numFmtId="170" fontId="45" fillId="19" borderId="73" xfId="9" applyNumberFormat="1" applyFont="1" applyFill="1" applyBorder="1" applyProtection="1">
      <protection locked="0"/>
    </xf>
    <xf numFmtId="0" fontId="12" fillId="23" borderId="74" xfId="0" applyFont="1" applyFill="1" applyBorder="1" applyAlignment="1">
      <alignment horizontal="centerContinuous"/>
    </xf>
    <xf numFmtId="0" fontId="12" fillId="6" borderId="74" xfId="0" applyFont="1" applyFill="1" applyBorder="1" applyAlignment="1">
      <alignment horizontal="centerContinuous"/>
    </xf>
    <xf numFmtId="0" fontId="2" fillId="0" borderId="75" xfId="0" applyFont="1" applyBorder="1" applyAlignment="1">
      <alignment horizontal="center"/>
    </xf>
    <xf numFmtId="3" fontId="12" fillId="0" borderId="73" xfId="0" applyNumberFormat="1" applyFont="1" applyBorder="1"/>
    <xf numFmtId="3" fontId="48" fillId="0" borderId="73" xfId="0" applyNumberFormat="1" applyFont="1" applyBorder="1"/>
    <xf numFmtId="168" fontId="0" fillId="0" borderId="73" xfId="0" applyNumberFormat="1" applyBorder="1"/>
    <xf numFmtId="4" fontId="0" fillId="0" borderId="73" xfId="0" applyNumberFormat="1" applyBorder="1"/>
    <xf numFmtId="3" fontId="23" fillId="0" borderId="73" xfId="0" applyNumberFormat="1" applyFont="1" applyBorder="1"/>
    <xf numFmtId="3" fontId="2" fillId="0" borderId="73" xfId="0" applyNumberFormat="1" applyFont="1" applyBorder="1"/>
    <xf numFmtId="3" fontId="109" fillId="0" borderId="73" xfId="0" applyNumberFormat="1" applyFont="1" applyBorder="1"/>
    <xf numFmtId="3" fontId="100" fillId="2" borderId="60" xfId="0" applyNumberFormat="1" applyFont="1" applyFill="1" applyBorder="1"/>
    <xf numFmtId="3" fontId="12" fillId="25" borderId="73" xfId="0" applyNumberFormat="1" applyFont="1" applyFill="1" applyBorder="1"/>
    <xf numFmtId="3" fontId="0" fillId="0" borderId="73" xfId="0" applyNumberFormat="1" applyBorder="1"/>
    <xf numFmtId="3" fontId="17" fillId="0" borderId="73" xfId="0" applyNumberFormat="1" applyFont="1" applyBorder="1" applyProtection="1">
      <protection locked="0"/>
    </xf>
    <xf numFmtId="0" fontId="0" fillId="2" borderId="60" xfId="0" applyFill="1" applyBorder="1"/>
    <xf numFmtId="0" fontId="0" fillId="6" borderId="62" xfId="0" applyFill="1" applyBorder="1"/>
    <xf numFmtId="165" fontId="0" fillId="0" borderId="73" xfId="2" applyNumberFormat="1" applyFont="1" applyBorder="1"/>
    <xf numFmtId="0" fontId="0" fillId="6" borderId="60" xfId="0" applyFill="1" applyBorder="1"/>
    <xf numFmtId="165" fontId="26" fillId="0" borderId="73" xfId="2" applyNumberFormat="1" applyFont="1" applyBorder="1"/>
    <xf numFmtId="0" fontId="0" fillId="6" borderId="61" xfId="0" applyFill="1" applyBorder="1"/>
    <xf numFmtId="0" fontId="0" fillId="16" borderId="62" xfId="0" applyFill="1" applyBorder="1"/>
    <xf numFmtId="3" fontId="26" fillId="0" borderId="73" xfId="0" applyNumberFormat="1" applyFont="1" applyBorder="1"/>
    <xf numFmtId="3" fontId="0" fillId="16" borderId="61" xfId="0" applyNumberFormat="1" applyFill="1" applyBorder="1"/>
    <xf numFmtId="3" fontId="0" fillId="25" borderId="73" xfId="0" applyNumberFormat="1" applyFill="1" applyBorder="1"/>
    <xf numFmtId="0" fontId="0" fillId="17" borderId="62" xfId="0" applyFill="1" applyBorder="1"/>
    <xf numFmtId="3" fontId="28" fillId="0" borderId="42" xfId="0" applyNumberFormat="1" applyFont="1" applyBorder="1" applyProtection="1">
      <protection locked="0"/>
    </xf>
    <xf numFmtId="168" fontId="29" fillId="0" borderId="45" xfId="0" applyNumberFormat="1" applyFont="1" applyBorder="1" applyProtection="1">
      <protection locked="0"/>
    </xf>
    <xf numFmtId="3" fontId="13" fillId="0" borderId="73" xfId="0" applyNumberFormat="1" applyFont="1" applyBorder="1"/>
    <xf numFmtId="3" fontId="30" fillId="0" borderId="45" xfId="0" applyNumberFormat="1" applyFont="1" applyBorder="1"/>
    <xf numFmtId="3" fontId="13" fillId="25" borderId="73" xfId="0" applyNumberFormat="1" applyFont="1" applyFill="1" applyBorder="1"/>
    <xf numFmtId="3" fontId="29" fillId="17" borderId="61" xfId="0" applyNumberFormat="1" applyFont="1" applyFill="1" applyBorder="1"/>
    <xf numFmtId="3" fontId="23" fillId="4" borderId="73" xfId="0" applyNumberFormat="1" applyFont="1" applyFill="1" applyBorder="1" applyAlignment="1">
      <alignment vertical="center"/>
    </xf>
    <xf numFmtId="0" fontId="0" fillId="17" borderId="60" xfId="0" applyFill="1" applyBorder="1"/>
    <xf numFmtId="0" fontId="112" fillId="23" borderId="74" xfId="0" applyFont="1" applyFill="1" applyBorder="1" applyAlignment="1">
      <alignment horizontal="centerContinuous"/>
    </xf>
    <xf numFmtId="3" fontId="113" fillId="19" borderId="73" xfId="0" applyNumberFormat="1" applyFont="1" applyFill="1" applyBorder="1" applyProtection="1">
      <protection locked="0"/>
    </xf>
    <xf numFmtId="3" fontId="104" fillId="2" borderId="60" xfId="0" applyNumberFormat="1" applyFont="1" applyFill="1" applyBorder="1"/>
    <xf numFmtId="168" fontId="29" fillId="0" borderId="76" xfId="0" applyNumberFormat="1" applyFont="1" applyBorder="1" applyProtection="1">
      <protection locked="0"/>
    </xf>
    <xf numFmtId="3" fontId="17" fillId="0" borderId="77" xfId="0" applyNumberFormat="1" applyFont="1" applyBorder="1" applyProtection="1">
      <protection locked="0"/>
    </xf>
    <xf numFmtId="3" fontId="13" fillId="0" borderId="77" xfId="0" applyNumberFormat="1" applyFont="1" applyBorder="1"/>
    <xf numFmtId="3" fontId="30" fillId="0" borderId="76" xfId="0" applyNumberFormat="1" applyFont="1" applyBorder="1"/>
    <xf numFmtId="3" fontId="12" fillId="0" borderId="77" xfId="0" applyNumberFormat="1" applyFont="1" applyBorder="1"/>
    <xf numFmtId="3" fontId="13" fillId="25" borderId="77" xfId="0" applyNumberFormat="1" applyFont="1" applyFill="1" applyBorder="1"/>
    <xf numFmtId="3" fontId="29" fillId="17" borderId="78" xfId="0" applyNumberFormat="1" applyFont="1" applyFill="1" applyBorder="1"/>
    <xf numFmtId="3" fontId="23" fillId="4" borderId="77" xfId="0" applyNumberFormat="1" applyFont="1" applyFill="1" applyBorder="1" applyAlignment="1">
      <alignment vertical="center"/>
    </xf>
    <xf numFmtId="0" fontId="12" fillId="0" borderId="79" xfId="0" applyFont="1" applyBorder="1" applyAlignment="1">
      <alignment horizontal="centerContinuous"/>
    </xf>
    <xf numFmtId="0" fontId="12" fillId="6" borderId="79" xfId="0" applyFont="1" applyFill="1" applyBorder="1" applyAlignment="1">
      <alignment horizontal="centerContinuous"/>
    </xf>
    <xf numFmtId="0" fontId="2" fillId="0" borderId="80" xfId="0" applyFont="1" applyBorder="1" applyAlignment="1">
      <alignment horizontal="center"/>
    </xf>
    <xf numFmtId="3" fontId="45" fillId="19" borderId="77" xfId="0" applyNumberFormat="1" applyFont="1" applyFill="1" applyBorder="1" applyProtection="1">
      <protection locked="0"/>
    </xf>
    <xf numFmtId="3" fontId="48" fillId="0" borderId="77" xfId="0" applyNumberFormat="1" applyFont="1" applyBorder="1"/>
    <xf numFmtId="168" fontId="0" fillId="0" borderId="77" xfId="0" applyNumberFormat="1" applyBorder="1"/>
    <xf numFmtId="4" fontId="0" fillId="0" borderId="77" xfId="0" applyNumberFormat="1" applyBorder="1"/>
    <xf numFmtId="4" fontId="0" fillId="26" borderId="78" xfId="0" applyNumberFormat="1" applyFill="1" applyBorder="1"/>
    <xf numFmtId="3" fontId="43" fillId="2" borderId="81" xfId="0" applyNumberFormat="1" applyFont="1" applyFill="1" applyBorder="1"/>
    <xf numFmtId="3" fontId="23" fillId="0" borderId="77" xfId="0" applyNumberFormat="1" applyFont="1" applyBorder="1"/>
    <xf numFmtId="3" fontId="2" fillId="0" borderId="77" xfId="0" applyNumberFormat="1" applyFont="1" applyBorder="1"/>
    <xf numFmtId="3" fontId="12" fillId="25" borderId="77" xfId="0" applyNumberFormat="1" applyFont="1" applyFill="1" applyBorder="1"/>
    <xf numFmtId="3" fontId="0" fillId="0" borderId="77" xfId="0" applyNumberFormat="1" applyBorder="1"/>
    <xf numFmtId="0" fontId="0" fillId="6" borderId="81" xfId="0" applyFill="1" applyBorder="1"/>
    <xf numFmtId="165" fontId="0" fillId="0" borderId="77" xfId="2" applyNumberFormat="1" applyFont="1" applyBorder="1"/>
    <xf numFmtId="165" fontId="26" fillId="0" borderId="77" xfId="2" applyNumberFormat="1" applyFont="1" applyBorder="1"/>
    <xf numFmtId="0" fontId="0" fillId="6" borderId="78" xfId="0" applyFill="1" applyBorder="1"/>
    <xf numFmtId="0" fontId="0" fillId="16" borderId="81" xfId="0" applyFill="1" applyBorder="1"/>
    <xf numFmtId="3" fontId="26" fillId="0" borderId="77" xfId="0" applyNumberFormat="1" applyFont="1" applyBorder="1"/>
    <xf numFmtId="3" fontId="0" fillId="16" borderId="78" xfId="0" applyNumberFormat="1" applyFill="1" applyBorder="1"/>
    <xf numFmtId="3" fontId="0" fillId="25" borderId="77" xfId="0" applyNumberFormat="1" applyFill="1" applyBorder="1"/>
    <xf numFmtId="0" fontId="0" fillId="17" borderId="81" xfId="0" applyFill="1" applyBorder="1"/>
    <xf numFmtId="168" fontId="29" fillId="0" borderId="82" xfId="0" applyNumberFormat="1" applyFont="1" applyBorder="1" applyProtection="1">
      <protection locked="0"/>
    </xf>
    <xf numFmtId="3" fontId="17" fillId="0" borderId="83" xfId="0" applyNumberFormat="1" applyFont="1" applyBorder="1" applyProtection="1">
      <protection locked="0"/>
    </xf>
    <xf numFmtId="3" fontId="13" fillId="0" borderId="83" xfId="0" applyNumberFormat="1" applyFont="1" applyBorder="1"/>
    <xf numFmtId="3" fontId="30" fillId="0" borderId="82" xfId="0" applyNumberFormat="1" applyFont="1" applyBorder="1"/>
    <xf numFmtId="3" fontId="12" fillId="0" borderId="83" xfId="0" applyNumberFormat="1" applyFont="1" applyBorder="1"/>
    <xf numFmtId="3" fontId="13" fillId="25" borderId="83" xfId="0" applyNumberFormat="1" applyFont="1" applyFill="1" applyBorder="1"/>
    <xf numFmtId="3" fontId="29" fillId="17" borderId="84" xfId="0" applyNumberFormat="1" applyFont="1" applyFill="1" applyBorder="1"/>
    <xf numFmtId="3" fontId="23" fillId="4" borderId="83" xfId="0" applyNumberFormat="1" applyFont="1" applyFill="1" applyBorder="1" applyAlignment="1">
      <alignment vertical="center"/>
    </xf>
    <xf numFmtId="3" fontId="93" fillId="19" borderId="83" xfId="0" applyNumberFormat="1" applyFont="1" applyFill="1" applyBorder="1" applyProtection="1">
      <protection locked="0"/>
    </xf>
    <xf numFmtId="3" fontId="45" fillId="19" borderId="83" xfId="0" applyNumberFormat="1" applyFont="1" applyFill="1" applyBorder="1" applyProtection="1">
      <protection locked="0"/>
    </xf>
    <xf numFmtId="3" fontId="126" fillId="19" borderId="83" xfId="0" applyNumberFormat="1" applyFont="1" applyFill="1" applyBorder="1" applyProtection="1">
      <protection locked="0"/>
    </xf>
    <xf numFmtId="3" fontId="0" fillId="41" borderId="20" xfId="0" applyNumberFormat="1" applyFill="1" applyBorder="1"/>
    <xf numFmtId="3" fontId="0" fillId="41" borderId="28" xfId="0" applyNumberFormat="1" applyFill="1" applyBorder="1"/>
    <xf numFmtId="3" fontId="113" fillId="19" borderId="83" xfId="0" applyNumberFormat="1" applyFont="1" applyFill="1" applyBorder="1" applyProtection="1">
      <protection locked="0"/>
    </xf>
    <xf numFmtId="3" fontId="133" fillId="19" borderId="83" xfId="0" applyNumberFormat="1" applyFont="1" applyFill="1" applyBorder="1" applyProtection="1">
      <protection locked="0"/>
    </xf>
    <xf numFmtId="3" fontId="133" fillId="19" borderId="73" xfId="0" applyNumberFormat="1" applyFont="1" applyFill="1" applyBorder="1" applyProtection="1">
      <protection locked="0"/>
    </xf>
    <xf numFmtId="167" fontId="53" fillId="0" borderId="0" xfId="0" applyNumberFormat="1" applyFont="1" applyAlignment="1">
      <alignment wrapText="1"/>
    </xf>
    <xf numFmtId="0" fontId="0" fillId="0" borderId="0" xfId="0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41" fillId="15" borderId="1" xfId="0" applyFont="1" applyFill="1" applyBorder="1" applyAlignment="1">
      <alignment horizontal="center"/>
    </xf>
    <xf numFmtId="0" fontId="0" fillId="0" borderId="1" xfId="0" applyBorder="1"/>
  </cellXfs>
  <cellStyles count="11">
    <cellStyle name="Comma" xfId="9" builtinId="3"/>
    <cellStyle name="Hyperlink 2" xfId="4" xr:uid="{00000000-0005-0000-0000-000004000000}"/>
    <cellStyle name="Normal" xfId="0" builtinId="0"/>
    <cellStyle name="Normal 2" xfId="10" xr:uid="{00000000-0005-0000-0000-00000A000000}"/>
    <cellStyle name="Normal_Cash report" xfId="6" xr:uid="{00000000-0005-0000-0000-000006000000}"/>
    <cellStyle name="Normálna 2" xfId="7" xr:uid="{00000000-0005-0000-0000-000007000000}"/>
    <cellStyle name="Normálne 2" xfId="3" xr:uid="{00000000-0005-0000-0000-000003000000}"/>
    <cellStyle name="Percent" xfId="1" builtinId="5"/>
    <cellStyle name="Percent 11" xfId="5" xr:uid="{00000000-0005-0000-0000-000005000000}"/>
    <cellStyle name="Percentá 2" xfId="2" xr:uid="{00000000-0005-0000-0000-000002000000}"/>
    <cellStyle name="Обычный 2" xfId="8" xr:uid="{00000000-0005-0000-0000-000008000000}"/>
  </cellStyles>
  <dxfs count="19"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i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irgit/Desktop/Birgit/TEXTILE%20HOUSE%20AUSTRIA%202024/WEEKLY%20REPORTS%202024/Reports%20from%20Zdenka/W%2038%20Zdenka/AT%20WR%202024%20SHOPS%20-%20WK%2038%20%20Zdenka%20(LACO-file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irgit/Desktop/Birgit/TEXTILE%20HOUSE%20AUSTRIA%202024/WEEKLY%20REPORTS%202024/Reports%20from%20Zdenka/W%2039%20Zdenka/AT%20WR%202024%20SHOPS%20-%20WK%2039%20(LACO-file)%20ZDENK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irgit/Desktop/Birgit/TEXTILE%20HOUSE%20AUSTRIA%202024/WEEKLY%20REPORTS%202024/Reports%20from%20Zdenka/W%2042%20Zdenka/AT%20WR%202024%20SHOPS%20-%20Zdenka%20WK%2042%20(LACO-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_Live"/>
      <sheetName val="Info"/>
      <sheetName val="WK5"/>
      <sheetName val="WK2"/>
      <sheetName val="Paniglgasse"/>
      <sheetName val="Lerchenfelder"/>
      <sheetName val="Landstrasser_Hauptstrasse"/>
      <sheetName val="Newshop2"/>
      <sheetName val="Allshops"/>
      <sheetName val="Oldshops"/>
      <sheetName val="Newshops"/>
      <sheetName val="Ranking"/>
      <sheetName val="New_shops_expenses"/>
    </sheetNames>
    <sheetDataSet>
      <sheetData sheetId="0"/>
      <sheetData sheetId="1"/>
      <sheetData sheetId="2">
        <row r="3">
          <cell r="AJ3">
            <v>5</v>
          </cell>
        </row>
        <row r="5">
          <cell r="AJ5">
            <v>2.2000000000000002</v>
          </cell>
        </row>
        <row r="6">
          <cell r="AJ6">
            <v>2.2000000000000002</v>
          </cell>
        </row>
        <row r="7">
          <cell r="AJ7">
            <v>2.2000000000000002</v>
          </cell>
        </row>
        <row r="9">
          <cell r="AJ9">
            <v>0.8</v>
          </cell>
        </row>
        <row r="10">
          <cell r="AJ10">
            <v>0.7</v>
          </cell>
        </row>
        <row r="11">
          <cell r="AJ11">
            <v>5</v>
          </cell>
        </row>
        <row r="12">
          <cell r="AJ12">
            <v>2.2000000000000002</v>
          </cell>
        </row>
        <row r="13">
          <cell r="AJ13">
            <v>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_Live"/>
      <sheetName val="Info"/>
      <sheetName val="WK5"/>
      <sheetName val="WK2"/>
      <sheetName val="Paniglgasse"/>
      <sheetName val="Lerchenfelder"/>
      <sheetName val="Landstrasser_Hauptstrasse"/>
      <sheetName val="Newshop2"/>
      <sheetName val="Allshops"/>
      <sheetName val="Oldshops"/>
      <sheetName val="Newshops"/>
      <sheetName val="Ranking"/>
      <sheetName val="New_shops_expenses"/>
    </sheetNames>
    <sheetDataSet>
      <sheetData sheetId="0"/>
      <sheetData sheetId="1"/>
      <sheetData sheetId="2">
        <row r="3">
          <cell r="AJ3">
            <v>5</v>
          </cell>
        </row>
        <row r="5">
          <cell r="AJ5">
            <v>2.2000000000000002</v>
          </cell>
        </row>
        <row r="6">
          <cell r="AJ6">
            <v>2.2000000000000002</v>
          </cell>
        </row>
        <row r="7">
          <cell r="AJ7">
            <v>2.2000000000000002</v>
          </cell>
        </row>
        <row r="9">
          <cell r="AJ9">
            <v>0.8</v>
          </cell>
        </row>
        <row r="10">
          <cell r="AJ10">
            <v>0.7</v>
          </cell>
        </row>
        <row r="11">
          <cell r="AJ11">
            <v>5</v>
          </cell>
        </row>
        <row r="12">
          <cell r="AJ12">
            <v>2.2000000000000002</v>
          </cell>
        </row>
        <row r="13">
          <cell r="AJ13">
            <v>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_Live"/>
      <sheetName val="Info"/>
      <sheetName val="WK5"/>
      <sheetName val="WK2"/>
      <sheetName val="Paniglgasse"/>
      <sheetName val="Lerchenfelder"/>
      <sheetName val="Landstrasser_Hauptstrasse"/>
      <sheetName val="Newshop2"/>
      <sheetName val="Allshops"/>
      <sheetName val="Oldshops"/>
      <sheetName val="Newshops"/>
      <sheetName val="Ranking"/>
      <sheetName val="New_shops_expenses"/>
    </sheetNames>
    <sheetDataSet>
      <sheetData sheetId="0"/>
      <sheetData sheetId="1"/>
      <sheetData sheetId="2">
        <row r="3">
          <cell r="AJ3">
            <v>5</v>
          </cell>
        </row>
        <row r="5">
          <cell r="AJ5">
            <v>2.2000000000000002</v>
          </cell>
        </row>
        <row r="6">
          <cell r="AJ6">
            <v>2.2000000000000002</v>
          </cell>
        </row>
        <row r="7">
          <cell r="AJ7">
            <v>2.2000000000000002</v>
          </cell>
        </row>
        <row r="9">
          <cell r="AJ9">
            <v>0.8</v>
          </cell>
        </row>
        <row r="10">
          <cell r="AJ10">
            <v>0.7</v>
          </cell>
        </row>
        <row r="11">
          <cell r="AJ11">
            <v>5</v>
          </cell>
        </row>
        <row r="12">
          <cell r="AJ12">
            <v>2.2000000000000002</v>
          </cell>
        </row>
        <row r="13">
          <cell r="AJ13">
            <v>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T97"/>
  <sheetViews>
    <sheetView zoomScale="95" zoomScaleNormal="95" workbookViewId="0">
      <pane ySplit="3" topLeftCell="A4" activePane="bottomLeft" state="frozen"/>
      <selection activeCell="P30" sqref="P30"/>
      <selection pane="bottomLeft" activeCell="P30" sqref="P30"/>
    </sheetView>
  </sheetViews>
  <sheetFormatPr defaultRowHeight="14.4" outlineLevelCol="1" x14ac:dyDescent="0.3"/>
  <cols>
    <col min="1" max="1" width="2.33203125" customWidth="1"/>
    <col min="2" max="2" width="5.5546875" bestFit="1" customWidth="1"/>
    <col min="4" max="4" width="37.6640625" style="63" bestFit="1" customWidth="1"/>
    <col min="5" max="5" width="13.6640625" style="61" customWidth="1" outlineLevel="1"/>
    <col min="6" max="6" width="41.5546875" style="62" bestFit="1" customWidth="1" outlineLevel="1"/>
    <col min="7" max="7" width="13.33203125" customWidth="1"/>
    <col min="8" max="8" width="11.6640625" customWidth="1"/>
    <col min="9" max="10" width="12.33203125" customWidth="1"/>
    <col min="11" max="11" width="1.6640625" customWidth="1"/>
    <col min="13" max="13" width="14.33203125" style="56" customWidth="1"/>
    <col min="14" max="14" width="17.6640625" style="56" bestFit="1" customWidth="1"/>
    <col min="15" max="17" width="14.33203125" style="56" bestFit="1" customWidth="1"/>
    <col min="18" max="18" width="15.33203125" style="56" customWidth="1"/>
    <col min="19" max="19" width="22" style="56" bestFit="1" customWidth="1"/>
    <col min="20" max="20" width="14.33203125" style="56" bestFit="1" customWidth="1"/>
    <col min="22" max="22" width="17.44140625" bestFit="1" customWidth="1"/>
  </cols>
  <sheetData>
    <row r="1" spans="2:20" x14ac:dyDescent="0.3">
      <c r="B1" s="58"/>
      <c r="C1" s="59"/>
      <c r="D1" s="60"/>
    </row>
    <row r="2" spans="2:20" x14ac:dyDescent="0.3">
      <c r="F2" s="64"/>
      <c r="G2" s="65" t="s">
        <v>0</v>
      </c>
      <c r="H2" s="65" t="s">
        <v>1</v>
      </c>
      <c r="I2" s="65" t="s">
        <v>1</v>
      </c>
      <c r="J2" s="65" t="s">
        <v>1</v>
      </c>
      <c r="K2" s="66"/>
    </row>
    <row r="3" spans="2:20" ht="15" customHeight="1" thickBot="1" x14ac:dyDescent="0.35">
      <c r="B3" t="s">
        <v>2</v>
      </c>
      <c r="D3" s="67" t="s">
        <v>3</v>
      </c>
      <c r="E3" s="67" t="s">
        <v>4</v>
      </c>
      <c r="F3" s="68" t="s">
        <v>5</v>
      </c>
      <c r="G3" s="57" t="s">
        <v>6</v>
      </c>
      <c r="H3" s="75" t="s">
        <v>7</v>
      </c>
      <c r="I3" s="75" t="s">
        <v>8</v>
      </c>
      <c r="J3" s="57" t="s">
        <v>9</v>
      </c>
      <c r="K3" s="56"/>
      <c r="L3" s="69"/>
      <c r="M3" s="70" t="s">
        <v>10</v>
      </c>
      <c r="N3" s="70"/>
      <c r="O3" s="70"/>
      <c r="P3" s="70"/>
      <c r="Q3" s="70"/>
      <c r="R3" s="70"/>
      <c r="S3" s="70"/>
      <c r="T3" s="70"/>
    </row>
    <row r="4" spans="2:20" x14ac:dyDescent="0.3">
      <c r="D4" s="327" t="s">
        <v>11</v>
      </c>
      <c r="E4" s="61" t="s">
        <v>12</v>
      </c>
      <c r="F4" s="71" t="s">
        <v>13</v>
      </c>
      <c r="G4" s="72">
        <v>3575</v>
      </c>
      <c r="H4" s="72">
        <v>300</v>
      </c>
      <c r="I4" s="72">
        <v>750</v>
      </c>
      <c r="J4" s="72">
        <v>6850</v>
      </c>
      <c r="M4" s="56" t="s">
        <v>12</v>
      </c>
    </row>
    <row r="5" spans="2:20" x14ac:dyDescent="0.3">
      <c r="D5" s="55" t="s">
        <v>14</v>
      </c>
      <c r="E5" s="61" t="s">
        <v>12</v>
      </c>
      <c r="F5" s="71" t="s">
        <v>15</v>
      </c>
      <c r="G5" s="72">
        <v>1890</v>
      </c>
      <c r="H5" s="72">
        <v>900</v>
      </c>
      <c r="I5" s="72">
        <v>600</v>
      </c>
      <c r="J5" s="72">
        <v>7250</v>
      </c>
      <c r="M5" s="56" t="s">
        <v>16</v>
      </c>
    </row>
    <row r="6" spans="2:20" x14ac:dyDescent="0.3">
      <c r="D6" s="55" t="s">
        <v>17</v>
      </c>
      <c r="E6" s="61" t="s">
        <v>12</v>
      </c>
      <c r="F6" s="71" t="s">
        <v>18</v>
      </c>
      <c r="G6" s="72">
        <v>312.5</v>
      </c>
      <c r="H6" s="72">
        <v>80</v>
      </c>
      <c r="I6" s="72">
        <v>160</v>
      </c>
      <c r="J6" s="72">
        <v>1520</v>
      </c>
    </row>
    <row r="7" spans="2:20" x14ac:dyDescent="0.3">
      <c r="D7" s="55" t="s">
        <v>19</v>
      </c>
      <c r="E7" s="61" t="s">
        <v>12</v>
      </c>
      <c r="F7" s="71" t="s">
        <v>20</v>
      </c>
      <c r="G7" s="72">
        <v>0</v>
      </c>
      <c r="H7" s="72">
        <v>0</v>
      </c>
      <c r="I7" s="72">
        <v>0</v>
      </c>
      <c r="J7" s="72">
        <v>0</v>
      </c>
    </row>
    <row r="8" spans="2:20" x14ac:dyDescent="0.3">
      <c r="D8" s="55" t="s">
        <v>21</v>
      </c>
      <c r="E8" s="61" t="s">
        <v>12</v>
      </c>
      <c r="F8" s="71" t="s">
        <v>22</v>
      </c>
      <c r="G8" s="72">
        <v>0</v>
      </c>
      <c r="H8" s="72">
        <v>0</v>
      </c>
      <c r="I8" s="72">
        <v>80</v>
      </c>
      <c r="J8" s="72">
        <v>800</v>
      </c>
    </row>
    <row r="9" spans="2:20" x14ac:dyDescent="0.3">
      <c r="D9" s="55" t="s">
        <v>23</v>
      </c>
      <c r="E9" s="61" t="s">
        <v>12</v>
      </c>
      <c r="F9" s="71" t="s">
        <v>24</v>
      </c>
      <c r="G9" s="72">
        <v>0</v>
      </c>
      <c r="H9" s="72">
        <v>0</v>
      </c>
      <c r="I9" s="72">
        <v>0</v>
      </c>
      <c r="J9" s="72">
        <v>0</v>
      </c>
    </row>
    <row r="10" spans="2:20" x14ac:dyDescent="0.3">
      <c r="D10" s="55" t="s">
        <v>25</v>
      </c>
      <c r="E10" s="61" t="s">
        <v>12</v>
      </c>
      <c r="F10" s="71" t="s">
        <v>26</v>
      </c>
      <c r="G10" s="72">
        <v>0</v>
      </c>
      <c r="H10" s="72">
        <v>0</v>
      </c>
      <c r="I10" s="72">
        <v>0</v>
      </c>
      <c r="J10" s="72">
        <v>0</v>
      </c>
    </row>
    <row r="11" spans="2:20" x14ac:dyDescent="0.3">
      <c r="D11" s="55" t="s">
        <v>27</v>
      </c>
      <c r="E11" s="61" t="s">
        <v>12</v>
      </c>
      <c r="F11" s="71" t="s">
        <v>28</v>
      </c>
      <c r="G11" s="72">
        <v>359</v>
      </c>
      <c r="H11" s="72">
        <v>40</v>
      </c>
      <c r="I11" s="72">
        <v>100</v>
      </c>
      <c r="J11" s="72">
        <v>1000</v>
      </c>
    </row>
    <row r="12" spans="2:20" x14ac:dyDescent="0.3">
      <c r="D12" s="55" t="s">
        <v>29</v>
      </c>
      <c r="E12" s="61" t="s">
        <v>12</v>
      </c>
      <c r="F12" s="71" t="s">
        <v>30</v>
      </c>
      <c r="G12" s="72">
        <v>0</v>
      </c>
      <c r="H12" s="72">
        <v>0</v>
      </c>
      <c r="I12" s="72">
        <v>0</v>
      </c>
      <c r="J12" s="72">
        <v>0</v>
      </c>
    </row>
    <row r="13" spans="2:20" x14ac:dyDescent="0.3">
      <c r="D13" s="73" t="s">
        <v>31</v>
      </c>
      <c r="E13" s="337" t="s">
        <v>12</v>
      </c>
      <c r="F13" s="338" t="s">
        <v>32</v>
      </c>
      <c r="G13" s="352">
        <v>39.5</v>
      </c>
      <c r="H13" s="352"/>
      <c r="I13" s="352"/>
      <c r="J13" s="352"/>
    </row>
    <row r="14" spans="2:20" x14ac:dyDescent="0.3">
      <c r="D14" s="55" t="s">
        <v>33</v>
      </c>
      <c r="E14" s="61" t="s">
        <v>12</v>
      </c>
      <c r="F14" s="71" t="s">
        <v>34</v>
      </c>
      <c r="G14" s="72">
        <v>118687.03</v>
      </c>
      <c r="H14" s="72">
        <v>19000</v>
      </c>
      <c r="I14" s="72">
        <v>33800</v>
      </c>
      <c r="J14" s="72">
        <v>343300</v>
      </c>
    </row>
    <row r="15" spans="2:20" x14ac:dyDescent="0.3">
      <c r="D15" s="73" t="s">
        <v>35</v>
      </c>
      <c r="E15" s="337" t="s">
        <v>12</v>
      </c>
      <c r="F15" s="338" t="s">
        <v>36</v>
      </c>
      <c r="G15" s="352">
        <v>98905.858333333337</v>
      </c>
      <c r="H15" s="352">
        <v>15833.33333333333</v>
      </c>
      <c r="I15" s="352">
        <v>28166.666666666672</v>
      </c>
      <c r="J15" s="352">
        <v>286083.33333333331</v>
      </c>
    </row>
    <row r="16" spans="2:20" x14ac:dyDescent="0.3">
      <c r="D16" s="55" t="s">
        <v>37</v>
      </c>
      <c r="E16" s="61" t="s">
        <v>12</v>
      </c>
      <c r="F16" s="71" t="s">
        <v>38</v>
      </c>
      <c r="G16" s="72">
        <v>23780.1</v>
      </c>
      <c r="H16" s="72">
        <v>3552</v>
      </c>
      <c r="I16" s="72">
        <v>5854</v>
      </c>
      <c r="J16" s="72">
        <v>57432</v>
      </c>
    </row>
    <row r="17" spans="4:10" x14ac:dyDescent="0.3">
      <c r="D17" s="55" t="s">
        <v>39</v>
      </c>
      <c r="E17" s="61" t="s">
        <v>12</v>
      </c>
      <c r="F17" s="71" t="s">
        <v>40</v>
      </c>
      <c r="G17" s="72">
        <v>0</v>
      </c>
      <c r="H17" s="72">
        <v>400</v>
      </c>
      <c r="I17" s="72">
        <v>400</v>
      </c>
      <c r="J17" s="72">
        <v>4720</v>
      </c>
    </row>
    <row r="18" spans="4:10" x14ac:dyDescent="0.3">
      <c r="D18" s="55" t="s">
        <v>41</v>
      </c>
      <c r="E18" s="61" t="s">
        <v>12</v>
      </c>
      <c r="F18" s="71" t="s">
        <v>42</v>
      </c>
      <c r="G18" s="72">
        <v>0</v>
      </c>
      <c r="H18" s="72">
        <v>0</v>
      </c>
      <c r="I18" s="72">
        <v>0</v>
      </c>
      <c r="J18" s="72">
        <v>0</v>
      </c>
    </row>
    <row r="19" spans="4:10" x14ac:dyDescent="0.3">
      <c r="D19" s="73" t="s">
        <v>43</v>
      </c>
      <c r="E19" s="337" t="s">
        <v>12</v>
      </c>
      <c r="F19" s="338" t="s">
        <v>44</v>
      </c>
      <c r="G19" s="352">
        <v>0</v>
      </c>
      <c r="H19" s="352">
        <v>0</v>
      </c>
      <c r="I19" s="352">
        <v>0</v>
      </c>
      <c r="J19" s="352">
        <v>0</v>
      </c>
    </row>
    <row r="20" spans="4:10" x14ac:dyDescent="0.3">
      <c r="D20" s="55" t="s">
        <v>45</v>
      </c>
      <c r="E20" s="61" t="s">
        <v>12</v>
      </c>
      <c r="F20" s="71" t="s">
        <v>46</v>
      </c>
      <c r="G20" s="72">
        <v>48594.133666666668</v>
      </c>
      <c r="H20" s="72">
        <v>4952</v>
      </c>
      <c r="I20" s="72">
        <v>4952</v>
      </c>
      <c r="J20" s="72">
        <v>55706</v>
      </c>
    </row>
    <row r="21" spans="4:10" x14ac:dyDescent="0.3">
      <c r="D21" s="55" t="s">
        <v>47</v>
      </c>
      <c r="E21" s="61" t="s">
        <v>12</v>
      </c>
      <c r="F21" s="71" t="s">
        <v>48</v>
      </c>
      <c r="G21" s="72">
        <v>3242.44</v>
      </c>
      <c r="H21" s="72">
        <v>276</v>
      </c>
      <c r="I21" s="72">
        <v>55</v>
      </c>
      <c r="J21" s="72">
        <v>3088</v>
      </c>
    </row>
    <row r="22" spans="4:10" x14ac:dyDescent="0.3">
      <c r="D22" s="55" t="s">
        <v>49</v>
      </c>
      <c r="E22" s="61" t="s">
        <v>12</v>
      </c>
      <c r="F22" s="71" t="s">
        <v>50</v>
      </c>
      <c r="G22" s="72">
        <v>3078.4</v>
      </c>
      <c r="H22" s="72">
        <v>0</v>
      </c>
      <c r="I22" s="72">
        <v>0</v>
      </c>
      <c r="J22" s="72">
        <v>9000</v>
      </c>
    </row>
    <row r="23" spans="4:10" x14ac:dyDescent="0.3">
      <c r="D23" s="55" t="s">
        <v>51</v>
      </c>
      <c r="E23" s="61" t="s">
        <v>12</v>
      </c>
      <c r="F23" s="71" t="s">
        <v>52</v>
      </c>
      <c r="G23" s="72">
        <v>0</v>
      </c>
      <c r="H23" s="72">
        <v>0</v>
      </c>
      <c r="I23" s="72">
        <v>0</v>
      </c>
      <c r="J23" s="72">
        <v>0</v>
      </c>
    </row>
    <row r="24" spans="4:10" x14ac:dyDescent="0.3">
      <c r="D24" s="55" t="s">
        <v>53</v>
      </c>
      <c r="E24" s="61" t="s">
        <v>12</v>
      </c>
      <c r="F24" s="71" t="s">
        <v>54</v>
      </c>
      <c r="G24" s="72">
        <v>0</v>
      </c>
      <c r="H24" s="72">
        <v>0</v>
      </c>
      <c r="I24" s="72">
        <v>0</v>
      </c>
      <c r="J24" s="72">
        <v>2000</v>
      </c>
    </row>
    <row r="25" spans="4:10" x14ac:dyDescent="0.3">
      <c r="D25" s="73" t="s">
        <v>55</v>
      </c>
      <c r="E25" s="337" t="s">
        <v>12</v>
      </c>
      <c r="F25" s="338" t="s">
        <v>56</v>
      </c>
      <c r="G25" s="352">
        <v>0</v>
      </c>
      <c r="H25" s="352">
        <v>0</v>
      </c>
      <c r="I25" s="352">
        <v>0</v>
      </c>
      <c r="J25" s="352">
        <v>0</v>
      </c>
    </row>
    <row r="26" spans="4:10" x14ac:dyDescent="0.3">
      <c r="D26" s="55" t="s">
        <v>57</v>
      </c>
      <c r="E26" s="61" t="s">
        <v>12</v>
      </c>
      <c r="F26" s="71" t="s">
        <v>58</v>
      </c>
      <c r="G26" s="72">
        <v>1183.73</v>
      </c>
      <c r="H26" s="72">
        <v>80</v>
      </c>
      <c r="I26" s="72">
        <v>100</v>
      </c>
      <c r="J26" s="72">
        <v>1040</v>
      </c>
    </row>
    <row r="27" spans="4:10" x14ac:dyDescent="0.3">
      <c r="D27" s="73" t="s">
        <v>59</v>
      </c>
      <c r="E27" s="337" t="s">
        <v>12</v>
      </c>
      <c r="F27" s="338" t="s">
        <v>60</v>
      </c>
      <c r="G27" s="352">
        <v>5701.27</v>
      </c>
      <c r="H27" s="352">
        <v>0</v>
      </c>
      <c r="I27" s="352">
        <v>0</v>
      </c>
      <c r="J27" s="352">
        <v>9000</v>
      </c>
    </row>
    <row r="28" spans="4:10" x14ac:dyDescent="0.3">
      <c r="D28" s="55" t="s">
        <v>61</v>
      </c>
      <c r="E28" s="61" t="s">
        <v>12</v>
      </c>
      <c r="F28" s="71" t="s">
        <v>62</v>
      </c>
      <c r="G28" s="72">
        <v>1605.165</v>
      </c>
      <c r="H28" s="72">
        <v>100</v>
      </c>
      <c r="I28" s="72">
        <v>125</v>
      </c>
      <c r="J28" s="72">
        <v>1390</v>
      </c>
    </row>
    <row r="29" spans="4:10" x14ac:dyDescent="0.3">
      <c r="D29" s="55" t="s">
        <v>63</v>
      </c>
      <c r="E29" s="61" t="s">
        <v>12</v>
      </c>
      <c r="F29" s="71" t="s">
        <v>64</v>
      </c>
      <c r="G29" s="72">
        <v>0</v>
      </c>
      <c r="H29" s="72">
        <v>0</v>
      </c>
      <c r="I29" s="72">
        <v>0</v>
      </c>
      <c r="J29" s="72">
        <v>0</v>
      </c>
    </row>
    <row r="30" spans="4:10" x14ac:dyDescent="0.3">
      <c r="D30" s="55" t="s">
        <v>65</v>
      </c>
      <c r="E30" s="61" t="s">
        <v>12</v>
      </c>
      <c r="F30" s="71" t="s">
        <v>66</v>
      </c>
      <c r="G30" s="72">
        <v>259.85000000000002</v>
      </c>
      <c r="H30" s="72">
        <v>47</v>
      </c>
      <c r="I30" s="72">
        <v>58.75</v>
      </c>
      <c r="J30" s="72">
        <v>559.62703030303032</v>
      </c>
    </row>
    <row r="31" spans="4:10" x14ac:dyDescent="0.3">
      <c r="D31" s="73" t="s">
        <v>67</v>
      </c>
      <c r="E31" s="337" t="s">
        <v>12</v>
      </c>
      <c r="F31" s="338" t="s">
        <v>68</v>
      </c>
      <c r="G31" s="352">
        <v>640</v>
      </c>
      <c r="H31" s="352">
        <v>0</v>
      </c>
      <c r="I31" s="352">
        <v>0</v>
      </c>
      <c r="J31" s="352">
        <v>0</v>
      </c>
    </row>
    <row r="32" spans="4:10" x14ac:dyDescent="0.3">
      <c r="D32" s="55" t="s">
        <v>69</v>
      </c>
      <c r="E32" s="61" t="s">
        <v>12</v>
      </c>
      <c r="F32" s="71" t="s">
        <v>70</v>
      </c>
      <c r="G32" s="72">
        <v>0</v>
      </c>
      <c r="H32" s="72">
        <v>160</v>
      </c>
      <c r="I32" s="72">
        <v>160</v>
      </c>
      <c r="J32" s="72">
        <v>1840</v>
      </c>
    </row>
    <row r="33" spans="4:10" x14ac:dyDescent="0.3">
      <c r="D33" s="73" t="s">
        <v>71</v>
      </c>
      <c r="E33" s="337" t="s">
        <v>12</v>
      </c>
      <c r="F33" s="338" t="s">
        <v>72</v>
      </c>
      <c r="G33" s="352">
        <v>0</v>
      </c>
      <c r="H33" s="352">
        <v>0</v>
      </c>
      <c r="I33" s="352">
        <v>0</v>
      </c>
      <c r="J33" s="352">
        <v>0</v>
      </c>
    </row>
    <row r="34" spans="4:10" x14ac:dyDescent="0.3">
      <c r="D34" s="55" t="s">
        <v>73</v>
      </c>
      <c r="E34" s="61" t="s">
        <v>12</v>
      </c>
      <c r="F34" s="71" t="s">
        <v>74</v>
      </c>
      <c r="G34" s="72">
        <v>15400</v>
      </c>
      <c r="H34" s="72">
        <v>1600</v>
      </c>
      <c r="I34" s="72">
        <v>2000</v>
      </c>
      <c r="J34" s="72">
        <v>20800</v>
      </c>
    </row>
    <row r="35" spans="4:10" x14ac:dyDescent="0.3">
      <c r="D35" s="73" t="s">
        <v>75</v>
      </c>
      <c r="E35" s="337" t="s">
        <v>12</v>
      </c>
      <c r="F35" s="338" t="s">
        <v>76</v>
      </c>
      <c r="G35" s="352">
        <v>0</v>
      </c>
      <c r="H35" s="352">
        <v>0</v>
      </c>
      <c r="I35" s="352">
        <v>0</v>
      </c>
      <c r="J35" s="352">
        <v>0</v>
      </c>
    </row>
    <row r="36" spans="4:10" x14ac:dyDescent="0.3">
      <c r="D36" s="55" t="s">
        <v>77</v>
      </c>
      <c r="E36" s="61" t="s">
        <v>12</v>
      </c>
      <c r="F36" s="71" t="s">
        <v>78</v>
      </c>
      <c r="G36" s="72">
        <v>1212.4000000000001</v>
      </c>
      <c r="H36" s="72">
        <v>200</v>
      </c>
      <c r="I36" s="72">
        <v>250</v>
      </c>
      <c r="J36" s="72">
        <v>2600</v>
      </c>
    </row>
    <row r="37" spans="4:10" x14ac:dyDescent="0.3">
      <c r="D37" s="55" t="s">
        <v>79</v>
      </c>
      <c r="E37" s="61" t="s">
        <v>12</v>
      </c>
      <c r="F37" s="71" t="s">
        <v>80</v>
      </c>
      <c r="G37" s="72">
        <v>0</v>
      </c>
      <c r="H37" s="72">
        <v>0</v>
      </c>
      <c r="I37" s="72">
        <v>0</v>
      </c>
      <c r="J37" s="72">
        <v>0</v>
      </c>
    </row>
    <row r="38" spans="4:10" x14ac:dyDescent="0.3">
      <c r="D38" s="73" t="s">
        <v>81</v>
      </c>
      <c r="E38" s="337" t="s">
        <v>12</v>
      </c>
      <c r="F38" s="338" t="s">
        <v>82</v>
      </c>
      <c r="G38" s="352">
        <v>560</v>
      </c>
      <c r="H38" s="352">
        <v>0</v>
      </c>
      <c r="I38" s="352">
        <v>0</v>
      </c>
      <c r="J38" s="352">
        <v>1660</v>
      </c>
    </row>
    <row r="39" spans="4:10" x14ac:dyDescent="0.3">
      <c r="D39" s="55" t="s">
        <v>83</v>
      </c>
      <c r="E39" s="61" t="s">
        <v>12</v>
      </c>
      <c r="F39" s="71" t="s">
        <v>84</v>
      </c>
      <c r="G39" s="72">
        <v>0</v>
      </c>
      <c r="H39" s="72">
        <v>0</v>
      </c>
      <c r="I39" s="72">
        <v>150</v>
      </c>
      <c r="J39" s="72">
        <v>600</v>
      </c>
    </row>
    <row r="40" spans="4:10" x14ac:dyDescent="0.3">
      <c r="D40" s="73" t="s">
        <v>85</v>
      </c>
      <c r="E40" s="337" t="s">
        <v>12</v>
      </c>
      <c r="F40" s="338" t="s">
        <v>86</v>
      </c>
      <c r="G40" s="352">
        <v>0</v>
      </c>
      <c r="H40" s="352">
        <v>0</v>
      </c>
      <c r="I40" s="352">
        <v>0</v>
      </c>
      <c r="J40" s="352">
        <v>0</v>
      </c>
    </row>
    <row r="41" spans="4:10" x14ac:dyDescent="0.3">
      <c r="D41" s="55" t="s">
        <v>87</v>
      </c>
      <c r="E41" s="61" t="s">
        <v>12</v>
      </c>
      <c r="F41" s="71" t="s">
        <v>88</v>
      </c>
      <c r="G41" s="72">
        <v>0</v>
      </c>
      <c r="H41" s="72">
        <v>0</v>
      </c>
      <c r="I41" s="72">
        <v>0</v>
      </c>
      <c r="J41" s="72">
        <v>0</v>
      </c>
    </row>
    <row r="42" spans="4:10" x14ac:dyDescent="0.3">
      <c r="D42" s="55" t="s">
        <v>89</v>
      </c>
      <c r="E42" s="61" t="s">
        <v>12</v>
      </c>
      <c r="F42" s="71" t="s">
        <v>90</v>
      </c>
      <c r="G42" s="72">
        <v>0</v>
      </c>
      <c r="H42" s="72">
        <v>0</v>
      </c>
      <c r="I42" s="72">
        <v>0</v>
      </c>
      <c r="J42" s="72">
        <v>0</v>
      </c>
    </row>
    <row r="43" spans="4:10" x14ac:dyDescent="0.3">
      <c r="D43" s="55" t="s">
        <v>91</v>
      </c>
      <c r="E43" s="61" t="s">
        <v>12</v>
      </c>
      <c r="F43" s="71" t="s">
        <v>92</v>
      </c>
      <c r="G43" s="72">
        <v>38918.787499999999</v>
      </c>
      <c r="H43" s="72">
        <v>5220</v>
      </c>
      <c r="I43" s="72">
        <v>13920</v>
      </c>
      <c r="J43" s="72">
        <v>80040</v>
      </c>
    </row>
    <row r="44" spans="4:10" x14ac:dyDescent="0.3">
      <c r="D44" s="55" t="s">
        <v>93</v>
      </c>
      <c r="E44" s="61" t="s">
        <v>12</v>
      </c>
      <c r="F44" s="71" t="s">
        <v>94</v>
      </c>
      <c r="G44" s="72">
        <v>0</v>
      </c>
      <c r="H44" s="72">
        <v>0</v>
      </c>
      <c r="I44" s="72">
        <v>0</v>
      </c>
      <c r="J44" s="72">
        <v>0</v>
      </c>
    </row>
    <row r="45" spans="4:10" x14ac:dyDescent="0.3">
      <c r="D45" s="55" t="s">
        <v>95</v>
      </c>
      <c r="E45" s="61" t="s">
        <v>12</v>
      </c>
      <c r="F45" s="71" t="s">
        <v>96</v>
      </c>
      <c r="G45" s="72">
        <v>0</v>
      </c>
      <c r="H45" s="72">
        <v>0</v>
      </c>
      <c r="I45" s="72">
        <v>0</v>
      </c>
      <c r="J45" s="72">
        <v>0</v>
      </c>
    </row>
    <row r="46" spans="4:10" x14ac:dyDescent="0.3">
      <c r="D46" s="55" t="s">
        <v>97</v>
      </c>
      <c r="E46" s="61" t="s">
        <v>12</v>
      </c>
      <c r="F46" s="71" t="s">
        <v>98</v>
      </c>
      <c r="G46" s="72">
        <v>0</v>
      </c>
      <c r="H46" s="72">
        <v>0</v>
      </c>
      <c r="I46" s="72">
        <v>0</v>
      </c>
      <c r="J46" s="72">
        <v>0</v>
      </c>
    </row>
    <row r="47" spans="4:10" x14ac:dyDescent="0.3">
      <c r="D47" s="55" t="s">
        <v>99</v>
      </c>
      <c r="E47" s="61" t="s">
        <v>12</v>
      </c>
      <c r="F47" s="71" t="s">
        <v>100</v>
      </c>
      <c r="G47" s="72">
        <v>0</v>
      </c>
      <c r="H47" s="72">
        <v>0</v>
      </c>
      <c r="I47" s="72">
        <v>0</v>
      </c>
      <c r="J47" s="72">
        <v>0</v>
      </c>
    </row>
    <row r="48" spans="4:10" x14ac:dyDescent="0.3">
      <c r="D48" s="55" t="s">
        <v>101</v>
      </c>
      <c r="E48" s="61" t="s">
        <v>12</v>
      </c>
      <c r="F48" s="71" t="s">
        <v>102</v>
      </c>
      <c r="G48" s="72">
        <v>25926.565132862252</v>
      </c>
      <c r="H48" s="72">
        <v>3168</v>
      </c>
      <c r="I48" s="72">
        <v>3168.192</v>
      </c>
      <c r="J48" s="72">
        <v>20198.84</v>
      </c>
    </row>
    <row r="49" spans="4:10" x14ac:dyDescent="0.3">
      <c r="D49" s="55" t="s">
        <v>103</v>
      </c>
      <c r="E49" s="61" t="s">
        <v>12</v>
      </c>
      <c r="F49" s="71" t="s">
        <v>104</v>
      </c>
      <c r="G49" s="72">
        <v>0</v>
      </c>
      <c r="H49" s="72">
        <v>0</v>
      </c>
      <c r="I49" s="72">
        <v>0</v>
      </c>
      <c r="J49" s="72">
        <v>0</v>
      </c>
    </row>
    <row r="50" spans="4:10" ht="15" customHeight="1" thickBot="1" x14ac:dyDescent="0.35">
      <c r="D50" s="74" t="s">
        <v>105</v>
      </c>
      <c r="E50" s="340" t="s">
        <v>12</v>
      </c>
      <c r="F50" s="341" t="s">
        <v>106</v>
      </c>
      <c r="G50" s="353">
        <v>0</v>
      </c>
      <c r="H50" s="353">
        <v>380.01600000000002</v>
      </c>
      <c r="I50" s="353">
        <v>1013.376</v>
      </c>
      <c r="J50" s="353">
        <v>5826.9120000000003</v>
      </c>
    </row>
    <row r="51" spans="4:10" x14ac:dyDescent="0.3">
      <c r="D51" s="327" t="s">
        <v>11</v>
      </c>
      <c r="E51" s="61" t="s">
        <v>16</v>
      </c>
      <c r="F51" s="71" t="s">
        <v>107</v>
      </c>
      <c r="G51" s="72">
        <v>2415</v>
      </c>
      <c r="H51" s="72">
        <v>0</v>
      </c>
      <c r="I51" s="72">
        <v>0</v>
      </c>
      <c r="J51" s="72">
        <v>0</v>
      </c>
    </row>
    <row r="52" spans="4:10" x14ac:dyDescent="0.3">
      <c r="D52" s="55" t="s">
        <v>14</v>
      </c>
      <c r="E52" s="61" t="s">
        <v>16</v>
      </c>
      <c r="F52" s="71" t="s">
        <v>108</v>
      </c>
      <c r="G52" s="72">
        <v>1084</v>
      </c>
      <c r="H52" s="72">
        <v>0</v>
      </c>
      <c r="I52" s="72">
        <v>0</v>
      </c>
      <c r="J52" s="72">
        <v>0</v>
      </c>
    </row>
    <row r="53" spans="4:10" x14ac:dyDescent="0.3">
      <c r="D53" s="55" t="s">
        <v>17</v>
      </c>
      <c r="E53" s="61" t="s">
        <v>16</v>
      </c>
      <c r="F53" s="71" t="s">
        <v>109</v>
      </c>
      <c r="G53" s="72">
        <v>99</v>
      </c>
      <c r="H53" s="72">
        <v>0</v>
      </c>
      <c r="I53" s="72">
        <v>0</v>
      </c>
      <c r="J53" s="72">
        <v>0</v>
      </c>
    </row>
    <row r="54" spans="4:10" x14ac:dyDescent="0.3">
      <c r="D54" s="55" t="s">
        <v>19</v>
      </c>
      <c r="E54" s="61" t="s">
        <v>16</v>
      </c>
      <c r="F54" s="71" t="s">
        <v>110</v>
      </c>
      <c r="G54" s="72">
        <v>0</v>
      </c>
      <c r="H54" s="72">
        <v>0</v>
      </c>
      <c r="I54" s="72">
        <v>0</v>
      </c>
      <c r="J54" s="72">
        <v>0</v>
      </c>
    </row>
    <row r="55" spans="4:10" x14ac:dyDescent="0.3">
      <c r="D55" s="55" t="s">
        <v>21</v>
      </c>
      <c r="E55" s="61" t="s">
        <v>16</v>
      </c>
      <c r="F55" s="71" t="s">
        <v>111</v>
      </c>
      <c r="G55" s="72">
        <v>195</v>
      </c>
      <c r="H55" s="72">
        <v>0</v>
      </c>
      <c r="I55" s="72">
        <v>0</v>
      </c>
      <c r="J55" s="72">
        <v>0</v>
      </c>
    </row>
    <row r="56" spans="4:10" x14ac:dyDescent="0.3">
      <c r="D56" s="55" t="s">
        <v>23</v>
      </c>
      <c r="E56" s="61" t="s">
        <v>16</v>
      </c>
      <c r="F56" s="71" t="s">
        <v>112</v>
      </c>
      <c r="G56" s="72">
        <v>0</v>
      </c>
      <c r="H56" s="72">
        <v>0</v>
      </c>
      <c r="I56" s="72">
        <v>0</v>
      </c>
      <c r="J56" s="72">
        <v>0</v>
      </c>
    </row>
    <row r="57" spans="4:10" x14ac:dyDescent="0.3">
      <c r="D57" s="55" t="s">
        <v>25</v>
      </c>
      <c r="E57" s="61" t="s">
        <v>16</v>
      </c>
      <c r="F57" s="71" t="s">
        <v>113</v>
      </c>
      <c r="G57" s="72">
        <v>0</v>
      </c>
      <c r="H57" s="72">
        <v>0</v>
      </c>
      <c r="I57" s="72">
        <v>0</v>
      </c>
      <c r="J57" s="72">
        <v>0</v>
      </c>
    </row>
    <row r="58" spans="4:10" x14ac:dyDescent="0.3">
      <c r="D58" s="55" t="s">
        <v>27</v>
      </c>
      <c r="E58" s="61" t="s">
        <v>16</v>
      </c>
      <c r="F58" s="71" t="s">
        <v>114</v>
      </c>
      <c r="G58" s="72">
        <v>130</v>
      </c>
      <c r="H58" s="72">
        <v>0</v>
      </c>
      <c r="I58" s="72">
        <v>0</v>
      </c>
      <c r="J58" s="72">
        <v>0</v>
      </c>
    </row>
    <row r="59" spans="4:10" x14ac:dyDescent="0.3">
      <c r="D59" s="55" t="s">
        <v>29</v>
      </c>
      <c r="E59" s="61" t="s">
        <v>16</v>
      </c>
      <c r="F59" s="71" t="s">
        <v>115</v>
      </c>
      <c r="G59" s="72">
        <v>0</v>
      </c>
      <c r="H59" s="72">
        <v>0</v>
      </c>
      <c r="I59" s="72">
        <v>0</v>
      </c>
      <c r="J59" s="72">
        <v>0</v>
      </c>
    </row>
    <row r="60" spans="4:10" x14ac:dyDescent="0.3">
      <c r="D60" s="73" t="s">
        <v>31</v>
      </c>
      <c r="E60" s="337" t="s">
        <v>16</v>
      </c>
      <c r="F60" s="338" t="s">
        <v>116</v>
      </c>
      <c r="G60" s="352">
        <v>5</v>
      </c>
      <c r="H60" s="352"/>
      <c r="I60" s="352"/>
      <c r="J60" s="352"/>
    </row>
    <row r="61" spans="4:10" x14ac:dyDescent="0.3">
      <c r="D61" s="55" t="s">
        <v>33</v>
      </c>
      <c r="E61" s="61" t="s">
        <v>16</v>
      </c>
      <c r="F61" s="71" t="s">
        <v>117</v>
      </c>
      <c r="G61" s="72">
        <v>54610</v>
      </c>
      <c r="H61" s="72">
        <v>0</v>
      </c>
      <c r="I61" s="72">
        <v>0</v>
      </c>
      <c r="J61" s="72">
        <v>0</v>
      </c>
    </row>
    <row r="62" spans="4:10" x14ac:dyDescent="0.3">
      <c r="D62" s="73" t="s">
        <v>35</v>
      </c>
      <c r="E62" s="337" t="s">
        <v>16</v>
      </c>
      <c r="F62" s="338" t="s">
        <v>118</v>
      </c>
      <c r="G62" s="352">
        <v>45508.333333333343</v>
      </c>
      <c r="H62" s="352">
        <v>0</v>
      </c>
      <c r="I62" s="352">
        <v>0</v>
      </c>
      <c r="J62" s="352">
        <v>0</v>
      </c>
    </row>
    <row r="63" spans="4:10" x14ac:dyDescent="0.3">
      <c r="D63" s="55" t="s">
        <v>37</v>
      </c>
      <c r="E63" s="61" t="s">
        <v>16</v>
      </c>
      <c r="F63" s="71" t="s">
        <v>119</v>
      </c>
      <c r="G63" s="72">
        <v>15273</v>
      </c>
      <c r="H63" s="72">
        <v>0</v>
      </c>
      <c r="I63" s="72">
        <v>0</v>
      </c>
      <c r="J63" s="72">
        <v>0</v>
      </c>
    </row>
    <row r="64" spans="4:10" x14ac:dyDescent="0.3">
      <c r="D64" s="55" t="s">
        <v>39</v>
      </c>
      <c r="E64" s="61" t="s">
        <v>16</v>
      </c>
      <c r="F64" s="71" t="s">
        <v>120</v>
      </c>
      <c r="G64" s="72">
        <v>0</v>
      </c>
      <c r="H64" s="72">
        <v>0</v>
      </c>
      <c r="I64" s="72">
        <v>0</v>
      </c>
      <c r="J64" s="72">
        <v>0</v>
      </c>
    </row>
    <row r="65" spans="4:10" x14ac:dyDescent="0.3">
      <c r="D65" s="55" t="s">
        <v>41</v>
      </c>
      <c r="E65" s="61" t="s">
        <v>16</v>
      </c>
      <c r="F65" s="71" t="s">
        <v>121</v>
      </c>
      <c r="G65" s="72">
        <v>0</v>
      </c>
      <c r="H65" s="72">
        <v>0</v>
      </c>
      <c r="I65" s="72">
        <v>0</v>
      </c>
      <c r="J65" s="72">
        <v>0</v>
      </c>
    </row>
    <row r="66" spans="4:10" x14ac:dyDescent="0.3">
      <c r="D66" s="73" t="s">
        <v>43</v>
      </c>
      <c r="E66" s="337" t="s">
        <v>16</v>
      </c>
      <c r="F66" s="338" t="s">
        <v>122</v>
      </c>
      <c r="G66" s="352">
        <v>0</v>
      </c>
      <c r="H66" s="352">
        <v>0</v>
      </c>
      <c r="I66" s="352">
        <v>0</v>
      </c>
      <c r="J66" s="352">
        <v>0</v>
      </c>
    </row>
    <row r="67" spans="4:10" x14ac:dyDescent="0.3">
      <c r="D67" s="55" t="s">
        <v>45</v>
      </c>
      <c r="E67" s="61" t="s">
        <v>16</v>
      </c>
      <c r="F67" s="71" t="s">
        <v>123</v>
      </c>
      <c r="G67" s="72">
        <v>4089.2</v>
      </c>
      <c r="H67" s="72">
        <v>0</v>
      </c>
      <c r="I67" s="72">
        <v>0</v>
      </c>
      <c r="J67" s="72">
        <v>0</v>
      </c>
    </row>
    <row r="68" spans="4:10" x14ac:dyDescent="0.3">
      <c r="D68" s="55" t="s">
        <v>47</v>
      </c>
      <c r="E68" s="61" t="s">
        <v>16</v>
      </c>
      <c r="F68" s="71" t="s">
        <v>124</v>
      </c>
      <c r="G68" s="72">
        <v>0</v>
      </c>
      <c r="H68" s="72">
        <v>0</v>
      </c>
      <c r="I68" s="72">
        <v>0</v>
      </c>
      <c r="J68" s="72">
        <v>0</v>
      </c>
    </row>
    <row r="69" spans="4:10" x14ac:dyDescent="0.3">
      <c r="D69" s="55" t="s">
        <v>49</v>
      </c>
      <c r="E69" s="61" t="s">
        <v>16</v>
      </c>
      <c r="F69" s="71" t="s">
        <v>125</v>
      </c>
      <c r="G69" s="72">
        <v>0</v>
      </c>
      <c r="H69" s="72">
        <v>0</v>
      </c>
      <c r="I69" s="72">
        <v>0</v>
      </c>
      <c r="J69" s="72">
        <v>0</v>
      </c>
    </row>
    <row r="70" spans="4:10" x14ac:dyDescent="0.3">
      <c r="D70" s="55" t="s">
        <v>51</v>
      </c>
      <c r="E70" s="61" t="s">
        <v>16</v>
      </c>
      <c r="F70" s="71" t="s">
        <v>126</v>
      </c>
      <c r="G70" s="72">
        <v>0</v>
      </c>
      <c r="H70" s="72">
        <v>0</v>
      </c>
      <c r="I70" s="72">
        <v>0</v>
      </c>
      <c r="J70" s="72">
        <v>0</v>
      </c>
    </row>
    <row r="71" spans="4:10" x14ac:dyDescent="0.3">
      <c r="D71" s="55" t="s">
        <v>53</v>
      </c>
      <c r="E71" s="61" t="s">
        <v>16</v>
      </c>
      <c r="F71" s="71" t="s">
        <v>127</v>
      </c>
      <c r="G71" s="72">
        <v>0</v>
      </c>
      <c r="H71" s="72">
        <v>0</v>
      </c>
      <c r="I71" s="72">
        <v>0</v>
      </c>
      <c r="J71" s="72">
        <v>0</v>
      </c>
    </row>
    <row r="72" spans="4:10" x14ac:dyDescent="0.3">
      <c r="D72" s="73" t="s">
        <v>55</v>
      </c>
      <c r="E72" s="337" t="s">
        <v>16</v>
      </c>
      <c r="F72" s="338" t="s">
        <v>128</v>
      </c>
      <c r="G72" s="352">
        <v>0</v>
      </c>
      <c r="H72" s="352">
        <v>0</v>
      </c>
      <c r="I72" s="352">
        <v>0</v>
      </c>
      <c r="J72" s="352">
        <v>0</v>
      </c>
    </row>
    <row r="73" spans="4:10" x14ac:dyDescent="0.3">
      <c r="D73" s="55" t="s">
        <v>57</v>
      </c>
      <c r="E73" s="61" t="s">
        <v>16</v>
      </c>
      <c r="F73" s="71" t="s">
        <v>129</v>
      </c>
      <c r="G73" s="72">
        <v>0</v>
      </c>
      <c r="H73" s="72">
        <v>0</v>
      </c>
      <c r="I73" s="72">
        <v>0</v>
      </c>
      <c r="J73" s="72">
        <v>0</v>
      </c>
    </row>
    <row r="74" spans="4:10" x14ac:dyDescent="0.3">
      <c r="D74" s="73" t="s">
        <v>59</v>
      </c>
      <c r="E74" s="337" t="s">
        <v>16</v>
      </c>
      <c r="F74" s="338" t="s">
        <v>130</v>
      </c>
      <c r="G74" s="352">
        <v>3938.7833333333328</v>
      </c>
      <c r="H74" s="352">
        <v>0</v>
      </c>
      <c r="I74" s="352">
        <v>0</v>
      </c>
      <c r="J74" s="352">
        <v>0</v>
      </c>
    </row>
    <row r="75" spans="4:10" x14ac:dyDescent="0.3">
      <c r="D75" s="55" t="s">
        <v>61</v>
      </c>
      <c r="E75" s="61" t="s">
        <v>16</v>
      </c>
      <c r="F75" s="71" t="s">
        <v>131</v>
      </c>
      <c r="G75" s="72">
        <v>78.466666666666669</v>
      </c>
      <c r="H75" s="72">
        <v>0</v>
      </c>
      <c r="I75" s="72">
        <v>0</v>
      </c>
      <c r="J75" s="72">
        <v>0</v>
      </c>
    </row>
    <row r="76" spans="4:10" x14ac:dyDescent="0.3">
      <c r="D76" s="55" t="s">
        <v>63</v>
      </c>
      <c r="E76" s="61" t="s">
        <v>16</v>
      </c>
      <c r="F76" s="71" t="s">
        <v>132</v>
      </c>
      <c r="G76" s="72">
        <v>0</v>
      </c>
      <c r="H76" s="72">
        <v>0</v>
      </c>
      <c r="I76" s="72">
        <v>0</v>
      </c>
      <c r="J76" s="72">
        <v>0</v>
      </c>
    </row>
    <row r="77" spans="4:10" x14ac:dyDescent="0.3">
      <c r="D77" s="55" t="s">
        <v>65</v>
      </c>
      <c r="E77" s="61" t="s">
        <v>16</v>
      </c>
      <c r="F77" s="71" t="s">
        <v>133</v>
      </c>
      <c r="G77" s="72">
        <v>0</v>
      </c>
      <c r="H77" s="72">
        <v>0</v>
      </c>
      <c r="I77" s="72">
        <v>0</v>
      </c>
      <c r="J77" s="72">
        <v>0</v>
      </c>
    </row>
    <row r="78" spans="4:10" x14ac:dyDescent="0.3">
      <c r="D78" s="73" t="s">
        <v>67</v>
      </c>
      <c r="E78" s="337" t="s">
        <v>16</v>
      </c>
      <c r="F78" s="338" t="s">
        <v>134</v>
      </c>
      <c r="G78" s="352">
        <v>0</v>
      </c>
      <c r="H78" s="352">
        <v>0</v>
      </c>
      <c r="I78" s="352">
        <v>0</v>
      </c>
      <c r="J78" s="352">
        <v>0</v>
      </c>
    </row>
    <row r="79" spans="4:10" x14ac:dyDescent="0.3">
      <c r="D79" s="55" t="s">
        <v>69</v>
      </c>
      <c r="E79" s="61" t="s">
        <v>16</v>
      </c>
      <c r="F79" s="71" t="s">
        <v>135</v>
      </c>
      <c r="G79" s="72">
        <v>0</v>
      </c>
      <c r="H79" s="72">
        <v>0</v>
      </c>
      <c r="I79" s="72">
        <v>0</v>
      </c>
      <c r="J79" s="72">
        <v>0</v>
      </c>
    </row>
    <row r="80" spans="4:10" x14ac:dyDescent="0.3">
      <c r="D80" s="73" t="s">
        <v>71</v>
      </c>
      <c r="E80" s="337" t="s">
        <v>16</v>
      </c>
      <c r="F80" s="338" t="s">
        <v>136</v>
      </c>
      <c r="G80" s="352">
        <v>0</v>
      </c>
      <c r="H80" s="352">
        <v>0</v>
      </c>
      <c r="I80" s="352">
        <v>0</v>
      </c>
      <c r="J80" s="352">
        <v>0</v>
      </c>
    </row>
    <row r="81" spans="4:10" x14ac:dyDescent="0.3">
      <c r="D81" s="55" t="s">
        <v>73</v>
      </c>
      <c r="E81" s="61" t="s">
        <v>16</v>
      </c>
      <c r="F81" s="71" t="s">
        <v>137</v>
      </c>
      <c r="G81" s="72">
        <v>1800</v>
      </c>
      <c r="H81" s="72">
        <v>0</v>
      </c>
      <c r="I81" s="72">
        <v>0</v>
      </c>
      <c r="J81" s="72">
        <v>0</v>
      </c>
    </row>
    <row r="82" spans="4:10" x14ac:dyDescent="0.3">
      <c r="D82" s="73" t="s">
        <v>75</v>
      </c>
      <c r="E82" s="337" t="s">
        <v>16</v>
      </c>
      <c r="F82" s="338" t="s">
        <v>138</v>
      </c>
      <c r="G82" s="352">
        <v>0</v>
      </c>
      <c r="H82" s="352">
        <v>0</v>
      </c>
      <c r="I82" s="352">
        <v>0</v>
      </c>
      <c r="J82" s="352">
        <v>0</v>
      </c>
    </row>
    <row r="83" spans="4:10" x14ac:dyDescent="0.3">
      <c r="D83" s="55" t="s">
        <v>77</v>
      </c>
      <c r="E83" s="61" t="s">
        <v>16</v>
      </c>
      <c r="F83" s="71" t="s">
        <v>139</v>
      </c>
      <c r="G83" s="72">
        <v>0</v>
      </c>
      <c r="H83" s="72">
        <v>0</v>
      </c>
      <c r="I83" s="72">
        <v>0</v>
      </c>
      <c r="J83" s="72">
        <v>0</v>
      </c>
    </row>
    <row r="84" spans="4:10" x14ac:dyDescent="0.3">
      <c r="D84" s="55" t="s">
        <v>79</v>
      </c>
      <c r="E84" s="61" t="s">
        <v>16</v>
      </c>
      <c r="F84" s="71" t="s">
        <v>140</v>
      </c>
      <c r="G84" s="72">
        <v>0</v>
      </c>
      <c r="H84" s="72">
        <v>0</v>
      </c>
      <c r="I84" s="72">
        <v>0</v>
      </c>
      <c r="J84" s="72">
        <v>0</v>
      </c>
    </row>
    <row r="85" spans="4:10" x14ac:dyDescent="0.3">
      <c r="D85" s="73" t="s">
        <v>81</v>
      </c>
      <c r="E85" s="337" t="s">
        <v>16</v>
      </c>
      <c r="F85" s="338" t="s">
        <v>141</v>
      </c>
      <c r="G85" s="352">
        <v>0</v>
      </c>
      <c r="H85" s="352">
        <v>0</v>
      </c>
      <c r="I85" s="352">
        <v>0</v>
      </c>
      <c r="J85" s="352">
        <v>0</v>
      </c>
    </row>
    <row r="86" spans="4:10" x14ac:dyDescent="0.3">
      <c r="D86" s="55" t="s">
        <v>83</v>
      </c>
      <c r="E86" s="61" t="s">
        <v>16</v>
      </c>
      <c r="F86" s="71" t="s">
        <v>142</v>
      </c>
      <c r="G86" s="72">
        <v>0</v>
      </c>
      <c r="H86" s="72">
        <v>0</v>
      </c>
      <c r="I86" s="72">
        <v>0</v>
      </c>
      <c r="J86" s="72">
        <v>0</v>
      </c>
    </row>
    <row r="87" spans="4:10" x14ac:dyDescent="0.3">
      <c r="D87" s="73" t="s">
        <v>85</v>
      </c>
      <c r="E87" s="337" t="s">
        <v>16</v>
      </c>
      <c r="F87" s="338" t="s">
        <v>143</v>
      </c>
      <c r="G87" s="352">
        <v>0</v>
      </c>
      <c r="H87" s="352">
        <v>0</v>
      </c>
      <c r="I87" s="352">
        <v>0</v>
      </c>
      <c r="J87" s="352">
        <v>0</v>
      </c>
    </row>
    <row r="88" spans="4:10" x14ac:dyDescent="0.3">
      <c r="D88" s="55" t="s">
        <v>87</v>
      </c>
      <c r="E88" s="61" t="s">
        <v>16</v>
      </c>
      <c r="F88" s="71" t="s">
        <v>144</v>
      </c>
      <c r="G88" s="72">
        <v>0</v>
      </c>
      <c r="H88" s="72">
        <v>0</v>
      </c>
      <c r="I88" s="72">
        <v>0</v>
      </c>
      <c r="J88" s="72">
        <v>0</v>
      </c>
    </row>
    <row r="89" spans="4:10" x14ac:dyDescent="0.3">
      <c r="D89" s="55" t="s">
        <v>89</v>
      </c>
      <c r="E89" s="61" t="s">
        <v>16</v>
      </c>
      <c r="F89" s="71" t="s">
        <v>145</v>
      </c>
      <c r="G89" s="72">
        <v>0</v>
      </c>
      <c r="H89" s="72">
        <v>0</v>
      </c>
      <c r="I89" s="72">
        <v>0</v>
      </c>
      <c r="J89" s="72">
        <v>0</v>
      </c>
    </row>
    <row r="90" spans="4:10" x14ac:dyDescent="0.3">
      <c r="D90" s="55" t="s">
        <v>91</v>
      </c>
      <c r="E90" s="61" t="s">
        <v>16</v>
      </c>
      <c r="F90" s="71" t="s">
        <v>146</v>
      </c>
      <c r="G90" s="72">
        <v>7358.98</v>
      </c>
      <c r="H90" s="72">
        <v>0</v>
      </c>
      <c r="I90" s="72">
        <v>0</v>
      </c>
      <c r="J90" s="72">
        <v>0</v>
      </c>
    </row>
    <row r="91" spans="4:10" x14ac:dyDescent="0.3">
      <c r="D91" s="55" t="s">
        <v>93</v>
      </c>
      <c r="E91" s="61" t="s">
        <v>16</v>
      </c>
      <c r="F91" s="71" t="s">
        <v>147</v>
      </c>
      <c r="G91" s="72">
        <v>0</v>
      </c>
      <c r="H91" s="72">
        <v>0</v>
      </c>
      <c r="I91" s="72">
        <v>0</v>
      </c>
      <c r="J91" s="72">
        <v>0</v>
      </c>
    </row>
    <row r="92" spans="4:10" x14ac:dyDescent="0.3">
      <c r="D92" s="55" t="s">
        <v>95</v>
      </c>
      <c r="E92" s="61" t="s">
        <v>16</v>
      </c>
      <c r="F92" s="71" t="s">
        <v>148</v>
      </c>
      <c r="G92" s="72">
        <v>0</v>
      </c>
      <c r="H92" s="72">
        <v>0</v>
      </c>
      <c r="I92" s="72">
        <v>0</v>
      </c>
      <c r="J92" s="72">
        <v>0</v>
      </c>
    </row>
    <row r="93" spans="4:10" x14ac:dyDescent="0.3">
      <c r="D93" s="55" t="s">
        <v>97</v>
      </c>
      <c r="E93" s="61" t="s">
        <v>16</v>
      </c>
      <c r="F93" s="71" t="s">
        <v>149</v>
      </c>
      <c r="G93" s="72">
        <v>0</v>
      </c>
      <c r="H93" s="72">
        <v>0</v>
      </c>
      <c r="I93" s="72">
        <v>0</v>
      </c>
      <c r="J93" s="72">
        <v>0</v>
      </c>
    </row>
    <row r="94" spans="4:10" x14ac:dyDescent="0.3">
      <c r="D94" s="55" t="s">
        <v>99</v>
      </c>
      <c r="E94" s="61" t="s">
        <v>16</v>
      </c>
      <c r="F94" s="71" t="s">
        <v>150</v>
      </c>
      <c r="G94" s="72">
        <v>0</v>
      </c>
      <c r="H94" s="72">
        <v>0</v>
      </c>
      <c r="I94" s="72">
        <v>0</v>
      </c>
      <c r="J94" s="72">
        <v>0</v>
      </c>
    </row>
    <row r="95" spans="4:10" x14ac:dyDescent="0.3">
      <c r="D95" s="55" t="s">
        <v>101</v>
      </c>
      <c r="E95" s="61" t="s">
        <v>16</v>
      </c>
      <c r="F95" s="71" t="s">
        <v>151</v>
      </c>
      <c r="G95" s="72">
        <v>5114.9400000000014</v>
      </c>
      <c r="H95" s="72">
        <v>0</v>
      </c>
      <c r="I95" s="72">
        <v>0</v>
      </c>
      <c r="J95" s="72">
        <v>0</v>
      </c>
    </row>
    <row r="96" spans="4:10" x14ac:dyDescent="0.3">
      <c r="D96" s="55" t="s">
        <v>103</v>
      </c>
      <c r="E96" s="61" t="s">
        <v>16</v>
      </c>
      <c r="F96" s="71" t="s">
        <v>152</v>
      </c>
      <c r="G96" s="72">
        <v>0</v>
      </c>
      <c r="H96" s="72">
        <v>0</v>
      </c>
      <c r="I96" s="72">
        <v>0</v>
      </c>
      <c r="J96" s="72">
        <v>0</v>
      </c>
    </row>
    <row r="97" spans="4:10" ht="15" customHeight="1" thickBot="1" x14ac:dyDescent="0.35">
      <c r="D97" s="74" t="s">
        <v>105</v>
      </c>
      <c r="E97" s="340" t="s">
        <v>16</v>
      </c>
      <c r="F97" s="341" t="s">
        <v>153</v>
      </c>
      <c r="G97" s="353">
        <v>0</v>
      </c>
      <c r="H97" s="353">
        <v>0</v>
      </c>
      <c r="I97" s="353">
        <v>0</v>
      </c>
      <c r="J97" s="353">
        <v>0</v>
      </c>
    </row>
  </sheetData>
  <conditionalFormatting sqref="D1:D2">
    <cfRule type="containsText" dxfId="18" priority="27" operator="containsText" text="Kgs put into the shop,  shop A">
      <formula>NOT(ISERROR(SEARCH("Kgs put into the shop,  shop A",D1)))</formula>
    </cfRule>
  </conditionalFormatting>
  <conditionalFormatting sqref="D4:D97">
    <cfRule type="containsText" dxfId="17" priority="6" operator="containsText" text="Kgs put into the shop,  shop A">
      <formula>NOT(ISERROR(SEARCH("Kgs put into the shop,  shop A",D4)))</formula>
    </cfRule>
  </conditionalFormatting>
  <dataValidations disablePrompts="1" count="1">
    <dataValidation type="list" allowBlank="1" showInputMessage="1" showErrorMessage="1" sqref="G2:J2" xr:uid="{00000000-0002-0000-0000-000000000000}">
      <formula1>"ACTUAL,PLAN"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1">
    <pageSetUpPr fitToPage="1"/>
  </sheetPr>
  <dimension ref="B1:AU102"/>
  <sheetViews>
    <sheetView zoomScale="85" zoomScaleNormal="85" workbookViewId="0">
      <pane ySplit="8" topLeftCell="A49" activePane="bottomLeft" state="frozen"/>
      <selection activeCell="P30" sqref="P30"/>
      <selection pane="bottomLeft" activeCell="P30" sqref="P30"/>
    </sheetView>
  </sheetViews>
  <sheetFormatPr defaultRowHeight="14.4" outlineLevelCol="2" x14ac:dyDescent="0.3"/>
  <cols>
    <col min="1" max="2" width="2.33203125" customWidth="1"/>
    <col min="3" max="3" width="20.44140625" style="296" customWidth="1"/>
    <col min="4" max="4" width="37.6640625" bestFit="1" customWidth="1"/>
    <col min="5" max="5" width="10.6640625" style="62" customWidth="1" outlineLevel="1"/>
    <col min="6" max="6" width="6.5546875" style="62" hidden="1" customWidth="1" outlineLevel="2"/>
    <col min="7" max="7" width="31.6640625" style="62" customWidth="1" outlineLevel="1" collapsed="1"/>
    <col min="8" max="8" width="13.33203125" customWidth="1"/>
    <col min="9" max="9" width="11.6640625" customWidth="1"/>
    <col min="10" max="11" width="12.33203125" customWidth="1"/>
    <col min="12" max="12" width="1.6640625" customWidth="1"/>
    <col min="13" max="14" width="9.33203125" style="56" customWidth="1"/>
    <col min="15" max="16" width="4.5546875" customWidth="1"/>
    <col min="17" max="17" width="10.6640625" customWidth="1" outlineLevel="1"/>
    <col min="18" max="18" width="16.6640625" customWidth="1" outlineLevel="1"/>
    <col min="19" max="25" width="9.33203125" customWidth="1" outlineLevel="1"/>
    <col min="26" max="26" width="5.44140625" customWidth="1" outlineLevel="1"/>
    <col min="27" max="27" width="7.5546875" customWidth="1" outlineLevel="1"/>
    <col min="28" max="28" width="7.33203125" customWidth="1" outlineLevel="1"/>
    <col min="29" max="29" width="4.33203125" customWidth="1" outlineLevel="1"/>
    <col min="30" max="33" width="9.33203125" customWidth="1" outlineLevel="1"/>
    <col min="34" max="34" width="4.33203125" customWidth="1" outlineLevel="1"/>
    <col min="35" max="38" width="7.33203125" customWidth="1" outlineLevel="1"/>
    <col min="39" max="41" width="8.6640625" customWidth="1"/>
    <col min="42" max="42" width="27.44140625" style="297" customWidth="1"/>
    <col min="43" max="43" width="8" bestFit="1" customWidth="1"/>
    <col min="44" max="44" width="2.33203125" customWidth="1"/>
    <col min="45" max="45" width="8" bestFit="1" customWidth="1"/>
    <col min="46" max="46" width="39.5546875" bestFit="1" customWidth="1"/>
  </cols>
  <sheetData>
    <row r="1" spans="2:47" ht="4.5" customHeight="1" x14ac:dyDescent="0.3">
      <c r="AT1" s="42"/>
    </row>
    <row r="2" spans="2:47" x14ac:dyDescent="0.3">
      <c r="D2" s="298"/>
      <c r="H2" s="299" t="s">
        <v>154</v>
      </c>
      <c r="I2" s="299" t="s">
        <v>155</v>
      </c>
      <c r="J2" s="299" t="s">
        <v>156</v>
      </c>
      <c r="K2" s="299" t="s">
        <v>157</v>
      </c>
      <c r="L2" s="299"/>
      <c r="Q2" s="300"/>
      <c r="R2" s="301"/>
      <c r="S2" s="302"/>
      <c r="T2" s="302"/>
      <c r="U2" s="302"/>
      <c r="V2" s="303" t="s">
        <v>154</v>
      </c>
      <c r="W2" s="303" t="s">
        <v>155</v>
      </c>
      <c r="X2" s="303" t="s">
        <v>156</v>
      </c>
      <c r="Y2" s="303" t="s">
        <v>157</v>
      </c>
      <c r="Z2" s="303"/>
      <c r="AA2" s="304"/>
      <c r="AB2" s="304"/>
      <c r="AC2" s="305"/>
      <c r="AD2" s="305"/>
      <c r="AE2" s="305"/>
      <c r="AF2" s="305"/>
      <c r="AG2" s="305"/>
      <c r="AH2" s="305"/>
      <c r="AI2" s="305"/>
      <c r="AJ2" s="305"/>
      <c r="AK2" s="305"/>
      <c r="AL2" s="305"/>
    </row>
    <row r="3" spans="2:47" ht="15.75" customHeight="1" x14ac:dyDescent="0.3">
      <c r="C3" s="306" t="s">
        <v>158</v>
      </c>
      <c r="D3" s="841" t="s">
        <v>159</v>
      </c>
      <c r="H3" s="299" t="s">
        <v>160</v>
      </c>
      <c r="Q3" s="300"/>
      <c r="R3" s="301"/>
      <c r="S3" s="302"/>
      <c r="T3" s="302"/>
      <c r="U3" s="302"/>
      <c r="V3" s="303" t="s">
        <v>160</v>
      </c>
      <c r="W3" s="305"/>
      <c r="X3" s="305"/>
      <c r="Y3" s="305"/>
      <c r="Z3" s="305"/>
      <c r="AA3" s="304"/>
      <c r="AB3" s="304"/>
      <c r="AC3" s="305"/>
      <c r="AD3" s="305"/>
      <c r="AE3" s="305"/>
      <c r="AF3" s="305"/>
      <c r="AG3" s="305"/>
      <c r="AH3" s="305"/>
      <c r="AI3" s="305"/>
      <c r="AJ3" s="305"/>
      <c r="AK3" s="305"/>
      <c r="AL3" s="305"/>
      <c r="AT3" s="42"/>
    </row>
    <row r="4" spans="2:47" ht="19.5" customHeight="1" x14ac:dyDescent="0.3">
      <c r="C4" s="306" t="s">
        <v>158</v>
      </c>
      <c r="D4" s="842"/>
      <c r="H4" s="299" t="s">
        <v>161</v>
      </c>
      <c r="Q4" s="307" t="s">
        <v>162</v>
      </c>
      <c r="R4" s="301"/>
      <c r="S4" s="302"/>
      <c r="T4" s="302"/>
      <c r="U4" s="302"/>
      <c r="V4" s="303" t="s">
        <v>161</v>
      </c>
      <c r="W4" s="305"/>
      <c r="X4" s="305"/>
      <c r="Y4" s="305"/>
      <c r="Z4" s="305"/>
      <c r="AA4" s="304"/>
      <c r="AB4" s="304"/>
      <c r="AC4" s="305"/>
      <c r="AD4" s="305"/>
      <c r="AE4" s="305"/>
      <c r="AF4" s="305"/>
      <c r="AG4" s="305"/>
      <c r="AH4" s="305"/>
      <c r="AI4" s="305"/>
      <c r="AJ4" s="305"/>
      <c r="AK4" s="305"/>
      <c r="AL4" s="305"/>
      <c r="AP4" s="308"/>
    </row>
    <row r="5" spans="2:47" ht="15" customHeight="1" x14ac:dyDescent="0.3">
      <c r="H5" s="309"/>
      <c r="Q5" s="310"/>
      <c r="R5" s="301"/>
      <c r="S5" s="302"/>
      <c r="T5" s="302"/>
      <c r="U5" s="302"/>
      <c r="V5" s="311"/>
      <c r="W5" s="305"/>
      <c r="X5" s="305"/>
      <c r="Y5" s="305"/>
      <c r="Z5" s="305"/>
      <c r="AA5" s="304"/>
      <c r="AB5" s="304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T5" s="42"/>
    </row>
    <row r="6" spans="2:47" x14ac:dyDescent="0.3">
      <c r="B6" s="58"/>
      <c r="C6" s="80"/>
      <c r="D6" s="42"/>
      <c r="H6" s="42"/>
      <c r="Q6" s="312"/>
      <c r="R6" s="313"/>
      <c r="S6" s="302"/>
      <c r="T6" s="302"/>
      <c r="U6" s="302"/>
      <c r="V6" s="313"/>
      <c r="W6" s="305"/>
      <c r="X6" s="305"/>
      <c r="Y6" s="305"/>
      <c r="Z6" s="305"/>
      <c r="AA6" s="304"/>
      <c r="AB6" s="304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P6" s="308"/>
      <c r="AT6" s="42"/>
    </row>
    <row r="7" spans="2:47" x14ac:dyDescent="0.3">
      <c r="G7" s="64"/>
      <c r="H7" s="314" t="s">
        <v>0</v>
      </c>
      <c r="I7" s="314" t="s">
        <v>1</v>
      </c>
      <c r="J7" s="314" t="s">
        <v>1</v>
      </c>
      <c r="K7" s="314" t="s">
        <v>1</v>
      </c>
      <c r="L7" s="66"/>
      <c r="Q7" s="300"/>
      <c r="R7" s="315" t="s">
        <v>163</v>
      </c>
      <c r="S7" s="302"/>
      <c r="T7" s="302"/>
      <c r="U7" s="316"/>
      <c r="V7" s="317" t="s">
        <v>0</v>
      </c>
      <c r="W7" s="317" t="s">
        <v>1</v>
      </c>
      <c r="X7" s="317" t="s">
        <v>1</v>
      </c>
      <c r="Y7" s="317" t="s">
        <v>1</v>
      </c>
      <c r="Z7" s="318"/>
      <c r="AA7" s="304"/>
      <c r="AB7" s="304"/>
      <c r="AC7" s="305"/>
      <c r="AD7" s="315" t="s">
        <v>164</v>
      </c>
      <c r="AE7" s="305"/>
      <c r="AF7" s="305"/>
      <c r="AG7" s="305"/>
      <c r="AH7" s="305"/>
      <c r="AI7" s="315" t="s">
        <v>165</v>
      </c>
      <c r="AJ7" s="305"/>
      <c r="AK7" s="305"/>
      <c r="AL7" s="305"/>
    </row>
    <row r="8" spans="2:47" ht="15" customHeight="1" thickBot="1" x14ac:dyDescent="0.35">
      <c r="D8" s="68" t="s">
        <v>166</v>
      </c>
      <c r="E8" s="68" t="s">
        <v>4</v>
      </c>
      <c r="F8" s="68" t="s">
        <v>167</v>
      </c>
      <c r="G8" s="68" t="s">
        <v>5</v>
      </c>
      <c r="H8" s="319" t="s">
        <v>6</v>
      </c>
      <c r="I8" s="319" t="s">
        <v>7</v>
      </c>
      <c r="J8" s="319" t="s">
        <v>8</v>
      </c>
      <c r="K8" s="319" t="s">
        <v>9</v>
      </c>
      <c r="L8" s="56"/>
      <c r="M8" s="320" t="s">
        <v>168</v>
      </c>
      <c r="N8" s="320" t="s">
        <v>169</v>
      </c>
      <c r="O8" s="56"/>
      <c r="P8" s="56"/>
      <c r="Q8" s="300"/>
      <c r="R8" s="321" t="s">
        <v>166</v>
      </c>
      <c r="S8" s="321" t="s">
        <v>4</v>
      </c>
      <c r="T8" s="321" t="s">
        <v>167</v>
      </c>
      <c r="U8" s="321" t="s">
        <v>5</v>
      </c>
      <c r="V8" s="322" t="s">
        <v>6</v>
      </c>
      <c r="W8" s="322" t="s">
        <v>7</v>
      </c>
      <c r="X8" s="322" t="s">
        <v>8</v>
      </c>
      <c r="Y8" s="322" t="s">
        <v>9</v>
      </c>
      <c r="Z8" s="304"/>
      <c r="AA8" s="323" t="s">
        <v>168</v>
      </c>
      <c r="AB8" s="323" t="s">
        <v>169</v>
      </c>
      <c r="AC8" s="305"/>
      <c r="AD8" s="305"/>
      <c r="AE8" s="305"/>
      <c r="AF8" s="305"/>
      <c r="AG8" s="305"/>
      <c r="AH8" s="305"/>
      <c r="AI8" s="305"/>
      <c r="AJ8" s="305"/>
      <c r="AK8" s="305"/>
      <c r="AL8" s="305"/>
      <c r="AM8" s="56"/>
      <c r="AN8" s="56"/>
      <c r="AO8" s="56"/>
      <c r="AP8" s="324" t="s">
        <v>170</v>
      </c>
      <c r="AQ8" s="324" t="s">
        <v>167</v>
      </c>
      <c r="AR8" s="325"/>
      <c r="AS8" s="324" t="s">
        <v>167</v>
      </c>
      <c r="AT8" s="326" t="s">
        <v>171</v>
      </c>
    </row>
    <row r="9" spans="2:47" x14ac:dyDescent="0.3">
      <c r="C9" s="296" t="str">
        <f t="shared" ref="C9:C40" si="0">VLOOKUP($F9,$AS:$AT,2,FALSE)</f>
        <v>[AT_WR_43_2022_SHOPS.xlsx]</v>
      </c>
      <c r="D9" s="327" t="s">
        <v>11</v>
      </c>
      <c r="E9" s="61" t="str">
        <f>AP9</f>
        <v>Paniglgasse</v>
      </c>
      <c r="F9" s="328" t="str">
        <f t="shared" ref="F9:F40" si="1">VLOOKUP($E9,$AP:$AQ,2,FALSE)</f>
        <v>AT</v>
      </c>
      <c r="G9" s="71" t="str">
        <f t="shared" ref="G9:G40" si="2">D9&amp;E9</f>
        <v>Kgs put into the shop-Shop_APaniglgasse</v>
      </c>
      <c r="H9" s="329" t="str">
        <f t="shared" ref="H9:H40" ca="1" si="3">IFERROR(INDIRECT(CONCATENATE("'",$C9,$E9,"'","!",$H$2,$M9))+INDIRECT(CONCATENATE("'",$C9,$E9,"'","!",$H$3,$M9))+INDIRECT(CONCATENATE("'",$C9,$E9,"'","!",$H$4,$M9)),"")</f>
        <v/>
      </c>
      <c r="I9" s="329" t="str">
        <f t="shared" ref="I9:I40" ca="1" si="4">IFERROR(IF(I$7="PLAN",INDIRECT(CONCATENATE("'",$C9,$E9,"'","!",$I$2,$N9)),INDIRECT(CONCATENATE("'",$C9,$E9,"'","!",$I$2,$M9))),"")</f>
        <v/>
      </c>
      <c r="J9" s="329" t="str">
        <f t="shared" ref="J9:J40" ca="1" si="5">IFERROR(IF(J$7="PLAN",INDIRECT(CONCATENATE("'",$C9,$E9,"'","!",$J$2,$N9)),INDIRECT(CONCATENATE("'",$C9,$E9,"'","!",$J$2,$M9))),"")</f>
        <v/>
      </c>
      <c r="K9" s="329" t="str">
        <f t="shared" ref="K9:K40" ca="1" si="6">IFERROR(IF(K$7="PLAN",INDIRECT(CONCATENATE("'",$C9,$E9,"'","!",$K$2,$N9)),INDIRECT(CONCATENATE("'",$C9,$E9,"'","!",$K$2,$M9))),"")</f>
        <v/>
      </c>
      <c r="M9" s="56">
        <v>37</v>
      </c>
      <c r="N9" s="56">
        <v>283</v>
      </c>
      <c r="Q9" s="300"/>
      <c r="R9" s="330"/>
      <c r="S9" s="331"/>
      <c r="T9" s="332"/>
      <c r="U9" s="333"/>
      <c r="V9" s="334"/>
      <c r="W9" s="334"/>
      <c r="X9" s="334"/>
      <c r="Y9" s="334"/>
      <c r="Z9" s="305"/>
      <c r="AA9" s="304"/>
      <c r="AB9" s="304"/>
      <c r="AC9" s="305"/>
      <c r="AD9" s="305"/>
      <c r="AE9" s="305"/>
      <c r="AF9" s="305"/>
      <c r="AG9" s="305"/>
      <c r="AH9" s="305"/>
      <c r="AI9" s="305"/>
      <c r="AJ9" s="305"/>
      <c r="AK9" s="305"/>
      <c r="AL9" s="305"/>
      <c r="AP9" s="335" t="s">
        <v>12</v>
      </c>
      <c r="AQ9" s="297" t="s">
        <v>172</v>
      </c>
    </row>
    <row r="10" spans="2:47" x14ac:dyDescent="0.3">
      <c r="C10" s="296" t="str">
        <f t="shared" si="0"/>
        <v>[AT_WR_43_2022_SHOPS.xlsx]</v>
      </c>
      <c r="D10" s="55" t="s">
        <v>14</v>
      </c>
      <c r="E10" s="61" t="str">
        <f t="shared" ref="E10:E47" si="7">E9</f>
        <v>Paniglgasse</v>
      </c>
      <c r="F10" s="61" t="str">
        <f t="shared" si="1"/>
        <v>AT</v>
      </c>
      <c r="G10" s="71" t="str">
        <f t="shared" si="2"/>
        <v>Kgs put into the shop-Shop_BPaniglgasse</v>
      </c>
      <c r="H10" s="329" t="str">
        <f t="shared" ca="1" si="3"/>
        <v/>
      </c>
      <c r="I10" s="329" t="str">
        <f t="shared" ca="1" si="4"/>
        <v/>
      </c>
      <c r="J10" s="329" t="str">
        <f t="shared" ca="1" si="5"/>
        <v/>
      </c>
      <c r="K10" s="329" t="str">
        <f t="shared" ca="1" si="6"/>
        <v/>
      </c>
      <c r="M10" s="56">
        <v>38</v>
      </c>
      <c r="N10" s="56">
        <v>284</v>
      </c>
      <c r="Q10" s="300"/>
      <c r="R10" s="330"/>
      <c r="S10" s="331"/>
      <c r="T10" s="331"/>
      <c r="U10" s="333"/>
      <c r="V10" s="334"/>
      <c r="W10" s="334"/>
      <c r="X10" s="334"/>
      <c r="Y10" s="334"/>
      <c r="Z10" s="305"/>
      <c r="AA10" s="304"/>
      <c r="AB10" s="304"/>
      <c r="AC10" s="305"/>
      <c r="AD10" s="305"/>
      <c r="AE10" s="305"/>
      <c r="AF10" s="305"/>
      <c r="AG10" s="305"/>
      <c r="AH10" s="305"/>
      <c r="AI10" s="305"/>
      <c r="AJ10" s="305"/>
      <c r="AK10" s="305"/>
      <c r="AL10" s="305"/>
      <c r="AP10" s="335" t="s">
        <v>16</v>
      </c>
      <c r="AQ10" s="297" t="s">
        <v>172</v>
      </c>
      <c r="AS10" s="297" t="s">
        <v>172</v>
      </c>
      <c r="AT10" s="62" t="s">
        <v>173</v>
      </c>
    </row>
    <row r="11" spans="2:47" x14ac:dyDescent="0.3">
      <c r="C11" s="296" t="str">
        <f t="shared" si="0"/>
        <v>[AT_WR_43_2022_SHOPS.xlsx]</v>
      </c>
      <c r="D11" s="55" t="s">
        <v>17</v>
      </c>
      <c r="E11" s="61" t="str">
        <f t="shared" si="7"/>
        <v>Paniglgasse</v>
      </c>
      <c r="F11" s="61" t="str">
        <f t="shared" si="1"/>
        <v>AT</v>
      </c>
      <c r="G11" s="71" t="str">
        <f t="shared" si="2"/>
        <v>Kgs put into the shop-Shoes_APaniglgasse</v>
      </c>
      <c r="H11" s="329" t="str">
        <f t="shared" ca="1" si="3"/>
        <v/>
      </c>
      <c r="I11" s="329" t="str">
        <f t="shared" ca="1" si="4"/>
        <v/>
      </c>
      <c r="J11" s="329" t="str">
        <f t="shared" ca="1" si="5"/>
        <v/>
      </c>
      <c r="K11" s="329" t="str">
        <f t="shared" ca="1" si="6"/>
        <v/>
      </c>
      <c r="M11" s="56">
        <v>40</v>
      </c>
      <c r="N11" s="56">
        <v>285</v>
      </c>
      <c r="Q11" s="300"/>
      <c r="R11" s="330"/>
      <c r="S11" s="331"/>
      <c r="T11" s="331"/>
      <c r="U11" s="333"/>
      <c r="V11" s="334"/>
      <c r="W11" s="334"/>
      <c r="X11" s="334"/>
      <c r="Y11" s="334"/>
      <c r="Z11" s="305"/>
      <c r="AA11" s="304"/>
      <c r="AB11" s="304"/>
      <c r="AC11" s="305"/>
      <c r="AD11" s="305"/>
      <c r="AE11" s="305"/>
      <c r="AF11" s="305"/>
      <c r="AG11" s="305"/>
      <c r="AH11" s="305"/>
      <c r="AI11" s="305"/>
      <c r="AJ11" s="305"/>
      <c r="AK11" s="305"/>
      <c r="AL11" s="305"/>
      <c r="AP11" s="335"/>
      <c r="AQ11" s="297"/>
      <c r="AS11" s="297"/>
      <c r="AT11" s="62"/>
    </row>
    <row r="12" spans="2:47" x14ac:dyDescent="0.3">
      <c r="C12" s="296" t="str">
        <f t="shared" si="0"/>
        <v>[AT_WR_43_2022_SHOPS.xlsx]</v>
      </c>
      <c r="D12" s="55" t="s">
        <v>19</v>
      </c>
      <c r="E12" s="61" t="str">
        <f t="shared" si="7"/>
        <v>Paniglgasse</v>
      </c>
      <c r="F12" s="61" t="str">
        <f t="shared" si="1"/>
        <v>AT</v>
      </c>
      <c r="G12" s="71" t="str">
        <f t="shared" si="2"/>
        <v>Kgs put into the shop-Shoes_BPaniglgasse</v>
      </c>
      <c r="H12" s="329" t="str">
        <f t="shared" ca="1" si="3"/>
        <v/>
      </c>
      <c r="I12" s="329" t="str">
        <f t="shared" ca="1" si="4"/>
        <v/>
      </c>
      <c r="J12" s="329" t="str">
        <f t="shared" ca="1" si="5"/>
        <v/>
      </c>
      <c r="K12" s="329" t="str">
        <f t="shared" ca="1" si="6"/>
        <v/>
      </c>
      <c r="M12" s="56">
        <v>41</v>
      </c>
      <c r="N12" s="56">
        <v>286</v>
      </c>
      <c r="Q12" s="300"/>
      <c r="R12" s="330"/>
      <c r="S12" s="331"/>
      <c r="T12" s="331"/>
      <c r="U12" s="333"/>
      <c r="V12" s="334"/>
      <c r="W12" s="334"/>
      <c r="X12" s="334"/>
      <c r="Y12" s="334"/>
      <c r="Z12" s="305"/>
      <c r="AA12" s="304"/>
      <c r="AB12" s="304"/>
      <c r="AC12" s="305"/>
      <c r="AD12" s="305"/>
      <c r="AE12" s="305"/>
      <c r="AF12" s="305"/>
      <c r="AG12" s="305"/>
      <c r="AH12" s="305"/>
      <c r="AI12" s="305"/>
      <c r="AJ12" s="305"/>
      <c r="AK12" s="305"/>
      <c r="AL12" s="305"/>
      <c r="AP12" s="335"/>
      <c r="AQ12" s="297"/>
      <c r="AS12" s="297"/>
      <c r="AT12" s="62"/>
    </row>
    <row r="13" spans="2:47" x14ac:dyDescent="0.3">
      <c r="C13" s="296" t="str">
        <f t="shared" si="0"/>
        <v>[AT_WR_43_2022_SHOPS.xlsx]</v>
      </c>
      <c r="D13" s="55" t="s">
        <v>21</v>
      </c>
      <c r="E13" s="61" t="str">
        <f t="shared" si="7"/>
        <v>Paniglgasse</v>
      </c>
      <c r="F13" s="61" t="str">
        <f t="shared" si="1"/>
        <v>AT</v>
      </c>
      <c r="G13" s="71" t="str">
        <f t="shared" si="2"/>
        <v>Kgs put into the shop-HHRPaniglgasse</v>
      </c>
      <c r="H13" s="329" t="str">
        <f t="shared" ca="1" si="3"/>
        <v/>
      </c>
      <c r="I13" s="329" t="str">
        <f t="shared" ca="1" si="4"/>
        <v/>
      </c>
      <c r="J13" s="329" t="str">
        <f t="shared" ca="1" si="5"/>
        <v/>
      </c>
      <c r="K13" s="329" t="str">
        <f t="shared" ca="1" si="6"/>
        <v/>
      </c>
      <c r="M13" s="56">
        <v>39</v>
      </c>
      <c r="N13" s="56">
        <v>287</v>
      </c>
      <c r="Q13" s="300"/>
      <c r="R13" s="330"/>
      <c r="S13" s="331"/>
      <c r="T13" s="331"/>
      <c r="U13" s="333"/>
      <c r="V13" s="334"/>
      <c r="W13" s="334"/>
      <c r="X13" s="334"/>
      <c r="Y13" s="334"/>
      <c r="Z13" s="305"/>
      <c r="AA13" s="304"/>
      <c r="AB13" s="304"/>
      <c r="AC13" s="305"/>
      <c r="AD13" s="305"/>
      <c r="AE13" s="305"/>
      <c r="AF13" s="305"/>
      <c r="AG13" s="305"/>
      <c r="AH13" s="305"/>
      <c r="AI13" s="305"/>
      <c r="AJ13" s="305"/>
      <c r="AK13" s="305"/>
      <c r="AL13" s="305"/>
      <c r="AP13" s="335"/>
      <c r="AQ13" s="297"/>
      <c r="AS13" s="297"/>
      <c r="AT13" s="62"/>
    </row>
    <row r="14" spans="2:47" x14ac:dyDescent="0.3">
      <c r="C14" s="296" t="str">
        <f t="shared" si="0"/>
        <v>[AT_WR_43_2022_SHOPS.xlsx]</v>
      </c>
      <c r="D14" s="55" t="s">
        <v>23</v>
      </c>
      <c r="E14" s="61" t="str">
        <f t="shared" si="7"/>
        <v>Paniglgasse</v>
      </c>
      <c r="F14" s="61" t="str">
        <f t="shared" si="1"/>
        <v>AT</v>
      </c>
      <c r="G14" s="71" t="str">
        <f t="shared" si="2"/>
        <v>Kgs put into the shop-Mix_SummerPaniglgasse</v>
      </c>
      <c r="H14" s="329" t="str">
        <f t="shared" ca="1" si="3"/>
        <v/>
      </c>
      <c r="I14" s="329" t="str">
        <f t="shared" ca="1" si="4"/>
        <v/>
      </c>
      <c r="J14" s="329" t="str">
        <f t="shared" ca="1" si="5"/>
        <v/>
      </c>
      <c r="K14" s="329" t="str">
        <f t="shared" ca="1" si="6"/>
        <v/>
      </c>
      <c r="M14" s="56">
        <v>42</v>
      </c>
      <c r="N14" s="56">
        <v>288</v>
      </c>
      <c r="Q14" s="300"/>
      <c r="R14" s="330"/>
      <c r="S14" s="331"/>
      <c r="T14" s="331"/>
      <c r="U14" s="333"/>
      <c r="V14" s="334"/>
      <c r="W14" s="334"/>
      <c r="X14" s="334"/>
      <c r="Y14" s="334"/>
      <c r="Z14" s="305"/>
      <c r="AA14" s="304"/>
      <c r="AB14" s="304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  <c r="AP14" s="335"/>
      <c r="AQ14" s="297"/>
      <c r="AS14" s="297"/>
      <c r="AT14" s="62"/>
    </row>
    <row r="15" spans="2:47" x14ac:dyDescent="0.3">
      <c r="C15" s="296" t="str">
        <f t="shared" si="0"/>
        <v>[AT_WR_43_2022_SHOPS.xlsx]</v>
      </c>
      <c r="D15" s="55" t="s">
        <v>25</v>
      </c>
      <c r="E15" s="61" t="str">
        <f t="shared" si="7"/>
        <v>Paniglgasse</v>
      </c>
      <c r="F15" s="61" t="str">
        <f t="shared" si="1"/>
        <v>AT</v>
      </c>
      <c r="G15" s="71" t="str">
        <f t="shared" si="2"/>
        <v>Kgs put into the shop-Mix_WinterPaniglgasse</v>
      </c>
      <c r="H15" s="329" t="str">
        <f t="shared" ca="1" si="3"/>
        <v/>
      </c>
      <c r="I15" s="329" t="str">
        <f t="shared" ca="1" si="4"/>
        <v/>
      </c>
      <c r="J15" s="329" t="str">
        <f t="shared" ca="1" si="5"/>
        <v/>
      </c>
      <c r="K15" s="329" t="str">
        <f t="shared" ca="1" si="6"/>
        <v/>
      </c>
      <c r="M15" s="56">
        <v>43</v>
      </c>
      <c r="N15" s="56">
        <v>289</v>
      </c>
      <c r="Q15" s="300"/>
      <c r="R15" s="330"/>
      <c r="S15" s="331"/>
      <c r="T15" s="331"/>
      <c r="U15" s="333"/>
      <c r="V15" s="334"/>
      <c r="W15" s="334"/>
      <c r="X15" s="334"/>
      <c r="Y15" s="334"/>
      <c r="Z15" s="305"/>
      <c r="AA15" s="304"/>
      <c r="AB15" s="304"/>
      <c r="AC15" s="305"/>
      <c r="AD15" s="305"/>
      <c r="AE15" s="305"/>
      <c r="AF15" s="305"/>
      <c r="AG15" s="305"/>
      <c r="AH15" s="305"/>
      <c r="AI15" s="305"/>
      <c r="AJ15" s="305"/>
      <c r="AK15" s="305"/>
      <c r="AL15" s="305"/>
      <c r="AP15" s="335"/>
      <c r="AQ15" s="297"/>
      <c r="AS15" s="297"/>
      <c r="AT15" s="62"/>
    </row>
    <row r="16" spans="2:47" x14ac:dyDescent="0.3">
      <c r="C16" s="296" t="str">
        <f t="shared" si="0"/>
        <v>[AT_WR_43_2022_SHOPS.xlsx]</v>
      </c>
      <c r="D16" s="55" t="s">
        <v>27</v>
      </c>
      <c r="E16" s="61" t="str">
        <f t="shared" si="7"/>
        <v>Paniglgasse</v>
      </c>
      <c r="F16" s="61" t="str">
        <f t="shared" si="1"/>
        <v>AT</v>
      </c>
      <c r="G16" s="71" t="str">
        <f t="shared" si="2"/>
        <v>Kgs put into the shop-Handbag_APaniglgasse</v>
      </c>
      <c r="H16" s="329" t="str">
        <f t="shared" ca="1" si="3"/>
        <v/>
      </c>
      <c r="I16" s="329" t="str">
        <f t="shared" ca="1" si="4"/>
        <v/>
      </c>
      <c r="J16" s="329" t="str">
        <f t="shared" ca="1" si="5"/>
        <v/>
      </c>
      <c r="K16" s="329" t="str">
        <f t="shared" ca="1" si="6"/>
        <v/>
      </c>
      <c r="M16" s="56">
        <v>44</v>
      </c>
      <c r="N16" s="56">
        <v>290</v>
      </c>
      <c r="Q16" s="300"/>
      <c r="R16" s="330"/>
      <c r="S16" s="331"/>
      <c r="T16" s="331"/>
      <c r="U16" s="333"/>
      <c r="V16" s="334"/>
      <c r="W16" s="334"/>
      <c r="X16" s="334"/>
      <c r="Y16" s="334"/>
      <c r="Z16" s="305"/>
      <c r="AA16" s="304"/>
      <c r="AB16" s="304"/>
      <c r="AC16" s="305"/>
      <c r="AD16" s="305"/>
      <c r="AE16" s="305"/>
      <c r="AF16" s="305"/>
      <c r="AG16" s="305"/>
      <c r="AH16" s="305"/>
      <c r="AI16" s="305"/>
      <c r="AJ16" s="305"/>
      <c r="AK16" s="305"/>
      <c r="AL16" s="305"/>
      <c r="AP16" s="335"/>
      <c r="AQ16" s="297"/>
      <c r="AT16" s="62"/>
      <c r="AU16" s="336"/>
    </row>
    <row r="17" spans="3:46" x14ac:dyDescent="0.3">
      <c r="C17" s="296" t="str">
        <f t="shared" si="0"/>
        <v>[AT_WR_43_2022_SHOPS.xlsx]</v>
      </c>
      <c r="D17" s="55" t="s">
        <v>29</v>
      </c>
      <c r="E17" s="61" t="str">
        <f t="shared" si="7"/>
        <v>Paniglgasse</v>
      </c>
      <c r="F17" s="61" t="str">
        <f t="shared" si="1"/>
        <v>AT</v>
      </c>
      <c r="G17" s="71" t="str">
        <f t="shared" si="2"/>
        <v>Kgs put into the shop-Handbag_BPaniglgasse</v>
      </c>
      <c r="H17" s="329" t="str">
        <f t="shared" ca="1" si="3"/>
        <v/>
      </c>
      <c r="I17" s="329" t="str">
        <f t="shared" ca="1" si="4"/>
        <v/>
      </c>
      <c r="J17" s="329" t="str">
        <f t="shared" ca="1" si="5"/>
        <v/>
      </c>
      <c r="K17" s="329" t="str">
        <f t="shared" ca="1" si="6"/>
        <v/>
      </c>
      <c r="M17" s="56">
        <v>45</v>
      </c>
      <c r="N17" s="56">
        <v>291</v>
      </c>
      <c r="Q17" s="300"/>
      <c r="R17" s="330"/>
      <c r="S17" s="331"/>
      <c r="T17" s="331"/>
      <c r="U17" s="333"/>
      <c r="V17" s="334"/>
      <c r="W17" s="334"/>
      <c r="X17" s="334"/>
      <c r="Y17" s="334"/>
      <c r="Z17" s="305"/>
      <c r="AA17" s="304"/>
      <c r="AB17" s="304"/>
      <c r="AC17" s="305"/>
      <c r="AD17" s="305"/>
      <c r="AE17" s="305"/>
      <c r="AF17" s="305"/>
      <c r="AG17" s="305"/>
      <c r="AH17" s="305"/>
      <c r="AI17" s="305"/>
      <c r="AJ17" s="305"/>
      <c r="AK17" s="305"/>
      <c r="AL17" s="305"/>
      <c r="AP17" s="335"/>
      <c r="AQ17" s="297"/>
      <c r="AT17" s="62"/>
    </row>
    <row r="18" spans="3:46" x14ac:dyDescent="0.3">
      <c r="C18" s="296" t="str">
        <f t="shared" si="0"/>
        <v>[AT_WR_43_2022_SHOPS.xlsx]</v>
      </c>
      <c r="D18" s="73" t="s">
        <v>31</v>
      </c>
      <c r="E18" s="337" t="str">
        <f t="shared" si="7"/>
        <v>Paniglgasse</v>
      </c>
      <c r="F18" s="337" t="str">
        <f t="shared" si="1"/>
        <v>AT</v>
      </c>
      <c r="G18" s="338" t="str">
        <f t="shared" si="2"/>
        <v>Kgs put into the shop-ThingsPaniglgasse</v>
      </c>
      <c r="H18" s="339" t="str">
        <f t="shared" ca="1" si="3"/>
        <v/>
      </c>
      <c r="I18" s="339" t="str">
        <f t="shared" ca="1" si="4"/>
        <v/>
      </c>
      <c r="J18" s="339" t="str">
        <f t="shared" ca="1" si="5"/>
        <v/>
      </c>
      <c r="K18" s="339" t="str">
        <f t="shared" ca="1" si="6"/>
        <v/>
      </c>
      <c r="L18" s="18"/>
      <c r="M18" s="320">
        <v>46</v>
      </c>
      <c r="N18" s="320"/>
      <c r="Q18" s="300"/>
      <c r="R18" s="330"/>
      <c r="S18" s="331"/>
      <c r="T18" s="331"/>
      <c r="U18" s="333"/>
      <c r="V18" s="334"/>
      <c r="W18" s="334"/>
      <c r="X18" s="334"/>
      <c r="Y18" s="334"/>
      <c r="Z18" s="305"/>
      <c r="AA18" s="304"/>
      <c r="AB18" s="304"/>
      <c r="AC18" s="305"/>
      <c r="AD18" s="305"/>
      <c r="AE18" s="305"/>
      <c r="AF18" s="305"/>
      <c r="AG18" s="305"/>
      <c r="AH18" s="305"/>
      <c r="AI18" s="305"/>
      <c r="AJ18" s="305"/>
      <c r="AK18" s="305"/>
      <c r="AL18" s="305"/>
      <c r="AQ18" s="297"/>
    </row>
    <row r="19" spans="3:46" x14ac:dyDescent="0.3">
      <c r="C19" s="296" t="str">
        <f t="shared" si="0"/>
        <v>[AT_WR_43_2022_SHOPS.xlsx]</v>
      </c>
      <c r="D19" s="55" t="s">
        <v>33</v>
      </c>
      <c r="E19" s="61" t="str">
        <f t="shared" si="7"/>
        <v>Paniglgasse</v>
      </c>
      <c r="F19" s="61" t="str">
        <f t="shared" si="1"/>
        <v>AT</v>
      </c>
      <c r="G19" s="71" t="str">
        <f t="shared" si="2"/>
        <v>Turnover incl. VATPaniglgasse</v>
      </c>
      <c r="H19" s="329" t="str">
        <f t="shared" ca="1" si="3"/>
        <v/>
      </c>
      <c r="I19" s="329" t="str">
        <f t="shared" ca="1" si="4"/>
        <v/>
      </c>
      <c r="J19" s="329" t="str">
        <f t="shared" ca="1" si="5"/>
        <v/>
      </c>
      <c r="K19" s="329" t="str">
        <f t="shared" ca="1" si="6"/>
        <v/>
      </c>
      <c r="M19" s="56">
        <v>73</v>
      </c>
      <c r="N19" s="56">
        <v>302</v>
      </c>
      <c r="Q19" s="300"/>
      <c r="R19" s="330"/>
      <c r="S19" s="331"/>
      <c r="T19" s="331"/>
      <c r="U19" s="333"/>
      <c r="V19" s="334"/>
      <c r="W19" s="334"/>
      <c r="X19" s="334"/>
      <c r="Y19" s="334"/>
      <c r="Z19" s="305"/>
      <c r="AA19" s="304"/>
      <c r="AB19" s="304"/>
      <c r="AC19" s="305"/>
      <c r="AD19" s="305"/>
      <c r="AE19" s="305"/>
      <c r="AF19" s="305"/>
      <c r="AG19" s="305"/>
      <c r="AH19" s="305"/>
      <c r="AI19" s="305"/>
      <c r="AJ19" s="305"/>
      <c r="AK19" s="305"/>
      <c r="AL19" s="305"/>
      <c r="AQ19" s="297"/>
    </row>
    <row r="20" spans="3:46" x14ac:dyDescent="0.3">
      <c r="C20" s="296" t="str">
        <f t="shared" si="0"/>
        <v>[AT_WR_43_2022_SHOPS.xlsx]</v>
      </c>
      <c r="D20" s="73" t="s">
        <v>35</v>
      </c>
      <c r="E20" s="337" t="str">
        <f t="shared" si="7"/>
        <v>Paniglgasse</v>
      </c>
      <c r="F20" s="337" t="str">
        <f t="shared" si="1"/>
        <v>AT</v>
      </c>
      <c r="G20" s="338" t="str">
        <f t="shared" si="2"/>
        <v>Income excl. VATPaniglgasse</v>
      </c>
      <c r="H20" s="339" t="str">
        <f t="shared" ca="1" si="3"/>
        <v/>
      </c>
      <c r="I20" s="339" t="str">
        <f t="shared" ca="1" si="4"/>
        <v/>
      </c>
      <c r="J20" s="339" t="str">
        <f t="shared" ca="1" si="5"/>
        <v/>
      </c>
      <c r="K20" s="339" t="str">
        <f t="shared" ca="1" si="6"/>
        <v/>
      </c>
      <c r="L20" s="18"/>
      <c r="M20" s="320">
        <v>74</v>
      </c>
      <c r="N20" s="320">
        <v>303</v>
      </c>
      <c r="Q20" s="300"/>
      <c r="R20" s="330"/>
      <c r="S20" s="331"/>
      <c r="T20" s="331"/>
      <c r="U20" s="333"/>
      <c r="V20" s="334"/>
      <c r="W20" s="334"/>
      <c r="X20" s="334"/>
      <c r="Y20" s="334"/>
      <c r="Z20" s="305"/>
      <c r="AA20" s="304"/>
      <c r="AB20" s="304"/>
      <c r="AC20" s="305"/>
      <c r="AD20" s="305"/>
      <c r="AE20" s="305"/>
      <c r="AF20" s="305"/>
      <c r="AG20" s="305"/>
      <c r="AH20" s="305"/>
      <c r="AI20" s="305"/>
      <c r="AJ20" s="305"/>
      <c r="AK20" s="305"/>
      <c r="AL20" s="305"/>
      <c r="AQ20" s="297"/>
    </row>
    <row r="21" spans="3:46" x14ac:dyDescent="0.3">
      <c r="C21" s="296" t="str">
        <f t="shared" si="0"/>
        <v>[AT_WR_43_2022_SHOPS.xlsx]</v>
      </c>
      <c r="D21" s="55" t="s">
        <v>37</v>
      </c>
      <c r="E21" s="61" t="str">
        <f t="shared" si="7"/>
        <v>Paniglgasse</v>
      </c>
      <c r="F21" s="61" t="str">
        <f t="shared" si="1"/>
        <v>AT</v>
      </c>
      <c r="G21" s="71" t="str">
        <f t="shared" si="2"/>
        <v>Cost of clothes put in the shopPaniglgasse</v>
      </c>
      <c r="H21" s="329" t="str">
        <f t="shared" ca="1" si="3"/>
        <v/>
      </c>
      <c r="I21" s="329" t="str">
        <f t="shared" ca="1" si="4"/>
        <v/>
      </c>
      <c r="J21" s="329" t="str">
        <f t="shared" ca="1" si="5"/>
        <v/>
      </c>
      <c r="K21" s="329" t="str">
        <f t="shared" ca="1" si="6"/>
        <v/>
      </c>
      <c r="M21" s="56">
        <v>82</v>
      </c>
      <c r="N21" s="56">
        <v>311</v>
      </c>
      <c r="Q21" s="300"/>
      <c r="R21" s="330"/>
      <c r="S21" s="331"/>
      <c r="T21" s="331"/>
      <c r="U21" s="333"/>
      <c r="V21" s="334"/>
      <c r="W21" s="334"/>
      <c r="X21" s="334"/>
      <c r="Y21" s="334"/>
      <c r="Z21" s="305"/>
      <c r="AA21" s="304"/>
      <c r="AB21" s="304"/>
      <c r="AC21" s="305"/>
      <c r="AD21" s="305"/>
      <c r="AE21" s="305"/>
      <c r="AF21" s="305"/>
      <c r="AG21" s="305"/>
      <c r="AH21" s="305"/>
      <c r="AI21" s="305"/>
      <c r="AJ21" s="305"/>
      <c r="AK21" s="305"/>
      <c r="AL21" s="305"/>
      <c r="AQ21" s="297"/>
    </row>
    <row r="22" spans="3:46" x14ac:dyDescent="0.3">
      <c r="C22" s="296" t="str">
        <f t="shared" si="0"/>
        <v>[AT_WR_43_2022_SHOPS.xlsx]</v>
      </c>
      <c r="D22" s="55" t="s">
        <v>39</v>
      </c>
      <c r="E22" s="61" t="str">
        <f t="shared" si="7"/>
        <v>Paniglgasse</v>
      </c>
      <c r="F22" s="61" t="str">
        <f t="shared" si="1"/>
        <v>AT</v>
      </c>
      <c r="G22" s="71" t="str">
        <f t="shared" si="2"/>
        <v>Transport of clothes (international)Paniglgasse</v>
      </c>
      <c r="H22" s="329" t="str">
        <f t="shared" ca="1" si="3"/>
        <v/>
      </c>
      <c r="I22" s="329" t="str">
        <f t="shared" ca="1" si="4"/>
        <v/>
      </c>
      <c r="J22" s="329" t="str">
        <f t="shared" ca="1" si="5"/>
        <v/>
      </c>
      <c r="K22" s="329" t="str">
        <f t="shared" ca="1" si="6"/>
        <v/>
      </c>
      <c r="M22" s="56">
        <v>83</v>
      </c>
      <c r="N22" s="56">
        <v>312</v>
      </c>
      <c r="Q22" s="300"/>
      <c r="R22" s="330"/>
      <c r="S22" s="331"/>
      <c r="T22" s="331"/>
      <c r="U22" s="333"/>
      <c r="V22" s="334"/>
      <c r="W22" s="334"/>
      <c r="X22" s="334"/>
      <c r="Y22" s="334"/>
      <c r="Z22" s="305"/>
      <c r="AA22" s="304"/>
      <c r="AB22" s="304"/>
      <c r="AC22" s="305"/>
      <c r="AD22" s="305"/>
      <c r="AE22" s="305"/>
      <c r="AF22" s="305"/>
      <c r="AG22" s="305"/>
      <c r="AH22" s="305"/>
      <c r="AI22" s="305"/>
      <c r="AJ22" s="305"/>
      <c r="AK22" s="305"/>
      <c r="AL22" s="305"/>
      <c r="AQ22" s="297"/>
    </row>
    <row r="23" spans="3:46" x14ac:dyDescent="0.3">
      <c r="C23" s="296" t="str">
        <f t="shared" si="0"/>
        <v>[AT_WR_43_2022_SHOPS.xlsx]</v>
      </c>
      <c r="D23" s="55" t="s">
        <v>41</v>
      </c>
      <c r="E23" s="61" t="str">
        <f t="shared" si="7"/>
        <v>Paniglgasse</v>
      </c>
      <c r="F23" s="61" t="str">
        <f t="shared" si="1"/>
        <v>AT</v>
      </c>
      <c r="G23" s="71" t="str">
        <f t="shared" si="2"/>
        <v>Transport of clothes (local)Paniglgasse</v>
      </c>
      <c r="H23" s="329" t="str">
        <f t="shared" ca="1" si="3"/>
        <v/>
      </c>
      <c r="I23" s="329" t="str">
        <f t="shared" ca="1" si="4"/>
        <v/>
      </c>
      <c r="J23" s="329" t="str">
        <f t="shared" ca="1" si="5"/>
        <v/>
      </c>
      <c r="K23" s="329" t="str">
        <f t="shared" ca="1" si="6"/>
        <v/>
      </c>
      <c r="M23" s="56">
        <v>84</v>
      </c>
      <c r="N23" s="56">
        <v>313</v>
      </c>
      <c r="Q23" s="300"/>
      <c r="R23" s="330"/>
      <c r="S23" s="331"/>
      <c r="T23" s="331"/>
      <c r="U23" s="333"/>
      <c r="V23" s="334"/>
      <c r="W23" s="334"/>
      <c r="X23" s="334"/>
      <c r="Y23" s="334"/>
      <c r="Z23" s="305"/>
      <c r="AA23" s="304"/>
      <c r="AB23" s="304"/>
      <c r="AC23" s="305"/>
      <c r="AD23" s="305"/>
      <c r="AE23" s="305"/>
      <c r="AF23" s="305"/>
      <c r="AG23" s="305"/>
      <c r="AH23" s="305"/>
      <c r="AI23" s="305"/>
      <c r="AJ23" s="305"/>
      <c r="AK23" s="305"/>
      <c r="AL23" s="305"/>
      <c r="AP23" s="335"/>
      <c r="AQ23" s="297"/>
    </row>
    <row r="24" spans="3:46" x14ac:dyDescent="0.3">
      <c r="C24" s="296" t="str">
        <f t="shared" si="0"/>
        <v>[AT_WR_43_2022_SHOPS.xlsx]</v>
      </c>
      <c r="D24" s="73" t="s">
        <v>43</v>
      </c>
      <c r="E24" s="337" t="str">
        <f t="shared" si="7"/>
        <v>Paniglgasse</v>
      </c>
      <c r="F24" s="337" t="str">
        <f t="shared" si="1"/>
        <v>AT</v>
      </c>
      <c r="G24" s="338" t="str">
        <f t="shared" si="2"/>
        <v>Customs brokers feesPaniglgasse</v>
      </c>
      <c r="H24" s="339" t="str">
        <f t="shared" ca="1" si="3"/>
        <v/>
      </c>
      <c r="I24" s="339" t="str">
        <f t="shared" ca="1" si="4"/>
        <v/>
      </c>
      <c r="J24" s="339" t="str">
        <f t="shared" ca="1" si="5"/>
        <v/>
      </c>
      <c r="K24" s="339" t="str">
        <f t="shared" ca="1" si="6"/>
        <v/>
      </c>
      <c r="L24" s="18"/>
      <c r="M24" s="320">
        <v>85</v>
      </c>
      <c r="N24" s="320">
        <v>314</v>
      </c>
      <c r="Q24" s="300"/>
      <c r="R24" s="330"/>
      <c r="S24" s="331"/>
      <c r="T24" s="331"/>
      <c r="U24" s="333"/>
      <c r="V24" s="334"/>
      <c r="W24" s="334"/>
      <c r="X24" s="334"/>
      <c r="Y24" s="334"/>
      <c r="Z24" s="305"/>
      <c r="AA24" s="304"/>
      <c r="AB24" s="304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P24" s="335"/>
      <c r="AQ24" s="297"/>
    </row>
    <row r="25" spans="3:46" x14ac:dyDescent="0.3">
      <c r="C25" s="296" t="str">
        <f t="shared" si="0"/>
        <v>[AT_WR_43_2022_SHOPS.xlsx]</v>
      </c>
      <c r="D25" s="55" t="s">
        <v>45</v>
      </c>
      <c r="E25" s="61" t="str">
        <f t="shared" si="7"/>
        <v>Paniglgasse</v>
      </c>
      <c r="F25" s="61" t="str">
        <f t="shared" si="1"/>
        <v>AT</v>
      </c>
      <c r="G25" s="71" t="str">
        <f t="shared" si="2"/>
        <v>Rent of the shopPaniglgasse</v>
      </c>
      <c r="H25" s="329" t="str">
        <f t="shared" ca="1" si="3"/>
        <v/>
      </c>
      <c r="I25" s="329" t="str">
        <f t="shared" ca="1" si="4"/>
        <v/>
      </c>
      <c r="J25" s="329" t="str">
        <f t="shared" ca="1" si="5"/>
        <v/>
      </c>
      <c r="K25" s="329" t="str">
        <f t="shared" ca="1" si="6"/>
        <v/>
      </c>
      <c r="M25" s="56">
        <v>88</v>
      </c>
      <c r="N25" s="56">
        <v>317</v>
      </c>
      <c r="Q25" s="300"/>
      <c r="R25" s="330"/>
      <c r="S25" s="331"/>
      <c r="T25" s="331"/>
      <c r="U25" s="333"/>
      <c r="V25" s="334"/>
      <c r="W25" s="334"/>
      <c r="X25" s="334"/>
      <c r="Y25" s="334"/>
      <c r="Z25" s="305"/>
      <c r="AA25" s="304"/>
      <c r="AB25" s="304"/>
      <c r="AC25" s="305"/>
      <c r="AD25" s="305"/>
      <c r="AE25" s="305"/>
      <c r="AF25" s="305"/>
      <c r="AG25" s="305"/>
      <c r="AH25" s="305"/>
      <c r="AI25" s="305"/>
      <c r="AJ25" s="305"/>
      <c r="AK25" s="305"/>
      <c r="AL25" s="305"/>
      <c r="AP25" s="335"/>
      <c r="AQ25" s="297"/>
    </row>
    <row r="26" spans="3:46" x14ac:dyDescent="0.3">
      <c r="C26" s="296" t="str">
        <f t="shared" si="0"/>
        <v>[AT_WR_43_2022_SHOPS.xlsx]</v>
      </c>
      <c r="D26" s="55" t="s">
        <v>47</v>
      </c>
      <c r="E26" s="61" t="str">
        <f t="shared" si="7"/>
        <v>Paniglgasse</v>
      </c>
      <c r="F26" s="61" t="str">
        <f t="shared" si="1"/>
        <v>AT</v>
      </c>
      <c r="G26" s="71" t="str">
        <f t="shared" si="2"/>
        <v>Electricity / heating / waterPaniglgasse</v>
      </c>
      <c r="H26" s="329" t="str">
        <f t="shared" ca="1" si="3"/>
        <v/>
      </c>
      <c r="I26" s="329" t="str">
        <f t="shared" ca="1" si="4"/>
        <v/>
      </c>
      <c r="J26" s="329" t="str">
        <f t="shared" ca="1" si="5"/>
        <v/>
      </c>
      <c r="K26" s="329" t="str">
        <f t="shared" ca="1" si="6"/>
        <v/>
      </c>
      <c r="M26" s="56">
        <v>89</v>
      </c>
      <c r="N26" s="56">
        <v>318</v>
      </c>
      <c r="Q26" s="300"/>
      <c r="R26" s="330"/>
      <c r="S26" s="331"/>
      <c r="T26" s="331"/>
      <c r="U26" s="333"/>
      <c r="V26" s="334"/>
      <c r="W26" s="334"/>
      <c r="X26" s="334"/>
      <c r="Y26" s="334"/>
      <c r="Z26" s="305"/>
      <c r="AA26" s="304"/>
      <c r="AB26" s="304"/>
      <c r="AC26" s="305"/>
      <c r="AD26" s="305"/>
      <c r="AE26" s="305"/>
      <c r="AF26" s="305"/>
      <c r="AG26" s="305"/>
      <c r="AH26" s="305"/>
      <c r="AI26" s="305"/>
      <c r="AJ26" s="305"/>
      <c r="AK26" s="305"/>
      <c r="AL26" s="305"/>
      <c r="AP26" s="335"/>
      <c r="AQ26" s="297"/>
    </row>
    <row r="27" spans="3:46" x14ac:dyDescent="0.3">
      <c r="C27" s="296" t="str">
        <f t="shared" si="0"/>
        <v>[AT_WR_43_2022_SHOPS.xlsx]</v>
      </c>
      <c r="D27" s="55" t="s">
        <v>49</v>
      </c>
      <c r="E27" s="61" t="str">
        <f t="shared" si="7"/>
        <v>Paniglgasse</v>
      </c>
      <c r="F27" s="61" t="str">
        <f t="shared" si="1"/>
        <v>AT</v>
      </c>
      <c r="G27" s="71" t="str">
        <f t="shared" si="2"/>
        <v>Maintenance, renovationPaniglgasse</v>
      </c>
      <c r="H27" s="329" t="str">
        <f t="shared" ca="1" si="3"/>
        <v/>
      </c>
      <c r="I27" s="329" t="str">
        <f t="shared" ca="1" si="4"/>
        <v/>
      </c>
      <c r="J27" s="329" t="str">
        <f t="shared" ca="1" si="5"/>
        <v/>
      </c>
      <c r="K27" s="329" t="str">
        <f t="shared" ca="1" si="6"/>
        <v/>
      </c>
      <c r="M27" s="56">
        <v>90</v>
      </c>
      <c r="N27" s="56">
        <v>319</v>
      </c>
      <c r="Q27" s="300"/>
      <c r="R27" s="330"/>
      <c r="S27" s="331"/>
      <c r="T27" s="331"/>
      <c r="U27" s="333"/>
      <c r="V27" s="334"/>
      <c r="W27" s="334"/>
      <c r="X27" s="334"/>
      <c r="Y27" s="334"/>
      <c r="Z27" s="305"/>
      <c r="AA27" s="304"/>
      <c r="AB27" s="304"/>
      <c r="AC27" s="305"/>
      <c r="AD27" s="305"/>
      <c r="AE27" s="305"/>
      <c r="AF27" s="305"/>
      <c r="AG27" s="305"/>
      <c r="AH27" s="305"/>
      <c r="AI27" s="305"/>
      <c r="AJ27" s="305"/>
      <c r="AK27" s="305"/>
      <c r="AL27" s="305"/>
      <c r="AP27" s="335"/>
      <c r="AQ27" s="297"/>
    </row>
    <row r="28" spans="3:46" x14ac:dyDescent="0.3">
      <c r="C28" s="296" t="str">
        <f t="shared" si="0"/>
        <v>[AT_WR_43_2022_SHOPS.xlsx]</v>
      </c>
      <c r="D28" s="55" t="s">
        <v>51</v>
      </c>
      <c r="E28" s="61" t="str">
        <f t="shared" si="7"/>
        <v>Paniglgasse</v>
      </c>
      <c r="F28" s="61" t="str">
        <f t="shared" si="1"/>
        <v>AT</v>
      </c>
      <c r="G28" s="71" t="str">
        <f t="shared" si="2"/>
        <v>InsurancePaniglgasse</v>
      </c>
      <c r="H28" s="329" t="str">
        <f t="shared" ca="1" si="3"/>
        <v/>
      </c>
      <c r="I28" s="329" t="str">
        <f t="shared" ca="1" si="4"/>
        <v/>
      </c>
      <c r="J28" s="329" t="str">
        <f t="shared" ca="1" si="5"/>
        <v/>
      </c>
      <c r="K28" s="329" t="str">
        <f t="shared" ca="1" si="6"/>
        <v/>
      </c>
      <c r="M28" s="56">
        <v>91</v>
      </c>
      <c r="N28" s="56">
        <v>320</v>
      </c>
      <c r="Q28" s="300"/>
      <c r="R28" s="330"/>
      <c r="S28" s="331"/>
      <c r="T28" s="331"/>
      <c r="U28" s="333"/>
      <c r="V28" s="334"/>
      <c r="W28" s="334"/>
      <c r="X28" s="334"/>
      <c r="Y28" s="334"/>
      <c r="Z28" s="305"/>
      <c r="AA28" s="304"/>
      <c r="AB28" s="304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P28" s="335"/>
      <c r="AQ28" s="297"/>
    </row>
    <row r="29" spans="3:46" x14ac:dyDescent="0.3">
      <c r="C29" s="296" t="str">
        <f t="shared" si="0"/>
        <v>[AT_WR_43_2022_SHOPS.xlsx]</v>
      </c>
      <c r="D29" s="55" t="s">
        <v>53</v>
      </c>
      <c r="E29" s="61" t="str">
        <f t="shared" si="7"/>
        <v>Paniglgasse</v>
      </c>
      <c r="F29" s="61" t="str">
        <f t="shared" si="1"/>
        <v>AT</v>
      </c>
      <c r="G29" s="71" t="str">
        <f t="shared" si="2"/>
        <v>Acquisition of assets for buildingsPaniglgasse</v>
      </c>
      <c r="H29" s="329" t="str">
        <f t="shared" ca="1" si="3"/>
        <v/>
      </c>
      <c r="I29" s="329" t="str">
        <f t="shared" ca="1" si="4"/>
        <v/>
      </c>
      <c r="J29" s="329" t="str">
        <f t="shared" ca="1" si="5"/>
        <v/>
      </c>
      <c r="K29" s="329" t="str">
        <f t="shared" ca="1" si="6"/>
        <v/>
      </c>
      <c r="M29" s="56">
        <v>92</v>
      </c>
      <c r="N29" s="56">
        <v>321</v>
      </c>
      <c r="Q29" s="300"/>
      <c r="R29" s="330"/>
      <c r="S29" s="331"/>
      <c r="T29" s="331"/>
      <c r="U29" s="333"/>
      <c r="V29" s="334"/>
      <c r="W29" s="334"/>
      <c r="X29" s="334"/>
      <c r="Y29" s="334"/>
      <c r="Z29" s="305"/>
      <c r="AA29" s="304"/>
      <c r="AB29" s="304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P29" s="335"/>
      <c r="AQ29" s="297"/>
    </row>
    <row r="30" spans="3:46" x14ac:dyDescent="0.3">
      <c r="C30" s="296" t="str">
        <f t="shared" si="0"/>
        <v>[AT_WR_43_2022_SHOPS.xlsx]</v>
      </c>
      <c r="D30" s="73" t="s">
        <v>55</v>
      </c>
      <c r="E30" s="337" t="str">
        <f t="shared" si="7"/>
        <v>Paniglgasse</v>
      </c>
      <c r="F30" s="337" t="str">
        <f t="shared" si="1"/>
        <v>AT</v>
      </c>
      <c r="G30" s="338" t="str">
        <f t="shared" si="2"/>
        <v>Other (real estate fees, brokers fees, etc.)Paniglgasse</v>
      </c>
      <c r="H30" s="339" t="str">
        <f t="shared" ca="1" si="3"/>
        <v/>
      </c>
      <c r="I30" s="339" t="str">
        <f t="shared" ca="1" si="4"/>
        <v/>
      </c>
      <c r="J30" s="339" t="str">
        <f t="shared" ca="1" si="5"/>
        <v/>
      </c>
      <c r="K30" s="339" t="str">
        <f t="shared" ca="1" si="6"/>
        <v/>
      </c>
      <c r="L30" s="18"/>
      <c r="M30" s="320">
        <v>93</v>
      </c>
      <c r="N30" s="320">
        <v>322</v>
      </c>
      <c r="Q30" s="300"/>
      <c r="R30" s="330"/>
      <c r="S30" s="331"/>
      <c r="T30" s="331"/>
      <c r="U30" s="333"/>
      <c r="V30" s="334"/>
      <c r="W30" s="334"/>
      <c r="X30" s="334"/>
      <c r="Y30" s="334"/>
      <c r="Z30" s="305"/>
      <c r="AA30" s="304"/>
      <c r="AB30" s="304"/>
      <c r="AC30" s="305"/>
      <c r="AD30" s="305"/>
      <c r="AE30" s="305"/>
      <c r="AF30" s="305"/>
      <c r="AG30" s="305"/>
      <c r="AH30" s="305"/>
      <c r="AI30" s="305"/>
      <c r="AJ30" s="305"/>
      <c r="AK30" s="305"/>
      <c r="AL30" s="305"/>
      <c r="AP30" s="335"/>
      <c r="AQ30" s="297"/>
    </row>
    <row r="31" spans="3:46" x14ac:dyDescent="0.3">
      <c r="C31" s="296" t="str">
        <f t="shared" si="0"/>
        <v>[AT_WR_43_2022_SHOPS.xlsx]</v>
      </c>
      <c r="D31" s="55" t="s">
        <v>57</v>
      </c>
      <c r="E31" s="61" t="str">
        <f t="shared" si="7"/>
        <v>Paniglgasse</v>
      </c>
      <c r="F31" s="61" t="str">
        <f t="shared" si="1"/>
        <v>AT</v>
      </c>
      <c r="G31" s="71" t="str">
        <f t="shared" si="2"/>
        <v>Sales expenses Paniglgasse</v>
      </c>
      <c r="H31" s="329" t="str">
        <f t="shared" ca="1" si="3"/>
        <v/>
      </c>
      <c r="I31" s="329" t="str">
        <f t="shared" ca="1" si="4"/>
        <v/>
      </c>
      <c r="J31" s="329" t="str">
        <f t="shared" ca="1" si="5"/>
        <v/>
      </c>
      <c r="K31" s="329" t="str">
        <f t="shared" ca="1" si="6"/>
        <v/>
      </c>
      <c r="M31" s="56">
        <v>96</v>
      </c>
      <c r="N31" s="56">
        <v>325</v>
      </c>
      <c r="Q31" s="300"/>
      <c r="R31" s="330"/>
      <c r="S31" s="331"/>
      <c r="T31" s="331"/>
      <c r="U31" s="333"/>
      <c r="V31" s="334"/>
      <c r="W31" s="334"/>
      <c r="X31" s="334"/>
      <c r="Y31" s="334"/>
      <c r="Z31" s="305"/>
      <c r="AA31" s="304"/>
      <c r="AB31" s="304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P31" s="335"/>
      <c r="AQ31" s="297"/>
    </row>
    <row r="32" spans="3:46" x14ac:dyDescent="0.3">
      <c r="C32" s="296" t="str">
        <f t="shared" si="0"/>
        <v>[AT_WR_43_2022_SHOPS.xlsx]</v>
      </c>
      <c r="D32" s="73" t="s">
        <v>59</v>
      </c>
      <c r="E32" s="337" t="str">
        <f t="shared" si="7"/>
        <v>Paniglgasse</v>
      </c>
      <c r="F32" s="337" t="str">
        <f t="shared" si="1"/>
        <v>AT</v>
      </c>
      <c r="G32" s="338" t="str">
        <f t="shared" si="2"/>
        <v>Shops equipmentPaniglgasse</v>
      </c>
      <c r="H32" s="339" t="str">
        <f t="shared" ca="1" si="3"/>
        <v/>
      </c>
      <c r="I32" s="339" t="str">
        <f t="shared" ca="1" si="4"/>
        <v/>
      </c>
      <c r="J32" s="339" t="str">
        <f t="shared" ca="1" si="5"/>
        <v/>
      </c>
      <c r="K32" s="339" t="str">
        <f t="shared" ca="1" si="6"/>
        <v/>
      </c>
      <c r="L32" s="18"/>
      <c r="M32" s="320">
        <v>97</v>
      </c>
      <c r="N32" s="320">
        <v>326</v>
      </c>
      <c r="Q32" s="300"/>
      <c r="R32" s="330"/>
      <c r="S32" s="331"/>
      <c r="T32" s="331"/>
      <c r="U32" s="333"/>
      <c r="V32" s="334"/>
      <c r="W32" s="334"/>
      <c r="X32" s="334"/>
      <c r="Y32" s="334"/>
      <c r="Z32" s="305"/>
      <c r="AA32" s="304"/>
      <c r="AB32" s="304"/>
      <c r="AC32" s="305"/>
      <c r="AD32" s="305"/>
      <c r="AE32" s="305"/>
      <c r="AF32" s="305"/>
      <c r="AG32" s="305"/>
      <c r="AH32" s="305"/>
      <c r="AI32" s="305"/>
      <c r="AJ32" s="305"/>
      <c r="AK32" s="305"/>
      <c r="AL32" s="305"/>
      <c r="AP32" s="335"/>
      <c r="AQ32" s="297"/>
    </row>
    <row r="33" spans="3:43" x14ac:dyDescent="0.3">
      <c r="C33" s="296" t="str">
        <f t="shared" si="0"/>
        <v>[AT_WR_43_2022_SHOPS.xlsx]</v>
      </c>
      <c r="D33" s="55" t="s">
        <v>61</v>
      </c>
      <c r="E33" s="61" t="str">
        <f t="shared" si="7"/>
        <v>Paniglgasse</v>
      </c>
      <c r="F33" s="61" t="str">
        <f t="shared" si="1"/>
        <v>AT</v>
      </c>
      <c r="G33" s="71" t="str">
        <f t="shared" si="2"/>
        <v>Running expenses Paniglgasse</v>
      </c>
      <c r="H33" s="329" t="str">
        <f t="shared" ca="1" si="3"/>
        <v/>
      </c>
      <c r="I33" s="329" t="str">
        <f t="shared" ca="1" si="4"/>
        <v/>
      </c>
      <c r="J33" s="329" t="str">
        <f t="shared" ca="1" si="5"/>
        <v/>
      </c>
      <c r="K33" s="329" t="str">
        <f t="shared" ca="1" si="6"/>
        <v/>
      </c>
      <c r="M33" s="56">
        <v>100</v>
      </c>
      <c r="N33" s="56">
        <v>329</v>
      </c>
      <c r="Q33" s="300"/>
      <c r="R33" s="330"/>
      <c r="S33" s="331"/>
      <c r="T33" s="331"/>
      <c r="U33" s="333"/>
      <c r="V33" s="334"/>
      <c r="W33" s="334"/>
      <c r="X33" s="334"/>
      <c r="Y33" s="334"/>
      <c r="Z33" s="305"/>
      <c r="AA33" s="304"/>
      <c r="AB33" s="304"/>
      <c r="AC33" s="305"/>
      <c r="AD33" s="305"/>
      <c r="AE33" s="305"/>
      <c r="AF33" s="305"/>
      <c r="AG33" s="305"/>
      <c r="AH33" s="305"/>
      <c r="AI33" s="305"/>
      <c r="AJ33" s="305"/>
      <c r="AK33" s="305"/>
      <c r="AL33" s="305"/>
      <c r="AP33" s="335"/>
      <c r="AQ33" s="297"/>
    </row>
    <row r="34" spans="3:43" x14ac:dyDescent="0.3">
      <c r="C34" s="296" t="str">
        <f t="shared" si="0"/>
        <v>[AT_WR_43_2022_SHOPS.xlsx]</v>
      </c>
      <c r="D34" s="55" t="s">
        <v>63</v>
      </c>
      <c r="E34" s="61" t="str">
        <f t="shared" si="7"/>
        <v>Paniglgasse</v>
      </c>
      <c r="F34" s="61" t="str">
        <f t="shared" si="1"/>
        <v>AT</v>
      </c>
      <c r="G34" s="71" t="str">
        <f t="shared" si="2"/>
        <v>Fixed running expenses Paniglgasse</v>
      </c>
      <c r="H34" s="329" t="str">
        <f t="shared" ca="1" si="3"/>
        <v/>
      </c>
      <c r="I34" s="329" t="str">
        <f t="shared" ca="1" si="4"/>
        <v/>
      </c>
      <c r="J34" s="329" t="str">
        <f t="shared" ca="1" si="5"/>
        <v/>
      </c>
      <c r="K34" s="329" t="str">
        <f t="shared" ca="1" si="6"/>
        <v/>
      </c>
      <c r="M34" s="56">
        <v>101</v>
      </c>
      <c r="N34" s="56">
        <v>330</v>
      </c>
      <c r="Q34" s="300"/>
      <c r="R34" s="330"/>
      <c r="S34" s="331"/>
      <c r="T34" s="331"/>
      <c r="U34" s="333"/>
      <c r="V34" s="334"/>
      <c r="W34" s="334"/>
      <c r="X34" s="334"/>
      <c r="Y34" s="334"/>
      <c r="Z34" s="305"/>
      <c r="AA34" s="304"/>
      <c r="AB34" s="304"/>
      <c r="AC34" s="305"/>
      <c r="AD34" s="305"/>
      <c r="AE34" s="305"/>
      <c r="AF34" s="305"/>
      <c r="AG34" s="305"/>
      <c r="AH34" s="305"/>
      <c r="AI34" s="305"/>
      <c r="AJ34" s="305"/>
      <c r="AK34" s="305"/>
      <c r="AL34" s="305"/>
      <c r="AP34" s="335"/>
      <c r="AQ34" s="297"/>
    </row>
    <row r="35" spans="3:43" x14ac:dyDescent="0.3">
      <c r="C35" s="296" t="str">
        <f t="shared" si="0"/>
        <v>[AT_WR_43_2022_SHOPS.xlsx]</v>
      </c>
      <c r="D35" s="55" t="s">
        <v>65</v>
      </c>
      <c r="E35" s="61" t="str">
        <f t="shared" si="7"/>
        <v>Paniglgasse</v>
      </c>
      <c r="F35" s="61" t="str">
        <f t="shared" si="1"/>
        <v>AT</v>
      </c>
      <c r="G35" s="71" t="str">
        <f t="shared" si="2"/>
        <v>Tel / fax / InternetPaniglgasse</v>
      </c>
      <c r="H35" s="329" t="str">
        <f t="shared" ca="1" si="3"/>
        <v/>
      </c>
      <c r="I35" s="329" t="str">
        <f t="shared" ca="1" si="4"/>
        <v/>
      </c>
      <c r="J35" s="329" t="str">
        <f t="shared" ca="1" si="5"/>
        <v/>
      </c>
      <c r="K35" s="329" t="str">
        <f t="shared" ca="1" si="6"/>
        <v/>
      </c>
      <c r="M35" s="56">
        <v>102</v>
      </c>
      <c r="N35" s="56">
        <v>331</v>
      </c>
      <c r="Q35" s="300"/>
      <c r="R35" s="330"/>
      <c r="S35" s="331"/>
      <c r="T35" s="331"/>
      <c r="U35" s="333"/>
      <c r="V35" s="334"/>
      <c r="W35" s="334"/>
      <c r="X35" s="334"/>
      <c r="Y35" s="334"/>
      <c r="Z35" s="305"/>
      <c r="AA35" s="304"/>
      <c r="AB35" s="304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P35" s="335"/>
      <c r="AQ35" s="297"/>
    </row>
    <row r="36" spans="3:43" x14ac:dyDescent="0.3">
      <c r="C36" s="296" t="str">
        <f t="shared" si="0"/>
        <v>[AT_WR_43_2022_SHOPS.xlsx]</v>
      </c>
      <c r="D36" s="73" t="s">
        <v>67</v>
      </c>
      <c r="E36" s="337" t="str">
        <f t="shared" si="7"/>
        <v>Paniglgasse</v>
      </c>
      <c r="F36" s="337" t="str">
        <f t="shared" si="1"/>
        <v>AT</v>
      </c>
      <c r="G36" s="338" t="str">
        <f t="shared" si="2"/>
        <v>Other running expensesPaniglgasse</v>
      </c>
      <c r="H36" s="339" t="str">
        <f t="shared" ca="1" si="3"/>
        <v/>
      </c>
      <c r="I36" s="339" t="str">
        <f t="shared" ca="1" si="4"/>
        <v/>
      </c>
      <c r="J36" s="339" t="str">
        <f t="shared" ca="1" si="5"/>
        <v/>
      </c>
      <c r="K36" s="339" t="str">
        <f t="shared" ca="1" si="6"/>
        <v/>
      </c>
      <c r="L36" s="18"/>
      <c r="M36" s="320">
        <v>103</v>
      </c>
      <c r="N36" s="320">
        <v>332</v>
      </c>
      <c r="Q36" s="300"/>
      <c r="R36" s="330"/>
      <c r="S36" s="331"/>
      <c r="T36" s="331"/>
      <c r="U36" s="333"/>
      <c r="V36" s="334"/>
      <c r="W36" s="334"/>
      <c r="X36" s="334"/>
      <c r="Y36" s="334"/>
      <c r="Z36" s="305"/>
      <c r="AA36" s="304"/>
      <c r="AB36" s="304"/>
      <c r="AC36" s="305"/>
      <c r="AD36" s="305"/>
      <c r="AE36" s="305"/>
      <c r="AF36" s="305"/>
      <c r="AG36" s="305"/>
      <c r="AH36" s="305"/>
      <c r="AI36" s="305"/>
      <c r="AJ36" s="305"/>
      <c r="AK36" s="305"/>
      <c r="AL36" s="305"/>
      <c r="AP36" s="335"/>
      <c r="AQ36" s="297"/>
    </row>
    <row r="37" spans="3:43" x14ac:dyDescent="0.3">
      <c r="C37" s="296" t="str">
        <f t="shared" si="0"/>
        <v>[AT_WR_43_2022_SHOPS.xlsx]</v>
      </c>
      <c r="D37" s="55" t="s">
        <v>69</v>
      </c>
      <c r="E37" s="61" t="str">
        <f t="shared" si="7"/>
        <v>Paniglgasse</v>
      </c>
      <c r="F37" s="61" t="str">
        <f t="shared" si="1"/>
        <v>AT</v>
      </c>
      <c r="G37" s="71" t="str">
        <f t="shared" si="2"/>
        <v>POS feesPaniglgasse</v>
      </c>
      <c r="H37" s="329" t="str">
        <f t="shared" ca="1" si="3"/>
        <v/>
      </c>
      <c r="I37" s="329" t="str">
        <f t="shared" ca="1" si="4"/>
        <v/>
      </c>
      <c r="J37" s="329" t="str">
        <f t="shared" ca="1" si="5"/>
        <v/>
      </c>
      <c r="K37" s="329" t="str">
        <f t="shared" ca="1" si="6"/>
        <v/>
      </c>
      <c r="M37" s="56">
        <v>106</v>
      </c>
      <c r="N37" s="56">
        <v>335</v>
      </c>
      <c r="Q37" s="300"/>
      <c r="R37" s="330"/>
      <c r="S37" s="331"/>
      <c r="T37" s="331"/>
      <c r="U37" s="333"/>
      <c r="V37" s="334"/>
      <c r="W37" s="334"/>
      <c r="X37" s="334"/>
      <c r="Y37" s="334"/>
      <c r="Z37" s="305"/>
      <c r="AA37" s="304"/>
      <c r="AB37" s="304"/>
      <c r="AC37" s="305"/>
      <c r="AD37" s="305"/>
      <c r="AE37" s="305"/>
      <c r="AF37" s="305"/>
      <c r="AG37" s="305"/>
      <c r="AH37" s="305"/>
      <c r="AI37" s="305"/>
      <c r="AJ37" s="305"/>
      <c r="AK37" s="305"/>
      <c r="AL37" s="305"/>
      <c r="AP37" s="335"/>
      <c r="AQ37" s="297"/>
    </row>
    <row r="38" spans="3:43" x14ac:dyDescent="0.3">
      <c r="C38" s="296" t="str">
        <f t="shared" si="0"/>
        <v>[AT_WR_43_2022_SHOPS.xlsx]</v>
      </c>
      <c r="D38" s="73" t="s">
        <v>71</v>
      </c>
      <c r="E38" s="337" t="str">
        <f t="shared" si="7"/>
        <v>Paniglgasse</v>
      </c>
      <c r="F38" s="337" t="str">
        <f t="shared" si="1"/>
        <v>AT</v>
      </c>
      <c r="G38" s="338" t="str">
        <f t="shared" si="2"/>
        <v>Bank fee / money collection feePaniglgasse</v>
      </c>
      <c r="H38" s="339" t="str">
        <f t="shared" ca="1" si="3"/>
        <v/>
      </c>
      <c r="I38" s="339" t="str">
        <f t="shared" ca="1" si="4"/>
        <v/>
      </c>
      <c r="J38" s="339" t="str">
        <f t="shared" ca="1" si="5"/>
        <v/>
      </c>
      <c r="K38" s="339" t="str">
        <f t="shared" ca="1" si="6"/>
        <v/>
      </c>
      <c r="L38" s="18"/>
      <c r="M38" s="320">
        <v>107</v>
      </c>
      <c r="N38" s="320">
        <v>336</v>
      </c>
      <c r="Q38" s="300"/>
      <c r="R38" s="330"/>
      <c r="S38" s="331"/>
      <c r="T38" s="331"/>
      <c r="U38" s="333"/>
      <c r="V38" s="334"/>
      <c r="W38" s="334"/>
      <c r="X38" s="334"/>
      <c r="Y38" s="334"/>
      <c r="Z38" s="305"/>
      <c r="AA38" s="304"/>
      <c r="AB38" s="304"/>
      <c r="AC38" s="305"/>
      <c r="AD38" s="305"/>
      <c r="AE38" s="305"/>
      <c r="AF38" s="305"/>
      <c r="AG38" s="305"/>
      <c r="AH38" s="305"/>
      <c r="AI38" s="305"/>
      <c r="AJ38" s="305"/>
      <c r="AK38" s="305"/>
      <c r="AL38" s="305"/>
      <c r="AP38" s="335"/>
      <c r="AQ38" s="297"/>
    </row>
    <row r="39" spans="3:43" x14ac:dyDescent="0.3">
      <c r="C39" s="296" t="str">
        <f t="shared" si="0"/>
        <v>[AT_WR_43_2022_SHOPS.xlsx]</v>
      </c>
      <c r="D39" s="55" t="s">
        <v>73</v>
      </c>
      <c r="E39" s="61" t="str">
        <f t="shared" si="7"/>
        <v>Paniglgasse</v>
      </c>
      <c r="F39" s="61" t="str">
        <f t="shared" si="1"/>
        <v>AT</v>
      </c>
      <c r="G39" s="71" t="str">
        <f t="shared" si="2"/>
        <v>Central administrationPaniglgasse</v>
      </c>
      <c r="H39" s="329" t="str">
        <f t="shared" ca="1" si="3"/>
        <v/>
      </c>
      <c r="I39" s="329" t="str">
        <f t="shared" ca="1" si="4"/>
        <v/>
      </c>
      <c r="J39" s="329" t="str">
        <f t="shared" ca="1" si="5"/>
        <v/>
      </c>
      <c r="K39" s="329" t="str">
        <f t="shared" ca="1" si="6"/>
        <v/>
      </c>
      <c r="M39" s="56">
        <v>110</v>
      </c>
      <c r="N39" s="56">
        <v>339</v>
      </c>
      <c r="Q39" s="300"/>
      <c r="R39" s="330"/>
      <c r="S39" s="331"/>
      <c r="T39" s="331"/>
      <c r="U39" s="333"/>
      <c r="V39" s="334"/>
      <c r="W39" s="334"/>
      <c r="X39" s="334"/>
      <c r="Y39" s="334"/>
      <c r="Z39" s="305"/>
      <c r="AA39" s="304"/>
      <c r="AB39" s="304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P39" s="335"/>
      <c r="AQ39" s="297"/>
    </row>
    <row r="40" spans="3:43" x14ac:dyDescent="0.3">
      <c r="C40" s="296" t="str">
        <f t="shared" si="0"/>
        <v>[AT_WR_43_2022_SHOPS.xlsx]</v>
      </c>
      <c r="D40" s="73" t="s">
        <v>75</v>
      </c>
      <c r="E40" s="337" t="str">
        <f t="shared" si="7"/>
        <v>Paniglgasse</v>
      </c>
      <c r="F40" s="337" t="str">
        <f t="shared" si="1"/>
        <v>AT</v>
      </c>
      <c r="G40" s="338" t="str">
        <f t="shared" si="2"/>
        <v>WarehousePaniglgasse</v>
      </c>
      <c r="H40" s="339" t="str">
        <f t="shared" ca="1" si="3"/>
        <v/>
      </c>
      <c r="I40" s="339" t="str">
        <f t="shared" ca="1" si="4"/>
        <v/>
      </c>
      <c r="J40" s="339" t="str">
        <f t="shared" ca="1" si="5"/>
        <v/>
      </c>
      <c r="K40" s="339" t="str">
        <f t="shared" ca="1" si="6"/>
        <v/>
      </c>
      <c r="L40" s="18"/>
      <c r="M40" s="320">
        <v>111</v>
      </c>
      <c r="N40" s="320">
        <v>340</v>
      </c>
      <c r="Q40" s="300"/>
      <c r="R40" s="330"/>
      <c r="S40" s="331"/>
      <c r="T40" s="331"/>
      <c r="U40" s="333"/>
      <c r="V40" s="334"/>
      <c r="W40" s="334"/>
      <c r="X40" s="334"/>
      <c r="Y40" s="334"/>
      <c r="Z40" s="305"/>
      <c r="AA40" s="304"/>
      <c r="AB40" s="304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P40" s="335"/>
      <c r="AQ40" s="297"/>
    </row>
    <row r="41" spans="3:43" x14ac:dyDescent="0.3">
      <c r="C41" s="296" t="str">
        <f t="shared" ref="C41:C72" si="8">VLOOKUP($F41,$AS:$AT,2,FALSE)</f>
        <v>[AT_WR_43_2022_SHOPS.xlsx]</v>
      </c>
      <c r="D41" s="55" t="s">
        <v>77</v>
      </c>
      <c r="E41" s="61" t="str">
        <f t="shared" si="7"/>
        <v>Paniglgasse</v>
      </c>
      <c r="F41" s="61" t="str">
        <f t="shared" ref="F41:F72" si="9">VLOOKUP($E41,$AP:$AQ,2,FALSE)</f>
        <v>AT</v>
      </c>
      <c r="G41" s="71" t="str">
        <f t="shared" ref="G41:G72" si="10">D41&amp;E41</f>
        <v>Marketing (window-cases,flyers, etc.)Paniglgasse</v>
      </c>
      <c r="H41" s="329" t="str">
        <f t="shared" ref="H41:H72" ca="1" si="11">IFERROR(INDIRECT(CONCATENATE("'",$C41,$E41,"'","!",$H$2,$M41))+INDIRECT(CONCATENATE("'",$C41,$E41,"'","!",$H$3,$M41))+INDIRECT(CONCATENATE("'",$C41,$E41,"'","!",$H$4,$M41)),"")</f>
        <v/>
      </c>
      <c r="I41" s="329" t="str">
        <f t="shared" ref="I41:I72" ca="1" si="12">IFERROR(IF(I$7="PLAN",INDIRECT(CONCATENATE("'",$C41,$E41,"'","!",$I$2,$N41)),INDIRECT(CONCATENATE("'",$C41,$E41,"'","!",$I$2,$M41))),"")</f>
        <v/>
      </c>
      <c r="J41" s="329" t="str">
        <f t="shared" ref="J41:J72" ca="1" si="13">IFERROR(IF(J$7="PLAN",INDIRECT(CONCATENATE("'",$C41,$E41,"'","!",$J$2,$N41)),INDIRECT(CONCATENATE("'",$C41,$E41,"'","!",$J$2,$M41))),"")</f>
        <v/>
      </c>
      <c r="K41" s="329" t="str">
        <f t="shared" ref="K41:K72" ca="1" si="14">IFERROR(IF(K$7="PLAN",INDIRECT(CONCATENATE("'",$C41,$E41,"'","!",$K$2,$N41)),INDIRECT(CONCATENATE("'",$C41,$E41,"'","!",$K$2,$M41))),"")</f>
        <v/>
      </c>
      <c r="M41" s="56">
        <v>114</v>
      </c>
      <c r="N41" s="56">
        <v>343</v>
      </c>
      <c r="Q41" s="300"/>
      <c r="R41" s="330"/>
      <c r="S41" s="331"/>
      <c r="T41" s="331"/>
      <c r="U41" s="333"/>
      <c r="V41" s="334"/>
      <c r="W41" s="334"/>
      <c r="X41" s="334"/>
      <c r="Y41" s="334"/>
      <c r="Z41" s="305"/>
      <c r="AA41" s="304"/>
      <c r="AB41" s="304"/>
      <c r="AC41" s="305"/>
      <c r="AD41" s="305"/>
      <c r="AE41" s="305"/>
      <c r="AF41" s="305"/>
      <c r="AG41" s="305"/>
      <c r="AH41" s="305"/>
      <c r="AI41" s="305"/>
      <c r="AJ41" s="305"/>
      <c r="AK41" s="305"/>
      <c r="AL41" s="305"/>
      <c r="AP41" s="335"/>
      <c r="AQ41" s="297"/>
    </row>
    <row r="42" spans="3:43" x14ac:dyDescent="0.3">
      <c r="C42" s="296" t="str">
        <f t="shared" si="8"/>
        <v>[AT_WR_43_2022_SHOPS.xlsx]</v>
      </c>
      <c r="D42" s="55" t="s">
        <v>79</v>
      </c>
      <c r="E42" s="61" t="str">
        <f t="shared" si="7"/>
        <v>Paniglgasse</v>
      </c>
      <c r="F42" s="61" t="str">
        <f t="shared" si="9"/>
        <v>AT</v>
      </c>
      <c r="G42" s="71" t="str">
        <f t="shared" si="10"/>
        <v>Media (magazines, radio, TV)Paniglgasse</v>
      </c>
      <c r="H42" s="329" t="str">
        <f t="shared" ca="1" si="11"/>
        <v/>
      </c>
      <c r="I42" s="329" t="str">
        <f t="shared" ca="1" si="12"/>
        <v/>
      </c>
      <c r="J42" s="329" t="str">
        <f t="shared" ca="1" si="13"/>
        <v/>
      </c>
      <c r="K42" s="329" t="str">
        <f t="shared" ca="1" si="14"/>
        <v/>
      </c>
      <c r="M42" s="56">
        <v>115</v>
      </c>
      <c r="N42" s="56">
        <v>344</v>
      </c>
      <c r="Q42" s="300"/>
      <c r="R42" s="330"/>
      <c r="S42" s="331"/>
      <c r="T42" s="331"/>
      <c r="U42" s="333"/>
      <c r="V42" s="334"/>
      <c r="W42" s="334"/>
      <c r="X42" s="334"/>
      <c r="Y42" s="334"/>
      <c r="Z42" s="305"/>
      <c r="AA42" s="304"/>
      <c r="AB42" s="304"/>
      <c r="AC42" s="305"/>
      <c r="AD42" s="305"/>
      <c r="AE42" s="305"/>
      <c r="AF42" s="305"/>
      <c r="AG42" s="305"/>
      <c r="AH42" s="305"/>
      <c r="AI42" s="305"/>
      <c r="AJ42" s="305"/>
      <c r="AK42" s="305"/>
      <c r="AL42" s="305"/>
      <c r="AP42" s="335"/>
      <c r="AQ42" s="297"/>
    </row>
    <row r="43" spans="3:43" x14ac:dyDescent="0.3">
      <c r="C43" s="296" t="str">
        <f t="shared" si="8"/>
        <v>[AT_WR_43_2022_SHOPS.xlsx]</v>
      </c>
      <c r="D43" s="73" t="s">
        <v>81</v>
      </c>
      <c r="E43" s="337" t="str">
        <f t="shared" si="7"/>
        <v>Paniglgasse</v>
      </c>
      <c r="F43" s="337" t="str">
        <f t="shared" si="9"/>
        <v>AT</v>
      </c>
      <c r="G43" s="338" t="str">
        <f t="shared" si="10"/>
        <v>OtherPaniglgasse</v>
      </c>
      <c r="H43" s="339" t="str">
        <f t="shared" ca="1" si="11"/>
        <v/>
      </c>
      <c r="I43" s="339" t="str">
        <f t="shared" ca="1" si="12"/>
        <v/>
      </c>
      <c r="J43" s="339" t="str">
        <f t="shared" ca="1" si="13"/>
        <v/>
      </c>
      <c r="K43" s="339" t="str">
        <f t="shared" ca="1" si="14"/>
        <v/>
      </c>
      <c r="L43" s="18"/>
      <c r="M43" s="320">
        <v>116</v>
      </c>
      <c r="N43" s="320">
        <v>345</v>
      </c>
      <c r="Q43" s="300"/>
      <c r="R43" s="330"/>
      <c r="S43" s="331"/>
      <c r="T43" s="331"/>
      <c r="U43" s="333"/>
      <c r="V43" s="334"/>
      <c r="W43" s="334"/>
      <c r="X43" s="334"/>
      <c r="Y43" s="334"/>
      <c r="Z43" s="305"/>
      <c r="AA43" s="304"/>
      <c r="AB43" s="304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P43" s="335"/>
      <c r="AQ43" s="297"/>
    </row>
    <row r="44" spans="3:43" x14ac:dyDescent="0.3">
      <c r="C44" s="296" t="str">
        <f t="shared" si="8"/>
        <v>[AT_WR_43_2022_SHOPS.xlsx]</v>
      </c>
      <c r="D44" s="55" t="s">
        <v>83</v>
      </c>
      <c r="E44" s="61" t="str">
        <f t="shared" si="7"/>
        <v>Paniglgasse</v>
      </c>
      <c r="F44" s="61" t="str">
        <f t="shared" si="9"/>
        <v>AT</v>
      </c>
      <c r="G44" s="71" t="str">
        <f t="shared" si="10"/>
        <v>TicketsPaniglgasse</v>
      </c>
      <c r="H44" s="329" t="str">
        <f t="shared" ca="1" si="11"/>
        <v/>
      </c>
      <c r="I44" s="329" t="str">
        <f t="shared" ca="1" si="12"/>
        <v/>
      </c>
      <c r="J44" s="329" t="str">
        <f t="shared" ca="1" si="13"/>
        <v/>
      </c>
      <c r="K44" s="329" t="str">
        <f t="shared" ca="1" si="14"/>
        <v/>
      </c>
      <c r="M44" s="56">
        <v>119</v>
      </c>
      <c r="N44" s="56">
        <v>348</v>
      </c>
      <c r="Q44" s="300"/>
      <c r="R44" s="330"/>
      <c r="S44" s="331"/>
      <c r="T44" s="331"/>
      <c r="U44" s="333"/>
      <c r="V44" s="334"/>
      <c r="W44" s="334"/>
      <c r="X44" s="334"/>
      <c r="Y44" s="334"/>
      <c r="Z44" s="305"/>
      <c r="AA44" s="304"/>
      <c r="AB44" s="304"/>
      <c r="AC44" s="305"/>
      <c r="AD44" s="305"/>
      <c r="AE44" s="305"/>
      <c r="AF44" s="305"/>
      <c r="AG44" s="305"/>
      <c r="AH44" s="305"/>
      <c r="AI44" s="305"/>
      <c r="AJ44" s="305"/>
      <c r="AK44" s="305"/>
      <c r="AL44" s="305"/>
      <c r="AP44" s="335"/>
      <c r="AQ44" s="297"/>
    </row>
    <row r="45" spans="3:43" x14ac:dyDescent="0.3">
      <c r="C45" s="296" t="str">
        <f t="shared" si="8"/>
        <v>[AT_WR_43_2022_SHOPS.xlsx]</v>
      </c>
      <c r="D45" s="73" t="s">
        <v>85</v>
      </c>
      <c r="E45" s="337" t="str">
        <f t="shared" si="7"/>
        <v>Paniglgasse</v>
      </c>
      <c r="F45" s="337" t="str">
        <f t="shared" si="9"/>
        <v>AT</v>
      </c>
      <c r="G45" s="338" t="str">
        <f t="shared" si="10"/>
        <v>Other travel expensesPaniglgasse</v>
      </c>
      <c r="H45" s="339" t="str">
        <f t="shared" ca="1" si="11"/>
        <v/>
      </c>
      <c r="I45" s="339" t="str">
        <f t="shared" ca="1" si="12"/>
        <v/>
      </c>
      <c r="J45" s="339" t="str">
        <f t="shared" ca="1" si="13"/>
        <v/>
      </c>
      <c r="K45" s="339" t="str">
        <f t="shared" ca="1" si="14"/>
        <v/>
      </c>
      <c r="L45" s="18"/>
      <c r="M45" s="320">
        <v>120</v>
      </c>
      <c r="N45" s="320">
        <v>349</v>
      </c>
      <c r="Q45" s="300"/>
      <c r="R45" s="330"/>
      <c r="S45" s="331"/>
      <c r="T45" s="331"/>
      <c r="U45" s="333"/>
      <c r="V45" s="334"/>
      <c r="W45" s="334"/>
      <c r="X45" s="334"/>
      <c r="Y45" s="334"/>
      <c r="Z45" s="305"/>
      <c r="AA45" s="304"/>
      <c r="AB45" s="304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P45" s="335"/>
      <c r="AQ45" s="297"/>
    </row>
    <row r="46" spans="3:43" x14ac:dyDescent="0.3">
      <c r="C46" s="296" t="str">
        <f t="shared" si="8"/>
        <v>[AT_WR_43_2022_SHOPS.xlsx]</v>
      </c>
      <c r="D46" s="55" t="s">
        <v>87</v>
      </c>
      <c r="E46" s="61" t="str">
        <f t="shared" si="7"/>
        <v>Paniglgasse</v>
      </c>
      <c r="F46" s="61" t="str">
        <f t="shared" si="9"/>
        <v>AT</v>
      </c>
      <c r="G46" s="71" t="str">
        <f t="shared" si="10"/>
        <v>ManagerPaniglgasse</v>
      </c>
      <c r="H46" s="329" t="str">
        <f t="shared" ca="1" si="11"/>
        <v/>
      </c>
      <c r="I46" s="329" t="str">
        <f t="shared" ca="1" si="12"/>
        <v/>
      </c>
      <c r="J46" s="329" t="str">
        <f t="shared" ca="1" si="13"/>
        <v/>
      </c>
      <c r="K46" s="329" t="str">
        <f t="shared" ca="1" si="14"/>
        <v/>
      </c>
      <c r="M46" s="56">
        <v>123</v>
      </c>
      <c r="N46" s="56">
        <v>352</v>
      </c>
      <c r="Q46" s="300"/>
      <c r="R46" s="330"/>
      <c r="S46" s="331"/>
      <c r="T46" s="331"/>
      <c r="U46" s="333"/>
      <c r="V46" s="334"/>
      <c r="W46" s="334"/>
      <c r="X46" s="334"/>
      <c r="Y46" s="334"/>
      <c r="Z46" s="305"/>
      <c r="AA46" s="304"/>
      <c r="AB46" s="304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P46" s="335"/>
      <c r="AQ46" s="297"/>
    </row>
    <row r="47" spans="3:43" x14ac:dyDescent="0.3">
      <c r="C47" s="296" t="str">
        <f t="shared" si="8"/>
        <v>[AT_WR_43_2022_SHOPS.xlsx]</v>
      </c>
      <c r="D47" s="55" t="s">
        <v>89</v>
      </c>
      <c r="E47" s="61" t="str">
        <f t="shared" si="7"/>
        <v>Paniglgasse</v>
      </c>
      <c r="F47" s="61" t="str">
        <f t="shared" si="9"/>
        <v>AT</v>
      </c>
      <c r="G47" s="71" t="str">
        <f t="shared" si="10"/>
        <v>Deputy managerPaniglgasse</v>
      </c>
      <c r="H47" s="329" t="str">
        <f t="shared" ca="1" si="11"/>
        <v/>
      </c>
      <c r="I47" s="329" t="str">
        <f t="shared" ca="1" si="12"/>
        <v/>
      </c>
      <c r="J47" s="329" t="str">
        <f t="shared" ca="1" si="13"/>
        <v/>
      </c>
      <c r="K47" s="329" t="str">
        <f t="shared" ca="1" si="14"/>
        <v/>
      </c>
      <c r="M47" s="56">
        <v>124</v>
      </c>
      <c r="N47" s="56">
        <v>353</v>
      </c>
      <c r="Q47" s="300"/>
      <c r="R47" s="330"/>
      <c r="S47" s="331"/>
      <c r="T47" s="331"/>
      <c r="U47" s="333"/>
      <c r="V47" s="334"/>
      <c r="W47" s="334"/>
      <c r="X47" s="334"/>
      <c r="Y47" s="334"/>
      <c r="Z47" s="305"/>
      <c r="AA47" s="304"/>
      <c r="AB47" s="304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P47" s="335"/>
      <c r="AQ47" s="297"/>
    </row>
    <row r="48" spans="3:43" x14ac:dyDescent="0.3">
      <c r="C48" s="296" t="str">
        <f t="shared" si="8"/>
        <v>[AT_WR_43_2022_SHOPS.xlsx]</v>
      </c>
      <c r="D48" s="55" t="s">
        <v>91</v>
      </c>
      <c r="E48" s="61" t="str">
        <f>E46</f>
        <v>Paniglgasse</v>
      </c>
      <c r="F48" s="61" t="str">
        <f t="shared" si="9"/>
        <v>AT</v>
      </c>
      <c r="G48" s="71" t="str">
        <f t="shared" si="10"/>
        <v>AssistentsPaniglgasse</v>
      </c>
      <c r="H48" s="329" t="str">
        <f t="shared" ca="1" si="11"/>
        <v/>
      </c>
      <c r="I48" s="329" t="str">
        <f t="shared" ca="1" si="12"/>
        <v/>
      </c>
      <c r="J48" s="329" t="str">
        <f t="shared" ca="1" si="13"/>
        <v/>
      </c>
      <c r="K48" s="329" t="str">
        <f t="shared" ca="1" si="14"/>
        <v/>
      </c>
      <c r="M48" s="56">
        <v>125</v>
      </c>
      <c r="N48" s="56">
        <v>354</v>
      </c>
      <c r="Q48" s="300"/>
      <c r="R48" s="330"/>
      <c r="S48" s="331"/>
      <c r="T48" s="331"/>
      <c r="U48" s="333"/>
      <c r="V48" s="334"/>
      <c r="W48" s="334"/>
      <c r="X48" s="334"/>
      <c r="Y48" s="334"/>
      <c r="Z48" s="305"/>
      <c r="AA48" s="304"/>
      <c r="AB48" s="304"/>
      <c r="AC48" s="305"/>
      <c r="AD48" s="305"/>
      <c r="AE48" s="305"/>
      <c r="AF48" s="305"/>
      <c r="AG48" s="305"/>
      <c r="AH48" s="305"/>
      <c r="AI48" s="305"/>
      <c r="AJ48" s="305"/>
      <c r="AK48" s="305"/>
      <c r="AL48" s="305"/>
      <c r="AP48" s="335"/>
      <c r="AQ48" s="297"/>
    </row>
    <row r="49" spans="3:43" x14ac:dyDescent="0.3">
      <c r="C49" s="296" t="str">
        <f t="shared" si="8"/>
        <v>[AT_WR_43_2022_SHOPS.xlsx]</v>
      </c>
      <c r="D49" s="55" t="s">
        <v>93</v>
      </c>
      <c r="E49" s="61" t="str">
        <f t="shared" ref="E49:E55" si="15">E48</f>
        <v>Paniglgasse</v>
      </c>
      <c r="F49" s="61" t="str">
        <f t="shared" si="9"/>
        <v>AT</v>
      </c>
      <c r="G49" s="71" t="str">
        <f t="shared" si="10"/>
        <v>Stock keeperPaniglgasse</v>
      </c>
      <c r="H49" s="329" t="str">
        <f t="shared" ca="1" si="11"/>
        <v/>
      </c>
      <c r="I49" s="329" t="str">
        <f t="shared" ca="1" si="12"/>
        <v/>
      </c>
      <c r="J49" s="329" t="str">
        <f t="shared" ca="1" si="13"/>
        <v/>
      </c>
      <c r="K49" s="329" t="str">
        <f t="shared" ca="1" si="14"/>
        <v/>
      </c>
      <c r="M49" s="56">
        <v>126</v>
      </c>
      <c r="N49" s="56">
        <v>355</v>
      </c>
      <c r="Q49" s="300"/>
      <c r="R49" s="330"/>
      <c r="S49" s="331"/>
      <c r="T49" s="331"/>
      <c r="U49" s="333"/>
      <c r="V49" s="334"/>
      <c r="W49" s="334"/>
      <c r="X49" s="334"/>
      <c r="Y49" s="334"/>
      <c r="Z49" s="305"/>
      <c r="AA49" s="304"/>
      <c r="AB49" s="304"/>
      <c r="AC49" s="305"/>
      <c r="AD49" s="305"/>
      <c r="AE49" s="305"/>
      <c r="AF49" s="305"/>
      <c r="AG49" s="305"/>
      <c r="AH49" s="305"/>
      <c r="AI49" s="305"/>
      <c r="AJ49" s="305"/>
      <c r="AK49" s="305"/>
      <c r="AL49" s="305"/>
      <c r="AP49" s="335"/>
      <c r="AQ49" s="297"/>
    </row>
    <row r="50" spans="3:43" x14ac:dyDescent="0.3">
      <c r="C50" s="296" t="str">
        <f t="shared" si="8"/>
        <v>[AT_WR_43_2022_SHOPS.xlsx]</v>
      </c>
      <c r="D50" s="55" t="s">
        <v>95</v>
      </c>
      <c r="E50" s="61" t="str">
        <f t="shared" si="15"/>
        <v>Paniglgasse</v>
      </c>
      <c r="F50" s="61" t="str">
        <f t="shared" si="9"/>
        <v>AT</v>
      </c>
      <c r="G50" s="71" t="str">
        <f t="shared" si="10"/>
        <v>Temporary employeesPaniglgasse</v>
      </c>
      <c r="H50" s="329" t="str">
        <f t="shared" ca="1" si="11"/>
        <v/>
      </c>
      <c r="I50" s="329" t="str">
        <f t="shared" ca="1" si="12"/>
        <v/>
      </c>
      <c r="J50" s="329" t="str">
        <f t="shared" ca="1" si="13"/>
        <v/>
      </c>
      <c r="K50" s="329" t="str">
        <f t="shared" ca="1" si="14"/>
        <v/>
      </c>
      <c r="M50" s="56">
        <v>127</v>
      </c>
      <c r="N50" s="56">
        <v>356</v>
      </c>
      <c r="Q50" s="300"/>
      <c r="R50" s="330"/>
      <c r="S50" s="331"/>
      <c r="T50" s="331"/>
      <c r="U50" s="333"/>
      <c r="V50" s="334"/>
      <c r="W50" s="334"/>
      <c r="X50" s="334"/>
      <c r="Y50" s="334"/>
      <c r="Z50" s="305"/>
      <c r="AA50" s="304"/>
      <c r="AB50" s="304"/>
      <c r="AC50" s="305"/>
      <c r="AD50" s="305"/>
      <c r="AE50" s="305"/>
      <c r="AF50" s="305"/>
      <c r="AG50" s="305"/>
      <c r="AH50" s="305"/>
      <c r="AI50" s="305"/>
      <c r="AJ50" s="305"/>
      <c r="AK50" s="305"/>
      <c r="AL50" s="305"/>
      <c r="AP50" s="335"/>
      <c r="AQ50" s="297"/>
    </row>
    <row r="51" spans="3:43" x14ac:dyDescent="0.3">
      <c r="C51" s="296" t="str">
        <f t="shared" si="8"/>
        <v>[AT_WR_43_2022_SHOPS.xlsx]</v>
      </c>
      <c r="D51" s="55" t="s">
        <v>97</v>
      </c>
      <c r="E51" s="61" t="str">
        <f t="shared" si="15"/>
        <v>Paniglgasse</v>
      </c>
      <c r="F51" s="61" t="str">
        <f t="shared" si="9"/>
        <v>AT</v>
      </c>
      <c r="G51" s="71" t="str">
        <f t="shared" si="10"/>
        <v>Shop assistants bonusesPaniglgasse</v>
      </c>
      <c r="H51" s="329" t="str">
        <f t="shared" ca="1" si="11"/>
        <v/>
      </c>
      <c r="I51" s="329" t="str">
        <f t="shared" ca="1" si="12"/>
        <v/>
      </c>
      <c r="J51" s="329" t="str">
        <f t="shared" ca="1" si="13"/>
        <v/>
      </c>
      <c r="K51" s="329" t="str">
        <f t="shared" ca="1" si="14"/>
        <v/>
      </c>
      <c r="M51" s="56">
        <v>128</v>
      </c>
      <c r="N51" s="56">
        <v>357</v>
      </c>
      <c r="Q51" s="300"/>
      <c r="R51" s="330"/>
      <c r="S51" s="331"/>
      <c r="T51" s="331"/>
      <c r="U51" s="333"/>
      <c r="V51" s="334"/>
      <c r="W51" s="334"/>
      <c r="X51" s="334"/>
      <c r="Y51" s="334"/>
      <c r="Z51" s="305"/>
      <c r="AA51" s="304"/>
      <c r="AB51" s="304"/>
      <c r="AC51" s="305"/>
      <c r="AD51" s="305"/>
      <c r="AE51" s="305"/>
      <c r="AF51" s="305"/>
      <c r="AG51" s="305"/>
      <c r="AH51" s="305"/>
      <c r="AI51" s="305"/>
      <c r="AJ51" s="305"/>
      <c r="AK51" s="305"/>
      <c r="AL51" s="305"/>
      <c r="AP51" s="335"/>
      <c r="AQ51" s="297"/>
    </row>
    <row r="52" spans="3:43" x14ac:dyDescent="0.3">
      <c r="C52" s="296" t="str">
        <f t="shared" si="8"/>
        <v>[AT_WR_43_2022_SHOPS.xlsx]</v>
      </c>
      <c r="D52" s="55" t="s">
        <v>99</v>
      </c>
      <c r="E52" s="61" t="str">
        <f t="shared" si="15"/>
        <v>Paniglgasse</v>
      </c>
      <c r="F52" s="61" t="str">
        <f t="shared" si="9"/>
        <v>AT</v>
      </c>
      <c r="G52" s="71" t="str">
        <f t="shared" si="10"/>
        <v>Shop manager bonusesPaniglgasse</v>
      </c>
      <c r="H52" s="329" t="str">
        <f t="shared" ca="1" si="11"/>
        <v/>
      </c>
      <c r="I52" s="329" t="str">
        <f t="shared" ca="1" si="12"/>
        <v/>
      </c>
      <c r="J52" s="329" t="str">
        <f t="shared" ca="1" si="13"/>
        <v/>
      </c>
      <c r="K52" s="329" t="str">
        <f t="shared" ca="1" si="14"/>
        <v/>
      </c>
      <c r="M52" s="56">
        <v>129</v>
      </c>
      <c r="N52" s="56">
        <v>358</v>
      </c>
      <c r="Q52" s="300"/>
      <c r="R52" s="330"/>
      <c r="S52" s="331"/>
      <c r="T52" s="331"/>
      <c r="U52" s="333"/>
      <c r="V52" s="334"/>
      <c r="W52" s="334"/>
      <c r="X52" s="334"/>
      <c r="Y52" s="334"/>
      <c r="Z52" s="305"/>
      <c r="AA52" s="304"/>
      <c r="AB52" s="304"/>
      <c r="AC52" s="305"/>
      <c r="AD52" s="305"/>
      <c r="AE52" s="305"/>
      <c r="AF52" s="305"/>
      <c r="AG52" s="305"/>
      <c r="AH52" s="305"/>
      <c r="AI52" s="305"/>
      <c r="AJ52" s="305"/>
      <c r="AK52" s="305"/>
      <c r="AL52" s="305"/>
      <c r="AP52" s="335"/>
      <c r="AQ52" s="297"/>
    </row>
    <row r="53" spans="3:43" x14ac:dyDescent="0.3">
      <c r="C53" s="296" t="str">
        <f t="shared" si="8"/>
        <v>[AT_WR_43_2022_SHOPS.xlsx]</v>
      </c>
      <c r="D53" s="55" t="s">
        <v>101</v>
      </c>
      <c r="E53" s="61" t="str">
        <f t="shared" si="15"/>
        <v>Paniglgasse</v>
      </c>
      <c r="F53" s="61" t="str">
        <f t="shared" si="9"/>
        <v>AT</v>
      </c>
      <c r="G53" s="71" t="str">
        <f t="shared" si="10"/>
        <v>Social taxPaniglgasse</v>
      </c>
      <c r="H53" s="329" t="str">
        <f t="shared" ca="1" si="11"/>
        <v/>
      </c>
      <c r="I53" s="329" t="str">
        <f t="shared" ca="1" si="12"/>
        <v/>
      </c>
      <c r="J53" s="329" t="str">
        <f t="shared" ca="1" si="13"/>
        <v/>
      </c>
      <c r="K53" s="329" t="str">
        <f t="shared" ca="1" si="14"/>
        <v/>
      </c>
      <c r="M53" s="56">
        <v>130</v>
      </c>
      <c r="N53" s="56">
        <v>359</v>
      </c>
      <c r="Q53" s="300"/>
      <c r="R53" s="330"/>
      <c r="S53" s="331"/>
      <c r="T53" s="331"/>
      <c r="U53" s="333"/>
      <c r="V53" s="334"/>
      <c r="W53" s="334"/>
      <c r="X53" s="334"/>
      <c r="Y53" s="334"/>
      <c r="Z53" s="305"/>
      <c r="AA53" s="304"/>
      <c r="AB53" s="304"/>
      <c r="AC53" s="305"/>
      <c r="AD53" s="305"/>
      <c r="AE53" s="305"/>
      <c r="AF53" s="305"/>
      <c r="AG53" s="305"/>
      <c r="AH53" s="305"/>
      <c r="AI53" s="305"/>
      <c r="AJ53" s="305"/>
      <c r="AK53" s="305"/>
      <c r="AL53" s="305"/>
      <c r="AP53" s="335"/>
      <c r="AQ53" s="297"/>
    </row>
    <row r="54" spans="3:43" x14ac:dyDescent="0.3">
      <c r="C54" s="296" t="str">
        <f t="shared" si="8"/>
        <v>[AT_WR_43_2022_SHOPS.xlsx]</v>
      </c>
      <c r="D54" s="55" t="s">
        <v>103</v>
      </c>
      <c r="E54" s="61" t="str">
        <f t="shared" si="15"/>
        <v>Paniglgasse</v>
      </c>
      <c r="F54" s="61" t="str">
        <f t="shared" si="9"/>
        <v>AT</v>
      </c>
      <c r="G54" s="71" t="str">
        <f t="shared" si="10"/>
        <v>BenefitsPaniglgasse</v>
      </c>
      <c r="H54" s="329" t="str">
        <f t="shared" ca="1" si="11"/>
        <v/>
      </c>
      <c r="I54" s="329" t="str">
        <f t="shared" ca="1" si="12"/>
        <v/>
      </c>
      <c r="J54" s="329" t="str">
        <f t="shared" ca="1" si="13"/>
        <v/>
      </c>
      <c r="K54" s="329" t="str">
        <f t="shared" ca="1" si="14"/>
        <v/>
      </c>
      <c r="M54" s="56">
        <v>131</v>
      </c>
      <c r="N54" s="56">
        <v>360</v>
      </c>
      <c r="Q54" s="300"/>
      <c r="R54" s="330"/>
      <c r="S54" s="331"/>
      <c r="T54" s="331"/>
      <c r="U54" s="333"/>
      <c r="V54" s="334"/>
      <c r="W54" s="334"/>
      <c r="X54" s="334"/>
      <c r="Y54" s="334"/>
      <c r="Z54" s="305"/>
      <c r="AA54" s="304"/>
      <c r="AB54" s="304"/>
      <c r="AC54" s="305"/>
      <c r="AD54" s="305"/>
      <c r="AE54" s="305"/>
      <c r="AF54" s="305"/>
      <c r="AG54" s="305"/>
      <c r="AH54" s="305"/>
      <c r="AI54" s="354"/>
      <c r="AJ54" s="354"/>
      <c r="AK54" s="354"/>
      <c r="AL54" s="354"/>
      <c r="AP54" s="335"/>
      <c r="AQ54" s="297"/>
    </row>
    <row r="55" spans="3:43" ht="15" customHeight="1" thickBot="1" x14ac:dyDescent="0.35">
      <c r="C55" s="296" t="str">
        <f t="shared" si="8"/>
        <v>[AT_WR_43_2022_SHOPS.xlsx]</v>
      </c>
      <c r="D55" s="74" t="s">
        <v>105</v>
      </c>
      <c r="E55" s="340" t="str">
        <f t="shared" si="15"/>
        <v>Paniglgasse</v>
      </c>
      <c r="F55" s="340" t="str">
        <f t="shared" si="9"/>
        <v>AT</v>
      </c>
      <c r="G55" s="341" t="str">
        <f t="shared" si="10"/>
        <v>Leasing of staffPaniglgasse</v>
      </c>
      <c r="H55" s="342" t="str">
        <f t="shared" ca="1" si="11"/>
        <v/>
      </c>
      <c r="I55" s="342" t="str">
        <f t="shared" ca="1" si="12"/>
        <v/>
      </c>
      <c r="J55" s="342" t="str">
        <f t="shared" ca="1" si="13"/>
        <v/>
      </c>
      <c r="K55" s="342" t="str">
        <f t="shared" ca="1" si="14"/>
        <v/>
      </c>
      <c r="L55" s="343"/>
      <c r="M55" s="57">
        <v>132</v>
      </c>
      <c r="N55" s="57">
        <v>361</v>
      </c>
      <c r="O55" s="343"/>
      <c r="P55" s="343"/>
      <c r="Q55" s="344" t="str">
        <f>VLOOKUP($F55,$AS:$AT,2,FALSE)</f>
        <v>[AT_WR_43_2022_SHOPS.xlsx]</v>
      </c>
      <c r="R55" s="345" t="s">
        <v>174</v>
      </c>
      <c r="S55" s="346" t="str">
        <f>+E55</f>
        <v>Paniglgasse</v>
      </c>
      <c r="T55" s="346" t="str">
        <f>VLOOKUP($E55,$AP:$AQ,2,FALSE)</f>
        <v>AT</v>
      </c>
      <c r="U55" s="347" t="str">
        <f>R55&amp;S55</f>
        <v>Operating ResultPaniglgasse</v>
      </c>
      <c r="V55" s="348" t="str">
        <f ca="1">IFERROR(INDIRECT(CONCATENATE("'",$Q55,$S55,"'","!",$V$2,$AA55))+INDIRECT(CONCATENATE("'",$Q55,$S55,"'","!",$V$3,$AA55))+INDIRECT(CONCATENATE("'",$C55,$E55,"'","!",$V$4,$AA55)),"")</f>
        <v/>
      </c>
      <c r="W55" s="348" t="str">
        <f ca="1">IFERROR(IF(W$7="PLAN",INDIRECT(CONCATENATE("'",$Q55,$S55,"'","!",$W$2,$AB55)),INDIRECT(CONCATENATE("'",$Q55,$S55,"'","!",$I$2,$AA55))),"")</f>
        <v/>
      </c>
      <c r="X55" s="348" t="str">
        <f ca="1">IFERROR(IF(X$7="PLAN",INDIRECT(CONCATENATE("'",$Q55,$S55,"'","!",$X$2,$AB55)),INDIRECT(CONCATENATE("'",$Q55,$S55,"'","!",$X$2,$AA55))),"")</f>
        <v/>
      </c>
      <c r="Y55" s="348" t="str">
        <f ca="1">IFERROR(IF(Y$7="PLAN",INDIRECT(CONCATENATE("'",$Q55,$S55,"'","!",$Y$2,$AB55)),INDIRECT(CONCATENATE("'",$C55,$E55,"'","!",$K$2,$AA55))),"")</f>
        <v/>
      </c>
      <c r="Z55" s="349"/>
      <c r="AA55" s="350">
        <v>136</v>
      </c>
      <c r="AB55" s="350">
        <v>365</v>
      </c>
      <c r="AC55" s="349"/>
      <c r="AD55" s="348">
        <v>-71196.982966195588</v>
      </c>
      <c r="AE55" s="348">
        <v>-4301.6826666666648</v>
      </c>
      <c r="AF55" s="348">
        <v>-4039.6513333333301</v>
      </c>
      <c r="AG55" s="348">
        <v>8581.9543030303157</v>
      </c>
      <c r="AH55" s="349"/>
      <c r="AI55" s="351" t="e">
        <f ca="1">+H20-SUM(H21:H55)-AD55</f>
        <v>#VALUE!</v>
      </c>
      <c r="AJ55" s="351" t="e">
        <f ca="1">+I20-SUM(I21:I55)-AE55</f>
        <v>#VALUE!</v>
      </c>
      <c r="AK55" s="351" t="e">
        <f ca="1">+J20-SUM(J21:J55)-AF55</f>
        <v>#VALUE!</v>
      </c>
      <c r="AL55" s="351" t="e">
        <f ca="1">+K20-SUM(K21:K55)-AG55</f>
        <v>#VALUE!</v>
      </c>
      <c r="AP55" s="335"/>
      <c r="AQ55" s="297"/>
    </row>
    <row r="56" spans="3:43" x14ac:dyDescent="0.3">
      <c r="C56" s="296" t="str">
        <f t="shared" si="8"/>
        <v>[AT_WR_43_2022_SHOPS.xlsx]</v>
      </c>
      <c r="D56" s="327" t="s">
        <v>11</v>
      </c>
      <c r="E56" s="61" t="str">
        <f>AP10</f>
        <v>Lerchenfelder</v>
      </c>
      <c r="F56" s="328" t="str">
        <f t="shared" si="9"/>
        <v>AT</v>
      </c>
      <c r="G56" s="71" t="str">
        <f t="shared" si="10"/>
        <v>Kgs put into the shop-Shop_ALerchenfelder</v>
      </c>
      <c r="H56" s="329" t="str">
        <f t="shared" ca="1" si="11"/>
        <v/>
      </c>
      <c r="I56" s="329" t="str">
        <f t="shared" ca="1" si="12"/>
        <v/>
      </c>
      <c r="J56" s="329" t="str">
        <f t="shared" ca="1" si="13"/>
        <v/>
      </c>
      <c r="K56" s="329" t="str">
        <f t="shared" ca="1" si="14"/>
        <v/>
      </c>
      <c r="M56" s="56">
        <v>37</v>
      </c>
      <c r="N56" s="56">
        <v>283</v>
      </c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05"/>
      <c r="AL56" s="305"/>
      <c r="AP56" s="335"/>
      <c r="AQ56" s="297"/>
    </row>
    <row r="57" spans="3:43" x14ac:dyDescent="0.3">
      <c r="C57" s="296" t="str">
        <f t="shared" si="8"/>
        <v>[AT_WR_43_2022_SHOPS.xlsx]</v>
      </c>
      <c r="D57" s="55" t="s">
        <v>14</v>
      </c>
      <c r="E57" s="61" t="str">
        <f t="shared" ref="E57:E94" si="16">E56</f>
        <v>Lerchenfelder</v>
      </c>
      <c r="F57" s="61" t="str">
        <f t="shared" si="9"/>
        <v>AT</v>
      </c>
      <c r="G57" s="71" t="str">
        <f t="shared" si="10"/>
        <v>Kgs put into the shop-Shop_BLerchenfelder</v>
      </c>
      <c r="H57" s="329" t="str">
        <f t="shared" ca="1" si="11"/>
        <v/>
      </c>
      <c r="I57" s="329" t="str">
        <f t="shared" ca="1" si="12"/>
        <v/>
      </c>
      <c r="J57" s="329" t="str">
        <f t="shared" ca="1" si="13"/>
        <v/>
      </c>
      <c r="K57" s="329" t="str">
        <f t="shared" ca="1" si="14"/>
        <v/>
      </c>
      <c r="M57" s="56">
        <v>38</v>
      </c>
      <c r="N57" s="56">
        <v>284</v>
      </c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  <c r="AK57" s="305"/>
      <c r="AL57" s="305"/>
      <c r="AP57" s="335"/>
      <c r="AQ57" s="297"/>
    </row>
    <row r="58" spans="3:43" x14ac:dyDescent="0.3">
      <c r="C58" s="296" t="str">
        <f t="shared" si="8"/>
        <v>[AT_WR_43_2022_SHOPS.xlsx]</v>
      </c>
      <c r="D58" s="55" t="s">
        <v>17</v>
      </c>
      <c r="E58" s="61" t="str">
        <f t="shared" si="16"/>
        <v>Lerchenfelder</v>
      </c>
      <c r="F58" s="61" t="str">
        <f t="shared" si="9"/>
        <v>AT</v>
      </c>
      <c r="G58" s="71" t="str">
        <f t="shared" si="10"/>
        <v>Kgs put into the shop-Shoes_ALerchenfelder</v>
      </c>
      <c r="H58" s="329" t="str">
        <f t="shared" ca="1" si="11"/>
        <v/>
      </c>
      <c r="I58" s="329" t="str">
        <f t="shared" ca="1" si="12"/>
        <v/>
      </c>
      <c r="J58" s="329" t="str">
        <f t="shared" ca="1" si="13"/>
        <v/>
      </c>
      <c r="K58" s="329" t="str">
        <f t="shared" ca="1" si="14"/>
        <v/>
      </c>
      <c r="M58" s="56">
        <v>40</v>
      </c>
      <c r="N58" s="56">
        <v>285</v>
      </c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05"/>
      <c r="AL58" s="305"/>
      <c r="AP58" s="335"/>
      <c r="AQ58" s="297"/>
    </row>
    <row r="59" spans="3:43" x14ac:dyDescent="0.3">
      <c r="C59" s="296" t="str">
        <f t="shared" si="8"/>
        <v>[AT_WR_43_2022_SHOPS.xlsx]</v>
      </c>
      <c r="D59" s="55" t="s">
        <v>19</v>
      </c>
      <c r="E59" s="61" t="str">
        <f t="shared" si="16"/>
        <v>Lerchenfelder</v>
      </c>
      <c r="F59" s="61" t="str">
        <f t="shared" si="9"/>
        <v>AT</v>
      </c>
      <c r="G59" s="71" t="str">
        <f t="shared" si="10"/>
        <v>Kgs put into the shop-Shoes_BLerchenfelder</v>
      </c>
      <c r="H59" s="329" t="str">
        <f t="shared" ca="1" si="11"/>
        <v/>
      </c>
      <c r="I59" s="329" t="str">
        <f t="shared" ca="1" si="12"/>
        <v/>
      </c>
      <c r="J59" s="329" t="str">
        <f t="shared" ca="1" si="13"/>
        <v/>
      </c>
      <c r="K59" s="329" t="str">
        <f t="shared" ca="1" si="14"/>
        <v/>
      </c>
      <c r="M59" s="56">
        <v>41</v>
      </c>
      <c r="N59" s="56">
        <v>286</v>
      </c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05"/>
      <c r="AF59" s="305"/>
      <c r="AG59" s="305"/>
      <c r="AH59" s="305"/>
      <c r="AI59" s="305"/>
      <c r="AJ59" s="305"/>
      <c r="AK59" s="305"/>
      <c r="AL59" s="305"/>
      <c r="AP59" s="335"/>
      <c r="AQ59" s="297"/>
    </row>
    <row r="60" spans="3:43" x14ac:dyDescent="0.3">
      <c r="C60" s="296" t="str">
        <f t="shared" si="8"/>
        <v>[AT_WR_43_2022_SHOPS.xlsx]</v>
      </c>
      <c r="D60" s="55" t="s">
        <v>21</v>
      </c>
      <c r="E60" s="61" t="str">
        <f t="shared" si="16"/>
        <v>Lerchenfelder</v>
      </c>
      <c r="F60" s="61" t="str">
        <f t="shared" si="9"/>
        <v>AT</v>
      </c>
      <c r="G60" s="71" t="str">
        <f t="shared" si="10"/>
        <v>Kgs put into the shop-HHRLerchenfelder</v>
      </c>
      <c r="H60" s="329" t="str">
        <f t="shared" ca="1" si="11"/>
        <v/>
      </c>
      <c r="I60" s="329" t="str">
        <f t="shared" ca="1" si="12"/>
        <v/>
      </c>
      <c r="J60" s="329" t="str">
        <f t="shared" ca="1" si="13"/>
        <v/>
      </c>
      <c r="K60" s="329" t="str">
        <f t="shared" ca="1" si="14"/>
        <v/>
      </c>
      <c r="M60" s="56">
        <v>39</v>
      </c>
      <c r="N60" s="56">
        <v>287</v>
      </c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  <c r="AK60" s="305"/>
      <c r="AL60" s="305"/>
      <c r="AP60" s="335"/>
      <c r="AQ60" s="297"/>
    </row>
    <row r="61" spans="3:43" x14ac:dyDescent="0.3">
      <c r="C61" s="296" t="str">
        <f t="shared" si="8"/>
        <v>[AT_WR_43_2022_SHOPS.xlsx]</v>
      </c>
      <c r="D61" s="55" t="s">
        <v>23</v>
      </c>
      <c r="E61" s="61" t="str">
        <f t="shared" si="16"/>
        <v>Lerchenfelder</v>
      </c>
      <c r="F61" s="61" t="str">
        <f t="shared" si="9"/>
        <v>AT</v>
      </c>
      <c r="G61" s="71" t="str">
        <f t="shared" si="10"/>
        <v>Kgs put into the shop-Mix_SummerLerchenfelder</v>
      </c>
      <c r="H61" s="329" t="str">
        <f t="shared" ca="1" si="11"/>
        <v/>
      </c>
      <c r="I61" s="329" t="str">
        <f t="shared" ca="1" si="12"/>
        <v/>
      </c>
      <c r="J61" s="329" t="str">
        <f t="shared" ca="1" si="13"/>
        <v/>
      </c>
      <c r="K61" s="329" t="str">
        <f t="shared" ca="1" si="14"/>
        <v/>
      </c>
      <c r="M61" s="56">
        <v>42</v>
      </c>
      <c r="N61" s="56">
        <v>288</v>
      </c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  <c r="AC61" s="305"/>
      <c r="AD61" s="305"/>
      <c r="AE61" s="305"/>
      <c r="AF61" s="305"/>
      <c r="AG61" s="305"/>
      <c r="AH61" s="305"/>
      <c r="AI61" s="305"/>
      <c r="AJ61" s="305"/>
      <c r="AK61" s="305"/>
      <c r="AL61" s="305"/>
      <c r="AP61" s="335"/>
      <c r="AQ61" s="297"/>
    </row>
    <row r="62" spans="3:43" x14ac:dyDescent="0.3">
      <c r="C62" s="296" t="str">
        <f t="shared" si="8"/>
        <v>[AT_WR_43_2022_SHOPS.xlsx]</v>
      </c>
      <c r="D62" s="55" t="s">
        <v>25</v>
      </c>
      <c r="E62" s="61" t="str">
        <f t="shared" si="16"/>
        <v>Lerchenfelder</v>
      </c>
      <c r="F62" s="61" t="str">
        <f t="shared" si="9"/>
        <v>AT</v>
      </c>
      <c r="G62" s="71" t="str">
        <f t="shared" si="10"/>
        <v>Kgs put into the shop-Mix_WinterLerchenfelder</v>
      </c>
      <c r="H62" s="329" t="str">
        <f t="shared" ca="1" si="11"/>
        <v/>
      </c>
      <c r="I62" s="329" t="str">
        <f t="shared" ca="1" si="12"/>
        <v/>
      </c>
      <c r="J62" s="329" t="str">
        <f t="shared" ca="1" si="13"/>
        <v/>
      </c>
      <c r="K62" s="329" t="str">
        <f t="shared" ca="1" si="14"/>
        <v/>
      </c>
      <c r="M62" s="56">
        <v>43</v>
      </c>
      <c r="N62" s="56">
        <v>289</v>
      </c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  <c r="AK62" s="305"/>
      <c r="AL62" s="305"/>
      <c r="AP62" s="335"/>
      <c r="AQ62" s="297"/>
    </row>
    <row r="63" spans="3:43" x14ac:dyDescent="0.3">
      <c r="C63" s="296" t="str">
        <f t="shared" si="8"/>
        <v>[AT_WR_43_2022_SHOPS.xlsx]</v>
      </c>
      <c r="D63" s="55" t="s">
        <v>27</v>
      </c>
      <c r="E63" s="61" t="str">
        <f t="shared" si="16"/>
        <v>Lerchenfelder</v>
      </c>
      <c r="F63" s="61" t="str">
        <f t="shared" si="9"/>
        <v>AT</v>
      </c>
      <c r="G63" s="71" t="str">
        <f t="shared" si="10"/>
        <v>Kgs put into the shop-Handbag_ALerchenfelder</v>
      </c>
      <c r="H63" s="329" t="str">
        <f t="shared" ca="1" si="11"/>
        <v/>
      </c>
      <c r="I63" s="329" t="str">
        <f t="shared" ca="1" si="12"/>
        <v/>
      </c>
      <c r="J63" s="329" t="str">
        <f t="shared" ca="1" si="13"/>
        <v/>
      </c>
      <c r="K63" s="329" t="str">
        <f t="shared" ca="1" si="14"/>
        <v/>
      </c>
      <c r="M63" s="56">
        <v>44</v>
      </c>
      <c r="N63" s="56">
        <v>290</v>
      </c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305"/>
      <c r="AP63" s="335"/>
      <c r="AQ63" s="297"/>
    </row>
    <row r="64" spans="3:43" x14ac:dyDescent="0.3">
      <c r="C64" s="296" t="str">
        <f t="shared" si="8"/>
        <v>[AT_WR_43_2022_SHOPS.xlsx]</v>
      </c>
      <c r="D64" s="55" t="s">
        <v>29</v>
      </c>
      <c r="E64" s="61" t="str">
        <f t="shared" si="16"/>
        <v>Lerchenfelder</v>
      </c>
      <c r="F64" s="61" t="str">
        <f t="shared" si="9"/>
        <v>AT</v>
      </c>
      <c r="G64" s="71" t="str">
        <f t="shared" si="10"/>
        <v>Kgs put into the shop-Handbag_BLerchenfelder</v>
      </c>
      <c r="H64" s="329" t="str">
        <f t="shared" ca="1" si="11"/>
        <v/>
      </c>
      <c r="I64" s="329" t="str">
        <f t="shared" ca="1" si="12"/>
        <v/>
      </c>
      <c r="J64" s="329" t="str">
        <f t="shared" ca="1" si="13"/>
        <v/>
      </c>
      <c r="K64" s="329" t="str">
        <f t="shared" ca="1" si="14"/>
        <v/>
      </c>
      <c r="M64" s="56">
        <v>45</v>
      </c>
      <c r="N64" s="56">
        <v>291</v>
      </c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  <c r="AB64" s="305"/>
      <c r="AC64" s="305"/>
      <c r="AD64" s="305"/>
      <c r="AE64" s="305"/>
      <c r="AF64" s="305"/>
      <c r="AG64" s="305"/>
      <c r="AH64" s="305"/>
      <c r="AI64" s="305"/>
      <c r="AJ64" s="305"/>
      <c r="AK64" s="305"/>
      <c r="AL64" s="305"/>
      <c r="AP64" s="335"/>
      <c r="AQ64" s="297"/>
    </row>
    <row r="65" spans="3:43" x14ac:dyDescent="0.3">
      <c r="C65" s="296" t="str">
        <f t="shared" si="8"/>
        <v>[AT_WR_43_2022_SHOPS.xlsx]</v>
      </c>
      <c r="D65" s="73" t="s">
        <v>31</v>
      </c>
      <c r="E65" s="337" t="str">
        <f t="shared" si="16"/>
        <v>Lerchenfelder</v>
      </c>
      <c r="F65" s="337" t="str">
        <f t="shared" si="9"/>
        <v>AT</v>
      </c>
      <c r="G65" s="338" t="str">
        <f t="shared" si="10"/>
        <v>Kgs put into the shop-ThingsLerchenfelder</v>
      </c>
      <c r="H65" s="339" t="str">
        <f t="shared" ca="1" si="11"/>
        <v/>
      </c>
      <c r="I65" s="339" t="str">
        <f t="shared" ca="1" si="12"/>
        <v/>
      </c>
      <c r="J65" s="339" t="str">
        <f t="shared" ca="1" si="13"/>
        <v/>
      </c>
      <c r="K65" s="339" t="str">
        <f t="shared" ca="1" si="14"/>
        <v/>
      </c>
      <c r="L65" s="18"/>
      <c r="M65" s="320">
        <v>46</v>
      </c>
      <c r="N65" s="320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P65" s="335"/>
      <c r="AQ65" s="297"/>
    </row>
    <row r="66" spans="3:43" x14ac:dyDescent="0.3">
      <c r="C66" s="296" t="str">
        <f t="shared" si="8"/>
        <v>[AT_WR_43_2022_SHOPS.xlsx]</v>
      </c>
      <c r="D66" s="55" t="s">
        <v>33</v>
      </c>
      <c r="E66" s="61" t="str">
        <f t="shared" si="16"/>
        <v>Lerchenfelder</v>
      </c>
      <c r="F66" s="61" t="str">
        <f t="shared" si="9"/>
        <v>AT</v>
      </c>
      <c r="G66" s="71" t="str">
        <f t="shared" si="10"/>
        <v>Turnover incl. VATLerchenfelder</v>
      </c>
      <c r="H66" s="329" t="str">
        <f t="shared" ca="1" si="11"/>
        <v/>
      </c>
      <c r="I66" s="329" t="str">
        <f t="shared" ca="1" si="12"/>
        <v/>
      </c>
      <c r="J66" s="329" t="str">
        <f t="shared" ca="1" si="13"/>
        <v/>
      </c>
      <c r="K66" s="329" t="str">
        <f t="shared" ca="1" si="14"/>
        <v/>
      </c>
      <c r="M66" s="56">
        <v>73</v>
      </c>
      <c r="N66" s="56">
        <v>302</v>
      </c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P66" s="335"/>
      <c r="AQ66" s="297"/>
    </row>
    <row r="67" spans="3:43" x14ac:dyDescent="0.3">
      <c r="C67" s="296" t="str">
        <f t="shared" si="8"/>
        <v>[AT_WR_43_2022_SHOPS.xlsx]</v>
      </c>
      <c r="D67" s="73" t="s">
        <v>35</v>
      </c>
      <c r="E67" s="337" t="str">
        <f t="shared" si="16"/>
        <v>Lerchenfelder</v>
      </c>
      <c r="F67" s="337" t="str">
        <f t="shared" si="9"/>
        <v>AT</v>
      </c>
      <c r="G67" s="338" t="str">
        <f t="shared" si="10"/>
        <v>Income excl. VATLerchenfelder</v>
      </c>
      <c r="H67" s="339" t="str">
        <f t="shared" ca="1" si="11"/>
        <v/>
      </c>
      <c r="I67" s="339" t="str">
        <f t="shared" ca="1" si="12"/>
        <v/>
      </c>
      <c r="J67" s="339" t="str">
        <f t="shared" ca="1" si="13"/>
        <v/>
      </c>
      <c r="K67" s="339" t="str">
        <f t="shared" ca="1" si="14"/>
        <v/>
      </c>
      <c r="L67" s="18"/>
      <c r="M67" s="320">
        <v>74</v>
      </c>
      <c r="N67" s="320">
        <v>303</v>
      </c>
      <c r="Q67" s="305"/>
      <c r="R67" s="305"/>
      <c r="S67" s="305"/>
      <c r="T67" s="305"/>
      <c r="U67" s="305"/>
      <c r="V67" s="305"/>
      <c r="W67" s="305"/>
      <c r="X67" s="305"/>
      <c r="Y67" s="305"/>
      <c r="Z67" s="305"/>
      <c r="AA67" s="305"/>
      <c r="AB67" s="305"/>
      <c r="AC67" s="305"/>
      <c r="AD67" s="305"/>
      <c r="AE67" s="305"/>
      <c r="AF67" s="305"/>
      <c r="AG67" s="305"/>
      <c r="AH67" s="305"/>
      <c r="AI67" s="305"/>
      <c r="AJ67" s="305"/>
      <c r="AK67" s="305"/>
      <c r="AL67" s="305"/>
      <c r="AP67" s="335"/>
      <c r="AQ67" s="297"/>
    </row>
    <row r="68" spans="3:43" x14ac:dyDescent="0.3">
      <c r="C68" s="296" t="str">
        <f t="shared" si="8"/>
        <v>[AT_WR_43_2022_SHOPS.xlsx]</v>
      </c>
      <c r="D68" s="55" t="s">
        <v>37</v>
      </c>
      <c r="E68" s="61" t="str">
        <f t="shared" si="16"/>
        <v>Lerchenfelder</v>
      </c>
      <c r="F68" s="61" t="str">
        <f t="shared" si="9"/>
        <v>AT</v>
      </c>
      <c r="G68" s="71" t="str">
        <f t="shared" si="10"/>
        <v>Cost of clothes put in the shopLerchenfelder</v>
      </c>
      <c r="H68" s="329" t="str">
        <f t="shared" ca="1" si="11"/>
        <v/>
      </c>
      <c r="I68" s="329" t="str">
        <f t="shared" ca="1" si="12"/>
        <v/>
      </c>
      <c r="J68" s="329" t="str">
        <f t="shared" ca="1" si="13"/>
        <v/>
      </c>
      <c r="K68" s="329" t="str">
        <f t="shared" ca="1" si="14"/>
        <v/>
      </c>
      <c r="M68" s="56">
        <v>82</v>
      </c>
      <c r="N68" s="56">
        <v>311</v>
      </c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P68" s="335"/>
      <c r="AQ68" s="297"/>
    </row>
    <row r="69" spans="3:43" x14ac:dyDescent="0.3">
      <c r="C69" s="296" t="str">
        <f t="shared" si="8"/>
        <v>[AT_WR_43_2022_SHOPS.xlsx]</v>
      </c>
      <c r="D69" s="55" t="s">
        <v>39</v>
      </c>
      <c r="E69" s="61" t="str">
        <f t="shared" si="16"/>
        <v>Lerchenfelder</v>
      </c>
      <c r="F69" s="61" t="str">
        <f t="shared" si="9"/>
        <v>AT</v>
      </c>
      <c r="G69" s="71" t="str">
        <f t="shared" si="10"/>
        <v>Transport of clothes (international)Lerchenfelder</v>
      </c>
      <c r="H69" s="329" t="str">
        <f t="shared" ca="1" si="11"/>
        <v/>
      </c>
      <c r="I69" s="329" t="str">
        <f t="shared" ca="1" si="12"/>
        <v/>
      </c>
      <c r="J69" s="329" t="str">
        <f t="shared" ca="1" si="13"/>
        <v/>
      </c>
      <c r="K69" s="329" t="str">
        <f t="shared" ca="1" si="14"/>
        <v/>
      </c>
      <c r="M69" s="56">
        <v>83</v>
      </c>
      <c r="N69" s="56">
        <v>312</v>
      </c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305"/>
      <c r="AP69" s="335"/>
      <c r="AQ69" s="297"/>
    </row>
    <row r="70" spans="3:43" x14ac:dyDescent="0.3">
      <c r="C70" s="296" t="str">
        <f t="shared" si="8"/>
        <v>[AT_WR_43_2022_SHOPS.xlsx]</v>
      </c>
      <c r="D70" s="55" t="s">
        <v>41</v>
      </c>
      <c r="E70" s="61" t="str">
        <f t="shared" si="16"/>
        <v>Lerchenfelder</v>
      </c>
      <c r="F70" s="61" t="str">
        <f t="shared" si="9"/>
        <v>AT</v>
      </c>
      <c r="G70" s="71" t="str">
        <f t="shared" si="10"/>
        <v>Transport of clothes (local)Lerchenfelder</v>
      </c>
      <c r="H70" s="329" t="str">
        <f t="shared" ca="1" si="11"/>
        <v/>
      </c>
      <c r="I70" s="329" t="str">
        <f t="shared" ca="1" si="12"/>
        <v/>
      </c>
      <c r="J70" s="329" t="str">
        <f t="shared" ca="1" si="13"/>
        <v/>
      </c>
      <c r="K70" s="329" t="str">
        <f t="shared" ca="1" si="14"/>
        <v/>
      </c>
      <c r="M70" s="56">
        <v>84</v>
      </c>
      <c r="N70" s="56">
        <v>313</v>
      </c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5"/>
      <c r="AB70" s="305"/>
      <c r="AC70" s="305"/>
      <c r="AD70" s="305"/>
      <c r="AE70" s="305"/>
      <c r="AF70" s="305"/>
      <c r="AG70" s="305"/>
      <c r="AH70" s="305"/>
      <c r="AI70" s="305"/>
      <c r="AJ70" s="305"/>
      <c r="AK70" s="305"/>
      <c r="AL70" s="305"/>
      <c r="AP70" s="335"/>
      <c r="AQ70" s="297"/>
    </row>
    <row r="71" spans="3:43" x14ac:dyDescent="0.3">
      <c r="C71" s="296" t="str">
        <f t="shared" si="8"/>
        <v>[AT_WR_43_2022_SHOPS.xlsx]</v>
      </c>
      <c r="D71" s="73" t="s">
        <v>43</v>
      </c>
      <c r="E71" s="337" t="str">
        <f t="shared" si="16"/>
        <v>Lerchenfelder</v>
      </c>
      <c r="F71" s="337" t="str">
        <f t="shared" si="9"/>
        <v>AT</v>
      </c>
      <c r="G71" s="338" t="str">
        <f t="shared" si="10"/>
        <v>Customs brokers feesLerchenfelder</v>
      </c>
      <c r="H71" s="339" t="str">
        <f t="shared" ca="1" si="11"/>
        <v/>
      </c>
      <c r="I71" s="339" t="str">
        <f t="shared" ca="1" si="12"/>
        <v/>
      </c>
      <c r="J71" s="339" t="str">
        <f t="shared" ca="1" si="13"/>
        <v/>
      </c>
      <c r="K71" s="339" t="str">
        <f t="shared" ca="1" si="14"/>
        <v/>
      </c>
      <c r="L71" s="18"/>
      <c r="M71" s="320">
        <v>85</v>
      </c>
      <c r="N71" s="320">
        <v>314</v>
      </c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  <c r="AB71" s="305"/>
      <c r="AC71" s="305"/>
      <c r="AD71" s="305"/>
      <c r="AE71" s="305"/>
      <c r="AF71" s="305"/>
      <c r="AG71" s="305"/>
      <c r="AH71" s="305"/>
      <c r="AI71" s="305"/>
      <c r="AJ71" s="305"/>
      <c r="AK71" s="305"/>
      <c r="AL71" s="305"/>
      <c r="AP71" s="335"/>
      <c r="AQ71" s="297"/>
    </row>
    <row r="72" spans="3:43" x14ac:dyDescent="0.3">
      <c r="C72" s="296" t="str">
        <f t="shared" si="8"/>
        <v>[AT_WR_43_2022_SHOPS.xlsx]</v>
      </c>
      <c r="D72" s="55" t="s">
        <v>45</v>
      </c>
      <c r="E72" s="61" t="str">
        <f t="shared" si="16"/>
        <v>Lerchenfelder</v>
      </c>
      <c r="F72" s="61" t="str">
        <f t="shared" si="9"/>
        <v>AT</v>
      </c>
      <c r="G72" s="71" t="str">
        <f t="shared" si="10"/>
        <v>Rent of the shopLerchenfelder</v>
      </c>
      <c r="H72" s="329" t="str">
        <f t="shared" ca="1" si="11"/>
        <v/>
      </c>
      <c r="I72" s="329" t="str">
        <f t="shared" ca="1" si="12"/>
        <v/>
      </c>
      <c r="J72" s="329" t="str">
        <f t="shared" ca="1" si="13"/>
        <v/>
      </c>
      <c r="K72" s="329" t="str">
        <f t="shared" ca="1" si="14"/>
        <v/>
      </c>
      <c r="M72" s="56">
        <v>88</v>
      </c>
      <c r="N72" s="56">
        <v>317</v>
      </c>
      <c r="Q72" s="305"/>
      <c r="R72" s="305"/>
      <c r="S72" s="305"/>
      <c r="T72" s="305"/>
      <c r="U72" s="305"/>
      <c r="V72" s="305"/>
      <c r="W72" s="305"/>
      <c r="X72" s="305"/>
      <c r="Y72" s="305"/>
      <c r="Z72" s="305"/>
      <c r="AA72" s="305"/>
      <c r="AB72" s="305"/>
      <c r="AC72" s="305"/>
      <c r="AD72" s="305"/>
      <c r="AE72" s="305"/>
      <c r="AF72" s="305"/>
      <c r="AG72" s="305"/>
      <c r="AH72" s="305"/>
      <c r="AI72" s="305"/>
      <c r="AJ72" s="305"/>
      <c r="AK72" s="305"/>
      <c r="AL72" s="305"/>
      <c r="AP72" s="335"/>
      <c r="AQ72" s="297"/>
    </row>
    <row r="73" spans="3:43" x14ac:dyDescent="0.3">
      <c r="C73" s="296" t="str">
        <f t="shared" ref="C73:C102" si="17">VLOOKUP($F73,$AS:$AT,2,FALSE)</f>
        <v>[AT_WR_43_2022_SHOPS.xlsx]</v>
      </c>
      <c r="D73" s="55" t="s">
        <v>47</v>
      </c>
      <c r="E73" s="61" t="str">
        <f t="shared" si="16"/>
        <v>Lerchenfelder</v>
      </c>
      <c r="F73" s="61" t="str">
        <f t="shared" ref="F73:F102" si="18">VLOOKUP($E73,$AP:$AQ,2,FALSE)</f>
        <v>AT</v>
      </c>
      <c r="G73" s="71" t="str">
        <f t="shared" ref="G73:G102" si="19">D73&amp;E73</f>
        <v>Electricity / heating / waterLerchenfelder</v>
      </c>
      <c r="H73" s="329" t="str">
        <f t="shared" ref="H73:H102" ca="1" si="20">IFERROR(INDIRECT(CONCATENATE("'",$C73,$E73,"'","!",$H$2,$M73))+INDIRECT(CONCATENATE("'",$C73,$E73,"'","!",$H$3,$M73))+INDIRECT(CONCATENATE("'",$C73,$E73,"'","!",$H$4,$M73)),"")</f>
        <v/>
      </c>
      <c r="I73" s="329" t="str">
        <f t="shared" ref="I73:I102" ca="1" si="21">IFERROR(IF(I$7="PLAN",INDIRECT(CONCATENATE("'",$C73,$E73,"'","!",$I$2,$N73)),INDIRECT(CONCATENATE("'",$C73,$E73,"'","!",$I$2,$M73))),"")</f>
        <v/>
      </c>
      <c r="J73" s="329" t="str">
        <f t="shared" ref="J73:J102" ca="1" si="22">IFERROR(IF(J$7="PLAN",INDIRECT(CONCATENATE("'",$C73,$E73,"'","!",$J$2,$N73)),INDIRECT(CONCATENATE("'",$C73,$E73,"'","!",$J$2,$M73))),"")</f>
        <v/>
      </c>
      <c r="K73" s="329" t="str">
        <f t="shared" ref="K73:K102" ca="1" si="23">IFERROR(IF(K$7="PLAN",INDIRECT(CONCATENATE("'",$C73,$E73,"'","!",$K$2,$N73)),INDIRECT(CONCATENATE("'",$C73,$E73,"'","!",$K$2,$M73))),"")</f>
        <v/>
      </c>
      <c r="M73" s="56">
        <v>89</v>
      </c>
      <c r="N73" s="56">
        <v>318</v>
      </c>
      <c r="Q73" s="305"/>
      <c r="R73" s="305"/>
      <c r="S73" s="305"/>
      <c r="T73" s="305"/>
      <c r="U73" s="305"/>
      <c r="V73" s="305"/>
      <c r="W73" s="305"/>
      <c r="X73" s="305"/>
      <c r="Y73" s="305"/>
      <c r="Z73" s="305"/>
      <c r="AA73" s="305"/>
      <c r="AB73" s="305"/>
      <c r="AC73" s="305"/>
      <c r="AD73" s="305"/>
      <c r="AE73" s="305"/>
      <c r="AF73" s="305"/>
      <c r="AG73" s="305"/>
      <c r="AH73" s="305"/>
      <c r="AI73" s="305"/>
      <c r="AJ73" s="305"/>
      <c r="AK73" s="305"/>
      <c r="AL73" s="305"/>
      <c r="AP73" s="335"/>
      <c r="AQ73" s="297"/>
    </row>
    <row r="74" spans="3:43" x14ac:dyDescent="0.3">
      <c r="C74" s="296" t="str">
        <f t="shared" si="17"/>
        <v>[AT_WR_43_2022_SHOPS.xlsx]</v>
      </c>
      <c r="D74" s="55" t="s">
        <v>49</v>
      </c>
      <c r="E74" s="61" t="str">
        <f t="shared" si="16"/>
        <v>Lerchenfelder</v>
      </c>
      <c r="F74" s="61" t="str">
        <f t="shared" si="18"/>
        <v>AT</v>
      </c>
      <c r="G74" s="71" t="str">
        <f t="shared" si="19"/>
        <v>Maintenance, renovationLerchenfelder</v>
      </c>
      <c r="H74" s="329" t="str">
        <f t="shared" ca="1" si="20"/>
        <v/>
      </c>
      <c r="I74" s="329" t="str">
        <f t="shared" ca="1" si="21"/>
        <v/>
      </c>
      <c r="J74" s="329" t="str">
        <f t="shared" ca="1" si="22"/>
        <v/>
      </c>
      <c r="K74" s="329" t="str">
        <f t="shared" ca="1" si="23"/>
        <v/>
      </c>
      <c r="M74" s="56">
        <v>90</v>
      </c>
      <c r="N74" s="56">
        <v>319</v>
      </c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P74" s="335"/>
      <c r="AQ74" s="297"/>
    </row>
    <row r="75" spans="3:43" x14ac:dyDescent="0.3">
      <c r="C75" s="296" t="str">
        <f t="shared" si="17"/>
        <v>[AT_WR_43_2022_SHOPS.xlsx]</v>
      </c>
      <c r="D75" s="55" t="s">
        <v>51</v>
      </c>
      <c r="E75" s="61" t="str">
        <f t="shared" si="16"/>
        <v>Lerchenfelder</v>
      </c>
      <c r="F75" s="61" t="str">
        <f t="shared" si="18"/>
        <v>AT</v>
      </c>
      <c r="G75" s="71" t="str">
        <f t="shared" si="19"/>
        <v>InsuranceLerchenfelder</v>
      </c>
      <c r="H75" s="329" t="str">
        <f t="shared" ca="1" si="20"/>
        <v/>
      </c>
      <c r="I75" s="329" t="str">
        <f t="shared" ca="1" si="21"/>
        <v/>
      </c>
      <c r="J75" s="329" t="str">
        <f t="shared" ca="1" si="22"/>
        <v/>
      </c>
      <c r="K75" s="329" t="str">
        <f t="shared" ca="1" si="23"/>
        <v/>
      </c>
      <c r="M75" s="56">
        <v>91</v>
      </c>
      <c r="N75" s="56">
        <v>320</v>
      </c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305"/>
      <c r="AJ75" s="305"/>
      <c r="AK75" s="305"/>
      <c r="AL75" s="305"/>
      <c r="AP75" s="335"/>
      <c r="AQ75" s="297"/>
    </row>
    <row r="76" spans="3:43" x14ac:dyDescent="0.3">
      <c r="C76" s="296" t="str">
        <f t="shared" si="17"/>
        <v>[AT_WR_43_2022_SHOPS.xlsx]</v>
      </c>
      <c r="D76" s="55" t="s">
        <v>53</v>
      </c>
      <c r="E76" s="61" t="str">
        <f t="shared" si="16"/>
        <v>Lerchenfelder</v>
      </c>
      <c r="F76" s="61" t="str">
        <f t="shared" si="18"/>
        <v>AT</v>
      </c>
      <c r="G76" s="71" t="str">
        <f t="shared" si="19"/>
        <v>Acquisition of assets for buildingsLerchenfelder</v>
      </c>
      <c r="H76" s="329" t="str">
        <f t="shared" ca="1" si="20"/>
        <v/>
      </c>
      <c r="I76" s="329" t="str">
        <f t="shared" ca="1" si="21"/>
        <v/>
      </c>
      <c r="J76" s="329" t="str">
        <f t="shared" ca="1" si="22"/>
        <v/>
      </c>
      <c r="K76" s="329" t="str">
        <f t="shared" ca="1" si="23"/>
        <v/>
      </c>
      <c r="M76" s="56">
        <v>92</v>
      </c>
      <c r="N76" s="56">
        <v>321</v>
      </c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P76" s="335"/>
      <c r="AQ76" s="297"/>
    </row>
    <row r="77" spans="3:43" x14ac:dyDescent="0.3">
      <c r="C77" s="296" t="str">
        <f t="shared" si="17"/>
        <v>[AT_WR_43_2022_SHOPS.xlsx]</v>
      </c>
      <c r="D77" s="73" t="s">
        <v>55</v>
      </c>
      <c r="E77" s="337" t="str">
        <f t="shared" si="16"/>
        <v>Lerchenfelder</v>
      </c>
      <c r="F77" s="337" t="str">
        <f t="shared" si="18"/>
        <v>AT</v>
      </c>
      <c r="G77" s="338" t="str">
        <f t="shared" si="19"/>
        <v>Other (real estate fees, brokers fees, etc.)Lerchenfelder</v>
      </c>
      <c r="H77" s="339" t="str">
        <f t="shared" ca="1" si="20"/>
        <v/>
      </c>
      <c r="I77" s="339" t="str">
        <f t="shared" ca="1" si="21"/>
        <v/>
      </c>
      <c r="J77" s="339" t="str">
        <f t="shared" ca="1" si="22"/>
        <v/>
      </c>
      <c r="K77" s="339" t="str">
        <f t="shared" ca="1" si="23"/>
        <v/>
      </c>
      <c r="L77" s="18"/>
      <c r="M77" s="320">
        <v>93</v>
      </c>
      <c r="N77" s="320">
        <v>322</v>
      </c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P77" s="335"/>
      <c r="AQ77" s="297"/>
    </row>
    <row r="78" spans="3:43" x14ac:dyDescent="0.3">
      <c r="C78" s="296" t="str">
        <f t="shared" si="17"/>
        <v>[AT_WR_43_2022_SHOPS.xlsx]</v>
      </c>
      <c r="D78" s="55" t="s">
        <v>57</v>
      </c>
      <c r="E78" s="61" t="str">
        <f t="shared" si="16"/>
        <v>Lerchenfelder</v>
      </c>
      <c r="F78" s="61" t="str">
        <f t="shared" si="18"/>
        <v>AT</v>
      </c>
      <c r="G78" s="71" t="str">
        <f t="shared" si="19"/>
        <v>Sales expenses Lerchenfelder</v>
      </c>
      <c r="H78" s="329" t="str">
        <f t="shared" ca="1" si="20"/>
        <v/>
      </c>
      <c r="I78" s="329" t="str">
        <f t="shared" ca="1" si="21"/>
        <v/>
      </c>
      <c r="J78" s="329" t="str">
        <f t="shared" ca="1" si="22"/>
        <v/>
      </c>
      <c r="K78" s="329" t="str">
        <f t="shared" ca="1" si="23"/>
        <v/>
      </c>
      <c r="M78" s="56">
        <v>96</v>
      </c>
      <c r="N78" s="56">
        <v>325</v>
      </c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P78" s="335"/>
      <c r="AQ78" s="297"/>
    </row>
    <row r="79" spans="3:43" x14ac:dyDescent="0.3">
      <c r="C79" s="296" t="str">
        <f t="shared" si="17"/>
        <v>[AT_WR_43_2022_SHOPS.xlsx]</v>
      </c>
      <c r="D79" s="73" t="s">
        <v>59</v>
      </c>
      <c r="E79" s="337" t="str">
        <f t="shared" si="16"/>
        <v>Lerchenfelder</v>
      </c>
      <c r="F79" s="337" t="str">
        <f t="shared" si="18"/>
        <v>AT</v>
      </c>
      <c r="G79" s="338" t="str">
        <f t="shared" si="19"/>
        <v>Shops equipmentLerchenfelder</v>
      </c>
      <c r="H79" s="339" t="str">
        <f t="shared" ca="1" si="20"/>
        <v/>
      </c>
      <c r="I79" s="339" t="str">
        <f t="shared" ca="1" si="21"/>
        <v/>
      </c>
      <c r="J79" s="339" t="str">
        <f t="shared" ca="1" si="22"/>
        <v/>
      </c>
      <c r="K79" s="339" t="str">
        <f t="shared" ca="1" si="23"/>
        <v/>
      </c>
      <c r="L79" s="18"/>
      <c r="M79" s="320">
        <v>97</v>
      </c>
      <c r="N79" s="320">
        <v>326</v>
      </c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5"/>
      <c r="AB79" s="305"/>
      <c r="AC79" s="305"/>
      <c r="AD79" s="305"/>
      <c r="AE79" s="305"/>
      <c r="AF79" s="305"/>
      <c r="AG79" s="305"/>
      <c r="AH79" s="305"/>
      <c r="AI79" s="305"/>
      <c r="AJ79" s="305"/>
      <c r="AK79" s="305"/>
      <c r="AL79" s="305"/>
      <c r="AP79" s="335"/>
      <c r="AQ79" s="297"/>
    </row>
    <row r="80" spans="3:43" x14ac:dyDescent="0.3">
      <c r="C80" s="296" t="str">
        <f t="shared" si="17"/>
        <v>[AT_WR_43_2022_SHOPS.xlsx]</v>
      </c>
      <c r="D80" s="55" t="s">
        <v>61</v>
      </c>
      <c r="E80" s="61" t="str">
        <f t="shared" si="16"/>
        <v>Lerchenfelder</v>
      </c>
      <c r="F80" s="61" t="str">
        <f t="shared" si="18"/>
        <v>AT</v>
      </c>
      <c r="G80" s="71" t="str">
        <f t="shared" si="19"/>
        <v>Running expenses Lerchenfelder</v>
      </c>
      <c r="H80" s="329" t="str">
        <f t="shared" ca="1" si="20"/>
        <v/>
      </c>
      <c r="I80" s="329" t="str">
        <f t="shared" ca="1" si="21"/>
        <v/>
      </c>
      <c r="J80" s="329" t="str">
        <f t="shared" ca="1" si="22"/>
        <v/>
      </c>
      <c r="K80" s="329" t="str">
        <f t="shared" ca="1" si="23"/>
        <v/>
      </c>
      <c r="M80" s="56">
        <v>100</v>
      </c>
      <c r="N80" s="56">
        <v>329</v>
      </c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P80" s="335"/>
      <c r="AQ80" s="297"/>
    </row>
    <row r="81" spans="3:43" x14ac:dyDescent="0.3">
      <c r="C81" s="296" t="str">
        <f t="shared" si="17"/>
        <v>[AT_WR_43_2022_SHOPS.xlsx]</v>
      </c>
      <c r="D81" s="55" t="s">
        <v>63</v>
      </c>
      <c r="E81" s="61" t="str">
        <f t="shared" si="16"/>
        <v>Lerchenfelder</v>
      </c>
      <c r="F81" s="61" t="str">
        <f t="shared" si="18"/>
        <v>AT</v>
      </c>
      <c r="G81" s="71" t="str">
        <f t="shared" si="19"/>
        <v>Fixed running expenses Lerchenfelder</v>
      </c>
      <c r="H81" s="329" t="str">
        <f t="shared" ca="1" si="20"/>
        <v/>
      </c>
      <c r="I81" s="329" t="str">
        <f t="shared" ca="1" si="21"/>
        <v/>
      </c>
      <c r="J81" s="329" t="str">
        <f t="shared" ca="1" si="22"/>
        <v/>
      </c>
      <c r="K81" s="329" t="str">
        <f t="shared" ca="1" si="23"/>
        <v/>
      </c>
      <c r="M81" s="56">
        <v>101</v>
      </c>
      <c r="N81" s="56">
        <v>330</v>
      </c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305"/>
      <c r="AP81" s="335"/>
      <c r="AQ81" s="297"/>
    </row>
    <row r="82" spans="3:43" x14ac:dyDescent="0.3">
      <c r="C82" s="296" t="str">
        <f t="shared" si="17"/>
        <v>[AT_WR_43_2022_SHOPS.xlsx]</v>
      </c>
      <c r="D82" s="55" t="s">
        <v>65</v>
      </c>
      <c r="E82" s="61" t="str">
        <f t="shared" si="16"/>
        <v>Lerchenfelder</v>
      </c>
      <c r="F82" s="61" t="str">
        <f t="shared" si="18"/>
        <v>AT</v>
      </c>
      <c r="G82" s="71" t="str">
        <f t="shared" si="19"/>
        <v>Tel / fax / InternetLerchenfelder</v>
      </c>
      <c r="H82" s="329" t="str">
        <f t="shared" ca="1" si="20"/>
        <v/>
      </c>
      <c r="I82" s="329" t="str">
        <f t="shared" ca="1" si="21"/>
        <v/>
      </c>
      <c r="J82" s="329" t="str">
        <f t="shared" ca="1" si="22"/>
        <v/>
      </c>
      <c r="K82" s="329" t="str">
        <f t="shared" ca="1" si="23"/>
        <v/>
      </c>
      <c r="M82" s="56">
        <v>102</v>
      </c>
      <c r="N82" s="56">
        <v>331</v>
      </c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305"/>
      <c r="AG82" s="305"/>
      <c r="AH82" s="305"/>
      <c r="AI82" s="305"/>
      <c r="AJ82" s="305"/>
      <c r="AK82" s="305"/>
      <c r="AL82" s="305"/>
      <c r="AP82" s="335"/>
      <c r="AQ82" s="297"/>
    </row>
    <row r="83" spans="3:43" x14ac:dyDescent="0.3">
      <c r="C83" s="296" t="str">
        <f t="shared" si="17"/>
        <v>[AT_WR_43_2022_SHOPS.xlsx]</v>
      </c>
      <c r="D83" s="73" t="s">
        <v>67</v>
      </c>
      <c r="E83" s="337" t="str">
        <f t="shared" si="16"/>
        <v>Lerchenfelder</v>
      </c>
      <c r="F83" s="337" t="str">
        <f t="shared" si="18"/>
        <v>AT</v>
      </c>
      <c r="G83" s="338" t="str">
        <f t="shared" si="19"/>
        <v>Other running expensesLerchenfelder</v>
      </c>
      <c r="H83" s="339" t="str">
        <f t="shared" ca="1" si="20"/>
        <v/>
      </c>
      <c r="I83" s="339" t="str">
        <f t="shared" ca="1" si="21"/>
        <v/>
      </c>
      <c r="J83" s="339" t="str">
        <f t="shared" ca="1" si="22"/>
        <v/>
      </c>
      <c r="K83" s="339" t="str">
        <f t="shared" ca="1" si="23"/>
        <v/>
      </c>
      <c r="L83" s="18"/>
      <c r="M83" s="320">
        <v>103</v>
      </c>
      <c r="N83" s="320">
        <v>332</v>
      </c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  <c r="AB83" s="305"/>
      <c r="AC83" s="305"/>
      <c r="AD83" s="305"/>
      <c r="AE83" s="305"/>
      <c r="AF83" s="305"/>
      <c r="AG83" s="305"/>
      <c r="AH83" s="305"/>
      <c r="AI83" s="305"/>
      <c r="AJ83" s="305"/>
      <c r="AK83" s="305"/>
      <c r="AL83" s="305"/>
      <c r="AP83" s="335"/>
      <c r="AQ83" s="297"/>
    </row>
    <row r="84" spans="3:43" x14ac:dyDescent="0.3">
      <c r="C84" s="296" t="str">
        <f t="shared" si="17"/>
        <v>[AT_WR_43_2022_SHOPS.xlsx]</v>
      </c>
      <c r="D84" s="55" t="s">
        <v>69</v>
      </c>
      <c r="E84" s="61" t="str">
        <f t="shared" si="16"/>
        <v>Lerchenfelder</v>
      </c>
      <c r="F84" s="61" t="str">
        <f t="shared" si="18"/>
        <v>AT</v>
      </c>
      <c r="G84" s="71" t="str">
        <f t="shared" si="19"/>
        <v>POS feesLerchenfelder</v>
      </c>
      <c r="H84" s="329" t="str">
        <f t="shared" ca="1" si="20"/>
        <v/>
      </c>
      <c r="I84" s="329" t="str">
        <f t="shared" ca="1" si="21"/>
        <v/>
      </c>
      <c r="J84" s="329" t="str">
        <f t="shared" ca="1" si="22"/>
        <v/>
      </c>
      <c r="K84" s="329" t="str">
        <f t="shared" ca="1" si="23"/>
        <v/>
      </c>
      <c r="M84" s="56">
        <v>106</v>
      </c>
      <c r="N84" s="56">
        <v>335</v>
      </c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305"/>
      <c r="AG84" s="305"/>
      <c r="AH84" s="305"/>
      <c r="AI84" s="305"/>
      <c r="AJ84" s="305"/>
      <c r="AK84" s="305"/>
      <c r="AL84" s="305"/>
      <c r="AP84" s="335"/>
      <c r="AQ84" s="297"/>
    </row>
    <row r="85" spans="3:43" x14ac:dyDescent="0.3">
      <c r="C85" s="296" t="str">
        <f t="shared" si="17"/>
        <v>[AT_WR_43_2022_SHOPS.xlsx]</v>
      </c>
      <c r="D85" s="73" t="s">
        <v>71</v>
      </c>
      <c r="E85" s="337" t="str">
        <f t="shared" si="16"/>
        <v>Lerchenfelder</v>
      </c>
      <c r="F85" s="337" t="str">
        <f t="shared" si="18"/>
        <v>AT</v>
      </c>
      <c r="G85" s="338" t="str">
        <f t="shared" si="19"/>
        <v>Bank fee / money collection feeLerchenfelder</v>
      </c>
      <c r="H85" s="339" t="str">
        <f t="shared" ca="1" si="20"/>
        <v/>
      </c>
      <c r="I85" s="339" t="str">
        <f t="shared" ca="1" si="21"/>
        <v/>
      </c>
      <c r="J85" s="339" t="str">
        <f t="shared" ca="1" si="22"/>
        <v/>
      </c>
      <c r="K85" s="339" t="str">
        <f t="shared" ca="1" si="23"/>
        <v/>
      </c>
      <c r="L85" s="18"/>
      <c r="M85" s="320">
        <v>107</v>
      </c>
      <c r="N85" s="320">
        <v>336</v>
      </c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305"/>
      <c r="AP85" s="335"/>
      <c r="AQ85" s="297"/>
    </row>
    <row r="86" spans="3:43" x14ac:dyDescent="0.3">
      <c r="C86" s="296" t="str">
        <f t="shared" si="17"/>
        <v>[AT_WR_43_2022_SHOPS.xlsx]</v>
      </c>
      <c r="D86" s="55" t="s">
        <v>73</v>
      </c>
      <c r="E86" s="61" t="str">
        <f t="shared" si="16"/>
        <v>Lerchenfelder</v>
      </c>
      <c r="F86" s="61" t="str">
        <f t="shared" si="18"/>
        <v>AT</v>
      </c>
      <c r="G86" s="71" t="str">
        <f t="shared" si="19"/>
        <v>Central administrationLerchenfelder</v>
      </c>
      <c r="H86" s="329" t="str">
        <f t="shared" ca="1" si="20"/>
        <v/>
      </c>
      <c r="I86" s="329" t="str">
        <f t="shared" ca="1" si="21"/>
        <v/>
      </c>
      <c r="J86" s="329" t="str">
        <f t="shared" ca="1" si="22"/>
        <v/>
      </c>
      <c r="K86" s="329" t="str">
        <f t="shared" ca="1" si="23"/>
        <v/>
      </c>
      <c r="M86" s="56">
        <v>110</v>
      </c>
      <c r="N86" s="56">
        <v>339</v>
      </c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5"/>
      <c r="AH86" s="305"/>
      <c r="AI86" s="305"/>
      <c r="AJ86" s="305"/>
      <c r="AK86" s="305"/>
      <c r="AL86" s="305"/>
      <c r="AP86" s="335"/>
      <c r="AQ86" s="297"/>
    </row>
    <row r="87" spans="3:43" x14ac:dyDescent="0.3">
      <c r="C87" s="296" t="str">
        <f t="shared" si="17"/>
        <v>[AT_WR_43_2022_SHOPS.xlsx]</v>
      </c>
      <c r="D87" s="73" t="s">
        <v>75</v>
      </c>
      <c r="E87" s="337" t="str">
        <f t="shared" si="16"/>
        <v>Lerchenfelder</v>
      </c>
      <c r="F87" s="337" t="str">
        <f t="shared" si="18"/>
        <v>AT</v>
      </c>
      <c r="G87" s="338" t="str">
        <f t="shared" si="19"/>
        <v>WarehouseLerchenfelder</v>
      </c>
      <c r="H87" s="339" t="str">
        <f t="shared" ca="1" si="20"/>
        <v/>
      </c>
      <c r="I87" s="339" t="str">
        <f t="shared" ca="1" si="21"/>
        <v/>
      </c>
      <c r="J87" s="339" t="str">
        <f t="shared" ca="1" si="22"/>
        <v/>
      </c>
      <c r="K87" s="339" t="str">
        <f t="shared" ca="1" si="23"/>
        <v/>
      </c>
      <c r="L87" s="18"/>
      <c r="M87" s="320">
        <v>111</v>
      </c>
      <c r="N87" s="320">
        <v>340</v>
      </c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5"/>
      <c r="AP87" s="335"/>
      <c r="AQ87" s="297"/>
    </row>
    <row r="88" spans="3:43" x14ac:dyDescent="0.3">
      <c r="C88" s="296" t="str">
        <f t="shared" si="17"/>
        <v>[AT_WR_43_2022_SHOPS.xlsx]</v>
      </c>
      <c r="D88" s="55" t="s">
        <v>77</v>
      </c>
      <c r="E88" s="61" t="str">
        <f t="shared" si="16"/>
        <v>Lerchenfelder</v>
      </c>
      <c r="F88" s="61" t="str">
        <f t="shared" si="18"/>
        <v>AT</v>
      </c>
      <c r="G88" s="71" t="str">
        <f t="shared" si="19"/>
        <v>Marketing (window-cases,flyers, etc.)Lerchenfelder</v>
      </c>
      <c r="H88" s="329" t="str">
        <f t="shared" ca="1" si="20"/>
        <v/>
      </c>
      <c r="I88" s="329" t="str">
        <f t="shared" ca="1" si="21"/>
        <v/>
      </c>
      <c r="J88" s="329" t="str">
        <f t="shared" ca="1" si="22"/>
        <v/>
      </c>
      <c r="K88" s="329" t="str">
        <f t="shared" ca="1" si="23"/>
        <v/>
      </c>
      <c r="M88" s="56">
        <v>114</v>
      </c>
      <c r="N88" s="56">
        <v>343</v>
      </c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  <c r="AB88" s="305"/>
      <c r="AC88" s="305"/>
      <c r="AD88" s="305"/>
      <c r="AE88" s="305"/>
      <c r="AF88" s="305"/>
      <c r="AG88" s="305"/>
      <c r="AH88" s="305"/>
      <c r="AI88" s="305"/>
      <c r="AJ88" s="305"/>
      <c r="AK88" s="305"/>
      <c r="AL88" s="305"/>
      <c r="AP88" s="335"/>
      <c r="AQ88" s="297"/>
    </row>
    <row r="89" spans="3:43" x14ac:dyDescent="0.3">
      <c r="C89" s="296" t="str">
        <f t="shared" si="17"/>
        <v>[AT_WR_43_2022_SHOPS.xlsx]</v>
      </c>
      <c r="D89" s="55" t="s">
        <v>79</v>
      </c>
      <c r="E89" s="61" t="str">
        <f t="shared" si="16"/>
        <v>Lerchenfelder</v>
      </c>
      <c r="F89" s="61" t="str">
        <f t="shared" si="18"/>
        <v>AT</v>
      </c>
      <c r="G89" s="71" t="str">
        <f t="shared" si="19"/>
        <v>Media (magazines, radio, TV)Lerchenfelder</v>
      </c>
      <c r="H89" s="329" t="str">
        <f t="shared" ca="1" si="20"/>
        <v/>
      </c>
      <c r="I89" s="329" t="str">
        <f t="shared" ca="1" si="21"/>
        <v/>
      </c>
      <c r="J89" s="329" t="str">
        <f t="shared" ca="1" si="22"/>
        <v/>
      </c>
      <c r="K89" s="329" t="str">
        <f t="shared" ca="1" si="23"/>
        <v/>
      </c>
      <c r="M89" s="56">
        <v>115</v>
      </c>
      <c r="N89" s="56">
        <v>344</v>
      </c>
      <c r="Q89" s="305"/>
      <c r="R89" s="305"/>
      <c r="S89" s="305"/>
      <c r="T89" s="305"/>
      <c r="U89" s="305"/>
      <c r="V89" s="305"/>
      <c r="W89" s="305"/>
      <c r="X89" s="305"/>
      <c r="Y89" s="305"/>
      <c r="Z89" s="305"/>
      <c r="AA89" s="305"/>
      <c r="AB89" s="305"/>
      <c r="AC89" s="305"/>
      <c r="AD89" s="305"/>
      <c r="AE89" s="305"/>
      <c r="AF89" s="305"/>
      <c r="AG89" s="305"/>
      <c r="AH89" s="305"/>
      <c r="AI89" s="305"/>
      <c r="AJ89" s="305"/>
      <c r="AK89" s="305"/>
      <c r="AL89" s="305"/>
      <c r="AP89" s="335"/>
      <c r="AQ89" s="297"/>
    </row>
    <row r="90" spans="3:43" x14ac:dyDescent="0.3">
      <c r="C90" s="296" t="str">
        <f t="shared" si="17"/>
        <v>[AT_WR_43_2022_SHOPS.xlsx]</v>
      </c>
      <c r="D90" s="73" t="s">
        <v>81</v>
      </c>
      <c r="E90" s="337" t="str">
        <f t="shared" si="16"/>
        <v>Lerchenfelder</v>
      </c>
      <c r="F90" s="337" t="str">
        <f t="shared" si="18"/>
        <v>AT</v>
      </c>
      <c r="G90" s="338" t="str">
        <f t="shared" si="19"/>
        <v>OtherLerchenfelder</v>
      </c>
      <c r="H90" s="339" t="str">
        <f t="shared" ca="1" si="20"/>
        <v/>
      </c>
      <c r="I90" s="339" t="str">
        <f t="shared" ca="1" si="21"/>
        <v/>
      </c>
      <c r="J90" s="339" t="str">
        <f t="shared" ca="1" si="22"/>
        <v/>
      </c>
      <c r="K90" s="339" t="str">
        <f t="shared" ca="1" si="23"/>
        <v/>
      </c>
      <c r="L90" s="18"/>
      <c r="M90" s="320">
        <v>116</v>
      </c>
      <c r="N90" s="320">
        <v>345</v>
      </c>
      <c r="Q90" s="305"/>
      <c r="R90" s="305"/>
      <c r="S90" s="305"/>
      <c r="T90" s="305"/>
      <c r="U90" s="305"/>
      <c r="V90" s="305"/>
      <c r="W90" s="305"/>
      <c r="X90" s="305"/>
      <c r="Y90" s="305"/>
      <c r="Z90" s="305"/>
      <c r="AA90" s="305"/>
      <c r="AB90" s="305"/>
      <c r="AC90" s="305"/>
      <c r="AD90" s="305"/>
      <c r="AE90" s="305"/>
      <c r="AF90" s="305"/>
      <c r="AG90" s="305"/>
      <c r="AH90" s="305"/>
      <c r="AI90" s="305"/>
      <c r="AJ90" s="305"/>
      <c r="AK90" s="305"/>
      <c r="AL90" s="305"/>
      <c r="AP90" s="335"/>
      <c r="AQ90" s="297"/>
    </row>
    <row r="91" spans="3:43" x14ac:dyDescent="0.3">
      <c r="C91" s="296" t="str">
        <f t="shared" si="17"/>
        <v>[AT_WR_43_2022_SHOPS.xlsx]</v>
      </c>
      <c r="D91" s="55" t="s">
        <v>83</v>
      </c>
      <c r="E91" s="61" t="str">
        <f t="shared" si="16"/>
        <v>Lerchenfelder</v>
      </c>
      <c r="F91" s="61" t="str">
        <f t="shared" si="18"/>
        <v>AT</v>
      </c>
      <c r="G91" s="71" t="str">
        <f t="shared" si="19"/>
        <v>TicketsLerchenfelder</v>
      </c>
      <c r="H91" s="329" t="str">
        <f t="shared" ca="1" si="20"/>
        <v/>
      </c>
      <c r="I91" s="329" t="str">
        <f t="shared" ca="1" si="21"/>
        <v/>
      </c>
      <c r="J91" s="329" t="str">
        <f t="shared" ca="1" si="22"/>
        <v/>
      </c>
      <c r="K91" s="329" t="str">
        <f t="shared" ca="1" si="23"/>
        <v/>
      </c>
      <c r="M91" s="56">
        <v>119</v>
      </c>
      <c r="N91" s="56">
        <v>348</v>
      </c>
      <c r="Q91" s="305"/>
      <c r="R91" s="305"/>
      <c r="S91" s="305"/>
      <c r="T91" s="305"/>
      <c r="U91" s="305"/>
      <c r="V91" s="305"/>
      <c r="W91" s="305"/>
      <c r="X91" s="305"/>
      <c r="Y91" s="305"/>
      <c r="Z91" s="305"/>
      <c r="AA91" s="305"/>
      <c r="AB91" s="305"/>
      <c r="AC91" s="305"/>
      <c r="AD91" s="305"/>
      <c r="AE91" s="305"/>
      <c r="AF91" s="305"/>
      <c r="AG91" s="305"/>
      <c r="AH91" s="305"/>
      <c r="AI91" s="305"/>
      <c r="AJ91" s="305"/>
      <c r="AK91" s="305"/>
      <c r="AL91" s="305"/>
      <c r="AP91" s="335"/>
      <c r="AQ91" s="297"/>
    </row>
    <row r="92" spans="3:43" x14ac:dyDescent="0.3">
      <c r="C92" s="296" t="str">
        <f t="shared" si="17"/>
        <v>[AT_WR_43_2022_SHOPS.xlsx]</v>
      </c>
      <c r="D92" s="73" t="s">
        <v>85</v>
      </c>
      <c r="E92" s="337" t="str">
        <f t="shared" si="16"/>
        <v>Lerchenfelder</v>
      </c>
      <c r="F92" s="337" t="str">
        <f t="shared" si="18"/>
        <v>AT</v>
      </c>
      <c r="G92" s="338" t="str">
        <f t="shared" si="19"/>
        <v>Other travel expensesLerchenfelder</v>
      </c>
      <c r="H92" s="339" t="str">
        <f t="shared" ca="1" si="20"/>
        <v/>
      </c>
      <c r="I92" s="339" t="str">
        <f t="shared" ca="1" si="21"/>
        <v/>
      </c>
      <c r="J92" s="339" t="str">
        <f t="shared" ca="1" si="22"/>
        <v/>
      </c>
      <c r="K92" s="339" t="str">
        <f t="shared" ca="1" si="23"/>
        <v/>
      </c>
      <c r="L92" s="18"/>
      <c r="M92" s="320">
        <v>120</v>
      </c>
      <c r="N92" s="320">
        <v>349</v>
      </c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305"/>
      <c r="AL92" s="305"/>
      <c r="AP92" s="335"/>
      <c r="AQ92" s="297"/>
    </row>
    <row r="93" spans="3:43" x14ac:dyDescent="0.3">
      <c r="C93" s="296" t="str">
        <f t="shared" si="17"/>
        <v>[AT_WR_43_2022_SHOPS.xlsx]</v>
      </c>
      <c r="D93" s="55" t="s">
        <v>87</v>
      </c>
      <c r="E93" s="61" t="str">
        <f t="shared" si="16"/>
        <v>Lerchenfelder</v>
      </c>
      <c r="F93" s="61" t="str">
        <f t="shared" si="18"/>
        <v>AT</v>
      </c>
      <c r="G93" s="71" t="str">
        <f t="shared" si="19"/>
        <v>ManagerLerchenfelder</v>
      </c>
      <c r="H93" s="329" t="str">
        <f t="shared" ca="1" si="20"/>
        <v/>
      </c>
      <c r="I93" s="329" t="str">
        <f t="shared" ca="1" si="21"/>
        <v/>
      </c>
      <c r="J93" s="329" t="str">
        <f t="shared" ca="1" si="22"/>
        <v/>
      </c>
      <c r="K93" s="329" t="str">
        <f t="shared" ca="1" si="23"/>
        <v/>
      </c>
      <c r="M93" s="56">
        <v>123</v>
      </c>
      <c r="N93" s="56">
        <v>352</v>
      </c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305"/>
      <c r="AL93" s="305"/>
      <c r="AP93" s="335"/>
      <c r="AQ93" s="297"/>
    </row>
    <row r="94" spans="3:43" x14ac:dyDescent="0.3">
      <c r="C94" s="296" t="str">
        <f t="shared" si="17"/>
        <v>[AT_WR_43_2022_SHOPS.xlsx]</v>
      </c>
      <c r="D94" s="55" t="s">
        <v>89</v>
      </c>
      <c r="E94" s="61" t="str">
        <f t="shared" si="16"/>
        <v>Lerchenfelder</v>
      </c>
      <c r="F94" s="61" t="str">
        <f t="shared" si="18"/>
        <v>AT</v>
      </c>
      <c r="G94" s="71" t="str">
        <f t="shared" si="19"/>
        <v>Deputy managerLerchenfelder</v>
      </c>
      <c r="H94" s="329" t="str">
        <f t="shared" ca="1" si="20"/>
        <v/>
      </c>
      <c r="I94" s="329" t="str">
        <f t="shared" ca="1" si="21"/>
        <v/>
      </c>
      <c r="J94" s="329" t="str">
        <f t="shared" ca="1" si="22"/>
        <v/>
      </c>
      <c r="K94" s="329" t="str">
        <f t="shared" ca="1" si="23"/>
        <v/>
      </c>
      <c r="M94" s="56">
        <v>124</v>
      </c>
      <c r="N94" s="56">
        <v>353</v>
      </c>
      <c r="Q94" s="305"/>
      <c r="R94" s="305"/>
      <c r="S94" s="305"/>
      <c r="T94" s="305"/>
      <c r="U94" s="305"/>
      <c r="V94" s="305"/>
      <c r="W94" s="305"/>
      <c r="X94" s="305"/>
      <c r="Y94" s="305"/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305"/>
      <c r="AL94" s="305"/>
      <c r="AP94" s="335"/>
      <c r="AQ94" s="297"/>
    </row>
    <row r="95" spans="3:43" x14ac:dyDescent="0.3">
      <c r="C95" s="296" t="str">
        <f t="shared" si="17"/>
        <v>[AT_WR_43_2022_SHOPS.xlsx]</v>
      </c>
      <c r="D95" s="55" t="s">
        <v>91</v>
      </c>
      <c r="E95" s="61" t="str">
        <f>E93</f>
        <v>Lerchenfelder</v>
      </c>
      <c r="F95" s="61" t="str">
        <f t="shared" si="18"/>
        <v>AT</v>
      </c>
      <c r="G95" s="71" t="str">
        <f t="shared" si="19"/>
        <v>AssistentsLerchenfelder</v>
      </c>
      <c r="H95" s="329" t="str">
        <f t="shared" ca="1" si="20"/>
        <v/>
      </c>
      <c r="I95" s="329" t="str">
        <f t="shared" ca="1" si="21"/>
        <v/>
      </c>
      <c r="J95" s="329" t="str">
        <f t="shared" ca="1" si="22"/>
        <v/>
      </c>
      <c r="K95" s="329" t="str">
        <f t="shared" ca="1" si="23"/>
        <v/>
      </c>
      <c r="M95" s="56">
        <v>125</v>
      </c>
      <c r="N95" s="56">
        <v>354</v>
      </c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305"/>
      <c r="AL95" s="305"/>
      <c r="AP95" s="335"/>
      <c r="AQ95" s="297"/>
    </row>
    <row r="96" spans="3:43" x14ac:dyDescent="0.3">
      <c r="C96" s="296" t="str">
        <f t="shared" si="17"/>
        <v>[AT_WR_43_2022_SHOPS.xlsx]</v>
      </c>
      <c r="D96" s="55" t="s">
        <v>93</v>
      </c>
      <c r="E96" s="61" t="str">
        <f t="shared" ref="E96:E102" si="24">E95</f>
        <v>Lerchenfelder</v>
      </c>
      <c r="F96" s="61" t="str">
        <f t="shared" si="18"/>
        <v>AT</v>
      </c>
      <c r="G96" s="71" t="str">
        <f t="shared" si="19"/>
        <v>Stock keeperLerchenfelder</v>
      </c>
      <c r="H96" s="329" t="str">
        <f t="shared" ca="1" si="20"/>
        <v/>
      </c>
      <c r="I96" s="329" t="str">
        <f t="shared" ca="1" si="21"/>
        <v/>
      </c>
      <c r="J96" s="329" t="str">
        <f t="shared" ca="1" si="22"/>
        <v/>
      </c>
      <c r="K96" s="329" t="str">
        <f t="shared" ca="1" si="23"/>
        <v/>
      </c>
      <c r="M96" s="56">
        <v>126</v>
      </c>
      <c r="N96" s="56">
        <v>355</v>
      </c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305"/>
      <c r="AL96" s="305"/>
      <c r="AP96" s="335"/>
      <c r="AQ96" s="297"/>
    </row>
    <row r="97" spans="3:43" x14ac:dyDescent="0.3">
      <c r="C97" s="296" t="str">
        <f t="shared" si="17"/>
        <v>[AT_WR_43_2022_SHOPS.xlsx]</v>
      </c>
      <c r="D97" s="55" t="s">
        <v>95</v>
      </c>
      <c r="E97" s="61" t="str">
        <f t="shared" si="24"/>
        <v>Lerchenfelder</v>
      </c>
      <c r="F97" s="61" t="str">
        <f t="shared" si="18"/>
        <v>AT</v>
      </c>
      <c r="G97" s="71" t="str">
        <f t="shared" si="19"/>
        <v>Temporary employeesLerchenfelder</v>
      </c>
      <c r="H97" s="329" t="str">
        <f t="shared" ca="1" si="20"/>
        <v/>
      </c>
      <c r="I97" s="329" t="str">
        <f t="shared" ca="1" si="21"/>
        <v/>
      </c>
      <c r="J97" s="329" t="str">
        <f t="shared" ca="1" si="22"/>
        <v/>
      </c>
      <c r="K97" s="329" t="str">
        <f t="shared" ca="1" si="23"/>
        <v/>
      </c>
      <c r="M97" s="56">
        <v>127</v>
      </c>
      <c r="N97" s="56">
        <v>356</v>
      </c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P97" s="335"/>
      <c r="AQ97" s="297"/>
    </row>
    <row r="98" spans="3:43" x14ac:dyDescent="0.3">
      <c r="C98" s="296" t="str">
        <f t="shared" si="17"/>
        <v>[AT_WR_43_2022_SHOPS.xlsx]</v>
      </c>
      <c r="D98" s="55" t="s">
        <v>97</v>
      </c>
      <c r="E98" s="61" t="str">
        <f t="shared" si="24"/>
        <v>Lerchenfelder</v>
      </c>
      <c r="F98" s="61" t="str">
        <f t="shared" si="18"/>
        <v>AT</v>
      </c>
      <c r="G98" s="71" t="str">
        <f t="shared" si="19"/>
        <v>Shop assistants bonusesLerchenfelder</v>
      </c>
      <c r="H98" s="329" t="str">
        <f t="shared" ca="1" si="20"/>
        <v/>
      </c>
      <c r="I98" s="329" t="str">
        <f t="shared" ca="1" si="21"/>
        <v/>
      </c>
      <c r="J98" s="329" t="str">
        <f t="shared" ca="1" si="22"/>
        <v/>
      </c>
      <c r="K98" s="329" t="str">
        <f t="shared" ca="1" si="23"/>
        <v/>
      </c>
      <c r="M98" s="56">
        <v>128</v>
      </c>
      <c r="N98" s="56">
        <v>357</v>
      </c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305"/>
      <c r="AB98" s="305"/>
      <c r="AC98" s="305"/>
      <c r="AD98" s="305"/>
      <c r="AE98" s="305"/>
      <c r="AF98" s="305"/>
      <c r="AG98" s="305"/>
      <c r="AH98" s="305"/>
      <c r="AI98" s="305"/>
      <c r="AJ98" s="305"/>
      <c r="AK98" s="305"/>
      <c r="AL98" s="305"/>
      <c r="AP98" s="335"/>
      <c r="AQ98" s="297"/>
    </row>
    <row r="99" spans="3:43" x14ac:dyDescent="0.3">
      <c r="C99" s="296" t="str">
        <f t="shared" si="17"/>
        <v>[AT_WR_43_2022_SHOPS.xlsx]</v>
      </c>
      <c r="D99" s="55" t="s">
        <v>99</v>
      </c>
      <c r="E99" s="61" t="str">
        <f t="shared" si="24"/>
        <v>Lerchenfelder</v>
      </c>
      <c r="F99" s="61" t="str">
        <f t="shared" si="18"/>
        <v>AT</v>
      </c>
      <c r="G99" s="71" t="str">
        <f t="shared" si="19"/>
        <v>Shop manager bonusesLerchenfelder</v>
      </c>
      <c r="H99" s="329" t="str">
        <f t="shared" ca="1" si="20"/>
        <v/>
      </c>
      <c r="I99" s="329" t="str">
        <f t="shared" ca="1" si="21"/>
        <v/>
      </c>
      <c r="J99" s="329" t="str">
        <f t="shared" ca="1" si="22"/>
        <v/>
      </c>
      <c r="K99" s="329" t="str">
        <f t="shared" ca="1" si="23"/>
        <v/>
      </c>
      <c r="M99" s="56">
        <v>129</v>
      </c>
      <c r="N99" s="56">
        <v>358</v>
      </c>
      <c r="Q99" s="305"/>
      <c r="R99" s="305"/>
      <c r="S99" s="305"/>
      <c r="T99" s="305"/>
      <c r="U99" s="305"/>
      <c r="V99" s="305"/>
      <c r="W99" s="305"/>
      <c r="X99" s="305"/>
      <c r="Y99" s="305"/>
      <c r="Z99" s="305"/>
      <c r="AA99" s="305"/>
      <c r="AB99" s="305"/>
      <c r="AC99" s="305"/>
      <c r="AD99" s="305"/>
      <c r="AE99" s="305"/>
      <c r="AF99" s="305"/>
      <c r="AG99" s="305"/>
      <c r="AH99" s="305"/>
      <c r="AI99" s="305"/>
      <c r="AJ99" s="305"/>
      <c r="AK99" s="305"/>
      <c r="AL99" s="305"/>
      <c r="AP99" s="335"/>
      <c r="AQ99" s="297"/>
    </row>
    <row r="100" spans="3:43" x14ac:dyDescent="0.3">
      <c r="C100" s="296" t="str">
        <f t="shared" si="17"/>
        <v>[AT_WR_43_2022_SHOPS.xlsx]</v>
      </c>
      <c r="D100" s="55" t="s">
        <v>101</v>
      </c>
      <c r="E100" s="61" t="str">
        <f t="shared" si="24"/>
        <v>Lerchenfelder</v>
      </c>
      <c r="F100" s="61" t="str">
        <f t="shared" si="18"/>
        <v>AT</v>
      </c>
      <c r="G100" s="71" t="str">
        <f t="shared" si="19"/>
        <v>Social taxLerchenfelder</v>
      </c>
      <c r="H100" s="329" t="str">
        <f t="shared" ca="1" si="20"/>
        <v/>
      </c>
      <c r="I100" s="329" t="str">
        <f t="shared" ca="1" si="21"/>
        <v/>
      </c>
      <c r="J100" s="329" t="str">
        <f t="shared" ca="1" si="22"/>
        <v/>
      </c>
      <c r="K100" s="329" t="str">
        <f t="shared" ca="1" si="23"/>
        <v/>
      </c>
      <c r="M100" s="56">
        <v>130</v>
      </c>
      <c r="N100" s="56">
        <v>359</v>
      </c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5"/>
      <c r="AH100" s="305"/>
      <c r="AI100" s="305"/>
      <c r="AJ100" s="305"/>
      <c r="AK100" s="305"/>
      <c r="AL100" s="305"/>
      <c r="AP100" s="335"/>
      <c r="AQ100" s="297"/>
    </row>
    <row r="101" spans="3:43" x14ac:dyDescent="0.3">
      <c r="C101" s="296" t="str">
        <f t="shared" si="17"/>
        <v>[AT_WR_43_2022_SHOPS.xlsx]</v>
      </c>
      <c r="D101" s="55" t="s">
        <v>103</v>
      </c>
      <c r="E101" s="61" t="str">
        <f t="shared" si="24"/>
        <v>Lerchenfelder</v>
      </c>
      <c r="F101" s="61" t="str">
        <f t="shared" si="18"/>
        <v>AT</v>
      </c>
      <c r="G101" s="71" t="str">
        <f t="shared" si="19"/>
        <v>BenefitsLerchenfelder</v>
      </c>
      <c r="H101" s="329" t="str">
        <f t="shared" ca="1" si="20"/>
        <v/>
      </c>
      <c r="I101" s="329" t="str">
        <f t="shared" ca="1" si="21"/>
        <v/>
      </c>
      <c r="J101" s="329" t="str">
        <f t="shared" ca="1" si="22"/>
        <v/>
      </c>
      <c r="K101" s="329" t="str">
        <f t="shared" ca="1" si="23"/>
        <v/>
      </c>
      <c r="M101" s="56">
        <v>131</v>
      </c>
      <c r="N101" s="56">
        <v>360</v>
      </c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5"/>
      <c r="AH101" s="305"/>
      <c r="AI101" s="305"/>
      <c r="AJ101" s="305"/>
      <c r="AK101" s="305"/>
      <c r="AL101" s="305"/>
      <c r="AP101" s="335"/>
      <c r="AQ101" s="297"/>
    </row>
    <row r="102" spans="3:43" ht="15" customHeight="1" thickBot="1" x14ac:dyDescent="0.35">
      <c r="C102" s="296" t="str">
        <f t="shared" si="17"/>
        <v>[AT_WR_43_2022_SHOPS.xlsx]</v>
      </c>
      <c r="D102" s="74" t="s">
        <v>105</v>
      </c>
      <c r="E102" s="340" t="str">
        <f t="shared" si="24"/>
        <v>Lerchenfelder</v>
      </c>
      <c r="F102" s="340" t="str">
        <f t="shared" si="18"/>
        <v>AT</v>
      </c>
      <c r="G102" s="341" t="str">
        <f t="shared" si="19"/>
        <v>Leasing of staffLerchenfelder</v>
      </c>
      <c r="H102" s="342" t="str">
        <f t="shared" ca="1" si="20"/>
        <v/>
      </c>
      <c r="I102" s="342" t="str">
        <f t="shared" ca="1" si="21"/>
        <v/>
      </c>
      <c r="J102" s="342" t="str">
        <f t="shared" ca="1" si="22"/>
        <v/>
      </c>
      <c r="K102" s="342" t="str">
        <f t="shared" ca="1" si="23"/>
        <v/>
      </c>
      <c r="L102" s="343"/>
      <c r="M102" s="57">
        <v>132</v>
      </c>
      <c r="N102" s="57">
        <v>361</v>
      </c>
      <c r="O102" s="343"/>
      <c r="P102" s="343"/>
      <c r="Q102" s="344" t="str">
        <f>VLOOKUP($F102,$AS:$AT,2,FALSE)</f>
        <v>[AT_WR_43_2022_SHOPS.xlsx]</v>
      </c>
      <c r="R102" s="345" t="s">
        <v>174</v>
      </c>
      <c r="S102" s="346" t="str">
        <f>+E102</f>
        <v>Lerchenfelder</v>
      </c>
      <c r="T102" s="346" t="str">
        <f>VLOOKUP($E102,$AP:$AQ,2,FALSE)</f>
        <v>AT</v>
      </c>
      <c r="U102" s="347" t="str">
        <f>R102&amp;S102</f>
        <v>Operating ResultLerchenfelder</v>
      </c>
      <c r="V102" s="348" t="str">
        <f ca="1">IFERROR(INDIRECT(CONCATENATE("'",$Q102,$S102,"'","!",$V$2,$AA102))+INDIRECT(CONCATENATE("'",$Q102,$S102,"'","!",$V$3,$AA102))+INDIRECT(CONCATENATE("'",$C102,$E102,"'","!",$V$4,$AA102)),"")</f>
        <v/>
      </c>
      <c r="W102" s="348" t="str">
        <f ca="1">IFERROR(IF(W$7="PLAN",INDIRECT(CONCATENATE("'",$Q102,$S102,"'","!",$W$2,$AB102)),INDIRECT(CONCATENATE("'",$Q102,$S102,"'","!",$I$2,$AA102))),"")</f>
        <v/>
      </c>
      <c r="X102" s="348" t="str">
        <f ca="1">IFERROR(IF(X$7="PLAN",INDIRECT(CONCATENATE("'",$Q102,$S102,"'","!",$X$2,$AB102)),INDIRECT(CONCATENATE("'",$Q102,$S102,"'","!",$X$2,$AA102))),"")</f>
        <v/>
      </c>
      <c r="Y102" s="348" t="str">
        <f ca="1">IFERROR(IF(Y$7="PLAN",INDIRECT(CONCATENATE("'",$Q102,$S102,"'","!",$Y$2,$AB102)),INDIRECT(CONCATENATE("'",$C102,$E102,"'","!",$K$2,$AA102))),"")</f>
        <v/>
      </c>
      <c r="Z102" s="349"/>
      <c r="AA102" s="350">
        <v>136</v>
      </c>
      <c r="AB102" s="350">
        <v>365</v>
      </c>
      <c r="AC102" s="349"/>
      <c r="AD102" s="348">
        <v>7854.963333333335</v>
      </c>
      <c r="AE102" s="348">
        <v>0</v>
      </c>
      <c r="AF102" s="348">
        <v>0</v>
      </c>
      <c r="AG102" s="348">
        <v>0</v>
      </c>
      <c r="AH102" s="349"/>
      <c r="AI102" s="351" t="e">
        <f ca="1">+H67-SUM(H68:H102)-AD102</f>
        <v>#VALUE!</v>
      </c>
      <c r="AJ102" s="351" t="e">
        <f ca="1">+I67-SUM(I68:I102)-AE102</f>
        <v>#VALUE!</v>
      </c>
      <c r="AK102" s="351" t="e">
        <f ca="1">+J67-SUM(J68:J102)-AF102</f>
        <v>#VALUE!</v>
      </c>
      <c r="AL102" s="351" t="e">
        <f ca="1">+K67-SUM(K68:K102)-AG102</f>
        <v>#VALUE!</v>
      </c>
      <c r="AP102" s="335"/>
      <c r="AQ102" s="297"/>
    </row>
  </sheetData>
  <autoFilter ref="C8:N102" xr:uid="{00000000-0009-0000-0000-000001000000}"/>
  <mergeCells count="1">
    <mergeCell ref="D3:D4"/>
  </mergeCells>
  <conditionalFormatting sqref="D1:D3 C1:C1048576 R2:R5 Q2:Q55 D5 D7 C9:D102">
    <cfRule type="containsText" dxfId="16" priority="49" operator="containsText" text="Kgs put into the shop,  shop A">
      <formula>NOT(ISERROR(SEARCH("Kgs put into the shop,  shop A",C1)))</formula>
    </cfRule>
  </conditionalFormatting>
  <conditionalFormatting sqref="Q102:R102">
    <cfRule type="containsText" dxfId="15" priority="45" operator="containsText" text="Kgs put into the shop,  shop A">
      <formula>NOT(ISERROR(SEARCH("Kgs put into the shop,  shop A",Q102)))</formula>
    </cfRule>
  </conditionalFormatting>
  <conditionalFormatting sqref="R7 Q9:R55">
    <cfRule type="containsText" dxfId="14" priority="47" operator="containsText" text="Kgs put into the shop,  shop A">
      <formula>NOT(ISERROR(SEARCH("Kgs put into the shop,  shop A",Q7)))</formula>
    </cfRule>
  </conditionalFormatting>
  <conditionalFormatting sqref="AI54:AL55">
    <cfRule type="cellIs" dxfId="13" priority="1" operator="lessThan">
      <formula>0</formula>
    </cfRule>
  </conditionalFormatting>
  <conditionalFormatting sqref="AI102:AL102">
    <cfRule type="cellIs" dxfId="12" priority="14" operator="lessThan">
      <formula>0</formula>
    </cfRule>
  </conditionalFormatting>
  <dataValidations disablePrompts="1" count="1">
    <dataValidation type="list" allowBlank="1" showInputMessage="1" showErrorMessage="1" sqref="H7:K7 V7:Y7" xr:uid="{00000000-0002-0000-0100-000000000000}">
      <formula1>"ACTUAL,PLAN"</formula1>
    </dataValidation>
  </dataValidations>
  <pageMargins left="0.7" right="0.7" top="0.75" bottom="0.75" header="0.3" footer="0.3"/>
  <pageSetup scale="2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árok2">
    <tabColor theme="0" tint="-0.499984740745262"/>
  </sheetPr>
  <dimension ref="A1:AK53"/>
  <sheetViews>
    <sheetView showGridLines="0" topLeftCell="Z1" zoomScale="90" zoomScaleNormal="90" workbookViewId="0">
      <pane ySplit="2" topLeftCell="A3" activePane="bottomLeft" state="frozen"/>
      <selection activeCell="V375" sqref="V375"/>
      <selection pane="bottomLeft" activeCell="AJ12" sqref="AJ3:AJ12"/>
    </sheetView>
  </sheetViews>
  <sheetFormatPr defaultRowHeight="14.4" outlineLevelCol="1" x14ac:dyDescent="0.3"/>
  <cols>
    <col min="1" max="1" width="4.33203125" bestFit="1" customWidth="1"/>
    <col min="2" max="2" width="17" customWidth="1"/>
    <col min="3" max="6" width="12.5546875" customWidth="1"/>
    <col min="7" max="7" width="14.6640625" customWidth="1"/>
    <col min="8" max="8" width="13.6640625" customWidth="1"/>
    <col min="9" max="9" width="18.33203125" customWidth="1"/>
    <col min="11" max="11" width="16.5546875" bestFit="1" customWidth="1"/>
    <col min="12" max="12" width="14.6640625" hidden="1" customWidth="1" outlineLevel="1"/>
    <col min="13" max="13" width="4.33203125" customWidth="1" collapsed="1"/>
    <col min="14" max="19" width="11" customWidth="1"/>
    <col min="20" max="20" width="13.6640625" hidden="1" customWidth="1" outlineLevel="1"/>
    <col min="21" max="21" width="10.6640625" hidden="1" customWidth="1" outlineLevel="1"/>
    <col min="22" max="22" width="10.33203125" hidden="1" customWidth="1" outlineLevel="1"/>
    <col min="23" max="23" width="9.33203125" customWidth="1" collapsed="1"/>
    <col min="24" max="24" width="13.6640625" bestFit="1" customWidth="1"/>
    <col min="25" max="25" width="13.44140625" bestFit="1" customWidth="1"/>
    <col min="26" max="26" width="33.33203125" bestFit="1" customWidth="1"/>
    <col min="31" max="31" width="13.5546875" bestFit="1" customWidth="1"/>
    <col min="35" max="35" width="20" bestFit="1" customWidth="1"/>
    <col min="39" max="39" width="18.33203125" bestFit="1" customWidth="1"/>
  </cols>
  <sheetData>
    <row r="1" spans="1:37" ht="15" customHeight="1" thickBot="1" x14ac:dyDescent="0.35">
      <c r="B1" s="843" t="s">
        <v>175</v>
      </c>
      <c r="C1" s="842"/>
      <c r="D1" s="844" t="s">
        <v>176</v>
      </c>
      <c r="E1" s="842"/>
      <c r="F1" s="842"/>
      <c r="AE1" s="845" t="s">
        <v>177</v>
      </c>
      <c r="AF1" s="846"/>
      <c r="AG1" s="846"/>
      <c r="AI1" s="845" t="s">
        <v>177</v>
      </c>
      <c r="AJ1" s="846"/>
      <c r="AK1" s="846"/>
    </row>
    <row r="2" spans="1:37" ht="48" customHeight="1" thickBot="1" x14ac:dyDescent="0.35">
      <c r="A2" s="1" t="s">
        <v>178</v>
      </c>
      <c r="B2" s="1" t="s">
        <v>4</v>
      </c>
      <c r="C2" s="1" t="s">
        <v>179</v>
      </c>
      <c r="D2" s="1" t="s">
        <v>180</v>
      </c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  <c r="J2" s="1" t="s">
        <v>186</v>
      </c>
      <c r="K2" s="1" t="s">
        <v>187</v>
      </c>
      <c r="N2" s="2" t="s">
        <v>188</v>
      </c>
      <c r="O2" s="3" t="s">
        <v>189</v>
      </c>
      <c r="P2" s="3" t="s">
        <v>190</v>
      </c>
      <c r="Q2" s="3" t="s">
        <v>191</v>
      </c>
      <c r="R2" s="3" t="s">
        <v>192</v>
      </c>
      <c r="S2" s="3" t="s">
        <v>193</v>
      </c>
      <c r="T2" s="4"/>
      <c r="U2" s="1" t="s">
        <v>194</v>
      </c>
      <c r="V2" s="1" t="s">
        <v>195</v>
      </c>
      <c r="W2" s="4"/>
      <c r="X2" s="5" t="s">
        <v>196</v>
      </c>
      <c r="Y2" s="5" t="s">
        <v>197</v>
      </c>
      <c r="AE2" s="81" t="s">
        <v>198</v>
      </c>
      <c r="AF2" s="82" t="s">
        <v>194</v>
      </c>
      <c r="AG2" s="83" t="s">
        <v>195</v>
      </c>
      <c r="AI2" s="81" t="s">
        <v>199</v>
      </c>
      <c r="AJ2" s="82" t="s">
        <v>194</v>
      </c>
      <c r="AK2" s="83" t="s">
        <v>195</v>
      </c>
    </row>
    <row r="3" spans="1:37" x14ac:dyDescent="0.3">
      <c r="A3" s="6">
        <v>1</v>
      </c>
      <c r="B3" s="358" t="s">
        <v>12</v>
      </c>
      <c r="C3" s="359" t="s">
        <v>200</v>
      </c>
      <c r="D3" s="359"/>
      <c r="E3" s="359" t="s">
        <v>201</v>
      </c>
      <c r="F3" s="359" t="s">
        <v>202</v>
      </c>
      <c r="G3" s="361">
        <v>44613</v>
      </c>
      <c r="H3" s="361"/>
      <c r="I3" s="359" t="s">
        <v>203</v>
      </c>
      <c r="J3" s="359"/>
      <c r="K3" s="359"/>
      <c r="L3" s="7" t="str">
        <f t="shared" ref="L3:L8" si="0">K3&amp;C3</f>
        <v>vintage</v>
      </c>
      <c r="N3" s="8">
        <v>2025</v>
      </c>
      <c r="O3" s="9" t="s">
        <v>204</v>
      </c>
      <c r="P3" s="10">
        <v>1</v>
      </c>
      <c r="Q3" s="356">
        <v>0.2</v>
      </c>
      <c r="R3" s="356">
        <v>0.2</v>
      </c>
      <c r="S3" s="356">
        <v>0.2276</v>
      </c>
      <c r="T3" s="11" t="s">
        <v>205</v>
      </c>
      <c r="U3" s="12">
        <f t="shared" ref="U3:U12" si="1">V3*$P$3</f>
        <v>4.8</v>
      </c>
      <c r="V3" s="76">
        <v>4.8</v>
      </c>
      <c r="X3" s="8">
        <v>2024</v>
      </c>
      <c r="Y3" s="10">
        <v>1</v>
      </c>
      <c r="Z3" s="362" t="s">
        <v>206</v>
      </c>
      <c r="AE3" s="84" t="s">
        <v>205</v>
      </c>
      <c r="AF3" s="12">
        <f t="shared" ref="AF3:AF14" si="2">AG3*$P$3</f>
        <v>4.8</v>
      </c>
      <c r="AG3" s="85">
        <v>4.8</v>
      </c>
      <c r="AI3" s="84" t="s">
        <v>207</v>
      </c>
      <c r="AJ3" s="12">
        <f t="shared" ref="AJ3:AJ14" si="3">AK3*$P$3</f>
        <v>5.2</v>
      </c>
      <c r="AK3" s="85">
        <v>5.2</v>
      </c>
    </row>
    <row r="4" spans="1:37" x14ac:dyDescent="0.3">
      <c r="A4" s="357">
        <v>2</v>
      </c>
      <c r="B4" s="358" t="s">
        <v>16</v>
      </c>
      <c r="C4" s="359" t="s">
        <v>200</v>
      </c>
      <c r="D4" s="359"/>
      <c r="E4" s="359" t="s">
        <v>201</v>
      </c>
      <c r="F4" s="359" t="s">
        <v>202</v>
      </c>
      <c r="G4" s="361"/>
      <c r="H4" s="361"/>
      <c r="I4" s="359" t="s">
        <v>203</v>
      </c>
      <c r="J4" s="359"/>
      <c r="K4" s="363"/>
      <c r="L4" s="7" t="str">
        <f t="shared" si="0"/>
        <v>vintage</v>
      </c>
      <c r="T4" s="11" t="s">
        <v>208</v>
      </c>
      <c r="U4" s="12">
        <f t="shared" si="1"/>
        <v>2</v>
      </c>
      <c r="V4" s="76">
        <v>2</v>
      </c>
      <c r="Z4" s="362" t="s">
        <v>209</v>
      </c>
      <c r="AE4" s="84" t="s">
        <v>210</v>
      </c>
      <c r="AF4" s="12">
        <f t="shared" si="2"/>
        <v>4.8</v>
      </c>
      <c r="AG4" s="85">
        <v>4.8</v>
      </c>
      <c r="AI4" s="84" t="s">
        <v>211</v>
      </c>
      <c r="AJ4" s="12">
        <f t="shared" si="3"/>
        <v>5.2</v>
      </c>
      <c r="AK4" s="85">
        <v>5.2</v>
      </c>
    </row>
    <row r="5" spans="1:37" x14ac:dyDescent="0.3">
      <c r="A5" s="357">
        <v>3</v>
      </c>
      <c r="B5" s="358" t="s">
        <v>212</v>
      </c>
      <c r="C5" s="359" t="s">
        <v>200</v>
      </c>
      <c r="D5" s="360"/>
      <c r="E5" s="359" t="s">
        <v>201</v>
      </c>
      <c r="F5" s="359" t="s">
        <v>202</v>
      </c>
      <c r="G5" s="361"/>
      <c r="H5" s="361"/>
      <c r="I5" s="359" t="s">
        <v>203</v>
      </c>
      <c r="J5" s="359"/>
      <c r="K5" s="363"/>
      <c r="L5" s="7" t="str">
        <f t="shared" si="0"/>
        <v>vintage</v>
      </c>
      <c r="T5" s="11" t="s">
        <v>210</v>
      </c>
      <c r="U5" s="12">
        <f t="shared" si="1"/>
        <v>4.8</v>
      </c>
      <c r="V5" s="76">
        <v>4.8</v>
      </c>
      <c r="Z5" s="362" t="s">
        <v>213</v>
      </c>
      <c r="AE5" s="84" t="s">
        <v>208</v>
      </c>
      <c r="AF5" s="12">
        <f t="shared" si="2"/>
        <v>2</v>
      </c>
      <c r="AG5" s="85">
        <v>2</v>
      </c>
      <c r="AI5" s="84" t="s">
        <v>214</v>
      </c>
      <c r="AJ5" s="12">
        <f t="shared" si="3"/>
        <v>2.4</v>
      </c>
      <c r="AK5" s="85">
        <v>2.4</v>
      </c>
    </row>
    <row r="6" spans="1:37" x14ac:dyDescent="0.3">
      <c r="A6" s="364">
        <v>4</v>
      </c>
      <c r="B6" s="358" t="s">
        <v>215</v>
      </c>
      <c r="C6" s="359"/>
      <c r="D6" s="360"/>
      <c r="E6" s="359"/>
      <c r="F6" s="363"/>
      <c r="G6" s="361"/>
      <c r="H6" s="361"/>
      <c r="I6" s="359"/>
      <c r="J6" s="359"/>
      <c r="K6" s="363"/>
      <c r="L6" s="7" t="str">
        <f t="shared" si="0"/>
        <v/>
      </c>
      <c r="T6" s="11" t="s">
        <v>216</v>
      </c>
      <c r="U6" s="12">
        <f t="shared" si="1"/>
        <v>2</v>
      </c>
      <c r="V6" s="76">
        <v>2</v>
      </c>
      <c r="Z6" s="362" t="s">
        <v>217</v>
      </c>
      <c r="AE6" s="84" t="s">
        <v>216</v>
      </c>
      <c r="AF6" s="12">
        <f t="shared" si="2"/>
        <v>2.4</v>
      </c>
      <c r="AG6" s="85">
        <v>2.4</v>
      </c>
      <c r="AI6" s="84" t="s">
        <v>216</v>
      </c>
      <c r="AJ6" s="12">
        <f t="shared" si="3"/>
        <v>2.4</v>
      </c>
      <c r="AK6" s="85">
        <v>2.4</v>
      </c>
    </row>
    <row r="7" spans="1:37" x14ac:dyDescent="0.3">
      <c r="A7" s="357">
        <v>5</v>
      </c>
      <c r="B7" s="358"/>
      <c r="C7" s="359"/>
      <c r="D7" s="359"/>
      <c r="E7" s="359"/>
      <c r="F7" s="359"/>
      <c r="G7" s="361"/>
      <c r="H7" s="361"/>
      <c r="I7" s="359"/>
      <c r="J7" s="359"/>
      <c r="K7" s="363"/>
      <c r="L7" s="7" t="str">
        <f t="shared" si="0"/>
        <v/>
      </c>
      <c r="T7" s="11" t="s">
        <v>218</v>
      </c>
      <c r="U7" s="12">
        <f t="shared" si="1"/>
        <v>2</v>
      </c>
      <c r="V7" s="76">
        <v>2</v>
      </c>
      <c r="Z7" s="362" t="s">
        <v>219</v>
      </c>
      <c r="AE7" s="84" t="s">
        <v>218</v>
      </c>
      <c r="AF7" s="12">
        <f t="shared" si="2"/>
        <v>2</v>
      </c>
      <c r="AG7" s="85">
        <v>2</v>
      </c>
      <c r="AI7" s="84" t="s">
        <v>220</v>
      </c>
      <c r="AJ7" s="12">
        <f t="shared" si="3"/>
        <v>2.4</v>
      </c>
      <c r="AK7" s="85">
        <v>2.4</v>
      </c>
    </row>
    <row r="8" spans="1:37" x14ac:dyDescent="0.3">
      <c r="A8" s="357">
        <v>6</v>
      </c>
      <c r="B8" s="358"/>
      <c r="C8" s="359"/>
      <c r="D8" s="360"/>
      <c r="E8" s="359"/>
      <c r="F8" s="363"/>
      <c r="G8" s="361"/>
      <c r="H8" s="361"/>
      <c r="I8" s="359"/>
      <c r="J8" s="359"/>
      <c r="K8" s="363"/>
      <c r="L8" s="7" t="str">
        <f t="shared" si="0"/>
        <v/>
      </c>
      <c r="T8" s="11" t="s">
        <v>221</v>
      </c>
      <c r="U8" s="12">
        <f t="shared" si="1"/>
        <v>0.8</v>
      </c>
      <c r="V8" s="76">
        <v>0.8</v>
      </c>
      <c r="Z8" s="362" t="s">
        <v>222</v>
      </c>
      <c r="AE8" s="84" t="s">
        <v>223</v>
      </c>
      <c r="AF8" s="12">
        <f t="shared" si="2"/>
        <v>2</v>
      </c>
      <c r="AG8" s="85">
        <v>2</v>
      </c>
      <c r="AI8" s="84" t="s">
        <v>223</v>
      </c>
      <c r="AJ8" s="12">
        <f t="shared" si="3"/>
        <v>0</v>
      </c>
      <c r="AK8" s="85"/>
    </row>
    <row r="9" spans="1:37" x14ac:dyDescent="0.3">
      <c r="A9" s="364">
        <v>7</v>
      </c>
      <c r="B9" s="358"/>
      <c r="C9" s="359"/>
      <c r="D9" s="360"/>
      <c r="E9" s="359"/>
      <c r="F9" s="363"/>
      <c r="G9" s="361"/>
      <c r="H9" s="361"/>
      <c r="I9" s="359"/>
      <c r="J9" s="359"/>
      <c r="K9" s="363"/>
      <c r="L9" s="7"/>
      <c r="T9" s="11" t="s">
        <v>224</v>
      </c>
      <c r="U9" s="12">
        <f t="shared" si="1"/>
        <v>0.7</v>
      </c>
      <c r="V9" s="76">
        <v>0.7</v>
      </c>
      <c r="Z9" s="362" t="s">
        <v>225</v>
      </c>
      <c r="AE9" s="84" t="s">
        <v>221</v>
      </c>
      <c r="AF9" s="12">
        <f t="shared" si="2"/>
        <v>0.8</v>
      </c>
      <c r="AG9" s="85">
        <v>0.8</v>
      </c>
      <c r="AI9" s="84" t="s">
        <v>221</v>
      </c>
      <c r="AJ9" s="12">
        <f t="shared" si="3"/>
        <v>0.8</v>
      </c>
      <c r="AK9" s="85">
        <v>0.8</v>
      </c>
    </row>
    <row r="10" spans="1:37" x14ac:dyDescent="0.3">
      <c r="A10" s="357">
        <v>8</v>
      </c>
      <c r="B10" s="358"/>
      <c r="C10" s="359"/>
      <c r="D10" s="359"/>
      <c r="E10" s="359"/>
      <c r="F10" s="359"/>
      <c r="G10" s="361"/>
      <c r="H10" s="361"/>
      <c r="I10" s="359"/>
      <c r="J10" s="359"/>
      <c r="K10" s="359"/>
      <c r="L10" s="7"/>
      <c r="T10" s="11" t="s">
        <v>226</v>
      </c>
      <c r="U10" s="12">
        <f t="shared" si="1"/>
        <v>4.8</v>
      </c>
      <c r="V10" s="76">
        <v>4.8</v>
      </c>
      <c r="Z10" s="362" t="s">
        <v>227</v>
      </c>
      <c r="AE10" s="84" t="s">
        <v>224</v>
      </c>
      <c r="AF10" s="12">
        <f t="shared" si="2"/>
        <v>0.7</v>
      </c>
      <c r="AG10" s="85">
        <v>0.7</v>
      </c>
      <c r="AI10" s="84" t="s">
        <v>224</v>
      </c>
      <c r="AJ10" s="12">
        <f t="shared" si="3"/>
        <v>0.7</v>
      </c>
      <c r="AK10" s="85">
        <v>0.7</v>
      </c>
    </row>
    <row r="11" spans="1:37" x14ac:dyDescent="0.3">
      <c r="A11" s="357">
        <v>9</v>
      </c>
      <c r="B11" s="365"/>
      <c r="C11" s="366"/>
      <c r="D11" s="367"/>
      <c r="E11" s="366"/>
      <c r="F11" s="368"/>
      <c r="G11" s="369"/>
      <c r="H11" s="369"/>
      <c r="I11" s="366"/>
      <c r="J11" s="366"/>
      <c r="K11" s="366"/>
      <c r="L11" s="7" t="str">
        <f t="shared" ref="L11:L51" si="4">K10&amp;C10</f>
        <v/>
      </c>
      <c r="T11" s="11" t="s">
        <v>228</v>
      </c>
      <c r="U11" s="12">
        <f t="shared" si="1"/>
        <v>2</v>
      </c>
      <c r="V11" s="76">
        <v>2</v>
      </c>
      <c r="Z11" s="362" t="s">
        <v>229</v>
      </c>
      <c r="AE11" s="84" t="s">
        <v>226</v>
      </c>
      <c r="AF11" s="12">
        <f t="shared" si="2"/>
        <v>4.8</v>
      </c>
      <c r="AG11" s="85">
        <v>4.8</v>
      </c>
      <c r="AI11" s="84" t="s">
        <v>230</v>
      </c>
      <c r="AJ11" s="12">
        <f t="shared" si="3"/>
        <v>5.2</v>
      </c>
      <c r="AK11" s="85">
        <v>5.2</v>
      </c>
    </row>
    <row r="12" spans="1:37" x14ac:dyDescent="0.3">
      <c r="A12" s="364">
        <v>10</v>
      </c>
      <c r="B12" s="365"/>
      <c r="C12" s="366"/>
      <c r="D12" s="366"/>
      <c r="E12" s="366"/>
      <c r="F12" s="366"/>
      <c r="G12" s="369"/>
      <c r="H12" s="369"/>
      <c r="I12" s="366"/>
      <c r="J12" s="366"/>
      <c r="K12" s="366"/>
      <c r="L12" s="7" t="str">
        <f t="shared" si="4"/>
        <v/>
      </c>
      <c r="T12" s="11" t="s">
        <v>231</v>
      </c>
      <c r="U12" s="12">
        <f t="shared" si="1"/>
        <v>4.8</v>
      </c>
      <c r="V12" s="76">
        <v>4.8</v>
      </c>
      <c r="Z12" s="362" t="s">
        <v>232</v>
      </c>
      <c r="AE12" s="84" t="s">
        <v>228</v>
      </c>
      <c r="AF12" s="12">
        <f t="shared" si="2"/>
        <v>2.4</v>
      </c>
      <c r="AG12" s="85">
        <v>2.4</v>
      </c>
      <c r="AI12" s="84" t="s">
        <v>228</v>
      </c>
      <c r="AJ12" s="12">
        <f t="shared" si="3"/>
        <v>2.4</v>
      </c>
      <c r="AK12" s="85">
        <v>2.4</v>
      </c>
    </row>
    <row r="13" spans="1:37" x14ac:dyDescent="0.3">
      <c r="A13" s="357">
        <v>11</v>
      </c>
      <c r="B13" s="365"/>
      <c r="C13" s="366"/>
      <c r="D13" s="366"/>
      <c r="E13" s="366"/>
      <c r="F13" s="366"/>
      <c r="G13" s="369"/>
      <c r="H13" s="369"/>
      <c r="I13" s="366"/>
      <c r="J13" s="366"/>
      <c r="K13" s="359"/>
      <c r="L13" s="7" t="str">
        <f t="shared" si="4"/>
        <v/>
      </c>
      <c r="V13" s="76"/>
      <c r="AE13" s="84" t="s">
        <v>233</v>
      </c>
      <c r="AF13" s="12">
        <f t="shared" si="2"/>
        <v>0.2</v>
      </c>
      <c r="AG13" s="85">
        <v>0.2</v>
      </c>
      <c r="AI13" s="84" t="s">
        <v>234</v>
      </c>
      <c r="AJ13" s="12">
        <f t="shared" si="3"/>
        <v>5.2</v>
      </c>
      <c r="AK13" s="85">
        <v>5.2</v>
      </c>
    </row>
    <row r="14" spans="1:37" ht="15" customHeight="1" thickBot="1" x14ac:dyDescent="0.35">
      <c r="A14" s="357">
        <v>12</v>
      </c>
      <c r="B14" s="365"/>
      <c r="C14" s="366"/>
      <c r="D14" s="366"/>
      <c r="E14" s="366"/>
      <c r="F14" s="366"/>
      <c r="G14" s="369"/>
      <c r="H14" s="369"/>
      <c r="I14" s="366"/>
      <c r="J14" s="366"/>
      <c r="K14" s="359"/>
      <c r="L14" s="7" t="str">
        <f t="shared" si="4"/>
        <v/>
      </c>
      <c r="AE14" s="86" t="s">
        <v>235</v>
      </c>
      <c r="AF14" s="87">
        <f t="shared" si="2"/>
        <v>1.3</v>
      </c>
      <c r="AG14" s="88">
        <v>1.3</v>
      </c>
      <c r="AI14" s="86" t="s">
        <v>235</v>
      </c>
      <c r="AJ14" s="87">
        <f t="shared" si="3"/>
        <v>1.3</v>
      </c>
      <c r="AK14" s="88">
        <v>1.3</v>
      </c>
    </row>
    <row r="15" spans="1:37" x14ac:dyDescent="0.3">
      <c r="A15" s="6">
        <v>13</v>
      </c>
      <c r="B15" s="358"/>
      <c r="C15" s="359"/>
      <c r="D15" s="359"/>
      <c r="E15" s="359"/>
      <c r="F15" s="359"/>
      <c r="G15" s="361"/>
      <c r="H15" s="361"/>
      <c r="I15" s="359"/>
      <c r="J15" s="359"/>
      <c r="K15" s="359"/>
      <c r="L15" s="7" t="str">
        <f t="shared" si="4"/>
        <v/>
      </c>
      <c r="V15" s="76"/>
    </row>
    <row r="16" spans="1:37" x14ac:dyDescent="0.3">
      <c r="A16" s="357">
        <v>14</v>
      </c>
      <c r="B16" s="358"/>
      <c r="C16" s="359"/>
      <c r="D16" s="359"/>
      <c r="E16" s="359"/>
      <c r="F16" s="359"/>
      <c r="G16" s="361"/>
      <c r="H16" s="361"/>
      <c r="I16" s="359"/>
      <c r="J16" s="359"/>
      <c r="K16" s="359"/>
      <c r="L16" s="7" t="str">
        <f t="shared" si="4"/>
        <v/>
      </c>
    </row>
    <row r="17" spans="1:18" x14ac:dyDescent="0.3">
      <c r="A17" s="357">
        <v>15</v>
      </c>
      <c r="B17" s="358"/>
      <c r="C17" s="359"/>
      <c r="D17" s="359"/>
      <c r="E17" s="359"/>
      <c r="F17" s="359"/>
      <c r="G17" s="361"/>
      <c r="H17" s="361"/>
      <c r="I17" s="359"/>
      <c r="J17" s="359"/>
      <c r="K17" s="359"/>
      <c r="L17" s="7" t="str">
        <f t="shared" si="4"/>
        <v/>
      </c>
    </row>
    <row r="18" spans="1:18" x14ac:dyDescent="0.3">
      <c r="A18" s="6">
        <v>16</v>
      </c>
      <c r="B18" s="358"/>
      <c r="C18" s="359"/>
      <c r="D18" s="359"/>
      <c r="E18" s="359"/>
      <c r="F18" s="359"/>
      <c r="G18" s="361"/>
      <c r="H18" s="361"/>
      <c r="I18" s="359"/>
      <c r="J18" s="359"/>
      <c r="K18" s="359"/>
      <c r="L18" s="7" t="str">
        <f t="shared" si="4"/>
        <v/>
      </c>
      <c r="P18" s="11"/>
      <c r="Q18" s="12"/>
      <c r="R18" s="76"/>
    </row>
    <row r="19" spans="1:18" x14ac:dyDescent="0.3">
      <c r="A19" s="357">
        <v>17</v>
      </c>
      <c r="B19" s="358"/>
      <c r="C19" s="359"/>
      <c r="D19" s="359" t="s">
        <v>236</v>
      </c>
      <c r="E19" s="359"/>
      <c r="F19" s="359"/>
      <c r="G19" s="361"/>
      <c r="H19" s="361"/>
      <c r="I19" s="359"/>
      <c r="J19" s="359"/>
      <c r="K19" s="359"/>
      <c r="L19" s="7" t="str">
        <f t="shared" si="4"/>
        <v/>
      </c>
      <c r="P19" s="11"/>
      <c r="Q19" s="12"/>
      <c r="R19" s="76"/>
    </row>
    <row r="20" spans="1:18" x14ac:dyDescent="0.3">
      <c r="A20" s="357">
        <v>18</v>
      </c>
      <c r="B20" s="358"/>
      <c r="C20" s="359"/>
      <c r="D20" s="359"/>
      <c r="E20" s="359"/>
      <c r="F20" s="359"/>
      <c r="G20" s="361"/>
      <c r="H20" s="361"/>
      <c r="I20" s="359"/>
      <c r="J20" s="359"/>
      <c r="K20" s="359"/>
      <c r="L20" s="7" t="str">
        <f t="shared" si="4"/>
        <v/>
      </c>
      <c r="P20" s="11"/>
      <c r="Q20" s="12"/>
      <c r="R20" s="76"/>
    </row>
    <row r="21" spans="1:18" x14ac:dyDescent="0.3">
      <c r="A21" s="6">
        <v>19</v>
      </c>
      <c r="B21" s="358"/>
      <c r="C21" s="359"/>
      <c r="D21" s="359"/>
      <c r="E21" s="359"/>
      <c r="F21" s="359"/>
      <c r="G21" s="361"/>
      <c r="H21" s="361"/>
      <c r="I21" s="359"/>
      <c r="J21" s="359"/>
      <c r="K21" s="359"/>
      <c r="L21" s="7" t="str">
        <f t="shared" si="4"/>
        <v/>
      </c>
      <c r="P21" s="11"/>
      <c r="Q21" s="12"/>
      <c r="R21" s="76"/>
    </row>
    <row r="22" spans="1:18" x14ac:dyDescent="0.3">
      <c r="A22" s="357">
        <v>20</v>
      </c>
      <c r="B22" s="358"/>
      <c r="C22" s="359"/>
      <c r="D22" s="359"/>
      <c r="E22" s="359"/>
      <c r="F22" s="359"/>
      <c r="G22" s="361"/>
      <c r="H22" s="361"/>
      <c r="I22" s="359"/>
      <c r="J22" s="359"/>
      <c r="K22" s="359"/>
      <c r="L22" s="7" t="str">
        <f t="shared" si="4"/>
        <v/>
      </c>
      <c r="P22" s="11"/>
      <c r="Q22" s="12"/>
      <c r="R22" s="76"/>
    </row>
    <row r="23" spans="1:18" x14ac:dyDescent="0.3">
      <c r="A23" s="357">
        <v>21</v>
      </c>
      <c r="B23" s="358"/>
      <c r="C23" s="359"/>
      <c r="D23" s="359"/>
      <c r="E23" s="359"/>
      <c r="F23" s="359"/>
      <c r="G23" s="361"/>
      <c r="H23" s="361"/>
      <c r="I23" s="359"/>
      <c r="J23" s="359"/>
      <c r="K23" s="359"/>
      <c r="L23" s="7" t="str">
        <f t="shared" si="4"/>
        <v/>
      </c>
      <c r="P23" s="11"/>
      <c r="Q23" s="12"/>
      <c r="R23" s="76"/>
    </row>
    <row r="24" spans="1:18" x14ac:dyDescent="0.3">
      <c r="A24" s="6">
        <v>22</v>
      </c>
      <c r="B24" s="358"/>
      <c r="C24" s="359"/>
      <c r="D24" s="359"/>
      <c r="E24" s="359"/>
      <c r="F24" s="359"/>
      <c r="G24" s="361"/>
      <c r="H24" s="361"/>
      <c r="I24" s="359"/>
      <c r="J24" s="359"/>
      <c r="K24" s="359"/>
      <c r="L24" s="7" t="str">
        <f t="shared" si="4"/>
        <v/>
      </c>
      <c r="P24" s="11"/>
      <c r="Q24" s="12"/>
      <c r="R24" s="76"/>
    </row>
    <row r="25" spans="1:18" x14ac:dyDescent="0.3">
      <c r="A25" s="357">
        <v>23</v>
      </c>
      <c r="B25" s="358"/>
      <c r="C25" s="359"/>
      <c r="D25" s="359"/>
      <c r="E25" s="359"/>
      <c r="F25" s="359"/>
      <c r="G25" s="361"/>
      <c r="H25" s="361"/>
      <c r="I25" s="359"/>
      <c r="J25" s="359"/>
      <c r="K25" s="359"/>
      <c r="L25" s="7" t="str">
        <f t="shared" si="4"/>
        <v/>
      </c>
      <c r="P25" s="11"/>
      <c r="Q25" s="12"/>
      <c r="R25" s="76"/>
    </row>
    <row r="26" spans="1:18" x14ac:dyDescent="0.3">
      <c r="A26" s="357">
        <v>24</v>
      </c>
      <c r="B26" s="358"/>
      <c r="C26" s="359"/>
      <c r="D26" s="359"/>
      <c r="E26" s="359"/>
      <c r="F26" s="359"/>
      <c r="G26" s="361"/>
      <c r="H26" s="361"/>
      <c r="I26" s="359"/>
      <c r="J26" s="359"/>
      <c r="K26" s="359"/>
      <c r="L26" s="7" t="str">
        <f t="shared" si="4"/>
        <v/>
      </c>
      <c r="P26" s="11"/>
      <c r="Q26" s="12"/>
      <c r="R26" s="76"/>
    </row>
    <row r="27" spans="1:18" x14ac:dyDescent="0.3">
      <c r="A27" s="6">
        <v>25</v>
      </c>
      <c r="B27" s="358"/>
      <c r="C27" s="359"/>
      <c r="D27" s="359"/>
      <c r="E27" s="359"/>
      <c r="F27" s="359"/>
      <c r="G27" s="361"/>
      <c r="H27" s="361"/>
      <c r="I27" s="359"/>
      <c r="J27" s="359"/>
      <c r="K27" s="359"/>
      <c r="L27" s="7" t="str">
        <f t="shared" si="4"/>
        <v/>
      </c>
      <c r="P27" s="11"/>
      <c r="Q27" s="12"/>
      <c r="R27" s="76"/>
    </row>
    <row r="28" spans="1:18" x14ac:dyDescent="0.3">
      <c r="A28" s="357">
        <v>26</v>
      </c>
      <c r="B28" s="358"/>
      <c r="C28" s="359"/>
      <c r="D28" s="359"/>
      <c r="E28" s="359"/>
      <c r="F28" s="359"/>
      <c r="G28" s="361"/>
      <c r="H28" s="361"/>
      <c r="I28" s="359"/>
      <c r="J28" s="359"/>
      <c r="K28" s="359"/>
      <c r="L28" s="7" t="str">
        <f t="shared" si="4"/>
        <v/>
      </c>
    </row>
    <row r="29" spans="1:18" x14ac:dyDescent="0.3">
      <c r="A29" s="357">
        <v>27</v>
      </c>
      <c r="B29" s="358"/>
      <c r="C29" s="359"/>
      <c r="D29" s="359"/>
      <c r="E29" s="359"/>
      <c r="F29" s="359"/>
      <c r="G29" s="361"/>
      <c r="H29" s="361"/>
      <c r="I29" s="359"/>
      <c r="J29" s="359"/>
      <c r="K29" s="359"/>
      <c r="L29" s="7" t="str">
        <f t="shared" si="4"/>
        <v/>
      </c>
    </row>
    <row r="30" spans="1:18" x14ac:dyDescent="0.3">
      <c r="A30" s="6">
        <v>28</v>
      </c>
      <c r="B30" s="358"/>
      <c r="C30" s="359"/>
      <c r="D30" s="359"/>
      <c r="E30" s="359"/>
      <c r="F30" s="359"/>
      <c r="G30" s="361"/>
      <c r="H30" s="361"/>
      <c r="I30" s="359"/>
      <c r="J30" s="359"/>
      <c r="K30" s="359"/>
      <c r="L30" s="7" t="str">
        <f t="shared" si="4"/>
        <v/>
      </c>
    </row>
    <row r="31" spans="1:18" x14ac:dyDescent="0.3">
      <c r="A31" s="6">
        <v>29</v>
      </c>
      <c r="B31" s="358"/>
      <c r="C31" s="359"/>
      <c r="D31" s="359"/>
      <c r="E31" s="359"/>
      <c r="F31" s="359"/>
      <c r="G31" s="361"/>
      <c r="H31" s="361"/>
      <c r="I31" s="359"/>
      <c r="J31" s="359"/>
      <c r="K31" s="359"/>
      <c r="L31" s="7" t="str">
        <f t="shared" si="4"/>
        <v/>
      </c>
    </row>
    <row r="32" spans="1:18" x14ac:dyDescent="0.3">
      <c r="A32" s="357">
        <v>30</v>
      </c>
      <c r="B32" s="358"/>
      <c r="C32" s="359"/>
      <c r="D32" s="359"/>
      <c r="E32" s="359"/>
      <c r="F32" s="359"/>
      <c r="G32" s="361"/>
      <c r="H32" s="361"/>
      <c r="I32" s="359"/>
      <c r="J32" s="359"/>
      <c r="K32" s="359"/>
      <c r="L32" s="7" t="str">
        <f t="shared" si="4"/>
        <v/>
      </c>
    </row>
    <row r="33" spans="1:12" x14ac:dyDescent="0.3">
      <c r="A33" s="357">
        <v>31</v>
      </c>
      <c r="B33" s="358"/>
      <c r="C33" s="359"/>
      <c r="D33" s="359"/>
      <c r="E33" s="359"/>
      <c r="F33" s="359"/>
      <c r="G33" s="361"/>
      <c r="H33" s="361"/>
      <c r="I33" s="359"/>
      <c r="J33" s="359"/>
      <c r="K33" s="359"/>
      <c r="L33" s="7" t="str">
        <f t="shared" si="4"/>
        <v/>
      </c>
    </row>
    <row r="34" spans="1:12" x14ac:dyDescent="0.3">
      <c r="A34" s="6">
        <v>32</v>
      </c>
      <c r="B34" s="358"/>
      <c r="C34" s="359"/>
      <c r="D34" s="359"/>
      <c r="E34" s="359"/>
      <c r="F34" s="359"/>
      <c r="G34" s="361"/>
      <c r="H34" s="361"/>
      <c r="I34" s="359"/>
      <c r="J34" s="359"/>
      <c r="K34" s="359"/>
      <c r="L34" s="7" t="str">
        <f t="shared" si="4"/>
        <v/>
      </c>
    </row>
    <row r="35" spans="1:12" x14ac:dyDescent="0.3">
      <c r="A35" s="357">
        <v>33</v>
      </c>
      <c r="B35" s="358"/>
      <c r="C35" s="359"/>
      <c r="D35" s="359"/>
      <c r="E35" s="359"/>
      <c r="F35" s="359"/>
      <c r="G35" s="361"/>
      <c r="H35" s="361"/>
      <c r="I35" s="359"/>
      <c r="J35" s="359"/>
      <c r="K35" s="359"/>
      <c r="L35" s="7" t="str">
        <f t="shared" si="4"/>
        <v/>
      </c>
    </row>
    <row r="36" spans="1:12" x14ac:dyDescent="0.3">
      <c r="A36" s="357">
        <v>34</v>
      </c>
      <c r="B36" s="358"/>
      <c r="C36" s="359"/>
      <c r="D36" s="359"/>
      <c r="E36" s="359"/>
      <c r="F36" s="359"/>
      <c r="G36" s="361"/>
      <c r="H36" s="361"/>
      <c r="I36" s="359"/>
      <c r="J36" s="359"/>
      <c r="K36" s="359"/>
      <c r="L36" s="7" t="str">
        <f t="shared" si="4"/>
        <v/>
      </c>
    </row>
    <row r="37" spans="1:12" x14ac:dyDescent="0.3">
      <c r="A37" s="6">
        <v>35</v>
      </c>
      <c r="B37" s="358"/>
      <c r="C37" s="359"/>
      <c r="D37" s="359"/>
      <c r="E37" s="359"/>
      <c r="F37" s="359"/>
      <c r="G37" s="361"/>
      <c r="H37" s="361"/>
      <c r="I37" s="359"/>
      <c r="J37" s="359"/>
      <c r="K37" s="359"/>
      <c r="L37" s="7" t="str">
        <f t="shared" si="4"/>
        <v/>
      </c>
    </row>
    <row r="38" spans="1:12" x14ac:dyDescent="0.3">
      <c r="A38" s="357">
        <v>36</v>
      </c>
      <c r="B38" s="358"/>
      <c r="C38" s="359"/>
      <c r="D38" s="359"/>
      <c r="E38" s="359"/>
      <c r="F38" s="359"/>
      <c r="G38" s="361"/>
      <c r="H38" s="361"/>
      <c r="I38" s="359"/>
      <c r="J38" s="359"/>
      <c r="K38" s="359"/>
      <c r="L38" s="7" t="str">
        <f t="shared" si="4"/>
        <v/>
      </c>
    </row>
    <row r="39" spans="1:12" x14ac:dyDescent="0.3">
      <c r="A39" s="357">
        <v>37</v>
      </c>
      <c r="B39" s="358"/>
      <c r="C39" s="359"/>
      <c r="D39" s="359"/>
      <c r="E39" s="359"/>
      <c r="F39" s="359"/>
      <c r="G39" s="361"/>
      <c r="H39" s="361"/>
      <c r="I39" s="359"/>
      <c r="J39" s="359"/>
      <c r="K39" s="359"/>
      <c r="L39" s="7" t="str">
        <f t="shared" si="4"/>
        <v/>
      </c>
    </row>
    <row r="40" spans="1:12" x14ac:dyDescent="0.3">
      <c r="A40" s="6">
        <v>38</v>
      </c>
      <c r="B40" s="358"/>
      <c r="C40" s="359"/>
      <c r="D40" s="359"/>
      <c r="E40" s="359"/>
      <c r="F40" s="359"/>
      <c r="G40" s="361"/>
      <c r="H40" s="361"/>
      <c r="I40" s="359"/>
      <c r="J40" s="359"/>
      <c r="K40" s="359"/>
      <c r="L40" s="7" t="str">
        <f t="shared" si="4"/>
        <v/>
      </c>
    </row>
    <row r="41" spans="1:12" x14ac:dyDescent="0.3">
      <c r="A41" s="357">
        <v>39</v>
      </c>
      <c r="B41" s="358"/>
      <c r="C41" s="359"/>
      <c r="D41" s="359"/>
      <c r="E41" s="359"/>
      <c r="F41" s="359"/>
      <c r="G41" s="361"/>
      <c r="H41" s="361"/>
      <c r="I41" s="359"/>
      <c r="J41" s="359"/>
      <c r="K41" s="359"/>
      <c r="L41" s="7" t="str">
        <f t="shared" si="4"/>
        <v/>
      </c>
    </row>
    <row r="42" spans="1:12" x14ac:dyDescent="0.3">
      <c r="A42" s="357">
        <v>40</v>
      </c>
      <c r="B42" s="358"/>
      <c r="C42" s="359"/>
      <c r="D42" s="359"/>
      <c r="E42" s="359"/>
      <c r="F42" s="359"/>
      <c r="G42" s="361"/>
      <c r="H42" s="361"/>
      <c r="I42" s="359"/>
      <c r="J42" s="359"/>
      <c r="K42" s="359"/>
      <c r="L42" s="7" t="str">
        <f t="shared" si="4"/>
        <v/>
      </c>
    </row>
    <row r="43" spans="1:12" x14ac:dyDescent="0.3">
      <c r="A43" s="6">
        <v>41</v>
      </c>
      <c r="B43" s="358"/>
      <c r="C43" s="359"/>
      <c r="D43" s="359"/>
      <c r="E43" s="359"/>
      <c r="F43" s="359"/>
      <c r="G43" s="361"/>
      <c r="H43" s="361"/>
      <c r="I43" s="359"/>
      <c r="J43" s="359"/>
      <c r="K43" s="359"/>
      <c r="L43" s="7" t="str">
        <f t="shared" si="4"/>
        <v/>
      </c>
    </row>
    <row r="44" spans="1:12" x14ac:dyDescent="0.3">
      <c r="A44" s="357">
        <v>42</v>
      </c>
      <c r="B44" s="358"/>
      <c r="C44" s="359"/>
      <c r="D44" s="359"/>
      <c r="E44" s="359"/>
      <c r="F44" s="359"/>
      <c r="G44" s="361"/>
      <c r="H44" s="361"/>
      <c r="I44" s="359"/>
      <c r="J44" s="359"/>
      <c r="K44" s="359"/>
      <c r="L44" s="7" t="str">
        <f t="shared" si="4"/>
        <v/>
      </c>
    </row>
    <row r="45" spans="1:12" x14ac:dyDescent="0.3">
      <c r="A45" s="357">
        <v>43</v>
      </c>
      <c r="B45" s="358"/>
      <c r="C45" s="359"/>
      <c r="D45" s="359"/>
      <c r="E45" s="359"/>
      <c r="F45" s="359"/>
      <c r="G45" s="361"/>
      <c r="H45" s="361"/>
      <c r="I45" s="359"/>
      <c r="J45" s="359"/>
      <c r="K45" s="359"/>
      <c r="L45" s="7" t="str">
        <f t="shared" si="4"/>
        <v/>
      </c>
    </row>
    <row r="46" spans="1:12" x14ac:dyDescent="0.3">
      <c r="A46" s="6">
        <v>44</v>
      </c>
      <c r="B46" s="358"/>
      <c r="C46" s="359"/>
      <c r="D46" s="359"/>
      <c r="E46" s="359"/>
      <c r="F46" s="359"/>
      <c r="G46" s="361"/>
      <c r="H46" s="361"/>
      <c r="I46" s="359"/>
      <c r="J46" s="359"/>
      <c r="K46" s="359"/>
      <c r="L46" s="7" t="str">
        <f t="shared" si="4"/>
        <v/>
      </c>
    </row>
    <row r="47" spans="1:12" x14ac:dyDescent="0.3">
      <c r="A47" s="357">
        <v>45</v>
      </c>
      <c r="B47" s="358"/>
      <c r="C47" s="359"/>
      <c r="D47" s="359"/>
      <c r="E47" s="359"/>
      <c r="F47" s="359"/>
      <c r="G47" s="361"/>
      <c r="H47" s="361"/>
      <c r="I47" s="359"/>
      <c r="J47" s="359"/>
      <c r="K47" s="359"/>
      <c r="L47" s="7" t="str">
        <f t="shared" si="4"/>
        <v/>
      </c>
    </row>
    <row r="48" spans="1:12" x14ac:dyDescent="0.3">
      <c r="A48" s="357">
        <v>46</v>
      </c>
      <c r="B48" s="358"/>
      <c r="C48" s="359"/>
      <c r="D48" s="359"/>
      <c r="E48" s="359"/>
      <c r="F48" s="359"/>
      <c r="G48" s="361"/>
      <c r="H48" s="361"/>
      <c r="I48" s="359"/>
      <c r="J48" s="359"/>
      <c r="K48" s="359"/>
      <c r="L48" s="7" t="str">
        <f t="shared" si="4"/>
        <v/>
      </c>
    </row>
    <row r="49" spans="1:12" x14ac:dyDescent="0.3">
      <c r="A49" s="6">
        <v>47</v>
      </c>
      <c r="B49" s="358"/>
      <c r="C49" s="359"/>
      <c r="D49" s="359"/>
      <c r="E49" s="359"/>
      <c r="F49" s="359"/>
      <c r="G49" s="361"/>
      <c r="H49" s="361"/>
      <c r="I49" s="359"/>
      <c r="J49" s="359"/>
      <c r="K49" s="359"/>
      <c r="L49" s="7" t="str">
        <f t="shared" si="4"/>
        <v/>
      </c>
    </row>
    <row r="50" spans="1:12" x14ac:dyDescent="0.3">
      <c r="A50" s="6">
        <v>48</v>
      </c>
      <c r="B50" s="358"/>
      <c r="C50" s="359"/>
      <c r="D50" s="359"/>
      <c r="E50" s="359"/>
      <c r="F50" s="359"/>
      <c r="G50" s="361"/>
      <c r="H50" s="361"/>
      <c r="I50" s="359"/>
      <c r="J50" s="359"/>
      <c r="K50" s="359"/>
      <c r="L50" s="7" t="str">
        <f t="shared" si="4"/>
        <v/>
      </c>
    </row>
    <row r="51" spans="1:12" x14ac:dyDescent="0.3">
      <c r="B51" s="4" t="s">
        <v>237</v>
      </c>
      <c r="C51" s="4"/>
      <c r="D51" s="206">
        <f>SUM(D3:D50)</f>
        <v>0</v>
      </c>
      <c r="E51" s="4"/>
      <c r="F51" s="4"/>
      <c r="G51" s="4"/>
      <c r="H51" s="4"/>
      <c r="I51" s="4"/>
      <c r="J51" s="4"/>
      <c r="K51" s="4"/>
      <c r="L51" s="7" t="str">
        <f t="shared" si="4"/>
        <v/>
      </c>
    </row>
    <row r="52" spans="1:12" x14ac:dyDescent="0.3">
      <c r="B52" s="13" t="s">
        <v>238</v>
      </c>
      <c r="C52" s="14"/>
      <c r="D52" s="370">
        <f>SUMIF($C$3:$C$50,$B52,$D$3:$D$50)</f>
        <v>0</v>
      </c>
      <c r="E52" s="14"/>
      <c r="F52" s="14"/>
      <c r="G52" s="14"/>
      <c r="H52" s="14"/>
      <c r="I52" s="14"/>
      <c r="J52" s="14"/>
      <c r="K52" s="14"/>
    </row>
    <row r="53" spans="1:12" x14ac:dyDescent="0.3">
      <c r="B53" s="13" t="s">
        <v>239</v>
      </c>
      <c r="C53" s="14"/>
      <c r="D53" s="370">
        <f>SUMIF($C$3:$C$50,$B53,$D$3:$D$50)</f>
        <v>0</v>
      </c>
      <c r="E53" s="14"/>
      <c r="F53" s="14"/>
      <c r="G53" s="14"/>
      <c r="H53" s="14"/>
      <c r="I53" s="14"/>
      <c r="J53" s="14"/>
      <c r="K53" s="14"/>
    </row>
  </sheetData>
  <autoFilter ref="A2:K53" xr:uid="{00000000-0009-0000-0000-000002000000}"/>
  <mergeCells count="4">
    <mergeCell ref="B1:C1"/>
    <mergeCell ref="D1:F1"/>
    <mergeCell ref="AE1:AG1"/>
    <mergeCell ref="AI1:AK1"/>
  </mergeCells>
  <dataValidations count="1">
    <dataValidation type="list" allowBlank="1" showInputMessage="1" showErrorMessage="1" sqref="O3" xr:uid="{00000000-0002-0000-0200-000000000000}">
      <formula1>"Q1,Q2,Q3,Q4"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árok3"/>
  <dimension ref="A1:CC376"/>
  <sheetViews>
    <sheetView showGridLines="0" zoomScale="80" zoomScaleNormal="80" workbookViewId="0">
      <pane xSplit="4" ySplit="4" topLeftCell="E37" activePane="bottomRight" state="frozen"/>
      <selection activeCell="D124" sqref="D124"/>
      <selection pane="topRight" activeCell="D124" sqref="D124"/>
      <selection pane="bottomLeft" activeCell="D124" sqref="D124"/>
      <selection pane="bottomRight" activeCell="D65" sqref="D65"/>
    </sheetView>
  </sheetViews>
  <sheetFormatPr defaultRowHeight="14.4" outlineLevelCol="1" x14ac:dyDescent="0.3"/>
  <cols>
    <col min="1" max="1" width="2.33203125" bestFit="1" customWidth="1"/>
    <col min="2" max="2" width="48.6640625" bestFit="1" customWidth="1"/>
    <col min="3" max="3" width="8.6640625" bestFit="1" customWidth="1"/>
    <col min="4" max="4" width="12" bestFit="1" customWidth="1"/>
    <col min="5" max="6" width="13.88671875" customWidth="1"/>
    <col min="7" max="11" width="11.5546875" bestFit="1" customWidth="1"/>
    <col min="12" max="13" width="11.5546875" customWidth="1" outlineLevel="1"/>
    <col min="14" max="55" width="12.6640625" customWidth="1" outlineLevel="1"/>
    <col min="56" max="56" width="12.6640625" bestFit="1" customWidth="1"/>
    <col min="57" max="57" width="2.44140625" customWidth="1"/>
    <col min="58" max="60" width="11.5546875" customWidth="1" outlineLevel="1"/>
    <col min="61" max="62" width="11" customWidth="1" outlineLevel="1"/>
    <col min="63" max="69" width="11.5546875" customWidth="1" outlineLevel="1"/>
    <col min="70" max="71" width="12.6640625" customWidth="1" outlineLevel="1"/>
    <col min="72" max="74" width="12" customWidth="1" outlineLevel="1"/>
    <col min="75" max="75" width="12.6640625" customWidth="1" outlineLevel="1"/>
    <col min="76" max="76" width="12" customWidth="1" outlineLevel="1"/>
    <col min="77" max="78" width="12.6640625" customWidth="1" outlineLevel="1"/>
  </cols>
  <sheetData>
    <row r="1" spans="1:79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112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119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119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x14ac:dyDescent="0.3">
      <c r="B3" s="17" t="s">
        <v>262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14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147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8.600000000000001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153">
        <v>4</v>
      </c>
      <c r="I4" s="153">
        <v>5</v>
      </c>
      <c r="J4" s="153">
        <v>6</v>
      </c>
      <c r="K4" s="153">
        <v>7</v>
      </c>
      <c r="L4" s="153">
        <v>8</v>
      </c>
      <c r="M4" s="15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153">
        <v>45</v>
      </c>
      <c r="AX4" s="153">
        <v>46</v>
      </c>
      <c r="AY4" s="153">
        <v>47</v>
      </c>
      <c r="AZ4" s="153">
        <v>48</v>
      </c>
      <c r="BA4" s="153">
        <v>49</v>
      </c>
      <c r="BB4" s="15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30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x14ac:dyDescent="0.3">
      <c r="A5" s="155"/>
      <c r="B5" s="291" t="s">
        <v>284</v>
      </c>
      <c r="C5" s="156"/>
      <c r="D5" s="157">
        <f t="shared" ref="D5:D34" si="0">SUM(E5:BD5)</f>
        <v>1158.0000000000002</v>
      </c>
      <c r="E5" s="292">
        <f>SUM(Paniglgasse:Lerchenfelder!E5)</f>
        <v>86.03</v>
      </c>
      <c r="F5" s="292">
        <f>SUM(Paniglgasse:Lerchenfelder!F5)</f>
        <v>-25.18</v>
      </c>
      <c r="G5" s="292">
        <f>SUM(Paniglgasse:Lerchenfelder!G5)</f>
        <v>-76.63</v>
      </c>
      <c r="H5" s="292">
        <f>SUM(Paniglgasse:Lerchenfelder!H5)</f>
        <v>10.68</v>
      </c>
      <c r="I5" s="292">
        <f>SUM(Paniglgasse:Lerchenfelder!I5)</f>
        <v>-39</v>
      </c>
      <c r="J5" s="292">
        <f>SUM(Paniglgasse:Lerchenfelder!J5)</f>
        <v>41.56</v>
      </c>
      <c r="K5" s="292">
        <f>SUM(Paniglgasse:Lerchenfelder!K5)</f>
        <v>10</v>
      </c>
      <c r="L5" s="292">
        <f>SUM(Paniglgasse:Lerchenfelder!L5)</f>
        <v>39.15</v>
      </c>
      <c r="M5" s="292">
        <f>SUM(Paniglgasse:Lerchenfelder!M5)</f>
        <v>32.880000000000003</v>
      </c>
      <c r="N5" s="292">
        <f>SUM(Paniglgasse:Lerchenfelder!N5)</f>
        <v>229.35</v>
      </c>
      <c r="O5" s="292">
        <f>SUM(Paniglgasse:Lerchenfelder!O5)</f>
        <v>-70.84</v>
      </c>
      <c r="P5" s="292">
        <f>SUM(Paniglgasse:Lerchenfelder!P5)</f>
        <v>-49.769999999999996</v>
      </c>
      <c r="Q5" s="292">
        <f>SUM(Paniglgasse:Lerchenfelder!Q5)</f>
        <v>-14.5</v>
      </c>
      <c r="R5" s="292">
        <f>SUM(Paniglgasse:Lerchenfelder!R5)</f>
        <v>305.98</v>
      </c>
      <c r="S5" s="292">
        <f>SUM(Paniglgasse:Lerchenfelder!S5)</f>
        <v>69.239999999999995</v>
      </c>
      <c r="T5" s="292">
        <f>SUM(Paniglgasse:Lerchenfelder!T5)</f>
        <v>-27.31</v>
      </c>
      <c r="U5" s="292">
        <f>SUM(Paniglgasse:Lerchenfelder!U5)</f>
        <v>41.44</v>
      </c>
      <c r="V5" s="292">
        <f>SUM(Paniglgasse:Lerchenfelder!V5)</f>
        <v>100.09</v>
      </c>
      <c r="W5" s="292">
        <f>SUM(Paniglgasse:Lerchenfelder!W5)</f>
        <v>104.36</v>
      </c>
      <c r="X5" s="292">
        <f>SUM(Paniglgasse:Lerchenfelder!X5)</f>
        <v>39.020000000000003</v>
      </c>
      <c r="Y5" s="292">
        <f>SUM(Paniglgasse:Lerchenfelder!Y5)</f>
        <v>21.19</v>
      </c>
      <c r="Z5" s="292">
        <f>SUM(Paniglgasse:Lerchenfelder!Z5)</f>
        <v>29.97</v>
      </c>
      <c r="AA5" s="292">
        <f>SUM(Paniglgasse:Lerchenfelder!AA5)</f>
        <v>28.759999999999998</v>
      </c>
      <c r="AB5" s="292">
        <f>SUM(Paniglgasse:Lerchenfelder!AB5)</f>
        <v>-44.86</v>
      </c>
      <c r="AC5" s="292">
        <f>SUM(Paniglgasse:Lerchenfelder!AC5)</f>
        <v>37.4</v>
      </c>
      <c r="AD5" s="292">
        <f>SUM(Paniglgasse:Lerchenfelder!AD5)</f>
        <v>22.12</v>
      </c>
      <c r="AE5" s="292">
        <f>SUM(Paniglgasse:Lerchenfelder!AE5)</f>
        <v>25.02</v>
      </c>
      <c r="AF5" s="292">
        <f>SUM(Paniglgasse:Lerchenfelder!AF5)</f>
        <v>101.44</v>
      </c>
      <c r="AG5" s="292">
        <f>SUM(Paniglgasse:Lerchenfelder!AG5)</f>
        <v>-13.78</v>
      </c>
      <c r="AH5" s="292">
        <f>SUM(Paniglgasse:Lerchenfelder!AH5)</f>
        <v>-2.8699999999999974</v>
      </c>
      <c r="AI5" s="292">
        <f>SUM(Paniglgasse:Lerchenfelder!AI5)</f>
        <v>10.18</v>
      </c>
      <c r="AJ5" s="292">
        <f>SUM(Paniglgasse:Lerchenfelder!AJ5)</f>
        <v>158.66999999999999</v>
      </c>
      <c r="AK5" s="292">
        <f>SUM(Paniglgasse:Lerchenfelder!AK5)</f>
        <v>-35.119999999999997</v>
      </c>
      <c r="AL5" s="292">
        <f>SUM(Paniglgasse:Lerchenfelder!AL5)</f>
        <v>-19.010000000000002</v>
      </c>
      <c r="AM5" s="292">
        <f>SUM(Paniglgasse:Lerchenfelder!AM5)</f>
        <v>-20.93</v>
      </c>
      <c r="AN5" s="292">
        <f>SUM(Paniglgasse:Lerchenfelder!AN5)</f>
        <v>52.33</v>
      </c>
      <c r="AO5" s="292">
        <f>SUM(Paniglgasse:Lerchenfelder!AO5)</f>
        <v>7.2399999999999984</v>
      </c>
      <c r="AP5" s="292">
        <f>SUM(Paniglgasse:Lerchenfelder!AP5)</f>
        <v>-6.3</v>
      </c>
      <c r="AQ5" s="292">
        <f>SUM(Paniglgasse:Lerchenfelder!AQ5)</f>
        <v>0</v>
      </c>
      <c r="AR5" s="292">
        <f>SUM(Paniglgasse:Lerchenfelder!AR5)</f>
        <v>0</v>
      </c>
      <c r="AS5" s="292">
        <f>SUM(Paniglgasse:Lerchenfelder!AS5)</f>
        <v>0</v>
      </c>
      <c r="AT5" s="292">
        <f>SUM(Paniglgasse:Lerchenfelder!AT5)</f>
        <v>0</v>
      </c>
      <c r="AU5" s="292">
        <f>SUM(Paniglgasse:Lerchenfelder!AU5)</f>
        <v>0</v>
      </c>
      <c r="AV5" s="292">
        <f>SUM(Paniglgasse:Lerchenfelder!AV5)</f>
        <v>0</v>
      </c>
      <c r="AW5" s="292">
        <f>SUM(Paniglgasse:Lerchenfelder!AW5)</f>
        <v>0</v>
      </c>
      <c r="AX5" s="292">
        <f>SUM(Paniglgasse:Lerchenfelder!AX5)</f>
        <v>0</v>
      </c>
      <c r="AY5" s="292">
        <f>SUM(Paniglgasse:Lerchenfelder!AY5)</f>
        <v>0</v>
      </c>
      <c r="AZ5" s="292">
        <f>SUM(Paniglgasse:Lerchenfelder!AZ5)</f>
        <v>0</v>
      </c>
      <c r="BA5" s="292">
        <f>SUM(Paniglgasse:Lerchenfelder!BA5)</f>
        <v>0</v>
      </c>
      <c r="BB5" s="292">
        <f>SUM(Paniglgasse:Lerchenfelder!BB5)</f>
        <v>0</v>
      </c>
      <c r="BC5" s="292">
        <f>SUM(Paniglgasse:Lerchenfelder!BC5)</f>
        <v>0</v>
      </c>
      <c r="BD5" s="292">
        <f>SUM(Paniglgasse:Lerchenfelder!BD5)</f>
        <v>0</v>
      </c>
      <c r="BE5" s="158"/>
      <c r="BF5" s="159">
        <f t="shared" ref="BF5:BF34" si="1">SUM(E5:H5)</f>
        <v>-5.0999999999999943</v>
      </c>
      <c r="BG5" s="41">
        <f t="shared" ref="BG5:BG34" si="2">SUM(I5:L5)</f>
        <v>51.71</v>
      </c>
      <c r="BH5" s="41">
        <f t="shared" ref="BH5:BH34" si="3">SUM(M5:Q5)</f>
        <v>127.12</v>
      </c>
      <c r="BI5" s="41">
        <f t="shared" ref="BI5:BI34" si="4">SUM(R5:U5)</f>
        <v>389.35</v>
      </c>
      <c r="BJ5" s="41">
        <f t="shared" ref="BJ5:BJ34" si="5">SUM(V5:Y5)</f>
        <v>264.66000000000003</v>
      </c>
      <c r="BK5" s="41">
        <f t="shared" ref="BK5:BK34" si="6">SUM(Z5:AD5)</f>
        <v>73.39</v>
      </c>
      <c r="BL5" s="41">
        <f t="shared" ref="BL5:BL34" si="7">SUM(AE5:AH5)</f>
        <v>109.81</v>
      </c>
      <c r="BM5" s="41">
        <f t="shared" ref="BM5:BM34" si="8">SUM(AI5:AL5)</f>
        <v>114.71999999999998</v>
      </c>
      <c r="BN5" s="41">
        <f t="shared" ref="BN5:BN34" si="9">SUM(AM5:AQ5)</f>
        <v>32.340000000000003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1158</v>
      </c>
      <c r="BS5" s="41">
        <f t="shared" ref="BS5:BS34" si="14">SUM(BF5:BH5)</f>
        <v>173.73000000000002</v>
      </c>
      <c r="BT5" s="41">
        <f t="shared" ref="BT5:BT34" si="15">SUM(BI5:BK5)</f>
        <v>727.4</v>
      </c>
      <c r="BU5" s="41">
        <f t="shared" ref="BU5:BU34" si="16">SUM(BL5:BN5)</f>
        <v>256.87</v>
      </c>
      <c r="BV5" s="41">
        <f t="shared" ref="BV5:BV34" si="17">SUM(BO5:BQ5)</f>
        <v>0</v>
      </c>
      <c r="BW5" s="41">
        <f t="shared" ref="BW5:BW34" si="18">SUM(BF5:BK5)</f>
        <v>901.13</v>
      </c>
      <c r="BX5" s="41">
        <f t="shared" ref="BX5:BX34" si="19">SUM(BL5:BQ5)</f>
        <v>256.87</v>
      </c>
      <c r="BY5" s="41">
        <f>IF(Info!$O$3="Q1",$BS5,IF(Info!$O$3="Q2",$BS5+$BT5,IF(Info!$O$3="Q3",$BS5+$BT5+$BU5,$BR5)))</f>
        <v>173.73000000000002</v>
      </c>
      <c r="BZ5" s="41">
        <f>IF(Info!$O$3="Q1",$BS5,IF(Info!$O$3="Q2",$BT5,IF(Info!$O$3="Q3",$BU5,$BV5)))</f>
        <v>173.73000000000002</v>
      </c>
      <c r="CA5" s="156"/>
    </row>
    <row r="6" spans="1:79" x14ac:dyDescent="0.3">
      <c r="A6" s="155"/>
      <c r="B6" s="160" t="s">
        <v>285</v>
      </c>
      <c r="C6" s="156"/>
      <c r="D6" s="157">
        <f t="shared" si="0"/>
        <v>135546.92000000004</v>
      </c>
      <c r="E6" s="161">
        <f>SUM(Paniglgasse:Lerchenfelder!E6)</f>
        <v>2869.15</v>
      </c>
      <c r="F6" s="161">
        <f t="shared" ref="F6:AK6" si="20">IF(F15=0,E32,F15)</f>
        <v>2477.79</v>
      </c>
      <c r="G6" s="161">
        <f t="shared" si="20"/>
        <v>2360.66</v>
      </c>
      <c r="H6" s="161">
        <f t="shared" si="20"/>
        <v>3674.4</v>
      </c>
      <c r="I6" s="161">
        <f t="shared" si="20"/>
        <v>2754.0800000000013</v>
      </c>
      <c r="J6" s="161">
        <f t="shared" si="20"/>
        <v>2746.6000000000013</v>
      </c>
      <c r="K6" s="161">
        <f t="shared" si="20"/>
        <v>2811.360000000001</v>
      </c>
      <c r="L6" s="161">
        <f t="shared" si="20"/>
        <v>2588.6800000000012</v>
      </c>
      <c r="M6" s="161">
        <f t="shared" si="20"/>
        <v>3948.89</v>
      </c>
      <c r="N6" s="161">
        <f t="shared" si="20"/>
        <v>2891.3100000000022</v>
      </c>
      <c r="O6" s="161">
        <f t="shared" si="20"/>
        <v>3062.3400000000024</v>
      </c>
      <c r="P6" s="161">
        <f t="shared" si="20"/>
        <v>3242.2500000000027</v>
      </c>
      <c r="Q6" s="161">
        <f t="shared" si="20"/>
        <v>3000.840000000002</v>
      </c>
      <c r="R6" s="161">
        <f t="shared" si="20"/>
        <v>3992.5599999999995</v>
      </c>
      <c r="S6" s="161">
        <f t="shared" si="20"/>
        <v>3188.6800000000026</v>
      </c>
      <c r="T6" s="161">
        <f t="shared" si="20"/>
        <v>3133.0000000000023</v>
      </c>
      <c r="U6" s="161">
        <f t="shared" si="20"/>
        <v>3345.5500000000025</v>
      </c>
      <c r="V6" s="161">
        <f t="shared" si="20"/>
        <v>3036.340000000002</v>
      </c>
      <c r="W6" s="161">
        <f t="shared" si="20"/>
        <v>3840.54</v>
      </c>
      <c r="X6" s="161">
        <f t="shared" si="20"/>
        <v>2974.0600000000018</v>
      </c>
      <c r="Y6" s="161">
        <f t="shared" si="20"/>
        <v>3101.9300000000017</v>
      </c>
      <c r="Z6" s="161">
        <f t="shared" si="20"/>
        <v>2984.1700000000019</v>
      </c>
      <c r="AA6" s="161">
        <f t="shared" si="20"/>
        <v>2784.7700000000027</v>
      </c>
      <c r="AB6" s="161">
        <f t="shared" si="20"/>
        <v>4111.24</v>
      </c>
      <c r="AC6" s="161">
        <f t="shared" si="20"/>
        <v>2782.2200000000021</v>
      </c>
      <c r="AD6" s="161">
        <f t="shared" si="20"/>
        <v>2962.6700000000019</v>
      </c>
      <c r="AE6" s="161">
        <f t="shared" si="20"/>
        <v>2741.550000000002</v>
      </c>
      <c r="AF6" s="161">
        <f t="shared" si="20"/>
        <v>2781.7100000000014</v>
      </c>
      <c r="AG6" s="161">
        <f t="shared" si="20"/>
        <v>3707.54</v>
      </c>
      <c r="AH6" s="161">
        <f t="shared" si="20"/>
        <v>2383.170000000001</v>
      </c>
      <c r="AI6" s="161">
        <f t="shared" si="20"/>
        <v>2652.7500000000009</v>
      </c>
      <c r="AJ6" s="161">
        <f t="shared" si="20"/>
        <v>2896.880000000001</v>
      </c>
      <c r="AK6" s="161">
        <f t="shared" si="20"/>
        <v>2674.150000000001</v>
      </c>
      <c r="AL6" s="161">
        <f t="shared" ref="AL6:BD6" si="21">IF(AL15=0,AK32,AL15)</f>
        <v>2470.2700000000009</v>
      </c>
      <c r="AM6" s="161">
        <f t="shared" si="21"/>
        <v>3662.8599999999997</v>
      </c>
      <c r="AN6" s="161">
        <f t="shared" si="21"/>
        <v>1448.6500000000015</v>
      </c>
      <c r="AO6" s="161">
        <f t="shared" si="21"/>
        <v>1692.8900000000017</v>
      </c>
      <c r="AP6" s="161">
        <f t="shared" si="21"/>
        <v>1923.6200000000017</v>
      </c>
      <c r="AQ6" s="161">
        <f t="shared" si="21"/>
        <v>1703.2000000000014</v>
      </c>
      <c r="AR6" s="161">
        <f t="shared" si="21"/>
        <v>1703.2000000000014</v>
      </c>
      <c r="AS6" s="161">
        <f t="shared" si="21"/>
        <v>1703.2000000000014</v>
      </c>
      <c r="AT6" s="161">
        <f t="shared" si="21"/>
        <v>1703.2000000000014</v>
      </c>
      <c r="AU6" s="161">
        <f t="shared" si="21"/>
        <v>1703.2000000000014</v>
      </c>
      <c r="AV6" s="161">
        <f t="shared" si="21"/>
        <v>1703.2000000000014</v>
      </c>
      <c r="AW6" s="161">
        <f t="shared" si="21"/>
        <v>1703.2000000000014</v>
      </c>
      <c r="AX6" s="161">
        <f t="shared" si="21"/>
        <v>1703.2000000000014</v>
      </c>
      <c r="AY6" s="161">
        <f t="shared" si="21"/>
        <v>1703.2000000000014</v>
      </c>
      <c r="AZ6" s="161">
        <f t="shared" si="21"/>
        <v>1703.2000000000014</v>
      </c>
      <c r="BA6" s="161">
        <f t="shared" si="21"/>
        <v>1703.2000000000014</v>
      </c>
      <c r="BB6" s="161">
        <f t="shared" si="21"/>
        <v>1703.2000000000014</v>
      </c>
      <c r="BC6" s="161">
        <f t="shared" si="21"/>
        <v>1703.2000000000014</v>
      </c>
      <c r="BD6" s="161">
        <f t="shared" si="21"/>
        <v>1703.2000000000014</v>
      </c>
      <c r="BE6" s="158"/>
      <c r="BF6" s="162">
        <f t="shared" si="1"/>
        <v>11382</v>
      </c>
      <c r="BG6" s="157">
        <f t="shared" si="2"/>
        <v>10900.720000000005</v>
      </c>
      <c r="BH6" s="157">
        <f t="shared" si="3"/>
        <v>16145.63000000001</v>
      </c>
      <c r="BI6" s="157">
        <f t="shared" si="4"/>
        <v>13659.790000000006</v>
      </c>
      <c r="BJ6" s="157">
        <f t="shared" si="5"/>
        <v>12952.870000000006</v>
      </c>
      <c r="BK6" s="157">
        <f t="shared" si="6"/>
        <v>15625.070000000007</v>
      </c>
      <c r="BL6" s="157">
        <f t="shared" si="7"/>
        <v>11613.970000000005</v>
      </c>
      <c r="BM6" s="157">
        <f t="shared" si="8"/>
        <v>10694.050000000003</v>
      </c>
      <c r="BN6" s="157">
        <f t="shared" si="9"/>
        <v>10431.220000000005</v>
      </c>
      <c r="BO6" s="157">
        <f t="shared" si="10"/>
        <v>6812.8000000000056</v>
      </c>
      <c r="BP6" s="157">
        <f t="shared" si="11"/>
        <v>6812.8000000000056</v>
      </c>
      <c r="BQ6" s="157">
        <f t="shared" si="12"/>
        <v>8516.0000000000073</v>
      </c>
      <c r="BR6" s="157">
        <f t="shared" si="13"/>
        <v>135546.92000000004</v>
      </c>
      <c r="BS6" s="157">
        <f t="shared" si="14"/>
        <v>38428.350000000013</v>
      </c>
      <c r="BT6" s="157">
        <f t="shared" si="15"/>
        <v>42237.730000000018</v>
      </c>
      <c r="BU6" s="157">
        <f t="shared" si="16"/>
        <v>32739.240000000013</v>
      </c>
      <c r="BV6" s="157">
        <f t="shared" si="17"/>
        <v>22141.60000000002</v>
      </c>
      <c r="BW6" s="157">
        <f t="shared" si="18"/>
        <v>80666.080000000031</v>
      </c>
      <c r="BX6" s="157">
        <f t="shared" si="19"/>
        <v>54880.840000000026</v>
      </c>
      <c r="BY6" s="157">
        <f>IF(Info!$O$3="Q1",$BS6,IF(Info!$O$3="Q2",$BS6+$BT6,IF(Info!$O$3="Q3",$BS6+$BT6+$BU6,$BR6)))</f>
        <v>38428.350000000013</v>
      </c>
      <c r="BZ6" s="157">
        <f>IF(Info!$O$3="Q1",$BS6,IF(Info!$O$3="Q2",$BT6,IF(Info!$O$3="Q3",$BU6,$BV6)))</f>
        <v>38428.350000000013</v>
      </c>
      <c r="CA6" s="156"/>
    </row>
    <row r="7" spans="1:79" x14ac:dyDescent="0.3">
      <c r="A7" s="155"/>
      <c r="B7" s="291" t="s">
        <v>286</v>
      </c>
      <c r="C7" s="156"/>
      <c r="D7" s="157">
        <f t="shared" si="0"/>
        <v>24095.109999999997</v>
      </c>
      <c r="E7" s="292">
        <f>SUM(Paniglgasse:Lerchenfelder!E7)</f>
        <v>0</v>
      </c>
      <c r="F7" s="292">
        <f>SUM(Paniglgasse:Lerchenfelder!F7)</f>
        <v>0</v>
      </c>
      <c r="G7" s="292">
        <f>SUM(Paniglgasse:Lerchenfelder!G7)</f>
        <v>0</v>
      </c>
      <c r="H7" s="292">
        <f>SUM(Paniglgasse:Lerchenfelder!H7)</f>
        <v>3296.87</v>
      </c>
      <c r="I7" s="292">
        <f>SUM(Paniglgasse:Lerchenfelder!I7)</f>
        <v>0</v>
      </c>
      <c r="J7" s="292">
        <f>SUM(Paniglgasse:Lerchenfelder!J7)</f>
        <v>0</v>
      </c>
      <c r="K7" s="292">
        <f>SUM(Paniglgasse:Lerchenfelder!K7)</f>
        <v>0</v>
      </c>
      <c r="L7" s="292">
        <f>SUM(Paniglgasse:Lerchenfelder!L7)</f>
        <v>0</v>
      </c>
      <c r="M7" s="292">
        <f>SUM(Paniglgasse:Lerchenfelder!M7)</f>
        <v>3535.24</v>
      </c>
      <c r="N7" s="292">
        <f>SUM(Paniglgasse:Lerchenfelder!N7)</f>
        <v>0</v>
      </c>
      <c r="O7" s="292">
        <f>SUM(Paniglgasse:Lerchenfelder!O7)</f>
        <v>0</v>
      </c>
      <c r="P7" s="292">
        <f>SUM(Paniglgasse:Lerchenfelder!P7)</f>
        <v>0</v>
      </c>
      <c r="Q7" s="292">
        <f>SUM(Paniglgasse:Lerchenfelder!Q7)</f>
        <v>0</v>
      </c>
      <c r="R7" s="292">
        <f>SUM(Paniglgasse:Lerchenfelder!R7)</f>
        <v>3622.1</v>
      </c>
      <c r="S7" s="292">
        <f>SUM(Paniglgasse:Lerchenfelder!S7)</f>
        <v>0</v>
      </c>
      <c r="T7" s="292">
        <f>SUM(Paniglgasse:Lerchenfelder!T7)</f>
        <v>0</v>
      </c>
      <c r="U7" s="292">
        <f>SUM(Paniglgasse:Lerchenfelder!U7)</f>
        <v>0</v>
      </c>
      <c r="V7" s="292">
        <f>SUM(Paniglgasse:Lerchenfelder!V7)</f>
        <v>0</v>
      </c>
      <c r="W7" s="292">
        <f>SUM(Paniglgasse:Lerchenfelder!W7)</f>
        <v>3503.92</v>
      </c>
      <c r="X7" s="292">
        <f>SUM(Paniglgasse:Lerchenfelder!X7)</f>
        <v>0</v>
      </c>
      <c r="Y7" s="292">
        <f>SUM(Paniglgasse:Lerchenfelder!Y7)</f>
        <v>0</v>
      </c>
      <c r="Z7" s="292">
        <f>SUM(Paniglgasse:Lerchenfelder!Z7)</f>
        <v>0</v>
      </c>
      <c r="AA7" s="292">
        <f>SUM(Paniglgasse:Lerchenfelder!AA7)</f>
        <v>0</v>
      </c>
      <c r="AB7" s="292">
        <f>SUM(Paniglgasse:Lerchenfelder!AB7)</f>
        <v>3727.2799999999997</v>
      </c>
      <c r="AC7" s="292">
        <f>SUM(Paniglgasse:Lerchenfelder!AC7)</f>
        <v>0</v>
      </c>
      <c r="AD7" s="292">
        <f>SUM(Paniglgasse:Lerchenfelder!AD7)</f>
        <v>0</v>
      </c>
      <c r="AE7" s="292">
        <f>SUM(Paniglgasse:Lerchenfelder!AE7)</f>
        <v>0</v>
      </c>
      <c r="AF7" s="292">
        <f>SUM(Paniglgasse:Lerchenfelder!AF7)</f>
        <v>0</v>
      </c>
      <c r="AG7" s="292">
        <f>SUM(Paniglgasse:Lerchenfelder!AG7)</f>
        <v>3236.33</v>
      </c>
      <c r="AH7" s="292">
        <f>SUM(Paniglgasse:Lerchenfelder!AH7)</f>
        <v>0</v>
      </c>
      <c r="AI7" s="292">
        <f>SUM(Paniglgasse:Lerchenfelder!AI7)</f>
        <v>0</v>
      </c>
      <c r="AJ7" s="292">
        <f>SUM(Paniglgasse:Lerchenfelder!AJ7)</f>
        <v>0</v>
      </c>
      <c r="AK7" s="292">
        <f>SUM(Paniglgasse:Lerchenfelder!AK7)</f>
        <v>0</v>
      </c>
      <c r="AL7" s="292">
        <f>SUM(Paniglgasse:Lerchenfelder!AL7)</f>
        <v>0</v>
      </c>
      <c r="AM7" s="292">
        <f>SUM(Paniglgasse:Lerchenfelder!AM7)</f>
        <v>3173.37</v>
      </c>
      <c r="AN7" s="292">
        <f>SUM(Paniglgasse:Lerchenfelder!AN7)</f>
        <v>0</v>
      </c>
      <c r="AO7" s="292">
        <f>SUM(Paniglgasse:Lerchenfelder!AO7)</f>
        <v>0</v>
      </c>
      <c r="AP7" s="292">
        <f>SUM(Paniglgasse:Lerchenfelder!AP7)</f>
        <v>0</v>
      </c>
      <c r="AQ7" s="292">
        <f>SUM(Paniglgasse:Lerchenfelder!AQ7)</f>
        <v>0</v>
      </c>
      <c r="AR7" s="292">
        <f>SUM(Paniglgasse:Lerchenfelder!AR7)</f>
        <v>0</v>
      </c>
      <c r="AS7" s="292">
        <f>SUM(Paniglgasse:Lerchenfelder!AS7)</f>
        <v>0</v>
      </c>
      <c r="AT7" s="292">
        <f>SUM(Paniglgasse:Lerchenfelder!AT7)</f>
        <v>0</v>
      </c>
      <c r="AU7" s="292">
        <f>SUM(Paniglgasse:Lerchenfelder!AU7)</f>
        <v>0</v>
      </c>
      <c r="AV7" s="292">
        <f>SUM(Paniglgasse:Lerchenfelder!AV7)</f>
        <v>0</v>
      </c>
      <c r="AW7" s="292">
        <f>SUM(Paniglgasse:Lerchenfelder!AW7)</f>
        <v>0</v>
      </c>
      <c r="AX7" s="292">
        <f>SUM(Paniglgasse:Lerchenfelder!AX7)</f>
        <v>0</v>
      </c>
      <c r="AY7" s="292">
        <f>SUM(Paniglgasse:Lerchenfelder!AY7)</f>
        <v>0</v>
      </c>
      <c r="AZ7" s="292">
        <f>SUM(Paniglgasse:Lerchenfelder!AZ7)</f>
        <v>0</v>
      </c>
      <c r="BA7" s="292">
        <f>SUM(Paniglgasse:Lerchenfelder!BA7)</f>
        <v>0</v>
      </c>
      <c r="BB7" s="292">
        <f>SUM(Paniglgasse:Lerchenfelder!BB7)</f>
        <v>0</v>
      </c>
      <c r="BC7" s="292">
        <f>SUM(Paniglgasse:Lerchenfelder!BC7)</f>
        <v>0</v>
      </c>
      <c r="BD7" s="292">
        <f>SUM(Paniglgasse:Lerchenfelder!BD7)</f>
        <v>0</v>
      </c>
      <c r="BE7" s="158"/>
      <c r="BF7" s="163">
        <f t="shared" si="1"/>
        <v>3296.87</v>
      </c>
      <c r="BG7" s="77">
        <f t="shared" si="2"/>
        <v>0</v>
      </c>
      <c r="BH7" s="77">
        <f t="shared" si="3"/>
        <v>3535.24</v>
      </c>
      <c r="BI7" s="77">
        <f t="shared" si="4"/>
        <v>3622.1</v>
      </c>
      <c r="BJ7" s="77">
        <f t="shared" si="5"/>
        <v>3503.92</v>
      </c>
      <c r="BK7" s="77">
        <f t="shared" si="6"/>
        <v>3727.2799999999997</v>
      </c>
      <c r="BL7" s="77">
        <f t="shared" si="7"/>
        <v>3236.33</v>
      </c>
      <c r="BM7" s="77">
        <f t="shared" si="8"/>
        <v>0</v>
      </c>
      <c r="BN7" s="77">
        <f t="shared" si="9"/>
        <v>3173.37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24095.109999999997</v>
      </c>
      <c r="BS7" s="77">
        <f t="shared" si="14"/>
        <v>6832.11</v>
      </c>
      <c r="BT7" s="77">
        <f t="shared" si="15"/>
        <v>10853.3</v>
      </c>
      <c r="BU7" s="77">
        <f t="shared" si="16"/>
        <v>6409.7</v>
      </c>
      <c r="BV7" s="77">
        <f t="shared" si="17"/>
        <v>0</v>
      </c>
      <c r="BW7" s="77">
        <f t="shared" si="18"/>
        <v>17685.41</v>
      </c>
      <c r="BX7" s="77">
        <f t="shared" si="19"/>
        <v>6409.7</v>
      </c>
      <c r="BY7" s="77">
        <f>IF(Info!$O$3="Q1",$BS7,IF(Info!$O$3="Q2",$BS7+$BT7,IF(Info!$O$3="Q3",$BS7+$BT7+$BU7,$BR7)))</f>
        <v>6832.11</v>
      </c>
      <c r="BZ7" s="77">
        <f>IF(Info!$O$3="Q1",$BS7,IF(Info!$O$3="Q2",$BT7,IF(Info!$O$3="Q3",$BU7,$BV7)))</f>
        <v>6832.11</v>
      </c>
      <c r="CA7" s="156"/>
    </row>
    <row r="8" spans="1:79" x14ac:dyDescent="0.3">
      <c r="A8" s="155"/>
      <c r="B8" s="291" t="s">
        <v>287</v>
      </c>
      <c r="C8" s="156"/>
      <c r="D8" s="157">
        <f t="shared" si="0"/>
        <v>0</v>
      </c>
      <c r="E8" s="292">
        <f>SUM(Paniglgasse:Lerchenfelder!E8)</f>
        <v>0</v>
      </c>
      <c r="F8" s="292">
        <f>SUM(Paniglgasse:Lerchenfelder!F8)</f>
        <v>0</v>
      </c>
      <c r="G8" s="292">
        <f>SUM(Paniglgasse:Lerchenfelder!G8)</f>
        <v>0</v>
      </c>
      <c r="H8" s="292">
        <f>SUM(Paniglgasse:Lerchenfelder!H8)</f>
        <v>0</v>
      </c>
      <c r="I8" s="292">
        <f>SUM(Paniglgasse:Lerchenfelder!I8)</f>
        <v>0</v>
      </c>
      <c r="J8" s="292">
        <f>SUM(Paniglgasse:Lerchenfelder!J8)</f>
        <v>0</v>
      </c>
      <c r="K8" s="292">
        <f>SUM(Paniglgasse:Lerchenfelder!K8)</f>
        <v>0</v>
      </c>
      <c r="L8" s="292">
        <f>SUM(Paniglgasse:Lerchenfelder!L8)</f>
        <v>0</v>
      </c>
      <c r="M8" s="292">
        <f>SUM(Paniglgasse:Lerchenfelder!M8)</f>
        <v>0</v>
      </c>
      <c r="N8" s="292">
        <f>SUM(Paniglgasse:Lerchenfelder!N8)</f>
        <v>0</v>
      </c>
      <c r="O8" s="292">
        <f>SUM(Paniglgasse:Lerchenfelder!O8)</f>
        <v>0</v>
      </c>
      <c r="P8" s="292">
        <f>SUM(Paniglgasse:Lerchenfelder!P8)</f>
        <v>0</v>
      </c>
      <c r="Q8" s="292">
        <f>SUM(Paniglgasse:Lerchenfelder!Q8)</f>
        <v>0</v>
      </c>
      <c r="R8" s="292">
        <f>SUM(Paniglgasse:Lerchenfelder!R8)</f>
        <v>0</v>
      </c>
      <c r="S8" s="292">
        <f>SUM(Paniglgasse:Lerchenfelder!S8)</f>
        <v>0</v>
      </c>
      <c r="T8" s="292">
        <f>SUM(Paniglgasse:Lerchenfelder!T8)</f>
        <v>0</v>
      </c>
      <c r="U8" s="292">
        <f>SUM(Paniglgasse:Lerchenfelder!U8)</f>
        <v>0</v>
      </c>
      <c r="V8" s="292">
        <f>SUM(Paniglgasse:Lerchenfelder!V8)</f>
        <v>0</v>
      </c>
      <c r="W8" s="292">
        <f>SUM(Paniglgasse:Lerchenfelder!W8)</f>
        <v>0</v>
      </c>
      <c r="X8" s="292">
        <f>SUM(Paniglgasse:Lerchenfelder!X8)</f>
        <v>0</v>
      </c>
      <c r="Y8" s="292">
        <f>SUM(Paniglgasse:Lerchenfelder!Y8)</f>
        <v>0</v>
      </c>
      <c r="Z8" s="292">
        <f>SUM(Paniglgasse:Lerchenfelder!Z8)</f>
        <v>0</v>
      </c>
      <c r="AA8" s="292">
        <f>SUM(Paniglgasse:Lerchenfelder!AA8)</f>
        <v>0</v>
      </c>
      <c r="AB8" s="292">
        <f>SUM(Paniglgasse:Lerchenfelder!AB8)</f>
        <v>0</v>
      </c>
      <c r="AC8" s="292">
        <f>SUM(Paniglgasse:Lerchenfelder!AC8)</f>
        <v>0</v>
      </c>
      <c r="AD8" s="292">
        <f>SUM(Paniglgasse:Lerchenfelder!AD8)</f>
        <v>0</v>
      </c>
      <c r="AE8" s="292">
        <f>SUM(Paniglgasse:Lerchenfelder!AE8)</f>
        <v>0</v>
      </c>
      <c r="AF8" s="292">
        <f>SUM(Paniglgasse:Lerchenfelder!AF8)</f>
        <v>0</v>
      </c>
      <c r="AG8" s="292">
        <f>SUM(Paniglgasse:Lerchenfelder!AG8)</f>
        <v>0</v>
      </c>
      <c r="AH8" s="292">
        <f>SUM(Paniglgasse:Lerchenfelder!AH8)</f>
        <v>0</v>
      </c>
      <c r="AI8" s="292">
        <f>SUM(Paniglgasse:Lerchenfelder!AI8)</f>
        <v>0</v>
      </c>
      <c r="AJ8" s="292">
        <f>SUM(Paniglgasse:Lerchenfelder!AJ8)</f>
        <v>0</v>
      </c>
      <c r="AK8" s="292">
        <f>SUM(Paniglgasse:Lerchenfelder!AK8)</f>
        <v>0</v>
      </c>
      <c r="AL8" s="292">
        <f>SUM(Paniglgasse:Lerchenfelder!AL8)</f>
        <v>0</v>
      </c>
      <c r="AM8" s="292">
        <f>SUM(Paniglgasse:Lerchenfelder!AM8)</f>
        <v>0</v>
      </c>
      <c r="AN8" s="292">
        <f>SUM(Paniglgasse:Lerchenfelder!AN8)</f>
        <v>0</v>
      </c>
      <c r="AO8" s="292">
        <f>SUM(Paniglgasse:Lerchenfelder!AO8)</f>
        <v>0</v>
      </c>
      <c r="AP8" s="292">
        <f>SUM(Paniglgasse:Lerchenfelder!AP8)</f>
        <v>0</v>
      </c>
      <c r="AQ8" s="292">
        <f>SUM(Paniglgasse:Lerchenfelder!AQ8)</f>
        <v>0</v>
      </c>
      <c r="AR8" s="292">
        <f>SUM(Paniglgasse:Lerchenfelder!AR8)</f>
        <v>0</v>
      </c>
      <c r="AS8" s="292">
        <f>SUM(Paniglgasse:Lerchenfelder!AS8)</f>
        <v>0</v>
      </c>
      <c r="AT8" s="292">
        <f>SUM(Paniglgasse:Lerchenfelder!AT8)</f>
        <v>0</v>
      </c>
      <c r="AU8" s="292">
        <f>SUM(Paniglgasse:Lerchenfelder!AU8)</f>
        <v>0</v>
      </c>
      <c r="AV8" s="292">
        <f>SUM(Paniglgasse:Lerchenfelder!AV8)</f>
        <v>0</v>
      </c>
      <c r="AW8" s="292">
        <f>SUM(Paniglgasse:Lerchenfelder!AW8)</f>
        <v>0</v>
      </c>
      <c r="AX8" s="292">
        <f>SUM(Paniglgasse:Lerchenfelder!AX8)</f>
        <v>0</v>
      </c>
      <c r="AY8" s="292">
        <f>SUM(Paniglgasse:Lerchenfelder!AY8)</f>
        <v>0</v>
      </c>
      <c r="AZ8" s="292">
        <f>SUM(Paniglgasse:Lerchenfelder!AZ8)</f>
        <v>0</v>
      </c>
      <c r="BA8" s="292">
        <f>SUM(Paniglgasse:Lerchenfelder!BA8)</f>
        <v>0</v>
      </c>
      <c r="BB8" s="292">
        <f>SUM(Paniglgasse:Lerchenfelder!BB8)</f>
        <v>0</v>
      </c>
      <c r="BC8" s="292">
        <f>SUM(Paniglgasse:Lerchenfelder!BC8)</f>
        <v>0</v>
      </c>
      <c r="BD8" s="292">
        <f>SUM(Paniglgasse:Lerchenfelder!BD8)</f>
        <v>0</v>
      </c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x14ac:dyDescent="0.3">
      <c r="A9" s="155"/>
      <c r="B9" s="291" t="s">
        <v>288</v>
      </c>
      <c r="C9" s="156"/>
      <c r="D9" s="157">
        <f t="shared" si="0"/>
        <v>615.80000000000007</v>
      </c>
      <c r="E9" s="292">
        <f>SUM(Paniglgasse:Lerchenfelder!E9)</f>
        <v>0</v>
      </c>
      <c r="F9" s="292">
        <f>SUM(Paniglgasse:Lerchenfelder!F9)</f>
        <v>0</v>
      </c>
      <c r="G9" s="292">
        <f>SUM(Paniglgasse:Lerchenfelder!G9)</f>
        <v>0</v>
      </c>
      <c r="H9" s="292">
        <f>SUM(Paniglgasse:Lerchenfelder!H9)</f>
        <v>48.28</v>
      </c>
      <c r="I9" s="292">
        <f>SUM(Paniglgasse:Lerchenfelder!I9)</f>
        <v>0</v>
      </c>
      <c r="J9" s="292">
        <f>SUM(Paniglgasse:Lerchenfelder!J9)</f>
        <v>0</v>
      </c>
      <c r="K9" s="292">
        <f>SUM(Paniglgasse:Lerchenfelder!K9)</f>
        <v>0</v>
      </c>
      <c r="L9" s="292">
        <f>SUM(Paniglgasse:Lerchenfelder!L9)</f>
        <v>0</v>
      </c>
      <c r="M9" s="292">
        <f>SUM(Paniglgasse:Lerchenfelder!M9)</f>
        <v>99.16</v>
      </c>
      <c r="N9" s="292">
        <f>SUM(Paniglgasse:Lerchenfelder!N9)</f>
        <v>0</v>
      </c>
      <c r="O9" s="292">
        <f>SUM(Paniglgasse:Lerchenfelder!O9)</f>
        <v>0</v>
      </c>
      <c r="P9" s="292">
        <f>SUM(Paniglgasse:Lerchenfelder!P9)</f>
        <v>0</v>
      </c>
      <c r="Q9" s="292">
        <f>SUM(Paniglgasse:Lerchenfelder!Q9)</f>
        <v>0</v>
      </c>
      <c r="R9" s="292">
        <f>SUM(Paniglgasse:Lerchenfelder!R9)</f>
        <v>55.739999999999995</v>
      </c>
      <c r="S9" s="292">
        <f>SUM(Paniglgasse:Lerchenfelder!S9)</f>
        <v>0</v>
      </c>
      <c r="T9" s="292">
        <f>SUM(Paniglgasse:Lerchenfelder!T9)</f>
        <v>0</v>
      </c>
      <c r="U9" s="292">
        <f>SUM(Paniglgasse:Lerchenfelder!U9)</f>
        <v>0</v>
      </c>
      <c r="V9" s="292">
        <f>SUM(Paniglgasse:Lerchenfelder!V9)</f>
        <v>0</v>
      </c>
      <c r="W9" s="292">
        <f>SUM(Paniglgasse:Lerchenfelder!W9)</f>
        <v>82.9</v>
      </c>
      <c r="X9" s="292">
        <f>SUM(Paniglgasse:Lerchenfelder!X9)</f>
        <v>0</v>
      </c>
      <c r="Y9" s="292">
        <f>SUM(Paniglgasse:Lerchenfelder!Y9)</f>
        <v>0</v>
      </c>
      <c r="Z9" s="292">
        <f>SUM(Paniglgasse:Lerchenfelder!Z9)</f>
        <v>0</v>
      </c>
      <c r="AA9" s="292">
        <f>SUM(Paniglgasse:Lerchenfelder!AA9)</f>
        <v>0</v>
      </c>
      <c r="AB9" s="292">
        <f>SUM(Paniglgasse:Lerchenfelder!AB9)</f>
        <v>83.009999999999991</v>
      </c>
      <c r="AC9" s="292">
        <f>SUM(Paniglgasse:Lerchenfelder!AC9)</f>
        <v>0</v>
      </c>
      <c r="AD9" s="292">
        <f>SUM(Paniglgasse:Lerchenfelder!AD9)</f>
        <v>0</v>
      </c>
      <c r="AE9" s="292">
        <f>SUM(Paniglgasse:Lerchenfelder!AE9)</f>
        <v>0</v>
      </c>
      <c r="AF9" s="292">
        <f>SUM(Paniglgasse:Lerchenfelder!AF9)</f>
        <v>0</v>
      </c>
      <c r="AG9" s="292">
        <f>SUM(Paniglgasse:Lerchenfelder!AG9)</f>
        <v>126.32</v>
      </c>
      <c r="AH9" s="292">
        <f>SUM(Paniglgasse:Lerchenfelder!AH9)</f>
        <v>0</v>
      </c>
      <c r="AI9" s="292">
        <f>SUM(Paniglgasse:Lerchenfelder!AI9)</f>
        <v>0</v>
      </c>
      <c r="AJ9" s="292">
        <f>SUM(Paniglgasse:Lerchenfelder!AJ9)</f>
        <v>0</v>
      </c>
      <c r="AK9" s="292">
        <f>SUM(Paniglgasse:Lerchenfelder!AK9)</f>
        <v>0</v>
      </c>
      <c r="AL9" s="292">
        <f>SUM(Paniglgasse:Lerchenfelder!AL9)</f>
        <v>0</v>
      </c>
      <c r="AM9" s="292">
        <f>SUM(Paniglgasse:Lerchenfelder!AM9)</f>
        <v>120.39</v>
      </c>
      <c r="AN9" s="292">
        <f>SUM(Paniglgasse:Lerchenfelder!AN9)</f>
        <v>0</v>
      </c>
      <c r="AO9" s="292">
        <f>SUM(Paniglgasse:Lerchenfelder!AO9)</f>
        <v>0</v>
      </c>
      <c r="AP9" s="292">
        <f>SUM(Paniglgasse:Lerchenfelder!AP9)</f>
        <v>0</v>
      </c>
      <c r="AQ9" s="292">
        <f>SUM(Paniglgasse:Lerchenfelder!AQ9)</f>
        <v>0</v>
      </c>
      <c r="AR9" s="292">
        <f>SUM(Paniglgasse:Lerchenfelder!AR9)</f>
        <v>0</v>
      </c>
      <c r="AS9" s="292">
        <f>SUM(Paniglgasse:Lerchenfelder!AS9)</f>
        <v>0</v>
      </c>
      <c r="AT9" s="292">
        <f>SUM(Paniglgasse:Lerchenfelder!AT9)</f>
        <v>0</v>
      </c>
      <c r="AU9" s="292">
        <f>SUM(Paniglgasse:Lerchenfelder!AU9)</f>
        <v>0</v>
      </c>
      <c r="AV9" s="292">
        <f>SUM(Paniglgasse:Lerchenfelder!AV9)</f>
        <v>0</v>
      </c>
      <c r="AW9" s="292">
        <f>SUM(Paniglgasse:Lerchenfelder!AW9)</f>
        <v>0</v>
      </c>
      <c r="AX9" s="292">
        <f>SUM(Paniglgasse:Lerchenfelder!AX9)</f>
        <v>0</v>
      </c>
      <c r="AY9" s="292">
        <f>SUM(Paniglgasse:Lerchenfelder!AY9)</f>
        <v>0</v>
      </c>
      <c r="AZ9" s="292">
        <f>SUM(Paniglgasse:Lerchenfelder!AZ9)</f>
        <v>0</v>
      </c>
      <c r="BA9" s="292">
        <f>SUM(Paniglgasse:Lerchenfelder!BA9)</f>
        <v>0</v>
      </c>
      <c r="BB9" s="292">
        <f>SUM(Paniglgasse:Lerchenfelder!BB9)</f>
        <v>0</v>
      </c>
      <c r="BC9" s="292">
        <f>SUM(Paniglgasse:Lerchenfelder!BC9)</f>
        <v>0</v>
      </c>
      <c r="BD9" s="292">
        <f>SUM(Paniglgasse:Lerchenfelder!BD9)</f>
        <v>0</v>
      </c>
      <c r="BE9" s="158"/>
      <c r="BF9" s="163">
        <f t="shared" si="1"/>
        <v>48.28</v>
      </c>
      <c r="BG9" s="77">
        <f t="shared" si="2"/>
        <v>0</v>
      </c>
      <c r="BH9" s="77">
        <f t="shared" si="3"/>
        <v>99.16</v>
      </c>
      <c r="BI9" s="77">
        <f t="shared" si="4"/>
        <v>55.739999999999995</v>
      </c>
      <c r="BJ9" s="77">
        <f t="shared" si="5"/>
        <v>82.9</v>
      </c>
      <c r="BK9" s="77">
        <f t="shared" si="6"/>
        <v>83.009999999999991</v>
      </c>
      <c r="BL9" s="77">
        <f t="shared" si="7"/>
        <v>126.32</v>
      </c>
      <c r="BM9" s="77">
        <f t="shared" si="8"/>
        <v>0</v>
      </c>
      <c r="BN9" s="77">
        <f t="shared" si="9"/>
        <v>120.39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615.80000000000007</v>
      </c>
      <c r="BS9" s="77">
        <f t="shared" si="14"/>
        <v>147.44</v>
      </c>
      <c r="BT9" s="77">
        <f t="shared" si="15"/>
        <v>221.64999999999998</v>
      </c>
      <c r="BU9" s="77">
        <f t="shared" si="16"/>
        <v>246.70999999999998</v>
      </c>
      <c r="BV9" s="77">
        <f t="shared" si="17"/>
        <v>0</v>
      </c>
      <c r="BW9" s="77">
        <f t="shared" si="18"/>
        <v>369.09000000000003</v>
      </c>
      <c r="BX9" s="77">
        <f t="shared" si="19"/>
        <v>246.70999999999998</v>
      </c>
      <c r="BY9" s="77">
        <f>IF(Info!$O$3="Q1",$BS9,IF(Info!$O$3="Q2",$BS9+$BT9,IF(Info!$O$3="Q3",$BS9+$BT9+$BU9,$BR9)))</f>
        <v>147.44</v>
      </c>
      <c r="BZ9" s="77">
        <f>IF(Info!$O$3="Q1",$BS9,IF(Info!$O$3="Q2",$BT9,IF(Info!$O$3="Q3",$BU9,$BV9)))</f>
        <v>147.44</v>
      </c>
      <c r="CA9" s="156"/>
    </row>
    <row r="10" spans="1:79" x14ac:dyDescent="0.3">
      <c r="A10" s="155"/>
      <c r="B10" s="291" t="s">
        <v>289</v>
      </c>
      <c r="C10" s="156"/>
      <c r="D10" s="157">
        <f t="shared" si="0"/>
        <v>0</v>
      </c>
      <c r="E10" s="292">
        <f>SUM(Paniglgasse:Lerchenfelder!E10)</f>
        <v>0</v>
      </c>
      <c r="F10" s="292">
        <f>SUM(Paniglgasse:Lerchenfelder!F10)</f>
        <v>0</v>
      </c>
      <c r="G10" s="292">
        <f>SUM(Paniglgasse:Lerchenfelder!G10)</f>
        <v>0</v>
      </c>
      <c r="H10" s="292">
        <f>SUM(Paniglgasse:Lerchenfelder!H10)</f>
        <v>0</v>
      </c>
      <c r="I10" s="292">
        <f>SUM(Paniglgasse:Lerchenfelder!I10)</f>
        <v>0</v>
      </c>
      <c r="J10" s="292">
        <f>SUM(Paniglgasse:Lerchenfelder!J10)</f>
        <v>0</v>
      </c>
      <c r="K10" s="292">
        <f>SUM(Paniglgasse:Lerchenfelder!K10)</f>
        <v>0</v>
      </c>
      <c r="L10" s="292">
        <f>SUM(Paniglgasse:Lerchenfelder!L10)</f>
        <v>0</v>
      </c>
      <c r="M10" s="292">
        <f>SUM(Paniglgasse:Lerchenfelder!M10)</f>
        <v>0</v>
      </c>
      <c r="N10" s="292">
        <f>SUM(Paniglgasse:Lerchenfelder!N10)</f>
        <v>0</v>
      </c>
      <c r="O10" s="292">
        <f>SUM(Paniglgasse:Lerchenfelder!O10)</f>
        <v>0</v>
      </c>
      <c r="P10" s="292">
        <f>SUM(Paniglgasse:Lerchenfelder!P10)</f>
        <v>0</v>
      </c>
      <c r="Q10" s="292">
        <f>SUM(Paniglgasse:Lerchenfelder!Q10)</f>
        <v>0</v>
      </c>
      <c r="R10" s="292">
        <f>SUM(Paniglgasse:Lerchenfelder!R10)</f>
        <v>0</v>
      </c>
      <c r="S10" s="292">
        <f>SUM(Paniglgasse:Lerchenfelder!S10)</f>
        <v>0</v>
      </c>
      <c r="T10" s="292">
        <f>SUM(Paniglgasse:Lerchenfelder!T10)</f>
        <v>0</v>
      </c>
      <c r="U10" s="292">
        <f>SUM(Paniglgasse:Lerchenfelder!U10)</f>
        <v>0</v>
      </c>
      <c r="V10" s="292">
        <f>SUM(Paniglgasse:Lerchenfelder!V10)</f>
        <v>0</v>
      </c>
      <c r="W10" s="292">
        <f>SUM(Paniglgasse:Lerchenfelder!W10)</f>
        <v>0</v>
      </c>
      <c r="X10" s="292">
        <f>SUM(Paniglgasse:Lerchenfelder!X10)</f>
        <v>0</v>
      </c>
      <c r="Y10" s="292">
        <f>SUM(Paniglgasse:Lerchenfelder!Y10)</f>
        <v>0</v>
      </c>
      <c r="Z10" s="292">
        <f>SUM(Paniglgasse:Lerchenfelder!Z10)</f>
        <v>0</v>
      </c>
      <c r="AA10" s="292">
        <f>SUM(Paniglgasse:Lerchenfelder!AA10)</f>
        <v>0</v>
      </c>
      <c r="AB10" s="292">
        <f>SUM(Paniglgasse:Lerchenfelder!AB10)</f>
        <v>0</v>
      </c>
      <c r="AC10" s="292">
        <f>SUM(Paniglgasse:Lerchenfelder!AC10)</f>
        <v>0</v>
      </c>
      <c r="AD10" s="292">
        <f>SUM(Paniglgasse:Lerchenfelder!AD10)</f>
        <v>0</v>
      </c>
      <c r="AE10" s="292">
        <f>SUM(Paniglgasse:Lerchenfelder!AE10)</f>
        <v>0</v>
      </c>
      <c r="AF10" s="292">
        <f>SUM(Paniglgasse:Lerchenfelder!AF10)</f>
        <v>0</v>
      </c>
      <c r="AG10" s="292">
        <f>SUM(Paniglgasse:Lerchenfelder!AG10)</f>
        <v>0</v>
      </c>
      <c r="AH10" s="292">
        <f>SUM(Paniglgasse:Lerchenfelder!AH10)</f>
        <v>0</v>
      </c>
      <c r="AI10" s="292">
        <f>SUM(Paniglgasse:Lerchenfelder!AI10)</f>
        <v>0</v>
      </c>
      <c r="AJ10" s="292">
        <f>SUM(Paniglgasse:Lerchenfelder!AJ10)</f>
        <v>0</v>
      </c>
      <c r="AK10" s="292">
        <f>SUM(Paniglgasse:Lerchenfelder!AK10)</f>
        <v>0</v>
      </c>
      <c r="AL10" s="292">
        <f>SUM(Paniglgasse:Lerchenfelder!AL10)</f>
        <v>0</v>
      </c>
      <c r="AM10" s="292">
        <f>SUM(Paniglgasse:Lerchenfelder!AM10)</f>
        <v>0</v>
      </c>
      <c r="AN10" s="292">
        <f>SUM(Paniglgasse:Lerchenfelder!AN10)</f>
        <v>0</v>
      </c>
      <c r="AO10" s="292">
        <f>SUM(Paniglgasse:Lerchenfelder!AO10)</f>
        <v>0</v>
      </c>
      <c r="AP10" s="292">
        <f>SUM(Paniglgasse:Lerchenfelder!AP10)</f>
        <v>0</v>
      </c>
      <c r="AQ10" s="292">
        <f>SUM(Paniglgasse:Lerchenfelder!AQ10)</f>
        <v>0</v>
      </c>
      <c r="AR10" s="292">
        <f>SUM(Paniglgasse:Lerchenfelder!AR10)</f>
        <v>0</v>
      </c>
      <c r="AS10" s="292">
        <f>SUM(Paniglgasse:Lerchenfelder!AS10)</f>
        <v>0</v>
      </c>
      <c r="AT10" s="292">
        <f>SUM(Paniglgasse:Lerchenfelder!AT10)</f>
        <v>0</v>
      </c>
      <c r="AU10" s="292">
        <f>SUM(Paniglgasse:Lerchenfelder!AU10)</f>
        <v>0</v>
      </c>
      <c r="AV10" s="292">
        <f>SUM(Paniglgasse:Lerchenfelder!AV10)</f>
        <v>0</v>
      </c>
      <c r="AW10" s="292">
        <f>SUM(Paniglgasse:Lerchenfelder!AW10)</f>
        <v>0</v>
      </c>
      <c r="AX10" s="292">
        <f>SUM(Paniglgasse:Lerchenfelder!AX10)</f>
        <v>0</v>
      </c>
      <c r="AY10" s="292">
        <f>SUM(Paniglgasse:Lerchenfelder!AY10)</f>
        <v>0</v>
      </c>
      <c r="AZ10" s="292">
        <f>SUM(Paniglgasse:Lerchenfelder!AZ10)</f>
        <v>0</v>
      </c>
      <c r="BA10" s="292">
        <f>SUM(Paniglgasse:Lerchenfelder!BA10)</f>
        <v>0</v>
      </c>
      <c r="BB10" s="292">
        <f>SUM(Paniglgasse:Lerchenfelder!BB10)</f>
        <v>0</v>
      </c>
      <c r="BC10" s="292">
        <f>SUM(Paniglgasse:Lerchenfelder!BC10)</f>
        <v>0</v>
      </c>
      <c r="BD10" s="292">
        <f>SUM(Paniglgasse:Lerchenfelder!BD10)</f>
        <v>0</v>
      </c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x14ac:dyDescent="0.3">
      <c r="A11" s="155"/>
      <c r="B11" s="291" t="s">
        <v>290</v>
      </c>
      <c r="C11" s="156"/>
      <c r="D11" s="157">
        <f t="shared" si="0"/>
        <v>0</v>
      </c>
      <c r="E11" s="292">
        <f>SUM(Paniglgasse:Lerchenfelder!E11)</f>
        <v>0</v>
      </c>
      <c r="F11" s="292">
        <f>SUM(Paniglgasse:Lerchenfelder!F11)</f>
        <v>0</v>
      </c>
      <c r="G11" s="292">
        <f>SUM(Paniglgasse:Lerchenfelder!G11)</f>
        <v>0</v>
      </c>
      <c r="H11" s="292">
        <f>SUM(Paniglgasse:Lerchenfelder!H11)</f>
        <v>0</v>
      </c>
      <c r="I11" s="292">
        <f>SUM(Paniglgasse:Lerchenfelder!I11)</f>
        <v>0</v>
      </c>
      <c r="J11" s="292">
        <f>SUM(Paniglgasse:Lerchenfelder!J11)</f>
        <v>0</v>
      </c>
      <c r="K11" s="292">
        <f>SUM(Paniglgasse:Lerchenfelder!K11)</f>
        <v>0</v>
      </c>
      <c r="L11" s="292">
        <f>SUM(Paniglgasse:Lerchenfelder!L11)</f>
        <v>0</v>
      </c>
      <c r="M11" s="292">
        <f>SUM(Paniglgasse:Lerchenfelder!M11)</f>
        <v>0</v>
      </c>
      <c r="N11" s="292">
        <f>SUM(Paniglgasse:Lerchenfelder!N11)</f>
        <v>0</v>
      </c>
      <c r="O11" s="292">
        <f>SUM(Paniglgasse:Lerchenfelder!O11)</f>
        <v>0</v>
      </c>
      <c r="P11" s="292">
        <f>SUM(Paniglgasse:Lerchenfelder!P11)</f>
        <v>0</v>
      </c>
      <c r="Q11" s="292">
        <f>SUM(Paniglgasse:Lerchenfelder!Q11)</f>
        <v>0</v>
      </c>
      <c r="R11" s="292">
        <f>SUM(Paniglgasse:Lerchenfelder!R11)</f>
        <v>0</v>
      </c>
      <c r="S11" s="292">
        <f>SUM(Paniglgasse:Lerchenfelder!S11)</f>
        <v>0</v>
      </c>
      <c r="T11" s="292">
        <f>SUM(Paniglgasse:Lerchenfelder!T11)</f>
        <v>0</v>
      </c>
      <c r="U11" s="292">
        <f>SUM(Paniglgasse:Lerchenfelder!U11)</f>
        <v>0</v>
      </c>
      <c r="V11" s="292">
        <f>SUM(Paniglgasse:Lerchenfelder!V11)</f>
        <v>0</v>
      </c>
      <c r="W11" s="292">
        <f>SUM(Paniglgasse:Lerchenfelder!W11)</f>
        <v>0</v>
      </c>
      <c r="X11" s="292">
        <f>SUM(Paniglgasse:Lerchenfelder!X11)</f>
        <v>0</v>
      </c>
      <c r="Y11" s="292">
        <f>SUM(Paniglgasse:Lerchenfelder!Y11)</f>
        <v>0</v>
      </c>
      <c r="Z11" s="292">
        <f>SUM(Paniglgasse:Lerchenfelder!Z11)</f>
        <v>0</v>
      </c>
      <c r="AA11" s="292">
        <f>SUM(Paniglgasse:Lerchenfelder!AA11)</f>
        <v>0</v>
      </c>
      <c r="AB11" s="292">
        <f>SUM(Paniglgasse:Lerchenfelder!AB11)</f>
        <v>0</v>
      </c>
      <c r="AC11" s="292">
        <f>SUM(Paniglgasse:Lerchenfelder!AC11)</f>
        <v>0</v>
      </c>
      <c r="AD11" s="292">
        <f>SUM(Paniglgasse:Lerchenfelder!AD11)</f>
        <v>0</v>
      </c>
      <c r="AE11" s="292">
        <f>SUM(Paniglgasse:Lerchenfelder!AE11)</f>
        <v>0</v>
      </c>
      <c r="AF11" s="292">
        <f>SUM(Paniglgasse:Lerchenfelder!AF11)</f>
        <v>0</v>
      </c>
      <c r="AG11" s="292">
        <f>SUM(Paniglgasse:Lerchenfelder!AG11)</f>
        <v>0</v>
      </c>
      <c r="AH11" s="292">
        <f>SUM(Paniglgasse:Lerchenfelder!AH11)</f>
        <v>0</v>
      </c>
      <c r="AI11" s="292">
        <f>SUM(Paniglgasse:Lerchenfelder!AI11)</f>
        <v>0</v>
      </c>
      <c r="AJ11" s="292">
        <f>SUM(Paniglgasse:Lerchenfelder!AJ11)</f>
        <v>0</v>
      </c>
      <c r="AK11" s="292">
        <f>SUM(Paniglgasse:Lerchenfelder!AK11)</f>
        <v>0</v>
      </c>
      <c r="AL11" s="292">
        <f>SUM(Paniglgasse:Lerchenfelder!AL11)</f>
        <v>0</v>
      </c>
      <c r="AM11" s="292">
        <f>SUM(Paniglgasse:Lerchenfelder!AM11)</f>
        <v>0</v>
      </c>
      <c r="AN11" s="292">
        <f>SUM(Paniglgasse:Lerchenfelder!AN11)</f>
        <v>0</v>
      </c>
      <c r="AO11" s="292">
        <f>SUM(Paniglgasse:Lerchenfelder!AO11)</f>
        <v>0</v>
      </c>
      <c r="AP11" s="292">
        <f>SUM(Paniglgasse:Lerchenfelder!AP11)</f>
        <v>0</v>
      </c>
      <c r="AQ11" s="292">
        <f>SUM(Paniglgasse:Lerchenfelder!AQ11)</f>
        <v>0</v>
      </c>
      <c r="AR11" s="292">
        <f>SUM(Paniglgasse:Lerchenfelder!AR11)</f>
        <v>0</v>
      </c>
      <c r="AS11" s="292">
        <f>SUM(Paniglgasse:Lerchenfelder!AS11)</f>
        <v>0</v>
      </c>
      <c r="AT11" s="292">
        <f>SUM(Paniglgasse:Lerchenfelder!AT11)</f>
        <v>0</v>
      </c>
      <c r="AU11" s="292">
        <f>SUM(Paniglgasse:Lerchenfelder!AU11)</f>
        <v>0</v>
      </c>
      <c r="AV11" s="292">
        <f>SUM(Paniglgasse:Lerchenfelder!AV11)</f>
        <v>0</v>
      </c>
      <c r="AW11" s="292">
        <f>SUM(Paniglgasse:Lerchenfelder!AW11)</f>
        <v>0</v>
      </c>
      <c r="AX11" s="292">
        <f>SUM(Paniglgasse:Lerchenfelder!AX11)</f>
        <v>0</v>
      </c>
      <c r="AY11" s="292">
        <f>SUM(Paniglgasse:Lerchenfelder!AY11)</f>
        <v>0</v>
      </c>
      <c r="AZ11" s="292">
        <f>SUM(Paniglgasse:Lerchenfelder!AZ11)</f>
        <v>0</v>
      </c>
      <c r="BA11" s="292">
        <f>SUM(Paniglgasse:Lerchenfelder!BA11)</f>
        <v>0</v>
      </c>
      <c r="BB11" s="292">
        <f>SUM(Paniglgasse:Lerchenfelder!BB11)</f>
        <v>0</v>
      </c>
      <c r="BC11" s="292">
        <f>SUM(Paniglgasse:Lerchenfelder!BC11)</f>
        <v>0</v>
      </c>
      <c r="BD11" s="292">
        <f>SUM(Paniglgasse:Lerchenfelder!BD11)</f>
        <v>0</v>
      </c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0</v>
      </c>
      <c r="BJ11" s="77">
        <f t="shared" si="5"/>
        <v>0</v>
      </c>
      <c r="BK11" s="77">
        <f t="shared" si="6"/>
        <v>0</v>
      </c>
      <c r="BL11" s="77">
        <f t="shared" si="7"/>
        <v>0</v>
      </c>
      <c r="BM11" s="77">
        <f t="shared" si="8"/>
        <v>0</v>
      </c>
      <c r="BN11" s="77">
        <f t="shared" si="9"/>
        <v>0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0</v>
      </c>
      <c r="BS11" s="77">
        <f t="shared" si="14"/>
        <v>0</v>
      </c>
      <c r="BT11" s="77">
        <f t="shared" si="15"/>
        <v>0</v>
      </c>
      <c r="BU11" s="77">
        <f t="shared" si="16"/>
        <v>0</v>
      </c>
      <c r="BV11" s="77">
        <f t="shared" si="17"/>
        <v>0</v>
      </c>
      <c r="BW11" s="77">
        <f t="shared" si="18"/>
        <v>0</v>
      </c>
      <c r="BX11" s="77">
        <f t="shared" si="19"/>
        <v>0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x14ac:dyDescent="0.3">
      <c r="A12" s="155"/>
      <c r="B12" s="291" t="s">
        <v>291</v>
      </c>
      <c r="C12" s="156"/>
      <c r="D12" s="157">
        <f t="shared" si="0"/>
        <v>1470.77</v>
      </c>
      <c r="E12" s="292">
        <f>SUM(Paniglgasse:Lerchenfelder!E12)</f>
        <v>0</v>
      </c>
      <c r="F12" s="292">
        <f>SUM(Paniglgasse:Lerchenfelder!F12)</f>
        <v>0</v>
      </c>
      <c r="G12" s="292">
        <f>SUM(Paniglgasse:Lerchenfelder!G12)</f>
        <v>0</v>
      </c>
      <c r="H12" s="292">
        <f>SUM(Paniglgasse:Lerchenfelder!H12)</f>
        <v>219.89</v>
      </c>
      <c r="I12" s="292">
        <f>SUM(Paniglgasse:Lerchenfelder!I12)</f>
        <v>0</v>
      </c>
      <c r="J12" s="292">
        <f>SUM(Paniglgasse:Lerchenfelder!J12)</f>
        <v>0</v>
      </c>
      <c r="K12" s="292">
        <f>SUM(Paniglgasse:Lerchenfelder!K12)</f>
        <v>0</v>
      </c>
      <c r="L12" s="292">
        <f>SUM(Paniglgasse:Lerchenfelder!L12)</f>
        <v>0</v>
      </c>
      <c r="M12" s="292">
        <f>SUM(Paniglgasse:Lerchenfelder!M12)</f>
        <v>204.51</v>
      </c>
      <c r="N12" s="292">
        <f>SUM(Paniglgasse:Lerchenfelder!N12)</f>
        <v>0</v>
      </c>
      <c r="O12" s="292">
        <f>SUM(Paniglgasse:Lerchenfelder!O12)</f>
        <v>0</v>
      </c>
      <c r="P12" s="292">
        <f>SUM(Paniglgasse:Lerchenfelder!P12)</f>
        <v>0</v>
      </c>
      <c r="Q12" s="292">
        <f>SUM(Paniglgasse:Lerchenfelder!Q12)</f>
        <v>0</v>
      </c>
      <c r="R12" s="292">
        <f>SUM(Paniglgasse:Lerchenfelder!R12)</f>
        <v>226.5</v>
      </c>
      <c r="S12" s="292">
        <f>SUM(Paniglgasse:Lerchenfelder!S12)</f>
        <v>0</v>
      </c>
      <c r="T12" s="292">
        <f>SUM(Paniglgasse:Lerchenfelder!T12)</f>
        <v>0</v>
      </c>
      <c r="U12" s="292">
        <f>SUM(Paniglgasse:Lerchenfelder!U12)</f>
        <v>0</v>
      </c>
      <c r="V12" s="292">
        <f>SUM(Paniglgasse:Lerchenfelder!V12)</f>
        <v>0</v>
      </c>
      <c r="W12" s="292">
        <f>SUM(Paniglgasse:Lerchenfelder!W12)</f>
        <v>188.41</v>
      </c>
      <c r="X12" s="292">
        <f>SUM(Paniglgasse:Lerchenfelder!X12)</f>
        <v>0</v>
      </c>
      <c r="Y12" s="292">
        <f>SUM(Paniglgasse:Lerchenfelder!Y12)</f>
        <v>0</v>
      </c>
      <c r="Z12" s="292">
        <f>SUM(Paniglgasse:Lerchenfelder!Z12)</f>
        <v>0</v>
      </c>
      <c r="AA12" s="292">
        <f>SUM(Paniglgasse:Lerchenfelder!AA12)</f>
        <v>0</v>
      </c>
      <c r="AB12" s="292">
        <f>SUM(Paniglgasse:Lerchenfelder!AB12)</f>
        <v>178.96</v>
      </c>
      <c r="AC12" s="292">
        <f>SUM(Paniglgasse:Lerchenfelder!AC12)</f>
        <v>0</v>
      </c>
      <c r="AD12" s="292">
        <f>SUM(Paniglgasse:Lerchenfelder!AD12)</f>
        <v>0</v>
      </c>
      <c r="AE12" s="292">
        <f>SUM(Paniglgasse:Lerchenfelder!AE12)</f>
        <v>0</v>
      </c>
      <c r="AF12" s="292">
        <f>SUM(Paniglgasse:Lerchenfelder!AF12)</f>
        <v>0</v>
      </c>
      <c r="AG12" s="292">
        <f>SUM(Paniglgasse:Lerchenfelder!AG12)</f>
        <v>205.9</v>
      </c>
      <c r="AH12" s="292">
        <f>SUM(Paniglgasse:Lerchenfelder!AH12)</f>
        <v>0</v>
      </c>
      <c r="AI12" s="292">
        <f>SUM(Paniglgasse:Lerchenfelder!AI12)</f>
        <v>0</v>
      </c>
      <c r="AJ12" s="292">
        <f>SUM(Paniglgasse:Lerchenfelder!AJ12)</f>
        <v>0</v>
      </c>
      <c r="AK12" s="292">
        <f>SUM(Paniglgasse:Lerchenfelder!AK12)</f>
        <v>0</v>
      </c>
      <c r="AL12" s="292">
        <f>SUM(Paniglgasse:Lerchenfelder!AL12)</f>
        <v>0</v>
      </c>
      <c r="AM12" s="292">
        <f>SUM(Paniglgasse:Lerchenfelder!AM12)</f>
        <v>246.6</v>
      </c>
      <c r="AN12" s="292">
        <f>SUM(Paniglgasse:Lerchenfelder!AN12)</f>
        <v>0</v>
      </c>
      <c r="AO12" s="292">
        <f>SUM(Paniglgasse:Lerchenfelder!AO12)</f>
        <v>0</v>
      </c>
      <c r="AP12" s="292">
        <f>SUM(Paniglgasse:Lerchenfelder!AP12)</f>
        <v>0</v>
      </c>
      <c r="AQ12" s="292">
        <f>SUM(Paniglgasse:Lerchenfelder!AQ12)</f>
        <v>0</v>
      </c>
      <c r="AR12" s="292">
        <f>SUM(Paniglgasse:Lerchenfelder!AR12)</f>
        <v>0</v>
      </c>
      <c r="AS12" s="292">
        <f>SUM(Paniglgasse:Lerchenfelder!AS12)</f>
        <v>0</v>
      </c>
      <c r="AT12" s="292">
        <f>SUM(Paniglgasse:Lerchenfelder!AT12)</f>
        <v>0</v>
      </c>
      <c r="AU12" s="292">
        <f>SUM(Paniglgasse:Lerchenfelder!AU12)</f>
        <v>0</v>
      </c>
      <c r="AV12" s="292">
        <f>SUM(Paniglgasse:Lerchenfelder!AV12)</f>
        <v>0</v>
      </c>
      <c r="AW12" s="292">
        <f>SUM(Paniglgasse:Lerchenfelder!AW12)</f>
        <v>0</v>
      </c>
      <c r="AX12" s="292">
        <f>SUM(Paniglgasse:Lerchenfelder!AX12)</f>
        <v>0</v>
      </c>
      <c r="AY12" s="292">
        <f>SUM(Paniglgasse:Lerchenfelder!AY12)</f>
        <v>0</v>
      </c>
      <c r="AZ12" s="292">
        <f>SUM(Paniglgasse:Lerchenfelder!AZ12)</f>
        <v>0</v>
      </c>
      <c r="BA12" s="292">
        <f>SUM(Paniglgasse:Lerchenfelder!BA12)</f>
        <v>0</v>
      </c>
      <c r="BB12" s="292">
        <f>SUM(Paniglgasse:Lerchenfelder!BB12)</f>
        <v>0</v>
      </c>
      <c r="BC12" s="292">
        <f>SUM(Paniglgasse:Lerchenfelder!BC12)</f>
        <v>0</v>
      </c>
      <c r="BD12" s="292">
        <f>SUM(Paniglgasse:Lerchenfelder!BD12)</f>
        <v>0</v>
      </c>
      <c r="BE12" s="158"/>
      <c r="BF12" s="163">
        <f t="shared" si="1"/>
        <v>219.89</v>
      </c>
      <c r="BG12" s="77">
        <f t="shared" si="2"/>
        <v>0</v>
      </c>
      <c r="BH12" s="77">
        <f t="shared" si="3"/>
        <v>204.51</v>
      </c>
      <c r="BI12" s="77">
        <f t="shared" si="4"/>
        <v>226.5</v>
      </c>
      <c r="BJ12" s="77">
        <f t="shared" si="5"/>
        <v>188.41</v>
      </c>
      <c r="BK12" s="77">
        <f t="shared" si="6"/>
        <v>178.96</v>
      </c>
      <c r="BL12" s="77">
        <f t="shared" si="7"/>
        <v>205.9</v>
      </c>
      <c r="BM12" s="77">
        <f t="shared" si="8"/>
        <v>0</v>
      </c>
      <c r="BN12" s="77">
        <f t="shared" si="9"/>
        <v>246.6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1470.77</v>
      </c>
      <c r="BS12" s="77">
        <f t="shared" si="14"/>
        <v>424.4</v>
      </c>
      <c r="BT12" s="77">
        <f t="shared" si="15"/>
        <v>593.87</v>
      </c>
      <c r="BU12" s="77">
        <f t="shared" si="16"/>
        <v>452.5</v>
      </c>
      <c r="BV12" s="77">
        <f t="shared" si="17"/>
        <v>0</v>
      </c>
      <c r="BW12" s="77">
        <f t="shared" si="18"/>
        <v>1018.27</v>
      </c>
      <c r="BX12" s="77">
        <f t="shared" si="19"/>
        <v>452.5</v>
      </c>
      <c r="BY12" s="77">
        <f>IF(Info!$O$3="Q1",$BS12,IF(Info!$O$3="Q2",$BS12+$BT12,IF(Info!$O$3="Q3",$BS12+$BT12+$BU12,$BR12)))</f>
        <v>424.4</v>
      </c>
      <c r="BZ12" s="77">
        <f>IF(Info!$O$3="Q1",$BS12,IF(Info!$O$3="Q2",$BT12,IF(Info!$O$3="Q3",$BU12,$BV12)))</f>
        <v>424.4</v>
      </c>
      <c r="CA12" s="156"/>
    </row>
    <row r="13" spans="1:79" x14ac:dyDescent="0.3">
      <c r="A13" s="155"/>
      <c r="B13" s="291" t="s">
        <v>292</v>
      </c>
      <c r="C13" s="156"/>
      <c r="D13" s="157">
        <f t="shared" si="0"/>
        <v>0</v>
      </c>
      <c r="E13" s="292">
        <f>SUM(Paniglgasse:Lerchenfelder!E13)</f>
        <v>0</v>
      </c>
      <c r="F13" s="292">
        <f>SUM(Paniglgasse:Lerchenfelder!F13)</f>
        <v>0</v>
      </c>
      <c r="G13" s="292">
        <f>SUM(Paniglgasse:Lerchenfelder!G13)</f>
        <v>0</v>
      </c>
      <c r="H13" s="292">
        <f>SUM(Paniglgasse:Lerchenfelder!H13)</f>
        <v>0</v>
      </c>
      <c r="I13" s="292">
        <f>SUM(Paniglgasse:Lerchenfelder!I13)</f>
        <v>0</v>
      </c>
      <c r="J13" s="292">
        <f>SUM(Paniglgasse:Lerchenfelder!J13)</f>
        <v>0</v>
      </c>
      <c r="K13" s="292">
        <f>SUM(Paniglgasse:Lerchenfelder!K13)</f>
        <v>0</v>
      </c>
      <c r="L13" s="292">
        <f>SUM(Paniglgasse:Lerchenfelder!L13)</f>
        <v>0</v>
      </c>
      <c r="M13" s="292">
        <f>SUM(Paniglgasse:Lerchenfelder!M13)</f>
        <v>0</v>
      </c>
      <c r="N13" s="292">
        <f>SUM(Paniglgasse:Lerchenfelder!N13)</f>
        <v>0</v>
      </c>
      <c r="O13" s="292">
        <f>SUM(Paniglgasse:Lerchenfelder!O13)</f>
        <v>0</v>
      </c>
      <c r="P13" s="292">
        <f>SUM(Paniglgasse:Lerchenfelder!P13)</f>
        <v>0</v>
      </c>
      <c r="Q13" s="292">
        <f>SUM(Paniglgasse:Lerchenfelder!Q13)</f>
        <v>0</v>
      </c>
      <c r="R13" s="292">
        <f>SUM(Paniglgasse:Lerchenfelder!R13)</f>
        <v>0</v>
      </c>
      <c r="S13" s="292">
        <f>SUM(Paniglgasse:Lerchenfelder!S13)</f>
        <v>0</v>
      </c>
      <c r="T13" s="292">
        <f>SUM(Paniglgasse:Lerchenfelder!T13)</f>
        <v>0</v>
      </c>
      <c r="U13" s="292">
        <f>SUM(Paniglgasse:Lerchenfelder!U13)</f>
        <v>0</v>
      </c>
      <c r="V13" s="292">
        <f>SUM(Paniglgasse:Lerchenfelder!V13)</f>
        <v>0</v>
      </c>
      <c r="W13" s="292">
        <f>SUM(Paniglgasse:Lerchenfelder!W13)</f>
        <v>0</v>
      </c>
      <c r="X13" s="292">
        <f>SUM(Paniglgasse:Lerchenfelder!X13)</f>
        <v>0</v>
      </c>
      <c r="Y13" s="292">
        <f>SUM(Paniglgasse:Lerchenfelder!Y13)</f>
        <v>0</v>
      </c>
      <c r="Z13" s="292">
        <f>SUM(Paniglgasse:Lerchenfelder!Z13)</f>
        <v>0</v>
      </c>
      <c r="AA13" s="292">
        <f>SUM(Paniglgasse:Lerchenfelder!AA13)</f>
        <v>0</v>
      </c>
      <c r="AB13" s="292">
        <f>SUM(Paniglgasse:Lerchenfelder!AB13)</f>
        <v>0</v>
      </c>
      <c r="AC13" s="292">
        <f>SUM(Paniglgasse:Lerchenfelder!AC13)</f>
        <v>0</v>
      </c>
      <c r="AD13" s="292">
        <f>SUM(Paniglgasse:Lerchenfelder!AD13)</f>
        <v>0</v>
      </c>
      <c r="AE13" s="292">
        <f>SUM(Paniglgasse:Lerchenfelder!AE13)</f>
        <v>0</v>
      </c>
      <c r="AF13" s="292">
        <f>SUM(Paniglgasse:Lerchenfelder!AF13)</f>
        <v>0</v>
      </c>
      <c r="AG13" s="292">
        <f>SUM(Paniglgasse:Lerchenfelder!AG13)</f>
        <v>0</v>
      </c>
      <c r="AH13" s="292">
        <f>SUM(Paniglgasse:Lerchenfelder!AH13)</f>
        <v>0</v>
      </c>
      <c r="AI13" s="292">
        <f>SUM(Paniglgasse:Lerchenfelder!AI13)</f>
        <v>0</v>
      </c>
      <c r="AJ13" s="292">
        <f>SUM(Paniglgasse:Lerchenfelder!AJ13)</f>
        <v>0</v>
      </c>
      <c r="AK13" s="292">
        <f>SUM(Paniglgasse:Lerchenfelder!AK13)</f>
        <v>0</v>
      </c>
      <c r="AL13" s="292">
        <f>SUM(Paniglgasse:Lerchenfelder!AL13)</f>
        <v>0</v>
      </c>
      <c r="AM13" s="292">
        <f>SUM(Paniglgasse:Lerchenfelder!AM13)</f>
        <v>0</v>
      </c>
      <c r="AN13" s="292">
        <f>SUM(Paniglgasse:Lerchenfelder!AN13)</f>
        <v>0</v>
      </c>
      <c r="AO13" s="292">
        <f>SUM(Paniglgasse:Lerchenfelder!AO13)</f>
        <v>0</v>
      </c>
      <c r="AP13" s="292">
        <f>SUM(Paniglgasse:Lerchenfelder!AP13)</f>
        <v>0</v>
      </c>
      <c r="AQ13" s="292">
        <f>SUM(Paniglgasse:Lerchenfelder!AQ13)</f>
        <v>0</v>
      </c>
      <c r="AR13" s="292">
        <f>SUM(Paniglgasse:Lerchenfelder!AR13)</f>
        <v>0</v>
      </c>
      <c r="AS13" s="292">
        <f>SUM(Paniglgasse:Lerchenfelder!AS13)</f>
        <v>0</v>
      </c>
      <c r="AT13" s="292">
        <f>SUM(Paniglgasse:Lerchenfelder!AT13)</f>
        <v>0</v>
      </c>
      <c r="AU13" s="292">
        <f>SUM(Paniglgasse:Lerchenfelder!AU13)</f>
        <v>0</v>
      </c>
      <c r="AV13" s="292">
        <f>SUM(Paniglgasse:Lerchenfelder!AV13)</f>
        <v>0</v>
      </c>
      <c r="AW13" s="292">
        <f>SUM(Paniglgasse:Lerchenfelder!AW13)</f>
        <v>0</v>
      </c>
      <c r="AX13" s="292">
        <f>SUM(Paniglgasse:Lerchenfelder!AX13)</f>
        <v>0</v>
      </c>
      <c r="AY13" s="292">
        <f>SUM(Paniglgasse:Lerchenfelder!AY13)</f>
        <v>0</v>
      </c>
      <c r="AZ13" s="292">
        <f>SUM(Paniglgasse:Lerchenfelder!AZ13)</f>
        <v>0</v>
      </c>
      <c r="BA13" s="292">
        <f>SUM(Paniglgasse:Lerchenfelder!BA13)</f>
        <v>0</v>
      </c>
      <c r="BB13" s="292">
        <f>SUM(Paniglgasse:Lerchenfelder!BB13)</f>
        <v>0</v>
      </c>
      <c r="BC13" s="292">
        <f>SUM(Paniglgasse:Lerchenfelder!BC13)</f>
        <v>0</v>
      </c>
      <c r="BD13" s="292">
        <f>SUM(Paniglgasse:Lerchenfelder!BD13)</f>
        <v>0</v>
      </c>
      <c r="BE13" s="158"/>
      <c r="BF13" s="163">
        <f t="shared" si="1"/>
        <v>0</v>
      </c>
      <c r="BG13" s="77">
        <f t="shared" si="2"/>
        <v>0</v>
      </c>
      <c r="BH13" s="77">
        <f t="shared" si="3"/>
        <v>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0</v>
      </c>
      <c r="BS13" s="77">
        <f t="shared" si="14"/>
        <v>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0</v>
      </c>
      <c r="BX13" s="77">
        <f t="shared" si="19"/>
        <v>0</v>
      </c>
      <c r="BY13" s="77">
        <f>IF(Info!$O$3="Q1",$BS13,IF(Info!$O$3="Q2",$BS13+$BT13,IF(Info!$O$3="Q3",$BS13+$BT13+$BU13,$BR13)))</f>
        <v>0</v>
      </c>
      <c r="BZ13" s="77">
        <f>IF(Info!$O$3="Q1",$BS13,IF(Info!$O$3="Q2",$BT13,IF(Info!$O$3="Q3",$BU13,$BV13)))</f>
        <v>0</v>
      </c>
      <c r="CA13" s="156"/>
    </row>
    <row r="14" spans="1:79" x14ac:dyDescent="0.3">
      <c r="A14" s="155"/>
      <c r="B14" s="291" t="s">
        <v>293</v>
      </c>
      <c r="C14" s="156"/>
      <c r="D14" s="157">
        <f t="shared" si="0"/>
        <v>756.34999999999991</v>
      </c>
      <c r="E14" s="292">
        <f>SUM(Paniglgasse:Lerchenfelder!E14)</f>
        <v>0</v>
      </c>
      <c r="F14" s="292">
        <f>SUM(Paniglgasse:Lerchenfelder!F14)</f>
        <v>0</v>
      </c>
      <c r="G14" s="292">
        <f>SUM(Paniglgasse:Lerchenfelder!G14)</f>
        <v>0</v>
      </c>
      <c r="H14" s="292">
        <f>SUM(Paniglgasse:Lerchenfelder!H14)</f>
        <v>109.36</v>
      </c>
      <c r="I14" s="292">
        <f>SUM(Paniglgasse:Lerchenfelder!I14)</f>
        <v>0</v>
      </c>
      <c r="J14" s="292">
        <f>SUM(Paniglgasse:Lerchenfelder!J14)</f>
        <v>0</v>
      </c>
      <c r="K14" s="292">
        <f>SUM(Paniglgasse:Lerchenfelder!K14)</f>
        <v>0</v>
      </c>
      <c r="L14" s="292">
        <f>SUM(Paniglgasse:Lerchenfelder!L14)</f>
        <v>0</v>
      </c>
      <c r="M14" s="292">
        <f>SUM(Paniglgasse:Lerchenfelder!M14)</f>
        <v>109.97999999999999</v>
      </c>
      <c r="N14" s="292">
        <f>SUM(Paniglgasse:Lerchenfelder!N14)</f>
        <v>0</v>
      </c>
      <c r="O14" s="292">
        <f>SUM(Paniglgasse:Lerchenfelder!O14)</f>
        <v>0</v>
      </c>
      <c r="P14" s="292">
        <f>SUM(Paniglgasse:Lerchenfelder!P14)</f>
        <v>0</v>
      </c>
      <c r="Q14" s="292">
        <f>SUM(Paniglgasse:Lerchenfelder!Q14)</f>
        <v>0</v>
      </c>
      <c r="R14" s="292">
        <f>SUM(Paniglgasse:Lerchenfelder!R14)</f>
        <v>88.22</v>
      </c>
      <c r="S14" s="292">
        <f>SUM(Paniglgasse:Lerchenfelder!S14)</f>
        <v>0</v>
      </c>
      <c r="T14" s="292">
        <f>SUM(Paniglgasse:Lerchenfelder!T14)</f>
        <v>0</v>
      </c>
      <c r="U14" s="292">
        <f>SUM(Paniglgasse:Lerchenfelder!U14)</f>
        <v>0</v>
      </c>
      <c r="V14" s="292">
        <f>SUM(Paniglgasse:Lerchenfelder!V14)</f>
        <v>0</v>
      </c>
      <c r="W14" s="292">
        <f>SUM(Paniglgasse:Lerchenfelder!W14)</f>
        <v>65.31</v>
      </c>
      <c r="X14" s="292">
        <f>SUM(Paniglgasse:Lerchenfelder!X14)</f>
        <v>0</v>
      </c>
      <c r="Y14" s="292">
        <f>SUM(Paniglgasse:Lerchenfelder!Y14)</f>
        <v>0</v>
      </c>
      <c r="Z14" s="292">
        <f>SUM(Paniglgasse:Lerchenfelder!Z14)</f>
        <v>0</v>
      </c>
      <c r="AA14" s="292">
        <f>SUM(Paniglgasse:Lerchenfelder!AA14)</f>
        <v>0</v>
      </c>
      <c r="AB14" s="292">
        <f>SUM(Paniglgasse:Lerchenfelder!AB14)</f>
        <v>121.99000000000001</v>
      </c>
      <c r="AC14" s="292">
        <f>SUM(Paniglgasse:Lerchenfelder!AC14)</f>
        <v>0</v>
      </c>
      <c r="AD14" s="292">
        <f>SUM(Paniglgasse:Lerchenfelder!AD14)</f>
        <v>0</v>
      </c>
      <c r="AE14" s="292">
        <f>SUM(Paniglgasse:Lerchenfelder!AE14)</f>
        <v>0</v>
      </c>
      <c r="AF14" s="292">
        <f>SUM(Paniglgasse:Lerchenfelder!AF14)</f>
        <v>0</v>
      </c>
      <c r="AG14" s="292">
        <f>SUM(Paniglgasse:Lerchenfelder!AG14)</f>
        <v>138.99</v>
      </c>
      <c r="AH14" s="292">
        <f>SUM(Paniglgasse:Lerchenfelder!AH14)</f>
        <v>0</v>
      </c>
      <c r="AI14" s="292">
        <f>SUM(Paniglgasse:Lerchenfelder!AI14)</f>
        <v>0</v>
      </c>
      <c r="AJ14" s="292">
        <f>SUM(Paniglgasse:Lerchenfelder!AJ14)</f>
        <v>0</v>
      </c>
      <c r="AK14" s="292">
        <f>SUM(Paniglgasse:Lerchenfelder!AK14)</f>
        <v>0</v>
      </c>
      <c r="AL14" s="292">
        <f>SUM(Paniglgasse:Lerchenfelder!AL14)</f>
        <v>0</v>
      </c>
      <c r="AM14" s="292">
        <f>SUM(Paniglgasse:Lerchenfelder!AM14)</f>
        <v>122.5</v>
      </c>
      <c r="AN14" s="292">
        <f>SUM(Paniglgasse:Lerchenfelder!AN14)</f>
        <v>0</v>
      </c>
      <c r="AO14" s="292">
        <f>SUM(Paniglgasse:Lerchenfelder!AO14)</f>
        <v>0</v>
      </c>
      <c r="AP14" s="292">
        <f>SUM(Paniglgasse:Lerchenfelder!AP14)</f>
        <v>0</v>
      </c>
      <c r="AQ14" s="292">
        <f>SUM(Paniglgasse:Lerchenfelder!AQ14)</f>
        <v>0</v>
      </c>
      <c r="AR14" s="292">
        <f>SUM(Paniglgasse:Lerchenfelder!AR14)</f>
        <v>0</v>
      </c>
      <c r="AS14" s="292">
        <f>SUM(Paniglgasse:Lerchenfelder!AS14)</f>
        <v>0</v>
      </c>
      <c r="AT14" s="292">
        <f>SUM(Paniglgasse:Lerchenfelder!AT14)</f>
        <v>0</v>
      </c>
      <c r="AU14" s="292">
        <f>SUM(Paniglgasse:Lerchenfelder!AU14)</f>
        <v>0</v>
      </c>
      <c r="AV14" s="292">
        <f>SUM(Paniglgasse:Lerchenfelder!AV14)</f>
        <v>0</v>
      </c>
      <c r="AW14" s="292">
        <f>SUM(Paniglgasse:Lerchenfelder!AW14)</f>
        <v>0</v>
      </c>
      <c r="AX14" s="292">
        <f>SUM(Paniglgasse:Lerchenfelder!AX14)</f>
        <v>0</v>
      </c>
      <c r="AY14" s="292">
        <f>SUM(Paniglgasse:Lerchenfelder!AY14)</f>
        <v>0</v>
      </c>
      <c r="AZ14" s="292">
        <f>SUM(Paniglgasse:Lerchenfelder!AZ14)</f>
        <v>0</v>
      </c>
      <c r="BA14" s="292">
        <f>SUM(Paniglgasse:Lerchenfelder!BA14)</f>
        <v>0</v>
      </c>
      <c r="BB14" s="292">
        <f>SUM(Paniglgasse:Lerchenfelder!BB14)</f>
        <v>0</v>
      </c>
      <c r="BC14" s="292">
        <f>SUM(Paniglgasse:Lerchenfelder!BC14)</f>
        <v>0</v>
      </c>
      <c r="BD14" s="292">
        <f>SUM(Paniglgasse:Lerchenfelder!BD14)</f>
        <v>0</v>
      </c>
      <c r="BE14" s="158"/>
      <c r="BF14" s="163">
        <f t="shared" si="1"/>
        <v>109.36</v>
      </c>
      <c r="BG14" s="77">
        <f t="shared" si="2"/>
        <v>0</v>
      </c>
      <c r="BH14" s="77">
        <f t="shared" si="3"/>
        <v>109.97999999999999</v>
      </c>
      <c r="BI14" s="77">
        <f t="shared" si="4"/>
        <v>88.22</v>
      </c>
      <c r="BJ14" s="77">
        <f t="shared" si="5"/>
        <v>65.31</v>
      </c>
      <c r="BK14" s="77">
        <f t="shared" si="6"/>
        <v>121.99000000000001</v>
      </c>
      <c r="BL14" s="77">
        <f t="shared" si="7"/>
        <v>138.99</v>
      </c>
      <c r="BM14" s="77">
        <f t="shared" si="8"/>
        <v>0</v>
      </c>
      <c r="BN14" s="77">
        <f t="shared" si="9"/>
        <v>122.5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756.34999999999991</v>
      </c>
      <c r="BS14" s="77">
        <f t="shared" si="14"/>
        <v>219.33999999999997</v>
      </c>
      <c r="BT14" s="77">
        <f t="shared" si="15"/>
        <v>275.52</v>
      </c>
      <c r="BU14" s="77">
        <f t="shared" si="16"/>
        <v>261.49</v>
      </c>
      <c r="BV14" s="77">
        <f t="shared" si="17"/>
        <v>0</v>
      </c>
      <c r="BW14" s="77">
        <f t="shared" si="18"/>
        <v>494.85999999999996</v>
      </c>
      <c r="BX14" s="77">
        <f t="shared" si="19"/>
        <v>261.49</v>
      </c>
      <c r="BY14" s="77">
        <f>IF(Info!$O$3="Q1",$BS14,IF(Info!$O$3="Q2",$BS14+$BT14,IF(Info!$O$3="Q3",$BS14+$BT14+$BU14,$BR14)))</f>
        <v>219.33999999999997</v>
      </c>
      <c r="BZ14" s="77">
        <f>IF(Info!$O$3="Q1",$BS14,IF(Info!$O$3="Q2",$BT14,IF(Info!$O$3="Q3",$BU14,$BV14)))</f>
        <v>219.33999999999997</v>
      </c>
      <c r="CA14" s="156"/>
    </row>
    <row r="15" spans="1:79" x14ac:dyDescent="0.3">
      <c r="A15" s="155"/>
      <c r="B15" s="160" t="s">
        <v>294</v>
      </c>
      <c r="C15" s="156"/>
      <c r="D15" s="157">
        <f t="shared" si="0"/>
        <v>26938.03</v>
      </c>
      <c r="E15" s="161">
        <f t="shared" ref="E15:AJ15" si="22">SUM(E7:E14)</f>
        <v>0</v>
      </c>
      <c r="F15" s="161">
        <f t="shared" si="22"/>
        <v>0</v>
      </c>
      <c r="G15" s="161">
        <f t="shared" si="22"/>
        <v>0</v>
      </c>
      <c r="H15" s="161">
        <f t="shared" si="22"/>
        <v>3674.4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3948.89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161">
        <f t="shared" si="22"/>
        <v>0</v>
      </c>
      <c r="R15" s="161">
        <f t="shared" si="22"/>
        <v>3992.5599999999995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3840.54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4111.24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3707.54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3662.8599999999997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3674.4</v>
      </c>
      <c r="BG15" s="157">
        <f t="shared" si="2"/>
        <v>0</v>
      </c>
      <c r="BH15" s="157">
        <f t="shared" si="3"/>
        <v>3948.89</v>
      </c>
      <c r="BI15" s="157">
        <f t="shared" si="4"/>
        <v>3992.5599999999995</v>
      </c>
      <c r="BJ15" s="157">
        <f t="shared" si="5"/>
        <v>3840.54</v>
      </c>
      <c r="BK15" s="157">
        <f t="shared" si="6"/>
        <v>4111.24</v>
      </c>
      <c r="BL15" s="157">
        <f t="shared" si="7"/>
        <v>3707.54</v>
      </c>
      <c r="BM15" s="157">
        <f t="shared" si="8"/>
        <v>0</v>
      </c>
      <c r="BN15" s="157">
        <f t="shared" si="9"/>
        <v>3662.8599999999997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26938.03</v>
      </c>
      <c r="BS15" s="157">
        <f t="shared" si="14"/>
        <v>7623.29</v>
      </c>
      <c r="BT15" s="157">
        <f t="shared" si="15"/>
        <v>11944.34</v>
      </c>
      <c r="BU15" s="157">
        <f t="shared" si="16"/>
        <v>7370.4</v>
      </c>
      <c r="BV15" s="157">
        <f t="shared" si="17"/>
        <v>0</v>
      </c>
      <c r="BW15" s="157">
        <f t="shared" si="18"/>
        <v>19567.629999999997</v>
      </c>
      <c r="BX15" s="157">
        <f t="shared" si="19"/>
        <v>7370.4</v>
      </c>
      <c r="BY15" s="157">
        <f>IF(Info!$O$3="Q1",$BS15,IF(Info!$O$3="Q2",$BS15+$BT15,IF(Info!$O$3="Q3",$BS15+$BT15+$BU15,$BR15)))</f>
        <v>7623.29</v>
      </c>
      <c r="BZ15" s="157">
        <f>IF(Info!$O$3="Q1",$BS15,IF(Info!$O$3="Q2",$BT15,IF(Info!$O$3="Q3",$BU15,$BV15)))</f>
        <v>7623.29</v>
      </c>
      <c r="CA15" s="156"/>
    </row>
    <row r="16" spans="1:79" x14ac:dyDescent="0.3">
      <c r="A16" s="155"/>
      <c r="B16" s="291" t="s">
        <v>295</v>
      </c>
      <c r="C16" s="156"/>
      <c r="D16" s="157">
        <f t="shared" si="0"/>
        <v>17664.03</v>
      </c>
      <c r="E16" s="293">
        <f>SUM(Paniglgasse:Lerchenfelder!E16)</f>
        <v>593.57999999999993</v>
      </c>
      <c r="F16" s="293">
        <f>SUM(Paniglgasse:Lerchenfelder!F16)</f>
        <v>0</v>
      </c>
      <c r="G16" s="293">
        <f>SUM(Paniglgasse:Lerchenfelder!G16)</f>
        <v>0</v>
      </c>
      <c r="H16" s="293">
        <f>SUM(Paniglgasse:Lerchenfelder!H16)</f>
        <v>575.74</v>
      </c>
      <c r="I16" s="293">
        <f>SUM(Paniglgasse:Lerchenfelder!I16)</f>
        <v>1153.5</v>
      </c>
      <c r="J16" s="293">
        <f>SUM(Paniglgasse:Lerchenfelder!J16)</f>
        <v>219</v>
      </c>
      <c r="K16" s="293">
        <f>SUM(Paniglgasse:Lerchenfelder!K16)</f>
        <v>0</v>
      </c>
      <c r="L16" s="293">
        <f>SUM(Paniglgasse:Lerchenfelder!L16)</f>
        <v>0</v>
      </c>
      <c r="M16" s="293">
        <f>SUM(Paniglgasse:Lerchenfelder!M16)</f>
        <v>731.2</v>
      </c>
      <c r="N16" s="293">
        <f>SUM(Paniglgasse:Lerchenfelder!N16)</f>
        <v>1473.87</v>
      </c>
      <c r="O16" s="293">
        <f>SUM(Paniglgasse:Lerchenfelder!O16)</f>
        <v>0</v>
      </c>
      <c r="P16" s="293">
        <f>SUM(Paniglgasse:Lerchenfelder!P16)</f>
        <v>0</v>
      </c>
      <c r="Q16" s="293">
        <f>SUM(Paniglgasse:Lerchenfelder!Q16)</f>
        <v>0</v>
      </c>
      <c r="R16" s="293">
        <f>SUM(Paniglgasse:Lerchenfelder!R16)</f>
        <v>746.39</v>
      </c>
      <c r="S16" s="293">
        <f>SUM(Paniglgasse:Lerchenfelder!S16)</f>
        <v>1100.6599999999999</v>
      </c>
      <c r="T16" s="293">
        <f>SUM(Paniglgasse:Lerchenfelder!T16)</f>
        <v>0</v>
      </c>
      <c r="U16" s="293">
        <f>SUM(Paniglgasse:Lerchenfelder!U16)</f>
        <v>0</v>
      </c>
      <c r="V16" s="293">
        <f>SUM(Paniglgasse:Lerchenfelder!V16)</f>
        <v>0</v>
      </c>
      <c r="W16" s="293">
        <f>SUM(Paniglgasse:Lerchenfelder!W16)</f>
        <v>914.76</v>
      </c>
      <c r="X16" s="293">
        <f>SUM(Paniglgasse:Lerchenfelder!X16)</f>
        <v>1404.44</v>
      </c>
      <c r="Y16" s="293">
        <f>SUM(Paniglgasse:Lerchenfelder!Y16)</f>
        <v>0</v>
      </c>
      <c r="Z16" s="293">
        <f>SUM(Paniglgasse:Lerchenfelder!Z16)</f>
        <v>0</v>
      </c>
      <c r="AA16" s="293">
        <f>SUM(Paniglgasse:Lerchenfelder!AA16)</f>
        <v>0</v>
      </c>
      <c r="AB16" s="293">
        <f>SUM(Paniglgasse:Lerchenfelder!AB16)</f>
        <v>1155.3800000000001</v>
      </c>
      <c r="AC16" s="293">
        <f>SUM(Paniglgasse:Lerchenfelder!AC16)</f>
        <v>1228.55</v>
      </c>
      <c r="AD16" s="293">
        <f>SUM(Paniglgasse:Lerchenfelder!AD16)</f>
        <v>403</v>
      </c>
      <c r="AE16" s="293">
        <f>SUM(Paniglgasse:Lerchenfelder!AE16)</f>
        <v>0</v>
      </c>
      <c r="AF16" s="293">
        <f>SUM(Paniglgasse:Lerchenfelder!AF16)</f>
        <v>0</v>
      </c>
      <c r="AG16" s="293">
        <f>SUM(Paniglgasse:Lerchenfelder!AG16)</f>
        <v>916.99</v>
      </c>
      <c r="AH16" s="293">
        <f>SUM(Paniglgasse:Lerchenfelder!AH16)</f>
        <v>1212.4099999999999</v>
      </c>
      <c r="AI16" s="293">
        <f>SUM(Paniglgasse:Lerchenfelder!AI16)</f>
        <v>648.57000000000005</v>
      </c>
      <c r="AJ16" s="293">
        <f>SUM(Paniglgasse:Lerchenfelder!AJ16)</f>
        <v>416.46000000000004</v>
      </c>
      <c r="AK16" s="293">
        <f>SUM(Paniglgasse:Lerchenfelder!AK16)</f>
        <v>0</v>
      </c>
      <c r="AL16" s="293">
        <f>SUM(Paniglgasse:Lerchenfelder!AL16)</f>
        <v>0</v>
      </c>
      <c r="AM16" s="293">
        <f>SUM(Paniglgasse:Lerchenfelder!AM16)</f>
        <v>638.55999999999995</v>
      </c>
      <c r="AN16" s="293">
        <f>SUM(Paniglgasse:Lerchenfelder!AN16)</f>
        <v>992.93000000000006</v>
      </c>
      <c r="AO16" s="293">
        <f>SUM(Paniglgasse:Lerchenfelder!AO16)</f>
        <v>1138.04</v>
      </c>
      <c r="AP16" s="293">
        <f>SUM(Paniglgasse:Lerchenfelder!AP16)</f>
        <v>0</v>
      </c>
      <c r="AQ16" s="293">
        <f>SUM(Paniglgasse:Lerchenfelder!AQ16)</f>
        <v>0</v>
      </c>
      <c r="AR16" s="293">
        <f>SUM(Paniglgasse:Lerchenfelder!AR16)</f>
        <v>0</v>
      </c>
      <c r="AS16" s="293">
        <f>SUM(Paniglgasse:Lerchenfelder!AS16)</f>
        <v>0</v>
      </c>
      <c r="AT16" s="293">
        <f>SUM(Paniglgasse:Lerchenfelder!AT16)</f>
        <v>0</v>
      </c>
      <c r="AU16" s="293">
        <f>SUM(Paniglgasse:Lerchenfelder!AU16)</f>
        <v>0</v>
      </c>
      <c r="AV16" s="293">
        <f>SUM(Paniglgasse:Lerchenfelder!AV16)</f>
        <v>0</v>
      </c>
      <c r="AW16" s="293">
        <f>SUM(Paniglgasse:Lerchenfelder!AW16)</f>
        <v>0</v>
      </c>
      <c r="AX16" s="293">
        <f>SUM(Paniglgasse:Lerchenfelder!AX16)</f>
        <v>0</v>
      </c>
      <c r="AY16" s="293">
        <f>SUM(Paniglgasse:Lerchenfelder!AY16)</f>
        <v>0</v>
      </c>
      <c r="AZ16" s="293">
        <f>SUM(Paniglgasse:Lerchenfelder!AZ16)</f>
        <v>0</v>
      </c>
      <c r="BA16" s="293">
        <f>SUM(Paniglgasse:Lerchenfelder!BA16)</f>
        <v>0</v>
      </c>
      <c r="BB16" s="293">
        <f>SUM(Paniglgasse:Lerchenfelder!BB16)</f>
        <v>0</v>
      </c>
      <c r="BC16" s="293">
        <f>SUM(Paniglgasse:Lerchenfelder!BC16)</f>
        <v>0</v>
      </c>
      <c r="BD16" s="293">
        <f>SUM(Paniglgasse:Lerchenfelder!BD16)</f>
        <v>0</v>
      </c>
      <c r="BE16" s="158"/>
      <c r="BF16" s="163">
        <f t="shared" si="1"/>
        <v>1169.32</v>
      </c>
      <c r="BG16" s="77">
        <f t="shared" si="2"/>
        <v>1372.5</v>
      </c>
      <c r="BH16" s="77">
        <f t="shared" si="3"/>
        <v>2205.0699999999997</v>
      </c>
      <c r="BI16" s="77">
        <f t="shared" si="4"/>
        <v>1847.0499999999997</v>
      </c>
      <c r="BJ16" s="77">
        <f t="shared" si="5"/>
        <v>2319.1999999999998</v>
      </c>
      <c r="BK16" s="77">
        <f t="shared" si="6"/>
        <v>2786.9300000000003</v>
      </c>
      <c r="BL16" s="77">
        <f t="shared" si="7"/>
        <v>2129.3999999999996</v>
      </c>
      <c r="BM16" s="77">
        <f t="shared" si="8"/>
        <v>1065.0300000000002</v>
      </c>
      <c r="BN16" s="77">
        <f t="shared" si="9"/>
        <v>2769.5299999999997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17664.03</v>
      </c>
      <c r="BS16" s="77">
        <f t="shared" si="14"/>
        <v>4746.8899999999994</v>
      </c>
      <c r="BT16" s="77">
        <f t="shared" si="15"/>
        <v>6953.18</v>
      </c>
      <c r="BU16" s="77">
        <f t="shared" si="16"/>
        <v>5963.9599999999991</v>
      </c>
      <c r="BV16" s="77">
        <f t="shared" si="17"/>
        <v>0</v>
      </c>
      <c r="BW16" s="77">
        <f t="shared" si="18"/>
        <v>11700.07</v>
      </c>
      <c r="BX16" s="77">
        <f t="shared" si="19"/>
        <v>5963.9599999999991</v>
      </c>
      <c r="BY16" s="77">
        <f>IF(Info!$O$3="Q1",$BS16,IF(Info!$O$3="Q2",$BS16+$BT16,IF(Info!$O$3="Q3",$BS16+$BT16+$BU16,$BR16)))</f>
        <v>4746.8899999999994</v>
      </c>
      <c r="BZ16" s="77">
        <f>IF(Info!$O$3="Q1",$BS16,IF(Info!$O$3="Q2",$BT16,IF(Info!$O$3="Q3",$BU16,$BV16)))</f>
        <v>4746.8899999999994</v>
      </c>
      <c r="CA16" s="156"/>
    </row>
    <row r="17" spans="1:79" x14ac:dyDescent="0.3">
      <c r="A17" s="155"/>
      <c r="B17" s="291" t="s">
        <v>296</v>
      </c>
      <c r="C17" s="156"/>
      <c r="D17" s="157">
        <f t="shared" si="0"/>
        <v>33158.720000000008</v>
      </c>
      <c r="E17" s="293">
        <f>SUM(Paniglgasse:Lerchenfelder!E17)</f>
        <v>697.9</v>
      </c>
      <c r="F17" s="293">
        <f>SUM(Paniglgasse:Lerchenfelder!F17)</f>
        <v>1161.21</v>
      </c>
      <c r="G17" s="293">
        <f>SUM(Paniglgasse:Lerchenfelder!G17)</f>
        <v>2234.33</v>
      </c>
      <c r="H17" s="293">
        <f>SUM(Paniglgasse:Lerchenfelder!H17)</f>
        <v>0</v>
      </c>
      <c r="I17" s="293">
        <f>SUM(Paniglgasse:Lerchenfelder!I17)</f>
        <v>0</v>
      </c>
      <c r="J17" s="293">
        <f>SUM(Paniglgasse:Lerchenfelder!J17)</f>
        <v>1158.75</v>
      </c>
      <c r="K17" s="293">
        <f>SUM(Paniglgasse:Lerchenfelder!K17)</f>
        <v>1170.76</v>
      </c>
      <c r="L17" s="293">
        <f>SUM(Paniglgasse:Lerchenfelder!L17)</f>
        <v>2195.59</v>
      </c>
      <c r="M17" s="293">
        <f>SUM(Paniglgasse:Lerchenfelder!M17)</f>
        <v>0</v>
      </c>
      <c r="N17" s="293">
        <f>SUM(Paniglgasse:Lerchenfelder!N17)</f>
        <v>0</v>
      </c>
      <c r="O17" s="293">
        <f>SUM(Paniglgasse:Lerchenfelder!O17)</f>
        <v>1021.9200000000001</v>
      </c>
      <c r="P17" s="293">
        <f>SUM(Paniglgasse:Lerchenfelder!P17)</f>
        <v>1103.8399999999999</v>
      </c>
      <c r="Q17" s="293">
        <f>SUM(Paniglgasse:Lerchenfelder!Q17)</f>
        <v>2636.6</v>
      </c>
      <c r="R17" s="293">
        <f>SUM(Paniglgasse:Lerchenfelder!R17)</f>
        <v>0</v>
      </c>
      <c r="S17" s="293">
        <f>SUM(Paniglgasse:Lerchenfelder!S17)</f>
        <v>120</v>
      </c>
      <c r="T17" s="293">
        <f>SUM(Paniglgasse:Lerchenfelder!T17)</f>
        <v>1344.76</v>
      </c>
      <c r="U17" s="293">
        <f>SUM(Paniglgasse:Lerchenfelder!U17)</f>
        <v>1231.8</v>
      </c>
      <c r="V17" s="293">
        <f>SUM(Paniglgasse:Lerchenfelder!V17)</f>
        <v>2227.04</v>
      </c>
      <c r="W17" s="293">
        <f>SUM(Paniglgasse:Lerchenfelder!W17)</f>
        <v>0</v>
      </c>
      <c r="X17" s="293">
        <f>SUM(Paniglgasse:Lerchenfelder!X17)</f>
        <v>0</v>
      </c>
      <c r="Y17" s="293">
        <f>SUM(Paniglgasse:Lerchenfelder!Y17)</f>
        <v>1084.53</v>
      </c>
      <c r="Z17" s="293">
        <f>SUM(Paniglgasse:Lerchenfelder!Z17)</f>
        <v>1325.3600000000001</v>
      </c>
      <c r="AA17" s="293">
        <f>SUM(Paniglgasse:Lerchenfelder!AA17)</f>
        <v>2711.76</v>
      </c>
      <c r="AB17" s="293">
        <f>SUM(Paniglgasse:Lerchenfelder!AB17)</f>
        <v>0</v>
      </c>
      <c r="AC17" s="293">
        <f>SUM(Paniglgasse:Lerchenfelder!AC17)</f>
        <v>0</v>
      </c>
      <c r="AD17" s="293">
        <f>SUM(Paniglgasse:Lerchenfelder!AD17)</f>
        <v>561.27</v>
      </c>
      <c r="AE17" s="293">
        <f>SUM(Paniglgasse:Lerchenfelder!AE17)</f>
        <v>1392.6799999999998</v>
      </c>
      <c r="AF17" s="293">
        <f>SUM(Paniglgasse:Lerchenfelder!AF17)</f>
        <v>2091.1800000000003</v>
      </c>
      <c r="AG17" s="293">
        <f>SUM(Paniglgasse:Lerchenfelder!AG17)</f>
        <v>0</v>
      </c>
      <c r="AH17" s="293">
        <f>SUM(Paniglgasse:Lerchenfelder!AH17)</f>
        <v>0</v>
      </c>
      <c r="AI17" s="293">
        <f>SUM(Paniglgasse:Lerchenfelder!AI17)</f>
        <v>546</v>
      </c>
      <c r="AJ17" s="293">
        <f>SUM(Paniglgasse:Lerchenfelder!AJ17)</f>
        <v>718.42000000000007</v>
      </c>
      <c r="AK17" s="293">
        <f>SUM(Paniglgasse:Lerchenfelder!AK17)</f>
        <v>1292.1600000000001</v>
      </c>
      <c r="AL17" s="293">
        <f>SUM(Paniglgasse:Lerchenfelder!AL17)</f>
        <v>1973.79</v>
      </c>
      <c r="AM17" s="293">
        <f>SUM(Paniglgasse:Lerchenfelder!AM17)</f>
        <v>0</v>
      </c>
      <c r="AN17" s="293">
        <f>SUM(Paniglgasse:Lerchenfelder!AN17)</f>
        <v>0</v>
      </c>
      <c r="AO17" s="293">
        <f>SUM(Paniglgasse:Lerchenfelder!AO17)</f>
        <v>0</v>
      </c>
      <c r="AP17" s="293">
        <f>SUM(Paniglgasse:Lerchenfelder!AP17)</f>
        <v>1157.07</v>
      </c>
      <c r="AQ17" s="293">
        <f>SUM(Paniglgasse:Lerchenfelder!AQ17)</f>
        <v>0</v>
      </c>
      <c r="AR17" s="293">
        <f>SUM(Paniglgasse:Lerchenfelder!AR17)</f>
        <v>0</v>
      </c>
      <c r="AS17" s="293">
        <f>SUM(Paniglgasse:Lerchenfelder!AS17)</f>
        <v>0</v>
      </c>
      <c r="AT17" s="293">
        <f>SUM(Paniglgasse:Lerchenfelder!AT17)</f>
        <v>0</v>
      </c>
      <c r="AU17" s="293">
        <f>SUM(Paniglgasse:Lerchenfelder!AU17)</f>
        <v>0</v>
      </c>
      <c r="AV17" s="293">
        <f>SUM(Paniglgasse:Lerchenfelder!AV17)</f>
        <v>0</v>
      </c>
      <c r="AW17" s="293">
        <f>SUM(Paniglgasse:Lerchenfelder!AW17)</f>
        <v>0</v>
      </c>
      <c r="AX17" s="293">
        <f>SUM(Paniglgasse:Lerchenfelder!AX17)</f>
        <v>0</v>
      </c>
      <c r="AY17" s="293">
        <f>SUM(Paniglgasse:Lerchenfelder!AY17)</f>
        <v>0</v>
      </c>
      <c r="AZ17" s="293">
        <f>SUM(Paniglgasse:Lerchenfelder!AZ17)</f>
        <v>0</v>
      </c>
      <c r="BA17" s="293">
        <f>SUM(Paniglgasse:Lerchenfelder!BA17)</f>
        <v>0</v>
      </c>
      <c r="BB17" s="293">
        <f>SUM(Paniglgasse:Lerchenfelder!BB17)</f>
        <v>0</v>
      </c>
      <c r="BC17" s="293">
        <f>SUM(Paniglgasse:Lerchenfelder!BC17)</f>
        <v>0</v>
      </c>
      <c r="BD17" s="293">
        <f>SUM(Paniglgasse:Lerchenfelder!BD17)</f>
        <v>0</v>
      </c>
      <c r="BE17" s="158"/>
      <c r="BF17" s="163">
        <f t="shared" si="1"/>
        <v>4093.44</v>
      </c>
      <c r="BG17" s="77">
        <f t="shared" si="2"/>
        <v>4525.1000000000004</v>
      </c>
      <c r="BH17" s="77">
        <f t="shared" si="3"/>
        <v>4762.3600000000006</v>
      </c>
      <c r="BI17" s="77">
        <f t="shared" si="4"/>
        <v>2696.56</v>
      </c>
      <c r="BJ17" s="77">
        <f t="shared" si="5"/>
        <v>3311.5699999999997</v>
      </c>
      <c r="BK17" s="77">
        <f t="shared" si="6"/>
        <v>4598.3900000000003</v>
      </c>
      <c r="BL17" s="77">
        <f t="shared" si="7"/>
        <v>3483.86</v>
      </c>
      <c r="BM17" s="77">
        <f t="shared" si="8"/>
        <v>4530.37</v>
      </c>
      <c r="BN17" s="77">
        <f t="shared" si="9"/>
        <v>1157.07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33158.720000000001</v>
      </c>
      <c r="BS17" s="77">
        <f t="shared" si="14"/>
        <v>13380.900000000001</v>
      </c>
      <c r="BT17" s="77">
        <f t="shared" si="15"/>
        <v>10606.52</v>
      </c>
      <c r="BU17" s="77">
        <f t="shared" si="16"/>
        <v>9171.2999999999993</v>
      </c>
      <c r="BV17" s="77">
        <f t="shared" si="17"/>
        <v>0</v>
      </c>
      <c r="BW17" s="77">
        <f t="shared" si="18"/>
        <v>23987.42</v>
      </c>
      <c r="BX17" s="77">
        <f t="shared" si="19"/>
        <v>9171.2999999999993</v>
      </c>
      <c r="BY17" s="77">
        <f>IF(Info!$O$3="Q1",$BS17,IF(Info!$O$3="Q2",$BS17+$BT17,IF(Info!$O$3="Q3",$BS17+$BT17+$BU17,$BR17)))</f>
        <v>13380.900000000001</v>
      </c>
      <c r="BZ17" s="77">
        <f>IF(Info!$O$3="Q1",$BS17,IF(Info!$O$3="Q2",$BT17,IF(Info!$O$3="Q3",$BU17,$BV17)))</f>
        <v>13380.900000000001</v>
      </c>
      <c r="CA17" s="156"/>
    </row>
    <row r="18" spans="1:79" x14ac:dyDescent="0.3">
      <c r="A18" s="155"/>
      <c r="B18" s="291" t="s">
        <v>297</v>
      </c>
      <c r="C18" s="156"/>
      <c r="D18" s="157">
        <f t="shared" si="0"/>
        <v>560.53</v>
      </c>
      <c r="E18" s="293">
        <f>SUM(Paniglgasse:Lerchenfelder!E18)</f>
        <v>0</v>
      </c>
      <c r="F18" s="293">
        <f>SUM(Paniglgasse:Lerchenfelder!F18)</f>
        <v>0</v>
      </c>
      <c r="G18" s="293">
        <f>SUM(Paniglgasse:Lerchenfelder!G18)</f>
        <v>0</v>
      </c>
      <c r="H18" s="293">
        <f>SUM(Paniglgasse:Lerchenfelder!H18)</f>
        <v>30</v>
      </c>
      <c r="I18" s="293">
        <f>SUM(Paniglgasse:Lerchenfelder!I18)</f>
        <v>23.38</v>
      </c>
      <c r="J18" s="293">
        <f>SUM(Paniglgasse:Lerchenfelder!J18)</f>
        <v>0</v>
      </c>
      <c r="K18" s="293">
        <f>SUM(Paniglgasse:Lerchenfelder!K18)</f>
        <v>29</v>
      </c>
      <c r="L18" s="293">
        <f>SUM(Paniglgasse:Lerchenfelder!L18)</f>
        <v>29</v>
      </c>
      <c r="M18" s="293">
        <f>SUM(Paniglgasse:Lerchenfelder!M18)</f>
        <v>0</v>
      </c>
      <c r="N18" s="293">
        <f>SUM(Paniglgasse:Lerchenfelder!N18)</f>
        <v>62.36</v>
      </c>
      <c r="O18" s="293">
        <f>SUM(Paniglgasse:Lerchenfelder!O18)</f>
        <v>0</v>
      </c>
      <c r="P18" s="293">
        <f>SUM(Paniglgasse:Lerchenfelder!P18)</f>
        <v>0</v>
      </c>
      <c r="Q18" s="293">
        <f>SUM(Paniglgasse:Lerchenfelder!Q18)</f>
        <v>0</v>
      </c>
      <c r="R18" s="293">
        <f>SUM(Paniglgasse:Lerchenfelder!R18)</f>
        <v>0</v>
      </c>
      <c r="S18" s="293">
        <f>SUM(Paniglgasse:Lerchenfelder!S18)</f>
        <v>30</v>
      </c>
      <c r="T18" s="293">
        <f>SUM(Paniglgasse:Lerchenfelder!T18)</f>
        <v>0</v>
      </c>
      <c r="U18" s="293">
        <f>SUM(Paniglgasse:Lerchenfelder!U18)</f>
        <v>0</v>
      </c>
      <c r="V18" s="293">
        <f>SUM(Paniglgasse:Lerchenfelder!V18)</f>
        <v>0</v>
      </c>
      <c r="W18" s="293">
        <f>SUM(Paniglgasse:Lerchenfelder!W18)</f>
        <v>31.28</v>
      </c>
      <c r="X18" s="293">
        <f>SUM(Paniglgasse:Lerchenfelder!X18)</f>
        <v>20.66</v>
      </c>
      <c r="Y18" s="293">
        <f>SUM(Paniglgasse:Lerchenfelder!Y18)</f>
        <v>24</v>
      </c>
      <c r="Z18" s="293">
        <f>SUM(Paniglgasse:Lerchenfelder!Z18)</f>
        <v>0</v>
      </c>
      <c r="AA18" s="293">
        <f>SUM(Paniglgasse:Lerchenfelder!AA18)</f>
        <v>0</v>
      </c>
      <c r="AB18" s="293">
        <f>SUM(Paniglgasse:Lerchenfelder!AB18)</f>
        <v>21.07</v>
      </c>
      <c r="AC18" s="293">
        <f>SUM(Paniglgasse:Lerchenfelder!AC18)</f>
        <v>76.53</v>
      </c>
      <c r="AD18" s="293">
        <f>SUM(Paniglgasse:Lerchenfelder!AD18)</f>
        <v>35</v>
      </c>
      <c r="AE18" s="293">
        <f>SUM(Paniglgasse:Lerchenfelder!AE18)</f>
        <v>0</v>
      </c>
      <c r="AF18" s="293">
        <f>SUM(Paniglgasse:Lerchenfelder!AF18)</f>
        <v>0</v>
      </c>
      <c r="AG18" s="293">
        <f>SUM(Paniglgasse:Lerchenfelder!AG18)</f>
        <v>55.84</v>
      </c>
      <c r="AH18" s="293">
        <f>SUM(Paniglgasse:Lerchenfelder!AH18)</f>
        <v>15.92</v>
      </c>
      <c r="AI18" s="293">
        <f>SUM(Paniglgasse:Lerchenfelder!AI18)</f>
        <v>0</v>
      </c>
      <c r="AJ18" s="293">
        <f>SUM(Paniglgasse:Lerchenfelder!AJ18)</f>
        <v>0</v>
      </c>
      <c r="AK18" s="293">
        <f>SUM(Paniglgasse:Lerchenfelder!AK18)</f>
        <v>0</v>
      </c>
      <c r="AL18" s="293">
        <f>SUM(Paniglgasse:Lerchenfelder!AL18)</f>
        <v>0</v>
      </c>
      <c r="AM18" s="293">
        <f>SUM(Paniglgasse:Lerchenfelder!AM18)</f>
        <v>12.46</v>
      </c>
      <c r="AN18" s="293">
        <f>SUM(Paniglgasse:Lerchenfelder!AN18)</f>
        <v>64.03</v>
      </c>
      <c r="AO18" s="293">
        <f>SUM(Paniglgasse:Lerchenfelder!AO18)</f>
        <v>0</v>
      </c>
      <c r="AP18" s="293">
        <f>SUM(Paniglgasse:Lerchenfelder!AP18)</f>
        <v>0</v>
      </c>
      <c r="AQ18" s="293">
        <f>SUM(Paniglgasse:Lerchenfelder!AQ18)</f>
        <v>0</v>
      </c>
      <c r="AR18" s="293">
        <f>SUM(Paniglgasse:Lerchenfelder!AR18)</f>
        <v>0</v>
      </c>
      <c r="AS18" s="293">
        <f>SUM(Paniglgasse:Lerchenfelder!AS18)</f>
        <v>0</v>
      </c>
      <c r="AT18" s="293">
        <f>SUM(Paniglgasse:Lerchenfelder!AT18)</f>
        <v>0</v>
      </c>
      <c r="AU18" s="293">
        <f>SUM(Paniglgasse:Lerchenfelder!AU18)</f>
        <v>0</v>
      </c>
      <c r="AV18" s="293">
        <f>SUM(Paniglgasse:Lerchenfelder!AV18)</f>
        <v>0</v>
      </c>
      <c r="AW18" s="293">
        <f>SUM(Paniglgasse:Lerchenfelder!AW18)</f>
        <v>0</v>
      </c>
      <c r="AX18" s="293">
        <f>SUM(Paniglgasse:Lerchenfelder!AX18)</f>
        <v>0</v>
      </c>
      <c r="AY18" s="293">
        <f>SUM(Paniglgasse:Lerchenfelder!AY18)</f>
        <v>0</v>
      </c>
      <c r="AZ18" s="293">
        <f>SUM(Paniglgasse:Lerchenfelder!AZ18)</f>
        <v>0</v>
      </c>
      <c r="BA18" s="293">
        <f>SUM(Paniglgasse:Lerchenfelder!BA18)</f>
        <v>0</v>
      </c>
      <c r="BB18" s="293">
        <f>SUM(Paniglgasse:Lerchenfelder!BB18)</f>
        <v>0</v>
      </c>
      <c r="BC18" s="293">
        <f>SUM(Paniglgasse:Lerchenfelder!BC18)</f>
        <v>0</v>
      </c>
      <c r="BD18" s="293">
        <f>SUM(Paniglgasse:Lerchenfelder!BD18)</f>
        <v>0</v>
      </c>
      <c r="BE18" s="158"/>
      <c r="BF18" s="163">
        <f t="shared" si="1"/>
        <v>30</v>
      </c>
      <c r="BG18" s="77">
        <f t="shared" si="2"/>
        <v>81.38</v>
      </c>
      <c r="BH18" s="77">
        <f t="shared" si="3"/>
        <v>62.36</v>
      </c>
      <c r="BI18" s="77">
        <f t="shared" si="4"/>
        <v>30</v>
      </c>
      <c r="BJ18" s="77">
        <f t="shared" si="5"/>
        <v>75.94</v>
      </c>
      <c r="BK18" s="77">
        <f t="shared" si="6"/>
        <v>132.6</v>
      </c>
      <c r="BL18" s="77">
        <f t="shared" si="7"/>
        <v>71.760000000000005</v>
      </c>
      <c r="BM18" s="77">
        <f t="shared" si="8"/>
        <v>0</v>
      </c>
      <c r="BN18" s="77">
        <f t="shared" si="9"/>
        <v>76.490000000000009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560.53</v>
      </c>
      <c r="BS18" s="77">
        <f t="shared" si="14"/>
        <v>173.74</v>
      </c>
      <c r="BT18" s="77">
        <f t="shared" si="15"/>
        <v>238.54</v>
      </c>
      <c r="BU18" s="77">
        <f t="shared" si="16"/>
        <v>148.25</v>
      </c>
      <c r="BV18" s="77">
        <f t="shared" si="17"/>
        <v>0</v>
      </c>
      <c r="BW18" s="77">
        <f t="shared" si="18"/>
        <v>412.28</v>
      </c>
      <c r="BX18" s="77">
        <f t="shared" si="19"/>
        <v>148.25</v>
      </c>
      <c r="BY18" s="77">
        <f>IF(Info!$O$3="Q1",$BS18,IF(Info!$O$3="Q2",$BS18+$BT18,IF(Info!$O$3="Q3",$BS18+$BT18+$BU18,$BR18)))</f>
        <v>173.74</v>
      </c>
      <c r="BZ18" s="77">
        <f>IF(Info!$O$3="Q1",$BS18,IF(Info!$O$3="Q2",$BT18,IF(Info!$O$3="Q3",$BU18,$BV18)))</f>
        <v>173.74</v>
      </c>
      <c r="CA18" s="156"/>
    </row>
    <row r="19" spans="1:79" x14ac:dyDescent="0.3">
      <c r="A19" s="155"/>
      <c r="B19" s="291" t="s">
        <v>298</v>
      </c>
      <c r="C19" s="156"/>
      <c r="D19" s="157">
        <f t="shared" si="0"/>
        <v>0</v>
      </c>
      <c r="E19" s="293">
        <f>SUM(Paniglgasse:Lerchenfelder!E19)</f>
        <v>0</v>
      </c>
      <c r="F19" s="293">
        <f>SUM(Paniglgasse:Lerchenfelder!F19)</f>
        <v>0</v>
      </c>
      <c r="G19" s="293">
        <f>SUM(Paniglgasse:Lerchenfelder!G19)</f>
        <v>0</v>
      </c>
      <c r="H19" s="293">
        <f>SUM(Paniglgasse:Lerchenfelder!H19)</f>
        <v>0</v>
      </c>
      <c r="I19" s="293">
        <f>SUM(Paniglgasse:Lerchenfelder!I19)</f>
        <v>0</v>
      </c>
      <c r="J19" s="293">
        <f>SUM(Paniglgasse:Lerchenfelder!J19)</f>
        <v>0</v>
      </c>
      <c r="K19" s="293">
        <f>SUM(Paniglgasse:Lerchenfelder!K19)</f>
        <v>0</v>
      </c>
      <c r="L19" s="293">
        <f>SUM(Paniglgasse:Lerchenfelder!L19)</f>
        <v>0</v>
      </c>
      <c r="M19" s="293">
        <f>SUM(Paniglgasse:Lerchenfelder!M19)</f>
        <v>0</v>
      </c>
      <c r="N19" s="293">
        <f>SUM(Paniglgasse:Lerchenfelder!N19)</f>
        <v>0</v>
      </c>
      <c r="O19" s="293">
        <f>SUM(Paniglgasse:Lerchenfelder!O19)</f>
        <v>0</v>
      </c>
      <c r="P19" s="293">
        <f>SUM(Paniglgasse:Lerchenfelder!P19)</f>
        <v>0</v>
      </c>
      <c r="Q19" s="293">
        <f>SUM(Paniglgasse:Lerchenfelder!Q19)</f>
        <v>0</v>
      </c>
      <c r="R19" s="293">
        <f>SUM(Paniglgasse:Lerchenfelder!R19)</f>
        <v>0</v>
      </c>
      <c r="S19" s="293">
        <f>SUM(Paniglgasse:Lerchenfelder!S19)</f>
        <v>0</v>
      </c>
      <c r="T19" s="293">
        <f>SUM(Paniglgasse:Lerchenfelder!T19)</f>
        <v>0</v>
      </c>
      <c r="U19" s="293">
        <f>SUM(Paniglgasse:Lerchenfelder!U19)</f>
        <v>0</v>
      </c>
      <c r="V19" s="293">
        <f>SUM(Paniglgasse:Lerchenfelder!V19)</f>
        <v>0</v>
      </c>
      <c r="W19" s="293">
        <f>SUM(Paniglgasse:Lerchenfelder!W19)</f>
        <v>0</v>
      </c>
      <c r="X19" s="293">
        <f>SUM(Paniglgasse:Lerchenfelder!X19)</f>
        <v>0</v>
      </c>
      <c r="Y19" s="293">
        <f>SUM(Paniglgasse:Lerchenfelder!Y19)</f>
        <v>0</v>
      </c>
      <c r="Z19" s="293">
        <f>SUM(Paniglgasse:Lerchenfelder!Z19)</f>
        <v>0</v>
      </c>
      <c r="AA19" s="293">
        <f>SUM(Paniglgasse:Lerchenfelder!AA19)</f>
        <v>0</v>
      </c>
      <c r="AB19" s="293">
        <f>SUM(Paniglgasse:Lerchenfelder!AB19)</f>
        <v>0</v>
      </c>
      <c r="AC19" s="293">
        <f>SUM(Paniglgasse:Lerchenfelder!AC19)</f>
        <v>0</v>
      </c>
      <c r="AD19" s="293">
        <f>SUM(Paniglgasse:Lerchenfelder!AD19)</f>
        <v>0</v>
      </c>
      <c r="AE19" s="293">
        <f>SUM(Paniglgasse:Lerchenfelder!AE19)</f>
        <v>0</v>
      </c>
      <c r="AF19" s="293">
        <f>SUM(Paniglgasse:Lerchenfelder!AF19)</f>
        <v>0</v>
      </c>
      <c r="AG19" s="293">
        <f>SUM(Paniglgasse:Lerchenfelder!AG19)</f>
        <v>0</v>
      </c>
      <c r="AH19" s="293">
        <f>SUM(Paniglgasse:Lerchenfelder!AH19)</f>
        <v>0</v>
      </c>
      <c r="AI19" s="293">
        <f>SUM(Paniglgasse:Lerchenfelder!AI19)</f>
        <v>0</v>
      </c>
      <c r="AJ19" s="293">
        <f>SUM(Paniglgasse:Lerchenfelder!AJ19)</f>
        <v>0</v>
      </c>
      <c r="AK19" s="293">
        <f>SUM(Paniglgasse:Lerchenfelder!AK19)</f>
        <v>0</v>
      </c>
      <c r="AL19" s="293">
        <f>SUM(Paniglgasse:Lerchenfelder!AL19)</f>
        <v>0</v>
      </c>
      <c r="AM19" s="293">
        <f>SUM(Paniglgasse:Lerchenfelder!AM19)</f>
        <v>0</v>
      </c>
      <c r="AN19" s="293">
        <f>SUM(Paniglgasse:Lerchenfelder!AN19)</f>
        <v>0</v>
      </c>
      <c r="AO19" s="293">
        <f>SUM(Paniglgasse:Lerchenfelder!AO19)</f>
        <v>0</v>
      </c>
      <c r="AP19" s="293">
        <f>SUM(Paniglgasse:Lerchenfelder!AP19)</f>
        <v>0</v>
      </c>
      <c r="AQ19" s="293">
        <f>SUM(Paniglgasse:Lerchenfelder!AQ19)</f>
        <v>0</v>
      </c>
      <c r="AR19" s="293">
        <f>SUM(Paniglgasse:Lerchenfelder!AR19)</f>
        <v>0</v>
      </c>
      <c r="AS19" s="293">
        <f>SUM(Paniglgasse:Lerchenfelder!AS19)</f>
        <v>0</v>
      </c>
      <c r="AT19" s="293">
        <f>SUM(Paniglgasse:Lerchenfelder!AT19)</f>
        <v>0</v>
      </c>
      <c r="AU19" s="293">
        <f>SUM(Paniglgasse:Lerchenfelder!AU19)</f>
        <v>0</v>
      </c>
      <c r="AV19" s="293">
        <f>SUM(Paniglgasse:Lerchenfelder!AV19)</f>
        <v>0</v>
      </c>
      <c r="AW19" s="293">
        <f>SUM(Paniglgasse:Lerchenfelder!AW19)</f>
        <v>0</v>
      </c>
      <c r="AX19" s="293">
        <f>SUM(Paniglgasse:Lerchenfelder!AX19)</f>
        <v>0</v>
      </c>
      <c r="AY19" s="293">
        <f>SUM(Paniglgasse:Lerchenfelder!AY19)</f>
        <v>0</v>
      </c>
      <c r="AZ19" s="293">
        <f>SUM(Paniglgasse:Lerchenfelder!AZ19)</f>
        <v>0</v>
      </c>
      <c r="BA19" s="293">
        <f>SUM(Paniglgasse:Lerchenfelder!BA19)</f>
        <v>0</v>
      </c>
      <c r="BB19" s="293">
        <f>SUM(Paniglgasse:Lerchenfelder!BB19)</f>
        <v>0</v>
      </c>
      <c r="BC19" s="293">
        <f>SUM(Paniglgasse:Lerchenfelder!BC19)</f>
        <v>0</v>
      </c>
      <c r="BD19" s="293">
        <f>SUM(Paniglgasse:Lerchenfelder!BD19)</f>
        <v>0</v>
      </c>
      <c r="BE19" s="158"/>
      <c r="BF19" s="163">
        <f t="shared" si="1"/>
        <v>0</v>
      </c>
      <c r="BG19" s="77">
        <f t="shared" si="2"/>
        <v>0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0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0</v>
      </c>
      <c r="BS19" s="77">
        <f t="shared" si="14"/>
        <v>0</v>
      </c>
      <c r="BT19" s="77">
        <f t="shared" si="15"/>
        <v>0</v>
      </c>
      <c r="BU19" s="77">
        <f t="shared" si="16"/>
        <v>0</v>
      </c>
      <c r="BV19" s="77">
        <f t="shared" si="17"/>
        <v>0</v>
      </c>
      <c r="BW19" s="77">
        <f t="shared" si="18"/>
        <v>0</v>
      </c>
      <c r="BX19" s="77">
        <f t="shared" si="19"/>
        <v>0</v>
      </c>
      <c r="BY19" s="77">
        <f>IF(Info!$O$3="Q1",$BS19,IF(Info!$O$3="Q2",$BS19+$BT19,IF(Info!$O$3="Q3",$BS19+$BT19+$BU19,$BR19)))</f>
        <v>0</v>
      </c>
      <c r="BZ19" s="77">
        <f>IF(Info!$O$3="Q1",$BS19,IF(Info!$O$3="Q2",$BT19,IF(Info!$O$3="Q3",$BU19,$BV19)))</f>
        <v>0</v>
      </c>
      <c r="CA19" s="156"/>
    </row>
    <row r="20" spans="1:79" x14ac:dyDescent="0.3">
      <c r="A20" s="155"/>
      <c r="B20" s="291" t="s">
        <v>299</v>
      </c>
      <c r="C20" s="156"/>
      <c r="D20" s="157">
        <f t="shared" si="0"/>
        <v>22</v>
      </c>
      <c r="E20" s="293">
        <f>SUM(Paniglgasse:Lerchenfelder!E20)</f>
        <v>0</v>
      </c>
      <c r="F20" s="293">
        <f>SUM(Paniglgasse:Lerchenfelder!F20)</f>
        <v>0</v>
      </c>
      <c r="G20" s="293">
        <f>SUM(Paniglgasse:Lerchenfelder!G20)</f>
        <v>0</v>
      </c>
      <c r="H20" s="293">
        <f>SUM(Paniglgasse:Lerchenfelder!H20)</f>
        <v>0</v>
      </c>
      <c r="I20" s="293">
        <f>SUM(Paniglgasse:Lerchenfelder!I20)</f>
        <v>0</v>
      </c>
      <c r="J20" s="293">
        <f>SUM(Paniglgasse:Lerchenfelder!J20)</f>
        <v>0</v>
      </c>
      <c r="K20" s="293">
        <f>SUM(Paniglgasse:Lerchenfelder!K20)</f>
        <v>0</v>
      </c>
      <c r="L20" s="293">
        <f>SUM(Paniglgasse:Lerchenfelder!L20)</f>
        <v>0</v>
      </c>
      <c r="M20" s="293">
        <f>SUM(Paniglgasse:Lerchenfelder!M20)</f>
        <v>0</v>
      </c>
      <c r="N20" s="293">
        <f>SUM(Paniglgasse:Lerchenfelder!N20)</f>
        <v>0</v>
      </c>
      <c r="O20" s="293">
        <f>SUM(Paniglgasse:Lerchenfelder!O20)</f>
        <v>0</v>
      </c>
      <c r="P20" s="293">
        <f>SUM(Paniglgasse:Lerchenfelder!P20)</f>
        <v>0</v>
      </c>
      <c r="Q20" s="293">
        <f>SUM(Paniglgasse:Lerchenfelder!Q20)</f>
        <v>0</v>
      </c>
      <c r="R20" s="293">
        <f>SUM(Paniglgasse:Lerchenfelder!R20)</f>
        <v>0</v>
      </c>
      <c r="S20" s="293">
        <f>SUM(Paniglgasse:Lerchenfelder!S20)</f>
        <v>0</v>
      </c>
      <c r="T20" s="293">
        <f>SUM(Paniglgasse:Lerchenfelder!T20)</f>
        <v>0</v>
      </c>
      <c r="U20" s="293">
        <f>SUM(Paniglgasse:Lerchenfelder!U20)</f>
        <v>0</v>
      </c>
      <c r="V20" s="293">
        <f>SUM(Paniglgasse:Lerchenfelder!V20)</f>
        <v>0</v>
      </c>
      <c r="W20" s="293">
        <f>SUM(Paniglgasse:Lerchenfelder!W20)</f>
        <v>0</v>
      </c>
      <c r="X20" s="293">
        <f>SUM(Paniglgasse:Lerchenfelder!X20)</f>
        <v>0</v>
      </c>
      <c r="Y20" s="293">
        <f>SUM(Paniglgasse:Lerchenfelder!Y20)</f>
        <v>0</v>
      </c>
      <c r="Z20" s="293">
        <f>SUM(Paniglgasse:Lerchenfelder!Z20)</f>
        <v>0</v>
      </c>
      <c r="AA20" s="293">
        <f>SUM(Paniglgasse:Lerchenfelder!AA20)</f>
        <v>0</v>
      </c>
      <c r="AB20" s="293">
        <f>SUM(Paniglgasse:Lerchenfelder!AB20)</f>
        <v>0</v>
      </c>
      <c r="AC20" s="293">
        <f>SUM(Paniglgasse:Lerchenfelder!AC20)</f>
        <v>0</v>
      </c>
      <c r="AD20" s="293">
        <f>SUM(Paniglgasse:Lerchenfelder!AD20)</f>
        <v>0</v>
      </c>
      <c r="AE20" s="293">
        <f>SUM(Paniglgasse:Lerchenfelder!AE20)</f>
        <v>0</v>
      </c>
      <c r="AF20" s="293">
        <f>SUM(Paniglgasse:Lerchenfelder!AF20)</f>
        <v>0</v>
      </c>
      <c r="AG20" s="293">
        <f>SUM(Paniglgasse:Lerchenfelder!AG20)</f>
        <v>0</v>
      </c>
      <c r="AH20" s="293">
        <f>SUM(Paniglgasse:Lerchenfelder!AH20)</f>
        <v>0</v>
      </c>
      <c r="AI20" s="293">
        <f>SUM(Paniglgasse:Lerchenfelder!AI20)</f>
        <v>22</v>
      </c>
      <c r="AJ20" s="293">
        <f>SUM(Paniglgasse:Lerchenfelder!AJ20)</f>
        <v>0</v>
      </c>
      <c r="AK20" s="293">
        <f>SUM(Paniglgasse:Lerchenfelder!AK20)</f>
        <v>0</v>
      </c>
      <c r="AL20" s="293">
        <f>SUM(Paniglgasse:Lerchenfelder!AL20)</f>
        <v>0</v>
      </c>
      <c r="AM20" s="293">
        <f>SUM(Paniglgasse:Lerchenfelder!AM20)</f>
        <v>0</v>
      </c>
      <c r="AN20" s="293">
        <f>SUM(Paniglgasse:Lerchenfelder!AN20)</f>
        <v>0</v>
      </c>
      <c r="AO20" s="293">
        <f>SUM(Paniglgasse:Lerchenfelder!AO20)</f>
        <v>0</v>
      </c>
      <c r="AP20" s="293">
        <f>SUM(Paniglgasse:Lerchenfelder!AP20)</f>
        <v>0</v>
      </c>
      <c r="AQ20" s="293">
        <f>SUM(Paniglgasse:Lerchenfelder!AQ20)</f>
        <v>0</v>
      </c>
      <c r="AR20" s="293">
        <f>SUM(Paniglgasse:Lerchenfelder!AR20)</f>
        <v>0</v>
      </c>
      <c r="AS20" s="293">
        <f>SUM(Paniglgasse:Lerchenfelder!AS20)</f>
        <v>0</v>
      </c>
      <c r="AT20" s="293">
        <f>SUM(Paniglgasse:Lerchenfelder!AT20)</f>
        <v>0</v>
      </c>
      <c r="AU20" s="293">
        <f>SUM(Paniglgasse:Lerchenfelder!AU20)</f>
        <v>0</v>
      </c>
      <c r="AV20" s="293">
        <f>SUM(Paniglgasse:Lerchenfelder!AV20)</f>
        <v>0</v>
      </c>
      <c r="AW20" s="293">
        <f>SUM(Paniglgasse:Lerchenfelder!AW20)</f>
        <v>0</v>
      </c>
      <c r="AX20" s="293">
        <f>SUM(Paniglgasse:Lerchenfelder!AX20)</f>
        <v>0</v>
      </c>
      <c r="AY20" s="293">
        <f>SUM(Paniglgasse:Lerchenfelder!AY20)</f>
        <v>0</v>
      </c>
      <c r="AZ20" s="293">
        <f>SUM(Paniglgasse:Lerchenfelder!AZ20)</f>
        <v>0</v>
      </c>
      <c r="BA20" s="293">
        <f>SUM(Paniglgasse:Lerchenfelder!BA20)</f>
        <v>0</v>
      </c>
      <c r="BB20" s="293">
        <f>SUM(Paniglgasse:Lerchenfelder!BB20)</f>
        <v>0</v>
      </c>
      <c r="BC20" s="293">
        <f>SUM(Paniglgasse:Lerchenfelder!BC20)</f>
        <v>0</v>
      </c>
      <c r="BD20" s="293">
        <f>SUM(Paniglgasse:Lerchenfelder!BD20)</f>
        <v>0</v>
      </c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0</v>
      </c>
      <c r="BJ20" s="77">
        <f t="shared" si="5"/>
        <v>0</v>
      </c>
      <c r="BK20" s="77">
        <f t="shared" si="6"/>
        <v>0</v>
      </c>
      <c r="BL20" s="77">
        <f t="shared" si="7"/>
        <v>0</v>
      </c>
      <c r="BM20" s="77">
        <f t="shared" si="8"/>
        <v>22</v>
      </c>
      <c r="BN20" s="77">
        <f t="shared" si="9"/>
        <v>0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22</v>
      </c>
      <c r="BS20" s="77">
        <f t="shared" si="14"/>
        <v>0</v>
      </c>
      <c r="BT20" s="77">
        <f t="shared" si="15"/>
        <v>0</v>
      </c>
      <c r="BU20" s="77">
        <f t="shared" si="16"/>
        <v>22</v>
      </c>
      <c r="BV20" s="77">
        <f t="shared" si="17"/>
        <v>0</v>
      </c>
      <c r="BW20" s="77">
        <f t="shared" si="18"/>
        <v>0</v>
      </c>
      <c r="BX20" s="77">
        <f t="shared" si="19"/>
        <v>22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x14ac:dyDescent="0.3">
      <c r="A21" s="155"/>
      <c r="B21" s="291" t="s">
        <v>300</v>
      </c>
      <c r="C21" s="156"/>
      <c r="D21" s="157">
        <f t="shared" si="0"/>
        <v>0</v>
      </c>
      <c r="E21" s="293">
        <f>SUM(Paniglgasse:Lerchenfelder!E21)</f>
        <v>0</v>
      </c>
      <c r="F21" s="293">
        <f>SUM(Paniglgasse:Lerchenfelder!F21)</f>
        <v>0</v>
      </c>
      <c r="G21" s="293">
        <f>SUM(Paniglgasse:Lerchenfelder!G21)</f>
        <v>0</v>
      </c>
      <c r="H21" s="293">
        <f>SUM(Paniglgasse:Lerchenfelder!H21)</f>
        <v>0</v>
      </c>
      <c r="I21" s="293">
        <f>SUM(Paniglgasse:Lerchenfelder!I21)</f>
        <v>0</v>
      </c>
      <c r="J21" s="293">
        <f>SUM(Paniglgasse:Lerchenfelder!J21)</f>
        <v>0</v>
      </c>
      <c r="K21" s="293">
        <f>SUM(Paniglgasse:Lerchenfelder!K21)</f>
        <v>0</v>
      </c>
      <c r="L21" s="293">
        <f>SUM(Paniglgasse:Lerchenfelder!L21)</f>
        <v>0</v>
      </c>
      <c r="M21" s="293">
        <f>SUM(Paniglgasse:Lerchenfelder!M21)</f>
        <v>0</v>
      </c>
      <c r="N21" s="293">
        <f>SUM(Paniglgasse:Lerchenfelder!N21)</f>
        <v>0</v>
      </c>
      <c r="O21" s="293">
        <f>SUM(Paniglgasse:Lerchenfelder!O21)</f>
        <v>0</v>
      </c>
      <c r="P21" s="293">
        <f>SUM(Paniglgasse:Lerchenfelder!P21)</f>
        <v>0</v>
      </c>
      <c r="Q21" s="293">
        <f>SUM(Paniglgasse:Lerchenfelder!Q21)</f>
        <v>0</v>
      </c>
      <c r="R21" s="293">
        <f>SUM(Paniglgasse:Lerchenfelder!R21)</f>
        <v>0</v>
      </c>
      <c r="S21" s="293">
        <f>SUM(Paniglgasse:Lerchenfelder!S21)</f>
        <v>0</v>
      </c>
      <c r="T21" s="293">
        <f>SUM(Paniglgasse:Lerchenfelder!T21)</f>
        <v>0</v>
      </c>
      <c r="U21" s="293">
        <f>SUM(Paniglgasse:Lerchenfelder!U21)</f>
        <v>0</v>
      </c>
      <c r="V21" s="293">
        <f>SUM(Paniglgasse:Lerchenfelder!V21)</f>
        <v>0</v>
      </c>
      <c r="W21" s="293">
        <f>SUM(Paniglgasse:Lerchenfelder!W21)</f>
        <v>0</v>
      </c>
      <c r="X21" s="293">
        <f>SUM(Paniglgasse:Lerchenfelder!X21)</f>
        <v>0</v>
      </c>
      <c r="Y21" s="293">
        <f>SUM(Paniglgasse:Lerchenfelder!Y21)</f>
        <v>0</v>
      </c>
      <c r="Z21" s="293">
        <f>SUM(Paniglgasse:Lerchenfelder!Z21)</f>
        <v>0</v>
      </c>
      <c r="AA21" s="293">
        <f>SUM(Paniglgasse:Lerchenfelder!AA21)</f>
        <v>0</v>
      </c>
      <c r="AB21" s="293">
        <f>SUM(Paniglgasse:Lerchenfelder!AB21)</f>
        <v>0</v>
      </c>
      <c r="AC21" s="293">
        <f>SUM(Paniglgasse:Lerchenfelder!AC21)</f>
        <v>0</v>
      </c>
      <c r="AD21" s="293">
        <f>SUM(Paniglgasse:Lerchenfelder!AD21)</f>
        <v>0</v>
      </c>
      <c r="AE21" s="293">
        <f>SUM(Paniglgasse:Lerchenfelder!AE21)</f>
        <v>0</v>
      </c>
      <c r="AF21" s="293">
        <f>SUM(Paniglgasse:Lerchenfelder!AF21)</f>
        <v>0</v>
      </c>
      <c r="AG21" s="293">
        <f>SUM(Paniglgasse:Lerchenfelder!AG21)</f>
        <v>0</v>
      </c>
      <c r="AH21" s="293">
        <f>SUM(Paniglgasse:Lerchenfelder!AH21)</f>
        <v>0</v>
      </c>
      <c r="AI21" s="293">
        <f>SUM(Paniglgasse:Lerchenfelder!AI21)</f>
        <v>0</v>
      </c>
      <c r="AJ21" s="293">
        <f>SUM(Paniglgasse:Lerchenfelder!AJ21)</f>
        <v>0</v>
      </c>
      <c r="AK21" s="293">
        <f>SUM(Paniglgasse:Lerchenfelder!AK21)</f>
        <v>0</v>
      </c>
      <c r="AL21" s="293">
        <f>SUM(Paniglgasse:Lerchenfelder!AL21)</f>
        <v>0</v>
      </c>
      <c r="AM21" s="293">
        <f>SUM(Paniglgasse:Lerchenfelder!AM21)</f>
        <v>0</v>
      </c>
      <c r="AN21" s="293">
        <f>SUM(Paniglgasse:Lerchenfelder!AN21)</f>
        <v>0</v>
      </c>
      <c r="AO21" s="293">
        <f>SUM(Paniglgasse:Lerchenfelder!AO21)</f>
        <v>0</v>
      </c>
      <c r="AP21" s="293">
        <f>SUM(Paniglgasse:Lerchenfelder!AP21)</f>
        <v>0</v>
      </c>
      <c r="AQ21" s="293">
        <f>SUM(Paniglgasse:Lerchenfelder!AQ21)</f>
        <v>0</v>
      </c>
      <c r="AR21" s="293">
        <f>SUM(Paniglgasse:Lerchenfelder!AR21)</f>
        <v>0</v>
      </c>
      <c r="AS21" s="293">
        <f>SUM(Paniglgasse:Lerchenfelder!AS21)</f>
        <v>0</v>
      </c>
      <c r="AT21" s="293">
        <f>SUM(Paniglgasse:Lerchenfelder!AT21)</f>
        <v>0</v>
      </c>
      <c r="AU21" s="293">
        <f>SUM(Paniglgasse:Lerchenfelder!AU21)</f>
        <v>0</v>
      </c>
      <c r="AV21" s="293">
        <f>SUM(Paniglgasse:Lerchenfelder!AV21)</f>
        <v>0</v>
      </c>
      <c r="AW21" s="293">
        <f>SUM(Paniglgasse:Lerchenfelder!AW21)</f>
        <v>0</v>
      </c>
      <c r="AX21" s="293">
        <f>SUM(Paniglgasse:Lerchenfelder!AX21)</f>
        <v>0</v>
      </c>
      <c r="AY21" s="293">
        <f>SUM(Paniglgasse:Lerchenfelder!AY21)</f>
        <v>0</v>
      </c>
      <c r="AZ21" s="293">
        <f>SUM(Paniglgasse:Lerchenfelder!AZ21)</f>
        <v>0</v>
      </c>
      <c r="BA21" s="293">
        <f>SUM(Paniglgasse:Lerchenfelder!BA21)</f>
        <v>0</v>
      </c>
      <c r="BB21" s="293">
        <f>SUM(Paniglgasse:Lerchenfelder!BB21)</f>
        <v>0</v>
      </c>
      <c r="BC21" s="293">
        <f>SUM(Paniglgasse:Lerchenfelder!BC21)</f>
        <v>0</v>
      </c>
      <c r="BD21" s="293">
        <f>SUM(Paniglgasse:Lerchenfelder!BD21)</f>
        <v>0</v>
      </c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x14ac:dyDescent="0.3">
      <c r="A22" s="155"/>
      <c r="B22" s="291" t="s">
        <v>301</v>
      </c>
      <c r="C22" s="156"/>
      <c r="D22" s="157">
        <f t="shared" si="0"/>
        <v>0</v>
      </c>
      <c r="E22" s="293">
        <f>SUM(Paniglgasse:Lerchenfelder!E22)</f>
        <v>0</v>
      </c>
      <c r="F22" s="293">
        <f>SUM(Paniglgasse:Lerchenfelder!F22)</f>
        <v>0</v>
      </c>
      <c r="G22" s="293">
        <f>SUM(Paniglgasse:Lerchenfelder!G22)</f>
        <v>0</v>
      </c>
      <c r="H22" s="293">
        <f>SUM(Paniglgasse:Lerchenfelder!H22)</f>
        <v>0</v>
      </c>
      <c r="I22" s="293">
        <f>SUM(Paniglgasse:Lerchenfelder!I22)</f>
        <v>0</v>
      </c>
      <c r="J22" s="293">
        <f>SUM(Paniglgasse:Lerchenfelder!J22)</f>
        <v>0</v>
      </c>
      <c r="K22" s="293">
        <f>SUM(Paniglgasse:Lerchenfelder!K22)</f>
        <v>0</v>
      </c>
      <c r="L22" s="293">
        <f>SUM(Paniglgasse:Lerchenfelder!L22)</f>
        <v>0</v>
      </c>
      <c r="M22" s="293">
        <f>SUM(Paniglgasse:Lerchenfelder!M22)</f>
        <v>0</v>
      </c>
      <c r="N22" s="293">
        <f>SUM(Paniglgasse:Lerchenfelder!N22)</f>
        <v>0</v>
      </c>
      <c r="O22" s="293">
        <f>SUM(Paniglgasse:Lerchenfelder!O22)</f>
        <v>0</v>
      </c>
      <c r="P22" s="293">
        <f>SUM(Paniglgasse:Lerchenfelder!P22)</f>
        <v>0</v>
      </c>
      <c r="Q22" s="293">
        <f>SUM(Paniglgasse:Lerchenfelder!Q22)</f>
        <v>0</v>
      </c>
      <c r="R22" s="293">
        <f>SUM(Paniglgasse:Lerchenfelder!R22)</f>
        <v>0</v>
      </c>
      <c r="S22" s="293">
        <f>SUM(Paniglgasse:Lerchenfelder!S22)</f>
        <v>0</v>
      </c>
      <c r="T22" s="293">
        <f>SUM(Paniglgasse:Lerchenfelder!T22)</f>
        <v>0</v>
      </c>
      <c r="U22" s="293">
        <f>SUM(Paniglgasse:Lerchenfelder!U22)</f>
        <v>0</v>
      </c>
      <c r="V22" s="293">
        <f>SUM(Paniglgasse:Lerchenfelder!V22)</f>
        <v>0</v>
      </c>
      <c r="W22" s="293">
        <f>SUM(Paniglgasse:Lerchenfelder!W22)</f>
        <v>0</v>
      </c>
      <c r="X22" s="293">
        <f>SUM(Paniglgasse:Lerchenfelder!X22)</f>
        <v>0</v>
      </c>
      <c r="Y22" s="293">
        <f>SUM(Paniglgasse:Lerchenfelder!Y22)</f>
        <v>0</v>
      </c>
      <c r="Z22" s="293">
        <f>SUM(Paniglgasse:Lerchenfelder!Z22)</f>
        <v>0</v>
      </c>
      <c r="AA22" s="293">
        <f>SUM(Paniglgasse:Lerchenfelder!AA22)</f>
        <v>0</v>
      </c>
      <c r="AB22" s="293">
        <f>SUM(Paniglgasse:Lerchenfelder!AB22)</f>
        <v>0</v>
      </c>
      <c r="AC22" s="293">
        <f>SUM(Paniglgasse:Lerchenfelder!AC22)</f>
        <v>0</v>
      </c>
      <c r="AD22" s="293">
        <f>SUM(Paniglgasse:Lerchenfelder!AD22)</f>
        <v>0</v>
      </c>
      <c r="AE22" s="293">
        <f>SUM(Paniglgasse:Lerchenfelder!AE22)</f>
        <v>0</v>
      </c>
      <c r="AF22" s="293">
        <f>SUM(Paniglgasse:Lerchenfelder!AF22)</f>
        <v>0</v>
      </c>
      <c r="AG22" s="293">
        <f>SUM(Paniglgasse:Lerchenfelder!AG22)</f>
        <v>0</v>
      </c>
      <c r="AH22" s="293">
        <f>SUM(Paniglgasse:Lerchenfelder!AH22)</f>
        <v>0</v>
      </c>
      <c r="AI22" s="293">
        <f>SUM(Paniglgasse:Lerchenfelder!AI22)</f>
        <v>0</v>
      </c>
      <c r="AJ22" s="293">
        <f>SUM(Paniglgasse:Lerchenfelder!AJ22)</f>
        <v>0</v>
      </c>
      <c r="AK22" s="293">
        <f>SUM(Paniglgasse:Lerchenfelder!AK22)</f>
        <v>0</v>
      </c>
      <c r="AL22" s="293">
        <f>SUM(Paniglgasse:Lerchenfelder!AL22)</f>
        <v>0</v>
      </c>
      <c r="AM22" s="293">
        <f>SUM(Paniglgasse:Lerchenfelder!AM22)</f>
        <v>0</v>
      </c>
      <c r="AN22" s="293">
        <f>SUM(Paniglgasse:Lerchenfelder!AN22)</f>
        <v>0</v>
      </c>
      <c r="AO22" s="293">
        <f>SUM(Paniglgasse:Lerchenfelder!AO22)</f>
        <v>0</v>
      </c>
      <c r="AP22" s="293">
        <f>SUM(Paniglgasse:Lerchenfelder!AP22)</f>
        <v>0</v>
      </c>
      <c r="AQ22" s="293">
        <f>SUM(Paniglgasse:Lerchenfelder!AQ22)</f>
        <v>0</v>
      </c>
      <c r="AR22" s="293">
        <f>SUM(Paniglgasse:Lerchenfelder!AR22)</f>
        <v>0</v>
      </c>
      <c r="AS22" s="293">
        <f>SUM(Paniglgasse:Lerchenfelder!AS22)</f>
        <v>0</v>
      </c>
      <c r="AT22" s="293">
        <f>SUM(Paniglgasse:Lerchenfelder!AT22)</f>
        <v>0</v>
      </c>
      <c r="AU22" s="293">
        <f>SUM(Paniglgasse:Lerchenfelder!AU22)</f>
        <v>0</v>
      </c>
      <c r="AV22" s="293">
        <f>SUM(Paniglgasse:Lerchenfelder!AV22)</f>
        <v>0</v>
      </c>
      <c r="AW22" s="293">
        <f>SUM(Paniglgasse:Lerchenfelder!AW22)</f>
        <v>0</v>
      </c>
      <c r="AX22" s="293">
        <f>SUM(Paniglgasse:Lerchenfelder!AX22)</f>
        <v>0</v>
      </c>
      <c r="AY22" s="293">
        <f>SUM(Paniglgasse:Lerchenfelder!AY22)</f>
        <v>0</v>
      </c>
      <c r="AZ22" s="293">
        <f>SUM(Paniglgasse:Lerchenfelder!AZ22)</f>
        <v>0</v>
      </c>
      <c r="BA22" s="293">
        <f>SUM(Paniglgasse:Lerchenfelder!BA22)</f>
        <v>0</v>
      </c>
      <c r="BB22" s="293">
        <f>SUM(Paniglgasse:Lerchenfelder!BB22)</f>
        <v>0</v>
      </c>
      <c r="BC22" s="293">
        <f>SUM(Paniglgasse:Lerchenfelder!BC22)</f>
        <v>0</v>
      </c>
      <c r="BD22" s="293">
        <f>SUM(Paniglgasse:Lerchenfelder!BD22)</f>
        <v>0</v>
      </c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x14ac:dyDescent="0.3">
      <c r="A23" s="155"/>
      <c r="B23" s="291" t="s">
        <v>302</v>
      </c>
      <c r="C23" s="156"/>
      <c r="D23" s="157">
        <f t="shared" si="0"/>
        <v>853.16</v>
      </c>
      <c r="E23" s="293">
        <f>SUM(Paniglgasse:Lerchenfelder!E23)</f>
        <v>0</v>
      </c>
      <c r="F23" s="293">
        <f>SUM(Paniglgasse:Lerchenfelder!F23)</f>
        <v>0</v>
      </c>
      <c r="G23" s="293">
        <f>SUM(Paniglgasse:Lerchenfelder!G23)</f>
        <v>0</v>
      </c>
      <c r="H23" s="293">
        <f>SUM(Paniglgasse:Lerchenfelder!H23)</f>
        <v>5.88</v>
      </c>
      <c r="I23" s="293">
        <f>SUM(Paniglgasse:Lerchenfelder!I23)</f>
        <v>0</v>
      </c>
      <c r="J23" s="293">
        <f>SUM(Paniglgasse:Lerchenfelder!J23)</f>
        <v>87.32</v>
      </c>
      <c r="K23" s="293">
        <f>SUM(Paniglgasse:Lerchenfelder!K23)</f>
        <v>0</v>
      </c>
      <c r="L23" s="293">
        <f>SUM(Paniglgasse:Lerchenfelder!L23)</f>
        <v>0</v>
      </c>
      <c r="M23" s="293">
        <f>SUM(Paniglgasse:Lerchenfelder!M23)</f>
        <v>0</v>
      </c>
      <c r="N23" s="293">
        <f>SUM(Paniglgasse:Lerchenfelder!N23)</f>
        <v>41</v>
      </c>
      <c r="O23" s="293">
        <f>SUM(Paniglgasse:Lerchenfelder!O23)</f>
        <v>0</v>
      </c>
      <c r="P23" s="293">
        <f>SUM(Paniglgasse:Lerchenfelder!P23)</f>
        <v>0</v>
      </c>
      <c r="Q23" s="293">
        <f>SUM(Paniglgasse:Lerchenfelder!Q23)</f>
        <v>0</v>
      </c>
      <c r="R23" s="293">
        <f>SUM(Paniglgasse:Lerchenfelder!R23)</f>
        <v>37</v>
      </c>
      <c r="S23" s="293">
        <f>SUM(Paniglgasse:Lerchenfelder!S23)</f>
        <v>0</v>
      </c>
      <c r="T23" s="293">
        <f>SUM(Paniglgasse:Lerchenfelder!T23)</f>
        <v>0</v>
      </c>
      <c r="U23" s="293">
        <f>SUM(Paniglgasse:Lerchenfelder!U23)</f>
        <v>0</v>
      </c>
      <c r="V23" s="293">
        <f>SUM(Paniglgasse:Lerchenfelder!V23)</f>
        <v>0</v>
      </c>
      <c r="W23" s="293">
        <f>SUM(Paniglgasse:Lerchenfelder!W23)</f>
        <v>22.08</v>
      </c>
      <c r="X23" s="293">
        <f>SUM(Paniglgasse:Lerchenfelder!X23)</f>
        <v>90.490000000000009</v>
      </c>
      <c r="Y23" s="293">
        <f>SUM(Paniglgasse:Lerchenfelder!Y23)</f>
        <v>70</v>
      </c>
      <c r="Z23" s="293">
        <f>SUM(Paniglgasse:Lerchenfelder!Z23)</f>
        <v>0</v>
      </c>
      <c r="AA23" s="293">
        <f>SUM(Paniglgasse:Lerchenfelder!AA23)</f>
        <v>0</v>
      </c>
      <c r="AB23" s="293">
        <f>SUM(Paniglgasse:Lerchenfelder!AB23)</f>
        <v>53.7</v>
      </c>
      <c r="AC23" s="293">
        <f>SUM(Paniglgasse:Lerchenfelder!AC23)</f>
        <v>96.84</v>
      </c>
      <c r="AD23" s="293">
        <f>SUM(Paniglgasse:Lerchenfelder!AD23)</f>
        <v>32</v>
      </c>
      <c r="AE23" s="293">
        <f>SUM(Paniglgasse:Lerchenfelder!AE23)</f>
        <v>0</v>
      </c>
      <c r="AF23" s="293">
        <f>SUM(Paniglgasse:Lerchenfelder!AF23)</f>
        <v>0</v>
      </c>
      <c r="AG23" s="293">
        <f>SUM(Paniglgasse:Lerchenfelder!AG23)</f>
        <v>71</v>
      </c>
      <c r="AH23" s="293">
        <f>SUM(Paniglgasse:Lerchenfelder!AH23)</f>
        <v>80.34</v>
      </c>
      <c r="AI23" s="293">
        <f>SUM(Paniglgasse:Lerchenfelder!AI23)</f>
        <v>0</v>
      </c>
      <c r="AJ23" s="293">
        <f>SUM(Paniglgasse:Lerchenfelder!AJ23)</f>
        <v>0</v>
      </c>
      <c r="AK23" s="293">
        <f>SUM(Paniglgasse:Lerchenfelder!AK23)</f>
        <v>0</v>
      </c>
      <c r="AL23" s="293">
        <f>SUM(Paniglgasse:Lerchenfelder!AL23)</f>
        <v>0</v>
      </c>
      <c r="AM23" s="293">
        <f>SUM(Paniglgasse:Lerchenfelder!AM23)</f>
        <v>47.46</v>
      </c>
      <c r="AN23" s="293">
        <f>SUM(Paniglgasse:Lerchenfelder!AN23)</f>
        <v>118.05</v>
      </c>
      <c r="AO23" s="293">
        <f>SUM(Paniglgasse:Lerchenfelder!AO23)</f>
        <v>0</v>
      </c>
      <c r="AP23" s="293">
        <f>SUM(Paniglgasse:Lerchenfelder!AP23)</f>
        <v>0</v>
      </c>
      <c r="AQ23" s="293">
        <f>SUM(Paniglgasse:Lerchenfelder!AQ23)</f>
        <v>0</v>
      </c>
      <c r="AR23" s="293">
        <f>SUM(Paniglgasse:Lerchenfelder!AR23)</f>
        <v>0</v>
      </c>
      <c r="AS23" s="293">
        <f>SUM(Paniglgasse:Lerchenfelder!AS23)</f>
        <v>0</v>
      </c>
      <c r="AT23" s="293">
        <f>SUM(Paniglgasse:Lerchenfelder!AT23)</f>
        <v>0</v>
      </c>
      <c r="AU23" s="293">
        <f>SUM(Paniglgasse:Lerchenfelder!AU23)</f>
        <v>0</v>
      </c>
      <c r="AV23" s="293">
        <f>SUM(Paniglgasse:Lerchenfelder!AV23)</f>
        <v>0</v>
      </c>
      <c r="AW23" s="293">
        <f>SUM(Paniglgasse:Lerchenfelder!AW23)</f>
        <v>0</v>
      </c>
      <c r="AX23" s="293">
        <f>SUM(Paniglgasse:Lerchenfelder!AX23)</f>
        <v>0</v>
      </c>
      <c r="AY23" s="293">
        <f>SUM(Paniglgasse:Lerchenfelder!AY23)</f>
        <v>0</v>
      </c>
      <c r="AZ23" s="293">
        <f>SUM(Paniglgasse:Lerchenfelder!AZ23)</f>
        <v>0</v>
      </c>
      <c r="BA23" s="293">
        <f>SUM(Paniglgasse:Lerchenfelder!BA23)</f>
        <v>0</v>
      </c>
      <c r="BB23" s="293">
        <f>SUM(Paniglgasse:Lerchenfelder!BB23)</f>
        <v>0</v>
      </c>
      <c r="BC23" s="293">
        <f>SUM(Paniglgasse:Lerchenfelder!BC23)</f>
        <v>0</v>
      </c>
      <c r="BD23" s="293">
        <f>SUM(Paniglgasse:Lerchenfelder!BD23)</f>
        <v>0</v>
      </c>
      <c r="BE23" s="158"/>
      <c r="BF23" s="163">
        <f t="shared" si="1"/>
        <v>5.88</v>
      </c>
      <c r="BG23" s="77">
        <f t="shared" si="2"/>
        <v>87.32</v>
      </c>
      <c r="BH23" s="77">
        <f t="shared" si="3"/>
        <v>41</v>
      </c>
      <c r="BI23" s="77">
        <f t="shared" si="4"/>
        <v>37</v>
      </c>
      <c r="BJ23" s="77">
        <f t="shared" si="5"/>
        <v>182.57</v>
      </c>
      <c r="BK23" s="77">
        <f t="shared" si="6"/>
        <v>182.54000000000002</v>
      </c>
      <c r="BL23" s="77">
        <f t="shared" si="7"/>
        <v>151.34</v>
      </c>
      <c r="BM23" s="77">
        <f t="shared" si="8"/>
        <v>0</v>
      </c>
      <c r="BN23" s="77">
        <f t="shared" si="9"/>
        <v>165.51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853.16</v>
      </c>
      <c r="BS23" s="77">
        <f t="shared" si="14"/>
        <v>134.19999999999999</v>
      </c>
      <c r="BT23" s="77">
        <f t="shared" si="15"/>
        <v>402.11</v>
      </c>
      <c r="BU23" s="77">
        <f t="shared" si="16"/>
        <v>316.85000000000002</v>
      </c>
      <c r="BV23" s="77">
        <f t="shared" si="17"/>
        <v>0</v>
      </c>
      <c r="BW23" s="77">
        <f t="shared" si="18"/>
        <v>536.30999999999995</v>
      </c>
      <c r="BX23" s="77">
        <f t="shared" si="19"/>
        <v>316.85000000000002</v>
      </c>
      <c r="BY23" s="77">
        <f>IF(Info!$O$3="Q1",$BS23,IF(Info!$O$3="Q2",$BS23+$BT23,IF(Info!$O$3="Q3",$BS23+$BT23+$BU23,$BR23)))</f>
        <v>134.19999999999999</v>
      </c>
      <c r="BZ23" s="77">
        <f>IF(Info!$O$3="Q1",$BS23,IF(Info!$O$3="Q2",$BT23,IF(Info!$O$3="Q3",$BU23,$BV23)))</f>
        <v>134.19999999999999</v>
      </c>
      <c r="CA23" s="156"/>
    </row>
    <row r="24" spans="1:79" x14ac:dyDescent="0.3">
      <c r="A24" s="155"/>
      <c r="B24" s="291" t="s">
        <v>303</v>
      </c>
      <c r="C24" s="156"/>
      <c r="D24" s="157">
        <f t="shared" si="0"/>
        <v>86</v>
      </c>
      <c r="E24" s="293">
        <f>SUM(Paniglgasse:Lerchenfelder!E24)</f>
        <v>0</v>
      </c>
      <c r="F24" s="293">
        <f>SUM(Paniglgasse:Lerchenfelder!F24)</f>
        <v>0</v>
      </c>
      <c r="G24" s="293">
        <f>SUM(Paniglgasse:Lerchenfelder!G24)</f>
        <v>0</v>
      </c>
      <c r="H24" s="293">
        <f>SUM(Paniglgasse:Lerchenfelder!H24)</f>
        <v>0</v>
      </c>
      <c r="I24" s="293">
        <f>SUM(Paniglgasse:Lerchenfelder!I24)</f>
        <v>0</v>
      </c>
      <c r="J24" s="293">
        <f>SUM(Paniglgasse:Lerchenfelder!J24)</f>
        <v>0</v>
      </c>
      <c r="K24" s="293">
        <f>SUM(Paniglgasse:Lerchenfelder!K24)</f>
        <v>0</v>
      </c>
      <c r="L24" s="293">
        <f>SUM(Paniglgasse:Lerchenfelder!L24)</f>
        <v>0</v>
      </c>
      <c r="M24" s="293">
        <f>SUM(Paniglgasse:Lerchenfelder!M24)</f>
        <v>0</v>
      </c>
      <c r="N24" s="293">
        <f>SUM(Paniglgasse:Lerchenfelder!N24)</f>
        <v>0</v>
      </c>
      <c r="O24" s="293">
        <f>SUM(Paniglgasse:Lerchenfelder!O24)</f>
        <v>0</v>
      </c>
      <c r="P24" s="293">
        <f>SUM(Paniglgasse:Lerchenfelder!P24)</f>
        <v>0</v>
      </c>
      <c r="Q24" s="293">
        <f>SUM(Paniglgasse:Lerchenfelder!Q24)</f>
        <v>0</v>
      </c>
      <c r="R24" s="293">
        <f>SUM(Paniglgasse:Lerchenfelder!R24)</f>
        <v>0</v>
      </c>
      <c r="S24" s="293">
        <f>SUM(Paniglgasse:Lerchenfelder!S24)</f>
        <v>0</v>
      </c>
      <c r="T24" s="293">
        <f>SUM(Paniglgasse:Lerchenfelder!T24)</f>
        <v>0</v>
      </c>
      <c r="U24" s="293">
        <f>SUM(Paniglgasse:Lerchenfelder!U24)</f>
        <v>0</v>
      </c>
      <c r="V24" s="293">
        <f>SUM(Paniglgasse:Lerchenfelder!V24)</f>
        <v>0</v>
      </c>
      <c r="W24" s="293">
        <f>SUM(Paniglgasse:Lerchenfelder!W24)</f>
        <v>0</v>
      </c>
      <c r="X24" s="293">
        <f>SUM(Paniglgasse:Lerchenfelder!X24)</f>
        <v>0</v>
      </c>
      <c r="Y24" s="293">
        <f>SUM(Paniglgasse:Lerchenfelder!Y24)</f>
        <v>0</v>
      </c>
      <c r="Z24" s="293">
        <f>SUM(Paniglgasse:Lerchenfelder!Z24)</f>
        <v>0</v>
      </c>
      <c r="AA24" s="293">
        <f>SUM(Paniglgasse:Lerchenfelder!AA24)</f>
        <v>0</v>
      </c>
      <c r="AB24" s="293">
        <f>SUM(Paniglgasse:Lerchenfelder!AB24)</f>
        <v>0</v>
      </c>
      <c r="AC24" s="293">
        <f>SUM(Paniglgasse:Lerchenfelder!AC24)</f>
        <v>0</v>
      </c>
      <c r="AD24" s="293">
        <f>SUM(Paniglgasse:Lerchenfelder!AD24)</f>
        <v>0</v>
      </c>
      <c r="AE24" s="293">
        <f>SUM(Paniglgasse:Lerchenfelder!AE24)</f>
        <v>0</v>
      </c>
      <c r="AF24" s="293">
        <f>SUM(Paniglgasse:Lerchenfelder!AF24)</f>
        <v>0</v>
      </c>
      <c r="AG24" s="293">
        <f>SUM(Paniglgasse:Lerchenfelder!AG24)</f>
        <v>0</v>
      </c>
      <c r="AH24" s="293">
        <f>SUM(Paniglgasse:Lerchenfelder!AH24)</f>
        <v>0</v>
      </c>
      <c r="AI24" s="293">
        <f>SUM(Paniglgasse:Lerchenfelder!AI24)</f>
        <v>86</v>
      </c>
      <c r="AJ24" s="293">
        <f>SUM(Paniglgasse:Lerchenfelder!AJ24)</f>
        <v>0</v>
      </c>
      <c r="AK24" s="293">
        <f>SUM(Paniglgasse:Lerchenfelder!AK24)</f>
        <v>0</v>
      </c>
      <c r="AL24" s="293">
        <f>SUM(Paniglgasse:Lerchenfelder!AL24)</f>
        <v>0</v>
      </c>
      <c r="AM24" s="293">
        <f>SUM(Paniglgasse:Lerchenfelder!AM24)</f>
        <v>0</v>
      </c>
      <c r="AN24" s="293">
        <f>SUM(Paniglgasse:Lerchenfelder!AN24)</f>
        <v>0</v>
      </c>
      <c r="AO24" s="293">
        <f>SUM(Paniglgasse:Lerchenfelder!AO24)</f>
        <v>0</v>
      </c>
      <c r="AP24" s="293">
        <f>SUM(Paniglgasse:Lerchenfelder!AP24)</f>
        <v>0</v>
      </c>
      <c r="AQ24" s="293">
        <f>SUM(Paniglgasse:Lerchenfelder!AQ24)</f>
        <v>0</v>
      </c>
      <c r="AR24" s="293">
        <f>SUM(Paniglgasse:Lerchenfelder!AR24)</f>
        <v>0</v>
      </c>
      <c r="AS24" s="293">
        <f>SUM(Paniglgasse:Lerchenfelder!AS24)</f>
        <v>0</v>
      </c>
      <c r="AT24" s="293">
        <f>SUM(Paniglgasse:Lerchenfelder!AT24)</f>
        <v>0</v>
      </c>
      <c r="AU24" s="293">
        <f>SUM(Paniglgasse:Lerchenfelder!AU24)</f>
        <v>0</v>
      </c>
      <c r="AV24" s="293">
        <f>SUM(Paniglgasse:Lerchenfelder!AV24)</f>
        <v>0</v>
      </c>
      <c r="AW24" s="293">
        <f>SUM(Paniglgasse:Lerchenfelder!AW24)</f>
        <v>0</v>
      </c>
      <c r="AX24" s="293">
        <f>SUM(Paniglgasse:Lerchenfelder!AX24)</f>
        <v>0</v>
      </c>
      <c r="AY24" s="293">
        <f>SUM(Paniglgasse:Lerchenfelder!AY24)</f>
        <v>0</v>
      </c>
      <c r="AZ24" s="293">
        <f>SUM(Paniglgasse:Lerchenfelder!AZ24)</f>
        <v>0</v>
      </c>
      <c r="BA24" s="293">
        <f>SUM(Paniglgasse:Lerchenfelder!BA24)</f>
        <v>0</v>
      </c>
      <c r="BB24" s="293">
        <f>SUM(Paniglgasse:Lerchenfelder!BB24)</f>
        <v>0</v>
      </c>
      <c r="BC24" s="293">
        <f>SUM(Paniglgasse:Lerchenfelder!BC24)</f>
        <v>0</v>
      </c>
      <c r="BD24" s="293">
        <f>SUM(Paniglgasse:Lerchenfelder!BD24)</f>
        <v>0</v>
      </c>
      <c r="BE24" s="158"/>
      <c r="BF24" s="163">
        <f t="shared" si="1"/>
        <v>0</v>
      </c>
      <c r="BG24" s="77">
        <f t="shared" si="2"/>
        <v>0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86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86</v>
      </c>
      <c r="BS24" s="77">
        <f t="shared" si="14"/>
        <v>0</v>
      </c>
      <c r="BT24" s="77">
        <f t="shared" si="15"/>
        <v>0</v>
      </c>
      <c r="BU24" s="77">
        <f t="shared" si="16"/>
        <v>86</v>
      </c>
      <c r="BV24" s="77">
        <f t="shared" si="17"/>
        <v>0</v>
      </c>
      <c r="BW24" s="77">
        <f t="shared" si="18"/>
        <v>0</v>
      </c>
      <c r="BX24" s="77">
        <f t="shared" si="19"/>
        <v>86</v>
      </c>
      <c r="BY24" s="77">
        <f>IF(Info!$O$3="Q1",$BS24,IF(Info!$O$3="Q2",$BS24+$BT24,IF(Info!$O$3="Q3",$BS24+$BT24+$BU24,$BR24)))</f>
        <v>0</v>
      </c>
      <c r="BZ24" s="77">
        <f>IF(Info!$O$3="Q1",$BS24,IF(Info!$O$3="Q2",$BT24,IF(Info!$O$3="Q3",$BU24,$BV24)))</f>
        <v>0</v>
      </c>
      <c r="CA24" s="156"/>
    </row>
    <row r="25" spans="1:79" x14ac:dyDescent="0.3">
      <c r="A25" s="155"/>
      <c r="B25" s="291" t="s">
        <v>304</v>
      </c>
      <c r="C25" s="156"/>
      <c r="D25" s="157">
        <f t="shared" si="0"/>
        <v>240.57999999999998</v>
      </c>
      <c r="E25" s="293">
        <f>SUM(Paniglgasse:Lerchenfelder!E25)</f>
        <v>0</v>
      </c>
      <c r="F25" s="293">
        <f>SUM(Paniglgasse:Lerchenfelder!F25)</f>
        <v>0</v>
      </c>
      <c r="G25" s="293">
        <f>SUM(Paniglgasse:Lerchenfelder!G25)</f>
        <v>0</v>
      </c>
      <c r="H25" s="293">
        <f>SUM(Paniglgasse:Lerchenfelder!H25)</f>
        <v>17.100000000000001</v>
      </c>
      <c r="I25" s="293">
        <f>SUM(Paniglgasse:Lerchenfelder!I25)</f>
        <v>0</v>
      </c>
      <c r="J25" s="293">
        <f>SUM(Paniglgasse:Lerchenfelder!J25)</f>
        <v>0</v>
      </c>
      <c r="K25" s="293">
        <f>SUM(Paniglgasse:Lerchenfelder!K25)</f>
        <v>27.14</v>
      </c>
      <c r="L25" s="293">
        <f>SUM(Paniglgasse:Lerchenfelder!L25)</f>
        <v>0</v>
      </c>
      <c r="M25" s="293">
        <f>SUM(Paniglgasse:Lerchenfelder!M25)</f>
        <v>0</v>
      </c>
      <c r="N25" s="293">
        <f>SUM(Paniglgasse:Lerchenfelder!N25)</f>
        <v>34.31</v>
      </c>
      <c r="O25" s="293">
        <f>SUM(Paniglgasse:Lerchenfelder!O25)</f>
        <v>0</v>
      </c>
      <c r="P25" s="293">
        <f>SUM(Paniglgasse:Lerchenfelder!P25)</f>
        <v>26.01</v>
      </c>
      <c r="Q25" s="293">
        <f>SUM(Paniglgasse:Lerchenfelder!Q25)</f>
        <v>0</v>
      </c>
      <c r="R25" s="293">
        <f>SUM(Paniglgasse:Lerchenfelder!R25)</f>
        <v>0</v>
      </c>
      <c r="S25" s="293">
        <f>SUM(Paniglgasse:Lerchenfelder!S25)</f>
        <v>0</v>
      </c>
      <c r="T25" s="293">
        <f>SUM(Paniglgasse:Lerchenfelder!T25)</f>
        <v>5.0999999999999996</v>
      </c>
      <c r="U25" s="293">
        <f>SUM(Paniglgasse:Lerchenfelder!U25)</f>
        <v>0</v>
      </c>
      <c r="V25" s="293">
        <f>SUM(Paniglgasse:Lerchenfelder!V25)</f>
        <v>0</v>
      </c>
      <c r="W25" s="293">
        <f>SUM(Paniglgasse:Lerchenfelder!W25)</f>
        <v>0</v>
      </c>
      <c r="X25" s="293">
        <f>SUM(Paniglgasse:Lerchenfelder!X25)</f>
        <v>27.59</v>
      </c>
      <c r="Y25" s="293">
        <f>SUM(Paniglgasse:Lerchenfelder!Y25)</f>
        <v>0</v>
      </c>
      <c r="Z25" s="293">
        <f>SUM(Paniglgasse:Lerchenfelder!Z25)</f>
        <v>0</v>
      </c>
      <c r="AA25" s="293">
        <f>SUM(Paniglgasse:Lerchenfelder!AA25)</f>
        <v>0</v>
      </c>
      <c r="AB25" s="293">
        <f>SUM(Paniglgasse:Lerchenfelder!AB25)</f>
        <v>0</v>
      </c>
      <c r="AC25" s="293">
        <f>SUM(Paniglgasse:Lerchenfelder!AC25)</f>
        <v>47.33</v>
      </c>
      <c r="AD25" s="293">
        <f>SUM(Paniglgasse:Lerchenfelder!AD25)</f>
        <v>0</v>
      </c>
      <c r="AE25" s="293">
        <f>SUM(Paniglgasse:Lerchenfelder!AE25)</f>
        <v>0</v>
      </c>
      <c r="AF25" s="293">
        <f>SUM(Paniglgasse:Lerchenfelder!AF25)</f>
        <v>0</v>
      </c>
      <c r="AG25" s="293">
        <f>SUM(Paniglgasse:Lerchenfelder!AG25)</f>
        <v>0</v>
      </c>
      <c r="AH25" s="293">
        <f>SUM(Paniglgasse:Lerchenfelder!AH25)</f>
        <v>56</v>
      </c>
      <c r="AI25" s="293">
        <f>SUM(Paniglgasse:Lerchenfelder!AI25)</f>
        <v>0</v>
      </c>
      <c r="AJ25" s="293">
        <f>SUM(Paniglgasse:Lerchenfelder!AJ25)</f>
        <v>0</v>
      </c>
      <c r="AK25" s="293">
        <f>SUM(Paniglgasse:Lerchenfelder!AK25)</f>
        <v>0</v>
      </c>
      <c r="AL25" s="293">
        <f>SUM(Paniglgasse:Lerchenfelder!AL25)</f>
        <v>0</v>
      </c>
      <c r="AM25" s="293">
        <f>SUM(Paniglgasse:Lerchenfelder!AM25)</f>
        <v>0</v>
      </c>
      <c r="AN25" s="293">
        <f>SUM(Paniglgasse:Lerchenfelder!AN25)</f>
        <v>0</v>
      </c>
      <c r="AO25" s="293">
        <f>SUM(Paniglgasse:Lerchenfelder!AO25)</f>
        <v>0</v>
      </c>
      <c r="AP25" s="293">
        <f>SUM(Paniglgasse:Lerchenfelder!AP25)</f>
        <v>0</v>
      </c>
      <c r="AQ25" s="293">
        <f>SUM(Paniglgasse:Lerchenfelder!AQ25)</f>
        <v>0</v>
      </c>
      <c r="AR25" s="293">
        <f>SUM(Paniglgasse:Lerchenfelder!AR25)</f>
        <v>0</v>
      </c>
      <c r="AS25" s="293">
        <f>SUM(Paniglgasse:Lerchenfelder!AS25)</f>
        <v>0</v>
      </c>
      <c r="AT25" s="293">
        <f>SUM(Paniglgasse:Lerchenfelder!AT25)</f>
        <v>0</v>
      </c>
      <c r="AU25" s="293">
        <f>SUM(Paniglgasse:Lerchenfelder!AU25)</f>
        <v>0</v>
      </c>
      <c r="AV25" s="293">
        <f>SUM(Paniglgasse:Lerchenfelder!AV25)</f>
        <v>0</v>
      </c>
      <c r="AW25" s="293">
        <f>SUM(Paniglgasse:Lerchenfelder!AW25)</f>
        <v>0</v>
      </c>
      <c r="AX25" s="293">
        <f>SUM(Paniglgasse:Lerchenfelder!AX25)</f>
        <v>0</v>
      </c>
      <c r="AY25" s="293">
        <f>SUM(Paniglgasse:Lerchenfelder!AY25)</f>
        <v>0</v>
      </c>
      <c r="AZ25" s="293">
        <f>SUM(Paniglgasse:Lerchenfelder!AZ25)</f>
        <v>0</v>
      </c>
      <c r="BA25" s="293">
        <f>SUM(Paniglgasse:Lerchenfelder!BA25)</f>
        <v>0</v>
      </c>
      <c r="BB25" s="293">
        <f>SUM(Paniglgasse:Lerchenfelder!BB25)</f>
        <v>0</v>
      </c>
      <c r="BC25" s="293">
        <f>SUM(Paniglgasse:Lerchenfelder!BC25)</f>
        <v>0</v>
      </c>
      <c r="BD25" s="293">
        <f>SUM(Paniglgasse:Lerchenfelder!BD25)</f>
        <v>0</v>
      </c>
      <c r="BE25" s="158"/>
      <c r="BF25" s="163">
        <f t="shared" si="1"/>
        <v>17.100000000000001</v>
      </c>
      <c r="BG25" s="77">
        <f t="shared" si="2"/>
        <v>27.14</v>
      </c>
      <c r="BH25" s="77">
        <f t="shared" si="3"/>
        <v>60.320000000000007</v>
      </c>
      <c r="BI25" s="77">
        <f t="shared" si="4"/>
        <v>5.0999999999999996</v>
      </c>
      <c r="BJ25" s="77">
        <f t="shared" si="5"/>
        <v>27.59</v>
      </c>
      <c r="BK25" s="77">
        <f t="shared" si="6"/>
        <v>47.33</v>
      </c>
      <c r="BL25" s="77">
        <f t="shared" si="7"/>
        <v>56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240.57999999999998</v>
      </c>
      <c r="BS25" s="77">
        <f t="shared" si="14"/>
        <v>104.56</v>
      </c>
      <c r="BT25" s="77">
        <f t="shared" si="15"/>
        <v>80.02</v>
      </c>
      <c r="BU25" s="77">
        <f t="shared" si="16"/>
        <v>56</v>
      </c>
      <c r="BV25" s="77">
        <f t="shared" si="17"/>
        <v>0</v>
      </c>
      <c r="BW25" s="77">
        <f t="shared" si="18"/>
        <v>184.57999999999998</v>
      </c>
      <c r="BX25" s="77">
        <f t="shared" si="19"/>
        <v>56</v>
      </c>
      <c r="BY25" s="77">
        <f>IF(Info!$O$3="Q1",$BS25,IF(Info!$O$3="Q2",$BS25+$BT25,IF(Info!$O$3="Q3",$BS25+$BT25+$BU25,$BR25)))</f>
        <v>104.56</v>
      </c>
      <c r="BZ25" s="77">
        <f>IF(Info!$O$3="Q1",$BS25,IF(Info!$O$3="Q2",$BT25,IF(Info!$O$3="Q3",$BU25,$BV25)))</f>
        <v>104.56</v>
      </c>
      <c r="CA25" s="156"/>
    </row>
    <row r="26" spans="1:79" x14ac:dyDescent="0.3">
      <c r="A26" s="155"/>
      <c r="B26" s="291" t="s">
        <v>305</v>
      </c>
      <c r="C26" s="156"/>
      <c r="D26" s="157">
        <f t="shared" si="0"/>
        <v>0</v>
      </c>
      <c r="E26" s="215">
        <f>SUM(Paniglgasse:Lerchenfelder!E26)</f>
        <v>0</v>
      </c>
      <c r="F26" s="215">
        <f>SUM(Paniglgasse:Lerchenfelder!F26)</f>
        <v>0</v>
      </c>
      <c r="G26" s="215">
        <f>SUM(Paniglgasse:Lerchenfelder!G26)</f>
        <v>0</v>
      </c>
      <c r="H26" s="215">
        <f>SUM(Paniglgasse:Lerchenfelder!H26)</f>
        <v>0</v>
      </c>
      <c r="I26" s="215">
        <f>SUM(Paniglgasse:Lerchenfelder!I26)</f>
        <v>0</v>
      </c>
      <c r="J26" s="215">
        <f>SUM(Paniglgasse:Lerchenfelder!J26)</f>
        <v>0</v>
      </c>
      <c r="K26" s="215">
        <f>SUM(Paniglgasse:Lerchenfelder!K26)</f>
        <v>0</v>
      </c>
      <c r="L26" s="215">
        <f>SUM(Paniglgasse:Lerchenfelder!L26)</f>
        <v>0</v>
      </c>
      <c r="M26" s="215">
        <f>SUM(Paniglgasse:Lerchenfelder!M26)</f>
        <v>0</v>
      </c>
      <c r="N26" s="215">
        <f>SUM(Paniglgasse:Lerchenfelder!N26)</f>
        <v>0</v>
      </c>
      <c r="O26" s="215">
        <f>SUM(Paniglgasse:Lerchenfelder!O26)</f>
        <v>0</v>
      </c>
      <c r="P26" s="215">
        <f>SUM(Paniglgasse:Lerchenfelder!P26)</f>
        <v>0</v>
      </c>
      <c r="Q26" s="215">
        <f>SUM(Paniglgasse:Lerchenfelder!Q26)</f>
        <v>0</v>
      </c>
      <c r="R26" s="215">
        <f>SUM(Paniglgasse:Lerchenfelder!R26)</f>
        <v>0</v>
      </c>
      <c r="S26" s="215">
        <f>SUM(Paniglgasse:Lerchenfelder!S26)</f>
        <v>0</v>
      </c>
      <c r="T26" s="215">
        <f>SUM(Paniglgasse:Lerchenfelder!T26)</f>
        <v>0</v>
      </c>
      <c r="U26" s="215">
        <f>SUM(Paniglgasse:Lerchenfelder!U26)</f>
        <v>0</v>
      </c>
      <c r="V26" s="215">
        <f>SUM(Paniglgasse:Lerchenfelder!V26)</f>
        <v>0</v>
      </c>
      <c r="W26" s="215">
        <f>SUM(Paniglgasse:Lerchenfelder!W26)</f>
        <v>0</v>
      </c>
      <c r="X26" s="215">
        <f>SUM(Paniglgasse:Lerchenfelder!X26)</f>
        <v>0</v>
      </c>
      <c r="Y26" s="215">
        <f>SUM(Paniglgasse:Lerchenfelder!Y26)</f>
        <v>0</v>
      </c>
      <c r="Z26" s="215">
        <f>SUM(Paniglgasse:Lerchenfelder!Z26)</f>
        <v>0</v>
      </c>
      <c r="AA26" s="215">
        <f>SUM(Paniglgasse:Lerchenfelder!AA26)</f>
        <v>0</v>
      </c>
      <c r="AB26" s="215">
        <f>SUM(Paniglgasse:Lerchenfelder!AB26)</f>
        <v>0</v>
      </c>
      <c r="AC26" s="215">
        <f>SUM(Paniglgasse:Lerchenfelder!AC26)</f>
        <v>0</v>
      </c>
      <c r="AD26" s="215">
        <f>SUM(Paniglgasse:Lerchenfelder!AD26)</f>
        <v>0</v>
      </c>
      <c r="AE26" s="215">
        <f>SUM(Paniglgasse:Lerchenfelder!AE26)</f>
        <v>0</v>
      </c>
      <c r="AF26" s="215">
        <f>SUM(Paniglgasse:Lerchenfelder!AF26)</f>
        <v>0</v>
      </c>
      <c r="AG26" s="215">
        <f>SUM(Paniglgasse:Lerchenfelder!AG26)</f>
        <v>0</v>
      </c>
      <c r="AH26" s="215">
        <f>SUM(Paniglgasse:Lerchenfelder!AH26)</f>
        <v>0</v>
      </c>
      <c r="AI26" s="215">
        <f>SUM(Paniglgasse:Lerchenfelder!AI26)</f>
        <v>0</v>
      </c>
      <c r="AJ26" s="215">
        <f>SUM(Paniglgasse:Lerchenfelder!AJ26)</f>
        <v>0</v>
      </c>
      <c r="AK26" s="215">
        <f>SUM(Paniglgasse:Lerchenfelder!AK26)</f>
        <v>0</v>
      </c>
      <c r="AL26" s="215">
        <f>SUM(Paniglgasse:Lerchenfelder!AL26)</f>
        <v>0</v>
      </c>
      <c r="AM26" s="215">
        <f>SUM(Paniglgasse:Lerchenfelder!AM26)</f>
        <v>0</v>
      </c>
      <c r="AN26" s="215">
        <f>SUM(Paniglgasse:Lerchenfelder!AN26)</f>
        <v>0</v>
      </c>
      <c r="AO26" s="215">
        <f>SUM(Paniglgasse:Lerchenfelder!AO26)</f>
        <v>0</v>
      </c>
      <c r="AP26" s="215">
        <f>SUM(Paniglgasse:Lerchenfelder!AP26)</f>
        <v>0</v>
      </c>
      <c r="AQ26" s="215">
        <f>SUM(Paniglgasse:Lerchenfelder!AQ26)</f>
        <v>0</v>
      </c>
      <c r="AR26" s="215">
        <f>SUM(Paniglgasse:Lerchenfelder!AR26)</f>
        <v>0</v>
      </c>
      <c r="AS26" s="215">
        <f>SUM(Paniglgasse:Lerchenfelder!AS26)</f>
        <v>0</v>
      </c>
      <c r="AT26" s="215">
        <f>SUM(Paniglgasse:Lerchenfelder!AT26)</f>
        <v>0</v>
      </c>
      <c r="AU26" s="215">
        <f>SUM(Paniglgasse:Lerchenfelder!AU26)</f>
        <v>0</v>
      </c>
      <c r="AV26" s="215">
        <f>SUM(Paniglgasse:Lerchenfelder!AV26)</f>
        <v>0</v>
      </c>
      <c r="AW26" s="215">
        <f>SUM(Paniglgasse:Lerchenfelder!AW26)</f>
        <v>0</v>
      </c>
      <c r="AX26" s="215">
        <f>SUM(Paniglgasse:Lerchenfelder!AX26)</f>
        <v>0</v>
      </c>
      <c r="AY26" s="215">
        <f>SUM(Paniglgasse:Lerchenfelder!AY26)</f>
        <v>0</v>
      </c>
      <c r="AZ26" s="215">
        <f>SUM(Paniglgasse:Lerchenfelder!AZ26)</f>
        <v>0</v>
      </c>
      <c r="BA26" s="215">
        <f>SUM(Paniglgasse:Lerchenfelder!BA26)</f>
        <v>0</v>
      </c>
      <c r="BB26" s="215">
        <f>SUM(Paniglgasse:Lerchenfelder!BB26)</f>
        <v>0</v>
      </c>
      <c r="BC26" s="215">
        <f>SUM(Paniglgasse:Lerchenfelder!BC26)</f>
        <v>0</v>
      </c>
      <c r="BD26" s="215">
        <f>SUM(Paniglgasse:Lerchenfelder!BD26)</f>
        <v>0</v>
      </c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0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0</v>
      </c>
      <c r="BS26" s="77">
        <f t="shared" si="14"/>
        <v>0</v>
      </c>
      <c r="BT26" s="77">
        <f t="shared" si="15"/>
        <v>0</v>
      </c>
      <c r="BU26" s="77">
        <f t="shared" si="16"/>
        <v>0</v>
      </c>
      <c r="BV26" s="77">
        <f t="shared" si="17"/>
        <v>0</v>
      </c>
      <c r="BW26" s="77">
        <f t="shared" si="18"/>
        <v>0</v>
      </c>
      <c r="BX26" s="77">
        <f t="shared" si="19"/>
        <v>0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x14ac:dyDescent="0.3">
      <c r="A27" s="164"/>
      <c r="B27" s="160" t="s">
        <v>306</v>
      </c>
      <c r="C27" s="156"/>
      <c r="D27" s="157">
        <f t="shared" si="0"/>
        <v>79523.05</v>
      </c>
      <c r="E27" s="161">
        <f t="shared" ref="E27:AJ27" si="24">SUM(E15:E26)</f>
        <v>1291.48</v>
      </c>
      <c r="F27" s="161">
        <f t="shared" si="24"/>
        <v>1161.21</v>
      </c>
      <c r="G27" s="161">
        <f t="shared" si="24"/>
        <v>2234.33</v>
      </c>
      <c r="H27" s="161">
        <f t="shared" si="24"/>
        <v>4303.1200000000008</v>
      </c>
      <c r="I27" s="161">
        <f t="shared" si="24"/>
        <v>1176.8800000000001</v>
      </c>
      <c r="J27" s="161">
        <f t="shared" si="24"/>
        <v>1465.07</v>
      </c>
      <c r="K27" s="161">
        <f t="shared" si="24"/>
        <v>1226.9000000000001</v>
      </c>
      <c r="L27" s="161">
        <f t="shared" si="24"/>
        <v>2224.59</v>
      </c>
      <c r="M27" s="161">
        <f t="shared" si="24"/>
        <v>4680.09</v>
      </c>
      <c r="N27" s="161">
        <f t="shared" si="24"/>
        <v>1611.5399999999997</v>
      </c>
      <c r="O27" s="161">
        <f t="shared" si="24"/>
        <v>1021.9200000000001</v>
      </c>
      <c r="P27" s="161">
        <f t="shared" si="24"/>
        <v>1129.8499999999999</v>
      </c>
      <c r="Q27" s="161">
        <f t="shared" si="24"/>
        <v>2636.6</v>
      </c>
      <c r="R27" s="161">
        <f t="shared" si="24"/>
        <v>4775.95</v>
      </c>
      <c r="S27" s="161">
        <f t="shared" si="24"/>
        <v>1250.6599999999999</v>
      </c>
      <c r="T27" s="161">
        <f t="shared" si="24"/>
        <v>1349.86</v>
      </c>
      <c r="U27" s="161">
        <f t="shared" si="24"/>
        <v>1231.8</v>
      </c>
      <c r="V27" s="161">
        <f t="shared" si="24"/>
        <v>2227.04</v>
      </c>
      <c r="W27" s="161">
        <f t="shared" si="24"/>
        <v>4808.66</v>
      </c>
      <c r="X27" s="161">
        <f t="shared" si="24"/>
        <v>1543.18</v>
      </c>
      <c r="Y27" s="161">
        <f t="shared" si="24"/>
        <v>1178.53</v>
      </c>
      <c r="Z27" s="161">
        <f t="shared" si="24"/>
        <v>1325.3600000000001</v>
      </c>
      <c r="AA27" s="161">
        <f t="shared" si="24"/>
        <v>2711.76</v>
      </c>
      <c r="AB27" s="161">
        <f t="shared" si="24"/>
        <v>5341.3899999999994</v>
      </c>
      <c r="AC27" s="161">
        <f t="shared" si="24"/>
        <v>1449.2499999999998</v>
      </c>
      <c r="AD27" s="161">
        <f t="shared" si="24"/>
        <v>1031.27</v>
      </c>
      <c r="AE27" s="161">
        <f t="shared" si="24"/>
        <v>1392.6799999999998</v>
      </c>
      <c r="AF27" s="161">
        <f t="shared" si="24"/>
        <v>2091.1800000000003</v>
      </c>
      <c r="AG27" s="161">
        <f t="shared" si="24"/>
        <v>4751.37</v>
      </c>
      <c r="AH27" s="161">
        <f t="shared" si="24"/>
        <v>1364.6699999999998</v>
      </c>
      <c r="AI27" s="161">
        <f t="shared" si="24"/>
        <v>1302.5700000000002</v>
      </c>
      <c r="AJ27" s="161">
        <f t="shared" si="24"/>
        <v>1134.8800000000001</v>
      </c>
      <c r="AK27" s="161">
        <f t="shared" ref="AK27:BP27" si="25">SUM(AK15:AK26)</f>
        <v>1292.1600000000001</v>
      </c>
      <c r="AL27" s="161">
        <f t="shared" si="25"/>
        <v>1973.79</v>
      </c>
      <c r="AM27" s="161">
        <f t="shared" si="25"/>
        <v>4361.34</v>
      </c>
      <c r="AN27" s="161">
        <f t="shared" si="25"/>
        <v>1175.01</v>
      </c>
      <c r="AO27" s="161">
        <f t="shared" si="25"/>
        <v>1138.04</v>
      </c>
      <c r="AP27" s="161">
        <f t="shared" si="25"/>
        <v>1157.07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8990.1400000000012</v>
      </c>
      <c r="BG27" s="157">
        <f t="shared" si="2"/>
        <v>6093.4400000000005</v>
      </c>
      <c r="BH27" s="157">
        <f t="shared" si="3"/>
        <v>11080</v>
      </c>
      <c r="BI27" s="157">
        <f t="shared" si="4"/>
        <v>8608.2699999999986</v>
      </c>
      <c r="BJ27" s="157">
        <f t="shared" si="5"/>
        <v>9757.41</v>
      </c>
      <c r="BK27" s="157">
        <f t="shared" si="6"/>
        <v>11859.03</v>
      </c>
      <c r="BL27" s="157">
        <f t="shared" si="7"/>
        <v>9599.9</v>
      </c>
      <c r="BM27" s="157">
        <f t="shared" si="8"/>
        <v>5703.4000000000005</v>
      </c>
      <c r="BN27" s="157">
        <f t="shared" si="9"/>
        <v>7831.46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79523.049999999988</v>
      </c>
      <c r="BS27" s="157">
        <f t="shared" si="14"/>
        <v>26163.58</v>
      </c>
      <c r="BT27" s="157">
        <f t="shared" si="15"/>
        <v>30224.71</v>
      </c>
      <c r="BU27" s="157">
        <f t="shared" si="16"/>
        <v>23134.76</v>
      </c>
      <c r="BV27" s="157">
        <f t="shared" si="17"/>
        <v>0</v>
      </c>
      <c r="BW27" s="157">
        <f t="shared" si="18"/>
        <v>56388.289999999994</v>
      </c>
      <c r="BX27" s="157">
        <f t="shared" si="19"/>
        <v>23134.76</v>
      </c>
      <c r="BY27" s="157">
        <f>IF(Info!$O$3="Q1",$BS27,IF(Info!$O$3="Q2",$BS27+$BT27,IF(Info!$O$3="Q3",$BS27+$BT27+$BU27,$BR27)))</f>
        <v>26163.58</v>
      </c>
      <c r="BZ27" s="157">
        <f>IF(Info!$O$3="Q1",$BS27,IF(Info!$O$3="Q2",$BT27,IF(Info!$O$3="Q3",$BU27,$BV27)))</f>
        <v>26163.58</v>
      </c>
      <c r="CA27" s="156"/>
    </row>
    <row r="28" spans="1:79" x14ac:dyDescent="0.3">
      <c r="A28" s="164"/>
      <c r="B28" s="290" t="s">
        <v>307</v>
      </c>
      <c r="C28" s="156"/>
      <c r="D28" s="157">
        <f t="shared" si="0"/>
        <v>52585.020000000004</v>
      </c>
      <c r="E28" s="294">
        <f t="shared" ref="E28:AJ28" si="26">E27-E15</f>
        <v>1291.48</v>
      </c>
      <c r="F28" s="294">
        <f t="shared" si="26"/>
        <v>1161.21</v>
      </c>
      <c r="G28" s="294">
        <f t="shared" si="26"/>
        <v>2234.33</v>
      </c>
      <c r="H28" s="294">
        <f t="shared" si="26"/>
        <v>628.72000000000071</v>
      </c>
      <c r="I28" s="294">
        <f t="shared" si="26"/>
        <v>1176.8800000000001</v>
      </c>
      <c r="J28" s="294">
        <f t="shared" si="26"/>
        <v>1465.07</v>
      </c>
      <c r="K28" s="294">
        <f t="shared" si="26"/>
        <v>1226.9000000000001</v>
      </c>
      <c r="L28" s="294">
        <f t="shared" si="26"/>
        <v>2224.59</v>
      </c>
      <c r="M28" s="294">
        <f t="shared" si="26"/>
        <v>731.20000000000027</v>
      </c>
      <c r="N28" s="294">
        <f t="shared" si="26"/>
        <v>1611.5399999999997</v>
      </c>
      <c r="O28" s="294">
        <f t="shared" si="26"/>
        <v>1021.9200000000001</v>
      </c>
      <c r="P28" s="294">
        <f t="shared" si="26"/>
        <v>1129.8499999999999</v>
      </c>
      <c r="Q28" s="294">
        <f t="shared" si="26"/>
        <v>2636.6</v>
      </c>
      <c r="R28" s="294">
        <f t="shared" si="26"/>
        <v>783.39000000000033</v>
      </c>
      <c r="S28" s="294">
        <f t="shared" si="26"/>
        <v>1250.6599999999999</v>
      </c>
      <c r="T28" s="294">
        <f t="shared" si="26"/>
        <v>1349.86</v>
      </c>
      <c r="U28" s="294">
        <f t="shared" si="26"/>
        <v>1231.8</v>
      </c>
      <c r="V28" s="294">
        <f t="shared" si="26"/>
        <v>2227.04</v>
      </c>
      <c r="W28" s="294">
        <f t="shared" si="26"/>
        <v>968.11999999999989</v>
      </c>
      <c r="X28" s="294">
        <f t="shared" si="26"/>
        <v>1543.18</v>
      </c>
      <c r="Y28" s="294">
        <f t="shared" si="26"/>
        <v>1178.53</v>
      </c>
      <c r="Z28" s="294">
        <f t="shared" si="26"/>
        <v>1325.3600000000001</v>
      </c>
      <c r="AA28" s="294">
        <f t="shared" si="26"/>
        <v>2711.76</v>
      </c>
      <c r="AB28" s="294">
        <f t="shared" si="26"/>
        <v>1230.1499999999996</v>
      </c>
      <c r="AC28" s="294">
        <f t="shared" si="26"/>
        <v>1449.2499999999998</v>
      </c>
      <c r="AD28" s="294">
        <f t="shared" si="26"/>
        <v>1031.27</v>
      </c>
      <c r="AE28" s="294">
        <f t="shared" si="26"/>
        <v>1392.6799999999998</v>
      </c>
      <c r="AF28" s="294">
        <f t="shared" si="26"/>
        <v>2091.1800000000003</v>
      </c>
      <c r="AG28" s="294">
        <f t="shared" si="26"/>
        <v>1043.83</v>
      </c>
      <c r="AH28" s="294">
        <f t="shared" si="26"/>
        <v>1364.6699999999998</v>
      </c>
      <c r="AI28" s="294">
        <f t="shared" si="26"/>
        <v>1302.5700000000002</v>
      </c>
      <c r="AJ28" s="294">
        <f t="shared" si="26"/>
        <v>1134.8800000000001</v>
      </c>
      <c r="AK28" s="294">
        <f t="shared" ref="AK28:BP28" si="27">AK27-AK15</f>
        <v>1292.1600000000001</v>
      </c>
      <c r="AL28" s="294">
        <f t="shared" si="27"/>
        <v>1973.79</v>
      </c>
      <c r="AM28" s="294">
        <f t="shared" si="27"/>
        <v>698.48000000000047</v>
      </c>
      <c r="AN28" s="294">
        <f t="shared" si="27"/>
        <v>1175.01</v>
      </c>
      <c r="AO28" s="294">
        <f t="shared" si="27"/>
        <v>1138.04</v>
      </c>
      <c r="AP28" s="294">
        <f t="shared" si="27"/>
        <v>1157.07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5315.7400000000016</v>
      </c>
      <c r="BG28" s="157">
        <f t="shared" si="2"/>
        <v>6093.4400000000005</v>
      </c>
      <c r="BH28" s="157">
        <f t="shared" si="3"/>
        <v>7131.1100000000006</v>
      </c>
      <c r="BI28" s="157">
        <f t="shared" si="4"/>
        <v>4615.71</v>
      </c>
      <c r="BJ28" s="157">
        <f t="shared" si="5"/>
        <v>5916.87</v>
      </c>
      <c r="BK28" s="157">
        <f t="shared" si="6"/>
        <v>7747.7900000000009</v>
      </c>
      <c r="BL28" s="157">
        <f t="shared" si="7"/>
        <v>5892.3600000000006</v>
      </c>
      <c r="BM28" s="157">
        <f t="shared" si="8"/>
        <v>5703.4000000000005</v>
      </c>
      <c r="BN28" s="157">
        <f t="shared" si="9"/>
        <v>4168.6000000000004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52585.020000000004</v>
      </c>
      <c r="BS28" s="157">
        <f t="shared" si="14"/>
        <v>18540.29</v>
      </c>
      <c r="BT28" s="157">
        <f t="shared" si="15"/>
        <v>18280.370000000003</v>
      </c>
      <c r="BU28" s="157">
        <f t="shared" si="16"/>
        <v>15764.360000000002</v>
      </c>
      <c r="BV28" s="157">
        <f t="shared" si="17"/>
        <v>0</v>
      </c>
      <c r="BW28" s="157">
        <f t="shared" si="18"/>
        <v>36820.660000000003</v>
      </c>
      <c r="BX28" s="157">
        <f t="shared" si="19"/>
        <v>15764.360000000002</v>
      </c>
      <c r="BY28" s="157">
        <f>IF(Info!$O$3="Q1",$BS28,IF(Info!$O$3="Q2",$BS28+$BT28,IF(Info!$O$3="Q3",$BS28+$BT28+$BU28,$BR28)))</f>
        <v>18540.29</v>
      </c>
      <c r="BZ28" s="157">
        <f>IF(Info!$O$3="Q1",$BS28,IF(Info!$O$3="Q2",$BT28,IF(Info!$O$3="Q3",$BU28,$BV28)))</f>
        <v>18540.29</v>
      </c>
      <c r="CA28" s="156"/>
    </row>
    <row r="29" spans="1:79" x14ac:dyDescent="0.3">
      <c r="A29" s="155"/>
      <c r="B29" s="291" t="s">
        <v>308</v>
      </c>
      <c r="C29" s="156"/>
      <c r="D29" s="157">
        <f t="shared" si="0"/>
        <v>67086.189999999988</v>
      </c>
      <c r="E29" s="292">
        <f>SUM(Paniglgasse:Lerchenfelder!E29)</f>
        <v>1596.81</v>
      </c>
      <c r="F29" s="292">
        <f>SUM(Paniglgasse:Lerchenfelder!F29)</f>
        <v>1303.52</v>
      </c>
      <c r="G29" s="292">
        <f>SUM(Paniglgasse:Lerchenfelder!G29)</f>
        <v>2431.37</v>
      </c>
      <c r="H29" s="292">
        <f>SUM(Paniglgasse:Lerchenfelder!H29)</f>
        <v>2153.16</v>
      </c>
      <c r="I29" s="292">
        <f>SUM(Paniglgasse:Lerchenfelder!I29)</f>
        <v>1222.3600000000001</v>
      </c>
      <c r="J29" s="292">
        <f>SUM(Paniglgasse:Lerchenfelder!J29)</f>
        <v>1355.75</v>
      </c>
      <c r="K29" s="292">
        <f>SUM(Paniglgasse:Lerchenfelder!K29)</f>
        <v>1439.58</v>
      </c>
      <c r="L29" s="292">
        <f>SUM(Paniglgasse:Lerchenfelder!L29)</f>
        <v>3043.73</v>
      </c>
      <c r="M29" s="292">
        <f>SUM(Paniglgasse:Lerchenfelder!M29)</f>
        <v>2030.3899999999999</v>
      </c>
      <c r="N29" s="292">
        <f>SUM(Paniglgasse:Lerchenfelder!N29)</f>
        <v>1211.1600000000001</v>
      </c>
      <c r="O29" s="292">
        <f>SUM(Paniglgasse:Lerchenfelder!O29)</f>
        <v>912.85</v>
      </c>
      <c r="P29" s="292">
        <f>SUM(Paniglgasse:Lerchenfelder!P29)</f>
        <v>1413.19</v>
      </c>
      <c r="Q29" s="292">
        <f>SUM(Paniglgasse:Lerchenfelder!Q29)</f>
        <v>2930.62</v>
      </c>
      <c r="R29" s="292">
        <f>SUM(Paniglgasse:Lerchenfelder!R29)</f>
        <v>2511.29</v>
      </c>
      <c r="S29" s="292">
        <f>SUM(Paniglgasse:Lerchenfelder!S29)</f>
        <v>1237.0999999999999</v>
      </c>
      <c r="T29" s="292">
        <f>SUM(Paniglgasse:Lerchenfelder!T29)</f>
        <v>1163.77</v>
      </c>
      <c r="U29" s="292">
        <f>SUM(Paniglgasse:Lerchenfelder!U29)</f>
        <v>1499.5700000000002</v>
      </c>
      <c r="V29" s="292">
        <f>SUM(Paniglgasse:Lerchenfelder!V29)</f>
        <v>2694.12</v>
      </c>
      <c r="W29" s="292">
        <f>SUM(Paniglgasse:Lerchenfelder!W29)</f>
        <v>2462.12</v>
      </c>
      <c r="X29" s="292">
        <f>SUM(Paniglgasse:Lerchenfelder!X29)</f>
        <v>1374.99</v>
      </c>
      <c r="Y29" s="292">
        <f>SUM(Paniglgasse:Lerchenfelder!Y29)</f>
        <v>1274.03</v>
      </c>
      <c r="Z29" s="292">
        <f>SUM(Paniglgasse:Lerchenfelder!Z29)</f>
        <v>1493.79</v>
      </c>
      <c r="AA29" s="292">
        <f>SUM(Paniglgasse:Lerchenfelder!AA29)</f>
        <v>3432.0299999999997</v>
      </c>
      <c r="AB29" s="292">
        <f>SUM(Paniglgasse:Lerchenfelder!AB29)</f>
        <v>2603.5100000000002</v>
      </c>
      <c r="AC29" s="292">
        <f>SUM(Paniglgasse:Lerchenfelder!AC29)</f>
        <v>1228.25</v>
      </c>
      <c r="AD29" s="292">
        <f>SUM(Paniglgasse:Lerchenfelder!AD29)</f>
        <v>1215.27</v>
      </c>
      <c r="AE29" s="292">
        <f>SUM(Paniglgasse:Lerchenfelder!AE29)</f>
        <v>1319.5</v>
      </c>
      <c r="AF29" s="292">
        <f>SUM(Paniglgasse:Lerchenfelder!AF29)</f>
        <v>2890.92</v>
      </c>
      <c r="AG29" s="292">
        <f>SUM(Paniglgasse:Lerchenfelder!AG29)</f>
        <v>2563.6800000000003</v>
      </c>
      <c r="AH29" s="292">
        <f>SUM(Paniglgasse:Lerchenfelder!AH29)</f>
        <v>1076.1399999999999</v>
      </c>
      <c r="AI29" s="292">
        <f>SUM(Paniglgasse:Lerchenfelder!AI29)</f>
        <v>1044</v>
      </c>
      <c r="AJ29" s="292">
        <f>SUM(Paniglgasse:Lerchenfelder!AJ29)</f>
        <v>1198.94</v>
      </c>
      <c r="AK29" s="292">
        <f>SUM(Paniglgasse:Lerchenfelder!AK29)</f>
        <v>1528.3200000000002</v>
      </c>
      <c r="AL29" s="292">
        <f>SUM(Paniglgasse:Lerchenfelder!AL29)</f>
        <v>2585.52</v>
      </c>
      <c r="AM29" s="292">
        <f>SUM(Paniglgasse:Lerchenfelder!AM29)</f>
        <v>2513.42</v>
      </c>
      <c r="AN29" s="292">
        <f>SUM(Paniglgasse:Lerchenfelder!AN29)</f>
        <v>853.44</v>
      </c>
      <c r="AO29" s="292">
        <f>SUM(Paniglgasse:Lerchenfelder!AO29)</f>
        <v>896.06999999999994</v>
      </c>
      <c r="AP29" s="292">
        <f>SUM(Paniglgasse:Lerchenfelder!AP29)</f>
        <v>1381.9099999999999</v>
      </c>
      <c r="AQ29" s="292">
        <f>SUM(Paniglgasse:Lerchenfelder!AQ29)</f>
        <v>0</v>
      </c>
      <c r="AR29" s="292">
        <f>SUM(Paniglgasse:Lerchenfelder!AR29)</f>
        <v>0</v>
      </c>
      <c r="AS29" s="292">
        <f>SUM(Paniglgasse:Lerchenfelder!AS29)</f>
        <v>0</v>
      </c>
      <c r="AT29" s="292">
        <f>SUM(Paniglgasse:Lerchenfelder!AT29)</f>
        <v>0</v>
      </c>
      <c r="AU29" s="292">
        <f>SUM(Paniglgasse:Lerchenfelder!AU29)</f>
        <v>0</v>
      </c>
      <c r="AV29" s="292">
        <f>SUM(Paniglgasse:Lerchenfelder!AV29)</f>
        <v>0</v>
      </c>
      <c r="AW29" s="292">
        <f>SUM(Paniglgasse:Lerchenfelder!AW29)</f>
        <v>0</v>
      </c>
      <c r="AX29" s="292">
        <f>SUM(Paniglgasse:Lerchenfelder!AX29)</f>
        <v>0</v>
      </c>
      <c r="AY29" s="292">
        <f>SUM(Paniglgasse:Lerchenfelder!AY29)</f>
        <v>0</v>
      </c>
      <c r="AZ29" s="292">
        <f>SUM(Paniglgasse:Lerchenfelder!AZ29)</f>
        <v>0</v>
      </c>
      <c r="BA29" s="292">
        <f>SUM(Paniglgasse:Lerchenfelder!BA29)</f>
        <v>0</v>
      </c>
      <c r="BB29" s="292">
        <f>SUM(Paniglgasse:Lerchenfelder!BB29)</f>
        <v>0</v>
      </c>
      <c r="BC29" s="292">
        <f>SUM(Paniglgasse:Lerchenfelder!BC29)</f>
        <v>0</v>
      </c>
      <c r="BD29" s="292">
        <f>SUM(Paniglgasse:Lerchenfelder!BD29)</f>
        <v>0</v>
      </c>
      <c r="BE29" s="158"/>
      <c r="BF29" s="163">
        <f t="shared" si="1"/>
        <v>7484.86</v>
      </c>
      <c r="BG29" s="77">
        <f t="shared" si="2"/>
        <v>7061.42</v>
      </c>
      <c r="BH29" s="77">
        <f t="shared" si="3"/>
        <v>8498.2099999999991</v>
      </c>
      <c r="BI29" s="77">
        <f t="shared" si="4"/>
        <v>6411.73</v>
      </c>
      <c r="BJ29" s="77">
        <f t="shared" si="5"/>
        <v>7805.2599999999993</v>
      </c>
      <c r="BK29" s="77">
        <f t="shared" si="6"/>
        <v>9972.85</v>
      </c>
      <c r="BL29" s="77">
        <f t="shared" si="7"/>
        <v>7850.24</v>
      </c>
      <c r="BM29" s="77">
        <f t="shared" si="8"/>
        <v>6356.7800000000007</v>
      </c>
      <c r="BN29" s="77">
        <f t="shared" si="9"/>
        <v>5644.84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67086.189999999988</v>
      </c>
      <c r="BS29" s="77">
        <f t="shared" si="14"/>
        <v>23044.489999999998</v>
      </c>
      <c r="BT29" s="77">
        <f t="shared" si="15"/>
        <v>24189.839999999997</v>
      </c>
      <c r="BU29" s="77">
        <f t="shared" si="16"/>
        <v>19851.86</v>
      </c>
      <c r="BV29" s="77">
        <f t="shared" si="17"/>
        <v>0</v>
      </c>
      <c r="BW29" s="77">
        <f t="shared" si="18"/>
        <v>47234.329999999994</v>
      </c>
      <c r="BX29" s="77">
        <f t="shared" si="19"/>
        <v>19851.86</v>
      </c>
      <c r="BY29" s="77">
        <f>IF(Info!$O$3="Q1",$BS29,IF(Info!$O$3="Q2",$BS29+$BT29,IF(Info!$O$3="Q3",$BS29+$BT29+$BU29,$BR29)))</f>
        <v>23044.489999999998</v>
      </c>
      <c r="BZ29" s="77">
        <f>IF(Info!$O$3="Q1",$BS29,IF(Info!$O$3="Q2",$BT29,IF(Info!$O$3="Q3",$BU29,$BV29)))</f>
        <v>23044.489999999998</v>
      </c>
      <c r="CA29" s="156"/>
    </row>
    <row r="30" spans="1:79" x14ac:dyDescent="0.3">
      <c r="A30" s="155"/>
      <c r="B30" s="291" t="s">
        <v>309</v>
      </c>
      <c r="C30" s="156"/>
      <c r="D30" s="157">
        <f t="shared" si="0"/>
        <v>12233.050000000001</v>
      </c>
      <c r="E30" s="292">
        <f>SUM(Paniglgasse:Lerchenfelder!E30)</f>
        <v>0</v>
      </c>
      <c r="F30" s="292">
        <f>SUM(Paniglgasse:Lerchenfelder!F30)</f>
        <v>0</v>
      </c>
      <c r="G30" s="292">
        <f>SUM(Paniglgasse:Lerchenfelder!G30)</f>
        <v>0</v>
      </c>
      <c r="H30" s="292">
        <f>SUM(Paniglgasse:Lerchenfelder!H30)</f>
        <v>1625.45</v>
      </c>
      <c r="I30" s="292">
        <f>SUM(Paniglgasse:Lerchenfelder!I30)</f>
        <v>1</v>
      </c>
      <c r="J30" s="292">
        <f>SUM(Paniglgasse:Lerchenfelder!J30)</f>
        <v>3</v>
      </c>
      <c r="K30" s="292">
        <f>SUM(Paniglgasse:Lerchenfelder!K30)</f>
        <v>0</v>
      </c>
      <c r="L30" s="292">
        <f>SUM(Paniglgasse:Lerchenfelder!L30)</f>
        <v>5</v>
      </c>
      <c r="M30" s="292">
        <f>SUM(Paniglgasse:Lerchenfelder!M30)</f>
        <v>1447.3400000000001</v>
      </c>
      <c r="N30" s="292">
        <f>SUM(Paniglgasse:Lerchenfelder!N30)</f>
        <v>0</v>
      </c>
      <c r="O30" s="292">
        <f>SUM(Paniglgasse:Lerchenfelder!O30)</f>
        <v>0</v>
      </c>
      <c r="P30" s="292">
        <f>SUM(Paniglgasse:Lerchenfelder!P30)</f>
        <v>5.54</v>
      </c>
      <c r="Q30" s="292">
        <f>SUM(Paniglgasse:Lerchenfelder!Q30)</f>
        <v>0</v>
      </c>
      <c r="R30" s="292">
        <f>SUM(Paniglgasse:Lerchenfelder!R30)</f>
        <v>1489.83</v>
      </c>
      <c r="S30" s="292">
        <f>SUM(Paniglgasse:Lerchenfelder!S30)</f>
        <v>0</v>
      </c>
      <c r="T30" s="292">
        <f>SUM(Paniglgasse:Lerchenfelder!T30)</f>
        <v>0.85</v>
      </c>
      <c r="U30" s="292">
        <f>SUM(Paniglgasse:Lerchenfelder!U30)</f>
        <v>0</v>
      </c>
      <c r="V30" s="292">
        <f>SUM(Paniglgasse:Lerchenfelder!V30)</f>
        <v>0</v>
      </c>
      <c r="W30" s="292">
        <f>SUM(Paniglgasse:Lerchenfelder!W30)</f>
        <v>1736.3200000000002</v>
      </c>
      <c r="X30" s="292">
        <f>SUM(Paniglgasse:Lerchenfelder!X30)</f>
        <v>0</v>
      </c>
      <c r="Y30" s="292">
        <f>SUM(Paniglgasse:Lerchenfelder!Y30)</f>
        <v>1.07</v>
      </c>
      <c r="Z30" s="292">
        <f>SUM(Paniglgasse:Lerchenfelder!Z30)</f>
        <v>1</v>
      </c>
      <c r="AA30" s="292">
        <f>SUM(Paniglgasse:Lerchenfelder!AA30)</f>
        <v>1</v>
      </c>
      <c r="AB30" s="292">
        <f>SUM(Paniglgasse:Lerchenfelder!AB30)</f>
        <v>1963.4099999999999</v>
      </c>
      <c r="AC30" s="292">
        <f>SUM(Paniglgasse:Lerchenfelder!AC30)</f>
        <v>3.15</v>
      </c>
      <c r="AD30" s="292">
        <f>SUM(Paniglgasse:Lerchenfelder!AD30)</f>
        <v>15</v>
      </c>
      <c r="AE30" s="292">
        <f>SUM(Paniglgasse:Lerchenfelder!AE30)</f>
        <v>8</v>
      </c>
      <c r="AF30" s="292">
        <f>SUM(Paniglgasse:Lerchenfelder!AF30)</f>
        <v>3.01</v>
      </c>
      <c r="AG30" s="292">
        <f>SUM(Paniglgasse:Lerchenfelder!AG30)</f>
        <v>1678.71</v>
      </c>
      <c r="AH30" s="292">
        <f>SUM(Paniglgasse:Lerchenfelder!AH30)</f>
        <v>21.82</v>
      </c>
      <c r="AI30" s="292">
        <f>SUM(Paniglgasse:Lerchenfelder!AI30)</f>
        <v>4.26</v>
      </c>
      <c r="AJ30" s="292">
        <f>SUM(Paniglgasse:Lerchenfelder!AJ30)</f>
        <v>0</v>
      </c>
      <c r="AK30" s="292">
        <f>SUM(Paniglgasse:Lerchenfelder!AK30)</f>
        <v>2.84</v>
      </c>
      <c r="AL30" s="292">
        <f>SUM(Paniglgasse:Lerchenfelder!AL30)</f>
        <v>6.9399999999999995</v>
      </c>
      <c r="AM30" s="292">
        <f>SUM(Paniglgasse:Lerchenfelder!AM30)</f>
        <v>2200.63</v>
      </c>
      <c r="AN30" s="292">
        <f>SUM(Paniglgasse:Lerchenfelder!AN30)</f>
        <v>2</v>
      </c>
      <c r="AO30" s="292">
        <f>SUM(Paniglgasse:Lerchenfelder!AO30)</f>
        <v>4</v>
      </c>
      <c r="AP30" s="292">
        <f>SUM(Paniglgasse:Lerchenfelder!AP30)</f>
        <v>1.88</v>
      </c>
      <c r="AQ30" s="292">
        <f>SUM(Paniglgasse:Lerchenfelder!AQ30)</f>
        <v>0</v>
      </c>
      <c r="AR30" s="292">
        <f>SUM(Paniglgasse:Lerchenfelder!AR30)</f>
        <v>0</v>
      </c>
      <c r="AS30" s="292">
        <f>SUM(Paniglgasse:Lerchenfelder!AS30)</f>
        <v>0</v>
      </c>
      <c r="AT30" s="292">
        <f>SUM(Paniglgasse:Lerchenfelder!AT30)</f>
        <v>0</v>
      </c>
      <c r="AU30" s="292">
        <f>SUM(Paniglgasse:Lerchenfelder!AU30)</f>
        <v>0</v>
      </c>
      <c r="AV30" s="292">
        <f>SUM(Paniglgasse:Lerchenfelder!AV30)</f>
        <v>0</v>
      </c>
      <c r="AW30" s="292">
        <f>SUM(Paniglgasse:Lerchenfelder!AW30)</f>
        <v>0</v>
      </c>
      <c r="AX30" s="292">
        <f>SUM(Paniglgasse:Lerchenfelder!AX30)</f>
        <v>0</v>
      </c>
      <c r="AY30" s="292">
        <f>SUM(Paniglgasse:Lerchenfelder!AY30)</f>
        <v>0</v>
      </c>
      <c r="AZ30" s="292">
        <f>SUM(Paniglgasse:Lerchenfelder!AZ30)</f>
        <v>0</v>
      </c>
      <c r="BA30" s="292">
        <f>SUM(Paniglgasse:Lerchenfelder!BA30)</f>
        <v>0</v>
      </c>
      <c r="BB30" s="292">
        <f>SUM(Paniglgasse:Lerchenfelder!BB30)</f>
        <v>0</v>
      </c>
      <c r="BC30" s="292">
        <f>SUM(Paniglgasse:Lerchenfelder!BC30)</f>
        <v>0</v>
      </c>
      <c r="BD30" s="292">
        <f>SUM(Paniglgasse:Lerchenfelder!BD30)</f>
        <v>0</v>
      </c>
      <c r="BE30" s="158"/>
      <c r="BF30" s="163">
        <f t="shared" si="1"/>
        <v>1625.45</v>
      </c>
      <c r="BG30" s="77">
        <f t="shared" si="2"/>
        <v>9</v>
      </c>
      <c r="BH30" s="77">
        <f t="shared" si="3"/>
        <v>1452.88</v>
      </c>
      <c r="BI30" s="77">
        <f t="shared" si="4"/>
        <v>1490.6799999999998</v>
      </c>
      <c r="BJ30" s="77">
        <f t="shared" si="5"/>
        <v>1737.39</v>
      </c>
      <c r="BK30" s="77">
        <f t="shared" si="6"/>
        <v>1983.56</v>
      </c>
      <c r="BL30" s="77">
        <f t="shared" si="7"/>
        <v>1711.54</v>
      </c>
      <c r="BM30" s="77">
        <f t="shared" si="8"/>
        <v>14.04</v>
      </c>
      <c r="BN30" s="77">
        <f t="shared" si="9"/>
        <v>2208.5100000000002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12233.050000000001</v>
      </c>
      <c r="BS30" s="77">
        <f t="shared" si="14"/>
        <v>3087.33</v>
      </c>
      <c r="BT30" s="77">
        <f t="shared" si="15"/>
        <v>5211.6299999999992</v>
      </c>
      <c r="BU30" s="77">
        <f t="shared" si="16"/>
        <v>3934.09</v>
      </c>
      <c r="BV30" s="77">
        <f t="shared" si="17"/>
        <v>0</v>
      </c>
      <c r="BW30" s="77">
        <f t="shared" si="18"/>
        <v>8298.9600000000009</v>
      </c>
      <c r="BX30" s="77">
        <f t="shared" si="19"/>
        <v>3934.09</v>
      </c>
      <c r="BY30" s="77">
        <f>IF(Info!$O$3="Q1",$BS30,IF(Info!$O$3="Q2",$BS30+$BT30,IF(Info!$O$3="Q3",$BS30+$BT30+$BU30,$BR30)))</f>
        <v>3087.33</v>
      </c>
      <c r="BZ30" s="77">
        <f>IF(Info!$O$3="Q1",$BS30,IF(Info!$O$3="Q2",$BT30,IF(Info!$O$3="Q3",$BU30,$BV30)))</f>
        <v>3087.33</v>
      </c>
      <c r="CA30" s="156"/>
    </row>
    <row r="31" spans="1:79" x14ac:dyDescent="0.3">
      <c r="A31" s="155"/>
      <c r="B31" s="291" t="s">
        <v>310</v>
      </c>
      <c r="C31" s="156"/>
      <c r="D31" s="157">
        <f t="shared" si="0"/>
        <v>211.76</v>
      </c>
      <c r="E31" s="292">
        <f>SUM(Paniglgasse:Lerchenfelder!E31)</f>
        <v>0</v>
      </c>
      <c r="F31" s="292">
        <f>SUM(Paniglgasse:Lerchenfelder!F31)</f>
        <v>0</v>
      </c>
      <c r="G31" s="292">
        <f>SUM(Paniglgasse:Lerchenfelder!G31)</f>
        <v>0</v>
      </c>
      <c r="H31" s="292">
        <f>SUM(Paniglgasse:Lerchenfelder!H31)</f>
        <v>0</v>
      </c>
      <c r="I31" s="292">
        <f>SUM(Paniglgasse:Lerchenfelder!I31)</f>
        <v>0</v>
      </c>
      <c r="J31" s="292">
        <f>SUM(Paniglgasse:Lerchenfelder!J31)</f>
        <v>0</v>
      </c>
      <c r="K31" s="292">
        <f>SUM(Paniglgasse:Lerchenfelder!K31)</f>
        <v>0</v>
      </c>
      <c r="L31" s="292">
        <f>SUM(Paniglgasse:Lerchenfelder!L31)</f>
        <v>3.56</v>
      </c>
      <c r="M31" s="292">
        <f>SUM(Paniglgasse:Lerchenfelder!M31)</f>
        <v>0</v>
      </c>
      <c r="N31" s="292">
        <f>SUM(Paniglgasse:Lerchenfelder!N31)</f>
        <v>0</v>
      </c>
      <c r="O31" s="292">
        <f>SUM(Paniglgasse:Lerchenfelder!O31)</f>
        <v>0</v>
      </c>
      <c r="P31" s="292">
        <f>SUM(Paniglgasse:Lerchenfelder!P31)</f>
        <v>2.2999999999999998</v>
      </c>
      <c r="Q31" s="292">
        <f>SUM(Paniglgasse:Lerchenfelder!Q31)</f>
        <v>1.49</v>
      </c>
      <c r="R31" s="292">
        <f>SUM(Paniglgasse:Lerchenfelder!R31)</f>
        <v>0</v>
      </c>
      <c r="S31" s="292">
        <f>SUM(Paniglgasse:Lerchenfelder!S31)</f>
        <v>0</v>
      </c>
      <c r="T31" s="292">
        <f>SUM(Paniglgasse:Lerchenfelder!T31)</f>
        <v>0</v>
      </c>
      <c r="U31" s="292">
        <f>SUM(Paniglgasse:Lerchenfelder!U31)</f>
        <v>0</v>
      </c>
      <c r="V31" s="292">
        <f>SUM(Paniglgasse:Lerchenfelder!V31)</f>
        <v>0</v>
      </c>
      <c r="W31" s="292">
        <f>SUM(Paniglgasse:Lerchenfelder!W31)</f>
        <v>0.97</v>
      </c>
      <c r="X31" s="292">
        <f>SUM(Paniglgasse:Lerchenfelder!X31)</f>
        <v>1.3</v>
      </c>
      <c r="Y31" s="292">
        <f>SUM(Paniglgasse:Lerchenfelder!Y31)</f>
        <v>0</v>
      </c>
      <c r="Z31" s="292">
        <f>SUM(Paniglgasse:Lerchenfelder!Z31)</f>
        <v>0</v>
      </c>
      <c r="AA31" s="292">
        <f>SUM(Paniglgasse:Lerchenfelder!AA31)</f>
        <v>0</v>
      </c>
      <c r="AB31" s="292">
        <f>SUM(Paniglgasse:Lerchenfelder!AB31)</f>
        <v>71.849999999999994</v>
      </c>
      <c r="AC31" s="292">
        <f>SUM(Paniglgasse:Lerchenfelder!AC31)</f>
        <v>0</v>
      </c>
      <c r="AD31" s="292">
        <f>SUM(Paniglgasse:Lerchenfelder!AD31)</f>
        <v>0</v>
      </c>
      <c r="AE31" s="292">
        <f>SUM(Paniglgasse:Lerchenfelder!AE31)</f>
        <v>0</v>
      </c>
      <c r="AF31" s="292">
        <f>SUM(Paniglgasse:Lerchenfelder!AF31)</f>
        <v>0</v>
      </c>
      <c r="AG31" s="292">
        <f>SUM(Paniglgasse:Lerchenfelder!AG31)</f>
        <v>17.11</v>
      </c>
      <c r="AH31" s="292">
        <f>SUM(Paniglgasse:Lerchenfelder!AH31)</f>
        <v>0</v>
      </c>
      <c r="AI31" s="292">
        <f>SUM(Paniglgasse:Lerchenfelder!AI31)</f>
        <v>0</v>
      </c>
      <c r="AJ31" s="292">
        <f>SUM(Paniglgasse:Lerchenfelder!AJ31)</f>
        <v>0</v>
      </c>
      <c r="AK31" s="292">
        <f>SUM(Paniglgasse:Lerchenfelder!AK31)</f>
        <v>0</v>
      </c>
      <c r="AL31" s="292">
        <f>SUM(Paniglgasse:Lerchenfelder!AL31)</f>
        <v>3</v>
      </c>
      <c r="AM31" s="292">
        <f>SUM(Paniglgasse:Lerchenfelder!AM31)</f>
        <v>87.18</v>
      </c>
      <c r="AN31" s="292">
        <f>SUM(Paniglgasse:Lerchenfelder!AN31)</f>
        <v>23</v>
      </c>
      <c r="AO31" s="292">
        <f>SUM(Paniglgasse:Lerchenfelder!AO31)</f>
        <v>0</v>
      </c>
      <c r="AP31" s="292">
        <f>SUM(Paniglgasse:Lerchenfelder!AP31)</f>
        <v>0</v>
      </c>
      <c r="AQ31" s="292">
        <f>SUM(Paniglgasse:Lerchenfelder!AQ31)</f>
        <v>0</v>
      </c>
      <c r="AR31" s="292">
        <f>SUM(Paniglgasse:Lerchenfelder!AR31)</f>
        <v>0</v>
      </c>
      <c r="AS31" s="292">
        <f>SUM(Paniglgasse:Lerchenfelder!AS31)</f>
        <v>0</v>
      </c>
      <c r="AT31" s="292">
        <f>SUM(Paniglgasse:Lerchenfelder!AT31)</f>
        <v>0</v>
      </c>
      <c r="AU31" s="292">
        <f>SUM(Paniglgasse:Lerchenfelder!AU31)</f>
        <v>0</v>
      </c>
      <c r="AV31" s="292">
        <f>SUM(Paniglgasse:Lerchenfelder!AV31)</f>
        <v>0</v>
      </c>
      <c r="AW31" s="292">
        <f>SUM(Paniglgasse:Lerchenfelder!AW31)</f>
        <v>0</v>
      </c>
      <c r="AX31" s="292">
        <f>SUM(Paniglgasse:Lerchenfelder!AX31)</f>
        <v>0</v>
      </c>
      <c r="AY31" s="292">
        <f>SUM(Paniglgasse:Lerchenfelder!AY31)</f>
        <v>0</v>
      </c>
      <c r="AZ31" s="292">
        <f>SUM(Paniglgasse:Lerchenfelder!AZ31)</f>
        <v>0</v>
      </c>
      <c r="BA31" s="292">
        <f>SUM(Paniglgasse:Lerchenfelder!BA31)</f>
        <v>0</v>
      </c>
      <c r="BB31" s="292">
        <f>SUM(Paniglgasse:Lerchenfelder!BB31)</f>
        <v>0</v>
      </c>
      <c r="BC31" s="292">
        <f>SUM(Paniglgasse:Lerchenfelder!BC31)</f>
        <v>0</v>
      </c>
      <c r="BD31" s="292">
        <f>SUM(Paniglgasse:Lerchenfelder!BD31)</f>
        <v>0</v>
      </c>
      <c r="BE31" s="158"/>
      <c r="BF31" s="163">
        <f t="shared" si="1"/>
        <v>0</v>
      </c>
      <c r="BG31" s="77">
        <f t="shared" si="2"/>
        <v>3.56</v>
      </c>
      <c r="BH31" s="77">
        <f t="shared" si="3"/>
        <v>3.79</v>
      </c>
      <c r="BI31" s="77">
        <f t="shared" si="4"/>
        <v>0</v>
      </c>
      <c r="BJ31" s="77">
        <f t="shared" si="5"/>
        <v>2.27</v>
      </c>
      <c r="BK31" s="77">
        <f t="shared" si="6"/>
        <v>71.849999999999994</v>
      </c>
      <c r="BL31" s="77">
        <f t="shared" si="7"/>
        <v>17.11</v>
      </c>
      <c r="BM31" s="77">
        <f t="shared" si="8"/>
        <v>3</v>
      </c>
      <c r="BN31" s="77">
        <f t="shared" si="9"/>
        <v>110.18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211.76</v>
      </c>
      <c r="BS31" s="77">
        <f t="shared" si="14"/>
        <v>7.35</v>
      </c>
      <c r="BT31" s="77">
        <f t="shared" si="15"/>
        <v>74.11999999999999</v>
      </c>
      <c r="BU31" s="77">
        <f t="shared" si="16"/>
        <v>130.29000000000002</v>
      </c>
      <c r="BV31" s="77">
        <f t="shared" si="17"/>
        <v>0</v>
      </c>
      <c r="BW31" s="77">
        <f t="shared" si="18"/>
        <v>81.47</v>
      </c>
      <c r="BX31" s="77">
        <f t="shared" si="19"/>
        <v>130.29000000000002</v>
      </c>
      <c r="BY31" s="77">
        <f>IF(Info!$O$3="Q1",$BS31,IF(Info!$O$3="Q2",$BS31+$BT31,IF(Info!$O$3="Q3",$BS31+$BT31+$BU31,$BR31)))</f>
        <v>7.35</v>
      </c>
      <c r="BZ31" s="77">
        <f>IF(Info!$O$3="Q1",$BS31,IF(Info!$O$3="Q2",$BT31,IF(Info!$O$3="Q3",$BU31,$BV31)))</f>
        <v>7.35</v>
      </c>
      <c r="CA31" s="156"/>
    </row>
    <row r="32" spans="1:79" x14ac:dyDescent="0.3">
      <c r="A32" s="155"/>
      <c r="B32" s="160" t="s">
        <v>311</v>
      </c>
      <c r="C32" s="156"/>
      <c r="D32" s="157">
        <f t="shared" si="0"/>
        <v>122373.89000000001</v>
      </c>
      <c r="E32" s="161">
        <f>IF(E15=0,E6+E27-E29-E30-E31-E5,E27-E29-E30-E31-E5)</f>
        <v>2477.79</v>
      </c>
      <c r="F32" s="745">
        <f t="shared" ref="F32:AK32" si="28">IF(F15=0,F6+F27-F29-F30-F31-F5,E32+F15+F28-F29-F30-F31-F5)</f>
        <v>2360.66</v>
      </c>
      <c r="G32" s="745">
        <f t="shared" si="28"/>
        <v>2240.25</v>
      </c>
      <c r="H32" s="745">
        <f t="shared" si="28"/>
        <v>2754.0800000000013</v>
      </c>
      <c r="I32" s="745">
        <f t="shared" si="28"/>
        <v>2746.6000000000013</v>
      </c>
      <c r="J32" s="745">
        <f t="shared" si="28"/>
        <v>2811.360000000001</v>
      </c>
      <c r="K32" s="745">
        <f t="shared" si="28"/>
        <v>2588.6800000000012</v>
      </c>
      <c r="L32" s="745">
        <f t="shared" si="28"/>
        <v>1721.8300000000013</v>
      </c>
      <c r="M32" s="745">
        <f t="shared" si="28"/>
        <v>2891.3100000000022</v>
      </c>
      <c r="N32" s="745">
        <f t="shared" si="28"/>
        <v>3062.3400000000024</v>
      </c>
      <c r="O32" s="745">
        <f t="shared" si="28"/>
        <v>3242.2500000000027</v>
      </c>
      <c r="P32" s="745">
        <f t="shared" si="28"/>
        <v>3000.840000000002</v>
      </c>
      <c r="Q32" s="745">
        <f t="shared" si="28"/>
        <v>2719.8300000000027</v>
      </c>
      <c r="R32" s="745">
        <f t="shared" si="28"/>
        <v>3188.6800000000026</v>
      </c>
      <c r="S32" s="745">
        <f t="shared" si="28"/>
        <v>3133.0000000000023</v>
      </c>
      <c r="T32" s="745">
        <f t="shared" si="28"/>
        <v>3345.5500000000025</v>
      </c>
      <c r="U32" s="745">
        <f t="shared" si="28"/>
        <v>3036.340000000002</v>
      </c>
      <c r="V32" s="745">
        <f t="shared" si="28"/>
        <v>2469.1700000000019</v>
      </c>
      <c r="W32" s="745">
        <f t="shared" si="28"/>
        <v>2974.0600000000018</v>
      </c>
      <c r="X32" s="745">
        <f t="shared" si="28"/>
        <v>3101.9300000000017</v>
      </c>
      <c r="Y32" s="745">
        <f t="shared" si="28"/>
        <v>2984.1700000000019</v>
      </c>
      <c r="Z32" s="745">
        <f t="shared" si="28"/>
        <v>2784.7700000000027</v>
      </c>
      <c r="AA32" s="745">
        <f t="shared" si="28"/>
        <v>2034.7400000000027</v>
      </c>
      <c r="AB32" s="745">
        <f t="shared" si="28"/>
        <v>2782.2200000000021</v>
      </c>
      <c r="AC32" s="745">
        <f t="shared" si="28"/>
        <v>2962.6700000000019</v>
      </c>
      <c r="AD32" s="745">
        <f t="shared" si="28"/>
        <v>2741.550000000002</v>
      </c>
      <c r="AE32" s="745">
        <f t="shared" si="28"/>
        <v>2781.7100000000014</v>
      </c>
      <c r="AF32" s="745">
        <f t="shared" si="28"/>
        <v>1877.5200000000011</v>
      </c>
      <c r="AG32" s="745">
        <f t="shared" si="28"/>
        <v>2383.170000000001</v>
      </c>
      <c r="AH32" s="745">
        <f t="shared" si="28"/>
        <v>2652.7500000000009</v>
      </c>
      <c r="AI32" s="745">
        <f t="shared" si="28"/>
        <v>2896.880000000001</v>
      </c>
      <c r="AJ32" s="745">
        <f t="shared" si="28"/>
        <v>2674.150000000001</v>
      </c>
      <c r="AK32" s="745">
        <f t="shared" si="28"/>
        <v>2470.2700000000009</v>
      </c>
      <c r="AL32" s="745">
        <f t="shared" ref="AL32:BQ32" si="29">IF(AL15=0,AL6+AL27-AL29-AL30-AL31-AL5,AK32+AL15+AL28-AL29-AL30-AL31-AL5)</f>
        <v>1867.6100000000013</v>
      </c>
      <c r="AM32" s="745">
        <f t="shared" si="29"/>
        <v>1448.6500000000015</v>
      </c>
      <c r="AN32" s="745">
        <f t="shared" si="29"/>
        <v>1692.8900000000017</v>
      </c>
      <c r="AO32" s="745">
        <f t="shared" si="29"/>
        <v>1923.6200000000017</v>
      </c>
      <c r="AP32" s="745">
        <f t="shared" si="29"/>
        <v>1703.2000000000014</v>
      </c>
      <c r="AQ32" s="745">
        <f t="shared" si="29"/>
        <v>1703.2000000000014</v>
      </c>
      <c r="AR32" s="745">
        <f t="shared" si="29"/>
        <v>1703.2000000000014</v>
      </c>
      <c r="AS32" s="745">
        <f t="shared" si="29"/>
        <v>1703.2000000000014</v>
      </c>
      <c r="AT32" s="745">
        <f t="shared" si="29"/>
        <v>1703.2000000000014</v>
      </c>
      <c r="AU32" s="745">
        <f t="shared" si="29"/>
        <v>1703.2000000000014</v>
      </c>
      <c r="AV32" s="745">
        <f t="shared" si="29"/>
        <v>1703.2000000000014</v>
      </c>
      <c r="AW32" s="745">
        <f t="shared" si="29"/>
        <v>1703.2000000000014</v>
      </c>
      <c r="AX32" s="745">
        <f t="shared" si="29"/>
        <v>1703.2000000000014</v>
      </c>
      <c r="AY32" s="745">
        <f t="shared" si="29"/>
        <v>1703.2000000000014</v>
      </c>
      <c r="AZ32" s="745">
        <f t="shared" si="29"/>
        <v>1703.2000000000014</v>
      </c>
      <c r="BA32" s="745">
        <f t="shared" si="29"/>
        <v>1703.2000000000014</v>
      </c>
      <c r="BB32" s="745">
        <f t="shared" si="29"/>
        <v>1703.2000000000014</v>
      </c>
      <c r="BC32" s="745">
        <f t="shared" si="29"/>
        <v>1703.2000000000014</v>
      </c>
      <c r="BD32" s="745">
        <f t="shared" si="29"/>
        <v>1703.2000000000014</v>
      </c>
      <c r="BE32" s="158"/>
      <c r="BF32" s="162">
        <f t="shared" si="1"/>
        <v>9832.7800000000007</v>
      </c>
      <c r="BG32" s="157">
        <f t="shared" si="2"/>
        <v>9868.4700000000048</v>
      </c>
      <c r="BH32" s="157">
        <f t="shared" si="3"/>
        <v>14916.570000000014</v>
      </c>
      <c r="BI32" s="157">
        <f t="shared" si="4"/>
        <v>12703.570000000009</v>
      </c>
      <c r="BJ32" s="157">
        <f t="shared" si="5"/>
        <v>11529.330000000007</v>
      </c>
      <c r="BK32" s="157">
        <f t="shared" si="6"/>
        <v>13305.950000000012</v>
      </c>
      <c r="BL32" s="157">
        <f t="shared" si="7"/>
        <v>9695.1500000000051</v>
      </c>
      <c r="BM32" s="157">
        <f t="shared" si="8"/>
        <v>9908.9100000000035</v>
      </c>
      <c r="BN32" s="157">
        <f t="shared" si="9"/>
        <v>8471.5600000000086</v>
      </c>
      <c r="BO32" s="157">
        <f t="shared" si="10"/>
        <v>6812.8000000000056</v>
      </c>
      <c r="BP32" s="157">
        <f t="shared" si="11"/>
        <v>6812.8000000000056</v>
      </c>
      <c r="BQ32" s="157">
        <f t="shared" si="12"/>
        <v>8516.0000000000073</v>
      </c>
      <c r="BR32" s="157">
        <f t="shared" si="13"/>
        <v>122373.89000000007</v>
      </c>
      <c r="BS32" s="157">
        <f t="shared" si="14"/>
        <v>34617.820000000022</v>
      </c>
      <c r="BT32" s="157">
        <f t="shared" si="15"/>
        <v>37538.850000000028</v>
      </c>
      <c r="BU32" s="157">
        <f t="shared" si="16"/>
        <v>28075.620000000017</v>
      </c>
      <c r="BV32" s="157">
        <f t="shared" si="17"/>
        <v>22141.60000000002</v>
      </c>
      <c r="BW32" s="157">
        <f t="shared" si="18"/>
        <v>72156.670000000042</v>
      </c>
      <c r="BX32" s="157">
        <f t="shared" si="19"/>
        <v>50217.22000000003</v>
      </c>
      <c r="BY32" s="157">
        <f>IF(Info!$O$3="Q1",$BS32,IF(Info!$O$3="Q2",$BS32+$BT32,IF(Info!$O$3="Q3",$BS32+$BT32+$BU32,$BR32)))</f>
        <v>34617.820000000022</v>
      </c>
      <c r="BZ32" s="157">
        <f>IF(Info!$O$3="Q1",$BS32,IF(Info!$O$3="Q2",$BT32,IF(Info!$O$3="Q3",$BU32,$BV32)))</f>
        <v>34617.820000000022</v>
      </c>
      <c r="CA32" s="156"/>
    </row>
    <row r="33" spans="1:79" x14ac:dyDescent="0.3">
      <c r="A33" s="155"/>
      <c r="B33" s="291" t="s">
        <v>312</v>
      </c>
      <c r="C33" s="156"/>
      <c r="D33" s="157">
        <f t="shared" si="0"/>
        <v>31837.189999999995</v>
      </c>
      <c r="E33" s="292">
        <f>SUM(Paniglgasse:Lerchenfelder!E33)</f>
        <v>0</v>
      </c>
      <c r="F33" s="292">
        <f>SUM(Paniglgasse:Lerchenfelder!F33)</f>
        <v>506.88</v>
      </c>
      <c r="G33" s="292">
        <f>SUM(Paniglgasse:Lerchenfelder!G33)</f>
        <v>3017.96</v>
      </c>
      <c r="H33" s="292">
        <f>SUM(Paniglgasse:Lerchenfelder!H33)</f>
        <v>1932.46</v>
      </c>
      <c r="I33" s="292">
        <f>SUM(Paniglgasse:Lerchenfelder!I33)</f>
        <v>700.94</v>
      </c>
      <c r="J33" s="292">
        <f>SUM(Paniglgasse:Lerchenfelder!J33)</f>
        <v>438.74</v>
      </c>
      <c r="K33" s="292">
        <f>SUM(Paniglgasse:Lerchenfelder!K33)</f>
        <v>813.74</v>
      </c>
      <c r="L33" s="292">
        <f>SUM(Paniglgasse:Lerchenfelder!L33)</f>
        <v>2374.48</v>
      </c>
      <c r="M33" s="292">
        <f>SUM(Paniglgasse:Lerchenfelder!M33)</f>
        <v>0</v>
      </c>
      <c r="N33" s="292">
        <f>SUM(Paniglgasse:Lerchenfelder!N33)</f>
        <v>0</v>
      </c>
      <c r="O33" s="292">
        <f>SUM(Paniglgasse:Lerchenfelder!O33)</f>
        <v>0</v>
      </c>
      <c r="P33" s="292">
        <f>SUM(Paniglgasse:Lerchenfelder!P33)</f>
        <v>0</v>
      </c>
      <c r="Q33" s="292">
        <f>SUM(Paniglgasse:Lerchenfelder!Q33)</f>
        <v>1471.15</v>
      </c>
      <c r="R33" s="292">
        <f>SUM(Paniglgasse:Lerchenfelder!R33)</f>
        <v>0</v>
      </c>
      <c r="S33" s="292">
        <f>SUM(Paniglgasse:Lerchenfelder!S33)</f>
        <v>0</v>
      </c>
      <c r="T33" s="292">
        <f>SUM(Paniglgasse:Lerchenfelder!T33)</f>
        <v>0</v>
      </c>
      <c r="U33" s="292">
        <f>SUM(Paniglgasse:Lerchenfelder!U33)</f>
        <v>0</v>
      </c>
      <c r="V33" s="292">
        <f>SUM(Paniglgasse:Lerchenfelder!V33)</f>
        <v>0</v>
      </c>
      <c r="W33" s="292">
        <f>SUM(Paniglgasse:Lerchenfelder!W33)</f>
        <v>0</v>
      </c>
      <c r="X33" s="292">
        <f>SUM(Paniglgasse:Lerchenfelder!X33)</f>
        <v>0</v>
      </c>
      <c r="Y33" s="292">
        <f>SUM(Paniglgasse:Lerchenfelder!Y33)</f>
        <v>1281.47</v>
      </c>
      <c r="Z33" s="292">
        <f>SUM(Paniglgasse:Lerchenfelder!Z33)</f>
        <v>577.55999999999995</v>
      </c>
      <c r="AA33" s="292">
        <f>SUM(Paniglgasse:Lerchenfelder!AA33)</f>
        <v>1999.07</v>
      </c>
      <c r="AB33" s="292">
        <f>SUM(Paniglgasse:Lerchenfelder!AB33)</f>
        <v>730.06</v>
      </c>
      <c r="AC33" s="292">
        <f>SUM(Paniglgasse:Lerchenfelder!AC33)</f>
        <v>1018.86</v>
      </c>
      <c r="AD33" s="292">
        <f>SUM(Paniglgasse:Lerchenfelder!AD33)</f>
        <v>757.36</v>
      </c>
      <c r="AE33" s="292">
        <f>SUM(Paniglgasse:Lerchenfelder!AE33)</f>
        <v>1926.47</v>
      </c>
      <c r="AF33" s="292">
        <f>SUM(Paniglgasse:Lerchenfelder!AF33)</f>
        <v>2684.04</v>
      </c>
      <c r="AG33" s="292">
        <f>SUM(Paniglgasse:Lerchenfelder!AG33)</f>
        <v>878.93</v>
      </c>
      <c r="AH33" s="292">
        <f>SUM(Paniglgasse:Lerchenfelder!AH33)</f>
        <v>545.4</v>
      </c>
      <c r="AI33" s="292">
        <f>SUM(Paniglgasse:Lerchenfelder!AI33)</f>
        <v>901.78</v>
      </c>
      <c r="AJ33" s="292">
        <f>SUM(Paniglgasse:Lerchenfelder!AJ33)</f>
        <v>377.69</v>
      </c>
      <c r="AK33" s="292">
        <f>SUM(Paniglgasse:Lerchenfelder!AK33)</f>
        <v>943.71</v>
      </c>
      <c r="AL33" s="292">
        <f>SUM(Paniglgasse:Lerchenfelder!AL33)</f>
        <v>1162.81</v>
      </c>
      <c r="AM33" s="292">
        <f>SUM(Paniglgasse:Lerchenfelder!AM33)</f>
        <v>690.78</v>
      </c>
      <c r="AN33" s="292">
        <f>SUM(Paniglgasse:Lerchenfelder!AN33)</f>
        <v>672.53</v>
      </c>
      <c r="AO33" s="292">
        <f>SUM(Paniglgasse:Lerchenfelder!AO33)</f>
        <v>2410.1400000000003</v>
      </c>
      <c r="AP33" s="292">
        <f>SUM(Paniglgasse:Lerchenfelder!AP33)</f>
        <v>1022.18</v>
      </c>
      <c r="AQ33" s="292">
        <f>SUM(Paniglgasse:Lerchenfelder!AQ33)</f>
        <v>0</v>
      </c>
      <c r="AR33" s="292">
        <f>SUM(Paniglgasse:Lerchenfelder!AR33)</f>
        <v>0</v>
      </c>
      <c r="AS33" s="292">
        <f>SUM(Paniglgasse:Lerchenfelder!AS33)</f>
        <v>0</v>
      </c>
      <c r="AT33" s="292">
        <f>SUM(Paniglgasse:Lerchenfelder!AT33)</f>
        <v>0</v>
      </c>
      <c r="AU33" s="292">
        <f>SUM(Paniglgasse:Lerchenfelder!AU33)</f>
        <v>0</v>
      </c>
      <c r="AV33" s="292">
        <f>SUM(Paniglgasse:Lerchenfelder!AV33)</f>
        <v>0</v>
      </c>
      <c r="AW33" s="292">
        <f>SUM(Paniglgasse:Lerchenfelder!AW33)</f>
        <v>0</v>
      </c>
      <c r="AX33" s="292">
        <f>SUM(Paniglgasse:Lerchenfelder!AX33)</f>
        <v>0</v>
      </c>
      <c r="AY33" s="292">
        <f>SUM(Paniglgasse:Lerchenfelder!AY33)</f>
        <v>0</v>
      </c>
      <c r="AZ33" s="292">
        <f>SUM(Paniglgasse:Lerchenfelder!AZ33)</f>
        <v>0</v>
      </c>
      <c r="BA33" s="292">
        <f>SUM(Paniglgasse:Lerchenfelder!BA33)</f>
        <v>0</v>
      </c>
      <c r="BB33" s="292">
        <f>SUM(Paniglgasse:Lerchenfelder!BB33)</f>
        <v>0</v>
      </c>
      <c r="BC33" s="292">
        <f>SUM(Paniglgasse:Lerchenfelder!BC33)</f>
        <v>0</v>
      </c>
      <c r="BD33" s="292">
        <f>SUM(Paniglgasse:Lerchenfelder!BD33)</f>
        <v>0</v>
      </c>
      <c r="BE33" s="158"/>
      <c r="BF33" s="163">
        <f t="shared" si="1"/>
        <v>5457.3</v>
      </c>
      <c r="BG33" s="77">
        <f t="shared" si="2"/>
        <v>4327.8999999999996</v>
      </c>
      <c r="BH33" s="77">
        <f t="shared" si="3"/>
        <v>1471.15</v>
      </c>
      <c r="BI33" s="77">
        <f t="shared" si="4"/>
        <v>0</v>
      </c>
      <c r="BJ33" s="77">
        <f t="shared" si="5"/>
        <v>1281.47</v>
      </c>
      <c r="BK33" s="77">
        <f t="shared" si="6"/>
        <v>5082.91</v>
      </c>
      <c r="BL33" s="77">
        <f t="shared" si="7"/>
        <v>6034.84</v>
      </c>
      <c r="BM33" s="77">
        <f t="shared" si="8"/>
        <v>3385.9900000000002</v>
      </c>
      <c r="BN33" s="77">
        <f t="shared" si="9"/>
        <v>4795.63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31837.190000000002</v>
      </c>
      <c r="BS33" s="77">
        <f t="shared" si="14"/>
        <v>11256.35</v>
      </c>
      <c r="BT33" s="77">
        <f t="shared" si="15"/>
        <v>6364.38</v>
      </c>
      <c r="BU33" s="77">
        <f t="shared" si="16"/>
        <v>14216.46</v>
      </c>
      <c r="BV33" s="77">
        <f t="shared" si="17"/>
        <v>0</v>
      </c>
      <c r="BW33" s="77">
        <f t="shared" si="18"/>
        <v>17620.73</v>
      </c>
      <c r="BX33" s="77">
        <f t="shared" si="19"/>
        <v>14216.46</v>
      </c>
      <c r="BY33" s="77">
        <f>IF(Info!$O$3="Q1",$BS33,IF(Info!$O$3="Q2",$BS33+$BT33,IF(Info!$O$3="Q3",$BS33+$BT33+$BU33,$BR33)))</f>
        <v>11256.35</v>
      </c>
      <c r="BZ33" s="77">
        <f>IF(Info!$O$3="Q1",$BS33,IF(Info!$O$3="Q2",$BT33,IF(Info!$O$3="Q3",$BU33,$BV33)))</f>
        <v>11256.35</v>
      </c>
      <c r="CA33" s="156"/>
    </row>
    <row r="34" spans="1:79" x14ac:dyDescent="0.3">
      <c r="A34" s="164"/>
      <c r="B34" s="291" t="s">
        <v>313</v>
      </c>
      <c r="C34" s="156"/>
      <c r="D34" s="157">
        <f t="shared" si="0"/>
        <v>11878.109999999999</v>
      </c>
      <c r="E34" s="292">
        <f>SUM(Paniglgasse:Lerchenfelder!E34)</f>
        <v>0</v>
      </c>
      <c r="F34" s="292">
        <f>SUM(Paniglgasse:Lerchenfelder!F34)</f>
        <v>273.11</v>
      </c>
      <c r="G34" s="292">
        <f>SUM(Paniglgasse:Lerchenfelder!G34)</f>
        <v>1437.1399999999999</v>
      </c>
      <c r="H34" s="292">
        <f>SUM(Paniglgasse:Lerchenfelder!H34)</f>
        <v>864.69</v>
      </c>
      <c r="I34" s="292">
        <f>SUM(Paniglgasse:Lerchenfelder!I34)</f>
        <v>197.15</v>
      </c>
      <c r="J34" s="292">
        <f>SUM(Paniglgasse:Lerchenfelder!J34)</f>
        <v>191.78</v>
      </c>
      <c r="K34" s="292">
        <f>SUM(Paniglgasse:Lerchenfelder!K34)</f>
        <v>372.47</v>
      </c>
      <c r="L34" s="292">
        <f>SUM(Paniglgasse:Lerchenfelder!L34)</f>
        <v>892.38</v>
      </c>
      <c r="M34" s="292">
        <f>SUM(Paniglgasse:Lerchenfelder!M34)</f>
        <v>0</v>
      </c>
      <c r="N34" s="292">
        <f>SUM(Paniglgasse:Lerchenfelder!N34)</f>
        <v>0</v>
      </c>
      <c r="O34" s="292">
        <f>SUM(Paniglgasse:Lerchenfelder!O34)</f>
        <v>0</v>
      </c>
      <c r="P34" s="292">
        <f>SUM(Paniglgasse:Lerchenfelder!P34)</f>
        <v>0</v>
      </c>
      <c r="Q34" s="292">
        <f>SUM(Paniglgasse:Lerchenfelder!Q34)</f>
        <v>467.07</v>
      </c>
      <c r="R34" s="292">
        <f>SUM(Paniglgasse:Lerchenfelder!R34)</f>
        <v>0</v>
      </c>
      <c r="S34" s="292">
        <f>SUM(Paniglgasse:Lerchenfelder!S34)</f>
        <v>0</v>
      </c>
      <c r="T34" s="292">
        <f>SUM(Paniglgasse:Lerchenfelder!T34)</f>
        <v>0</v>
      </c>
      <c r="U34" s="292">
        <f>SUM(Paniglgasse:Lerchenfelder!U34)</f>
        <v>0</v>
      </c>
      <c r="V34" s="292">
        <f>SUM(Paniglgasse:Lerchenfelder!V34)</f>
        <v>0</v>
      </c>
      <c r="W34" s="292">
        <f>SUM(Paniglgasse:Lerchenfelder!W34)</f>
        <v>0</v>
      </c>
      <c r="X34" s="292">
        <f>SUM(Paniglgasse:Lerchenfelder!X34)</f>
        <v>0</v>
      </c>
      <c r="Y34" s="292">
        <f>SUM(Paniglgasse:Lerchenfelder!Y34)</f>
        <v>327.93</v>
      </c>
      <c r="Z34" s="292">
        <f>SUM(Paniglgasse:Lerchenfelder!Z34)</f>
        <v>617.15</v>
      </c>
      <c r="AA34" s="292">
        <f>SUM(Paniglgasse:Lerchenfelder!AA34)</f>
        <v>557.49</v>
      </c>
      <c r="AB34" s="292">
        <f>SUM(Paniglgasse:Lerchenfelder!AB34)</f>
        <v>278.37</v>
      </c>
      <c r="AC34" s="292">
        <f>SUM(Paniglgasse:Lerchenfelder!AC34)</f>
        <v>215.24</v>
      </c>
      <c r="AD34" s="292">
        <f>SUM(Paniglgasse:Lerchenfelder!AD34)</f>
        <v>163.75</v>
      </c>
      <c r="AE34" s="292">
        <f>SUM(Paniglgasse:Lerchenfelder!AE34)</f>
        <v>688.44</v>
      </c>
      <c r="AF34" s="292">
        <f>SUM(Paniglgasse:Lerchenfelder!AF34)</f>
        <v>862.13</v>
      </c>
      <c r="AG34" s="292">
        <f>SUM(Paniglgasse:Lerchenfelder!AG34)</f>
        <v>342.89</v>
      </c>
      <c r="AH34" s="292">
        <f>SUM(Paniglgasse:Lerchenfelder!AH34)</f>
        <v>192.12</v>
      </c>
      <c r="AI34" s="292">
        <f>SUM(Paniglgasse:Lerchenfelder!AI34)</f>
        <v>375.84</v>
      </c>
      <c r="AJ34" s="292">
        <f>SUM(Paniglgasse:Lerchenfelder!AJ34)</f>
        <v>82.91</v>
      </c>
      <c r="AK34" s="292">
        <f>SUM(Paniglgasse:Lerchenfelder!AK34)</f>
        <v>265.06</v>
      </c>
      <c r="AL34" s="292">
        <f>SUM(Paniglgasse:Lerchenfelder!AL34)</f>
        <v>319.13</v>
      </c>
      <c r="AM34" s="292">
        <f>SUM(Paniglgasse:Lerchenfelder!AM34)</f>
        <v>183.19</v>
      </c>
      <c r="AN34" s="292">
        <f>SUM(Paniglgasse:Lerchenfelder!AN34)</f>
        <v>281.33999999999997</v>
      </c>
      <c r="AO34" s="292">
        <f>SUM(Paniglgasse:Lerchenfelder!AO34)</f>
        <v>824.42</v>
      </c>
      <c r="AP34" s="292">
        <f>SUM(Paniglgasse:Lerchenfelder!AP34)</f>
        <v>604.92000000000007</v>
      </c>
      <c r="AQ34" s="292">
        <f>SUM(Paniglgasse:Lerchenfelder!AQ34)</f>
        <v>0</v>
      </c>
      <c r="AR34" s="292">
        <f>SUM(Paniglgasse:Lerchenfelder!AR34)</f>
        <v>0</v>
      </c>
      <c r="AS34" s="292">
        <f>SUM(Paniglgasse:Lerchenfelder!AS34)</f>
        <v>0</v>
      </c>
      <c r="AT34" s="292">
        <f>SUM(Paniglgasse:Lerchenfelder!AT34)</f>
        <v>0</v>
      </c>
      <c r="AU34" s="292">
        <f>SUM(Paniglgasse:Lerchenfelder!AU34)</f>
        <v>0</v>
      </c>
      <c r="AV34" s="292">
        <f>SUM(Paniglgasse:Lerchenfelder!AV34)</f>
        <v>0</v>
      </c>
      <c r="AW34" s="292">
        <f>SUM(Paniglgasse:Lerchenfelder!AW34)</f>
        <v>0</v>
      </c>
      <c r="AX34" s="292">
        <f>SUM(Paniglgasse:Lerchenfelder!AX34)</f>
        <v>0</v>
      </c>
      <c r="AY34" s="292">
        <f>SUM(Paniglgasse:Lerchenfelder!AY34)</f>
        <v>0</v>
      </c>
      <c r="AZ34" s="292">
        <f>SUM(Paniglgasse:Lerchenfelder!AZ34)</f>
        <v>0</v>
      </c>
      <c r="BA34" s="292">
        <f>SUM(Paniglgasse:Lerchenfelder!BA34)</f>
        <v>0</v>
      </c>
      <c r="BB34" s="292">
        <f>SUM(Paniglgasse:Lerchenfelder!BB34)</f>
        <v>0</v>
      </c>
      <c r="BC34" s="292">
        <f>SUM(Paniglgasse:Lerchenfelder!BC34)</f>
        <v>0</v>
      </c>
      <c r="BD34" s="292">
        <f>SUM(Paniglgasse:Lerchenfelder!BD34)</f>
        <v>0</v>
      </c>
      <c r="BE34" s="158"/>
      <c r="BF34" s="163">
        <f t="shared" si="1"/>
        <v>2574.94</v>
      </c>
      <c r="BG34" s="77">
        <f t="shared" si="2"/>
        <v>1653.7800000000002</v>
      </c>
      <c r="BH34" s="77">
        <f t="shared" si="3"/>
        <v>467.07</v>
      </c>
      <c r="BI34" s="77">
        <f t="shared" si="4"/>
        <v>0</v>
      </c>
      <c r="BJ34" s="77">
        <f t="shared" si="5"/>
        <v>327.93</v>
      </c>
      <c r="BK34" s="77">
        <f t="shared" si="6"/>
        <v>1831.9999999999998</v>
      </c>
      <c r="BL34" s="77">
        <f t="shared" si="7"/>
        <v>2085.58</v>
      </c>
      <c r="BM34" s="77">
        <f t="shared" si="8"/>
        <v>1042.94</v>
      </c>
      <c r="BN34" s="77">
        <f t="shared" si="9"/>
        <v>1893.87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11878.11</v>
      </c>
      <c r="BS34" s="77">
        <f t="shared" si="14"/>
        <v>4695.79</v>
      </c>
      <c r="BT34" s="77">
        <f t="shared" si="15"/>
        <v>2159.9299999999998</v>
      </c>
      <c r="BU34" s="77">
        <f t="shared" si="16"/>
        <v>5022.3899999999994</v>
      </c>
      <c r="BV34" s="77">
        <f t="shared" si="17"/>
        <v>0</v>
      </c>
      <c r="BW34" s="77">
        <f t="shared" si="18"/>
        <v>6855.72</v>
      </c>
      <c r="BX34" s="77">
        <f t="shared" si="19"/>
        <v>5022.3899999999994</v>
      </c>
      <c r="BY34" s="77">
        <f>IF(Info!$O$3="Q1",$BS34,IF(Info!$O$3="Q2",$BS34+$BT34,IF(Info!$O$3="Q3",$BS34+$BT34+$BU34,$BR34)))</f>
        <v>4695.79</v>
      </c>
      <c r="BZ34" s="77">
        <f>IF(Info!$O$3="Q1",$BS34,IF(Info!$O$3="Q2",$BT34,IF(Info!$O$3="Q3",$BU34,$BV34)))</f>
        <v>4695.79</v>
      </c>
      <c r="CA34" s="156"/>
    </row>
    <row r="35" spans="1:79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x14ac:dyDescent="0.3">
      <c r="A36" s="155"/>
      <c r="B36" s="291" t="s">
        <v>314</v>
      </c>
      <c r="C36" s="166"/>
      <c r="D36" s="167">
        <f t="shared" ref="D36:D52" si="30">SUM(E36:BD36)</f>
        <v>27488.300000000003</v>
      </c>
      <c r="E36" s="293">
        <f>SUM(Paniglgasse:Lerchenfelder!E36)</f>
        <v>0</v>
      </c>
      <c r="F36" s="293">
        <f>SUM(Paniglgasse:Lerchenfelder!F36)</f>
        <v>1994.14</v>
      </c>
      <c r="G36" s="293">
        <f>SUM(Paniglgasse:Lerchenfelder!G36)</f>
        <v>371.72</v>
      </c>
      <c r="H36" s="293">
        <f>SUM(Paniglgasse:Lerchenfelder!H36)</f>
        <v>860.93000000000006</v>
      </c>
      <c r="I36" s="293">
        <f>SUM(Paniglgasse:Lerchenfelder!I36)</f>
        <v>865.81999999999994</v>
      </c>
      <c r="J36" s="293">
        <f>SUM(Paniglgasse:Lerchenfelder!J36)</f>
        <v>1060.53</v>
      </c>
      <c r="K36" s="293">
        <f>SUM(Paniglgasse:Lerchenfelder!K36)</f>
        <v>1316.42</v>
      </c>
      <c r="L36" s="293">
        <f>SUM(Paniglgasse:Lerchenfelder!L36)</f>
        <v>1395.6</v>
      </c>
      <c r="M36" s="293">
        <f>SUM(Paniglgasse:Lerchenfelder!M36)</f>
        <v>990.97</v>
      </c>
      <c r="N36" s="293">
        <f>SUM(Paniglgasse:Lerchenfelder!N36)</f>
        <v>412</v>
      </c>
      <c r="O36" s="293">
        <f>SUM(Paniglgasse:Lerchenfelder!O36)</f>
        <v>0</v>
      </c>
      <c r="P36" s="293">
        <f>SUM(Paniglgasse:Lerchenfelder!P36)</f>
        <v>881.63</v>
      </c>
      <c r="Q36" s="293">
        <f>SUM(Paniglgasse:Lerchenfelder!Q36)</f>
        <v>782.82999999999993</v>
      </c>
      <c r="R36" s="293">
        <f>SUM(Paniglgasse:Lerchenfelder!R36)</f>
        <v>0</v>
      </c>
      <c r="S36" s="293">
        <f>SUM(Paniglgasse:Lerchenfelder!S36)</f>
        <v>544.79</v>
      </c>
      <c r="T36" s="293">
        <f>SUM(Paniglgasse:Lerchenfelder!T36)</f>
        <v>1118.58</v>
      </c>
      <c r="U36" s="293">
        <f>SUM(Paniglgasse:Lerchenfelder!U36)</f>
        <v>1115.06</v>
      </c>
      <c r="V36" s="293">
        <f>SUM(Paniglgasse:Lerchenfelder!V36)</f>
        <v>1170.52</v>
      </c>
      <c r="W36" s="293">
        <f>SUM(Paniglgasse:Lerchenfelder!W36)</f>
        <v>0</v>
      </c>
      <c r="X36" s="293">
        <f>SUM(Paniglgasse:Lerchenfelder!X36)</f>
        <v>576.27</v>
      </c>
      <c r="Y36" s="293">
        <f>SUM(Paniglgasse:Lerchenfelder!Y36)</f>
        <v>0</v>
      </c>
      <c r="Z36" s="293">
        <f>SUM(Paniglgasse:Lerchenfelder!Z36)</f>
        <v>787.61</v>
      </c>
      <c r="AA36" s="293">
        <f>SUM(Paniglgasse:Lerchenfelder!AA36)</f>
        <v>809.15</v>
      </c>
      <c r="AB36" s="293">
        <f>SUM(Paniglgasse:Lerchenfelder!AB36)</f>
        <v>639</v>
      </c>
      <c r="AC36" s="293">
        <f>SUM(Paniglgasse:Lerchenfelder!AC36)</f>
        <v>1737.97</v>
      </c>
      <c r="AD36" s="293">
        <f>SUM(Paniglgasse:Lerchenfelder!AD36)</f>
        <v>582.4</v>
      </c>
      <c r="AE36" s="293">
        <f>SUM(Paniglgasse:Lerchenfelder!AE36)</f>
        <v>1109.9099999999999</v>
      </c>
      <c r="AF36" s="293">
        <f>SUM(Paniglgasse:Lerchenfelder!AF36)</f>
        <v>678.12</v>
      </c>
      <c r="AG36" s="293">
        <f>SUM(Paniglgasse:Lerchenfelder!AG36)</f>
        <v>215.57999999999998</v>
      </c>
      <c r="AH36" s="293">
        <f>SUM(Paniglgasse:Lerchenfelder!AH36)</f>
        <v>0</v>
      </c>
      <c r="AI36" s="293">
        <f>SUM(Paniglgasse:Lerchenfelder!AI36)</f>
        <v>0</v>
      </c>
      <c r="AJ36" s="293">
        <f>SUM(Paniglgasse:Lerchenfelder!AJ36)</f>
        <v>1254.1100000000001</v>
      </c>
      <c r="AK36" s="293">
        <f>SUM(Paniglgasse:Lerchenfelder!AK36)</f>
        <v>766.37</v>
      </c>
      <c r="AL36" s="293">
        <f>SUM(Paniglgasse:Lerchenfelder!AL36)</f>
        <v>715.87</v>
      </c>
      <c r="AM36" s="293">
        <f>SUM(Paniglgasse:Lerchenfelder!AM36)</f>
        <v>341.56</v>
      </c>
      <c r="AN36" s="293">
        <f>SUM(Paniglgasse:Lerchenfelder!AN36)</f>
        <v>385</v>
      </c>
      <c r="AO36" s="293">
        <f>SUM(Paniglgasse:Lerchenfelder!AO36)</f>
        <v>857.56</v>
      </c>
      <c r="AP36" s="293">
        <f>SUM(Paniglgasse:Lerchenfelder!AP36)</f>
        <v>1150.28</v>
      </c>
      <c r="AQ36" s="293">
        <f>SUM(Paniglgasse:Lerchenfelder!AQ36)</f>
        <v>0</v>
      </c>
      <c r="AR36" s="293">
        <f>SUM(Paniglgasse:Lerchenfelder!AR36)</f>
        <v>0</v>
      </c>
      <c r="AS36" s="293">
        <f>SUM(Paniglgasse:Lerchenfelder!AS36)</f>
        <v>0</v>
      </c>
      <c r="AT36" s="293">
        <f>SUM(Paniglgasse:Lerchenfelder!AT36)</f>
        <v>0</v>
      </c>
      <c r="AU36" s="293">
        <f>SUM(Paniglgasse:Lerchenfelder!AU36)</f>
        <v>0</v>
      </c>
      <c r="AV36" s="293">
        <f>SUM(Paniglgasse:Lerchenfelder!AV36)</f>
        <v>0</v>
      </c>
      <c r="AW36" s="293">
        <f>SUM(Paniglgasse:Lerchenfelder!AW36)</f>
        <v>0</v>
      </c>
      <c r="AX36" s="293">
        <f>SUM(Paniglgasse:Lerchenfelder!AX36)</f>
        <v>0</v>
      </c>
      <c r="AY36" s="293">
        <f>SUM(Paniglgasse:Lerchenfelder!AY36)</f>
        <v>0</v>
      </c>
      <c r="AZ36" s="293">
        <f>SUM(Paniglgasse:Lerchenfelder!AZ36)</f>
        <v>0</v>
      </c>
      <c r="BA36" s="293">
        <f>SUM(Paniglgasse:Lerchenfelder!BA36)</f>
        <v>0</v>
      </c>
      <c r="BB36" s="293">
        <f>SUM(Paniglgasse:Lerchenfelder!BB36)</f>
        <v>0</v>
      </c>
      <c r="BC36" s="293">
        <f>SUM(Paniglgasse:Lerchenfelder!BC36)</f>
        <v>0</v>
      </c>
      <c r="BD36" s="293">
        <f>SUM(Paniglgasse:Lerchenfelder!BD36)</f>
        <v>0</v>
      </c>
      <c r="BE36" s="158"/>
      <c r="BF36" s="168">
        <f t="shared" ref="BF36:BF51" si="31">SUM(E36:H36)</f>
        <v>3226.79</v>
      </c>
      <c r="BG36" s="169">
        <f t="shared" ref="BG36:BG51" si="32">SUM(I36:L36)</f>
        <v>4638.37</v>
      </c>
      <c r="BH36" s="169">
        <f t="shared" ref="BH36:BH51" si="33">SUM(M36:Q36)</f>
        <v>3067.43</v>
      </c>
      <c r="BI36" s="169">
        <f t="shared" ref="BI36:BI51" si="34">SUM(R36:U36)</f>
        <v>2778.43</v>
      </c>
      <c r="BJ36" s="169">
        <f t="shared" ref="BJ36:BJ51" si="35">SUM(V36:Y36)</f>
        <v>1746.79</v>
      </c>
      <c r="BK36" s="169">
        <f t="shared" ref="BK36:BK51" si="36">SUM(Z36:AD36)</f>
        <v>4556.13</v>
      </c>
      <c r="BL36" s="169">
        <f t="shared" ref="BL36:BL51" si="37">SUM(AE36:AH36)</f>
        <v>2003.6099999999997</v>
      </c>
      <c r="BM36" s="169">
        <f t="shared" ref="BM36:BM51" si="38">SUM(AI36:AL36)</f>
        <v>2736.35</v>
      </c>
      <c r="BN36" s="169">
        <f t="shared" ref="BN36:BN51" si="39">SUM(AM36:AQ36)</f>
        <v>2734.3999999999996</v>
      </c>
      <c r="BO36" s="169">
        <f t="shared" ref="BO36:BO51" si="40">SUM(AR36:AU36)</f>
        <v>0</v>
      </c>
      <c r="BP36" s="169">
        <f t="shared" ref="BP36:BP51" si="41">SUM(AV36:AY36)</f>
        <v>0</v>
      </c>
      <c r="BQ36" s="169">
        <f t="shared" ref="BQ36:BQ51" si="42">SUM(AZ36:BD36)</f>
        <v>0</v>
      </c>
      <c r="BR36" s="167">
        <f t="shared" ref="BR36:BR51" si="43">SUM(BF36:BQ36)</f>
        <v>27488.300000000003</v>
      </c>
      <c r="BS36" s="169">
        <f t="shared" ref="BS36:BS51" si="44">SUM(BF36:BH36)</f>
        <v>10932.59</v>
      </c>
      <c r="BT36" s="169">
        <f t="shared" ref="BT36:BT51" si="45">SUM(BI36:BK36)</f>
        <v>9081.3499999999985</v>
      </c>
      <c r="BU36" s="169">
        <f t="shared" ref="BU36:BU51" si="46">SUM(BL36:BN36)</f>
        <v>7474.3599999999988</v>
      </c>
      <c r="BV36" s="169">
        <f t="shared" ref="BV36:BV51" si="47">SUM(BO36:BQ36)</f>
        <v>0</v>
      </c>
      <c r="BW36" s="169">
        <f t="shared" ref="BW36:BW51" si="48">SUM(BF36:BK36)</f>
        <v>20013.940000000002</v>
      </c>
      <c r="BX36" s="169">
        <f t="shared" ref="BX36:BX51" si="49">SUM(BL36:BQ36)</f>
        <v>7474.3599999999988</v>
      </c>
      <c r="BY36" s="169">
        <f>IF(Info!$O$3="Q1",$BS36,IF(Info!$O$3="Q2",$BS36+$BT36,IF(Info!$O$3="Q3",$BS36+$BT36+$BU36,$BR36)))</f>
        <v>10932.59</v>
      </c>
      <c r="BZ36" s="169">
        <f>IF(Info!$O$3="Q1",$BS36,IF(Info!$O$3="Q2",$BT36,IF(Info!$O$3="Q3",$BU36,$BV36)))</f>
        <v>10932.59</v>
      </c>
      <c r="CA36" s="156"/>
    </row>
    <row r="37" spans="1:79" x14ac:dyDescent="0.3">
      <c r="A37" s="155"/>
      <c r="B37" s="291" t="s">
        <v>206</v>
      </c>
      <c r="C37" s="166"/>
      <c r="D37" s="157">
        <f t="shared" si="30"/>
        <v>13250.27</v>
      </c>
      <c r="E37" s="293">
        <f>SUM(Paniglgasse:Lerchenfelder!E37)</f>
        <v>234.93</v>
      </c>
      <c r="F37" s="293">
        <f>SUM(Paniglgasse:Lerchenfelder!F37)</f>
        <v>0</v>
      </c>
      <c r="G37" s="293">
        <f>SUM(Paniglgasse:Lerchenfelder!G37)</f>
        <v>0</v>
      </c>
      <c r="H37" s="293">
        <f>SUM(Paniglgasse:Lerchenfelder!H37)</f>
        <v>1676.3200000000002</v>
      </c>
      <c r="I37" s="293">
        <f>SUM(Paniglgasse:Lerchenfelder!I37)</f>
        <v>607</v>
      </c>
      <c r="J37" s="293">
        <f>SUM(Paniglgasse:Lerchenfelder!J37)</f>
        <v>93</v>
      </c>
      <c r="K37" s="293">
        <f>SUM(Paniglgasse:Lerchenfelder!K37)</f>
        <v>0</v>
      </c>
      <c r="L37" s="293">
        <f>SUM(Paniglgasse:Lerchenfelder!L37)</f>
        <v>0</v>
      </c>
      <c r="M37" s="293">
        <f>SUM(Paniglgasse:Lerchenfelder!M37)</f>
        <v>1502.3600000000001</v>
      </c>
      <c r="N37" s="293">
        <f>SUM(Paniglgasse:Lerchenfelder!N37)</f>
        <v>342.56</v>
      </c>
      <c r="O37" s="293">
        <f>SUM(Paniglgasse:Lerchenfelder!O37)</f>
        <v>0</v>
      </c>
      <c r="P37" s="293">
        <f>SUM(Paniglgasse:Lerchenfelder!P37)</f>
        <v>0</v>
      </c>
      <c r="Q37" s="293">
        <f>SUM(Paniglgasse:Lerchenfelder!Q37)</f>
        <v>0</v>
      </c>
      <c r="R37" s="293">
        <f>SUM(Paniglgasse:Lerchenfelder!R37)</f>
        <v>1231.71</v>
      </c>
      <c r="S37" s="293">
        <f>SUM(Paniglgasse:Lerchenfelder!S37)</f>
        <v>305.25</v>
      </c>
      <c r="T37" s="293">
        <f>SUM(Paniglgasse:Lerchenfelder!T37)</f>
        <v>0</v>
      </c>
      <c r="U37" s="293">
        <f>SUM(Paniglgasse:Lerchenfelder!U37)</f>
        <v>0</v>
      </c>
      <c r="V37" s="293">
        <f>SUM(Paniglgasse:Lerchenfelder!V37)</f>
        <v>0</v>
      </c>
      <c r="W37" s="293">
        <f>SUM(Paniglgasse:Lerchenfelder!W37)</f>
        <v>1315.52</v>
      </c>
      <c r="X37" s="293">
        <f>SUM(Paniglgasse:Lerchenfelder!X37)</f>
        <v>404.94</v>
      </c>
      <c r="Y37" s="293">
        <f>SUM(Paniglgasse:Lerchenfelder!Y37)</f>
        <v>0</v>
      </c>
      <c r="Z37" s="293">
        <f>SUM(Paniglgasse:Lerchenfelder!Z37)</f>
        <v>0</v>
      </c>
      <c r="AA37" s="293">
        <f>SUM(Paniglgasse:Lerchenfelder!AA37)</f>
        <v>0</v>
      </c>
      <c r="AB37" s="293">
        <f>SUM(Paniglgasse:Lerchenfelder!AB37)</f>
        <v>1010.1800000000001</v>
      </c>
      <c r="AC37" s="293">
        <f>SUM(Paniglgasse:Lerchenfelder!AC37)</f>
        <v>387.43</v>
      </c>
      <c r="AD37" s="293">
        <f>SUM(Paniglgasse:Lerchenfelder!AD37)</f>
        <v>110</v>
      </c>
      <c r="AE37" s="293">
        <f>SUM(Paniglgasse:Lerchenfelder!AE37)</f>
        <v>0</v>
      </c>
      <c r="AF37" s="293">
        <f>SUM(Paniglgasse:Lerchenfelder!AF37)</f>
        <v>0</v>
      </c>
      <c r="AG37" s="293">
        <f>SUM(Paniglgasse:Lerchenfelder!AG37)</f>
        <v>1082.44</v>
      </c>
      <c r="AH37" s="293">
        <f>SUM(Paniglgasse:Lerchenfelder!AH37)</f>
        <v>307.97000000000003</v>
      </c>
      <c r="AI37" s="293">
        <f>SUM(Paniglgasse:Lerchenfelder!AI37)</f>
        <v>373.11</v>
      </c>
      <c r="AJ37" s="293">
        <f>SUM(Paniglgasse:Lerchenfelder!AJ37)</f>
        <v>146.65</v>
      </c>
      <c r="AK37" s="293">
        <f>SUM(Paniglgasse:Lerchenfelder!AK37)</f>
        <v>0</v>
      </c>
      <c r="AL37" s="293">
        <f>SUM(Paniglgasse:Lerchenfelder!AL37)</f>
        <v>0</v>
      </c>
      <c r="AM37" s="293">
        <f>SUM(Paniglgasse:Lerchenfelder!AM37)</f>
        <v>1275.5999999999999</v>
      </c>
      <c r="AN37" s="293">
        <f>SUM(Paniglgasse:Lerchenfelder!AN37)</f>
        <v>497.16999999999996</v>
      </c>
      <c r="AO37" s="293">
        <f>SUM(Paniglgasse:Lerchenfelder!AO37)</f>
        <v>346.13</v>
      </c>
      <c r="AP37" s="293">
        <f>SUM(Paniglgasse:Lerchenfelder!AP37)</f>
        <v>0</v>
      </c>
      <c r="AQ37" s="293">
        <f>SUM(Paniglgasse:Lerchenfelder!AQ37)</f>
        <v>0</v>
      </c>
      <c r="AR37" s="293">
        <f>SUM(Paniglgasse:Lerchenfelder!AR37)</f>
        <v>0</v>
      </c>
      <c r="AS37" s="293">
        <f>SUM(Paniglgasse:Lerchenfelder!AS37)</f>
        <v>0</v>
      </c>
      <c r="AT37" s="293">
        <f>SUM(Paniglgasse:Lerchenfelder!AT37)</f>
        <v>0</v>
      </c>
      <c r="AU37" s="293">
        <f>SUM(Paniglgasse:Lerchenfelder!AU37)</f>
        <v>0</v>
      </c>
      <c r="AV37" s="293">
        <f>SUM(Paniglgasse:Lerchenfelder!AV37)</f>
        <v>0</v>
      </c>
      <c r="AW37" s="293">
        <f>SUM(Paniglgasse:Lerchenfelder!AW37)</f>
        <v>0</v>
      </c>
      <c r="AX37" s="293">
        <f>SUM(Paniglgasse:Lerchenfelder!AX37)</f>
        <v>0</v>
      </c>
      <c r="AY37" s="293">
        <f>SUM(Paniglgasse:Lerchenfelder!AY37)</f>
        <v>0</v>
      </c>
      <c r="AZ37" s="293">
        <f>SUM(Paniglgasse:Lerchenfelder!AZ37)</f>
        <v>0</v>
      </c>
      <c r="BA37" s="293">
        <f>SUM(Paniglgasse:Lerchenfelder!BA37)</f>
        <v>0</v>
      </c>
      <c r="BB37" s="293">
        <f>SUM(Paniglgasse:Lerchenfelder!BB37)</f>
        <v>0</v>
      </c>
      <c r="BC37" s="293">
        <f>SUM(Paniglgasse:Lerchenfelder!BC37)</f>
        <v>0</v>
      </c>
      <c r="BD37" s="293">
        <f>SUM(Paniglgasse:Lerchenfelder!BD37)</f>
        <v>0</v>
      </c>
      <c r="BE37" s="158"/>
      <c r="BF37" s="163">
        <f t="shared" si="31"/>
        <v>1911.2500000000002</v>
      </c>
      <c r="BG37" s="77">
        <f t="shared" si="32"/>
        <v>700</v>
      </c>
      <c r="BH37" s="77">
        <f t="shared" si="33"/>
        <v>1844.92</v>
      </c>
      <c r="BI37" s="77">
        <f t="shared" si="34"/>
        <v>1536.96</v>
      </c>
      <c r="BJ37" s="77">
        <f t="shared" si="35"/>
        <v>1720.46</v>
      </c>
      <c r="BK37" s="77">
        <f t="shared" si="36"/>
        <v>1507.6100000000001</v>
      </c>
      <c r="BL37" s="77">
        <f t="shared" si="37"/>
        <v>1390.41</v>
      </c>
      <c r="BM37" s="77">
        <f t="shared" si="38"/>
        <v>519.76</v>
      </c>
      <c r="BN37" s="77">
        <f t="shared" si="39"/>
        <v>2118.9</v>
      </c>
      <c r="BO37" s="77">
        <f t="shared" si="40"/>
        <v>0</v>
      </c>
      <c r="BP37" s="77">
        <f t="shared" si="41"/>
        <v>0</v>
      </c>
      <c r="BQ37" s="77">
        <f t="shared" si="42"/>
        <v>0</v>
      </c>
      <c r="BR37" s="157">
        <f t="shared" si="43"/>
        <v>13250.27</v>
      </c>
      <c r="BS37" s="77">
        <f t="shared" si="44"/>
        <v>4456.17</v>
      </c>
      <c r="BT37" s="77">
        <f t="shared" si="45"/>
        <v>4765.0300000000007</v>
      </c>
      <c r="BU37" s="77">
        <f t="shared" si="46"/>
        <v>4029.07</v>
      </c>
      <c r="BV37" s="77">
        <f t="shared" si="47"/>
        <v>0</v>
      </c>
      <c r="BW37" s="77">
        <f t="shared" si="48"/>
        <v>9221.2000000000007</v>
      </c>
      <c r="BX37" s="77">
        <f t="shared" si="49"/>
        <v>4029.07</v>
      </c>
      <c r="BY37" s="77">
        <f>IF(Info!$O$3="Q1",$BS37,IF(Info!$O$3="Q2",$BS37+$BT37,IF(Info!$O$3="Q3",$BS37+$BT37+$BU37,$BR37)))</f>
        <v>4456.17</v>
      </c>
      <c r="BZ37" s="77">
        <f>IF(Info!$O$3="Q1",$BS37,IF(Info!$O$3="Q2",$BT37,IF(Info!$O$3="Q3",$BU37,$BV37)))</f>
        <v>4456.17</v>
      </c>
      <c r="CA37" s="156"/>
    </row>
    <row r="38" spans="1:79" x14ac:dyDescent="0.3">
      <c r="A38" s="155"/>
      <c r="B38" s="291" t="s">
        <v>209</v>
      </c>
      <c r="C38" s="166"/>
      <c r="D38" s="157">
        <f t="shared" si="30"/>
        <v>11329.589999999998</v>
      </c>
      <c r="E38" s="293">
        <f>SUM(Paniglgasse:Lerchenfelder!E38)</f>
        <v>350.07</v>
      </c>
      <c r="F38" s="293">
        <f>SUM(Paniglgasse:Lerchenfelder!F38)</f>
        <v>584.29999999999995</v>
      </c>
      <c r="G38" s="293">
        <f>SUM(Paniglgasse:Lerchenfelder!G38)</f>
        <v>990.31999999999994</v>
      </c>
      <c r="H38" s="293">
        <f>SUM(Paniglgasse:Lerchenfelder!H38)</f>
        <v>0</v>
      </c>
      <c r="I38" s="293">
        <f>SUM(Paniglgasse:Lerchenfelder!I38)</f>
        <v>0</v>
      </c>
      <c r="J38" s="293">
        <f>SUM(Paniglgasse:Lerchenfelder!J38)</f>
        <v>451.7</v>
      </c>
      <c r="K38" s="293">
        <f>SUM(Paniglgasse:Lerchenfelder!K38)</f>
        <v>538.74</v>
      </c>
      <c r="L38" s="293">
        <f>SUM(Paniglgasse:Lerchenfelder!L38)</f>
        <v>978.54</v>
      </c>
      <c r="M38" s="293">
        <f>SUM(Paniglgasse:Lerchenfelder!M38)</f>
        <v>0</v>
      </c>
      <c r="N38" s="293">
        <f>SUM(Paniglgasse:Lerchenfelder!N38)</f>
        <v>0</v>
      </c>
      <c r="O38" s="293">
        <f>SUM(Paniglgasse:Lerchenfelder!O38)</f>
        <v>375.91999999999996</v>
      </c>
      <c r="P38" s="293">
        <f>SUM(Paniglgasse:Lerchenfelder!P38)</f>
        <v>450.53999999999996</v>
      </c>
      <c r="Q38" s="293">
        <f>SUM(Paniglgasse:Lerchenfelder!Q38)</f>
        <v>979.19</v>
      </c>
      <c r="R38" s="293">
        <f>SUM(Paniglgasse:Lerchenfelder!R38)</f>
        <v>0</v>
      </c>
      <c r="S38" s="293">
        <f>SUM(Paniglgasse:Lerchenfelder!S38)</f>
        <v>50</v>
      </c>
      <c r="T38" s="293">
        <f>SUM(Paniglgasse:Lerchenfelder!T38)</f>
        <v>415.9</v>
      </c>
      <c r="U38" s="293">
        <f>SUM(Paniglgasse:Lerchenfelder!U38)</f>
        <v>308.99</v>
      </c>
      <c r="V38" s="293">
        <f>SUM(Paniglgasse:Lerchenfelder!V38)</f>
        <v>662.71</v>
      </c>
      <c r="W38" s="293">
        <f>SUM(Paniglgasse:Lerchenfelder!W38)</f>
        <v>0</v>
      </c>
      <c r="X38" s="293">
        <f>SUM(Paniglgasse:Lerchenfelder!X38)</f>
        <v>0</v>
      </c>
      <c r="Y38" s="293">
        <f>SUM(Paniglgasse:Lerchenfelder!Y38)</f>
        <v>250.22</v>
      </c>
      <c r="Z38" s="293">
        <f>SUM(Paniglgasse:Lerchenfelder!Z38)</f>
        <v>483.22</v>
      </c>
      <c r="AA38" s="293">
        <f>SUM(Paniglgasse:Lerchenfelder!AA38)</f>
        <v>894.41000000000008</v>
      </c>
      <c r="AB38" s="293">
        <f>SUM(Paniglgasse:Lerchenfelder!AB38)</f>
        <v>0</v>
      </c>
      <c r="AC38" s="293">
        <f>SUM(Paniglgasse:Lerchenfelder!AC38)</f>
        <v>0</v>
      </c>
      <c r="AD38" s="293">
        <f>SUM(Paniglgasse:Lerchenfelder!AD38)</f>
        <v>193.25</v>
      </c>
      <c r="AE38" s="293">
        <f>SUM(Paniglgasse:Lerchenfelder!AE38)</f>
        <v>392.13</v>
      </c>
      <c r="AF38" s="293">
        <f>SUM(Paniglgasse:Lerchenfelder!AF38)</f>
        <v>544.58999999999992</v>
      </c>
      <c r="AG38" s="293">
        <f>SUM(Paniglgasse:Lerchenfelder!AG38)</f>
        <v>0</v>
      </c>
      <c r="AH38" s="293">
        <f>SUM(Paniglgasse:Lerchenfelder!AH38)</f>
        <v>0</v>
      </c>
      <c r="AI38" s="293">
        <f>SUM(Paniglgasse:Lerchenfelder!AI38)</f>
        <v>0</v>
      </c>
      <c r="AJ38" s="293">
        <f>SUM(Paniglgasse:Lerchenfelder!AJ38)</f>
        <v>190.39</v>
      </c>
      <c r="AK38" s="293">
        <f>SUM(Paniglgasse:Lerchenfelder!AK38)</f>
        <v>336.65</v>
      </c>
      <c r="AL38" s="293">
        <f>SUM(Paniglgasse:Lerchenfelder!AL38)</f>
        <v>515.96</v>
      </c>
      <c r="AM38" s="293">
        <f>SUM(Paniglgasse:Lerchenfelder!AM38)</f>
        <v>0</v>
      </c>
      <c r="AN38" s="293">
        <f>SUM(Paniglgasse:Lerchenfelder!AN38)</f>
        <v>0</v>
      </c>
      <c r="AO38" s="293">
        <f>SUM(Paniglgasse:Lerchenfelder!AO38)</f>
        <v>0</v>
      </c>
      <c r="AP38" s="293">
        <f>SUM(Paniglgasse:Lerchenfelder!AP38)</f>
        <v>391.85</v>
      </c>
      <c r="AQ38" s="293">
        <f>SUM(Paniglgasse:Lerchenfelder!AQ38)</f>
        <v>0</v>
      </c>
      <c r="AR38" s="293">
        <f>SUM(Paniglgasse:Lerchenfelder!AR38)</f>
        <v>0</v>
      </c>
      <c r="AS38" s="293">
        <f>SUM(Paniglgasse:Lerchenfelder!AS38)</f>
        <v>0</v>
      </c>
      <c r="AT38" s="293">
        <f>SUM(Paniglgasse:Lerchenfelder!AT38)</f>
        <v>0</v>
      </c>
      <c r="AU38" s="293">
        <f>SUM(Paniglgasse:Lerchenfelder!AU38)</f>
        <v>0</v>
      </c>
      <c r="AV38" s="293">
        <f>SUM(Paniglgasse:Lerchenfelder!AV38)</f>
        <v>0</v>
      </c>
      <c r="AW38" s="293">
        <f>SUM(Paniglgasse:Lerchenfelder!AW38)</f>
        <v>0</v>
      </c>
      <c r="AX38" s="293">
        <f>SUM(Paniglgasse:Lerchenfelder!AX38)</f>
        <v>0</v>
      </c>
      <c r="AY38" s="293">
        <f>SUM(Paniglgasse:Lerchenfelder!AY38)</f>
        <v>0</v>
      </c>
      <c r="AZ38" s="293">
        <f>SUM(Paniglgasse:Lerchenfelder!AZ38)</f>
        <v>0</v>
      </c>
      <c r="BA38" s="293">
        <f>SUM(Paniglgasse:Lerchenfelder!BA38)</f>
        <v>0</v>
      </c>
      <c r="BB38" s="293">
        <f>SUM(Paniglgasse:Lerchenfelder!BB38)</f>
        <v>0</v>
      </c>
      <c r="BC38" s="293">
        <f>SUM(Paniglgasse:Lerchenfelder!BC38)</f>
        <v>0</v>
      </c>
      <c r="BD38" s="293">
        <f>SUM(Paniglgasse:Lerchenfelder!BD38)</f>
        <v>0</v>
      </c>
      <c r="BE38" s="158"/>
      <c r="BF38" s="163">
        <f t="shared" si="31"/>
        <v>1924.6899999999998</v>
      </c>
      <c r="BG38" s="77">
        <f t="shared" si="32"/>
        <v>1968.98</v>
      </c>
      <c r="BH38" s="77">
        <f t="shared" si="33"/>
        <v>1805.65</v>
      </c>
      <c r="BI38" s="77">
        <f t="shared" si="34"/>
        <v>774.89</v>
      </c>
      <c r="BJ38" s="77">
        <f t="shared" si="35"/>
        <v>912.93000000000006</v>
      </c>
      <c r="BK38" s="77">
        <f t="shared" si="36"/>
        <v>1570.88</v>
      </c>
      <c r="BL38" s="77">
        <f t="shared" si="37"/>
        <v>936.71999999999991</v>
      </c>
      <c r="BM38" s="77">
        <f t="shared" si="38"/>
        <v>1043</v>
      </c>
      <c r="BN38" s="77">
        <f t="shared" si="39"/>
        <v>391.85</v>
      </c>
      <c r="BO38" s="77">
        <f t="shared" si="40"/>
        <v>0</v>
      </c>
      <c r="BP38" s="77">
        <f t="shared" si="41"/>
        <v>0</v>
      </c>
      <c r="BQ38" s="77">
        <f t="shared" si="42"/>
        <v>0</v>
      </c>
      <c r="BR38" s="157">
        <f t="shared" si="43"/>
        <v>11329.59</v>
      </c>
      <c r="BS38" s="77">
        <f t="shared" si="44"/>
        <v>5699.32</v>
      </c>
      <c r="BT38" s="77">
        <f t="shared" si="45"/>
        <v>3258.7000000000003</v>
      </c>
      <c r="BU38" s="77">
        <f t="shared" si="46"/>
        <v>2371.5699999999997</v>
      </c>
      <c r="BV38" s="77">
        <f t="shared" si="47"/>
        <v>0</v>
      </c>
      <c r="BW38" s="77">
        <f t="shared" si="48"/>
        <v>8958.02</v>
      </c>
      <c r="BX38" s="77">
        <f t="shared" si="49"/>
        <v>2371.5699999999997</v>
      </c>
      <c r="BY38" s="77">
        <f>IF(Info!$O$3="Q1",$BS38,IF(Info!$O$3="Q2",$BS38+$BT38,IF(Info!$O$3="Q3",$BS38+$BT38+$BU38,$BR38)))</f>
        <v>5699.32</v>
      </c>
      <c r="BZ38" s="77">
        <f>IF(Info!$O$3="Q1",$BS38,IF(Info!$O$3="Q2",$BT38,IF(Info!$O$3="Q3",$BU38,$BV38)))</f>
        <v>5699.32</v>
      </c>
      <c r="CA38" s="156"/>
    </row>
    <row r="39" spans="1:79" x14ac:dyDescent="0.3">
      <c r="A39" s="155"/>
      <c r="B39" s="291" t="s">
        <v>213</v>
      </c>
      <c r="C39" s="166"/>
      <c r="D39" s="157">
        <f t="shared" si="30"/>
        <v>0</v>
      </c>
      <c r="E39" s="293">
        <f>SUM(Paniglgasse:Lerchenfelder!E39)</f>
        <v>0</v>
      </c>
      <c r="F39" s="293">
        <f>SUM(Paniglgasse:Lerchenfelder!F39)</f>
        <v>0</v>
      </c>
      <c r="G39" s="293">
        <f>SUM(Paniglgasse:Lerchenfelder!G39)</f>
        <v>0</v>
      </c>
      <c r="H39" s="293">
        <f>SUM(Paniglgasse:Lerchenfelder!H39)</f>
        <v>0</v>
      </c>
      <c r="I39" s="293">
        <f>SUM(Paniglgasse:Lerchenfelder!I39)</f>
        <v>0</v>
      </c>
      <c r="J39" s="293">
        <f>SUM(Paniglgasse:Lerchenfelder!J39)</f>
        <v>0</v>
      </c>
      <c r="K39" s="293">
        <f>SUM(Paniglgasse:Lerchenfelder!K39)</f>
        <v>0</v>
      </c>
      <c r="L39" s="293">
        <f>SUM(Paniglgasse:Lerchenfelder!L39)</f>
        <v>0</v>
      </c>
      <c r="M39" s="293">
        <f>SUM(Paniglgasse:Lerchenfelder!M39)</f>
        <v>0</v>
      </c>
      <c r="N39" s="293">
        <f>SUM(Paniglgasse:Lerchenfelder!N39)</f>
        <v>0</v>
      </c>
      <c r="O39" s="293">
        <f>SUM(Paniglgasse:Lerchenfelder!O39)</f>
        <v>0</v>
      </c>
      <c r="P39" s="293">
        <f>SUM(Paniglgasse:Lerchenfelder!P39)</f>
        <v>0</v>
      </c>
      <c r="Q39" s="293">
        <f>SUM(Paniglgasse:Lerchenfelder!Q39)</f>
        <v>0</v>
      </c>
      <c r="R39" s="293">
        <f>SUM(Paniglgasse:Lerchenfelder!R39)</f>
        <v>0</v>
      </c>
      <c r="S39" s="293">
        <f>SUM(Paniglgasse:Lerchenfelder!S39)</f>
        <v>0</v>
      </c>
      <c r="T39" s="293">
        <f>SUM(Paniglgasse:Lerchenfelder!T39)</f>
        <v>0</v>
      </c>
      <c r="U39" s="293">
        <f>SUM(Paniglgasse:Lerchenfelder!U39)</f>
        <v>0</v>
      </c>
      <c r="V39" s="293">
        <f>SUM(Paniglgasse:Lerchenfelder!V39)</f>
        <v>0</v>
      </c>
      <c r="W39" s="293">
        <f>SUM(Paniglgasse:Lerchenfelder!W39)</f>
        <v>0</v>
      </c>
      <c r="X39" s="293">
        <f>SUM(Paniglgasse:Lerchenfelder!X39)</f>
        <v>0</v>
      </c>
      <c r="Y39" s="293">
        <f>SUM(Paniglgasse:Lerchenfelder!Y39)</f>
        <v>0</v>
      </c>
      <c r="Z39" s="293">
        <f>SUM(Paniglgasse:Lerchenfelder!Z39)</f>
        <v>0</v>
      </c>
      <c r="AA39" s="293">
        <f>SUM(Paniglgasse:Lerchenfelder!AA39)</f>
        <v>0</v>
      </c>
      <c r="AB39" s="293">
        <f>SUM(Paniglgasse:Lerchenfelder!AB39)</f>
        <v>0</v>
      </c>
      <c r="AC39" s="293">
        <f>SUM(Paniglgasse:Lerchenfelder!AC39)</f>
        <v>0</v>
      </c>
      <c r="AD39" s="293">
        <f>SUM(Paniglgasse:Lerchenfelder!AD39)</f>
        <v>0</v>
      </c>
      <c r="AE39" s="293">
        <f>SUM(Paniglgasse:Lerchenfelder!AE39)</f>
        <v>0</v>
      </c>
      <c r="AF39" s="293">
        <f>SUM(Paniglgasse:Lerchenfelder!AF39)</f>
        <v>0</v>
      </c>
      <c r="AG39" s="293">
        <f>SUM(Paniglgasse:Lerchenfelder!AG39)</f>
        <v>0</v>
      </c>
      <c r="AH39" s="293">
        <f>SUM(Paniglgasse:Lerchenfelder!AH39)</f>
        <v>0</v>
      </c>
      <c r="AI39" s="293">
        <f>SUM(Paniglgasse:Lerchenfelder!AI39)</f>
        <v>0</v>
      </c>
      <c r="AJ39" s="293">
        <f>SUM(Paniglgasse:Lerchenfelder!AJ39)</f>
        <v>0</v>
      </c>
      <c r="AK39" s="293">
        <f>SUM(Paniglgasse:Lerchenfelder!AK39)</f>
        <v>0</v>
      </c>
      <c r="AL39" s="293">
        <f>SUM(Paniglgasse:Lerchenfelder!AL39)</f>
        <v>0</v>
      </c>
      <c r="AM39" s="293">
        <f>SUM(Paniglgasse:Lerchenfelder!AM39)</f>
        <v>0</v>
      </c>
      <c r="AN39" s="293">
        <f>SUM(Paniglgasse:Lerchenfelder!AN39)</f>
        <v>0</v>
      </c>
      <c r="AO39" s="293">
        <f>SUM(Paniglgasse:Lerchenfelder!AO39)</f>
        <v>0</v>
      </c>
      <c r="AP39" s="293">
        <f>SUM(Paniglgasse:Lerchenfelder!AP39)</f>
        <v>0</v>
      </c>
      <c r="AQ39" s="293">
        <f>SUM(Paniglgasse:Lerchenfelder!AQ39)</f>
        <v>0</v>
      </c>
      <c r="AR39" s="293">
        <f>SUM(Paniglgasse:Lerchenfelder!AR39)</f>
        <v>0</v>
      </c>
      <c r="AS39" s="293">
        <f>SUM(Paniglgasse:Lerchenfelder!AS39)</f>
        <v>0</v>
      </c>
      <c r="AT39" s="293">
        <f>SUM(Paniglgasse:Lerchenfelder!AT39)</f>
        <v>0</v>
      </c>
      <c r="AU39" s="293">
        <f>SUM(Paniglgasse:Lerchenfelder!AU39)</f>
        <v>0</v>
      </c>
      <c r="AV39" s="293">
        <f>SUM(Paniglgasse:Lerchenfelder!AV39)</f>
        <v>0</v>
      </c>
      <c r="AW39" s="293">
        <f>SUM(Paniglgasse:Lerchenfelder!AW39)</f>
        <v>0</v>
      </c>
      <c r="AX39" s="293">
        <f>SUM(Paniglgasse:Lerchenfelder!AX39)</f>
        <v>0</v>
      </c>
      <c r="AY39" s="293">
        <f>SUM(Paniglgasse:Lerchenfelder!AY39)</f>
        <v>0</v>
      </c>
      <c r="AZ39" s="293">
        <f>SUM(Paniglgasse:Lerchenfelder!AZ39)</f>
        <v>0</v>
      </c>
      <c r="BA39" s="293">
        <f>SUM(Paniglgasse:Lerchenfelder!BA39)</f>
        <v>0</v>
      </c>
      <c r="BB39" s="293">
        <f>SUM(Paniglgasse:Lerchenfelder!BB39)</f>
        <v>0</v>
      </c>
      <c r="BC39" s="293">
        <f>SUM(Paniglgasse:Lerchenfelder!BC39)</f>
        <v>0</v>
      </c>
      <c r="BD39" s="293">
        <f>SUM(Paniglgasse:Lerchenfelder!BD39)</f>
        <v>0</v>
      </c>
      <c r="BE39" s="158"/>
      <c r="BF39" s="163">
        <f t="shared" si="31"/>
        <v>0</v>
      </c>
      <c r="BG39" s="77">
        <f t="shared" si="32"/>
        <v>0</v>
      </c>
      <c r="BH39" s="77">
        <f t="shared" si="33"/>
        <v>0</v>
      </c>
      <c r="BI39" s="77">
        <f t="shared" si="34"/>
        <v>0</v>
      </c>
      <c r="BJ39" s="77">
        <f t="shared" si="35"/>
        <v>0</v>
      </c>
      <c r="BK39" s="77">
        <f t="shared" si="36"/>
        <v>0</v>
      </c>
      <c r="BL39" s="77">
        <f t="shared" si="37"/>
        <v>0</v>
      </c>
      <c r="BM39" s="77">
        <f t="shared" si="38"/>
        <v>0</v>
      </c>
      <c r="BN39" s="77">
        <f t="shared" si="39"/>
        <v>0</v>
      </c>
      <c r="BO39" s="77">
        <f t="shared" si="40"/>
        <v>0</v>
      </c>
      <c r="BP39" s="77">
        <f t="shared" si="41"/>
        <v>0</v>
      </c>
      <c r="BQ39" s="77">
        <f t="shared" si="42"/>
        <v>0</v>
      </c>
      <c r="BR39" s="157">
        <f t="shared" si="43"/>
        <v>0</v>
      </c>
      <c r="BS39" s="77">
        <f t="shared" si="44"/>
        <v>0</v>
      </c>
      <c r="BT39" s="77">
        <f t="shared" si="45"/>
        <v>0</v>
      </c>
      <c r="BU39" s="77">
        <f t="shared" si="46"/>
        <v>0</v>
      </c>
      <c r="BV39" s="77">
        <f t="shared" si="47"/>
        <v>0</v>
      </c>
      <c r="BW39" s="77">
        <f t="shared" si="48"/>
        <v>0</v>
      </c>
      <c r="BX39" s="77">
        <f t="shared" si="49"/>
        <v>0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x14ac:dyDescent="0.3">
      <c r="A40" s="155"/>
      <c r="B40" s="291" t="s">
        <v>217</v>
      </c>
      <c r="C40" s="166"/>
      <c r="D40" s="157">
        <f t="shared" si="30"/>
        <v>868.74</v>
      </c>
      <c r="E40" s="293">
        <f>SUM(Paniglgasse:Lerchenfelder!E40)</f>
        <v>0</v>
      </c>
      <c r="F40" s="293">
        <f>SUM(Paniglgasse:Lerchenfelder!F40)</f>
        <v>0</v>
      </c>
      <c r="G40" s="293">
        <f>SUM(Paniglgasse:Lerchenfelder!G40)</f>
        <v>0</v>
      </c>
      <c r="H40" s="293">
        <f>SUM(Paniglgasse:Lerchenfelder!H40)</f>
        <v>65.319999999999993</v>
      </c>
      <c r="I40" s="293">
        <f>SUM(Paniglgasse:Lerchenfelder!I40)</f>
        <v>29.01</v>
      </c>
      <c r="J40" s="293">
        <f>SUM(Paniglgasse:Lerchenfelder!J40)</f>
        <v>0</v>
      </c>
      <c r="K40" s="293">
        <f>SUM(Paniglgasse:Lerchenfelder!K40)</f>
        <v>23</v>
      </c>
      <c r="L40" s="293">
        <f>SUM(Paniglgasse:Lerchenfelder!L40)</f>
        <v>23</v>
      </c>
      <c r="M40" s="293">
        <f>SUM(Paniglgasse:Lerchenfelder!M40)</f>
        <v>74.069999999999993</v>
      </c>
      <c r="N40" s="293">
        <f>SUM(Paniglgasse:Lerchenfelder!N40)</f>
        <v>40.120000000000005</v>
      </c>
      <c r="O40" s="293">
        <f>SUM(Paniglgasse:Lerchenfelder!O40)</f>
        <v>0</v>
      </c>
      <c r="P40" s="293">
        <f>SUM(Paniglgasse:Lerchenfelder!P40)</f>
        <v>0</v>
      </c>
      <c r="Q40" s="293">
        <f>SUM(Paniglgasse:Lerchenfelder!Q40)</f>
        <v>0</v>
      </c>
      <c r="R40" s="293">
        <f>SUM(Paniglgasse:Lerchenfelder!R40)</f>
        <v>42.83</v>
      </c>
      <c r="S40" s="293">
        <f>SUM(Paniglgasse:Lerchenfelder!S40)</f>
        <v>24</v>
      </c>
      <c r="T40" s="293">
        <f>SUM(Paniglgasse:Lerchenfelder!T40)</f>
        <v>0</v>
      </c>
      <c r="U40" s="293">
        <f>SUM(Paniglgasse:Lerchenfelder!U40)</f>
        <v>0</v>
      </c>
      <c r="V40" s="293">
        <f>SUM(Paniglgasse:Lerchenfelder!V40)</f>
        <v>0</v>
      </c>
      <c r="W40" s="293">
        <f>SUM(Paniglgasse:Lerchenfelder!W40)</f>
        <v>67.31</v>
      </c>
      <c r="X40" s="293">
        <f>SUM(Paniglgasse:Lerchenfelder!X40)</f>
        <v>23.54</v>
      </c>
      <c r="Y40" s="293">
        <f>SUM(Paniglgasse:Lerchenfelder!Y40)</f>
        <v>40</v>
      </c>
      <c r="Z40" s="293">
        <f>SUM(Paniglgasse:Lerchenfelder!Z40)</f>
        <v>0</v>
      </c>
      <c r="AA40" s="293">
        <f>SUM(Paniglgasse:Lerchenfelder!AA40)</f>
        <v>0</v>
      </c>
      <c r="AB40" s="293">
        <f>SUM(Paniglgasse:Lerchenfelder!AB40)</f>
        <v>58.85</v>
      </c>
      <c r="AC40" s="293">
        <f>SUM(Paniglgasse:Lerchenfelder!AC40)</f>
        <v>36.53</v>
      </c>
      <c r="AD40" s="293">
        <f>SUM(Paniglgasse:Lerchenfelder!AD40)</f>
        <v>19</v>
      </c>
      <c r="AE40" s="293">
        <f>SUM(Paniglgasse:Lerchenfelder!AE40)</f>
        <v>0</v>
      </c>
      <c r="AF40" s="293">
        <f>SUM(Paniglgasse:Lerchenfelder!AF40)</f>
        <v>0</v>
      </c>
      <c r="AG40" s="293">
        <f>SUM(Paniglgasse:Lerchenfelder!AG40)</f>
        <v>105</v>
      </c>
      <c r="AH40" s="293">
        <f>SUM(Paniglgasse:Lerchenfelder!AH40)</f>
        <v>25.28</v>
      </c>
      <c r="AI40" s="293">
        <f>SUM(Paniglgasse:Lerchenfelder!AI40)</f>
        <v>20</v>
      </c>
      <c r="AJ40" s="293">
        <f>SUM(Paniglgasse:Lerchenfelder!AJ40)</f>
        <v>0</v>
      </c>
      <c r="AK40" s="293">
        <f>SUM(Paniglgasse:Lerchenfelder!AK40)</f>
        <v>0</v>
      </c>
      <c r="AL40" s="293">
        <f>SUM(Paniglgasse:Lerchenfelder!AL40)</f>
        <v>0</v>
      </c>
      <c r="AM40" s="293">
        <f>SUM(Paniglgasse:Lerchenfelder!AM40)</f>
        <v>105.32</v>
      </c>
      <c r="AN40" s="293">
        <f>SUM(Paniglgasse:Lerchenfelder!AN40)</f>
        <v>46.56</v>
      </c>
      <c r="AO40" s="293">
        <f>SUM(Paniglgasse:Lerchenfelder!AO40)</f>
        <v>0</v>
      </c>
      <c r="AP40" s="293">
        <f>SUM(Paniglgasse:Lerchenfelder!AP40)</f>
        <v>0</v>
      </c>
      <c r="AQ40" s="293">
        <f>SUM(Paniglgasse:Lerchenfelder!AQ40)</f>
        <v>0</v>
      </c>
      <c r="AR40" s="293">
        <f>SUM(Paniglgasse:Lerchenfelder!AR40)</f>
        <v>0</v>
      </c>
      <c r="AS40" s="293">
        <f>SUM(Paniglgasse:Lerchenfelder!AS40)</f>
        <v>0</v>
      </c>
      <c r="AT40" s="293">
        <f>SUM(Paniglgasse:Lerchenfelder!AT40)</f>
        <v>0</v>
      </c>
      <c r="AU40" s="293">
        <f>SUM(Paniglgasse:Lerchenfelder!AU40)</f>
        <v>0</v>
      </c>
      <c r="AV40" s="293">
        <f>SUM(Paniglgasse:Lerchenfelder!AV40)</f>
        <v>0</v>
      </c>
      <c r="AW40" s="293">
        <f>SUM(Paniglgasse:Lerchenfelder!AW40)</f>
        <v>0</v>
      </c>
      <c r="AX40" s="293">
        <f>SUM(Paniglgasse:Lerchenfelder!AX40)</f>
        <v>0</v>
      </c>
      <c r="AY40" s="293">
        <f>SUM(Paniglgasse:Lerchenfelder!AY40)</f>
        <v>0</v>
      </c>
      <c r="AZ40" s="293">
        <f>SUM(Paniglgasse:Lerchenfelder!AZ40)</f>
        <v>0</v>
      </c>
      <c r="BA40" s="293">
        <f>SUM(Paniglgasse:Lerchenfelder!BA40)</f>
        <v>0</v>
      </c>
      <c r="BB40" s="293">
        <f>SUM(Paniglgasse:Lerchenfelder!BB40)</f>
        <v>0</v>
      </c>
      <c r="BC40" s="293">
        <f>SUM(Paniglgasse:Lerchenfelder!BC40)</f>
        <v>0</v>
      </c>
      <c r="BD40" s="293">
        <f>SUM(Paniglgasse:Lerchenfelder!BD40)</f>
        <v>0</v>
      </c>
      <c r="BE40" s="158"/>
      <c r="BF40" s="163">
        <f t="shared" si="31"/>
        <v>65.319999999999993</v>
      </c>
      <c r="BG40" s="77">
        <f t="shared" si="32"/>
        <v>75.010000000000005</v>
      </c>
      <c r="BH40" s="77">
        <f t="shared" si="33"/>
        <v>114.19</v>
      </c>
      <c r="BI40" s="77">
        <f t="shared" si="34"/>
        <v>66.83</v>
      </c>
      <c r="BJ40" s="77">
        <f t="shared" si="35"/>
        <v>130.85</v>
      </c>
      <c r="BK40" s="77">
        <f t="shared" si="36"/>
        <v>114.38</v>
      </c>
      <c r="BL40" s="77">
        <f t="shared" si="37"/>
        <v>130.28</v>
      </c>
      <c r="BM40" s="77">
        <f t="shared" si="38"/>
        <v>20</v>
      </c>
      <c r="BN40" s="77">
        <f t="shared" si="39"/>
        <v>151.88</v>
      </c>
      <c r="BO40" s="77">
        <f t="shared" si="40"/>
        <v>0</v>
      </c>
      <c r="BP40" s="77">
        <f t="shared" si="41"/>
        <v>0</v>
      </c>
      <c r="BQ40" s="77">
        <f t="shared" si="42"/>
        <v>0</v>
      </c>
      <c r="BR40" s="157">
        <f t="shared" si="43"/>
        <v>868.7399999999999</v>
      </c>
      <c r="BS40" s="77">
        <f t="shared" si="44"/>
        <v>254.51999999999998</v>
      </c>
      <c r="BT40" s="77">
        <f t="shared" si="45"/>
        <v>312.06</v>
      </c>
      <c r="BU40" s="77">
        <f t="shared" si="46"/>
        <v>302.15999999999997</v>
      </c>
      <c r="BV40" s="77">
        <f t="shared" si="47"/>
        <v>0</v>
      </c>
      <c r="BW40" s="77">
        <f t="shared" si="48"/>
        <v>566.57999999999993</v>
      </c>
      <c r="BX40" s="77">
        <f t="shared" si="49"/>
        <v>302.15999999999997</v>
      </c>
      <c r="BY40" s="77">
        <f>IF(Info!$O$3="Q1",$BS40,IF(Info!$O$3="Q2",$BS40+$BT40,IF(Info!$O$3="Q3",$BS40+$BT40+$BU40,$BR40)))</f>
        <v>254.51999999999998</v>
      </c>
      <c r="BZ40" s="77">
        <f>IF(Info!$O$3="Q1",$BS40,IF(Info!$O$3="Q2",$BT40,IF(Info!$O$3="Q3",$BU40,$BV40)))</f>
        <v>254.51999999999998</v>
      </c>
      <c r="CA40" s="156"/>
    </row>
    <row r="41" spans="1:79" x14ac:dyDescent="0.3">
      <c r="A41" s="155"/>
      <c r="B41" s="291" t="s">
        <v>219</v>
      </c>
      <c r="C41" s="166"/>
      <c r="D41" s="157">
        <f t="shared" si="30"/>
        <v>0</v>
      </c>
      <c r="E41" s="293">
        <f>SUM(Paniglgasse:Lerchenfelder!E41)</f>
        <v>0</v>
      </c>
      <c r="F41" s="293">
        <f>SUM(Paniglgasse:Lerchenfelder!F41)</f>
        <v>0</v>
      </c>
      <c r="G41" s="293">
        <f>SUM(Paniglgasse:Lerchenfelder!G41)</f>
        <v>0</v>
      </c>
      <c r="H41" s="293">
        <f>SUM(Paniglgasse:Lerchenfelder!H41)</f>
        <v>0</v>
      </c>
      <c r="I41" s="293">
        <f>SUM(Paniglgasse:Lerchenfelder!I41)</f>
        <v>0</v>
      </c>
      <c r="J41" s="293">
        <f>SUM(Paniglgasse:Lerchenfelder!J41)</f>
        <v>0</v>
      </c>
      <c r="K41" s="293">
        <f>SUM(Paniglgasse:Lerchenfelder!K41)</f>
        <v>0</v>
      </c>
      <c r="L41" s="293">
        <f>SUM(Paniglgasse:Lerchenfelder!L41)</f>
        <v>0</v>
      </c>
      <c r="M41" s="293">
        <f>SUM(Paniglgasse:Lerchenfelder!M41)</f>
        <v>0</v>
      </c>
      <c r="N41" s="293">
        <f>SUM(Paniglgasse:Lerchenfelder!N41)</f>
        <v>0</v>
      </c>
      <c r="O41" s="293">
        <f>SUM(Paniglgasse:Lerchenfelder!O41)</f>
        <v>0</v>
      </c>
      <c r="P41" s="293">
        <f>SUM(Paniglgasse:Lerchenfelder!P41)</f>
        <v>0</v>
      </c>
      <c r="Q41" s="293">
        <f>SUM(Paniglgasse:Lerchenfelder!Q41)</f>
        <v>0</v>
      </c>
      <c r="R41" s="293">
        <f>SUM(Paniglgasse:Lerchenfelder!R41)</f>
        <v>0</v>
      </c>
      <c r="S41" s="293">
        <f>SUM(Paniglgasse:Lerchenfelder!S41)</f>
        <v>0</v>
      </c>
      <c r="T41" s="293">
        <f>SUM(Paniglgasse:Lerchenfelder!T41)</f>
        <v>0</v>
      </c>
      <c r="U41" s="293">
        <f>SUM(Paniglgasse:Lerchenfelder!U41)</f>
        <v>0</v>
      </c>
      <c r="V41" s="293">
        <f>SUM(Paniglgasse:Lerchenfelder!V41)</f>
        <v>0</v>
      </c>
      <c r="W41" s="293">
        <f>SUM(Paniglgasse:Lerchenfelder!W41)</f>
        <v>0</v>
      </c>
      <c r="X41" s="293">
        <f>SUM(Paniglgasse:Lerchenfelder!X41)</f>
        <v>0</v>
      </c>
      <c r="Y41" s="293">
        <f>SUM(Paniglgasse:Lerchenfelder!Y41)</f>
        <v>0</v>
      </c>
      <c r="Z41" s="293">
        <f>SUM(Paniglgasse:Lerchenfelder!Z41)</f>
        <v>0</v>
      </c>
      <c r="AA41" s="293">
        <f>SUM(Paniglgasse:Lerchenfelder!AA41)</f>
        <v>0</v>
      </c>
      <c r="AB41" s="293">
        <f>SUM(Paniglgasse:Lerchenfelder!AB41)</f>
        <v>0</v>
      </c>
      <c r="AC41" s="293">
        <f>SUM(Paniglgasse:Lerchenfelder!AC41)</f>
        <v>0</v>
      </c>
      <c r="AD41" s="293">
        <f>SUM(Paniglgasse:Lerchenfelder!AD41)</f>
        <v>0</v>
      </c>
      <c r="AE41" s="293">
        <f>SUM(Paniglgasse:Lerchenfelder!AE41)</f>
        <v>0</v>
      </c>
      <c r="AF41" s="293">
        <f>SUM(Paniglgasse:Lerchenfelder!AF41)</f>
        <v>0</v>
      </c>
      <c r="AG41" s="293">
        <f>SUM(Paniglgasse:Lerchenfelder!AG41)</f>
        <v>0</v>
      </c>
      <c r="AH41" s="293">
        <f>SUM(Paniglgasse:Lerchenfelder!AH41)</f>
        <v>0</v>
      </c>
      <c r="AI41" s="293">
        <f>SUM(Paniglgasse:Lerchenfelder!AI41)</f>
        <v>0</v>
      </c>
      <c r="AJ41" s="293">
        <f>SUM(Paniglgasse:Lerchenfelder!AJ41)</f>
        <v>0</v>
      </c>
      <c r="AK41" s="293">
        <f>SUM(Paniglgasse:Lerchenfelder!AK41)</f>
        <v>0</v>
      </c>
      <c r="AL41" s="293">
        <f>SUM(Paniglgasse:Lerchenfelder!AL41)</f>
        <v>0</v>
      </c>
      <c r="AM41" s="293">
        <f>SUM(Paniglgasse:Lerchenfelder!AM41)</f>
        <v>0</v>
      </c>
      <c r="AN41" s="293">
        <f>SUM(Paniglgasse:Lerchenfelder!AN41)</f>
        <v>0</v>
      </c>
      <c r="AO41" s="293">
        <f>SUM(Paniglgasse:Lerchenfelder!AO41)</f>
        <v>0</v>
      </c>
      <c r="AP41" s="293">
        <f>SUM(Paniglgasse:Lerchenfelder!AP41)</f>
        <v>0</v>
      </c>
      <c r="AQ41" s="293">
        <f>SUM(Paniglgasse:Lerchenfelder!AQ41)</f>
        <v>0</v>
      </c>
      <c r="AR41" s="293">
        <f>SUM(Paniglgasse:Lerchenfelder!AR41)</f>
        <v>0</v>
      </c>
      <c r="AS41" s="293">
        <f>SUM(Paniglgasse:Lerchenfelder!AS41)</f>
        <v>0</v>
      </c>
      <c r="AT41" s="293">
        <f>SUM(Paniglgasse:Lerchenfelder!AT41)</f>
        <v>0</v>
      </c>
      <c r="AU41" s="293">
        <f>SUM(Paniglgasse:Lerchenfelder!AU41)</f>
        <v>0</v>
      </c>
      <c r="AV41" s="293">
        <f>SUM(Paniglgasse:Lerchenfelder!AV41)</f>
        <v>0</v>
      </c>
      <c r="AW41" s="293">
        <f>SUM(Paniglgasse:Lerchenfelder!AW41)</f>
        <v>0</v>
      </c>
      <c r="AX41" s="293">
        <f>SUM(Paniglgasse:Lerchenfelder!AX41)</f>
        <v>0</v>
      </c>
      <c r="AY41" s="293">
        <f>SUM(Paniglgasse:Lerchenfelder!AY41)</f>
        <v>0</v>
      </c>
      <c r="AZ41" s="293">
        <f>SUM(Paniglgasse:Lerchenfelder!AZ41)</f>
        <v>0</v>
      </c>
      <c r="BA41" s="293">
        <f>SUM(Paniglgasse:Lerchenfelder!BA41)</f>
        <v>0</v>
      </c>
      <c r="BB41" s="293">
        <f>SUM(Paniglgasse:Lerchenfelder!BB41)</f>
        <v>0</v>
      </c>
      <c r="BC41" s="293">
        <f>SUM(Paniglgasse:Lerchenfelder!BC41)</f>
        <v>0</v>
      </c>
      <c r="BD41" s="293">
        <f>SUM(Paniglgasse:Lerchenfelder!BD41)</f>
        <v>0</v>
      </c>
      <c r="BE41" s="158"/>
      <c r="BF41" s="163">
        <f t="shared" si="31"/>
        <v>0</v>
      </c>
      <c r="BG41" s="77">
        <f t="shared" si="32"/>
        <v>0</v>
      </c>
      <c r="BH41" s="77">
        <f t="shared" si="33"/>
        <v>0</v>
      </c>
      <c r="BI41" s="77">
        <f t="shared" si="34"/>
        <v>0</v>
      </c>
      <c r="BJ41" s="77">
        <f t="shared" si="35"/>
        <v>0</v>
      </c>
      <c r="BK41" s="77">
        <f t="shared" si="36"/>
        <v>0</v>
      </c>
      <c r="BL41" s="77">
        <f t="shared" si="37"/>
        <v>0</v>
      </c>
      <c r="BM41" s="77">
        <f t="shared" si="38"/>
        <v>0</v>
      </c>
      <c r="BN41" s="77">
        <f t="shared" si="39"/>
        <v>0</v>
      </c>
      <c r="BO41" s="77">
        <f t="shared" si="40"/>
        <v>0</v>
      </c>
      <c r="BP41" s="77">
        <f t="shared" si="41"/>
        <v>0</v>
      </c>
      <c r="BQ41" s="77">
        <f t="shared" si="42"/>
        <v>0</v>
      </c>
      <c r="BR41" s="157">
        <f t="shared" si="43"/>
        <v>0</v>
      </c>
      <c r="BS41" s="77">
        <f t="shared" si="44"/>
        <v>0</v>
      </c>
      <c r="BT41" s="77">
        <f t="shared" si="45"/>
        <v>0</v>
      </c>
      <c r="BU41" s="77">
        <f t="shared" si="46"/>
        <v>0</v>
      </c>
      <c r="BV41" s="77">
        <f t="shared" si="47"/>
        <v>0</v>
      </c>
      <c r="BW41" s="77">
        <f t="shared" si="48"/>
        <v>0</v>
      </c>
      <c r="BX41" s="77">
        <f t="shared" si="49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x14ac:dyDescent="0.3">
      <c r="A42" s="155"/>
      <c r="B42" s="291" t="s">
        <v>222</v>
      </c>
      <c r="C42" s="166"/>
      <c r="D42" s="157">
        <f t="shared" si="30"/>
        <v>0</v>
      </c>
      <c r="E42" s="293">
        <f>SUM(Paniglgasse:Lerchenfelder!E42)</f>
        <v>0</v>
      </c>
      <c r="F42" s="293">
        <f>SUM(Paniglgasse:Lerchenfelder!F42)</f>
        <v>0</v>
      </c>
      <c r="G42" s="293">
        <f>SUM(Paniglgasse:Lerchenfelder!G42)</f>
        <v>0</v>
      </c>
      <c r="H42" s="293">
        <f>SUM(Paniglgasse:Lerchenfelder!H42)</f>
        <v>0</v>
      </c>
      <c r="I42" s="293">
        <f>SUM(Paniglgasse:Lerchenfelder!I42)</f>
        <v>0</v>
      </c>
      <c r="J42" s="293">
        <f>SUM(Paniglgasse:Lerchenfelder!J42)</f>
        <v>0</v>
      </c>
      <c r="K42" s="293">
        <f>SUM(Paniglgasse:Lerchenfelder!K42)</f>
        <v>0</v>
      </c>
      <c r="L42" s="293">
        <f>SUM(Paniglgasse:Lerchenfelder!L42)</f>
        <v>0</v>
      </c>
      <c r="M42" s="293">
        <f>SUM(Paniglgasse:Lerchenfelder!M42)</f>
        <v>0</v>
      </c>
      <c r="N42" s="293">
        <f>SUM(Paniglgasse:Lerchenfelder!N42)</f>
        <v>0</v>
      </c>
      <c r="O42" s="293">
        <f>SUM(Paniglgasse:Lerchenfelder!O42)</f>
        <v>0</v>
      </c>
      <c r="P42" s="293">
        <f>SUM(Paniglgasse:Lerchenfelder!P42)</f>
        <v>0</v>
      </c>
      <c r="Q42" s="293">
        <f>SUM(Paniglgasse:Lerchenfelder!Q42)</f>
        <v>0</v>
      </c>
      <c r="R42" s="293">
        <f>SUM(Paniglgasse:Lerchenfelder!R42)</f>
        <v>0</v>
      </c>
      <c r="S42" s="293">
        <f>SUM(Paniglgasse:Lerchenfelder!S42)</f>
        <v>0</v>
      </c>
      <c r="T42" s="293">
        <f>SUM(Paniglgasse:Lerchenfelder!T42)</f>
        <v>0</v>
      </c>
      <c r="U42" s="293">
        <f>SUM(Paniglgasse:Lerchenfelder!U42)</f>
        <v>0</v>
      </c>
      <c r="V42" s="293">
        <f>SUM(Paniglgasse:Lerchenfelder!V42)</f>
        <v>0</v>
      </c>
      <c r="W42" s="293">
        <f>SUM(Paniglgasse:Lerchenfelder!W42)</f>
        <v>0</v>
      </c>
      <c r="X42" s="293">
        <f>SUM(Paniglgasse:Lerchenfelder!X42)</f>
        <v>0</v>
      </c>
      <c r="Y42" s="293">
        <f>SUM(Paniglgasse:Lerchenfelder!Y42)</f>
        <v>0</v>
      </c>
      <c r="Z42" s="293">
        <f>SUM(Paniglgasse:Lerchenfelder!Z42)</f>
        <v>0</v>
      </c>
      <c r="AA42" s="293">
        <f>SUM(Paniglgasse:Lerchenfelder!AA42)</f>
        <v>0</v>
      </c>
      <c r="AB42" s="293">
        <f>SUM(Paniglgasse:Lerchenfelder!AB42)</f>
        <v>0</v>
      </c>
      <c r="AC42" s="293">
        <f>SUM(Paniglgasse:Lerchenfelder!AC42)</f>
        <v>0</v>
      </c>
      <c r="AD42" s="293">
        <f>SUM(Paniglgasse:Lerchenfelder!AD42)</f>
        <v>0</v>
      </c>
      <c r="AE42" s="293">
        <f>SUM(Paniglgasse:Lerchenfelder!AE42)</f>
        <v>0</v>
      </c>
      <c r="AF42" s="293">
        <f>SUM(Paniglgasse:Lerchenfelder!AF42)</f>
        <v>0</v>
      </c>
      <c r="AG42" s="293">
        <f>SUM(Paniglgasse:Lerchenfelder!AG42)</f>
        <v>0</v>
      </c>
      <c r="AH42" s="293">
        <f>SUM(Paniglgasse:Lerchenfelder!AH42)</f>
        <v>0</v>
      </c>
      <c r="AI42" s="293">
        <f>SUM(Paniglgasse:Lerchenfelder!AI42)</f>
        <v>0</v>
      </c>
      <c r="AJ42" s="293">
        <f>SUM(Paniglgasse:Lerchenfelder!AJ42)</f>
        <v>0</v>
      </c>
      <c r="AK42" s="293">
        <f>SUM(Paniglgasse:Lerchenfelder!AK42)</f>
        <v>0</v>
      </c>
      <c r="AL42" s="293">
        <f>SUM(Paniglgasse:Lerchenfelder!AL42)</f>
        <v>0</v>
      </c>
      <c r="AM42" s="293">
        <f>SUM(Paniglgasse:Lerchenfelder!AM42)</f>
        <v>0</v>
      </c>
      <c r="AN42" s="293">
        <f>SUM(Paniglgasse:Lerchenfelder!AN42)</f>
        <v>0</v>
      </c>
      <c r="AO42" s="293">
        <f>SUM(Paniglgasse:Lerchenfelder!AO42)</f>
        <v>0</v>
      </c>
      <c r="AP42" s="293">
        <f>SUM(Paniglgasse:Lerchenfelder!AP42)</f>
        <v>0</v>
      </c>
      <c r="AQ42" s="293">
        <f>SUM(Paniglgasse:Lerchenfelder!AQ42)</f>
        <v>0</v>
      </c>
      <c r="AR42" s="293">
        <f>SUM(Paniglgasse:Lerchenfelder!AR42)</f>
        <v>0</v>
      </c>
      <c r="AS42" s="293">
        <f>SUM(Paniglgasse:Lerchenfelder!AS42)</f>
        <v>0</v>
      </c>
      <c r="AT42" s="293">
        <f>SUM(Paniglgasse:Lerchenfelder!AT42)</f>
        <v>0</v>
      </c>
      <c r="AU42" s="293">
        <f>SUM(Paniglgasse:Lerchenfelder!AU42)</f>
        <v>0</v>
      </c>
      <c r="AV42" s="293">
        <f>SUM(Paniglgasse:Lerchenfelder!AV42)</f>
        <v>0</v>
      </c>
      <c r="AW42" s="293">
        <f>SUM(Paniglgasse:Lerchenfelder!AW42)</f>
        <v>0</v>
      </c>
      <c r="AX42" s="293">
        <f>SUM(Paniglgasse:Lerchenfelder!AX42)</f>
        <v>0</v>
      </c>
      <c r="AY42" s="293">
        <f>SUM(Paniglgasse:Lerchenfelder!AY42)</f>
        <v>0</v>
      </c>
      <c r="AZ42" s="293">
        <f>SUM(Paniglgasse:Lerchenfelder!AZ42)</f>
        <v>0</v>
      </c>
      <c r="BA42" s="293">
        <f>SUM(Paniglgasse:Lerchenfelder!BA42)</f>
        <v>0</v>
      </c>
      <c r="BB42" s="293">
        <f>SUM(Paniglgasse:Lerchenfelder!BB42)</f>
        <v>0</v>
      </c>
      <c r="BC42" s="293">
        <f>SUM(Paniglgasse:Lerchenfelder!BC42)</f>
        <v>0</v>
      </c>
      <c r="BD42" s="293">
        <f>SUM(Paniglgasse:Lerchenfelder!BD42)</f>
        <v>0</v>
      </c>
      <c r="BE42" s="158"/>
      <c r="BF42" s="163">
        <f t="shared" si="31"/>
        <v>0</v>
      </c>
      <c r="BG42" s="77">
        <f t="shared" si="32"/>
        <v>0</v>
      </c>
      <c r="BH42" s="77">
        <f t="shared" si="33"/>
        <v>0</v>
      </c>
      <c r="BI42" s="77">
        <f t="shared" si="34"/>
        <v>0</v>
      </c>
      <c r="BJ42" s="77">
        <f t="shared" si="35"/>
        <v>0</v>
      </c>
      <c r="BK42" s="77">
        <f t="shared" si="36"/>
        <v>0</v>
      </c>
      <c r="BL42" s="77">
        <f t="shared" si="37"/>
        <v>0</v>
      </c>
      <c r="BM42" s="77">
        <f t="shared" si="38"/>
        <v>0</v>
      </c>
      <c r="BN42" s="77">
        <f t="shared" si="39"/>
        <v>0</v>
      </c>
      <c r="BO42" s="77">
        <f t="shared" si="40"/>
        <v>0</v>
      </c>
      <c r="BP42" s="77">
        <f t="shared" si="41"/>
        <v>0</v>
      </c>
      <c r="BQ42" s="77">
        <f t="shared" si="42"/>
        <v>0</v>
      </c>
      <c r="BR42" s="157">
        <f t="shared" si="43"/>
        <v>0</v>
      </c>
      <c r="BS42" s="77">
        <f t="shared" si="44"/>
        <v>0</v>
      </c>
      <c r="BT42" s="77">
        <f t="shared" si="45"/>
        <v>0</v>
      </c>
      <c r="BU42" s="77">
        <f t="shared" si="46"/>
        <v>0</v>
      </c>
      <c r="BV42" s="77">
        <f t="shared" si="47"/>
        <v>0</v>
      </c>
      <c r="BW42" s="77">
        <f t="shared" si="48"/>
        <v>0</v>
      </c>
      <c r="BX42" s="77">
        <f t="shared" si="49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x14ac:dyDescent="0.3">
      <c r="A43" s="155"/>
      <c r="B43" s="291" t="s">
        <v>225</v>
      </c>
      <c r="C43" s="166"/>
      <c r="D43" s="157">
        <f t="shared" si="30"/>
        <v>0</v>
      </c>
      <c r="E43" s="293">
        <f>SUM(Paniglgasse:Lerchenfelder!E43)</f>
        <v>0</v>
      </c>
      <c r="F43" s="293">
        <f>SUM(Paniglgasse:Lerchenfelder!F43)</f>
        <v>0</v>
      </c>
      <c r="G43" s="293">
        <f>SUM(Paniglgasse:Lerchenfelder!G43)</f>
        <v>0</v>
      </c>
      <c r="H43" s="293">
        <f>SUM(Paniglgasse:Lerchenfelder!H43)</f>
        <v>0</v>
      </c>
      <c r="I43" s="293">
        <f>SUM(Paniglgasse:Lerchenfelder!I43)</f>
        <v>0</v>
      </c>
      <c r="J43" s="293">
        <f>SUM(Paniglgasse:Lerchenfelder!J43)</f>
        <v>0</v>
      </c>
      <c r="K43" s="293">
        <f>SUM(Paniglgasse:Lerchenfelder!K43)</f>
        <v>0</v>
      </c>
      <c r="L43" s="293">
        <f>SUM(Paniglgasse:Lerchenfelder!L43)</f>
        <v>0</v>
      </c>
      <c r="M43" s="293">
        <f>SUM(Paniglgasse:Lerchenfelder!M43)</f>
        <v>0</v>
      </c>
      <c r="N43" s="293">
        <f>SUM(Paniglgasse:Lerchenfelder!N43)</f>
        <v>0</v>
      </c>
      <c r="O43" s="293">
        <f>SUM(Paniglgasse:Lerchenfelder!O43)</f>
        <v>0</v>
      </c>
      <c r="P43" s="293">
        <f>SUM(Paniglgasse:Lerchenfelder!P43)</f>
        <v>0</v>
      </c>
      <c r="Q43" s="293">
        <f>SUM(Paniglgasse:Lerchenfelder!Q43)</f>
        <v>0</v>
      </c>
      <c r="R43" s="293">
        <f>SUM(Paniglgasse:Lerchenfelder!R43)</f>
        <v>0</v>
      </c>
      <c r="S43" s="293">
        <f>SUM(Paniglgasse:Lerchenfelder!S43)</f>
        <v>0</v>
      </c>
      <c r="T43" s="293">
        <f>SUM(Paniglgasse:Lerchenfelder!T43)</f>
        <v>0</v>
      </c>
      <c r="U43" s="293">
        <f>SUM(Paniglgasse:Lerchenfelder!U43)</f>
        <v>0</v>
      </c>
      <c r="V43" s="293">
        <f>SUM(Paniglgasse:Lerchenfelder!V43)</f>
        <v>0</v>
      </c>
      <c r="W43" s="293">
        <f>SUM(Paniglgasse:Lerchenfelder!W43)</f>
        <v>0</v>
      </c>
      <c r="X43" s="293">
        <f>SUM(Paniglgasse:Lerchenfelder!X43)</f>
        <v>0</v>
      </c>
      <c r="Y43" s="293">
        <f>SUM(Paniglgasse:Lerchenfelder!Y43)</f>
        <v>0</v>
      </c>
      <c r="Z43" s="293">
        <f>SUM(Paniglgasse:Lerchenfelder!Z43)</f>
        <v>0</v>
      </c>
      <c r="AA43" s="293">
        <f>SUM(Paniglgasse:Lerchenfelder!AA43)</f>
        <v>0</v>
      </c>
      <c r="AB43" s="293">
        <f>SUM(Paniglgasse:Lerchenfelder!AB43)</f>
        <v>0</v>
      </c>
      <c r="AC43" s="293">
        <f>SUM(Paniglgasse:Lerchenfelder!AC43)</f>
        <v>0</v>
      </c>
      <c r="AD43" s="293">
        <f>SUM(Paniglgasse:Lerchenfelder!AD43)</f>
        <v>0</v>
      </c>
      <c r="AE43" s="293">
        <f>SUM(Paniglgasse:Lerchenfelder!AE43)</f>
        <v>0</v>
      </c>
      <c r="AF43" s="293">
        <f>SUM(Paniglgasse:Lerchenfelder!AF43)</f>
        <v>0</v>
      </c>
      <c r="AG43" s="293">
        <f>SUM(Paniglgasse:Lerchenfelder!AG43)</f>
        <v>0</v>
      </c>
      <c r="AH43" s="293">
        <f>SUM(Paniglgasse:Lerchenfelder!AH43)</f>
        <v>0</v>
      </c>
      <c r="AI43" s="293">
        <f>SUM(Paniglgasse:Lerchenfelder!AI43)</f>
        <v>0</v>
      </c>
      <c r="AJ43" s="293">
        <f>SUM(Paniglgasse:Lerchenfelder!AJ43)</f>
        <v>0</v>
      </c>
      <c r="AK43" s="293">
        <f>SUM(Paniglgasse:Lerchenfelder!AK43)</f>
        <v>0</v>
      </c>
      <c r="AL43" s="293">
        <f>SUM(Paniglgasse:Lerchenfelder!AL43)</f>
        <v>0</v>
      </c>
      <c r="AM43" s="293">
        <f>SUM(Paniglgasse:Lerchenfelder!AM43)</f>
        <v>0</v>
      </c>
      <c r="AN43" s="293">
        <f>SUM(Paniglgasse:Lerchenfelder!AN43)</f>
        <v>0</v>
      </c>
      <c r="AO43" s="293">
        <f>SUM(Paniglgasse:Lerchenfelder!AO43)</f>
        <v>0</v>
      </c>
      <c r="AP43" s="293">
        <f>SUM(Paniglgasse:Lerchenfelder!AP43)</f>
        <v>0</v>
      </c>
      <c r="AQ43" s="293">
        <f>SUM(Paniglgasse:Lerchenfelder!AQ43)</f>
        <v>0</v>
      </c>
      <c r="AR43" s="293">
        <f>SUM(Paniglgasse:Lerchenfelder!AR43)</f>
        <v>0</v>
      </c>
      <c r="AS43" s="293">
        <f>SUM(Paniglgasse:Lerchenfelder!AS43)</f>
        <v>0</v>
      </c>
      <c r="AT43" s="293">
        <f>SUM(Paniglgasse:Lerchenfelder!AT43)</f>
        <v>0</v>
      </c>
      <c r="AU43" s="293">
        <f>SUM(Paniglgasse:Lerchenfelder!AU43)</f>
        <v>0</v>
      </c>
      <c r="AV43" s="293">
        <f>SUM(Paniglgasse:Lerchenfelder!AV43)</f>
        <v>0</v>
      </c>
      <c r="AW43" s="293">
        <f>SUM(Paniglgasse:Lerchenfelder!AW43)</f>
        <v>0</v>
      </c>
      <c r="AX43" s="293">
        <f>SUM(Paniglgasse:Lerchenfelder!AX43)</f>
        <v>0</v>
      </c>
      <c r="AY43" s="293">
        <f>SUM(Paniglgasse:Lerchenfelder!AY43)</f>
        <v>0</v>
      </c>
      <c r="AZ43" s="293">
        <f>SUM(Paniglgasse:Lerchenfelder!AZ43)</f>
        <v>0</v>
      </c>
      <c r="BA43" s="293">
        <f>SUM(Paniglgasse:Lerchenfelder!BA43)</f>
        <v>0</v>
      </c>
      <c r="BB43" s="293">
        <f>SUM(Paniglgasse:Lerchenfelder!BB43)</f>
        <v>0</v>
      </c>
      <c r="BC43" s="293">
        <f>SUM(Paniglgasse:Lerchenfelder!BC43)</f>
        <v>0</v>
      </c>
      <c r="BD43" s="293">
        <f>SUM(Paniglgasse:Lerchenfelder!BD43)</f>
        <v>0</v>
      </c>
      <c r="BE43" s="158"/>
      <c r="BF43" s="163">
        <f t="shared" si="31"/>
        <v>0</v>
      </c>
      <c r="BG43" s="77">
        <f t="shared" si="32"/>
        <v>0</v>
      </c>
      <c r="BH43" s="77">
        <f t="shared" si="33"/>
        <v>0</v>
      </c>
      <c r="BI43" s="77">
        <f t="shared" si="34"/>
        <v>0</v>
      </c>
      <c r="BJ43" s="77">
        <f t="shared" si="35"/>
        <v>0</v>
      </c>
      <c r="BK43" s="77">
        <f t="shared" si="36"/>
        <v>0</v>
      </c>
      <c r="BL43" s="77">
        <f t="shared" si="37"/>
        <v>0</v>
      </c>
      <c r="BM43" s="77">
        <f t="shared" si="38"/>
        <v>0</v>
      </c>
      <c r="BN43" s="77">
        <f t="shared" si="39"/>
        <v>0</v>
      </c>
      <c r="BO43" s="77">
        <f t="shared" si="40"/>
        <v>0</v>
      </c>
      <c r="BP43" s="77">
        <f t="shared" si="41"/>
        <v>0</v>
      </c>
      <c r="BQ43" s="77">
        <f t="shared" si="42"/>
        <v>0</v>
      </c>
      <c r="BR43" s="157">
        <f t="shared" si="43"/>
        <v>0</v>
      </c>
      <c r="BS43" s="77">
        <f t="shared" si="44"/>
        <v>0</v>
      </c>
      <c r="BT43" s="77">
        <f t="shared" si="45"/>
        <v>0</v>
      </c>
      <c r="BU43" s="77">
        <f t="shared" si="46"/>
        <v>0</v>
      </c>
      <c r="BV43" s="77">
        <f t="shared" si="47"/>
        <v>0</v>
      </c>
      <c r="BW43" s="77">
        <f t="shared" si="48"/>
        <v>0</v>
      </c>
      <c r="BX43" s="77">
        <f t="shared" si="49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x14ac:dyDescent="0.3">
      <c r="A44" s="155"/>
      <c r="B44" s="291" t="s">
        <v>227</v>
      </c>
      <c r="C44" s="166"/>
      <c r="D44" s="157">
        <f t="shared" si="30"/>
        <v>873</v>
      </c>
      <c r="E44" s="293">
        <f>SUM(Paniglgasse:Lerchenfelder!E44)</f>
        <v>0</v>
      </c>
      <c r="F44" s="293">
        <f>SUM(Paniglgasse:Lerchenfelder!F44)</f>
        <v>0</v>
      </c>
      <c r="G44" s="293">
        <f>SUM(Paniglgasse:Lerchenfelder!G44)</f>
        <v>0</v>
      </c>
      <c r="H44" s="293">
        <f>SUM(Paniglgasse:Lerchenfelder!H44)</f>
        <v>77.08</v>
      </c>
      <c r="I44" s="293">
        <f>SUM(Paniglgasse:Lerchenfelder!I44)</f>
        <v>0</v>
      </c>
      <c r="J44" s="293">
        <f>SUM(Paniglgasse:Lerchenfelder!J44)</f>
        <v>28.21</v>
      </c>
      <c r="K44" s="293">
        <f>SUM(Paniglgasse:Lerchenfelder!K44)</f>
        <v>0</v>
      </c>
      <c r="L44" s="293">
        <f>SUM(Paniglgasse:Lerchenfelder!L44)</f>
        <v>0</v>
      </c>
      <c r="M44" s="293">
        <f>SUM(Paniglgasse:Lerchenfelder!M44)</f>
        <v>91.289999999999992</v>
      </c>
      <c r="N44" s="293">
        <f>SUM(Paniglgasse:Lerchenfelder!N44)</f>
        <v>15</v>
      </c>
      <c r="O44" s="293">
        <f>SUM(Paniglgasse:Lerchenfelder!O44)</f>
        <v>0</v>
      </c>
      <c r="P44" s="293">
        <f>SUM(Paniglgasse:Lerchenfelder!P44)</f>
        <v>0</v>
      </c>
      <c r="Q44" s="293">
        <f>SUM(Paniglgasse:Lerchenfelder!Q44)</f>
        <v>0</v>
      </c>
      <c r="R44" s="293">
        <f>SUM(Paniglgasse:Lerchenfelder!R44)</f>
        <v>76.510000000000005</v>
      </c>
      <c r="S44" s="293">
        <f>SUM(Paniglgasse:Lerchenfelder!S44)</f>
        <v>0</v>
      </c>
      <c r="T44" s="293">
        <f>SUM(Paniglgasse:Lerchenfelder!T44)</f>
        <v>0</v>
      </c>
      <c r="U44" s="293">
        <f>SUM(Paniglgasse:Lerchenfelder!U44)</f>
        <v>0</v>
      </c>
      <c r="V44" s="293">
        <f>SUM(Paniglgasse:Lerchenfelder!V44)</f>
        <v>0</v>
      </c>
      <c r="W44" s="293">
        <f>SUM(Paniglgasse:Lerchenfelder!W44)</f>
        <v>69.25</v>
      </c>
      <c r="X44" s="293">
        <f>SUM(Paniglgasse:Lerchenfelder!X44)</f>
        <v>29.369999999999997</v>
      </c>
      <c r="Y44" s="293">
        <f>SUM(Paniglgasse:Lerchenfelder!Y44)</f>
        <v>30</v>
      </c>
      <c r="Z44" s="293">
        <f>SUM(Paniglgasse:Lerchenfelder!Z44)</f>
        <v>0</v>
      </c>
      <c r="AA44" s="293">
        <f>SUM(Paniglgasse:Lerchenfelder!AA44)</f>
        <v>0</v>
      </c>
      <c r="AB44" s="293">
        <f>SUM(Paniglgasse:Lerchenfelder!AB44)</f>
        <v>92.16</v>
      </c>
      <c r="AC44" s="293">
        <f>SUM(Paniglgasse:Lerchenfelder!AC44)</f>
        <v>31.39</v>
      </c>
      <c r="AD44" s="293">
        <f>SUM(Paniglgasse:Lerchenfelder!AD44)</f>
        <v>15</v>
      </c>
      <c r="AE44" s="293">
        <f>SUM(Paniglgasse:Lerchenfelder!AE44)</f>
        <v>0</v>
      </c>
      <c r="AF44" s="293">
        <f>SUM(Paniglgasse:Lerchenfelder!AF44)</f>
        <v>0</v>
      </c>
      <c r="AG44" s="293">
        <f>SUM(Paniglgasse:Lerchenfelder!AG44)</f>
        <v>104.05</v>
      </c>
      <c r="AH44" s="293">
        <f>SUM(Paniglgasse:Lerchenfelder!AH44)</f>
        <v>29.48</v>
      </c>
      <c r="AI44" s="293">
        <f>SUM(Paniglgasse:Lerchenfelder!AI44)</f>
        <v>30</v>
      </c>
      <c r="AJ44" s="293">
        <f>SUM(Paniglgasse:Lerchenfelder!AJ44)</f>
        <v>0</v>
      </c>
      <c r="AK44" s="293">
        <f>SUM(Paniglgasse:Lerchenfelder!AK44)</f>
        <v>0</v>
      </c>
      <c r="AL44" s="293">
        <f>SUM(Paniglgasse:Lerchenfelder!AL44)</f>
        <v>0</v>
      </c>
      <c r="AM44" s="293">
        <f>SUM(Paniglgasse:Lerchenfelder!AM44)</f>
        <v>94.69</v>
      </c>
      <c r="AN44" s="293">
        <f>SUM(Paniglgasse:Lerchenfelder!AN44)</f>
        <v>59.519999999999996</v>
      </c>
      <c r="AO44" s="293">
        <f>SUM(Paniglgasse:Lerchenfelder!AO44)</f>
        <v>0</v>
      </c>
      <c r="AP44" s="293">
        <f>SUM(Paniglgasse:Lerchenfelder!AP44)</f>
        <v>0</v>
      </c>
      <c r="AQ44" s="293">
        <f>SUM(Paniglgasse:Lerchenfelder!AQ44)</f>
        <v>0</v>
      </c>
      <c r="AR44" s="293">
        <f>SUM(Paniglgasse:Lerchenfelder!AR44)</f>
        <v>0</v>
      </c>
      <c r="AS44" s="293">
        <f>SUM(Paniglgasse:Lerchenfelder!AS44)</f>
        <v>0</v>
      </c>
      <c r="AT44" s="293">
        <f>SUM(Paniglgasse:Lerchenfelder!AT44)</f>
        <v>0</v>
      </c>
      <c r="AU44" s="293">
        <f>SUM(Paniglgasse:Lerchenfelder!AU44)</f>
        <v>0</v>
      </c>
      <c r="AV44" s="293">
        <f>SUM(Paniglgasse:Lerchenfelder!AV44)</f>
        <v>0</v>
      </c>
      <c r="AW44" s="293">
        <f>SUM(Paniglgasse:Lerchenfelder!AW44)</f>
        <v>0</v>
      </c>
      <c r="AX44" s="293">
        <f>SUM(Paniglgasse:Lerchenfelder!AX44)</f>
        <v>0</v>
      </c>
      <c r="AY44" s="293">
        <f>SUM(Paniglgasse:Lerchenfelder!AY44)</f>
        <v>0</v>
      </c>
      <c r="AZ44" s="293">
        <f>SUM(Paniglgasse:Lerchenfelder!AZ44)</f>
        <v>0</v>
      </c>
      <c r="BA44" s="293">
        <f>SUM(Paniglgasse:Lerchenfelder!BA44)</f>
        <v>0</v>
      </c>
      <c r="BB44" s="293">
        <f>SUM(Paniglgasse:Lerchenfelder!BB44)</f>
        <v>0</v>
      </c>
      <c r="BC44" s="293">
        <f>SUM(Paniglgasse:Lerchenfelder!BC44)</f>
        <v>0</v>
      </c>
      <c r="BD44" s="293">
        <f>SUM(Paniglgasse:Lerchenfelder!BD44)</f>
        <v>0</v>
      </c>
      <c r="BE44" s="158"/>
      <c r="BF44" s="163">
        <f t="shared" si="31"/>
        <v>77.08</v>
      </c>
      <c r="BG44" s="77">
        <f t="shared" si="32"/>
        <v>28.21</v>
      </c>
      <c r="BH44" s="77">
        <f t="shared" si="33"/>
        <v>106.28999999999999</v>
      </c>
      <c r="BI44" s="77">
        <f t="shared" si="34"/>
        <v>76.510000000000005</v>
      </c>
      <c r="BJ44" s="77">
        <f t="shared" si="35"/>
        <v>128.62</v>
      </c>
      <c r="BK44" s="77">
        <f t="shared" si="36"/>
        <v>138.55000000000001</v>
      </c>
      <c r="BL44" s="77">
        <f t="shared" si="37"/>
        <v>133.53</v>
      </c>
      <c r="BM44" s="77">
        <f t="shared" si="38"/>
        <v>30</v>
      </c>
      <c r="BN44" s="77">
        <f t="shared" si="39"/>
        <v>154.20999999999998</v>
      </c>
      <c r="BO44" s="77">
        <f t="shared" si="40"/>
        <v>0</v>
      </c>
      <c r="BP44" s="77">
        <f t="shared" si="41"/>
        <v>0</v>
      </c>
      <c r="BQ44" s="77">
        <f t="shared" si="42"/>
        <v>0</v>
      </c>
      <c r="BR44" s="157">
        <f t="shared" si="43"/>
        <v>873</v>
      </c>
      <c r="BS44" s="77">
        <f t="shared" si="44"/>
        <v>211.57999999999998</v>
      </c>
      <c r="BT44" s="77">
        <f t="shared" si="45"/>
        <v>343.68</v>
      </c>
      <c r="BU44" s="77">
        <f t="shared" si="46"/>
        <v>317.74</v>
      </c>
      <c r="BV44" s="77">
        <f t="shared" si="47"/>
        <v>0</v>
      </c>
      <c r="BW44" s="77">
        <f t="shared" si="48"/>
        <v>555.26</v>
      </c>
      <c r="BX44" s="77">
        <f t="shared" si="49"/>
        <v>317.74</v>
      </c>
      <c r="BY44" s="77">
        <f>IF(Info!$O$3="Q1",$BS44,IF(Info!$O$3="Q2",$BS44+$BT44,IF(Info!$O$3="Q3",$BS44+$BT44+$BU44,$BR44)))</f>
        <v>211.57999999999998</v>
      </c>
      <c r="BZ44" s="77">
        <f>IF(Info!$O$3="Q1",$BS44,IF(Info!$O$3="Q2",$BT44,IF(Info!$O$3="Q3",$BU44,$BV44)))</f>
        <v>211.57999999999998</v>
      </c>
      <c r="CA44" s="156"/>
    </row>
    <row r="45" spans="1:79" x14ac:dyDescent="0.3">
      <c r="A45" s="155"/>
      <c r="B45" s="291" t="s">
        <v>229</v>
      </c>
      <c r="C45" s="166"/>
      <c r="D45" s="157">
        <f t="shared" si="30"/>
        <v>0</v>
      </c>
      <c r="E45" s="293">
        <f>SUM(Paniglgasse:Lerchenfelder!E45)</f>
        <v>0</v>
      </c>
      <c r="F45" s="293">
        <f>SUM(Paniglgasse:Lerchenfelder!F45)</f>
        <v>0</v>
      </c>
      <c r="G45" s="293">
        <f>SUM(Paniglgasse:Lerchenfelder!G45)</f>
        <v>0</v>
      </c>
      <c r="H45" s="293">
        <f>SUM(Paniglgasse:Lerchenfelder!H45)</f>
        <v>0</v>
      </c>
      <c r="I45" s="293">
        <f>SUM(Paniglgasse:Lerchenfelder!I45)</f>
        <v>0</v>
      </c>
      <c r="J45" s="293">
        <f>SUM(Paniglgasse:Lerchenfelder!J45)</f>
        <v>0</v>
      </c>
      <c r="K45" s="293">
        <f>SUM(Paniglgasse:Lerchenfelder!K45)</f>
        <v>0</v>
      </c>
      <c r="L45" s="293">
        <f>SUM(Paniglgasse:Lerchenfelder!L45)</f>
        <v>0</v>
      </c>
      <c r="M45" s="293">
        <f>SUM(Paniglgasse:Lerchenfelder!M45)</f>
        <v>0</v>
      </c>
      <c r="N45" s="293">
        <f>SUM(Paniglgasse:Lerchenfelder!N45)</f>
        <v>0</v>
      </c>
      <c r="O45" s="293">
        <f>SUM(Paniglgasse:Lerchenfelder!O45)</f>
        <v>0</v>
      </c>
      <c r="P45" s="293">
        <f>SUM(Paniglgasse:Lerchenfelder!P45)</f>
        <v>0</v>
      </c>
      <c r="Q45" s="293">
        <f>SUM(Paniglgasse:Lerchenfelder!Q45)</f>
        <v>0</v>
      </c>
      <c r="R45" s="293">
        <f>SUM(Paniglgasse:Lerchenfelder!R45)</f>
        <v>0</v>
      </c>
      <c r="S45" s="293">
        <f>SUM(Paniglgasse:Lerchenfelder!S45)</f>
        <v>0</v>
      </c>
      <c r="T45" s="293">
        <f>SUM(Paniglgasse:Lerchenfelder!T45)</f>
        <v>0</v>
      </c>
      <c r="U45" s="293">
        <f>SUM(Paniglgasse:Lerchenfelder!U45)</f>
        <v>0</v>
      </c>
      <c r="V45" s="293">
        <f>SUM(Paniglgasse:Lerchenfelder!V45)</f>
        <v>0</v>
      </c>
      <c r="W45" s="293">
        <f>SUM(Paniglgasse:Lerchenfelder!W45)</f>
        <v>0</v>
      </c>
      <c r="X45" s="293">
        <f>SUM(Paniglgasse:Lerchenfelder!X45)</f>
        <v>0</v>
      </c>
      <c r="Y45" s="293">
        <f>SUM(Paniglgasse:Lerchenfelder!Y45)</f>
        <v>0</v>
      </c>
      <c r="Z45" s="293">
        <f>SUM(Paniglgasse:Lerchenfelder!Z45)</f>
        <v>0</v>
      </c>
      <c r="AA45" s="293">
        <f>SUM(Paniglgasse:Lerchenfelder!AA45)</f>
        <v>0</v>
      </c>
      <c r="AB45" s="293">
        <f>SUM(Paniglgasse:Lerchenfelder!AB45)</f>
        <v>0</v>
      </c>
      <c r="AC45" s="293">
        <f>SUM(Paniglgasse:Lerchenfelder!AC45)</f>
        <v>0</v>
      </c>
      <c r="AD45" s="293">
        <f>SUM(Paniglgasse:Lerchenfelder!AD45)</f>
        <v>0</v>
      </c>
      <c r="AE45" s="293">
        <f>SUM(Paniglgasse:Lerchenfelder!AE45)</f>
        <v>0</v>
      </c>
      <c r="AF45" s="293">
        <f>SUM(Paniglgasse:Lerchenfelder!AF45)</f>
        <v>0</v>
      </c>
      <c r="AG45" s="293">
        <f>SUM(Paniglgasse:Lerchenfelder!AG45)</f>
        <v>0</v>
      </c>
      <c r="AH45" s="293">
        <f>SUM(Paniglgasse:Lerchenfelder!AH45)</f>
        <v>0</v>
      </c>
      <c r="AI45" s="293">
        <f>SUM(Paniglgasse:Lerchenfelder!AI45)</f>
        <v>0</v>
      </c>
      <c r="AJ45" s="293">
        <f>SUM(Paniglgasse:Lerchenfelder!AJ45)</f>
        <v>0</v>
      </c>
      <c r="AK45" s="293">
        <f>SUM(Paniglgasse:Lerchenfelder!AK45)</f>
        <v>0</v>
      </c>
      <c r="AL45" s="293">
        <f>SUM(Paniglgasse:Lerchenfelder!AL45)</f>
        <v>0</v>
      </c>
      <c r="AM45" s="293">
        <f>SUM(Paniglgasse:Lerchenfelder!AM45)</f>
        <v>0</v>
      </c>
      <c r="AN45" s="293">
        <f>SUM(Paniglgasse:Lerchenfelder!AN45)</f>
        <v>0</v>
      </c>
      <c r="AO45" s="293">
        <f>SUM(Paniglgasse:Lerchenfelder!AO45)</f>
        <v>0</v>
      </c>
      <c r="AP45" s="293">
        <f>SUM(Paniglgasse:Lerchenfelder!AP45)</f>
        <v>0</v>
      </c>
      <c r="AQ45" s="293">
        <f>SUM(Paniglgasse:Lerchenfelder!AQ45)</f>
        <v>0</v>
      </c>
      <c r="AR45" s="293">
        <f>SUM(Paniglgasse:Lerchenfelder!AR45)</f>
        <v>0</v>
      </c>
      <c r="AS45" s="293">
        <f>SUM(Paniglgasse:Lerchenfelder!AS45)</f>
        <v>0</v>
      </c>
      <c r="AT45" s="293">
        <f>SUM(Paniglgasse:Lerchenfelder!AT45)</f>
        <v>0</v>
      </c>
      <c r="AU45" s="293">
        <f>SUM(Paniglgasse:Lerchenfelder!AU45)</f>
        <v>0</v>
      </c>
      <c r="AV45" s="293">
        <f>SUM(Paniglgasse:Lerchenfelder!AV45)</f>
        <v>0</v>
      </c>
      <c r="AW45" s="293">
        <f>SUM(Paniglgasse:Lerchenfelder!AW45)</f>
        <v>0</v>
      </c>
      <c r="AX45" s="293">
        <f>SUM(Paniglgasse:Lerchenfelder!AX45)</f>
        <v>0</v>
      </c>
      <c r="AY45" s="293">
        <f>SUM(Paniglgasse:Lerchenfelder!AY45)</f>
        <v>0</v>
      </c>
      <c r="AZ45" s="293">
        <f>SUM(Paniglgasse:Lerchenfelder!AZ45)</f>
        <v>0</v>
      </c>
      <c r="BA45" s="293">
        <f>SUM(Paniglgasse:Lerchenfelder!BA45)</f>
        <v>0</v>
      </c>
      <c r="BB45" s="293">
        <f>SUM(Paniglgasse:Lerchenfelder!BB45)</f>
        <v>0</v>
      </c>
      <c r="BC45" s="293">
        <f>SUM(Paniglgasse:Lerchenfelder!BC45)</f>
        <v>0</v>
      </c>
      <c r="BD45" s="293">
        <f>SUM(Paniglgasse:Lerchenfelder!BD45)</f>
        <v>0</v>
      </c>
      <c r="BE45" s="158"/>
      <c r="BF45" s="163">
        <f t="shared" si="31"/>
        <v>0</v>
      </c>
      <c r="BG45" s="77">
        <f t="shared" si="32"/>
        <v>0</v>
      </c>
      <c r="BH45" s="77">
        <f t="shared" si="33"/>
        <v>0</v>
      </c>
      <c r="BI45" s="77">
        <f t="shared" si="34"/>
        <v>0</v>
      </c>
      <c r="BJ45" s="77">
        <f t="shared" si="35"/>
        <v>0</v>
      </c>
      <c r="BK45" s="77">
        <f t="shared" si="36"/>
        <v>0</v>
      </c>
      <c r="BL45" s="77">
        <f t="shared" si="37"/>
        <v>0</v>
      </c>
      <c r="BM45" s="77">
        <f t="shared" si="38"/>
        <v>0</v>
      </c>
      <c r="BN45" s="77">
        <f t="shared" si="39"/>
        <v>0</v>
      </c>
      <c r="BO45" s="77">
        <f t="shared" si="40"/>
        <v>0</v>
      </c>
      <c r="BP45" s="77">
        <f t="shared" si="41"/>
        <v>0</v>
      </c>
      <c r="BQ45" s="77">
        <f t="shared" si="42"/>
        <v>0</v>
      </c>
      <c r="BR45" s="157">
        <f t="shared" si="43"/>
        <v>0</v>
      </c>
      <c r="BS45" s="77">
        <f t="shared" si="44"/>
        <v>0</v>
      </c>
      <c r="BT45" s="77">
        <f t="shared" si="45"/>
        <v>0</v>
      </c>
      <c r="BU45" s="77">
        <f t="shared" si="46"/>
        <v>0</v>
      </c>
      <c r="BV45" s="77">
        <f t="shared" si="47"/>
        <v>0</v>
      </c>
      <c r="BW45" s="77">
        <f t="shared" si="48"/>
        <v>0</v>
      </c>
      <c r="BX45" s="77">
        <f t="shared" si="49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x14ac:dyDescent="0.3">
      <c r="A46" s="155"/>
      <c r="B46" s="291" t="s">
        <v>232</v>
      </c>
      <c r="C46" s="166"/>
      <c r="D46" s="157">
        <f t="shared" si="30"/>
        <v>54.09</v>
      </c>
      <c r="E46" s="293">
        <f>SUM(Paniglgasse:Lerchenfelder!E46)</f>
        <v>0</v>
      </c>
      <c r="F46" s="293">
        <f>SUM(Paniglgasse:Lerchenfelder!F46)</f>
        <v>0</v>
      </c>
      <c r="G46" s="293">
        <f>SUM(Paniglgasse:Lerchenfelder!G46)</f>
        <v>0</v>
      </c>
      <c r="H46" s="293">
        <f>SUM(Paniglgasse:Lerchenfelder!H46)</f>
        <v>9.4400000000000013</v>
      </c>
      <c r="I46" s="293">
        <f>SUM(Paniglgasse:Lerchenfelder!I46)</f>
        <v>0</v>
      </c>
      <c r="J46" s="293">
        <f>SUM(Paniglgasse:Lerchenfelder!J46)</f>
        <v>0</v>
      </c>
      <c r="K46" s="293">
        <f>SUM(Paniglgasse:Lerchenfelder!K46)</f>
        <v>3.53</v>
      </c>
      <c r="L46" s="293">
        <f>SUM(Paniglgasse:Lerchenfelder!L46)</f>
        <v>0</v>
      </c>
      <c r="M46" s="293">
        <f>SUM(Paniglgasse:Lerchenfelder!M46)</f>
        <v>6.81</v>
      </c>
      <c r="N46" s="293">
        <f>SUM(Paniglgasse:Lerchenfelder!N46)</f>
        <v>3.75</v>
      </c>
      <c r="O46" s="293">
        <f>SUM(Paniglgasse:Lerchenfelder!O46)</f>
        <v>0</v>
      </c>
      <c r="P46" s="293">
        <f>SUM(Paniglgasse:Lerchenfelder!P46)</f>
        <v>4.04</v>
      </c>
      <c r="Q46" s="293">
        <f>SUM(Paniglgasse:Lerchenfelder!Q46)</f>
        <v>0</v>
      </c>
      <c r="R46" s="293">
        <f>SUM(Paniglgasse:Lerchenfelder!R46)</f>
        <v>4.16</v>
      </c>
      <c r="S46" s="293">
        <f>SUM(Paniglgasse:Lerchenfelder!S46)</f>
        <v>0</v>
      </c>
      <c r="T46" s="293">
        <f>SUM(Paniglgasse:Lerchenfelder!T46)</f>
        <v>0</v>
      </c>
      <c r="U46" s="293">
        <f>SUM(Paniglgasse:Lerchenfelder!U46)</f>
        <v>0</v>
      </c>
      <c r="V46" s="293">
        <f>SUM(Paniglgasse:Lerchenfelder!V46)</f>
        <v>0</v>
      </c>
      <c r="W46" s="293">
        <f>SUM(Paniglgasse:Lerchenfelder!W46)</f>
        <v>3.8</v>
      </c>
      <c r="X46" s="293">
        <f>SUM(Paniglgasse:Lerchenfelder!X46)</f>
        <v>0</v>
      </c>
      <c r="Y46" s="293">
        <f>SUM(Paniglgasse:Lerchenfelder!Y46)</f>
        <v>0</v>
      </c>
      <c r="Z46" s="293">
        <f>SUM(Paniglgasse:Lerchenfelder!Z46)</f>
        <v>0</v>
      </c>
      <c r="AA46" s="293">
        <f>SUM(Paniglgasse:Lerchenfelder!AA46)</f>
        <v>0</v>
      </c>
      <c r="AB46" s="293">
        <f>SUM(Paniglgasse:Lerchenfelder!AB46)</f>
        <v>6.38</v>
      </c>
      <c r="AC46" s="293">
        <f>SUM(Paniglgasse:Lerchenfelder!AC46)</f>
        <v>2.2999999999999998</v>
      </c>
      <c r="AD46" s="293">
        <f>SUM(Paniglgasse:Lerchenfelder!AD46)</f>
        <v>0</v>
      </c>
      <c r="AE46" s="293">
        <f>SUM(Paniglgasse:Lerchenfelder!AE46)</f>
        <v>0</v>
      </c>
      <c r="AF46" s="293">
        <f>SUM(Paniglgasse:Lerchenfelder!AF46)</f>
        <v>0</v>
      </c>
      <c r="AG46" s="293">
        <f>SUM(Paniglgasse:Lerchenfelder!AG46)</f>
        <v>4.21</v>
      </c>
      <c r="AH46" s="293">
        <f>SUM(Paniglgasse:Lerchenfelder!AH46)</f>
        <v>2</v>
      </c>
      <c r="AI46" s="293">
        <f>SUM(Paniglgasse:Lerchenfelder!AI46)</f>
        <v>0</v>
      </c>
      <c r="AJ46" s="293">
        <f>SUM(Paniglgasse:Lerchenfelder!AJ46)</f>
        <v>0</v>
      </c>
      <c r="AK46" s="293">
        <f>SUM(Paniglgasse:Lerchenfelder!AK46)</f>
        <v>0</v>
      </c>
      <c r="AL46" s="293">
        <f>SUM(Paniglgasse:Lerchenfelder!AL46)</f>
        <v>0</v>
      </c>
      <c r="AM46" s="293">
        <f>SUM(Paniglgasse:Lerchenfelder!AM46)</f>
        <v>3.67</v>
      </c>
      <c r="AN46" s="293">
        <f>SUM(Paniglgasse:Lerchenfelder!AN46)</f>
        <v>0</v>
      </c>
      <c r="AO46" s="293">
        <f>SUM(Paniglgasse:Lerchenfelder!AO46)</f>
        <v>0</v>
      </c>
      <c r="AP46" s="293">
        <f>SUM(Paniglgasse:Lerchenfelder!AP46)</f>
        <v>0</v>
      </c>
      <c r="AQ46" s="293">
        <f>SUM(Paniglgasse:Lerchenfelder!AQ46)</f>
        <v>0</v>
      </c>
      <c r="AR46" s="293">
        <f>SUM(Paniglgasse:Lerchenfelder!AR46)</f>
        <v>0</v>
      </c>
      <c r="AS46" s="293">
        <f>SUM(Paniglgasse:Lerchenfelder!AS46)</f>
        <v>0</v>
      </c>
      <c r="AT46" s="293">
        <f>SUM(Paniglgasse:Lerchenfelder!AT46)</f>
        <v>0</v>
      </c>
      <c r="AU46" s="293">
        <f>SUM(Paniglgasse:Lerchenfelder!AU46)</f>
        <v>0</v>
      </c>
      <c r="AV46" s="293">
        <f>SUM(Paniglgasse:Lerchenfelder!AV46)</f>
        <v>0</v>
      </c>
      <c r="AW46" s="293">
        <f>SUM(Paniglgasse:Lerchenfelder!AW46)</f>
        <v>0</v>
      </c>
      <c r="AX46" s="293">
        <f>SUM(Paniglgasse:Lerchenfelder!AX46)</f>
        <v>0</v>
      </c>
      <c r="AY46" s="293">
        <f>SUM(Paniglgasse:Lerchenfelder!AY46)</f>
        <v>0</v>
      </c>
      <c r="AZ46" s="293">
        <f>SUM(Paniglgasse:Lerchenfelder!AZ46)</f>
        <v>0</v>
      </c>
      <c r="BA46" s="293">
        <f>SUM(Paniglgasse:Lerchenfelder!BA46)</f>
        <v>0</v>
      </c>
      <c r="BB46" s="293">
        <f>SUM(Paniglgasse:Lerchenfelder!BB46)</f>
        <v>0</v>
      </c>
      <c r="BC46" s="293">
        <f>SUM(Paniglgasse:Lerchenfelder!BC46)</f>
        <v>0</v>
      </c>
      <c r="BD46" s="293">
        <f>SUM(Paniglgasse:Lerchenfelder!BD46)</f>
        <v>0</v>
      </c>
      <c r="BE46" s="158"/>
      <c r="BF46" s="163">
        <f t="shared" si="31"/>
        <v>9.4400000000000013</v>
      </c>
      <c r="BG46" s="77">
        <f t="shared" si="32"/>
        <v>3.53</v>
      </c>
      <c r="BH46" s="77">
        <f t="shared" si="33"/>
        <v>14.599999999999998</v>
      </c>
      <c r="BI46" s="77">
        <f t="shared" si="34"/>
        <v>4.16</v>
      </c>
      <c r="BJ46" s="77">
        <f t="shared" si="35"/>
        <v>3.8</v>
      </c>
      <c r="BK46" s="77">
        <f t="shared" si="36"/>
        <v>8.68</v>
      </c>
      <c r="BL46" s="77">
        <f t="shared" si="37"/>
        <v>6.21</v>
      </c>
      <c r="BM46" s="77">
        <f t="shared" si="38"/>
        <v>0</v>
      </c>
      <c r="BN46" s="77">
        <f t="shared" si="39"/>
        <v>3.67</v>
      </c>
      <c r="BO46" s="77">
        <f t="shared" si="40"/>
        <v>0</v>
      </c>
      <c r="BP46" s="77">
        <f t="shared" si="41"/>
        <v>0</v>
      </c>
      <c r="BQ46" s="77">
        <f t="shared" si="42"/>
        <v>0</v>
      </c>
      <c r="BR46" s="157">
        <f t="shared" si="43"/>
        <v>54.09</v>
      </c>
      <c r="BS46" s="77">
        <f t="shared" si="44"/>
        <v>27.57</v>
      </c>
      <c r="BT46" s="77">
        <f t="shared" si="45"/>
        <v>16.64</v>
      </c>
      <c r="BU46" s="77">
        <f t="shared" si="46"/>
        <v>9.879999999999999</v>
      </c>
      <c r="BV46" s="77">
        <f t="shared" si="47"/>
        <v>0</v>
      </c>
      <c r="BW46" s="77">
        <f t="shared" si="48"/>
        <v>44.21</v>
      </c>
      <c r="BX46" s="77">
        <f t="shared" si="49"/>
        <v>9.879999999999999</v>
      </c>
      <c r="BY46" s="77">
        <f>IF(Info!$O$3="Q1",$BS46,IF(Info!$O$3="Q2",$BS46+$BT46,IF(Info!$O$3="Q3",$BS46+$BT46+$BU46,$BR46)))</f>
        <v>27.57</v>
      </c>
      <c r="BZ46" s="77">
        <f>IF(Info!$O$3="Q1",$BS46,IF(Info!$O$3="Q2",$BT46,IF(Info!$O$3="Q3",$BU46,$BV46)))</f>
        <v>27.57</v>
      </c>
      <c r="CA46" s="156"/>
    </row>
    <row r="47" spans="1:79" x14ac:dyDescent="0.3">
      <c r="A47" s="155"/>
      <c r="B47" s="160" t="s">
        <v>315</v>
      </c>
      <c r="C47" s="166"/>
      <c r="D47" s="157">
        <f t="shared" si="30"/>
        <v>26375.69</v>
      </c>
      <c r="E47" s="161">
        <f t="shared" ref="E47:AJ47" si="50">SUM(E37:E46)</f>
        <v>585</v>
      </c>
      <c r="F47" s="161">
        <f t="shared" si="50"/>
        <v>584.29999999999995</v>
      </c>
      <c r="G47" s="161">
        <f t="shared" si="50"/>
        <v>990.31999999999994</v>
      </c>
      <c r="H47" s="161">
        <f t="shared" si="50"/>
        <v>1828.16</v>
      </c>
      <c r="I47" s="161">
        <f t="shared" si="50"/>
        <v>636.01</v>
      </c>
      <c r="J47" s="161">
        <f t="shared" si="50"/>
        <v>572.91000000000008</v>
      </c>
      <c r="K47" s="161">
        <f t="shared" si="50"/>
        <v>565.27</v>
      </c>
      <c r="L47" s="161">
        <f t="shared" si="50"/>
        <v>1001.54</v>
      </c>
      <c r="M47" s="161">
        <f t="shared" si="50"/>
        <v>1674.53</v>
      </c>
      <c r="N47" s="161">
        <f t="shared" si="50"/>
        <v>401.43</v>
      </c>
      <c r="O47" s="161">
        <f t="shared" si="50"/>
        <v>375.91999999999996</v>
      </c>
      <c r="P47" s="161">
        <f t="shared" si="50"/>
        <v>454.58</v>
      </c>
      <c r="Q47" s="161">
        <f t="shared" si="50"/>
        <v>979.19</v>
      </c>
      <c r="R47" s="161">
        <f t="shared" si="50"/>
        <v>1355.21</v>
      </c>
      <c r="S47" s="161">
        <f t="shared" si="50"/>
        <v>379.25</v>
      </c>
      <c r="T47" s="161">
        <f t="shared" si="50"/>
        <v>415.9</v>
      </c>
      <c r="U47" s="161">
        <f t="shared" si="50"/>
        <v>308.99</v>
      </c>
      <c r="V47" s="161">
        <f t="shared" si="50"/>
        <v>662.71</v>
      </c>
      <c r="W47" s="161">
        <f t="shared" si="50"/>
        <v>1455.8799999999999</v>
      </c>
      <c r="X47" s="161">
        <f t="shared" si="50"/>
        <v>457.85</v>
      </c>
      <c r="Y47" s="161">
        <f t="shared" si="50"/>
        <v>320.22000000000003</v>
      </c>
      <c r="Z47" s="161">
        <f t="shared" si="50"/>
        <v>483.22</v>
      </c>
      <c r="AA47" s="161">
        <f t="shared" si="50"/>
        <v>894.41000000000008</v>
      </c>
      <c r="AB47" s="161">
        <f t="shared" si="50"/>
        <v>1167.5700000000002</v>
      </c>
      <c r="AC47" s="161">
        <f t="shared" si="50"/>
        <v>457.65000000000003</v>
      </c>
      <c r="AD47" s="161">
        <f t="shared" si="50"/>
        <v>337.25</v>
      </c>
      <c r="AE47" s="161">
        <f t="shared" si="50"/>
        <v>392.13</v>
      </c>
      <c r="AF47" s="161">
        <f t="shared" si="50"/>
        <v>544.58999999999992</v>
      </c>
      <c r="AG47" s="161">
        <f t="shared" si="50"/>
        <v>1295.7</v>
      </c>
      <c r="AH47" s="161">
        <f t="shared" si="50"/>
        <v>364.73</v>
      </c>
      <c r="AI47" s="161">
        <f t="shared" si="50"/>
        <v>423.11</v>
      </c>
      <c r="AJ47" s="161">
        <f t="shared" si="50"/>
        <v>337.03999999999996</v>
      </c>
      <c r="AK47" s="161">
        <f t="shared" ref="AK47:BP47" si="51">SUM(AK37:AK46)</f>
        <v>336.65</v>
      </c>
      <c r="AL47" s="161">
        <f t="shared" si="51"/>
        <v>515.96</v>
      </c>
      <c r="AM47" s="161">
        <f t="shared" si="51"/>
        <v>1479.28</v>
      </c>
      <c r="AN47" s="161">
        <f t="shared" si="51"/>
        <v>603.25</v>
      </c>
      <c r="AO47" s="161">
        <f t="shared" si="51"/>
        <v>346.13</v>
      </c>
      <c r="AP47" s="161">
        <f t="shared" si="51"/>
        <v>391.85</v>
      </c>
      <c r="AQ47" s="161">
        <f t="shared" si="51"/>
        <v>0</v>
      </c>
      <c r="AR47" s="161">
        <f t="shared" si="51"/>
        <v>0</v>
      </c>
      <c r="AS47" s="161">
        <f t="shared" si="51"/>
        <v>0</v>
      </c>
      <c r="AT47" s="161">
        <f t="shared" si="51"/>
        <v>0</v>
      </c>
      <c r="AU47" s="161">
        <f t="shared" si="51"/>
        <v>0</v>
      </c>
      <c r="AV47" s="161">
        <f t="shared" si="51"/>
        <v>0</v>
      </c>
      <c r="AW47" s="161">
        <f t="shared" si="51"/>
        <v>0</v>
      </c>
      <c r="AX47" s="161">
        <f t="shared" si="51"/>
        <v>0</v>
      </c>
      <c r="AY47" s="161">
        <f t="shared" si="51"/>
        <v>0</v>
      </c>
      <c r="AZ47" s="161">
        <f t="shared" si="51"/>
        <v>0</v>
      </c>
      <c r="BA47" s="161">
        <f t="shared" si="51"/>
        <v>0</v>
      </c>
      <c r="BB47" s="161">
        <f t="shared" si="51"/>
        <v>0</v>
      </c>
      <c r="BC47" s="161">
        <f t="shared" si="51"/>
        <v>0</v>
      </c>
      <c r="BD47" s="161">
        <f t="shared" si="51"/>
        <v>0</v>
      </c>
      <c r="BE47" s="158"/>
      <c r="BF47" s="162">
        <f t="shared" si="31"/>
        <v>3987.7799999999997</v>
      </c>
      <c r="BG47" s="157">
        <f t="shared" si="32"/>
        <v>2775.73</v>
      </c>
      <c r="BH47" s="157">
        <f t="shared" si="33"/>
        <v>3885.65</v>
      </c>
      <c r="BI47" s="157">
        <f t="shared" si="34"/>
        <v>2459.3500000000004</v>
      </c>
      <c r="BJ47" s="157">
        <f t="shared" si="35"/>
        <v>2896.66</v>
      </c>
      <c r="BK47" s="157">
        <f t="shared" si="36"/>
        <v>3340.1000000000004</v>
      </c>
      <c r="BL47" s="157">
        <f t="shared" si="37"/>
        <v>2597.15</v>
      </c>
      <c r="BM47" s="157">
        <f t="shared" si="38"/>
        <v>1612.76</v>
      </c>
      <c r="BN47" s="157">
        <f t="shared" si="39"/>
        <v>2820.5099999999998</v>
      </c>
      <c r="BO47" s="157">
        <f t="shared" si="40"/>
        <v>0</v>
      </c>
      <c r="BP47" s="157">
        <f t="shared" si="41"/>
        <v>0</v>
      </c>
      <c r="BQ47" s="157">
        <f t="shared" si="42"/>
        <v>0</v>
      </c>
      <c r="BR47" s="157">
        <f t="shared" si="43"/>
        <v>26375.69</v>
      </c>
      <c r="BS47" s="157">
        <f t="shared" si="44"/>
        <v>10649.16</v>
      </c>
      <c r="BT47" s="157">
        <f t="shared" si="45"/>
        <v>8696.11</v>
      </c>
      <c r="BU47" s="157">
        <f t="shared" si="46"/>
        <v>7030.42</v>
      </c>
      <c r="BV47" s="157">
        <f t="shared" si="47"/>
        <v>0</v>
      </c>
      <c r="BW47" s="157">
        <f t="shared" si="48"/>
        <v>19345.27</v>
      </c>
      <c r="BX47" s="157">
        <f t="shared" si="49"/>
        <v>7030.42</v>
      </c>
      <c r="BY47" s="157">
        <f>IF(Info!$O$3="Q1",$BS47,IF(Info!$O$3="Q2",$BS47+$BT47,IF(Info!$O$3="Q3",$BS47+$BT47+$BU47,$BR47)))</f>
        <v>10649.16</v>
      </c>
      <c r="BZ47" s="157">
        <f>IF(Info!$O$3="Q1",$BS47,IF(Info!$O$3="Q2",$BT47,IF(Info!$O$3="Q3",$BU47,$BV47)))</f>
        <v>10649.16</v>
      </c>
      <c r="CA47" s="156"/>
    </row>
    <row r="48" spans="1:79" x14ac:dyDescent="0.3">
      <c r="A48" s="155"/>
      <c r="B48" s="291" t="s">
        <v>316</v>
      </c>
      <c r="C48" s="166"/>
      <c r="D48" s="157">
        <f t="shared" si="30"/>
        <v>107474.03</v>
      </c>
      <c r="E48" s="292">
        <f>SUM(Paniglgasse:Lerchenfelder!E48)</f>
        <v>2717.69</v>
      </c>
      <c r="F48" s="292">
        <f>SUM(Paniglgasse:Lerchenfelder!F48)</f>
        <v>3645.2200000000003</v>
      </c>
      <c r="G48" s="292">
        <f>SUM(Paniglgasse:Lerchenfelder!G48)</f>
        <v>3119.69</v>
      </c>
      <c r="H48" s="292">
        <f>SUM(Paniglgasse:Lerchenfelder!H48)</f>
        <v>2314.5100000000002</v>
      </c>
      <c r="I48" s="292">
        <f>SUM(Paniglgasse:Lerchenfelder!I48)</f>
        <v>2872.41</v>
      </c>
      <c r="J48" s="292">
        <f>SUM(Paniglgasse:Lerchenfelder!J48)</f>
        <v>2782.9700000000003</v>
      </c>
      <c r="K48" s="292">
        <f>SUM(Paniglgasse:Lerchenfelder!K48)</f>
        <v>3703.95</v>
      </c>
      <c r="L48" s="292">
        <f>SUM(Paniglgasse:Lerchenfelder!L48)</f>
        <v>4174.82</v>
      </c>
      <c r="M48" s="292">
        <f>SUM(Paniglgasse:Lerchenfelder!M48)</f>
        <v>3150.44</v>
      </c>
      <c r="N48" s="292">
        <f>SUM(Paniglgasse:Lerchenfelder!N48)</f>
        <v>3479.92</v>
      </c>
      <c r="O48" s="292">
        <f>SUM(Paniglgasse:Lerchenfelder!O48)</f>
        <v>3000.32</v>
      </c>
      <c r="P48" s="292">
        <f>SUM(Paniglgasse:Lerchenfelder!P48)</f>
        <v>3378.59</v>
      </c>
      <c r="Q48" s="292">
        <f>SUM(Paniglgasse:Lerchenfelder!Q48)</f>
        <v>3156.2200000000003</v>
      </c>
      <c r="R48" s="292">
        <f>SUM(Paniglgasse:Lerchenfelder!R48)</f>
        <v>1657.45</v>
      </c>
      <c r="S48" s="292">
        <f>SUM(Paniglgasse:Lerchenfelder!S48)</f>
        <v>1897.8200000000002</v>
      </c>
      <c r="T48" s="292">
        <f>SUM(Paniglgasse:Lerchenfelder!T48)</f>
        <v>2526.83</v>
      </c>
      <c r="U48" s="292">
        <f>SUM(Paniglgasse:Lerchenfelder!U48)</f>
        <v>2760.58</v>
      </c>
      <c r="V48" s="292">
        <f>SUM(Paniglgasse:Lerchenfelder!V48)</f>
        <v>3293.44</v>
      </c>
      <c r="W48" s="292">
        <f>SUM(Paniglgasse:Lerchenfelder!W48)</f>
        <v>1933.62</v>
      </c>
      <c r="X48" s="292">
        <f>SUM(Paniglgasse:Lerchenfelder!X48)</f>
        <v>2658.4300000000003</v>
      </c>
      <c r="Y48" s="292">
        <f>SUM(Paniglgasse:Lerchenfelder!Y48)</f>
        <v>2074.5100000000002</v>
      </c>
      <c r="Z48" s="292">
        <f>SUM(Paniglgasse:Lerchenfelder!Z48)</f>
        <v>2053.21</v>
      </c>
      <c r="AA48" s="292">
        <f>SUM(Paniglgasse:Lerchenfelder!AA48)</f>
        <v>2000.6</v>
      </c>
      <c r="AB48" s="292">
        <f>SUM(Paniglgasse:Lerchenfelder!AB48)</f>
        <v>1851.08</v>
      </c>
      <c r="AC48" s="292">
        <f>SUM(Paniglgasse:Lerchenfelder!AC48)</f>
        <v>2847.13</v>
      </c>
      <c r="AD48" s="292">
        <f>SUM(Paniglgasse:Lerchenfelder!AD48)</f>
        <v>3333.31</v>
      </c>
      <c r="AE48" s="292">
        <f>SUM(Paniglgasse:Lerchenfelder!AE48)</f>
        <v>3874.82</v>
      </c>
      <c r="AF48" s="292">
        <f>SUM(Paniglgasse:Lerchenfelder!AF48)</f>
        <v>3958.23</v>
      </c>
      <c r="AG48" s="292">
        <f>SUM(Paniglgasse:Lerchenfelder!AG48)</f>
        <v>2708.6400000000003</v>
      </c>
      <c r="AH48" s="292">
        <f>SUM(Paniglgasse:Lerchenfelder!AH48)</f>
        <v>2587.7399999999998</v>
      </c>
      <c r="AI48" s="292">
        <f>SUM(Paniglgasse:Lerchenfelder!AI48)</f>
        <v>2098.12</v>
      </c>
      <c r="AJ48" s="292">
        <f>SUM(Paniglgasse:Lerchenfelder!AJ48)</f>
        <v>2825.54</v>
      </c>
      <c r="AK48" s="292">
        <f>SUM(Paniglgasse:Lerchenfelder!AK48)</f>
        <v>3238.85</v>
      </c>
      <c r="AL48" s="292">
        <f>SUM(Paniglgasse:Lerchenfelder!AL48)</f>
        <v>3243.69</v>
      </c>
      <c r="AM48" s="292">
        <f>SUM(Paniglgasse:Lerchenfelder!AM48)</f>
        <v>2287.6800000000003</v>
      </c>
      <c r="AN48" s="292">
        <f>SUM(Paniglgasse:Lerchenfelder!AN48)</f>
        <v>2040.5900000000001</v>
      </c>
      <c r="AO48" s="292">
        <f>SUM(Paniglgasse:Lerchenfelder!AO48)</f>
        <v>2815.23</v>
      </c>
      <c r="AP48" s="292">
        <f>SUM(Paniglgasse:Lerchenfelder!AP48)</f>
        <v>3410.1400000000003</v>
      </c>
      <c r="AQ48" s="292">
        <f>SUM(Paniglgasse:Lerchenfelder!AQ48)</f>
        <v>0</v>
      </c>
      <c r="AR48" s="292">
        <f>SUM(Paniglgasse:Lerchenfelder!AR48)</f>
        <v>0</v>
      </c>
      <c r="AS48" s="292">
        <f>SUM(Paniglgasse:Lerchenfelder!AS48)</f>
        <v>0</v>
      </c>
      <c r="AT48" s="292">
        <f>SUM(Paniglgasse:Lerchenfelder!AT48)</f>
        <v>0</v>
      </c>
      <c r="AU48" s="292">
        <f>SUM(Paniglgasse:Lerchenfelder!AU48)</f>
        <v>0</v>
      </c>
      <c r="AV48" s="292">
        <f>SUM(Paniglgasse:Lerchenfelder!AV48)</f>
        <v>0</v>
      </c>
      <c r="AW48" s="292">
        <f>SUM(Paniglgasse:Lerchenfelder!AW48)</f>
        <v>0</v>
      </c>
      <c r="AX48" s="292">
        <f>SUM(Paniglgasse:Lerchenfelder!AX48)</f>
        <v>0</v>
      </c>
      <c r="AY48" s="292">
        <f>SUM(Paniglgasse:Lerchenfelder!AY48)</f>
        <v>0</v>
      </c>
      <c r="AZ48" s="292">
        <f>SUM(Paniglgasse:Lerchenfelder!AZ48)</f>
        <v>0</v>
      </c>
      <c r="BA48" s="292">
        <f>SUM(Paniglgasse:Lerchenfelder!BA48)</f>
        <v>0</v>
      </c>
      <c r="BB48" s="292">
        <f>SUM(Paniglgasse:Lerchenfelder!BB48)</f>
        <v>0</v>
      </c>
      <c r="BC48" s="292">
        <f>SUM(Paniglgasse:Lerchenfelder!BC48)</f>
        <v>0</v>
      </c>
      <c r="BD48" s="292">
        <f>SUM(Paniglgasse:Lerchenfelder!BD48)</f>
        <v>0</v>
      </c>
      <c r="BE48" s="158"/>
      <c r="BF48" s="163">
        <f t="shared" si="31"/>
        <v>11797.11</v>
      </c>
      <c r="BG48" s="77">
        <f t="shared" si="32"/>
        <v>13534.15</v>
      </c>
      <c r="BH48" s="77">
        <f t="shared" si="33"/>
        <v>16165.490000000002</v>
      </c>
      <c r="BI48" s="77">
        <f t="shared" si="34"/>
        <v>8842.68</v>
      </c>
      <c r="BJ48" s="77">
        <f t="shared" si="35"/>
        <v>9960</v>
      </c>
      <c r="BK48" s="77">
        <f t="shared" si="36"/>
        <v>12085.33</v>
      </c>
      <c r="BL48" s="77">
        <f t="shared" si="37"/>
        <v>13129.43</v>
      </c>
      <c r="BM48" s="77">
        <f t="shared" si="38"/>
        <v>11406.2</v>
      </c>
      <c r="BN48" s="77">
        <f t="shared" si="39"/>
        <v>10553.64</v>
      </c>
      <c r="BO48" s="77">
        <f t="shared" si="40"/>
        <v>0</v>
      </c>
      <c r="BP48" s="77">
        <f t="shared" si="41"/>
        <v>0</v>
      </c>
      <c r="BQ48" s="77">
        <f t="shared" si="42"/>
        <v>0</v>
      </c>
      <c r="BR48" s="157">
        <f t="shared" si="43"/>
        <v>107474.03</v>
      </c>
      <c r="BS48" s="77">
        <f t="shared" si="44"/>
        <v>41496.75</v>
      </c>
      <c r="BT48" s="77">
        <f t="shared" si="45"/>
        <v>30888.010000000002</v>
      </c>
      <c r="BU48" s="77">
        <f t="shared" si="46"/>
        <v>35089.270000000004</v>
      </c>
      <c r="BV48" s="77">
        <f t="shared" si="47"/>
        <v>0</v>
      </c>
      <c r="BW48" s="77">
        <f t="shared" si="48"/>
        <v>72384.759999999995</v>
      </c>
      <c r="BX48" s="77">
        <f t="shared" si="49"/>
        <v>35089.270000000004</v>
      </c>
      <c r="BY48" s="77">
        <f>IF(Info!$O$3="Q1",$BS48,IF(Info!$O$3="Q2",$BS48+$BT48,IF(Info!$O$3="Q3",$BS48+$BT48+$BU48,$BR48)))</f>
        <v>41496.75</v>
      </c>
      <c r="BZ48" s="77">
        <f>IF(Info!$O$3="Q1",$BS48,IF(Info!$O$3="Q2",$BT48,IF(Info!$O$3="Q3",$BU48,$BV48)))</f>
        <v>41496.75</v>
      </c>
      <c r="CA48" s="156"/>
    </row>
    <row r="49" spans="1:79" x14ac:dyDescent="0.3">
      <c r="A49" s="155"/>
      <c r="B49" s="291" t="s">
        <v>317</v>
      </c>
      <c r="C49" s="166"/>
      <c r="D49" s="157">
        <f t="shared" si="30"/>
        <v>2251.7099999999996</v>
      </c>
      <c r="E49" s="292">
        <f>SUM(Paniglgasse:Lerchenfelder!E49)</f>
        <v>0</v>
      </c>
      <c r="F49" s="292">
        <f>SUM(Paniglgasse:Lerchenfelder!F49)</f>
        <v>0</v>
      </c>
      <c r="G49" s="292">
        <f>SUM(Paniglgasse:Lerchenfelder!G49)</f>
        <v>42.35</v>
      </c>
      <c r="H49" s="292">
        <f>SUM(Paniglgasse:Lerchenfelder!H49)</f>
        <v>59.79</v>
      </c>
      <c r="I49" s="292">
        <f>SUM(Paniglgasse:Lerchenfelder!I49)</f>
        <v>79.09</v>
      </c>
      <c r="J49" s="292">
        <f>SUM(Paniglgasse:Lerchenfelder!J49)</f>
        <v>88.22</v>
      </c>
      <c r="K49" s="292">
        <f>SUM(Paniglgasse:Lerchenfelder!K49)</f>
        <v>68.22</v>
      </c>
      <c r="L49" s="292">
        <f>SUM(Paniglgasse:Lerchenfelder!L49)</f>
        <v>87.59</v>
      </c>
      <c r="M49" s="292">
        <f>SUM(Paniglgasse:Lerchenfelder!M49)</f>
        <v>44.83</v>
      </c>
      <c r="N49" s="292">
        <f>SUM(Paniglgasse:Lerchenfelder!N49)</f>
        <v>0</v>
      </c>
      <c r="O49" s="292">
        <f>SUM(Paniglgasse:Lerchenfelder!O49)</f>
        <v>0</v>
      </c>
      <c r="P49" s="292">
        <f>SUM(Paniglgasse:Lerchenfelder!P49)</f>
        <v>0</v>
      </c>
      <c r="Q49" s="292">
        <f>SUM(Paniglgasse:Lerchenfelder!Q49)</f>
        <v>66.430000000000007</v>
      </c>
      <c r="R49" s="292">
        <f>SUM(Paniglgasse:Lerchenfelder!R49)</f>
        <v>24</v>
      </c>
      <c r="S49" s="292">
        <f>SUM(Paniglgasse:Lerchenfelder!S49)</f>
        <v>0</v>
      </c>
      <c r="T49" s="292">
        <f>SUM(Paniglgasse:Lerchenfelder!T49)</f>
        <v>0</v>
      </c>
      <c r="U49" s="292">
        <f>SUM(Paniglgasse:Lerchenfelder!U49)</f>
        <v>32.93</v>
      </c>
      <c r="V49" s="292">
        <f>SUM(Paniglgasse:Lerchenfelder!V49)</f>
        <v>163.92000000000002</v>
      </c>
      <c r="W49" s="292">
        <f>SUM(Paniglgasse:Lerchenfelder!W49)</f>
        <v>99.84</v>
      </c>
      <c r="X49" s="292">
        <f>SUM(Paniglgasse:Lerchenfelder!X49)</f>
        <v>78.84</v>
      </c>
      <c r="Y49" s="292">
        <f>SUM(Paniglgasse:Lerchenfelder!Y49)</f>
        <v>41.480000000000004</v>
      </c>
      <c r="Z49" s="292">
        <f>SUM(Paniglgasse:Lerchenfelder!Z49)</f>
        <v>36.659999999999997</v>
      </c>
      <c r="AA49" s="292">
        <f>SUM(Paniglgasse:Lerchenfelder!AA49)</f>
        <v>114</v>
      </c>
      <c r="AB49" s="292">
        <f>SUM(Paniglgasse:Lerchenfelder!AB49)</f>
        <v>62.33</v>
      </c>
      <c r="AC49" s="292">
        <f>SUM(Paniglgasse:Lerchenfelder!AC49)</f>
        <v>19</v>
      </c>
      <c r="AD49" s="292">
        <f>SUM(Paniglgasse:Lerchenfelder!AD49)</f>
        <v>0</v>
      </c>
      <c r="AE49" s="292">
        <f>SUM(Paniglgasse:Lerchenfelder!AE49)</f>
        <v>0</v>
      </c>
      <c r="AF49" s="292">
        <f>SUM(Paniglgasse:Lerchenfelder!AF49)</f>
        <v>152.68</v>
      </c>
      <c r="AG49" s="292">
        <f>SUM(Paniglgasse:Lerchenfelder!AG49)</f>
        <v>76.760000000000005</v>
      </c>
      <c r="AH49" s="292">
        <f>SUM(Paniglgasse:Lerchenfelder!AH49)</f>
        <v>95.06</v>
      </c>
      <c r="AI49" s="292">
        <f>SUM(Paniglgasse:Lerchenfelder!AI49)</f>
        <v>48.59</v>
      </c>
      <c r="AJ49" s="292">
        <f>SUM(Paniglgasse:Lerchenfelder!AJ49)</f>
        <v>46.84</v>
      </c>
      <c r="AK49" s="292">
        <f>SUM(Paniglgasse:Lerchenfelder!AK49)</f>
        <v>173.76</v>
      </c>
      <c r="AL49" s="292">
        <f>SUM(Paniglgasse:Lerchenfelder!AL49)</f>
        <v>186.3</v>
      </c>
      <c r="AM49" s="292">
        <f>SUM(Paniglgasse:Lerchenfelder!AM49)</f>
        <v>102.66</v>
      </c>
      <c r="AN49" s="292">
        <f>SUM(Paniglgasse:Lerchenfelder!AN49)</f>
        <v>51.260000000000005</v>
      </c>
      <c r="AO49" s="292">
        <f>SUM(Paniglgasse:Lerchenfelder!AO49)</f>
        <v>52.93</v>
      </c>
      <c r="AP49" s="292">
        <f>SUM(Paniglgasse:Lerchenfelder!AP49)</f>
        <v>55.35</v>
      </c>
      <c r="AQ49" s="292">
        <f>SUM(Paniglgasse:Lerchenfelder!AQ49)</f>
        <v>0</v>
      </c>
      <c r="AR49" s="292">
        <f>SUM(Paniglgasse:Lerchenfelder!AR49)</f>
        <v>0</v>
      </c>
      <c r="AS49" s="292">
        <f>SUM(Paniglgasse:Lerchenfelder!AS49)</f>
        <v>0</v>
      </c>
      <c r="AT49" s="292">
        <f>SUM(Paniglgasse:Lerchenfelder!AT49)</f>
        <v>0</v>
      </c>
      <c r="AU49" s="292">
        <f>SUM(Paniglgasse:Lerchenfelder!AU49)</f>
        <v>0</v>
      </c>
      <c r="AV49" s="292">
        <f>SUM(Paniglgasse:Lerchenfelder!AV49)</f>
        <v>0</v>
      </c>
      <c r="AW49" s="292">
        <f>SUM(Paniglgasse:Lerchenfelder!AW49)</f>
        <v>0</v>
      </c>
      <c r="AX49" s="292">
        <f>SUM(Paniglgasse:Lerchenfelder!AX49)</f>
        <v>0</v>
      </c>
      <c r="AY49" s="292">
        <f>SUM(Paniglgasse:Lerchenfelder!AY49)</f>
        <v>0</v>
      </c>
      <c r="AZ49" s="292">
        <f>SUM(Paniglgasse:Lerchenfelder!AZ49)</f>
        <v>0</v>
      </c>
      <c r="BA49" s="292">
        <f>SUM(Paniglgasse:Lerchenfelder!BA49)</f>
        <v>0</v>
      </c>
      <c r="BB49" s="292">
        <f>SUM(Paniglgasse:Lerchenfelder!BB49)</f>
        <v>0</v>
      </c>
      <c r="BC49" s="292">
        <f>SUM(Paniglgasse:Lerchenfelder!BC49)</f>
        <v>0</v>
      </c>
      <c r="BD49" s="292">
        <f>SUM(Paniglgasse:Lerchenfelder!BD49)</f>
        <v>0</v>
      </c>
      <c r="BE49" s="158"/>
      <c r="BF49" s="163">
        <f t="shared" si="31"/>
        <v>102.14</v>
      </c>
      <c r="BG49" s="77">
        <f t="shared" si="32"/>
        <v>323.12</v>
      </c>
      <c r="BH49" s="77">
        <f t="shared" si="33"/>
        <v>111.26</v>
      </c>
      <c r="BI49" s="77">
        <f t="shared" si="34"/>
        <v>56.93</v>
      </c>
      <c r="BJ49" s="77">
        <f t="shared" si="35"/>
        <v>384.08000000000004</v>
      </c>
      <c r="BK49" s="77">
        <f t="shared" si="36"/>
        <v>231.99</v>
      </c>
      <c r="BL49" s="77">
        <f t="shared" si="37"/>
        <v>324.5</v>
      </c>
      <c r="BM49" s="77">
        <f t="shared" si="38"/>
        <v>455.49</v>
      </c>
      <c r="BN49" s="77">
        <f t="shared" si="39"/>
        <v>262.20000000000005</v>
      </c>
      <c r="BO49" s="77">
        <f t="shared" si="40"/>
        <v>0</v>
      </c>
      <c r="BP49" s="77">
        <f t="shared" si="41"/>
        <v>0</v>
      </c>
      <c r="BQ49" s="77">
        <f t="shared" si="42"/>
        <v>0</v>
      </c>
      <c r="BR49" s="157">
        <f t="shared" si="43"/>
        <v>2251.71</v>
      </c>
      <c r="BS49" s="77">
        <f t="shared" si="44"/>
        <v>536.52</v>
      </c>
      <c r="BT49" s="77">
        <f t="shared" si="45"/>
        <v>673</v>
      </c>
      <c r="BU49" s="77">
        <f t="shared" si="46"/>
        <v>1042.19</v>
      </c>
      <c r="BV49" s="77">
        <f t="shared" si="47"/>
        <v>0</v>
      </c>
      <c r="BW49" s="77">
        <f t="shared" si="48"/>
        <v>1209.52</v>
      </c>
      <c r="BX49" s="77">
        <f t="shared" si="49"/>
        <v>1042.19</v>
      </c>
      <c r="BY49" s="77">
        <f>IF(Info!$O$3="Q1",$BS49,IF(Info!$O$3="Q2",$BS49+$BT49,IF(Info!$O$3="Q3",$BS49+$BT49+$BU49,$BR49)))</f>
        <v>536.52</v>
      </c>
      <c r="BZ49" s="77">
        <f>IF(Info!$O$3="Q1",$BS49,IF(Info!$O$3="Q2",$BT49,IF(Info!$O$3="Q3",$BU49,$BV49)))</f>
        <v>536.52</v>
      </c>
      <c r="CA49" s="156"/>
    </row>
    <row r="50" spans="1:79" x14ac:dyDescent="0.3">
      <c r="A50" s="155"/>
      <c r="B50" s="291" t="s">
        <v>318</v>
      </c>
      <c r="C50" s="166"/>
      <c r="D50" s="157">
        <f t="shared" si="30"/>
        <v>0</v>
      </c>
      <c r="E50" s="292">
        <f>SUM(Paniglgasse:Lerchenfelder!E50)</f>
        <v>0</v>
      </c>
      <c r="F50" s="292">
        <f>SUM(Paniglgasse:Lerchenfelder!F50)</f>
        <v>0</v>
      </c>
      <c r="G50" s="292">
        <f>SUM(Paniglgasse:Lerchenfelder!G50)</f>
        <v>0</v>
      </c>
      <c r="H50" s="292">
        <f>SUM(Paniglgasse:Lerchenfelder!H50)</f>
        <v>0</v>
      </c>
      <c r="I50" s="292">
        <f>SUM(Paniglgasse:Lerchenfelder!I50)</f>
        <v>0</v>
      </c>
      <c r="J50" s="292">
        <f>SUM(Paniglgasse:Lerchenfelder!J50)</f>
        <v>0</v>
      </c>
      <c r="K50" s="292">
        <f>SUM(Paniglgasse:Lerchenfelder!K50)</f>
        <v>0</v>
      </c>
      <c r="L50" s="292">
        <f>SUM(Paniglgasse:Lerchenfelder!L50)</f>
        <v>0</v>
      </c>
      <c r="M50" s="292">
        <f>SUM(Paniglgasse:Lerchenfelder!M50)</f>
        <v>0</v>
      </c>
      <c r="N50" s="292">
        <f>SUM(Paniglgasse:Lerchenfelder!N50)</f>
        <v>0</v>
      </c>
      <c r="O50" s="292">
        <f>SUM(Paniglgasse:Lerchenfelder!O50)</f>
        <v>0</v>
      </c>
      <c r="P50" s="292">
        <f>SUM(Paniglgasse:Lerchenfelder!P50)</f>
        <v>0</v>
      </c>
      <c r="Q50" s="292">
        <f>SUM(Paniglgasse:Lerchenfelder!Q50)</f>
        <v>0</v>
      </c>
      <c r="R50" s="292">
        <f>SUM(Paniglgasse:Lerchenfelder!R50)</f>
        <v>0</v>
      </c>
      <c r="S50" s="292">
        <f>SUM(Paniglgasse:Lerchenfelder!S50)</f>
        <v>0</v>
      </c>
      <c r="T50" s="292">
        <f>SUM(Paniglgasse:Lerchenfelder!T50)</f>
        <v>0</v>
      </c>
      <c r="U50" s="292">
        <f>SUM(Paniglgasse:Lerchenfelder!U50)</f>
        <v>0</v>
      </c>
      <c r="V50" s="292">
        <f>SUM(Paniglgasse:Lerchenfelder!V50)</f>
        <v>0</v>
      </c>
      <c r="W50" s="292">
        <f>SUM(Paniglgasse:Lerchenfelder!W50)</f>
        <v>0</v>
      </c>
      <c r="X50" s="292">
        <f>SUM(Paniglgasse:Lerchenfelder!X50)</f>
        <v>0</v>
      </c>
      <c r="Y50" s="292">
        <f>SUM(Paniglgasse:Lerchenfelder!Y50)</f>
        <v>0</v>
      </c>
      <c r="Z50" s="292">
        <f>SUM(Paniglgasse:Lerchenfelder!Z50)</f>
        <v>0</v>
      </c>
      <c r="AA50" s="292">
        <f>SUM(Paniglgasse:Lerchenfelder!AA50)</f>
        <v>0</v>
      </c>
      <c r="AB50" s="292">
        <f>SUM(Paniglgasse:Lerchenfelder!AB50)</f>
        <v>0</v>
      </c>
      <c r="AC50" s="292">
        <f>SUM(Paniglgasse:Lerchenfelder!AC50)</f>
        <v>0</v>
      </c>
      <c r="AD50" s="292">
        <f>SUM(Paniglgasse:Lerchenfelder!AD50)</f>
        <v>0</v>
      </c>
      <c r="AE50" s="292">
        <f>SUM(Paniglgasse:Lerchenfelder!AE50)</f>
        <v>0</v>
      </c>
      <c r="AF50" s="292">
        <f>SUM(Paniglgasse:Lerchenfelder!AF50)</f>
        <v>0</v>
      </c>
      <c r="AG50" s="292">
        <f>SUM(Paniglgasse:Lerchenfelder!AG50)</f>
        <v>0</v>
      </c>
      <c r="AH50" s="292">
        <f>SUM(Paniglgasse:Lerchenfelder!AH50)</f>
        <v>0</v>
      </c>
      <c r="AI50" s="292">
        <f>SUM(Paniglgasse:Lerchenfelder!AI50)</f>
        <v>0</v>
      </c>
      <c r="AJ50" s="292">
        <f>SUM(Paniglgasse:Lerchenfelder!AJ50)</f>
        <v>0</v>
      </c>
      <c r="AK50" s="292">
        <f>SUM(Paniglgasse:Lerchenfelder!AK50)</f>
        <v>0</v>
      </c>
      <c r="AL50" s="292">
        <f>SUM(Paniglgasse:Lerchenfelder!AL50)</f>
        <v>0</v>
      </c>
      <c r="AM50" s="292">
        <f>SUM(Paniglgasse:Lerchenfelder!AM50)</f>
        <v>0</v>
      </c>
      <c r="AN50" s="292">
        <f>SUM(Paniglgasse:Lerchenfelder!AN50)</f>
        <v>0</v>
      </c>
      <c r="AO50" s="292">
        <f>SUM(Paniglgasse:Lerchenfelder!AO50)</f>
        <v>0</v>
      </c>
      <c r="AP50" s="292">
        <f>SUM(Paniglgasse:Lerchenfelder!AP50)</f>
        <v>0</v>
      </c>
      <c r="AQ50" s="292">
        <f>SUM(Paniglgasse:Lerchenfelder!AQ50)</f>
        <v>0</v>
      </c>
      <c r="AR50" s="292">
        <f>SUM(Paniglgasse:Lerchenfelder!AR50)</f>
        <v>0</v>
      </c>
      <c r="AS50" s="292">
        <f>SUM(Paniglgasse:Lerchenfelder!AS50)</f>
        <v>0</v>
      </c>
      <c r="AT50" s="292">
        <f>SUM(Paniglgasse:Lerchenfelder!AT50)</f>
        <v>0</v>
      </c>
      <c r="AU50" s="292">
        <f>SUM(Paniglgasse:Lerchenfelder!AU50)</f>
        <v>0</v>
      </c>
      <c r="AV50" s="292">
        <f>SUM(Paniglgasse:Lerchenfelder!AV50)</f>
        <v>0</v>
      </c>
      <c r="AW50" s="292">
        <f>SUM(Paniglgasse:Lerchenfelder!AW50)</f>
        <v>0</v>
      </c>
      <c r="AX50" s="292">
        <f>SUM(Paniglgasse:Lerchenfelder!AX50)</f>
        <v>0</v>
      </c>
      <c r="AY50" s="292">
        <f>SUM(Paniglgasse:Lerchenfelder!AY50)</f>
        <v>0</v>
      </c>
      <c r="AZ50" s="292">
        <f>SUM(Paniglgasse:Lerchenfelder!AZ50)</f>
        <v>0</v>
      </c>
      <c r="BA50" s="292">
        <f>SUM(Paniglgasse:Lerchenfelder!BA50)</f>
        <v>0</v>
      </c>
      <c r="BB50" s="292">
        <f>SUM(Paniglgasse:Lerchenfelder!BB50)</f>
        <v>0</v>
      </c>
      <c r="BC50" s="292">
        <f>SUM(Paniglgasse:Lerchenfelder!BC50)</f>
        <v>0</v>
      </c>
      <c r="BD50" s="292">
        <f>SUM(Paniglgasse:Lerchenfelder!BD50)</f>
        <v>0</v>
      </c>
      <c r="BE50" s="158"/>
      <c r="BF50" s="163">
        <f t="shared" si="31"/>
        <v>0</v>
      </c>
      <c r="BG50" s="77">
        <f t="shared" si="32"/>
        <v>0</v>
      </c>
      <c r="BH50" s="77">
        <f t="shared" si="33"/>
        <v>0</v>
      </c>
      <c r="BI50" s="77">
        <f t="shared" si="34"/>
        <v>0</v>
      </c>
      <c r="BJ50" s="77">
        <f t="shared" si="35"/>
        <v>0</v>
      </c>
      <c r="BK50" s="77">
        <f t="shared" si="36"/>
        <v>0</v>
      </c>
      <c r="BL50" s="77">
        <f t="shared" si="37"/>
        <v>0</v>
      </c>
      <c r="BM50" s="77">
        <f t="shared" si="38"/>
        <v>0</v>
      </c>
      <c r="BN50" s="77">
        <f t="shared" si="39"/>
        <v>0</v>
      </c>
      <c r="BO50" s="77">
        <f t="shared" si="40"/>
        <v>0</v>
      </c>
      <c r="BP50" s="77">
        <f t="shared" si="41"/>
        <v>0</v>
      </c>
      <c r="BQ50" s="77">
        <f t="shared" si="42"/>
        <v>0</v>
      </c>
      <c r="BR50" s="157">
        <f t="shared" si="43"/>
        <v>0</v>
      </c>
      <c r="BS50" s="77">
        <f t="shared" si="44"/>
        <v>0</v>
      </c>
      <c r="BT50" s="77">
        <f t="shared" si="45"/>
        <v>0</v>
      </c>
      <c r="BU50" s="77">
        <f t="shared" si="46"/>
        <v>0</v>
      </c>
      <c r="BV50" s="77">
        <f t="shared" si="47"/>
        <v>0</v>
      </c>
      <c r="BW50" s="77">
        <f t="shared" si="48"/>
        <v>0</v>
      </c>
      <c r="BX50" s="77">
        <f t="shared" si="49"/>
        <v>0</v>
      </c>
      <c r="BY50" s="77">
        <f>IF(Info!$O$3="Q1",$BS50,IF(Info!$O$3="Q2",$BS50+$BT50,IF(Info!$O$3="Q3",$BS50+$BT50+$BU50,$BR50)))</f>
        <v>0</v>
      </c>
      <c r="BZ50" s="77">
        <f>IF(Info!$O$3="Q1",$BS50,IF(Info!$O$3="Q2",$BT50,IF(Info!$O$3="Q3",$BU50,$BV50)))</f>
        <v>0</v>
      </c>
      <c r="CA50" s="156"/>
    </row>
    <row r="51" spans="1:79" x14ac:dyDescent="0.3">
      <c r="A51" s="164"/>
      <c r="B51" s="291" t="s">
        <v>319</v>
      </c>
      <c r="C51" s="166"/>
      <c r="D51" s="157">
        <f t="shared" si="30"/>
        <v>844.90000000000009</v>
      </c>
      <c r="E51" s="292">
        <f>SUM(Paniglgasse:Lerchenfelder!E51)</f>
        <v>0</v>
      </c>
      <c r="F51" s="292">
        <f>SUM(Paniglgasse:Lerchenfelder!F51)</f>
        <v>0</v>
      </c>
      <c r="G51" s="292">
        <f>SUM(Paniglgasse:Lerchenfelder!G51)</f>
        <v>37.1</v>
      </c>
      <c r="H51" s="292">
        <f>SUM(Paniglgasse:Lerchenfelder!H51)</f>
        <v>0</v>
      </c>
      <c r="I51" s="292">
        <f>SUM(Paniglgasse:Lerchenfelder!I51)</f>
        <v>15</v>
      </c>
      <c r="J51" s="292">
        <f>SUM(Paniglgasse:Lerchenfelder!J51)</f>
        <v>0</v>
      </c>
      <c r="K51" s="292">
        <f>SUM(Paniglgasse:Lerchenfelder!K51)</f>
        <v>15</v>
      </c>
      <c r="L51" s="292">
        <f>SUM(Paniglgasse:Lerchenfelder!L51)</f>
        <v>62</v>
      </c>
      <c r="M51" s="292">
        <f>SUM(Paniglgasse:Lerchenfelder!M51)</f>
        <v>15</v>
      </c>
      <c r="N51" s="292">
        <f>SUM(Paniglgasse:Lerchenfelder!N51)</f>
        <v>2</v>
      </c>
      <c r="O51" s="292">
        <f>SUM(Paniglgasse:Lerchenfelder!O51)</f>
        <v>2</v>
      </c>
      <c r="P51" s="292">
        <f>SUM(Paniglgasse:Lerchenfelder!P51)</f>
        <v>2</v>
      </c>
      <c r="Q51" s="292">
        <f>SUM(Paniglgasse:Lerchenfelder!Q51)</f>
        <v>92.63</v>
      </c>
      <c r="R51" s="292">
        <f>SUM(Paniglgasse:Lerchenfelder!R51)</f>
        <v>2</v>
      </c>
      <c r="S51" s="292">
        <f>SUM(Paniglgasse:Lerchenfelder!S51)</f>
        <v>2</v>
      </c>
      <c r="T51" s="292">
        <f>SUM(Paniglgasse:Lerchenfelder!T51)</f>
        <v>2</v>
      </c>
      <c r="U51" s="292">
        <f>SUM(Paniglgasse:Lerchenfelder!U51)</f>
        <v>5.41</v>
      </c>
      <c r="V51" s="292">
        <f>SUM(Paniglgasse:Lerchenfelder!V51)</f>
        <v>5.82</v>
      </c>
      <c r="W51" s="292">
        <f>SUM(Paniglgasse:Lerchenfelder!W51)</f>
        <v>2</v>
      </c>
      <c r="X51" s="292">
        <f>SUM(Paniglgasse:Lerchenfelder!X51)</f>
        <v>2</v>
      </c>
      <c r="Y51" s="292">
        <f>SUM(Paniglgasse:Lerchenfelder!Y51)</f>
        <v>2</v>
      </c>
      <c r="Z51" s="292">
        <f>SUM(Paniglgasse:Lerchenfelder!Z51)</f>
        <v>2</v>
      </c>
      <c r="AA51" s="292">
        <f>SUM(Paniglgasse:Lerchenfelder!AA51)</f>
        <v>85.49</v>
      </c>
      <c r="AB51" s="292">
        <f>SUM(Paniglgasse:Lerchenfelder!AB51)</f>
        <v>4.42</v>
      </c>
      <c r="AC51" s="292">
        <f>SUM(Paniglgasse:Lerchenfelder!AC51)</f>
        <v>2</v>
      </c>
      <c r="AD51" s="292">
        <f>SUM(Paniglgasse:Lerchenfelder!AD51)</f>
        <v>2</v>
      </c>
      <c r="AE51" s="292">
        <f>SUM(Paniglgasse:Lerchenfelder!AE51)</f>
        <v>0</v>
      </c>
      <c r="AF51" s="292">
        <f>SUM(Paniglgasse:Lerchenfelder!AF51)</f>
        <v>202.87</v>
      </c>
      <c r="AG51" s="292">
        <f>SUM(Paniglgasse:Lerchenfelder!AG51)</f>
        <v>0</v>
      </c>
      <c r="AH51" s="292">
        <f>SUM(Paniglgasse:Lerchenfelder!AH51)</f>
        <v>0</v>
      </c>
      <c r="AI51" s="292">
        <f>SUM(Paniglgasse:Lerchenfelder!AI51)</f>
        <v>28.54</v>
      </c>
      <c r="AJ51" s="292">
        <f>SUM(Paniglgasse:Lerchenfelder!AJ51)</f>
        <v>34.46</v>
      </c>
      <c r="AK51" s="292">
        <f>SUM(Paniglgasse:Lerchenfelder!AK51)</f>
        <v>92.49</v>
      </c>
      <c r="AL51" s="292">
        <f>SUM(Paniglgasse:Lerchenfelder!AL51)</f>
        <v>99.7</v>
      </c>
      <c r="AM51" s="292">
        <f>SUM(Paniglgasse:Lerchenfelder!AM51)</f>
        <v>24.97</v>
      </c>
      <c r="AN51" s="292">
        <f>SUM(Paniglgasse:Lerchenfelder!AN51)</f>
        <v>0</v>
      </c>
      <c r="AO51" s="292">
        <f>SUM(Paniglgasse:Lerchenfelder!AO51)</f>
        <v>0</v>
      </c>
      <c r="AP51" s="292">
        <f>SUM(Paniglgasse:Lerchenfelder!AP51)</f>
        <v>0</v>
      </c>
      <c r="AQ51" s="292">
        <f>SUM(Paniglgasse:Lerchenfelder!AQ51)</f>
        <v>0</v>
      </c>
      <c r="AR51" s="292">
        <f>SUM(Paniglgasse:Lerchenfelder!AR51)</f>
        <v>0</v>
      </c>
      <c r="AS51" s="292">
        <f>SUM(Paniglgasse:Lerchenfelder!AS51)</f>
        <v>0</v>
      </c>
      <c r="AT51" s="292">
        <f>SUM(Paniglgasse:Lerchenfelder!AT51)</f>
        <v>0</v>
      </c>
      <c r="AU51" s="292">
        <f>SUM(Paniglgasse:Lerchenfelder!AU51)</f>
        <v>0</v>
      </c>
      <c r="AV51" s="292">
        <f>SUM(Paniglgasse:Lerchenfelder!AV51)</f>
        <v>0</v>
      </c>
      <c r="AW51" s="292">
        <f>SUM(Paniglgasse:Lerchenfelder!AW51)</f>
        <v>0</v>
      </c>
      <c r="AX51" s="292">
        <f>SUM(Paniglgasse:Lerchenfelder!AX51)</f>
        <v>0</v>
      </c>
      <c r="AY51" s="292">
        <f>SUM(Paniglgasse:Lerchenfelder!AY51)</f>
        <v>0</v>
      </c>
      <c r="AZ51" s="292">
        <f>SUM(Paniglgasse:Lerchenfelder!AZ51)</f>
        <v>0</v>
      </c>
      <c r="BA51" s="292">
        <f>SUM(Paniglgasse:Lerchenfelder!BA51)</f>
        <v>0</v>
      </c>
      <c r="BB51" s="292">
        <f>SUM(Paniglgasse:Lerchenfelder!BB51)</f>
        <v>0</v>
      </c>
      <c r="BC51" s="292">
        <f>SUM(Paniglgasse:Lerchenfelder!BC51)</f>
        <v>0</v>
      </c>
      <c r="BD51" s="292">
        <f>SUM(Paniglgasse:Lerchenfelder!BD51)</f>
        <v>0</v>
      </c>
      <c r="BE51" s="158"/>
      <c r="BF51" s="163">
        <f t="shared" si="31"/>
        <v>37.1</v>
      </c>
      <c r="BG51" s="77">
        <f t="shared" si="32"/>
        <v>92</v>
      </c>
      <c r="BH51" s="77">
        <f t="shared" si="33"/>
        <v>113.63</v>
      </c>
      <c r="BI51" s="77">
        <f t="shared" si="34"/>
        <v>11.41</v>
      </c>
      <c r="BJ51" s="77">
        <f t="shared" si="35"/>
        <v>11.82</v>
      </c>
      <c r="BK51" s="77">
        <f t="shared" si="36"/>
        <v>95.91</v>
      </c>
      <c r="BL51" s="77">
        <f t="shared" si="37"/>
        <v>202.87</v>
      </c>
      <c r="BM51" s="77">
        <f t="shared" si="38"/>
        <v>255.19</v>
      </c>
      <c r="BN51" s="77">
        <f t="shared" si="39"/>
        <v>24.97</v>
      </c>
      <c r="BO51" s="77">
        <f t="shared" si="40"/>
        <v>0</v>
      </c>
      <c r="BP51" s="77">
        <f t="shared" si="41"/>
        <v>0</v>
      </c>
      <c r="BQ51" s="77">
        <f t="shared" si="42"/>
        <v>0</v>
      </c>
      <c r="BR51" s="157">
        <f t="shared" si="43"/>
        <v>844.90000000000009</v>
      </c>
      <c r="BS51" s="77">
        <f t="shared" si="44"/>
        <v>242.73</v>
      </c>
      <c r="BT51" s="77">
        <f t="shared" si="45"/>
        <v>119.14</v>
      </c>
      <c r="BU51" s="77">
        <f t="shared" si="46"/>
        <v>483.03</v>
      </c>
      <c r="BV51" s="77">
        <f t="shared" si="47"/>
        <v>0</v>
      </c>
      <c r="BW51" s="77">
        <f t="shared" si="48"/>
        <v>361.87</v>
      </c>
      <c r="BX51" s="77">
        <f t="shared" si="49"/>
        <v>483.03</v>
      </c>
      <c r="BY51" s="77">
        <f>IF(Info!$O$3="Q1",$BS51,IF(Info!$O$3="Q2",$BS51+$BT51,IF(Info!$O$3="Q3",$BS51+$BT51+$BU51,$BR51)))</f>
        <v>242.73</v>
      </c>
      <c r="BZ51" s="77">
        <f>IF(Info!$O$3="Q1",$BS51,IF(Info!$O$3="Q2",$BT51,IF(Info!$O$3="Q3",$BU51,$BV51)))</f>
        <v>242.73</v>
      </c>
      <c r="CA51" s="156"/>
    </row>
    <row r="52" spans="1:79" x14ac:dyDescent="0.3">
      <c r="A52" s="155"/>
      <c r="B52" s="160" t="s">
        <v>320</v>
      </c>
      <c r="C52" s="166"/>
      <c r="D52" s="157">
        <f t="shared" si="30"/>
        <v>110570.64000000001</v>
      </c>
      <c r="E52" s="161">
        <f t="shared" ref="E52:AJ52" si="52">SUM(E48:E51)</f>
        <v>2717.69</v>
      </c>
      <c r="F52" s="161">
        <f t="shared" si="52"/>
        <v>3645.2200000000003</v>
      </c>
      <c r="G52" s="161">
        <f t="shared" si="52"/>
        <v>3199.14</v>
      </c>
      <c r="H52" s="161">
        <f t="shared" si="52"/>
        <v>2374.3000000000002</v>
      </c>
      <c r="I52" s="161">
        <f t="shared" si="52"/>
        <v>2966.5</v>
      </c>
      <c r="J52" s="161">
        <f t="shared" si="52"/>
        <v>2871.19</v>
      </c>
      <c r="K52" s="161">
        <f t="shared" si="52"/>
        <v>3787.1699999999996</v>
      </c>
      <c r="L52" s="161">
        <f t="shared" si="52"/>
        <v>4324.41</v>
      </c>
      <c r="M52" s="161">
        <f t="shared" si="52"/>
        <v>3210.27</v>
      </c>
      <c r="N52" s="161">
        <f t="shared" si="52"/>
        <v>3481.92</v>
      </c>
      <c r="O52" s="161">
        <f t="shared" si="52"/>
        <v>3002.32</v>
      </c>
      <c r="P52" s="161">
        <f t="shared" si="52"/>
        <v>3380.59</v>
      </c>
      <c r="Q52" s="161">
        <f t="shared" si="52"/>
        <v>3315.28</v>
      </c>
      <c r="R52" s="161">
        <f t="shared" si="52"/>
        <v>1683.45</v>
      </c>
      <c r="S52" s="161">
        <f t="shared" si="52"/>
        <v>1899.8200000000002</v>
      </c>
      <c r="T52" s="161">
        <f t="shared" si="52"/>
        <v>2528.83</v>
      </c>
      <c r="U52" s="161">
        <f t="shared" si="52"/>
        <v>2798.9199999999996</v>
      </c>
      <c r="V52" s="161">
        <f t="shared" si="52"/>
        <v>3463.1800000000003</v>
      </c>
      <c r="W52" s="161">
        <f t="shared" si="52"/>
        <v>2035.4599999999998</v>
      </c>
      <c r="X52" s="161">
        <f t="shared" si="52"/>
        <v>2739.2700000000004</v>
      </c>
      <c r="Y52" s="161">
        <f t="shared" si="52"/>
        <v>2117.9900000000002</v>
      </c>
      <c r="Z52" s="161">
        <f t="shared" si="52"/>
        <v>2091.87</v>
      </c>
      <c r="AA52" s="161">
        <f t="shared" si="52"/>
        <v>2200.0899999999997</v>
      </c>
      <c r="AB52" s="161">
        <f t="shared" si="52"/>
        <v>1917.83</v>
      </c>
      <c r="AC52" s="161">
        <f t="shared" si="52"/>
        <v>2868.13</v>
      </c>
      <c r="AD52" s="161">
        <f t="shared" si="52"/>
        <v>3335.31</v>
      </c>
      <c r="AE52" s="161">
        <f t="shared" si="52"/>
        <v>3874.82</v>
      </c>
      <c r="AF52" s="161">
        <f t="shared" si="52"/>
        <v>4313.78</v>
      </c>
      <c r="AG52" s="161">
        <f t="shared" si="52"/>
        <v>2785.4000000000005</v>
      </c>
      <c r="AH52" s="161">
        <f t="shared" si="52"/>
        <v>2682.7999999999997</v>
      </c>
      <c r="AI52" s="161">
        <f t="shared" si="52"/>
        <v>2175.25</v>
      </c>
      <c r="AJ52" s="161">
        <f t="shared" si="52"/>
        <v>2906.84</v>
      </c>
      <c r="AK52" s="161">
        <f t="shared" ref="AK52:BP52" si="53">SUM(AK48:AK51)</f>
        <v>3505.0999999999995</v>
      </c>
      <c r="AL52" s="161">
        <f t="shared" si="53"/>
        <v>3529.69</v>
      </c>
      <c r="AM52" s="161">
        <f t="shared" si="53"/>
        <v>2415.31</v>
      </c>
      <c r="AN52" s="161">
        <f t="shared" si="53"/>
        <v>2091.8500000000004</v>
      </c>
      <c r="AO52" s="161">
        <f t="shared" si="53"/>
        <v>2868.16</v>
      </c>
      <c r="AP52" s="161">
        <f t="shared" si="53"/>
        <v>3465.4900000000002</v>
      </c>
      <c r="AQ52" s="161">
        <f t="shared" si="53"/>
        <v>0</v>
      </c>
      <c r="AR52" s="161">
        <f t="shared" si="53"/>
        <v>0</v>
      </c>
      <c r="AS52" s="161">
        <f t="shared" si="53"/>
        <v>0</v>
      </c>
      <c r="AT52" s="161">
        <f t="shared" si="53"/>
        <v>0</v>
      </c>
      <c r="AU52" s="161">
        <f t="shared" si="53"/>
        <v>0</v>
      </c>
      <c r="AV52" s="161">
        <f t="shared" si="53"/>
        <v>0</v>
      </c>
      <c r="AW52" s="161">
        <f t="shared" si="53"/>
        <v>0</v>
      </c>
      <c r="AX52" s="161">
        <f t="shared" si="53"/>
        <v>0</v>
      </c>
      <c r="AY52" s="161">
        <f t="shared" si="53"/>
        <v>0</v>
      </c>
      <c r="AZ52" s="161">
        <f t="shared" si="53"/>
        <v>0</v>
      </c>
      <c r="BA52" s="161">
        <f t="shared" si="53"/>
        <v>0</v>
      </c>
      <c r="BB52" s="161">
        <f t="shared" si="53"/>
        <v>0</v>
      </c>
      <c r="BC52" s="161">
        <f t="shared" si="53"/>
        <v>0</v>
      </c>
      <c r="BD52" s="161">
        <f t="shared" si="53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x14ac:dyDescent="0.3">
      <c r="A53" s="155"/>
      <c r="B53" s="78" t="s">
        <v>321</v>
      </c>
      <c r="C53" s="166"/>
      <c r="D53" s="170">
        <f t="shared" ref="D53:AI53" si="54">IF(D73=0,0,(D27-D26)/D47)</f>
        <v>3.0150130669567319</v>
      </c>
      <c r="E53" s="171">
        <f t="shared" si="54"/>
        <v>2.2076581196581198</v>
      </c>
      <c r="F53" s="171">
        <f t="shared" si="54"/>
        <v>1.9873523874721892</v>
      </c>
      <c r="G53" s="171">
        <f t="shared" si="54"/>
        <v>2.256169722917845</v>
      </c>
      <c r="H53" s="171">
        <f t="shared" si="54"/>
        <v>2.353798354629792</v>
      </c>
      <c r="I53" s="171">
        <f t="shared" si="54"/>
        <v>1.8504111570572792</v>
      </c>
      <c r="J53" s="171">
        <f t="shared" si="54"/>
        <v>2.5572428479167755</v>
      </c>
      <c r="K53" s="171">
        <f t="shared" si="54"/>
        <v>2.1704672103596514</v>
      </c>
      <c r="L53" s="171">
        <f t="shared" si="54"/>
        <v>2.2211693991253472</v>
      </c>
      <c r="M53" s="171">
        <f t="shared" si="54"/>
        <v>2.7948678136551752</v>
      </c>
      <c r="N53" s="171">
        <f t="shared" si="54"/>
        <v>4.0144981690456607</v>
      </c>
      <c r="O53" s="171">
        <f t="shared" si="54"/>
        <v>2.718450734198766</v>
      </c>
      <c r="P53" s="171">
        <f t="shared" si="54"/>
        <v>2.4854811034361388</v>
      </c>
      <c r="Q53" s="171">
        <f t="shared" si="54"/>
        <v>2.6926337074520776</v>
      </c>
      <c r="R53" s="171">
        <f t="shared" si="54"/>
        <v>3.5241401701581303</v>
      </c>
      <c r="S53" s="171">
        <f t="shared" si="54"/>
        <v>3.297719182597231</v>
      </c>
      <c r="T53" s="171">
        <f t="shared" si="54"/>
        <v>3.2456359701851407</v>
      </c>
      <c r="U53" s="171">
        <f t="shared" si="54"/>
        <v>3.9865367811256025</v>
      </c>
      <c r="V53" s="171">
        <f t="shared" si="54"/>
        <v>3.3605045947699597</v>
      </c>
      <c r="W53" s="171">
        <f t="shared" si="54"/>
        <v>3.3029233178558672</v>
      </c>
      <c r="X53" s="171">
        <f t="shared" si="54"/>
        <v>3.3704925193840776</v>
      </c>
      <c r="Y53" s="171">
        <f t="shared" si="54"/>
        <v>3.6803759915058394</v>
      </c>
      <c r="Z53" s="171">
        <f t="shared" si="54"/>
        <v>2.7427672695666572</v>
      </c>
      <c r="AA53" s="171">
        <f t="shared" si="54"/>
        <v>3.0318981227848525</v>
      </c>
      <c r="AB53" s="171">
        <f t="shared" si="54"/>
        <v>4.5747920895535161</v>
      </c>
      <c r="AC53" s="171">
        <f t="shared" si="54"/>
        <v>3.1667212935649505</v>
      </c>
      <c r="AD53" s="171">
        <f t="shared" si="54"/>
        <v>3.0578799110452186</v>
      </c>
      <c r="AE53" s="171">
        <f t="shared" si="54"/>
        <v>3.5515772830438883</v>
      </c>
      <c r="AF53" s="171">
        <f t="shared" si="54"/>
        <v>3.8399162672836455</v>
      </c>
      <c r="AG53" s="171">
        <f t="shared" si="54"/>
        <v>3.6670294049548504</v>
      </c>
      <c r="AH53" s="171">
        <f t="shared" si="54"/>
        <v>3.7415896690702706</v>
      </c>
      <c r="AI53" s="171">
        <f t="shared" si="54"/>
        <v>3.0785611306752383</v>
      </c>
      <c r="AJ53" s="171">
        <f t="shared" ref="AJ53:BD53" si="55">IF(AJ73=0,0,(AJ27-AJ26)/AJ47)</f>
        <v>3.3671967718965115</v>
      </c>
      <c r="AK53" s="171">
        <f t="shared" si="55"/>
        <v>3.8382890242091197</v>
      </c>
      <c r="AL53" s="171">
        <f t="shared" si="55"/>
        <v>3.8254709667416074</v>
      </c>
      <c r="AM53" s="171">
        <f t="shared" si="55"/>
        <v>2.9482856524795849</v>
      </c>
      <c r="AN53" s="171">
        <f t="shared" si="55"/>
        <v>1.947799419809366</v>
      </c>
      <c r="AO53" s="171">
        <f t="shared" si="55"/>
        <v>3.2878976107242943</v>
      </c>
      <c r="AP53" s="171">
        <f t="shared" si="55"/>
        <v>2.9528390965930837</v>
      </c>
      <c r="AQ53" s="171">
        <f t="shared" si="55"/>
        <v>0</v>
      </c>
      <c r="AR53" s="171">
        <f t="shared" si="55"/>
        <v>0</v>
      </c>
      <c r="AS53" s="171">
        <f t="shared" si="55"/>
        <v>0</v>
      </c>
      <c r="AT53" s="171">
        <f t="shared" si="55"/>
        <v>0</v>
      </c>
      <c r="AU53" s="171">
        <f t="shared" si="55"/>
        <v>0</v>
      </c>
      <c r="AV53" s="171">
        <f t="shared" si="55"/>
        <v>0</v>
      </c>
      <c r="AW53" s="171">
        <f t="shared" si="55"/>
        <v>0</v>
      </c>
      <c r="AX53" s="171">
        <f t="shared" si="55"/>
        <v>0</v>
      </c>
      <c r="AY53" s="171">
        <f t="shared" si="55"/>
        <v>0</v>
      </c>
      <c r="AZ53" s="171">
        <f t="shared" si="55"/>
        <v>0</v>
      </c>
      <c r="BA53" s="171">
        <f t="shared" si="55"/>
        <v>0</v>
      </c>
      <c r="BB53" s="171">
        <f t="shared" si="55"/>
        <v>0</v>
      </c>
      <c r="BC53" s="171">
        <f t="shared" si="55"/>
        <v>0</v>
      </c>
      <c r="BD53" s="171">
        <f t="shared" si="55"/>
        <v>0</v>
      </c>
      <c r="BE53" s="158"/>
      <c r="BF53" s="172">
        <f t="shared" ref="BF53:BZ53" si="56">IF(BF73=0,0,(BF27-BF26)/BF47)</f>
        <v>2.2544222600043136</v>
      </c>
      <c r="BG53" s="171">
        <f t="shared" si="56"/>
        <v>2.1952567432711398</v>
      </c>
      <c r="BH53" s="171">
        <f t="shared" si="56"/>
        <v>2.8515177640806555</v>
      </c>
      <c r="BI53" s="171">
        <f t="shared" si="56"/>
        <v>3.5002216032691553</v>
      </c>
      <c r="BJ53" s="171">
        <f t="shared" si="56"/>
        <v>3.3685037249798047</v>
      </c>
      <c r="BK53" s="171">
        <f t="shared" si="56"/>
        <v>3.550501481991557</v>
      </c>
      <c r="BL53" s="171">
        <f t="shared" si="56"/>
        <v>3.6963209672140613</v>
      </c>
      <c r="BM53" s="171">
        <f t="shared" si="56"/>
        <v>3.5364220342766441</v>
      </c>
      <c r="BN53" s="171">
        <f t="shared" si="56"/>
        <v>2.7766113220658677</v>
      </c>
      <c r="BO53" s="171">
        <f t="shared" si="56"/>
        <v>0</v>
      </c>
      <c r="BP53" s="171">
        <f t="shared" si="56"/>
        <v>0</v>
      </c>
      <c r="BQ53" s="171">
        <f t="shared" si="56"/>
        <v>0</v>
      </c>
      <c r="BR53" s="173">
        <f t="shared" si="56"/>
        <v>3.0150130669567314</v>
      </c>
      <c r="BS53" s="171">
        <f t="shared" si="56"/>
        <v>2.4568679595385929</v>
      </c>
      <c r="BT53" s="171">
        <f t="shared" si="56"/>
        <v>3.4756586565717313</v>
      </c>
      <c r="BU53" s="171">
        <f t="shared" si="56"/>
        <v>3.2906654225494347</v>
      </c>
      <c r="BV53" s="171">
        <f t="shared" si="56"/>
        <v>0</v>
      </c>
      <c r="BW53" s="171">
        <f t="shared" si="56"/>
        <v>2.9148360296858091</v>
      </c>
      <c r="BX53" s="171">
        <f t="shared" si="56"/>
        <v>3.2906654225494347</v>
      </c>
      <c r="BY53" s="171">
        <f t="shared" si="56"/>
        <v>2.4568679595385929</v>
      </c>
      <c r="BZ53" s="171">
        <f t="shared" si="56"/>
        <v>2.4568679595385929</v>
      </c>
      <c r="CA53" s="156"/>
    </row>
    <row r="54" spans="1:79" x14ac:dyDescent="0.3">
      <c r="A54" s="155"/>
      <c r="B54" s="291" t="s">
        <v>322</v>
      </c>
      <c r="C54" s="166"/>
      <c r="D54" s="157">
        <f>SUM(E54:BD54)</f>
        <v>30525</v>
      </c>
      <c r="E54" s="292">
        <f>SUM(Paniglgasse:Lerchenfelder!E54)</f>
        <v>784</v>
      </c>
      <c r="F54" s="292">
        <f>SUM(Paniglgasse:Lerchenfelder!F54)</f>
        <v>613.20000000000005</v>
      </c>
      <c r="G54" s="292">
        <f>SUM(Paniglgasse:Lerchenfelder!G54)</f>
        <v>1113.06</v>
      </c>
      <c r="H54" s="292">
        <f>SUM(Paniglgasse:Lerchenfelder!H54)</f>
        <v>759.18000000000006</v>
      </c>
      <c r="I54" s="292">
        <f>SUM(Paniglgasse:Lerchenfelder!I54)</f>
        <v>605.54999999999995</v>
      </c>
      <c r="J54" s="292">
        <f>SUM(Paniglgasse:Lerchenfelder!J54)</f>
        <v>757.77</v>
      </c>
      <c r="K54" s="292">
        <f>SUM(Paniglgasse:Lerchenfelder!K54)</f>
        <v>714.67</v>
      </c>
      <c r="L54" s="292">
        <f>SUM(Paniglgasse:Lerchenfelder!L54)</f>
        <v>1049.29</v>
      </c>
      <c r="M54" s="292">
        <f>SUM(Paniglgasse:Lerchenfelder!M54)</f>
        <v>968.16000000000008</v>
      </c>
      <c r="N54" s="292">
        <f>SUM(Paniglgasse:Lerchenfelder!N54)</f>
        <v>643.77</v>
      </c>
      <c r="O54" s="292">
        <f>SUM(Paniglgasse:Lerchenfelder!O54)</f>
        <v>568.09</v>
      </c>
      <c r="P54" s="292">
        <f>SUM(Paniglgasse:Lerchenfelder!P54)</f>
        <v>681.16000000000008</v>
      </c>
      <c r="Q54" s="292">
        <f>SUM(Paniglgasse:Lerchenfelder!Q54)</f>
        <v>1324.49</v>
      </c>
      <c r="R54" s="292">
        <f>SUM(Paniglgasse:Lerchenfelder!R54)</f>
        <v>1131.02</v>
      </c>
      <c r="S54" s="292">
        <f>SUM(Paniglgasse:Lerchenfelder!S54)</f>
        <v>565.16</v>
      </c>
      <c r="T54" s="292">
        <f>SUM(Paniglgasse:Lerchenfelder!T54)</f>
        <v>681.92000000000007</v>
      </c>
      <c r="U54" s="292">
        <f>SUM(Paniglgasse:Lerchenfelder!U54)</f>
        <v>641.78</v>
      </c>
      <c r="V54" s="292">
        <f>SUM(Paniglgasse:Lerchenfelder!V54)</f>
        <v>1116.56</v>
      </c>
      <c r="W54" s="292">
        <f>SUM(Paniglgasse:Lerchenfelder!W54)</f>
        <v>936.15</v>
      </c>
      <c r="X54" s="292">
        <f>SUM(Paniglgasse:Lerchenfelder!X54)</f>
        <v>671.56999999999994</v>
      </c>
      <c r="Y54" s="292">
        <f>SUM(Paniglgasse:Lerchenfelder!Y54)</f>
        <v>574.27</v>
      </c>
      <c r="Z54" s="292">
        <f>SUM(Paniglgasse:Lerchenfelder!Z54)</f>
        <v>716.2</v>
      </c>
      <c r="AA54" s="292">
        <f>SUM(Paniglgasse:Lerchenfelder!AA54)</f>
        <v>1266.75</v>
      </c>
      <c r="AB54" s="292">
        <f>SUM(Paniglgasse:Lerchenfelder!AB54)</f>
        <v>1008.61</v>
      </c>
      <c r="AC54" s="292">
        <f>SUM(Paniglgasse:Lerchenfelder!AC54)</f>
        <v>755.35</v>
      </c>
      <c r="AD54" s="292">
        <f>SUM(Paniglgasse:Lerchenfelder!AD54)</f>
        <v>666.95</v>
      </c>
      <c r="AE54" s="292">
        <f>SUM(Paniglgasse:Lerchenfelder!AE54)</f>
        <v>642.96</v>
      </c>
      <c r="AF54" s="292">
        <f>SUM(Paniglgasse:Lerchenfelder!AF54)</f>
        <v>1056.75</v>
      </c>
      <c r="AG54" s="292">
        <f>SUM(Paniglgasse:Lerchenfelder!AG54)</f>
        <v>804.68000000000006</v>
      </c>
      <c r="AH54" s="292">
        <f>SUM(Paniglgasse:Lerchenfelder!AH54)</f>
        <v>676.54</v>
      </c>
      <c r="AI54" s="292">
        <f>SUM(Paniglgasse:Lerchenfelder!AI54)</f>
        <v>686.38</v>
      </c>
      <c r="AJ54" s="292">
        <f>SUM(Paniglgasse:Lerchenfelder!AJ54)</f>
        <v>659.56</v>
      </c>
      <c r="AK54" s="292">
        <f>SUM(Paniglgasse:Lerchenfelder!AK54)</f>
        <v>697.92000000000007</v>
      </c>
      <c r="AL54" s="292">
        <f>SUM(Paniglgasse:Lerchenfelder!AL54)</f>
        <v>1124.8499999999999</v>
      </c>
      <c r="AM54" s="292">
        <f>SUM(Paniglgasse:Lerchenfelder!AM54)</f>
        <v>919.52</v>
      </c>
      <c r="AN54" s="292">
        <f>SUM(Paniglgasse:Lerchenfelder!AN54)</f>
        <v>588.20000000000005</v>
      </c>
      <c r="AO54" s="292">
        <f>SUM(Paniglgasse:Lerchenfelder!AO54)</f>
        <v>667.85</v>
      </c>
      <c r="AP54" s="292">
        <f>SUM(Paniglgasse:Lerchenfelder!AP54)</f>
        <v>685.11</v>
      </c>
      <c r="AQ54" s="292">
        <f>SUM(Paniglgasse:Lerchenfelder!AQ54)</f>
        <v>0</v>
      </c>
      <c r="AR54" s="292">
        <f>SUM(Paniglgasse:Lerchenfelder!AR54)</f>
        <v>0</v>
      </c>
      <c r="AS54" s="292">
        <f>SUM(Paniglgasse:Lerchenfelder!AS54)</f>
        <v>0</v>
      </c>
      <c r="AT54" s="292">
        <f>SUM(Paniglgasse:Lerchenfelder!AT54)</f>
        <v>0</v>
      </c>
      <c r="AU54" s="292">
        <f>SUM(Paniglgasse:Lerchenfelder!AU54)</f>
        <v>0</v>
      </c>
      <c r="AV54" s="292">
        <f>SUM(Paniglgasse:Lerchenfelder!AV54)</f>
        <v>0</v>
      </c>
      <c r="AW54" s="292">
        <f>SUM(Paniglgasse:Lerchenfelder!AW54)</f>
        <v>0</v>
      </c>
      <c r="AX54" s="292">
        <f>SUM(Paniglgasse:Lerchenfelder!AX54)</f>
        <v>0</v>
      </c>
      <c r="AY54" s="292">
        <f>SUM(Paniglgasse:Lerchenfelder!AY54)</f>
        <v>0</v>
      </c>
      <c r="AZ54" s="292">
        <f>SUM(Paniglgasse:Lerchenfelder!AZ54)</f>
        <v>0</v>
      </c>
      <c r="BA54" s="292">
        <f>SUM(Paniglgasse:Lerchenfelder!BA54)</f>
        <v>0</v>
      </c>
      <c r="BB54" s="292">
        <f>SUM(Paniglgasse:Lerchenfelder!BB54)</f>
        <v>0</v>
      </c>
      <c r="BC54" s="292">
        <f>SUM(Paniglgasse:Lerchenfelder!BC54)</f>
        <v>0</v>
      </c>
      <c r="BD54" s="292">
        <f>SUM(Paniglgasse:Lerchenfelder!BD54)</f>
        <v>0</v>
      </c>
      <c r="BE54" s="158"/>
      <c r="BF54" s="163">
        <f>SUM(E54:H54)</f>
        <v>3269.4400000000005</v>
      </c>
      <c r="BG54" s="77">
        <f>SUM(I54:L54)</f>
        <v>3127.2799999999997</v>
      </c>
      <c r="BH54" s="77">
        <f>SUM(M54:Q54)</f>
        <v>4185.67</v>
      </c>
      <c r="BI54" s="77">
        <f>SUM(R54:U54)</f>
        <v>3019.88</v>
      </c>
      <c r="BJ54" s="77">
        <f>SUM(V54:Y54)</f>
        <v>3298.5499999999997</v>
      </c>
      <c r="BK54" s="77">
        <f>SUM(Z54:AD54)</f>
        <v>4413.8599999999997</v>
      </c>
      <c r="BL54" s="77">
        <f>SUM(AE54:AH54)</f>
        <v>3180.9300000000003</v>
      </c>
      <c r="BM54" s="77">
        <f>SUM(AI54:AL54)</f>
        <v>3168.71</v>
      </c>
      <c r="BN54" s="77">
        <f>SUM(AM54:AQ54)</f>
        <v>2860.6800000000003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30525</v>
      </c>
      <c r="BS54" s="77">
        <f>SUM(BF54:BH54)</f>
        <v>10582.39</v>
      </c>
      <c r="BT54" s="77">
        <f>SUM(BI54:BK54)</f>
        <v>10732.29</v>
      </c>
      <c r="BU54" s="77">
        <f>SUM(BL54:BN54)</f>
        <v>9210.32</v>
      </c>
      <c r="BV54" s="77">
        <f>SUM(BO54:BQ54)</f>
        <v>0</v>
      </c>
      <c r="BW54" s="77">
        <f>SUM(BF54:BK54)</f>
        <v>21314.68</v>
      </c>
      <c r="BX54" s="77">
        <f>SUM(BL54:BQ54)</f>
        <v>9210.32</v>
      </c>
      <c r="BY54" s="77">
        <f>IF(Info!$O$3="Q1",$BS54,IF(Info!$O$3="Q2",$BS54+$BT54,IF(Info!$O$3="Q3",$BS54+$BT54+$BU54,$BR54)))</f>
        <v>10582.39</v>
      </c>
      <c r="BZ54" s="77">
        <f>IF(Info!$O$3="Q1",$BS54,IF(Info!$O$3="Q2",$BT54,IF(Info!$O$3="Q3",$BU54,$BV54)))</f>
        <v>10582.39</v>
      </c>
      <c r="CA54" s="156"/>
    </row>
    <row r="55" spans="1:79" x14ac:dyDescent="0.3">
      <c r="A55" s="155"/>
      <c r="B55" s="291" t="s">
        <v>323</v>
      </c>
      <c r="C55" s="166"/>
      <c r="D55" s="157">
        <f>SUM(E55:BD55)</f>
        <v>7288.07</v>
      </c>
      <c r="E55" s="292">
        <f>SUM(Paniglgasse:Lerchenfelder!E55)</f>
        <v>123.37</v>
      </c>
      <c r="F55" s="292">
        <f>SUM(Paniglgasse:Lerchenfelder!F55)</f>
        <v>168.19</v>
      </c>
      <c r="G55" s="292">
        <f>SUM(Paniglgasse:Lerchenfelder!G55)</f>
        <v>190.18</v>
      </c>
      <c r="H55" s="292">
        <f>SUM(Paniglgasse:Lerchenfelder!H55)</f>
        <v>263.13</v>
      </c>
      <c r="I55" s="292">
        <f>SUM(Paniglgasse:Lerchenfelder!I55)</f>
        <v>204.86</v>
      </c>
      <c r="J55" s="292">
        <f>SUM(Paniglgasse:Lerchenfelder!J55)</f>
        <v>188.59</v>
      </c>
      <c r="K55" s="292">
        <f>SUM(Paniglgasse:Lerchenfelder!K55)</f>
        <v>221.09</v>
      </c>
      <c r="L55" s="292">
        <f>SUM(Paniglgasse:Lerchenfelder!L55)</f>
        <v>225.76999999999998</v>
      </c>
      <c r="M55" s="292">
        <f>SUM(Paniglgasse:Lerchenfelder!M55)</f>
        <v>190.45999999999998</v>
      </c>
      <c r="N55" s="292">
        <f>SUM(Paniglgasse:Lerchenfelder!N55)</f>
        <v>216.64</v>
      </c>
      <c r="O55" s="292">
        <f>SUM(Paniglgasse:Lerchenfelder!O55)</f>
        <v>212.9</v>
      </c>
      <c r="P55" s="292">
        <f>SUM(Paniglgasse:Lerchenfelder!P55)</f>
        <v>173.75</v>
      </c>
      <c r="Q55" s="292">
        <f>SUM(Paniglgasse:Lerchenfelder!Q55)</f>
        <v>234.75</v>
      </c>
      <c r="R55" s="292">
        <f>SUM(Paniglgasse:Lerchenfelder!R55)</f>
        <v>232.11</v>
      </c>
      <c r="S55" s="292">
        <f>SUM(Paniglgasse:Lerchenfelder!S55)</f>
        <v>147.65</v>
      </c>
      <c r="T55" s="292">
        <f>SUM(Paniglgasse:Lerchenfelder!T55)</f>
        <v>123.75</v>
      </c>
      <c r="U55" s="292">
        <f>SUM(Paniglgasse:Lerchenfelder!U55)</f>
        <v>175.51999999999998</v>
      </c>
      <c r="V55" s="292">
        <f>SUM(Paniglgasse:Lerchenfelder!V55)</f>
        <v>197</v>
      </c>
      <c r="W55" s="292">
        <f>SUM(Paniglgasse:Lerchenfelder!W55)</f>
        <v>237.37</v>
      </c>
      <c r="X55" s="292">
        <f>SUM(Paniglgasse:Lerchenfelder!X55)</f>
        <v>197.07999999999998</v>
      </c>
      <c r="Y55" s="292">
        <f>SUM(Paniglgasse:Lerchenfelder!Y55)</f>
        <v>187.35</v>
      </c>
      <c r="Z55" s="292">
        <f>SUM(Paniglgasse:Lerchenfelder!Z55)</f>
        <v>147.47</v>
      </c>
      <c r="AA55" s="292">
        <f>SUM(Paniglgasse:Lerchenfelder!AA55)</f>
        <v>219.51999999999998</v>
      </c>
      <c r="AB55" s="292">
        <f>SUM(Paniglgasse:Lerchenfelder!AB55)</f>
        <v>187.01</v>
      </c>
      <c r="AC55" s="292">
        <f>SUM(Paniglgasse:Lerchenfelder!AC55)</f>
        <v>160.51</v>
      </c>
      <c r="AD55" s="292">
        <f>SUM(Paniglgasse:Lerchenfelder!AD55)</f>
        <v>181.69</v>
      </c>
      <c r="AE55" s="292">
        <f>SUM(Paniglgasse:Lerchenfelder!AE55)</f>
        <v>187.94</v>
      </c>
      <c r="AF55" s="292">
        <f>SUM(Paniglgasse:Lerchenfelder!AF55)</f>
        <v>199.04000000000002</v>
      </c>
      <c r="AG55" s="292">
        <f>SUM(Paniglgasse:Lerchenfelder!AG55)</f>
        <v>182.17000000000002</v>
      </c>
      <c r="AH55" s="292">
        <f>SUM(Paniglgasse:Lerchenfelder!AH55)</f>
        <v>189.76</v>
      </c>
      <c r="AI55" s="292">
        <f>SUM(Paniglgasse:Lerchenfelder!AI55)</f>
        <v>206.56</v>
      </c>
      <c r="AJ55" s="292">
        <f>SUM(Paniglgasse:Lerchenfelder!AJ55)</f>
        <v>142.57999999999998</v>
      </c>
      <c r="AK55" s="292">
        <f>SUM(Paniglgasse:Lerchenfelder!AK55)</f>
        <v>183.03</v>
      </c>
      <c r="AL55" s="292">
        <f>SUM(Paniglgasse:Lerchenfelder!AL55)</f>
        <v>170.63</v>
      </c>
      <c r="AM55" s="292">
        <f>SUM(Paniglgasse:Lerchenfelder!AM55)</f>
        <v>200.86</v>
      </c>
      <c r="AN55" s="292">
        <f>SUM(Paniglgasse:Lerchenfelder!AN55)</f>
        <v>167.34</v>
      </c>
      <c r="AO55" s="292">
        <f>SUM(Paniglgasse:Lerchenfelder!AO55)</f>
        <v>220.26</v>
      </c>
      <c r="AP55" s="292">
        <f>SUM(Paniglgasse:Lerchenfelder!AP55)</f>
        <v>230.19</v>
      </c>
      <c r="AQ55" s="292">
        <f>SUM(Paniglgasse:Lerchenfelder!AQ55)</f>
        <v>0</v>
      </c>
      <c r="AR55" s="292">
        <f>SUM(Paniglgasse:Lerchenfelder!AR55)</f>
        <v>0</v>
      </c>
      <c r="AS55" s="292">
        <f>SUM(Paniglgasse:Lerchenfelder!AS55)</f>
        <v>0</v>
      </c>
      <c r="AT55" s="292">
        <f>SUM(Paniglgasse:Lerchenfelder!AT55)</f>
        <v>0</v>
      </c>
      <c r="AU55" s="292">
        <f>SUM(Paniglgasse:Lerchenfelder!AU55)</f>
        <v>0</v>
      </c>
      <c r="AV55" s="292">
        <f>SUM(Paniglgasse:Lerchenfelder!AV55)</f>
        <v>0</v>
      </c>
      <c r="AW55" s="292">
        <f>SUM(Paniglgasse:Lerchenfelder!AW55)</f>
        <v>0</v>
      </c>
      <c r="AX55" s="292">
        <f>SUM(Paniglgasse:Lerchenfelder!AX55)</f>
        <v>0</v>
      </c>
      <c r="AY55" s="292">
        <f>SUM(Paniglgasse:Lerchenfelder!AY55)</f>
        <v>0</v>
      </c>
      <c r="AZ55" s="292">
        <f>SUM(Paniglgasse:Lerchenfelder!AZ55)</f>
        <v>0</v>
      </c>
      <c r="BA55" s="292">
        <f>SUM(Paniglgasse:Lerchenfelder!BA55)</f>
        <v>0</v>
      </c>
      <c r="BB55" s="292">
        <f>SUM(Paniglgasse:Lerchenfelder!BB55)</f>
        <v>0</v>
      </c>
      <c r="BC55" s="292">
        <f>SUM(Paniglgasse:Lerchenfelder!BC55)</f>
        <v>0</v>
      </c>
      <c r="BD55" s="292">
        <f>SUM(Paniglgasse:Lerchenfelder!BD55)</f>
        <v>0</v>
      </c>
      <c r="BE55" s="158"/>
      <c r="BF55" s="163">
        <f>SUM(E55:H55)</f>
        <v>744.87</v>
      </c>
      <c r="BG55" s="77">
        <f>SUM(I55:L55)</f>
        <v>840.31000000000006</v>
      </c>
      <c r="BH55" s="77">
        <f>SUM(M55:Q55)</f>
        <v>1028.5</v>
      </c>
      <c r="BI55" s="77">
        <f>SUM(R55:U55)</f>
        <v>679.03</v>
      </c>
      <c r="BJ55" s="77">
        <f>SUM(V55:Y55)</f>
        <v>818.80000000000007</v>
      </c>
      <c r="BK55" s="77">
        <f>SUM(Z55:AD55)</f>
        <v>896.2</v>
      </c>
      <c r="BL55" s="77">
        <f>SUM(AE55:AH55)</f>
        <v>758.91000000000008</v>
      </c>
      <c r="BM55" s="77">
        <f>SUM(AI55:AL55)</f>
        <v>702.8</v>
      </c>
      <c r="BN55" s="77">
        <f>SUM(AM55:AQ55)</f>
        <v>818.65000000000009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7288.07</v>
      </c>
      <c r="BS55" s="77">
        <f>SUM(BF55:BH55)</f>
        <v>2613.6800000000003</v>
      </c>
      <c r="BT55" s="77">
        <f>SUM(BI55:BK55)</f>
        <v>2394.0299999999997</v>
      </c>
      <c r="BU55" s="77">
        <f>SUM(BL55:BN55)</f>
        <v>2280.36</v>
      </c>
      <c r="BV55" s="77">
        <f>SUM(BO55:BQ55)</f>
        <v>0</v>
      </c>
      <c r="BW55" s="77">
        <f>SUM(BF55:BK55)</f>
        <v>5007.71</v>
      </c>
      <c r="BX55" s="77">
        <f>SUM(BL55:BQ55)</f>
        <v>2280.36</v>
      </c>
      <c r="BY55" s="77">
        <f>IF(Info!$O$3="Q1",$BS55,IF(Info!$O$3="Q2",$BS55+$BT55,IF(Info!$O$3="Q3",$BS55+$BT55+$BU55,$BR55)))</f>
        <v>2613.6800000000003</v>
      </c>
      <c r="BZ55" s="77">
        <f>IF(Info!$O$3="Q1",$BS55,IF(Info!$O$3="Q2",$BT55,IF(Info!$O$3="Q3",$BU55,$BV55)))</f>
        <v>2613.6800000000003</v>
      </c>
      <c r="CA55" s="156"/>
    </row>
    <row r="56" spans="1:79" x14ac:dyDescent="0.3">
      <c r="A56" s="155"/>
      <c r="B56" s="291" t="s">
        <v>324</v>
      </c>
      <c r="C56" s="166"/>
      <c r="D56" s="157">
        <f>SUM(E56:BD56)</f>
        <v>0</v>
      </c>
      <c r="E56" s="292">
        <f>SUM(Paniglgasse:Lerchenfelder!E56)</f>
        <v>0</v>
      </c>
      <c r="F56" s="292">
        <f>SUM(Paniglgasse:Lerchenfelder!F56)</f>
        <v>0</v>
      </c>
      <c r="G56" s="292">
        <f>SUM(Paniglgasse:Lerchenfelder!G56)</f>
        <v>0</v>
      </c>
      <c r="H56" s="292">
        <f>SUM(Paniglgasse:Lerchenfelder!H56)</f>
        <v>0</v>
      </c>
      <c r="I56" s="292">
        <f>SUM(Paniglgasse:Lerchenfelder!I56)</f>
        <v>0</v>
      </c>
      <c r="J56" s="292">
        <f>SUM(Paniglgasse:Lerchenfelder!J56)</f>
        <v>0</v>
      </c>
      <c r="K56" s="292">
        <f>SUM(Paniglgasse:Lerchenfelder!K56)</f>
        <v>0</v>
      </c>
      <c r="L56" s="292">
        <f>SUM(Paniglgasse:Lerchenfelder!L56)</f>
        <v>0</v>
      </c>
      <c r="M56" s="292">
        <f>SUM(Paniglgasse:Lerchenfelder!M56)</f>
        <v>0</v>
      </c>
      <c r="N56" s="292">
        <f>SUM(Paniglgasse:Lerchenfelder!N56)</f>
        <v>0</v>
      </c>
      <c r="O56" s="292">
        <f>SUM(Paniglgasse:Lerchenfelder!O56)</f>
        <v>0</v>
      </c>
      <c r="P56" s="292">
        <f>SUM(Paniglgasse:Lerchenfelder!P56)</f>
        <v>0</v>
      </c>
      <c r="Q56" s="292">
        <f>SUM(Paniglgasse:Lerchenfelder!Q56)</f>
        <v>0</v>
      </c>
      <c r="R56" s="292">
        <f>SUM(Paniglgasse:Lerchenfelder!R56)</f>
        <v>0</v>
      </c>
      <c r="S56" s="292">
        <f>SUM(Paniglgasse:Lerchenfelder!S56)</f>
        <v>0</v>
      </c>
      <c r="T56" s="292">
        <f>SUM(Paniglgasse:Lerchenfelder!T56)</f>
        <v>0</v>
      </c>
      <c r="U56" s="292">
        <f>SUM(Paniglgasse:Lerchenfelder!U56)</f>
        <v>0</v>
      </c>
      <c r="V56" s="292">
        <f>SUM(Paniglgasse:Lerchenfelder!V56)</f>
        <v>0</v>
      </c>
      <c r="W56" s="292">
        <f>SUM(Paniglgasse:Lerchenfelder!W56)</f>
        <v>0</v>
      </c>
      <c r="X56" s="292">
        <f>SUM(Paniglgasse:Lerchenfelder!X56)</f>
        <v>0</v>
      </c>
      <c r="Y56" s="292">
        <f>SUM(Paniglgasse:Lerchenfelder!Y56)</f>
        <v>0</v>
      </c>
      <c r="Z56" s="292">
        <f>SUM(Paniglgasse:Lerchenfelder!Z56)</f>
        <v>0</v>
      </c>
      <c r="AA56" s="292">
        <f>SUM(Paniglgasse:Lerchenfelder!AA56)</f>
        <v>0</v>
      </c>
      <c r="AB56" s="292">
        <f>SUM(Paniglgasse:Lerchenfelder!AB56)</f>
        <v>0</v>
      </c>
      <c r="AC56" s="292">
        <f>SUM(Paniglgasse:Lerchenfelder!AC56)</f>
        <v>0</v>
      </c>
      <c r="AD56" s="292">
        <f>SUM(Paniglgasse:Lerchenfelder!AD56)</f>
        <v>0</v>
      </c>
      <c r="AE56" s="292">
        <f>SUM(Paniglgasse:Lerchenfelder!AE56)</f>
        <v>0</v>
      </c>
      <c r="AF56" s="292">
        <f>SUM(Paniglgasse:Lerchenfelder!AF56)</f>
        <v>0</v>
      </c>
      <c r="AG56" s="292">
        <f>SUM(Paniglgasse:Lerchenfelder!AG56)</f>
        <v>0</v>
      </c>
      <c r="AH56" s="292">
        <f>SUM(Paniglgasse:Lerchenfelder!AH56)</f>
        <v>0</v>
      </c>
      <c r="AI56" s="292">
        <f>SUM(Paniglgasse:Lerchenfelder!AI56)</f>
        <v>0</v>
      </c>
      <c r="AJ56" s="292">
        <f>SUM(Paniglgasse:Lerchenfelder!AJ56)</f>
        <v>0</v>
      </c>
      <c r="AK56" s="292">
        <f>SUM(Paniglgasse:Lerchenfelder!AK56)</f>
        <v>0</v>
      </c>
      <c r="AL56" s="292">
        <f>SUM(Paniglgasse:Lerchenfelder!AL56)</f>
        <v>0</v>
      </c>
      <c r="AM56" s="292">
        <f>SUM(Paniglgasse:Lerchenfelder!AM56)</f>
        <v>0</v>
      </c>
      <c r="AN56" s="292">
        <f>SUM(Paniglgasse:Lerchenfelder!AN56)</f>
        <v>0</v>
      </c>
      <c r="AO56" s="292">
        <f>SUM(Paniglgasse:Lerchenfelder!AO56)</f>
        <v>0</v>
      </c>
      <c r="AP56" s="292">
        <f>SUM(Paniglgasse:Lerchenfelder!AP56)</f>
        <v>0</v>
      </c>
      <c r="AQ56" s="292">
        <f>SUM(Paniglgasse:Lerchenfelder!AQ56)</f>
        <v>0</v>
      </c>
      <c r="AR56" s="292">
        <f>SUM(Paniglgasse:Lerchenfelder!AR56)</f>
        <v>0</v>
      </c>
      <c r="AS56" s="292">
        <f>SUM(Paniglgasse:Lerchenfelder!AS56)</f>
        <v>0</v>
      </c>
      <c r="AT56" s="292">
        <f>SUM(Paniglgasse:Lerchenfelder!AT56)</f>
        <v>0</v>
      </c>
      <c r="AU56" s="292">
        <f>SUM(Paniglgasse:Lerchenfelder!AU56)</f>
        <v>0</v>
      </c>
      <c r="AV56" s="292">
        <f>SUM(Paniglgasse:Lerchenfelder!AV56)</f>
        <v>0</v>
      </c>
      <c r="AW56" s="292">
        <f>SUM(Paniglgasse:Lerchenfelder!AW56)</f>
        <v>0</v>
      </c>
      <c r="AX56" s="292">
        <f>SUM(Paniglgasse:Lerchenfelder!AX56)</f>
        <v>0</v>
      </c>
      <c r="AY56" s="292">
        <f>SUM(Paniglgasse:Lerchenfelder!AY56)</f>
        <v>0</v>
      </c>
      <c r="AZ56" s="292">
        <f>SUM(Paniglgasse:Lerchenfelder!AZ56)</f>
        <v>0</v>
      </c>
      <c r="BA56" s="292">
        <f>SUM(Paniglgasse:Lerchenfelder!BA56)</f>
        <v>0</v>
      </c>
      <c r="BB56" s="292">
        <f>SUM(Paniglgasse:Lerchenfelder!BB56)</f>
        <v>0</v>
      </c>
      <c r="BC56" s="292">
        <f>SUM(Paniglgasse:Lerchenfelder!BC56)</f>
        <v>0</v>
      </c>
      <c r="BD56" s="292">
        <f>SUM(Paniglgasse:Lerchenfelder!BD56)</f>
        <v>0</v>
      </c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5.6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x14ac:dyDescent="0.3">
      <c r="A59" s="155"/>
      <c r="B59" s="78" t="s">
        <v>326</v>
      </c>
      <c r="C59" s="166"/>
      <c r="D59" s="43">
        <f t="shared" ref="D59:AI59" si="57">IF(D$73=0,0,D74/D27)</f>
        <v>5.8617843086585166</v>
      </c>
      <c r="E59" s="44">
        <f t="shared" si="57"/>
        <v>9.9397912988715795</v>
      </c>
      <c r="F59" s="44">
        <f t="shared" si="57"/>
        <v>6.2165758131604099</v>
      </c>
      <c r="G59" s="44">
        <f t="shared" si="57"/>
        <v>4.9294382059349644</v>
      </c>
      <c r="H59" s="44">
        <f t="shared" si="57"/>
        <v>3.5539252139532866</v>
      </c>
      <c r="I59" s="44">
        <f t="shared" si="57"/>
        <v>14.619176693177439</v>
      </c>
      <c r="J59" s="44">
        <f t="shared" si="57"/>
        <v>10.134293924522378</v>
      </c>
      <c r="K59" s="44">
        <f t="shared" si="57"/>
        <v>7.7007566495503577</v>
      </c>
      <c r="L59" s="44">
        <f t="shared" si="57"/>
        <v>4.8600528636737561</v>
      </c>
      <c r="M59" s="44">
        <f t="shared" si="57"/>
        <v>3.8053506093543787</v>
      </c>
      <c r="N59" s="44">
        <f t="shared" si="57"/>
        <v>10.002823386326126</v>
      </c>
      <c r="O59" s="44">
        <f t="shared" si="57"/>
        <v>12.265245811805228</v>
      </c>
      <c r="P59" s="44">
        <f t="shared" si="57"/>
        <v>9.5864274018675069</v>
      </c>
      <c r="Q59" s="44">
        <f t="shared" si="57"/>
        <v>4.7868498571392459</v>
      </c>
      <c r="R59" s="44">
        <f t="shared" si="57"/>
        <v>3.5206538315239206</v>
      </c>
      <c r="S59" s="44">
        <f t="shared" si="57"/>
        <v>11.743112969685342</v>
      </c>
      <c r="T59" s="44">
        <f t="shared" si="57"/>
        <v>8.6635712839356191</v>
      </c>
      <c r="U59" s="44">
        <f t="shared" si="57"/>
        <v>7.9105983114141925</v>
      </c>
      <c r="V59" s="44">
        <f t="shared" si="57"/>
        <v>5.0413553416193695</v>
      </c>
      <c r="W59" s="44">
        <f t="shared" si="57"/>
        <v>2.8431499974351828</v>
      </c>
      <c r="X59" s="44">
        <f t="shared" si="57"/>
        <v>10.470883716308748</v>
      </c>
      <c r="Y59" s="44">
        <f t="shared" si="57"/>
        <v>9.7214609159998755</v>
      </c>
      <c r="Z59" s="44">
        <f t="shared" si="57"/>
        <v>6.634071749059375</v>
      </c>
      <c r="AA59" s="44">
        <f t="shared" si="57"/>
        <v>4.6154957174184537</v>
      </c>
      <c r="AB59" s="44">
        <f t="shared" si="57"/>
        <v>2.8821648796786361</v>
      </c>
      <c r="AC59" s="44">
        <f t="shared" si="57"/>
        <v>8.5540796963946875</v>
      </c>
      <c r="AD59" s="44">
        <f t="shared" si="57"/>
        <v>10.289004496074419</v>
      </c>
      <c r="AE59" s="44">
        <f t="shared" si="57"/>
        <v>5.6202489684158126</v>
      </c>
      <c r="AF59" s="44">
        <f t="shared" si="57"/>
        <v>4.6879911501321425</v>
      </c>
      <c r="AG59" s="44">
        <f t="shared" si="57"/>
        <v>2.8584913403923502</v>
      </c>
      <c r="AH59" s="44">
        <f t="shared" si="57"/>
        <v>9.4645653039440578</v>
      </c>
      <c r="AI59" s="44">
        <f t="shared" si="57"/>
        <v>10.348650488393456</v>
      </c>
      <c r="AJ59" s="44">
        <f t="shared" ref="AJ59:BD59" si="58">IF(AJ$73=0,0,AJ74/AJ27)</f>
        <v>8.8881643874242222</v>
      </c>
      <c r="AK59" s="44">
        <f t="shared" si="58"/>
        <v>5.4259921371966318</v>
      </c>
      <c r="AL59" s="44">
        <f t="shared" si="58"/>
        <v>4.6050027274093672</v>
      </c>
      <c r="AM59" s="44">
        <f t="shared" si="58"/>
        <v>3.2590079348701697</v>
      </c>
      <c r="AN59" s="44">
        <f t="shared" si="58"/>
        <v>9.2998144696640885</v>
      </c>
      <c r="AO59" s="44">
        <f t="shared" si="58"/>
        <v>11.55832981851839</v>
      </c>
      <c r="AP59" s="44">
        <f t="shared" si="58"/>
        <v>8.9018454659902471</v>
      </c>
      <c r="AQ59" s="44">
        <f t="shared" si="58"/>
        <v>0</v>
      </c>
      <c r="AR59" s="44">
        <f t="shared" si="58"/>
        <v>0</v>
      </c>
      <c r="AS59" s="44">
        <f t="shared" si="58"/>
        <v>0</v>
      </c>
      <c r="AT59" s="44">
        <f t="shared" si="58"/>
        <v>0</v>
      </c>
      <c r="AU59" s="44">
        <f t="shared" si="58"/>
        <v>0</v>
      </c>
      <c r="AV59" s="44">
        <f t="shared" si="58"/>
        <v>0</v>
      </c>
      <c r="AW59" s="44">
        <f t="shared" si="58"/>
        <v>0</v>
      </c>
      <c r="AX59" s="44">
        <f t="shared" si="58"/>
        <v>0</v>
      </c>
      <c r="AY59" s="44">
        <f t="shared" si="58"/>
        <v>0</v>
      </c>
      <c r="AZ59" s="44">
        <f t="shared" si="58"/>
        <v>0</v>
      </c>
      <c r="BA59" s="44">
        <f t="shared" si="58"/>
        <v>0</v>
      </c>
      <c r="BB59" s="44">
        <f t="shared" si="58"/>
        <v>0</v>
      </c>
      <c r="BC59" s="44">
        <f t="shared" si="58"/>
        <v>0</v>
      </c>
      <c r="BD59" s="44">
        <f t="shared" si="58"/>
        <v>0</v>
      </c>
      <c r="BE59" s="175"/>
      <c r="BF59" s="79">
        <f t="shared" ref="BF59:BZ59" si="59">IF(BF$73=0,0,BF74/BF27)</f>
        <v>5.1570665195425214</v>
      </c>
      <c r="BG59" s="44">
        <f t="shared" si="59"/>
        <v>8.5849946828064283</v>
      </c>
      <c r="BH59" s="44">
        <f t="shared" si="59"/>
        <v>6.3100782190132376</v>
      </c>
      <c r="BI59" s="44">
        <f t="shared" si="59"/>
        <v>6.1498990699253957</v>
      </c>
      <c r="BJ59" s="44">
        <f t="shared" si="59"/>
        <v>5.3820156510112147</v>
      </c>
      <c r="BK59" s="44">
        <f t="shared" si="59"/>
        <v>5.0350794570326016</v>
      </c>
      <c r="BL59" s="44">
        <f t="shared" si="59"/>
        <v>4.5967562162105855</v>
      </c>
      <c r="BM59" s="44">
        <f t="shared" si="59"/>
        <v>6.9550443595048561</v>
      </c>
      <c r="BN59" s="44">
        <f t="shared" si="59"/>
        <v>6.2050903237284833</v>
      </c>
      <c r="BO59" s="44">
        <f t="shared" si="59"/>
        <v>0</v>
      </c>
      <c r="BP59" s="44">
        <f t="shared" si="59"/>
        <v>0</v>
      </c>
      <c r="BQ59" s="44">
        <f t="shared" si="59"/>
        <v>0</v>
      </c>
      <c r="BR59" s="45">
        <f t="shared" si="59"/>
        <v>5.8617843086585184</v>
      </c>
      <c r="BS59" s="44">
        <f t="shared" si="59"/>
        <v>6.443711704081271</v>
      </c>
      <c r="BT59" s="44">
        <f t="shared" si="59"/>
        <v>5.4645911683961019</v>
      </c>
      <c r="BU59" s="44">
        <f t="shared" si="59"/>
        <v>5.7225887221940788</v>
      </c>
      <c r="BV59" s="44">
        <f t="shared" si="59"/>
        <v>0</v>
      </c>
      <c r="BW59" s="44">
        <f t="shared" si="59"/>
        <v>5.9188929119858047</v>
      </c>
      <c r="BX59" s="44">
        <f t="shared" si="59"/>
        <v>5.7225887221940788</v>
      </c>
      <c r="BY59" s="44">
        <f t="shared" si="59"/>
        <v>6.443711704081271</v>
      </c>
      <c r="BZ59" s="44">
        <f t="shared" si="59"/>
        <v>6.443711704081271</v>
      </c>
      <c r="CA59" s="156"/>
    </row>
    <row r="60" spans="1:79" x14ac:dyDescent="0.3">
      <c r="A60" s="155"/>
      <c r="B60" s="78" t="s">
        <v>327</v>
      </c>
      <c r="C60" s="166"/>
      <c r="D60" s="178">
        <f t="shared" ref="D60:AI60" si="60">IF(D$73=0,0,D74/D54)</f>
        <v>15.2709898989899</v>
      </c>
      <c r="E60" s="79">
        <f t="shared" si="60"/>
        <v>16.373777636054424</v>
      </c>
      <c r="F60" s="79">
        <f t="shared" si="60"/>
        <v>11.772260273972602</v>
      </c>
      <c r="G60" s="79">
        <f t="shared" si="60"/>
        <v>9.8952362556076672</v>
      </c>
      <c r="H60" s="79">
        <f t="shared" si="60"/>
        <v>20.144058940786991</v>
      </c>
      <c r="I60" s="79">
        <f t="shared" si="60"/>
        <v>28.412214790961386</v>
      </c>
      <c r="J60" s="79">
        <f t="shared" si="60"/>
        <v>19.593610198345143</v>
      </c>
      <c r="K60" s="79">
        <f t="shared" si="60"/>
        <v>13.22016921562866</v>
      </c>
      <c r="L60" s="79">
        <f t="shared" si="60"/>
        <v>10.303753013942764</v>
      </c>
      <c r="M60" s="79">
        <f t="shared" si="60"/>
        <v>18.395082768688372</v>
      </c>
      <c r="N60" s="79">
        <f t="shared" si="60"/>
        <v>25.039921089830223</v>
      </c>
      <c r="O60" s="79">
        <f t="shared" si="60"/>
        <v>22.06358147476632</v>
      </c>
      <c r="P60" s="79">
        <f t="shared" si="60"/>
        <v>15.901146573492278</v>
      </c>
      <c r="Q60" s="79">
        <f t="shared" si="60"/>
        <v>9.5289570576850977</v>
      </c>
      <c r="R60" s="79">
        <f t="shared" si="60"/>
        <v>14.866639552498336</v>
      </c>
      <c r="S60" s="79">
        <f t="shared" si="60"/>
        <v>25.986696982565412</v>
      </c>
      <c r="T60" s="79">
        <f t="shared" si="60"/>
        <v>17.149531225559205</v>
      </c>
      <c r="U60" s="79">
        <f t="shared" si="60"/>
        <v>15.183201408582383</v>
      </c>
      <c r="V60" s="79">
        <f t="shared" si="60"/>
        <v>10.055259009815865</v>
      </c>
      <c r="W60" s="79">
        <f t="shared" si="60"/>
        <v>14.60422118962417</v>
      </c>
      <c r="X60" s="79">
        <f t="shared" si="60"/>
        <v>24.06072089779671</v>
      </c>
      <c r="Y60" s="79">
        <f t="shared" si="60"/>
        <v>19.950603955166269</v>
      </c>
      <c r="Z60" s="79">
        <f t="shared" si="60"/>
        <v>12.276645257376897</v>
      </c>
      <c r="AA60" s="79">
        <f t="shared" si="60"/>
        <v>9.8804947042957707</v>
      </c>
      <c r="AB60" s="79">
        <f t="shared" si="60"/>
        <v>15.263349229798106</v>
      </c>
      <c r="AC60" s="79">
        <f t="shared" si="60"/>
        <v>16.412259217581255</v>
      </c>
      <c r="AD60" s="79">
        <f t="shared" si="60"/>
        <v>15.909351025814027</v>
      </c>
      <c r="AE60" s="79">
        <f t="shared" si="60"/>
        <v>12.173709613869187</v>
      </c>
      <c r="AF60" s="79">
        <f t="shared" si="60"/>
        <v>9.2769655389953485</v>
      </c>
      <c r="AG60" s="79">
        <f t="shared" si="60"/>
        <v>16.878448575831385</v>
      </c>
      <c r="AH60" s="79">
        <f t="shared" si="60"/>
        <v>19.091270779751877</v>
      </c>
      <c r="AI60" s="79">
        <f t="shared" si="60"/>
        <v>19.639036199578467</v>
      </c>
      <c r="AJ60" s="79">
        <f t="shared" ref="AJ60:BD60" si="61">IF(AJ$73=0,0,AJ74/AJ54)</f>
        <v>15.293529019346234</v>
      </c>
      <c r="AK60" s="79">
        <f t="shared" si="61"/>
        <v>10.045922168729939</v>
      </c>
      <c r="AL60" s="79">
        <f t="shared" si="61"/>
        <v>8.0804625801958796</v>
      </c>
      <c r="AM60" s="79">
        <f t="shared" si="61"/>
        <v>15.45767538135839</v>
      </c>
      <c r="AN60" s="79">
        <f t="shared" si="61"/>
        <v>18.577652159129546</v>
      </c>
      <c r="AO60" s="79">
        <f t="shared" si="61"/>
        <v>19.695802450650095</v>
      </c>
      <c r="AP60" s="79">
        <f t="shared" si="61"/>
        <v>15.034167262678015</v>
      </c>
      <c r="AQ60" s="79">
        <f t="shared" si="61"/>
        <v>0</v>
      </c>
      <c r="AR60" s="79">
        <f t="shared" si="61"/>
        <v>0</v>
      </c>
      <c r="AS60" s="79">
        <f t="shared" si="61"/>
        <v>0</v>
      </c>
      <c r="AT60" s="79">
        <f t="shared" si="61"/>
        <v>0</v>
      </c>
      <c r="AU60" s="79">
        <f t="shared" si="61"/>
        <v>0</v>
      </c>
      <c r="AV60" s="79">
        <f t="shared" si="61"/>
        <v>0</v>
      </c>
      <c r="AW60" s="79">
        <f t="shared" si="61"/>
        <v>0</v>
      </c>
      <c r="AX60" s="79">
        <f t="shared" si="61"/>
        <v>0</v>
      </c>
      <c r="AY60" s="79">
        <f t="shared" si="61"/>
        <v>0</v>
      </c>
      <c r="AZ60" s="79">
        <f t="shared" si="61"/>
        <v>0</v>
      </c>
      <c r="BA60" s="79">
        <f t="shared" si="61"/>
        <v>0</v>
      </c>
      <c r="BB60" s="79">
        <f t="shared" si="61"/>
        <v>0</v>
      </c>
      <c r="BC60" s="79">
        <f t="shared" si="61"/>
        <v>0</v>
      </c>
      <c r="BD60" s="79">
        <f t="shared" si="61"/>
        <v>0</v>
      </c>
      <c r="BE60" s="175"/>
      <c r="BF60" s="79">
        <f t="shared" ref="BF60:BZ60" si="62">IF(BF$73=0,0,BF74/BF54)</f>
        <v>14.180639497895664</v>
      </c>
      <c r="BG60" s="79">
        <f t="shared" si="62"/>
        <v>16.72768348213144</v>
      </c>
      <c r="BH60" s="79">
        <f t="shared" si="62"/>
        <v>16.703578319998154</v>
      </c>
      <c r="BI60" s="79">
        <f t="shared" si="62"/>
        <v>17.530495141087286</v>
      </c>
      <c r="BJ60" s="79">
        <f t="shared" si="62"/>
        <v>15.920490316452179</v>
      </c>
      <c r="BK60" s="79">
        <f t="shared" si="62"/>
        <v>13.528104274565424</v>
      </c>
      <c r="BL60" s="79">
        <f t="shared" si="62"/>
        <v>13.87279820681373</v>
      </c>
      <c r="BM60" s="79">
        <f t="shared" si="62"/>
        <v>12.518469661155486</v>
      </c>
      <c r="BN60" s="79">
        <f t="shared" si="62"/>
        <v>16.987190691257556</v>
      </c>
      <c r="BO60" s="79">
        <f t="shared" si="62"/>
        <v>0</v>
      </c>
      <c r="BP60" s="79">
        <f t="shared" si="62"/>
        <v>0</v>
      </c>
      <c r="BQ60" s="79">
        <f t="shared" si="62"/>
        <v>0</v>
      </c>
      <c r="BR60" s="179">
        <f t="shared" si="62"/>
        <v>15.270989898989901</v>
      </c>
      <c r="BS60" s="79">
        <f t="shared" si="62"/>
        <v>15.931237335485338</v>
      </c>
      <c r="BT60" s="79">
        <f t="shared" si="62"/>
        <v>15.389603088747446</v>
      </c>
      <c r="BU60" s="79">
        <f t="shared" si="62"/>
        <v>14.374171219530558</v>
      </c>
      <c r="BV60" s="79">
        <f t="shared" si="62"/>
        <v>0</v>
      </c>
      <c r="BW60" s="79">
        <f t="shared" si="62"/>
        <v>15.658515633356917</v>
      </c>
      <c r="BX60" s="79">
        <f t="shared" si="62"/>
        <v>14.374171219530558</v>
      </c>
      <c r="BY60" s="79">
        <f t="shared" si="62"/>
        <v>15.931237335485338</v>
      </c>
      <c r="BZ60" s="79">
        <f t="shared" si="62"/>
        <v>15.931237335485338</v>
      </c>
      <c r="CA60" s="156"/>
    </row>
    <row r="61" spans="1:79" x14ac:dyDescent="0.3">
      <c r="A61" s="155"/>
      <c r="B61" s="78" t="s">
        <v>328</v>
      </c>
      <c r="C61" s="166"/>
      <c r="D61" s="178">
        <f t="shared" ref="D61:AI61" si="63">IF(D$73=0,0,D74/(D55+D56)*40)</f>
        <v>2558.4110288000347</v>
      </c>
      <c r="E61" s="79">
        <f t="shared" si="63"/>
        <v>4162.127475615358</v>
      </c>
      <c r="F61" s="79">
        <f t="shared" si="63"/>
        <v>1716.8083714846305</v>
      </c>
      <c r="G61" s="79">
        <f t="shared" si="63"/>
        <v>2316.5404704315215</v>
      </c>
      <c r="H61" s="79">
        <f t="shared" si="63"/>
        <v>2324.7773597334653</v>
      </c>
      <c r="I61" s="79">
        <f t="shared" si="63"/>
        <v>3359.3706270949265</v>
      </c>
      <c r="J61" s="79">
        <f t="shared" si="63"/>
        <v>3149.1489474521445</v>
      </c>
      <c r="K61" s="79">
        <f t="shared" si="63"/>
        <v>1709.3596876083648</v>
      </c>
      <c r="L61" s="79">
        <f t="shared" si="63"/>
        <v>1915.5113611197239</v>
      </c>
      <c r="M61" s="79">
        <f t="shared" si="63"/>
        <v>3740.2884245160844</v>
      </c>
      <c r="N61" s="79">
        <f t="shared" si="63"/>
        <v>2976.3570901033977</v>
      </c>
      <c r="O61" s="79">
        <f t="shared" si="63"/>
        <v>2354.9271958666036</v>
      </c>
      <c r="P61" s="79">
        <f t="shared" si="63"/>
        <v>2493.5194244604322</v>
      </c>
      <c r="Q61" s="79">
        <f t="shared" si="63"/>
        <v>2150.5445509407173</v>
      </c>
      <c r="R61" s="79">
        <f t="shared" si="63"/>
        <v>2897.6720807663032</v>
      </c>
      <c r="S61" s="79">
        <f t="shared" si="63"/>
        <v>3978.7718704142685</v>
      </c>
      <c r="T61" s="79">
        <f t="shared" si="63"/>
        <v>3780.0754208754211</v>
      </c>
      <c r="U61" s="79">
        <f t="shared" si="63"/>
        <v>2220.6643117593439</v>
      </c>
      <c r="V61" s="79">
        <f t="shared" si="63"/>
        <v>2279.6548223350255</v>
      </c>
      <c r="W61" s="79">
        <f t="shared" si="63"/>
        <v>2303.8701885944588</v>
      </c>
      <c r="X61" s="79">
        <f t="shared" si="63"/>
        <v>3279.5734388742312</v>
      </c>
      <c r="Y61" s="79">
        <f t="shared" si="63"/>
        <v>2446.1240103193668</v>
      </c>
      <c r="Z61" s="79">
        <f t="shared" si="63"/>
        <v>2384.9008837955744</v>
      </c>
      <c r="AA61" s="79">
        <f t="shared" si="63"/>
        <v>2280.6335034013609</v>
      </c>
      <c r="AB61" s="79">
        <f t="shared" si="63"/>
        <v>3292.8221307238477</v>
      </c>
      <c r="AC61" s="79">
        <f t="shared" si="63"/>
        <v>3089.4025294374183</v>
      </c>
      <c r="AD61" s="79">
        <f t="shared" si="63"/>
        <v>2336.0100537545636</v>
      </c>
      <c r="AE61" s="79">
        <f t="shared" si="63"/>
        <v>1665.8951438402325</v>
      </c>
      <c r="AF61" s="79">
        <f t="shared" si="63"/>
        <v>1970.1433547695606</v>
      </c>
      <c r="AG61" s="79">
        <f t="shared" si="63"/>
        <v>2982.2144151067682</v>
      </c>
      <c r="AH61" s="79">
        <f t="shared" si="63"/>
        <v>2722.5987211916809</v>
      </c>
      <c r="AI61" s="79">
        <f t="shared" si="63"/>
        <v>2610.3488897495481</v>
      </c>
      <c r="AJ61" s="79">
        <f t="shared" ref="AJ61:BD61" si="64">IF(AJ$73=0,0,AJ74/(AJ55+AJ56)*40)</f>
        <v>2829.8499088231174</v>
      </c>
      <c r="AK61" s="79">
        <f t="shared" si="64"/>
        <v>1532.2624706332294</v>
      </c>
      <c r="AL61" s="79">
        <f t="shared" si="64"/>
        <v>2130.7644220437987</v>
      </c>
      <c r="AM61" s="79">
        <f t="shared" si="64"/>
        <v>2830.5569384977925</v>
      </c>
      <c r="AN61" s="79">
        <f t="shared" si="64"/>
        <v>2612.0174495040037</v>
      </c>
      <c r="AO61" s="79">
        <f t="shared" si="64"/>
        <v>2388.7844668422172</v>
      </c>
      <c r="AP61" s="79">
        <f t="shared" si="64"/>
        <v>1789.8359326353593</v>
      </c>
      <c r="AQ61" s="79">
        <f t="shared" si="64"/>
        <v>0</v>
      </c>
      <c r="AR61" s="79">
        <f t="shared" si="64"/>
        <v>0</v>
      </c>
      <c r="AS61" s="79">
        <f t="shared" si="64"/>
        <v>0</v>
      </c>
      <c r="AT61" s="79">
        <f t="shared" si="64"/>
        <v>0</v>
      </c>
      <c r="AU61" s="79">
        <f t="shared" si="64"/>
        <v>0</v>
      </c>
      <c r="AV61" s="79">
        <f t="shared" si="64"/>
        <v>0</v>
      </c>
      <c r="AW61" s="79">
        <f t="shared" si="64"/>
        <v>0</v>
      </c>
      <c r="AX61" s="79">
        <f t="shared" si="64"/>
        <v>0</v>
      </c>
      <c r="AY61" s="79">
        <f t="shared" si="64"/>
        <v>0</v>
      </c>
      <c r="AZ61" s="79">
        <f t="shared" si="64"/>
        <v>0</v>
      </c>
      <c r="BA61" s="79">
        <f t="shared" si="64"/>
        <v>0</v>
      </c>
      <c r="BB61" s="79">
        <f t="shared" si="64"/>
        <v>0</v>
      </c>
      <c r="BC61" s="79">
        <f t="shared" si="64"/>
        <v>0</v>
      </c>
      <c r="BD61" s="79">
        <f t="shared" si="64"/>
        <v>0</v>
      </c>
      <c r="BE61" s="175"/>
      <c r="BF61" s="79">
        <f t="shared" ref="BF61:BZ61" si="65">IF(BF$73=0,0,BF74/(BF55+BF56)*40)</f>
        <v>2489.7096137581057</v>
      </c>
      <c r="BG61" s="79">
        <f t="shared" si="65"/>
        <v>2490.1357832228582</v>
      </c>
      <c r="BH61" s="79">
        <f t="shared" si="65"/>
        <v>2719.1314211635067</v>
      </c>
      <c r="BI61" s="79">
        <f t="shared" si="65"/>
        <v>3118.5656991100059</v>
      </c>
      <c r="BJ61" s="79">
        <f t="shared" si="65"/>
        <v>2565.4388536069041</v>
      </c>
      <c r="BK61" s="79">
        <f t="shared" si="65"/>
        <v>2665.0818269731462</v>
      </c>
      <c r="BL61" s="79">
        <f t="shared" si="65"/>
        <v>2325.8831745529769</v>
      </c>
      <c r="BM61" s="79">
        <f t="shared" si="65"/>
        <v>2257.677859988617</v>
      </c>
      <c r="BN61" s="79">
        <f t="shared" si="65"/>
        <v>2374.3928011563753</v>
      </c>
      <c r="BO61" s="79">
        <f t="shared" si="65"/>
        <v>0</v>
      </c>
      <c r="BP61" s="79">
        <f t="shared" si="65"/>
        <v>0</v>
      </c>
      <c r="BQ61" s="79">
        <f t="shared" si="65"/>
        <v>0</v>
      </c>
      <c r="BR61" s="179">
        <f t="shared" si="65"/>
        <v>2558.4110288000347</v>
      </c>
      <c r="BS61" s="79">
        <f t="shared" si="65"/>
        <v>2580.1255955842589</v>
      </c>
      <c r="BT61" s="79">
        <f t="shared" si="65"/>
        <v>2759.62595846056</v>
      </c>
      <c r="BU61" s="79">
        <f t="shared" si="65"/>
        <v>2322.2774766557327</v>
      </c>
      <c r="BV61" s="79">
        <f t="shared" si="65"/>
        <v>0</v>
      </c>
      <c r="BW61" s="79">
        <f t="shared" si="65"/>
        <v>2665.9391218740702</v>
      </c>
      <c r="BX61" s="79">
        <f t="shared" si="65"/>
        <v>2322.2774766557327</v>
      </c>
      <c r="BY61" s="79">
        <f t="shared" si="65"/>
        <v>2580.1255955842589</v>
      </c>
      <c r="BZ61" s="79">
        <f t="shared" si="65"/>
        <v>2580.1255955842589</v>
      </c>
      <c r="CA61" s="156"/>
    </row>
    <row r="62" spans="1:79" x14ac:dyDescent="0.3">
      <c r="A62" s="155"/>
      <c r="B62" s="180" t="s">
        <v>329</v>
      </c>
      <c r="C62" s="166"/>
      <c r="D62" s="178">
        <f t="shared" ref="D62:AI62" si="66">IF(D$73=0,0,D74/(D55+D56))</f>
        <v>63.960275720000865</v>
      </c>
      <c r="E62" s="79">
        <f t="shared" si="66"/>
        <v>104.05318689038394</v>
      </c>
      <c r="F62" s="79">
        <f t="shared" si="66"/>
        <v>42.92020928711576</v>
      </c>
      <c r="G62" s="79">
        <f t="shared" si="66"/>
        <v>57.913511760788033</v>
      </c>
      <c r="H62" s="79">
        <f t="shared" si="66"/>
        <v>58.119433993336635</v>
      </c>
      <c r="I62" s="79">
        <f t="shared" si="66"/>
        <v>83.984265677373159</v>
      </c>
      <c r="J62" s="79">
        <f t="shared" si="66"/>
        <v>78.72872368630361</v>
      </c>
      <c r="K62" s="79">
        <f t="shared" si="66"/>
        <v>42.733992190209122</v>
      </c>
      <c r="L62" s="79">
        <f t="shared" si="66"/>
        <v>47.887784027993099</v>
      </c>
      <c r="M62" s="79">
        <f t="shared" si="66"/>
        <v>93.507210612902114</v>
      </c>
      <c r="N62" s="79">
        <f t="shared" si="66"/>
        <v>74.408927252584945</v>
      </c>
      <c r="O62" s="79">
        <f t="shared" si="66"/>
        <v>58.873179896665093</v>
      </c>
      <c r="P62" s="79">
        <f t="shared" si="66"/>
        <v>62.337985611510803</v>
      </c>
      <c r="Q62" s="79">
        <f t="shared" si="66"/>
        <v>53.763613773517932</v>
      </c>
      <c r="R62" s="79">
        <f t="shared" si="66"/>
        <v>72.441802019157578</v>
      </c>
      <c r="S62" s="79">
        <f t="shared" si="66"/>
        <v>99.469296760356713</v>
      </c>
      <c r="T62" s="79">
        <f t="shared" si="66"/>
        <v>94.501885521885526</v>
      </c>
      <c r="U62" s="79">
        <f t="shared" si="66"/>
        <v>55.516607793983603</v>
      </c>
      <c r="V62" s="79">
        <f t="shared" si="66"/>
        <v>56.991370558375642</v>
      </c>
      <c r="W62" s="79">
        <f t="shared" si="66"/>
        <v>57.596754714861468</v>
      </c>
      <c r="X62" s="79">
        <f t="shared" si="66"/>
        <v>81.98933597185578</v>
      </c>
      <c r="Y62" s="79">
        <f t="shared" si="66"/>
        <v>61.153100257984164</v>
      </c>
      <c r="Z62" s="79">
        <f t="shared" si="66"/>
        <v>59.622522094889362</v>
      </c>
      <c r="AA62" s="79">
        <f t="shared" si="66"/>
        <v>57.015837585034021</v>
      </c>
      <c r="AB62" s="79">
        <f t="shared" si="66"/>
        <v>82.320553268096191</v>
      </c>
      <c r="AC62" s="79">
        <f t="shared" si="66"/>
        <v>77.235063235935456</v>
      </c>
      <c r="AD62" s="79">
        <f t="shared" si="66"/>
        <v>58.400251343864092</v>
      </c>
      <c r="AE62" s="79">
        <f t="shared" si="66"/>
        <v>41.647378596005815</v>
      </c>
      <c r="AF62" s="79">
        <f t="shared" si="66"/>
        <v>49.253583869239016</v>
      </c>
      <c r="AG62" s="79">
        <f t="shared" si="66"/>
        <v>74.555360377669203</v>
      </c>
      <c r="AH62" s="79">
        <f t="shared" si="66"/>
        <v>68.064968029792027</v>
      </c>
      <c r="AI62" s="79">
        <f t="shared" si="66"/>
        <v>65.258722243738703</v>
      </c>
      <c r="AJ62" s="79">
        <f t="shared" ref="AJ62:BD62" si="67">IF(AJ$73=0,0,AJ74/(AJ55+AJ56))</f>
        <v>70.746247720577941</v>
      </c>
      <c r="AK62" s="79">
        <f t="shared" si="67"/>
        <v>38.306561765830736</v>
      </c>
      <c r="AL62" s="79">
        <f t="shared" si="67"/>
        <v>53.269110551094968</v>
      </c>
      <c r="AM62" s="79">
        <f t="shared" si="67"/>
        <v>70.763923462444808</v>
      </c>
      <c r="AN62" s="79">
        <f t="shared" si="67"/>
        <v>65.300436237600096</v>
      </c>
      <c r="AO62" s="79">
        <f t="shared" si="67"/>
        <v>59.719611671055425</v>
      </c>
      <c r="AP62" s="79">
        <f t="shared" si="67"/>
        <v>44.745898315883984</v>
      </c>
      <c r="AQ62" s="79">
        <f t="shared" si="67"/>
        <v>0</v>
      </c>
      <c r="AR62" s="79">
        <f t="shared" si="67"/>
        <v>0</v>
      </c>
      <c r="AS62" s="79">
        <f t="shared" si="67"/>
        <v>0</v>
      </c>
      <c r="AT62" s="79">
        <f t="shared" si="67"/>
        <v>0</v>
      </c>
      <c r="AU62" s="79">
        <f t="shared" si="67"/>
        <v>0</v>
      </c>
      <c r="AV62" s="79">
        <f t="shared" si="67"/>
        <v>0</v>
      </c>
      <c r="AW62" s="79">
        <f t="shared" si="67"/>
        <v>0</v>
      </c>
      <c r="AX62" s="79">
        <f t="shared" si="67"/>
        <v>0</v>
      </c>
      <c r="AY62" s="79">
        <f t="shared" si="67"/>
        <v>0</v>
      </c>
      <c r="AZ62" s="79">
        <f t="shared" si="67"/>
        <v>0</v>
      </c>
      <c r="BA62" s="79">
        <f t="shared" si="67"/>
        <v>0</v>
      </c>
      <c r="BB62" s="79">
        <f t="shared" si="67"/>
        <v>0</v>
      </c>
      <c r="BC62" s="79">
        <f t="shared" si="67"/>
        <v>0</v>
      </c>
      <c r="BD62" s="79">
        <f t="shared" si="67"/>
        <v>0</v>
      </c>
      <c r="BE62" s="175"/>
      <c r="BF62" s="79">
        <f t="shared" ref="BF62:BZ62" si="68">IF(BF$73=0,0,BF74/(BF55+BF56))</f>
        <v>62.242740343952647</v>
      </c>
      <c r="BG62" s="79">
        <f t="shared" si="68"/>
        <v>62.253394580571452</v>
      </c>
      <c r="BH62" s="79">
        <f t="shared" si="68"/>
        <v>67.978285529087671</v>
      </c>
      <c r="BI62" s="79">
        <f t="shared" si="68"/>
        <v>77.964142477750144</v>
      </c>
      <c r="BJ62" s="79">
        <f t="shared" si="68"/>
        <v>64.135971340172603</v>
      </c>
      <c r="BK62" s="79">
        <f t="shared" si="68"/>
        <v>66.627045674328656</v>
      </c>
      <c r="BL62" s="79">
        <f t="shared" si="68"/>
        <v>58.147079363824425</v>
      </c>
      <c r="BM62" s="79">
        <f t="shared" si="68"/>
        <v>56.441946499715428</v>
      </c>
      <c r="BN62" s="79">
        <f t="shared" si="68"/>
        <v>59.359820028909382</v>
      </c>
      <c r="BO62" s="79">
        <f t="shared" si="68"/>
        <v>0</v>
      </c>
      <c r="BP62" s="79">
        <f t="shared" si="68"/>
        <v>0</v>
      </c>
      <c r="BQ62" s="79">
        <f t="shared" si="68"/>
        <v>0</v>
      </c>
      <c r="BR62" s="179">
        <f t="shared" si="68"/>
        <v>63.960275720000872</v>
      </c>
      <c r="BS62" s="79">
        <f t="shared" si="68"/>
        <v>64.503139889606473</v>
      </c>
      <c r="BT62" s="79">
        <f t="shared" si="68"/>
        <v>68.990648961513998</v>
      </c>
      <c r="BU62" s="79">
        <f t="shared" si="68"/>
        <v>58.056936916393319</v>
      </c>
      <c r="BV62" s="79">
        <f t="shared" si="68"/>
        <v>0</v>
      </c>
      <c r="BW62" s="79">
        <f t="shared" si="68"/>
        <v>66.64847804685175</v>
      </c>
      <c r="BX62" s="79">
        <f t="shared" si="68"/>
        <v>58.056936916393319</v>
      </c>
      <c r="BY62" s="79">
        <f t="shared" si="68"/>
        <v>64.503139889606473</v>
      </c>
      <c r="BZ62" s="79">
        <f t="shared" si="68"/>
        <v>64.503139889606473</v>
      </c>
      <c r="CA62" s="156"/>
    </row>
    <row r="63" spans="1:79" x14ac:dyDescent="0.3">
      <c r="A63" s="155"/>
      <c r="B63" s="78" t="s">
        <v>330</v>
      </c>
      <c r="C63" s="166"/>
      <c r="D63" s="178">
        <f t="shared" ref="D63:AI63" si="69">IF(D$73=0,0,D136/(D55+D56))</f>
        <v>1.4445481451193567</v>
      </c>
      <c r="E63" s="79">
        <f t="shared" si="69"/>
        <v>10.06129051030566</v>
      </c>
      <c r="F63" s="79">
        <f t="shared" si="69"/>
        <v>-28.600592126426008</v>
      </c>
      <c r="G63" s="79">
        <f t="shared" si="69"/>
        <v>-7.7522448368751853</v>
      </c>
      <c r="H63" s="79">
        <f t="shared" si="69"/>
        <v>-20.077250496244893</v>
      </c>
      <c r="I63" s="79">
        <f t="shared" si="69"/>
        <v>18.371496356486094</v>
      </c>
      <c r="J63" s="79">
        <f t="shared" si="69"/>
        <v>12.795233453115623</v>
      </c>
      <c r="K63" s="79">
        <f t="shared" si="69"/>
        <v>-12.632315300301181</v>
      </c>
      <c r="L63" s="79">
        <f t="shared" si="69"/>
        <v>-10.137564437599861</v>
      </c>
      <c r="M63" s="79">
        <f t="shared" si="69"/>
        <v>3.6119661709706863</v>
      </c>
      <c r="N63" s="79">
        <f t="shared" si="69"/>
        <v>25.181433454531696</v>
      </c>
      <c r="O63" s="79">
        <f t="shared" si="69"/>
        <v>18.846493237465527</v>
      </c>
      <c r="P63" s="79">
        <f t="shared" si="69"/>
        <v>10.358062792842661</v>
      </c>
      <c r="Q63" s="79">
        <f t="shared" si="69"/>
        <v>9.9963794544114197</v>
      </c>
      <c r="R63" s="79">
        <f t="shared" si="69"/>
        <v>0.24091113961220184</v>
      </c>
      <c r="S63" s="79">
        <f t="shared" si="69"/>
        <v>22.777940295397137</v>
      </c>
      <c r="T63" s="79">
        <f t="shared" si="69"/>
        <v>12.386824656824665</v>
      </c>
      <c r="U63" s="79">
        <f t="shared" si="69"/>
        <v>-2.0141509916321856</v>
      </c>
      <c r="V63" s="79">
        <f t="shared" si="69"/>
        <v>-1.9813686060132738</v>
      </c>
      <c r="W63" s="79">
        <f t="shared" si="69"/>
        <v>28.098294018966389</v>
      </c>
      <c r="X63" s="79">
        <f t="shared" si="69"/>
        <v>19.909531076798192</v>
      </c>
      <c r="Y63" s="79">
        <f t="shared" si="69"/>
        <v>1.3110686840070402</v>
      </c>
      <c r="Z63" s="79">
        <f t="shared" si="69"/>
        <v>-23.494571168755744</v>
      </c>
      <c r="AA63" s="79">
        <f t="shared" si="69"/>
        <v>-3.5613356881214036</v>
      </c>
      <c r="AB63" s="79">
        <f t="shared" si="69"/>
        <v>-14.601435272212228</v>
      </c>
      <c r="AC63" s="79">
        <f t="shared" si="69"/>
        <v>-6.074747639335512</v>
      </c>
      <c r="AD63" s="79">
        <f t="shared" si="69"/>
        <v>-16.968156806959161</v>
      </c>
      <c r="AE63" s="79">
        <f t="shared" si="69"/>
        <v>8.4250916822881319</v>
      </c>
      <c r="AF63" s="79">
        <f t="shared" si="69"/>
        <v>-3.0200124057012014</v>
      </c>
      <c r="AG63" s="79">
        <f t="shared" si="69"/>
        <v>-16.663903327829875</v>
      </c>
      <c r="AH63" s="79">
        <f t="shared" si="69"/>
        <v>8.9369470072858643</v>
      </c>
      <c r="AI63" s="79">
        <f t="shared" si="69"/>
        <v>6.9308203737909331</v>
      </c>
      <c r="AJ63" s="79">
        <f t="shared" ref="AJ63:BD63" si="70">IF(AJ$73=0,0,AJ136/(AJ55+AJ56))</f>
        <v>-2.4908805133240413</v>
      </c>
      <c r="AK63" s="79">
        <f t="shared" si="70"/>
        <v>-15.647970698372268</v>
      </c>
      <c r="AL63" s="79">
        <f t="shared" si="70"/>
        <v>-11.81308333971992</v>
      </c>
      <c r="AM63" s="79">
        <f t="shared" si="70"/>
        <v>-3.7057058494626944</v>
      </c>
      <c r="AN63" s="79">
        <f t="shared" si="70"/>
        <v>6.3139631274267298</v>
      </c>
      <c r="AO63" s="79">
        <f t="shared" si="70"/>
        <v>13.925982580027805</v>
      </c>
      <c r="AP63" s="79">
        <f t="shared" si="70"/>
        <v>9.6717867402736442</v>
      </c>
      <c r="AQ63" s="79">
        <f t="shared" si="70"/>
        <v>0</v>
      </c>
      <c r="AR63" s="79">
        <f t="shared" si="70"/>
        <v>0</v>
      </c>
      <c r="AS63" s="79">
        <f t="shared" si="70"/>
        <v>0</v>
      </c>
      <c r="AT63" s="79">
        <f t="shared" si="70"/>
        <v>0</v>
      </c>
      <c r="AU63" s="79">
        <f t="shared" si="70"/>
        <v>0</v>
      </c>
      <c r="AV63" s="79">
        <f t="shared" si="70"/>
        <v>0</v>
      </c>
      <c r="AW63" s="79">
        <f t="shared" si="70"/>
        <v>0</v>
      </c>
      <c r="AX63" s="79">
        <f t="shared" si="70"/>
        <v>0</v>
      </c>
      <c r="AY63" s="79">
        <f t="shared" si="70"/>
        <v>0</v>
      </c>
      <c r="AZ63" s="79">
        <f t="shared" si="70"/>
        <v>0</v>
      </c>
      <c r="BA63" s="79">
        <f t="shared" si="70"/>
        <v>0</v>
      </c>
      <c r="BB63" s="79">
        <f t="shared" si="70"/>
        <v>0</v>
      </c>
      <c r="BC63" s="79">
        <f t="shared" si="70"/>
        <v>0</v>
      </c>
      <c r="BD63" s="79">
        <f t="shared" si="70"/>
        <v>0</v>
      </c>
      <c r="BE63" s="175"/>
      <c r="BF63" s="79">
        <f t="shared" ref="BF63:BZ63" si="71">IF(BF$73=0,0,BF136/(BF55+BF56))</f>
        <v>-13.863252682536579</v>
      </c>
      <c r="BG63" s="79">
        <f t="shared" si="71"/>
        <v>1.3030920823176062</v>
      </c>
      <c r="BH63" s="79">
        <f t="shared" si="71"/>
        <v>13.905709983421222</v>
      </c>
      <c r="BI63" s="79">
        <f t="shared" si="71"/>
        <v>6.7720521014705488</v>
      </c>
      <c r="BJ63" s="79">
        <f t="shared" si="71"/>
        <v>12.761066852053665</v>
      </c>
      <c r="BK63" s="79">
        <f t="shared" si="71"/>
        <v>-12.313261977923879</v>
      </c>
      <c r="BL63" s="79">
        <f t="shared" si="71"/>
        <v>-0.47104365944544008</v>
      </c>
      <c r="BM63" s="79">
        <f t="shared" si="71"/>
        <v>-5.4115452110970024</v>
      </c>
      <c r="BN63" s="79">
        <f t="shared" si="71"/>
        <v>6.8477811343565937</v>
      </c>
      <c r="BO63" s="79">
        <f t="shared" si="71"/>
        <v>0</v>
      </c>
      <c r="BP63" s="79">
        <f t="shared" si="71"/>
        <v>0</v>
      </c>
      <c r="BQ63" s="79">
        <f t="shared" si="71"/>
        <v>0</v>
      </c>
      <c r="BR63" s="179">
        <f t="shared" si="71"/>
        <v>1.4445481451193571</v>
      </c>
      <c r="BS63" s="79">
        <f t="shared" si="71"/>
        <v>1.9400626702580315</v>
      </c>
      <c r="BT63" s="79">
        <f t="shared" si="71"/>
        <v>1.6758531398134973</v>
      </c>
      <c r="BU63" s="79">
        <f t="shared" si="71"/>
        <v>0.63376936435138076</v>
      </c>
      <c r="BV63" s="79">
        <f t="shared" si="71"/>
        <v>0</v>
      </c>
      <c r="BW63" s="79">
        <f t="shared" si="71"/>
        <v>1.8137523323650369</v>
      </c>
      <c r="BX63" s="79">
        <f t="shared" si="71"/>
        <v>0.63376936435138076</v>
      </c>
      <c r="BY63" s="79">
        <f t="shared" si="71"/>
        <v>1.9400626702580315</v>
      </c>
      <c r="BZ63" s="79">
        <f t="shared" si="71"/>
        <v>1.9400626702580315</v>
      </c>
      <c r="CA63" s="156"/>
    </row>
    <row r="64" spans="1:79" ht="15.6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x14ac:dyDescent="0.3">
      <c r="A65" s="155"/>
      <c r="B65" s="78" t="s">
        <v>332</v>
      </c>
      <c r="C65" s="166"/>
      <c r="D65" s="178">
        <f>IF(D$74=0,0,D74/D29)</f>
        <v>6.9484787654011466</v>
      </c>
      <c r="E65" s="79">
        <f t="shared" ref="E65:AJ65" si="72">IF(E$73=0,0,E74/E29)</f>
        <v>8.0391791551071634</v>
      </c>
      <c r="F65" s="79">
        <f t="shared" si="72"/>
        <v>5.5378897140051553</v>
      </c>
      <c r="G65" s="79">
        <f t="shared" si="72"/>
        <v>4.5299529346280778</v>
      </c>
      <c r="H65" s="79">
        <f t="shared" si="72"/>
        <v>7.102568627815244</v>
      </c>
      <c r="I65" s="79">
        <f t="shared" si="72"/>
        <v>14.075245154182618</v>
      </c>
      <c r="J65" s="79">
        <f t="shared" si="72"/>
        <v>10.951465978240826</v>
      </c>
      <c r="K65" s="79">
        <f t="shared" si="72"/>
        <v>6.5630658479093453</v>
      </c>
      <c r="L65" s="79">
        <f t="shared" si="72"/>
        <v>3.5520972622407383</v>
      </c>
      <c r="M65" s="79">
        <f t="shared" si="72"/>
        <v>8.7714100903438919</v>
      </c>
      <c r="N65" s="79">
        <f t="shared" si="72"/>
        <v>13.309513193962813</v>
      </c>
      <c r="O65" s="79">
        <f t="shared" si="72"/>
        <v>13.730733417319382</v>
      </c>
      <c r="P65" s="79">
        <f t="shared" si="72"/>
        <v>7.6643798781480212</v>
      </c>
      <c r="Q65" s="79">
        <f t="shared" si="72"/>
        <v>4.3066000823489006</v>
      </c>
      <c r="R65" s="79">
        <f t="shared" si="72"/>
        <v>6.6955495648318859</v>
      </c>
      <c r="S65" s="79">
        <f t="shared" si="72"/>
        <v>11.871830625387332</v>
      </c>
      <c r="T65" s="79">
        <f t="shared" si="72"/>
        <v>10.048899983100899</v>
      </c>
      <c r="U65" s="79">
        <f t="shared" si="72"/>
        <v>6.4980461065505448</v>
      </c>
      <c r="V65" s="79">
        <f t="shared" si="72"/>
        <v>4.1673347883538971</v>
      </c>
      <c r="W65" s="79">
        <f t="shared" si="72"/>
        <v>5.5528331952409582</v>
      </c>
      <c r="X65" s="79">
        <f t="shared" si="72"/>
        <v>11.751691527453534</v>
      </c>
      <c r="Y65" s="79">
        <f t="shared" si="72"/>
        <v>8.9927500398996365</v>
      </c>
      <c r="Z65" s="79">
        <f t="shared" si="72"/>
        <v>5.886057165554285</v>
      </c>
      <c r="AA65" s="79">
        <f t="shared" si="72"/>
        <v>3.6468552625316994</v>
      </c>
      <c r="AB65" s="79">
        <f t="shared" si="72"/>
        <v>5.9130814426165701</v>
      </c>
      <c r="AC65" s="79">
        <f t="shared" si="72"/>
        <v>10.093222063912069</v>
      </c>
      <c r="AD65" s="79">
        <f t="shared" si="72"/>
        <v>8.7311804509834587</v>
      </c>
      <c r="AE65" s="79">
        <f t="shared" si="72"/>
        <v>5.931950233674371</v>
      </c>
      <c r="AF65" s="79">
        <f t="shared" si="72"/>
        <v>3.3911119412966579</v>
      </c>
      <c r="AG65" s="79">
        <f t="shared" si="72"/>
        <v>5.2977555701179551</v>
      </c>
      <c r="AH65" s="79">
        <f t="shared" si="72"/>
        <v>12.00216359705367</v>
      </c>
      <c r="AI65" s="79">
        <f t="shared" si="72"/>
        <v>12.911725734355045</v>
      </c>
      <c r="AJ65" s="79">
        <f t="shared" si="72"/>
        <v>8.4132650507948696</v>
      </c>
      <c r="AK65" s="79">
        <f t="shared" ref="AK65:BD65" si="73">IF(AK$73=0,0,AK74/AK29)</f>
        <v>4.5875536536850916</v>
      </c>
      <c r="AL65" s="79">
        <f t="shared" si="73"/>
        <v>3.5154662633951137</v>
      </c>
      <c r="AM65" s="79">
        <f t="shared" si="73"/>
        <v>5.6551000893868375</v>
      </c>
      <c r="AN65" s="79">
        <f t="shared" si="73"/>
        <v>12.803917088488937</v>
      </c>
      <c r="AO65" s="79">
        <f t="shared" si="73"/>
        <v>14.679480025742038</v>
      </c>
      <c r="AP65" s="79">
        <f t="shared" si="73"/>
        <v>7.4534943182503461</v>
      </c>
      <c r="AQ65" s="79">
        <f t="shared" si="73"/>
        <v>0</v>
      </c>
      <c r="AR65" s="79">
        <f t="shared" si="73"/>
        <v>0</v>
      </c>
      <c r="AS65" s="79">
        <f t="shared" si="73"/>
        <v>0</v>
      </c>
      <c r="AT65" s="79">
        <f t="shared" si="73"/>
        <v>0</v>
      </c>
      <c r="AU65" s="79">
        <f t="shared" si="73"/>
        <v>0</v>
      </c>
      <c r="AV65" s="79">
        <f t="shared" si="73"/>
        <v>0</v>
      </c>
      <c r="AW65" s="79">
        <f t="shared" si="73"/>
        <v>0</v>
      </c>
      <c r="AX65" s="79">
        <f t="shared" si="73"/>
        <v>0</v>
      </c>
      <c r="AY65" s="79">
        <f t="shared" si="73"/>
        <v>0</v>
      </c>
      <c r="AZ65" s="79">
        <f t="shared" si="73"/>
        <v>0</v>
      </c>
      <c r="BA65" s="79">
        <f t="shared" si="73"/>
        <v>0</v>
      </c>
      <c r="BB65" s="79">
        <f t="shared" si="73"/>
        <v>0</v>
      </c>
      <c r="BC65" s="79">
        <f t="shared" si="73"/>
        <v>0</v>
      </c>
      <c r="BD65" s="79">
        <f t="shared" si="73"/>
        <v>0</v>
      </c>
      <c r="BE65" s="175"/>
      <c r="BF65" s="79">
        <f t="shared" ref="BF65:BZ65" si="74">IF(BF$73=0,0,BF74/BF29)</f>
        <v>6.1942040332083712</v>
      </c>
      <c r="BG65" s="79">
        <f t="shared" si="74"/>
        <v>7.4081629473958497</v>
      </c>
      <c r="BH65" s="79">
        <f t="shared" si="74"/>
        <v>8.2271050805601043</v>
      </c>
      <c r="BI65" s="79">
        <f t="shared" si="74"/>
        <v>8.2567406404615724</v>
      </c>
      <c r="BJ65" s="79">
        <f t="shared" si="74"/>
        <v>6.7280953271682602</v>
      </c>
      <c r="BK65" s="79">
        <f t="shared" si="74"/>
        <v>5.9873715470836659</v>
      </c>
      <c r="BL65" s="79">
        <f t="shared" si="74"/>
        <v>5.6212803684982884</v>
      </c>
      <c r="BM65" s="79">
        <f t="shared" si="74"/>
        <v>6.2401719109360396</v>
      </c>
      <c r="BN65" s="79">
        <f t="shared" si="74"/>
        <v>8.6087323408044636</v>
      </c>
      <c r="BO65" s="79">
        <f t="shared" si="74"/>
        <v>0</v>
      </c>
      <c r="BP65" s="79">
        <f t="shared" si="74"/>
        <v>0</v>
      </c>
      <c r="BQ65" s="79">
        <f t="shared" si="74"/>
        <v>0</v>
      </c>
      <c r="BR65" s="179">
        <f t="shared" si="74"/>
        <v>6.9484787654011475</v>
      </c>
      <c r="BS65" s="79">
        <f t="shared" si="74"/>
        <v>7.3158731942718926</v>
      </c>
      <c r="BT65" s="79">
        <f t="shared" si="74"/>
        <v>6.8278948241630939</v>
      </c>
      <c r="BU65" s="79">
        <f t="shared" si="74"/>
        <v>6.6689326172291494</v>
      </c>
      <c r="BV65" s="79">
        <f t="shared" si="74"/>
        <v>0</v>
      </c>
      <c r="BW65" s="79">
        <f t="shared" si="74"/>
        <v>7.0659676976470296</v>
      </c>
      <c r="BX65" s="79">
        <f t="shared" si="74"/>
        <v>6.6689326172291494</v>
      </c>
      <c r="BY65" s="79">
        <f t="shared" si="74"/>
        <v>7.3158731942718926</v>
      </c>
      <c r="BZ65" s="79">
        <f t="shared" si="74"/>
        <v>7.3158731942718926</v>
      </c>
      <c r="CA65" s="156"/>
    </row>
    <row r="66" spans="1:79" x14ac:dyDescent="0.3">
      <c r="A66" s="155"/>
      <c r="B66" s="78" t="s">
        <v>333</v>
      </c>
      <c r="C66" s="166"/>
      <c r="D66" s="178">
        <f t="shared" ref="D66:AI66" si="75">IF(D$73=0,0,D136/D29)</f>
        <v>0.15693197064850503</v>
      </c>
      <c r="E66" s="79">
        <f t="shared" si="75"/>
        <v>0.77733819944540017</v>
      </c>
      <c r="F66" s="79">
        <f t="shared" si="75"/>
        <v>-3.6902645066769901</v>
      </c>
      <c r="G66" s="79">
        <f t="shared" si="75"/>
        <v>-0.60637497504572435</v>
      </c>
      <c r="H66" s="79">
        <f t="shared" si="75"/>
        <v>-2.4535691370250792</v>
      </c>
      <c r="I66" s="79">
        <f t="shared" si="75"/>
        <v>3.078949526808584</v>
      </c>
      <c r="J66" s="79">
        <f t="shared" si="75"/>
        <v>1.779865813699484</v>
      </c>
      <c r="K66" s="79">
        <f t="shared" si="75"/>
        <v>-1.9400648729098684</v>
      </c>
      <c r="L66" s="79">
        <f t="shared" si="75"/>
        <v>-0.75195826274896937</v>
      </c>
      <c r="M66" s="79">
        <f t="shared" si="75"/>
        <v>0.33881918100614999</v>
      </c>
      <c r="N66" s="79">
        <f t="shared" si="75"/>
        <v>4.5041990683227207</v>
      </c>
      <c r="O66" s="79">
        <f t="shared" si="75"/>
        <v>4.3954849211331659</v>
      </c>
      <c r="P66" s="79">
        <f t="shared" si="75"/>
        <v>1.2735112831653297</v>
      </c>
      <c r="Q66" s="79">
        <f t="shared" si="75"/>
        <v>0.80073502430307608</v>
      </c>
      <c r="R66" s="79">
        <f t="shared" si="75"/>
        <v>2.2266597890083652E-2</v>
      </c>
      <c r="S66" s="79">
        <f t="shared" si="75"/>
        <v>2.7185861164136993</v>
      </c>
      <c r="T66" s="79">
        <f t="shared" si="75"/>
        <v>1.3171585032111606</v>
      </c>
      <c r="U66" s="79">
        <f t="shared" si="75"/>
        <v>-0.23575010306373234</v>
      </c>
      <c r="V66" s="79">
        <f t="shared" si="75"/>
        <v>-0.14488204511477401</v>
      </c>
      <c r="W66" s="79">
        <f t="shared" si="75"/>
        <v>2.708922412913283</v>
      </c>
      <c r="X66" s="79">
        <f t="shared" si="75"/>
        <v>2.8536719427889565</v>
      </c>
      <c r="Y66" s="79">
        <f t="shared" si="75"/>
        <v>0.19279665152996317</v>
      </c>
      <c r="Z66" s="79">
        <f t="shared" si="75"/>
        <v>-2.3194320555475736</v>
      </c>
      <c r="AA66" s="79">
        <f t="shared" si="75"/>
        <v>-0.22779066915394403</v>
      </c>
      <c r="AB66" s="79">
        <f t="shared" si="75"/>
        <v>-1.0488204040915565</v>
      </c>
      <c r="AC66" s="79">
        <f t="shared" si="75"/>
        <v>-0.79385934751861842</v>
      </c>
      <c r="AD66" s="79">
        <f t="shared" si="75"/>
        <v>-2.5368390647810037</v>
      </c>
      <c r="AE66" s="79">
        <f t="shared" si="75"/>
        <v>1.2000088903139305</v>
      </c>
      <c r="AF66" s="79">
        <f t="shared" si="75"/>
        <v>-0.2079280191879288</v>
      </c>
      <c r="AG66" s="79">
        <f t="shared" si="75"/>
        <v>-1.1841038153087624</v>
      </c>
      <c r="AH66" s="79">
        <f t="shared" si="75"/>
        <v>1.5758870259469637</v>
      </c>
      <c r="AI66" s="79">
        <f t="shared" si="75"/>
        <v>1.3712933490519685</v>
      </c>
      <c r="AJ66" s="79">
        <f t="shared" ref="AJ66:BD66" si="76">IF(AJ$73=0,0,AJ136/AJ29)</f>
        <v>-0.29621978046419484</v>
      </c>
      <c r="AK66" s="79">
        <f t="shared" si="76"/>
        <v>-1.873984556194433</v>
      </c>
      <c r="AL66" s="79">
        <f t="shared" si="76"/>
        <v>-0.7795980732140575</v>
      </c>
      <c r="AM66" s="79">
        <f t="shared" si="76"/>
        <v>-0.29614154296658612</v>
      </c>
      <c r="AN66" s="79">
        <f t="shared" si="76"/>
        <v>1.238023281945525</v>
      </c>
      <c r="AO66" s="79">
        <f t="shared" si="76"/>
        <v>3.423099671986479</v>
      </c>
      <c r="AP66" s="79">
        <f t="shared" si="76"/>
        <v>1.6110662704109462</v>
      </c>
      <c r="AQ66" s="79">
        <f t="shared" si="76"/>
        <v>0</v>
      </c>
      <c r="AR66" s="79">
        <f t="shared" si="76"/>
        <v>0</v>
      </c>
      <c r="AS66" s="79">
        <f t="shared" si="76"/>
        <v>0</v>
      </c>
      <c r="AT66" s="79">
        <f t="shared" si="76"/>
        <v>0</v>
      </c>
      <c r="AU66" s="79">
        <f t="shared" si="76"/>
        <v>0</v>
      </c>
      <c r="AV66" s="79">
        <f t="shared" si="76"/>
        <v>0</v>
      </c>
      <c r="AW66" s="79">
        <f t="shared" si="76"/>
        <v>0</v>
      </c>
      <c r="AX66" s="79">
        <f t="shared" si="76"/>
        <v>0</v>
      </c>
      <c r="AY66" s="79">
        <f t="shared" si="76"/>
        <v>0</v>
      </c>
      <c r="AZ66" s="79">
        <f t="shared" si="76"/>
        <v>0</v>
      </c>
      <c r="BA66" s="79">
        <f t="shared" si="76"/>
        <v>0</v>
      </c>
      <c r="BB66" s="79">
        <f t="shared" si="76"/>
        <v>0</v>
      </c>
      <c r="BC66" s="79">
        <f t="shared" si="76"/>
        <v>0</v>
      </c>
      <c r="BD66" s="79">
        <f t="shared" si="76"/>
        <v>0</v>
      </c>
      <c r="BE66" s="175"/>
      <c r="BF66" s="79">
        <f t="shared" ref="BF66:BZ66" si="77">IF(BF$73=0,0,BF136/BF29)</f>
        <v>-1.3796278120954863</v>
      </c>
      <c r="BG66" s="79">
        <f t="shared" si="77"/>
        <v>0.15506814602336469</v>
      </c>
      <c r="BH66" s="79">
        <f t="shared" si="77"/>
        <v>1.6829453164782617</v>
      </c>
      <c r="BI66" s="79">
        <f t="shared" si="77"/>
        <v>0.71718967243810128</v>
      </c>
      <c r="BJ66" s="79">
        <f t="shared" si="77"/>
        <v>1.3386820603620562</v>
      </c>
      <c r="BK66" s="79">
        <f t="shared" si="77"/>
        <v>-1.1065187368320371</v>
      </c>
      <c r="BL66" s="79">
        <f t="shared" si="77"/>
        <v>-4.5537428612340385E-2</v>
      </c>
      <c r="BM66" s="79">
        <f t="shared" si="77"/>
        <v>-0.5982956739668468</v>
      </c>
      <c r="BN66" s="79">
        <f t="shared" si="77"/>
        <v>0.99310804657723273</v>
      </c>
      <c r="BO66" s="79">
        <f t="shared" si="77"/>
        <v>0</v>
      </c>
      <c r="BP66" s="79">
        <f t="shared" si="77"/>
        <v>0</v>
      </c>
      <c r="BQ66" s="79">
        <f t="shared" si="77"/>
        <v>0</v>
      </c>
      <c r="BR66" s="179">
        <f t="shared" si="77"/>
        <v>0.15693197064850509</v>
      </c>
      <c r="BS66" s="79">
        <f t="shared" si="77"/>
        <v>0.22003971448272505</v>
      </c>
      <c r="BT66" s="79">
        <f t="shared" si="77"/>
        <v>0.16585652043617102</v>
      </c>
      <c r="BU66" s="79">
        <f t="shared" si="77"/>
        <v>7.2800347558985137E-2</v>
      </c>
      <c r="BV66" s="79">
        <f t="shared" si="77"/>
        <v>0</v>
      </c>
      <c r="BW66" s="79">
        <f t="shared" si="77"/>
        <v>0.19229119355154864</v>
      </c>
      <c r="BX66" s="79">
        <f t="shared" si="77"/>
        <v>7.2800347558985137E-2</v>
      </c>
      <c r="BY66" s="79">
        <f t="shared" si="77"/>
        <v>0.22003971448272505</v>
      </c>
      <c r="BZ66" s="79">
        <f t="shared" si="77"/>
        <v>0.22003971448272505</v>
      </c>
      <c r="CA66" s="156"/>
    </row>
    <row r="67" spans="1:79" ht="15.6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x14ac:dyDescent="0.3">
      <c r="A68" s="155"/>
      <c r="B68" s="78" t="s">
        <v>327</v>
      </c>
      <c r="C68" s="166"/>
      <c r="D68" s="178">
        <f t="shared" ref="D68:AI68" si="78">IF(D$73=0,0,D74/D54)</f>
        <v>15.2709898989899</v>
      </c>
      <c r="E68" s="79">
        <f t="shared" si="78"/>
        <v>16.373777636054424</v>
      </c>
      <c r="F68" s="79">
        <f t="shared" si="78"/>
        <v>11.772260273972602</v>
      </c>
      <c r="G68" s="79">
        <f t="shared" si="78"/>
        <v>9.8952362556076672</v>
      </c>
      <c r="H68" s="79">
        <f t="shared" si="78"/>
        <v>20.144058940786991</v>
      </c>
      <c r="I68" s="79">
        <f t="shared" si="78"/>
        <v>28.412214790961386</v>
      </c>
      <c r="J68" s="79">
        <f t="shared" si="78"/>
        <v>19.593610198345143</v>
      </c>
      <c r="K68" s="79">
        <f t="shared" si="78"/>
        <v>13.22016921562866</v>
      </c>
      <c r="L68" s="79">
        <f t="shared" si="78"/>
        <v>10.303753013942764</v>
      </c>
      <c r="M68" s="79">
        <f t="shared" si="78"/>
        <v>18.395082768688372</v>
      </c>
      <c r="N68" s="79">
        <f t="shared" si="78"/>
        <v>25.039921089830223</v>
      </c>
      <c r="O68" s="79">
        <f t="shared" si="78"/>
        <v>22.06358147476632</v>
      </c>
      <c r="P68" s="79">
        <f t="shared" si="78"/>
        <v>15.901146573492278</v>
      </c>
      <c r="Q68" s="79">
        <f t="shared" si="78"/>
        <v>9.5289570576850977</v>
      </c>
      <c r="R68" s="79">
        <f t="shared" si="78"/>
        <v>14.866639552498336</v>
      </c>
      <c r="S68" s="79">
        <f t="shared" si="78"/>
        <v>25.986696982565412</v>
      </c>
      <c r="T68" s="79">
        <f t="shared" si="78"/>
        <v>17.149531225559205</v>
      </c>
      <c r="U68" s="79">
        <f t="shared" si="78"/>
        <v>15.183201408582383</v>
      </c>
      <c r="V68" s="79">
        <f t="shared" si="78"/>
        <v>10.055259009815865</v>
      </c>
      <c r="W68" s="79">
        <f t="shared" si="78"/>
        <v>14.60422118962417</v>
      </c>
      <c r="X68" s="79">
        <f t="shared" si="78"/>
        <v>24.06072089779671</v>
      </c>
      <c r="Y68" s="79">
        <f t="shared" si="78"/>
        <v>19.950603955166269</v>
      </c>
      <c r="Z68" s="79">
        <f t="shared" si="78"/>
        <v>12.276645257376897</v>
      </c>
      <c r="AA68" s="79">
        <f t="shared" si="78"/>
        <v>9.8804947042957707</v>
      </c>
      <c r="AB68" s="79">
        <f t="shared" si="78"/>
        <v>15.263349229798106</v>
      </c>
      <c r="AC68" s="79">
        <f t="shared" si="78"/>
        <v>16.412259217581255</v>
      </c>
      <c r="AD68" s="79">
        <f t="shared" si="78"/>
        <v>15.909351025814027</v>
      </c>
      <c r="AE68" s="79">
        <f t="shared" si="78"/>
        <v>12.173709613869187</v>
      </c>
      <c r="AF68" s="79">
        <f t="shared" si="78"/>
        <v>9.2769655389953485</v>
      </c>
      <c r="AG68" s="79">
        <f t="shared" si="78"/>
        <v>16.878448575831385</v>
      </c>
      <c r="AH68" s="79">
        <f t="shared" si="78"/>
        <v>19.091270779751877</v>
      </c>
      <c r="AI68" s="79">
        <f t="shared" si="78"/>
        <v>19.639036199578467</v>
      </c>
      <c r="AJ68" s="79">
        <f t="shared" ref="AJ68:BD68" si="79">IF(AJ$73=0,0,AJ74/AJ54)</f>
        <v>15.293529019346234</v>
      </c>
      <c r="AK68" s="79">
        <f t="shared" si="79"/>
        <v>10.045922168729939</v>
      </c>
      <c r="AL68" s="79">
        <f t="shared" si="79"/>
        <v>8.0804625801958796</v>
      </c>
      <c r="AM68" s="79">
        <f t="shared" si="79"/>
        <v>15.45767538135839</v>
      </c>
      <c r="AN68" s="79">
        <f t="shared" si="79"/>
        <v>18.577652159129546</v>
      </c>
      <c r="AO68" s="79">
        <f t="shared" si="79"/>
        <v>19.695802450650095</v>
      </c>
      <c r="AP68" s="79">
        <f t="shared" si="79"/>
        <v>15.034167262678015</v>
      </c>
      <c r="AQ68" s="79">
        <f t="shared" si="79"/>
        <v>0</v>
      </c>
      <c r="AR68" s="79">
        <f t="shared" si="79"/>
        <v>0</v>
      </c>
      <c r="AS68" s="79">
        <f t="shared" si="79"/>
        <v>0</v>
      </c>
      <c r="AT68" s="79">
        <f t="shared" si="79"/>
        <v>0</v>
      </c>
      <c r="AU68" s="79">
        <f t="shared" si="79"/>
        <v>0</v>
      </c>
      <c r="AV68" s="79">
        <f t="shared" si="79"/>
        <v>0</v>
      </c>
      <c r="AW68" s="79">
        <f t="shared" si="79"/>
        <v>0</v>
      </c>
      <c r="AX68" s="79">
        <f t="shared" si="79"/>
        <v>0</v>
      </c>
      <c r="AY68" s="79">
        <f t="shared" si="79"/>
        <v>0</v>
      </c>
      <c r="AZ68" s="79">
        <f t="shared" si="79"/>
        <v>0</v>
      </c>
      <c r="BA68" s="79">
        <f t="shared" si="79"/>
        <v>0</v>
      </c>
      <c r="BB68" s="79">
        <f t="shared" si="79"/>
        <v>0</v>
      </c>
      <c r="BC68" s="79">
        <f t="shared" si="79"/>
        <v>0</v>
      </c>
      <c r="BD68" s="79">
        <f t="shared" si="79"/>
        <v>0</v>
      </c>
      <c r="BE68" s="175"/>
      <c r="BF68" s="79">
        <f t="shared" ref="BF68:BZ68" si="80">IF(BF$73=0,0,BF74/BF54)</f>
        <v>14.180639497895664</v>
      </c>
      <c r="BG68" s="79">
        <f t="shared" si="80"/>
        <v>16.72768348213144</v>
      </c>
      <c r="BH68" s="79">
        <f t="shared" si="80"/>
        <v>16.703578319998154</v>
      </c>
      <c r="BI68" s="79">
        <f t="shared" si="80"/>
        <v>17.530495141087286</v>
      </c>
      <c r="BJ68" s="79">
        <f t="shared" si="80"/>
        <v>15.920490316452179</v>
      </c>
      <c r="BK68" s="79">
        <f t="shared" si="80"/>
        <v>13.528104274565424</v>
      </c>
      <c r="BL68" s="79">
        <f t="shared" si="80"/>
        <v>13.87279820681373</v>
      </c>
      <c r="BM68" s="79">
        <f t="shared" si="80"/>
        <v>12.518469661155486</v>
      </c>
      <c r="BN68" s="79">
        <f t="shared" si="80"/>
        <v>16.987190691257556</v>
      </c>
      <c r="BO68" s="79">
        <f t="shared" si="80"/>
        <v>0</v>
      </c>
      <c r="BP68" s="79">
        <f t="shared" si="80"/>
        <v>0</v>
      </c>
      <c r="BQ68" s="79">
        <f t="shared" si="80"/>
        <v>0</v>
      </c>
      <c r="BR68" s="179">
        <f t="shared" si="80"/>
        <v>15.270989898989901</v>
      </c>
      <c r="BS68" s="79">
        <f t="shared" si="80"/>
        <v>15.931237335485338</v>
      </c>
      <c r="BT68" s="79">
        <f t="shared" si="80"/>
        <v>15.389603088747446</v>
      </c>
      <c r="BU68" s="79">
        <f t="shared" si="80"/>
        <v>14.374171219530558</v>
      </c>
      <c r="BV68" s="79">
        <f t="shared" si="80"/>
        <v>0</v>
      </c>
      <c r="BW68" s="79">
        <f t="shared" si="80"/>
        <v>15.658515633356917</v>
      </c>
      <c r="BX68" s="79">
        <f t="shared" si="80"/>
        <v>14.374171219530558</v>
      </c>
      <c r="BY68" s="79">
        <f t="shared" si="80"/>
        <v>15.931237335485338</v>
      </c>
      <c r="BZ68" s="79">
        <f t="shared" si="80"/>
        <v>15.931237335485338</v>
      </c>
      <c r="CA68" s="156"/>
    </row>
    <row r="69" spans="1:79" x14ac:dyDescent="0.3">
      <c r="A69" s="155"/>
      <c r="B69" s="183" t="s">
        <v>335</v>
      </c>
      <c r="C69" s="166"/>
      <c r="D69" s="178">
        <f t="shared" ref="D69:AI69" si="81">IF(D$73=0,0,D136/D54)</f>
        <v>0.34489657657657757</v>
      </c>
      <c r="E69" s="79">
        <f t="shared" si="81"/>
        <v>1.583241594714808</v>
      </c>
      <c r="F69" s="79">
        <f t="shared" si="81"/>
        <v>-7.8446405573117897</v>
      </c>
      <c r="G69" s="79">
        <f t="shared" si="81"/>
        <v>-1.3245664412313107</v>
      </c>
      <c r="H69" s="79">
        <f t="shared" si="81"/>
        <v>-6.9587277366064946</v>
      </c>
      <c r="I69" s="79">
        <f t="shared" si="81"/>
        <v>6.2151510917178454</v>
      </c>
      <c r="J69" s="79">
        <f t="shared" si="81"/>
        <v>3.1844135778970868</v>
      </c>
      <c r="K69" s="79">
        <f t="shared" si="81"/>
        <v>-3.9079275606134138</v>
      </c>
      <c r="L69" s="79">
        <f t="shared" si="81"/>
        <v>-2.1812443872303375</v>
      </c>
      <c r="M69" s="79">
        <f t="shared" si="81"/>
        <v>0.7105592845429235</v>
      </c>
      <c r="N69" s="79">
        <f t="shared" si="81"/>
        <v>8.4739980794223815</v>
      </c>
      <c r="O69" s="79">
        <f t="shared" si="81"/>
        <v>7.0629977824929329</v>
      </c>
      <c r="P69" s="79">
        <f t="shared" si="81"/>
        <v>2.6421302047337072</v>
      </c>
      <c r="Q69" s="79">
        <f t="shared" si="81"/>
        <v>1.7717386140499971</v>
      </c>
      <c r="R69" s="79">
        <f t="shared" si="81"/>
        <v>4.944022618113577E-2</v>
      </c>
      <c r="S69" s="79">
        <f t="shared" si="81"/>
        <v>5.9508154940466191</v>
      </c>
      <c r="T69" s="79">
        <f t="shared" si="81"/>
        <v>2.2478729928467445</v>
      </c>
      <c r="U69" s="79">
        <f t="shared" si="81"/>
        <v>-0.55084886106030284</v>
      </c>
      <c r="V69" s="79">
        <f t="shared" si="81"/>
        <v>-0.34958230223598818</v>
      </c>
      <c r="W69" s="79">
        <f t="shared" si="81"/>
        <v>7.1245976085905589</v>
      </c>
      <c r="X69" s="79">
        <f t="shared" si="81"/>
        <v>5.8426826460613004</v>
      </c>
      <c r="Y69" s="79">
        <f t="shared" si="81"/>
        <v>0.42772340179483342</v>
      </c>
      <c r="Z69" s="79">
        <f t="shared" si="81"/>
        <v>-4.8376771994644088</v>
      </c>
      <c r="AA69" s="79">
        <f t="shared" si="81"/>
        <v>-0.61715761614873532</v>
      </c>
      <c r="AB69" s="79">
        <f t="shared" si="81"/>
        <v>-2.7073045183533857</v>
      </c>
      <c r="AC69" s="79">
        <f t="shared" si="81"/>
        <v>-1.2908687940553956</v>
      </c>
      <c r="AD69" s="79">
        <f t="shared" si="81"/>
        <v>-4.6224520732534824</v>
      </c>
      <c r="AE69" s="79">
        <f t="shared" si="81"/>
        <v>2.4626908839884769</v>
      </c>
      <c r="AF69" s="79">
        <f t="shared" si="81"/>
        <v>-0.56882258739604186</v>
      </c>
      <c r="AG69" s="79">
        <f t="shared" si="81"/>
        <v>-3.7725099036023861</v>
      </c>
      <c r="AH69" s="79">
        <f t="shared" si="81"/>
        <v>2.506688538892845</v>
      </c>
      <c r="AI69" s="79">
        <f t="shared" si="81"/>
        <v>2.0857691896766446</v>
      </c>
      <c r="AJ69" s="79">
        <f t="shared" ref="AJ69:BD69" si="82">IF(AJ$73=0,0,AJ136/AJ54)</f>
        <v>-0.53846464853802811</v>
      </c>
      <c r="AK69" s="79">
        <f t="shared" si="82"/>
        <v>-4.1036910776637381</v>
      </c>
      <c r="AL69" s="79">
        <f t="shared" si="82"/>
        <v>-1.7919424014370007</v>
      </c>
      <c r="AM69" s="79">
        <f t="shared" si="82"/>
        <v>-0.80947459209487216</v>
      </c>
      <c r="AN69" s="79">
        <f t="shared" si="82"/>
        <v>1.7962913800469038</v>
      </c>
      <c r="AO69" s="79">
        <f t="shared" si="82"/>
        <v>4.5928530704153987</v>
      </c>
      <c r="AP69" s="79">
        <f t="shared" si="82"/>
        <v>3.2496220895091157</v>
      </c>
      <c r="AQ69" s="79">
        <f t="shared" si="82"/>
        <v>0</v>
      </c>
      <c r="AR69" s="79">
        <f t="shared" si="82"/>
        <v>0</v>
      </c>
      <c r="AS69" s="79">
        <f t="shared" si="82"/>
        <v>0</v>
      </c>
      <c r="AT69" s="79">
        <f t="shared" si="82"/>
        <v>0</v>
      </c>
      <c r="AU69" s="79">
        <f t="shared" si="82"/>
        <v>0</v>
      </c>
      <c r="AV69" s="79">
        <f t="shared" si="82"/>
        <v>0</v>
      </c>
      <c r="AW69" s="79">
        <f t="shared" si="82"/>
        <v>0</v>
      </c>
      <c r="AX69" s="79">
        <f t="shared" si="82"/>
        <v>0</v>
      </c>
      <c r="AY69" s="79">
        <f t="shared" si="82"/>
        <v>0</v>
      </c>
      <c r="AZ69" s="79">
        <f t="shared" si="82"/>
        <v>0</v>
      </c>
      <c r="BA69" s="79">
        <f t="shared" si="82"/>
        <v>0</v>
      </c>
      <c r="BB69" s="79">
        <f t="shared" si="82"/>
        <v>0</v>
      </c>
      <c r="BC69" s="79">
        <f t="shared" si="82"/>
        <v>0</v>
      </c>
      <c r="BD69" s="79">
        <f t="shared" si="82"/>
        <v>0</v>
      </c>
      <c r="BE69" s="175"/>
      <c r="BF69" s="79">
        <f t="shared" ref="BF69:BZ69" si="83">IF(BF$73=0,0,BF136/BF54)</f>
        <v>-3.1584372325661336</v>
      </c>
      <c r="BG69" s="79">
        <f t="shared" si="83"/>
        <v>0.35014495270404566</v>
      </c>
      <c r="BH69" s="79">
        <f t="shared" si="83"/>
        <v>3.4169016472748033</v>
      </c>
      <c r="BI69" s="79">
        <f t="shared" si="83"/>
        <v>1.5227182995554613</v>
      </c>
      <c r="BJ69" s="79">
        <f t="shared" si="83"/>
        <v>3.167683236107242</v>
      </c>
      <c r="BK69" s="79">
        <f t="shared" si="83"/>
        <v>-2.5001122338758779</v>
      </c>
      <c r="BL69" s="79">
        <f t="shared" si="83"/>
        <v>-0.11238214723044485</v>
      </c>
      <c r="BM69" s="79">
        <f t="shared" si="83"/>
        <v>-1.2002467800331911</v>
      </c>
      <c r="BN69" s="79">
        <f t="shared" si="83"/>
        <v>1.9596515603426548</v>
      </c>
      <c r="BO69" s="79">
        <f t="shared" si="83"/>
        <v>0</v>
      </c>
      <c r="BP69" s="79">
        <f t="shared" si="83"/>
        <v>0</v>
      </c>
      <c r="BQ69" s="79">
        <f t="shared" si="83"/>
        <v>0</v>
      </c>
      <c r="BR69" s="179">
        <f t="shared" si="83"/>
        <v>0.34489657657657768</v>
      </c>
      <c r="BS69" s="79">
        <f t="shared" si="83"/>
        <v>0.47916425306570753</v>
      </c>
      <c r="BT69" s="79">
        <f t="shared" si="83"/>
        <v>0.37382913546947633</v>
      </c>
      <c r="BU69" s="79">
        <f t="shared" si="83"/>
        <v>0.15691336540883646</v>
      </c>
      <c r="BV69" s="79">
        <f t="shared" si="83"/>
        <v>0</v>
      </c>
      <c r="BW69" s="79">
        <f t="shared" si="83"/>
        <v>0.42612629850918327</v>
      </c>
      <c r="BX69" s="79">
        <f t="shared" si="83"/>
        <v>0.15691336540883646</v>
      </c>
      <c r="BY69" s="79">
        <f t="shared" si="83"/>
        <v>0.47916425306570753</v>
      </c>
      <c r="BZ69" s="79">
        <f t="shared" si="83"/>
        <v>0.47916425306570753</v>
      </c>
      <c r="CA69" s="156"/>
    </row>
    <row r="70" spans="1:79" x14ac:dyDescent="0.3">
      <c r="A70" s="155"/>
      <c r="B70" s="160" t="s">
        <v>336</v>
      </c>
      <c r="C70" s="166"/>
      <c r="D70" s="178">
        <f t="shared" ref="D70:AI70" si="84">IFERROR(D74/D47,0)</f>
        <v>17.673356286287362</v>
      </c>
      <c r="E70" s="79">
        <f t="shared" si="84"/>
        <v>21.943660968660971</v>
      </c>
      <c r="F70" s="79">
        <f t="shared" si="84"/>
        <v>12.354526784186207</v>
      </c>
      <c r="G70" s="79">
        <f t="shared" si="84"/>
        <v>11.121649231224927</v>
      </c>
      <c r="H70" s="79">
        <f t="shared" si="84"/>
        <v>8.3652233210805775</v>
      </c>
      <c r="I70" s="79">
        <f t="shared" si="84"/>
        <v>27.051487660047275</v>
      </c>
      <c r="J70" s="79">
        <f t="shared" si="84"/>
        <v>25.915850657171276</v>
      </c>
      <c r="K70" s="79">
        <f t="shared" si="84"/>
        <v>16.714239802808098</v>
      </c>
      <c r="L70" s="79">
        <f t="shared" si="84"/>
        <v>10.79500069892366</v>
      </c>
      <c r="M70" s="79">
        <f t="shared" si="84"/>
        <v>10.63545193775766</v>
      </c>
      <c r="N70" s="79">
        <f t="shared" si="84"/>
        <v>40.156316169693355</v>
      </c>
      <c r="O70" s="79">
        <f t="shared" si="84"/>
        <v>33.342466482230265</v>
      </c>
      <c r="P70" s="79">
        <f t="shared" si="84"/>
        <v>23.826884156804088</v>
      </c>
      <c r="Q70" s="79">
        <f t="shared" si="84"/>
        <v>12.889233277845294</v>
      </c>
      <c r="R70" s="79">
        <f t="shared" si="84"/>
        <v>12.407277592894582</v>
      </c>
      <c r="S70" s="79">
        <f t="shared" si="84"/>
        <v>38.725488903537688</v>
      </c>
      <c r="T70" s="79">
        <f t="shared" si="84"/>
        <v>28.118798589404506</v>
      </c>
      <c r="U70" s="79">
        <f t="shared" si="84"/>
        <v>31.53589112916276</v>
      </c>
      <c r="V70" s="79">
        <f t="shared" si="84"/>
        <v>16.941497789379969</v>
      </c>
      <c r="W70" s="79">
        <f t="shared" si="84"/>
        <v>9.3907064226905153</v>
      </c>
      <c r="X70" s="79">
        <f t="shared" si="84"/>
        <v>35.29203523715919</v>
      </c>
      <c r="Y70" s="79">
        <f t="shared" si="84"/>
        <v>35.778631357608305</v>
      </c>
      <c r="Z70" s="79">
        <f t="shared" si="84"/>
        <v>18.195714857276879</v>
      </c>
      <c r="AA70" s="79">
        <f t="shared" si="84"/>
        <v>13.993712801362536</v>
      </c>
      <c r="AB70" s="79">
        <f t="shared" si="84"/>
        <v>13.185305092342785</v>
      </c>
      <c r="AC70" s="79">
        <f t="shared" si="84"/>
        <v>27.088386321424668</v>
      </c>
      <c r="AD70" s="79">
        <f t="shared" si="84"/>
        <v>31.462540153199903</v>
      </c>
      <c r="AE70" s="79">
        <f t="shared" si="84"/>
        <v>19.960748561276446</v>
      </c>
      <c r="AF70" s="79">
        <f t="shared" si="84"/>
        <v>18.001493478274181</v>
      </c>
      <c r="AG70" s="79">
        <f t="shared" si="84"/>
        <v>10.482171799027553</v>
      </c>
      <c r="AH70" s="79">
        <f t="shared" si="84"/>
        <v>35.412519763478009</v>
      </c>
      <c r="AI70" s="79">
        <f t="shared" si="84"/>
        <v>31.858953148511418</v>
      </c>
      <c r="AJ70" s="79">
        <f t="shared" ref="AJ70:BD70" si="85">IFERROR(AJ74/AJ47,0)</f>
        <v>29.928198433420373</v>
      </c>
      <c r="AK70" s="79">
        <f t="shared" si="85"/>
        <v>20.826526065646817</v>
      </c>
      <c r="AL70" s="79">
        <f t="shared" si="85"/>
        <v>17.616304235470452</v>
      </c>
      <c r="AM70" s="79">
        <f t="shared" si="85"/>
        <v>9.6084863356948418</v>
      </c>
      <c r="AN70" s="79">
        <f t="shared" si="85"/>
        <v>18.114173228346456</v>
      </c>
      <c r="AO70" s="79">
        <f t="shared" si="85"/>
        <v>38.00260499426998</v>
      </c>
      <c r="AP70" s="79">
        <f t="shared" si="85"/>
        <v>26.28571732380588</v>
      </c>
      <c r="AQ70" s="79">
        <f t="shared" si="85"/>
        <v>0</v>
      </c>
      <c r="AR70" s="79">
        <f t="shared" si="85"/>
        <v>0</v>
      </c>
      <c r="AS70" s="79">
        <f t="shared" si="85"/>
        <v>0</v>
      </c>
      <c r="AT70" s="79">
        <f t="shared" si="85"/>
        <v>0</v>
      </c>
      <c r="AU70" s="79">
        <f t="shared" si="85"/>
        <v>0</v>
      </c>
      <c r="AV70" s="79">
        <f t="shared" si="85"/>
        <v>0</v>
      </c>
      <c r="AW70" s="79">
        <f t="shared" si="85"/>
        <v>0</v>
      </c>
      <c r="AX70" s="79">
        <f t="shared" si="85"/>
        <v>0</v>
      </c>
      <c r="AY70" s="79">
        <f t="shared" si="85"/>
        <v>0</v>
      </c>
      <c r="AZ70" s="79">
        <f t="shared" si="85"/>
        <v>0</v>
      </c>
      <c r="BA70" s="79">
        <f t="shared" si="85"/>
        <v>0</v>
      </c>
      <c r="BB70" s="79">
        <f t="shared" si="85"/>
        <v>0</v>
      </c>
      <c r="BC70" s="79">
        <f t="shared" si="85"/>
        <v>0</v>
      </c>
      <c r="BD70" s="79">
        <f t="shared" si="85"/>
        <v>0</v>
      </c>
      <c r="BE70" s="175"/>
      <c r="BF70" s="79">
        <f t="shared" ref="BF70:BZ70" si="86">IFERROR(BF74/BF47,0)</f>
        <v>11.626205557979631</v>
      </c>
      <c r="BG70" s="79">
        <f t="shared" si="86"/>
        <v>18.84626746837769</v>
      </c>
      <c r="BH70" s="79">
        <f t="shared" si="86"/>
        <v>17.993300134254675</v>
      </c>
      <c r="BI70" s="79">
        <f t="shared" si="86"/>
        <v>21.526009582477755</v>
      </c>
      <c r="BJ70" s="79">
        <f t="shared" si="86"/>
        <v>18.129339768330883</v>
      </c>
      <c r="BK70" s="79">
        <f t="shared" si="86"/>
        <v>17.877057074139497</v>
      </c>
      <c r="BL70" s="79">
        <f t="shared" si="86"/>
        <v>16.991086383150762</v>
      </c>
      <c r="BM70" s="79">
        <f t="shared" si="86"/>
        <v>24.595972122324465</v>
      </c>
      <c r="BN70" s="79">
        <f t="shared" si="86"/>
        <v>17.22912404730587</v>
      </c>
      <c r="BO70" s="79">
        <f t="shared" si="86"/>
        <v>0</v>
      </c>
      <c r="BP70" s="79">
        <f t="shared" si="86"/>
        <v>0</v>
      </c>
      <c r="BQ70" s="79">
        <f t="shared" si="86"/>
        <v>0</v>
      </c>
      <c r="BR70" s="179">
        <f t="shared" si="86"/>
        <v>17.673356286287365</v>
      </c>
      <c r="BS70" s="79">
        <f t="shared" si="86"/>
        <v>15.831348826261102</v>
      </c>
      <c r="BT70" s="79">
        <f t="shared" si="86"/>
        <v>18.993053599061344</v>
      </c>
      <c r="BU70" s="79">
        <f t="shared" si="86"/>
        <v>18.831124835595407</v>
      </c>
      <c r="BV70" s="79">
        <f t="shared" si="86"/>
        <v>0</v>
      </c>
      <c r="BW70" s="79">
        <f t="shared" si="86"/>
        <v>17.252602315708181</v>
      </c>
      <c r="BX70" s="79">
        <f t="shared" si="86"/>
        <v>18.831124835595407</v>
      </c>
      <c r="BY70" s="79">
        <f t="shared" si="86"/>
        <v>15.831348826261102</v>
      </c>
      <c r="BZ70" s="79">
        <f t="shared" si="86"/>
        <v>15.831348826261102</v>
      </c>
      <c r="CA70" s="156"/>
    </row>
    <row r="71" spans="1:79" ht="15.6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9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x14ac:dyDescent="0.3">
      <c r="A73" s="193"/>
      <c r="B73" s="160" t="s">
        <v>338</v>
      </c>
      <c r="C73" s="194"/>
      <c r="D73" s="157">
        <f>SUM(E73:BD73)</f>
        <v>559376.3600000001</v>
      </c>
      <c r="E73" s="215">
        <f>SUM(Paniglgasse:Lerchenfelder!E73)</f>
        <v>15404.45</v>
      </c>
      <c r="F73" s="215">
        <f>SUM(Paniglgasse:Lerchenfelder!F73)</f>
        <v>8662.5</v>
      </c>
      <c r="G73" s="215">
        <f>SUM(Paniglgasse:Lerchenfelder!G73)</f>
        <v>13216.79</v>
      </c>
      <c r="H73" s="215">
        <f>SUM(Paniglgasse:Lerchenfelder!H73)</f>
        <v>18351.560000000001</v>
      </c>
      <c r="I73" s="215">
        <f>SUM(Paniglgasse:Lerchenfelder!I73)</f>
        <v>20646.02</v>
      </c>
      <c r="J73" s="215">
        <f>SUM(Paniglgasse:Lerchenfelder!J73)</f>
        <v>17816.939999999999</v>
      </c>
      <c r="K73" s="215">
        <f>SUM(Paniglgasse:Lerchenfelder!K73)</f>
        <v>11337.67</v>
      </c>
      <c r="L73" s="215">
        <f>SUM(Paniglgasse:Lerchenfelder!L73)</f>
        <v>12973.95</v>
      </c>
      <c r="M73" s="215">
        <f>SUM(Paniglgasse:Lerchenfelder!M73)</f>
        <v>21371.260000000002</v>
      </c>
      <c r="N73" s="215">
        <f>SUM(Paniglgasse:Lerchenfelder!N73)</f>
        <v>19343.940000000002</v>
      </c>
      <c r="O73" s="215">
        <f>SUM(Paniglgasse:Lerchenfelder!O73)</f>
        <v>15040.919999999998</v>
      </c>
      <c r="P73" s="215">
        <f>SUM(Paniglgasse:Lerchenfelder!P73)</f>
        <v>12997.470000000001</v>
      </c>
      <c r="Q73" s="215">
        <f>SUM(Paniglgasse:Lerchenfelder!Q73)</f>
        <v>15145.210000000001</v>
      </c>
      <c r="R73" s="215">
        <f>SUM(Paniglgasse:Lerchenfelder!R73)</f>
        <v>20177.36</v>
      </c>
      <c r="S73" s="215">
        <f>SUM(Paniglgasse:Lerchenfelder!S73)</f>
        <v>17623.97</v>
      </c>
      <c r="T73" s="215">
        <f>SUM(Paniglgasse:Lerchenfelder!T73)</f>
        <v>14033.529999999999</v>
      </c>
      <c r="U73" s="215">
        <f>SUM(Paniglgasse:Lerchenfelder!U73)</f>
        <v>11693.130000000001</v>
      </c>
      <c r="V73" s="215">
        <f>SUM(Paniglgasse:Lerchenfelder!V73)</f>
        <v>13472.76</v>
      </c>
      <c r="W73" s="215">
        <f>SUM(Paniglgasse:Lerchenfelder!W73)</f>
        <v>16406.09</v>
      </c>
      <c r="X73" s="215">
        <f>SUM(Paniglgasse:Lerchenfelder!X73)</f>
        <v>19390.150000000001</v>
      </c>
      <c r="Y73" s="215">
        <f>SUM(Paniglgasse:Lerchenfelder!Y73)</f>
        <v>13748.439999999999</v>
      </c>
      <c r="Z73" s="215">
        <f>SUM(Paniglgasse:Lerchenfelder!Z73)</f>
        <v>10551.04</v>
      </c>
      <c r="AA73" s="215">
        <f>SUM(Paniglgasse:Lerchenfelder!AA73)</f>
        <v>15019.34</v>
      </c>
      <c r="AB73" s="215">
        <f>SUM(Paniglgasse:Lerchenfelder!AB73)</f>
        <v>18473.72</v>
      </c>
      <c r="AC73" s="215">
        <f>SUM(Paniglgasse:Lerchenfelder!AC73)</f>
        <v>14876.4</v>
      </c>
      <c r="AD73" s="215">
        <f>SUM(Paniglgasse:Lerchenfelder!AD73)</f>
        <v>12732.89</v>
      </c>
      <c r="AE73" s="215">
        <f>SUM(Paniglgasse:Lerchenfelder!AE73)</f>
        <v>9392.65</v>
      </c>
      <c r="AF73" s="215">
        <f>SUM(Paniglgasse:Lerchenfelder!AF73)</f>
        <v>11764.12</v>
      </c>
      <c r="AG73" s="215">
        <f>SUM(Paniglgasse:Lerchenfelder!AG73)</f>
        <v>16298.1</v>
      </c>
      <c r="AH73" s="215">
        <f>SUM(Paniglgasse:Lerchenfelder!AH73)</f>
        <v>15499.210000000001</v>
      </c>
      <c r="AI73" s="215">
        <f>SUM(Paniglgasse:Lerchenfelder!AI73)</f>
        <v>16175.81</v>
      </c>
      <c r="AJ73" s="215">
        <f>SUM(Paniglgasse:Lerchenfelder!AJ73)</f>
        <v>12104.400000000001</v>
      </c>
      <c r="AK73" s="215">
        <f>SUM(Paniglgasse:Lerchenfelder!AK73)</f>
        <v>8413.5</v>
      </c>
      <c r="AL73" s="215">
        <f>SUM(Paniglgasse:Lerchenfelder!AL73)</f>
        <v>10907.17</v>
      </c>
      <c r="AM73" s="215">
        <f>SUM(Paniglgasse:Lerchenfelder!AM73)</f>
        <v>17056.37</v>
      </c>
      <c r="AN73" s="215">
        <f>SUM(Paniglgasse:Lerchenfelder!AN73)</f>
        <v>13112.849999999999</v>
      </c>
      <c r="AO73" s="215">
        <f>SUM(Paniglgasse:Lerchenfelder!AO73)</f>
        <v>15784.61</v>
      </c>
      <c r="AP73" s="215">
        <f>SUM(Paniglgasse:Lerchenfelder!AP73)</f>
        <v>12360.07</v>
      </c>
      <c r="AQ73" s="215">
        <f>SUM(Paniglgasse:Lerchenfelder!AQ73)</f>
        <v>0</v>
      </c>
      <c r="AR73" s="215">
        <f>SUM(Paniglgasse:Lerchenfelder!AR73)</f>
        <v>0</v>
      </c>
      <c r="AS73" s="215">
        <f>SUM(Paniglgasse:Lerchenfelder!AS73)</f>
        <v>0</v>
      </c>
      <c r="AT73" s="215">
        <f>SUM(Paniglgasse:Lerchenfelder!AT73)</f>
        <v>0</v>
      </c>
      <c r="AU73" s="215">
        <f>SUM(Paniglgasse:Lerchenfelder!AU73)</f>
        <v>0</v>
      </c>
      <c r="AV73" s="215">
        <f>SUM(Paniglgasse:Lerchenfelder!AV73)</f>
        <v>0</v>
      </c>
      <c r="AW73" s="215">
        <f>SUM(Paniglgasse:Lerchenfelder!AW73)</f>
        <v>0</v>
      </c>
      <c r="AX73" s="215">
        <f>SUM(Paniglgasse:Lerchenfelder!AX73)</f>
        <v>0</v>
      </c>
      <c r="AY73" s="215">
        <f>SUM(Paniglgasse:Lerchenfelder!AY73)</f>
        <v>0</v>
      </c>
      <c r="AZ73" s="215">
        <f>SUM(Paniglgasse:Lerchenfelder!AZ73)</f>
        <v>0</v>
      </c>
      <c r="BA73" s="215">
        <f>SUM(Paniglgasse:Lerchenfelder!BA73)</f>
        <v>0</v>
      </c>
      <c r="BB73" s="215">
        <f>SUM(Paniglgasse:Lerchenfelder!BB73)</f>
        <v>0</v>
      </c>
      <c r="BC73" s="215">
        <f>SUM(Paniglgasse:Lerchenfelder!BC73)</f>
        <v>0</v>
      </c>
      <c r="BD73" s="215">
        <f>SUM(Paniglgasse:Lerchenfelder!BD73)</f>
        <v>0</v>
      </c>
      <c r="BE73" s="195"/>
      <c r="BF73" s="163">
        <f>SUM(E73:H73)</f>
        <v>55635.3</v>
      </c>
      <c r="BG73" s="77">
        <f>SUM(I73:L73)</f>
        <v>62774.58</v>
      </c>
      <c r="BH73" s="77">
        <f>SUM(M73:Q73)</f>
        <v>83898.8</v>
      </c>
      <c r="BI73" s="77">
        <f>SUM(R73:U73)</f>
        <v>63527.990000000005</v>
      </c>
      <c r="BJ73" s="77">
        <f>SUM(V73:Y73)</f>
        <v>63017.440000000002</v>
      </c>
      <c r="BK73" s="77">
        <f>SUM(Z73:AD73)</f>
        <v>71653.390000000014</v>
      </c>
      <c r="BL73" s="77">
        <f>SUM(AE73:AH73)</f>
        <v>52954.080000000002</v>
      </c>
      <c r="BM73" s="77">
        <f>SUM(AI73:AL73)</f>
        <v>47600.88</v>
      </c>
      <c r="BN73" s="77">
        <f>SUM(AM73:AQ73)</f>
        <v>58313.9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559376.36</v>
      </c>
      <c r="BS73" s="77">
        <f>SUM(BF73:BH73)</f>
        <v>202308.68</v>
      </c>
      <c r="BT73" s="77">
        <f>SUM(BI73:BK73)</f>
        <v>198198.82</v>
      </c>
      <c r="BU73" s="77">
        <f>SUM(BL73:BN73)</f>
        <v>158868.85999999999</v>
      </c>
      <c r="BV73" s="77">
        <f>SUM(BO73:BQ73)</f>
        <v>0</v>
      </c>
      <c r="BW73" s="77">
        <f>SUM(BF73:BK73)</f>
        <v>400507.5</v>
      </c>
      <c r="BX73" s="77">
        <f>SUM(BL73:BQ73)</f>
        <v>158868.85999999999</v>
      </c>
      <c r="BY73" s="77">
        <f>IF(Info!$O$3="Q1",$BS73,IF(Info!$O$3="Q2",$BS73+$BT73,IF(Info!$O$3="Q3",$BS73+$BT73+$BU73,$BR73)))</f>
        <v>202308.68</v>
      </c>
      <c r="BZ73" s="77">
        <f>IF(Info!$O$3="Q1",$BS73,IF(Info!$O$3="Q2",$BT73,IF(Info!$O$3="Q3",$BU73,$BV73)))</f>
        <v>202308.68</v>
      </c>
      <c r="CA73" s="198"/>
    </row>
    <row r="74" spans="1:79" x14ac:dyDescent="0.3">
      <c r="A74" s="193"/>
      <c r="B74" s="160" t="s">
        <v>339</v>
      </c>
      <c r="C74" s="194"/>
      <c r="D74" s="157">
        <f>SUM(E74:BD74)</f>
        <v>466146.96666666667</v>
      </c>
      <c r="E74" s="161">
        <f t="shared" ref="E74:AJ74" si="87">E73/(1+$C$77)</f>
        <v>12837.041666666668</v>
      </c>
      <c r="F74" s="161">
        <f t="shared" si="87"/>
        <v>7218.75</v>
      </c>
      <c r="G74" s="161">
        <f t="shared" si="87"/>
        <v>11013.991666666669</v>
      </c>
      <c r="H74" s="161">
        <f t="shared" si="87"/>
        <v>15292.966666666669</v>
      </c>
      <c r="I74" s="161">
        <f t="shared" si="87"/>
        <v>17205.016666666666</v>
      </c>
      <c r="J74" s="161">
        <f t="shared" si="87"/>
        <v>14847.449999999999</v>
      </c>
      <c r="K74" s="161">
        <f t="shared" si="87"/>
        <v>9448.0583333333343</v>
      </c>
      <c r="L74" s="161">
        <f t="shared" si="87"/>
        <v>10811.625000000002</v>
      </c>
      <c r="M74" s="161">
        <f t="shared" si="87"/>
        <v>17809.383333333335</v>
      </c>
      <c r="N74" s="161">
        <f t="shared" si="87"/>
        <v>16119.950000000003</v>
      </c>
      <c r="O74" s="161">
        <f t="shared" si="87"/>
        <v>12534.099999999999</v>
      </c>
      <c r="P74" s="161">
        <f t="shared" si="87"/>
        <v>10831.225000000002</v>
      </c>
      <c r="Q74" s="161">
        <f t="shared" si="87"/>
        <v>12621.008333333335</v>
      </c>
      <c r="R74" s="161">
        <f t="shared" si="87"/>
        <v>16814.466666666667</v>
      </c>
      <c r="S74" s="161">
        <f t="shared" si="87"/>
        <v>14686.641666666668</v>
      </c>
      <c r="T74" s="161">
        <f t="shared" si="87"/>
        <v>11694.608333333334</v>
      </c>
      <c r="U74" s="161">
        <f t="shared" si="87"/>
        <v>9744.2750000000015</v>
      </c>
      <c r="V74" s="161">
        <f t="shared" si="87"/>
        <v>11227.300000000001</v>
      </c>
      <c r="W74" s="161">
        <f t="shared" si="87"/>
        <v>13671.741666666667</v>
      </c>
      <c r="X74" s="161">
        <f t="shared" si="87"/>
        <v>16158.458333333336</v>
      </c>
      <c r="Y74" s="161">
        <f t="shared" si="87"/>
        <v>11457.033333333333</v>
      </c>
      <c r="Z74" s="161">
        <f t="shared" si="87"/>
        <v>8792.5333333333347</v>
      </c>
      <c r="AA74" s="161">
        <f t="shared" si="87"/>
        <v>12516.116666666667</v>
      </c>
      <c r="AB74" s="161">
        <f t="shared" si="87"/>
        <v>15394.766666666668</v>
      </c>
      <c r="AC74" s="161">
        <f t="shared" si="87"/>
        <v>12397</v>
      </c>
      <c r="AD74" s="161">
        <f t="shared" si="87"/>
        <v>10610.741666666667</v>
      </c>
      <c r="AE74" s="161">
        <f t="shared" si="87"/>
        <v>7827.208333333333</v>
      </c>
      <c r="AF74" s="161">
        <f t="shared" si="87"/>
        <v>9803.4333333333343</v>
      </c>
      <c r="AG74" s="161">
        <f t="shared" si="87"/>
        <v>13581.75</v>
      </c>
      <c r="AH74" s="161">
        <f t="shared" si="87"/>
        <v>12916.008333333335</v>
      </c>
      <c r="AI74" s="161">
        <f t="shared" si="87"/>
        <v>13479.841666666667</v>
      </c>
      <c r="AJ74" s="161">
        <f t="shared" si="87"/>
        <v>10087.000000000002</v>
      </c>
      <c r="AK74" s="161">
        <f t="shared" ref="AK74:BP74" si="88">AK73/(1+$C$77)</f>
        <v>7011.25</v>
      </c>
      <c r="AL74" s="161">
        <f t="shared" si="88"/>
        <v>9089.3083333333343</v>
      </c>
      <c r="AM74" s="161">
        <f t="shared" si="88"/>
        <v>14213.641666666666</v>
      </c>
      <c r="AN74" s="161">
        <f t="shared" si="88"/>
        <v>10927.375</v>
      </c>
      <c r="AO74" s="161">
        <f t="shared" si="88"/>
        <v>13153.841666666667</v>
      </c>
      <c r="AP74" s="161">
        <f t="shared" si="88"/>
        <v>10300.058333333334</v>
      </c>
      <c r="AQ74" s="161">
        <f t="shared" si="88"/>
        <v>0</v>
      </c>
      <c r="AR74" s="161">
        <f t="shared" si="88"/>
        <v>0</v>
      </c>
      <c r="AS74" s="161">
        <f t="shared" si="88"/>
        <v>0</v>
      </c>
      <c r="AT74" s="161">
        <f t="shared" si="88"/>
        <v>0</v>
      </c>
      <c r="AU74" s="161">
        <f t="shared" si="88"/>
        <v>0</v>
      </c>
      <c r="AV74" s="161">
        <f t="shared" si="88"/>
        <v>0</v>
      </c>
      <c r="AW74" s="161">
        <f t="shared" si="88"/>
        <v>0</v>
      </c>
      <c r="AX74" s="161">
        <f t="shared" si="88"/>
        <v>0</v>
      </c>
      <c r="AY74" s="161">
        <f t="shared" si="88"/>
        <v>0</v>
      </c>
      <c r="AZ74" s="161">
        <f t="shared" si="88"/>
        <v>0</v>
      </c>
      <c r="BA74" s="161">
        <f t="shared" si="88"/>
        <v>0</v>
      </c>
      <c r="BB74" s="161">
        <f t="shared" si="88"/>
        <v>0</v>
      </c>
      <c r="BC74" s="161">
        <f t="shared" si="88"/>
        <v>0</v>
      </c>
      <c r="BD74" s="161">
        <f t="shared" si="88"/>
        <v>0</v>
      </c>
      <c r="BE74" s="195"/>
      <c r="BF74" s="162">
        <f>SUM(E74:H74)</f>
        <v>46362.750000000007</v>
      </c>
      <c r="BG74" s="157">
        <f>SUM(I74:L74)</f>
        <v>52312.15</v>
      </c>
      <c r="BH74" s="157">
        <f>SUM(M74:Q74)</f>
        <v>69915.666666666672</v>
      </c>
      <c r="BI74" s="157">
        <f>SUM(R74:U74)</f>
        <v>52939.991666666676</v>
      </c>
      <c r="BJ74" s="157">
        <f>SUM(V74:Y74)</f>
        <v>52514.533333333333</v>
      </c>
      <c r="BK74" s="157">
        <f>SUM(Z74:AD74)</f>
        <v>59711.15833333334</v>
      </c>
      <c r="BL74" s="157">
        <f>SUM(AE74:AH74)</f>
        <v>44128.4</v>
      </c>
      <c r="BM74" s="157">
        <f>SUM(AI74:AL74)</f>
        <v>39667.4</v>
      </c>
      <c r="BN74" s="157">
        <f>SUM(AM74:AQ74)</f>
        <v>48594.916666666672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466146.96666666673</v>
      </c>
      <c r="BS74" s="157">
        <f>SUM(BF74:BH74)</f>
        <v>168590.56666666668</v>
      </c>
      <c r="BT74" s="157">
        <f>SUM(BI74:BK74)</f>
        <v>165165.68333333335</v>
      </c>
      <c r="BU74" s="157">
        <f>SUM(BL74:BN74)</f>
        <v>132390.71666666667</v>
      </c>
      <c r="BV74" s="157">
        <f>SUM(BO74:BQ74)</f>
        <v>0</v>
      </c>
      <c r="BW74" s="157">
        <f>SUM(BF74:BK74)</f>
        <v>333756.25</v>
      </c>
      <c r="BX74" s="157">
        <f>SUM(BL74:BQ74)</f>
        <v>132390.71666666667</v>
      </c>
      <c r="BY74" s="157">
        <f>IF(Info!$O$3="Q1",$BS74,IF(Info!$O$3="Q2",$BS74+$BT74,IF(Info!$O$3="Q3",$BS74+$BT74+$BU74,$BR74)))</f>
        <v>168590.56666666668</v>
      </c>
      <c r="BZ74" s="157">
        <f>IF(Info!$O$3="Q1",$BS74,IF(Info!$O$3="Q2",$BT74,IF(Info!$O$3="Q3",$BU74,$BV74)))</f>
        <v>168590.56666666668</v>
      </c>
      <c r="CA74" s="198"/>
    </row>
    <row r="75" spans="1:79" x14ac:dyDescent="0.3">
      <c r="A75" s="193"/>
      <c r="B75" s="78" t="s">
        <v>340</v>
      </c>
      <c r="C75" s="194"/>
      <c r="D75" s="77">
        <f>SUM(E75:BD75)</f>
        <v>0</v>
      </c>
      <c r="E75" s="215">
        <f>SUM(Paniglgasse:Lerchenfelder!E75)</f>
        <v>0</v>
      </c>
      <c r="F75" s="215">
        <f>SUM(Paniglgasse:Lerchenfelder!F75)</f>
        <v>0</v>
      </c>
      <c r="G75" s="215">
        <f>SUM(Paniglgasse:Lerchenfelder!G75)</f>
        <v>0</v>
      </c>
      <c r="H75" s="215">
        <f>SUM(Paniglgasse:Lerchenfelder!H75)</f>
        <v>0</v>
      </c>
      <c r="I75" s="215">
        <f>SUM(Paniglgasse:Lerchenfelder!I75)</f>
        <v>0</v>
      </c>
      <c r="J75" s="215">
        <f>SUM(Paniglgasse:Lerchenfelder!J75)</f>
        <v>0</v>
      </c>
      <c r="K75" s="215">
        <f>SUM(Paniglgasse:Lerchenfelder!K75)</f>
        <v>0</v>
      </c>
      <c r="L75" s="215">
        <f>SUM(Paniglgasse:Lerchenfelder!L75)</f>
        <v>0</v>
      </c>
      <c r="M75" s="215">
        <f>SUM(Paniglgasse:Lerchenfelder!M75)</f>
        <v>0</v>
      </c>
      <c r="N75" s="215">
        <f>SUM(Paniglgasse:Lerchenfelder!N75)</f>
        <v>0</v>
      </c>
      <c r="O75" s="215">
        <f>SUM(Paniglgasse:Lerchenfelder!O75)</f>
        <v>0</v>
      </c>
      <c r="P75" s="215">
        <f>SUM(Paniglgasse:Lerchenfelder!P75)</f>
        <v>0</v>
      </c>
      <c r="Q75" s="215">
        <f>SUM(Paniglgasse:Lerchenfelder!Q75)</f>
        <v>0</v>
      </c>
      <c r="R75" s="215">
        <f>SUM(Paniglgasse:Lerchenfelder!R75)</f>
        <v>0</v>
      </c>
      <c r="S75" s="215">
        <f>SUM(Paniglgasse:Lerchenfelder!S75)</f>
        <v>0</v>
      </c>
      <c r="T75" s="215">
        <f>SUM(Paniglgasse:Lerchenfelder!T75)</f>
        <v>0</v>
      </c>
      <c r="U75" s="215">
        <f>SUM(Paniglgasse:Lerchenfelder!U75)</f>
        <v>0</v>
      </c>
      <c r="V75" s="215">
        <f>SUM(Paniglgasse:Lerchenfelder!V75)</f>
        <v>0</v>
      </c>
      <c r="W75" s="215">
        <f>SUM(Paniglgasse:Lerchenfelder!W75)</f>
        <v>0</v>
      </c>
      <c r="X75" s="215">
        <f>SUM(Paniglgasse:Lerchenfelder!X75)</f>
        <v>0</v>
      </c>
      <c r="Y75" s="215">
        <f>SUM(Paniglgasse:Lerchenfelder!Y75)</f>
        <v>0</v>
      </c>
      <c r="Z75" s="215">
        <f>SUM(Paniglgasse:Lerchenfelder!Z75)</f>
        <v>0</v>
      </c>
      <c r="AA75" s="215">
        <f>SUM(Paniglgasse:Lerchenfelder!AA75)</f>
        <v>0</v>
      </c>
      <c r="AB75" s="215">
        <f>SUM(Paniglgasse:Lerchenfelder!AB75)</f>
        <v>0</v>
      </c>
      <c r="AC75" s="215">
        <f>SUM(Paniglgasse:Lerchenfelder!AC75)</f>
        <v>0</v>
      </c>
      <c r="AD75" s="215">
        <f>SUM(Paniglgasse:Lerchenfelder!AD75)</f>
        <v>0</v>
      </c>
      <c r="AE75" s="215">
        <f>SUM(Paniglgasse:Lerchenfelder!AE75)</f>
        <v>0</v>
      </c>
      <c r="AF75" s="215">
        <f>SUM(Paniglgasse:Lerchenfelder!AF75)</f>
        <v>0</v>
      </c>
      <c r="AG75" s="215">
        <f>SUM(Paniglgasse:Lerchenfelder!AG75)</f>
        <v>0</v>
      </c>
      <c r="AH75" s="215">
        <f>SUM(Paniglgasse:Lerchenfelder!AH75)</f>
        <v>0</v>
      </c>
      <c r="AI75" s="215">
        <f>SUM(Paniglgasse:Lerchenfelder!AI75)</f>
        <v>0</v>
      </c>
      <c r="AJ75" s="215">
        <f>SUM(Paniglgasse:Lerchenfelder!AJ75)</f>
        <v>0</v>
      </c>
      <c r="AK75" s="215">
        <f>SUM(Paniglgasse:Lerchenfelder!AK75)</f>
        <v>0</v>
      </c>
      <c r="AL75" s="215">
        <f>SUM(Paniglgasse:Lerchenfelder!AL75)</f>
        <v>0</v>
      </c>
      <c r="AM75" s="215">
        <f>SUM(Paniglgasse:Lerchenfelder!AM75)</f>
        <v>0</v>
      </c>
      <c r="AN75" s="215">
        <f>SUM(Paniglgasse:Lerchenfelder!AN75)</f>
        <v>0</v>
      </c>
      <c r="AO75" s="215">
        <f>SUM(Paniglgasse:Lerchenfelder!AO75)</f>
        <v>0</v>
      </c>
      <c r="AP75" s="215">
        <f>SUM(Paniglgasse:Lerchenfelder!AP75)</f>
        <v>0</v>
      </c>
      <c r="AQ75" s="215">
        <f>SUM(Paniglgasse:Lerchenfelder!AQ75)</f>
        <v>0</v>
      </c>
      <c r="AR75" s="215">
        <f>SUM(Paniglgasse:Lerchenfelder!AR75)</f>
        <v>0</v>
      </c>
      <c r="AS75" s="215">
        <f>SUM(Paniglgasse:Lerchenfelder!AS75)</f>
        <v>0</v>
      </c>
      <c r="AT75" s="215">
        <f>SUM(Paniglgasse:Lerchenfelder!AT75)</f>
        <v>0</v>
      </c>
      <c r="AU75" s="215">
        <f>SUM(Paniglgasse:Lerchenfelder!AU75)</f>
        <v>0</v>
      </c>
      <c r="AV75" s="215">
        <f>SUM(Paniglgasse:Lerchenfelder!AV75)</f>
        <v>0</v>
      </c>
      <c r="AW75" s="215">
        <f>SUM(Paniglgasse:Lerchenfelder!AW75)</f>
        <v>0</v>
      </c>
      <c r="AX75" s="215">
        <f>SUM(Paniglgasse:Lerchenfelder!AX75)</f>
        <v>0</v>
      </c>
      <c r="AY75" s="215">
        <f>SUM(Paniglgasse:Lerchenfelder!AY75)</f>
        <v>0</v>
      </c>
      <c r="AZ75" s="215">
        <f>SUM(Paniglgasse:Lerchenfelder!AZ75)</f>
        <v>0</v>
      </c>
      <c r="BA75" s="215">
        <f>SUM(Paniglgasse:Lerchenfelder!BA75)</f>
        <v>0</v>
      </c>
      <c r="BB75" s="215">
        <f>SUM(Paniglgasse:Lerchenfelder!BB75)</f>
        <v>0</v>
      </c>
      <c r="BC75" s="215">
        <f>SUM(Paniglgasse:Lerchenfelder!BC75)</f>
        <v>0</v>
      </c>
      <c r="BD75" s="215">
        <f>SUM(Paniglgasse:Lerchenfelder!BD75)</f>
        <v>0</v>
      </c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x14ac:dyDescent="0.3">
      <c r="A76" s="193"/>
      <c r="B76" s="78" t="s">
        <v>341</v>
      </c>
      <c r="C76" s="194"/>
      <c r="D76" s="77">
        <f>SUM(E76:BD76)</f>
        <v>0</v>
      </c>
      <c r="E76" s="295">
        <f>SUM(Paniglgasse:Lerchenfelder!E76)</f>
        <v>0</v>
      </c>
      <c r="F76" s="295">
        <f>SUM(Paniglgasse:Lerchenfelder!F76)</f>
        <v>0</v>
      </c>
      <c r="G76" s="295">
        <f>SUM(Paniglgasse:Lerchenfelder!G76)</f>
        <v>0</v>
      </c>
      <c r="H76" s="295">
        <f>SUM(Paniglgasse:Lerchenfelder!H76)</f>
        <v>0</v>
      </c>
      <c r="I76" s="295">
        <f>SUM(Paniglgasse:Lerchenfelder!I76)</f>
        <v>0</v>
      </c>
      <c r="J76" s="295">
        <f>SUM(Paniglgasse:Lerchenfelder!J76)</f>
        <v>0</v>
      </c>
      <c r="K76" s="295">
        <f>SUM(Paniglgasse:Lerchenfelder!K76)</f>
        <v>0</v>
      </c>
      <c r="L76" s="295">
        <f>SUM(Paniglgasse:Lerchenfelder!L76)</f>
        <v>0</v>
      </c>
      <c r="M76" s="295">
        <f>SUM(Paniglgasse:Lerchenfelder!M76)</f>
        <v>0</v>
      </c>
      <c r="N76" s="295">
        <f>SUM(Paniglgasse:Lerchenfelder!N76)</f>
        <v>0</v>
      </c>
      <c r="O76" s="295">
        <f>SUM(Paniglgasse:Lerchenfelder!O76)</f>
        <v>0</v>
      </c>
      <c r="P76" s="295">
        <f>SUM(Paniglgasse:Lerchenfelder!P76)</f>
        <v>0</v>
      </c>
      <c r="Q76" s="295">
        <f>SUM(Paniglgasse:Lerchenfelder!Q76)</f>
        <v>0</v>
      </c>
      <c r="R76" s="295">
        <f>SUM(Paniglgasse:Lerchenfelder!R76)</f>
        <v>0</v>
      </c>
      <c r="S76" s="295">
        <f>SUM(Paniglgasse:Lerchenfelder!S76)</f>
        <v>0</v>
      </c>
      <c r="T76" s="295">
        <f>SUM(Paniglgasse:Lerchenfelder!T76)</f>
        <v>0</v>
      </c>
      <c r="U76" s="295">
        <f>SUM(Paniglgasse:Lerchenfelder!U76)</f>
        <v>0</v>
      </c>
      <c r="V76" s="295">
        <f>SUM(Paniglgasse:Lerchenfelder!V76)</f>
        <v>0</v>
      </c>
      <c r="W76" s="295">
        <f>SUM(Paniglgasse:Lerchenfelder!W76)</f>
        <v>0</v>
      </c>
      <c r="X76" s="295">
        <f>SUM(Paniglgasse:Lerchenfelder!X76)</f>
        <v>0</v>
      </c>
      <c r="Y76" s="295">
        <f>SUM(Paniglgasse:Lerchenfelder!Y76)</f>
        <v>0</v>
      </c>
      <c r="Z76" s="295">
        <f>SUM(Paniglgasse:Lerchenfelder!Z76)</f>
        <v>0</v>
      </c>
      <c r="AA76" s="295">
        <f>SUM(Paniglgasse:Lerchenfelder!AA76)</f>
        <v>0</v>
      </c>
      <c r="AB76" s="295">
        <f>SUM(Paniglgasse:Lerchenfelder!AB76)</f>
        <v>0</v>
      </c>
      <c r="AC76" s="295">
        <f>SUM(Paniglgasse:Lerchenfelder!AC76)</f>
        <v>0</v>
      </c>
      <c r="AD76" s="295">
        <f>SUM(Paniglgasse:Lerchenfelder!AD76)</f>
        <v>0</v>
      </c>
      <c r="AE76" s="295">
        <f>SUM(Paniglgasse:Lerchenfelder!AE76)</f>
        <v>0</v>
      </c>
      <c r="AF76" s="295">
        <f>SUM(Paniglgasse:Lerchenfelder!AF76)</f>
        <v>0</v>
      </c>
      <c r="AG76" s="295">
        <f>SUM(Paniglgasse:Lerchenfelder!AG76)</f>
        <v>0</v>
      </c>
      <c r="AH76" s="295">
        <f>SUM(Paniglgasse:Lerchenfelder!AH76)</f>
        <v>0</v>
      </c>
      <c r="AI76" s="295">
        <f>SUM(Paniglgasse:Lerchenfelder!AI76)</f>
        <v>0</v>
      </c>
      <c r="AJ76" s="295">
        <f>SUM(Paniglgasse:Lerchenfelder!AJ76)</f>
        <v>0</v>
      </c>
      <c r="AK76" s="295">
        <f>SUM(Paniglgasse:Lerchenfelder!AK76)</f>
        <v>0</v>
      </c>
      <c r="AL76" s="295">
        <f>SUM(Paniglgasse:Lerchenfelder!AL76)</f>
        <v>0</v>
      </c>
      <c r="AM76" s="295">
        <f>SUM(Paniglgasse:Lerchenfelder!AM76)</f>
        <v>0</v>
      </c>
      <c r="AN76" s="295">
        <f>SUM(Paniglgasse:Lerchenfelder!AN76)</f>
        <v>0</v>
      </c>
      <c r="AO76" s="295">
        <f>SUM(Paniglgasse:Lerchenfelder!AO76)</f>
        <v>0</v>
      </c>
      <c r="AP76" s="295">
        <f>SUM(Paniglgasse:Lerchenfelder!AP76)</f>
        <v>0</v>
      </c>
      <c r="AQ76" s="295">
        <f>SUM(Paniglgasse:Lerchenfelder!AQ76)</f>
        <v>0</v>
      </c>
      <c r="AR76" s="295">
        <f>SUM(Paniglgasse:Lerchenfelder!AR76)</f>
        <v>0</v>
      </c>
      <c r="AS76" s="295">
        <f>SUM(Paniglgasse:Lerchenfelder!AS76)</f>
        <v>0</v>
      </c>
      <c r="AT76" s="295">
        <f>SUM(Paniglgasse:Lerchenfelder!AT76)</f>
        <v>0</v>
      </c>
      <c r="AU76" s="295">
        <f>SUM(Paniglgasse:Lerchenfelder!AU76)</f>
        <v>0</v>
      </c>
      <c r="AV76" s="295">
        <f>SUM(Paniglgasse:Lerchenfelder!AV76)</f>
        <v>0</v>
      </c>
      <c r="AW76" s="295">
        <f>SUM(Paniglgasse:Lerchenfelder!AW76)</f>
        <v>0</v>
      </c>
      <c r="AX76" s="295">
        <f>SUM(Paniglgasse:Lerchenfelder!AX76)</f>
        <v>0</v>
      </c>
      <c r="AY76" s="295">
        <f>SUM(Paniglgasse:Lerchenfelder!AY76)</f>
        <v>0</v>
      </c>
      <c r="AZ76" s="295">
        <f>SUM(Paniglgasse:Lerchenfelder!AZ76)</f>
        <v>0</v>
      </c>
      <c r="BA76" s="295">
        <f>SUM(Paniglgasse:Lerchenfelder!BA76)</f>
        <v>0</v>
      </c>
      <c r="BB76" s="295">
        <f>SUM(Paniglgasse:Lerchenfelder!BB76)</f>
        <v>0</v>
      </c>
      <c r="BC76" s="295">
        <f>SUM(Paniglgasse:Lerchenfelder!BC76)</f>
        <v>0</v>
      </c>
      <c r="BD76" s="295">
        <f>SUM(Paniglgasse:Lerchenfelder!BD76)</f>
        <v>0</v>
      </c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x14ac:dyDescent="0.3">
      <c r="A77" s="193"/>
      <c r="B77" s="160" t="s">
        <v>342</v>
      </c>
      <c r="C77" s="194">
        <f>Info!$R$3</f>
        <v>0.2</v>
      </c>
      <c r="D77" s="157">
        <f>SUM(E77:BD77)</f>
        <v>466146.96666666667</v>
      </c>
      <c r="E77" s="161">
        <f t="shared" ref="E77:AJ77" si="89">SUM(E74:E76)</f>
        <v>12837.041666666668</v>
      </c>
      <c r="F77" s="161">
        <f t="shared" si="89"/>
        <v>7218.75</v>
      </c>
      <c r="G77" s="161">
        <f t="shared" si="89"/>
        <v>11013.991666666669</v>
      </c>
      <c r="H77" s="161">
        <f t="shared" si="89"/>
        <v>15292.966666666669</v>
      </c>
      <c r="I77" s="161">
        <f t="shared" si="89"/>
        <v>17205.016666666666</v>
      </c>
      <c r="J77" s="161">
        <f t="shared" si="89"/>
        <v>14847.449999999999</v>
      </c>
      <c r="K77" s="161">
        <f t="shared" si="89"/>
        <v>9448.0583333333343</v>
      </c>
      <c r="L77" s="161">
        <f t="shared" si="89"/>
        <v>10811.625000000002</v>
      </c>
      <c r="M77" s="161">
        <f t="shared" si="89"/>
        <v>17809.383333333335</v>
      </c>
      <c r="N77" s="161">
        <f t="shared" si="89"/>
        <v>16119.950000000003</v>
      </c>
      <c r="O77" s="161">
        <f t="shared" si="89"/>
        <v>12534.099999999999</v>
      </c>
      <c r="P77" s="161">
        <f t="shared" si="89"/>
        <v>10831.225000000002</v>
      </c>
      <c r="Q77" s="161">
        <f t="shared" si="89"/>
        <v>12621.008333333335</v>
      </c>
      <c r="R77" s="161">
        <f t="shared" si="89"/>
        <v>16814.466666666667</v>
      </c>
      <c r="S77" s="161">
        <f t="shared" si="89"/>
        <v>14686.641666666668</v>
      </c>
      <c r="T77" s="161">
        <f t="shared" si="89"/>
        <v>11694.608333333334</v>
      </c>
      <c r="U77" s="161">
        <f t="shared" si="89"/>
        <v>9744.2750000000015</v>
      </c>
      <c r="V77" s="161">
        <f t="shared" si="89"/>
        <v>11227.300000000001</v>
      </c>
      <c r="W77" s="161">
        <f t="shared" si="89"/>
        <v>13671.741666666667</v>
      </c>
      <c r="X77" s="161">
        <f t="shared" si="89"/>
        <v>16158.458333333336</v>
      </c>
      <c r="Y77" s="161">
        <f t="shared" si="89"/>
        <v>11457.033333333333</v>
      </c>
      <c r="Z77" s="161">
        <f t="shared" si="89"/>
        <v>8792.5333333333347</v>
      </c>
      <c r="AA77" s="161">
        <f t="shared" si="89"/>
        <v>12516.116666666667</v>
      </c>
      <c r="AB77" s="161">
        <f t="shared" si="89"/>
        <v>15394.766666666668</v>
      </c>
      <c r="AC77" s="161">
        <f t="shared" si="89"/>
        <v>12397</v>
      </c>
      <c r="AD77" s="161">
        <f t="shared" si="89"/>
        <v>10610.741666666667</v>
      </c>
      <c r="AE77" s="161">
        <f t="shared" si="89"/>
        <v>7827.208333333333</v>
      </c>
      <c r="AF77" s="161">
        <f t="shared" si="89"/>
        <v>9803.4333333333343</v>
      </c>
      <c r="AG77" s="161">
        <f t="shared" si="89"/>
        <v>13581.75</v>
      </c>
      <c r="AH77" s="161">
        <f t="shared" si="89"/>
        <v>12916.008333333335</v>
      </c>
      <c r="AI77" s="161">
        <f t="shared" si="89"/>
        <v>13479.841666666667</v>
      </c>
      <c r="AJ77" s="161">
        <f t="shared" si="89"/>
        <v>10087.000000000002</v>
      </c>
      <c r="AK77" s="161">
        <f t="shared" ref="AK77:BP77" si="90">SUM(AK74:AK76)</f>
        <v>7011.25</v>
      </c>
      <c r="AL77" s="161">
        <f t="shared" si="90"/>
        <v>9089.3083333333343</v>
      </c>
      <c r="AM77" s="161">
        <f t="shared" si="90"/>
        <v>14213.641666666666</v>
      </c>
      <c r="AN77" s="161">
        <f t="shared" si="90"/>
        <v>10927.375</v>
      </c>
      <c r="AO77" s="161">
        <f t="shared" si="90"/>
        <v>13153.841666666667</v>
      </c>
      <c r="AP77" s="161">
        <f t="shared" si="90"/>
        <v>10300.058333333334</v>
      </c>
      <c r="AQ77" s="161">
        <f t="shared" si="90"/>
        <v>0</v>
      </c>
      <c r="AR77" s="161">
        <f t="shared" si="90"/>
        <v>0</v>
      </c>
      <c r="AS77" s="161">
        <f t="shared" si="90"/>
        <v>0</v>
      </c>
      <c r="AT77" s="161">
        <f t="shared" si="90"/>
        <v>0</v>
      </c>
      <c r="AU77" s="161">
        <f t="shared" si="90"/>
        <v>0</v>
      </c>
      <c r="AV77" s="161">
        <f t="shared" si="90"/>
        <v>0</v>
      </c>
      <c r="AW77" s="161">
        <f t="shared" si="90"/>
        <v>0</v>
      </c>
      <c r="AX77" s="161">
        <f t="shared" si="90"/>
        <v>0</v>
      </c>
      <c r="AY77" s="161">
        <f t="shared" si="90"/>
        <v>0</v>
      </c>
      <c r="AZ77" s="161">
        <f t="shared" si="90"/>
        <v>0</v>
      </c>
      <c r="BA77" s="161">
        <f t="shared" si="90"/>
        <v>0</v>
      </c>
      <c r="BB77" s="161">
        <f t="shared" si="90"/>
        <v>0</v>
      </c>
      <c r="BC77" s="161">
        <f t="shared" si="90"/>
        <v>0</v>
      </c>
      <c r="BD77" s="161">
        <f t="shared" si="90"/>
        <v>0</v>
      </c>
      <c r="BE77" s="195"/>
      <c r="BF77" s="162">
        <f>SUM(E77:H77)</f>
        <v>46362.750000000007</v>
      </c>
      <c r="BG77" s="157">
        <f>SUM(I77:L77)</f>
        <v>52312.15</v>
      </c>
      <c r="BH77" s="157">
        <f>SUM(M77:Q77)</f>
        <v>69915.666666666672</v>
      </c>
      <c r="BI77" s="157">
        <f>SUM(R77:U77)</f>
        <v>52939.991666666676</v>
      </c>
      <c r="BJ77" s="157">
        <f>SUM(V77:Y77)</f>
        <v>52514.533333333333</v>
      </c>
      <c r="BK77" s="157">
        <f>SUM(Z77:AD77)</f>
        <v>59711.15833333334</v>
      </c>
      <c r="BL77" s="157">
        <f>SUM(AE77:AH77)</f>
        <v>44128.4</v>
      </c>
      <c r="BM77" s="157">
        <f>SUM(AI77:AL77)</f>
        <v>39667.4</v>
      </c>
      <c r="BN77" s="157">
        <f>SUM(AM77:AQ77)</f>
        <v>48594.916666666672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466146.96666666673</v>
      </c>
      <c r="BS77" s="157">
        <f>SUM(BF77:BH77)</f>
        <v>168590.56666666668</v>
      </c>
      <c r="BT77" s="157">
        <f>SUM(BI77:BK77)</f>
        <v>165165.68333333335</v>
      </c>
      <c r="BU77" s="157">
        <f>SUM(BL77:BN77)</f>
        <v>132390.71666666667</v>
      </c>
      <c r="BV77" s="157">
        <f>SUM(BO77:BQ77)</f>
        <v>0</v>
      </c>
      <c r="BW77" s="157">
        <f>SUM(BF77:BK77)</f>
        <v>333756.25</v>
      </c>
      <c r="BX77" s="157">
        <f>SUM(BL77:BQ77)</f>
        <v>132390.71666666667</v>
      </c>
      <c r="BY77" s="157">
        <f>IF(Info!$O$3="Q1",$BS77,IF(Info!$O$3="Q2",$BS77+$BT77,IF(Info!$O$3="Q3",$BS77+$BT77+$BU77,$BR77)))</f>
        <v>168590.56666666668</v>
      </c>
      <c r="BZ77" s="157">
        <f>IF(Info!$O$3="Q1",$BS77,IF(Info!$O$3="Q2",$BT77,IF(Info!$O$3="Q3",$BU77,$BV77)))</f>
        <v>168590.56666666668</v>
      </c>
      <c r="CA77" s="198"/>
    </row>
    <row r="78" spans="1:79" x14ac:dyDescent="0.3">
      <c r="A78" s="193"/>
      <c r="B78" s="196" t="s">
        <v>343</v>
      </c>
      <c r="C78" s="194"/>
      <c r="D78" s="197"/>
      <c r="E78" s="198">
        <f>E74</f>
        <v>12837.041666666668</v>
      </c>
      <c r="F78" s="198">
        <f t="shared" ref="F78:AK78" si="91">E78+F74</f>
        <v>20055.791666666668</v>
      </c>
      <c r="G78" s="198">
        <f t="shared" si="91"/>
        <v>31069.783333333336</v>
      </c>
      <c r="H78" s="198">
        <f t="shared" si="91"/>
        <v>46362.750000000007</v>
      </c>
      <c r="I78" s="198">
        <f t="shared" si="91"/>
        <v>63567.766666666677</v>
      </c>
      <c r="J78" s="198">
        <f t="shared" si="91"/>
        <v>78415.216666666674</v>
      </c>
      <c r="K78" s="198">
        <f t="shared" si="91"/>
        <v>87863.275000000009</v>
      </c>
      <c r="L78" s="198">
        <f t="shared" si="91"/>
        <v>98674.900000000009</v>
      </c>
      <c r="M78" s="198">
        <f t="shared" si="91"/>
        <v>116484.28333333334</v>
      </c>
      <c r="N78" s="198">
        <f t="shared" si="91"/>
        <v>132604.23333333334</v>
      </c>
      <c r="O78" s="198">
        <f t="shared" si="91"/>
        <v>145138.33333333334</v>
      </c>
      <c r="P78" s="198">
        <f t="shared" si="91"/>
        <v>155969.55833333335</v>
      </c>
      <c r="Q78" s="198">
        <f t="shared" si="91"/>
        <v>168590.56666666668</v>
      </c>
      <c r="R78" s="198">
        <f t="shared" si="91"/>
        <v>185405.03333333335</v>
      </c>
      <c r="S78" s="198">
        <f t="shared" si="91"/>
        <v>200091.67500000002</v>
      </c>
      <c r="T78" s="198">
        <f t="shared" si="91"/>
        <v>211786.28333333335</v>
      </c>
      <c r="U78" s="198">
        <f t="shared" si="91"/>
        <v>221530.55833333335</v>
      </c>
      <c r="V78" s="198">
        <f t="shared" si="91"/>
        <v>232757.85833333334</v>
      </c>
      <c r="W78" s="198">
        <f t="shared" si="91"/>
        <v>246429.6</v>
      </c>
      <c r="X78" s="198">
        <f t="shared" si="91"/>
        <v>262588.05833333335</v>
      </c>
      <c r="Y78" s="198">
        <f t="shared" si="91"/>
        <v>274045.09166666667</v>
      </c>
      <c r="Z78" s="198">
        <f t="shared" si="91"/>
        <v>282837.625</v>
      </c>
      <c r="AA78" s="198">
        <f t="shared" si="91"/>
        <v>295353.74166666664</v>
      </c>
      <c r="AB78" s="198">
        <f t="shared" si="91"/>
        <v>310748.5083333333</v>
      </c>
      <c r="AC78" s="198">
        <f t="shared" si="91"/>
        <v>323145.5083333333</v>
      </c>
      <c r="AD78" s="198">
        <f t="shared" si="91"/>
        <v>333756.24999999994</v>
      </c>
      <c r="AE78" s="198">
        <f t="shared" si="91"/>
        <v>341583.45833333326</v>
      </c>
      <c r="AF78" s="198">
        <f t="shared" si="91"/>
        <v>351386.8916666666</v>
      </c>
      <c r="AG78" s="198">
        <f t="shared" si="91"/>
        <v>364968.6416666666</v>
      </c>
      <c r="AH78" s="198">
        <f t="shared" si="91"/>
        <v>377884.64999999997</v>
      </c>
      <c r="AI78" s="198">
        <f t="shared" si="91"/>
        <v>391364.49166666664</v>
      </c>
      <c r="AJ78" s="198">
        <f t="shared" si="91"/>
        <v>401451.49166666664</v>
      </c>
      <c r="AK78" s="198">
        <f t="shared" si="91"/>
        <v>408462.74166666664</v>
      </c>
      <c r="AL78" s="198">
        <f t="shared" ref="AL78:BQ78" si="92">AK78+AL74</f>
        <v>417552.05</v>
      </c>
      <c r="AM78" s="198">
        <f t="shared" si="92"/>
        <v>431765.69166666665</v>
      </c>
      <c r="AN78" s="198">
        <f t="shared" si="92"/>
        <v>442693.06666666665</v>
      </c>
      <c r="AO78" s="198">
        <f t="shared" si="92"/>
        <v>455846.90833333333</v>
      </c>
      <c r="AP78" s="198">
        <f t="shared" si="92"/>
        <v>466146.96666666667</v>
      </c>
      <c r="AQ78" s="198">
        <f t="shared" si="92"/>
        <v>466146.96666666667</v>
      </c>
      <c r="AR78" s="198">
        <f t="shared" si="92"/>
        <v>466146.96666666667</v>
      </c>
      <c r="AS78" s="198">
        <f t="shared" si="92"/>
        <v>466146.96666666667</v>
      </c>
      <c r="AT78" s="198">
        <f t="shared" si="92"/>
        <v>466146.96666666667</v>
      </c>
      <c r="AU78" s="198">
        <f t="shared" si="92"/>
        <v>466146.96666666667</v>
      </c>
      <c r="AV78" s="198">
        <f t="shared" si="92"/>
        <v>466146.96666666667</v>
      </c>
      <c r="AW78" s="198">
        <f t="shared" si="92"/>
        <v>466146.96666666667</v>
      </c>
      <c r="AX78" s="198">
        <f t="shared" si="92"/>
        <v>466146.96666666667</v>
      </c>
      <c r="AY78" s="198">
        <f t="shared" si="92"/>
        <v>466146.96666666667</v>
      </c>
      <c r="AZ78" s="198">
        <f t="shared" si="92"/>
        <v>466146.96666666667</v>
      </c>
      <c r="BA78" s="198">
        <f t="shared" si="92"/>
        <v>466146.96666666667</v>
      </c>
      <c r="BB78" s="198">
        <f t="shared" si="92"/>
        <v>466146.96666666667</v>
      </c>
      <c r="BC78" s="198">
        <f t="shared" si="92"/>
        <v>466146.96666666667</v>
      </c>
      <c r="BD78" s="198">
        <f t="shared" si="92"/>
        <v>466146.96666666667</v>
      </c>
      <c r="BE78" s="198">
        <f t="shared" si="92"/>
        <v>466146.96666666667</v>
      </c>
      <c r="BF78" s="198">
        <f t="shared" si="92"/>
        <v>512509.71666666667</v>
      </c>
      <c r="BG78" s="198">
        <f t="shared" si="92"/>
        <v>564821.8666666667</v>
      </c>
      <c r="BH78" s="198">
        <f t="shared" si="92"/>
        <v>634737.53333333333</v>
      </c>
      <c r="BI78" s="198">
        <f t="shared" si="92"/>
        <v>687677.52500000002</v>
      </c>
      <c r="BJ78" s="198">
        <f t="shared" si="92"/>
        <v>740192.05833333335</v>
      </c>
      <c r="BK78" s="198">
        <f t="shared" si="92"/>
        <v>799903.21666666667</v>
      </c>
      <c r="BL78" s="198">
        <f t="shared" si="92"/>
        <v>844031.6166666667</v>
      </c>
      <c r="BM78" s="198">
        <f t="shared" si="92"/>
        <v>883699.01666666672</v>
      </c>
      <c r="BN78" s="198">
        <f t="shared" si="92"/>
        <v>932293.93333333335</v>
      </c>
      <c r="BO78" s="198">
        <f t="shared" si="92"/>
        <v>932293.93333333335</v>
      </c>
      <c r="BP78" s="198">
        <f t="shared" si="92"/>
        <v>932293.93333333335</v>
      </c>
      <c r="BQ78" s="198">
        <f t="shared" si="92"/>
        <v>932293.93333333335</v>
      </c>
      <c r="BR78" s="198">
        <f t="shared" ref="BR78:CA78" si="93">BQ78+BR74</f>
        <v>1398440.9000000001</v>
      </c>
      <c r="BS78" s="198">
        <f t="shared" si="93"/>
        <v>1567031.4666666668</v>
      </c>
      <c r="BT78" s="198">
        <f t="shared" si="93"/>
        <v>1732197.1500000001</v>
      </c>
      <c r="BU78" s="198">
        <f t="shared" si="93"/>
        <v>1864587.8666666667</v>
      </c>
      <c r="BV78" s="198">
        <f t="shared" si="93"/>
        <v>1864587.8666666667</v>
      </c>
      <c r="BW78" s="198">
        <f t="shared" si="93"/>
        <v>2198344.1166666667</v>
      </c>
      <c r="BX78" s="198">
        <f t="shared" si="93"/>
        <v>2330734.8333333335</v>
      </c>
      <c r="BY78" s="198">
        <f t="shared" si="93"/>
        <v>2499325.4000000004</v>
      </c>
      <c r="BZ78" s="198">
        <f t="shared" si="93"/>
        <v>2667915.9666666673</v>
      </c>
      <c r="CA78" s="198">
        <f t="shared" si="93"/>
        <v>2667915.9666666673</v>
      </c>
    </row>
    <row r="79" spans="1:79" x14ac:dyDescent="0.3">
      <c r="A79" s="193"/>
      <c r="B79" s="196" t="s">
        <v>344</v>
      </c>
      <c r="C79" s="194"/>
      <c r="D79" s="199">
        <f>SUM(E79:BD79)</f>
        <v>357029.31466666673</v>
      </c>
      <c r="E79" s="198">
        <f t="shared" ref="E79:AJ79" si="94">E74-E86</f>
        <v>10777.741666666669</v>
      </c>
      <c r="F79" s="198">
        <f t="shared" si="94"/>
        <v>5325.77</v>
      </c>
      <c r="G79" s="198">
        <f t="shared" si="94"/>
        <v>8405.9416666666693</v>
      </c>
      <c r="H79" s="198">
        <f t="shared" si="94"/>
        <v>4592.7766666666703</v>
      </c>
      <c r="I79" s="198">
        <f t="shared" si="94"/>
        <v>14263.596666666666</v>
      </c>
      <c r="J79" s="198">
        <f t="shared" si="94"/>
        <v>12983.849999999999</v>
      </c>
      <c r="K79" s="198">
        <f t="shared" si="94"/>
        <v>7723.5283333333336</v>
      </c>
      <c r="L79" s="198">
        <f t="shared" si="94"/>
        <v>8068.5290000000023</v>
      </c>
      <c r="M79" s="198">
        <f t="shared" si="94"/>
        <v>9054.4533333333347</v>
      </c>
      <c r="N79" s="198">
        <f t="shared" si="94"/>
        <v>13967.514000000003</v>
      </c>
      <c r="O79" s="198">
        <f t="shared" si="94"/>
        <v>11636.859999999999</v>
      </c>
      <c r="P79" s="198">
        <f t="shared" si="94"/>
        <v>9609.7050000000017</v>
      </c>
      <c r="Q79" s="198">
        <f t="shared" si="94"/>
        <v>10053.838333333335</v>
      </c>
      <c r="R79" s="198">
        <f t="shared" si="94"/>
        <v>9295.3966666666674</v>
      </c>
      <c r="S79" s="198">
        <f t="shared" si="94"/>
        <v>12566.971666666668</v>
      </c>
      <c r="T79" s="198">
        <f t="shared" si="94"/>
        <v>10612.948333333334</v>
      </c>
      <c r="U79" s="198">
        <f t="shared" si="94"/>
        <v>8785.3050000000021</v>
      </c>
      <c r="V79" s="198">
        <f t="shared" si="94"/>
        <v>9697.1700000000019</v>
      </c>
      <c r="W79" s="198">
        <f t="shared" si="94"/>
        <v>7088.791666666667</v>
      </c>
      <c r="X79" s="198">
        <f t="shared" si="94"/>
        <v>14092.158333333336</v>
      </c>
      <c r="Y79" s="198">
        <f t="shared" si="94"/>
        <v>10458.683333333332</v>
      </c>
      <c r="Z79" s="198">
        <f t="shared" si="94"/>
        <v>7756.7033333333347</v>
      </c>
      <c r="AA79" s="198">
        <f t="shared" si="94"/>
        <v>10285.306666666667</v>
      </c>
      <c r="AB79" s="198">
        <f t="shared" si="94"/>
        <v>8582.7066666666669</v>
      </c>
      <c r="AC79" s="198">
        <f t="shared" si="94"/>
        <v>10098.450000000001</v>
      </c>
      <c r="AD79" s="198">
        <f t="shared" si="94"/>
        <v>9445.5416666666679</v>
      </c>
      <c r="AE79" s="198">
        <f t="shared" si="94"/>
        <v>6805.708333333333</v>
      </c>
      <c r="AF79" s="198">
        <f t="shared" si="94"/>
        <v>8387.5433333333349</v>
      </c>
      <c r="AG79" s="198">
        <f t="shared" si="94"/>
        <v>5868.79</v>
      </c>
      <c r="AH79" s="198">
        <f t="shared" si="94"/>
        <v>11233.738333333335</v>
      </c>
      <c r="AI79" s="198">
        <f t="shared" si="94"/>
        <v>11465.351666666667</v>
      </c>
      <c r="AJ79" s="198">
        <f t="shared" si="94"/>
        <v>8846.7700000000023</v>
      </c>
      <c r="AK79" s="198">
        <f t="shared" ref="AK79:BP79" si="95">AK74-AK86</f>
        <v>6065.4</v>
      </c>
      <c r="AL79" s="198">
        <f t="shared" si="95"/>
        <v>7862.4883333333346</v>
      </c>
      <c r="AM79" s="198">
        <f t="shared" si="95"/>
        <v>6431.2416666666659</v>
      </c>
      <c r="AN79" s="198">
        <f t="shared" si="95"/>
        <v>8425.9750000000004</v>
      </c>
      <c r="AO79" s="198">
        <f t="shared" si="95"/>
        <v>11031.311666666666</v>
      </c>
      <c r="AP79" s="198">
        <f t="shared" si="95"/>
        <v>9374.758333333335</v>
      </c>
      <c r="AQ79" s="198">
        <f t="shared" si="95"/>
        <v>0</v>
      </c>
      <c r="AR79" s="198">
        <f t="shared" si="95"/>
        <v>0</v>
      </c>
      <c r="AS79" s="198">
        <f t="shared" si="95"/>
        <v>0</v>
      </c>
      <c r="AT79" s="198">
        <f t="shared" si="95"/>
        <v>0</v>
      </c>
      <c r="AU79" s="198">
        <f t="shared" si="95"/>
        <v>0</v>
      </c>
      <c r="AV79" s="198">
        <f t="shared" si="95"/>
        <v>0</v>
      </c>
      <c r="AW79" s="198">
        <f t="shared" si="95"/>
        <v>0</v>
      </c>
      <c r="AX79" s="198">
        <f t="shared" si="95"/>
        <v>0</v>
      </c>
      <c r="AY79" s="198">
        <f t="shared" si="95"/>
        <v>0</v>
      </c>
      <c r="AZ79" s="198">
        <f t="shared" si="95"/>
        <v>0</v>
      </c>
      <c r="BA79" s="198">
        <f t="shared" si="95"/>
        <v>0</v>
      </c>
      <c r="BB79" s="198">
        <f t="shared" si="95"/>
        <v>0</v>
      </c>
      <c r="BC79" s="198">
        <f t="shared" si="95"/>
        <v>0</v>
      </c>
      <c r="BD79" s="198">
        <f t="shared" si="95"/>
        <v>0</v>
      </c>
      <c r="BE79" s="198">
        <f t="shared" si="95"/>
        <v>0</v>
      </c>
      <c r="BF79" s="198">
        <f t="shared" si="95"/>
        <v>29102.23000000001</v>
      </c>
      <c r="BG79" s="198">
        <f t="shared" si="95"/>
        <v>43039.504000000001</v>
      </c>
      <c r="BH79" s="198">
        <f t="shared" si="95"/>
        <v>54322.370666666669</v>
      </c>
      <c r="BI79" s="198">
        <f t="shared" si="95"/>
        <v>41260.621666666673</v>
      </c>
      <c r="BJ79" s="198">
        <f t="shared" si="95"/>
        <v>41336.80333333333</v>
      </c>
      <c r="BK79" s="198">
        <f t="shared" si="95"/>
        <v>46168.708333333343</v>
      </c>
      <c r="BL79" s="198">
        <f t="shared" si="95"/>
        <v>32295.78</v>
      </c>
      <c r="BM79" s="198">
        <f t="shared" si="95"/>
        <v>34240.01</v>
      </c>
      <c r="BN79" s="198">
        <f t="shared" si="95"/>
        <v>35263.286666666667</v>
      </c>
      <c r="BO79" s="198">
        <f t="shared" si="95"/>
        <v>0</v>
      </c>
      <c r="BP79" s="198">
        <f t="shared" si="95"/>
        <v>0</v>
      </c>
      <c r="BQ79" s="198">
        <f t="shared" ref="BQ79:CA79" si="96">BQ74-BQ86</f>
        <v>0</v>
      </c>
      <c r="BR79" s="198">
        <f t="shared" si="96"/>
        <v>357029.31466666673</v>
      </c>
      <c r="BS79" s="198">
        <f t="shared" si="96"/>
        <v>126464.10466666668</v>
      </c>
      <c r="BT79" s="198">
        <f t="shared" si="96"/>
        <v>128766.13333333335</v>
      </c>
      <c r="BU79" s="198">
        <f t="shared" si="96"/>
        <v>101799.07666666668</v>
      </c>
      <c r="BV79" s="198">
        <f t="shared" si="96"/>
        <v>0</v>
      </c>
      <c r="BW79" s="198">
        <f t="shared" si="96"/>
        <v>255230.23800000001</v>
      </c>
      <c r="BX79" s="198">
        <f t="shared" si="96"/>
        <v>101799.07666666668</v>
      </c>
      <c r="BY79" s="198">
        <f t="shared" si="96"/>
        <v>126464.10466666668</v>
      </c>
      <c r="BZ79" s="198">
        <f t="shared" si="96"/>
        <v>126464.10466666668</v>
      </c>
      <c r="CA79" s="198">
        <f t="shared" si="96"/>
        <v>0</v>
      </c>
    </row>
    <row r="80" spans="1:79" ht="15.6" customHeight="1" x14ac:dyDescent="0.3">
      <c r="A80" s="193"/>
      <c r="B80" s="200" t="s">
        <v>345</v>
      </c>
      <c r="C80" s="194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5.6" customHeight="1" x14ac:dyDescent="0.3">
      <c r="A81" s="193">
        <v>1</v>
      </c>
      <c r="B81" s="202" t="s">
        <v>346</v>
      </c>
      <c r="C81" s="194"/>
      <c r="D81" s="157">
        <f t="shared" ref="D81:D86" si="97">SUM(E81:BD81)</f>
        <v>105430.73600000002</v>
      </c>
      <c r="E81" s="203">
        <f>((E37+E40)*Info!$AJ$3)+(E38*Info!$AJ$5)+(E41*Info!$AJ$6)+(E39*Info!$AJ$7)+(E42*Info!$AJ$9)+(E43*Info!$AJ$10)+(E44*Info!$AJ$11)+(E45*Info!$AJ$12)+(E46*Info!$AJ$13)</f>
        <v>2061.8040000000001</v>
      </c>
      <c r="F81" s="203">
        <f>((F37+F40)*Info!$AJ$3)+(F38*Info!$AJ$5)+(F41*Info!$AJ$6)+(F39*Info!$AJ$7)+(F42*Info!$AJ$9)+(F43*Info!$AJ$10)+(F44*Info!$AJ$11)+(F45*Info!$AJ$12)+(F46*Info!$AJ$13)</f>
        <v>1402.32</v>
      </c>
      <c r="G81" s="203">
        <f>((G37+G40)*Info!$AJ$3)+(G38*Info!$AJ$5)+(G41*Info!$AJ$6)+(G39*Info!$AJ$7)+(G42*Info!$AJ$9)+(G43*Info!$AJ$10)+(G44*Info!$AJ$11)+(G45*Info!$AJ$12)+(G46*Info!$AJ$13)</f>
        <v>2376.7679999999996</v>
      </c>
      <c r="H81" s="203">
        <f>((H37+H40)*Info!$AJ$3)+(H38*Info!$AJ$5)+(H41*Info!$AJ$6)+(H39*Info!$AJ$7)+(H42*Info!$AJ$9)+(H43*Info!$AJ$10)+(H44*Info!$AJ$11)+(H45*Info!$AJ$12)+(H46*Info!$AJ$13)</f>
        <v>9506.4320000000007</v>
      </c>
      <c r="I81" s="203">
        <f>((I37+I40)*Info!$AJ$3)+(I38*Info!$AJ$5)+(I41*Info!$AJ$6)+(I39*Info!$AJ$7)+(I42*Info!$AJ$9)+(I43*Info!$AJ$10)+(I44*Info!$AJ$11)+(I45*Info!$AJ$12)+(I46*Info!$AJ$13)</f>
        <v>3307.252</v>
      </c>
      <c r="J81" s="203">
        <f>((J37+J40)*Info!$AJ$3)+(J38*Info!$AJ$5)+(J41*Info!$AJ$6)+(J39*Info!$AJ$7)+(J42*Info!$AJ$9)+(J43*Info!$AJ$10)+(J44*Info!$AJ$11)+(J45*Info!$AJ$12)+(J46*Info!$AJ$13)</f>
        <v>1714.3719999999998</v>
      </c>
      <c r="K81" s="203">
        <f>((K37+K40)*Info!$AJ$3)+(K38*Info!$AJ$5)+(K41*Info!$AJ$6)+(K39*Info!$AJ$7)+(K42*Info!$AJ$9)+(K43*Info!$AJ$10)+(K44*Info!$AJ$11)+(K45*Info!$AJ$12)+(K46*Info!$AJ$13)</f>
        <v>1430.9319999999998</v>
      </c>
      <c r="L81" s="203">
        <f>((L37+L40)*Info!$AJ$3)+(L38*Info!$AJ$5)+(L41*Info!$AJ$6)+(L39*Info!$AJ$7)+(L42*Info!$AJ$9)+(L43*Info!$AJ$10)+(L44*Info!$AJ$11)+(L45*Info!$AJ$12)+(L46*Info!$AJ$13)</f>
        <v>2468.0959999999995</v>
      </c>
      <c r="M81" s="203">
        <f>((M37+M40)*Info!$AJ$3)+(M38*Info!$AJ$5)+(M41*Info!$AJ$6)+(M39*Info!$AJ$7)+(M42*Info!$AJ$9)+(M43*Info!$AJ$10)+(M44*Info!$AJ$11)+(M45*Info!$AJ$12)+(M46*Info!$AJ$13)</f>
        <v>8707.5560000000023</v>
      </c>
      <c r="N81" s="203">
        <f>((N37+N40)*Info!$AJ$3)+(N38*Info!$AJ$5)+(N41*Info!$AJ$6)+(N39*Info!$AJ$7)+(N42*Info!$AJ$9)+(N43*Info!$AJ$10)+(N44*Info!$AJ$11)+(N45*Info!$AJ$12)+(N46*Info!$AJ$13)</f>
        <v>2087.4360000000001</v>
      </c>
      <c r="O81" s="203">
        <f>((O37+O40)*Info!$AJ$3)+(O38*Info!$AJ$5)+(O41*Info!$AJ$6)+(O39*Info!$AJ$7)+(O42*Info!$AJ$9)+(O43*Info!$AJ$10)+(O44*Info!$AJ$11)+(O45*Info!$AJ$12)+(O46*Info!$AJ$13)</f>
        <v>902.20799999999986</v>
      </c>
      <c r="P81" s="203">
        <f>((P37+P40)*Info!$AJ$3)+(P38*Info!$AJ$5)+(P41*Info!$AJ$6)+(P39*Info!$AJ$7)+(P42*Info!$AJ$9)+(P43*Info!$AJ$10)+(P44*Info!$AJ$11)+(P45*Info!$AJ$12)+(P46*Info!$AJ$13)</f>
        <v>1102.3039999999999</v>
      </c>
      <c r="Q81" s="203">
        <f>((Q37+Q40)*Info!$AJ$3)+(Q38*Info!$AJ$5)+(Q41*Info!$AJ$6)+(Q39*Info!$AJ$7)+(Q42*Info!$AJ$9)+(Q43*Info!$AJ$10)+(Q44*Info!$AJ$11)+(Q45*Info!$AJ$12)+(Q46*Info!$AJ$13)</f>
        <v>2350.056</v>
      </c>
      <c r="R81" s="203">
        <f>((R37+R40)*Info!$AJ$3)+(R38*Info!$AJ$5)+(R41*Info!$AJ$6)+(R39*Info!$AJ$7)+(R42*Info!$AJ$9)+(R43*Info!$AJ$10)+(R44*Info!$AJ$11)+(R45*Info!$AJ$12)+(R46*Info!$AJ$13)</f>
        <v>7047.0919999999996</v>
      </c>
      <c r="S81" s="203">
        <f>((S37+S40)*Info!$AJ$3)+(S38*Info!$AJ$5)+(S41*Info!$AJ$6)+(S39*Info!$AJ$7)+(S42*Info!$AJ$9)+(S43*Info!$AJ$10)+(S44*Info!$AJ$11)+(S45*Info!$AJ$12)+(S46*Info!$AJ$13)</f>
        <v>1832.1000000000001</v>
      </c>
      <c r="T81" s="203">
        <f>((T37+T40)*Info!$AJ$3)+(T38*Info!$AJ$5)+(T41*Info!$AJ$6)+(T39*Info!$AJ$7)+(T42*Info!$AJ$9)+(T43*Info!$AJ$10)+(T44*Info!$AJ$11)+(T45*Info!$AJ$12)+(T46*Info!$AJ$13)</f>
        <v>998.15999999999985</v>
      </c>
      <c r="U81" s="203">
        <f>((U37+U40)*Info!$AJ$3)+(U38*Info!$AJ$5)+(U41*Info!$AJ$6)+(U39*Info!$AJ$7)+(U42*Info!$AJ$9)+(U43*Info!$AJ$10)+(U44*Info!$AJ$11)+(U45*Info!$AJ$12)+(U46*Info!$AJ$13)</f>
        <v>741.57600000000002</v>
      </c>
      <c r="V81" s="203">
        <f>((V37+V40)*Info!$AJ$3)+(V38*Info!$AJ$5)+(V41*Info!$AJ$6)+(V39*Info!$AJ$7)+(V42*Info!$AJ$9)+(V43*Info!$AJ$10)+(V44*Info!$AJ$11)+(V45*Info!$AJ$12)+(V46*Info!$AJ$13)</f>
        <v>1590.5040000000001</v>
      </c>
      <c r="W81" s="203">
        <f>((W37+W40)*Info!$AJ$3)+(W38*Info!$AJ$5)+(W41*Info!$AJ$6)+(W39*Info!$AJ$7)+(W42*Info!$AJ$9)+(W43*Info!$AJ$10)+(W44*Info!$AJ$11)+(W45*Info!$AJ$12)+(W46*Info!$AJ$13)</f>
        <v>7570.576</v>
      </c>
      <c r="X81" s="203">
        <f>((X37+X40)*Info!$AJ$3)+(X38*Info!$AJ$5)+(X41*Info!$AJ$6)+(X39*Info!$AJ$7)+(X42*Info!$AJ$9)+(X43*Info!$AJ$10)+(X44*Info!$AJ$11)+(X45*Info!$AJ$12)+(X46*Info!$AJ$13)</f>
        <v>2380.8200000000002</v>
      </c>
      <c r="Y81" s="203">
        <f>((Y37+Y40)*Info!$AJ$3)+(Y38*Info!$AJ$5)+(Y41*Info!$AJ$6)+(Y39*Info!$AJ$7)+(Y42*Info!$AJ$9)+(Y43*Info!$AJ$10)+(Y44*Info!$AJ$11)+(Y45*Info!$AJ$12)+(Y46*Info!$AJ$13)</f>
        <v>964.52800000000002</v>
      </c>
      <c r="Z81" s="203">
        <f>((Z37+Z40)*Info!$AJ$3)+(Z38*Info!$AJ$5)+(Z41*Info!$AJ$6)+(Z39*Info!$AJ$7)+(Z42*Info!$AJ$9)+(Z43*Info!$AJ$10)+(Z44*Info!$AJ$11)+(Z45*Info!$AJ$12)+(Z46*Info!$AJ$13)</f>
        <v>1159.7280000000001</v>
      </c>
      <c r="AA81" s="203">
        <f>((AA37+AA40)*Info!$AJ$3)+(AA38*Info!$AJ$5)+(AA41*Info!$AJ$6)+(AA39*Info!$AJ$7)+(AA42*Info!$AJ$9)+(AA43*Info!$AJ$10)+(AA44*Info!$AJ$11)+(AA45*Info!$AJ$12)+(AA46*Info!$AJ$13)</f>
        <v>2146.5840000000003</v>
      </c>
      <c r="AB81" s="203">
        <f>((AB37+AB40)*Info!$AJ$3)+(AB38*Info!$AJ$5)+(AB41*Info!$AJ$6)+(AB39*Info!$AJ$7)+(AB42*Info!$AJ$9)+(AB43*Info!$AJ$10)+(AB44*Info!$AJ$11)+(AB45*Info!$AJ$12)+(AB46*Info!$AJ$13)</f>
        <v>6071.3640000000005</v>
      </c>
      <c r="AC81" s="203">
        <f>((AC37+AC40)*Info!$AJ$3)+(AC38*Info!$AJ$5)+(AC41*Info!$AJ$6)+(AC39*Info!$AJ$7)+(AC42*Info!$AJ$9)+(AC43*Info!$AJ$10)+(AC44*Info!$AJ$11)+(AC45*Info!$AJ$12)+(AC46*Info!$AJ$13)</f>
        <v>2379.7800000000002</v>
      </c>
      <c r="AD81" s="203">
        <f>((AD37+AD40)*Info!$AJ$3)+(AD38*Info!$AJ$5)+(AD41*Info!$AJ$6)+(AD39*Info!$AJ$7)+(AD42*Info!$AJ$9)+(AD43*Info!$AJ$10)+(AD44*Info!$AJ$11)+(AD45*Info!$AJ$12)+(AD46*Info!$AJ$13)</f>
        <v>1212.5999999999999</v>
      </c>
      <c r="AE81" s="203">
        <f>((AE37+AE40)*Info!$AJ$3)+(AE38*Info!$AJ$5)+(AE41*Info!$AJ$6)+(AE39*Info!$AJ$7)+(AE42*Info!$AJ$9)+(AE43*Info!$AJ$10)+(AE44*Info!$AJ$11)+(AE45*Info!$AJ$12)+(AE46*Info!$AJ$13)</f>
        <v>941.11199999999997</v>
      </c>
      <c r="AF81" s="203">
        <f>((AF37+AF40)*Info!$AJ$3)+(AF38*Info!$AJ$5)+(AF41*Info!$AJ$6)+(AF39*Info!$AJ$7)+(AF42*Info!$AJ$9)+(AF43*Info!$AJ$10)+(AF44*Info!$AJ$11)+(AF45*Info!$AJ$12)+(AF46*Info!$AJ$13)</f>
        <v>1307.0159999999998</v>
      </c>
      <c r="AG81" s="203">
        <f>((AG37+AG40)*Info!$AJ$3)+(AG38*Info!$AJ$5)+(AG41*Info!$AJ$6)+(AG39*Info!$AJ$7)+(AG42*Info!$AJ$9)+(AG43*Info!$AJ$10)+(AG44*Info!$AJ$11)+(AG45*Info!$AJ$12)+(AG46*Info!$AJ$13)</f>
        <v>6737.64</v>
      </c>
      <c r="AH81" s="203">
        <f>((AH37+AH40)*Info!$AJ$3)+(AH38*Info!$AJ$5)+(AH41*Info!$AJ$6)+(AH39*Info!$AJ$7)+(AH42*Info!$AJ$9)+(AH43*Info!$AJ$10)+(AH44*Info!$AJ$11)+(AH45*Info!$AJ$12)+(AH46*Info!$AJ$13)</f>
        <v>1896.5960000000002</v>
      </c>
      <c r="AI81" s="203">
        <f>((AI37+AI40)*Info!$AJ$3)+(AI38*Info!$AJ$5)+(AI41*Info!$AJ$6)+(AI39*Info!$AJ$7)+(AI42*Info!$AJ$9)+(AI43*Info!$AJ$10)+(AI44*Info!$AJ$11)+(AI45*Info!$AJ$12)+(AI46*Info!$AJ$13)</f>
        <v>2200.1720000000005</v>
      </c>
      <c r="AJ81" s="203">
        <f>((AJ37+AJ40)*Info!$AJ$3)+(AJ38*Info!$AJ$5)+(AJ41*Info!$AJ$6)+(AJ39*Info!$AJ$7)+(AJ42*Info!$AJ$9)+(AJ43*Info!$AJ$10)+(AJ44*Info!$AJ$11)+(AJ45*Info!$AJ$12)+(AJ46*Info!$AJ$13)</f>
        <v>1219.5160000000001</v>
      </c>
      <c r="AK81" s="203">
        <f>((AK37+AK40)*Info!$AJ$3)+(AK38*Info!$AJ$5)+(AK41*Info!$AJ$6)+(AK39*Info!$AJ$7)+(AK42*Info!$AJ$9)+(AK43*Info!$AJ$10)+(AK44*Info!$AJ$11)+(AK45*Info!$AJ$12)+(AK46*Info!$AJ$13)</f>
        <v>807.95999999999992</v>
      </c>
      <c r="AL81" s="203">
        <f>((AL37+AL40)*Info!$AJ$3)+(AL38*Info!$AJ$5)+(AL41*Info!$AJ$6)+(AL39*Info!$AJ$7)+(AL42*Info!$AJ$9)+(AL43*Info!$AJ$10)+(AL44*Info!$AJ$11)+(AL45*Info!$AJ$12)+(AL46*Info!$AJ$13)</f>
        <v>1238.3040000000001</v>
      </c>
      <c r="AM81" s="203">
        <f>((AM37+AM40)*Info!$AJ$3)+(AM38*Info!$AJ$5)+(AM41*Info!$AJ$6)+(AM39*Info!$AJ$7)+(AM42*Info!$AJ$9)+(AM43*Info!$AJ$10)+(AM44*Info!$AJ$11)+(AM45*Info!$AJ$12)+(AM46*Info!$AJ$13)</f>
        <v>7692.2559999999994</v>
      </c>
      <c r="AN81" s="203">
        <f>((AN37+AN40)*Info!$AJ$3)+(AN38*Info!$AJ$5)+(AN41*Info!$AJ$6)+(AN39*Info!$AJ$7)+(AN42*Info!$AJ$9)+(AN43*Info!$AJ$10)+(AN44*Info!$AJ$11)+(AN45*Info!$AJ$12)+(AN46*Info!$AJ$13)</f>
        <v>3136.9</v>
      </c>
      <c r="AO81" s="203">
        <f>((AO37+AO40)*Info!$AJ$3)+(AO38*Info!$AJ$5)+(AO41*Info!$AJ$6)+(AO39*Info!$AJ$7)+(AO42*Info!$AJ$9)+(AO43*Info!$AJ$10)+(AO44*Info!$AJ$11)+(AO45*Info!$AJ$12)+(AO46*Info!$AJ$13)</f>
        <v>1799.876</v>
      </c>
      <c r="AP81" s="203">
        <f>((AP37+AP40)*Info!$AJ$3)+(AP38*Info!$AJ$5)+(AP41*Info!$AJ$6)+(AP39*Info!$AJ$7)+(AP42*Info!$AJ$9)+(AP43*Info!$AJ$10)+(AP44*Info!$AJ$11)+(AP45*Info!$AJ$12)+(AP46*Info!$AJ$13)</f>
        <v>940.44</v>
      </c>
      <c r="AQ81" s="203">
        <f>((AQ37+AQ40)*Info!$AJ$3)+(AQ38*Info!$AJ$5)+(AQ41*Info!$AJ$6)+(AQ39*Info!$AJ$7)+(AQ42*Info!$AJ$9)+(AQ43*Info!$AJ$10)+(AQ44*Info!$AJ$11)+(AQ45*Info!$AJ$12)+(AQ46*Info!$AJ$13)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203">
        <f>((AT37+AT40)*Info!$AJ$3)+(AT38*Info!$AJ$5)+(AT41*Info!$AJ$6)+(AT39*Info!$AJ$7)+(AT42*Info!$AJ$9)+(AT43*Info!$AJ$10)+(AT44*Info!$AJ$11)+(AT45*Info!$AJ$12)+(AT46*Info!$AJ$13)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x14ac:dyDescent="0.3">
      <c r="A82" s="193"/>
      <c r="B82" s="78" t="s">
        <v>37</v>
      </c>
      <c r="C82" s="194"/>
      <c r="D82" s="157">
        <f t="shared" si="97"/>
        <v>105303.09200000002</v>
      </c>
      <c r="E82" s="215">
        <f>SUM(Paniglgasse:Lerchenfelder!E82)</f>
        <v>2059.3000000000002</v>
      </c>
      <c r="F82" s="215">
        <f>SUM(Paniglgasse:Lerchenfelder!F82)</f>
        <v>1552.98</v>
      </c>
      <c r="G82" s="215">
        <f>SUM(Paniglgasse:Lerchenfelder!G82)</f>
        <v>2608.0500000000002</v>
      </c>
      <c r="H82" s="215">
        <f>SUM(Paniglgasse:Lerchenfelder!H82)</f>
        <v>10555.189999999999</v>
      </c>
      <c r="I82" s="215">
        <f>SUM(Paniglgasse:Lerchenfelder!I82)</f>
        <v>2731.42</v>
      </c>
      <c r="J82" s="215">
        <f>SUM(Paniglgasse:Lerchenfelder!J82)</f>
        <v>1653.6</v>
      </c>
      <c r="K82" s="215">
        <f>SUM(Paniglgasse:Lerchenfelder!K82)</f>
        <v>1419.65</v>
      </c>
      <c r="L82" s="215">
        <f>SUM(Paniglgasse:Lerchenfelder!L82)</f>
        <v>2468.0959999999995</v>
      </c>
      <c r="M82" s="215">
        <f>SUM(Paniglgasse:Lerchenfelder!M82)</f>
        <v>8754.93</v>
      </c>
      <c r="N82" s="215">
        <f>SUM(Paniglgasse:Lerchenfelder!N82)</f>
        <v>2087.4360000000001</v>
      </c>
      <c r="O82" s="215">
        <f>SUM(Paniglgasse:Lerchenfelder!O82)</f>
        <v>897.24</v>
      </c>
      <c r="P82" s="215">
        <f>SUM(Paniglgasse:Lerchenfelder!P82)</f>
        <v>1089.44</v>
      </c>
      <c r="Q82" s="215">
        <f>SUM(Paniglgasse:Lerchenfelder!Q82)</f>
        <v>2477.4299999999998</v>
      </c>
      <c r="R82" s="215">
        <f>SUM(Paniglgasse:Lerchenfelder!R82)</f>
        <v>7519.07</v>
      </c>
      <c r="S82" s="215">
        <f>SUM(Paniglgasse:Lerchenfelder!S82)</f>
        <v>2069.25</v>
      </c>
      <c r="T82" s="215">
        <f>SUM(Paniglgasse:Lerchenfelder!T82)</f>
        <v>937.29</v>
      </c>
      <c r="U82" s="215">
        <f>SUM(Paniglgasse:Lerchenfelder!U82)</f>
        <v>829.32999999999993</v>
      </c>
      <c r="V82" s="215">
        <f>SUM(Paniglgasse:Lerchenfelder!V82)</f>
        <v>1385.59</v>
      </c>
      <c r="W82" s="215">
        <f>SUM(Paniglgasse:Lerchenfelder!W82)</f>
        <v>6582.95</v>
      </c>
      <c r="X82" s="215">
        <f>SUM(Paniglgasse:Lerchenfelder!X82)</f>
        <v>1977.3400000000001</v>
      </c>
      <c r="Y82" s="215">
        <f>SUM(Paniglgasse:Lerchenfelder!Y82)</f>
        <v>998.34999999999991</v>
      </c>
      <c r="Z82" s="215">
        <f>SUM(Paniglgasse:Lerchenfelder!Z82)</f>
        <v>949.64</v>
      </c>
      <c r="AA82" s="215">
        <f>SUM(Paniglgasse:Lerchenfelder!AA82)</f>
        <v>2145.38</v>
      </c>
      <c r="AB82" s="215">
        <f>SUM(Paniglgasse:Lerchenfelder!AB82)</f>
        <v>6747.0600000000013</v>
      </c>
      <c r="AC82" s="215">
        <f>SUM(Paniglgasse:Lerchenfelder!AC82)</f>
        <v>2115.8599999999997</v>
      </c>
      <c r="AD82" s="215">
        <f>SUM(Paniglgasse:Lerchenfelder!AD82)</f>
        <v>1117.6999999999998</v>
      </c>
      <c r="AE82" s="215">
        <f>SUM(Paniglgasse:Lerchenfelder!AE82)</f>
        <v>874.3</v>
      </c>
      <c r="AF82" s="215">
        <f>SUM(Paniglgasse:Lerchenfelder!AF82)</f>
        <v>1329.46</v>
      </c>
      <c r="AG82" s="215">
        <f>SUM(Paniglgasse:Lerchenfelder!AG82)</f>
        <v>7618.65</v>
      </c>
      <c r="AH82" s="215">
        <f>SUM(Paniglgasse:Lerchenfelder!AH82)</f>
        <v>1682.27</v>
      </c>
      <c r="AI82" s="215">
        <f>SUM(Paniglgasse:Lerchenfelder!AI82)</f>
        <v>2014.4900000000002</v>
      </c>
      <c r="AJ82" s="215">
        <f>SUM(Paniglgasse:Lerchenfelder!AJ82)</f>
        <v>1049.0999999999999</v>
      </c>
      <c r="AK82" s="215">
        <f>SUM(Paniglgasse:Lerchenfelder!AK82)</f>
        <v>832.46</v>
      </c>
      <c r="AL82" s="215">
        <f>SUM(Paniglgasse:Lerchenfelder!AL82)</f>
        <v>1091.77</v>
      </c>
      <c r="AM82" s="215">
        <f>SUM(Paniglgasse:Lerchenfelder!AM82)</f>
        <v>7713.1100000000006</v>
      </c>
      <c r="AN82" s="215">
        <f>SUM(Paniglgasse:Lerchenfelder!AN82)</f>
        <v>2436.4</v>
      </c>
      <c r="AO82" s="215">
        <f>SUM(Paniglgasse:Lerchenfelder!AO82)</f>
        <v>2006.21</v>
      </c>
      <c r="AP82" s="215">
        <f>SUM(Paniglgasse:Lerchenfelder!AP82)</f>
        <v>925.30000000000007</v>
      </c>
      <c r="AQ82" s="215">
        <f>SUM(Paniglgasse:Lerchenfelder!AQ82)</f>
        <v>0</v>
      </c>
      <c r="AR82" s="215">
        <f>SUM(Paniglgasse:Lerchenfelder!AR82)</f>
        <v>0</v>
      </c>
      <c r="AS82" s="215">
        <f>SUM(Paniglgasse:Lerchenfelder!AS82)</f>
        <v>0</v>
      </c>
      <c r="AT82" s="215">
        <f>SUM(Paniglgasse:Lerchenfelder!AT82)</f>
        <v>0</v>
      </c>
      <c r="AU82" s="215">
        <f>SUM(Paniglgasse:Lerchenfelder!AU82)</f>
        <v>0</v>
      </c>
      <c r="AV82" s="215">
        <f>SUM(Paniglgasse:Lerchenfelder!AV82)</f>
        <v>0</v>
      </c>
      <c r="AW82" s="215">
        <f>SUM(Paniglgasse:Lerchenfelder!AW82)</f>
        <v>0</v>
      </c>
      <c r="AX82" s="215">
        <f>SUM(Paniglgasse:Lerchenfelder!AX82)</f>
        <v>0</v>
      </c>
      <c r="AY82" s="215">
        <f>SUM(Paniglgasse:Lerchenfelder!AY82)</f>
        <v>0</v>
      </c>
      <c r="AZ82" s="215">
        <f>SUM(Paniglgasse:Lerchenfelder!AZ82)</f>
        <v>0</v>
      </c>
      <c r="BA82" s="215">
        <f>SUM(Paniglgasse:Lerchenfelder!BA82)</f>
        <v>0</v>
      </c>
      <c r="BB82" s="215">
        <f>SUM(Paniglgasse:Lerchenfelder!BB82)</f>
        <v>0</v>
      </c>
      <c r="BC82" s="215">
        <f>SUM(Paniglgasse:Lerchenfelder!BC82)</f>
        <v>0</v>
      </c>
      <c r="BD82" s="215">
        <f>SUM(Paniglgasse:Lerchenfelder!BD82)</f>
        <v>0</v>
      </c>
      <c r="BE82" s="195"/>
      <c r="BF82" s="163">
        <f>SUM(E82:H82)</f>
        <v>16775.519999999997</v>
      </c>
      <c r="BG82" s="77">
        <f>SUM(I82:L82)</f>
        <v>8272.7659999999996</v>
      </c>
      <c r="BH82" s="77">
        <f>SUM(M82:Q82)</f>
        <v>15306.476000000001</v>
      </c>
      <c r="BI82" s="77">
        <f>SUM(R82:U82)</f>
        <v>11354.94</v>
      </c>
      <c r="BJ82" s="77">
        <f>SUM(V82:Y82)</f>
        <v>10944.230000000001</v>
      </c>
      <c r="BK82" s="77">
        <f>SUM(Z82:AD82)</f>
        <v>13075.640000000003</v>
      </c>
      <c r="BL82" s="77">
        <f>SUM(AE82:AH82)</f>
        <v>11504.68</v>
      </c>
      <c r="BM82" s="77">
        <f>SUM(AI82:AL82)</f>
        <v>4987.82</v>
      </c>
      <c r="BN82" s="77">
        <f>SUM(AM82:AQ82)</f>
        <v>13081.02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105303.09200000002</v>
      </c>
      <c r="BS82" s="77">
        <f>SUM(BF82:BH82)</f>
        <v>40354.761999999995</v>
      </c>
      <c r="BT82" s="77">
        <f>SUM(BI82:BK82)</f>
        <v>35374.810000000005</v>
      </c>
      <c r="BU82" s="77">
        <f>SUM(BL82:BN82)</f>
        <v>29573.52</v>
      </c>
      <c r="BV82" s="77">
        <f>SUM(BO82:BQ82)</f>
        <v>0</v>
      </c>
      <c r="BW82" s="77">
        <f>SUM(BF82:BK82)</f>
        <v>75729.572</v>
      </c>
      <c r="BX82" s="77">
        <f>SUM(BL82:BQ82)</f>
        <v>29573.52</v>
      </c>
      <c r="BY82" s="77">
        <f>IF(Info!$O$3="Q1",$BS82,IF(Info!$O$3="Q2",$BS82+$BT82,IF(Info!$O$3="Q3",$BS82+$BT82+$BU82,$BR82)))</f>
        <v>40354.761999999995</v>
      </c>
      <c r="BZ82" s="77">
        <f>IF(Info!$O$3="Q1",$BS82,IF(Info!$O$3="Q2",$BT82,IF(Info!$O$3="Q3",$BU82,$BV82)))</f>
        <v>40354.761999999995</v>
      </c>
      <c r="CA82" s="197"/>
    </row>
    <row r="83" spans="1:81" x14ac:dyDescent="0.3">
      <c r="A83" s="193"/>
      <c r="B83" s="78" t="s">
        <v>39</v>
      </c>
      <c r="C83" s="194"/>
      <c r="D83" s="157">
        <f t="shared" si="97"/>
        <v>3814.56</v>
      </c>
      <c r="E83" s="215">
        <f>SUM(Paniglgasse:Lerchenfelder!E83)</f>
        <v>0</v>
      </c>
      <c r="F83" s="215">
        <f>SUM(Paniglgasse:Lerchenfelder!F83)</f>
        <v>340</v>
      </c>
      <c r="G83" s="215">
        <f>SUM(Paniglgasse:Lerchenfelder!G83)</f>
        <v>0</v>
      </c>
      <c r="H83" s="215">
        <f>SUM(Paniglgasse:Lerchenfelder!H83)</f>
        <v>145</v>
      </c>
      <c r="I83" s="215">
        <f>SUM(Paniglgasse:Lerchenfelder!I83)</f>
        <v>210</v>
      </c>
      <c r="J83" s="215">
        <f>SUM(Paniglgasse:Lerchenfelder!J83)</f>
        <v>210</v>
      </c>
      <c r="K83" s="215">
        <f>SUM(Paniglgasse:Lerchenfelder!K83)</f>
        <v>304.88</v>
      </c>
      <c r="L83" s="215">
        <f>SUM(Paniglgasse:Lerchenfelder!L83)</f>
        <v>275</v>
      </c>
      <c r="M83" s="215">
        <f>SUM(Paniglgasse:Lerchenfelder!M83)</f>
        <v>0</v>
      </c>
      <c r="N83" s="215">
        <f>SUM(Paniglgasse:Lerchenfelder!N83)</f>
        <v>65</v>
      </c>
      <c r="O83" s="215">
        <f>SUM(Paniglgasse:Lerchenfelder!O83)</f>
        <v>0</v>
      </c>
      <c r="P83" s="215">
        <f>SUM(Paniglgasse:Lerchenfelder!P83)</f>
        <v>132.07999999999998</v>
      </c>
      <c r="Q83" s="215">
        <f>SUM(Paniglgasse:Lerchenfelder!Q83)</f>
        <v>89.740000000000009</v>
      </c>
      <c r="R83" s="215">
        <f>SUM(Paniglgasse:Lerchenfelder!R83)</f>
        <v>0</v>
      </c>
      <c r="S83" s="215">
        <f>SUM(Paniglgasse:Lerchenfelder!S83)</f>
        <v>50.42</v>
      </c>
      <c r="T83" s="215">
        <f>SUM(Paniglgasse:Lerchenfelder!T83)</f>
        <v>144.37</v>
      </c>
      <c r="U83" s="215">
        <f>SUM(Paniglgasse:Lerchenfelder!U83)</f>
        <v>129.63999999999999</v>
      </c>
      <c r="V83" s="215">
        <f>SUM(Paniglgasse:Lerchenfelder!V83)</f>
        <v>144.54000000000002</v>
      </c>
      <c r="W83" s="215">
        <f>SUM(Paniglgasse:Lerchenfelder!W83)</f>
        <v>0</v>
      </c>
      <c r="X83" s="215">
        <f>SUM(Paniglgasse:Lerchenfelder!X83)</f>
        <v>88.960000000000008</v>
      </c>
      <c r="Y83" s="215">
        <f>SUM(Paniglgasse:Lerchenfelder!Y83)</f>
        <v>0</v>
      </c>
      <c r="Z83" s="215">
        <f>SUM(Paniglgasse:Lerchenfelder!Z83)</f>
        <v>86.19</v>
      </c>
      <c r="AA83" s="215">
        <f>SUM(Paniglgasse:Lerchenfelder!AA83)</f>
        <v>85.43</v>
      </c>
      <c r="AB83" s="215">
        <f>SUM(Paniglgasse:Lerchenfelder!AB83)</f>
        <v>65</v>
      </c>
      <c r="AC83" s="215">
        <f>SUM(Paniglgasse:Lerchenfelder!AC83)</f>
        <v>182.69</v>
      </c>
      <c r="AD83" s="215">
        <f>SUM(Paniglgasse:Lerchenfelder!AD83)</f>
        <v>47.5</v>
      </c>
      <c r="AE83" s="215">
        <f>SUM(Paniglgasse:Lerchenfelder!AE83)</f>
        <v>147.19999999999999</v>
      </c>
      <c r="AF83" s="215">
        <f>SUM(Paniglgasse:Lerchenfelder!AF83)</f>
        <v>86.43</v>
      </c>
      <c r="AG83" s="215">
        <f>SUM(Paniglgasse:Lerchenfelder!AG83)</f>
        <v>94.31</v>
      </c>
      <c r="AH83" s="215">
        <f>SUM(Paniglgasse:Lerchenfelder!AH83)</f>
        <v>0</v>
      </c>
      <c r="AI83" s="215">
        <f>SUM(Paniglgasse:Lerchenfelder!AI83)</f>
        <v>0</v>
      </c>
      <c r="AJ83" s="215">
        <f>SUM(Paniglgasse:Lerchenfelder!AJ83)</f>
        <v>191.13</v>
      </c>
      <c r="AK83" s="215">
        <f>SUM(Paniglgasse:Lerchenfelder!AK83)</f>
        <v>113.39</v>
      </c>
      <c r="AL83" s="215">
        <f>SUM(Paniglgasse:Lerchenfelder!AL83)</f>
        <v>135.05000000000001</v>
      </c>
      <c r="AM83" s="215">
        <f>SUM(Paniglgasse:Lerchenfelder!AM83)</f>
        <v>69.289999999999992</v>
      </c>
      <c r="AN83" s="215">
        <f>SUM(Paniglgasse:Lerchenfelder!AN83)</f>
        <v>65</v>
      </c>
      <c r="AO83" s="215">
        <f>SUM(Paniglgasse:Lerchenfelder!AO83)</f>
        <v>116.32</v>
      </c>
      <c r="AP83" s="215">
        <f>SUM(Paniglgasse:Lerchenfelder!AP83)</f>
        <v>0</v>
      </c>
      <c r="AQ83" s="215">
        <f>SUM(Paniglgasse:Lerchenfelder!AQ83)</f>
        <v>0</v>
      </c>
      <c r="AR83" s="215">
        <f>SUM(Paniglgasse:Lerchenfelder!AR83)</f>
        <v>0</v>
      </c>
      <c r="AS83" s="215">
        <f>SUM(Paniglgasse:Lerchenfelder!AS83)</f>
        <v>0</v>
      </c>
      <c r="AT83" s="215">
        <f>SUM(Paniglgasse:Lerchenfelder!AT83)</f>
        <v>0</v>
      </c>
      <c r="AU83" s="215">
        <f>SUM(Paniglgasse:Lerchenfelder!AU83)</f>
        <v>0</v>
      </c>
      <c r="AV83" s="215">
        <f>SUM(Paniglgasse:Lerchenfelder!AV83)</f>
        <v>0</v>
      </c>
      <c r="AW83" s="215">
        <f>SUM(Paniglgasse:Lerchenfelder!AW83)</f>
        <v>0</v>
      </c>
      <c r="AX83" s="215">
        <f>SUM(Paniglgasse:Lerchenfelder!AX83)</f>
        <v>0</v>
      </c>
      <c r="AY83" s="215">
        <f>SUM(Paniglgasse:Lerchenfelder!AY83)</f>
        <v>0</v>
      </c>
      <c r="AZ83" s="215">
        <f>SUM(Paniglgasse:Lerchenfelder!AZ83)</f>
        <v>0</v>
      </c>
      <c r="BA83" s="215">
        <f>SUM(Paniglgasse:Lerchenfelder!BA83)</f>
        <v>0</v>
      </c>
      <c r="BB83" s="215">
        <f>SUM(Paniglgasse:Lerchenfelder!BB83)</f>
        <v>0</v>
      </c>
      <c r="BC83" s="215">
        <f>SUM(Paniglgasse:Lerchenfelder!BC83)</f>
        <v>0</v>
      </c>
      <c r="BD83" s="215">
        <f>SUM(Paniglgasse:Lerchenfelder!BD83)</f>
        <v>0</v>
      </c>
      <c r="BE83" s="195"/>
      <c r="BF83" s="163">
        <f>SUM(E83:H83)</f>
        <v>485</v>
      </c>
      <c r="BG83" s="77">
        <f>SUM(I83:L83)</f>
        <v>999.88</v>
      </c>
      <c r="BH83" s="77">
        <f>SUM(M83:Q83)</f>
        <v>286.82</v>
      </c>
      <c r="BI83" s="77">
        <f>SUM(R83:U83)</f>
        <v>324.43</v>
      </c>
      <c r="BJ83" s="77">
        <f>SUM(V83:Y83)</f>
        <v>233.50000000000003</v>
      </c>
      <c r="BK83" s="77">
        <f>SUM(Z83:AD83)</f>
        <v>466.81</v>
      </c>
      <c r="BL83" s="77">
        <f>SUM(AE83:AH83)</f>
        <v>327.94</v>
      </c>
      <c r="BM83" s="77">
        <f>SUM(AI83:AL83)</f>
        <v>439.57</v>
      </c>
      <c r="BN83" s="77">
        <f>SUM(AM83:AQ83)</f>
        <v>250.60999999999999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3814.5600000000004</v>
      </c>
      <c r="BS83" s="77">
        <f>SUM(BF83:BH83)</f>
        <v>1771.7</v>
      </c>
      <c r="BT83" s="77">
        <f>SUM(BI83:BK83)</f>
        <v>1024.74</v>
      </c>
      <c r="BU83" s="77">
        <f>SUM(BL83:BN83)</f>
        <v>1018.12</v>
      </c>
      <c r="BV83" s="77">
        <f>SUM(BO83:BQ83)</f>
        <v>0</v>
      </c>
      <c r="BW83" s="77">
        <f>SUM(BF83:BK83)</f>
        <v>2796.44</v>
      </c>
      <c r="BX83" s="77">
        <f>SUM(BL83:BQ83)</f>
        <v>1018.12</v>
      </c>
      <c r="BY83" s="77">
        <f>IF(Info!$O$3="Q1",$BS83,IF(Info!$O$3="Q2",$BS83+$BT83,IF(Info!$O$3="Q3",$BS83+$BT83+$BU83,$BR83)))</f>
        <v>1771.7</v>
      </c>
      <c r="BZ83" s="77">
        <f>IF(Info!$O$3="Q1",$BS83,IF(Info!$O$3="Q2",$BT83,IF(Info!$O$3="Q3",$BU83,$BV83)))</f>
        <v>1771.7</v>
      </c>
      <c r="CA83" s="197"/>
    </row>
    <row r="84" spans="1:81" x14ac:dyDescent="0.3">
      <c r="A84" s="193"/>
      <c r="B84" s="78" t="s">
        <v>41</v>
      </c>
      <c r="C84" s="194"/>
      <c r="D84" s="157">
        <f t="shared" si="97"/>
        <v>0</v>
      </c>
      <c r="E84" s="215">
        <f>SUM(Paniglgasse:Lerchenfelder!E84)</f>
        <v>0</v>
      </c>
      <c r="F84" s="215">
        <f>SUM(Paniglgasse:Lerchenfelder!F84)</f>
        <v>0</v>
      </c>
      <c r="G84" s="215">
        <f>SUM(Paniglgasse:Lerchenfelder!G84)</f>
        <v>0</v>
      </c>
      <c r="H84" s="215">
        <f>SUM(Paniglgasse:Lerchenfelder!H84)</f>
        <v>0</v>
      </c>
      <c r="I84" s="215">
        <f>SUM(Paniglgasse:Lerchenfelder!I84)</f>
        <v>0</v>
      </c>
      <c r="J84" s="215">
        <f>SUM(Paniglgasse:Lerchenfelder!J84)</f>
        <v>0</v>
      </c>
      <c r="K84" s="215">
        <f>SUM(Paniglgasse:Lerchenfelder!K84)</f>
        <v>0</v>
      </c>
      <c r="L84" s="215">
        <f>SUM(Paniglgasse:Lerchenfelder!L84)</f>
        <v>0</v>
      </c>
      <c r="M84" s="215">
        <f>SUM(Paniglgasse:Lerchenfelder!M84)</f>
        <v>0</v>
      </c>
      <c r="N84" s="215">
        <f>SUM(Paniglgasse:Lerchenfelder!N84)</f>
        <v>0</v>
      </c>
      <c r="O84" s="215">
        <f>SUM(Paniglgasse:Lerchenfelder!O84)</f>
        <v>0</v>
      </c>
      <c r="P84" s="215">
        <f>SUM(Paniglgasse:Lerchenfelder!P84)</f>
        <v>0</v>
      </c>
      <c r="Q84" s="215">
        <f>SUM(Paniglgasse:Lerchenfelder!Q84)</f>
        <v>0</v>
      </c>
      <c r="R84" s="215">
        <f>SUM(Paniglgasse:Lerchenfelder!R84)</f>
        <v>0</v>
      </c>
      <c r="S84" s="215">
        <f>SUM(Paniglgasse:Lerchenfelder!S84)</f>
        <v>0</v>
      </c>
      <c r="T84" s="215">
        <f>SUM(Paniglgasse:Lerchenfelder!T84)</f>
        <v>0</v>
      </c>
      <c r="U84" s="215">
        <f>SUM(Paniglgasse:Lerchenfelder!U84)</f>
        <v>0</v>
      </c>
      <c r="V84" s="215">
        <f>SUM(Paniglgasse:Lerchenfelder!V84)</f>
        <v>0</v>
      </c>
      <c r="W84" s="215">
        <f>SUM(Paniglgasse:Lerchenfelder!W84)</f>
        <v>0</v>
      </c>
      <c r="X84" s="215">
        <f>SUM(Paniglgasse:Lerchenfelder!X84)</f>
        <v>0</v>
      </c>
      <c r="Y84" s="215">
        <f>SUM(Paniglgasse:Lerchenfelder!Y84)</f>
        <v>0</v>
      </c>
      <c r="Z84" s="215">
        <f>SUM(Paniglgasse:Lerchenfelder!Z84)</f>
        <v>0</v>
      </c>
      <c r="AA84" s="215">
        <f>SUM(Paniglgasse:Lerchenfelder!AA84)</f>
        <v>0</v>
      </c>
      <c r="AB84" s="215">
        <f>SUM(Paniglgasse:Lerchenfelder!AB84)</f>
        <v>0</v>
      </c>
      <c r="AC84" s="215">
        <f>SUM(Paniglgasse:Lerchenfelder!AC84)</f>
        <v>0</v>
      </c>
      <c r="AD84" s="215">
        <f>SUM(Paniglgasse:Lerchenfelder!AD84)</f>
        <v>0</v>
      </c>
      <c r="AE84" s="215">
        <f>SUM(Paniglgasse:Lerchenfelder!AE84)</f>
        <v>0</v>
      </c>
      <c r="AF84" s="215">
        <f>SUM(Paniglgasse:Lerchenfelder!AF84)</f>
        <v>0</v>
      </c>
      <c r="AG84" s="215">
        <f>SUM(Paniglgasse:Lerchenfelder!AG84)</f>
        <v>0</v>
      </c>
      <c r="AH84" s="215">
        <f>SUM(Paniglgasse:Lerchenfelder!AH84)</f>
        <v>0</v>
      </c>
      <c r="AI84" s="215">
        <f>SUM(Paniglgasse:Lerchenfelder!AI84)</f>
        <v>0</v>
      </c>
      <c r="AJ84" s="215">
        <f>SUM(Paniglgasse:Lerchenfelder!AJ84)</f>
        <v>0</v>
      </c>
      <c r="AK84" s="215">
        <f>SUM(Paniglgasse:Lerchenfelder!AK84)</f>
        <v>0</v>
      </c>
      <c r="AL84" s="215">
        <f>SUM(Paniglgasse:Lerchenfelder!AL84)</f>
        <v>0</v>
      </c>
      <c r="AM84" s="215">
        <f>SUM(Paniglgasse:Lerchenfelder!AM84)</f>
        <v>0</v>
      </c>
      <c r="AN84" s="215">
        <f>SUM(Paniglgasse:Lerchenfelder!AN84)</f>
        <v>0</v>
      </c>
      <c r="AO84" s="215">
        <f>SUM(Paniglgasse:Lerchenfelder!AO84)</f>
        <v>0</v>
      </c>
      <c r="AP84" s="215">
        <f>SUM(Paniglgasse:Lerchenfelder!AP84)</f>
        <v>0</v>
      </c>
      <c r="AQ84" s="215">
        <f>SUM(Paniglgasse:Lerchenfelder!AQ84)</f>
        <v>0</v>
      </c>
      <c r="AR84" s="215">
        <f>SUM(Paniglgasse:Lerchenfelder!AR84)</f>
        <v>0</v>
      </c>
      <c r="AS84" s="215">
        <f>SUM(Paniglgasse:Lerchenfelder!AS84)</f>
        <v>0</v>
      </c>
      <c r="AT84" s="215">
        <f>SUM(Paniglgasse:Lerchenfelder!AT84)</f>
        <v>0</v>
      </c>
      <c r="AU84" s="215">
        <f>SUM(Paniglgasse:Lerchenfelder!AU84)</f>
        <v>0</v>
      </c>
      <c r="AV84" s="215">
        <f>SUM(Paniglgasse:Lerchenfelder!AV84)</f>
        <v>0</v>
      </c>
      <c r="AW84" s="215">
        <f>SUM(Paniglgasse:Lerchenfelder!AW84)</f>
        <v>0</v>
      </c>
      <c r="AX84" s="215">
        <f>SUM(Paniglgasse:Lerchenfelder!AX84)</f>
        <v>0</v>
      </c>
      <c r="AY84" s="215">
        <f>SUM(Paniglgasse:Lerchenfelder!AY84)</f>
        <v>0</v>
      </c>
      <c r="AZ84" s="215">
        <f>SUM(Paniglgasse:Lerchenfelder!AZ84)</f>
        <v>0</v>
      </c>
      <c r="BA84" s="215">
        <f>SUM(Paniglgasse:Lerchenfelder!BA84)</f>
        <v>0</v>
      </c>
      <c r="BB84" s="215">
        <f>SUM(Paniglgasse:Lerchenfelder!BB84)</f>
        <v>0</v>
      </c>
      <c r="BC84" s="215">
        <f>SUM(Paniglgasse:Lerchenfelder!BC84)</f>
        <v>0</v>
      </c>
      <c r="BD84" s="215">
        <f>SUM(Paniglgasse:Lerchenfelder!BD84)</f>
        <v>0</v>
      </c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x14ac:dyDescent="0.3">
      <c r="A85" s="193"/>
      <c r="B85" s="78" t="s">
        <v>347</v>
      </c>
      <c r="C85" s="194"/>
      <c r="D85" s="157">
        <f t="shared" si="97"/>
        <v>0</v>
      </c>
      <c r="E85" s="215">
        <f>SUM(Paniglgasse:Lerchenfelder!E85)</f>
        <v>0</v>
      </c>
      <c r="F85" s="215">
        <f>SUM(Paniglgasse:Lerchenfelder!F85)</f>
        <v>0</v>
      </c>
      <c r="G85" s="215">
        <f>SUM(Paniglgasse:Lerchenfelder!G85)</f>
        <v>0</v>
      </c>
      <c r="H85" s="215">
        <f>SUM(Paniglgasse:Lerchenfelder!H85)</f>
        <v>0</v>
      </c>
      <c r="I85" s="215">
        <f>SUM(Paniglgasse:Lerchenfelder!I85)</f>
        <v>0</v>
      </c>
      <c r="J85" s="215">
        <f>SUM(Paniglgasse:Lerchenfelder!J85)</f>
        <v>0</v>
      </c>
      <c r="K85" s="215">
        <f>SUM(Paniglgasse:Lerchenfelder!K85)</f>
        <v>0</v>
      </c>
      <c r="L85" s="215">
        <f>SUM(Paniglgasse:Lerchenfelder!L85)</f>
        <v>0</v>
      </c>
      <c r="M85" s="215">
        <f>SUM(Paniglgasse:Lerchenfelder!M85)</f>
        <v>0</v>
      </c>
      <c r="N85" s="215">
        <f>SUM(Paniglgasse:Lerchenfelder!N85)</f>
        <v>0</v>
      </c>
      <c r="O85" s="215">
        <f>SUM(Paniglgasse:Lerchenfelder!O85)</f>
        <v>0</v>
      </c>
      <c r="P85" s="215">
        <f>SUM(Paniglgasse:Lerchenfelder!P85)</f>
        <v>0</v>
      </c>
      <c r="Q85" s="215">
        <f>SUM(Paniglgasse:Lerchenfelder!Q85)</f>
        <v>0</v>
      </c>
      <c r="R85" s="215">
        <f>SUM(Paniglgasse:Lerchenfelder!R85)</f>
        <v>0</v>
      </c>
      <c r="S85" s="215">
        <f>SUM(Paniglgasse:Lerchenfelder!S85)</f>
        <v>0</v>
      </c>
      <c r="T85" s="215">
        <f>SUM(Paniglgasse:Lerchenfelder!T85)</f>
        <v>0</v>
      </c>
      <c r="U85" s="215">
        <f>SUM(Paniglgasse:Lerchenfelder!U85)</f>
        <v>0</v>
      </c>
      <c r="V85" s="215">
        <f>SUM(Paniglgasse:Lerchenfelder!V85)</f>
        <v>0</v>
      </c>
      <c r="W85" s="215">
        <f>SUM(Paniglgasse:Lerchenfelder!W85)</f>
        <v>0</v>
      </c>
      <c r="X85" s="215">
        <f>SUM(Paniglgasse:Lerchenfelder!X85)</f>
        <v>0</v>
      </c>
      <c r="Y85" s="215">
        <f>SUM(Paniglgasse:Lerchenfelder!Y85)</f>
        <v>0</v>
      </c>
      <c r="Z85" s="215">
        <f>SUM(Paniglgasse:Lerchenfelder!Z85)</f>
        <v>0</v>
      </c>
      <c r="AA85" s="215">
        <f>SUM(Paniglgasse:Lerchenfelder!AA85)</f>
        <v>0</v>
      </c>
      <c r="AB85" s="215">
        <f>SUM(Paniglgasse:Lerchenfelder!AB85)</f>
        <v>0</v>
      </c>
      <c r="AC85" s="215">
        <f>SUM(Paniglgasse:Lerchenfelder!AC85)</f>
        <v>0</v>
      </c>
      <c r="AD85" s="215">
        <f>SUM(Paniglgasse:Lerchenfelder!AD85)</f>
        <v>0</v>
      </c>
      <c r="AE85" s="215">
        <f>SUM(Paniglgasse:Lerchenfelder!AE85)</f>
        <v>0</v>
      </c>
      <c r="AF85" s="215">
        <f>SUM(Paniglgasse:Lerchenfelder!AF85)</f>
        <v>0</v>
      </c>
      <c r="AG85" s="215">
        <f>SUM(Paniglgasse:Lerchenfelder!AG85)</f>
        <v>0</v>
      </c>
      <c r="AH85" s="215">
        <f>SUM(Paniglgasse:Lerchenfelder!AH85)</f>
        <v>0</v>
      </c>
      <c r="AI85" s="215">
        <f>SUM(Paniglgasse:Lerchenfelder!AI85)</f>
        <v>0</v>
      </c>
      <c r="AJ85" s="215">
        <f>SUM(Paniglgasse:Lerchenfelder!AJ85)</f>
        <v>0</v>
      </c>
      <c r="AK85" s="215">
        <f>SUM(Paniglgasse:Lerchenfelder!AK85)</f>
        <v>0</v>
      </c>
      <c r="AL85" s="215">
        <f>SUM(Paniglgasse:Lerchenfelder!AL85)</f>
        <v>0</v>
      </c>
      <c r="AM85" s="215">
        <f>SUM(Paniglgasse:Lerchenfelder!AM85)</f>
        <v>0</v>
      </c>
      <c r="AN85" s="215">
        <f>SUM(Paniglgasse:Lerchenfelder!AN85)</f>
        <v>0</v>
      </c>
      <c r="AO85" s="215">
        <f>SUM(Paniglgasse:Lerchenfelder!AO85)</f>
        <v>0</v>
      </c>
      <c r="AP85" s="215">
        <f>SUM(Paniglgasse:Lerchenfelder!AP85)</f>
        <v>0</v>
      </c>
      <c r="AQ85" s="215">
        <f>SUM(Paniglgasse:Lerchenfelder!AQ85)</f>
        <v>0</v>
      </c>
      <c r="AR85" s="215">
        <f>SUM(Paniglgasse:Lerchenfelder!AR85)</f>
        <v>0</v>
      </c>
      <c r="AS85" s="215">
        <f>SUM(Paniglgasse:Lerchenfelder!AS85)</f>
        <v>0</v>
      </c>
      <c r="AT85" s="215">
        <f>SUM(Paniglgasse:Lerchenfelder!AT85)</f>
        <v>0</v>
      </c>
      <c r="AU85" s="215">
        <f>SUM(Paniglgasse:Lerchenfelder!AU85)</f>
        <v>0</v>
      </c>
      <c r="AV85" s="215">
        <f>SUM(Paniglgasse:Lerchenfelder!AV85)</f>
        <v>0</v>
      </c>
      <c r="AW85" s="215">
        <f>SUM(Paniglgasse:Lerchenfelder!AW85)</f>
        <v>0</v>
      </c>
      <c r="AX85" s="215">
        <f>SUM(Paniglgasse:Lerchenfelder!AX85)</f>
        <v>0</v>
      </c>
      <c r="AY85" s="215">
        <f>SUM(Paniglgasse:Lerchenfelder!AY85)</f>
        <v>0</v>
      </c>
      <c r="AZ85" s="215">
        <f>SUM(Paniglgasse:Lerchenfelder!AZ85)</f>
        <v>0</v>
      </c>
      <c r="BA85" s="215">
        <f>SUM(Paniglgasse:Lerchenfelder!BA85)</f>
        <v>0</v>
      </c>
      <c r="BB85" s="215">
        <f>SUM(Paniglgasse:Lerchenfelder!BB85)</f>
        <v>0</v>
      </c>
      <c r="BC85" s="215">
        <f>SUM(Paniglgasse:Lerchenfelder!BC85)</f>
        <v>0</v>
      </c>
      <c r="BD85" s="215">
        <f>SUM(Paniglgasse:Lerchenfelder!BD85)</f>
        <v>0</v>
      </c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x14ac:dyDescent="0.3">
      <c r="A86" s="204"/>
      <c r="B86" s="160" t="s">
        <v>348</v>
      </c>
      <c r="C86" s="194"/>
      <c r="D86" s="157">
        <f t="shared" si="97"/>
        <v>109117.65199999999</v>
      </c>
      <c r="E86" s="157">
        <f t="shared" ref="E86:AJ86" si="98">SUM(E82:E85)</f>
        <v>2059.3000000000002</v>
      </c>
      <c r="F86" s="157">
        <f t="shared" si="98"/>
        <v>1892.98</v>
      </c>
      <c r="G86" s="157">
        <f t="shared" si="98"/>
        <v>2608.0500000000002</v>
      </c>
      <c r="H86" s="157">
        <f t="shared" si="98"/>
        <v>10700.189999999999</v>
      </c>
      <c r="I86" s="157">
        <f t="shared" si="98"/>
        <v>2941.42</v>
      </c>
      <c r="J86" s="157">
        <f t="shared" si="98"/>
        <v>1863.6</v>
      </c>
      <c r="K86" s="157">
        <f t="shared" si="98"/>
        <v>1724.5300000000002</v>
      </c>
      <c r="L86" s="157">
        <f t="shared" si="98"/>
        <v>2743.0959999999995</v>
      </c>
      <c r="M86" s="157">
        <f t="shared" si="98"/>
        <v>8754.93</v>
      </c>
      <c r="N86" s="157">
        <f t="shared" si="98"/>
        <v>2152.4360000000001</v>
      </c>
      <c r="O86" s="157">
        <f t="shared" si="98"/>
        <v>897.24</v>
      </c>
      <c r="P86" s="157">
        <f t="shared" si="98"/>
        <v>1221.52</v>
      </c>
      <c r="Q86" s="157">
        <f t="shared" si="98"/>
        <v>2567.17</v>
      </c>
      <c r="R86" s="157">
        <f t="shared" si="98"/>
        <v>7519.07</v>
      </c>
      <c r="S86" s="157">
        <f t="shared" si="98"/>
        <v>2119.67</v>
      </c>
      <c r="T86" s="157">
        <f t="shared" si="98"/>
        <v>1081.6599999999999</v>
      </c>
      <c r="U86" s="157">
        <f t="shared" si="98"/>
        <v>958.96999999999991</v>
      </c>
      <c r="V86" s="157">
        <f t="shared" si="98"/>
        <v>1530.1299999999999</v>
      </c>
      <c r="W86" s="157">
        <f t="shared" si="98"/>
        <v>6582.95</v>
      </c>
      <c r="X86" s="157">
        <f t="shared" si="98"/>
        <v>2066.3000000000002</v>
      </c>
      <c r="Y86" s="157">
        <f t="shared" si="98"/>
        <v>998.34999999999991</v>
      </c>
      <c r="Z86" s="157">
        <f t="shared" si="98"/>
        <v>1035.83</v>
      </c>
      <c r="AA86" s="157">
        <f t="shared" si="98"/>
        <v>2230.81</v>
      </c>
      <c r="AB86" s="157">
        <f t="shared" si="98"/>
        <v>6812.0600000000013</v>
      </c>
      <c r="AC86" s="157">
        <f t="shared" si="98"/>
        <v>2298.5499999999997</v>
      </c>
      <c r="AD86" s="157">
        <f t="shared" si="98"/>
        <v>1165.1999999999998</v>
      </c>
      <c r="AE86" s="157">
        <f t="shared" si="98"/>
        <v>1021.5</v>
      </c>
      <c r="AF86" s="157">
        <f t="shared" si="98"/>
        <v>1415.89</v>
      </c>
      <c r="AG86" s="157">
        <f t="shared" si="98"/>
        <v>7712.96</v>
      </c>
      <c r="AH86" s="157">
        <f t="shared" si="98"/>
        <v>1682.27</v>
      </c>
      <c r="AI86" s="157">
        <f t="shared" si="98"/>
        <v>2014.4900000000002</v>
      </c>
      <c r="AJ86" s="157">
        <f t="shared" si="98"/>
        <v>1240.23</v>
      </c>
      <c r="AK86" s="157">
        <f t="shared" ref="AK86:BP86" si="99">SUM(AK82:AK85)</f>
        <v>945.85</v>
      </c>
      <c r="AL86" s="157">
        <f t="shared" si="99"/>
        <v>1226.82</v>
      </c>
      <c r="AM86" s="157">
        <f t="shared" si="99"/>
        <v>7782.4000000000005</v>
      </c>
      <c r="AN86" s="157">
        <f t="shared" si="99"/>
        <v>2501.4</v>
      </c>
      <c r="AO86" s="157">
        <f t="shared" si="99"/>
        <v>2122.5300000000002</v>
      </c>
      <c r="AP86" s="157">
        <f t="shared" si="99"/>
        <v>925.30000000000007</v>
      </c>
      <c r="AQ86" s="157">
        <f t="shared" si="99"/>
        <v>0</v>
      </c>
      <c r="AR86" s="157">
        <f t="shared" si="99"/>
        <v>0</v>
      </c>
      <c r="AS86" s="157">
        <f t="shared" si="99"/>
        <v>0</v>
      </c>
      <c r="AT86" s="157">
        <f t="shared" si="99"/>
        <v>0</v>
      </c>
      <c r="AU86" s="157">
        <f t="shared" si="99"/>
        <v>0</v>
      </c>
      <c r="AV86" s="157">
        <f t="shared" si="99"/>
        <v>0</v>
      </c>
      <c r="AW86" s="157">
        <f t="shared" si="99"/>
        <v>0</v>
      </c>
      <c r="AX86" s="157">
        <f t="shared" si="99"/>
        <v>0</v>
      </c>
      <c r="AY86" s="157">
        <f t="shared" si="99"/>
        <v>0</v>
      </c>
      <c r="AZ86" s="157">
        <f t="shared" si="99"/>
        <v>0</v>
      </c>
      <c r="BA86" s="157">
        <f t="shared" si="99"/>
        <v>0</v>
      </c>
      <c r="BB86" s="157">
        <f t="shared" si="99"/>
        <v>0</v>
      </c>
      <c r="BC86" s="157">
        <f t="shared" si="99"/>
        <v>0</v>
      </c>
      <c r="BD86" s="157">
        <f t="shared" si="99"/>
        <v>0</v>
      </c>
      <c r="BE86" s="195"/>
      <c r="BF86" s="162">
        <f>SUM(E86:H86)</f>
        <v>17260.519999999997</v>
      </c>
      <c r="BG86" s="157">
        <f>SUM(I86:L86)</f>
        <v>9272.6460000000006</v>
      </c>
      <c r="BH86" s="157">
        <f>SUM(M86:Q86)</f>
        <v>15593.296</v>
      </c>
      <c r="BI86" s="157">
        <f>SUM(R86:U86)</f>
        <v>11679.369999999999</v>
      </c>
      <c r="BJ86" s="157">
        <f>SUM(V86:Y86)</f>
        <v>11177.730000000001</v>
      </c>
      <c r="BK86" s="157">
        <f>SUM(Z86:AD86)</f>
        <v>13542.45</v>
      </c>
      <c r="BL86" s="157">
        <f>SUM(AE86:AH86)</f>
        <v>11832.62</v>
      </c>
      <c r="BM86" s="157">
        <f>SUM(AI86:AL86)</f>
        <v>5427.39</v>
      </c>
      <c r="BN86" s="157">
        <f>SUM(AM86:AQ86)</f>
        <v>13331.630000000001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109117.652</v>
      </c>
      <c r="BS86" s="157">
        <f>SUM(BF86:BH86)</f>
        <v>42126.462</v>
      </c>
      <c r="BT86" s="157">
        <f>SUM(BI86:BK86)</f>
        <v>36399.550000000003</v>
      </c>
      <c r="BU86" s="157">
        <f>SUM(BL86:BN86)</f>
        <v>30591.640000000003</v>
      </c>
      <c r="BV86" s="157">
        <f>SUM(BO86:BQ86)</f>
        <v>0</v>
      </c>
      <c r="BW86" s="157">
        <f>SUM(BF86:BK86)</f>
        <v>78526.012000000002</v>
      </c>
      <c r="BX86" s="157">
        <f>SUM(BL86:BQ86)</f>
        <v>30591.640000000003</v>
      </c>
      <c r="BY86" s="157">
        <f>IF(Info!$O$3="Q1",$BS86,IF(Info!$O$3="Q2",$BS86+$BT86,IF(Info!$O$3="Q3",$BS86+$BT86+$BU86,$BR86)))</f>
        <v>42126.462</v>
      </c>
      <c r="BZ86" s="157">
        <f>IF(Info!$O$3="Q1",$BS86,IF(Info!$O$3="Q2",$BT86,IF(Info!$O$3="Q3",$BU86,$BV86)))</f>
        <v>42126.462</v>
      </c>
      <c r="CA86" s="197"/>
    </row>
    <row r="87" spans="1:81" ht="15.6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x14ac:dyDescent="0.3">
      <c r="A88" s="193"/>
      <c r="B88" s="78" t="s">
        <v>350</v>
      </c>
      <c r="C88" s="194"/>
      <c r="D88" s="157">
        <f t="shared" ref="D88:D94" si="100">SUM(E88:BD88)</f>
        <v>71415.400000000038</v>
      </c>
      <c r="E88" s="215">
        <f>SUM(Paniglgasse:Lerchenfelder!E88)</f>
        <v>1992.0825</v>
      </c>
      <c r="F88" s="215">
        <f>SUM(Paniglgasse:Lerchenfelder!F88)</f>
        <v>1992.0825</v>
      </c>
      <c r="G88" s="215">
        <f>SUM(Paniglgasse:Lerchenfelder!G88)</f>
        <v>1992.0825</v>
      </c>
      <c r="H88" s="215">
        <f>SUM(Paniglgasse:Lerchenfelder!H88)</f>
        <v>1992.0825</v>
      </c>
      <c r="I88" s="215">
        <f>SUM(Paniglgasse:Lerchenfelder!I88)</f>
        <v>1992.0825</v>
      </c>
      <c r="J88" s="215">
        <f>SUM(Paniglgasse:Lerchenfelder!J88)</f>
        <v>1992.0825</v>
      </c>
      <c r="K88" s="215">
        <f>SUM(Paniglgasse:Lerchenfelder!K88)</f>
        <v>1992.0825</v>
      </c>
      <c r="L88" s="215">
        <f>SUM(Paniglgasse:Lerchenfelder!L88)</f>
        <v>1992.0825</v>
      </c>
      <c r="M88" s="215">
        <f>SUM(Paniglgasse:Lerchenfelder!M88)</f>
        <v>1593.6659999999999</v>
      </c>
      <c r="N88" s="215">
        <f>SUM(Paniglgasse:Lerchenfelder!N88)</f>
        <v>1593.6659999999999</v>
      </c>
      <c r="O88" s="215">
        <f>SUM(Paniglgasse:Lerchenfelder!O88)</f>
        <v>1593.6659999999999</v>
      </c>
      <c r="P88" s="215">
        <f>SUM(Paniglgasse:Lerchenfelder!P88)</f>
        <v>1593.6659999999999</v>
      </c>
      <c r="Q88" s="215">
        <f>SUM(Paniglgasse:Lerchenfelder!Q88)</f>
        <v>1593.6659999999999</v>
      </c>
      <c r="R88" s="215">
        <f>SUM(Paniglgasse:Lerchenfelder!R88)</f>
        <v>2051.1624999999999</v>
      </c>
      <c r="S88" s="215">
        <f>SUM(Paniglgasse:Lerchenfelder!S88)</f>
        <v>2051.1624999999999</v>
      </c>
      <c r="T88" s="215">
        <f>SUM(Paniglgasse:Lerchenfelder!T88)</f>
        <v>2051.1624999999999</v>
      </c>
      <c r="U88" s="215">
        <f>SUM(Paniglgasse:Lerchenfelder!U88)</f>
        <v>2051.1624999999999</v>
      </c>
      <c r="V88" s="215">
        <f>SUM(Paniglgasse:Lerchenfelder!V88)</f>
        <v>2047.175</v>
      </c>
      <c r="W88" s="215">
        <f>SUM(Paniglgasse:Lerchenfelder!W88)</f>
        <v>2047.175</v>
      </c>
      <c r="X88" s="215">
        <f>SUM(Paniglgasse:Lerchenfelder!X88)</f>
        <v>2047.175</v>
      </c>
      <c r="Y88" s="215">
        <f>SUM(Paniglgasse:Lerchenfelder!Y88)</f>
        <v>2047.175</v>
      </c>
      <c r="Z88" s="215">
        <f>SUM(Paniglgasse:Lerchenfelder!Z88)</f>
        <v>1637.7399999999998</v>
      </c>
      <c r="AA88" s="215">
        <f>SUM(Paniglgasse:Lerchenfelder!AA88)</f>
        <v>1637.7399999999998</v>
      </c>
      <c r="AB88" s="215">
        <f>SUM(Paniglgasse:Lerchenfelder!AB88)</f>
        <v>1637.7399999999998</v>
      </c>
      <c r="AC88" s="215">
        <f>SUM(Paniglgasse:Lerchenfelder!AC88)</f>
        <v>1637.7399999999998</v>
      </c>
      <c r="AD88" s="215">
        <f>SUM(Paniglgasse:Lerchenfelder!AD88)</f>
        <v>1637.7399999999998</v>
      </c>
      <c r="AE88" s="215">
        <f>SUM(Paniglgasse:Lerchenfelder!AE88)</f>
        <v>2047.175</v>
      </c>
      <c r="AF88" s="215">
        <f>SUM(Paniglgasse:Lerchenfelder!AF88)</f>
        <v>2047.175</v>
      </c>
      <c r="AG88" s="215">
        <f>SUM(Paniglgasse:Lerchenfelder!AG88)</f>
        <v>2047.175</v>
      </c>
      <c r="AH88" s="215">
        <f>SUM(Paniglgasse:Lerchenfelder!AH88)</f>
        <v>2047.175</v>
      </c>
      <c r="AI88" s="215">
        <f>SUM(Paniglgasse:Lerchenfelder!AI88)</f>
        <v>2047.175</v>
      </c>
      <c r="AJ88" s="215">
        <f>SUM(Paniglgasse:Lerchenfelder!AJ88)</f>
        <v>2047.175</v>
      </c>
      <c r="AK88" s="215">
        <f>SUM(Paniglgasse:Lerchenfelder!AK88)</f>
        <v>2047.175</v>
      </c>
      <c r="AL88" s="215">
        <f>SUM(Paniglgasse:Lerchenfelder!AL88)</f>
        <v>2047.175</v>
      </c>
      <c r="AM88" s="215">
        <f>SUM(Paniglgasse:Lerchenfelder!AM88)</f>
        <v>1637.7399999999998</v>
      </c>
      <c r="AN88" s="215">
        <f>SUM(Paniglgasse:Lerchenfelder!AN88)</f>
        <v>1637.7399999999998</v>
      </c>
      <c r="AO88" s="215">
        <f>SUM(Paniglgasse:Lerchenfelder!AO88)</f>
        <v>1637.7399999999998</v>
      </c>
      <c r="AP88" s="215">
        <f>SUM(Paniglgasse:Lerchenfelder!AP88)</f>
        <v>1637.7399999999998</v>
      </c>
      <c r="AQ88" s="215">
        <f>SUM(Paniglgasse:Lerchenfelder!AQ88)</f>
        <v>0</v>
      </c>
      <c r="AR88" s="215">
        <f>SUM(Paniglgasse:Lerchenfelder!AR88)</f>
        <v>0</v>
      </c>
      <c r="AS88" s="215">
        <f>SUM(Paniglgasse:Lerchenfelder!AS88)</f>
        <v>0</v>
      </c>
      <c r="AT88" s="215">
        <f>SUM(Paniglgasse:Lerchenfelder!AT88)</f>
        <v>0</v>
      </c>
      <c r="AU88" s="215">
        <f>SUM(Paniglgasse:Lerchenfelder!AU88)</f>
        <v>0</v>
      </c>
      <c r="AV88" s="215">
        <f>SUM(Paniglgasse:Lerchenfelder!AV88)</f>
        <v>0</v>
      </c>
      <c r="AW88" s="215">
        <f>SUM(Paniglgasse:Lerchenfelder!AW88)</f>
        <v>0</v>
      </c>
      <c r="AX88" s="215">
        <f>SUM(Paniglgasse:Lerchenfelder!AX88)</f>
        <v>0</v>
      </c>
      <c r="AY88" s="215">
        <f>SUM(Paniglgasse:Lerchenfelder!AY88)</f>
        <v>0</v>
      </c>
      <c r="AZ88" s="215">
        <f>SUM(Paniglgasse:Lerchenfelder!AZ88)</f>
        <v>0</v>
      </c>
      <c r="BA88" s="215">
        <f>SUM(Paniglgasse:Lerchenfelder!BA88)</f>
        <v>0</v>
      </c>
      <c r="BB88" s="215">
        <f>SUM(Paniglgasse:Lerchenfelder!BB88)</f>
        <v>0</v>
      </c>
      <c r="BC88" s="215">
        <f>SUM(Paniglgasse:Lerchenfelder!BC88)</f>
        <v>0</v>
      </c>
      <c r="BD88" s="215">
        <f>SUM(Paniglgasse:Lerchenfelder!BD88)</f>
        <v>0</v>
      </c>
      <c r="BE88" s="195"/>
      <c r="BF88" s="163">
        <f t="shared" ref="BF88:BF94" si="101">SUM(E88:H88)</f>
        <v>7968.33</v>
      </c>
      <c r="BG88" s="77">
        <f t="shared" ref="BG88:BG94" si="102">SUM(I88:L88)</f>
        <v>7968.33</v>
      </c>
      <c r="BH88" s="77">
        <f t="shared" ref="BH88:BH94" si="103">SUM(M88:Q88)</f>
        <v>7968.33</v>
      </c>
      <c r="BI88" s="77">
        <f t="shared" ref="BI88:BI94" si="104">SUM(R88:U88)</f>
        <v>8204.65</v>
      </c>
      <c r="BJ88" s="77">
        <f t="shared" ref="BJ88:BJ94" si="105">SUM(V88:Y88)</f>
        <v>8188.7</v>
      </c>
      <c r="BK88" s="77">
        <f t="shared" ref="BK88:BK94" si="106">SUM(Z88:AD88)</f>
        <v>8188.6999999999989</v>
      </c>
      <c r="BL88" s="77">
        <f t="shared" ref="BL88:BL94" si="107">SUM(AE88:AH88)</f>
        <v>8188.7</v>
      </c>
      <c r="BM88" s="77">
        <f t="shared" ref="BM88:BM94" si="108">SUM(AI88:AL88)</f>
        <v>8188.7</v>
      </c>
      <c r="BN88" s="77">
        <f t="shared" ref="BN88:BN94" si="109">SUM(AM88:AQ88)</f>
        <v>6550.9599999999991</v>
      </c>
      <c r="BO88" s="77">
        <f t="shared" ref="BO88:BO94" si="110">SUM(AR88:AU88)</f>
        <v>0</v>
      </c>
      <c r="BP88" s="77">
        <f t="shared" ref="BP88:BP94" si="111">SUM(AV88:AY88)</f>
        <v>0</v>
      </c>
      <c r="BQ88" s="77">
        <f t="shared" ref="BQ88:BQ94" si="112">SUM(AZ88:BD88)</f>
        <v>0</v>
      </c>
      <c r="BR88" s="157">
        <f t="shared" ref="BR88:BR94" si="113">SUM(BF88:BQ88)</f>
        <v>71415.399999999994</v>
      </c>
      <c r="BS88" s="77">
        <f t="shared" ref="BS88:BS94" si="114">SUM(BF88:BH88)</f>
        <v>23904.989999999998</v>
      </c>
      <c r="BT88" s="77">
        <f t="shared" ref="BT88:BT94" si="115">SUM(BI88:BK88)</f>
        <v>24582.049999999996</v>
      </c>
      <c r="BU88" s="77">
        <f t="shared" ref="BU88:BU94" si="116">SUM(BL88:BN88)</f>
        <v>22928.36</v>
      </c>
      <c r="BV88" s="77">
        <f t="shared" ref="BV88:BV94" si="117">SUM(BO88:BQ88)</f>
        <v>0</v>
      </c>
      <c r="BW88" s="77">
        <f t="shared" ref="BW88:BW94" si="118">SUM(BF88:BK88)</f>
        <v>48487.039999999994</v>
      </c>
      <c r="BX88" s="77">
        <f t="shared" ref="BX88:BX94" si="119">SUM(BL88:BQ88)</f>
        <v>22928.36</v>
      </c>
      <c r="BY88" s="77">
        <f>IF(Info!$O$3="Q1",$BS88,IF(Info!$O$3="Q2",$BS88+$BT88,IF(Info!$O$3="Q3",$BS88+$BT88+$BU88,$BR88)))</f>
        <v>23904.989999999998</v>
      </c>
      <c r="BZ88" s="77">
        <f>IF(Info!$O$3="Q1",$BS88,IF(Info!$O$3="Q2",$BT88,IF(Info!$O$3="Q3",$BU88,$BV88)))</f>
        <v>23904.989999999998</v>
      </c>
      <c r="CA88" s="197"/>
    </row>
    <row r="89" spans="1:81" x14ac:dyDescent="0.3">
      <c r="A89" s="193"/>
      <c r="B89" s="78" t="s">
        <v>47</v>
      </c>
      <c r="C89" s="194"/>
      <c r="D89" s="157">
        <f t="shared" si="100"/>
        <v>2916.9053846153829</v>
      </c>
      <c r="E89" s="215">
        <f>SUM(Paniglgasse:Lerchenfelder!E89)</f>
        <v>442.24711538461537</v>
      </c>
      <c r="F89" s="215">
        <f>SUM(Paniglgasse:Lerchenfelder!F89)</f>
        <v>442.24711538461537</v>
      </c>
      <c r="G89" s="215">
        <f>SUM(Paniglgasse:Lerchenfelder!G89)</f>
        <v>442.24711538461537</v>
      </c>
      <c r="H89" s="215">
        <f>SUM(Paniglgasse:Lerchenfelder!H89)</f>
        <v>442.24711538461537</v>
      </c>
      <c r="I89" s="215">
        <f>SUM(Paniglgasse:Lerchenfelder!I89)</f>
        <v>442.24711538461537</v>
      </c>
      <c r="J89" s="215">
        <f>SUM(Paniglgasse:Lerchenfelder!J89)</f>
        <v>442.24711538461537</v>
      </c>
      <c r="K89" s="215">
        <f>SUM(Paniglgasse:Lerchenfelder!K89)</f>
        <v>442.24711538461537</v>
      </c>
      <c r="L89" s="215">
        <f>SUM(Paniglgasse:Lerchenfelder!L89)</f>
        <v>442.24711538461537</v>
      </c>
      <c r="M89" s="215">
        <f>SUM(Paniglgasse:Lerchenfelder!M89)</f>
        <v>406.87461538461537</v>
      </c>
      <c r="N89" s="215">
        <f>SUM(Paniglgasse:Lerchenfelder!N89)</f>
        <v>406.87461538461537</v>
      </c>
      <c r="O89" s="215">
        <f>SUM(Paniglgasse:Lerchenfelder!O89)</f>
        <v>406.87461538461537</v>
      </c>
      <c r="P89" s="215">
        <f>SUM(Paniglgasse:Lerchenfelder!P89)</f>
        <v>406.87461538461537</v>
      </c>
      <c r="Q89" s="215">
        <f>SUM(Paniglgasse:Lerchenfelder!Q89)</f>
        <v>406.87461538461537</v>
      </c>
      <c r="R89" s="215">
        <f>SUM(Paniglgasse:Lerchenfelder!R89)</f>
        <v>442.24711538461537</v>
      </c>
      <c r="S89" s="215">
        <f>SUM(Paniglgasse:Lerchenfelder!S89)</f>
        <v>442.24711538461537</v>
      </c>
      <c r="T89" s="215">
        <f>SUM(Paniglgasse:Lerchenfelder!T89)</f>
        <v>442.24711538461537</v>
      </c>
      <c r="U89" s="215">
        <f>SUM(Paniglgasse:Lerchenfelder!U89)</f>
        <v>442.24711538461537</v>
      </c>
      <c r="V89" s="215">
        <f>SUM(Paniglgasse:Lerchenfelder!V89)</f>
        <v>442.24711538461537</v>
      </c>
      <c r="W89" s="215">
        <f>SUM(Paniglgasse:Lerchenfelder!W89)</f>
        <v>-9290.0828846153854</v>
      </c>
      <c r="X89" s="215">
        <f>SUM(Paniglgasse:Lerchenfelder!X89)</f>
        <v>442.24711538461537</v>
      </c>
      <c r="Y89" s="215">
        <f>SUM(Paniglgasse:Lerchenfelder!Y89)</f>
        <v>442.24711538461537</v>
      </c>
      <c r="Z89" s="215">
        <f>SUM(Paniglgasse:Lerchenfelder!Z89)</f>
        <v>406.87461538461537</v>
      </c>
      <c r="AA89" s="215">
        <f>SUM(Paniglgasse:Lerchenfelder!AA89)</f>
        <v>406.87461538461537</v>
      </c>
      <c r="AB89" s="215">
        <f>SUM(Paniglgasse:Lerchenfelder!AB89)</f>
        <v>406.87461538461537</v>
      </c>
      <c r="AC89" s="215">
        <f>SUM(Paniglgasse:Lerchenfelder!AC89)</f>
        <v>406.87461538461537</v>
      </c>
      <c r="AD89" s="215">
        <f>SUM(Paniglgasse:Lerchenfelder!AD89)</f>
        <v>406.87461538461537</v>
      </c>
      <c r="AE89" s="215">
        <f>SUM(Paniglgasse:Lerchenfelder!AE89)</f>
        <v>-3218.6928846153846</v>
      </c>
      <c r="AF89" s="215">
        <f>SUM(Paniglgasse:Lerchenfelder!AF89)</f>
        <v>442.24711538461537</v>
      </c>
      <c r="AG89" s="215">
        <f>SUM(Paniglgasse:Lerchenfelder!AG89)</f>
        <v>442.24711538461537</v>
      </c>
      <c r="AH89" s="215">
        <f>SUM(Paniglgasse:Lerchenfelder!AH89)</f>
        <v>442.24711538461537</v>
      </c>
      <c r="AI89" s="215">
        <f>SUM(Paniglgasse:Lerchenfelder!AI89)</f>
        <v>442.24711538461537</v>
      </c>
      <c r="AJ89" s="215">
        <f>SUM(Paniglgasse:Lerchenfelder!AJ89)</f>
        <v>442.24711538461537</v>
      </c>
      <c r="AK89" s="215">
        <f>SUM(Paniglgasse:Lerchenfelder!AK89)</f>
        <v>442.24711538461537</v>
      </c>
      <c r="AL89" s="215">
        <f>SUM(Paniglgasse:Lerchenfelder!AL89)</f>
        <v>442.24711538461537</v>
      </c>
      <c r="AM89" s="215">
        <f>SUM(Paniglgasse:Lerchenfelder!AM89)</f>
        <v>406.87461538461537</v>
      </c>
      <c r="AN89" s="215">
        <f>SUM(Paniglgasse:Lerchenfelder!AN89)</f>
        <v>406.87461538461537</v>
      </c>
      <c r="AO89" s="215">
        <f>SUM(Paniglgasse:Lerchenfelder!AO89)</f>
        <v>406.87461538461537</v>
      </c>
      <c r="AP89" s="215">
        <f>SUM(Paniglgasse:Lerchenfelder!AP89)</f>
        <v>406.87461538461537</v>
      </c>
      <c r="AQ89" s="215">
        <f>SUM(Paniglgasse:Lerchenfelder!AQ89)</f>
        <v>0</v>
      </c>
      <c r="AR89" s="215">
        <f>SUM(Paniglgasse:Lerchenfelder!AR89)</f>
        <v>0</v>
      </c>
      <c r="AS89" s="215">
        <f>SUM(Paniglgasse:Lerchenfelder!AS89)</f>
        <v>0</v>
      </c>
      <c r="AT89" s="215">
        <f>SUM(Paniglgasse:Lerchenfelder!AT89)</f>
        <v>0</v>
      </c>
      <c r="AU89" s="215">
        <f>SUM(Paniglgasse:Lerchenfelder!AU89)</f>
        <v>0</v>
      </c>
      <c r="AV89" s="215">
        <f>SUM(Paniglgasse:Lerchenfelder!AV89)</f>
        <v>0</v>
      </c>
      <c r="AW89" s="215">
        <f>SUM(Paniglgasse:Lerchenfelder!AW89)</f>
        <v>0</v>
      </c>
      <c r="AX89" s="215">
        <f>SUM(Paniglgasse:Lerchenfelder!AX89)</f>
        <v>0</v>
      </c>
      <c r="AY89" s="215">
        <f>SUM(Paniglgasse:Lerchenfelder!AY89)</f>
        <v>0</v>
      </c>
      <c r="AZ89" s="215">
        <f>SUM(Paniglgasse:Lerchenfelder!AZ89)</f>
        <v>0</v>
      </c>
      <c r="BA89" s="215">
        <f>SUM(Paniglgasse:Lerchenfelder!BA89)</f>
        <v>0</v>
      </c>
      <c r="BB89" s="215">
        <f>SUM(Paniglgasse:Lerchenfelder!BB89)</f>
        <v>0</v>
      </c>
      <c r="BC89" s="215">
        <f>SUM(Paniglgasse:Lerchenfelder!BC89)</f>
        <v>0</v>
      </c>
      <c r="BD89" s="215">
        <f>SUM(Paniglgasse:Lerchenfelder!BD89)</f>
        <v>0</v>
      </c>
      <c r="BE89" s="195"/>
      <c r="BF89" s="163">
        <f t="shared" si="101"/>
        <v>1768.9884615384615</v>
      </c>
      <c r="BG89" s="77">
        <f t="shared" si="102"/>
        <v>1768.9884615384615</v>
      </c>
      <c r="BH89" s="77">
        <f t="shared" si="103"/>
        <v>2034.373076923077</v>
      </c>
      <c r="BI89" s="77">
        <f t="shared" si="104"/>
        <v>1768.9884615384615</v>
      </c>
      <c r="BJ89" s="77">
        <f t="shared" si="105"/>
        <v>-7963.3415384615409</v>
      </c>
      <c r="BK89" s="77">
        <f t="shared" si="106"/>
        <v>2034.373076923077</v>
      </c>
      <c r="BL89" s="77">
        <f t="shared" si="107"/>
        <v>-1891.9515384615383</v>
      </c>
      <c r="BM89" s="77">
        <f t="shared" si="108"/>
        <v>1768.9884615384615</v>
      </c>
      <c r="BN89" s="77">
        <f t="shared" si="109"/>
        <v>1627.4984615384615</v>
      </c>
      <c r="BO89" s="77">
        <f t="shared" si="110"/>
        <v>0</v>
      </c>
      <c r="BP89" s="77">
        <f t="shared" si="111"/>
        <v>0</v>
      </c>
      <c r="BQ89" s="77">
        <f t="shared" si="112"/>
        <v>0</v>
      </c>
      <c r="BR89" s="157">
        <f t="shared" si="113"/>
        <v>2916.9053846153829</v>
      </c>
      <c r="BS89" s="77">
        <f t="shared" si="114"/>
        <v>5572.35</v>
      </c>
      <c r="BT89" s="77">
        <f t="shared" si="115"/>
        <v>-4159.9800000000023</v>
      </c>
      <c r="BU89" s="77">
        <f t="shared" si="116"/>
        <v>1504.5353846153846</v>
      </c>
      <c r="BV89" s="77">
        <f t="shared" si="117"/>
        <v>0</v>
      </c>
      <c r="BW89" s="77">
        <f t="shared" si="118"/>
        <v>1412.3699999999981</v>
      </c>
      <c r="BX89" s="77">
        <f t="shared" si="119"/>
        <v>1504.5353846153846</v>
      </c>
      <c r="BY89" s="77">
        <f>IF(Info!$O$3="Q1",$BS89,IF(Info!$O$3="Q2",$BS89+$BT89,IF(Info!$O$3="Q3",$BS89+$BT89+$BU89,$BR89)))</f>
        <v>5572.35</v>
      </c>
      <c r="BZ89" s="77">
        <f>IF(Info!$O$3="Q1",$BS89,IF(Info!$O$3="Q2",$BT89,IF(Info!$O$3="Q3",$BU89,$BV89)))</f>
        <v>5572.35</v>
      </c>
      <c r="CA89" s="197"/>
    </row>
    <row r="90" spans="1:81" x14ac:dyDescent="0.3">
      <c r="A90" s="193"/>
      <c r="B90" s="78" t="s">
        <v>351</v>
      </c>
      <c r="C90" s="194"/>
      <c r="D90" s="157">
        <f t="shared" si="100"/>
        <v>931.46500000000015</v>
      </c>
      <c r="E90" s="215">
        <f>SUM(Paniglgasse:Lerchenfelder!E90)</f>
        <v>0</v>
      </c>
      <c r="F90" s="215">
        <f>SUM(Paniglgasse:Lerchenfelder!F90)</f>
        <v>0</v>
      </c>
      <c r="G90" s="215">
        <f>SUM(Paniglgasse:Lerchenfelder!G90)</f>
        <v>77.59</v>
      </c>
      <c r="H90" s="215">
        <f>SUM(Paniglgasse:Lerchenfelder!H90)</f>
        <v>21.45</v>
      </c>
      <c r="I90" s="215">
        <f>SUM(Paniglgasse:Lerchenfelder!I90)</f>
        <v>37.950000000000003</v>
      </c>
      <c r="J90" s="215">
        <f>SUM(Paniglgasse:Lerchenfelder!J90)</f>
        <v>10.94</v>
      </c>
      <c r="K90" s="215">
        <f>SUM(Paniglgasse:Lerchenfelder!K90)</f>
        <v>70.350000000000009</v>
      </c>
      <c r="L90" s="215">
        <f>SUM(Paniglgasse:Lerchenfelder!L90)</f>
        <v>0</v>
      </c>
      <c r="M90" s="215">
        <f>SUM(Paniglgasse:Lerchenfelder!M90)</f>
        <v>0</v>
      </c>
      <c r="N90" s="215">
        <f>SUM(Paniglgasse:Lerchenfelder!N90)</f>
        <v>0</v>
      </c>
      <c r="O90" s="215">
        <f>SUM(Paniglgasse:Lerchenfelder!O90)</f>
        <v>0</v>
      </c>
      <c r="P90" s="215">
        <f>SUM(Paniglgasse:Lerchenfelder!P90)</f>
        <v>0</v>
      </c>
      <c r="Q90" s="215">
        <f>SUM(Paniglgasse:Lerchenfelder!Q90)</f>
        <v>0</v>
      </c>
      <c r="R90" s="215">
        <f>SUM(Paniglgasse:Lerchenfelder!R90)</f>
        <v>0</v>
      </c>
      <c r="S90" s="215">
        <f>SUM(Paniglgasse:Lerchenfelder!S90)</f>
        <v>0</v>
      </c>
      <c r="T90" s="215">
        <f>SUM(Paniglgasse:Lerchenfelder!T90)</f>
        <v>0</v>
      </c>
      <c r="U90" s="215">
        <f>SUM(Paniglgasse:Lerchenfelder!U90)</f>
        <v>0</v>
      </c>
      <c r="V90" s="215">
        <f>SUM(Paniglgasse:Lerchenfelder!V90)</f>
        <v>0</v>
      </c>
      <c r="W90" s="215">
        <f>SUM(Paniglgasse:Lerchenfelder!W90)</f>
        <v>0</v>
      </c>
      <c r="X90" s="215">
        <f>SUM(Paniglgasse:Lerchenfelder!X90)</f>
        <v>0</v>
      </c>
      <c r="Y90" s="215">
        <f>SUM(Paniglgasse:Lerchenfelder!Y90)</f>
        <v>0</v>
      </c>
      <c r="Z90" s="215">
        <f>SUM(Paniglgasse:Lerchenfelder!Z90)</f>
        <v>0</v>
      </c>
      <c r="AA90" s="215">
        <f>SUM(Paniglgasse:Lerchenfelder!AA90)</f>
        <v>0</v>
      </c>
      <c r="AB90" s="215">
        <f>SUM(Paniglgasse:Lerchenfelder!AB90)</f>
        <v>0</v>
      </c>
      <c r="AC90" s="215">
        <f>SUM(Paniglgasse:Lerchenfelder!AC90)</f>
        <v>0</v>
      </c>
      <c r="AD90" s="215">
        <f>SUM(Paniglgasse:Lerchenfelder!AD90)</f>
        <v>0</v>
      </c>
      <c r="AE90" s="215">
        <f>SUM(Paniglgasse:Lerchenfelder!AE90)</f>
        <v>0</v>
      </c>
      <c r="AF90" s="215">
        <f>SUM(Paniglgasse:Lerchenfelder!AF90)</f>
        <v>0</v>
      </c>
      <c r="AG90" s="215">
        <f>SUM(Paniglgasse:Lerchenfelder!AG90)</f>
        <v>0</v>
      </c>
      <c r="AH90" s="215">
        <f>SUM(Paniglgasse:Lerchenfelder!AH90)</f>
        <v>0</v>
      </c>
      <c r="AI90" s="215">
        <f>SUM(Paniglgasse:Lerchenfelder!AI90)</f>
        <v>0</v>
      </c>
      <c r="AJ90" s="215">
        <f>SUM(Paniglgasse:Lerchenfelder!AJ90)</f>
        <v>0</v>
      </c>
      <c r="AK90" s="215">
        <f>SUM(Paniglgasse:Lerchenfelder!AK90)</f>
        <v>0</v>
      </c>
      <c r="AL90" s="215">
        <f>SUM(Paniglgasse:Lerchenfelder!AL90)</f>
        <v>374.58000000000004</v>
      </c>
      <c r="AM90" s="215">
        <f>SUM(Paniglgasse:Lerchenfelder!AM90)</f>
        <v>0</v>
      </c>
      <c r="AN90" s="215">
        <f>SUM(Paniglgasse:Lerchenfelder!AN90)</f>
        <v>0</v>
      </c>
      <c r="AO90" s="215">
        <f>SUM(Paniglgasse:Lerchenfelder!AO90)</f>
        <v>338.60500000000002</v>
      </c>
      <c r="AP90" s="215">
        <f>SUM(Paniglgasse:Lerchenfelder!AP90)</f>
        <v>0</v>
      </c>
      <c r="AQ90" s="215">
        <f>SUM(Paniglgasse:Lerchenfelder!AQ90)</f>
        <v>0</v>
      </c>
      <c r="AR90" s="215">
        <f>SUM(Paniglgasse:Lerchenfelder!AR90)</f>
        <v>0</v>
      </c>
      <c r="AS90" s="215">
        <f>SUM(Paniglgasse:Lerchenfelder!AS90)</f>
        <v>0</v>
      </c>
      <c r="AT90" s="215">
        <f>SUM(Paniglgasse:Lerchenfelder!AT90)</f>
        <v>0</v>
      </c>
      <c r="AU90" s="215">
        <f>SUM(Paniglgasse:Lerchenfelder!AU90)</f>
        <v>0</v>
      </c>
      <c r="AV90" s="215">
        <f>SUM(Paniglgasse:Lerchenfelder!AV90)</f>
        <v>0</v>
      </c>
      <c r="AW90" s="215">
        <f>SUM(Paniglgasse:Lerchenfelder!AW90)</f>
        <v>0</v>
      </c>
      <c r="AX90" s="215">
        <f>SUM(Paniglgasse:Lerchenfelder!AX90)</f>
        <v>0</v>
      </c>
      <c r="AY90" s="215">
        <f>SUM(Paniglgasse:Lerchenfelder!AY90)</f>
        <v>0</v>
      </c>
      <c r="AZ90" s="215">
        <f>SUM(Paniglgasse:Lerchenfelder!AZ90)</f>
        <v>0</v>
      </c>
      <c r="BA90" s="215">
        <f>SUM(Paniglgasse:Lerchenfelder!BA90)</f>
        <v>0</v>
      </c>
      <c r="BB90" s="215">
        <f>SUM(Paniglgasse:Lerchenfelder!BB90)</f>
        <v>0</v>
      </c>
      <c r="BC90" s="215">
        <f>SUM(Paniglgasse:Lerchenfelder!BC90)</f>
        <v>0</v>
      </c>
      <c r="BD90" s="215">
        <f>SUM(Paniglgasse:Lerchenfelder!BD90)</f>
        <v>0</v>
      </c>
      <c r="BE90" s="195"/>
      <c r="BF90" s="163">
        <f t="shared" si="101"/>
        <v>99.04</v>
      </c>
      <c r="BG90" s="77">
        <f t="shared" si="102"/>
        <v>119.24000000000001</v>
      </c>
      <c r="BH90" s="77">
        <f t="shared" si="103"/>
        <v>0</v>
      </c>
      <c r="BI90" s="77">
        <f t="shared" si="104"/>
        <v>0</v>
      </c>
      <c r="BJ90" s="77">
        <f t="shared" si="105"/>
        <v>0</v>
      </c>
      <c r="BK90" s="77">
        <f t="shared" si="106"/>
        <v>0</v>
      </c>
      <c r="BL90" s="77">
        <f t="shared" si="107"/>
        <v>0</v>
      </c>
      <c r="BM90" s="77">
        <f t="shared" si="108"/>
        <v>374.58000000000004</v>
      </c>
      <c r="BN90" s="77">
        <f t="shared" si="109"/>
        <v>338.60500000000002</v>
      </c>
      <c r="BO90" s="77">
        <f t="shared" si="110"/>
        <v>0</v>
      </c>
      <c r="BP90" s="77">
        <f t="shared" si="111"/>
        <v>0</v>
      </c>
      <c r="BQ90" s="77">
        <f t="shared" si="112"/>
        <v>0</v>
      </c>
      <c r="BR90" s="157">
        <f t="shared" si="113"/>
        <v>931.46500000000015</v>
      </c>
      <c r="BS90" s="77">
        <f t="shared" si="114"/>
        <v>218.28000000000003</v>
      </c>
      <c r="BT90" s="77">
        <f t="shared" si="115"/>
        <v>0</v>
      </c>
      <c r="BU90" s="77">
        <f t="shared" si="116"/>
        <v>713.18500000000006</v>
      </c>
      <c r="BV90" s="77">
        <f t="shared" si="117"/>
        <v>0</v>
      </c>
      <c r="BW90" s="77">
        <f t="shared" si="118"/>
        <v>218.28000000000003</v>
      </c>
      <c r="BX90" s="77">
        <f t="shared" si="119"/>
        <v>713.18500000000006</v>
      </c>
      <c r="BY90" s="77">
        <f>IF(Info!$O$3="Q1",$BS90,IF(Info!$O$3="Q2",$BS90+$BT90,IF(Info!$O$3="Q3",$BS90+$BT90+$BU90,$BR90)))</f>
        <v>218.28000000000003</v>
      </c>
      <c r="BZ90" s="77">
        <f>IF(Info!$O$3="Q1",$BS90,IF(Info!$O$3="Q2",$BT90,IF(Info!$O$3="Q3",$BU90,$BV90)))</f>
        <v>218.28000000000003</v>
      </c>
      <c r="CA90" s="197"/>
    </row>
    <row r="91" spans="1:81" x14ac:dyDescent="0.3">
      <c r="A91" s="193"/>
      <c r="B91" s="78" t="s">
        <v>51</v>
      </c>
      <c r="C91" s="194"/>
      <c r="D91" s="157">
        <f t="shared" si="100"/>
        <v>703.07333333333327</v>
      </c>
      <c r="E91" s="215">
        <f>SUM(Paniglgasse:Lerchenfelder!E91)</f>
        <v>0</v>
      </c>
      <c r="F91" s="215">
        <f>SUM(Paniglgasse:Lerchenfelder!F91)</f>
        <v>0</v>
      </c>
      <c r="G91" s="215">
        <f>SUM(Paniglgasse:Lerchenfelder!G91)</f>
        <v>0</v>
      </c>
      <c r="H91" s="215">
        <f>SUM(Paniglgasse:Lerchenfelder!H91)</f>
        <v>0</v>
      </c>
      <c r="I91" s="215">
        <f>SUM(Paniglgasse:Lerchenfelder!I91)</f>
        <v>0</v>
      </c>
      <c r="J91" s="215">
        <f>SUM(Paniglgasse:Lerchenfelder!J91)</f>
        <v>0</v>
      </c>
      <c r="K91" s="215">
        <f>SUM(Paniglgasse:Lerchenfelder!K91)</f>
        <v>0</v>
      </c>
      <c r="L91" s="215">
        <f>SUM(Paniglgasse:Lerchenfelder!L91)</f>
        <v>0</v>
      </c>
      <c r="M91" s="215">
        <f>SUM(Paniglgasse:Lerchenfelder!M91)</f>
        <v>0</v>
      </c>
      <c r="N91" s="215">
        <f>SUM(Paniglgasse:Lerchenfelder!N91)</f>
        <v>0</v>
      </c>
      <c r="O91" s="215">
        <f>SUM(Paniglgasse:Lerchenfelder!O91)</f>
        <v>0</v>
      </c>
      <c r="P91" s="215">
        <f>SUM(Paniglgasse:Lerchenfelder!P91)</f>
        <v>0</v>
      </c>
      <c r="Q91" s="215">
        <f>SUM(Paniglgasse:Lerchenfelder!Q91)</f>
        <v>0</v>
      </c>
      <c r="R91" s="215">
        <f>SUM(Paniglgasse:Lerchenfelder!R91)</f>
        <v>0</v>
      </c>
      <c r="S91" s="215">
        <f>SUM(Paniglgasse:Lerchenfelder!S91)</f>
        <v>0</v>
      </c>
      <c r="T91" s="215">
        <f>SUM(Paniglgasse:Lerchenfelder!T91)</f>
        <v>0</v>
      </c>
      <c r="U91" s="215">
        <f>SUM(Paniglgasse:Lerchenfelder!U91)</f>
        <v>0</v>
      </c>
      <c r="V91" s="215">
        <f>SUM(Paniglgasse:Lerchenfelder!V91)</f>
        <v>0</v>
      </c>
      <c r="W91" s="215">
        <f>SUM(Paniglgasse:Lerchenfelder!W91)</f>
        <v>0</v>
      </c>
      <c r="X91" s="215">
        <f>SUM(Paniglgasse:Lerchenfelder!X91)</f>
        <v>0</v>
      </c>
      <c r="Y91" s="215">
        <f>SUM(Paniglgasse:Lerchenfelder!Y91)</f>
        <v>0</v>
      </c>
      <c r="Z91" s="215">
        <f>SUM(Paniglgasse:Lerchenfelder!Z91)</f>
        <v>0</v>
      </c>
      <c r="AA91" s="215">
        <f>SUM(Paniglgasse:Lerchenfelder!AA91)</f>
        <v>0</v>
      </c>
      <c r="AB91" s="215">
        <f>SUM(Paniglgasse:Lerchenfelder!AB91)</f>
        <v>0</v>
      </c>
      <c r="AC91" s="215">
        <f>SUM(Paniglgasse:Lerchenfelder!AC91)</f>
        <v>0</v>
      </c>
      <c r="AD91" s="215">
        <f>SUM(Paniglgasse:Lerchenfelder!AD91)</f>
        <v>0</v>
      </c>
      <c r="AE91" s="215">
        <f>SUM(Paniglgasse:Lerchenfelder!AE91)</f>
        <v>0</v>
      </c>
      <c r="AF91" s="215">
        <f>SUM(Paniglgasse:Lerchenfelder!AF91)</f>
        <v>0</v>
      </c>
      <c r="AG91" s="215">
        <f>SUM(Paniglgasse:Lerchenfelder!AG91)</f>
        <v>0</v>
      </c>
      <c r="AH91" s="215">
        <f>SUM(Paniglgasse:Lerchenfelder!AH91)</f>
        <v>0</v>
      </c>
      <c r="AI91" s="215">
        <f>SUM(Paniglgasse:Lerchenfelder!AI91)</f>
        <v>703.07333333333327</v>
      </c>
      <c r="AJ91" s="215">
        <f>SUM(Paniglgasse:Lerchenfelder!AJ91)</f>
        <v>0</v>
      </c>
      <c r="AK91" s="215">
        <f>SUM(Paniglgasse:Lerchenfelder!AK91)</f>
        <v>0</v>
      </c>
      <c r="AL91" s="215">
        <f>SUM(Paniglgasse:Lerchenfelder!AL91)</f>
        <v>0</v>
      </c>
      <c r="AM91" s="215">
        <f>SUM(Paniglgasse:Lerchenfelder!AM91)</f>
        <v>0</v>
      </c>
      <c r="AN91" s="215">
        <f>SUM(Paniglgasse:Lerchenfelder!AN91)</f>
        <v>0</v>
      </c>
      <c r="AO91" s="215">
        <f>SUM(Paniglgasse:Lerchenfelder!AO91)</f>
        <v>0</v>
      </c>
      <c r="AP91" s="215">
        <f>SUM(Paniglgasse:Lerchenfelder!AP91)</f>
        <v>0</v>
      </c>
      <c r="AQ91" s="215">
        <f>SUM(Paniglgasse:Lerchenfelder!AQ91)</f>
        <v>0</v>
      </c>
      <c r="AR91" s="215">
        <f>SUM(Paniglgasse:Lerchenfelder!AR91)</f>
        <v>0</v>
      </c>
      <c r="AS91" s="215">
        <f>SUM(Paniglgasse:Lerchenfelder!AS91)</f>
        <v>0</v>
      </c>
      <c r="AT91" s="215">
        <f>SUM(Paniglgasse:Lerchenfelder!AT91)</f>
        <v>0</v>
      </c>
      <c r="AU91" s="215">
        <f>SUM(Paniglgasse:Lerchenfelder!AU91)</f>
        <v>0</v>
      </c>
      <c r="AV91" s="215">
        <f>SUM(Paniglgasse:Lerchenfelder!AV91)</f>
        <v>0</v>
      </c>
      <c r="AW91" s="215">
        <f>SUM(Paniglgasse:Lerchenfelder!AW91)</f>
        <v>0</v>
      </c>
      <c r="AX91" s="215">
        <f>SUM(Paniglgasse:Lerchenfelder!AX91)</f>
        <v>0</v>
      </c>
      <c r="AY91" s="215">
        <f>SUM(Paniglgasse:Lerchenfelder!AY91)</f>
        <v>0</v>
      </c>
      <c r="AZ91" s="215">
        <f>SUM(Paniglgasse:Lerchenfelder!AZ91)</f>
        <v>0</v>
      </c>
      <c r="BA91" s="215">
        <f>SUM(Paniglgasse:Lerchenfelder!BA91)</f>
        <v>0</v>
      </c>
      <c r="BB91" s="215">
        <f>SUM(Paniglgasse:Lerchenfelder!BB91)</f>
        <v>0</v>
      </c>
      <c r="BC91" s="215">
        <f>SUM(Paniglgasse:Lerchenfelder!BC91)</f>
        <v>0</v>
      </c>
      <c r="BD91" s="215">
        <f>SUM(Paniglgasse:Lerchenfelder!BD91)</f>
        <v>0</v>
      </c>
      <c r="BE91" s="195"/>
      <c r="BF91" s="163">
        <f t="shared" si="101"/>
        <v>0</v>
      </c>
      <c r="BG91" s="77">
        <f t="shared" si="102"/>
        <v>0</v>
      </c>
      <c r="BH91" s="77">
        <f t="shared" si="103"/>
        <v>0</v>
      </c>
      <c r="BI91" s="77">
        <f t="shared" si="104"/>
        <v>0</v>
      </c>
      <c r="BJ91" s="77">
        <f t="shared" si="105"/>
        <v>0</v>
      </c>
      <c r="BK91" s="77">
        <f t="shared" si="106"/>
        <v>0</v>
      </c>
      <c r="BL91" s="77">
        <f t="shared" si="107"/>
        <v>0</v>
      </c>
      <c r="BM91" s="77">
        <f t="shared" si="108"/>
        <v>703.07333333333327</v>
      </c>
      <c r="BN91" s="77">
        <f t="shared" si="109"/>
        <v>0</v>
      </c>
      <c r="BO91" s="77">
        <f t="shared" si="110"/>
        <v>0</v>
      </c>
      <c r="BP91" s="77">
        <f t="shared" si="111"/>
        <v>0</v>
      </c>
      <c r="BQ91" s="77">
        <f t="shared" si="112"/>
        <v>0</v>
      </c>
      <c r="BR91" s="157">
        <f t="shared" si="113"/>
        <v>703.07333333333327</v>
      </c>
      <c r="BS91" s="77">
        <f t="shared" si="114"/>
        <v>0</v>
      </c>
      <c r="BT91" s="77">
        <f t="shared" si="115"/>
        <v>0</v>
      </c>
      <c r="BU91" s="77">
        <f t="shared" si="116"/>
        <v>703.07333333333327</v>
      </c>
      <c r="BV91" s="77">
        <f t="shared" si="117"/>
        <v>0</v>
      </c>
      <c r="BW91" s="77">
        <f t="shared" si="118"/>
        <v>0</v>
      </c>
      <c r="BX91" s="77">
        <f t="shared" si="119"/>
        <v>703.07333333333327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x14ac:dyDescent="0.3">
      <c r="A92" s="193"/>
      <c r="B92" s="78" t="s">
        <v>53</v>
      </c>
      <c r="C92" s="194"/>
      <c r="D92" s="157">
        <f t="shared" si="100"/>
        <v>0</v>
      </c>
      <c r="E92" s="215">
        <f>SUM(Paniglgasse:Lerchenfelder!E92)</f>
        <v>0</v>
      </c>
      <c r="F92" s="215">
        <f>SUM(Paniglgasse:Lerchenfelder!F92)</f>
        <v>0</v>
      </c>
      <c r="G92" s="215">
        <f>SUM(Paniglgasse:Lerchenfelder!G92)</f>
        <v>0</v>
      </c>
      <c r="H92" s="215">
        <f>SUM(Paniglgasse:Lerchenfelder!H92)</f>
        <v>0</v>
      </c>
      <c r="I92" s="215">
        <f>SUM(Paniglgasse:Lerchenfelder!I92)</f>
        <v>0</v>
      </c>
      <c r="J92" s="215">
        <f>SUM(Paniglgasse:Lerchenfelder!J92)</f>
        <v>0</v>
      </c>
      <c r="K92" s="215">
        <f>SUM(Paniglgasse:Lerchenfelder!K92)</f>
        <v>0</v>
      </c>
      <c r="L92" s="215">
        <f>SUM(Paniglgasse:Lerchenfelder!L92)</f>
        <v>0</v>
      </c>
      <c r="M92" s="215">
        <f>SUM(Paniglgasse:Lerchenfelder!M92)</f>
        <v>0</v>
      </c>
      <c r="N92" s="215">
        <f>SUM(Paniglgasse:Lerchenfelder!N92)</f>
        <v>0</v>
      </c>
      <c r="O92" s="215">
        <f>SUM(Paniglgasse:Lerchenfelder!O92)</f>
        <v>0</v>
      </c>
      <c r="P92" s="215">
        <f>SUM(Paniglgasse:Lerchenfelder!P92)</f>
        <v>0</v>
      </c>
      <c r="Q92" s="215">
        <f>SUM(Paniglgasse:Lerchenfelder!Q92)</f>
        <v>0</v>
      </c>
      <c r="R92" s="215">
        <f>SUM(Paniglgasse:Lerchenfelder!R92)</f>
        <v>0</v>
      </c>
      <c r="S92" s="215">
        <f>SUM(Paniglgasse:Lerchenfelder!S92)</f>
        <v>0</v>
      </c>
      <c r="T92" s="215">
        <f>SUM(Paniglgasse:Lerchenfelder!T92)</f>
        <v>0</v>
      </c>
      <c r="U92" s="215">
        <f>SUM(Paniglgasse:Lerchenfelder!U92)</f>
        <v>0</v>
      </c>
      <c r="V92" s="215">
        <f>SUM(Paniglgasse:Lerchenfelder!V92)</f>
        <v>0</v>
      </c>
      <c r="W92" s="215">
        <f>SUM(Paniglgasse:Lerchenfelder!W92)</f>
        <v>0</v>
      </c>
      <c r="X92" s="215">
        <f>SUM(Paniglgasse:Lerchenfelder!X92)</f>
        <v>0</v>
      </c>
      <c r="Y92" s="215">
        <f>SUM(Paniglgasse:Lerchenfelder!Y92)</f>
        <v>0</v>
      </c>
      <c r="Z92" s="215">
        <f>SUM(Paniglgasse:Lerchenfelder!Z92)</f>
        <v>0</v>
      </c>
      <c r="AA92" s="215">
        <f>SUM(Paniglgasse:Lerchenfelder!AA92)</f>
        <v>0</v>
      </c>
      <c r="AB92" s="215">
        <f>SUM(Paniglgasse:Lerchenfelder!AB92)</f>
        <v>0</v>
      </c>
      <c r="AC92" s="215">
        <f>SUM(Paniglgasse:Lerchenfelder!AC92)</f>
        <v>0</v>
      </c>
      <c r="AD92" s="215">
        <f>SUM(Paniglgasse:Lerchenfelder!AD92)</f>
        <v>0</v>
      </c>
      <c r="AE92" s="215">
        <f>SUM(Paniglgasse:Lerchenfelder!AE92)</f>
        <v>0</v>
      </c>
      <c r="AF92" s="215">
        <f>SUM(Paniglgasse:Lerchenfelder!AF92)</f>
        <v>0</v>
      </c>
      <c r="AG92" s="215">
        <f>SUM(Paniglgasse:Lerchenfelder!AG92)</f>
        <v>0</v>
      </c>
      <c r="AH92" s="215">
        <f>SUM(Paniglgasse:Lerchenfelder!AH92)</f>
        <v>0</v>
      </c>
      <c r="AI92" s="215">
        <f>SUM(Paniglgasse:Lerchenfelder!AI92)</f>
        <v>0</v>
      </c>
      <c r="AJ92" s="215">
        <f>SUM(Paniglgasse:Lerchenfelder!AJ92)</f>
        <v>0</v>
      </c>
      <c r="AK92" s="215">
        <f>SUM(Paniglgasse:Lerchenfelder!AK92)</f>
        <v>0</v>
      </c>
      <c r="AL92" s="215">
        <f>SUM(Paniglgasse:Lerchenfelder!AL92)</f>
        <v>0</v>
      </c>
      <c r="AM92" s="215">
        <f>SUM(Paniglgasse:Lerchenfelder!AM92)</f>
        <v>0</v>
      </c>
      <c r="AN92" s="215">
        <f>SUM(Paniglgasse:Lerchenfelder!AN92)</f>
        <v>0</v>
      </c>
      <c r="AO92" s="215">
        <f>SUM(Paniglgasse:Lerchenfelder!AO92)</f>
        <v>0</v>
      </c>
      <c r="AP92" s="215">
        <f>SUM(Paniglgasse:Lerchenfelder!AP92)</f>
        <v>0</v>
      </c>
      <c r="AQ92" s="215">
        <f>SUM(Paniglgasse:Lerchenfelder!AQ92)</f>
        <v>0</v>
      </c>
      <c r="AR92" s="215">
        <f>SUM(Paniglgasse:Lerchenfelder!AR92)</f>
        <v>0</v>
      </c>
      <c r="AS92" s="215">
        <f>SUM(Paniglgasse:Lerchenfelder!AS92)</f>
        <v>0</v>
      </c>
      <c r="AT92" s="215">
        <f>SUM(Paniglgasse:Lerchenfelder!AT92)</f>
        <v>0</v>
      </c>
      <c r="AU92" s="215">
        <f>SUM(Paniglgasse:Lerchenfelder!AU92)</f>
        <v>0</v>
      </c>
      <c r="AV92" s="215">
        <f>SUM(Paniglgasse:Lerchenfelder!AV92)</f>
        <v>0</v>
      </c>
      <c r="AW92" s="215">
        <f>SUM(Paniglgasse:Lerchenfelder!AW92)</f>
        <v>0</v>
      </c>
      <c r="AX92" s="215">
        <f>SUM(Paniglgasse:Lerchenfelder!AX92)</f>
        <v>0</v>
      </c>
      <c r="AY92" s="215">
        <f>SUM(Paniglgasse:Lerchenfelder!AY92)</f>
        <v>0</v>
      </c>
      <c r="AZ92" s="215">
        <f>SUM(Paniglgasse:Lerchenfelder!AZ92)</f>
        <v>0</v>
      </c>
      <c r="BA92" s="215">
        <f>SUM(Paniglgasse:Lerchenfelder!BA92)</f>
        <v>0</v>
      </c>
      <c r="BB92" s="215">
        <f>SUM(Paniglgasse:Lerchenfelder!BB92)</f>
        <v>0</v>
      </c>
      <c r="BC92" s="215">
        <f>SUM(Paniglgasse:Lerchenfelder!BC92)</f>
        <v>0</v>
      </c>
      <c r="BD92" s="215">
        <f>SUM(Paniglgasse:Lerchenfelder!BD92)</f>
        <v>0</v>
      </c>
      <c r="BE92" s="195"/>
      <c r="BF92" s="163">
        <f t="shared" si="101"/>
        <v>0</v>
      </c>
      <c r="BG92" s="77">
        <f t="shared" si="102"/>
        <v>0</v>
      </c>
      <c r="BH92" s="77">
        <f t="shared" si="103"/>
        <v>0</v>
      </c>
      <c r="BI92" s="77">
        <f t="shared" si="104"/>
        <v>0</v>
      </c>
      <c r="BJ92" s="77">
        <f t="shared" si="105"/>
        <v>0</v>
      </c>
      <c r="BK92" s="77">
        <f t="shared" si="106"/>
        <v>0</v>
      </c>
      <c r="BL92" s="77">
        <f t="shared" si="107"/>
        <v>0</v>
      </c>
      <c r="BM92" s="77">
        <f t="shared" si="108"/>
        <v>0</v>
      </c>
      <c r="BN92" s="77">
        <f t="shared" si="109"/>
        <v>0</v>
      </c>
      <c r="BO92" s="77">
        <f t="shared" si="110"/>
        <v>0</v>
      </c>
      <c r="BP92" s="77">
        <f t="shared" si="111"/>
        <v>0</v>
      </c>
      <c r="BQ92" s="77">
        <f t="shared" si="112"/>
        <v>0</v>
      </c>
      <c r="BR92" s="157">
        <f t="shared" si="113"/>
        <v>0</v>
      </c>
      <c r="BS92" s="77">
        <f t="shared" si="114"/>
        <v>0</v>
      </c>
      <c r="BT92" s="77">
        <f t="shared" si="115"/>
        <v>0</v>
      </c>
      <c r="BU92" s="77">
        <f t="shared" si="116"/>
        <v>0</v>
      </c>
      <c r="BV92" s="77">
        <f t="shared" si="117"/>
        <v>0</v>
      </c>
      <c r="BW92" s="77">
        <f t="shared" si="118"/>
        <v>0</v>
      </c>
      <c r="BX92" s="77">
        <f t="shared" si="119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x14ac:dyDescent="0.3">
      <c r="A93" s="193"/>
      <c r="B93" s="78" t="s">
        <v>352</v>
      </c>
      <c r="C93" s="194"/>
      <c r="D93" s="157">
        <f t="shared" si="100"/>
        <v>0</v>
      </c>
      <c r="E93" s="215">
        <f>SUM(Paniglgasse:Lerchenfelder!E93)</f>
        <v>0</v>
      </c>
      <c r="F93" s="215">
        <f>SUM(Paniglgasse:Lerchenfelder!F93)</f>
        <v>0</v>
      </c>
      <c r="G93" s="215">
        <f>SUM(Paniglgasse:Lerchenfelder!G93)</f>
        <v>0</v>
      </c>
      <c r="H93" s="215">
        <f>SUM(Paniglgasse:Lerchenfelder!H93)</f>
        <v>0</v>
      </c>
      <c r="I93" s="215">
        <f>SUM(Paniglgasse:Lerchenfelder!I93)</f>
        <v>0</v>
      </c>
      <c r="J93" s="215">
        <f>SUM(Paniglgasse:Lerchenfelder!J93)</f>
        <v>0</v>
      </c>
      <c r="K93" s="215">
        <f>SUM(Paniglgasse:Lerchenfelder!K93)</f>
        <v>0</v>
      </c>
      <c r="L93" s="215">
        <f>SUM(Paniglgasse:Lerchenfelder!L93)</f>
        <v>0</v>
      </c>
      <c r="M93" s="215">
        <f>SUM(Paniglgasse:Lerchenfelder!M93)</f>
        <v>0</v>
      </c>
      <c r="N93" s="215">
        <f>SUM(Paniglgasse:Lerchenfelder!N93)</f>
        <v>0</v>
      </c>
      <c r="O93" s="215">
        <f>SUM(Paniglgasse:Lerchenfelder!O93)</f>
        <v>0</v>
      </c>
      <c r="P93" s="215">
        <f>SUM(Paniglgasse:Lerchenfelder!P93)</f>
        <v>0</v>
      </c>
      <c r="Q93" s="215">
        <f>SUM(Paniglgasse:Lerchenfelder!Q93)</f>
        <v>0</v>
      </c>
      <c r="R93" s="215">
        <f>SUM(Paniglgasse:Lerchenfelder!R93)</f>
        <v>0</v>
      </c>
      <c r="S93" s="215">
        <f>SUM(Paniglgasse:Lerchenfelder!S93)</f>
        <v>0</v>
      </c>
      <c r="T93" s="215">
        <f>SUM(Paniglgasse:Lerchenfelder!T93)</f>
        <v>0</v>
      </c>
      <c r="U93" s="215">
        <f>SUM(Paniglgasse:Lerchenfelder!U93)</f>
        <v>0</v>
      </c>
      <c r="V93" s="215">
        <f>SUM(Paniglgasse:Lerchenfelder!V93)</f>
        <v>0</v>
      </c>
      <c r="W93" s="215">
        <f>SUM(Paniglgasse:Lerchenfelder!W93)</f>
        <v>0</v>
      </c>
      <c r="X93" s="215">
        <f>SUM(Paniglgasse:Lerchenfelder!X93)</f>
        <v>0</v>
      </c>
      <c r="Y93" s="215">
        <f>SUM(Paniglgasse:Lerchenfelder!Y93)</f>
        <v>0</v>
      </c>
      <c r="Z93" s="215">
        <f>SUM(Paniglgasse:Lerchenfelder!Z93)</f>
        <v>0</v>
      </c>
      <c r="AA93" s="215">
        <f>SUM(Paniglgasse:Lerchenfelder!AA93)</f>
        <v>0</v>
      </c>
      <c r="AB93" s="215">
        <f>SUM(Paniglgasse:Lerchenfelder!AB93)</f>
        <v>0</v>
      </c>
      <c r="AC93" s="215">
        <f>SUM(Paniglgasse:Lerchenfelder!AC93)</f>
        <v>0</v>
      </c>
      <c r="AD93" s="215">
        <f>SUM(Paniglgasse:Lerchenfelder!AD93)</f>
        <v>0</v>
      </c>
      <c r="AE93" s="215">
        <f>SUM(Paniglgasse:Lerchenfelder!AE93)</f>
        <v>0</v>
      </c>
      <c r="AF93" s="215">
        <f>SUM(Paniglgasse:Lerchenfelder!AF93)</f>
        <v>0</v>
      </c>
      <c r="AG93" s="215">
        <f>SUM(Paniglgasse:Lerchenfelder!AG93)</f>
        <v>0</v>
      </c>
      <c r="AH93" s="215">
        <f>SUM(Paniglgasse:Lerchenfelder!AH93)</f>
        <v>0</v>
      </c>
      <c r="AI93" s="215">
        <f>SUM(Paniglgasse:Lerchenfelder!AI93)</f>
        <v>0</v>
      </c>
      <c r="AJ93" s="215">
        <f>SUM(Paniglgasse:Lerchenfelder!AJ93)</f>
        <v>0</v>
      </c>
      <c r="AK93" s="215">
        <f>SUM(Paniglgasse:Lerchenfelder!AK93)</f>
        <v>0</v>
      </c>
      <c r="AL93" s="215">
        <f>SUM(Paniglgasse:Lerchenfelder!AL93)</f>
        <v>0</v>
      </c>
      <c r="AM93" s="215">
        <f>SUM(Paniglgasse:Lerchenfelder!AM93)</f>
        <v>0</v>
      </c>
      <c r="AN93" s="215">
        <f>SUM(Paniglgasse:Lerchenfelder!AN93)</f>
        <v>0</v>
      </c>
      <c r="AO93" s="215">
        <f>SUM(Paniglgasse:Lerchenfelder!AO93)</f>
        <v>0</v>
      </c>
      <c r="AP93" s="215">
        <f>SUM(Paniglgasse:Lerchenfelder!AP93)</f>
        <v>0</v>
      </c>
      <c r="AQ93" s="215">
        <f>SUM(Paniglgasse:Lerchenfelder!AQ93)</f>
        <v>0</v>
      </c>
      <c r="AR93" s="215">
        <f>SUM(Paniglgasse:Lerchenfelder!AR93)</f>
        <v>0</v>
      </c>
      <c r="AS93" s="215">
        <f>SUM(Paniglgasse:Lerchenfelder!AS93)</f>
        <v>0</v>
      </c>
      <c r="AT93" s="215">
        <f>SUM(Paniglgasse:Lerchenfelder!AT93)</f>
        <v>0</v>
      </c>
      <c r="AU93" s="215">
        <f>SUM(Paniglgasse:Lerchenfelder!AU93)</f>
        <v>0</v>
      </c>
      <c r="AV93" s="215">
        <f>SUM(Paniglgasse:Lerchenfelder!AV93)</f>
        <v>0</v>
      </c>
      <c r="AW93" s="215">
        <f>SUM(Paniglgasse:Lerchenfelder!AW93)</f>
        <v>0</v>
      </c>
      <c r="AX93" s="215">
        <f>SUM(Paniglgasse:Lerchenfelder!AX93)</f>
        <v>0</v>
      </c>
      <c r="AY93" s="215">
        <f>SUM(Paniglgasse:Lerchenfelder!AY93)</f>
        <v>0</v>
      </c>
      <c r="AZ93" s="215">
        <f>SUM(Paniglgasse:Lerchenfelder!AZ93)</f>
        <v>0</v>
      </c>
      <c r="BA93" s="215">
        <f>SUM(Paniglgasse:Lerchenfelder!BA93)</f>
        <v>0</v>
      </c>
      <c r="BB93" s="215">
        <f>SUM(Paniglgasse:Lerchenfelder!BB93)</f>
        <v>0</v>
      </c>
      <c r="BC93" s="215">
        <f>SUM(Paniglgasse:Lerchenfelder!BC93)</f>
        <v>0</v>
      </c>
      <c r="BD93" s="215">
        <f>SUM(Paniglgasse:Lerchenfelder!BD93)</f>
        <v>0</v>
      </c>
      <c r="BE93" s="195"/>
      <c r="BF93" s="163">
        <f t="shared" si="101"/>
        <v>0</v>
      </c>
      <c r="BG93" s="77">
        <f t="shared" si="102"/>
        <v>0</v>
      </c>
      <c r="BH93" s="77">
        <f t="shared" si="103"/>
        <v>0</v>
      </c>
      <c r="BI93" s="77">
        <f t="shared" si="104"/>
        <v>0</v>
      </c>
      <c r="BJ93" s="77">
        <f t="shared" si="105"/>
        <v>0</v>
      </c>
      <c r="BK93" s="77">
        <f t="shared" si="106"/>
        <v>0</v>
      </c>
      <c r="BL93" s="77">
        <f t="shared" si="107"/>
        <v>0</v>
      </c>
      <c r="BM93" s="77">
        <f t="shared" si="108"/>
        <v>0</v>
      </c>
      <c r="BN93" s="77">
        <f t="shared" si="109"/>
        <v>0</v>
      </c>
      <c r="BO93" s="77">
        <f t="shared" si="110"/>
        <v>0</v>
      </c>
      <c r="BP93" s="77">
        <f t="shared" si="111"/>
        <v>0</v>
      </c>
      <c r="BQ93" s="77">
        <f t="shared" si="112"/>
        <v>0</v>
      </c>
      <c r="BR93" s="157">
        <f t="shared" si="113"/>
        <v>0</v>
      </c>
      <c r="BS93" s="77">
        <f t="shared" si="114"/>
        <v>0</v>
      </c>
      <c r="BT93" s="77">
        <f t="shared" si="115"/>
        <v>0</v>
      </c>
      <c r="BU93" s="77">
        <f t="shared" si="116"/>
        <v>0</v>
      </c>
      <c r="BV93" s="77">
        <f t="shared" si="117"/>
        <v>0</v>
      </c>
      <c r="BW93" s="77">
        <f t="shared" si="118"/>
        <v>0</v>
      </c>
      <c r="BX93" s="77">
        <f t="shared" si="119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x14ac:dyDescent="0.3">
      <c r="A94" s="204"/>
      <c r="B94" s="160" t="s">
        <v>353</v>
      </c>
      <c r="C94" s="194"/>
      <c r="D94" s="157">
        <f t="shared" si="100"/>
        <v>75966.843717948737</v>
      </c>
      <c r="E94" s="157">
        <f t="shared" ref="E94:AJ94" si="120">SUM(E88:E93)</f>
        <v>2434.3296153846154</v>
      </c>
      <c r="F94" s="157">
        <f t="shared" si="120"/>
        <v>2434.3296153846154</v>
      </c>
      <c r="G94" s="157">
        <f t="shared" si="120"/>
        <v>2511.9196153846156</v>
      </c>
      <c r="H94" s="157">
        <f t="shared" si="120"/>
        <v>2455.7796153846152</v>
      </c>
      <c r="I94" s="157">
        <f t="shared" si="120"/>
        <v>2472.2796153846152</v>
      </c>
      <c r="J94" s="157">
        <f t="shared" si="120"/>
        <v>2445.2696153846155</v>
      </c>
      <c r="K94" s="157">
        <f t="shared" si="120"/>
        <v>2504.6796153846153</v>
      </c>
      <c r="L94" s="157">
        <f t="shared" si="120"/>
        <v>2434.3296153846154</v>
      </c>
      <c r="M94" s="157">
        <f t="shared" si="120"/>
        <v>2000.5406153846152</v>
      </c>
      <c r="N94" s="157">
        <f t="shared" si="120"/>
        <v>2000.5406153846152</v>
      </c>
      <c r="O94" s="157">
        <f t="shared" si="120"/>
        <v>2000.5406153846152</v>
      </c>
      <c r="P94" s="157">
        <f t="shared" si="120"/>
        <v>2000.5406153846152</v>
      </c>
      <c r="Q94" s="157">
        <f t="shared" si="120"/>
        <v>2000.5406153846152</v>
      </c>
      <c r="R94" s="157">
        <f t="shared" si="120"/>
        <v>2493.4096153846153</v>
      </c>
      <c r="S94" s="157">
        <f t="shared" si="120"/>
        <v>2493.4096153846153</v>
      </c>
      <c r="T94" s="157">
        <f t="shared" si="120"/>
        <v>2493.4096153846153</v>
      </c>
      <c r="U94" s="157">
        <f t="shared" si="120"/>
        <v>2493.4096153846153</v>
      </c>
      <c r="V94" s="157">
        <f t="shared" si="120"/>
        <v>2489.4221153846152</v>
      </c>
      <c r="W94" s="157">
        <f t="shared" si="120"/>
        <v>-7242.9078846153852</v>
      </c>
      <c r="X94" s="157">
        <f t="shared" si="120"/>
        <v>2489.4221153846152</v>
      </c>
      <c r="Y94" s="157">
        <f t="shared" si="120"/>
        <v>2489.4221153846152</v>
      </c>
      <c r="Z94" s="157">
        <f t="shared" si="120"/>
        <v>2044.6146153846153</v>
      </c>
      <c r="AA94" s="157">
        <f t="shared" si="120"/>
        <v>2044.6146153846153</v>
      </c>
      <c r="AB94" s="157">
        <f t="shared" si="120"/>
        <v>2044.6146153846153</v>
      </c>
      <c r="AC94" s="157">
        <f t="shared" si="120"/>
        <v>2044.6146153846153</v>
      </c>
      <c r="AD94" s="157">
        <f t="shared" si="120"/>
        <v>2044.6146153846153</v>
      </c>
      <c r="AE94" s="157">
        <f t="shared" si="120"/>
        <v>-1171.5178846153847</v>
      </c>
      <c r="AF94" s="157">
        <f t="shared" si="120"/>
        <v>2489.4221153846152</v>
      </c>
      <c r="AG94" s="157">
        <f t="shared" si="120"/>
        <v>2489.4221153846152</v>
      </c>
      <c r="AH94" s="157">
        <f t="shared" si="120"/>
        <v>2489.4221153846152</v>
      </c>
      <c r="AI94" s="157">
        <f t="shared" si="120"/>
        <v>3192.4954487179484</v>
      </c>
      <c r="AJ94" s="157">
        <f t="shared" si="120"/>
        <v>2489.4221153846152</v>
      </c>
      <c r="AK94" s="157">
        <f t="shared" ref="AK94:BP94" si="121">SUM(AK88:AK93)</f>
        <v>2489.4221153846152</v>
      </c>
      <c r="AL94" s="157">
        <f t="shared" si="121"/>
        <v>2864.0021153846151</v>
      </c>
      <c r="AM94" s="157">
        <f t="shared" si="121"/>
        <v>2044.6146153846153</v>
      </c>
      <c r="AN94" s="157">
        <f t="shared" si="121"/>
        <v>2044.6146153846153</v>
      </c>
      <c r="AO94" s="157">
        <f t="shared" si="121"/>
        <v>2383.2196153846153</v>
      </c>
      <c r="AP94" s="157">
        <f t="shared" si="121"/>
        <v>2044.6146153846153</v>
      </c>
      <c r="AQ94" s="157">
        <f t="shared" si="121"/>
        <v>0</v>
      </c>
      <c r="AR94" s="157">
        <f t="shared" si="121"/>
        <v>0</v>
      </c>
      <c r="AS94" s="157">
        <f t="shared" si="121"/>
        <v>0</v>
      </c>
      <c r="AT94" s="157">
        <f t="shared" si="121"/>
        <v>0</v>
      </c>
      <c r="AU94" s="157">
        <f t="shared" si="121"/>
        <v>0</v>
      </c>
      <c r="AV94" s="157">
        <f t="shared" si="121"/>
        <v>0</v>
      </c>
      <c r="AW94" s="157">
        <f t="shared" si="121"/>
        <v>0</v>
      </c>
      <c r="AX94" s="157">
        <f t="shared" si="121"/>
        <v>0</v>
      </c>
      <c r="AY94" s="157">
        <f t="shared" si="121"/>
        <v>0</v>
      </c>
      <c r="AZ94" s="157">
        <f t="shared" si="121"/>
        <v>0</v>
      </c>
      <c r="BA94" s="157">
        <f t="shared" si="121"/>
        <v>0</v>
      </c>
      <c r="BB94" s="157">
        <f t="shared" si="121"/>
        <v>0</v>
      </c>
      <c r="BC94" s="157">
        <f t="shared" si="121"/>
        <v>0</v>
      </c>
      <c r="BD94" s="157">
        <f t="shared" si="121"/>
        <v>0</v>
      </c>
      <c r="BE94" s="195"/>
      <c r="BF94" s="162">
        <f t="shared" si="101"/>
        <v>9836.3584615384625</v>
      </c>
      <c r="BG94" s="157">
        <f t="shared" si="102"/>
        <v>9856.5584615384614</v>
      </c>
      <c r="BH94" s="157">
        <f t="shared" si="103"/>
        <v>10002.703076923077</v>
      </c>
      <c r="BI94" s="157">
        <f t="shared" si="104"/>
        <v>9973.6384615384613</v>
      </c>
      <c r="BJ94" s="157">
        <f t="shared" si="105"/>
        <v>225.35846153845978</v>
      </c>
      <c r="BK94" s="157">
        <f t="shared" si="106"/>
        <v>10223.073076923076</v>
      </c>
      <c r="BL94" s="157">
        <f t="shared" si="107"/>
        <v>6296.7484615384601</v>
      </c>
      <c r="BM94" s="157">
        <f t="shared" si="108"/>
        <v>11035.341794871794</v>
      </c>
      <c r="BN94" s="157">
        <f t="shared" si="109"/>
        <v>8517.0634615384606</v>
      </c>
      <c r="BO94" s="157">
        <f t="shared" si="110"/>
        <v>0</v>
      </c>
      <c r="BP94" s="157">
        <f t="shared" si="111"/>
        <v>0</v>
      </c>
      <c r="BQ94" s="157">
        <f t="shared" si="112"/>
        <v>0</v>
      </c>
      <c r="BR94" s="157">
        <f t="shared" si="113"/>
        <v>75966.843717948723</v>
      </c>
      <c r="BS94" s="157">
        <f t="shared" si="114"/>
        <v>29695.620000000003</v>
      </c>
      <c r="BT94" s="157">
        <f t="shared" si="115"/>
        <v>20422.069999999996</v>
      </c>
      <c r="BU94" s="157">
        <f t="shared" si="116"/>
        <v>25849.153717948713</v>
      </c>
      <c r="BV94" s="157">
        <f t="shared" si="117"/>
        <v>0</v>
      </c>
      <c r="BW94" s="157">
        <f t="shared" si="118"/>
        <v>50117.69</v>
      </c>
      <c r="BX94" s="157">
        <f t="shared" si="119"/>
        <v>25849.153717948713</v>
      </c>
      <c r="BY94" s="157">
        <f>IF(Info!$O$3="Q1",$BS94,IF(Info!$O$3="Q2",$BS94+$BT94,IF(Info!$O$3="Q3",$BS94+$BT94+$BU94,$BR94)))</f>
        <v>29695.620000000003</v>
      </c>
      <c r="BZ94" s="157">
        <f>IF(Info!$O$3="Q1",$BS94,IF(Info!$O$3="Q2",$BT94,IF(Info!$O$3="Q3",$BU94,$BV94)))</f>
        <v>29695.620000000003</v>
      </c>
      <c r="CA94" s="197"/>
      <c r="CC94" s="206"/>
    </row>
    <row r="95" spans="1:81" ht="15.6" customHeight="1" x14ac:dyDescent="0.3">
      <c r="A95" s="193">
        <v>3</v>
      </c>
      <c r="B95" s="202" t="s">
        <v>354</v>
      </c>
      <c r="C95" s="194"/>
      <c r="D95" s="20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x14ac:dyDescent="0.3">
      <c r="A96" s="193"/>
      <c r="B96" s="78" t="s">
        <v>354</v>
      </c>
      <c r="C96" s="194"/>
      <c r="D96" s="157">
        <f>SUM(E96:BD96)</f>
        <v>1259.67</v>
      </c>
      <c r="E96" s="215">
        <f>SUM(Paniglgasse:Lerchenfelder!E96)</f>
        <v>0</v>
      </c>
      <c r="F96" s="215">
        <f>SUM(Paniglgasse:Lerchenfelder!F96)</f>
        <v>215.66</v>
      </c>
      <c r="G96" s="215">
        <f>SUM(Paniglgasse:Lerchenfelder!G96)</f>
        <v>0</v>
      </c>
      <c r="H96" s="215">
        <f>SUM(Paniglgasse:Lerchenfelder!H96)</f>
        <v>323.8</v>
      </c>
      <c r="I96" s="215">
        <f>SUM(Paniglgasse:Lerchenfelder!I96)</f>
        <v>206.38</v>
      </c>
      <c r="J96" s="215">
        <f>SUM(Paniglgasse:Lerchenfelder!J96)</f>
        <v>217.44</v>
      </c>
      <c r="K96" s="215">
        <f>SUM(Paniglgasse:Lerchenfelder!K96)</f>
        <v>50</v>
      </c>
      <c r="L96" s="215">
        <f>SUM(Paniglgasse:Lerchenfelder!L96)</f>
        <v>0</v>
      </c>
      <c r="M96" s="215">
        <f>SUM(Paniglgasse:Lerchenfelder!M96)</f>
        <v>50</v>
      </c>
      <c r="N96" s="215">
        <f>SUM(Paniglgasse:Lerchenfelder!N96)</f>
        <v>0</v>
      </c>
      <c r="O96" s="215">
        <f>SUM(Paniglgasse:Lerchenfelder!O96)</f>
        <v>0</v>
      </c>
      <c r="P96" s="215">
        <f>SUM(Paniglgasse:Lerchenfelder!P96)</f>
        <v>0</v>
      </c>
      <c r="Q96" s="215">
        <f>SUM(Paniglgasse:Lerchenfelder!Q96)</f>
        <v>0</v>
      </c>
      <c r="R96" s="215">
        <f>SUM(Paniglgasse:Lerchenfelder!R96)</f>
        <v>0</v>
      </c>
      <c r="S96" s="215">
        <f>SUM(Paniglgasse:Lerchenfelder!S96)</f>
        <v>0</v>
      </c>
      <c r="T96" s="215">
        <f>SUM(Paniglgasse:Lerchenfelder!T96)</f>
        <v>0</v>
      </c>
      <c r="U96" s="215">
        <f>SUM(Paniglgasse:Lerchenfelder!U96)</f>
        <v>0</v>
      </c>
      <c r="V96" s="215">
        <f>SUM(Paniglgasse:Lerchenfelder!V96)</f>
        <v>0</v>
      </c>
      <c r="W96" s="215">
        <f>SUM(Paniglgasse:Lerchenfelder!W96)</f>
        <v>0</v>
      </c>
      <c r="X96" s="215">
        <f>SUM(Paniglgasse:Lerchenfelder!X96)</f>
        <v>0</v>
      </c>
      <c r="Y96" s="215">
        <f>SUM(Paniglgasse:Lerchenfelder!Y96)</f>
        <v>0</v>
      </c>
      <c r="Z96" s="215">
        <f>SUM(Paniglgasse:Lerchenfelder!Z96)</f>
        <v>0</v>
      </c>
      <c r="AA96" s="215">
        <f>SUM(Paniglgasse:Lerchenfelder!AA96)</f>
        <v>0</v>
      </c>
      <c r="AB96" s="215">
        <f>SUM(Paniglgasse:Lerchenfelder!AB96)</f>
        <v>0</v>
      </c>
      <c r="AC96" s="215">
        <f>SUM(Paniglgasse:Lerchenfelder!AC96)</f>
        <v>0</v>
      </c>
      <c r="AD96" s="215">
        <f>SUM(Paniglgasse:Lerchenfelder!AD96)</f>
        <v>0</v>
      </c>
      <c r="AE96" s="215">
        <f>SUM(Paniglgasse:Lerchenfelder!AE96)</f>
        <v>0</v>
      </c>
      <c r="AF96" s="215">
        <f>SUM(Paniglgasse:Lerchenfelder!AF96)</f>
        <v>196.39</v>
      </c>
      <c r="AG96" s="215">
        <f>SUM(Paniglgasse:Lerchenfelder!AG96)</f>
        <v>0</v>
      </c>
      <c r="AH96" s="215">
        <f>SUM(Paniglgasse:Lerchenfelder!AH96)</f>
        <v>0</v>
      </c>
      <c r="AI96" s="215">
        <f>SUM(Paniglgasse:Lerchenfelder!AI96)</f>
        <v>0</v>
      </c>
      <c r="AJ96" s="215">
        <f>SUM(Paniglgasse:Lerchenfelder!AJ96)</f>
        <v>0</v>
      </c>
      <c r="AK96" s="215">
        <f>SUM(Paniglgasse:Lerchenfelder!AK96)</f>
        <v>0</v>
      </c>
      <c r="AL96" s="215">
        <f>SUM(Paniglgasse:Lerchenfelder!AL96)</f>
        <v>0</v>
      </c>
      <c r="AM96" s="215">
        <f>SUM(Paniglgasse:Lerchenfelder!AM96)</f>
        <v>0</v>
      </c>
      <c r="AN96" s="215">
        <f>SUM(Paniglgasse:Lerchenfelder!AN96)</f>
        <v>0</v>
      </c>
      <c r="AO96" s="215">
        <f>SUM(Paniglgasse:Lerchenfelder!AO96)</f>
        <v>0</v>
      </c>
      <c r="AP96" s="215">
        <f>SUM(Paniglgasse:Lerchenfelder!AP96)</f>
        <v>0</v>
      </c>
      <c r="AQ96" s="215">
        <f>SUM(Paniglgasse:Lerchenfelder!AQ96)</f>
        <v>0</v>
      </c>
      <c r="AR96" s="215">
        <f>SUM(Paniglgasse:Lerchenfelder!AR96)</f>
        <v>0</v>
      </c>
      <c r="AS96" s="215">
        <f>SUM(Paniglgasse:Lerchenfelder!AS96)</f>
        <v>0</v>
      </c>
      <c r="AT96" s="215">
        <f>SUM(Paniglgasse:Lerchenfelder!AT96)</f>
        <v>0</v>
      </c>
      <c r="AU96" s="215">
        <f>SUM(Paniglgasse:Lerchenfelder!AU96)</f>
        <v>0</v>
      </c>
      <c r="AV96" s="215">
        <f>SUM(Paniglgasse:Lerchenfelder!AV96)</f>
        <v>0</v>
      </c>
      <c r="AW96" s="215">
        <f>SUM(Paniglgasse:Lerchenfelder!AW96)</f>
        <v>0</v>
      </c>
      <c r="AX96" s="215">
        <f>SUM(Paniglgasse:Lerchenfelder!AX96)</f>
        <v>0</v>
      </c>
      <c r="AY96" s="215">
        <f>SUM(Paniglgasse:Lerchenfelder!AY96)</f>
        <v>0</v>
      </c>
      <c r="AZ96" s="215">
        <f>SUM(Paniglgasse:Lerchenfelder!AZ96)</f>
        <v>0</v>
      </c>
      <c r="BA96" s="215">
        <f>SUM(Paniglgasse:Lerchenfelder!BA96)</f>
        <v>0</v>
      </c>
      <c r="BB96" s="215">
        <f>SUM(Paniglgasse:Lerchenfelder!BB96)</f>
        <v>0</v>
      </c>
      <c r="BC96" s="215">
        <f>SUM(Paniglgasse:Lerchenfelder!BC96)</f>
        <v>0</v>
      </c>
      <c r="BD96" s="215">
        <f>SUM(Paniglgasse:Lerchenfelder!BD96)</f>
        <v>0</v>
      </c>
      <c r="BE96" s="195"/>
      <c r="BF96" s="163">
        <f>SUM(E96:H96)</f>
        <v>539.46</v>
      </c>
      <c r="BG96" s="77">
        <f>SUM(I96:L96)</f>
        <v>473.82</v>
      </c>
      <c r="BH96" s="77">
        <f>SUM(M96:Q96)</f>
        <v>50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196.39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1259.67</v>
      </c>
      <c r="BS96" s="77">
        <f>SUM(BF96:BH96)</f>
        <v>1063.28</v>
      </c>
      <c r="BT96" s="77">
        <f>SUM(BI96:BK96)</f>
        <v>0</v>
      </c>
      <c r="BU96" s="77">
        <f>SUM(BL96:BN96)</f>
        <v>196.39</v>
      </c>
      <c r="BV96" s="77">
        <f>SUM(BO96:BQ96)</f>
        <v>0</v>
      </c>
      <c r="BW96" s="77">
        <f>SUM(BF96:BK96)</f>
        <v>1063.28</v>
      </c>
      <c r="BX96" s="77">
        <f>SUM(BL96:BQ96)</f>
        <v>196.39</v>
      </c>
      <c r="BY96" s="77">
        <f>IF(Info!$O$3="Q1",$BS96,IF(Info!$O$3="Q2",$BS96+$BT96,IF(Info!$O$3="Q3",$BS96+$BT96+$BU96,$BR96)))</f>
        <v>1063.28</v>
      </c>
      <c r="BZ96" s="77">
        <f>IF(Info!$O$3="Q1",$BS96,IF(Info!$O$3="Q2",$BT96,IF(Info!$O$3="Q3",$BU96,$BV96)))</f>
        <v>1063.28</v>
      </c>
      <c r="CA96" s="197"/>
    </row>
    <row r="97" spans="1:81" x14ac:dyDescent="0.3">
      <c r="A97" s="193"/>
      <c r="B97" s="78" t="s">
        <v>59</v>
      </c>
      <c r="C97" s="194"/>
      <c r="D97" s="157">
        <f>SUM(E97:BD97)</f>
        <v>0</v>
      </c>
      <c r="E97" s="215">
        <f>SUM(Paniglgasse:Lerchenfelder!E97)</f>
        <v>0</v>
      </c>
      <c r="F97" s="215">
        <f>SUM(Paniglgasse:Lerchenfelder!F97)</f>
        <v>0</v>
      </c>
      <c r="G97" s="215">
        <f>SUM(Paniglgasse:Lerchenfelder!G97)</f>
        <v>0</v>
      </c>
      <c r="H97" s="215">
        <f>SUM(Paniglgasse:Lerchenfelder!H97)</f>
        <v>0</v>
      </c>
      <c r="I97" s="215">
        <f>SUM(Paniglgasse:Lerchenfelder!I97)</f>
        <v>0</v>
      </c>
      <c r="J97" s="215">
        <f>SUM(Paniglgasse:Lerchenfelder!J97)</f>
        <v>0</v>
      </c>
      <c r="K97" s="215">
        <f>SUM(Paniglgasse:Lerchenfelder!K97)</f>
        <v>0</v>
      </c>
      <c r="L97" s="215">
        <f>SUM(Paniglgasse:Lerchenfelder!L97)</f>
        <v>0</v>
      </c>
      <c r="M97" s="215">
        <f>SUM(Paniglgasse:Lerchenfelder!M97)</f>
        <v>0</v>
      </c>
      <c r="N97" s="215">
        <f>SUM(Paniglgasse:Lerchenfelder!N97)</f>
        <v>0</v>
      </c>
      <c r="O97" s="215">
        <f>SUM(Paniglgasse:Lerchenfelder!O97)</f>
        <v>0</v>
      </c>
      <c r="P97" s="215">
        <f>SUM(Paniglgasse:Lerchenfelder!P97)</f>
        <v>0</v>
      </c>
      <c r="Q97" s="215">
        <f>SUM(Paniglgasse:Lerchenfelder!Q97)</f>
        <v>0</v>
      </c>
      <c r="R97" s="215">
        <f>SUM(Paniglgasse:Lerchenfelder!R97)</f>
        <v>0</v>
      </c>
      <c r="S97" s="215">
        <f>SUM(Paniglgasse:Lerchenfelder!S97)</f>
        <v>0</v>
      </c>
      <c r="T97" s="215">
        <f>SUM(Paniglgasse:Lerchenfelder!T97)</f>
        <v>0</v>
      </c>
      <c r="U97" s="215">
        <f>SUM(Paniglgasse:Lerchenfelder!U97)</f>
        <v>0</v>
      </c>
      <c r="V97" s="215">
        <f>SUM(Paniglgasse:Lerchenfelder!V97)</f>
        <v>0</v>
      </c>
      <c r="W97" s="215">
        <f>SUM(Paniglgasse:Lerchenfelder!W97)</f>
        <v>0</v>
      </c>
      <c r="X97" s="215">
        <f>SUM(Paniglgasse:Lerchenfelder!X97)</f>
        <v>0</v>
      </c>
      <c r="Y97" s="215">
        <f>SUM(Paniglgasse:Lerchenfelder!Y97)</f>
        <v>0</v>
      </c>
      <c r="Z97" s="215">
        <f>SUM(Paniglgasse:Lerchenfelder!Z97)</f>
        <v>0</v>
      </c>
      <c r="AA97" s="215">
        <f>SUM(Paniglgasse:Lerchenfelder!AA97)</f>
        <v>0</v>
      </c>
      <c r="AB97" s="215">
        <f>SUM(Paniglgasse:Lerchenfelder!AB97)</f>
        <v>0</v>
      </c>
      <c r="AC97" s="215">
        <f>SUM(Paniglgasse:Lerchenfelder!AC97)</f>
        <v>0</v>
      </c>
      <c r="AD97" s="215">
        <f>SUM(Paniglgasse:Lerchenfelder!AD97)</f>
        <v>0</v>
      </c>
      <c r="AE97" s="215">
        <f>SUM(Paniglgasse:Lerchenfelder!AE97)</f>
        <v>0</v>
      </c>
      <c r="AF97" s="215">
        <f>SUM(Paniglgasse:Lerchenfelder!AF97)</f>
        <v>0</v>
      </c>
      <c r="AG97" s="215">
        <f>SUM(Paniglgasse:Lerchenfelder!AG97)</f>
        <v>0</v>
      </c>
      <c r="AH97" s="215">
        <f>SUM(Paniglgasse:Lerchenfelder!AH97)</f>
        <v>0</v>
      </c>
      <c r="AI97" s="215">
        <f>SUM(Paniglgasse:Lerchenfelder!AI97)</f>
        <v>0</v>
      </c>
      <c r="AJ97" s="215">
        <f>SUM(Paniglgasse:Lerchenfelder!AJ97)</f>
        <v>0</v>
      </c>
      <c r="AK97" s="215">
        <f>SUM(Paniglgasse:Lerchenfelder!AK97)</f>
        <v>0</v>
      </c>
      <c r="AL97" s="215">
        <f>SUM(Paniglgasse:Lerchenfelder!AL97)</f>
        <v>0</v>
      </c>
      <c r="AM97" s="215">
        <f>SUM(Paniglgasse:Lerchenfelder!AM97)</f>
        <v>0</v>
      </c>
      <c r="AN97" s="215">
        <f>SUM(Paniglgasse:Lerchenfelder!AN97)</f>
        <v>0</v>
      </c>
      <c r="AO97" s="215">
        <f>SUM(Paniglgasse:Lerchenfelder!AO97)</f>
        <v>0</v>
      </c>
      <c r="AP97" s="215">
        <f>SUM(Paniglgasse:Lerchenfelder!AP97)</f>
        <v>0</v>
      </c>
      <c r="AQ97" s="215">
        <f>SUM(Paniglgasse:Lerchenfelder!AQ97)</f>
        <v>0</v>
      </c>
      <c r="AR97" s="215">
        <f>SUM(Paniglgasse:Lerchenfelder!AR97)</f>
        <v>0</v>
      </c>
      <c r="AS97" s="215">
        <f>SUM(Paniglgasse:Lerchenfelder!AS97)</f>
        <v>0</v>
      </c>
      <c r="AT97" s="215">
        <f>SUM(Paniglgasse:Lerchenfelder!AT97)</f>
        <v>0</v>
      </c>
      <c r="AU97" s="215">
        <f>SUM(Paniglgasse:Lerchenfelder!AU97)</f>
        <v>0</v>
      </c>
      <c r="AV97" s="215">
        <f>SUM(Paniglgasse:Lerchenfelder!AV97)</f>
        <v>0</v>
      </c>
      <c r="AW97" s="215">
        <f>SUM(Paniglgasse:Lerchenfelder!AW97)</f>
        <v>0</v>
      </c>
      <c r="AX97" s="215">
        <f>SUM(Paniglgasse:Lerchenfelder!AX97)</f>
        <v>0</v>
      </c>
      <c r="AY97" s="215">
        <f>SUM(Paniglgasse:Lerchenfelder!AY97)</f>
        <v>0</v>
      </c>
      <c r="AZ97" s="215">
        <f>SUM(Paniglgasse:Lerchenfelder!AZ97)</f>
        <v>0</v>
      </c>
      <c r="BA97" s="215">
        <f>SUM(Paniglgasse:Lerchenfelder!BA97)</f>
        <v>0</v>
      </c>
      <c r="BB97" s="215">
        <f>SUM(Paniglgasse:Lerchenfelder!BB97)</f>
        <v>0</v>
      </c>
      <c r="BC97" s="215">
        <f>SUM(Paniglgasse:Lerchenfelder!BC97)</f>
        <v>0</v>
      </c>
      <c r="BD97" s="215">
        <f>SUM(Paniglgasse:Lerchenfelder!BD97)</f>
        <v>0</v>
      </c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x14ac:dyDescent="0.3">
      <c r="A98" s="204"/>
      <c r="B98" s="160" t="s">
        <v>355</v>
      </c>
      <c r="C98" s="194"/>
      <c r="D98" s="157">
        <f>SUM(E98:BD98)</f>
        <v>1259.67</v>
      </c>
      <c r="E98" s="157">
        <f t="shared" ref="E98:AJ98" si="122">SUM(E96:E97)</f>
        <v>0</v>
      </c>
      <c r="F98" s="157">
        <f t="shared" si="122"/>
        <v>215.66</v>
      </c>
      <c r="G98" s="157">
        <f t="shared" si="122"/>
        <v>0</v>
      </c>
      <c r="H98" s="157">
        <f t="shared" si="122"/>
        <v>323.8</v>
      </c>
      <c r="I98" s="157">
        <f t="shared" si="122"/>
        <v>206.38</v>
      </c>
      <c r="J98" s="157">
        <f t="shared" si="122"/>
        <v>217.44</v>
      </c>
      <c r="K98" s="157">
        <f t="shared" si="122"/>
        <v>50</v>
      </c>
      <c r="L98" s="157">
        <f t="shared" si="122"/>
        <v>0</v>
      </c>
      <c r="M98" s="157">
        <f t="shared" si="122"/>
        <v>50</v>
      </c>
      <c r="N98" s="157">
        <f t="shared" si="122"/>
        <v>0</v>
      </c>
      <c r="O98" s="157">
        <f t="shared" si="122"/>
        <v>0</v>
      </c>
      <c r="P98" s="157">
        <f t="shared" si="122"/>
        <v>0</v>
      </c>
      <c r="Q98" s="157">
        <f t="shared" si="122"/>
        <v>0</v>
      </c>
      <c r="R98" s="157">
        <f t="shared" si="122"/>
        <v>0</v>
      </c>
      <c r="S98" s="157">
        <f t="shared" si="122"/>
        <v>0</v>
      </c>
      <c r="T98" s="157">
        <f t="shared" si="122"/>
        <v>0</v>
      </c>
      <c r="U98" s="157">
        <f t="shared" si="122"/>
        <v>0</v>
      </c>
      <c r="V98" s="157">
        <f t="shared" si="122"/>
        <v>0</v>
      </c>
      <c r="W98" s="157">
        <f t="shared" si="122"/>
        <v>0</v>
      </c>
      <c r="X98" s="157">
        <f t="shared" si="122"/>
        <v>0</v>
      </c>
      <c r="Y98" s="157">
        <f t="shared" si="122"/>
        <v>0</v>
      </c>
      <c r="Z98" s="157">
        <f t="shared" si="122"/>
        <v>0</v>
      </c>
      <c r="AA98" s="157">
        <f t="shared" si="122"/>
        <v>0</v>
      </c>
      <c r="AB98" s="157">
        <f t="shared" si="122"/>
        <v>0</v>
      </c>
      <c r="AC98" s="157">
        <f t="shared" si="122"/>
        <v>0</v>
      </c>
      <c r="AD98" s="157">
        <f t="shared" si="122"/>
        <v>0</v>
      </c>
      <c r="AE98" s="157">
        <f t="shared" si="122"/>
        <v>0</v>
      </c>
      <c r="AF98" s="157">
        <f t="shared" si="122"/>
        <v>196.39</v>
      </c>
      <c r="AG98" s="157">
        <f t="shared" si="122"/>
        <v>0</v>
      </c>
      <c r="AH98" s="157">
        <f t="shared" si="122"/>
        <v>0</v>
      </c>
      <c r="AI98" s="157">
        <f t="shared" si="122"/>
        <v>0</v>
      </c>
      <c r="AJ98" s="157">
        <f t="shared" si="122"/>
        <v>0</v>
      </c>
      <c r="AK98" s="157">
        <f t="shared" ref="AK98:BP98" si="123">SUM(AK96:AK97)</f>
        <v>0</v>
      </c>
      <c r="AL98" s="157">
        <f t="shared" si="123"/>
        <v>0</v>
      </c>
      <c r="AM98" s="157">
        <f t="shared" si="123"/>
        <v>0</v>
      </c>
      <c r="AN98" s="157">
        <f t="shared" si="123"/>
        <v>0</v>
      </c>
      <c r="AO98" s="157">
        <f t="shared" si="123"/>
        <v>0</v>
      </c>
      <c r="AP98" s="157">
        <f t="shared" si="123"/>
        <v>0</v>
      </c>
      <c r="AQ98" s="157">
        <f t="shared" si="123"/>
        <v>0</v>
      </c>
      <c r="AR98" s="157">
        <f t="shared" si="123"/>
        <v>0</v>
      </c>
      <c r="AS98" s="157">
        <f t="shared" si="123"/>
        <v>0</v>
      </c>
      <c r="AT98" s="157">
        <f t="shared" si="123"/>
        <v>0</v>
      </c>
      <c r="AU98" s="157">
        <f t="shared" si="123"/>
        <v>0</v>
      </c>
      <c r="AV98" s="157">
        <f t="shared" si="123"/>
        <v>0</v>
      </c>
      <c r="AW98" s="157">
        <f t="shared" si="123"/>
        <v>0</v>
      </c>
      <c r="AX98" s="157">
        <f t="shared" si="123"/>
        <v>0</v>
      </c>
      <c r="AY98" s="157">
        <f t="shared" si="123"/>
        <v>0</v>
      </c>
      <c r="AZ98" s="157">
        <f t="shared" si="123"/>
        <v>0</v>
      </c>
      <c r="BA98" s="157">
        <f t="shared" si="123"/>
        <v>0</v>
      </c>
      <c r="BB98" s="157">
        <f t="shared" si="123"/>
        <v>0</v>
      </c>
      <c r="BC98" s="157">
        <f t="shared" si="123"/>
        <v>0</v>
      </c>
      <c r="BD98" s="157">
        <f t="shared" si="123"/>
        <v>0</v>
      </c>
      <c r="BE98" s="195"/>
      <c r="BF98" s="162">
        <f>SUM(E98:H98)</f>
        <v>539.46</v>
      </c>
      <c r="BG98" s="157">
        <f>SUM(I98:L98)</f>
        <v>473.82</v>
      </c>
      <c r="BH98" s="157">
        <f>SUM(M98:Q98)</f>
        <v>50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196.39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1259.67</v>
      </c>
      <c r="BS98" s="157">
        <f>SUM(BF98:BH98)</f>
        <v>1063.28</v>
      </c>
      <c r="BT98" s="157">
        <f>SUM(BI98:BK98)</f>
        <v>0</v>
      </c>
      <c r="BU98" s="157">
        <f>SUM(BL98:BN98)</f>
        <v>196.39</v>
      </c>
      <c r="BV98" s="157">
        <f>SUM(BO98:BQ98)</f>
        <v>0</v>
      </c>
      <c r="BW98" s="157">
        <f>SUM(BF98:BK98)</f>
        <v>1063.28</v>
      </c>
      <c r="BX98" s="157">
        <f>SUM(BL98:BQ98)</f>
        <v>196.39</v>
      </c>
      <c r="BY98" s="157">
        <f>IF(Info!$O$3="Q1",$BS98,IF(Info!$O$3="Q2",$BS98+$BT98,IF(Info!$O$3="Q3",$BS98+$BT98+$BU98,$BR98)))</f>
        <v>1063.28</v>
      </c>
      <c r="BZ98" s="157">
        <f>IF(Info!$O$3="Q1",$BS98,IF(Info!$O$3="Q2",$BT98,IF(Info!$O$3="Q3",$BU98,$BV98)))</f>
        <v>1063.28</v>
      </c>
      <c r="CA98" s="197"/>
    </row>
    <row r="99" spans="1:81" ht="15.6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x14ac:dyDescent="0.3">
      <c r="A100" s="193"/>
      <c r="B100" s="78" t="s">
        <v>357</v>
      </c>
      <c r="C100" s="194"/>
      <c r="D100" s="157">
        <f>SUM(E100:BD100)</f>
        <v>1407.4399999999998</v>
      </c>
      <c r="E100" s="215">
        <f>SUM(Paniglgasse:Lerchenfelder!E100)</f>
        <v>0</v>
      </c>
      <c r="F100" s="215">
        <f>SUM(Paniglgasse:Lerchenfelder!F100)</f>
        <v>0</v>
      </c>
      <c r="G100" s="215">
        <f>SUM(Paniglgasse:Lerchenfelder!G100)</f>
        <v>10.71</v>
      </c>
      <c r="H100" s="215">
        <f>SUM(Paniglgasse:Lerchenfelder!H100)</f>
        <v>0</v>
      </c>
      <c r="I100" s="215">
        <f>SUM(Paniglgasse:Lerchenfelder!I100)</f>
        <v>0</v>
      </c>
      <c r="J100" s="215">
        <f>SUM(Paniglgasse:Lerchenfelder!J100)</f>
        <v>31.78</v>
      </c>
      <c r="K100" s="215">
        <f>SUM(Paniglgasse:Lerchenfelder!K100)</f>
        <v>112.73333333333333</v>
      </c>
      <c r="L100" s="215">
        <f>SUM(Paniglgasse:Lerchenfelder!L100)</f>
        <v>72.81</v>
      </c>
      <c r="M100" s="215">
        <f>SUM(Paniglgasse:Lerchenfelder!M100)</f>
        <v>20.239999999999998</v>
      </c>
      <c r="N100" s="215">
        <f>SUM(Paniglgasse:Lerchenfelder!N100)</f>
        <v>0</v>
      </c>
      <c r="O100" s="215">
        <f>SUM(Paniglgasse:Lerchenfelder!O100)</f>
        <v>0</v>
      </c>
      <c r="P100" s="215">
        <f>SUM(Paniglgasse:Lerchenfelder!P100)</f>
        <v>0</v>
      </c>
      <c r="Q100" s="215">
        <f>SUM(Paniglgasse:Lerchenfelder!Q100)</f>
        <v>108.31666666666668</v>
      </c>
      <c r="R100" s="215">
        <f>SUM(Paniglgasse:Lerchenfelder!R100)</f>
        <v>0</v>
      </c>
      <c r="S100" s="215">
        <f>SUM(Paniglgasse:Lerchenfelder!S100)</f>
        <v>0</v>
      </c>
      <c r="T100" s="215">
        <f>SUM(Paniglgasse:Lerchenfelder!T100)</f>
        <v>0</v>
      </c>
      <c r="U100" s="215">
        <f>SUM(Paniglgasse:Lerchenfelder!U100)</f>
        <v>133.15</v>
      </c>
      <c r="V100" s="215">
        <f>SUM(Paniglgasse:Lerchenfelder!V100)</f>
        <v>0</v>
      </c>
      <c r="W100" s="215">
        <f>SUM(Paniglgasse:Lerchenfelder!W100)</f>
        <v>0</v>
      </c>
      <c r="X100" s="215">
        <f>SUM(Paniglgasse:Lerchenfelder!X100)</f>
        <v>94.708333333333343</v>
      </c>
      <c r="Y100" s="215">
        <f>SUM(Paniglgasse:Lerchenfelder!Y100)</f>
        <v>71.775000000000006</v>
      </c>
      <c r="Z100" s="215">
        <f>SUM(Paniglgasse:Lerchenfelder!Z100)</f>
        <v>0</v>
      </c>
      <c r="AA100" s="215">
        <f>SUM(Paniglgasse:Lerchenfelder!AA100)</f>
        <v>0</v>
      </c>
      <c r="AB100" s="215">
        <f>SUM(Paniglgasse:Lerchenfelder!AB100)</f>
        <v>0</v>
      </c>
      <c r="AC100" s="215">
        <f>SUM(Paniglgasse:Lerchenfelder!AC100)</f>
        <v>76.016666666666666</v>
      </c>
      <c r="AD100" s="215">
        <f>SUM(Paniglgasse:Lerchenfelder!AD100)</f>
        <v>45.775000000000006</v>
      </c>
      <c r="AE100" s="215">
        <f>SUM(Paniglgasse:Lerchenfelder!AE100)</f>
        <v>0</v>
      </c>
      <c r="AF100" s="215">
        <f>SUM(Paniglgasse:Lerchenfelder!AF100)</f>
        <v>0</v>
      </c>
      <c r="AG100" s="215">
        <f>SUM(Paniglgasse:Lerchenfelder!AG100)</f>
        <v>0</v>
      </c>
      <c r="AH100" s="215">
        <f>SUM(Paniglgasse:Lerchenfelder!AH100)</f>
        <v>91.533333333333331</v>
      </c>
      <c r="AI100" s="215">
        <f>SUM(Paniglgasse:Lerchenfelder!AI100)</f>
        <v>0</v>
      </c>
      <c r="AJ100" s="215">
        <f>SUM(Paniglgasse:Lerchenfelder!AJ100)</f>
        <v>202.64166666666665</v>
      </c>
      <c r="AK100" s="215">
        <f>SUM(Paniglgasse:Lerchenfelder!AK100)</f>
        <v>0</v>
      </c>
      <c r="AL100" s="215">
        <f>SUM(Paniglgasse:Lerchenfelder!AL100)</f>
        <v>76.099999999999994</v>
      </c>
      <c r="AM100" s="215">
        <f>SUM(Paniglgasse:Lerchenfelder!AM100)</f>
        <v>0</v>
      </c>
      <c r="AN100" s="215">
        <f>SUM(Paniglgasse:Lerchenfelder!AN100)</f>
        <v>49.85</v>
      </c>
      <c r="AO100" s="215">
        <f>SUM(Paniglgasse:Lerchenfelder!AO100)</f>
        <v>209.3</v>
      </c>
      <c r="AP100" s="215">
        <f>SUM(Paniglgasse:Lerchenfelder!AP100)</f>
        <v>0</v>
      </c>
      <c r="AQ100" s="215">
        <f>SUM(Paniglgasse:Lerchenfelder!AQ100)</f>
        <v>0</v>
      </c>
      <c r="AR100" s="215">
        <f>SUM(Paniglgasse:Lerchenfelder!AR100)</f>
        <v>0</v>
      </c>
      <c r="AS100" s="215">
        <f>SUM(Paniglgasse:Lerchenfelder!AS100)</f>
        <v>0</v>
      </c>
      <c r="AT100" s="215">
        <f>SUM(Paniglgasse:Lerchenfelder!AT100)</f>
        <v>0</v>
      </c>
      <c r="AU100" s="215">
        <f>SUM(Paniglgasse:Lerchenfelder!AU100)</f>
        <v>0</v>
      </c>
      <c r="AV100" s="215">
        <f>SUM(Paniglgasse:Lerchenfelder!AV100)</f>
        <v>0</v>
      </c>
      <c r="AW100" s="215">
        <f>SUM(Paniglgasse:Lerchenfelder!AW100)</f>
        <v>0</v>
      </c>
      <c r="AX100" s="215">
        <f>SUM(Paniglgasse:Lerchenfelder!AX100)</f>
        <v>0</v>
      </c>
      <c r="AY100" s="215">
        <f>SUM(Paniglgasse:Lerchenfelder!AY100)</f>
        <v>0</v>
      </c>
      <c r="AZ100" s="215">
        <f>SUM(Paniglgasse:Lerchenfelder!AZ100)</f>
        <v>0</v>
      </c>
      <c r="BA100" s="215">
        <f>SUM(Paniglgasse:Lerchenfelder!BA100)</f>
        <v>0</v>
      </c>
      <c r="BB100" s="215">
        <f>SUM(Paniglgasse:Lerchenfelder!BB100)</f>
        <v>0</v>
      </c>
      <c r="BC100" s="215">
        <f>SUM(Paniglgasse:Lerchenfelder!BC100)</f>
        <v>0</v>
      </c>
      <c r="BD100" s="215">
        <f>SUM(Paniglgasse:Lerchenfelder!BD100)</f>
        <v>0</v>
      </c>
      <c r="BE100" s="195"/>
      <c r="BF100" s="163">
        <f>SUM(E100:H100)</f>
        <v>10.71</v>
      </c>
      <c r="BG100" s="77">
        <f>SUM(I100:L100)</f>
        <v>217.32333333333332</v>
      </c>
      <c r="BH100" s="77">
        <f>SUM(M100:Q100)</f>
        <v>128.55666666666667</v>
      </c>
      <c r="BI100" s="77">
        <f>SUM(R100:U100)</f>
        <v>133.15</v>
      </c>
      <c r="BJ100" s="77">
        <f>SUM(V100:Y100)</f>
        <v>166.48333333333335</v>
      </c>
      <c r="BK100" s="77">
        <f>SUM(Z100:AD100)</f>
        <v>121.79166666666667</v>
      </c>
      <c r="BL100" s="77">
        <f>SUM(AE100:AH100)</f>
        <v>91.533333333333331</v>
      </c>
      <c r="BM100" s="77">
        <f>SUM(AI100:AL100)</f>
        <v>278.74166666666667</v>
      </c>
      <c r="BN100" s="77">
        <f>SUM(AM100:AQ100)</f>
        <v>259.15000000000003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1407.44</v>
      </c>
      <c r="BS100" s="77">
        <f>SUM(BF100:BH100)</f>
        <v>356.59000000000003</v>
      </c>
      <c r="BT100" s="77">
        <f>SUM(BI100:BK100)</f>
        <v>421.42500000000001</v>
      </c>
      <c r="BU100" s="77">
        <f>SUM(BL100:BN100)</f>
        <v>629.42499999999995</v>
      </c>
      <c r="BV100" s="77">
        <f>SUM(BO100:BQ100)</f>
        <v>0</v>
      </c>
      <c r="BW100" s="77">
        <f>SUM(BF100:BK100)</f>
        <v>778.01499999999999</v>
      </c>
      <c r="BX100" s="77">
        <f>SUM(BL100:BQ100)</f>
        <v>629.42499999999995</v>
      </c>
      <c r="BY100" s="77">
        <f>IF(Info!$O$3="Q1",$BS100,IF(Info!$O$3="Q2",$BS100+$BT100,IF(Info!$O$3="Q3",$BS100+$BT100+$BU100,$BR100)))</f>
        <v>356.59000000000003</v>
      </c>
      <c r="BZ100" s="77">
        <f>IF(Info!$O$3="Q1",$BS100,IF(Info!$O$3="Q2",$BT100,IF(Info!$O$3="Q3",$BU100,$BV100)))</f>
        <v>356.59000000000003</v>
      </c>
      <c r="CA100" s="197"/>
    </row>
    <row r="101" spans="1:81" x14ac:dyDescent="0.3">
      <c r="A101" s="193"/>
      <c r="B101" s="78" t="s">
        <v>358</v>
      </c>
      <c r="C101" s="194"/>
      <c r="D101" s="157">
        <f>SUM(E101:BD101)</f>
        <v>731.34333333333336</v>
      </c>
      <c r="E101" s="215">
        <f>SUM(Paniglgasse:Lerchenfelder!E101)</f>
        <v>0</v>
      </c>
      <c r="F101" s="215">
        <f>SUM(Paniglgasse:Lerchenfelder!F101)</f>
        <v>331.99</v>
      </c>
      <c r="G101" s="215">
        <f>SUM(Paniglgasse:Lerchenfelder!G101)</f>
        <v>0</v>
      </c>
      <c r="H101" s="215">
        <f>SUM(Paniglgasse:Lerchenfelder!H101)</f>
        <v>0</v>
      </c>
      <c r="I101" s="215">
        <f>SUM(Paniglgasse:Lerchenfelder!I101)</f>
        <v>0</v>
      </c>
      <c r="J101" s="215">
        <f>SUM(Paniglgasse:Lerchenfelder!J101)</f>
        <v>0</v>
      </c>
      <c r="K101" s="215">
        <f>SUM(Paniglgasse:Lerchenfelder!K101)</f>
        <v>0</v>
      </c>
      <c r="L101" s="215">
        <f>SUM(Paniglgasse:Lerchenfelder!L101)</f>
        <v>0</v>
      </c>
      <c r="M101" s="215">
        <f>SUM(Paniglgasse:Lerchenfelder!M101)</f>
        <v>0</v>
      </c>
      <c r="N101" s="215">
        <f>SUM(Paniglgasse:Lerchenfelder!N101)</f>
        <v>0</v>
      </c>
      <c r="O101" s="215">
        <f>SUM(Paniglgasse:Lerchenfelder!O101)</f>
        <v>0</v>
      </c>
      <c r="P101" s="215">
        <f>SUM(Paniglgasse:Lerchenfelder!P101)</f>
        <v>0</v>
      </c>
      <c r="Q101" s="215">
        <f>SUM(Paniglgasse:Lerchenfelder!Q101)</f>
        <v>0</v>
      </c>
      <c r="R101" s="215">
        <f>SUM(Paniglgasse:Lerchenfelder!R101)</f>
        <v>0</v>
      </c>
      <c r="S101" s="215">
        <f>SUM(Paniglgasse:Lerchenfelder!S101)</f>
        <v>0</v>
      </c>
      <c r="T101" s="215">
        <f>SUM(Paniglgasse:Lerchenfelder!T101)</f>
        <v>0</v>
      </c>
      <c r="U101" s="215">
        <f>SUM(Paniglgasse:Lerchenfelder!U101)</f>
        <v>0</v>
      </c>
      <c r="V101" s="215">
        <f>SUM(Paniglgasse:Lerchenfelder!V101)</f>
        <v>0</v>
      </c>
      <c r="W101" s="215">
        <f>SUM(Paniglgasse:Lerchenfelder!W101)</f>
        <v>0</v>
      </c>
      <c r="X101" s="215">
        <f>SUM(Paniglgasse:Lerchenfelder!X101)</f>
        <v>0</v>
      </c>
      <c r="Y101" s="215">
        <f>SUM(Paniglgasse:Lerchenfelder!Y101)</f>
        <v>0</v>
      </c>
      <c r="Z101" s="215">
        <f>SUM(Paniglgasse:Lerchenfelder!Z101)</f>
        <v>0</v>
      </c>
      <c r="AA101" s="215">
        <f>SUM(Paniglgasse:Lerchenfelder!AA101)</f>
        <v>0</v>
      </c>
      <c r="AB101" s="215">
        <f>SUM(Paniglgasse:Lerchenfelder!AB101)</f>
        <v>0</v>
      </c>
      <c r="AC101" s="215">
        <f>SUM(Paniglgasse:Lerchenfelder!AC101)</f>
        <v>0</v>
      </c>
      <c r="AD101" s="215">
        <f>SUM(Paniglgasse:Lerchenfelder!AD101)</f>
        <v>0</v>
      </c>
      <c r="AE101" s="215">
        <f>SUM(Paniglgasse:Lerchenfelder!AE101)</f>
        <v>0</v>
      </c>
      <c r="AF101" s="215">
        <f>SUM(Paniglgasse:Lerchenfelder!AF101)</f>
        <v>0</v>
      </c>
      <c r="AG101" s="215">
        <f>SUM(Paniglgasse:Lerchenfelder!AG101)</f>
        <v>0</v>
      </c>
      <c r="AH101" s="215">
        <f>SUM(Paniglgasse:Lerchenfelder!AH101)</f>
        <v>62.733333333333327</v>
      </c>
      <c r="AI101" s="215">
        <f>SUM(Paniglgasse:Lerchenfelder!AI101)</f>
        <v>336.62</v>
      </c>
      <c r="AJ101" s="215">
        <f>SUM(Paniglgasse:Lerchenfelder!AJ101)</f>
        <v>0</v>
      </c>
      <c r="AK101" s="215">
        <f>SUM(Paniglgasse:Lerchenfelder!AK101)</f>
        <v>0</v>
      </c>
      <c r="AL101" s="215">
        <f>SUM(Paniglgasse:Lerchenfelder!AL101)</f>
        <v>0</v>
      </c>
      <c r="AM101" s="215">
        <f>SUM(Paniglgasse:Lerchenfelder!AM101)</f>
        <v>0</v>
      </c>
      <c r="AN101" s="215">
        <f>SUM(Paniglgasse:Lerchenfelder!AN101)</f>
        <v>0</v>
      </c>
      <c r="AO101" s="215">
        <f>SUM(Paniglgasse:Lerchenfelder!AO101)</f>
        <v>0</v>
      </c>
      <c r="AP101" s="215">
        <f>SUM(Paniglgasse:Lerchenfelder!AP101)</f>
        <v>0</v>
      </c>
      <c r="AQ101" s="215">
        <f>SUM(Paniglgasse:Lerchenfelder!AQ101)</f>
        <v>0</v>
      </c>
      <c r="AR101" s="215">
        <f>SUM(Paniglgasse:Lerchenfelder!AR101)</f>
        <v>0</v>
      </c>
      <c r="AS101" s="215">
        <f>SUM(Paniglgasse:Lerchenfelder!AS101)</f>
        <v>0</v>
      </c>
      <c r="AT101" s="215">
        <f>SUM(Paniglgasse:Lerchenfelder!AT101)</f>
        <v>0</v>
      </c>
      <c r="AU101" s="215">
        <f>SUM(Paniglgasse:Lerchenfelder!AU101)</f>
        <v>0</v>
      </c>
      <c r="AV101" s="215">
        <f>SUM(Paniglgasse:Lerchenfelder!AV101)</f>
        <v>0</v>
      </c>
      <c r="AW101" s="215">
        <f>SUM(Paniglgasse:Lerchenfelder!AW101)</f>
        <v>0</v>
      </c>
      <c r="AX101" s="215">
        <f>SUM(Paniglgasse:Lerchenfelder!AX101)</f>
        <v>0</v>
      </c>
      <c r="AY101" s="215">
        <f>SUM(Paniglgasse:Lerchenfelder!AY101)</f>
        <v>0</v>
      </c>
      <c r="AZ101" s="215">
        <f>SUM(Paniglgasse:Lerchenfelder!AZ101)</f>
        <v>0</v>
      </c>
      <c r="BA101" s="215">
        <f>SUM(Paniglgasse:Lerchenfelder!BA101)</f>
        <v>0</v>
      </c>
      <c r="BB101" s="215">
        <f>SUM(Paniglgasse:Lerchenfelder!BB101)</f>
        <v>0</v>
      </c>
      <c r="BC101" s="215">
        <f>SUM(Paniglgasse:Lerchenfelder!BC101)</f>
        <v>0</v>
      </c>
      <c r="BD101" s="215">
        <f>SUM(Paniglgasse:Lerchenfelder!BD101)</f>
        <v>0</v>
      </c>
      <c r="BE101" s="195"/>
      <c r="BF101" s="163">
        <f>SUM(E101:H101)</f>
        <v>331.99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62.733333333333327</v>
      </c>
      <c r="BM101" s="77">
        <f>SUM(AI101:AL101)</f>
        <v>336.62</v>
      </c>
      <c r="BN101" s="77">
        <f>SUM(AM101:AQ101)</f>
        <v>0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731.34333333333336</v>
      </c>
      <c r="BS101" s="77">
        <f>SUM(BF101:BH101)</f>
        <v>331.99</v>
      </c>
      <c r="BT101" s="77">
        <f>SUM(BI101:BK101)</f>
        <v>0</v>
      </c>
      <c r="BU101" s="77">
        <f>SUM(BL101:BN101)</f>
        <v>399.35333333333335</v>
      </c>
      <c r="BV101" s="77">
        <f>SUM(BO101:BQ101)</f>
        <v>0</v>
      </c>
      <c r="BW101" s="77">
        <f>SUM(BF101:BK101)</f>
        <v>331.99</v>
      </c>
      <c r="BX101" s="77">
        <f>SUM(BL101:BQ101)</f>
        <v>399.35333333333335</v>
      </c>
      <c r="BY101" s="77">
        <f>IF(Info!$O$3="Q1",$BS101,IF(Info!$O$3="Q2",$BS101+$BT101,IF(Info!$O$3="Q3",$BS101+$BT101+$BU101,$BR101)))</f>
        <v>331.99</v>
      </c>
      <c r="BZ101" s="77">
        <f>IF(Info!$O$3="Q1",$BS101,IF(Info!$O$3="Q2",$BT101,IF(Info!$O$3="Q3",$BU101,$BV101)))</f>
        <v>331.99</v>
      </c>
      <c r="CA101" s="197"/>
    </row>
    <row r="102" spans="1:81" x14ac:dyDescent="0.3">
      <c r="A102" s="193"/>
      <c r="B102" s="78" t="s">
        <v>359</v>
      </c>
      <c r="C102" s="194"/>
      <c r="D102" s="157">
        <f>SUM(E102:BD102)</f>
        <v>1668.02</v>
      </c>
      <c r="E102" s="215">
        <f>SUM(Paniglgasse:Lerchenfelder!E102)</f>
        <v>0</v>
      </c>
      <c r="F102" s="215">
        <f>SUM(Paniglgasse:Lerchenfelder!F102)</f>
        <v>145.79000000000002</v>
      </c>
      <c r="G102" s="215">
        <f>SUM(Paniglgasse:Lerchenfelder!G102)</f>
        <v>61.86</v>
      </c>
      <c r="H102" s="215">
        <f>SUM(Paniglgasse:Lerchenfelder!H102)</f>
        <v>0</v>
      </c>
      <c r="I102" s="215">
        <f>SUM(Paniglgasse:Lerchenfelder!I102)</f>
        <v>123.09</v>
      </c>
      <c r="J102" s="215">
        <f>SUM(Paniglgasse:Lerchenfelder!J102)</f>
        <v>55.269999999999996</v>
      </c>
      <c r="K102" s="215">
        <f>SUM(Paniglgasse:Lerchenfelder!K102)</f>
        <v>0</v>
      </c>
      <c r="L102" s="215">
        <f>SUM(Paniglgasse:Lerchenfelder!L102)</f>
        <v>0</v>
      </c>
      <c r="M102" s="215">
        <f>SUM(Paniglgasse:Lerchenfelder!M102)</f>
        <v>66.210000000000008</v>
      </c>
      <c r="N102" s="215">
        <f>SUM(Paniglgasse:Lerchenfelder!N102)</f>
        <v>140.87</v>
      </c>
      <c r="O102" s="215">
        <f>SUM(Paniglgasse:Lerchenfelder!O102)</f>
        <v>0</v>
      </c>
      <c r="P102" s="215">
        <f>SUM(Paniglgasse:Lerchenfelder!P102)</f>
        <v>0</v>
      </c>
      <c r="Q102" s="215">
        <f>SUM(Paniglgasse:Lerchenfelder!Q102)</f>
        <v>0</v>
      </c>
      <c r="R102" s="215">
        <f>SUM(Paniglgasse:Lerchenfelder!R102)</f>
        <v>78.599999999999994</v>
      </c>
      <c r="S102" s="215">
        <f>SUM(Paniglgasse:Lerchenfelder!S102)</f>
        <v>122.53</v>
      </c>
      <c r="T102" s="215">
        <f>SUM(Paniglgasse:Lerchenfelder!T102)</f>
        <v>0</v>
      </c>
      <c r="U102" s="215">
        <f>SUM(Paniglgasse:Lerchenfelder!U102)</f>
        <v>0</v>
      </c>
      <c r="V102" s="215">
        <f>SUM(Paniglgasse:Lerchenfelder!V102)</f>
        <v>64.67</v>
      </c>
      <c r="W102" s="215">
        <f>SUM(Paniglgasse:Lerchenfelder!W102)</f>
        <v>58</v>
      </c>
      <c r="X102" s="215">
        <f>SUM(Paniglgasse:Lerchenfelder!X102)</f>
        <v>0</v>
      </c>
      <c r="Y102" s="215">
        <f>SUM(Paniglgasse:Lerchenfelder!Y102)</f>
        <v>80.55</v>
      </c>
      <c r="Z102" s="215">
        <f>SUM(Paniglgasse:Lerchenfelder!Z102)</f>
        <v>120.39</v>
      </c>
      <c r="AA102" s="215">
        <f>SUM(Paniglgasse:Lerchenfelder!AA102)</f>
        <v>0</v>
      </c>
      <c r="AB102" s="215">
        <f>SUM(Paniglgasse:Lerchenfelder!AB102)</f>
        <v>0</v>
      </c>
      <c r="AC102" s="215">
        <f>SUM(Paniglgasse:Lerchenfelder!AC102)</f>
        <v>0</v>
      </c>
      <c r="AD102" s="215">
        <f>SUM(Paniglgasse:Lerchenfelder!AD102)</f>
        <v>57.620000000000005</v>
      </c>
      <c r="AE102" s="215">
        <f>SUM(Paniglgasse:Lerchenfelder!AE102)</f>
        <v>116.94</v>
      </c>
      <c r="AF102" s="215">
        <f>SUM(Paniglgasse:Lerchenfelder!AF102)</f>
        <v>0</v>
      </c>
      <c r="AG102" s="215">
        <f>SUM(Paniglgasse:Lerchenfelder!AG102)</f>
        <v>0</v>
      </c>
      <c r="AH102" s="215">
        <f>SUM(Paniglgasse:Lerchenfelder!AH102)</f>
        <v>0</v>
      </c>
      <c r="AI102" s="215">
        <f>SUM(Paniglgasse:Lerchenfelder!AI102)</f>
        <v>113.89</v>
      </c>
      <c r="AJ102" s="215">
        <f>SUM(Paniglgasse:Lerchenfelder!AJ102)</f>
        <v>68.08</v>
      </c>
      <c r="AK102" s="215">
        <f>SUM(Paniglgasse:Lerchenfelder!AK102)</f>
        <v>0</v>
      </c>
      <c r="AL102" s="215">
        <f>SUM(Paniglgasse:Lerchenfelder!AL102)</f>
        <v>0</v>
      </c>
      <c r="AM102" s="215">
        <f>SUM(Paniglgasse:Lerchenfelder!AM102)</f>
        <v>0</v>
      </c>
      <c r="AN102" s="215">
        <f>SUM(Paniglgasse:Lerchenfelder!AN102)</f>
        <v>67.62</v>
      </c>
      <c r="AO102" s="215">
        <f>SUM(Paniglgasse:Lerchenfelder!AO102)</f>
        <v>126.03999999999999</v>
      </c>
      <c r="AP102" s="215">
        <f>SUM(Paniglgasse:Lerchenfelder!AP102)</f>
        <v>0</v>
      </c>
      <c r="AQ102" s="215">
        <f>SUM(Paniglgasse:Lerchenfelder!AQ102)</f>
        <v>0</v>
      </c>
      <c r="AR102" s="215">
        <f>SUM(Paniglgasse:Lerchenfelder!AR102)</f>
        <v>0</v>
      </c>
      <c r="AS102" s="215">
        <f>SUM(Paniglgasse:Lerchenfelder!AS102)</f>
        <v>0</v>
      </c>
      <c r="AT102" s="215">
        <f>SUM(Paniglgasse:Lerchenfelder!AT102)</f>
        <v>0</v>
      </c>
      <c r="AU102" s="215">
        <f>SUM(Paniglgasse:Lerchenfelder!AU102)</f>
        <v>0</v>
      </c>
      <c r="AV102" s="215">
        <f>SUM(Paniglgasse:Lerchenfelder!AV102)</f>
        <v>0</v>
      </c>
      <c r="AW102" s="215">
        <f>SUM(Paniglgasse:Lerchenfelder!AW102)</f>
        <v>0</v>
      </c>
      <c r="AX102" s="215">
        <f>SUM(Paniglgasse:Lerchenfelder!AX102)</f>
        <v>0</v>
      </c>
      <c r="AY102" s="215">
        <f>SUM(Paniglgasse:Lerchenfelder!AY102)</f>
        <v>0</v>
      </c>
      <c r="AZ102" s="215">
        <f>SUM(Paniglgasse:Lerchenfelder!AZ102)</f>
        <v>0</v>
      </c>
      <c r="BA102" s="215">
        <f>SUM(Paniglgasse:Lerchenfelder!BA102)</f>
        <v>0</v>
      </c>
      <c r="BB102" s="215">
        <f>SUM(Paniglgasse:Lerchenfelder!BB102)</f>
        <v>0</v>
      </c>
      <c r="BC102" s="215">
        <f>SUM(Paniglgasse:Lerchenfelder!BC102)</f>
        <v>0</v>
      </c>
      <c r="BD102" s="215">
        <f>SUM(Paniglgasse:Lerchenfelder!BD102)</f>
        <v>0</v>
      </c>
      <c r="BE102" s="195"/>
      <c r="BF102" s="163">
        <f>SUM(E102:H102)</f>
        <v>207.65000000000003</v>
      </c>
      <c r="BG102" s="77">
        <f>SUM(I102:L102)</f>
        <v>178.36</v>
      </c>
      <c r="BH102" s="77">
        <f>SUM(M102:Q102)</f>
        <v>207.08</v>
      </c>
      <c r="BI102" s="77">
        <f>SUM(R102:U102)</f>
        <v>201.13</v>
      </c>
      <c r="BJ102" s="77">
        <f>SUM(V102:Y102)</f>
        <v>203.22</v>
      </c>
      <c r="BK102" s="77">
        <f>SUM(Z102:AD102)</f>
        <v>178.01</v>
      </c>
      <c r="BL102" s="77">
        <f>SUM(AE102:AH102)</f>
        <v>116.94</v>
      </c>
      <c r="BM102" s="77">
        <f>SUM(AI102:AL102)</f>
        <v>181.97</v>
      </c>
      <c r="BN102" s="77">
        <f>SUM(AM102:AQ102)</f>
        <v>193.66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1668.0200000000002</v>
      </c>
      <c r="BS102" s="77">
        <f>SUM(BF102:BH102)</f>
        <v>593.09</v>
      </c>
      <c r="BT102" s="77">
        <f>SUM(BI102:BK102)</f>
        <v>582.36</v>
      </c>
      <c r="BU102" s="77">
        <f>SUM(BL102:BN102)</f>
        <v>492.56999999999994</v>
      </c>
      <c r="BV102" s="77">
        <f>SUM(BO102:BQ102)</f>
        <v>0</v>
      </c>
      <c r="BW102" s="77">
        <f>SUM(BF102:BK102)</f>
        <v>1175.45</v>
      </c>
      <c r="BX102" s="77">
        <f>SUM(BL102:BQ102)</f>
        <v>492.56999999999994</v>
      </c>
      <c r="BY102" s="77">
        <f>IF(Info!$O$3="Q1",$BS102,IF(Info!$O$3="Q2",$BS102+$BT102,IF(Info!$O$3="Q3",$BS102+$BT102+$BU102,$BR102)))</f>
        <v>593.09</v>
      </c>
      <c r="BZ102" s="77">
        <f>IF(Info!$O$3="Q1",$BS102,IF(Info!$O$3="Q2",$BT102,IF(Info!$O$3="Q3",$BU102,$BV102)))</f>
        <v>593.09</v>
      </c>
      <c r="CA102" s="197"/>
      <c r="CC102" s="42"/>
    </row>
    <row r="103" spans="1:81" x14ac:dyDescent="0.3">
      <c r="A103" s="193"/>
      <c r="B103" s="78" t="s">
        <v>67</v>
      </c>
      <c r="C103" s="194"/>
      <c r="D103" s="157">
        <f>SUM(E103:BD103)</f>
        <v>2693.2233333333329</v>
      </c>
      <c r="E103" s="215">
        <f>SUM(Paniglgasse:Lerchenfelder!E103)</f>
        <v>0</v>
      </c>
      <c r="F103" s="215">
        <f>SUM(Paniglgasse:Lerchenfelder!F103)</f>
        <v>0</v>
      </c>
      <c r="G103" s="215">
        <f>SUM(Paniglgasse:Lerchenfelder!G103)</f>
        <v>0</v>
      </c>
      <c r="H103" s="215">
        <f>SUM(Paniglgasse:Lerchenfelder!H103)</f>
        <v>25.5</v>
      </c>
      <c r="I103" s="215">
        <f>SUM(Paniglgasse:Lerchenfelder!I103)</f>
        <v>0</v>
      </c>
      <c r="J103" s="215">
        <f>SUM(Paniglgasse:Lerchenfelder!J103)</f>
        <v>100.67</v>
      </c>
      <c r="K103" s="215">
        <f>SUM(Paniglgasse:Lerchenfelder!K103)</f>
        <v>25.5</v>
      </c>
      <c r="L103" s="215">
        <f>SUM(Paniglgasse:Lerchenfelder!L103)</f>
        <v>195</v>
      </c>
      <c r="M103" s="215">
        <f>SUM(Paniglgasse:Lerchenfelder!M103)</f>
        <v>25.5</v>
      </c>
      <c r="N103" s="215">
        <f>SUM(Paniglgasse:Lerchenfelder!N103)</f>
        <v>0</v>
      </c>
      <c r="O103" s="215">
        <f>SUM(Paniglgasse:Lerchenfelder!O103)</f>
        <v>0</v>
      </c>
      <c r="P103" s="215">
        <f>SUM(Paniglgasse:Lerchenfelder!P103)</f>
        <v>0</v>
      </c>
      <c r="Q103" s="215">
        <f>SUM(Paniglgasse:Lerchenfelder!Q103)</f>
        <v>0</v>
      </c>
      <c r="R103" s="215">
        <f>SUM(Paniglgasse:Lerchenfelder!R103)</f>
        <v>0</v>
      </c>
      <c r="S103" s="215">
        <f>SUM(Paniglgasse:Lerchenfelder!S103)</f>
        <v>0</v>
      </c>
      <c r="T103" s="215">
        <f>SUM(Paniglgasse:Lerchenfelder!T103)</f>
        <v>0</v>
      </c>
      <c r="U103" s="215">
        <f>SUM(Paniglgasse:Lerchenfelder!U103)</f>
        <v>0</v>
      </c>
      <c r="V103" s="215">
        <f>SUM(Paniglgasse:Lerchenfelder!V103)</f>
        <v>0</v>
      </c>
      <c r="W103" s="215">
        <f>SUM(Paniglgasse:Lerchenfelder!W103)</f>
        <v>0</v>
      </c>
      <c r="X103" s="215">
        <f>SUM(Paniglgasse:Lerchenfelder!X103)</f>
        <v>0</v>
      </c>
      <c r="Y103" s="215">
        <f>SUM(Paniglgasse:Lerchenfelder!Y103)</f>
        <v>0</v>
      </c>
      <c r="Z103" s="215">
        <f>SUM(Paniglgasse:Lerchenfelder!Z103)</f>
        <v>0</v>
      </c>
      <c r="AA103" s="215">
        <f>SUM(Paniglgasse:Lerchenfelder!AA103)</f>
        <v>0</v>
      </c>
      <c r="AB103" s="215">
        <f>SUM(Paniglgasse:Lerchenfelder!AB103)</f>
        <v>268.89999999999998</v>
      </c>
      <c r="AC103" s="215">
        <f>SUM(Paniglgasse:Lerchenfelder!AC103)</f>
        <v>0</v>
      </c>
      <c r="AD103" s="215">
        <f>SUM(Paniglgasse:Lerchenfelder!AD103)</f>
        <v>1253.3333333333333</v>
      </c>
      <c r="AE103" s="215">
        <f>SUM(Paniglgasse:Lerchenfelder!AE103)</f>
        <v>0</v>
      </c>
      <c r="AF103" s="215">
        <f>SUM(Paniglgasse:Lerchenfelder!AF103)</f>
        <v>84.87</v>
      </c>
      <c r="AG103" s="215">
        <f>SUM(Paniglgasse:Lerchenfelder!AG103)</f>
        <v>78.900000000000006</v>
      </c>
      <c r="AH103" s="215">
        <f>SUM(Paniglgasse:Lerchenfelder!AH103)</f>
        <v>126.60000000000001</v>
      </c>
      <c r="AI103" s="215">
        <f>SUM(Paniglgasse:Lerchenfelder!AI103)</f>
        <v>0</v>
      </c>
      <c r="AJ103" s="215">
        <f>SUM(Paniglgasse:Lerchenfelder!AJ103)</f>
        <v>124.5</v>
      </c>
      <c r="AK103" s="215">
        <f>SUM(Paniglgasse:Lerchenfelder!AK103)</f>
        <v>90.17</v>
      </c>
      <c r="AL103" s="215">
        <f>SUM(Paniglgasse:Lerchenfelder!AL103)</f>
        <v>86.91</v>
      </c>
      <c r="AM103" s="215">
        <f>SUM(Paniglgasse:Lerchenfelder!AM103)</f>
        <v>83</v>
      </c>
      <c r="AN103" s="215">
        <f>SUM(Paniglgasse:Lerchenfelder!AN103)</f>
        <v>40</v>
      </c>
      <c r="AO103" s="215">
        <f>SUM(Paniglgasse:Lerchenfelder!AO103)</f>
        <v>83.87</v>
      </c>
      <c r="AP103" s="215">
        <f>SUM(Paniglgasse:Lerchenfelder!AP103)</f>
        <v>0</v>
      </c>
      <c r="AQ103" s="215">
        <f>SUM(Paniglgasse:Lerchenfelder!AQ103)</f>
        <v>0</v>
      </c>
      <c r="AR103" s="215">
        <f>SUM(Paniglgasse:Lerchenfelder!AR103)</f>
        <v>0</v>
      </c>
      <c r="AS103" s="215">
        <f>SUM(Paniglgasse:Lerchenfelder!AS103)</f>
        <v>0</v>
      </c>
      <c r="AT103" s="215">
        <f>SUM(Paniglgasse:Lerchenfelder!AT103)</f>
        <v>0</v>
      </c>
      <c r="AU103" s="215">
        <f>SUM(Paniglgasse:Lerchenfelder!AU103)</f>
        <v>0</v>
      </c>
      <c r="AV103" s="215">
        <f>SUM(Paniglgasse:Lerchenfelder!AV103)</f>
        <v>0</v>
      </c>
      <c r="AW103" s="215">
        <f>SUM(Paniglgasse:Lerchenfelder!AW103)</f>
        <v>0</v>
      </c>
      <c r="AX103" s="215">
        <f>SUM(Paniglgasse:Lerchenfelder!AX103)</f>
        <v>0</v>
      </c>
      <c r="AY103" s="215">
        <f>SUM(Paniglgasse:Lerchenfelder!AY103)</f>
        <v>0</v>
      </c>
      <c r="AZ103" s="215">
        <f>SUM(Paniglgasse:Lerchenfelder!AZ103)</f>
        <v>0</v>
      </c>
      <c r="BA103" s="215">
        <f>SUM(Paniglgasse:Lerchenfelder!BA103)</f>
        <v>0</v>
      </c>
      <c r="BB103" s="215">
        <f>SUM(Paniglgasse:Lerchenfelder!BB103)</f>
        <v>0</v>
      </c>
      <c r="BC103" s="215">
        <f>SUM(Paniglgasse:Lerchenfelder!BC103)</f>
        <v>0</v>
      </c>
      <c r="BD103" s="215">
        <f>SUM(Paniglgasse:Lerchenfelder!BD103)</f>
        <v>0</v>
      </c>
      <c r="BE103" s="195"/>
      <c r="BF103" s="163">
        <f>SUM(E103:H103)</f>
        <v>25.5</v>
      </c>
      <c r="BG103" s="77">
        <f>SUM(I103:L103)</f>
        <v>321.17</v>
      </c>
      <c r="BH103" s="77">
        <f>SUM(M103:Q103)</f>
        <v>25.5</v>
      </c>
      <c r="BI103" s="77">
        <f>SUM(R103:U103)</f>
        <v>0</v>
      </c>
      <c r="BJ103" s="77">
        <f>SUM(V103:Y103)</f>
        <v>0</v>
      </c>
      <c r="BK103" s="77">
        <f>SUM(Z103:AD103)</f>
        <v>1522.2333333333331</v>
      </c>
      <c r="BL103" s="77">
        <f>SUM(AE103:AH103)</f>
        <v>290.37</v>
      </c>
      <c r="BM103" s="77">
        <f>SUM(AI103:AL103)</f>
        <v>301.58000000000004</v>
      </c>
      <c r="BN103" s="77">
        <f>SUM(AM103:AQ103)</f>
        <v>206.87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2693.2233333333329</v>
      </c>
      <c r="BS103" s="77">
        <f>SUM(BF103:BH103)</f>
        <v>372.17</v>
      </c>
      <c r="BT103" s="77">
        <f>SUM(BI103:BK103)</f>
        <v>1522.2333333333331</v>
      </c>
      <c r="BU103" s="77">
        <f>SUM(BL103:BN103)</f>
        <v>798.82</v>
      </c>
      <c r="BV103" s="77">
        <f>SUM(BO103:BQ103)</f>
        <v>0</v>
      </c>
      <c r="BW103" s="77">
        <f>SUM(BF103:BK103)</f>
        <v>1894.4033333333332</v>
      </c>
      <c r="BX103" s="77">
        <f>SUM(BL103:BQ103)</f>
        <v>798.82</v>
      </c>
      <c r="BY103" s="77">
        <f>IF(Info!$O$3="Q1",$BS103,IF(Info!$O$3="Q2",$BS103+$BT103,IF(Info!$O$3="Q3",$BS103+$BT103+$BU103,$BR103)))</f>
        <v>372.17</v>
      </c>
      <c r="BZ103" s="77">
        <f>IF(Info!$O$3="Q1",$BS103,IF(Info!$O$3="Q2",$BT103,IF(Info!$O$3="Q3",$BU103,$BV103)))</f>
        <v>372.17</v>
      </c>
      <c r="CA103" s="197"/>
    </row>
    <row r="104" spans="1:81" x14ac:dyDescent="0.3">
      <c r="A104" s="204"/>
      <c r="B104" s="160" t="s">
        <v>360</v>
      </c>
      <c r="C104" s="194"/>
      <c r="D104" s="157">
        <f>SUM(E104:BD104)</f>
        <v>6500.0266666666666</v>
      </c>
      <c r="E104" s="157">
        <f t="shared" ref="E104:AJ104" si="124">SUM(E100:E103)</f>
        <v>0</v>
      </c>
      <c r="F104" s="157">
        <f t="shared" si="124"/>
        <v>477.78000000000003</v>
      </c>
      <c r="G104" s="157">
        <f t="shared" si="124"/>
        <v>72.569999999999993</v>
      </c>
      <c r="H104" s="157">
        <f t="shared" si="124"/>
        <v>25.5</v>
      </c>
      <c r="I104" s="157">
        <f t="shared" si="124"/>
        <v>123.09</v>
      </c>
      <c r="J104" s="157">
        <f t="shared" si="124"/>
        <v>187.72</v>
      </c>
      <c r="K104" s="157">
        <f t="shared" si="124"/>
        <v>138.23333333333335</v>
      </c>
      <c r="L104" s="157">
        <f t="shared" si="124"/>
        <v>267.81</v>
      </c>
      <c r="M104" s="157">
        <f t="shared" si="124"/>
        <v>111.95</v>
      </c>
      <c r="N104" s="157">
        <f t="shared" si="124"/>
        <v>140.87</v>
      </c>
      <c r="O104" s="157">
        <f t="shared" si="124"/>
        <v>0</v>
      </c>
      <c r="P104" s="157">
        <f t="shared" si="124"/>
        <v>0</v>
      </c>
      <c r="Q104" s="157">
        <f t="shared" si="124"/>
        <v>108.31666666666668</v>
      </c>
      <c r="R104" s="157">
        <f t="shared" si="124"/>
        <v>78.599999999999994</v>
      </c>
      <c r="S104" s="157">
        <f t="shared" si="124"/>
        <v>122.53</v>
      </c>
      <c r="T104" s="157">
        <f t="shared" si="124"/>
        <v>0</v>
      </c>
      <c r="U104" s="157">
        <f t="shared" si="124"/>
        <v>133.15</v>
      </c>
      <c r="V104" s="157">
        <f t="shared" si="124"/>
        <v>64.67</v>
      </c>
      <c r="W104" s="157">
        <f t="shared" si="124"/>
        <v>58</v>
      </c>
      <c r="X104" s="157">
        <f t="shared" si="124"/>
        <v>94.708333333333343</v>
      </c>
      <c r="Y104" s="157">
        <f t="shared" si="124"/>
        <v>152.32499999999999</v>
      </c>
      <c r="Z104" s="157">
        <f t="shared" si="124"/>
        <v>120.39</v>
      </c>
      <c r="AA104" s="157">
        <f t="shared" si="124"/>
        <v>0</v>
      </c>
      <c r="AB104" s="157">
        <f t="shared" si="124"/>
        <v>268.89999999999998</v>
      </c>
      <c r="AC104" s="157">
        <f t="shared" si="124"/>
        <v>76.016666666666666</v>
      </c>
      <c r="AD104" s="157">
        <f t="shared" si="124"/>
        <v>1356.7283333333332</v>
      </c>
      <c r="AE104" s="157">
        <f t="shared" si="124"/>
        <v>116.94</v>
      </c>
      <c r="AF104" s="157">
        <f t="shared" si="124"/>
        <v>84.87</v>
      </c>
      <c r="AG104" s="157">
        <f t="shared" si="124"/>
        <v>78.900000000000006</v>
      </c>
      <c r="AH104" s="157">
        <f t="shared" si="124"/>
        <v>280.86666666666667</v>
      </c>
      <c r="AI104" s="157">
        <f t="shared" si="124"/>
        <v>450.51</v>
      </c>
      <c r="AJ104" s="157">
        <f t="shared" si="124"/>
        <v>395.22166666666664</v>
      </c>
      <c r="AK104" s="157">
        <f t="shared" ref="AK104:BP104" si="125">SUM(AK100:AK103)</f>
        <v>90.17</v>
      </c>
      <c r="AL104" s="157">
        <f t="shared" si="125"/>
        <v>163.01</v>
      </c>
      <c r="AM104" s="157">
        <f t="shared" si="125"/>
        <v>83</v>
      </c>
      <c r="AN104" s="157">
        <f t="shared" si="125"/>
        <v>157.47</v>
      </c>
      <c r="AO104" s="157">
        <f t="shared" si="125"/>
        <v>419.21000000000004</v>
      </c>
      <c r="AP104" s="157">
        <f t="shared" si="125"/>
        <v>0</v>
      </c>
      <c r="AQ104" s="157">
        <f t="shared" si="125"/>
        <v>0</v>
      </c>
      <c r="AR104" s="157">
        <f t="shared" si="125"/>
        <v>0</v>
      </c>
      <c r="AS104" s="157">
        <f t="shared" si="125"/>
        <v>0</v>
      </c>
      <c r="AT104" s="157">
        <f t="shared" si="125"/>
        <v>0</v>
      </c>
      <c r="AU104" s="157">
        <f t="shared" si="125"/>
        <v>0</v>
      </c>
      <c r="AV104" s="157">
        <f t="shared" si="125"/>
        <v>0</v>
      </c>
      <c r="AW104" s="157">
        <f t="shared" si="125"/>
        <v>0</v>
      </c>
      <c r="AX104" s="157">
        <f t="shared" si="125"/>
        <v>0</v>
      </c>
      <c r="AY104" s="157">
        <f t="shared" si="125"/>
        <v>0</v>
      </c>
      <c r="AZ104" s="157">
        <f t="shared" si="125"/>
        <v>0</v>
      </c>
      <c r="BA104" s="157">
        <f t="shared" si="125"/>
        <v>0</v>
      </c>
      <c r="BB104" s="157">
        <f t="shared" si="125"/>
        <v>0</v>
      </c>
      <c r="BC104" s="157">
        <f t="shared" si="125"/>
        <v>0</v>
      </c>
      <c r="BD104" s="157">
        <f t="shared" si="125"/>
        <v>0</v>
      </c>
      <c r="BE104" s="195"/>
      <c r="BF104" s="162">
        <f>SUM(E104:H104)</f>
        <v>575.85</v>
      </c>
      <c r="BG104" s="157">
        <f>SUM(I104:L104)</f>
        <v>716.85333333333335</v>
      </c>
      <c r="BH104" s="157">
        <f>SUM(M104:Q104)</f>
        <v>361.13666666666666</v>
      </c>
      <c r="BI104" s="157">
        <f>SUM(R104:U104)</f>
        <v>334.28</v>
      </c>
      <c r="BJ104" s="157">
        <f>SUM(V104:Y104)</f>
        <v>369.70333333333332</v>
      </c>
      <c r="BK104" s="157">
        <f>SUM(Z104:AD104)</f>
        <v>1822.0349999999999</v>
      </c>
      <c r="BL104" s="157">
        <f>SUM(AE104:AH104)</f>
        <v>561.57666666666671</v>
      </c>
      <c r="BM104" s="157">
        <f>SUM(AI104:AL104)</f>
        <v>1098.9116666666664</v>
      </c>
      <c r="BN104" s="157">
        <f>SUM(AM104:AQ104)</f>
        <v>659.68000000000006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6500.0266666666666</v>
      </c>
      <c r="BS104" s="157">
        <f>SUM(BF104:BH104)</f>
        <v>1653.8400000000001</v>
      </c>
      <c r="BT104" s="157">
        <f>SUM(BI104:BK104)</f>
        <v>2526.0183333333334</v>
      </c>
      <c r="BU104" s="157">
        <f>SUM(BL104:BN104)</f>
        <v>2320.1683333333331</v>
      </c>
      <c r="BV104" s="157">
        <f>SUM(BO104:BQ104)</f>
        <v>0</v>
      </c>
      <c r="BW104" s="157">
        <f>SUM(BF104:BK104)</f>
        <v>4179.8583333333336</v>
      </c>
      <c r="BX104" s="157">
        <f>SUM(BL104:BQ104)</f>
        <v>2320.1683333333331</v>
      </c>
      <c r="BY104" s="157">
        <f>IF(Info!$O$3="Q1",$BS104,IF(Info!$O$3="Q2",$BS104+$BT104,IF(Info!$O$3="Q3",$BS104+$BT104+$BU104,$BR104)))</f>
        <v>1653.8400000000001</v>
      </c>
      <c r="BZ104" s="157">
        <f>IF(Info!$O$3="Q1",$BS104,IF(Info!$O$3="Q2",$BT104,IF(Info!$O$3="Q3",$BU104,$BV104)))</f>
        <v>1653.8400000000001</v>
      </c>
      <c r="CA104" s="197"/>
    </row>
    <row r="105" spans="1:81" ht="15.6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x14ac:dyDescent="0.3">
      <c r="A106" s="193"/>
      <c r="B106" s="78" t="s">
        <v>362</v>
      </c>
      <c r="C106" s="194"/>
      <c r="D106" s="157">
        <f>SUM(E106:BD106)</f>
        <v>5256.2979999999989</v>
      </c>
      <c r="E106" s="215">
        <f>SUM(Paniglgasse:Lerchenfelder!E106)</f>
        <v>136.8125</v>
      </c>
      <c r="F106" s="215">
        <f>SUM(Paniglgasse:Lerchenfelder!F106)</f>
        <v>136.8125</v>
      </c>
      <c r="G106" s="215">
        <f>SUM(Paniglgasse:Lerchenfelder!G106)</f>
        <v>136.8125</v>
      </c>
      <c r="H106" s="215">
        <f>SUM(Paniglgasse:Lerchenfelder!H106)</f>
        <v>136.8125</v>
      </c>
      <c r="I106" s="215">
        <f>SUM(Paniglgasse:Lerchenfelder!I106)</f>
        <v>135.46249999999998</v>
      </c>
      <c r="J106" s="215">
        <f>SUM(Paniglgasse:Lerchenfelder!J106)</f>
        <v>135.46249999999998</v>
      </c>
      <c r="K106" s="215">
        <f>SUM(Paniglgasse:Lerchenfelder!K106)</f>
        <v>135.46249999999998</v>
      </c>
      <c r="L106" s="215">
        <f>SUM(Paniglgasse:Lerchenfelder!L106)</f>
        <v>135.46249999999998</v>
      </c>
      <c r="M106" s="215">
        <f>SUM(Paniglgasse:Lerchenfelder!M106)</f>
        <v>133.00399999999999</v>
      </c>
      <c r="N106" s="215">
        <f>SUM(Paniglgasse:Lerchenfelder!N106)</f>
        <v>133.00399999999999</v>
      </c>
      <c r="O106" s="215">
        <f>SUM(Paniglgasse:Lerchenfelder!O106)</f>
        <v>133.00399999999999</v>
      </c>
      <c r="P106" s="215">
        <f>SUM(Paniglgasse:Lerchenfelder!P106)</f>
        <v>133.00399999999999</v>
      </c>
      <c r="Q106" s="215">
        <f>SUM(Paniglgasse:Lerchenfelder!Q106)</f>
        <v>133.00399999999999</v>
      </c>
      <c r="R106" s="215">
        <f>SUM(Paniglgasse:Lerchenfelder!R106)</f>
        <v>153.47250000000003</v>
      </c>
      <c r="S106" s="215">
        <f>SUM(Paniglgasse:Lerchenfelder!S106)</f>
        <v>153.47250000000003</v>
      </c>
      <c r="T106" s="215">
        <f>SUM(Paniglgasse:Lerchenfelder!T106)</f>
        <v>153.47250000000003</v>
      </c>
      <c r="U106" s="215">
        <f>SUM(Paniglgasse:Lerchenfelder!U106)</f>
        <v>153.47250000000003</v>
      </c>
      <c r="V106" s="215">
        <f>SUM(Paniglgasse:Lerchenfelder!V106)</f>
        <v>153.87</v>
      </c>
      <c r="W106" s="215">
        <f>SUM(Paniglgasse:Lerchenfelder!W106)</f>
        <v>153.87</v>
      </c>
      <c r="X106" s="215">
        <f>SUM(Paniglgasse:Lerchenfelder!X106)</f>
        <v>153.87</v>
      </c>
      <c r="Y106" s="215">
        <f>SUM(Paniglgasse:Lerchenfelder!Y106)</f>
        <v>153.87</v>
      </c>
      <c r="Z106" s="215">
        <f>SUM(Paniglgasse:Lerchenfelder!Z106)</f>
        <v>123.422</v>
      </c>
      <c r="AA106" s="215">
        <f>SUM(Paniglgasse:Lerchenfelder!AA106)</f>
        <v>123.422</v>
      </c>
      <c r="AB106" s="215">
        <f>SUM(Paniglgasse:Lerchenfelder!AB106)</f>
        <v>123.422</v>
      </c>
      <c r="AC106" s="215">
        <f>SUM(Paniglgasse:Lerchenfelder!AC106)</f>
        <v>123.422</v>
      </c>
      <c r="AD106" s="215">
        <f>SUM(Paniglgasse:Lerchenfelder!AD106)</f>
        <v>123.422</v>
      </c>
      <c r="AE106" s="215">
        <f>SUM(Paniglgasse:Lerchenfelder!AE106)</f>
        <v>151.27749999999997</v>
      </c>
      <c r="AF106" s="215">
        <f>SUM(Paniglgasse:Lerchenfelder!AF106)</f>
        <v>151.27749999999997</v>
      </c>
      <c r="AG106" s="215">
        <f>SUM(Paniglgasse:Lerchenfelder!AG106)</f>
        <v>151.27749999999997</v>
      </c>
      <c r="AH106" s="215">
        <f>SUM(Paniglgasse:Lerchenfelder!AH106)</f>
        <v>151.27749999999997</v>
      </c>
      <c r="AI106" s="215">
        <f>SUM(Paniglgasse:Lerchenfelder!AI106)</f>
        <v>139.22500000000002</v>
      </c>
      <c r="AJ106" s="215">
        <f>SUM(Paniglgasse:Lerchenfelder!AJ106)</f>
        <v>139.22500000000002</v>
      </c>
      <c r="AK106" s="215">
        <f>SUM(Paniglgasse:Lerchenfelder!AK106)</f>
        <v>139.22500000000002</v>
      </c>
      <c r="AL106" s="215">
        <f>SUM(Paniglgasse:Lerchenfelder!AL106)</f>
        <v>139.22500000000002</v>
      </c>
      <c r="AM106" s="215">
        <f>SUM(Paniglgasse:Lerchenfelder!AM106)</f>
        <v>123.422</v>
      </c>
      <c r="AN106" s="215">
        <f>SUM(Paniglgasse:Lerchenfelder!AN106)</f>
        <v>123.422</v>
      </c>
      <c r="AO106" s="215">
        <f>SUM(Paniglgasse:Lerchenfelder!AO106)</f>
        <v>123.422</v>
      </c>
      <c r="AP106" s="215">
        <f>SUM(Paniglgasse:Lerchenfelder!AP106)</f>
        <v>123.422</v>
      </c>
      <c r="AQ106" s="215">
        <f>SUM(Paniglgasse:Lerchenfelder!AQ106)</f>
        <v>0</v>
      </c>
      <c r="AR106" s="215">
        <f>SUM(Paniglgasse:Lerchenfelder!AR106)</f>
        <v>0</v>
      </c>
      <c r="AS106" s="215">
        <f>SUM(Paniglgasse:Lerchenfelder!AS106)</f>
        <v>0</v>
      </c>
      <c r="AT106" s="215">
        <f>SUM(Paniglgasse:Lerchenfelder!AT106)</f>
        <v>0</v>
      </c>
      <c r="AU106" s="215">
        <f>SUM(Paniglgasse:Lerchenfelder!AU106)</f>
        <v>0</v>
      </c>
      <c r="AV106" s="215">
        <f>SUM(Paniglgasse:Lerchenfelder!AV106)</f>
        <v>0</v>
      </c>
      <c r="AW106" s="215">
        <f>SUM(Paniglgasse:Lerchenfelder!AW106)</f>
        <v>0</v>
      </c>
      <c r="AX106" s="215">
        <f>SUM(Paniglgasse:Lerchenfelder!AX106)</f>
        <v>0</v>
      </c>
      <c r="AY106" s="215">
        <f>SUM(Paniglgasse:Lerchenfelder!AY106)</f>
        <v>0</v>
      </c>
      <c r="AZ106" s="215">
        <f>SUM(Paniglgasse:Lerchenfelder!AZ106)</f>
        <v>0</v>
      </c>
      <c r="BA106" s="215">
        <f>SUM(Paniglgasse:Lerchenfelder!BA106)</f>
        <v>0</v>
      </c>
      <c r="BB106" s="215">
        <f>SUM(Paniglgasse:Lerchenfelder!BB106)</f>
        <v>0</v>
      </c>
      <c r="BC106" s="215">
        <f>SUM(Paniglgasse:Lerchenfelder!BC106)</f>
        <v>0</v>
      </c>
      <c r="BD106" s="215">
        <f>SUM(Paniglgasse:Lerchenfelder!BD106)</f>
        <v>0</v>
      </c>
      <c r="BE106" s="195"/>
      <c r="BF106" s="163">
        <f>SUM(E106:H106)</f>
        <v>547.25</v>
      </c>
      <c r="BG106" s="77">
        <f>SUM(I106:L106)</f>
        <v>541.84999999999991</v>
      </c>
      <c r="BH106" s="77">
        <f>SUM(M106:Q106)</f>
        <v>665.02</v>
      </c>
      <c r="BI106" s="77">
        <f>SUM(R106:U106)</f>
        <v>613.8900000000001</v>
      </c>
      <c r="BJ106" s="77">
        <f>SUM(V106:Y106)</f>
        <v>615.48</v>
      </c>
      <c r="BK106" s="77">
        <f>SUM(Z106:AD106)</f>
        <v>617.11</v>
      </c>
      <c r="BL106" s="77">
        <f>SUM(AE106:AH106)</f>
        <v>605.1099999999999</v>
      </c>
      <c r="BM106" s="77">
        <f>SUM(AI106:AL106)</f>
        <v>556.90000000000009</v>
      </c>
      <c r="BN106" s="77">
        <f>SUM(AM106:AQ106)</f>
        <v>493.68799999999999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5256.2980000000007</v>
      </c>
      <c r="BS106" s="77">
        <f>SUM(BF106:BH106)</f>
        <v>1754.12</v>
      </c>
      <c r="BT106" s="77">
        <f>SUM(BI106:BK106)</f>
        <v>1846.48</v>
      </c>
      <c r="BU106" s="77">
        <f>SUM(BL106:BN106)</f>
        <v>1655.6979999999999</v>
      </c>
      <c r="BV106" s="77">
        <f>SUM(BO106:BQ106)</f>
        <v>0</v>
      </c>
      <c r="BW106" s="77">
        <f>SUM(BF106:BK106)</f>
        <v>3600.6000000000004</v>
      </c>
      <c r="BX106" s="77">
        <f>SUM(BL106:BQ106)</f>
        <v>1655.6979999999999</v>
      </c>
      <c r="BY106" s="77">
        <f>IF(Info!$O$3="Q1",$BS106,IF(Info!$O$3="Q2",$BS106+$BT106,IF(Info!$O$3="Q3",$BS106+$BT106+$BU106,$BR106)))</f>
        <v>1754.12</v>
      </c>
      <c r="BZ106" s="77">
        <f>IF(Info!$O$3="Q1",$BS106,IF(Info!$O$3="Q2",$BT106,IF(Info!$O$3="Q3",$BU106,$BV106)))</f>
        <v>1754.12</v>
      </c>
      <c r="CA106" s="197"/>
    </row>
    <row r="107" spans="1:81" x14ac:dyDescent="0.3">
      <c r="A107" s="193"/>
      <c r="B107" s="78" t="s">
        <v>363</v>
      </c>
      <c r="C107" s="194"/>
      <c r="D107" s="157">
        <f>SUM(E107:BD107)</f>
        <v>1443.2246153846158</v>
      </c>
      <c r="E107" s="215">
        <f>SUM(Paniglgasse:Lerchenfelder!E107)</f>
        <v>25.858974358974361</v>
      </c>
      <c r="F107" s="215">
        <f>SUM(Paniglgasse:Lerchenfelder!F107)</f>
        <v>25.858974358974361</v>
      </c>
      <c r="G107" s="215">
        <f>SUM(Paniglgasse:Lerchenfelder!G107)</f>
        <v>25.858974358974361</v>
      </c>
      <c r="H107" s="215">
        <f>SUM(Paniglgasse:Lerchenfelder!H107)</f>
        <v>25.858974358974361</v>
      </c>
      <c r="I107" s="215">
        <f>SUM(Paniglgasse:Lerchenfelder!I107)</f>
        <v>46.525641025641029</v>
      </c>
      <c r="J107" s="215">
        <f>SUM(Paniglgasse:Lerchenfelder!J107)</f>
        <v>46.525641025641029</v>
      </c>
      <c r="K107" s="215">
        <f>SUM(Paniglgasse:Lerchenfelder!K107)</f>
        <v>46.525641025641029</v>
      </c>
      <c r="L107" s="215">
        <f>SUM(Paniglgasse:Lerchenfelder!L107)</f>
        <v>46.525641025641029</v>
      </c>
      <c r="M107" s="215">
        <f>SUM(Paniglgasse:Lerchenfelder!M107)</f>
        <v>54.258974358974363</v>
      </c>
      <c r="N107" s="215">
        <f>SUM(Paniglgasse:Lerchenfelder!N107)</f>
        <v>54.258974358974363</v>
      </c>
      <c r="O107" s="215">
        <f>SUM(Paniglgasse:Lerchenfelder!O107)</f>
        <v>54.258974358974363</v>
      </c>
      <c r="P107" s="215">
        <f>SUM(Paniglgasse:Lerchenfelder!P107)</f>
        <v>54.258974358974363</v>
      </c>
      <c r="Q107" s="215">
        <f>SUM(Paniglgasse:Lerchenfelder!Q107)</f>
        <v>54.258974358974363</v>
      </c>
      <c r="R107" s="215">
        <f>SUM(Paniglgasse:Lerchenfelder!R107)</f>
        <v>8.8266666666666662</v>
      </c>
      <c r="S107" s="215">
        <f>SUM(Paniglgasse:Lerchenfelder!S107)</f>
        <v>8.8266666666666662</v>
      </c>
      <c r="T107" s="215">
        <f>SUM(Paniglgasse:Lerchenfelder!T107)</f>
        <v>8.8266666666666662</v>
      </c>
      <c r="U107" s="215">
        <f>SUM(Paniglgasse:Lerchenfelder!U107)</f>
        <v>8.8266666666666662</v>
      </c>
      <c r="V107" s="215">
        <f>SUM(Paniglgasse:Lerchenfelder!V107)</f>
        <v>48</v>
      </c>
      <c r="W107" s="215">
        <f>SUM(Paniglgasse:Lerchenfelder!W107)</f>
        <v>48</v>
      </c>
      <c r="X107" s="215">
        <f>SUM(Paniglgasse:Lerchenfelder!X107)</f>
        <v>48</v>
      </c>
      <c r="Y107" s="215">
        <f>SUM(Paniglgasse:Lerchenfelder!Y107)</f>
        <v>48</v>
      </c>
      <c r="Z107" s="215">
        <f>SUM(Paniglgasse:Lerchenfelder!Z107)</f>
        <v>47.558461538461543</v>
      </c>
      <c r="AA107" s="215">
        <f>SUM(Paniglgasse:Lerchenfelder!AA107)</f>
        <v>47.558461538461543</v>
      </c>
      <c r="AB107" s="215">
        <f>SUM(Paniglgasse:Lerchenfelder!AB107)</f>
        <v>47.558461538461543</v>
      </c>
      <c r="AC107" s="215">
        <f>SUM(Paniglgasse:Lerchenfelder!AC107)</f>
        <v>47.558461538461543</v>
      </c>
      <c r="AD107" s="215">
        <f>SUM(Paniglgasse:Lerchenfelder!AD107)</f>
        <v>47.558461538461543</v>
      </c>
      <c r="AE107" s="215">
        <f>SUM(Paniglgasse:Lerchenfelder!AE107)</f>
        <v>28.339487179487183</v>
      </c>
      <c r="AF107" s="215">
        <f>SUM(Paniglgasse:Lerchenfelder!AF107)</f>
        <v>28.339487179487183</v>
      </c>
      <c r="AG107" s="215">
        <f>SUM(Paniglgasse:Lerchenfelder!AG107)</f>
        <v>28.339487179487183</v>
      </c>
      <c r="AH107" s="215">
        <f>SUM(Paniglgasse:Lerchenfelder!AH107)</f>
        <v>28.339487179487183</v>
      </c>
      <c r="AI107" s="215">
        <f>SUM(Paniglgasse:Lerchenfelder!AI107)</f>
        <v>28.35846153846154</v>
      </c>
      <c r="AJ107" s="215">
        <f>SUM(Paniglgasse:Lerchenfelder!AJ107)</f>
        <v>28.35846153846154</v>
      </c>
      <c r="AK107" s="215">
        <f>SUM(Paniglgasse:Lerchenfelder!AK107)</f>
        <v>28.35846153846154</v>
      </c>
      <c r="AL107" s="215">
        <f>SUM(Paniglgasse:Lerchenfelder!AL107)</f>
        <v>28.35846153846154</v>
      </c>
      <c r="AM107" s="215">
        <f>SUM(Paniglgasse:Lerchenfelder!AM107)</f>
        <v>47.625128205128206</v>
      </c>
      <c r="AN107" s="215">
        <f>SUM(Paniglgasse:Lerchenfelder!AN107)</f>
        <v>47.625128205128206</v>
      </c>
      <c r="AO107" s="215">
        <f>SUM(Paniglgasse:Lerchenfelder!AO107)</f>
        <v>47.625128205128206</v>
      </c>
      <c r="AP107" s="215">
        <f>SUM(Paniglgasse:Lerchenfelder!AP107)</f>
        <v>47.625128205128206</v>
      </c>
      <c r="AQ107" s="215">
        <f>SUM(Paniglgasse:Lerchenfelder!AQ107)</f>
        <v>0</v>
      </c>
      <c r="AR107" s="215">
        <f>SUM(Paniglgasse:Lerchenfelder!AR107)</f>
        <v>0</v>
      </c>
      <c r="AS107" s="215">
        <f>SUM(Paniglgasse:Lerchenfelder!AS107)</f>
        <v>0</v>
      </c>
      <c r="AT107" s="215">
        <f>SUM(Paniglgasse:Lerchenfelder!AT107)</f>
        <v>0</v>
      </c>
      <c r="AU107" s="215">
        <f>SUM(Paniglgasse:Lerchenfelder!AU107)</f>
        <v>0</v>
      </c>
      <c r="AV107" s="215">
        <f>SUM(Paniglgasse:Lerchenfelder!AV107)</f>
        <v>0</v>
      </c>
      <c r="AW107" s="215">
        <f>SUM(Paniglgasse:Lerchenfelder!AW107)</f>
        <v>0</v>
      </c>
      <c r="AX107" s="215">
        <f>SUM(Paniglgasse:Lerchenfelder!AX107)</f>
        <v>0</v>
      </c>
      <c r="AY107" s="215">
        <f>SUM(Paniglgasse:Lerchenfelder!AY107)</f>
        <v>0</v>
      </c>
      <c r="AZ107" s="215">
        <f>SUM(Paniglgasse:Lerchenfelder!AZ107)</f>
        <v>0</v>
      </c>
      <c r="BA107" s="215">
        <f>SUM(Paniglgasse:Lerchenfelder!BA107)</f>
        <v>0</v>
      </c>
      <c r="BB107" s="215">
        <f>SUM(Paniglgasse:Lerchenfelder!BB107)</f>
        <v>0</v>
      </c>
      <c r="BC107" s="215">
        <f>SUM(Paniglgasse:Lerchenfelder!BC107)</f>
        <v>0</v>
      </c>
      <c r="BD107" s="215">
        <f>SUM(Paniglgasse:Lerchenfelder!BD107)</f>
        <v>0</v>
      </c>
      <c r="BE107" s="195"/>
      <c r="BF107" s="163">
        <f>SUM(E107:H107)</f>
        <v>103.43589743589745</v>
      </c>
      <c r="BG107" s="77">
        <f>SUM(I107:L107)</f>
        <v>186.10256410256412</v>
      </c>
      <c r="BH107" s="77">
        <f>SUM(M107:Q107)</f>
        <v>271.29487179487182</v>
      </c>
      <c r="BI107" s="77">
        <f>SUM(R107:U107)</f>
        <v>35.306666666666665</v>
      </c>
      <c r="BJ107" s="77">
        <f>SUM(V107:Y107)</f>
        <v>192</v>
      </c>
      <c r="BK107" s="77">
        <f>SUM(Z107:AD107)</f>
        <v>237.7923076923077</v>
      </c>
      <c r="BL107" s="77">
        <f>SUM(AE107:AH107)</f>
        <v>113.35794871794873</v>
      </c>
      <c r="BM107" s="77">
        <f>SUM(AI107:AL107)</f>
        <v>113.43384615384616</v>
      </c>
      <c r="BN107" s="77">
        <f>SUM(AM107:AQ107)</f>
        <v>190.50051282051282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1443.2246153846154</v>
      </c>
      <c r="BS107" s="77">
        <f>SUM(BF107:BH107)</f>
        <v>560.83333333333337</v>
      </c>
      <c r="BT107" s="77">
        <f>SUM(BI107:BK107)</f>
        <v>465.09897435897437</v>
      </c>
      <c r="BU107" s="77">
        <f>SUM(BL107:BN107)</f>
        <v>417.2923076923077</v>
      </c>
      <c r="BV107" s="77">
        <f>SUM(BO107:BQ107)</f>
        <v>0</v>
      </c>
      <c r="BW107" s="77">
        <f>SUM(BF107:BK107)</f>
        <v>1025.9323076923076</v>
      </c>
      <c r="BX107" s="77">
        <f>SUM(BL107:BQ107)</f>
        <v>417.2923076923077</v>
      </c>
      <c r="BY107" s="77">
        <f>IF(Info!$O$3="Q1",$BS107,IF(Info!$O$3="Q2",$BS107+$BT107,IF(Info!$O$3="Q3",$BS107+$BT107+$BU107,$BR107)))</f>
        <v>560.83333333333337</v>
      </c>
      <c r="BZ107" s="77">
        <f>IF(Info!$O$3="Q1",$BS107,IF(Info!$O$3="Q2",$BT107,IF(Info!$O$3="Q3",$BU107,$BV107)))</f>
        <v>560.83333333333337</v>
      </c>
      <c r="CA107" s="197"/>
    </row>
    <row r="108" spans="1:81" x14ac:dyDescent="0.3">
      <c r="A108" s="204"/>
      <c r="B108" s="160" t="s">
        <v>364</v>
      </c>
      <c r="C108" s="194"/>
      <c r="D108" s="157">
        <f>SUM(E108:BD108)</f>
        <v>6699.5226153846188</v>
      </c>
      <c r="E108" s="157">
        <f t="shared" ref="E108:AJ108" si="126">SUM(E106:E107)</f>
        <v>162.67147435897436</v>
      </c>
      <c r="F108" s="157">
        <f t="shared" si="126"/>
        <v>162.67147435897436</v>
      </c>
      <c r="G108" s="157">
        <f t="shared" si="126"/>
        <v>162.67147435897436</v>
      </c>
      <c r="H108" s="157">
        <f t="shared" si="126"/>
        <v>162.67147435897436</v>
      </c>
      <c r="I108" s="157">
        <f t="shared" si="126"/>
        <v>181.988141025641</v>
      </c>
      <c r="J108" s="157">
        <f t="shared" si="126"/>
        <v>181.988141025641</v>
      </c>
      <c r="K108" s="157">
        <f t="shared" si="126"/>
        <v>181.988141025641</v>
      </c>
      <c r="L108" s="157">
        <f t="shared" si="126"/>
        <v>181.988141025641</v>
      </c>
      <c r="M108" s="157">
        <f t="shared" si="126"/>
        <v>187.26297435897436</v>
      </c>
      <c r="N108" s="157">
        <f t="shared" si="126"/>
        <v>187.26297435897436</v>
      </c>
      <c r="O108" s="157">
        <f t="shared" si="126"/>
        <v>187.26297435897436</v>
      </c>
      <c r="P108" s="157">
        <f t="shared" si="126"/>
        <v>187.26297435897436</v>
      </c>
      <c r="Q108" s="157">
        <f t="shared" si="126"/>
        <v>187.26297435897436</v>
      </c>
      <c r="R108" s="157">
        <f t="shared" si="126"/>
        <v>162.29916666666668</v>
      </c>
      <c r="S108" s="157">
        <f t="shared" si="126"/>
        <v>162.29916666666668</v>
      </c>
      <c r="T108" s="157">
        <f t="shared" si="126"/>
        <v>162.29916666666668</v>
      </c>
      <c r="U108" s="157">
        <f t="shared" si="126"/>
        <v>162.29916666666668</v>
      </c>
      <c r="V108" s="157">
        <f t="shared" si="126"/>
        <v>201.87</v>
      </c>
      <c r="W108" s="157">
        <f t="shared" si="126"/>
        <v>201.87</v>
      </c>
      <c r="X108" s="157">
        <f t="shared" si="126"/>
        <v>201.87</v>
      </c>
      <c r="Y108" s="157">
        <f t="shared" si="126"/>
        <v>201.87</v>
      </c>
      <c r="Z108" s="157">
        <f t="shared" si="126"/>
        <v>170.98046153846155</v>
      </c>
      <c r="AA108" s="157">
        <f t="shared" si="126"/>
        <v>170.98046153846155</v>
      </c>
      <c r="AB108" s="157">
        <f t="shared" si="126"/>
        <v>170.98046153846155</v>
      </c>
      <c r="AC108" s="157">
        <f t="shared" si="126"/>
        <v>170.98046153846155</v>
      </c>
      <c r="AD108" s="157">
        <f t="shared" si="126"/>
        <v>170.98046153846155</v>
      </c>
      <c r="AE108" s="157">
        <f t="shared" si="126"/>
        <v>179.61698717948715</v>
      </c>
      <c r="AF108" s="157">
        <f t="shared" si="126"/>
        <v>179.61698717948715</v>
      </c>
      <c r="AG108" s="157">
        <f t="shared" si="126"/>
        <v>179.61698717948715</v>
      </c>
      <c r="AH108" s="157">
        <f t="shared" si="126"/>
        <v>179.61698717948715</v>
      </c>
      <c r="AI108" s="157">
        <f t="shared" si="126"/>
        <v>167.58346153846156</v>
      </c>
      <c r="AJ108" s="157">
        <f t="shared" si="126"/>
        <v>167.58346153846156</v>
      </c>
      <c r="AK108" s="157">
        <f t="shared" ref="AK108:BP108" si="127">SUM(AK106:AK107)</f>
        <v>167.58346153846156</v>
      </c>
      <c r="AL108" s="157">
        <f t="shared" si="127"/>
        <v>167.58346153846156</v>
      </c>
      <c r="AM108" s="157">
        <f t="shared" si="127"/>
        <v>171.04712820512822</v>
      </c>
      <c r="AN108" s="157">
        <f t="shared" si="127"/>
        <v>171.04712820512822</v>
      </c>
      <c r="AO108" s="157">
        <f t="shared" si="127"/>
        <v>171.04712820512822</v>
      </c>
      <c r="AP108" s="157">
        <f t="shared" si="127"/>
        <v>171.04712820512822</v>
      </c>
      <c r="AQ108" s="157">
        <f t="shared" si="127"/>
        <v>0</v>
      </c>
      <c r="AR108" s="157">
        <f t="shared" si="127"/>
        <v>0</v>
      </c>
      <c r="AS108" s="157">
        <f t="shared" si="127"/>
        <v>0</v>
      </c>
      <c r="AT108" s="157">
        <f t="shared" si="127"/>
        <v>0</v>
      </c>
      <c r="AU108" s="157">
        <f t="shared" si="127"/>
        <v>0</v>
      </c>
      <c r="AV108" s="157">
        <f t="shared" si="127"/>
        <v>0</v>
      </c>
      <c r="AW108" s="157">
        <f t="shared" si="127"/>
        <v>0</v>
      </c>
      <c r="AX108" s="157">
        <f t="shared" si="127"/>
        <v>0</v>
      </c>
      <c r="AY108" s="157">
        <f t="shared" si="127"/>
        <v>0</v>
      </c>
      <c r="AZ108" s="157">
        <f t="shared" si="127"/>
        <v>0</v>
      </c>
      <c r="BA108" s="157">
        <f t="shared" si="127"/>
        <v>0</v>
      </c>
      <c r="BB108" s="157">
        <f t="shared" si="127"/>
        <v>0</v>
      </c>
      <c r="BC108" s="157">
        <f t="shared" si="127"/>
        <v>0</v>
      </c>
      <c r="BD108" s="157">
        <f t="shared" si="127"/>
        <v>0</v>
      </c>
      <c r="BE108" s="195"/>
      <c r="BF108" s="162">
        <f>SUM(E108:H108)</f>
        <v>650.68589743589746</v>
      </c>
      <c r="BG108" s="157">
        <f>SUM(I108:L108)</f>
        <v>727.952564102564</v>
      </c>
      <c r="BH108" s="157">
        <f>SUM(M108:Q108)</f>
        <v>936.31487179487181</v>
      </c>
      <c r="BI108" s="157">
        <f>SUM(R108:U108)</f>
        <v>649.19666666666672</v>
      </c>
      <c r="BJ108" s="157">
        <f>SUM(V108:Y108)</f>
        <v>807.48</v>
      </c>
      <c r="BK108" s="157">
        <f>SUM(Z108:AD108)</f>
        <v>854.90230769230777</v>
      </c>
      <c r="BL108" s="157">
        <f>SUM(AE108:AH108)</f>
        <v>718.46794871794862</v>
      </c>
      <c r="BM108" s="157">
        <f>SUM(AI108:AL108)</f>
        <v>670.33384615384625</v>
      </c>
      <c r="BN108" s="157">
        <f>SUM(AM108:AQ108)</f>
        <v>684.18851282051287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6699.5226153846152</v>
      </c>
      <c r="BS108" s="157">
        <f>SUM(BF108:BH108)</f>
        <v>2314.9533333333329</v>
      </c>
      <c r="BT108" s="157">
        <f>SUM(BI108:BK108)</f>
        <v>2311.5789743589744</v>
      </c>
      <c r="BU108" s="157">
        <f>SUM(BL108:BN108)</f>
        <v>2072.9903076923074</v>
      </c>
      <c r="BV108" s="157">
        <f>SUM(BO108:BQ108)</f>
        <v>0</v>
      </c>
      <c r="BW108" s="157">
        <f>SUM(BF108:BK108)</f>
        <v>4626.5323076923078</v>
      </c>
      <c r="BX108" s="157">
        <f>SUM(BL108:BQ108)</f>
        <v>2072.9903076923074</v>
      </c>
      <c r="BY108" s="157">
        <f>IF(Info!$O$3="Q1",$BS108,IF(Info!$O$3="Q2",$BS108+$BT108,IF(Info!$O$3="Q3",$BS108+$BT108+$BU108,$BR108)))</f>
        <v>2314.9533333333329</v>
      </c>
      <c r="BZ108" s="157">
        <f>IF(Info!$O$3="Q1",$BS108,IF(Info!$O$3="Q2",$BT108,IF(Info!$O$3="Q3",$BU108,$BV108)))</f>
        <v>2314.9533333333329</v>
      </c>
      <c r="CA108" s="197"/>
    </row>
    <row r="109" spans="1:81" ht="15.6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x14ac:dyDescent="0.3">
      <c r="A110" s="193"/>
      <c r="B110" s="78" t="s">
        <v>73</v>
      </c>
      <c r="C110" s="194"/>
      <c r="D110" s="157">
        <f>SUM(E110:BD110)</f>
        <v>26732.829999999994</v>
      </c>
      <c r="E110" s="215">
        <f>SUM(Paniglgasse:Lerchenfelder!E110)</f>
        <v>708.02</v>
      </c>
      <c r="F110" s="215">
        <f>SUM(Paniglgasse:Lerchenfelder!F110)</f>
        <v>726.56999999999994</v>
      </c>
      <c r="G110" s="215">
        <f>SUM(Paniglgasse:Lerchenfelder!G110)</f>
        <v>773.51</v>
      </c>
      <c r="H110" s="215">
        <f>SUM(Paniglgasse:Lerchenfelder!H110)</f>
        <v>758.79</v>
      </c>
      <c r="I110" s="215">
        <f>SUM(Paniglgasse:Lerchenfelder!I110)</f>
        <v>622.85</v>
      </c>
      <c r="J110" s="215">
        <f>SUM(Paniglgasse:Lerchenfelder!J110)</f>
        <v>639.87</v>
      </c>
      <c r="K110" s="215">
        <f>SUM(Paniglgasse:Lerchenfelder!K110)</f>
        <v>665.37</v>
      </c>
      <c r="L110" s="215">
        <f>SUM(Paniglgasse:Lerchenfelder!L110)</f>
        <v>744.81</v>
      </c>
      <c r="M110" s="215">
        <f>SUM(Paniglgasse:Lerchenfelder!M110)</f>
        <v>712.46</v>
      </c>
      <c r="N110" s="215">
        <f>SUM(Paniglgasse:Lerchenfelder!N110)</f>
        <v>661.95</v>
      </c>
      <c r="O110" s="215">
        <f>SUM(Paniglgasse:Lerchenfelder!O110)</f>
        <v>632.38</v>
      </c>
      <c r="P110" s="215">
        <f>SUM(Paniglgasse:Lerchenfelder!P110)</f>
        <v>733.96</v>
      </c>
      <c r="Q110" s="215">
        <f>SUM(Paniglgasse:Lerchenfelder!Q110)</f>
        <v>735.95</v>
      </c>
      <c r="R110" s="215">
        <f>SUM(Paniglgasse:Lerchenfelder!R110)</f>
        <v>779.68000000000006</v>
      </c>
      <c r="S110" s="215">
        <f>SUM(Paniglgasse:Lerchenfelder!S110)</f>
        <v>700.07999999999993</v>
      </c>
      <c r="T110" s="215">
        <f>SUM(Paniglgasse:Lerchenfelder!T110)</f>
        <v>698.88</v>
      </c>
      <c r="U110" s="215">
        <f>SUM(Paniglgasse:Lerchenfelder!U110)</f>
        <v>624.48</v>
      </c>
      <c r="V110" s="215">
        <f>SUM(Paniglgasse:Lerchenfelder!V110)</f>
        <v>617.16999999999996</v>
      </c>
      <c r="W110" s="215">
        <f>SUM(Paniglgasse:Lerchenfelder!W110)</f>
        <v>687.77</v>
      </c>
      <c r="X110" s="215">
        <f>SUM(Paniglgasse:Lerchenfelder!X110)</f>
        <v>668.02</v>
      </c>
      <c r="Y110" s="215">
        <f>SUM(Paniglgasse:Lerchenfelder!Y110)</f>
        <v>655.06999999999994</v>
      </c>
      <c r="Z110" s="215">
        <f>SUM(Paniglgasse:Lerchenfelder!Z110)</f>
        <v>626.44000000000005</v>
      </c>
      <c r="AA110" s="215">
        <f>SUM(Paniglgasse:Lerchenfelder!AA110)</f>
        <v>783.14</v>
      </c>
      <c r="AB110" s="215">
        <f>SUM(Paniglgasse:Lerchenfelder!AB110)</f>
        <v>760.47</v>
      </c>
      <c r="AC110" s="215">
        <f>SUM(Paniglgasse:Lerchenfelder!AC110)</f>
        <v>713.54</v>
      </c>
      <c r="AD110" s="215">
        <f>SUM(Paniglgasse:Lerchenfelder!AD110)</f>
        <v>781.14</v>
      </c>
      <c r="AE110" s="215">
        <f>SUM(Paniglgasse:Lerchenfelder!AE110)</f>
        <v>789.92000000000007</v>
      </c>
      <c r="AF110" s="215">
        <f>SUM(Paniglgasse:Lerchenfelder!AF110)</f>
        <v>731.01</v>
      </c>
      <c r="AG110" s="215">
        <f>SUM(Paniglgasse:Lerchenfelder!AG110)</f>
        <v>658.51</v>
      </c>
      <c r="AH110" s="215">
        <f>SUM(Paniglgasse:Lerchenfelder!AH110)</f>
        <v>617.24</v>
      </c>
      <c r="AI110" s="215">
        <f>SUM(Paniglgasse:Lerchenfelder!AI110)</f>
        <v>746.13</v>
      </c>
      <c r="AJ110" s="215">
        <f>SUM(Paniglgasse:Lerchenfelder!AJ110)</f>
        <v>694.69</v>
      </c>
      <c r="AK110" s="215">
        <f>SUM(Paniglgasse:Lerchenfelder!AK110)</f>
        <v>727.27</v>
      </c>
      <c r="AL110" s="215">
        <f>SUM(Paniglgasse:Lerchenfelder!AL110)</f>
        <v>774.89</v>
      </c>
      <c r="AM110" s="215">
        <f>SUM(Paniglgasse:Lerchenfelder!AM110)</f>
        <v>642.66999999999996</v>
      </c>
      <c r="AN110" s="215">
        <f>SUM(Paniglgasse:Lerchenfelder!AN110)</f>
        <v>715.36</v>
      </c>
      <c r="AO110" s="215">
        <f>SUM(Paniglgasse:Lerchenfelder!AO110)</f>
        <v>724.26</v>
      </c>
      <c r="AP110" s="215">
        <f>SUM(Paniglgasse:Lerchenfelder!AP110)</f>
        <v>698.51</v>
      </c>
      <c r="AQ110" s="215">
        <f>SUM(Paniglgasse:Lerchenfelder!AQ110)</f>
        <v>0</v>
      </c>
      <c r="AR110" s="215">
        <f>SUM(Paniglgasse:Lerchenfelder!AR110)</f>
        <v>0</v>
      </c>
      <c r="AS110" s="215">
        <f>SUM(Paniglgasse:Lerchenfelder!AS110)</f>
        <v>0</v>
      </c>
      <c r="AT110" s="215">
        <f>SUM(Paniglgasse:Lerchenfelder!AT110)</f>
        <v>0</v>
      </c>
      <c r="AU110" s="215">
        <f>SUM(Paniglgasse:Lerchenfelder!AU110)</f>
        <v>0</v>
      </c>
      <c r="AV110" s="215">
        <f>SUM(Paniglgasse:Lerchenfelder!AV110)</f>
        <v>0</v>
      </c>
      <c r="AW110" s="215">
        <f>SUM(Paniglgasse:Lerchenfelder!AW110)</f>
        <v>0</v>
      </c>
      <c r="AX110" s="215">
        <f>SUM(Paniglgasse:Lerchenfelder!AX110)</f>
        <v>0</v>
      </c>
      <c r="AY110" s="215">
        <f>SUM(Paniglgasse:Lerchenfelder!AY110)</f>
        <v>0</v>
      </c>
      <c r="AZ110" s="215">
        <f>SUM(Paniglgasse:Lerchenfelder!AZ110)</f>
        <v>0</v>
      </c>
      <c r="BA110" s="215">
        <f>SUM(Paniglgasse:Lerchenfelder!BA110)</f>
        <v>0</v>
      </c>
      <c r="BB110" s="215">
        <f>SUM(Paniglgasse:Lerchenfelder!BB110)</f>
        <v>0</v>
      </c>
      <c r="BC110" s="215">
        <f>SUM(Paniglgasse:Lerchenfelder!BC110)</f>
        <v>0</v>
      </c>
      <c r="BD110" s="215">
        <f>SUM(Paniglgasse:Lerchenfelder!BD110)</f>
        <v>0</v>
      </c>
      <c r="BE110" s="195"/>
      <c r="BF110" s="163">
        <f>SUM(E110:H110)</f>
        <v>2966.89</v>
      </c>
      <c r="BG110" s="77">
        <f>SUM(I110:L110)</f>
        <v>2672.9</v>
      </c>
      <c r="BH110" s="77">
        <f>SUM(M110:Q110)</f>
        <v>3476.7</v>
      </c>
      <c r="BI110" s="77">
        <f>SUM(R110:U110)</f>
        <v>2803.12</v>
      </c>
      <c r="BJ110" s="77">
        <f>SUM(V110:Y110)</f>
        <v>2628.0299999999997</v>
      </c>
      <c r="BK110" s="77">
        <f>SUM(Z110:AD110)</f>
        <v>3664.73</v>
      </c>
      <c r="BL110" s="77">
        <f>SUM(AE110:AH110)</f>
        <v>2796.6800000000003</v>
      </c>
      <c r="BM110" s="77">
        <f>SUM(AI110:AL110)</f>
        <v>2942.98</v>
      </c>
      <c r="BN110" s="77">
        <f>SUM(AM110:AQ110)</f>
        <v>2780.8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26732.829999999998</v>
      </c>
      <c r="BS110" s="77">
        <f>SUM(BF110:BH110)</f>
        <v>9116.49</v>
      </c>
      <c r="BT110" s="77">
        <f>SUM(BI110:BK110)</f>
        <v>9095.8799999999992</v>
      </c>
      <c r="BU110" s="77">
        <f>SUM(BL110:BN110)</f>
        <v>8520.4599999999991</v>
      </c>
      <c r="BV110" s="77">
        <f>SUM(BO110:BQ110)</f>
        <v>0</v>
      </c>
      <c r="BW110" s="77">
        <f>SUM(BF110:BK110)</f>
        <v>18212.37</v>
      </c>
      <c r="BX110" s="77">
        <f>SUM(BL110:BQ110)</f>
        <v>8520.4599999999991</v>
      </c>
      <c r="BY110" s="77">
        <f>IF(Info!$O$3="Q1",$BS110,IF(Info!$O$3="Q2",$BS110+$BT110,IF(Info!$O$3="Q3",$BS110+$BT110+$BU110,$BR110)))</f>
        <v>9116.49</v>
      </c>
      <c r="BZ110" s="77">
        <f>IF(Info!$O$3="Q1",$BS110,IF(Info!$O$3="Q2",$BT110,IF(Info!$O$3="Q3",$BU110,$BV110)))</f>
        <v>9116.49</v>
      </c>
      <c r="CA110" s="197"/>
    </row>
    <row r="111" spans="1:81" x14ac:dyDescent="0.3">
      <c r="A111" s="193"/>
      <c r="B111" s="78" t="s">
        <v>366</v>
      </c>
      <c r="C111" s="194"/>
      <c r="D111" s="157">
        <f>SUM(E111:BD111)</f>
        <v>0</v>
      </c>
      <c r="E111" s="215">
        <f>SUM(Paniglgasse:Lerchenfelder!E111)</f>
        <v>0</v>
      </c>
      <c r="F111" s="215">
        <f>SUM(Paniglgasse:Lerchenfelder!F111)</f>
        <v>0</v>
      </c>
      <c r="G111" s="215">
        <f>SUM(Paniglgasse:Lerchenfelder!G111)</f>
        <v>0</v>
      </c>
      <c r="H111" s="215">
        <f>SUM(Paniglgasse:Lerchenfelder!H111)</f>
        <v>0</v>
      </c>
      <c r="I111" s="215">
        <f>SUM(Paniglgasse:Lerchenfelder!I111)</f>
        <v>0</v>
      </c>
      <c r="J111" s="215">
        <f>SUM(Paniglgasse:Lerchenfelder!J111)</f>
        <v>0</v>
      </c>
      <c r="K111" s="215">
        <f>SUM(Paniglgasse:Lerchenfelder!K111)</f>
        <v>0</v>
      </c>
      <c r="L111" s="215">
        <f>SUM(Paniglgasse:Lerchenfelder!L111)</f>
        <v>0</v>
      </c>
      <c r="M111" s="215">
        <f>SUM(Paniglgasse:Lerchenfelder!M111)</f>
        <v>0</v>
      </c>
      <c r="N111" s="215">
        <f>SUM(Paniglgasse:Lerchenfelder!N111)</f>
        <v>0</v>
      </c>
      <c r="O111" s="215">
        <f>SUM(Paniglgasse:Lerchenfelder!O111)</f>
        <v>0</v>
      </c>
      <c r="P111" s="215">
        <f>SUM(Paniglgasse:Lerchenfelder!P111)</f>
        <v>0</v>
      </c>
      <c r="Q111" s="215">
        <f>SUM(Paniglgasse:Lerchenfelder!Q111)</f>
        <v>0</v>
      </c>
      <c r="R111" s="215">
        <f>SUM(Paniglgasse:Lerchenfelder!R111)</f>
        <v>0</v>
      </c>
      <c r="S111" s="215">
        <f>SUM(Paniglgasse:Lerchenfelder!S111)</f>
        <v>0</v>
      </c>
      <c r="T111" s="215">
        <f>SUM(Paniglgasse:Lerchenfelder!T111)</f>
        <v>0</v>
      </c>
      <c r="U111" s="215">
        <f>SUM(Paniglgasse:Lerchenfelder!U111)</f>
        <v>0</v>
      </c>
      <c r="V111" s="215">
        <f>SUM(Paniglgasse:Lerchenfelder!V111)</f>
        <v>0</v>
      </c>
      <c r="W111" s="215">
        <f>SUM(Paniglgasse:Lerchenfelder!W111)</f>
        <v>0</v>
      </c>
      <c r="X111" s="215">
        <f>SUM(Paniglgasse:Lerchenfelder!X111)</f>
        <v>0</v>
      </c>
      <c r="Y111" s="215">
        <f>SUM(Paniglgasse:Lerchenfelder!Y111)</f>
        <v>0</v>
      </c>
      <c r="Z111" s="215">
        <f>SUM(Paniglgasse:Lerchenfelder!Z111)</f>
        <v>0</v>
      </c>
      <c r="AA111" s="215">
        <f>SUM(Paniglgasse:Lerchenfelder!AA111)</f>
        <v>0</v>
      </c>
      <c r="AB111" s="215">
        <f>SUM(Paniglgasse:Lerchenfelder!AB111)</f>
        <v>0</v>
      </c>
      <c r="AC111" s="215">
        <f>SUM(Paniglgasse:Lerchenfelder!AC111)</f>
        <v>0</v>
      </c>
      <c r="AD111" s="215">
        <f>SUM(Paniglgasse:Lerchenfelder!AD111)</f>
        <v>0</v>
      </c>
      <c r="AE111" s="215">
        <f>SUM(Paniglgasse:Lerchenfelder!AE111)</f>
        <v>0</v>
      </c>
      <c r="AF111" s="215">
        <f>SUM(Paniglgasse:Lerchenfelder!AF111)</f>
        <v>0</v>
      </c>
      <c r="AG111" s="215">
        <f>SUM(Paniglgasse:Lerchenfelder!AG111)</f>
        <v>0</v>
      </c>
      <c r="AH111" s="215">
        <f>SUM(Paniglgasse:Lerchenfelder!AH111)</f>
        <v>0</v>
      </c>
      <c r="AI111" s="215">
        <f>SUM(Paniglgasse:Lerchenfelder!AI111)</f>
        <v>0</v>
      </c>
      <c r="AJ111" s="215">
        <f>SUM(Paniglgasse:Lerchenfelder!AJ111)</f>
        <v>0</v>
      </c>
      <c r="AK111" s="215">
        <f>SUM(Paniglgasse:Lerchenfelder!AK111)</f>
        <v>0</v>
      </c>
      <c r="AL111" s="215">
        <f>SUM(Paniglgasse:Lerchenfelder!AL111)</f>
        <v>0</v>
      </c>
      <c r="AM111" s="215">
        <f>SUM(Paniglgasse:Lerchenfelder!AM111)</f>
        <v>0</v>
      </c>
      <c r="AN111" s="215">
        <f>SUM(Paniglgasse:Lerchenfelder!AN111)</f>
        <v>0</v>
      </c>
      <c r="AO111" s="215">
        <f>SUM(Paniglgasse:Lerchenfelder!AO111)</f>
        <v>0</v>
      </c>
      <c r="AP111" s="215">
        <f>SUM(Paniglgasse:Lerchenfelder!AP111)</f>
        <v>0</v>
      </c>
      <c r="AQ111" s="215">
        <f>SUM(Paniglgasse:Lerchenfelder!AQ111)</f>
        <v>0</v>
      </c>
      <c r="AR111" s="215">
        <f>SUM(Paniglgasse:Lerchenfelder!AR111)</f>
        <v>0</v>
      </c>
      <c r="AS111" s="215">
        <f>SUM(Paniglgasse:Lerchenfelder!AS111)</f>
        <v>0</v>
      </c>
      <c r="AT111" s="215">
        <f>SUM(Paniglgasse:Lerchenfelder!AT111)</f>
        <v>0</v>
      </c>
      <c r="AU111" s="215">
        <f>SUM(Paniglgasse:Lerchenfelder!AU111)</f>
        <v>0</v>
      </c>
      <c r="AV111" s="215">
        <f>SUM(Paniglgasse:Lerchenfelder!AV111)</f>
        <v>0</v>
      </c>
      <c r="AW111" s="215">
        <f>SUM(Paniglgasse:Lerchenfelder!AW111)</f>
        <v>0</v>
      </c>
      <c r="AX111" s="215">
        <f>SUM(Paniglgasse:Lerchenfelder!AX111)</f>
        <v>0</v>
      </c>
      <c r="AY111" s="215">
        <f>SUM(Paniglgasse:Lerchenfelder!AY111)</f>
        <v>0</v>
      </c>
      <c r="AZ111" s="215">
        <f>SUM(Paniglgasse:Lerchenfelder!AZ111)</f>
        <v>0</v>
      </c>
      <c r="BA111" s="215">
        <f>SUM(Paniglgasse:Lerchenfelder!BA111)</f>
        <v>0</v>
      </c>
      <c r="BB111" s="215">
        <f>SUM(Paniglgasse:Lerchenfelder!BB111)</f>
        <v>0</v>
      </c>
      <c r="BC111" s="215">
        <f>SUM(Paniglgasse:Lerchenfelder!BC111)</f>
        <v>0</v>
      </c>
      <c r="BD111" s="215">
        <f>SUM(Paniglgasse:Lerchenfelder!BD111)</f>
        <v>0</v>
      </c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x14ac:dyDescent="0.3">
      <c r="A112" s="204"/>
      <c r="B112" s="160" t="s">
        <v>367</v>
      </c>
      <c r="C112" s="194"/>
      <c r="D112" s="157">
        <f>SUM(E112:BD112)</f>
        <v>26732.829999999994</v>
      </c>
      <c r="E112" s="157">
        <f t="shared" ref="E112:AJ112" si="128">SUM(E110:E111)</f>
        <v>708.02</v>
      </c>
      <c r="F112" s="157">
        <f t="shared" si="128"/>
        <v>726.56999999999994</v>
      </c>
      <c r="G112" s="157">
        <f t="shared" si="128"/>
        <v>773.51</v>
      </c>
      <c r="H112" s="157">
        <f t="shared" si="128"/>
        <v>758.79</v>
      </c>
      <c r="I112" s="157">
        <f t="shared" si="128"/>
        <v>622.85</v>
      </c>
      <c r="J112" s="157">
        <f t="shared" si="128"/>
        <v>639.87</v>
      </c>
      <c r="K112" s="157">
        <f t="shared" si="128"/>
        <v>665.37</v>
      </c>
      <c r="L112" s="157">
        <f t="shared" si="128"/>
        <v>744.81</v>
      </c>
      <c r="M112" s="157">
        <f t="shared" si="128"/>
        <v>712.46</v>
      </c>
      <c r="N112" s="157">
        <f t="shared" si="128"/>
        <v>661.95</v>
      </c>
      <c r="O112" s="157">
        <f t="shared" si="128"/>
        <v>632.38</v>
      </c>
      <c r="P112" s="157">
        <f t="shared" si="128"/>
        <v>733.96</v>
      </c>
      <c r="Q112" s="157">
        <f t="shared" si="128"/>
        <v>735.95</v>
      </c>
      <c r="R112" s="157">
        <f t="shared" si="128"/>
        <v>779.68000000000006</v>
      </c>
      <c r="S112" s="157">
        <f t="shared" si="128"/>
        <v>700.07999999999993</v>
      </c>
      <c r="T112" s="157">
        <f t="shared" si="128"/>
        <v>698.88</v>
      </c>
      <c r="U112" s="157">
        <f t="shared" si="128"/>
        <v>624.48</v>
      </c>
      <c r="V112" s="157">
        <f t="shared" si="128"/>
        <v>617.16999999999996</v>
      </c>
      <c r="W112" s="157">
        <f t="shared" si="128"/>
        <v>687.77</v>
      </c>
      <c r="X112" s="157">
        <f t="shared" si="128"/>
        <v>668.02</v>
      </c>
      <c r="Y112" s="157">
        <f t="shared" si="128"/>
        <v>655.06999999999994</v>
      </c>
      <c r="Z112" s="157">
        <f t="shared" si="128"/>
        <v>626.44000000000005</v>
      </c>
      <c r="AA112" s="157">
        <f t="shared" si="128"/>
        <v>783.14</v>
      </c>
      <c r="AB112" s="157">
        <f t="shared" si="128"/>
        <v>760.47</v>
      </c>
      <c r="AC112" s="157">
        <f t="shared" si="128"/>
        <v>713.54</v>
      </c>
      <c r="AD112" s="157">
        <f t="shared" si="128"/>
        <v>781.14</v>
      </c>
      <c r="AE112" s="157">
        <f t="shared" si="128"/>
        <v>789.92000000000007</v>
      </c>
      <c r="AF112" s="157">
        <f t="shared" si="128"/>
        <v>731.01</v>
      </c>
      <c r="AG112" s="157">
        <f t="shared" si="128"/>
        <v>658.51</v>
      </c>
      <c r="AH112" s="157">
        <f t="shared" si="128"/>
        <v>617.24</v>
      </c>
      <c r="AI112" s="157">
        <f t="shared" si="128"/>
        <v>746.13</v>
      </c>
      <c r="AJ112" s="157">
        <f t="shared" si="128"/>
        <v>694.69</v>
      </c>
      <c r="AK112" s="157">
        <f t="shared" ref="AK112:BP112" si="129">SUM(AK110:AK111)</f>
        <v>727.27</v>
      </c>
      <c r="AL112" s="157">
        <f t="shared" si="129"/>
        <v>774.89</v>
      </c>
      <c r="AM112" s="157">
        <f t="shared" si="129"/>
        <v>642.66999999999996</v>
      </c>
      <c r="AN112" s="157">
        <f t="shared" si="129"/>
        <v>715.36</v>
      </c>
      <c r="AO112" s="157">
        <f t="shared" si="129"/>
        <v>724.26</v>
      </c>
      <c r="AP112" s="157">
        <f t="shared" si="129"/>
        <v>698.51</v>
      </c>
      <c r="AQ112" s="157">
        <f t="shared" si="129"/>
        <v>0</v>
      </c>
      <c r="AR112" s="157">
        <f t="shared" si="129"/>
        <v>0</v>
      </c>
      <c r="AS112" s="157">
        <f t="shared" si="129"/>
        <v>0</v>
      </c>
      <c r="AT112" s="157">
        <f t="shared" si="129"/>
        <v>0</v>
      </c>
      <c r="AU112" s="157">
        <f t="shared" si="129"/>
        <v>0</v>
      </c>
      <c r="AV112" s="157">
        <f t="shared" si="129"/>
        <v>0</v>
      </c>
      <c r="AW112" s="157">
        <f t="shared" si="129"/>
        <v>0</v>
      </c>
      <c r="AX112" s="157">
        <f t="shared" si="129"/>
        <v>0</v>
      </c>
      <c r="AY112" s="157">
        <f t="shared" si="129"/>
        <v>0</v>
      </c>
      <c r="AZ112" s="157">
        <f t="shared" si="129"/>
        <v>0</v>
      </c>
      <c r="BA112" s="157">
        <f t="shared" si="129"/>
        <v>0</v>
      </c>
      <c r="BB112" s="157">
        <f t="shared" si="129"/>
        <v>0</v>
      </c>
      <c r="BC112" s="157">
        <f t="shared" si="129"/>
        <v>0</v>
      </c>
      <c r="BD112" s="157">
        <f t="shared" si="129"/>
        <v>0</v>
      </c>
      <c r="BE112" s="195"/>
      <c r="BF112" s="162">
        <f>SUM(E112:H112)</f>
        <v>2966.89</v>
      </c>
      <c r="BG112" s="157">
        <f>SUM(I112:L112)</f>
        <v>2672.9</v>
      </c>
      <c r="BH112" s="157">
        <f>SUM(M112:Q112)</f>
        <v>3476.7</v>
      </c>
      <c r="BI112" s="157">
        <f>SUM(R112:U112)</f>
        <v>2803.12</v>
      </c>
      <c r="BJ112" s="157">
        <f>SUM(V112:Y112)</f>
        <v>2628.0299999999997</v>
      </c>
      <c r="BK112" s="157">
        <f>SUM(Z112:AD112)</f>
        <v>3664.73</v>
      </c>
      <c r="BL112" s="157">
        <f>SUM(AE112:AH112)</f>
        <v>2796.6800000000003</v>
      </c>
      <c r="BM112" s="157">
        <f>SUM(AI112:AL112)</f>
        <v>2942.98</v>
      </c>
      <c r="BN112" s="157">
        <f>SUM(AM112:AQ112)</f>
        <v>2780.8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26732.829999999998</v>
      </c>
      <c r="BS112" s="157">
        <f>SUM(BF112:BH112)</f>
        <v>9116.49</v>
      </c>
      <c r="BT112" s="157">
        <f>SUM(BI112:BK112)</f>
        <v>9095.8799999999992</v>
      </c>
      <c r="BU112" s="157">
        <f>SUM(BL112:BN112)</f>
        <v>8520.4599999999991</v>
      </c>
      <c r="BV112" s="157">
        <f>SUM(BO112:BQ112)</f>
        <v>0</v>
      </c>
      <c r="BW112" s="157">
        <f>SUM(BF112:BK112)</f>
        <v>18212.37</v>
      </c>
      <c r="BX112" s="157">
        <f>SUM(BL112:BQ112)</f>
        <v>8520.4599999999991</v>
      </c>
      <c r="BY112" s="157">
        <f>IF(Info!$O$3="Q1",$BS112,IF(Info!$O$3="Q2",$BS112+$BT112,IF(Info!$O$3="Q3",$BS112+$BT112+$BU112,$BR112)))</f>
        <v>9116.49</v>
      </c>
      <c r="BZ112" s="157">
        <f>IF(Info!$O$3="Q1",$BS112,IF(Info!$O$3="Q2",$BT112,IF(Info!$O$3="Q3",$BU112,$BV112)))</f>
        <v>9116.49</v>
      </c>
      <c r="CA112" s="197"/>
    </row>
    <row r="113" spans="1:79" ht="15.6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x14ac:dyDescent="0.3">
      <c r="A114" s="193"/>
      <c r="B114" s="78" t="s">
        <v>368</v>
      </c>
      <c r="C114" s="194"/>
      <c r="D114" s="157">
        <f>SUM(E114:BD114)</f>
        <v>3099.0466666666666</v>
      </c>
      <c r="E114" s="215">
        <f>SUM(Paniglgasse:Lerchenfelder!E114)</f>
        <v>46.666666666666664</v>
      </c>
      <c r="F114" s="215">
        <f>SUM(Paniglgasse:Lerchenfelder!F114)</f>
        <v>0</v>
      </c>
      <c r="G114" s="215">
        <f>SUM(Paniglgasse:Lerchenfelder!G114)</f>
        <v>0</v>
      </c>
      <c r="H114" s="215">
        <f>SUM(Paniglgasse:Lerchenfelder!H114)</f>
        <v>0</v>
      </c>
      <c r="I114" s="215">
        <f>SUM(Paniglgasse:Lerchenfelder!I114)</f>
        <v>266.66666666666669</v>
      </c>
      <c r="J114" s="215">
        <f>SUM(Paniglgasse:Lerchenfelder!J114)</f>
        <v>266.66666666666669</v>
      </c>
      <c r="K114" s="215">
        <f>SUM(Paniglgasse:Lerchenfelder!K114)</f>
        <v>179.33333333333334</v>
      </c>
      <c r="L114" s="215">
        <f>SUM(Paniglgasse:Lerchenfelder!L114)</f>
        <v>46.666666666666664</v>
      </c>
      <c r="M114" s="215">
        <f>SUM(Paniglgasse:Lerchenfelder!M114)</f>
        <v>186.66666666666666</v>
      </c>
      <c r="N114" s="215">
        <f>SUM(Paniglgasse:Lerchenfelder!N114)</f>
        <v>400.66666666666669</v>
      </c>
      <c r="O114" s="215">
        <f>SUM(Paniglgasse:Lerchenfelder!O114)</f>
        <v>0</v>
      </c>
      <c r="P114" s="215">
        <f>SUM(Paniglgasse:Lerchenfelder!P114)</f>
        <v>0</v>
      </c>
      <c r="Q114" s="215">
        <f>SUM(Paniglgasse:Lerchenfelder!Q114)</f>
        <v>0</v>
      </c>
      <c r="R114" s="215">
        <f>SUM(Paniglgasse:Lerchenfelder!R114)</f>
        <v>0</v>
      </c>
      <c r="S114" s="215">
        <f>SUM(Paniglgasse:Lerchenfelder!S114)</f>
        <v>0</v>
      </c>
      <c r="T114" s="215">
        <f>SUM(Paniglgasse:Lerchenfelder!T114)</f>
        <v>0</v>
      </c>
      <c r="U114" s="215">
        <f>SUM(Paniglgasse:Lerchenfelder!U114)</f>
        <v>0</v>
      </c>
      <c r="V114" s="215">
        <f>SUM(Paniglgasse:Lerchenfelder!V114)</f>
        <v>0</v>
      </c>
      <c r="W114" s="215">
        <f>SUM(Paniglgasse:Lerchenfelder!W114)</f>
        <v>0</v>
      </c>
      <c r="X114" s="215">
        <f>SUM(Paniglgasse:Lerchenfelder!X114)</f>
        <v>0</v>
      </c>
      <c r="Y114" s="215">
        <f>SUM(Paniglgasse:Lerchenfelder!Y114)</f>
        <v>0</v>
      </c>
      <c r="Z114" s="215">
        <f>SUM(Paniglgasse:Lerchenfelder!Z114)</f>
        <v>190.66666666666666</v>
      </c>
      <c r="AA114" s="215">
        <f>SUM(Paniglgasse:Lerchenfelder!AA114)</f>
        <v>0</v>
      </c>
      <c r="AB114" s="215">
        <f>SUM(Paniglgasse:Lerchenfelder!AB114)</f>
        <v>0</v>
      </c>
      <c r="AC114" s="215">
        <f>SUM(Paniglgasse:Lerchenfelder!AC114)</f>
        <v>0</v>
      </c>
      <c r="AD114" s="215">
        <f>SUM(Paniglgasse:Lerchenfelder!AD114)</f>
        <v>106.66666666666667</v>
      </c>
      <c r="AE114" s="215">
        <f>SUM(Paniglgasse:Lerchenfelder!AE114)</f>
        <v>0</v>
      </c>
      <c r="AF114" s="215">
        <f>SUM(Paniglgasse:Lerchenfelder!AF114)</f>
        <v>0</v>
      </c>
      <c r="AG114" s="215">
        <f>SUM(Paniglgasse:Lerchenfelder!AG114)</f>
        <v>190.66666666666666</v>
      </c>
      <c r="AH114" s="215">
        <f>SUM(Paniglgasse:Lerchenfelder!AH114)</f>
        <v>663.38</v>
      </c>
      <c r="AI114" s="215">
        <f>SUM(Paniglgasse:Lerchenfelder!AI114)</f>
        <v>22</v>
      </c>
      <c r="AJ114" s="215">
        <f>SUM(Paniglgasse:Lerchenfelder!AJ114)</f>
        <v>0</v>
      </c>
      <c r="AK114" s="215">
        <f>SUM(Paniglgasse:Lerchenfelder!AK114)</f>
        <v>0</v>
      </c>
      <c r="AL114" s="215">
        <f>SUM(Paniglgasse:Lerchenfelder!AL114)</f>
        <v>453.66666666666669</v>
      </c>
      <c r="AM114" s="215">
        <f>SUM(Paniglgasse:Lerchenfelder!AM114)</f>
        <v>0</v>
      </c>
      <c r="AN114" s="215">
        <f>SUM(Paniglgasse:Lerchenfelder!AN114)</f>
        <v>46.666666666666664</v>
      </c>
      <c r="AO114" s="215">
        <f>SUM(Paniglgasse:Lerchenfelder!AO114)</f>
        <v>32</v>
      </c>
      <c r="AP114" s="215">
        <f>SUM(Paniglgasse:Lerchenfelder!AP114)</f>
        <v>0</v>
      </c>
      <c r="AQ114" s="215">
        <f>SUM(Paniglgasse:Lerchenfelder!AQ114)</f>
        <v>0</v>
      </c>
      <c r="AR114" s="215">
        <f>SUM(Paniglgasse:Lerchenfelder!AR114)</f>
        <v>0</v>
      </c>
      <c r="AS114" s="215">
        <f>SUM(Paniglgasse:Lerchenfelder!AS114)</f>
        <v>0</v>
      </c>
      <c r="AT114" s="215">
        <f>SUM(Paniglgasse:Lerchenfelder!AT114)</f>
        <v>0</v>
      </c>
      <c r="AU114" s="215">
        <f>SUM(Paniglgasse:Lerchenfelder!AU114)</f>
        <v>0</v>
      </c>
      <c r="AV114" s="215">
        <f>SUM(Paniglgasse:Lerchenfelder!AV114)</f>
        <v>0</v>
      </c>
      <c r="AW114" s="215">
        <f>SUM(Paniglgasse:Lerchenfelder!AW114)</f>
        <v>0</v>
      </c>
      <c r="AX114" s="215">
        <f>SUM(Paniglgasse:Lerchenfelder!AX114)</f>
        <v>0</v>
      </c>
      <c r="AY114" s="215">
        <f>SUM(Paniglgasse:Lerchenfelder!AY114)</f>
        <v>0</v>
      </c>
      <c r="AZ114" s="215">
        <f>SUM(Paniglgasse:Lerchenfelder!AZ114)</f>
        <v>0</v>
      </c>
      <c r="BA114" s="215">
        <f>SUM(Paniglgasse:Lerchenfelder!BA114)</f>
        <v>0</v>
      </c>
      <c r="BB114" s="215">
        <f>SUM(Paniglgasse:Lerchenfelder!BB114)</f>
        <v>0</v>
      </c>
      <c r="BC114" s="215">
        <f>SUM(Paniglgasse:Lerchenfelder!BC114)</f>
        <v>0</v>
      </c>
      <c r="BD114" s="215">
        <f>SUM(Paniglgasse:Lerchenfelder!BD114)</f>
        <v>0</v>
      </c>
      <c r="BE114" s="195"/>
      <c r="BF114" s="163">
        <f>SUM(E114:H114)</f>
        <v>46.666666666666664</v>
      </c>
      <c r="BG114" s="77">
        <f>SUM(I114:L114)</f>
        <v>759.33333333333337</v>
      </c>
      <c r="BH114" s="77">
        <f>SUM(M114:Q114)</f>
        <v>587.33333333333337</v>
      </c>
      <c r="BI114" s="77">
        <f>SUM(R114:U114)</f>
        <v>0</v>
      </c>
      <c r="BJ114" s="77">
        <f>SUM(V114:Y114)</f>
        <v>0</v>
      </c>
      <c r="BK114" s="77">
        <f>SUM(Z114:AD114)</f>
        <v>297.33333333333331</v>
      </c>
      <c r="BL114" s="77">
        <f>SUM(AE114:AH114)</f>
        <v>854.04666666666662</v>
      </c>
      <c r="BM114" s="77">
        <f>SUM(AI114:AL114)</f>
        <v>475.66666666666669</v>
      </c>
      <c r="BN114" s="77">
        <f>SUM(AM114:AQ114)</f>
        <v>78.666666666666657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3099.0466666666662</v>
      </c>
      <c r="BS114" s="77">
        <f>SUM(BF114:BH114)</f>
        <v>1393.3333333333335</v>
      </c>
      <c r="BT114" s="77">
        <f>SUM(BI114:BK114)</f>
        <v>297.33333333333331</v>
      </c>
      <c r="BU114" s="77">
        <f>SUM(BL114:BN114)</f>
        <v>1408.38</v>
      </c>
      <c r="BV114" s="77">
        <f>SUM(BO114:BQ114)</f>
        <v>0</v>
      </c>
      <c r="BW114" s="77">
        <f>SUM(BF114:BK114)</f>
        <v>1690.6666666666667</v>
      </c>
      <c r="BX114" s="77">
        <f>SUM(BL114:BQ114)</f>
        <v>1408.38</v>
      </c>
      <c r="BY114" s="77">
        <f>IF(Info!$O$3="Q1",$BS114,IF(Info!$O$3="Q2",$BS114+$BT114,IF(Info!$O$3="Q3",$BS114+$BT114+$BU114,$BR114)))</f>
        <v>1393.3333333333335</v>
      </c>
      <c r="BZ114" s="77">
        <f>IF(Info!$O$3="Q1",$BS114,IF(Info!$O$3="Q2",$BT114,IF(Info!$O$3="Q3",$BU114,$BV114)))</f>
        <v>1393.3333333333335</v>
      </c>
      <c r="CA114" s="197"/>
    </row>
    <row r="115" spans="1:79" x14ac:dyDescent="0.3">
      <c r="A115" s="193"/>
      <c r="B115" s="78" t="s">
        <v>369</v>
      </c>
      <c r="C115" s="194"/>
      <c r="D115" s="157">
        <f>SUM(E115:BD115)</f>
        <v>0</v>
      </c>
      <c r="E115" s="215">
        <f>SUM(Paniglgasse:Lerchenfelder!E115)</f>
        <v>0</v>
      </c>
      <c r="F115" s="215">
        <f>SUM(Paniglgasse:Lerchenfelder!F115)</f>
        <v>0</v>
      </c>
      <c r="G115" s="215">
        <f>SUM(Paniglgasse:Lerchenfelder!G115)</f>
        <v>0</v>
      </c>
      <c r="H115" s="215">
        <f>SUM(Paniglgasse:Lerchenfelder!H115)</f>
        <v>0</v>
      </c>
      <c r="I115" s="215">
        <f>SUM(Paniglgasse:Lerchenfelder!I115)</f>
        <v>0</v>
      </c>
      <c r="J115" s="215">
        <f>SUM(Paniglgasse:Lerchenfelder!J115)</f>
        <v>0</v>
      </c>
      <c r="K115" s="215">
        <f>SUM(Paniglgasse:Lerchenfelder!K115)</f>
        <v>0</v>
      </c>
      <c r="L115" s="215">
        <f>SUM(Paniglgasse:Lerchenfelder!L115)</f>
        <v>0</v>
      </c>
      <c r="M115" s="215">
        <f>SUM(Paniglgasse:Lerchenfelder!M115)</f>
        <v>0</v>
      </c>
      <c r="N115" s="215">
        <f>SUM(Paniglgasse:Lerchenfelder!N115)</f>
        <v>0</v>
      </c>
      <c r="O115" s="215">
        <f>SUM(Paniglgasse:Lerchenfelder!O115)</f>
        <v>0</v>
      </c>
      <c r="P115" s="215">
        <f>SUM(Paniglgasse:Lerchenfelder!P115)</f>
        <v>0</v>
      </c>
      <c r="Q115" s="215">
        <f>SUM(Paniglgasse:Lerchenfelder!Q115)</f>
        <v>0</v>
      </c>
      <c r="R115" s="215">
        <f>SUM(Paniglgasse:Lerchenfelder!R115)</f>
        <v>0</v>
      </c>
      <c r="S115" s="215">
        <f>SUM(Paniglgasse:Lerchenfelder!S115)</f>
        <v>0</v>
      </c>
      <c r="T115" s="215">
        <f>SUM(Paniglgasse:Lerchenfelder!T115)</f>
        <v>0</v>
      </c>
      <c r="U115" s="215">
        <f>SUM(Paniglgasse:Lerchenfelder!U115)</f>
        <v>0</v>
      </c>
      <c r="V115" s="215">
        <f>SUM(Paniglgasse:Lerchenfelder!V115)</f>
        <v>0</v>
      </c>
      <c r="W115" s="215">
        <f>SUM(Paniglgasse:Lerchenfelder!W115)</f>
        <v>0</v>
      </c>
      <c r="X115" s="215">
        <f>SUM(Paniglgasse:Lerchenfelder!X115)</f>
        <v>0</v>
      </c>
      <c r="Y115" s="215">
        <f>SUM(Paniglgasse:Lerchenfelder!Y115)</f>
        <v>0</v>
      </c>
      <c r="Z115" s="215">
        <f>SUM(Paniglgasse:Lerchenfelder!Z115)</f>
        <v>0</v>
      </c>
      <c r="AA115" s="215">
        <f>SUM(Paniglgasse:Lerchenfelder!AA115)</f>
        <v>0</v>
      </c>
      <c r="AB115" s="215">
        <f>SUM(Paniglgasse:Lerchenfelder!AB115)</f>
        <v>0</v>
      </c>
      <c r="AC115" s="215">
        <f>SUM(Paniglgasse:Lerchenfelder!AC115)</f>
        <v>0</v>
      </c>
      <c r="AD115" s="215">
        <f>SUM(Paniglgasse:Lerchenfelder!AD115)</f>
        <v>0</v>
      </c>
      <c r="AE115" s="215">
        <f>SUM(Paniglgasse:Lerchenfelder!AE115)</f>
        <v>0</v>
      </c>
      <c r="AF115" s="215">
        <f>SUM(Paniglgasse:Lerchenfelder!AF115)</f>
        <v>0</v>
      </c>
      <c r="AG115" s="215">
        <f>SUM(Paniglgasse:Lerchenfelder!AG115)</f>
        <v>0</v>
      </c>
      <c r="AH115" s="215">
        <f>SUM(Paniglgasse:Lerchenfelder!AH115)</f>
        <v>0</v>
      </c>
      <c r="AI115" s="215">
        <f>SUM(Paniglgasse:Lerchenfelder!AI115)</f>
        <v>0</v>
      </c>
      <c r="AJ115" s="215">
        <f>SUM(Paniglgasse:Lerchenfelder!AJ115)</f>
        <v>0</v>
      </c>
      <c r="AK115" s="215">
        <f>SUM(Paniglgasse:Lerchenfelder!AK115)</f>
        <v>0</v>
      </c>
      <c r="AL115" s="215">
        <f>SUM(Paniglgasse:Lerchenfelder!AL115)</f>
        <v>0</v>
      </c>
      <c r="AM115" s="215">
        <f>SUM(Paniglgasse:Lerchenfelder!AM115)</f>
        <v>0</v>
      </c>
      <c r="AN115" s="215">
        <f>SUM(Paniglgasse:Lerchenfelder!AN115)</f>
        <v>0</v>
      </c>
      <c r="AO115" s="215">
        <f>SUM(Paniglgasse:Lerchenfelder!AO115)</f>
        <v>0</v>
      </c>
      <c r="AP115" s="215">
        <f>SUM(Paniglgasse:Lerchenfelder!AP115)</f>
        <v>0</v>
      </c>
      <c r="AQ115" s="215">
        <f>SUM(Paniglgasse:Lerchenfelder!AQ115)</f>
        <v>0</v>
      </c>
      <c r="AR115" s="215">
        <f>SUM(Paniglgasse:Lerchenfelder!AR115)</f>
        <v>0</v>
      </c>
      <c r="AS115" s="215">
        <f>SUM(Paniglgasse:Lerchenfelder!AS115)</f>
        <v>0</v>
      </c>
      <c r="AT115" s="215">
        <f>SUM(Paniglgasse:Lerchenfelder!AT115)</f>
        <v>0</v>
      </c>
      <c r="AU115" s="215">
        <f>SUM(Paniglgasse:Lerchenfelder!AU115)</f>
        <v>0</v>
      </c>
      <c r="AV115" s="215">
        <f>SUM(Paniglgasse:Lerchenfelder!AV115)</f>
        <v>0</v>
      </c>
      <c r="AW115" s="215">
        <f>SUM(Paniglgasse:Lerchenfelder!AW115)</f>
        <v>0</v>
      </c>
      <c r="AX115" s="215">
        <f>SUM(Paniglgasse:Lerchenfelder!AX115)</f>
        <v>0</v>
      </c>
      <c r="AY115" s="215">
        <f>SUM(Paniglgasse:Lerchenfelder!AY115)</f>
        <v>0</v>
      </c>
      <c r="AZ115" s="215">
        <f>SUM(Paniglgasse:Lerchenfelder!AZ115)</f>
        <v>0</v>
      </c>
      <c r="BA115" s="215">
        <f>SUM(Paniglgasse:Lerchenfelder!BA115)</f>
        <v>0</v>
      </c>
      <c r="BB115" s="215">
        <f>SUM(Paniglgasse:Lerchenfelder!BB115)</f>
        <v>0</v>
      </c>
      <c r="BC115" s="215">
        <f>SUM(Paniglgasse:Lerchenfelder!BC115)</f>
        <v>0</v>
      </c>
      <c r="BD115" s="215">
        <f>SUM(Paniglgasse:Lerchenfelder!BD115)</f>
        <v>0</v>
      </c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x14ac:dyDescent="0.3">
      <c r="A116" s="193"/>
      <c r="B116" s="78" t="s">
        <v>370</v>
      </c>
      <c r="C116" s="194"/>
      <c r="D116" s="157">
        <f>SUM(E116:BD116)</f>
        <v>0</v>
      </c>
      <c r="E116" s="215">
        <f>SUM(Paniglgasse:Lerchenfelder!E116)</f>
        <v>0</v>
      </c>
      <c r="F116" s="215">
        <f>SUM(Paniglgasse:Lerchenfelder!F116)</f>
        <v>0</v>
      </c>
      <c r="G116" s="215">
        <f>SUM(Paniglgasse:Lerchenfelder!G116)</f>
        <v>0</v>
      </c>
      <c r="H116" s="215">
        <f>SUM(Paniglgasse:Lerchenfelder!H116)</f>
        <v>0</v>
      </c>
      <c r="I116" s="215">
        <f>SUM(Paniglgasse:Lerchenfelder!I116)</f>
        <v>0</v>
      </c>
      <c r="J116" s="215">
        <f>SUM(Paniglgasse:Lerchenfelder!J116)</f>
        <v>0</v>
      </c>
      <c r="K116" s="215">
        <f>SUM(Paniglgasse:Lerchenfelder!K116)</f>
        <v>0</v>
      </c>
      <c r="L116" s="215">
        <f>SUM(Paniglgasse:Lerchenfelder!L116)</f>
        <v>0</v>
      </c>
      <c r="M116" s="215">
        <f>SUM(Paniglgasse:Lerchenfelder!M116)</f>
        <v>0</v>
      </c>
      <c r="N116" s="215">
        <f>SUM(Paniglgasse:Lerchenfelder!N116)</f>
        <v>0</v>
      </c>
      <c r="O116" s="215">
        <f>SUM(Paniglgasse:Lerchenfelder!O116)</f>
        <v>0</v>
      </c>
      <c r="P116" s="215">
        <f>SUM(Paniglgasse:Lerchenfelder!P116)</f>
        <v>0</v>
      </c>
      <c r="Q116" s="215">
        <f>SUM(Paniglgasse:Lerchenfelder!Q116)</f>
        <v>0</v>
      </c>
      <c r="R116" s="215">
        <f>SUM(Paniglgasse:Lerchenfelder!R116)</f>
        <v>0</v>
      </c>
      <c r="S116" s="215">
        <f>SUM(Paniglgasse:Lerchenfelder!S116)</f>
        <v>0</v>
      </c>
      <c r="T116" s="215">
        <f>SUM(Paniglgasse:Lerchenfelder!T116)</f>
        <v>0</v>
      </c>
      <c r="U116" s="215">
        <f>SUM(Paniglgasse:Lerchenfelder!U116)</f>
        <v>0</v>
      </c>
      <c r="V116" s="215">
        <f>SUM(Paniglgasse:Lerchenfelder!V116)</f>
        <v>0</v>
      </c>
      <c r="W116" s="215">
        <f>SUM(Paniglgasse:Lerchenfelder!W116)</f>
        <v>0</v>
      </c>
      <c r="X116" s="215">
        <f>SUM(Paniglgasse:Lerchenfelder!X116)</f>
        <v>0</v>
      </c>
      <c r="Y116" s="215">
        <f>SUM(Paniglgasse:Lerchenfelder!Y116)</f>
        <v>0</v>
      </c>
      <c r="Z116" s="215">
        <f>SUM(Paniglgasse:Lerchenfelder!Z116)</f>
        <v>0</v>
      </c>
      <c r="AA116" s="215">
        <f>SUM(Paniglgasse:Lerchenfelder!AA116)</f>
        <v>0</v>
      </c>
      <c r="AB116" s="215">
        <f>SUM(Paniglgasse:Lerchenfelder!AB116)</f>
        <v>0</v>
      </c>
      <c r="AC116" s="215">
        <f>SUM(Paniglgasse:Lerchenfelder!AC116)</f>
        <v>0</v>
      </c>
      <c r="AD116" s="215">
        <f>SUM(Paniglgasse:Lerchenfelder!AD116)</f>
        <v>0</v>
      </c>
      <c r="AE116" s="215">
        <f>SUM(Paniglgasse:Lerchenfelder!AE116)</f>
        <v>0</v>
      </c>
      <c r="AF116" s="215">
        <f>SUM(Paniglgasse:Lerchenfelder!AF116)</f>
        <v>0</v>
      </c>
      <c r="AG116" s="215">
        <f>SUM(Paniglgasse:Lerchenfelder!AG116)</f>
        <v>0</v>
      </c>
      <c r="AH116" s="215">
        <f>SUM(Paniglgasse:Lerchenfelder!AH116)</f>
        <v>0</v>
      </c>
      <c r="AI116" s="215">
        <f>SUM(Paniglgasse:Lerchenfelder!AI116)</f>
        <v>0</v>
      </c>
      <c r="AJ116" s="215">
        <f>SUM(Paniglgasse:Lerchenfelder!AJ116)</f>
        <v>0</v>
      </c>
      <c r="AK116" s="215">
        <f>SUM(Paniglgasse:Lerchenfelder!AK116)</f>
        <v>0</v>
      </c>
      <c r="AL116" s="215">
        <f>SUM(Paniglgasse:Lerchenfelder!AL116)</f>
        <v>0</v>
      </c>
      <c r="AM116" s="215">
        <f>SUM(Paniglgasse:Lerchenfelder!AM116)</f>
        <v>0</v>
      </c>
      <c r="AN116" s="215">
        <f>SUM(Paniglgasse:Lerchenfelder!AN116)</f>
        <v>0</v>
      </c>
      <c r="AO116" s="215">
        <f>SUM(Paniglgasse:Lerchenfelder!AO116)</f>
        <v>0</v>
      </c>
      <c r="AP116" s="215">
        <f>SUM(Paniglgasse:Lerchenfelder!AP116)</f>
        <v>0</v>
      </c>
      <c r="AQ116" s="215">
        <f>SUM(Paniglgasse:Lerchenfelder!AQ116)</f>
        <v>0</v>
      </c>
      <c r="AR116" s="215">
        <f>SUM(Paniglgasse:Lerchenfelder!AR116)</f>
        <v>0</v>
      </c>
      <c r="AS116" s="215">
        <f>SUM(Paniglgasse:Lerchenfelder!AS116)</f>
        <v>0</v>
      </c>
      <c r="AT116" s="215">
        <f>SUM(Paniglgasse:Lerchenfelder!AT116)</f>
        <v>0</v>
      </c>
      <c r="AU116" s="215">
        <f>SUM(Paniglgasse:Lerchenfelder!AU116)</f>
        <v>0</v>
      </c>
      <c r="AV116" s="215">
        <f>SUM(Paniglgasse:Lerchenfelder!AV116)</f>
        <v>0</v>
      </c>
      <c r="AW116" s="215">
        <f>SUM(Paniglgasse:Lerchenfelder!AW116)</f>
        <v>0</v>
      </c>
      <c r="AX116" s="215">
        <f>SUM(Paniglgasse:Lerchenfelder!AX116)</f>
        <v>0</v>
      </c>
      <c r="AY116" s="215">
        <f>SUM(Paniglgasse:Lerchenfelder!AY116)</f>
        <v>0</v>
      </c>
      <c r="AZ116" s="215">
        <f>SUM(Paniglgasse:Lerchenfelder!AZ116)</f>
        <v>0</v>
      </c>
      <c r="BA116" s="215">
        <f>SUM(Paniglgasse:Lerchenfelder!BA116)</f>
        <v>0</v>
      </c>
      <c r="BB116" s="215">
        <f>SUM(Paniglgasse:Lerchenfelder!BB116)</f>
        <v>0</v>
      </c>
      <c r="BC116" s="215">
        <f>SUM(Paniglgasse:Lerchenfelder!BC116)</f>
        <v>0</v>
      </c>
      <c r="BD116" s="215">
        <f>SUM(Paniglgasse:Lerchenfelder!BD116)</f>
        <v>0</v>
      </c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0</v>
      </c>
      <c r="BS116" s="77">
        <f>SUM(BF116:BH116)</f>
        <v>0</v>
      </c>
      <c r="BT116" s="77">
        <f>SUM(BI116:BK116)</f>
        <v>0</v>
      </c>
      <c r="BU116" s="77">
        <f>SUM(BL116:BN116)</f>
        <v>0</v>
      </c>
      <c r="BV116" s="77">
        <f>SUM(BO116:BQ116)</f>
        <v>0</v>
      </c>
      <c r="BW116" s="77">
        <f>SUM(BF116:BK116)</f>
        <v>0</v>
      </c>
      <c r="BX116" s="77">
        <f>SUM(BL116:BQ116)</f>
        <v>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x14ac:dyDescent="0.3">
      <c r="A117" s="204"/>
      <c r="B117" s="160" t="s">
        <v>371</v>
      </c>
      <c r="C117" s="194"/>
      <c r="D117" s="157">
        <f>SUM(E117:BD117)</f>
        <v>3099.0466666666666</v>
      </c>
      <c r="E117" s="157">
        <f t="shared" ref="E117:AJ117" si="130">SUM(E114:E116)</f>
        <v>46.666666666666664</v>
      </c>
      <c r="F117" s="157">
        <f t="shared" si="130"/>
        <v>0</v>
      </c>
      <c r="G117" s="157">
        <f t="shared" si="130"/>
        <v>0</v>
      </c>
      <c r="H117" s="157">
        <f t="shared" si="130"/>
        <v>0</v>
      </c>
      <c r="I117" s="157">
        <f t="shared" si="130"/>
        <v>266.66666666666669</v>
      </c>
      <c r="J117" s="157">
        <f t="shared" si="130"/>
        <v>266.66666666666669</v>
      </c>
      <c r="K117" s="157">
        <f t="shared" si="130"/>
        <v>179.33333333333334</v>
      </c>
      <c r="L117" s="157">
        <f t="shared" si="130"/>
        <v>46.666666666666664</v>
      </c>
      <c r="M117" s="157">
        <f t="shared" si="130"/>
        <v>186.66666666666666</v>
      </c>
      <c r="N117" s="157">
        <f t="shared" si="130"/>
        <v>400.66666666666669</v>
      </c>
      <c r="O117" s="157">
        <f t="shared" si="130"/>
        <v>0</v>
      </c>
      <c r="P117" s="157">
        <f t="shared" si="130"/>
        <v>0</v>
      </c>
      <c r="Q117" s="157">
        <f t="shared" si="130"/>
        <v>0</v>
      </c>
      <c r="R117" s="157">
        <f t="shared" si="130"/>
        <v>0</v>
      </c>
      <c r="S117" s="157">
        <f t="shared" si="130"/>
        <v>0</v>
      </c>
      <c r="T117" s="157">
        <f t="shared" si="130"/>
        <v>0</v>
      </c>
      <c r="U117" s="157">
        <f t="shared" si="130"/>
        <v>0</v>
      </c>
      <c r="V117" s="157">
        <f t="shared" si="130"/>
        <v>0</v>
      </c>
      <c r="W117" s="157">
        <f t="shared" si="130"/>
        <v>0</v>
      </c>
      <c r="X117" s="157">
        <f t="shared" si="130"/>
        <v>0</v>
      </c>
      <c r="Y117" s="157">
        <f t="shared" si="130"/>
        <v>0</v>
      </c>
      <c r="Z117" s="157">
        <f t="shared" si="130"/>
        <v>190.66666666666666</v>
      </c>
      <c r="AA117" s="157">
        <f t="shared" si="130"/>
        <v>0</v>
      </c>
      <c r="AB117" s="157">
        <f t="shared" si="130"/>
        <v>0</v>
      </c>
      <c r="AC117" s="157">
        <f t="shared" si="130"/>
        <v>0</v>
      </c>
      <c r="AD117" s="157">
        <f t="shared" si="130"/>
        <v>106.66666666666667</v>
      </c>
      <c r="AE117" s="157">
        <f t="shared" si="130"/>
        <v>0</v>
      </c>
      <c r="AF117" s="157">
        <f t="shared" si="130"/>
        <v>0</v>
      </c>
      <c r="AG117" s="157">
        <f t="shared" si="130"/>
        <v>190.66666666666666</v>
      </c>
      <c r="AH117" s="157">
        <f t="shared" si="130"/>
        <v>663.38</v>
      </c>
      <c r="AI117" s="157">
        <f t="shared" si="130"/>
        <v>22</v>
      </c>
      <c r="AJ117" s="157">
        <f t="shared" si="130"/>
        <v>0</v>
      </c>
      <c r="AK117" s="157">
        <f t="shared" ref="AK117:BP117" si="131">SUM(AK114:AK116)</f>
        <v>0</v>
      </c>
      <c r="AL117" s="157">
        <f t="shared" si="131"/>
        <v>453.66666666666669</v>
      </c>
      <c r="AM117" s="157">
        <f t="shared" si="131"/>
        <v>0</v>
      </c>
      <c r="AN117" s="157">
        <f t="shared" si="131"/>
        <v>46.666666666666664</v>
      </c>
      <c r="AO117" s="157">
        <f t="shared" si="131"/>
        <v>32</v>
      </c>
      <c r="AP117" s="157">
        <f t="shared" si="131"/>
        <v>0</v>
      </c>
      <c r="AQ117" s="157">
        <f t="shared" si="131"/>
        <v>0</v>
      </c>
      <c r="AR117" s="157">
        <f t="shared" si="131"/>
        <v>0</v>
      </c>
      <c r="AS117" s="157">
        <f t="shared" si="131"/>
        <v>0</v>
      </c>
      <c r="AT117" s="157">
        <f t="shared" si="131"/>
        <v>0</v>
      </c>
      <c r="AU117" s="157">
        <f t="shared" si="131"/>
        <v>0</v>
      </c>
      <c r="AV117" s="157">
        <f t="shared" si="131"/>
        <v>0</v>
      </c>
      <c r="AW117" s="157">
        <f t="shared" si="131"/>
        <v>0</v>
      </c>
      <c r="AX117" s="157">
        <f t="shared" si="131"/>
        <v>0</v>
      </c>
      <c r="AY117" s="157">
        <f t="shared" si="131"/>
        <v>0</v>
      </c>
      <c r="AZ117" s="157">
        <f t="shared" si="131"/>
        <v>0</v>
      </c>
      <c r="BA117" s="157">
        <f t="shared" si="131"/>
        <v>0</v>
      </c>
      <c r="BB117" s="157">
        <f t="shared" si="131"/>
        <v>0</v>
      </c>
      <c r="BC117" s="157">
        <f t="shared" si="131"/>
        <v>0</v>
      </c>
      <c r="BD117" s="157">
        <f t="shared" si="131"/>
        <v>0</v>
      </c>
      <c r="BE117" s="195"/>
      <c r="BF117" s="162">
        <f>SUM(E117:H117)</f>
        <v>46.666666666666664</v>
      </c>
      <c r="BG117" s="157">
        <f>SUM(I117:L117)</f>
        <v>759.33333333333337</v>
      </c>
      <c r="BH117" s="157">
        <f>SUM(M117:Q117)</f>
        <v>587.33333333333337</v>
      </c>
      <c r="BI117" s="157">
        <f>SUM(R117:U117)</f>
        <v>0</v>
      </c>
      <c r="BJ117" s="157">
        <f>SUM(V117:Y117)</f>
        <v>0</v>
      </c>
      <c r="BK117" s="157">
        <f>SUM(Z117:AD117)</f>
        <v>297.33333333333331</v>
      </c>
      <c r="BL117" s="157">
        <f>SUM(AE117:AH117)</f>
        <v>854.04666666666662</v>
      </c>
      <c r="BM117" s="157">
        <f>SUM(AI117:AL117)</f>
        <v>475.66666666666669</v>
      </c>
      <c r="BN117" s="157">
        <f>SUM(AM117:AQ117)</f>
        <v>78.666666666666657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3099.0466666666662</v>
      </c>
      <c r="BS117" s="157">
        <f>SUM(BF117:BH117)</f>
        <v>1393.3333333333335</v>
      </c>
      <c r="BT117" s="157">
        <f>SUM(BI117:BK117)</f>
        <v>297.33333333333331</v>
      </c>
      <c r="BU117" s="157">
        <f>SUM(BL117:BN117)</f>
        <v>1408.38</v>
      </c>
      <c r="BV117" s="157">
        <f>SUM(BO117:BQ117)</f>
        <v>0</v>
      </c>
      <c r="BW117" s="157">
        <f>SUM(BF117:BK117)</f>
        <v>1690.6666666666667</v>
      </c>
      <c r="BX117" s="157">
        <f>SUM(BL117:BQ117)</f>
        <v>1408.38</v>
      </c>
      <c r="BY117" s="157">
        <f>IF(Info!$O$3="Q1",$BS117,IF(Info!$O$3="Q2",$BS117+$BT117,IF(Info!$O$3="Q3",$BS117+$BT117+$BU117,$BR117)))</f>
        <v>1393.3333333333335</v>
      </c>
      <c r="BZ117" s="157">
        <f>IF(Info!$O$3="Q1",$BS117,IF(Info!$O$3="Q2",$BT117,IF(Info!$O$3="Q3",$BU117,$BV117)))</f>
        <v>1393.3333333333335</v>
      </c>
      <c r="CA117" s="197"/>
    </row>
    <row r="118" spans="1:79" ht="15.6" customHeight="1" x14ac:dyDescent="0.3">
      <c r="A118" s="193">
        <v>8</v>
      </c>
      <c r="B118" s="202" t="s">
        <v>372</v>
      </c>
      <c r="C118" s="194"/>
      <c r="D118" s="20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x14ac:dyDescent="0.3">
      <c r="A119" s="193"/>
      <c r="B119" s="78" t="s">
        <v>83</v>
      </c>
      <c r="C119" s="194"/>
      <c r="D119" s="157">
        <f>SUM(E119:BD119)</f>
        <v>0</v>
      </c>
      <c r="E119" s="215">
        <f>SUM(Paniglgasse:Lerchenfelder!E119)</f>
        <v>0</v>
      </c>
      <c r="F119" s="215">
        <f>SUM(Paniglgasse:Lerchenfelder!F119)</f>
        <v>0</v>
      </c>
      <c r="G119" s="215">
        <f>SUM(Paniglgasse:Lerchenfelder!G119)</f>
        <v>0</v>
      </c>
      <c r="H119" s="215">
        <f>SUM(Paniglgasse:Lerchenfelder!H119)</f>
        <v>0</v>
      </c>
      <c r="I119" s="215">
        <f>SUM(Paniglgasse:Lerchenfelder!I119)</f>
        <v>0</v>
      </c>
      <c r="J119" s="215">
        <f>SUM(Paniglgasse:Lerchenfelder!J119)</f>
        <v>0</v>
      </c>
      <c r="K119" s="215">
        <f>SUM(Paniglgasse:Lerchenfelder!K119)</f>
        <v>0</v>
      </c>
      <c r="L119" s="215">
        <f>SUM(Paniglgasse:Lerchenfelder!L119)</f>
        <v>0</v>
      </c>
      <c r="M119" s="215">
        <f>SUM(Paniglgasse:Lerchenfelder!M119)</f>
        <v>0</v>
      </c>
      <c r="N119" s="215">
        <f>SUM(Paniglgasse:Lerchenfelder!N119)</f>
        <v>0</v>
      </c>
      <c r="O119" s="215">
        <f>SUM(Paniglgasse:Lerchenfelder!O119)</f>
        <v>0</v>
      </c>
      <c r="P119" s="215">
        <f>SUM(Paniglgasse:Lerchenfelder!P119)</f>
        <v>0</v>
      </c>
      <c r="Q119" s="215">
        <f>SUM(Paniglgasse:Lerchenfelder!Q119)</f>
        <v>0</v>
      </c>
      <c r="R119" s="215">
        <f>SUM(Paniglgasse:Lerchenfelder!R119)</f>
        <v>0</v>
      </c>
      <c r="S119" s="215">
        <f>SUM(Paniglgasse:Lerchenfelder!S119)</f>
        <v>0</v>
      </c>
      <c r="T119" s="215">
        <f>SUM(Paniglgasse:Lerchenfelder!T119)</f>
        <v>0</v>
      </c>
      <c r="U119" s="215">
        <f>SUM(Paniglgasse:Lerchenfelder!U119)</f>
        <v>0</v>
      </c>
      <c r="V119" s="215">
        <f>SUM(Paniglgasse:Lerchenfelder!V119)</f>
        <v>0</v>
      </c>
      <c r="W119" s="215">
        <f>SUM(Paniglgasse:Lerchenfelder!W119)</f>
        <v>0</v>
      </c>
      <c r="X119" s="215">
        <f>SUM(Paniglgasse:Lerchenfelder!X119)</f>
        <v>0</v>
      </c>
      <c r="Y119" s="215">
        <f>SUM(Paniglgasse:Lerchenfelder!Y119)</f>
        <v>0</v>
      </c>
      <c r="Z119" s="215">
        <f>SUM(Paniglgasse:Lerchenfelder!Z119)</f>
        <v>0</v>
      </c>
      <c r="AA119" s="215">
        <f>SUM(Paniglgasse:Lerchenfelder!AA119)</f>
        <v>0</v>
      </c>
      <c r="AB119" s="215">
        <f>SUM(Paniglgasse:Lerchenfelder!AB119)</f>
        <v>0</v>
      </c>
      <c r="AC119" s="215">
        <f>SUM(Paniglgasse:Lerchenfelder!AC119)</f>
        <v>0</v>
      </c>
      <c r="AD119" s="215">
        <f>SUM(Paniglgasse:Lerchenfelder!AD119)</f>
        <v>0</v>
      </c>
      <c r="AE119" s="215">
        <f>SUM(Paniglgasse:Lerchenfelder!AE119)</f>
        <v>0</v>
      </c>
      <c r="AF119" s="215">
        <f>SUM(Paniglgasse:Lerchenfelder!AF119)</f>
        <v>0</v>
      </c>
      <c r="AG119" s="215">
        <f>SUM(Paniglgasse:Lerchenfelder!AG119)</f>
        <v>0</v>
      </c>
      <c r="AH119" s="215">
        <f>SUM(Paniglgasse:Lerchenfelder!AH119)</f>
        <v>0</v>
      </c>
      <c r="AI119" s="215">
        <f>SUM(Paniglgasse:Lerchenfelder!AI119)</f>
        <v>0</v>
      </c>
      <c r="AJ119" s="215">
        <f>SUM(Paniglgasse:Lerchenfelder!AJ119)</f>
        <v>0</v>
      </c>
      <c r="AK119" s="215">
        <f>SUM(Paniglgasse:Lerchenfelder!AK119)</f>
        <v>0</v>
      </c>
      <c r="AL119" s="215">
        <f>SUM(Paniglgasse:Lerchenfelder!AL119)</f>
        <v>0</v>
      </c>
      <c r="AM119" s="215">
        <f>SUM(Paniglgasse:Lerchenfelder!AM119)</f>
        <v>0</v>
      </c>
      <c r="AN119" s="215">
        <f>SUM(Paniglgasse:Lerchenfelder!AN119)</f>
        <v>0</v>
      </c>
      <c r="AO119" s="215">
        <f>SUM(Paniglgasse:Lerchenfelder!AO119)</f>
        <v>0</v>
      </c>
      <c r="AP119" s="215">
        <f>SUM(Paniglgasse:Lerchenfelder!AP119)</f>
        <v>0</v>
      </c>
      <c r="AQ119" s="215">
        <f>SUM(Paniglgasse:Lerchenfelder!AQ119)</f>
        <v>0</v>
      </c>
      <c r="AR119" s="215">
        <f>SUM(Paniglgasse:Lerchenfelder!AR119)</f>
        <v>0</v>
      </c>
      <c r="AS119" s="215">
        <f>SUM(Paniglgasse:Lerchenfelder!AS119)</f>
        <v>0</v>
      </c>
      <c r="AT119" s="215">
        <f>SUM(Paniglgasse:Lerchenfelder!AT119)</f>
        <v>0</v>
      </c>
      <c r="AU119" s="215">
        <f>SUM(Paniglgasse:Lerchenfelder!AU119)</f>
        <v>0</v>
      </c>
      <c r="AV119" s="215">
        <f>SUM(Paniglgasse:Lerchenfelder!AV119)</f>
        <v>0</v>
      </c>
      <c r="AW119" s="215">
        <f>SUM(Paniglgasse:Lerchenfelder!AW119)</f>
        <v>0</v>
      </c>
      <c r="AX119" s="215">
        <f>SUM(Paniglgasse:Lerchenfelder!AX119)</f>
        <v>0</v>
      </c>
      <c r="AY119" s="215">
        <f>SUM(Paniglgasse:Lerchenfelder!AY119)</f>
        <v>0</v>
      </c>
      <c r="AZ119" s="215">
        <f>SUM(Paniglgasse:Lerchenfelder!AZ119)</f>
        <v>0</v>
      </c>
      <c r="BA119" s="215">
        <f>SUM(Paniglgasse:Lerchenfelder!BA119)</f>
        <v>0</v>
      </c>
      <c r="BB119" s="215">
        <f>SUM(Paniglgasse:Lerchenfelder!BB119)</f>
        <v>0</v>
      </c>
      <c r="BC119" s="215">
        <f>SUM(Paniglgasse:Lerchenfelder!BC119)</f>
        <v>0</v>
      </c>
      <c r="BD119" s="215">
        <f>SUM(Paniglgasse:Lerchenfelder!BD119)</f>
        <v>0</v>
      </c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x14ac:dyDescent="0.3">
      <c r="A120" s="193"/>
      <c r="B120" s="78" t="s">
        <v>85</v>
      </c>
      <c r="C120" s="194"/>
      <c r="D120" s="157">
        <f>SUM(E120:BD120)</f>
        <v>0</v>
      </c>
      <c r="E120" s="215">
        <f>SUM(Paniglgasse:Lerchenfelder!E120)</f>
        <v>0</v>
      </c>
      <c r="F120" s="215">
        <f>SUM(Paniglgasse:Lerchenfelder!F120)</f>
        <v>0</v>
      </c>
      <c r="G120" s="215">
        <f>SUM(Paniglgasse:Lerchenfelder!G120)</f>
        <v>0</v>
      </c>
      <c r="H120" s="215">
        <f>SUM(Paniglgasse:Lerchenfelder!H120)</f>
        <v>0</v>
      </c>
      <c r="I120" s="215">
        <f>SUM(Paniglgasse:Lerchenfelder!I120)</f>
        <v>0</v>
      </c>
      <c r="J120" s="215">
        <f>SUM(Paniglgasse:Lerchenfelder!J120)</f>
        <v>0</v>
      </c>
      <c r="K120" s="215">
        <f>SUM(Paniglgasse:Lerchenfelder!K120)</f>
        <v>0</v>
      </c>
      <c r="L120" s="215">
        <f>SUM(Paniglgasse:Lerchenfelder!L120)</f>
        <v>0</v>
      </c>
      <c r="M120" s="215">
        <f>SUM(Paniglgasse:Lerchenfelder!M120)</f>
        <v>0</v>
      </c>
      <c r="N120" s="215">
        <f>SUM(Paniglgasse:Lerchenfelder!N120)</f>
        <v>0</v>
      </c>
      <c r="O120" s="215">
        <f>SUM(Paniglgasse:Lerchenfelder!O120)</f>
        <v>0</v>
      </c>
      <c r="P120" s="215">
        <f>SUM(Paniglgasse:Lerchenfelder!P120)</f>
        <v>0</v>
      </c>
      <c r="Q120" s="215">
        <f>SUM(Paniglgasse:Lerchenfelder!Q120)</f>
        <v>0</v>
      </c>
      <c r="R120" s="215">
        <f>SUM(Paniglgasse:Lerchenfelder!R120)</f>
        <v>0</v>
      </c>
      <c r="S120" s="215">
        <f>SUM(Paniglgasse:Lerchenfelder!S120)</f>
        <v>0</v>
      </c>
      <c r="T120" s="215">
        <f>SUM(Paniglgasse:Lerchenfelder!T120)</f>
        <v>0</v>
      </c>
      <c r="U120" s="215">
        <f>SUM(Paniglgasse:Lerchenfelder!U120)</f>
        <v>0</v>
      </c>
      <c r="V120" s="215">
        <f>SUM(Paniglgasse:Lerchenfelder!V120)</f>
        <v>0</v>
      </c>
      <c r="W120" s="215">
        <f>SUM(Paniglgasse:Lerchenfelder!W120)</f>
        <v>0</v>
      </c>
      <c r="X120" s="215">
        <f>SUM(Paniglgasse:Lerchenfelder!X120)</f>
        <v>0</v>
      </c>
      <c r="Y120" s="215">
        <f>SUM(Paniglgasse:Lerchenfelder!Y120)</f>
        <v>0</v>
      </c>
      <c r="Z120" s="215">
        <f>SUM(Paniglgasse:Lerchenfelder!Z120)</f>
        <v>0</v>
      </c>
      <c r="AA120" s="215">
        <f>SUM(Paniglgasse:Lerchenfelder!AA120)</f>
        <v>0</v>
      </c>
      <c r="AB120" s="215">
        <f>SUM(Paniglgasse:Lerchenfelder!AB120)</f>
        <v>0</v>
      </c>
      <c r="AC120" s="215">
        <f>SUM(Paniglgasse:Lerchenfelder!AC120)</f>
        <v>0</v>
      </c>
      <c r="AD120" s="215">
        <f>SUM(Paniglgasse:Lerchenfelder!AD120)</f>
        <v>0</v>
      </c>
      <c r="AE120" s="215">
        <f>SUM(Paniglgasse:Lerchenfelder!AE120)</f>
        <v>0</v>
      </c>
      <c r="AF120" s="215">
        <f>SUM(Paniglgasse:Lerchenfelder!AF120)</f>
        <v>0</v>
      </c>
      <c r="AG120" s="215">
        <f>SUM(Paniglgasse:Lerchenfelder!AG120)</f>
        <v>0</v>
      </c>
      <c r="AH120" s="215">
        <f>SUM(Paniglgasse:Lerchenfelder!AH120)</f>
        <v>0</v>
      </c>
      <c r="AI120" s="215">
        <f>SUM(Paniglgasse:Lerchenfelder!AI120)</f>
        <v>0</v>
      </c>
      <c r="AJ120" s="215">
        <f>SUM(Paniglgasse:Lerchenfelder!AJ120)</f>
        <v>0</v>
      </c>
      <c r="AK120" s="215">
        <f>SUM(Paniglgasse:Lerchenfelder!AK120)</f>
        <v>0</v>
      </c>
      <c r="AL120" s="215">
        <f>SUM(Paniglgasse:Lerchenfelder!AL120)</f>
        <v>0</v>
      </c>
      <c r="AM120" s="215">
        <f>SUM(Paniglgasse:Lerchenfelder!AM120)</f>
        <v>0</v>
      </c>
      <c r="AN120" s="215">
        <f>SUM(Paniglgasse:Lerchenfelder!AN120)</f>
        <v>0</v>
      </c>
      <c r="AO120" s="215">
        <f>SUM(Paniglgasse:Lerchenfelder!AO120)</f>
        <v>0</v>
      </c>
      <c r="AP120" s="215">
        <f>SUM(Paniglgasse:Lerchenfelder!AP120)</f>
        <v>0</v>
      </c>
      <c r="AQ120" s="215">
        <f>SUM(Paniglgasse:Lerchenfelder!AQ120)</f>
        <v>0</v>
      </c>
      <c r="AR120" s="215">
        <f>SUM(Paniglgasse:Lerchenfelder!AR120)</f>
        <v>0</v>
      </c>
      <c r="AS120" s="215">
        <f>SUM(Paniglgasse:Lerchenfelder!AS120)</f>
        <v>0</v>
      </c>
      <c r="AT120" s="215">
        <f>SUM(Paniglgasse:Lerchenfelder!AT120)</f>
        <v>0</v>
      </c>
      <c r="AU120" s="215">
        <f>SUM(Paniglgasse:Lerchenfelder!AU120)</f>
        <v>0</v>
      </c>
      <c r="AV120" s="215">
        <f>SUM(Paniglgasse:Lerchenfelder!AV120)</f>
        <v>0</v>
      </c>
      <c r="AW120" s="215">
        <f>SUM(Paniglgasse:Lerchenfelder!AW120)</f>
        <v>0</v>
      </c>
      <c r="AX120" s="215">
        <f>SUM(Paniglgasse:Lerchenfelder!AX120)</f>
        <v>0</v>
      </c>
      <c r="AY120" s="215">
        <f>SUM(Paniglgasse:Lerchenfelder!AY120)</f>
        <v>0</v>
      </c>
      <c r="AZ120" s="215">
        <f>SUM(Paniglgasse:Lerchenfelder!AZ120)</f>
        <v>0</v>
      </c>
      <c r="BA120" s="215">
        <f>SUM(Paniglgasse:Lerchenfelder!BA120)</f>
        <v>0</v>
      </c>
      <c r="BB120" s="215">
        <f>SUM(Paniglgasse:Lerchenfelder!BB120)</f>
        <v>0</v>
      </c>
      <c r="BC120" s="215">
        <f>SUM(Paniglgasse:Lerchenfelder!BC120)</f>
        <v>0</v>
      </c>
      <c r="BD120" s="215">
        <f>SUM(Paniglgasse:Lerchenfelder!BD120)</f>
        <v>0</v>
      </c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2">SUM(E119:E120)</f>
        <v>0</v>
      </c>
      <c r="F121" s="157">
        <f t="shared" si="132"/>
        <v>0</v>
      </c>
      <c r="G121" s="157">
        <f t="shared" si="132"/>
        <v>0</v>
      </c>
      <c r="H121" s="157">
        <f t="shared" si="132"/>
        <v>0</v>
      </c>
      <c r="I121" s="157">
        <f t="shared" si="132"/>
        <v>0</v>
      </c>
      <c r="J121" s="157">
        <f t="shared" si="132"/>
        <v>0</v>
      </c>
      <c r="K121" s="157">
        <f t="shared" si="132"/>
        <v>0</v>
      </c>
      <c r="L121" s="157">
        <f t="shared" si="132"/>
        <v>0</v>
      </c>
      <c r="M121" s="157">
        <f t="shared" si="132"/>
        <v>0</v>
      </c>
      <c r="N121" s="157">
        <f t="shared" si="132"/>
        <v>0</v>
      </c>
      <c r="O121" s="157">
        <f t="shared" si="132"/>
        <v>0</v>
      </c>
      <c r="P121" s="157">
        <f t="shared" si="132"/>
        <v>0</v>
      </c>
      <c r="Q121" s="157">
        <f t="shared" si="132"/>
        <v>0</v>
      </c>
      <c r="R121" s="157">
        <f t="shared" si="132"/>
        <v>0</v>
      </c>
      <c r="S121" s="157">
        <f t="shared" si="132"/>
        <v>0</v>
      </c>
      <c r="T121" s="157">
        <f t="shared" si="132"/>
        <v>0</v>
      </c>
      <c r="U121" s="157">
        <f t="shared" si="132"/>
        <v>0</v>
      </c>
      <c r="V121" s="157">
        <f t="shared" si="132"/>
        <v>0</v>
      </c>
      <c r="W121" s="157">
        <f t="shared" si="132"/>
        <v>0</v>
      </c>
      <c r="X121" s="157">
        <f t="shared" si="132"/>
        <v>0</v>
      </c>
      <c r="Y121" s="157">
        <f t="shared" si="132"/>
        <v>0</v>
      </c>
      <c r="Z121" s="157">
        <f t="shared" si="132"/>
        <v>0</v>
      </c>
      <c r="AA121" s="157">
        <f t="shared" si="132"/>
        <v>0</v>
      </c>
      <c r="AB121" s="157">
        <f t="shared" si="132"/>
        <v>0</v>
      </c>
      <c r="AC121" s="157">
        <f t="shared" si="132"/>
        <v>0</v>
      </c>
      <c r="AD121" s="157">
        <f t="shared" si="132"/>
        <v>0</v>
      </c>
      <c r="AE121" s="157">
        <f t="shared" si="132"/>
        <v>0</v>
      </c>
      <c r="AF121" s="157">
        <f t="shared" si="132"/>
        <v>0</v>
      </c>
      <c r="AG121" s="157">
        <f t="shared" si="132"/>
        <v>0</v>
      </c>
      <c r="AH121" s="157">
        <f t="shared" si="132"/>
        <v>0</v>
      </c>
      <c r="AI121" s="157">
        <f t="shared" si="132"/>
        <v>0</v>
      </c>
      <c r="AJ121" s="157">
        <f t="shared" si="132"/>
        <v>0</v>
      </c>
      <c r="AK121" s="157">
        <f t="shared" ref="AK121:BP121" si="133">SUM(AK119:AK120)</f>
        <v>0</v>
      </c>
      <c r="AL121" s="157">
        <f t="shared" si="133"/>
        <v>0</v>
      </c>
      <c r="AM121" s="157">
        <f t="shared" si="133"/>
        <v>0</v>
      </c>
      <c r="AN121" s="157">
        <f t="shared" si="133"/>
        <v>0</v>
      </c>
      <c r="AO121" s="157">
        <f t="shared" si="133"/>
        <v>0</v>
      </c>
      <c r="AP121" s="157">
        <f t="shared" si="133"/>
        <v>0</v>
      </c>
      <c r="AQ121" s="157">
        <f t="shared" si="133"/>
        <v>0</v>
      </c>
      <c r="AR121" s="157">
        <f t="shared" si="133"/>
        <v>0</v>
      </c>
      <c r="AS121" s="157">
        <f t="shared" si="133"/>
        <v>0</v>
      </c>
      <c r="AT121" s="157">
        <f t="shared" si="133"/>
        <v>0</v>
      </c>
      <c r="AU121" s="157">
        <f t="shared" si="133"/>
        <v>0</v>
      </c>
      <c r="AV121" s="157">
        <f t="shared" si="133"/>
        <v>0</v>
      </c>
      <c r="AW121" s="157">
        <f t="shared" si="133"/>
        <v>0</v>
      </c>
      <c r="AX121" s="157">
        <f t="shared" si="133"/>
        <v>0</v>
      </c>
      <c r="AY121" s="157">
        <f t="shared" si="133"/>
        <v>0</v>
      </c>
      <c r="AZ121" s="157">
        <f t="shared" si="133"/>
        <v>0</v>
      </c>
      <c r="BA121" s="157">
        <f t="shared" si="133"/>
        <v>0</v>
      </c>
      <c r="BB121" s="157">
        <f t="shared" si="133"/>
        <v>0</v>
      </c>
      <c r="BC121" s="157">
        <f t="shared" si="133"/>
        <v>0</v>
      </c>
      <c r="BD121" s="157">
        <f t="shared" si="133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5.6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x14ac:dyDescent="0.3">
      <c r="A123" s="193"/>
      <c r="B123" s="78" t="s">
        <v>87</v>
      </c>
      <c r="C123" s="194"/>
      <c r="D123" s="157">
        <f t="shared" ref="D123:D134" si="134">SUM(E123:BD123)</f>
        <v>65294.525999999998</v>
      </c>
      <c r="E123" s="215">
        <f>SUM(Paniglgasse:Lerchenfelder!E123)</f>
        <v>1759.49</v>
      </c>
      <c r="F123" s="215">
        <f>SUM(Paniglgasse:Lerchenfelder!F123)</f>
        <v>1759.49</v>
      </c>
      <c r="G123" s="215">
        <f>SUM(Paniglgasse:Lerchenfelder!G123)</f>
        <v>1759.49</v>
      </c>
      <c r="H123" s="215">
        <f>SUM(Paniglgasse:Lerchenfelder!H123)</f>
        <v>1759.49</v>
      </c>
      <c r="I123" s="215">
        <f>SUM(Paniglgasse:Lerchenfelder!I123)</f>
        <v>2038.24</v>
      </c>
      <c r="J123" s="215">
        <f>SUM(Paniglgasse:Lerchenfelder!J123)</f>
        <v>2038.24</v>
      </c>
      <c r="K123" s="215">
        <f>SUM(Paniglgasse:Lerchenfelder!K123)</f>
        <v>2038.24</v>
      </c>
      <c r="L123" s="215">
        <f>SUM(Paniglgasse:Lerchenfelder!L123)</f>
        <v>2038.24</v>
      </c>
      <c r="M123" s="215">
        <f>SUM(Paniglgasse:Lerchenfelder!M123)</f>
        <v>1398.3779999999999</v>
      </c>
      <c r="N123" s="215">
        <f>SUM(Paniglgasse:Lerchenfelder!N123)</f>
        <v>1465.498</v>
      </c>
      <c r="O123" s="215">
        <f>SUM(Paniglgasse:Lerchenfelder!O123)</f>
        <v>1276.6179999999999</v>
      </c>
      <c r="P123" s="215">
        <f>SUM(Paniglgasse:Lerchenfelder!P123)</f>
        <v>1406.798</v>
      </c>
      <c r="Q123" s="215">
        <f>SUM(Paniglgasse:Lerchenfelder!Q123)</f>
        <v>1261.7379999999998</v>
      </c>
      <c r="R123" s="215">
        <f>SUM(Paniglgasse:Lerchenfelder!R123)</f>
        <v>1635.44</v>
      </c>
      <c r="S123" s="215">
        <f>SUM(Paniglgasse:Lerchenfelder!S123)</f>
        <v>1635.44</v>
      </c>
      <c r="T123" s="215">
        <f>SUM(Paniglgasse:Lerchenfelder!T123)</f>
        <v>1635.44</v>
      </c>
      <c r="U123" s="215">
        <f>SUM(Paniglgasse:Lerchenfelder!U123)</f>
        <v>1635.44</v>
      </c>
      <c r="V123" s="215">
        <f>SUM(Paniglgasse:Lerchenfelder!V123)</f>
        <v>2137.1525000000001</v>
      </c>
      <c r="W123" s="215">
        <f>SUM(Paniglgasse:Lerchenfelder!W123)</f>
        <v>2137.1525000000001</v>
      </c>
      <c r="X123" s="215">
        <f>SUM(Paniglgasse:Lerchenfelder!X123)</f>
        <v>2137.1525000000001</v>
      </c>
      <c r="Y123" s="215">
        <f>SUM(Paniglgasse:Lerchenfelder!Y123)</f>
        <v>2137.1525000000001</v>
      </c>
      <c r="Z123" s="215">
        <f>SUM(Paniglgasse:Lerchenfelder!Z123)</f>
        <v>2209.098</v>
      </c>
      <c r="AA123" s="215">
        <f>SUM(Paniglgasse:Lerchenfelder!AA123)</f>
        <v>2209.098</v>
      </c>
      <c r="AB123" s="215">
        <f>SUM(Paniglgasse:Lerchenfelder!AB123)</f>
        <v>2209.098</v>
      </c>
      <c r="AC123" s="215">
        <f>SUM(Paniglgasse:Lerchenfelder!AC123)</f>
        <v>2209.098</v>
      </c>
      <c r="AD123" s="215">
        <f>SUM(Paniglgasse:Lerchenfelder!AD123)</f>
        <v>2209.098</v>
      </c>
      <c r="AE123" s="215">
        <f>SUM(Paniglgasse:Lerchenfelder!AE123)</f>
        <v>1517.73</v>
      </c>
      <c r="AF123" s="215">
        <f>SUM(Paniglgasse:Lerchenfelder!AF123)</f>
        <v>1517.73</v>
      </c>
      <c r="AG123" s="215">
        <f>SUM(Paniglgasse:Lerchenfelder!AG123)</f>
        <v>1517.73</v>
      </c>
      <c r="AH123" s="215">
        <f>SUM(Paniglgasse:Lerchenfelder!AH123)</f>
        <v>1517.73</v>
      </c>
      <c r="AI123" s="215">
        <f>SUM(Paniglgasse:Lerchenfelder!AI123)</f>
        <v>1562.0149999999999</v>
      </c>
      <c r="AJ123" s="215">
        <f>SUM(Paniglgasse:Lerchenfelder!AJ123)</f>
        <v>1562.0149999999999</v>
      </c>
      <c r="AK123" s="215">
        <f>SUM(Paniglgasse:Lerchenfelder!AK123)</f>
        <v>1562.0149999999999</v>
      </c>
      <c r="AL123" s="215">
        <f>SUM(Paniglgasse:Lerchenfelder!AL123)</f>
        <v>1562.0149999999999</v>
      </c>
      <c r="AM123" s="215">
        <f>SUM(Paniglgasse:Lerchenfelder!AM123)</f>
        <v>1209.9340000000002</v>
      </c>
      <c r="AN123" s="215">
        <f>SUM(Paniglgasse:Lerchenfelder!AN123)</f>
        <v>1209.9340000000002</v>
      </c>
      <c r="AO123" s="215">
        <f>SUM(Paniglgasse:Lerchenfelder!AO123)</f>
        <v>1209.9340000000002</v>
      </c>
      <c r="AP123" s="215">
        <f>SUM(Paniglgasse:Lerchenfelder!AP123)</f>
        <v>1209.9340000000002</v>
      </c>
      <c r="AQ123" s="215">
        <f>SUM(Paniglgasse:Lerchenfelder!AQ123)</f>
        <v>0</v>
      </c>
      <c r="AR123" s="215">
        <f>SUM(Paniglgasse:Lerchenfelder!AR123)</f>
        <v>0</v>
      </c>
      <c r="AS123" s="215">
        <f>SUM(Paniglgasse:Lerchenfelder!AS123)</f>
        <v>0</v>
      </c>
      <c r="AT123" s="215">
        <f>SUM(Paniglgasse:Lerchenfelder!AT123)</f>
        <v>0</v>
      </c>
      <c r="AU123" s="215">
        <f>SUM(Paniglgasse:Lerchenfelder!AU123)</f>
        <v>0</v>
      </c>
      <c r="AV123" s="215">
        <f>SUM(Paniglgasse:Lerchenfelder!AV123)</f>
        <v>0</v>
      </c>
      <c r="AW123" s="215">
        <f>SUM(Paniglgasse:Lerchenfelder!AW123)</f>
        <v>0</v>
      </c>
      <c r="AX123" s="215">
        <f>SUM(Paniglgasse:Lerchenfelder!AX123)</f>
        <v>0</v>
      </c>
      <c r="AY123" s="215">
        <f>SUM(Paniglgasse:Lerchenfelder!AY123)</f>
        <v>0</v>
      </c>
      <c r="AZ123" s="215">
        <f>SUM(Paniglgasse:Lerchenfelder!AZ123)</f>
        <v>0</v>
      </c>
      <c r="BA123" s="215">
        <f>SUM(Paniglgasse:Lerchenfelder!BA123)</f>
        <v>0</v>
      </c>
      <c r="BB123" s="215">
        <f>SUM(Paniglgasse:Lerchenfelder!BB123)</f>
        <v>0</v>
      </c>
      <c r="BC123" s="215">
        <f>SUM(Paniglgasse:Lerchenfelder!BC123)</f>
        <v>0</v>
      </c>
      <c r="BD123" s="215">
        <f>SUM(Paniglgasse:Lerchenfelder!BD123)</f>
        <v>0</v>
      </c>
      <c r="BE123" s="195"/>
      <c r="BF123" s="163">
        <f t="shared" ref="BF123:BF134" si="135">SUM(E123:H123)</f>
        <v>7037.96</v>
      </c>
      <c r="BG123" s="77">
        <f t="shared" ref="BG123:BG134" si="136">SUM(I123:L123)</f>
        <v>8152.96</v>
      </c>
      <c r="BH123" s="77">
        <f t="shared" ref="BH123:BH134" si="137">SUM(M123:Q123)</f>
        <v>6809.0300000000007</v>
      </c>
      <c r="BI123" s="77">
        <f t="shared" ref="BI123:BI134" si="138">SUM(R123:U123)</f>
        <v>6541.76</v>
      </c>
      <c r="BJ123" s="77">
        <f t="shared" ref="BJ123:BJ134" si="139">SUM(V123:Y123)</f>
        <v>8548.61</v>
      </c>
      <c r="BK123" s="77">
        <f t="shared" ref="BK123:BK134" si="140">SUM(Z123:AD123)</f>
        <v>11045.49</v>
      </c>
      <c r="BL123" s="77">
        <f t="shared" ref="BL123:BL134" si="141">SUM(AE123:AH123)</f>
        <v>6070.92</v>
      </c>
      <c r="BM123" s="77">
        <f t="shared" ref="BM123:BM134" si="142">SUM(AI123:AL123)</f>
        <v>6248.0599999999995</v>
      </c>
      <c r="BN123" s="77">
        <f t="shared" ref="BN123:BN134" si="143">SUM(AM123:AQ123)</f>
        <v>4839.7360000000008</v>
      </c>
      <c r="BO123" s="77">
        <f t="shared" ref="BO123:BO134" si="144">SUM(AR123:AU123)</f>
        <v>0</v>
      </c>
      <c r="BP123" s="77">
        <f t="shared" ref="BP123:BP134" si="145">SUM(AV123:AY123)</f>
        <v>0</v>
      </c>
      <c r="BQ123" s="77">
        <f t="shared" ref="BQ123:BQ134" si="146">SUM(AZ123:BD123)</f>
        <v>0</v>
      </c>
      <c r="BR123" s="157">
        <f t="shared" ref="BR123:BR134" si="147">SUM(BF123:BQ123)</f>
        <v>65294.525999999998</v>
      </c>
      <c r="BS123" s="77">
        <f t="shared" ref="BS123:BS134" si="148">SUM(BF123:BH123)</f>
        <v>21999.95</v>
      </c>
      <c r="BT123" s="77">
        <f t="shared" ref="BT123:BT134" si="149">SUM(BI123:BK123)</f>
        <v>26135.86</v>
      </c>
      <c r="BU123" s="77">
        <f t="shared" ref="BU123:BU134" si="150">SUM(BL123:BN123)</f>
        <v>17158.716</v>
      </c>
      <c r="BV123" s="77">
        <f t="shared" ref="BV123:BV134" si="151">SUM(BO123:BQ123)</f>
        <v>0</v>
      </c>
      <c r="BW123" s="77">
        <f t="shared" ref="BW123:BW134" si="152">SUM(BF123:BK123)</f>
        <v>48135.81</v>
      </c>
      <c r="BX123" s="77">
        <f t="shared" ref="BX123:BX134" si="153">SUM(BL123:BQ123)</f>
        <v>17158.716</v>
      </c>
      <c r="BY123" s="77">
        <f>IF(Info!$O$3="Q1",$BS123,IF(Info!$O$3="Q2",$BS123+$BT123,IF(Info!$O$3="Q3",$BS123+$BT123+$BU123,$BR123)))</f>
        <v>21999.95</v>
      </c>
      <c r="BZ123" s="77">
        <f>IF(Info!$O$3="Q1",$BS123,IF(Info!$O$3="Q2",$BT123,IF(Info!$O$3="Q3",$BU123,$BV123)))</f>
        <v>21999.95</v>
      </c>
      <c r="CA123" s="197"/>
    </row>
    <row r="124" spans="1:79" x14ac:dyDescent="0.3">
      <c r="A124" s="193"/>
      <c r="B124" s="78" t="s">
        <v>89</v>
      </c>
      <c r="C124" s="194"/>
      <c r="D124" s="157">
        <f t="shared" si="134"/>
        <v>0</v>
      </c>
      <c r="E124" s="215">
        <f>SUM(Paniglgasse:Lerchenfelder!E124)</f>
        <v>0</v>
      </c>
      <c r="F124" s="215">
        <f>SUM(Paniglgasse:Lerchenfelder!F124)</f>
        <v>0</v>
      </c>
      <c r="G124" s="215">
        <f>SUM(Paniglgasse:Lerchenfelder!G124)</f>
        <v>0</v>
      </c>
      <c r="H124" s="215">
        <f>SUM(Paniglgasse:Lerchenfelder!H124)</f>
        <v>0</v>
      </c>
      <c r="I124" s="215">
        <f>SUM(Paniglgasse:Lerchenfelder!I124)</f>
        <v>0</v>
      </c>
      <c r="J124" s="215">
        <f>SUM(Paniglgasse:Lerchenfelder!J124)</f>
        <v>0</v>
      </c>
      <c r="K124" s="215">
        <f>SUM(Paniglgasse:Lerchenfelder!K124)</f>
        <v>0</v>
      </c>
      <c r="L124" s="215">
        <f>SUM(Paniglgasse:Lerchenfelder!L124)</f>
        <v>0</v>
      </c>
      <c r="M124" s="215">
        <f>SUM(Paniglgasse:Lerchenfelder!M124)</f>
        <v>0</v>
      </c>
      <c r="N124" s="215">
        <f>SUM(Paniglgasse:Lerchenfelder!N124)</f>
        <v>0</v>
      </c>
      <c r="O124" s="215">
        <f>SUM(Paniglgasse:Lerchenfelder!O124)</f>
        <v>0</v>
      </c>
      <c r="P124" s="215">
        <f>SUM(Paniglgasse:Lerchenfelder!P124)</f>
        <v>0</v>
      </c>
      <c r="Q124" s="215">
        <f>SUM(Paniglgasse:Lerchenfelder!Q124)</f>
        <v>0</v>
      </c>
      <c r="R124" s="215">
        <f>SUM(Paniglgasse:Lerchenfelder!R124)</f>
        <v>0</v>
      </c>
      <c r="S124" s="215">
        <f>SUM(Paniglgasse:Lerchenfelder!S124)</f>
        <v>0</v>
      </c>
      <c r="T124" s="215">
        <f>SUM(Paniglgasse:Lerchenfelder!T124)</f>
        <v>0</v>
      </c>
      <c r="U124" s="215">
        <f>SUM(Paniglgasse:Lerchenfelder!U124)</f>
        <v>0</v>
      </c>
      <c r="V124" s="215">
        <f>SUM(Paniglgasse:Lerchenfelder!V124)</f>
        <v>0</v>
      </c>
      <c r="W124" s="215">
        <f>SUM(Paniglgasse:Lerchenfelder!W124)</f>
        <v>0</v>
      </c>
      <c r="X124" s="215">
        <f>SUM(Paniglgasse:Lerchenfelder!X124)</f>
        <v>0</v>
      </c>
      <c r="Y124" s="215">
        <f>SUM(Paniglgasse:Lerchenfelder!Y124)</f>
        <v>0</v>
      </c>
      <c r="Z124" s="215">
        <f>SUM(Paniglgasse:Lerchenfelder!Z124)</f>
        <v>0</v>
      </c>
      <c r="AA124" s="215">
        <f>SUM(Paniglgasse:Lerchenfelder!AA124)</f>
        <v>0</v>
      </c>
      <c r="AB124" s="215">
        <f>SUM(Paniglgasse:Lerchenfelder!AB124)</f>
        <v>0</v>
      </c>
      <c r="AC124" s="215">
        <f>SUM(Paniglgasse:Lerchenfelder!AC124)</f>
        <v>0</v>
      </c>
      <c r="AD124" s="215">
        <f>SUM(Paniglgasse:Lerchenfelder!AD124)</f>
        <v>0</v>
      </c>
      <c r="AE124" s="215">
        <f>SUM(Paniglgasse:Lerchenfelder!AE124)</f>
        <v>0</v>
      </c>
      <c r="AF124" s="215">
        <f>SUM(Paniglgasse:Lerchenfelder!AF124)</f>
        <v>0</v>
      </c>
      <c r="AG124" s="215">
        <f>SUM(Paniglgasse:Lerchenfelder!AG124)</f>
        <v>0</v>
      </c>
      <c r="AH124" s="215">
        <f>SUM(Paniglgasse:Lerchenfelder!AH124)</f>
        <v>0</v>
      </c>
      <c r="AI124" s="215">
        <f>SUM(Paniglgasse:Lerchenfelder!AI124)</f>
        <v>0</v>
      </c>
      <c r="AJ124" s="215">
        <f>SUM(Paniglgasse:Lerchenfelder!AJ124)</f>
        <v>0</v>
      </c>
      <c r="AK124" s="215">
        <f>SUM(Paniglgasse:Lerchenfelder!AK124)</f>
        <v>0</v>
      </c>
      <c r="AL124" s="215">
        <f>SUM(Paniglgasse:Lerchenfelder!AL124)</f>
        <v>0</v>
      </c>
      <c r="AM124" s="215">
        <f>SUM(Paniglgasse:Lerchenfelder!AM124)</f>
        <v>0</v>
      </c>
      <c r="AN124" s="215">
        <f>SUM(Paniglgasse:Lerchenfelder!AN124)</f>
        <v>0</v>
      </c>
      <c r="AO124" s="215">
        <f>SUM(Paniglgasse:Lerchenfelder!AO124)</f>
        <v>0</v>
      </c>
      <c r="AP124" s="215">
        <f>SUM(Paniglgasse:Lerchenfelder!AP124)</f>
        <v>0</v>
      </c>
      <c r="AQ124" s="215">
        <f>SUM(Paniglgasse:Lerchenfelder!AQ124)</f>
        <v>0</v>
      </c>
      <c r="AR124" s="215">
        <f>SUM(Paniglgasse:Lerchenfelder!AR124)</f>
        <v>0</v>
      </c>
      <c r="AS124" s="215">
        <f>SUM(Paniglgasse:Lerchenfelder!AS124)</f>
        <v>0</v>
      </c>
      <c r="AT124" s="215">
        <f>SUM(Paniglgasse:Lerchenfelder!AT124)</f>
        <v>0</v>
      </c>
      <c r="AU124" s="215">
        <f>SUM(Paniglgasse:Lerchenfelder!AU124)</f>
        <v>0</v>
      </c>
      <c r="AV124" s="215">
        <f>SUM(Paniglgasse:Lerchenfelder!AV124)</f>
        <v>0</v>
      </c>
      <c r="AW124" s="215">
        <f>SUM(Paniglgasse:Lerchenfelder!AW124)</f>
        <v>0</v>
      </c>
      <c r="AX124" s="215">
        <f>SUM(Paniglgasse:Lerchenfelder!AX124)</f>
        <v>0</v>
      </c>
      <c r="AY124" s="215">
        <f>SUM(Paniglgasse:Lerchenfelder!AY124)</f>
        <v>0</v>
      </c>
      <c r="AZ124" s="215">
        <f>SUM(Paniglgasse:Lerchenfelder!AZ124)</f>
        <v>0</v>
      </c>
      <c r="BA124" s="215">
        <f>SUM(Paniglgasse:Lerchenfelder!BA124)</f>
        <v>0</v>
      </c>
      <c r="BB124" s="215">
        <f>SUM(Paniglgasse:Lerchenfelder!BB124)</f>
        <v>0</v>
      </c>
      <c r="BC124" s="215">
        <f>SUM(Paniglgasse:Lerchenfelder!BC124)</f>
        <v>0</v>
      </c>
      <c r="BD124" s="215">
        <f>SUM(Paniglgasse:Lerchenfelder!BD124)</f>
        <v>0</v>
      </c>
      <c r="BE124" s="195"/>
      <c r="BF124" s="163">
        <f t="shared" si="135"/>
        <v>0</v>
      </c>
      <c r="BG124" s="77">
        <f t="shared" si="136"/>
        <v>0</v>
      </c>
      <c r="BH124" s="77">
        <f t="shared" si="137"/>
        <v>0</v>
      </c>
      <c r="BI124" s="77">
        <f t="shared" si="138"/>
        <v>0</v>
      </c>
      <c r="BJ124" s="77">
        <f t="shared" si="139"/>
        <v>0</v>
      </c>
      <c r="BK124" s="77">
        <f t="shared" si="140"/>
        <v>0</v>
      </c>
      <c r="BL124" s="77">
        <f t="shared" si="141"/>
        <v>0</v>
      </c>
      <c r="BM124" s="77">
        <f t="shared" si="142"/>
        <v>0</v>
      </c>
      <c r="BN124" s="77">
        <f t="shared" si="143"/>
        <v>0</v>
      </c>
      <c r="BO124" s="77">
        <f t="shared" si="144"/>
        <v>0</v>
      </c>
      <c r="BP124" s="77">
        <f t="shared" si="145"/>
        <v>0</v>
      </c>
      <c r="BQ124" s="77">
        <f t="shared" si="146"/>
        <v>0</v>
      </c>
      <c r="BR124" s="157">
        <f t="shared" si="147"/>
        <v>0</v>
      </c>
      <c r="BS124" s="77">
        <f t="shared" si="148"/>
        <v>0</v>
      </c>
      <c r="BT124" s="77">
        <f t="shared" si="149"/>
        <v>0</v>
      </c>
      <c r="BU124" s="77">
        <f t="shared" si="150"/>
        <v>0</v>
      </c>
      <c r="BV124" s="77">
        <f t="shared" si="151"/>
        <v>0</v>
      </c>
      <c r="BW124" s="77">
        <f t="shared" si="152"/>
        <v>0</v>
      </c>
      <c r="BX124" s="77">
        <f t="shared" si="153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x14ac:dyDescent="0.3">
      <c r="A125" s="193"/>
      <c r="B125" s="78" t="s">
        <v>91</v>
      </c>
      <c r="C125" s="194"/>
      <c r="D125" s="157">
        <f t="shared" si="134"/>
        <v>108764.36600000002</v>
      </c>
      <c r="E125" s="215">
        <f>SUM(Paniglgasse:Lerchenfelder!E125)</f>
        <v>3024.27</v>
      </c>
      <c r="F125" s="215">
        <f>SUM(Paniglgasse:Lerchenfelder!F125)</f>
        <v>3024.27</v>
      </c>
      <c r="G125" s="215">
        <f>SUM(Paniglgasse:Lerchenfelder!G125)</f>
        <v>3024.27</v>
      </c>
      <c r="H125" s="215">
        <f>SUM(Paniglgasse:Lerchenfelder!H125)</f>
        <v>3024.27</v>
      </c>
      <c r="I125" s="215">
        <f>SUM(Paniglgasse:Lerchenfelder!I125)</f>
        <v>3246.13</v>
      </c>
      <c r="J125" s="215">
        <f>SUM(Paniglgasse:Lerchenfelder!J125)</f>
        <v>3246.13</v>
      </c>
      <c r="K125" s="215">
        <f>SUM(Paniglgasse:Lerchenfelder!K125)</f>
        <v>3246.13</v>
      </c>
      <c r="L125" s="215">
        <f>SUM(Paniglgasse:Lerchenfelder!L125)</f>
        <v>3246.13</v>
      </c>
      <c r="M125" s="215">
        <f>SUM(Paniglgasse:Lerchenfelder!M125)</f>
        <v>2387.7359999999999</v>
      </c>
      <c r="N125" s="215">
        <f>SUM(Paniglgasse:Lerchenfelder!N125)</f>
        <v>2323.8959999999997</v>
      </c>
      <c r="O125" s="215">
        <f>SUM(Paniglgasse:Lerchenfelder!O125)</f>
        <v>2196.116</v>
      </c>
      <c r="P125" s="215">
        <f>SUM(Paniglgasse:Lerchenfelder!P125)</f>
        <v>2149.9059999999999</v>
      </c>
      <c r="Q125" s="215">
        <f>SUM(Paniglgasse:Lerchenfelder!Q125)</f>
        <v>2081.8559999999998</v>
      </c>
      <c r="R125" s="215">
        <f>SUM(Paniglgasse:Lerchenfelder!R125)</f>
        <v>2773.9175</v>
      </c>
      <c r="S125" s="215">
        <f>SUM(Paniglgasse:Lerchenfelder!S125)</f>
        <v>2773.9175</v>
      </c>
      <c r="T125" s="215">
        <f>SUM(Paniglgasse:Lerchenfelder!T125)</f>
        <v>2773.9175</v>
      </c>
      <c r="U125" s="215">
        <f>SUM(Paniglgasse:Lerchenfelder!U125)</f>
        <v>2773.9175</v>
      </c>
      <c r="V125" s="215">
        <f>SUM(Paniglgasse:Lerchenfelder!V125)</f>
        <v>3046.085</v>
      </c>
      <c r="W125" s="215">
        <f>SUM(Paniglgasse:Lerchenfelder!W125)</f>
        <v>3046.085</v>
      </c>
      <c r="X125" s="215">
        <f>SUM(Paniglgasse:Lerchenfelder!X125)</f>
        <v>3046.085</v>
      </c>
      <c r="Y125" s="215">
        <f>SUM(Paniglgasse:Lerchenfelder!Y125)</f>
        <v>3046.085</v>
      </c>
      <c r="Z125" s="215">
        <f>SUM(Paniglgasse:Lerchenfelder!Z125)</f>
        <v>4025.9479999999999</v>
      </c>
      <c r="AA125" s="215">
        <f>SUM(Paniglgasse:Lerchenfelder!AA125)</f>
        <v>4025.9479999999999</v>
      </c>
      <c r="AB125" s="215">
        <f>SUM(Paniglgasse:Lerchenfelder!AB125)</f>
        <v>4025.9479999999999</v>
      </c>
      <c r="AC125" s="215">
        <f>SUM(Paniglgasse:Lerchenfelder!AC125)</f>
        <v>4025.9479999999999</v>
      </c>
      <c r="AD125" s="215">
        <f>SUM(Paniglgasse:Lerchenfelder!AD125)</f>
        <v>4025.9479999999999</v>
      </c>
      <c r="AE125" s="215">
        <f>SUM(Paniglgasse:Lerchenfelder!AE125)</f>
        <v>2571.0100000000002</v>
      </c>
      <c r="AF125" s="215">
        <f>SUM(Paniglgasse:Lerchenfelder!AF125)</f>
        <v>2571.0100000000002</v>
      </c>
      <c r="AG125" s="215">
        <f>SUM(Paniglgasse:Lerchenfelder!AG125)</f>
        <v>2571.0100000000002</v>
      </c>
      <c r="AH125" s="215">
        <f>SUM(Paniglgasse:Lerchenfelder!AH125)</f>
        <v>2571.0100000000002</v>
      </c>
      <c r="AI125" s="215">
        <f>SUM(Paniglgasse:Lerchenfelder!AI125)</f>
        <v>2650.4825000000001</v>
      </c>
      <c r="AJ125" s="215">
        <f>SUM(Paniglgasse:Lerchenfelder!AJ125)</f>
        <v>2650.4825000000001</v>
      </c>
      <c r="AK125" s="215">
        <f>SUM(Paniglgasse:Lerchenfelder!AK125)</f>
        <v>2650.4825000000001</v>
      </c>
      <c r="AL125" s="215">
        <f>SUM(Paniglgasse:Lerchenfelder!AL125)</f>
        <v>2650.4825000000001</v>
      </c>
      <c r="AM125" s="215">
        <f>SUM(Paniglgasse:Lerchenfelder!AM125)</f>
        <v>2061.884</v>
      </c>
      <c r="AN125" s="215">
        <f>SUM(Paniglgasse:Lerchenfelder!AN125)</f>
        <v>2061.884</v>
      </c>
      <c r="AO125" s="215">
        <f>SUM(Paniglgasse:Lerchenfelder!AO125)</f>
        <v>2061.884</v>
      </c>
      <c r="AP125" s="215">
        <f>SUM(Paniglgasse:Lerchenfelder!AP125)</f>
        <v>2061.884</v>
      </c>
      <c r="AQ125" s="215">
        <f>SUM(Paniglgasse:Lerchenfelder!AQ125)</f>
        <v>0</v>
      </c>
      <c r="AR125" s="215">
        <f>SUM(Paniglgasse:Lerchenfelder!AR125)</f>
        <v>0</v>
      </c>
      <c r="AS125" s="215">
        <f>SUM(Paniglgasse:Lerchenfelder!AS125)</f>
        <v>0</v>
      </c>
      <c r="AT125" s="215">
        <f>SUM(Paniglgasse:Lerchenfelder!AT125)</f>
        <v>0</v>
      </c>
      <c r="AU125" s="215">
        <f>SUM(Paniglgasse:Lerchenfelder!AU125)</f>
        <v>0</v>
      </c>
      <c r="AV125" s="215">
        <f>SUM(Paniglgasse:Lerchenfelder!AV125)</f>
        <v>0</v>
      </c>
      <c r="AW125" s="215">
        <f>SUM(Paniglgasse:Lerchenfelder!AW125)</f>
        <v>0</v>
      </c>
      <c r="AX125" s="215">
        <f>SUM(Paniglgasse:Lerchenfelder!AX125)</f>
        <v>0</v>
      </c>
      <c r="AY125" s="215">
        <f>SUM(Paniglgasse:Lerchenfelder!AY125)</f>
        <v>0</v>
      </c>
      <c r="AZ125" s="215">
        <f>SUM(Paniglgasse:Lerchenfelder!AZ125)</f>
        <v>0</v>
      </c>
      <c r="BA125" s="215">
        <f>SUM(Paniglgasse:Lerchenfelder!BA125)</f>
        <v>0</v>
      </c>
      <c r="BB125" s="215">
        <f>SUM(Paniglgasse:Lerchenfelder!BB125)</f>
        <v>0</v>
      </c>
      <c r="BC125" s="215">
        <f>SUM(Paniglgasse:Lerchenfelder!BC125)</f>
        <v>0</v>
      </c>
      <c r="BD125" s="215">
        <f>SUM(Paniglgasse:Lerchenfelder!BD125)</f>
        <v>0</v>
      </c>
      <c r="BE125" s="195"/>
      <c r="BF125" s="163">
        <f t="shared" si="135"/>
        <v>12097.08</v>
      </c>
      <c r="BG125" s="77">
        <f t="shared" si="136"/>
        <v>12984.52</v>
      </c>
      <c r="BH125" s="77">
        <f t="shared" si="137"/>
        <v>11139.509999999998</v>
      </c>
      <c r="BI125" s="77">
        <f t="shared" si="138"/>
        <v>11095.67</v>
      </c>
      <c r="BJ125" s="77">
        <f t="shared" si="139"/>
        <v>12184.34</v>
      </c>
      <c r="BK125" s="77">
        <f t="shared" si="140"/>
        <v>20129.739999999998</v>
      </c>
      <c r="BL125" s="77">
        <f t="shared" si="141"/>
        <v>10284.040000000001</v>
      </c>
      <c r="BM125" s="77">
        <f t="shared" si="142"/>
        <v>10601.93</v>
      </c>
      <c r="BN125" s="77">
        <f t="shared" si="143"/>
        <v>8247.5360000000001</v>
      </c>
      <c r="BO125" s="77">
        <f t="shared" si="144"/>
        <v>0</v>
      </c>
      <c r="BP125" s="77">
        <f t="shared" si="145"/>
        <v>0</v>
      </c>
      <c r="BQ125" s="77">
        <f t="shared" si="146"/>
        <v>0</v>
      </c>
      <c r="BR125" s="157">
        <f t="shared" si="147"/>
        <v>108764.36599999998</v>
      </c>
      <c r="BS125" s="77">
        <f t="shared" si="148"/>
        <v>36221.11</v>
      </c>
      <c r="BT125" s="77">
        <f t="shared" si="149"/>
        <v>43409.75</v>
      </c>
      <c r="BU125" s="77">
        <f t="shared" si="150"/>
        <v>29133.506000000001</v>
      </c>
      <c r="BV125" s="77">
        <f t="shared" si="151"/>
        <v>0</v>
      </c>
      <c r="BW125" s="77">
        <f t="shared" si="152"/>
        <v>79630.859999999986</v>
      </c>
      <c r="BX125" s="77">
        <f t="shared" si="153"/>
        <v>29133.506000000001</v>
      </c>
      <c r="BY125" s="77">
        <f>IF(Info!$O$3="Q1",$BS125,IF(Info!$O$3="Q2",$BS125+$BT125,IF(Info!$O$3="Q3",$BS125+$BT125+$BU125,$BR125)))</f>
        <v>36221.11</v>
      </c>
      <c r="BZ125" s="77">
        <f>IF(Info!$O$3="Q1",$BS125,IF(Info!$O$3="Q2",$BT125,IF(Info!$O$3="Q3",$BU125,$BV125)))</f>
        <v>36221.11</v>
      </c>
      <c r="CA125" s="197"/>
    </row>
    <row r="126" spans="1:79" x14ac:dyDescent="0.3">
      <c r="A126" s="193"/>
      <c r="B126" s="78" t="s">
        <v>93</v>
      </c>
      <c r="C126" s="194"/>
      <c r="D126" s="157">
        <f t="shared" si="134"/>
        <v>0</v>
      </c>
      <c r="E126" s="215">
        <f>SUM(Paniglgasse:Lerchenfelder!E126)</f>
        <v>0</v>
      </c>
      <c r="F126" s="215">
        <f>SUM(Paniglgasse:Lerchenfelder!F126)</f>
        <v>0</v>
      </c>
      <c r="G126" s="215">
        <f>SUM(Paniglgasse:Lerchenfelder!G126)</f>
        <v>0</v>
      </c>
      <c r="H126" s="215">
        <f>SUM(Paniglgasse:Lerchenfelder!H126)</f>
        <v>0</v>
      </c>
      <c r="I126" s="215">
        <f>SUM(Paniglgasse:Lerchenfelder!I126)</f>
        <v>0</v>
      </c>
      <c r="J126" s="215">
        <f>SUM(Paniglgasse:Lerchenfelder!J126)</f>
        <v>0</v>
      </c>
      <c r="K126" s="215">
        <f>SUM(Paniglgasse:Lerchenfelder!K126)</f>
        <v>0</v>
      </c>
      <c r="L126" s="215">
        <f>SUM(Paniglgasse:Lerchenfelder!L126)</f>
        <v>0</v>
      </c>
      <c r="M126" s="215">
        <f>SUM(Paniglgasse:Lerchenfelder!M126)</f>
        <v>0</v>
      </c>
      <c r="N126" s="215">
        <f>SUM(Paniglgasse:Lerchenfelder!N126)</f>
        <v>0</v>
      </c>
      <c r="O126" s="215">
        <f>SUM(Paniglgasse:Lerchenfelder!O126)</f>
        <v>0</v>
      </c>
      <c r="P126" s="215">
        <f>SUM(Paniglgasse:Lerchenfelder!P126)</f>
        <v>0</v>
      </c>
      <c r="Q126" s="215">
        <f>SUM(Paniglgasse:Lerchenfelder!Q126)</f>
        <v>0</v>
      </c>
      <c r="R126" s="215">
        <f>SUM(Paniglgasse:Lerchenfelder!R126)</f>
        <v>0</v>
      </c>
      <c r="S126" s="215">
        <f>SUM(Paniglgasse:Lerchenfelder!S126)</f>
        <v>0</v>
      </c>
      <c r="T126" s="215">
        <f>SUM(Paniglgasse:Lerchenfelder!T126)</f>
        <v>0</v>
      </c>
      <c r="U126" s="215">
        <f>SUM(Paniglgasse:Lerchenfelder!U126)</f>
        <v>0</v>
      </c>
      <c r="V126" s="215">
        <f>SUM(Paniglgasse:Lerchenfelder!V126)</f>
        <v>0</v>
      </c>
      <c r="W126" s="215">
        <f>SUM(Paniglgasse:Lerchenfelder!W126)</f>
        <v>0</v>
      </c>
      <c r="X126" s="215">
        <f>SUM(Paniglgasse:Lerchenfelder!X126)</f>
        <v>0</v>
      </c>
      <c r="Y126" s="215">
        <f>SUM(Paniglgasse:Lerchenfelder!Y126)</f>
        <v>0</v>
      </c>
      <c r="Z126" s="215">
        <f>SUM(Paniglgasse:Lerchenfelder!Z126)</f>
        <v>0</v>
      </c>
      <c r="AA126" s="215">
        <f>SUM(Paniglgasse:Lerchenfelder!AA126)</f>
        <v>0</v>
      </c>
      <c r="AB126" s="215">
        <f>SUM(Paniglgasse:Lerchenfelder!AB126)</f>
        <v>0</v>
      </c>
      <c r="AC126" s="215">
        <f>SUM(Paniglgasse:Lerchenfelder!AC126)</f>
        <v>0</v>
      </c>
      <c r="AD126" s="215">
        <f>SUM(Paniglgasse:Lerchenfelder!AD126)</f>
        <v>0</v>
      </c>
      <c r="AE126" s="215">
        <f>SUM(Paniglgasse:Lerchenfelder!AE126)</f>
        <v>0</v>
      </c>
      <c r="AF126" s="215">
        <f>SUM(Paniglgasse:Lerchenfelder!AF126)</f>
        <v>0</v>
      </c>
      <c r="AG126" s="215">
        <f>SUM(Paniglgasse:Lerchenfelder!AG126)</f>
        <v>0</v>
      </c>
      <c r="AH126" s="215">
        <f>SUM(Paniglgasse:Lerchenfelder!AH126)</f>
        <v>0</v>
      </c>
      <c r="AI126" s="215">
        <f>SUM(Paniglgasse:Lerchenfelder!AI126)</f>
        <v>0</v>
      </c>
      <c r="AJ126" s="215">
        <f>SUM(Paniglgasse:Lerchenfelder!AJ126)</f>
        <v>0</v>
      </c>
      <c r="AK126" s="215">
        <f>SUM(Paniglgasse:Lerchenfelder!AK126)</f>
        <v>0</v>
      </c>
      <c r="AL126" s="215">
        <f>SUM(Paniglgasse:Lerchenfelder!AL126)</f>
        <v>0</v>
      </c>
      <c r="AM126" s="215">
        <f>SUM(Paniglgasse:Lerchenfelder!AM126)</f>
        <v>0</v>
      </c>
      <c r="AN126" s="215">
        <f>SUM(Paniglgasse:Lerchenfelder!AN126)</f>
        <v>0</v>
      </c>
      <c r="AO126" s="215">
        <f>SUM(Paniglgasse:Lerchenfelder!AO126)</f>
        <v>0</v>
      </c>
      <c r="AP126" s="215">
        <f>SUM(Paniglgasse:Lerchenfelder!AP126)</f>
        <v>0</v>
      </c>
      <c r="AQ126" s="215">
        <f>SUM(Paniglgasse:Lerchenfelder!AQ126)</f>
        <v>0</v>
      </c>
      <c r="AR126" s="215">
        <f>SUM(Paniglgasse:Lerchenfelder!AR126)</f>
        <v>0</v>
      </c>
      <c r="AS126" s="215">
        <f>SUM(Paniglgasse:Lerchenfelder!AS126)</f>
        <v>0</v>
      </c>
      <c r="AT126" s="215">
        <f>SUM(Paniglgasse:Lerchenfelder!AT126)</f>
        <v>0</v>
      </c>
      <c r="AU126" s="215">
        <f>SUM(Paniglgasse:Lerchenfelder!AU126)</f>
        <v>0</v>
      </c>
      <c r="AV126" s="215">
        <f>SUM(Paniglgasse:Lerchenfelder!AV126)</f>
        <v>0</v>
      </c>
      <c r="AW126" s="215">
        <f>SUM(Paniglgasse:Lerchenfelder!AW126)</f>
        <v>0</v>
      </c>
      <c r="AX126" s="215">
        <f>SUM(Paniglgasse:Lerchenfelder!AX126)</f>
        <v>0</v>
      </c>
      <c r="AY126" s="215">
        <f>SUM(Paniglgasse:Lerchenfelder!AY126)</f>
        <v>0</v>
      </c>
      <c r="AZ126" s="215">
        <f>SUM(Paniglgasse:Lerchenfelder!AZ126)</f>
        <v>0</v>
      </c>
      <c r="BA126" s="215">
        <f>SUM(Paniglgasse:Lerchenfelder!BA126)</f>
        <v>0</v>
      </c>
      <c r="BB126" s="215">
        <f>SUM(Paniglgasse:Lerchenfelder!BB126)</f>
        <v>0</v>
      </c>
      <c r="BC126" s="215">
        <f>SUM(Paniglgasse:Lerchenfelder!BC126)</f>
        <v>0</v>
      </c>
      <c r="BD126" s="215">
        <f>SUM(Paniglgasse:Lerchenfelder!BD126)</f>
        <v>0</v>
      </c>
      <c r="BE126" s="195"/>
      <c r="BF126" s="163">
        <f t="shared" si="135"/>
        <v>0</v>
      </c>
      <c r="BG126" s="77">
        <f t="shared" si="136"/>
        <v>0</v>
      </c>
      <c r="BH126" s="77">
        <f t="shared" si="137"/>
        <v>0</v>
      </c>
      <c r="BI126" s="77">
        <f t="shared" si="138"/>
        <v>0</v>
      </c>
      <c r="BJ126" s="77">
        <f t="shared" si="139"/>
        <v>0</v>
      </c>
      <c r="BK126" s="77">
        <f t="shared" si="140"/>
        <v>0</v>
      </c>
      <c r="BL126" s="77">
        <f t="shared" si="141"/>
        <v>0</v>
      </c>
      <c r="BM126" s="77">
        <f t="shared" si="142"/>
        <v>0</v>
      </c>
      <c r="BN126" s="77">
        <f t="shared" si="143"/>
        <v>0</v>
      </c>
      <c r="BO126" s="77">
        <f t="shared" si="144"/>
        <v>0</v>
      </c>
      <c r="BP126" s="77">
        <f t="shared" si="145"/>
        <v>0</v>
      </c>
      <c r="BQ126" s="77">
        <f t="shared" si="146"/>
        <v>0</v>
      </c>
      <c r="BR126" s="157">
        <f t="shared" si="147"/>
        <v>0</v>
      </c>
      <c r="BS126" s="77">
        <f t="shared" si="148"/>
        <v>0</v>
      </c>
      <c r="BT126" s="77">
        <f t="shared" si="149"/>
        <v>0</v>
      </c>
      <c r="BU126" s="77">
        <f t="shared" si="150"/>
        <v>0</v>
      </c>
      <c r="BV126" s="77">
        <f t="shared" si="151"/>
        <v>0</v>
      </c>
      <c r="BW126" s="77">
        <f t="shared" si="152"/>
        <v>0</v>
      </c>
      <c r="BX126" s="77">
        <f t="shared" si="153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x14ac:dyDescent="0.3">
      <c r="A127" s="193"/>
      <c r="B127" s="78" t="s">
        <v>95</v>
      </c>
      <c r="C127" s="194"/>
      <c r="D127" s="157">
        <f t="shared" si="134"/>
        <v>0</v>
      </c>
      <c r="E127" s="215">
        <f>SUM(Paniglgasse:Lerchenfelder!E127)</f>
        <v>0</v>
      </c>
      <c r="F127" s="215">
        <f>SUM(Paniglgasse:Lerchenfelder!F127)</f>
        <v>0</v>
      </c>
      <c r="G127" s="215">
        <f>SUM(Paniglgasse:Lerchenfelder!G127)</f>
        <v>0</v>
      </c>
      <c r="H127" s="215">
        <f>SUM(Paniglgasse:Lerchenfelder!H127)</f>
        <v>0</v>
      </c>
      <c r="I127" s="215">
        <f>SUM(Paniglgasse:Lerchenfelder!I127)</f>
        <v>0</v>
      </c>
      <c r="J127" s="215">
        <f>SUM(Paniglgasse:Lerchenfelder!J127)</f>
        <v>0</v>
      </c>
      <c r="K127" s="215">
        <f>SUM(Paniglgasse:Lerchenfelder!K127)</f>
        <v>0</v>
      </c>
      <c r="L127" s="215">
        <f>SUM(Paniglgasse:Lerchenfelder!L127)</f>
        <v>0</v>
      </c>
      <c r="M127" s="215">
        <f>SUM(Paniglgasse:Lerchenfelder!M127)</f>
        <v>0</v>
      </c>
      <c r="N127" s="215">
        <f>SUM(Paniglgasse:Lerchenfelder!N127)</f>
        <v>0</v>
      </c>
      <c r="O127" s="215">
        <f>SUM(Paniglgasse:Lerchenfelder!O127)</f>
        <v>0</v>
      </c>
      <c r="P127" s="215">
        <f>SUM(Paniglgasse:Lerchenfelder!P127)</f>
        <v>0</v>
      </c>
      <c r="Q127" s="215">
        <f>SUM(Paniglgasse:Lerchenfelder!Q127)</f>
        <v>0</v>
      </c>
      <c r="R127" s="215">
        <f>SUM(Paniglgasse:Lerchenfelder!R127)</f>
        <v>0</v>
      </c>
      <c r="S127" s="215">
        <f>SUM(Paniglgasse:Lerchenfelder!S127)</f>
        <v>0</v>
      </c>
      <c r="T127" s="215">
        <f>SUM(Paniglgasse:Lerchenfelder!T127)</f>
        <v>0</v>
      </c>
      <c r="U127" s="215">
        <f>SUM(Paniglgasse:Lerchenfelder!U127)</f>
        <v>0</v>
      </c>
      <c r="V127" s="215">
        <f>SUM(Paniglgasse:Lerchenfelder!V127)</f>
        <v>0</v>
      </c>
      <c r="W127" s="215">
        <f>SUM(Paniglgasse:Lerchenfelder!W127)</f>
        <v>0</v>
      </c>
      <c r="X127" s="215">
        <f>SUM(Paniglgasse:Lerchenfelder!X127)</f>
        <v>0</v>
      </c>
      <c r="Y127" s="215">
        <f>SUM(Paniglgasse:Lerchenfelder!Y127)</f>
        <v>0</v>
      </c>
      <c r="Z127" s="215">
        <f>SUM(Paniglgasse:Lerchenfelder!Z127)</f>
        <v>0</v>
      </c>
      <c r="AA127" s="215">
        <f>SUM(Paniglgasse:Lerchenfelder!AA127)</f>
        <v>0</v>
      </c>
      <c r="AB127" s="215">
        <f>SUM(Paniglgasse:Lerchenfelder!AB127)</f>
        <v>0</v>
      </c>
      <c r="AC127" s="215">
        <f>SUM(Paniglgasse:Lerchenfelder!AC127)</f>
        <v>0</v>
      </c>
      <c r="AD127" s="215">
        <f>SUM(Paniglgasse:Lerchenfelder!AD127)</f>
        <v>0</v>
      </c>
      <c r="AE127" s="215">
        <f>SUM(Paniglgasse:Lerchenfelder!AE127)</f>
        <v>0</v>
      </c>
      <c r="AF127" s="215">
        <f>SUM(Paniglgasse:Lerchenfelder!AF127)</f>
        <v>0</v>
      </c>
      <c r="AG127" s="215">
        <f>SUM(Paniglgasse:Lerchenfelder!AG127)</f>
        <v>0</v>
      </c>
      <c r="AH127" s="215">
        <f>SUM(Paniglgasse:Lerchenfelder!AH127)</f>
        <v>0</v>
      </c>
      <c r="AI127" s="215">
        <f>SUM(Paniglgasse:Lerchenfelder!AI127)</f>
        <v>0</v>
      </c>
      <c r="AJ127" s="215">
        <f>SUM(Paniglgasse:Lerchenfelder!AJ127)</f>
        <v>0</v>
      </c>
      <c r="AK127" s="215">
        <f>SUM(Paniglgasse:Lerchenfelder!AK127)</f>
        <v>0</v>
      </c>
      <c r="AL127" s="215">
        <f>SUM(Paniglgasse:Lerchenfelder!AL127)</f>
        <v>0</v>
      </c>
      <c r="AM127" s="215">
        <f>SUM(Paniglgasse:Lerchenfelder!AM127)</f>
        <v>0</v>
      </c>
      <c r="AN127" s="215">
        <f>SUM(Paniglgasse:Lerchenfelder!AN127)</f>
        <v>0</v>
      </c>
      <c r="AO127" s="215">
        <f>SUM(Paniglgasse:Lerchenfelder!AO127)</f>
        <v>0</v>
      </c>
      <c r="AP127" s="215">
        <f>SUM(Paniglgasse:Lerchenfelder!AP127)</f>
        <v>0</v>
      </c>
      <c r="AQ127" s="215">
        <f>SUM(Paniglgasse:Lerchenfelder!AQ127)</f>
        <v>0</v>
      </c>
      <c r="AR127" s="215">
        <f>SUM(Paniglgasse:Lerchenfelder!AR127)</f>
        <v>0</v>
      </c>
      <c r="AS127" s="215">
        <f>SUM(Paniglgasse:Lerchenfelder!AS127)</f>
        <v>0</v>
      </c>
      <c r="AT127" s="215">
        <f>SUM(Paniglgasse:Lerchenfelder!AT127)</f>
        <v>0</v>
      </c>
      <c r="AU127" s="215">
        <f>SUM(Paniglgasse:Lerchenfelder!AU127)</f>
        <v>0</v>
      </c>
      <c r="AV127" s="215">
        <f>SUM(Paniglgasse:Lerchenfelder!AV127)</f>
        <v>0</v>
      </c>
      <c r="AW127" s="215">
        <f>SUM(Paniglgasse:Lerchenfelder!AW127)</f>
        <v>0</v>
      </c>
      <c r="AX127" s="215">
        <f>SUM(Paniglgasse:Lerchenfelder!AX127)</f>
        <v>0</v>
      </c>
      <c r="AY127" s="215">
        <f>SUM(Paniglgasse:Lerchenfelder!AY127)</f>
        <v>0</v>
      </c>
      <c r="AZ127" s="215">
        <f>SUM(Paniglgasse:Lerchenfelder!AZ127)</f>
        <v>0</v>
      </c>
      <c r="BA127" s="215">
        <f>SUM(Paniglgasse:Lerchenfelder!BA127)</f>
        <v>0</v>
      </c>
      <c r="BB127" s="215">
        <f>SUM(Paniglgasse:Lerchenfelder!BB127)</f>
        <v>0</v>
      </c>
      <c r="BC127" s="215">
        <f>SUM(Paniglgasse:Lerchenfelder!BC127)</f>
        <v>0</v>
      </c>
      <c r="BD127" s="215">
        <f>SUM(Paniglgasse:Lerchenfelder!BD127)</f>
        <v>0</v>
      </c>
      <c r="BE127" s="195"/>
      <c r="BF127" s="163">
        <f t="shared" si="135"/>
        <v>0</v>
      </c>
      <c r="BG127" s="77">
        <f t="shared" si="136"/>
        <v>0</v>
      </c>
      <c r="BH127" s="77">
        <f t="shared" si="137"/>
        <v>0</v>
      </c>
      <c r="BI127" s="77">
        <f t="shared" si="138"/>
        <v>0</v>
      </c>
      <c r="BJ127" s="77">
        <f t="shared" si="139"/>
        <v>0</v>
      </c>
      <c r="BK127" s="77">
        <f t="shared" si="140"/>
        <v>0</v>
      </c>
      <c r="BL127" s="77">
        <f t="shared" si="141"/>
        <v>0</v>
      </c>
      <c r="BM127" s="77">
        <f t="shared" si="142"/>
        <v>0</v>
      </c>
      <c r="BN127" s="77">
        <f t="shared" si="143"/>
        <v>0</v>
      </c>
      <c r="BO127" s="77">
        <f t="shared" si="144"/>
        <v>0</v>
      </c>
      <c r="BP127" s="77">
        <f t="shared" si="145"/>
        <v>0</v>
      </c>
      <c r="BQ127" s="77">
        <f t="shared" si="146"/>
        <v>0</v>
      </c>
      <c r="BR127" s="157">
        <f t="shared" si="147"/>
        <v>0</v>
      </c>
      <c r="BS127" s="77">
        <f t="shared" si="148"/>
        <v>0</v>
      </c>
      <c r="BT127" s="77">
        <f t="shared" si="149"/>
        <v>0</v>
      </c>
      <c r="BU127" s="77">
        <f t="shared" si="150"/>
        <v>0</v>
      </c>
      <c r="BV127" s="77">
        <f t="shared" si="151"/>
        <v>0</v>
      </c>
      <c r="BW127" s="77">
        <f t="shared" si="152"/>
        <v>0</v>
      </c>
      <c r="BX127" s="77">
        <f t="shared" si="153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x14ac:dyDescent="0.3">
      <c r="A128" s="193"/>
      <c r="B128" s="78" t="s">
        <v>97</v>
      </c>
      <c r="C128" s="194"/>
      <c r="D128" s="157">
        <f t="shared" si="134"/>
        <v>0</v>
      </c>
      <c r="E128" s="215">
        <f>SUM(Paniglgasse:Lerchenfelder!E128)</f>
        <v>0</v>
      </c>
      <c r="F128" s="215">
        <f>SUM(Paniglgasse:Lerchenfelder!F128)</f>
        <v>0</v>
      </c>
      <c r="G128" s="215">
        <f>SUM(Paniglgasse:Lerchenfelder!G128)</f>
        <v>0</v>
      </c>
      <c r="H128" s="215">
        <f>SUM(Paniglgasse:Lerchenfelder!H128)</f>
        <v>0</v>
      </c>
      <c r="I128" s="215">
        <f>SUM(Paniglgasse:Lerchenfelder!I128)</f>
        <v>0</v>
      </c>
      <c r="J128" s="215">
        <f>SUM(Paniglgasse:Lerchenfelder!J128)</f>
        <v>0</v>
      </c>
      <c r="K128" s="215">
        <f>SUM(Paniglgasse:Lerchenfelder!K128)</f>
        <v>0</v>
      </c>
      <c r="L128" s="215">
        <f>SUM(Paniglgasse:Lerchenfelder!L128)</f>
        <v>0</v>
      </c>
      <c r="M128" s="215">
        <f>SUM(Paniglgasse:Lerchenfelder!M128)</f>
        <v>0</v>
      </c>
      <c r="N128" s="215">
        <f>SUM(Paniglgasse:Lerchenfelder!N128)</f>
        <v>0</v>
      </c>
      <c r="O128" s="215">
        <f>SUM(Paniglgasse:Lerchenfelder!O128)</f>
        <v>0</v>
      </c>
      <c r="P128" s="215">
        <f>SUM(Paniglgasse:Lerchenfelder!P128)</f>
        <v>0</v>
      </c>
      <c r="Q128" s="215">
        <f>SUM(Paniglgasse:Lerchenfelder!Q128)</f>
        <v>0</v>
      </c>
      <c r="R128" s="215">
        <f>SUM(Paniglgasse:Lerchenfelder!R128)</f>
        <v>0</v>
      </c>
      <c r="S128" s="215">
        <f>SUM(Paniglgasse:Lerchenfelder!S128)</f>
        <v>0</v>
      </c>
      <c r="T128" s="215">
        <f>SUM(Paniglgasse:Lerchenfelder!T128)</f>
        <v>0</v>
      </c>
      <c r="U128" s="215">
        <f>SUM(Paniglgasse:Lerchenfelder!U128)</f>
        <v>0</v>
      </c>
      <c r="V128" s="215">
        <f>SUM(Paniglgasse:Lerchenfelder!V128)</f>
        <v>0</v>
      </c>
      <c r="W128" s="215">
        <f>SUM(Paniglgasse:Lerchenfelder!W128)</f>
        <v>0</v>
      </c>
      <c r="X128" s="215">
        <f>SUM(Paniglgasse:Lerchenfelder!X128)</f>
        <v>0</v>
      </c>
      <c r="Y128" s="215">
        <f>SUM(Paniglgasse:Lerchenfelder!Y128)</f>
        <v>0</v>
      </c>
      <c r="Z128" s="215">
        <f>SUM(Paniglgasse:Lerchenfelder!Z128)</f>
        <v>0</v>
      </c>
      <c r="AA128" s="215">
        <f>SUM(Paniglgasse:Lerchenfelder!AA128)</f>
        <v>0</v>
      </c>
      <c r="AB128" s="215">
        <f>SUM(Paniglgasse:Lerchenfelder!AB128)</f>
        <v>0</v>
      </c>
      <c r="AC128" s="215">
        <f>SUM(Paniglgasse:Lerchenfelder!AC128)</f>
        <v>0</v>
      </c>
      <c r="AD128" s="215">
        <f>SUM(Paniglgasse:Lerchenfelder!AD128)</f>
        <v>0</v>
      </c>
      <c r="AE128" s="215">
        <f>SUM(Paniglgasse:Lerchenfelder!AE128)</f>
        <v>0</v>
      </c>
      <c r="AF128" s="215">
        <f>SUM(Paniglgasse:Lerchenfelder!AF128)</f>
        <v>0</v>
      </c>
      <c r="AG128" s="215">
        <f>SUM(Paniglgasse:Lerchenfelder!AG128)</f>
        <v>0</v>
      </c>
      <c r="AH128" s="215">
        <f>SUM(Paniglgasse:Lerchenfelder!AH128)</f>
        <v>0</v>
      </c>
      <c r="AI128" s="215">
        <f>SUM(Paniglgasse:Lerchenfelder!AI128)</f>
        <v>0</v>
      </c>
      <c r="AJ128" s="215">
        <f>SUM(Paniglgasse:Lerchenfelder!AJ128)</f>
        <v>0</v>
      </c>
      <c r="AK128" s="215">
        <f>SUM(Paniglgasse:Lerchenfelder!AK128)</f>
        <v>0</v>
      </c>
      <c r="AL128" s="215">
        <f>SUM(Paniglgasse:Lerchenfelder!AL128)</f>
        <v>0</v>
      </c>
      <c r="AM128" s="215">
        <f>SUM(Paniglgasse:Lerchenfelder!AM128)</f>
        <v>0</v>
      </c>
      <c r="AN128" s="215">
        <f>SUM(Paniglgasse:Lerchenfelder!AN128)</f>
        <v>0</v>
      </c>
      <c r="AO128" s="215">
        <f>SUM(Paniglgasse:Lerchenfelder!AO128)</f>
        <v>0</v>
      </c>
      <c r="AP128" s="215">
        <f>SUM(Paniglgasse:Lerchenfelder!AP128)</f>
        <v>0</v>
      </c>
      <c r="AQ128" s="215">
        <f>SUM(Paniglgasse:Lerchenfelder!AQ128)</f>
        <v>0</v>
      </c>
      <c r="AR128" s="215">
        <f>SUM(Paniglgasse:Lerchenfelder!AR128)</f>
        <v>0</v>
      </c>
      <c r="AS128" s="215">
        <f>SUM(Paniglgasse:Lerchenfelder!AS128)</f>
        <v>0</v>
      </c>
      <c r="AT128" s="215">
        <f>SUM(Paniglgasse:Lerchenfelder!AT128)</f>
        <v>0</v>
      </c>
      <c r="AU128" s="215">
        <f>SUM(Paniglgasse:Lerchenfelder!AU128)</f>
        <v>0</v>
      </c>
      <c r="AV128" s="215">
        <f>SUM(Paniglgasse:Lerchenfelder!AV128)</f>
        <v>0</v>
      </c>
      <c r="AW128" s="215">
        <f>SUM(Paniglgasse:Lerchenfelder!AW128)</f>
        <v>0</v>
      </c>
      <c r="AX128" s="215">
        <f>SUM(Paniglgasse:Lerchenfelder!AX128)</f>
        <v>0</v>
      </c>
      <c r="AY128" s="215">
        <f>SUM(Paniglgasse:Lerchenfelder!AY128)</f>
        <v>0</v>
      </c>
      <c r="AZ128" s="215">
        <f>SUM(Paniglgasse:Lerchenfelder!AZ128)</f>
        <v>0</v>
      </c>
      <c r="BA128" s="215">
        <f>SUM(Paniglgasse:Lerchenfelder!BA128)</f>
        <v>0</v>
      </c>
      <c r="BB128" s="215">
        <f>SUM(Paniglgasse:Lerchenfelder!BB128)</f>
        <v>0</v>
      </c>
      <c r="BC128" s="215">
        <f>SUM(Paniglgasse:Lerchenfelder!BC128)</f>
        <v>0</v>
      </c>
      <c r="BD128" s="215">
        <f>SUM(Paniglgasse:Lerchenfelder!BD128)</f>
        <v>0</v>
      </c>
      <c r="BE128" s="195"/>
      <c r="BF128" s="163">
        <f t="shared" si="135"/>
        <v>0</v>
      </c>
      <c r="BG128" s="77">
        <f t="shared" si="136"/>
        <v>0</v>
      </c>
      <c r="BH128" s="77">
        <f t="shared" si="137"/>
        <v>0</v>
      </c>
      <c r="BI128" s="77">
        <f t="shared" si="138"/>
        <v>0</v>
      </c>
      <c r="BJ128" s="77">
        <f t="shared" si="139"/>
        <v>0</v>
      </c>
      <c r="BK128" s="77">
        <f t="shared" si="140"/>
        <v>0</v>
      </c>
      <c r="BL128" s="77">
        <f t="shared" si="141"/>
        <v>0</v>
      </c>
      <c r="BM128" s="77">
        <f t="shared" si="142"/>
        <v>0</v>
      </c>
      <c r="BN128" s="77">
        <f t="shared" si="143"/>
        <v>0</v>
      </c>
      <c r="BO128" s="77">
        <f t="shared" si="144"/>
        <v>0</v>
      </c>
      <c r="BP128" s="77">
        <f t="shared" si="145"/>
        <v>0</v>
      </c>
      <c r="BQ128" s="77">
        <f t="shared" si="146"/>
        <v>0</v>
      </c>
      <c r="BR128" s="157">
        <f t="shared" si="147"/>
        <v>0</v>
      </c>
      <c r="BS128" s="77">
        <f t="shared" si="148"/>
        <v>0</v>
      </c>
      <c r="BT128" s="77">
        <f t="shared" si="149"/>
        <v>0</v>
      </c>
      <c r="BU128" s="77">
        <f t="shared" si="150"/>
        <v>0</v>
      </c>
      <c r="BV128" s="77">
        <f t="shared" si="151"/>
        <v>0</v>
      </c>
      <c r="BW128" s="77">
        <f t="shared" si="152"/>
        <v>0</v>
      </c>
      <c r="BX128" s="77">
        <f t="shared" si="153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x14ac:dyDescent="0.3">
      <c r="A129" s="193"/>
      <c r="B129" s="78" t="s">
        <v>99</v>
      </c>
      <c r="C129" s="194"/>
      <c r="D129" s="157">
        <f t="shared" si="134"/>
        <v>0</v>
      </c>
      <c r="E129" s="215">
        <f>SUM(Paniglgasse:Lerchenfelder!E129)</f>
        <v>0</v>
      </c>
      <c r="F129" s="215">
        <f>SUM(Paniglgasse:Lerchenfelder!F129)</f>
        <v>0</v>
      </c>
      <c r="G129" s="215">
        <f>SUM(Paniglgasse:Lerchenfelder!G129)</f>
        <v>0</v>
      </c>
      <c r="H129" s="215">
        <f>SUM(Paniglgasse:Lerchenfelder!H129)</f>
        <v>0</v>
      </c>
      <c r="I129" s="215">
        <f>SUM(Paniglgasse:Lerchenfelder!I129)</f>
        <v>0</v>
      </c>
      <c r="J129" s="215">
        <f>SUM(Paniglgasse:Lerchenfelder!J129)</f>
        <v>0</v>
      </c>
      <c r="K129" s="215">
        <f>SUM(Paniglgasse:Lerchenfelder!K129)</f>
        <v>0</v>
      </c>
      <c r="L129" s="215">
        <f>SUM(Paniglgasse:Lerchenfelder!L129)</f>
        <v>0</v>
      </c>
      <c r="M129" s="215">
        <f>SUM(Paniglgasse:Lerchenfelder!M129)</f>
        <v>0</v>
      </c>
      <c r="N129" s="215">
        <f>SUM(Paniglgasse:Lerchenfelder!N129)</f>
        <v>0</v>
      </c>
      <c r="O129" s="215">
        <f>SUM(Paniglgasse:Lerchenfelder!O129)</f>
        <v>0</v>
      </c>
      <c r="P129" s="215">
        <f>SUM(Paniglgasse:Lerchenfelder!P129)</f>
        <v>0</v>
      </c>
      <c r="Q129" s="215">
        <f>SUM(Paniglgasse:Lerchenfelder!Q129)</f>
        <v>0</v>
      </c>
      <c r="R129" s="215">
        <f>SUM(Paniglgasse:Lerchenfelder!R129)</f>
        <v>0</v>
      </c>
      <c r="S129" s="215">
        <f>SUM(Paniglgasse:Lerchenfelder!S129)</f>
        <v>0</v>
      </c>
      <c r="T129" s="215">
        <f>SUM(Paniglgasse:Lerchenfelder!T129)</f>
        <v>0</v>
      </c>
      <c r="U129" s="215">
        <f>SUM(Paniglgasse:Lerchenfelder!U129)</f>
        <v>0</v>
      </c>
      <c r="V129" s="215">
        <f>SUM(Paniglgasse:Lerchenfelder!V129)</f>
        <v>0</v>
      </c>
      <c r="W129" s="215">
        <f>SUM(Paniglgasse:Lerchenfelder!W129)</f>
        <v>0</v>
      </c>
      <c r="X129" s="215">
        <f>SUM(Paniglgasse:Lerchenfelder!X129)</f>
        <v>0</v>
      </c>
      <c r="Y129" s="215">
        <f>SUM(Paniglgasse:Lerchenfelder!Y129)</f>
        <v>0</v>
      </c>
      <c r="Z129" s="215">
        <f>SUM(Paniglgasse:Lerchenfelder!Z129)</f>
        <v>0</v>
      </c>
      <c r="AA129" s="215">
        <f>SUM(Paniglgasse:Lerchenfelder!AA129)</f>
        <v>0</v>
      </c>
      <c r="AB129" s="215">
        <f>SUM(Paniglgasse:Lerchenfelder!AB129)</f>
        <v>0</v>
      </c>
      <c r="AC129" s="215">
        <f>SUM(Paniglgasse:Lerchenfelder!AC129)</f>
        <v>0</v>
      </c>
      <c r="AD129" s="215">
        <f>SUM(Paniglgasse:Lerchenfelder!AD129)</f>
        <v>0</v>
      </c>
      <c r="AE129" s="215">
        <f>SUM(Paniglgasse:Lerchenfelder!AE129)</f>
        <v>0</v>
      </c>
      <c r="AF129" s="215">
        <f>SUM(Paniglgasse:Lerchenfelder!AF129)</f>
        <v>0</v>
      </c>
      <c r="AG129" s="215">
        <f>SUM(Paniglgasse:Lerchenfelder!AG129)</f>
        <v>0</v>
      </c>
      <c r="AH129" s="215">
        <f>SUM(Paniglgasse:Lerchenfelder!AH129)</f>
        <v>0</v>
      </c>
      <c r="AI129" s="215">
        <f>SUM(Paniglgasse:Lerchenfelder!AI129)</f>
        <v>0</v>
      </c>
      <c r="AJ129" s="215">
        <f>SUM(Paniglgasse:Lerchenfelder!AJ129)</f>
        <v>0</v>
      </c>
      <c r="AK129" s="215">
        <f>SUM(Paniglgasse:Lerchenfelder!AK129)</f>
        <v>0</v>
      </c>
      <c r="AL129" s="215">
        <f>SUM(Paniglgasse:Lerchenfelder!AL129)</f>
        <v>0</v>
      </c>
      <c r="AM129" s="215">
        <f>SUM(Paniglgasse:Lerchenfelder!AM129)</f>
        <v>0</v>
      </c>
      <c r="AN129" s="215">
        <f>SUM(Paniglgasse:Lerchenfelder!AN129)</f>
        <v>0</v>
      </c>
      <c r="AO129" s="215">
        <f>SUM(Paniglgasse:Lerchenfelder!AO129)</f>
        <v>0</v>
      </c>
      <c r="AP129" s="215">
        <f>SUM(Paniglgasse:Lerchenfelder!AP129)</f>
        <v>0</v>
      </c>
      <c r="AQ129" s="215">
        <f>SUM(Paniglgasse:Lerchenfelder!AQ129)</f>
        <v>0</v>
      </c>
      <c r="AR129" s="215">
        <f>SUM(Paniglgasse:Lerchenfelder!AR129)</f>
        <v>0</v>
      </c>
      <c r="AS129" s="215">
        <f>SUM(Paniglgasse:Lerchenfelder!AS129)</f>
        <v>0</v>
      </c>
      <c r="AT129" s="215">
        <f>SUM(Paniglgasse:Lerchenfelder!AT129)</f>
        <v>0</v>
      </c>
      <c r="AU129" s="215">
        <f>SUM(Paniglgasse:Lerchenfelder!AU129)</f>
        <v>0</v>
      </c>
      <c r="AV129" s="215">
        <f>SUM(Paniglgasse:Lerchenfelder!AV129)</f>
        <v>0</v>
      </c>
      <c r="AW129" s="215">
        <f>SUM(Paniglgasse:Lerchenfelder!AW129)</f>
        <v>0</v>
      </c>
      <c r="AX129" s="215">
        <f>SUM(Paniglgasse:Lerchenfelder!AX129)</f>
        <v>0</v>
      </c>
      <c r="AY129" s="215">
        <f>SUM(Paniglgasse:Lerchenfelder!AY129)</f>
        <v>0</v>
      </c>
      <c r="AZ129" s="215">
        <f>SUM(Paniglgasse:Lerchenfelder!AZ129)</f>
        <v>0</v>
      </c>
      <c r="BA129" s="215">
        <f>SUM(Paniglgasse:Lerchenfelder!BA129)</f>
        <v>0</v>
      </c>
      <c r="BB129" s="215">
        <f>SUM(Paniglgasse:Lerchenfelder!BB129)</f>
        <v>0</v>
      </c>
      <c r="BC129" s="215">
        <f>SUM(Paniglgasse:Lerchenfelder!BC129)</f>
        <v>0</v>
      </c>
      <c r="BD129" s="215">
        <f>SUM(Paniglgasse:Lerchenfelder!BD129)</f>
        <v>0</v>
      </c>
      <c r="BE129" s="195"/>
      <c r="BF129" s="163">
        <f t="shared" si="135"/>
        <v>0</v>
      </c>
      <c r="BG129" s="77">
        <f t="shared" si="136"/>
        <v>0</v>
      </c>
      <c r="BH129" s="77">
        <f t="shared" si="137"/>
        <v>0</v>
      </c>
      <c r="BI129" s="77">
        <f t="shared" si="138"/>
        <v>0</v>
      </c>
      <c r="BJ129" s="77">
        <f t="shared" si="139"/>
        <v>0</v>
      </c>
      <c r="BK129" s="77">
        <f t="shared" si="140"/>
        <v>0</v>
      </c>
      <c r="BL129" s="77">
        <f t="shared" si="141"/>
        <v>0</v>
      </c>
      <c r="BM129" s="77">
        <f t="shared" si="142"/>
        <v>0</v>
      </c>
      <c r="BN129" s="77">
        <f t="shared" si="143"/>
        <v>0</v>
      </c>
      <c r="BO129" s="77">
        <f t="shared" si="144"/>
        <v>0</v>
      </c>
      <c r="BP129" s="77">
        <f t="shared" si="145"/>
        <v>0</v>
      </c>
      <c r="BQ129" s="77">
        <f t="shared" si="146"/>
        <v>0</v>
      </c>
      <c r="BR129" s="157">
        <f t="shared" si="147"/>
        <v>0</v>
      </c>
      <c r="BS129" s="77">
        <f t="shared" si="148"/>
        <v>0</v>
      </c>
      <c r="BT129" s="77">
        <f t="shared" si="149"/>
        <v>0</v>
      </c>
      <c r="BU129" s="77">
        <f t="shared" si="150"/>
        <v>0</v>
      </c>
      <c r="BV129" s="77">
        <f t="shared" si="151"/>
        <v>0</v>
      </c>
      <c r="BW129" s="77">
        <f t="shared" si="152"/>
        <v>0</v>
      </c>
      <c r="BX129" s="77">
        <f t="shared" si="153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x14ac:dyDescent="0.3">
      <c r="A130" s="193"/>
      <c r="B130" s="78" t="s">
        <v>375</v>
      </c>
      <c r="C130" s="194"/>
      <c r="D130" s="157">
        <f t="shared" si="134"/>
        <v>52184.514999999985</v>
      </c>
      <c r="E130" s="215">
        <f>SUM(Paniglgasse:Lerchenfelder!E130)</f>
        <v>1401.0325</v>
      </c>
      <c r="F130" s="215">
        <f>SUM(Paniglgasse:Lerchenfelder!F130)</f>
        <v>1335.3325</v>
      </c>
      <c r="G130" s="215">
        <f>SUM(Paniglgasse:Lerchenfelder!G130)</f>
        <v>1575.8325</v>
      </c>
      <c r="H130" s="215">
        <f>SUM(Paniglgasse:Lerchenfelder!H130)</f>
        <v>1365.4025000000001</v>
      </c>
      <c r="I130" s="215">
        <f>SUM(Paniglgasse:Lerchenfelder!I130)</f>
        <v>1342.3875</v>
      </c>
      <c r="J130" s="215">
        <f>SUM(Paniglgasse:Lerchenfelder!J130)</f>
        <v>1347.4725000000001</v>
      </c>
      <c r="K130" s="215">
        <f>SUM(Paniglgasse:Lerchenfelder!K130)</f>
        <v>1512.4324999999999</v>
      </c>
      <c r="L130" s="215">
        <f>SUM(Paniglgasse:Lerchenfelder!L130)</f>
        <v>1397.3125</v>
      </c>
      <c r="M130" s="215">
        <f>SUM(Paniglgasse:Lerchenfelder!M130)</f>
        <v>1331.5239999999999</v>
      </c>
      <c r="N130" s="215">
        <f>SUM(Paniglgasse:Lerchenfelder!N130)</f>
        <v>1331.5239999999999</v>
      </c>
      <c r="O130" s="215">
        <f>SUM(Paniglgasse:Lerchenfelder!O130)</f>
        <v>1331.5239999999999</v>
      </c>
      <c r="P130" s="215">
        <f>SUM(Paniglgasse:Lerchenfelder!P130)</f>
        <v>1331.5239999999999</v>
      </c>
      <c r="Q130" s="215">
        <f>SUM(Paniglgasse:Lerchenfelder!Q130)</f>
        <v>1331.5239999999999</v>
      </c>
      <c r="R130" s="215">
        <f>SUM(Paniglgasse:Lerchenfelder!R130)</f>
        <v>1316.1325000000002</v>
      </c>
      <c r="S130" s="215">
        <f>SUM(Paniglgasse:Lerchenfelder!S130)</f>
        <v>1316.1325000000002</v>
      </c>
      <c r="T130" s="215">
        <f>SUM(Paniglgasse:Lerchenfelder!T130)</f>
        <v>1316.1325000000002</v>
      </c>
      <c r="U130" s="215">
        <f>SUM(Paniglgasse:Lerchenfelder!U130)</f>
        <v>1316.1325000000002</v>
      </c>
      <c r="V130" s="215">
        <f>SUM(Paniglgasse:Lerchenfelder!V130)</f>
        <v>1531.13</v>
      </c>
      <c r="W130" s="215">
        <f>SUM(Paniglgasse:Lerchenfelder!W130)</f>
        <v>1531.13</v>
      </c>
      <c r="X130" s="215">
        <f>SUM(Paniglgasse:Lerchenfelder!X130)</f>
        <v>1531.13</v>
      </c>
      <c r="Y130" s="215">
        <f>SUM(Paniglgasse:Lerchenfelder!Y130)</f>
        <v>1531.13</v>
      </c>
      <c r="Z130" s="215">
        <f>SUM(Paniglgasse:Lerchenfelder!Z130)</f>
        <v>1833.3100000000002</v>
      </c>
      <c r="AA130" s="215">
        <f>SUM(Paniglgasse:Lerchenfelder!AA130)</f>
        <v>1833.3100000000002</v>
      </c>
      <c r="AB130" s="215">
        <f>SUM(Paniglgasse:Lerchenfelder!AB130)</f>
        <v>1833.3100000000002</v>
      </c>
      <c r="AC130" s="215">
        <f>SUM(Paniglgasse:Lerchenfelder!AC130)</f>
        <v>1833.3100000000002</v>
      </c>
      <c r="AD130" s="215">
        <f>SUM(Paniglgasse:Lerchenfelder!AD130)</f>
        <v>1833.3100000000002</v>
      </c>
      <c r="AE130" s="215">
        <f>SUM(Paniglgasse:Lerchenfelder!AE130)</f>
        <v>1218.5974999999999</v>
      </c>
      <c r="AF130" s="215">
        <f>SUM(Paniglgasse:Lerchenfelder!AF130)</f>
        <v>1218.5974999999999</v>
      </c>
      <c r="AG130" s="215">
        <f>SUM(Paniglgasse:Lerchenfelder!AG130)</f>
        <v>1218.5974999999999</v>
      </c>
      <c r="AH130" s="215">
        <f>SUM(Paniglgasse:Lerchenfelder!AH130)</f>
        <v>1218.5974999999999</v>
      </c>
      <c r="AI130" s="215">
        <f>SUM(Paniglgasse:Lerchenfelder!AI130)</f>
        <v>1242.5050000000001</v>
      </c>
      <c r="AJ130" s="215">
        <f>SUM(Paniglgasse:Lerchenfelder!AJ130)</f>
        <v>1242.5050000000001</v>
      </c>
      <c r="AK130" s="215">
        <f>SUM(Paniglgasse:Lerchenfelder!AK130)</f>
        <v>1242.5050000000001</v>
      </c>
      <c r="AL130" s="215">
        <f>SUM(Paniglgasse:Lerchenfelder!AL130)</f>
        <v>1242.5050000000001</v>
      </c>
      <c r="AM130" s="215">
        <f>SUM(Paniglgasse:Lerchenfelder!AM130)</f>
        <v>962.42000000000007</v>
      </c>
      <c r="AN130" s="215">
        <f>SUM(Paniglgasse:Lerchenfelder!AN130)</f>
        <v>962.42000000000007</v>
      </c>
      <c r="AO130" s="215">
        <f>SUM(Paniglgasse:Lerchenfelder!AO130)</f>
        <v>962.42000000000007</v>
      </c>
      <c r="AP130" s="215">
        <f>SUM(Paniglgasse:Lerchenfelder!AP130)</f>
        <v>962.42000000000007</v>
      </c>
      <c r="AQ130" s="215">
        <f>SUM(Paniglgasse:Lerchenfelder!AQ130)</f>
        <v>0</v>
      </c>
      <c r="AR130" s="215">
        <f>SUM(Paniglgasse:Lerchenfelder!AR130)</f>
        <v>0</v>
      </c>
      <c r="AS130" s="215">
        <f>SUM(Paniglgasse:Lerchenfelder!AS130)</f>
        <v>0</v>
      </c>
      <c r="AT130" s="215">
        <f>SUM(Paniglgasse:Lerchenfelder!AT130)</f>
        <v>0</v>
      </c>
      <c r="AU130" s="215">
        <f>SUM(Paniglgasse:Lerchenfelder!AU130)</f>
        <v>0</v>
      </c>
      <c r="AV130" s="215">
        <f>SUM(Paniglgasse:Lerchenfelder!AV130)</f>
        <v>0</v>
      </c>
      <c r="AW130" s="215">
        <f>SUM(Paniglgasse:Lerchenfelder!AW130)</f>
        <v>0</v>
      </c>
      <c r="AX130" s="215">
        <f>SUM(Paniglgasse:Lerchenfelder!AX130)</f>
        <v>0</v>
      </c>
      <c r="AY130" s="215">
        <f>SUM(Paniglgasse:Lerchenfelder!AY130)</f>
        <v>0</v>
      </c>
      <c r="AZ130" s="215">
        <f>SUM(Paniglgasse:Lerchenfelder!AZ130)</f>
        <v>0</v>
      </c>
      <c r="BA130" s="215">
        <f>SUM(Paniglgasse:Lerchenfelder!BA130)</f>
        <v>0</v>
      </c>
      <c r="BB130" s="215">
        <f>SUM(Paniglgasse:Lerchenfelder!BB130)</f>
        <v>0</v>
      </c>
      <c r="BC130" s="215">
        <f>SUM(Paniglgasse:Lerchenfelder!BC130)</f>
        <v>0</v>
      </c>
      <c r="BD130" s="215">
        <f>SUM(Paniglgasse:Lerchenfelder!BD130)</f>
        <v>0</v>
      </c>
      <c r="BE130" s="195"/>
      <c r="BF130" s="163">
        <f t="shared" si="135"/>
        <v>5677.6</v>
      </c>
      <c r="BG130" s="77">
        <f t="shared" si="136"/>
        <v>5599.6049999999996</v>
      </c>
      <c r="BH130" s="77">
        <f t="shared" si="137"/>
        <v>6657.619999999999</v>
      </c>
      <c r="BI130" s="77">
        <f t="shared" si="138"/>
        <v>5264.5300000000007</v>
      </c>
      <c r="BJ130" s="77">
        <f t="shared" si="139"/>
        <v>6124.52</v>
      </c>
      <c r="BK130" s="77">
        <f t="shared" si="140"/>
        <v>9166.5500000000011</v>
      </c>
      <c r="BL130" s="77">
        <f t="shared" si="141"/>
        <v>4874.3899999999994</v>
      </c>
      <c r="BM130" s="77">
        <f t="shared" si="142"/>
        <v>4970.0200000000004</v>
      </c>
      <c r="BN130" s="77">
        <f t="shared" si="143"/>
        <v>3849.6800000000003</v>
      </c>
      <c r="BO130" s="77">
        <f t="shared" si="144"/>
        <v>0</v>
      </c>
      <c r="BP130" s="77">
        <f t="shared" si="145"/>
        <v>0</v>
      </c>
      <c r="BQ130" s="77">
        <f t="shared" si="146"/>
        <v>0</v>
      </c>
      <c r="BR130" s="157">
        <f t="shared" si="147"/>
        <v>52184.514999999992</v>
      </c>
      <c r="BS130" s="77">
        <f t="shared" si="148"/>
        <v>17934.824999999997</v>
      </c>
      <c r="BT130" s="77">
        <f t="shared" si="149"/>
        <v>20555.600000000002</v>
      </c>
      <c r="BU130" s="77">
        <f t="shared" si="150"/>
        <v>13694.09</v>
      </c>
      <c r="BV130" s="77">
        <f t="shared" si="151"/>
        <v>0</v>
      </c>
      <c r="BW130" s="77">
        <f t="shared" si="152"/>
        <v>38490.424999999996</v>
      </c>
      <c r="BX130" s="77">
        <f t="shared" si="153"/>
        <v>13694.09</v>
      </c>
      <c r="BY130" s="77">
        <f>IF(Info!$O$3="Q1",$BS130,IF(Info!$O$3="Q2",$BS130+$BT130,IF(Info!$O$3="Q3",$BS130+$BT130+$BU130,$BR130)))</f>
        <v>17934.824999999997</v>
      </c>
      <c r="BZ130" s="77">
        <f>IF(Info!$O$3="Q1",$BS130,IF(Info!$O$3="Q2",$BT130,IF(Info!$O$3="Q3",$BU130,$BV130)))</f>
        <v>17934.824999999997</v>
      </c>
      <c r="CA130" s="197"/>
    </row>
    <row r="131" spans="1:79" x14ac:dyDescent="0.3">
      <c r="A131" s="193"/>
      <c r="B131" s="78" t="s">
        <v>103</v>
      </c>
      <c r="C131" s="194"/>
      <c r="D131" s="157">
        <f t="shared" si="134"/>
        <v>0</v>
      </c>
      <c r="E131" s="215">
        <f>SUM(Paniglgasse:Lerchenfelder!E131)</f>
        <v>0</v>
      </c>
      <c r="F131" s="215">
        <f>SUM(Paniglgasse:Lerchenfelder!F131)</f>
        <v>0</v>
      </c>
      <c r="G131" s="215">
        <f>SUM(Paniglgasse:Lerchenfelder!G131)</f>
        <v>0</v>
      </c>
      <c r="H131" s="215">
        <f>SUM(Paniglgasse:Lerchenfelder!H131)</f>
        <v>0</v>
      </c>
      <c r="I131" s="215">
        <f>SUM(Paniglgasse:Lerchenfelder!I131)</f>
        <v>0</v>
      </c>
      <c r="J131" s="215">
        <f>SUM(Paniglgasse:Lerchenfelder!J131)</f>
        <v>0</v>
      </c>
      <c r="K131" s="215">
        <f>SUM(Paniglgasse:Lerchenfelder!K131)</f>
        <v>0</v>
      </c>
      <c r="L131" s="215">
        <f>SUM(Paniglgasse:Lerchenfelder!L131)</f>
        <v>0</v>
      </c>
      <c r="M131" s="215">
        <f>SUM(Paniglgasse:Lerchenfelder!M131)</f>
        <v>0</v>
      </c>
      <c r="N131" s="215">
        <f>SUM(Paniglgasse:Lerchenfelder!N131)</f>
        <v>0</v>
      </c>
      <c r="O131" s="215">
        <f>SUM(Paniglgasse:Lerchenfelder!O131)</f>
        <v>0</v>
      </c>
      <c r="P131" s="215">
        <f>SUM(Paniglgasse:Lerchenfelder!P131)</f>
        <v>0</v>
      </c>
      <c r="Q131" s="215">
        <f>SUM(Paniglgasse:Lerchenfelder!Q131)</f>
        <v>0</v>
      </c>
      <c r="R131" s="215">
        <f>SUM(Paniglgasse:Lerchenfelder!R131)</f>
        <v>0</v>
      </c>
      <c r="S131" s="215">
        <f>SUM(Paniglgasse:Lerchenfelder!S131)</f>
        <v>0</v>
      </c>
      <c r="T131" s="215">
        <f>SUM(Paniglgasse:Lerchenfelder!T131)</f>
        <v>0</v>
      </c>
      <c r="U131" s="215">
        <f>SUM(Paniglgasse:Lerchenfelder!U131)</f>
        <v>0</v>
      </c>
      <c r="V131" s="215">
        <f>SUM(Paniglgasse:Lerchenfelder!V131)</f>
        <v>0</v>
      </c>
      <c r="W131" s="215">
        <f>SUM(Paniglgasse:Lerchenfelder!W131)</f>
        <v>0</v>
      </c>
      <c r="X131" s="215">
        <f>SUM(Paniglgasse:Lerchenfelder!X131)</f>
        <v>0</v>
      </c>
      <c r="Y131" s="215">
        <f>SUM(Paniglgasse:Lerchenfelder!Y131)</f>
        <v>0</v>
      </c>
      <c r="Z131" s="215">
        <f>SUM(Paniglgasse:Lerchenfelder!Z131)</f>
        <v>0</v>
      </c>
      <c r="AA131" s="215">
        <f>SUM(Paniglgasse:Lerchenfelder!AA131)</f>
        <v>0</v>
      </c>
      <c r="AB131" s="215">
        <f>SUM(Paniglgasse:Lerchenfelder!AB131)</f>
        <v>0</v>
      </c>
      <c r="AC131" s="215">
        <f>SUM(Paniglgasse:Lerchenfelder!AC131)</f>
        <v>0</v>
      </c>
      <c r="AD131" s="215">
        <f>SUM(Paniglgasse:Lerchenfelder!AD131)</f>
        <v>0</v>
      </c>
      <c r="AE131" s="215">
        <f>SUM(Paniglgasse:Lerchenfelder!AE131)</f>
        <v>0</v>
      </c>
      <c r="AF131" s="215">
        <f>SUM(Paniglgasse:Lerchenfelder!AF131)</f>
        <v>0</v>
      </c>
      <c r="AG131" s="215">
        <f>SUM(Paniglgasse:Lerchenfelder!AG131)</f>
        <v>0</v>
      </c>
      <c r="AH131" s="215">
        <f>SUM(Paniglgasse:Lerchenfelder!AH131)</f>
        <v>0</v>
      </c>
      <c r="AI131" s="215">
        <f>SUM(Paniglgasse:Lerchenfelder!AI131)</f>
        <v>0</v>
      </c>
      <c r="AJ131" s="215">
        <f>SUM(Paniglgasse:Lerchenfelder!AJ131)</f>
        <v>0</v>
      </c>
      <c r="AK131" s="215">
        <f>SUM(Paniglgasse:Lerchenfelder!AK131)</f>
        <v>0</v>
      </c>
      <c r="AL131" s="215">
        <f>SUM(Paniglgasse:Lerchenfelder!AL131)</f>
        <v>0</v>
      </c>
      <c r="AM131" s="215">
        <f>SUM(Paniglgasse:Lerchenfelder!AM131)</f>
        <v>0</v>
      </c>
      <c r="AN131" s="215">
        <f>SUM(Paniglgasse:Lerchenfelder!AN131)</f>
        <v>0</v>
      </c>
      <c r="AO131" s="215">
        <f>SUM(Paniglgasse:Lerchenfelder!AO131)</f>
        <v>0</v>
      </c>
      <c r="AP131" s="215">
        <f>SUM(Paniglgasse:Lerchenfelder!AP131)</f>
        <v>0</v>
      </c>
      <c r="AQ131" s="215">
        <f>SUM(Paniglgasse:Lerchenfelder!AQ131)</f>
        <v>0</v>
      </c>
      <c r="AR131" s="215">
        <f>SUM(Paniglgasse:Lerchenfelder!AR131)</f>
        <v>0</v>
      </c>
      <c r="AS131" s="215">
        <f>SUM(Paniglgasse:Lerchenfelder!AS131)</f>
        <v>0</v>
      </c>
      <c r="AT131" s="215">
        <f>SUM(Paniglgasse:Lerchenfelder!AT131)</f>
        <v>0</v>
      </c>
      <c r="AU131" s="215">
        <f>SUM(Paniglgasse:Lerchenfelder!AU131)</f>
        <v>0</v>
      </c>
      <c r="AV131" s="215">
        <f>SUM(Paniglgasse:Lerchenfelder!AV131)</f>
        <v>0</v>
      </c>
      <c r="AW131" s="215">
        <f>SUM(Paniglgasse:Lerchenfelder!AW131)</f>
        <v>0</v>
      </c>
      <c r="AX131" s="215">
        <f>SUM(Paniglgasse:Lerchenfelder!AX131)</f>
        <v>0</v>
      </c>
      <c r="AY131" s="215">
        <f>SUM(Paniglgasse:Lerchenfelder!AY131)</f>
        <v>0</v>
      </c>
      <c r="AZ131" s="215">
        <f>SUM(Paniglgasse:Lerchenfelder!AZ131)</f>
        <v>0</v>
      </c>
      <c r="BA131" s="215">
        <f>SUM(Paniglgasse:Lerchenfelder!BA131)</f>
        <v>0</v>
      </c>
      <c r="BB131" s="215">
        <f>SUM(Paniglgasse:Lerchenfelder!BB131)</f>
        <v>0</v>
      </c>
      <c r="BC131" s="215">
        <f>SUM(Paniglgasse:Lerchenfelder!BC131)</f>
        <v>0</v>
      </c>
      <c r="BD131" s="215">
        <f>SUM(Paniglgasse:Lerchenfelder!BD131)</f>
        <v>0</v>
      </c>
      <c r="BE131" s="195"/>
      <c r="BF131" s="163">
        <f t="shared" si="135"/>
        <v>0</v>
      </c>
      <c r="BG131" s="77">
        <f t="shared" si="136"/>
        <v>0</v>
      </c>
      <c r="BH131" s="77">
        <f t="shared" si="137"/>
        <v>0</v>
      </c>
      <c r="BI131" s="77">
        <f t="shared" si="138"/>
        <v>0</v>
      </c>
      <c r="BJ131" s="77">
        <f t="shared" si="139"/>
        <v>0</v>
      </c>
      <c r="BK131" s="77">
        <f t="shared" si="140"/>
        <v>0</v>
      </c>
      <c r="BL131" s="77">
        <f t="shared" si="141"/>
        <v>0</v>
      </c>
      <c r="BM131" s="77">
        <f t="shared" si="142"/>
        <v>0</v>
      </c>
      <c r="BN131" s="77">
        <f t="shared" si="143"/>
        <v>0</v>
      </c>
      <c r="BO131" s="77">
        <f t="shared" si="144"/>
        <v>0</v>
      </c>
      <c r="BP131" s="77">
        <f t="shared" si="145"/>
        <v>0</v>
      </c>
      <c r="BQ131" s="77">
        <f t="shared" si="146"/>
        <v>0</v>
      </c>
      <c r="BR131" s="157">
        <f t="shared" si="147"/>
        <v>0</v>
      </c>
      <c r="BS131" s="77">
        <f t="shared" si="148"/>
        <v>0</v>
      </c>
      <c r="BT131" s="77">
        <f t="shared" si="149"/>
        <v>0</v>
      </c>
      <c r="BU131" s="77">
        <f t="shared" si="150"/>
        <v>0</v>
      </c>
      <c r="BV131" s="77">
        <f t="shared" si="151"/>
        <v>0</v>
      </c>
      <c r="BW131" s="77">
        <f t="shared" si="152"/>
        <v>0</v>
      </c>
      <c r="BX131" s="77">
        <f t="shared" si="153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x14ac:dyDescent="0.3">
      <c r="A132" s="193"/>
      <c r="B132" s="78" t="s">
        <v>105</v>
      </c>
      <c r="C132" s="194"/>
      <c r="D132" s="157">
        <f t="shared" si="134"/>
        <v>0</v>
      </c>
      <c r="E132" s="215">
        <f>SUM(Paniglgasse:Lerchenfelder!E132)</f>
        <v>0</v>
      </c>
      <c r="F132" s="215">
        <f>SUM(Paniglgasse:Lerchenfelder!F132)</f>
        <v>0</v>
      </c>
      <c r="G132" s="215">
        <f>SUM(Paniglgasse:Lerchenfelder!G132)</f>
        <v>0</v>
      </c>
      <c r="H132" s="215">
        <f>SUM(Paniglgasse:Lerchenfelder!H132)</f>
        <v>0</v>
      </c>
      <c r="I132" s="215">
        <f>SUM(Paniglgasse:Lerchenfelder!I132)</f>
        <v>0</v>
      </c>
      <c r="J132" s="215">
        <f>SUM(Paniglgasse:Lerchenfelder!J132)</f>
        <v>0</v>
      </c>
      <c r="K132" s="215">
        <f>SUM(Paniglgasse:Lerchenfelder!K132)</f>
        <v>0</v>
      </c>
      <c r="L132" s="215">
        <f>SUM(Paniglgasse:Lerchenfelder!L132)</f>
        <v>0</v>
      </c>
      <c r="M132" s="215">
        <f>SUM(Paniglgasse:Lerchenfelder!M132)</f>
        <v>0</v>
      </c>
      <c r="N132" s="215">
        <f>SUM(Paniglgasse:Lerchenfelder!N132)</f>
        <v>0</v>
      </c>
      <c r="O132" s="215">
        <f>SUM(Paniglgasse:Lerchenfelder!O132)</f>
        <v>0</v>
      </c>
      <c r="P132" s="215">
        <f>SUM(Paniglgasse:Lerchenfelder!P132)</f>
        <v>0</v>
      </c>
      <c r="Q132" s="215">
        <f>SUM(Paniglgasse:Lerchenfelder!Q132)</f>
        <v>0</v>
      </c>
      <c r="R132" s="215">
        <f>SUM(Paniglgasse:Lerchenfelder!R132)</f>
        <v>0</v>
      </c>
      <c r="S132" s="215">
        <f>SUM(Paniglgasse:Lerchenfelder!S132)</f>
        <v>0</v>
      </c>
      <c r="T132" s="215">
        <f>SUM(Paniglgasse:Lerchenfelder!T132)</f>
        <v>0</v>
      </c>
      <c r="U132" s="215">
        <f>SUM(Paniglgasse:Lerchenfelder!U132)</f>
        <v>0</v>
      </c>
      <c r="V132" s="215">
        <f>SUM(Paniglgasse:Lerchenfelder!V132)</f>
        <v>0</v>
      </c>
      <c r="W132" s="215">
        <f>SUM(Paniglgasse:Lerchenfelder!W132)</f>
        <v>0</v>
      </c>
      <c r="X132" s="215">
        <f>SUM(Paniglgasse:Lerchenfelder!X132)</f>
        <v>0</v>
      </c>
      <c r="Y132" s="215">
        <f>SUM(Paniglgasse:Lerchenfelder!Y132)</f>
        <v>0</v>
      </c>
      <c r="Z132" s="215">
        <f>SUM(Paniglgasse:Lerchenfelder!Z132)</f>
        <v>0</v>
      </c>
      <c r="AA132" s="215">
        <f>SUM(Paniglgasse:Lerchenfelder!AA132)</f>
        <v>0</v>
      </c>
      <c r="AB132" s="215">
        <f>SUM(Paniglgasse:Lerchenfelder!AB132)</f>
        <v>0</v>
      </c>
      <c r="AC132" s="215">
        <f>SUM(Paniglgasse:Lerchenfelder!AC132)</f>
        <v>0</v>
      </c>
      <c r="AD132" s="215">
        <f>SUM(Paniglgasse:Lerchenfelder!AD132)</f>
        <v>0</v>
      </c>
      <c r="AE132" s="215">
        <f>SUM(Paniglgasse:Lerchenfelder!AE132)</f>
        <v>0</v>
      </c>
      <c r="AF132" s="215">
        <f>SUM(Paniglgasse:Lerchenfelder!AF132)</f>
        <v>0</v>
      </c>
      <c r="AG132" s="215">
        <f>SUM(Paniglgasse:Lerchenfelder!AG132)</f>
        <v>0</v>
      </c>
      <c r="AH132" s="215">
        <f>SUM(Paniglgasse:Lerchenfelder!AH132)</f>
        <v>0</v>
      </c>
      <c r="AI132" s="215">
        <f>SUM(Paniglgasse:Lerchenfelder!AI132)</f>
        <v>0</v>
      </c>
      <c r="AJ132" s="215">
        <f>SUM(Paniglgasse:Lerchenfelder!AJ132)</f>
        <v>0</v>
      </c>
      <c r="AK132" s="215">
        <f>SUM(Paniglgasse:Lerchenfelder!AK132)</f>
        <v>0</v>
      </c>
      <c r="AL132" s="215">
        <f>SUM(Paniglgasse:Lerchenfelder!AL132)</f>
        <v>0</v>
      </c>
      <c r="AM132" s="215">
        <f>SUM(Paniglgasse:Lerchenfelder!AM132)</f>
        <v>0</v>
      </c>
      <c r="AN132" s="215">
        <f>SUM(Paniglgasse:Lerchenfelder!AN132)</f>
        <v>0</v>
      </c>
      <c r="AO132" s="215">
        <f>SUM(Paniglgasse:Lerchenfelder!AO132)</f>
        <v>0</v>
      </c>
      <c r="AP132" s="215">
        <f>SUM(Paniglgasse:Lerchenfelder!AP132)</f>
        <v>0</v>
      </c>
      <c r="AQ132" s="215">
        <f>SUM(Paniglgasse:Lerchenfelder!AQ132)</f>
        <v>0</v>
      </c>
      <c r="AR132" s="215">
        <f>SUM(Paniglgasse:Lerchenfelder!AR132)</f>
        <v>0</v>
      </c>
      <c r="AS132" s="215">
        <f>SUM(Paniglgasse:Lerchenfelder!AS132)</f>
        <v>0</v>
      </c>
      <c r="AT132" s="215">
        <f>SUM(Paniglgasse:Lerchenfelder!AT132)</f>
        <v>0</v>
      </c>
      <c r="AU132" s="215">
        <f>SUM(Paniglgasse:Lerchenfelder!AU132)</f>
        <v>0</v>
      </c>
      <c r="AV132" s="215">
        <f>SUM(Paniglgasse:Lerchenfelder!AV132)</f>
        <v>0</v>
      </c>
      <c r="AW132" s="215">
        <f>SUM(Paniglgasse:Lerchenfelder!AW132)</f>
        <v>0</v>
      </c>
      <c r="AX132" s="215">
        <f>SUM(Paniglgasse:Lerchenfelder!AX132)</f>
        <v>0</v>
      </c>
      <c r="AY132" s="215">
        <f>SUM(Paniglgasse:Lerchenfelder!AY132)</f>
        <v>0</v>
      </c>
      <c r="AZ132" s="215">
        <f>SUM(Paniglgasse:Lerchenfelder!AZ132)</f>
        <v>0</v>
      </c>
      <c r="BA132" s="215">
        <f>SUM(Paniglgasse:Lerchenfelder!BA132)</f>
        <v>0</v>
      </c>
      <c r="BB132" s="215">
        <f>SUM(Paniglgasse:Lerchenfelder!BB132)</f>
        <v>0</v>
      </c>
      <c r="BC132" s="215">
        <f>SUM(Paniglgasse:Lerchenfelder!BC132)</f>
        <v>0</v>
      </c>
      <c r="BD132" s="215">
        <f>SUM(Paniglgasse:Lerchenfelder!BD132)</f>
        <v>0</v>
      </c>
      <c r="BE132" s="195"/>
      <c r="BF132" s="163">
        <f t="shared" si="135"/>
        <v>0</v>
      </c>
      <c r="BG132" s="77">
        <f t="shared" si="136"/>
        <v>0</v>
      </c>
      <c r="BH132" s="77">
        <f t="shared" si="137"/>
        <v>0</v>
      </c>
      <c r="BI132" s="77">
        <f t="shared" si="138"/>
        <v>0</v>
      </c>
      <c r="BJ132" s="77">
        <f t="shared" si="139"/>
        <v>0</v>
      </c>
      <c r="BK132" s="77">
        <f t="shared" si="140"/>
        <v>0</v>
      </c>
      <c r="BL132" s="77">
        <f t="shared" si="141"/>
        <v>0</v>
      </c>
      <c r="BM132" s="77">
        <f t="shared" si="142"/>
        <v>0</v>
      </c>
      <c r="BN132" s="77">
        <f t="shared" si="143"/>
        <v>0</v>
      </c>
      <c r="BO132" s="77">
        <f t="shared" si="144"/>
        <v>0</v>
      </c>
      <c r="BP132" s="77">
        <f t="shared" si="145"/>
        <v>0</v>
      </c>
      <c r="BQ132" s="77">
        <f t="shared" si="146"/>
        <v>0</v>
      </c>
      <c r="BR132" s="157">
        <f t="shared" si="147"/>
        <v>0</v>
      </c>
      <c r="BS132" s="77">
        <f t="shared" si="148"/>
        <v>0</v>
      </c>
      <c r="BT132" s="77">
        <f t="shared" si="149"/>
        <v>0</v>
      </c>
      <c r="BU132" s="77">
        <f t="shared" si="150"/>
        <v>0</v>
      </c>
      <c r="BV132" s="77">
        <f t="shared" si="151"/>
        <v>0</v>
      </c>
      <c r="BW132" s="77">
        <f t="shared" si="152"/>
        <v>0</v>
      </c>
      <c r="BX132" s="77">
        <f t="shared" si="153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x14ac:dyDescent="0.3">
      <c r="A133" s="204"/>
      <c r="B133" s="160" t="s">
        <v>376</v>
      </c>
      <c r="C133" s="194"/>
      <c r="D133" s="157">
        <f t="shared" si="134"/>
        <v>226243.40700000004</v>
      </c>
      <c r="E133" s="157">
        <f t="shared" ref="E133:AJ133" si="154">SUM(E123:E132)</f>
        <v>6184.7925000000005</v>
      </c>
      <c r="F133" s="157">
        <f t="shared" si="154"/>
        <v>6119.0925000000007</v>
      </c>
      <c r="G133" s="157">
        <f t="shared" si="154"/>
        <v>6359.5925000000007</v>
      </c>
      <c r="H133" s="157">
        <f t="shared" si="154"/>
        <v>6149.1625000000004</v>
      </c>
      <c r="I133" s="157">
        <f t="shared" si="154"/>
        <v>6626.7574999999997</v>
      </c>
      <c r="J133" s="157">
        <f t="shared" si="154"/>
        <v>6631.8424999999997</v>
      </c>
      <c r="K133" s="157">
        <f t="shared" si="154"/>
        <v>6796.8024999999998</v>
      </c>
      <c r="L133" s="157">
        <f t="shared" si="154"/>
        <v>6681.6824999999999</v>
      </c>
      <c r="M133" s="157">
        <f t="shared" si="154"/>
        <v>5117.637999999999</v>
      </c>
      <c r="N133" s="157">
        <f t="shared" si="154"/>
        <v>5120.9179999999997</v>
      </c>
      <c r="O133" s="157">
        <f t="shared" si="154"/>
        <v>4804.2579999999998</v>
      </c>
      <c r="P133" s="157">
        <f t="shared" si="154"/>
        <v>4888.2279999999992</v>
      </c>
      <c r="Q133" s="157">
        <f t="shared" si="154"/>
        <v>4675.1179999999995</v>
      </c>
      <c r="R133" s="157">
        <f t="shared" si="154"/>
        <v>5725.49</v>
      </c>
      <c r="S133" s="157">
        <f t="shared" si="154"/>
        <v>5725.49</v>
      </c>
      <c r="T133" s="157">
        <f t="shared" si="154"/>
        <v>5725.49</v>
      </c>
      <c r="U133" s="157">
        <f t="shared" si="154"/>
        <v>5725.49</v>
      </c>
      <c r="V133" s="157">
        <f t="shared" si="154"/>
        <v>6714.3675000000003</v>
      </c>
      <c r="W133" s="157">
        <f t="shared" si="154"/>
        <v>6714.3675000000003</v>
      </c>
      <c r="X133" s="157">
        <f t="shared" si="154"/>
        <v>6714.3675000000003</v>
      </c>
      <c r="Y133" s="157">
        <f t="shared" si="154"/>
        <v>6714.3675000000003</v>
      </c>
      <c r="Z133" s="157">
        <f t="shared" si="154"/>
        <v>8068.3560000000007</v>
      </c>
      <c r="AA133" s="157">
        <f t="shared" si="154"/>
        <v>8068.3560000000007</v>
      </c>
      <c r="AB133" s="157">
        <f t="shared" si="154"/>
        <v>8068.3560000000007</v>
      </c>
      <c r="AC133" s="157">
        <f t="shared" si="154"/>
        <v>8068.3560000000007</v>
      </c>
      <c r="AD133" s="157">
        <f t="shared" si="154"/>
        <v>8068.3560000000007</v>
      </c>
      <c r="AE133" s="157">
        <f t="shared" si="154"/>
        <v>5307.3374999999996</v>
      </c>
      <c r="AF133" s="157">
        <f t="shared" si="154"/>
        <v>5307.3374999999996</v>
      </c>
      <c r="AG133" s="157">
        <f t="shared" si="154"/>
        <v>5307.3374999999996</v>
      </c>
      <c r="AH133" s="157">
        <f t="shared" si="154"/>
        <v>5307.3374999999996</v>
      </c>
      <c r="AI133" s="157">
        <f t="shared" si="154"/>
        <v>5455.0024999999996</v>
      </c>
      <c r="AJ133" s="157">
        <f t="shared" si="154"/>
        <v>5455.0024999999996</v>
      </c>
      <c r="AK133" s="157">
        <f t="shared" ref="AK133:BP133" si="155">SUM(AK123:AK132)</f>
        <v>5455.0024999999996</v>
      </c>
      <c r="AL133" s="157">
        <f t="shared" si="155"/>
        <v>5455.0024999999996</v>
      </c>
      <c r="AM133" s="157">
        <f t="shared" si="155"/>
        <v>4234.2380000000003</v>
      </c>
      <c r="AN133" s="157">
        <f t="shared" si="155"/>
        <v>4234.2380000000003</v>
      </c>
      <c r="AO133" s="157">
        <f t="shared" si="155"/>
        <v>4234.2380000000003</v>
      </c>
      <c r="AP133" s="157">
        <f t="shared" si="155"/>
        <v>4234.2380000000003</v>
      </c>
      <c r="AQ133" s="157">
        <f t="shared" si="155"/>
        <v>0</v>
      </c>
      <c r="AR133" s="157">
        <f t="shared" si="155"/>
        <v>0</v>
      </c>
      <c r="AS133" s="157">
        <f t="shared" si="155"/>
        <v>0</v>
      </c>
      <c r="AT133" s="157">
        <f t="shared" si="155"/>
        <v>0</v>
      </c>
      <c r="AU133" s="157">
        <f t="shared" si="155"/>
        <v>0</v>
      </c>
      <c r="AV133" s="157">
        <f t="shared" si="155"/>
        <v>0</v>
      </c>
      <c r="AW133" s="157">
        <f t="shared" si="155"/>
        <v>0</v>
      </c>
      <c r="AX133" s="157">
        <f t="shared" si="155"/>
        <v>0</v>
      </c>
      <c r="AY133" s="157">
        <f t="shared" si="155"/>
        <v>0</v>
      </c>
      <c r="AZ133" s="157">
        <f t="shared" si="155"/>
        <v>0</v>
      </c>
      <c r="BA133" s="157">
        <f t="shared" si="155"/>
        <v>0</v>
      </c>
      <c r="BB133" s="157">
        <f t="shared" si="155"/>
        <v>0</v>
      </c>
      <c r="BC133" s="157">
        <f t="shared" si="155"/>
        <v>0</v>
      </c>
      <c r="BD133" s="157">
        <f t="shared" si="155"/>
        <v>0</v>
      </c>
      <c r="BE133" s="195"/>
      <c r="BF133" s="162">
        <f t="shared" si="135"/>
        <v>24812.639999999999</v>
      </c>
      <c r="BG133" s="157">
        <f t="shared" si="136"/>
        <v>26737.084999999995</v>
      </c>
      <c r="BH133" s="157">
        <f t="shared" si="137"/>
        <v>24606.159999999996</v>
      </c>
      <c r="BI133" s="157">
        <f t="shared" si="138"/>
        <v>22901.96</v>
      </c>
      <c r="BJ133" s="157">
        <f t="shared" si="139"/>
        <v>26857.47</v>
      </c>
      <c r="BK133" s="157">
        <f t="shared" si="140"/>
        <v>40341.780000000006</v>
      </c>
      <c r="BL133" s="157">
        <f t="shared" si="141"/>
        <v>21229.35</v>
      </c>
      <c r="BM133" s="157">
        <f t="shared" si="142"/>
        <v>21820.01</v>
      </c>
      <c r="BN133" s="157">
        <f t="shared" si="143"/>
        <v>16936.952000000001</v>
      </c>
      <c r="BO133" s="157">
        <f t="shared" si="144"/>
        <v>0</v>
      </c>
      <c r="BP133" s="157">
        <f t="shared" si="145"/>
        <v>0</v>
      </c>
      <c r="BQ133" s="157">
        <f t="shared" si="146"/>
        <v>0</v>
      </c>
      <c r="BR133" s="157">
        <f t="shared" si="147"/>
        <v>226243.40699999998</v>
      </c>
      <c r="BS133" s="157">
        <f t="shared" si="148"/>
        <v>76155.88499999998</v>
      </c>
      <c r="BT133" s="157">
        <f t="shared" si="149"/>
        <v>90101.21</v>
      </c>
      <c r="BU133" s="157">
        <f t="shared" si="150"/>
        <v>59986.312000000005</v>
      </c>
      <c r="BV133" s="157">
        <f t="shared" si="151"/>
        <v>0</v>
      </c>
      <c r="BW133" s="157">
        <f t="shared" si="152"/>
        <v>166257.09499999997</v>
      </c>
      <c r="BX133" s="157">
        <f t="shared" si="153"/>
        <v>59986.312000000005</v>
      </c>
      <c r="BY133" s="157">
        <f>IF(Info!$O$3="Q1",$BS133,IF(Info!$O$3="Q2",$BS133+$BT133,IF(Info!$O$3="Q3",$BS133+$BT133+$BU133,$BR133)))</f>
        <v>76155.88499999998</v>
      </c>
      <c r="BZ133" s="157">
        <f>IF(Info!$O$3="Q1",$BS133,IF(Info!$O$3="Q2",$BT133,IF(Info!$O$3="Q3",$BU133,$BV133)))</f>
        <v>76155.88499999998</v>
      </c>
      <c r="CA133" s="197"/>
    </row>
    <row r="134" spans="1:79" x14ac:dyDescent="0.3">
      <c r="A134" s="204"/>
      <c r="B134" s="160" t="s">
        <v>377</v>
      </c>
      <c r="C134" s="194"/>
      <c r="D134" s="157">
        <f t="shared" si="134"/>
        <v>455618.99866666656</v>
      </c>
      <c r="E134" s="161">
        <f t="shared" ref="E134:AJ134" si="156">E86+E94+E98+E104+E108+E112+E117+E121+E133</f>
        <v>11595.780256410259</v>
      </c>
      <c r="F134" s="161">
        <f t="shared" si="156"/>
        <v>12029.08358974359</v>
      </c>
      <c r="G134" s="161">
        <f t="shared" si="156"/>
        <v>12488.313589743591</v>
      </c>
      <c r="H134" s="161">
        <f t="shared" si="156"/>
        <v>20575.893589743588</v>
      </c>
      <c r="I134" s="161">
        <f t="shared" si="156"/>
        <v>13441.431923076925</v>
      </c>
      <c r="J134" s="161">
        <f t="shared" si="156"/>
        <v>12434.396923076923</v>
      </c>
      <c r="K134" s="161">
        <f t="shared" si="156"/>
        <v>12240.936923076923</v>
      </c>
      <c r="L134" s="161">
        <f t="shared" si="156"/>
        <v>13100.382923076922</v>
      </c>
      <c r="M134" s="161">
        <f t="shared" si="156"/>
        <v>17121.448256410258</v>
      </c>
      <c r="N134" s="161">
        <f t="shared" si="156"/>
        <v>10664.644256410256</v>
      </c>
      <c r="O134" s="161">
        <f t="shared" si="156"/>
        <v>8521.6815897435881</v>
      </c>
      <c r="P134" s="161">
        <f t="shared" si="156"/>
        <v>9031.5115897435899</v>
      </c>
      <c r="Q134" s="161">
        <f t="shared" si="156"/>
        <v>10274.358256410254</v>
      </c>
      <c r="R134" s="161">
        <f t="shared" si="156"/>
        <v>16758.548782051279</v>
      </c>
      <c r="S134" s="161">
        <f t="shared" si="156"/>
        <v>11323.478782051281</v>
      </c>
      <c r="T134" s="161">
        <f t="shared" si="156"/>
        <v>10161.738782051281</v>
      </c>
      <c r="U134" s="161">
        <f t="shared" si="156"/>
        <v>10097.798782051283</v>
      </c>
      <c r="V134" s="161">
        <f t="shared" si="156"/>
        <v>11617.629615384616</v>
      </c>
      <c r="W134" s="161">
        <f t="shared" si="156"/>
        <v>7002.0496153846152</v>
      </c>
      <c r="X134" s="161">
        <f t="shared" si="156"/>
        <v>12234.687948717949</v>
      </c>
      <c r="Y134" s="161">
        <f t="shared" si="156"/>
        <v>11211.404615384614</v>
      </c>
      <c r="Z134" s="161">
        <f t="shared" si="156"/>
        <v>12257.277743589744</v>
      </c>
      <c r="AA134" s="161">
        <f t="shared" si="156"/>
        <v>13297.901076923077</v>
      </c>
      <c r="AB134" s="161">
        <f t="shared" si="156"/>
        <v>18125.381076923077</v>
      </c>
      <c r="AC134" s="161">
        <f t="shared" si="156"/>
        <v>13372.057743589743</v>
      </c>
      <c r="AD134" s="161">
        <f t="shared" si="156"/>
        <v>13693.686076923077</v>
      </c>
      <c r="AE134" s="161">
        <f t="shared" si="156"/>
        <v>6243.7966025641017</v>
      </c>
      <c r="AF134" s="161">
        <f t="shared" si="156"/>
        <v>10404.536602564101</v>
      </c>
      <c r="AG134" s="161">
        <f t="shared" si="156"/>
        <v>16617.413269230768</v>
      </c>
      <c r="AH134" s="161">
        <f t="shared" si="156"/>
        <v>11220.13326923077</v>
      </c>
      <c r="AI134" s="161">
        <f t="shared" si="156"/>
        <v>12048.211410256412</v>
      </c>
      <c r="AJ134" s="161">
        <f t="shared" si="156"/>
        <v>10442.149743589744</v>
      </c>
      <c r="AK134" s="161">
        <f t="shared" ref="AK134:BP134" si="157">AK86+AK94+AK98+AK104+AK108+AK112+AK117+AK121+AK133</f>
        <v>9875.2980769230762</v>
      </c>
      <c r="AL134" s="161">
        <f t="shared" si="157"/>
        <v>11104.974743589744</v>
      </c>
      <c r="AM134" s="161">
        <f t="shared" si="157"/>
        <v>14957.969743589743</v>
      </c>
      <c r="AN134" s="161">
        <f t="shared" si="157"/>
        <v>9870.796410256411</v>
      </c>
      <c r="AO134" s="161">
        <f t="shared" si="157"/>
        <v>10086.504743589743</v>
      </c>
      <c r="AP134" s="161">
        <f t="shared" si="157"/>
        <v>8073.709743589744</v>
      </c>
      <c r="AQ134" s="161">
        <f t="shared" si="157"/>
        <v>0</v>
      </c>
      <c r="AR134" s="161">
        <f t="shared" si="157"/>
        <v>0</v>
      </c>
      <c r="AS134" s="161">
        <f t="shared" si="157"/>
        <v>0</v>
      </c>
      <c r="AT134" s="161">
        <f t="shared" si="157"/>
        <v>0</v>
      </c>
      <c r="AU134" s="161">
        <f t="shared" si="157"/>
        <v>0</v>
      </c>
      <c r="AV134" s="161">
        <f t="shared" si="157"/>
        <v>0</v>
      </c>
      <c r="AW134" s="161">
        <f t="shared" si="157"/>
        <v>0</v>
      </c>
      <c r="AX134" s="161">
        <f t="shared" si="157"/>
        <v>0</v>
      </c>
      <c r="AY134" s="161">
        <f t="shared" si="157"/>
        <v>0</v>
      </c>
      <c r="AZ134" s="161">
        <f t="shared" si="157"/>
        <v>0</v>
      </c>
      <c r="BA134" s="161">
        <f t="shared" si="157"/>
        <v>0</v>
      </c>
      <c r="BB134" s="161">
        <f t="shared" si="157"/>
        <v>0</v>
      </c>
      <c r="BC134" s="161">
        <f t="shared" si="157"/>
        <v>0</v>
      </c>
      <c r="BD134" s="161">
        <f t="shared" si="157"/>
        <v>0</v>
      </c>
      <c r="BE134" s="195"/>
      <c r="BF134" s="162">
        <f t="shared" si="135"/>
        <v>56689.071025641031</v>
      </c>
      <c r="BG134" s="157">
        <f t="shared" si="136"/>
        <v>51217.148692307688</v>
      </c>
      <c r="BH134" s="157">
        <f t="shared" si="137"/>
        <v>55613.643948717945</v>
      </c>
      <c r="BI134" s="157">
        <f t="shared" si="138"/>
        <v>48341.565128205126</v>
      </c>
      <c r="BJ134" s="157">
        <f t="shared" si="139"/>
        <v>42065.771794871791</v>
      </c>
      <c r="BK134" s="157">
        <f t="shared" si="140"/>
        <v>70746.303717948729</v>
      </c>
      <c r="BL134" s="157">
        <f t="shared" si="141"/>
        <v>44485.879743589743</v>
      </c>
      <c r="BM134" s="157">
        <f t="shared" si="142"/>
        <v>43470.633974358978</v>
      </c>
      <c r="BN134" s="157">
        <f t="shared" si="143"/>
        <v>42988.980641025642</v>
      </c>
      <c r="BO134" s="157">
        <f t="shared" si="144"/>
        <v>0</v>
      </c>
      <c r="BP134" s="157">
        <f t="shared" si="145"/>
        <v>0</v>
      </c>
      <c r="BQ134" s="157">
        <f t="shared" si="146"/>
        <v>0</v>
      </c>
      <c r="BR134" s="157">
        <f t="shared" si="147"/>
        <v>455618.99866666662</v>
      </c>
      <c r="BS134" s="157">
        <f t="shared" si="148"/>
        <v>163519.86366666667</v>
      </c>
      <c r="BT134" s="157">
        <f t="shared" si="149"/>
        <v>161153.64064102565</v>
      </c>
      <c r="BU134" s="157">
        <f t="shared" si="150"/>
        <v>130945.49435897436</v>
      </c>
      <c r="BV134" s="157">
        <f t="shared" si="151"/>
        <v>0</v>
      </c>
      <c r="BW134" s="157">
        <f t="shared" si="152"/>
        <v>324673.50430769229</v>
      </c>
      <c r="BX134" s="157">
        <f t="shared" si="153"/>
        <v>130945.49435897436</v>
      </c>
      <c r="BY134" s="157">
        <f>IF(Info!$O$3="Q1",$BS134,IF(Info!$O$3="Q2",$BS134+$BT134,IF(Info!$O$3="Q3",$BS134+$BT134+$BU134,$BR134)))</f>
        <v>163519.86366666667</v>
      </c>
      <c r="BZ134" s="157">
        <f>IF(Info!$O$3="Q1",$BS134,IF(Info!$O$3="Q2",$BT134,IF(Info!$O$3="Q3",$BU134,$BV134)))</f>
        <v>163519.86366666667</v>
      </c>
      <c r="CA134" s="197"/>
    </row>
    <row r="135" spans="1:79" x14ac:dyDescent="0.3">
      <c r="A135" s="193"/>
      <c r="B135" s="197"/>
      <c r="C135" s="194"/>
      <c r="D135" s="201">
        <f>SUM(E123:BD132)-D133</f>
        <v>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x14ac:dyDescent="0.3">
      <c r="A136" s="193"/>
      <c r="B136" s="207" t="s">
        <v>174</v>
      </c>
      <c r="C136" s="208"/>
      <c r="D136" s="209">
        <f>SUM(E136:BD136)</f>
        <v>10527.96800000003</v>
      </c>
      <c r="E136" s="210">
        <f t="shared" ref="E136:AJ136" si="158">E77-E134</f>
        <v>1241.2614102564094</v>
      </c>
      <c r="F136" s="210">
        <f t="shared" si="158"/>
        <v>-4810.33358974359</v>
      </c>
      <c r="G136" s="210">
        <f t="shared" si="158"/>
        <v>-1474.3219230769228</v>
      </c>
      <c r="H136" s="210">
        <f t="shared" si="158"/>
        <v>-5282.9269230769187</v>
      </c>
      <c r="I136" s="210">
        <f t="shared" si="158"/>
        <v>3763.5847435897413</v>
      </c>
      <c r="J136" s="210">
        <f t="shared" si="158"/>
        <v>2413.0530769230754</v>
      </c>
      <c r="K136" s="210">
        <f t="shared" si="158"/>
        <v>-2792.8785897435882</v>
      </c>
      <c r="L136" s="210">
        <f t="shared" si="158"/>
        <v>-2288.7579230769206</v>
      </c>
      <c r="M136" s="210">
        <f t="shared" si="158"/>
        <v>687.93507692307685</v>
      </c>
      <c r="N136" s="210">
        <f t="shared" si="158"/>
        <v>5455.3057435897463</v>
      </c>
      <c r="O136" s="210">
        <f t="shared" si="158"/>
        <v>4012.4184102564104</v>
      </c>
      <c r="P136" s="210">
        <f t="shared" si="158"/>
        <v>1799.7134102564123</v>
      </c>
      <c r="Q136" s="210">
        <f t="shared" si="158"/>
        <v>2346.6500769230806</v>
      </c>
      <c r="R136" s="210">
        <f t="shared" si="158"/>
        <v>55.917884615388175</v>
      </c>
      <c r="S136" s="210">
        <f t="shared" si="158"/>
        <v>3363.1628846153872</v>
      </c>
      <c r="T136" s="210">
        <f t="shared" si="158"/>
        <v>1532.8695512820523</v>
      </c>
      <c r="U136" s="210">
        <f t="shared" si="158"/>
        <v>-353.52378205128116</v>
      </c>
      <c r="V136" s="210">
        <f t="shared" si="158"/>
        <v>-390.32961538461495</v>
      </c>
      <c r="W136" s="210">
        <f t="shared" si="158"/>
        <v>6669.6920512820516</v>
      </c>
      <c r="X136" s="210">
        <f t="shared" si="158"/>
        <v>3923.7703846153872</v>
      </c>
      <c r="Y136" s="210">
        <f t="shared" si="158"/>
        <v>245.62871794871899</v>
      </c>
      <c r="Z136" s="210">
        <f t="shared" si="158"/>
        <v>-3464.7444102564095</v>
      </c>
      <c r="AA136" s="210">
        <f t="shared" si="158"/>
        <v>-781.78441025641041</v>
      </c>
      <c r="AB136" s="210">
        <f t="shared" si="158"/>
        <v>-2730.6144102564085</v>
      </c>
      <c r="AC136" s="210">
        <f t="shared" si="158"/>
        <v>-975.05774358974304</v>
      </c>
      <c r="AD136" s="210">
        <f t="shared" si="158"/>
        <v>-3082.9444102564103</v>
      </c>
      <c r="AE136" s="210">
        <f t="shared" si="158"/>
        <v>1583.4117307692313</v>
      </c>
      <c r="AF136" s="210">
        <f t="shared" si="158"/>
        <v>-601.10326923076718</v>
      </c>
      <c r="AG136" s="210">
        <f t="shared" si="158"/>
        <v>-3035.6632692307685</v>
      </c>
      <c r="AH136" s="210">
        <f t="shared" si="158"/>
        <v>1695.8750641025654</v>
      </c>
      <c r="AI136" s="210">
        <f t="shared" si="158"/>
        <v>1431.6302564102552</v>
      </c>
      <c r="AJ136" s="210">
        <f t="shared" si="158"/>
        <v>-355.14974358974177</v>
      </c>
      <c r="AK136" s="210">
        <f t="shared" ref="AK136:BD136" si="159">AK77-AK134</f>
        <v>-2864.0480769230762</v>
      </c>
      <c r="AL136" s="210">
        <f t="shared" si="159"/>
        <v>-2015.66641025641</v>
      </c>
      <c r="AM136" s="210">
        <f t="shared" si="159"/>
        <v>-744.32807692307688</v>
      </c>
      <c r="AN136" s="210">
        <f t="shared" si="159"/>
        <v>1056.578589743589</v>
      </c>
      <c r="AO136" s="210">
        <f t="shared" si="159"/>
        <v>3067.336923076924</v>
      </c>
      <c r="AP136" s="210">
        <f t="shared" si="159"/>
        <v>2226.3485897435903</v>
      </c>
      <c r="AQ136" s="210">
        <f t="shared" si="159"/>
        <v>0</v>
      </c>
      <c r="AR136" s="210">
        <f t="shared" si="159"/>
        <v>0</v>
      </c>
      <c r="AS136" s="210">
        <f t="shared" si="159"/>
        <v>0</v>
      </c>
      <c r="AT136" s="210">
        <f t="shared" si="159"/>
        <v>0</v>
      </c>
      <c r="AU136" s="210">
        <f t="shared" si="159"/>
        <v>0</v>
      </c>
      <c r="AV136" s="210">
        <f t="shared" si="159"/>
        <v>0</v>
      </c>
      <c r="AW136" s="210">
        <f t="shared" si="159"/>
        <v>0</v>
      </c>
      <c r="AX136" s="210">
        <f t="shared" si="159"/>
        <v>0</v>
      </c>
      <c r="AY136" s="210">
        <f t="shared" si="159"/>
        <v>0</v>
      </c>
      <c r="AZ136" s="210">
        <f t="shared" si="159"/>
        <v>0</v>
      </c>
      <c r="BA136" s="210">
        <f t="shared" si="159"/>
        <v>0</v>
      </c>
      <c r="BB136" s="210">
        <f t="shared" si="159"/>
        <v>0</v>
      </c>
      <c r="BC136" s="210">
        <f t="shared" si="159"/>
        <v>0</v>
      </c>
      <c r="BD136" s="210">
        <f t="shared" si="159"/>
        <v>0</v>
      </c>
      <c r="BE136" s="195"/>
      <c r="BF136" s="162">
        <f>SUM(E136:H136)</f>
        <v>-10326.321025641022</v>
      </c>
      <c r="BG136" s="157">
        <f>SUM(I136:L136)</f>
        <v>1095.0013076923078</v>
      </c>
      <c r="BH136" s="157">
        <f>SUM(M136:Q136)</f>
        <v>14302.022717948726</v>
      </c>
      <c r="BI136" s="157">
        <f>SUM(R136:U136)</f>
        <v>4598.4265384615464</v>
      </c>
      <c r="BJ136" s="157">
        <f>SUM(V136:Y136)</f>
        <v>10448.761538461542</v>
      </c>
      <c r="BK136" s="157">
        <f>SUM(Z136:AD136)</f>
        <v>-11035.145384615382</v>
      </c>
      <c r="BL136" s="157">
        <f>SUM(AE136:AH136)</f>
        <v>-357.47974358973897</v>
      </c>
      <c r="BM136" s="157">
        <f>SUM(AI136:AL136)</f>
        <v>-3803.2339743589728</v>
      </c>
      <c r="BN136" s="157">
        <f>SUM(AM136:AQ136)</f>
        <v>5605.9360256410264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10527.968000000033</v>
      </c>
      <c r="BS136" s="157">
        <f>SUM(BF136:BH136)</f>
        <v>5070.7030000000123</v>
      </c>
      <c r="BT136" s="157">
        <f>SUM(BI136:BK136)</f>
        <v>4012.0426923077066</v>
      </c>
      <c r="BU136" s="157">
        <f>SUM(BL136:BN136)</f>
        <v>1445.2223076923146</v>
      </c>
      <c r="BV136" s="157">
        <f>SUM(BO136:BQ136)</f>
        <v>0</v>
      </c>
      <c r="BW136" s="157">
        <f>SUM(BF136:BK136)</f>
        <v>9082.7456923077189</v>
      </c>
      <c r="BX136" s="157">
        <f>SUM(BL136:BQ136)</f>
        <v>1445.2223076923146</v>
      </c>
      <c r="BY136" s="157">
        <f>IF(Info!$O$3="Q1",$BS136,IF(Info!$O$3="Q2",$BS136+$BT136,IF(Info!$O$3="Q3",$BS136+$BT136+$BU136,$BR136)))</f>
        <v>5070.7030000000123</v>
      </c>
      <c r="BZ136" s="157">
        <f>IF(Info!$O$3="Q1",$BS136,IF(Info!$O$3="Q2",$BT136,IF(Info!$O$3="Q3",$BU136,$BV136)))</f>
        <v>5070.7030000000123</v>
      </c>
      <c r="CA136" s="197"/>
    </row>
    <row r="137" spans="1:79" x14ac:dyDescent="0.3">
      <c r="A137" s="193"/>
      <c r="B137" s="160" t="s">
        <v>378</v>
      </c>
      <c r="C137" s="194"/>
      <c r="D137" s="211"/>
      <c r="E137" s="161">
        <f>E136</f>
        <v>1241.2614102564094</v>
      </c>
      <c r="F137" s="161">
        <f t="shared" ref="F137:AK137" si="160">E137+F136</f>
        <v>-3569.0721794871806</v>
      </c>
      <c r="G137" s="161">
        <f t="shared" si="160"/>
        <v>-5043.3941025641034</v>
      </c>
      <c r="H137" s="161">
        <f t="shared" si="160"/>
        <v>-10326.321025641022</v>
      </c>
      <c r="I137" s="161">
        <f t="shared" si="160"/>
        <v>-6562.7362820512808</v>
      </c>
      <c r="J137" s="161">
        <f t="shared" si="160"/>
        <v>-4149.6832051282054</v>
      </c>
      <c r="K137" s="161">
        <f t="shared" si="160"/>
        <v>-6942.5617948717936</v>
      </c>
      <c r="L137" s="161">
        <f t="shared" si="160"/>
        <v>-9231.3197179487142</v>
      </c>
      <c r="M137" s="161">
        <f t="shared" si="160"/>
        <v>-8543.3846410256374</v>
      </c>
      <c r="N137" s="161">
        <f t="shared" si="160"/>
        <v>-3088.0788974358911</v>
      </c>
      <c r="O137" s="161">
        <f t="shared" si="160"/>
        <v>924.3395128205193</v>
      </c>
      <c r="P137" s="161">
        <f t="shared" si="160"/>
        <v>2724.0529230769316</v>
      </c>
      <c r="Q137" s="161">
        <f t="shared" si="160"/>
        <v>5070.7030000000123</v>
      </c>
      <c r="R137" s="161">
        <f t="shared" si="160"/>
        <v>5126.6208846154004</v>
      </c>
      <c r="S137" s="161">
        <f t="shared" si="160"/>
        <v>8489.7837692307876</v>
      </c>
      <c r="T137" s="161">
        <f t="shared" si="160"/>
        <v>10022.65332051284</v>
      </c>
      <c r="U137" s="161">
        <f t="shared" si="160"/>
        <v>9669.1295384615587</v>
      </c>
      <c r="V137" s="161">
        <f t="shared" si="160"/>
        <v>9278.7999230769437</v>
      </c>
      <c r="W137" s="161">
        <f t="shared" si="160"/>
        <v>15948.491974358996</v>
      </c>
      <c r="X137" s="161">
        <f t="shared" si="160"/>
        <v>19872.262358974382</v>
      </c>
      <c r="Y137" s="161">
        <f t="shared" si="160"/>
        <v>20117.891076923101</v>
      </c>
      <c r="Z137" s="161">
        <f t="shared" si="160"/>
        <v>16653.146666666689</v>
      </c>
      <c r="AA137" s="161">
        <f t="shared" si="160"/>
        <v>15871.362256410279</v>
      </c>
      <c r="AB137" s="161">
        <f t="shared" si="160"/>
        <v>13140.74784615387</v>
      </c>
      <c r="AC137" s="161">
        <f t="shared" si="160"/>
        <v>12165.690102564127</v>
      </c>
      <c r="AD137" s="161">
        <f t="shared" si="160"/>
        <v>9082.745692307717</v>
      </c>
      <c r="AE137" s="161">
        <f t="shared" si="160"/>
        <v>10666.157423076947</v>
      </c>
      <c r="AF137" s="161">
        <f t="shared" si="160"/>
        <v>10065.05415384618</v>
      </c>
      <c r="AG137" s="161">
        <f t="shared" si="160"/>
        <v>7029.3908846154118</v>
      </c>
      <c r="AH137" s="161">
        <f t="shared" si="160"/>
        <v>8725.2659487179772</v>
      </c>
      <c r="AI137" s="161">
        <f t="shared" si="160"/>
        <v>10156.896205128232</v>
      </c>
      <c r="AJ137" s="161">
        <f t="shared" si="160"/>
        <v>9801.7464615384906</v>
      </c>
      <c r="AK137" s="161">
        <f t="shared" si="160"/>
        <v>6937.6983846154144</v>
      </c>
      <c r="AL137" s="161">
        <f t="shared" ref="AL137:BQ137" si="161">AK137+AL136</f>
        <v>4922.0319743590044</v>
      </c>
      <c r="AM137" s="161">
        <f t="shared" si="161"/>
        <v>4177.7038974359275</v>
      </c>
      <c r="AN137" s="161">
        <f t="shared" si="161"/>
        <v>5234.2824871795165</v>
      </c>
      <c r="AO137" s="161">
        <f t="shared" si="161"/>
        <v>8301.6194102564405</v>
      </c>
      <c r="AP137" s="161">
        <f t="shared" si="161"/>
        <v>10527.96800000003</v>
      </c>
      <c r="AQ137" s="161">
        <f t="shared" si="161"/>
        <v>10527.96800000003</v>
      </c>
      <c r="AR137" s="161">
        <f t="shared" si="161"/>
        <v>10527.96800000003</v>
      </c>
      <c r="AS137" s="161">
        <f t="shared" si="161"/>
        <v>10527.96800000003</v>
      </c>
      <c r="AT137" s="161">
        <f t="shared" si="161"/>
        <v>10527.96800000003</v>
      </c>
      <c r="AU137" s="161">
        <f t="shared" si="161"/>
        <v>10527.96800000003</v>
      </c>
      <c r="AV137" s="161">
        <f t="shared" si="161"/>
        <v>10527.96800000003</v>
      </c>
      <c r="AW137" s="161">
        <f t="shared" si="161"/>
        <v>10527.96800000003</v>
      </c>
      <c r="AX137" s="161">
        <f t="shared" si="161"/>
        <v>10527.96800000003</v>
      </c>
      <c r="AY137" s="161">
        <f t="shared" si="161"/>
        <v>10527.96800000003</v>
      </c>
      <c r="AZ137" s="161">
        <f t="shared" si="161"/>
        <v>10527.96800000003</v>
      </c>
      <c r="BA137" s="161">
        <f t="shared" si="161"/>
        <v>10527.96800000003</v>
      </c>
      <c r="BB137" s="161">
        <f t="shared" si="161"/>
        <v>10527.96800000003</v>
      </c>
      <c r="BC137" s="161">
        <f t="shared" si="161"/>
        <v>10527.96800000003</v>
      </c>
      <c r="BD137" s="161">
        <f t="shared" si="161"/>
        <v>10527.96800000003</v>
      </c>
      <c r="BE137" s="195"/>
      <c r="BF137" s="212">
        <f>BF136</f>
        <v>-10326.321025641022</v>
      </c>
      <c r="BG137" s="161">
        <f t="shared" ref="BG137:BQ137" si="162">BF137+BG136</f>
        <v>-9231.3197179487142</v>
      </c>
      <c r="BH137" s="161">
        <f t="shared" si="162"/>
        <v>5070.7030000000123</v>
      </c>
      <c r="BI137" s="161">
        <f t="shared" si="162"/>
        <v>9669.1295384615587</v>
      </c>
      <c r="BJ137" s="161">
        <f t="shared" si="162"/>
        <v>20117.891076923101</v>
      </c>
      <c r="BK137" s="161">
        <f t="shared" si="162"/>
        <v>9082.7456923077189</v>
      </c>
      <c r="BL137" s="161">
        <f t="shared" si="162"/>
        <v>8725.2659487179808</v>
      </c>
      <c r="BM137" s="161">
        <f t="shared" si="162"/>
        <v>4922.031974359008</v>
      </c>
      <c r="BN137" s="161">
        <f t="shared" si="162"/>
        <v>10527.968000000033</v>
      </c>
      <c r="BO137" s="161">
        <f t="shared" si="162"/>
        <v>10527.968000000033</v>
      </c>
      <c r="BP137" s="161">
        <f t="shared" si="162"/>
        <v>10527.968000000033</v>
      </c>
      <c r="BQ137" s="161">
        <f t="shared" si="162"/>
        <v>10527.968000000033</v>
      </c>
      <c r="BR137" s="157"/>
      <c r="BS137" s="161">
        <f>BS136</f>
        <v>5070.7030000000123</v>
      </c>
      <c r="BT137" s="161">
        <f>BS137+BT136</f>
        <v>9082.7456923077189</v>
      </c>
      <c r="BU137" s="161">
        <f>BT137+BU136</f>
        <v>10527.968000000033</v>
      </c>
      <c r="BV137" s="161">
        <f>BU137+BV136</f>
        <v>10527.968000000033</v>
      </c>
      <c r="BW137" s="157">
        <f>BT137</f>
        <v>9082.7456923077189</v>
      </c>
      <c r="BX137" s="157">
        <f>BV137</f>
        <v>10527.968000000033</v>
      </c>
      <c r="BY137" s="157"/>
      <c r="BZ137" s="157"/>
      <c r="CA137" s="197"/>
    </row>
    <row r="138" spans="1:79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x14ac:dyDescent="0.3">
      <c r="A139" s="193"/>
      <c r="B139" s="78" t="s">
        <v>379</v>
      </c>
      <c r="C139" s="194"/>
      <c r="D139" s="157">
        <f>SUM(E139:BD139)</f>
        <v>87571.763333333365</v>
      </c>
      <c r="E139" s="77">
        <f t="shared" ref="E139:AJ139" si="163">E365</f>
        <v>-3393.2280833333325</v>
      </c>
      <c r="F139" s="77">
        <f t="shared" si="163"/>
        <v>-487.41141666666408</v>
      </c>
      <c r="G139" s="77">
        <f t="shared" si="163"/>
        <v>-989.07941666666738</v>
      </c>
      <c r="H139" s="77">
        <f t="shared" si="163"/>
        <v>-4275.2187500000018</v>
      </c>
      <c r="I139" s="77">
        <f t="shared" si="163"/>
        <v>3234.3849166666678</v>
      </c>
      <c r="J139" s="77">
        <f t="shared" si="163"/>
        <v>687.9532500000023</v>
      </c>
      <c r="K139" s="77">
        <f t="shared" si="163"/>
        <v>1559.6882499999992</v>
      </c>
      <c r="L139" s="77">
        <f t="shared" si="163"/>
        <v>652.18725000000086</v>
      </c>
      <c r="M139" s="77">
        <f t="shared" si="163"/>
        <v>2654.4550000000054</v>
      </c>
      <c r="N139" s="77">
        <f t="shared" si="163"/>
        <v>5866.1033333333344</v>
      </c>
      <c r="O139" s="77">
        <f t="shared" si="163"/>
        <v>5900.5583333333343</v>
      </c>
      <c r="P139" s="77">
        <f t="shared" si="163"/>
        <v>3247.4053333333341</v>
      </c>
      <c r="Q139" s="77">
        <f t="shared" si="163"/>
        <v>4302.9110000000001</v>
      </c>
      <c r="R139" s="77">
        <f t="shared" si="163"/>
        <v>-2483.9070833333317</v>
      </c>
      <c r="S139" s="77">
        <f t="shared" si="163"/>
        <v>5654.8632500000022</v>
      </c>
      <c r="T139" s="77">
        <f t="shared" si="163"/>
        <v>2914.1402500000004</v>
      </c>
      <c r="U139" s="77">
        <f t="shared" si="163"/>
        <v>-817.23341666666602</v>
      </c>
      <c r="V139" s="77">
        <f t="shared" si="163"/>
        <v>1765.153916666668</v>
      </c>
      <c r="W139" s="77">
        <f t="shared" si="163"/>
        <v>-4339.868083333331</v>
      </c>
      <c r="X139" s="77">
        <f t="shared" si="163"/>
        <v>5767.398250000002</v>
      </c>
      <c r="Y139" s="77">
        <f t="shared" si="163"/>
        <v>2735.8629166666651</v>
      </c>
      <c r="Z139" s="77">
        <f t="shared" si="163"/>
        <v>608.95600000000013</v>
      </c>
      <c r="AA139" s="77">
        <f t="shared" si="163"/>
        <v>530.56600000000253</v>
      </c>
      <c r="AB139" s="77">
        <f t="shared" si="163"/>
        <v>-3387.0013333333336</v>
      </c>
      <c r="AC139" s="77">
        <f t="shared" si="163"/>
        <v>1004.7033333333347</v>
      </c>
      <c r="AD139" s="77">
        <f t="shared" si="163"/>
        <v>-21.313333333335322</v>
      </c>
      <c r="AE139" s="77">
        <f t="shared" si="163"/>
        <v>2609.1942500000005</v>
      </c>
      <c r="AF139" s="77">
        <f t="shared" si="163"/>
        <v>2761.1739166666684</v>
      </c>
      <c r="AG139" s="77">
        <f t="shared" si="163"/>
        <v>670.36591666666936</v>
      </c>
      <c r="AH139" s="77">
        <f t="shared" si="163"/>
        <v>5034.4365833333359</v>
      </c>
      <c r="AI139" s="77">
        <f t="shared" si="163"/>
        <v>3583.1789166666676</v>
      </c>
      <c r="AJ139" s="77">
        <f t="shared" si="163"/>
        <v>4331.5505833333336</v>
      </c>
      <c r="AK139" s="77">
        <f t="shared" ref="AK139:BD139" si="164">AK365</f>
        <v>2428.5602500000023</v>
      </c>
      <c r="AL139" s="77">
        <f t="shared" si="164"/>
        <v>1493.3539166666669</v>
      </c>
      <c r="AM139" s="77">
        <f t="shared" si="164"/>
        <v>-1570.8156666666655</v>
      </c>
      <c r="AN139" s="77">
        <f t="shared" si="164"/>
        <v>5613.2413333333352</v>
      </c>
      <c r="AO139" s="77">
        <f t="shared" si="164"/>
        <v>5026.207666666669</v>
      </c>
      <c r="AP139" s="77">
        <f t="shared" si="164"/>
        <v>1448.2043333333368</v>
      </c>
      <c r="AQ139" s="77">
        <f t="shared" si="164"/>
        <v>3010.1716666666671</v>
      </c>
      <c r="AR139" s="77">
        <f t="shared" si="164"/>
        <v>1495.927583333334</v>
      </c>
      <c r="AS139" s="77">
        <f t="shared" si="164"/>
        <v>3233.0245833333356</v>
      </c>
      <c r="AT139" s="77">
        <f t="shared" si="164"/>
        <v>1860.5179166666676</v>
      </c>
      <c r="AU139" s="77">
        <f t="shared" si="164"/>
        <v>-1125.7610833333329</v>
      </c>
      <c r="AV139" s="77">
        <f t="shared" si="164"/>
        <v>890.80991666666887</v>
      </c>
      <c r="AW139" s="77">
        <f t="shared" si="164"/>
        <v>-0.57841666666718083</v>
      </c>
      <c r="AX139" s="77">
        <f t="shared" si="164"/>
        <v>7348.1619166666678</v>
      </c>
      <c r="AY139" s="77">
        <f t="shared" si="164"/>
        <v>2658.1042499999967</v>
      </c>
      <c r="AZ139" s="77">
        <f t="shared" si="164"/>
        <v>-1671.6596666666683</v>
      </c>
      <c r="BA139" s="77">
        <f t="shared" si="164"/>
        <v>2642.1163333333334</v>
      </c>
      <c r="BB139" s="77">
        <f t="shared" si="164"/>
        <v>-2570.7553333333344</v>
      </c>
      <c r="BC139" s="77">
        <f t="shared" si="164"/>
        <v>4684.1310000000049</v>
      </c>
      <c r="BD139" s="77">
        <f t="shared" si="164"/>
        <v>2795.871000000001</v>
      </c>
      <c r="BE139" s="195"/>
      <c r="BF139" s="163">
        <f>SUM(E139:H139)</f>
        <v>-9144.9376666666649</v>
      </c>
      <c r="BG139" s="77">
        <f>SUM(I139:L139)</f>
        <v>6134.2136666666702</v>
      </c>
      <c r="BH139" s="77">
        <f>SUM(M139:Q139)</f>
        <v>21971.433000000008</v>
      </c>
      <c r="BI139" s="77">
        <f>SUM(R139:U139)</f>
        <v>5267.8630000000048</v>
      </c>
      <c r="BJ139" s="77">
        <f>SUM(V139:Y139)</f>
        <v>5928.5470000000041</v>
      </c>
      <c r="BK139" s="77">
        <f>SUM(Z139:AD139)</f>
        <v>-1264.0893333333315</v>
      </c>
      <c r="BL139" s="77">
        <f>SUM(AE139:AH139)</f>
        <v>11075.170666666674</v>
      </c>
      <c r="BM139" s="77">
        <f>SUM(AI139:AL139)</f>
        <v>11836.64366666667</v>
      </c>
      <c r="BN139" s="77">
        <f>SUM(AM139:AQ139)</f>
        <v>13527.009333333343</v>
      </c>
      <c r="BO139" s="77">
        <f>SUM(AR139:AU139)</f>
        <v>5463.7090000000044</v>
      </c>
      <c r="BP139" s="77">
        <f>SUM(AV139:AY139)</f>
        <v>10896.497666666666</v>
      </c>
      <c r="BQ139" s="77">
        <f>SUM(AZ139:BD139)</f>
        <v>5879.7033333333366</v>
      </c>
      <c r="BR139" s="161">
        <f>SUM(BF139:BQ139)</f>
        <v>87571.76333333338</v>
      </c>
      <c r="BS139" s="77">
        <f>SUM(BF139:BH139)</f>
        <v>18960.709000000013</v>
      </c>
      <c r="BT139" s="77">
        <f>SUM(BI139:BK139)</f>
        <v>9932.3206666666774</v>
      </c>
      <c r="BU139" s="77">
        <f>SUM(BL139:BN139)</f>
        <v>36438.823666666685</v>
      </c>
      <c r="BV139" s="77">
        <f>SUM(BO139:BQ139)</f>
        <v>22239.910000000007</v>
      </c>
      <c r="BW139" s="77">
        <f>SUM(BF139:BK139)</f>
        <v>28893.029666666691</v>
      </c>
      <c r="BX139" s="77">
        <f>SUM(BL139:BQ139)</f>
        <v>58678.733666666696</v>
      </c>
      <c r="BY139" s="77">
        <f>IF(Info!$O$3="Q1",$BS139,IF(Info!$O$3="Q2",$BS139+$BT139,IF(Info!$O$3="Q3",$BS139+$BT139+$BU139,$BR139)))</f>
        <v>18960.709000000013</v>
      </c>
      <c r="BZ139" s="77">
        <f>IF(Info!$O$3="Q1",$BS139,IF(Info!$O$3="Q2",$BT139,IF(Info!$O$3="Q3",$BU139,$BV139)))</f>
        <v>18960.709000000013</v>
      </c>
      <c r="CA139" s="197"/>
    </row>
    <row r="140" spans="1:79" x14ac:dyDescent="0.3">
      <c r="A140" s="193"/>
      <c r="B140" s="78" t="s">
        <v>380</v>
      </c>
      <c r="C140" s="194"/>
      <c r="D140" s="157">
        <f>SUM(E140:BD140)</f>
        <v>-77043.795333333343</v>
      </c>
      <c r="E140" s="77">
        <f t="shared" ref="E140:AJ140" si="165">E136-E139</f>
        <v>4634.4894935897419</v>
      </c>
      <c r="F140" s="77">
        <f t="shared" si="165"/>
        <v>-4322.9221730769259</v>
      </c>
      <c r="G140" s="77">
        <f t="shared" si="165"/>
        <v>-485.24250641025537</v>
      </c>
      <c r="H140" s="77">
        <f t="shared" si="165"/>
        <v>-1007.7081730769169</v>
      </c>
      <c r="I140" s="77">
        <f t="shared" si="165"/>
        <v>529.19982692307349</v>
      </c>
      <c r="J140" s="77">
        <f t="shared" si="165"/>
        <v>1725.0998269230731</v>
      </c>
      <c r="K140" s="77">
        <f t="shared" si="165"/>
        <v>-4352.5668397435875</v>
      </c>
      <c r="L140" s="77">
        <f t="shared" si="165"/>
        <v>-2940.9451730769215</v>
      </c>
      <c r="M140" s="77">
        <f t="shared" si="165"/>
        <v>-1966.5199230769285</v>
      </c>
      <c r="N140" s="77">
        <f t="shared" si="165"/>
        <v>-410.79758974358811</v>
      </c>
      <c r="O140" s="77">
        <f t="shared" si="165"/>
        <v>-1888.1399230769239</v>
      </c>
      <c r="P140" s="77">
        <f t="shared" si="165"/>
        <v>-1447.6919230769217</v>
      </c>
      <c r="Q140" s="77">
        <f t="shared" si="165"/>
        <v>-1956.2609230769194</v>
      </c>
      <c r="R140" s="77">
        <f t="shared" si="165"/>
        <v>2539.8249679487199</v>
      </c>
      <c r="S140" s="77">
        <f t="shared" si="165"/>
        <v>-2291.700365384615</v>
      </c>
      <c r="T140" s="77">
        <f t="shared" si="165"/>
        <v>-1381.2706987179481</v>
      </c>
      <c r="U140" s="77">
        <f t="shared" si="165"/>
        <v>463.70963461538486</v>
      </c>
      <c r="V140" s="77">
        <f t="shared" si="165"/>
        <v>-2155.483532051283</v>
      </c>
      <c r="W140" s="77">
        <f t="shared" si="165"/>
        <v>11009.560134615382</v>
      </c>
      <c r="X140" s="77">
        <f t="shared" si="165"/>
        <v>-1843.6278653846148</v>
      </c>
      <c r="Y140" s="77">
        <f t="shared" si="165"/>
        <v>-2490.2341987179461</v>
      </c>
      <c r="Z140" s="77">
        <f t="shared" si="165"/>
        <v>-4073.7004102564097</v>
      </c>
      <c r="AA140" s="77">
        <f t="shared" si="165"/>
        <v>-1312.3504102564129</v>
      </c>
      <c r="AB140" s="77">
        <f t="shared" si="165"/>
        <v>656.38692307692509</v>
      </c>
      <c r="AC140" s="77">
        <f t="shared" si="165"/>
        <v>-1979.7610769230778</v>
      </c>
      <c r="AD140" s="77">
        <f t="shared" si="165"/>
        <v>-3061.6310769230749</v>
      </c>
      <c r="AE140" s="77">
        <f t="shared" si="165"/>
        <v>-1025.7825192307691</v>
      </c>
      <c r="AF140" s="77">
        <f t="shared" si="165"/>
        <v>-3362.2771858974356</v>
      </c>
      <c r="AG140" s="77">
        <f t="shared" si="165"/>
        <v>-3706.0291858974379</v>
      </c>
      <c r="AH140" s="77">
        <f t="shared" si="165"/>
        <v>-3338.5615192307705</v>
      </c>
      <c r="AI140" s="77">
        <f t="shared" si="165"/>
        <v>-2151.5486602564124</v>
      </c>
      <c r="AJ140" s="77">
        <f t="shared" si="165"/>
        <v>-4686.7003269230754</v>
      </c>
      <c r="AK140" s="77">
        <f t="shared" ref="AK140:BP140" si="166">AK136-AK139</f>
        <v>-5292.6083269230785</v>
      </c>
      <c r="AL140" s="77">
        <f t="shared" si="166"/>
        <v>-3509.0203269230769</v>
      </c>
      <c r="AM140" s="77">
        <f t="shared" si="166"/>
        <v>826.48758974358861</v>
      </c>
      <c r="AN140" s="77">
        <f t="shared" si="166"/>
        <v>-4556.6627435897462</v>
      </c>
      <c r="AO140" s="77">
        <f t="shared" si="166"/>
        <v>-1958.870743589745</v>
      </c>
      <c r="AP140" s="77">
        <f t="shared" si="166"/>
        <v>778.14425641025355</v>
      </c>
      <c r="AQ140" s="77">
        <f t="shared" si="166"/>
        <v>-3010.1716666666671</v>
      </c>
      <c r="AR140" s="77">
        <f t="shared" si="166"/>
        <v>-1495.927583333334</v>
      </c>
      <c r="AS140" s="77">
        <f t="shared" si="166"/>
        <v>-3233.0245833333356</v>
      </c>
      <c r="AT140" s="77">
        <f t="shared" si="166"/>
        <v>-1860.5179166666676</v>
      </c>
      <c r="AU140" s="77">
        <f t="shared" si="166"/>
        <v>1125.7610833333329</v>
      </c>
      <c r="AV140" s="77">
        <f t="shared" si="166"/>
        <v>-890.80991666666887</v>
      </c>
      <c r="AW140" s="77">
        <f t="shared" si="166"/>
        <v>0.57841666666718083</v>
      </c>
      <c r="AX140" s="77">
        <f t="shared" si="166"/>
        <v>-7348.1619166666678</v>
      </c>
      <c r="AY140" s="77">
        <f t="shared" si="166"/>
        <v>-2658.1042499999967</v>
      </c>
      <c r="AZ140" s="77">
        <f t="shared" si="166"/>
        <v>1671.6596666666683</v>
      </c>
      <c r="BA140" s="77">
        <f t="shared" si="166"/>
        <v>-2642.1163333333334</v>
      </c>
      <c r="BB140" s="77">
        <f t="shared" si="166"/>
        <v>2570.7553333333344</v>
      </c>
      <c r="BC140" s="77">
        <f t="shared" si="166"/>
        <v>-4684.1310000000049</v>
      </c>
      <c r="BD140" s="77">
        <f t="shared" si="166"/>
        <v>-2795.871000000001</v>
      </c>
      <c r="BE140" s="195"/>
      <c r="BF140" s="163">
        <f>SUM(E140:H140)</f>
        <v>-1181.3833589743563</v>
      </c>
      <c r="BG140" s="77">
        <f>SUM(I140:L140)</f>
        <v>-5039.2123589743624</v>
      </c>
      <c r="BH140" s="77">
        <f>SUM(M140:Q140)</f>
        <v>-7669.4102820512817</v>
      </c>
      <c r="BI140" s="77">
        <f>SUM(R140:U140)</f>
        <v>-669.43646153845839</v>
      </c>
      <c r="BJ140" s="77">
        <f>SUM(V140:Y140)</f>
        <v>4520.2145384615378</v>
      </c>
      <c r="BK140" s="77">
        <f>SUM(Z140:AD140)</f>
        <v>-9771.0560512820502</v>
      </c>
      <c r="BL140" s="77">
        <f>SUM(AE140:AH140)</f>
        <v>-11432.650410256414</v>
      </c>
      <c r="BM140" s="77">
        <f>SUM(AI140:AL140)</f>
        <v>-15639.877641025643</v>
      </c>
      <c r="BN140" s="77">
        <f>SUM(AM140:AQ140)</f>
        <v>-7921.0733076923161</v>
      </c>
      <c r="BO140" s="77">
        <f>SUM(AR140:AU140)</f>
        <v>-5463.7090000000044</v>
      </c>
      <c r="BP140" s="77">
        <f>SUM(AV140:AY140)</f>
        <v>-10896.497666666666</v>
      </c>
      <c r="BQ140" s="77">
        <f>SUM(AZ140:BD140)</f>
        <v>-5879.7033333333366</v>
      </c>
      <c r="BR140" s="77">
        <f>SUM(BF140:BQ140)</f>
        <v>-77043.795333333357</v>
      </c>
      <c r="BS140" s="77">
        <f>SUM(BF140:BH140)</f>
        <v>-13890.006000000001</v>
      </c>
      <c r="BT140" s="77">
        <f>SUM(BI140:BK140)</f>
        <v>-5920.2779743589708</v>
      </c>
      <c r="BU140" s="77">
        <f>SUM(BL140:BN140)</f>
        <v>-34993.601358974374</v>
      </c>
      <c r="BV140" s="77">
        <f>SUM(BO140:BQ140)</f>
        <v>-22239.910000000007</v>
      </c>
      <c r="BW140" s="77">
        <f>SUM(BF140:BK140)</f>
        <v>-19810.283974358972</v>
      </c>
      <c r="BX140" s="77">
        <f>SUM(BL140:BQ140)</f>
        <v>-57233.511358974385</v>
      </c>
      <c r="BY140" s="77">
        <f>IF(Info!$O$3="Q1",$BS140,IF(Info!$O$3="Q2",$BS140+$BT140,IF(Info!$O$3="Q3",$BS140+$BT140+$BU140,$BR140)))</f>
        <v>-13890.006000000001</v>
      </c>
      <c r="BZ140" s="77">
        <f>IF(Info!$O$3="Q1",$BS140,IF(Info!$O$3="Q2",$BT140,IF(Info!$O$3="Q3",$BU140,$BV140)))</f>
        <v>-13890.006000000001</v>
      </c>
      <c r="CA140" s="197"/>
    </row>
    <row r="141" spans="1:79" x14ac:dyDescent="0.3">
      <c r="A141" s="193"/>
      <c r="B141" s="78" t="s">
        <v>378</v>
      </c>
      <c r="C141" s="194"/>
      <c r="D141" s="46"/>
      <c r="E141" s="77">
        <f>E140</f>
        <v>4634.4894935897419</v>
      </c>
      <c r="F141" s="77">
        <f t="shared" ref="F141:AK141" si="167">E141+F140</f>
        <v>311.56732051281597</v>
      </c>
      <c r="G141" s="77">
        <f t="shared" si="167"/>
        <v>-173.67518589743941</v>
      </c>
      <c r="H141" s="77">
        <f t="shared" si="167"/>
        <v>-1181.3833589743563</v>
      </c>
      <c r="I141" s="77">
        <f t="shared" si="167"/>
        <v>-652.18353205128278</v>
      </c>
      <c r="J141" s="77">
        <f t="shared" si="167"/>
        <v>1072.9162948717903</v>
      </c>
      <c r="K141" s="77">
        <f t="shared" si="167"/>
        <v>-3279.6505448717971</v>
      </c>
      <c r="L141" s="77">
        <f t="shared" si="167"/>
        <v>-6220.5957179487186</v>
      </c>
      <c r="M141" s="77">
        <f t="shared" si="167"/>
        <v>-8187.1156410256472</v>
      </c>
      <c r="N141" s="77">
        <f t="shared" si="167"/>
        <v>-8597.9132307692344</v>
      </c>
      <c r="O141" s="77">
        <f t="shared" si="167"/>
        <v>-10486.053153846158</v>
      </c>
      <c r="P141" s="77">
        <f t="shared" si="167"/>
        <v>-11933.74507692308</v>
      </c>
      <c r="Q141" s="77">
        <f t="shared" si="167"/>
        <v>-13890.005999999999</v>
      </c>
      <c r="R141" s="77">
        <f t="shared" si="167"/>
        <v>-11350.18103205128</v>
      </c>
      <c r="S141" s="77">
        <f t="shared" si="167"/>
        <v>-13641.881397435895</v>
      </c>
      <c r="T141" s="77">
        <f t="shared" si="167"/>
        <v>-15023.152096153843</v>
      </c>
      <c r="U141" s="77">
        <f t="shared" si="167"/>
        <v>-14559.442461538458</v>
      </c>
      <c r="V141" s="77">
        <f t="shared" si="167"/>
        <v>-16714.925993589743</v>
      </c>
      <c r="W141" s="77">
        <f t="shared" si="167"/>
        <v>-5705.3658589743609</v>
      </c>
      <c r="X141" s="77">
        <f t="shared" si="167"/>
        <v>-7548.9937243589757</v>
      </c>
      <c r="Y141" s="77">
        <f t="shared" si="167"/>
        <v>-10039.227923076922</v>
      </c>
      <c r="Z141" s="77">
        <f t="shared" si="167"/>
        <v>-14112.928333333331</v>
      </c>
      <c r="AA141" s="77">
        <f t="shared" si="167"/>
        <v>-15425.278743589744</v>
      </c>
      <c r="AB141" s="77">
        <f t="shared" si="167"/>
        <v>-14768.891820512819</v>
      </c>
      <c r="AC141" s="77">
        <f t="shared" si="167"/>
        <v>-16748.652897435895</v>
      </c>
      <c r="AD141" s="77">
        <f t="shared" si="167"/>
        <v>-19810.283974358972</v>
      </c>
      <c r="AE141" s="77">
        <f t="shared" si="167"/>
        <v>-20836.06649358974</v>
      </c>
      <c r="AF141" s="77">
        <f t="shared" si="167"/>
        <v>-24198.343679487174</v>
      </c>
      <c r="AG141" s="77">
        <f t="shared" si="167"/>
        <v>-27904.372865384612</v>
      </c>
      <c r="AH141" s="77">
        <f t="shared" si="167"/>
        <v>-31242.934384615382</v>
      </c>
      <c r="AI141" s="77">
        <f t="shared" si="167"/>
        <v>-33394.483044871798</v>
      </c>
      <c r="AJ141" s="77">
        <f t="shared" si="167"/>
        <v>-38081.183371794876</v>
      </c>
      <c r="AK141" s="77">
        <f t="shared" si="167"/>
        <v>-43373.791698717956</v>
      </c>
      <c r="AL141" s="77">
        <f t="shared" ref="AL141:BQ141" si="168">AK141+AL140</f>
        <v>-46882.812025641033</v>
      </c>
      <c r="AM141" s="77">
        <f t="shared" si="168"/>
        <v>-46056.324435897448</v>
      </c>
      <c r="AN141" s="77">
        <f t="shared" si="168"/>
        <v>-50612.987179487194</v>
      </c>
      <c r="AO141" s="77">
        <f t="shared" si="168"/>
        <v>-52571.857923076939</v>
      </c>
      <c r="AP141" s="77">
        <f t="shared" si="168"/>
        <v>-51793.713666666685</v>
      </c>
      <c r="AQ141" s="77">
        <f t="shared" si="168"/>
        <v>-54803.885333333354</v>
      </c>
      <c r="AR141" s="77">
        <f t="shared" si="168"/>
        <v>-56299.812916666691</v>
      </c>
      <c r="AS141" s="77">
        <f t="shared" si="168"/>
        <v>-59532.837500000023</v>
      </c>
      <c r="AT141" s="77">
        <f t="shared" si="168"/>
        <v>-61393.355416666687</v>
      </c>
      <c r="AU141" s="77">
        <f t="shared" si="168"/>
        <v>-60267.594333333356</v>
      </c>
      <c r="AV141" s="77">
        <f t="shared" si="168"/>
        <v>-61158.404250000021</v>
      </c>
      <c r="AW141" s="77">
        <f t="shared" si="168"/>
        <v>-61157.825833333351</v>
      </c>
      <c r="AX141" s="77">
        <f t="shared" si="168"/>
        <v>-68505.987750000015</v>
      </c>
      <c r="AY141" s="77">
        <f t="shared" si="168"/>
        <v>-71164.092000000004</v>
      </c>
      <c r="AZ141" s="77">
        <f t="shared" si="168"/>
        <v>-69492.43233333333</v>
      </c>
      <c r="BA141" s="77">
        <f t="shared" si="168"/>
        <v>-72134.548666666669</v>
      </c>
      <c r="BB141" s="77">
        <f t="shared" si="168"/>
        <v>-69563.793333333335</v>
      </c>
      <c r="BC141" s="77">
        <f t="shared" si="168"/>
        <v>-74247.924333333343</v>
      </c>
      <c r="BD141" s="77">
        <f t="shared" si="168"/>
        <v>-77043.795333333343</v>
      </c>
      <c r="BE141" s="195"/>
      <c r="BF141" s="213">
        <f>BF140</f>
        <v>-1181.3833589743563</v>
      </c>
      <c r="BG141" s="214">
        <f t="shared" ref="BG141:BQ141" si="169">BF141+BG140</f>
        <v>-6220.5957179487186</v>
      </c>
      <c r="BH141" s="214">
        <f t="shared" si="169"/>
        <v>-13890.006000000001</v>
      </c>
      <c r="BI141" s="214">
        <f t="shared" si="169"/>
        <v>-14559.44246153846</v>
      </c>
      <c r="BJ141" s="214">
        <f t="shared" si="169"/>
        <v>-10039.227923076922</v>
      </c>
      <c r="BK141" s="214">
        <f t="shared" si="169"/>
        <v>-19810.283974358972</v>
      </c>
      <c r="BL141" s="214">
        <f t="shared" si="169"/>
        <v>-31242.934384615386</v>
      </c>
      <c r="BM141" s="214">
        <f t="shared" si="169"/>
        <v>-46882.812025641033</v>
      </c>
      <c r="BN141" s="214">
        <f t="shared" si="169"/>
        <v>-54803.885333333346</v>
      </c>
      <c r="BO141" s="214">
        <f t="shared" si="169"/>
        <v>-60267.594333333349</v>
      </c>
      <c r="BP141" s="214">
        <f t="shared" si="169"/>
        <v>-71164.092000000019</v>
      </c>
      <c r="BQ141" s="214">
        <f t="shared" si="169"/>
        <v>-77043.795333333357</v>
      </c>
      <c r="BR141" s="77"/>
      <c r="BS141" s="214">
        <f>BS140</f>
        <v>-13890.006000000001</v>
      </c>
      <c r="BT141" s="214">
        <f>BS141+BT140</f>
        <v>-19810.283974358972</v>
      </c>
      <c r="BU141" s="214">
        <f>BT141+BU140</f>
        <v>-54803.885333333346</v>
      </c>
      <c r="BV141" s="214">
        <f>BU141+BV140</f>
        <v>-77043.795333333357</v>
      </c>
      <c r="BW141" s="77">
        <f>BT141</f>
        <v>-19810.283974358972</v>
      </c>
      <c r="BX141" s="77">
        <f>BV141</f>
        <v>-77043.795333333357</v>
      </c>
      <c r="CA141" s="197"/>
    </row>
    <row r="142" spans="1:79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x14ac:dyDescent="0.3">
      <c r="A145" s="193"/>
      <c r="B145" s="78" t="s">
        <v>383</v>
      </c>
      <c r="C145" s="194"/>
      <c r="D145" s="157">
        <f>SUM(E145:BD145)</f>
        <v>0</v>
      </c>
      <c r="E145" s="215">
        <f>SUM(Paniglgasse:Lerchenfelder!E145)</f>
        <v>0</v>
      </c>
      <c r="F145" s="215">
        <f>SUM(Paniglgasse:Lerchenfelder!F145)</f>
        <v>0</v>
      </c>
      <c r="G145" s="215">
        <f>SUM(Paniglgasse:Lerchenfelder!G145)</f>
        <v>0</v>
      </c>
      <c r="H145" s="215">
        <f>SUM(Paniglgasse:Lerchenfelder!H145)</f>
        <v>0</v>
      </c>
      <c r="I145" s="215">
        <f>SUM(Paniglgasse:Lerchenfelder!I145)</f>
        <v>0</v>
      </c>
      <c r="J145" s="215">
        <f>SUM(Paniglgasse:Lerchenfelder!J145)</f>
        <v>0</v>
      </c>
      <c r="K145" s="215">
        <f>SUM(Paniglgasse:Lerchenfelder!K145)</f>
        <v>0</v>
      </c>
      <c r="L145" s="215">
        <f>SUM(Paniglgasse:Lerchenfelder!L145)</f>
        <v>0</v>
      </c>
      <c r="M145" s="215">
        <f>SUM(Paniglgasse:Lerchenfelder!M145)</f>
        <v>0</v>
      </c>
      <c r="N145" s="215">
        <f>SUM(Paniglgasse:Lerchenfelder!N145)</f>
        <v>0</v>
      </c>
      <c r="O145" s="215">
        <f>SUM(Paniglgasse:Lerchenfelder!O145)</f>
        <v>0</v>
      </c>
      <c r="P145" s="215">
        <f>SUM(Paniglgasse:Lerchenfelder!P145)</f>
        <v>0</v>
      </c>
      <c r="Q145" s="215">
        <f>SUM(Paniglgasse:Lerchenfelder!Q145)</f>
        <v>0</v>
      </c>
      <c r="R145" s="215">
        <f>SUM(Paniglgasse:Lerchenfelder!R145)</f>
        <v>0</v>
      </c>
      <c r="S145" s="215">
        <f>SUM(Paniglgasse:Lerchenfelder!S145)</f>
        <v>0</v>
      </c>
      <c r="T145" s="215">
        <f>SUM(Paniglgasse:Lerchenfelder!T145)</f>
        <v>0</v>
      </c>
      <c r="U145" s="215">
        <f>SUM(Paniglgasse:Lerchenfelder!U145)</f>
        <v>0</v>
      </c>
      <c r="V145" s="215">
        <f>SUM(Paniglgasse:Lerchenfelder!V145)</f>
        <v>0</v>
      </c>
      <c r="W145" s="215">
        <f>SUM(Paniglgasse:Lerchenfelder!W145)</f>
        <v>0</v>
      </c>
      <c r="X145" s="215">
        <f>SUM(Paniglgasse:Lerchenfelder!X145)</f>
        <v>0</v>
      </c>
      <c r="Y145" s="215">
        <f>SUM(Paniglgasse:Lerchenfelder!Y145)</f>
        <v>0</v>
      </c>
      <c r="Z145" s="215">
        <f>SUM(Paniglgasse:Lerchenfelder!Z145)</f>
        <v>0</v>
      </c>
      <c r="AA145" s="215">
        <f>SUM(Paniglgasse:Lerchenfelder!AA145)</f>
        <v>0</v>
      </c>
      <c r="AB145" s="215">
        <f>SUM(Paniglgasse:Lerchenfelder!AB145)</f>
        <v>0</v>
      </c>
      <c r="AC145" s="215">
        <f>SUM(Paniglgasse:Lerchenfelder!AC145)</f>
        <v>0</v>
      </c>
      <c r="AD145" s="215">
        <f>SUM(Paniglgasse:Lerchenfelder!AD145)</f>
        <v>0</v>
      </c>
      <c r="AE145" s="215">
        <f>SUM(Paniglgasse:Lerchenfelder!AE145)</f>
        <v>0</v>
      </c>
      <c r="AF145" s="215">
        <f>SUM(Paniglgasse:Lerchenfelder!AF145)</f>
        <v>0</v>
      </c>
      <c r="AG145" s="215">
        <f>SUM(Paniglgasse:Lerchenfelder!AG145)</f>
        <v>0</v>
      </c>
      <c r="AH145" s="215">
        <f>SUM(Paniglgasse:Lerchenfelder!AH145)</f>
        <v>0</v>
      </c>
      <c r="AI145" s="215">
        <f>SUM(Paniglgasse:Lerchenfelder!AI145)</f>
        <v>0</v>
      </c>
      <c r="AJ145" s="215">
        <f>SUM(Paniglgasse:Lerchenfelder!AJ145)</f>
        <v>0</v>
      </c>
      <c r="AK145" s="215">
        <f>SUM(Paniglgasse:Lerchenfelder!AK145)</f>
        <v>0</v>
      </c>
      <c r="AL145" s="215">
        <f>SUM(Paniglgasse:Lerchenfelder!AL145)</f>
        <v>0</v>
      </c>
      <c r="AM145" s="215">
        <f>SUM(Paniglgasse:Lerchenfelder!AM145)</f>
        <v>0</v>
      </c>
      <c r="AN145" s="215">
        <f>SUM(Paniglgasse:Lerchenfelder!AN145)</f>
        <v>0</v>
      </c>
      <c r="AO145" s="215">
        <f>SUM(Paniglgasse:Lerchenfelder!AO145)</f>
        <v>0</v>
      </c>
      <c r="AP145" s="215">
        <f>SUM(Paniglgasse:Lerchenfelder!AP145)</f>
        <v>0</v>
      </c>
      <c r="AQ145" s="215">
        <f>SUM(Paniglgasse:Lerchenfelder!AQ145)</f>
        <v>0</v>
      </c>
      <c r="AR145" s="215">
        <f>SUM(Paniglgasse:Lerchenfelder!AR145)</f>
        <v>0</v>
      </c>
      <c r="AS145" s="215">
        <f>SUM(Paniglgasse:Lerchenfelder!AS145)</f>
        <v>0</v>
      </c>
      <c r="AT145" s="215">
        <f>SUM(Paniglgasse:Lerchenfelder!AT145)</f>
        <v>0</v>
      </c>
      <c r="AU145" s="215">
        <f>SUM(Paniglgasse:Lerchenfelder!AU145)</f>
        <v>0</v>
      </c>
      <c r="AV145" s="215">
        <f>SUM(Paniglgasse:Lerchenfelder!AV145)</f>
        <v>0</v>
      </c>
      <c r="AW145" s="215">
        <f>SUM(Paniglgasse:Lerchenfelder!AW145)</f>
        <v>0</v>
      </c>
      <c r="AX145" s="215">
        <f>SUM(Paniglgasse:Lerchenfelder!AX145)</f>
        <v>0</v>
      </c>
      <c r="AY145" s="215">
        <f>SUM(Paniglgasse:Lerchenfelder!AY145)</f>
        <v>0</v>
      </c>
      <c r="AZ145" s="215">
        <f>SUM(Paniglgasse:Lerchenfelder!AZ145)</f>
        <v>0</v>
      </c>
      <c r="BA145" s="215">
        <f>SUM(Paniglgasse:Lerchenfelder!BA145)</f>
        <v>0</v>
      </c>
      <c r="BB145" s="215">
        <f>SUM(Paniglgasse:Lerchenfelder!BB145)</f>
        <v>0</v>
      </c>
      <c r="BC145" s="215">
        <f>SUM(Paniglgasse:Lerchenfelder!BC145)</f>
        <v>0</v>
      </c>
      <c r="BD145" s="215">
        <f>SUM(Paniglgasse:Lerchenfelder!BD145)</f>
        <v>0</v>
      </c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0">SUM(E145:E145)</f>
        <v>0</v>
      </c>
      <c r="F146" s="161">
        <f t="shared" si="170"/>
        <v>0</v>
      </c>
      <c r="G146" s="161">
        <f t="shared" si="170"/>
        <v>0</v>
      </c>
      <c r="H146" s="161">
        <f t="shared" si="170"/>
        <v>0</v>
      </c>
      <c r="I146" s="161">
        <f t="shared" si="170"/>
        <v>0</v>
      </c>
      <c r="J146" s="161">
        <f t="shared" si="170"/>
        <v>0</v>
      </c>
      <c r="K146" s="161">
        <f t="shared" si="170"/>
        <v>0</v>
      </c>
      <c r="L146" s="161">
        <f t="shared" si="170"/>
        <v>0</v>
      </c>
      <c r="M146" s="161">
        <f t="shared" si="170"/>
        <v>0</v>
      </c>
      <c r="N146" s="161">
        <f t="shared" si="170"/>
        <v>0</v>
      </c>
      <c r="O146" s="161">
        <f t="shared" si="170"/>
        <v>0</v>
      </c>
      <c r="P146" s="161">
        <f t="shared" si="170"/>
        <v>0</v>
      </c>
      <c r="Q146" s="161">
        <f t="shared" si="170"/>
        <v>0</v>
      </c>
      <c r="R146" s="161">
        <f t="shared" si="170"/>
        <v>0</v>
      </c>
      <c r="S146" s="161">
        <f t="shared" si="170"/>
        <v>0</v>
      </c>
      <c r="T146" s="161">
        <f t="shared" si="170"/>
        <v>0</v>
      </c>
      <c r="U146" s="161">
        <f t="shared" si="170"/>
        <v>0</v>
      </c>
      <c r="V146" s="161">
        <f t="shared" si="170"/>
        <v>0</v>
      </c>
      <c r="W146" s="161">
        <f t="shared" si="170"/>
        <v>0</v>
      </c>
      <c r="X146" s="161">
        <f t="shared" si="170"/>
        <v>0</v>
      </c>
      <c r="Y146" s="161">
        <f t="shared" si="170"/>
        <v>0</v>
      </c>
      <c r="Z146" s="161">
        <f t="shared" si="170"/>
        <v>0</v>
      </c>
      <c r="AA146" s="161">
        <f t="shared" si="170"/>
        <v>0</v>
      </c>
      <c r="AB146" s="161">
        <f t="shared" si="170"/>
        <v>0</v>
      </c>
      <c r="AC146" s="161">
        <f t="shared" si="170"/>
        <v>0</v>
      </c>
      <c r="AD146" s="161">
        <f t="shared" si="170"/>
        <v>0</v>
      </c>
      <c r="AE146" s="161">
        <f t="shared" si="170"/>
        <v>0</v>
      </c>
      <c r="AF146" s="161">
        <f t="shared" si="170"/>
        <v>0</v>
      </c>
      <c r="AG146" s="161">
        <f t="shared" si="170"/>
        <v>0</v>
      </c>
      <c r="AH146" s="161">
        <f t="shared" si="170"/>
        <v>0</v>
      </c>
      <c r="AI146" s="161">
        <f t="shared" si="170"/>
        <v>0</v>
      </c>
      <c r="AJ146" s="161">
        <f t="shared" si="170"/>
        <v>0</v>
      </c>
      <c r="AK146" s="161">
        <f t="shared" ref="AK146:BP146" si="171">SUM(AK145:AK145)</f>
        <v>0</v>
      </c>
      <c r="AL146" s="161">
        <f t="shared" si="171"/>
        <v>0</v>
      </c>
      <c r="AM146" s="161">
        <f t="shared" si="171"/>
        <v>0</v>
      </c>
      <c r="AN146" s="161">
        <f t="shared" si="171"/>
        <v>0</v>
      </c>
      <c r="AO146" s="161">
        <f t="shared" si="171"/>
        <v>0</v>
      </c>
      <c r="AP146" s="161">
        <f t="shared" si="171"/>
        <v>0</v>
      </c>
      <c r="AQ146" s="161">
        <f t="shared" si="171"/>
        <v>0</v>
      </c>
      <c r="AR146" s="161">
        <f t="shared" si="171"/>
        <v>0</v>
      </c>
      <c r="AS146" s="161">
        <f t="shared" si="171"/>
        <v>0</v>
      </c>
      <c r="AT146" s="161">
        <f t="shared" si="171"/>
        <v>0</v>
      </c>
      <c r="AU146" s="161">
        <f t="shared" si="171"/>
        <v>0</v>
      </c>
      <c r="AV146" s="161">
        <f t="shared" si="171"/>
        <v>0</v>
      </c>
      <c r="AW146" s="161">
        <f t="shared" si="171"/>
        <v>0</v>
      </c>
      <c r="AX146" s="161">
        <f t="shared" si="171"/>
        <v>0</v>
      </c>
      <c r="AY146" s="161">
        <f t="shared" si="171"/>
        <v>0</v>
      </c>
      <c r="AZ146" s="161">
        <f t="shared" si="171"/>
        <v>0</v>
      </c>
      <c r="BA146" s="161">
        <f t="shared" si="171"/>
        <v>0</v>
      </c>
      <c r="BB146" s="161">
        <f t="shared" si="171"/>
        <v>0</v>
      </c>
      <c r="BC146" s="161">
        <f t="shared" si="171"/>
        <v>0</v>
      </c>
      <c r="BD146" s="161">
        <f t="shared" si="171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x14ac:dyDescent="0.3">
      <c r="A148" s="193"/>
      <c r="B148" s="207" t="s">
        <v>385</v>
      </c>
      <c r="C148" s="194"/>
      <c r="D148" s="209">
        <f>SUM(E148:BD148)</f>
        <v>10527.96800000003</v>
      </c>
      <c r="E148" s="210">
        <f t="shared" ref="E148:AJ148" si="172">E136-E146</f>
        <v>1241.2614102564094</v>
      </c>
      <c r="F148" s="210">
        <f t="shared" si="172"/>
        <v>-4810.33358974359</v>
      </c>
      <c r="G148" s="210">
        <f t="shared" si="172"/>
        <v>-1474.3219230769228</v>
      </c>
      <c r="H148" s="210">
        <f t="shared" si="172"/>
        <v>-5282.9269230769187</v>
      </c>
      <c r="I148" s="210">
        <f t="shared" si="172"/>
        <v>3763.5847435897413</v>
      </c>
      <c r="J148" s="210">
        <f t="shared" si="172"/>
        <v>2413.0530769230754</v>
      </c>
      <c r="K148" s="210">
        <f t="shared" si="172"/>
        <v>-2792.8785897435882</v>
      </c>
      <c r="L148" s="210">
        <f t="shared" si="172"/>
        <v>-2288.7579230769206</v>
      </c>
      <c r="M148" s="210">
        <f t="shared" si="172"/>
        <v>687.93507692307685</v>
      </c>
      <c r="N148" s="210">
        <f t="shared" si="172"/>
        <v>5455.3057435897463</v>
      </c>
      <c r="O148" s="210">
        <f t="shared" si="172"/>
        <v>4012.4184102564104</v>
      </c>
      <c r="P148" s="210">
        <f t="shared" si="172"/>
        <v>1799.7134102564123</v>
      </c>
      <c r="Q148" s="210">
        <f t="shared" si="172"/>
        <v>2346.6500769230806</v>
      </c>
      <c r="R148" s="210">
        <f t="shared" si="172"/>
        <v>55.917884615388175</v>
      </c>
      <c r="S148" s="210">
        <f t="shared" si="172"/>
        <v>3363.1628846153872</v>
      </c>
      <c r="T148" s="210">
        <f t="shared" si="172"/>
        <v>1532.8695512820523</v>
      </c>
      <c r="U148" s="210">
        <f t="shared" si="172"/>
        <v>-353.52378205128116</v>
      </c>
      <c r="V148" s="210">
        <f t="shared" si="172"/>
        <v>-390.32961538461495</v>
      </c>
      <c r="W148" s="210">
        <f t="shared" si="172"/>
        <v>6669.6920512820516</v>
      </c>
      <c r="X148" s="210">
        <f t="shared" si="172"/>
        <v>3923.7703846153872</v>
      </c>
      <c r="Y148" s="210">
        <f t="shared" si="172"/>
        <v>245.62871794871899</v>
      </c>
      <c r="Z148" s="210">
        <f t="shared" si="172"/>
        <v>-3464.7444102564095</v>
      </c>
      <c r="AA148" s="210">
        <f t="shared" si="172"/>
        <v>-781.78441025641041</v>
      </c>
      <c r="AB148" s="210">
        <f t="shared" si="172"/>
        <v>-2730.6144102564085</v>
      </c>
      <c r="AC148" s="210">
        <f t="shared" si="172"/>
        <v>-975.05774358974304</v>
      </c>
      <c r="AD148" s="210">
        <f t="shared" si="172"/>
        <v>-3082.9444102564103</v>
      </c>
      <c r="AE148" s="210">
        <f t="shared" si="172"/>
        <v>1583.4117307692313</v>
      </c>
      <c r="AF148" s="210">
        <f t="shared" si="172"/>
        <v>-601.10326923076718</v>
      </c>
      <c r="AG148" s="210">
        <f t="shared" si="172"/>
        <v>-3035.6632692307685</v>
      </c>
      <c r="AH148" s="210">
        <f t="shared" si="172"/>
        <v>1695.8750641025654</v>
      </c>
      <c r="AI148" s="210">
        <f t="shared" si="172"/>
        <v>1431.6302564102552</v>
      </c>
      <c r="AJ148" s="210">
        <f t="shared" si="172"/>
        <v>-355.14974358974177</v>
      </c>
      <c r="AK148" s="210">
        <f t="shared" ref="AK148:BD148" si="173">AK136-AK146</f>
        <v>-2864.0480769230762</v>
      </c>
      <c r="AL148" s="210">
        <f t="shared" si="173"/>
        <v>-2015.66641025641</v>
      </c>
      <c r="AM148" s="210">
        <f t="shared" si="173"/>
        <v>-744.32807692307688</v>
      </c>
      <c r="AN148" s="210">
        <f t="shared" si="173"/>
        <v>1056.578589743589</v>
      </c>
      <c r="AO148" s="210">
        <f t="shared" si="173"/>
        <v>3067.336923076924</v>
      </c>
      <c r="AP148" s="210">
        <f t="shared" si="173"/>
        <v>2226.3485897435903</v>
      </c>
      <c r="AQ148" s="210">
        <f t="shared" si="173"/>
        <v>0</v>
      </c>
      <c r="AR148" s="210">
        <f t="shared" si="173"/>
        <v>0</v>
      </c>
      <c r="AS148" s="210">
        <f t="shared" si="173"/>
        <v>0</v>
      </c>
      <c r="AT148" s="210">
        <f t="shared" si="173"/>
        <v>0</v>
      </c>
      <c r="AU148" s="210">
        <f t="shared" si="173"/>
        <v>0</v>
      </c>
      <c r="AV148" s="210">
        <f t="shared" si="173"/>
        <v>0</v>
      </c>
      <c r="AW148" s="210">
        <f t="shared" si="173"/>
        <v>0</v>
      </c>
      <c r="AX148" s="210">
        <f t="shared" si="173"/>
        <v>0</v>
      </c>
      <c r="AY148" s="210">
        <f t="shared" si="173"/>
        <v>0</v>
      </c>
      <c r="AZ148" s="210">
        <f t="shared" si="173"/>
        <v>0</v>
      </c>
      <c r="BA148" s="210">
        <f t="shared" si="173"/>
        <v>0</v>
      </c>
      <c r="BB148" s="210">
        <f t="shared" si="173"/>
        <v>0</v>
      </c>
      <c r="BC148" s="210">
        <f t="shared" si="173"/>
        <v>0</v>
      </c>
      <c r="BD148" s="210">
        <f t="shared" si="173"/>
        <v>0</v>
      </c>
      <c r="BE148" s="195"/>
      <c r="BF148" s="162">
        <f>SUM(E148:H148)</f>
        <v>-10326.321025641022</v>
      </c>
      <c r="BG148" s="157">
        <f>SUM(I148:L148)</f>
        <v>1095.0013076923078</v>
      </c>
      <c r="BH148" s="157">
        <f>SUM(M148:Q148)</f>
        <v>14302.022717948726</v>
      </c>
      <c r="BI148" s="157">
        <f>SUM(R148:U148)</f>
        <v>4598.4265384615464</v>
      </c>
      <c r="BJ148" s="157">
        <f>SUM(V148:Y148)</f>
        <v>10448.761538461542</v>
      </c>
      <c r="BK148" s="157">
        <f>SUM(Z148:AD148)</f>
        <v>-11035.145384615382</v>
      </c>
      <c r="BL148" s="157">
        <f>SUM(AE148:AH148)</f>
        <v>-357.47974358973897</v>
      </c>
      <c r="BM148" s="157">
        <f>SUM(AI148:AL148)</f>
        <v>-3803.2339743589728</v>
      </c>
      <c r="BN148" s="157">
        <f>SUM(AM148:AQ148)</f>
        <v>5605.9360256410264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10527.968000000033</v>
      </c>
      <c r="BS148" s="157">
        <f>SUM(BF148:BH148)</f>
        <v>5070.7030000000123</v>
      </c>
      <c r="BT148" s="157">
        <f>SUM(BI148:BK148)</f>
        <v>4012.0426923077066</v>
      </c>
      <c r="BU148" s="157">
        <f>SUM(BL148:BN148)</f>
        <v>1445.2223076923146</v>
      </c>
      <c r="BV148" s="157">
        <f>SUM(BO148:BQ148)</f>
        <v>0</v>
      </c>
      <c r="BW148" s="157">
        <f>SUM(BF148:BK148)</f>
        <v>9082.7456923077189</v>
      </c>
      <c r="BX148" s="157">
        <f>SUM(BL148:BQ148)</f>
        <v>1445.2223076923146</v>
      </c>
      <c r="BY148" s="157">
        <f>IF(Info!$O$3="Q1",$BS148,IF(Info!$O$3="Q2",$BS148+$BT148,IF(Info!$O$3="Q3",$BS148+$BT148+$BU148,$BR148)))</f>
        <v>5070.7030000000123</v>
      </c>
      <c r="BZ148" s="157">
        <f>IF(Info!$O$3="Q1",$BS148,IF(Info!$O$3="Q2",$BT148,IF(Info!$O$3="Q3",$BU148,$BV148)))</f>
        <v>5070.7030000000123</v>
      </c>
      <c r="CA148" s="197"/>
    </row>
    <row r="149" spans="1:79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21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6.6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x14ac:dyDescent="0.3">
      <c r="A152" s="223"/>
      <c r="B152" s="160" t="s">
        <v>387</v>
      </c>
      <c r="C152" s="225"/>
      <c r="D152" s="227">
        <f t="shared" ref="D152:AI152" si="174">IF(D73=0,0,D136/D74)</f>
        <v>2.2585083145094005E-2</v>
      </c>
      <c r="E152" s="228">
        <f t="shared" si="174"/>
        <v>9.6693727611676564E-2</v>
      </c>
      <c r="F152" s="228">
        <f t="shared" si="174"/>
        <v>-0.66636655788655796</v>
      </c>
      <c r="G152" s="228">
        <f t="shared" si="174"/>
        <v>-0.13385900114114752</v>
      </c>
      <c r="H152" s="228">
        <f t="shared" si="174"/>
        <v>-0.3454481421575224</v>
      </c>
      <c r="I152" s="228">
        <f t="shared" si="174"/>
        <v>0.21874926461892846</v>
      </c>
      <c r="J152" s="228">
        <f t="shared" si="174"/>
        <v>0.16252306469616504</v>
      </c>
      <c r="K152" s="228">
        <f t="shared" si="174"/>
        <v>-0.29560344477236555</v>
      </c>
      <c r="L152" s="228">
        <f t="shared" si="174"/>
        <v>-0.21169416466783858</v>
      </c>
      <c r="M152" s="228">
        <f t="shared" si="174"/>
        <v>3.862767531290584E-2</v>
      </c>
      <c r="N152" s="228">
        <f t="shared" si="174"/>
        <v>0.33841952013435189</v>
      </c>
      <c r="O152" s="228">
        <f t="shared" si="174"/>
        <v>0.32012018495595301</v>
      </c>
      <c r="P152" s="228">
        <f t="shared" si="174"/>
        <v>0.16615972895553477</v>
      </c>
      <c r="Q152" s="228">
        <f t="shared" si="174"/>
        <v>0.18593205985969796</v>
      </c>
      <c r="R152" s="228">
        <f t="shared" si="174"/>
        <v>3.325581817366881E-3</v>
      </c>
      <c r="S152" s="228">
        <f t="shared" si="174"/>
        <v>0.22899468516676233</v>
      </c>
      <c r="T152" s="228">
        <f t="shared" si="174"/>
        <v>0.13107489430944763</v>
      </c>
      <c r="U152" s="228">
        <f t="shared" si="174"/>
        <v>-3.6280152402439494E-2</v>
      </c>
      <c r="V152" s="228">
        <f t="shared" si="174"/>
        <v>-3.4766116108469081E-2</v>
      </c>
      <c r="W152" s="228">
        <f t="shared" si="174"/>
        <v>0.48784509054494163</v>
      </c>
      <c r="X152" s="228">
        <f t="shared" si="174"/>
        <v>0.24283073939801725</v>
      </c>
      <c r="Y152" s="228">
        <f t="shared" si="174"/>
        <v>2.1439120477556931E-2</v>
      </c>
      <c r="Z152" s="228">
        <f t="shared" si="174"/>
        <v>-0.39405530566727931</v>
      </c>
      <c r="AA152" s="228">
        <f t="shared" si="174"/>
        <v>-6.2462218200512974E-2</v>
      </c>
      <c r="AB152" s="228">
        <f t="shared" si="174"/>
        <v>-0.17737290011474083</v>
      </c>
      <c r="AC152" s="228">
        <f t="shared" si="174"/>
        <v>-7.8652717882531503E-2</v>
      </c>
      <c r="AD152" s="228">
        <f t="shared" si="174"/>
        <v>-0.29054937978005718</v>
      </c>
      <c r="AE152" s="228">
        <f t="shared" si="174"/>
        <v>0.2022958458925945</v>
      </c>
      <c r="AF152" s="228">
        <f t="shared" si="174"/>
        <v>-6.1315586977769738E-2</v>
      </c>
      <c r="AG152" s="228">
        <f t="shared" si="174"/>
        <v>-0.22351046582588904</v>
      </c>
      <c r="AH152" s="228">
        <f t="shared" si="174"/>
        <v>0.131300245426901</v>
      </c>
      <c r="AI152" s="228">
        <f t="shared" si="174"/>
        <v>0.10620527242174001</v>
      </c>
      <c r="AJ152" s="228">
        <f t="shared" ref="AJ152:BD152" si="175">IF(AJ73=0,0,AJ136/AJ74)</f>
        <v>-3.5208659025452733E-2</v>
      </c>
      <c r="AK152" s="228">
        <f t="shared" si="175"/>
        <v>-0.40849321831671614</v>
      </c>
      <c r="AL152" s="228">
        <f t="shared" si="175"/>
        <v>-0.22176235378266698</v>
      </c>
      <c r="AM152" s="228">
        <f t="shared" si="175"/>
        <v>-5.2367162081245436E-2</v>
      </c>
      <c r="AN152" s="228">
        <f t="shared" si="175"/>
        <v>9.6690979283093059E-2</v>
      </c>
      <c r="AO152" s="228">
        <f t="shared" si="175"/>
        <v>0.23318943627319957</v>
      </c>
      <c r="AP152" s="228">
        <f t="shared" si="175"/>
        <v>0.21614912437326878</v>
      </c>
      <c r="AQ152" s="228">
        <f t="shared" si="175"/>
        <v>0</v>
      </c>
      <c r="AR152" s="228">
        <f t="shared" si="175"/>
        <v>0</v>
      </c>
      <c r="AS152" s="228">
        <f t="shared" si="175"/>
        <v>0</v>
      </c>
      <c r="AT152" s="228">
        <f t="shared" si="175"/>
        <v>0</v>
      </c>
      <c r="AU152" s="228">
        <f t="shared" si="175"/>
        <v>0</v>
      </c>
      <c r="AV152" s="228">
        <f t="shared" si="175"/>
        <v>0</v>
      </c>
      <c r="AW152" s="228">
        <f t="shared" si="175"/>
        <v>0</v>
      </c>
      <c r="AX152" s="228">
        <f t="shared" si="175"/>
        <v>0</v>
      </c>
      <c r="AY152" s="228">
        <f t="shared" si="175"/>
        <v>0</v>
      </c>
      <c r="AZ152" s="228">
        <f t="shared" si="175"/>
        <v>0</v>
      </c>
      <c r="BA152" s="228">
        <f t="shared" si="175"/>
        <v>0</v>
      </c>
      <c r="BB152" s="228">
        <f t="shared" si="175"/>
        <v>0</v>
      </c>
      <c r="BC152" s="228">
        <f t="shared" si="175"/>
        <v>0</v>
      </c>
      <c r="BD152" s="228">
        <f t="shared" si="175"/>
        <v>0</v>
      </c>
      <c r="BE152" s="226"/>
      <c r="BF152" s="229">
        <f t="shared" ref="BF152:BZ152" si="176">IF(BF73=0,0,BF136/BF74)</f>
        <v>-0.22272882919242323</v>
      </c>
      <c r="BG152" s="228">
        <f t="shared" si="176"/>
        <v>2.0932064686546199E-2</v>
      </c>
      <c r="BH152" s="228">
        <f t="shared" si="176"/>
        <v>0.20456105762583576</v>
      </c>
      <c r="BI152" s="228">
        <f t="shared" si="176"/>
        <v>8.6861111868230909E-2</v>
      </c>
      <c r="BJ152" s="228">
        <f t="shared" si="176"/>
        <v>0.19896894964558781</v>
      </c>
      <c r="BK152" s="228">
        <f t="shared" si="176"/>
        <v>-0.18480876426835433</v>
      </c>
      <c r="BL152" s="228">
        <f t="shared" si="176"/>
        <v>-8.1008997287401983E-3</v>
      </c>
      <c r="BM152" s="228">
        <f t="shared" si="176"/>
        <v>-9.5878075557232711E-2</v>
      </c>
      <c r="BN152" s="228">
        <f t="shared" si="176"/>
        <v>0.11536054406872515</v>
      </c>
      <c r="BO152" s="228">
        <f t="shared" si="176"/>
        <v>0</v>
      </c>
      <c r="BP152" s="228">
        <f t="shared" si="176"/>
        <v>0</v>
      </c>
      <c r="BQ152" s="228">
        <f t="shared" si="176"/>
        <v>0</v>
      </c>
      <c r="BR152" s="228">
        <f t="shared" si="176"/>
        <v>2.2585083145094009E-2</v>
      </c>
      <c r="BS152" s="228">
        <f t="shared" si="176"/>
        <v>3.0077026848279641E-2</v>
      </c>
      <c r="BT152" s="228">
        <f t="shared" si="176"/>
        <v>2.4291018638603636E-2</v>
      </c>
      <c r="BU152" s="228">
        <f t="shared" si="176"/>
        <v>1.0916341750238388E-2</v>
      </c>
      <c r="BV152" s="228">
        <f t="shared" si="176"/>
        <v>0</v>
      </c>
      <c r="BW152" s="228">
        <f t="shared" si="176"/>
        <v>2.7213709682763151E-2</v>
      </c>
      <c r="BX152" s="228">
        <f t="shared" si="176"/>
        <v>1.0916341750238388E-2</v>
      </c>
      <c r="BY152" s="228">
        <f t="shared" si="176"/>
        <v>3.0077026848279641E-2</v>
      </c>
      <c r="BZ152" s="228">
        <f t="shared" si="176"/>
        <v>3.0077026848279641E-2</v>
      </c>
      <c r="CA152" s="225"/>
    </row>
    <row r="153" spans="1:79" x14ac:dyDescent="0.3">
      <c r="A153" s="223"/>
      <c r="B153" s="160" t="s">
        <v>388</v>
      </c>
      <c r="C153" s="225"/>
      <c r="D153" s="230"/>
      <c r="E153" s="228">
        <f t="shared" ref="E153:AJ153" si="177">IF(E73=0,0,E137/E78)</f>
        <v>9.6693727611676564E-2</v>
      </c>
      <c r="F153" s="228">
        <f t="shared" si="177"/>
        <v>-0.17795718258377635</v>
      </c>
      <c r="G153" s="228">
        <f t="shared" si="177"/>
        <v>-0.16232472716194576</v>
      </c>
      <c r="H153" s="228">
        <f t="shared" si="177"/>
        <v>-0.22272882919242323</v>
      </c>
      <c r="I153" s="228">
        <f t="shared" si="177"/>
        <v>-0.10324000080834385</v>
      </c>
      <c r="J153" s="228">
        <f t="shared" si="177"/>
        <v>-5.2919361592380622E-2</v>
      </c>
      <c r="K153" s="228">
        <f t="shared" si="177"/>
        <v>-7.9015513533632717E-2</v>
      </c>
      <c r="L153" s="228">
        <f t="shared" si="177"/>
        <v>-9.355286620963095E-2</v>
      </c>
      <c r="M153" s="228">
        <f t="shared" si="177"/>
        <v>-7.3343668317705557E-2</v>
      </c>
      <c r="N153" s="228">
        <f t="shared" si="177"/>
        <v>-2.3287935986728611E-2</v>
      </c>
      <c r="O153" s="228">
        <f t="shared" si="177"/>
        <v>6.3686793942825991E-3</v>
      </c>
      <c r="P153" s="228">
        <f t="shared" si="177"/>
        <v>1.7465285868510119E-2</v>
      </c>
      <c r="Q153" s="228">
        <f t="shared" si="177"/>
        <v>3.0077026848279641E-2</v>
      </c>
      <c r="R153" s="228">
        <f t="shared" si="177"/>
        <v>2.7650926150415908E-2</v>
      </c>
      <c r="S153" s="228">
        <f t="shared" si="177"/>
        <v>4.2429470237733712E-2</v>
      </c>
      <c r="T153" s="228">
        <f t="shared" si="177"/>
        <v>4.732437418875729E-2</v>
      </c>
      <c r="U153" s="228">
        <f t="shared" si="177"/>
        <v>4.3646933457877991E-2</v>
      </c>
      <c r="V153" s="228">
        <f t="shared" si="177"/>
        <v>3.9864604312472844E-2</v>
      </c>
      <c r="W153" s="228">
        <f t="shared" si="177"/>
        <v>6.4718248028479516E-2</v>
      </c>
      <c r="X153" s="228">
        <f t="shared" si="177"/>
        <v>7.5678469482219277E-2</v>
      </c>
      <c r="Y153" s="228">
        <f t="shared" si="177"/>
        <v>7.3410879043925348E-2</v>
      </c>
      <c r="Z153" s="228">
        <f t="shared" si="177"/>
        <v>5.8878823730282311E-2</v>
      </c>
      <c r="AA153" s="228">
        <f t="shared" si="177"/>
        <v>5.3736790896397525E-2</v>
      </c>
      <c r="AB153" s="228">
        <f t="shared" si="177"/>
        <v>4.2287404424345844E-2</v>
      </c>
      <c r="AC153" s="228">
        <f t="shared" si="177"/>
        <v>3.7647715313483147E-2</v>
      </c>
      <c r="AD153" s="228">
        <f t="shared" si="177"/>
        <v>2.7213709682763151E-2</v>
      </c>
      <c r="AE153" s="228">
        <f t="shared" si="177"/>
        <v>3.1225626308485955E-2</v>
      </c>
      <c r="AF153" s="228">
        <f t="shared" si="177"/>
        <v>2.8643795180026563E-2</v>
      </c>
      <c r="AG153" s="228">
        <f t="shared" si="177"/>
        <v>1.9260259874697674E-2</v>
      </c>
      <c r="AH153" s="228">
        <f t="shared" si="177"/>
        <v>2.3089760191947407E-2</v>
      </c>
      <c r="AI153" s="228">
        <f t="shared" si="177"/>
        <v>2.5952523597309575E-2</v>
      </c>
      <c r="AJ153" s="228">
        <f t="shared" si="177"/>
        <v>2.441576794457917E-2</v>
      </c>
      <c r="AK153" s="228">
        <f t="shared" ref="AK153:BD153" si="178">IF(AK73=0,0,AK137/AK78)</f>
        <v>1.6984898931802814E-2</v>
      </c>
      <c r="AL153" s="228">
        <f t="shared" si="178"/>
        <v>1.178782854582801E-2</v>
      </c>
      <c r="AM153" s="228">
        <f t="shared" si="178"/>
        <v>9.6758588699104274E-3</v>
      </c>
      <c r="AN153" s="228">
        <f t="shared" si="178"/>
        <v>1.1823728179417726E-2</v>
      </c>
      <c r="AO153" s="228">
        <f t="shared" si="178"/>
        <v>1.8211419795757324E-2</v>
      </c>
      <c r="AP153" s="228">
        <f t="shared" si="178"/>
        <v>2.2585083145094005E-2</v>
      </c>
      <c r="AQ153" s="228">
        <f t="shared" si="178"/>
        <v>0</v>
      </c>
      <c r="AR153" s="228">
        <f t="shared" si="178"/>
        <v>0</v>
      </c>
      <c r="AS153" s="228">
        <f t="shared" si="178"/>
        <v>0</v>
      </c>
      <c r="AT153" s="228">
        <f t="shared" si="178"/>
        <v>0</v>
      </c>
      <c r="AU153" s="228">
        <f t="shared" si="178"/>
        <v>0</v>
      </c>
      <c r="AV153" s="228">
        <f t="shared" si="178"/>
        <v>0</v>
      </c>
      <c r="AW153" s="228">
        <f t="shared" si="178"/>
        <v>0</v>
      </c>
      <c r="AX153" s="228">
        <f t="shared" si="178"/>
        <v>0</v>
      </c>
      <c r="AY153" s="228">
        <f t="shared" si="178"/>
        <v>0</v>
      </c>
      <c r="AZ153" s="228">
        <f t="shared" si="178"/>
        <v>0</v>
      </c>
      <c r="BA153" s="228">
        <f t="shared" si="178"/>
        <v>0</v>
      </c>
      <c r="BB153" s="228">
        <f t="shared" si="178"/>
        <v>0</v>
      </c>
      <c r="BC153" s="228">
        <f t="shared" si="178"/>
        <v>0</v>
      </c>
      <c r="BD153" s="228">
        <f t="shared" si="178"/>
        <v>0</v>
      </c>
      <c r="BE153" s="226"/>
      <c r="BF153" s="229">
        <f t="shared" ref="BF153:BZ153" si="179">IF(BF73=0,0,BF137/BF78)</f>
        <v>-2.0148537071263375E-2</v>
      </c>
      <c r="BG153" s="228">
        <f t="shared" si="179"/>
        <v>-1.6343771838062775E-2</v>
      </c>
      <c r="BH153" s="228">
        <f t="shared" si="179"/>
        <v>7.9886610350126015E-3</v>
      </c>
      <c r="BI153" s="228">
        <f t="shared" si="179"/>
        <v>1.4060557727928594E-2</v>
      </c>
      <c r="BJ153" s="228">
        <f t="shared" si="179"/>
        <v>2.7179285227974356E-2</v>
      </c>
      <c r="BK153" s="228">
        <f t="shared" si="179"/>
        <v>1.1354805810329244E-2</v>
      </c>
      <c r="BL153" s="228">
        <f t="shared" si="179"/>
        <v>1.0337605578303649E-2</v>
      </c>
      <c r="BM153" s="228">
        <f t="shared" si="179"/>
        <v>5.5698058745442848E-3</v>
      </c>
      <c r="BN153" s="228">
        <f t="shared" si="179"/>
        <v>1.1292541572547006E-2</v>
      </c>
      <c r="BO153" s="228">
        <f t="shared" si="179"/>
        <v>0</v>
      </c>
      <c r="BP153" s="228">
        <f t="shared" si="179"/>
        <v>0</v>
      </c>
      <c r="BQ153" s="228">
        <f t="shared" si="179"/>
        <v>0</v>
      </c>
      <c r="BR153" s="228">
        <f t="shared" si="179"/>
        <v>0</v>
      </c>
      <c r="BS153" s="228">
        <f t="shared" si="179"/>
        <v>3.2358654614551103E-3</v>
      </c>
      <c r="BT153" s="228">
        <f t="shared" si="179"/>
        <v>5.2434826441711433E-3</v>
      </c>
      <c r="BU153" s="228">
        <f t="shared" si="179"/>
        <v>5.646270786273503E-3</v>
      </c>
      <c r="BV153" s="228">
        <f t="shared" si="179"/>
        <v>0</v>
      </c>
      <c r="BW153" s="228">
        <f t="shared" si="179"/>
        <v>4.1316305411182941E-3</v>
      </c>
      <c r="BX153" s="228">
        <f t="shared" si="179"/>
        <v>4.5170166290188019E-3</v>
      </c>
      <c r="BY153" s="228">
        <f t="shared" si="179"/>
        <v>0</v>
      </c>
      <c r="BZ153" s="228">
        <f t="shared" si="179"/>
        <v>0</v>
      </c>
      <c r="CA153" s="225"/>
    </row>
    <row r="154" spans="1:79" ht="9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8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5.6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x14ac:dyDescent="0.3">
      <c r="A157" s="223"/>
      <c r="B157" s="78" t="s">
        <v>37</v>
      </c>
      <c r="C157" s="225"/>
      <c r="D157" s="227">
        <f t="shared" ref="D157:AI157" si="180">(IF(D$73=0,0,D82/D$74))</f>
        <v>0.22590105595452767</v>
      </c>
      <c r="E157" s="228">
        <f t="shared" si="180"/>
        <v>0.16041858034528983</v>
      </c>
      <c r="F157" s="228">
        <f t="shared" si="180"/>
        <v>0.21513142857142858</v>
      </c>
      <c r="G157" s="228">
        <f t="shared" si="180"/>
        <v>0.23679425942305202</v>
      </c>
      <c r="H157" s="228">
        <f t="shared" si="180"/>
        <v>0.69019898035916272</v>
      </c>
      <c r="I157" s="228">
        <f t="shared" si="180"/>
        <v>0.15875718419336995</v>
      </c>
      <c r="J157" s="228">
        <f t="shared" si="180"/>
        <v>0.11137265995170888</v>
      </c>
      <c r="K157" s="228">
        <f t="shared" si="180"/>
        <v>0.15025838642331271</v>
      </c>
      <c r="L157" s="228">
        <f t="shared" si="180"/>
        <v>0.2282816875354074</v>
      </c>
      <c r="M157" s="228">
        <f t="shared" si="180"/>
        <v>0.49159085613108444</v>
      </c>
      <c r="N157" s="228">
        <f t="shared" si="180"/>
        <v>0.12949395004326936</v>
      </c>
      <c r="O157" s="228">
        <f t="shared" si="180"/>
        <v>7.158391906878038E-2</v>
      </c>
      <c r="P157" s="228">
        <f t="shared" si="180"/>
        <v>0.10058326735895523</v>
      </c>
      <c r="Q157" s="228">
        <f t="shared" si="180"/>
        <v>0.196294141844187</v>
      </c>
      <c r="R157" s="228">
        <f t="shared" si="180"/>
        <v>0.44717861999785896</v>
      </c>
      <c r="S157" s="228">
        <f t="shared" si="180"/>
        <v>0.14089334014980731</v>
      </c>
      <c r="T157" s="228">
        <f t="shared" si="180"/>
        <v>8.0147190336287449E-2</v>
      </c>
      <c r="U157" s="228">
        <f t="shared" si="180"/>
        <v>8.5109461709567902E-2</v>
      </c>
      <c r="V157" s="228">
        <f t="shared" si="180"/>
        <v>0.12341257470629624</v>
      </c>
      <c r="W157" s="228">
        <f t="shared" si="180"/>
        <v>0.48150046720455636</v>
      </c>
      <c r="X157" s="228">
        <f t="shared" si="180"/>
        <v>0.12237182280694063</v>
      </c>
      <c r="Y157" s="228">
        <f t="shared" si="180"/>
        <v>8.7138613544518503E-2</v>
      </c>
      <c r="Z157" s="228">
        <f t="shared" si="180"/>
        <v>0.10800527720490111</v>
      </c>
      <c r="AA157" s="228">
        <f t="shared" si="180"/>
        <v>0.17140939615189482</v>
      </c>
      <c r="AB157" s="228">
        <f t="shared" si="180"/>
        <v>0.43826971503303075</v>
      </c>
      <c r="AC157" s="228">
        <f t="shared" si="180"/>
        <v>0.17067516334597077</v>
      </c>
      <c r="AD157" s="228">
        <f t="shared" si="180"/>
        <v>0.10533665177347797</v>
      </c>
      <c r="AE157" s="228">
        <f t="shared" si="180"/>
        <v>0.11170010593389512</v>
      </c>
      <c r="AF157" s="228">
        <f t="shared" si="180"/>
        <v>0.13561167346133837</v>
      </c>
      <c r="AG157" s="228">
        <f t="shared" si="180"/>
        <v>0.56094759511844938</v>
      </c>
      <c r="AH157" s="228">
        <f t="shared" si="180"/>
        <v>0.13024689645472251</v>
      </c>
      <c r="AI157" s="228">
        <f t="shared" si="180"/>
        <v>0.14944463368449556</v>
      </c>
      <c r="AJ157" s="228">
        <f t="shared" ref="AJ157:BD157" si="181">(IF(AJ$73=0,0,AJ82/AJ$74))</f>
        <v>0.10400515515019329</v>
      </c>
      <c r="AK157" s="228">
        <f t="shared" si="181"/>
        <v>0.11873203779639865</v>
      </c>
      <c r="AL157" s="228">
        <f t="shared" si="181"/>
        <v>0.12011585039932447</v>
      </c>
      <c r="AM157" s="228">
        <f t="shared" si="181"/>
        <v>0.54265544192580251</v>
      </c>
      <c r="AN157" s="228">
        <f t="shared" si="181"/>
        <v>0.22296297143641544</v>
      </c>
      <c r="AO157" s="228">
        <f t="shared" si="181"/>
        <v>0.15251894091776735</v>
      </c>
      <c r="AP157" s="228">
        <f t="shared" si="181"/>
        <v>8.9834442685195151E-2</v>
      </c>
      <c r="AQ157" s="228">
        <f t="shared" si="181"/>
        <v>0</v>
      </c>
      <c r="AR157" s="228">
        <f t="shared" si="181"/>
        <v>0</v>
      </c>
      <c r="AS157" s="228">
        <f t="shared" si="181"/>
        <v>0</v>
      </c>
      <c r="AT157" s="228">
        <f t="shared" si="181"/>
        <v>0</v>
      </c>
      <c r="AU157" s="228">
        <f t="shared" si="181"/>
        <v>0</v>
      </c>
      <c r="AV157" s="228">
        <f t="shared" si="181"/>
        <v>0</v>
      </c>
      <c r="AW157" s="228">
        <f t="shared" si="181"/>
        <v>0</v>
      </c>
      <c r="AX157" s="228">
        <f t="shared" si="181"/>
        <v>0</v>
      </c>
      <c r="AY157" s="228">
        <f t="shared" si="181"/>
        <v>0</v>
      </c>
      <c r="AZ157" s="228">
        <f t="shared" si="181"/>
        <v>0</v>
      </c>
      <c r="BA157" s="228">
        <f t="shared" si="181"/>
        <v>0</v>
      </c>
      <c r="BB157" s="228">
        <f t="shared" si="181"/>
        <v>0</v>
      </c>
      <c r="BC157" s="228">
        <f t="shared" si="181"/>
        <v>0</v>
      </c>
      <c r="BD157" s="228">
        <f t="shared" si="181"/>
        <v>0</v>
      </c>
      <c r="BE157" s="225"/>
      <c r="BF157" s="228">
        <f t="shared" ref="BF157:BZ157" si="182">(IF(BF$73=0,0,BF82/BF$74))</f>
        <v>0.36183185855023686</v>
      </c>
      <c r="BG157" s="47">
        <f t="shared" si="182"/>
        <v>0.15814234360468837</v>
      </c>
      <c r="BH157" s="47">
        <f t="shared" si="182"/>
        <v>0.21892769860832334</v>
      </c>
      <c r="BI157" s="47">
        <f t="shared" si="182"/>
        <v>0.21448700013962346</v>
      </c>
      <c r="BJ157" s="47">
        <f t="shared" si="182"/>
        <v>0.20840383233593751</v>
      </c>
      <c r="BK157" s="47">
        <f t="shared" si="182"/>
        <v>0.2189815164362775</v>
      </c>
      <c r="BL157" s="47">
        <f t="shared" si="182"/>
        <v>0.26070920314355384</v>
      </c>
      <c r="BM157" s="47">
        <f t="shared" si="182"/>
        <v>0.12574103672032952</v>
      </c>
      <c r="BN157" s="47">
        <f t="shared" si="182"/>
        <v>0.26918494561331002</v>
      </c>
      <c r="BO157" s="47">
        <f t="shared" si="182"/>
        <v>0</v>
      </c>
      <c r="BP157" s="47">
        <f t="shared" si="182"/>
        <v>0</v>
      </c>
      <c r="BQ157" s="47">
        <f t="shared" si="182"/>
        <v>0</v>
      </c>
      <c r="BR157" s="47">
        <f t="shared" si="182"/>
        <v>0.22590105595452764</v>
      </c>
      <c r="BS157" s="47">
        <f t="shared" si="182"/>
        <v>0.23936548051225479</v>
      </c>
      <c r="BT157" s="47">
        <f t="shared" si="182"/>
        <v>0.21417772315697944</v>
      </c>
      <c r="BU157" s="47">
        <f t="shared" si="182"/>
        <v>0.22338061719584315</v>
      </c>
      <c r="BV157" s="47">
        <f t="shared" si="182"/>
        <v>0</v>
      </c>
      <c r="BW157" s="47">
        <f t="shared" si="182"/>
        <v>0.22690083556487706</v>
      </c>
      <c r="BX157" s="47">
        <f t="shared" si="182"/>
        <v>0.22338061719584315</v>
      </c>
      <c r="BY157" s="47">
        <f t="shared" si="182"/>
        <v>0.23936548051225479</v>
      </c>
      <c r="BZ157" s="47">
        <f t="shared" si="182"/>
        <v>0.23936548051225479</v>
      </c>
      <c r="CA157" s="225"/>
    </row>
    <row r="158" spans="1:79" x14ac:dyDescent="0.3">
      <c r="A158" s="223"/>
      <c r="B158" s="78" t="s">
        <v>39</v>
      </c>
      <c r="C158" s="225"/>
      <c r="D158" s="227">
        <f t="shared" ref="D158:AI158" si="183">(IF(D$73=0,0,D83/D$74))</f>
        <v>8.1831702719793158E-3</v>
      </c>
      <c r="E158" s="228">
        <f t="shared" si="183"/>
        <v>0</v>
      </c>
      <c r="F158" s="228">
        <f t="shared" si="183"/>
        <v>4.70995670995671E-2</v>
      </c>
      <c r="G158" s="228">
        <f t="shared" si="183"/>
        <v>0</v>
      </c>
      <c r="H158" s="228">
        <f t="shared" si="183"/>
        <v>9.4814827731266437E-3</v>
      </c>
      <c r="I158" s="228">
        <f t="shared" si="183"/>
        <v>1.2205742317405486E-2</v>
      </c>
      <c r="J158" s="228">
        <f t="shared" si="183"/>
        <v>1.414384288211107E-2</v>
      </c>
      <c r="K158" s="228">
        <f t="shared" si="183"/>
        <v>3.2269064102236171E-2</v>
      </c>
      <c r="L158" s="228">
        <f t="shared" si="183"/>
        <v>2.5435584382551186E-2</v>
      </c>
      <c r="M158" s="228">
        <f t="shared" si="183"/>
        <v>0</v>
      </c>
      <c r="N158" s="228">
        <f t="shared" si="183"/>
        <v>4.0322705715588438E-3</v>
      </c>
      <c r="O158" s="228">
        <f t="shared" si="183"/>
        <v>0</v>
      </c>
      <c r="P158" s="228">
        <f t="shared" si="183"/>
        <v>1.2194373212632916E-2</v>
      </c>
      <c r="Q158" s="228">
        <f t="shared" si="183"/>
        <v>7.1103669080851304E-3</v>
      </c>
      <c r="R158" s="228">
        <f t="shared" si="183"/>
        <v>0</v>
      </c>
      <c r="S158" s="228">
        <f t="shared" si="183"/>
        <v>3.4330516903966586E-3</v>
      </c>
      <c r="T158" s="228">
        <f t="shared" si="183"/>
        <v>1.2345005141258115E-2</v>
      </c>
      <c r="U158" s="228">
        <f t="shared" si="183"/>
        <v>1.3304222222792355E-2</v>
      </c>
      <c r="V158" s="228">
        <f t="shared" si="183"/>
        <v>1.2873976824347795E-2</v>
      </c>
      <c r="W158" s="228">
        <f t="shared" si="183"/>
        <v>0</v>
      </c>
      <c r="X158" s="228">
        <f t="shared" si="183"/>
        <v>5.5054757183415287E-3</v>
      </c>
      <c r="Y158" s="228">
        <f t="shared" si="183"/>
        <v>0</v>
      </c>
      <c r="Z158" s="228">
        <f t="shared" si="183"/>
        <v>9.8026355695741817E-3</v>
      </c>
      <c r="AA158" s="228">
        <f t="shared" si="183"/>
        <v>6.8255995270098428E-3</v>
      </c>
      <c r="AB158" s="228">
        <f t="shared" si="183"/>
        <v>4.2222140424343331E-3</v>
      </c>
      <c r="AC158" s="228">
        <f t="shared" si="183"/>
        <v>1.4736629829797532E-2</v>
      </c>
      <c r="AD158" s="228">
        <f t="shared" si="183"/>
        <v>4.4765956511051298E-3</v>
      </c>
      <c r="AE158" s="228">
        <f t="shared" si="183"/>
        <v>1.8806194205043304E-2</v>
      </c>
      <c r="AF158" s="228">
        <f t="shared" si="183"/>
        <v>8.8162990516927747E-3</v>
      </c>
      <c r="AG158" s="228">
        <f t="shared" si="183"/>
        <v>6.9438768936256378E-3</v>
      </c>
      <c r="AH158" s="228">
        <f t="shared" si="183"/>
        <v>0</v>
      </c>
      <c r="AI158" s="228">
        <f t="shared" si="183"/>
        <v>0</v>
      </c>
      <c r="AJ158" s="228">
        <f t="shared" ref="AJ158:BD158" si="184">(IF(AJ$73=0,0,AJ83/AJ$74))</f>
        <v>1.8948151085555663E-2</v>
      </c>
      <c r="AK158" s="228">
        <f t="shared" si="184"/>
        <v>1.6172579782492424E-2</v>
      </c>
      <c r="AL158" s="228">
        <f t="shared" si="184"/>
        <v>1.4858116266639283E-2</v>
      </c>
      <c r="AM158" s="228">
        <f t="shared" si="184"/>
        <v>4.8748942477209387E-3</v>
      </c>
      <c r="AN158" s="228">
        <f t="shared" si="184"/>
        <v>5.9483636280442467E-3</v>
      </c>
      <c r="AO158" s="228">
        <f t="shared" si="184"/>
        <v>8.8430439523054412E-3</v>
      </c>
      <c r="AP158" s="228">
        <f t="shared" si="184"/>
        <v>0</v>
      </c>
      <c r="AQ158" s="228">
        <f t="shared" si="184"/>
        <v>0</v>
      </c>
      <c r="AR158" s="228">
        <f t="shared" si="184"/>
        <v>0</v>
      </c>
      <c r="AS158" s="228">
        <f t="shared" si="184"/>
        <v>0</v>
      </c>
      <c r="AT158" s="228">
        <f t="shared" si="184"/>
        <v>0</v>
      </c>
      <c r="AU158" s="228">
        <f t="shared" si="184"/>
        <v>0</v>
      </c>
      <c r="AV158" s="228">
        <f t="shared" si="184"/>
        <v>0</v>
      </c>
      <c r="AW158" s="228">
        <f t="shared" si="184"/>
        <v>0</v>
      </c>
      <c r="AX158" s="228">
        <f t="shared" si="184"/>
        <v>0</v>
      </c>
      <c r="AY158" s="228">
        <f t="shared" si="184"/>
        <v>0</v>
      </c>
      <c r="AZ158" s="228">
        <f t="shared" si="184"/>
        <v>0</v>
      </c>
      <c r="BA158" s="228">
        <f t="shared" si="184"/>
        <v>0</v>
      </c>
      <c r="BB158" s="228">
        <f t="shared" si="184"/>
        <v>0</v>
      </c>
      <c r="BC158" s="228">
        <f t="shared" si="184"/>
        <v>0</v>
      </c>
      <c r="BD158" s="228">
        <f t="shared" si="184"/>
        <v>0</v>
      </c>
      <c r="BE158" s="225"/>
      <c r="BF158" s="228">
        <f t="shared" ref="BF158:BZ158" si="185">(IF(BF$73=0,0,BF83/BF$74))</f>
        <v>1.0460984303131284E-2</v>
      </c>
      <c r="BG158" s="228">
        <f t="shared" si="185"/>
        <v>1.911372405836885E-2</v>
      </c>
      <c r="BH158" s="228">
        <f t="shared" si="185"/>
        <v>4.1023709516703451E-3</v>
      </c>
      <c r="BI158" s="228">
        <f t="shared" si="185"/>
        <v>6.1282593703972047E-3</v>
      </c>
      <c r="BJ158" s="228">
        <f t="shared" si="185"/>
        <v>4.4463881744482171E-3</v>
      </c>
      <c r="BK158" s="228">
        <f t="shared" si="185"/>
        <v>7.8178017816044696E-3</v>
      </c>
      <c r="BL158" s="228">
        <f t="shared" si="185"/>
        <v>7.4314953635300617E-3</v>
      </c>
      <c r="BM158" s="228">
        <f t="shared" si="185"/>
        <v>1.1081391772589077E-2</v>
      </c>
      <c r="BN158" s="228">
        <f t="shared" si="185"/>
        <v>5.1571237732341681E-3</v>
      </c>
      <c r="BO158" s="228">
        <f t="shared" si="185"/>
        <v>0</v>
      </c>
      <c r="BP158" s="228">
        <f t="shared" si="185"/>
        <v>0</v>
      </c>
      <c r="BQ158" s="228">
        <f t="shared" si="185"/>
        <v>0</v>
      </c>
      <c r="BR158" s="228">
        <f t="shared" si="185"/>
        <v>8.1831702719793158E-3</v>
      </c>
      <c r="BS158" s="228">
        <f t="shared" si="185"/>
        <v>1.0508891660011819E-2</v>
      </c>
      <c r="BT158" s="228">
        <f t="shared" si="185"/>
        <v>6.2043154444612735E-3</v>
      </c>
      <c r="BU158" s="228">
        <f t="shared" si="185"/>
        <v>7.6902673060032026E-3</v>
      </c>
      <c r="BV158" s="228">
        <f t="shared" si="185"/>
        <v>0</v>
      </c>
      <c r="BW158" s="228">
        <f t="shared" si="185"/>
        <v>8.3786895376491075E-3</v>
      </c>
      <c r="BX158" s="228">
        <f t="shared" si="185"/>
        <v>7.6902673060032026E-3</v>
      </c>
      <c r="BY158" s="228">
        <f t="shared" si="185"/>
        <v>1.0508891660011819E-2</v>
      </c>
      <c r="BZ158" s="228">
        <f t="shared" si="185"/>
        <v>1.0508891660011819E-2</v>
      </c>
      <c r="CA158" s="225"/>
    </row>
    <row r="159" spans="1:79" x14ac:dyDescent="0.3">
      <c r="A159" s="223"/>
      <c r="B159" s="78" t="s">
        <v>41</v>
      </c>
      <c r="C159" s="225"/>
      <c r="D159" s="227">
        <f t="shared" ref="D159:AI159" si="186">(IF(D$73=0,0,D84/D$74))</f>
        <v>0</v>
      </c>
      <c r="E159" s="228">
        <f t="shared" si="186"/>
        <v>0</v>
      </c>
      <c r="F159" s="228">
        <f t="shared" si="186"/>
        <v>0</v>
      </c>
      <c r="G159" s="228">
        <f t="shared" si="186"/>
        <v>0</v>
      </c>
      <c r="H159" s="228">
        <f t="shared" si="186"/>
        <v>0</v>
      </c>
      <c r="I159" s="228">
        <f t="shared" si="186"/>
        <v>0</v>
      </c>
      <c r="J159" s="228">
        <f t="shared" si="186"/>
        <v>0</v>
      </c>
      <c r="K159" s="228">
        <f t="shared" si="186"/>
        <v>0</v>
      </c>
      <c r="L159" s="228">
        <f t="shared" si="186"/>
        <v>0</v>
      </c>
      <c r="M159" s="228">
        <f t="shared" si="186"/>
        <v>0</v>
      </c>
      <c r="N159" s="228">
        <f t="shared" si="186"/>
        <v>0</v>
      </c>
      <c r="O159" s="228">
        <f t="shared" si="186"/>
        <v>0</v>
      </c>
      <c r="P159" s="228">
        <f t="shared" si="186"/>
        <v>0</v>
      </c>
      <c r="Q159" s="228">
        <f t="shared" si="186"/>
        <v>0</v>
      </c>
      <c r="R159" s="228">
        <f t="shared" si="186"/>
        <v>0</v>
      </c>
      <c r="S159" s="228">
        <f t="shared" si="186"/>
        <v>0</v>
      </c>
      <c r="T159" s="228">
        <f t="shared" si="186"/>
        <v>0</v>
      </c>
      <c r="U159" s="228">
        <f t="shared" si="186"/>
        <v>0</v>
      </c>
      <c r="V159" s="228">
        <f t="shared" si="186"/>
        <v>0</v>
      </c>
      <c r="W159" s="228">
        <f t="shared" si="186"/>
        <v>0</v>
      </c>
      <c r="X159" s="228">
        <f t="shared" si="186"/>
        <v>0</v>
      </c>
      <c r="Y159" s="228">
        <f t="shared" si="186"/>
        <v>0</v>
      </c>
      <c r="Z159" s="228">
        <f t="shared" si="186"/>
        <v>0</v>
      </c>
      <c r="AA159" s="228">
        <f t="shared" si="186"/>
        <v>0</v>
      </c>
      <c r="AB159" s="228">
        <f t="shared" si="186"/>
        <v>0</v>
      </c>
      <c r="AC159" s="228">
        <f t="shared" si="186"/>
        <v>0</v>
      </c>
      <c r="AD159" s="228">
        <f t="shared" si="186"/>
        <v>0</v>
      </c>
      <c r="AE159" s="228">
        <f t="shared" si="186"/>
        <v>0</v>
      </c>
      <c r="AF159" s="228">
        <f t="shared" si="186"/>
        <v>0</v>
      </c>
      <c r="AG159" s="228">
        <f t="shared" si="186"/>
        <v>0</v>
      </c>
      <c r="AH159" s="228">
        <f t="shared" si="186"/>
        <v>0</v>
      </c>
      <c r="AI159" s="228">
        <f t="shared" si="186"/>
        <v>0</v>
      </c>
      <c r="AJ159" s="228">
        <f t="shared" ref="AJ159:BD159" si="187">(IF(AJ$73=0,0,AJ84/AJ$74))</f>
        <v>0</v>
      </c>
      <c r="AK159" s="228">
        <f t="shared" si="187"/>
        <v>0</v>
      </c>
      <c r="AL159" s="228">
        <f t="shared" si="187"/>
        <v>0</v>
      </c>
      <c r="AM159" s="228">
        <f t="shared" si="187"/>
        <v>0</v>
      </c>
      <c r="AN159" s="228">
        <f t="shared" si="187"/>
        <v>0</v>
      </c>
      <c r="AO159" s="228">
        <f t="shared" si="187"/>
        <v>0</v>
      </c>
      <c r="AP159" s="228">
        <f t="shared" si="187"/>
        <v>0</v>
      </c>
      <c r="AQ159" s="228">
        <f t="shared" si="187"/>
        <v>0</v>
      </c>
      <c r="AR159" s="228">
        <f t="shared" si="187"/>
        <v>0</v>
      </c>
      <c r="AS159" s="228">
        <f t="shared" si="187"/>
        <v>0</v>
      </c>
      <c r="AT159" s="228">
        <f t="shared" si="187"/>
        <v>0</v>
      </c>
      <c r="AU159" s="228">
        <f t="shared" si="187"/>
        <v>0</v>
      </c>
      <c r="AV159" s="228">
        <f t="shared" si="187"/>
        <v>0</v>
      </c>
      <c r="AW159" s="228">
        <f t="shared" si="187"/>
        <v>0</v>
      </c>
      <c r="AX159" s="228">
        <f t="shared" si="187"/>
        <v>0</v>
      </c>
      <c r="AY159" s="228">
        <f t="shared" si="187"/>
        <v>0</v>
      </c>
      <c r="AZ159" s="228">
        <f t="shared" si="187"/>
        <v>0</v>
      </c>
      <c r="BA159" s="228">
        <f t="shared" si="187"/>
        <v>0</v>
      </c>
      <c r="BB159" s="228">
        <f t="shared" si="187"/>
        <v>0</v>
      </c>
      <c r="BC159" s="228">
        <f t="shared" si="187"/>
        <v>0</v>
      </c>
      <c r="BD159" s="228">
        <f t="shared" si="187"/>
        <v>0</v>
      </c>
      <c r="BE159" s="226"/>
      <c r="BF159" s="229">
        <f t="shared" ref="BF159:BZ159" si="188">(IF(BF$73=0,0,BF84/BF$74))</f>
        <v>0</v>
      </c>
      <c r="BG159" s="228">
        <f t="shared" si="188"/>
        <v>0</v>
      </c>
      <c r="BH159" s="228">
        <f t="shared" si="188"/>
        <v>0</v>
      </c>
      <c r="BI159" s="228">
        <f t="shared" si="188"/>
        <v>0</v>
      </c>
      <c r="BJ159" s="228">
        <f t="shared" si="188"/>
        <v>0</v>
      </c>
      <c r="BK159" s="228">
        <f t="shared" si="188"/>
        <v>0</v>
      </c>
      <c r="BL159" s="228">
        <f t="shared" si="188"/>
        <v>0</v>
      </c>
      <c r="BM159" s="228">
        <f t="shared" si="188"/>
        <v>0</v>
      </c>
      <c r="BN159" s="228">
        <f t="shared" si="188"/>
        <v>0</v>
      </c>
      <c r="BO159" s="228">
        <f t="shared" si="188"/>
        <v>0</v>
      </c>
      <c r="BP159" s="228">
        <f t="shared" si="188"/>
        <v>0</v>
      </c>
      <c r="BQ159" s="228">
        <f t="shared" si="188"/>
        <v>0</v>
      </c>
      <c r="BR159" s="228">
        <f t="shared" si="188"/>
        <v>0</v>
      </c>
      <c r="BS159" s="228">
        <f t="shared" si="188"/>
        <v>0</v>
      </c>
      <c r="BT159" s="228">
        <f t="shared" si="188"/>
        <v>0</v>
      </c>
      <c r="BU159" s="228">
        <f t="shared" si="188"/>
        <v>0</v>
      </c>
      <c r="BV159" s="228">
        <f t="shared" si="188"/>
        <v>0</v>
      </c>
      <c r="BW159" s="228">
        <f t="shared" si="188"/>
        <v>0</v>
      </c>
      <c r="BX159" s="228">
        <f t="shared" si="188"/>
        <v>0</v>
      </c>
      <c r="BY159" s="228">
        <f t="shared" si="188"/>
        <v>0</v>
      </c>
      <c r="BZ159" s="228">
        <f t="shared" si="188"/>
        <v>0</v>
      </c>
      <c r="CA159" s="225"/>
    </row>
    <row r="160" spans="1:79" x14ac:dyDescent="0.3">
      <c r="A160" s="223"/>
      <c r="B160" s="78" t="s">
        <v>43</v>
      </c>
      <c r="C160" s="225"/>
      <c r="D160" s="227">
        <f t="shared" ref="D160:AI160" si="189">(IF(D$73=0,0,D85/D$74))</f>
        <v>0</v>
      </c>
      <c r="E160" s="228">
        <f t="shared" si="189"/>
        <v>0</v>
      </c>
      <c r="F160" s="228">
        <f t="shared" si="189"/>
        <v>0</v>
      </c>
      <c r="G160" s="228">
        <f t="shared" si="189"/>
        <v>0</v>
      </c>
      <c r="H160" s="228">
        <f t="shared" si="189"/>
        <v>0</v>
      </c>
      <c r="I160" s="228">
        <f t="shared" si="189"/>
        <v>0</v>
      </c>
      <c r="J160" s="228">
        <f t="shared" si="189"/>
        <v>0</v>
      </c>
      <c r="K160" s="228">
        <f t="shared" si="189"/>
        <v>0</v>
      </c>
      <c r="L160" s="228">
        <f t="shared" si="189"/>
        <v>0</v>
      </c>
      <c r="M160" s="228">
        <f t="shared" si="189"/>
        <v>0</v>
      </c>
      <c r="N160" s="228">
        <f t="shared" si="189"/>
        <v>0</v>
      </c>
      <c r="O160" s="228">
        <f t="shared" si="189"/>
        <v>0</v>
      </c>
      <c r="P160" s="228">
        <f t="shared" si="189"/>
        <v>0</v>
      </c>
      <c r="Q160" s="228">
        <f t="shared" si="189"/>
        <v>0</v>
      </c>
      <c r="R160" s="228">
        <f t="shared" si="189"/>
        <v>0</v>
      </c>
      <c r="S160" s="228">
        <f t="shared" si="189"/>
        <v>0</v>
      </c>
      <c r="T160" s="228">
        <f t="shared" si="189"/>
        <v>0</v>
      </c>
      <c r="U160" s="228">
        <f t="shared" si="189"/>
        <v>0</v>
      </c>
      <c r="V160" s="228">
        <f t="shared" si="189"/>
        <v>0</v>
      </c>
      <c r="W160" s="228">
        <f t="shared" si="189"/>
        <v>0</v>
      </c>
      <c r="X160" s="228">
        <f t="shared" si="189"/>
        <v>0</v>
      </c>
      <c r="Y160" s="228">
        <f t="shared" si="189"/>
        <v>0</v>
      </c>
      <c r="Z160" s="228">
        <f t="shared" si="189"/>
        <v>0</v>
      </c>
      <c r="AA160" s="228">
        <f t="shared" si="189"/>
        <v>0</v>
      </c>
      <c r="AB160" s="228">
        <f t="shared" si="189"/>
        <v>0</v>
      </c>
      <c r="AC160" s="228">
        <f t="shared" si="189"/>
        <v>0</v>
      </c>
      <c r="AD160" s="228">
        <f t="shared" si="189"/>
        <v>0</v>
      </c>
      <c r="AE160" s="228">
        <f t="shared" si="189"/>
        <v>0</v>
      </c>
      <c r="AF160" s="228">
        <f t="shared" si="189"/>
        <v>0</v>
      </c>
      <c r="AG160" s="228">
        <f t="shared" si="189"/>
        <v>0</v>
      </c>
      <c r="AH160" s="228">
        <f t="shared" si="189"/>
        <v>0</v>
      </c>
      <c r="AI160" s="228">
        <f t="shared" si="189"/>
        <v>0</v>
      </c>
      <c r="AJ160" s="228">
        <f t="shared" ref="AJ160:BD160" si="190">(IF(AJ$73=0,0,AJ85/AJ$74))</f>
        <v>0</v>
      </c>
      <c r="AK160" s="228">
        <f t="shared" si="190"/>
        <v>0</v>
      </c>
      <c r="AL160" s="228">
        <f t="shared" si="190"/>
        <v>0</v>
      </c>
      <c r="AM160" s="228">
        <f t="shared" si="190"/>
        <v>0</v>
      </c>
      <c r="AN160" s="228">
        <f t="shared" si="190"/>
        <v>0</v>
      </c>
      <c r="AO160" s="228">
        <f t="shared" si="190"/>
        <v>0</v>
      </c>
      <c r="AP160" s="228">
        <f t="shared" si="190"/>
        <v>0</v>
      </c>
      <c r="AQ160" s="228">
        <f t="shared" si="190"/>
        <v>0</v>
      </c>
      <c r="AR160" s="228">
        <f t="shared" si="190"/>
        <v>0</v>
      </c>
      <c r="AS160" s="228">
        <f t="shared" si="190"/>
        <v>0</v>
      </c>
      <c r="AT160" s="228">
        <f t="shared" si="190"/>
        <v>0</v>
      </c>
      <c r="AU160" s="228">
        <f t="shared" si="190"/>
        <v>0</v>
      </c>
      <c r="AV160" s="228">
        <f t="shared" si="190"/>
        <v>0</v>
      </c>
      <c r="AW160" s="228">
        <f t="shared" si="190"/>
        <v>0</v>
      </c>
      <c r="AX160" s="228">
        <f t="shared" si="190"/>
        <v>0</v>
      </c>
      <c r="AY160" s="228">
        <f t="shared" si="190"/>
        <v>0</v>
      </c>
      <c r="AZ160" s="228">
        <f t="shared" si="190"/>
        <v>0</v>
      </c>
      <c r="BA160" s="228">
        <f t="shared" si="190"/>
        <v>0</v>
      </c>
      <c r="BB160" s="228">
        <f t="shared" si="190"/>
        <v>0</v>
      </c>
      <c r="BC160" s="228">
        <f t="shared" si="190"/>
        <v>0</v>
      </c>
      <c r="BD160" s="228">
        <f t="shared" si="190"/>
        <v>0</v>
      </c>
      <c r="BE160" s="226"/>
      <c r="BF160" s="229">
        <f t="shared" ref="BF160:BZ160" si="191">(IF(BF$73=0,0,BF85/BF$74))</f>
        <v>0</v>
      </c>
      <c r="BG160" s="228">
        <f t="shared" si="191"/>
        <v>0</v>
      </c>
      <c r="BH160" s="228">
        <f t="shared" si="191"/>
        <v>0</v>
      </c>
      <c r="BI160" s="228">
        <f t="shared" si="191"/>
        <v>0</v>
      </c>
      <c r="BJ160" s="228">
        <f t="shared" si="191"/>
        <v>0</v>
      </c>
      <c r="BK160" s="228">
        <f t="shared" si="191"/>
        <v>0</v>
      </c>
      <c r="BL160" s="228">
        <f t="shared" si="191"/>
        <v>0</v>
      </c>
      <c r="BM160" s="228">
        <f t="shared" si="191"/>
        <v>0</v>
      </c>
      <c r="BN160" s="228">
        <f t="shared" si="191"/>
        <v>0</v>
      </c>
      <c r="BO160" s="228">
        <f t="shared" si="191"/>
        <v>0</v>
      </c>
      <c r="BP160" s="228">
        <f t="shared" si="191"/>
        <v>0</v>
      </c>
      <c r="BQ160" s="228">
        <f t="shared" si="191"/>
        <v>0</v>
      </c>
      <c r="BR160" s="228">
        <f t="shared" si="191"/>
        <v>0</v>
      </c>
      <c r="BS160" s="228">
        <f t="shared" si="191"/>
        <v>0</v>
      </c>
      <c r="BT160" s="228">
        <f t="shared" si="191"/>
        <v>0</v>
      </c>
      <c r="BU160" s="228">
        <f t="shared" si="191"/>
        <v>0</v>
      </c>
      <c r="BV160" s="228">
        <f t="shared" si="191"/>
        <v>0</v>
      </c>
      <c r="BW160" s="228">
        <f t="shared" si="191"/>
        <v>0</v>
      </c>
      <c r="BX160" s="228">
        <f t="shared" si="191"/>
        <v>0</v>
      </c>
      <c r="BY160" s="228">
        <f t="shared" si="191"/>
        <v>0</v>
      </c>
      <c r="BZ160" s="228">
        <f t="shared" si="191"/>
        <v>0</v>
      </c>
      <c r="CA160" s="225"/>
    </row>
    <row r="161" spans="1:79" x14ac:dyDescent="0.3">
      <c r="A161" s="223"/>
      <c r="B161" s="160" t="s">
        <v>348</v>
      </c>
      <c r="C161" s="225"/>
      <c r="D161" s="238">
        <f t="shared" ref="D161:AI161" si="192">(IF(D$73=0,0,D86/D$74))</f>
        <v>0.23408422622650693</v>
      </c>
      <c r="E161" s="238">
        <f t="shared" si="192"/>
        <v>0.16041858034528983</v>
      </c>
      <c r="F161" s="238">
        <f t="shared" si="192"/>
        <v>0.26223099567099567</v>
      </c>
      <c r="G161" s="238">
        <f t="shared" si="192"/>
        <v>0.23679425942305202</v>
      </c>
      <c r="H161" s="238">
        <f t="shared" si="192"/>
        <v>0.69968046313228938</v>
      </c>
      <c r="I161" s="238">
        <f t="shared" si="192"/>
        <v>0.17096292651077544</v>
      </c>
      <c r="J161" s="238">
        <f t="shared" si="192"/>
        <v>0.12551650283381996</v>
      </c>
      <c r="K161" s="238">
        <f t="shared" si="192"/>
        <v>0.18252745052554889</v>
      </c>
      <c r="L161" s="238">
        <f t="shared" si="192"/>
        <v>0.25371727191795862</v>
      </c>
      <c r="M161" s="238">
        <f t="shared" si="192"/>
        <v>0.49159085613108444</v>
      </c>
      <c r="N161" s="238">
        <f t="shared" si="192"/>
        <v>0.13352622061482819</v>
      </c>
      <c r="O161" s="238">
        <f t="shared" si="192"/>
        <v>7.158391906878038E-2</v>
      </c>
      <c r="P161" s="238">
        <f t="shared" si="192"/>
        <v>0.11277764057158814</v>
      </c>
      <c r="Q161" s="238">
        <f t="shared" si="192"/>
        <v>0.20340450875227215</v>
      </c>
      <c r="R161" s="238">
        <f t="shared" si="192"/>
        <v>0.44717861999785896</v>
      </c>
      <c r="S161" s="238">
        <f t="shared" si="192"/>
        <v>0.14432639184020399</v>
      </c>
      <c r="T161" s="238">
        <f t="shared" si="192"/>
        <v>9.2492195477545544E-2</v>
      </c>
      <c r="U161" s="238">
        <f t="shared" si="192"/>
        <v>9.841368393236026E-2</v>
      </c>
      <c r="V161" s="238">
        <f t="shared" si="192"/>
        <v>0.13628655153064403</v>
      </c>
      <c r="W161" s="238">
        <f t="shared" si="192"/>
        <v>0.48150046720455636</v>
      </c>
      <c r="X161" s="238">
        <f t="shared" si="192"/>
        <v>0.12787729852528215</v>
      </c>
      <c r="Y161" s="238">
        <f t="shared" si="192"/>
        <v>8.7138613544518503E-2</v>
      </c>
      <c r="Z161" s="238">
        <f t="shared" si="192"/>
        <v>0.11780791277447529</v>
      </c>
      <c r="AA161" s="238">
        <f t="shared" si="192"/>
        <v>0.17823499567890466</v>
      </c>
      <c r="AB161" s="238">
        <f t="shared" si="192"/>
        <v>0.44249192907546508</v>
      </c>
      <c r="AC161" s="238">
        <f t="shared" si="192"/>
        <v>0.18541179317576831</v>
      </c>
      <c r="AD161" s="238">
        <f t="shared" si="192"/>
        <v>0.10981324742458309</v>
      </c>
      <c r="AE161" s="238">
        <f t="shared" si="192"/>
        <v>0.13050630013893844</v>
      </c>
      <c r="AF161" s="238">
        <f t="shared" si="192"/>
        <v>0.14442797251303113</v>
      </c>
      <c r="AG161" s="238">
        <f t="shared" si="192"/>
        <v>0.56789147201207502</v>
      </c>
      <c r="AH161" s="238">
        <f t="shared" si="192"/>
        <v>0.13024689645472251</v>
      </c>
      <c r="AI161" s="238">
        <f t="shared" si="192"/>
        <v>0.14944463368449556</v>
      </c>
      <c r="AJ161" s="238">
        <f t="shared" ref="AJ161:BD161" si="193">(IF(AJ$73=0,0,AJ86/AJ$74))</f>
        <v>0.12295330623574896</v>
      </c>
      <c r="AK161" s="238">
        <f t="shared" si="193"/>
        <v>0.13490461757889108</v>
      </c>
      <c r="AL161" s="238">
        <f t="shared" si="193"/>
        <v>0.13497396666596376</v>
      </c>
      <c r="AM161" s="238">
        <f t="shared" si="193"/>
        <v>0.54753033617352354</v>
      </c>
      <c r="AN161" s="238">
        <f t="shared" si="193"/>
        <v>0.22891133506445968</v>
      </c>
      <c r="AO161" s="238">
        <f t="shared" si="193"/>
        <v>0.16136198487007283</v>
      </c>
      <c r="AP161" s="238">
        <f t="shared" si="193"/>
        <v>8.9834442685195151E-2</v>
      </c>
      <c r="AQ161" s="238">
        <f t="shared" si="193"/>
        <v>0</v>
      </c>
      <c r="AR161" s="238">
        <f t="shared" si="193"/>
        <v>0</v>
      </c>
      <c r="AS161" s="238">
        <f t="shared" si="193"/>
        <v>0</v>
      </c>
      <c r="AT161" s="238">
        <f t="shared" si="193"/>
        <v>0</v>
      </c>
      <c r="AU161" s="238">
        <f t="shared" si="193"/>
        <v>0</v>
      </c>
      <c r="AV161" s="238">
        <f t="shared" si="193"/>
        <v>0</v>
      </c>
      <c r="AW161" s="238">
        <f t="shared" si="193"/>
        <v>0</v>
      </c>
      <c r="AX161" s="238">
        <f t="shared" si="193"/>
        <v>0</v>
      </c>
      <c r="AY161" s="238">
        <f t="shared" si="193"/>
        <v>0</v>
      </c>
      <c r="AZ161" s="238">
        <f t="shared" si="193"/>
        <v>0</v>
      </c>
      <c r="BA161" s="238">
        <f t="shared" si="193"/>
        <v>0</v>
      </c>
      <c r="BB161" s="238">
        <f t="shared" si="193"/>
        <v>0</v>
      </c>
      <c r="BC161" s="238">
        <f t="shared" si="193"/>
        <v>0</v>
      </c>
      <c r="BD161" s="238">
        <f t="shared" si="193"/>
        <v>0</v>
      </c>
      <c r="BE161" s="226"/>
      <c r="BF161" s="239">
        <f t="shared" ref="BF161:BZ161" si="194">(IF(BF$73=0,0,BF86/BF$74))</f>
        <v>0.37229284285336817</v>
      </c>
      <c r="BG161" s="238">
        <f t="shared" si="194"/>
        <v>0.17725606766305724</v>
      </c>
      <c r="BH161" s="238">
        <f t="shared" si="194"/>
        <v>0.22303006955999369</v>
      </c>
      <c r="BI161" s="238">
        <f t="shared" si="194"/>
        <v>0.22061525951002064</v>
      </c>
      <c r="BJ161" s="238">
        <f t="shared" si="194"/>
        <v>0.21285022051038571</v>
      </c>
      <c r="BK161" s="238">
        <f t="shared" si="194"/>
        <v>0.22679931821788193</v>
      </c>
      <c r="BL161" s="238">
        <f t="shared" si="194"/>
        <v>0.26814069850708389</v>
      </c>
      <c r="BM161" s="238">
        <f t="shared" si="194"/>
        <v>0.13682242849291862</v>
      </c>
      <c r="BN161" s="238">
        <f t="shared" si="194"/>
        <v>0.27434206938654421</v>
      </c>
      <c r="BO161" s="238">
        <f t="shared" si="194"/>
        <v>0</v>
      </c>
      <c r="BP161" s="238">
        <f t="shared" si="194"/>
        <v>0</v>
      </c>
      <c r="BQ161" s="238">
        <f t="shared" si="194"/>
        <v>0</v>
      </c>
      <c r="BR161" s="238">
        <f t="shared" si="194"/>
        <v>0.23408422622650693</v>
      </c>
      <c r="BS161" s="238">
        <f t="shared" si="194"/>
        <v>0.24987437217226663</v>
      </c>
      <c r="BT161" s="238">
        <f t="shared" si="194"/>
        <v>0.22038203860144071</v>
      </c>
      <c r="BU161" s="238">
        <f t="shared" si="194"/>
        <v>0.23107088450184637</v>
      </c>
      <c r="BV161" s="238">
        <f t="shared" si="194"/>
        <v>0</v>
      </c>
      <c r="BW161" s="238">
        <f t="shared" si="194"/>
        <v>0.23527952510252617</v>
      </c>
      <c r="BX161" s="238">
        <f t="shared" si="194"/>
        <v>0.23107088450184637</v>
      </c>
      <c r="BY161" s="238">
        <f t="shared" si="194"/>
        <v>0.24987437217226663</v>
      </c>
      <c r="BZ161" s="238">
        <f t="shared" si="194"/>
        <v>0.24987437217226663</v>
      </c>
      <c r="CA161" s="225"/>
    </row>
    <row r="162" spans="1:79" ht="15.6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x14ac:dyDescent="0.3">
      <c r="A163" s="223"/>
      <c r="B163" s="78" t="s">
        <v>350</v>
      </c>
      <c r="C163" s="225"/>
      <c r="D163" s="227">
        <f t="shared" ref="D163:AI163" si="195">(IF(D$73=0,0,D88/D$74))</f>
        <v>0.15320361411054276</v>
      </c>
      <c r="E163" s="228">
        <f t="shared" si="195"/>
        <v>0.15518236613446112</v>
      </c>
      <c r="F163" s="228">
        <f t="shared" si="195"/>
        <v>0.27595948051948049</v>
      </c>
      <c r="G163" s="228">
        <f t="shared" si="195"/>
        <v>0.18086835003052931</v>
      </c>
      <c r="H163" s="228">
        <f t="shared" si="195"/>
        <v>0.13026135107860037</v>
      </c>
      <c r="I163" s="228">
        <f t="shared" si="195"/>
        <v>0.11578497938101387</v>
      </c>
      <c r="J163" s="228">
        <f t="shared" si="195"/>
        <v>0.13417000899144299</v>
      </c>
      <c r="K163" s="228">
        <f t="shared" si="195"/>
        <v>0.21084570286487433</v>
      </c>
      <c r="L163" s="228">
        <f t="shared" si="195"/>
        <v>0.18425375463910371</v>
      </c>
      <c r="M163" s="228">
        <f t="shared" si="195"/>
        <v>8.9484625614025551E-2</v>
      </c>
      <c r="N163" s="228">
        <f t="shared" si="195"/>
        <v>9.8862961733752253E-2</v>
      </c>
      <c r="O163" s="228">
        <f t="shared" si="195"/>
        <v>0.12714642455381719</v>
      </c>
      <c r="P163" s="228">
        <f t="shared" si="195"/>
        <v>0.14713626575018057</v>
      </c>
      <c r="Q163" s="228">
        <f t="shared" si="195"/>
        <v>0.12627089356965004</v>
      </c>
      <c r="R163" s="228">
        <f t="shared" si="195"/>
        <v>0.12198796076394533</v>
      </c>
      <c r="S163" s="228">
        <f t="shared" si="195"/>
        <v>0.13966177881601022</v>
      </c>
      <c r="T163" s="228">
        <f t="shared" si="195"/>
        <v>0.17539386027606738</v>
      </c>
      <c r="U163" s="228">
        <f t="shared" si="195"/>
        <v>0.2104992418625295</v>
      </c>
      <c r="V163" s="228">
        <f t="shared" si="195"/>
        <v>0.18233903075539085</v>
      </c>
      <c r="W163" s="228">
        <f t="shared" si="195"/>
        <v>0.14973768887041336</v>
      </c>
      <c r="X163" s="228">
        <f t="shared" si="195"/>
        <v>0.12669370788776774</v>
      </c>
      <c r="Y163" s="228">
        <f t="shared" si="195"/>
        <v>0.17868281783242318</v>
      </c>
      <c r="Z163" s="228">
        <f t="shared" si="195"/>
        <v>0.18626486109426174</v>
      </c>
      <c r="AA163" s="228">
        <f t="shared" si="195"/>
        <v>0.13085049010142921</v>
      </c>
      <c r="AB163" s="228">
        <f t="shared" si="195"/>
        <v>0.10638290501317545</v>
      </c>
      <c r="AC163" s="228">
        <f t="shared" si="195"/>
        <v>0.13210776800838911</v>
      </c>
      <c r="AD163" s="228">
        <f t="shared" si="195"/>
        <v>0.15434736340296662</v>
      </c>
      <c r="AE163" s="228">
        <f t="shared" si="195"/>
        <v>0.26154599607139628</v>
      </c>
      <c r="AF163" s="228">
        <f t="shared" si="195"/>
        <v>0.20882224934801752</v>
      </c>
      <c r="AG163" s="228">
        <f t="shared" si="195"/>
        <v>0.1507298396745633</v>
      </c>
      <c r="AH163" s="228">
        <f t="shared" si="195"/>
        <v>0.1584990460804131</v>
      </c>
      <c r="AI163" s="228">
        <f t="shared" si="195"/>
        <v>0.15186936542899551</v>
      </c>
      <c r="AJ163" s="228">
        <f t="shared" ref="AJ163:BD163" si="196">(IF(AJ$73=0,0,AJ88/AJ$74))</f>
        <v>0.20295181917319319</v>
      </c>
      <c r="AK163" s="228">
        <f t="shared" si="196"/>
        <v>0.29198431092886434</v>
      </c>
      <c r="AL163" s="228">
        <f t="shared" si="196"/>
        <v>0.22522890905706977</v>
      </c>
      <c r="AM163" s="228">
        <f t="shared" si="196"/>
        <v>0.11522311019284875</v>
      </c>
      <c r="AN163" s="228">
        <f t="shared" si="196"/>
        <v>0.14987496997220282</v>
      </c>
      <c r="AO163" s="228">
        <f t="shared" si="196"/>
        <v>0.12450659218061134</v>
      </c>
      <c r="AP163" s="228">
        <f t="shared" si="196"/>
        <v>0.15900298299281473</v>
      </c>
      <c r="AQ163" s="228">
        <f t="shared" si="196"/>
        <v>0</v>
      </c>
      <c r="AR163" s="228">
        <f t="shared" si="196"/>
        <v>0</v>
      </c>
      <c r="AS163" s="228">
        <f t="shared" si="196"/>
        <v>0</v>
      </c>
      <c r="AT163" s="228">
        <f t="shared" si="196"/>
        <v>0</v>
      </c>
      <c r="AU163" s="228">
        <f t="shared" si="196"/>
        <v>0</v>
      </c>
      <c r="AV163" s="228">
        <f t="shared" si="196"/>
        <v>0</v>
      </c>
      <c r="AW163" s="228">
        <f t="shared" si="196"/>
        <v>0</v>
      </c>
      <c r="AX163" s="228">
        <f t="shared" si="196"/>
        <v>0</v>
      </c>
      <c r="AY163" s="228">
        <f t="shared" si="196"/>
        <v>0</v>
      </c>
      <c r="AZ163" s="228">
        <f t="shared" si="196"/>
        <v>0</v>
      </c>
      <c r="BA163" s="228">
        <f t="shared" si="196"/>
        <v>0</v>
      </c>
      <c r="BB163" s="228">
        <f t="shared" si="196"/>
        <v>0</v>
      </c>
      <c r="BC163" s="228">
        <f t="shared" si="196"/>
        <v>0</v>
      </c>
      <c r="BD163" s="228">
        <f t="shared" si="196"/>
        <v>0</v>
      </c>
      <c r="BE163" s="226"/>
      <c r="BF163" s="229">
        <f t="shared" ref="BF163:BZ163" si="197">(IF(BF$73=0,0,BF88/BF$74))</f>
        <v>0.17186922691169093</v>
      </c>
      <c r="BG163" s="228">
        <f t="shared" si="197"/>
        <v>0.15232273955476883</v>
      </c>
      <c r="BH163" s="228">
        <f t="shared" si="197"/>
        <v>0.11397059314316771</v>
      </c>
      <c r="BI163" s="228">
        <f t="shared" si="197"/>
        <v>0.15498019062148824</v>
      </c>
      <c r="BJ163" s="228">
        <f t="shared" si="197"/>
        <v>0.15593207213749083</v>
      </c>
      <c r="BK163" s="228">
        <f t="shared" si="197"/>
        <v>0.13713852198758492</v>
      </c>
      <c r="BL163" s="228">
        <f t="shared" si="197"/>
        <v>0.18556530488302317</v>
      </c>
      <c r="BM163" s="228">
        <f t="shared" si="197"/>
        <v>0.20643399869918369</v>
      </c>
      <c r="BN163" s="228">
        <f t="shared" si="197"/>
        <v>0.13480751587528872</v>
      </c>
      <c r="BO163" s="228">
        <f t="shared" si="197"/>
        <v>0</v>
      </c>
      <c r="BP163" s="228">
        <f t="shared" si="197"/>
        <v>0</v>
      </c>
      <c r="BQ163" s="228">
        <f t="shared" si="197"/>
        <v>0</v>
      </c>
      <c r="BR163" s="228">
        <f t="shared" si="197"/>
        <v>0.15320361411054265</v>
      </c>
      <c r="BS163" s="228">
        <f t="shared" si="197"/>
        <v>0.14179316478165938</v>
      </c>
      <c r="BT163" s="228">
        <f t="shared" si="197"/>
        <v>0.14883267216222576</v>
      </c>
      <c r="BU163" s="228">
        <f t="shared" si="197"/>
        <v>0.17318706762294384</v>
      </c>
      <c r="BV163" s="228">
        <f t="shared" si="197"/>
        <v>0</v>
      </c>
      <c r="BW163" s="228">
        <f t="shared" si="197"/>
        <v>0.14527680005992394</v>
      </c>
      <c r="BX163" s="228">
        <f t="shared" si="197"/>
        <v>0.17318706762294384</v>
      </c>
      <c r="BY163" s="228">
        <f t="shared" si="197"/>
        <v>0.14179316478165938</v>
      </c>
      <c r="BZ163" s="228">
        <f t="shared" si="197"/>
        <v>0.14179316478165938</v>
      </c>
      <c r="CA163" s="225"/>
    </row>
    <row r="164" spans="1:79" x14ac:dyDescent="0.3">
      <c r="A164" s="223"/>
      <c r="B164" s="78" t="s">
        <v>47</v>
      </c>
      <c r="C164" s="225"/>
      <c r="D164" s="227">
        <f t="shared" ref="D164:AI164" si="198">(IF(D$73=0,0,D89/D$74))</f>
        <v>6.257480136519283E-3</v>
      </c>
      <c r="E164" s="228">
        <f t="shared" si="198"/>
        <v>3.4450859229738055E-2</v>
      </c>
      <c r="F164" s="228">
        <f t="shared" si="198"/>
        <v>6.1263669663669661E-2</v>
      </c>
      <c r="G164" s="228">
        <f t="shared" si="198"/>
        <v>4.0153209550998263E-2</v>
      </c>
      <c r="H164" s="228">
        <f t="shared" si="198"/>
        <v>2.8918333834373665E-2</v>
      </c>
      <c r="I164" s="228">
        <f t="shared" si="198"/>
        <v>2.5704544433335745E-2</v>
      </c>
      <c r="J164" s="228">
        <f t="shared" si="198"/>
        <v>2.9786065309842121E-2</v>
      </c>
      <c r="K164" s="228">
        <f t="shared" si="198"/>
        <v>4.6808254117604267E-2</v>
      </c>
      <c r="L164" s="228">
        <f t="shared" si="198"/>
        <v>4.0904777532019036E-2</v>
      </c>
      <c r="M164" s="228">
        <f t="shared" si="198"/>
        <v>2.2846081066887885E-2</v>
      </c>
      <c r="N164" s="228">
        <f t="shared" si="198"/>
        <v>2.5240439045072428E-2</v>
      </c>
      <c r="O164" s="228">
        <f t="shared" si="198"/>
        <v>3.2461414492034962E-2</v>
      </c>
      <c r="P164" s="228">
        <f t="shared" si="198"/>
        <v>3.7564967525336723E-2</v>
      </c>
      <c r="Q164" s="228">
        <f t="shared" si="198"/>
        <v>3.2237885011930395E-2</v>
      </c>
      <c r="R164" s="228">
        <f t="shared" si="198"/>
        <v>2.6301584471979406E-2</v>
      </c>
      <c r="S164" s="228">
        <f t="shared" si="198"/>
        <v>3.0112201647048784E-2</v>
      </c>
      <c r="T164" s="228">
        <f t="shared" si="198"/>
        <v>3.7816325504811579E-2</v>
      </c>
      <c r="U164" s="228">
        <f t="shared" si="198"/>
        <v>4.5385327834509527E-2</v>
      </c>
      <c r="V164" s="228">
        <f t="shared" si="198"/>
        <v>3.9390335644777938E-2</v>
      </c>
      <c r="W164" s="228">
        <f t="shared" si="198"/>
        <v>-0.67950983211346894</v>
      </c>
      <c r="X164" s="228">
        <f t="shared" si="198"/>
        <v>2.7369387986247572E-2</v>
      </c>
      <c r="Y164" s="228">
        <f t="shared" si="198"/>
        <v>3.8600491289305441E-2</v>
      </c>
      <c r="Z164" s="228">
        <f t="shared" si="198"/>
        <v>4.6275015397680072E-2</v>
      </c>
      <c r="AA164" s="228">
        <f t="shared" si="198"/>
        <v>3.2508055511196794E-2</v>
      </c>
      <c r="AB164" s="228">
        <f t="shared" si="198"/>
        <v>2.6429410993646024E-2</v>
      </c>
      <c r="AC164" s="228">
        <f t="shared" si="198"/>
        <v>3.2820409404260335E-2</v>
      </c>
      <c r="AD164" s="228">
        <f t="shared" si="198"/>
        <v>3.8345539658438774E-2</v>
      </c>
      <c r="AE164" s="228">
        <f t="shared" si="198"/>
        <v>-0.41121850186459219</v>
      </c>
      <c r="AF164" s="228">
        <f t="shared" si="198"/>
        <v>4.5111452319556281E-2</v>
      </c>
      <c r="AG164" s="228">
        <f t="shared" si="198"/>
        <v>3.2561865399128635E-2</v>
      </c>
      <c r="AH164" s="228">
        <f t="shared" si="198"/>
        <v>3.42402314996402E-2</v>
      </c>
      <c r="AI164" s="228">
        <f t="shared" si="198"/>
        <v>3.2808034865737072E-2</v>
      </c>
      <c r="AJ164" s="228">
        <f t="shared" ref="AJ164:BD164" si="199">(IF(AJ$73=0,0,AJ89/AJ$74))</f>
        <v>4.3843275045565115E-2</v>
      </c>
      <c r="AK164" s="228">
        <f t="shared" si="199"/>
        <v>6.3076785934692861E-2</v>
      </c>
      <c r="AL164" s="228">
        <f t="shared" si="199"/>
        <v>4.8655750158981513E-2</v>
      </c>
      <c r="AM164" s="228">
        <f t="shared" si="199"/>
        <v>2.8625641825402382E-2</v>
      </c>
      <c r="AN164" s="228">
        <f t="shared" si="199"/>
        <v>3.7234433281974434E-2</v>
      </c>
      <c r="AO164" s="228">
        <f t="shared" si="199"/>
        <v>3.0931998855945025E-2</v>
      </c>
      <c r="AP164" s="228">
        <f t="shared" si="199"/>
        <v>3.9502166125397219E-2</v>
      </c>
      <c r="AQ164" s="228">
        <f t="shared" si="199"/>
        <v>0</v>
      </c>
      <c r="AR164" s="228">
        <f t="shared" si="199"/>
        <v>0</v>
      </c>
      <c r="AS164" s="228">
        <f t="shared" si="199"/>
        <v>0</v>
      </c>
      <c r="AT164" s="228">
        <f t="shared" si="199"/>
        <v>0</v>
      </c>
      <c r="AU164" s="228">
        <f t="shared" si="199"/>
        <v>0</v>
      </c>
      <c r="AV164" s="228">
        <f t="shared" si="199"/>
        <v>0</v>
      </c>
      <c r="AW164" s="228">
        <f t="shared" si="199"/>
        <v>0</v>
      </c>
      <c r="AX164" s="228">
        <f t="shared" si="199"/>
        <v>0</v>
      </c>
      <c r="AY164" s="228">
        <f t="shared" si="199"/>
        <v>0</v>
      </c>
      <c r="AZ164" s="228">
        <f t="shared" si="199"/>
        <v>0</v>
      </c>
      <c r="BA164" s="228">
        <f t="shared" si="199"/>
        <v>0</v>
      </c>
      <c r="BB164" s="228">
        <f t="shared" si="199"/>
        <v>0</v>
      </c>
      <c r="BC164" s="228">
        <f t="shared" si="199"/>
        <v>0</v>
      </c>
      <c r="BD164" s="228">
        <f t="shared" si="199"/>
        <v>0</v>
      </c>
      <c r="BE164" s="226"/>
      <c r="BF164" s="229">
        <f t="shared" ref="BF164:BZ164" si="200">(IF(BF$73=0,0,BF89/BF$74))</f>
        <v>3.8155382533142691E-2</v>
      </c>
      <c r="BG164" s="228">
        <f t="shared" si="200"/>
        <v>3.3816015238113159E-2</v>
      </c>
      <c r="BH164" s="228">
        <f t="shared" si="200"/>
        <v>2.9097528120875293E-2</v>
      </c>
      <c r="BI164" s="228">
        <f t="shared" si="200"/>
        <v>3.3414974310475638E-2</v>
      </c>
      <c r="BJ164" s="228">
        <f t="shared" si="200"/>
        <v>-0.15164071796876943</v>
      </c>
      <c r="BK164" s="228">
        <f t="shared" si="200"/>
        <v>3.4070232996759708E-2</v>
      </c>
      <c r="BL164" s="228">
        <f t="shared" si="200"/>
        <v>-4.2873785101239528E-2</v>
      </c>
      <c r="BM164" s="228">
        <f t="shared" si="200"/>
        <v>4.4595523314824297E-2</v>
      </c>
      <c r="BN164" s="228">
        <f t="shared" si="200"/>
        <v>3.3491125680946629E-2</v>
      </c>
      <c r="BO164" s="228">
        <f t="shared" si="200"/>
        <v>0</v>
      </c>
      <c r="BP164" s="228">
        <f t="shared" si="200"/>
        <v>0</v>
      </c>
      <c r="BQ164" s="228">
        <f t="shared" si="200"/>
        <v>0</v>
      </c>
      <c r="BR164" s="228">
        <f t="shared" si="200"/>
        <v>6.2574801365192822E-3</v>
      </c>
      <c r="BS164" s="228">
        <f t="shared" si="200"/>
        <v>3.3052561066583996E-2</v>
      </c>
      <c r="BT164" s="228">
        <f t="shared" si="200"/>
        <v>-2.5186708982424831E-2</v>
      </c>
      <c r="BU164" s="228">
        <f t="shared" si="200"/>
        <v>1.136435712787554E-2</v>
      </c>
      <c r="BV164" s="228">
        <f t="shared" si="200"/>
        <v>0</v>
      </c>
      <c r="BW164" s="228">
        <f t="shared" si="200"/>
        <v>4.2317409786333535E-3</v>
      </c>
      <c r="BX164" s="228">
        <f t="shared" si="200"/>
        <v>1.136435712787554E-2</v>
      </c>
      <c r="BY164" s="228">
        <f t="shared" si="200"/>
        <v>3.3052561066583996E-2</v>
      </c>
      <c r="BZ164" s="228">
        <f t="shared" si="200"/>
        <v>3.3052561066583996E-2</v>
      </c>
      <c r="CA164" s="225"/>
    </row>
    <row r="165" spans="1:79" x14ac:dyDescent="0.3">
      <c r="A165" s="223"/>
      <c r="B165" s="78" t="s">
        <v>351</v>
      </c>
      <c r="C165" s="225"/>
      <c r="D165" s="227">
        <f t="shared" ref="D165:AI165" si="201">(IF(D$73=0,0,D90/D$74))</f>
        <v>1.9982217339324102E-3</v>
      </c>
      <c r="E165" s="228">
        <f t="shared" si="201"/>
        <v>0</v>
      </c>
      <c r="F165" s="228">
        <f t="shared" si="201"/>
        <v>0</v>
      </c>
      <c r="G165" s="228">
        <f t="shared" si="201"/>
        <v>7.0446757495579481E-3</v>
      </c>
      <c r="H165" s="228">
        <f t="shared" si="201"/>
        <v>1.4026055550590791E-3</v>
      </c>
      <c r="I165" s="228">
        <f t="shared" si="201"/>
        <v>2.2057520045025629E-3</v>
      </c>
      <c r="J165" s="228">
        <f t="shared" si="201"/>
        <v>7.3682686252521477E-4</v>
      </c>
      <c r="K165" s="228">
        <f t="shared" si="201"/>
        <v>7.4459743492269574E-3</v>
      </c>
      <c r="L165" s="228">
        <f t="shared" si="201"/>
        <v>0</v>
      </c>
      <c r="M165" s="228">
        <f t="shared" si="201"/>
        <v>0</v>
      </c>
      <c r="N165" s="228">
        <f t="shared" si="201"/>
        <v>0</v>
      </c>
      <c r="O165" s="228">
        <f t="shared" si="201"/>
        <v>0</v>
      </c>
      <c r="P165" s="228">
        <f t="shared" si="201"/>
        <v>0</v>
      </c>
      <c r="Q165" s="228">
        <f t="shared" si="201"/>
        <v>0</v>
      </c>
      <c r="R165" s="228">
        <f t="shared" si="201"/>
        <v>0</v>
      </c>
      <c r="S165" s="228">
        <f t="shared" si="201"/>
        <v>0</v>
      </c>
      <c r="T165" s="228">
        <f t="shared" si="201"/>
        <v>0</v>
      </c>
      <c r="U165" s="228">
        <f t="shared" si="201"/>
        <v>0</v>
      </c>
      <c r="V165" s="228">
        <f t="shared" si="201"/>
        <v>0</v>
      </c>
      <c r="W165" s="228">
        <f t="shared" si="201"/>
        <v>0</v>
      </c>
      <c r="X165" s="228">
        <f t="shared" si="201"/>
        <v>0</v>
      </c>
      <c r="Y165" s="228">
        <f t="shared" si="201"/>
        <v>0</v>
      </c>
      <c r="Z165" s="228">
        <f t="shared" si="201"/>
        <v>0</v>
      </c>
      <c r="AA165" s="228">
        <f t="shared" si="201"/>
        <v>0</v>
      </c>
      <c r="AB165" s="228">
        <f t="shared" si="201"/>
        <v>0</v>
      </c>
      <c r="AC165" s="228">
        <f t="shared" si="201"/>
        <v>0</v>
      </c>
      <c r="AD165" s="228">
        <f t="shared" si="201"/>
        <v>0</v>
      </c>
      <c r="AE165" s="228">
        <f t="shared" si="201"/>
        <v>0</v>
      </c>
      <c r="AF165" s="228">
        <f t="shared" si="201"/>
        <v>0</v>
      </c>
      <c r="AG165" s="228">
        <f t="shared" si="201"/>
        <v>0</v>
      </c>
      <c r="AH165" s="228">
        <f t="shared" si="201"/>
        <v>0</v>
      </c>
      <c r="AI165" s="228">
        <f t="shared" si="201"/>
        <v>0</v>
      </c>
      <c r="AJ165" s="228">
        <f t="shared" ref="AJ165:BD165" si="202">(IF(AJ$73=0,0,AJ90/AJ$74))</f>
        <v>0</v>
      </c>
      <c r="AK165" s="228">
        <f t="shared" si="202"/>
        <v>0</v>
      </c>
      <c r="AL165" s="228">
        <f t="shared" si="202"/>
        <v>4.1211056580212832E-2</v>
      </c>
      <c r="AM165" s="228">
        <f t="shared" si="202"/>
        <v>0</v>
      </c>
      <c r="AN165" s="228">
        <f t="shared" si="202"/>
        <v>0</v>
      </c>
      <c r="AO165" s="228">
        <f t="shared" si="202"/>
        <v>2.5741909366148421E-2</v>
      </c>
      <c r="AP165" s="228">
        <f t="shared" si="202"/>
        <v>0</v>
      </c>
      <c r="AQ165" s="228">
        <f t="shared" si="202"/>
        <v>0</v>
      </c>
      <c r="AR165" s="228">
        <f t="shared" si="202"/>
        <v>0</v>
      </c>
      <c r="AS165" s="228">
        <f t="shared" si="202"/>
        <v>0</v>
      </c>
      <c r="AT165" s="228">
        <f t="shared" si="202"/>
        <v>0</v>
      </c>
      <c r="AU165" s="228">
        <f t="shared" si="202"/>
        <v>0</v>
      </c>
      <c r="AV165" s="228">
        <f t="shared" si="202"/>
        <v>0</v>
      </c>
      <c r="AW165" s="228">
        <f t="shared" si="202"/>
        <v>0</v>
      </c>
      <c r="AX165" s="228">
        <f t="shared" si="202"/>
        <v>0</v>
      </c>
      <c r="AY165" s="228">
        <f t="shared" si="202"/>
        <v>0</v>
      </c>
      <c r="AZ165" s="228">
        <f t="shared" si="202"/>
        <v>0</v>
      </c>
      <c r="BA165" s="228">
        <f t="shared" si="202"/>
        <v>0</v>
      </c>
      <c r="BB165" s="228">
        <f t="shared" si="202"/>
        <v>0</v>
      </c>
      <c r="BC165" s="228">
        <f t="shared" si="202"/>
        <v>0</v>
      </c>
      <c r="BD165" s="228">
        <f t="shared" si="202"/>
        <v>0</v>
      </c>
      <c r="BE165" s="226"/>
      <c r="BF165" s="229">
        <f t="shared" ref="BF165:BZ165" si="203">(IF(BF$73=0,0,BF90/BF$74))</f>
        <v>2.1361977018188091E-3</v>
      </c>
      <c r="BG165" s="228">
        <f t="shared" si="203"/>
        <v>2.2793939839979814E-3</v>
      </c>
      <c r="BH165" s="228">
        <f t="shared" si="203"/>
        <v>0</v>
      </c>
      <c r="BI165" s="228">
        <f t="shared" si="203"/>
        <v>0</v>
      </c>
      <c r="BJ165" s="228">
        <f t="shared" si="203"/>
        <v>0</v>
      </c>
      <c r="BK165" s="228">
        <f t="shared" si="203"/>
        <v>0</v>
      </c>
      <c r="BL165" s="228">
        <f t="shared" si="203"/>
        <v>0</v>
      </c>
      <c r="BM165" s="228">
        <f t="shared" si="203"/>
        <v>9.4430187004946129E-3</v>
      </c>
      <c r="BN165" s="228">
        <f t="shared" si="203"/>
        <v>6.9679098808345863E-3</v>
      </c>
      <c r="BO165" s="228">
        <f t="shared" si="203"/>
        <v>0</v>
      </c>
      <c r="BP165" s="228">
        <f t="shared" si="203"/>
        <v>0</v>
      </c>
      <c r="BQ165" s="228">
        <f t="shared" si="203"/>
        <v>0</v>
      </c>
      <c r="BR165" s="228">
        <f t="shared" si="203"/>
        <v>1.9982217339324102E-3</v>
      </c>
      <c r="BS165" s="228">
        <f t="shared" si="203"/>
        <v>1.2947343633501044E-3</v>
      </c>
      <c r="BT165" s="228">
        <f t="shared" si="203"/>
        <v>0</v>
      </c>
      <c r="BU165" s="228">
        <f t="shared" si="203"/>
        <v>5.3869713674536343E-3</v>
      </c>
      <c r="BV165" s="228">
        <f t="shared" si="203"/>
        <v>0</v>
      </c>
      <c r="BW165" s="228">
        <f t="shared" si="203"/>
        <v>6.5401022452763065E-4</v>
      </c>
      <c r="BX165" s="228">
        <f t="shared" si="203"/>
        <v>5.3869713674536343E-3</v>
      </c>
      <c r="BY165" s="228">
        <f t="shared" si="203"/>
        <v>1.2947343633501044E-3</v>
      </c>
      <c r="BZ165" s="228">
        <f t="shared" si="203"/>
        <v>1.2947343633501044E-3</v>
      </c>
      <c r="CA165" s="225"/>
    </row>
    <row r="166" spans="1:79" x14ac:dyDescent="0.3">
      <c r="A166" s="223"/>
      <c r="B166" s="78" t="s">
        <v>51</v>
      </c>
      <c r="C166" s="225"/>
      <c r="D166" s="227">
        <f t="shared" ref="D166:AI166" si="204">(IF(D$73=0,0,D91/D$74))</f>
        <v>1.5082653832564534E-3</v>
      </c>
      <c r="E166" s="228">
        <f t="shared" si="204"/>
        <v>0</v>
      </c>
      <c r="F166" s="228">
        <f t="shared" si="204"/>
        <v>0</v>
      </c>
      <c r="G166" s="228">
        <f t="shared" si="204"/>
        <v>0</v>
      </c>
      <c r="H166" s="228">
        <f t="shared" si="204"/>
        <v>0</v>
      </c>
      <c r="I166" s="228">
        <f t="shared" si="204"/>
        <v>0</v>
      </c>
      <c r="J166" s="228">
        <f t="shared" si="204"/>
        <v>0</v>
      </c>
      <c r="K166" s="228">
        <f t="shared" si="204"/>
        <v>0</v>
      </c>
      <c r="L166" s="228">
        <f t="shared" si="204"/>
        <v>0</v>
      </c>
      <c r="M166" s="228">
        <f t="shared" si="204"/>
        <v>0</v>
      </c>
      <c r="N166" s="228">
        <f t="shared" si="204"/>
        <v>0</v>
      </c>
      <c r="O166" s="228">
        <f t="shared" si="204"/>
        <v>0</v>
      </c>
      <c r="P166" s="228">
        <f t="shared" si="204"/>
        <v>0</v>
      </c>
      <c r="Q166" s="228">
        <f t="shared" si="204"/>
        <v>0</v>
      </c>
      <c r="R166" s="228">
        <f t="shared" si="204"/>
        <v>0</v>
      </c>
      <c r="S166" s="228">
        <f t="shared" si="204"/>
        <v>0</v>
      </c>
      <c r="T166" s="228">
        <f t="shared" si="204"/>
        <v>0</v>
      </c>
      <c r="U166" s="228">
        <f t="shared" si="204"/>
        <v>0</v>
      </c>
      <c r="V166" s="228">
        <f t="shared" si="204"/>
        <v>0</v>
      </c>
      <c r="W166" s="228">
        <f t="shared" si="204"/>
        <v>0</v>
      </c>
      <c r="X166" s="228">
        <f t="shared" si="204"/>
        <v>0</v>
      </c>
      <c r="Y166" s="228">
        <f t="shared" si="204"/>
        <v>0</v>
      </c>
      <c r="Z166" s="228">
        <f t="shared" si="204"/>
        <v>0</v>
      </c>
      <c r="AA166" s="228">
        <f t="shared" si="204"/>
        <v>0</v>
      </c>
      <c r="AB166" s="228">
        <f t="shared" si="204"/>
        <v>0</v>
      </c>
      <c r="AC166" s="228">
        <f t="shared" si="204"/>
        <v>0</v>
      </c>
      <c r="AD166" s="228">
        <f t="shared" si="204"/>
        <v>0</v>
      </c>
      <c r="AE166" s="228">
        <f t="shared" si="204"/>
        <v>0</v>
      </c>
      <c r="AF166" s="228">
        <f t="shared" si="204"/>
        <v>0</v>
      </c>
      <c r="AG166" s="228">
        <f t="shared" si="204"/>
        <v>0</v>
      </c>
      <c r="AH166" s="228">
        <f t="shared" si="204"/>
        <v>0</v>
      </c>
      <c r="AI166" s="228">
        <f t="shared" si="204"/>
        <v>5.2157388099884947E-2</v>
      </c>
      <c r="AJ166" s="228">
        <f t="shared" ref="AJ166:BD166" si="205">(IF(AJ$73=0,0,AJ91/AJ$74))</f>
        <v>0</v>
      </c>
      <c r="AK166" s="228">
        <f t="shared" si="205"/>
        <v>0</v>
      </c>
      <c r="AL166" s="228">
        <f t="shared" si="205"/>
        <v>0</v>
      </c>
      <c r="AM166" s="228">
        <f t="shared" si="205"/>
        <v>0</v>
      </c>
      <c r="AN166" s="228">
        <f t="shared" si="205"/>
        <v>0</v>
      </c>
      <c r="AO166" s="228">
        <f t="shared" si="205"/>
        <v>0</v>
      </c>
      <c r="AP166" s="228">
        <f t="shared" si="205"/>
        <v>0</v>
      </c>
      <c r="AQ166" s="228">
        <f t="shared" si="205"/>
        <v>0</v>
      </c>
      <c r="AR166" s="228">
        <f t="shared" si="205"/>
        <v>0</v>
      </c>
      <c r="AS166" s="228">
        <f t="shared" si="205"/>
        <v>0</v>
      </c>
      <c r="AT166" s="228">
        <f t="shared" si="205"/>
        <v>0</v>
      </c>
      <c r="AU166" s="228">
        <f t="shared" si="205"/>
        <v>0</v>
      </c>
      <c r="AV166" s="228">
        <f t="shared" si="205"/>
        <v>0</v>
      </c>
      <c r="AW166" s="228">
        <f t="shared" si="205"/>
        <v>0</v>
      </c>
      <c r="AX166" s="228">
        <f t="shared" si="205"/>
        <v>0</v>
      </c>
      <c r="AY166" s="228">
        <f t="shared" si="205"/>
        <v>0</v>
      </c>
      <c r="AZ166" s="228">
        <f t="shared" si="205"/>
        <v>0</v>
      </c>
      <c r="BA166" s="228">
        <f t="shared" si="205"/>
        <v>0</v>
      </c>
      <c r="BB166" s="228">
        <f t="shared" si="205"/>
        <v>0</v>
      </c>
      <c r="BC166" s="228">
        <f t="shared" si="205"/>
        <v>0</v>
      </c>
      <c r="BD166" s="228">
        <f t="shared" si="205"/>
        <v>0</v>
      </c>
      <c r="BE166" s="226"/>
      <c r="BF166" s="229">
        <f t="shared" ref="BF166:BZ166" si="206">(IF(BF$73=0,0,BF91/BF$74))</f>
        <v>0</v>
      </c>
      <c r="BG166" s="228">
        <f t="shared" si="206"/>
        <v>0</v>
      </c>
      <c r="BH166" s="228">
        <f t="shared" si="206"/>
        <v>0</v>
      </c>
      <c r="BI166" s="228">
        <f t="shared" si="206"/>
        <v>0</v>
      </c>
      <c r="BJ166" s="228">
        <f t="shared" si="206"/>
        <v>0</v>
      </c>
      <c r="BK166" s="228">
        <f t="shared" si="206"/>
        <v>0</v>
      </c>
      <c r="BL166" s="228">
        <f t="shared" si="206"/>
        <v>0</v>
      </c>
      <c r="BM166" s="228">
        <f t="shared" si="206"/>
        <v>1.7724210140652858E-2</v>
      </c>
      <c r="BN166" s="228">
        <f t="shared" si="206"/>
        <v>0</v>
      </c>
      <c r="BO166" s="228">
        <f t="shared" si="206"/>
        <v>0</v>
      </c>
      <c r="BP166" s="228">
        <f t="shared" si="206"/>
        <v>0</v>
      </c>
      <c r="BQ166" s="228">
        <f t="shared" si="206"/>
        <v>0</v>
      </c>
      <c r="BR166" s="228">
        <f t="shared" si="206"/>
        <v>1.5082653832564532E-3</v>
      </c>
      <c r="BS166" s="228">
        <f t="shared" si="206"/>
        <v>0</v>
      </c>
      <c r="BT166" s="228">
        <f t="shared" si="206"/>
        <v>0</v>
      </c>
      <c r="BU166" s="228">
        <f t="shared" si="206"/>
        <v>5.3105939074529762E-3</v>
      </c>
      <c r="BV166" s="228">
        <f t="shared" si="206"/>
        <v>0</v>
      </c>
      <c r="BW166" s="228">
        <f t="shared" si="206"/>
        <v>0</v>
      </c>
      <c r="BX166" s="228">
        <f t="shared" si="206"/>
        <v>5.3105939074529762E-3</v>
      </c>
      <c r="BY166" s="228">
        <f t="shared" si="206"/>
        <v>0</v>
      </c>
      <c r="BZ166" s="228">
        <f t="shared" si="206"/>
        <v>0</v>
      </c>
      <c r="CA166" s="225"/>
    </row>
    <row r="167" spans="1:79" x14ac:dyDescent="0.3">
      <c r="A167" s="223"/>
      <c r="B167" s="78" t="s">
        <v>53</v>
      </c>
      <c r="C167" s="225"/>
      <c r="D167" s="227">
        <f t="shared" ref="D167:AI167" si="207">(IF(D$73=0,0,D92/D$74))</f>
        <v>0</v>
      </c>
      <c r="E167" s="228">
        <f t="shared" si="207"/>
        <v>0</v>
      </c>
      <c r="F167" s="228">
        <f t="shared" si="207"/>
        <v>0</v>
      </c>
      <c r="G167" s="228">
        <f t="shared" si="207"/>
        <v>0</v>
      </c>
      <c r="H167" s="228">
        <f t="shared" si="207"/>
        <v>0</v>
      </c>
      <c r="I167" s="228">
        <f t="shared" si="207"/>
        <v>0</v>
      </c>
      <c r="J167" s="228">
        <f t="shared" si="207"/>
        <v>0</v>
      </c>
      <c r="K167" s="228">
        <f t="shared" si="207"/>
        <v>0</v>
      </c>
      <c r="L167" s="228">
        <f t="shared" si="207"/>
        <v>0</v>
      </c>
      <c r="M167" s="228">
        <f t="shared" si="207"/>
        <v>0</v>
      </c>
      <c r="N167" s="228">
        <f t="shared" si="207"/>
        <v>0</v>
      </c>
      <c r="O167" s="228">
        <f t="shared" si="207"/>
        <v>0</v>
      </c>
      <c r="P167" s="228">
        <f t="shared" si="207"/>
        <v>0</v>
      </c>
      <c r="Q167" s="228">
        <f t="shared" si="207"/>
        <v>0</v>
      </c>
      <c r="R167" s="228">
        <f t="shared" si="207"/>
        <v>0</v>
      </c>
      <c r="S167" s="228">
        <f t="shared" si="207"/>
        <v>0</v>
      </c>
      <c r="T167" s="228">
        <f t="shared" si="207"/>
        <v>0</v>
      </c>
      <c r="U167" s="228">
        <f t="shared" si="207"/>
        <v>0</v>
      </c>
      <c r="V167" s="228">
        <f t="shared" si="207"/>
        <v>0</v>
      </c>
      <c r="W167" s="228">
        <f t="shared" si="207"/>
        <v>0</v>
      </c>
      <c r="X167" s="228">
        <f t="shared" si="207"/>
        <v>0</v>
      </c>
      <c r="Y167" s="228">
        <f t="shared" si="207"/>
        <v>0</v>
      </c>
      <c r="Z167" s="228">
        <f t="shared" si="207"/>
        <v>0</v>
      </c>
      <c r="AA167" s="228">
        <f t="shared" si="207"/>
        <v>0</v>
      </c>
      <c r="AB167" s="228">
        <f t="shared" si="207"/>
        <v>0</v>
      </c>
      <c r="AC167" s="228">
        <f t="shared" si="207"/>
        <v>0</v>
      </c>
      <c r="AD167" s="228">
        <f t="shared" si="207"/>
        <v>0</v>
      </c>
      <c r="AE167" s="228">
        <f t="shared" si="207"/>
        <v>0</v>
      </c>
      <c r="AF167" s="228">
        <f t="shared" si="207"/>
        <v>0</v>
      </c>
      <c r="AG167" s="228">
        <f t="shared" si="207"/>
        <v>0</v>
      </c>
      <c r="AH167" s="228">
        <f t="shared" si="207"/>
        <v>0</v>
      </c>
      <c r="AI167" s="228">
        <f t="shared" si="207"/>
        <v>0</v>
      </c>
      <c r="AJ167" s="228">
        <f t="shared" ref="AJ167:BD167" si="208">(IF(AJ$73=0,0,AJ92/AJ$74))</f>
        <v>0</v>
      </c>
      <c r="AK167" s="228">
        <f t="shared" si="208"/>
        <v>0</v>
      </c>
      <c r="AL167" s="228">
        <f t="shared" si="208"/>
        <v>0</v>
      </c>
      <c r="AM167" s="228">
        <f t="shared" si="208"/>
        <v>0</v>
      </c>
      <c r="AN167" s="228">
        <f t="shared" si="208"/>
        <v>0</v>
      </c>
      <c r="AO167" s="228">
        <f t="shared" si="208"/>
        <v>0</v>
      </c>
      <c r="AP167" s="228">
        <f t="shared" si="208"/>
        <v>0</v>
      </c>
      <c r="AQ167" s="228">
        <f t="shared" si="208"/>
        <v>0</v>
      </c>
      <c r="AR167" s="228">
        <f t="shared" si="208"/>
        <v>0</v>
      </c>
      <c r="AS167" s="228">
        <f t="shared" si="208"/>
        <v>0</v>
      </c>
      <c r="AT167" s="228">
        <f t="shared" si="208"/>
        <v>0</v>
      </c>
      <c r="AU167" s="228">
        <f t="shared" si="208"/>
        <v>0</v>
      </c>
      <c r="AV167" s="228">
        <f t="shared" si="208"/>
        <v>0</v>
      </c>
      <c r="AW167" s="228">
        <f t="shared" si="208"/>
        <v>0</v>
      </c>
      <c r="AX167" s="228">
        <f t="shared" si="208"/>
        <v>0</v>
      </c>
      <c r="AY167" s="228">
        <f t="shared" si="208"/>
        <v>0</v>
      </c>
      <c r="AZ167" s="228">
        <f t="shared" si="208"/>
        <v>0</v>
      </c>
      <c r="BA167" s="228">
        <f t="shared" si="208"/>
        <v>0</v>
      </c>
      <c r="BB167" s="228">
        <f t="shared" si="208"/>
        <v>0</v>
      </c>
      <c r="BC167" s="228">
        <f t="shared" si="208"/>
        <v>0</v>
      </c>
      <c r="BD167" s="228">
        <f t="shared" si="208"/>
        <v>0</v>
      </c>
      <c r="BE167" s="226"/>
      <c r="BF167" s="229">
        <f t="shared" ref="BF167:BZ167" si="209">(IF(BF$73=0,0,BF92/BF$74))</f>
        <v>0</v>
      </c>
      <c r="BG167" s="228">
        <f t="shared" si="209"/>
        <v>0</v>
      </c>
      <c r="BH167" s="228">
        <f t="shared" si="209"/>
        <v>0</v>
      </c>
      <c r="BI167" s="228">
        <f t="shared" si="209"/>
        <v>0</v>
      </c>
      <c r="BJ167" s="228">
        <f t="shared" si="209"/>
        <v>0</v>
      </c>
      <c r="BK167" s="228">
        <f t="shared" si="209"/>
        <v>0</v>
      </c>
      <c r="BL167" s="228">
        <f t="shared" si="209"/>
        <v>0</v>
      </c>
      <c r="BM167" s="228">
        <f t="shared" si="209"/>
        <v>0</v>
      </c>
      <c r="BN167" s="228">
        <f t="shared" si="209"/>
        <v>0</v>
      </c>
      <c r="BO167" s="228">
        <f t="shared" si="209"/>
        <v>0</v>
      </c>
      <c r="BP167" s="228">
        <f t="shared" si="209"/>
        <v>0</v>
      </c>
      <c r="BQ167" s="228">
        <f t="shared" si="209"/>
        <v>0</v>
      </c>
      <c r="BR167" s="228">
        <f t="shared" si="209"/>
        <v>0</v>
      </c>
      <c r="BS167" s="228">
        <f t="shared" si="209"/>
        <v>0</v>
      </c>
      <c r="BT167" s="228">
        <f t="shared" si="209"/>
        <v>0</v>
      </c>
      <c r="BU167" s="228">
        <f t="shared" si="209"/>
        <v>0</v>
      </c>
      <c r="BV167" s="228">
        <f t="shared" si="209"/>
        <v>0</v>
      </c>
      <c r="BW167" s="228">
        <f t="shared" si="209"/>
        <v>0</v>
      </c>
      <c r="BX167" s="228">
        <f t="shared" si="209"/>
        <v>0</v>
      </c>
      <c r="BY167" s="228">
        <f t="shared" si="209"/>
        <v>0</v>
      </c>
      <c r="BZ167" s="228">
        <f t="shared" si="209"/>
        <v>0</v>
      </c>
      <c r="CA167" s="225"/>
    </row>
    <row r="168" spans="1:79" x14ac:dyDescent="0.3">
      <c r="A168" s="223"/>
      <c r="B168" s="78" t="s">
        <v>352</v>
      </c>
      <c r="C168" s="225"/>
      <c r="D168" s="227">
        <f t="shared" ref="D168:AI168" si="210">(IF(D$73=0,0,D93/D$74))</f>
        <v>0</v>
      </c>
      <c r="E168" s="228">
        <f t="shared" si="210"/>
        <v>0</v>
      </c>
      <c r="F168" s="228">
        <f t="shared" si="210"/>
        <v>0</v>
      </c>
      <c r="G168" s="228">
        <f t="shared" si="210"/>
        <v>0</v>
      </c>
      <c r="H168" s="228">
        <f t="shared" si="210"/>
        <v>0</v>
      </c>
      <c r="I168" s="228">
        <f t="shared" si="210"/>
        <v>0</v>
      </c>
      <c r="J168" s="228">
        <f t="shared" si="210"/>
        <v>0</v>
      </c>
      <c r="K168" s="228">
        <f t="shared" si="210"/>
        <v>0</v>
      </c>
      <c r="L168" s="228">
        <f t="shared" si="210"/>
        <v>0</v>
      </c>
      <c r="M168" s="228">
        <f t="shared" si="210"/>
        <v>0</v>
      </c>
      <c r="N168" s="228">
        <f t="shared" si="210"/>
        <v>0</v>
      </c>
      <c r="O168" s="228">
        <f t="shared" si="210"/>
        <v>0</v>
      </c>
      <c r="P168" s="228">
        <f t="shared" si="210"/>
        <v>0</v>
      </c>
      <c r="Q168" s="228">
        <f t="shared" si="210"/>
        <v>0</v>
      </c>
      <c r="R168" s="228">
        <f t="shared" si="210"/>
        <v>0</v>
      </c>
      <c r="S168" s="228">
        <f t="shared" si="210"/>
        <v>0</v>
      </c>
      <c r="T168" s="228">
        <f t="shared" si="210"/>
        <v>0</v>
      </c>
      <c r="U168" s="228">
        <f t="shared" si="210"/>
        <v>0</v>
      </c>
      <c r="V168" s="228">
        <f t="shared" si="210"/>
        <v>0</v>
      </c>
      <c r="W168" s="228">
        <f t="shared" si="210"/>
        <v>0</v>
      </c>
      <c r="X168" s="228">
        <f t="shared" si="210"/>
        <v>0</v>
      </c>
      <c r="Y168" s="228">
        <f t="shared" si="210"/>
        <v>0</v>
      </c>
      <c r="Z168" s="228">
        <f t="shared" si="210"/>
        <v>0</v>
      </c>
      <c r="AA168" s="228">
        <f t="shared" si="210"/>
        <v>0</v>
      </c>
      <c r="AB168" s="228">
        <f t="shared" si="210"/>
        <v>0</v>
      </c>
      <c r="AC168" s="228">
        <f t="shared" si="210"/>
        <v>0</v>
      </c>
      <c r="AD168" s="228">
        <f t="shared" si="210"/>
        <v>0</v>
      </c>
      <c r="AE168" s="228">
        <f t="shared" si="210"/>
        <v>0</v>
      </c>
      <c r="AF168" s="228">
        <f t="shared" si="210"/>
        <v>0</v>
      </c>
      <c r="AG168" s="228">
        <f t="shared" si="210"/>
        <v>0</v>
      </c>
      <c r="AH168" s="228">
        <f t="shared" si="210"/>
        <v>0</v>
      </c>
      <c r="AI168" s="228">
        <f t="shared" si="210"/>
        <v>0</v>
      </c>
      <c r="AJ168" s="228">
        <f t="shared" ref="AJ168:BD168" si="211">(IF(AJ$73=0,0,AJ93/AJ$74))</f>
        <v>0</v>
      </c>
      <c r="AK168" s="228">
        <f t="shared" si="211"/>
        <v>0</v>
      </c>
      <c r="AL168" s="228">
        <f t="shared" si="211"/>
        <v>0</v>
      </c>
      <c r="AM168" s="228">
        <f t="shared" si="211"/>
        <v>0</v>
      </c>
      <c r="AN168" s="228">
        <f t="shared" si="211"/>
        <v>0</v>
      </c>
      <c r="AO168" s="228">
        <f t="shared" si="211"/>
        <v>0</v>
      </c>
      <c r="AP168" s="228">
        <f t="shared" si="211"/>
        <v>0</v>
      </c>
      <c r="AQ168" s="228">
        <f t="shared" si="211"/>
        <v>0</v>
      </c>
      <c r="AR168" s="228">
        <f t="shared" si="211"/>
        <v>0</v>
      </c>
      <c r="AS168" s="228">
        <f t="shared" si="211"/>
        <v>0</v>
      </c>
      <c r="AT168" s="228">
        <f t="shared" si="211"/>
        <v>0</v>
      </c>
      <c r="AU168" s="228">
        <f t="shared" si="211"/>
        <v>0</v>
      </c>
      <c r="AV168" s="228">
        <f t="shared" si="211"/>
        <v>0</v>
      </c>
      <c r="AW168" s="228">
        <f t="shared" si="211"/>
        <v>0</v>
      </c>
      <c r="AX168" s="228">
        <f t="shared" si="211"/>
        <v>0</v>
      </c>
      <c r="AY168" s="228">
        <f t="shared" si="211"/>
        <v>0</v>
      </c>
      <c r="AZ168" s="228">
        <f t="shared" si="211"/>
        <v>0</v>
      </c>
      <c r="BA168" s="228">
        <f t="shared" si="211"/>
        <v>0</v>
      </c>
      <c r="BB168" s="228">
        <f t="shared" si="211"/>
        <v>0</v>
      </c>
      <c r="BC168" s="228">
        <f t="shared" si="211"/>
        <v>0</v>
      </c>
      <c r="BD168" s="228">
        <f t="shared" si="211"/>
        <v>0</v>
      </c>
      <c r="BE168" s="226"/>
      <c r="BF168" s="229">
        <f t="shared" ref="BF168:BZ168" si="212">(IF(BF$73=0,0,BF93/BF$74))</f>
        <v>0</v>
      </c>
      <c r="BG168" s="228">
        <f t="shared" si="212"/>
        <v>0</v>
      </c>
      <c r="BH168" s="228">
        <f t="shared" si="212"/>
        <v>0</v>
      </c>
      <c r="BI168" s="228">
        <f t="shared" si="212"/>
        <v>0</v>
      </c>
      <c r="BJ168" s="228">
        <f t="shared" si="212"/>
        <v>0</v>
      </c>
      <c r="BK168" s="228">
        <f t="shared" si="212"/>
        <v>0</v>
      </c>
      <c r="BL168" s="228">
        <f t="shared" si="212"/>
        <v>0</v>
      </c>
      <c r="BM168" s="228">
        <f t="shared" si="212"/>
        <v>0</v>
      </c>
      <c r="BN168" s="228">
        <f t="shared" si="212"/>
        <v>0</v>
      </c>
      <c r="BO168" s="228">
        <f t="shared" si="212"/>
        <v>0</v>
      </c>
      <c r="BP168" s="228">
        <f t="shared" si="212"/>
        <v>0</v>
      </c>
      <c r="BQ168" s="228">
        <f t="shared" si="212"/>
        <v>0</v>
      </c>
      <c r="BR168" s="228">
        <f t="shared" si="212"/>
        <v>0</v>
      </c>
      <c r="BS168" s="228">
        <f t="shared" si="212"/>
        <v>0</v>
      </c>
      <c r="BT168" s="228">
        <f t="shared" si="212"/>
        <v>0</v>
      </c>
      <c r="BU168" s="228">
        <f t="shared" si="212"/>
        <v>0</v>
      </c>
      <c r="BV168" s="228">
        <f t="shared" si="212"/>
        <v>0</v>
      </c>
      <c r="BW168" s="228">
        <f t="shared" si="212"/>
        <v>0</v>
      </c>
      <c r="BX168" s="228">
        <f t="shared" si="212"/>
        <v>0</v>
      </c>
      <c r="BY168" s="228">
        <f t="shared" si="212"/>
        <v>0</v>
      </c>
      <c r="BZ168" s="228">
        <f t="shared" si="212"/>
        <v>0</v>
      </c>
      <c r="CA168" s="225"/>
    </row>
    <row r="169" spans="1:79" x14ac:dyDescent="0.3">
      <c r="A169" s="223"/>
      <c r="B169" s="160" t="s">
        <v>353</v>
      </c>
      <c r="C169" s="225"/>
      <c r="D169" s="238">
        <f t="shared" ref="D169:AI169" si="213">(IF(D$73=0,0,D94/D$74))</f>
        <v>0.16296758136425085</v>
      </c>
      <c r="E169" s="238">
        <f t="shared" si="213"/>
        <v>0.18963322536419919</v>
      </c>
      <c r="F169" s="238">
        <f t="shared" si="213"/>
        <v>0.33722315018315019</v>
      </c>
      <c r="G169" s="238">
        <f t="shared" si="213"/>
        <v>0.22806623533108555</v>
      </c>
      <c r="H169" s="238">
        <f t="shared" si="213"/>
        <v>0.16058229046803313</v>
      </c>
      <c r="I169" s="238">
        <f t="shared" si="213"/>
        <v>0.14369527581885216</v>
      </c>
      <c r="J169" s="238">
        <f t="shared" si="213"/>
        <v>0.16469290116381033</v>
      </c>
      <c r="K169" s="238">
        <f t="shared" si="213"/>
        <v>0.26509993133170556</v>
      </c>
      <c r="L169" s="238">
        <f t="shared" si="213"/>
        <v>0.22515853217112275</v>
      </c>
      <c r="M169" s="238">
        <f t="shared" si="213"/>
        <v>0.11233070668091344</v>
      </c>
      <c r="N169" s="238">
        <f t="shared" si="213"/>
        <v>0.12410340077882467</v>
      </c>
      <c r="O169" s="238">
        <f t="shared" si="213"/>
        <v>0.15960783904585216</v>
      </c>
      <c r="P169" s="238">
        <f t="shared" si="213"/>
        <v>0.1847012332755173</v>
      </c>
      <c r="Q169" s="238">
        <f t="shared" si="213"/>
        <v>0.15850877858158044</v>
      </c>
      <c r="R169" s="238">
        <f t="shared" si="213"/>
        <v>0.14828954523592475</v>
      </c>
      <c r="S169" s="238">
        <f t="shared" si="213"/>
        <v>0.169773980463059</v>
      </c>
      <c r="T169" s="238">
        <f t="shared" si="213"/>
        <v>0.21321018578087897</v>
      </c>
      <c r="U169" s="238">
        <f t="shared" si="213"/>
        <v>0.25588456969703904</v>
      </c>
      <c r="V169" s="238">
        <f t="shared" si="213"/>
        <v>0.22172936640016877</v>
      </c>
      <c r="W169" s="238">
        <f t="shared" si="213"/>
        <v>-0.52977214324305566</v>
      </c>
      <c r="X169" s="238">
        <f t="shared" si="213"/>
        <v>0.15406309587401529</v>
      </c>
      <c r="Y169" s="238">
        <f t="shared" si="213"/>
        <v>0.21728330912172861</v>
      </c>
      <c r="Z169" s="238">
        <f t="shared" si="213"/>
        <v>0.23253987649194183</v>
      </c>
      <c r="AA169" s="238">
        <f t="shared" si="213"/>
        <v>0.163358545612626</v>
      </c>
      <c r="AB169" s="238">
        <f t="shared" si="213"/>
        <v>0.13281231600682147</v>
      </c>
      <c r="AC169" s="238">
        <f t="shared" si="213"/>
        <v>0.16492817741264945</v>
      </c>
      <c r="AD169" s="238">
        <f t="shared" si="213"/>
        <v>0.19269290306140541</v>
      </c>
      <c r="AE169" s="238">
        <f t="shared" si="213"/>
        <v>-0.14967250579319591</v>
      </c>
      <c r="AF169" s="238">
        <f t="shared" si="213"/>
        <v>0.25393370166757379</v>
      </c>
      <c r="AG169" s="238">
        <f t="shared" si="213"/>
        <v>0.18329170507369191</v>
      </c>
      <c r="AH169" s="238">
        <f t="shared" si="213"/>
        <v>0.1927392775800533</v>
      </c>
      <c r="AI169" s="238">
        <f t="shared" si="213"/>
        <v>0.23683478839461752</v>
      </c>
      <c r="AJ169" s="238">
        <f t="shared" ref="AJ169:BD169" si="214">(IF(AJ$73=0,0,AJ94/AJ$74))</f>
        <v>0.24679509421875828</v>
      </c>
      <c r="AK169" s="238">
        <f t="shared" si="214"/>
        <v>0.35506109686355714</v>
      </c>
      <c r="AL169" s="238">
        <f t="shared" si="214"/>
        <v>0.31509571579626411</v>
      </c>
      <c r="AM169" s="238">
        <f t="shared" si="214"/>
        <v>0.14384875201825115</v>
      </c>
      <c r="AN169" s="238">
        <f t="shared" si="214"/>
        <v>0.18710940325417727</v>
      </c>
      <c r="AO169" s="238">
        <f t="shared" si="214"/>
        <v>0.18118050040270481</v>
      </c>
      <c r="AP169" s="238">
        <f t="shared" si="214"/>
        <v>0.19850514911821196</v>
      </c>
      <c r="AQ169" s="238">
        <f t="shared" si="214"/>
        <v>0</v>
      </c>
      <c r="AR169" s="238">
        <f t="shared" si="214"/>
        <v>0</v>
      </c>
      <c r="AS169" s="238">
        <f t="shared" si="214"/>
        <v>0</v>
      </c>
      <c r="AT169" s="238">
        <f t="shared" si="214"/>
        <v>0</v>
      </c>
      <c r="AU169" s="238">
        <f t="shared" si="214"/>
        <v>0</v>
      </c>
      <c r="AV169" s="238">
        <f t="shared" si="214"/>
        <v>0</v>
      </c>
      <c r="AW169" s="238">
        <f t="shared" si="214"/>
        <v>0</v>
      </c>
      <c r="AX169" s="238">
        <f t="shared" si="214"/>
        <v>0</v>
      </c>
      <c r="AY169" s="238">
        <f t="shared" si="214"/>
        <v>0</v>
      </c>
      <c r="AZ169" s="238">
        <f t="shared" si="214"/>
        <v>0</v>
      </c>
      <c r="BA169" s="238">
        <f t="shared" si="214"/>
        <v>0</v>
      </c>
      <c r="BB169" s="238">
        <f t="shared" si="214"/>
        <v>0</v>
      </c>
      <c r="BC169" s="238">
        <f t="shared" si="214"/>
        <v>0</v>
      </c>
      <c r="BD169" s="238">
        <f t="shared" si="214"/>
        <v>0</v>
      </c>
      <c r="BE169" s="226"/>
      <c r="BF169" s="239">
        <f t="shared" ref="BF169:BZ169" si="215">(IF(BF$73=0,0,BF94/BF$74))</f>
        <v>0.21216080714665245</v>
      </c>
      <c r="BG169" s="238">
        <f t="shared" si="215"/>
        <v>0.18841814877687996</v>
      </c>
      <c r="BH169" s="238">
        <f t="shared" si="215"/>
        <v>0.143068121264043</v>
      </c>
      <c r="BI169" s="238">
        <f t="shared" si="215"/>
        <v>0.18839516493196387</v>
      </c>
      <c r="BJ169" s="238">
        <f t="shared" si="215"/>
        <v>4.291354168721416E-3</v>
      </c>
      <c r="BK169" s="238">
        <f t="shared" si="215"/>
        <v>0.17120875498434462</v>
      </c>
      <c r="BL169" s="238">
        <f t="shared" si="215"/>
        <v>0.1426915197817836</v>
      </c>
      <c r="BM169" s="238">
        <f t="shared" si="215"/>
        <v>0.27819675085515544</v>
      </c>
      <c r="BN169" s="238">
        <f t="shared" si="215"/>
        <v>0.17526655143706993</v>
      </c>
      <c r="BO169" s="238">
        <f t="shared" si="215"/>
        <v>0</v>
      </c>
      <c r="BP169" s="238">
        <f t="shared" si="215"/>
        <v>0</v>
      </c>
      <c r="BQ169" s="238">
        <f t="shared" si="215"/>
        <v>0</v>
      </c>
      <c r="BR169" s="238">
        <f t="shared" si="215"/>
        <v>0.16296758136425082</v>
      </c>
      <c r="BS169" s="238">
        <f t="shared" si="215"/>
        <v>0.17614046021159349</v>
      </c>
      <c r="BT169" s="238">
        <f t="shared" si="215"/>
        <v>0.12364596317980094</v>
      </c>
      <c r="BU169" s="238">
        <f t="shared" si="215"/>
        <v>0.19524899002572596</v>
      </c>
      <c r="BV169" s="238">
        <f t="shared" si="215"/>
        <v>0</v>
      </c>
      <c r="BW169" s="238">
        <f t="shared" si="215"/>
        <v>0.15016255126308498</v>
      </c>
      <c r="BX169" s="238">
        <f t="shared" si="215"/>
        <v>0.19524899002572596</v>
      </c>
      <c r="BY169" s="238">
        <f t="shared" si="215"/>
        <v>0.17614046021159349</v>
      </c>
      <c r="BZ169" s="238">
        <f t="shared" si="215"/>
        <v>0.17614046021159349</v>
      </c>
      <c r="CA169" s="225"/>
    </row>
    <row r="170" spans="1:79" ht="15.6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x14ac:dyDescent="0.3">
      <c r="A171" s="223"/>
      <c r="B171" s="78" t="s">
        <v>354</v>
      </c>
      <c r="C171" s="225"/>
      <c r="D171" s="227">
        <f t="shared" ref="D171:AI171" si="216">(IF(D$73=0,0,D96/D$74))</f>
        <v>2.7023022567489265E-3</v>
      </c>
      <c r="E171" s="228">
        <f t="shared" si="216"/>
        <v>0</v>
      </c>
      <c r="F171" s="228">
        <f t="shared" si="216"/>
        <v>2.9874978354978356E-2</v>
      </c>
      <c r="G171" s="228">
        <f t="shared" si="216"/>
        <v>0</v>
      </c>
      <c r="H171" s="228">
        <f t="shared" si="216"/>
        <v>2.117313187543729E-2</v>
      </c>
      <c r="I171" s="228">
        <f t="shared" si="216"/>
        <v>1.1995338568886401E-2</v>
      </c>
      <c r="J171" s="228">
        <f t="shared" si="216"/>
        <v>1.4644939029934434E-2</v>
      </c>
      <c r="K171" s="228">
        <f t="shared" si="216"/>
        <v>5.2920926433738143E-3</v>
      </c>
      <c r="L171" s="228">
        <f t="shared" si="216"/>
        <v>0</v>
      </c>
      <c r="M171" s="228">
        <f t="shared" si="216"/>
        <v>2.8075087758045146E-3</v>
      </c>
      <c r="N171" s="228">
        <f t="shared" si="216"/>
        <v>0</v>
      </c>
      <c r="O171" s="228">
        <f t="shared" si="216"/>
        <v>0</v>
      </c>
      <c r="P171" s="228">
        <f t="shared" si="216"/>
        <v>0</v>
      </c>
      <c r="Q171" s="228">
        <f t="shared" si="216"/>
        <v>0</v>
      </c>
      <c r="R171" s="228">
        <f t="shared" si="216"/>
        <v>0</v>
      </c>
      <c r="S171" s="228">
        <f t="shared" si="216"/>
        <v>0</v>
      </c>
      <c r="T171" s="228">
        <f t="shared" si="216"/>
        <v>0</v>
      </c>
      <c r="U171" s="228">
        <f t="shared" si="216"/>
        <v>0</v>
      </c>
      <c r="V171" s="228">
        <f t="shared" si="216"/>
        <v>0</v>
      </c>
      <c r="W171" s="228">
        <f t="shared" si="216"/>
        <v>0</v>
      </c>
      <c r="X171" s="228">
        <f t="shared" si="216"/>
        <v>0</v>
      </c>
      <c r="Y171" s="228">
        <f t="shared" si="216"/>
        <v>0</v>
      </c>
      <c r="Z171" s="228">
        <f t="shared" si="216"/>
        <v>0</v>
      </c>
      <c r="AA171" s="228">
        <f t="shared" si="216"/>
        <v>0</v>
      </c>
      <c r="AB171" s="228">
        <f t="shared" si="216"/>
        <v>0</v>
      </c>
      <c r="AC171" s="228">
        <f t="shared" si="216"/>
        <v>0</v>
      </c>
      <c r="AD171" s="228">
        <f t="shared" si="216"/>
        <v>0</v>
      </c>
      <c r="AE171" s="228">
        <f t="shared" si="216"/>
        <v>0</v>
      </c>
      <c r="AF171" s="228">
        <f t="shared" si="216"/>
        <v>2.0032777632326085E-2</v>
      </c>
      <c r="AG171" s="228">
        <f t="shared" si="216"/>
        <v>0</v>
      </c>
      <c r="AH171" s="228">
        <f t="shared" si="216"/>
        <v>0</v>
      </c>
      <c r="AI171" s="228">
        <f t="shared" si="216"/>
        <v>0</v>
      </c>
      <c r="AJ171" s="228">
        <f t="shared" ref="AJ171:BD171" si="217">(IF(AJ$73=0,0,AJ96/AJ$74))</f>
        <v>0</v>
      </c>
      <c r="AK171" s="228">
        <f t="shared" si="217"/>
        <v>0</v>
      </c>
      <c r="AL171" s="228">
        <f t="shared" si="217"/>
        <v>0</v>
      </c>
      <c r="AM171" s="228">
        <f t="shared" si="217"/>
        <v>0</v>
      </c>
      <c r="AN171" s="228">
        <f t="shared" si="217"/>
        <v>0</v>
      </c>
      <c r="AO171" s="228">
        <f t="shared" si="217"/>
        <v>0</v>
      </c>
      <c r="AP171" s="228">
        <f t="shared" si="217"/>
        <v>0</v>
      </c>
      <c r="AQ171" s="228">
        <f t="shared" si="217"/>
        <v>0</v>
      </c>
      <c r="AR171" s="228">
        <f t="shared" si="217"/>
        <v>0</v>
      </c>
      <c r="AS171" s="228">
        <f t="shared" si="217"/>
        <v>0</v>
      </c>
      <c r="AT171" s="228">
        <f t="shared" si="217"/>
        <v>0</v>
      </c>
      <c r="AU171" s="228">
        <f t="shared" si="217"/>
        <v>0</v>
      </c>
      <c r="AV171" s="228">
        <f t="shared" si="217"/>
        <v>0</v>
      </c>
      <c r="AW171" s="228">
        <f t="shared" si="217"/>
        <v>0</v>
      </c>
      <c r="AX171" s="228">
        <f t="shared" si="217"/>
        <v>0</v>
      </c>
      <c r="AY171" s="228">
        <f t="shared" si="217"/>
        <v>0</v>
      </c>
      <c r="AZ171" s="228">
        <f t="shared" si="217"/>
        <v>0</v>
      </c>
      <c r="BA171" s="228">
        <f t="shared" si="217"/>
        <v>0</v>
      </c>
      <c r="BB171" s="228">
        <f t="shared" si="217"/>
        <v>0</v>
      </c>
      <c r="BC171" s="228">
        <f t="shared" si="217"/>
        <v>0</v>
      </c>
      <c r="BD171" s="228">
        <f t="shared" si="217"/>
        <v>0</v>
      </c>
      <c r="BE171" s="226"/>
      <c r="BF171" s="229">
        <f t="shared" ref="BF171:BZ171" si="218">(IF(BF$73=0,0,BF96/BF$74))</f>
        <v>1.1635634210654026E-2</v>
      </c>
      <c r="BG171" s="228">
        <f t="shared" si="218"/>
        <v>9.0575516395330711E-3</v>
      </c>
      <c r="BH171" s="228">
        <f t="shared" si="218"/>
        <v>7.151472965048367E-4</v>
      </c>
      <c r="BI171" s="228">
        <f t="shared" si="218"/>
        <v>0</v>
      </c>
      <c r="BJ171" s="228">
        <f t="shared" si="218"/>
        <v>0</v>
      </c>
      <c r="BK171" s="228">
        <f t="shared" si="218"/>
        <v>0</v>
      </c>
      <c r="BL171" s="228">
        <f t="shared" si="218"/>
        <v>4.4504219504899337E-3</v>
      </c>
      <c r="BM171" s="228">
        <f t="shared" si="218"/>
        <v>0</v>
      </c>
      <c r="BN171" s="228">
        <f t="shared" si="218"/>
        <v>0</v>
      </c>
      <c r="BO171" s="228">
        <f t="shared" si="218"/>
        <v>0</v>
      </c>
      <c r="BP171" s="228">
        <f t="shared" si="218"/>
        <v>0</v>
      </c>
      <c r="BQ171" s="228">
        <f t="shared" si="218"/>
        <v>0</v>
      </c>
      <c r="BR171" s="228">
        <f t="shared" si="218"/>
        <v>2.7023022567489265E-3</v>
      </c>
      <c r="BS171" s="228">
        <f t="shared" si="218"/>
        <v>6.3068771938010757E-3</v>
      </c>
      <c r="BT171" s="228">
        <f t="shared" si="218"/>
        <v>0</v>
      </c>
      <c r="BU171" s="228">
        <f t="shared" si="218"/>
        <v>1.4834121677464039E-3</v>
      </c>
      <c r="BV171" s="228">
        <f t="shared" si="218"/>
        <v>0</v>
      </c>
      <c r="BW171" s="228">
        <f t="shared" si="218"/>
        <v>3.1857980187636934E-3</v>
      </c>
      <c r="BX171" s="228">
        <f t="shared" si="218"/>
        <v>1.4834121677464039E-3</v>
      </c>
      <c r="BY171" s="228">
        <f t="shared" si="218"/>
        <v>6.3068771938010757E-3</v>
      </c>
      <c r="BZ171" s="228">
        <f t="shared" si="218"/>
        <v>6.3068771938010757E-3</v>
      </c>
      <c r="CA171" s="225"/>
    </row>
    <row r="172" spans="1:79" x14ac:dyDescent="0.3">
      <c r="A172" s="223"/>
      <c r="B172" s="78" t="s">
        <v>59</v>
      </c>
      <c r="C172" s="225"/>
      <c r="D172" s="227">
        <f t="shared" ref="D172:AI172" si="219">(IF(D$73=0,0,D97/D$74))</f>
        <v>0</v>
      </c>
      <c r="E172" s="228">
        <f t="shared" si="219"/>
        <v>0</v>
      </c>
      <c r="F172" s="228">
        <f t="shared" si="219"/>
        <v>0</v>
      </c>
      <c r="G172" s="228">
        <f t="shared" si="219"/>
        <v>0</v>
      </c>
      <c r="H172" s="228">
        <f t="shared" si="219"/>
        <v>0</v>
      </c>
      <c r="I172" s="228">
        <f t="shared" si="219"/>
        <v>0</v>
      </c>
      <c r="J172" s="228">
        <f t="shared" si="219"/>
        <v>0</v>
      </c>
      <c r="K172" s="228">
        <f t="shared" si="219"/>
        <v>0</v>
      </c>
      <c r="L172" s="228">
        <f t="shared" si="219"/>
        <v>0</v>
      </c>
      <c r="M172" s="228">
        <f t="shared" si="219"/>
        <v>0</v>
      </c>
      <c r="N172" s="228">
        <f t="shared" si="219"/>
        <v>0</v>
      </c>
      <c r="O172" s="228">
        <f t="shared" si="219"/>
        <v>0</v>
      </c>
      <c r="P172" s="228">
        <f t="shared" si="219"/>
        <v>0</v>
      </c>
      <c r="Q172" s="228">
        <f t="shared" si="219"/>
        <v>0</v>
      </c>
      <c r="R172" s="228">
        <f t="shared" si="219"/>
        <v>0</v>
      </c>
      <c r="S172" s="228">
        <f t="shared" si="219"/>
        <v>0</v>
      </c>
      <c r="T172" s="228">
        <f t="shared" si="219"/>
        <v>0</v>
      </c>
      <c r="U172" s="228">
        <f t="shared" si="219"/>
        <v>0</v>
      </c>
      <c r="V172" s="228">
        <f t="shared" si="219"/>
        <v>0</v>
      </c>
      <c r="W172" s="228">
        <f t="shared" si="219"/>
        <v>0</v>
      </c>
      <c r="X172" s="228">
        <f t="shared" si="219"/>
        <v>0</v>
      </c>
      <c r="Y172" s="228">
        <f t="shared" si="219"/>
        <v>0</v>
      </c>
      <c r="Z172" s="228">
        <f t="shared" si="219"/>
        <v>0</v>
      </c>
      <c r="AA172" s="228">
        <f t="shared" si="219"/>
        <v>0</v>
      </c>
      <c r="AB172" s="228">
        <f t="shared" si="219"/>
        <v>0</v>
      </c>
      <c r="AC172" s="228">
        <f t="shared" si="219"/>
        <v>0</v>
      </c>
      <c r="AD172" s="228">
        <f t="shared" si="219"/>
        <v>0</v>
      </c>
      <c r="AE172" s="228">
        <f t="shared" si="219"/>
        <v>0</v>
      </c>
      <c r="AF172" s="228">
        <f t="shared" si="219"/>
        <v>0</v>
      </c>
      <c r="AG172" s="228">
        <f t="shared" si="219"/>
        <v>0</v>
      </c>
      <c r="AH172" s="228">
        <f t="shared" si="219"/>
        <v>0</v>
      </c>
      <c r="AI172" s="228">
        <f t="shared" si="219"/>
        <v>0</v>
      </c>
      <c r="AJ172" s="228">
        <f t="shared" ref="AJ172:BD172" si="220">(IF(AJ$73=0,0,AJ97/AJ$74))</f>
        <v>0</v>
      </c>
      <c r="AK172" s="228">
        <f t="shared" si="220"/>
        <v>0</v>
      </c>
      <c r="AL172" s="228">
        <f t="shared" si="220"/>
        <v>0</v>
      </c>
      <c r="AM172" s="228">
        <f t="shared" si="220"/>
        <v>0</v>
      </c>
      <c r="AN172" s="228">
        <f t="shared" si="220"/>
        <v>0</v>
      </c>
      <c r="AO172" s="228">
        <f t="shared" si="220"/>
        <v>0</v>
      </c>
      <c r="AP172" s="228">
        <f t="shared" si="220"/>
        <v>0</v>
      </c>
      <c r="AQ172" s="228">
        <f t="shared" si="220"/>
        <v>0</v>
      </c>
      <c r="AR172" s="228">
        <f t="shared" si="220"/>
        <v>0</v>
      </c>
      <c r="AS172" s="228">
        <f t="shared" si="220"/>
        <v>0</v>
      </c>
      <c r="AT172" s="228">
        <f t="shared" si="220"/>
        <v>0</v>
      </c>
      <c r="AU172" s="228">
        <f t="shared" si="220"/>
        <v>0</v>
      </c>
      <c r="AV172" s="228">
        <f t="shared" si="220"/>
        <v>0</v>
      </c>
      <c r="AW172" s="228">
        <f t="shared" si="220"/>
        <v>0</v>
      </c>
      <c r="AX172" s="228">
        <f t="shared" si="220"/>
        <v>0</v>
      </c>
      <c r="AY172" s="228">
        <f t="shared" si="220"/>
        <v>0</v>
      </c>
      <c r="AZ172" s="228">
        <f t="shared" si="220"/>
        <v>0</v>
      </c>
      <c r="BA172" s="228">
        <f t="shared" si="220"/>
        <v>0</v>
      </c>
      <c r="BB172" s="228">
        <f t="shared" si="220"/>
        <v>0</v>
      </c>
      <c r="BC172" s="228">
        <f t="shared" si="220"/>
        <v>0</v>
      </c>
      <c r="BD172" s="228">
        <f t="shared" si="220"/>
        <v>0</v>
      </c>
      <c r="BE172" s="226"/>
      <c r="BF172" s="229">
        <f t="shared" ref="BF172:BZ172" si="221">(IF(BF$73=0,0,BF97/BF$74))</f>
        <v>0</v>
      </c>
      <c r="BG172" s="228">
        <f t="shared" si="221"/>
        <v>0</v>
      </c>
      <c r="BH172" s="228">
        <f t="shared" si="221"/>
        <v>0</v>
      </c>
      <c r="BI172" s="228">
        <f t="shared" si="221"/>
        <v>0</v>
      </c>
      <c r="BJ172" s="228">
        <f t="shared" si="221"/>
        <v>0</v>
      </c>
      <c r="BK172" s="228">
        <f t="shared" si="221"/>
        <v>0</v>
      </c>
      <c r="BL172" s="228">
        <f t="shared" si="221"/>
        <v>0</v>
      </c>
      <c r="BM172" s="228">
        <f t="shared" si="221"/>
        <v>0</v>
      </c>
      <c r="BN172" s="228">
        <f t="shared" si="221"/>
        <v>0</v>
      </c>
      <c r="BO172" s="228">
        <f t="shared" si="221"/>
        <v>0</v>
      </c>
      <c r="BP172" s="228">
        <f t="shared" si="221"/>
        <v>0</v>
      </c>
      <c r="BQ172" s="228">
        <f t="shared" si="221"/>
        <v>0</v>
      </c>
      <c r="BR172" s="228">
        <f t="shared" si="221"/>
        <v>0</v>
      </c>
      <c r="BS172" s="228">
        <f t="shared" si="221"/>
        <v>0</v>
      </c>
      <c r="BT172" s="228">
        <f t="shared" si="221"/>
        <v>0</v>
      </c>
      <c r="BU172" s="228">
        <f t="shared" si="221"/>
        <v>0</v>
      </c>
      <c r="BV172" s="228">
        <f t="shared" si="221"/>
        <v>0</v>
      </c>
      <c r="BW172" s="228">
        <f t="shared" si="221"/>
        <v>0</v>
      </c>
      <c r="BX172" s="228">
        <f t="shared" si="221"/>
        <v>0</v>
      </c>
      <c r="BY172" s="228">
        <f t="shared" si="221"/>
        <v>0</v>
      </c>
      <c r="BZ172" s="228">
        <f t="shared" si="221"/>
        <v>0</v>
      </c>
      <c r="CA172" s="225"/>
    </row>
    <row r="173" spans="1:79" x14ac:dyDescent="0.3">
      <c r="A173" s="223"/>
      <c r="B173" s="160" t="s">
        <v>355</v>
      </c>
      <c r="C173" s="225"/>
      <c r="D173" s="238">
        <f t="shared" ref="D173:AI173" si="222">(IF(D$73=0,0,D98/D$74))</f>
        <v>2.7023022567489265E-3</v>
      </c>
      <c r="E173" s="238">
        <f t="shared" si="222"/>
        <v>0</v>
      </c>
      <c r="F173" s="238">
        <f t="shared" si="222"/>
        <v>2.9874978354978356E-2</v>
      </c>
      <c r="G173" s="238">
        <f t="shared" si="222"/>
        <v>0</v>
      </c>
      <c r="H173" s="238">
        <f t="shared" si="222"/>
        <v>2.117313187543729E-2</v>
      </c>
      <c r="I173" s="238">
        <f t="shared" si="222"/>
        <v>1.1995338568886401E-2</v>
      </c>
      <c r="J173" s="238">
        <f t="shared" si="222"/>
        <v>1.4644939029934434E-2</v>
      </c>
      <c r="K173" s="238">
        <f t="shared" si="222"/>
        <v>5.2920926433738143E-3</v>
      </c>
      <c r="L173" s="238">
        <f t="shared" si="222"/>
        <v>0</v>
      </c>
      <c r="M173" s="238">
        <f t="shared" si="222"/>
        <v>2.8075087758045146E-3</v>
      </c>
      <c r="N173" s="238">
        <f t="shared" si="222"/>
        <v>0</v>
      </c>
      <c r="O173" s="238">
        <f t="shared" si="222"/>
        <v>0</v>
      </c>
      <c r="P173" s="238">
        <f t="shared" si="222"/>
        <v>0</v>
      </c>
      <c r="Q173" s="238">
        <f t="shared" si="222"/>
        <v>0</v>
      </c>
      <c r="R173" s="238">
        <f t="shared" si="222"/>
        <v>0</v>
      </c>
      <c r="S173" s="238">
        <f t="shared" si="222"/>
        <v>0</v>
      </c>
      <c r="T173" s="238">
        <f t="shared" si="222"/>
        <v>0</v>
      </c>
      <c r="U173" s="238">
        <f t="shared" si="222"/>
        <v>0</v>
      </c>
      <c r="V173" s="238">
        <f t="shared" si="222"/>
        <v>0</v>
      </c>
      <c r="W173" s="238">
        <f t="shared" si="222"/>
        <v>0</v>
      </c>
      <c r="X173" s="238">
        <f t="shared" si="222"/>
        <v>0</v>
      </c>
      <c r="Y173" s="238">
        <f t="shared" si="222"/>
        <v>0</v>
      </c>
      <c r="Z173" s="238">
        <f t="shared" si="222"/>
        <v>0</v>
      </c>
      <c r="AA173" s="238">
        <f t="shared" si="222"/>
        <v>0</v>
      </c>
      <c r="AB173" s="238">
        <f t="shared" si="222"/>
        <v>0</v>
      </c>
      <c r="AC173" s="238">
        <f t="shared" si="222"/>
        <v>0</v>
      </c>
      <c r="AD173" s="238">
        <f t="shared" si="222"/>
        <v>0</v>
      </c>
      <c r="AE173" s="238">
        <f t="shared" si="222"/>
        <v>0</v>
      </c>
      <c r="AF173" s="238">
        <f t="shared" si="222"/>
        <v>2.0032777632326085E-2</v>
      </c>
      <c r="AG173" s="238">
        <f t="shared" si="222"/>
        <v>0</v>
      </c>
      <c r="AH173" s="238">
        <f t="shared" si="222"/>
        <v>0</v>
      </c>
      <c r="AI173" s="238">
        <f t="shared" si="222"/>
        <v>0</v>
      </c>
      <c r="AJ173" s="238">
        <f t="shared" ref="AJ173:BD173" si="223">(IF(AJ$73=0,0,AJ98/AJ$74))</f>
        <v>0</v>
      </c>
      <c r="AK173" s="238">
        <f t="shared" si="223"/>
        <v>0</v>
      </c>
      <c r="AL173" s="238">
        <f t="shared" si="223"/>
        <v>0</v>
      </c>
      <c r="AM173" s="238">
        <f t="shared" si="223"/>
        <v>0</v>
      </c>
      <c r="AN173" s="238">
        <f t="shared" si="223"/>
        <v>0</v>
      </c>
      <c r="AO173" s="238">
        <f t="shared" si="223"/>
        <v>0</v>
      </c>
      <c r="AP173" s="238">
        <f t="shared" si="223"/>
        <v>0</v>
      </c>
      <c r="AQ173" s="238">
        <f t="shared" si="223"/>
        <v>0</v>
      </c>
      <c r="AR173" s="238">
        <f t="shared" si="223"/>
        <v>0</v>
      </c>
      <c r="AS173" s="238">
        <f t="shared" si="223"/>
        <v>0</v>
      </c>
      <c r="AT173" s="238">
        <f t="shared" si="223"/>
        <v>0</v>
      </c>
      <c r="AU173" s="238">
        <f t="shared" si="223"/>
        <v>0</v>
      </c>
      <c r="AV173" s="238">
        <f t="shared" si="223"/>
        <v>0</v>
      </c>
      <c r="AW173" s="238">
        <f t="shared" si="223"/>
        <v>0</v>
      </c>
      <c r="AX173" s="238">
        <f t="shared" si="223"/>
        <v>0</v>
      </c>
      <c r="AY173" s="238">
        <f t="shared" si="223"/>
        <v>0</v>
      </c>
      <c r="AZ173" s="238">
        <f t="shared" si="223"/>
        <v>0</v>
      </c>
      <c r="BA173" s="238">
        <f t="shared" si="223"/>
        <v>0</v>
      </c>
      <c r="BB173" s="238">
        <f t="shared" si="223"/>
        <v>0</v>
      </c>
      <c r="BC173" s="238">
        <f t="shared" si="223"/>
        <v>0</v>
      </c>
      <c r="BD173" s="238">
        <f t="shared" si="223"/>
        <v>0</v>
      </c>
      <c r="BE173" s="226"/>
      <c r="BF173" s="239">
        <f t="shared" ref="BF173:BZ173" si="224">(IF(BF$73=0,0,BF98/BF$74))</f>
        <v>1.1635634210654026E-2</v>
      </c>
      <c r="BG173" s="238">
        <f t="shared" si="224"/>
        <v>9.0575516395330711E-3</v>
      </c>
      <c r="BH173" s="238">
        <f t="shared" si="224"/>
        <v>7.151472965048367E-4</v>
      </c>
      <c r="BI173" s="238">
        <f t="shared" si="224"/>
        <v>0</v>
      </c>
      <c r="BJ173" s="238">
        <f t="shared" si="224"/>
        <v>0</v>
      </c>
      <c r="BK173" s="238">
        <f t="shared" si="224"/>
        <v>0</v>
      </c>
      <c r="BL173" s="238">
        <f t="shared" si="224"/>
        <v>4.4504219504899337E-3</v>
      </c>
      <c r="BM173" s="238">
        <f t="shared" si="224"/>
        <v>0</v>
      </c>
      <c r="BN173" s="238">
        <f t="shared" si="224"/>
        <v>0</v>
      </c>
      <c r="BO173" s="238">
        <f t="shared" si="224"/>
        <v>0</v>
      </c>
      <c r="BP173" s="238">
        <f t="shared" si="224"/>
        <v>0</v>
      </c>
      <c r="BQ173" s="238">
        <f t="shared" si="224"/>
        <v>0</v>
      </c>
      <c r="BR173" s="238">
        <f t="shared" si="224"/>
        <v>2.7023022567489265E-3</v>
      </c>
      <c r="BS173" s="238">
        <f t="shared" si="224"/>
        <v>6.3068771938010757E-3</v>
      </c>
      <c r="BT173" s="238">
        <f t="shared" si="224"/>
        <v>0</v>
      </c>
      <c r="BU173" s="238">
        <f t="shared" si="224"/>
        <v>1.4834121677464039E-3</v>
      </c>
      <c r="BV173" s="238">
        <f t="shared" si="224"/>
        <v>0</v>
      </c>
      <c r="BW173" s="238">
        <f t="shared" si="224"/>
        <v>3.1857980187636934E-3</v>
      </c>
      <c r="BX173" s="238">
        <f t="shared" si="224"/>
        <v>1.4834121677464039E-3</v>
      </c>
      <c r="BY173" s="238">
        <f t="shared" si="224"/>
        <v>6.3068771938010757E-3</v>
      </c>
      <c r="BZ173" s="238">
        <f t="shared" si="224"/>
        <v>6.3068771938010757E-3</v>
      </c>
      <c r="CA173" s="225"/>
    </row>
    <row r="174" spans="1:79" ht="15.6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x14ac:dyDescent="0.3">
      <c r="A175" s="223"/>
      <c r="B175" s="78" t="s">
        <v>357</v>
      </c>
      <c r="C175" s="225"/>
      <c r="D175" s="227">
        <f t="shared" ref="D175:AI175" si="225">(IF(D$73=0,0,D100/D$74))</f>
        <v>3.0193052849069269E-3</v>
      </c>
      <c r="E175" s="228">
        <f t="shared" si="225"/>
        <v>0</v>
      </c>
      <c r="F175" s="228">
        <f t="shared" si="225"/>
        <v>0</v>
      </c>
      <c r="G175" s="228">
        <f t="shared" si="225"/>
        <v>9.7239950093782213E-4</v>
      </c>
      <c r="H175" s="228">
        <f t="shared" si="225"/>
        <v>0</v>
      </c>
      <c r="I175" s="228">
        <f t="shared" si="225"/>
        <v>0</v>
      </c>
      <c r="J175" s="228">
        <f t="shared" si="225"/>
        <v>2.1404348894928089E-3</v>
      </c>
      <c r="K175" s="228">
        <f t="shared" si="225"/>
        <v>1.1931904879926828E-2</v>
      </c>
      <c r="L175" s="228">
        <f t="shared" si="225"/>
        <v>6.7344178141583704E-3</v>
      </c>
      <c r="M175" s="228">
        <f t="shared" si="225"/>
        <v>1.1364795524456675E-3</v>
      </c>
      <c r="N175" s="228">
        <f t="shared" si="225"/>
        <v>0</v>
      </c>
      <c r="O175" s="228">
        <f t="shared" si="225"/>
        <v>0</v>
      </c>
      <c r="P175" s="228">
        <f t="shared" si="225"/>
        <v>0</v>
      </c>
      <c r="Q175" s="228">
        <f t="shared" si="225"/>
        <v>8.5822514181051295E-3</v>
      </c>
      <c r="R175" s="228">
        <f t="shared" si="225"/>
        <v>0</v>
      </c>
      <c r="S175" s="228">
        <f t="shared" si="225"/>
        <v>0</v>
      </c>
      <c r="T175" s="228">
        <f t="shared" si="225"/>
        <v>0</v>
      </c>
      <c r="U175" s="228">
        <f t="shared" si="225"/>
        <v>1.3664433731601375E-2</v>
      </c>
      <c r="V175" s="228">
        <f t="shared" si="225"/>
        <v>0</v>
      </c>
      <c r="W175" s="228">
        <f t="shared" si="225"/>
        <v>0</v>
      </c>
      <c r="X175" s="228">
        <f t="shared" si="225"/>
        <v>5.8612233530942253E-3</v>
      </c>
      <c r="Y175" s="228">
        <f t="shared" si="225"/>
        <v>6.2647107599116706E-3</v>
      </c>
      <c r="Z175" s="228">
        <f t="shared" si="225"/>
        <v>0</v>
      </c>
      <c r="AA175" s="228">
        <f t="shared" si="225"/>
        <v>0</v>
      </c>
      <c r="AB175" s="228">
        <f t="shared" si="225"/>
        <v>0</v>
      </c>
      <c r="AC175" s="228">
        <f t="shared" si="225"/>
        <v>6.1318598585679328E-3</v>
      </c>
      <c r="AD175" s="228">
        <f t="shared" si="225"/>
        <v>4.3140245458807864E-3</v>
      </c>
      <c r="AE175" s="228">
        <f t="shared" si="225"/>
        <v>0</v>
      </c>
      <c r="AF175" s="228">
        <f t="shared" si="225"/>
        <v>0</v>
      </c>
      <c r="AG175" s="228">
        <f t="shared" si="225"/>
        <v>0</v>
      </c>
      <c r="AH175" s="228">
        <f t="shared" si="225"/>
        <v>7.0868128117497591E-3</v>
      </c>
      <c r="AI175" s="228">
        <f t="shared" si="225"/>
        <v>0</v>
      </c>
      <c r="AJ175" s="228">
        <f t="shared" ref="AJ175:BD175" si="226">(IF(AJ$73=0,0,AJ100/AJ$74))</f>
        <v>2.008938898251875E-2</v>
      </c>
      <c r="AK175" s="228">
        <f t="shared" si="226"/>
        <v>0</v>
      </c>
      <c r="AL175" s="228">
        <f t="shared" si="226"/>
        <v>8.3724742531747446E-3</v>
      </c>
      <c r="AM175" s="228">
        <f t="shared" si="226"/>
        <v>0</v>
      </c>
      <c r="AN175" s="228">
        <f t="shared" si="226"/>
        <v>4.5619373362770109E-3</v>
      </c>
      <c r="AO175" s="228">
        <f t="shared" si="226"/>
        <v>1.5911701334401042E-2</v>
      </c>
      <c r="AP175" s="228">
        <f t="shared" si="226"/>
        <v>0</v>
      </c>
      <c r="AQ175" s="228">
        <f t="shared" si="226"/>
        <v>0</v>
      </c>
      <c r="AR175" s="228">
        <f t="shared" si="226"/>
        <v>0</v>
      </c>
      <c r="AS175" s="228">
        <f t="shared" si="226"/>
        <v>0</v>
      </c>
      <c r="AT175" s="228">
        <f t="shared" si="226"/>
        <v>0</v>
      </c>
      <c r="AU175" s="228">
        <f t="shared" si="226"/>
        <v>0</v>
      </c>
      <c r="AV175" s="228">
        <f t="shared" si="226"/>
        <v>0</v>
      </c>
      <c r="AW175" s="228">
        <f t="shared" si="226"/>
        <v>0</v>
      </c>
      <c r="AX175" s="228">
        <f t="shared" si="226"/>
        <v>0</v>
      </c>
      <c r="AY175" s="228">
        <f t="shared" si="226"/>
        <v>0</v>
      </c>
      <c r="AZ175" s="228">
        <f t="shared" si="226"/>
        <v>0</v>
      </c>
      <c r="BA175" s="228">
        <f t="shared" si="226"/>
        <v>0</v>
      </c>
      <c r="BB175" s="228">
        <f t="shared" si="226"/>
        <v>0</v>
      </c>
      <c r="BC175" s="228">
        <f t="shared" si="226"/>
        <v>0</v>
      </c>
      <c r="BD175" s="228">
        <f t="shared" si="226"/>
        <v>0</v>
      </c>
      <c r="BE175" s="226"/>
      <c r="BF175" s="229">
        <f t="shared" ref="BF175:BZ175" si="227">(IF(BF$73=0,0,BF100/BF$74))</f>
        <v>2.3100441626089908E-4</v>
      </c>
      <c r="BG175" s="228">
        <f t="shared" si="227"/>
        <v>4.1543567475879565E-3</v>
      </c>
      <c r="BH175" s="228">
        <f t="shared" si="227"/>
        <v>1.8387390522868025E-3</v>
      </c>
      <c r="BI175" s="228">
        <f t="shared" si="227"/>
        <v>2.5151118428270746E-3</v>
      </c>
      <c r="BJ175" s="228">
        <f t="shared" si="227"/>
        <v>3.1702335099616872E-3</v>
      </c>
      <c r="BK175" s="228">
        <f t="shared" si="227"/>
        <v>2.0396801881948641E-3</v>
      </c>
      <c r="BL175" s="228">
        <f t="shared" si="227"/>
        <v>2.0742499916909141E-3</v>
      </c>
      <c r="BM175" s="228">
        <f t="shared" si="227"/>
        <v>7.0269709299491945E-3</v>
      </c>
      <c r="BN175" s="228">
        <f t="shared" si="227"/>
        <v>5.3328623192755078E-3</v>
      </c>
      <c r="BO175" s="228">
        <f t="shared" si="227"/>
        <v>0</v>
      </c>
      <c r="BP175" s="228">
        <f t="shared" si="227"/>
        <v>0</v>
      </c>
      <c r="BQ175" s="228">
        <f t="shared" si="227"/>
        <v>0</v>
      </c>
      <c r="BR175" s="228">
        <f t="shared" si="227"/>
        <v>3.0193052849069269E-3</v>
      </c>
      <c r="BS175" s="228">
        <f t="shared" si="227"/>
        <v>2.1151242744503105E-3</v>
      </c>
      <c r="BT175" s="228">
        <f t="shared" si="227"/>
        <v>2.5515288133400589E-3</v>
      </c>
      <c r="BU175" s="228">
        <f t="shared" si="227"/>
        <v>4.7542986082986932E-3</v>
      </c>
      <c r="BV175" s="228">
        <f t="shared" si="227"/>
        <v>0</v>
      </c>
      <c r="BW175" s="228">
        <f t="shared" si="227"/>
        <v>2.3310874328196099E-3</v>
      </c>
      <c r="BX175" s="228">
        <f t="shared" si="227"/>
        <v>4.7542986082986932E-3</v>
      </c>
      <c r="BY175" s="228">
        <f t="shared" si="227"/>
        <v>2.1151242744503105E-3</v>
      </c>
      <c r="BZ175" s="228">
        <f t="shared" si="227"/>
        <v>2.1151242744503105E-3</v>
      </c>
      <c r="CA175" s="225"/>
    </row>
    <row r="176" spans="1:79" x14ac:dyDescent="0.3">
      <c r="A176" s="223"/>
      <c r="B176" s="78" t="s">
        <v>358</v>
      </c>
      <c r="C176" s="225"/>
      <c r="D176" s="227">
        <f t="shared" ref="D176:AI176" si="228">(IF(D$73=0,0,D101/D$74))</f>
        <v>1.5689114927917227E-3</v>
      </c>
      <c r="E176" s="228">
        <f t="shared" si="228"/>
        <v>0</v>
      </c>
      <c r="F176" s="228">
        <f t="shared" si="228"/>
        <v>4.598995670995671E-2</v>
      </c>
      <c r="G176" s="228">
        <f t="shared" si="228"/>
        <v>0</v>
      </c>
      <c r="H176" s="228">
        <f t="shared" si="228"/>
        <v>0</v>
      </c>
      <c r="I176" s="228">
        <f t="shared" si="228"/>
        <v>0</v>
      </c>
      <c r="J176" s="228">
        <f t="shared" si="228"/>
        <v>0</v>
      </c>
      <c r="K176" s="228">
        <f t="shared" si="228"/>
        <v>0</v>
      </c>
      <c r="L176" s="228">
        <f t="shared" si="228"/>
        <v>0</v>
      </c>
      <c r="M176" s="228">
        <f t="shared" si="228"/>
        <v>0</v>
      </c>
      <c r="N176" s="228">
        <f t="shared" si="228"/>
        <v>0</v>
      </c>
      <c r="O176" s="228">
        <f t="shared" si="228"/>
        <v>0</v>
      </c>
      <c r="P176" s="228">
        <f t="shared" si="228"/>
        <v>0</v>
      </c>
      <c r="Q176" s="228">
        <f t="shared" si="228"/>
        <v>0</v>
      </c>
      <c r="R176" s="228">
        <f t="shared" si="228"/>
        <v>0</v>
      </c>
      <c r="S176" s="228">
        <f t="shared" si="228"/>
        <v>0</v>
      </c>
      <c r="T176" s="228">
        <f t="shared" si="228"/>
        <v>0</v>
      </c>
      <c r="U176" s="228">
        <f t="shared" si="228"/>
        <v>0</v>
      </c>
      <c r="V176" s="228">
        <f t="shared" si="228"/>
        <v>0</v>
      </c>
      <c r="W176" s="228">
        <f t="shared" si="228"/>
        <v>0</v>
      </c>
      <c r="X176" s="228">
        <f t="shared" si="228"/>
        <v>0</v>
      </c>
      <c r="Y176" s="228">
        <f t="shared" si="228"/>
        <v>0</v>
      </c>
      <c r="Z176" s="228">
        <f t="shared" si="228"/>
        <v>0</v>
      </c>
      <c r="AA176" s="228">
        <f t="shared" si="228"/>
        <v>0</v>
      </c>
      <c r="AB176" s="228">
        <f t="shared" si="228"/>
        <v>0</v>
      </c>
      <c r="AC176" s="228">
        <f t="shared" si="228"/>
        <v>0</v>
      </c>
      <c r="AD176" s="228">
        <f t="shared" si="228"/>
        <v>0</v>
      </c>
      <c r="AE176" s="228">
        <f t="shared" si="228"/>
        <v>0</v>
      </c>
      <c r="AF176" s="228">
        <f t="shared" si="228"/>
        <v>0</v>
      </c>
      <c r="AG176" s="228">
        <f t="shared" si="228"/>
        <v>0</v>
      </c>
      <c r="AH176" s="228">
        <f t="shared" si="228"/>
        <v>4.8570217449792593E-3</v>
      </c>
      <c r="AI176" s="228">
        <f t="shared" si="228"/>
        <v>2.4972103406259098E-2</v>
      </c>
      <c r="AJ176" s="228">
        <f t="shared" ref="AJ176:BD176" si="229">(IF(AJ$73=0,0,AJ101/AJ$74))</f>
        <v>0</v>
      </c>
      <c r="AK176" s="228">
        <f t="shared" si="229"/>
        <v>0</v>
      </c>
      <c r="AL176" s="228">
        <f t="shared" si="229"/>
        <v>0</v>
      </c>
      <c r="AM176" s="228">
        <f t="shared" si="229"/>
        <v>0</v>
      </c>
      <c r="AN176" s="228">
        <f t="shared" si="229"/>
        <v>0</v>
      </c>
      <c r="AO176" s="228">
        <f t="shared" si="229"/>
        <v>0</v>
      </c>
      <c r="AP176" s="228">
        <f t="shared" si="229"/>
        <v>0</v>
      </c>
      <c r="AQ176" s="228">
        <f t="shared" si="229"/>
        <v>0</v>
      </c>
      <c r="AR176" s="228">
        <f t="shared" si="229"/>
        <v>0</v>
      </c>
      <c r="AS176" s="228">
        <f t="shared" si="229"/>
        <v>0</v>
      </c>
      <c r="AT176" s="228">
        <f t="shared" si="229"/>
        <v>0</v>
      </c>
      <c r="AU176" s="228">
        <f t="shared" si="229"/>
        <v>0</v>
      </c>
      <c r="AV176" s="228">
        <f t="shared" si="229"/>
        <v>0</v>
      </c>
      <c r="AW176" s="228">
        <f t="shared" si="229"/>
        <v>0</v>
      </c>
      <c r="AX176" s="228">
        <f t="shared" si="229"/>
        <v>0</v>
      </c>
      <c r="AY176" s="228">
        <f t="shared" si="229"/>
        <v>0</v>
      </c>
      <c r="AZ176" s="228">
        <f t="shared" si="229"/>
        <v>0</v>
      </c>
      <c r="BA176" s="228">
        <f t="shared" si="229"/>
        <v>0</v>
      </c>
      <c r="BB176" s="228">
        <f t="shared" si="229"/>
        <v>0</v>
      </c>
      <c r="BC176" s="228">
        <f t="shared" si="229"/>
        <v>0</v>
      </c>
      <c r="BD176" s="228">
        <f t="shared" si="229"/>
        <v>0</v>
      </c>
      <c r="BE176" s="226"/>
      <c r="BF176" s="229">
        <f t="shared" ref="BF176:BZ176" si="230">(IF(BF$73=0,0,BF101/BF$74))</f>
        <v>7.1607055232918663E-3</v>
      </c>
      <c r="BG176" s="228">
        <f t="shared" si="230"/>
        <v>0</v>
      </c>
      <c r="BH176" s="228">
        <f t="shared" si="230"/>
        <v>0</v>
      </c>
      <c r="BI176" s="228">
        <f t="shared" si="230"/>
        <v>0</v>
      </c>
      <c r="BJ176" s="228">
        <f t="shared" si="230"/>
        <v>0</v>
      </c>
      <c r="BK176" s="228">
        <f t="shared" si="230"/>
        <v>0</v>
      </c>
      <c r="BL176" s="228">
        <f t="shared" si="230"/>
        <v>1.4216090620401674E-3</v>
      </c>
      <c r="BM176" s="228">
        <f t="shared" si="230"/>
        <v>8.4860616022224798E-3</v>
      </c>
      <c r="BN176" s="228">
        <f t="shared" si="230"/>
        <v>0</v>
      </c>
      <c r="BO176" s="228">
        <f t="shared" si="230"/>
        <v>0</v>
      </c>
      <c r="BP176" s="228">
        <f t="shared" si="230"/>
        <v>0</v>
      </c>
      <c r="BQ176" s="228">
        <f t="shared" si="230"/>
        <v>0</v>
      </c>
      <c r="BR176" s="228">
        <f t="shared" si="230"/>
        <v>1.5689114927917224E-3</v>
      </c>
      <c r="BS176" s="228">
        <f t="shared" si="230"/>
        <v>1.9692086370194299E-3</v>
      </c>
      <c r="BT176" s="228">
        <f t="shared" si="230"/>
        <v>0</v>
      </c>
      <c r="BU176" s="228">
        <f t="shared" si="230"/>
        <v>3.0164753495430128E-3</v>
      </c>
      <c r="BV176" s="228">
        <f t="shared" si="230"/>
        <v>0</v>
      </c>
      <c r="BW176" s="228">
        <f t="shared" si="230"/>
        <v>9.9470796427033204E-4</v>
      </c>
      <c r="BX176" s="228">
        <f t="shared" si="230"/>
        <v>3.0164753495430128E-3</v>
      </c>
      <c r="BY176" s="228">
        <f t="shared" si="230"/>
        <v>1.9692086370194299E-3</v>
      </c>
      <c r="BZ176" s="228">
        <f t="shared" si="230"/>
        <v>1.9692086370194299E-3</v>
      </c>
      <c r="CA176" s="225"/>
    </row>
    <row r="177" spans="1:79" x14ac:dyDescent="0.3">
      <c r="A177" s="223"/>
      <c r="B177" s="78" t="s">
        <v>359</v>
      </c>
      <c r="C177" s="225"/>
      <c r="D177" s="227">
        <f t="shared" ref="D177:AI177" si="231">(IF(D$73=0,0,D102/D$74))</f>
        <v>3.5783135347371492E-3</v>
      </c>
      <c r="E177" s="228">
        <f t="shared" si="231"/>
        <v>0</v>
      </c>
      <c r="F177" s="228">
        <f t="shared" si="231"/>
        <v>2.019601731601732E-2</v>
      </c>
      <c r="G177" s="228">
        <f t="shared" si="231"/>
        <v>5.6164923555568321E-3</v>
      </c>
      <c r="H177" s="228">
        <f t="shared" si="231"/>
        <v>0</v>
      </c>
      <c r="I177" s="228">
        <f t="shared" si="231"/>
        <v>7.1543086754735294E-3</v>
      </c>
      <c r="J177" s="228">
        <f t="shared" si="231"/>
        <v>3.7225247433060895E-3</v>
      </c>
      <c r="K177" s="228">
        <f t="shared" si="231"/>
        <v>0</v>
      </c>
      <c r="L177" s="228">
        <f t="shared" si="231"/>
        <v>0</v>
      </c>
      <c r="M177" s="228">
        <f t="shared" si="231"/>
        <v>3.717703120920339E-3</v>
      </c>
      <c r="N177" s="228">
        <f t="shared" si="231"/>
        <v>8.7388608525460678E-3</v>
      </c>
      <c r="O177" s="228">
        <f t="shared" si="231"/>
        <v>0</v>
      </c>
      <c r="P177" s="228">
        <f t="shared" si="231"/>
        <v>0</v>
      </c>
      <c r="Q177" s="228">
        <f t="shared" si="231"/>
        <v>0</v>
      </c>
      <c r="R177" s="228">
        <f t="shared" si="231"/>
        <v>4.6745461249638205E-3</v>
      </c>
      <c r="S177" s="228">
        <f t="shared" si="231"/>
        <v>8.3429556450674847E-3</v>
      </c>
      <c r="T177" s="228">
        <f t="shared" si="231"/>
        <v>0</v>
      </c>
      <c r="U177" s="228">
        <f t="shared" si="231"/>
        <v>0</v>
      </c>
      <c r="V177" s="228">
        <f t="shared" si="231"/>
        <v>5.7600669795943808E-3</v>
      </c>
      <c r="W177" s="228">
        <f t="shared" si="231"/>
        <v>4.2423270870755921E-3</v>
      </c>
      <c r="X177" s="228">
        <f t="shared" si="231"/>
        <v>0</v>
      </c>
      <c r="Y177" s="228">
        <f t="shared" si="231"/>
        <v>7.0306158371422501E-3</v>
      </c>
      <c r="Z177" s="228">
        <f t="shared" si="231"/>
        <v>1.3692299526871283E-2</v>
      </c>
      <c r="AA177" s="228">
        <f t="shared" si="231"/>
        <v>0</v>
      </c>
      <c r="AB177" s="228">
        <f t="shared" si="231"/>
        <v>0</v>
      </c>
      <c r="AC177" s="228">
        <f t="shared" si="231"/>
        <v>0</v>
      </c>
      <c r="AD177" s="228">
        <f t="shared" si="231"/>
        <v>5.4303461350879495E-3</v>
      </c>
      <c r="AE177" s="228">
        <f t="shared" si="231"/>
        <v>1.494019259740329E-2</v>
      </c>
      <c r="AF177" s="228">
        <f t="shared" si="231"/>
        <v>0</v>
      </c>
      <c r="AG177" s="228">
        <f t="shared" si="231"/>
        <v>0</v>
      </c>
      <c r="AH177" s="228">
        <f t="shared" si="231"/>
        <v>0</v>
      </c>
      <c r="AI177" s="228">
        <f t="shared" si="231"/>
        <v>8.4489122955821068E-3</v>
      </c>
      <c r="AJ177" s="228">
        <f t="shared" ref="AJ177:BD177" si="232">(IF(AJ$73=0,0,AJ102/AJ$74))</f>
        <v>6.7492812530980453E-3</v>
      </c>
      <c r="AK177" s="228">
        <f t="shared" si="232"/>
        <v>0</v>
      </c>
      <c r="AL177" s="228">
        <f t="shared" si="232"/>
        <v>0</v>
      </c>
      <c r="AM177" s="228">
        <f t="shared" si="232"/>
        <v>0</v>
      </c>
      <c r="AN177" s="228">
        <f t="shared" si="232"/>
        <v>6.1881284388977231E-3</v>
      </c>
      <c r="AO177" s="228">
        <f t="shared" si="232"/>
        <v>9.5819915728041424E-3</v>
      </c>
      <c r="AP177" s="228">
        <f t="shared" si="232"/>
        <v>0</v>
      </c>
      <c r="AQ177" s="228">
        <f t="shared" si="232"/>
        <v>0</v>
      </c>
      <c r="AR177" s="228">
        <f t="shared" si="232"/>
        <v>0</v>
      </c>
      <c r="AS177" s="228">
        <f t="shared" si="232"/>
        <v>0</v>
      </c>
      <c r="AT177" s="228">
        <f t="shared" si="232"/>
        <v>0</v>
      </c>
      <c r="AU177" s="228">
        <f t="shared" si="232"/>
        <v>0</v>
      </c>
      <c r="AV177" s="228">
        <f t="shared" si="232"/>
        <v>0</v>
      </c>
      <c r="AW177" s="228">
        <f t="shared" si="232"/>
        <v>0</v>
      </c>
      <c r="AX177" s="228">
        <f t="shared" si="232"/>
        <v>0</v>
      </c>
      <c r="AY177" s="228">
        <f t="shared" si="232"/>
        <v>0</v>
      </c>
      <c r="AZ177" s="228">
        <f t="shared" si="232"/>
        <v>0</v>
      </c>
      <c r="BA177" s="228">
        <f t="shared" si="232"/>
        <v>0</v>
      </c>
      <c r="BB177" s="228">
        <f t="shared" si="232"/>
        <v>0</v>
      </c>
      <c r="BC177" s="228">
        <f t="shared" si="232"/>
        <v>0</v>
      </c>
      <c r="BD177" s="228">
        <f t="shared" si="232"/>
        <v>0</v>
      </c>
      <c r="BE177" s="226"/>
      <c r="BF177" s="229">
        <f t="shared" ref="BF177:BZ177" si="233">(IF(BF$73=0,0,BF102/BF$74))</f>
        <v>4.4788111145262089E-3</v>
      </c>
      <c r="BG177" s="228">
        <f t="shared" si="233"/>
        <v>3.4095329670067089E-3</v>
      </c>
      <c r="BH177" s="228">
        <f t="shared" si="233"/>
        <v>2.9618540432044321E-3</v>
      </c>
      <c r="BI177" s="228">
        <f t="shared" si="233"/>
        <v>3.7992072470732973E-3</v>
      </c>
      <c r="BJ177" s="228">
        <f t="shared" si="233"/>
        <v>3.8697858878431112E-3</v>
      </c>
      <c r="BK177" s="228">
        <f t="shared" si="233"/>
        <v>2.9811848399636078E-3</v>
      </c>
      <c r="BL177" s="228">
        <f t="shared" si="233"/>
        <v>2.6499941081027183E-3</v>
      </c>
      <c r="BM177" s="228">
        <f t="shared" si="233"/>
        <v>4.5873941826285562E-3</v>
      </c>
      <c r="BN177" s="228">
        <f t="shared" si="233"/>
        <v>3.9851904948905829E-3</v>
      </c>
      <c r="BO177" s="228">
        <f t="shared" si="233"/>
        <v>0</v>
      </c>
      <c r="BP177" s="228">
        <f t="shared" si="233"/>
        <v>0</v>
      </c>
      <c r="BQ177" s="228">
        <f t="shared" si="233"/>
        <v>0</v>
      </c>
      <c r="BR177" s="228">
        <f t="shared" si="233"/>
        <v>3.5783135347371492E-3</v>
      </c>
      <c r="BS177" s="228">
        <f t="shared" si="233"/>
        <v>3.5179311139788959E-3</v>
      </c>
      <c r="BT177" s="228">
        <f t="shared" si="233"/>
        <v>3.5259140291551681E-3</v>
      </c>
      <c r="BU177" s="228">
        <f t="shared" si="233"/>
        <v>3.7205780918928978E-3</v>
      </c>
      <c r="BV177" s="228">
        <f t="shared" si="233"/>
        <v>0</v>
      </c>
      <c r="BW177" s="228">
        <f t="shared" si="233"/>
        <v>3.5218816127038821E-3</v>
      </c>
      <c r="BX177" s="228">
        <f t="shared" si="233"/>
        <v>3.7205780918928978E-3</v>
      </c>
      <c r="BY177" s="228">
        <f t="shared" si="233"/>
        <v>3.5179311139788959E-3</v>
      </c>
      <c r="BZ177" s="228">
        <f t="shared" si="233"/>
        <v>3.5179311139788959E-3</v>
      </c>
      <c r="CA177" s="225"/>
    </row>
    <row r="178" spans="1:79" x14ac:dyDescent="0.3">
      <c r="A178" s="223"/>
      <c r="B178" s="78" t="s">
        <v>67</v>
      </c>
      <c r="C178" s="225"/>
      <c r="D178" s="227">
        <f t="shared" ref="D178:AI178" si="234">(IF(D$73=0,0,D103/D$74))</f>
        <v>5.777627070260887E-3</v>
      </c>
      <c r="E178" s="228">
        <f t="shared" si="234"/>
        <v>0</v>
      </c>
      <c r="F178" s="228">
        <f t="shared" si="234"/>
        <v>0</v>
      </c>
      <c r="G178" s="228">
        <f t="shared" si="234"/>
        <v>0</v>
      </c>
      <c r="H178" s="228">
        <f t="shared" si="234"/>
        <v>1.6674331773429613E-3</v>
      </c>
      <c r="I178" s="228">
        <f t="shared" si="234"/>
        <v>0</v>
      </c>
      <c r="J178" s="228">
        <f t="shared" si="234"/>
        <v>6.7802888711529594E-3</v>
      </c>
      <c r="K178" s="228">
        <f t="shared" si="234"/>
        <v>2.6989672481206452E-3</v>
      </c>
      <c r="L178" s="228">
        <f t="shared" si="234"/>
        <v>1.803614165308175E-2</v>
      </c>
      <c r="M178" s="228">
        <f t="shared" si="234"/>
        <v>1.4318294756603025E-3</v>
      </c>
      <c r="N178" s="228">
        <f t="shared" si="234"/>
        <v>0</v>
      </c>
      <c r="O178" s="228">
        <f t="shared" si="234"/>
        <v>0</v>
      </c>
      <c r="P178" s="228">
        <f t="shared" si="234"/>
        <v>0</v>
      </c>
      <c r="Q178" s="228">
        <f t="shared" si="234"/>
        <v>0</v>
      </c>
      <c r="R178" s="228">
        <f t="shared" si="234"/>
        <v>0</v>
      </c>
      <c r="S178" s="228">
        <f t="shared" si="234"/>
        <v>0</v>
      </c>
      <c r="T178" s="228">
        <f t="shared" si="234"/>
        <v>0</v>
      </c>
      <c r="U178" s="228">
        <f t="shared" si="234"/>
        <v>0</v>
      </c>
      <c r="V178" s="228">
        <f t="shared" si="234"/>
        <v>0</v>
      </c>
      <c r="W178" s="228">
        <f t="shared" si="234"/>
        <v>0</v>
      </c>
      <c r="X178" s="228">
        <f t="shared" si="234"/>
        <v>0</v>
      </c>
      <c r="Y178" s="228">
        <f t="shared" si="234"/>
        <v>0</v>
      </c>
      <c r="Z178" s="228">
        <f t="shared" si="234"/>
        <v>0</v>
      </c>
      <c r="AA178" s="228">
        <f t="shared" si="234"/>
        <v>0</v>
      </c>
      <c r="AB178" s="228">
        <f t="shared" si="234"/>
        <v>1.7466974707855264E-2</v>
      </c>
      <c r="AC178" s="228">
        <f t="shared" si="234"/>
        <v>0</v>
      </c>
      <c r="AD178" s="228">
        <f t="shared" si="234"/>
        <v>0.11811929577652834</v>
      </c>
      <c r="AE178" s="228">
        <f t="shared" si="234"/>
        <v>0</v>
      </c>
      <c r="AF178" s="228">
        <f t="shared" si="234"/>
        <v>8.6571711271221305E-3</v>
      </c>
      <c r="AG178" s="228">
        <f t="shared" si="234"/>
        <v>5.8092661107736485E-3</v>
      </c>
      <c r="AH178" s="228">
        <f t="shared" si="234"/>
        <v>9.8017898976786554E-3</v>
      </c>
      <c r="AI178" s="228">
        <f t="shared" si="234"/>
        <v>0</v>
      </c>
      <c r="AJ178" s="228">
        <f t="shared" ref="AJ178:BD178" si="235">(IF(AJ$73=0,0,AJ103/AJ$74))</f>
        <v>1.2342619212848219E-2</v>
      </c>
      <c r="AK178" s="228">
        <f t="shared" si="235"/>
        <v>1.2860759493670887E-2</v>
      </c>
      <c r="AL178" s="228">
        <f t="shared" si="235"/>
        <v>9.5617836707413556E-3</v>
      </c>
      <c r="AM178" s="228">
        <f t="shared" si="235"/>
        <v>5.839460565173012E-3</v>
      </c>
      <c r="AN178" s="228">
        <f t="shared" si="235"/>
        <v>3.6605314634118439E-3</v>
      </c>
      <c r="AO178" s="228">
        <f t="shared" si="235"/>
        <v>6.3760840464224334E-3</v>
      </c>
      <c r="AP178" s="228">
        <f t="shared" si="235"/>
        <v>0</v>
      </c>
      <c r="AQ178" s="228">
        <f t="shared" si="235"/>
        <v>0</v>
      </c>
      <c r="AR178" s="228">
        <f t="shared" si="235"/>
        <v>0</v>
      </c>
      <c r="AS178" s="228">
        <f t="shared" si="235"/>
        <v>0</v>
      </c>
      <c r="AT178" s="228">
        <f t="shared" si="235"/>
        <v>0</v>
      </c>
      <c r="AU178" s="228">
        <f t="shared" si="235"/>
        <v>0</v>
      </c>
      <c r="AV178" s="228">
        <f t="shared" si="235"/>
        <v>0</v>
      </c>
      <c r="AW178" s="228">
        <f t="shared" si="235"/>
        <v>0</v>
      </c>
      <c r="AX178" s="228">
        <f t="shared" si="235"/>
        <v>0</v>
      </c>
      <c r="AY178" s="228">
        <f t="shared" si="235"/>
        <v>0</v>
      </c>
      <c r="AZ178" s="228">
        <f t="shared" si="235"/>
        <v>0</v>
      </c>
      <c r="BA178" s="228">
        <f t="shared" si="235"/>
        <v>0</v>
      </c>
      <c r="BB178" s="228">
        <f t="shared" si="235"/>
        <v>0</v>
      </c>
      <c r="BC178" s="228">
        <f t="shared" si="235"/>
        <v>0</v>
      </c>
      <c r="BD178" s="228">
        <f t="shared" si="235"/>
        <v>0</v>
      </c>
      <c r="BE178" s="226"/>
      <c r="BF178" s="229">
        <f t="shared" ref="BF178:BZ178" si="236">(IF(BF$73=0,0,BF103/BF$74))</f>
        <v>5.5001051490690257E-4</v>
      </c>
      <c r="BG178" s="228">
        <f t="shared" si="236"/>
        <v>6.1394914948057003E-3</v>
      </c>
      <c r="BH178" s="228">
        <f t="shared" si="236"/>
        <v>3.6472512121746672E-4</v>
      </c>
      <c r="BI178" s="228">
        <f t="shared" si="236"/>
        <v>0</v>
      </c>
      <c r="BJ178" s="228">
        <f t="shared" si="236"/>
        <v>0</v>
      </c>
      <c r="BK178" s="228">
        <f t="shared" si="236"/>
        <v>2.5493280918041695E-2</v>
      </c>
      <c r="BL178" s="228">
        <f t="shared" si="236"/>
        <v>6.5801162063433075E-3</v>
      </c>
      <c r="BM178" s="228">
        <f t="shared" si="236"/>
        <v>7.6027165884328196E-3</v>
      </c>
      <c r="BN178" s="228">
        <f t="shared" si="236"/>
        <v>4.2570296275845033E-3</v>
      </c>
      <c r="BO178" s="228">
        <f t="shared" si="236"/>
        <v>0</v>
      </c>
      <c r="BP178" s="228">
        <f t="shared" si="236"/>
        <v>0</v>
      </c>
      <c r="BQ178" s="228">
        <f t="shared" si="236"/>
        <v>0</v>
      </c>
      <c r="BR178" s="228">
        <f t="shared" si="236"/>
        <v>5.777627070260887E-3</v>
      </c>
      <c r="BS178" s="228">
        <f t="shared" si="236"/>
        <v>2.2075375114898677E-3</v>
      </c>
      <c r="BT178" s="228">
        <f t="shared" si="236"/>
        <v>9.2164019947242846E-3</v>
      </c>
      <c r="BU178" s="228">
        <f t="shared" si="236"/>
        <v>6.0338067510524087E-3</v>
      </c>
      <c r="BV178" s="228">
        <f t="shared" si="236"/>
        <v>0</v>
      </c>
      <c r="BW178" s="228">
        <f t="shared" si="236"/>
        <v>5.6760085641342538E-3</v>
      </c>
      <c r="BX178" s="228">
        <f t="shared" si="236"/>
        <v>6.0338067510524087E-3</v>
      </c>
      <c r="BY178" s="228">
        <f t="shared" si="236"/>
        <v>2.2075375114898677E-3</v>
      </c>
      <c r="BZ178" s="228">
        <f t="shared" si="236"/>
        <v>2.2075375114898677E-3</v>
      </c>
      <c r="CA178" s="225"/>
    </row>
    <row r="179" spans="1:79" x14ac:dyDescent="0.3">
      <c r="A179" s="223"/>
      <c r="B179" s="160" t="s">
        <v>360</v>
      </c>
      <c r="C179" s="225"/>
      <c r="D179" s="238">
        <f t="shared" ref="D179:AI179" si="237">(IF(D$73=0,0,D104/D$74))</f>
        <v>1.3944157382696687E-2</v>
      </c>
      <c r="E179" s="238">
        <f t="shared" si="237"/>
        <v>0</v>
      </c>
      <c r="F179" s="238">
        <f t="shared" si="237"/>
        <v>6.6185974025974037E-2</v>
      </c>
      <c r="G179" s="238">
        <f t="shared" si="237"/>
        <v>6.5888918564946542E-3</v>
      </c>
      <c r="H179" s="238">
        <f t="shared" si="237"/>
        <v>1.6674331773429613E-3</v>
      </c>
      <c r="I179" s="238">
        <f t="shared" si="237"/>
        <v>7.1543086754735294E-3</v>
      </c>
      <c r="J179" s="238">
        <f t="shared" si="237"/>
        <v>1.2643248503951859E-2</v>
      </c>
      <c r="K179" s="238">
        <f t="shared" si="237"/>
        <v>1.4630872128047473E-2</v>
      </c>
      <c r="L179" s="238">
        <f t="shared" si="237"/>
        <v>2.4770559467240119E-2</v>
      </c>
      <c r="M179" s="238">
        <f t="shared" si="237"/>
        <v>6.2860121490263083E-3</v>
      </c>
      <c r="N179" s="238">
        <f t="shared" si="237"/>
        <v>8.7388608525460678E-3</v>
      </c>
      <c r="O179" s="238">
        <f t="shared" si="237"/>
        <v>0</v>
      </c>
      <c r="P179" s="238">
        <f t="shared" si="237"/>
        <v>0</v>
      </c>
      <c r="Q179" s="238">
        <f t="shared" si="237"/>
        <v>8.5822514181051295E-3</v>
      </c>
      <c r="R179" s="238">
        <f t="shared" si="237"/>
        <v>4.6745461249638205E-3</v>
      </c>
      <c r="S179" s="238">
        <f t="shared" si="237"/>
        <v>8.3429556450674847E-3</v>
      </c>
      <c r="T179" s="238">
        <f t="shared" si="237"/>
        <v>0</v>
      </c>
      <c r="U179" s="238">
        <f t="shared" si="237"/>
        <v>1.3664433731601375E-2</v>
      </c>
      <c r="V179" s="238">
        <f t="shared" si="237"/>
        <v>5.7600669795943808E-3</v>
      </c>
      <c r="W179" s="238">
        <f t="shared" si="237"/>
        <v>4.2423270870755921E-3</v>
      </c>
      <c r="X179" s="238">
        <f t="shared" si="237"/>
        <v>5.8612233530942253E-3</v>
      </c>
      <c r="Y179" s="238">
        <f t="shared" si="237"/>
        <v>1.329532659705392E-2</v>
      </c>
      <c r="Z179" s="238">
        <f t="shared" si="237"/>
        <v>1.3692299526871283E-2</v>
      </c>
      <c r="AA179" s="238">
        <f t="shared" si="237"/>
        <v>0</v>
      </c>
      <c r="AB179" s="238">
        <f t="shared" si="237"/>
        <v>1.7466974707855264E-2</v>
      </c>
      <c r="AC179" s="238">
        <f t="shared" si="237"/>
        <v>6.1318598585679328E-3</v>
      </c>
      <c r="AD179" s="238">
        <f t="shared" si="237"/>
        <v>0.12786366645749708</v>
      </c>
      <c r="AE179" s="238">
        <f t="shared" si="237"/>
        <v>1.494019259740329E-2</v>
      </c>
      <c r="AF179" s="238">
        <f t="shared" si="237"/>
        <v>8.6571711271221305E-3</v>
      </c>
      <c r="AG179" s="238">
        <f t="shared" si="237"/>
        <v>5.8092661107736485E-3</v>
      </c>
      <c r="AH179" s="238">
        <f t="shared" si="237"/>
        <v>2.1745624454407673E-2</v>
      </c>
      <c r="AI179" s="238">
        <f t="shared" si="237"/>
        <v>3.3421015701841202E-2</v>
      </c>
      <c r="AJ179" s="238">
        <f t="shared" ref="AJ179:BD179" si="238">(IF(AJ$73=0,0,AJ104/AJ$74))</f>
        <v>3.9181289448465009E-2</v>
      </c>
      <c r="AK179" s="238">
        <f t="shared" si="238"/>
        <v>1.2860759493670887E-2</v>
      </c>
      <c r="AL179" s="238">
        <f t="shared" si="238"/>
        <v>1.7934257923916098E-2</v>
      </c>
      <c r="AM179" s="238">
        <f t="shared" si="238"/>
        <v>5.839460565173012E-3</v>
      </c>
      <c r="AN179" s="238">
        <f t="shared" si="238"/>
        <v>1.4410597238586577E-2</v>
      </c>
      <c r="AO179" s="238">
        <f t="shared" si="238"/>
        <v>3.1869776953627617E-2</v>
      </c>
      <c r="AP179" s="238">
        <f t="shared" si="238"/>
        <v>0</v>
      </c>
      <c r="AQ179" s="238">
        <f t="shared" si="238"/>
        <v>0</v>
      </c>
      <c r="AR179" s="238">
        <f t="shared" si="238"/>
        <v>0</v>
      </c>
      <c r="AS179" s="238">
        <f t="shared" si="238"/>
        <v>0</v>
      </c>
      <c r="AT179" s="238">
        <f t="shared" si="238"/>
        <v>0</v>
      </c>
      <c r="AU179" s="238">
        <f t="shared" si="238"/>
        <v>0</v>
      </c>
      <c r="AV179" s="238">
        <f t="shared" si="238"/>
        <v>0</v>
      </c>
      <c r="AW179" s="238">
        <f t="shared" si="238"/>
        <v>0</v>
      </c>
      <c r="AX179" s="238">
        <f t="shared" si="238"/>
        <v>0</v>
      </c>
      <c r="AY179" s="238">
        <f t="shared" si="238"/>
        <v>0</v>
      </c>
      <c r="AZ179" s="238">
        <f t="shared" si="238"/>
        <v>0</v>
      </c>
      <c r="BA179" s="238">
        <f t="shared" si="238"/>
        <v>0</v>
      </c>
      <c r="BB179" s="238">
        <f t="shared" si="238"/>
        <v>0</v>
      </c>
      <c r="BC179" s="238">
        <f t="shared" si="238"/>
        <v>0</v>
      </c>
      <c r="BD179" s="238">
        <f t="shared" si="238"/>
        <v>0</v>
      </c>
      <c r="BE179" s="226"/>
      <c r="BF179" s="239">
        <f t="shared" ref="BF179:BZ179" si="239">(IF(BF$73=0,0,BF104/BF$74))</f>
        <v>1.2420531568985876E-2</v>
      </c>
      <c r="BG179" s="238">
        <f t="shared" si="239"/>
        <v>1.3703381209400366E-2</v>
      </c>
      <c r="BH179" s="238">
        <f t="shared" si="239"/>
        <v>5.1653182167087008E-3</v>
      </c>
      <c r="BI179" s="238">
        <f t="shared" si="239"/>
        <v>6.3143190899003715E-3</v>
      </c>
      <c r="BJ179" s="238">
        <f t="shared" si="239"/>
        <v>7.0400193978047976E-3</v>
      </c>
      <c r="BK179" s="238">
        <f t="shared" si="239"/>
        <v>3.0514145946200166E-2</v>
      </c>
      <c r="BL179" s="238">
        <f t="shared" si="239"/>
        <v>1.2725969368177109E-2</v>
      </c>
      <c r="BM179" s="238">
        <f t="shared" si="239"/>
        <v>2.7703143303233042E-2</v>
      </c>
      <c r="BN179" s="238">
        <f t="shared" si="239"/>
        <v>1.3575082441750595E-2</v>
      </c>
      <c r="BO179" s="238">
        <f t="shared" si="239"/>
        <v>0</v>
      </c>
      <c r="BP179" s="238">
        <f t="shared" si="239"/>
        <v>0</v>
      </c>
      <c r="BQ179" s="238">
        <f t="shared" si="239"/>
        <v>0</v>
      </c>
      <c r="BR179" s="238">
        <f t="shared" si="239"/>
        <v>1.3944157382696686E-2</v>
      </c>
      <c r="BS179" s="238">
        <f t="shared" si="239"/>
        <v>9.809801536938504E-3</v>
      </c>
      <c r="BT179" s="238">
        <f t="shared" si="239"/>
        <v>1.5293844837219515E-2</v>
      </c>
      <c r="BU179" s="238">
        <f t="shared" si="239"/>
        <v>1.7525158800787012E-2</v>
      </c>
      <c r="BV179" s="238">
        <f t="shared" si="239"/>
        <v>0</v>
      </c>
      <c r="BW179" s="238">
        <f t="shared" si="239"/>
        <v>1.252368557392808E-2</v>
      </c>
      <c r="BX179" s="238">
        <f t="shared" si="239"/>
        <v>1.7525158800787012E-2</v>
      </c>
      <c r="BY179" s="238">
        <f t="shared" si="239"/>
        <v>9.809801536938504E-3</v>
      </c>
      <c r="BZ179" s="238">
        <f t="shared" si="239"/>
        <v>9.809801536938504E-3</v>
      </c>
      <c r="CA179" s="225"/>
    </row>
    <row r="180" spans="1:79" ht="15.6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x14ac:dyDescent="0.3">
      <c r="A181" s="223"/>
      <c r="B181" s="78" t="s">
        <v>362</v>
      </c>
      <c r="C181" s="225"/>
      <c r="D181" s="227">
        <f t="shared" ref="D181:AI181" si="240">(IF(D$73=0,0,D106/D$74))</f>
        <v>1.1276053210400237E-2</v>
      </c>
      <c r="E181" s="228">
        <f t="shared" si="240"/>
        <v>1.0657634644534533E-2</v>
      </c>
      <c r="F181" s="228">
        <f t="shared" si="240"/>
        <v>1.8952380952380953E-2</v>
      </c>
      <c r="G181" s="228">
        <f t="shared" si="240"/>
        <v>1.2421699974048159E-2</v>
      </c>
      <c r="H181" s="228">
        <f t="shared" si="240"/>
        <v>8.9461059441268195E-3</v>
      </c>
      <c r="I181" s="228">
        <f t="shared" si="240"/>
        <v>7.8734303270073351E-3</v>
      </c>
      <c r="J181" s="228">
        <f t="shared" si="240"/>
        <v>9.1236205543712891E-3</v>
      </c>
      <c r="K181" s="228">
        <f t="shared" si="240"/>
        <v>1.4337601994060504E-2</v>
      </c>
      <c r="L181" s="228">
        <f t="shared" si="240"/>
        <v>1.2529337634259416E-2</v>
      </c>
      <c r="M181" s="228">
        <f t="shared" si="240"/>
        <v>7.4681979443420735E-3</v>
      </c>
      <c r="N181" s="228">
        <f t="shared" si="240"/>
        <v>8.250894078455577E-3</v>
      </c>
      <c r="O181" s="228">
        <f t="shared" si="240"/>
        <v>1.0611372176701958E-2</v>
      </c>
      <c r="P181" s="228">
        <f t="shared" si="240"/>
        <v>1.2279682122751578E-2</v>
      </c>
      <c r="Q181" s="228">
        <f t="shared" si="240"/>
        <v>1.0538302209081285E-2</v>
      </c>
      <c r="R181" s="228">
        <f t="shared" si="240"/>
        <v>9.1274081445739189E-3</v>
      </c>
      <c r="S181" s="228">
        <f t="shared" si="240"/>
        <v>1.04498021728362E-2</v>
      </c>
      <c r="T181" s="228">
        <f t="shared" si="240"/>
        <v>1.3123355278393962E-2</v>
      </c>
      <c r="U181" s="228">
        <f t="shared" si="240"/>
        <v>1.5750017317861E-2</v>
      </c>
      <c r="V181" s="228">
        <f t="shared" si="240"/>
        <v>1.37049869514487E-2</v>
      </c>
      <c r="W181" s="228">
        <f t="shared" si="240"/>
        <v>1.1254601187729679E-2</v>
      </c>
      <c r="X181" s="228">
        <f t="shared" si="240"/>
        <v>9.5225668702923899E-3</v>
      </c>
      <c r="Y181" s="228">
        <f t="shared" si="240"/>
        <v>1.3430178260224433E-2</v>
      </c>
      <c r="Z181" s="228">
        <f t="shared" si="240"/>
        <v>1.4037137571272592E-2</v>
      </c>
      <c r="AA181" s="228">
        <f t="shared" si="240"/>
        <v>9.8610458249164066E-3</v>
      </c>
      <c r="AB181" s="228">
        <f t="shared" si="240"/>
        <v>8.0171400237743114E-3</v>
      </c>
      <c r="AC181" s="228">
        <f t="shared" si="240"/>
        <v>9.955795757037993E-3</v>
      </c>
      <c r="AD181" s="228">
        <f t="shared" si="240"/>
        <v>1.1631797651593629E-2</v>
      </c>
      <c r="AE181" s="228">
        <f t="shared" si="240"/>
        <v>1.9327133450091294E-2</v>
      </c>
      <c r="AF181" s="228">
        <f t="shared" si="240"/>
        <v>1.5431073467458676E-2</v>
      </c>
      <c r="AG181" s="228">
        <f t="shared" si="240"/>
        <v>1.1138292193568574E-2</v>
      </c>
      <c r="AH181" s="228">
        <f t="shared" si="240"/>
        <v>1.171240340636716E-2</v>
      </c>
      <c r="AI181" s="228">
        <f t="shared" si="240"/>
        <v>1.032838541006602E-2</v>
      </c>
      <c r="AJ181" s="228">
        <f t="shared" ref="AJ181:BD181" si="241">(IF(AJ$73=0,0,AJ106/AJ$74))</f>
        <v>1.380241895509071E-2</v>
      </c>
      <c r="AK181" s="228">
        <f t="shared" si="241"/>
        <v>1.9857372080584777E-2</v>
      </c>
      <c r="AL181" s="228">
        <f t="shared" si="241"/>
        <v>1.5317447147151829E-2</v>
      </c>
      <c r="AM181" s="228">
        <f t="shared" si="241"/>
        <v>8.6833482153588371E-3</v>
      </c>
      <c r="AN181" s="228">
        <f t="shared" si="241"/>
        <v>1.1294752856930415E-2</v>
      </c>
      <c r="AO181" s="228">
        <f t="shared" si="241"/>
        <v>9.3829622651430723E-3</v>
      </c>
      <c r="AP181" s="228">
        <f t="shared" si="241"/>
        <v>1.1982650583694104E-2</v>
      </c>
      <c r="AQ181" s="228">
        <f t="shared" si="241"/>
        <v>0</v>
      </c>
      <c r="AR181" s="228">
        <f t="shared" si="241"/>
        <v>0</v>
      </c>
      <c r="AS181" s="228">
        <f t="shared" si="241"/>
        <v>0</v>
      </c>
      <c r="AT181" s="228">
        <f t="shared" si="241"/>
        <v>0</v>
      </c>
      <c r="AU181" s="228">
        <f t="shared" si="241"/>
        <v>0</v>
      </c>
      <c r="AV181" s="228">
        <f t="shared" si="241"/>
        <v>0</v>
      </c>
      <c r="AW181" s="228">
        <f t="shared" si="241"/>
        <v>0</v>
      </c>
      <c r="AX181" s="228">
        <f t="shared" si="241"/>
        <v>0</v>
      </c>
      <c r="AY181" s="228">
        <f t="shared" si="241"/>
        <v>0</v>
      </c>
      <c r="AZ181" s="228">
        <f t="shared" si="241"/>
        <v>0</v>
      </c>
      <c r="BA181" s="228">
        <f t="shared" si="241"/>
        <v>0</v>
      </c>
      <c r="BB181" s="228">
        <f t="shared" si="241"/>
        <v>0</v>
      </c>
      <c r="BC181" s="228">
        <f t="shared" si="241"/>
        <v>0</v>
      </c>
      <c r="BD181" s="228">
        <f t="shared" si="241"/>
        <v>0</v>
      </c>
      <c r="BE181" s="226"/>
      <c r="BF181" s="229">
        <f t="shared" ref="BF181:BZ181" si="242">(IF(BF$73=0,0,BF106/BF$74))</f>
        <v>1.1803657030698134E-2</v>
      </c>
      <c r="BG181" s="228">
        <f t="shared" si="242"/>
        <v>1.0358014342748289E-2</v>
      </c>
      <c r="BH181" s="228">
        <f t="shared" si="242"/>
        <v>9.5117451024329305E-3</v>
      </c>
      <c r="BI181" s="228">
        <f t="shared" si="242"/>
        <v>1.1595959513279108E-2</v>
      </c>
      <c r="BJ181" s="228">
        <f t="shared" si="242"/>
        <v>1.1720184126806803E-2</v>
      </c>
      <c r="BK181" s="228">
        <f t="shared" si="242"/>
        <v>1.0334919255041526E-2</v>
      </c>
      <c r="BL181" s="228">
        <f t="shared" si="242"/>
        <v>1.3712484477116775E-2</v>
      </c>
      <c r="BM181" s="228">
        <f t="shared" si="242"/>
        <v>1.4039236249413879E-2</v>
      </c>
      <c r="BN181" s="228">
        <f t="shared" si="242"/>
        <v>1.0159251910779418E-2</v>
      </c>
      <c r="BO181" s="228">
        <f t="shared" si="242"/>
        <v>0</v>
      </c>
      <c r="BP181" s="228">
        <f t="shared" si="242"/>
        <v>0</v>
      </c>
      <c r="BQ181" s="228">
        <f t="shared" si="242"/>
        <v>0</v>
      </c>
      <c r="BR181" s="228">
        <f t="shared" si="242"/>
        <v>1.1276053210400238E-2</v>
      </c>
      <c r="BS181" s="228">
        <f t="shared" si="242"/>
        <v>1.0404615363018531E-2</v>
      </c>
      <c r="BT181" s="228">
        <f t="shared" si="242"/>
        <v>1.1179562017574069E-2</v>
      </c>
      <c r="BU181" s="228">
        <f t="shared" si="242"/>
        <v>1.2506148782083535E-2</v>
      </c>
      <c r="BV181" s="228">
        <f t="shared" si="242"/>
        <v>0</v>
      </c>
      <c r="BW181" s="228">
        <f t="shared" si="242"/>
        <v>1.0788112582161384E-2</v>
      </c>
      <c r="BX181" s="228">
        <f t="shared" si="242"/>
        <v>1.2506148782083535E-2</v>
      </c>
      <c r="BY181" s="228">
        <f t="shared" si="242"/>
        <v>1.0404615363018531E-2</v>
      </c>
      <c r="BZ181" s="228">
        <f t="shared" si="242"/>
        <v>1.0404615363018531E-2</v>
      </c>
      <c r="CA181" s="225"/>
    </row>
    <row r="182" spans="1:79" x14ac:dyDescent="0.3">
      <c r="A182" s="223"/>
      <c r="B182" s="78" t="s">
        <v>363</v>
      </c>
      <c r="C182" s="225"/>
      <c r="D182" s="227">
        <f t="shared" ref="D182:AI182" si="243">(IF(D$73=0,0,D107/D$74))</f>
        <v>3.0960720943973017E-3</v>
      </c>
      <c r="E182" s="228">
        <f t="shared" si="243"/>
        <v>2.0144029310211809E-3</v>
      </c>
      <c r="F182" s="228">
        <f t="shared" si="243"/>
        <v>3.5821955821955824E-3</v>
      </c>
      <c r="G182" s="228">
        <f t="shared" si="243"/>
        <v>2.3478294828600007E-3</v>
      </c>
      <c r="H182" s="228">
        <f t="shared" si="243"/>
        <v>1.6909063442437171E-3</v>
      </c>
      <c r="I182" s="228">
        <f t="shared" si="243"/>
        <v>2.7041904071956357E-3</v>
      </c>
      <c r="J182" s="228">
        <f t="shared" si="243"/>
        <v>3.1335778888388938E-3</v>
      </c>
      <c r="K182" s="228">
        <f t="shared" si="243"/>
        <v>4.9243600520009166E-3</v>
      </c>
      <c r="L182" s="228">
        <f t="shared" si="243"/>
        <v>4.303297702763555E-3</v>
      </c>
      <c r="M182" s="228">
        <f t="shared" si="243"/>
        <v>3.0466509335794535E-3</v>
      </c>
      <c r="N182" s="228">
        <f t="shared" si="243"/>
        <v>3.3659517777024344E-3</v>
      </c>
      <c r="O182" s="228">
        <f t="shared" si="243"/>
        <v>4.3289086858230245E-3</v>
      </c>
      <c r="P182" s="228">
        <f t="shared" si="243"/>
        <v>5.0094956349789012E-3</v>
      </c>
      <c r="Q182" s="228">
        <f t="shared" si="243"/>
        <v>4.2990997966201342E-3</v>
      </c>
      <c r="R182" s="228">
        <f t="shared" si="243"/>
        <v>5.249447896057759E-4</v>
      </c>
      <c r="S182" s="228">
        <f t="shared" si="243"/>
        <v>6.009996612567996E-4</v>
      </c>
      <c r="T182" s="228">
        <f t="shared" si="243"/>
        <v>7.5476376934385E-4</v>
      </c>
      <c r="U182" s="228">
        <f t="shared" si="243"/>
        <v>9.0583103069922231E-4</v>
      </c>
      <c r="V182" s="228">
        <f t="shared" si="243"/>
        <v>4.2752932583969431E-3</v>
      </c>
      <c r="W182" s="228">
        <f t="shared" si="243"/>
        <v>3.5108913824073865E-3</v>
      </c>
      <c r="X182" s="228">
        <f t="shared" si="243"/>
        <v>2.9705804235655728E-3</v>
      </c>
      <c r="Y182" s="228">
        <f t="shared" si="243"/>
        <v>4.1895662344236875E-3</v>
      </c>
      <c r="Z182" s="228">
        <f t="shared" si="243"/>
        <v>5.4089600500191303E-3</v>
      </c>
      <c r="AA182" s="228">
        <f t="shared" si="243"/>
        <v>3.7997777429736495E-3</v>
      </c>
      <c r="AB182" s="228">
        <f t="shared" si="243"/>
        <v>3.089261602219469E-3</v>
      </c>
      <c r="AC182" s="228">
        <f t="shared" si="243"/>
        <v>3.8362879356668182E-3</v>
      </c>
      <c r="AD182" s="228">
        <f t="shared" si="243"/>
        <v>4.4821053072911059E-3</v>
      </c>
      <c r="AE182" s="228">
        <f t="shared" si="243"/>
        <v>3.6206379046791501E-3</v>
      </c>
      <c r="AF182" s="228">
        <f t="shared" si="243"/>
        <v>2.8907716527359984E-3</v>
      </c>
      <c r="AG182" s="228">
        <f t="shared" si="243"/>
        <v>2.0865858361026513E-3</v>
      </c>
      <c r="AH182" s="228">
        <f t="shared" si="243"/>
        <v>2.1941366440860286E-3</v>
      </c>
      <c r="AI182" s="228">
        <f t="shared" si="243"/>
        <v>2.1037681480033364E-3</v>
      </c>
      <c r="AJ182" s="228">
        <f t="shared" ref="AJ182:BD182" si="244">(IF(AJ$73=0,0,AJ107/AJ$74))</f>
        <v>2.8113870861962461E-3</v>
      </c>
      <c r="AK182" s="228">
        <f t="shared" si="244"/>
        <v>4.0447083670474655E-3</v>
      </c>
      <c r="AL182" s="228">
        <f t="shared" si="244"/>
        <v>3.1199801457347637E-3</v>
      </c>
      <c r="AM182" s="228">
        <f t="shared" si="244"/>
        <v>3.3506633501825915E-3</v>
      </c>
      <c r="AN182" s="228">
        <f t="shared" si="244"/>
        <v>4.358332006097366E-3</v>
      </c>
      <c r="AO182" s="228">
        <f t="shared" si="244"/>
        <v>3.6206250167824133E-3</v>
      </c>
      <c r="AP182" s="228">
        <f t="shared" si="244"/>
        <v>4.6237726684520263E-3</v>
      </c>
      <c r="AQ182" s="228">
        <f t="shared" si="244"/>
        <v>0</v>
      </c>
      <c r="AR182" s="228">
        <f t="shared" si="244"/>
        <v>0</v>
      </c>
      <c r="AS182" s="228">
        <f t="shared" si="244"/>
        <v>0</v>
      </c>
      <c r="AT182" s="228">
        <f t="shared" si="244"/>
        <v>0</v>
      </c>
      <c r="AU182" s="228">
        <f t="shared" si="244"/>
        <v>0</v>
      </c>
      <c r="AV182" s="228">
        <f t="shared" si="244"/>
        <v>0</v>
      </c>
      <c r="AW182" s="228">
        <f t="shared" si="244"/>
        <v>0</v>
      </c>
      <c r="AX182" s="228">
        <f t="shared" si="244"/>
        <v>0</v>
      </c>
      <c r="AY182" s="228">
        <f t="shared" si="244"/>
        <v>0</v>
      </c>
      <c r="AZ182" s="228">
        <f t="shared" si="244"/>
        <v>0</v>
      </c>
      <c r="BA182" s="228">
        <f t="shared" si="244"/>
        <v>0</v>
      </c>
      <c r="BB182" s="228">
        <f t="shared" si="244"/>
        <v>0</v>
      </c>
      <c r="BC182" s="228">
        <f t="shared" si="244"/>
        <v>0</v>
      </c>
      <c r="BD182" s="228">
        <f t="shared" si="244"/>
        <v>0</v>
      </c>
      <c r="BE182" s="226"/>
      <c r="BF182" s="229">
        <f t="shared" ref="BF182:BZ182" si="245">(IF(BF$73=0,0,BF107/BF$74))</f>
        <v>2.2310129885715888E-3</v>
      </c>
      <c r="BG182" s="228">
        <f t="shared" si="245"/>
        <v>3.5575399616067033E-3</v>
      </c>
      <c r="BH182" s="228">
        <f t="shared" si="245"/>
        <v>3.8803158823945772E-3</v>
      </c>
      <c r="BI182" s="228">
        <f t="shared" si="245"/>
        <v>6.6691862909561584E-4</v>
      </c>
      <c r="BJ182" s="228">
        <f t="shared" si="245"/>
        <v>3.6561307472978907E-3</v>
      </c>
      <c r="BK182" s="228">
        <f t="shared" si="245"/>
        <v>3.9823763988105689E-3</v>
      </c>
      <c r="BL182" s="228">
        <f t="shared" si="245"/>
        <v>2.5688207303674894E-3</v>
      </c>
      <c r="BM182" s="228">
        <f t="shared" si="245"/>
        <v>2.8596239267974751E-3</v>
      </c>
      <c r="BN182" s="228">
        <f t="shared" si="245"/>
        <v>3.9201736701646667E-3</v>
      </c>
      <c r="BO182" s="228">
        <f t="shared" si="245"/>
        <v>0</v>
      </c>
      <c r="BP182" s="228">
        <f t="shared" si="245"/>
        <v>0</v>
      </c>
      <c r="BQ182" s="228">
        <f t="shared" si="245"/>
        <v>0</v>
      </c>
      <c r="BR182" s="228">
        <f t="shared" si="245"/>
        <v>3.0960720943973004E-3</v>
      </c>
      <c r="BS182" s="228">
        <f t="shared" si="245"/>
        <v>3.3265997286918187E-3</v>
      </c>
      <c r="BT182" s="228">
        <f t="shared" si="245"/>
        <v>2.8159540467030488E-3</v>
      </c>
      <c r="BU182" s="228">
        <f t="shared" si="245"/>
        <v>3.1519755931449954E-3</v>
      </c>
      <c r="BV182" s="228">
        <f t="shared" si="245"/>
        <v>0</v>
      </c>
      <c r="BW182" s="228">
        <f t="shared" si="245"/>
        <v>3.0738969163642857E-3</v>
      </c>
      <c r="BX182" s="228">
        <f t="shared" si="245"/>
        <v>3.1519755931449954E-3</v>
      </c>
      <c r="BY182" s="228">
        <f t="shared" si="245"/>
        <v>3.3265997286918187E-3</v>
      </c>
      <c r="BZ182" s="228">
        <f t="shared" si="245"/>
        <v>3.3265997286918187E-3</v>
      </c>
      <c r="CA182" s="225"/>
    </row>
    <row r="183" spans="1:79" x14ac:dyDescent="0.3">
      <c r="A183" s="223"/>
      <c r="B183" s="160" t="s">
        <v>364</v>
      </c>
      <c r="C183" s="225"/>
      <c r="D183" s="238">
        <f t="shared" ref="D183:AI183" si="246">(IF(D$73=0,0,D108/D$74))</f>
        <v>1.4372125304797548E-2</v>
      </c>
      <c r="E183" s="238">
        <f t="shared" si="246"/>
        <v>1.2672037575555715E-2</v>
      </c>
      <c r="F183" s="238">
        <f t="shared" si="246"/>
        <v>2.2534576534576536E-2</v>
      </c>
      <c r="G183" s="238">
        <f t="shared" si="246"/>
        <v>1.4769529456908161E-2</v>
      </c>
      <c r="H183" s="238">
        <f t="shared" si="246"/>
        <v>1.0637012288370537E-2</v>
      </c>
      <c r="I183" s="238">
        <f t="shared" si="246"/>
        <v>1.057762073420297E-2</v>
      </c>
      <c r="J183" s="238">
        <f t="shared" si="246"/>
        <v>1.2257198443210182E-2</v>
      </c>
      <c r="K183" s="238">
        <f t="shared" si="246"/>
        <v>1.9261962046061419E-2</v>
      </c>
      <c r="L183" s="238">
        <f t="shared" si="246"/>
        <v>1.6832635337022971E-2</v>
      </c>
      <c r="M183" s="238">
        <f t="shared" si="246"/>
        <v>1.0514848877921527E-2</v>
      </c>
      <c r="N183" s="238">
        <f t="shared" si="246"/>
        <v>1.1616845856158011E-2</v>
      </c>
      <c r="O183" s="238">
        <f t="shared" si="246"/>
        <v>1.4940280862524982E-2</v>
      </c>
      <c r="P183" s="238">
        <f t="shared" si="246"/>
        <v>1.7289177757730482E-2</v>
      </c>
      <c r="Q183" s="238">
        <f t="shared" si="246"/>
        <v>1.483740200570142E-2</v>
      </c>
      <c r="R183" s="238">
        <f t="shared" si="246"/>
        <v>9.6523529341796949E-3</v>
      </c>
      <c r="S183" s="238">
        <f t="shared" si="246"/>
        <v>1.1050801834092999E-2</v>
      </c>
      <c r="T183" s="238">
        <f t="shared" si="246"/>
        <v>1.3878119047737811E-2</v>
      </c>
      <c r="U183" s="238">
        <f t="shared" si="246"/>
        <v>1.6655848348560223E-2</v>
      </c>
      <c r="V183" s="238">
        <f t="shared" si="246"/>
        <v>1.7980280209845642E-2</v>
      </c>
      <c r="W183" s="238">
        <f t="shared" si="246"/>
        <v>1.4765492570137066E-2</v>
      </c>
      <c r="X183" s="238">
        <f t="shared" si="246"/>
        <v>1.2493147293857962E-2</v>
      </c>
      <c r="Y183" s="238">
        <f t="shared" si="246"/>
        <v>1.7619744494648121E-2</v>
      </c>
      <c r="Z183" s="238">
        <f t="shared" si="246"/>
        <v>1.9446097621291725E-2</v>
      </c>
      <c r="AA183" s="238">
        <f t="shared" si="246"/>
        <v>1.3660823567890059E-2</v>
      </c>
      <c r="AB183" s="238">
        <f t="shared" si="246"/>
        <v>1.1106401625993781E-2</v>
      </c>
      <c r="AC183" s="238">
        <f t="shared" si="246"/>
        <v>1.3792083692704812E-2</v>
      </c>
      <c r="AD183" s="238">
        <f t="shared" si="246"/>
        <v>1.6113902958884735E-2</v>
      </c>
      <c r="AE183" s="238">
        <f t="shared" si="246"/>
        <v>2.2947771354770441E-2</v>
      </c>
      <c r="AF183" s="238">
        <f t="shared" si="246"/>
        <v>1.8321845120194673E-2</v>
      </c>
      <c r="AG183" s="238">
        <f t="shared" si="246"/>
        <v>1.3224878029671224E-2</v>
      </c>
      <c r="AH183" s="238">
        <f t="shared" si="246"/>
        <v>1.3906540050453189E-2</v>
      </c>
      <c r="AI183" s="238">
        <f t="shared" si="246"/>
        <v>1.2432153558069356E-2</v>
      </c>
      <c r="AJ183" s="238">
        <f t="shared" ref="AJ183:BD183" si="247">(IF(AJ$73=0,0,AJ108/AJ$74))</f>
        <v>1.6613806041286958E-2</v>
      </c>
      <c r="AK183" s="238">
        <f t="shared" si="247"/>
        <v>2.3902080447632243E-2</v>
      </c>
      <c r="AL183" s="238">
        <f t="shared" si="247"/>
        <v>1.8437427292886593E-2</v>
      </c>
      <c r="AM183" s="238">
        <f t="shared" si="247"/>
        <v>1.2034011565541429E-2</v>
      </c>
      <c r="AN183" s="238">
        <f t="shared" si="247"/>
        <v>1.5653084863027782E-2</v>
      </c>
      <c r="AO183" s="238">
        <f t="shared" si="247"/>
        <v>1.3003587281925487E-2</v>
      </c>
      <c r="AP183" s="238">
        <f t="shared" si="247"/>
        <v>1.6606423252146132E-2</v>
      </c>
      <c r="AQ183" s="238">
        <f t="shared" si="247"/>
        <v>0</v>
      </c>
      <c r="AR183" s="238">
        <f t="shared" si="247"/>
        <v>0</v>
      </c>
      <c r="AS183" s="238">
        <f t="shared" si="247"/>
        <v>0</v>
      </c>
      <c r="AT183" s="238">
        <f t="shared" si="247"/>
        <v>0</v>
      </c>
      <c r="AU183" s="238">
        <f t="shared" si="247"/>
        <v>0</v>
      </c>
      <c r="AV183" s="238">
        <f t="shared" si="247"/>
        <v>0</v>
      </c>
      <c r="AW183" s="238">
        <f t="shared" si="247"/>
        <v>0</v>
      </c>
      <c r="AX183" s="238">
        <f t="shared" si="247"/>
        <v>0</v>
      </c>
      <c r="AY183" s="238">
        <f t="shared" si="247"/>
        <v>0</v>
      </c>
      <c r="AZ183" s="238">
        <f t="shared" si="247"/>
        <v>0</v>
      </c>
      <c r="BA183" s="238">
        <f t="shared" si="247"/>
        <v>0</v>
      </c>
      <c r="BB183" s="238">
        <f t="shared" si="247"/>
        <v>0</v>
      </c>
      <c r="BC183" s="238">
        <f t="shared" si="247"/>
        <v>0</v>
      </c>
      <c r="BD183" s="238">
        <f t="shared" si="247"/>
        <v>0</v>
      </c>
      <c r="BE183" s="226"/>
      <c r="BF183" s="239">
        <f t="shared" ref="BF183:BZ183" si="248">(IF(BF$73=0,0,BF108/BF$74))</f>
        <v>1.4034670019269724E-2</v>
      </c>
      <c r="BG183" s="238">
        <f t="shared" si="248"/>
        <v>1.3915554304354991E-2</v>
      </c>
      <c r="BH183" s="238">
        <f t="shared" si="248"/>
        <v>1.3392060984827507E-2</v>
      </c>
      <c r="BI183" s="238">
        <f t="shared" si="248"/>
        <v>1.2262878142374723E-2</v>
      </c>
      <c r="BJ183" s="238">
        <f t="shared" si="248"/>
        <v>1.5376314874104693E-2</v>
      </c>
      <c r="BK183" s="238">
        <f t="shared" si="248"/>
        <v>1.4317295653852096E-2</v>
      </c>
      <c r="BL183" s="238">
        <f t="shared" si="248"/>
        <v>1.6281305207484265E-2</v>
      </c>
      <c r="BM183" s="238">
        <f t="shared" si="248"/>
        <v>1.6898860176211353E-2</v>
      </c>
      <c r="BN183" s="238">
        <f t="shared" si="248"/>
        <v>1.4079425580944086E-2</v>
      </c>
      <c r="BO183" s="238">
        <f t="shared" si="248"/>
        <v>0</v>
      </c>
      <c r="BP183" s="238">
        <f t="shared" si="248"/>
        <v>0</v>
      </c>
      <c r="BQ183" s="238">
        <f t="shared" si="248"/>
        <v>0</v>
      </c>
      <c r="BR183" s="238">
        <f t="shared" si="248"/>
        <v>1.4372125304797537E-2</v>
      </c>
      <c r="BS183" s="238">
        <f t="shared" si="248"/>
        <v>1.3731215091710347E-2</v>
      </c>
      <c r="BT183" s="238">
        <f t="shared" si="248"/>
        <v>1.3995516064277118E-2</v>
      </c>
      <c r="BU183" s="238">
        <f t="shared" si="248"/>
        <v>1.5658124375228531E-2</v>
      </c>
      <c r="BV183" s="238">
        <f t="shared" si="248"/>
        <v>0</v>
      </c>
      <c r="BW183" s="238">
        <f t="shared" si="248"/>
        <v>1.3862009498525668E-2</v>
      </c>
      <c r="BX183" s="238">
        <f t="shared" si="248"/>
        <v>1.5658124375228531E-2</v>
      </c>
      <c r="BY183" s="238">
        <f t="shared" si="248"/>
        <v>1.3731215091710347E-2</v>
      </c>
      <c r="BZ183" s="238">
        <f t="shared" si="248"/>
        <v>1.3731215091710347E-2</v>
      </c>
      <c r="CA183" s="225"/>
    </row>
    <row r="184" spans="1:79" ht="15.6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x14ac:dyDescent="0.3">
      <c r="A185" s="223"/>
      <c r="B185" s="78" t="s">
        <v>73</v>
      </c>
      <c r="C185" s="225"/>
      <c r="D185" s="227">
        <f t="shared" ref="D185:AI185" si="249">(IF(D$73=0,0,D110/D$74))</f>
        <v>5.7348501463308159E-2</v>
      </c>
      <c r="E185" s="228">
        <f t="shared" si="249"/>
        <v>5.5154452122600929E-2</v>
      </c>
      <c r="F185" s="228">
        <f t="shared" si="249"/>
        <v>0.10065038961038961</v>
      </c>
      <c r="G185" s="228">
        <f t="shared" si="249"/>
        <v>7.0229760781551326E-2</v>
      </c>
      <c r="H185" s="228">
        <f t="shared" si="249"/>
        <v>4.9616926299453551E-2</v>
      </c>
      <c r="I185" s="228">
        <f t="shared" si="249"/>
        <v>3.6201650487600032E-2</v>
      </c>
      <c r="J185" s="228">
        <f t="shared" si="249"/>
        <v>4.3096289261792431E-2</v>
      </c>
      <c r="K185" s="228">
        <f t="shared" si="249"/>
        <v>7.0423993642432695E-2</v>
      </c>
      <c r="L185" s="228">
        <f t="shared" si="249"/>
        <v>6.8889736741701624E-2</v>
      </c>
      <c r="M185" s="228">
        <f t="shared" si="249"/>
        <v>4.0004754048193696E-2</v>
      </c>
      <c r="N185" s="228">
        <f t="shared" si="249"/>
        <v>4.106402315143657E-2</v>
      </c>
      <c r="O185" s="228">
        <f t="shared" si="249"/>
        <v>5.0452764857468829E-2</v>
      </c>
      <c r="P185" s="228">
        <f t="shared" si="249"/>
        <v>6.7763341634948945E-2</v>
      </c>
      <c r="Q185" s="228">
        <f t="shared" si="249"/>
        <v>5.8311505750002803E-2</v>
      </c>
      <c r="R185" s="228">
        <f t="shared" si="249"/>
        <v>4.6369594436536793E-2</v>
      </c>
      <c r="S185" s="228">
        <f t="shared" si="249"/>
        <v>4.7667806969712262E-2</v>
      </c>
      <c r="T185" s="228">
        <f t="shared" si="249"/>
        <v>5.9760872709859886E-2</v>
      </c>
      <c r="U185" s="228">
        <f t="shared" si="249"/>
        <v>6.4086861259560091E-2</v>
      </c>
      <c r="V185" s="228">
        <f t="shared" si="249"/>
        <v>5.4970473755934189E-2</v>
      </c>
      <c r="W185" s="228">
        <f t="shared" si="249"/>
        <v>5.0305953459965171E-2</v>
      </c>
      <c r="X185" s="228">
        <f t="shared" si="249"/>
        <v>4.1341815303130705E-2</v>
      </c>
      <c r="Y185" s="228">
        <f t="shared" si="249"/>
        <v>5.717623235799843E-2</v>
      </c>
      <c r="Z185" s="228">
        <f t="shared" si="249"/>
        <v>7.1246815479801037E-2</v>
      </c>
      <c r="AA185" s="228">
        <f t="shared" si="249"/>
        <v>6.257052573548505E-2</v>
      </c>
      <c r="AB185" s="228">
        <f t="shared" si="249"/>
        <v>4.9397955582308271E-2</v>
      </c>
      <c r="AC185" s="228">
        <f t="shared" si="249"/>
        <v>5.7557473582318303E-2</v>
      </c>
      <c r="AD185" s="228">
        <f t="shared" si="249"/>
        <v>7.3617851092721287E-2</v>
      </c>
      <c r="AE185" s="228">
        <f t="shared" si="249"/>
        <v>0.10091976172858566</v>
      </c>
      <c r="AF185" s="228">
        <f t="shared" si="249"/>
        <v>7.4566733423324469E-2</v>
      </c>
      <c r="AG185" s="228">
        <f t="shared" si="249"/>
        <v>4.8484915419588784E-2</v>
      </c>
      <c r="AH185" s="228">
        <f t="shared" si="249"/>
        <v>4.7788758265743858E-2</v>
      </c>
      <c r="AI185" s="228">
        <f t="shared" si="249"/>
        <v>5.5351540355629794E-2</v>
      </c>
      <c r="AJ185" s="228">
        <f t="shared" ref="AJ185:BD185" si="250">(IF(AJ$73=0,0,AJ110/AJ$74))</f>
        <v>6.8869832457618713E-2</v>
      </c>
      <c r="AK185" s="228">
        <f t="shared" si="250"/>
        <v>0.10372900695311107</v>
      </c>
      <c r="AL185" s="228">
        <f t="shared" si="250"/>
        <v>8.525291161685386E-2</v>
      </c>
      <c r="AM185" s="228">
        <f t="shared" si="250"/>
        <v>4.5215013511081197E-2</v>
      </c>
      <c r="AN185" s="228">
        <f t="shared" si="250"/>
        <v>6.5464944691657423E-2</v>
      </c>
      <c r="AO185" s="228">
        <f t="shared" si="250"/>
        <v>5.506072053728283E-2</v>
      </c>
      <c r="AP185" s="228">
        <f t="shared" si="250"/>
        <v>6.7816120782487471E-2</v>
      </c>
      <c r="AQ185" s="228">
        <f t="shared" si="250"/>
        <v>0</v>
      </c>
      <c r="AR185" s="228">
        <f t="shared" si="250"/>
        <v>0</v>
      </c>
      <c r="AS185" s="228">
        <f t="shared" si="250"/>
        <v>0</v>
      </c>
      <c r="AT185" s="228">
        <f t="shared" si="250"/>
        <v>0</v>
      </c>
      <c r="AU185" s="228">
        <f t="shared" si="250"/>
        <v>0</v>
      </c>
      <c r="AV185" s="228">
        <f t="shared" si="250"/>
        <v>0</v>
      </c>
      <c r="AW185" s="228">
        <f t="shared" si="250"/>
        <v>0</v>
      </c>
      <c r="AX185" s="228">
        <f t="shared" si="250"/>
        <v>0</v>
      </c>
      <c r="AY185" s="228">
        <f t="shared" si="250"/>
        <v>0</v>
      </c>
      <c r="AZ185" s="228">
        <f t="shared" si="250"/>
        <v>0</v>
      </c>
      <c r="BA185" s="228">
        <f t="shared" si="250"/>
        <v>0</v>
      </c>
      <c r="BB185" s="228">
        <f t="shared" si="250"/>
        <v>0</v>
      </c>
      <c r="BC185" s="228">
        <f t="shared" si="250"/>
        <v>0</v>
      </c>
      <c r="BD185" s="228">
        <f t="shared" si="250"/>
        <v>0</v>
      </c>
      <c r="BE185" s="226"/>
      <c r="BF185" s="229">
        <f t="shared" ref="BF185:BZ185" si="251">(IF(BF$73=0,0,BF110/BF$74))</f>
        <v>6.3992968493025104E-2</v>
      </c>
      <c r="BG185" s="228">
        <f t="shared" si="251"/>
        <v>5.1095204460149313E-2</v>
      </c>
      <c r="BH185" s="228">
        <f t="shared" si="251"/>
        <v>4.9727052115167314E-2</v>
      </c>
      <c r="BI185" s="228">
        <f t="shared" si="251"/>
        <v>5.2949007201392638E-2</v>
      </c>
      <c r="BJ185" s="228">
        <f t="shared" si="251"/>
        <v>5.0043860874069139E-2</v>
      </c>
      <c r="BK185" s="228">
        <f t="shared" si="251"/>
        <v>6.1374290874444314E-2</v>
      </c>
      <c r="BL185" s="228">
        <f t="shared" si="251"/>
        <v>6.3375966497765612E-2</v>
      </c>
      <c r="BM185" s="228">
        <f t="shared" si="251"/>
        <v>7.4191401503501619E-2</v>
      </c>
      <c r="BN185" s="228">
        <f t="shared" si="251"/>
        <v>5.7224092369057802E-2</v>
      </c>
      <c r="BO185" s="228">
        <f t="shared" si="251"/>
        <v>0</v>
      </c>
      <c r="BP185" s="228">
        <f t="shared" si="251"/>
        <v>0</v>
      </c>
      <c r="BQ185" s="228">
        <f t="shared" si="251"/>
        <v>0</v>
      </c>
      <c r="BR185" s="228">
        <f t="shared" si="251"/>
        <v>5.7348501463308159E-2</v>
      </c>
      <c r="BS185" s="228">
        <f t="shared" si="251"/>
        <v>5.4074733718790506E-2</v>
      </c>
      <c r="BT185" s="228">
        <f t="shared" si="251"/>
        <v>5.5071246135572342E-2</v>
      </c>
      <c r="BU185" s="228">
        <f t="shared" si="251"/>
        <v>6.4358440036644052E-2</v>
      </c>
      <c r="BV185" s="228">
        <f t="shared" si="251"/>
        <v>0</v>
      </c>
      <c r="BW185" s="228">
        <f t="shared" si="251"/>
        <v>5.4567877006048572E-2</v>
      </c>
      <c r="BX185" s="228">
        <f t="shared" si="251"/>
        <v>6.4358440036644052E-2</v>
      </c>
      <c r="BY185" s="228">
        <f t="shared" si="251"/>
        <v>5.4074733718790506E-2</v>
      </c>
      <c r="BZ185" s="228">
        <f t="shared" si="251"/>
        <v>5.4074733718790506E-2</v>
      </c>
      <c r="CA185" s="225"/>
    </row>
    <row r="186" spans="1:79" x14ac:dyDescent="0.3">
      <c r="A186" s="223"/>
      <c r="B186" s="78" t="s">
        <v>75</v>
      </c>
      <c r="C186" s="225"/>
      <c r="D186" s="227">
        <f t="shared" ref="D186:AI186" si="252">(IF(D$73=0,0,D111/D$74))</f>
        <v>0</v>
      </c>
      <c r="E186" s="228">
        <f t="shared" si="252"/>
        <v>0</v>
      </c>
      <c r="F186" s="228">
        <f t="shared" si="252"/>
        <v>0</v>
      </c>
      <c r="G186" s="228">
        <f t="shared" si="252"/>
        <v>0</v>
      </c>
      <c r="H186" s="228">
        <f t="shared" si="252"/>
        <v>0</v>
      </c>
      <c r="I186" s="228">
        <f t="shared" si="252"/>
        <v>0</v>
      </c>
      <c r="J186" s="228">
        <f t="shared" si="252"/>
        <v>0</v>
      </c>
      <c r="K186" s="228">
        <f t="shared" si="252"/>
        <v>0</v>
      </c>
      <c r="L186" s="228">
        <f t="shared" si="252"/>
        <v>0</v>
      </c>
      <c r="M186" s="228">
        <f t="shared" si="252"/>
        <v>0</v>
      </c>
      <c r="N186" s="228">
        <f t="shared" si="252"/>
        <v>0</v>
      </c>
      <c r="O186" s="228">
        <f t="shared" si="252"/>
        <v>0</v>
      </c>
      <c r="P186" s="228">
        <f t="shared" si="252"/>
        <v>0</v>
      </c>
      <c r="Q186" s="228">
        <f t="shared" si="252"/>
        <v>0</v>
      </c>
      <c r="R186" s="228">
        <f t="shared" si="252"/>
        <v>0</v>
      </c>
      <c r="S186" s="228">
        <f t="shared" si="252"/>
        <v>0</v>
      </c>
      <c r="T186" s="228">
        <f t="shared" si="252"/>
        <v>0</v>
      </c>
      <c r="U186" s="228">
        <f t="shared" si="252"/>
        <v>0</v>
      </c>
      <c r="V186" s="228">
        <f t="shared" si="252"/>
        <v>0</v>
      </c>
      <c r="W186" s="228">
        <f t="shared" si="252"/>
        <v>0</v>
      </c>
      <c r="X186" s="228">
        <f t="shared" si="252"/>
        <v>0</v>
      </c>
      <c r="Y186" s="228">
        <f t="shared" si="252"/>
        <v>0</v>
      </c>
      <c r="Z186" s="228">
        <f t="shared" si="252"/>
        <v>0</v>
      </c>
      <c r="AA186" s="228">
        <f t="shared" si="252"/>
        <v>0</v>
      </c>
      <c r="AB186" s="228">
        <f t="shared" si="252"/>
        <v>0</v>
      </c>
      <c r="AC186" s="228">
        <f t="shared" si="252"/>
        <v>0</v>
      </c>
      <c r="AD186" s="228">
        <f t="shared" si="252"/>
        <v>0</v>
      </c>
      <c r="AE186" s="228">
        <f t="shared" si="252"/>
        <v>0</v>
      </c>
      <c r="AF186" s="228">
        <f t="shared" si="252"/>
        <v>0</v>
      </c>
      <c r="AG186" s="228">
        <f t="shared" si="252"/>
        <v>0</v>
      </c>
      <c r="AH186" s="228">
        <f t="shared" si="252"/>
        <v>0</v>
      </c>
      <c r="AI186" s="228">
        <f t="shared" si="252"/>
        <v>0</v>
      </c>
      <c r="AJ186" s="228">
        <f t="shared" ref="AJ186:BD186" si="253">(IF(AJ$73=0,0,AJ111/AJ$74))</f>
        <v>0</v>
      </c>
      <c r="AK186" s="228">
        <f t="shared" si="253"/>
        <v>0</v>
      </c>
      <c r="AL186" s="228">
        <f t="shared" si="253"/>
        <v>0</v>
      </c>
      <c r="AM186" s="228">
        <f t="shared" si="253"/>
        <v>0</v>
      </c>
      <c r="AN186" s="228">
        <f t="shared" si="253"/>
        <v>0</v>
      </c>
      <c r="AO186" s="228">
        <f t="shared" si="253"/>
        <v>0</v>
      </c>
      <c r="AP186" s="228">
        <f t="shared" si="253"/>
        <v>0</v>
      </c>
      <c r="AQ186" s="228">
        <f t="shared" si="253"/>
        <v>0</v>
      </c>
      <c r="AR186" s="228">
        <f t="shared" si="253"/>
        <v>0</v>
      </c>
      <c r="AS186" s="228">
        <f t="shared" si="253"/>
        <v>0</v>
      </c>
      <c r="AT186" s="228">
        <f t="shared" si="253"/>
        <v>0</v>
      </c>
      <c r="AU186" s="228">
        <f t="shared" si="253"/>
        <v>0</v>
      </c>
      <c r="AV186" s="228">
        <f t="shared" si="253"/>
        <v>0</v>
      </c>
      <c r="AW186" s="228">
        <f t="shared" si="253"/>
        <v>0</v>
      </c>
      <c r="AX186" s="228">
        <f t="shared" si="253"/>
        <v>0</v>
      </c>
      <c r="AY186" s="228">
        <f t="shared" si="253"/>
        <v>0</v>
      </c>
      <c r="AZ186" s="228">
        <f t="shared" si="253"/>
        <v>0</v>
      </c>
      <c r="BA186" s="228">
        <f t="shared" si="253"/>
        <v>0</v>
      </c>
      <c r="BB186" s="228">
        <f t="shared" si="253"/>
        <v>0</v>
      </c>
      <c r="BC186" s="228">
        <f t="shared" si="253"/>
        <v>0</v>
      </c>
      <c r="BD186" s="228">
        <f t="shared" si="253"/>
        <v>0</v>
      </c>
      <c r="BE186" s="226"/>
      <c r="BF186" s="229">
        <f t="shared" ref="BF186:BZ186" si="254">(IF(BF$73=0,0,BF111/BF$74))</f>
        <v>0</v>
      </c>
      <c r="BG186" s="228">
        <f t="shared" si="254"/>
        <v>0</v>
      </c>
      <c r="BH186" s="228">
        <f t="shared" si="254"/>
        <v>0</v>
      </c>
      <c r="BI186" s="228">
        <f t="shared" si="254"/>
        <v>0</v>
      </c>
      <c r="BJ186" s="228">
        <f t="shared" si="254"/>
        <v>0</v>
      </c>
      <c r="BK186" s="228">
        <f t="shared" si="254"/>
        <v>0</v>
      </c>
      <c r="BL186" s="228">
        <f t="shared" si="254"/>
        <v>0</v>
      </c>
      <c r="BM186" s="228">
        <f t="shared" si="254"/>
        <v>0</v>
      </c>
      <c r="BN186" s="228">
        <f t="shared" si="254"/>
        <v>0</v>
      </c>
      <c r="BO186" s="228">
        <f t="shared" si="254"/>
        <v>0</v>
      </c>
      <c r="BP186" s="228">
        <f t="shared" si="254"/>
        <v>0</v>
      </c>
      <c r="BQ186" s="228">
        <f t="shared" si="254"/>
        <v>0</v>
      </c>
      <c r="BR186" s="228">
        <f t="shared" si="254"/>
        <v>0</v>
      </c>
      <c r="BS186" s="228">
        <f t="shared" si="254"/>
        <v>0</v>
      </c>
      <c r="BT186" s="228">
        <f t="shared" si="254"/>
        <v>0</v>
      </c>
      <c r="BU186" s="228">
        <f t="shared" si="254"/>
        <v>0</v>
      </c>
      <c r="BV186" s="228">
        <f t="shared" si="254"/>
        <v>0</v>
      </c>
      <c r="BW186" s="228">
        <f t="shared" si="254"/>
        <v>0</v>
      </c>
      <c r="BX186" s="228">
        <f t="shared" si="254"/>
        <v>0</v>
      </c>
      <c r="BY186" s="228">
        <f t="shared" si="254"/>
        <v>0</v>
      </c>
      <c r="BZ186" s="228">
        <f t="shared" si="254"/>
        <v>0</v>
      </c>
      <c r="CA186" s="225"/>
    </row>
    <row r="187" spans="1:79" x14ac:dyDescent="0.3">
      <c r="A187" s="223"/>
      <c r="B187" s="160" t="s">
        <v>367</v>
      </c>
      <c r="C187" s="225"/>
      <c r="D187" s="238">
        <f t="shared" ref="D187:AI187" si="255">(IF(D$73=0,0,D112/D$74))</f>
        <v>5.7348501463308159E-2</v>
      </c>
      <c r="E187" s="238">
        <f t="shared" si="255"/>
        <v>5.5154452122600929E-2</v>
      </c>
      <c r="F187" s="238">
        <f t="shared" si="255"/>
        <v>0.10065038961038961</v>
      </c>
      <c r="G187" s="238">
        <f t="shared" si="255"/>
        <v>7.0229760781551326E-2</v>
      </c>
      <c r="H187" s="238">
        <f t="shared" si="255"/>
        <v>4.9616926299453551E-2</v>
      </c>
      <c r="I187" s="238">
        <f t="shared" si="255"/>
        <v>3.6201650487600032E-2</v>
      </c>
      <c r="J187" s="238">
        <f t="shared" si="255"/>
        <v>4.3096289261792431E-2</v>
      </c>
      <c r="K187" s="238">
        <f t="shared" si="255"/>
        <v>7.0423993642432695E-2</v>
      </c>
      <c r="L187" s="238">
        <f t="shared" si="255"/>
        <v>6.8889736741701624E-2</v>
      </c>
      <c r="M187" s="238">
        <f t="shared" si="255"/>
        <v>4.0004754048193696E-2</v>
      </c>
      <c r="N187" s="238">
        <f t="shared" si="255"/>
        <v>4.106402315143657E-2</v>
      </c>
      <c r="O187" s="238">
        <f t="shared" si="255"/>
        <v>5.0452764857468829E-2</v>
      </c>
      <c r="P187" s="238">
        <f t="shared" si="255"/>
        <v>6.7763341634948945E-2</v>
      </c>
      <c r="Q187" s="238">
        <f t="shared" si="255"/>
        <v>5.8311505750002803E-2</v>
      </c>
      <c r="R187" s="238">
        <f t="shared" si="255"/>
        <v>4.6369594436536793E-2</v>
      </c>
      <c r="S187" s="238">
        <f t="shared" si="255"/>
        <v>4.7667806969712262E-2</v>
      </c>
      <c r="T187" s="238">
        <f t="shared" si="255"/>
        <v>5.9760872709859886E-2</v>
      </c>
      <c r="U187" s="238">
        <f t="shared" si="255"/>
        <v>6.4086861259560091E-2</v>
      </c>
      <c r="V187" s="238">
        <f t="shared" si="255"/>
        <v>5.4970473755934189E-2</v>
      </c>
      <c r="W187" s="238">
        <f t="shared" si="255"/>
        <v>5.0305953459965171E-2</v>
      </c>
      <c r="X187" s="238">
        <f t="shared" si="255"/>
        <v>4.1341815303130705E-2</v>
      </c>
      <c r="Y187" s="238">
        <f t="shared" si="255"/>
        <v>5.717623235799843E-2</v>
      </c>
      <c r="Z187" s="238">
        <f t="shared" si="255"/>
        <v>7.1246815479801037E-2</v>
      </c>
      <c r="AA187" s="238">
        <f t="shared" si="255"/>
        <v>6.257052573548505E-2</v>
      </c>
      <c r="AB187" s="238">
        <f t="shared" si="255"/>
        <v>4.9397955582308271E-2</v>
      </c>
      <c r="AC187" s="238">
        <f t="shared" si="255"/>
        <v>5.7557473582318303E-2</v>
      </c>
      <c r="AD187" s="238">
        <f t="shared" si="255"/>
        <v>7.3617851092721287E-2</v>
      </c>
      <c r="AE187" s="238">
        <f t="shared" si="255"/>
        <v>0.10091976172858566</v>
      </c>
      <c r="AF187" s="238">
        <f t="shared" si="255"/>
        <v>7.4566733423324469E-2</v>
      </c>
      <c r="AG187" s="238">
        <f t="shared" si="255"/>
        <v>4.8484915419588784E-2</v>
      </c>
      <c r="AH187" s="238">
        <f t="shared" si="255"/>
        <v>4.7788758265743858E-2</v>
      </c>
      <c r="AI187" s="238">
        <f t="shared" si="255"/>
        <v>5.5351540355629794E-2</v>
      </c>
      <c r="AJ187" s="238">
        <f t="shared" ref="AJ187:BD187" si="256">(IF(AJ$73=0,0,AJ112/AJ$74))</f>
        <v>6.8869832457618713E-2</v>
      </c>
      <c r="AK187" s="238">
        <f t="shared" si="256"/>
        <v>0.10372900695311107</v>
      </c>
      <c r="AL187" s="238">
        <f t="shared" si="256"/>
        <v>8.525291161685386E-2</v>
      </c>
      <c r="AM187" s="238">
        <f t="shared" si="256"/>
        <v>4.5215013511081197E-2</v>
      </c>
      <c r="AN187" s="238">
        <f t="shared" si="256"/>
        <v>6.5464944691657423E-2</v>
      </c>
      <c r="AO187" s="238">
        <f t="shared" si="256"/>
        <v>5.506072053728283E-2</v>
      </c>
      <c r="AP187" s="238">
        <f t="shared" si="256"/>
        <v>6.7816120782487471E-2</v>
      </c>
      <c r="AQ187" s="238">
        <f t="shared" si="256"/>
        <v>0</v>
      </c>
      <c r="AR187" s="238">
        <f t="shared" si="256"/>
        <v>0</v>
      </c>
      <c r="AS187" s="238">
        <f t="shared" si="256"/>
        <v>0</v>
      </c>
      <c r="AT187" s="238">
        <f t="shared" si="256"/>
        <v>0</v>
      </c>
      <c r="AU187" s="238">
        <f t="shared" si="256"/>
        <v>0</v>
      </c>
      <c r="AV187" s="238">
        <f t="shared" si="256"/>
        <v>0</v>
      </c>
      <c r="AW187" s="238">
        <f t="shared" si="256"/>
        <v>0</v>
      </c>
      <c r="AX187" s="238">
        <f t="shared" si="256"/>
        <v>0</v>
      </c>
      <c r="AY187" s="238">
        <f t="shared" si="256"/>
        <v>0</v>
      </c>
      <c r="AZ187" s="238">
        <f t="shared" si="256"/>
        <v>0</v>
      </c>
      <c r="BA187" s="238">
        <f t="shared" si="256"/>
        <v>0</v>
      </c>
      <c r="BB187" s="238">
        <f t="shared" si="256"/>
        <v>0</v>
      </c>
      <c r="BC187" s="238">
        <f t="shared" si="256"/>
        <v>0</v>
      </c>
      <c r="BD187" s="238">
        <f t="shared" si="256"/>
        <v>0</v>
      </c>
      <c r="BE187" s="226"/>
      <c r="BF187" s="239">
        <f t="shared" ref="BF187:BZ187" si="257">(IF(BF$73=0,0,BF112/BF$74))</f>
        <v>6.3992968493025104E-2</v>
      </c>
      <c r="BG187" s="238">
        <f t="shared" si="257"/>
        <v>5.1095204460149313E-2</v>
      </c>
      <c r="BH187" s="238">
        <f t="shared" si="257"/>
        <v>4.9727052115167314E-2</v>
      </c>
      <c r="BI187" s="238">
        <f t="shared" si="257"/>
        <v>5.2949007201392638E-2</v>
      </c>
      <c r="BJ187" s="238">
        <f t="shared" si="257"/>
        <v>5.0043860874069139E-2</v>
      </c>
      <c r="BK187" s="238">
        <f t="shared" si="257"/>
        <v>6.1374290874444314E-2</v>
      </c>
      <c r="BL187" s="238">
        <f t="shared" si="257"/>
        <v>6.3375966497765612E-2</v>
      </c>
      <c r="BM187" s="238">
        <f t="shared" si="257"/>
        <v>7.4191401503501619E-2</v>
      </c>
      <c r="BN187" s="238">
        <f t="shared" si="257"/>
        <v>5.7224092369057802E-2</v>
      </c>
      <c r="BO187" s="238">
        <f t="shared" si="257"/>
        <v>0</v>
      </c>
      <c r="BP187" s="238">
        <f t="shared" si="257"/>
        <v>0</v>
      </c>
      <c r="BQ187" s="238">
        <f t="shared" si="257"/>
        <v>0</v>
      </c>
      <c r="BR187" s="238">
        <f t="shared" si="257"/>
        <v>5.7348501463308159E-2</v>
      </c>
      <c r="BS187" s="238">
        <f t="shared" si="257"/>
        <v>5.4074733718790506E-2</v>
      </c>
      <c r="BT187" s="238">
        <f t="shared" si="257"/>
        <v>5.5071246135572342E-2</v>
      </c>
      <c r="BU187" s="238">
        <f t="shared" si="257"/>
        <v>6.4358440036644052E-2</v>
      </c>
      <c r="BV187" s="238">
        <f t="shared" si="257"/>
        <v>0</v>
      </c>
      <c r="BW187" s="238">
        <f t="shared" si="257"/>
        <v>5.4567877006048572E-2</v>
      </c>
      <c r="BX187" s="238">
        <f t="shared" si="257"/>
        <v>6.4358440036644052E-2</v>
      </c>
      <c r="BY187" s="238">
        <f t="shared" si="257"/>
        <v>5.4074733718790506E-2</v>
      </c>
      <c r="BZ187" s="238">
        <f t="shared" si="257"/>
        <v>5.4074733718790506E-2</v>
      </c>
      <c r="CA187" s="225"/>
    </row>
    <row r="188" spans="1:79" ht="15.6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x14ac:dyDescent="0.3">
      <c r="A189" s="223"/>
      <c r="B189" s="78" t="s">
        <v>368</v>
      </c>
      <c r="C189" s="225"/>
      <c r="D189" s="227">
        <f t="shared" ref="D189:AI189" si="258">(IF(D$73=0,0,D114/D$74))</f>
        <v>6.6482180262319272E-3</v>
      </c>
      <c r="E189" s="228">
        <f t="shared" si="258"/>
        <v>3.6353131724923635E-3</v>
      </c>
      <c r="F189" s="228">
        <f t="shared" si="258"/>
        <v>0</v>
      </c>
      <c r="G189" s="228">
        <f t="shared" si="258"/>
        <v>0</v>
      </c>
      <c r="H189" s="228">
        <f t="shared" si="258"/>
        <v>0</v>
      </c>
      <c r="I189" s="228">
        <f t="shared" si="258"/>
        <v>1.5499355323689507E-2</v>
      </c>
      <c r="J189" s="228">
        <f t="shared" si="258"/>
        <v>1.7960435405855329E-2</v>
      </c>
      <c r="K189" s="228">
        <f t="shared" si="258"/>
        <v>1.8980972280900749E-2</v>
      </c>
      <c r="L189" s="228">
        <f t="shared" si="258"/>
        <v>4.3163415921905037E-3</v>
      </c>
      <c r="M189" s="228">
        <f t="shared" si="258"/>
        <v>1.0481366096336854E-2</v>
      </c>
      <c r="N189" s="228">
        <f t="shared" si="258"/>
        <v>2.4855329369301186E-2</v>
      </c>
      <c r="O189" s="228">
        <f t="shared" si="258"/>
        <v>0</v>
      </c>
      <c r="P189" s="228">
        <f t="shared" si="258"/>
        <v>0</v>
      </c>
      <c r="Q189" s="228">
        <f t="shared" si="258"/>
        <v>0</v>
      </c>
      <c r="R189" s="228">
        <f t="shared" si="258"/>
        <v>0</v>
      </c>
      <c r="S189" s="228">
        <f t="shared" si="258"/>
        <v>0</v>
      </c>
      <c r="T189" s="228">
        <f t="shared" si="258"/>
        <v>0</v>
      </c>
      <c r="U189" s="228">
        <f t="shared" si="258"/>
        <v>0</v>
      </c>
      <c r="V189" s="228">
        <f t="shared" si="258"/>
        <v>0</v>
      </c>
      <c r="W189" s="228">
        <f t="shared" si="258"/>
        <v>0</v>
      </c>
      <c r="X189" s="228">
        <f t="shared" si="258"/>
        <v>0</v>
      </c>
      <c r="Y189" s="228">
        <f t="shared" si="258"/>
        <v>0</v>
      </c>
      <c r="Z189" s="228">
        <f t="shared" si="258"/>
        <v>2.1685066116705079E-2</v>
      </c>
      <c r="AA189" s="228">
        <f t="shared" si="258"/>
        <v>0</v>
      </c>
      <c r="AB189" s="228">
        <f t="shared" si="258"/>
        <v>0</v>
      </c>
      <c r="AC189" s="228">
        <f t="shared" si="258"/>
        <v>0</v>
      </c>
      <c r="AD189" s="228">
        <f t="shared" si="258"/>
        <v>1.0052706023534327E-2</v>
      </c>
      <c r="AE189" s="228">
        <f t="shared" si="258"/>
        <v>0</v>
      </c>
      <c r="AF189" s="228">
        <f t="shared" si="258"/>
        <v>0</v>
      </c>
      <c r="AG189" s="228">
        <f t="shared" si="258"/>
        <v>1.4038446199250218E-2</v>
      </c>
      <c r="AH189" s="228">
        <f t="shared" si="258"/>
        <v>5.136106937063243E-2</v>
      </c>
      <c r="AI189" s="228">
        <f t="shared" si="258"/>
        <v>1.6320666476671028E-3</v>
      </c>
      <c r="AJ189" s="228">
        <f t="shared" ref="AJ189:BD189" si="259">(IF(AJ$73=0,0,AJ114/AJ$74))</f>
        <v>0</v>
      </c>
      <c r="AK189" s="228">
        <f t="shared" si="259"/>
        <v>0</v>
      </c>
      <c r="AL189" s="228">
        <f t="shared" si="259"/>
        <v>4.9912122026153437E-2</v>
      </c>
      <c r="AM189" s="228">
        <f t="shared" si="259"/>
        <v>0</v>
      </c>
      <c r="AN189" s="228">
        <f t="shared" si="259"/>
        <v>4.2706200406471516E-3</v>
      </c>
      <c r="AO189" s="228">
        <f t="shared" si="259"/>
        <v>2.4327493678969578E-3</v>
      </c>
      <c r="AP189" s="228">
        <f t="shared" si="259"/>
        <v>0</v>
      </c>
      <c r="AQ189" s="228">
        <f t="shared" si="259"/>
        <v>0</v>
      </c>
      <c r="AR189" s="228">
        <f t="shared" si="259"/>
        <v>0</v>
      </c>
      <c r="AS189" s="228">
        <f t="shared" si="259"/>
        <v>0</v>
      </c>
      <c r="AT189" s="228">
        <f t="shared" si="259"/>
        <v>0</v>
      </c>
      <c r="AU189" s="228">
        <f t="shared" si="259"/>
        <v>0</v>
      </c>
      <c r="AV189" s="228">
        <f t="shared" si="259"/>
        <v>0</v>
      </c>
      <c r="AW189" s="228">
        <f t="shared" si="259"/>
        <v>0</v>
      </c>
      <c r="AX189" s="228">
        <f t="shared" si="259"/>
        <v>0</v>
      </c>
      <c r="AY189" s="228">
        <f t="shared" si="259"/>
        <v>0</v>
      </c>
      <c r="AZ189" s="228">
        <f t="shared" si="259"/>
        <v>0</v>
      </c>
      <c r="BA189" s="228">
        <f t="shared" si="259"/>
        <v>0</v>
      </c>
      <c r="BB189" s="228">
        <f t="shared" si="259"/>
        <v>0</v>
      </c>
      <c r="BC189" s="228">
        <f t="shared" si="259"/>
        <v>0</v>
      </c>
      <c r="BD189" s="228">
        <f t="shared" si="259"/>
        <v>0</v>
      </c>
      <c r="BE189" s="226"/>
      <c r="BF189" s="229">
        <f t="shared" ref="BF189:BZ189" si="260">(IF(BF$73=0,0,BF114/BF$74))</f>
        <v>1.0065551906792986E-3</v>
      </c>
      <c r="BG189" s="228">
        <f t="shared" si="260"/>
        <v>1.4515429653213133E-2</v>
      </c>
      <c r="BH189" s="228">
        <f t="shared" si="260"/>
        <v>8.4005969096101491E-3</v>
      </c>
      <c r="BI189" s="228">
        <f t="shared" si="260"/>
        <v>0</v>
      </c>
      <c r="BJ189" s="228">
        <f t="shared" si="260"/>
        <v>0</v>
      </c>
      <c r="BK189" s="228">
        <f t="shared" si="260"/>
        <v>4.9795271375157541E-3</v>
      </c>
      <c r="BL189" s="228">
        <f t="shared" si="260"/>
        <v>1.9353673975640778E-2</v>
      </c>
      <c r="BM189" s="228">
        <f t="shared" si="260"/>
        <v>1.1991374949370684E-2</v>
      </c>
      <c r="BN189" s="228">
        <f t="shared" si="260"/>
        <v>1.6188250142761841E-3</v>
      </c>
      <c r="BO189" s="228">
        <f t="shared" si="260"/>
        <v>0</v>
      </c>
      <c r="BP189" s="228">
        <f t="shared" si="260"/>
        <v>0</v>
      </c>
      <c r="BQ189" s="228">
        <f t="shared" si="260"/>
        <v>0</v>
      </c>
      <c r="BR189" s="228">
        <f t="shared" si="260"/>
        <v>6.6482180262319255E-3</v>
      </c>
      <c r="BS189" s="228">
        <f t="shared" si="260"/>
        <v>8.264598434431978E-3</v>
      </c>
      <c r="BT189" s="228">
        <f t="shared" si="260"/>
        <v>1.8002125340604951E-3</v>
      </c>
      <c r="BU189" s="228">
        <f t="shared" si="260"/>
        <v>1.06380570742435E-2</v>
      </c>
      <c r="BV189" s="228">
        <f t="shared" si="260"/>
        <v>0</v>
      </c>
      <c r="BW189" s="228">
        <f t="shared" si="260"/>
        <v>5.0655730541874994E-3</v>
      </c>
      <c r="BX189" s="228">
        <f t="shared" si="260"/>
        <v>1.06380570742435E-2</v>
      </c>
      <c r="BY189" s="228">
        <f t="shared" si="260"/>
        <v>8.264598434431978E-3</v>
      </c>
      <c r="BZ189" s="228">
        <f t="shared" si="260"/>
        <v>8.264598434431978E-3</v>
      </c>
      <c r="CA189" s="225"/>
    </row>
    <row r="190" spans="1:79" x14ac:dyDescent="0.3">
      <c r="A190" s="223"/>
      <c r="B190" s="78" t="s">
        <v>369</v>
      </c>
      <c r="C190" s="225"/>
      <c r="D190" s="227">
        <f t="shared" ref="D190:AI190" si="261">(IF(D$73=0,0,D115/D$74))</f>
        <v>0</v>
      </c>
      <c r="E190" s="228">
        <f t="shared" si="261"/>
        <v>0</v>
      </c>
      <c r="F190" s="228">
        <f t="shared" si="261"/>
        <v>0</v>
      </c>
      <c r="G190" s="228">
        <f t="shared" si="261"/>
        <v>0</v>
      </c>
      <c r="H190" s="228">
        <f t="shared" si="261"/>
        <v>0</v>
      </c>
      <c r="I190" s="228">
        <f t="shared" si="261"/>
        <v>0</v>
      </c>
      <c r="J190" s="228">
        <f t="shared" si="261"/>
        <v>0</v>
      </c>
      <c r="K190" s="228">
        <f t="shared" si="261"/>
        <v>0</v>
      </c>
      <c r="L190" s="228">
        <f t="shared" si="261"/>
        <v>0</v>
      </c>
      <c r="M190" s="228">
        <f t="shared" si="261"/>
        <v>0</v>
      </c>
      <c r="N190" s="228">
        <f t="shared" si="261"/>
        <v>0</v>
      </c>
      <c r="O190" s="228">
        <f t="shared" si="261"/>
        <v>0</v>
      </c>
      <c r="P190" s="228">
        <f t="shared" si="261"/>
        <v>0</v>
      </c>
      <c r="Q190" s="228">
        <f t="shared" si="261"/>
        <v>0</v>
      </c>
      <c r="R190" s="228">
        <f t="shared" si="261"/>
        <v>0</v>
      </c>
      <c r="S190" s="228">
        <f t="shared" si="261"/>
        <v>0</v>
      </c>
      <c r="T190" s="228">
        <f t="shared" si="261"/>
        <v>0</v>
      </c>
      <c r="U190" s="228">
        <f t="shared" si="261"/>
        <v>0</v>
      </c>
      <c r="V190" s="228">
        <f t="shared" si="261"/>
        <v>0</v>
      </c>
      <c r="W190" s="228">
        <f t="shared" si="261"/>
        <v>0</v>
      </c>
      <c r="X190" s="228">
        <f t="shared" si="261"/>
        <v>0</v>
      </c>
      <c r="Y190" s="228">
        <f t="shared" si="261"/>
        <v>0</v>
      </c>
      <c r="Z190" s="228">
        <f t="shared" si="261"/>
        <v>0</v>
      </c>
      <c r="AA190" s="228">
        <f t="shared" si="261"/>
        <v>0</v>
      </c>
      <c r="AB190" s="228">
        <f t="shared" si="261"/>
        <v>0</v>
      </c>
      <c r="AC190" s="228">
        <f t="shared" si="261"/>
        <v>0</v>
      </c>
      <c r="AD190" s="228">
        <f t="shared" si="261"/>
        <v>0</v>
      </c>
      <c r="AE190" s="228">
        <f t="shared" si="261"/>
        <v>0</v>
      </c>
      <c r="AF190" s="228">
        <f t="shared" si="261"/>
        <v>0</v>
      </c>
      <c r="AG190" s="228">
        <f t="shared" si="261"/>
        <v>0</v>
      </c>
      <c r="AH190" s="228">
        <f t="shared" si="261"/>
        <v>0</v>
      </c>
      <c r="AI190" s="228">
        <f t="shared" si="261"/>
        <v>0</v>
      </c>
      <c r="AJ190" s="228">
        <f t="shared" ref="AJ190:BD190" si="262">(IF(AJ$73=0,0,AJ115/AJ$74))</f>
        <v>0</v>
      </c>
      <c r="AK190" s="228">
        <f t="shared" si="262"/>
        <v>0</v>
      </c>
      <c r="AL190" s="228">
        <f t="shared" si="262"/>
        <v>0</v>
      </c>
      <c r="AM190" s="228">
        <f t="shared" si="262"/>
        <v>0</v>
      </c>
      <c r="AN190" s="228">
        <f t="shared" si="262"/>
        <v>0</v>
      </c>
      <c r="AO190" s="228">
        <f t="shared" si="262"/>
        <v>0</v>
      </c>
      <c r="AP190" s="228">
        <f t="shared" si="262"/>
        <v>0</v>
      </c>
      <c r="AQ190" s="228">
        <f t="shared" si="262"/>
        <v>0</v>
      </c>
      <c r="AR190" s="228">
        <f t="shared" si="262"/>
        <v>0</v>
      </c>
      <c r="AS190" s="228">
        <f t="shared" si="262"/>
        <v>0</v>
      </c>
      <c r="AT190" s="228">
        <f t="shared" si="262"/>
        <v>0</v>
      </c>
      <c r="AU190" s="228">
        <f t="shared" si="262"/>
        <v>0</v>
      </c>
      <c r="AV190" s="228">
        <f t="shared" si="262"/>
        <v>0</v>
      </c>
      <c r="AW190" s="228">
        <f t="shared" si="262"/>
        <v>0</v>
      </c>
      <c r="AX190" s="228">
        <f t="shared" si="262"/>
        <v>0</v>
      </c>
      <c r="AY190" s="228">
        <f t="shared" si="262"/>
        <v>0</v>
      </c>
      <c r="AZ190" s="228">
        <f t="shared" si="262"/>
        <v>0</v>
      </c>
      <c r="BA190" s="228">
        <f t="shared" si="262"/>
        <v>0</v>
      </c>
      <c r="BB190" s="228">
        <f t="shared" si="262"/>
        <v>0</v>
      </c>
      <c r="BC190" s="228">
        <f t="shared" si="262"/>
        <v>0</v>
      </c>
      <c r="BD190" s="228">
        <f t="shared" si="262"/>
        <v>0</v>
      </c>
      <c r="BE190" s="226"/>
      <c r="BF190" s="229">
        <f t="shared" ref="BF190:BZ190" si="263">(IF(BF$73=0,0,BF115/BF$74))</f>
        <v>0</v>
      </c>
      <c r="BG190" s="228">
        <f t="shared" si="263"/>
        <v>0</v>
      </c>
      <c r="BH190" s="228">
        <f t="shared" si="263"/>
        <v>0</v>
      </c>
      <c r="BI190" s="228">
        <f t="shared" si="263"/>
        <v>0</v>
      </c>
      <c r="BJ190" s="228">
        <f t="shared" si="263"/>
        <v>0</v>
      </c>
      <c r="BK190" s="228">
        <f t="shared" si="263"/>
        <v>0</v>
      </c>
      <c r="BL190" s="228">
        <f t="shared" si="263"/>
        <v>0</v>
      </c>
      <c r="BM190" s="228">
        <f t="shared" si="263"/>
        <v>0</v>
      </c>
      <c r="BN190" s="228">
        <f t="shared" si="263"/>
        <v>0</v>
      </c>
      <c r="BO190" s="228">
        <f t="shared" si="263"/>
        <v>0</v>
      </c>
      <c r="BP190" s="228">
        <f t="shared" si="263"/>
        <v>0</v>
      </c>
      <c r="BQ190" s="228">
        <f t="shared" si="263"/>
        <v>0</v>
      </c>
      <c r="BR190" s="228">
        <f t="shared" si="263"/>
        <v>0</v>
      </c>
      <c r="BS190" s="228">
        <f t="shared" si="263"/>
        <v>0</v>
      </c>
      <c r="BT190" s="228">
        <f t="shared" si="263"/>
        <v>0</v>
      </c>
      <c r="BU190" s="228">
        <f t="shared" si="263"/>
        <v>0</v>
      </c>
      <c r="BV190" s="228">
        <f t="shared" si="263"/>
        <v>0</v>
      </c>
      <c r="BW190" s="228">
        <f t="shared" si="263"/>
        <v>0</v>
      </c>
      <c r="BX190" s="228">
        <f t="shared" si="263"/>
        <v>0</v>
      </c>
      <c r="BY190" s="228">
        <f t="shared" si="263"/>
        <v>0</v>
      </c>
      <c r="BZ190" s="228">
        <f t="shared" si="263"/>
        <v>0</v>
      </c>
      <c r="CA190" s="225"/>
    </row>
    <row r="191" spans="1:79" x14ac:dyDescent="0.3">
      <c r="A191" s="223"/>
      <c r="B191" s="78" t="s">
        <v>370</v>
      </c>
      <c r="C191" s="225"/>
      <c r="D191" s="227">
        <f t="shared" ref="D191:AI191" si="264">(IF(D$73=0,0,D116/D$74))</f>
        <v>0</v>
      </c>
      <c r="E191" s="228">
        <f t="shared" si="264"/>
        <v>0</v>
      </c>
      <c r="F191" s="228">
        <f t="shared" si="264"/>
        <v>0</v>
      </c>
      <c r="G191" s="228">
        <f t="shared" si="264"/>
        <v>0</v>
      </c>
      <c r="H191" s="228">
        <f t="shared" si="264"/>
        <v>0</v>
      </c>
      <c r="I191" s="228">
        <f t="shared" si="264"/>
        <v>0</v>
      </c>
      <c r="J191" s="228">
        <f t="shared" si="264"/>
        <v>0</v>
      </c>
      <c r="K191" s="228">
        <f t="shared" si="264"/>
        <v>0</v>
      </c>
      <c r="L191" s="228">
        <f t="shared" si="264"/>
        <v>0</v>
      </c>
      <c r="M191" s="228">
        <f t="shared" si="264"/>
        <v>0</v>
      </c>
      <c r="N191" s="228">
        <f t="shared" si="264"/>
        <v>0</v>
      </c>
      <c r="O191" s="228">
        <f t="shared" si="264"/>
        <v>0</v>
      </c>
      <c r="P191" s="228">
        <f t="shared" si="264"/>
        <v>0</v>
      </c>
      <c r="Q191" s="228">
        <f t="shared" si="264"/>
        <v>0</v>
      </c>
      <c r="R191" s="228">
        <f t="shared" si="264"/>
        <v>0</v>
      </c>
      <c r="S191" s="228">
        <f t="shared" si="264"/>
        <v>0</v>
      </c>
      <c r="T191" s="228">
        <f t="shared" si="264"/>
        <v>0</v>
      </c>
      <c r="U191" s="228">
        <f t="shared" si="264"/>
        <v>0</v>
      </c>
      <c r="V191" s="228">
        <f t="shared" si="264"/>
        <v>0</v>
      </c>
      <c r="W191" s="228">
        <f t="shared" si="264"/>
        <v>0</v>
      </c>
      <c r="X191" s="228">
        <f t="shared" si="264"/>
        <v>0</v>
      </c>
      <c r="Y191" s="228">
        <f t="shared" si="264"/>
        <v>0</v>
      </c>
      <c r="Z191" s="228">
        <f t="shared" si="264"/>
        <v>0</v>
      </c>
      <c r="AA191" s="228">
        <f t="shared" si="264"/>
        <v>0</v>
      </c>
      <c r="AB191" s="228">
        <f t="shared" si="264"/>
        <v>0</v>
      </c>
      <c r="AC191" s="228">
        <f t="shared" si="264"/>
        <v>0</v>
      </c>
      <c r="AD191" s="228">
        <f t="shared" si="264"/>
        <v>0</v>
      </c>
      <c r="AE191" s="228">
        <f t="shared" si="264"/>
        <v>0</v>
      </c>
      <c r="AF191" s="228">
        <f t="shared" si="264"/>
        <v>0</v>
      </c>
      <c r="AG191" s="228">
        <f t="shared" si="264"/>
        <v>0</v>
      </c>
      <c r="AH191" s="228">
        <f t="shared" si="264"/>
        <v>0</v>
      </c>
      <c r="AI191" s="228">
        <f t="shared" si="264"/>
        <v>0</v>
      </c>
      <c r="AJ191" s="228">
        <f t="shared" ref="AJ191:BD191" si="265">(IF(AJ$73=0,0,AJ116/AJ$74))</f>
        <v>0</v>
      </c>
      <c r="AK191" s="228">
        <f t="shared" si="265"/>
        <v>0</v>
      </c>
      <c r="AL191" s="228">
        <f t="shared" si="265"/>
        <v>0</v>
      </c>
      <c r="AM191" s="228">
        <f t="shared" si="265"/>
        <v>0</v>
      </c>
      <c r="AN191" s="228">
        <f t="shared" si="265"/>
        <v>0</v>
      </c>
      <c r="AO191" s="228">
        <f t="shared" si="265"/>
        <v>0</v>
      </c>
      <c r="AP191" s="228">
        <f t="shared" si="265"/>
        <v>0</v>
      </c>
      <c r="AQ191" s="228">
        <f t="shared" si="265"/>
        <v>0</v>
      </c>
      <c r="AR191" s="228">
        <f t="shared" si="265"/>
        <v>0</v>
      </c>
      <c r="AS191" s="228">
        <f t="shared" si="265"/>
        <v>0</v>
      </c>
      <c r="AT191" s="228">
        <f t="shared" si="265"/>
        <v>0</v>
      </c>
      <c r="AU191" s="228">
        <f t="shared" si="265"/>
        <v>0</v>
      </c>
      <c r="AV191" s="228">
        <f t="shared" si="265"/>
        <v>0</v>
      </c>
      <c r="AW191" s="228">
        <f t="shared" si="265"/>
        <v>0</v>
      </c>
      <c r="AX191" s="228">
        <f t="shared" si="265"/>
        <v>0</v>
      </c>
      <c r="AY191" s="228">
        <f t="shared" si="265"/>
        <v>0</v>
      </c>
      <c r="AZ191" s="228">
        <f t="shared" si="265"/>
        <v>0</v>
      </c>
      <c r="BA191" s="228">
        <f t="shared" si="265"/>
        <v>0</v>
      </c>
      <c r="BB191" s="228">
        <f t="shared" si="265"/>
        <v>0</v>
      </c>
      <c r="BC191" s="228">
        <f t="shared" si="265"/>
        <v>0</v>
      </c>
      <c r="BD191" s="228">
        <f t="shared" si="265"/>
        <v>0</v>
      </c>
      <c r="BE191" s="226"/>
      <c r="BF191" s="229">
        <f t="shared" ref="BF191:BZ191" si="266">(IF(BF$73=0,0,BF116/BF$74))</f>
        <v>0</v>
      </c>
      <c r="BG191" s="228">
        <f t="shared" si="266"/>
        <v>0</v>
      </c>
      <c r="BH191" s="228">
        <f t="shared" si="266"/>
        <v>0</v>
      </c>
      <c r="BI191" s="228">
        <f t="shared" si="266"/>
        <v>0</v>
      </c>
      <c r="BJ191" s="228">
        <f t="shared" si="266"/>
        <v>0</v>
      </c>
      <c r="BK191" s="228">
        <f t="shared" si="266"/>
        <v>0</v>
      </c>
      <c r="BL191" s="228">
        <f t="shared" si="266"/>
        <v>0</v>
      </c>
      <c r="BM191" s="228">
        <f t="shared" si="266"/>
        <v>0</v>
      </c>
      <c r="BN191" s="228">
        <f t="shared" si="266"/>
        <v>0</v>
      </c>
      <c r="BO191" s="228">
        <f t="shared" si="266"/>
        <v>0</v>
      </c>
      <c r="BP191" s="228">
        <f t="shared" si="266"/>
        <v>0</v>
      </c>
      <c r="BQ191" s="228">
        <f t="shared" si="266"/>
        <v>0</v>
      </c>
      <c r="BR191" s="228">
        <f t="shared" si="266"/>
        <v>0</v>
      </c>
      <c r="BS191" s="228">
        <f t="shared" si="266"/>
        <v>0</v>
      </c>
      <c r="BT191" s="228">
        <f t="shared" si="266"/>
        <v>0</v>
      </c>
      <c r="BU191" s="228">
        <f t="shared" si="266"/>
        <v>0</v>
      </c>
      <c r="BV191" s="228">
        <f t="shared" si="266"/>
        <v>0</v>
      </c>
      <c r="BW191" s="228">
        <f t="shared" si="266"/>
        <v>0</v>
      </c>
      <c r="BX191" s="228">
        <f t="shared" si="266"/>
        <v>0</v>
      </c>
      <c r="BY191" s="228">
        <f t="shared" si="266"/>
        <v>0</v>
      </c>
      <c r="BZ191" s="228">
        <f t="shared" si="266"/>
        <v>0</v>
      </c>
      <c r="CA191" s="225"/>
    </row>
    <row r="192" spans="1:79" x14ac:dyDescent="0.3">
      <c r="A192" s="223"/>
      <c r="B192" s="160" t="s">
        <v>371</v>
      </c>
      <c r="C192" s="225"/>
      <c r="D192" s="238">
        <f t="shared" ref="D192:AI192" si="267">(IF(D$73=0,0,D117/D$74))</f>
        <v>6.6482180262319272E-3</v>
      </c>
      <c r="E192" s="238">
        <f t="shared" si="267"/>
        <v>3.6353131724923635E-3</v>
      </c>
      <c r="F192" s="238">
        <f t="shared" si="267"/>
        <v>0</v>
      </c>
      <c r="G192" s="238">
        <f t="shared" si="267"/>
        <v>0</v>
      </c>
      <c r="H192" s="238">
        <f t="shared" si="267"/>
        <v>0</v>
      </c>
      <c r="I192" s="238">
        <f t="shared" si="267"/>
        <v>1.5499355323689507E-2</v>
      </c>
      <c r="J192" s="238">
        <f t="shared" si="267"/>
        <v>1.7960435405855329E-2</v>
      </c>
      <c r="K192" s="238">
        <f t="shared" si="267"/>
        <v>1.8980972280900749E-2</v>
      </c>
      <c r="L192" s="238">
        <f t="shared" si="267"/>
        <v>4.3163415921905037E-3</v>
      </c>
      <c r="M192" s="238">
        <f t="shared" si="267"/>
        <v>1.0481366096336854E-2</v>
      </c>
      <c r="N192" s="238">
        <f t="shared" si="267"/>
        <v>2.4855329369301186E-2</v>
      </c>
      <c r="O192" s="238">
        <f t="shared" si="267"/>
        <v>0</v>
      </c>
      <c r="P192" s="238">
        <f t="shared" si="267"/>
        <v>0</v>
      </c>
      <c r="Q192" s="238">
        <f t="shared" si="267"/>
        <v>0</v>
      </c>
      <c r="R192" s="238">
        <f t="shared" si="267"/>
        <v>0</v>
      </c>
      <c r="S192" s="238">
        <f t="shared" si="267"/>
        <v>0</v>
      </c>
      <c r="T192" s="238">
        <f t="shared" si="267"/>
        <v>0</v>
      </c>
      <c r="U192" s="238">
        <f t="shared" si="267"/>
        <v>0</v>
      </c>
      <c r="V192" s="238">
        <f t="shared" si="267"/>
        <v>0</v>
      </c>
      <c r="W192" s="238">
        <f t="shared" si="267"/>
        <v>0</v>
      </c>
      <c r="X192" s="238">
        <f t="shared" si="267"/>
        <v>0</v>
      </c>
      <c r="Y192" s="238">
        <f t="shared" si="267"/>
        <v>0</v>
      </c>
      <c r="Z192" s="238">
        <f t="shared" si="267"/>
        <v>2.1685066116705079E-2</v>
      </c>
      <c r="AA192" s="238">
        <f t="shared" si="267"/>
        <v>0</v>
      </c>
      <c r="AB192" s="238">
        <f t="shared" si="267"/>
        <v>0</v>
      </c>
      <c r="AC192" s="238">
        <f t="shared" si="267"/>
        <v>0</v>
      </c>
      <c r="AD192" s="238">
        <f t="shared" si="267"/>
        <v>1.0052706023534327E-2</v>
      </c>
      <c r="AE192" s="238">
        <f t="shared" si="267"/>
        <v>0</v>
      </c>
      <c r="AF192" s="238">
        <f t="shared" si="267"/>
        <v>0</v>
      </c>
      <c r="AG192" s="238">
        <f t="shared" si="267"/>
        <v>1.4038446199250218E-2</v>
      </c>
      <c r="AH192" s="238">
        <f t="shared" si="267"/>
        <v>5.136106937063243E-2</v>
      </c>
      <c r="AI192" s="238">
        <f t="shared" si="267"/>
        <v>1.6320666476671028E-3</v>
      </c>
      <c r="AJ192" s="238">
        <f t="shared" ref="AJ192:BD192" si="268">(IF(AJ$73=0,0,AJ117/AJ$74))</f>
        <v>0</v>
      </c>
      <c r="AK192" s="238">
        <f t="shared" si="268"/>
        <v>0</v>
      </c>
      <c r="AL192" s="238">
        <f t="shared" si="268"/>
        <v>4.9912122026153437E-2</v>
      </c>
      <c r="AM192" s="238">
        <f t="shared" si="268"/>
        <v>0</v>
      </c>
      <c r="AN192" s="238">
        <f t="shared" si="268"/>
        <v>4.2706200406471516E-3</v>
      </c>
      <c r="AO192" s="238">
        <f t="shared" si="268"/>
        <v>2.4327493678969578E-3</v>
      </c>
      <c r="AP192" s="238">
        <f t="shared" si="268"/>
        <v>0</v>
      </c>
      <c r="AQ192" s="238">
        <f t="shared" si="268"/>
        <v>0</v>
      </c>
      <c r="AR192" s="238">
        <f t="shared" si="268"/>
        <v>0</v>
      </c>
      <c r="AS192" s="238">
        <f t="shared" si="268"/>
        <v>0</v>
      </c>
      <c r="AT192" s="238">
        <f t="shared" si="268"/>
        <v>0</v>
      </c>
      <c r="AU192" s="238">
        <f t="shared" si="268"/>
        <v>0</v>
      </c>
      <c r="AV192" s="238">
        <f t="shared" si="268"/>
        <v>0</v>
      </c>
      <c r="AW192" s="238">
        <f t="shared" si="268"/>
        <v>0</v>
      </c>
      <c r="AX192" s="238">
        <f t="shared" si="268"/>
        <v>0</v>
      </c>
      <c r="AY192" s="238">
        <f t="shared" si="268"/>
        <v>0</v>
      </c>
      <c r="AZ192" s="238">
        <f t="shared" si="268"/>
        <v>0</v>
      </c>
      <c r="BA192" s="238">
        <f t="shared" si="268"/>
        <v>0</v>
      </c>
      <c r="BB192" s="238">
        <f t="shared" si="268"/>
        <v>0</v>
      </c>
      <c r="BC192" s="238">
        <f t="shared" si="268"/>
        <v>0</v>
      </c>
      <c r="BD192" s="238">
        <f t="shared" si="268"/>
        <v>0</v>
      </c>
      <c r="BE192" s="226"/>
      <c r="BF192" s="239">
        <f t="shared" ref="BF192:BZ192" si="269">(IF(BF$73=0,0,BF117/BF$74))</f>
        <v>1.0065551906792986E-3</v>
      </c>
      <c r="BG192" s="238">
        <f t="shared" si="269"/>
        <v>1.4515429653213133E-2</v>
      </c>
      <c r="BH192" s="238">
        <f t="shared" si="269"/>
        <v>8.4005969096101491E-3</v>
      </c>
      <c r="BI192" s="238">
        <f t="shared" si="269"/>
        <v>0</v>
      </c>
      <c r="BJ192" s="238">
        <f t="shared" si="269"/>
        <v>0</v>
      </c>
      <c r="BK192" s="238">
        <f t="shared" si="269"/>
        <v>4.9795271375157541E-3</v>
      </c>
      <c r="BL192" s="238">
        <f t="shared" si="269"/>
        <v>1.9353673975640778E-2</v>
      </c>
      <c r="BM192" s="238">
        <f t="shared" si="269"/>
        <v>1.1991374949370684E-2</v>
      </c>
      <c r="BN192" s="238">
        <f t="shared" si="269"/>
        <v>1.6188250142761841E-3</v>
      </c>
      <c r="BO192" s="238">
        <f t="shared" si="269"/>
        <v>0</v>
      </c>
      <c r="BP192" s="238">
        <f t="shared" si="269"/>
        <v>0</v>
      </c>
      <c r="BQ192" s="238">
        <f t="shared" si="269"/>
        <v>0</v>
      </c>
      <c r="BR192" s="238">
        <f t="shared" si="269"/>
        <v>6.6482180262319255E-3</v>
      </c>
      <c r="BS192" s="238">
        <f t="shared" si="269"/>
        <v>8.264598434431978E-3</v>
      </c>
      <c r="BT192" s="238">
        <f t="shared" si="269"/>
        <v>1.8002125340604951E-3</v>
      </c>
      <c r="BU192" s="238">
        <f t="shared" si="269"/>
        <v>1.06380570742435E-2</v>
      </c>
      <c r="BV192" s="238">
        <f t="shared" si="269"/>
        <v>0</v>
      </c>
      <c r="BW192" s="238">
        <f t="shared" si="269"/>
        <v>5.0655730541874994E-3</v>
      </c>
      <c r="BX192" s="238">
        <f t="shared" si="269"/>
        <v>1.06380570742435E-2</v>
      </c>
      <c r="BY192" s="238">
        <f t="shared" si="269"/>
        <v>8.264598434431978E-3</v>
      </c>
      <c r="BZ192" s="238">
        <f t="shared" si="269"/>
        <v>8.264598434431978E-3</v>
      </c>
      <c r="CA192" s="225"/>
    </row>
    <row r="193" spans="1:79" ht="15.6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0">(IF(E$73=0,0,E119/E$74))</f>
        <v>0</v>
      </c>
      <c r="F194" s="228">
        <f t="shared" si="270"/>
        <v>0</v>
      </c>
      <c r="G194" s="228">
        <f t="shared" si="270"/>
        <v>0</v>
      </c>
      <c r="H194" s="228">
        <f t="shared" si="270"/>
        <v>0</v>
      </c>
      <c r="I194" s="228">
        <f t="shared" si="270"/>
        <v>0</v>
      </c>
      <c r="J194" s="228">
        <f t="shared" si="270"/>
        <v>0</v>
      </c>
      <c r="K194" s="228">
        <f t="shared" si="270"/>
        <v>0</v>
      </c>
      <c r="L194" s="228">
        <f t="shared" si="270"/>
        <v>0</v>
      </c>
      <c r="M194" s="228">
        <f t="shared" si="270"/>
        <v>0</v>
      </c>
      <c r="N194" s="228">
        <f t="shared" si="270"/>
        <v>0</v>
      </c>
      <c r="O194" s="228">
        <f t="shared" si="270"/>
        <v>0</v>
      </c>
      <c r="P194" s="228">
        <f t="shared" si="270"/>
        <v>0</v>
      </c>
      <c r="Q194" s="228">
        <f t="shared" si="270"/>
        <v>0</v>
      </c>
      <c r="R194" s="228">
        <f t="shared" si="270"/>
        <v>0</v>
      </c>
      <c r="S194" s="228">
        <f t="shared" si="270"/>
        <v>0</v>
      </c>
      <c r="T194" s="228">
        <f t="shared" si="270"/>
        <v>0</v>
      </c>
      <c r="U194" s="228">
        <f t="shared" si="270"/>
        <v>0</v>
      </c>
      <c r="V194" s="228">
        <f t="shared" si="270"/>
        <v>0</v>
      </c>
      <c r="W194" s="228">
        <f t="shared" si="270"/>
        <v>0</v>
      </c>
      <c r="X194" s="228">
        <f t="shared" si="270"/>
        <v>0</v>
      </c>
      <c r="Y194" s="228">
        <f t="shared" si="270"/>
        <v>0</v>
      </c>
      <c r="Z194" s="228">
        <f t="shared" si="270"/>
        <v>0</v>
      </c>
      <c r="AA194" s="228">
        <f t="shared" si="270"/>
        <v>0</v>
      </c>
      <c r="AB194" s="228">
        <f t="shared" si="270"/>
        <v>0</v>
      </c>
      <c r="AC194" s="228">
        <f t="shared" si="270"/>
        <v>0</v>
      </c>
      <c r="AD194" s="228">
        <f t="shared" si="270"/>
        <v>0</v>
      </c>
      <c r="AE194" s="228">
        <f t="shared" si="270"/>
        <v>0</v>
      </c>
      <c r="AF194" s="228">
        <f t="shared" si="270"/>
        <v>0</v>
      </c>
      <c r="AG194" s="228">
        <f t="shared" si="270"/>
        <v>0</v>
      </c>
      <c r="AH194" s="228">
        <f t="shared" si="270"/>
        <v>0</v>
      </c>
      <c r="AI194" s="228">
        <f t="shared" si="270"/>
        <v>0</v>
      </c>
      <c r="AJ194" s="228">
        <f t="shared" si="270"/>
        <v>0</v>
      </c>
      <c r="AK194" s="228">
        <f t="shared" ref="AK194:BD194" si="271">(IF(AK$73=0,0,AK119/AK$74))</f>
        <v>0</v>
      </c>
      <c r="AL194" s="228">
        <f t="shared" si="271"/>
        <v>0</v>
      </c>
      <c r="AM194" s="228">
        <f t="shared" si="271"/>
        <v>0</v>
      </c>
      <c r="AN194" s="228">
        <f t="shared" si="271"/>
        <v>0</v>
      </c>
      <c r="AO194" s="228">
        <f t="shared" si="271"/>
        <v>0</v>
      </c>
      <c r="AP194" s="228">
        <f t="shared" si="271"/>
        <v>0</v>
      </c>
      <c r="AQ194" s="228">
        <f t="shared" si="271"/>
        <v>0</v>
      </c>
      <c r="AR194" s="228">
        <f t="shared" si="271"/>
        <v>0</v>
      </c>
      <c r="AS194" s="228">
        <f t="shared" si="271"/>
        <v>0</v>
      </c>
      <c r="AT194" s="228">
        <f t="shared" si="271"/>
        <v>0</v>
      </c>
      <c r="AU194" s="228">
        <f t="shared" si="271"/>
        <v>0</v>
      </c>
      <c r="AV194" s="228">
        <f t="shared" si="271"/>
        <v>0</v>
      </c>
      <c r="AW194" s="228">
        <f t="shared" si="271"/>
        <v>0</v>
      </c>
      <c r="AX194" s="228">
        <f t="shared" si="271"/>
        <v>0</v>
      </c>
      <c r="AY194" s="228">
        <f t="shared" si="271"/>
        <v>0</v>
      </c>
      <c r="AZ194" s="228">
        <f t="shared" si="271"/>
        <v>0</v>
      </c>
      <c r="BA194" s="228">
        <f t="shared" si="271"/>
        <v>0</v>
      </c>
      <c r="BB194" s="228">
        <f t="shared" si="271"/>
        <v>0</v>
      </c>
      <c r="BC194" s="228">
        <f t="shared" si="271"/>
        <v>0</v>
      </c>
      <c r="BD194" s="228">
        <f t="shared" si="271"/>
        <v>0</v>
      </c>
      <c r="BE194" s="226"/>
      <c r="BF194" s="229">
        <f t="shared" ref="BF194:BZ194" si="272">(IF(BF$73=0,0,BF120/BF$74))</f>
        <v>0</v>
      </c>
      <c r="BG194" s="228">
        <f t="shared" si="272"/>
        <v>0</v>
      </c>
      <c r="BH194" s="228">
        <f t="shared" si="272"/>
        <v>0</v>
      </c>
      <c r="BI194" s="228">
        <f t="shared" si="272"/>
        <v>0</v>
      </c>
      <c r="BJ194" s="228">
        <f t="shared" si="272"/>
        <v>0</v>
      </c>
      <c r="BK194" s="228">
        <f t="shared" si="272"/>
        <v>0</v>
      </c>
      <c r="BL194" s="228">
        <f t="shared" si="272"/>
        <v>0</v>
      </c>
      <c r="BM194" s="228">
        <f t="shared" si="272"/>
        <v>0</v>
      </c>
      <c r="BN194" s="228">
        <f t="shared" si="272"/>
        <v>0</v>
      </c>
      <c r="BO194" s="228">
        <f t="shared" si="272"/>
        <v>0</v>
      </c>
      <c r="BP194" s="228">
        <f t="shared" si="272"/>
        <v>0</v>
      </c>
      <c r="BQ194" s="228">
        <f t="shared" si="272"/>
        <v>0</v>
      </c>
      <c r="BR194" s="228">
        <f t="shared" si="272"/>
        <v>0</v>
      </c>
      <c r="BS194" s="228">
        <f t="shared" si="272"/>
        <v>0</v>
      </c>
      <c r="BT194" s="228">
        <f t="shared" si="272"/>
        <v>0</v>
      </c>
      <c r="BU194" s="228">
        <f t="shared" si="272"/>
        <v>0</v>
      </c>
      <c r="BV194" s="228">
        <f t="shared" si="272"/>
        <v>0</v>
      </c>
      <c r="BW194" s="228">
        <f t="shared" si="272"/>
        <v>0</v>
      </c>
      <c r="BX194" s="228">
        <f t="shared" si="272"/>
        <v>0</v>
      </c>
      <c r="BY194" s="228">
        <f t="shared" si="272"/>
        <v>0</v>
      </c>
      <c r="BZ194" s="228">
        <f t="shared" si="272"/>
        <v>0</v>
      </c>
      <c r="CA194" s="225"/>
    </row>
    <row r="195" spans="1:79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3">(IF(E$73=0,0,E120/E$74))</f>
        <v>0</v>
      </c>
      <c r="F195" s="228">
        <f t="shared" si="273"/>
        <v>0</v>
      </c>
      <c r="G195" s="228">
        <f t="shared" si="273"/>
        <v>0</v>
      </c>
      <c r="H195" s="228">
        <f t="shared" si="273"/>
        <v>0</v>
      </c>
      <c r="I195" s="228">
        <f t="shared" si="273"/>
        <v>0</v>
      </c>
      <c r="J195" s="228">
        <f t="shared" si="273"/>
        <v>0</v>
      </c>
      <c r="K195" s="228">
        <f t="shared" si="273"/>
        <v>0</v>
      </c>
      <c r="L195" s="228">
        <f t="shared" si="273"/>
        <v>0</v>
      </c>
      <c r="M195" s="228">
        <f t="shared" si="273"/>
        <v>0</v>
      </c>
      <c r="N195" s="228">
        <f t="shared" si="273"/>
        <v>0</v>
      </c>
      <c r="O195" s="228">
        <f t="shared" si="273"/>
        <v>0</v>
      </c>
      <c r="P195" s="228">
        <f t="shared" si="273"/>
        <v>0</v>
      </c>
      <c r="Q195" s="228">
        <f t="shared" si="273"/>
        <v>0</v>
      </c>
      <c r="R195" s="228">
        <f t="shared" si="273"/>
        <v>0</v>
      </c>
      <c r="S195" s="228">
        <f t="shared" si="273"/>
        <v>0</v>
      </c>
      <c r="T195" s="228">
        <f t="shared" si="273"/>
        <v>0</v>
      </c>
      <c r="U195" s="228">
        <f t="shared" si="273"/>
        <v>0</v>
      </c>
      <c r="V195" s="228">
        <f t="shared" si="273"/>
        <v>0</v>
      </c>
      <c r="W195" s="228">
        <f t="shared" si="273"/>
        <v>0</v>
      </c>
      <c r="X195" s="228">
        <f t="shared" si="273"/>
        <v>0</v>
      </c>
      <c r="Y195" s="228">
        <f t="shared" si="273"/>
        <v>0</v>
      </c>
      <c r="Z195" s="228">
        <f t="shared" si="273"/>
        <v>0</v>
      </c>
      <c r="AA195" s="228">
        <f t="shared" si="273"/>
        <v>0</v>
      </c>
      <c r="AB195" s="228">
        <f t="shared" si="273"/>
        <v>0</v>
      </c>
      <c r="AC195" s="228">
        <f t="shared" si="273"/>
        <v>0</v>
      </c>
      <c r="AD195" s="228">
        <f t="shared" si="273"/>
        <v>0</v>
      </c>
      <c r="AE195" s="228">
        <f t="shared" si="273"/>
        <v>0</v>
      </c>
      <c r="AF195" s="228">
        <f t="shared" si="273"/>
        <v>0</v>
      </c>
      <c r="AG195" s="228">
        <f t="shared" si="273"/>
        <v>0</v>
      </c>
      <c r="AH195" s="228">
        <f t="shared" si="273"/>
        <v>0</v>
      </c>
      <c r="AI195" s="228">
        <f t="shared" si="273"/>
        <v>0</v>
      </c>
      <c r="AJ195" s="228">
        <f t="shared" si="273"/>
        <v>0</v>
      </c>
      <c r="AK195" s="228">
        <f t="shared" ref="AK195:BD195" si="274">(IF(AK$73=0,0,AK120/AK$74))</f>
        <v>0</v>
      </c>
      <c r="AL195" s="228">
        <f t="shared" si="274"/>
        <v>0</v>
      </c>
      <c r="AM195" s="228">
        <f t="shared" si="274"/>
        <v>0</v>
      </c>
      <c r="AN195" s="228">
        <f t="shared" si="274"/>
        <v>0</v>
      </c>
      <c r="AO195" s="228">
        <f t="shared" si="274"/>
        <v>0</v>
      </c>
      <c r="AP195" s="228">
        <f t="shared" si="274"/>
        <v>0</v>
      </c>
      <c r="AQ195" s="228">
        <f t="shared" si="274"/>
        <v>0</v>
      </c>
      <c r="AR195" s="228">
        <f t="shared" si="274"/>
        <v>0</v>
      </c>
      <c r="AS195" s="228">
        <f t="shared" si="274"/>
        <v>0</v>
      </c>
      <c r="AT195" s="228">
        <f t="shared" si="274"/>
        <v>0</v>
      </c>
      <c r="AU195" s="228">
        <f t="shared" si="274"/>
        <v>0</v>
      </c>
      <c r="AV195" s="228">
        <f t="shared" si="274"/>
        <v>0</v>
      </c>
      <c r="AW195" s="228">
        <f t="shared" si="274"/>
        <v>0</v>
      </c>
      <c r="AX195" s="228">
        <f t="shared" si="274"/>
        <v>0</v>
      </c>
      <c r="AY195" s="228">
        <f t="shared" si="274"/>
        <v>0</v>
      </c>
      <c r="AZ195" s="228">
        <f t="shared" si="274"/>
        <v>0</v>
      </c>
      <c r="BA195" s="228">
        <f t="shared" si="274"/>
        <v>0</v>
      </c>
      <c r="BB195" s="228">
        <f t="shared" si="274"/>
        <v>0</v>
      </c>
      <c r="BC195" s="228">
        <f t="shared" si="274"/>
        <v>0</v>
      </c>
      <c r="BD195" s="228">
        <f t="shared" si="274"/>
        <v>0</v>
      </c>
      <c r="BE195" s="226"/>
      <c r="BF195" s="229">
        <f t="shared" ref="BF195:BZ195" si="275">(IF(BF$73=0,0,BF121/BF$74))</f>
        <v>0</v>
      </c>
      <c r="BG195" s="228">
        <f t="shared" si="275"/>
        <v>0</v>
      </c>
      <c r="BH195" s="228">
        <f t="shared" si="275"/>
        <v>0</v>
      </c>
      <c r="BI195" s="228">
        <f t="shared" si="275"/>
        <v>0</v>
      </c>
      <c r="BJ195" s="228">
        <f t="shared" si="275"/>
        <v>0</v>
      </c>
      <c r="BK195" s="228">
        <f t="shared" si="275"/>
        <v>0</v>
      </c>
      <c r="BL195" s="228">
        <f t="shared" si="275"/>
        <v>0</v>
      </c>
      <c r="BM195" s="228">
        <f t="shared" si="275"/>
        <v>0</v>
      </c>
      <c r="BN195" s="228">
        <f t="shared" si="275"/>
        <v>0</v>
      </c>
      <c r="BO195" s="228">
        <f t="shared" si="275"/>
        <v>0</v>
      </c>
      <c r="BP195" s="228">
        <f t="shared" si="275"/>
        <v>0</v>
      </c>
      <c r="BQ195" s="228">
        <f t="shared" si="275"/>
        <v>0</v>
      </c>
      <c r="BR195" s="228">
        <f t="shared" si="275"/>
        <v>0</v>
      </c>
      <c r="BS195" s="228">
        <f t="shared" si="275"/>
        <v>0</v>
      </c>
      <c r="BT195" s="228">
        <f t="shared" si="275"/>
        <v>0</v>
      </c>
      <c r="BU195" s="228">
        <f t="shared" si="275"/>
        <v>0</v>
      </c>
      <c r="BV195" s="228">
        <f t="shared" si="275"/>
        <v>0</v>
      </c>
      <c r="BW195" s="228">
        <f t="shared" si="275"/>
        <v>0</v>
      </c>
      <c r="BX195" s="228">
        <f t="shared" si="275"/>
        <v>0</v>
      </c>
      <c r="BY195" s="228">
        <f t="shared" si="275"/>
        <v>0</v>
      </c>
      <c r="BZ195" s="228">
        <f t="shared" si="275"/>
        <v>0</v>
      </c>
      <c r="CA195" s="225"/>
    </row>
    <row r="196" spans="1:79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76">(IF(E$73=0,0,E121/E$74))</f>
        <v>0</v>
      </c>
      <c r="F196" s="238">
        <f t="shared" si="276"/>
        <v>0</v>
      </c>
      <c r="G196" s="238">
        <f t="shared" si="276"/>
        <v>0</v>
      </c>
      <c r="H196" s="238">
        <f t="shared" si="276"/>
        <v>0</v>
      </c>
      <c r="I196" s="238">
        <f t="shared" si="276"/>
        <v>0</v>
      </c>
      <c r="J196" s="238">
        <f t="shared" si="276"/>
        <v>0</v>
      </c>
      <c r="K196" s="238">
        <f t="shared" si="276"/>
        <v>0</v>
      </c>
      <c r="L196" s="238">
        <f t="shared" si="276"/>
        <v>0</v>
      </c>
      <c r="M196" s="238">
        <f t="shared" si="276"/>
        <v>0</v>
      </c>
      <c r="N196" s="238">
        <f t="shared" si="276"/>
        <v>0</v>
      </c>
      <c r="O196" s="238">
        <f t="shared" si="276"/>
        <v>0</v>
      </c>
      <c r="P196" s="238">
        <f t="shared" si="276"/>
        <v>0</v>
      </c>
      <c r="Q196" s="238">
        <f t="shared" si="276"/>
        <v>0</v>
      </c>
      <c r="R196" s="238">
        <f t="shared" si="276"/>
        <v>0</v>
      </c>
      <c r="S196" s="238">
        <f t="shared" si="276"/>
        <v>0</v>
      </c>
      <c r="T196" s="238">
        <f t="shared" si="276"/>
        <v>0</v>
      </c>
      <c r="U196" s="238">
        <f t="shared" si="276"/>
        <v>0</v>
      </c>
      <c r="V196" s="238">
        <f t="shared" si="276"/>
        <v>0</v>
      </c>
      <c r="W196" s="238">
        <f t="shared" si="276"/>
        <v>0</v>
      </c>
      <c r="X196" s="238">
        <f t="shared" si="276"/>
        <v>0</v>
      </c>
      <c r="Y196" s="238">
        <f t="shared" si="276"/>
        <v>0</v>
      </c>
      <c r="Z196" s="238">
        <f t="shared" si="276"/>
        <v>0</v>
      </c>
      <c r="AA196" s="238">
        <f t="shared" si="276"/>
        <v>0</v>
      </c>
      <c r="AB196" s="238">
        <f t="shared" si="276"/>
        <v>0</v>
      </c>
      <c r="AC196" s="238">
        <f t="shared" si="276"/>
        <v>0</v>
      </c>
      <c r="AD196" s="238">
        <f t="shared" si="276"/>
        <v>0</v>
      </c>
      <c r="AE196" s="238">
        <f t="shared" si="276"/>
        <v>0</v>
      </c>
      <c r="AF196" s="238">
        <f t="shared" si="276"/>
        <v>0</v>
      </c>
      <c r="AG196" s="238">
        <f t="shared" si="276"/>
        <v>0</v>
      </c>
      <c r="AH196" s="238">
        <f t="shared" si="276"/>
        <v>0</v>
      </c>
      <c r="AI196" s="238">
        <f t="shared" si="276"/>
        <v>0</v>
      </c>
      <c r="AJ196" s="238">
        <f t="shared" si="276"/>
        <v>0</v>
      </c>
      <c r="AK196" s="238">
        <f t="shared" ref="AK196:BD196" si="277">(IF(AK$73=0,0,AK121/AK$74))</f>
        <v>0</v>
      </c>
      <c r="AL196" s="238">
        <f t="shared" si="277"/>
        <v>0</v>
      </c>
      <c r="AM196" s="238">
        <f t="shared" si="277"/>
        <v>0</v>
      </c>
      <c r="AN196" s="238">
        <f t="shared" si="277"/>
        <v>0</v>
      </c>
      <c r="AO196" s="238">
        <f t="shared" si="277"/>
        <v>0</v>
      </c>
      <c r="AP196" s="238">
        <f t="shared" si="277"/>
        <v>0</v>
      </c>
      <c r="AQ196" s="238">
        <f t="shared" si="277"/>
        <v>0</v>
      </c>
      <c r="AR196" s="238">
        <f t="shared" si="277"/>
        <v>0</v>
      </c>
      <c r="AS196" s="238">
        <f t="shared" si="277"/>
        <v>0</v>
      </c>
      <c r="AT196" s="238">
        <f t="shared" si="277"/>
        <v>0</v>
      </c>
      <c r="AU196" s="238">
        <f t="shared" si="277"/>
        <v>0</v>
      </c>
      <c r="AV196" s="238">
        <f t="shared" si="277"/>
        <v>0</v>
      </c>
      <c r="AW196" s="238">
        <f t="shared" si="277"/>
        <v>0</v>
      </c>
      <c r="AX196" s="238">
        <f t="shared" si="277"/>
        <v>0</v>
      </c>
      <c r="AY196" s="238">
        <f t="shared" si="277"/>
        <v>0</v>
      </c>
      <c r="AZ196" s="238">
        <f t="shared" si="277"/>
        <v>0</v>
      </c>
      <c r="BA196" s="238">
        <f t="shared" si="277"/>
        <v>0</v>
      </c>
      <c r="BB196" s="238">
        <f t="shared" si="277"/>
        <v>0</v>
      </c>
      <c r="BC196" s="238">
        <f t="shared" si="277"/>
        <v>0</v>
      </c>
      <c r="BD196" s="238">
        <f t="shared" si="277"/>
        <v>0</v>
      </c>
      <c r="BE196" s="226"/>
      <c r="BF196" s="239">
        <f t="shared" ref="BF196:BZ196" si="278">(IF(BF$73=0,0,BF121/BF$74))</f>
        <v>0</v>
      </c>
      <c r="BG196" s="238">
        <f t="shared" si="278"/>
        <v>0</v>
      </c>
      <c r="BH196" s="238">
        <f t="shared" si="278"/>
        <v>0</v>
      </c>
      <c r="BI196" s="238">
        <f t="shared" si="278"/>
        <v>0</v>
      </c>
      <c r="BJ196" s="238">
        <f t="shared" si="278"/>
        <v>0</v>
      </c>
      <c r="BK196" s="238">
        <f t="shared" si="278"/>
        <v>0</v>
      </c>
      <c r="BL196" s="238">
        <f t="shared" si="278"/>
        <v>0</v>
      </c>
      <c r="BM196" s="238">
        <f t="shared" si="278"/>
        <v>0</v>
      </c>
      <c r="BN196" s="238">
        <f t="shared" si="278"/>
        <v>0</v>
      </c>
      <c r="BO196" s="238">
        <f t="shared" si="278"/>
        <v>0</v>
      </c>
      <c r="BP196" s="238">
        <f t="shared" si="278"/>
        <v>0</v>
      </c>
      <c r="BQ196" s="238">
        <f t="shared" si="278"/>
        <v>0</v>
      </c>
      <c r="BR196" s="238">
        <f t="shared" si="278"/>
        <v>0</v>
      </c>
      <c r="BS196" s="238">
        <f t="shared" si="278"/>
        <v>0</v>
      </c>
      <c r="BT196" s="238">
        <f t="shared" si="278"/>
        <v>0</v>
      </c>
      <c r="BU196" s="238">
        <f t="shared" si="278"/>
        <v>0</v>
      </c>
      <c r="BV196" s="238">
        <f t="shared" si="278"/>
        <v>0</v>
      </c>
      <c r="BW196" s="238">
        <f t="shared" si="278"/>
        <v>0</v>
      </c>
      <c r="BX196" s="238">
        <f t="shared" si="278"/>
        <v>0</v>
      </c>
      <c r="BY196" s="238">
        <f t="shared" si="278"/>
        <v>0</v>
      </c>
      <c r="BZ196" s="238">
        <f t="shared" si="278"/>
        <v>0</v>
      </c>
      <c r="CA196" s="225"/>
    </row>
    <row r="197" spans="1:79" ht="15.6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x14ac:dyDescent="0.3">
      <c r="A198" s="223"/>
      <c r="B198" s="78" t="s">
        <v>87</v>
      </c>
      <c r="C198" s="225"/>
      <c r="D198" s="227">
        <f t="shared" ref="D198:AI198" si="279">(IF(D$73=0,0,D123/D$74))</f>
        <v>0.14007283253800715</v>
      </c>
      <c r="E198" s="228">
        <f t="shared" si="279"/>
        <v>0.13706351086861263</v>
      </c>
      <c r="F198" s="228">
        <f t="shared" si="279"/>
        <v>0.24373887445887446</v>
      </c>
      <c r="G198" s="228">
        <f t="shared" si="279"/>
        <v>0.15975043864660024</v>
      </c>
      <c r="H198" s="228">
        <f t="shared" si="279"/>
        <v>0.11505223534130067</v>
      </c>
      <c r="I198" s="228">
        <f t="shared" si="279"/>
        <v>0.11846777248108836</v>
      </c>
      <c r="J198" s="228">
        <f t="shared" si="279"/>
        <v>0.13727879198111462</v>
      </c>
      <c r="K198" s="228">
        <f t="shared" si="279"/>
        <v>0.21573109818860486</v>
      </c>
      <c r="L198" s="228">
        <f t="shared" si="279"/>
        <v>0.18852300186142229</v>
      </c>
      <c r="M198" s="228">
        <f t="shared" si="279"/>
        <v>7.8519170137839309E-2</v>
      </c>
      <c r="N198" s="228">
        <f t="shared" si="279"/>
        <v>9.0912068585820668E-2</v>
      </c>
      <c r="O198" s="228">
        <f t="shared" si="279"/>
        <v>0.10185158886557472</v>
      </c>
      <c r="P198" s="228">
        <f t="shared" si="279"/>
        <v>0.12988355426094461</v>
      </c>
      <c r="Q198" s="228">
        <f t="shared" si="279"/>
        <v>9.9971251636656044E-2</v>
      </c>
      <c r="R198" s="228">
        <f t="shared" si="279"/>
        <v>9.7263864053572915E-2</v>
      </c>
      <c r="S198" s="228">
        <f t="shared" si="279"/>
        <v>0.11135561397346908</v>
      </c>
      <c r="T198" s="228">
        <f t="shared" si="279"/>
        <v>0.13984564111809358</v>
      </c>
      <c r="U198" s="228">
        <f t="shared" si="279"/>
        <v>0.16783598574547617</v>
      </c>
      <c r="V198" s="228">
        <f t="shared" si="279"/>
        <v>0.19035320157117028</v>
      </c>
      <c r="W198" s="228">
        <f t="shared" si="279"/>
        <v>0.15631896448209173</v>
      </c>
      <c r="X198" s="228">
        <f t="shared" si="279"/>
        <v>0.13226215372237965</v>
      </c>
      <c r="Y198" s="228">
        <f t="shared" si="279"/>
        <v>0.18653629066279523</v>
      </c>
      <c r="Z198" s="228">
        <f t="shared" si="279"/>
        <v>0.25124704294552952</v>
      </c>
      <c r="AA198" s="228">
        <f t="shared" si="279"/>
        <v>0.17650027231556112</v>
      </c>
      <c r="AB198" s="228">
        <f t="shared" si="279"/>
        <v>0.14349668610328617</v>
      </c>
      <c r="AC198" s="228">
        <f t="shared" si="279"/>
        <v>0.17819617649431313</v>
      </c>
      <c r="AD198" s="228">
        <f t="shared" si="279"/>
        <v>0.20819449472979032</v>
      </c>
      <c r="AE198" s="228">
        <f t="shared" si="279"/>
        <v>0.19390438268220364</v>
      </c>
      <c r="AF198" s="228">
        <f t="shared" si="279"/>
        <v>0.15481616984525828</v>
      </c>
      <c r="AG198" s="228">
        <f t="shared" si="279"/>
        <v>0.11174774973769949</v>
      </c>
      <c r="AH198" s="228">
        <f t="shared" si="279"/>
        <v>0.11750766651977744</v>
      </c>
      <c r="AI198" s="228">
        <f t="shared" si="279"/>
        <v>0.11587784475707862</v>
      </c>
      <c r="AJ198" s="228">
        <f t="shared" ref="AJ198:BD198" si="280">(IF(AJ$73=0,0,AJ123/AJ$74))</f>
        <v>0.15485426786953502</v>
      </c>
      <c r="AK198" s="228">
        <f t="shared" si="280"/>
        <v>0.22278694954537348</v>
      </c>
      <c r="AL198" s="228">
        <f t="shared" si="280"/>
        <v>0.17185191025719776</v>
      </c>
      <c r="AM198" s="228">
        <f t="shared" si="280"/>
        <v>8.5124841921229447E-2</v>
      </c>
      <c r="AN198" s="228">
        <f t="shared" si="280"/>
        <v>0.11072503689129368</v>
      </c>
      <c r="AO198" s="228">
        <f t="shared" si="280"/>
        <v>9.1983317928032438E-2</v>
      </c>
      <c r="AP198" s="228">
        <f t="shared" si="280"/>
        <v>0.11746865511279468</v>
      </c>
      <c r="AQ198" s="228">
        <f t="shared" si="280"/>
        <v>0</v>
      </c>
      <c r="AR198" s="228">
        <f t="shared" si="280"/>
        <v>0</v>
      </c>
      <c r="AS198" s="228">
        <f t="shared" si="280"/>
        <v>0</v>
      </c>
      <c r="AT198" s="228">
        <f t="shared" si="280"/>
        <v>0</v>
      </c>
      <c r="AU198" s="228">
        <f t="shared" si="280"/>
        <v>0</v>
      </c>
      <c r="AV198" s="228">
        <f t="shared" si="280"/>
        <v>0</v>
      </c>
      <c r="AW198" s="228">
        <f t="shared" si="280"/>
        <v>0</v>
      </c>
      <c r="AX198" s="228">
        <f t="shared" si="280"/>
        <v>0</v>
      </c>
      <c r="AY198" s="228">
        <f t="shared" si="280"/>
        <v>0</v>
      </c>
      <c r="AZ198" s="228">
        <f t="shared" si="280"/>
        <v>0</v>
      </c>
      <c r="BA198" s="228">
        <f t="shared" si="280"/>
        <v>0</v>
      </c>
      <c r="BB198" s="228">
        <f t="shared" si="280"/>
        <v>0</v>
      </c>
      <c r="BC198" s="228">
        <f t="shared" si="280"/>
        <v>0</v>
      </c>
      <c r="BD198" s="228">
        <f t="shared" si="280"/>
        <v>0</v>
      </c>
      <c r="BE198" s="226"/>
      <c r="BF198" s="229">
        <f t="shared" ref="BF198:BZ198" si="281">(IF(BF$73=0,0,BF123/BF$74))</f>
        <v>0.15180203935271308</v>
      </c>
      <c r="BG198" s="228">
        <f t="shared" si="281"/>
        <v>0.15585212995451342</v>
      </c>
      <c r="BH198" s="228">
        <f t="shared" si="281"/>
        <v>9.7389187926406579E-2</v>
      </c>
      <c r="BI198" s="228">
        <f t="shared" si="281"/>
        <v>0.12356934321391247</v>
      </c>
      <c r="BJ198" s="228">
        <f t="shared" si="281"/>
        <v>0.1627856034773866</v>
      </c>
      <c r="BK198" s="228">
        <f t="shared" si="281"/>
        <v>0.18498200852744021</v>
      </c>
      <c r="BL198" s="228">
        <f t="shared" si="281"/>
        <v>0.13757398863317047</v>
      </c>
      <c r="BM198" s="228">
        <f t="shared" si="281"/>
        <v>0.15751120567518917</v>
      </c>
      <c r="BN198" s="228">
        <f t="shared" si="281"/>
        <v>9.9593462279147865E-2</v>
      </c>
      <c r="BO198" s="228">
        <f t="shared" si="281"/>
        <v>0</v>
      </c>
      <c r="BP198" s="228">
        <f t="shared" si="281"/>
        <v>0</v>
      </c>
      <c r="BQ198" s="228">
        <f t="shared" si="281"/>
        <v>0</v>
      </c>
      <c r="BR198" s="228">
        <f t="shared" si="281"/>
        <v>0.14007283253800712</v>
      </c>
      <c r="BS198" s="228">
        <f t="shared" si="281"/>
        <v>0.13049336291453237</v>
      </c>
      <c r="BT198" s="228">
        <f t="shared" si="281"/>
        <v>0.1582402559207971</v>
      </c>
      <c r="BU198" s="228">
        <f t="shared" si="281"/>
        <v>0.12960664034474723</v>
      </c>
      <c r="BV198" s="228">
        <f t="shared" si="281"/>
        <v>0</v>
      </c>
      <c r="BW198" s="228">
        <f t="shared" si="281"/>
        <v>0.14422444523510794</v>
      </c>
      <c r="BX198" s="228">
        <f t="shared" si="281"/>
        <v>0.12960664034474723</v>
      </c>
      <c r="BY198" s="228">
        <f t="shared" si="281"/>
        <v>0.13049336291453237</v>
      </c>
      <c r="BZ198" s="228">
        <f t="shared" si="281"/>
        <v>0.13049336291453237</v>
      </c>
      <c r="CA198" s="225"/>
    </row>
    <row r="199" spans="1:79" x14ac:dyDescent="0.3">
      <c r="A199" s="223"/>
      <c r="B199" s="78" t="s">
        <v>89</v>
      </c>
      <c r="C199" s="225"/>
      <c r="D199" s="227">
        <f t="shared" ref="D199:AI199" si="282">(IF(D$73=0,0,D124/D$74))</f>
        <v>0</v>
      </c>
      <c r="E199" s="228">
        <f t="shared" si="282"/>
        <v>0</v>
      </c>
      <c r="F199" s="228">
        <f t="shared" si="282"/>
        <v>0</v>
      </c>
      <c r="G199" s="228">
        <f t="shared" si="282"/>
        <v>0</v>
      </c>
      <c r="H199" s="228">
        <f t="shared" si="282"/>
        <v>0</v>
      </c>
      <c r="I199" s="228">
        <f t="shared" si="282"/>
        <v>0</v>
      </c>
      <c r="J199" s="228">
        <f t="shared" si="282"/>
        <v>0</v>
      </c>
      <c r="K199" s="228">
        <f t="shared" si="282"/>
        <v>0</v>
      </c>
      <c r="L199" s="228">
        <f t="shared" si="282"/>
        <v>0</v>
      </c>
      <c r="M199" s="228">
        <f t="shared" si="282"/>
        <v>0</v>
      </c>
      <c r="N199" s="228">
        <f t="shared" si="282"/>
        <v>0</v>
      </c>
      <c r="O199" s="228">
        <f t="shared" si="282"/>
        <v>0</v>
      </c>
      <c r="P199" s="228">
        <f t="shared" si="282"/>
        <v>0</v>
      </c>
      <c r="Q199" s="228">
        <f t="shared" si="282"/>
        <v>0</v>
      </c>
      <c r="R199" s="228">
        <f t="shared" si="282"/>
        <v>0</v>
      </c>
      <c r="S199" s="228">
        <f t="shared" si="282"/>
        <v>0</v>
      </c>
      <c r="T199" s="228">
        <f t="shared" si="282"/>
        <v>0</v>
      </c>
      <c r="U199" s="228">
        <f t="shared" si="282"/>
        <v>0</v>
      </c>
      <c r="V199" s="228">
        <f t="shared" si="282"/>
        <v>0</v>
      </c>
      <c r="W199" s="228">
        <f t="shared" si="282"/>
        <v>0</v>
      </c>
      <c r="X199" s="228">
        <f t="shared" si="282"/>
        <v>0</v>
      </c>
      <c r="Y199" s="228">
        <f t="shared" si="282"/>
        <v>0</v>
      </c>
      <c r="Z199" s="228">
        <f t="shared" si="282"/>
        <v>0</v>
      </c>
      <c r="AA199" s="228">
        <f t="shared" si="282"/>
        <v>0</v>
      </c>
      <c r="AB199" s="228">
        <f t="shared" si="282"/>
        <v>0</v>
      </c>
      <c r="AC199" s="228">
        <f t="shared" si="282"/>
        <v>0</v>
      </c>
      <c r="AD199" s="228">
        <f t="shared" si="282"/>
        <v>0</v>
      </c>
      <c r="AE199" s="228">
        <f t="shared" si="282"/>
        <v>0</v>
      </c>
      <c r="AF199" s="228">
        <f t="shared" si="282"/>
        <v>0</v>
      </c>
      <c r="AG199" s="228">
        <f t="shared" si="282"/>
        <v>0</v>
      </c>
      <c r="AH199" s="228">
        <f t="shared" si="282"/>
        <v>0</v>
      </c>
      <c r="AI199" s="228">
        <f t="shared" si="282"/>
        <v>0</v>
      </c>
      <c r="AJ199" s="228">
        <f t="shared" ref="AJ199:BD199" si="283">(IF(AJ$73=0,0,AJ124/AJ$74))</f>
        <v>0</v>
      </c>
      <c r="AK199" s="228">
        <f t="shared" si="283"/>
        <v>0</v>
      </c>
      <c r="AL199" s="228">
        <f t="shared" si="283"/>
        <v>0</v>
      </c>
      <c r="AM199" s="228">
        <f t="shared" si="283"/>
        <v>0</v>
      </c>
      <c r="AN199" s="228">
        <f t="shared" si="283"/>
        <v>0</v>
      </c>
      <c r="AO199" s="228">
        <f t="shared" si="283"/>
        <v>0</v>
      </c>
      <c r="AP199" s="228">
        <f t="shared" si="283"/>
        <v>0</v>
      </c>
      <c r="AQ199" s="228">
        <f t="shared" si="283"/>
        <v>0</v>
      </c>
      <c r="AR199" s="228">
        <f t="shared" si="283"/>
        <v>0</v>
      </c>
      <c r="AS199" s="228">
        <f t="shared" si="283"/>
        <v>0</v>
      </c>
      <c r="AT199" s="228">
        <f t="shared" si="283"/>
        <v>0</v>
      </c>
      <c r="AU199" s="228">
        <f t="shared" si="283"/>
        <v>0</v>
      </c>
      <c r="AV199" s="228">
        <f t="shared" si="283"/>
        <v>0</v>
      </c>
      <c r="AW199" s="228">
        <f t="shared" si="283"/>
        <v>0</v>
      </c>
      <c r="AX199" s="228">
        <f t="shared" si="283"/>
        <v>0</v>
      </c>
      <c r="AY199" s="228">
        <f t="shared" si="283"/>
        <v>0</v>
      </c>
      <c r="AZ199" s="228">
        <f t="shared" si="283"/>
        <v>0</v>
      </c>
      <c r="BA199" s="228">
        <f t="shared" si="283"/>
        <v>0</v>
      </c>
      <c r="BB199" s="228">
        <f t="shared" si="283"/>
        <v>0</v>
      </c>
      <c r="BC199" s="228">
        <f t="shared" si="283"/>
        <v>0</v>
      </c>
      <c r="BD199" s="228">
        <f t="shared" si="283"/>
        <v>0</v>
      </c>
      <c r="BE199" s="226"/>
      <c r="BF199" s="229">
        <f t="shared" ref="BF199:BZ199" si="284">(IF(BF$73=0,0,BF124/BF$74))</f>
        <v>0</v>
      </c>
      <c r="BG199" s="228">
        <f t="shared" si="284"/>
        <v>0</v>
      </c>
      <c r="BH199" s="228">
        <f t="shared" si="284"/>
        <v>0</v>
      </c>
      <c r="BI199" s="228">
        <f t="shared" si="284"/>
        <v>0</v>
      </c>
      <c r="BJ199" s="228">
        <f t="shared" si="284"/>
        <v>0</v>
      </c>
      <c r="BK199" s="228">
        <f t="shared" si="284"/>
        <v>0</v>
      </c>
      <c r="BL199" s="228">
        <f t="shared" si="284"/>
        <v>0</v>
      </c>
      <c r="BM199" s="228">
        <f t="shared" si="284"/>
        <v>0</v>
      </c>
      <c r="BN199" s="228">
        <f t="shared" si="284"/>
        <v>0</v>
      </c>
      <c r="BO199" s="228">
        <f t="shared" si="284"/>
        <v>0</v>
      </c>
      <c r="BP199" s="228">
        <f t="shared" si="284"/>
        <v>0</v>
      </c>
      <c r="BQ199" s="228">
        <f t="shared" si="284"/>
        <v>0</v>
      </c>
      <c r="BR199" s="228">
        <f t="shared" si="284"/>
        <v>0</v>
      </c>
      <c r="BS199" s="228">
        <f t="shared" si="284"/>
        <v>0</v>
      </c>
      <c r="BT199" s="228">
        <f t="shared" si="284"/>
        <v>0</v>
      </c>
      <c r="BU199" s="228">
        <f t="shared" si="284"/>
        <v>0</v>
      </c>
      <c r="BV199" s="228">
        <f t="shared" si="284"/>
        <v>0</v>
      </c>
      <c r="BW199" s="228">
        <f t="shared" si="284"/>
        <v>0</v>
      </c>
      <c r="BX199" s="228">
        <f t="shared" si="284"/>
        <v>0</v>
      </c>
      <c r="BY199" s="228">
        <f t="shared" si="284"/>
        <v>0</v>
      </c>
      <c r="BZ199" s="228">
        <f t="shared" si="284"/>
        <v>0</v>
      </c>
      <c r="CA199" s="225"/>
    </row>
    <row r="200" spans="1:79" x14ac:dyDescent="0.3">
      <c r="A200" s="223"/>
      <c r="B200" s="78" t="s">
        <v>91</v>
      </c>
      <c r="C200" s="225"/>
      <c r="D200" s="227">
        <f t="shared" ref="D200:AI200" si="285">(IF(D$73=0,0,D125/D$74))</f>
        <v>0.23332634078422626</v>
      </c>
      <c r="E200" s="228">
        <f t="shared" si="285"/>
        <v>0.23558932646086031</v>
      </c>
      <c r="F200" s="228">
        <f t="shared" si="285"/>
        <v>0.41894649350649349</v>
      </c>
      <c r="G200" s="228">
        <f t="shared" si="285"/>
        <v>0.27458437336145913</v>
      </c>
      <c r="H200" s="228">
        <f t="shared" si="285"/>
        <v>0.19775561314678422</v>
      </c>
      <c r="I200" s="228">
        <f t="shared" si="285"/>
        <v>0.18867345861333082</v>
      </c>
      <c r="J200" s="228">
        <f t="shared" si="285"/>
        <v>0.21863215569003433</v>
      </c>
      <c r="K200" s="228">
        <f t="shared" si="285"/>
        <v>0.3435764138487008</v>
      </c>
      <c r="L200" s="228">
        <f t="shared" si="285"/>
        <v>0.30024441284265774</v>
      </c>
      <c r="M200" s="228">
        <f t="shared" si="285"/>
        <v>0.13407179548608736</v>
      </c>
      <c r="N200" s="228">
        <f t="shared" si="285"/>
        <v>0.1441627300332817</v>
      </c>
      <c r="O200" s="228">
        <f t="shared" si="285"/>
        <v>0.17521130356387776</v>
      </c>
      <c r="P200" s="228">
        <f t="shared" si="285"/>
        <v>0.1984914910363324</v>
      </c>
      <c r="Q200" s="228">
        <f t="shared" si="285"/>
        <v>0.16495163817470998</v>
      </c>
      <c r="R200" s="228">
        <f t="shared" si="285"/>
        <v>0.16497207761570393</v>
      </c>
      <c r="S200" s="228">
        <f t="shared" si="285"/>
        <v>0.18887350579920414</v>
      </c>
      <c r="T200" s="228">
        <f t="shared" si="285"/>
        <v>0.23719627207124649</v>
      </c>
      <c r="U200" s="228">
        <f t="shared" si="285"/>
        <v>0.28467151224693471</v>
      </c>
      <c r="V200" s="228">
        <f t="shared" si="285"/>
        <v>0.27131055552091776</v>
      </c>
      <c r="W200" s="228">
        <f t="shared" si="285"/>
        <v>0.22280153284542509</v>
      </c>
      <c r="X200" s="228">
        <f t="shared" si="285"/>
        <v>0.18851334311493204</v>
      </c>
      <c r="Y200" s="228">
        <f t="shared" si="285"/>
        <v>0.26587030964967662</v>
      </c>
      <c r="Z200" s="228">
        <f t="shared" si="285"/>
        <v>0.45788259735533171</v>
      </c>
      <c r="AA200" s="228">
        <f t="shared" si="285"/>
        <v>0.3216611116067683</v>
      </c>
      <c r="AB200" s="228">
        <f t="shared" si="285"/>
        <v>0.2615140643032372</v>
      </c>
      <c r="AC200" s="228">
        <f t="shared" si="285"/>
        <v>0.32475179478906185</v>
      </c>
      <c r="AD200" s="228">
        <f t="shared" si="285"/>
        <v>0.37942192228158728</v>
      </c>
      <c r="AE200" s="228">
        <f t="shared" si="285"/>
        <v>0.32847087882546461</v>
      </c>
      <c r="AF200" s="228">
        <f t="shared" si="285"/>
        <v>0.26225608035280157</v>
      </c>
      <c r="AG200" s="228">
        <f t="shared" si="285"/>
        <v>0.18929887532902609</v>
      </c>
      <c r="AH200" s="228">
        <f t="shared" si="285"/>
        <v>0.19905608092283411</v>
      </c>
      <c r="AI200" s="228">
        <f t="shared" si="285"/>
        <v>0.19662564038524191</v>
      </c>
      <c r="AJ200" s="228">
        <f t="shared" ref="AJ200:BD200" si="286">(IF(AJ$73=0,0,AJ125/AJ$74))</f>
        <v>0.26276221869733318</v>
      </c>
      <c r="AK200" s="228">
        <f t="shared" si="286"/>
        <v>0.37803280442146553</v>
      </c>
      <c r="AL200" s="228">
        <f t="shared" si="286"/>
        <v>0.29160442167858386</v>
      </c>
      <c r="AM200" s="228">
        <f t="shared" si="286"/>
        <v>0.14506373865013483</v>
      </c>
      <c r="AN200" s="228">
        <f t="shared" si="286"/>
        <v>0.18868978139763667</v>
      </c>
      <c r="AO200" s="228">
        <f t="shared" si="286"/>
        <v>0.15675146867740158</v>
      </c>
      <c r="AP200" s="228">
        <f t="shared" si="286"/>
        <v>0.20018177890578287</v>
      </c>
      <c r="AQ200" s="228">
        <f t="shared" si="286"/>
        <v>0</v>
      </c>
      <c r="AR200" s="228">
        <f t="shared" si="286"/>
        <v>0</v>
      </c>
      <c r="AS200" s="228">
        <f t="shared" si="286"/>
        <v>0</v>
      </c>
      <c r="AT200" s="228">
        <f t="shared" si="286"/>
        <v>0</v>
      </c>
      <c r="AU200" s="228">
        <f t="shared" si="286"/>
        <v>0</v>
      </c>
      <c r="AV200" s="228">
        <f t="shared" si="286"/>
        <v>0</v>
      </c>
      <c r="AW200" s="228">
        <f t="shared" si="286"/>
        <v>0</v>
      </c>
      <c r="AX200" s="228">
        <f t="shared" si="286"/>
        <v>0</v>
      </c>
      <c r="AY200" s="228">
        <f t="shared" si="286"/>
        <v>0</v>
      </c>
      <c r="AZ200" s="228">
        <f t="shared" si="286"/>
        <v>0</v>
      </c>
      <c r="BA200" s="228">
        <f t="shared" si="286"/>
        <v>0</v>
      </c>
      <c r="BB200" s="228">
        <f t="shared" si="286"/>
        <v>0</v>
      </c>
      <c r="BC200" s="228">
        <f t="shared" si="286"/>
        <v>0</v>
      </c>
      <c r="BD200" s="228">
        <f t="shared" si="286"/>
        <v>0</v>
      </c>
      <c r="BE200" s="226"/>
      <c r="BF200" s="229">
        <f t="shared" ref="BF200:BZ200" si="287">(IF(BF$73=0,0,BF125/BF$74))</f>
        <v>0.26092239998705852</v>
      </c>
      <c r="BG200" s="228">
        <f t="shared" si="287"/>
        <v>0.24821231778850611</v>
      </c>
      <c r="BH200" s="228">
        <f t="shared" si="287"/>
        <v>0.15932780921777184</v>
      </c>
      <c r="BI200" s="228">
        <f t="shared" si="287"/>
        <v>0.20958956831469086</v>
      </c>
      <c r="BJ200" s="228">
        <f t="shared" si="287"/>
        <v>0.23201843807047701</v>
      </c>
      <c r="BK200" s="228">
        <f t="shared" si="287"/>
        <v>0.33711856480202812</v>
      </c>
      <c r="BL200" s="228">
        <f t="shared" si="287"/>
        <v>0.23304810507518969</v>
      </c>
      <c r="BM200" s="228">
        <f t="shared" si="287"/>
        <v>0.26727060508125061</v>
      </c>
      <c r="BN200" s="228">
        <f t="shared" si="287"/>
        <v>0.16972013876622896</v>
      </c>
      <c r="BO200" s="228">
        <f t="shared" si="287"/>
        <v>0</v>
      </c>
      <c r="BP200" s="228">
        <f t="shared" si="287"/>
        <v>0</v>
      </c>
      <c r="BQ200" s="228">
        <f t="shared" si="287"/>
        <v>0</v>
      </c>
      <c r="BR200" s="228">
        <f t="shared" si="287"/>
        <v>0.23332634078422612</v>
      </c>
      <c r="BS200" s="228">
        <f t="shared" si="287"/>
        <v>0.21484659976032663</v>
      </c>
      <c r="BT200" s="228">
        <f t="shared" si="287"/>
        <v>0.26282547999024414</v>
      </c>
      <c r="BU200" s="228">
        <f t="shared" si="287"/>
        <v>0.22005701557876101</v>
      </c>
      <c r="BV200" s="228">
        <f t="shared" si="287"/>
        <v>0</v>
      </c>
      <c r="BW200" s="228">
        <f t="shared" si="287"/>
        <v>0.2385898691035748</v>
      </c>
      <c r="BX200" s="228">
        <f t="shared" si="287"/>
        <v>0.22005701557876101</v>
      </c>
      <c r="BY200" s="228">
        <f t="shared" si="287"/>
        <v>0.21484659976032663</v>
      </c>
      <c r="BZ200" s="228">
        <f t="shared" si="287"/>
        <v>0.21484659976032663</v>
      </c>
      <c r="CA200" s="225"/>
    </row>
    <row r="201" spans="1:79" x14ac:dyDescent="0.3">
      <c r="A201" s="223"/>
      <c r="B201" s="78" t="s">
        <v>93</v>
      </c>
      <c r="C201" s="225"/>
      <c r="D201" s="227">
        <f t="shared" ref="D201:AI201" si="288">(IF(D$73=0,0,D126/D$74))</f>
        <v>0</v>
      </c>
      <c r="E201" s="228">
        <f t="shared" si="288"/>
        <v>0</v>
      </c>
      <c r="F201" s="228">
        <f t="shared" si="288"/>
        <v>0</v>
      </c>
      <c r="G201" s="228">
        <f t="shared" si="288"/>
        <v>0</v>
      </c>
      <c r="H201" s="228">
        <f t="shared" si="288"/>
        <v>0</v>
      </c>
      <c r="I201" s="228">
        <f t="shared" si="288"/>
        <v>0</v>
      </c>
      <c r="J201" s="228">
        <f t="shared" si="288"/>
        <v>0</v>
      </c>
      <c r="K201" s="228">
        <f t="shared" si="288"/>
        <v>0</v>
      </c>
      <c r="L201" s="228">
        <f t="shared" si="288"/>
        <v>0</v>
      </c>
      <c r="M201" s="228">
        <f t="shared" si="288"/>
        <v>0</v>
      </c>
      <c r="N201" s="228">
        <f t="shared" si="288"/>
        <v>0</v>
      </c>
      <c r="O201" s="228">
        <f t="shared" si="288"/>
        <v>0</v>
      </c>
      <c r="P201" s="228">
        <f t="shared" si="288"/>
        <v>0</v>
      </c>
      <c r="Q201" s="228">
        <f t="shared" si="288"/>
        <v>0</v>
      </c>
      <c r="R201" s="228">
        <f t="shared" si="288"/>
        <v>0</v>
      </c>
      <c r="S201" s="228">
        <f t="shared" si="288"/>
        <v>0</v>
      </c>
      <c r="T201" s="228">
        <f t="shared" si="288"/>
        <v>0</v>
      </c>
      <c r="U201" s="228">
        <f t="shared" si="288"/>
        <v>0</v>
      </c>
      <c r="V201" s="228">
        <f t="shared" si="288"/>
        <v>0</v>
      </c>
      <c r="W201" s="228">
        <f t="shared" si="288"/>
        <v>0</v>
      </c>
      <c r="X201" s="228">
        <f t="shared" si="288"/>
        <v>0</v>
      </c>
      <c r="Y201" s="228">
        <f t="shared" si="288"/>
        <v>0</v>
      </c>
      <c r="Z201" s="228">
        <f t="shared" si="288"/>
        <v>0</v>
      </c>
      <c r="AA201" s="228">
        <f t="shared" si="288"/>
        <v>0</v>
      </c>
      <c r="AB201" s="228">
        <f t="shared" si="288"/>
        <v>0</v>
      </c>
      <c r="AC201" s="228">
        <f t="shared" si="288"/>
        <v>0</v>
      </c>
      <c r="AD201" s="228">
        <f t="shared" si="288"/>
        <v>0</v>
      </c>
      <c r="AE201" s="228">
        <f t="shared" si="288"/>
        <v>0</v>
      </c>
      <c r="AF201" s="228">
        <f t="shared" si="288"/>
        <v>0</v>
      </c>
      <c r="AG201" s="228">
        <f t="shared" si="288"/>
        <v>0</v>
      </c>
      <c r="AH201" s="228">
        <f t="shared" si="288"/>
        <v>0</v>
      </c>
      <c r="AI201" s="228">
        <f t="shared" si="288"/>
        <v>0</v>
      </c>
      <c r="AJ201" s="228">
        <f t="shared" ref="AJ201:BD201" si="289">(IF(AJ$73=0,0,AJ126/AJ$74))</f>
        <v>0</v>
      </c>
      <c r="AK201" s="228">
        <f t="shared" si="289"/>
        <v>0</v>
      </c>
      <c r="AL201" s="228">
        <f t="shared" si="289"/>
        <v>0</v>
      </c>
      <c r="AM201" s="228">
        <f t="shared" si="289"/>
        <v>0</v>
      </c>
      <c r="AN201" s="228">
        <f t="shared" si="289"/>
        <v>0</v>
      </c>
      <c r="AO201" s="228">
        <f t="shared" si="289"/>
        <v>0</v>
      </c>
      <c r="AP201" s="228">
        <f t="shared" si="289"/>
        <v>0</v>
      </c>
      <c r="AQ201" s="228">
        <f t="shared" si="289"/>
        <v>0</v>
      </c>
      <c r="AR201" s="228">
        <f t="shared" si="289"/>
        <v>0</v>
      </c>
      <c r="AS201" s="228">
        <f t="shared" si="289"/>
        <v>0</v>
      </c>
      <c r="AT201" s="228">
        <f t="shared" si="289"/>
        <v>0</v>
      </c>
      <c r="AU201" s="228">
        <f t="shared" si="289"/>
        <v>0</v>
      </c>
      <c r="AV201" s="228">
        <f t="shared" si="289"/>
        <v>0</v>
      </c>
      <c r="AW201" s="228">
        <f t="shared" si="289"/>
        <v>0</v>
      </c>
      <c r="AX201" s="228">
        <f t="shared" si="289"/>
        <v>0</v>
      </c>
      <c r="AY201" s="228">
        <f t="shared" si="289"/>
        <v>0</v>
      </c>
      <c r="AZ201" s="228">
        <f t="shared" si="289"/>
        <v>0</v>
      </c>
      <c r="BA201" s="228">
        <f t="shared" si="289"/>
        <v>0</v>
      </c>
      <c r="BB201" s="228">
        <f t="shared" si="289"/>
        <v>0</v>
      </c>
      <c r="BC201" s="228">
        <f t="shared" si="289"/>
        <v>0</v>
      </c>
      <c r="BD201" s="228">
        <f t="shared" si="289"/>
        <v>0</v>
      </c>
      <c r="BE201" s="226"/>
      <c r="BF201" s="229">
        <f t="shared" ref="BF201:BZ201" si="290">(IF(BF$73=0,0,BF126/BF$74))</f>
        <v>0</v>
      </c>
      <c r="BG201" s="228">
        <f t="shared" si="290"/>
        <v>0</v>
      </c>
      <c r="BH201" s="228">
        <f t="shared" si="290"/>
        <v>0</v>
      </c>
      <c r="BI201" s="228">
        <f t="shared" si="290"/>
        <v>0</v>
      </c>
      <c r="BJ201" s="228">
        <f t="shared" si="290"/>
        <v>0</v>
      </c>
      <c r="BK201" s="228">
        <f t="shared" si="290"/>
        <v>0</v>
      </c>
      <c r="BL201" s="228">
        <f t="shared" si="290"/>
        <v>0</v>
      </c>
      <c r="BM201" s="228">
        <f t="shared" si="290"/>
        <v>0</v>
      </c>
      <c r="BN201" s="228">
        <f t="shared" si="290"/>
        <v>0</v>
      </c>
      <c r="BO201" s="228">
        <f t="shared" si="290"/>
        <v>0</v>
      </c>
      <c r="BP201" s="228">
        <f t="shared" si="290"/>
        <v>0</v>
      </c>
      <c r="BQ201" s="228">
        <f t="shared" si="290"/>
        <v>0</v>
      </c>
      <c r="BR201" s="228">
        <f t="shared" si="290"/>
        <v>0</v>
      </c>
      <c r="BS201" s="228">
        <f t="shared" si="290"/>
        <v>0</v>
      </c>
      <c r="BT201" s="228">
        <f t="shared" si="290"/>
        <v>0</v>
      </c>
      <c r="BU201" s="228">
        <f t="shared" si="290"/>
        <v>0</v>
      </c>
      <c r="BV201" s="228">
        <f t="shared" si="290"/>
        <v>0</v>
      </c>
      <c r="BW201" s="228">
        <f t="shared" si="290"/>
        <v>0</v>
      </c>
      <c r="BX201" s="228">
        <f t="shared" si="290"/>
        <v>0</v>
      </c>
      <c r="BY201" s="228">
        <f t="shared" si="290"/>
        <v>0</v>
      </c>
      <c r="BZ201" s="228">
        <f t="shared" si="290"/>
        <v>0</v>
      </c>
      <c r="CA201" s="225"/>
    </row>
    <row r="202" spans="1:79" x14ac:dyDescent="0.3">
      <c r="A202" s="223"/>
      <c r="B202" s="78" t="s">
        <v>95</v>
      </c>
      <c r="C202" s="225"/>
      <c r="D202" s="227">
        <f t="shared" ref="D202:AI202" si="291">(IF(D$73=0,0,D127/D$74))</f>
        <v>0</v>
      </c>
      <c r="E202" s="228">
        <f t="shared" si="291"/>
        <v>0</v>
      </c>
      <c r="F202" s="228">
        <f t="shared" si="291"/>
        <v>0</v>
      </c>
      <c r="G202" s="228">
        <f t="shared" si="291"/>
        <v>0</v>
      </c>
      <c r="H202" s="228">
        <f t="shared" si="291"/>
        <v>0</v>
      </c>
      <c r="I202" s="228">
        <f t="shared" si="291"/>
        <v>0</v>
      </c>
      <c r="J202" s="228">
        <f t="shared" si="291"/>
        <v>0</v>
      </c>
      <c r="K202" s="228">
        <f t="shared" si="291"/>
        <v>0</v>
      </c>
      <c r="L202" s="228">
        <f t="shared" si="291"/>
        <v>0</v>
      </c>
      <c r="M202" s="228">
        <f t="shared" si="291"/>
        <v>0</v>
      </c>
      <c r="N202" s="228">
        <f t="shared" si="291"/>
        <v>0</v>
      </c>
      <c r="O202" s="228">
        <f t="shared" si="291"/>
        <v>0</v>
      </c>
      <c r="P202" s="228">
        <f t="shared" si="291"/>
        <v>0</v>
      </c>
      <c r="Q202" s="228">
        <f t="shared" si="291"/>
        <v>0</v>
      </c>
      <c r="R202" s="228">
        <f t="shared" si="291"/>
        <v>0</v>
      </c>
      <c r="S202" s="228">
        <f t="shared" si="291"/>
        <v>0</v>
      </c>
      <c r="T202" s="228">
        <f t="shared" si="291"/>
        <v>0</v>
      </c>
      <c r="U202" s="228">
        <f t="shared" si="291"/>
        <v>0</v>
      </c>
      <c r="V202" s="228">
        <f t="shared" si="291"/>
        <v>0</v>
      </c>
      <c r="W202" s="228">
        <f t="shared" si="291"/>
        <v>0</v>
      </c>
      <c r="X202" s="228">
        <f t="shared" si="291"/>
        <v>0</v>
      </c>
      <c r="Y202" s="228">
        <f t="shared" si="291"/>
        <v>0</v>
      </c>
      <c r="Z202" s="228">
        <f t="shared" si="291"/>
        <v>0</v>
      </c>
      <c r="AA202" s="228">
        <f t="shared" si="291"/>
        <v>0</v>
      </c>
      <c r="AB202" s="228">
        <f t="shared" si="291"/>
        <v>0</v>
      </c>
      <c r="AC202" s="228">
        <f t="shared" si="291"/>
        <v>0</v>
      </c>
      <c r="AD202" s="228">
        <f t="shared" si="291"/>
        <v>0</v>
      </c>
      <c r="AE202" s="228">
        <f t="shared" si="291"/>
        <v>0</v>
      </c>
      <c r="AF202" s="228">
        <f t="shared" si="291"/>
        <v>0</v>
      </c>
      <c r="AG202" s="228">
        <f t="shared" si="291"/>
        <v>0</v>
      </c>
      <c r="AH202" s="228">
        <f t="shared" si="291"/>
        <v>0</v>
      </c>
      <c r="AI202" s="228">
        <f t="shared" si="291"/>
        <v>0</v>
      </c>
      <c r="AJ202" s="228">
        <f t="shared" ref="AJ202:BD202" si="292">(IF(AJ$73=0,0,AJ127/AJ$74))</f>
        <v>0</v>
      </c>
      <c r="AK202" s="228">
        <f t="shared" si="292"/>
        <v>0</v>
      </c>
      <c r="AL202" s="228">
        <f t="shared" si="292"/>
        <v>0</v>
      </c>
      <c r="AM202" s="228">
        <f t="shared" si="292"/>
        <v>0</v>
      </c>
      <c r="AN202" s="228">
        <f t="shared" si="292"/>
        <v>0</v>
      </c>
      <c r="AO202" s="228">
        <f t="shared" si="292"/>
        <v>0</v>
      </c>
      <c r="AP202" s="228">
        <f t="shared" si="292"/>
        <v>0</v>
      </c>
      <c r="AQ202" s="228">
        <f t="shared" si="292"/>
        <v>0</v>
      </c>
      <c r="AR202" s="228">
        <f t="shared" si="292"/>
        <v>0</v>
      </c>
      <c r="AS202" s="228">
        <f t="shared" si="292"/>
        <v>0</v>
      </c>
      <c r="AT202" s="228">
        <f t="shared" si="292"/>
        <v>0</v>
      </c>
      <c r="AU202" s="228">
        <f t="shared" si="292"/>
        <v>0</v>
      </c>
      <c r="AV202" s="228">
        <f t="shared" si="292"/>
        <v>0</v>
      </c>
      <c r="AW202" s="228">
        <f t="shared" si="292"/>
        <v>0</v>
      </c>
      <c r="AX202" s="228">
        <f t="shared" si="292"/>
        <v>0</v>
      </c>
      <c r="AY202" s="228">
        <f t="shared" si="292"/>
        <v>0</v>
      </c>
      <c r="AZ202" s="228">
        <f t="shared" si="292"/>
        <v>0</v>
      </c>
      <c r="BA202" s="228">
        <f t="shared" si="292"/>
        <v>0</v>
      </c>
      <c r="BB202" s="228">
        <f t="shared" si="292"/>
        <v>0</v>
      </c>
      <c r="BC202" s="228">
        <f t="shared" si="292"/>
        <v>0</v>
      </c>
      <c r="BD202" s="228">
        <f t="shared" si="292"/>
        <v>0</v>
      </c>
      <c r="BE202" s="226"/>
      <c r="BF202" s="229">
        <f t="shared" ref="BF202:BZ202" si="293">(IF(BF$73=0,0,BF127/BF$74))</f>
        <v>0</v>
      </c>
      <c r="BG202" s="228">
        <f t="shared" si="293"/>
        <v>0</v>
      </c>
      <c r="BH202" s="228">
        <f t="shared" si="293"/>
        <v>0</v>
      </c>
      <c r="BI202" s="228">
        <f t="shared" si="293"/>
        <v>0</v>
      </c>
      <c r="BJ202" s="228">
        <f t="shared" si="293"/>
        <v>0</v>
      </c>
      <c r="BK202" s="228">
        <f t="shared" si="293"/>
        <v>0</v>
      </c>
      <c r="BL202" s="228">
        <f t="shared" si="293"/>
        <v>0</v>
      </c>
      <c r="BM202" s="228">
        <f t="shared" si="293"/>
        <v>0</v>
      </c>
      <c r="BN202" s="228">
        <f t="shared" si="293"/>
        <v>0</v>
      </c>
      <c r="BO202" s="228">
        <f t="shared" si="293"/>
        <v>0</v>
      </c>
      <c r="BP202" s="228">
        <f t="shared" si="293"/>
        <v>0</v>
      </c>
      <c r="BQ202" s="228">
        <f t="shared" si="293"/>
        <v>0</v>
      </c>
      <c r="BR202" s="228">
        <f t="shared" si="293"/>
        <v>0</v>
      </c>
      <c r="BS202" s="228">
        <f t="shared" si="293"/>
        <v>0</v>
      </c>
      <c r="BT202" s="228">
        <f t="shared" si="293"/>
        <v>0</v>
      </c>
      <c r="BU202" s="228">
        <f t="shared" si="293"/>
        <v>0</v>
      </c>
      <c r="BV202" s="228">
        <f t="shared" si="293"/>
        <v>0</v>
      </c>
      <c r="BW202" s="228">
        <f t="shared" si="293"/>
        <v>0</v>
      </c>
      <c r="BX202" s="228">
        <f t="shared" si="293"/>
        <v>0</v>
      </c>
      <c r="BY202" s="228">
        <f t="shared" si="293"/>
        <v>0</v>
      </c>
      <c r="BZ202" s="228">
        <f t="shared" si="293"/>
        <v>0</v>
      </c>
      <c r="CA202" s="225"/>
    </row>
    <row r="203" spans="1:79" x14ac:dyDescent="0.3">
      <c r="A203" s="223"/>
      <c r="B203" s="78" t="s">
        <v>97</v>
      </c>
      <c r="C203" s="225"/>
      <c r="D203" s="227">
        <f t="shared" ref="D203:AI203" si="294">(IF(D$73=0,0,D128/D$74))</f>
        <v>0</v>
      </c>
      <c r="E203" s="228">
        <f t="shared" si="294"/>
        <v>0</v>
      </c>
      <c r="F203" s="228">
        <f t="shared" si="294"/>
        <v>0</v>
      </c>
      <c r="G203" s="228">
        <f t="shared" si="294"/>
        <v>0</v>
      </c>
      <c r="H203" s="228">
        <f t="shared" si="294"/>
        <v>0</v>
      </c>
      <c r="I203" s="228">
        <f t="shared" si="294"/>
        <v>0</v>
      </c>
      <c r="J203" s="228">
        <f t="shared" si="294"/>
        <v>0</v>
      </c>
      <c r="K203" s="228">
        <f t="shared" si="294"/>
        <v>0</v>
      </c>
      <c r="L203" s="228">
        <f t="shared" si="294"/>
        <v>0</v>
      </c>
      <c r="M203" s="228">
        <f t="shared" si="294"/>
        <v>0</v>
      </c>
      <c r="N203" s="228">
        <f t="shared" si="294"/>
        <v>0</v>
      </c>
      <c r="O203" s="228">
        <f t="shared" si="294"/>
        <v>0</v>
      </c>
      <c r="P203" s="228">
        <f t="shared" si="294"/>
        <v>0</v>
      </c>
      <c r="Q203" s="228">
        <f t="shared" si="294"/>
        <v>0</v>
      </c>
      <c r="R203" s="228">
        <f t="shared" si="294"/>
        <v>0</v>
      </c>
      <c r="S203" s="228">
        <f t="shared" si="294"/>
        <v>0</v>
      </c>
      <c r="T203" s="228">
        <f t="shared" si="294"/>
        <v>0</v>
      </c>
      <c r="U203" s="228">
        <f t="shared" si="294"/>
        <v>0</v>
      </c>
      <c r="V203" s="228">
        <f t="shared" si="294"/>
        <v>0</v>
      </c>
      <c r="W203" s="228">
        <f t="shared" si="294"/>
        <v>0</v>
      </c>
      <c r="X203" s="228">
        <f t="shared" si="294"/>
        <v>0</v>
      </c>
      <c r="Y203" s="228">
        <f t="shared" si="294"/>
        <v>0</v>
      </c>
      <c r="Z203" s="228">
        <f t="shared" si="294"/>
        <v>0</v>
      </c>
      <c r="AA203" s="228">
        <f t="shared" si="294"/>
        <v>0</v>
      </c>
      <c r="AB203" s="228">
        <f t="shared" si="294"/>
        <v>0</v>
      </c>
      <c r="AC203" s="228">
        <f t="shared" si="294"/>
        <v>0</v>
      </c>
      <c r="AD203" s="228">
        <f t="shared" si="294"/>
        <v>0</v>
      </c>
      <c r="AE203" s="228">
        <f t="shared" si="294"/>
        <v>0</v>
      </c>
      <c r="AF203" s="228">
        <f t="shared" si="294"/>
        <v>0</v>
      </c>
      <c r="AG203" s="228">
        <f t="shared" si="294"/>
        <v>0</v>
      </c>
      <c r="AH203" s="228">
        <f t="shared" si="294"/>
        <v>0</v>
      </c>
      <c r="AI203" s="228">
        <f t="shared" si="294"/>
        <v>0</v>
      </c>
      <c r="AJ203" s="228">
        <f t="shared" ref="AJ203:BD203" si="295">(IF(AJ$73=0,0,AJ128/AJ$74))</f>
        <v>0</v>
      </c>
      <c r="AK203" s="228">
        <f t="shared" si="295"/>
        <v>0</v>
      </c>
      <c r="AL203" s="228">
        <f t="shared" si="295"/>
        <v>0</v>
      </c>
      <c r="AM203" s="228">
        <f t="shared" si="295"/>
        <v>0</v>
      </c>
      <c r="AN203" s="228">
        <f t="shared" si="295"/>
        <v>0</v>
      </c>
      <c r="AO203" s="228">
        <f t="shared" si="295"/>
        <v>0</v>
      </c>
      <c r="AP203" s="228">
        <f t="shared" si="295"/>
        <v>0</v>
      </c>
      <c r="AQ203" s="228">
        <f t="shared" si="295"/>
        <v>0</v>
      </c>
      <c r="AR203" s="228">
        <f t="shared" si="295"/>
        <v>0</v>
      </c>
      <c r="AS203" s="228">
        <f t="shared" si="295"/>
        <v>0</v>
      </c>
      <c r="AT203" s="228">
        <f t="shared" si="295"/>
        <v>0</v>
      </c>
      <c r="AU203" s="228">
        <f t="shared" si="295"/>
        <v>0</v>
      </c>
      <c r="AV203" s="228">
        <f t="shared" si="295"/>
        <v>0</v>
      </c>
      <c r="AW203" s="228">
        <f t="shared" si="295"/>
        <v>0</v>
      </c>
      <c r="AX203" s="228">
        <f t="shared" si="295"/>
        <v>0</v>
      </c>
      <c r="AY203" s="228">
        <f t="shared" si="295"/>
        <v>0</v>
      </c>
      <c r="AZ203" s="228">
        <f t="shared" si="295"/>
        <v>0</v>
      </c>
      <c r="BA203" s="228">
        <f t="shared" si="295"/>
        <v>0</v>
      </c>
      <c r="BB203" s="228">
        <f t="shared" si="295"/>
        <v>0</v>
      </c>
      <c r="BC203" s="228">
        <f t="shared" si="295"/>
        <v>0</v>
      </c>
      <c r="BD203" s="228">
        <f t="shared" si="295"/>
        <v>0</v>
      </c>
      <c r="BE203" s="226"/>
      <c r="BF203" s="229">
        <f t="shared" ref="BF203:BZ203" si="296">(IF(BF$73=0,0,BF128/BF$74))</f>
        <v>0</v>
      </c>
      <c r="BG203" s="228">
        <f t="shared" si="296"/>
        <v>0</v>
      </c>
      <c r="BH203" s="228">
        <f t="shared" si="296"/>
        <v>0</v>
      </c>
      <c r="BI203" s="228">
        <f t="shared" si="296"/>
        <v>0</v>
      </c>
      <c r="BJ203" s="228">
        <f t="shared" si="296"/>
        <v>0</v>
      </c>
      <c r="BK203" s="228">
        <f t="shared" si="296"/>
        <v>0</v>
      </c>
      <c r="BL203" s="228">
        <f t="shared" si="296"/>
        <v>0</v>
      </c>
      <c r="BM203" s="228">
        <f t="shared" si="296"/>
        <v>0</v>
      </c>
      <c r="BN203" s="228">
        <f t="shared" si="296"/>
        <v>0</v>
      </c>
      <c r="BO203" s="228">
        <f t="shared" si="296"/>
        <v>0</v>
      </c>
      <c r="BP203" s="228">
        <f t="shared" si="296"/>
        <v>0</v>
      </c>
      <c r="BQ203" s="228">
        <f t="shared" si="296"/>
        <v>0</v>
      </c>
      <c r="BR203" s="228">
        <f t="shared" si="296"/>
        <v>0</v>
      </c>
      <c r="BS203" s="228">
        <f t="shared" si="296"/>
        <v>0</v>
      </c>
      <c r="BT203" s="228">
        <f t="shared" si="296"/>
        <v>0</v>
      </c>
      <c r="BU203" s="228">
        <f t="shared" si="296"/>
        <v>0</v>
      </c>
      <c r="BV203" s="228">
        <f t="shared" si="296"/>
        <v>0</v>
      </c>
      <c r="BW203" s="228">
        <f t="shared" si="296"/>
        <v>0</v>
      </c>
      <c r="BX203" s="228">
        <f t="shared" si="296"/>
        <v>0</v>
      </c>
      <c r="BY203" s="228">
        <f t="shared" si="296"/>
        <v>0</v>
      </c>
      <c r="BZ203" s="228">
        <f t="shared" si="296"/>
        <v>0</v>
      </c>
      <c r="CA203" s="225"/>
    </row>
    <row r="204" spans="1:79" x14ac:dyDescent="0.3">
      <c r="A204" s="223"/>
      <c r="B204" s="78" t="s">
        <v>99</v>
      </c>
      <c r="C204" s="225"/>
      <c r="D204" s="227">
        <f t="shared" ref="D204:AI204" si="297">(IF(D$73=0,0,D129/D$74))</f>
        <v>0</v>
      </c>
      <c r="E204" s="228">
        <f t="shared" si="297"/>
        <v>0</v>
      </c>
      <c r="F204" s="228">
        <f t="shared" si="297"/>
        <v>0</v>
      </c>
      <c r="G204" s="228">
        <f t="shared" si="297"/>
        <v>0</v>
      </c>
      <c r="H204" s="228">
        <f t="shared" si="297"/>
        <v>0</v>
      </c>
      <c r="I204" s="228">
        <f t="shared" si="297"/>
        <v>0</v>
      </c>
      <c r="J204" s="228">
        <f t="shared" si="297"/>
        <v>0</v>
      </c>
      <c r="K204" s="228">
        <f t="shared" si="297"/>
        <v>0</v>
      </c>
      <c r="L204" s="228">
        <f t="shared" si="297"/>
        <v>0</v>
      </c>
      <c r="M204" s="228">
        <f t="shared" si="297"/>
        <v>0</v>
      </c>
      <c r="N204" s="228">
        <f t="shared" si="297"/>
        <v>0</v>
      </c>
      <c r="O204" s="228">
        <f t="shared" si="297"/>
        <v>0</v>
      </c>
      <c r="P204" s="228">
        <f t="shared" si="297"/>
        <v>0</v>
      </c>
      <c r="Q204" s="228">
        <f t="shared" si="297"/>
        <v>0</v>
      </c>
      <c r="R204" s="228">
        <f t="shared" si="297"/>
        <v>0</v>
      </c>
      <c r="S204" s="228">
        <f t="shared" si="297"/>
        <v>0</v>
      </c>
      <c r="T204" s="228">
        <f t="shared" si="297"/>
        <v>0</v>
      </c>
      <c r="U204" s="228">
        <f t="shared" si="297"/>
        <v>0</v>
      </c>
      <c r="V204" s="228">
        <f t="shared" si="297"/>
        <v>0</v>
      </c>
      <c r="W204" s="228">
        <f t="shared" si="297"/>
        <v>0</v>
      </c>
      <c r="X204" s="228">
        <f t="shared" si="297"/>
        <v>0</v>
      </c>
      <c r="Y204" s="228">
        <f t="shared" si="297"/>
        <v>0</v>
      </c>
      <c r="Z204" s="228">
        <f t="shared" si="297"/>
        <v>0</v>
      </c>
      <c r="AA204" s="228">
        <f t="shared" si="297"/>
        <v>0</v>
      </c>
      <c r="AB204" s="228">
        <f t="shared" si="297"/>
        <v>0</v>
      </c>
      <c r="AC204" s="228">
        <f t="shared" si="297"/>
        <v>0</v>
      </c>
      <c r="AD204" s="228">
        <f t="shared" si="297"/>
        <v>0</v>
      </c>
      <c r="AE204" s="228">
        <f t="shared" si="297"/>
        <v>0</v>
      </c>
      <c r="AF204" s="228">
        <f t="shared" si="297"/>
        <v>0</v>
      </c>
      <c r="AG204" s="228">
        <f t="shared" si="297"/>
        <v>0</v>
      </c>
      <c r="AH204" s="228">
        <f t="shared" si="297"/>
        <v>0</v>
      </c>
      <c r="AI204" s="228">
        <f t="shared" si="297"/>
        <v>0</v>
      </c>
      <c r="AJ204" s="228">
        <f t="shared" ref="AJ204:BD204" si="298">(IF(AJ$73=0,0,AJ129/AJ$74))</f>
        <v>0</v>
      </c>
      <c r="AK204" s="228">
        <f t="shared" si="298"/>
        <v>0</v>
      </c>
      <c r="AL204" s="228">
        <f t="shared" si="298"/>
        <v>0</v>
      </c>
      <c r="AM204" s="228">
        <f t="shared" si="298"/>
        <v>0</v>
      </c>
      <c r="AN204" s="228">
        <f t="shared" si="298"/>
        <v>0</v>
      </c>
      <c r="AO204" s="228">
        <f t="shared" si="298"/>
        <v>0</v>
      </c>
      <c r="AP204" s="228">
        <f t="shared" si="298"/>
        <v>0</v>
      </c>
      <c r="AQ204" s="228">
        <f t="shared" si="298"/>
        <v>0</v>
      </c>
      <c r="AR204" s="228">
        <f t="shared" si="298"/>
        <v>0</v>
      </c>
      <c r="AS204" s="228">
        <f t="shared" si="298"/>
        <v>0</v>
      </c>
      <c r="AT204" s="228">
        <f t="shared" si="298"/>
        <v>0</v>
      </c>
      <c r="AU204" s="228">
        <f t="shared" si="298"/>
        <v>0</v>
      </c>
      <c r="AV204" s="228">
        <f t="shared" si="298"/>
        <v>0</v>
      </c>
      <c r="AW204" s="228">
        <f t="shared" si="298"/>
        <v>0</v>
      </c>
      <c r="AX204" s="228">
        <f t="shared" si="298"/>
        <v>0</v>
      </c>
      <c r="AY204" s="228">
        <f t="shared" si="298"/>
        <v>0</v>
      </c>
      <c r="AZ204" s="228">
        <f t="shared" si="298"/>
        <v>0</v>
      </c>
      <c r="BA204" s="228">
        <f t="shared" si="298"/>
        <v>0</v>
      </c>
      <c r="BB204" s="228">
        <f t="shared" si="298"/>
        <v>0</v>
      </c>
      <c r="BC204" s="228">
        <f t="shared" si="298"/>
        <v>0</v>
      </c>
      <c r="BD204" s="228">
        <f t="shared" si="298"/>
        <v>0</v>
      </c>
      <c r="BE204" s="226"/>
      <c r="BF204" s="229">
        <f t="shared" ref="BF204:BZ204" si="299">(IF(BF$73=0,0,BF129/BF$74))</f>
        <v>0</v>
      </c>
      <c r="BG204" s="228">
        <f t="shared" si="299"/>
        <v>0</v>
      </c>
      <c r="BH204" s="228">
        <f t="shared" si="299"/>
        <v>0</v>
      </c>
      <c r="BI204" s="228">
        <f t="shared" si="299"/>
        <v>0</v>
      </c>
      <c r="BJ204" s="228">
        <f t="shared" si="299"/>
        <v>0</v>
      </c>
      <c r="BK204" s="228">
        <f t="shared" si="299"/>
        <v>0</v>
      </c>
      <c r="BL204" s="228">
        <f t="shared" si="299"/>
        <v>0</v>
      </c>
      <c r="BM204" s="228">
        <f t="shared" si="299"/>
        <v>0</v>
      </c>
      <c r="BN204" s="228">
        <f t="shared" si="299"/>
        <v>0</v>
      </c>
      <c r="BO204" s="228">
        <f t="shared" si="299"/>
        <v>0</v>
      </c>
      <c r="BP204" s="228">
        <f t="shared" si="299"/>
        <v>0</v>
      </c>
      <c r="BQ204" s="228">
        <f t="shared" si="299"/>
        <v>0</v>
      </c>
      <c r="BR204" s="228">
        <f t="shared" si="299"/>
        <v>0</v>
      </c>
      <c r="BS204" s="228">
        <f t="shared" si="299"/>
        <v>0</v>
      </c>
      <c r="BT204" s="228">
        <f t="shared" si="299"/>
        <v>0</v>
      </c>
      <c r="BU204" s="228">
        <f t="shared" si="299"/>
        <v>0</v>
      </c>
      <c r="BV204" s="228">
        <f t="shared" si="299"/>
        <v>0</v>
      </c>
      <c r="BW204" s="228">
        <f t="shared" si="299"/>
        <v>0</v>
      </c>
      <c r="BX204" s="228">
        <f t="shared" si="299"/>
        <v>0</v>
      </c>
      <c r="BY204" s="228">
        <f t="shared" si="299"/>
        <v>0</v>
      </c>
      <c r="BZ204" s="228">
        <f t="shared" si="299"/>
        <v>0</v>
      </c>
      <c r="CA204" s="225"/>
    </row>
    <row r="205" spans="1:79" x14ac:dyDescent="0.3">
      <c r="A205" s="223"/>
      <c r="B205" s="78" t="s">
        <v>375</v>
      </c>
      <c r="C205" s="225"/>
      <c r="D205" s="227">
        <f t="shared" ref="D205:AI205" si="300">(IF(D$73=0,0,D130/D$74))</f>
        <v>0.11194863150813163</v>
      </c>
      <c r="E205" s="228">
        <f t="shared" si="300"/>
        <v>0.10913982647871232</v>
      </c>
      <c r="F205" s="228">
        <f t="shared" si="300"/>
        <v>0.18498112554112553</v>
      </c>
      <c r="G205" s="228">
        <f t="shared" si="300"/>
        <v>0.14307551228399631</v>
      </c>
      <c r="H205" s="228">
        <f t="shared" si="300"/>
        <v>8.9283036428510709E-2</v>
      </c>
      <c r="I205" s="228">
        <f t="shared" si="300"/>
        <v>7.8023028167172173E-2</v>
      </c>
      <c r="J205" s="228">
        <f t="shared" si="300"/>
        <v>9.0754472990311474E-2</v>
      </c>
      <c r="K205" s="228">
        <f t="shared" si="300"/>
        <v>0.16007865813698932</v>
      </c>
      <c r="L205" s="228">
        <f t="shared" si="300"/>
        <v>0.12924167273652201</v>
      </c>
      <c r="M205" s="228">
        <f t="shared" si="300"/>
        <v>7.4765306303886614E-2</v>
      </c>
      <c r="N205" s="228">
        <f t="shared" si="300"/>
        <v>8.2601000623451049E-2</v>
      </c>
      <c r="O205" s="228">
        <f t="shared" si="300"/>
        <v>0.10623211877996824</v>
      </c>
      <c r="P205" s="228">
        <f t="shared" si="300"/>
        <v>0.12293383250740333</v>
      </c>
      <c r="Q205" s="228">
        <f t="shared" si="300"/>
        <v>0.10550060382127416</v>
      </c>
      <c r="R205" s="228">
        <f t="shared" si="300"/>
        <v>7.8273817783892446E-2</v>
      </c>
      <c r="S205" s="228">
        <f t="shared" si="300"/>
        <v>8.9614258308428812E-2</v>
      </c>
      <c r="T205" s="228">
        <f t="shared" si="300"/>
        <v>0.11254181948519013</v>
      </c>
      <c r="U205" s="228">
        <f t="shared" si="300"/>
        <v>0.13506725744090761</v>
      </c>
      <c r="V205" s="228">
        <f t="shared" si="300"/>
        <v>0.136375620140194</v>
      </c>
      <c r="W205" s="228">
        <f t="shared" si="300"/>
        <v>0.11199231504886296</v>
      </c>
      <c r="X205" s="228">
        <f t="shared" si="300"/>
        <v>9.4757183415290741E-2</v>
      </c>
      <c r="Y205" s="228">
        <f t="shared" si="300"/>
        <v>0.13364105309402377</v>
      </c>
      <c r="Z205" s="228">
        <f t="shared" si="300"/>
        <v>0.20850759735533178</v>
      </c>
      <c r="AA205" s="228">
        <f t="shared" si="300"/>
        <v>0.14647594368327771</v>
      </c>
      <c r="AB205" s="228">
        <f t="shared" si="300"/>
        <v>0.11908657270977367</v>
      </c>
      <c r="AC205" s="228">
        <f t="shared" si="300"/>
        <v>0.14788335887714771</v>
      </c>
      <c r="AD205" s="228">
        <f t="shared" si="300"/>
        <v>0.17277868575005362</v>
      </c>
      <c r="AE205" s="228">
        <f t="shared" si="300"/>
        <v>0.15568737257323545</v>
      </c>
      <c r="AF205" s="228">
        <f t="shared" si="300"/>
        <v>0.12430313529613772</v>
      </c>
      <c r="AG205" s="228">
        <f t="shared" si="300"/>
        <v>8.9723157914112672E-2</v>
      </c>
      <c r="AH205" s="228">
        <f t="shared" si="300"/>
        <v>9.4347840954474432E-2</v>
      </c>
      <c r="AI205" s="228">
        <f t="shared" si="300"/>
        <v>9.2175044093618805E-2</v>
      </c>
      <c r="AJ205" s="228">
        <f t="shared" ref="AJ205:BD205" si="301">(IF(AJ$73=0,0,AJ130/AJ$74))</f>
        <v>0.12317884405670664</v>
      </c>
      <c r="AK205" s="228">
        <f t="shared" si="301"/>
        <v>0.17721590301301482</v>
      </c>
      <c r="AL205" s="228">
        <f t="shared" si="301"/>
        <v>0.13669962052484741</v>
      </c>
      <c r="AM205" s="228">
        <f t="shared" si="301"/>
        <v>6.7711007676310969E-2</v>
      </c>
      <c r="AN205" s="228">
        <f t="shared" si="301"/>
        <v>8.8074217275420683E-2</v>
      </c>
      <c r="AO205" s="228">
        <f t="shared" si="301"/>
        <v>7.3166457707855945E-2</v>
      </c>
      <c r="AP205" s="228">
        <f t="shared" si="301"/>
        <v>9.3438305770112945E-2</v>
      </c>
      <c r="AQ205" s="228">
        <f t="shared" si="301"/>
        <v>0</v>
      </c>
      <c r="AR205" s="228">
        <f t="shared" si="301"/>
        <v>0</v>
      </c>
      <c r="AS205" s="228">
        <f t="shared" si="301"/>
        <v>0</v>
      </c>
      <c r="AT205" s="228">
        <f t="shared" si="301"/>
        <v>0</v>
      </c>
      <c r="AU205" s="228">
        <f t="shared" si="301"/>
        <v>0</v>
      </c>
      <c r="AV205" s="228">
        <f t="shared" si="301"/>
        <v>0</v>
      </c>
      <c r="AW205" s="228">
        <f t="shared" si="301"/>
        <v>0</v>
      </c>
      <c r="AX205" s="228">
        <f t="shared" si="301"/>
        <v>0</v>
      </c>
      <c r="AY205" s="228">
        <f t="shared" si="301"/>
        <v>0</v>
      </c>
      <c r="AZ205" s="228">
        <f t="shared" si="301"/>
        <v>0</v>
      </c>
      <c r="BA205" s="228">
        <f t="shared" si="301"/>
        <v>0</v>
      </c>
      <c r="BB205" s="228">
        <f t="shared" si="301"/>
        <v>0</v>
      </c>
      <c r="BC205" s="228">
        <f t="shared" si="301"/>
        <v>0</v>
      </c>
      <c r="BD205" s="228">
        <f t="shared" si="301"/>
        <v>0</v>
      </c>
      <c r="BE205" s="226"/>
      <c r="BF205" s="229">
        <f t="shared" ref="BF205:BZ205" si="302">(IF(BF$73=0,0,BF130/BF$74))</f>
        <v>0.12246038037001687</v>
      </c>
      <c r="BG205" s="228">
        <f t="shared" si="302"/>
        <v>0.10704214986384615</v>
      </c>
      <c r="BH205" s="228">
        <f t="shared" si="302"/>
        <v>9.5223578883130613E-2</v>
      </c>
      <c r="BI205" s="228">
        <f t="shared" si="302"/>
        <v>9.9443347727513495E-2</v>
      </c>
      <c r="BJ205" s="228">
        <f t="shared" si="302"/>
        <v>0.11662523898146292</v>
      </c>
      <c r="BK205" s="228">
        <f t="shared" si="302"/>
        <v>0.15351485812464699</v>
      </c>
      <c r="BL205" s="228">
        <f t="shared" si="302"/>
        <v>0.11045925073195491</v>
      </c>
      <c r="BM205" s="228">
        <f t="shared" si="302"/>
        <v>0.12529230552040216</v>
      </c>
      <c r="BN205" s="228">
        <f t="shared" si="302"/>
        <v>7.9219808656255192E-2</v>
      </c>
      <c r="BO205" s="228">
        <f t="shared" si="302"/>
        <v>0</v>
      </c>
      <c r="BP205" s="228">
        <f t="shared" si="302"/>
        <v>0</v>
      </c>
      <c r="BQ205" s="228">
        <f t="shared" si="302"/>
        <v>0</v>
      </c>
      <c r="BR205" s="228">
        <f t="shared" si="302"/>
        <v>0.11194863150813163</v>
      </c>
      <c r="BS205" s="228">
        <f t="shared" si="302"/>
        <v>0.1063809521173288</v>
      </c>
      <c r="BT205" s="228">
        <f t="shared" si="302"/>
        <v>0.12445442409798403</v>
      </c>
      <c r="BU205" s="228">
        <f t="shared" si="302"/>
        <v>0.10343693534403155</v>
      </c>
      <c r="BV205" s="228">
        <f t="shared" si="302"/>
        <v>0</v>
      </c>
      <c r="BW205" s="228">
        <f t="shared" si="302"/>
        <v>0.11532495646148948</v>
      </c>
      <c r="BX205" s="228">
        <f t="shared" si="302"/>
        <v>0.10343693534403155</v>
      </c>
      <c r="BY205" s="228">
        <f t="shared" si="302"/>
        <v>0.1063809521173288</v>
      </c>
      <c r="BZ205" s="228">
        <f t="shared" si="302"/>
        <v>0.1063809521173288</v>
      </c>
      <c r="CA205" s="225"/>
    </row>
    <row r="206" spans="1:79" x14ac:dyDescent="0.3">
      <c r="A206" s="223"/>
      <c r="B206" s="78" t="s">
        <v>103</v>
      </c>
      <c r="C206" s="225"/>
      <c r="D206" s="227">
        <f t="shared" ref="D206:AI206" si="303">(IF(D$73=0,0,D131/D$74))</f>
        <v>0</v>
      </c>
      <c r="E206" s="228">
        <f t="shared" si="303"/>
        <v>0</v>
      </c>
      <c r="F206" s="228">
        <f t="shared" si="303"/>
        <v>0</v>
      </c>
      <c r="G206" s="228">
        <f t="shared" si="303"/>
        <v>0</v>
      </c>
      <c r="H206" s="228">
        <f t="shared" si="303"/>
        <v>0</v>
      </c>
      <c r="I206" s="228">
        <f t="shared" si="303"/>
        <v>0</v>
      </c>
      <c r="J206" s="228">
        <f t="shared" si="303"/>
        <v>0</v>
      </c>
      <c r="K206" s="228">
        <f t="shared" si="303"/>
        <v>0</v>
      </c>
      <c r="L206" s="228">
        <f t="shared" si="303"/>
        <v>0</v>
      </c>
      <c r="M206" s="228">
        <f t="shared" si="303"/>
        <v>0</v>
      </c>
      <c r="N206" s="228">
        <f t="shared" si="303"/>
        <v>0</v>
      </c>
      <c r="O206" s="228">
        <f t="shared" si="303"/>
        <v>0</v>
      </c>
      <c r="P206" s="228">
        <f t="shared" si="303"/>
        <v>0</v>
      </c>
      <c r="Q206" s="228">
        <f t="shared" si="303"/>
        <v>0</v>
      </c>
      <c r="R206" s="228">
        <f t="shared" si="303"/>
        <v>0</v>
      </c>
      <c r="S206" s="228">
        <f t="shared" si="303"/>
        <v>0</v>
      </c>
      <c r="T206" s="228">
        <f t="shared" si="303"/>
        <v>0</v>
      </c>
      <c r="U206" s="228">
        <f t="shared" si="303"/>
        <v>0</v>
      </c>
      <c r="V206" s="228">
        <f t="shared" si="303"/>
        <v>0</v>
      </c>
      <c r="W206" s="228">
        <f t="shared" si="303"/>
        <v>0</v>
      </c>
      <c r="X206" s="228">
        <f t="shared" si="303"/>
        <v>0</v>
      </c>
      <c r="Y206" s="228">
        <f t="shared" si="303"/>
        <v>0</v>
      </c>
      <c r="Z206" s="228">
        <f t="shared" si="303"/>
        <v>0</v>
      </c>
      <c r="AA206" s="228">
        <f t="shared" si="303"/>
        <v>0</v>
      </c>
      <c r="AB206" s="228">
        <f t="shared" si="303"/>
        <v>0</v>
      </c>
      <c r="AC206" s="228">
        <f t="shared" si="303"/>
        <v>0</v>
      </c>
      <c r="AD206" s="228">
        <f t="shared" si="303"/>
        <v>0</v>
      </c>
      <c r="AE206" s="228">
        <f t="shared" si="303"/>
        <v>0</v>
      </c>
      <c r="AF206" s="228">
        <f t="shared" si="303"/>
        <v>0</v>
      </c>
      <c r="AG206" s="228">
        <f t="shared" si="303"/>
        <v>0</v>
      </c>
      <c r="AH206" s="228">
        <f t="shared" si="303"/>
        <v>0</v>
      </c>
      <c r="AI206" s="228">
        <f t="shared" si="303"/>
        <v>0</v>
      </c>
      <c r="AJ206" s="228">
        <f t="shared" ref="AJ206:BD206" si="304">(IF(AJ$73=0,0,AJ131/AJ$74))</f>
        <v>0</v>
      </c>
      <c r="AK206" s="228">
        <f t="shared" si="304"/>
        <v>0</v>
      </c>
      <c r="AL206" s="228">
        <f t="shared" si="304"/>
        <v>0</v>
      </c>
      <c r="AM206" s="228">
        <f t="shared" si="304"/>
        <v>0</v>
      </c>
      <c r="AN206" s="228">
        <f t="shared" si="304"/>
        <v>0</v>
      </c>
      <c r="AO206" s="228">
        <f t="shared" si="304"/>
        <v>0</v>
      </c>
      <c r="AP206" s="228">
        <f t="shared" si="304"/>
        <v>0</v>
      </c>
      <c r="AQ206" s="228">
        <f t="shared" si="304"/>
        <v>0</v>
      </c>
      <c r="AR206" s="228">
        <f t="shared" si="304"/>
        <v>0</v>
      </c>
      <c r="AS206" s="228">
        <f t="shared" si="304"/>
        <v>0</v>
      </c>
      <c r="AT206" s="228">
        <f t="shared" si="304"/>
        <v>0</v>
      </c>
      <c r="AU206" s="228">
        <f t="shared" si="304"/>
        <v>0</v>
      </c>
      <c r="AV206" s="228">
        <f t="shared" si="304"/>
        <v>0</v>
      </c>
      <c r="AW206" s="228">
        <f t="shared" si="304"/>
        <v>0</v>
      </c>
      <c r="AX206" s="228">
        <f t="shared" si="304"/>
        <v>0</v>
      </c>
      <c r="AY206" s="228">
        <f t="shared" si="304"/>
        <v>0</v>
      </c>
      <c r="AZ206" s="228">
        <f t="shared" si="304"/>
        <v>0</v>
      </c>
      <c r="BA206" s="228">
        <f t="shared" si="304"/>
        <v>0</v>
      </c>
      <c r="BB206" s="228">
        <f t="shared" si="304"/>
        <v>0</v>
      </c>
      <c r="BC206" s="228">
        <f t="shared" si="304"/>
        <v>0</v>
      </c>
      <c r="BD206" s="228">
        <f t="shared" si="304"/>
        <v>0</v>
      </c>
      <c r="BE206" s="226"/>
      <c r="BF206" s="229">
        <f t="shared" ref="BF206:BZ206" si="305">(IF(BF$73=0,0,BF131/BF$74))</f>
        <v>0</v>
      </c>
      <c r="BG206" s="228">
        <f t="shared" si="305"/>
        <v>0</v>
      </c>
      <c r="BH206" s="228">
        <f t="shared" si="305"/>
        <v>0</v>
      </c>
      <c r="BI206" s="228">
        <f t="shared" si="305"/>
        <v>0</v>
      </c>
      <c r="BJ206" s="228">
        <f t="shared" si="305"/>
        <v>0</v>
      </c>
      <c r="BK206" s="228">
        <f t="shared" si="305"/>
        <v>0</v>
      </c>
      <c r="BL206" s="228">
        <f t="shared" si="305"/>
        <v>0</v>
      </c>
      <c r="BM206" s="228">
        <f t="shared" si="305"/>
        <v>0</v>
      </c>
      <c r="BN206" s="228">
        <f t="shared" si="305"/>
        <v>0</v>
      </c>
      <c r="BO206" s="228">
        <f t="shared" si="305"/>
        <v>0</v>
      </c>
      <c r="BP206" s="228">
        <f t="shared" si="305"/>
        <v>0</v>
      </c>
      <c r="BQ206" s="228">
        <f t="shared" si="305"/>
        <v>0</v>
      </c>
      <c r="BR206" s="228">
        <f t="shared" si="305"/>
        <v>0</v>
      </c>
      <c r="BS206" s="228">
        <f t="shared" si="305"/>
        <v>0</v>
      </c>
      <c r="BT206" s="228">
        <f t="shared" si="305"/>
        <v>0</v>
      </c>
      <c r="BU206" s="228">
        <f t="shared" si="305"/>
        <v>0</v>
      </c>
      <c r="BV206" s="228">
        <f t="shared" si="305"/>
        <v>0</v>
      </c>
      <c r="BW206" s="228">
        <f t="shared" si="305"/>
        <v>0</v>
      </c>
      <c r="BX206" s="228">
        <f t="shared" si="305"/>
        <v>0</v>
      </c>
      <c r="BY206" s="228">
        <f t="shared" si="305"/>
        <v>0</v>
      </c>
      <c r="BZ206" s="228">
        <f t="shared" si="305"/>
        <v>0</v>
      </c>
      <c r="CA206" s="225"/>
    </row>
    <row r="207" spans="1:79" x14ac:dyDescent="0.3">
      <c r="A207" s="223"/>
      <c r="B207" s="78" t="s">
        <v>105</v>
      </c>
      <c r="C207" s="225"/>
      <c r="D207" s="227">
        <f t="shared" ref="D207:AI207" si="306">(IF(D$73=0,0,D132/D$74))</f>
        <v>0</v>
      </c>
      <c r="E207" s="228">
        <f t="shared" si="306"/>
        <v>0</v>
      </c>
      <c r="F207" s="228">
        <f t="shared" si="306"/>
        <v>0</v>
      </c>
      <c r="G207" s="228">
        <f t="shared" si="306"/>
        <v>0</v>
      </c>
      <c r="H207" s="228">
        <f t="shared" si="306"/>
        <v>0</v>
      </c>
      <c r="I207" s="228">
        <f t="shared" si="306"/>
        <v>0</v>
      </c>
      <c r="J207" s="228">
        <f t="shared" si="306"/>
        <v>0</v>
      </c>
      <c r="K207" s="228">
        <f t="shared" si="306"/>
        <v>0</v>
      </c>
      <c r="L207" s="228">
        <f t="shared" si="306"/>
        <v>0</v>
      </c>
      <c r="M207" s="228">
        <f t="shared" si="306"/>
        <v>0</v>
      </c>
      <c r="N207" s="228">
        <f t="shared" si="306"/>
        <v>0</v>
      </c>
      <c r="O207" s="228">
        <f t="shared" si="306"/>
        <v>0</v>
      </c>
      <c r="P207" s="228">
        <f t="shared" si="306"/>
        <v>0</v>
      </c>
      <c r="Q207" s="228">
        <f t="shared" si="306"/>
        <v>0</v>
      </c>
      <c r="R207" s="228">
        <f t="shared" si="306"/>
        <v>0</v>
      </c>
      <c r="S207" s="228">
        <f t="shared" si="306"/>
        <v>0</v>
      </c>
      <c r="T207" s="228">
        <f t="shared" si="306"/>
        <v>0</v>
      </c>
      <c r="U207" s="228">
        <f t="shared" si="306"/>
        <v>0</v>
      </c>
      <c r="V207" s="228">
        <f t="shared" si="306"/>
        <v>0</v>
      </c>
      <c r="W207" s="228">
        <f t="shared" si="306"/>
        <v>0</v>
      </c>
      <c r="X207" s="228">
        <f t="shared" si="306"/>
        <v>0</v>
      </c>
      <c r="Y207" s="228">
        <f t="shared" si="306"/>
        <v>0</v>
      </c>
      <c r="Z207" s="228">
        <f t="shared" si="306"/>
        <v>0</v>
      </c>
      <c r="AA207" s="228">
        <f t="shared" si="306"/>
        <v>0</v>
      </c>
      <c r="AB207" s="228">
        <f t="shared" si="306"/>
        <v>0</v>
      </c>
      <c r="AC207" s="228">
        <f t="shared" si="306"/>
        <v>0</v>
      </c>
      <c r="AD207" s="228">
        <f t="shared" si="306"/>
        <v>0</v>
      </c>
      <c r="AE207" s="228">
        <f t="shared" si="306"/>
        <v>0</v>
      </c>
      <c r="AF207" s="228">
        <f t="shared" si="306"/>
        <v>0</v>
      </c>
      <c r="AG207" s="228">
        <f t="shared" si="306"/>
        <v>0</v>
      </c>
      <c r="AH207" s="228">
        <f t="shared" si="306"/>
        <v>0</v>
      </c>
      <c r="AI207" s="228">
        <f t="shared" si="306"/>
        <v>0</v>
      </c>
      <c r="AJ207" s="228">
        <f t="shared" ref="AJ207:BD207" si="307">(IF(AJ$73=0,0,AJ132/AJ$74))</f>
        <v>0</v>
      </c>
      <c r="AK207" s="228">
        <f t="shared" si="307"/>
        <v>0</v>
      </c>
      <c r="AL207" s="228">
        <f t="shared" si="307"/>
        <v>0</v>
      </c>
      <c r="AM207" s="228">
        <f t="shared" si="307"/>
        <v>0</v>
      </c>
      <c r="AN207" s="228">
        <f t="shared" si="307"/>
        <v>0</v>
      </c>
      <c r="AO207" s="228">
        <f t="shared" si="307"/>
        <v>0</v>
      </c>
      <c r="AP207" s="228">
        <f t="shared" si="307"/>
        <v>0</v>
      </c>
      <c r="AQ207" s="228">
        <f t="shared" si="307"/>
        <v>0</v>
      </c>
      <c r="AR207" s="228">
        <f t="shared" si="307"/>
        <v>0</v>
      </c>
      <c r="AS207" s="228">
        <f t="shared" si="307"/>
        <v>0</v>
      </c>
      <c r="AT207" s="228">
        <f t="shared" si="307"/>
        <v>0</v>
      </c>
      <c r="AU207" s="228">
        <f t="shared" si="307"/>
        <v>0</v>
      </c>
      <c r="AV207" s="228">
        <f t="shared" si="307"/>
        <v>0</v>
      </c>
      <c r="AW207" s="228">
        <f t="shared" si="307"/>
        <v>0</v>
      </c>
      <c r="AX207" s="228">
        <f t="shared" si="307"/>
        <v>0</v>
      </c>
      <c r="AY207" s="228">
        <f t="shared" si="307"/>
        <v>0</v>
      </c>
      <c r="AZ207" s="228">
        <f t="shared" si="307"/>
        <v>0</v>
      </c>
      <c r="BA207" s="228">
        <f t="shared" si="307"/>
        <v>0</v>
      </c>
      <c r="BB207" s="228">
        <f t="shared" si="307"/>
        <v>0</v>
      </c>
      <c r="BC207" s="228">
        <f t="shared" si="307"/>
        <v>0</v>
      </c>
      <c r="BD207" s="228">
        <f t="shared" si="307"/>
        <v>0</v>
      </c>
      <c r="BE207" s="226"/>
      <c r="BF207" s="229">
        <f t="shared" ref="BF207:BZ207" si="308">(IF(BF$73=0,0,BF132/BF$74))</f>
        <v>0</v>
      </c>
      <c r="BG207" s="228">
        <f t="shared" si="308"/>
        <v>0</v>
      </c>
      <c r="BH207" s="228">
        <f t="shared" si="308"/>
        <v>0</v>
      </c>
      <c r="BI207" s="228">
        <f t="shared" si="308"/>
        <v>0</v>
      </c>
      <c r="BJ207" s="228">
        <f t="shared" si="308"/>
        <v>0</v>
      </c>
      <c r="BK207" s="228">
        <f t="shared" si="308"/>
        <v>0</v>
      </c>
      <c r="BL207" s="228">
        <f t="shared" si="308"/>
        <v>0</v>
      </c>
      <c r="BM207" s="228">
        <f t="shared" si="308"/>
        <v>0</v>
      </c>
      <c r="BN207" s="228">
        <f t="shared" si="308"/>
        <v>0</v>
      </c>
      <c r="BO207" s="228">
        <f t="shared" si="308"/>
        <v>0</v>
      </c>
      <c r="BP207" s="228">
        <f t="shared" si="308"/>
        <v>0</v>
      </c>
      <c r="BQ207" s="228">
        <f t="shared" si="308"/>
        <v>0</v>
      </c>
      <c r="BR207" s="228">
        <f t="shared" si="308"/>
        <v>0</v>
      </c>
      <c r="BS207" s="228">
        <f t="shared" si="308"/>
        <v>0</v>
      </c>
      <c r="BT207" s="228">
        <f t="shared" si="308"/>
        <v>0</v>
      </c>
      <c r="BU207" s="228">
        <f t="shared" si="308"/>
        <v>0</v>
      </c>
      <c r="BV207" s="228">
        <f t="shared" si="308"/>
        <v>0</v>
      </c>
      <c r="BW207" s="228">
        <f t="shared" si="308"/>
        <v>0</v>
      </c>
      <c r="BX207" s="228">
        <f t="shared" si="308"/>
        <v>0</v>
      </c>
      <c r="BY207" s="228">
        <f t="shared" si="308"/>
        <v>0</v>
      </c>
      <c r="BZ207" s="228">
        <f t="shared" si="308"/>
        <v>0</v>
      </c>
      <c r="CA207" s="225"/>
    </row>
    <row r="208" spans="1:79" x14ac:dyDescent="0.3">
      <c r="A208" s="241"/>
      <c r="B208" s="160" t="s">
        <v>376</v>
      </c>
      <c r="C208" s="225"/>
      <c r="D208" s="238">
        <f t="shared" ref="D208:AI208" si="309">(IF(D$73=0,0,D133/D$74))</f>
        <v>0.4853478048303651</v>
      </c>
      <c r="E208" s="238">
        <f t="shared" si="309"/>
        <v>0.48179266380818531</v>
      </c>
      <c r="F208" s="238">
        <f t="shared" si="309"/>
        <v>0.84766649350649359</v>
      </c>
      <c r="G208" s="238">
        <f t="shared" si="309"/>
        <v>0.57741032429205574</v>
      </c>
      <c r="H208" s="238">
        <f t="shared" si="309"/>
        <v>0.40209088491659561</v>
      </c>
      <c r="I208" s="238">
        <f t="shared" si="309"/>
        <v>0.38516425926159131</v>
      </c>
      <c r="J208" s="238">
        <f t="shared" si="309"/>
        <v>0.44666542066146042</v>
      </c>
      <c r="K208" s="238">
        <f t="shared" si="309"/>
        <v>0.71938617017429496</v>
      </c>
      <c r="L208" s="238">
        <f t="shared" si="309"/>
        <v>0.61800908744060201</v>
      </c>
      <c r="M208" s="238">
        <f t="shared" si="309"/>
        <v>0.28735627192781327</v>
      </c>
      <c r="N208" s="238">
        <f t="shared" si="309"/>
        <v>0.3176757992425534</v>
      </c>
      <c r="O208" s="238">
        <f t="shared" si="309"/>
        <v>0.38329501120942072</v>
      </c>
      <c r="P208" s="238">
        <f t="shared" si="309"/>
        <v>0.45130887780468026</v>
      </c>
      <c r="Q208" s="238">
        <f t="shared" si="309"/>
        <v>0.37042349363264021</v>
      </c>
      <c r="R208" s="238">
        <f t="shared" si="309"/>
        <v>0.34050975945316925</v>
      </c>
      <c r="S208" s="238">
        <f t="shared" si="309"/>
        <v>0.38984337808110198</v>
      </c>
      <c r="T208" s="238">
        <f t="shared" si="309"/>
        <v>0.4895837326745302</v>
      </c>
      <c r="U208" s="238">
        <f t="shared" si="309"/>
        <v>0.58757475543331839</v>
      </c>
      <c r="V208" s="238">
        <f t="shared" si="309"/>
        <v>0.59803937723228195</v>
      </c>
      <c r="W208" s="238">
        <f t="shared" si="309"/>
        <v>0.49111281237637977</v>
      </c>
      <c r="X208" s="238">
        <f t="shared" si="309"/>
        <v>0.41553268025260243</v>
      </c>
      <c r="Y208" s="238">
        <f t="shared" si="309"/>
        <v>0.58604765340649567</v>
      </c>
      <c r="Z208" s="238">
        <f t="shared" si="309"/>
        <v>0.91763723765619309</v>
      </c>
      <c r="AA208" s="238">
        <f t="shared" si="309"/>
        <v>0.64463732760560721</v>
      </c>
      <c r="AB208" s="238">
        <f t="shared" si="309"/>
        <v>0.52409732311629709</v>
      </c>
      <c r="AC208" s="238">
        <f t="shared" si="309"/>
        <v>0.65083133016052275</v>
      </c>
      <c r="AD208" s="238">
        <f t="shared" si="309"/>
        <v>0.7603951027614313</v>
      </c>
      <c r="AE208" s="238">
        <f t="shared" si="309"/>
        <v>0.67806263408090361</v>
      </c>
      <c r="AF208" s="238">
        <f t="shared" si="309"/>
        <v>0.5413753854941975</v>
      </c>
      <c r="AG208" s="238">
        <f t="shared" si="309"/>
        <v>0.39076978298083825</v>
      </c>
      <c r="AH208" s="238">
        <f t="shared" si="309"/>
        <v>0.41091158839708597</v>
      </c>
      <c r="AI208" s="238">
        <f t="shared" si="309"/>
        <v>0.40467852923593928</v>
      </c>
      <c r="AJ208" s="238">
        <f t="shared" ref="AJ208:BD208" si="310">(IF(AJ$73=0,0,AJ133/AJ$74))</f>
        <v>0.54079533062357477</v>
      </c>
      <c r="AK208" s="238">
        <f t="shared" si="310"/>
        <v>0.77803565697985377</v>
      </c>
      <c r="AL208" s="238">
        <f t="shared" si="310"/>
        <v>0.60015595246062903</v>
      </c>
      <c r="AM208" s="238">
        <f t="shared" si="310"/>
        <v>0.29789958824767521</v>
      </c>
      <c r="AN208" s="238">
        <f t="shared" si="310"/>
        <v>0.38748903556435105</v>
      </c>
      <c r="AO208" s="238">
        <f t="shared" si="310"/>
        <v>0.32190124431328998</v>
      </c>
      <c r="AP208" s="238">
        <f t="shared" si="310"/>
        <v>0.41108873978869048</v>
      </c>
      <c r="AQ208" s="238">
        <f t="shared" si="310"/>
        <v>0</v>
      </c>
      <c r="AR208" s="238">
        <f t="shared" si="310"/>
        <v>0</v>
      </c>
      <c r="AS208" s="238">
        <f t="shared" si="310"/>
        <v>0</v>
      </c>
      <c r="AT208" s="238">
        <f t="shared" si="310"/>
        <v>0</v>
      </c>
      <c r="AU208" s="238">
        <f t="shared" si="310"/>
        <v>0</v>
      </c>
      <c r="AV208" s="238">
        <f t="shared" si="310"/>
        <v>0</v>
      </c>
      <c r="AW208" s="238">
        <f t="shared" si="310"/>
        <v>0</v>
      </c>
      <c r="AX208" s="238">
        <f t="shared" si="310"/>
        <v>0</v>
      </c>
      <c r="AY208" s="238">
        <f t="shared" si="310"/>
        <v>0</v>
      </c>
      <c r="AZ208" s="238">
        <f t="shared" si="310"/>
        <v>0</v>
      </c>
      <c r="BA208" s="238">
        <f t="shared" si="310"/>
        <v>0</v>
      </c>
      <c r="BB208" s="238">
        <f t="shared" si="310"/>
        <v>0</v>
      </c>
      <c r="BC208" s="238">
        <f t="shared" si="310"/>
        <v>0</v>
      </c>
      <c r="BD208" s="238">
        <f t="shared" si="310"/>
        <v>0</v>
      </c>
      <c r="BE208" s="226"/>
      <c r="BF208" s="239">
        <f t="shared" ref="BF208:BZ208" si="311">(IF(BF$73=0,0,BF133/BF$74))</f>
        <v>0.53518481970978848</v>
      </c>
      <c r="BG208" s="238">
        <f t="shared" si="311"/>
        <v>0.51110659760686561</v>
      </c>
      <c r="BH208" s="238">
        <f t="shared" si="311"/>
        <v>0.35194057602730899</v>
      </c>
      <c r="BI208" s="238">
        <f t="shared" si="311"/>
        <v>0.43260225925611678</v>
      </c>
      <c r="BJ208" s="238">
        <f t="shared" si="311"/>
        <v>0.51142928052932646</v>
      </c>
      <c r="BK208" s="238">
        <f t="shared" si="311"/>
        <v>0.6756154314541154</v>
      </c>
      <c r="BL208" s="238">
        <f t="shared" si="311"/>
        <v>0.48108134444031503</v>
      </c>
      <c r="BM208" s="238">
        <f t="shared" si="311"/>
        <v>0.55007411627684188</v>
      </c>
      <c r="BN208" s="238">
        <f t="shared" si="311"/>
        <v>0.34853340970163199</v>
      </c>
      <c r="BO208" s="238">
        <f t="shared" si="311"/>
        <v>0</v>
      </c>
      <c r="BP208" s="238">
        <f t="shared" si="311"/>
        <v>0</v>
      </c>
      <c r="BQ208" s="238">
        <f t="shared" si="311"/>
        <v>0</v>
      </c>
      <c r="BR208" s="238">
        <f t="shared" si="311"/>
        <v>0.48534780483036488</v>
      </c>
      <c r="BS208" s="238">
        <f t="shared" si="311"/>
        <v>0.45172091479218768</v>
      </c>
      <c r="BT208" s="238">
        <f t="shared" si="311"/>
        <v>0.54552016000902526</v>
      </c>
      <c r="BU208" s="238">
        <f t="shared" si="311"/>
        <v>0.45310059126753982</v>
      </c>
      <c r="BV208" s="238">
        <f t="shared" si="311"/>
        <v>0</v>
      </c>
      <c r="BW208" s="238">
        <f t="shared" si="311"/>
        <v>0.49813927080017217</v>
      </c>
      <c r="BX208" s="238">
        <f t="shared" si="311"/>
        <v>0.45310059126753982</v>
      </c>
      <c r="BY208" s="238">
        <f t="shared" si="311"/>
        <v>0.45172091479218768</v>
      </c>
      <c r="BZ208" s="238">
        <f t="shared" si="311"/>
        <v>0.45172091479218768</v>
      </c>
      <c r="CA208" s="225"/>
    </row>
    <row r="209" spans="1:79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8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21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x14ac:dyDescent="0.3">
      <c r="A212" s="248"/>
      <c r="B212" s="160" t="s">
        <v>338</v>
      </c>
      <c r="C212" s="250"/>
      <c r="D212" s="161">
        <f>SUM(E212:BD212)</f>
        <v>-88227.950000000026</v>
      </c>
      <c r="E212" s="77">
        <f t="shared" ref="E212:AJ212" si="312">IF(E$73=0,0,E73-E302)</f>
        <v>5664.1900000000005</v>
      </c>
      <c r="F212" s="77">
        <f t="shared" si="312"/>
        <v>-4469.82</v>
      </c>
      <c r="G212" s="77">
        <f t="shared" si="312"/>
        <v>1909.3700000000008</v>
      </c>
      <c r="H212" s="77">
        <f t="shared" si="312"/>
        <v>-1060.3799999999974</v>
      </c>
      <c r="I212" s="77">
        <f t="shared" si="312"/>
        <v>3211.5099999999984</v>
      </c>
      <c r="J212" s="77">
        <f t="shared" si="312"/>
        <v>2941.8399999999983</v>
      </c>
      <c r="K212" s="77">
        <f t="shared" si="312"/>
        <v>-2691.0399999999991</v>
      </c>
      <c r="L212" s="77">
        <f t="shared" si="312"/>
        <v>-250.48999999999796</v>
      </c>
      <c r="M212" s="77">
        <f t="shared" si="312"/>
        <v>-2789.2799999999988</v>
      </c>
      <c r="N212" s="77">
        <f t="shared" si="312"/>
        <v>326.83000000000175</v>
      </c>
      <c r="O212" s="77">
        <f t="shared" si="312"/>
        <v>-4352.4800000000032</v>
      </c>
      <c r="P212" s="77">
        <f t="shared" si="312"/>
        <v>-1477.2199999999975</v>
      </c>
      <c r="Q212" s="77">
        <f t="shared" si="312"/>
        <v>-380.54999999999927</v>
      </c>
      <c r="R212" s="77">
        <f t="shared" si="312"/>
        <v>-2618.2099999999991</v>
      </c>
      <c r="S212" s="77">
        <f t="shared" si="312"/>
        <v>-3323.6100000000006</v>
      </c>
      <c r="T212" s="77">
        <f t="shared" si="312"/>
        <v>-2420.6800000000003</v>
      </c>
      <c r="U212" s="77">
        <f t="shared" si="312"/>
        <v>-983.43000000000029</v>
      </c>
      <c r="V212" s="77">
        <f t="shared" si="312"/>
        <v>-1146.4600000000009</v>
      </c>
      <c r="W212" s="77">
        <f t="shared" si="312"/>
        <v>-4574.2700000000004</v>
      </c>
      <c r="X212" s="77">
        <f t="shared" si="312"/>
        <v>-2413.5400000000009</v>
      </c>
      <c r="Y212" s="77">
        <f t="shared" si="312"/>
        <v>-2725.2900000000009</v>
      </c>
      <c r="Z212" s="77">
        <f t="shared" si="312"/>
        <v>-4804.1699999999983</v>
      </c>
      <c r="AA212" s="77">
        <f t="shared" si="312"/>
        <v>33.909999999999854</v>
      </c>
      <c r="AB212" s="77">
        <f t="shared" si="312"/>
        <v>-3184.5099999999984</v>
      </c>
      <c r="AC212" s="77">
        <f t="shared" si="312"/>
        <v>-2779.3700000000008</v>
      </c>
      <c r="AD212" s="77">
        <f t="shared" si="312"/>
        <v>-2702.3199999999997</v>
      </c>
      <c r="AE212" s="77">
        <f t="shared" si="312"/>
        <v>-6247.3000000000011</v>
      </c>
      <c r="AF212" s="77">
        <f t="shared" si="312"/>
        <v>-4597.4999999999982</v>
      </c>
      <c r="AG212" s="77">
        <f t="shared" si="312"/>
        <v>-6361.4800000000014</v>
      </c>
      <c r="AH212" s="77">
        <f t="shared" si="312"/>
        <v>-5023.3099999999995</v>
      </c>
      <c r="AI212" s="77">
        <f t="shared" si="312"/>
        <v>-1439.7800000000007</v>
      </c>
      <c r="AJ212" s="77">
        <f t="shared" si="312"/>
        <v>-5831.9399999999987</v>
      </c>
      <c r="AK212" s="77">
        <f t="shared" ref="AK212:BD212" si="313">IF(AK$73=0,0,AK73-AK302)</f>
        <v>-7201.130000000001</v>
      </c>
      <c r="AL212" s="77">
        <f t="shared" si="313"/>
        <v>-2904.99</v>
      </c>
      <c r="AM212" s="77">
        <f t="shared" si="313"/>
        <v>-3588.5700000000033</v>
      </c>
      <c r="AN212" s="77">
        <f t="shared" si="313"/>
        <v>-5292.9800000000032</v>
      </c>
      <c r="AO212" s="77">
        <f t="shared" si="313"/>
        <v>-1761.010000000002</v>
      </c>
      <c r="AP212" s="77">
        <f t="shared" si="313"/>
        <v>-918.4900000000016</v>
      </c>
      <c r="AQ212" s="77">
        <f t="shared" si="313"/>
        <v>0</v>
      </c>
      <c r="AR212" s="77">
        <f t="shared" si="313"/>
        <v>0</v>
      </c>
      <c r="AS212" s="77">
        <f t="shared" si="313"/>
        <v>0</v>
      </c>
      <c r="AT212" s="77">
        <f t="shared" si="313"/>
        <v>0</v>
      </c>
      <c r="AU212" s="77">
        <f t="shared" si="313"/>
        <v>0</v>
      </c>
      <c r="AV212" s="77">
        <f t="shared" si="313"/>
        <v>0</v>
      </c>
      <c r="AW212" s="77">
        <f t="shared" si="313"/>
        <v>0</v>
      </c>
      <c r="AX212" s="77">
        <f t="shared" si="313"/>
        <v>0</v>
      </c>
      <c r="AY212" s="77">
        <f t="shared" si="313"/>
        <v>0</v>
      </c>
      <c r="AZ212" s="77">
        <f t="shared" si="313"/>
        <v>0</v>
      </c>
      <c r="BA212" s="77">
        <f t="shared" si="313"/>
        <v>0</v>
      </c>
      <c r="BB212" s="77">
        <f t="shared" si="313"/>
        <v>0</v>
      </c>
      <c r="BC212" s="77">
        <f t="shared" si="313"/>
        <v>0</v>
      </c>
      <c r="BD212" s="77">
        <f t="shared" si="313"/>
        <v>0</v>
      </c>
      <c r="BE212" s="251"/>
      <c r="BF212" s="163">
        <f>SUM(E212:H212)</f>
        <v>2043.3600000000042</v>
      </c>
      <c r="BG212" s="77">
        <f>SUM(I212:L212)</f>
        <v>3211.8199999999997</v>
      </c>
      <c r="BH212" s="77">
        <f>SUM(M212:Q212)</f>
        <v>-8672.6999999999971</v>
      </c>
      <c r="BI212" s="77">
        <f>SUM(R212:U212)</f>
        <v>-9345.93</v>
      </c>
      <c r="BJ212" s="77">
        <f>SUM(V212:Y212)</f>
        <v>-10859.560000000003</v>
      </c>
      <c r="BK212" s="77">
        <f>SUM(Z212:AD212)</f>
        <v>-13436.459999999997</v>
      </c>
      <c r="BL212" s="77">
        <f>SUM(AE212:AH212)</f>
        <v>-22229.589999999997</v>
      </c>
      <c r="BM212" s="77">
        <f>SUM(AI212:AL212)</f>
        <v>-17377.84</v>
      </c>
      <c r="BN212" s="77">
        <f>SUM(AM212:AQ212)</f>
        <v>-11561.05000000001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-88227.950000000012</v>
      </c>
      <c r="BS212" s="77">
        <f>SUM(BF212:BH212)</f>
        <v>-3417.5199999999932</v>
      </c>
      <c r="BT212" s="77">
        <f>SUM(BI212:BK212)</f>
        <v>-33641.950000000004</v>
      </c>
      <c r="BU212" s="77">
        <f>SUM(BL212:BN212)</f>
        <v>-51168.480000000003</v>
      </c>
      <c r="BV212" s="77">
        <f>SUM(BO212:BQ212)</f>
        <v>0</v>
      </c>
      <c r="BW212" s="77">
        <f>SUM(BF212:BK212)</f>
        <v>-37059.469999999994</v>
      </c>
      <c r="BX212" s="77">
        <f>SUM(BL212:BQ212)</f>
        <v>-51168.480000000003</v>
      </c>
      <c r="BY212" s="77">
        <f>IF(Info!$O$3="Q1",$BS212,IF(Info!$O$3="Q2",$BS212+$BT212,IF(Info!$O$3="Q3",$BS212+$BT212+$BU212,$BR212)))</f>
        <v>-3417.5199999999932</v>
      </c>
      <c r="BZ212" s="77">
        <f>IF(Info!$O$3="Q1",$BS212,IF(Info!$O$3="Q2",$BT212,IF(Info!$O$3="Q3",$BU212,$BV212)))</f>
        <v>-3417.5199999999932</v>
      </c>
      <c r="CA212" s="48"/>
    </row>
    <row r="213" spans="1:79" x14ac:dyDescent="0.3">
      <c r="A213" s="248"/>
      <c r="B213" s="160" t="s">
        <v>339</v>
      </c>
      <c r="C213" s="250"/>
      <c r="D213" s="161">
        <f>SUM(E213:BD213)</f>
        <v>-73523.291666666672</v>
      </c>
      <c r="E213" s="77">
        <f t="shared" ref="E213:AJ213" si="314">IF(E$73=0,0,E74-E303)</f>
        <v>4720.1583333333338</v>
      </c>
      <c r="F213" s="77">
        <f t="shared" si="314"/>
        <v>-3724.8500000000004</v>
      </c>
      <c r="G213" s="77">
        <f t="shared" si="314"/>
        <v>1591.1416666666682</v>
      </c>
      <c r="H213" s="77">
        <f t="shared" si="314"/>
        <v>-883.64999999999782</v>
      </c>
      <c r="I213" s="77">
        <f t="shared" si="314"/>
        <v>2676.2583333333314</v>
      </c>
      <c r="J213" s="77">
        <f t="shared" si="314"/>
        <v>2451.533333333331</v>
      </c>
      <c r="K213" s="77">
        <f t="shared" si="314"/>
        <v>-2242.5333333333328</v>
      </c>
      <c r="L213" s="77">
        <f t="shared" si="314"/>
        <v>-208.74166666666497</v>
      </c>
      <c r="M213" s="77">
        <f t="shared" si="314"/>
        <v>-2324.4000000000015</v>
      </c>
      <c r="N213" s="77">
        <f t="shared" si="314"/>
        <v>272.35833333333539</v>
      </c>
      <c r="O213" s="77">
        <f t="shared" si="314"/>
        <v>-3627.0666666666693</v>
      </c>
      <c r="P213" s="77">
        <f t="shared" si="314"/>
        <v>-1231.0166666666646</v>
      </c>
      <c r="Q213" s="77">
        <f t="shared" si="314"/>
        <v>-317.12499999999818</v>
      </c>
      <c r="R213" s="77">
        <f t="shared" si="314"/>
        <v>-2181.8416666666672</v>
      </c>
      <c r="S213" s="77">
        <f t="shared" si="314"/>
        <v>-2769.6750000000011</v>
      </c>
      <c r="T213" s="77">
        <f t="shared" si="314"/>
        <v>-2017.2333333333336</v>
      </c>
      <c r="U213" s="77">
        <f t="shared" si="314"/>
        <v>-819.52499999999964</v>
      </c>
      <c r="V213" s="77">
        <f t="shared" si="314"/>
        <v>-955.38333333333321</v>
      </c>
      <c r="W213" s="77">
        <f t="shared" si="314"/>
        <v>-3811.8916666666682</v>
      </c>
      <c r="X213" s="77">
        <f t="shared" si="314"/>
        <v>-2011.2833333333328</v>
      </c>
      <c r="Y213" s="77">
        <f t="shared" si="314"/>
        <v>-2271.0750000000007</v>
      </c>
      <c r="Z213" s="77">
        <f t="shared" si="314"/>
        <v>-4003.4749999999985</v>
      </c>
      <c r="AA213" s="77">
        <f t="shared" si="314"/>
        <v>28.258333333333212</v>
      </c>
      <c r="AB213" s="77">
        <f t="shared" si="314"/>
        <v>-2653.7583333333332</v>
      </c>
      <c r="AC213" s="77">
        <f t="shared" si="314"/>
        <v>-2316.1416666666682</v>
      </c>
      <c r="AD213" s="77">
        <f t="shared" si="314"/>
        <v>-2251.9333333333325</v>
      </c>
      <c r="AE213" s="77">
        <f t="shared" si="314"/>
        <v>-5206.0833333333348</v>
      </c>
      <c r="AF213" s="77">
        <f t="shared" si="314"/>
        <v>-3831.2499999999982</v>
      </c>
      <c r="AG213" s="77">
        <f t="shared" si="314"/>
        <v>-5301.2333333333372</v>
      </c>
      <c r="AH213" s="77">
        <f t="shared" si="314"/>
        <v>-4186.0916666666672</v>
      </c>
      <c r="AI213" s="77">
        <f t="shared" si="314"/>
        <v>-1199.8166666666675</v>
      </c>
      <c r="AJ213" s="77">
        <f t="shared" si="314"/>
        <v>-4859.9499999999989</v>
      </c>
      <c r="AK213" s="77">
        <f t="shared" ref="AK213:BD213" si="315">IF(AK$73=0,0,AK74-AK303)</f>
        <v>-6000.9416666666675</v>
      </c>
      <c r="AL213" s="77">
        <f t="shared" si="315"/>
        <v>-2420.8249999999989</v>
      </c>
      <c r="AM213" s="77">
        <f t="shared" si="315"/>
        <v>-2990.4750000000022</v>
      </c>
      <c r="AN213" s="77">
        <f t="shared" si="315"/>
        <v>-4410.8166666666693</v>
      </c>
      <c r="AO213" s="77">
        <f t="shared" si="315"/>
        <v>-1467.508333333335</v>
      </c>
      <c r="AP213" s="77">
        <f t="shared" si="315"/>
        <v>-765.40833333333467</v>
      </c>
      <c r="AQ213" s="77">
        <f t="shared" si="315"/>
        <v>0</v>
      </c>
      <c r="AR213" s="77">
        <f t="shared" si="315"/>
        <v>0</v>
      </c>
      <c r="AS213" s="77">
        <f t="shared" si="315"/>
        <v>0</v>
      </c>
      <c r="AT213" s="77">
        <f t="shared" si="315"/>
        <v>0</v>
      </c>
      <c r="AU213" s="77">
        <f t="shared" si="315"/>
        <v>0</v>
      </c>
      <c r="AV213" s="77">
        <f t="shared" si="315"/>
        <v>0</v>
      </c>
      <c r="AW213" s="77">
        <f t="shared" si="315"/>
        <v>0</v>
      </c>
      <c r="AX213" s="77">
        <f t="shared" si="315"/>
        <v>0</v>
      </c>
      <c r="AY213" s="77">
        <f t="shared" si="315"/>
        <v>0</v>
      </c>
      <c r="AZ213" s="77">
        <f t="shared" si="315"/>
        <v>0</v>
      </c>
      <c r="BA213" s="77">
        <f t="shared" si="315"/>
        <v>0</v>
      </c>
      <c r="BB213" s="77">
        <f t="shared" si="315"/>
        <v>0</v>
      </c>
      <c r="BC213" s="77">
        <f t="shared" si="315"/>
        <v>0</v>
      </c>
      <c r="BD213" s="77">
        <f t="shared" si="315"/>
        <v>0</v>
      </c>
      <c r="BE213" s="251"/>
      <c r="BF213" s="163">
        <f>SUM(E213:H213)</f>
        <v>1702.8000000000038</v>
      </c>
      <c r="BG213" s="77">
        <f>SUM(I213:L213)</f>
        <v>2676.5166666666646</v>
      </c>
      <c r="BH213" s="77">
        <f>SUM(M213:Q213)</f>
        <v>-7227.2499999999982</v>
      </c>
      <c r="BI213" s="77">
        <f>SUM(R213:U213)</f>
        <v>-7788.2750000000015</v>
      </c>
      <c r="BJ213" s="77">
        <f>SUM(V213:Y213)</f>
        <v>-9049.633333333335</v>
      </c>
      <c r="BK213" s="77">
        <f>SUM(Z213:AD213)</f>
        <v>-11197.05</v>
      </c>
      <c r="BL213" s="77">
        <f>SUM(AE213:AH213)</f>
        <v>-18524.658333333336</v>
      </c>
      <c r="BM213" s="77">
        <f>SUM(AI213:AL213)</f>
        <v>-14481.533333333333</v>
      </c>
      <c r="BN213" s="77">
        <f>SUM(AM213:AQ213)</f>
        <v>-9634.2083333333412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-73523.291666666672</v>
      </c>
      <c r="BS213" s="77">
        <f>SUM(BF213:BH213)</f>
        <v>-2847.9333333333298</v>
      </c>
      <c r="BT213" s="77">
        <f>SUM(BI213:BK213)</f>
        <v>-28034.958333333336</v>
      </c>
      <c r="BU213" s="77">
        <f>SUM(BL213:BN213)</f>
        <v>-42640.400000000009</v>
      </c>
      <c r="BV213" s="77">
        <f>SUM(BO213:BQ213)</f>
        <v>0</v>
      </c>
      <c r="BW213" s="77">
        <f>SUM(BF213:BK213)</f>
        <v>-30882.891666666666</v>
      </c>
      <c r="BX213" s="77">
        <f>SUM(BL213:BQ213)</f>
        <v>-42640.400000000009</v>
      </c>
      <c r="BY213" s="77">
        <f>IF(Info!$O$3="Q1",$BS213,IF(Info!$O$3="Q2",$BS213+$BT213,IF(Info!$O$3="Q3",$BS213+$BT213+$BU213,$BR213)))</f>
        <v>-2847.9333333333298</v>
      </c>
      <c r="BZ213" s="77">
        <f>IF(Info!$O$3="Q1",$BS213,IF(Info!$O$3="Q2",$BT213,IF(Info!$O$3="Q3",$BU213,$BV213)))</f>
        <v>-2847.9333333333298</v>
      </c>
      <c r="CA213" s="48"/>
    </row>
    <row r="214" spans="1:79" x14ac:dyDescent="0.3">
      <c r="A214" s="248"/>
      <c r="B214" s="78"/>
      <c r="C214" s="250"/>
      <c r="D214" s="161">
        <f>SUM(E214:BD214)</f>
        <v>0</v>
      </c>
      <c r="E214" s="77">
        <f t="shared" ref="E214:AJ214" si="316">IF(E$73=0,0,E75-E304)</f>
        <v>0</v>
      </c>
      <c r="F214" s="77">
        <f t="shared" si="316"/>
        <v>0</v>
      </c>
      <c r="G214" s="77">
        <f t="shared" si="316"/>
        <v>0</v>
      </c>
      <c r="H214" s="77">
        <f t="shared" si="316"/>
        <v>0</v>
      </c>
      <c r="I214" s="77">
        <f t="shared" si="316"/>
        <v>0</v>
      </c>
      <c r="J214" s="77">
        <f t="shared" si="316"/>
        <v>0</v>
      </c>
      <c r="K214" s="77">
        <f t="shared" si="316"/>
        <v>0</v>
      </c>
      <c r="L214" s="77">
        <f t="shared" si="316"/>
        <v>0</v>
      </c>
      <c r="M214" s="77">
        <f t="shared" si="316"/>
        <v>0</v>
      </c>
      <c r="N214" s="77">
        <f t="shared" si="316"/>
        <v>0</v>
      </c>
      <c r="O214" s="77">
        <f t="shared" si="316"/>
        <v>0</v>
      </c>
      <c r="P214" s="77">
        <f t="shared" si="316"/>
        <v>0</v>
      </c>
      <c r="Q214" s="77">
        <f t="shared" si="316"/>
        <v>0</v>
      </c>
      <c r="R214" s="77">
        <f t="shared" si="316"/>
        <v>0</v>
      </c>
      <c r="S214" s="77">
        <f t="shared" si="316"/>
        <v>0</v>
      </c>
      <c r="T214" s="77">
        <f t="shared" si="316"/>
        <v>0</v>
      </c>
      <c r="U214" s="77">
        <f t="shared" si="316"/>
        <v>0</v>
      </c>
      <c r="V214" s="77">
        <f t="shared" si="316"/>
        <v>0</v>
      </c>
      <c r="W214" s="77">
        <f t="shared" si="316"/>
        <v>0</v>
      </c>
      <c r="X214" s="77">
        <f t="shared" si="316"/>
        <v>0</v>
      </c>
      <c r="Y214" s="77">
        <f t="shared" si="316"/>
        <v>0</v>
      </c>
      <c r="Z214" s="77">
        <f t="shared" si="316"/>
        <v>0</v>
      </c>
      <c r="AA214" s="77">
        <f t="shared" si="316"/>
        <v>0</v>
      </c>
      <c r="AB214" s="77">
        <f t="shared" si="316"/>
        <v>0</v>
      </c>
      <c r="AC214" s="77">
        <f t="shared" si="316"/>
        <v>0</v>
      </c>
      <c r="AD214" s="77">
        <f t="shared" si="316"/>
        <v>0</v>
      </c>
      <c r="AE214" s="77">
        <f t="shared" si="316"/>
        <v>0</v>
      </c>
      <c r="AF214" s="77">
        <f t="shared" si="316"/>
        <v>0</v>
      </c>
      <c r="AG214" s="77">
        <f t="shared" si="316"/>
        <v>0</v>
      </c>
      <c r="AH214" s="77">
        <f t="shared" si="316"/>
        <v>0</v>
      </c>
      <c r="AI214" s="77">
        <f t="shared" si="316"/>
        <v>0</v>
      </c>
      <c r="AJ214" s="77">
        <f t="shared" si="316"/>
        <v>0</v>
      </c>
      <c r="AK214" s="77">
        <f t="shared" ref="AK214:BD214" si="317">IF(AK$73=0,0,AK75-AK304)</f>
        <v>0</v>
      </c>
      <c r="AL214" s="77">
        <f t="shared" si="317"/>
        <v>0</v>
      </c>
      <c r="AM214" s="77">
        <f t="shared" si="317"/>
        <v>0</v>
      </c>
      <c r="AN214" s="77">
        <f t="shared" si="317"/>
        <v>0</v>
      </c>
      <c r="AO214" s="77">
        <f t="shared" si="317"/>
        <v>0</v>
      </c>
      <c r="AP214" s="77">
        <f t="shared" si="317"/>
        <v>0</v>
      </c>
      <c r="AQ214" s="77">
        <f t="shared" si="317"/>
        <v>0</v>
      </c>
      <c r="AR214" s="77">
        <f t="shared" si="317"/>
        <v>0</v>
      </c>
      <c r="AS214" s="77">
        <f t="shared" si="317"/>
        <v>0</v>
      </c>
      <c r="AT214" s="77">
        <f t="shared" si="317"/>
        <v>0</v>
      </c>
      <c r="AU214" s="77">
        <f t="shared" si="317"/>
        <v>0</v>
      </c>
      <c r="AV214" s="77">
        <f t="shared" si="317"/>
        <v>0</v>
      </c>
      <c r="AW214" s="77">
        <f t="shared" si="317"/>
        <v>0</v>
      </c>
      <c r="AX214" s="77">
        <f t="shared" si="317"/>
        <v>0</v>
      </c>
      <c r="AY214" s="77">
        <f t="shared" si="317"/>
        <v>0</v>
      </c>
      <c r="AZ214" s="77">
        <f t="shared" si="317"/>
        <v>0</v>
      </c>
      <c r="BA214" s="77">
        <f t="shared" si="317"/>
        <v>0</v>
      </c>
      <c r="BB214" s="77">
        <f t="shared" si="317"/>
        <v>0</v>
      </c>
      <c r="BC214" s="77">
        <f t="shared" si="317"/>
        <v>0</v>
      </c>
      <c r="BD214" s="77">
        <f t="shared" si="317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x14ac:dyDescent="0.3">
      <c r="A215" s="248"/>
      <c r="B215" s="78"/>
      <c r="C215" s="250"/>
      <c r="D215" s="161">
        <f>SUM(E215:BD215)</f>
        <v>0</v>
      </c>
      <c r="E215" s="77">
        <f t="shared" ref="E215:AJ215" si="318">IF(E$73=0,0,E76-E305)</f>
        <v>0</v>
      </c>
      <c r="F215" s="77">
        <f t="shared" si="318"/>
        <v>0</v>
      </c>
      <c r="G215" s="77">
        <f t="shared" si="318"/>
        <v>0</v>
      </c>
      <c r="H215" s="77">
        <f t="shared" si="318"/>
        <v>0</v>
      </c>
      <c r="I215" s="77">
        <f t="shared" si="318"/>
        <v>0</v>
      </c>
      <c r="J215" s="77">
        <f t="shared" si="318"/>
        <v>0</v>
      </c>
      <c r="K215" s="77">
        <f t="shared" si="318"/>
        <v>0</v>
      </c>
      <c r="L215" s="77">
        <f t="shared" si="318"/>
        <v>0</v>
      </c>
      <c r="M215" s="77">
        <f t="shared" si="318"/>
        <v>0</v>
      </c>
      <c r="N215" s="77">
        <f t="shared" si="318"/>
        <v>0</v>
      </c>
      <c r="O215" s="77">
        <f t="shared" si="318"/>
        <v>0</v>
      </c>
      <c r="P215" s="77">
        <f t="shared" si="318"/>
        <v>0</v>
      </c>
      <c r="Q215" s="77">
        <f t="shared" si="318"/>
        <v>0</v>
      </c>
      <c r="R215" s="77">
        <f t="shared" si="318"/>
        <v>0</v>
      </c>
      <c r="S215" s="77">
        <f t="shared" si="318"/>
        <v>0</v>
      </c>
      <c r="T215" s="77">
        <f t="shared" si="318"/>
        <v>0</v>
      </c>
      <c r="U215" s="77">
        <f t="shared" si="318"/>
        <v>0</v>
      </c>
      <c r="V215" s="77">
        <f t="shared" si="318"/>
        <v>0</v>
      </c>
      <c r="W215" s="77">
        <f t="shared" si="318"/>
        <v>0</v>
      </c>
      <c r="X215" s="77">
        <f t="shared" si="318"/>
        <v>0</v>
      </c>
      <c r="Y215" s="77">
        <f t="shared" si="318"/>
        <v>0</v>
      </c>
      <c r="Z215" s="77">
        <f t="shared" si="318"/>
        <v>0</v>
      </c>
      <c r="AA215" s="77">
        <f t="shared" si="318"/>
        <v>0</v>
      </c>
      <c r="AB215" s="77">
        <f t="shared" si="318"/>
        <v>0</v>
      </c>
      <c r="AC215" s="77">
        <f t="shared" si="318"/>
        <v>0</v>
      </c>
      <c r="AD215" s="77">
        <f t="shared" si="318"/>
        <v>0</v>
      </c>
      <c r="AE215" s="77">
        <f t="shared" si="318"/>
        <v>0</v>
      </c>
      <c r="AF215" s="77">
        <f t="shared" si="318"/>
        <v>0</v>
      </c>
      <c r="AG215" s="77">
        <f t="shared" si="318"/>
        <v>0</v>
      </c>
      <c r="AH215" s="77">
        <f t="shared" si="318"/>
        <v>0</v>
      </c>
      <c r="AI215" s="77">
        <f t="shared" si="318"/>
        <v>0</v>
      </c>
      <c r="AJ215" s="77">
        <f t="shared" si="318"/>
        <v>0</v>
      </c>
      <c r="AK215" s="77">
        <f t="shared" ref="AK215:BD215" si="319">IF(AK$73=0,0,AK76-AK305)</f>
        <v>0</v>
      </c>
      <c r="AL215" s="77">
        <f t="shared" si="319"/>
        <v>0</v>
      </c>
      <c r="AM215" s="77">
        <f t="shared" si="319"/>
        <v>0</v>
      </c>
      <c r="AN215" s="77">
        <f t="shared" si="319"/>
        <v>0</v>
      </c>
      <c r="AO215" s="77">
        <f t="shared" si="319"/>
        <v>0</v>
      </c>
      <c r="AP215" s="77">
        <f t="shared" si="319"/>
        <v>0</v>
      </c>
      <c r="AQ215" s="77">
        <f t="shared" si="319"/>
        <v>0</v>
      </c>
      <c r="AR215" s="77">
        <f t="shared" si="319"/>
        <v>0</v>
      </c>
      <c r="AS215" s="77">
        <f t="shared" si="319"/>
        <v>0</v>
      </c>
      <c r="AT215" s="77">
        <f t="shared" si="319"/>
        <v>0</v>
      </c>
      <c r="AU215" s="77">
        <f t="shared" si="319"/>
        <v>0</v>
      </c>
      <c r="AV215" s="77">
        <f t="shared" si="319"/>
        <v>0</v>
      </c>
      <c r="AW215" s="77">
        <f t="shared" si="319"/>
        <v>0</v>
      </c>
      <c r="AX215" s="77">
        <f t="shared" si="319"/>
        <v>0</v>
      </c>
      <c r="AY215" s="77">
        <f t="shared" si="319"/>
        <v>0</v>
      </c>
      <c r="AZ215" s="77">
        <f t="shared" si="319"/>
        <v>0</v>
      </c>
      <c r="BA215" s="77">
        <f t="shared" si="319"/>
        <v>0</v>
      </c>
      <c r="BB215" s="77">
        <f t="shared" si="319"/>
        <v>0</v>
      </c>
      <c r="BC215" s="77">
        <f t="shared" si="319"/>
        <v>0</v>
      </c>
      <c r="BD215" s="77">
        <f t="shared" si="319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x14ac:dyDescent="0.3">
      <c r="A216" s="248"/>
      <c r="B216" s="160" t="s">
        <v>342</v>
      </c>
      <c r="C216" s="250"/>
      <c r="D216" s="161">
        <f>SUM(E216:BD216)</f>
        <v>-73523.291666666672</v>
      </c>
      <c r="E216" s="77">
        <f t="shared" ref="E216:AJ216" si="320">IF(E$73=0,0,E77-E306)</f>
        <v>4720.1583333333338</v>
      </c>
      <c r="F216" s="77">
        <f t="shared" si="320"/>
        <v>-3724.8500000000004</v>
      </c>
      <c r="G216" s="77">
        <f t="shared" si="320"/>
        <v>1591.1416666666682</v>
      </c>
      <c r="H216" s="77">
        <f t="shared" si="320"/>
        <v>-883.64999999999782</v>
      </c>
      <c r="I216" s="77">
        <f t="shared" si="320"/>
        <v>2676.2583333333314</v>
      </c>
      <c r="J216" s="77">
        <f t="shared" si="320"/>
        <v>2451.533333333331</v>
      </c>
      <c r="K216" s="77">
        <f t="shared" si="320"/>
        <v>-2242.5333333333328</v>
      </c>
      <c r="L216" s="77">
        <f t="shared" si="320"/>
        <v>-208.74166666666497</v>
      </c>
      <c r="M216" s="77">
        <f t="shared" si="320"/>
        <v>-2324.4000000000015</v>
      </c>
      <c r="N216" s="77">
        <f t="shared" si="320"/>
        <v>272.35833333333539</v>
      </c>
      <c r="O216" s="77">
        <f t="shared" si="320"/>
        <v>-3627.0666666666693</v>
      </c>
      <c r="P216" s="77">
        <f t="shared" si="320"/>
        <v>-1231.0166666666646</v>
      </c>
      <c r="Q216" s="77">
        <f t="shared" si="320"/>
        <v>-317.12499999999818</v>
      </c>
      <c r="R216" s="77">
        <f t="shared" si="320"/>
        <v>-2181.8416666666672</v>
      </c>
      <c r="S216" s="77">
        <f t="shared" si="320"/>
        <v>-2769.6750000000011</v>
      </c>
      <c r="T216" s="77">
        <f t="shared" si="320"/>
        <v>-2017.2333333333336</v>
      </c>
      <c r="U216" s="77">
        <f t="shared" si="320"/>
        <v>-819.52499999999964</v>
      </c>
      <c r="V216" s="77">
        <f t="shared" si="320"/>
        <v>-955.38333333333321</v>
      </c>
      <c r="W216" s="77">
        <f t="shared" si="320"/>
        <v>-3811.8916666666682</v>
      </c>
      <c r="X216" s="77">
        <f t="shared" si="320"/>
        <v>-2011.2833333333328</v>
      </c>
      <c r="Y216" s="77">
        <f t="shared" si="320"/>
        <v>-2271.0750000000007</v>
      </c>
      <c r="Z216" s="77">
        <f t="shared" si="320"/>
        <v>-4003.4749999999985</v>
      </c>
      <c r="AA216" s="77">
        <f t="shared" si="320"/>
        <v>28.258333333333212</v>
      </c>
      <c r="AB216" s="77">
        <f t="shared" si="320"/>
        <v>-2653.7583333333332</v>
      </c>
      <c r="AC216" s="77">
        <f t="shared" si="320"/>
        <v>-2316.1416666666682</v>
      </c>
      <c r="AD216" s="77">
        <f t="shared" si="320"/>
        <v>-2251.9333333333325</v>
      </c>
      <c r="AE216" s="77">
        <f t="shared" si="320"/>
        <v>-5206.0833333333348</v>
      </c>
      <c r="AF216" s="77">
        <f t="shared" si="320"/>
        <v>-3831.2499999999982</v>
      </c>
      <c r="AG216" s="77">
        <f t="shared" si="320"/>
        <v>-5301.2333333333372</v>
      </c>
      <c r="AH216" s="77">
        <f t="shared" si="320"/>
        <v>-4186.0916666666672</v>
      </c>
      <c r="AI216" s="77">
        <f t="shared" si="320"/>
        <v>-1199.8166666666675</v>
      </c>
      <c r="AJ216" s="77">
        <f t="shared" si="320"/>
        <v>-4859.9499999999989</v>
      </c>
      <c r="AK216" s="77">
        <f t="shared" ref="AK216:BD216" si="321">IF(AK$73=0,0,AK77-AK306)</f>
        <v>-6000.9416666666675</v>
      </c>
      <c r="AL216" s="77">
        <f t="shared" si="321"/>
        <v>-2420.8249999999989</v>
      </c>
      <c r="AM216" s="77">
        <f t="shared" si="321"/>
        <v>-2990.4750000000022</v>
      </c>
      <c r="AN216" s="77">
        <f t="shared" si="321"/>
        <v>-4410.8166666666693</v>
      </c>
      <c r="AO216" s="77">
        <f t="shared" si="321"/>
        <v>-1467.508333333335</v>
      </c>
      <c r="AP216" s="77">
        <f t="shared" si="321"/>
        <v>-765.40833333333467</v>
      </c>
      <c r="AQ216" s="77">
        <f t="shared" si="321"/>
        <v>0</v>
      </c>
      <c r="AR216" s="77">
        <f t="shared" si="321"/>
        <v>0</v>
      </c>
      <c r="AS216" s="77">
        <f t="shared" si="321"/>
        <v>0</v>
      </c>
      <c r="AT216" s="77">
        <f t="shared" si="321"/>
        <v>0</v>
      </c>
      <c r="AU216" s="77">
        <f t="shared" si="321"/>
        <v>0</v>
      </c>
      <c r="AV216" s="77">
        <f t="shared" si="321"/>
        <v>0</v>
      </c>
      <c r="AW216" s="77">
        <f t="shared" si="321"/>
        <v>0</v>
      </c>
      <c r="AX216" s="77">
        <f t="shared" si="321"/>
        <v>0</v>
      </c>
      <c r="AY216" s="77">
        <f t="shared" si="321"/>
        <v>0</v>
      </c>
      <c r="AZ216" s="77">
        <f t="shared" si="321"/>
        <v>0</v>
      </c>
      <c r="BA216" s="77">
        <f t="shared" si="321"/>
        <v>0</v>
      </c>
      <c r="BB216" s="77">
        <f t="shared" si="321"/>
        <v>0</v>
      </c>
      <c r="BC216" s="77">
        <f t="shared" si="321"/>
        <v>0</v>
      </c>
      <c r="BD216" s="77">
        <f t="shared" si="321"/>
        <v>0</v>
      </c>
      <c r="BE216" s="251"/>
      <c r="BF216" s="163">
        <f>SUM(E216:H216)</f>
        <v>1702.8000000000038</v>
      </c>
      <c r="BG216" s="77">
        <f>SUM(I216:L216)</f>
        <v>2676.5166666666646</v>
      </c>
      <c r="BH216" s="77">
        <f>SUM(M216:Q216)</f>
        <v>-7227.2499999999982</v>
      </c>
      <c r="BI216" s="77">
        <f>SUM(R216:U216)</f>
        <v>-7788.2750000000015</v>
      </c>
      <c r="BJ216" s="77">
        <f>SUM(V216:Y216)</f>
        <v>-9049.633333333335</v>
      </c>
      <c r="BK216" s="77">
        <f>SUM(Z216:AD216)</f>
        <v>-11197.05</v>
      </c>
      <c r="BL216" s="77">
        <f>SUM(AE216:AH216)</f>
        <v>-18524.658333333336</v>
      </c>
      <c r="BM216" s="77">
        <f>SUM(AI216:AL216)</f>
        <v>-14481.533333333333</v>
      </c>
      <c r="BN216" s="77">
        <f>SUM(AM216:AQ216)</f>
        <v>-9634.2083333333412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-73523.291666666672</v>
      </c>
      <c r="BS216" s="77">
        <f>SUM(BF216:BH216)</f>
        <v>-2847.9333333333298</v>
      </c>
      <c r="BT216" s="77">
        <f>SUM(BI216:BK216)</f>
        <v>-28034.958333333336</v>
      </c>
      <c r="BU216" s="77">
        <f>SUM(BL216:BN216)</f>
        <v>-42640.400000000009</v>
      </c>
      <c r="BV216" s="77">
        <f>SUM(BO216:BQ216)</f>
        <v>0</v>
      </c>
      <c r="BW216" s="77">
        <f>SUM(BF216:BK216)</f>
        <v>-30882.891666666666</v>
      </c>
      <c r="BX216" s="77">
        <f>SUM(BL216:BQ216)</f>
        <v>-42640.400000000009</v>
      </c>
      <c r="BY216" s="77">
        <f>IF(Info!$O$3="Q1",$BS216,IF(Info!$O$3="Q2",$BS216+$BT216,IF(Info!$O$3="Q3",$BS216+$BT216+$BU216,$BR216)))</f>
        <v>-2847.9333333333298</v>
      </c>
      <c r="BZ216" s="77">
        <f>IF(Info!$O$3="Q1",$BS216,IF(Info!$O$3="Q2",$BT216,IF(Info!$O$3="Q3",$BU216,$BV216)))</f>
        <v>-2847.9333333333298</v>
      </c>
      <c r="CA216" s="48"/>
    </row>
    <row r="217" spans="1:79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5.6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5.6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x14ac:dyDescent="0.3">
      <c r="A221" s="248"/>
      <c r="B221" s="78" t="s">
        <v>37</v>
      </c>
      <c r="C221" s="250"/>
      <c r="D221" s="161">
        <f>SUM(E221:BD221)</f>
        <v>-11334.023999999999</v>
      </c>
      <c r="E221" s="77">
        <f t="shared" ref="E221:AJ221" si="322">IF(E$136=0,0,E82-E311)</f>
        <v>817.92400000000021</v>
      </c>
      <c r="F221" s="77">
        <f t="shared" si="322"/>
        <v>213.48400000000015</v>
      </c>
      <c r="G221" s="77">
        <f t="shared" si="322"/>
        <v>1818.9060000000002</v>
      </c>
      <c r="H221" s="77">
        <f t="shared" si="322"/>
        <v>593.02999999999884</v>
      </c>
      <c r="I221" s="77">
        <f t="shared" si="322"/>
        <v>1171.8920000000001</v>
      </c>
      <c r="J221" s="77">
        <f t="shared" si="322"/>
        <v>378.07199999999989</v>
      </c>
      <c r="K221" s="77">
        <f t="shared" si="322"/>
        <v>716.40200000000004</v>
      </c>
      <c r="L221" s="77">
        <f t="shared" si="322"/>
        <v>1687.3519999999996</v>
      </c>
      <c r="M221" s="77">
        <f t="shared" si="322"/>
        <v>-825.65399999999863</v>
      </c>
      <c r="N221" s="77">
        <f t="shared" si="322"/>
        <v>-30.827999999999975</v>
      </c>
      <c r="O221" s="77">
        <f t="shared" si="322"/>
        <v>-966.80399999999986</v>
      </c>
      <c r="P221" s="77">
        <f t="shared" si="322"/>
        <v>24.608000000000175</v>
      </c>
      <c r="Q221" s="77">
        <f t="shared" si="322"/>
        <v>1789.6619999999998</v>
      </c>
      <c r="R221" s="77">
        <f t="shared" si="322"/>
        <v>-4083.4300000000003</v>
      </c>
      <c r="S221" s="77">
        <f t="shared" si="322"/>
        <v>-506.29799999999977</v>
      </c>
      <c r="T221" s="77">
        <f t="shared" si="322"/>
        <v>-829.96599999999989</v>
      </c>
      <c r="U221" s="77">
        <f t="shared" si="322"/>
        <v>-645.85800000000017</v>
      </c>
      <c r="V221" s="77">
        <f t="shared" si="322"/>
        <v>424.48599999999988</v>
      </c>
      <c r="W221" s="77">
        <f t="shared" si="322"/>
        <v>-5468.9859999999999</v>
      </c>
      <c r="X221" s="77">
        <f t="shared" si="322"/>
        <v>-662.1279999999997</v>
      </c>
      <c r="Y221" s="77">
        <f t="shared" si="322"/>
        <v>-655.45</v>
      </c>
      <c r="Z221" s="77">
        <f t="shared" si="322"/>
        <v>-362.02800000000013</v>
      </c>
      <c r="AA221" s="77">
        <f t="shared" si="322"/>
        <v>1172.8520000000001</v>
      </c>
      <c r="AB221" s="77">
        <f t="shared" si="322"/>
        <v>-4113.7119999999995</v>
      </c>
      <c r="AC221" s="77">
        <f t="shared" si="322"/>
        <v>104.0359999999996</v>
      </c>
      <c r="AD221" s="77">
        <f t="shared" si="322"/>
        <v>-468.56400000000031</v>
      </c>
      <c r="AE221" s="77">
        <f t="shared" si="322"/>
        <v>15.507999999999925</v>
      </c>
      <c r="AF221" s="77">
        <f t="shared" si="322"/>
        <v>603.91600000000005</v>
      </c>
      <c r="AG221" s="77">
        <f t="shared" si="322"/>
        <v>-1058.3819999999996</v>
      </c>
      <c r="AH221" s="77">
        <f t="shared" si="322"/>
        <v>-64.697999999999865</v>
      </c>
      <c r="AI221" s="77">
        <f t="shared" si="322"/>
        <v>512.70600000000013</v>
      </c>
      <c r="AJ221" s="77">
        <f t="shared" si="322"/>
        <v>-1.4039999999999964</v>
      </c>
      <c r="AK221" s="77">
        <f t="shared" ref="AK221:BD221" si="323">IF(AK$136=0,0,AK82-AK311)</f>
        <v>-114.67599999999993</v>
      </c>
      <c r="AL221" s="77">
        <f t="shared" si="323"/>
        <v>397.42599999999993</v>
      </c>
      <c r="AM221" s="77">
        <f t="shared" si="323"/>
        <v>-2959.3179999999993</v>
      </c>
      <c r="AN221" s="77">
        <f t="shared" si="323"/>
        <v>342.02399999999989</v>
      </c>
      <c r="AO221" s="77">
        <f t="shared" si="323"/>
        <v>139.82199999999989</v>
      </c>
      <c r="AP221" s="77">
        <f t="shared" si="323"/>
        <v>-439.94799999999998</v>
      </c>
      <c r="AQ221" s="77">
        <f t="shared" si="323"/>
        <v>0</v>
      </c>
      <c r="AR221" s="77">
        <f t="shared" si="323"/>
        <v>0</v>
      </c>
      <c r="AS221" s="77">
        <f t="shared" si="323"/>
        <v>0</v>
      </c>
      <c r="AT221" s="77">
        <f t="shared" si="323"/>
        <v>0</v>
      </c>
      <c r="AU221" s="77">
        <f t="shared" si="323"/>
        <v>0</v>
      </c>
      <c r="AV221" s="77">
        <f t="shared" si="323"/>
        <v>0</v>
      </c>
      <c r="AW221" s="77">
        <f t="shared" si="323"/>
        <v>0</v>
      </c>
      <c r="AX221" s="77">
        <f t="shared" si="323"/>
        <v>0</v>
      </c>
      <c r="AY221" s="77">
        <f t="shared" si="323"/>
        <v>0</v>
      </c>
      <c r="AZ221" s="77">
        <f t="shared" si="323"/>
        <v>0</v>
      </c>
      <c r="BA221" s="77">
        <f t="shared" si="323"/>
        <v>0</v>
      </c>
      <c r="BB221" s="77">
        <f t="shared" si="323"/>
        <v>0</v>
      </c>
      <c r="BC221" s="77">
        <f t="shared" si="323"/>
        <v>0</v>
      </c>
      <c r="BD221" s="77">
        <f t="shared" si="323"/>
        <v>0</v>
      </c>
      <c r="BE221" s="251"/>
      <c r="BF221" s="163">
        <f>SUM(E221:H221)</f>
        <v>3443.3439999999991</v>
      </c>
      <c r="BG221" s="77">
        <f>SUM(I221:L221)</f>
        <v>3953.7179999999998</v>
      </c>
      <c r="BH221" s="77">
        <f>SUM(M221:Q221)</f>
        <v>-9.0159999999984848</v>
      </c>
      <c r="BI221" s="77">
        <f>SUM(R221:U221)</f>
        <v>-6065.5519999999997</v>
      </c>
      <c r="BJ221" s="77">
        <f>SUM(V221:Y221)</f>
        <v>-6362.0779999999995</v>
      </c>
      <c r="BK221" s="77">
        <f>SUM(Z221:AD221)</f>
        <v>-3667.4160000000002</v>
      </c>
      <c r="BL221" s="77">
        <f>SUM(AE221:AH221)</f>
        <v>-503.65599999999949</v>
      </c>
      <c r="BM221" s="77">
        <f>SUM(AI221:AL221)</f>
        <v>794.05200000000013</v>
      </c>
      <c r="BN221" s="77">
        <f>SUM(AM221:AQ221)</f>
        <v>-2917.4199999999996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-11334.023999999999</v>
      </c>
      <c r="BS221" s="77">
        <f>SUM(BF221:BH221)</f>
        <v>7388.0460000000003</v>
      </c>
      <c r="BT221" s="77">
        <f>SUM(BI221:BK221)</f>
        <v>-16095.045999999998</v>
      </c>
      <c r="BU221" s="77">
        <f>SUM(BL221:BN221)</f>
        <v>-2627.023999999999</v>
      </c>
      <c r="BV221" s="77">
        <f>SUM(BO221:BQ221)</f>
        <v>0</v>
      </c>
      <c r="BW221" s="77">
        <f>SUM(BF221:BK221)</f>
        <v>-8707</v>
      </c>
      <c r="BX221" s="77">
        <f>SUM(BL221:BQ221)</f>
        <v>-2627.023999999999</v>
      </c>
      <c r="BY221" s="77">
        <f>IF(Info!$O$3="Q1",$BS221,IF(Info!$O$3="Q2",$BS221+$BT221,IF(Info!$O$3="Q3",$BS221+$BT221+$BU221,$BR221)))</f>
        <v>7388.0460000000003</v>
      </c>
      <c r="BZ221" s="77">
        <f>IF(Info!$O$3="Q1",$BS221,IF(Info!$O$3="Q2",$BT221,IF(Info!$O$3="Q3",$BU221,$BV221)))</f>
        <v>7388.0460000000003</v>
      </c>
      <c r="CA221" s="48"/>
    </row>
    <row r="222" spans="1:79" x14ac:dyDescent="0.3">
      <c r="A222" s="248"/>
      <c r="B222" s="78" t="s">
        <v>39</v>
      </c>
      <c r="C222" s="250"/>
      <c r="D222" s="161">
        <f>SUM(E222:BD222)</f>
        <v>-2146.5233333333326</v>
      </c>
      <c r="E222" s="77">
        <f t="shared" ref="E222:AJ222" si="324">IF(E$136=0,0,E83-E312)</f>
        <v>-147.42333333333335</v>
      </c>
      <c r="F222" s="77">
        <f t="shared" si="324"/>
        <v>150.18666666666667</v>
      </c>
      <c r="G222" s="77">
        <f t="shared" si="324"/>
        <v>-148.70333333333332</v>
      </c>
      <c r="H222" s="77">
        <f t="shared" si="324"/>
        <v>-44.993333333333339</v>
      </c>
      <c r="I222" s="77">
        <f t="shared" si="324"/>
        <v>25.326666666666654</v>
      </c>
      <c r="J222" s="77">
        <f t="shared" si="324"/>
        <v>32.126666666666665</v>
      </c>
      <c r="K222" s="77">
        <f t="shared" si="324"/>
        <v>114.21666666666667</v>
      </c>
      <c r="L222" s="77">
        <f t="shared" si="324"/>
        <v>84.966666666666669</v>
      </c>
      <c r="M222" s="77">
        <f t="shared" si="324"/>
        <v>-145.51666666666665</v>
      </c>
      <c r="N222" s="77">
        <f t="shared" si="324"/>
        <v>-62.966666666666654</v>
      </c>
      <c r="O222" s="77">
        <f t="shared" si="324"/>
        <v>-144.95666666666665</v>
      </c>
      <c r="P222" s="77">
        <f t="shared" si="324"/>
        <v>18.193333333333328</v>
      </c>
      <c r="Q222" s="77">
        <f t="shared" si="324"/>
        <v>-45.056666666666644</v>
      </c>
      <c r="R222" s="77">
        <f t="shared" si="324"/>
        <v>-164.40333333333331</v>
      </c>
      <c r="S222" s="77">
        <f t="shared" si="324"/>
        <v>-124.88333333333334</v>
      </c>
      <c r="T222" s="77">
        <f t="shared" si="324"/>
        <v>-30.913333333333327</v>
      </c>
      <c r="U222" s="77">
        <f t="shared" si="324"/>
        <v>-41.25333333333333</v>
      </c>
      <c r="V222" s="77">
        <f t="shared" si="324"/>
        <v>-38.243333333333311</v>
      </c>
      <c r="W222" s="77">
        <f t="shared" si="324"/>
        <v>-188.68333333333334</v>
      </c>
      <c r="X222" s="77">
        <f t="shared" si="324"/>
        <v>-58.123333333333306</v>
      </c>
      <c r="Y222" s="77">
        <f t="shared" si="324"/>
        <v>-153.35333333333332</v>
      </c>
      <c r="Z222" s="77">
        <f t="shared" si="324"/>
        <v>-28.146666666666661</v>
      </c>
      <c r="AA222" s="77">
        <f t="shared" si="324"/>
        <v>-63.276666666666642</v>
      </c>
      <c r="AB222" s="77">
        <f t="shared" si="324"/>
        <v>-70.786666666666662</v>
      </c>
      <c r="AC222" s="77">
        <f t="shared" si="324"/>
        <v>32.743333333333339</v>
      </c>
      <c r="AD222" s="77">
        <f t="shared" si="324"/>
        <v>-74.686666666666667</v>
      </c>
      <c r="AE222" s="77">
        <f t="shared" si="324"/>
        <v>2.3766666666666652</v>
      </c>
      <c r="AF222" s="77">
        <f t="shared" si="324"/>
        <v>-96.433333333333337</v>
      </c>
      <c r="AG222" s="77">
        <f t="shared" si="324"/>
        <v>-92.823333333333323</v>
      </c>
      <c r="AH222" s="77">
        <f t="shared" si="324"/>
        <v>-156.77333333333331</v>
      </c>
      <c r="AI222" s="77">
        <f t="shared" si="324"/>
        <v>-162.08333333333331</v>
      </c>
      <c r="AJ222" s="77">
        <f t="shared" si="324"/>
        <v>42.476666666666688</v>
      </c>
      <c r="AK222" s="77">
        <f t="shared" ref="AK222:BD222" si="325">IF(AK$136=0,0,AK83-AK312)</f>
        <v>-75.593333333333348</v>
      </c>
      <c r="AL222" s="77">
        <f t="shared" si="325"/>
        <v>-21.833333333333314</v>
      </c>
      <c r="AM222" s="77">
        <f t="shared" si="325"/>
        <v>-63.74666666666667</v>
      </c>
      <c r="AN222" s="77">
        <f t="shared" si="325"/>
        <v>-52.216666666666654</v>
      </c>
      <c r="AO222" s="77">
        <f t="shared" si="325"/>
        <v>-32.506666666666661</v>
      </c>
      <c r="AP222" s="77">
        <f t="shared" si="325"/>
        <v>-118.75666666666666</v>
      </c>
      <c r="AQ222" s="77">
        <f t="shared" si="325"/>
        <v>0</v>
      </c>
      <c r="AR222" s="77">
        <f t="shared" si="325"/>
        <v>0</v>
      </c>
      <c r="AS222" s="77">
        <f t="shared" si="325"/>
        <v>0</v>
      </c>
      <c r="AT222" s="77">
        <f t="shared" si="325"/>
        <v>0</v>
      </c>
      <c r="AU222" s="77">
        <f t="shared" si="325"/>
        <v>0</v>
      </c>
      <c r="AV222" s="77">
        <f t="shared" si="325"/>
        <v>0</v>
      </c>
      <c r="AW222" s="77">
        <f t="shared" si="325"/>
        <v>0</v>
      </c>
      <c r="AX222" s="77">
        <f t="shared" si="325"/>
        <v>0</v>
      </c>
      <c r="AY222" s="77">
        <f t="shared" si="325"/>
        <v>0</v>
      </c>
      <c r="AZ222" s="77">
        <f t="shared" si="325"/>
        <v>0</v>
      </c>
      <c r="BA222" s="77">
        <f t="shared" si="325"/>
        <v>0</v>
      </c>
      <c r="BB222" s="77">
        <f t="shared" si="325"/>
        <v>0</v>
      </c>
      <c r="BC222" s="77">
        <f t="shared" si="325"/>
        <v>0</v>
      </c>
      <c r="BD222" s="77">
        <f t="shared" si="325"/>
        <v>0</v>
      </c>
      <c r="BE222" s="251"/>
      <c r="BF222" s="163">
        <f>SUM(E222:H222)</f>
        <v>-190.93333333333334</v>
      </c>
      <c r="BG222" s="77">
        <f>SUM(I222:L222)</f>
        <v>256.63666666666666</v>
      </c>
      <c r="BH222" s="77">
        <f>SUM(M222:Q222)</f>
        <v>-380.30333333333328</v>
      </c>
      <c r="BI222" s="77">
        <f>SUM(R222:U222)</f>
        <v>-361.45333333333326</v>
      </c>
      <c r="BJ222" s="77">
        <f>SUM(V222:Y222)</f>
        <v>-438.40333333333331</v>
      </c>
      <c r="BK222" s="77">
        <f>SUM(Z222:AD222)</f>
        <v>-204.15333333333331</v>
      </c>
      <c r="BL222" s="77">
        <f>SUM(AE222:AH222)</f>
        <v>-343.65333333333331</v>
      </c>
      <c r="BM222" s="77">
        <f>SUM(AI222:AL222)</f>
        <v>-217.0333333333333</v>
      </c>
      <c r="BN222" s="77">
        <f>SUM(AM222:AQ222)</f>
        <v>-267.22666666666663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-2146.5233333333326</v>
      </c>
      <c r="BS222" s="77">
        <f>SUM(BF222:BH222)</f>
        <v>-314.59999999999997</v>
      </c>
      <c r="BT222" s="77">
        <f>SUM(BI222:BK222)</f>
        <v>-1004.0099999999999</v>
      </c>
      <c r="BU222" s="77">
        <f>SUM(BL222:BN222)</f>
        <v>-827.91333333333318</v>
      </c>
      <c r="BV222" s="77">
        <f>SUM(BO222:BQ222)</f>
        <v>0</v>
      </c>
      <c r="BW222" s="77">
        <f>SUM(BF222:BK222)</f>
        <v>-1318.6099999999997</v>
      </c>
      <c r="BX222" s="77">
        <f>SUM(BL222:BQ222)</f>
        <v>-827.91333333333318</v>
      </c>
      <c r="BY222" s="77">
        <f>IF(Info!$O$3="Q1",$BS222,IF(Info!$O$3="Q2",$BS222+$BT222,IF(Info!$O$3="Q3",$BS222+$BT222+$BU222,$BR222)))</f>
        <v>-314.59999999999997</v>
      </c>
      <c r="BZ222" s="77">
        <f>IF(Info!$O$3="Q1",$BS222,IF(Info!$O$3="Q2",$BT222,IF(Info!$O$3="Q3",$BU222,$BV222)))</f>
        <v>-314.59999999999997</v>
      </c>
      <c r="CA222" s="48"/>
    </row>
    <row r="223" spans="1:79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26">IF(E$136=0,0,E84-E313)</f>
        <v>0</v>
      </c>
      <c r="F223" s="77">
        <f t="shared" si="326"/>
        <v>0</v>
      </c>
      <c r="G223" s="77">
        <f t="shared" si="326"/>
        <v>0</v>
      </c>
      <c r="H223" s="77">
        <f t="shared" si="326"/>
        <v>0</v>
      </c>
      <c r="I223" s="77">
        <f t="shared" si="326"/>
        <v>0</v>
      </c>
      <c r="J223" s="77">
        <f t="shared" si="326"/>
        <v>0</v>
      </c>
      <c r="K223" s="77">
        <f t="shared" si="326"/>
        <v>0</v>
      </c>
      <c r="L223" s="77">
        <f t="shared" si="326"/>
        <v>0</v>
      </c>
      <c r="M223" s="77">
        <f t="shared" si="326"/>
        <v>0</v>
      </c>
      <c r="N223" s="77">
        <f t="shared" si="326"/>
        <v>0</v>
      </c>
      <c r="O223" s="77">
        <f t="shared" si="326"/>
        <v>0</v>
      </c>
      <c r="P223" s="77">
        <f t="shared" si="326"/>
        <v>0</v>
      </c>
      <c r="Q223" s="77">
        <f t="shared" si="326"/>
        <v>0</v>
      </c>
      <c r="R223" s="77">
        <f t="shared" si="326"/>
        <v>0</v>
      </c>
      <c r="S223" s="77">
        <f t="shared" si="326"/>
        <v>0</v>
      </c>
      <c r="T223" s="77">
        <f t="shared" si="326"/>
        <v>0</v>
      </c>
      <c r="U223" s="77">
        <f t="shared" si="326"/>
        <v>0</v>
      </c>
      <c r="V223" s="77">
        <f t="shared" si="326"/>
        <v>0</v>
      </c>
      <c r="W223" s="77">
        <f t="shared" si="326"/>
        <v>0</v>
      </c>
      <c r="X223" s="77">
        <f t="shared" si="326"/>
        <v>0</v>
      </c>
      <c r="Y223" s="77">
        <f t="shared" si="326"/>
        <v>0</v>
      </c>
      <c r="Z223" s="77">
        <f t="shared" si="326"/>
        <v>0</v>
      </c>
      <c r="AA223" s="77">
        <f t="shared" si="326"/>
        <v>0</v>
      </c>
      <c r="AB223" s="77">
        <f t="shared" si="326"/>
        <v>0</v>
      </c>
      <c r="AC223" s="77">
        <f t="shared" si="326"/>
        <v>0</v>
      </c>
      <c r="AD223" s="77">
        <f t="shared" si="326"/>
        <v>0</v>
      </c>
      <c r="AE223" s="77">
        <f t="shared" si="326"/>
        <v>0</v>
      </c>
      <c r="AF223" s="77">
        <f t="shared" si="326"/>
        <v>0</v>
      </c>
      <c r="AG223" s="77">
        <f t="shared" si="326"/>
        <v>0</v>
      </c>
      <c r="AH223" s="77">
        <f t="shared" si="326"/>
        <v>0</v>
      </c>
      <c r="AI223" s="77">
        <f t="shared" si="326"/>
        <v>0</v>
      </c>
      <c r="AJ223" s="77">
        <f t="shared" si="326"/>
        <v>0</v>
      </c>
      <c r="AK223" s="77">
        <f t="shared" ref="AK223:BD223" si="327">IF(AK$136=0,0,AK84-AK313)</f>
        <v>0</v>
      </c>
      <c r="AL223" s="77">
        <f t="shared" si="327"/>
        <v>0</v>
      </c>
      <c r="AM223" s="77">
        <f t="shared" si="327"/>
        <v>0</v>
      </c>
      <c r="AN223" s="77">
        <f t="shared" si="327"/>
        <v>0</v>
      </c>
      <c r="AO223" s="77">
        <f t="shared" si="327"/>
        <v>0</v>
      </c>
      <c r="AP223" s="77">
        <f t="shared" si="327"/>
        <v>0</v>
      </c>
      <c r="AQ223" s="77">
        <f t="shared" si="327"/>
        <v>0</v>
      </c>
      <c r="AR223" s="77">
        <f t="shared" si="327"/>
        <v>0</v>
      </c>
      <c r="AS223" s="77">
        <f t="shared" si="327"/>
        <v>0</v>
      </c>
      <c r="AT223" s="77">
        <f t="shared" si="327"/>
        <v>0</v>
      </c>
      <c r="AU223" s="77">
        <f t="shared" si="327"/>
        <v>0</v>
      </c>
      <c r="AV223" s="77">
        <f t="shared" si="327"/>
        <v>0</v>
      </c>
      <c r="AW223" s="77">
        <f t="shared" si="327"/>
        <v>0</v>
      </c>
      <c r="AX223" s="77">
        <f t="shared" si="327"/>
        <v>0</v>
      </c>
      <c r="AY223" s="77">
        <f t="shared" si="327"/>
        <v>0</v>
      </c>
      <c r="AZ223" s="77">
        <f t="shared" si="327"/>
        <v>0</v>
      </c>
      <c r="BA223" s="77">
        <f t="shared" si="327"/>
        <v>0</v>
      </c>
      <c r="BB223" s="77">
        <f t="shared" si="327"/>
        <v>0</v>
      </c>
      <c r="BC223" s="77">
        <f t="shared" si="327"/>
        <v>0</v>
      </c>
      <c r="BD223" s="77">
        <f t="shared" si="327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28">IF(E$136=0,0,E85-E314)</f>
        <v>0</v>
      </c>
      <c r="F224" s="77">
        <f t="shared" si="328"/>
        <v>0</v>
      </c>
      <c r="G224" s="77">
        <f t="shared" si="328"/>
        <v>0</v>
      </c>
      <c r="H224" s="77">
        <f t="shared" si="328"/>
        <v>0</v>
      </c>
      <c r="I224" s="77">
        <f t="shared" si="328"/>
        <v>0</v>
      </c>
      <c r="J224" s="77">
        <f t="shared" si="328"/>
        <v>0</v>
      </c>
      <c r="K224" s="77">
        <f t="shared" si="328"/>
        <v>0</v>
      </c>
      <c r="L224" s="77">
        <f t="shared" si="328"/>
        <v>0</v>
      </c>
      <c r="M224" s="77">
        <f t="shared" si="328"/>
        <v>0</v>
      </c>
      <c r="N224" s="77">
        <f t="shared" si="328"/>
        <v>0</v>
      </c>
      <c r="O224" s="77">
        <f t="shared" si="328"/>
        <v>0</v>
      </c>
      <c r="P224" s="77">
        <f t="shared" si="328"/>
        <v>0</v>
      </c>
      <c r="Q224" s="77">
        <f t="shared" si="328"/>
        <v>0</v>
      </c>
      <c r="R224" s="77">
        <f t="shared" si="328"/>
        <v>0</v>
      </c>
      <c r="S224" s="77">
        <f t="shared" si="328"/>
        <v>0</v>
      </c>
      <c r="T224" s="77">
        <f t="shared" si="328"/>
        <v>0</v>
      </c>
      <c r="U224" s="77">
        <f t="shared" si="328"/>
        <v>0</v>
      </c>
      <c r="V224" s="77">
        <f t="shared" si="328"/>
        <v>0</v>
      </c>
      <c r="W224" s="77">
        <f t="shared" si="328"/>
        <v>0</v>
      </c>
      <c r="X224" s="77">
        <f t="shared" si="328"/>
        <v>0</v>
      </c>
      <c r="Y224" s="77">
        <f t="shared" si="328"/>
        <v>0</v>
      </c>
      <c r="Z224" s="77">
        <f t="shared" si="328"/>
        <v>0</v>
      </c>
      <c r="AA224" s="77">
        <f t="shared" si="328"/>
        <v>0</v>
      </c>
      <c r="AB224" s="77">
        <f t="shared" si="328"/>
        <v>0</v>
      </c>
      <c r="AC224" s="77">
        <f t="shared" si="328"/>
        <v>0</v>
      </c>
      <c r="AD224" s="77">
        <f t="shared" si="328"/>
        <v>0</v>
      </c>
      <c r="AE224" s="77">
        <f t="shared" si="328"/>
        <v>0</v>
      </c>
      <c r="AF224" s="77">
        <f t="shared" si="328"/>
        <v>0</v>
      </c>
      <c r="AG224" s="77">
        <f t="shared" si="328"/>
        <v>0</v>
      </c>
      <c r="AH224" s="77">
        <f t="shared" si="328"/>
        <v>0</v>
      </c>
      <c r="AI224" s="77">
        <f t="shared" si="328"/>
        <v>0</v>
      </c>
      <c r="AJ224" s="77">
        <f t="shared" si="328"/>
        <v>0</v>
      </c>
      <c r="AK224" s="77">
        <f t="shared" ref="AK224:BD224" si="329">IF(AK$136=0,0,AK85-AK314)</f>
        <v>0</v>
      </c>
      <c r="AL224" s="77">
        <f t="shared" si="329"/>
        <v>0</v>
      </c>
      <c r="AM224" s="77">
        <f t="shared" si="329"/>
        <v>0</v>
      </c>
      <c r="AN224" s="77">
        <f t="shared" si="329"/>
        <v>0</v>
      </c>
      <c r="AO224" s="77">
        <f t="shared" si="329"/>
        <v>0</v>
      </c>
      <c r="AP224" s="77">
        <f t="shared" si="329"/>
        <v>0</v>
      </c>
      <c r="AQ224" s="77">
        <f t="shared" si="329"/>
        <v>0</v>
      </c>
      <c r="AR224" s="77">
        <f t="shared" si="329"/>
        <v>0</v>
      </c>
      <c r="AS224" s="77">
        <f t="shared" si="329"/>
        <v>0</v>
      </c>
      <c r="AT224" s="77">
        <f t="shared" si="329"/>
        <v>0</v>
      </c>
      <c r="AU224" s="77">
        <f t="shared" si="329"/>
        <v>0</v>
      </c>
      <c r="AV224" s="77">
        <f t="shared" si="329"/>
        <v>0</v>
      </c>
      <c r="AW224" s="77">
        <f t="shared" si="329"/>
        <v>0</v>
      </c>
      <c r="AX224" s="77">
        <f t="shared" si="329"/>
        <v>0</v>
      </c>
      <c r="AY224" s="77">
        <f t="shared" si="329"/>
        <v>0</v>
      </c>
      <c r="AZ224" s="77">
        <f t="shared" si="329"/>
        <v>0</v>
      </c>
      <c r="BA224" s="77">
        <f t="shared" si="329"/>
        <v>0</v>
      </c>
      <c r="BB224" s="77">
        <f t="shared" si="329"/>
        <v>0</v>
      </c>
      <c r="BC224" s="77">
        <f t="shared" si="329"/>
        <v>0</v>
      </c>
      <c r="BD224" s="77">
        <f t="shared" si="329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x14ac:dyDescent="0.3">
      <c r="A225" s="248"/>
      <c r="B225" s="78" t="s">
        <v>348</v>
      </c>
      <c r="C225" s="250"/>
      <c r="D225" s="255">
        <f>SUM(E225:BD225)</f>
        <v>-13480.547333333332</v>
      </c>
      <c r="E225" s="255">
        <f t="shared" ref="E225:AJ225" si="330">IF(E$136=0,0,E86-E315)</f>
        <v>670.5006666666668</v>
      </c>
      <c r="F225" s="255">
        <f t="shared" si="330"/>
        <v>363.67066666666688</v>
      </c>
      <c r="G225" s="255">
        <f t="shared" si="330"/>
        <v>1670.2026666666668</v>
      </c>
      <c r="H225" s="255">
        <f t="shared" si="330"/>
        <v>548.03666666666504</v>
      </c>
      <c r="I225" s="255">
        <f t="shared" si="330"/>
        <v>1197.2186666666666</v>
      </c>
      <c r="J225" s="255">
        <f t="shared" si="330"/>
        <v>410.19866666666667</v>
      </c>
      <c r="K225" s="255">
        <f t="shared" si="330"/>
        <v>830.61866666666685</v>
      </c>
      <c r="L225" s="255">
        <f t="shared" si="330"/>
        <v>1772.3186666666663</v>
      </c>
      <c r="M225" s="255">
        <f t="shared" si="330"/>
        <v>-971.17066666666506</v>
      </c>
      <c r="N225" s="255">
        <f t="shared" si="330"/>
        <v>-93.794666666666672</v>
      </c>
      <c r="O225" s="255">
        <f t="shared" si="330"/>
        <v>-1111.7606666666666</v>
      </c>
      <c r="P225" s="255">
        <f t="shared" si="330"/>
        <v>42.801333333333332</v>
      </c>
      <c r="Q225" s="255">
        <f t="shared" si="330"/>
        <v>1744.6053333333334</v>
      </c>
      <c r="R225" s="255">
        <f t="shared" si="330"/>
        <v>-4247.8333333333339</v>
      </c>
      <c r="S225" s="255">
        <f t="shared" si="330"/>
        <v>-631.18133333333299</v>
      </c>
      <c r="T225" s="255">
        <f t="shared" si="330"/>
        <v>-860.87933333333331</v>
      </c>
      <c r="U225" s="255">
        <f t="shared" si="330"/>
        <v>-687.11133333333362</v>
      </c>
      <c r="V225" s="255">
        <f t="shared" si="330"/>
        <v>386.24266666666654</v>
      </c>
      <c r="W225" s="255">
        <f t="shared" si="330"/>
        <v>-5657.6693333333324</v>
      </c>
      <c r="X225" s="255">
        <f t="shared" si="330"/>
        <v>-720.25133333333315</v>
      </c>
      <c r="Y225" s="255">
        <f t="shared" si="330"/>
        <v>-808.80333333333328</v>
      </c>
      <c r="Z225" s="255">
        <f t="shared" si="330"/>
        <v>-390.17466666666678</v>
      </c>
      <c r="AA225" s="255">
        <f t="shared" si="330"/>
        <v>1109.5753333333332</v>
      </c>
      <c r="AB225" s="255">
        <f t="shared" si="330"/>
        <v>-4184.4986666666664</v>
      </c>
      <c r="AC225" s="255">
        <f t="shared" si="330"/>
        <v>136.77933333333294</v>
      </c>
      <c r="AD225" s="255">
        <f t="shared" si="330"/>
        <v>-543.25066666666703</v>
      </c>
      <c r="AE225" s="255">
        <f t="shared" si="330"/>
        <v>17.88466666666659</v>
      </c>
      <c r="AF225" s="255">
        <f t="shared" si="330"/>
        <v>507.48266666666677</v>
      </c>
      <c r="AG225" s="255">
        <f t="shared" si="330"/>
        <v>-1151.2053333333324</v>
      </c>
      <c r="AH225" s="255">
        <f t="shared" si="330"/>
        <v>-221.47133333333318</v>
      </c>
      <c r="AI225" s="255">
        <f t="shared" si="330"/>
        <v>350.62266666666687</v>
      </c>
      <c r="AJ225" s="255">
        <f t="shared" si="330"/>
        <v>41.072666666666919</v>
      </c>
      <c r="AK225" s="255">
        <f t="shared" ref="AK225:BD225" si="331">IF(AK$136=0,0,AK86-AK315)</f>
        <v>-190.26933333333329</v>
      </c>
      <c r="AL225" s="255">
        <f t="shared" si="331"/>
        <v>375.59266666666656</v>
      </c>
      <c r="AM225" s="255">
        <f t="shared" si="331"/>
        <v>-3023.0646666666662</v>
      </c>
      <c r="AN225" s="255">
        <f t="shared" si="331"/>
        <v>289.80733333333319</v>
      </c>
      <c r="AO225" s="255">
        <f t="shared" si="331"/>
        <v>107.31533333333346</v>
      </c>
      <c r="AP225" s="255">
        <f t="shared" si="331"/>
        <v>-558.70466666666664</v>
      </c>
      <c r="AQ225" s="255">
        <f t="shared" si="331"/>
        <v>0</v>
      </c>
      <c r="AR225" s="255">
        <f t="shared" si="331"/>
        <v>0</v>
      </c>
      <c r="AS225" s="255">
        <f t="shared" si="331"/>
        <v>0</v>
      </c>
      <c r="AT225" s="255">
        <f t="shared" si="331"/>
        <v>0</v>
      </c>
      <c r="AU225" s="255">
        <f t="shared" si="331"/>
        <v>0</v>
      </c>
      <c r="AV225" s="255">
        <f t="shared" si="331"/>
        <v>0</v>
      </c>
      <c r="AW225" s="255">
        <f t="shared" si="331"/>
        <v>0</v>
      </c>
      <c r="AX225" s="255">
        <f t="shared" si="331"/>
        <v>0</v>
      </c>
      <c r="AY225" s="255">
        <f t="shared" si="331"/>
        <v>0</v>
      </c>
      <c r="AZ225" s="255">
        <f t="shared" si="331"/>
        <v>0</v>
      </c>
      <c r="BA225" s="255">
        <f t="shared" si="331"/>
        <v>0</v>
      </c>
      <c r="BB225" s="255">
        <f t="shared" si="331"/>
        <v>0</v>
      </c>
      <c r="BC225" s="255">
        <f t="shared" si="331"/>
        <v>0</v>
      </c>
      <c r="BD225" s="255">
        <f t="shared" si="331"/>
        <v>0</v>
      </c>
      <c r="BE225" s="251"/>
      <c r="BF225" s="162">
        <f>SUM(E225:H225)</f>
        <v>3252.4106666666657</v>
      </c>
      <c r="BG225" s="157">
        <f>SUM(I225:L225)</f>
        <v>4210.3546666666662</v>
      </c>
      <c r="BH225" s="157">
        <f>SUM(M225:Q225)</f>
        <v>-389.31933333333154</v>
      </c>
      <c r="BI225" s="157">
        <f>SUM(R225:U225)</f>
        <v>-6427.0053333333335</v>
      </c>
      <c r="BJ225" s="157">
        <f>SUM(V225:Y225)</f>
        <v>-6800.4813333333332</v>
      </c>
      <c r="BK225" s="157">
        <f>SUM(Z225:AD225)</f>
        <v>-3871.5693333333338</v>
      </c>
      <c r="BL225" s="157">
        <f>SUM(AE225:AH225)</f>
        <v>-847.30933333333223</v>
      </c>
      <c r="BM225" s="157">
        <f>SUM(AI225:AL225)</f>
        <v>577.01866666666706</v>
      </c>
      <c r="BN225" s="157">
        <f>SUM(AM225:AQ225)</f>
        <v>-3184.6466666666661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-13480.547333333332</v>
      </c>
      <c r="BS225" s="157">
        <f>SUM(BF225:BH225)</f>
        <v>7073.4459999999999</v>
      </c>
      <c r="BT225" s="157">
        <f>SUM(BI225:BK225)</f>
        <v>-17099.056</v>
      </c>
      <c r="BU225" s="157">
        <f>SUM(BL225:BN225)</f>
        <v>-3454.9373333333315</v>
      </c>
      <c r="BV225" s="157">
        <f>SUM(BO225:BQ225)</f>
        <v>0</v>
      </c>
      <c r="BW225" s="157">
        <f>SUM(BF225:BK225)</f>
        <v>-10025.61</v>
      </c>
      <c r="BX225" s="157">
        <f>SUM(BL225:BQ225)</f>
        <v>-3454.9373333333315</v>
      </c>
      <c r="BY225" s="157">
        <f>IF(Info!$O$3="Q1",$BS225,IF(Info!$O$3="Q2",$BS225+$BT225,IF(Info!$O$3="Q3",$BS225+$BT225+$BU225,$BR225)))</f>
        <v>7073.4459999999999</v>
      </c>
      <c r="BZ225" s="157">
        <f>IF(Info!$O$3="Q1",$BS225,IF(Info!$O$3="Q2",$BT225,IF(Info!$O$3="Q3",$BU225,$BV225)))</f>
        <v>7073.4459999999999</v>
      </c>
      <c r="CA225" s="48"/>
    </row>
    <row r="226" spans="1:79" ht="15.6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x14ac:dyDescent="0.3">
      <c r="A227" s="248"/>
      <c r="B227" s="78" t="s">
        <v>350</v>
      </c>
      <c r="C227" s="250"/>
      <c r="D227" s="161">
        <f t="shared" ref="D227:D233" si="332">SUM(E227:BD227)</f>
        <v>491.03666666666413</v>
      </c>
      <c r="E227" s="77">
        <f t="shared" ref="E227:AJ227" si="333">IF(E$136=0,0,E88-E317)</f>
        <v>-391.24208333333354</v>
      </c>
      <c r="F227" s="77">
        <f t="shared" si="333"/>
        <v>-322.74208333333354</v>
      </c>
      <c r="G227" s="77">
        <f t="shared" si="333"/>
        <v>221.82791666666662</v>
      </c>
      <c r="H227" s="77">
        <f t="shared" si="333"/>
        <v>-200.47208333333356</v>
      </c>
      <c r="I227" s="77">
        <f t="shared" si="333"/>
        <v>-98.762083333333521</v>
      </c>
      <c r="J227" s="77">
        <f t="shared" si="333"/>
        <v>-410.89208333333318</v>
      </c>
      <c r="K227" s="77">
        <f t="shared" si="333"/>
        <v>35.057916666666642</v>
      </c>
      <c r="L227" s="77">
        <f t="shared" si="333"/>
        <v>6.6279166666668061</v>
      </c>
      <c r="M227" s="77">
        <f t="shared" si="333"/>
        <v>125.34433333333322</v>
      </c>
      <c r="N227" s="77">
        <f t="shared" si="333"/>
        <v>164.32433333333324</v>
      </c>
      <c r="O227" s="77">
        <f t="shared" si="333"/>
        <v>-253.91566666666654</v>
      </c>
      <c r="P227" s="77">
        <f t="shared" si="333"/>
        <v>-27.295666666666648</v>
      </c>
      <c r="Q227" s="77">
        <f t="shared" si="333"/>
        <v>-147.17566666666676</v>
      </c>
      <c r="R227" s="77">
        <f t="shared" si="333"/>
        <v>-109.71208333333334</v>
      </c>
      <c r="S227" s="77">
        <f t="shared" si="333"/>
        <v>-77.622083333333194</v>
      </c>
      <c r="T227" s="77">
        <f t="shared" si="333"/>
        <v>337.08791666666662</v>
      </c>
      <c r="U227" s="77">
        <f t="shared" si="333"/>
        <v>-214.21208333333334</v>
      </c>
      <c r="V227" s="77">
        <f t="shared" si="333"/>
        <v>173.05041666666671</v>
      </c>
      <c r="W227" s="77">
        <f t="shared" si="333"/>
        <v>257.78041666666672</v>
      </c>
      <c r="X227" s="77">
        <f t="shared" si="333"/>
        <v>-58.149583333333567</v>
      </c>
      <c r="Y227" s="77">
        <f t="shared" si="333"/>
        <v>299.06041666666647</v>
      </c>
      <c r="Z227" s="77">
        <f t="shared" si="333"/>
        <v>-162.0916666666667</v>
      </c>
      <c r="AA227" s="77">
        <f t="shared" si="333"/>
        <v>159.41833333333307</v>
      </c>
      <c r="AB227" s="77">
        <f t="shared" si="333"/>
        <v>154.35833333333312</v>
      </c>
      <c r="AC227" s="77">
        <f t="shared" si="333"/>
        <v>-222.33166666666693</v>
      </c>
      <c r="AD227" s="77">
        <f t="shared" si="333"/>
        <v>89.468333333333248</v>
      </c>
      <c r="AE227" s="77">
        <f t="shared" si="333"/>
        <v>242.2004166666668</v>
      </c>
      <c r="AF227" s="77">
        <f t="shared" si="333"/>
        <v>-300.11958333333337</v>
      </c>
      <c r="AG227" s="77">
        <f t="shared" si="333"/>
        <v>346.44041666666658</v>
      </c>
      <c r="AH227" s="77">
        <f t="shared" si="333"/>
        <v>-269.77958333333322</v>
      </c>
      <c r="AI227" s="77">
        <f t="shared" si="333"/>
        <v>244.27041666666651</v>
      </c>
      <c r="AJ227" s="77">
        <f t="shared" si="333"/>
        <v>254.85041666666666</v>
      </c>
      <c r="AK227" s="77">
        <f t="shared" ref="AK227:BD227" si="334">IF(AK$136=0,0,AK88-AK317)</f>
        <v>167.9504166666668</v>
      </c>
      <c r="AL227" s="77">
        <f t="shared" si="334"/>
        <v>222.80041666666671</v>
      </c>
      <c r="AM227" s="77">
        <f t="shared" si="334"/>
        <v>-102.11166666666668</v>
      </c>
      <c r="AN227" s="77">
        <f t="shared" si="334"/>
        <v>263.92833333333306</v>
      </c>
      <c r="AO227" s="77">
        <f t="shared" si="334"/>
        <v>270.21833333333325</v>
      </c>
      <c r="AP227" s="77">
        <f t="shared" si="334"/>
        <v>-176.4016666666671</v>
      </c>
      <c r="AQ227" s="77">
        <f t="shared" si="334"/>
        <v>0</v>
      </c>
      <c r="AR227" s="77">
        <f t="shared" si="334"/>
        <v>0</v>
      </c>
      <c r="AS227" s="77">
        <f t="shared" si="334"/>
        <v>0</v>
      </c>
      <c r="AT227" s="77">
        <f t="shared" si="334"/>
        <v>0</v>
      </c>
      <c r="AU227" s="77">
        <f t="shared" si="334"/>
        <v>0</v>
      </c>
      <c r="AV227" s="77">
        <f t="shared" si="334"/>
        <v>0</v>
      </c>
      <c r="AW227" s="77">
        <f t="shared" si="334"/>
        <v>0</v>
      </c>
      <c r="AX227" s="77">
        <f t="shared" si="334"/>
        <v>0</v>
      </c>
      <c r="AY227" s="77">
        <f t="shared" si="334"/>
        <v>0</v>
      </c>
      <c r="AZ227" s="77">
        <f t="shared" si="334"/>
        <v>0</v>
      </c>
      <c r="BA227" s="77">
        <f t="shared" si="334"/>
        <v>0</v>
      </c>
      <c r="BB227" s="77">
        <f t="shared" si="334"/>
        <v>0</v>
      </c>
      <c r="BC227" s="77">
        <f t="shared" si="334"/>
        <v>0</v>
      </c>
      <c r="BD227" s="77">
        <f t="shared" si="334"/>
        <v>0</v>
      </c>
      <c r="BE227" s="251"/>
      <c r="BF227" s="163">
        <f t="shared" ref="BF227:BF233" si="335">SUM(E227:H227)</f>
        <v>-692.62833333333401</v>
      </c>
      <c r="BG227" s="77">
        <f t="shared" ref="BG227:BG233" si="336">SUM(I227:L227)</f>
        <v>-467.96833333333325</v>
      </c>
      <c r="BH227" s="77">
        <f t="shared" ref="BH227:BH233" si="337">SUM(M227:Q227)</f>
        <v>-138.71833333333348</v>
      </c>
      <c r="BI227" s="77">
        <f t="shared" ref="BI227:BI233" si="338">SUM(R227:U227)</f>
        <v>-64.458333333333258</v>
      </c>
      <c r="BJ227" s="77">
        <f t="shared" ref="BJ227:BJ233" si="339">SUM(V227:Y227)</f>
        <v>671.74166666666633</v>
      </c>
      <c r="BK227" s="77">
        <f t="shared" ref="BK227:BK233" si="340">SUM(Z227:AD227)</f>
        <v>18.821666666665806</v>
      </c>
      <c r="BL227" s="77">
        <f t="shared" ref="BL227:BL233" si="341">SUM(AE227:AH227)</f>
        <v>18.741666666666788</v>
      </c>
      <c r="BM227" s="77">
        <f t="shared" ref="BM227:BM233" si="342">SUM(AI227:AL227)</f>
        <v>889.87166666666667</v>
      </c>
      <c r="BN227" s="77">
        <f t="shared" ref="BN227:BN233" si="343">SUM(AM227:AQ227)</f>
        <v>255.63333333333253</v>
      </c>
      <c r="BO227" s="77">
        <f t="shared" ref="BO227:BO233" si="344">SUM(AR227:AU227)</f>
        <v>0</v>
      </c>
      <c r="BP227" s="77">
        <f t="shared" ref="BP227:BP233" si="345">SUM(AV227:AY227)</f>
        <v>0</v>
      </c>
      <c r="BQ227" s="77">
        <f t="shared" ref="BQ227:BQ233" si="346">SUM(AZ227:BD227)</f>
        <v>0</v>
      </c>
      <c r="BR227" s="157">
        <f t="shared" ref="BR227:BR233" si="347">SUM(BF227:BQ227)</f>
        <v>491.03666666666413</v>
      </c>
      <c r="BS227" s="77">
        <f t="shared" ref="BS227:BS233" si="348">SUM(BF227:BH227)</f>
        <v>-1299.3150000000007</v>
      </c>
      <c r="BT227" s="77">
        <f t="shared" ref="BT227:BT233" si="349">SUM(BI227:BK227)</f>
        <v>626.10499999999888</v>
      </c>
      <c r="BU227" s="77">
        <f t="shared" ref="BU227:BU233" si="350">SUM(BL227:BN227)</f>
        <v>1164.246666666666</v>
      </c>
      <c r="BV227" s="77">
        <f t="shared" ref="BV227:BV233" si="351">SUM(BO227:BQ227)</f>
        <v>0</v>
      </c>
      <c r="BW227" s="77">
        <f t="shared" ref="BW227:BW233" si="352">SUM(BF227:BK227)</f>
        <v>-673.21000000000186</v>
      </c>
      <c r="BX227" s="77">
        <f t="shared" ref="BX227:BX233" si="353">SUM(BL227:BQ227)</f>
        <v>1164.246666666666</v>
      </c>
      <c r="BY227" s="77">
        <f>IF(Info!$O$3="Q1",$BS227,IF(Info!$O$3="Q2",$BS227+$BT227,IF(Info!$O$3="Q3",$BS227+$BT227+$BU227,$BR227)))</f>
        <v>-1299.3150000000007</v>
      </c>
      <c r="BZ227" s="77">
        <f>IF(Info!$O$3="Q1",$BS227,IF(Info!$O$3="Q2",$BT227,IF(Info!$O$3="Q3",$BU227,$BV227)))</f>
        <v>-1299.3150000000007</v>
      </c>
      <c r="CA227" s="48"/>
    </row>
    <row r="228" spans="1:79" x14ac:dyDescent="0.3">
      <c r="A228" s="248"/>
      <c r="B228" s="78" t="s">
        <v>47</v>
      </c>
      <c r="C228" s="250"/>
      <c r="D228" s="161">
        <f t="shared" si="332"/>
        <v>-14094.244615384612</v>
      </c>
      <c r="E228" s="77">
        <f t="shared" ref="E228:AJ228" si="354">IF(E$136=0,0,E89-E318)</f>
        <v>-97.732884615384648</v>
      </c>
      <c r="F228" s="77">
        <f t="shared" si="354"/>
        <v>-114.48288461538465</v>
      </c>
      <c r="G228" s="77">
        <f t="shared" si="354"/>
        <v>-45.372884615384635</v>
      </c>
      <c r="H228" s="77">
        <f t="shared" si="354"/>
        <v>-32.692884615384628</v>
      </c>
      <c r="I228" s="77">
        <f t="shared" si="354"/>
        <v>-133.89288461538462</v>
      </c>
      <c r="J228" s="77">
        <f t="shared" si="354"/>
        <v>46.74711538461537</v>
      </c>
      <c r="K228" s="77">
        <f t="shared" si="354"/>
        <v>-36.882884615384626</v>
      </c>
      <c r="L228" s="77">
        <f t="shared" si="354"/>
        <v>-21.412884615384655</v>
      </c>
      <c r="M228" s="77">
        <f t="shared" si="354"/>
        <v>-9.5653846153846303</v>
      </c>
      <c r="N228" s="77">
        <f t="shared" si="354"/>
        <v>21.764615384615354</v>
      </c>
      <c r="O228" s="77">
        <f t="shared" si="354"/>
        <v>-45.34538461538466</v>
      </c>
      <c r="P228" s="77">
        <f t="shared" si="354"/>
        <v>88.444615384615361</v>
      </c>
      <c r="Q228" s="77">
        <f t="shared" si="354"/>
        <v>87.284615384615336</v>
      </c>
      <c r="R228" s="77">
        <f t="shared" si="354"/>
        <v>-62.742884615384639</v>
      </c>
      <c r="S228" s="77">
        <f t="shared" si="354"/>
        <v>45.777115384615342</v>
      </c>
      <c r="T228" s="77">
        <f t="shared" si="354"/>
        <v>3.9071153846153948</v>
      </c>
      <c r="U228" s="77">
        <f t="shared" si="354"/>
        <v>-67.702884615384619</v>
      </c>
      <c r="V228" s="77">
        <f t="shared" si="354"/>
        <v>-50.75288461538463</v>
      </c>
      <c r="W228" s="77">
        <f t="shared" si="354"/>
        <v>-9738.4528846153862</v>
      </c>
      <c r="X228" s="77">
        <f t="shared" si="354"/>
        <v>-140.01288461538462</v>
      </c>
      <c r="Y228" s="77">
        <f t="shared" si="354"/>
        <v>-47.192884615384628</v>
      </c>
      <c r="Z228" s="77">
        <f t="shared" si="354"/>
        <v>27.614615384615377</v>
      </c>
      <c r="AA228" s="77">
        <f t="shared" si="354"/>
        <v>3.3446153846153948</v>
      </c>
      <c r="AB228" s="77">
        <f t="shared" si="354"/>
        <v>84.334615384615404</v>
      </c>
      <c r="AC228" s="77">
        <f t="shared" si="354"/>
        <v>-12.075384615384621</v>
      </c>
      <c r="AD228" s="77">
        <f t="shared" si="354"/>
        <v>-36.235384615384646</v>
      </c>
      <c r="AE228" s="77">
        <f t="shared" si="354"/>
        <v>-3732.2128846153846</v>
      </c>
      <c r="AF228" s="77">
        <f t="shared" si="354"/>
        <v>-94.882884615384626</v>
      </c>
      <c r="AG228" s="77">
        <f t="shared" si="354"/>
        <v>-85.25288461538463</v>
      </c>
      <c r="AH228" s="77">
        <f t="shared" si="354"/>
        <v>15.907115384615395</v>
      </c>
      <c r="AI228" s="77">
        <f t="shared" si="354"/>
        <v>-31.392884615384617</v>
      </c>
      <c r="AJ228" s="77">
        <f t="shared" si="354"/>
        <v>13.217115384615397</v>
      </c>
      <c r="AK228" s="77">
        <f t="shared" ref="AK228:BD228" si="355">IF(AK$136=0,0,AK89-AK318)</f>
        <v>-8.8728846153846348</v>
      </c>
      <c r="AL228" s="77">
        <f t="shared" si="355"/>
        <v>-31.782884615384603</v>
      </c>
      <c r="AM228" s="77">
        <f t="shared" si="355"/>
        <v>33.644615384615349</v>
      </c>
      <c r="AN228" s="77">
        <f t="shared" si="355"/>
        <v>84.994615384615372</v>
      </c>
      <c r="AO228" s="77">
        <f t="shared" si="355"/>
        <v>31.924615384615379</v>
      </c>
      <c r="AP228" s="77">
        <f t="shared" si="355"/>
        <v>-6.2053846153846166</v>
      </c>
      <c r="AQ228" s="77">
        <f t="shared" si="355"/>
        <v>0</v>
      </c>
      <c r="AR228" s="77">
        <f t="shared" si="355"/>
        <v>0</v>
      </c>
      <c r="AS228" s="77">
        <f t="shared" si="355"/>
        <v>0</v>
      </c>
      <c r="AT228" s="77">
        <f t="shared" si="355"/>
        <v>0</v>
      </c>
      <c r="AU228" s="77">
        <f t="shared" si="355"/>
        <v>0</v>
      </c>
      <c r="AV228" s="77">
        <f t="shared" si="355"/>
        <v>0</v>
      </c>
      <c r="AW228" s="77">
        <f t="shared" si="355"/>
        <v>0</v>
      </c>
      <c r="AX228" s="77">
        <f t="shared" si="355"/>
        <v>0</v>
      </c>
      <c r="AY228" s="77">
        <f t="shared" si="355"/>
        <v>0</v>
      </c>
      <c r="AZ228" s="77">
        <f t="shared" si="355"/>
        <v>0</v>
      </c>
      <c r="BA228" s="77">
        <f t="shared" si="355"/>
        <v>0</v>
      </c>
      <c r="BB228" s="77">
        <f t="shared" si="355"/>
        <v>0</v>
      </c>
      <c r="BC228" s="77">
        <f t="shared" si="355"/>
        <v>0</v>
      </c>
      <c r="BD228" s="77">
        <f t="shared" si="355"/>
        <v>0</v>
      </c>
      <c r="BE228" s="251"/>
      <c r="BF228" s="163">
        <f t="shared" si="335"/>
        <v>-290.28153846153856</v>
      </c>
      <c r="BG228" s="77">
        <f t="shared" si="336"/>
        <v>-145.44153846153853</v>
      </c>
      <c r="BH228" s="77">
        <f t="shared" si="337"/>
        <v>142.58307692307676</v>
      </c>
      <c r="BI228" s="77">
        <f t="shared" si="338"/>
        <v>-80.761538461538521</v>
      </c>
      <c r="BJ228" s="77">
        <f t="shared" si="339"/>
        <v>-9976.4115384615397</v>
      </c>
      <c r="BK228" s="77">
        <f t="shared" si="340"/>
        <v>66.983076923076908</v>
      </c>
      <c r="BL228" s="77">
        <f t="shared" si="341"/>
        <v>-3896.4415384615386</v>
      </c>
      <c r="BM228" s="77">
        <f t="shared" si="342"/>
        <v>-58.831538461538457</v>
      </c>
      <c r="BN228" s="77">
        <f t="shared" si="343"/>
        <v>144.35846153846148</v>
      </c>
      <c r="BO228" s="77">
        <f t="shared" si="344"/>
        <v>0</v>
      </c>
      <c r="BP228" s="77">
        <f t="shared" si="345"/>
        <v>0</v>
      </c>
      <c r="BQ228" s="77">
        <f t="shared" si="346"/>
        <v>0</v>
      </c>
      <c r="BR228" s="157">
        <f t="shared" si="347"/>
        <v>-14094.244615384618</v>
      </c>
      <c r="BS228" s="77">
        <f t="shared" si="348"/>
        <v>-293.14000000000033</v>
      </c>
      <c r="BT228" s="77">
        <f t="shared" si="349"/>
        <v>-9990.19</v>
      </c>
      <c r="BU228" s="77">
        <f t="shared" si="350"/>
        <v>-3810.9146153846154</v>
      </c>
      <c r="BV228" s="77">
        <f t="shared" si="351"/>
        <v>0</v>
      </c>
      <c r="BW228" s="77">
        <f t="shared" si="352"/>
        <v>-10283.330000000002</v>
      </c>
      <c r="BX228" s="77">
        <f t="shared" si="353"/>
        <v>-3810.9146153846154</v>
      </c>
      <c r="BY228" s="77">
        <f>IF(Info!$O$3="Q1",$BS228,IF(Info!$O$3="Q2",$BS228+$BT228,IF(Info!$O$3="Q3",$BS228+$BT228+$BU228,$BR228)))</f>
        <v>-293.14000000000033</v>
      </c>
      <c r="BZ228" s="77">
        <f>IF(Info!$O$3="Q1",$BS228,IF(Info!$O$3="Q2",$BT228,IF(Info!$O$3="Q3",$BU228,$BV228)))</f>
        <v>-293.14000000000033</v>
      </c>
      <c r="CA228" s="48"/>
    </row>
    <row r="229" spans="1:79" x14ac:dyDescent="0.3">
      <c r="A229" s="248"/>
      <c r="B229" s="78" t="s">
        <v>351</v>
      </c>
      <c r="C229" s="250"/>
      <c r="D229" s="161">
        <f t="shared" si="332"/>
        <v>931.46500000000015</v>
      </c>
      <c r="E229" s="77">
        <f t="shared" ref="E229:AJ229" si="356">IF(E$136=0,0,E90-E319)</f>
        <v>0</v>
      </c>
      <c r="F229" s="77">
        <f t="shared" si="356"/>
        <v>0</v>
      </c>
      <c r="G229" s="77">
        <f t="shared" si="356"/>
        <v>77.59</v>
      </c>
      <c r="H229" s="77">
        <f t="shared" si="356"/>
        <v>21.45</v>
      </c>
      <c r="I229" s="77">
        <f t="shared" si="356"/>
        <v>37.950000000000003</v>
      </c>
      <c r="J229" s="77">
        <f t="shared" si="356"/>
        <v>10.94</v>
      </c>
      <c r="K229" s="77">
        <f t="shared" si="356"/>
        <v>70.350000000000009</v>
      </c>
      <c r="L229" s="77">
        <f t="shared" si="356"/>
        <v>0</v>
      </c>
      <c r="M229" s="77">
        <f t="shared" si="356"/>
        <v>0</v>
      </c>
      <c r="N229" s="77">
        <f t="shared" si="356"/>
        <v>0</v>
      </c>
      <c r="O229" s="77">
        <f t="shared" si="356"/>
        <v>0</v>
      </c>
      <c r="P229" s="77">
        <f t="shared" si="356"/>
        <v>0</v>
      </c>
      <c r="Q229" s="77">
        <f t="shared" si="356"/>
        <v>0</v>
      </c>
      <c r="R229" s="77">
        <f t="shared" si="356"/>
        <v>0</v>
      </c>
      <c r="S229" s="77">
        <f t="shared" si="356"/>
        <v>0</v>
      </c>
      <c r="T229" s="77">
        <f t="shared" si="356"/>
        <v>0</v>
      </c>
      <c r="U229" s="77">
        <f t="shared" si="356"/>
        <v>0</v>
      </c>
      <c r="V229" s="77">
        <f t="shared" si="356"/>
        <v>0</v>
      </c>
      <c r="W229" s="77">
        <f t="shared" si="356"/>
        <v>0</v>
      </c>
      <c r="X229" s="77">
        <f t="shared" si="356"/>
        <v>0</v>
      </c>
      <c r="Y229" s="77">
        <f t="shared" si="356"/>
        <v>0</v>
      </c>
      <c r="Z229" s="77">
        <f t="shared" si="356"/>
        <v>0</v>
      </c>
      <c r="AA229" s="77">
        <f t="shared" si="356"/>
        <v>0</v>
      </c>
      <c r="AB229" s="77">
        <f t="shared" si="356"/>
        <v>0</v>
      </c>
      <c r="AC229" s="77">
        <f t="shared" si="356"/>
        <v>0</v>
      </c>
      <c r="AD229" s="77">
        <f t="shared" si="356"/>
        <v>0</v>
      </c>
      <c r="AE229" s="77">
        <f t="shared" si="356"/>
        <v>0</v>
      </c>
      <c r="AF229" s="77">
        <f t="shared" si="356"/>
        <v>0</v>
      </c>
      <c r="AG229" s="77">
        <f t="shared" si="356"/>
        <v>0</v>
      </c>
      <c r="AH229" s="77">
        <f t="shared" si="356"/>
        <v>0</v>
      </c>
      <c r="AI229" s="77">
        <f t="shared" si="356"/>
        <v>0</v>
      </c>
      <c r="AJ229" s="77">
        <f t="shared" si="356"/>
        <v>0</v>
      </c>
      <c r="AK229" s="77">
        <f t="shared" ref="AK229:BD229" si="357">IF(AK$136=0,0,AK90-AK319)</f>
        <v>0</v>
      </c>
      <c r="AL229" s="77">
        <f t="shared" si="357"/>
        <v>374.58000000000004</v>
      </c>
      <c r="AM229" s="77">
        <f t="shared" si="357"/>
        <v>0</v>
      </c>
      <c r="AN229" s="77">
        <f t="shared" si="357"/>
        <v>0</v>
      </c>
      <c r="AO229" s="77">
        <f t="shared" si="357"/>
        <v>338.60500000000002</v>
      </c>
      <c r="AP229" s="77">
        <f t="shared" si="357"/>
        <v>0</v>
      </c>
      <c r="AQ229" s="77">
        <f t="shared" si="357"/>
        <v>0</v>
      </c>
      <c r="AR229" s="77">
        <f t="shared" si="357"/>
        <v>0</v>
      </c>
      <c r="AS229" s="77">
        <f t="shared" si="357"/>
        <v>0</v>
      </c>
      <c r="AT229" s="77">
        <f t="shared" si="357"/>
        <v>0</v>
      </c>
      <c r="AU229" s="77">
        <f t="shared" si="357"/>
        <v>0</v>
      </c>
      <c r="AV229" s="77">
        <f t="shared" si="357"/>
        <v>0</v>
      </c>
      <c r="AW229" s="77">
        <f t="shared" si="357"/>
        <v>0</v>
      </c>
      <c r="AX229" s="77">
        <f t="shared" si="357"/>
        <v>0</v>
      </c>
      <c r="AY229" s="77">
        <f t="shared" si="357"/>
        <v>0</v>
      </c>
      <c r="AZ229" s="77">
        <f t="shared" si="357"/>
        <v>0</v>
      </c>
      <c r="BA229" s="77">
        <f t="shared" si="357"/>
        <v>0</v>
      </c>
      <c r="BB229" s="77">
        <f t="shared" si="357"/>
        <v>0</v>
      </c>
      <c r="BC229" s="77">
        <f t="shared" si="357"/>
        <v>0</v>
      </c>
      <c r="BD229" s="77">
        <f t="shared" si="357"/>
        <v>0</v>
      </c>
      <c r="BE229" s="251"/>
      <c r="BF229" s="163">
        <f t="shared" si="335"/>
        <v>99.04</v>
      </c>
      <c r="BG229" s="77">
        <f t="shared" si="336"/>
        <v>119.24000000000001</v>
      </c>
      <c r="BH229" s="77">
        <f t="shared" si="337"/>
        <v>0</v>
      </c>
      <c r="BI229" s="77">
        <f t="shared" si="338"/>
        <v>0</v>
      </c>
      <c r="BJ229" s="77">
        <f t="shared" si="339"/>
        <v>0</v>
      </c>
      <c r="BK229" s="77">
        <f t="shared" si="340"/>
        <v>0</v>
      </c>
      <c r="BL229" s="77">
        <f t="shared" si="341"/>
        <v>0</v>
      </c>
      <c r="BM229" s="77">
        <f t="shared" si="342"/>
        <v>374.58000000000004</v>
      </c>
      <c r="BN229" s="77">
        <f t="shared" si="343"/>
        <v>338.60500000000002</v>
      </c>
      <c r="BO229" s="77">
        <f t="shared" si="344"/>
        <v>0</v>
      </c>
      <c r="BP229" s="77">
        <f t="shared" si="345"/>
        <v>0</v>
      </c>
      <c r="BQ229" s="77">
        <f t="shared" si="346"/>
        <v>0</v>
      </c>
      <c r="BR229" s="157">
        <f t="shared" si="347"/>
        <v>931.46500000000015</v>
      </c>
      <c r="BS229" s="77">
        <f t="shared" si="348"/>
        <v>218.28000000000003</v>
      </c>
      <c r="BT229" s="77">
        <f t="shared" si="349"/>
        <v>0</v>
      </c>
      <c r="BU229" s="77">
        <f t="shared" si="350"/>
        <v>713.18500000000006</v>
      </c>
      <c r="BV229" s="77">
        <f t="shared" si="351"/>
        <v>0</v>
      </c>
      <c r="BW229" s="77">
        <f t="shared" si="352"/>
        <v>218.28000000000003</v>
      </c>
      <c r="BX229" s="77">
        <f t="shared" si="353"/>
        <v>713.18500000000006</v>
      </c>
      <c r="BY229" s="77">
        <f>IF(Info!$O$3="Q1",$BS229,IF(Info!$O$3="Q2",$BS229+$BT229,IF(Info!$O$3="Q3",$BS229+$BT229+$BU229,$BR229)))</f>
        <v>218.28000000000003</v>
      </c>
      <c r="BZ229" s="77">
        <f>IF(Info!$O$3="Q1",$BS229,IF(Info!$O$3="Q2",$BT229,IF(Info!$O$3="Q3",$BU229,$BV229)))</f>
        <v>218.28000000000003</v>
      </c>
      <c r="CA229" s="48"/>
    </row>
    <row r="230" spans="1:79" x14ac:dyDescent="0.3">
      <c r="A230" s="248"/>
      <c r="B230" s="78" t="s">
        <v>51</v>
      </c>
      <c r="C230" s="250"/>
      <c r="D230" s="161">
        <f t="shared" si="332"/>
        <v>703.07333333333327</v>
      </c>
      <c r="E230" s="77">
        <f t="shared" ref="E230:AJ230" si="358">IF(E$136=0,0,E91-E320)</f>
        <v>0</v>
      </c>
      <c r="F230" s="77">
        <f t="shared" si="358"/>
        <v>0</v>
      </c>
      <c r="G230" s="77">
        <f t="shared" si="358"/>
        <v>0</v>
      </c>
      <c r="H230" s="77">
        <f t="shared" si="358"/>
        <v>0</v>
      </c>
      <c r="I230" s="77">
        <f t="shared" si="358"/>
        <v>0</v>
      </c>
      <c r="J230" s="77">
        <f t="shared" si="358"/>
        <v>0</v>
      </c>
      <c r="K230" s="77">
        <f t="shared" si="358"/>
        <v>0</v>
      </c>
      <c r="L230" s="77">
        <f t="shared" si="358"/>
        <v>0</v>
      </c>
      <c r="M230" s="77">
        <f t="shared" si="358"/>
        <v>0</v>
      </c>
      <c r="N230" s="77">
        <f t="shared" si="358"/>
        <v>0</v>
      </c>
      <c r="O230" s="77">
        <f t="shared" si="358"/>
        <v>0</v>
      </c>
      <c r="P230" s="77">
        <f t="shared" si="358"/>
        <v>0</v>
      </c>
      <c r="Q230" s="77">
        <f t="shared" si="358"/>
        <v>0</v>
      </c>
      <c r="R230" s="77">
        <f t="shared" si="358"/>
        <v>0</v>
      </c>
      <c r="S230" s="77">
        <f t="shared" si="358"/>
        <v>0</v>
      </c>
      <c r="T230" s="77">
        <f t="shared" si="358"/>
        <v>0</v>
      </c>
      <c r="U230" s="77">
        <f t="shared" si="358"/>
        <v>0</v>
      </c>
      <c r="V230" s="77">
        <f t="shared" si="358"/>
        <v>0</v>
      </c>
      <c r="W230" s="77">
        <f t="shared" si="358"/>
        <v>0</v>
      </c>
      <c r="X230" s="77">
        <f t="shared" si="358"/>
        <v>0</v>
      </c>
      <c r="Y230" s="77">
        <f t="shared" si="358"/>
        <v>0</v>
      </c>
      <c r="Z230" s="77">
        <f t="shared" si="358"/>
        <v>0</v>
      </c>
      <c r="AA230" s="77">
        <f t="shared" si="358"/>
        <v>0</v>
      </c>
      <c r="AB230" s="77">
        <f t="shared" si="358"/>
        <v>0</v>
      </c>
      <c r="AC230" s="77">
        <f t="shared" si="358"/>
        <v>0</v>
      </c>
      <c r="AD230" s="77">
        <f t="shared" si="358"/>
        <v>0</v>
      </c>
      <c r="AE230" s="77">
        <f t="shared" si="358"/>
        <v>0</v>
      </c>
      <c r="AF230" s="77">
        <f t="shared" si="358"/>
        <v>0</v>
      </c>
      <c r="AG230" s="77">
        <f t="shared" si="358"/>
        <v>0</v>
      </c>
      <c r="AH230" s="77">
        <f t="shared" si="358"/>
        <v>0</v>
      </c>
      <c r="AI230" s="77">
        <f t="shared" si="358"/>
        <v>703.07333333333327</v>
      </c>
      <c r="AJ230" s="77">
        <f t="shared" si="358"/>
        <v>0</v>
      </c>
      <c r="AK230" s="77">
        <f t="shared" ref="AK230:BD230" si="359">IF(AK$136=0,0,AK91-AK320)</f>
        <v>0</v>
      </c>
      <c r="AL230" s="77">
        <f t="shared" si="359"/>
        <v>0</v>
      </c>
      <c r="AM230" s="77">
        <f t="shared" si="359"/>
        <v>0</v>
      </c>
      <c r="AN230" s="77">
        <f t="shared" si="359"/>
        <v>0</v>
      </c>
      <c r="AO230" s="77">
        <f t="shared" si="359"/>
        <v>0</v>
      </c>
      <c r="AP230" s="77">
        <f t="shared" si="359"/>
        <v>0</v>
      </c>
      <c r="AQ230" s="77">
        <f t="shared" si="359"/>
        <v>0</v>
      </c>
      <c r="AR230" s="77">
        <f t="shared" si="359"/>
        <v>0</v>
      </c>
      <c r="AS230" s="77">
        <f t="shared" si="359"/>
        <v>0</v>
      </c>
      <c r="AT230" s="77">
        <f t="shared" si="359"/>
        <v>0</v>
      </c>
      <c r="AU230" s="77">
        <f t="shared" si="359"/>
        <v>0</v>
      </c>
      <c r="AV230" s="77">
        <f t="shared" si="359"/>
        <v>0</v>
      </c>
      <c r="AW230" s="77">
        <f t="shared" si="359"/>
        <v>0</v>
      </c>
      <c r="AX230" s="77">
        <f t="shared" si="359"/>
        <v>0</v>
      </c>
      <c r="AY230" s="77">
        <f t="shared" si="359"/>
        <v>0</v>
      </c>
      <c r="AZ230" s="77">
        <f t="shared" si="359"/>
        <v>0</v>
      </c>
      <c r="BA230" s="77">
        <f t="shared" si="359"/>
        <v>0</v>
      </c>
      <c r="BB230" s="77">
        <f t="shared" si="359"/>
        <v>0</v>
      </c>
      <c r="BC230" s="77">
        <f t="shared" si="359"/>
        <v>0</v>
      </c>
      <c r="BD230" s="77">
        <f t="shared" si="359"/>
        <v>0</v>
      </c>
      <c r="BE230" s="251"/>
      <c r="BF230" s="163">
        <f t="shared" si="335"/>
        <v>0</v>
      </c>
      <c r="BG230" s="77">
        <f t="shared" si="336"/>
        <v>0</v>
      </c>
      <c r="BH230" s="77">
        <f t="shared" si="337"/>
        <v>0</v>
      </c>
      <c r="BI230" s="77">
        <f t="shared" si="338"/>
        <v>0</v>
      </c>
      <c r="BJ230" s="77">
        <f t="shared" si="339"/>
        <v>0</v>
      </c>
      <c r="BK230" s="77">
        <f t="shared" si="340"/>
        <v>0</v>
      </c>
      <c r="BL230" s="77">
        <f t="shared" si="341"/>
        <v>0</v>
      </c>
      <c r="BM230" s="77">
        <f t="shared" si="342"/>
        <v>703.07333333333327</v>
      </c>
      <c r="BN230" s="77">
        <f t="shared" si="343"/>
        <v>0</v>
      </c>
      <c r="BO230" s="77">
        <f t="shared" si="344"/>
        <v>0</v>
      </c>
      <c r="BP230" s="77">
        <f t="shared" si="345"/>
        <v>0</v>
      </c>
      <c r="BQ230" s="77">
        <f t="shared" si="346"/>
        <v>0</v>
      </c>
      <c r="BR230" s="157">
        <f t="shared" si="347"/>
        <v>703.07333333333327</v>
      </c>
      <c r="BS230" s="77">
        <f t="shared" si="348"/>
        <v>0</v>
      </c>
      <c r="BT230" s="77">
        <f t="shared" si="349"/>
        <v>0</v>
      </c>
      <c r="BU230" s="77">
        <f t="shared" si="350"/>
        <v>703.07333333333327</v>
      </c>
      <c r="BV230" s="77">
        <f t="shared" si="351"/>
        <v>0</v>
      </c>
      <c r="BW230" s="77">
        <f t="shared" si="352"/>
        <v>0</v>
      </c>
      <c r="BX230" s="77">
        <f t="shared" si="353"/>
        <v>703.07333333333327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x14ac:dyDescent="0.3">
      <c r="A231" s="248"/>
      <c r="B231" s="78" t="s">
        <v>53</v>
      </c>
      <c r="C231" s="250"/>
      <c r="D231" s="161">
        <f t="shared" si="332"/>
        <v>-3666.6666666666674</v>
      </c>
      <c r="E231" s="77">
        <f t="shared" ref="E231:AJ231" si="360">IF(E$136=0,0,E92-E321)</f>
        <v>-104.1666666666667</v>
      </c>
      <c r="F231" s="77">
        <f t="shared" si="360"/>
        <v>-104.1666666666667</v>
      </c>
      <c r="G231" s="77">
        <f t="shared" si="360"/>
        <v>-104.1666666666667</v>
      </c>
      <c r="H231" s="77">
        <f t="shared" si="360"/>
        <v>-104.1666666666667</v>
      </c>
      <c r="I231" s="77">
        <f t="shared" si="360"/>
        <v>-104.1666666666667</v>
      </c>
      <c r="J231" s="77">
        <f t="shared" si="360"/>
        <v>-104.1666666666667</v>
      </c>
      <c r="K231" s="77">
        <f t="shared" si="360"/>
        <v>-104.1666666666667</v>
      </c>
      <c r="L231" s="77">
        <f t="shared" si="360"/>
        <v>-104.1666666666667</v>
      </c>
      <c r="M231" s="77">
        <f t="shared" si="360"/>
        <v>-83.333333333333343</v>
      </c>
      <c r="N231" s="77">
        <f t="shared" si="360"/>
        <v>-83.333333333333343</v>
      </c>
      <c r="O231" s="77">
        <f t="shared" si="360"/>
        <v>-83.333333333333343</v>
      </c>
      <c r="P231" s="77">
        <f t="shared" si="360"/>
        <v>-83.333333333333343</v>
      </c>
      <c r="Q231" s="77">
        <f t="shared" si="360"/>
        <v>-83.333333333333343</v>
      </c>
      <c r="R231" s="77">
        <f t="shared" si="360"/>
        <v>-104.1666666666667</v>
      </c>
      <c r="S231" s="77">
        <f t="shared" si="360"/>
        <v>-104.1666666666667</v>
      </c>
      <c r="T231" s="77">
        <f t="shared" si="360"/>
        <v>-104.1666666666667</v>
      </c>
      <c r="U231" s="77">
        <f t="shared" si="360"/>
        <v>-104.1666666666667</v>
      </c>
      <c r="V231" s="77">
        <f t="shared" si="360"/>
        <v>-104.1666666666667</v>
      </c>
      <c r="W231" s="77">
        <f t="shared" si="360"/>
        <v>-104.1666666666667</v>
      </c>
      <c r="X231" s="77">
        <f t="shared" si="360"/>
        <v>-104.1666666666667</v>
      </c>
      <c r="Y231" s="77">
        <f t="shared" si="360"/>
        <v>-104.1666666666667</v>
      </c>
      <c r="Z231" s="77">
        <f t="shared" si="360"/>
        <v>-83.333333333333343</v>
      </c>
      <c r="AA231" s="77">
        <f t="shared" si="360"/>
        <v>-83.333333333333343</v>
      </c>
      <c r="AB231" s="77">
        <f t="shared" si="360"/>
        <v>-83.333333333333343</v>
      </c>
      <c r="AC231" s="77">
        <f t="shared" si="360"/>
        <v>-83.333333333333343</v>
      </c>
      <c r="AD231" s="77">
        <f t="shared" si="360"/>
        <v>-83.333333333333343</v>
      </c>
      <c r="AE231" s="77">
        <f t="shared" si="360"/>
        <v>-104.1666666666667</v>
      </c>
      <c r="AF231" s="77">
        <f t="shared" si="360"/>
        <v>-104.1666666666667</v>
      </c>
      <c r="AG231" s="77">
        <f t="shared" si="360"/>
        <v>-104.1666666666667</v>
      </c>
      <c r="AH231" s="77">
        <f t="shared" si="360"/>
        <v>-104.1666666666667</v>
      </c>
      <c r="AI231" s="77">
        <f t="shared" si="360"/>
        <v>-104.1666666666667</v>
      </c>
      <c r="AJ231" s="77">
        <f t="shared" si="360"/>
        <v>-104.1666666666667</v>
      </c>
      <c r="AK231" s="77">
        <f t="shared" ref="AK231:BD231" si="361">IF(AK$136=0,0,AK92-AK321)</f>
        <v>-104.1666666666667</v>
      </c>
      <c r="AL231" s="77">
        <f t="shared" si="361"/>
        <v>-104.1666666666667</v>
      </c>
      <c r="AM231" s="77">
        <f t="shared" si="361"/>
        <v>-83.333333333333343</v>
      </c>
      <c r="AN231" s="77">
        <f t="shared" si="361"/>
        <v>-83.333333333333343</v>
      </c>
      <c r="AO231" s="77">
        <f t="shared" si="361"/>
        <v>-83.333333333333343</v>
      </c>
      <c r="AP231" s="77">
        <f t="shared" si="361"/>
        <v>-83.333333333333343</v>
      </c>
      <c r="AQ231" s="77">
        <f t="shared" si="361"/>
        <v>0</v>
      </c>
      <c r="AR231" s="77">
        <f t="shared" si="361"/>
        <v>0</v>
      </c>
      <c r="AS231" s="77">
        <f t="shared" si="361"/>
        <v>0</v>
      </c>
      <c r="AT231" s="77">
        <f t="shared" si="361"/>
        <v>0</v>
      </c>
      <c r="AU231" s="77">
        <f t="shared" si="361"/>
        <v>0</v>
      </c>
      <c r="AV231" s="77">
        <f t="shared" si="361"/>
        <v>0</v>
      </c>
      <c r="AW231" s="77">
        <f t="shared" si="361"/>
        <v>0</v>
      </c>
      <c r="AX231" s="77">
        <f t="shared" si="361"/>
        <v>0</v>
      </c>
      <c r="AY231" s="77">
        <f t="shared" si="361"/>
        <v>0</v>
      </c>
      <c r="AZ231" s="77">
        <f t="shared" si="361"/>
        <v>0</v>
      </c>
      <c r="BA231" s="77">
        <f t="shared" si="361"/>
        <v>0</v>
      </c>
      <c r="BB231" s="77">
        <f t="shared" si="361"/>
        <v>0</v>
      </c>
      <c r="BC231" s="77">
        <f t="shared" si="361"/>
        <v>0</v>
      </c>
      <c r="BD231" s="77">
        <f t="shared" si="361"/>
        <v>0</v>
      </c>
      <c r="BE231" s="251"/>
      <c r="BF231" s="163">
        <f t="shared" si="335"/>
        <v>-416.6666666666668</v>
      </c>
      <c r="BG231" s="77">
        <f t="shared" si="336"/>
        <v>-416.6666666666668</v>
      </c>
      <c r="BH231" s="77">
        <f t="shared" si="337"/>
        <v>-416.66666666666674</v>
      </c>
      <c r="BI231" s="77">
        <f t="shared" si="338"/>
        <v>-416.6666666666668</v>
      </c>
      <c r="BJ231" s="77">
        <f t="shared" si="339"/>
        <v>-416.6666666666668</v>
      </c>
      <c r="BK231" s="77">
        <f t="shared" si="340"/>
        <v>-416.66666666666674</v>
      </c>
      <c r="BL231" s="77">
        <f t="shared" si="341"/>
        <v>-416.6666666666668</v>
      </c>
      <c r="BM231" s="77">
        <f t="shared" si="342"/>
        <v>-416.6666666666668</v>
      </c>
      <c r="BN231" s="77">
        <f t="shared" si="343"/>
        <v>-333.33333333333337</v>
      </c>
      <c r="BO231" s="77">
        <f t="shared" si="344"/>
        <v>0</v>
      </c>
      <c r="BP231" s="77">
        <f t="shared" si="345"/>
        <v>0</v>
      </c>
      <c r="BQ231" s="77">
        <f t="shared" si="346"/>
        <v>0</v>
      </c>
      <c r="BR231" s="157">
        <f t="shared" si="347"/>
        <v>-3666.6666666666683</v>
      </c>
      <c r="BS231" s="77">
        <f t="shared" si="348"/>
        <v>-1250.0000000000005</v>
      </c>
      <c r="BT231" s="77">
        <f t="shared" si="349"/>
        <v>-1250.0000000000005</v>
      </c>
      <c r="BU231" s="77">
        <f t="shared" si="350"/>
        <v>-1166.666666666667</v>
      </c>
      <c r="BV231" s="77">
        <f t="shared" si="351"/>
        <v>0</v>
      </c>
      <c r="BW231" s="77">
        <f t="shared" si="352"/>
        <v>-2500.0000000000009</v>
      </c>
      <c r="BX231" s="77">
        <f t="shared" si="353"/>
        <v>-1166.666666666667</v>
      </c>
      <c r="BY231" s="77">
        <f>IF(Info!$O$3="Q1",$BS231,IF(Info!$O$3="Q2",$BS231+$BT231,IF(Info!$O$3="Q3",$BS231+$BT231+$BU231,$BR231)))</f>
        <v>-1250.0000000000005</v>
      </c>
      <c r="BZ231" s="77">
        <f>IF(Info!$O$3="Q1",$BS231,IF(Info!$O$3="Q2",$BT231,IF(Info!$O$3="Q3",$BU231,$BV231)))</f>
        <v>-1250.0000000000005</v>
      </c>
      <c r="CA231" s="48"/>
    </row>
    <row r="232" spans="1:79" x14ac:dyDescent="0.3">
      <c r="A232" s="248"/>
      <c r="B232" s="78" t="s">
        <v>352</v>
      </c>
      <c r="C232" s="250"/>
      <c r="D232" s="161">
        <f t="shared" si="332"/>
        <v>0</v>
      </c>
      <c r="E232" s="77">
        <f t="shared" ref="E232:AJ232" si="362">IF(E$136=0,0,E93-E322)</f>
        <v>0</v>
      </c>
      <c r="F232" s="77">
        <f t="shared" si="362"/>
        <v>0</v>
      </c>
      <c r="G232" s="77">
        <f t="shared" si="362"/>
        <v>0</v>
      </c>
      <c r="H232" s="77">
        <f t="shared" si="362"/>
        <v>0</v>
      </c>
      <c r="I232" s="77">
        <f t="shared" si="362"/>
        <v>0</v>
      </c>
      <c r="J232" s="77">
        <f t="shared" si="362"/>
        <v>0</v>
      </c>
      <c r="K232" s="77">
        <f t="shared" si="362"/>
        <v>0</v>
      </c>
      <c r="L232" s="77">
        <f t="shared" si="362"/>
        <v>0</v>
      </c>
      <c r="M232" s="77">
        <f t="shared" si="362"/>
        <v>0</v>
      </c>
      <c r="N232" s="77">
        <f t="shared" si="362"/>
        <v>0</v>
      </c>
      <c r="O232" s="77">
        <f t="shared" si="362"/>
        <v>0</v>
      </c>
      <c r="P232" s="77">
        <f t="shared" si="362"/>
        <v>0</v>
      </c>
      <c r="Q232" s="77">
        <f t="shared" si="362"/>
        <v>0</v>
      </c>
      <c r="R232" s="77">
        <f t="shared" si="362"/>
        <v>0</v>
      </c>
      <c r="S232" s="77">
        <f t="shared" si="362"/>
        <v>0</v>
      </c>
      <c r="T232" s="77">
        <f t="shared" si="362"/>
        <v>0</v>
      </c>
      <c r="U232" s="77">
        <f t="shared" si="362"/>
        <v>0</v>
      </c>
      <c r="V232" s="77">
        <f t="shared" si="362"/>
        <v>0</v>
      </c>
      <c r="W232" s="77">
        <f t="shared" si="362"/>
        <v>0</v>
      </c>
      <c r="X232" s="77">
        <f t="shared" si="362"/>
        <v>0</v>
      </c>
      <c r="Y232" s="77">
        <f t="shared" si="362"/>
        <v>0</v>
      </c>
      <c r="Z232" s="77">
        <f t="shared" si="362"/>
        <v>0</v>
      </c>
      <c r="AA232" s="77">
        <f t="shared" si="362"/>
        <v>0</v>
      </c>
      <c r="AB232" s="77">
        <f t="shared" si="362"/>
        <v>0</v>
      </c>
      <c r="AC232" s="77">
        <f t="shared" si="362"/>
        <v>0</v>
      </c>
      <c r="AD232" s="77">
        <f t="shared" si="362"/>
        <v>0</v>
      </c>
      <c r="AE232" s="77">
        <f t="shared" si="362"/>
        <v>0</v>
      </c>
      <c r="AF232" s="77">
        <f t="shared" si="362"/>
        <v>0</v>
      </c>
      <c r="AG232" s="77">
        <f t="shared" si="362"/>
        <v>0</v>
      </c>
      <c r="AH232" s="77">
        <f t="shared" si="362"/>
        <v>0</v>
      </c>
      <c r="AI232" s="77">
        <f t="shared" si="362"/>
        <v>0</v>
      </c>
      <c r="AJ232" s="77">
        <f t="shared" si="362"/>
        <v>0</v>
      </c>
      <c r="AK232" s="77">
        <f t="shared" ref="AK232:BD232" si="363">IF(AK$136=0,0,AK93-AK322)</f>
        <v>0</v>
      </c>
      <c r="AL232" s="77">
        <f t="shared" si="363"/>
        <v>0</v>
      </c>
      <c r="AM232" s="77">
        <f t="shared" si="363"/>
        <v>0</v>
      </c>
      <c r="AN232" s="77">
        <f t="shared" si="363"/>
        <v>0</v>
      </c>
      <c r="AO232" s="77">
        <f t="shared" si="363"/>
        <v>0</v>
      </c>
      <c r="AP232" s="77">
        <f t="shared" si="363"/>
        <v>0</v>
      </c>
      <c r="AQ232" s="77">
        <f t="shared" si="363"/>
        <v>0</v>
      </c>
      <c r="AR232" s="77">
        <f t="shared" si="363"/>
        <v>0</v>
      </c>
      <c r="AS232" s="77">
        <f t="shared" si="363"/>
        <v>0</v>
      </c>
      <c r="AT232" s="77">
        <f t="shared" si="363"/>
        <v>0</v>
      </c>
      <c r="AU232" s="77">
        <f t="shared" si="363"/>
        <v>0</v>
      </c>
      <c r="AV232" s="77">
        <f t="shared" si="363"/>
        <v>0</v>
      </c>
      <c r="AW232" s="77">
        <f t="shared" si="363"/>
        <v>0</v>
      </c>
      <c r="AX232" s="77">
        <f t="shared" si="363"/>
        <v>0</v>
      </c>
      <c r="AY232" s="77">
        <f t="shared" si="363"/>
        <v>0</v>
      </c>
      <c r="AZ232" s="77">
        <f t="shared" si="363"/>
        <v>0</v>
      </c>
      <c r="BA232" s="77">
        <f t="shared" si="363"/>
        <v>0</v>
      </c>
      <c r="BB232" s="77">
        <f t="shared" si="363"/>
        <v>0</v>
      </c>
      <c r="BC232" s="77">
        <f t="shared" si="363"/>
        <v>0</v>
      </c>
      <c r="BD232" s="77">
        <f t="shared" si="363"/>
        <v>0</v>
      </c>
      <c r="BE232" s="251"/>
      <c r="BF232" s="163">
        <f t="shared" si="335"/>
        <v>0</v>
      </c>
      <c r="BG232" s="77">
        <f t="shared" si="336"/>
        <v>0</v>
      </c>
      <c r="BH232" s="77">
        <f t="shared" si="337"/>
        <v>0</v>
      </c>
      <c r="BI232" s="77">
        <f t="shared" si="338"/>
        <v>0</v>
      </c>
      <c r="BJ232" s="77">
        <f t="shared" si="339"/>
        <v>0</v>
      </c>
      <c r="BK232" s="77">
        <f t="shared" si="340"/>
        <v>0</v>
      </c>
      <c r="BL232" s="77">
        <f t="shared" si="341"/>
        <v>0</v>
      </c>
      <c r="BM232" s="77">
        <f t="shared" si="342"/>
        <v>0</v>
      </c>
      <c r="BN232" s="77">
        <f t="shared" si="343"/>
        <v>0</v>
      </c>
      <c r="BO232" s="77">
        <f t="shared" si="344"/>
        <v>0</v>
      </c>
      <c r="BP232" s="77">
        <f t="shared" si="345"/>
        <v>0</v>
      </c>
      <c r="BQ232" s="77">
        <f t="shared" si="346"/>
        <v>0</v>
      </c>
      <c r="BR232" s="157">
        <f t="shared" si="347"/>
        <v>0</v>
      </c>
      <c r="BS232" s="77">
        <f t="shared" si="348"/>
        <v>0</v>
      </c>
      <c r="BT232" s="77">
        <f t="shared" si="349"/>
        <v>0</v>
      </c>
      <c r="BU232" s="77">
        <f t="shared" si="350"/>
        <v>0</v>
      </c>
      <c r="BV232" s="77">
        <f t="shared" si="351"/>
        <v>0</v>
      </c>
      <c r="BW232" s="77">
        <f t="shared" si="352"/>
        <v>0</v>
      </c>
      <c r="BX232" s="77">
        <f t="shared" si="353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x14ac:dyDescent="0.3">
      <c r="A233" s="248"/>
      <c r="B233" s="160" t="s">
        <v>353</v>
      </c>
      <c r="C233" s="250"/>
      <c r="D233" s="255">
        <f t="shared" si="332"/>
        <v>-15635.336282051279</v>
      </c>
      <c r="E233" s="255">
        <f t="shared" ref="E233:AJ233" si="364">IF(E$136=0,0,E94-E323)</f>
        <v>-593.14163461538465</v>
      </c>
      <c r="F233" s="255">
        <f t="shared" si="364"/>
        <v>-541.39163461538465</v>
      </c>
      <c r="G233" s="255">
        <f t="shared" si="364"/>
        <v>149.87836538461579</v>
      </c>
      <c r="H233" s="255">
        <f t="shared" si="364"/>
        <v>-315.88163461538488</v>
      </c>
      <c r="I233" s="255">
        <f t="shared" si="364"/>
        <v>-298.87163461538466</v>
      </c>
      <c r="J233" s="255">
        <f t="shared" si="364"/>
        <v>-457.37163461538421</v>
      </c>
      <c r="K233" s="255">
        <f t="shared" si="364"/>
        <v>-35.641634615384646</v>
      </c>
      <c r="L233" s="255">
        <f t="shared" si="364"/>
        <v>-118.95163461538414</v>
      </c>
      <c r="M233" s="255">
        <f t="shared" si="364"/>
        <v>32.445615384615166</v>
      </c>
      <c r="N233" s="255">
        <f t="shared" si="364"/>
        <v>102.75561538461511</v>
      </c>
      <c r="O233" s="255">
        <f t="shared" si="364"/>
        <v>-382.59438461538457</v>
      </c>
      <c r="P233" s="255">
        <f t="shared" si="364"/>
        <v>-22.184384615384715</v>
      </c>
      <c r="Q233" s="255">
        <f t="shared" si="364"/>
        <v>-143.22438461538513</v>
      </c>
      <c r="R233" s="255">
        <f t="shared" si="364"/>
        <v>-276.62163461538421</v>
      </c>
      <c r="S233" s="255">
        <f t="shared" si="364"/>
        <v>-136.01163461538454</v>
      </c>
      <c r="T233" s="255">
        <f t="shared" si="364"/>
        <v>236.82836538461561</v>
      </c>
      <c r="U233" s="255">
        <f t="shared" si="364"/>
        <v>-386.08163461538425</v>
      </c>
      <c r="V233" s="255">
        <f t="shared" si="364"/>
        <v>18.13086538461539</v>
      </c>
      <c r="W233" s="255">
        <f t="shared" si="364"/>
        <v>-9584.839134615384</v>
      </c>
      <c r="X233" s="255">
        <f t="shared" si="364"/>
        <v>-302.32913461538465</v>
      </c>
      <c r="Y233" s="255">
        <f t="shared" si="364"/>
        <v>147.7008653846151</v>
      </c>
      <c r="Z233" s="255">
        <f t="shared" si="364"/>
        <v>-217.81038461538446</v>
      </c>
      <c r="AA233" s="255">
        <f t="shared" si="364"/>
        <v>79.429615384615317</v>
      </c>
      <c r="AB233" s="255">
        <f t="shared" si="364"/>
        <v>155.35961538461538</v>
      </c>
      <c r="AC233" s="255">
        <f t="shared" si="364"/>
        <v>-317.74038461538476</v>
      </c>
      <c r="AD233" s="255">
        <f t="shared" si="364"/>
        <v>-30.100384615384883</v>
      </c>
      <c r="AE233" s="255">
        <f t="shared" si="364"/>
        <v>-3594.1791346153841</v>
      </c>
      <c r="AF233" s="255">
        <f t="shared" si="364"/>
        <v>-499.16913461538479</v>
      </c>
      <c r="AG233" s="255">
        <f t="shared" si="364"/>
        <v>157.02086538461526</v>
      </c>
      <c r="AH233" s="255">
        <f t="shared" si="364"/>
        <v>-358.03913461538468</v>
      </c>
      <c r="AI233" s="255">
        <f t="shared" si="364"/>
        <v>811.78419871794858</v>
      </c>
      <c r="AJ233" s="255">
        <f t="shared" si="364"/>
        <v>163.90086538461537</v>
      </c>
      <c r="AK233" s="255">
        <f t="shared" ref="AK233:BD233" si="365">IF(AK$136=0,0,AK94-AK323)</f>
        <v>54.91086538461559</v>
      </c>
      <c r="AL233" s="255">
        <f t="shared" si="365"/>
        <v>461.43086538461557</v>
      </c>
      <c r="AM233" s="255">
        <f t="shared" si="365"/>
        <v>-151.8003846153847</v>
      </c>
      <c r="AN233" s="255">
        <f t="shared" si="365"/>
        <v>265.5896153846154</v>
      </c>
      <c r="AO233" s="255">
        <f t="shared" si="365"/>
        <v>557.41461538461544</v>
      </c>
      <c r="AP233" s="255">
        <f t="shared" si="365"/>
        <v>-265.94038461538503</v>
      </c>
      <c r="AQ233" s="255">
        <f t="shared" si="365"/>
        <v>0</v>
      </c>
      <c r="AR233" s="255">
        <f t="shared" si="365"/>
        <v>0</v>
      </c>
      <c r="AS233" s="255">
        <f t="shared" si="365"/>
        <v>0</v>
      </c>
      <c r="AT233" s="255">
        <f t="shared" si="365"/>
        <v>0</v>
      </c>
      <c r="AU233" s="255">
        <f t="shared" si="365"/>
        <v>0</v>
      </c>
      <c r="AV233" s="255">
        <f t="shared" si="365"/>
        <v>0</v>
      </c>
      <c r="AW233" s="255">
        <f t="shared" si="365"/>
        <v>0</v>
      </c>
      <c r="AX233" s="255">
        <f t="shared" si="365"/>
        <v>0</v>
      </c>
      <c r="AY233" s="255">
        <f t="shared" si="365"/>
        <v>0</v>
      </c>
      <c r="AZ233" s="255">
        <f t="shared" si="365"/>
        <v>0</v>
      </c>
      <c r="BA233" s="255">
        <f t="shared" si="365"/>
        <v>0</v>
      </c>
      <c r="BB233" s="255">
        <f t="shared" si="365"/>
        <v>0</v>
      </c>
      <c r="BC233" s="255">
        <f t="shared" si="365"/>
        <v>0</v>
      </c>
      <c r="BD233" s="255">
        <f t="shared" si="365"/>
        <v>0</v>
      </c>
      <c r="BE233" s="251"/>
      <c r="BF233" s="162">
        <f t="shared" si="335"/>
        <v>-1300.5365384615384</v>
      </c>
      <c r="BG233" s="157">
        <f t="shared" si="336"/>
        <v>-910.83653846153766</v>
      </c>
      <c r="BH233" s="157">
        <f t="shared" si="337"/>
        <v>-412.80192307692414</v>
      </c>
      <c r="BI233" s="157">
        <f t="shared" si="338"/>
        <v>-561.88653846153738</v>
      </c>
      <c r="BJ233" s="157">
        <f t="shared" si="339"/>
        <v>-9721.3365384615372</v>
      </c>
      <c r="BK233" s="157">
        <f t="shared" si="340"/>
        <v>-330.8619230769234</v>
      </c>
      <c r="BL233" s="157">
        <f t="shared" si="341"/>
        <v>-4294.3665384615379</v>
      </c>
      <c r="BM233" s="157">
        <f t="shared" si="342"/>
        <v>1492.0267948717951</v>
      </c>
      <c r="BN233" s="157">
        <f t="shared" si="343"/>
        <v>405.26346153846112</v>
      </c>
      <c r="BO233" s="157">
        <f t="shared" si="344"/>
        <v>0</v>
      </c>
      <c r="BP233" s="157">
        <f t="shared" si="345"/>
        <v>0</v>
      </c>
      <c r="BQ233" s="157">
        <f t="shared" si="346"/>
        <v>0</v>
      </c>
      <c r="BR233" s="157">
        <f t="shared" si="347"/>
        <v>-15635.336282051279</v>
      </c>
      <c r="BS233" s="157">
        <f t="shared" si="348"/>
        <v>-2624.1750000000002</v>
      </c>
      <c r="BT233" s="157">
        <f t="shared" si="349"/>
        <v>-10614.084999999997</v>
      </c>
      <c r="BU233" s="157">
        <f t="shared" si="350"/>
        <v>-2397.0762820512819</v>
      </c>
      <c r="BV233" s="157">
        <f t="shared" si="351"/>
        <v>0</v>
      </c>
      <c r="BW233" s="157">
        <f t="shared" si="352"/>
        <v>-13238.259999999998</v>
      </c>
      <c r="BX233" s="157">
        <f t="shared" si="353"/>
        <v>-2397.0762820512819</v>
      </c>
      <c r="BY233" s="157">
        <f>IF(Info!$O$3="Q1",$BS233,IF(Info!$O$3="Q2",$BS233+$BT233,IF(Info!$O$3="Q3",$BS233+$BT233+$BU233,$BR233)))</f>
        <v>-2624.1750000000002</v>
      </c>
      <c r="BZ233" s="157">
        <f>IF(Info!$O$3="Q1",$BS233,IF(Info!$O$3="Q2",$BT233,IF(Info!$O$3="Q3",$BU233,$BV233)))</f>
        <v>-2624.1750000000002</v>
      </c>
      <c r="CA233" s="48"/>
    </row>
    <row r="234" spans="1:79" ht="15.6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x14ac:dyDescent="0.3">
      <c r="A235" s="248"/>
      <c r="B235" s="78" t="s">
        <v>354</v>
      </c>
      <c r="C235" s="250"/>
      <c r="D235" s="161">
        <f>SUM(E235:BD235)</f>
        <v>439.68533333333335</v>
      </c>
      <c r="E235" s="77">
        <f t="shared" ref="E235:AJ235" si="366">IF(E$136=0,0,E96-E325)</f>
        <v>-23.956666666666671</v>
      </c>
      <c r="F235" s="77">
        <f t="shared" si="366"/>
        <v>191.17333333333332</v>
      </c>
      <c r="G235" s="77">
        <f t="shared" si="366"/>
        <v>-25.22666666666667</v>
      </c>
      <c r="H235" s="77">
        <f t="shared" si="366"/>
        <v>299.49333333333334</v>
      </c>
      <c r="I235" s="77">
        <f t="shared" si="366"/>
        <v>180.52333333333331</v>
      </c>
      <c r="J235" s="77">
        <f t="shared" si="366"/>
        <v>193.88333333333333</v>
      </c>
      <c r="K235" s="77">
        <f t="shared" si="366"/>
        <v>28.00333333333333</v>
      </c>
      <c r="L235" s="77">
        <f t="shared" si="366"/>
        <v>-23.416666666666671</v>
      </c>
      <c r="M235" s="77">
        <f t="shared" si="366"/>
        <v>33.094666666666669</v>
      </c>
      <c r="N235" s="77">
        <f t="shared" si="366"/>
        <v>-19.12533333333333</v>
      </c>
      <c r="O235" s="77">
        <f t="shared" si="366"/>
        <v>-16.96533333333333</v>
      </c>
      <c r="P235" s="77">
        <f t="shared" si="366"/>
        <v>-16.385333333333328</v>
      </c>
      <c r="Q235" s="77">
        <f t="shared" si="366"/>
        <v>-20.065333333333328</v>
      </c>
      <c r="R235" s="77">
        <f t="shared" si="366"/>
        <v>-22.096666666666671</v>
      </c>
      <c r="S235" s="77">
        <f t="shared" si="366"/>
        <v>-24.56666666666667</v>
      </c>
      <c r="T235" s="77">
        <f t="shared" si="366"/>
        <v>-23.38666666666667</v>
      </c>
      <c r="U235" s="77">
        <f t="shared" si="366"/>
        <v>-24.846666666666671</v>
      </c>
      <c r="V235" s="77">
        <f t="shared" si="366"/>
        <v>-25.08666666666667</v>
      </c>
      <c r="W235" s="77">
        <f t="shared" si="366"/>
        <v>-25.896666666666668</v>
      </c>
      <c r="X235" s="77">
        <f t="shared" si="366"/>
        <v>-24.916666666666671</v>
      </c>
      <c r="Y235" s="77">
        <f t="shared" si="366"/>
        <v>-23.63666666666667</v>
      </c>
      <c r="Z235" s="77">
        <f t="shared" si="366"/>
        <v>-19.05533333333333</v>
      </c>
      <c r="AA235" s="77">
        <f t="shared" si="366"/>
        <v>-15.975333333333328</v>
      </c>
      <c r="AB235" s="77">
        <f t="shared" si="366"/>
        <v>-20.48533333333333</v>
      </c>
      <c r="AC235" s="77">
        <f t="shared" si="366"/>
        <v>-19.98533333333333</v>
      </c>
      <c r="AD235" s="77">
        <f t="shared" si="366"/>
        <v>-17.175333333333327</v>
      </c>
      <c r="AE235" s="77">
        <f t="shared" si="366"/>
        <v>-20.926666666666669</v>
      </c>
      <c r="AF235" s="77">
        <f t="shared" si="366"/>
        <v>172.19333333333333</v>
      </c>
      <c r="AG235" s="77">
        <f t="shared" si="366"/>
        <v>-21.736666666666672</v>
      </c>
      <c r="AH235" s="77">
        <f t="shared" si="366"/>
        <v>-21.926666666666669</v>
      </c>
      <c r="AI235" s="77">
        <f t="shared" si="366"/>
        <v>-19.83666666666667</v>
      </c>
      <c r="AJ235" s="77">
        <f t="shared" si="366"/>
        <v>-25.236666666666672</v>
      </c>
      <c r="AK235" s="77">
        <f t="shared" ref="AK235:BD235" si="367">IF(AK$136=0,0,AK96-AK325)</f>
        <v>-23.33666666666667</v>
      </c>
      <c r="AL235" s="77">
        <f t="shared" si="367"/>
        <v>-22.306666666666672</v>
      </c>
      <c r="AM235" s="77">
        <f t="shared" si="367"/>
        <v>-16.545333333333328</v>
      </c>
      <c r="AN235" s="77">
        <f t="shared" si="367"/>
        <v>-19.005333333333329</v>
      </c>
      <c r="AO235" s="77">
        <f t="shared" si="367"/>
        <v>-15.995333333333329</v>
      </c>
      <c r="AP235" s="77">
        <f t="shared" si="367"/>
        <v>-19.575333333333329</v>
      </c>
      <c r="AQ235" s="77">
        <f t="shared" si="367"/>
        <v>0</v>
      </c>
      <c r="AR235" s="77">
        <f t="shared" si="367"/>
        <v>0</v>
      </c>
      <c r="AS235" s="77">
        <f t="shared" si="367"/>
        <v>0</v>
      </c>
      <c r="AT235" s="77">
        <f t="shared" si="367"/>
        <v>0</v>
      </c>
      <c r="AU235" s="77">
        <f t="shared" si="367"/>
        <v>0</v>
      </c>
      <c r="AV235" s="77">
        <f t="shared" si="367"/>
        <v>0</v>
      </c>
      <c r="AW235" s="77">
        <f t="shared" si="367"/>
        <v>0</v>
      </c>
      <c r="AX235" s="77">
        <f t="shared" si="367"/>
        <v>0</v>
      </c>
      <c r="AY235" s="77">
        <f t="shared" si="367"/>
        <v>0</v>
      </c>
      <c r="AZ235" s="77">
        <f t="shared" si="367"/>
        <v>0</v>
      </c>
      <c r="BA235" s="77">
        <f t="shared" si="367"/>
        <v>0</v>
      </c>
      <c r="BB235" s="77">
        <f t="shared" si="367"/>
        <v>0</v>
      </c>
      <c r="BC235" s="77">
        <f t="shared" si="367"/>
        <v>0</v>
      </c>
      <c r="BD235" s="77">
        <f t="shared" si="367"/>
        <v>0</v>
      </c>
      <c r="BE235" s="251"/>
      <c r="BF235" s="163">
        <f>SUM(E235:H235)</f>
        <v>441.48333333333335</v>
      </c>
      <c r="BG235" s="77">
        <f>SUM(I235:L235)</f>
        <v>378.99333333333328</v>
      </c>
      <c r="BH235" s="77">
        <f>SUM(M235:Q235)</f>
        <v>-39.446666666666644</v>
      </c>
      <c r="BI235" s="77">
        <f>SUM(R235:U235)</f>
        <v>-94.896666666666675</v>
      </c>
      <c r="BJ235" s="77">
        <f>SUM(V235:Y235)</f>
        <v>-99.536666666666676</v>
      </c>
      <c r="BK235" s="77">
        <f>SUM(Z235:AD235)</f>
        <v>-92.676666666666648</v>
      </c>
      <c r="BL235" s="77">
        <f>SUM(AE235:AH235)</f>
        <v>107.6033333333333</v>
      </c>
      <c r="BM235" s="77">
        <f>SUM(AI235:AL235)</f>
        <v>-90.716666666666683</v>
      </c>
      <c r="BN235" s="77">
        <f>SUM(AM235:AQ235)</f>
        <v>-71.121333333333311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439.68533333333352</v>
      </c>
      <c r="BS235" s="77">
        <f>SUM(BF235:BH235)</f>
        <v>781.03000000000009</v>
      </c>
      <c r="BT235" s="77">
        <f>SUM(BI235:BK235)</f>
        <v>-287.11</v>
      </c>
      <c r="BU235" s="77">
        <f>SUM(BL235:BN235)</f>
        <v>-54.234666666666698</v>
      </c>
      <c r="BV235" s="77">
        <f>SUM(BO235:BQ235)</f>
        <v>0</v>
      </c>
      <c r="BW235" s="77">
        <f>SUM(BF235:BK235)</f>
        <v>493.92000000000019</v>
      </c>
      <c r="BX235" s="77">
        <f>SUM(BL235:BQ235)</f>
        <v>-54.234666666666698</v>
      </c>
      <c r="BY235" s="77">
        <f>IF(Info!$O$3="Q1",$BS235,IF(Info!$O$3="Q2",$BS235+$BT235,IF(Info!$O$3="Q3",$BS235+$BT235+$BU235,$BR235)))</f>
        <v>781.03000000000009</v>
      </c>
      <c r="BZ235" s="77">
        <f>IF(Info!$O$3="Q1",$BS235,IF(Info!$O$3="Q2",$BT235,IF(Info!$O$3="Q3",$BU235,$BV235)))</f>
        <v>781.03000000000009</v>
      </c>
      <c r="CA235" s="48"/>
    </row>
    <row r="236" spans="1:79" x14ac:dyDescent="0.3">
      <c r="A236" s="248"/>
      <c r="B236" s="78" t="s">
        <v>59</v>
      </c>
      <c r="C236" s="250"/>
      <c r="D236" s="161">
        <f>SUM(E236:BD236)</f>
        <v>-716.50666666666689</v>
      </c>
      <c r="E236" s="77">
        <f t="shared" ref="E236:AJ236" si="368">IF(E$136=0,0,E97-E326)</f>
        <v>-20.74666666666667</v>
      </c>
      <c r="F236" s="77">
        <f t="shared" si="368"/>
        <v>-20.47666666666667</v>
      </c>
      <c r="G236" s="77">
        <f t="shared" si="368"/>
        <v>-19.416666666666671</v>
      </c>
      <c r="H236" s="77">
        <f t="shared" si="368"/>
        <v>-22.426666666666669</v>
      </c>
      <c r="I236" s="77">
        <f t="shared" si="368"/>
        <v>-18.426666666666669</v>
      </c>
      <c r="J236" s="77">
        <f t="shared" si="368"/>
        <v>-20.396666666666668</v>
      </c>
      <c r="K236" s="77">
        <f t="shared" si="368"/>
        <v>-19.47666666666667</v>
      </c>
      <c r="L236" s="77">
        <f t="shared" si="368"/>
        <v>-21.956666666666671</v>
      </c>
      <c r="M236" s="77">
        <f t="shared" si="368"/>
        <v>-16.603333333333332</v>
      </c>
      <c r="N236" s="77">
        <f t="shared" si="368"/>
        <v>-17.50333333333333</v>
      </c>
      <c r="O236" s="77">
        <f t="shared" si="368"/>
        <v>-14.393333333333331</v>
      </c>
      <c r="P236" s="77">
        <f t="shared" si="368"/>
        <v>-16.143333333333331</v>
      </c>
      <c r="Q236" s="77">
        <f t="shared" si="368"/>
        <v>-17.163333333333334</v>
      </c>
      <c r="R236" s="77">
        <f t="shared" si="368"/>
        <v>-17.756666666666668</v>
      </c>
      <c r="S236" s="77">
        <f t="shared" si="368"/>
        <v>-19.596666666666671</v>
      </c>
      <c r="T236" s="77">
        <f t="shared" si="368"/>
        <v>-19.026666666666671</v>
      </c>
      <c r="U236" s="77">
        <f t="shared" si="368"/>
        <v>-18.56666666666667</v>
      </c>
      <c r="V236" s="77">
        <f t="shared" si="368"/>
        <v>-19.306666666666672</v>
      </c>
      <c r="W236" s="77">
        <f t="shared" si="368"/>
        <v>-19.766666666666669</v>
      </c>
      <c r="X236" s="77">
        <f t="shared" si="368"/>
        <v>-17.756666666666668</v>
      </c>
      <c r="Y236" s="77">
        <f t="shared" si="368"/>
        <v>-22.376666666666672</v>
      </c>
      <c r="Z236" s="77">
        <f t="shared" si="368"/>
        <v>-15.043333333333333</v>
      </c>
      <c r="AA236" s="77">
        <f t="shared" si="368"/>
        <v>-16.073333333333331</v>
      </c>
      <c r="AB236" s="77">
        <f t="shared" si="368"/>
        <v>-17.68333333333333</v>
      </c>
      <c r="AC236" s="77">
        <f t="shared" si="368"/>
        <v>-16.673333333333332</v>
      </c>
      <c r="AD236" s="77">
        <f t="shared" si="368"/>
        <v>-18.333333333333332</v>
      </c>
      <c r="AE236" s="77">
        <f t="shared" si="368"/>
        <v>-22.74666666666667</v>
      </c>
      <c r="AF236" s="77">
        <f t="shared" si="368"/>
        <v>-18.15666666666667</v>
      </c>
      <c r="AG236" s="77">
        <f t="shared" si="368"/>
        <v>-23.096666666666671</v>
      </c>
      <c r="AH236" s="77">
        <f t="shared" si="368"/>
        <v>-17.97666666666667</v>
      </c>
      <c r="AI236" s="77">
        <f t="shared" si="368"/>
        <v>-17.826666666666668</v>
      </c>
      <c r="AJ236" s="77">
        <f t="shared" si="368"/>
        <v>-23.466666666666669</v>
      </c>
      <c r="AK236" s="77">
        <f t="shared" ref="AK236:BD236" si="369">IF(AK$136=0,0,AK97-AK326)</f>
        <v>-23.096666666666671</v>
      </c>
      <c r="AL236" s="77">
        <f t="shared" si="369"/>
        <v>-21.306666666666672</v>
      </c>
      <c r="AM236" s="77">
        <f t="shared" si="369"/>
        <v>-17.033333333333331</v>
      </c>
      <c r="AN236" s="77">
        <f t="shared" si="369"/>
        <v>-17.713333333333331</v>
      </c>
      <c r="AO236" s="77">
        <f t="shared" si="369"/>
        <v>-16.25333333333333</v>
      </c>
      <c r="AP236" s="77">
        <f t="shared" si="369"/>
        <v>-14.743333333333332</v>
      </c>
      <c r="AQ236" s="77">
        <f t="shared" si="369"/>
        <v>0</v>
      </c>
      <c r="AR236" s="77">
        <f t="shared" si="369"/>
        <v>0</v>
      </c>
      <c r="AS236" s="77">
        <f t="shared" si="369"/>
        <v>0</v>
      </c>
      <c r="AT236" s="77">
        <f t="shared" si="369"/>
        <v>0</v>
      </c>
      <c r="AU236" s="77">
        <f t="shared" si="369"/>
        <v>0</v>
      </c>
      <c r="AV236" s="77">
        <f t="shared" si="369"/>
        <v>0</v>
      </c>
      <c r="AW236" s="77">
        <f t="shared" si="369"/>
        <v>0</v>
      </c>
      <c r="AX236" s="77">
        <f t="shared" si="369"/>
        <v>0</v>
      </c>
      <c r="AY236" s="77">
        <f t="shared" si="369"/>
        <v>0</v>
      </c>
      <c r="AZ236" s="77">
        <f t="shared" si="369"/>
        <v>0</v>
      </c>
      <c r="BA236" s="77">
        <f t="shared" si="369"/>
        <v>0</v>
      </c>
      <c r="BB236" s="77">
        <f t="shared" si="369"/>
        <v>0</v>
      </c>
      <c r="BC236" s="77">
        <f t="shared" si="369"/>
        <v>0</v>
      </c>
      <c r="BD236" s="77">
        <f t="shared" si="369"/>
        <v>0</v>
      </c>
      <c r="BE236" s="251"/>
      <c r="BF236" s="163">
        <f>SUM(E236:H236)</f>
        <v>-83.066666666666691</v>
      </c>
      <c r="BG236" s="77">
        <f>SUM(I236:L236)</f>
        <v>-80.256666666666689</v>
      </c>
      <c r="BH236" s="77">
        <f>SUM(M236:Q236)</f>
        <v>-81.806666666666644</v>
      </c>
      <c r="BI236" s="77">
        <f>SUM(R236:U236)</f>
        <v>-74.946666666666687</v>
      </c>
      <c r="BJ236" s="77">
        <f>SUM(V236:Y236)</f>
        <v>-79.206666666666678</v>
      </c>
      <c r="BK236" s="77">
        <f>SUM(Z236:AD236)</f>
        <v>-83.806666666666658</v>
      </c>
      <c r="BL236" s="77">
        <f>SUM(AE236:AH236)</f>
        <v>-81.976666666666674</v>
      </c>
      <c r="BM236" s="77">
        <f>SUM(AI236:AL236)</f>
        <v>-85.696666666666687</v>
      </c>
      <c r="BN236" s="77">
        <f>SUM(AM236:AQ236)</f>
        <v>-65.743333333333325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-716.50666666666677</v>
      </c>
      <c r="BS236" s="77">
        <f>SUM(BF236:BH236)</f>
        <v>-245.13000000000002</v>
      </c>
      <c r="BT236" s="77">
        <f>SUM(BI236:BK236)</f>
        <v>-237.96000000000004</v>
      </c>
      <c r="BU236" s="77">
        <f>SUM(BL236:BN236)</f>
        <v>-233.41666666666669</v>
      </c>
      <c r="BV236" s="77">
        <f>SUM(BO236:BQ236)</f>
        <v>0</v>
      </c>
      <c r="BW236" s="77">
        <f>SUM(BF236:BK236)</f>
        <v>-483.09000000000009</v>
      </c>
      <c r="BX236" s="77">
        <f>SUM(BL236:BQ236)</f>
        <v>-233.41666666666669</v>
      </c>
      <c r="BY236" s="77">
        <f>IF(Info!$O$3="Q1",$BS236,IF(Info!$O$3="Q2",$BS236+$BT236,IF(Info!$O$3="Q3",$BS236+$BT236+$BU236,$BR236)))</f>
        <v>-245.13000000000002</v>
      </c>
      <c r="BZ236" s="77">
        <f>IF(Info!$O$3="Q1",$BS236,IF(Info!$O$3="Q2",$BT236,IF(Info!$O$3="Q3",$BU236,$BV236)))</f>
        <v>-245.13000000000002</v>
      </c>
      <c r="CA236" s="48"/>
    </row>
    <row r="237" spans="1:79" x14ac:dyDescent="0.3">
      <c r="A237" s="248"/>
      <c r="B237" s="160" t="s">
        <v>355</v>
      </c>
      <c r="C237" s="250"/>
      <c r="D237" s="255">
        <f>SUM(E237:BD237)</f>
        <v>-276.82133333333343</v>
      </c>
      <c r="E237" s="255">
        <f t="shared" ref="E237:AJ237" si="370">IF(E$136=0,0,E98-E327)</f>
        <v>-44.70333333333334</v>
      </c>
      <c r="F237" s="255">
        <f t="shared" si="370"/>
        <v>170.69666666666666</v>
      </c>
      <c r="G237" s="255">
        <f t="shared" si="370"/>
        <v>-44.643333333333345</v>
      </c>
      <c r="H237" s="255">
        <f t="shared" si="370"/>
        <v>277.06666666666666</v>
      </c>
      <c r="I237" s="255">
        <f t="shared" si="370"/>
        <v>162.09666666666666</v>
      </c>
      <c r="J237" s="255">
        <f t="shared" si="370"/>
        <v>173.48666666666665</v>
      </c>
      <c r="K237" s="255">
        <f t="shared" si="370"/>
        <v>8.5266666666666566</v>
      </c>
      <c r="L237" s="255">
        <f t="shared" si="370"/>
        <v>-45.373333333333342</v>
      </c>
      <c r="M237" s="255">
        <f t="shared" si="370"/>
        <v>16.491333333333337</v>
      </c>
      <c r="N237" s="255">
        <f t="shared" si="370"/>
        <v>-36.62866666666666</v>
      </c>
      <c r="O237" s="255">
        <f t="shared" si="370"/>
        <v>-31.358666666666661</v>
      </c>
      <c r="P237" s="255">
        <f t="shared" si="370"/>
        <v>-32.528666666666659</v>
      </c>
      <c r="Q237" s="255">
        <f t="shared" si="370"/>
        <v>-37.228666666666662</v>
      </c>
      <c r="R237" s="255">
        <f t="shared" si="370"/>
        <v>-39.853333333333339</v>
      </c>
      <c r="S237" s="255">
        <f t="shared" si="370"/>
        <v>-44.163333333333341</v>
      </c>
      <c r="T237" s="255">
        <f t="shared" si="370"/>
        <v>-42.413333333333341</v>
      </c>
      <c r="U237" s="255">
        <f t="shared" si="370"/>
        <v>-43.413333333333341</v>
      </c>
      <c r="V237" s="255">
        <f t="shared" si="370"/>
        <v>-44.393333333333345</v>
      </c>
      <c r="W237" s="255">
        <f t="shared" si="370"/>
        <v>-45.663333333333341</v>
      </c>
      <c r="X237" s="255">
        <f t="shared" si="370"/>
        <v>-42.673333333333339</v>
      </c>
      <c r="Y237" s="255">
        <f t="shared" si="370"/>
        <v>-46.013333333333343</v>
      </c>
      <c r="Z237" s="255">
        <f t="shared" si="370"/>
        <v>-34.098666666666659</v>
      </c>
      <c r="AA237" s="255">
        <f t="shared" si="370"/>
        <v>-32.048666666666662</v>
      </c>
      <c r="AB237" s="255">
        <f t="shared" si="370"/>
        <v>-38.16866666666666</v>
      </c>
      <c r="AC237" s="255">
        <f t="shared" si="370"/>
        <v>-36.658666666666662</v>
      </c>
      <c r="AD237" s="255">
        <f t="shared" si="370"/>
        <v>-35.508666666666656</v>
      </c>
      <c r="AE237" s="255">
        <f t="shared" si="370"/>
        <v>-43.673333333333339</v>
      </c>
      <c r="AF237" s="255">
        <f t="shared" si="370"/>
        <v>154.03666666666663</v>
      </c>
      <c r="AG237" s="255">
        <f t="shared" si="370"/>
        <v>-44.833333333333343</v>
      </c>
      <c r="AH237" s="255">
        <f t="shared" si="370"/>
        <v>-39.903333333333336</v>
      </c>
      <c r="AI237" s="255">
        <f t="shared" si="370"/>
        <v>-37.663333333333341</v>
      </c>
      <c r="AJ237" s="255">
        <f t="shared" si="370"/>
        <v>-48.70333333333334</v>
      </c>
      <c r="AK237" s="255">
        <f t="shared" ref="AK237:BD237" si="371">IF(AK$136=0,0,AK98-AK327)</f>
        <v>-46.433333333333337</v>
      </c>
      <c r="AL237" s="255">
        <f t="shared" si="371"/>
        <v>-43.613333333333344</v>
      </c>
      <c r="AM237" s="255">
        <f t="shared" si="371"/>
        <v>-33.578666666666663</v>
      </c>
      <c r="AN237" s="255">
        <f t="shared" si="371"/>
        <v>-36.718666666666664</v>
      </c>
      <c r="AO237" s="255">
        <f t="shared" si="371"/>
        <v>-32.248666666666658</v>
      </c>
      <c r="AP237" s="255">
        <f t="shared" si="371"/>
        <v>-34.318666666666658</v>
      </c>
      <c r="AQ237" s="255">
        <f t="shared" si="371"/>
        <v>0</v>
      </c>
      <c r="AR237" s="255">
        <f t="shared" si="371"/>
        <v>0</v>
      </c>
      <c r="AS237" s="255">
        <f t="shared" si="371"/>
        <v>0</v>
      </c>
      <c r="AT237" s="255">
        <f t="shared" si="371"/>
        <v>0</v>
      </c>
      <c r="AU237" s="255">
        <f t="shared" si="371"/>
        <v>0</v>
      </c>
      <c r="AV237" s="255">
        <f t="shared" si="371"/>
        <v>0</v>
      </c>
      <c r="AW237" s="255">
        <f t="shared" si="371"/>
        <v>0</v>
      </c>
      <c r="AX237" s="255">
        <f t="shared" si="371"/>
        <v>0</v>
      </c>
      <c r="AY237" s="255">
        <f t="shared" si="371"/>
        <v>0</v>
      </c>
      <c r="AZ237" s="255">
        <f t="shared" si="371"/>
        <v>0</v>
      </c>
      <c r="BA237" s="255">
        <f t="shared" si="371"/>
        <v>0</v>
      </c>
      <c r="BB237" s="255">
        <f t="shared" si="371"/>
        <v>0</v>
      </c>
      <c r="BC237" s="255">
        <f t="shared" si="371"/>
        <v>0</v>
      </c>
      <c r="BD237" s="255">
        <f t="shared" si="371"/>
        <v>0</v>
      </c>
      <c r="BE237" s="251"/>
      <c r="BF237" s="162">
        <f>SUM(E237:H237)</f>
        <v>358.41666666666663</v>
      </c>
      <c r="BG237" s="157">
        <f>SUM(I237:L237)</f>
        <v>298.73666666666662</v>
      </c>
      <c r="BH237" s="157">
        <f>SUM(M237:Q237)</f>
        <v>-121.2533333333333</v>
      </c>
      <c r="BI237" s="157">
        <f>SUM(R237:U237)</f>
        <v>-169.84333333333336</v>
      </c>
      <c r="BJ237" s="157">
        <f>SUM(V237:Y237)</f>
        <v>-178.74333333333337</v>
      </c>
      <c r="BK237" s="157">
        <f>SUM(Z237:AD237)</f>
        <v>-176.48333333333329</v>
      </c>
      <c r="BL237" s="157">
        <f>SUM(AE237:AH237)</f>
        <v>25.626666666666608</v>
      </c>
      <c r="BM237" s="157">
        <f>SUM(AI237:AL237)</f>
        <v>-176.41333333333336</v>
      </c>
      <c r="BN237" s="157">
        <f>SUM(AM237:AQ237)</f>
        <v>-136.86466666666666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-276.82133333333354</v>
      </c>
      <c r="BS237" s="157">
        <f>SUM(BF237:BH237)</f>
        <v>535.89999999999986</v>
      </c>
      <c r="BT237" s="157">
        <f>SUM(BI237:BK237)</f>
        <v>-525.06999999999994</v>
      </c>
      <c r="BU237" s="157">
        <f>SUM(BL237:BN237)</f>
        <v>-287.65133333333341</v>
      </c>
      <c r="BV237" s="157">
        <f>SUM(BO237:BQ237)</f>
        <v>0</v>
      </c>
      <c r="BW237" s="157">
        <f>SUM(BF237:BK237)</f>
        <v>10.829999999999842</v>
      </c>
      <c r="BX237" s="157">
        <f>SUM(BL237:BQ237)</f>
        <v>-287.65133333333341</v>
      </c>
      <c r="BY237" s="157">
        <f>IF(Info!$O$3="Q1",$BS237,IF(Info!$O$3="Q2",$BS237+$BT237,IF(Info!$O$3="Q3",$BS237+$BT237+$BU237,$BR237)))</f>
        <v>535.89999999999986</v>
      </c>
      <c r="BZ237" s="157">
        <f>IF(Info!$O$3="Q1",$BS237,IF(Info!$O$3="Q2",$BT237,IF(Info!$O$3="Q3",$BU237,$BV237)))</f>
        <v>535.89999999999986</v>
      </c>
      <c r="CA237" s="48"/>
    </row>
    <row r="238" spans="1:79" ht="15.6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x14ac:dyDescent="0.3">
      <c r="A239" s="248"/>
      <c r="B239" s="78" t="s">
        <v>357</v>
      </c>
      <c r="C239" s="250"/>
      <c r="D239" s="161">
        <f>SUM(E239:BD239)</f>
        <v>382.97666666666692</v>
      </c>
      <c r="E239" s="77">
        <f t="shared" ref="E239:AJ239" si="372">IF(E$136=0,0,E100-E329)</f>
        <v>-27.50333333333333</v>
      </c>
      <c r="F239" s="77">
        <f t="shared" si="372"/>
        <v>-29.223333333333329</v>
      </c>
      <c r="G239" s="77">
        <f t="shared" si="372"/>
        <v>-16.523333333333326</v>
      </c>
      <c r="H239" s="77">
        <f t="shared" si="372"/>
        <v>-29.213333333333331</v>
      </c>
      <c r="I239" s="77">
        <f t="shared" si="372"/>
        <v>-31.193333333333328</v>
      </c>
      <c r="J239" s="77">
        <f t="shared" si="372"/>
        <v>3.3666666666666742</v>
      </c>
      <c r="K239" s="77">
        <f t="shared" si="372"/>
        <v>82.43</v>
      </c>
      <c r="L239" s="77">
        <f t="shared" si="372"/>
        <v>42.046666666666674</v>
      </c>
      <c r="M239" s="77">
        <f t="shared" si="372"/>
        <v>-4.356666666666662</v>
      </c>
      <c r="N239" s="77">
        <f t="shared" si="372"/>
        <v>-22.27666666666666</v>
      </c>
      <c r="O239" s="77">
        <f t="shared" si="372"/>
        <v>-21.916666666666661</v>
      </c>
      <c r="P239" s="77">
        <f t="shared" si="372"/>
        <v>-22.126666666666662</v>
      </c>
      <c r="Q239" s="77">
        <f t="shared" si="372"/>
        <v>84.570000000000022</v>
      </c>
      <c r="R239" s="77">
        <f t="shared" si="372"/>
        <v>-30.463333333333331</v>
      </c>
      <c r="S239" s="77">
        <f t="shared" si="372"/>
        <v>-29.943333333333328</v>
      </c>
      <c r="T239" s="77">
        <f t="shared" si="372"/>
        <v>-27.553333333333327</v>
      </c>
      <c r="U239" s="77">
        <f t="shared" si="372"/>
        <v>102.61666666666667</v>
      </c>
      <c r="V239" s="77">
        <f t="shared" si="372"/>
        <v>-29.133333333333329</v>
      </c>
      <c r="W239" s="77">
        <f t="shared" si="372"/>
        <v>-30.443333333333328</v>
      </c>
      <c r="X239" s="77">
        <f t="shared" si="372"/>
        <v>64.245000000000005</v>
      </c>
      <c r="Y239" s="77">
        <f t="shared" si="372"/>
        <v>42.861666666666679</v>
      </c>
      <c r="Z239" s="77">
        <f t="shared" si="372"/>
        <v>-25.02666666666666</v>
      </c>
      <c r="AA239" s="77">
        <f t="shared" si="372"/>
        <v>-23.586666666666659</v>
      </c>
      <c r="AB239" s="77">
        <f t="shared" si="372"/>
        <v>-23.876666666666662</v>
      </c>
      <c r="AC239" s="77">
        <f t="shared" si="372"/>
        <v>52.190000000000005</v>
      </c>
      <c r="AD239" s="77">
        <f t="shared" si="372"/>
        <v>20.988333333333344</v>
      </c>
      <c r="AE239" s="77">
        <f t="shared" si="372"/>
        <v>-29.803333333333327</v>
      </c>
      <c r="AF239" s="77">
        <f t="shared" si="372"/>
        <v>-27.423333333333328</v>
      </c>
      <c r="AG239" s="77">
        <f t="shared" si="372"/>
        <v>-27.00333333333333</v>
      </c>
      <c r="AH239" s="77">
        <f t="shared" si="372"/>
        <v>62.660000000000004</v>
      </c>
      <c r="AI239" s="77">
        <f t="shared" si="372"/>
        <v>-28.18333333333333</v>
      </c>
      <c r="AJ239" s="77">
        <f t="shared" si="372"/>
        <v>174.59833333333333</v>
      </c>
      <c r="AK239" s="77">
        <f t="shared" ref="AK239:BD239" si="373">IF(AK$136=0,0,AK100-AK329)</f>
        <v>-26.943333333333328</v>
      </c>
      <c r="AL239" s="77">
        <f t="shared" si="373"/>
        <v>46.896666666666668</v>
      </c>
      <c r="AM239" s="77">
        <f t="shared" si="373"/>
        <v>-22.576666666666661</v>
      </c>
      <c r="AN239" s="77">
        <f t="shared" si="373"/>
        <v>26.713333333333342</v>
      </c>
      <c r="AO239" s="77">
        <f t="shared" si="373"/>
        <v>187.74333333333334</v>
      </c>
      <c r="AP239" s="77">
        <f t="shared" si="373"/>
        <v>-24.656666666666659</v>
      </c>
      <c r="AQ239" s="77">
        <f t="shared" si="373"/>
        <v>0</v>
      </c>
      <c r="AR239" s="77">
        <f t="shared" si="373"/>
        <v>0</v>
      </c>
      <c r="AS239" s="77">
        <f t="shared" si="373"/>
        <v>0</v>
      </c>
      <c r="AT239" s="77">
        <f t="shared" si="373"/>
        <v>0</v>
      </c>
      <c r="AU239" s="77">
        <f t="shared" si="373"/>
        <v>0</v>
      </c>
      <c r="AV239" s="77">
        <f t="shared" si="373"/>
        <v>0</v>
      </c>
      <c r="AW239" s="77">
        <f t="shared" si="373"/>
        <v>0</v>
      </c>
      <c r="AX239" s="77">
        <f t="shared" si="373"/>
        <v>0</v>
      </c>
      <c r="AY239" s="77">
        <f t="shared" si="373"/>
        <v>0</v>
      </c>
      <c r="AZ239" s="77">
        <f t="shared" si="373"/>
        <v>0</v>
      </c>
      <c r="BA239" s="77">
        <f t="shared" si="373"/>
        <v>0</v>
      </c>
      <c r="BB239" s="77">
        <f t="shared" si="373"/>
        <v>0</v>
      </c>
      <c r="BC239" s="77">
        <f t="shared" si="373"/>
        <v>0</v>
      </c>
      <c r="BD239" s="77">
        <f t="shared" si="373"/>
        <v>0</v>
      </c>
      <c r="BE239" s="251"/>
      <c r="BF239" s="163">
        <f>SUM(E239:H239)</f>
        <v>-102.46333333333331</v>
      </c>
      <c r="BG239" s="77">
        <f>SUM(I239:L239)</f>
        <v>96.650000000000034</v>
      </c>
      <c r="BH239" s="77">
        <f>SUM(M239:Q239)</f>
        <v>13.893333333333374</v>
      </c>
      <c r="BI239" s="77">
        <f>SUM(R239:U239)</f>
        <v>14.656666666666695</v>
      </c>
      <c r="BJ239" s="77">
        <f>SUM(V239:Y239)</f>
        <v>47.53000000000003</v>
      </c>
      <c r="BK239" s="77">
        <f>SUM(Z239:AD239)</f>
        <v>0.6883333333333681</v>
      </c>
      <c r="BL239" s="77">
        <f>SUM(AE239:AH239)</f>
        <v>-21.569999999999986</v>
      </c>
      <c r="BM239" s="77">
        <f>SUM(AI239:AL239)</f>
        <v>166.36833333333334</v>
      </c>
      <c r="BN239" s="77">
        <f>SUM(AM239:AQ239)</f>
        <v>167.22333333333336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382.97666666666692</v>
      </c>
      <c r="BS239" s="77">
        <f>SUM(BF239:BH239)</f>
        <v>8.0800000000000978</v>
      </c>
      <c r="BT239" s="77">
        <f>SUM(BI239:BK239)</f>
        <v>62.875000000000092</v>
      </c>
      <c r="BU239" s="77">
        <f>SUM(BL239:BN239)</f>
        <v>312.0216666666667</v>
      </c>
      <c r="BV239" s="77">
        <f>SUM(BO239:BQ239)</f>
        <v>0</v>
      </c>
      <c r="BW239" s="77">
        <f>SUM(BF239:BK239)</f>
        <v>70.955000000000183</v>
      </c>
      <c r="BX239" s="77">
        <f>SUM(BL239:BQ239)</f>
        <v>312.0216666666667</v>
      </c>
      <c r="BY239" s="77">
        <f>IF(Info!$O$3="Q1",$BS239,IF(Info!$O$3="Q2",$BS239+$BT239,IF(Info!$O$3="Q3",$BS239+$BT239+$BU239,$BR239)))</f>
        <v>8.0800000000000978</v>
      </c>
      <c r="BZ239" s="77">
        <f>IF(Info!$O$3="Q1",$BS239,IF(Info!$O$3="Q2",$BT239,IF(Info!$O$3="Q3",$BU239,$BV239)))</f>
        <v>8.0800000000000978</v>
      </c>
      <c r="CA239" s="48"/>
    </row>
    <row r="240" spans="1:79" x14ac:dyDescent="0.3">
      <c r="A240" s="248"/>
      <c r="B240" s="78" t="s">
        <v>358</v>
      </c>
      <c r="C240" s="250"/>
      <c r="D240" s="161">
        <f>SUM(E240:BD240)</f>
        <v>-213.65999999999997</v>
      </c>
      <c r="E240" s="77">
        <f t="shared" ref="E240:AJ240" si="374">IF(E$136=0,0,E101-E330)</f>
        <v>-24.463333333333331</v>
      </c>
      <c r="F240" s="77">
        <f t="shared" si="374"/>
        <v>308.19666666666666</v>
      </c>
      <c r="G240" s="77">
        <f t="shared" si="374"/>
        <v>-24.11333333333333</v>
      </c>
      <c r="H240" s="77">
        <f t="shared" si="374"/>
        <v>-30.073333333333331</v>
      </c>
      <c r="I240" s="77">
        <f t="shared" si="374"/>
        <v>-25.91333333333333</v>
      </c>
      <c r="J240" s="77">
        <f t="shared" si="374"/>
        <v>-28.693333333333328</v>
      </c>
      <c r="K240" s="77">
        <f t="shared" si="374"/>
        <v>-27.11333333333333</v>
      </c>
      <c r="L240" s="77">
        <f t="shared" si="374"/>
        <v>-24.623333333333328</v>
      </c>
      <c r="M240" s="77">
        <f t="shared" si="374"/>
        <v>-20.15666666666667</v>
      </c>
      <c r="N240" s="77">
        <f t="shared" si="374"/>
        <v>-21.29666666666667</v>
      </c>
      <c r="O240" s="77">
        <f t="shared" si="374"/>
        <v>-21.306666666666672</v>
      </c>
      <c r="P240" s="77">
        <f t="shared" si="374"/>
        <v>-21.806666666666672</v>
      </c>
      <c r="Q240" s="77">
        <f t="shared" si="374"/>
        <v>-19.616666666666671</v>
      </c>
      <c r="R240" s="77">
        <f t="shared" si="374"/>
        <v>-26.133333333333333</v>
      </c>
      <c r="S240" s="77">
        <f t="shared" si="374"/>
        <v>-25.45333333333333</v>
      </c>
      <c r="T240" s="77">
        <f t="shared" si="374"/>
        <v>-26.403333333333329</v>
      </c>
      <c r="U240" s="77">
        <f t="shared" si="374"/>
        <v>-25.873333333333328</v>
      </c>
      <c r="V240" s="77">
        <f t="shared" si="374"/>
        <v>-27.813333333333333</v>
      </c>
      <c r="W240" s="77">
        <f t="shared" si="374"/>
        <v>-29.25333333333333</v>
      </c>
      <c r="X240" s="77">
        <f t="shared" si="374"/>
        <v>-28.18333333333333</v>
      </c>
      <c r="Y240" s="77">
        <f t="shared" si="374"/>
        <v>-23.823333333333331</v>
      </c>
      <c r="Z240" s="77">
        <f t="shared" si="374"/>
        <v>-19.236666666666672</v>
      </c>
      <c r="AA240" s="77">
        <f t="shared" si="374"/>
        <v>-22.736666666666672</v>
      </c>
      <c r="AB240" s="77">
        <f t="shared" si="374"/>
        <v>-20.366666666666667</v>
      </c>
      <c r="AC240" s="77">
        <f t="shared" si="374"/>
        <v>-23.006666666666668</v>
      </c>
      <c r="AD240" s="77">
        <f t="shared" si="374"/>
        <v>-22.606666666666669</v>
      </c>
      <c r="AE240" s="77">
        <f t="shared" si="374"/>
        <v>-30.133333333333333</v>
      </c>
      <c r="AF240" s="77">
        <f t="shared" si="374"/>
        <v>-29.883333333333333</v>
      </c>
      <c r="AG240" s="77">
        <f t="shared" si="374"/>
        <v>-25.833333333333329</v>
      </c>
      <c r="AH240" s="77">
        <f t="shared" si="374"/>
        <v>35.03</v>
      </c>
      <c r="AI240" s="77">
        <f t="shared" si="374"/>
        <v>312.22666666666669</v>
      </c>
      <c r="AJ240" s="77">
        <f t="shared" si="374"/>
        <v>-25.95333333333333</v>
      </c>
      <c r="AK240" s="77">
        <f t="shared" ref="AK240:BD240" si="375">IF(AK$136=0,0,AK101-AK330)</f>
        <v>-30.593333333333334</v>
      </c>
      <c r="AL240" s="77">
        <f t="shared" si="375"/>
        <v>-28.573333333333331</v>
      </c>
      <c r="AM240" s="77">
        <f t="shared" si="375"/>
        <v>-21.016666666666669</v>
      </c>
      <c r="AN240" s="77">
        <f t="shared" si="375"/>
        <v>-22.236666666666672</v>
      </c>
      <c r="AO240" s="77">
        <f t="shared" si="375"/>
        <v>-24.29666666666667</v>
      </c>
      <c r="AP240" s="77">
        <f t="shared" si="375"/>
        <v>-20.526666666666671</v>
      </c>
      <c r="AQ240" s="77">
        <f t="shared" si="375"/>
        <v>0</v>
      </c>
      <c r="AR240" s="77">
        <f t="shared" si="375"/>
        <v>0</v>
      </c>
      <c r="AS240" s="77">
        <f t="shared" si="375"/>
        <v>0</v>
      </c>
      <c r="AT240" s="77">
        <f t="shared" si="375"/>
        <v>0</v>
      </c>
      <c r="AU240" s="77">
        <f t="shared" si="375"/>
        <v>0</v>
      </c>
      <c r="AV240" s="77">
        <f t="shared" si="375"/>
        <v>0</v>
      </c>
      <c r="AW240" s="77">
        <f t="shared" si="375"/>
        <v>0</v>
      </c>
      <c r="AX240" s="77">
        <f t="shared" si="375"/>
        <v>0</v>
      </c>
      <c r="AY240" s="77">
        <f t="shared" si="375"/>
        <v>0</v>
      </c>
      <c r="AZ240" s="77">
        <f t="shared" si="375"/>
        <v>0</v>
      </c>
      <c r="BA240" s="77">
        <f t="shared" si="375"/>
        <v>0</v>
      </c>
      <c r="BB240" s="77">
        <f t="shared" si="375"/>
        <v>0</v>
      </c>
      <c r="BC240" s="77">
        <f t="shared" si="375"/>
        <v>0</v>
      </c>
      <c r="BD240" s="77">
        <f t="shared" si="375"/>
        <v>0</v>
      </c>
      <c r="BE240" s="251"/>
      <c r="BF240" s="163">
        <f>SUM(E240:H240)</f>
        <v>229.54666666666668</v>
      </c>
      <c r="BG240" s="77">
        <f>SUM(I240:L240)</f>
        <v>-106.34333333333331</v>
      </c>
      <c r="BH240" s="77">
        <f>SUM(M240:Q240)</f>
        <v>-104.18333333333337</v>
      </c>
      <c r="BI240" s="77">
        <f>SUM(R240:U240)</f>
        <v>-103.86333333333332</v>
      </c>
      <c r="BJ240" s="77">
        <f>SUM(V240:Y240)</f>
        <v>-109.07333333333332</v>
      </c>
      <c r="BK240" s="77">
        <f>SUM(Z240:AD240)</f>
        <v>-107.95333333333335</v>
      </c>
      <c r="BL240" s="77">
        <f>SUM(AE240:AH240)</f>
        <v>-50.819999999999993</v>
      </c>
      <c r="BM240" s="77">
        <f>SUM(AI240:AL240)</f>
        <v>227.10666666666671</v>
      </c>
      <c r="BN240" s="77">
        <f>SUM(AM240:AQ240)</f>
        <v>-88.076666666666682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-213.65999999999997</v>
      </c>
      <c r="BS240" s="77">
        <f>SUM(BF240:BH240)</f>
        <v>19.02000000000001</v>
      </c>
      <c r="BT240" s="77">
        <f>SUM(BI240:BK240)</f>
        <v>-320.89</v>
      </c>
      <c r="BU240" s="77">
        <f>SUM(BL240:BN240)</f>
        <v>88.210000000000036</v>
      </c>
      <c r="BV240" s="77">
        <f>SUM(BO240:BQ240)</f>
        <v>0</v>
      </c>
      <c r="BW240" s="77">
        <f>SUM(BF240:BK240)</f>
        <v>-301.87</v>
      </c>
      <c r="BX240" s="77">
        <f>SUM(BL240:BQ240)</f>
        <v>88.210000000000036</v>
      </c>
      <c r="BY240" s="77">
        <f>IF(Info!$O$3="Q1",$BS240,IF(Info!$O$3="Q2",$BS240+$BT240,IF(Info!$O$3="Q3",$BS240+$BT240+$BU240,$BR240)))</f>
        <v>19.02000000000001</v>
      </c>
      <c r="BZ240" s="77">
        <f>IF(Info!$O$3="Q1",$BS240,IF(Info!$O$3="Q2",$BT240,IF(Info!$O$3="Q3",$BU240,$BV240)))</f>
        <v>19.02000000000001</v>
      </c>
      <c r="CA240" s="48"/>
    </row>
    <row r="241" spans="1:79" x14ac:dyDescent="0.3">
      <c r="A241" s="248"/>
      <c r="B241" s="78" t="s">
        <v>359</v>
      </c>
      <c r="C241" s="250"/>
      <c r="D241" s="161">
        <f>SUM(E241:BD241)</f>
        <v>-96.029999999999916</v>
      </c>
      <c r="E241" s="77">
        <f t="shared" ref="E241:AJ241" si="376">IF(E$136=0,0,E102-E331)</f>
        <v>-56.72</v>
      </c>
      <c r="F241" s="77">
        <f t="shared" si="376"/>
        <v>96.000000000000028</v>
      </c>
      <c r="G241" s="77">
        <f t="shared" si="376"/>
        <v>15.96</v>
      </c>
      <c r="H241" s="77">
        <f t="shared" si="376"/>
        <v>-44.56</v>
      </c>
      <c r="I241" s="77">
        <f t="shared" si="376"/>
        <v>79.430000000000007</v>
      </c>
      <c r="J241" s="77">
        <f t="shared" si="376"/>
        <v>9.9999999999994316E-2</v>
      </c>
      <c r="K241" s="77">
        <f t="shared" si="376"/>
        <v>-44.019999999999996</v>
      </c>
      <c r="L241" s="77">
        <f t="shared" si="376"/>
        <v>-54.06</v>
      </c>
      <c r="M241" s="77">
        <f t="shared" si="376"/>
        <v>22.190000000000012</v>
      </c>
      <c r="N241" s="77">
        <f t="shared" si="376"/>
        <v>96.27000000000001</v>
      </c>
      <c r="O241" s="77">
        <f t="shared" si="376"/>
        <v>-34.450000000000003</v>
      </c>
      <c r="P241" s="77">
        <f t="shared" si="376"/>
        <v>-38.04</v>
      </c>
      <c r="Q241" s="77">
        <f t="shared" si="376"/>
        <v>-43.2</v>
      </c>
      <c r="R241" s="77">
        <f t="shared" si="376"/>
        <v>34.129999999999995</v>
      </c>
      <c r="S241" s="77">
        <f t="shared" si="376"/>
        <v>74.38</v>
      </c>
      <c r="T241" s="77">
        <f t="shared" si="376"/>
        <v>-44.93</v>
      </c>
      <c r="U241" s="77">
        <f t="shared" si="376"/>
        <v>-54.97</v>
      </c>
      <c r="V241" s="77">
        <f t="shared" si="376"/>
        <v>10.600000000000001</v>
      </c>
      <c r="W241" s="77">
        <f t="shared" si="376"/>
        <v>3.3599999999999994</v>
      </c>
      <c r="X241" s="77">
        <f t="shared" si="376"/>
        <v>-44.980000000000004</v>
      </c>
      <c r="Y241" s="77">
        <f t="shared" si="376"/>
        <v>31.479999999999997</v>
      </c>
      <c r="Z241" s="77">
        <f t="shared" si="376"/>
        <v>81.460000000000008</v>
      </c>
      <c r="AA241" s="77">
        <f t="shared" si="376"/>
        <v>-42.120000000000005</v>
      </c>
      <c r="AB241" s="77">
        <f t="shared" si="376"/>
        <v>-36.85</v>
      </c>
      <c r="AC241" s="77">
        <f t="shared" si="376"/>
        <v>-39.33</v>
      </c>
      <c r="AD241" s="77">
        <f t="shared" si="376"/>
        <v>20.200000000000003</v>
      </c>
      <c r="AE241" s="77">
        <f t="shared" si="376"/>
        <v>63.209999999999994</v>
      </c>
      <c r="AF241" s="77">
        <f t="shared" si="376"/>
        <v>-49.230000000000004</v>
      </c>
      <c r="AG241" s="77">
        <f t="shared" si="376"/>
        <v>-50.510000000000005</v>
      </c>
      <c r="AH241" s="77">
        <f t="shared" si="376"/>
        <v>-47.14</v>
      </c>
      <c r="AI241" s="77">
        <f t="shared" si="376"/>
        <v>59.260000000000005</v>
      </c>
      <c r="AJ241" s="77">
        <f t="shared" si="376"/>
        <v>18.54</v>
      </c>
      <c r="AK241" s="77">
        <f t="shared" ref="AK241:BD241" si="377">IF(AK$136=0,0,AK102-AK331)</f>
        <v>-55.03</v>
      </c>
      <c r="AL241" s="77">
        <f t="shared" si="377"/>
        <v>-48.019999999999996</v>
      </c>
      <c r="AM241" s="77">
        <f t="shared" si="377"/>
        <v>-45.370000000000005</v>
      </c>
      <c r="AN241" s="77">
        <f t="shared" si="377"/>
        <v>21.810000000000002</v>
      </c>
      <c r="AO241" s="77">
        <f t="shared" si="377"/>
        <v>86.5</v>
      </c>
      <c r="AP241" s="77">
        <f t="shared" si="377"/>
        <v>-37.379999999999995</v>
      </c>
      <c r="AQ241" s="77">
        <f t="shared" si="377"/>
        <v>0</v>
      </c>
      <c r="AR241" s="77">
        <f t="shared" si="377"/>
        <v>0</v>
      </c>
      <c r="AS241" s="77">
        <f t="shared" si="377"/>
        <v>0</v>
      </c>
      <c r="AT241" s="77">
        <f t="shared" si="377"/>
        <v>0</v>
      </c>
      <c r="AU241" s="77">
        <f t="shared" si="377"/>
        <v>0</v>
      </c>
      <c r="AV241" s="77">
        <f t="shared" si="377"/>
        <v>0</v>
      </c>
      <c r="AW241" s="77">
        <f t="shared" si="377"/>
        <v>0</v>
      </c>
      <c r="AX241" s="77">
        <f t="shared" si="377"/>
        <v>0</v>
      </c>
      <c r="AY241" s="77">
        <f t="shared" si="377"/>
        <v>0</v>
      </c>
      <c r="AZ241" s="77">
        <f t="shared" si="377"/>
        <v>0</v>
      </c>
      <c r="BA241" s="77">
        <f t="shared" si="377"/>
        <v>0</v>
      </c>
      <c r="BB241" s="77">
        <f t="shared" si="377"/>
        <v>0</v>
      </c>
      <c r="BC241" s="77">
        <f t="shared" si="377"/>
        <v>0</v>
      </c>
      <c r="BD241" s="77">
        <f t="shared" si="377"/>
        <v>0</v>
      </c>
      <c r="BE241" s="251"/>
      <c r="BF241" s="163">
        <f>SUM(E241:H241)</f>
        <v>10.680000000000028</v>
      </c>
      <c r="BG241" s="77">
        <f>SUM(I241:L241)</f>
        <v>-18.549999999999997</v>
      </c>
      <c r="BH241" s="77">
        <f>SUM(M241:Q241)</f>
        <v>2.7700000000000173</v>
      </c>
      <c r="BI241" s="77">
        <f>SUM(R241:U241)</f>
        <v>8.6099999999999923</v>
      </c>
      <c r="BJ241" s="77">
        <f>SUM(V241:Y241)</f>
        <v>0.45999999999999375</v>
      </c>
      <c r="BK241" s="77">
        <f>SUM(Z241:AD241)</f>
        <v>-16.639999999999993</v>
      </c>
      <c r="BL241" s="77">
        <f>SUM(AE241:AH241)</f>
        <v>-83.670000000000016</v>
      </c>
      <c r="BM241" s="77">
        <f>SUM(AI241:AL241)</f>
        <v>-25.249999999999986</v>
      </c>
      <c r="BN241" s="77">
        <f>SUM(AM241:AQ241)</f>
        <v>25.560000000000002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-96.029999999999959</v>
      </c>
      <c r="BS241" s="77">
        <f>SUM(BF241:BH241)</f>
        <v>-5.0999999999999517</v>
      </c>
      <c r="BT241" s="77">
        <f>SUM(BI241:BK241)</f>
        <v>-7.5700000000000074</v>
      </c>
      <c r="BU241" s="77">
        <f>SUM(BL241:BN241)</f>
        <v>-83.36</v>
      </c>
      <c r="BV241" s="77">
        <f>SUM(BO241:BQ241)</f>
        <v>0</v>
      </c>
      <c r="BW241" s="77">
        <f>SUM(BF241:BK241)</f>
        <v>-12.669999999999959</v>
      </c>
      <c r="BX241" s="77">
        <f>SUM(BL241:BQ241)</f>
        <v>-83.36</v>
      </c>
      <c r="BY241" s="77">
        <f>IF(Info!$O$3="Q1",$BS241,IF(Info!$O$3="Q2",$BS241+$BT241,IF(Info!$O$3="Q3",$BS241+$BT241+$BU241,$BR241)))</f>
        <v>-5.0999999999999517</v>
      </c>
      <c r="BZ241" s="77">
        <f>IF(Info!$O$3="Q1",$BS241,IF(Info!$O$3="Q2",$BT241,IF(Info!$O$3="Q3",$BU241,$BV241)))</f>
        <v>-5.0999999999999517</v>
      </c>
      <c r="CA241" s="48"/>
    </row>
    <row r="242" spans="1:79" x14ac:dyDescent="0.3">
      <c r="A242" s="248"/>
      <c r="B242" s="78" t="s">
        <v>67</v>
      </c>
      <c r="C242" s="250"/>
      <c r="D242" s="161">
        <f>SUM(E242:BD242)</f>
        <v>2108.59</v>
      </c>
      <c r="E242" s="77">
        <f t="shared" ref="E242:AJ242" si="378">IF(E$136=0,0,E103-E332)</f>
        <v>-16.993333333333332</v>
      </c>
      <c r="F242" s="77">
        <f t="shared" si="378"/>
        <v>-16.383333333333329</v>
      </c>
      <c r="G242" s="77">
        <f t="shared" si="378"/>
        <v>-17.173333333333332</v>
      </c>
      <c r="H242" s="77">
        <f t="shared" si="378"/>
        <v>9.2766666666666708</v>
      </c>
      <c r="I242" s="77">
        <f t="shared" si="378"/>
        <v>-16.59333333333333</v>
      </c>
      <c r="J242" s="77">
        <f t="shared" si="378"/>
        <v>83.446666666666673</v>
      </c>
      <c r="K242" s="77">
        <f t="shared" si="378"/>
        <v>9.1766666666666694</v>
      </c>
      <c r="L242" s="77">
        <f t="shared" si="378"/>
        <v>178.39666666666668</v>
      </c>
      <c r="M242" s="77">
        <f t="shared" si="378"/>
        <v>12.313333333333331</v>
      </c>
      <c r="N242" s="77">
        <f t="shared" si="378"/>
        <v>-12.856666666666669</v>
      </c>
      <c r="O242" s="77">
        <f t="shared" si="378"/>
        <v>-12.88666666666667</v>
      </c>
      <c r="P242" s="77">
        <f t="shared" si="378"/>
        <v>-13.33666666666667</v>
      </c>
      <c r="Q242" s="77">
        <f t="shared" si="378"/>
        <v>-13.06666666666667</v>
      </c>
      <c r="R242" s="77">
        <f t="shared" si="378"/>
        <v>-17.283333333333331</v>
      </c>
      <c r="S242" s="77">
        <f t="shared" si="378"/>
        <v>-16.513333333333332</v>
      </c>
      <c r="T242" s="77">
        <f t="shared" si="378"/>
        <v>-16.073333333333331</v>
      </c>
      <c r="U242" s="77">
        <f t="shared" si="378"/>
        <v>-17.20333333333333</v>
      </c>
      <c r="V242" s="77">
        <f t="shared" si="378"/>
        <v>-17.09333333333333</v>
      </c>
      <c r="W242" s="77">
        <f t="shared" si="378"/>
        <v>-16.853333333333332</v>
      </c>
      <c r="X242" s="77">
        <f t="shared" si="378"/>
        <v>-17.033333333333331</v>
      </c>
      <c r="Y242" s="77">
        <f t="shared" si="378"/>
        <v>-16.213333333333331</v>
      </c>
      <c r="Z242" s="77">
        <f t="shared" si="378"/>
        <v>-13.116666666666669</v>
      </c>
      <c r="AA242" s="77">
        <f t="shared" si="378"/>
        <v>-13.66666666666667</v>
      </c>
      <c r="AB242" s="77">
        <f t="shared" si="378"/>
        <v>255.37333333333331</v>
      </c>
      <c r="AC242" s="77">
        <f t="shared" si="378"/>
        <v>-12.97666666666667</v>
      </c>
      <c r="AD242" s="77">
        <f t="shared" si="378"/>
        <v>1239.7966666666666</v>
      </c>
      <c r="AE242" s="77">
        <f t="shared" si="378"/>
        <v>-16.603333333333332</v>
      </c>
      <c r="AF242" s="77">
        <f t="shared" si="378"/>
        <v>68.826666666666682</v>
      </c>
      <c r="AG242" s="77">
        <f t="shared" si="378"/>
        <v>62.756666666666675</v>
      </c>
      <c r="AH242" s="77">
        <f t="shared" si="378"/>
        <v>110.23666666666668</v>
      </c>
      <c r="AI242" s="77">
        <f t="shared" si="378"/>
        <v>-17.083333333333329</v>
      </c>
      <c r="AJ242" s="77">
        <f t="shared" si="378"/>
        <v>107.77666666666667</v>
      </c>
      <c r="AK242" s="77">
        <f t="shared" ref="AK242:BD242" si="379">IF(AK$136=0,0,AK103-AK332)</f>
        <v>73.216666666666669</v>
      </c>
      <c r="AL242" s="77">
        <f t="shared" si="379"/>
        <v>70.206666666666663</v>
      </c>
      <c r="AM242" s="77">
        <f t="shared" si="379"/>
        <v>70.053333333333327</v>
      </c>
      <c r="AN242" s="77">
        <f t="shared" si="379"/>
        <v>26.883333333333333</v>
      </c>
      <c r="AO242" s="77">
        <f t="shared" si="379"/>
        <v>70.733333333333334</v>
      </c>
      <c r="AP242" s="77">
        <f t="shared" si="379"/>
        <v>-12.876666666666669</v>
      </c>
      <c r="AQ242" s="77">
        <f t="shared" si="379"/>
        <v>0</v>
      </c>
      <c r="AR242" s="77">
        <f t="shared" si="379"/>
        <v>0</v>
      </c>
      <c r="AS242" s="77">
        <f t="shared" si="379"/>
        <v>0</v>
      </c>
      <c r="AT242" s="77">
        <f t="shared" si="379"/>
        <v>0</v>
      </c>
      <c r="AU242" s="77">
        <f t="shared" si="379"/>
        <v>0</v>
      </c>
      <c r="AV242" s="77">
        <f t="shared" si="379"/>
        <v>0</v>
      </c>
      <c r="AW242" s="77">
        <f t="shared" si="379"/>
        <v>0</v>
      </c>
      <c r="AX242" s="77">
        <f t="shared" si="379"/>
        <v>0</v>
      </c>
      <c r="AY242" s="77">
        <f t="shared" si="379"/>
        <v>0</v>
      </c>
      <c r="AZ242" s="77">
        <f t="shared" si="379"/>
        <v>0</v>
      </c>
      <c r="BA242" s="77">
        <f t="shared" si="379"/>
        <v>0</v>
      </c>
      <c r="BB242" s="77">
        <f t="shared" si="379"/>
        <v>0</v>
      </c>
      <c r="BC242" s="77">
        <f t="shared" si="379"/>
        <v>0</v>
      </c>
      <c r="BD242" s="77">
        <f t="shared" si="379"/>
        <v>0</v>
      </c>
      <c r="BE242" s="251"/>
      <c r="BF242" s="163">
        <f>SUM(E242:H242)</f>
        <v>-41.273333333333326</v>
      </c>
      <c r="BG242" s="77">
        <f>SUM(I242:L242)</f>
        <v>254.42666666666668</v>
      </c>
      <c r="BH242" s="77">
        <f>SUM(M242:Q242)</f>
        <v>-39.83333333333335</v>
      </c>
      <c r="BI242" s="77">
        <f>SUM(R242:U242)</f>
        <v>-67.073333333333323</v>
      </c>
      <c r="BJ242" s="77">
        <f>SUM(V242:Y242)</f>
        <v>-67.193333333333328</v>
      </c>
      <c r="BK242" s="77">
        <f>SUM(Z242:AD242)</f>
        <v>1455.4099999999999</v>
      </c>
      <c r="BL242" s="77">
        <f>SUM(AE242:AH242)</f>
        <v>225.2166666666667</v>
      </c>
      <c r="BM242" s="77">
        <f>SUM(AI242:AL242)</f>
        <v>234.11666666666667</v>
      </c>
      <c r="BN242" s="77">
        <f>SUM(AM242:AQ242)</f>
        <v>154.79333333333335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2108.59</v>
      </c>
      <c r="BS242" s="77">
        <f>SUM(BF242:BH242)</f>
        <v>173.32000000000002</v>
      </c>
      <c r="BT242" s="77">
        <f>SUM(BI242:BK242)</f>
        <v>1321.1433333333332</v>
      </c>
      <c r="BU242" s="77">
        <f>SUM(BL242:BN242)</f>
        <v>614.12666666666678</v>
      </c>
      <c r="BV242" s="77">
        <f>SUM(BO242:BQ242)</f>
        <v>0</v>
      </c>
      <c r="BW242" s="77">
        <f>SUM(BF242:BK242)</f>
        <v>1494.4633333333331</v>
      </c>
      <c r="BX242" s="77">
        <f>SUM(BL242:BQ242)</f>
        <v>614.12666666666678</v>
      </c>
      <c r="BY242" s="77">
        <f>IF(Info!$O$3="Q1",$BS242,IF(Info!$O$3="Q2",$BS242+$BT242,IF(Info!$O$3="Q3",$BS242+$BT242+$BU242,$BR242)))</f>
        <v>173.32000000000002</v>
      </c>
      <c r="BZ242" s="77">
        <f>IF(Info!$O$3="Q1",$BS242,IF(Info!$O$3="Q2",$BT242,IF(Info!$O$3="Q3",$BU242,$BV242)))</f>
        <v>173.32000000000002</v>
      </c>
      <c r="CA242" s="48"/>
    </row>
    <row r="243" spans="1:79" x14ac:dyDescent="0.3">
      <c r="A243" s="248"/>
      <c r="B243" s="160" t="s">
        <v>360</v>
      </c>
      <c r="C243" s="250"/>
      <c r="D243" s="255">
        <f>SUM(E243:BD243)</f>
        <v>2181.876666666667</v>
      </c>
      <c r="E243" s="255">
        <f t="shared" ref="E243:AJ243" si="380">IF(E$136=0,0,E104-E333)</f>
        <v>-125.68</v>
      </c>
      <c r="F243" s="255">
        <f t="shared" si="380"/>
        <v>358.59000000000003</v>
      </c>
      <c r="G243" s="255">
        <f t="shared" si="380"/>
        <v>-41.849999999999994</v>
      </c>
      <c r="H243" s="255">
        <f t="shared" si="380"/>
        <v>-94.57</v>
      </c>
      <c r="I243" s="255">
        <f t="shared" si="380"/>
        <v>5.7300000000000182</v>
      </c>
      <c r="J243" s="255">
        <f t="shared" si="380"/>
        <v>58.22</v>
      </c>
      <c r="K243" s="255">
        <f t="shared" si="380"/>
        <v>20.473333333333358</v>
      </c>
      <c r="L243" s="255">
        <f t="shared" si="380"/>
        <v>141.76000000000002</v>
      </c>
      <c r="M243" s="255">
        <f t="shared" si="380"/>
        <v>9.9900000000000091</v>
      </c>
      <c r="N243" s="255">
        <f t="shared" si="380"/>
        <v>39.840000000000003</v>
      </c>
      <c r="O243" s="255">
        <f t="shared" si="380"/>
        <v>-90.56</v>
      </c>
      <c r="P243" s="255">
        <f t="shared" si="380"/>
        <v>-95.31</v>
      </c>
      <c r="Q243" s="255">
        <f t="shared" si="380"/>
        <v>8.6866666666666816</v>
      </c>
      <c r="R243" s="255">
        <f t="shared" si="380"/>
        <v>-39.75</v>
      </c>
      <c r="S243" s="255">
        <f t="shared" si="380"/>
        <v>2.4700000000000131</v>
      </c>
      <c r="T243" s="255">
        <f t="shared" si="380"/>
        <v>-114.95999999999998</v>
      </c>
      <c r="U243" s="255">
        <f t="shared" si="380"/>
        <v>4.5700000000000216</v>
      </c>
      <c r="V243" s="255">
        <f t="shared" si="380"/>
        <v>-63.439999999999984</v>
      </c>
      <c r="W243" s="255">
        <f t="shared" si="380"/>
        <v>-73.19</v>
      </c>
      <c r="X243" s="255">
        <f t="shared" si="380"/>
        <v>-25.951666666666654</v>
      </c>
      <c r="Y243" s="255">
        <f t="shared" si="380"/>
        <v>34.305000000000007</v>
      </c>
      <c r="Z243" s="255">
        <f t="shared" si="380"/>
        <v>24.08</v>
      </c>
      <c r="AA243" s="255">
        <f t="shared" si="380"/>
        <v>-102.11</v>
      </c>
      <c r="AB243" s="255">
        <f t="shared" si="380"/>
        <v>174.27999999999997</v>
      </c>
      <c r="AC243" s="255">
        <f t="shared" si="380"/>
        <v>-23.123333333333335</v>
      </c>
      <c r="AD243" s="255">
        <f t="shared" si="380"/>
        <v>1258.3783333333333</v>
      </c>
      <c r="AE243" s="255">
        <f t="shared" si="380"/>
        <v>-13.329999999999984</v>
      </c>
      <c r="AF243" s="255">
        <f t="shared" si="380"/>
        <v>-37.70999999999998</v>
      </c>
      <c r="AG243" s="255">
        <f t="shared" si="380"/>
        <v>-40.589999999999989</v>
      </c>
      <c r="AH243" s="255">
        <f t="shared" si="380"/>
        <v>160.78666666666669</v>
      </c>
      <c r="AI243" s="255">
        <f t="shared" si="380"/>
        <v>326.22000000000003</v>
      </c>
      <c r="AJ243" s="255">
        <f t="shared" si="380"/>
        <v>274.96166666666664</v>
      </c>
      <c r="AK243" s="255">
        <f t="shared" ref="AK243:BD243" si="381">IF(AK$136=0,0,AK104-AK333)</f>
        <v>-39.34999999999998</v>
      </c>
      <c r="AL243" s="255">
        <f t="shared" si="381"/>
        <v>40.510000000000005</v>
      </c>
      <c r="AM243" s="255">
        <f t="shared" si="381"/>
        <v>-18.910000000000011</v>
      </c>
      <c r="AN243" s="255">
        <f t="shared" si="381"/>
        <v>53.169999999999987</v>
      </c>
      <c r="AO243" s="255">
        <f t="shared" si="381"/>
        <v>320.68000000000006</v>
      </c>
      <c r="AP243" s="255">
        <f t="shared" si="381"/>
        <v>-95.44</v>
      </c>
      <c r="AQ243" s="255">
        <f t="shared" si="381"/>
        <v>0</v>
      </c>
      <c r="AR243" s="255">
        <f t="shared" si="381"/>
        <v>0</v>
      </c>
      <c r="AS243" s="255">
        <f t="shared" si="381"/>
        <v>0</v>
      </c>
      <c r="AT243" s="255">
        <f t="shared" si="381"/>
        <v>0</v>
      </c>
      <c r="AU243" s="255">
        <f t="shared" si="381"/>
        <v>0</v>
      </c>
      <c r="AV243" s="255">
        <f t="shared" si="381"/>
        <v>0</v>
      </c>
      <c r="AW243" s="255">
        <f t="shared" si="381"/>
        <v>0</v>
      </c>
      <c r="AX243" s="255">
        <f t="shared" si="381"/>
        <v>0</v>
      </c>
      <c r="AY243" s="255">
        <f t="shared" si="381"/>
        <v>0</v>
      </c>
      <c r="AZ243" s="255">
        <f t="shared" si="381"/>
        <v>0</v>
      </c>
      <c r="BA243" s="255">
        <f t="shared" si="381"/>
        <v>0</v>
      </c>
      <c r="BB243" s="255">
        <f t="shared" si="381"/>
        <v>0</v>
      </c>
      <c r="BC243" s="255">
        <f t="shared" si="381"/>
        <v>0</v>
      </c>
      <c r="BD243" s="255">
        <f t="shared" si="381"/>
        <v>0</v>
      </c>
      <c r="BE243" s="251"/>
      <c r="BF243" s="162">
        <f>SUM(E243:H243)</f>
        <v>96.490000000000038</v>
      </c>
      <c r="BG243" s="157">
        <f>SUM(I243:L243)</f>
        <v>226.18333333333339</v>
      </c>
      <c r="BH243" s="157">
        <f>SUM(M243:Q243)</f>
        <v>-127.35333333333331</v>
      </c>
      <c r="BI243" s="157">
        <f>SUM(R243:U243)</f>
        <v>-147.66999999999993</v>
      </c>
      <c r="BJ243" s="157">
        <f>SUM(V243:Y243)</f>
        <v>-128.27666666666664</v>
      </c>
      <c r="BK243" s="157">
        <f>SUM(Z243:AD243)</f>
        <v>1331.5049999999999</v>
      </c>
      <c r="BL243" s="157">
        <f>SUM(AE243:AH243)</f>
        <v>69.156666666666737</v>
      </c>
      <c r="BM243" s="157">
        <f>SUM(AI243:AL243)</f>
        <v>602.34166666666658</v>
      </c>
      <c r="BN243" s="157">
        <f>SUM(AM243:AQ243)</f>
        <v>259.50000000000006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2181.8766666666666</v>
      </c>
      <c r="BS243" s="157">
        <f>SUM(BF243:BH243)</f>
        <v>195.32000000000011</v>
      </c>
      <c r="BT243" s="157">
        <f>SUM(BI243:BK243)</f>
        <v>1055.5583333333334</v>
      </c>
      <c r="BU243" s="157">
        <f>SUM(BL243:BN243)</f>
        <v>930.99833333333345</v>
      </c>
      <c r="BV243" s="157">
        <f>SUM(BO243:BQ243)</f>
        <v>0</v>
      </c>
      <c r="BW243" s="157">
        <f>SUM(BF243:BK243)</f>
        <v>1250.8783333333333</v>
      </c>
      <c r="BX243" s="157">
        <f>SUM(BL243:BQ243)</f>
        <v>930.99833333333345</v>
      </c>
      <c r="BY243" s="157">
        <f>IF(Info!$O$3="Q1",$BS243,IF(Info!$O$3="Q2",$BS243+$BT243,IF(Info!$O$3="Q3",$BS243+$BT243+$BU243,$BR243)))</f>
        <v>195.32000000000011</v>
      </c>
      <c r="BZ243" s="157">
        <f>IF(Info!$O$3="Q1",$BS243,IF(Info!$O$3="Q2",$BT243,IF(Info!$O$3="Q3",$BU243,$BV243)))</f>
        <v>195.32000000000011</v>
      </c>
      <c r="CA243" s="48"/>
    </row>
    <row r="244" spans="1:79" ht="15.6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x14ac:dyDescent="0.3">
      <c r="A245" s="248"/>
      <c r="B245" s="78" t="s">
        <v>362</v>
      </c>
      <c r="C245" s="250"/>
      <c r="D245" s="161">
        <f>SUM(E245:BD245)</f>
        <v>265.69133333333298</v>
      </c>
      <c r="E245" s="77">
        <f t="shared" ref="E245:AJ245" si="382">IF(E$136=0,0,E106-E335)</f>
        <v>10.685833333333335</v>
      </c>
      <c r="F245" s="77">
        <f t="shared" si="382"/>
        <v>-22.654166666666669</v>
      </c>
      <c r="G245" s="77">
        <f t="shared" si="382"/>
        <v>11.355833333333322</v>
      </c>
      <c r="H245" s="77">
        <f t="shared" si="382"/>
        <v>-5.8341666666666754</v>
      </c>
      <c r="I245" s="77">
        <f t="shared" si="382"/>
        <v>-6.4741666666666902</v>
      </c>
      <c r="J245" s="77">
        <f t="shared" si="382"/>
        <v>-24.514166666666711</v>
      </c>
      <c r="K245" s="77">
        <f t="shared" si="382"/>
        <v>-8.2341666666666811</v>
      </c>
      <c r="L245" s="77">
        <f t="shared" si="382"/>
        <v>-2.0941666666666947</v>
      </c>
      <c r="M245" s="77">
        <f t="shared" si="382"/>
        <v>20.570666666666654</v>
      </c>
      <c r="N245" s="77">
        <f t="shared" si="382"/>
        <v>15.600666666666655</v>
      </c>
      <c r="O245" s="77">
        <f t="shared" si="382"/>
        <v>5.240666666666641</v>
      </c>
      <c r="P245" s="77">
        <f t="shared" si="382"/>
        <v>27.060666666666648</v>
      </c>
      <c r="Q245" s="77">
        <f t="shared" si="382"/>
        <v>34.180666666666639</v>
      </c>
      <c r="R245" s="77">
        <f t="shared" si="382"/>
        <v>0.98583333333334622</v>
      </c>
      <c r="S245" s="77">
        <f t="shared" si="382"/>
        <v>17.625833333333361</v>
      </c>
      <c r="T245" s="77">
        <f t="shared" si="382"/>
        <v>3.0658333333333587</v>
      </c>
      <c r="U245" s="77">
        <f t="shared" si="382"/>
        <v>6.9958333333333371</v>
      </c>
      <c r="V245" s="77">
        <f t="shared" si="382"/>
        <v>2.0233333333333121</v>
      </c>
      <c r="W245" s="77">
        <f t="shared" si="382"/>
        <v>3.3833333333333258</v>
      </c>
      <c r="X245" s="77">
        <f t="shared" si="382"/>
        <v>18.483333333333348</v>
      </c>
      <c r="Y245" s="77">
        <f t="shared" si="382"/>
        <v>29.293333333333337</v>
      </c>
      <c r="Z245" s="77">
        <f t="shared" si="382"/>
        <v>8.7086666666666588</v>
      </c>
      <c r="AA245" s="77">
        <f t="shared" si="382"/>
        <v>0.67866666666665765</v>
      </c>
      <c r="AB245" s="77">
        <f t="shared" si="382"/>
        <v>19.838666666666654</v>
      </c>
      <c r="AC245" s="77">
        <f t="shared" si="382"/>
        <v>1.7186666666666497</v>
      </c>
      <c r="AD245" s="77">
        <f t="shared" si="382"/>
        <v>11.148666666666657</v>
      </c>
      <c r="AE245" s="77">
        <f t="shared" si="382"/>
        <v>2.2808333333333053</v>
      </c>
      <c r="AF245" s="77">
        <f t="shared" si="382"/>
        <v>4.6708333333332916</v>
      </c>
      <c r="AG245" s="77">
        <f t="shared" si="382"/>
        <v>-2.0691666666667174</v>
      </c>
      <c r="AH245" s="77">
        <f t="shared" si="382"/>
        <v>25.990833333333313</v>
      </c>
      <c r="AI245" s="77">
        <f t="shared" si="382"/>
        <v>-12.801666666666648</v>
      </c>
      <c r="AJ245" s="77">
        <f t="shared" si="382"/>
        <v>-0.85166666666663104</v>
      </c>
      <c r="AK245" s="77">
        <f t="shared" ref="AK245:BD245" si="383">IF(AK$136=0,0,AK106-AK335)</f>
        <v>5.3083333333333371</v>
      </c>
      <c r="AL245" s="77">
        <f t="shared" si="383"/>
        <v>14.668333333333351</v>
      </c>
      <c r="AM245" s="77">
        <f t="shared" si="383"/>
        <v>19.108666666666664</v>
      </c>
      <c r="AN245" s="77">
        <f t="shared" si="383"/>
        <v>23.828666666666663</v>
      </c>
      <c r="AO245" s="77">
        <f t="shared" si="383"/>
        <v>-2.9113333333333458</v>
      </c>
      <c r="AP245" s="77">
        <f t="shared" si="383"/>
        <v>9.6286666666666463</v>
      </c>
      <c r="AQ245" s="77">
        <f t="shared" si="383"/>
        <v>0</v>
      </c>
      <c r="AR245" s="77">
        <f t="shared" si="383"/>
        <v>0</v>
      </c>
      <c r="AS245" s="77">
        <f t="shared" si="383"/>
        <v>0</v>
      </c>
      <c r="AT245" s="77">
        <f t="shared" si="383"/>
        <v>0</v>
      </c>
      <c r="AU245" s="77">
        <f t="shared" si="383"/>
        <v>0</v>
      </c>
      <c r="AV245" s="77">
        <f t="shared" si="383"/>
        <v>0</v>
      </c>
      <c r="AW245" s="77">
        <f t="shared" si="383"/>
        <v>0</v>
      </c>
      <c r="AX245" s="77">
        <f t="shared" si="383"/>
        <v>0</v>
      </c>
      <c r="AY245" s="77">
        <f t="shared" si="383"/>
        <v>0</v>
      </c>
      <c r="AZ245" s="77">
        <f t="shared" si="383"/>
        <v>0</v>
      </c>
      <c r="BA245" s="77">
        <f t="shared" si="383"/>
        <v>0</v>
      </c>
      <c r="BB245" s="77">
        <f t="shared" si="383"/>
        <v>0</v>
      </c>
      <c r="BC245" s="77">
        <f t="shared" si="383"/>
        <v>0</v>
      </c>
      <c r="BD245" s="77">
        <f t="shared" si="383"/>
        <v>0</v>
      </c>
      <c r="BE245" s="251"/>
      <c r="BF245" s="163">
        <f>SUM(E245:H245)</f>
        <v>-6.4466666666666868</v>
      </c>
      <c r="BG245" s="77">
        <f>SUM(I245:L245)</f>
        <v>-41.316666666666777</v>
      </c>
      <c r="BH245" s="77">
        <f>SUM(M245:Q245)</f>
        <v>102.65333333333324</v>
      </c>
      <c r="BI245" s="77">
        <f>SUM(R245:U245)</f>
        <v>28.673333333333403</v>
      </c>
      <c r="BJ245" s="77">
        <f>SUM(V245:Y245)</f>
        <v>53.183333333333323</v>
      </c>
      <c r="BK245" s="77">
        <f>SUM(Z245:AD245)</f>
        <v>42.093333333333277</v>
      </c>
      <c r="BL245" s="77">
        <f>SUM(AE245:AH245)</f>
        <v>30.873333333333193</v>
      </c>
      <c r="BM245" s="77">
        <f>SUM(AI245:AL245)</f>
        <v>6.3233333333334087</v>
      </c>
      <c r="BN245" s="77">
        <f>SUM(AM245:AQ245)</f>
        <v>49.654666666666628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265.69133333333298</v>
      </c>
      <c r="BS245" s="77">
        <f>SUM(BF245:BH245)</f>
        <v>54.889999999999773</v>
      </c>
      <c r="BT245" s="77">
        <f>SUM(BI245:BK245)</f>
        <v>123.95</v>
      </c>
      <c r="BU245" s="77">
        <f>SUM(BL245:BN245)</f>
        <v>86.85133333333323</v>
      </c>
      <c r="BV245" s="77">
        <f>SUM(BO245:BQ245)</f>
        <v>0</v>
      </c>
      <c r="BW245" s="77">
        <f>SUM(BF245:BK245)</f>
        <v>178.83999999999978</v>
      </c>
      <c r="BX245" s="77">
        <f>SUM(BL245:BQ245)</f>
        <v>86.85133333333323</v>
      </c>
      <c r="BY245" s="77">
        <f>IF(Info!$O$3="Q1",$BS245,IF(Info!$O$3="Q2",$BS245+$BT245,IF(Info!$O$3="Q3",$BS245+$BT245+$BU245,$BR245)))</f>
        <v>54.889999999999773</v>
      </c>
      <c r="BZ245" s="77">
        <f>IF(Info!$O$3="Q1",$BS245,IF(Info!$O$3="Q2",$BT245,IF(Info!$O$3="Q3",$BU245,$BV245)))</f>
        <v>54.889999999999773</v>
      </c>
      <c r="CA245" s="48"/>
    </row>
    <row r="246" spans="1:79" x14ac:dyDescent="0.3">
      <c r="A246" s="248"/>
      <c r="B246" s="78" t="s">
        <v>363</v>
      </c>
      <c r="C246" s="250"/>
      <c r="D246" s="161">
        <f>SUM(E246:BD246)</f>
        <v>1443.2246153846158</v>
      </c>
      <c r="E246" s="77">
        <f t="shared" ref="E246:AJ246" si="384">IF(E$136=0,0,E107-E336)</f>
        <v>25.858974358974361</v>
      </c>
      <c r="F246" s="77">
        <f t="shared" si="384"/>
        <v>25.858974358974361</v>
      </c>
      <c r="G246" s="77">
        <f t="shared" si="384"/>
        <v>25.858974358974361</v>
      </c>
      <c r="H246" s="77">
        <f t="shared" si="384"/>
        <v>25.858974358974361</v>
      </c>
      <c r="I246" s="77">
        <f t="shared" si="384"/>
        <v>46.525641025641029</v>
      </c>
      <c r="J246" s="77">
        <f t="shared" si="384"/>
        <v>46.525641025641029</v>
      </c>
      <c r="K246" s="77">
        <f t="shared" si="384"/>
        <v>46.525641025641029</v>
      </c>
      <c r="L246" s="77">
        <f t="shared" si="384"/>
        <v>46.525641025641029</v>
      </c>
      <c r="M246" s="77">
        <f t="shared" si="384"/>
        <v>54.258974358974363</v>
      </c>
      <c r="N246" s="77">
        <f t="shared" si="384"/>
        <v>54.258974358974363</v>
      </c>
      <c r="O246" s="77">
        <f t="shared" si="384"/>
        <v>54.258974358974363</v>
      </c>
      <c r="P246" s="77">
        <f t="shared" si="384"/>
        <v>54.258974358974363</v>
      </c>
      <c r="Q246" s="77">
        <f t="shared" si="384"/>
        <v>54.258974358974363</v>
      </c>
      <c r="R246" s="77">
        <f t="shared" si="384"/>
        <v>8.8266666666666662</v>
      </c>
      <c r="S246" s="77">
        <f t="shared" si="384"/>
        <v>8.8266666666666662</v>
      </c>
      <c r="T246" s="77">
        <f t="shared" si="384"/>
        <v>8.8266666666666662</v>
      </c>
      <c r="U246" s="77">
        <f t="shared" si="384"/>
        <v>8.8266666666666662</v>
      </c>
      <c r="V246" s="77">
        <f t="shared" si="384"/>
        <v>48</v>
      </c>
      <c r="W246" s="77">
        <f t="shared" si="384"/>
        <v>48</v>
      </c>
      <c r="X246" s="77">
        <f t="shared" si="384"/>
        <v>48</v>
      </c>
      <c r="Y246" s="77">
        <f t="shared" si="384"/>
        <v>48</v>
      </c>
      <c r="Z246" s="77">
        <f t="shared" si="384"/>
        <v>47.558461538461543</v>
      </c>
      <c r="AA246" s="77">
        <f t="shared" si="384"/>
        <v>47.558461538461543</v>
      </c>
      <c r="AB246" s="77">
        <f t="shared" si="384"/>
        <v>47.558461538461543</v>
      </c>
      <c r="AC246" s="77">
        <f t="shared" si="384"/>
        <v>47.558461538461543</v>
      </c>
      <c r="AD246" s="77">
        <f t="shared" si="384"/>
        <v>47.558461538461543</v>
      </c>
      <c r="AE246" s="77">
        <f t="shared" si="384"/>
        <v>28.339487179487183</v>
      </c>
      <c r="AF246" s="77">
        <f t="shared" si="384"/>
        <v>28.339487179487183</v>
      </c>
      <c r="AG246" s="77">
        <f t="shared" si="384"/>
        <v>28.339487179487183</v>
      </c>
      <c r="AH246" s="77">
        <f t="shared" si="384"/>
        <v>28.339487179487183</v>
      </c>
      <c r="AI246" s="77">
        <f t="shared" si="384"/>
        <v>28.35846153846154</v>
      </c>
      <c r="AJ246" s="77">
        <f t="shared" si="384"/>
        <v>28.35846153846154</v>
      </c>
      <c r="AK246" s="77">
        <f t="shared" ref="AK246:BD246" si="385">IF(AK$136=0,0,AK107-AK336)</f>
        <v>28.35846153846154</v>
      </c>
      <c r="AL246" s="77">
        <f t="shared" si="385"/>
        <v>28.35846153846154</v>
      </c>
      <c r="AM246" s="77">
        <f t="shared" si="385"/>
        <v>47.625128205128206</v>
      </c>
      <c r="AN246" s="77">
        <f t="shared" si="385"/>
        <v>47.625128205128206</v>
      </c>
      <c r="AO246" s="77">
        <f t="shared" si="385"/>
        <v>47.625128205128206</v>
      </c>
      <c r="AP246" s="77">
        <f t="shared" si="385"/>
        <v>47.625128205128206</v>
      </c>
      <c r="AQ246" s="77">
        <f t="shared" si="385"/>
        <v>0</v>
      </c>
      <c r="AR246" s="77">
        <f t="shared" si="385"/>
        <v>0</v>
      </c>
      <c r="AS246" s="77">
        <f t="shared" si="385"/>
        <v>0</v>
      </c>
      <c r="AT246" s="77">
        <f t="shared" si="385"/>
        <v>0</v>
      </c>
      <c r="AU246" s="77">
        <f t="shared" si="385"/>
        <v>0</v>
      </c>
      <c r="AV246" s="77">
        <f t="shared" si="385"/>
        <v>0</v>
      </c>
      <c r="AW246" s="77">
        <f t="shared" si="385"/>
        <v>0</v>
      </c>
      <c r="AX246" s="77">
        <f t="shared" si="385"/>
        <v>0</v>
      </c>
      <c r="AY246" s="77">
        <f t="shared" si="385"/>
        <v>0</v>
      </c>
      <c r="AZ246" s="77">
        <f t="shared" si="385"/>
        <v>0</v>
      </c>
      <c r="BA246" s="77">
        <f t="shared" si="385"/>
        <v>0</v>
      </c>
      <c r="BB246" s="77">
        <f t="shared" si="385"/>
        <v>0</v>
      </c>
      <c r="BC246" s="77">
        <f t="shared" si="385"/>
        <v>0</v>
      </c>
      <c r="BD246" s="77">
        <f t="shared" si="385"/>
        <v>0</v>
      </c>
      <c r="BE246" s="251"/>
      <c r="BF246" s="163">
        <f>SUM(E246:H246)</f>
        <v>103.43589743589745</v>
      </c>
      <c r="BG246" s="77">
        <f>SUM(I246:L246)</f>
        <v>186.10256410256412</v>
      </c>
      <c r="BH246" s="77">
        <f>SUM(M246:Q246)</f>
        <v>271.29487179487182</v>
      </c>
      <c r="BI246" s="77">
        <f>SUM(R246:U246)</f>
        <v>35.306666666666665</v>
      </c>
      <c r="BJ246" s="77">
        <f>SUM(V246:Y246)</f>
        <v>192</v>
      </c>
      <c r="BK246" s="77">
        <f>SUM(Z246:AD246)</f>
        <v>237.7923076923077</v>
      </c>
      <c r="BL246" s="77">
        <f>SUM(AE246:AH246)</f>
        <v>113.35794871794873</v>
      </c>
      <c r="BM246" s="77">
        <f>SUM(AI246:AL246)</f>
        <v>113.43384615384616</v>
      </c>
      <c r="BN246" s="77">
        <f>SUM(AM246:AQ246)</f>
        <v>190.50051282051282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1443.2246153846154</v>
      </c>
      <c r="BS246" s="77">
        <f>SUM(BF246:BH246)</f>
        <v>560.83333333333337</v>
      </c>
      <c r="BT246" s="77">
        <f>SUM(BI246:BK246)</f>
        <v>465.09897435897437</v>
      </c>
      <c r="BU246" s="77">
        <f>SUM(BL246:BN246)</f>
        <v>417.2923076923077</v>
      </c>
      <c r="BV246" s="77">
        <f>SUM(BO246:BQ246)</f>
        <v>0</v>
      </c>
      <c r="BW246" s="77">
        <f>SUM(BF246:BK246)</f>
        <v>1025.9323076923076</v>
      </c>
      <c r="BX246" s="77">
        <f>SUM(BL246:BQ246)</f>
        <v>417.2923076923077</v>
      </c>
      <c r="BY246" s="77">
        <f>IF(Info!$O$3="Q1",$BS246,IF(Info!$O$3="Q2",$BS246+$BT246,IF(Info!$O$3="Q3",$BS246+$BT246+$BU246,$BR246)))</f>
        <v>560.83333333333337</v>
      </c>
      <c r="BZ246" s="77">
        <f>IF(Info!$O$3="Q1",$BS246,IF(Info!$O$3="Q2",$BT246,IF(Info!$O$3="Q3",$BU246,$BV246)))</f>
        <v>560.83333333333337</v>
      </c>
      <c r="CA246" s="48"/>
    </row>
    <row r="247" spans="1:79" x14ac:dyDescent="0.3">
      <c r="A247" s="248"/>
      <c r="B247" s="160" t="s">
        <v>364</v>
      </c>
      <c r="C247" s="250"/>
      <c r="D247" s="255">
        <f>SUM(E247:BD247)</f>
        <v>1708.9159487179477</v>
      </c>
      <c r="E247" s="255">
        <f t="shared" ref="E247:AJ247" si="386">IF(E$136=0,0,E108-E337)</f>
        <v>36.5448076923077</v>
      </c>
      <c r="F247" s="255">
        <f t="shared" si="386"/>
        <v>3.2048076923076962</v>
      </c>
      <c r="G247" s="255">
        <f t="shared" si="386"/>
        <v>37.214807692307687</v>
      </c>
      <c r="H247" s="255">
        <f t="shared" si="386"/>
        <v>20.024807692307689</v>
      </c>
      <c r="I247" s="255">
        <f t="shared" si="386"/>
        <v>40.051474358974332</v>
      </c>
      <c r="J247" s="255">
        <f t="shared" si="386"/>
        <v>22.011474358974311</v>
      </c>
      <c r="K247" s="255">
        <f t="shared" si="386"/>
        <v>38.291474358974341</v>
      </c>
      <c r="L247" s="255">
        <f t="shared" si="386"/>
        <v>44.431474358974327</v>
      </c>
      <c r="M247" s="255">
        <f t="shared" si="386"/>
        <v>74.829641025641024</v>
      </c>
      <c r="N247" s="255">
        <f t="shared" si="386"/>
        <v>69.859641025641025</v>
      </c>
      <c r="O247" s="255">
        <f t="shared" si="386"/>
        <v>59.499641025641012</v>
      </c>
      <c r="P247" s="255">
        <f t="shared" si="386"/>
        <v>81.319641025641019</v>
      </c>
      <c r="Q247" s="255">
        <f t="shared" si="386"/>
        <v>88.439641025641009</v>
      </c>
      <c r="R247" s="255">
        <f t="shared" si="386"/>
        <v>9.8125</v>
      </c>
      <c r="S247" s="255">
        <f t="shared" si="386"/>
        <v>26.452500000000015</v>
      </c>
      <c r="T247" s="255">
        <f t="shared" si="386"/>
        <v>11.892500000000013</v>
      </c>
      <c r="U247" s="255">
        <f t="shared" si="386"/>
        <v>15.822499999999991</v>
      </c>
      <c r="V247" s="255">
        <f t="shared" si="386"/>
        <v>50.023333333333312</v>
      </c>
      <c r="W247" s="255">
        <f t="shared" si="386"/>
        <v>51.383333333333326</v>
      </c>
      <c r="X247" s="255">
        <f t="shared" si="386"/>
        <v>66.483333333333348</v>
      </c>
      <c r="Y247" s="255">
        <f t="shared" si="386"/>
        <v>77.293333333333337</v>
      </c>
      <c r="Z247" s="255">
        <f t="shared" si="386"/>
        <v>56.267128205128216</v>
      </c>
      <c r="AA247" s="255">
        <f t="shared" si="386"/>
        <v>48.237128205128215</v>
      </c>
      <c r="AB247" s="255">
        <f t="shared" si="386"/>
        <v>67.397128205128212</v>
      </c>
      <c r="AC247" s="255">
        <f t="shared" si="386"/>
        <v>49.277128205128207</v>
      </c>
      <c r="AD247" s="255">
        <f t="shared" si="386"/>
        <v>58.707128205128214</v>
      </c>
      <c r="AE247" s="255">
        <f t="shared" si="386"/>
        <v>30.620320512820484</v>
      </c>
      <c r="AF247" s="255">
        <f t="shared" si="386"/>
        <v>33.010320512820471</v>
      </c>
      <c r="AG247" s="255">
        <f t="shared" si="386"/>
        <v>26.270320512820462</v>
      </c>
      <c r="AH247" s="255">
        <f t="shared" si="386"/>
        <v>54.330320512820492</v>
      </c>
      <c r="AI247" s="255">
        <f t="shared" si="386"/>
        <v>15.556794871794892</v>
      </c>
      <c r="AJ247" s="255">
        <f t="shared" si="386"/>
        <v>27.506794871794909</v>
      </c>
      <c r="AK247" s="255">
        <f t="shared" ref="AK247:BD247" si="387">IF(AK$136=0,0,AK108-AK337)</f>
        <v>33.666794871794878</v>
      </c>
      <c r="AL247" s="255">
        <f t="shared" si="387"/>
        <v>43.026794871794891</v>
      </c>
      <c r="AM247" s="255">
        <f t="shared" si="387"/>
        <v>66.733794871794885</v>
      </c>
      <c r="AN247" s="255">
        <f t="shared" si="387"/>
        <v>71.453794871794884</v>
      </c>
      <c r="AO247" s="255">
        <f t="shared" si="387"/>
        <v>44.713794871794875</v>
      </c>
      <c r="AP247" s="255">
        <f t="shared" si="387"/>
        <v>57.253794871794867</v>
      </c>
      <c r="AQ247" s="255">
        <f t="shared" si="387"/>
        <v>0</v>
      </c>
      <c r="AR247" s="255">
        <f t="shared" si="387"/>
        <v>0</v>
      </c>
      <c r="AS247" s="255">
        <f t="shared" si="387"/>
        <v>0</v>
      </c>
      <c r="AT247" s="255">
        <f t="shared" si="387"/>
        <v>0</v>
      </c>
      <c r="AU247" s="255">
        <f t="shared" si="387"/>
        <v>0</v>
      </c>
      <c r="AV247" s="255">
        <f t="shared" si="387"/>
        <v>0</v>
      </c>
      <c r="AW247" s="255">
        <f t="shared" si="387"/>
        <v>0</v>
      </c>
      <c r="AX247" s="255">
        <f t="shared" si="387"/>
        <v>0</v>
      </c>
      <c r="AY247" s="255">
        <f t="shared" si="387"/>
        <v>0</v>
      </c>
      <c r="AZ247" s="255">
        <f t="shared" si="387"/>
        <v>0</v>
      </c>
      <c r="BA247" s="255">
        <f t="shared" si="387"/>
        <v>0</v>
      </c>
      <c r="BB247" s="255">
        <f t="shared" si="387"/>
        <v>0</v>
      </c>
      <c r="BC247" s="255">
        <f t="shared" si="387"/>
        <v>0</v>
      </c>
      <c r="BD247" s="255">
        <f t="shared" si="387"/>
        <v>0</v>
      </c>
      <c r="BE247" s="251"/>
      <c r="BF247" s="162">
        <f>SUM(E247:H247)</f>
        <v>96.989230769230772</v>
      </c>
      <c r="BG247" s="157">
        <f>SUM(I247:L247)</f>
        <v>144.78589743589731</v>
      </c>
      <c r="BH247" s="157">
        <f>SUM(M247:Q247)</f>
        <v>373.94820512820513</v>
      </c>
      <c r="BI247" s="157">
        <f>SUM(R247:U247)</f>
        <v>63.980000000000018</v>
      </c>
      <c r="BJ247" s="157">
        <f>SUM(V247:Y247)</f>
        <v>245.18333333333334</v>
      </c>
      <c r="BK247" s="157">
        <f>SUM(Z247:AD247)</f>
        <v>279.88564102564106</v>
      </c>
      <c r="BL247" s="157">
        <f>SUM(AE247:AH247)</f>
        <v>144.23128205128191</v>
      </c>
      <c r="BM247" s="157">
        <f>SUM(AI247:AL247)</f>
        <v>119.75717948717957</v>
      </c>
      <c r="BN247" s="157">
        <f>SUM(AM247:AQ247)</f>
        <v>240.15517948717951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1708.9159487179486</v>
      </c>
      <c r="BS247" s="157">
        <f>SUM(BF247:BH247)</f>
        <v>615.72333333333324</v>
      </c>
      <c r="BT247" s="157">
        <f>SUM(BI247:BK247)</f>
        <v>589.04897435897442</v>
      </c>
      <c r="BU247" s="157">
        <f>SUM(BL247:BN247)</f>
        <v>504.14364102564099</v>
      </c>
      <c r="BV247" s="157">
        <f>SUM(BO247:BQ247)</f>
        <v>0</v>
      </c>
      <c r="BW247" s="157">
        <f>SUM(BF247:BK247)</f>
        <v>1204.7723076923075</v>
      </c>
      <c r="BX247" s="157">
        <f>SUM(BL247:BQ247)</f>
        <v>504.14364102564099</v>
      </c>
      <c r="BY247" s="157">
        <f>IF(Info!$O$3="Q1",$BS247,IF(Info!$O$3="Q2",$BS247+$BT247,IF(Info!$O$3="Q3",$BS247+$BT247+$BU247,$BR247)))</f>
        <v>615.72333333333324</v>
      </c>
      <c r="BZ247" s="157">
        <f>IF(Info!$O$3="Q1",$BS247,IF(Info!$O$3="Q2",$BT247,IF(Info!$O$3="Q3",$BU247,$BV247)))</f>
        <v>615.72333333333324</v>
      </c>
      <c r="CA247" s="48"/>
    </row>
    <row r="248" spans="1:79" ht="15.6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x14ac:dyDescent="0.3">
      <c r="A249" s="248"/>
      <c r="B249" s="78" t="s">
        <v>73</v>
      </c>
      <c r="C249" s="250"/>
      <c r="D249" s="161">
        <f>SUM(E249:BD249)</f>
        <v>-238.04000000000008</v>
      </c>
      <c r="E249" s="77">
        <f t="shared" ref="E249:AJ249" si="388">IF(E$136=0,0,E110-E339)</f>
        <v>-109.36000000000001</v>
      </c>
      <c r="F249" s="77">
        <f t="shared" si="388"/>
        <v>2.3099999999999454</v>
      </c>
      <c r="G249" s="77">
        <f t="shared" si="388"/>
        <v>48.990000000000009</v>
      </c>
      <c r="H249" s="77">
        <f t="shared" si="388"/>
        <v>-48.950000000000045</v>
      </c>
      <c r="I249" s="77">
        <f t="shared" si="388"/>
        <v>-105.90999999999997</v>
      </c>
      <c r="J249" s="77">
        <f t="shared" si="388"/>
        <v>-143.85000000000002</v>
      </c>
      <c r="K249" s="77">
        <f t="shared" si="388"/>
        <v>-103.90999999999997</v>
      </c>
      <c r="L249" s="77">
        <f t="shared" si="388"/>
        <v>101.91999999999996</v>
      </c>
      <c r="M249" s="77">
        <f t="shared" si="388"/>
        <v>36.480000000000018</v>
      </c>
      <c r="N249" s="77">
        <f t="shared" si="388"/>
        <v>-48.339999999999918</v>
      </c>
      <c r="O249" s="77">
        <f t="shared" si="388"/>
        <v>-34.709999999999923</v>
      </c>
      <c r="P249" s="77">
        <f t="shared" si="388"/>
        <v>101.85000000000002</v>
      </c>
      <c r="Q249" s="77">
        <f t="shared" si="388"/>
        <v>141.46000000000004</v>
      </c>
      <c r="R249" s="77">
        <f t="shared" si="388"/>
        <v>23.300000000000068</v>
      </c>
      <c r="S249" s="77">
        <f t="shared" si="388"/>
        <v>12.809999999999945</v>
      </c>
      <c r="T249" s="77">
        <f t="shared" si="388"/>
        <v>-46.129999999999995</v>
      </c>
      <c r="U249" s="77">
        <f t="shared" si="388"/>
        <v>-86.1099999999999</v>
      </c>
      <c r="V249" s="77">
        <f t="shared" si="388"/>
        <v>-144.83000000000004</v>
      </c>
      <c r="W249" s="77">
        <f t="shared" si="388"/>
        <v>-8.2799999999999727</v>
      </c>
      <c r="X249" s="77">
        <f t="shared" si="388"/>
        <v>32.259999999999991</v>
      </c>
      <c r="Y249" s="77">
        <f t="shared" si="388"/>
        <v>-142.09000000000015</v>
      </c>
      <c r="Z249" s="77">
        <f t="shared" si="388"/>
        <v>-10.559999999999945</v>
      </c>
      <c r="AA249" s="77">
        <f t="shared" si="388"/>
        <v>45.42999999999995</v>
      </c>
      <c r="AB249" s="77">
        <f t="shared" si="388"/>
        <v>135.63999999999999</v>
      </c>
      <c r="AC249" s="77">
        <f t="shared" si="388"/>
        <v>-21.340000000000032</v>
      </c>
      <c r="AD249" s="77">
        <f t="shared" si="388"/>
        <v>51.269999999999982</v>
      </c>
      <c r="AE249" s="77">
        <f t="shared" si="388"/>
        <v>147.79000000000008</v>
      </c>
      <c r="AF249" s="77">
        <f t="shared" si="388"/>
        <v>-20.799999999999955</v>
      </c>
      <c r="AG249" s="77">
        <f t="shared" si="388"/>
        <v>-39.840000000000032</v>
      </c>
      <c r="AH249" s="77">
        <f t="shared" si="388"/>
        <v>-166.47000000000003</v>
      </c>
      <c r="AI249" s="77">
        <f t="shared" si="388"/>
        <v>-13.860000000000014</v>
      </c>
      <c r="AJ249" s="77">
        <f t="shared" si="388"/>
        <v>-118.59999999999991</v>
      </c>
      <c r="AK249" s="77">
        <f t="shared" ref="AK249:BD249" si="389">IF(AK$136=0,0,AK110-AK339)</f>
        <v>71.92999999999995</v>
      </c>
      <c r="AL249" s="77">
        <f t="shared" si="389"/>
        <v>28.909999999999968</v>
      </c>
      <c r="AM249" s="77">
        <f t="shared" si="389"/>
        <v>-61.210000000000036</v>
      </c>
      <c r="AN249" s="77">
        <f t="shared" si="389"/>
        <v>127.92999999999995</v>
      </c>
      <c r="AO249" s="77">
        <f t="shared" si="389"/>
        <v>131.76999999999998</v>
      </c>
      <c r="AP249" s="77">
        <f t="shared" si="389"/>
        <v>-4.9400000000000546</v>
      </c>
      <c r="AQ249" s="77">
        <f t="shared" si="389"/>
        <v>0</v>
      </c>
      <c r="AR249" s="77">
        <f t="shared" si="389"/>
        <v>0</v>
      </c>
      <c r="AS249" s="77">
        <f t="shared" si="389"/>
        <v>0</v>
      </c>
      <c r="AT249" s="77">
        <f t="shared" si="389"/>
        <v>0</v>
      </c>
      <c r="AU249" s="77">
        <f t="shared" si="389"/>
        <v>0</v>
      </c>
      <c r="AV249" s="77">
        <f t="shared" si="389"/>
        <v>0</v>
      </c>
      <c r="AW249" s="77">
        <f t="shared" si="389"/>
        <v>0</v>
      </c>
      <c r="AX249" s="77">
        <f t="shared" si="389"/>
        <v>0</v>
      </c>
      <c r="AY249" s="77">
        <f t="shared" si="389"/>
        <v>0</v>
      </c>
      <c r="AZ249" s="77">
        <f t="shared" si="389"/>
        <v>0</v>
      </c>
      <c r="BA249" s="77">
        <f t="shared" si="389"/>
        <v>0</v>
      </c>
      <c r="BB249" s="77">
        <f t="shared" si="389"/>
        <v>0</v>
      </c>
      <c r="BC249" s="77">
        <f t="shared" si="389"/>
        <v>0</v>
      </c>
      <c r="BD249" s="77">
        <f t="shared" si="389"/>
        <v>0</v>
      </c>
      <c r="BE249" s="251"/>
      <c r="BF249" s="163">
        <f>SUM(E249:H249)</f>
        <v>-107.0100000000001</v>
      </c>
      <c r="BG249" s="77">
        <f>SUM(I249:L249)</f>
        <v>-251.75</v>
      </c>
      <c r="BH249" s="77">
        <f>SUM(M249:Q249)</f>
        <v>196.74000000000024</v>
      </c>
      <c r="BI249" s="77">
        <f>SUM(R249:U249)</f>
        <v>-96.129999999999882</v>
      </c>
      <c r="BJ249" s="77">
        <f>SUM(V249:Y249)</f>
        <v>-262.94000000000017</v>
      </c>
      <c r="BK249" s="77">
        <f>SUM(Z249:AD249)</f>
        <v>200.43999999999994</v>
      </c>
      <c r="BL249" s="77">
        <f>SUM(AE249:AH249)</f>
        <v>-79.319999999999936</v>
      </c>
      <c r="BM249" s="77">
        <f>SUM(AI249:AL249)</f>
        <v>-31.620000000000005</v>
      </c>
      <c r="BN249" s="77">
        <f>SUM(AM249:AQ249)</f>
        <v>193.54999999999984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-238.04000000000008</v>
      </c>
      <c r="BS249" s="77">
        <f>SUM(BF249:BH249)</f>
        <v>-162.01999999999987</v>
      </c>
      <c r="BT249" s="77">
        <f>SUM(BI249:BK249)</f>
        <v>-158.63000000000011</v>
      </c>
      <c r="BU249" s="77">
        <f>SUM(BL249:BN249)</f>
        <v>82.6099999999999</v>
      </c>
      <c r="BV249" s="77">
        <f>SUM(BO249:BQ249)</f>
        <v>0</v>
      </c>
      <c r="BW249" s="77">
        <f>SUM(BF249:BK249)</f>
        <v>-320.64999999999998</v>
      </c>
      <c r="BX249" s="77">
        <f>SUM(BL249:BQ249)</f>
        <v>82.6099999999999</v>
      </c>
      <c r="BY249" s="77">
        <f>IF(Info!$O$3="Q1",$BS249,IF(Info!$O$3="Q2",$BS249+$BT249,IF(Info!$O$3="Q3",$BS249+$BT249+$BU249,$BR249)))</f>
        <v>-162.01999999999987</v>
      </c>
      <c r="BZ249" s="77">
        <f>IF(Info!$O$3="Q1",$BS249,IF(Info!$O$3="Q2",$BT249,IF(Info!$O$3="Q3",$BU249,$BV249)))</f>
        <v>-162.01999999999987</v>
      </c>
      <c r="CA249" s="48"/>
    </row>
    <row r="250" spans="1:79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0">IF(E$136=0,0,E111-E340)</f>
        <v>0</v>
      </c>
      <c r="F250" s="77">
        <f t="shared" si="390"/>
        <v>0</v>
      </c>
      <c r="G250" s="77">
        <f t="shared" si="390"/>
        <v>0</v>
      </c>
      <c r="H250" s="77">
        <f t="shared" si="390"/>
        <v>0</v>
      </c>
      <c r="I250" s="77">
        <f t="shared" si="390"/>
        <v>0</v>
      </c>
      <c r="J250" s="77">
        <f t="shared" si="390"/>
        <v>0</v>
      </c>
      <c r="K250" s="77">
        <f t="shared" si="390"/>
        <v>0</v>
      </c>
      <c r="L250" s="77">
        <f t="shared" si="390"/>
        <v>0</v>
      </c>
      <c r="M250" s="77">
        <f t="shared" si="390"/>
        <v>0</v>
      </c>
      <c r="N250" s="77">
        <f t="shared" si="390"/>
        <v>0</v>
      </c>
      <c r="O250" s="77">
        <f t="shared" si="390"/>
        <v>0</v>
      </c>
      <c r="P250" s="77">
        <f t="shared" si="390"/>
        <v>0</v>
      </c>
      <c r="Q250" s="77">
        <f t="shared" si="390"/>
        <v>0</v>
      </c>
      <c r="R250" s="77">
        <f t="shared" si="390"/>
        <v>0</v>
      </c>
      <c r="S250" s="77">
        <f t="shared" si="390"/>
        <v>0</v>
      </c>
      <c r="T250" s="77">
        <f t="shared" si="390"/>
        <v>0</v>
      </c>
      <c r="U250" s="77">
        <f t="shared" si="390"/>
        <v>0</v>
      </c>
      <c r="V250" s="77">
        <f t="shared" si="390"/>
        <v>0</v>
      </c>
      <c r="W250" s="77">
        <f t="shared" si="390"/>
        <v>0</v>
      </c>
      <c r="X250" s="77">
        <f t="shared" si="390"/>
        <v>0</v>
      </c>
      <c r="Y250" s="77">
        <f t="shared" si="390"/>
        <v>0</v>
      </c>
      <c r="Z250" s="77">
        <f t="shared" si="390"/>
        <v>0</v>
      </c>
      <c r="AA250" s="77">
        <f t="shared" si="390"/>
        <v>0</v>
      </c>
      <c r="AB250" s="77">
        <f t="shared" si="390"/>
        <v>0</v>
      </c>
      <c r="AC250" s="77">
        <f t="shared" si="390"/>
        <v>0</v>
      </c>
      <c r="AD250" s="77">
        <f t="shared" si="390"/>
        <v>0</v>
      </c>
      <c r="AE250" s="77">
        <f t="shared" si="390"/>
        <v>0</v>
      </c>
      <c r="AF250" s="77">
        <f t="shared" si="390"/>
        <v>0</v>
      </c>
      <c r="AG250" s="77">
        <f t="shared" si="390"/>
        <v>0</v>
      </c>
      <c r="AH250" s="77">
        <f t="shared" si="390"/>
        <v>0</v>
      </c>
      <c r="AI250" s="77">
        <f t="shared" si="390"/>
        <v>0</v>
      </c>
      <c r="AJ250" s="77">
        <f t="shared" si="390"/>
        <v>0</v>
      </c>
      <c r="AK250" s="77">
        <f t="shared" ref="AK250:BD250" si="391">IF(AK$136=0,0,AK111-AK340)</f>
        <v>0</v>
      </c>
      <c r="AL250" s="77">
        <f t="shared" si="391"/>
        <v>0</v>
      </c>
      <c r="AM250" s="77">
        <f t="shared" si="391"/>
        <v>0</v>
      </c>
      <c r="AN250" s="77">
        <f t="shared" si="391"/>
        <v>0</v>
      </c>
      <c r="AO250" s="77">
        <f t="shared" si="391"/>
        <v>0</v>
      </c>
      <c r="AP250" s="77">
        <f t="shared" si="391"/>
        <v>0</v>
      </c>
      <c r="AQ250" s="77">
        <f t="shared" si="391"/>
        <v>0</v>
      </c>
      <c r="AR250" s="77">
        <f t="shared" si="391"/>
        <v>0</v>
      </c>
      <c r="AS250" s="77">
        <f t="shared" si="391"/>
        <v>0</v>
      </c>
      <c r="AT250" s="77">
        <f t="shared" si="391"/>
        <v>0</v>
      </c>
      <c r="AU250" s="77">
        <f t="shared" si="391"/>
        <v>0</v>
      </c>
      <c r="AV250" s="77">
        <f t="shared" si="391"/>
        <v>0</v>
      </c>
      <c r="AW250" s="77">
        <f t="shared" si="391"/>
        <v>0</v>
      </c>
      <c r="AX250" s="77">
        <f t="shared" si="391"/>
        <v>0</v>
      </c>
      <c r="AY250" s="77">
        <f t="shared" si="391"/>
        <v>0</v>
      </c>
      <c r="AZ250" s="77">
        <f t="shared" si="391"/>
        <v>0</v>
      </c>
      <c r="BA250" s="77">
        <f t="shared" si="391"/>
        <v>0</v>
      </c>
      <c r="BB250" s="77">
        <f t="shared" si="391"/>
        <v>0</v>
      </c>
      <c r="BC250" s="77">
        <f t="shared" si="391"/>
        <v>0</v>
      </c>
      <c r="BD250" s="77">
        <f t="shared" si="391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x14ac:dyDescent="0.3">
      <c r="A251" s="248"/>
      <c r="B251" s="160" t="s">
        <v>367</v>
      </c>
      <c r="C251" s="250"/>
      <c r="D251" s="161">
        <f>SUM(E251:BD251)</f>
        <v>-238.04000000000008</v>
      </c>
      <c r="E251" s="77">
        <f t="shared" ref="E251:AJ251" si="392">IF(E$136=0,0,E112-E341)</f>
        <v>-109.36000000000001</v>
      </c>
      <c r="F251" s="77">
        <f t="shared" si="392"/>
        <v>2.3099999999999454</v>
      </c>
      <c r="G251" s="77">
        <f t="shared" si="392"/>
        <v>48.990000000000009</v>
      </c>
      <c r="H251" s="77">
        <f t="shared" si="392"/>
        <v>-48.950000000000045</v>
      </c>
      <c r="I251" s="77">
        <f t="shared" si="392"/>
        <v>-105.90999999999997</v>
      </c>
      <c r="J251" s="77">
        <f t="shared" si="392"/>
        <v>-143.85000000000002</v>
      </c>
      <c r="K251" s="77">
        <f t="shared" si="392"/>
        <v>-103.90999999999997</v>
      </c>
      <c r="L251" s="77">
        <f t="shared" si="392"/>
        <v>101.91999999999996</v>
      </c>
      <c r="M251" s="77">
        <f t="shared" si="392"/>
        <v>36.480000000000018</v>
      </c>
      <c r="N251" s="77">
        <f t="shared" si="392"/>
        <v>-48.339999999999918</v>
      </c>
      <c r="O251" s="77">
        <f t="shared" si="392"/>
        <v>-34.709999999999923</v>
      </c>
      <c r="P251" s="77">
        <f t="shared" si="392"/>
        <v>101.85000000000002</v>
      </c>
      <c r="Q251" s="77">
        <f t="shared" si="392"/>
        <v>141.46000000000004</v>
      </c>
      <c r="R251" s="77">
        <f t="shared" si="392"/>
        <v>23.300000000000068</v>
      </c>
      <c r="S251" s="77">
        <f t="shared" si="392"/>
        <v>12.809999999999945</v>
      </c>
      <c r="T251" s="77">
        <f t="shared" si="392"/>
        <v>-46.129999999999995</v>
      </c>
      <c r="U251" s="77">
        <f t="shared" si="392"/>
        <v>-86.1099999999999</v>
      </c>
      <c r="V251" s="77">
        <f t="shared" si="392"/>
        <v>-144.83000000000004</v>
      </c>
      <c r="W251" s="77">
        <f t="shared" si="392"/>
        <v>-8.2799999999999727</v>
      </c>
      <c r="X251" s="77">
        <f t="shared" si="392"/>
        <v>32.259999999999991</v>
      </c>
      <c r="Y251" s="77">
        <f t="shared" si="392"/>
        <v>-142.09000000000015</v>
      </c>
      <c r="Z251" s="77">
        <f t="shared" si="392"/>
        <v>-10.559999999999945</v>
      </c>
      <c r="AA251" s="77">
        <f t="shared" si="392"/>
        <v>45.42999999999995</v>
      </c>
      <c r="AB251" s="77">
        <f t="shared" si="392"/>
        <v>135.63999999999999</v>
      </c>
      <c r="AC251" s="77">
        <f t="shared" si="392"/>
        <v>-21.340000000000032</v>
      </c>
      <c r="AD251" s="77">
        <f t="shared" si="392"/>
        <v>51.269999999999982</v>
      </c>
      <c r="AE251" s="77">
        <f t="shared" si="392"/>
        <v>147.79000000000008</v>
      </c>
      <c r="AF251" s="77">
        <f t="shared" si="392"/>
        <v>-20.799999999999955</v>
      </c>
      <c r="AG251" s="77">
        <f t="shared" si="392"/>
        <v>-39.840000000000032</v>
      </c>
      <c r="AH251" s="77">
        <f t="shared" si="392"/>
        <v>-166.47000000000003</v>
      </c>
      <c r="AI251" s="77">
        <f t="shared" si="392"/>
        <v>-13.860000000000014</v>
      </c>
      <c r="AJ251" s="77">
        <f t="shared" si="392"/>
        <v>-118.59999999999991</v>
      </c>
      <c r="AK251" s="77">
        <f t="shared" ref="AK251:BD251" si="393">IF(AK$136=0,0,AK112-AK341)</f>
        <v>71.92999999999995</v>
      </c>
      <c r="AL251" s="77">
        <f t="shared" si="393"/>
        <v>28.909999999999968</v>
      </c>
      <c r="AM251" s="77">
        <f t="shared" si="393"/>
        <v>-61.210000000000036</v>
      </c>
      <c r="AN251" s="77">
        <f t="shared" si="393"/>
        <v>127.92999999999995</v>
      </c>
      <c r="AO251" s="77">
        <f t="shared" si="393"/>
        <v>131.76999999999998</v>
      </c>
      <c r="AP251" s="77">
        <f t="shared" si="393"/>
        <v>-4.9400000000000546</v>
      </c>
      <c r="AQ251" s="77">
        <f t="shared" si="393"/>
        <v>0</v>
      </c>
      <c r="AR251" s="77">
        <f t="shared" si="393"/>
        <v>0</v>
      </c>
      <c r="AS251" s="77">
        <f t="shared" si="393"/>
        <v>0</v>
      </c>
      <c r="AT251" s="77">
        <f t="shared" si="393"/>
        <v>0</v>
      </c>
      <c r="AU251" s="77">
        <f t="shared" si="393"/>
        <v>0</v>
      </c>
      <c r="AV251" s="77">
        <f t="shared" si="393"/>
        <v>0</v>
      </c>
      <c r="AW251" s="77">
        <f t="shared" si="393"/>
        <v>0</v>
      </c>
      <c r="AX251" s="77">
        <f t="shared" si="393"/>
        <v>0</v>
      </c>
      <c r="AY251" s="77">
        <f t="shared" si="393"/>
        <v>0</v>
      </c>
      <c r="AZ251" s="77">
        <f t="shared" si="393"/>
        <v>0</v>
      </c>
      <c r="BA251" s="77">
        <f t="shared" si="393"/>
        <v>0</v>
      </c>
      <c r="BB251" s="77">
        <f t="shared" si="393"/>
        <v>0</v>
      </c>
      <c r="BC251" s="77">
        <f t="shared" si="393"/>
        <v>0</v>
      </c>
      <c r="BD251" s="77">
        <f t="shared" si="393"/>
        <v>0</v>
      </c>
      <c r="BE251" s="251"/>
      <c r="BF251" s="162">
        <f>SUM(E251:H251)</f>
        <v>-107.0100000000001</v>
      </c>
      <c r="BG251" s="157">
        <f>SUM(I251:L251)</f>
        <v>-251.75</v>
      </c>
      <c r="BH251" s="157">
        <f>SUM(M251:Q251)</f>
        <v>196.74000000000024</v>
      </c>
      <c r="BI251" s="157">
        <f>SUM(R251:U251)</f>
        <v>-96.129999999999882</v>
      </c>
      <c r="BJ251" s="157">
        <f>SUM(V251:Y251)</f>
        <v>-262.94000000000017</v>
      </c>
      <c r="BK251" s="157">
        <f>SUM(Z251:AD251)</f>
        <v>200.43999999999994</v>
      </c>
      <c r="BL251" s="157">
        <f>SUM(AE251:AH251)</f>
        <v>-79.319999999999936</v>
      </c>
      <c r="BM251" s="157">
        <f>SUM(AI251:AL251)</f>
        <v>-31.620000000000005</v>
      </c>
      <c r="BN251" s="157">
        <f>SUM(AM251:AQ251)</f>
        <v>193.54999999999984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-238.04000000000008</v>
      </c>
      <c r="BS251" s="157">
        <f>SUM(BF251:BH251)</f>
        <v>-162.01999999999987</v>
      </c>
      <c r="BT251" s="157">
        <f>SUM(BI251:BK251)</f>
        <v>-158.63000000000011</v>
      </c>
      <c r="BU251" s="157">
        <f>SUM(BL251:BN251)</f>
        <v>82.6099999999999</v>
      </c>
      <c r="BV251" s="157">
        <f>SUM(BO251:BQ251)</f>
        <v>0</v>
      </c>
      <c r="BW251" s="157">
        <f>SUM(BF251:BK251)</f>
        <v>-320.64999999999998</v>
      </c>
      <c r="BX251" s="157">
        <f>SUM(BL251:BQ251)</f>
        <v>82.6099999999999</v>
      </c>
      <c r="BY251" s="157">
        <f>IF(Info!$O$3="Q1",$BS251,IF(Info!$O$3="Q2",$BS251+$BT251,IF(Info!$O$3="Q3",$BS251+$BT251+$BU251,$BR251)))</f>
        <v>-162.01999999999987</v>
      </c>
      <c r="BZ251" s="157">
        <f>IF(Info!$O$3="Q1",$BS251,IF(Info!$O$3="Q2",$BT251,IF(Info!$O$3="Q3",$BU251,$BV251)))</f>
        <v>-162.01999999999987</v>
      </c>
      <c r="CA251" s="48"/>
    </row>
    <row r="252" spans="1:79" ht="15.6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x14ac:dyDescent="0.3">
      <c r="A253" s="248"/>
      <c r="B253" s="78" t="s">
        <v>368</v>
      </c>
      <c r="C253" s="250"/>
      <c r="D253" s="161">
        <f>SUM(E253:BD253)</f>
        <v>159.80000000000035</v>
      </c>
      <c r="E253" s="77">
        <f t="shared" ref="E253:AJ253" si="394">IF(E$136=0,0,E114-E343)</f>
        <v>-36.639999999999993</v>
      </c>
      <c r="F253" s="77">
        <f t="shared" si="394"/>
        <v>-80.506666666666661</v>
      </c>
      <c r="G253" s="77">
        <f t="shared" si="394"/>
        <v>-84.876666666666665</v>
      </c>
      <c r="H253" s="77">
        <f t="shared" si="394"/>
        <v>-77.376666666666665</v>
      </c>
      <c r="I253" s="77">
        <f t="shared" si="394"/>
        <v>189.33000000000004</v>
      </c>
      <c r="J253" s="77">
        <f t="shared" si="394"/>
        <v>184.68000000000004</v>
      </c>
      <c r="K253" s="77">
        <f t="shared" si="394"/>
        <v>83.586666666666687</v>
      </c>
      <c r="L253" s="77">
        <f t="shared" si="394"/>
        <v>-31.309999999999995</v>
      </c>
      <c r="M253" s="77">
        <f t="shared" si="394"/>
        <v>111.67333333333333</v>
      </c>
      <c r="N253" s="77">
        <f t="shared" si="394"/>
        <v>334.17333333333335</v>
      </c>
      <c r="O253" s="77">
        <f t="shared" si="394"/>
        <v>-59.123333333333328</v>
      </c>
      <c r="P253" s="77">
        <f t="shared" si="394"/>
        <v>-73.723333333333329</v>
      </c>
      <c r="Q253" s="77">
        <f t="shared" si="394"/>
        <v>-65.703333333333319</v>
      </c>
      <c r="R253" s="77">
        <f t="shared" si="394"/>
        <v>-93.296666666666653</v>
      </c>
      <c r="S253" s="77">
        <f t="shared" si="394"/>
        <v>-81.956666666666649</v>
      </c>
      <c r="T253" s="77">
        <f t="shared" si="394"/>
        <v>-73.026666666666657</v>
      </c>
      <c r="U253" s="77">
        <f t="shared" si="394"/>
        <v>-87.876666666666665</v>
      </c>
      <c r="V253" s="77">
        <f t="shared" si="394"/>
        <v>-91.966666666666654</v>
      </c>
      <c r="W253" s="77">
        <f t="shared" si="394"/>
        <v>-78.826666666666654</v>
      </c>
      <c r="X253" s="77">
        <f t="shared" si="394"/>
        <v>-79.516666666666652</v>
      </c>
      <c r="Y253" s="77">
        <f t="shared" si="394"/>
        <v>-72.456666666666649</v>
      </c>
      <c r="Z253" s="77">
        <f t="shared" si="394"/>
        <v>123.15333333333334</v>
      </c>
      <c r="AA253" s="77">
        <f t="shared" si="394"/>
        <v>-74.493333333333325</v>
      </c>
      <c r="AB253" s="77">
        <f t="shared" si="394"/>
        <v>-73.693333333333328</v>
      </c>
      <c r="AC253" s="77">
        <f t="shared" si="394"/>
        <v>-70.903333333333336</v>
      </c>
      <c r="AD253" s="77">
        <f t="shared" si="394"/>
        <v>31.453333333333333</v>
      </c>
      <c r="AE253" s="77">
        <f t="shared" si="394"/>
        <v>-86.776666666666657</v>
      </c>
      <c r="AF253" s="77">
        <f t="shared" si="394"/>
        <v>-90.676666666666648</v>
      </c>
      <c r="AG253" s="77">
        <f t="shared" si="394"/>
        <v>107.11</v>
      </c>
      <c r="AH253" s="77">
        <f t="shared" si="394"/>
        <v>589.51333333333332</v>
      </c>
      <c r="AI253" s="77">
        <f t="shared" si="394"/>
        <v>-53.856666666666655</v>
      </c>
      <c r="AJ253" s="77">
        <f t="shared" si="394"/>
        <v>-74.306666666666658</v>
      </c>
      <c r="AK253" s="77">
        <f t="shared" ref="AK253:BD253" si="395">IF(AK$136=0,0,AK114-AK343)</f>
        <v>-90.596666666666664</v>
      </c>
      <c r="AL253" s="77">
        <f t="shared" si="395"/>
        <v>382.18000000000006</v>
      </c>
      <c r="AM253" s="77">
        <f t="shared" si="395"/>
        <v>-67.743333333333325</v>
      </c>
      <c r="AN253" s="77">
        <f t="shared" si="395"/>
        <v>-17.376666666666658</v>
      </c>
      <c r="AO253" s="77">
        <f t="shared" si="395"/>
        <v>-40.743333333333325</v>
      </c>
      <c r="AP253" s="77">
        <f t="shared" si="395"/>
        <v>-67.703333333333319</v>
      </c>
      <c r="AQ253" s="77">
        <f t="shared" si="395"/>
        <v>0</v>
      </c>
      <c r="AR253" s="77">
        <f t="shared" si="395"/>
        <v>0</v>
      </c>
      <c r="AS253" s="77">
        <f t="shared" si="395"/>
        <v>0</v>
      </c>
      <c r="AT253" s="77">
        <f t="shared" si="395"/>
        <v>0</v>
      </c>
      <c r="AU253" s="77">
        <f t="shared" si="395"/>
        <v>0</v>
      </c>
      <c r="AV253" s="77">
        <f t="shared" si="395"/>
        <v>0</v>
      </c>
      <c r="AW253" s="77">
        <f t="shared" si="395"/>
        <v>0</v>
      </c>
      <c r="AX253" s="77">
        <f t="shared" si="395"/>
        <v>0</v>
      </c>
      <c r="AY253" s="77">
        <f t="shared" si="395"/>
        <v>0</v>
      </c>
      <c r="AZ253" s="77">
        <f t="shared" si="395"/>
        <v>0</v>
      </c>
      <c r="BA253" s="77">
        <f t="shared" si="395"/>
        <v>0</v>
      </c>
      <c r="BB253" s="77">
        <f t="shared" si="395"/>
        <v>0</v>
      </c>
      <c r="BC253" s="77">
        <f t="shared" si="395"/>
        <v>0</v>
      </c>
      <c r="BD253" s="77">
        <f t="shared" si="395"/>
        <v>0</v>
      </c>
      <c r="BE253" s="251"/>
      <c r="BF253" s="163">
        <f>SUM(E253:H253)</f>
        <v>-279.39999999999998</v>
      </c>
      <c r="BG253" s="77">
        <f>SUM(I253:L253)</f>
        <v>426.2866666666668</v>
      </c>
      <c r="BH253" s="77">
        <f>SUM(M253:Q253)</f>
        <v>247.29666666666668</v>
      </c>
      <c r="BI253" s="77">
        <f>SUM(R253:U253)</f>
        <v>-336.15666666666664</v>
      </c>
      <c r="BJ253" s="77">
        <f>SUM(V253:Y253)</f>
        <v>-322.76666666666659</v>
      </c>
      <c r="BK253" s="77">
        <f>SUM(Z253:AD253)</f>
        <v>-64.48333333333332</v>
      </c>
      <c r="BL253" s="77">
        <f>SUM(AE253:AH253)</f>
        <v>519.16999999999996</v>
      </c>
      <c r="BM253" s="77">
        <f>SUM(AI253:AL253)</f>
        <v>163.4200000000001</v>
      </c>
      <c r="BN253" s="77">
        <f>SUM(AM253:AQ253)</f>
        <v>-193.56666666666661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159.80000000000041</v>
      </c>
      <c r="BS253" s="77">
        <f>SUM(BF253:BH253)</f>
        <v>394.18333333333351</v>
      </c>
      <c r="BT253" s="77">
        <f>SUM(BI253:BK253)</f>
        <v>-723.40666666666652</v>
      </c>
      <c r="BU253" s="77">
        <f>SUM(BL253:BN253)</f>
        <v>489.02333333333343</v>
      </c>
      <c r="BV253" s="77">
        <f>SUM(BO253:BQ253)</f>
        <v>0</v>
      </c>
      <c r="BW253" s="77">
        <f>SUM(BF253:BK253)</f>
        <v>-329.22333333333302</v>
      </c>
      <c r="BX253" s="77">
        <f>SUM(BL253:BQ253)</f>
        <v>489.02333333333343</v>
      </c>
      <c r="BY253" s="77">
        <f>IF(Info!$O$3="Q1",$BS253,IF(Info!$O$3="Q2",$BS253+$BT253,IF(Info!$O$3="Q3",$BS253+$BT253+$BU253,$BR253)))</f>
        <v>394.18333333333351</v>
      </c>
      <c r="BZ253" s="77">
        <f>IF(Info!$O$3="Q1",$BS253,IF(Info!$O$3="Q2",$BT253,IF(Info!$O$3="Q3",$BU253,$BV253)))</f>
        <v>394.18333333333351</v>
      </c>
      <c r="CA253" s="48"/>
    </row>
    <row r="254" spans="1:79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396">IF(E$136=0,0,E115-E344)</f>
        <v>0</v>
      </c>
      <c r="F254" s="77">
        <f t="shared" si="396"/>
        <v>0</v>
      </c>
      <c r="G254" s="77">
        <f t="shared" si="396"/>
        <v>0</v>
      </c>
      <c r="H254" s="77">
        <f t="shared" si="396"/>
        <v>0</v>
      </c>
      <c r="I254" s="77">
        <f t="shared" si="396"/>
        <v>0</v>
      </c>
      <c r="J254" s="77">
        <f t="shared" si="396"/>
        <v>0</v>
      </c>
      <c r="K254" s="77">
        <f t="shared" si="396"/>
        <v>0</v>
      </c>
      <c r="L254" s="77">
        <f t="shared" si="396"/>
        <v>0</v>
      </c>
      <c r="M254" s="77">
        <f t="shared" si="396"/>
        <v>0</v>
      </c>
      <c r="N254" s="77">
        <f t="shared" si="396"/>
        <v>0</v>
      </c>
      <c r="O254" s="77">
        <f t="shared" si="396"/>
        <v>0</v>
      </c>
      <c r="P254" s="77">
        <f t="shared" si="396"/>
        <v>0</v>
      </c>
      <c r="Q254" s="77">
        <f t="shared" si="396"/>
        <v>0</v>
      </c>
      <c r="R254" s="77">
        <f t="shared" si="396"/>
        <v>0</v>
      </c>
      <c r="S254" s="77">
        <f t="shared" si="396"/>
        <v>0</v>
      </c>
      <c r="T254" s="77">
        <f t="shared" si="396"/>
        <v>0</v>
      </c>
      <c r="U254" s="77">
        <f t="shared" si="396"/>
        <v>0</v>
      </c>
      <c r="V254" s="77">
        <f t="shared" si="396"/>
        <v>0</v>
      </c>
      <c r="W254" s="77">
        <f t="shared" si="396"/>
        <v>0</v>
      </c>
      <c r="X254" s="77">
        <f t="shared" si="396"/>
        <v>0</v>
      </c>
      <c r="Y254" s="77">
        <f t="shared" si="396"/>
        <v>0</v>
      </c>
      <c r="Z254" s="77">
        <f t="shared" si="396"/>
        <v>0</v>
      </c>
      <c r="AA254" s="77">
        <f t="shared" si="396"/>
        <v>0</v>
      </c>
      <c r="AB254" s="77">
        <f t="shared" si="396"/>
        <v>0</v>
      </c>
      <c r="AC254" s="77">
        <f t="shared" si="396"/>
        <v>0</v>
      </c>
      <c r="AD254" s="77">
        <f t="shared" si="396"/>
        <v>0</v>
      </c>
      <c r="AE254" s="77">
        <f t="shared" si="396"/>
        <v>0</v>
      </c>
      <c r="AF254" s="77">
        <f t="shared" si="396"/>
        <v>0</v>
      </c>
      <c r="AG254" s="77">
        <f t="shared" si="396"/>
        <v>0</v>
      </c>
      <c r="AH254" s="77">
        <f t="shared" si="396"/>
        <v>0</v>
      </c>
      <c r="AI254" s="77">
        <f t="shared" si="396"/>
        <v>0</v>
      </c>
      <c r="AJ254" s="77">
        <f t="shared" si="396"/>
        <v>0</v>
      </c>
      <c r="AK254" s="77">
        <f t="shared" ref="AK254:BD254" si="397">IF(AK$136=0,0,AK115-AK344)</f>
        <v>0</v>
      </c>
      <c r="AL254" s="77">
        <f t="shared" si="397"/>
        <v>0</v>
      </c>
      <c r="AM254" s="77">
        <f t="shared" si="397"/>
        <v>0</v>
      </c>
      <c r="AN254" s="77">
        <f t="shared" si="397"/>
        <v>0</v>
      </c>
      <c r="AO254" s="77">
        <f t="shared" si="397"/>
        <v>0</v>
      </c>
      <c r="AP254" s="77">
        <f t="shared" si="397"/>
        <v>0</v>
      </c>
      <c r="AQ254" s="77">
        <f t="shared" si="397"/>
        <v>0</v>
      </c>
      <c r="AR254" s="77">
        <f t="shared" si="397"/>
        <v>0</v>
      </c>
      <c r="AS254" s="77">
        <f t="shared" si="397"/>
        <v>0</v>
      </c>
      <c r="AT254" s="77">
        <f t="shared" si="397"/>
        <v>0</v>
      </c>
      <c r="AU254" s="77">
        <f t="shared" si="397"/>
        <v>0</v>
      </c>
      <c r="AV254" s="77">
        <f t="shared" si="397"/>
        <v>0</v>
      </c>
      <c r="AW254" s="77">
        <f t="shared" si="397"/>
        <v>0</v>
      </c>
      <c r="AX254" s="77">
        <f t="shared" si="397"/>
        <v>0</v>
      </c>
      <c r="AY254" s="77">
        <f t="shared" si="397"/>
        <v>0</v>
      </c>
      <c r="AZ254" s="77">
        <f t="shared" si="397"/>
        <v>0</v>
      </c>
      <c r="BA254" s="77">
        <f t="shared" si="397"/>
        <v>0</v>
      </c>
      <c r="BB254" s="77">
        <f t="shared" si="397"/>
        <v>0</v>
      </c>
      <c r="BC254" s="77">
        <f t="shared" si="397"/>
        <v>0</v>
      </c>
      <c r="BD254" s="77">
        <f t="shared" si="397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x14ac:dyDescent="0.3">
      <c r="A255" s="248"/>
      <c r="B255" s="78" t="s">
        <v>370</v>
      </c>
      <c r="C255" s="250"/>
      <c r="D255" s="161">
        <f>SUM(E255:BD255)</f>
        <v>0</v>
      </c>
      <c r="E255" s="77">
        <f t="shared" ref="E255:AJ255" si="398">IF(E$136=0,0,E116-E345)</f>
        <v>0</v>
      </c>
      <c r="F255" s="77">
        <f t="shared" si="398"/>
        <v>0</v>
      </c>
      <c r="G255" s="77">
        <f t="shared" si="398"/>
        <v>0</v>
      </c>
      <c r="H255" s="77">
        <f t="shared" si="398"/>
        <v>0</v>
      </c>
      <c r="I255" s="77">
        <f t="shared" si="398"/>
        <v>0</v>
      </c>
      <c r="J255" s="77">
        <f t="shared" si="398"/>
        <v>0</v>
      </c>
      <c r="K255" s="77">
        <f t="shared" si="398"/>
        <v>0</v>
      </c>
      <c r="L255" s="77">
        <f t="shared" si="398"/>
        <v>0</v>
      </c>
      <c r="M255" s="77">
        <f t="shared" si="398"/>
        <v>0</v>
      </c>
      <c r="N255" s="77">
        <f t="shared" si="398"/>
        <v>0</v>
      </c>
      <c r="O255" s="77">
        <f t="shared" si="398"/>
        <v>0</v>
      </c>
      <c r="P255" s="77">
        <f t="shared" si="398"/>
        <v>0</v>
      </c>
      <c r="Q255" s="77">
        <f t="shared" si="398"/>
        <v>0</v>
      </c>
      <c r="R255" s="77">
        <f t="shared" si="398"/>
        <v>0</v>
      </c>
      <c r="S255" s="77">
        <f t="shared" si="398"/>
        <v>0</v>
      </c>
      <c r="T255" s="77">
        <f t="shared" si="398"/>
        <v>0</v>
      </c>
      <c r="U255" s="77">
        <f t="shared" si="398"/>
        <v>0</v>
      </c>
      <c r="V255" s="77">
        <f t="shared" si="398"/>
        <v>0</v>
      </c>
      <c r="W255" s="77">
        <f t="shared" si="398"/>
        <v>0</v>
      </c>
      <c r="X255" s="77">
        <f t="shared" si="398"/>
        <v>0</v>
      </c>
      <c r="Y255" s="77">
        <f t="shared" si="398"/>
        <v>0</v>
      </c>
      <c r="Z255" s="77">
        <f t="shared" si="398"/>
        <v>0</v>
      </c>
      <c r="AA255" s="77">
        <f t="shared" si="398"/>
        <v>0</v>
      </c>
      <c r="AB255" s="77">
        <f t="shared" si="398"/>
        <v>0</v>
      </c>
      <c r="AC255" s="77">
        <f t="shared" si="398"/>
        <v>0</v>
      </c>
      <c r="AD255" s="77">
        <f t="shared" si="398"/>
        <v>0</v>
      </c>
      <c r="AE255" s="77">
        <f t="shared" si="398"/>
        <v>0</v>
      </c>
      <c r="AF255" s="77">
        <f t="shared" si="398"/>
        <v>0</v>
      </c>
      <c r="AG255" s="77">
        <f t="shared" si="398"/>
        <v>0</v>
      </c>
      <c r="AH255" s="77">
        <f t="shared" si="398"/>
        <v>0</v>
      </c>
      <c r="AI255" s="77">
        <f t="shared" si="398"/>
        <v>0</v>
      </c>
      <c r="AJ255" s="77">
        <f t="shared" si="398"/>
        <v>0</v>
      </c>
      <c r="AK255" s="77">
        <f t="shared" ref="AK255:BD255" si="399">IF(AK$136=0,0,AK116-AK345)</f>
        <v>0</v>
      </c>
      <c r="AL255" s="77">
        <f t="shared" si="399"/>
        <v>0</v>
      </c>
      <c r="AM255" s="77">
        <f t="shared" si="399"/>
        <v>0</v>
      </c>
      <c r="AN255" s="77">
        <f t="shared" si="399"/>
        <v>0</v>
      </c>
      <c r="AO255" s="77">
        <f t="shared" si="399"/>
        <v>0</v>
      </c>
      <c r="AP255" s="77">
        <f t="shared" si="399"/>
        <v>0</v>
      </c>
      <c r="AQ255" s="77">
        <f t="shared" si="399"/>
        <v>0</v>
      </c>
      <c r="AR255" s="77">
        <f t="shared" si="399"/>
        <v>0</v>
      </c>
      <c r="AS255" s="77">
        <f t="shared" si="399"/>
        <v>0</v>
      </c>
      <c r="AT255" s="77">
        <f t="shared" si="399"/>
        <v>0</v>
      </c>
      <c r="AU255" s="77">
        <f t="shared" si="399"/>
        <v>0</v>
      </c>
      <c r="AV255" s="77">
        <f t="shared" si="399"/>
        <v>0</v>
      </c>
      <c r="AW255" s="77">
        <f t="shared" si="399"/>
        <v>0</v>
      </c>
      <c r="AX255" s="77">
        <f t="shared" si="399"/>
        <v>0</v>
      </c>
      <c r="AY255" s="77">
        <f t="shared" si="399"/>
        <v>0</v>
      </c>
      <c r="AZ255" s="77">
        <f t="shared" si="399"/>
        <v>0</v>
      </c>
      <c r="BA255" s="77">
        <f t="shared" si="399"/>
        <v>0</v>
      </c>
      <c r="BB255" s="77">
        <f t="shared" si="399"/>
        <v>0</v>
      </c>
      <c r="BC255" s="77">
        <f t="shared" si="399"/>
        <v>0</v>
      </c>
      <c r="BD255" s="77">
        <f t="shared" si="399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0</v>
      </c>
      <c r="BS255" s="77">
        <f>SUM(BF255:BH255)</f>
        <v>0</v>
      </c>
      <c r="BT255" s="77">
        <f>SUM(BI255:BK255)</f>
        <v>0</v>
      </c>
      <c r="BU255" s="77">
        <f>SUM(BL255:BN255)</f>
        <v>0</v>
      </c>
      <c r="BV255" s="77">
        <f>SUM(BO255:BQ255)</f>
        <v>0</v>
      </c>
      <c r="BW255" s="77">
        <f>SUM(BF255:BK255)</f>
        <v>0</v>
      </c>
      <c r="BX255" s="77">
        <f>SUM(BL255:BQ255)</f>
        <v>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x14ac:dyDescent="0.3">
      <c r="A256" s="248"/>
      <c r="B256" s="160" t="s">
        <v>371</v>
      </c>
      <c r="C256" s="250"/>
      <c r="D256" s="161">
        <f>SUM(E256:BD256)</f>
        <v>159.80000000000035</v>
      </c>
      <c r="E256" s="77">
        <f t="shared" ref="E256:AJ256" si="400">IF(E$136=0,0,E117-E346)</f>
        <v>-36.639999999999993</v>
      </c>
      <c r="F256" s="77">
        <f t="shared" si="400"/>
        <v>-80.506666666666661</v>
      </c>
      <c r="G256" s="77">
        <f t="shared" si="400"/>
        <v>-84.876666666666665</v>
      </c>
      <c r="H256" s="77">
        <f t="shared" si="400"/>
        <v>-77.376666666666665</v>
      </c>
      <c r="I256" s="77">
        <f t="shared" si="400"/>
        <v>189.33000000000004</v>
      </c>
      <c r="J256" s="77">
        <f t="shared" si="400"/>
        <v>184.68000000000004</v>
      </c>
      <c r="K256" s="77">
        <f t="shared" si="400"/>
        <v>83.586666666666687</v>
      </c>
      <c r="L256" s="77">
        <f t="shared" si="400"/>
        <v>-31.309999999999995</v>
      </c>
      <c r="M256" s="77">
        <f t="shared" si="400"/>
        <v>111.67333333333333</v>
      </c>
      <c r="N256" s="77">
        <f t="shared" si="400"/>
        <v>334.17333333333335</v>
      </c>
      <c r="O256" s="77">
        <f t="shared" si="400"/>
        <v>-59.123333333333328</v>
      </c>
      <c r="P256" s="77">
        <f t="shared" si="400"/>
        <v>-73.723333333333329</v>
      </c>
      <c r="Q256" s="77">
        <f t="shared" si="400"/>
        <v>-65.703333333333319</v>
      </c>
      <c r="R256" s="77">
        <f t="shared" si="400"/>
        <v>-93.296666666666653</v>
      </c>
      <c r="S256" s="77">
        <f t="shared" si="400"/>
        <v>-81.956666666666649</v>
      </c>
      <c r="T256" s="77">
        <f t="shared" si="400"/>
        <v>-73.026666666666657</v>
      </c>
      <c r="U256" s="77">
        <f t="shared" si="400"/>
        <v>-87.876666666666665</v>
      </c>
      <c r="V256" s="77">
        <f t="shared" si="400"/>
        <v>-91.966666666666654</v>
      </c>
      <c r="W256" s="77">
        <f t="shared" si="400"/>
        <v>-78.826666666666654</v>
      </c>
      <c r="X256" s="77">
        <f t="shared" si="400"/>
        <v>-79.516666666666652</v>
      </c>
      <c r="Y256" s="77">
        <f t="shared" si="400"/>
        <v>-72.456666666666649</v>
      </c>
      <c r="Z256" s="77">
        <f t="shared" si="400"/>
        <v>123.15333333333334</v>
      </c>
      <c r="AA256" s="77">
        <f t="shared" si="400"/>
        <v>-74.493333333333325</v>
      </c>
      <c r="AB256" s="77">
        <f t="shared" si="400"/>
        <v>-73.693333333333328</v>
      </c>
      <c r="AC256" s="77">
        <f t="shared" si="400"/>
        <v>-70.903333333333336</v>
      </c>
      <c r="AD256" s="77">
        <f t="shared" si="400"/>
        <v>31.453333333333333</v>
      </c>
      <c r="AE256" s="77">
        <f t="shared" si="400"/>
        <v>-86.776666666666657</v>
      </c>
      <c r="AF256" s="77">
        <f t="shared" si="400"/>
        <v>-90.676666666666648</v>
      </c>
      <c r="AG256" s="77">
        <f t="shared" si="400"/>
        <v>107.11</v>
      </c>
      <c r="AH256" s="77">
        <f t="shared" si="400"/>
        <v>589.51333333333332</v>
      </c>
      <c r="AI256" s="77">
        <f t="shared" si="400"/>
        <v>-53.856666666666655</v>
      </c>
      <c r="AJ256" s="77">
        <f t="shared" si="400"/>
        <v>-74.306666666666658</v>
      </c>
      <c r="AK256" s="77">
        <f t="shared" ref="AK256:BD256" si="401">IF(AK$136=0,0,AK117-AK346)</f>
        <v>-90.596666666666664</v>
      </c>
      <c r="AL256" s="77">
        <f t="shared" si="401"/>
        <v>382.18000000000006</v>
      </c>
      <c r="AM256" s="77">
        <f t="shared" si="401"/>
        <v>-67.743333333333325</v>
      </c>
      <c r="AN256" s="77">
        <f t="shared" si="401"/>
        <v>-17.376666666666658</v>
      </c>
      <c r="AO256" s="77">
        <f t="shared" si="401"/>
        <v>-40.743333333333325</v>
      </c>
      <c r="AP256" s="77">
        <f t="shared" si="401"/>
        <v>-67.703333333333319</v>
      </c>
      <c r="AQ256" s="77">
        <f t="shared" si="401"/>
        <v>0</v>
      </c>
      <c r="AR256" s="77">
        <f t="shared" si="401"/>
        <v>0</v>
      </c>
      <c r="AS256" s="77">
        <f t="shared" si="401"/>
        <v>0</v>
      </c>
      <c r="AT256" s="77">
        <f t="shared" si="401"/>
        <v>0</v>
      </c>
      <c r="AU256" s="77">
        <f t="shared" si="401"/>
        <v>0</v>
      </c>
      <c r="AV256" s="77">
        <f t="shared" si="401"/>
        <v>0</v>
      </c>
      <c r="AW256" s="77">
        <f t="shared" si="401"/>
        <v>0</v>
      </c>
      <c r="AX256" s="77">
        <f t="shared" si="401"/>
        <v>0</v>
      </c>
      <c r="AY256" s="77">
        <f t="shared" si="401"/>
        <v>0</v>
      </c>
      <c r="AZ256" s="77">
        <f t="shared" si="401"/>
        <v>0</v>
      </c>
      <c r="BA256" s="77">
        <f t="shared" si="401"/>
        <v>0</v>
      </c>
      <c r="BB256" s="77">
        <f t="shared" si="401"/>
        <v>0</v>
      </c>
      <c r="BC256" s="77">
        <f t="shared" si="401"/>
        <v>0</v>
      </c>
      <c r="BD256" s="77">
        <f t="shared" si="401"/>
        <v>0</v>
      </c>
      <c r="BE256" s="251"/>
      <c r="BF256" s="162">
        <f>SUM(E256:H256)</f>
        <v>-279.39999999999998</v>
      </c>
      <c r="BG256" s="157">
        <f>SUM(I256:L256)</f>
        <v>426.2866666666668</v>
      </c>
      <c r="BH256" s="157">
        <f>SUM(M256:Q256)</f>
        <v>247.29666666666668</v>
      </c>
      <c r="BI256" s="157">
        <f>SUM(R256:U256)</f>
        <v>-336.15666666666664</v>
      </c>
      <c r="BJ256" s="157">
        <f>SUM(V256:Y256)</f>
        <v>-322.76666666666659</v>
      </c>
      <c r="BK256" s="157">
        <f>SUM(Z256:AD256)</f>
        <v>-64.48333333333332</v>
      </c>
      <c r="BL256" s="157">
        <f>SUM(AE256:AH256)</f>
        <v>519.16999999999996</v>
      </c>
      <c r="BM256" s="157">
        <f>SUM(AI256:AL256)</f>
        <v>163.4200000000001</v>
      </c>
      <c r="BN256" s="157">
        <f>SUM(AM256:AQ256)</f>
        <v>-193.56666666666661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159.80000000000041</v>
      </c>
      <c r="BS256" s="157">
        <f>SUM(BF256:BH256)</f>
        <v>394.18333333333351</v>
      </c>
      <c r="BT256" s="157">
        <f>SUM(BI256:BK256)</f>
        <v>-723.40666666666652</v>
      </c>
      <c r="BU256" s="157">
        <f>SUM(BL256:BN256)</f>
        <v>489.02333333333343</v>
      </c>
      <c r="BV256" s="157">
        <f>SUM(BO256:BQ256)</f>
        <v>0</v>
      </c>
      <c r="BW256" s="157">
        <f>SUM(BF256:BK256)</f>
        <v>-329.22333333333302</v>
      </c>
      <c r="BX256" s="157">
        <f>SUM(BL256:BQ256)</f>
        <v>489.02333333333343</v>
      </c>
      <c r="BY256" s="157">
        <f>IF(Info!$O$3="Q1",$BS256,IF(Info!$O$3="Q2",$BS256+$BT256,IF(Info!$O$3="Q3",$BS256+$BT256+$BU256,$BR256)))</f>
        <v>394.18333333333351</v>
      </c>
      <c r="BZ256" s="157">
        <f>IF(Info!$O$3="Q1",$BS256,IF(Info!$O$3="Q2",$BT256,IF(Info!$O$3="Q3",$BU256,$BV256)))</f>
        <v>394.18333333333351</v>
      </c>
      <c r="CA256" s="48"/>
    </row>
    <row r="257" spans="1:79" ht="15.6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x14ac:dyDescent="0.3">
      <c r="A258" s="248"/>
      <c r="B258" s="78" t="s">
        <v>83</v>
      </c>
      <c r="C258" s="250"/>
      <c r="D258" s="161">
        <f>SUM(E258:BD258)</f>
        <v>-294.92666666666668</v>
      </c>
      <c r="E258" s="77">
        <f t="shared" ref="E258:AJ258" si="402">IF(E$136=0,0,E119-E348)</f>
        <v>-9.0366666666666671</v>
      </c>
      <c r="F258" s="77">
        <f t="shared" si="402"/>
        <v>-8.6866666666666674</v>
      </c>
      <c r="G258" s="77">
        <f t="shared" si="402"/>
        <v>-7.5366666666666671</v>
      </c>
      <c r="H258" s="77">
        <f t="shared" si="402"/>
        <v>-9.4966666666666661</v>
      </c>
      <c r="I258" s="77">
        <f t="shared" si="402"/>
        <v>-8.1666666666666679</v>
      </c>
      <c r="J258" s="77">
        <f t="shared" si="402"/>
        <v>-9.3566666666666674</v>
      </c>
      <c r="K258" s="77">
        <f t="shared" si="402"/>
        <v>-7.2266666666666666</v>
      </c>
      <c r="L258" s="77">
        <f t="shared" si="402"/>
        <v>-7.3966666666666665</v>
      </c>
      <c r="M258" s="77">
        <f t="shared" si="402"/>
        <v>-5.9733333333333327</v>
      </c>
      <c r="N258" s="77">
        <f t="shared" si="402"/>
        <v>-5.9933333333333332</v>
      </c>
      <c r="O258" s="77">
        <f t="shared" si="402"/>
        <v>-6.3133333333333326</v>
      </c>
      <c r="P258" s="77">
        <f t="shared" si="402"/>
        <v>-7.083333333333333</v>
      </c>
      <c r="Q258" s="77">
        <f t="shared" si="402"/>
        <v>-6.3633333333333333</v>
      </c>
      <c r="R258" s="77">
        <f t="shared" si="402"/>
        <v>-9.4366666666666674</v>
      </c>
      <c r="S258" s="77">
        <f t="shared" si="402"/>
        <v>-9.3166666666666664</v>
      </c>
      <c r="T258" s="77">
        <f t="shared" si="402"/>
        <v>-9.1966666666666672</v>
      </c>
      <c r="U258" s="77">
        <f t="shared" si="402"/>
        <v>-7.706666666666667</v>
      </c>
      <c r="V258" s="77">
        <f t="shared" si="402"/>
        <v>-8.6666666666666679</v>
      </c>
      <c r="W258" s="77">
        <f t="shared" si="402"/>
        <v>-8.456666666666667</v>
      </c>
      <c r="X258" s="77">
        <f t="shared" si="402"/>
        <v>-7.3966666666666665</v>
      </c>
      <c r="Y258" s="77">
        <f t="shared" si="402"/>
        <v>-7.8366666666666669</v>
      </c>
      <c r="Z258" s="77">
        <f t="shared" si="402"/>
        <v>-6.7333333333333325</v>
      </c>
      <c r="AA258" s="77">
        <f t="shared" si="402"/>
        <v>-6.6733333333333329</v>
      </c>
      <c r="AB258" s="77">
        <f t="shared" si="402"/>
        <v>-6.003333333333333</v>
      </c>
      <c r="AC258" s="77">
        <f t="shared" si="402"/>
        <v>-7.5533333333333328</v>
      </c>
      <c r="AD258" s="77">
        <f t="shared" si="402"/>
        <v>-5.9733333333333327</v>
      </c>
      <c r="AE258" s="77">
        <f t="shared" si="402"/>
        <v>-8.7266666666666666</v>
      </c>
      <c r="AF258" s="77">
        <f t="shared" si="402"/>
        <v>-8.8866666666666667</v>
      </c>
      <c r="AG258" s="77">
        <f t="shared" si="402"/>
        <v>-8.5966666666666676</v>
      </c>
      <c r="AH258" s="77">
        <f t="shared" si="402"/>
        <v>-9.1866666666666674</v>
      </c>
      <c r="AI258" s="77">
        <f t="shared" si="402"/>
        <v>-8.4966666666666661</v>
      </c>
      <c r="AJ258" s="77">
        <f t="shared" si="402"/>
        <v>-9.1466666666666683</v>
      </c>
      <c r="AK258" s="77">
        <f t="shared" ref="AK258:BD258" si="403">IF(AK$136=0,0,AK119-AK348)</f>
        <v>-7.1566666666666672</v>
      </c>
      <c r="AL258" s="77">
        <f t="shared" si="403"/>
        <v>-7.1966666666666672</v>
      </c>
      <c r="AM258" s="77">
        <f t="shared" si="403"/>
        <v>-6.9533333333333331</v>
      </c>
      <c r="AN258" s="77">
        <f t="shared" si="403"/>
        <v>-6.8233333333333333</v>
      </c>
      <c r="AO258" s="77">
        <f t="shared" si="403"/>
        <v>-6.9733333333333327</v>
      </c>
      <c r="AP258" s="77">
        <f t="shared" si="403"/>
        <v>-7.2033333333333331</v>
      </c>
      <c r="AQ258" s="77">
        <f t="shared" si="403"/>
        <v>0</v>
      </c>
      <c r="AR258" s="77">
        <f t="shared" si="403"/>
        <v>0</v>
      </c>
      <c r="AS258" s="77">
        <f t="shared" si="403"/>
        <v>0</v>
      </c>
      <c r="AT258" s="77">
        <f t="shared" si="403"/>
        <v>0</v>
      </c>
      <c r="AU258" s="77">
        <f t="shared" si="403"/>
        <v>0</v>
      </c>
      <c r="AV258" s="77">
        <f t="shared" si="403"/>
        <v>0</v>
      </c>
      <c r="AW258" s="77">
        <f t="shared" si="403"/>
        <v>0</v>
      </c>
      <c r="AX258" s="77">
        <f t="shared" si="403"/>
        <v>0</v>
      </c>
      <c r="AY258" s="77">
        <f t="shared" si="403"/>
        <v>0</v>
      </c>
      <c r="AZ258" s="77">
        <f t="shared" si="403"/>
        <v>0</v>
      </c>
      <c r="BA258" s="77">
        <f t="shared" si="403"/>
        <v>0</v>
      </c>
      <c r="BB258" s="77">
        <f t="shared" si="403"/>
        <v>0</v>
      </c>
      <c r="BC258" s="77">
        <f t="shared" si="403"/>
        <v>0</v>
      </c>
      <c r="BD258" s="77">
        <f t="shared" si="403"/>
        <v>0</v>
      </c>
      <c r="BE258" s="251"/>
      <c r="BF258" s="163">
        <f>SUM(E258:H258)</f>
        <v>-34.756666666666675</v>
      </c>
      <c r="BG258" s="77">
        <f>SUM(I258:L258)</f>
        <v>-32.146666666666668</v>
      </c>
      <c r="BH258" s="77">
        <f>SUM(M258:Q258)</f>
        <v>-31.726666666666663</v>
      </c>
      <c r="BI258" s="77">
        <f>SUM(R258:U258)</f>
        <v>-35.656666666666666</v>
      </c>
      <c r="BJ258" s="77">
        <f>SUM(V258:Y258)</f>
        <v>-32.356666666666669</v>
      </c>
      <c r="BK258" s="77">
        <f>SUM(Z258:AD258)</f>
        <v>-32.936666666666667</v>
      </c>
      <c r="BL258" s="77">
        <f>SUM(AE258:AH258)</f>
        <v>-35.396666666666668</v>
      </c>
      <c r="BM258" s="77">
        <f>SUM(AI258:AL258)</f>
        <v>-31.99666666666667</v>
      </c>
      <c r="BN258" s="77">
        <f>SUM(AM258:AQ258)</f>
        <v>-27.953333333333333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-294.92666666666668</v>
      </c>
      <c r="BS258" s="77">
        <f>SUM(BF258:BH258)</f>
        <v>-98.63</v>
      </c>
      <c r="BT258" s="77">
        <f>SUM(BI258:BK258)</f>
        <v>-100.95</v>
      </c>
      <c r="BU258" s="77">
        <f>SUM(BL258:BN258)</f>
        <v>-95.346666666666678</v>
      </c>
      <c r="BV258" s="77">
        <f>SUM(BO258:BQ258)</f>
        <v>0</v>
      </c>
      <c r="BW258" s="77">
        <f>SUM(BF258:BK258)</f>
        <v>-199.57999999999998</v>
      </c>
      <c r="BX258" s="77">
        <f>SUM(BL258:BQ258)</f>
        <v>-95.346666666666678</v>
      </c>
      <c r="BY258" s="77">
        <f>IF(Info!$O$3="Q1",$BS258,IF(Info!$O$3="Q2",$BS258+$BT258,IF(Info!$O$3="Q3",$BS258+$BT258+$BU258,$BR258)))</f>
        <v>-98.63</v>
      </c>
      <c r="BZ258" s="77">
        <f>IF(Info!$O$3="Q1",$BS258,IF(Info!$O$3="Q2",$BT258,IF(Info!$O$3="Q3",$BU258,$BV258)))</f>
        <v>-98.63</v>
      </c>
      <c r="CA258" s="48"/>
    </row>
    <row r="259" spans="1:79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04">IF(E$136=0,0,E120-E349)</f>
        <v>0</v>
      </c>
      <c r="F259" s="77">
        <f t="shared" si="404"/>
        <v>0</v>
      </c>
      <c r="G259" s="77">
        <f t="shared" si="404"/>
        <v>0</v>
      </c>
      <c r="H259" s="77">
        <f t="shared" si="404"/>
        <v>0</v>
      </c>
      <c r="I259" s="77">
        <f t="shared" si="404"/>
        <v>0</v>
      </c>
      <c r="J259" s="77">
        <f t="shared" si="404"/>
        <v>0</v>
      </c>
      <c r="K259" s="77">
        <f t="shared" si="404"/>
        <v>0</v>
      </c>
      <c r="L259" s="77">
        <f t="shared" si="404"/>
        <v>0</v>
      </c>
      <c r="M259" s="77">
        <f t="shared" si="404"/>
        <v>0</v>
      </c>
      <c r="N259" s="77">
        <f t="shared" si="404"/>
        <v>0</v>
      </c>
      <c r="O259" s="77">
        <f t="shared" si="404"/>
        <v>0</v>
      </c>
      <c r="P259" s="77">
        <f t="shared" si="404"/>
        <v>0</v>
      </c>
      <c r="Q259" s="77">
        <f t="shared" si="404"/>
        <v>0</v>
      </c>
      <c r="R259" s="77">
        <f t="shared" si="404"/>
        <v>0</v>
      </c>
      <c r="S259" s="77">
        <f t="shared" si="404"/>
        <v>0</v>
      </c>
      <c r="T259" s="77">
        <f t="shared" si="404"/>
        <v>0</v>
      </c>
      <c r="U259" s="77">
        <f t="shared" si="404"/>
        <v>0</v>
      </c>
      <c r="V259" s="77">
        <f t="shared" si="404"/>
        <v>0</v>
      </c>
      <c r="W259" s="77">
        <f t="shared" si="404"/>
        <v>0</v>
      </c>
      <c r="X259" s="77">
        <f t="shared" si="404"/>
        <v>0</v>
      </c>
      <c r="Y259" s="77">
        <f t="shared" si="404"/>
        <v>0</v>
      </c>
      <c r="Z259" s="77">
        <f t="shared" si="404"/>
        <v>0</v>
      </c>
      <c r="AA259" s="77">
        <f t="shared" si="404"/>
        <v>0</v>
      </c>
      <c r="AB259" s="77">
        <f t="shared" si="404"/>
        <v>0</v>
      </c>
      <c r="AC259" s="77">
        <f t="shared" si="404"/>
        <v>0</v>
      </c>
      <c r="AD259" s="77">
        <f t="shared" si="404"/>
        <v>0</v>
      </c>
      <c r="AE259" s="77">
        <f t="shared" si="404"/>
        <v>0</v>
      </c>
      <c r="AF259" s="77">
        <f t="shared" si="404"/>
        <v>0</v>
      </c>
      <c r="AG259" s="77">
        <f t="shared" si="404"/>
        <v>0</v>
      </c>
      <c r="AH259" s="77">
        <f t="shared" si="404"/>
        <v>0</v>
      </c>
      <c r="AI259" s="77">
        <f t="shared" si="404"/>
        <v>0</v>
      </c>
      <c r="AJ259" s="77">
        <f t="shared" si="404"/>
        <v>0</v>
      </c>
      <c r="AK259" s="77">
        <f t="shared" ref="AK259:BD259" si="405">IF(AK$136=0,0,AK120-AK349)</f>
        <v>0</v>
      </c>
      <c r="AL259" s="77">
        <f t="shared" si="405"/>
        <v>0</v>
      </c>
      <c r="AM259" s="77">
        <f t="shared" si="405"/>
        <v>0</v>
      </c>
      <c r="AN259" s="77">
        <f t="shared" si="405"/>
        <v>0</v>
      </c>
      <c r="AO259" s="77">
        <f t="shared" si="405"/>
        <v>0</v>
      </c>
      <c r="AP259" s="77">
        <f t="shared" si="405"/>
        <v>0</v>
      </c>
      <c r="AQ259" s="77">
        <f t="shared" si="405"/>
        <v>0</v>
      </c>
      <c r="AR259" s="77">
        <f t="shared" si="405"/>
        <v>0</v>
      </c>
      <c r="AS259" s="77">
        <f t="shared" si="405"/>
        <v>0</v>
      </c>
      <c r="AT259" s="77">
        <f t="shared" si="405"/>
        <v>0</v>
      </c>
      <c r="AU259" s="77">
        <f t="shared" si="405"/>
        <v>0</v>
      </c>
      <c r="AV259" s="77">
        <f t="shared" si="405"/>
        <v>0</v>
      </c>
      <c r="AW259" s="77">
        <f t="shared" si="405"/>
        <v>0</v>
      </c>
      <c r="AX259" s="77">
        <f t="shared" si="405"/>
        <v>0</v>
      </c>
      <c r="AY259" s="77">
        <f t="shared" si="405"/>
        <v>0</v>
      </c>
      <c r="AZ259" s="77">
        <f t="shared" si="405"/>
        <v>0</v>
      </c>
      <c r="BA259" s="77">
        <f t="shared" si="405"/>
        <v>0</v>
      </c>
      <c r="BB259" s="77">
        <f t="shared" si="405"/>
        <v>0</v>
      </c>
      <c r="BC259" s="77">
        <f t="shared" si="405"/>
        <v>0</v>
      </c>
      <c r="BD259" s="77">
        <f t="shared" si="405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x14ac:dyDescent="0.3">
      <c r="A260" s="248"/>
      <c r="B260" s="160" t="s">
        <v>373</v>
      </c>
      <c r="C260" s="250"/>
      <c r="D260" s="161">
        <f>SUM(E260:BD260)</f>
        <v>-294.92666666666668</v>
      </c>
      <c r="E260" s="77">
        <f t="shared" ref="E260:AJ260" si="406">IF(E$136=0,0,E121-E350)</f>
        <v>-9.0366666666666671</v>
      </c>
      <c r="F260" s="77">
        <f t="shared" si="406"/>
        <v>-8.6866666666666674</v>
      </c>
      <c r="G260" s="77">
        <f t="shared" si="406"/>
        <v>-7.5366666666666671</v>
      </c>
      <c r="H260" s="77">
        <f t="shared" si="406"/>
        <v>-9.4966666666666661</v>
      </c>
      <c r="I260" s="77">
        <f t="shared" si="406"/>
        <v>-8.1666666666666679</v>
      </c>
      <c r="J260" s="77">
        <f t="shared" si="406"/>
        <v>-9.3566666666666674</v>
      </c>
      <c r="K260" s="77">
        <f t="shared" si="406"/>
        <v>-7.2266666666666666</v>
      </c>
      <c r="L260" s="77">
        <f t="shared" si="406"/>
        <v>-7.3966666666666665</v>
      </c>
      <c r="M260" s="77">
        <f t="shared" si="406"/>
        <v>-5.9733333333333327</v>
      </c>
      <c r="N260" s="77">
        <f t="shared" si="406"/>
        <v>-5.9933333333333332</v>
      </c>
      <c r="O260" s="77">
        <f t="shared" si="406"/>
        <v>-6.3133333333333326</v>
      </c>
      <c r="P260" s="77">
        <f t="shared" si="406"/>
        <v>-7.083333333333333</v>
      </c>
      <c r="Q260" s="77">
        <f t="shared" si="406"/>
        <v>-6.3633333333333333</v>
      </c>
      <c r="R260" s="77">
        <f t="shared" si="406"/>
        <v>-9.4366666666666674</v>
      </c>
      <c r="S260" s="77">
        <f t="shared" si="406"/>
        <v>-9.3166666666666664</v>
      </c>
      <c r="T260" s="77">
        <f t="shared" si="406"/>
        <v>-9.1966666666666672</v>
      </c>
      <c r="U260" s="77">
        <f t="shared" si="406"/>
        <v>-7.706666666666667</v>
      </c>
      <c r="V260" s="77">
        <f t="shared" si="406"/>
        <v>-8.6666666666666679</v>
      </c>
      <c r="W260" s="77">
        <f t="shared" si="406"/>
        <v>-8.456666666666667</v>
      </c>
      <c r="X260" s="77">
        <f t="shared" si="406"/>
        <v>-7.3966666666666665</v>
      </c>
      <c r="Y260" s="77">
        <f t="shared" si="406"/>
        <v>-7.8366666666666669</v>
      </c>
      <c r="Z260" s="77">
        <f t="shared" si="406"/>
        <v>-6.7333333333333325</v>
      </c>
      <c r="AA260" s="77">
        <f t="shared" si="406"/>
        <v>-6.6733333333333329</v>
      </c>
      <c r="AB260" s="77">
        <f t="shared" si="406"/>
        <v>-6.003333333333333</v>
      </c>
      <c r="AC260" s="77">
        <f t="shared" si="406"/>
        <v>-7.5533333333333328</v>
      </c>
      <c r="AD260" s="77">
        <f t="shared" si="406"/>
        <v>-5.9733333333333327</v>
      </c>
      <c r="AE260" s="77">
        <f t="shared" si="406"/>
        <v>-8.7266666666666666</v>
      </c>
      <c r="AF260" s="77">
        <f t="shared" si="406"/>
        <v>-8.8866666666666667</v>
      </c>
      <c r="AG260" s="77">
        <f t="shared" si="406"/>
        <v>-8.5966666666666676</v>
      </c>
      <c r="AH260" s="77">
        <f t="shared" si="406"/>
        <v>-9.1866666666666674</v>
      </c>
      <c r="AI260" s="77">
        <f t="shared" si="406"/>
        <v>-8.4966666666666661</v>
      </c>
      <c r="AJ260" s="77">
        <f t="shared" si="406"/>
        <v>-9.1466666666666683</v>
      </c>
      <c r="AK260" s="77">
        <f t="shared" ref="AK260:BD260" si="407">IF(AK$136=0,0,AK121-AK350)</f>
        <v>-7.1566666666666672</v>
      </c>
      <c r="AL260" s="77">
        <f t="shared" si="407"/>
        <v>-7.1966666666666672</v>
      </c>
      <c r="AM260" s="77">
        <f t="shared" si="407"/>
        <v>-6.9533333333333331</v>
      </c>
      <c r="AN260" s="77">
        <f t="shared" si="407"/>
        <v>-6.8233333333333333</v>
      </c>
      <c r="AO260" s="77">
        <f t="shared" si="407"/>
        <v>-6.9733333333333327</v>
      </c>
      <c r="AP260" s="77">
        <f t="shared" si="407"/>
        <v>-7.2033333333333331</v>
      </c>
      <c r="AQ260" s="77">
        <f t="shared" si="407"/>
        <v>0</v>
      </c>
      <c r="AR260" s="77">
        <f t="shared" si="407"/>
        <v>0</v>
      </c>
      <c r="AS260" s="77">
        <f t="shared" si="407"/>
        <v>0</v>
      </c>
      <c r="AT260" s="77">
        <f t="shared" si="407"/>
        <v>0</v>
      </c>
      <c r="AU260" s="77">
        <f t="shared" si="407"/>
        <v>0</v>
      </c>
      <c r="AV260" s="77">
        <f t="shared" si="407"/>
        <v>0</v>
      </c>
      <c r="AW260" s="77">
        <f t="shared" si="407"/>
        <v>0</v>
      </c>
      <c r="AX260" s="77">
        <f t="shared" si="407"/>
        <v>0</v>
      </c>
      <c r="AY260" s="77">
        <f t="shared" si="407"/>
        <v>0</v>
      </c>
      <c r="AZ260" s="77">
        <f t="shared" si="407"/>
        <v>0</v>
      </c>
      <c r="BA260" s="77">
        <f t="shared" si="407"/>
        <v>0</v>
      </c>
      <c r="BB260" s="77">
        <f t="shared" si="407"/>
        <v>0</v>
      </c>
      <c r="BC260" s="77">
        <f t="shared" si="407"/>
        <v>0</v>
      </c>
      <c r="BD260" s="77">
        <f t="shared" si="407"/>
        <v>0</v>
      </c>
      <c r="BE260" s="251"/>
      <c r="BF260" s="162">
        <f>SUM(E260:H260)</f>
        <v>-34.756666666666675</v>
      </c>
      <c r="BG260" s="157">
        <f>SUM(I260:L260)</f>
        <v>-32.146666666666668</v>
      </c>
      <c r="BH260" s="157">
        <f>SUM(M260:Q260)</f>
        <v>-31.726666666666663</v>
      </c>
      <c r="BI260" s="157">
        <f>SUM(R260:U260)</f>
        <v>-35.656666666666666</v>
      </c>
      <c r="BJ260" s="157">
        <f>SUM(V260:Y260)</f>
        <v>-32.356666666666669</v>
      </c>
      <c r="BK260" s="157">
        <f>SUM(Z260:AD260)</f>
        <v>-32.936666666666667</v>
      </c>
      <c r="BL260" s="157">
        <f>SUM(AE260:AH260)</f>
        <v>-35.396666666666668</v>
      </c>
      <c r="BM260" s="157">
        <f>SUM(AI260:AL260)</f>
        <v>-31.99666666666667</v>
      </c>
      <c r="BN260" s="157">
        <f>SUM(AM260:AQ260)</f>
        <v>-27.953333333333333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-294.92666666666668</v>
      </c>
      <c r="BS260" s="157">
        <f>SUM(BF260:BH260)</f>
        <v>-98.63</v>
      </c>
      <c r="BT260" s="157">
        <f>SUM(BI260:BK260)</f>
        <v>-100.95</v>
      </c>
      <c r="BU260" s="157">
        <f>SUM(BL260:BN260)</f>
        <v>-95.346666666666678</v>
      </c>
      <c r="BV260" s="157">
        <f>SUM(BO260:BQ260)</f>
        <v>0</v>
      </c>
      <c r="BW260" s="157">
        <f>SUM(BF260:BK260)</f>
        <v>-199.57999999999998</v>
      </c>
      <c r="BX260" s="157">
        <f>SUM(BL260:BQ260)</f>
        <v>-95.346666666666678</v>
      </c>
      <c r="BY260" s="157">
        <f>IF(Info!$O$3="Q1",$BS260,IF(Info!$O$3="Q2",$BS260+$BT260,IF(Info!$O$3="Q3",$BS260+$BT260+$BU260,$BR260)))</f>
        <v>-98.63</v>
      </c>
      <c r="BZ260" s="157">
        <f>IF(Info!$O$3="Q1",$BS260,IF(Info!$O$3="Q2",$BT260,IF(Info!$O$3="Q3",$BU260,$BV260)))</f>
        <v>-98.63</v>
      </c>
      <c r="CA260" s="48"/>
    </row>
    <row r="261" spans="1:79" ht="15.6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x14ac:dyDescent="0.3">
      <c r="A262" s="248"/>
      <c r="B262" s="78" t="s">
        <v>87</v>
      </c>
      <c r="C262" s="250"/>
      <c r="D262" s="161">
        <f t="shared" ref="D262:D273" si="408">SUM(E262:BD262)</f>
        <v>-2273.6039999999994</v>
      </c>
      <c r="E262" s="77">
        <f t="shared" ref="E262:AJ262" si="409">IF(E$136=0,0,E123-E352)</f>
        <v>-28.450000000000045</v>
      </c>
      <c r="F262" s="77">
        <f t="shared" si="409"/>
        <v>124.39999999999986</v>
      </c>
      <c r="G262" s="77">
        <f t="shared" si="409"/>
        <v>-86.5</v>
      </c>
      <c r="H262" s="77">
        <f t="shared" si="409"/>
        <v>-94.740000000000009</v>
      </c>
      <c r="I262" s="77">
        <f t="shared" si="409"/>
        <v>118.23000000000002</v>
      </c>
      <c r="J262" s="77">
        <f t="shared" si="409"/>
        <v>58.660000000000082</v>
      </c>
      <c r="K262" s="77">
        <f t="shared" si="409"/>
        <v>497.64999999999986</v>
      </c>
      <c r="L262" s="77">
        <f t="shared" si="409"/>
        <v>373.03</v>
      </c>
      <c r="M262" s="77">
        <f t="shared" si="409"/>
        <v>-13.25200000000018</v>
      </c>
      <c r="N262" s="77">
        <f t="shared" si="409"/>
        <v>154.70800000000008</v>
      </c>
      <c r="O262" s="77">
        <f t="shared" si="409"/>
        <v>-95.442000000000007</v>
      </c>
      <c r="P262" s="77">
        <f t="shared" si="409"/>
        <v>117.48800000000006</v>
      </c>
      <c r="Q262" s="77">
        <f t="shared" si="409"/>
        <v>-19.442000000000007</v>
      </c>
      <c r="R262" s="77">
        <f t="shared" si="409"/>
        <v>112.5</v>
      </c>
      <c r="S262" s="77">
        <f t="shared" si="409"/>
        <v>11.980000000000018</v>
      </c>
      <c r="T262" s="77">
        <f t="shared" si="409"/>
        <v>-36.849999999999909</v>
      </c>
      <c r="U262" s="77">
        <f t="shared" si="409"/>
        <v>-157.02999999999997</v>
      </c>
      <c r="V262" s="77">
        <f t="shared" si="409"/>
        <v>535.49250000000029</v>
      </c>
      <c r="W262" s="77">
        <f t="shared" si="409"/>
        <v>214.78250000000025</v>
      </c>
      <c r="X262" s="77">
        <f t="shared" si="409"/>
        <v>581.52250000000004</v>
      </c>
      <c r="Y262" s="77">
        <f t="shared" si="409"/>
        <v>494.3425000000002</v>
      </c>
      <c r="Z262" s="77">
        <f t="shared" si="409"/>
        <v>-627.50199999999995</v>
      </c>
      <c r="AA262" s="77">
        <f t="shared" si="409"/>
        <v>-407.15200000000004</v>
      </c>
      <c r="AB262" s="77">
        <f t="shared" si="409"/>
        <v>-781.71199999999999</v>
      </c>
      <c r="AC262" s="77">
        <f t="shared" si="409"/>
        <v>-561.46199999999999</v>
      </c>
      <c r="AD262" s="77">
        <f t="shared" si="409"/>
        <v>-575.15200000000004</v>
      </c>
      <c r="AE262" s="77">
        <f t="shared" si="409"/>
        <v>-214.13000000000011</v>
      </c>
      <c r="AF262" s="77">
        <f t="shared" si="409"/>
        <v>-115.25999999999999</v>
      </c>
      <c r="AG262" s="77">
        <f t="shared" si="409"/>
        <v>33.059999999999945</v>
      </c>
      <c r="AH262" s="77">
        <f t="shared" si="409"/>
        <v>-446.18000000000006</v>
      </c>
      <c r="AI262" s="77">
        <f t="shared" si="409"/>
        <v>-173.31500000000005</v>
      </c>
      <c r="AJ262" s="77">
        <f t="shared" si="409"/>
        <v>-413.04500000000007</v>
      </c>
      <c r="AK262" s="77">
        <f t="shared" ref="AK262:BD262" si="410">IF(AK$136=0,0,AK123-AK352)</f>
        <v>-22.435000000000173</v>
      </c>
      <c r="AL262" s="77">
        <f t="shared" si="410"/>
        <v>-94.025000000000091</v>
      </c>
      <c r="AM262" s="77">
        <f t="shared" si="410"/>
        <v>10.824000000000069</v>
      </c>
      <c r="AN262" s="77">
        <f t="shared" si="410"/>
        <v>-173.94599999999991</v>
      </c>
      <c r="AO262" s="77">
        <f t="shared" si="410"/>
        <v>-335.04599999999982</v>
      </c>
      <c r="AP262" s="77">
        <f t="shared" si="410"/>
        <v>-240.20599999999968</v>
      </c>
      <c r="AQ262" s="77">
        <f t="shared" si="410"/>
        <v>0</v>
      </c>
      <c r="AR262" s="77">
        <f t="shared" si="410"/>
        <v>0</v>
      </c>
      <c r="AS262" s="77">
        <f t="shared" si="410"/>
        <v>0</v>
      </c>
      <c r="AT262" s="77">
        <f t="shared" si="410"/>
        <v>0</v>
      </c>
      <c r="AU262" s="77">
        <f t="shared" si="410"/>
        <v>0</v>
      </c>
      <c r="AV262" s="77">
        <f t="shared" si="410"/>
        <v>0</v>
      </c>
      <c r="AW262" s="77">
        <f t="shared" si="410"/>
        <v>0</v>
      </c>
      <c r="AX262" s="77">
        <f t="shared" si="410"/>
        <v>0</v>
      </c>
      <c r="AY262" s="77">
        <f t="shared" si="410"/>
        <v>0</v>
      </c>
      <c r="AZ262" s="77">
        <f t="shared" si="410"/>
        <v>0</v>
      </c>
      <c r="BA262" s="77">
        <f t="shared" si="410"/>
        <v>0</v>
      </c>
      <c r="BB262" s="77">
        <f t="shared" si="410"/>
        <v>0</v>
      </c>
      <c r="BC262" s="77">
        <f t="shared" si="410"/>
        <v>0</v>
      </c>
      <c r="BD262" s="77">
        <f t="shared" si="410"/>
        <v>0</v>
      </c>
      <c r="BE262" s="251"/>
      <c r="BF262" s="163">
        <f t="shared" ref="BF262:BF273" si="411">SUM(E262:H262)</f>
        <v>-85.290000000000191</v>
      </c>
      <c r="BG262" s="77">
        <f t="shared" ref="BG262:BG273" si="412">SUM(I262:L262)</f>
        <v>1047.57</v>
      </c>
      <c r="BH262" s="77">
        <f t="shared" ref="BH262:BH273" si="413">SUM(M262:Q262)</f>
        <v>144.05999999999995</v>
      </c>
      <c r="BI262" s="77">
        <f t="shared" ref="BI262:BI273" si="414">SUM(R262:U262)</f>
        <v>-69.399999999999864</v>
      </c>
      <c r="BJ262" s="77">
        <f t="shared" ref="BJ262:BJ273" si="415">SUM(V262:Y262)</f>
        <v>1826.1400000000008</v>
      </c>
      <c r="BK262" s="77">
        <f t="shared" ref="BK262:BK273" si="416">SUM(Z262:AD262)</f>
        <v>-2952.98</v>
      </c>
      <c r="BL262" s="77">
        <f t="shared" ref="BL262:BL273" si="417">SUM(AE262:AH262)</f>
        <v>-742.51000000000022</v>
      </c>
      <c r="BM262" s="77">
        <f t="shared" ref="BM262:BM273" si="418">SUM(AI262:AL262)</f>
        <v>-702.82000000000039</v>
      </c>
      <c r="BN262" s="77">
        <f t="shared" ref="BN262:BN273" si="419">SUM(AM262:AQ262)</f>
        <v>-738.37399999999934</v>
      </c>
      <c r="BO262" s="77">
        <f t="shared" ref="BO262:BO273" si="420">SUM(AR262:AU262)</f>
        <v>0</v>
      </c>
      <c r="BP262" s="77">
        <f t="shared" ref="BP262:BP273" si="421">SUM(AV262:AY262)</f>
        <v>0</v>
      </c>
      <c r="BQ262" s="77">
        <f t="shared" ref="BQ262:BQ273" si="422">SUM(AZ262:BD262)</f>
        <v>0</v>
      </c>
      <c r="BR262" s="157">
        <f t="shared" ref="BR262:BR273" si="423">SUM(BF262:BQ262)</f>
        <v>-2273.6039999999994</v>
      </c>
      <c r="BS262" s="77">
        <f t="shared" ref="BS262:BS273" si="424">SUM(BF262:BH262)</f>
        <v>1106.3399999999997</v>
      </c>
      <c r="BT262" s="77">
        <f t="shared" ref="BT262:BT273" si="425">SUM(BI262:BK262)</f>
        <v>-1196.2399999999991</v>
      </c>
      <c r="BU262" s="77">
        <f t="shared" ref="BU262:BU273" si="426">SUM(BL262:BN262)</f>
        <v>-2183.7039999999997</v>
      </c>
      <c r="BV262" s="77">
        <f t="shared" ref="BV262:BV273" si="427">SUM(BO262:BQ262)</f>
        <v>0</v>
      </c>
      <c r="BW262" s="77">
        <f t="shared" ref="BW262:BW273" si="428">SUM(BF262:BK262)</f>
        <v>-89.899999999999181</v>
      </c>
      <c r="BX262" s="77">
        <f t="shared" ref="BX262:BX273" si="429">SUM(BL262:BQ262)</f>
        <v>-2183.7039999999997</v>
      </c>
      <c r="BY262" s="77">
        <f>IF(Info!$O$3="Q1",$BS262,IF(Info!$O$3="Q2",$BS262+$BT262,IF(Info!$O$3="Q3",$BS262+$BT262+$BU262,$BR262)))</f>
        <v>1106.3399999999997</v>
      </c>
      <c r="BZ262" s="77">
        <f>IF(Info!$O$3="Q1",$BS262,IF(Info!$O$3="Q2",$BT262,IF(Info!$O$3="Q3",$BU262,$BV262)))</f>
        <v>1106.3399999999997</v>
      </c>
      <c r="CA262" s="48"/>
    </row>
    <row r="263" spans="1:79" x14ac:dyDescent="0.3">
      <c r="A263" s="248"/>
      <c r="B263" s="78" t="s">
        <v>89</v>
      </c>
      <c r="C263" s="250"/>
      <c r="D263" s="161">
        <f t="shared" si="408"/>
        <v>0</v>
      </c>
      <c r="E263" s="77">
        <f t="shared" ref="E263:AJ263" si="430">IF(E$136=0,0,E124-E353)</f>
        <v>0</v>
      </c>
      <c r="F263" s="77">
        <f t="shared" si="430"/>
        <v>0</v>
      </c>
      <c r="G263" s="77">
        <f t="shared" si="430"/>
        <v>0</v>
      </c>
      <c r="H263" s="77">
        <f t="shared" si="430"/>
        <v>0</v>
      </c>
      <c r="I263" s="77">
        <f t="shared" si="430"/>
        <v>0</v>
      </c>
      <c r="J263" s="77">
        <f t="shared" si="430"/>
        <v>0</v>
      </c>
      <c r="K263" s="77">
        <f t="shared" si="430"/>
        <v>0</v>
      </c>
      <c r="L263" s="77">
        <f t="shared" si="430"/>
        <v>0</v>
      </c>
      <c r="M263" s="77">
        <f t="shared" si="430"/>
        <v>0</v>
      </c>
      <c r="N263" s="77">
        <f t="shared" si="430"/>
        <v>0</v>
      </c>
      <c r="O263" s="77">
        <f t="shared" si="430"/>
        <v>0</v>
      </c>
      <c r="P263" s="77">
        <f t="shared" si="430"/>
        <v>0</v>
      </c>
      <c r="Q263" s="77">
        <f t="shared" si="430"/>
        <v>0</v>
      </c>
      <c r="R263" s="77">
        <f t="shared" si="430"/>
        <v>0</v>
      </c>
      <c r="S263" s="77">
        <f t="shared" si="430"/>
        <v>0</v>
      </c>
      <c r="T263" s="77">
        <f t="shared" si="430"/>
        <v>0</v>
      </c>
      <c r="U263" s="77">
        <f t="shared" si="430"/>
        <v>0</v>
      </c>
      <c r="V263" s="77">
        <f t="shared" si="430"/>
        <v>0</v>
      </c>
      <c r="W263" s="77">
        <f t="shared" si="430"/>
        <v>0</v>
      </c>
      <c r="X263" s="77">
        <f t="shared" si="430"/>
        <v>0</v>
      </c>
      <c r="Y263" s="77">
        <f t="shared" si="430"/>
        <v>0</v>
      </c>
      <c r="Z263" s="77">
        <f t="shared" si="430"/>
        <v>0</v>
      </c>
      <c r="AA263" s="77">
        <f t="shared" si="430"/>
        <v>0</v>
      </c>
      <c r="AB263" s="77">
        <f t="shared" si="430"/>
        <v>0</v>
      </c>
      <c r="AC263" s="77">
        <f t="shared" si="430"/>
        <v>0</v>
      </c>
      <c r="AD263" s="77">
        <f t="shared" si="430"/>
        <v>0</v>
      </c>
      <c r="AE263" s="77">
        <f t="shared" si="430"/>
        <v>0</v>
      </c>
      <c r="AF263" s="77">
        <f t="shared" si="430"/>
        <v>0</v>
      </c>
      <c r="AG263" s="77">
        <f t="shared" si="430"/>
        <v>0</v>
      </c>
      <c r="AH263" s="77">
        <f t="shared" si="430"/>
        <v>0</v>
      </c>
      <c r="AI263" s="77">
        <f t="shared" si="430"/>
        <v>0</v>
      </c>
      <c r="AJ263" s="77">
        <f t="shared" si="430"/>
        <v>0</v>
      </c>
      <c r="AK263" s="77">
        <f t="shared" ref="AK263:BD263" si="431">IF(AK$136=0,0,AK124-AK353)</f>
        <v>0</v>
      </c>
      <c r="AL263" s="77">
        <f t="shared" si="431"/>
        <v>0</v>
      </c>
      <c r="AM263" s="77">
        <f t="shared" si="431"/>
        <v>0</v>
      </c>
      <c r="AN263" s="77">
        <f t="shared" si="431"/>
        <v>0</v>
      </c>
      <c r="AO263" s="77">
        <f t="shared" si="431"/>
        <v>0</v>
      </c>
      <c r="AP263" s="77">
        <f t="shared" si="431"/>
        <v>0</v>
      </c>
      <c r="AQ263" s="77">
        <f t="shared" si="431"/>
        <v>0</v>
      </c>
      <c r="AR263" s="77">
        <f t="shared" si="431"/>
        <v>0</v>
      </c>
      <c r="AS263" s="77">
        <f t="shared" si="431"/>
        <v>0</v>
      </c>
      <c r="AT263" s="77">
        <f t="shared" si="431"/>
        <v>0</v>
      </c>
      <c r="AU263" s="77">
        <f t="shared" si="431"/>
        <v>0</v>
      </c>
      <c r="AV263" s="77">
        <f t="shared" si="431"/>
        <v>0</v>
      </c>
      <c r="AW263" s="77">
        <f t="shared" si="431"/>
        <v>0</v>
      </c>
      <c r="AX263" s="77">
        <f t="shared" si="431"/>
        <v>0</v>
      </c>
      <c r="AY263" s="77">
        <f t="shared" si="431"/>
        <v>0</v>
      </c>
      <c r="AZ263" s="77">
        <f t="shared" si="431"/>
        <v>0</v>
      </c>
      <c r="BA263" s="77">
        <f t="shared" si="431"/>
        <v>0</v>
      </c>
      <c r="BB263" s="77">
        <f t="shared" si="431"/>
        <v>0</v>
      </c>
      <c r="BC263" s="77">
        <f t="shared" si="431"/>
        <v>0</v>
      </c>
      <c r="BD263" s="77">
        <f t="shared" si="431"/>
        <v>0</v>
      </c>
      <c r="BE263" s="251"/>
      <c r="BF263" s="163">
        <f t="shared" si="411"/>
        <v>0</v>
      </c>
      <c r="BG263" s="77">
        <f t="shared" si="412"/>
        <v>0</v>
      </c>
      <c r="BH263" s="77">
        <f t="shared" si="413"/>
        <v>0</v>
      </c>
      <c r="BI263" s="77">
        <f t="shared" si="414"/>
        <v>0</v>
      </c>
      <c r="BJ263" s="77">
        <f t="shared" si="415"/>
        <v>0</v>
      </c>
      <c r="BK263" s="77">
        <f t="shared" si="416"/>
        <v>0</v>
      </c>
      <c r="BL263" s="77">
        <f t="shared" si="417"/>
        <v>0</v>
      </c>
      <c r="BM263" s="77">
        <f t="shared" si="418"/>
        <v>0</v>
      </c>
      <c r="BN263" s="77">
        <f t="shared" si="419"/>
        <v>0</v>
      </c>
      <c r="BO263" s="77">
        <f t="shared" si="420"/>
        <v>0</v>
      </c>
      <c r="BP263" s="77">
        <f t="shared" si="421"/>
        <v>0</v>
      </c>
      <c r="BQ263" s="77">
        <f t="shared" si="422"/>
        <v>0</v>
      </c>
      <c r="BR263" s="157">
        <f t="shared" si="423"/>
        <v>0</v>
      </c>
      <c r="BS263" s="77">
        <f t="shared" si="424"/>
        <v>0</v>
      </c>
      <c r="BT263" s="77">
        <f t="shared" si="425"/>
        <v>0</v>
      </c>
      <c r="BU263" s="77">
        <f t="shared" si="426"/>
        <v>0</v>
      </c>
      <c r="BV263" s="77">
        <f t="shared" si="427"/>
        <v>0</v>
      </c>
      <c r="BW263" s="77">
        <f t="shared" si="428"/>
        <v>0</v>
      </c>
      <c r="BX263" s="77">
        <f t="shared" si="429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x14ac:dyDescent="0.3">
      <c r="A264" s="248"/>
      <c r="B264" s="78" t="s">
        <v>91</v>
      </c>
      <c r="C264" s="250"/>
      <c r="D264" s="161">
        <f t="shared" si="408"/>
        <v>27844.416000000012</v>
      </c>
      <c r="E264" s="77">
        <f t="shared" ref="E264:AJ264" si="432">IF(E$136=0,0,E125-E354)</f>
        <v>846.15999999999985</v>
      </c>
      <c r="F264" s="77">
        <f t="shared" si="432"/>
        <v>1098.8699999999999</v>
      </c>
      <c r="G264" s="77">
        <f t="shared" si="432"/>
        <v>729.00999999999976</v>
      </c>
      <c r="H264" s="77">
        <f t="shared" si="432"/>
        <v>889.96</v>
      </c>
      <c r="I264" s="77">
        <f t="shared" si="432"/>
        <v>1404.63</v>
      </c>
      <c r="J264" s="77">
        <f t="shared" si="432"/>
        <v>958.17000000000007</v>
      </c>
      <c r="K264" s="77">
        <f t="shared" si="432"/>
        <v>1261.2000000000003</v>
      </c>
      <c r="L264" s="77">
        <f t="shared" si="432"/>
        <v>1052.1199999999999</v>
      </c>
      <c r="M264" s="77">
        <f t="shared" si="432"/>
        <v>822.65599999999995</v>
      </c>
      <c r="N264" s="77">
        <f t="shared" si="432"/>
        <v>508.60599999999977</v>
      </c>
      <c r="O264" s="77">
        <f t="shared" si="432"/>
        <v>457.56600000000003</v>
      </c>
      <c r="P264" s="77">
        <f t="shared" si="432"/>
        <v>643.23599999999988</v>
      </c>
      <c r="Q264" s="77">
        <f t="shared" si="432"/>
        <v>445.84599999999978</v>
      </c>
      <c r="R264" s="77">
        <f t="shared" si="432"/>
        <v>733.62750000000005</v>
      </c>
      <c r="S264" s="77">
        <f t="shared" si="432"/>
        <v>970.74749999999995</v>
      </c>
      <c r="T264" s="77">
        <f t="shared" si="432"/>
        <v>922.91750000000002</v>
      </c>
      <c r="U264" s="77">
        <f t="shared" si="432"/>
        <v>820.71749999999997</v>
      </c>
      <c r="V264" s="77">
        <f t="shared" si="432"/>
        <v>1019.5250000000001</v>
      </c>
      <c r="W264" s="77">
        <f t="shared" si="432"/>
        <v>1028.2649999999999</v>
      </c>
      <c r="X264" s="77">
        <f t="shared" si="432"/>
        <v>950.43499999999995</v>
      </c>
      <c r="Y264" s="77">
        <f t="shared" si="432"/>
        <v>997.75500000000011</v>
      </c>
      <c r="Z264" s="77">
        <f t="shared" si="432"/>
        <v>905.06799999999976</v>
      </c>
      <c r="AA264" s="77">
        <f t="shared" si="432"/>
        <v>667.21799999999985</v>
      </c>
      <c r="AB264" s="77">
        <f t="shared" si="432"/>
        <v>1043.098</v>
      </c>
      <c r="AC264" s="77">
        <f t="shared" si="432"/>
        <v>352.25799999999981</v>
      </c>
      <c r="AD264" s="77">
        <f t="shared" si="432"/>
        <v>561.89799999999968</v>
      </c>
      <c r="AE264" s="77">
        <f t="shared" si="432"/>
        <v>635.44000000000005</v>
      </c>
      <c r="AF264" s="77">
        <f t="shared" si="432"/>
        <v>616.07000000000016</v>
      </c>
      <c r="AG264" s="77">
        <f t="shared" si="432"/>
        <v>359.59000000000015</v>
      </c>
      <c r="AH264" s="77">
        <f t="shared" si="432"/>
        <v>513.90000000000009</v>
      </c>
      <c r="AI264" s="77">
        <f t="shared" si="432"/>
        <v>501.39249999999993</v>
      </c>
      <c r="AJ264" s="77">
        <f t="shared" si="432"/>
        <v>714.62249999999995</v>
      </c>
      <c r="AK264" s="77">
        <f t="shared" ref="AK264:BD264" si="433">IF(AK$136=0,0,AK125-AK354)</f>
        <v>445.60249999999996</v>
      </c>
      <c r="AL264" s="77">
        <f t="shared" si="433"/>
        <v>678.87249999999995</v>
      </c>
      <c r="AM264" s="77">
        <f t="shared" si="433"/>
        <v>357.18399999999997</v>
      </c>
      <c r="AN264" s="77">
        <f t="shared" si="433"/>
        <v>229.50399999999991</v>
      </c>
      <c r="AO264" s="77">
        <f t="shared" si="433"/>
        <v>394.77399999999989</v>
      </c>
      <c r="AP264" s="77">
        <f t="shared" si="433"/>
        <v>305.904</v>
      </c>
      <c r="AQ264" s="77">
        <f t="shared" si="433"/>
        <v>0</v>
      </c>
      <c r="AR264" s="77">
        <f t="shared" si="433"/>
        <v>0</v>
      </c>
      <c r="AS264" s="77">
        <f t="shared" si="433"/>
        <v>0</v>
      </c>
      <c r="AT264" s="77">
        <f t="shared" si="433"/>
        <v>0</v>
      </c>
      <c r="AU264" s="77">
        <f t="shared" si="433"/>
        <v>0</v>
      </c>
      <c r="AV264" s="77">
        <f t="shared" si="433"/>
        <v>0</v>
      </c>
      <c r="AW264" s="77">
        <f t="shared" si="433"/>
        <v>0</v>
      </c>
      <c r="AX264" s="77">
        <f t="shared" si="433"/>
        <v>0</v>
      </c>
      <c r="AY264" s="77">
        <f t="shared" si="433"/>
        <v>0</v>
      </c>
      <c r="AZ264" s="77">
        <f t="shared" si="433"/>
        <v>0</v>
      </c>
      <c r="BA264" s="77">
        <f t="shared" si="433"/>
        <v>0</v>
      </c>
      <c r="BB264" s="77">
        <f t="shared" si="433"/>
        <v>0</v>
      </c>
      <c r="BC264" s="77">
        <f t="shared" si="433"/>
        <v>0</v>
      </c>
      <c r="BD264" s="77">
        <f t="shared" si="433"/>
        <v>0</v>
      </c>
      <c r="BE264" s="251"/>
      <c r="BF264" s="163">
        <f t="shared" si="411"/>
        <v>3563.9999999999995</v>
      </c>
      <c r="BG264" s="77">
        <f t="shared" si="412"/>
        <v>4676.1200000000008</v>
      </c>
      <c r="BH264" s="77">
        <f t="shared" si="413"/>
        <v>2877.9099999999989</v>
      </c>
      <c r="BI264" s="77">
        <f t="shared" si="414"/>
        <v>3448.01</v>
      </c>
      <c r="BJ264" s="77">
        <f t="shared" si="415"/>
        <v>3995.98</v>
      </c>
      <c r="BK264" s="77">
        <f t="shared" si="416"/>
        <v>3529.5399999999991</v>
      </c>
      <c r="BL264" s="77">
        <f t="shared" si="417"/>
        <v>2125.0000000000005</v>
      </c>
      <c r="BM264" s="77">
        <f t="shared" si="418"/>
        <v>2340.4899999999998</v>
      </c>
      <c r="BN264" s="77">
        <f t="shared" si="419"/>
        <v>1287.3659999999998</v>
      </c>
      <c r="BO264" s="77">
        <f t="shared" si="420"/>
        <v>0</v>
      </c>
      <c r="BP264" s="77">
        <f t="shared" si="421"/>
        <v>0</v>
      </c>
      <c r="BQ264" s="77">
        <f t="shared" si="422"/>
        <v>0</v>
      </c>
      <c r="BR264" s="157">
        <f t="shared" si="423"/>
        <v>27844.415999999994</v>
      </c>
      <c r="BS264" s="77">
        <f t="shared" si="424"/>
        <v>11118.029999999999</v>
      </c>
      <c r="BT264" s="77">
        <f t="shared" si="425"/>
        <v>10973.529999999999</v>
      </c>
      <c r="BU264" s="77">
        <f t="shared" si="426"/>
        <v>5752.8559999999998</v>
      </c>
      <c r="BV264" s="77">
        <f t="shared" si="427"/>
        <v>0</v>
      </c>
      <c r="BW264" s="77">
        <f t="shared" si="428"/>
        <v>22091.559999999998</v>
      </c>
      <c r="BX264" s="77">
        <f t="shared" si="429"/>
        <v>5752.8559999999998</v>
      </c>
      <c r="BY264" s="77">
        <f>IF(Info!$O$3="Q1",$BS264,IF(Info!$O$3="Q2",$BS264+$BT264,IF(Info!$O$3="Q3",$BS264+$BT264+$BU264,$BR264)))</f>
        <v>11118.029999999999</v>
      </c>
      <c r="BZ264" s="77">
        <f>IF(Info!$O$3="Q1",$BS264,IF(Info!$O$3="Q2",$BT264,IF(Info!$O$3="Q3",$BU264,$BV264)))</f>
        <v>11118.029999999999</v>
      </c>
      <c r="CA264" s="48"/>
    </row>
    <row r="265" spans="1:79" x14ac:dyDescent="0.3">
      <c r="A265" s="248"/>
      <c r="B265" s="78" t="s">
        <v>93</v>
      </c>
      <c r="C265" s="250"/>
      <c r="D265" s="161">
        <f t="shared" si="408"/>
        <v>0</v>
      </c>
      <c r="E265" s="77">
        <f t="shared" ref="E265:AJ265" si="434">IF(E$136=0,0,E126-E355)</f>
        <v>0</v>
      </c>
      <c r="F265" s="77">
        <f t="shared" si="434"/>
        <v>0</v>
      </c>
      <c r="G265" s="77">
        <f t="shared" si="434"/>
        <v>0</v>
      </c>
      <c r="H265" s="77">
        <f t="shared" si="434"/>
        <v>0</v>
      </c>
      <c r="I265" s="77">
        <f t="shared" si="434"/>
        <v>0</v>
      </c>
      <c r="J265" s="77">
        <f t="shared" si="434"/>
        <v>0</v>
      </c>
      <c r="K265" s="77">
        <f t="shared" si="434"/>
        <v>0</v>
      </c>
      <c r="L265" s="77">
        <f t="shared" si="434"/>
        <v>0</v>
      </c>
      <c r="M265" s="77">
        <f t="shared" si="434"/>
        <v>0</v>
      </c>
      <c r="N265" s="77">
        <f t="shared" si="434"/>
        <v>0</v>
      </c>
      <c r="O265" s="77">
        <f t="shared" si="434"/>
        <v>0</v>
      </c>
      <c r="P265" s="77">
        <f t="shared" si="434"/>
        <v>0</v>
      </c>
      <c r="Q265" s="77">
        <f t="shared" si="434"/>
        <v>0</v>
      </c>
      <c r="R265" s="77">
        <f t="shared" si="434"/>
        <v>0</v>
      </c>
      <c r="S265" s="77">
        <f t="shared" si="434"/>
        <v>0</v>
      </c>
      <c r="T265" s="77">
        <f t="shared" si="434"/>
        <v>0</v>
      </c>
      <c r="U265" s="77">
        <f t="shared" si="434"/>
        <v>0</v>
      </c>
      <c r="V265" s="77">
        <f t="shared" si="434"/>
        <v>0</v>
      </c>
      <c r="W265" s="77">
        <f t="shared" si="434"/>
        <v>0</v>
      </c>
      <c r="X265" s="77">
        <f t="shared" si="434"/>
        <v>0</v>
      </c>
      <c r="Y265" s="77">
        <f t="shared" si="434"/>
        <v>0</v>
      </c>
      <c r="Z265" s="77">
        <f t="shared" si="434"/>
        <v>0</v>
      </c>
      <c r="AA265" s="77">
        <f t="shared" si="434"/>
        <v>0</v>
      </c>
      <c r="AB265" s="77">
        <f t="shared" si="434"/>
        <v>0</v>
      </c>
      <c r="AC265" s="77">
        <f t="shared" si="434"/>
        <v>0</v>
      </c>
      <c r="AD265" s="77">
        <f t="shared" si="434"/>
        <v>0</v>
      </c>
      <c r="AE265" s="77">
        <f t="shared" si="434"/>
        <v>0</v>
      </c>
      <c r="AF265" s="77">
        <f t="shared" si="434"/>
        <v>0</v>
      </c>
      <c r="AG265" s="77">
        <f t="shared" si="434"/>
        <v>0</v>
      </c>
      <c r="AH265" s="77">
        <f t="shared" si="434"/>
        <v>0</v>
      </c>
      <c r="AI265" s="77">
        <f t="shared" si="434"/>
        <v>0</v>
      </c>
      <c r="AJ265" s="77">
        <f t="shared" si="434"/>
        <v>0</v>
      </c>
      <c r="AK265" s="77">
        <f t="shared" ref="AK265:BD265" si="435">IF(AK$136=0,0,AK126-AK355)</f>
        <v>0</v>
      </c>
      <c r="AL265" s="77">
        <f t="shared" si="435"/>
        <v>0</v>
      </c>
      <c r="AM265" s="77">
        <f t="shared" si="435"/>
        <v>0</v>
      </c>
      <c r="AN265" s="77">
        <f t="shared" si="435"/>
        <v>0</v>
      </c>
      <c r="AO265" s="77">
        <f t="shared" si="435"/>
        <v>0</v>
      </c>
      <c r="AP265" s="77">
        <f t="shared" si="435"/>
        <v>0</v>
      </c>
      <c r="AQ265" s="77">
        <f t="shared" si="435"/>
        <v>0</v>
      </c>
      <c r="AR265" s="77">
        <f t="shared" si="435"/>
        <v>0</v>
      </c>
      <c r="AS265" s="77">
        <f t="shared" si="435"/>
        <v>0</v>
      </c>
      <c r="AT265" s="77">
        <f t="shared" si="435"/>
        <v>0</v>
      </c>
      <c r="AU265" s="77">
        <f t="shared" si="435"/>
        <v>0</v>
      </c>
      <c r="AV265" s="77">
        <f t="shared" si="435"/>
        <v>0</v>
      </c>
      <c r="AW265" s="77">
        <f t="shared" si="435"/>
        <v>0</v>
      </c>
      <c r="AX265" s="77">
        <f t="shared" si="435"/>
        <v>0</v>
      </c>
      <c r="AY265" s="77">
        <f t="shared" si="435"/>
        <v>0</v>
      </c>
      <c r="AZ265" s="77">
        <f t="shared" si="435"/>
        <v>0</v>
      </c>
      <c r="BA265" s="77">
        <f t="shared" si="435"/>
        <v>0</v>
      </c>
      <c r="BB265" s="77">
        <f t="shared" si="435"/>
        <v>0</v>
      </c>
      <c r="BC265" s="77">
        <f t="shared" si="435"/>
        <v>0</v>
      </c>
      <c r="BD265" s="77">
        <f t="shared" si="435"/>
        <v>0</v>
      </c>
      <c r="BE265" s="251"/>
      <c r="BF265" s="163">
        <f t="shared" si="411"/>
        <v>0</v>
      </c>
      <c r="BG265" s="77">
        <f t="shared" si="412"/>
        <v>0</v>
      </c>
      <c r="BH265" s="77">
        <f t="shared" si="413"/>
        <v>0</v>
      </c>
      <c r="BI265" s="77">
        <f t="shared" si="414"/>
        <v>0</v>
      </c>
      <c r="BJ265" s="77">
        <f t="shared" si="415"/>
        <v>0</v>
      </c>
      <c r="BK265" s="77">
        <f t="shared" si="416"/>
        <v>0</v>
      </c>
      <c r="BL265" s="77">
        <f t="shared" si="417"/>
        <v>0</v>
      </c>
      <c r="BM265" s="77">
        <f t="shared" si="418"/>
        <v>0</v>
      </c>
      <c r="BN265" s="77">
        <f t="shared" si="419"/>
        <v>0</v>
      </c>
      <c r="BO265" s="77">
        <f t="shared" si="420"/>
        <v>0</v>
      </c>
      <c r="BP265" s="77">
        <f t="shared" si="421"/>
        <v>0</v>
      </c>
      <c r="BQ265" s="77">
        <f t="shared" si="422"/>
        <v>0</v>
      </c>
      <c r="BR265" s="157">
        <f t="shared" si="423"/>
        <v>0</v>
      </c>
      <c r="BS265" s="77">
        <f t="shared" si="424"/>
        <v>0</v>
      </c>
      <c r="BT265" s="77">
        <f t="shared" si="425"/>
        <v>0</v>
      </c>
      <c r="BU265" s="77">
        <f t="shared" si="426"/>
        <v>0</v>
      </c>
      <c r="BV265" s="77">
        <f t="shared" si="427"/>
        <v>0</v>
      </c>
      <c r="BW265" s="77">
        <f t="shared" si="428"/>
        <v>0</v>
      </c>
      <c r="BX265" s="77">
        <f t="shared" si="429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x14ac:dyDescent="0.3">
      <c r="A266" s="248"/>
      <c r="B266" s="78" t="s">
        <v>95</v>
      </c>
      <c r="C266" s="250"/>
      <c r="D266" s="161">
        <f t="shared" si="408"/>
        <v>0</v>
      </c>
      <c r="E266" s="77">
        <f t="shared" ref="E266:AJ266" si="436">IF(E$136=0,0,E127-E356)</f>
        <v>0</v>
      </c>
      <c r="F266" s="77">
        <f t="shared" si="436"/>
        <v>0</v>
      </c>
      <c r="G266" s="77">
        <f t="shared" si="436"/>
        <v>0</v>
      </c>
      <c r="H266" s="77">
        <f t="shared" si="436"/>
        <v>0</v>
      </c>
      <c r="I266" s="77">
        <f t="shared" si="436"/>
        <v>0</v>
      </c>
      <c r="J266" s="77">
        <f t="shared" si="436"/>
        <v>0</v>
      </c>
      <c r="K266" s="77">
        <f t="shared" si="436"/>
        <v>0</v>
      </c>
      <c r="L266" s="77">
        <f t="shared" si="436"/>
        <v>0</v>
      </c>
      <c r="M266" s="77">
        <f t="shared" si="436"/>
        <v>0</v>
      </c>
      <c r="N266" s="77">
        <f t="shared" si="436"/>
        <v>0</v>
      </c>
      <c r="O266" s="77">
        <f t="shared" si="436"/>
        <v>0</v>
      </c>
      <c r="P266" s="77">
        <f t="shared" si="436"/>
        <v>0</v>
      </c>
      <c r="Q266" s="77">
        <f t="shared" si="436"/>
        <v>0</v>
      </c>
      <c r="R266" s="77">
        <f t="shared" si="436"/>
        <v>0</v>
      </c>
      <c r="S266" s="77">
        <f t="shared" si="436"/>
        <v>0</v>
      </c>
      <c r="T266" s="77">
        <f t="shared" si="436"/>
        <v>0</v>
      </c>
      <c r="U266" s="77">
        <f t="shared" si="436"/>
        <v>0</v>
      </c>
      <c r="V266" s="77">
        <f t="shared" si="436"/>
        <v>0</v>
      </c>
      <c r="W266" s="77">
        <f t="shared" si="436"/>
        <v>0</v>
      </c>
      <c r="X266" s="77">
        <f t="shared" si="436"/>
        <v>0</v>
      </c>
      <c r="Y266" s="77">
        <f t="shared" si="436"/>
        <v>0</v>
      </c>
      <c r="Z266" s="77">
        <f t="shared" si="436"/>
        <v>0</v>
      </c>
      <c r="AA266" s="77">
        <f t="shared" si="436"/>
        <v>0</v>
      </c>
      <c r="AB266" s="77">
        <f t="shared" si="436"/>
        <v>0</v>
      </c>
      <c r="AC266" s="77">
        <f t="shared" si="436"/>
        <v>0</v>
      </c>
      <c r="AD266" s="77">
        <f t="shared" si="436"/>
        <v>0</v>
      </c>
      <c r="AE266" s="77">
        <f t="shared" si="436"/>
        <v>0</v>
      </c>
      <c r="AF266" s="77">
        <f t="shared" si="436"/>
        <v>0</v>
      </c>
      <c r="AG266" s="77">
        <f t="shared" si="436"/>
        <v>0</v>
      </c>
      <c r="AH266" s="77">
        <f t="shared" si="436"/>
        <v>0</v>
      </c>
      <c r="AI266" s="77">
        <f t="shared" si="436"/>
        <v>0</v>
      </c>
      <c r="AJ266" s="77">
        <f t="shared" si="436"/>
        <v>0</v>
      </c>
      <c r="AK266" s="77">
        <f t="shared" ref="AK266:BD266" si="437">IF(AK$136=0,0,AK127-AK356)</f>
        <v>0</v>
      </c>
      <c r="AL266" s="77">
        <f t="shared" si="437"/>
        <v>0</v>
      </c>
      <c r="AM266" s="77">
        <f t="shared" si="437"/>
        <v>0</v>
      </c>
      <c r="AN266" s="77">
        <f t="shared" si="437"/>
        <v>0</v>
      </c>
      <c r="AO266" s="77">
        <f t="shared" si="437"/>
        <v>0</v>
      </c>
      <c r="AP266" s="77">
        <f t="shared" si="437"/>
        <v>0</v>
      </c>
      <c r="AQ266" s="77">
        <f t="shared" si="437"/>
        <v>0</v>
      </c>
      <c r="AR266" s="77">
        <f t="shared" si="437"/>
        <v>0</v>
      </c>
      <c r="AS266" s="77">
        <f t="shared" si="437"/>
        <v>0</v>
      </c>
      <c r="AT266" s="77">
        <f t="shared" si="437"/>
        <v>0</v>
      </c>
      <c r="AU266" s="77">
        <f t="shared" si="437"/>
        <v>0</v>
      </c>
      <c r="AV266" s="77">
        <f t="shared" si="437"/>
        <v>0</v>
      </c>
      <c r="AW266" s="77">
        <f t="shared" si="437"/>
        <v>0</v>
      </c>
      <c r="AX266" s="77">
        <f t="shared" si="437"/>
        <v>0</v>
      </c>
      <c r="AY266" s="77">
        <f t="shared" si="437"/>
        <v>0</v>
      </c>
      <c r="AZ266" s="77">
        <f t="shared" si="437"/>
        <v>0</v>
      </c>
      <c r="BA266" s="77">
        <f t="shared" si="437"/>
        <v>0</v>
      </c>
      <c r="BB266" s="77">
        <f t="shared" si="437"/>
        <v>0</v>
      </c>
      <c r="BC266" s="77">
        <f t="shared" si="437"/>
        <v>0</v>
      </c>
      <c r="BD266" s="77">
        <f t="shared" si="437"/>
        <v>0</v>
      </c>
      <c r="BE266" s="251"/>
      <c r="BF266" s="163">
        <f t="shared" si="411"/>
        <v>0</v>
      </c>
      <c r="BG266" s="77">
        <f t="shared" si="412"/>
        <v>0</v>
      </c>
      <c r="BH266" s="77">
        <f t="shared" si="413"/>
        <v>0</v>
      </c>
      <c r="BI266" s="77">
        <f t="shared" si="414"/>
        <v>0</v>
      </c>
      <c r="BJ266" s="77">
        <f t="shared" si="415"/>
        <v>0</v>
      </c>
      <c r="BK266" s="77">
        <f t="shared" si="416"/>
        <v>0</v>
      </c>
      <c r="BL266" s="77">
        <f t="shared" si="417"/>
        <v>0</v>
      </c>
      <c r="BM266" s="77">
        <f t="shared" si="418"/>
        <v>0</v>
      </c>
      <c r="BN266" s="77">
        <f t="shared" si="419"/>
        <v>0</v>
      </c>
      <c r="BO266" s="77">
        <f t="shared" si="420"/>
        <v>0</v>
      </c>
      <c r="BP266" s="77">
        <f t="shared" si="421"/>
        <v>0</v>
      </c>
      <c r="BQ266" s="77">
        <f t="shared" si="422"/>
        <v>0</v>
      </c>
      <c r="BR266" s="157">
        <f t="shared" si="423"/>
        <v>0</v>
      </c>
      <c r="BS266" s="77">
        <f t="shared" si="424"/>
        <v>0</v>
      </c>
      <c r="BT266" s="77">
        <f t="shared" si="425"/>
        <v>0</v>
      </c>
      <c r="BU266" s="77">
        <f t="shared" si="426"/>
        <v>0</v>
      </c>
      <c r="BV266" s="77">
        <f t="shared" si="427"/>
        <v>0</v>
      </c>
      <c r="BW266" s="77">
        <f t="shared" si="428"/>
        <v>0</v>
      </c>
      <c r="BX266" s="77">
        <f t="shared" si="429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x14ac:dyDescent="0.3">
      <c r="A267" s="248"/>
      <c r="B267" s="78" t="s">
        <v>97</v>
      </c>
      <c r="C267" s="250"/>
      <c r="D267" s="161">
        <f t="shared" si="408"/>
        <v>0</v>
      </c>
      <c r="E267" s="77">
        <f t="shared" ref="E267:AJ267" si="438">IF(E$136=0,0,E128-E357)</f>
        <v>0</v>
      </c>
      <c r="F267" s="77">
        <f t="shared" si="438"/>
        <v>0</v>
      </c>
      <c r="G267" s="77">
        <f t="shared" si="438"/>
        <v>0</v>
      </c>
      <c r="H267" s="77">
        <f t="shared" si="438"/>
        <v>0</v>
      </c>
      <c r="I267" s="77">
        <f t="shared" si="438"/>
        <v>0</v>
      </c>
      <c r="J267" s="77">
        <f t="shared" si="438"/>
        <v>0</v>
      </c>
      <c r="K267" s="77">
        <f t="shared" si="438"/>
        <v>0</v>
      </c>
      <c r="L267" s="77">
        <f t="shared" si="438"/>
        <v>0</v>
      </c>
      <c r="M267" s="77">
        <f t="shared" si="438"/>
        <v>0</v>
      </c>
      <c r="N267" s="77">
        <f t="shared" si="438"/>
        <v>0</v>
      </c>
      <c r="O267" s="77">
        <f t="shared" si="438"/>
        <v>0</v>
      </c>
      <c r="P267" s="77">
        <f t="shared" si="438"/>
        <v>0</v>
      </c>
      <c r="Q267" s="77">
        <f t="shared" si="438"/>
        <v>0</v>
      </c>
      <c r="R267" s="77">
        <f t="shared" si="438"/>
        <v>0</v>
      </c>
      <c r="S267" s="77">
        <f t="shared" si="438"/>
        <v>0</v>
      </c>
      <c r="T267" s="77">
        <f t="shared" si="438"/>
        <v>0</v>
      </c>
      <c r="U267" s="77">
        <f t="shared" si="438"/>
        <v>0</v>
      </c>
      <c r="V267" s="77">
        <f t="shared" si="438"/>
        <v>0</v>
      </c>
      <c r="W267" s="77">
        <f t="shared" si="438"/>
        <v>0</v>
      </c>
      <c r="X267" s="77">
        <f t="shared" si="438"/>
        <v>0</v>
      </c>
      <c r="Y267" s="77">
        <f t="shared" si="438"/>
        <v>0</v>
      </c>
      <c r="Z267" s="77">
        <f t="shared" si="438"/>
        <v>0</v>
      </c>
      <c r="AA267" s="77">
        <f t="shared" si="438"/>
        <v>0</v>
      </c>
      <c r="AB267" s="77">
        <f t="shared" si="438"/>
        <v>0</v>
      </c>
      <c r="AC267" s="77">
        <f t="shared" si="438"/>
        <v>0</v>
      </c>
      <c r="AD267" s="77">
        <f t="shared" si="438"/>
        <v>0</v>
      </c>
      <c r="AE267" s="77">
        <f t="shared" si="438"/>
        <v>0</v>
      </c>
      <c r="AF267" s="77">
        <f t="shared" si="438"/>
        <v>0</v>
      </c>
      <c r="AG267" s="77">
        <f t="shared" si="438"/>
        <v>0</v>
      </c>
      <c r="AH267" s="77">
        <f t="shared" si="438"/>
        <v>0</v>
      </c>
      <c r="AI267" s="77">
        <f t="shared" si="438"/>
        <v>0</v>
      </c>
      <c r="AJ267" s="77">
        <f t="shared" si="438"/>
        <v>0</v>
      </c>
      <c r="AK267" s="77">
        <f t="shared" ref="AK267:BD267" si="439">IF(AK$136=0,0,AK128-AK357)</f>
        <v>0</v>
      </c>
      <c r="AL267" s="77">
        <f t="shared" si="439"/>
        <v>0</v>
      </c>
      <c r="AM267" s="77">
        <f t="shared" si="439"/>
        <v>0</v>
      </c>
      <c r="AN267" s="77">
        <f t="shared" si="439"/>
        <v>0</v>
      </c>
      <c r="AO267" s="77">
        <f t="shared" si="439"/>
        <v>0</v>
      </c>
      <c r="AP267" s="77">
        <f t="shared" si="439"/>
        <v>0</v>
      </c>
      <c r="AQ267" s="77">
        <f t="shared" si="439"/>
        <v>0</v>
      </c>
      <c r="AR267" s="77">
        <f t="shared" si="439"/>
        <v>0</v>
      </c>
      <c r="AS267" s="77">
        <f t="shared" si="439"/>
        <v>0</v>
      </c>
      <c r="AT267" s="77">
        <f t="shared" si="439"/>
        <v>0</v>
      </c>
      <c r="AU267" s="77">
        <f t="shared" si="439"/>
        <v>0</v>
      </c>
      <c r="AV267" s="77">
        <f t="shared" si="439"/>
        <v>0</v>
      </c>
      <c r="AW267" s="77">
        <f t="shared" si="439"/>
        <v>0</v>
      </c>
      <c r="AX267" s="77">
        <f t="shared" si="439"/>
        <v>0</v>
      </c>
      <c r="AY267" s="77">
        <f t="shared" si="439"/>
        <v>0</v>
      </c>
      <c r="AZ267" s="77">
        <f t="shared" si="439"/>
        <v>0</v>
      </c>
      <c r="BA267" s="77">
        <f t="shared" si="439"/>
        <v>0</v>
      </c>
      <c r="BB267" s="77">
        <f t="shared" si="439"/>
        <v>0</v>
      </c>
      <c r="BC267" s="77">
        <f t="shared" si="439"/>
        <v>0</v>
      </c>
      <c r="BD267" s="77">
        <f t="shared" si="439"/>
        <v>0</v>
      </c>
      <c r="BE267" s="251"/>
      <c r="BF267" s="163">
        <f t="shared" si="411"/>
        <v>0</v>
      </c>
      <c r="BG267" s="77">
        <f t="shared" si="412"/>
        <v>0</v>
      </c>
      <c r="BH267" s="77">
        <f t="shared" si="413"/>
        <v>0</v>
      </c>
      <c r="BI267" s="77">
        <f t="shared" si="414"/>
        <v>0</v>
      </c>
      <c r="BJ267" s="77">
        <f t="shared" si="415"/>
        <v>0</v>
      </c>
      <c r="BK267" s="77">
        <f t="shared" si="416"/>
        <v>0</v>
      </c>
      <c r="BL267" s="77">
        <f t="shared" si="417"/>
        <v>0</v>
      </c>
      <c r="BM267" s="77">
        <f t="shared" si="418"/>
        <v>0</v>
      </c>
      <c r="BN267" s="77">
        <f t="shared" si="419"/>
        <v>0</v>
      </c>
      <c r="BO267" s="77">
        <f t="shared" si="420"/>
        <v>0</v>
      </c>
      <c r="BP267" s="77">
        <f t="shared" si="421"/>
        <v>0</v>
      </c>
      <c r="BQ267" s="77">
        <f t="shared" si="422"/>
        <v>0</v>
      </c>
      <c r="BR267" s="157">
        <f t="shared" si="423"/>
        <v>0</v>
      </c>
      <c r="BS267" s="77">
        <f t="shared" si="424"/>
        <v>0</v>
      </c>
      <c r="BT267" s="77">
        <f t="shared" si="425"/>
        <v>0</v>
      </c>
      <c r="BU267" s="77">
        <f t="shared" si="426"/>
        <v>0</v>
      </c>
      <c r="BV267" s="77">
        <f t="shared" si="427"/>
        <v>0</v>
      </c>
      <c r="BW267" s="77">
        <f t="shared" si="428"/>
        <v>0</v>
      </c>
      <c r="BX267" s="77">
        <f t="shared" si="429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x14ac:dyDescent="0.3">
      <c r="A268" s="248"/>
      <c r="B268" s="78" t="s">
        <v>99</v>
      </c>
      <c r="C268" s="250"/>
      <c r="D268" s="161">
        <f t="shared" si="408"/>
        <v>0</v>
      </c>
      <c r="E268" s="77">
        <f t="shared" ref="E268:AJ268" si="440">IF(E$136=0,0,E129-E358)</f>
        <v>0</v>
      </c>
      <c r="F268" s="77">
        <f t="shared" si="440"/>
        <v>0</v>
      </c>
      <c r="G268" s="77">
        <f t="shared" si="440"/>
        <v>0</v>
      </c>
      <c r="H268" s="77">
        <f t="shared" si="440"/>
        <v>0</v>
      </c>
      <c r="I268" s="77">
        <f t="shared" si="440"/>
        <v>0</v>
      </c>
      <c r="J268" s="77">
        <f t="shared" si="440"/>
        <v>0</v>
      </c>
      <c r="K268" s="77">
        <f t="shared" si="440"/>
        <v>0</v>
      </c>
      <c r="L268" s="77">
        <f t="shared" si="440"/>
        <v>0</v>
      </c>
      <c r="M268" s="77">
        <f t="shared" si="440"/>
        <v>0</v>
      </c>
      <c r="N268" s="77">
        <f t="shared" si="440"/>
        <v>0</v>
      </c>
      <c r="O268" s="77">
        <f t="shared" si="440"/>
        <v>0</v>
      </c>
      <c r="P268" s="77">
        <f t="shared" si="440"/>
        <v>0</v>
      </c>
      <c r="Q268" s="77">
        <f t="shared" si="440"/>
        <v>0</v>
      </c>
      <c r="R268" s="77">
        <f t="shared" si="440"/>
        <v>0</v>
      </c>
      <c r="S268" s="77">
        <f t="shared" si="440"/>
        <v>0</v>
      </c>
      <c r="T268" s="77">
        <f t="shared" si="440"/>
        <v>0</v>
      </c>
      <c r="U268" s="77">
        <f t="shared" si="440"/>
        <v>0</v>
      </c>
      <c r="V268" s="77">
        <f t="shared" si="440"/>
        <v>0</v>
      </c>
      <c r="W268" s="77">
        <f t="shared" si="440"/>
        <v>0</v>
      </c>
      <c r="X268" s="77">
        <f t="shared" si="440"/>
        <v>0</v>
      </c>
      <c r="Y268" s="77">
        <f t="shared" si="440"/>
        <v>0</v>
      </c>
      <c r="Z268" s="77">
        <f t="shared" si="440"/>
        <v>0</v>
      </c>
      <c r="AA268" s="77">
        <f t="shared" si="440"/>
        <v>0</v>
      </c>
      <c r="AB268" s="77">
        <f t="shared" si="440"/>
        <v>0</v>
      </c>
      <c r="AC268" s="77">
        <f t="shared" si="440"/>
        <v>0</v>
      </c>
      <c r="AD268" s="77">
        <f t="shared" si="440"/>
        <v>0</v>
      </c>
      <c r="AE268" s="77">
        <f t="shared" si="440"/>
        <v>0</v>
      </c>
      <c r="AF268" s="77">
        <f t="shared" si="440"/>
        <v>0</v>
      </c>
      <c r="AG268" s="77">
        <f t="shared" si="440"/>
        <v>0</v>
      </c>
      <c r="AH268" s="77">
        <f t="shared" si="440"/>
        <v>0</v>
      </c>
      <c r="AI268" s="77">
        <f t="shared" si="440"/>
        <v>0</v>
      </c>
      <c r="AJ268" s="77">
        <f t="shared" si="440"/>
        <v>0</v>
      </c>
      <c r="AK268" s="77">
        <f t="shared" ref="AK268:BD268" si="441">IF(AK$136=0,0,AK129-AK358)</f>
        <v>0</v>
      </c>
      <c r="AL268" s="77">
        <f t="shared" si="441"/>
        <v>0</v>
      </c>
      <c r="AM268" s="77">
        <f t="shared" si="441"/>
        <v>0</v>
      </c>
      <c r="AN268" s="77">
        <f t="shared" si="441"/>
        <v>0</v>
      </c>
      <c r="AO268" s="77">
        <f t="shared" si="441"/>
        <v>0</v>
      </c>
      <c r="AP268" s="77">
        <f t="shared" si="441"/>
        <v>0</v>
      </c>
      <c r="AQ268" s="77">
        <f t="shared" si="441"/>
        <v>0</v>
      </c>
      <c r="AR268" s="77">
        <f t="shared" si="441"/>
        <v>0</v>
      </c>
      <c r="AS268" s="77">
        <f t="shared" si="441"/>
        <v>0</v>
      </c>
      <c r="AT268" s="77">
        <f t="shared" si="441"/>
        <v>0</v>
      </c>
      <c r="AU268" s="77">
        <f t="shared" si="441"/>
        <v>0</v>
      </c>
      <c r="AV268" s="77">
        <f t="shared" si="441"/>
        <v>0</v>
      </c>
      <c r="AW268" s="77">
        <f t="shared" si="441"/>
        <v>0</v>
      </c>
      <c r="AX268" s="77">
        <f t="shared" si="441"/>
        <v>0</v>
      </c>
      <c r="AY268" s="77">
        <f t="shared" si="441"/>
        <v>0</v>
      </c>
      <c r="AZ268" s="77">
        <f t="shared" si="441"/>
        <v>0</v>
      </c>
      <c r="BA268" s="77">
        <f t="shared" si="441"/>
        <v>0</v>
      </c>
      <c r="BB268" s="77">
        <f t="shared" si="441"/>
        <v>0</v>
      </c>
      <c r="BC268" s="77">
        <f t="shared" si="441"/>
        <v>0</v>
      </c>
      <c r="BD268" s="77">
        <f t="shared" si="441"/>
        <v>0</v>
      </c>
      <c r="BE268" s="251"/>
      <c r="BF268" s="163">
        <f t="shared" si="411"/>
        <v>0</v>
      </c>
      <c r="BG268" s="77">
        <f t="shared" si="412"/>
        <v>0</v>
      </c>
      <c r="BH268" s="77">
        <f t="shared" si="413"/>
        <v>0</v>
      </c>
      <c r="BI268" s="77">
        <f t="shared" si="414"/>
        <v>0</v>
      </c>
      <c r="BJ268" s="77">
        <f t="shared" si="415"/>
        <v>0</v>
      </c>
      <c r="BK268" s="77">
        <f t="shared" si="416"/>
        <v>0</v>
      </c>
      <c r="BL268" s="77">
        <f t="shared" si="417"/>
        <v>0</v>
      </c>
      <c r="BM268" s="77">
        <f t="shared" si="418"/>
        <v>0</v>
      </c>
      <c r="BN268" s="77">
        <f t="shared" si="419"/>
        <v>0</v>
      </c>
      <c r="BO268" s="77">
        <f t="shared" si="420"/>
        <v>0</v>
      </c>
      <c r="BP268" s="77">
        <f t="shared" si="421"/>
        <v>0</v>
      </c>
      <c r="BQ268" s="77">
        <f t="shared" si="422"/>
        <v>0</v>
      </c>
      <c r="BR268" s="157">
        <f t="shared" si="423"/>
        <v>0</v>
      </c>
      <c r="BS268" s="77">
        <f t="shared" si="424"/>
        <v>0</v>
      </c>
      <c r="BT268" s="77">
        <f t="shared" si="425"/>
        <v>0</v>
      </c>
      <c r="BU268" s="77">
        <f t="shared" si="426"/>
        <v>0</v>
      </c>
      <c r="BV268" s="77">
        <f t="shared" si="427"/>
        <v>0</v>
      </c>
      <c r="BW268" s="77">
        <f t="shared" si="428"/>
        <v>0</v>
      </c>
      <c r="BX268" s="77">
        <f t="shared" si="429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x14ac:dyDescent="0.3">
      <c r="A269" s="248"/>
      <c r="B269" s="78" t="s">
        <v>375</v>
      </c>
      <c r="C269" s="250"/>
      <c r="D269" s="161">
        <f t="shared" si="408"/>
        <v>-10034.291000000001</v>
      </c>
      <c r="E269" s="77">
        <f t="shared" ref="E269:AJ269" si="442">IF(E$136=0,0,E130-E359)</f>
        <v>-218.57500000000005</v>
      </c>
      <c r="F269" s="77">
        <f t="shared" si="442"/>
        <v>-549.86500000000001</v>
      </c>
      <c r="G269" s="77">
        <f t="shared" si="442"/>
        <v>14.134999999999991</v>
      </c>
      <c r="H269" s="77">
        <f t="shared" si="442"/>
        <v>-653.0949999999998</v>
      </c>
      <c r="I269" s="77">
        <f t="shared" si="442"/>
        <v>-258.33999999999992</v>
      </c>
      <c r="J269" s="77">
        <f t="shared" si="442"/>
        <v>-207.93499999999995</v>
      </c>
      <c r="K269" s="77">
        <f t="shared" si="442"/>
        <v>-189.85500000000002</v>
      </c>
      <c r="L269" s="77">
        <f t="shared" si="442"/>
        <v>-224.11500000000001</v>
      </c>
      <c r="M269" s="77">
        <f t="shared" si="442"/>
        <v>-180.5300000000002</v>
      </c>
      <c r="N269" s="77">
        <f t="shared" si="442"/>
        <v>-68.850000000000136</v>
      </c>
      <c r="O269" s="77">
        <f t="shared" si="442"/>
        <v>-214.21000000000004</v>
      </c>
      <c r="P269" s="77">
        <f t="shared" si="442"/>
        <v>-272.24000000000024</v>
      </c>
      <c r="Q269" s="77">
        <f t="shared" si="442"/>
        <v>-253.22000000000025</v>
      </c>
      <c r="R269" s="77">
        <f t="shared" si="442"/>
        <v>-596.53499999999985</v>
      </c>
      <c r="S269" s="77">
        <f t="shared" si="442"/>
        <v>-260.875</v>
      </c>
      <c r="T269" s="77">
        <f t="shared" si="442"/>
        <v>-298.64499999999998</v>
      </c>
      <c r="U269" s="77">
        <f t="shared" si="442"/>
        <v>-333.16499999999996</v>
      </c>
      <c r="V269" s="77">
        <f t="shared" si="442"/>
        <v>-176.81749999999988</v>
      </c>
      <c r="W269" s="77">
        <f t="shared" si="442"/>
        <v>-344.84749999999985</v>
      </c>
      <c r="X269" s="77">
        <f t="shared" si="442"/>
        <v>-276.70749999999998</v>
      </c>
      <c r="Y269" s="77">
        <f t="shared" si="442"/>
        <v>-171.1875</v>
      </c>
      <c r="Z269" s="77">
        <f t="shared" si="442"/>
        <v>527.49600000000032</v>
      </c>
      <c r="AA269" s="77">
        <f t="shared" si="442"/>
        <v>232.89600000000019</v>
      </c>
      <c r="AB269" s="77">
        <f t="shared" si="442"/>
        <v>460.05600000000027</v>
      </c>
      <c r="AC269" s="77">
        <f t="shared" si="442"/>
        <v>455.29600000000005</v>
      </c>
      <c r="AD269" s="77">
        <f t="shared" si="442"/>
        <v>288.7660000000003</v>
      </c>
      <c r="AE269" s="77">
        <f t="shared" si="442"/>
        <v>-686.63000000000011</v>
      </c>
      <c r="AF269" s="77">
        <f t="shared" si="442"/>
        <v>-647.96</v>
      </c>
      <c r="AG269" s="77">
        <f t="shared" si="442"/>
        <v>-672.87000000000012</v>
      </c>
      <c r="AH269" s="77">
        <f t="shared" si="442"/>
        <v>-631.3900000000001</v>
      </c>
      <c r="AI269" s="77">
        <f t="shared" si="442"/>
        <v>-399.27250000000004</v>
      </c>
      <c r="AJ269" s="77">
        <f t="shared" si="442"/>
        <v>-426.3125</v>
      </c>
      <c r="AK269" s="77">
        <f t="shared" ref="AK269:BD269" si="443">IF(AK$136=0,0,AK130-AK359)</f>
        <v>-581.58249999999998</v>
      </c>
      <c r="AL269" s="77">
        <f t="shared" si="443"/>
        <v>-415.52250000000004</v>
      </c>
      <c r="AM269" s="77">
        <f t="shared" si="443"/>
        <v>-662.22399999999993</v>
      </c>
      <c r="AN269" s="77">
        <f t="shared" si="443"/>
        <v>-393.00399999999991</v>
      </c>
      <c r="AO269" s="77">
        <f t="shared" si="443"/>
        <v>-389.57400000000007</v>
      </c>
      <c r="AP269" s="77">
        <f t="shared" si="443"/>
        <v>-356.98399999999992</v>
      </c>
      <c r="AQ269" s="77">
        <f t="shared" si="443"/>
        <v>0</v>
      </c>
      <c r="AR269" s="77">
        <f t="shared" si="443"/>
        <v>0</v>
      </c>
      <c r="AS269" s="77">
        <f t="shared" si="443"/>
        <v>0</v>
      </c>
      <c r="AT269" s="77">
        <f t="shared" si="443"/>
        <v>0</v>
      </c>
      <c r="AU269" s="77">
        <f t="shared" si="443"/>
        <v>0</v>
      </c>
      <c r="AV269" s="77">
        <f t="shared" si="443"/>
        <v>0</v>
      </c>
      <c r="AW269" s="77">
        <f t="shared" si="443"/>
        <v>0</v>
      </c>
      <c r="AX269" s="77">
        <f t="shared" si="443"/>
        <v>0</v>
      </c>
      <c r="AY269" s="77">
        <f t="shared" si="443"/>
        <v>0</v>
      </c>
      <c r="AZ269" s="77">
        <f t="shared" si="443"/>
        <v>0</v>
      </c>
      <c r="BA269" s="77">
        <f t="shared" si="443"/>
        <v>0</v>
      </c>
      <c r="BB269" s="77">
        <f t="shared" si="443"/>
        <v>0</v>
      </c>
      <c r="BC269" s="77">
        <f t="shared" si="443"/>
        <v>0</v>
      </c>
      <c r="BD269" s="77">
        <f t="shared" si="443"/>
        <v>0</v>
      </c>
      <c r="BE269" s="251"/>
      <c r="BF269" s="163">
        <f t="shared" si="411"/>
        <v>-1407.3999999999999</v>
      </c>
      <c r="BG269" s="77">
        <f t="shared" si="412"/>
        <v>-880.24499999999989</v>
      </c>
      <c r="BH269" s="77">
        <f t="shared" si="413"/>
        <v>-989.05000000000086</v>
      </c>
      <c r="BI269" s="77">
        <f t="shared" si="414"/>
        <v>-1489.2199999999998</v>
      </c>
      <c r="BJ269" s="77">
        <f t="shared" si="415"/>
        <v>-969.55999999999972</v>
      </c>
      <c r="BK269" s="77">
        <f t="shared" si="416"/>
        <v>1964.5100000000011</v>
      </c>
      <c r="BL269" s="77">
        <f t="shared" si="417"/>
        <v>-2638.8500000000004</v>
      </c>
      <c r="BM269" s="77">
        <f t="shared" si="418"/>
        <v>-1822.69</v>
      </c>
      <c r="BN269" s="77">
        <f t="shared" si="419"/>
        <v>-1801.7859999999998</v>
      </c>
      <c r="BO269" s="77">
        <f t="shared" si="420"/>
        <v>0</v>
      </c>
      <c r="BP269" s="77">
        <f t="shared" si="421"/>
        <v>0</v>
      </c>
      <c r="BQ269" s="77">
        <f t="shared" si="422"/>
        <v>0</v>
      </c>
      <c r="BR269" s="157">
        <f t="shared" si="423"/>
        <v>-10034.290999999999</v>
      </c>
      <c r="BS269" s="77">
        <f t="shared" si="424"/>
        <v>-3276.6950000000006</v>
      </c>
      <c r="BT269" s="77">
        <f t="shared" si="425"/>
        <v>-494.26999999999862</v>
      </c>
      <c r="BU269" s="77">
        <f t="shared" si="426"/>
        <v>-6263.3260000000009</v>
      </c>
      <c r="BV269" s="77">
        <f t="shared" si="427"/>
        <v>0</v>
      </c>
      <c r="BW269" s="77">
        <f t="shared" si="428"/>
        <v>-3770.9649999999992</v>
      </c>
      <c r="BX269" s="77">
        <f t="shared" si="429"/>
        <v>-6263.3260000000009</v>
      </c>
      <c r="BY269" s="77">
        <f>IF(Info!$O$3="Q1",$BS269,IF(Info!$O$3="Q2",$BS269+$BT269,IF(Info!$O$3="Q3",$BS269+$BT269+$BU269,$BR269)))</f>
        <v>-3276.6950000000006</v>
      </c>
      <c r="BZ269" s="77">
        <f>IF(Info!$O$3="Q1",$BS269,IF(Info!$O$3="Q2",$BT269,IF(Info!$O$3="Q3",$BU269,$BV269)))</f>
        <v>-3276.6950000000006</v>
      </c>
      <c r="CA269" s="48"/>
    </row>
    <row r="270" spans="1:79" x14ac:dyDescent="0.3">
      <c r="A270" s="248"/>
      <c r="B270" s="78" t="s">
        <v>103</v>
      </c>
      <c r="C270" s="250"/>
      <c r="D270" s="161">
        <f t="shared" si="408"/>
        <v>0</v>
      </c>
      <c r="E270" s="77">
        <f t="shared" ref="E270:AJ270" si="444">IF(E$136=0,0,E131-E360)</f>
        <v>0</v>
      </c>
      <c r="F270" s="77">
        <f t="shared" si="444"/>
        <v>0</v>
      </c>
      <c r="G270" s="77">
        <f t="shared" si="444"/>
        <v>0</v>
      </c>
      <c r="H270" s="77">
        <f t="shared" si="444"/>
        <v>0</v>
      </c>
      <c r="I270" s="77">
        <f t="shared" si="444"/>
        <v>0</v>
      </c>
      <c r="J270" s="77">
        <f t="shared" si="444"/>
        <v>0</v>
      </c>
      <c r="K270" s="77">
        <f t="shared" si="444"/>
        <v>0</v>
      </c>
      <c r="L270" s="77">
        <f t="shared" si="444"/>
        <v>0</v>
      </c>
      <c r="M270" s="77">
        <f t="shared" si="444"/>
        <v>0</v>
      </c>
      <c r="N270" s="77">
        <f t="shared" si="444"/>
        <v>0</v>
      </c>
      <c r="O270" s="77">
        <f t="shared" si="444"/>
        <v>0</v>
      </c>
      <c r="P270" s="77">
        <f t="shared" si="444"/>
        <v>0</v>
      </c>
      <c r="Q270" s="77">
        <f t="shared" si="444"/>
        <v>0</v>
      </c>
      <c r="R270" s="77">
        <f t="shared" si="444"/>
        <v>0</v>
      </c>
      <c r="S270" s="77">
        <f t="shared" si="444"/>
        <v>0</v>
      </c>
      <c r="T270" s="77">
        <f t="shared" si="444"/>
        <v>0</v>
      </c>
      <c r="U270" s="77">
        <f t="shared" si="444"/>
        <v>0</v>
      </c>
      <c r="V270" s="77">
        <f t="shared" si="444"/>
        <v>0</v>
      </c>
      <c r="W270" s="77">
        <f t="shared" si="444"/>
        <v>0</v>
      </c>
      <c r="X270" s="77">
        <f t="shared" si="444"/>
        <v>0</v>
      </c>
      <c r="Y270" s="77">
        <f t="shared" si="444"/>
        <v>0</v>
      </c>
      <c r="Z270" s="77">
        <f t="shared" si="444"/>
        <v>0</v>
      </c>
      <c r="AA270" s="77">
        <f t="shared" si="444"/>
        <v>0</v>
      </c>
      <c r="AB270" s="77">
        <f t="shared" si="444"/>
        <v>0</v>
      </c>
      <c r="AC270" s="77">
        <f t="shared" si="444"/>
        <v>0</v>
      </c>
      <c r="AD270" s="77">
        <f t="shared" si="444"/>
        <v>0</v>
      </c>
      <c r="AE270" s="77">
        <f t="shared" si="444"/>
        <v>0</v>
      </c>
      <c r="AF270" s="77">
        <f t="shared" si="444"/>
        <v>0</v>
      </c>
      <c r="AG270" s="77">
        <f t="shared" si="444"/>
        <v>0</v>
      </c>
      <c r="AH270" s="77">
        <f t="shared" si="444"/>
        <v>0</v>
      </c>
      <c r="AI270" s="77">
        <f t="shared" si="444"/>
        <v>0</v>
      </c>
      <c r="AJ270" s="77">
        <f t="shared" si="444"/>
        <v>0</v>
      </c>
      <c r="AK270" s="77">
        <f t="shared" ref="AK270:BD270" si="445">IF(AK$136=0,0,AK131-AK360)</f>
        <v>0</v>
      </c>
      <c r="AL270" s="77">
        <f t="shared" si="445"/>
        <v>0</v>
      </c>
      <c r="AM270" s="77">
        <f t="shared" si="445"/>
        <v>0</v>
      </c>
      <c r="AN270" s="77">
        <f t="shared" si="445"/>
        <v>0</v>
      </c>
      <c r="AO270" s="77">
        <f t="shared" si="445"/>
        <v>0</v>
      </c>
      <c r="AP270" s="77">
        <f t="shared" si="445"/>
        <v>0</v>
      </c>
      <c r="AQ270" s="77">
        <f t="shared" si="445"/>
        <v>0</v>
      </c>
      <c r="AR270" s="77">
        <f t="shared" si="445"/>
        <v>0</v>
      </c>
      <c r="AS270" s="77">
        <f t="shared" si="445"/>
        <v>0</v>
      </c>
      <c r="AT270" s="77">
        <f t="shared" si="445"/>
        <v>0</v>
      </c>
      <c r="AU270" s="77">
        <f t="shared" si="445"/>
        <v>0</v>
      </c>
      <c r="AV270" s="77">
        <f t="shared" si="445"/>
        <v>0</v>
      </c>
      <c r="AW270" s="77">
        <f t="shared" si="445"/>
        <v>0</v>
      </c>
      <c r="AX270" s="77">
        <f t="shared" si="445"/>
        <v>0</v>
      </c>
      <c r="AY270" s="77">
        <f t="shared" si="445"/>
        <v>0</v>
      </c>
      <c r="AZ270" s="77">
        <f t="shared" si="445"/>
        <v>0</v>
      </c>
      <c r="BA270" s="77">
        <f t="shared" si="445"/>
        <v>0</v>
      </c>
      <c r="BB270" s="77">
        <f t="shared" si="445"/>
        <v>0</v>
      </c>
      <c r="BC270" s="77">
        <f t="shared" si="445"/>
        <v>0</v>
      </c>
      <c r="BD270" s="77">
        <f t="shared" si="445"/>
        <v>0</v>
      </c>
      <c r="BE270" s="251"/>
      <c r="BF270" s="163">
        <f t="shared" si="411"/>
        <v>0</v>
      </c>
      <c r="BG270" s="77">
        <f t="shared" si="412"/>
        <v>0</v>
      </c>
      <c r="BH270" s="77">
        <f t="shared" si="413"/>
        <v>0</v>
      </c>
      <c r="BI270" s="77">
        <f t="shared" si="414"/>
        <v>0</v>
      </c>
      <c r="BJ270" s="77">
        <f t="shared" si="415"/>
        <v>0</v>
      </c>
      <c r="BK270" s="77">
        <f t="shared" si="416"/>
        <v>0</v>
      </c>
      <c r="BL270" s="77">
        <f t="shared" si="417"/>
        <v>0</v>
      </c>
      <c r="BM270" s="77">
        <f t="shared" si="418"/>
        <v>0</v>
      </c>
      <c r="BN270" s="77">
        <f t="shared" si="419"/>
        <v>0</v>
      </c>
      <c r="BO270" s="77">
        <f t="shared" si="420"/>
        <v>0</v>
      </c>
      <c r="BP270" s="77">
        <f t="shared" si="421"/>
        <v>0</v>
      </c>
      <c r="BQ270" s="77">
        <f t="shared" si="422"/>
        <v>0</v>
      </c>
      <c r="BR270" s="157">
        <f t="shared" si="423"/>
        <v>0</v>
      </c>
      <c r="BS270" s="77">
        <f t="shared" si="424"/>
        <v>0</v>
      </c>
      <c r="BT270" s="77">
        <f t="shared" si="425"/>
        <v>0</v>
      </c>
      <c r="BU270" s="77">
        <f t="shared" si="426"/>
        <v>0</v>
      </c>
      <c r="BV270" s="77">
        <f t="shared" si="427"/>
        <v>0</v>
      </c>
      <c r="BW270" s="77">
        <f t="shared" si="428"/>
        <v>0</v>
      </c>
      <c r="BX270" s="77">
        <f t="shared" si="429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x14ac:dyDescent="0.3">
      <c r="A271" s="248"/>
      <c r="B271" s="78" t="s">
        <v>105</v>
      </c>
      <c r="C271" s="250"/>
      <c r="D271" s="161">
        <f t="shared" si="408"/>
        <v>-11391.019999999999</v>
      </c>
      <c r="E271" s="77">
        <f t="shared" ref="E271:AJ271" si="446">IF(E$136=0,0,E132-E361)</f>
        <v>-301.95</v>
      </c>
      <c r="F271" s="77">
        <f t="shared" si="446"/>
        <v>-343.22</v>
      </c>
      <c r="G271" s="77">
        <f t="shared" si="446"/>
        <v>-307.64</v>
      </c>
      <c r="H271" s="77">
        <f t="shared" si="446"/>
        <v>-316.91999999999996</v>
      </c>
      <c r="I271" s="77">
        <f t="shared" si="446"/>
        <v>-298.94</v>
      </c>
      <c r="J271" s="77">
        <f t="shared" si="446"/>
        <v>-320.48</v>
      </c>
      <c r="K271" s="77">
        <f t="shared" si="446"/>
        <v>-293.68</v>
      </c>
      <c r="L271" s="77">
        <f t="shared" si="446"/>
        <v>-326.23</v>
      </c>
      <c r="M271" s="77">
        <f t="shared" si="446"/>
        <v>-291.52</v>
      </c>
      <c r="N271" s="77">
        <f t="shared" si="446"/>
        <v>-273.18</v>
      </c>
      <c r="O271" s="77">
        <f t="shared" si="446"/>
        <v>-229.92000000000002</v>
      </c>
      <c r="P271" s="77">
        <f t="shared" si="446"/>
        <v>-266.95</v>
      </c>
      <c r="Q271" s="77">
        <f t="shared" si="446"/>
        <v>-264.72000000000003</v>
      </c>
      <c r="R271" s="77">
        <f t="shared" si="446"/>
        <v>-297.58000000000004</v>
      </c>
      <c r="S271" s="77">
        <f t="shared" si="446"/>
        <v>-338.93</v>
      </c>
      <c r="T271" s="77">
        <f t="shared" si="446"/>
        <v>-325.5</v>
      </c>
      <c r="U271" s="77">
        <f t="shared" si="446"/>
        <v>-335.85</v>
      </c>
      <c r="V271" s="77">
        <f t="shared" si="446"/>
        <v>-279.2</v>
      </c>
      <c r="W271" s="77">
        <f t="shared" si="446"/>
        <v>-314.11</v>
      </c>
      <c r="X271" s="77">
        <f t="shared" si="446"/>
        <v>-343.53</v>
      </c>
      <c r="Y271" s="77">
        <f t="shared" si="446"/>
        <v>-283.85000000000002</v>
      </c>
      <c r="Z271" s="77">
        <f t="shared" si="446"/>
        <v>-278.96000000000004</v>
      </c>
      <c r="AA271" s="77">
        <f t="shared" si="446"/>
        <v>-219.7</v>
      </c>
      <c r="AB271" s="77">
        <f t="shared" si="446"/>
        <v>-261.89999999999998</v>
      </c>
      <c r="AC271" s="77">
        <f t="shared" si="446"/>
        <v>-291.21000000000004</v>
      </c>
      <c r="AD271" s="77">
        <f t="shared" si="446"/>
        <v>-250.79000000000002</v>
      </c>
      <c r="AE271" s="77">
        <f t="shared" si="446"/>
        <v>-364.59000000000003</v>
      </c>
      <c r="AF271" s="77">
        <f t="shared" si="446"/>
        <v>-359.11</v>
      </c>
      <c r="AG271" s="77">
        <f t="shared" si="446"/>
        <v>-320.32</v>
      </c>
      <c r="AH271" s="77">
        <f t="shared" si="446"/>
        <v>-293.41999999999996</v>
      </c>
      <c r="AI271" s="77">
        <f t="shared" si="446"/>
        <v>-367.38</v>
      </c>
      <c r="AJ271" s="77">
        <f t="shared" si="446"/>
        <v>-305.2</v>
      </c>
      <c r="AK271" s="77">
        <f t="shared" ref="AK271:BD271" si="447">IF(AK$136=0,0,AK132-AK361)</f>
        <v>-336.62</v>
      </c>
      <c r="AL271" s="77">
        <f t="shared" si="447"/>
        <v>-361.97</v>
      </c>
      <c r="AM271" s="77">
        <f t="shared" si="447"/>
        <v>-226.22</v>
      </c>
      <c r="AN271" s="77">
        <f t="shared" si="447"/>
        <v>-263.74</v>
      </c>
      <c r="AO271" s="77">
        <f t="shared" si="447"/>
        <v>-260.72000000000003</v>
      </c>
      <c r="AP271" s="77">
        <f t="shared" si="447"/>
        <v>-275.27</v>
      </c>
      <c r="AQ271" s="77">
        <f t="shared" si="447"/>
        <v>0</v>
      </c>
      <c r="AR271" s="77">
        <f t="shared" si="447"/>
        <v>0</v>
      </c>
      <c r="AS271" s="77">
        <f t="shared" si="447"/>
        <v>0</v>
      </c>
      <c r="AT271" s="77">
        <f t="shared" si="447"/>
        <v>0</v>
      </c>
      <c r="AU271" s="77">
        <f t="shared" si="447"/>
        <v>0</v>
      </c>
      <c r="AV271" s="77">
        <f t="shared" si="447"/>
        <v>0</v>
      </c>
      <c r="AW271" s="77">
        <f t="shared" si="447"/>
        <v>0</v>
      </c>
      <c r="AX271" s="77">
        <f t="shared" si="447"/>
        <v>0</v>
      </c>
      <c r="AY271" s="77">
        <f t="shared" si="447"/>
        <v>0</v>
      </c>
      <c r="AZ271" s="77">
        <f t="shared" si="447"/>
        <v>0</v>
      </c>
      <c r="BA271" s="77">
        <f t="shared" si="447"/>
        <v>0</v>
      </c>
      <c r="BB271" s="77">
        <f t="shared" si="447"/>
        <v>0</v>
      </c>
      <c r="BC271" s="77">
        <f t="shared" si="447"/>
        <v>0</v>
      </c>
      <c r="BD271" s="77">
        <f t="shared" si="447"/>
        <v>0</v>
      </c>
      <c r="BE271" s="251"/>
      <c r="BF271" s="163">
        <f t="shared" si="411"/>
        <v>-1269.73</v>
      </c>
      <c r="BG271" s="77">
        <f t="shared" si="412"/>
        <v>-1239.3300000000002</v>
      </c>
      <c r="BH271" s="77">
        <f t="shared" si="413"/>
        <v>-1326.2900000000002</v>
      </c>
      <c r="BI271" s="77">
        <f t="shared" si="414"/>
        <v>-1297.8600000000001</v>
      </c>
      <c r="BJ271" s="77">
        <f t="shared" si="415"/>
        <v>-1220.69</v>
      </c>
      <c r="BK271" s="77">
        <f t="shared" si="416"/>
        <v>-1302.56</v>
      </c>
      <c r="BL271" s="77">
        <f t="shared" si="417"/>
        <v>-1337.44</v>
      </c>
      <c r="BM271" s="77">
        <f t="shared" si="418"/>
        <v>-1371.17</v>
      </c>
      <c r="BN271" s="77">
        <f t="shared" si="419"/>
        <v>-1025.95</v>
      </c>
      <c r="BO271" s="77">
        <f t="shared" si="420"/>
        <v>0</v>
      </c>
      <c r="BP271" s="77">
        <f t="shared" si="421"/>
        <v>0</v>
      </c>
      <c r="BQ271" s="77">
        <f t="shared" si="422"/>
        <v>0</v>
      </c>
      <c r="BR271" s="157">
        <f t="shared" si="423"/>
        <v>-11391.020000000002</v>
      </c>
      <c r="BS271" s="77">
        <f t="shared" si="424"/>
        <v>-3835.3500000000004</v>
      </c>
      <c r="BT271" s="77">
        <f t="shared" si="425"/>
        <v>-3821.11</v>
      </c>
      <c r="BU271" s="77">
        <f t="shared" si="426"/>
        <v>-3734.5600000000004</v>
      </c>
      <c r="BV271" s="77">
        <f t="shared" si="427"/>
        <v>0</v>
      </c>
      <c r="BW271" s="77">
        <f t="shared" si="428"/>
        <v>-7656.4600000000009</v>
      </c>
      <c r="BX271" s="77">
        <f t="shared" si="429"/>
        <v>-3734.5600000000004</v>
      </c>
      <c r="BY271" s="77">
        <f>IF(Info!$O$3="Q1",$BS271,IF(Info!$O$3="Q2",$BS271+$BT271,IF(Info!$O$3="Q3",$BS271+$BT271+$BU271,$BR271)))</f>
        <v>-3835.3500000000004</v>
      </c>
      <c r="BZ271" s="77">
        <f>IF(Info!$O$3="Q1",$BS271,IF(Info!$O$3="Q2",$BT271,IF(Info!$O$3="Q3",$BU271,$BV271)))</f>
        <v>-3835.3500000000004</v>
      </c>
      <c r="CA271" s="48"/>
    </row>
    <row r="272" spans="1:79" x14ac:dyDescent="0.3">
      <c r="A272" s="259"/>
      <c r="B272" s="160" t="s">
        <v>376</v>
      </c>
      <c r="C272" s="161">
        <f>D133-SUM(E362:N362)</f>
        <v>169519.45900000003</v>
      </c>
      <c r="D272" s="161">
        <f t="shared" si="408"/>
        <v>4145.501000000002</v>
      </c>
      <c r="E272" s="77">
        <f t="shared" ref="E272:AJ272" si="448">IF(E$136=0,0,E133-E362)</f>
        <v>297.1850000000004</v>
      </c>
      <c r="F272" s="77">
        <f t="shared" si="448"/>
        <v>330.1850000000004</v>
      </c>
      <c r="G272" s="77">
        <f t="shared" si="448"/>
        <v>349.00500000000011</v>
      </c>
      <c r="H272" s="77">
        <f t="shared" si="448"/>
        <v>-174.79500000000007</v>
      </c>
      <c r="I272" s="77">
        <f t="shared" si="448"/>
        <v>965.57999999999993</v>
      </c>
      <c r="J272" s="77">
        <f t="shared" si="448"/>
        <v>488.41499999999996</v>
      </c>
      <c r="K272" s="77">
        <f t="shared" si="448"/>
        <v>1275.3149999999996</v>
      </c>
      <c r="L272" s="77">
        <f t="shared" si="448"/>
        <v>874.80499999999938</v>
      </c>
      <c r="M272" s="77">
        <f t="shared" si="448"/>
        <v>337.35399999999936</v>
      </c>
      <c r="N272" s="77">
        <f t="shared" si="448"/>
        <v>321.28399999999965</v>
      </c>
      <c r="O272" s="77">
        <f t="shared" si="448"/>
        <v>-82.005999999999403</v>
      </c>
      <c r="P272" s="77">
        <f t="shared" si="448"/>
        <v>221.53399999999874</v>
      </c>
      <c r="Q272" s="77">
        <f t="shared" si="448"/>
        <v>-91.536000000000058</v>
      </c>
      <c r="R272" s="77">
        <f t="shared" si="448"/>
        <v>-47.987500000000182</v>
      </c>
      <c r="S272" s="77">
        <f t="shared" si="448"/>
        <v>382.92249999999876</v>
      </c>
      <c r="T272" s="77">
        <f t="shared" si="448"/>
        <v>261.92249999999967</v>
      </c>
      <c r="U272" s="77">
        <f t="shared" si="448"/>
        <v>-5.3275000000012369</v>
      </c>
      <c r="V272" s="77">
        <f t="shared" si="448"/>
        <v>1099.0000000000009</v>
      </c>
      <c r="W272" s="77">
        <f t="shared" si="448"/>
        <v>584.09000000000106</v>
      </c>
      <c r="X272" s="77">
        <f t="shared" si="448"/>
        <v>911.72000000000025</v>
      </c>
      <c r="Y272" s="77">
        <f t="shared" si="448"/>
        <v>1037.0599999999995</v>
      </c>
      <c r="Z272" s="77">
        <f t="shared" si="448"/>
        <v>526.10200000000077</v>
      </c>
      <c r="AA272" s="77">
        <f t="shared" si="448"/>
        <v>273.26200000000154</v>
      </c>
      <c r="AB272" s="77">
        <f t="shared" si="448"/>
        <v>459.54200000000128</v>
      </c>
      <c r="AC272" s="77">
        <f t="shared" si="448"/>
        <v>-45.117999999999483</v>
      </c>
      <c r="AD272" s="77">
        <f t="shared" si="448"/>
        <v>24.722000000000662</v>
      </c>
      <c r="AE272" s="77">
        <f t="shared" si="448"/>
        <v>-629.91000000000076</v>
      </c>
      <c r="AF272" s="77">
        <f t="shared" si="448"/>
        <v>-506.26000000000022</v>
      </c>
      <c r="AG272" s="77">
        <f t="shared" si="448"/>
        <v>-600.54</v>
      </c>
      <c r="AH272" s="77">
        <f t="shared" si="448"/>
        <v>-857.09000000000106</v>
      </c>
      <c r="AI272" s="77">
        <f t="shared" si="448"/>
        <v>-438.57500000000073</v>
      </c>
      <c r="AJ272" s="77">
        <f t="shared" si="448"/>
        <v>-429.9350000000004</v>
      </c>
      <c r="AK272" s="77">
        <f t="shared" ref="AK272:BD272" si="449">IF(AK$136=0,0,AK133-AK362)</f>
        <v>-495.03499999999985</v>
      </c>
      <c r="AL272" s="77">
        <f t="shared" si="449"/>
        <v>-192.64500000000044</v>
      </c>
      <c r="AM272" s="77">
        <f t="shared" si="449"/>
        <v>-520.4360000000006</v>
      </c>
      <c r="AN272" s="77">
        <f t="shared" si="449"/>
        <v>-601.18599999999969</v>
      </c>
      <c r="AO272" s="77">
        <f t="shared" si="449"/>
        <v>-590.56600000000071</v>
      </c>
      <c r="AP272" s="77">
        <f t="shared" si="449"/>
        <v>-566.55599999999959</v>
      </c>
      <c r="AQ272" s="77">
        <f t="shared" si="449"/>
        <v>0</v>
      </c>
      <c r="AR272" s="77">
        <f t="shared" si="449"/>
        <v>0</v>
      </c>
      <c r="AS272" s="77">
        <f t="shared" si="449"/>
        <v>0</v>
      </c>
      <c r="AT272" s="77">
        <f t="shared" si="449"/>
        <v>0</v>
      </c>
      <c r="AU272" s="77">
        <f t="shared" si="449"/>
        <v>0</v>
      </c>
      <c r="AV272" s="77">
        <f t="shared" si="449"/>
        <v>0</v>
      </c>
      <c r="AW272" s="77">
        <f t="shared" si="449"/>
        <v>0</v>
      </c>
      <c r="AX272" s="77">
        <f t="shared" si="449"/>
        <v>0</v>
      </c>
      <c r="AY272" s="77">
        <f t="shared" si="449"/>
        <v>0</v>
      </c>
      <c r="AZ272" s="77">
        <f t="shared" si="449"/>
        <v>0</v>
      </c>
      <c r="BA272" s="77">
        <f t="shared" si="449"/>
        <v>0</v>
      </c>
      <c r="BB272" s="77">
        <f t="shared" si="449"/>
        <v>0</v>
      </c>
      <c r="BC272" s="77">
        <f t="shared" si="449"/>
        <v>0</v>
      </c>
      <c r="BD272" s="77">
        <f t="shared" si="449"/>
        <v>0</v>
      </c>
      <c r="BE272" s="251"/>
      <c r="BF272" s="162">
        <f t="shared" si="411"/>
        <v>801.58000000000084</v>
      </c>
      <c r="BG272" s="157">
        <f t="shared" si="412"/>
        <v>3604.1149999999989</v>
      </c>
      <c r="BH272" s="157">
        <f t="shared" si="413"/>
        <v>706.62999999999829</v>
      </c>
      <c r="BI272" s="157">
        <f t="shared" si="414"/>
        <v>591.52999999999702</v>
      </c>
      <c r="BJ272" s="157">
        <f t="shared" si="415"/>
        <v>3631.8700000000017</v>
      </c>
      <c r="BK272" s="157">
        <f t="shared" si="416"/>
        <v>1238.5100000000048</v>
      </c>
      <c r="BL272" s="157">
        <f t="shared" si="417"/>
        <v>-2593.800000000002</v>
      </c>
      <c r="BM272" s="157">
        <f t="shared" si="418"/>
        <v>-1556.1900000000014</v>
      </c>
      <c r="BN272" s="157">
        <f t="shared" si="419"/>
        <v>-2278.7440000000006</v>
      </c>
      <c r="BO272" s="157">
        <f t="shared" si="420"/>
        <v>0</v>
      </c>
      <c r="BP272" s="157">
        <f t="shared" si="421"/>
        <v>0</v>
      </c>
      <c r="BQ272" s="157">
        <f t="shared" si="422"/>
        <v>0</v>
      </c>
      <c r="BR272" s="157">
        <f t="shared" si="423"/>
        <v>4145.5009999999966</v>
      </c>
      <c r="BS272" s="157">
        <f t="shared" si="424"/>
        <v>5112.324999999998</v>
      </c>
      <c r="BT272" s="157">
        <f t="shared" si="425"/>
        <v>5461.9100000000035</v>
      </c>
      <c r="BU272" s="157">
        <f t="shared" si="426"/>
        <v>-6428.734000000004</v>
      </c>
      <c r="BV272" s="157">
        <f t="shared" si="427"/>
        <v>0</v>
      </c>
      <c r="BW272" s="157">
        <f t="shared" si="428"/>
        <v>10574.235000000001</v>
      </c>
      <c r="BX272" s="157">
        <f t="shared" si="429"/>
        <v>-6428.734000000004</v>
      </c>
      <c r="BY272" s="157">
        <f>IF(Info!$O$3="Q1",$BS272,IF(Info!$O$3="Q2",$BS272+$BT272,IF(Info!$O$3="Q3",$BS272+$BT272+$BU272,$BR272)))</f>
        <v>5112.324999999998</v>
      </c>
      <c r="BZ272" s="157">
        <f>IF(Info!$O$3="Q1",$BS272,IF(Info!$O$3="Q2",$BT272,IF(Info!$O$3="Q3",$BU272,$BV272)))</f>
        <v>5112.324999999998</v>
      </c>
      <c r="CA272" s="48"/>
    </row>
    <row r="273" spans="1:79" x14ac:dyDescent="0.3">
      <c r="A273" s="259"/>
      <c r="B273" s="160" t="s">
        <v>377</v>
      </c>
      <c r="C273" s="250"/>
      <c r="D273" s="161">
        <f t="shared" si="408"/>
        <v>-21729.578000000001</v>
      </c>
      <c r="E273" s="77">
        <f t="shared" ref="E273:AJ273" si="450">IF(E$136=0,0,E134-E363)</f>
        <v>85.668839743591889</v>
      </c>
      <c r="F273" s="77">
        <f t="shared" si="450"/>
        <v>598.07217307692554</v>
      </c>
      <c r="G273" s="77">
        <f t="shared" si="450"/>
        <v>2076.3841730769236</v>
      </c>
      <c r="H273" s="77">
        <f t="shared" si="450"/>
        <v>124.05817307691905</v>
      </c>
      <c r="I273" s="77">
        <f t="shared" si="450"/>
        <v>2147.0585064102579</v>
      </c>
      <c r="J273" s="77">
        <f t="shared" si="450"/>
        <v>726.43350641025791</v>
      </c>
      <c r="K273" s="77">
        <f t="shared" si="450"/>
        <v>2110.0335064102546</v>
      </c>
      <c r="L273" s="77">
        <f t="shared" si="450"/>
        <v>2732.2035064102565</v>
      </c>
      <c r="M273" s="77">
        <f t="shared" si="450"/>
        <v>-357.88007692307292</v>
      </c>
      <c r="N273" s="77">
        <f t="shared" si="450"/>
        <v>683.1559230769235</v>
      </c>
      <c r="O273" s="77">
        <f t="shared" si="450"/>
        <v>-1738.9267435897455</v>
      </c>
      <c r="P273" s="77">
        <f t="shared" si="450"/>
        <v>216.67525641025713</v>
      </c>
      <c r="Q273" s="77">
        <f t="shared" si="450"/>
        <v>1639.1359230769212</v>
      </c>
      <c r="R273" s="77">
        <f t="shared" si="450"/>
        <v>-4721.666634615387</v>
      </c>
      <c r="S273" s="77">
        <f t="shared" si="450"/>
        <v>-477.97463461538609</v>
      </c>
      <c r="T273" s="77">
        <f t="shared" si="450"/>
        <v>-635.96263461538547</v>
      </c>
      <c r="U273" s="77">
        <f t="shared" si="450"/>
        <v>-1283.2346346153845</v>
      </c>
      <c r="V273" s="77">
        <f t="shared" si="450"/>
        <v>1200.1001987179498</v>
      </c>
      <c r="W273" s="77">
        <f t="shared" si="450"/>
        <v>-14821.451801282052</v>
      </c>
      <c r="X273" s="77">
        <f t="shared" si="450"/>
        <v>-167.65546794871807</v>
      </c>
      <c r="Y273" s="77">
        <f t="shared" si="450"/>
        <v>219.1591987179454</v>
      </c>
      <c r="Z273" s="77">
        <f t="shared" si="450"/>
        <v>70.225410256411124</v>
      </c>
      <c r="AA273" s="77">
        <f t="shared" si="450"/>
        <v>1340.6087435897462</v>
      </c>
      <c r="AB273" s="77">
        <f t="shared" si="450"/>
        <v>-3310.1452564102583</v>
      </c>
      <c r="AC273" s="77">
        <f t="shared" si="450"/>
        <v>-336.38058974359046</v>
      </c>
      <c r="AD273" s="77">
        <f t="shared" si="450"/>
        <v>809.69774358974246</v>
      </c>
      <c r="AE273" s="77">
        <f t="shared" si="450"/>
        <v>-4180.3008141025657</v>
      </c>
      <c r="AF273" s="77">
        <f t="shared" si="450"/>
        <v>-468.97281410256255</v>
      </c>
      <c r="AG273" s="77">
        <f t="shared" si="450"/>
        <v>-1595.2041474358994</v>
      </c>
      <c r="AH273" s="77">
        <f t="shared" si="450"/>
        <v>-847.53014743589665</v>
      </c>
      <c r="AI273" s="77">
        <f t="shared" si="450"/>
        <v>951.73199358974489</v>
      </c>
      <c r="AJ273" s="77">
        <f t="shared" si="450"/>
        <v>-173.2496730769235</v>
      </c>
      <c r="AK273" s="77">
        <f t="shared" ref="AK273:BD273" si="451">IF(AK$136=0,0,AK134-AK363)</f>
        <v>-708.33333974358902</v>
      </c>
      <c r="AL273" s="77">
        <f t="shared" si="451"/>
        <v>1088.195326923078</v>
      </c>
      <c r="AM273" s="77">
        <f t="shared" si="451"/>
        <v>-3816.9625897435908</v>
      </c>
      <c r="AN273" s="77">
        <f t="shared" si="451"/>
        <v>145.84607692307691</v>
      </c>
      <c r="AO273" s="77">
        <f t="shared" si="451"/>
        <v>491.36241025640993</v>
      </c>
      <c r="AP273" s="77">
        <f t="shared" si="451"/>
        <v>-1543.5525897435882</v>
      </c>
      <c r="AQ273" s="77">
        <f t="shared" si="451"/>
        <v>0</v>
      </c>
      <c r="AR273" s="77">
        <f t="shared" si="451"/>
        <v>0</v>
      </c>
      <c r="AS273" s="77">
        <f t="shared" si="451"/>
        <v>0</v>
      </c>
      <c r="AT273" s="77">
        <f t="shared" si="451"/>
        <v>0</v>
      </c>
      <c r="AU273" s="77">
        <f t="shared" si="451"/>
        <v>0</v>
      </c>
      <c r="AV273" s="77">
        <f t="shared" si="451"/>
        <v>0</v>
      </c>
      <c r="AW273" s="77">
        <f t="shared" si="451"/>
        <v>0</v>
      </c>
      <c r="AX273" s="77">
        <f t="shared" si="451"/>
        <v>0</v>
      </c>
      <c r="AY273" s="77">
        <f t="shared" si="451"/>
        <v>0</v>
      </c>
      <c r="AZ273" s="77">
        <f t="shared" si="451"/>
        <v>0</v>
      </c>
      <c r="BA273" s="77">
        <f t="shared" si="451"/>
        <v>0</v>
      </c>
      <c r="BB273" s="77">
        <f t="shared" si="451"/>
        <v>0</v>
      </c>
      <c r="BC273" s="77">
        <f t="shared" si="451"/>
        <v>0</v>
      </c>
      <c r="BD273" s="77">
        <f t="shared" si="451"/>
        <v>0</v>
      </c>
      <c r="BE273" s="251"/>
      <c r="BF273" s="162">
        <f t="shared" si="411"/>
        <v>2884.1833589743601</v>
      </c>
      <c r="BG273" s="157">
        <f t="shared" si="412"/>
        <v>7715.729025641027</v>
      </c>
      <c r="BH273" s="157">
        <f t="shared" si="413"/>
        <v>442.1602820512835</v>
      </c>
      <c r="BI273" s="157">
        <f t="shared" si="414"/>
        <v>-7118.8385384615431</v>
      </c>
      <c r="BJ273" s="157">
        <f t="shared" si="415"/>
        <v>-13569.847871794875</v>
      </c>
      <c r="BK273" s="157">
        <f t="shared" si="416"/>
        <v>-1425.993948717949</v>
      </c>
      <c r="BL273" s="157">
        <f t="shared" si="417"/>
        <v>-7092.0079230769243</v>
      </c>
      <c r="BM273" s="157">
        <f t="shared" si="418"/>
        <v>1158.3443076923104</v>
      </c>
      <c r="BN273" s="157">
        <f t="shared" si="419"/>
        <v>-4723.3066923076922</v>
      </c>
      <c r="BO273" s="157">
        <f t="shared" si="420"/>
        <v>0</v>
      </c>
      <c r="BP273" s="157">
        <f t="shared" si="421"/>
        <v>0</v>
      </c>
      <c r="BQ273" s="157">
        <f t="shared" si="422"/>
        <v>0</v>
      </c>
      <c r="BR273" s="157">
        <f t="shared" si="423"/>
        <v>-21729.578000000001</v>
      </c>
      <c r="BS273" s="157">
        <f t="shared" si="424"/>
        <v>11042.072666666671</v>
      </c>
      <c r="BT273" s="157">
        <f t="shared" si="425"/>
        <v>-22114.680358974365</v>
      </c>
      <c r="BU273" s="157">
        <f t="shared" si="426"/>
        <v>-10656.970307692307</v>
      </c>
      <c r="BV273" s="157">
        <f t="shared" si="427"/>
        <v>0</v>
      </c>
      <c r="BW273" s="157">
        <f t="shared" si="428"/>
        <v>-11072.607692307696</v>
      </c>
      <c r="BX273" s="157">
        <f t="shared" si="429"/>
        <v>-10656.970307692307</v>
      </c>
      <c r="BY273" s="157">
        <f>IF(Info!$O$3="Q1",$BS273,IF(Info!$O$3="Q2",$BS273+$BT273,IF(Info!$O$3="Q3",$BS273+$BT273+$BU273,$BR273)))</f>
        <v>11042.072666666671</v>
      </c>
      <c r="BZ273" s="157">
        <f>IF(Info!$O$3="Q1",$BS273,IF(Info!$O$3="Q2",$BT273,IF(Info!$O$3="Q3",$BU273,$BV273)))</f>
        <v>11042.072666666671</v>
      </c>
      <c r="CA273" s="48"/>
    </row>
    <row r="274" spans="1:79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x14ac:dyDescent="0.3">
      <c r="A275" s="248"/>
      <c r="B275" s="207" t="s">
        <v>393</v>
      </c>
      <c r="C275" s="250"/>
      <c r="D275" s="210">
        <f>SUM(E275:BD275)</f>
        <v>-51793.713666666685</v>
      </c>
      <c r="E275" s="261">
        <f t="shared" ref="E275:AJ275" si="452">IF(E$136=0,0,E136-E365)</f>
        <v>4634.4894935897419</v>
      </c>
      <c r="F275" s="261">
        <f t="shared" si="452"/>
        <v>-4322.9221730769259</v>
      </c>
      <c r="G275" s="261">
        <f t="shared" si="452"/>
        <v>-485.24250641025537</v>
      </c>
      <c r="H275" s="261">
        <f t="shared" si="452"/>
        <v>-1007.7081730769169</v>
      </c>
      <c r="I275" s="261">
        <f t="shared" si="452"/>
        <v>529.19982692307349</v>
      </c>
      <c r="J275" s="261">
        <f t="shared" si="452"/>
        <v>1725.0998269230731</v>
      </c>
      <c r="K275" s="261">
        <f t="shared" si="452"/>
        <v>-4352.5668397435875</v>
      </c>
      <c r="L275" s="261">
        <f t="shared" si="452"/>
        <v>-2940.9451730769215</v>
      </c>
      <c r="M275" s="261">
        <f t="shared" si="452"/>
        <v>-1966.5199230769285</v>
      </c>
      <c r="N275" s="261">
        <f t="shared" si="452"/>
        <v>-410.79758974358811</v>
      </c>
      <c r="O275" s="261">
        <f t="shared" si="452"/>
        <v>-1888.1399230769239</v>
      </c>
      <c r="P275" s="261">
        <f t="shared" si="452"/>
        <v>-1447.6919230769217</v>
      </c>
      <c r="Q275" s="261">
        <f t="shared" si="452"/>
        <v>-1956.2609230769194</v>
      </c>
      <c r="R275" s="261">
        <f t="shared" si="452"/>
        <v>2539.8249679487199</v>
      </c>
      <c r="S275" s="261">
        <f t="shared" si="452"/>
        <v>-2291.700365384615</v>
      </c>
      <c r="T275" s="261">
        <f t="shared" si="452"/>
        <v>-1381.2706987179481</v>
      </c>
      <c r="U275" s="261">
        <f t="shared" si="452"/>
        <v>463.70963461538486</v>
      </c>
      <c r="V275" s="261">
        <f t="shared" si="452"/>
        <v>-2155.483532051283</v>
      </c>
      <c r="W275" s="261">
        <f t="shared" si="452"/>
        <v>11009.560134615382</v>
      </c>
      <c r="X275" s="261">
        <f t="shared" si="452"/>
        <v>-1843.6278653846148</v>
      </c>
      <c r="Y275" s="261">
        <f t="shared" si="452"/>
        <v>-2490.2341987179461</v>
      </c>
      <c r="Z275" s="261">
        <f t="shared" si="452"/>
        <v>-4073.7004102564097</v>
      </c>
      <c r="AA275" s="261">
        <f t="shared" si="452"/>
        <v>-1312.3504102564129</v>
      </c>
      <c r="AB275" s="261">
        <f t="shared" si="452"/>
        <v>656.38692307692509</v>
      </c>
      <c r="AC275" s="261">
        <f t="shared" si="452"/>
        <v>-1979.7610769230778</v>
      </c>
      <c r="AD275" s="261">
        <f t="shared" si="452"/>
        <v>-3061.6310769230749</v>
      </c>
      <c r="AE275" s="261">
        <f t="shared" si="452"/>
        <v>-1025.7825192307691</v>
      </c>
      <c r="AF275" s="261">
        <f t="shared" si="452"/>
        <v>-3362.2771858974356</v>
      </c>
      <c r="AG275" s="261">
        <f t="shared" si="452"/>
        <v>-3706.0291858974379</v>
      </c>
      <c r="AH275" s="261">
        <f t="shared" si="452"/>
        <v>-3338.5615192307705</v>
      </c>
      <c r="AI275" s="261">
        <f t="shared" si="452"/>
        <v>-2151.5486602564124</v>
      </c>
      <c r="AJ275" s="261">
        <f t="shared" si="452"/>
        <v>-4686.7003269230754</v>
      </c>
      <c r="AK275" s="261">
        <f t="shared" ref="AK275:BD275" si="453">IF(AK$136=0,0,AK136-AK365)</f>
        <v>-5292.6083269230785</v>
      </c>
      <c r="AL275" s="261">
        <f t="shared" si="453"/>
        <v>-3509.0203269230769</v>
      </c>
      <c r="AM275" s="261">
        <f t="shared" si="453"/>
        <v>826.48758974358861</v>
      </c>
      <c r="AN275" s="261">
        <f t="shared" si="453"/>
        <v>-4556.6627435897462</v>
      </c>
      <c r="AO275" s="261">
        <f t="shared" si="453"/>
        <v>-1958.870743589745</v>
      </c>
      <c r="AP275" s="261">
        <f t="shared" si="453"/>
        <v>778.14425641025355</v>
      </c>
      <c r="AQ275" s="261">
        <f t="shared" si="453"/>
        <v>0</v>
      </c>
      <c r="AR275" s="261">
        <f t="shared" si="453"/>
        <v>0</v>
      </c>
      <c r="AS275" s="261">
        <f t="shared" si="453"/>
        <v>0</v>
      </c>
      <c r="AT275" s="261">
        <f t="shared" si="453"/>
        <v>0</v>
      </c>
      <c r="AU275" s="261">
        <f t="shared" si="453"/>
        <v>0</v>
      </c>
      <c r="AV275" s="261">
        <f t="shared" si="453"/>
        <v>0</v>
      </c>
      <c r="AW275" s="261">
        <f t="shared" si="453"/>
        <v>0</v>
      </c>
      <c r="AX275" s="261">
        <f t="shared" si="453"/>
        <v>0</v>
      </c>
      <c r="AY275" s="261">
        <f t="shared" si="453"/>
        <v>0</v>
      </c>
      <c r="AZ275" s="261">
        <f t="shared" si="453"/>
        <v>0</v>
      </c>
      <c r="BA275" s="261">
        <f t="shared" si="453"/>
        <v>0</v>
      </c>
      <c r="BB275" s="261">
        <f t="shared" si="453"/>
        <v>0</v>
      </c>
      <c r="BC275" s="261">
        <f t="shared" si="453"/>
        <v>0</v>
      </c>
      <c r="BD275" s="261">
        <f t="shared" si="453"/>
        <v>0</v>
      </c>
      <c r="BE275" s="251"/>
      <c r="BF275" s="162">
        <f>SUM(E275:H275)</f>
        <v>-1181.3833589743563</v>
      </c>
      <c r="BG275" s="157">
        <f>SUM(I275:L275)</f>
        <v>-5039.2123589743624</v>
      </c>
      <c r="BH275" s="157">
        <f>SUM(M275:Q275)</f>
        <v>-7669.4102820512817</v>
      </c>
      <c r="BI275" s="157">
        <f>SUM(R275:U275)</f>
        <v>-669.43646153845839</v>
      </c>
      <c r="BJ275" s="157">
        <f>SUM(V275:Y275)</f>
        <v>4520.2145384615378</v>
      </c>
      <c r="BK275" s="157">
        <f>SUM(Z275:AD275)</f>
        <v>-9771.0560512820502</v>
      </c>
      <c r="BL275" s="157">
        <f>SUM(AE275:AH275)</f>
        <v>-11432.650410256414</v>
      </c>
      <c r="BM275" s="157">
        <f>SUM(AI275:AL275)</f>
        <v>-15639.877641025643</v>
      </c>
      <c r="BN275" s="157">
        <f>SUM(AM275:AQ275)</f>
        <v>-4910.901641025649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-51793.713666666685</v>
      </c>
      <c r="BS275" s="157">
        <f>SUM(BF275:BH275)</f>
        <v>-13890.006000000001</v>
      </c>
      <c r="BT275" s="157">
        <f>SUM(BI275:BK275)</f>
        <v>-5920.2779743589708</v>
      </c>
      <c r="BU275" s="157">
        <f>SUM(BL275:BN275)</f>
        <v>-31983.429692307705</v>
      </c>
      <c r="BV275" s="157">
        <f>SUM(BO275:BQ275)</f>
        <v>0</v>
      </c>
      <c r="BW275" s="157">
        <f>SUM(BF275:BK275)</f>
        <v>-19810.283974358972</v>
      </c>
      <c r="BX275" s="157">
        <f>SUM(BL275:BQ275)</f>
        <v>-31983.429692307705</v>
      </c>
      <c r="BY275" s="157">
        <f>IF(Info!$O$3="Q1",$BS275,IF(Info!$O$3="Q2",$BS275+$BT275,IF(Info!$O$3="Q3",$BS275+$BT275+$BU275,$BR275)))</f>
        <v>-13890.006000000001</v>
      </c>
      <c r="BZ275" s="157">
        <f>IF(Info!$O$3="Q1",$BS275,IF(Info!$O$3="Q2",$BT275,IF(Info!$O$3="Q3",$BU275,$BV275)))</f>
        <v>-13890.006000000001</v>
      </c>
      <c r="CA275" s="48"/>
    </row>
    <row r="276" spans="1:79" x14ac:dyDescent="0.3">
      <c r="A276" s="248"/>
      <c r="B276" s="160" t="s">
        <v>394</v>
      </c>
      <c r="C276" s="250"/>
      <c r="D276" s="262"/>
      <c r="E276" s="77">
        <f>E275</f>
        <v>4634.4894935897419</v>
      </c>
      <c r="F276" s="77">
        <f t="shared" ref="F276:AK276" si="454">E276+F275</f>
        <v>311.56732051281597</v>
      </c>
      <c r="G276" s="77">
        <f t="shared" si="454"/>
        <v>-173.67518589743941</v>
      </c>
      <c r="H276" s="77">
        <f t="shared" si="454"/>
        <v>-1181.3833589743563</v>
      </c>
      <c r="I276" s="77">
        <f t="shared" si="454"/>
        <v>-652.18353205128278</v>
      </c>
      <c r="J276" s="77">
        <f t="shared" si="454"/>
        <v>1072.9162948717903</v>
      </c>
      <c r="K276" s="77">
        <f t="shared" si="454"/>
        <v>-3279.6505448717971</v>
      </c>
      <c r="L276" s="77">
        <f t="shared" si="454"/>
        <v>-6220.5957179487186</v>
      </c>
      <c r="M276" s="77">
        <f t="shared" si="454"/>
        <v>-8187.1156410256472</v>
      </c>
      <c r="N276" s="77">
        <f t="shared" si="454"/>
        <v>-8597.9132307692344</v>
      </c>
      <c r="O276" s="77">
        <f t="shared" si="454"/>
        <v>-10486.053153846158</v>
      </c>
      <c r="P276" s="77">
        <f t="shared" si="454"/>
        <v>-11933.74507692308</v>
      </c>
      <c r="Q276" s="77">
        <f t="shared" si="454"/>
        <v>-13890.005999999999</v>
      </c>
      <c r="R276" s="77">
        <f t="shared" si="454"/>
        <v>-11350.18103205128</v>
      </c>
      <c r="S276" s="77">
        <f t="shared" si="454"/>
        <v>-13641.881397435895</v>
      </c>
      <c r="T276" s="77">
        <f t="shared" si="454"/>
        <v>-15023.152096153843</v>
      </c>
      <c r="U276" s="77">
        <f t="shared" si="454"/>
        <v>-14559.442461538458</v>
      </c>
      <c r="V276" s="77">
        <f t="shared" si="454"/>
        <v>-16714.925993589743</v>
      </c>
      <c r="W276" s="77">
        <f t="shared" si="454"/>
        <v>-5705.3658589743609</v>
      </c>
      <c r="X276" s="77">
        <f t="shared" si="454"/>
        <v>-7548.9937243589757</v>
      </c>
      <c r="Y276" s="77">
        <f t="shared" si="454"/>
        <v>-10039.227923076922</v>
      </c>
      <c r="Z276" s="77">
        <f t="shared" si="454"/>
        <v>-14112.928333333331</v>
      </c>
      <c r="AA276" s="77">
        <f t="shared" si="454"/>
        <v>-15425.278743589744</v>
      </c>
      <c r="AB276" s="77">
        <f t="shared" si="454"/>
        <v>-14768.891820512819</v>
      </c>
      <c r="AC276" s="77">
        <f t="shared" si="454"/>
        <v>-16748.652897435895</v>
      </c>
      <c r="AD276" s="77">
        <f t="shared" si="454"/>
        <v>-19810.283974358972</v>
      </c>
      <c r="AE276" s="77">
        <f t="shared" si="454"/>
        <v>-20836.06649358974</v>
      </c>
      <c r="AF276" s="77">
        <f t="shared" si="454"/>
        <v>-24198.343679487174</v>
      </c>
      <c r="AG276" s="77">
        <f t="shared" si="454"/>
        <v>-27904.372865384612</v>
      </c>
      <c r="AH276" s="77">
        <f t="shared" si="454"/>
        <v>-31242.934384615382</v>
      </c>
      <c r="AI276" s="77">
        <f t="shared" si="454"/>
        <v>-33394.483044871798</v>
      </c>
      <c r="AJ276" s="77">
        <f t="shared" si="454"/>
        <v>-38081.183371794876</v>
      </c>
      <c r="AK276" s="77">
        <f t="shared" si="454"/>
        <v>-43373.791698717956</v>
      </c>
      <c r="AL276" s="77">
        <f t="shared" ref="AL276:BQ276" si="455">AK276+AL275</f>
        <v>-46882.812025641033</v>
      </c>
      <c r="AM276" s="77">
        <f t="shared" si="455"/>
        <v>-46056.324435897448</v>
      </c>
      <c r="AN276" s="77">
        <f t="shared" si="455"/>
        <v>-50612.987179487194</v>
      </c>
      <c r="AO276" s="77">
        <f t="shared" si="455"/>
        <v>-52571.857923076939</v>
      </c>
      <c r="AP276" s="77">
        <f t="shared" si="455"/>
        <v>-51793.713666666685</v>
      </c>
      <c r="AQ276" s="77">
        <f t="shared" si="455"/>
        <v>-51793.713666666685</v>
      </c>
      <c r="AR276" s="77">
        <f t="shared" si="455"/>
        <v>-51793.713666666685</v>
      </c>
      <c r="AS276" s="77">
        <f t="shared" si="455"/>
        <v>-51793.713666666685</v>
      </c>
      <c r="AT276" s="77">
        <f t="shared" si="455"/>
        <v>-51793.713666666685</v>
      </c>
      <c r="AU276" s="77">
        <f t="shared" si="455"/>
        <v>-51793.713666666685</v>
      </c>
      <c r="AV276" s="77">
        <f t="shared" si="455"/>
        <v>-51793.713666666685</v>
      </c>
      <c r="AW276" s="77">
        <f t="shared" si="455"/>
        <v>-51793.713666666685</v>
      </c>
      <c r="AX276" s="77">
        <f t="shared" si="455"/>
        <v>-51793.713666666685</v>
      </c>
      <c r="AY276" s="77">
        <f t="shared" si="455"/>
        <v>-51793.713666666685</v>
      </c>
      <c r="AZ276" s="77">
        <f t="shared" si="455"/>
        <v>-51793.713666666685</v>
      </c>
      <c r="BA276" s="77">
        <f t="shared" si="455"/>
        <v>-51793.713666666685</v>
      </c>
      <c r="BB276" s="77">
        <f t="shared" si="455"/>
        <v>-51793.713666666685</v>
      </c>
      <c r="BC276" s="77">
        <f t="shared" si="455"/>
        <v>-51793.713666666685</v>
      </c>
      <c r="BD276" s="77">
        <f t="shared" si="455"/>
        <v>-51793.713666666685</v>
      </c>
      <c r="BE276" s="251"/>
      <c r="BF276" s="212">
        <f>BF275</f>
        <v>-1181.3833589743563</v>
      </c>
      <c r="BG276" s="161">
        <f t="shared" ref="BG276:BQ276" si="456">BF276+BG275</f>
        <v>-6220.5957179487186</v>
      </c>
      <c r="BH276" s="161">
        <f t="shared" si="456"/>
        <v>-13890.006000000001</v>
      </c>
      <c r="BI276" s="161">
        <f t="shared" si="456"/>
        <v>-14559.44246153846</v>
      </c>
      <c r="BJ276" s="161">
        <f t="shared" si="456"/>
        <v>-10039.227923076922</v>
      </c>
      <c r="BK276" s="161">
        <f t="shared" si="456"/>
        <v>-19810.283974358972</v>
      </c>
      <c r="BL276" s="161">
        <f t="shared" si="456"/>
        <v>-31242.934384615386</v>
      </c>
      <c r="BM276" s="161">
        <f t="shared" si="456"/>
        <v>-46882.812025641033</v>
      </c>
      <c r="BN276" s="161">
        <f t="shared" si="456"/>
        <v>-51793.713666666685</v>
      </c>
      <c r="BO276" s="161">
        <f t="shared" si="456"/>
        <v>-51793.713666666685</v>
      </c>
      <c r="BP276" s="161">
        <f t="shared" si="456"/>
        <v>-51793.713666666685</v>
      </c>
      <c r="BQ276" s="161">
        <f t="shared" si="456"/>
        <v>-51793.713666666685</v>
      </c>
      <c r="BR276" s="157"/>
      <c r="BS276" s="161">
        <f>BS275</f>
        <v>-13890.006000000001</v>
      </c>
      <c r="BT276" s="161">
        <f>BS276+BT275</f>
        <v>-19810.283974358972</v>
      </c>
      <c r="BU276" s="161">
        <f>BT276+BU275</f>
        <v>-51793.713666666677</v>
      </c>
      <c r="BV276" s="161">
        <f>BU276+BV275</f>
        <v>-51793.713666666677</v>
      </c>
      <c r="BW276" s="157">
        <f>BT276</f>
        <v>-19810.283974358972</v>
      </c>
      <c r="BX276" s="157">
        <f>BV276</f>
        <v>-51793.713666666677</v>
      </c>
      <c r="BY276" s="157"/>
      <c r="BZ276" s="157"/>
      <c r="CA276" s="48"/>
    </row>
    <row r="277" spans="1:79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7.2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21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7.2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8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5.6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x14ac:dyDescent="0.3">
      <c r="A283" s="269"/>
      <c r="B283" s="78" t="s">
        <v>397</v>
      </c>
      <c r="C283" s="52">
        <f>Info!$AJ3</f>
        <v>5.2</v>
      </c>
      <c r="D283" s="161">
        <f t="shared" ref="D283:D292" si="457">SUM(E283:BD283)</f>
        <v>19883.36</v>
      </c>
      <c r="E283" s="215">
        <f>SUM(Paniglgasse:Lerchenfelder!E283)</f>
        <v>0</v>
      </c>
      <c r="F283" s="215">
        <f>SUM(Paniglgasse:Lerchenfelder!F283)</f>
        <v>0</v>
      </c>
      <c r="G283" s="215">
        <f>SUM(Paniglgasse:Lerchenfelder!G283)</f>
        <v>0</v>
      </c>
      <c r="H283" s="215">
        <f>SUM(Paniglgasse:Lerchenfelder!H283)</f>
        <v>1821.95</v>
      </c>
      <c r="I283" s="215">
        <f>SUM(Paniglgasse:Lerchenfelder!I283)</f>
        <v>100</v>
      </c>
      <c r="J283" s="215">
        <f>SUM(Paniglgasse:Lerchenfelder!J283)</f>
        <v>0</v>
      </c>
      <c r="K283" s="215">
        <f>SUM(Paniglgasse:Lerchenfelder!K283)</f>
        <v>0</v>
      </c>
      <c r="L283" s="215">
        <f>SUM(Paniglgasse:Lerchenfelder!L283)</f>
        <v>0</v>
      </c>
      <c r="M283" s="215">
        <f>SUM(Paniglgasse:Lerchenfelder!M283)</f>
        <v>1729.15</v>
      </c>
      <c r="N283" s="215">
        <f>SUM(Paniglgasse:Lerchenfelder!N283)</f>
        <v>150</v>
      </c>
      <c r="O283" s="215">
        <f>SUM(Paniglgasse:Lerchenfelder!O283)</f>
        <v>0</v>
      </c>
      <c r="P283" s="215">
        <f>SUM(Paniglgasse:Lerchenfelder!P283)</f>
        <v>0</v>
      </c>
      <c r="Q283" s="215">
        <f>SUM(Paniglgasse:Lerchenfelder!Q283)</f>
        <v>0</v>
      </c>
      <c r="R283" s="215">
        <f>SUM(Paniglgasse:Lerchenfelder!R283)</f>
        <v>2106.75</v>
      </c>
      <c r="S283" s="215">
        <f>SUM(Paniglgasse:Lerchenfelder!S283)</f>
        <v>200</v>
      </c>
      <c r="T283" s="215">
        <f>SUM(Paniglgasse:Lerchenfelder!T283)</f>
        <v>0</v>
      </c>
      <c r="U283" s="215">
        <f>SUM(Paniglgasse:Lerchenfelder!U283)</f>
        <v>0</v>
      </c>
      <c r="V283" s="215">
        <f>SUM(Paniglgasse:Lerchenfelder!V283)</f>
        <v>0</v>
      </c>
      <c r="W283" s="215">
        <f>SUM(Paniglgasse:Lerchenfelder!W283)</f>
        <v>2198.21</v>
      </c>
      <c r="X283" s="215">
        <f>SUM(Paniglgasse:Lerchenfelder!X283)</f>
        <v>150</v>
      </c>
      <c r="Y283" s="215">
        <f>SUM(Paniglgasse:Lerchenfelder!Y283)</f>
        <v>0</v>
      </c>
      <c r="Z283" s="215">
        <f>SUM(Paniglgasse:Lerchenfelder!Z283)</f>
        <v>0</v>
      </c>
      <c r="AA283" s="215">
        <f>SUM(Paniglgasse:Lerchenfelder!AA283)</f>
        <v>0</v>
      </c>
      <c r="AB283" s="215">
        <f>SUM(Paniglgasse:Lerchenfelder!AB283)</f>
        <v>1981.49</v>
      </c>
      <c r="AC283" s="215">
        <f>SUM(Paniglgasse:Lerchenfelder!AC283)</f>
        <v>0</v>
      </c>
      <c r="AD283" s="215">
        <f>SUM(Paniglgasse:Lerchenfelder!AD283)</f>
        <v>0</v>
      </c>
      <c r="AE283" s="215">
        <f>SUM(Paniglgasse:Lerchenfelder!AE283)</f>
        <v>0</v>
      </c>
      <c r="AF283" s="215">
        <f>SUM(Paniglgasse:Lerchenfelder!AF283)</f>
        <v>0</v>
      </c>
      <c r="AG283" s="215">
        <f>SUM(Paniglgasse:Lerchenfelder!AG283)</f>
        <v>1562.29</v>
      </c>
      <c r="AH283" s="215">
        <f>SUM(Paniglgasse:Lerchenfelder!AH283)</f>
        <v>0</v>
      </c>
      <c r="AI283" s="215">
        <f>SUM(Paniglgasse:Lerchenfelder!AI283)</f>
        <v>0</v>
      </c>
      <c r="AJ283" s="215">
        <f>SUM(Paniglgasse:Lerchenfelder!AJ283)</f>
        <v>0</v>
      </c>
      <c r="AK283" s="215">
        <f>SUM(Paniglgasse:Lerchenfelder!AK283)</f>
        <v>0</v>
      </c>
      <c r="AL283" s="215">
        <f>SUM(Paniglgasse:Lerchenfelder!AL283)</f>
        <v>0</v>
      </c>
      <c r="AM283" s="215">
        <f>SUM(Paniglgasse:Lerchenfelder!AM283)</f>
        <v>1939.5</v>
      </c>
      <c r="AN283" s="215">
        <f>SUM(Paniglgasse:Lerchenfelder!AN283)</f>
        <v>100</v>
      </c>
      <c r="AO283" s="215">
        <f>SUM(Paniglgasse:Lerchenfelder!AO283)</f>
        <v>0</v>
      </c>
      <c r="AP283" s="215">
        <f>SUM(Paniglgasse:Lerchenfelder!AP283)</f>
        <v>0</v>
      </c>
      <c r="AQ283" s="215">
        <f>SUM(Paniglgasse:Lerchenfelder!AQ283)</f>
        <v>0</v>
      </c>
      <c r="AR283" s="215">
        <f>SUM(Paniglgasse:Lerchenfelder!AR283)</f>
        <v>1899.3200000000002</v>
      </c>
      <c r="AS283" s="215">
        <f>SUM(Paniglgasse:Lerchenfelder!AS283)</f>
        <v>150</v>
      </c>
      <c r="AT283" s="215">
        <f>SUM(Paniglgasse:Lerchenfelder!AT283)</f>
        <v>0</v>
      </c>
      <c r="AU283" s="215">
        <f>SUM(Paniglgasse:Lerchenfelder!AU283)</f>
        <v>0</v>
      </c>
      <c r="AV283" s="215">
        <f>SUM(Paniglgasse:Lerchenfelder!AV283)</f>
        <v>0</v>
      </c>
      <c r="AW283" s="215">
        <f>SUM(Paniglgasse:Lerchenfelder!AW283)</f>
        <v>1990.97</v>
      </c>
      <c r="AX283" s="215">
        <f>SUM(Paniglgasse:Lerchenfelder!AX283)</f>
        <v>100</v>
      </c>
      <c r="AY283" s="215">
        <f>SUM(Paniglgasse:Lerchenfelder!AY283)</f>
        <v>0</v>
      </c>
      <c r="AZ283" s="215">
        <f>SUM(Paniglgasse:Lerchenfelder!AZ283)</f>
        <v>0</v>
      </c>
      <c r="BA283" s="215">
        <f>SUM(Paniglgasse:Lerchenfelder!BA283)</f>
        <v>0</v>
      </c>
      <c r="BB283" s="215">
        <f>SUM(Paniglgasse:Lerchenfelder!BB283)</f>
        <v>1703.73</v>
      </c>
      <c r="BC283" s="215">
        <f>SUM(Paniglgasse:Lerchenfelder!BC283)</f>
        <v>0</v>
      </c>
      <c r="BD283" s="215">
        <f>SUM(Paniglgasse:Lerchenfelder!BD283)</f>
        <v>0</v>
      </c>
      <c r="BE283" s="271"/>
      <c r="BF283" s="163">
        <f t="shared" ref="BF283:BF292" si="458">SUM(E283:H283)</f>
        <v>1821.95</v>
      </c>
      <c r="BG283" s="77">
        <f t="shared" ref="BG283:BG292" si="459">SUM(I283:L283)</f>
        <v>100</v>
      </c>
      <c r="BH283" s="77">
        <f t="shared" ref="BH283:BH292" si="460">SUM(M283:Q283)</f>
        <v>1879.15</v>
      </c>
      <c r="BI283" s="77">
        <f t="shared" ref="BI283:BI292" si="461">SUM(R283:U283)</f>
        <v>2306.75</v>
      </c>
      <c r="BJ283" s="77">
        <f t="shared" ref="BJ283:BJ292" si="462">SUM(V283:Y283)</f>
        <v>2348.21</v>
      </c>
      <c r="BK283" s="77">
        <f t="shared" ref="BK283:BK292" si="463">SUM(Z283:AD283)</f>
        <v>1981.49</v>
      </c>
      <c r="BL283" s="77">
        <f t="shared" ref="BL283:BL292" si="464">SUM(AE283:AH283)</f>
        <v>1562.29</v>
      </c>
      <c r="BM283" s="77">
        <f t="shared" ref="BM283:BM292" si="465">SUM(AI283:AL283)</f>
        <v>0</v>
      </c>
      <c r="BN283" s="77">
        <f t="shared" ref="BN283:BN292" si="466">SUM(AM283:AQ283)</f>
        <v>2039.5</v>
      </c>
      <c r="BO283" s="77">
        <f t="shared" ref="BO283:BO292" si="467">SUM(AR283:AU283)</f>
        <v>2049.3200000000002</v>
      </c>
      <c r="BP283" s="77">
        <f t="shared" ref="BP283:BP292" si="468">SUM(AV283:AY283)</f>
        <v>2090.9700000000003</v>
      </c>
      <c r="BQ283" s="77">
        <f t="shared" ref="BQ283:BQ292" si="469">SUM(AZ283:BD283)</f>
        <v>1703.73</v>
      </c>
      <c r="BR283" s="157">
        <f t="shared" ref="BR283:BR292" si="470">SUM(BF283:BQ283)</f>
        <v>19883.36</v>
      </c>
      <c r="BS283" s="77">
        <f t="shared" ref="BS283:BS292" si="471">SUM(BF283:BH283)</f>
        <v>3801.1000000000004</v>
      </c>
      <c r="BT283" s="77">
        <f t="shared" ref="BT283:BT292" si="472">SUM(BI283:BK283)</f>
        <v>6636.45</v>
      </c>
      <c r="BU283" s="77">
        <f t="shared" ref="BU283:BU292" si="473">SUM(BL283:BN283)</f>
        <v>3601.79</v>
      </c>
      <c r="BV283" s="77">
        <f t="shared" ref="BV283:BV292" si="474">SUM(BO283:BQ283)</f>
        <v>5844.02</v>
      </c>
      <c r="BW283" s="77">
        <f t="shared" ref="BW283:BW292" si="475">SUM(BF283:BK283)</f>
        <v>10437.550000000001</v>
      </c>
      <c r="BX283" s="77">
        <f t="shared" ref="BX283:BX292" si="476">SUM(BL283:BQ283)</f>
        <v>9445.8100000000013</v>
      </c>
      <c r="BY283" s="77">
        <f>IF(Info!$O$3="Q1",$BS283,IF(Info!$O$3="Q2",$BS283+$BT283,IF(Info!$O$3="Q3",$BS283+$BT283+$BU283,$BR283)))</f>
        <v>3801.1000000000004</v>
      </c>
      <c r="BZ283" s="77">
        <f>IF(Info!$O$3="Q1",$BS283,IF(Info!$O$3="Q2",$BT283,IF(Info!$O$3="Q3",$BU283,$BV283)))</f>
        <v>3801.1000000000004</v>
      </c>
      <c r="CA283" s="49"/>
    </row>
    <row r="284" spans="1:79" x14ac:dyDescent="0.3">
      <c r="A284" s="269"/>
      <c r="B284" s="78" t="s">
        <v>398</v>
      </c>
      <c r="C284" s="52">
        <f>Info!$AJ5</f>
        <v>2.4</v>
      </c>
      <c r="D284" s="161">
        <f t="shared" si="457"/>
        <v>19020.700000000004</v>
      </c>
      <c r="E284" s="215">
        <f>SUM(Paniglgasse:Lerchenfelder!E284)</f>
        <v>372.81</v>
      </c>
      <c r="F284" s="215">
        <f>SUM(Paniglgasse:Lerchenfelder!F284)</f>
        <v>440.16999999999996</v>
      </c>
      <c r="G284" s="215">
        <f>SUM(Paniglgasse:Lerchenfelder!G284)</f>
        <v>328.81</v>
      </c>
      <c r="H284" s="215">
        <f>SUM(Paniglgasse:Lerchenfelder!H284)</f>
        <v>0</v>
      </c>
      <c r="I284" s="215">
        <f>SUM(Paniglgasse:Lerchenfelder!I284)</f>
        <v>269.25</v>
      </c>
      <c r="J284" s="215">
        <f>SUM(Paniglgasse:Lerchenfelder!J284)</f>
        <v>406.15</v>
      </c>
      <c r="K284" s="215">
        <f>SUM(Paniglgasse:Lerchenfelder!K284)</f>
        <v>293.02</v>
      </c>
      <c r="L284" s="215">
        <f>SUM(Paniglgasse:Lerchenfelder!L284)</f>
        <v>325.31</v>
      </c>
      <c r="M284" s="215">
        <f>SUM(Paniglgasse:Lerchenfelder!M284)</f>
        <v>0</v>
      </c>
      <c r="N284" s="215">
        <f>SUM(Paniglgasse:Lerchenfelder!N284)</f>
        <v>401.48</v>
      </c>
      <c r="O284" s="215">
        <f>SUM(Paniglgasse:Lerchenfelder!O284)</f>
        <v>618.28</v>
      </c>
      <c r="P284" s="215">
        <f>SUM(Paniglgasse:Lerchenfelder!P284)</f>
        <v>443.68</v>
      </c>
      <c r="Q284" s="215">
        <f>SUM(Paniglgasse:Lerchenfelder!Q284)</f>
        <v>286.57</v>
      </c>
      <c r="R284" s="215">
        <f>SUM(Paniglgasse:Lerchenfelder!R284)</f>
        <v>0</v>
      </c>
      <c r="S284" s="215">
        <f>SUM(Paniglgasse:Lerchenfelder!S284)</f>
        <v>452.2</v>
      </c>
      <c r="T284" s="215">
        <f>SUM(Paniglgasse:Lerchenfelder!T284)</f>
        <v>584.69000000000005</v>
      </c>
      <c r="U284" s="215">
        <f>SUM(Paniglgasse:Lerchenfelder!U284)</f>
        <v>552.11</v>
      </c>
      <c r="V284" s="215">
        <f>SUM(Paniglgasse:Lerchenfelder!V284)</f>
        <v>400.46</v>
      </c>
      <c r="W284" s="215">
        <f>SUM(Paniglgasse:Lerchenfelder!W284)</f>
        <v>0</v>
      </c>
      <c r="X284" s="215">
        <f>SUM(Paniglgasse:Lerchenfelder!X284)</f>
        <v>557.70000000000005</v>
      </c>
      <c r="Y284" s="215">
        <f>SUM(Paniglgasse:Lerchenfelder!Y284)</f>
        <v>523.94000000000005</v>
      </c>
      <c r="Z284" s="215">
        <f>SUM(Paniglgasse:Lerchenfelder!Z284)</f>
        <v>475.83000000000004</v>
      </c>
      <c r="AA284" s="215">
        <f>SUM(Paniglgasse:Lerchenfelder!AA284)</f>
        <v>405.22</v>
      </c>
      <c r="AB284" s="215">
        <f>SUM(Paniglgasse:Lerchenfelder!AB284)</f>
        <v>0</v>
      </c>
      <c r="AC284" s="215">
        <f>SUM(Paniglgasse:Lerchenfelder!AC284)</f>
        <v>689.8</v>
      </c>
      <c r="AD284" s="215">
        <f>SUM(Paniglgasse:Lerchenfelder!AD284)</f>
        <v>498.14</v>
      </c>
      <c r="AE284" s="215">
        <f>SUM(Paniglgasse:Lerchenfelder!AE284)</f>
        <v>357.83000000000004</v>
      </c>
      <c r="AF284" s="215">
        <f>SUM(Paniglgasse:Lerchenfelder!AF284)</f>
        <v>302.31</v>
      </c>
      <c r="AG284" s="215">
        <f>SUM(Paniglgasse:Lerchenfelder!AG284)</f>
        <v>0</v>
      </c>
      <c r="AH284" s="215">
        <f>SUM(Paniglgasse:Lerchenfelder!AH284)</f>
        <v>572.12</v>
      </c>
      <c r="AI284" s="215">
        <f>SUM(Paniglgasse:Lerchenfelder!AI284)</f>
        <v>509.35</v>
      </c>
      <c r="AJ284" s="215">
        <f>SUM(Paniglgasse:Lerchenfelder!AJ284)</f>
        <v>405.21000000000004</v>
      </c>
      <c r="AK284" s="215">
        <f>SUM(Paniglgasse:Lerchenfelder!AK284)</f>
        <v>394.64</v>
      </c>
      <c r="AL284" s="215">
        <f>SUM(Paniglgasse:Lerchenfelder!AL284)</f>
        <v>289.31</v>
      </c>
      <c r="AM284" s="215">
        <f>SUM(Paniglgasse:Lerchenfelder!AM284)</f>
        <v>0</v>
      </c>
      <c r="AN284" s="215">
        <f>SUM(Paniglgasse:Lerchenfelder!AN284)</f>
        <v>443.96000000000004</v>
      </c>
      <c r="AO284" s="215">
        <f>SUM(Paniglgasse:Lerchenfelder!AO284)</f>
        <v>635.54999999999995</v>
      </c>
      <c r="AP284" s="215">
        <f>SUM(Paniglgasse:Lerchenfelder!AP284)</f>
        <v>508.62</v>
      </c>
      <c r="AQ284" s="215">
        <f>SUM(Paniglgasse:Lerchenfelder!AQ284)</f>
        <v>284.01</v>
      </c>
      <c r="AR284" s="215">
        <f>SUM(Paniglgasse:Lerchenfelder!AR284)</f>
        <v>0</v>
      </c>
      <c r="AS284" s="215">
        <f>SUM(Paniglgasse:Lerchenfelder!AS284)</f>
        <v>666.13</v>
      </c>
      <c r="AT284" s="215">
        <f>SUM(Paniglgasse:Lerchenfelder!AT284)</f>
        <v>517.86</v>
      </c>
      <c r="AU284" s="215">
        <f>SUM(Paniglgasse:Lerchenfelder!AU284)</f>
        <v>529.36</v>
      </c>
      <c r="AV284" s="215">
        <f>SUM(Paniglgasse:Lerchenfelder!AV284)</f>
        <v>368.47</v>
      </c>
      <c r="AW284" s="215">
        <f>SUM(Paniglgasse:Lerchenfelder!AW284)</f>
        <v>0</v>
      </c>
      <c r="AX284" s="215">
        <f>SUM(Paniglgasse:Lerchenfelder!AX284)</f>
        <v>674.74</v>
      </c>
      <c r="AY284" s="215">
        <f>SUM(Paniglgasse:Lerchenfelder!AY284)</f>
        <v>579.49</v>
      </c>
      <c r="AZ284" s="215">
        <f>SUM(Paniglgasse:Lerchenfelder!AZ284)</f>
        <v>529.46</v>
      </c>
      <c r="BA284" s="215">
        <f>SUM(Paniglgasse:Lerchenfelder!BA284)</f>
        <v>369.24</v>
      </c>
      <c r="BB284" s="215">
        <f>SUM(Paniglgasse:Lerchenfelder!BB284)</f>
        <v>0</v>
      </c>
      <c r="BC284" s="215">
        <f>SUM(Paniglgasse:Lerchenfelder!BC284)</f>
        <v>457.7</v>
      </c>
      <c r="BD284" s="215">
        <f>SUM(Paniglgasse:Lerchenfelder!BD284)</f>
        <v>299.72000000000003</v>
      </c>
      <c r="BE284" s="271"/>
      <c r="BF284" s="163">
        <f t="shared" si="458"/>
        <v>1141.79</v>
      </c>
      <c r="BG284" s="77">
        <f t="shared" si="459"/>
        <v>1293.73</v>
      </c>
      <c r="BH284" s="77">
        <f t="shared" si="460"/>
        <v>1750.01</v>
      </c>
      <c r="BI284" s="77">
        <f t="shared" si="461"/>
        <v>1589</v>
      </c>
      <c r="BJ284" s="77">
        <f t="shared" si="462"/>
        <v>1482.1000000000001</v>
      </c>
      <c r="BK284" s="77">
        <f t="shared" si="463"/>
        <v>2068.9899999999998</v>
      </c>
      <c r="BL284" s="77">
        <f t="shared" si="464"/>
        <v>1232.2600000000002</v>
      </c>
      <c r="BM284" s="77">
        <f t="shared" si="465"/>
        <v>1598.51</v>
      </c>
      <c r="BN284" s="77">
        <f t="shared" si="466"/>
        <v>1872.14</v>
      </c>
      <c r="BO284" s="77">
        <f t="shared" si="467"/>
        <v>1713.35</v>
      </c>
      <c r="BP284" s="77">
        <f t="shared" si="468"/>
        <v>1622.7</v>
      </c>
      <c r="BQ284" s="77">
        <f t="shared" si="469"/>
        <v>1656.1200000000001</v>
      </c>
      <c r="BR284" s="157">
        <f t="shared" si="470"/>
        <v>19020.699999999997</v>
      </c>
      <c r="BS284" s="77">
        <f t="shared" si="471"/>
        <v>4185.53</v>
      </c>
      <c r="BT284" s="77">
        <f t="shared" si="472"/>
        <v>5140.09</v>
      </c>
      <c r="BU284" s="77">
        <f t="shared" si="473"/>
        <v>4702.9100000000008</v>
      </c>
      <c r="BV284" s="77">
        <f t="shared" si="474"/>
        <v>4992.17</v>
      </c>
      <c r="BW284" s="77">
        <f t="shared" si="475"/>
        <v>9325.619999999999</v>
      </c>
      <c r="BX284" s="77">
        <f t="shared" si="476"/>
        <v>9695.08</v>
      </c>
      <c r="BY284" s="77">
        <f>IF(Info!$O$3="Q1",$BS284,IF(Info!$O$3="Q2",$BS284+$BT284,IF(Info!$O$3="Q3",$BS284+$BT284+$BU284,$BR284)))</f>
        <v>4185.53</v>
      </c>
      <c r="BZ284" s="77">
        <f>IF(Info!$O$3="Q1",$BS284,IF(Info!$O$3="Q2",$BT284,IF(Info!$O$3="Q3",$BU284,$BV284)))</f>
        <v>4185.53</v>
      </c>
      <c r="CA284" s="49"/>
    </row>
    <row r="285" spans="1:79" x14ac:dyDescent="0.3">
      <c r="A285" s="269"/>
      <c r="B285" s="78" t="s">
        <v>399</v>
      </c>
      <c r="C285" s="52">
        <f>Info!$AJ4</f>
        <v>5.2</v>
      </c>
      <c r="D285" s="161">
        <f t="shared" si="457"/>
        <v>1231.4399999999998</v>
      </c>
      <c r="E285" s="215">
        <f>SUM(Paniglgasse:Lerchenfelder!E285)</f>
        <v>34.44</v>
      </c>
      <c r="F285" s="215">
        <f>SUM(Paniglgasse:Lerchenfelder!F285)</f>
        <v>40.03</v>
      </c>
      <c r="G285" s="215">
        <f>SUM(Paniglgasse:Lerchenfelder!G285)</f>
        <v>0</v>
      </c>
      <c r="H285" s="215">
        <f>SUM(Paniglgasse:Lerchenfelder!H285)</f>
        <v>41.08</v>
      </c>
      <c r="I285" s="215">
        <f>SUM(Paniglgasse:Lerchenfelder!I285)</f>
        <v>44.44</v>
      </c>
      <c r="J285" s="215">
        <f>SUM(Paniglgasse:Lerchenfelder!J285)</f>
        <v>24.49</v>
      </c>
      <c r="K285" s="215">
        <f>SUM(Paniglgasse:Lerchenfelder!K285)</f>
        <v>0</v>
      </c>
      <c r="L285" s="215">
        <f>SUM(Paniglgasse:Lerchenfelder!L285)</f>
        <v>0</v>
      </c>
      <c r="M285" s="215">
        <f>SUM(Paniglgasse:Lerchenfelder!M285)</f>
        <v>39.28</v>
      </c>
      <c r="N285" s="215">
        <f>SUM(Paniglgasse:Lerchenfelder!N285)</f>
        <v>40.31</v>
      </c>
      <c r="O285" s="215">
        <f>SUM(Paniglgasse:Lerchenfelder!O285)</f>
        <v>39.480000000000004</v>
      </c>
      <c r="P285" s="215">
        <f>SUM(Paniglgasse:Lerchenfelder!P285)</f>
        <v>0</v>
      </c>
      <c r="Q285" s="215">
        <f>SUM(Paniglgasse:Lerchenfelder!Q285)</f>
        <v>0</v>
      </c>
      <c r="R285" s="215">
        <f>SUM(Paniglgasse:Lerchenfelder!R285)</f>
        <v>42.67</v>
      </c>
      <c r="S285" s="215">
        <f>SUM(Paniglgasse:Lerchenfelder!S285)</f>
        <v>38.92</v>
      </c>
      <c r="T285" s="215">
        <f>SUM(Paniglgasse:Lerchenfelder!T285)</f>
        <v>41.86</v>
      </c>
      <c r="U285" s="215">
        <f>SUM(Paniglgasse:Lerchenfelder!U285)</f>
        <v>0</v>
      </c>
      <c r="V285" s="215">
        <f>SUM(Paniglgasse:Lerchenfelder!V285)</f>
        <v>0</v>
      </c>
      <c r="W285" s="215">
        <f>SUM(Paniglgasse:Lerchenfelder!W285)</f>
        <v>35.85</v>
      </c>
      <c r="X285" s="215">
        <f>SUM(Paniglgasse:Lerchenfelder!X285)</f>
        <v>39.629999999999995</v>
      </c>
      <c r="Y285" s="215">
        <f>SUM(Paniglgasse:Lerchenfelder!Y285)</f>
        <v>45.629999999999995</v>
      </c>
      <c r="Z285" s="215">
        <f>SUM(Paniglgasse:Lerchenfelder!Z285)</f>
        <v>0</v>
      </c>
      <c r="AA285" s="215">
        <f>SUM(Paniglgasse:Lerchenfelder!AA285)</f>
        <v>0</v>
      </c>
      <c r="AB285" s="215">
        <f>SUM(Paniglgasse:Lerchenfelder!AB285)</f>
        <v>38.06</v>
      </c>
      <c r="AC285" s="215">
        <f>SUM(Paniglgasse:Lerchenfelder!AC285)</f>
        <v>42.31</v>
      </c>
      <c r="AD285" s="215">
        <f>SUM(Paniglgasse:Lerchenfelder!AD285)</f>
        <v>41.8</v>
      </c>
      <c r="AE285" s="215">
        <f>SUM(Paniglgasse:Lerchenfelder!AE285)</f>
        <v>0</v>
      </c>
      <c r="AF285" s="215">
        <f>SUM(Paniglgasse:Lerchenfelder!AF285)</f>
        <v>0</v>
      </c>
      <c r="AG285" s="215">
        <f>SUM(Paniglgasse:Lerchenfelder!AG285)</f>
        <v>44.22</v>
      </c>
      <c r="AH285" s="215">
        <f>SUM(Paniglgasse:Lerchenfelder!AH285)</f>
        <v>44.230000000000004</v>
      </c>
      <c r="AI285" s="215">
        <f>SUM(Paniglgasse:Lerchenfelder!AI285)</f>
        <v>20</v>
      </c>
      <c r="AJ285" s="215">
        <f>SUM(Paniglgasse:Lerchenfelder!AJ285)</f>
        <v>0</v>
      </c>
      <c r="AK285" s="215">
        <f>SUM(Paniglgasse:Lerchenfelder!AK285)</f>
        <v>0</v>
      </c>
      <c r="AL285" s="215">
        <f>SUM(Paniglgasse:Lerchenfelder!AL285)</f>
        <v>0</v>
      </c>
      <c r="AM285" s="215">
        <f>SUM(Paniglgasse:Lerchenfelder!AM285)</f>
        <v>44.31</v>
      </c>
      <c r="AN285" s="215">
        <f>SUM(Paniglgasse:Lerchenfelder!AN285)</f>
        <v>38.56</v>
      </c>
      <c r="AO285" s="215">
        <f>SUM(Paniglgasse:Lerchenfelder!AO285)</f>
        <v>37.799999999999997</v>
      </c>
      <c r="AP285" s="215">
        <f>SUM(Paniglgasse:Lerchenfelder!AP285)</f>
        <v>0</v>
      </c>
      <c r="AQ285" s="215">
        <f>SUM(Paniglgasse:Lerchenfelder!AQ285)</f>
        <v>0</v>
      </c>
      <c r="AR285" s="215">
        <f>SUM(Paniglgasse:Lerchenfelder!AR285)</f>
        <v>42.620000000000005</v>
      </c>
      <c r="AS285" s="215">
        <f>SUM(Paniglgasse:Lerchenfelder!AS285)</f>
        <v>43.11</v>
      </c>
      <c r="AT285" s="215">
        <f>SUM(Paniglgasse:Lerchenfelder!AT285)</f>
        <v>44.47</v>
      </c>
      <c r="AU285" s="215">
        <f>SUM(Paniglgasse:Lerchenfelder!AU285)</f>
        <v>0</v>
      </c>
      <c r="AV285" s="215">
        <f>SUM(Paniglgasse:Lerchenfelder!AV285)</f>
        <v>0</v>
      </c>
      <c r="AW285" s="215">
        <f>SUM(Paniglgasse:Lerchenfelder!AW285)</f>
        <v>34.43</v>
      </c>
      <c r="AX285" s="215">
        <f>SUM(Paniglgasse:Lerchenfelder!AX285)</f>
        <v>34.82</v>
      </c>
      <c r="AY285" s="215">
        <f>SUM(Paniglgasse:Lerchenfelder!AY285)</f>
        <v>41.57</v>
      </c>
      <c r="AZ285" s="215">
        <f>SUM(Paniglgasse:Lerchenfelder!AZ285)</f>
        <v>0</v>
      </c>
      <c r="BA285" s="215">
        <f>SUM(Paniglgasse:Lerchenfelder!BA285)</f>
        <v>0</v>
      </c>
      <c r="BB285" s="215">
        <f>SUM(Paniglgasse:Lerchenfelder!BB285)</f>
        <v>45.05</v>
      </c>
      <c r="BC285" s="215">
        <f>SUM(Paniglgasse:Lerchenfelder!BC285)</f>
        <v>45.97</v>
      </c>
      <c r="BD285" s="215">
        <f>SUM(Paniglgasse:Lerchenfelder!BD285)</f>
        <v>0</v>
      </c>
      <c r="BE285" s="271"/>
      <c r="BF285" s="163">
        <f t="shared" si="458"/>
        <v>115.55</v>
      </c>
      <c r="BG285" s="77">
        <f t="shared" si="459"/>
        <v>68.929999999999993</v>
      </c>
      <c r="BH285" s="77">
        <f t="shared" si="460"/>
        <v>119.07000000000001</v>
      </c>
      <c r="BI285" s="77">
        <f t="shared" si="461"/>
        <v>123.45</v>
      </c>
      <c r="BJ285" s="77">
        <f t="shared" si="462"/>
        <v>121.10999999999999</v>
      </c>
      <c r="BK285" s="77">
        <f t="shared" si="463"/>
        <v>122.17</v>
      </c>
      <c r="BL285" s="77">
        <f t="shared" si="464"/>
        <v>88.45</v>
      </c>
      <c r="BM285" s="77">
        <f t="shared" si="465"/>
        <v>20</v>
      </c>
      <c r="BN285" s="77">
        <f t="shared" si="466"/>
        <v>120.67</v>
      </c>
      <c r="BO285" s="77">
        <f t="shared" si="467"/>
        <v>130.19999999999999</v>
      </c>
      <c r="BP285" s="77">
        <f t="shared" si="468"/>
        <v>110.82</v>
      </c>
      <c r="BQ285" s="77">
        <f t="shared" si="469"/>
        <v>91.02</v>
      </c>
      <c r="BR285" s="157">
        <f t="shared" si="470"/>
        <v>1231.4399999999998</v>
      </c>
      <c r="BS285" s="77">
        <f t="shared" si="471"/>
        <v>303.55</v>
      </c>
      <c r="BT285" s="77">
        <f t="shared" si="472"/>
        <v>366.73</v>
      </c>
      <c r="BU285" s="77">
        <f t="shared" si="473"/>
        <v>229.12</v>
      </c>
      <c r="BV285" s="77">
        <f t="shared" si="474"/>
        <v>332.03999999999996</v>
      </c>
      <c r="BW285" s="77">
        <f t="shared" si="475"/>
        <v>670.28</v>
      </c>
      <c r="BX285" s="77">
        <f t="shared" si="476"/>
        <v>561.16</v>
      </c>
      <c r="BY285" s="77">
        <f>IF(Info!$O$3="Q1",$BS285,IF(Info!$O$3="Q2",$BS285+$BT285,IF(Info!$O$3="Q3",$BS285+$BT285+$BU285,$BR285)))</f>
        <v>303.55</v>
      </c>
      <c r="BZ285" s="77">
        <f>IF(Info!$O$3="Q1",$BS285,IF(Info!$O$3="Q2",$BT285,IF(Info!$O$3="Q3",$BU285,$BV285)))</f>
        <v>303.55</v>
      </c>
      <c r="CA285" s="49"/>
    </row>
    <row r="286" spans="1:79" x14ac:dyDescent="0.3">
      <c r="A286" s="269"/>
      <c r="B286" s="78" t="s">
        <v>400</v>
      </c>
      <c r="C286" s="52">
        <f>Info!$AJ6</f>
        <v>2.4</v>
      </c>
      <c r="D286" s="161">
        <f t="shared" si="457"/>
        <v>0</v>
      </c>
      <c r="E286" s="215">
        <f>SUM(Paniglgasse:Lerchenfelder!E286)</f>
        <v>0</v>
      </c>
      <c r="F286" s="215">
        <f>SUM(Paniglgasse:Lerchenfelder!F286)</f>
        <v>0</v>
      </c>
      <c r="G286" s="215">
        <f>SUM(Paniglgasse:Lerchenfelder!G286)</f>
        <v>0</v>
      </c>
      <c r="H286" s="215">
        <f>SUM(Paniglgasse:Lerchenfelder!H286)</f>
        <v>0</v>
      </c>
      <c r="I286" s="215">
        <f>SUM(Paniglgasse:Lerchenfelder!I286)</f>
        <v>0</v>
      </c>
      <c r="J286" s="215">
        <f>SUM(Paniglgasse:Lerchenfelder!J286)</f>
        <v>0</v>
      </c>
      <c r="K286" s="215">
        <f>SUM(Paniglgasse:Lerchenfelder!K286)</f>
        <v>0</v>
      </c>
      <c r="L286" s="215">
        <f>SUM(Paniglgasse:Lerchenfelder!L286)</f>
        <v>0</v>
      </c>
      <c r="M286" s="215">
        <f>SUM(Paniglgasse:Lerchenfelder!M286)</f>
        <v>0</v>
      </c>
      <c r="N286" s="215">
        <f>SUM(Paniglgasse:Lerchenfelder!N286)</f>
        <v>0</v>
      </c>
      <c r="O286" s="215">
        <f>SUM(Paniglgasse:Lerchenfelder!O286)</f>
        <v>0</v>
      </c>
      <c r="P286" s="215">
        <f>SUM(Paniglgasse:Lerchenfelder!P286)</f>
        <v>0</v>
      </c>
      <c r="Q286" s="215">
        <f>SUM(Paniglgasse:Lerchenfelder!Q286)</f>
        <v>0</v>
      </c>
      <c r="R286" s="215">
        <f>SUM(Paniglgasse:Lerchenfelder!R286)</f>
        <v>0</v>
      </c>
      <c r="S286" s="215">
        <f>SUM(Paniglgasse:Lerchenfelder!S286)</f>
        <v>0</v>
      </c>
      <c r="T286" s="215">
        <f>SUM(Paniglgasse:Lerchenfelder!T286)</f>
        <v>0</v>
      </c>
      <c r="U286" s="215">
        <f>SUM(Paniglgasse:Lerchenfelder!U286)</f>
        <v>0</v>
      </c>
      <c r="V286" s="215">
        <f>SUM(Paniglgasse:Lerchenfelder!V286)</f>
        <v>0</v>
      </c>
      <c r="W286" s="215">
        <f>SUM(Paniglgasse:Lerchenfelder!W286)</f>
        <v>0</v>
      </c>
      <c r="X286" s="215">
        <f>SUM(Paniglgasse:Lerchenfelder!X286)</f>
        <v>0</v>
      </c>
      <c r="Y286" s="215">
        <f>SUM(Paniglgasse:Lerchenfelder!Y286)</f>
        <v>0</v>
      </c>
      <c r="Z286" s="215">
        <f>SUM(Paniglgasse:Lerchenfelder!Z286)</f>
        <v>0</v>
      </c>
      <c r="AA286" s="215">
        <f>SUM(Paniglgasse:Lerchenfelder!AA286)</f>
        <v>0</v>
      </c>
      <c r="AB286" s="215">
        <f>SUM(Paniglgasse:Lerchenfelder!AB286)</f>
        <v>0</v>
      </c>
      <c r="AC286" s="215">
        <f>SUM(Paniglgasse:Lerchenfelder!AC286)</f>
        <v>0</v>
      </c>
      <c r="AD286" s="215">
        <f>SUM(Paniglgasse:Lerchenfelder!AD286)</f>
        <v>0</v>
      </c>
      <c r="AE286" s="215">
        <f>SUM(Paniglgasse:Lerchenfelder!AE286)</f>
        <v>0</v>
      </c>
      <c r="AF286" s="215">
        <f>SUM(Paniglgasse:Lerchenfelder!AF286)</f>
        <v>0</v>
      </c>
      <c r="AG286" s="215">
        <f>SUM(Paniglgasse:Lerchenfelder!AG286)</f>
        <v>0</v>
      </c>
      <c r="AH286" s="215">
        <f>SUM(Paniglgasse:Lerchenfelder!AH286)</f>
        <v>0</v>
      </c>
      <c r="AI286" s="215">
        <f>SUM(Paniglgasse:Lerchenfelder!AI286)</f>
        <v>0</v>
      </c>
      <c r="AJ286" s="215">
        <f>SUM(Paniglgasse:Lerchenfelder!AJ286)</f>
        <v>0</v>
      </c>
      <c r="AK286" s="215">
        <f>SUM(Paniglgasse:Lerchenfelder!AK286)</f>
        <v>0</v>
      </c>
      <c r="AL286" s="215">
        <f>SUM(Paniglgasse:Lerchenfelder!AL286)</f>
        <v>0</v>
      </c>
      <c r="AM286" s="215">
        <f>SUM(Paniglgasse:Lerchenfelder!AM286)</f>
        <v>0</v>
      </c>
      <c r="AN286" s="215">
        <f>SUM(Paniglgasse:Lerchenfelder!AN286)</f>
        <v>0</v>
      </c>
      <c r="AO286" s="215">
        <f>SUM(Paniglgasse:Lerchenfelder!AO286)</f>
        <v>0</v>
      </c>
      <c r="AP286" s="215">
        <f>SUM(Paniglgasse:Lerchenfelder!AP286)</f>
        <v>0</v>
      </c>
      <c r="AQ286" s="215">
        <f>SUM(Paniglgasse:Lerchenfelder!AQ286)</f>
        <v>0</v>
      </c>
      <c r="AR286" s="215">
        <f>SUM(Paniglgasse:Lerchenfelder!AR286)</f>
        <v>0</v>
      </c>
      <c r="AS286" s="215">
        <f>SUM(Paniglgasse:Lerchenfelder!AS286)</f>
        <v>0</v>
      </c>
      <c r="AT286" s="215">
        <f>SUM(Paniglgasse:Lerchenfelder!AT286)</f>
        <v>0</v>
      </c>
      <c r="AU286" s="215">
        <f>SUM(Paniglgasse:Lerchenfelder!AU286)</f>
        <v>0</v>
      </c>
      <c r="AV286" s="215">
        <f>SUM(Paniglgasse:Lerchenfelder!AV286)</f>
        <v>0</v>
      </c>
      <c r="AW286" s="215">
        <f>SUM(Paniglgasse:Lerchenfelder!AW286)</f>
        <v>0</v>
      </c>
      <c r="AX286" s="215">
        <f>SUM(Paniglgasse:Lerchenfelder!AX286)</f>
        <v>0</v>
      </c>
      <c r="AY286" s="215">
        <f>SUM(Paniglgasse:Lerchenfelder!AY286)</f>
        <v>0</v>
      </c>
      <c r="AZ286" s="215">
        <f>SUM(Paniglgasse:Lerchenfelder!AZ286)</f>
        <v>0</v>
      </c>
      <c r="BA286" s="215">
        <f>SUM(Paniglgasse:Lerchenfelder!BA286)</f>
        <v>0</v>
      </c>
      <c r="BB286" s="215">
        <f>SUM(Paniglgasse:Lerchenfelder!BB286)</f>
        <v>0</v>
      </c>
      <c r="BC286" s="215">
        <f>SUM(Paniglgasse:Lerchenfelder!BC286)</f>
        <v>0</v>
      </c>
      <c r="BD286" s="215">
        <f>SUM(Paniglgasse:Lerchenfelder!BD286)</f>
        <v>0</v>
      </c>
      <c r="BE286" s="271"/>
      <c r="BF286" s="163">
        <f t="shared" si="458"/>
        <v>0</v>
      </c>
      <c r="BG286" s="77">
        <f t="shared" si="459"/>
        <v>0</v>
      </c>
      <c r="BH286" s="77">
        <f t="shared" si="460"/>
        <v>0</v>
      </c>
      <c r="BI286" s="77">
        <f t="shared" si="461"/>
        <v>0</v>
      </c>
      <c r="BJ286" s="77">
        <f t="shared" si="462"/>
        <v>0</v>
      </c>
      <c r="BK286" s="77">
        <f t="shared" si="463"/>
        <v>0</v>
      </c>
      <c r="BL286" s="77">
        <f t="shared" si="464"/>
        <v>0</v>
      </c>
      <c r="BM286" s="77">
        <f t="shared" si="465"/>
        <v>0</v>
      </c>
      <c r="BN286" s="77">
        <f t="shared" si="466"/>
        <v>0</v>
      </c>
      <c r="BO286" s="77">
        <f t="shared" si="467"/>
        <v>0</v>
      </c>
      <c r="BP286" s="77">
        <f t="shared" si="468"/>
        <v>0</v>
      </c>
      <c r="BQ286" s="77">
        <f t="shared" si="469"/>
        <v>0</v>
      </c>
      <c r="BR286" s="157">
        <f t="shared" si="470"/>
        <v>0</v>
      </c>
      <c r="BS286" s="77">
        <f t="shared" si="471"/>
        <v>0</v>
      </c>
      <c r="BT286" s="77">
        <f t="shared" si="472"/>
        <v>0</v>
      </c>
      <c r="BU286" s="77">
        <f t="shared" si="473"/>
        <v>0</v>
      </c>
      <c r="BV286" s="77">
        <f t="shared" si="474"/>
        <v>0</v>
      </c>
      <c r="BW286" s="77">
        <f t="shared" si="475"/>
        <v>0</v>
      </c>
      <c r="BX286" s="77">
        <f t="shared" si="476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x14ac:dyDescent="0.3">
      <c r="A287" s="269"/>
      <c r="B287" s="78" t="s">
        <v>401</v>
      </c>
      <c r="C287" s="52">
        <f>Info!$AJ7</f>
        <v>2.4</v>
      </c>
      <c r="D287" s="161">
        <f t="shared" si="457"/>
        <v>0</v>
      </c>
      <c r="E287" s="215">
        <f>SUM(Paniglgasse:Lerchenfelder!E287)</f>
        <v>0</v>
      </c>
      <c r="F287" s="215">
        <f>SUM(Paniglgasse:Lerchenfelder!F287)</f>
        <v>0</v>
      </c>
      <c r="G287" s="215">
        <f>SUM(Paniglgasse:Lerchenfelder!G287)</f>
        <v>0</v>
      </c>
      <c r="H287" s="215">
        <f>SUM(Paniglgasse:Lerchenfelder!H287)</f>
        <v>0</v>
      </c>
      <c r="I287" s="215">
        <f>SUM(Paniglgasse:Lerchenfelder!I287)</f>
        <v>0</v>
      </c>
      <c r="J287" s="215">
        <f>SUM(Paniglgasse:Lerchenfelder!J287)</f>
        <v>0</v>
      </c>
      <c r="K287" s="215">
        <f>SUM(Paniglgasse:Lerchenfelder!K287)</f>
        <v>0</v>
      </c>
      <c r="L287" s="215">
        <f>SUM(Paniglgasse:Lerchenfelder!L287)</f>
        <v>0</v>
      </c>
      <c r="M287" s="215">
        <f>SUM(Paniglgasse:Lerchenfelder!M287)</f>
        <v>0</v>
      </c>
      <c r="N287" s="215">
        <f>SUM(Paniglgasse:Lerchenfelder!N287)</f>
        <v>0</v>
      </c>
      <c r="O287" s="215">
        <f>SUM(Paniglgasse:Lerchenfelder!O287)</f>
        <v>0</v>
      </c>
      <c r="P287" s="215">
        <f>SUM(Paniglgasse:Lerchenfelder!P287)</f>
        <v>0</v>
      </c>
      <c r="Q287" s="215">
        <f>SUM(Paniglgasse:Lerchenfelder!Q287)</f>
        <v>0</v>
      </c>
      <c r="R287" s="215">
        <f>SUM(Paniglgasse:Lerchenfelder!R287)</f>
        <v>0</v>
      </c>
      <c r="S287" s="215">
        <f>SUM(Paniglgasse:Lerchenfelder!S287)</f>
        <v>0</v>
      </c>
      <c r="T287" s="215">
        <f>SUM(Paniglgasse:Lerchenfelder!T287)</f>
        <v>0</v>
      </c>
      <c r="U287" s="215">
        <f>SUM(Paniglgasse:Lerchenfelder!U287)</f>
        <v>0</v>
      </c>
      <c r="V287" s="215">
        <f>SUM(Paniglgasse:Lerchenfelder!V287)</f>
        <v>0</v>
      </c>
      <c r="W287" s="215">
        <f>SUM(Paniglgasse:Lerchenfelder!W287)</f>
        <v>0</v>
      </c>
      <c r="X287" s="215">
        <f>SUM(Paniglgasse:Lerchenfelder!X287)</f>
        <v>0</v>
      </c>
      <c r="Y287" s="215">
        <f>SUM(Paniglgasse:Lerchenfelder!Y287)</f>
        <v>0</v>
      </c>
      <c r="Z287" s="215">
        <f>SUM(Paniglgasse:Lerchenfelder!Z287)</f>
        <v>0</v>
      </c>
      <c r="AA287" s="215">
        <f>SUM(Paniglgasse:Lerchenfelder!AA287)</f>
        <v>0</v>
      </c>
      <c r="AB287" s="215">
        <f>SUM(Paniglgasse:Lerchenfelder!AB287)</f>
        <v>0</v>
      </c>
      <c r="AC287" s="215">
        <f>SUM(Paniglgasse:Lerchenfelder!AC287)</f>
        <v>0</v>
      </c>
      <c r="AD287" s="215">
        <f>SUM(Paniglgasse:Lerchenfelder!AD287)</f>
        <v>0</v>
      </c>
      <c r="AE287" s="215">
        <f>SUM(Paniglgasse:Lerchenfelder!AE287)</f>
        <v>0</v>
      </c>
      <c r="AF287" s="215">
        <f>SUM(Paniglgasse:Lerchenfelder!AF287)</f>
        <v>0</v>
      </c>
      <c r="AG287" s="215">
        <f>SUM(Paniglgasse:Lerchenfelder!AG287)</f>
        <v>0</v>
      </c>
      <c r="AH287" s="215">
        <f>SUM(Paniglgasse:Lerchenfelder!AH287)</f>
        <v>0</v>
      </c>
      <c r="AI287" s="215">
        <f>SUM(Paniglgasse:Lerchenfelder!AI287)</f>
        <v>0</v>
      </c>
      <c r="AJ287" s="215">
        <f>SUM(Paniglgasse:Lerchenfelder!AJ287)</f>
        <v>0</v>
      </c>
      <c r="AK287" s="215">
        <f>SUM(Paniglgasse:Lerchenfelder!AK287)</f>
        <v>0</v>
      </c>
      <c r="AL287" s="215">
        <f>SUM(Paniglgasse:Lerchenfelder!AL287)</f>
        <v>0</v>
      </c>
      <c r="AM287" s="215">
        <f>SUM(Paniglgasse:Lerchenfelder!AM287)</f>
        <v>0</v>
      </c>
      <c r="AN287" s="215">
        <f>SUM(Paniglgasse:Lerchenfelder!AN287)</f>
        <v>0</v>
      </c>
      <c r="AO287" s="215">
        <f>SUM(Paniglgasse:Lerchenfelder!AO287)</f>
        <v>0</v>
      </c>
      <c r="AP287" s="215">
        <f>SUM(Paniglgasse:Lerchenfelder!AP287)</f>
        <v>0</v>
      </c>
      <c r="AQ287" s="215">
        <f>SUM(Paniglgasse:Lerchenfelder!AQ287)</f>
        <v>0</v>
      </c>
      <c r="AR287" s="215">
        <f>SUM(Paniglgasse:Lerchenfelder!AR287)</f>
        <v>0</v>
      </c>
      <c r="AS287" s="215">
        <f>SUM(Paniglgasse:Lerchenfelder!AS287)</f>
        <v>0</v>
      </c>
      <c r="AT287" s="215">
        <f>SUM(Paniglgasse:Lerchenfelder!AT287)</f>
        <v>0</v>
      </c>
      <c r="AU287" s="215">
        <f>SUM(Paniglgasse:Lerchenfelder!AU287)</f>
        <v>0</v>
      </c>
      <c r="AV287" s="215">
        <f>SUM(Paniglgasse:Lerchenfelder!AV287)</f>
        <v>0</v>
      </c>
      <c r="AW287" s="215">
        <f>SUM(Paniglgasse:Lerchenfelder!AW287)</f>
        <v>0</v>
      </c>
      <c r="AX287" s="215">
        <f>SUM(Paniglgasse:Lerchenfelder!AX287)</f>
        <v>0</v>
      </c>
      <c r="AY287" s="215">
        <f>SUM(Paniglgasse:Lerchenfelder!AY287)</f>
        <v>0</v>
      </c>
      <c r="AZ287" s="215">
        <f>SUM(Paniglgasse:Lerchenfelder!AZ287)</f>
        <v>0</v>
      </c>
      <c r="BA287" s="215">
        <f>SUM(Paniglgasse:Lerchenfelder!BA287)</f>
        <v>0</v>
      </c>
      <c r="BB287" s="215">
        <f>SUM(Paniglgasse:Lerchenfelder!BB287)</f>
        <v>0</v>
      </c>
      <c r="BC287" s="215">
        <f>SUM(Paniglgasse:Lerchenfelder!BC287)</f>
        <v>0</v>
      </c>
      <c r="BD287" s="215">
        <f>SUM(Paniglgasse:Lerchenfelder!BD287)</f>
        <v>0</v>
      </c>
      <c r="BE287" s="271"/>
      <c r="BF287" s="163">
        <f t="shared" si="458"/>
        <v>0</v>
      </c>
      <c r="BG287" s="77">
        <f t="shared" si="459"/>
        <v>0</v>
      </c>
      <c r="BH287" s="77">
        <f t="shared" si="460"/>
        <v>0</v>
      </c>
      <c r="BI287" s="77">
        <f t="shared" si="461"/>
        <v>0</v>
      </c>
      <c r="BJ287" s="77">
        <f t="shared" si="462"/>
        <v>0</v>
      </c>
      <c r="BK287" s="77">
        <f t="shared" si="463"/>
        <v>0</v>
      </c>
      <c r="BL287" s="77">
        <f t="shared" si="464"/>
        <v>0</v>
      </c>
      <c r="BM287" s="77">
        <f t="shared" si="465"/>
        <v>0</v>
      </c>
      <c r="BN287" s="77">
        <f t="shared" si="466"/>
        <v>0</v>
      </c>
      <c r="BO287" s="77">
        <f t="shared" si="467"/>
        <v>0</v>
      </c>
      <c r="BP287" s="77">
        <f t="shared" si="468"/>
        <v>0</v>
      </c>
      <c r="BQ287" s="77">
        <f t="shared" si="469"/>
        <v>0</v>
      </c>
      <c r="BR287" s="157">
        <f t="shared" si="470"/>
        <v>0</v>
      </c>
      <c r="BS287" s="77">
        <f t="shared" si="471"/>
        <v>0</v>
      </c>
      <c r="BT287" s="77">
        <f t="shared" si="472"/>
        <v>0</v>
      </c>
      <c r="BU287" s="77">
        <f t="shared" si="473"/>
        <v>0</v>
      </c>
      <c r="BV287" s="77">
        <f t="shared" si="474"/>
        <v>0</v>
      </c>
      <c r="BW287" s="77">
        <f t="shared" si="475"/>
        <v>0</v>
      </c>
      <c r="BX287" s="77">
        <f t="shared" si="476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x14ac:dyDescent="0.3">
      <c r="A288" s="269"/>
      <c r="B288" s="78" t="s">
        <v>402</v>
      </c>
      <c r="C288" s="52">
        <f>Info!$AJ9</f>
        <v>0.8</v>
      </c>
      <c r="D288" s="161">
        <f t="shared" si="457"/>
        <v>0</v>
      </c>
      <c r="E288" s="215">
        <f>SUM(Paniglgasse:Lerchenfelder!E288)</f>
        <v>0</v>
      </c>
      <c r="F288" s="215">
        <f>SUM(Paniglgasse:Lerchenfelder!F288)</f>
        <v>0</v>
      </c>
      <c r="G288" s="215">
        <f>SUM(Paniglgasse:Lerchenfelder!G288)</f>
        <v>0</v>
      </c>
      <c r="H288" s="215">
        <f>SUM(Paniglgasse:Lerchenfelder!H288)</f>
        <v>0</v>
      </c>
      <c r="I288" s="215">
        <f>SUM(Paniglgasse:Lerchenfelder!I288)</f>
        <v>0</v>
      </c>
      <c r="J288" s="215">
        <f>SUM(Paniglgasse:Lerchenfelder!J288)</f>
        <v>0</v>
      </c>
      <c r="K288" s="215">
        <f>SUM(Paniglgasse:Lerchenfelder!K288)</f>
        <v>0</v>
      </c>
      <c r="L288" s="215">
        <f>SUM(Paniglgasse:Lerchenfelder!L288)</f>
        <v>0</v>
      </c>
      <c r="M288" s="215">
        <f>SUM(Paniglgasse:Lerchenfelder!M288)</f>
        <v>0</v>
      </c>
      <c r="N288" s="215">
        <f>SUM(Paniglgasse:Lerchenfelder!N288)</f>
        <v>0</v>
      </c>
      <c r="O288" s="215">
        <f>SUM(Paniglgasse:Lerchenfelder!O288)</f>
        <v>0</v>
      </c>
      <c r="P288" s="215">
        <f>SUM(Paniglgasse:Lerchenfelder!P288)</f>
        <v>0</v>
      </c>
      <c r="Q288" s="215">
        <f>SUM(Paniglgasse:Lerchenfelder!Q288)</f>
        <v>0</v>
      </c>
      <c r="R288" s="215">
        <f>SUM(Paniglgasse:Lerchenfelder!R288)</f>
        <v>0</v>
      </c>
      <c r="S288" s="215">
        <f>SUM(Paniglgasse:Lerchenfelder!S288)</f>
        <v>0</v>
      </c>
      <c r="T288" s="215">
        <f>SUM(Paniglgasse:Lerchenfelder!T288)</f>
        <v>0</v>
      </c>
      <c r="U288" s="215">
        <f>SUM(Paniglgasse:Lerchenfelder!U288)</f>
        <v>0</v>
      </c>
      <c r="V288" s="215">
        <f>SUM(Paniglgasse:Lerchenfelder!V288)</f>
        <v>0</v>
      </c>
      <c r="W288" s="215">
        <f>SUM(Paniglgasse:Lerchenfelder!W288)</f>
        <v>0</v>
      </c>
      <c r="X288" s="215">
        <f>SUM(Paniglgasse:Lerchenfelder!X288)</f>
        <v>0</v>
      </c>
      <c r="Y288" s="215">
        <f>SUM(Paniglgasse:Lerchenfelder!Y288)</f>
        <v>0</v>
      </c>
      <c r="Z288" s="215">
        <f>SUM(Paniglgasse:Lerchenfelder!Z288)</f>
        <v>0</v>
      </c>
      <c r="AA288" s="215">
        <f>SUM(Paniglgasse:Lerchenfelder!AA288)</f>
        <v>0</v>
      </c>
      <c r="AB288" s="215">
        <f>SUM(Paniglgasse:Lerchenfelder!AB288)</f>
        <v>0</v>
      </c>
      <c r="AC288" s="215">
        <f>SUM(Paniglgasse:Lerchenfelder!AC288)</f>
        <v>0</v>
      </c>
      <c r="AD288" s="215">
        <f>SUM(Paniglgasse:Lerchenfelder!AD288)</f>
        <v>0</v>
      </c>
      <c r="AE288" s="215">
        <f>SUM(Paniglgasse:Lerchenfelder!AE288)</f>
        <v>0</v>
      </c>
      <c r="AF288" s="215">
        <f>SUM(Paniglgasse:Lerchenfelder!AF288)</f>
        <v>0</v>
      </c>
      <c r="AG288" s="215">
        <f>SUM(Paniglgasse:Lerchenfelder!AG288)</f>
        <v>0</v>
      </c>
      <c r="AH288" s="215">
        <f>SUM(Paniglgasse:Lerchenfelder!AH288)</f>
        <v>0</v>
      </c>
      <c r="AI288" s="215">
        <f>SUM(Paniglgasse:Lerchenfelder!AI288)</f>
        <v>0</v>
      </c>
      <c r="AJ288" s="215">
        <f>SUM(Paniglgasse:Lerchenfelder!AJ288)</f>
        <v>0</v>
      </c>
      <c r="AK288" s="215">
        <f>SUM(Paniglgasse:Lerchenfelder!AK288)</f>
        <v>0</v>
      </c>
      <c r="AL288" s="215">
        <f>SUM(Paniglgasse:Lerchenfelder!AL288)</f>
        <v>0</v>
      </c>
      <c r="AM288" s="215">
        <f>SUM(Paniglgasse:Lerchenfelder!AM288)</f>
        <v>0</v>
      </c>
      <c r="AN288" s="215">
        <f>SUM(Paniglgasse:Lerchenfelder!AN288)</f>
        <v>0</v>
      </c>
      <c r="AO288" s="215">
        <f>SUM(Paniglgasse:Lerchenfelder!AO288)</f>
        <v>0</v>
      </c>
      <c r="AP288" s="215">
        <f>SUM(Paniglgasse:Lerchenfelder!AP288)</f>
        <v>0</v>
      </c>
      <c r="AQ288" s="215">
        <f>SUM(Paniglgasse:Lerchenfelder!AQ288)</f>
        <v>0</v>
      </c>
      <c r="AR288" s="215">
        <f>SUM(Paniglgasse:Lerchenfelder!AR288)</f>
        <v>0</v>
      </c>
      <c r="AS288" s="215">
        <f>SUM(Paniglgasse:Lerchenfelder!AS288)</f>
        <v>0</v>
      </c>
      <c r="AT288" s="215">
        <f>SUM(Paniglgasse:Lerchenfelder!AT288)</f>
        <v>0</v>
      </c>
      <c r="AU288" s="215">
        <f>SUM(Paniglgasse:Lerchenfelder!AU288)</f>
        <v>0</v>
      </c>
      <c r="AV288" s="215">
        <f>SUM(Paniglgasse:Lerchenfelder!AV288)</f>
        <v>0</v>
      </c>
      <c r="AW288" s="215">
        <f>SUM(Paniglgasse:Lerchenfelder!AW288)</f>
        <v>0</v>
      </c>
      <c r="AX288" s="215">
        <f>SUM(Paniglgasse:Lerchenfelder!AX288)</f>
        <v>0</v>
      </c>
      <c r="AY288" s="215">
        <f>SUM(Paniglgasse:Lerchenfelder!AY288)</f>
        <v>0</v>
      </c>
      <c r="AZ288" s="215">
        <f>SUM(Paniglgasse:Lerchenfelder!AZ288)</f>
        <v>0</v>
      </c>
      <c r="BA288" s="215">
        <f>SUM(Paniglgasse:Lerchenfelder!BA288)</f>
        <v>0</v>
      </c>
      <c r="BB288" s="215">
        <f>SUM(Paniglgasse:Lerchenfelder!BB288)</f>
        <v>0</v>
      </c>
      <c r="BC288" s="215">
        <f>SUM(Paniglgasse:Lerchenfelder!BC288)</f>
        <v>0</v>
      </c>
      <c r="BD288" s="215">
        <f>SUM(Paniglgasse:Lerchenfelder!BD288)</f>
        <v>0</v>
      </c>
      <c r="BE288" s="271"/>
      <c r="BF288" s="163">
        <f t="shared" si="458"/>
        <v>0</v>
      </c>
      <c r="BG288" s="77">
        <f t="shared" si="459"/>
        <v>0</v>
      </c>
      <c r="BH288" s="77">
        <f t="shared" si="460"/>
        <v>0</v>
      </c>
      <c r="BI288" s="77">
        <f t="shared" si="461"/>
        <v>0</v>
      </c>
      <c r="BJ288" s="77">
        <f t="shared" si="462"/>
        <v>0</v>
      </c>
      <c r="BK288" s="77">
        <f t="shared" si="463"/>
        <v>0</v>
      </c>
      <c r="BL288" s="77">
        <f t="shared" si="464"/>
        <v>0</v>
      </c>
      <c r="BM288" s="77">
        <f t="shared" si="465"/>
        <v>0</v>
      </c>
      <c r="BN288" s="77">
        <f t="shared" si="466"/>
        <v>0</v>
      </c>
      <c r="BO288" s="77">
        <f t="shared" si="467"/>
        <v>0</v>
      </c>
      <c r="BP288" s="77">
        <f t="shared" si="468"/>
        <v>0</v>
      </c>
      <c r="BQ288" s="77">
        <f t="shared" si="469"/>
        <v>0</v>
      </c>
      <c r="BR288" s="157">
        <f t="shared" si="470"/>
        <v>0</v>
      </c>
      <c r="BS288" s="77">
        <f t="shared" si="471"/>
        <v>0</v>
      </c>
      <c r="BT288" s="77">
        <f t="shared" si="472"/>
        <v>0</v>
      </c>
      <c r="BU288" s="77">
        <f t="shared" si="473"/>
        <v>0</v>
      </c>
      <c r="BV288" s="77">
        <f t="shared" si="474"/>
        <v>0</v>
      </c>
      <c r="BW288" s="77">
        <f t="shared" si="475"/>
        <v>0</v>
      </c>
      <c r="BX288" s="77">
        <f t="shared" si="476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x14ac:dyDescent="0.3">
      <c r="A289" s="269"/>
      <c r="B289" s="78" t="s">
        <v>403</v>
      </c>
      <c r="C289" s="52">
        <f>Info!$AJ10</f>
        <v>0.7</v>
      </c>
      <c r="D289" s="161">
        <f t="shared" si="457"/>
        <v>0</v>
      </c>
      <c r="E289" s="215">
        <f>SUM(Paniglgasse:Lerchenfelder!E289)</f>
        <v>0</v>
      </c>
      <c r="F289" s="215">
        <f>SUM(Paniglgasse:Lerchenfelder!F289)</f>
        <v>0</v>
      </c>
      <c r="G289" s="215">
        <f>SUM(Paniglgasse:Lerchenfelder!G289)</f>
        <v>0</v>
      </c>
      <c r="H289" s="215">
        <f>SUM(Paniglgasse:Lerchenfelder!H289)</f>
        <v>0</v>
      </c>
      <c r="I289" s="215">
        <f>SUM(Paniglgasse:Lerchenfelder!I289)</f>
        <v>0</v>
      </c>
      <c r="J289" s="215">
        <f>SUM(Paniglgasse:Lerchenfelder!J289)</f>
        <v>0</v>
      </c>
      <c r="K289" s="215">
        <f>SUM(Paniglgasse:Lerchenfelder!K289)</f>
        <v>0</v>
      </c>
      <c r="L289" s="215">
        <f>SUM(Paniglgasse:Lerchenfelder!L289)</f>
        <v>0</v>
      </c>
      <c r="M289" s="215">
        <f>SUM(Paniglgasse:Lerchenfelder!M289)</f>
        <v>0</v>
      </c>
      <c r="N289" s="215">
        <f>SUM(Paniglgasse:Lerchenfelder!N289)</f>
        <v>0</v>
      </c>
      <c r="O289" s="215">
        <f>SUM(Paniglgasse:Lerchenfelder!O289)</f>
        <v>0</v>
      </c>
      <c r="P289" s="215">
        <f>SUM(Paniglgasse:Lerchenfelder!P289)</f>
        <v>0</v>
      </c>
      <c r="Q289" s="215">
        <f>SUM(Paniglgasse:Lerchenfelder!Q289)</f>
        <v>0</v>
      </c>
      <c r="R289" s="215">
        <f>SUM(Paniglgasse:Lerchenfelder!R289)</f>
        <v>0</v>
      </c>
      <c r="S289" s="215">
        <f>SUM(Paniglgasse:Lerchenfelder!S289)</f>
        <v>0</v>
      </c>
      <c r="T289" s="215">
        <f>SUM(Paniglgasse:Lerchenfelder!T289)</f>
        <v>0</v>
      </c>
      <c r="U289" s="215">
        <f>SUM(Paniglgasse:Lerchenfelder!U289)</f>
        <v>0</v>
      </c>
      <c r="V289" s="215">
        <f>SUM(Paniglgasse:Lerchenfelder!V289)</f>
        <v>0</v>
      </c>
      <c r="W289" s="215">
        <f>SUM(Paniglgasse:Lerchenfelder!W289)</f>
        <v>0</v>
      </c>
      <c r="X289" s="215">
        <f>SUM(Paniglgasse:Lerchenfelder!X289)</f>
        <v>0</v>
      </c>
      <c r="Y289" s="215">
        <f>SUM(Paniglgasse:Lerchenfelder!Y289)</f>
        <v>0</v>
      </c>
      <c r="Z289" s="215">
        <f>SUM(Paniglgasse:Lerchenfelder!Z289)</f>
        <v>0</v>
      </c>
      <c r="AA289" s="215">
        <f>SUM(Paniglgasse:Lerchenfelder!AA289)</f>
        <v>0</v>
      </c>
      <c r="AB289" s="215">
        <f>SUM(Paniglgasse:Lerchenfelder!AB289)</f>
        <v>0</v>
      </c>
      <c r="AC289" s="215">
        <f>SUM(Paniglgasse:Lerchenfelder!AC289)</f>
        <v>0</v>
      </c>
      <c r="AD289" s="215">
        <f>SUM(Paniglgasse:Lerchenfelder!AD289)</f>
        <v>0</v>
      </c>
      <c r="AE289" s="215">
        <f>SUM(Paniglgasse:Lerchenfelder!AE289)</f>
        <v>0</v>
      </c>
      <c r="AF289" s="215">
        <f>SUM(Paniglgasse:Lerchenfelder!AF289)</f>
        <v>0</v>
      </c>
      <c r="AG289" s="215">
        <f>SUM(Paniglgasse:Lerchenfelder!AG289)</f>
        <v>0</v>
      </c>
      <c r="AH289" s="215">
        <f>SUM(Paniglgasse:Lerchenfelder!AH289)</f>
        <v>0</v>
      </c>
      <c r="AI289" s="215">
        <f>SUM(Paniglgasse:Lerchenfelder!AI289)</f>
        <v>0</v>
      </c>
      <c r="AJ289" s="215">
        <f>SUM(Paniglgasse:Lerchenfelder!AJ289)</f>
        <v>0</v>
      </c>
      <c r="AK289" s="215">
        <f>SUM(Paniglgasse:Lerchenfelder!AK289)</f>
        <v>0</v>
      </c>
      <c r="AL289" s="215">
        <f>SUM(Paniglgasse:Lerchenfelder!AL289)</f>
        <v>0</v>
      </c>
      <c r="AM289" s="215">
        <f>SUM(Paniglgasse:Lerchenfelder!AM289)</f>
        <v>0</v>
      </c>
      <c r="AN289" s="215">
        <f>SUM(Paniglgasse:Lerchenfelder!AN289)</f>
        <v>0</v>
      </c>
      <c r="AO289" s="215">
        <f>SUM(Paniglgasse:Lerchenfelder!AO289)</f>
        <v>0</v>
      </c>
      <c r="AP289" s="215">
        <f>SUM(Paniglgasse:Lerchenfelder!AP289)</f>
        <v>0</v>
      </c>
      <c r="AQ289" s="215">
        <f>SUM(Paniglgasse:Lerchenfelder!AQ289)</f>
        <v>0</v>
      </c>
      <c r="AR289" s="215">
        <f>SUM(Paniglgasse:Lerchenfelder!AR289)</f>
        <v>0</v>
      </c>
      <c r="AS289" s="215">
        <f>SUM(Paniglgasse:Lerchenfelder!AS289)</f>
        <v>0</v>
      </c>
      <c r="AT289" s="215">
        <f>SUM(Paniglgasse:Lerchenfelder!AT289)</f>
        <v>0</v>
      </c>
      <c r="AU289" s="215">
        <f>SUM(Paniglgasse:Lerchenfelder!AU289)</f>
        <v>0</v>
      </c>
      <c r="AV289" s="215">
        <f>SUM(Paniglgasse:Lerchenfelder!AV289)</f>
        <v>0</v>
      </c>
      <c r="AW289" s="215">
        <f>SUM(Paniglgasse:Lerchenfelder!AW289)</f>
        <v>0</v>
      </c>
      <c r="AX289" s="215">
        <f>SUM(Paniglgasse:Lerchenfelder!AX289)</f>
        <v>0</v>
      </c>
      <c r="AY289" s="215">
        <f>SUM(Paniglgasse:Lerchenfelder!AY289)</f>
        <v>0</v>
      </c>
      <c r="AZ289" s="215">
        <f>SUM(Paniglgasse:Lerchenfelder!AZ289)</f>
        <v>0</v>
      </c>
      <c r="BA289" s="215">
        <f>SUM(Paniglgasse:Lerchenfelder!BA289)</f>
        <v>0</v>
      </c>
      <c r="BB289" s="215">
        <f>SUM(Paniglgasse:Lerchenfelder!BB289)</f>
        <v>0</v>
      </c>
      <c r="BC289" s="215">
        <f>SUM(Paniglgasse:Lerchenfelder!BC289)</f>
        <v>0</v>
      </c>
      <c r="BD289" s="215">
        <f>SUM(Paniglgasse:Lerchenfelder!BD289)</f>
        <v>0</v>
      </c>
      <c r="BE289" s="271"/>
      <c r="BF289" s="163">
        <f t="shared" si="458"/>
        <v>0</v>
      </c>
      <c r="BG289" s="77">
        <f t="shared" si="459"/>
        <v>0</v>
      </c>
      <c r="BH289" s="77">
        <f t="shared" si="460"/>
        <v>0</v>
      </c>
      <c r="BI289" s="77">
        <f t="shared" si="461"/>
        <v>0</v>
      </c>
      <c r="BJ289" s="77">
        <f t="shared" si="462"/>
        <v>0</v>
      </c>
      <c r="BK289" s="77">
        <f t="shared" si="463"/>
        <v>0</v>
      </c>
      <c r="BL289" s="77">
        <f t="shared" si="464"/>
        <v>0</v>
      </c>
      <c r="BM289" s="77">
        <f t="shared" si="465"/>
        <v>0</v>
      </c>
      <c r="BN289" s="77">
        <f t="shared" si="466"/>
        <v>0</v>
      </c>
      <c r="BO289" s="77">
        <f t="shared" si="467"/>
        <v>0</v>
      </c>
      <c r="BP289" s="77">
        <f t="shared" si="468"/>
        <v>0</v>
      </c>
      <c r="BQ289" s="77">
        <f t="shared" si="469"/>
        <v>0</v>
      </c>
      <c r="BR289" s="157">
        <f t="shared" si="470"/>
        <v>0</v>
      </c>
      <c r="BS289" s="77">
        <f t="shared" si="471"/>
        <v>0</v>
      </c>
      <c r="BT289" s="77">
        <f t="shared" si="472"/>
        <v>0</v>
      </c>
      <c r="BU289" s="77">
        <f t="shared" si="473"/>
        <v>0</v>
      </c>
      <c r="BV289" s="77">
        <f t="shared" si="474"/>
        <v>0</v>
      </c>
      <c r="BW289" s="77">
        <f t="shared" si="475"/>
        <v>0</v>
      </c>
      <c r="BX289" s="77">
        <f t="shared" si="476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x14ac:dyDescent="0.3">
      <c r="A290" s="269"/>
      <c r="B290" s="78" t="s">
        <v>404</v>
      </c>
      <c r="C290" s="52">
        <f>Info!$AJ11</f>
        <v>5.2</v>
      </c>
      <c r="D290" s="161">
        <f t="shared" si="457"/>
        <v>1639.2499999999995</v>
      </c>
      <c r="E290" s="215">
        <f>SUM(Paniglgasse:Lerchenfelder!E290)</f>
        <v>32.22</v>
      </c>
      <c r="F290" s="215">
        <f>SUM(Paniglgasse:Lerchenfelder!F290)</f>
        <v>14.41</v>
      </c>
      <c r="G290" s="215">
        <f>SUM(Paniglgasse:Lerchenfelder!G290)</f>
        <v>0</v>
      </c>
      <c r="H290" s="215">
        <f>SUM(Paniglgasse:Lerchenfelder!H290)</f>
        <v>52.769999999999996</v>
      </c>
      <c r="I290" s="215">
        <f>SUM(Paniglgasse:Lerchenfelder!I290)</f>
        <v>31.2</v>
      </c>
      <c r="J290" s="215">
        <f>SUM(Paniglgasse:Lerchenfelder!J290)</f>
        <v>33.35</v>
      </c>
      <c r="K290" s="215">
        <f>SUM(Paniglgasse:Lerchenfelder!K290)</f>
        <v>0</v>
      </c>
      <c r="L290" s="215">
        <f>SUM(Paniglgasse:Lerchenfelder!L290)</f>
        <v>0</v>
      </c>
      <c r="M290" s="215">
        <f>SUM(Paniglgasse:Lerchenfelder!M290)</f>
        <v>73.989999999999995</v>
      </c>
      <c r="N290" s="215">
        <f>SUM(Paniglgasse:Lerchenfelder!N290)</f>
        <v>31.75</v>
      </c>
      <c r="O290" s="215">
        <f>SUM(Paniglgasse:Lerchenfelder!O290)</f>
        <v>33.629999999999995</v>
      </c>
      <c r="P290" s="215">
        <f>SUM(Paniglgasse:Lerchenfelder!P290)</f>
        <v>0</v>
      </c>
      <c r="Q290" s="215">
        <f>SUM(Paniglgasse:Lerchenfelder!Q290)</f>
        <v>0</v>
      </c>
      <c r="R290" s="215">
        <f>SUM(Paniglgasse:Lerchenfelder!R290)</f>
        <v>81.83</v>
      </c>
      <c r="S290" s="215">
        <f>SUM(Paniglgasse:Lerchenfelder!S290)</f>
        <v>47.67</v>
      </c>
      <c r="T290" s="215">
        <f>SUM(Paniglgasse:Lerchenfelder!T290)</f>
        <v>28.14</v>
      </c>
      <c r="U290" s="215">
        <f>SUM(Paniglgasse:Lerchenfelder!U290)</f>
        <v>28.869999999999997</v>
      </c>
      <c r="V290" s="215">
        <f>SUM(Paniglgasse:Lerchenfelder!V290)</f>
        <v>0</v>
      </c>
      <c r="W290" s="215">
        <f>SUM(Paniglgasse:Lerchenfelder!W290)</f>
        <v>83.62</v>
      </c>
      <c r="X290" s="215">
        <f>SUM(Paniglgasse:Lerchenfelder!X290)</f>
        <v>60.56</v>
      </c>
      <c r="Y290" s="215">
        <f>SUM(Paniglgasse:Lerchenfelder!Y290)</f>
        <v>30.59</v>
      </c>
      <c r="Z290" s="215">
        <f>SUM(Paniglgasse:Lerchenfelder!Z290)</f>
        <v>32.629999999999995</v>
      </c>
      <c r="AA290" s="215">
        <f>SUM(Paniglgasse:Lerchenfelder!AA290)</f>
        <v>0</v>
      </c>
      <c r="AB290" s="215">
        <f>SUM(Paniglgasse:Lerchenfelder!AB290)</f>
        <v>69.06</v>
      </c>
      <c r="AC290" s="215">
        <f>SUM(Paniglgasse:Lerchenfelder!AC290)</f>
        <v>26.21</v>
      </c>
      <c r="AD290" s="215">
        <f>SUM(Paniglgasse:Lerchenfelder!AD290)</f>
        <v>33.340000000000003</v>
      </c>
      <c r="AE290" s="215">
        <f>SUM(Paniglgasse:Lerchenfelder!AE290)</f>
        <v>0</v>
      </c>
      <c r="AF290" s="215">
        <f>SUM(Paniglgasse:Lerchenfelder!AF290)</f>
        <v>0</v>
      </c>
      <c r="AG290" s="215">
        <f>SUM(Paniglgasse:Lerchenfelder!AG290)</f>
        <v>62.15</v>
      </c>
      <c r="AH290" s="215">
        <f>SUM(Paniglgasse:Lerchenfelder!AH290)</f>
        <v>27.67</v>
      </c>
      <c r="AI290" s="215">
        <f>SUM(Paniglgasse:Lerchenfelder!AI290)</f>
        <v>33.72</v>
      </c>
      <c r="AJ290" s="215">
        <f>SUM(Paniglgasse:Lerchenfelder!AJ290)</f>
        <v>15</v>
      </c>
      <c r="AK290" s="215">
        <f>SUM(Paniglgasse:Lerchenfelder!AK290)</f>
        <v>0</v>
      </c>
      <c r="AL290" s="215">
        <f>SUM(Paniglgasse:Lerchenfelder!AL290)</f>
        <v>0</v>
      </c>
      <c r="AM290" s="215">
        <f>SUM(Paniglgasse:Lerchenfelder!AM290)</f>
        <v>68.58</v>
      </c>
      <c r="AN290" s="215">
        <f>SUM(Paniglgasse:Lerchenfelder!AN290)</f>
        <v>59.3</v>
      </c>
      <c r="AO290" s="215">
        <f>SUM(Paniglgasse:Lerchenfelder!AO290)</f>
        <v>27.79</v>
      </c>
      <c r="AP290" s="215">
        <f>SUM(Paniglgasse:Lerchenfelder!AP290)</f>
        <v>27.8</v>
      </c>
      <c r="AQ290" s="215">
        <f>SUM(Paniglgasse:Lerchenfelder!AQ290)</f>
        <v>0</v>
      </c>
      <c r="AR290" s="215">
        <f>SUM(Paniglgasse:Lerchenfelder!AR290)</f>
        <v>81.17</v>
      </c>
      <c r="AS290" s="215">
        <f>SUM(Paniglgasse:Lerchenfelder!AS290)</f>
        <v>65.47999999999999</v>
      </c>
      <c r="AT290" s="215">
        <f>SUM(Paniglgasse:Lerchenfelder!AT290)</f>
        <v>33.61</v>
      </c>
      <c r="AU290" s="215">
        <f>SUM(Paniglgasse:Lerchenfelder!AU290)</f>
        <v>31.6</v>
      </c>
      <c r="AV290" s="215">
        <f>SUM(Paniglgasse:Lerchenfelder!AV290)</f>
        <v>0</v>
      </c>
      <c r="AW290" s="215">
        <f>SUM(Paniglgasse:Lerchenfelder!AW290)</f>
        <v>83.84</v>
      </c>
      <c r="AX290" s="215">
        <f>SUM(Paniglgasse:Lerchenfelder!AX290)</f>
        <v>44.480000000000004</v>
      </c>
      <c r="AY290" s="215">
        <f>SUM(Paniglgasse:Lerchenfelder!AY290)</f>
        <v>28.61</v>
      </c>
      <c r="AZ290" s="215">
        <f>SUM(Paniglgasse:Lerchenfelder!AZ290)</f>
        <v>30.79</v>
      </c>
      <c r="BA290" s="215">
        <f>SUM(Paniglgasse:Lerchenfelder!BA290)</f>
        <v>0</v>
      </c>
      <c r="BB290" s="215">
        <f>SUM(Paniglgasse:Lerchenfelder!BB290)</f>
        <v>62.5</v>
      </c>
      <c r="BC290" s="215">
        <f>SUM(Paniglgasse:Lerchenfelder!BC290)</f>
        <v>29.32</v>
      </c>
      <c r="BD290" s="215">
        <f>SUM(Paniglgasse:Lerchenfelder!BD290)</f>
        <v>0</v>
      </c>
      <c r="BE290" s="271"/>
      <c r="BF290" s="163">
        <f t="shared" si="458"/>
        <v>99.399999999999991</v>
      </c>
      <c r="BG290" s="77">
        <f t="shared" si="459"/>
        <v>64.55</v>
      </c>
      <c r="BH290" s="77">
        <f t="shared" si="460"/>
        <v>139.37</v>
      </c>
      <c r="BI290" s="77">
        <f t="shared" si="461"/>
        <v>186.51</v>
      </c>
      <c r="BJ290" s="77">
        <f t="shared" si="462"/>
        <v>174.77</v>
      </c>
      <c r="BK290" s="77">
        <f t="shared" si="463"/>
        <v>161.24</v>
      </c>
      <c r="BL290" s="77">
        <f t="shared" si="464"/>
        <v>89.82</v>
      </c>
      <c r="BM290" s="77">
        <f t="shared" si="465"/>
        <v>48.72</v>
      </c>
      <c r="BN290" s="77">
        <f t="shared" si="466"/>
        <v>183.47</v>
      </c>
      <c r="BO290" s="77">
        <f t="shared" si="467"/>
        <v>211.85999999999999</v>
      </c>
      <c r="BP290" s="77">
        <f t="shared" si="468"/>
        <v>156.93</v>
      </c>
      <c r="BQ290" s="77">
        <f t="shared" si="469"/>
        <v>122.60999999999999</v>
      </c>
      <c r="BR290" s="157">
        <f t="shared" si="470"/>
        <v>1639.25</v>
      </c>
      <c r="BS290" s="77">
        <f t="shared" si="471"/>
        <v>303.32</v>
      </c>
      <c r="BT290" s="77">
        <f t="shared" si="472"/>
        <v>522.52</v>
      </c>
      <c r="BU290" s="77">
        <f t="shared" si="473"/>
        <v>322.01</v>
      </c>
      <c r="BV290" s="77">
        <f t="shared" si="474"/>
        <v>491.4</v>
      </c>
      <c r="BW290" s="77">
        <f t="shared" si="475"/>
        <v>825.84</v>
      </c>
      <c r="BX290" s="77">
        <f t="shared" si="476"/>
        <v>813.41</v>
      </c>
      <c r="BY290" s="77">
        <f>IF(Info!$O$3="Q1",$BS290,IF(Info!$O$3="Q2",$BS290+$BT290,IF(Info!$O$3="Q3",$BS290+$BT290+$BU290,$BR290)))</f>
        <v>303.32</v>
      </c>
      <c r="BZ290" s="77">
        <f>IF(Info!$O$3="Q1",$BS290,IF(Info!$O$3="Q2",$BT290,IF(Info!$O$3="Q3",$BU290,$BV290)))</f>
        <v>303.32</v>
      </c>
      <c r="CA290" s="49"/>
    </row>
    <row r="291" spans="1:79" x14ac:dyDescent="0.3">
      <c r="A291" s="269"/>
      <c r="B291" s="78" t="s">
        <v>405</v>
      </c>
      <c r="C291" s="52">
        <f>Info!$AJ12</f>
        <v>2.4</v>
      </c>
      <c r="D291" s="161">
        <f t="shared" si="457"/>
        <v>0</v>
      </c>
      <c r="E291" s="215">
        <f>SUM(Paniglgasse:Lerchenfelder!E291)</f>
        <v>0</v>
      </c>
      <c r="F291" s="215">
        <f>SUM(Paniglgasse:Lerchenfelder!F291)</f>
        <v>0</v>
      </c>
      <c r="G291" s="215">
        <f>SUM(Paniglgasse:Lerchenfelder!G291)</f>
        <v>0</v>
      </c>
      <c r="H291" s="215">
        <f>SUM(Paniglgasse:Lerchenfelder!H291)</f>
        <v>0</v>
      </c>
      <c r="I291" s="215">
        <f>SUM(Paniglgasse:Lerchenfelder!I291)</f>
        <v>0</v>
      </c>
      <c r="J291" s="215">
        <f>SUM(Paniglgasse:Lerchenfelder!J291)</f>
        <v>0</v>
      </c>
      <c r="K291" s="215">
        <f>SUM(Paniglgasse:Lerchenfelder!K291)</f>
        <v>0</v>
      </c>
      <c r="L291" s="215">
        <f>SUM(Paniglgasse:Lerchenfelder!L291)</f>
        <v>0</v>
      </c>
      <c r="M291" s="215">
        <f>SUM(Paniglgasse:Lerchenfelder!M291)</f>
        <v>0</v>
      </c>
      <c r="N291" s="215">
        <f>SUM(Paniglgasse:Lerchenfelder!N291)</f>
        <v>0</v>
      </c>
      <c r="O291" s="215">
        <f>SUM(Paniglgasse:Lerchenfelder!O291)</f>
        <v>0</v>
      </c>
      <c r="P291" s="215">
        <f>SUM(Paniglgasse:Lerchenfelder!P291)</f>
        <v>0</v>
      </c>
      <c r="Q291" s="215">
        <f>SUM(Paniglgasse:Lerchenfelder!Q291)</f>
        <v>0</v>
      </c>
      <c r="R291" s="215">
        <f>SUM(Paniglgasse:Lerchenfelder!R291)</f>
        <v>0</v>
      </c>
      <c r="S291" s="215">
        <f>SUM(Paniglgasse:Lerchenfelder!S291)</f>
        <v>0</v>
      </c>
      <c r="T291" s="215">
        <f>SUM(Paniglgasse:Lerchenfelder!T291)</f>
        <v>0</v>
      </c>
      <c r="U291" s="215">
        <f>SUM(Paniglgasse:Lerchenfelder!U291)</f>
        <v>0</v>
      </c>
      <c r="V291" s="215">
        <f>SUM(Paniglgasse:Lerchenfelder!V291)</f>
        <v>0</v>
      </c>
      <c r="W291" s="215">
        <f>SUM(Paniglgasse:Lerchenfelder!W291)</f>
        <v>0</v>
      </c>
      <c r="X291" s="215">
        <f>SUM(Paniglgasse:Lerchenfelder!X291)</f>
        <v>0</v>
      </c>
      <c r="Y291" s="215">
        <f>SUM(Paniglgasse:Lerchenfelder!Y291)</f>
        <v>0</v>
      </c>
      <c r="Z291" s="215">
        <f>SUM(Paniglgasse:Lerchenfelder!Z291)</f>
        <v>0</v>
      </c>
      <c r="AA291" s="215">
        <f>SUM(Paniglgasse:Lerchenfelder!AA291)</f>
        <v>0</v>
      </c>
      <c r="AB291" s="215">
        <f>SUM(Paniglgasse:Lerchenfelder!AB291)</f>
        <v>0</v>
      </c>
      <c r="AC291" s="215">
        <f>SUM(Paniglgasse:Lerchenfelder!AC291)</f>
        <v>0</v>
      </c>
      <c r="AD291" s="215">
        <f>SUM(Paniglgasse:Lerchenfelder!AD291)</f>
        <v>0</v>
      </c>
      <c r="AE291" s="215">
        <f>SUM(Paniglgasse:Lerchenfelder!AE291)</f>
        <v>0</v>
      </c>
      <c r="AF291" s="215">
        <f>SUM(Paniglgasse:Lerchenfelder!AF291)</f>
        <v>0</v>
      </c>
      <c r="AG291" s="215">
        <f>SUM(Paniglgasse:Lerchenfelder!AG291)</f>
        <v>0</v>
      </c>
      <c r="AH291" s="215">
        <f>SUM(Paniglgasse:Lerchenfelder!AH291)</f>
        <v>0</v>
      </c>
      <c r="AI291" s="215">
        <f>SUM(Paniglgasse:Lerchenfelder!AI291)</f>
        <v>0</v>
      </c>
      <c r="AJ291" s="215">
        <f>SUM(Paniglgasse:Lerchenfelder!AJ291)</f>
        <v>0</v>
      </c>
      <c r="AK291" s="215">
        <f>SUM(Paniglgasse:Lerchenfelder!AK291)</f>
        <v>0</v>
      </c>
      <c r="AL291" s="215">
        <f>SUM(Paniglgasse:Lerchenfelder!AL291)</f>
        <v>0</v>
      </c>
      <c r="AM291" s="215">
        <f>SUM(Paniglgasse:Lerchenfelder!AM291)</f>
        <v>0</v>
      </c>
      <c r="AN291" s="215">
        <f>SUM(Paniglgasse:Lerchenfelder!AN291)</f>
        <v>0</v>
      </c>
      <c r="AO291" s="215">
        <f>SUM(Paniglgasse:Lerchenfelder!AO291)</f>
        <v>0</v>
      </c>
      <c r="AP291" s="215">
        <f>SUM(Paniglgasse:Lerchenfelder!AP291)</f>
        <v>0</v>
      </c>
      <c r="AQ291" s="215">
        <f>SUM(Paniglgasse:Lerchenfelder!AQ291)</f>
        <v>0</v>
      </c>
      <c r="AR291" s="215">
        <f>SUM(Paniglgasse:Lerchenfelder!AR291)</f>
        <v>0</v>
      </c>
      <c r="AS291" s="215">
        <f>SUM(Paniglgasse:Lerchenfelder!AS291)</f>
        <v>0</v>
      </c>
      <c r="AT291" s="215">
        <f>SUM(Paniglgasse:Lerchenfelder!AT291)</f>
        <v>0</v>
      </c>
      <c r="AU291" s="215">
        <f>SUM(Paniglgasse:Lerchenfelder!AU291)</f>
        <v>0</v>
      </c>
      <c r="AV291" s="215">
        <f>SUM(Paniglgasse:Lerchenfelder!AV291)</f>
        <v>0</v>
      </c>
      <c r="AW291" s="215">
        <f>SUM(Paniglgasse:Lerchenfelder!AW291)</f>
        <v>0</v>
      </c>
      <c r="AX291" s="215">
        <f>SUM(Paniglgasse:Lerchenfelder!AX291)</f>
        <v>0</v>
      </c>
      <c r="AY291" s="215">
        <f>SUM(Paniglgasse:Lerchenfelder!AY291)</f>
        <v>0</v>
      </c>
      <c r="AZ291" s="215">
        <f>SUM(Paniglgasse:Lerchenfelder!AZ291)</f>
        <v>0</v>
      </c>
      <c r="BA291" s="215">
        <f>SUM(Paniglgasse:Lerchenfelder!BA291)</f>
        <v>0</v>
      </c>
      <c r="BB291" s="215">
        <f>SUM(Paniglgasse:Lerchenfelder!BB291)</f>
        <v>0</v>
      </c>
      <c r="BC291" s="215">
        <f>SUM(Paniglgasse:Lerchenfelder!BC291)</f>
        <v>0</v>
      </c>
      <c r="BD291" s="215">
        <f>SUM(Paniglgasse:Lerchenfelder!BD291)</f>
        <v>0</v>
      </c>
      <c r="BE291" s="271"/>
      <c r="BF291" s="163">
        <f t="shared" si="458"/>
        <v>0</v>
      </c>
      <c r="BG291" s="77">
        <f t="shared" si="459"/>
        <v>0</v>
      </c>
      <c r="BH291" s="77">
        <f t="shared" si="460"/>
        <v>0</v>
      </c>
      <c r="BI291" s="77">
        <f t="shared" si="461"/>
        <v>0</v>
      </c>
      <c r="BJ291" s="77">
        <f t="shared" si="462"/>
        <v>0</v>
      </c>
      <c r="BK291" s="77">
        <f t="shared" si="463"/>
        <v>0</v>
      </c>
      <c r="BL291" s="77">
        <f t="shared" si="464"/>
        <v>0</v>
      </c>
      <c r="BM291" s="77">
        <f t="shared" si="465"/>
        <v>0</v>
      </c>
      <c r="BN291" s="77">
        <f t="shared" si="466"/>
        <v>0</v>
      </c>
      <c r="BO291" s="77">
        <f t="shared" si="467"/>
        <v>0</v>
      </c>
      <c r="BP291" s="77">
        <f t="shared" si="468"/>
        <v>0</v>
      </c>
      <c r="BQ291" s="77">
        <f t="shared" si="469"/>
        <v>0</v>
      </c>
      <c r="BR291" s="157">
        <f t="shared" si="470"/>
        <v>0</v>
      </c>
      <c r="BS291" s="77">
        <f t="shared" si="471"/>
        <v>0</v>
      </c>
      <c r="BT291" s="77">
        <f t="shared" si="472"/>
        <v>0</v>
      </c>
      <c r="BU291" s="77">
        <f t="shared" si="473"/>
        <v>0</v>
      </c>
      <c r="BV291" s="77">
        <f t="shared" si="474"/>
        <v>0</v>
      </c>
      <c r="BW291" s="77">
        <f t="shared" si="475"/>
        <v>0</v>
      </c>
      <c r="BX291" s="77">
        <f t="shared" si="476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x14ac:dyDescent="0.3">
      <c r="A292" s="269"/>
      <c r="B292" s="160" t="s">
        <v>315</v>
      </c>
      <c r="C292" s="275"/>
      <c r="D292" s="161">
        <f t="shared" si="457"/>
        <v>41774.749999999993</v>
      </c>
      <c r="E292" s="53">
        <f t="shared" ref="E292:AJ292" si="477">SUM(E283:E291)</f>
        <v>439.47</v>
      </c>
      <c r="F292" s="53">
        <f t="shared" si="477"/>
        <v>494.60999999999996</v>
      </c>
      <c r="G292" s="53">
        <f t="shared" si="477"/>
        <v>328.81</v>
      </c>
      <c r="H292" s="53">
        <f t="shared" si="477"/>
        <v>1915.8</v>
      </c>
      <c r="I292" s="53">
        <f t="shared" si="477"/>
        <v>444.89</v>
      </c>
      <c r="J292" s="53">
        <f t="shared" si="477"/>
        <v>463.99</v>
      </c>
      <c r="K292" s="53">
        <f t="shared" si="477"/>
        <v>293.02</v>
      </c>
      <c r="L292" s="53">
        <f t="shared" si="477"/>
        <v>325.31</v>
      </c>
      <c r="M292" s="53">
        <f t="shared" si="477"/>
        <v>1842.42</v>
      </c>
      <c r="N292" s="53">
        <f t="shared" si="477"/>
        <v>623.54</v>
      </c>
      <c r="O292" s="53">
        <f t="shared" si="477"/>
        <v>691.39</v>
      </c>
      <c r="P292" s="53">
        <f t="shared" si="477"/>
        <v>443.68</v>
      </c>
      <c r="Q292" s="53">
        <f t="shared" si="477"/>
        <v>286.57</v>
      </c>
      <c r="R292" s="53">
        <f t="shared" si="477"/>
        <v>2231.25</v>
      </c>
      <c r="S292" s="53">
        <f t="shared" si="477"/>
        <v>738.79</v>
      </c>
      <c r="T292" s="53">
        <f t="shared" si="477"/>
        <v>654.69000000000005</v>
      </c>
      <c r="U292" s="53">
        <f t="shared" si="477"/>
        <v>580.98</v>
      </c>
      <c r="V292" s="53">
        <f t="shared" si="477"/>
        <v>400.46</v>
      </c>
      <c r="W292" s="53">
        <f t="shared" si="477"/>
        <v>2317.6799999999998</v>
      </c>
      <c r="X292" s="53">
        <f t="shared" si="477"/>
        <v>807.8900000000001</v>
      </c>
      <c r="Y292" s="53">
        <f t="shared" si="477"/>
        <v>600.16000000000008</v>
      </c>
      <c r="Z292" s="53">
        <f t="shared" si="477"/>
        <v>508.46000000000004</v>
      </c>
      <c r="AA292" s="53">
        <f t="shared" si="477"/>
        <v>405.22</v>
      </c>
      <c r="AB292" s="53">
        <f t="shared" si="477"/>
        <v>2088.61</v>
      </c>
      <c r="AC292" s="53">
        <f t="shared" si="477"/>
        <v>758.31999999999994</v>
      </c>
      <c r="AD292" s="53">
        <f t="shared" si="477"/>
        <v>573.28</v>
      </c>
      <c r="AE292" s="53">
        <f t="shared" si="477"/>
        <v>357.83000000000004</v>
      </c>
      <c r="AF292" s="53">
        <f t="shared" si="477"/>
        <v>302.31</v>
      </c>
      <c r="AG292" s="53">
        <f t="shared" si="477"/>
        <v>1668.66</v>
      </c>
      <c r="AH292" s="53">
        <f t="shared" si="477"/>
        <v>644.02</v>
      </c>
      <c r="AI292" s="53">
        <f t="shared" si="477"/>
        <v>563.07000000000005</v>
      </c>
      <c r="AJ292" s="53">
        <f t="shared" si="477"/>
        <v>420.21000000000004</v>
      </c>
      <c r="AK292" s="53">
        <f t="shared" ref="AK292:BP292" si="478">SUM(AK283:AK291)</f>
        <v>394.64</v>
      </c>
      <c r="AL292" s="53">
        <f t="shared" si="478"/>
        <v>289.31</v>
      </c>
      <c r="AM292" s="53">
        <f t="shared" si="478"/>
        <v>2052.39</v>
      </c>
      <c r="AN292" s="53">
        <f t="shared" si="478"/>
        <v>641.81999999999994</v>
      </c>
      <c r="AO292" s="53">
        <f t="shared" si="478"/>
        <v>701.13999999999987</v>
      </c>
      <c r="AP292" s="53">
        <f t="shared" si="478"/>
        <v>536.41999999999996</v>
      </c>
      <c r="AQ292" s="53">
        <f t="shared" si="478"/>
        <v>284.01</v>
      </c>
      <c r="AR292" s="53">
        <f t="shared" si="478"/>
        <v>2023.1100000000001</v>
      </c>
      <c r="AS292" s="53">
        <f t="shared" si="478"/>
        <v>924.72</v>
      </c>
      <c r="AT292" s="53">
        <f t="shared" si="478"/>
        <v>595.94000000000005</v>
      </c>
      <c r="AU292" s="53">
        <f t="shared" si="478"/>
        <v>560.96</v>
      </c>
      <c r="AV292" s="53">
        <f t="shared" si="478"/>
        <v>368.47</v>
      </c>
      <c r="AW292" s="53">
        <f t="shared" si="478"/>
        <v>2109.2400000000002</v>
      </c>
      <c r="AX292" s="53">
        <f t="shared" si="478"/>
        <v>854.04000000000008</v>
      </c>
      <c r="AY292" s="53">
        <f t="shared" si="478"/>
        <v>649.67000000000007</v>
      </c>
      <c r="AZ292" s="53">
        <f t="shared" si="478"/>
        <v>560.25</v>
      </c>
      <c r="BA292" s="53">
        <f t="shared" si="478"/>
        <v>369.24</v>
      </c>
      <c r="BB292" s="53">
        <f t="shared" si="478"/>
        <v>1811.28</v>
      </c>
      <c r="BC292" s="53">
        <f t="shared" si="478"/>
        <v>532.99</v>
      </c>
      <c r="BD292" s="53">
        <f t="shared" si="478"/>
        <v>299.72000000000003</v>
      </c>
      <c r="BE292" s="271"/>
      <c r="BF292" s="162">
        <f t="shared" si="458"/>
        <v>3178.6899999999996</v>
      </c>
      <c r="BG292" s="157">
        <f t="shared" si="459"/>
        <v>1527.21</v>
      </c>
      <c r="BH292" s="157">
        <f t="shared" si="460"/>
        <v>3887.6</v>
      </c>
      <c r="BI292" s="157">
        <f t="shared" si="461"/>
        <v>4205.71</v>
      </c>
      <c r="BJ292" s="157">
        <f t="shared" si="462"/>
        <v>4126.1899999999996</v>
      </c>
      <c r="BK292" s="157">
        <f t="shared" si="463"/>
        <v>4333.8899999999994</v>
      </c>
      <c r="BL292" s="157">
        <f t="shared" si="464"/>
        <v>2972.82</v>
      </c>
      <c r="BM292" s="157">
        <f t="shared" si="465"/>
        <v>1667.23</v>
      </c>
      <c r="BN292" s="157">
        <f t="shared" si="466"/>
        <v>4215.78</v>
      </c>
      <c r="BO292" s="157">
        <f t="shared" si="467"/>
        <v>4104.7299999999996</v>
      </c>
      <c r="BP292" s="157">
        <f t="shared" si="468"/>
        <v>3981.42</v>
      </c>
      <c r="BQ292" s="157">
        <f t="shared" si="469"/>
        <v>3573.4800000000005</v>
      </c>
      <c r="BR292" s="157">
        <f t="shared" si="470"/>
        <v>41774.749999999993</v>
      </c>
      <c r="BS292" s="157">
        <f t="shared" si="471"/>
        <v>8593.5</v>
      </c>
      <c r="BT292" s="157">
        <f t="shared" si="472"/>
        <v>12665.789999999999</v>
      </c>
      <c r="BU292" s="157">
        <f t="shared" si="473"/>
        <v>8855.83</v>
      </c>
      <c r="BV292" s="157">
        <f t="shared" si="474"/>
        <v>11659.630000000001</v>
      </c>
      <c r="BW292" s="157">
        <f t="shared" si="475"/>
        <v>21259.289999999997</v>
      </c>
      <c r="BX292" s="157">
        <f t="shared" si="476"/>
        <v>20515.46</v>
      </c>
      <c r="BY292" s="157">
        <f>IF(Info!$O$3="Q1",$BS292,IF(Info!$O$3="Q2",$BS292+$BT292,IF(Info!$O$3="Q3",$BS292+$BT292+$BU292,$BR292)))</f>
        <v>8593.5</v>
      </c>
      <c r="BZ292" s="157">
        <f>IF(Info!$O$3="Q1",$BS292,IF(Info!$O$3="Q2",$BT292,IF(Info!$O$3="Q3",$BU292,$BV292)))</f>
        <v>8593.5</v>
      </c>
      <c r="CA292" s="49"/>
    </row>
    <row r="293" spans="1:79" x14ac:dyDescent="0.3">
      <c r="A293" s="269"/>
      <c r="B293" s="78" t="s">
        <v>406</v>
      </c>
      <c r="C293" s="275"/>
      <c r="D293" s="276">
        <f t="shared" ref="D293:AI293" si="479">D294/(SUM(D283:D291))</f>
        <v>0</v>
      </c>
      <c r="E293" s="277">
        <f t="shared" si="479"/>
        <v>0</v>
      </c>
      <c r="F293" s="277">
        <f t="shared" si="479"/>
        <v>0</v>
      </c>
      <c r="G293" s="277">
        <f t="shared" si="479"/>
        <v>0</v>
      </c>
      <c r="H293" s="277">
        <f t="shared" si="479"/>
        <v>0</v>
      </c>
      <c r="I293" s="277">
        <f t="shared" si="479"/>
        <v>0</v>
      </c>
      <c r="J293" s="277">
        <f t="shared" si="479"/>
        <v>0</v>
      </c>
      <c r="K293" s="277">
        <f t="shared" si="479"/>
        <v>0</v>
      </c>
      <c r="L293" s="277">
        <f t="shared" si="479"/>
        <v>0</v>
      </c>
      <c r="M293" s="277">
        <f t="shared" si="479"/>
        <v>0</v>
      </c>
      <c r="N293" s="277">
        <f t="shared" si="479"/>
        <v>0</v>
      </c>
      <c r="O293" s="277">
        <f t="shared" si="479"/>
        <v>0</v>
      </c>
      <c r="P293" s="277">
        <f t="shared" si="479"/>
        <v>0</v>
      </c>
      <c r="Q293" s="277">
        <f t="shared" si="479"/>
        <v>0</v>
      </c>
      <c r="R293" s="277">
        <f t="shared" si="479"/>
        <v>0</v>
      </c>
      <c r="S293" s="277">
        <f t="shared" si="479"/>
        <v>0</v>
      </c>
      <c r="T293" s="277">
        <f t="shared" si="479"/>
        <v>0</v>
      </c>
      <c r="U293" s="277">
        <f t="shared" si="479"/>
        <v>0</v>
      </c>
      <c r="V293" s="277">
        <f t="shared" si="479"/>
        <v>0</v>
      </c>
      <c r="W293" s="277">
        <f t="shared" si="479"/>
        <v>0</v>
      </c>
      <c r="X293" s="277">
        <f t="shared" si="479"/>
        <v>0</v>
      </c>
      <c r="Y293" s="277">
        <f t="shared" si="479"/>
        <v>0</v>
      </c>
      <c r="Z293" s="277">
        <f t="shared" si="479"/>
        <v>0</v>
      </c>
      <c r="AA293" s="277">
        <f t="shared" si="479"/>
        <v>0</v>
      </c>
      <c r="AB293" s="277">
        <f t="shared" si="479"/>
        <v>0</v>
      </c>
      <c r="AC293" s="277">
        <f t="shared" si="479"/>
        <v>0</v>
      </c>
      <c r="AD293" s="277">
        <f t="shared" si="479"/>
        <v>0</v>
      </c>
      <c r="AE293" s="277">
        <f t="shared" si="479"/>
        <v>0</v>
      </c>
      <c r="AF293" s="277">
        <f t="shared" si="479"/>
        <v>0</v>
      </c>
      <c r="AG293" s="277">
        <f t="shared" si="479"/>
        <v>0</v>
      </c>
      <c r="AH293" s="277">
        <f t="shared" si="479"/>
        <v>0</v>
      </c>
      <c r="AI293" s="277">
        <f t="shared" si="479"/>
        <v>0</v>
      </c>
      <c r="AJ293" s="277">
        <f t="shared" ref="AJ293:BO293" si="480">AJ294/(SUM(AJ283:AJ291))</f>
        <v>0</v>
      </c>
      <c r="AK293" s="277">
        <f t="shared" si="480"/>
        <v>0</v>
      </c>
      <c r="AL293" s="277">
        <f t="shared" si="480"/>
        <v>0</v>
      </c>
      <c r="AM293" s="277">
        <f t="shared" si="480"/>
        <v>0</v>
      </c>
      <c r="AN293" s="277">
        <f t="shared" si="480"/>
        <v>0</v>
      </c>
      <c r="AO293" s="277">
        <f t="shared" si="480"/>
        <v>0</v>
      </c>
      <c r="AP293" s="277">
        <f t="shared" si="480"/>
        <v>0</v>
      </c>
      <c r="AQ293" s="277">
        <f t="shared" si="480"/>
        <v>0</v>
      </c>
      <c r="AR293" s="277">
        <f t="shared" si="480"/>
        <v>0</v>
      </c>
      <c r="AS293" s="277">
        <f t="shared" si="480"/>
        <v>0</v>
      </c>
      <c r="AT293" s="277">
        <f t="shared" si="480"/>
        <v>0</v>
      </c>
      <c r="AU293" s="277">
        <f t="shared" si="480"/>
        <v>0</v>
      </c>
      <c r="AV293" s="277">
        <f t="shared" si="480"/>
        <v>0</v>
      </c>
      <c r="AW293" s="277">
        <f t="shared" si="480"/>
        <v>0</v>
      </c>
      <c r="AX293" s="277">
        <f t="shared" si="480"/>
        <v>0</v>
      </c>
      <c r="AY293" s="277">
        <f t="shared" si="480"/>
        <v>0</v>
      </c>
      <c r="AZ293" s="277">
        <f t="shared" si="480"/>
        <v>0</v>
      </c>
      <c r="BA293" s="277">
        <f t="shared" si="480"/>
        <v>0</v>
      </c>
      <c r="BB293" s="277">
        <f t="shared" si="480"/>
        <v>0</v>
      </c>
      <c r="BC293" s="277">
        <f t="shared" si="480"/>
        <v>0</v>
      </c>
      <c r="BD293" s="277">
        <f t="shared" si="480"/>
        <v>0</v>
      </c>
      <c r="BE293" s="271"/>
      <c r="BF293" s="172">
        <f t="shared" ref="BF293:BZ293" si="481">BF294/(SUM(BF283:BF291))</f>
        <v>0</v>
      </c>
      <c r="BG293" s="171">
        <f t="shared" si="481"/>
        <v>0</v>
      </c>
      <c r="BH293" s="171">
        <f t="shared" si="481"/>
        <v>0</v>
      </c>
      <c r="BI293" s="171">
        <f t="shared" si="481"/>
        <v>0</v>
      </c>
      <c r="BJ293" s="171">
        <f t="shared" si="481"/>
        <v>0</v>
      </c>
      <c r="BK293" s="171">
        <f t="shared" si="481"/>
        <v>0</v>
      </c>
      <c r="BL293" s="171">
        <f t="shared" si="481"/>
        <v>0</v>
      </c>
      <c r="BM293" s="171">
        <f t="shared" si="481"/>
        <v>0</v>
      </c>
      <c r="BN293" s="171">
        <f t="shared" si="481"/>
        <v>0</v>
      </c>
      <c r="BO293" s="171">
        <f t="shared" si="481"/>
        <v>0</v>
      </c>
      <c r="BP293" s="171">
        <f t="shared" si="481"/>
        <v>0</v>
      </c>
      <c r="BQ293" s="171">
        <f t="shared" si="481"/>
        <v>0</v>
      </c>
      <c r="BR293" s="173">
        <f t="shared" si="481"/>
        <v>0</v>
      </c>
      <c r="BS293" s="171">
        <f t="shared" si="481"/>
        <v>0</v>
      </c>
      <c r="BT293" s="171">
        <f t="shared" si="481"/>
        <v>0</v>
      </c>
      <c r="BU293" s="171">
        <f t="shared" si="481"/>
        <v>0</v>
      </c>
      <c r="BV293" s="171">
        <f t="shared" si="481"/>
        <v>0</v>
      </c>
      <c r="BW293" s="171">
        <f t="shared" si="481"/>
        <v>0</v>
      </c>
      <c r="BX293" s="171">
        <f t="shared" si="481"/>
        <v>0</v>
      </c>
      <c r="BY293" s="171">
        <f t="shared" si="481"/>
        <v>0</v>
      </c>
      <c r="BZ293" s="171">
        <f t="shared" si="481"/>
        <v>0</v>
      </c>
      <c r="CA293" s="49"/>
    </row>
    <row r="294" spans="1:79" x14ac:dyDescent="0.3">
      <c r="A294" s="269"/>
      <c r="B294" s="78" t="s">
        <v>407</v>
      </c>
      <c r="C294" s="275"/>
      <c r="D294" s="161">
        <f>SUM(E294:BD294)</f>
        <v>0</v>
      </c>
      <c r="E294" s="215">
        <f>SUM(Paniglgasse:Lerchenfelder!E294)</f>
        <v>0</v>
      </c>
      <c r="F294" s="215">
        <f>SUM(Paniglgasse:Lerchenfelder!F294)</f>
        <v>0</v>
      </c>
      <c r="G294" s="215">
        <f>SUM(Paniglgasse:Lerchenfelder!G294)</f>
        <v>0</v>
      </c>
      <c r="H294" s="215">
        <f>SUM(Paniglgasse:Lerchenfelder!H294)</f>
        <v>0</v>
      </c>
      <c r="I294" s="215">
        <f>SUM(Paniglgasse:Lerchenfelder!I294)</f>
        <v>0</v>
      </c>
      <c r="J294" s="215">
        <f>SUM(Paniglgasse:Lerchenfelder!J294)</f>
        <v>0</v>
      </c>
      <c r="K294" s="215">
        <f>SUM(Paniglgasse:Lerchenfelder!K294)</f>
        <v>0</v>
      </c>
      <c r="L294" s="215">
        <f>SUM(Paniglgasse:Lerchenfelder!L294)</f>
        <v>0</v>
      </c>
      <c r="M294" s="215">
        <f>SUM(Paniglgasse:Lerchenfelder!M294)</f>
        <v>0</v>
      </c>
      <c r="N294" s="215">
        <f>SUM(Paniglgasse:Lerchenfelder!N294)</f>
        <v>0</v>
      </c>
      <c r="O294" s="215">
        <f>SUM(Paniglgasse:Lerchenfelder!O294)</f>
        <v>0</v>
      </c>
      <c r="P294" s="215">
        <f>SUM(Paniglgasse:Lerchenfelder!P294)</f>
        <v>0</v>
      </c>
      <c r="Q294" s="215">
        <f>SUM(Paniglgasse:Lerchenfelder!Q294)</f>
        <v>0</v>
      </c>
      <c r="R294" s="215">
        <f>SUM(Paniglgasse:Lerchenfelder!R294)</f>
        <v>0</v>
      </c>
      <c r="S294" s="215">
        <f>SUM(Paniglgasse:Lerchenfelder!S294)</f>
        <v>0</v>
      </c>
      <c r="T294" s="215">
        <f>SUM(Paniglgasse:Lerchenfelder!T294)</f>
        <v>0</v>
      </c>
      <c r="U294" s="215">
        <f>SUM(Paniglgasse:Lerchenfelder!U294)</f>
        <v>0</v>
      </c>
      <c r="V294" s="215">
        <f>SUM(Paniglgasse:Lerchenfelder!V294)</f>
        <v>0</v>
      </c>
      <c r="W294" s="215">
        <f>SUM(Paniglgasse:Lerchenfelder!W294)</f>
        <v>0</v>
      </c>
      <c r="X294" s="215">
        <f>SUM(Paniglgasse:Lerchenfelder!X294)</f>
        <v>0</v>
      </c>
      <c r="Y294" s="215">
        <f>SUM(Paniglgasse:Lerchenfelder!Y294)</f>
        <v>0</v>
      </c>
      <c r="Z294" s="215">
        <f>SUM(Paniglgasse:Lerchenfelder!Z294)</f>
        <v>0</v>
      </c>
      <c r="AA294" s="215">
        <f>SUM(Paniglgasse:Lerchenfelder!AA294)</f>
        <v>0</v>
      </c>
      <c r="AB294" s="215">
        <f>SUM(Paniglgasse:Lerchenfelder!AB294)</f>
        <v>0</v>
      </c>
      <c r="AC294" s="215">
        <f>SUM(Paniglgasse:Lerchenfelder!AC294)</f>
        <v>0</v>
      </c>
      <c r="AD294" s="215">
        <f>SUM(Paniglgasse:Lerchenfelder!AD294)</f>
        <v>0</v>
      </c>
      <c r="AE294" s="215">
        <f>SUM(Paniglgasse:Lerchenfelder!AE294)</f>
        <v>0</v>
      </c>
      <c r="AF294" s="215">
        <f>SUM(Paniglgasse:Lerchenfelder!AF294)</f>
        <v>0</v>
      </c>
      <c r="AG294" s="215">
        <f>SUM(Paniglgasse:Lerchenfelder!AG294)</f>
        <v>0</v>
      </c>
      <c r="AH294" s="215">
        <f>SUM(Paniglgasse:Lerchenfelder!AH294)</f>
        <v>0</v>
      </c>
      <c r="AI294" s="215">
        <f>SUM(Paniglgasse:Lerchenfelder!AI294)</f>
        <v>0</v>
      </c>
      <c r="AJ294" s="215">
        <f>SUM(Paniglgasse:Lerchenfelder!AJ294)</f>
        <v>0</v>
      </c>
      <c r="AK294" s="215">
        <f>SUM(Paniglgasse:Lerchenfelder!AK294)</f>
        <v>0</v>
      </c>
      <c r="AL294" s="215">
        <f>SUM(Paniglgasse:Lerchenfelder!AL294)</f>
        <v>0</v>
      </c>
      <c r="AM294" s="215">
        <f>SUM(Paniglgasse:Lerchenfelder!AM294)</f>
        <v>0</v>
      </c>
      <c r="AN294" s="215">
        <f>SUM(Paniglgasse:Lerchenfelder!AN294)</f>
        <v>0</v>
      </c>
      <c r="AO294" s="215">
        <f>SUM(Paniglgasse:Lerchenfelder!AO294)</f>
        <v>0</v>
      </c>
      <c r="AP294" s="215">
        <f>SUM(Paniglgasse:Lerchenfelder!AP294)</f>
        <v>0</v>
      </c>
      <c r="AQ294" s="215">
        <f>SUM(Paniglgasse:Lerchenfelder!AQ294)</f>
        <v>0</v>
      </c>
      <c r="AR294" s="215">
        <f>SUM(Paniglgasse:Lerchenfelder!AR294)</f>
        <v>0</v>
      </c>
      <c r="AS294" s="215">
        <f>SUM(Paniglgasse:Lerchenfelder!AS294)</f>
        <v>0</v>
      </c>
      <c r="AT294" s="215">
        <f>SUM(Paniglgasse:Lerchenfelder!AT294)</f>
        <v>0</v>
      </c>
      <c r="AU294" s="215">
        <f>SUM(Paniglgasse:Lerchenfelder!AU294)</f>
        <v>0</v>
      </c>
      <c r="AV294" s="215">
        <f>SUM(Paniglgasse:Lerchenfelder!AV294)</f>
        <v>0</v>
      </c>
      <c r="AW294" s="215">
        <f>SUM(Paniglgasse:Lerchenfelder!AW294)</f>
        <v>0</v>
      </c>
      <c r="AX294" s="215">
        <f>SUM(Paniglgasse:Lerchenfelder!AX294)</f>
        <v>0</v>
      </c>
      <c r="AY294" s="215">
        <f>SUM(Paniglgasse:Lerchenfelder!AY294)</f>
        <v>0</v>
      </c>
      <c r="AZ294" s="215">
        <f>SUM(Paniglgasse:Lerchenfelder!AZ294)</f>
        <v>0</v>
      </c>
      <c r="BA294" s="215">
        <f>SUM(Paniglgasse:Lerchenfelder!BA294)</f>
        <v>0</v>
      </c>
      <c r="BB294" s="215">
        <f>SUM(Paniglgasse:Lerchenfelder!BB294)</f>
        <v>0</v>
      </c>
      <c r="BC294" s="215">
        <f>SUM(Paniglgasse:Lerchenfelder!BC294)</f>
        <v>0</v>
      </c>
      <c r="BD294" s="215">
        <f>SUM(Paniglgasse:Lerchenfelder!BD294)</f>
        <v>0</v>
      </c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5.6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x14ac:dyDescent="0.3">
      <c r="A296" s="269"/>
      <c r="B296" s="78" t="s">
        <v>409</v>
      </c>
      <c r="C296" s="275"/>
      <c r="D296" s="161">
        <f>SUM(E296:BD296)</f>
        <v>0</v>
      </c>
      <c r="E296" s="215">
        <f>SUM(Paniglgasse:Lerchenfelder!E296)</f>
        <v>0</v>
      </c>
      <c r="F296" s="215">
        <f>SUM(Paniglgasse:Lerchenfelder!F296)</f>
        <v>0</v>
      </c>
      <c r="G296" s="215">
        <f>SUM(Paniglgasse:Lerchenfelder!G296)</f>
        <v>0</v>
      </c>
      <c r="H296" s="215">
        <f>SUM(Paniglgasse:Lerchenfelder!H296)</f>
        <v>0</v>
      </c>
      <c r="I296" s="215">
        <f>SUM(Paniglgasse:Lerchenfelder!I296)</f>
        <v>0</v>
      </c>
      <c r="J296" s="215">
        <f>SUM(Paniglgasse:Lerchenfelder!J296)</f>
        <v>0</v>
      </c>
      <c r="K296" s="215">
        <f>SUM(Paniglgasse:Lerchenfelder!K296)</f>
        <v>0</v>
      </c>
      <c r="L296" s="215">
        <f>SUM(Paniglgasse:Lerchenfelder!L296)</f>
        <v>0</v>
      </c>
      <c r="M296" s="215">
        <f>SUM(Paniglgasse:Lerchenfelder!M296)</f>
        <v>0</v>
      </c>
      <c r="N296" s="215">
        <f>SUM(Paniglgasse:Lerchenfelder!N296)</f>
        <v>0</v>
      </c>
      <c r="O296" s="215">
        <f>SUM(Paniglgasse:Lerchenfelder!O296)</f>
        <v>0</v>
      </c>
      <c r="P296" s="215">
        <f>SUM(Paniglgasse:Lerchenfelder!P296)</f>
        <v>0</v>
      </c>
      <c r="Q296" s="215">
        <f>SUM(Paniglgasse:Lerchenfelder!Q296)</f>
        <v>0</v>
      </c>
      <c r="R296" s="215">
        <f>SUM(Paniglgasse:Lerchenfelder!R296)</f>
        <v>0</v>
      </c>
      <c r="S296" s="215">
        <f>SUM(Paniglgasse:Lerchenfelder!S296)</f>
        <v>0</v>
      </c>
      <c r="T296" s="215">
        <f>SUM(Paniglgasse:Lerchenfelder!T296)</f>
        <v>0</v>
      </c>
      <c r="U296" s="215">
        <f>SUM(Paniglgasse:Lerchenfelder!U296)</f>
        <v>0</v>
      </c>
      <c r="V296" s="215">
        <f>SUM(Paniglgasse:Lerchenfelder!V296)</f>
        <v>0</v>
      </c>
      <c r="W296" s="215">
        <f>SUM(Paniglgasse:Lerchenfelder!W296)</f>
        <v>0</v>
      </c>
      <c r="X296" s="215">
        <f>SUM(Paniglgasse:Lerchenfelder!X296)</f>
        <v>0</v>
      </c>
      <c r="Y296" s="215">
        <f>SUM(Paniglgasse:Lerchenfelder!Y296)</f>
        <v>0</v>
      </c>
      <c r="Z296" s="215">
        <f>SUM(Paniglgasse:Lerchenfelder!Z296)</f>
        <v>0</v>
      </c>
      <c r="AA296" s="215">
        <f>SUM(Paniglgasse:Lerchenfelder!AA296)</f>
        <v>0</v>
      </c>
      <c r="AB296" s="215">
        <f>SUM(Paniglgasse:Lerchenfelder!AB296)</f>
        <v>0</v>
      </c>
      <c r="AC296" s="215">
        <f>SUM(Paniglgasse:Lerchenfelder!AC296)</f>
        <v>0</v>
      </c>
      <c r="AD296" s="215">
        <f>SUM(Paniglgasse:Lerchenfelder!AD296)</f>
        <v>0</v>
      </c>
      <c r="AE296" s="215">
        <f>SUM(Paniglgasse:Lerchenfelder!AE296)</f>
        <v>0</v>
      </c>
      <c r="AF296" s="215">
        <f>SUM(Paniglgasse:Lerchenfelder!AF296)</f>
        <v>0</v>
      </c>
      <c r="AG296" s="215">
        <f>SUM(Paniglgasse:Lerchenfelder!AG296)</f>
        <v>0</v>
      </c>
      <c r="AH296" s="215">
        <f>SUM(Paniglgasse:Lerchenfelder!AH296)</f>
        <v>0</v>
      </c>
      <c r="AI296" s="215">
        <f>SUM(Paniglgasse:Lerchenfelder!AI296)</f>
        <v>0</v>
      </c>
      <c r="AJ296" s="215">
        <f>SUM(Paniglgasse:Lerchenfelder!AJ296)</f>
        <v>0</v>
      </c>
      <c r="AK296" s="215">
        <f>SUM(Paniglgasse:Lerchenfelder!AK296)</f>
        <v>0</v>
      </c>
      <c r="AL296" s="215">
        <f>SUM(Paniglgasse:Lerchenfelder!AL296)</f>
        <v>0</v>
      </c>
      <c r="AM296" s="215">
        <f>SUM(Paniglgasse:Lerchenfelder!AM296)</f>
        <v>0</v>
      </c>
      <c r="AN296" s="215">
        <f>SUM(Paniglgasse:Lerchenfelder!AN296)</f>
        <v>0</v>
      </c>
      <c r="AO296" s="215">
        <f>SUM(Paniglgasse:Lerchenfelder!AO296)</f>
        <v>0</v>
      </c>
      <c r="AP296" s="215">
        <f>SUM(Paniglgasse:Lerchenfelder!AP296)</f>
        <v>0</v>
      </c>
      <c r="AQ296" s="215">
        <f>SUM(Paniglgasse:Lerchenfelder!AQ296)</f>
        <v>0</v>
      </c>
      <c r="AR296" s="215">
        <f>SUM(Paniglgasse:Lerchenfelder!AR296)</f>
        <v>0</v>
      </c>
      <c r="AS296" s="215">
        <f>SUM(Paniglgasse:Lerchenfelder!AS296)</f>
        <v>0</v>
      </c>
      <c r="AT296" s="215">
        <f>SUM(Paniglgasse:Lerchenfelder!AT296)</f>
        <v>0</v>
      </c>
      <c r="AU296" s="215">
        <f>SUM(Paniglgasse:Lerchenfelder!AU296)</f>
        <v>0</v>
      </c>
      <c r="AV296" s="215">
        <f>SUM(Paniglgasse:Lerchenfelder!AV296)</f>
        <v>0</v>
      </c>
      <c r="AW296" s="215">
        <f>SUM(Paniglgasse:Lerchenfelder!AW296)</f>
        <v>0</v>
      </c>
      <c r="AX296" s="215">
        <f>SUM(Paniglgasse:Lerchenfelder!AX296)</f>
        <v>0</v>
      </c>
      <c r="AY296" s="215">
        <f>SUM(Paniglgasse:Lerchenfelder!AY296)</f>
        <v>0</v>
      </c>
      <c r="AZ296" s="215">
        <f>SUM(Paniglgasse:Lerchenfelder!AZ296)</f>
        <v>0</v>
      </c>
      <c r="BA296" s="215">
        <f>SUM(Paniglgasse:Lerchenfelder!BA296)</f>
        <v>0</v>
      </c>
      <c r="BB296" s="215">
        <f>SUM(Paniglgasse:Lerchenfelder!BB296)</f>
        <v>0</v>
      </c>
      <c r="BC296" s="215">
        <f>SUM(Paniglgasse:Lerchenfelder!BC296)</f>
        <v>0</v>
      </c>
      <c r="BD296" s="215">
        <f>SUM(Paniglgasse:Lerchenfelder!BD296)</f>
        <v>0</v>
      </c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x14ac:dyDescent="0.3">
      <c r="A297" s="269"/>
      <c r="B297" s="78" t="s">
        <v>410</v>
      </c>
      <c r="C297" s="275"/>
      <c r="D297" s="161">
        <f>SUM(E297:BD297)</f>
        <v>0</v>
      </c>
      <c r="E297" s="215">
        <f>SUM(Paniglgasse:Lerchenfelder!E297)</f>
        <v>0</v>
      </c>
      <c r="F297" s="215">
        <f>SUM(Paniglgasse:Lerchenfelder!F297)</f>
        <v>0</v>
      </c>
      <c r="G297" s="215">
        <f>SUM(Paniglgasse:Lerchenfelder!G297)</f>
        <v>0</v>
      </c>
      <c r="H297" s="215">
        <f>SUM(Paniglgasse:Lerchenfelder!H297)</f>
        <v>0</v>
      </c>
      <c r="I297" s="215">
        <f>SUM(Paniglgasse:Lerchenfelder!I297)</f>
        <v>0</v>
      </c>
      <c r="J297" s="215">
        <f>SUM(Paniglgasse:Lerchenfelder!J297)</f>
        <v>0</v>
      </c>
      <c r="K297" s="215">
        <f>SUM(Paniglgasse:Lerchenfelder!K297)</f>
        <v>0</v>
      </c>
      <c r="L297" s="215">
        <f>SUM(Paniglgasse:Lerchenfelder!L297)</f>
        <v>0</v>
      </c>
      <c r="M297" s="215">
        <f>SUM(Paniglgasse:Lerchenfelder!M297)</f>
        <v>0</v>
      </c>
      <c r="N297" s="215">
        <f>SUM(Paniglgasse:Lerchenfelder!N297)</f>
        <v>0</v>
      </c>
      <c r="O297" s="215">
        <f>SUM(Paniglgasse:Lerchenfelder!O297)</f>
        <v>0</v>
      </c>
      <c r="P297" s="215">
        <f>SUM(Paniglgasse:Lerchenfelder!P297)</f>
        <v>0</v>
      </c>
      <c r="Q297" s="215">
        <f>SUM(Paniglgasse:Lerchenfelder!Q297)</f>
        <v>0</v>
      </c>
      <c r="R297" s="215">
        <f>SUM(Paniglgasse:Lerchenfelder!R297)</f>
        <v>0</v>
      </c>
      <c r="S297" s="215">
        <f>SUM(Paniglgasse:Lerchenfelder!S297)</f>
        <v>0</v>
      </c>
      <c r="T297" s="215">
        <f>SUM(Paniglgasse:Lerchenfelder!T297)</f>
        <v>0</v>
      </c>
      <c r="U297" s="215">
        <f>SUM(Paniglgasse:Lerchenfelder!U297)</f>
        <v>0</v>
      </c>
      <c r="V297" s="215">
        <f>SUM(Paniglgasse:Lerchenfelder!V297)</f>
        <v>0</v>
      </c>
      <c r="W297" s="215">
        <f>SUM(Paniglgasse:Lerchenfelder!W297)</f>
        <v>0</v>
      </c>
      <c r="X297" s="215">
        <f>SUM(Paniglgasse:Lerchenfelder!X297)</f>
        <v>0</v>
      </c>
      <c r="Y297" s="215">
        <f>SUM(Paniglgasse:Lerchenfelder!Y297)</f>
        <v>0</v>
      </c>
      <c r="Z297" s="215">
        <f>SUM(Paniglgasse:Lerchenfelder!Z297)</f>
        <v>0</v>
      </c>
      <c r="AA297" s="215">
        <f>SUM(Paniglgasse:Lerchenfelder!AA297)</f>
        <v>0</v>
      </c>
      <c r="AB297" s="215">
        <f>SUM(Paniglgasse:Lerchenfelder!AB297)</f>
        <v>0</v>
      </c>
      <c r="AC297" s="215">
        <f>SUM(Paniglgasse:Lerchenfelder!AC297)</f>
        <v>0</v>
      </c>
      <c r="AD297" s="215">
        <f>SUM(Paniglgasse:Lerchenfelder!AD297)</f>
        <v>0</v>
      </c>
      <c r="AE297" s="215">
        <f>SUM(Paniglgasse:Lerchenfelder!AE297)</f>
        <v>0</v>
      </c>
      <c r="AF297" s="215">
        <f>SUM(Paniglgasse:Lerchenfelder!AF297)</f>
        <v>0</v>
      </c>
      <c r="AG297" s="215">
        <f>SUM(Paniglgasse:Lerchenfelder!AG297)</f>
        <v>0</v>
      </c>
      <c r="AH297" s="215">
        <f>SUM(Paniglgasse:Lerchenfelder!AH297)</f>
        <v>0</v>
      </c>
      <c r="AI297" s="215">
        <f>SUM(Paniglgasse:Lerchenfelder!AI297)</f>
        <v>0</v>
      </c>
      <c r="AJ297" s="215">
        <f>SUM(Paniglgasse:Lerchenfelder!AJ297)</f>
        <v>0</v>
      </c>
      <c r="AK297" s="215">
        <f>SUM(Paniglgasse:Lerchenfelder!AK297)</f>
        <v>0</v>
      </c>
      <c r="AL297" s="215">
        <f>SUM(Paniglgasse:Lerchenfelder!AL297)</f>
        <v>0</v>
      </c>
      <c r="AM297" s="215">
        <f>SUM(Paniglgasse:Lerchenfelder!AM297)</f>
        <v>0</v>
      </c>
      <c r="AN297" s="215">
        <f>SUM(Paniglgasse:Lerchenfelder!AN297)</f>
        <v>0</v>
      </c>
      <c r="AO297" s="215">
        <f>SUM(Paniglgasse:Lerchenfelder!AO297)</f>
        <v>0</v>
      </c>
      <c r="AP297" s="215">
        <f>SUM(Paniglgasse:Lerchenfelder!AP297)</f>
        <v>0</v>
      </c>
      <c r="AQ297" s="215">
        <f>SUM(Paniglgasse:Lerchenfelder!AQ297)</f>
        <v>0</v>
      </c>
      <c r="AR297" s="215">
        <f>SUM(Paniglgasse:Lerchenfelder!AR297)</f>
        <v>0</v>
      </c>
      <c r="AS297" s="215">
        <f>SUM(Paniglgasse:Lerchenfelder!AS297)</f>
        <v>0</v>
      </c>
      <c r="AT297" s="215">
        <f>SUM(Paniglgasse:Lerchenfelder!AT297)</f>
        <v>0</v>
      </c>
      <c r="AU297" s="215">
        <f>SUM(Paniglgasse:Lerchenfelder!AU297)</f>
        <v>0</v>
      </c>
      <c r="AV297" s="215">
        <f>SUM(Paniglgasse:Lerchenfelder!AV297)</f>
        <v>0</v>
      </c>
      <c r="AW297" s="215">
        <f>SUM(Paniglgasse:Lerchenfelder!AW297)</f>
        <v>0</v>
      </c>
      <c r="AX297" s="215">
        <f>SUM(Paniglgasse:Lerchenfelder!AX297)</f>
        <v>0</v>
      </c>
      <c r="AY297" s="215">
        <f>SUM(Paniglgasse:Lerchenfelder!AY297)</f>
        <v>0</v>
      </c>
      <c r="AZ297" s="215">
        <f>SUM(Paniglgasse:Lerchenfelder!AZ297)</f>
        <v>0</v>
      </c>
      <c r="BA297" s="215">
        <f>SUM(Paniglgasse:Lerchenfelder!BA297)</f>
        <v>0</v>
      </c>
      <c r="BB297" s="215">
        <f>SUM(Paniglgasse:Lerchenfelder!BB297)</f>
        <v>0</v>
      </c>
      <c r="BC297" s="215">
        <f>SUM(Paniglgasse:Lerchenfelder!BC297)</f>
        <v>0</v>
      </c>
      <c r="BD297" s="215">
        <f>SUM(Paniglgasse:Lerchenfelder!BD297)</f>
        <v>0</v>
      </c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2">SUM(E296:E297)</f>
        <v>0</v>
      </c>
      <c r="F298" s="278">
        <f t="shared" si="482"/>
        <v>0</v>
      </c>
      <c r="G298" s="278">
        <f t="shared" si="482"/>
        <v>0</v>
      </c>
      <c r="H298" s="278">
        <f t="shared" si="482"/>
        <v>0</v>
      </c>
      <c r="I298" s="278">
        <f t="shared" si="482"/>
        <v>0</v>
      </c>
      <c r="J298" s="278">
        <f t="shared" si="482"/>
        <v>0</v>
      </c>
      <c r="K298" s="278">
        <f t="shared" si="482"/>
        <v>0</v>
      </c>
      <c r="L298" s="278">
        <f t="shared" si="482"/>
        <v>0</v>
      </c>
      <c r="M298" s="278">
        <f t="shared" si="482"/>
        <v>0</v>
      </c>
      <c r="N298" s="278">
        <f t="shared" si="482"/>
        <v>0</v>
      </c>
      <c r="O298" s="278">
        <f t="shared" si="482"/>
        <v>0</v>
      </c>
      <c r="P298" s="278">
        <f t="shared" si="482"/>
        <v>0</v>
      </c>
      <c r="Q298" s="278">
        <f t="shared" si="482"/>
        <v>0</v>
      </c>
      <c r="R298" s="278">
        <f t="shared" si="482"/>
        <v>0</v>
      </c>
      <c r="S298" s="278">
        <f t="shared" si="482"/>
        <v>0</v>
      </c>
      <c r="T298" s="278">
        <f t="shared" si="482"/>
        <v>0</v>
      </c>
      <c r="U298" s="278">
        <f t="shared" si="482"/>
        <v>0</v>
      </c>
      <c r="V298" s="278">
        <f t="shared" si="482"/>
        <v>0</v>
      </c>
      <c r="W298" s="278">
        <f t="shared" si="482"/>
        <v>0</v>
      </c>
      <c r="X298" s="278">
        <f t="shared" si="482"/>
        <v>0</v>
      </c>
      <c r="Y298" s="278">
        <f t="shared" si="482"/>
        <v>0</v>
      </c>
      <c r="Z298" s="278">
        <f t="shared" si="482"/>
        <v>0</v>
      </c>
      <c r="AA298" s="278">
        <f t="shared" si="482"/>
        <v>0</v>
      </c>
      <c r="AB298" s="278">
        <f t="shared" si="482"/>
        <v>0</v>
      </c>
      <c r="AC298" s="278">
        <f t="shared" si="482"/>
        <v>0</v>
      </c>
      <c r="AD298" s="278">
        <f t="shared" si="482"/>
        <v>0</v>
      </c>
      <c r="AE298" s="278">
        <f t="shared" si="482"/>
        <v>0</v>
      </c>
      <c r="AF298" s="278">
        <f t="shared" si="482"/>
        <v>0</v>
      </c>
      <c r="AG298" s="278">
        <f t="shared" si="482"/>
        <v>0</v>
      </c>
      <c r="AH298" s="278">
        <f t="shared" si="482"/>
        <v>0</v>
      </c>
      <c r="AI298" s="278">
        <f t="shared" si="482"/>
        <v>0</v>
      </c>
      <c r="AJ298" s="278">
        <f t="shared" si="482"/>
        <v>0</v>
      </c>
      <c r="AK298" s="278">
        <f t="shared" ref="AK298:BP298" si="483">SUM(AK296:AK297)</f>
        <v>0</v>
      </c>
      <c r="AL298" s="278">
        <f t="shared" si="483"/>
        <v>0</v>
      </c>
      <c r="AM298" s="278">
        <f t="shared" si="483"/>
        <v>0</v>
      </c>
      <c r="AN298" s="278">
        <f t="shared" si="483"/>
        <v>0</v>
      </c>
      <c r="AO298" s="278">
        <f t="shared" si="483"/>
        <v>0</v>
      </c>
      <c r="AP298" s="278">
        <f t="shared" si="483"/>
        <v>0</v>
      </c>
      <c r="AQ298" s="278">
        <f t="shared" si="483"/>
        <v>0</v>
      </c>
      <c r="AR298" s="278">
        <f t="shared" si="483"/>
        <v>0</v>
      </c>
      <c r="AS298" s="278">
        <f t="shared" si="483"/>
        <v>0</v>
      </c>
      <c r="AT298" s="278">
        <f t="shared" si="483"/>
        <v>0</v>
      </c>
      <c r="AU298" s="278">
        <f t="shared" si="483"/>
        <v>0</v>
      </c>
      <c r="AV298" s="278">
        <f t="shared" si="483"/>
        <v>0</v>
      </c>
      <c r="AW298" s="278">
        <f t="shared" si="483"/>
        <v>0</v>
      </c>
      <c r="AX298" s="278">
        <f t="shared" si="483"/>
        <v>0</v>
      </c>
      <c r="AY298" s="278">
        <f t="shared" si="483"/>
        <v>0</v>
      </c>
      <c r="AZ298" s="278">
        <f t="shared" si="483"/>
        <v>0</v>
      </c>
      <c r="BA298" s="278">
        <f t="shared" si="483"/>
        <v>0</v>
      </c>
      <c r="BB298" s="278">
        <f t="shared" si="483"/>
        <v>0</v>
      </c>
      <c r="BC298" s="278">
        <f t="shared" si="483"/>
        <v>0</v>
      </c>
      <c r="BD298" s="278">
        <f t="shared" si="483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9.6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8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x14ac:dyDescent="0.3">
      <c r="A302" s="269"/>
      <c r="B302" s="160" t="s">
        <v>338</v>
      </c>
      <c r="C302" s="275"/>
      <c r="D302" s="161">
        <f>SUM(E302:BD302)</f>
        <v>905743.65999999992</v>
      </c>
      <c r="E302" s="215">
        <f>SUM(Paniglgasse:Lerchenfelder!E302)</f>
        <v>9740.26</v>
      </c>
      <c r="F302" s="215">
        <f>SUM(Paniglgasse:Lerchenfelder!F302)</f>
        <v>13132.32</v>
      </c>
      <c r="G302" s="215">
        <f>SUM(Paniglgasse:Lerchenfelder!G302)</f>
        <v>11307.42</v>
      </c>
      <c r="H302" s="215">
        <f>SUM(Paniglgasse:Lerchenfelder!H302)</f>
        <v>19411.939999999999</v>
      </c>
      <c r="I302" s="215">
        <f>SUM(Paniglgasse:Lerchenfelder!I302)</f>
        <v>17434.510000000002</v>
      </c>
      <c r="J302" s="215">
        <f>SUM(Paniglgasse:Lerchenfelder!J302)</f>
        <v>14875.1</v>
      </c>
      <c r="K302" s="215">
        <f>SUM(Paniglgasse:Lerchenfelder!K302)</f>
        <v>14028.71</v>
      </c>
      <c r="L302" s="215">
        <f>SUM(Paniglgasse:Lerchenfelder!L302)</f>
        <v>13224.439999999999</v>
      </c>
      <c r="M302" s="215">
        <f>SUM(Paniglgasse:Lerchenfelder!M302)</f>
        <v>24160.54</v>
      </c>
      <c r="N302" s="215">
        <f>SUM(Paniglgasse:Lerchenfelder!N302)</f>
        <v>19017.11</v>
      </c>
      <c r="O302" s="215">
        <f>SUM(Paniglgasse:Lerchenfelder!O302)</f>
        <v>19393.400000000001</v>
      </c>
      <c r="P302" s="215">
        <f>SUM(Paniglgasse:Lerchenfelder!P302)</f>
        <v>14474.689999999999</v>
      </c>
      <c r="Q302" s="215">
        <f>SUM(Paniglgasse:Lerchenfelder!Q302)</f>
        <v>15525.76</v>
      </c>
      <c r="R302" s="215">
        <f>SUM(Paniglgasse:Lerchenfelder!R302)</f>
        <v>22795.57</v>
      </c>
      <c r="S302" s="215">
        <f>SUM(Paniglgasse:Lerchenfelder!S302)</f>
        <v>20947.580000000002</v>
      </c>
      <c r="T302" s="215">
        <f>SUM(Paniglgasse:Lerchenfelder!T302)</f>
        <v>16454.21</v>
      </c>
      <c r="U302" s="215">
        <f>SUM(Paniglgasse:Lerchenfelder!U302)</f>
        <v>12676.560000000001</v>
      </c>
      <c r="V302" s="215">
        <f>SUM(Paniglgasse:Lerchenfelder!V302)</f>
        <v>14619.220000000001</v>
      </c>
      <c r="W302" s="215">
        <f>SUM(Paniglgasse:Lerchenfelder!W302)</f>
        <v>20980.36</v>
      </c>
      <c r="X302" s="215">
        <f>SUM(Paniglgasse:Lerchenfelder!X302)</f>
        <v>21803.690000000002</v>
      </c>
      <c r="Y302" s="215">
        <f>SUM(Paniglgasse:Lerchenfelder!Y302)</f>
        <v>16473.73</v>
      </c>
      <c r="Z302" s="215">
        <f>SUM(Paniglgasse:Lerchenfelder!Z302)</f>
        <v>15355.21</v>
      </c>
      <c r="AA302" s="215">
        <f>SUM(Paniglgasse:Lerchenfelder!AA302)</f>
        <v>14985.43</v>
      </c>
      <c r="AB302" s="215">
        <f>SUM(Paniglgasse:Lerchenfelder!AB302)</f>
        <v>21658.23</v>
      </c>
      <c r="AC302" s="215">
        <f>SUM(Paniglgasse:Lerchenfelder!AC302)</f>
        <v>17655.77</v>
      </c>
      <c r="AD302" s="215">
        <f>SUM(Paniglgasse:Lerchenfelder!AD302)</f>
        <v>15435.21</v>
      </c>
      <c r="AE302" s="215">
        <f>SUM(Paniglgasse:Lerchenfelder!AE302)</f>
        <v>15639.95</v>
      </c>
      <c r="AF302" s="215">
        <f>SUM(Paniglgasse:Lerchenfelder!AF302)</f>
        <v>16361.619999999999</v>
      </c>
      <c r="AG302" s="215">
        <f>SUM(Paniglgasse:Lerchenfelder!AG302)</f>
        <v>22659.58</v>
      </c>
      <c r="AH302" s="215">
        <f>SUM(Paniglgasse:Lerchenfelder!AH302)</f>
        <v>20522.52</v>
      </c>
      <c r="AI302" s="215">
        <f>SUM(Paniglgasse:Lerchenfelder!AI302)</f>
        <v>17615.59</v>
      </c>
      <c r="AJ302" s="215">
        <f>SUM(Paniglgasse:Lerchenfelder!AJ302)</f>
        <v>17936.34</v>
      </c>
      <c r="AK302" s="215">
        <f>SUM(Paniglgasse:Lerchenfelder!AK302)</f>
        <v>15614.630000000001</v>
      </c>
      <c r="AL302" s="215">
        <f>SUM(Paniglgasse:Lerchenfelder!AL302)</f>
        <v>13812.16</v>
      </c>
      <c r="AM302" s="215">
        <f>SUM(Paniglgasse:Lerchenfelder!AM302)</f>
        <v>20644.940000000002</v>
      </c>
      <c r="AN302" s="215">
        <f>SUM(Paniglgasse:Lerchenfelder!AN302)</f>
        <v>18405.830000000002</v>
      </c>
      <c r="AO302" s="215">
        <f>SUM(Paniglgasse:Lerchenfelder!AO302)</f>
        <v>17545.620000000003</v>
      </c>
      <c r="AP302" s="215">
        <f>SUM(Paniglgasse:Lerchenfelder!AP302)</f>
        <v>13278.560000000001</v>
      </c>
      <c r="AQ302" s="215">
        <f>SUM(Paniglgasse:Lerchenfelder!AQ302)</f>
        <v>13976.34</v>
      </c>
      <c r="AR302" s="215">
        <f>SUM(Paniglgasse:Lerchenfelder!AR302)</f>
        <v>26033.370000000003</v>
      </c>
      <c r="AS302" s="215">
        <f>SUM(Paniglgasse:Lerchenfelder!AS302)</f>
        <v>18845.760000000002</v>
      </c>
      <c r="AT302" s="215">
        <f>SUM(Paniglgasse:Lerchenfelder!AT302)</f>
        <v>15844.720000000001</v>
      </c>
      <c r="AU302" s="215">
        <f>SUM(Paniglgasse:Lerchenfelder!AU302)</f>
        <v>13165.51</v>
      </c>
      <c r="AV302" s="215">
        <f>SUM(Paniglgasse:Lerchenfelder!AV302)</f>
        <v>14197.36</v>
      </c>
      <c r="AW302" s="215">
        <f>SUM(Paniglgasse:Lerchenfelder!AW302)</f>
        <v>25203.629999999997</v>
      </c>
      <c r="AX302" s="215">
        <f>SUM(Paniglgasse:Lerchenfelder!AX302)</f>
        <v>23856.879999999997</v>
      </c>
      <c r="AY302" s="215">
        <f>SUM(Paniglgasse:Lerchenfelder!AY302)</f>
        <v>17387.989999999998</v>
      </c>
      <c r="AZ302" s="215">
        <f>SUM(Paniglgasse:Lerchenfelder!AZ302)</f>
        <v>13308.439999999999</v>
      </c>
      <c r="BA302" s="215">
        <f>SUM(Paniglgasse:Lerchenfelder!BA302)</f>
        <v>16663.7</v>
      </c>
      <c r="BB302" s="215">
        <f>SUM(Paniglgasse:Lerchenfelder!BB302)</f>
        <v>21891.09</v>
      </c>
      <c r="BC302" s="215">
        <f>SUM(Paniglgasse:Lerchenfelder!BC302)</f>
        <v>20655.04</v>
      </c>
      <c r="BD302" s="215">
        <f>SUM(Paniglgasse:Lerchenfelder!BD302)</f>
        <v>17109.52</v>
      </c>
      <c r="BE302" s="271"/>
      <c r="BF302" s="163">
        <f>SUM(E302:H302)</f>
        <v>53591.94</v>
      </c>
      <c r="BG302" s="77">
        <f>SUM(I302:L302)</f>
        <v>59562.759999999995</v>
      </c>
      <c r="BH302" s="77">
        <f>SUM(M302:Q302)</f>
        <v>92571.5</v>
      </c>
      <c r="BI302" s="77">
        <f>SUM(R302:U302)</f>
        <v>72873.919999999998</v>
      </c>
      <c r="BJ302" s="77">
        <f>SUM(V302:Y302)</f>
        <v>73877</v>
      </c>
      <c r="BK302" s="77">
        <f>SUM(Z302:AD302)</f>
        <v>85089.85</v>
      </c>
      <c r="BL302" s="77">
        <f>SUM(AE302:AH302)</f>
        <v>75183.67</v>
      </c>
      <c r="BM302" s="77">
        <f>SUM(AI302:AL302)</f>
        <v>64978.720000000001</v>
      </c>
      <c r="BN302" s="77">
        <f>SUM(AM302:AQ302)</f>
        <v>83851.290000000008</v>
      </c>
      <c r="BO302" s="77">
        <f>SUM(AR302:AU302)</f>
        <v>73889.36</v>
      </c>
      <c r="BP302" s="77">
        <f>SUM(AV302:AY302)</f>
        <v>80645.859999999986</v>
      </c>
      <c r="BQ302" s="77">
        <f>SUM(AZ302:BD302)</f>
        <v>89627.79</v>
      </c>
      <c r="BR302" s="157">
        <f>SUM(BF302:BQ302)</f>
        <v>905743.66</v>
      </c>
      <c r="BS302" s="77">
        <f>SUM(BF302:BH302)</f>
        <v>205726.2</v>
      </c>
      <c r="BT302" s="77">
        <f>SUM(BI302:BK302)</f>
        <v>231840.77</v>
      </c>
      <c r="BU302" s="77">
        <f>SUM(BL302:BN302)</f>
        <v>224013.68000000002</v>
      </c>
      <c r="BV302" s="77">
        <f>SUM(BO302:BQ302)</f>
        <v>244163.00999999995</v>
      </c>
      <c r="BW302" s="77">
        <f>SUM(BF302:BK302)</f>
        <v>437566.97</v>
      </c>
      <c r="BX302" s="77">
        <f>SUM(BL302:BQ302)</f>
        <v>468176.69</v>
      </c>
      <c r="BY302" s="77">
        <f>IF(Info!$O$3="Q1",$BS302,IF(Info!$O$3="Q2",$BS302+$BT302,IF(Info!$O$3="Q3",$BS302+$BT302+$BU302,$BR302)))</f>
        <v>205726.2</v>
      </c>
      <c r="BZ302" s="77">
        <f>IF(Info!$O$3="Q1",$BS302,IF(Info!$O$3="Q2",$BT302,IF(Info!$O$3="Q3",$BU302,$BV302)))</f>
        <v>205726.2</v>
      </c>
      <c r="CA302" s="49"/>
    </row>
    <row r="303" spans="1:79" x14ac:dyDescent="0.3">
      <c r="A303" s="269"/>
      <c r="B303" s="160" t="s">
        <v>339</v>
      </c>
      <c r="C303" s="275"/>
      <c r="D303" s="161">
        <f>SUM(E303:BD303)</f>
        <v>754786.3833333333</v>
      </c>
      <c r="E303" s="278">
        <f t="shared" ref="E303:AJ303" si="484">E302/(1+$C$306)</f>
        <v>8116.8833333333341</v>
      </c>
      <c r="F303" s="278">
        <f t="shared" si="484"/>
        <v>10943.6</v>
      </c>
      <c r="G303" s="278">
        <f t="shared" si="484"/>
        <v>9422.85</v>
      </c>
      <c r="H303" s="278">
        <f t="shared" si="484"/>
        <v>16176.616666666667</v>
      </c>
      <c r="I303" s="278">
        <f t="shared" si="484"/>
        <v>14528.758333333335</v>
      </c>
      <c r="J303" s="278">
        <f t="shared" si="484"/>
        <v>12395.916666666668</v>
      </c>
      <c r="K303" s="278">
        <f t="shared" si="484"/>
        <v>11690.591666666667</v>
      </c>
      <c r="L303" s="278">
        <f t="shared" si="484"/>
        <v>11020.366666666667</v>
      </c>
      <c r="M303" s="278">
        <f t="shared" si="484"/>
        <v>20133.783333333336</v>
      </c>
      <c r="N303" s="278">
        <f t="shared" si="484"/>
        <v>15847.591666666667</v>
      </c>
      <c r="O303" s="278">
        <f t="shared" si="484"/>
        <v>16161.166666666668</v>
      </c>
      <c r="P303" s="278">
        <f t="shared" si="484"/>
        <v>12062.241666666667</v>
      </c>
      <c r="Q303" s="278">
        <f t="shared" si="484"/>
        <v>12938.133333333333</v>
      </c>
      <c r="R303" s="278">
        <f t="shared" si="484"/>
        <v>18996.308333333334</v>
      </c>
      <c r="S303" s="278">
        <f t="shared" si="484"/>
        <v>17456.316666666669</v>
      </c>
      <c r="T303" s="278">
        <f t="shared" si="484"/>
        <v>13711.841666666667</v>
      </c>
      <c r="U303" s="278">
        <f t="shared" si="484"/>
        <v>10563.800000000001</v>
      </c>
      <c r="V303" s="278">
        <f t="shared" si="484"/>
        <v>12182.683333333334</v>
      </c>
      <c r="W303" s="278">
        <f t="shared" si="484"/>
        <v>17483.633333333335</v>
      </c>
      <c r="X303" s="278">
        <f t="shared" si="484"/>
        <v>18169.741666666669</v>
      </c>
      <c r="Y303" s="278">
        <f t="shared" si="484"/>
        <v>13728.108333333334</v>
      </c>
      <c r="Z303" s="278">
        <f t="shared" si="484"/>
        <v>12796.008333333333</v>
      </c>
      <c r="AA303" s="278">
        <f t="shared" si="484"/>
        <v>12487.858333333334</v>
      </c>
      <c r="AB303" s="278">
        <f t="shared" si="484"/>
        <v>18048.525000000001</v>
      </c>
      <c r="AC303" s="278">
        <f t="shared" si="484"/>
        <v>14713.141666666668</v>
      </c>
      <c r="AD303" s="278">
        <f t="shared" si="484"/>
        <v>12862.674999999999</v>
      </c>
      <c r="AE303" s="278">
        <f t="shared" si="484"/>
        <v>13033.291666666668</v>
      </c>
      <c r="AF303" s="278">
        <f t="shared" si="484"/>
        <v>13634.683333333332</v>
      </c>
      <c r="AG303" s="278">
        <f t="shared" si="484"/>
        <v>18882.983333333337</v>
      </c>
      <c r="AH303" s="278">
        <f t="shared" si="484"/>
        <v>17102.100000000002</v>
      </c>
      <c r="AI303" s="278">
        <f t="shared" si="484"/>
        <v>14679.658333333335</v>
      </c>
      <c r="AJ303" s="278">
        <f t="shared" si="484"/>
        <v>14946.95</v>
      </c>
      <c r="AK303" s="278">
        <f t="shared" ref="AK303:BP303" si="485">AK302/(1+$C$306)</f>
        <v>13012.191666666668</v>
      </c>
      <c r="AL303" s="278">
        <f t="shared" si="485"/>
        <v>11510.133333333333</v>
      </c>
      <c r="AM303" s="278">
        <f t="shared" si="485"/>
        <v>17204.116666666669</v>
      </c>
      <c r="AN303" s="278">
        <f t="shared" si="485"/>
        <v>15338.191666666669</v>
      </c>
      <c r="AO303" s="278">
        <f t="shared" si="485"/>
        <v>14621.350000000002</v>
      </c>
      <c r="AP303" s="278">
        <f t="shared" si="485"/>
        <v>11065.466666666669</v>
      </c>
      <c r="AQ303" s="278">
        <f t="shared" si="485"/>
        <v>11646.95</v>
      </c>
      <c r="AR303" s="278">
        <f t="shared" si="485"/>
        <v>21694.475000000002</v>
      </c>
      <c r="AS303" s="278">
        <f t="shared" si="485"/>
        <v>15704.800000000003</v>
      </c>
      <c r="AT303" s="278">
        <f t="shared" si="485"/>
        <v>13203.933333333334</v>
      </c>
      <c r="AU303" s="278">
        <f t="shared" si="485"/>
        <v>10971.258333333333</v>
      </c>
      <c r="AV303" s="278">
        <f t="shared" si="485"/>
        <v>11831.133333333335</v>
      </c>
      <c r="AW303" s="278">
        <f t="shared" si="485"/>
        <v>21003.024999999998</v>
      </c>
      <c r="AX303" s="278">
        <f t="shared" si="485"/>
        <v>19880.733333333334</v>
      </c>
      <c r="AY303" s="278">
        <f t="shared" si="485"/>
        <v>14489.991666666665</v>
      </c>
      <c r="AZ303" s="278">
        <f t="shared" si="485"/>
        <v>11090.366666666667</v>
      </c>
      <c r="BA303" s="278">
        <f t="shared" si="485"/>
        <v>13886.416666666668</v>
      </c>
      <c r="BB303" s="278">
        <f t="shared" si="485"/>
        <v>18242.575000000001</v>
      </c>
      <c r="BC303" s="278">
        <f t="shared" si="485"/>
        <v>17212.533333333336</v>
      </c>
      <c r="BD303" s="278">
        <f t="shared" si="485"/>
        <v>14257.933333333334</v>
      </c>
      <c r="BE303" s="271"/>
      <c r="BF303" s="163">
        <f>SUM(E303:H303)</f>
        <v>44659.950000000004</v>
      </c>
      <c r="BG303" s="77">
        <f>SUM(I303:L303)</f>
        <v>49635.633333333339</v>
      </c>
      <c r="BH303" s="77">
        <f>SUM(M303:Q303)</f>
        <v>77142.916666666672</v>
      </c>
      <c r="BI303" s="77">
        <f>SUM(R303:U303)</f>
        <v>60728.26666666667</v>
      </c>
      <c r="BJ303" s="77">
        <f>SUM(V303:Y303)</f>
        <v>61564.166666666672</v>
      </c>
      <c r="BK303" s="77">
        <f>SUM(Z303:AD303)</f>
        <v>70908.208333333343</v>
      </c>
      <c r="BL303" s="77">
        <f>SUM(AE303:AH303)</f>
        <v>62653.058333333334</v>
      </c>
      <c r="BM303" s="77">
        <f>SUM(AI303:AL303)</f>
        <v>54148.933333333334</v>
      </c>
      <c r="BN303" s="77">
        <f>SUM(AM303:AQ303)</f>
        <v>69876.075000000012</v>
      </c>
      <c r="BO303" s="77">
        <f>SUM(AR303:AU303)</f>
        <v>61574.466666666674</v>
      </c>
      <c r="BP303" s="77">
        <f>SUM(AV303:AY303)</f>
        <v>67204.883333333331</v>
      </c>
      <c r="BQ303" s="77">
        <f>SUM(AZ303:BD303)</f>
        <v>74689.825000000012</v>
      </c>
      <c r="BR303" s="157">
        <f>SUM(BF303:BQ303)</f>
        <v>754786.38333333354</v>
      </c>
      <c r="BS303" s="77">
        <f>SUM(BF303:BH303)</f>
        <v>171438.5</v>
      </c>
      <c r="BT303" s="77">
        <f>SUM(BI303:BK303)</f>
        <v>193200.64166666669</v>
      </c>
      <c r="BU303" s="77">
        <f>SUM(BL303:BN303)</f>
        <v>186678.06666666668</v>
      </c>
      <c r="BV303" s="77">
        <f>SUM(BO303:BQ303)</f>
        <v>203469.17500000002</v>
      </c>
      <c r="BW303" s="77">
        <f>SUM(BF303:BK303)</f>
        <v>364639.14166666672</v>
      </c>
      <c r="BX303" s="77">
        <f>SUM(BL303:BQ303)</f>
        <v>390147.2416666667</v>
      </c>
      <c r="BY303" s="77">
        <f>IF(Info!$O$3="Q1",$BS303,IF(Info!$O$3="Q2",$BS303+$BT303,IF(Info!$O$3="Q3",$BS303+$BT303+$BU303,$BR303)))</f>
        <v>171438.5</v>
      </c>
      <c r="BZ303" s="77">
        <f>IF(Info!$O$3="Q1",$BS303,IF(Info!$O$3="Q2",$BT303,IF(Info!$O$3="Q3",$BU303,$BV303)))</f>
        <v>171438.5</v>
      </c>
      <c r="CA303" s="49"/>
    </row>
    <row r="304" spans="1:79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x14ac:dyDescent="0.3">
      <c r="A306" s="269"/>
      <c r="B306" s="160" t="s">
        <v>342</v>
      </c>
      <c r="C306" s="275">
        <f>Info!$Q$3</f>
        <v>0.2</v>
      </c>
      <c r="D306" s="161">
        <f>SUM(E306:BD306)</f>
        <v>754786.3833333333</v>
      </c>
      <c r="E306" s="278">
        <f t="shared" ref="E306:AJ306" si="486">E303+E305</f>
        <v>8116.8833333333341</v>
      </c>
      <c r="F306" s="278">
        <f t="shared" si="486"/>
        <v>10943.6</v>
      </c>
      <c r="G306" s="278">
        <f t="shared" si="486"/>
        <v>9422.85</v>
      </c>
      <c r="H306" s="278">
        <f t="shared" si="486"/>
        <v>16176.616666666667</v>
      </c>
      <c r="I306" s="278">
        <f t="shared" si="486"/>
        <v>14528.758333333335</v>
      </c>
      <c r="J306" s="278">
        <f t="shared" si="486"/>
        <v>12395.916666666668</v>
      </c>
      <c r="K306" s="278">
        <f t="shared" si="486"/>
        <v>11690.591666666667</v>
      </c>
      <c r="L306" s="278">
        <f t="shared" si="486"/>
        <v>11020.366666666667</v>
      </c>
      <c r="M306" s="278">
        <f t="shared" si="486"/>
        <v>20133.783333333336</v>
      </c>
      <c r="N306" s="278">
        <f t="shared" si="486"/>
        <v>15847.591666666667</v>
      </c>
      <c r="O306" s="278">
        <f t="shared" si="486"/>
        <v>16161.166666666668</v>
      </c>
      <c r="P306" s="278">
        <f t="shared" si="486"/>
        <v>12062.241666666667</v>
      </c>
      <c r="Q306" s="278">
        <f t="shared" si="486"/>
        <v>12938.133333333333</v>
      </c>
      <c r="R306" s="278">
        <f t="shared" si="486"/>
        <v>18996.308333333334</v>
      </c>
      <c r="S306" s="278">
        <f t="shared" si="486"/>
        <v>17456.316666666669</v>
      </c>
      <c r="T306" s="278">
        <f t="shared" si="486"/>
        <v>13711.841666666667</v>
      </c>
      <c r="U306" s="278">
        <f t="shared" si="486"/>
        <v>10563.800000000001</v>
      </c>
      <c r="V306" s="278">
        <f t="shared" si="486"/>
        <v>12182.683333333334</v>
      </c>
      <c r="W306" s="278">
        <f t="shared" si="486"/>
        <v>17483.633333333335</v>
      </c>
      <c r="X306" s="278">
        <f t="shared" si="486"/>
        <v>18169.741666666669</v>
      </c>
      <c r="Y306" s="278">
        <f t="shared" si="486"/>
        <v>13728.108333333334</v>
      </c>
      <c r="Z306" s="278">
        <f t="shared" si="486"/>
        <v>12796.008333333333</v>
      </c>
      <c r="AA306" s="278">
        <f t="shared" si="486"/>
        <v>12487.858333333334</v>
      </c>
      <c r="AB306" s="278">
        <f t="shared" si="486"/>
        <v>18048.525000000001</v>
      </c>
      <c r="AC306" s="278">
        <f t="shared" si="486"/>
        <v>14713.141666666668</v>
      </c>
      <c r="AD306" s="278">
        <f t="shared" si="486"/>
        <v>12862.674999999999</v>
      </c>
      <c r="AE306" s="278">
        <f t="shared" si="486"/>
        <v>13033.291666666668</v>
      </c>
      <c r="AF306" s="278">
        <f t="shared" si="486"/>
        <v>13634.683333333332</v>
      </c>
      <c r="AG306" s="278">
        <f t="shared" si="486"/>
        <v>18882.983333333337</v>
      </c>
      <c r="AH306" s="278">
        <f t="shared" si="486"/>
        <v>17102.100000000002</v>
      </c>
      <c r="AI306" s="278">
        <f t="shared" si="486"/>
        <v>14679.658333333335</v>
      </c>
      <c r="AJ306" s="278">
        <f t="shared" si="486"/>
        <v>14946.95</v>
      </c>
      <c r="AK306" s="278">
        <f t="shared" ref="AK306:BP306" si="487">AK303+AK305</f>
        <v>13012.191666666668</v>
      </c>
      <c r="AL306" s="278">
        <f t="shared" si="487"/>
        <v>11510.133333333333</v>
      </c>
      <c r="AM306" s="278">
        <f t="shared" si="487"/>
        <v>17204.116666666669</v>
      </c>
      <c r="AN306" s="278">
        <f t="shared" si="487"/>
        <v>15338.191666666669</v>
      </c>
      <c r="AO306" s="278">
        <f t="shared" si="487"/>
        <v>14621.350000000002</v>
      </c>
      <c r="AP306" s="278">
        <f t="shared" si="487"/>
        <v>11065.466666666669</v>
      </c>
      <c r="AQ306" s="278">
        <f t="shared" si="487"/>
        <v>11646.95</v>
      </c>
      <c r="AR306" s="278">
        <f t="shared" si="487"/>
        <v>21694.475000000002</v>
      </c>
      <c r="AS306" s="278">
        <f t="shared" si="487"/>
        <v>15704.800000000003</v>
      </c>
      <c r="AT306" s="278">
        <f t="shared" si="487"/>
        <v>13203.933333333334</v>
      </c>
      <c r="AU306" s="278">
        <f t="shared" si="487"/>
        <v>10971.258333333333</v>
      </c>
      <c r="AV306" s="278">
        <f t="shared" si="487"/>
        <v>11831.133333333335</v>
      </c>
      <c r="AW306" s="278">
        <f t="shared" si="487"/>
        <v>21003.024999999998</v>
      </c>
      <c r="AX306" s="278">
        <f t="shared" si="487"/>
        <v>19880.733333333334</v>
      </c>
      <c r="AY306" s="278">
        <f t="shared" si="487"/>
        <v>14489.991666666665</v>
      </c>
      <c r="AZ306" s="278">
        <f t="shared" si="487"/>
        <v>11090.366666666667</v>
      </c>
      <c r="BA306" s="278">
        <f t="shared" si="487"/>
        <v>13886.416666666668</v>
      </c>
      <c r="BB306" s="278">
        <f t="shared" si="487"/>
        <v>18242.575000000001</v>
      </c>
      <c r="BC306" s="278">
        <f t="shared" si="487"/>
        <v>17212.533333333336</v>
      </c>
      <c r="BD306" s="278">
        <f t="shared" si="487"/>
        <v>14257.933333333334</v>
      </c>
      <c r="BE306" s="271"/>
      <c r="BF306" s="162">
        <f>SUM(E306:H306)</f>
        <v>44659.950000000004</v>
      </c>
      <c r="BG306" s="157">
        <f>SUM(I306:L306)</f>
        <v>49635.633333333339</v>
      </c>
      <c r="BH306" s="157">
        <f>SUM(M306:Q306)</f>
        <v>77142.916666666672</v>
      </c>
      <c r="BI306" s="157">
        <f>SUM(R306:U306)</f>
        <v>60728.26666666667</v>
      </c>
      <c r="BJ306" s="157">
        <f>SUM(V306:Y306)</f>
        <v>61564.166666666672</v>
      </c>
      <c r="BK306" s="157">
        <f>SUM(Z306:AD306)</f>
        <v>70908.208333333343</v>
      </c>
      <c r="BL306" s="157">
        <f>SUM(AE306:AH306)</f>
        <v>62653.058333333334</v>
      </c>
      <c r="BM306" s="157">
        <f>SUM(AI306:AL306)</f>
        <v>54148.933333333334</v>
      </c>
      <c r="BN306" s="157">
        <f>SUM(AM306:AQ306)</f>
        <v>69876.075000000012</v>
      </c>
      <c r="BO306" s="157">
        <f>SUM(AR306:AU306)</f>
        <v>61574.466666666674</v>
      </c>
      <c r="BP306" s="157">
        <f>SUM(AV306:AY306)</f>
        <v>67204.883333333331</v>
      </c>
      <c r="BQ306" s="157">
        <f>SUM(AZ306:BD306)</f>
        <v>74689.825000000012</v>
      </c>
      <c r="BR306" s="157">
        <f>SUM(BF306:BQ306)</f>
        <v>754786.38333333354</v>
      </c>
      <c r="BS306" s="157">
        <f>SUM(BF306:BH306)</f>
        <v>171438.5</v>
      </c>
      <c r="BT306" s="157">
        <f>SUM(BI306:BK306)</f>
        <v>193200.64166666669</v>
      </c>
      <c r="BU306" s="157">
        <f>SUM(BL306:BN306)</f>
        <v>186678.06666666668</v>
      </c>
      <c r="BV306" s="157">
        <f>SUM(BO306:BQ306)</f>
        <v>203469.17500000002</v>
      </c>
      <c r="BW306" s="157">
        <f>SUM(BF306:BK306)</f>
        <v>364639.14166666672</v>
      </c>
      <c r="BX306" s="157">
        <f>SUM(BL306:BQ306)</f>
        <v>390147.2416666667</v>
      </c>
      <c r="BY306" s="157">
        <f>IF(Info!$O$3="Q1",$BS306,IF(Info!$O$3="Q2",$BS306+$BT306,IF(Info!$O$3="Q3",$BS306+$BT306+$BU306,$BR306)))</f>
        <v>171438.5</v>
      </c>
      <c r="BZ306" s="157">
        <f>IF(Info!$O$3="Q1",$BS306,IF(Info!$O$3="Q2",$BT306,IF(Info!$O$3="Q3",$BU306,$BV306)))</f>
        <v>171438.5</v>
      </c>
      <c r="CA306" s="49"/>
    </row>
    <row r="307" spans="1:79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5.6" customHeight="1" x14ac:dyDescent="0.3">
      <c r="A310" s="269">
        <v>1</v>
      </c>
      <c r="B310" s="280" t="s">
        <v>346</v>
      </c>
      <c r="C310" s="275"/>
      <c r="D310" s="49"/>
      <c r="E310" s="355">
        <f>SUM(Paniglgasse:Lerchenfelder!E310)-E311</f>
        <v>-1241.376</v>
      </c>
      <c r="F310" s="355">
        <f>SUM(Paniglgasse:Lerchenfelder!F310)-F311</f>
        <v>-1339.4959999999999</v>
      </c>
      <c r="G310" s="355">
        <f>SUM(Paniglgasse:Lerchenfelder!G310)-G311</f>
        <v>-789.14400000000001</v>
      </c>
      <c r="H310" s="355">
        <f>SUM(Paniglgasse:Lerchenfelder!H310)-H311</f>
        <v>-9962.16</v>
      </c>
      <c r="I310" s="355">
        <f>SUM(Paniglgasse:Lerchenfelder!I310)-I311</f>
        <v>-1559.528</v>
      </c>
      <c r="J310" s="355">
        <f>SUM(Paniglgasse:Lerchenfelder!J310)-J311</f>
        <v>-1275.528</v>
      </c>
      <c r="K310" s="355">
        <f>SUM(Paniglgasse:Lerchenfelder!K310)-K311</f>
        <v>-703.24800000000005</v>
      </c>
      <c r="L310" s="355">
        <f>SUM(Paniglgasse:Lerchenfelder!L310)-L311</f>
        <v>-780.74399999999991</v>
      </c>
      <c r="M310" s="355">
        <f>SUM(Paniglgasse:Lerchenfelder!M310)-M311</f>
        <v>-9580.5839999999989</v>
      </c>
      <c r="N310" s="355">
        <f>SUM(Paniglgasse:Lerchenfelder!N310)-N311</f>
        <v>-2118.2640000000001</v>
      </c>
      <c r="O310" s="355">
        <f>SUM(Paniglgasse:Lerchenfelder!O310)-O311</f>
        <v>-1864.0439999999999</v>
      </c>
      <c r="P310" s="355">
        <f>SUM(Paniglgasse:Lerchenfelder!P310)-P311</f>
        <v>-1064.8319999999999</v>
      </c>
      <c r="Q310" s="355">
        <f>SUM(Paniglgasse:Lerchenfelder!Q310)-Q311</f>
        <v>-687.76800000000003</v>
      </c>
      <c r="R310" s="355">
        <f>SUM(Paniglgasse:Lerchenfelder!R310)-R311</f>
        <v>-11602.5</v>
      </c>
      <c r="S310" s="355">
        <f>SUM(Paniglgasse:Lerchenfelder!S310)-S311</f>
        <v>-2575.5479999999998</v>
      </c>
      <c r="T310" s="355">
        <f>SUM(Paniglgasse:Lerchenfelder!T310)-T311</f>
        <v>-1767.2559999999999</v>
      </c>
      <c r="U310" s="355">
        <f>SUM(Paniglgasse:Lerchenfelder!U310)-U311</f>
        <v>-1475.1880000000001</v>
      </c>
      <c r="V310" s="355">
        <f>SUM(Paniglgasse:Lerchenfelder!V310)-V311</f>
        <v>-961.10400000000004</v>
      </c>
      <c r="W310" s="355">
        <f>SUM(Paniglgasse:Lerchenfelder!W310)-W311</f>
        <v>-12051.936</v>
      </c>
      <c r="X310" s="355">
        <f>SUM(Paniglgasse:Lerchenfelder!X310)-X311</f>
        <v>-2639.4679999999998</v>
      </c>
      <c r="Y310" s="355">
        <f>SUM(Paniglgasse:Lerchenfelder!Y310)-Y311</f>
        <v>-1653.8</v>
      </c>
      <c r="Z310" s="355">
        <f>SUM(Paniglgasse:Lerchenfelder!Z310)-Z311</f>
        <v>-1311.6680000000001</v>
      </c>
      <c r="AA310" s="355">
        <f>SUM(Paniglgasse:Lerchenfelder!AA310)-AA311</f>
        <v>-972.52800000000002</v>
      </c>
      <c r="AB310" s="355">
        <f>SUM(Paniglgasse:Lerchenfelder!AB310)-AB311</f>
        <v>-10860.772000000001</v>
      </c>
      <c r="AC310" s="355">
        <f>SUM(Paniglgasse:Lerchenfelder!AC310)-AC311</f>
        <v>-2011.8240000000001</v>
      </c>
      <c r="AD310" s="355">
        <f>SUM(Paniglgasse:Lerchenfelder!AD310)-AD311</f>
        <v>-1586.2640000000001</v>
      </c>
      <c r="AE310" s="355">
        <f>SUM(Paniglgasse:Lerchenfelder!AE310)-AE311</f>
        <v>-858.79200000000003</v>
      </c>
      <c r="AF310" s="355">
        <f>SUM(Paniglgasse:Lerchenfelder!AF310)-AF311</f>
        <v>-725.54399999999998</v>
      </c>
      <c r="AG310" s="355">
        <f>SUM(Paniglgasse:Lerchenfelder!AG310)-AG311</f>
        <v>-8677.0319999999992</v>
      </c>
      <c r="AH310" s="355">
        <f>SUM(Paniglgasse:Lerchenfelder!AH310)-AH311</f>
        <v>-1746.9679999999998</v>
      </c>
      <c r="AI310" s="355">
        <f>SUM(Paniglgasse:Lerchenfelder!AI310)-AI311</f>
        <v>-1501.7840000000001</v>
      </c>
      <c r="AJ310" s="355">
        <f>SUM(Paniglgasse:Lerchenfelder!AJ310)-AJ311</f>
        <v>-1050.5039999999999</v>
      </c>
      <c r="AK310" s="355">
        <f>SUM(Paniglgasse:Lerchenfelder!AK310)-AK311</f>
        <v>-947.13599999999997</v>
      </c>
      <c r="AL310" s="355">
        <f>SUM(Paniglgasse:Lerchenfelder!AL310)-AL311</f>
        <v>-694.34400000000005</v>
      </c>
      <c r="AM310" s="355">
        <f>SUM(Paniglgasse:Lerchenfelder!AM310)-AM311</f>
        <v>-10672.428</v>
      </c>
      <c r="AN310" s="355">
        <f>SUM(Paniglgasse:Lerchenfelder!AN310)-AN311</f>
        <v>-2094.3760000000002</v>
      </c>
      <c r="AO310" s="355">
        <f>SUM(Paniglgasse:Lerchenfelder!AO310)-AO311</f>
        <v>-1866.3880000000001</v>
      </c>
      <c r="AP310" s="355">
        <f>SUM(Paniglgasse:Lerchenfelder!AP310)-AP311</f>
        <v>-1365.248</v>
      </c>
      <c r="AQ310" s="355">
        <f>SUM(Paniglgasse:Lerchenfelder!AQ310)-AQ311</f>
        <v>-681.62400000000002</v>
      </c>
      <c r="AR310" s="355">
        <f>SUM(Paniglgasse:Lerchenfelder!AR310)-AR311</f>
        <v>-10520.172</v>
      </c>
      <c r="AS310" s="355">
        <f>SUM(Paniglgasse:Lerchenfelder!AS310)-AS311</f>
        <v>-2943.38</v>
      </c>
      <c r="AT310" s="355">
        <f>SUM(Paniglgasse:Lerchenfelder!AT310)-AT311</f>
        <v>-1648.88</v>
      </c>
      <c r="AU310" s="355">
        <f>SUM(Paniglgasse:Lerchenfelder!AU310)-AU311</f>
        <v>-1434.7840000000001</v>
      </c>
      <c r="AV310" s="355">
        <f>SUM(Paniglgasse:Lerchenfelder!AV310)-AV311</f>
        <v>-884.32799999999997</v>
      </c>
      <c r="AW310" s="355">
        <f>SUM(Paniglgasse:Lerchenfelder!AW310)-AW311</f>
        <v>-10968.047999999999</v>
      </c>
      <c r="AX310" s="355">
        <f>SUM(Paniglgasse:Lerchenfelder!AX310)-AX311</f>
        <v>-2551.7359999999999</v>
      </c>
      <c r="AY310" s="355">
        <f>SUM(Paniglgasse:Lerchenfelder!AY310)-AY311</f>
        <v>-1755.712</v>
      </c>
      <c r="AZ310" s="355">
        <f>SUM(Paniglgasse:Lerchenfelder!AZ310)-AZ311</f>
        <v>-1430.8119999999999</v>
      </c>
      <c r="BA310" s="355">
        <f>SUM(Paniglgasse:Lerchenfelder!BA310)-BA311</f>
        <v>-886.17599999999993</v>
      </c>
      <c r="BB310" s="355">
        <f>SUM(Paniglgasse:Lerchenfelder!BB310)-BB311</f>
        <v>-9418.6560000000009</v>
      </c>
      <c r="BC310" s="355">
        <f>SUM(Paniglgasse:Lerchenfelder!BC310)-BC311</f>
        <v>-1489.9879999999998</v>
      </c>
      <c r="BD310" s="355">
        <f>SUM(Paniglgasse:Lerchenfelder!BD310)-BD311</f>
        <v>-719.32799999999997</v>
      </c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x14ac:dyDescent="0.3">
      <c r="A311" s="269"/>
      <c r="B311" s="78" t="s">
        <v>37</v>
      </c>
      <c r="C311" s="275"/>
      <c r="D311" s="161">
        <f>SUM(E311:BD311)</f>
        <v>163970.74000000008</v>
      </c>
      <c r="E311" s="281">
        <f>SUM(Paniglgasse:Lerchenfelder!E311)</f>
        <v>1241.376</v>
      </c>
      <c r="F311" s="281">
        <f>SUM(Paniglgasse:Lerchenfelder!F311)</f>
        <v>1339.4959999999999</v>
      </c>
      <c r="G311" s="281">
        <f>SUM(Paniglgasse:Lerchenfelder!G311)</f>
        <v>789.14400000000001</v>
      </c>
      <c r="H311" s="281">
        <f>SUM(Paniglgasse:Lerchenfelder!H311)</f>
        <v>9962.16</v>
      </c>
      <c r="I311" s="281">
        <f>SUM(Paniglgasse:Lerchenfelder!I311)</f>
        <v>1559.528</v>
      </c>
      <c r="J311" s="281">
        <f>SUM(Paniglgasse:Lerchenfelder!J311)</f>
        <v>1275.528</v>
      </c>
      <c r="K311" s="281">
        <f>SUM(Paniglgasse:Lerchenfelder!K311)</f>
        <v>703.24800000000005</v>
      </c>
      <c r="L311" s="281">
        <f>SUM(Paniglgasse:Lerchenfelder!L311)</f>
        <v>780.74399999999991</v>
      </c>
      <c r="M311" s="281">
        <f>SUM(Paniglgasse:Lerchenfelder!M311)</f>
        <v>9580.5839999999989</v>
      </c>
      <c r="N311" s="281">
        <f>SUM(Paniglgasse:Lerchenfelder!N311)</f>
        <v>2118.2640000000001</v>
      </c>
      <c r="O311" s="281">
        <f>SUM(Paniglgasse:Lerchenfelder!O311)</f>
        <v>1864.0439999999999</v>
      </c>
      <c r="P311" s="281">
        <f>SUM(Paniglgasse:Lerchenfelder!P311)</f>
        <v>1064.8319999999999</v>
      </c>
      <c r="Q311" s="281">
        <f>SUM(Paniglgasse:Lerchenfelder!Q311)</f>
        <v>687.76800000000003</v>
      </c>
      <c r="R311" s="281">
        <f>SUM(Paniglgasse:Lerchenfelder!R311)</f>
        <v>11602.5</v>
      </c>
      <c r="S311" s="281">
        <f>SUM(Paniglgasse:Lerchenfelder!S311)</f>
        <v>2575.5479999999998</v>
      </c>
      <c r="T311" s="281">
        <f>SUM(Paniglgasse:Lerchenfelder!T311)</f>
        <v>1767.2559999999999</v>
      </c>
      <c r="U311" s="281">
        <f>SUM(Paniglgasse:Lerchenfelder!U311)</f>
        <v>1475.1880000000001</v>
      </c>
      <c r="V311" s="281">
        <f>SUM(Paniglgasse:Lerchenfelder!V311)</f>
        <v>961.10400000000004</v>
      </c>
      <c r="W311" s="281">
        <f>SUM(Paniglgasse:Lerchenfelder!W311)</f>
        <v>12051.936</v>
      </c>
      <c r="X311" s="281">
        <f>SUM(Paniglgasse:Lerchenfelder!X311)</f>
        <v>2639.4679999999998</v>
      </c>
      <c r="Y311" s="281">
        <f>SUM(Paniglgasse:Lerchenfelder!Y311)</f>
        <v>1653.8</v>
      </c>
      <c r="Z311" s="281">
        <f>SUM(Paniglgasse:Lerchenfelder!Z311)</f>
        <v>1311.6680000000001</v>
      </c>
      <c r="AA311" s="281">
        <f>SUM(Paniglgasse:Lerchenfelder!AA311)</f>
        <v>972.52800000000002</v>
      </c>
      <c r="AB311" s="281">
        <f>SUM(Paniglgasse:Lerchenfelder!AB311)</f>
        <v>10860.772000000001</v>
      </c>
      <c r="AC311" s="281">
        <f>SUM(Paniglgasse:Lerchenfelder!AC311)</f>
        <v>2011.8240000000001</v>
      </c>
      <c r="AD311" s="281">
        <f>SUM(Paniglgasse:Lerchenfelder!AD311)</f>
        <v>1586.2640000000001</v>
      </c>
      <c r="AE311" s="281">
        <f>SUM(Paniglgasse:Lerchenfelder!AE311)</f>
        <v>858.79200000000003</v>
      </c>
      <c r="AF311" s="281">
        <f>SUM(Paniglgasse:Lerchenfelder!AF311)</f>
        <v>725.54399999999998</v>
      </c>
      <c r="AG311" s="281">
        <f>SUM(Paniglgasse:Lerchenfelder!AG311)</f>
        <v>8677.0319999999992</v>
      </c>
      <c r="AH311" s="281">
        <f>SUM(Paniglgasse:Lerchenfelder!AH311)</f>
        <v>1746.9679999999998</v>
      </c>
      <c r="AI311" s="281">
        <f>SUM(Paniglgasse:Lerchenfelder!AI311)</f>
        <v>1501.7840000000001</v>
      </c>
      <c r="AJ311" s="281">
        <f>SUM(Paniglgasse:Lerchenfelder!AJ311)</f>
        <v>1050.5039999999999</v>
      </c>
      <c r="AK311" s="281">
        <f>SUM(Paniglgasse:Lerchenfelder!AK311)</f>
        <v>947.13599999999997</v>
      </c>
      <c r="AL311" s="281">
        <f>SUM(Paniglgasse:Lerchenfelder!AL311)</f>
        <v>694.34400000000005</v>
      </c>
      <c r="AM311" s="281">
        <f>SUM(Paniglgasse:Lerchenfelder!AM311)</f>
        <v>10672.428</v>
      </c>
      <c r="AN311" s="281">
        <f>SUM(Paniglgasse:Lerchenfelder!AN311)</f>
        <v>2094.3760000000002</v>
      </c>
      <c r="AO311" s="281">
        <f>SUM(Paniglgasse:Lerchenfelder!AO311)</f>
        <v>1866.3880000000001</v>
      </c>
      <c r="AP311" s="281">
        <f>SUM(Paniglgasse:Lerchenfelder!AP311)</f>
        <v>1365.248</v>
      </c>
      <c r="AQ311" s="281">
        <f>SUM(Paniglgasse:Lerchenfelder!AQ311)</f>
        <v>681.62400000000002</v>
      </c>
      <c r="AR311" s="281">
        <f>SUM(Paniglgasse:Lerchenfelder!AR311)</f>
        <v>10520.172</v>
      </c>
      <c r="AS311" s="281">
        <f>SUM(Paniglgasse:Lerchenfelder!AS311)</f>
        <v>2943.38</v>
      </c>
      <c r="AT311" s="281">
        <f>SUM(Paniglgasse:Lerchenfelder!AT311)</f>
        <v>1648.88</v>
      </c>
      <c r="AU311" s="281">
        <f>SUM(Paniglgasse:Lerchenfelder!AU311)</f>
        <v>1434.7840000000001</v>
      </c>
      <c r="AV311" s="281">
        <f>SUM(Paniglgasse:Lerchenfelder!AV311)</f>
        <v>884.32799999999997</v>
      </c>
      <c r="AW311" s="281">
        <f>SUM(Paniglgasse:Lerchenfelder!AW311)</f>
        <v>10968.047999999999</v>
      </c>
      <c r="AX311" s="281">
        <f>SUM(Paniglgasse:Lerchenfelder!AX311)</f>
        <v>2551.7359999999999</v>
      </c>
      <c r="AY311" s="281">
        <f>SUM(Paniglgasse:Lerchenfelder!AY311)</f>
        <v>1755.712</v>
      </c>
      <c r="AZ311" s="281">
        <f>SUM(Paniglgasse:Lerchenfelder!AZ311)</f>
        <v>1430.8119999999999</v>
      </c>
      <c r="BA311" s="281">
        <f>SUM(Paniglgasse:Lerchenfelder!BA311)</f>
        <v>886.17599999999993</v>
      </c>
      <c r="BB311" s="281">
        <f>SUM(Paniglgasse:Lerchenfelder!BB311)</f>
        <v>9418.6560000000009</v>
      </c>
      <c r="BC311" s="281">
        <f>SUM(Paniglgasse:Lerchenfelder!BC311)</f>
        <v>1489.9879999999998</v>
      </c>
      <c r="BD311" s="281">
        <f>SUM(Paniglgasse:Lerchenfelder!BD311)</f>
        <v>719.32799999999997</v>
      </c>
      <c r="BE311" s="271"/>
      <c r="BF311" s="163">
        <f>SUM(E311:H311)</f>
        <v>13332.175999999999</v>
      </c>
      <c r="BG311" s="77">
        <f>SUM(I311:L311)</f>
        <v>4319.0479999999998</v>
      </c>
      <c r="BH311" s="77">
        <f>SUM(M311:Q311)</f>
        <v>15315.491999999998</v>
      </c>
      <c r="BI311" s="77">
        <f>SUM(R311:U311)</f>
        <v>17420.491999999998</v>
      </c>
      <c r="BJ311" s="77">
        <f>SUM(V311:Y311)</f>
        <v>17306.307999999997</v>
      </c>
      <c r="BK311" s="77">
        <f>SUM(Z311:AD311)</f>
        <v>16743.056</v>
      </c>
      <c r="BL311" s="77">
        <f>SUM(AE311:AH311)</f>
        <v>12008.335999999999</v>
      </c>
      <c r="BM311" s="77">
        <f>SUM(AI311:AL311)</f>
        <v>4193.768</v>
      </c>
      <c r="BN311" s="77">
        <f>SUM(AM311:AQ311)</f>
        <v>16680.064000000002</v>
      </c>
      <c r="BO311" s="77">
        <f>SUM(AR311:AU311)</f>
        <v>16547.216</v>
      </c>
      <c r="BP311" s="77">
        <f>SUM(AV311:AY311)</f>
        <v>16159.823999999997</v>
      </c>
      <c r="BQ311" s="77">
        <f>SUM(AZ311:BD311)</f>
        <v>13944.96</v>
      </c>
      <c r="BR311" s="157">
        <f>SUM(BF311:BQ311)</f>
        <v>163970.74</v>
      </c>
      <c r="BS311" s="77">
        <f>SUM(BF311:BH311)</f>
        <v>32966.716</v>
      </c>
      <c r="BT311" s="77">
        <f>SUM(BI311:BK311)</f>
        <v>51469.856</v>
      </c>
      <c r="BU311" s="77">
        <f>SUM(BL311:BN311)</f>
        <v>32882.168000000005</v>
      </c>
      <c r="BV311" s="77">
        <f>SUM(BO311:BQ311)</f>
        <v>46652</v>
      </c>
      <c r="BW311" s="77">
        <f>SUM(BF311:BK311)</f>
        <v>84436.572</v>
      </c>
      <c r="BX311" s="77">
        <f>SUM(BL311:BQ311)</f>
        <v>79534.168000000005</v>
      </c>
      <c r="BY311" s="77">
        <f>IF(Info!$O$3="Q1",$BS311,IF(Info!$O$3="Q2",$BS311+$BT311,IF(Info!$O$3="Q3",$BS311+$BT311+$BU311,$BR311)))</f>
        <v>32966.716</v>
      </c>
      <c r="BZ311" s="77">
        <f>IF(Info!$O$3="Q1",$BS311,IF(Info!$O$3="Q2",$BT311,IF(Info!$O$3="Q3",$BU311,$BV311)))</f>
        <v>32966.716</v>
      </c>
      <c r="CA311" s="49"/>
    </row>
    <row r="312" spans="1:79" x14ac:dyDescent="0.3">
      <c r="A312" s="269"/>
      <c r="B312" s="78" t="s">
        <v>39</v>
      </c>
      <c r="C312" s="275"/>
      <c r="D312" s="161">
        <f>SUM(E312:BD312)</f>
        <v>8092.130000000001</v>
      </c>
      <c r="E312" s="215">
        <f>SUM(Paniglgasse:Lerchenfelder!E312)</f>
        <v>147.42333333333335</v>
      </c>
      <c r="F312" s="215">
        <f>SUM(Paniglgasse:Lerchenfelder!F312)</f>
        <v>189.81333333333333</v>
      </c>
      <c r="G312" s="215">
        <f>SUM(Paniglgasse:Lerchenfelder!G312)</f>
        <v>148.70333333333332</v>
      </c>
      <c r="H312" s="215">
        <f>SUM(Paniglgasse:Lerchenfelder!H312)</f>
        <v>189.99333333333334</v>
      </c>
      <c r="I312" s="215">
        <f>SUM(Paniglgasse:Lerchenfelder!I312)</f>
        <v>184.67333333333335</v>
      </c>
      <c r="J312" s="215">
        <f>SUM(Paniglgasse:Lerchenfelder!J312)</f>
        <v>177.87333333333333</v>
      </c>
      <c r="K312" s="215">
        <f>SUM(Paniglgasse:Lerchenfelder!K312)</f>
        <v>190.66333333333333</v>
      </c>
      <c r="L312" s="215">
        <f>SUM(Paniglgasse:Lerchenfelder!L312)</f>
        <v>190.03333333333333</v>
      </c>
      <c r="M312" s="215">
        <f>SUM(Paniglgasse:Lerchenfelder!M312)</f>
        <v>145.51666666666665</v>
      </c>
      <c r="N312" s="215">
        <f>SUM(Paniglgasse:Lerchenfelder!N312)</f>
        <v>127.96666666666665</v>
      </c>
      <c r="O312" s="215">
        <f>SUM(Paniglgasse:Lerchenfelder!O312)</f>
        <v>144.95666666666665</v>
      </c>
      <c r="P312" s="215">
        <f>SUM(Paniglgasse:Lerchenfelder!P312)</f>
        <v>113.88666666666666</v>
      </c>
      <c r="Q312" s="215">
        <f>SUM(Paniglgasse:Lerchenfelder!Q312)</f>
        <v>134.79666666666665</v>
      </c>
      <c r="R312" s="215">
        <f>SUM(Paniglgasse:Lerchenfelder!R312)</f>
        <v>164.40333333333331</v>
      </c>
      <c r="S312" s="215">
        <f>SUM(Paniglgasse:Lerchenfelder!S312)</f>
        <v>175.30333333333334</v>
      </c>
      <c r="T312" s="215">
        <f>SUM(Paniglgasse:Lerchenfelder!T312)</f>
        <v>175.28333333333333</v>
      </c>
      <c r="U312" s="215">
        <f>SUM(Paniglgasse:Lerchenfelder!U312)</f>
        <v>170.89333333333332</v>
      </c>
      <c r="V312" s="215">
        <f>SUM(Paniglgasse:Lerchenfelder!V312)</f>
        <v>182.78333333333333</v>
      </c>
      <c r="W312" s="215">
        <f>SUM(Paniglgasse:Lerchenfelder!W312)</f>
        <v>188.68333333333334</v>
      </c>
      <c r="X312" s="215">
        <f>SUM(Paniglgasse:Lerchenfelder!X312)</f>
        <v>147.08333333333331</v>
      </c>
      <c r="Y312" s="215">
        <f>SUM(Paniglgasse:Lerchenfelder!Y312)</f>
        <v>153.35333333333332</v>
      </c>
      <c r="Z312" s="215">
        <f>SUM(Paniglgasse:Lerchenfelder!Z312)</f>
        <v>114.33666666666666</v>
      </c>
      <c r="AA312" s="215">
        <f>SUM(Paniglgasse:Lerchenfelder!AA312)</f>
        <v>148.70666666666665</v>
      </c>
      <c r="AB312" s="215">
        <f>SUM(Paniglgasse:Lerchenfelder!AB312)</f>
        <v>135.78666666666666</v>
      </c>
      <c r="AC312" s="215">
        <f>SUM(Paniglgasse:Lerchenfelder!AC312)</f>
        <v>149.94666666666666</v>
      </c>
      <c r="AD312" s="215">
        <f>SUM(Paniglgasse:Lerchenfelder!AD312)</f>
        <v>122.18666666666667</v>
      </c>
      <c r="AE312" s="215">
        <f>SUM(Paniglgasse:Lerchenfelder!AE312)</f>
        <v>144.82333333333332</v>
      </c>
      <c r="AF312" s="215">
        <f>SUM(Paniglgasse:Lerchenfelder!AF312)</f>
        <v>182.86333333333334</v>
      </c>
      <c r="AG312" s="215">
        <f>SUM(Paniglgasse:Lerchenfelder!AG312)</f>
        <v>187.13333333333333</v>
      </c>
      <c r="AH312" s="215">
        <f>SUM(Paniglgasse:Lerchenfelder!AH312)</f>
        <v>156.77333333333331</v>
      </c>
      <c r="AI312" s="215">
        <f>SUM(Paniglgasse:Lerchenfelder!AI312)</f>
        <v>162.08333333333331</v>
      </c>
      <c r="AJ312" s="215">
        <f>SUM(Paniglgasse:Lerchenfelder!AJ312)</f>
        <v>148.65333333333331</v>
      </c>
      <c r="AK312" s="215">
        <f>SUM(Paniglgasse:Lerchenfelder!AK312)</f>
        <v>188.98333333333335</v>
      </c>
      <c r="AL312" s="215">
        <f>SUM(Paniglgasse:Lerchenfelder!AL312)</f>
        <v>156.88333333333333</v>
      </c>
      <c r="AM312" s="215">
        <f>SUM(Paniglgasse:Lerchenfelder!AM312)</f>
        <v>133.03666666666666</v>
      </c>
      <c r="AN312" s="215">
        <f>SUM(Paniglgasse:Lerchenfelder!AN312)</f>
        <v>117.21666666666665</v>
      </c>
      <c r="AO312" s="215">
        <f>SUM(Paniglgasse:Lerchenfelder!AO312)</f>
        <v>148.82666666666665</v>
      </c>
      <c r="AP312" s="215">
        <f>SUM(Paniglgasse:Lerchenfelder!AP312)</f>
        <v>118.75666666666666</v>
      </c>
      <c r="AQ312" s="215">
        <f>SUM(Paniglgasse:Lerchenfelder!AQ312)</f>
        <v>131.47666666666666</v>
      </c>
      <c r="AR312" s="215">
        <f>SUM(Paniglgasse:Lerchenfelder!AR312)</f>
        <v>175.19333333333333</v>
      </c>
      <c r="AS312" s="215">
        <f>SUM(Paniglgasse:Lerchenfelder!AS312)</f>
        <v>178.82333333333332</v>
      </c>
      <c r="AT312" s="215">
        <f>SUM(Paniglgasse:Lerchenfelder!AT312)</f>
        <v>188.96333333333331</v>
      </c>
      <c r="AU312" s="215">
        <f>SUM(Paniglgasse:Lerchenfelder!AU312)</f>
        <v>162.62333333333333</v>
      </c>
      <c r="AV312" s="215">
        <f>SUM(Paniglgasse:Lerchenfelder!AV312)</f>
        <v>178.78333333333333</v>
      </c>
      <c r="AW312" s="215">
        <f>SUM(Paniglgasse:Lerchenfelder!AW312)</f>
        <v>149.39333333333332</v>
      </c>
      <c r="AX312" s="215">
        <f>SUM(Paniglgasse:Lerchenfelder!AX312)</f>
        <v>162.41333333333333</v>
      </c>
      <c r="AY312" s="215">
        <f>SUM(Paniglgasse:Lerchenfelder!AY312)</f>
        <v>146.61333333333334</v>
      </c>
      <c r="AZ312" s="215">
        <f>SUM(Paniglgasse:Lerchenfelder!AZ312)</f>
        <v>132.90666666666664</v>
      </c>
      <c r="BA312" s="215">
        <f>SUM(Paniglgasse:Lerchenfelder!BA312)</f>
        <v>129.65666666666667</v>
      </c>
      <c r="BB312" s="215">
        <f>SUM(Paniglgasse:Lerchenfelder!BB312)</f>
        <v>151.39666666666665</v>
      </c>
      <c r="BC312" s="215">
        <f>SUM(Paniglgasse:Lerchenfelder!BC312)</f>
        <v>114.64666666666665</v>
      </c>
      <c r="BD312" s="215">
        <f>SUM(Paniglgasse:Lerchenfelder!BD312)</f>
        <v>128.15666666666667</v>
      </c>
      <c r="BE312" s="271"/>
      <c r="BF312" s="163">
        <f>SUM(E312:H312)</f>
        <v>675.93333333333339</v>
      </c>
      <c r="BG312" s="77">
        <f>SUM(I312:L312)</f>
        <v>743.24333333333334</v>
      </c>
      <c r="BH312" s="77">
        <f>SUM(M312:Q312)</f>
        <v>667.12333333333322</v>
      </c>
      <c r="BI312" s="77">
        <f>SUM(R312:U312)</f>
        <v>685.88333333333333</v>
      </c>
      <c r="BJ312" s="77">
        <f>SUM(V312:Y312)</f>
        <v>671.90333333333331</v>
      </c>
      <c r="BK312" s="77">
        <f>SUM(Z312:AD312)</f>
        <v>670.96333333333337</v>
      </c>
      <c r="BL312" s="77">
        <f>SUM(AE312:AH312)</f>
        <v>671.59333333333325</v>
      </c>
      <c r="BM312" s="77">
        <f>SUM(AI312:AL312)</f>
        <v>656.60333333333324</v>
      </c>
      <c r="BN312" s="77">
        <f>SUM(AM312:AQ312)</f>
        <v>649.31333333333328</v>
      </c>
      <c r="BO312" s="77">
        <f>SUM(AR312:AU312)</f>
        <v>705.60333333333335</v>
      </c>
      <c r="BP312" s="77">
        <f>SUM(AV312:AY312)</f>
        <v>637.20333333333326</v>
      </c>
      <c r="BQ312" s="77">
        <f>SUM(AZ312:BD312)</f>
        <v>656.76333333333321</v>
      </c>
      <c r="BR312" s="157">
        <f>SUM(BF312:BQ312)</f>
        <v>8092.13</v>
      </c>
      <c r="BS312" s="77">
        <f>SUM(BF312:BH312)</f>
        <v>2086.3000000000002</v>
      </c>
      <c r="BT312" s="77">
        <f>SUM(BI312:BK312)</f>
        <v>2028.75</v>
      </c>
      <c r="BU312" s="77">
        <f>SUM(BL312:BN312)</f>
        <v>1977.5099999999998</v>
      </c>
      <c r="BV312" s="77">
        <f>SUM(BO312:BQ312)</f>
        <v>1999.5699999999997</v>
      </c>
      <c r="BW312" s="77">
        <f>SUM(BF312:BK312)</f>
        <v>4115.05</v>
      </c>
      <c r="BX312" s="77">
        <f>SUM(BL312:BQ312)</f>
        <v>3977.08</v>
      </c>
      <c r="BY312" s="77">
        <f>IF(Info!$O$3="Q1",$BS312,IF(Info!$O$3="Q2",$BS312+$BT312,IF(Info!$O$3="Q3",$BS312+$BT312+$BU312,$BR312)))</f>
        <v>2086.3000000000002</v>
      </c>
      <c r="BZ312" s="77">
        <f>IF(Info!$O$3="Q1",$BS312,IF(Info!$O$3="Q2",$BT312,IF(Info!$O$3="Q3",$BU312,$BV312)))</f>
        <v>2086.3000000000002</v>
      </c>
      <c r="CA312" s="49"/>
    </row>
    <row r="313" spans="1:79" x14ac:dyDescent="0.3">
      <c r="A313" s="269"/>
      <c r="B313" s="78" t="s">
        <v>41</v>
      </c>
      <c r="C313" s="275"/>
      <c r="D313" s="161">
        <f>SUM(E313:BD313)</f>
        <v>0</v>
      </c>
      <c r="E313" s="215">
        <f>SUM(Paniglgasse:Lerchenfelder!E313)</f>
        <v>0</v>
      </c>
      <c r="F313" s="215">
        <f>SUM(Paniglgasse:Lerchenfelder!F313)</f>
        <v>0</v>
      </c>
      <c r="G313" s="215">
        <f>SUM(Paniglgasse:Lerchenfelder!G313)</f>
        <v>0</v>
      </c>
      <c r="H313" s="215">
        <f>SUM(Paniglgasse:Lerchenfelder!H313)</f>
        <v>0</v>
      </c>
      <c r="I313" s="215">
        <f>SUM(Paniglgasse:Lerchenfelder!I313)</f>
        <v>0</v>
      </c>
      <c r="J313" s="215">
        <f>SUM(Paniglgasse:Lerchenfelder!J313)</f>
        <v>0</v>
      </c>
      <c r="K313" s="215">
        <f>SUM(Paniglgasse:Lerchenfelder!K313)</f>
        <v>0</v>
      </c>
      <c r="L313" s="215">
        <f>SUM(Paniglgasse:Lerchenfelder!L313)</f>
        <v>0</v>
      </c>
      <c r="M313" s="215">
        <f>SUM(Paniglgasse:Lerchenfelder!M313)</f>
        <v>0</v>
      </c>
      <c r="N313" s="215">
        <f>SUM(Paniglgasse:Lerchenfelder!N313)</f>
        <v>0</v>
      </c>
      <c r="O313" s="215">
        <f>SUM(Paniglgasse:Lerchenfelder!O313)</f>
        <v>0</v>
      </c>
      <c r="P313" s="215">
        <f>SUM(Paniglgasse:Lerchenfelder!P313)</f>
        <v>0</v>
      </c>
      <c r="Q313" s="215">
        <f>SUM(Paniglgasse:Lerchenfelder!Q313)</f>
        <v>0</v>
      </c>
      <c r="R313" s="215">
        <f>SUM(Paniglgasse:Lerchenfelder!R313)</f>
        <v>0</v>
      </c>
      <c r="S313" s="215">
        <f>SUM(Paniglgasse:Lerchenfelder!S313)</f>
        <v>0</v>
      </c>
      <c r="T313" s="215">
        <f>SUM(Paniglgasse:Lerchenfelder!T313)</f>
        <v>0</v>
      </c>
      <c r="U313" s="215">
        <f>SUM(Paniglgasse:Lerchenfelder!U313)</f>
        <v>0</v>
      </c>
      <c r="V313" s="215">
        <f>SUM(Paniglgasse:Lerchenfelder!V313)</f>
        <v>0</v>
      </c>
      <c r="W313" s="215">
        <f>SUM(Paniglgasse:Lerchenfelder!W313)</f>
        <v>0</v>
      </c>
      <c r="X313" s="215">
        <f>SUM(Paniglgasse:Lerchenfelder!X313)</f>
        <v>0</v>
      </c>
      <c r="Y313" s="215">
        <f>SUM(Paniglgasse:Lerchenfelder!Y313)</f>
        <v>0</v>
      </c>
      <c r="Z313" s="215">
        <f>SUM(Paniglgasse:Lerchenfelder!Z313)</f>
        <v>0</v>
      </c>
      <c r="AA313" s="215">
        <f>SUM(Paniglgasse:Lerchenfelder!AA313)</f>
        <v>0</v>
      </c>
      <c r="AB313" s="215">
        <f>SUM(Paniglgasse:Lerchenfelder!AB313)</f>
        <v>0</v>
      </c>
      <c r="AC313" s="215">
        <f>SUM(Paniglgasse:Lerchenfelder!AC313)</f>
        <v>0</v>
      </c>
      <c r="AD313" s="215">
        <f>SUM(Paniglgasse:Lerchenfelder!AD313)</f>
        <v>0</v>
      </c>
      <c r="AE313" s="215">
        <f>SUM(Paniglgasse:Lerchenfelder!AE313)</f>
        <v>0</v>
      </c>
      <c r="AF313" s="215">
        <f>SUM(Paniglgasse:Lerchenfelder!AF313)</f>
        <v>0</v>
      </c>
      <c r="AG313" s="215">
        <f>SUM(Paniglgasse:Lerchenfelder!AG313)</f>
        <v>0</v>
      </c>
      <c r="AH313" s="215">
        <f>SUM(Paniglgasse:Lerchenfelder!AH313)</f>
        <v>0</v>
      </c>
      <c r="AI313" s="215">
        <f>SUM(Paniglgasse:Lerchenfelder!AI313)</f>
        <v>0</v>
      </c>
      <c r="AJ313" s="215">
        <f>SUM(Paniglgasse:Lerchenfelder!AJ313)</f>
        <v>0</v>
      </c>
      <c r="AK313" s="215">
        <f>SUM(Paniglgasse:Lerchenfelder!AK313)</f>
        <v>0</v>
      </c>
      <c r="AL313" s="215">
        <f>SUM(Paniglgasse:Lerchenfelder!AL313)</f>
        <v>0</v>
      </c>
      <c r="AM313" s="215">
        <f>SUM(Paniglgasse:Lerchenfelder!AM313)</f>
        <v>0</v>
      </c>
      <c r="AN313" s="215">
        <f>SUM(Paniglgasse:Lerchenfelder!AN313)</f>
        <v>0</v>
      </c>
      <c r="AO313" s="215">
        <f>SUM(Paniglgasse:Lerchenfelder!AO313)</f>
        <v>0</v>
      </c>
      <c r="AP313" s="215">
        <f>SUM(Paniglgasse:Lerchenfelder!AP313)</f>
        <v>0</v>
      </c>
      <c r="AQ313" s="215">
        <f>SUM(Paniglgasse:Lerchenfelder!AQ313)</f>
        <v>0</v>
      </c>
      <c r="AR313" s="215">
        <f>SUM(Paniglgasse:Lerchenfelder!AR313)</f>
        <v>0</v>
      </c>
      <c r="AS313" s="215">
        <f>SUM(Paniglgasse:Lerchenfelder!AS313)</f>
        <v>0</v>
      </c>
      <c r="AT313" s="215">
        <f>SUM(Paniglgasse:Lerchenfelder!AT313)</f>
        <v>0</v>
      </c>
      <c r="AU313" s="215">
        <f>SUM(Paniglgasse:Lerchenfelder!AU313)</f>
        <v>0</v>
      </c>
      <c r="AV313" s="215">
        <f>SUM(Paniglgasse:Lerchenfelder!AV313)</f>
        <v>0</v>
      </c>
      <c r="AW313" s="215">
        <f>SUM(Paniglgasse:Lerchenfelder!AW313)</f>
        <v>0</v>
      </c>
      <c r="AX313" s="215">
        <f>SUM(Paniglgasse:Lerchenfelder!AX313)</f>
        <v>0</v>
      </c>
      <c r="AY313" s="215">
        <f>SUM(Paniglgasse:Lerchenfelder!AY313)</f>
        <v>0</v>
      </c>
      <c r="AZ313" s="215">
        <f>SUM(Paniglgasse:Lerchenfelder!AZ313)</f>
        <v>0</v>
      </c>
      <c r="BA313" s="215">
        <f>SUM(Paniglgasse:Lerchenfelder!BA313)</f>
        <v>0</v>
      </c>
      <c r="BB313" s="215">
        <f>SUM(Paniglgasse:Lerchenfelder!BB313)</f>
        <v>0</v>
      </c>
      <c r="BC313" s="215">
        <f>SUM(Paniglgasse:Lerchenfelder!BC313)</f>
        <v>0</v>
      </c>
      <c r="BD313" s="215">
        <f>SUM(Paniglgasse:Lerchenfelder!BD313)</f>
        <v>0</v>
      </c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x14ac:dyDescent="0.3">
      <c r="A314" s="269"/>
      <c r="B314" s="78" t="s">
        <v>43</v>
      </c>
      <c r="C314" s="275"/>
      <c r="D314" s="161">
        <f>SUM(E314:BD314)</f>
        <v>0</v>
      </c>
      <c r="E314" s="215">
        <f>SUM(Paniglgasse:Lerchenfelder!E314)</f>
        <v>0</v>
      </c>
      <c r="F314" s="215">
        <f>SUM(Paniglgasse:Lerchenfelder!F314)</f>
        <v>0</v>
      </c>
      <c r="G314" s="215">
        <f>SUM(Paniglgasse:Lerchenfelder!G314)</f>
        <v>0</v>
      </c>
      <c r="H314" s="215">
        <f>SUM(Paniglgasse:Lerchenfelder!H314)</f>
        <v>0</v>
      </c>
      <c r="I314" s="215">
        <f>SUM(Paniglgasse:Lerchenfelder!I314)</f>
        <v>0</v>
      </c>
      <c r="J314" s="215">
        <f>SUM(Paniglgasse:Lerchenfelder!J314)</f>
        <v>0</v>
      </c>
      <c r="K314" s="215">
        <f>SUM(Paniglgasse:Lerchenfelder!K314)</f>
        <v>0</v>
      </c>
      <c r="L314" s="215">
        <f>SUM(Paniglgasse:Lerchenfelder!L314)</f>
        <v>0</v>
      </c>
      <c r="M314" s="215">
        <f>SUM(Paniglgasse:Lerchenfelder!M314)</f>
        <v>0</v>
      </c>
      <c r="N314" s="215">
        <f>SUM(Paniglgasse:Lerchenfelder!N314)</f>
        <v>0</v>
      </c>
      <c r="O314" s="215">
        <f>SUM(Paniglgasse:Lerchenfelder!O314)</f>
        <v>0</v>
      </c>
      <c r="P314" s="215">
        <f>SUM(Paniglgasse:Lerchenfelder!P314)</f>
        <v>0</v>
      </c>
      <c r="Q314" s="215">
        <f>SUM(Paniglgasse:Lerchenfelder!Q314)</f>
        <v>0</v>
      </c>
      <c r="R314" s="215">
        <f>SUM(Paniglgasse:Lerchenfelder!R314)</f>
        <v>0</v>
      </c>
      <c r="S314" s="215">
        <f>SUM(Paniglgasse:Lerchenfelder!S314)</f>
        <v>0</v>
      </c>
      <c r="T314" s="215">
        <f>SUM(Paniglgasse:Lerchenfelder!T314)</f>
        <v>0</v>
      </c>
      <c r="U314" s="215">
        <f>SUM(Paniglgasse:Lerchenfelder!U314)</f>
        <v>0</v>
      </c>
      <c r="V314" s="215">
        <f>SUM(Paniglgasse:Lerchenfelder!V314)</f>
        <v>0</v>
      </c>
      <c r="W314" s="215">
        <f>SUM(Paniglgasse:Lerchenfelder!W314)</f>
        <v>0</v>
      </c>
      <c r="X314" s="215">
        <f>SUM(Paniglgasse:Lerchenfelder!X314)</f>
        <v>0</v>
      </c>
      <c r="Y314" s="215">
        <f>SUM(Paniglgasse:Lerchenfelder!Y314)</f>
        <v>0</v>
      </c>
      <c r="Z314" s="215">
        <f>SUM(Paniglgasse:Lerchenfelder!Z314)</f>
        <v>0</v>
      </c>
      <c r="AA314" s="215">
        <f>SUM(Paniglgasse:Lerchenfelder!AA314)</f>
        <v>0</v>
      </c>
      <c r="AB314" s="215">
        <f>SUM(Paniglgasse:Lerchenfelder!AB314)</f>
        <v>0</v>
      </c>
      <c r="AC314" s="215">
        <f>SUM(Paniglgasse:Lerchenfelder!AC314)</f>
        <v>0</v>
      </c>
      <c r="AD314" s="215">
        <f>SUM(Paniglgasse:Lerchenfelder!AD314)</f>
        <v>0</v>
      </c>
      <c r="AE314" s="215">
        <f>SUM(Paniglgasse:Lerchenfelder!AE314)</f>
        <v>0</v>
      </c>
      <c r="AF314" s="215">
        <f>SUM(Paniglgasse:Lerchenfelder!AF314)</f>
        <v>0</v>
      </c>
      <c r="AG314" s="215">
        <f>SUM(Paniglgasse:Lerchenfelder!AG314)</f>
        <v>0</v>
      </c>
      <c r="AH314" s="215">
        <f>SUM(Paniglgasse:Lerchenfelder!AH314)</f>
        <v>0</v>
      </c>
      <c r="AI314" s="215">
        <f>SUM(Paniglgasse:Lerchenfelder!AI314)</f>
        <v>0</v>
      </c>
      <c r="AJ314" s="215">
        <f>SUM(Paniglgasse:Lerchenfelder!AJ314)</f>
        <v>0</v>
      </c>
      <c r="AK314" s="215">
        <f>SUM(Paniglgasse:Lerchenfelder!AK314)</f>
        <v>0</v>
      </c>
      <c r="AL314" s="215">
        <f>SUM(Paniglgasse:Lerchenfelder!AL314)</f>
        <v>0</v>
      </c>
      <c r="AM314" s="215">
        <f>SUM(Paniglgasse:Lerchenfelder!AM314)</f>
        <v>0</v>
      </c>
      <c r="AN314" s="215">
        <f>SUM(Paniglgasse:Lerchenfelder!AN314)</f>
        <v>0</v>
      </c>
      <c r="AO314" s="215">
        <f>SUM(Paniglgasse:Lerchenfelder!AO314)</f>
        <v>0</v>
      </c>
      <c r="AP314" s="215">
        <f>SUM(Paniglgasse:Lerchenfelder!AP314)</f>
        <v>0</v>
      </c>
      <c r="AQ314" s="215">
        <f>SUM(Paniglgasse:Lerchenfelder!AQ314)</f>
        <v>0</v>
      </c>
      <c r="AR314" s="215">
        <f>SUM(Paniglgasse:Lerchenfelder!AR314)</f>
        <v>0</v>
      </c>
      <c r="AS314" s="215">
        <f>SUM(Paniglgasse:Lerchenfelder!AS314)</f>
        <v>0</v>
      </c>
      <c r="AT314" s="215">
        <f>SUM(Paniglgasse:Lerchenfelder!AT314)</f>
        <v>0</v>
      </c>
      <c r="AU314" s="215">
        <f>SUM(Paniglgasse:Lerchenfelder!AU314)</f>
        <v>0</v>
      </c>
      <c r="AV314" s="215">
        <f>SUM(Paniglgasse:Lerchenfelder!AV314)</f>
        <v>0</v>
      </c>
      <c r="AW314" s="215">
        <f>SUM(Paniglgasse:Lerchenfelder!AW314)</f>
        <v>0</v>
      </c>
      <c r="AX314" s="215">
        <f>SUM(Paniglgasse:Lerchenfelder!AX314)</f>
        <v>0</v>
      </c>
      <c r="AY314" s="215">
        <f>SUM(Paniglgasse:Lerchenfelder!AY314)</f>
        <v>0</v>
      </c>
      <c r="AZ314" s="215">
        <f>SUM(Paniglgasse:Lerchenfelder!AZ314)</f>
        <v>0</v>
      </c>
      <c r="BA314" s="215">
        <f>SUM(Paniglgasse:Lerchenfelder!BA314)</f>
        <v>0</v>
      </c>
      <c r="BB314" s="215">
        <f>SUM(Paniglgasse:Lerchenfelder!BB314)</f>
        <v>0</v>
      </c>
      <c r="BC314" s="215">
        <f>SUM(Paniglgasse:Lerchenfelder!BC314)</f>
        <v>0</v>
      </c>
      <c r="BD314" s="215">
        <f>SUM(Paniglgasse:Lerchenfelder!BD314)</f>
        <v>0</v>
      </c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x14ac:dyDescent="0.3">
      <c r="A315" s="269"/>
      <c r="B315" s="160" t="s">
        <v>348</v>
      </c>
      <c r="C315" s="275"/>
      <c r="D315" s="161">
        <f>SUM(E315:BD315)</f>
        <v>172062.86999999997</v>
      </c>
      <c r="E315" s="278">
        <f t="shared" ref="E315:AJ315" si="488">SUM(E311:E314)</f>
        <v>1388.7993333333334</v>
      </c>
      <c r="F315" s="278">
        <f t="shared" si="488"/>
        <v>1529.3093333333331</v>
      </c>
      <c r="G315" s="278">
        <f t="shared" si="488"/>
        <v>937.84733333333338</v>
      </c>
      <c r="H315" s="278">
        <f t="shared" si="488"/>
        <v>10152.153333333334</v>
      </c>
      <c r="I315" s="278">
        <f t="shared" si="488"/>
        <v>1744.2013333333334</v>
      </c>
      <c r="J315" s="278">
        <f t="shared" si="488"/>
        <v>1453.4013333333332</v>
      </c>
      <c r="K315" s="278">
        <f t="shared" si="488"/>
        <v>893.91133333333335</v>
      </c>
      <c r="L315" s="278">
        <f t="shared" si="488"/>
        <v>970.77733333333322</v>
      </c>
      <c r="M315" s="278">
        <f t="shared" si="488"/>
        <v>9726.1006666666653</v>
      </c>
      <c r="N315" s="278">
        <f t="shared" si="488"/>
        <v>2246.2306666666668</v>
      </c>
      <c r="O315" s="278">
        <f t="shared" si="488"/>
        <v>2009.0006666666666</v>
      </c>
      <c r="P315" s="278">
        <f t="shared" si="488"/>
        <v>1178.7186666666666</v>
      </c>
      <c r="Q315" s="278">
        <f t="shared" si="488"/>
        <v>822.56466666666665</v>
      </c>
      <c r="R315" s="278">
        <f t="shared" si="488"/>
        <v>11766.903333333334</v>
      </c>
      <c r="S315" s="278">
        <f t="shared" si="488"/>
        <v>2750.8513333333331</v>
      </c>
      <c r="T315" s="278">
        <f t="shared" si="488"/>
        <v>1942.5393333333332</v>
      </c>
      <c r="U315" s="278">
        <f t="shared" si="488"/>
        <v>1646.0813333333335</v>
      </c>
      <c r="V315" s="278">
        <f t="shared" si="488"/>
        <v>1143.8873333333333</v>
      </c>
      <c r="W315" s="278">
        <f t="shared" si="488"/>
        <v>12240.619333333332</v>
      </c>
      <c r="X315" s="278">
        <f t="shared" si="488"/>
        <v>2786.5513333333333</v>
      </c>
      <c r="Y315" s="278">
        <f t="shared" si="488"/>
        <v>1807.1533333333332</v>
      </c>
      <c r="Z315" s="278">
        <f t="shared" si="488"/>
        <v>1426.0046666666667</v>
      </c>
      <c r="AA315" s="278">
        <f t="shared" si="488"/>
        <v>1121.2346666666667</v>
      </c>
      <c r="AB315" s="278">
        <f t="shared" si="488"/>
        <v>10996.558666666668</v>
      </c>
      <c r="AC315" s="278">
        <f t="shared" si="488"/>
        <v>2161.7706666666668</v>
      </c>
      <c r="AD315" s="278">
        <f t="shared" si="488"/>
        <v>1708.4506666666668</v>
      </c>
      <c r="AE315" s="278">
        <f t="shared" si="488"/>
        <v>1003.6153333333334</v>
      </c>
      <c r="AF315" s="278">
        <f t="shared" si="488"/>
        <v>908.40733333333333</v>
      </c>
      <c r="AG315" s="278">
        <f t="shared" si="488"/>
        <v>8864.1653333333325</v>
      </c>
      <c r="AH315" s="278">
        <f t="shared" si="488"/>
        <v>1903.7413333333332</v>
      </c>
      <c r="AI315" s="278">
        <f t="shared" si="488"/>
        <v>1663.8673333333334</v>
      </c>
      <c r="AJ315" s="278">
        <f t="shared" si="488"/>
        <v>1199.1573333333331</v>
      </c>
      <c r="AK315" s="278">
        <f t="shared" ref="AK315:BP315" si="489">SUM(AK311:AK314)</f>
        <v>1136.1193333333333</v>
      </c>
      <c r="AL315" s="278">
        <f t="shared" si="489"/>
        <v>851.22733333333338</v>
      </c>
      <c r="AM315" s="278">
        <f t="shared" si="489"/>
        <v>10805.464666666667</v>
      </c>
      <c r="AN315" s="278">
        <f t="shared" si="489"/>
        <v>2211.5926666666669</v>
      </c>
      <c r="AO315" s="278">
        <f t="shared" si="489"/>
        <v>2015.2146666666667</v>
      </c>
      <c r="AP315" s="278">
        <f t="shared" si="489"/>
        <v>1484.0046666666667</v>
      </c>
      <c r="AQ315" s="278">
        <f t="shared" si="489"/>
        <v>813.10066666666671</v>
      </c>
      <c r="AR315" s="278">
        <f t="shared" si="489"/>
        <v>10695.365333333333</v>
      </c>
      <c r="AS315" s="278">
        <f t="shared" si="489"/>
        <v>3122.2033333333334</v>
      </c>
      <c r="AT315" s="278">
        <f t="shared" si="489"/>
        <v>1837.8433333333335</v>
      </c>
      <c r="AU315" s="278">
        <f t="shared" si="489"/>
        <v>1597.4073333333336</v>
      </c>
      <c r="AV315" s="278">
        <f t="shared" si="489"/>
        <v>1063.1113333333333</v>
      </c>
      <c r="AW315" s="278">
        <f t="shared" si="489"/>
        <v>11117.441333333332</v>
      </c>
      <c r="AX315" s="278">
        <f t="shared" si="489"/>
        <v>2714.1493333333333</v>
      </c>
      <c r="AY315" s="278">
        <f t="shared" si="489"/>
        <v>1902.3253333333332</v>
      </c>
      <c r="AZ315" s="278">
        <f t="shared" si="489"/>
        <v>1563.7186666666666</v>
      </c>
      <c r="BA315" s="278">
        <f t="shared" si="489"/>
        <v>1015.8326666666666</v>
      </c>
      <c r="BB315" s="278">
        <f t="shared" si="489"/>
        <v>9570.0526666666683</v>
      </c>
      <c r="BC315" s="278">
        <f t="shared" si="489"/>
        <v>1604.6346666666664</v>
      </c>
      <c r="BD315" s="278">
        <f t="shared" si="489"/>
        <v>847.48466666666661</v>
      </c>
      <c r="BE315" s="271"/>
      <c r="BF315" s="162">
        <f>SUM(E315:H315)</f>
        <v>14008.109333333334</v>
      </c>
      <c r="BG315" s="157">
        <f>SUM(I315:L315)</f>
        <v>5062.2913333333336</v>
      </c>
      <c r="BH315" s="157">
        <f>SUM(M315:Q315)</f>
        <v>15982.615333333333</v>
      </c>
      <c r="BI315" s="157">
        <f>SUM(R315:U315)</f>
        <v>18106.375333333337</v>
      </c>
      <c r="BJ315" s="157">
        <f>SUM(V315:Y315)</f>
        <v>17978.211333333333</v>
      </c>
      <c r="BK315" s="157">
        <f>SUM(Z315:AD315)</f>
        <v>17414.019333333334</v>
      </c>
      <c r="BL315" s="157">
        <f>SUM(AE315:AH315)</f>
        <v>12679.929333333332</v>
      </c>
      <c r="BM315" s="157">
        <f>SUM(AI315:AL315)</f>
        <v>4850.3713333333326</v>
      </c>
      <c r="BN315" s="157">
        <f>SUM(AM315:AQ315)</f>
        <v>17329.377333333334</v>
      </c>
      <c r="BO315" s="157">
        <f>SUM(AR315:AU315)</f>
        <v>17252.819333333333</v>
      </c>
      <c r="BP315" s="157">
        <f>SUM(AV315:AY315)</f>
        <v>16797.027333333332</v>
      </c>
      <c r="BQ315" s="157">
        <f>SUM(AZ315:BD315)</f>
        <v>14601.723333333335</v>
      </c>
      <c r="BR315" s="157">
        <f>SUM(BF315:BQ315)</f>
        <v>172062.87</v>
      </c>
      <c r="BS315" s="157">
        <f>SUM(BF315:BH315)</f>
        <v>35053.016000000003</v>
      </c>
      <c r="BT315" s="157">
        <f>SUM(BI315:BK315)</f>
        <v>53498.606</v>
      </c>
      <c r="BU315" s="157">
        <f>SUM(BL315:BN315)</f>
        <v>34859.678</v>
      </c>
      <c r="BV315" s="157">
        <f>SUM(BO315:BQ315)</f>
        <v>48651.57</v>
      </c>
      <c r="BW315" s="157">
        <f>SUM(BF315:BK315)</f>
        <v>88551.622000000003</v>
      </c>
      <c r="BX315" s="157">
        <f>SUM(BL315:BQ315)</f>
        <v>83511.247999999992</v>
      </c>
      <c r="BY315" s="157">
        <f>IF(Info!$O$3="Q1",$BS315,IF(Info!$O$3="Q2",$BS315+$BT315,IF(Info!$O$3="Q3",$BS315+$BT315+$BU315,$BR315)))</f>
        <v>35053.016000000003</v>
      </c>
      <c r="BZ315" s="157">
        <f>IF(Info!$O$3="Q1",$BS315,IF(Info!$O$3="Q2",$BT315,IF(Info!$O$3="Q3",$BU315,$BV315)))</f>
        <v>35053.016000000003</v>
      </c>
      <c r="CA315" s="49"/>
    </row>
    <row r="316" spans="1:79" ht="15.6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x14ac:dyDescent="0.3">
      <c r="A317" s="269"/>
      <c r="B317" s="78" t="s">
        <v>350</v>
      </c>
      <c r="C317" s="275"/>
      <c r="D317" s="161">
        <f t="shared" ref="D317:D323" si="490">SUM(E317:BD317)</f>
        <v>96773.340000000011</v>
      </c>
      <c r="E317" s="215">
        <f>SUM(Paniglgasse:Lerchenfelder!E317)</f>
        <v>2383.3245833333335</v>
      </c>
      <c r="F317" s="215">
        <f>SUM(Paniglgasse:Lerchenfelder!F317)</f>
        <v>2314.8245833333335</v>
      </c>
      <c r="G317" s="215">
        <f>SUM(Paniglgasse:Lerchenfelder!G317)</f>
        <v>1770.2545833333334</v>
      </c>
      <c r="H317" s="215">
        <f>SUM(Paniglgasse:Lerchenfelder!H317)</f>
        <v>2192.5545833333335</v>
      </c>
      <c r="I317" s="215">
        <f>SUM(Paniglgasse:Lerchenfelder!I317)</f>
        <v>2090.8445833333335</v>
      </c>
      <c r="J317" s="215">
        <f>SUM(Paniglgasse:Lerchenfelder!J317)</f>
        <v>2402.9745833333332</v>
      </c>
      <c r="K317" s="215">
        <f>SUM(Paniglgasse:Lerchenfelder!K317)</f>
        <v>1957.0245833333333</v>
      </c>
      <c r="L317" s="215">
        <f>SUM(Paniglgasse:Lerchenfelder!L317)</f>
        <v>1985.4545833333332</v>
      </c>
      <c r="M317" s="215">
        <f>SUM(Paniglgasse:Lerchenfelder!M317)</f>
        <v>1468.3216666666667</v>
      </c>
      <c r="N317" s="215">
        <f>SUM(Paniglgasse:Lerchenfelder!N317)</f>
        <v>1429.3416666666667</v>
      </c>
      <c r="O317" s="215">
        <f>SUM(Paniglgasse:Lerchenfelder!O317)</f>
        <v>1847.5816666666665</v>
      </c>
      <c r="P317" s="215">
        <f>SUM(Paniglgasse:Lerchenfelder!P317)</f>
        <v>1620.9616666666666</v>
      </c>
      <c r="Q317" s="215">
        <f>SUM(Paniglgasse:Lerchenfelder!Q317)</f>
        <v>1740.8416666666667</v>
      </c>
      <c r="R317" s="215">
        <f>SUM(Paniglgasse:Lerchenfelder!R317)</f>
        <v>2160.8745833333332</v>
      </c>
      <c r="S317" s="215">
        <f>SUM(Paniglgasse:Lerchenfelder!S317)</f>
        <v>2128.7845833333331</v>
      </c>
      <c r="T317" s="215">
        <f>SUM(Paniglgasse:Lerchenfelder!T317)</f>
        <v>1714.0745833333333</v>
      </c>
      <c r="U317" s="215">
        <f>SUM(Paniglgasse:Lerchenfelder!U317)</f>
        <v>2265.3745833333332</v>
      </c>
      <c r="V317" s="215">
        <f>SUM(Paniglgasse:Lerchenfelder!V317)</f>
        <v>1874.1245833333332</v>
      </c>
      <c r="W317" s="215">
        <f>SUM(Paniglgasse:Lerchenfelder!W317)</f>
        <v>1789.3945833333332</v>
      </c>
      <c r="X317" s="215">
        <f>SUM(Paniglgasse:Lerchenfelder!X317)</f>
        <v>2105.3245833333335</v>
      </c>
      <c r="Y317" s="215">
        <f>SUM(Paniglgasse:Lerchenfelder!Y317)</f>
        <v>1748.1145833333335</v>
      </c>
      <c r="Z317" s="215">
        <f>SUM(Paniglgasse:Lerchenfelder!Z317)</f>
        <v>1799.8316666666665</v>
      </c>
      <c r="AA317" s="215">
        <f>SUM(Paniglgasse:Lerchenfelder!AA317)</f>
        <v>1478.3216666666667</v>
      </c>
      <c r="AB317" s="215">
        <f>SUM(Paniglgasse:Lerchenfelder!AB317)</f>
        <v>1483.3816666666667</v>
      </c>
      <c r="AC317" s="215">
        <f>SUM(Paniglgasse:Lerchenfelder!AC317)</f>
        <v>1860.0716666666667</v>
      </c>
      <c r="AD317" s="215">
        <f>SUM(Paniglgasse:Lerchenfelder!AD317)</f>
        <v>1548.2716666666665</v>
      </c>
      <c r="AE317" s="215">
        <f>SUM(Paniglgasse:Lerchenfelder!AE317)</f>
        <v>1804.9745833333332</v>
      </c>
      <c r="AF317" s="215">
        <f>SUM(Paniglgasse:Lerchenfelder!AF317)</f>
        <v>2347.2945833333333</v>
      </c>
      <c r="AG317" s="215">
        <f>SUM(Paniglgasse:Lerchenfelder!AG317)</f>
        <v>1700.7345833333334</v>
      </c>
      <c r="AH317" s="215">
        <f>SUM(Paniglgasse:Lerchenfelder!AH317)</f>
        <v>2316.9545833333332</v>
      </c>
      <c r="AI317" s="215">
        <f>SUM(Paniglgasse:Lerchenfelder!AI317)</f>
        <v>1802.9045833333334</v>
      </c>
      <c r="AJ317" s="215">
        <f>SUM(Paniglgasse:Lerchenfelder!AJ317)</f>
        <v>1792.3245833333333</v>
      </c>
      <c r="AK317" s="215">
        <f>SUM(Paniglgasse:Lerchenfelder!AK317)</f>
        <v>1879.2245833333332</v>
      </c>
      <c r="AL317" s="215">
        <f>SUM(Paniglgasse:Lerchenfelder!AL317)</f>
        <v>1824.3745833333332</v>
      </c>
      <c r="AM317" s="215">
        <f>SUM(Paniglgasse:Lerchenfelder!AM317)</f>
        <v>1739.8516666666665</v>
      </c>
      <c r="AN317" s="215">
        <f>SUM(Paniglgasse:Lerchenfelder!AN317)</f>
        <v>1373.8116666666667</v>
      </c>
      <c r="AO317" s="215">
        <f>SUM(Paniglgasse:Lerchenfelder!AO317)</f>
        <v>1367.5216666666665</v>
      </c>
      <c r="AP317" s="215">
        <f>SUM(Paniglgasse:Lerchenfelder!AP317)</f>
        <v>1814.1416666666669</v>
      </c>
      <c r="AQ317" s="215">
        <f>SUM(Paniglgasse:Lerchenfelder!AQ317)</f>
        <v>1496.0516666666667</v>
      </c>
      <c r="AR317" s="215">
        <f>SUM(Paniglgasse:Lerchenfelder!AR317)</f>
        <v>1931.8845833333335</v>
      </c>
      <c r="AS317" s="215">
        <f>SUM(Paniglgasse:Lerchenfelder!AS317)</f>
        <v>1824.1945833333334</v>
      </c>
      <c r="AT317" s="215">
        <f>SUM(Paniglgasse:Lerchenfelder!AT317)</f>
        <v>1736.4345833333332</v>
      </c>
      <c r="AU317" s="215">
        <f>SUM(Paniglgasse:Lerchenfelder!AU317)</f>
        <v>2232.9145833333332</v>
      </c>
      <c r="AV317" s="215">
        <f>SUM(Paniglgasse:Lerchenfelder!AV317)</f>
        <v>2077.6045833333333</v>
      </c>
      <c r="AW317" s="215">
        <f>SUM(Paniglgasse:Lerchenfelder!AW317)</f>
        <v>2235.7545833333334</v>
      </c>
      <c r="AX317" s="215">
        <f>SUM(Paniglgasse:Lerchenfelder!AX317)</f>
        <v>2041.7045833333332</v>
      </c>
      <c r="AY317" s="215">
        <f>SUM(Paniglgasse:Lerchenfelder!AY317)</f>
        <v>2259.0545833333335</v>
      </c>
      <c r="AZ317" s="215">
        <f>SUM(Paniglgasse:Lerchenfelder!AZ317)</f>
        <v>1654.6816666666668</v>
      </c>
      <c r="BA317" s="215">
        <f>SUM(Paniglgasse:Lerchenfelder!BA317)</f>
        <v>1421.7916666666665</v>
      </c>
      <c r="BB317" s="215">
        <f>SUM(Paniglgasse:Lerchenfelder!BB317)</f>
        <v>1649.2616666666668</v>
      </c>
      <c r="BC317" s="215">
        <f>SUM(Paniglgasse:Lerchenfelder!BC317)</f>
        <v>1903.7016666666668</v>
      </c>
      <c r="BD317" s="215">
        <f>SUM(Paniglgasse:Lerchenfelder!BD317)</f>
        <v>1383.9416666666666</v>
      </c>
      <c r="BE317" s="271"/>
      <c r="BF317" s="163">
        <f t="shared" ref="BF317:BF323" si="491">SUM(E317:H317)</f>
        <v>8660.9583333333339</v>
      </c>
      <c r="BG317" s="77">
        <f t="shared" ref="BG317:BG323" si="492">SUM(I317:L317)</f>
        <v>8436.2983333333323</v>
      </c>
      <c r="BH317" s="77">
        <f t="shared" ref="BH317:BH323" si="493">SUM(M317:Q317)</f>
        <v>8107.0483333333341</v>
      </c>
      <c r="BI317" s="77">
        <f t="shared" ref="BI317:BI323" si="494">SUM(R317:U317)</f>
        <v>8269.1083333333336</v>
      </c>
      <c r="BJ317" s="77">
        <f t="shared" ref="BJ317:BJ323" si="495">SUM(V317:Y317)</f>
        <v>7516.9583333333339</v>
      </c>
      <c r="BK317" s="77">
        <f t="shared" ref="BK317:BK323" si="496">SUM(Z317:AD317)</f>
        <v>8169.8783333333331</v>
      </c>
      <c r="BL317" s="77">
        <f t="shared" ref="BL317:BL323" si="497">SUM(AE317:AH317)</f>
        <v>8169.958333333333</v>
      </c>
      <c r="BM317" s="77">
        <f t="shared" ref="BM317:BM323" si="498">SUM(AI317:AL317)</f>
        <v>7298.8283333333338</v>
      </c>
      <c r="BN317" s="77">
        <f t="shared" ref="BN317:BN323" si="499">SUM(AM317:AQ317)</f>
        <v>7791.3783333333322</v>
      </c>
      <c r="BO317" s="77">
        <f t="shared" ref="BO317:BO323" si="500">SUM(AR317:AU317)</f>
        <v>7725.4283333333333</v>
      </c>
      <c r="BP317" s="77">
        <f t="shared" ref="BP317:BP323" si="501">SUM(AV317:AY317)</f>
        <v>8614.1183333333338</v>
      </c>
      <c r="BQ317" s="77">
        <f t="shared" ref="BQ317:BQ323" si="502">SUM(AZ317:BD317)</f>
        <v>8013.378333333334</v>
      </c>
      <c r="BR317" s="157">
        <f t="shared" ref="BR317:BR323" si="503">SUM(BF317:BQ317)</f>
        <v>96773.34</v>
      </c>
      <c r="BS317" s="77">
        <f t="shared" ref="BS317:BS323" si="504">SUM(BF317:BH317)</f>
        <v>25204.305</v>
      </c>
      <c r="BT317" s="77">
        <f t="shared" ref="BT317:BT323" si="505">SUM(BI317:BK317)</f>
        <v>23955.945</v>
      </c>
      <c r="BU317" s="77">
        <f t="shared" ref="BU317:BU323" si="506">SUM(BL317:BN317)</f>
        <v>23260.165000000001</v>
      </c>
      <c r="BV317" s="77">
        <f t="shared" ref="BV317:BV323" si="507">SUM(BO317:BQ317)</f>
        <v>24352.925000000003</v>
      </c>
      <c r="BW317" s="77">
        <f t="shared" ref="BW317:BW323" si="508">SUM(BF317:BK317)</f>
        <v>49160.25</v>
      </c>
      <c r="BX317" s="77">
        <f t="shared" ref="BX317:BX323" si="509">SUM(BL317:BQ317)</f>
        <v>47613.090000000004</v>
      </c>
      <c r="BY317" s="77">
        <f>IF(Info!$O$3="Q1",$BS317,IF(Info!$O$3="Q2",$BS317+$BT317,IF(Info!$O$3="Q3",$BS317+$BT317+$BU317,$BR317)))</f>
        <v>25204.305</v>
      </c>
      <c r="BZ317" s="77">
        <f>IF(Info!$O$3="Q1",$BS317,IF(Info!$O$3="Q2",$BT317,IF(Info!$O$3="Q3",$BU317,$BV317)))</f>
        <v>25204.305</v>
      </c>
      <c r="CA317" s="49"/>
    </row>
    <row r="318" spans="1:79" x14ac:dyDescent="0.3">
      <c r="A318" s="269"/>
      <c r="B318" s="78" t="s">
        <v>47</v>
      </c>
      <c r="C318" s="275"/>
      <c r="D318" s="161">
        <f t="shared" si="490"/>
        <v>23065.690000000002</v>
      </c>
      <c r="E318" s="215">
        <f>SUM(Paniglgasse:Lerchenfelder!E318)</f>
        <v>539.98</v>
      </c>
      <c r="F318" s="215">
        <f>SUM(Paniglgasse:Lerchenfelder!F318)</f>
        <v>556.73</v>
      </c>
      <c r="G318" s="215">
        <f>SUM(Paniglgasse:Lerchenfelder!G318)</f>
        <v>487.62</v>
      </c>
      <c r="H318" s="215">
        <f>SUM(Paniglgasse:Lerchenfelder!H318)</f>
        <v>474.94</v>
      </c>
      <c r="I318" s="215">
        <f>SUM(Paniglgasse:Lerchenfelder!I318)</f>
        <v>576.14</v>
      </c>
      <c r="J318" s="215">
        <f>SUM(Paniglgasse:Lerchenfelder!J318)</f>
        <v>395.5</v>
      </c>
      <c r="K318" s="215">
        <f>SUM(Paniglgasse:Lerchenfelder!K318)</f>
        <v>479.13</v>
      </c>
      <c r="L318" s="215">
        <f>SUM(Paniglgasse:Lerchenfelder!L318)</f>
        <v>463.66</v>
      </c>
      <c r="M318" s="215">
        <f>SUM(Paniglgasse:Lerchenfelder!M318)</f>
        <v>416.44</v>
      </c>
      <c r="N318" s="215">
        <f>SUM(Paniglgasse:Lerchenfelder!N318)</f>
        <v>385.11</v>
      </c>
      <c r="O318" s="215">
        <f>SUM(Paniglgasse:Lerchenfelder!O318)</f>
        <v>452.22</v>
      </c>
      <c r="P318" s="215">
        <f>SUM(Paniglgasse:Lerchenfelder!P318)</f>
        <v>318.43</v>
      </c>
      <c r="Q318" s="215">
        <f>SUM(Paniglgasse:Lerchenfelder!Q318)</f>
        <v>319.59000000000003</v>
      </c>
      <c r="R318" s="215">
        <f>SUM(Paniglgasse:Lerchenfelder!R318)</f>
        <v>504.99</v>
      </c>
      <c r="S318" s="215">
        <f>SUM(Paniglgasse:Lerchenfelder!S318)</f>
        <v>396.47</v>
      </c>
      <c r="T318" s="215">
        <f>SUM(Paniglgasse:Lerchenfelder!T318)</f>
        <v>438.34</v>
      </c>
      <c r="U318" s="215">
        <f>SUM(Paniglgasse:Lerchenfelder!U318)</f>
        <v>509.95</v>
      </c>
      <c r="V318" s="215">
        <f>SUM(Paniglgasse:Lerchenfelder!V318)</f>
        <v>493</v>
      </c>
      <c r="W318" s="215">
        <f>SUM(Paniglgasse:Lerchenfelder!W318)</f>
        <v>448.37</v>
      </c>
      <c r="X318" s="215">
        <f>SUM(Paniglgasse:Lerchenfelder!X318)</f>
        <v>582.26</v>
      </c>
      <c r="Y318" s="215">
        <f>SUM(Paniglgasse:Lerchenfelder!Y318)</f>
        <v>489.44</v>
      </c>
      <c r="Z318" s="215">
        <f>SUM(Paniglgasse:Lerchenfelder!Z318)</f>
        <v>379.26</v>
      </c>
      <c r="AA318" s="215">
        <f>SUM(Paniglgasse:Lerchenfelder!AA318)</f>
        <v>403.53</v>
      </c>
      <c r="AB318" s="215">
        <f>SUM(Paniglgasse:Lerchenfelder!AB318)</f>
        <v>322.53999999999996</v>
      </c>
      <c r="AC318" s="215">
        <f>SUM(Paniglgasse:Lerchenfelder!AC318)</f>
        <v>418.95</v>
      </c>
      <c r="AD318" s="215">
        <f>SUM(Paniglgasse:Lerchenfelder!AD318)</f>
        <v>443.11</v>
      </c>
      <c r="AE318" s="215">
        <f>SUM(Paniglgasse:Lerchenfelder!AE318)</f>
        <v>513.52</v>
      </c>
      <c r="AF318" s="215">
        <f>SUM(Paniglgasse:Lerchenfelder!AF318)</f>
        <v>537.13</v>
      </c>
      <c r="AG318" s="215">
        <f>SUM(Paniglgasse:Lerchenfelder!AG318)</f>
        <v>527.5</v>
      </c>
      <c r="AH318" s="215">
        <f>SUM(Paniglgasse:Lerchenfelder!AH318)</f>
        <v>426.34</v>
      </c>
      <c r="AI318" s="215">
        <f>SUM(Paniglgasse:Lerchenfelder!AI318)</f>
        <v>473.64</v>
      </c>
      <c r="AJ318" s="215">
        <f>SUM(Paniglgasse:Lerchenfelder!AJ318)</f>
        <v>429.03</v>
      </c>
      <c r="AK318" s="215">
        <f>SUM(Paniglgasse:Lerchenfelder!AK318)</f>
        <v>451.12</v>
      </c>
      <c r="AL318" s="215">
        <f>SUM(Paniglgasse:Lerchenfelder!AL318)</f>
        <v>474.03</v>
      </c>
      <c r="AM318" s="215">
        <f>SUM(Paniglgasse:Lerchenfelder!AM318)</f>
        <v>373.23</v>
      </c>
      <c r="AN318" s="215">
        <f>SUM(Paniglgasse:Lerchenfelder!AN318)</f>
        <v>321.88</v>
      </c>
      <c r="AO318" s="215">
        <f>SUM(Paniglgasse:Lerchenfelder!AO318)</f>
        <v>374.95</v>
      </c>
      <c r="AP318" s="215">
        <f>SUM(Paniglgasse:Lerchenfelder!AP318)</f>
        <v>413.08</v>
      </c>
      <c r="AQ318" s="215">
        <f>SUM(Paniglgasse:Lerchenfelder!AQ318)</f>
        <v>366.55</v>
      </c>
      <c r="AR318" s="215">
        <f>SUM(Paniglgasse:Lerchenfelder!AR318)</f>
        <v>413.86</v>
      </c>
      <c r="AS318" s="215">
        <f>SUM(Paniglgasse:Lerchenfelder!AS318)</f>
        <v>567.93000000000006</v>
      </c>
      <c r="AT318" s="215">
        <f>SUM(Paniglgasse:Lerchenfelder!AT318)</f>
        <v>396.76</v>
      </c>
      <c r="AU318" s="215">
        <f>SUM(Paniglgasse:Lerchenfelder!AU318)</f>
        <v>549.69000000000005</v>
      </c>
      <c r="AV318" s="215">
        <f>SUM(Paniglgasse:Lerchenfelder!AV318)</f>
        <v>401.98</v>
      </c>
      <c r="AW318" s="215">
        <f>SUM(Paniglgasse:Lerchenfelder!AW318)</f>
        <v>402.65</v>
      </c>
      <c r="AX318" s="215">
        <f>SUM(Paniglgasse:Lerchenfelder!AX318)</f>
        <v>531.08999999999992</v>
      </c>
      <c r="AY318" s="215">
        <f>SUM(Paniglgasse:Lerchenfelder!AY318)</f>
        <v>545.69000000000005</v>
      </c>
      <c r="AZ318" s="215">
        <f>SUM(Paniglgasse:Lerchenfelder!AZ318)</f>
        <v>395.69</v>
      </c>
      <c r="BA318" s="215">
        <f>SUM(Paniglgasse:Lerchenfelder!BA318)</f>
        <v>400.5</v>
      </c>
      <c r="BB318" s="215">
        <f>SUM(Paniglgasse:Lerchenfelder!BB318)</f>
        <v>396.52</v>
      </c>
      <c r="BC318" s="215">
        <f>SUM(Paniglgasse:Lerchenfelder!BC318)</f>
        <v>359.40999999999997</v>
      </c>
      <c r="BD318" s="215">
        <f>SUM(Paniglgasse:Lerchenfelder!BD318)</f>
        <v>326.22000000000003</v>
      </c>
      <c r="BE318" s="271"/>
      <c r="BF318" s="163">
        <f t="shared" si="491"/>
        <v>2059.27</v>
      </c>
      <c r="BG318" s="77">
        <f t="shared" si="492"/>
        <v>1914.43</v>
      </c>
      <c r="BH318" s="77">
        <f t="shared" si="493"/>
        <v>1891.79</v>
      </c>
      <c r="BI318" s="77">
        <f t="shared" si="494"/>
        <v>1849.75</v>
      </c>
      <c r="BJ318" s="77">
        <f t="shared" si="495"/>
        <v>2013.0700000000002</v>
      </c>
      <c r="BK318" s="77">
        <f t="shared" si="496"/>
        <v>1967.3899999999999</v>
      </c>
      <c r="BL318" s="77">
        <f t="shared" si="497"/>
        <v>2004.49</v>
      </c>
      <c r="BM318" s="77">
        <f t="shared" si="498"/>
        <v>1827.82</v>
      </c>
      <c r="BN318" s="77">
        <f t="shared" si="499"/>
        <v>1849.6899999999998</v>
      </c>
      <c r="BO318" s="77">
        <f t="shared" si="500"/>
        <v>1928.2400000000002</v>
      </c>
      <c r="BP318" s="77">
        <f t="shared" si="501"/>
        <v>1881.4099999999999</v>
      </c>
      <c r="BQ318" s="77">
        <f t="shared" si="502"/>
        <v>1878.34</v>
      </c>
      <c r="BR318" s="157">
        <f t="shared" si="503"/>
        <v>23065.69</v>
      </c>
      <c r="BS318" s="77">
        <f t="shared" si="504"/>
        <v>5865.49</v>
      </c>
      <c r="BT318" s="77">
        <f t="shared" si="505"/>
        <v>5830.21</v>
      </c>
      <c r="BU318" s="77">
        <f t="shared" si="506"/>
        <v>5682</v>
      </c>
      <c r="BV318" s="77">
        <f t="shared" si="507"/>
        <v>5687.99</v>
      </c>
      <c r="BW318" s="77">
        <f t="shared" si="508"/>
        <v>11695.699999999999</v>
      </c>
      <c r="BX318" s="77">
        <f t="shared" si="509"/>
        <v>11369.99</v>
      </c>
      <c r="BY318" s="77">
        <f>IF(Info!$O$3="Q1",$BS318,IF(Info!$O$3="Q2",$BS318+$BT318,IF(Info!$O$3="Q3",$BS318+$BT318+$BU318,$BR318)))</f>
        <v>5865.49</v>
      </c>
      <c r="BZ318" s="77">
        <f>IF(Info!$O$3="Q1",$BS318,IF(Info!$O$3="Q2",$BT318,IF(Info!$O$3="Q3",$BU318,$BV318)))</f>
        <v>5865.49</v>
      </c>
      <c r="CA318" s="49"/>
    </row>
    <row r="319" spans="1:79" x14ac:dyDescent="0.3">
      <c r="A319" s="269"/>
      <c r="B319" s="78" t="s">
        <v>351</v>
      </c>
      <c r="C319" s="275"/>
      <c r="D319" s="161">
        <f t="shared" si="490"/>
        <v>0</v>
      </c>
      <c r="E319" s="215">
        <f>SUM(Paniglgasse:Lerchenfelder!E319)</f>
        <v>0</v>
      </c>
      <c r="F319" s="215">
        <f>SUM(Paniglgasse:Lerchenfelder!F319)</f>
        <v>0</v>
      </c>
      <c r="G319" s="215">
        <f>SUM(Paniglgasse:Lerchenfelder!G319)</f>
        <v>0</v>
      </c>
      <c r="H319" s="215">
        <f>SUM(Paniglgasse:Lerchenfelder!H319)</f>
        <v>0</v>
      </c>
      <c r="I319" s="215">
        <f>SUM(Paniglgasse:Lerchenfelder!I319)</f>
        <v>0</v>
      </c>
      <c r="J319" s="215">
        <f>SUM(Paniglgasse:Lerchenfelder!J319)</f>
        <v>0</v>
      </c>
      <c r="K319" s="215">
        <f>SUM(Paniglgasse:Lerchenfelder!K319)</f>
        <v>0</v>
      </c>
      <c r="L319" s="215">
        <f>SUM(Paniglgasse:Lerchenfelder!L319)</f>
        <v>0</v>
      </c>
      <c r="M319" s="215">
        <f>SUM(Paniglgasse:Lerchenfelder!M319)</f>
        <v>0</v>
      </c>
      <c r="N319" s="215">
        <f>SUM(Paniglgasse:Lerchenfelder!N319)</f>
        <v>0</v>
      </c>
      <c r="O319" s="215">
        <f>SUM(Paniglgasse:Lerchenfelder!O319)</f>
        <v>0</v>
      </c>
      <c r="P319" s="215">
        <f>SUM(Paniglgasse:Lerchenfelder!P319)</f>
        <v>0</v>
      </c>
      <c r="Q319" s="215">
        <f>SUM(Paniglgasse:Lerchenfelder!Q319)</f>
        <v>0</v>
      </c>
      <c r="R319" s="215">
        <f>SUM(Paniglgasse:Lerchenfelder!R319)</f>
        <v>0</v>
      </c>
      <c r="S319" s="215">
        <f>SUM(Paniglgasse:Lerchenfelder!S319)</f>
        <v>0</v>
      </c>
      <c r="T319" s="215">
        <f>SUM(Paniglgasse:Lerchenfelder!T319)</f>
        <v>0</v>
      </c>
      <c r="U319" s="215">
        <f>SUM(Paniglgasse:Lerchenfelder!U319)</f>
        <v>0</v>
      </c>
      <c r="V319" s="215">
        <f>SUM(Paniglgasse:Lerchenfelder!V319)</f>
        <v>0</v>
      </c>
      <c r="W319" s="215">
        <f>SUM(Paniglgasse:Lerchenfelder!W319)</f>
        <v>0</v>
      </c>
      <c r="X319" s="215">
        <f>SUM(Paniglgasse:Lerchenfelder!X319)</f>
        <v>0</v>
      </c>
      <c r="Y319" s="215">
        <f>SUM(Paniglgasse:Lerchenfelder!Y319)</f>
        <v>0</v>
      </c>
      <c r="Z319" s="215">
        <f>SUM(Paniglgasse:Lerchenfelder!Z319)</f>
        <v>0</v>
      </c>
      <c r="AA319" s="215">
        <f>SUM(Paniglgasse:Lerchenfelder!AA319)</f>
        <v>0</v>
      </c>
      <c r="AB319" s="215">
        <f>SUM(Paniglgasse:Lerchenfelder!AB319)</f>
        <v>0</v>
      </c>
      <c r="AC319" s="215">
        <f>SUM(Paniglgasse:Lerchenfelder!AC319)</f>
        <v>0</v>
      </c>
      <c r="AD319" s="215">
        <f>SUM(Paniglgasse:Lerchenfelder!AD319)</f>
        <v>0</v>
      </c>
      <c r="AE319" s="215">
        <f>SUM(Paniglgasse:Lerchenfelder!AE319)</f>
        <v>0</v>
      </c>
      <c r="AF319" s="215">
        <f>SUM(Paniglgasse:Lerchenfelder!AF319)</f>
        <v>0</v>
      </c>
      <c r="AG319" s="215">
        <f>SUM(Paniglgasse:Lerchenfelder!AG319)</f>
        <v>0</v>
      </c>
      <c r="AH319" s="215">
        <f>SUM(Paniglgasse:Lerchenfelder!AH319)</f>
        <v>0</v>
      </c>
      <c r="AI319" s="215">
        <f>SUM(Paniglgasse:Lerchenfelder!AI319)</f>
        <v>0</v>
      </c>
      <c r="AJ319" s="215">
        <f>SUM(Paniglgasse:Lerchenfelder!AJ319)</f>
        <v>0</v>
      </c>
      <c r="AK319" s="215">
        <f>SUM(Paniglgasse:Lerchenfelder!AK319)</f>
        <v>0</v>
      </c>
      <c r="AL319" s="215">
        <f>SUM(Paniglgasse:Lerchenfelder!AL319)</f>
        <v>0</v>
      </c>
      <c r="AM319" s="215">
        <f>SUM(Paniglgasse:Lerchenfelder!AM319)</f>
        <v>0</v>
      </c>
      <c r="AN319" s="215">
        <f>SUM(Paniglgasse:Lerchenfelder!AN319)</f>
        <v>0</v>
      </c>
      <c r="AO319" s="215">
        <f>SUM(Paniglgasse:Lerchenfelder!AO319)</f>
        <v>0</v>
      </c>
      <c r="AP319" s="215">
        <f>SUM(Paniglgasse:Lerchenfelder!AP319)</f>
        <v>0</v>
      </c>
      <c r="AQ319" s="215">
        <f>SUM(Paniglgasse:Lerchenfelder!AQ319)</f>
        <v>0</v>
      </c>
      <c r="AR319" s="215">
        <f>SUM(Paniglgasse:Lerchenfelder!AR319)</f>
        <v>0</v>
      </c>
      <c r="AS319" s="215">
        <f>SUM(Paniglgasse:Lerchenfelder!AS319)</f>
        <v>0</v>
      </c>
      <c r="AT319" s="215">
        <f>SUM(Paniglgasse:Lerchenfelder!AT319)</f>
        <v>0</v>
      </c>
      <c r="AU319" s="215">
        <f>SUM(Paniglgasse:Lerchenfelder!AU319)</f>
        <v>0</v>
      </c>
      <c r="AV319" s="215">
        <f>SUM(Paniglgasse:Lerchenfelder!AV319)</f>
        <v>0</v>
      </c>
      <c r="AW319" s="215">
        <f>SUM(Paniglgasse:Lerchenfelder!AW319)</f>
        <v>0</v>
      </c>
      <c r="AX319" s="215">
        <f>SUM(Paniglgasse:Lerchenfelder!AX319)</f>
        <v>0</v>
      </c>
      <c r="AY319" s="215">
        <f>SUM(Paniglgasse:Lerchenfelder!AY319)</f>
        <v>0</v>
      </c>
      <c r="AZ319" s="215">
        <f>SUM(Paniglgasse:Lerchenfelder!AZ319)</f>
        <v>0</v>
      </c>
      <c r="BA319" s="215">
        <f>SUM(Paniglgasse:Lerchenfelder!BA319)</f>
        <v>0</v>
      </c>
      <c r="BB319" s="215">
        <f>SUM(Paniglgasse:Lerchenfelder!BB319)</f>
        <v>0</v>
      </c>
      <c r="BC319" s="215">
        <f>SUM(Paniglgasse:Lerchenfelder!BC319)</f>
        <v>0</v>
      </c>
      <c r="BD319" s="215">
        <f>SUM(Paniglgasse:Lerchenfelder!BD319)</f>
        <v>0</v>
      </c>
      <c r="BE319" s="271"/>
      <c r="BF319" s="163">
        <f t="shared" si="491"/>
        <v>0</v>
      </c>
      <c r="BG319" s="77">
        <f t="shared" si="492"/>
        <v>0</v>
      </c>
      <c r="BH319" s="77">
        <f t="shared" si="493"/>
        <v>0</v>
      </c>
      <c r="BI319" s="77">
        <f t="shared" si="494"/>
        <v>0</v>
      </c>
      <c r="BJ319" s="77">
        <f t="shared" si="495"/>
        <v>0</v>
      </c>
      <c r="BK319" s="77">
        <f t="shared" si="496"/>
        <v>0</v>
      </c>
      <c r="BL319" s="77">
        <f t="shared" si="497"/>
        <v>0</v>
      </c>
      <c r="BM319" s="77">
        <f t="shared" si="498"/>
        <v>0</v>
      </c>
      <c r="BN319" s="77">
        <f t="shared" si="499"/>
        <v>0</v>
      </c>
      <c r="BO319" s="77">
        <f t="shared" si="500"/>
        <v>0</v>
      </c>
      <c r="BP319" s="77">
        <f t="shared" si="501"/>
        <v>0</v>
      </c>
      <c r="BQ319" s="77">
        <f t="shared" si="502"/>
        <v>0</v>
      </c>
      <c r="BR319" s="157">
        <f t="shared" si="503"/>
        <v>0</v>
      </c>
      <c r="BS319" s="77">
        <f t="shared" si="504"/>
        <v>0</v>
      </c>
      <c r="BT319" s="77">
        <f t="shared" si="505"/>
        <v>0</v>
      </c>
      <c r="BU319" s="77">
        <f t="shared" si="506"/>
        <v>0</v>
      </c>
      <c r="BV319" s="77">
        <f t="shared" si="507"/>
        <v>0</v>
      </c>
      <c r="BW319" s="77">
        <f t="shared" si="508"/>
        <v>0</v>
      </c>
      <c r="BX319" s="77">
        <f t="shared" si="509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x14ac:dyDescent="0.3">
      <c r="A320" s="269"/>
      <c r="B320" s="78" t="s">
        <v>51</v>
      </c>
      <c r="C320" s="275"/>
      <c r="D320" s="161">
        <f t="shared" si="490"/>
        <v>0</v>
      </c>
      <c r="E320" s="215">
        <f>SUM(Paniglgasse:Lerchenfelder!E320)</f>
        <v>0</v>
      </c>
      <c r="F320" s="215">
        <f>SUM(Paniglgasse:Lerchenfelder!F320)</f>
        <v>0</v>
      </c>
      <c r="G320" s="215">
        <f>SUM(Paniglgasse:Lerchenfelder!G320)</f>
        <v>0</v>
      </c>
      <c r="H320" s="215">
        <f>SUM(Paniglgasse:Lerchenfelder!H320)</f>
        <v>0</v>
      </c>
      <c r="I320" s="215">
        <f>SUM(Paniglgasse:Lerchenfelder!I320)</f>
        <v>0</v>
      </c>
      <c r="J320" s="215">
        <f>SUM(Paniglgasse:Lerchenfelder!J320)</f>
        <v>0</v>
      </c>
      <c r="K320" s="215">
        <f>SUM(Paniglgasse:Lerchenfelder!K320)</f>
        <v>0</v>
      </c>
      <c r="L320" s="215">
        <f>SUM(Paniglgasse:Lerchenfelder!L320)</f>
        <v>0</v>
      </c>
      <c r="M320" s="215">
        <f>SUM(Paniglgasse:Lerchenfelder!M320)</f>
        <v>0</v>
      </c>
      <c r="N320" s="215">
        <f>SUM(Paniglgasse:Lerchenfelder!N320)</f>
        <v>0</v>
      </c>
      <c r="O320" s="215">
        <f>SUM(Paniglgasse:Lerchenfelder!O320)</f>
        <v>0</v>
      </c>
      <c r="P320" s="215">
        <f>SUM(Paniglgasse:Lerchenfelder!P320)</f>
        <v>0</v>
      </c>
      <c r="Q320" s="215">
        <f>SUM(Paniglgasse:Lerchenfelder!Q320)</f>
        <v>0</v>
      </c>
      <c r="R320" s="215">
        <f>SUM(Paniglgasse:Lerchenfelder!R320)</f>
        <v>0</v>
      </c>
      <c r="S320" s="215">
        <f>SUM(Paniglgasse:Lerchenfelder!S320)</f>
        <v>0</v>
      </c>
      <c r="T320" s="215">
        <f>SUM(Paniglgasse:Lerchenfelder!T320)</f>
        <v>0</v>
      </c>
      <c r="U320" s="215">
        <f>SUM(Paniglgasse:Lerchenfelder!U320)</f>
        <v>0</v>
      </c>
      <c r="V320" s="215">
        <f>SUM(Paniglgasse:Lerchenfelder!V320)</f>
        <v>0</v>
      </c>
      <c r="W320" s="215">
        <f>SUM(Paniglgasse:Lerchenfelder!W320)</f>
        <v>0</v>
      </c>
      <c r="X320" s="215">
        <f>SUM(Paniglgasse:Lerchenfelder!X320)</f>
        <v>0</v>
      </c>
      <c r="Y320" s="215">
        <f>SUM(Paniglgasse:Lerchenfelder!Y320)</f>
        <v>0</v>
      </c>
      <c r="Z320" s="215">
        <f>SUM(Paniglgasse:Lerchenfelder!Z320)</f>
        <v>0</v>
      </c>
      <c r="AA320" s="215">
        <f>SUM(Paniglgasse:Lerchenfelder!AA320)</f>
        <v>0</v>
      </c>
      <c r="AB320" s="215">
        <f>SUM(Paniglgasse:Lerchenfelder!AB320)</f>
        <v>0</v>
      </c>
      <c r="AC320" s="215">
        <f>SUM(Paniglgasse:Lerchenfelder!AC320)</f>
        <v>0</v>
      </c>
      <c r="AD320" s="215">
        <f>SUM(Paniglgasse:Lerchenfelder!AD320)</f>
        <v>0</v>
      </c>
      <c r="AE320" s="215">
        <f>SUM(Paniglgasse:Lerchenfelder!AE320)</f>
        <v>0</v>
      </c>
      <c r="AF320" s="215">
        <f>SUM(Paniglgasse:Lerchenfelder!AF320)</f>
        <v>0</v>
      </c>
      <c r="AG320" s="215">
        <f>SUM(Paniglgasse:Lerchenfelder!AG320)</f>
        <v>0</v>
      </c>
      <c r="AH320" s="215">
        <f>SUM(Paniglgasse:Lerchenfelder!AH320)</f>
        <v>0</v>
      </c>
      <c r="AI320" s="215">
        <f>SUM(Paniglgasse:Lerchenfelder!AI320)</f>
        <v>0</v>
      </c>
      <c r="AJ320" s="215">
        <f>SUM(Paniglgasse:Lerchenfelder!AJ320)</f>
        <v>0</v>
      </c>
      <c r="AK320" s="215">
        <f>SUM(Paniglgasse:Lerchenfelder!AK320)</f>
        <v>0</v>
      </c>
      <c r="AL320" s="215">
        <f>SUM(Paniglgasse:Lerchenfelder!AL320)</f>
        <v>0</v>
      </c>
      <c r="AM320" s="215">
        <f>SUM(Paniglgasse:Lerchenfelder!AM320)</f>
        <v>0</v>
      </c>
      <c r="AN320" s="215">
        <f>SUM(Paniglgasse:Lerchenfelder!AN320)</f>
        <v>0</v>
      </c>
      <c r="AO320" s="215">
        <f>SUM(Paniglgasse:Lerchenfelder!AO320)</f>
        <v>0</v>
      </c>
      <c r="AP320" s="215">
        <f>SUM(Paniglgasse:Lerchenfelder!AP320)</f>
        <v>0</v>
      </c>
      <c r="AQ320" s="215">
        <f>SUM(Paniglgasse:Lerchenfelder!AQ320)</f>
        <v>0</v>
      </c>
      <c r="AR320" s="215">
        <f>SUM(Paniglgasse:Lerchenfelder!AR320)</f>
        <v>0</v>
      </c>
      <c r="AS320" s="215">
        <f>SUM(Paniglgasse:Lerchenfelder!AS320)</f>
        <v>0</v>
      </c>
      <c r="AT320" s="215">
        <f>SUM(Paniglgasse:Lerchenfelder!AT320)</f>
        <v>0</v>
      </c>
      <c r="AU320" s="215">
        <f>SUM(Paniglgasse:Lerchenfelder!AU320)</f>
        <v>0</v>
      </c>
      <c r="AV320" s="215">
        <f>SUM(Paniglgasse:Lerchenfelder!AV320)</f>
        <v>0</v>
      </c>
      <c r="AW320" s="215">
        <f>SUM(Paniglgasse:Lerchenfelder!AW320)</f>
        <v>0</v>
      </c>
      <c r="AX320" s="215">
        <f>SUM(Paniglgasse:Lerchenfelder!AX320)</f>
        <v>0</v>
      </c>
      <c r="AY320" s="215">
        <f>SUM(Paniglgasse:Lerchenfelder!AY320)</f>
        <v>0</v>
      </c>
      <c r="AZ320" s="215">
        <f>SUM(Paniglgasse:Lerchenfelder!AZ320)</f>
        <v>0</v>
      </c>
      <c r="BA320" s="215">
        <f>SUM(Paniglgasse:Lerchenfelder!BA320)</f>
        <v>0</v>
      </c>
      <c r="BB320" s="215">
        <f>SUM(Paniglgasse:Lerchenfelder!BB320)</f>
        <v>0</v>
      </c>
      <c r="BC320" s="215">
        <f>SUM(Paniglgasse:Lerchenfelder!BC320)</f>
        <v>0</v>
      </c>
      <c r="BD320" s="215">
        <f>SUM(Paniglgasse:Lerchenfelder!BD320)</f>
        <v>0</v>
      </c>
      <c r="BE320" s="271"/>
      <c r="BF320" s="163">
        <f t="shared" si="491"/>
        <v>0</v>
      </c>
      <c r="BG320" s="77">
        <f t="shared" si="492"/>
        <v>0</v>
      </c>
      <c r="BH320" s="77">
        <f t="shared" si="493"/>
        <v>0</v>
      </c>
      <c r="BI320" s="77">
        <f t="shared" si="494"/>
        <v>0</v>
      </c>
      <c r="BJ320" s="77">
        <f t="shared" si="495"/>
        <v>0</v>
      </c>
      <c r="BK320" s="77">
        <f t="shared" si="496"/>
        <v>0</v>
      </c>
      <c r="BL320" s="77">
        <f t="shared" si="497"/>
        <v>0</v>
      </c>
      <c r="BM320" s="77">
        <f t="shared" si="498"/>
        <v>0</v>
      </c>
      <c r="BN320" s="77">
        <f t="shared" si="499"/>
        <v>0</v>
      </c>
      <c r="BO320" s="77">
        <f t="shared" si="500"/>
        <v>0</v>
      </c>
      <c r="BP320" s="77">
        <f t="shared" si="501"/>
        <v>0</v>
      </c>
      <c r="BQ320" s="77">
        <f t="shared" si="502"/>
        <v>0</v>
      </c>
      <c r="BR320" s="157">
        <f t="shared" si="503"/>
        <v>0</v>
      </c>
      <c r="BS320" s="77">
        <f t="shared" si="504"/>
        <v>0</v>
      </c>
      <c r="BT320" s="77">
        <f t="shared" si="505"/>
        <v>0</v>
      </c>
      <c r="BU320" s="77">
        <f t="shared" si="506"/>
        <v>0</v>
      </c>
      <c r="BV320" s="77">
        <f t="shared" si="507"/>
        <v>0</v>
      </c>
      <c r="BW320" s="77">
        <f t="shared" si="508"/>
        <v>0</v>
      </c>
      <c r="BX320" s="77">
        <f t="shared" si="509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x14ac:dyDescent="0.3">
      <c r="A321" s="269"/>
      <c r="B321" s="78" t="s">
        <v>53</v>
      </c>
      <c r="C321" s="275"/>
      <c r="D321" s="161">
        <f t="shared" si="490"/>
        <v>5000</v>
      </c>
      <c r="E321" s="215">
        <f>SUM(Paniglgasse:Lerchenfelder!E321)</f>
        <v>104.1666666666667</v>
      </c>
      <c r="F321" s="215">
        <f>SUM(Paniglgasse:Lerchenfelder!F321)</f>
        <v>104.1666666666667</v>
      </c>
      <c r="G321" s="215">
        <f>SUM(Paniglgasse:Lerchenfelder!G321)</f>
        <v>104.1666666666667</v>
      </c>
      <c r="H321" s="215">
        <f>SUM(Paniglgasse:Lerchenfelder!H321)</f>
        <v>104.1666666666667</v>
      </c>
      <c r="I321" s="215">
        <f>SUM(Paniglgasse:Lerchenfelder!I321)</f>
        <v>104.1666666666667</v>
      </c>
      <c r="J321" s="215">
        <f>SUM(Paniglgasse:Lerchenfelder!J321)</f>
        <v>104.1666666666667</v>
      </c>
      <c r="K321" s="215">
        <f>SUM(Paniglgasse:Lerchenfelder!K321)</f>
        <v>104.1666666666667</v>
      </c>
      <c r="L321" s="215">
        <f>SUM(Paniglgasse:Lerchenfelder!L321)</f>
        <v>104.1666666666667</v>
      </c>
      <c r="M321" s="215">
        <f>SUM(Paniglgasse:Lerchenfelder!M321)</f>
        <v>83.333333333333343</v>
      </c>
      <c r="N321" s="215">
        <f>SUM(Paniglgasse:Lerchenfelder!N321)</f>
        <v>83.333333333333343</v>
      </c>
      <c r="O321" s="215">
        <f>SUM(Paniglgasse:Lerchenfelder!O321)</f>
        <v>83.333333333333343</v>
      </c>
      <c r="P321" s="215">
        <f>SUM(Paniglgasse:Lerchenfelder!P321)</f>
        <v>83.333333333333343</v>
      </c>
      <c r="Q321" s="215">
        <f>SUM(Paniglgasse:Lerchenfelder!Q321)</f>
        <v>83.333333333333343</v>
      </c>
      <c r="R321" s="215">
        <f>SUM(Paniglgasse:Lerchenfelder!R321)</f>
        <v>104.1666666666667</v>
      </c>
      <c r="S321" s="215">
        <f>SUM(Paniglgasse:Lerchenfelder!S321)</f>
        <v>104.1666666666667</v>
      </c>
      <c r="T321" s="215">
        <f>SUM(Paniglgasse:Lerchenfelder!T321)</f>
        <v>104.1666666666667</v>
      </c>
      <c r="U321" s="215">
        <f>SUM(Paniglgasse:Lerchenfelder!U321)</f>
        <v>104.1666666666667</v>
      </c>
      <c r="V321" s="215">
        <f>SUM(Paniglgasse:Lerchenfelder!V321)</f>
        <v>104.1666666666667</v>
      </c>
      <c r="W321" s="215">
        <f>SUM(Paniglgasse:Lerchenfelder!W321)</f>
        <v>104.1666666666667</v>
      </c>
      <c r="X321" s="215">
        <f>SUM(Paniglgasse:Lerchenfelder!X321)</f>
        <v>104.1666666666667</v>
      </c>
      <c r="Y321" s="215">
        <f>SUM(Paniglgasse:Lerchenfelder!Y321)</f>
        <v>104.1666666666667</v>
      </c>
      <c r="Z321" s="215">
        <f>SUM(Paniglgasse:Lerchenfelder!Z321)</f>
        <v>83.333333333333343</v>
      </c>
      <c r="AA321" s="215">
        <f>SUM(Paniglgasse:Lerchenfelder!AA321)</f>
        <v>83.333333333333343</v>
      </c>
      <c r="AB321" s="215">
        <f>SUM(Paniglgasse:Lerchenfelder!AB321)</f>
        <v>83.333333333333343</v>
      </c>
      <c r="AC321" s="215">
        <f>SUM(Paniglgasse:Lerchenfelder!AC321)</f>
        <v>83.333333333333343</v>
      </c>
      <c r="AD321" s="215">
        <f>SUM(Paniglgasse:Lerchenfelder!AD321)</f>
        <v>83.333333333333343</v>
      </c>
      <c r="AE321" s="215">
        <f>SUM(Paniglgasse:Lerchenfelder!AE321)</f>
        <v>104.1666666666667</v>
      </c>
      <c r="AF321" s="215">
        <f>SUM(Paniglgasse:Lerchenfelder!AF321)</f>
        <v>104.1666666666667</v>
      </c>
      <c r="AG321" s="215">
        <f>SUM(Paniglgasse:Lerchenfelder!AG321)</f>
        <v>104.1666666666667</v>
      </c>
      <c r="AH321" s="215">
        <f>SUM(Paniglgasse:Lerchenfelder!AH321)</f>
        <v>104.1666666666667</v>
      </c>
      <c r="AI321" s="215">
        <f>SUM(Paniglgasse:Lerchenfelder!AI321)</f>
        <v>104.1666666666667</v>
      </c>
      <c r="AJ321" s="215">
        <f>SUM(Paniglgasse:Lerchenfelder!AJ321)</f>
        <v>104.1666666666667</v>
      </c>
      <c r="AK321" s="215">
        <f>SUM(Paniglgasse:Lerchenfelder!AK321)</f>
        <v>104.1666666666667</v>
      </c>
      <c r="AL321" s="215">
        <f>SUM(Paniglgasse:Lerchenfelder!AL321)</f>
        <v>104.1666666666667</v>
      </c>
      <c r="AM321" s="215">
        <f>SUM(Paniglgasse:Lerchenfelder!AM321)</f>
        <v>83.333333333333343</v>
      </c>
      <c r="AN321" s="215">
        <f>SUM(Paniglgasse:Lerchenfelder!AN321)</f>
        <v>83.333333333333343</v>
      </c>
      <c r="AO321" s="215">
        <f>SUM(Paniglgasse:Lerchenfelder!AO321)</f>
        <v>83.333333333333343</v>
      </c>
      <c r="AP321" s="215">
        <f>SUM(Paniglgasse:Lerchenfelder!AP321)</f>
        <v>83.333333333333343</v>
      </c>
      <c r="AQ321" s="215">
        <f>SUM(Paniglgasse:Lerchenfelder!AQ321)</f>
        <v>83.333333333333343</v>
      </c>
      <c r="AR321" s="215">
        <f>SUM(Paniglgasse:Lerchenfelder!AR321)</f>
        <v>104.1666666666667</v>
      </c>
      <c r="AS321" s="215">
        <f>SUM(Paniglgasse:Lerchenfelder!AS321)</f>
        <v>104.1666666666667</v>
      </c>
      <c r="AT321" s="215">
        <f>SUM(Paniglgasse:Lerchenfelder!AT321)</f>
        <v>104.1666666666667</v>
      </c>
      <c r="AU321" s="215">
        <f>SUM(Paniglgasse:Lerchenfelder!AU321)</f>
        <v>104.1666666666667</v>
      </c>
      <c r="AV321" s="215">
        <f>SUM(Paniglgasse:Lerchenfelder!AV321)</f>
        <v>104.1666666666667</v>
      </c>
      <c r="AW321" s="215">
        <f>SUM(Paniglgasse:Lerchenfelder!AW321)</f>
        <v>104.1666666666667</v>
      </c>
      <c r="AX321" s="215">
        <f>SUM(Paniglgasse:Lerchenfelder!AX321)</f>
        <v>104.1666666666667</v>
      </c>
      <c r="AY321" s="215">
        <f>SUM(Paniglgasse:Lerchenfelder!AY321)</f>
        <v>104.1666666666667</v>
      </c>
      <c r="AZ321" s="215">
        <f>SUM(Paniglgasse:Lerchenfelder!AZ321)</f>
        <v>83.333333333333343</v>
      </c>
      <c r="BA321" s="215">
        <f>SUM(Paniglgasse:Lerchenfelder!BA321)</f>
        <v>83.333333333333343</v>
      </c>
      <c r="BB321" s="215">
        <f>SUM(Paniglgasse:Lerchenfelder!BB321)</f>
        <v>83.333333333333343</v>
      </c>
      <c r="BC321" s="215">
        <f>SUM(Paniglgasse:Lerchenfelder!BC321)</f>
        <v>83.333333333333343</v>
      </c>
      <c r="BD321" s="215">
        <f>SUM(Paniglgasse:Lerchenfelder!BD321)</f>
        <v>83.333333333333343</v>
      </c>
      <c r="BE321" s="271"/>
      <c r="BF321" s="163">
        <f t="shared" si="491"/>
        <v>416.6666666666668</v>
      </c>
      <c r="BG321" s="77">
        <f t="shared" si="492"/>
        <v>416.6666666666668</v>
      </c>
      <c r="BH321" s="77">
        <f t="shared" si="493"/>
        <v>416.66666666666674</v>
      </c>
      <c r="BI321" s="77">
        <f t="shared" si="494"/>
        <v>416.6666666666668</v>
      </c>
      <c r="BJ321" s="77">
        <f t="shared" si="495"/>
        <v>416.6666666666668</v>
      </c>
      <c r="BK321" s="77">
        <f t="shared" si="496"/>
        <v>416.66666666666674</v>
      </c>
      <c r="BL321" s="77">
        <f t="shared" si="497"/>
        <v>416.6666666666668</v>
      </c>
      <c r="BM321" s="77">
        <f t="shared" si="498"/>
        <v>416.6666666666668</v>
      </c>
      <c r="BN321" s="77">
        <f t="shared" si="499"/>
        <v>416.66666666666674</v>
      </c>
      <c r="BO321" s="77">
        <f t="shared" si="500"/>
        <v>416.6666666666668</v>
      </c>
      <c r="BP321" s="77">
        <f t="shared" si="501"/>
        <v>416.6666666666668</v>
      </c>
      <c r="BQ321" s="77">
        <f t="shared" si="502"/>
        <v>416.66666666666674</v>
      </c>
      <c r="BR321" s="157">
        <f t="shared" si="503"/>
        <v>5000.0000000000027</v>
      </c>
      <c r="BS321" s="77">
        <f t="shared" si="504"/>
        <v>1250.0000000000005</v>
      </c>
      <c r="BT321" s="77">
        <f t="shared" si="505"/>
        <v>1250.0000000000005</v>
      </c>
      <c r="BU321" s="77">
        <f t="shared" si="506"/>
        <v>1250.0000000000005</v>
      </c>
      <c r="BV321" s="77">
        <f t="shared" si="507"/>
        <v>1250.0000000000005</v>
      </c>
      <c r="BW321" s="77">
        <f t="shared" si="508"/>
        <v>2500.0000000000009</v>
      </c>
      <c r="BX321" s="77">
        <f t="shared" si="509"/>
        <v>2500.0000000000009</v>
      </c>
      <c r="BY321" s="77">
        <f>IF(Info!$O$3="Q1",$BS321,IF(Info!$O$3="Q2",$BS321+$BT321,IF(Info!$O$3="Q3",$BS321+$BT321+$BU321,$BR321)))</f>
        <v>1250.0000000000005</v>
      </c>
      <c r="BZ321" s="77">
        <f>IF(Info!$O$3="Q1",$BS321,IF(Info!$O$3="Q2",$BT321,IF(Info!$O$3="Q3",$BU321,$BV321)))</f>
        <v>1250.0000000000005</v>
      </c>
      <c r="CA321" s="49"/>
    </row>
    <row r="322" spans="1:79" x14ac:dyDescent="0.3">
      <c r="A322" s="269"/>
      <c r="B322" s="78" t="s">
        <v>352</v>
      </c>
      <c r="C322" s="275"/>
      <c r="D322" s="161">
        <f t="shared" si="490"/>
        <v>0</v>
      </c>
      <c r="E322" s="215">
        <f>SUM(Paniglgasse:Lerchenfelder!E322)</f>
        <v>0</v>
      </c>
      <c r="F322" s="215">
        <f>SUM(Paniglgasse:Lerchenfelder!F322)</f>
        <v>0</v>
      </c>
      <c r="G322" s="215">
        <f>SUM(Paniglgasse:Lerchenfelder!G322)</f>
        <v>0</v>
      </c>
      <c r="H322" s="215">
        <f>SUM(Paniglgasse:Lerchenfelder!H322)</f>
        <v>0</v>
      </c>
      <c r="I322" s="215">
        <f>SUM(Paniglgasse:Lerchenfelder!I322)</f>
        <v>0</v>
      </c>
      <c r="J322" s="215">
        <f>SUM(Paniglgasse:Lerchenfelder!J322)</f>
        <v>0</v>
      </c>
      <c r="K322" s="215">
        <f>SUM(Paniglgasse:Lerchenfelder!K322)</f>
        <v>0</v>
      </c>
      <c r="L322" s="215">
        <f>SUM(Paniglgasse:Lerchenfelder!L322)</f>
        <v>0</v>
      </c>
      <c r="M322" s="215">
        <f>SUM(Paniglgasse:Lerchenfelder!M322)</f>
        <v>0</v>
      </c>
      <c r="N322" s="215">
        <f>SUM(Paniglgasse:Lerchenfelder!N322)</f>
        <v>0</v>
      </c>
      <c r="O322" s="215">
        <f>SUM(Paniglgasse:Lerchenfelder!O322)</f>
        <v>0</v>
      </c>
      <c r="P322" s="215">
        <f>SUM(Paniglgasse:Lerchenfelder!P322)</f>
        <v>0</v>
      </c>
      <c r="Q322" s="215">
        <f>SUM(Paniglgasse:Lerchenfelder!Q322)</f>
        <v>0</v>
      </c>
      <c r="R322" s="215">
        <f>SUM(Paniglgasse:Lerchenfelder!R322)</f>
        <v>0</v>
      </c>
      <c r="S322" s="215">
        <f>SUM(Paniglgasse:Lerchenfelder!S322)</f>
        <v>0</v>
      </c>
      <c r="T322" s="215">
        <f>SUM(Paniglgasse:Lerchenfelder!T322)</f>
        <v>0</v>
      </c>
      <c r="U322" s="215">
        <f>SUM(Paniglgasse:Lerchenfelder!U322)</f>
        <v>0</v>
      </c>
      <c r="V322" s="215">
        <f>SUM(Paniglgasse:Lerchenfelder!V322)</f>
        <v>0</v>
      </c>
      <c r="W322" s="215">
        <f>SUM(Paniglgasse:Lerchenfelder!W322)</f>
        <v>0</v>
      </c>
      <c r="X322" s="215">
        <f>SUM(Paniglgasse:Lerchenfelder!X322)</f>
        <v>0</v>
      </c>
      <c r="Y322" s="215">
        <f>SUM(Paniglgasse:Lerchenfelder!Y322)</f>
        <v>0</v>
      </c>
      <c r="Z322" s="215">
        <f>SUM(Paniglgasse:Lerchenfelder!Z322)</f>
        <v>0</v>
      </c>
      <c r="AA322" s="215">
        <f>SUM(Paniglgasse:Lerchenfelder!AA322)</f>
        <v>0</v>
      </c>
      <c r="AB322" s="215">
        <f>SUM(Paniglgasse:Lerchenfelder!AB322)</f>
        <v>0</v>
      </c>
      <c r="AC322" s="215">
        <f>SUM(Paniglgasse:Lerchenfelder!AC322)</f>
        <v>0</v>
      </c>
      <c r="AD322" s="215">
        <f>SUM(Paniglgasse:Lerchenfelder!AD322)</f>
        <v>0</v>
      </c>
      <c r="AE322" s="215">
        <f>SUM(Paniglgasse:Lerchenfelder!AE322)</f>
        <v>0</v>
      </c>
      <c r="AF322" s="215">
        <f>SUM(Paniglgasse:Lerchenfelder!AF322)</f>
        <v>0</v>
      </c>
      <c r="AG322" s="215">
        <f>SUM(Paniglgasse:Lerchenfelder!AG322)</f>
        <v>0</v>
      </c>
      <c r="AH322" s="215">
        <f>SUM(Paniglgasse:Lerchenfelder!AH322)</f>
        <v>0</v>
      </c>
      <c r="AI322" s="215">
        <f>SUM(Paniglgasse:Lerchenfelder!AI322)</f>
        <v>0</v>
      </c>
      <c r="AJ322" s="215">
        <f>SUM(Paniglgasse:Lerchenfelder!AJ322)</f>
        <v>0</v>
      </c>
      <c r="AK322" s="215">
        <f>SUM(Paniglgasse:Lerchenfelder!AK322)</f>
        <v>0</v>
      </c>
      <c r="AL322" s="215">
        <f>SUM(Paniglgasse:Lerchenfelder!AL322)</f>
        <v>0</v>
      </c>
      <c r="AM322" s="215">
        <f>SUM(Paniglgasse:Lerchenfelder!AM322)</f>
        <v>0</v>
      </c>
      <c r="AN322" s="215">
        <f>SUM(Paniglgasse:Lerchenfelder!AN322)</f>
        <v>0</v>
      </c>
      <c r="AO322" s="215">
        <f>SUM(Paniglgasse:Lerchenfelder!AO322)</f>
        <v>0</v>
      </c>
      <c r="AP322" s="215">
        <f>SUM(Paniglgasse:Lerchenfelder!AP322)</f>
        <v>0</v>
      </c>
      <c r="AQ322" s="215">
        <f>SUM(Paniglgasse:Lerchenfelder!AQ322)</f>
        <v>0</v>
      </c>
      <c r="AR322" s="215">
        <f>SUM(Paniglgasse:Lerchenfelder!AR322)</f>
        <v>0</v>
      </c>
      <c r="AS322" s="215">
        <f>SUM(Paniglgasse:Lerchenfelder!AS322)</f>
        <v>0</v>
      </c>
      <c r="AT322" s="215">
        <f>SUM(Paniglgasse:Lerchenfelder!AT322)</f>
        <v>0</v>
      </c>
      <c r="AU322" s="215">
        <f>SUM(Paniglgasse:Lerchenfelder!AU322)</f>
        <v>0</v>
      </c>
      <c r="AV322" s="215">
        <f>SUM(Paniglgasse:Lerchenfelder!AV322)</f>
        <v>0</v>
      </c>
      <c r="AW322" s="215">
        <f>SUM(Paniglgasse:Lerchenfelder!AW322)</f>
        <v>0</v>
      </c>
      <c r="AX322" s="215">
        <f>SUM(Paniglgasse:Lerchenfelder!AX322)</f>
        <v>0</v>
      </c>
      <c r="AY322" s="215">
        <f>SUM(Paniglgasse:Lerchenfelder!AY322)</f>
        <v>0</v>
      </c>
      <c r="AZ322" s="215">
        <f>SUM(Paniglgasse:Lerchenfelder!AZ322)</f>
        <v>0</v>
      </c>
      <c r="BA322" s="215">
        <f>SUM(Paniglgasse:Lerchenfelder!BA322)</f>
        <v>0</v>
      </c>
      <c r="BB322" s="215">
        <f>SUM(Paniglgasse:Lerchenfelder!BB322)</f>
        <v>0</v>
      </c>
      <c r="BC322" s="215">
        <f>SUM(Paniglgasse:Lerchenfelder!BC322)</f>
        <v>0</v>
      </c>
      <c r="BD322" s="215">
        <f>SUM(Paniglgasse:Lerchenfelder!BD322)</f>
        <v>0</v>
      </c>
      <c r="BE322" s="271"/>
      <c r="BF322" s="163">
        <f t="shared" si="491"/>
        <v>0</v>
      </c>
      <c r="BG322" s="77">
        <f t="shared" si="492"/>
        <v>0</v>
      </c>
      <c r="BH322" s="77">
        <f t="shared" si="493"/>
        <v>0</v>
      </c>
      <c r="BI322" s="77">
        <f t="shared" si="494"/>
        <v>0</v>
      </c>
      <c r="BJ322" s="77">
        <f t="shared" si="495"/>
        <v>0</v>
      </c>
      <c r="BK322" s="77">
        <f t="shared" si="496"/>
        <v>0</v>
      </c>
      <c r="BL322" s="77">
        <f t="shared" si="497"/>
        <v>0</v>
      </c>
      <c r="BM322" s="77">
        <f t="shared" si="498"/>
        <v>0</v>
      </c>
      <c r="BN322" s="77">
        <f t="shared" si="499"/>
        <v>0</v>
      </c>
      <c r="BO322" s="77">
        <f t="shared" si="500"/>
        <v>0</v>
      </c>
      <c r="BP322" s="77">
        <f t="shared" si="501"/>
        <v>0</v>
      </c>
      <c r="BQ322" s="77">
        <f t="shared" si="502"/>
        <v>0</v>
      </c>
      <c r="BR322" s="157">
        <f t="shared" si="503"/>
        <v>0</v>
      </c>
      <c r="BS322" s="77">
        <f t="shared" si="504"/>
        <v>0</v>
      </c>
      <c r="BT322" s="77">
        <f t="shared" si="505"/>
        <v>0</v>
      </c>
      <c r="BU322" s="77">
        <f t="shared" si="506"/>
        <v>0</v>
      </c>
      <c r="BV322" s="77">
        <f t="shared" si="507"/>
        <v>0</v>
      </c>
      <c r="BW322" s="77">
        <f t="shared" si="508"/>
        <v>0</v>
      </c>
      <c r="BX322" s="77">
        <f t="shared" si="509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x14ac:dyDescent="0.3">
      <c r="A323" s="269"/>
      <c r="B323" s="160" t="s">
        <v>353</v>
      </c>
      <c r="C323" s="275"/>
      <c r="D323" s="161">
        <f t="shared" si="490"/>
        <v>124839.02999999997</v>
      </c>
      <c r="E323" s="278">
        <f t="shared" ref="E323:AJ323" si="510">SUM(E317:E322)</f>
        <v>3027.4712500000001</v>
      </c>
      <c r="F323" s="278">
        <f t="shared" si="510"/>
        <v>2975.7212500000001</v>
      </c>
      <c r="G323" s="278">
        <f t="shared" si="510"/>
        <v>2362.0412499999998</v>
      </c>
      <c r="H323" s="278">
        <f t="shared" si="510"/>
        <v>2771.6612500000001</v>
      </c>
      <c r="I323" s="278">
        <f t="shared" si="510"/>
        <v>2771.1512499999999</v>
      </c>
      <c r="J323" s="278">
        <f t="shared" si="510"/>
        <v>2902.6412499999997</v>
      </c>
      <c r="K323" s="278">
        <f t="shared" si="510"/>
        <v>2540.32125</v>
      </c>
      <c r="L323" s="278">
        <f t="shared" si="510"/>
        <v>2553.2812499999995</v>
      </c>
      <c r="M323" s="278">
        <f t="shared" si="510"/>
        <v>1968.095</v>
      </c>
      <c r="N323" s="278">
        <f t="shared" si="510"/>
        <v>1897.7850000000001</v>
      </c>
      <c r="O323" s="278">
        <f t="shared" si="510"/>
        <v>2383.1349999999998</v>
      </c>
      <c r="P323" s="278">
        <f t="shared" si="510"/>
        <v>2022.7249999999999</v>
      </c>
      <c r="Q323" s="278">
        <f t="shared" si="510"/>
        <v>2143.7650000000003</v>
      </c>
      <c r="R323" s="278">
        <f t="shared" si="510"/>
        <v>2770.0312499999995</v>
      </c>
      <c r="S323" s="278">
        <f t="shared" si="510"/>
        <v>2629.4212499999999</v>
      </c>
      <c r="T323" s="278">
        <f t="shared" si="510"/>
        <v>2256.5812499999997</v>
      </c>
      <c r="U323" s="278">
        <f t="shared" si="510"/>
        <v>2879.4912499999996</v>
      </c>
      <c r="V323" s="278">
        <f t="shared" si="510"/>
        <v>2471.2912499999998</v>
      </c>
      <c r="W323" s="278">
        <f t="shared" si="510"/>
        <v>2341.9312499999996</v>
      </c>
      <c r="X323" s="278">
        <f t="shared" si="510"/>
        <v>2791.7512499999998</v>
      </c>
      <c r="Y323" s="278">
        <f t="shared" si="510"/>
        <v>2341.7212500000001</v>
      </c>
      <c r="Z323" s="278">
        <f t="shared" si="510"/>
        <v>2262.4249999999997</v>
      </c>
      <c r="AA323" s="278">
        <f t="shared" si="510"/>
        <v>1965.1849999999999</v>
      </c>
      <c r="AB323" s="278">
        <f t="shared" si="510"/>
        <v>1889.2549999999999</v>
      </c>
      <c r="AC323" s="278">
        <f t="shared" si="510"/>
        <v>2362.355</v>
      </c>
      <c r="AD323" s="278">
        <f t="shared" si="510"/>
        <v>2074.7150000000001</v>
      </c>
      <c r="AE323" s="278">
        <f t="shared" si="510"/>
        <v>2422.6612499999997</v>
      </c>
      <c r="AF323" s="278">
        <f t="shared" si="510"/>
        <v>2988.5912499999999</v>
      </c>
      <c r="AG323" s="278">
        <f t="shared" si="510"/>
        <v>2332.4012499999999</v>
      </c>
      <c r="AH323" s="278">
        <f t="shared" si="510"/>
        <v>2847.4612499999998</v>
      </c>
      <c r="AI323" s="278">
        <f t="shared" si="510"/>
        <v>2380.7112499999998</v>
      </c>
      <c r="AJ323" s="278">
        <f t="shared" si="510"/>
        <v>2325.5212499999998</v>
      </c>
      <c r="AK323" s="278">
        <f t="shared" ref="AK323:BP323" si="511">SUM(AK317:AK322)</f>
        <v>2434.5112499999996</v>
      </c>
      <c r="AL323" s="278">
        <f t="shared" si="511"/>
        <v>2402.5712499999995</v>
      </c>
      <c r="AM323" s="278">
        <f t="shared" si="511"/>
        <v>2196.415</v>
      </c>
      <c r="AN323" s="278">
        <f t="shared" si="511"/>
        <v>1779.0249999999999</v>
      </c>
      <c r="AO323" s="278">
        <f t="shared" si="511"/>
        <v>1825.8049999999998</v>
      </c>
      <c r="AP323" s="278">
        <f t="shared" si="511"/>
        <v>2310.5550000000003</v>
      </c>
      <c r="AQ323" s="278">
        <f t="shared" si="511"/>
        <v>1945.9349999999999</v>
      </c>
      <c r="AR323" s="278">
        <f t="shared" si="511"/>
        <v>2449.9112500000001</v>
      </c>
      <c r="AS323" s="278">
        <f t="shared" si="511"/>
        <v>2496.2912499999998</v>
      </c>
      <c r="AT323" s="278">
        <f t="shared" si="511"/>
        <v>2237.3612499999995</v>
      </c>
      <c r="AU323" s="278">
        <f t="shared" si="511"/>
        <v>2886.7712499999998</v>
      </c>
      <c r="AV323" s="278">
        <f t="shared" si="511"/>
        <v>2583.7512499999998</v>
      </c>
      <c r="AW323" s="278">
        <f t="shared" si="511"/>
        <v>2742.57125</v>
      </c>
      <c r="AX323" s="278">
        <f t="shared" si="511"/>
        <v>2676.9612499999998</v>
      </c>
      <c r="AY323" s="278">
        <f t="shared" si="511"/>
        <v>2908.9112500000001</v>
      </c>
      <c r="AZ323" s="278">
        <f t="shared" si="511"/>
        <v>2133.7050000000004</v>
      </c>
      <c r="BA323" s="278">
        <f t="shared" si="511"/>
        <v>1905.6249999999998</v>
      </c>
      <c r="BB323" s="278">
        <f t="shared" si="511"/>
        <v>2129.1150000000002</v>
      </c>
      <c r="BC323" s="278">
        <f t="shared" si="511"/>
        <v>2346.4450000000002</v>
      </c>
      <c r="BD323" s="278">
        <f t="shared" si="511"/>
        <v>1793.4949999999999</v>
      </c>
      <c r="BE323" s="271"/>
      <c r="BF323" s="162">
        <f t="shared" si="491"/>
        <v>11136.895</v>
      </c>
      <c r="BG323" s="157">
        <f t="shared" si="492"/>
        <v>10767.395</v>
      </c>
      <c r="BH323" s="157">
        <f t="shared" si="493"/>
        <v>10415.505000000001</v>
      </c>
      <c r="BI323" s="157">
        <f t="shared" si="494"/>
        <v>10535.524999999998</v>
      </c>
      <c r="BJ323" s="157">
        <f t="shared" si="495"/>
        <v>9946.6949999999997</v>
      </c>
      <c r="BK323" s="157">
        <f t="shared" si="496"/>
        <v>10553.934999999999</v>
      </c>
      <c r="BL323" s="157">
        <f t="shared" si="497"/>
        <v>10591.115</v>
      </c>
      <c r="BM323" s="157">
        <f t="shared" si="498"/>
        <v>9543.3149999999987</v>
      </c>
      <c r="BN323" s="157">
        <f t="shared" si="499"/>
        <v>10057.734999999999</v>
      </c>
      <c r="BO323" s="157">
        <f t="shared" si="500"/>
        <v>10070.334999999999</v>
      </c>
      <c r="BP323" s="157">
        <f t="shared" si="501"/>
        <v>10912.195</v>
      </c>
      <c r="BQ323" s="157">
        <f t="shared" si="502"/>
        <v>10308.384999999998</v>
      </c>
      <c r="BR323" s="157">
        <f t="shared" si="503"/>
        <v>124839.03000000001</v>
      </c>
      <c r="BS323" s="157">
        <f t="shared" si="504"/>
        <v>32319.795000000002</v>
      </c>
      <c r="BT323" s="157">
        <f t="shared" si="505"/>
        <v>31036.154999999999</v>
      </c>
      <c r="BU323" s="157">
        <f t="shared" si="506"/>
        <v>30192.165000000001</v>
      </c>
      <c r="BV323" s="157">
        <f t="shared" si="507"/>
        <v>31290.914999999997</v>
      </c>
      <c r="BW323" s="157">
        <f t="shared" si="508"/>
        <v>63355.95</v>
      </c>
      <c r="BX323" s="157">
        <f t="shared" si="509"/>
        <v>61483.08</v>
      </c>
      <c r="BY323" s="157">
        <f>IF(Info!$O$3="Q1",$BS323,IF(Info!$O$3="Q2",$BS323+$BT323,IF(Info!$O$3="Q3",$BS323+$BT323+$BU323,$BR323)))</f>
        <v>32319.795000000002</v>
      </c>
      <c r="BZ323" s="157">
        <f>IF(Info!$O$3="Q1",$BS323,IF(Info!$O$3="Q2",$BT323,IF(Info!$O$3="Q3",$BU323,$BV323)))</f>
        <v>32319.795000000002</v>
      </c>
      <c r="CA323" s="49"/>
    </row>
    <row r="324" spans="1:79" ht="15.6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x14ac:dyDescent="0.3">
      <c r="A325" s="269"/>
      <c r="B325" s="78" t="s">
        <v>354</v>
      </c>
      <c r="C325" s="275"/>
      <c r="D325" s="161">
        <f>SUM(E325:BD325)</f>
        <v>1107.2900000000002</v>
      </c>
      <c r="E325" s="215">
        <f>SUM(Paniglgasse:Lerchenfelder!E325)</f>
        <v>23.956666666666671</v>
      </c>
      <c r="F325" s="215">
        <f>SUM(Paniglgasse:Lerchenfelder!F325)</f>
        <v>24.486666666666672</v>
      </c>
      <c r="G325" s="215">
        <f>SUM(Paniglgasse:Lerchenfelder!G325)</f>
        <v>25.22666666666667</v>
      </c>
      <c r="H325" s="215">
        <f>SUM(Paniglgasse:Lerchenfelder!H325)</f>
        <v>24.306666666666672</v>
      </c>
      <c r="I325" s="215">
        <f>SUM(Paniglgasse:Lerchenfelder!I325)</f>
        <v>25.856666666666669</v>
      </c>
      <c r="J325" s="215">
        <f>SUM(Paniglgasse:Lerchenfelder!J325)</f>
        <v>23.556666666666672</v>
      </c>
      <c r="K325" s="215">
        <f>SUM(Paniglgasse:Lerchenfelder!K325)</f>
        <v>21.99666666666667</v>
      </c>
      <c r="L325" s="215">
        <f>SUM(Paniglgasse:Lerchenfelder!L325)</f>
        <v>23.416666666666671</v>
      </c>
      <c r="M325" s="215">
        <f>SUM(Paniglgasse:Lerchenfelder!M325)</f>
        <v>16.905333333333331</v>
      </c>
      <c r="N325" s="215">
        <f>SUM(Paniglgasse:Lerchenfelder!N325)</f>
        <v>19.12533333333333</v>
      </c>
      <c r="O325" s="215">
        <f>SUM(Paniglgasse:Lerchenfelder!O325)</f>
        <v>16.96533333333333</v>
      </c>
      <c r="P325" s="215">
        <f>SUM(Paniglgasse:Lerchenfelder!P325)</f>
        <v>16.385333333333328</v>
      </c>
      <c r="Q325" s="215">
        <f>SUM(Paniglgasse:Lerchenfelder!Q325)</f>
        <v>20.065333333333328</v>
      </c>
      <c r="R325" s="215">
        <f>SUM(Paniglgasse:Lerchenfelder!R325)</f>
        <v>22.096666666666671</v>
      </c>
      <c r="S325" s="215">
        <f>SUM(Paniglgasse:Lerchenfelder!S325)</f>
        <v>24.56666666666667</v>
      </c>
      <c r="T325" s="215">
        <f>SUM(Paniglgasse:Lerchenfelder!T325)</f>
        <v>23.38666666666667</v>
      </c>
      <c r="U325" s="215">
        <f>SUM(Paniglgasse:Lerchenfelder!U325)</f>
        <v>24.846666666666671</v>
      </c>
      <c r="V325" s="215">
        <f>SUM(Paniglgasse:Lerchenfelder!V325)</f>
        <v>25.08666666666667</v>
      </c>
      <c r="W325" s="215">
        <f>SUM(Paniglgasse:Lerchenfelder!W325)</f>
        <v>25.896666666666668</v>
      </c>
      <c r="X325" s="215">
        <f>SUM(Paniglgasse:Lerchenfelder!X325)</f>
        <v>24.916666666666671</v>
      </c>
      <c r="Y325" s="215">
        <f>SUM(Paniglgasse:Lerchenfelder!Y325)</f>
        <v>23.63666666666667</v>
      </c>
      <c r="Z325" s="215">
        <f>SUM(Paniglgasse:Lerchenfelder!Z325)</f>
        <v>19.05533333333333</v>
      </c>
      <c r="AA325" s="215">
        <f>SUM(Paniglgasse:Lerchenfelder!AA325)</f>
        <v>15.975333333333328</v>
      </c>
      <c r="AB325" s="215">
        <f>SUM(Paniglgasse:Lerchenfelder!AB325)</f>
        <v>20.48533333333333</v>
      </c>
      <c r="AC325" s="215">
        <f>SUM(Paniglgasse:Lerchenfelder!AC325)</f>
        <v>19.98533333333333</v>
      </c>
      <c r="AD325" s="215">
        <f>SUM(Paniglgasse:Lerchenfelder!AD325)</f>
        <v>17.175333333333327</v>
      </c>
      <c r="AE325" s="215">
        <f>SUM(Paniglgasse:Lerchenfelder!AE325)</f>
        <v>20.926666666666669</v>
      </c>
      <c r="AF325" s="215">
        <f>SUM(Paniglgasse:Lerchenfelder!AF325)</f>
        <v>24.196666666666669</v>
      </c>
      <c r="AG325" s="215">
        <f>SUM(Paniglgasse:Lerchenfelder!AG325)</f>
        <v>21.736666666666672</v>
      </c>
      <c r="AH325" s="215">
        <f>SUM(Paniglgasse:Lerchenfelder!AH325)</f>
        <v>21.926666666666669</v>
      </c>
      <c r="AI325" s="215">
        <f>SUM(Paniglgasse:Lerchenfelder!AI325)</f>
        <v>19.83666666666667</v>
      </c>
      <c r="AJ325" s="215">
        <f>SUM(Paniglgasse:Lerchenfelder!AJ325)</f>
        <v>25.236666666666672</v>
      </c>
      <c r="AK325" s="215">
        <f>SUM(Paniglgasse:Lerchenfelder!AK325)</f>
        <v>23.33666666666667</v>
      </c>
      <c r="AL325" s="215">
        <f>SUM(Paniglgasse:Lerchenfelder!AL325)</f>
        <v>22.306666666666672</v>
      </c>
      <c r="AM325" s="215">
        <f>SUM(Paniglgasse:Lerchenfelder!AM325)</f>
        <v>16.545333333333328</v>
      </c>
      <c r="AN325" s="215">
        <f>SUM(Paniglgasse:Lerchenfelder!AN325)</f>
        <v>19.005333333333329</v>
      </c>
      <c r="AO325" s="215">
        <f>SUM(Paniglgasse:Lerchenfelder!AO325)</f>
        <v>15.995333333333329</v>
      </c>
      <c r="AP325" s="215">
        <f>SUM(Paniglgasse:Lerchenfelder!AP325)</f>
        <v>19.575333333333329</v>
      </c>
      <c r="AQ325" s="215">
        <f>SUM(Paniglgasse:Lerchenfelder!AQ325)</f>
        <v>16.915333333333329</v>
      </c>
      <c r="AR325" s="215">
        <f>SUM(Paniglgasse:Lerchenfelder!AR325)</f>
        <v>22.426666666666669</v>
      </c>
      <c r="AS325" s="215">
        <f>SUM(Paniglgasse:Lerchenfelder!AS325)</f>
        <v>21.936666666666667</v>
      </c>
      <c r="AT325" s="215">
        <f>SUM(Paniglgasse:Lerchenfelder!AT325)</f>
        <v>22.116666666666667</v>
      </c>
      <c r="AU325" s="215">
        <f>SUM(Paniglgasse:Lerchenfelder!AU325)</f>
        <v>24.31666666666667</v>
      </c>
      <c r="AV325" s="215">
        <f>SUM(Paniglgasse:Lerchenfelder!AV325)</f>
        <v>24.65666666666667</v>
      </c>
      <c r="AW325" s="215">
        <f>SUM(Paniglgasse:Lerchenfelder!AW325)</f>
        <v>23.346666666666671</v>
      </c>
      <c r="AX325" s="215">
        <f>SUM(Paniglgasse:Lerchenfelder!AX325)</f>
        <v>20.326666666666668</v>
      </c>
      <c r="AY325" s="215">
        <f>SUM(Paniglgasse:Lerchenfelder!AY325)</f>
        <v>20.126666666666669</v>
      </c>
      <c r="AZ325" s="215">
        <f>SUM(Paniglgasse:Lerchenfelder!AZ325)</f>
        <v>16.62533333333333</v>
      </c>
      <c r="BA325" s="215">
        <f>SUM(Paniglgasse:Lerchenfelder!BA325)</f>
        <v>18.935333333333329</v>
      </c>
      <c r="BB325" s="215">
        <f>SUM(Paniglgasse:Lerchenfelder!BB325)</f>
        <v>19.21533333333333</v>
      </c>
      <c r="BC325" s="215">
        <f>SUM(Paniglgasse:Lerchenfelder!BC325)</f>
        <v>17.205333333333328</v>
      </c>
      <c r="BD325" s="215">
        <f>SUM(Paniglgasse:Lerchenfelder!BD325)</f>
        <v>19.155333333333331</v>
      </c>
      <c r="BE325" s="271"/>
      <c r="BF325" s="163">
        <f>SUM(E325:H325)</f>
        <v>97.976666666666688</v>
      </c>
      <c r="BG325" s="77">
        <f>SUM(I325:L325)</f>
        <v>94.826666666666682</v>
      </c>
      <c r="BH325" s="77">
        <f>SUM(M325:Q325)</f>
        <v>89.446666666666644</v>
      </c>
      <c r="BI325" s="77">
        <f>SUM(R325:U325)</f>
        <v>94.896666666666675</v>
      </c>
      <c r="BJ325" s="77">
        <f>SUM(V325:Y325)</f>
        <v>99.536666666666676</v>
      </c>
      <c r="BK325" s="77">
        <f>SUM(Z325:AD325)</f>
        <v>92.676666666666648</v>
      </c>
      <c r="BL325" s="77">
        <f>SUM(AE325:AH325)</f>
        <v>88.78666666666669</v>
      </c>
      <c r="BM325" s="77">
        <f>SUM(AI325:AL325)</f>
        <v>90.716666666666683</v>
      </c>
      <c r="BN325" s="77">
        <f>SUM(AM325:AQ325)</f>
        <v>88.036666666666633</v>
      </c>
      <c r="BO325" s="77">
        <f>SUM(AR325:AU325)</f>
        <v>90.796666666666681</v>
      </c>
      <c r="BP325" s="77">
        <f>SUM(AV325:AY325)</f>
        <v>88.456666666666678</v>
      </c>
      <c r="BQ325" s="77">
        <f>SUM(AZ325:BD325)</f>
        <v>91.136666666666656</v>
      </c>
      <c r="BR325" s="157">
        <f>SUM(BF325:BQ325)</f>
        <v>1107.29</v>
      </c>
      <c r="BS325" s="77">
        <f>SUM(BF325:BH325)</f>
        <v>282.25</v>
      </c>
      <c r="BT325" s="77">
        <f>SUM(BI325:BK325)</f>
        <v>287.11</v>
      </c>
      <c r="BU325" s="77">
        <f>SUM(BL325:BN325)</f>
        <v>267.54000000000002</v>
      </c>
      <c r="BV325" s="77">
        <f>SUM(BO325:BQ325)</f>
        <v>270.39</v>
      </c>
      <c r="BW325" s="77">
        <f>SUM(BF325:BK325)</f>
        <v>569.36</v>
      </c>
      <c r="BX325" s="77">
        <f>SUM(BL325:BQ325)</f>
        <v>537.93000000000006</v>
      </c>
      <c r="BY325" s="77">
        <f>IF(Info!$O$3="Q1",$BS325,IF(Info!$O$3="Q2",$BS325+$BT325,IF(Info!$O$3="Q3",$BS325+$BT325+$BU325,$BR325)))</f>
        <v>282.25</v>
      </c>
      <c r="BZ325" s="77">
        <f>IF(Info!$O$3="Q1",$BS325,IF(Info!$O$3="Q2",$BT325,IF(Info!$O$3="Q3",$BU325,$BV325)))</f>
        <v>282.25</v>
      </c>
      <c r="CA325" s="49"/>
    </row>
    <row r="326" spans="1:79" x14ac:dyDescent="0.3">
      <c r="A326" s="269"/>
      <c r="B326" s="78" t="s">
        <v>59</v>
      </c>
      <c r="C326" s="275"/>
      <c r="D326" s="161">
        <f>SUM(E326:BD326)</f>
        <v>983.3000000000003</v>
      </c>
      <c r="E326" s="215">
        <f>SUM(Paniglgasse:Lerchenfelder!E326)</f>
        <v>20.74666666666667</v>
      </c>
      <c r="F326" s="215">
        <f>SUM(Paniglgasse:Lerchenfelder!F326)</f>
        <v>20.47666666666667</v>
      </c>
      <c r="G326" s="215">
        <f>SUM(Paniglgasse:Lerchenfelder!G326)</f>
        <v>19.416666666666671</v>
      </c>
      <c r="H326" s="215">
        <f>SUM(Paniglgasse:Lerchenfelder!H326)</f>
        <v>22.426666666666669</v>
      </c>
      <c r="I326" s="215">
        <f>SUM(Paniglgasse:Lerchenfelder!I326)</f>
        <v>18.426666666666669</v>
      </c>
      <c r="J326" s="215">
        <f>SUM(Paniglgasse:Lerchenfelder!J326)</f>
        <v>20.396666666666668</v>
      </c>
      <c r="K326" s="215">
        <f>SUM(Paniglgasse:Lerchenfelder!K326)</f>
        <v>19.47666666666667</v>
      </c>
      <c r="L326" s="215">
        <f>SUM(Paniglgasse:Lerchenfelder!L326)</f>
        <v>21.956666666666671</v>
      </c>
      <c r="M326" s="215">
        <f>SUM(Paniglgasse:Lerchenfelder!M326)</f>
        <v>16.603333333333332</v>
      </c>
      <c r="N326" s="215">
        <f>SUM(Paniglgasse:Lerchenfelder!N326)</f>
        <v>17.50333333333333</v>
      </c>
      <c r="O326" s="215">
        <f>SUM(Paniglgasse:Lerchenfelder!O326)</f>
        <v>14.393333333333331</v>
      </c>
      <c r="P326" s="215">
        <f>SUM(Paniglgasse:Lerchenfelder!P326)</f>
        <v>16.143333333333331</v>
      </c>
      <c r="Q326" s="215">
        <f>SUM(Paniglgasse:Lerchenfelder!Q326)</f>
        <v>17.163333333333334</v>
      </c>
      <c r="R326" s="215">
        <f>SUM(Paniglgasse:Lerchenfelder!R326)</f>
        <v>17.756666666666668</v>
      </c>
      <c r="S326" s="215">
        <f>SUM(Paniglgasse:Lerchenfelder!S326)</f>
        <v>19.596666666666671</v>
      </c>
      <c r="T326" s="215">
        <f>SUM(Paniglgasse:Lerchenfelder!T326)</f>
        <v>19.026666666666671</v>
      </c>
      <c r="U326" s="215">
        <f>SUM(Paniglgasse:Lerchenfelder!U326)</f>
        <v>18.56666666666667</v>
      </c>
      <c r="V326" s="215">
        <f>SUM(Paniglgasse:Lerchenfelder!V326)</f>
        <v>19.306666666666672</v>
      </c>
      <c r="W326" s="215">
        <f>SUM(Paniglgasse:Lerchenfelder!W326)</f>
        <v>19.766666666666669</v>
      </c>
      <c r="X326" s="215">
        <f>SUM(Paniglgasse:Lerchenfelder!X326)</f>
        <v>17.756666666666668</v>
      </c>
      <c r="Y326" s="215">
        <f>SUM(Paniglgasse:Lerchenfelder!Y326)</f>
        <v>22.376666666666672</v>
      </c>
      <c r="Z326" s="215">
        <f>SUM(Paniglgasse:Lerchenfelder!Z326)</f>
        <v>15.043333333333333</v>
      </c>
      <c r="AA326" s="215">
        <f>SUM(Paniglgasse:Lerchenfelder!AA326)</f>
        <v>16.073333333333331</v>
      </c>
      <c r="AB326" s="215">
        <f>SUM(Paniglgasse:Lerchenfelder!AB326)</f>
        <v>17.68333333333333</v>
      </c>
      <c r="AC326" s="215">
        <f>SUM(Paniglgasse:Lerchenfelder!AC326)</f>
        <v>16.673333333333332</v>
      </c>
      <c r="AD326" s="215">
        <f>SUM(Paniglgasse:Lerchenfelder!AD326)</f>
        <v>18.333333333333332</v>
      </c>
      <c r="AE326" s="215">
        <f>SUM(Paniglgasse:Lerchenfelder!AE326)</f>
        <v>22.74666666666667</v>
      </c>
      <c r="AF326" s="215">
        <f>SUM(Paniglgasse:Lerchenfelder!AF326)</f>
        <v>18.15666666666667</v>
      </c>
      <c r="AG326" s="215">
        <f>SUM(Paniglgasse:Lerchenfelder!AG326)</f>
        <v>23.096666666666671</v>
      </c>
      <c r="AH326" s="215">
        <f>SUM(Paniglgasse:Lerchenfelder!AH326)</f>
        <v>17.97666666666667</v>
      </c>
      <c r="AI326" s="215">
        <f>SUM(Paniglgasse:Lerchenfelder!AI326)</f>
        <v>17.826666666666668</v>
      </c>
      <c r="AJ326" s="215">
        <f>SUM(Paniglgasse:Lerchenfelder!AJ326)</f>
        <v>23.466666666666669</v>
      </c>
      <c r="AK326" s="215">
        <f>SUM(Paniglgasse:Lerchenfelder!AK326)</f>
        <v>23.096666666666671</v>
      </c>
      <c r="AL326" s="215">
        <f>SUM(Paniglgasse:Lerchenfelder!AL326)</f>
        <v>21.306666666666672</v>
      </c>
      <c r="AM326" s="215">
        <f>SUM(Paniglgasse:Lerchenfelder!AM326)</f>
        <v>17.033333333333331</v>
      </c>
      <c r="AN326" s="215">
        <f>SUM(Paniglgasse:Lerchenfelder!AN326)</f>
        <v>17.713333333333331</v>
      </c>
      <c r="AO326" s="215">
        <f>SUM(Paniglgasse:Lerchenfelder!AO326)</f>
        <v>16.25333333333333</v>
      </c>
      <c r="AP326" s="215">
        <f>SUM(Paniglgasse:Lerchenfelder!AP326)</f>
        <v>14.743333333333332</v>
      </c>
      <c r="AQ326" s="215">
        <f>SUM(Paniglgasse:Lerchenfelder!AQ326)</f>
        <v>14.273333333333333</v>
      </c>
      <c r="AR326" s="215">
        <f>SUM(Paniglgasse:Lerchenfelder!AR326)</f>
        <v>19.736666666666672</v>
      </c>
      <c r="AS326" s="215">
        <f>SUM(Paniglgasse:Lerchenfelder!AS326)</f>
        <v>22.716666666666669</v>
      </c>
      <c r="AT326" s="215">
        <f>SUM(Paniglgasse:Lerchenfelder!AT326)</f>
        <v>21.576666666666668</v>
      </c>
      <c r="AU326" s="215">
        <f>SUM(Paniglgasse:Lerchenfelder!AU326)</f>
        <v>22.916666666666671</v>
      </c>
      <c r="AV326" s="215">
        <f>SUM(Paniglgasse:Lerchenfelder!AV326)</f>
        <v>23.456666666666671</v>
      </c>
      <c r="AW326" s="215">
        <f>SUM(Paniglgasse:Lerchenfelder!AW326)</f>
        <v>18.256666666666668</v>
      </c>
      <c r="AX326" s="215">
        <f>SUM(Paniglgasse:Lerchenfelder!AX326)</f>
        <v>22.986666666666672</v>
      </c>
      <c r="AY326" s="215">
        <f>SUM(Paniglgasse:Lerchenfelder!AY326)</f>
        <v>19.236666666666672</v>
      </c>
      <c r="AZ326" s="215">
        <f>SUM(Paniglgasse:Lerchenfelder!AZ326)</f>
        <v>17.11333333333333</v>
      </c>
      <c r="BA326" s="215">
        <f>SUM(Paniglgasse:Lerchenfelder!BA326)</f>
        <v>16.793333333333333</v>
      </c>
      <c r="BB326" s="215">
        <f>SUM(Paniglgasse:Lerchenfelder!BB326)</f>
        <v>16.143333333333331</v>
      </c>
      <c r="BC326" s="215">
        <f>SUM(Paniglgasse:Lerchenfelder!BC326)</f>
        <v>15.723333333333333</v>
      </c>
      <c r="BD326" s="215">
        <f>SUM(Paniglgasse:Lerchenfelder!BD326)</f>
        <v>15.863333333333333</v>
      </c>
      <c r="BE326" s="271"/>
      <c r="BF326" s="163">
        <f>SUM(E326:H326)</f>
        <v>83.066666666666691</v>
      </c>
      <c r="BG326" s="77">
        <f>SUM(I326:L326)</f>
        <v>80.256666666666689</v>
      </c>
      <c r="BH326" s="77">
        <f>SUM(M326:Q326)</f>
        <v>81.806666666666644</v>
      </c>
      <c r="BI326" s="77">
        <f>SUM(R326:U326)</f>
        <v>74.946666666666687</v>
      </c>
      <c r="BJ326" s="77">
        <f>SUM(V326:Y326)</f>
        <v>79.206666666666678</v>
      </c>
      <c r="BK326" s="77">
        <f>SUM(Z326:AD326)</f>
        <v>83.806666666666658</v>
      </c>
      <c r="BL326" s="77">
        <f>SUM(AE326:AH326)</f>
        <v>81.976666666666674</v>
      </c>
      <c r="BM326" s="77">
        <f>SUM(AI326:AL326)</f>
        <v>85.696666666666687</v>
      </c>
      <c r="BN326" s="77">
        <f>SUM(AM326:AQ326)</f>
        <v>80.016666666666652</v>
      </c>
      <c r="BO326" s="77">
        <f>SUM(AR326:AU326)</f>
        <v>86.946666666666673</v>
      </c>
      <c r="BP326" s="77">
        <f>SUM(AV326:AY326)</f>
        <v>83.936666666666696</v>
      </c>
      <c r="BQ326" s="77">
        <f>SUM(AZ326:BD326)</f>
        <v>81.636666666666656</v>
      </c>
      <c r="BR326" s="157">
        <f>SUM(BF326:BQ326)</f>
        <v>983.30000000000018</v>
      </c>
      <c r="BS326" s="77">
        <f>SUM(BF326:BH326)</f>
        <v>245.13000000000002</v>
      </c>
      <c r="BT326" s="77">
        <f>SUM(BI326:BK326)</f>
        <v>237.96000000000004</v>
      </c>
      <c r="BU326" s="77">
        <f>SUM(BL326:BN326)</f>
        <v>247.69</v>
      </c>
      <c r="BV326" s="77">
        <f>SUM(BO326:BQ326)</f>
        <v>252.52000000000004</v>
      </c>
      <c r="BW326" s="77">
        <f>SUM(BF326:BK326)</f>
        <v>483.09000000000009</v>
      </c>
      <c r="BX326" s="77">
        <f>SUM(BL326:BQ326)</f>
        <v>500.21000000000004</v>
      </c>
      <c r="BY326" s="77">
        <f>IF(Info!$O$3="Q1",$BS326,IF(Info!$O$3="Q2",$BS326+$BT326,IF(Info!$O$3="Q3",$BS326+$BT326+$BU326,$BR326)))</f>
        <v>245.13000000000002</v>
      </c>
      <c r="BZ326" s="77">
        <f>IF(Info!$O$3="Q1",$BS326,IF(Info!$O$3="Q2",$BT326,IF(Info!$O$3="Q3",$BU326,$BV326)))</f>
        <v>245.13000000000002</v>
      </c>
      <c r="CA326" s="49"/>
    </row>
    <row r="327" spans="1:79" x14ac:dyDescent="0.3">
      <c r="A327" s="269"/>
      <c r="B327" s="160" t="s">
        <v>355</v>
      </c>
      <c r="C327" s="275"/>
      <c r="D327" s="161">
        <f>SUM(E327:BD327)</f>
        <v>2090.59</v>
      </c>
      <c r="E327" s="278">
        <f t="shared" ref="E327:AJ327" si="512">SUM(E325:E326)</f>
        <v>44.70333333333334</v>
      </c>
      <c r="F327" s="278">
        <f t="shared" si="512"/>
        <v>44.963333333333338</v>
      </c>
      <c r="G327" s="278">
        <f t="shared" si="512"/>
        <v>44.643333333333345</v>
      </c>
      <c r="H327" s="278">
        <f t="shared" si="512"/>
        <v>46.733333333333341</v>
      </c>
      <c r="I327" s="278">
        <f t="shared" si="512"/>
        <v>44.283333333333339</v>
      </c>
      <c r="J327" s="278">
        <f t="shared" si="512"/>
        <v>43.95333333333334</v>
      </c>
      <c r="K327" s="278">
        <f t="shared" si="512"/>
        <v>41.473333333333343</v>
      </c>
      <c r="L327" s="278">
        <f t="shared" si="512"/>
        <v>45.373333333333342</v>
      </c>
      <c r="M327" s="278">
        <f t="shared" si="512"/>
        <v>33.508666666666663</v>
      </c>
      <c r="N327" s="278">
        <f t="shared" si="512"/>
        <v>36.62866666666666</v>
      </c>
      <c r="O327" s="278">
        <f t="shared" si="512"/>
        <v>31.358666666666661</v>
      </c>
      <c r="P327" s="278">
        <f t="shared" si="512"/>
        <v>32.528666666666659</v>
      </c>
      <c r="Q327" s="278">
        <f t="shared" si="512"/>
        <v>37.228666666666662</v>
      </c>
      <c r="R327" s="278">
        <f t="shared" si="512"/>
        <v>39.853333333333339</v>
      </c>
      <c r="S327" s="278">
        <f t="shared" si="512"/>
        <v>44.163333333333341</v>
      </c>
      <c r="T327" s="278">
        <f t="shared" si="512"/>
        <v>42.413333333333341</v>
      </c>
      <c r="U327" s="278">
        <f t="shared" si="512"/>
        <v>43.413333333333341</v>
      </c>
      <c r="V327" s="278">
        <f t="shared" si="512"/>
        <v>44.393333333333345</v>
      </c>
      <c r="W327" s="278">
        <f t="shared" si="512"/>
        <v>45.663333333333341</v>
      </c>
      <c r="X327" s="278">
        <f t="shared" si="512"/>
        <v>42.673333333333339</v>
      </c>
      <c r="Y327" s="278">
        <f t="shared" si="512"/>
        <v>46.013333333333343</v>
      </c>
      <c r="Z327" s="278">
        <f t="shared" si="512"/>
        <v>34.098666666666659</v>
      </c>
      <c r="AA327" s="278">
        <f t="shared" si="512"/>
        <v>32.048666666666662</v>
      </c>
      <c r="AB327" s="278">
        <f t="shared" si="512"/>
        <v>38.16866666666666</v>
      </c>
      <c r="AC327" s="278">
        <f t="shared" si="512"/>
        <v>36.658666666666662</v>
      </c>
      <c r="AD327" s="278">
        <f t="shared" si="512"/>
        <v>35.508666666666656</v>
      </c>
      <c r="AE327" s="278">
        <f t="shared" si="512"/>
        <v>43.673333333333339</v>
      </c>
      <c r="AF327" s="278">
        <f t="shared" si="512"/>
        <v>42.353333333333339</v>
      </c>
      <c r="AG327" s="278">
        <f t="shared" si="512"/>
        <v>44.833333333333343</v>
      </c>
      <c r="AH327" s="278">
        <f t="shared" si="512"/>
        <v>39.903333333333336</v>
      </c>
      <c r="AI327" s="278">
        <f t="shared" si="512"/>
        <v>37.663333333333341</v>
      </c>
      <c r="AJ327" s="278">
        <f t="shared" si="512"/>
        <v>48.70333333333334</v>
      </c>
      <c r="AK327" s="278">
        <f t="shared" ref="AK327:BP327" si="513">SUM(AK325:AK326)</f>
        <v>46.433333333333337</v>
      </c>
      <c r="AL327" s="278">
        <f t="shared" si="513"/>
        <v>43.613333333333344</v>
      </c>
      <c r="AM327" s="278">
        <f t="shared" si="513"/>
        <v>33.578666666666663</v>
      </c>
      <c r="AN327" s="278">
        <f t="shared" si="513"/>
        <v>36.718666666666664</v>
      </c>
      <c r="AO327" s="278">
        <f t="shared" si="513"/>
        <v>32.248666666666658</v>
      </c>
      <c r="AP327" s="278">
        <f t="shared" si="513"/>
        <v>34.318666666666658</v>
      </c>
      <c r="AQ327" s="278">
        <f t="shared" si="513"/>
        <v>31.188666666666663</v>
      </c>
      <c r="AR327" s="278">
        <f t="shared" si="513"/>
        <v>42.163333333333341</v>
      </c>
      <c r="AS327" s="278">
        <f t="shared" si="513"/>
        <v>44.653333333333336</v>
      </c>
      <c r="AT327" s="278">
        <f t="shared" si="513"/>
        <v>43.693333333333335</v>
      </c>
      <c r="AU327" s="278">
        <f t="shared" si="513"/>
        <v>47.233333333333341</v>
      </c>
      <c r="AV327" s="278">
        <f t="shared" si="513"/>
        <v>48.113333333333344</v>
      </c>
      <c r="AW327" s="278">
        <f t="shared" si="513"/>
        <v>41.603333333333339</v>
      </c>
      <c r="AX327" s="278">
        <f t="shared" si="513"/>
        <v>43.31333333333334</v>
      </c>
      <c r="AY327" s="278">
        <f t="shared" si="513"/>
        <v>39.363333333333344</v>
      </c>
      <c r="AZ327" s="278">
        <f t="shared" si="513"/>
        <v>33.73866666666666</v>
      </c>
      <c r="BA327" s="278">
        <f t="shared" si="513"/>
        <v>35.728666666666662</v>
      </c>
      <c r="BB327" s="278">
        <f t="shared" si="513"/>
        <v>35.358666666666664</v>
      </c>
      <c r="BC327" s="278">
        <f t="shared" si="513"/>
        <v>32.928666666666658</v>
      </c>
      <c r="BD327" s="278">
        <f t="shared" si="513"/>
        <v>35.018666666666661</v>
      </c>
      <c r="BE327" s="271"/>
      <c r="BF327" s="162">
        <f>SUM(E327:H327)</f>
        <v>181.04333333333338</v>
      </c>
      <c r="BG327" s="157">
        <f>SUM(I327:L327)</f>
        <v>175.08333333333337</v>
      </c>
      <c r="BH327" s="157">
        <f>SUM(M327:Q327)</f>
        <v>171.2533333333333</v>
      </c>
      <c r="BI327" s="157">
        <f>SUM(R327:U327)</f>
        <v>169.84333333333336</v>
      </c>
      <c r="BJ327" s="157">
        <f>SUM(V327:Y327)</f>
        <v>178.74333333333337</v>
      </c>
      <c r="BK327" s="157">
        <f>SUM(Z327:AD327)</f>
        <v>176.48333333333329</v>
      </c>
      <c r="BL327" s="157">
        <f>SUM(AE327:AH327)</f>
        <v>170.76333333333335</v>
      </c>
      <c r="BM327" s="157">
        <f>SUM(AI327:AL327)</f>
        <v>176.41333333333336</v>
      </c>
      <c r="BN327" s="157">
        <f>SUM(AM327:AQ327)</f>
        <v>168.05333333333334</v>
      </c>
      <c r="BO327" s="157">
        <f>SUM(AR327:AU327)</f>
        <v>177.74333333333337</v>
      </c>
      <c r="BP327" s="157">
        <f>SUM(AV327:AY327)</f>
        <v>172.39333333333337</v>
      </c>
      <c r="BQ327" s="157">
        <f>SUM(AZ327:BD327)</f>
        <v>172.77333333333331</v>
      </c>
      <c r="BR327" s="157">
        <f>SUM(BF327:BQ327)</f>
        <v>2090.59</v>
      </c>
      <c r="BS327" s="157">
        <f>SUM(BF327:BH327)</f>
        <v>527.38000000000011</v>
      </c>
      <c r="BT327" s="157">
        <f>SUM(BI327:BK327)</f>
        <v>525.06999999999994</v>
      </c>
      <c r="BU327" s="157">
        <f>SUM(BL327:BN327)</f>
        <v>515.23</v>
      </c>
      <c r="BV327" s="157">
        <f>SUM(BO327:BQ327)</f>
        <v>522.91000000000008</v>
      </c>
      <c r="BW327" s="157">
        <f>SUM(BF327:BK327)</f>
        <v>1052.45</v>
      </c>
      <c r="BX327" s="157">
        <f>SUM(BL327:BQ327)</f>
        <v>1038.1400000000001</v>
      </c>
      <c r="BY327" s="157">
        <f>IF(Info!$O$3="Q1",$BS327,IF(Info!$O$3="Q2",$BS327+$BT327,IF(Info!$O$3="Q3",$BS327+$BT327+$BU327,$BR327)))</f>
        <v>527.38000000000011</v>
      </c>
      <c r="BZ327" s="157">
        <f>IF(Info!$O$3="Q1",$BS327,IF(Info!$O$3="Q2",$BT327,IF(Info!$O$3="Q3",$BU327,$BV327)))</f>
        <v>527.38000000000011</v>
      </c>
      <c r="CA327" s="49"/>
    </row>
    <row r="328" spans="1:79" ht="15.6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x14ac:dyDescent="0.3">
      <c r="A329" s="269"/>
      <c r="B329" s="78" t="s">
        <v>357</v>
      </c>
      <c r="C329" s="275"/>
      <c r="D329" s="161">
        <f>SUM(E329:BD329)</f>
        <v>1404.66</v>
      </c>
      <c r="E329" s="215">
        <f>SUM(Paniglgasse:Lerchenfelder!E329)</f>
        <v>27.50333333333333</v>
      </c>
      <c r="F329" s="215">
        <f>SUM(Paniglgasse:Lerchenfelder!F329)</f>
        <v>29.223333333333329</v>
      </c>
      <c r="G329" s="215">
        <f>SUM(Paniglgasse:Lerchenfelder!G329)</f>
        <v>27.233333333333327</v>
      </c>
      <c r="H329" s="215">
        <f>SUM(Paniglgasse:Lerchenfelder!H329)</f>
        <v>29.213333333333331</v>
      </c>
      <c r="I329" s="215">
        <f>SUM(Paniglgasse:Lerchenfelder!I329)</f>
        <v>31.193333333333328</v>
      </c>
      <c r="J329" s="215">
        <f>SUM(Paniglgasse:Lerchenfelder!J329)</f>
        <v>28.413333333333327</v>
      </c>
      <c r="K329" s="215">
        <f>SUM(Paniglgasse:Lerchenfelder!K329)</f>
        <v>30.303333333333327</v>
      </c>
      <c r="L329" s="215">
        <f>SUM(Paniglgasse:Lerchenfelder!L329)</f>
        <v>30.763333333333328</v>
      </c>
      <c r="M329" s="215">
        <f>SUM(Paniglgasse:Lerchenfelder!M329)</f>
        <v>24.59666666666666</v>
      </c>
      <c r="N329" s="215">
        <f>SUM(Paniglgasse:Lerchenfelder!N329)</f>
        <v>22.27666666666666</v>
      </c>
      <c r="O329" s="215">
        <f>SUM(Paniglgasse:Lerchenfelder!O329)</f>
        <v>21.916666666666661</v>
      </c>
      <c r="P329" s="215">
        <f>SUM(Paniglgasse:Lerchenfelder!P329)</f>
        <v>22.126666666666662</v>
      </c>
      <c r="Q329" s="215">
        <f>SUM(Paniglgasse:Lerchenfelder!Q329)</f>
        <v>23.746666666666663</v>
      </c>
      <c r="R329" s="215">
        <f>SUM(Paniglgasse:Lerchenfelder!R329)</f>
        <v>30.463333333333331</v>
      </c>
      <c r="S329" s="215">
        <f>SUM(Paniglgasse:Lerchenfelder!S329)</f>
        <v>29.943333333333328</v>
      </c>
      <c r="T329" s="215">
        <f>SUM(Paniglgasse:Lerchenfelder!T329)</f>
        <v>27.553333333333327</v>
      </c>
      <c r="U329" s="215">
        <f>SUM(Paniglgasse:Lerchenfelder!U329)</f>
        <v>30.533333333333328</v>
      </c>
      <c r="V329" s="215">
        <f>SUM(Paniglgasse:Lerchenfelder!V329)</f>
        <v>29.133333333333329</v>
      </c>
      <c r="W329" s="215">
        <f>SUM(Paniglgasse:Lerchenfelder!W329)</f>
        <v>30.443333333333328</v>
      </c>
      <c r="X329" s="215">
        <f>SUM(Paniglgasse:Lerchenfelder!X329)</f>
        <v>30.463333333333331</v>
      </c>
      <c r="Y329" s="215">
        <f>SUM(Paniglgasse:Lerchenfelder!Y329)</f>
        <v>28.913333333333327</v>
      </c>
      <c r="Z329" s="215">
        <f>SUM(Paniglgasse:Lerchenfelder!Z329)</f>
        <v>25.02666666666666</v>
      </c>
      <c r="AA329" s="215">
        <f>SUM(Paniglgasse:Lerchenfelder!AA329)</f>
        <v>23.586666666666659</v>
      </c>
      <c r="AB329" s="215">
        <f>SUM(Paniglgasse:Lerchenfelder!AB329)</f>
        <v>23.876666666666662</v>
      </c>
      <c r="AC329" s="215">
        <f>SUM(Paniglgasse:Lerchenfelder!AC329)</f>
        <v>23.826666666666661</v>
      </c>
      <c r="AD329" s="215">
        <f>SUM(Paniglgasse:Lerchenfelder!AD329)</f>
        <v>24.786666666666662</v>
      </c>
      <c r="AE329" s="215">
        <f>SUM(Paniglgasse:Lerchenfelder!AE329)</f>
        <v>29.803333333333327</v>
      </c>
      <c r="AF329" s="215">
        <f>SUM(Paniglgasse:Lerchenfelder!AF329)</f>
        <v>27.423333333333328</v>
      </c>
      <c r="AG329" s="215">
        <f>SUM(Paniglgasse:Lerchenfelder!AG329)</f>
        <v>27.00333333333333</v>
      </c>
      <c r="AH329" s="215">
        <f>SUM(Paniglgasse:Lerchenfelder!AH329)</f>
        <v>28.873333333333328</v>
      </c>
      <c r="AI329" s="215">
        <f>SUM(Paniglgasse:Lerchenfelder!AI329)</f>
        <v>28.18333333333333</v>
      </c>
      <c r="AJ329" s="215">
        <f>SUM(Paniglgasse:Lerchenfelder!AJ329)</f>
        <v>28.043333333333329</v>
      </c>
      <c r="AK329" s="215">
        <f>SUM(Paniglgasse:Lerchenfelder!AK329)</f>
        <v>26.943333333333328</v>
      </c>
      <c r="AL329" s="215">
        <f>SUM(Paniglgasse:Lerchenfelder!AL329)</f>
        <v>29.203333333333326</v>
      </c>
      <c r="AM329" s="215">
        <f>SUM(Paniglgasse:Lerchenfelder!AM329)</f>
        <v>22.576666666666661</v>
      </c>
      <c r="AN329" s="215">
        <f>SUM(Paniglgasse:Lerchenfelder!AN329)</f>
        <v>23.13666666666666</v>
      </c>
      <c r="AO329" s="215">
        <f>SUM(Paniglgasse:Lerchenfelder!AO329)</f>
        <v>21.556666666666661</v>
      </c>
      <c r="AP329" s="215">
        <f>SUM(Paniglgasse:Lerchenfelder!AP329)</f>
        <v>24.656666666666659</v>
      </c>
      <c r="AQ329" s="215">
        <f>SUM(Paniglgasse:Lerchenfelder!AQ329)</f>
        <v>21.63666666666666</v>
      </c>
      <c r="AR329" s="215">
        <f>SUM(Paniglgasse:Lerchenfelder!AR329)</f>
        <v>30.983333333333327</v>
      </c>
      <c r="AS329" s="215">
        <f>SUM(Paniglgasse:Lerchenfelder!AS329)</f>
        <v>30.943333333333328</v>
      </c>
      <c r="AT329" s="215">
        <f>SUM(Paniglgasse:Lerchenfelder!AT329)</f>
        <v>29.743333333333329</v>
      </c>
      <c r="AU329" s="215">
        <f>SUM(Paniglgasse:Lerchenfelder!AU329)</f>
        <v>29.203333333333326</v>
      </c>
      <c r="AV329" s="215">
        <f>SUM(Paniglgasse:Lerchenfelder!AV329)</f>
        <v>28.983333333333327</v>
      </c>
      <c r="AW329" s="215">
        <f>SUM(Paniglgasse:Lerchenfelder!AW329)</f>
        <v>29.43333333333333</v>
      </c>
      <c r="AX329" s="215">
        <f>SUM(Paniglgasse:Lerchenfelder!AX329)</f>
        <v>30.623333333333328</v>
      </c>
      <c r="AY329" s="215">
        <f>SUM(Paniglgasse:Lerchenfelder!AY329)</f>
        <v>31.143333333333331</v>
      </c>
      <c r="AZ329" s="215">
        <f>SUM(Paniglgasse:Lerchenfelder!AZ329)</f>
        <v>23.13666666666666</v>
      </c>
      <c r="BA329" s="215">
        <f>SUM(Paniglgasse:Lerchenfelder!BA329)</f>
        <v>24.576666666666661</v>
      </c>
      <c r="BB329" s="215">
        <f>SUM(Paniglgasse:Lerchenfelder!BB329)</f>
        <v>23.93666666666666</v>
      </c>
      <c r="BC329" s="215">
        <f>SUM(Paniglgasse:Lerchenfelder!BC329)</f>
        <v>22.61666666666666</v>
      </c>
      <c r="BD329" s="215">
        <f>SUM(Paniglgasse:Lerchenfelder!BD329)</f>
        <v>23.236666666666661</v>
      </c>
      <c r="BE329" s="271"/>
      <c r="BF329" s="163">
        <f>SUM(E329:H329)</f>
        <v>113.17333333333332</v>
      </c>
      <c r="BG329" s="77">
        <f>SUM(I329:L329)</f>
        <v>120.67333333333332</v>
      </c>
      <c r="BH329" s="77">
        <f>SUM(M329:Q329)</f>
        <v>114.6633333333333</v>
      </c>
      <c r="BI329" s="77">
        <f>SUM(R329:U329)</f>
        <v>118.49333333333331</v>
      </c>
      <c r="BJ329" s="77">
        <f>SUM(V329:Y329)</f>
        <v>118.95333333333332</v>
      </c>
      <c r="BK329" s="77">
        <f>SUM(Z329:AD329)</f>
        <v>121.1033333333333</v>
      </c>
      <c r="BL329" s="77">
        <f>SUM(AE329:AH329)</f>
        <v>113.10333333333332</v>
      </c>
      <c r="BM329" s="77">
        <f>SUM(AI329:AL329)</f>
        <v>112.37333333333331</v>
      </c>
      <c r="BN329" s="77">
        <f>SUM(AM329:AQ329)</f>
        <v>113.5633333333333</v>
      </c>
      <c r="BO329" s="77">
        <f>SUM(AR329:AU329)</f>
        <v>120.87333333333331</v>
      </c>
      <c r="BP329" s="77">
        <f>SUM(AV329:AY329)</f>
        <v>120.18333333333332</v>
      </c>
      <c r="BQ329" s="77">
        <f>SUM(AZ329:BD329)</f>
        <v>117.5033333333333</v>
      </c>
      <c r="BR329" s="157">
        <f>SUM(BF329:BQ329)</f>
        <v>1404.6599999999996</v>
      </c>
      <c r="BS329" s="77">
        <f>SUM(BF329:BH329)</f>
        <v>348.50999999999993</v>
      </c>
      <c r="BT329" s="77">
        <f>SUM(BI329:BK329)</f>
        <v>358.54999999999995</v>
      </c>
      <c r="BU329" s="77">
        <f>SUM(BL329:BN329)</f>
        <v>339.03999999999996</v>
      </c>
      <c r="BV329" s="77">
        <f>SUM(BO329:BQ329)</f>
        <v>358.55999999999995</v>
      </c>
      <c r="BW329" s="77">
        <f>SUM(BF329:BK329)</f>
        <v>707.05999999999972</v>
      </c>
      <c r="BX329" s="77">
        <f>SUM(BL329:BQ329)</f>
        <v>697.59999999999991</v>
      </c>
      <c r="BY329" s="77">
        <f>IF(Info!$O$3="Q1",$BS329,IF(Info!$O$3="Q2",$BS329+$BT329,IF(Info!$O$3="Q3",$BS329+$BT329+$BU329,$BR329)))</f>
        <v>348.50999999999993</v>
      </c>
      <c r="BZ329" s="77">
        <f>IF(Info!$O$3="Q1",$BS329,IF(Info!$O$3="Q2",$BT329,IF(Info!$O$3="Q3",$BU329,$BV329)))</f>
        <v>348.50999999999993</v>
      </c>
      <c r="CA329" s="49"/>
    </row>
    <row r="330" spans="1:79" x14ac:dyDescent="0.3">
      <c r="A330" s="269"/>
      <c r="B330" s="78" t="s">
        <v>358</v>
      </c>
      <c r="C330" s="275"/>
      <c r="D330" s="161">
        <f>SUM(E330:BD330)</f>
        <v>1297.9599999999998</v>
      </c>
      <c r="E330" s="215">
        <f>SUM(Paniglgasse:Lerchenfelder!E330)</f>
        <v>24.463333333333331</v>
      </c>
      <c r="F330" s="215">
        <f>SUM(Paniglgasse:Lerchenfelder!F330)</f>
        <v>23.793333333333329</v>
      </c>
      <c r="G330" s="215">
        <f>SUM(Paniglgasse:Lerchenfelder!G330)</f>
        <v>24.11333333333333</v>
      </c>
      <c r="H330" s="215">
        <f>SUM(Paniglgasse:Lerchenfelder!H330)</f>
        <v>30.073333333333331</v>
      </c>
      <c r="I330" s="215">
        <f>SUM(Paniglgasse:Lerchenfelder!I330)</f>
        <v>25.91333333333333</v>
      </c>
      <c r="J330" s="215">
        <f>SUM(Paniglgasse:Lerchenfelder!J330)</f>
        <v>28.693333333333328</v>
      </c>
      <c r="K330" s="215">
        <f>SUM(Paniglgasse:Lerchenfelder!K330)</f>
        <v>27.11333333333333</v>
      </c>
      <c r="L330" s="215">
        <f>SUM(Paniglgasse:Lerchenfelder!L330)</f>
        <v>24.623333333333328</v>
      </c>
      <c r="M330" s="215">
        <f>SUM(Paniglgasse:Lerchenfelder!M330)</f>
        <v>20.15666666666667</v>
      </c>
      <c r="N330" s="215">
        <f>SUM(Paniglgasse:Lerchenfelder!N330)</f>
        <v>21.29666666666667</v>
      </c>
      <c r="O330" s="215">
        <f>SUM(Paniglgasse:Lerchenfelder!O330)</f>
        <v>21.306666666666672</v>
      </c>
      <c r="P330" s="215">
        <f>SUM(Paniglgasse:Lerchenfelder!P330)</f>
        <v>21.806666666666672</v>
      </c>
      <c r="Q330" s="215">
        <f>SUM(Paniglgasse:Lerchenfelder!Q330)</f>
        <v>19.616666666666671</v>
      </c>
      <c r="R330" s="215">
        <f>SUM(Paniglgasse:Lerchenfelder!R330)</f>
        <v>26.133333333333333</v>
      </c>
      <c r="S330" s="215">
        <f>SUM(Paniglgasse:Lerchenfelder!S330)</f>
        <v>25.45333333333333</v>
      </c>
      <c r="T330" s="215">
        <f>SUM(Paniglgasse:Lerchenfelder!T330)</f>
        <v>26.403333333333329</v>
      </c>
      <c r="U330" s="215">
        <f>SUM(Paniglgasse:Lerchenfelder!U330)</f>
        <v>25.873333333333328</v>
      </c>
      <c r="V330" s="215">
        <f>SUM(Paniglgasse:Lerchenfelder!V330)</f>
        <v>27.813333333333333</v>
      </c>
      <c r="W330" s="215">
        <f>SUM(Paniglgasse:Lerchenfelder!W330)</f>
        <v>29.25333333333333</v>
      </c>
      <c r="X330" s="215">
        <f>SUM(Paniglgasse:Lerchenfelder!X330)</f>
        <v>28.18333333333333</v>
      </c>
      <c r="Y330" s="215">
        <f>SUM(Paniglgasse:Lerchenfelder!Y330)</f>
        <v>23.823333333333331</v>
      </c>
      <c r="Z330" s="215">
        <f>SUM(Paniglgasse:Lerchenfelder!Z330)</f>
        <v>19.236666666666672</v>
      </c>
      <c r="AA330" s="215">
        <f>SUM(Paniglgasse:Lerchenfelder!AA330)</f>
        <v>22.736666666666672</v>
      </c>
      <c r="AB330" s="215">
        <f>SUM(Paniglgasse:Lerchenfelder!AB330)</f>
        <v>20.366666666666667</v>
      </c>
      <c r="AC330" s="215">
        <f>SUM(Paniglgasse:Lerchenfelder!AC330)</f>
        <v>23.006666666666668</v>
      </c>
      <c r="AD330" s="215">
        <f>SUM(Paniglgasse:Lerchenfelder!AD330)</f>
        <v>22.606666666666669</v>
      </c>
      <c r="AE330" s="215">
        <f>SUM(Paniglgasse:Lerchenfelder!AE330)</f>
        <v>30.133333333333333</v>
      </c>
      <c r="AF330" s="215">
        <f>SUM(Paniglgasse:Lerchenfelder!AF330)</f>
        <v>29.883333333333333</v>
      </c>
      <c r="AG330" s="215">
        <f>SUM(Paniglgasse:Lerchenfelder!AG330)</f>
        <v>25.833333333333329</v>
      </c>
      <c r="AH330" s="215">
        <f>SUM(Paniglgasse:Lerchenfelder!AH330)</f>
        <v>27.70333333333333</v>
      </c>
      <c r="AI330" s="215">
        <f>SUM(Paniglgasse:Lerchenfelder!AI330)</f>
        <v>24.393333333333331</v>
      </c>
      <c r="AJ330" s="215">
        <f>SUM(Paniglgasse:Lerchenfelder!AJ330)</f>
        <v>25.95333333333333</v>
      </c>
      <c r="AK330" s="215">
        <f>SUM(Paniglgasse:Lerchenfelder!AK330)</f>
        <v>30.593333333333334</v>
      </c>
      <c r="AL330" s="215">
        <f>SUM(Paniglgasse:Lerchenfelder!AL330)</f>
        <v>28.573333333333331</v>
      </c>
      <c r="AM330" s="215">
        <f>SUM(Paniglgasse:Lerchenfelder!AM330)</f>
        <v>21.016666666666669</v>
      </c>
      <c r="AN330" s="215">
        <f>SUM(Paniglgasse:Lerchenfelder!AN330)</f>
        <v>22.236666666666672</v>
      </c>
      <c r="AO330" s="215">
        <f>SUM(Paniglgasse:Lerchenfelder!AO330)</f>
        <v>24.29666666666667</v>
      </c>
      <c r="AP330" s="215">
        <f>SUM(Paniglgasse:Lerchenfelder!AP330)</f>
        <v>20.526666666666671</v>
      </c>
      <c r="AQ330" s="215">
        <f>SUM(Paniglgasse:Lerchenfelder!AQ330)</f>
        <v>20.926666666666669</v>
      </c>
      <c r="AR330" s="215">
        <f>SUM(Paniglgasse:Lerchenfelder!AR330)</f>
        <v>29.27333333333333</v>
      </c>
      <c r="AS330" s="215">
        <f>SUM(Paniglgasse:Lerchenfelder!AS330)</f>
        <v>29.43333333333333</v>
      </c>
      <c r="AT330" s="215">
        <f>SUM(Paniglgasse:Lerchenfelder!AT330)</f>
        <v>28.36333333333333</v>
      </c>
      <c r="AU330" s="215">
        <f>SUM(Paniglgasse:Lerchenfelder!AU330)</f>
        <v>29.553333333333331</v>
      </c>
      <c r="AV330" s="215">
        <f>SUM(Paniglgasse:Lerchenfelder!AV330)</f>
        <v>28.873333333333328</v>
      </c>
      <c r="AW330" s="215">
        <f>SUM(Paniglgasse:Lerchenfelder!AW330)</f>
        <v>28.473333333333329</v>
      </c>
      <c r="AX330" s="215">
        <f>SUM(Paniglgasse:Lerchenfelder!AX330)</f>
        <v>27.283333333333331</v>
      </c>
      <c r="AY330" s="215">
        <f>SUM(Paniglgasse:Lerchenfelder!AY330)</f>
        <v>28.18333333333333</v>
      </c>
      <c r="AZ330" s="215">
        <f>SUM(Paniglgasse:Lerchenfelder!AZ330)</f>
        <v>21.206666666666671</v>
      </c>
      <c r="BA330" s="215">
        <f>SUM(Paniglgasse:Lerchenfelder!BA330)</f>
        <v>20.83666666666667</v>
      </c>
      <c r="BB330" s="215">
        <f>SUM(Paniglgasse:Lerchenfelder!BB330)</f>
        <v>20.846666666666671</v>
      </c>
      <c r="BC330" s="215">
        <f>SUM(Paniglgasse:Lerchenfelder!BC330)</f>
        <v>19.74666666666667</v>
      </c>
      <c r="BD330" s="215">
        <f>SUM(Paniglgasse:Lerchenfelder!BD330)</f>
        <v>19.956666666666671</v>
      </c>
      <c r="BE330" s="271"/>
      <c r="BF330" s="163">
        <f>SUM(E330:H330)</f>
        <v>102.44333333333333</v>
      </c>
      <c r="BG330" s="77">
        <f>SUM(I330:L330)</f>
        <v>106.34333333333331</v>
      </c>
      <c r="BH330" s="77">
        <f>SUM(M330:Q330)</f>
        <v>104.18333333333337</v>
      </c>
      <c r="BI330" s="77">
        <f>SUM(R330:U330)</f>
        <v>103.86333333333332</v>
      </c>
      <c r="BJ330" s="77">
        <f>SUM(V330:Y330)</f>
        <v>109.07333333333332</v>
      </c>
      <c r="BK330" s="77">
        <f>SUM(Z330:AD330)</f>
        <v>107.95333333333335</v>
      </c>
      <c r="BL330" s="77">
        <f>SUM(AE330:AH330)</f>
        <v>113.55333333333333</v>
      </c>
      <c r="BM330" s="77">
        <f>SUM(AI330:AL330)</f>
        <v>109.51333333333332</v>
      </c>
      <c r="BN330" s="77">
        <f>SUM(AM330:AQ330)</f>
        <v>109.00333333333336</v>
      </c>
      <c r="BO330" s="77">
        <f>SUM(AR330:AU330)</f>
        <v>116.62333333333332</v>
      </c>
      <c r="BP330" s="77">
        <f>SUM(AV330:AY330)</f>
        <v>112.81333333333333</v>
      </c>
      <c r="BQ330" s="77">
        <f>SUM(AZ330:BD330)</f>
        <v>102.59333333333336</v>
      </c>
      <c r="BR330" s="157">
        <f>SUM(BF330:BQ330)</f>
        <v>1297.96</v>
      </c>
      <c r="BS330" s="77">
        <f>SUM(BF330:BH330)</f>
        <v>312.97000000000003</v>
      </c>
      <c r="BT330" s="77">
        <f>SUM(BI330:BK330)</f>
        <v>320.89</v>
      </c>
      <c r="BU330" s="77">
        <f>SUM(BL330:BN330)</f>
        <v>332.07000000000005</v>
      </c>
      <c r="BV330" s="77">
        <f>SUM(BO330:BQ330)</f>
        <v>332.03000000000003</v>
      </c>
      <c r="BW330" s="77">
        <f>SUM(BF330:BK330)</f>
        <v>633.86000000000013</v>
      </c>
      <c r="BX330" s="77">
        <f>SUM(BL330:BQ330)</f>
        <v>664.1</v>
      </c>
      <c r="BY330" s="77">
        <f>IF(Info!$O$3="Q1",$BS330,IF(Info!$O$3="Q2",$BS330+$BT330,IF(Info!$O$3="Q3",$BS330+$BT330+$BU330,$BR330)))</f>
        <v>312.97000000000003</v>
      </c>
      <c r="BZ330" s="77">
        <f>IF(Info!$O$3="Q1",$BS330,IF(Info!$O$3="Q2",$BT330,IF(Info!$O$3="Q3",$BU330,$BV330)))</f>
        <v>312.97000000000003</v>
      </c>
      <c r="CA330" s="49"/>
    </row>
    <row r="331" spans="1:79" x14ac:dyDescent="0.3">
      <c r="A331" s="269"/>
      <c r="B331" s="78" t="s">
        <v>359</v>
      </c>
      <c r="C331" s="275"/>
      <c r="D331" s="161">
        <f>SUM(E331:BD331)</f>
        <v>2419.5200000000004</v>
      </c>
      <c r="E331" s="215">
        <f>SUM(Paniglgasse:Lerchenfelder!E331)</f>
        <v>56.72</v>
      </c>
      <c r="F331" s="215">
        <f>SUM(Paniglgasse:Lerchenfelder!F331)</f>
        <v>49.79</v>
      </c>
      <c r="G331" s="215">
        <f>SUM(Paniglgasse:Lerchenfelder!G331)</f>
        <v>45.9</v>
      </c>
      <c r="H331" s="215">
        <f>SUM(Paniglgasse:Lerchenfelder!H331)</f>
        <v>44.56</v>
      </c>
      <c r="I331" s="215">
        <f>SUM(Paniglgasse:Lerchenfelder!I331)</f>
        <v>43.66</v>
      </c>
      <c r="J331" s="215">
        <f>SUM(Paniglgasse:Lerchenfelder!J331)</f>
        <v>55.17</v>
      </c>
      <c r="K331" s="215">
        <f>SUM(Paniglgasse:Lerchenfelder!K331)</f>
        <v>44.019999999999996</v>
      </c>
      <c r="L331" s="215">
        <f>SUM(Paniglgasse:Lerchenfelder!L331)</f>
        <v>54.06</v>
      </c>
      <c r="M331" s="215">
        <f>SUM(Paniglgasse:Lerchenfelder!M331)</f>
        <v>44.019999999999996</v>
      </c>
      <c r="N331" s="215">
        <f>SUM(Paniglgasse:Lerchenfelder!N331)</f>
        <v>44.6</v>
      </c>
      <c r="O331" s="215">
        <f>SUM(Paniglgasse:Lerchenfelder!O331)</f>
        <v>34.450000000000003</v>
      </c>
      <c r="P331" s="215">
        <f>SUM(Paniglgasse:Lerchenfelder!P331)</f>
        <v>38.04</v>
      </c>
      <c r="Q331" s="215">
        <f>SUM(Paniglgasse:Lerchenfelder!Q331)</f>
        <v>43.2</v>
      </c>
      <c r="R331" s="215">
        <f>SUM(Paniglgasse:Lerchenfelder!R331)</f>
        <v>44.47</v>
      </c>
      <c r="S331" s="215">
        <f>SUM(Paniglgasse:Lerchenfelder!S331)</f>
        <v>48.15</v>
      </c>
      <c r="T331" s="215">
        <f>SUM(Paniglgasse:Lerchenfelder!T331)</f>
        <v>44.93</v>
      </c>
      <c r="U331" s="215">
        <f>SUM(Paniglgasse:Lerchenfelder!U331)</f>
        <v>54.97</v>
      </c>
      <c r="V331" s="215">
        <f>SUM(Paniglgasse:Lerchenfelder!V331)</f>
        <v>54.07</v>
      </c>
      <c r="W331" s="215">
        <f>SUM(Paniglgasse:Lerchenfelder!W331)</f>
        <v>54.64</v>
      </c>
      <c r="X331" s="215">
        <f>SUM(Paniglgasse:Lerchenfelder!X331)</f>
        <v>44.980000000000004</v>
      </c>
      <c r="Y331" s="215">
        <f>SUM(Paniglgasse:Lerchenfelder!Y331)</f>
        <v>49.07</v>
      </c>
      <c r="Z331" s="215">
        <f>SUM(Paniglgasse:Lerchenfelder!Z331)</f>
        <v>38.93</v>
      </c>
      <c r="AA331" s="215">
        <f>SUM(Paniglgasse:Lerchenfelder!AA331)</f>
        <v>42.120000000000005</v>
      </c>
      <c r="AB331" s="215">
        <f>SUM(Paniglgasse:Lerchenfelder!AB331)</f>
        <v>36.85</v>
      </c>
      <c r="AC331" s="215">
        <f>SUM(Paniglgasse:Lerchenfelder!AC331)</f>
        <v>39.33</v>
      </c>
      <c r="AD331" s="215">
        <f>SUM(Paniglgasse:Lerchenfelder!AD331)</f>
        <v>37.42</v>
      </c>
      <c r="AE331" s="215">
        <f>SUM(Paniglgasse:Lerchenfelder!AE331)</f>
        <v>53.730000000000004</v>
      </c>
      <c r="AF331" s="215">
        <f>SUM(Paniglgasse:Lerchenfelder!AF331)</f>
        <v>49.230000000000004</v>
      </c>
      <c r="AG331" s="215">
        <f>SUM(Paniglgasse:Lerchenfelder!AG331)</f>
        <v>50.510000000000005</v>
      </c>
      <c r="AH331" s="215">
        <f>SUM(Paniglgasse:Lerchenfelder!AH331)</f>
        <v>47.14</v>
      </c>
      <c r="AI331" s="215">
        <f>SUM(Paniglgasse:Lerchenfelder!AI331)</f>
        <v>54.629999999999995</v>
      </c>
      <c r="AJ331" s="215">
        <f>SUM(Paniglgasse:Lerchenfelder!AJ331)</f>
        <v>49.54</v>
      </c>
      <c r="AK331" s="215">
        <f>SUM(Paniglgasse:Lerchenfelder!AK331)</f>
        <v>55.03</v>
      </c>
      <c r="AL331" s="215">
        <f>SUM(Paniglgasse:Lerchenfelder!AL331)</f>
        <v>48.019999999999996</v>
      </c>
      <c r="AM331" s="215">
        <f>SUM(Paniglgasse:Lerchenfelder!AM331)</f>
        <v>45.370000000000005</v>
      </c>
      <c r="AN331" s="215">
        <f>SUM(Paniglgasse:Lerchenfelder!AN331)</f>
        <v>45.81</v>
      </c>
      <c r="AO331" s="215">
        <f>SUM(Paniglgasse:Lerchenfelder!AO331)</f>
        <v>39.54</v>
      </c>
      <c r="AP331" s="215">
        <f>SUM(Paniglgasse:Lerchenfelder!AP331)</f>
        <v>37.379999999999995</v>
      </c>
      <c r="AQ331" s="215">
        <f>SUM(Paniglgasse:Lerchenfelder!AQ331)</f>
        <v>38.58</v>
      </c>
      <c r="AR331" s="215">
        <f>SUM(Paniglgasse:Lerchenfelder!AR331)</f>
        <v>50.41</v>
      </c>
      <c r="AS331" s="215">
        <f>SUM(Paniglgasse:Lerchenfelder!AS331)</f>
        <v>56.989999999999995</v>
      </c>
      <c r="AT331" s="215">
        <f>SUM(Paniglgasse:Lerchenfelder!AT331)</f>
        <v>54.75</v>
      </c>
      <c r="AU331" s="215">
        <f>SUM(Paniglgasse:Lerchenfelder!AU331)</f>
        <v>54.519999999999996</v>
      </c>
      <c r="AV331" s="215">
        <f>SUM(Paniglgasse:Lerchenfelder!AV331)</f>
        <v>44.58</v>
      </c>
      <c r="AW331" s="215">
        <f>SUM(Paniglgasse:Lerchenfelder!AW331)</f>
        <v>46.25</v>
      </c>
      <c r="AX331" s="215">
        <f>SUM(Paniglgasse:Lerchenfelder!AX331)</f>
        <v>52.120000000000005</v>
      </c>
      <c r="AY331" s="215">
        <f>SUM(Paniglgasse:Lerchenfelder!AY331)</f>
        <v>55.61</v>
      </c>
      <c r="AZ331" s="215">
        <f>SUM(Paniglgasse:Lerchenfelder!AZ331)</f>
        <v>40.65</v>
      </c>
      <c r="BA331" s="215">
        <f>SUM(Paniglgasse:Lerchenfelder!BA331)</f>
        <v>35.230000000000004</v>
      </c>
      <c r="BB331" s="215">
        <f>SUM(Paniglgasse:Lerchenfelder!BB331)</f>
        <v>44.15</v>
      </c>
      <c r="BC331" s="215">
        <f>SUM(Paniglgasse:Lerchenfelder!BC331)</f>
        <v>44.21</v>
      </c>
      <c r="BD331" s="215">
        <f>SUM(Paniglgasse:Lerchenfelder!BD331)</f>
        <v>37.42</v>
      </c>
      <c r="BE331" s="271"/>
      <c r="BF331" s="163">
        <f>SUM(E331:H331)</f>
        <v>196.97</v>
      </c>
      <c r="BG331" s="77">
        <f>SUM(I331:L331)</f>
        <v>196.91</v>
      </c>
      <c r="BH331" s="77">
        <f>SUM(M331:Q331)</f>
        <v>204.31</v>
      </c>
      <c r="BI331" s="77">
        <f>SUM(R331:U331)</f>
        <v>192.52</v>
      </c>
      <c r="BJ331" s="77">
        <f>SUM(V331:Y331)</f>
        <v>202.76</v>
      </c>
      <c r="BK331" s="77">
        <f>SUM(Z331:AD331)</f>
        <v>194.65000000000003</v>
      </c>
      <c r="BL331" s="77">
        <f>SUM(AE331:AH331)</f>
        <v>200.61</v>
      </c>
      <c r="BM331" s="77">
        <f>SUM(AI331:AL331)</f>
        <v>207.21999999999997</v>
      </c>
      <c r="BN331" s="77">
        <f>SUM(AM331:AQ331)</f>
        <v>206.68</v>
      </c>
      <c r="BO331" s="77">
        <f>SUM(AR331:AU331)</f>
        <v>216.66999999999996</v>
      </c>
      <c r="BP331" s="77">
        <f>SUM(AV331:AY331)</f>
        <v>198.56</v>
      </c>
      <c r="BQ331" s="77">
        <f>SUM(AZ331:BD331)</f>
        <v>201.66000000000003</v>
      </c>
      <c r="BR331" s="157">
        <f>SUM(BF331:BQ331)</f>
        <v>2419.52</v>
      </c>
      <c r="BS331" s="77">
        <f>SUM(BF331:BH331)</f>
        <v>598.19000000000005</v>
      </c>
      <c r="BT331" s="77">
        <f>SUM(BI331:BK331)</f>
        <v>589.93000000000006</v>
      </c>
      <c r="BU331" s="77">
        <f>SUM(BL331:BN331)</f>
        <v>614.51</v>
      </c>
      <c r="BV331" s="77">
        <f>SUM(BO331:BQ331)</f>
        <v>616.89</v>
      </c>
      <c r="BW331" s="77">
        <f>SUM(BF331:BK331)</f>
        <v>1188.1200000000001</v>
      </c>
      <c r="BX331" s="77">
        <f>SUM(BL331:BQ331)</f>
        <v>1231.4000000000001</v>
      </c>
      <c r="BY331" s="77">
        <f>IF(Info!$O$3="Q1",$BS331,IF(Info!$O$3="Q2",$BS331+$BT331,IF(Info!$O$3="Q3",$BS331+$BT331+$BU331,$BR331)))</f>
        <v>598.19000000000005</v>
      </c>
      <c r="BZ331" s="77">
        <f>IF(Info!$O$3="Q1",$BS331,IF(Info!$O$3="Q2",$BT331,IF(Info!$O$3="Q3",$BU331,$BV331)))</f>
        <v>598.19000000000005</v>
      </c>
      <c r="CA331" s="49"/>
    </row>
    <row r="332" spans="1:79" x14ac:dyDescent="0.3">
      <c r="A332" s="269"/>
      <c r="B332" s="78" t="s">
        <v>67</v>
      </c>
      <c r="C332" s="275"/>
      <c r="D332" s="161">
        <f>SUM(E332:BD332)</f>
        <v>796.78</v>
      </c>
      <c r="E332" s="215">
        <f>SUM(Paniglgasse:Lerchenfelder!E332)</f>
        <v>16.993333333333332</v>
      </c>
      <c r="F332" s="215">
        <f>SUM(Paniglgasse:Lerchenfelder!F332)</f>
        <v>16.383333333333329</v>
      </c>
      <c r="G332" s="215">
        <f>SUM(Paniglgasse:Lerchenfelder!G332)</f>
        <v>17.173333333333332</v>
      </c>
      <c r="H332" s="215">
        <f>SUM(Paniglgasse:Lerchenfelder!H332)</f>
        <v>16.223333333333329</v>
      </c>
      <c r="I332" s="215">
        <f>SUM(Paniglgasse:Lerchenfelder!I332)</f>
        <v>16.59333333333333</v>
      </c>
      <c r="J332" s="215">
        <f>SUM(Paniglgasse:Lerchenfelder!J332)</f>
        <v>17.223333333333329</v>
      </c>
      <c r="K332" s="215">
        <f>SUM(Paniglgasse:Lerchenfelder!K332)</f>
        <v>16.323333333333331</v>
      </c>
      <c r="L332" s="215">
        <f>SUM(Paniglgasse:Lerchenfelder!L332)</f>
        <v>16.603333333333332</v>
      </c>
      <c r="M332" s="215">
        <f>SUM(Paniglgasse:Lerchenfelder!M332)</f>
        <v>13.186666666666669</v>
      </c>
      <c r="N332" s="215">
        <f>SUM(Paniglgasse:Lerchenfelder!N332)</f>
        <v>12.856666666666669</v>
      </c>
      <c r="O332" s="215">
        <f>SUM(Paniglgasse:Lerchenfelder!O332)</f>
        <v>12.88666666666667</v>
      </c>
      <c r="P332" s="215">
        <f>SUM(Paniglgasse:Lerchenfelder!P332)</f>
        <v>13.33666666666667</v>
      </c>
      <c r="Q332" s="215">
        <f>SUM(Paniglgasse:Lerchenfelder!Q332)</f>
        <v>13.06666666666667</v>
      </c>
      <c r="R332" s="215">
        <f>SUM(Paniglgasse:Lerchenfelder!R332)</f>
        <v>17.283333333333331</v>
      </c>
      <c r="S332" s="215">
        <f>SUM(Paniglgasse:Lerchenfelder!S332)</f>
        <v>16.513333333333332</v>
      </c>
      <c r="T332" s="215">
        <f>SUM(Paniglgasse:Lerchenfelder!T332)</f>
        <v>16.073333333333331</v>
      </c>
      <c r="U332" s="215">
        <f>SUM(Paniglgasse:Lerchenfelder!U332)</f>
        <v>17.20333333333333</v>
      </c>
      <c r="V332" s="215">
        <f>SUM(Paniglgasse:Lerchenfelder!V332)</f>
        <v>17.09333333333333</v>
      </c>
      <c r="W332" s="215">
        <f>SUM(Paniglgasse:Lerchenfelder!W332)</f>
        <v>16.853333333333332</v>
      </c>
      <c r="X332" s="215">
        <f>SUM(Paniglgasse:Lerchenfelder!X332)</f>
        <v>17.033333333333331</v>
      </c>
      <c r="Y332" s="215">
        <f>SUM(Paniglgasse:Lerchenfelder!Y332)</f>
        <v>16.213333333333331</v>
      </c>
      <c r="Z332" s="215">
        <f>SUM(Paniglgasse:Lerchenfelder!Z332)</f>
        <v>13.116666666666669</v>
      </c>
      <c r="AA332" s="215">
        <f>SUM(Paniglgasse:Lerchenfelder!AA332)</f>
        <v>13.66666666666667</v>
      </c>
      <c r="AB332" s="215">
        <f>SUM(Paniglgasse:Lerchenfelder!AB332)</f>
        <v>13.526666666666669</v>
      </c>
      <c r="AC332" s="215">
        <f>SUM(Paniglgasse:Lerchenfelder!AC332)</f>
        <v>12.97666666666667</v>
      </c>
      <c r="AD332" s="215">
        <f>SUM(Paniglgasse:Lerchenfelder!AD332)</f>
        <v>13.536666666666669</v>
      </c>
      <c r="AE332" s="215">
        <f>SUM(Paniglgasse:Lerchenfelder!AE332)</f>
        <v>16.603333333333332</v>
      </c>
      <c r="AF332" s="215">
        <f>SUM(Paniglgasse:Lerchenfelder!AF332)</f>
        <v>16.043333333333329</v>
      </c>
      <c r="AG332" s="215">
        <f>SUM(Paniglgasse:Lerchenfelder!AG332)</f>
        <v>16.143333333333331</v>
      </c>
      <c r="AH332" s="215">
        <f>SUM(Paniglgasse:Lerchenfelder!AH332)</f>
        <v>16.36333333333333</v>
      </c>
      <c r="AI332" s="215">
        <f>SUM(Paniglgasse:Lerchenfelder!AI332)</f>
        <v>17.083333333333329</v>
      </c>
      <c r="AJ332" s="215">
        <f>SUM(Paniglgasse:Lerchenfelder!AJ332)</f>
        <v>16.723333333333329</v>
      </c>
      <c r="AK332" s="215">
        <f>SUM(Paniglgasse:Lerchenfelder!AK332)</f>
        <v>16.95333333333333</v>
      </c>
      <c r="AL332" s="215">
        <f>SUM(Paniglgasse:Lerchenfelder!AL332)</f>
        <v>16.70333333333333</v>
      </c>
      <c r="AM332" s="215">
        <f>SUM(Paniglgasse:Lerchenfelder!AM332)</f>
        <v>12.946666666666669</v>
      </c>
      <c r="AN332" s="215">
        <f>SUM(Paniglgasse:Lerchenfelder!AN332)</f>
        <v>13.116666666666669</v>
      </c>
      <c r="AO332" s="215">
        <f>SUM(Paniglgasse:Lerchenfelder!AO332)</f>
        <v>13.13666666666667</v>
      </c>
      <c r="AP332" s="215">
        <f>SUM(Paniglgasse:Lerchenfelder!AP332)</f>
        <v>12.876666666666669</v>
      </c>
      <c r="AQ332" s="215">
        <f>SUM(Paniglgasse:Lerchenfelder!AQ332)</f>
        <v>13.256666666666669</v>
      </c>
      <c r="AR332" s="215">
        <f>SUM(Paniglgasse:Lerchenfelder!AR332)</f>
        <v>17.033333333333331</v>
      </c>
      <c r="AS332" s="215">
        <f>SUM(Paniglgasse:Lerchenfelder!AS332)</f>
        <v>16.61333333333333</v>
      </c>
      <c r="AT332" s="215">
        <f>SUM(Paniglgasse:Lerchenfelder!AT332)</f>
        <v>16.18333333333333</v>
      </c>
      <c r="AU332" s="215">
        <f>SUM(Paniglgasse:Lerchenfelder!AU332)</f>
        <v>17.173333333333332</v>
      </c>
      <c r="AV332" s="215">
        <f>SUM(Paniglgasse:Lerchenfelder!AV332)</f>
        <v>16.783333333333331</v>
      </c>
      <c r="AW332" s="215">
        <f>SUM(Paniglgasse:Lerchenfelder!AW332)</f>
        <v>16.063333333333329</v>
      </c>
      <c r="AX332" s="215">
        <f>SUM(Paniglgasse:Lerchenfelder!AX332)</f>
        <v>16.68333333333333</v>
      </c>
      <c r="AY332" s="215">
        <f>SUM(Paniglgasse:Lerchenfelder!AY332)</f>
        <v>16.34333333333333</v>
      </c>
      <c r="AZ332" s="215">
        <f>SUM(Paniglgasse:Lerchenfelder!AZ332)</f>
        <v>12.97666666666667</v>
      </c>
      <c r="BA332" s="215">
        <f>SUM(Paniglgasse:Lerchenfelder!BA332)</f>
        <v>13.266666666666669</v>
      </c>
      <c r="BB332" s="215">
        <f>SUM(Paniglgasse:Lerchenfelder!BB332)</f>
        <v>13.446666666666669</v>
      </c>
      <c r="BC332" s="215">
        <f>SUM(Paniglgasse:Lerchenfelder!BC332)</f>
        <v>13.07666666666667</v>
      </c>
      <c r="BD332" s="215">
        <f>SUM(Paniglgasse:Lerchenfelder!BD332)</f>
        <v>13.24666666666667</v>
      </c>
      <c r="BE332" s="271"/>
      <c r="BF332" s="163">
        <f>SUM(E332:H332)</f>
        <v>66.773333333333326</v>
      </c>
      <c r="BG332" s="77">
        <f>SUM(I332:L332)</f>
        <v>66.743333333333325</v>
      </c>
      <c r="BH332" s="77">
        <f>SUM(M332:Q332)</f>
        <v>65.333333333333343</v>
      </c>
      <c r="BI332" s="77">
        <f>SUM(R332:U332)</f>
        <v>67.073333333333323</v>
      </c>
      <c r="BJ332" s="77">
        <f>SUM(V332:Y332)</f>
        <v>67.193333333333328</v>
      </c>
      <c r="BK332" s="77">
        <f>SUM(Z332:AD332)</f>
        <v>66.823333333333352</v>
      </c>
      <c r="BL332" s="77">
        <f>SUM(AE332:AH332)</f>
        <v>65.153333333333322</v>
      </c>
      <c r="BM332" s="77">
        <f>SUM(AI332:AL332)</f>
        <v>67.463333333333324</v>
      </c>
      <c r="BN332" s="77">
        <f>SUM(AM332:AQ332)</f>
        <v>65.333333333333357</v>
      </c>
      <c r="BO332" s="77">
        <f>SUM(AR332:AU332)</f>
        <v>67.00333333333333</v>
      </c>
      <c r="BP332" s="77">
        <f>SUM(AV332:AY332)</f>
        <v>65.873333333333321</v>
      </c>
      <c r="BQ332" s="77">
        <f>SUM(AZ332:BD332)</f>
        <v>66.01333333333335</v>
      </c>
      <c r="BR332" s="157">
        <f>SUM(BF332:BQ332)</f>
        <v>796.78</v>
      </c>
      <c r="BS332" s="77">
        <f>SUM(BF332:BH332)</f>
        <v>198.85</v>
      </c>
      <c r="BT332" s="77">
        <f>SUM(BI332:BK332)</f>
        <v>201.09</v>
      </c>
      <c r="BU332" s="77">
        <f>SUM(BL332:BN332)</f>
        <v>197.95</v>
      </c>
      <c r="BV332" s="77">
        <f>SUM(BO332:BQ332)</f>
        <v>198.89000000000001</v>
      </c>
      <c r="BW332" s="77">
        <f>SUM(BF332:BK332)</f>
        <v>399.93999999999994</v>
      </c>
      <c r="BX332" s="77">
        <f>SUM(BL332:BQ332)</f>
        <v>396.84000000000003</v>
      </c>
      <c r="BY332" s="77">
        <f>IF(Info!$O$3="Q1",$BS332,IF(Info!$O$3="Q2",$BS332+$BT332,IF(Info!$O$3="Q3",$BS332+$BT332+$BU332,$BR332)))</f>
        <v>198.85</v>
      </c>
      <c r="BZ332" s="77">
        <f>IF(Info!$O$3="Q1",$BS332,IF(Info!$O$3="Q2",$BT332,IF(Info!$O$3="Q3",$BU332,$BV332)))</f>
        <v>198.85</v>
      </c>
      <c r="CA332" s="49"/>
    </row>
    <row r="333" spans="1:79" x14ac:dyDescent="0.3">
      <c r="A333" s="282"/>
      <c r="B333" s="160" t="s">
        <v>360</v>
      </c>
      <c r="C333" s="275"/>
      <c r="D333" s="161">
        <f>SUM(E333:BD333)</f>
        <v>5918.9199999999964</v>
      </c>
      <c r="E333" s="278">
        <f t="shared" ref="E333:AJ333" si="514">SUM(E329:E332)</f>
        <v>125.68</v>
      </c>
      <c r="F333" s="278">
        <f t="shared" si="514"/>
        <v>119.18999999999998</v>
      </c>
      <c r="G333" s="278">
        <f t="shared" si="514"/>
        <v>114.41999999999999</v>
      </c>
      <c r="H333" s="278">
        <f t="shared" si="514"/>
        <v>120.07</v>
      </c>
      <c r="I333" s="278">
        <f t="shared" si="514"/>
        <v>117.35999999999999</v>
      </c>
      <c r="J333" s="278">
        <f t="shared" si="514"/>
        <v>129.5</v>
      </c>
      <c r="K333" s="278">
        <f t="shared" si="514"/>
        <v>117.75999999999999</v>
      </c>
      <c r="L333" s="278">
        <f t="shared" si="514"/>
        <v>126.04999999999998</v>
      </c>
      <c r="M333" s="278">
        <f t="shared" si="514"/>
        <v>101.96</v>
      </c>
      <c r="N333" s="278">
        <f t="shared" si="514"/>
        <v>101.03</v>
      </c>
      <c r="O333" s="278">
        <f t="shared" si="514"/>
        <v>90.56</v>
      </c>
      <c r="P333" s="278">
        <f t="shared" si="514"/>
        <v>95.31</v>
      </c>
      <c r="Q333" s="278">
        <f t="shared" si="514"/>
        <v>99.63</v>
      </c>
      <c r="R333" s="278">
        <f t="shared" si="514"/>
        <v>118.35</v>
      </c>
      <c r="S333" s="278">
        <f t="shared" si="514"/>
        <v>120.05999999999999</v>
      </c>
      <c r="T333" s="278">
        <f t="shared" si="514"/>
        <v>114.95999999999998</v>
      </c>
      <c r="U333" s="278">
        <f t="shared" si="514"/>
        <v>128.57999999999998</v>
      </c>
      <c r="V333" s="278">
        <f t="shared" si="514"/>
        <v>128.10999999999999</v>
      </c>
      <c r="W333" s="278">
        <f t="shared" si="514"/>
        <v>131.19</v>
      </c>
      <c r="X333" s="278">
        <f t="shared" si="514"/>
        <v>120.66</v>
      </c>
      <c r="Y333" s="278">
        <f t="shared" si="514"/>
        <v>118.01999999999998</v>
      </c>
      <c r="Z333" s="278">
        <f t="shared" si="514"/>
        <v>96.31</v>
      </c>
      <c r="AA333" s="278">
        <f t="shared" si="514"/>
        <v>102.11</v>
      </c>
      <c r="AB333" s="278">
        <f t="shared" si="514"/>
        <v>94.62</v>
      </c>
      <c r="AC333" s="278">
        <f t="shared" si="514"/>
        <v>99.14</v>
      </c>
      <c r="AD333" s="278">
        <f t="shared" si="514"/>
        <v>98.35</v>
      </c>
      <c r="AE333" s="278">
        <f t="shared" si="514"/>
        <v>130.26999999999998</v>
      </c>
      <c r="AF333" s="278">
        <f t="shared" si="514"/>
        <v>122.57999999999998</v>
      </c>
      <c r="AG333" s="278">
        <f t="shared" si="514"/>
        <v>119.49</v>
      </c>
      <c r="AH333" s="278">
        <f t="shared" si="514"/>
        <v>120.07999999999998</v>
      </c>
      <c r="AI333" s="278">
        <f t="shared" si="514"/>
        <v>124.28999999999998</v>
      </c>
      <c r="AJ333" s="278">
        <f t="shared" si="514"/>
        <v>120.25999999999999</v>
      </c>
      <c r="AK333" s="278">
        <f t="shared" ref="AK333:BP333" si="515">SUM(AK329:AK332)</f>
        <v>129.51999999999998</v>
      </c>
      <c r="AL333" s="278">
        <f t="shared" si="515"/>
        <v>122.49999999999999</v>
      </c>
      <c r="AM333" s="278">
        <f t="shared" si="515"/>
        <v>101.91000000000001</v>
      </c>
      <c r="AN333" s="278">
        <f t="shared" si="515"/>
        <v>104.30000000000001</v>
      </c>
      <c r="AO333" s="278">
        <f t="shared" si="515"/>
        <v>98.53</v>
      </c>
      <c r="AP333" s="278">
        <f t="shared" si="515"/>
        <v>95.44</v>
      </c>
      <c r="AQ333" s="278">
        <f t="shared" si="515"/>
        <v>94.4</v>
      </c>
      <c r="AR333" s="278">
        <f t="shared" si="515"/>
        <v>127.69999999999999</v>
      </c>
      <c r="AS333" s="278">
        <f t="shared" si="515"/>
        <v>133.97999999999996</v>
      </c>
      <c r="AT333" s="278">
        <f t="shared" si="515"/>
        <v>129.04</v>
      </c>
      <c r="AU333" s="278">
        <f t="shared" si="515"/>
        <v>130.44999999999999</v>
      </c>
      <c r="AV333" s="278">
        <f t="shared" si="515"/>
        <v>119.21999999999998</v>
      </c>
      <c r="AW333" s="278">
        <f t="shared" si="515"/>
        <v>120.22</v>
      </c>
      <c r="AX333" s="278">
        <f t="shared" si="515"/>
        <v>126.71000000000001</v>
      </c>
      <c r="AY333" s="278">
        <f t="shared" si="515"/>
        <v>131.28</v>
      </c>
      <c r="AZ333" s="278">
        <f t="shared" si="515"/>
        <v>97.970000000000013</v>
      </c>
      <c r="BA333" s="278">
        <f t="shared" si="515"/>
        <v>93.91</v>
      </c>
      <c r="BB333" s="278">
        <f t="shared" si="515"/>
        <v>102.38000000000001</v>
      </c>
      <c r="BC333" s="278">
        <f t="shared" si="515"/>
        <v>99.649999999999991</v>
      </c>
      <c r="BD333" s="278">
        <f t="shared" si="515"/>
        <v>93.86</v>
      </c>
      <c r="BE333" s="271"/>
      <c r="BF333" s="162">
        <f>SUM(E333:H333)</f>
        <v>479.35999999999996</v>
      </c>
      <c r="BG333" s="157">
        <f>SUM(I333:L333)</f>
        <v>490.66999999999996</v>
      </c>
      <c r="BH333" s="157">
        <f>SUM(M333:Q333)</f>
        <v>488.49</v>
      </c>
      <c r="BI333" s="157">
        <f>SUM(R333:U333)</f>
        <v>481.94999999999993</v>
      </c>
      <c r="BJ333" s="157">
        <f>SUM(V333:Y333)</f>
        <v>497.9799999999999</v>
      </c>
      <c r="BK333" s="157">
        <f>SUM(Z333:AD333)</f>
        <v>490.53</v>
      </c>
      <c r="BL333" s="157">
        <f>SUM(AE333:AH333)</f>
        <v>492.41999999999996</v>
      </c>
      <c r="BM333" s="157">
        <f>SUM(AI333:AL333)</f>
        <v>496.56999999999994</v>
      </c>
      <c r="BN333" s="157">
        <f>SUM(AM333:AQ333)</f>
        <v>494.58000000000004</v>
      </c>
      <c r="BO333" s="157">
        <f>SUM(AR333:AU333)</f>
        <v>521.16999999999985</v>
      </c>
      <c r="BP333" s="157">
        <f>SUM(AV333:AY333)</f>
        <v>497.42999999999995</v>
      </c>
      <c r="BQ333" s="157">
        <f>SUM(AZ333:BD333)</f>
        <v>487.77</v>
      </c>
      <c r="BR333" s="157">
        <f>SUM(BF333:BQ333)</f>
        <v>5918.92</v>
      </c>
      <c r="BS333" s="157">
        <f>SUM(BF333:BH333)</f>
        <v>1458.52</v>
      </c>
      <c r="BT333" s="157">
        <f>SUM(BI333:BK333)</f>
        <v>1470.4599999999998</v>
      </c>
      <c r="BU333" s="157">
        <f>SUM(BL333:BN333)</f>
        <v>1483.57</v>
      </c>
      <c r="BV333" s="157">
        <f>SUM(BO333:BQ333)</f>
        <v>1506.37</v>
      </c>
      <c r="BW333" s="157">
        <f>SUM(BF333:BK333)</f>
        <v>2928.9799999999996</v>
      </c>
      <c r="BX333" s="157">
        <f>SUM(BL333:BQ333)</f>
        <v>2989.9399999999996</v>
      </c>
      <c r="BY333" s="157">
        <f>IF(Info!$O$3="Q1",$BS333,IF(Info!$O$3="Q2",$BS333+$BT333,IF(Info!$O$3="Q3",$BS333+$BT333+$BU333,$BR333)))</f>
        <v>1458.52</v>
      </c>
      <c r="BZ333" s="157">
        <f>IF(Info!$O$3="Q1",$BS333,IF(Info!$O$3="Q2",$BT333,IF(Info!$O$3="Q3",$BU333,$BV333)))</f>
        <v>1458.52</v>
      </c>
      <c r="CA333" s="49"/>
    </row>
    <row r="334" spans="1:79" ht="15.6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x14ac:dyDescent="0.3">
      <c r="A335" s="269"/>
      <c r="B335" s="78" t="s">
        <v>362</v>
      </c>
      <c r="C335" s="275"/>
      <c r="D335" s="161">
        <f>SUM(E335:BD335)</f>
        <v>6837.0700000000006</v>
      </c>
      <c r="E335" s="215">
        <f>SUM(Paniglgasse:Lerchenfelder!E335)</f>
        <v>126.12666666666667</v>
      </c>
      <c r="F335" s="215">
        <f>SUM(Paniglgasse:Lerchenfelder!F335)</f>
        <v>159.46666666666667</v>
      </c>
      <c r="G335" s="215">
        <f>SUM(Paniglgasse:Lerchenfelder!G335)</f>
        <v>125.45666666666668</v>
      </c>
      <c r="H335" s="215">
        <f>SUM(Paniglgasse:Lerchenfelder!H335)</f>
        <v>142.64666666666668</v>
      </c>
      <c r="I335" s="215">
        <f>SUM(Paniglgasse:Lerchenfelder!I335)</f>
        <v>141.93666666666667</v>
      </c>
      <c r="J335" s="215">
        <f>SUM(Paniglgasse:Lerchenfelder!J335)</f>
        <v>159.97666666666669</v>
      </c>
      <c r="K335" s="215">
        <f>SUM(Paniglgasse:Lerchenfelder!K335)</f>
        <v>143.69666666666666</v>
      </c>
      <c r="L335" s="215">
        <f>SUM(Paniglgasse:Lerchenfelder!L335)</f>
        <v>137.55666666666667</v>
      </c>
      <c r="M335" s="215">
        <f>SUM(Paniglgasse:Lerchenfelder!M335)</f>
        <v>112.43333333333334</v>
      </c>
      <c r="N335" s="215">
        <f>SUM(Paniglgasse:Lerchenfelder!N335)</f>
        <v>117.40333333333334</v>
      </c>
      <c r="O335" s="215">
        <f>SUM(Paniglgasse:Lerchenfelder!O335)</f>
        <v>127.76333333333335</v>
      </c>
      <c r="P335" s="215">
        <f>SUM(Paniglgasse:Lerchenfelder!P335)</f>
        <v>105.94333333333334</v>
      </c>
      <c r="Q335" s="215">
        <f>SUM(Paniglgasse:Lerchenfelder!Q335)</f>
        <v>98.823333333333352</v>
      </c>
      <c r="R335" s="215">
        <f>SUM(Paniglgasse:Lerchenfelder!R335)</f>
        <v>152.48666666666668</v>
      </c>
      <c r="S335" s="215">
        <f>SUM(Paniglgasse:Lerchenfelder!S335)</f>
        <v>135.84666666666666</v>
      </c>
      <c r="T335" s="215">
        <f>SUM(Paniglgasse:Lerchenfelder!T335)</f>
        <v>150.40666666666667</v>
      </c>
      <c r="U335" s="215">
        <f>SUM(Paniglgasse:Lerchenfelder!U335)</f>
        <v>146.47666666666669</v>
      </c>
      <c r="V335" s="215">
        <f>SUM(Paniglgasse:Lerchenfelder!V335)</f>
        <v>151.84666666666669</v>
      </c>
      <c r="W335" s="215">
        <f>SUM(Paniglgasse:Lerchenfelder!W335)</f>
        <v>150.48666666666668</v>
      </c>
      <c r="X335" s="215">
        <f>SUM(Paniglgasse:Lerchenfelder!X335)</f>
        <v>135.38666666666666</v>
      </c>
      <c r="Y335" s="215">
        <f>SUM(Paniglgasse:Lerchenfelder!Y335)</f>
        <v>124.57666666666667</v>
      </c>
      <c r="Z335" s="215">
        <f>SUM(Paniglgasse:Lerchenfelder!Z335)</f>
        <v>114.71333333333334</v>
      </c>
      <c r="AA335" s="215">
        <f>SUM(Paniglgasse:Lerchenfelder!AA335)</f>
        <v>122.74333333333334</v>
      </c>
      <c r="AB335" s="215">
        <f>SUM(Paniglgasse:Lerchenfelder!AB335)</f>
        <v>103.58333333333334</v>
      </c>
      <c r="AC335" s="215">
        <f>SUM(Paniglgasse:Lerchenfelder!AC335)</f>
        <v>121.70333333333335</v>
      </c>
      <c r="AD335" s="215">
        <f>SUM(Paniglgasse:Lerchenfelder!AD335)</f>
        <v>112.27333333333334</v>
      </c>
      <c r="AE335" s="215">
        <f>SUM(Paniglgasse:Lerchenfelder!AE335)</f>
        <v>148.99666666666667</v>
      </c>
      <c r="AF335" s="215">
        <f>SUM(Paniglgasse:Lerchenfelder!AF335)</f>
        <v>146.60666666666668</v>
      </c>
      <c r="AG335" s="215">
        <f>SUM(Paniglgasse:Lerchenfelder!AG335)</f>
        <v>153.34666666666669</v>
      </c>
      <c r="AH335" s="215">
        <f>SUM(Paniglgasse:Lerchenfelder!AH335)</f>
        <v>125.28666666666666</v>
      </c>
      <c r="AI335" s="215">
        <f>SUM(Paniglgasse:Lerchenfelder!AI335)</f>
        <v>152.02666666666667</v>
      </c>
      <c r="AJ335" s="215">
        <f>SUM(Paniglgasse:Lerchenfelder!AJ335)</f>
        <v>140.07666666666665</v>
      </c>
      <c r="AK335" s="215">
        <f>SUM(Paniglgasse:Lerchenfelder!AK335)</f>
        <v>133.91666666666669</v>
      </c>
      <c r="AL335" s="215">
        <f>SUM(Paniglgasse:Lerchenfelder!AL335)</f>
        <v>124.55666666666667</v>
      </c>
      <c r="AM335" s="215">
        <f>SUM(Paniglgasse:Lerchenfelder!AM335)</f>
        <v>104.31333333333333</v>
      </c>
      <c r="AN335" s="215">
        <f>SUM(Paniglgasse:Lerchenfelder!AN335)</f>
        <v>99.593333333333334</v>
      </c>
      <c r="AO335" s="215">
        <f>SUM(Paniglgasse:Lerchenfelder!AO335)</f>
        <v>126.33333333333334</v>
      </c>
      <c r="AP335" s="215">
        <f>SUM(Paniglgasse:Lerchenfelder!AP335)</f>
        <v>113.79333333333335</v>
      </c>
      <c r="AQ335" s="215">
        <f>SUM(Paniglgasse:Lerchenfelder!AQ335)</f>
        <v>128.00333333333333</v>
      </c>
      <c r="AR335" s="215">
        <f>SUM(Paniglgasse:Lerchenfelder!AR335)</f>
        <v>143.27666666666667</v>
      </c>
      <c r="AS335" s="215">
        <f>SUM(Paniglgasse:Lerchenfelder!AS335)</f>
        <v>132.41666666666669</v>
      </c>
      <c r="AT335" s="215">
        <f>SUM(Paniglgasse:Lerchenfelder!AT335)</f>
        <v>151.16666666666669</v>
      </c>
      <c r="AU335" s="215">
        <f>SUM(Paniglgasse:Lerchenfelder!AU335)</f>
        <v>130.08666666666667</v>
      </c>
      <c r="AV335" s="215">
        <f>SUM(Paniglgasse:Lerchenfelder!AV335)</f>
        <v>136.30666666666667</v>
      </c>
      <c r="AW335" s="215">
        <f>SUM(Paniglgasse:Lerchenfelder!AW335)</f>
        <v>152.19666666666666</v>
      </c>
      <c r="AX335" s="215">
        <f>SUM(Paniglgasse:Lerchenfelder!AX335)</f>
        <v>155.38666666666666</v>
      </c>
      <c r="AY335" s="215">
        <f>SUM(Paniglgasse:Lerchenfelder!AY335)</f>
        <v>135.36666666666667</v>
      </c>
      <c r="AZ335" s="215">
        <f>SUM(Paniglgasse:Lerchenfelder!AZ335)</f>
        <v>102.06333333333333</v>
      </c>
      <c r="BA335" s="215">
        <f>SUM(Paniglgasse:Lerchenfelder!BA335)</f>
        <v>109.37333333333333</v>
      </c>
      <c r="BB335" s="215">
        <f>SUM(Paniglgasse:Lerchenfelder!BB335)</f>
        <v>125.01333333333335</v>
      </c>
      <c r="BC335" s="215">
        <f>SUM(Paniglgasse:Lerchenfelder!BC335)</f>
        <v>120.63333333333334</v>
      </c>
      <c r="BD335" s="215">
        <f>SUM(Paniglgasse:Lerchenfelder!BD335)</f>
        <v>125.17333333333335</v>
      </c>
      <c r="BE335" s="271"/>
      <c r="BF335" s="163">
        <f>SUM(E335:H335)</f>
        <v>553.69666666666672</v>
      </c>
      <c r="BG335" s="77">
        <f>SUM(I335:L335)</f>
        <v>583.16666666666674</v>
      </c>
      <c r="BH335" s="77">
        <f>SUM(M335:Q335)</f>
        <v>562.36666666666667</v>
      </c>
      <c r="BI335" s="77">
        <f>SUM(R335:U335)</f>
        <v>585.2166666666667</v>
      </c>
      <c r="BJ335" s="77">
        <f>SUM(V335:Y335)</f>
        <v>562.29666666666674</v>
      </c>
      <c r="BK335" s="77">
        <f>SUM(Z335:AD335)</f>
        <v>575.01666666666665</v>
      </c>
      <c r="BL335" s="77">
        <f>SUM(AE335:AH335)</f>
        <v>574.23666666666668</v>
      </c>
      <c r="BM335" s="77">
        <f>SUM(AI335:AL335)</f>
        <v>550.57666666666671</v>
      </c>
      <c r="BN335" s="77">
        <f>SUM(AM335:AQ335)</f>
        <v>572.03666666666663</v>
      </c>
      <c r="BO335" s="77">
        <f>SUM(AR335:AU335)</f>
        <v>556.94666666666672</v>
      </c>
      <c r="BP335" s="77">
        <f>SUM(AV335:AY335)</f>
        <v>579.25666666666666</v>
      </c>
      <c r="BQ335" s="77">
        <f>SUM(AZ335:BD335)</f>
        <v>582.25666666666666</v>
      </c>
      <c r="BR335" s="157">
        <f>SUM(BF335:BQ335)</f>
        <v>6837.07</v>
      </c>
      <c r="BS335" s="77">
        <f>SUM(BF335:BH335)</f>
        <v>1699.23</v>
      </c>
      <c r="BT335" s="77">
        <f>SUM(BI335:BK335)</f>
        <v>1722.53</v>
      </c>
      <c r="BU335" s="77">
        <f>SUM(BL335:BN335)</f>
        <v>1696.8500000000001</v>
      </c>
      <c r="BV335" s="77">
        <f>SUM(BO335:BQ335)</f>
        <v>1718.46</v>
      </c>
      <c r="BW335" s="77">
        <f>SUM(BF335:BK335)</f>
        <v>3421.76</v>
      </c>
      <c r="BX335" s="77">
        <f>SUM(BL335:BQ335)</f>
        <v>3415.3100000000004</v>
      </c>
      <c r="BY335" s="77">
        <f>IF(Info!$O$3="Q1",$BS335,IF(Info!$O$3="Q2",$BS335+$BT335,IF(Info!$O$3="Q3",$BS335+$BT335+$BU335,$BR335)))</f>
        <v>1699.23</v>
      </c>
      <c r="BZ335" s="77">
        <f>IF(Info!$O$3="Q1",$BS335,IF(Info!$O$3="Q2",$BT335,IF(Info!$O$3="Q3",$BU335,$BV335)))</f>
        <v>1699.23</v>
      </c>
      <c r="CA335" s="49"/>
    </row>
    <row r="336" spans="1:79" x14ac:dyDescent="0.3">
      <c r="A336" s="269"/>
      <c r="B336" s="78" t="s">
        <v>363</v>
      </c>
      <c r="C336" s="275"/>
      <c r="D336" s="161">
        <f>SUM(E336:BD336)</f>
        <v>0</v>
      </c>
      <c r="E336" s="215">
        <f>SUM(Paniglgasse:Lerchenfelder!E336)</f>
        <v>0</v>
      </c>
      <c r="F336" s="215">
        <f>SUM(Paniglgasse:Lerchenfelder!F336)</f>
        <v>0</v>
      </c>
      <c r="G336" s="215">
        <f>SUM(Paniglgasse:Lerchenfelder!G336)</f>
        <v>0</v>
      </c>
      <c r="H336" s="215">
        <f>SUM(Paniglgasse:Lerchenfelder!H336)</f>
        <v>0</v>
      </c>
      <c r="I336" s="215">
        <f>SUM(Paniglgasse:Lerchenfelder!I336)</f>
        <v>0</v>
      </c>
      <c r="J336" s="215">
        <f>SUM(Paniglgasse:Lerchenfelder!J336)</f>
        <v>0</v>
      </c>
      <c r="K336" s="215">
        <f>SUM(Paniglgasse:Lerchenfelder!K336)</f>
        <v>0</v>
      </c>
      <c r="L336" s="215">
        <f>SUM(Paniglgasse:Lerchenfelder!L336)</f>
        <v>0</v>
      </c>
      <c r="M336" s="215">
        <f>SUM(Paniglgasse:Lerchenfelder!M336)</f>
        <v>0</v>
      </c>
      <c r="N336" s="215">
        <f>SUM(Paniglgasse:Lerchenfelder!N336)</f>
        <v>0</v>
      </c>
      <c r="O336" s="215">
        <f>SUM(Paniglgasse:Lerchenfelder!O336)</f>
        <v>0</v>
      </c>
      <c r="P336" s="215">
        <f>SUM(Paniglgasse:Lerchenfelder!P336)</f>
        <v>0</v>
      </c>
      <c r="Q336" s="215">
        <f>SUM(Paniglgasse:Lerchenfelder!Q336)</f>
        <v>0</v>
      </c>
      <c r="R336" s="215">
        <f>SUM(Paniglgasse:Lerchenfelder!R336)</f>
        <v>0</v>
      </c>
      <c r="S336" s="215">
        <f>SUM(Paniglgasse:Lerchenfelder!S336)</f>
        <v>0</v>
      </c>
      <c r="T336" s="215">
        <f>SUM(Paniglgasse:Lerchenfelder!T336)</f>
        <v>0</v>
      </c>
      <c r="U336" s="215">
        <f>SUM(Paniglgasse:Lerchenfelder!U336)</f>
        <v>0</v>
      </c>
      <c r="V336" s="215">
        <f>SUM(Paniglgasse:Lerchenfelder!V336)</f>
        <v>0</v>
      </c>
      <c r="W336" s="215">
        <f>SUM(Paniglgasse:Lerchenfelder!W336)</f>
        <v>0</v>
      </c>
      <c r="X336" s="215">
        <f>SUM(Paniglgasse:Lerchenfelder!X336)</f>
        <v>0</v>
      </c>
      <c r="Y336" s="215">
        <f>SUM(Paniglgasse:Lerchenfelder!Y336)</f>
        <v>0</v>
      </c>
      <c r="Z336" s="215">
        <f>SUM(Paniglgasse:Lerchenfelder!Z336)</f>
        <v>0</v>
      </c>
      <c r="AA336" s="215">
        <f>SUM(Paniglgasse:Lerchenfelder!AA336)</f>
        <v>0</v>
      </c>
      <c r="AB336" s="215">
        <f>SUM(Paniglgasse:Lerchenfelder!AB336)</f>
        <v>0</v>
      </c>
      <c r="AC336" s="215">
        <f>SUM(Paniglgasse:Lerchenfelder!AC336)</f>
        <v>0</v>
      </c>
      <c r="AD336" s="215">
        <f>SUM(Paniglgasse:Lerchenfelder!AD336)</f>
        <v>0</v>
      </c>
      <c r="AE336" s="215">
        <f>SUM(Paniglgasse:Lerchenfelder!AE336)</f>
        <v>0</v>
      </c>
      <c r="AF336" s="215">
        <f>SUM(Paniglgasse:Lerchenfelder!AF336)</f>
        <v>0</v>
      </c>
      <c r="AG336" s="215">
        <f>SUM(Paniglgasse:Lerchenfelder!AG336)</f>
        <v>0</v>
      </c>
      <c r="AH336" s="215">
        <f>SUM(Paniglgasse:Lerchenfelder!AH336)</f>
        <v>0</v>
      </c>
      <c r="AI336" s="215">
        <f>SUM(Paniglgasse:Lerchenfelder!AI336)</f>
        <v>0</v>
      </c>
      <c r="AJ336" s="215">
        <f>SUM(Paniglgasse:Lerchenfelder!AJ336)</f>
        <v>0</v>
      </c>
      <c r="AK336" s="215">
        <f>SUM(Paniglgasse:Lerchenfelder!AK336)</f>
        <v>0</v>
      </c>
      <c r="AL336" s="215">
        <f>SUM(Paniglgasse:Lerchenfelder!AL336)</f>
        <v>0</v>
      </c>
      <c r="AM336" s="215">
        <f>SUM(Paniglgasse:Lerchenfelder!AM336)</f>
        <v>0</v>
      </c>
      <c r="AN336" s="215">
        <f>SUM(Paniglgasse:Lerchenfelder!AN336)</f>
        <v>0</v>
      </c>
      <c r="AO336" s="215">
        <f>SUM(Paniglgasse:Lerchenfelder!AO336)</f>
        <v>0</v>
      </c>
      <c r="AP336" s="215">
        <f>SUM(Paniglgasse:Lerchenfelder!AP336)</f>
        <v>0</v>
      </c>
      <c r="AQ336" s="215">
        <f>SUM(Paniglgasse:Lerchenfelder!AQ336)</f>
        <v>0</v>
      </c>
      <c r="AR336" s="215">
        <f>SUM(Paniglgasse:Lerchenfelder!AR336)</f>
        <v>0</v>
      </c>
      <c r="AS336" s="215">
        <f>SUM(Paniglgasse:Lerchenfelder!AS336)</f>
        <v>0</v>
      </c>
      <c r="AT336" s="215">
        <f>SUM(Paniglgasse:Lerchenfelder!AT336)</f>
        <v>0</v>
      </c>
      <c r="AU336" s="215">
        <f>SUM(Paniglgasse:Lerchenfelder!AU336)</f>
        <v>0</v>
      </c>
      <c r="AV336" s="215">
        <f>SUM(Paniglgasse:Lerchenfelder!AV336)</f>
        <v>0</v>
      </c>
      <c r="AW336" s="215">
        <f>SUM(Paniglgasse:Lerchenfelder!AW336)</f>
        <v>0</v>
      </c>
      <c r="AX336" s="215">
        <f>SUM(Paniglgasse:Lerchenfelder!AX336)</f>
        <v>0</v>
      </c>
      <c r="AY336" s="215">
        <f>SUM(Paniglgasse:Lerchenfelder!AY336)</f>
        <v>0</v>
      </c>
      <c r="AZ336" s="215">
        <f>SUM(Paniglgasse:Lerchenfelder!AZ336)</f>
        <v>0</v>
      </c>
      <c r="BA336" s="215">
        <f>SUM(Paniglgasse:Lerchenfelder!BA336)</f>
        <v>0</v>
      </c>
      <c r="BB336" s="215">
        <f>SUM(Paniglgasse:Lerchenfelder!BB336)</f>
        <v>0</v>
      </c>
      <c r="BC336" s="215">
        <f>SUM(Paniglgasse:Lerchenfelder!BC336)</f>
        <v>0</v>
      </c>
      <c r="BD336" s="215">
        <f>SUM(Paniglgasse:Lerchenfelder!BD336)</f>
        <v>0</v>
      </c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x14ac:dyDescent="0.3">
      <c r="A337" s="282"/>
      <c r="B337" s="160" t="s">
        <v>364</v>
      </c>
      <c r="C337" s="275"/>
      <c r="D337" s="161">
        <f>SUM(E337:BD337)</f>
        <v>6837.0700000000006</v>
      </c>
      <c r="E337" s="278">
        <f t="shared" ref="E337:AJ337" si="516">SUM(E335:E336)</f>
        <v>126.12666666666667</v>
      </c>
      <c r="F337" s="278">
        <f t="shared" si="516"/>
        <v>159.46666666666667</v>
      </c>
      <c r="G337" s="278">
        <f t="shared" si="516"/>
        <v>125.45666666666668</v>
      </c>
      <c r="H337" s="278">
        <f t="shared" si="516"/>
        <v>142.64666666666668</v>
      </c>
      <c r="I337" s="278">
        <f t="shared" si="516"/>
        <v>141.93666666666667</v>
      </c>
      <c r="J337" s="278">
        <f t="shared" si="516"/>
        <v>159.97666666666669</v>
      </c>
      <c r="K337" s="278">
        <f t="shared" si="516"/>
        <v>143.69666666666666</v>
      </c>
      <c r="L337" s="278">
        <f t="shared" si="516"/>
        <v>137.55666666666667</v>
      </c>
      <c r="M337" s="278">
        <f t="shared" si="516"/>
        <v>112.43333333333334</v>
      </c>
      <c r="N337" s="278">
        <f t="shared" si="516"/>
        <v>117.40333333333334</v>
      </c>
      <c r="O337" s="278">
        <f t="shared" si="516"/>
        <v>127.76333333333335</v>
      </c>
      <c r="P337" s="278">
        <f t="shared" si="516"/>
        <v>105.94333333333334</v>
      </c>
      <c r="Q337" s="278">
        <f t="shared" si="516"/>
        <v>98.823333333333352</v>
      </c>
      <c r="R337" s="278">
        <f t="shared" si="516"/>
        <v>152.48666666666668</v>
      </c>
      <c r="S337" s="278">
        <f t="shared" si="516"/>
        <v>135.84666666666666</v>
      </c>
      <c r="T337" s="278">
        <f t="shared" si="516"/>
        <v>150.40666666666667</v>
      </c>
      <c r="U337" s="278">
        <f t="shared" si="516"/>
        <v>146.47666666666669</v>
      </c>
      <c r="V337" s="278">
        <f t="shared" si="516"/>
        <v>151.84666666666669</v>
      </c>
      <c r="W337" s="278">
        <f t="shared" si="516"/>
        <v>150.48666666666668</v>
      </c>
      <c r="X337" s="278">
        <f t="shared" si="516"/>
        <v>135.38666666666666</v>
      </c>
      <c r="Y337" s="278">
        <f t="shared" si="516"/>
        <v>124.57666666666667</v>
      </c>
      <c r="Z337" s="278">
        <f t="shared" si="516"/>
        <v>114.71333333333334</v>
      </c>
      <c r="AA337" s="278">
        <f t="shared" si="516"/>
        <v>122.74333333333334</v>
      </c>
      <c r="AB337" s="278">
        <f t="shared" si="516"/>
        <v>103.58333333333334</v>
      </c>
      <c r="AC337" s="278">
        <f t="shared" si="516"/>
        <v>121.70333333333335</v>
      </c>
      <c r="AD337" s="278">
        <f t="shared" si="516"/>
        <v>112.27333333333334</v>
      </c>
      <c r="AE337" s="278">
        <f t="shared" si="516"/>
        <v>148.99666666666667</v>
      </c>
      <c r="AF337" s="278">
        <f t="shared" si="516"/>
        <v>146.60666666666668</v>
      </c>
      <c r="AG337" s="278">
        <f t="shared" si="516"/>
        <v>153.34666666666669</v>
      </c>
      <c r="AH337" s="278">
        <f t="shared" si="516"/>
        <v>125.28666666666666</v>
      </c>
      <c r="AI337" s="278">
        <f t="shared" si="516"/>
        <v>152.02666666666667</v>
      </c>
      <c r="AJ337" s="278">
        <f t="shared" si="516"/>
        <v>140.07666666666665</v>
      </c>
      <c r="AK337" s="278">
        <f t="shared" ref="AK337:BP337" si="517">SUM(AK335:AK336)</f>
        <v>133.91666666666669</v>
      </c>
      <c r="AL337" s="278">
        <f t="shared" si="517"/>
        <v>124.55666666666667</v>
      </c>
      <c r="AM337" s="278">
        <f t="shared" si="517"/>
        <v>104.31333333333333</v>
      </c>
      <c r="AN337" s="278">
        <f t="shared" si="517"/>
        <v>99.593333333333334</v>
      </c>
      <c r="AO337" s="278">
        <f t="shared" si="517"/>
        <v>126.33333333333334</v>
      </c>
      <c r="AP337" s="278">
        <f t="shared" si="517"/>
        <v>113.79333333333335</v>
      </c>
      <c r="AQ337" s="278">
        <f t="shared" si="517"/>
        <v>128.00333333333333</v>
      </c>
      <c r="AR337" s="278">
        <f t="shared" si="517"/>
        <v>143.27666666666667</v>
      </c>
      <c r="AS337" s="278">
        <f t="shared" si="517"/>
        <v>132.41666666666669</v>
      </c>
      <c r="AT337" s="278">
        <f t="shared" si="517"/>
        <v>151.16666666666669</v>
      </c>
      <c r="AU337" s="278">
        <f t="shared" si="517"/>
        <v>130.08666666666667</v>
      </c>
      <c r="AV337" s="278">
        <f t="shared" si="517"/>
        <v>136.30666666666667</v>
      </c>
      <c r="AW337" s="278">
        <f t="shared" si="517"/>
        <v>152.19666666666666</v>
      </c>
      <c r="AX337" s="278">
        <f t="shared" si="517"/>
        <v>155.38666666666666</v>
      </c>
      <c r="AY337" s="278">
        <f t="shared" si="517"/>
        <v>135.36666666666667</v>
      </c>
      <c r="AZ337" s="278">
        <f t="shared" si="517"/>
        <v>102.06333333333333</v>
      </c>
      <c r="BA337" s="278">
        <f t="shared" si="517"/>
        <v>109.37333333333333</v>
      </c>
      <c r="BB337" s="278">
        <f t="shared" si="517"/>
        <v>125.01333333333335</v>
      </c>
      <c r="BC337" s="278">
        <f t="shared" si="517"/>
        <v>120.63333333333334</v>
      </c>
      <c r="BD337" s="278">
        <f t="shared" si="517"/>
        <v>125.17333333333335</v>
      </c>
      <c r="BE337" s="271"/>
      <c r="BF337" s="162">
        <f>SUM(E337:H337)</f>
        <v>553.69666666666672</v>
      </c>
      <c r="BG337" s="157">
        <f>SUM(I337:L337)</f>
        <v>583.16666666666674</v>
      </c>
      <c r="BH337" s="157">
        <f>SUM(M337:Q337)</f>
        <v>562.36666666666667</v>
      </c>
      <c r="BI337" s="157">
        <f>SUM(R337:U337)</f>
        <v>585.2166666666667</v>
      </c>
      <c r="BJ337" s="157">
        <f>SUM(V337:Y337)</f>
        <v>562.29666666666674</v>
      </c>
      <c r="BK337" s="157">
        <f>SUM(Z337:AD337)</f>
        <v>575.01666666666665</v>
      </c>
      <c r="BL337" s="157">
        <f>SUM(AE337:AH337)</f>
        <v>574.23666666666668</v>
      </c>
      <c r="BM337" s="157">
        <f>SUM(AI337:AL337)</f>
        <v>550.57666666666671</v>
      </c>
      <c r="BN337" s="157">
        <f>SUM(AM337:AQ337)</f>
        <v>572.03666666666663</v>
      </c>
      <c r="BO337" s="157">
        <f>SUM(AR337:AU337)</f>
        <v>556.94666666666672</v>
      </c>
      <c r="BP337" s="157">
        <f>SUM(AV337:AY337)</f>
        <v>579.25666666666666</v>
      </c>
      <c r="BQ337" s="157">
        <f>SUM(AZ337:BD337)</f>
        <v>582.25666666666666</v>
      </c>
      <c r="BR337" s="157">
        <f>SUM(BF337:BQ337)</f>
        <v>6837.07</v>
      </c>
      <c r="BS337" s="157">
        <f>SUM(BF337:BH337)</f>
        <v>1699.23</v>
      </c>
      <c r="BT337" s="157">
        <f>SUM(BI337:BK337)</f>
        <v>1722.53</v>
      </c>
      <c r="BU337" s="157">
        <f>SUM(BL337:BN337)</f>
        <v>1696.8500000000001</v>
      </c>
      <c r="BV337" s="157">
        <f>SUM(BO337:BQ337)</f>
        <v>1718.46</v>
      </c>
      <c r="BW337" s="157">
        <f>SUM(BF337:BK337)</f>
        <v>3421.76</v>
      </c>
      <c r="BX337" s="157">
        <f>SUM(BL337:BQ337)</f>
        <v>3415.3100000000004</v>
      </c>
      <c r="BY337" s="157">
        <f>IF(Info!$O$3="Q1",$BS337,IF(Info!$O$3="Q2",$BS337+$BT337,IF(Info!$O$3="Q3",$BS337+$BT337+$BU337,$BR337)))</f>
        <v>1699.23</v>
      </c>
      <c r="BZ337" s="157">
        <f>IF(Info!$O$3="Q1",$BS337,IF(Info!$O$3="Q2",$BT337,IF(Info!$O$3="Q3",$BU337,$BV337)))</f>
        <v>1699.23</v>
      </c>
      <c r="CA337" s="49"/>
    </row>
    <row r="338" spans="1:79" ht="15.6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x14ac:dyDescent="0.3">
      <c r="A339" s="269"/>
      <c r="B339" s="78" t="s">
        <v>73</v>
      </c>
      <c r="C339" s="275"/>
      <c r="D339" s="161">
        <f>SUM(E339:BD339)</f>
        <v>36796.630000000012</v>
      </c>
      <c r="E339" s="215">
        <f>SUM(Paniglgasse:Lerchenfelder!E339)</f>
        <v>817.38</v>
      </c>
      <c r="F339" s="215">
        <f>SUM(Paniglgasse:Lerchenfelder!F339)</f>
        <v>724.26</v>
      </c>
      <c r="G339" s="215">
        <f>SUM(Paniglgasse:Lerchenfelder!G339)</f>
        <v>724.52</v>
      </c>
      <c r="H339" s="215">
        <f>SUM(Paniglgasse:Lerchenfelder!H339)</f>
        <v>807.74</v>
      </c>
      <c r="I339" s="215">
        <f>SUM(Paniglgasse:Lerchenfelder!I339)</f>
        <v>728.76</v>
      </c>
      <c r="J339" s="215">
        <f>SUM(Paniglgasse:Lerchenfelder!J339)</f>
        <v>783.72</v>
      </c>
      <c r="K339" s="215">
        <f>SUM(Paniglgasse:Lerchenfelder!K339)</f>
        <v>769.28</v>
      </c>
      <c r="L339" s="215">
        <f>SUM(Paniglgasse:Lerchenfelder!L339)</f>
        <v>642.89</v>
      </c>
      <c r="M339" s="215">
        <f>SUM(Paniglgasse:Lerchenfelder!M339)</f>
        <v>675.98</v>
      </c>
      <c r="N339" s="215">
        <f>SUM(Paniglgasse:Lerchenfelder!N339)</f>
        <v>710.29</v>
      </c>
      <c r="O339" s="215">
        <f>SUM(Paniglgasse:Lerchenfelder!O339)</f>
        <v>667.08999999999992</v>
      </c>
      <c r="P339" s="215">
        <f>SUM(Paniglgasse:Lerchenfelder!P339)</f>
        <v>632.11</v>
      </c>
      <c r="Q339" s="215">
        <f>SUM(Paniglgasse:Lerchenfelder!Q339)</f>
        <v>594.49</v>
      </c>
      <c r="R339" s="215">
        <f>SUM(Paniglgasse:Lerchenfelder!R339)</f>
        <v>756.38</v>
      </c>
      <c r="S339" s="215">
        <f>SUM(Paniglgasse:Lerchenfelder!S339)</f>
        <v>687.27</v>
      </c>
      <c r="T339" s="215">
        <f>SUM(Paniglgasse:Lerchenfelder!T339)</f>
        <v>745.01</v>
      </c>
      <c r="U339" s="215">
        <f>SUM(Paniglgasse:Lerchenfelder!U339)</f>
        <v>710.58999999999992</v>
      </c>
      <c r="V339" s="215">
        <f>SUM(Paniglgasse:Lerchenfelder!V339)</f>
        <v>762</v>
      </c>
      <c r="W339" s="215">
        <f>SUM(Paniglgasse:Lerchenfelder!W339)</f>
        <v>696.05</v>
      </c>
      <c r="X339" s="215">
        <f>SUM(Paniglgasse:Lerchenfelder!X339)</f>
        <v>635.76</v>
      </c>
      <c r="Y339" s="215">
        <f>SUM(Paniglgasse:Lerchenfelder!Y339)</f>
        <v>797.16000000000008</v>
      </c>
      <c r="Z339" s="215">
        <f>SUM(Paniglgasse:Lerchenfelder!Z339)</f>
        <v>637</v>
      </c>
      <c r="AA339" s="215">
        <f>SUM(Paniglgasse:Lerchenfelder!AA339)</f>
        <v>737.71</v>
      </c>
      <c r="AB339" s="215">
        <f>SUM(Paniglgasse:Lerchenfelder!AB339)</f>
        <v>624.83000000000004</v>
      </c>
      <c r="AC339" s="215">
        <f>SUM(Paniglgasse:Lerchenfelder!AC339)</f>
        <v>734.88</v>
      </c>
      <c r="AD339" s="215">
        <f>SUM(Paniglgasse:Lerchenfelder!AD339)</f>
        <v>729.87</v>
      </c>
      <c r="AE339" s="215">
        <f>SUM(Paniglgasse:Lerchenfelder!AE339)</f>
        <v>642.13</v>
      </c>
      <c r="AF339" s="215">
        <f>SUM(Paniglgasse:Lerchenfelder!AF339)</f>
        <v>751.81</v>
      </c>
      <c r="AG339" s="215">
        <f>SUM(Paniglgasse:Lerchenfelder!AG339)</f>
        <v>698.35</v>
      </c>
      <c r="AH339" s="215">
        <f>SUM(Paniglgasse:Lerchenfelder!AH339)</f>
        <v>783.71</v>
      </c>
      <c r="AI339" s="215">
        <f>SUM(Paniglgasse:Lerchenfelder!AI339)</f>
        <v>759.99</v>
      </c>
      <c r="AJ339" s="215">
        <f>SUM(Paniglgasse:Lerchenfelder!AJ339)</f>
        <v>813.29</v>
      </c>
      <c r="AK339" s="215">
        <f>SUM(Paniglgasse:Lerchenfelder!AK339)</f>
        <v>655.34</v>
      </c>
      <c r="AL339" s="215">
        <f>SUM(Paniglgasse:Lerchenfelder!AL339)</f>
        <v>745.98</v>
      </c>
      <c r="AM339" s="215">
        <f>SUM(Paniglgasse:Lerchenfelder!AM339)</f>
        <v>703.88</v>
      </c>
      <c r="AN339" s="215">
        <f>SUM(Paniglgasse:Lerchenfelder!AN339)</f>
        <v>587.43000000000006</v>
      </c>
      <c r="AO339" s="215">
        <f>SUM(Paniglgasse:Lerchenfelder!AO339)</f>
        <v>592.49</v>
      </c>
      <c r="AP339" s="215">
        <f>SUM(Paniglgasse:Lerchenfelder!AP339)</f>
        <v>703.45</v>
      </c>
      <c r="AQ339" s="215">
        <f>SUM(Paniglgasse:Lerchenfelder!AQ339)</f>
        <v>639.15</v>
      </c>
      <c r="AR339" s="215">
        <f>SUM(Paniglgasse:Lerchenfelder!AR339)</f>
        <v>702.16000000000008</v>
      </c>
      <c r="AS339" s="215">
        <f>SUM(Paniglgasse:Lerchenfelder!AS339)</f>
        <v>738.11</v>
      </c>
      <c r="AT339" s="215">
        <f>SUM(Paniglgasse:Lerchenfelder!AT339)</f>
        <v>745.49</v>
      </c>
      <c r="AU339" s="215">
        <f>SUM(Paniglgasse:Lerchenfelder!AU339)</f>
        <v>759.92000000000007</v>
      </c>
      <c r="AV339" s="215">
        <f>SUM(Paniglgasse:Lerchenfelder!AV339)</f>
        <v>812.52</v>
      </c>
      <c r="AW339" s="215">
        <f>SUM(Paniglgasse:Lerchenfelder!AW339)</f>
        <v>700.04</v>
      </c>
      <c r="AX339" s="215">
        <f>SUM(Paniglgasse:Lerchenfelder!AX339)</f>
        <v>776.3</v>
      </c>
      <c r="AY339" s="215">
        <f>SUM(Paniglgasse:Lerchenfelder!AY339)</f>
        <v>739.41000000000008</v>
      </c>
      <c r="AZ339" s="215">
        <f>SUM(Paniglgasse:Lerchenfelder!AZ339)</f>
        <v>664.6</v>
      </c>
      <c r="BA339" s="215">
        <f>SUM(Paniglgasse:Lerchenfelder!BA339)</f>
        <v>644.09</v>
      </c>
      <c r="BB339" s="215">
        <f>SUM(Paniglgasse:Lerchenfelder!BB339)</f>
        <v>683.32999999999993</v>
      </c>
      <c r="BC339" s="215">
        <f>SUM(Paniglgasse:Lerchenfelder!BC339)</f>
        <v>620.94000000000005</v>
      </c>
      <c r="BD339" s="215">
        <f>SUM(Paniglgasse:Lerchenfelder!BD339)</f>
        <v>599.70000000000005</v>
      </c>
      <c r="BE339" s="271"/>
      <c r="BF339" s="163">
        <f>SUM(E339:H339)</f>
        <v>3073.8999999999996</v>
      </c>
      <c r="BG339" s="77">
        <f>SUM(I339:L339)</f>
        <v>2924.65</v>
      </c>
      <c r="BH339" s="77">
        <f>SUM(M339:Q339)</f>
        <v>3279.96</v>
      </c>
      <c r="BI339" s="77">
        <f>SUM(R339:U339)</f>
        <v>2899.25</v>
      </c>
      <c r="BJ339" s="77">
        <f>SUM(V339:Y339)</f>
        <v>2890.9700000000003</v>
      </c>
      <c r="BK339" s="77">
        <f>SUM(Z339:AD339)</f>
        <v>3464.29</v>
      </c>
      <c r="BL339" s="77">
        <f>SUM(AE339:AH339)</f>
        <v>2876</v>
      </c>
      <c r="BM339" s="77">
        <f>SUM(AI339:AL339)</f>
        <v>2974.6</v>
      </c>
      <c r="BN339" s="77">
        <f>SUM(AM339:AQ339)</f>
        <v>3226.4</v>
      </c>
      <c r="BO339" s="77">
        <f>SUM(AR339:AU339)</f>
        <v>2945.6800000000003</v>
      </c>
      <c r="BP339" s="77">
        <f>SUM(AV339:AY339)</f>
        <v>3028.2699999999995</v>
      </c>
      <c r="BQ339" s="77">
        <f>SUM(AZ339:BD339)</f>
        <v>3212.66</v>
      </c>
      <c r="BR339" s="157">
        <f>SUM(BF339:BQ339)</f>
        <v>36796.630000000005</v>
      </c>
      <c r="BS339" s="77">
        <f>SUM(BF339:BH339)</f>
        <v>9278.5099999999984</v>
      </c>
      <c r="BT339" s="77">
        <f>SUM(BI339:BK339)</f>
        <v>9254.51</v>
      </c>
      <c r="BU339" s="77">
        <f>SUM(BL339:BN339)</f>
        <v>9077</v>
      </c>
      <c r="BV339" s="77">
        <f>SUM(BO339:BQ339)</f>
        <v>9186.61</v>
      </c>
      <c r="BW339" s="77">
        <f>SUM(BF339:BK339)</f>
        <v>18533.02</v>
      </c>
      <c r="BX339" s="77">
        <f>SUM(BL339:BQ339)</f>
        <v>18263.61</v>
      </c>
      <c r="BY339" s="77">
        <f>IF(Info!$O$3="Q1",$BS339,IF(Info!$O$3="Q2",$BS339+$BT339,IF(Info!$O$3="Q3",$BS339+$BT339+$BU339,$BR339)))</f>
        <v>9278.5099999999984</v>
      </c>
      <c r="BZ339" s="77">
        <f>IF(Info!$O$3="Q1",$BS339,IF(Info!$O$3="Q2",$BT339,IF(Info!$O$3="Q3",$BU339,$BV339)))</f>
        <v>9278.5099999999984</v>
      </c>
      <c r="CA339" s="49"/>
    </row>
    <row r="340" spans="1:79" x14ac:dyDescent="0.3">
      <c r="A340" s="269"/>
      <c r="B340" s="78" t="s">
        <v>75</v>
      </c>
      <c r="C340" s="275"/>
      <c r="D340" s="161">
        <f>SUM(E340:BD340)</f>
        <v>0</v>
      </c>
      <c r="E340" s="215">
        <f>SUM(Paniglgasse:Lerchenfelder!E340)</f>
        <v>0</v>
      </c>
      <c r="F340" s="215">
        <f>SUM(Paniglgasse:Lerchenfelder!F340)</f>
        <v>0</v>
      </c>
      <c r="G340" s="215">
        <f>SUM(Paniglgasse:Lerchenfelder!G340)</f>
        <v>0</v>
      </c>
      <c r="H340" s="215">
        <f>SUM(Paniglgasse:Lerchenfelder!H340)</f>
        <v>0</v>
      </c>
      <c r="I340" s="215">
        <f>SUM(Paniglgasse:Lerchenfelder!I340)</f>
        <v>0</v>
      </c>
      <c r="J340" s="215">
        <f>SUM(Paniglgasse:Lerchenfelder!J340)</f>
        <v>0</v>
      </c>
      <c r="K340" s="215">
        <f>SUM(Paniglgasse:Lerchenfelder!K340)</f>
        <v>0</v>
      </c>
      <c r="L340" s="215">
        <f>SUM(Paniglgasse:Lerchenfelder!L340)</f>
        <v>0</v>
      </c>
      <c r="M340" s="215">
        <f>SUM(Paniglgasse:Lerchenfelder!M340)</f>
        <v>0</v>
      </c>
      <c r="N340" s="215">
        <f>SUM(Paniglgasse:Lerchenfelder!N340)</f>
        <v>0</v>
      </c>
      <c r="O340" s="215">
        <f>SUM(Paniglgasse:Lerchenfelder!O340)</f>
        <v>0</v>
      </c>
      <c r="P340" s="215">
        <f>SUM(Paniglgasse:Lerchenfelder!P340)</f>
        <v>0</v>
      </c>
      <c r="Q340" s="215">
        <f>SUM(Paniglgasse:Lerchenfelder!Q340)</f>
        <v>0</v>
      </c>
      <c r="R340" s="215">
        <f>SUM(Paniglgasse:Lerchenfelder!R340)</f>
        <v>0</v>
      </c>
      <c r="S340" s="215">
        <f>SUM(Paniglgasse:Lerchenfelder!S340)</f>
        <v>0</v>
      </c>
      <c r="T340" s="215">
        <f>SUM(Paniglgasse:Lerchenfelder!T340)</f>
        <v>0</v>
      </c>
      <c r="U340" s="215">
        <f>SUM(Paniglgasse:Lerchenfelder!U340)</f>
        <v>0</v>
      </c>
      <c r="V340" s="215">
        <f>SUM(Paniglgasse:Lerchenfelder!V340)</f>
        <v>0</v>
      </c>
      <c r="W340" s="215">
        <f>SUM(Paniglgasse:Lerchenfelder!W340)</f>
        <v>0</v>
      </c>
      <c r="X340" s="215">
        <f>SUM(Paniglgasse:Lerchenfelder!X340)</f>
        <v>0</v>
      </c>
      <c r="Y340" s="215">
        <f>SUM(Paniglgasse:Lerchenfelder!Y340)</f>
        <v>0</v>
      </c>
      <c r="Z340" s="215">
        <f>SUM(Paniglgasse:Lerchenfelder!Z340)</f>
        <v>0</v>
      </c>
      <c r="AA340" s="215">
        <f>SUM(Paniglgasse:Lerchenfelder!AA340)</f>
        <v>0</v>
      </c>
      <c r="AB340" s="215">
        <f>SUM(Paniglgasse:Lerchenfelder!AB340)</f>
        <v>0</v>
      </c>
      <c r="AC340" s="215">
        <f>SUM(Paniglgasse:Lerchenfelder!AC340)</f>
        <v>0</v>
      </c>
      <c r="AD340" s="215">
        <f>SUM(Paniglgasse:Lerchenfelder!AD340)</f>
        <v>0</v>
      </c>
      <c r="AE340" s="215">
        <f>SUM(Paniglgasse:Lerchenfelder!AE340)</f>
        <v>0</v>
      </c>
      <c r="AF340" s="215">
        <f>SUM(Paniglgasse:Lerchenfelder!AF340)</f>
        <v>0</v>
      </c>
      <c r="AG340" s="215">
        <f>SUM(Paniglgasse:Lerchenfelder!AG340)</f>
        <v>0</v>
      </c>
      <c r="AH340" s="215">
        <f>SUM(Paniglgasse:Lerchenfelder!AH340)</f>
        <v>0</v>
      </c>
      <c r="AI340" s="215">
        <f>SUM(Paniglgasse:Lerchenfelder!AI340)</f>
        <v>0</v>
      </c>
      <c r="AJ340" s="215">
        <f>SUM(Paniglgasse:Lerchenfelder!AJ340)</f>
        <v>0</v>
      </c>
      <c r="AK340" s="215">
        <f>SUM(Paniglgasse:Lerchenfelder!AK340)</f>
        <v>0</v>
      </c>
      <c r="AL340" s="215">
        <f>SUM(Paniglgasse:Lerchenfelder!AL340)</f>
        <v>0</v>
      </c>
      <c r="AM340" s="215">
        <f>SUM(Paniglgasse:Lerchenfelder!AM340)</f>
        <v>0</v>
      </c>
      <c r="AN340" s="215">
        <f>SUM(Paniglgasse:Lerchenfelder!AN340)</f>
        <v>0</v>
      </c>
      <c r="AO340" s="215">
        <f>SUM(Paniglgasse:Lerchenfelder!AO340)</f>
        <v>0</v>
      </c>
      <c r="AP340" s="215">
        <f>SUM(Paniglgasse:Lerchenfelder!AP340)</f>
        <v>0</v>
      </c>
      <c r="AQ340" s="215">
        <f>SUM(Paniglgasse:Lerchenfelder!AQ340)</f>
        <v>0</v>
      </c>
      <c r="AR340" s="215">
        <f>SUM(Paniglgasse:Lerchenfelder!AR340)</f>
        <v>0</v>
      </c>
      <c r="AS340" s="215">
        <f>SUM(Paniglgasse:Lerchenfelder!AS340)</f>
        <v>0</v>
      </c>
      <c r="AT340" s="215">
        <f>SUM(Paniglgasse:Lerchenfelder!AT340)</f>
        <v>0</v>
      </c>
      <c r="AU340" s="215">
        <f>SUM(Paniglgasse:Lerchenfelder!AU340)</f>
        <v>0</v>
      </c>
      <c r="AV340" s="215">
        <f>SUM(Paniglgasse:Lerchenfelder!AV340)</f>
        <v>0</v>
      </c>
      <c r="AW340" s="215">
        <f>SUM(Paniglgasse:Lerchenfelder!AW340)</f>
        <v>0</v>
      </c>
      <c r="AX340" s="215">
        <f>SUM(Paniglgasse:Lerchenfelder!AX340)</f>
        <v>0</v>
      </c>
      <c r="AY340" s="215">
        <f>SUM(Paniglgasse:Lerchenfelder!AY340)</f>
        <v>0</v>
      </c>
      <c r="AZ340" s="215">
        <f>SUM(Paniglgasse:Lerchenfelder!AZ340)</f>
        <v>0</v>
      </c>
      <c r="BA340" s="215">
        <f>SUM(Paniglgasse:Lerchenfelder!BA340)</f>
        <v>0</v>
      </c>
      <c r="BB340" s="215">
        <f>SUM(Paniglgasse:Lerchenfelder!BB340)</f>
        <v>0</v>
      </c>
      <c r="BC340" s="215">
        <f>SUM(Paniglgasse:Lerchenfelder!BC340)</f>
        <v>0</v>
      </c>
      <c r="BD340" s="215">
        <f>SUM(Paniglgasse:Lerchenfelder!BD340)</f>
        <v>0</v>
      </c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x14ac:dyDescent="0.3">
      <c r="A341" s="282"/>
      <c r="B341" s="160" t="s">
        <v>367</v>
      </c>
      <c r="C341" s="275"/>
      <c r="D341" s="161">
        <f>SUM(E341:BD341)</f>
        <v>36796.630000000012</v>
      </c>
      <c r="E341" s="278">
        <f t="shared" ref="E341:AJ341" si="518">SUM(E339:E340)</f>
        <v>817.38</v>
      </c>
      <c r="F341" s="278">
        <f t="shared" si="518"/>
        <v>724.26</v>
      </c>
      <c r="G341" s="278">
        <f t="shared" si="518"/>
        <v>724.52</v>
      </c>
      <c r="H341" s="278">
        <f t="shared" si="518"/>
        <v>807.74</v>
      </c>
      <c r="I341" s="278">
        <f t="shared" si="518"/>
        <v>728.76</v>
      </c>
      <c r="J341" s="278">
        <f t="shared" si="518"/>
        <v>783.72</v>
      </c>
      <c r="K341" s="278">
        <f t="shared" si="518"/>
        <v>769.28</v>
      </c>
      <c r="L341" s="278">
        <f t="shared" si="518"/>
        <v>642.89</v>
      </c>
      <c r="M341" s="278">
        <f t="shared" si="518"/>
        <v>675.98</v>
      </c>
      <c r="N341" s="278">
        <f t="shared" si="518"/>
        <v>710.29</v>
      </c>
      <c r="O341" s="278">
        <f t="shared" si="518"/>
        <v>667.08999999999992</v>
      </c>
      <c r="P341" s="278">
        <f t="shared" si="518"/>
        <v>632.11</v>
      </c>
      <c r="Q341" s="278">
        <f t="shared" si="518"/>
        <v>594.49</v>
      </c>
      <c r="R341" s="278">
        <f t="shared" si="518"/>
        <v>756.38</v>
      </c>
      <c r="S341" s="278">
        <f t="shared" si="518"/>
        <v>687.27</v>
      </c>
      <c r="T341" s="278">
        <f t="shared" si="518"/>
        <v>745.01</v>
      </c>
      <c r="U341" s="278">
        <f t="shared" si="518"/>
        <v>710.58999999999992</v>
      </c>
      <c r="V341" s="278">
        <f t="shared" si="518"/>
        <v>762</v>
      </c>
      <c r="W341" s="278">
        <f t="shared" si="518"/>
        <v>696.05</v>
      </c>
      <c r="X341" s="278">
        <f t="shared" si="518"/>
        <v>635.76</v>
      </c>
      <c r="Y341" s="278">
        <f t="shared" si="518"/>
        <v>797.16000000000008</v>
      </c>
      <c r="Z341" s="278">
        <f t="shared" si="518"/>
        <v>637</v>
      </c>
      <c r="AA341" s="278">
        <f t="shared" si="518"/>
        <v>737.71</v>
      </c>
      <c r="AB341" s="278">
        <f t="shared" si="518"/>
        <v>624.83000000000004</v>
      </c>
      <c r="AC341" s="278">
        <f t="shared" si="518"/>
        <v>734.88</v>
      </c>
      <c r="AD341" s="278">
        <f t="shared" si="518"/>
        <v>729.87</v>
      </c>
      <c r="AE341" s="278">
        <f t="shared" si="518"/>
        <v>642.13</v>
      </c>
      <c r="AF341" s="278">
        <f t="shared" si="518"/>
        <v>751.81</v>
      </c>
      <c r="AG341" s="278">
        <f t="shared" si="518"/>
        <v>698.35</v>
      </c>
      <c r="AH341" s="278">
        <f t="shared" si="518"/>
        <v>783.71</v>
      </c>
      <c r="AI341" s="278">
        <f t="shared" si="518"/>
        <v>759.99</v>
      </c>
      <c r="AJ341" s="278">
        <f t="shared" si="518"/>
        <v>813.29</v>
      </c>
      <c r="AK341" s="278">
        <f t="shared" ref="AK341:BP341" si="519">SUM(AK339:AK340)</f>
        <v>655.34</v>
      </c>
      <c r="AL341" s="278">
        <f t="shared" si="519"/>
        <v>745.98</v>
      </c>
      <c r="AM341" s="278">
        <f t="shared" si="519"/>
        <v>703.88</v>
      </c>
      <c r="AN341" s="278">
        <f t="shared" si="519"/>
        <v>587.43000000000006</v>
      </c>
      <c r="AO341" s="278">
        <f t="shared" si="519"/>
        <v>592.49</v>
      </c>
      <c r="AP341" s="278">
        <f t="shared" si="519"/>
        <v>703.45</v>
      </c>
      <c r="AQ341" s="278">
        <f t="shared" si="519"/>
        <v>639.15</v>
      </c>
      <c r="AR341" s="278">
        <f t="shared" si="519"/>
        <v>702.16000000000008</v>
      </c>
      <c r="AS341" s="278">
        <f t="shared" si="519"/>
        <v>738.11</v>
      </c>
      <c r="AT341" s="278">
        <f t="shared" si="519"/>
        <v>745.49</v>
      </c>
      <c r="AU341" s="278">
        <f t="shared" si="519"/>
        <v>759.92000000000007</v>
      </c>
      <c r="AV341" s="278">
        <f t="shared" si="519"/>
        <v>812.52</v>
      </c>
      <c r="AW341" s="278">
        <f t="shared" si="519"/>
        <v>700.04</v>
      </c>
      <c r="AX341" s="278">
        <f t="shared" si="519"/>
        <v>776.3</v>
      </c>
      <c r="AY341" s="278">
        <f t="shared" si="519"/>
        <v>739.41000000000008</v>
      </c>
      <c r="AZ341" s="278">
        <f t="shared" si="519"/>
        <v>664.6</v>
      </c>
      <c r="BA341" s="278">
        <f t="shared" si="519"/>
        <v>644.09</v>
      </c>
      <c r="BB341" s="278">
        <f t="shared" si="519"/>
        <v>683.32999999999993</v>
      </c>
      <c r="BC341" s="278">
        <f t="shared" si="519"/>
        <v>620.94000000000005</v>
      </c>
      <c r="BD341" s="278">
        <f t="shared" si="519"/>
        <v>599.70000000000005</v>
      </c>
      <c r="BE341" s="271"/>
      <c r="BF341" s="162">
        <f>SUM(E341:H341)</f>
        <v>3073.8999999999996</v>
      </c>
      <c r="BG341" s="157">
        <f>SUM(I341:L341)</f>
        <v>2924.65</v>
      </c>
      <c r="BH341" s="157">
        <f>SUM(M341:Q341)</f>
        <v>3279.96</v>
      </c>
      <c r="BI341" s="157">
        <f>SUM(R341:U341)</f>
        <v>2899.25</v>
      </c>
      <c r="BJ341" s="157">
        <f>SUM(V341:Y341)</f>
        <v>2890.9700000000003</v>
      </c>
      <c r="BK341" s="157">
        <f>SUM(Z341:AD341)</f>
        <v>3464.29</v>
      </c>
      <c r="BL341" s="157">
        <f>SUM(AE341:AH341)</f>
        <v>2876</v>
      </c>
      <c r="BM341" s="157">
        <f>SUM(AI341:AL341)</f>
        <v>2974.6</v>
      </c>
      <c r="BN341" s="157">
        <f>SUM(AM341:AQ341)</f>
        <v>3226.4</v>
      </c>
      <c r="BO341" s="157">
        <f>SUM(AR341:AU341)</f>
        <v>2945.6800000000003</v>
      </c>
      <c r="BP341" s="157">
        <f>SUM(AV341:AY341)</f>
        <v>3028.2699999999995</v>
      </c>
      <c r="BQ341" s="157">
        <f>SUM(AZ341:BD341)</f>
        <v>3212.66</v>
      </c>
      <c r="BR341" s="157">
        <f>SUM(BF341:BQ341)</f>
        <v>36796.630000000005</v>
      </c>
      <c r="BS341" s="157">
        <f>SUM(BF341:BH341)</f>
        <v>9278.5099999999984</v>
      </c>
      <c r="BT341" s="157">
        <f>SUM(BI341:BK341)</f>
        <v>9254.51</v>
      </c>
      <c r="BU341" s="157">
        <f>SUM(BL341:BN341)</f>
        <v>9077</v>
      </c>
      <c r="BV341" s="157">
        <f>SUM(BO341:BQ341)</f>
        <v>9186.61</v>
      </c>
      <c r="BW341" s="157">
        <f>SUM(BF341:BK341)</f>
        <v>18533.02</v>
      </c>
      <c r="BX341" s="157">
        <f>SUM(BL341:BQ341)</f>
        <v>18263.61</v>
      </c>
      <c r="BY341" s="157">
        <f>IF(Info!$O$3="Q1",$BS341,IF(Info!$O$3="Q2",$BS341+$BT341,IF(Info!$O$3="Q3",$BS341+$BT341+$BU341,$BR341)))</f>
        <v>9278.5099999999984</v>
      </c>
      <c r="BZ341" s="157">
        <f>IF(Info!$O$3="Q1",$BS341,IF(Info!$O$3="Q2",$BT341,IF(Info!$O$3="Q3",$BU341,$BV341)))</f>
        <v>9278.5099999999984</v>
      </c>
      <c r="CA341" s="49"/>
    </row>
    <row r="342" spans="1:79" ht="15.6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x14ac:dyDescent="0.3">
      <c r="A343" s="269"/>
      <c r="B343" s="78" t="s">
        <v>368</v>
      </c>
      <c r="C343" s="275"/>
      <c r="D343" s="161">
        <f>SUM(E343:BD343)</f>
        <v>4027.5900000000011</v>
      </c>
      <c r="E343" s="215">
        <f>SUM(Paniglgasse:Lerchenfelder!E343)</f>
        <v>83.306666666666658</v>
      </c>
      <c r="F343" s="215">
        <f>SUM(Paniglgasse:Lerchenfelder!F343)</f>
        <v>80.506666666666661</v>
      </c>
      <c r="G343" s="215">
        <f>SUM(Paniglgasse:Lerchenfelder!G343)</f>
        <v>84.876666666666665</v>
      </c>
      <c r="H343" s="215">
        <f>SUM(Paniglgasse:Lerchenfelder!H343)</f>
        <v>77.376666666666665</v>
      </c>
      <c r="I343" s="215">
        <f>SUM(Paniglgasse:Lerchenfelder!I343)</f>
        <v>77.336666666666659</v>
      </c>
      <c r="J343" s="215">
        <f>SUM(Paniglgasse:Lerchenfelder!J343)</f>
        <v>81.98666666666665</v>
      </c>
      <c r="K343" s="215">
        <f>SUM(Paniglgasse:Lerchenfelder!K343)</f>
        <v>95.746666666666655</v>
      </c>
      <c r="L343" s="215">
        <f>SUM(Paniglgasse:Lerchenfelder!L343)</f>
        <v>77.976666666666659</v>
      </c>
      <c r="M343" s="215">
        <f>SUM(Paniglgasse:Lerchenfelder!M343)</f>
        <v>74.993333333333325</v>
      </c>
      <c r="N343" s="215">
        <f>SUM(Paniglgasse:Lerchenfelder!N343)</f>
        <v>66.493333333333325</v>
      </c>
      <c r="O343" s="215">
        <f>SUM(Paniglgasse:Lerchenfelder!O343)</f>
        <v>59.123333333333328</v>
      </c>
      <c r="P343" s="215">
        <f>SUM(Paniglgasse:Lerchenfelder!P343)</f>
        <v>73.723333333333329</v>
      </c>
      <c r="Q343" s="215">
        <f>SUM(Paniglgasse:Lerchenfelder!Q343)</f>
        <v>65.703333333333319</v>
      </c>
      <c r="R343" s="215">
        <f>SUM(Paniglgasse:Lerchenfelder!R343)</f>
        <v>93.296666666666653</v>
      </c>
      <c r="S343" s="215">
        <f>SUM(Paniglgasse:Lerchenfelder!S343)</f>
        <v>81.956666666666649</v>
      </c>
      <c r="T343" s="215">
        <f>SUM(Paniglgasse:Lerchenfelder!T343)</f>
        <v>73.026666666666657</v>
      </c>
      <c r="U343" s="215">
        <f>SUM(Paniglgasse:Lerchenfelder!U343)</f>
        <v>87.876666666666665</v>
      </c>
      <c r="V343" s="215">
        <f>SUM(Paniglgasse:Lerchenfelder!V343)</f>
        <v>91.966666666666654</v>
      </c>
      <c r="W343" s="215">
        <f>SUM(Paniglgasse:Lerchenfelder!W343)</f>
        <v>78.826666666666654</v>
      </c>
      <c r="X343" s="215">
        <f>SUM(Paniglgasse:Lerchenfelder!X343)</f>
        <v>79.516666666666652</v>
      </c>
      <c r="Y343" s="215">
        <f>SUM(Paniglgasse:Lerchenfelder!Y343)</f>
        <v>72.456666666666649</v>
      </c>
      <c r="Z343" s="215">
        <f>SUM(Paniglgasse:Lerchenfelder!Z343)</f>
        <v>67.513333333333321</v>
      </c>
      <c r="AA343" s="215">
        <f>SUM(Paniglgasse:Lerchenfelder!AA343)</f>
        <v>74.493333333333325</v>
      </c>
      <c r="AB343" s="215">
        <f>SUM(Paniglgasse:Lerchenfelder!AB343)</f>
        <v>73.693333333333328</v>
      </c>
      <c r="AC343" s="215">
        <f>SUM(Paniglgasse:Lerchenfelder!AC343)</f>
        <v>70.903333333333336</v>
      </c>
      <c r="AD343" s="215">
        <f>SUM(Paniglgasse:Lerchenfelder!AD343)</f>
        <v>75.213333333333338</v>
      </c>
      <c r="AE343" s="215">
        <f>SUM(Paniglgasse:Lerchenfelder!AE343)</f>
        <v>86.776666666666657</v>
      </c>
      <c r="AF343" s="215">
        <f>SUM(Paniglgasse:Lerchenfelder!AF343)</f>
        <v>90.676666666666648</v>
      </c>
      <c r="AG343" s="215">
        <f>SUM(Paniglgasse:Lerchenfelder!AG343)</f>
        <v>83.556666666666658</v>
      </c>
      <c r="AH343" s="215">
        <f>SUM(Paniglgasse:Lerchenfelder!AH343)</f>
        <v>73.86666666666666</v>
      </c>
      <c r="AI343" s="215">
        <f>SUM(Paniglgasse:Lerchenfelder!AI343)</f>
        <v>75.856666666666655</v>
      </c>
      <c r="AJ343" s="215">
        <f>SUM(Paniglgasse:Lerchenfelder!AJ343)</f>
        <v>74.306666666666658</v>
      </c>
      <c r="AK343" s="215">
        <f>SUM(Paniglgasse:Lerchenfelder!AK343)</f>
        <v>90.596666666666664</v>
      </c>
      <c r="AL343" s="215">
        <f>SUM(Paniglgasse:Lerchenfelder!AL343)</f>
        <v>71.48666666666665</v>
      </c>
      <c r="AM343" s="215">
        <f>SUM(Paniglgasse:Lerchenfelder!AM343)</f>
        <v>67.743333333333325</v>
      </c>
      <c r="AN343" s="215">
        <f>SUM(Paniglgasse:Lerchenfelder!AN343)</f>
        <v>64.043333333333322</v>
      </c>
      <c r="AO343" s="215">
        <f>SUM(Paniglgasse:Lerchenfelder!AO343)</f>
        <v>72.743333333333325</v>
      </c>
      <c r="AP343" s="215">
        <f>SUM(Paniglgasse:Lerchenfelder!AP343)</f>
        <v>67.703333333333319</v>
      </c>
      <c r="AQ343" s="215">
        <f>SUM(Paniglgasse:Lerchenfelder!AQ343)</f>
        <v>68.903333333333336</v>
      </c>
      <c r="AR343" s="215">
        <f>SUM(Paniglgasse:Lerchenfelder!AR343)</f>
        <v>72.98666666666665</v>
      </c>
      <c r="AS343" s="215">
        <f>SUM(Paniglgasse:Lerchenfelder!AS343)</f>
        <v>78.566666666666663</v>
      </c>
      <c r="AT343" s="215">
        <f>SUM(Paniglgasse:Lerchenfelder!AT343)</f>
        <v>95.826666666666654</v>
      </c>
      <c r="AU343" s="215">
        <f>SUM(Paniglgasse:Lerchenfelder!AU343)</f>
        <v>88.806666666666658</v>
      </c>
      <c r="AV343" s="215">
        <f>SUM(Paniglgasse:Lerchenfelder!AV343)</f>
        <v>83.976666666666659</v>
      </c>
      <c r="AW343" s="215">
        <f>SUM(Paniglgasse:Lerchenfelder!AW343)</f>
        <v>90.066666666666663</v>
      </c>
      <c r="AX343" s="215">
        <f>SUM(Paniglgasse:Lerchenfelder!AX343)</f>
        <v>91.416666666666657</v>
      </c>
      <c r="AY343" s="215">
        <f>SUM(Paniglgasse:Lerchenfelder!AY343)</f>
        <v>72.676666666666662</v>
      </c>
      <c r="AZ343" s="215">
        <f>SUM(Paniglgasse:Lerchenfelder!AZ343)</f>
        <v>76.11333333333333</v>
      </c>
      <c r="BA343" s="215">
        <f>SUM(Paniglgasse:Lerchenfelder!BA343)</f>
        <v>69.513333333333321</v>
      </c>
      <c r="BB343" s="215">
        <f>SUM(Paniglgasse:Lerchenfelder!BB343)</f>
        <v>65.663333333333327</v>
      </c>
      <c r="BC343" s="215">
        <f>SUM(Paniglgasse:Lerchenfelder!BC343)</f>
        <v>70.273333333333326</v>
      </c>
      <c r="BD343" s="215">
        <f>SUM(Paniglgasse:Lerchenfelder!BD343)</f>
        <v>63.553333333333327</v>
      </c>
      <c r="BE343" s="271"/>
      <c r="BF343" s="163">
        <f>SUM(E343:H343)</f>
        <v>326.06666666666666</v>
      </c>
      <c r="BG343" s="77">
        <f>SUM(I343:L343)</f>
        <v>333.04666666666662</v>
      </c>
      <c r="BH343" s="77">
        <f>SUM(M343:Q343)</f>
        <v>340.03666666666663</v>
      </c>
      <c r="BI343" s="77">
        <f>SUM(R343:U343)</f>
        <v>336.15666666666664</v>
      </c>
      <c r="BJ343" s="77">
        <f>SUM(V343:Y343)</f>
        <v>322.76666666666659</v>
      </c>
      <c r="BK343" s="77">
        <f>SUM(Z343:AD343)</f>
        <v>361.81666666666672</v>
      </c>
      <c r="BL343" s="77">
        <f>SUM(AE343:AH343)</f>
        <v>334.87666666666667</v>
      </c>
      <c r="BM343" s="77">
        <f>SUM(AI343:AL343)</f>
        <v>312.24666666666661</v>
      </c>
      <c r="BN343" s="77">
        <f>SUM(AM343:AQ343)</f>
        <v>341.13666666666666</v>
      </c>
      <c r="BO343" s="77">
        <f>SUM(AR343:AU343)</f>
        <v>336.18666666666661</v>
      </c>
      <c r="BP343" s="77">
        <f>SUM(AV343:AY343)</f>
        <v>338.13666666666666</v>
      </c>
      <c r="BQ343" s="77">
        <f>SUM(AZ343:BD343)</f>
        <v>345.11666666666667</v>
      </c>
      <c r="BR343" s="157">
        <f>SUM(BF343:BQ343)</f>
        <v>4027.5899999999997</v>
      </c>
      <c r="BS343" s="77">
        <f>SUM(BF343:BH343)</f>
        <v>999.14999999999986</v>
      </c>
      <c r="BT343" s="77">
        <f>SUM(BI343:BK343)</f>
        <v>1020.7399999999999</v>
      </c>
      <c r="BU343" s="77">
        <f>SUM(BL343:BN343)</f>
        <v>988.25999999999988</v>
      </c>
      <c r="BV343" s="77">
        <f>SUM(BO343:BQ343)</f>
        <v>1019.4399999999999</v>
      </c>
      <c r="BW343" s="77">
        <f>SUM(BF343:BK343)</f>
        <v>2019.8899999999999</v>
      </c>
      <c r="BX343" s="77">
        <f>SUM(BL343:BQ343)</f>
        <v>2007.6999999999998</v>
      </c>
      <c r="BY343" s="77">
        <f>IF(Info!$O$3="Q1",$BS343,IF(Info!$O$3="Q2",$BS343+$BT343,IF(Info!$O$3="Q3",$BS343+$BT343+$BU343,$BR343)))</f>
        <v>999.14999999999986</v>
      </c>
      <c r="BZ343" s="77">
        <f>IF(Info!$O$3="Q1",$BS343,IF(Info!$O$3="Q2",$BT343,IF(Info!$O$3="Q3",$BU343,$BV343)))</f>
        <v>999.14999999999986</v>
      </c>
      <c r="CA343" s="49"/>
    </row>
    <row r="344" spans="1:79" x14ac:dyDescent="0.3">
      <c r="A344" s="269"/>
      <c r="B344" s="78" t="s">
        <v>369</v>
      </c>
      <c r="C344" s="275"/>
      <c r="D344" s="161">
        <f>SUM(E344:BD344)</f>
        <v>0</v>
      </c>
      <c r="E344" s="215">
        <f>SUM(Paniglgasse:Lerchenfelder!E344)</f>
        <v>0</v>
      </c>
      <c r="F344" s="215">
        <f>SUM(Paniglgasse:Lerchenfelder!F344)</f>
        <v>0</v>
      </c>
      <c r="G344" s="215">
        <f>SUM(Paniglgasse:Lerchenfelder!G344)</f>
        <v>0</v>
      </c>
      <c r="H344" s="215">
        <f>SUM(Paniglgasse:Lerchenfelder!H344)</f>
        <v>0</v>
      </c>
      <c r="I344" s="215">
        <f>SUM(Paniglgasse:Lerchenfelder!I344)</f>
        <v>0</v>
      </c>
      <c r="J344" s="215">
        <f>SUM(Paniglgasse:Lerchenfelder!J344)</f>
        <v>0</v>
      </c>
      <c r="K344" s="215">
        <f>SUM(Paniglgasse:Lerchenfelder!K344)</f>
        <v>0</v>
      </c>
      <c r="L344" s="215">
        <f>SUM(Paniglgasse:Lerchenfelder!L344)</f>
        <v>0</v>
      </c>
      <c r="M344" s="215">
        <f>SUM(Paniglgasse:Lerchenfelder!M344)</f>
        <v>0</v>
      </c>
      <c r="N344" s="215">
        <f>SUM(Paniglgasse:Lerchenfelder!N344)</f>
        <v>0</v>
      </c>
      <c r="O344" s="215">
        <f>SUM(Paniglgasse:Lerchenfelder!O344)</f>
        <v>0</v>
      </c>
      <c r="P344" s="215">
        <f>SUM(Paniglgasse:Lerchenfelder!P344)</f>
        <v>0</v>
      </c>
      <c r="Q344" s="215">
        <f>SUM(Paniglgasse:Lerchenfelder!Q344)</f>
        <v>0</v>
      </c>
      <c r="R344" s="215">
        <f>SUM(Paniglgasse:Lerchenfelder!R344)</f>
        <v>0</v>
      </c>
      <c r="S344" s="215">
        <f>SUM(Paniglgasse:Lerchenfelder!S344)</f>
        <v>0</v>
      </c>
      <c r="T344" s="215">
        <f>SUM(Paniglgasse:Lerchenfelder!T344)</f>
        <v>0</v>
      </c>
      <c r="U344" s="215">
        <f>SUM(Paniglgasse:Lerchenfelder!U344)</f>
        <v>0</v>
      </c>
      <c r="V344" s="215">
        <f>SUM(Paniglgasse:Lerchenfelder!V344)</f>
        <v>0</v>
      </c>
      <c r="W344" s="215">
        <f>SUM(Paniglgasse:Lerchenfelder!W344)</f>
        <v>0</v>
      </c>
      <c r="X344" s="215">
        <f>SUM(Paniglgasse:Lerchenfelder!X344)</f>
        <v>0</v>
      </c>
      <c r="Y344" s="215">
        <f>SUM(Paniglgasse:Lerchenfelder!Y344)</f>
        <v>0</v>
      </c>
      <c r="Z344" s="215">
        <f>SUM(Paniglgasse:Lerchenfelder!Z344)</f>
        <v>0</v>
      </c>
      <c r="AA344" s="215">
        <f>SUM(Paniglgasse:Lerchenfelder!AA344)</f>
        <v>0</v>
      </c>
      <c r="AB344" s="215">
        <f>SUM(Paniglgasse:Lerchenfelder!AB344)</f>
        <v>0</v>
      </c>
      <c r="AC344" s="215">
        <f>SUM(Paniglgasse:Lerchenfelder!AC344)</f>
        <v>0</v>
      </c>
      <c r="AD344" s="215">
        <f>SUM(Paniglgasse:Lerchenfelder!AD344)</f>
        <v>0</v>
      </c>
      <c r="AE344" s="215">
        <f>SUM(Paniglgasse:Lerchenfelder!AE344)</f>
        <v>0</v>
      </c>
      <c r="AF344" s="215">
        <f>SUM(Paniglgasse:Lerchenfelder!AF344)</f>
        <v>0</v>
      </c>
      <c r="AG344" s="215">
        <f>SUM(Paniglgasse:Lerchenfelder!AG344)</f>
        <v>0</v>
      </c>
      <c r="AH344" s="215">
        <f>SUM(Paniglgasse:Lerchenfelder!AH344)</f>
        <v>0</v>
      </c>
      <c r="AI344" s="215">
        <f>SUM(Paniglgasse:Lerchenfelder!AI344)</f>
        <v>0</v>
      </c>
      <c r="AJ344" s="215">
        <f>SUM(Paniglgasse:Lerchenfelder!AJ344)</f>
        <v>0</v>
      </c>
      <c r="AK344" s="215">
        <f>SUM(Paniglgasse:Lerchenfelder!AK344)</f>
        <v>0</v>
      </c>
      <c r="AL344" s="215">
        <f>SUM(Paniglgasse:Lerchenfelder!AL344)</f>
        <v>0</v>
      </c>
      <c r="AM344" s="215">
        <f>SUM(Paniglgasse:Lerchenfelder!AM344)</f>
        <v>0</v>
      </c>
      <c r="AN344" s="215">
        <f>SUM(Paniglgasse:Lerchenfelder!AN344)</f>
        <v>0</v>
      </c>
      <c r="AO344" s="215">
        <f>SUM(Paniglgasse:Lerchenfelder!AO344)</f>
        <v>0</v>
      </c>
      <c r="AP344" s="215">
        <f>SUM(Paniglgasse:Lerchenfelder!AP344)</f>
        <v>0</v>
      </c>
      <c r="AQ344" s="215">
        <f>SUM(Paniglgasse:Lerchenfelder!AQ344)</f>
        <v>0</v>
      </c>
      <c r="AR344" s="215">
        <f>SUM(Paniglgasse:Lerchenfelder!AR344)</f>
        <v>0</v>
      </c>
      <c r="AS344" s="215">
        <f>SUM(Paniglgasse:Lerchenfelder!AS344)</f>
        <v>0</v>
      </c>
      <c r="AT344" s="215">
        <f>SUM(Paniglgasse:Lerchenfelder!AT344)</f>
        <v>0</v>
      </c>
      <c r="AU344" s="215">
        <f>SUM(Paniglgasse:Lerchenfelder!AU344)</f>
        <v>0</v>
      </c>
      <c r="AV344" s="215">
        <f>SUM(Paniglgasse:Lerchenfelder!AV344)</f>
        <v>0</v>
      </c>
      <c r="AW344" s="215">
        <f>SUM(Paniglgasse:Lerchenfelder!AW344)</f>
        <v>0</v>
      </c>
      <c r="AX344" s="215">
        <f>SUM(Paniglgasse:Lerchenfelder!AX344)</f>
        <v>0</v>
      </c>
      <c r="AY344" s="215">
        <f>SUM(Paniglgasse:Lerchenfelder!AY344)</f>
        <v>0</v>
      </c>
      <c r="AZ344" s="215">
        <f>SUM(Paniglgasse:Lerchenfelder!AZ344)</f>
        <v>0</v>
      </c>
      <c r="BA344" s="215">
        <f>SUM(Paniglgasse:Lerchenfelder!BA344)</f>
        <v>0</v>
      </c>
      <c r="BB344" s="215">
        <f>SUM(Paniglgasse:Lerchenfelder!BB344)</f>
        <v>0</v>
      </c>
      <c r="BC344" s="215">
        <f>SUM(Paniglgasse:Lerchenfelder!BC344)</f>
        <v>0</v>
      </c>
      <c r="BD344" s="215">
        <f>SUM(Paniglgasse:Lerchenfelder!BD344)</f>
        <v>0</v>
      </c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x14ac:dyDescent="0.3">
      <c r="A345" s="269"/>
      <c r="B345" s="78" t="s">
        <v>370</v>
      </c>
      <c r="C345" s="275"/>
      <c r="D345" s="161">
        <f>SUM(E345:BD345)</f>
        <v>0</v>
      </c>
      <c r="E345" s="215">
        <f>SUM(Paniglgasse:Lerchenfelder!E345)</f>
        <v>0</v>
      </c>
      <c r="F345" s="215">
        <f>SUM(Paniglgasse:Lerchenfelder!F345)</f>
        <v>0</v>
      </c>
      <c r="G345" s="215">
        <f>SUM(Paniglgasse:Lerchenfelder!G345)</f>
        <v>0</v>
      </c>
      <c r="H345" s="215">
        <f>SUM(Paniglgasse:Lerchenfelder!H345)</f>
        <v>0</v>
      </c>
      <c r="I345" s="215">
        <f>SUM(Paniglgasse:Lerchenfelder!I345)</f>
        <v>0</v>
      </c>
      <c r="J345" s="215">
        <f>SUM(Paniglgasse:Lerchenfelder!J345)</f>
        <v>0</v>
      </c>
      <c r="K345" s="215">
        <f>SUM(Paniglgasse:Lerchenfelder!K345)</f>
        <v>0</v>
      </c>
      <c r="L345" s="215">
        <f>SUM(Paniglgasse:Lerchenfelder!L345)</f>
        <v>0</v>
      </c>
      <c r="M345" s="215">
        <f>SUM(Paniglgasse:Lerchenfelder!M345)</f>
        <v>0</v>
      </c>
      <c r="N345" s="215">
        <f>SUM(Paniglgasse:Lerchenfelder!N345)</f>
        <v>0</v>
      </c>
      <c r="O345" s="215">
        <f>SUM(Paniglgasse:Lerchenfelder!O345)</f>
        <v>0</v>
      </c>
      <c r="P345" s="215">
        <f>SUM(Paniglgasse:Lerchenfelder!P345)</f>
        <v>0</v>
      </c>
      <c r="Q345" s="215">
        <f>SUM(Paniglgasse:Lerchenfelder!Q345)</f>
        <v>0</v>
      </c>
      <c r="R345" s="215">
        <f>SUM(Paniglgasse:Lerchenfelder!R345)</f>
        <v>0</v>
      </c>
      <c r="S345" s="215">
        <f>SUM(Paniglgasse:Lerchenfelder!S345)</f>
        <v>0</v>
      </c>
      <c r="T345" s="215">
        <f>SUM(Paniglgasse:Lerchenfelder!T345)</f>
        <v>0</v>
      </c>
      <c r="U345" s="215">
        <f>SUM(Paniglgasse:Lerchenfelder!U345)</f>
        <v>0</v>
      </c>
      <c r="V345" s="215">
        <f>SUM(Paniglgasse:Lerchenfelder!V345)</f>
        <v>0</v>
      </c>
      <c r="W345" s="215">
        <f>SUM(Paniglgasse:Lerchenfelder!W345)</f>
        <v>0</v>
      </c>
      <c r="X345" s="215">
        <f>SUM(Paniglgasse:Lerchenfelder!X345)</f>
        <v>0</v>
      </c>
      <c r="Y345" s="215">
        <f>SUM(Paniglgasse:Lerchenfelder!Y345)</f>
        <v>0</v>
      </c>
      <c r="Z345" s="215">
        <f>SUM(Paniglgasse:Lerchenfelder!Z345)</f>
        <v>0</v>
      </c>
      <c r="AA345" s="215">
        <f>SUM(Paniglgasse:Lerchenfelder!AA345)</f>
        <v>0</v>
      </c>
      <c r="AB345" s="215">
        <f>SUM(Paniglgasse:Lerchenfelder!AB345)</f>
        <v>0</v>
      </c>
      <c r="AC345" s="215">
        <f>SUM(Paniglgasse:Lerchenfelder!AC345)</f>
        <v>0</v>
      </c>
      <c r="AD345" s="215">
        <f>SUM(Paniglgasse:Lerchenfelder!AD345)</f>
        <v>0</v>
      </c>
      <c r="AE345" s="215">
        <f>SUM(Paniglgasse:Lerchenfelder!AE345)</f>
        <v>0</v>
      </c>
      <c r="AF345" s="215">
        <f>SUM(Paniglgasse:Lerchenfelder!AF345)</f>
        <v>0</v>
      </c>
      <c r="AG345" s="215">
        <f>SUM(Paniglgasse:Lerchenfelder!AG345)</f>
        <v>0</v>
      </c>
      <c r="AH345" s="215">
        <f>SUM(Paniglgasse:Lerchenfelder!AH345)</f>
        <v>0</v>
      </c>
      <c r="AI345" s="215">
        <f>SUM(Paniglgasse:Lerchenfelder!AI345)</f>
        <v>0</v>
      </c>
      <c r="AJ345" s="215">
        <f>SUM(Paniglgasse:Lerchenfelder!AJ345)</f>
        <v>0</v>
      </c>
      <c r="AK345" s="215">
        <f>SUM(Paniglgasse:Lerchenfelder!AK345)</f>
        <v>0</v>
      </c>
      <c r="AL345" s="215">
        <f>SUM(Paniglgasse:Lerchenfelder!AL345)</f>
        <v>0</v>
      </c>
      <c r="AM345" s="215">
        <f>SUM(Paniglgasse:Lerchenfelder!AM345)</f>
        <v>0</v>
      </c>
      <c r="AN345" s="215">
        <f>SUM(Paniglgasse:Lerchenfelder!AN345)</f>
        <v>0</v>
      </c>
      <c r="AO345" s="215">
        <f>SUM(Paniglgasse:Lerchenfelder!AO345)</f>
        <v>0</v>
      </c>
      <c r="AP345" s="215">
        <f>SUM(Paniglgasse:Lerchenfelder!AP345)</f>
        <v>0</v>
      </c>
      <c r="AQ345" s="215">
        <f>SUM(Paniglgasse:Lerchenfelder!AQ345)</f>
        <v>0</v>
      </c>
      <c r="AR345" s="215">
        <f>SUM(Paniglgasse:Lerchenfelder!AR345)</f>
        <v>0</v>
      </c>
      <c r="AS345" s="215">
        <f>SUM(Paniglgasse:Lerchenfelder!AS345)</f>
        <v>0</v>
      </c>
      <c r="AT345" s="215">
        <f>SUM(Paniglgasse:Lerchenfelder!AT345)</f>
        <v>0</v>
      </c>
      <c r="AU345" s="215">
        <f>SUM(Paniglgasse:Lerchenfelder!AU345)</f>
        <v>0</v>
      </c>
      <c r="AV345" s="215">
        <f>SUM(Paniglgasse:Lerchenfelder!AV345)</f>
        <v>0</v>
      </c>
      <c r="AW345" s="215">
        <f>SUM(Paniglgasse:Lerchenfelder!AW345)</f>
        <v>0</v>
      </c>
      <c r="AX345" s="215">
        <f>SUM(Paniglgasse:Lerchenfelder!AX345)</f>
        <v>0</v>
      </c>
      <c r="AY345" s="215">
        <f>SUM(Paniglgasse:Lerchenfelder!AY345)</f>
        <v>0</v>
      </c>
      <c r="AZ345" s="215">
        <f>SUM(Paniglgasse:Lerchenfelder!AZ345)</f>
        <v>0</v>
      </c>
      <c r="BA345" s="215">
        <f>SUM(Paniglgasse:Lerchenfelder!BA345)</f>
        <v>0</v>
      </c>
      <c r="BB345" s="215">
        <f>SUM(Paniglgasse:Lerchenfelder!BB345)</f>
        <v>0</v>
      </c>
      <c r="BC345" s="215">
        <f>SUM(Paniglgasse:Lerchenfelder!BC345)</f>
        <v>0</v>
      </c>
      <c r="BD345" s="215">
        <f>SUM(Paniglgasse:Lerchenfelder!BD345)</f>
        <v>0</v>
      </c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x14ac:dyDescent="0.3">
      <c r="A346" s="282"/>
      <c r="B346" s="160" t="s">
        <v>371</v>
      </c>
      <c r="C346" s="275"/>
      <c r="D346" s="161">
        <f>SUM(E346:BD346)</f>
        <v>4027.5900000000011</v>
      </c>
      <c r="E346" s="278">
        <f t="shared" ref="E346:AJ346" si="520">SUM(E343:E345)</f>
        <v>83.306666666666658</v>
      </c>
      <c r="F346" s="278">
        <f t="shared" si="520"/>
        <v>80.506666666666661</v>
      </c>
      <c r="G346" s="278">
        <f t="shared" si="520"/>
        <v>84.876666666666665</v>
      </c>
      <c r="H346" s="278">
        <f t="shared" si="520"/>
        <v>77.376666666666665</v>
      </c>
      <c r="I346" s="278">
        <f t="shared" si="520"/>
        <v>77.336666666666659</v>
      </c>
      <c r="J346" s="278">
        <f t="shared" si="520"/>
        <v>81.98666666666665</v>
      </c>
      <c r="K346" s="278">
        <f t="shared" si="520"/>
        <v>95.746666666666655</v>
      </c>
      <c r="L346" s="278">
        <f t="shared" si="520"/>
        <v>77.976666666666659</v>
      </c>
      <c r="M346" s="278">
        <f t="shared" si="520"/>
        <v>74.993333333333325</v>
      </c>
      <c r="N346" s="278">
        <f t="shared" si="520"/>
        <v>66.493333333333325</v>
      </c>
      <c r="O346" s="278">
        <f t="shared" si="520"/>
        <v>59.123333333333328</v>
      </c>
      <c r="P346" s="278">
        <f t="shared" si="520"/>
        <v>73.723333333333329</v>
      </c>
      <c r="Q346" s="278">
        <f t="shared" si="520"/>
        <v>65.703333333333319</v>
      </c>
      <c r="R346" s="278">
        <f t="shared" si="520"/>
        <v>93.296666666666653</v>
      </c>
      <c r="S346" s="278">
        <f t="shared" si="520"/>
        <v>81.956666666666649</v>
      </c>
      <c r="T346" s="278">
        <f t="shared" si="520"/>
        <v>73.026666666666657</v>
      </c>
      <c r="U346" s="278">
        <f t="shared" si="520"/>
        <v>87.876666666666665</v>
      </c>
      <c r="V346" s="278">
        <f t="shared" si="520"/>
        <v>91.966666666666654</v>
      </c>
      <c r="W346" s="278">
        <f t="shared" si="520"/>
        <v>78.826666666666654</v>
      </c>
      <c r="X346" s="278">
        <f t="shared" si="520"/>
        <v>79.516666666666652</v>
      </c>
      <c r="Y346" s="278">
        <f t="shared" si="520"/>
        <v>72.456666666666649</v>
      </c>
      <c r="Z346" s="278">
        <f t="shared" si="520"/>
        <v>67.513333333333321</v>
      </c>
      <c r="AA346" s="278">
        <f t="shared" si="520"/>
        <v>74.493333333333325</v>
      </c>
      <c r="AB346" s="278">
        <f t="shared" si="520"/>
        <v>73.693333333333328</v>
      </c>
      <c r="AC346" s="278">
        <f t="shared" si="520"/>
        <v>70.903333333333336</v>
      </c>
      <c r="AD346" s="278">
        <f t="shared" si="520"/>
        <v>75.213333333333338</v>
      </c>
      <c r="AE346" s="278">
        <f t="shared" si="520"/>
        <v>86.776666666666657</v>
      </c>
      <c r="AF346" s="278">
        <f t="shared" si="520"/>
        <v>90.676666666666648</v>
      </c>
      <c r="AG346" s="278">
        <f t="shared" si="520"/>
        <v>83.556666666666658</v>
      </c>
      <c r="AH346" s="278">
        <f t="shared" si="520"/>
        <v>73.86666666666666</v>
      </c>
      <c r="AI346" s="278">
        <f t="shared" si="520"/>
        <v>75.856666666666655</v>
      </c>
      <c r="AJ346" s="278">
        <f t="shared" si="520"/>
        <v>74.306666666666658</v>
      </c>
      <c r="AK346" s="278">
        <f t="shared" ref="AK346:BP346" si="521">SUM(AK343:AK345)</f>
        <v>90.596666666666664</v>
      </c>
      <c r="AL346" s="278">
        <f t="shared" si="521"/>
        <v>71.48666666666665</v>
      </c>
      <c r="AM346" s="278">
        <f t="shared" si="521"/>
        <v>67.743333333333325</v>
      </c>
      <c r="AN346" s="278">
        <f t="shared" si="521"/>
        <v>64.043333333333322</v>
      </c>
      <c r="AO346" s="278">
        <f t="shared" si="521"/>
        <v>72.743333333333325</v>
      </c>
      <c r="AP346" s="278">
        <f t="shared" si="521"/>
        <v>67.703333333333319</v>
      </c>
      <c r="AQ346" s="278">
        <f t="shared" si="521"/>
        <v>68.903333333333336</v>
      </c>
      <c r="AR346" s="278">
        <f t="shared" si="521"/>
        <v>72.98666666666665</v>
      </c>
      <c r="AS346" s="278">
        <f t="shared" si="521"/>
        <v>78.566666666666663</v>
      </c>
      <c r="AT346" s="278">
        <f t="shared" si="521"/>
        <v>95.826666666666654</v>
      </c>
      <c r="AU346" s="278">
        <f t="shared" si="521"/>
        <v>88.806666666666658</v>
      </c>
      <c r="AV346" s="278">
        <f t="shared" si="521"/>
        <v>83.976666666666659</v>
      </c>
      <c r="AW346" s="278">
        <f t="shared" si="521"/>
        <v>90.066666666666663</v>
      </c>
      <c r="AX346" s="278">
        <f t="shared" si="521"/>
        <v>91.416666666666657</v>
      </c>
      <c r="AY346" s="278">
        <f t="shared" si="521"/>
        <v>72.676666666666662</v>
      </c>
      <c r="AZ346" s="278">
        <f t="shared" si="521"/>
        <v>76.11333333333333</v>
      </c>
      <c r="BA346" s="278">
        <f t="shared" si="521"/>
        <v>69.513333333333321</v>
      </c>
      <c r="BB346" s="278">
        <f t="shared" si="521"/>
        <v>65.663333333333327</v>
      </c>
      <c r="BC346" s="278">
        <f t="shared" si="521"/>
        <v>70.273333333333326</v>
      </c>
      <c r="BD346" s="278">
        <f t="shared" si="521"/>
        <v>63.553333333333327</v>
      </c>
      <c r="BE346" s="271"/>
      <c r="BF346" s="162">
        <f>SUM(E346:H346)</f>
        <v>326.06666666666666</v>
      </c>
      <c r="BG346" s="157">
        <f>SUM(I346:L346)</f>
        <v>333.04666666666662</v>
      </c>
      <c r="BH346" s="157">
        <f>SUM(M346:Q346)</f>
        <v>340.03666666666663</v>
      </c>
      <c r="BI346" s="157">
        <f>SUM(R346:U346)</f>
        <v>336.15666666666664</v>
      </c>
      <c r="BJ346" s="157">
        <f>SUM(V346:Y346)</f>
        <v>322.76666666666659</v>
      </c>
      <c r="BK346" s="157">
        <f>SUM(Z346:AD346)</f>
        <v>361.81666666666672</v>
      </c>
      <c r="BL346" s="157">
        <f>SUM(AE346:AH346)</f>
        <v>334.87666666666667</v>
      </c>
      <c r="BM346" s="157">
        <f>SUM(AI346:AL346)</f>
        <v>312.24666666666661</v>
      </c>
      <c r="BN346" s="157">
        <f>SUM(AM346:AQ346)</f>
        <v>341.13666666666666</v>
      </c>
      <c r="BO346" s="157">
        <f>SUM(AR346:AU346)</f>
        <v>336.18666666666661</v>
      </c>
      <c r="BP346" s="157">
        <f>SUM(AV346:AY346)</f>
        <v>338.13666666666666</v>
      </c>
      <c r="BQ346" s="157">
        <f>SUM(AZ346:BD346)</f>
        <v>345.11666666666667</v>
      </c>
      <c r="BR346" s="157">
        <f>SUM(BF346:BQ346)</f>
        <v>4027.5899999999997</v>
      </c>
      <c r="BS346" s="157">
        <f>SUM(BF346:BH346)</f>
        <v>999.14999999999986</v>
      </c>
      <c r="BT346" s="157">
        <f>SUM(BI346:BK346)</f>
        <v>1020.7399999999999</v>
      </c>
      <c r="BU346" s="157">
        <f>SUM(BL346:BN346)</f>
        <v>988.25999999999988</v>
      </c>
      <c r="BV346" s="157">
        <f>SUM(BO346:BQ346)</f>
        <v>1019.4399999999999</v>
      </c>
      <c r="BW346" s="157">
        <f>SUM(BF346:BK346)</f>
        <v>2019.8899999999999</v>
      </c>
      <c r="BX346" s="157">
        <f>SUM(BL346:BQ346)</f>
        <v>2007.6999999999998</v>
      </c>
      <c r="BY346" s="157">
        <f>IF(Info!$O$3="Q1",$BS346,IF(Info!$O$3="Q2",$BS346+$BT346,IF(Info!$O$3="Q3",$BS346+$BT346+$BU346,$BR346)))</f>
        <v>999.14999999999986</v>
      </c>
      <c r="BZ346" s="157">
        <f>IF(Info!$O$3="Q1",$BS346,IF(Info!$O$3="Q2",$BT346,IF(Info!$O$3="Q3",$BU346,$BV346)))</f>
        <v>999.14999999999986</v>
      </c>
      <c r="CA346" s="49"/>
    </row>
    <row r="347" spans="1:79" ht="15.6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x14ac:dyDescent="0.3">
      <c r="A348" s="269"/>
      <c r="B348" s="78" t="s">
        <v>83</v>
      </c>
      <c r="C348" s="275"/>
      <c r="D348" s="161">
        <f>SUM(E348:BD348)</f>
        <v>401.5800000000001</v>
      </c>
      <c r="E348" s="215">
        <f>SUM(Paniglgasse:Lerchenfelder!E348)</f>
        <v>9.0366666666666671</v>
      </c>
      <c r="F348" s="215">
        <f>SUM(Paniglgasse:Lerchenfelder!F348)</f>
        <v>8.6866666666666674</v>
      </c>
      <c r="G348" s="215">
        <f>SUM(Paniglgasse:Lerchenfelder!G348)</f>
        <v>7.5366666666666671</v>
      </c>
      <c r="H348" s="215">
        <f>SUM(Paniglgasse:Lerchenfelder!H348)</f>
        <v>9.4966666666666661</v>
      </c>
      <c r="I348" s="215">
        <f>SUM(Paniglgasse:Lerchenfelder!I348)</f>
        <v>8.1666666666666679</v>
      </c>
      <c r="J348" s="215">
        <f>SUM(Paniglgasse:Lerchenfelder!J348)</f>
        <v>9.3566666666666674</v>
      </c>
      <c r="K348" s="215">
        <f>SUM(Paniglgasse:Lerchenfelder!K348)</f>
        <v>7.2266666666666666</v>
      </c>
      <c r="L348" s="215">
        <f>SUM(Paniglgasse:Lerchenfelder!L348)</f>
        <v>7.3966666666666665</v>
      </c>
      <c r="M348" s="215">
        <f>SUM(Paniglgasse:Lerchenfelder!M348)</f>
        <v>5.9733333333333327</v>
      </c>
      <c r="N348" s="215">
        <f>SUM(Paniglgasse:Lerchenfelder!N348)</f>
        <v>5.9933333333333332</v>
      </c>
      <c r="O348" s="215">
        <f>SUM(Paniglgasse:Lerchenfelder!O348)</f>
        <v>6.3133333333333326</v>
      </c>
      <c r="P348" s="215">
        <f>SUM(Paniglgasse:Lerchenfelder!P348)</f>
        <v>7.083333333333333</v>
      </c>
      <c r="Q348" s="215">
        <f>SUM(Paniglgasse:Lerchenfelder!Q348)</f>
        <v>6.3633333333333333</v>
      </c>
      <c r="R348" s="215">
        <f>SUM(Paniglgasse:Lerchenfelder!R348)</f>
        <v>9.4366666666666674</v>
      </c>
      <c r="S348" s="215">
        <f>SUM(Paniglgasse:Lerchenfelder!S348)</f>
        <v>9.3166666666666664</v>
      </c>
      <c r="T348" s="215">
        <f>SUM(Paniglgasse:Lerchenfelder!T348)</f>
        <v>9.1966666666666672</v>
      </c>
      <c r="U348" s="215">
        <f>SUM(Paniglgasse:Lerchenfelder!U348)</f>
        <v>7.706666666666667</v>
      </c>
      <c r="V348" s="215">
        <f>SUM(Paniglgasse:Lerchenfelder!V348)</f>
        <v>8.6666666666666679</v>
      </c>
      <c r="W348" s="215">
        <f>SUM(Paniglgasse:Lerchenfelder!W348)</f>
        <v>8.456666666666667</v>
      </c>
      <c r="X348" s="215">
        <f>SUM(Paniglgasse:Lerchenfelder!X348)</f>
        <v>7.3966666666666665</v>
      </c>
      <c r="Y348" s="215">
        <f>SUM(Paniglgasse:Lerchenfelder!Y348)</f>
        <v>7.8366666666666669</v>
      </c>
      <c r="Z348" s="215">
        <f>SUM(Paniglgasse:Lerchenfelder!Z348)</f>
        <v>6.7333333333333325</v>
      </c>
      <c r="AA348" s="215">
        <f>SUM(Paniglgasse:Lerchenfelder!AA348)</f>
        <v>6.6733333333333329</v>
      </c>
      <c r="AB348" s="215">
        <f>SUM(Paniglgasse:Lerchenfelder!AB348)</f>
        <v>6.003333333333333</v>
      </c>
      <c r="AC348" s="215">
        <f>SUM(Paniglgasse:Lerchenfelder!AC348)</f>
        <v>7.5533333333333328</v>
      </c>
      <c r="AD348" s="215">
        <f>SUM(Paniglgasse:Lerchenfelder!AD348)</f>
        <v>5.9733333333333327</v>
      </c>
      <c r="AE348" s="215">
        <f>SUM(Paniglgasse:Lerchenfelder!AE348)</f>
        <v>8.7266666666666666</v>
      </c>
      <c r="AF348" s="215">
        <f>SUM(Paniglgasse:Lerchenfelder!AF348)</f>
        <v>8.8866666666666667</v>
      </c>
      <c r="AG348" s="215">
        <f>SUM(Paniglgasse:Lerchenfelder!AG348)</f>
        <v>8.5966666666666676</v>
      </c>
      <c r="AH348" s="215">
        <f>SUM(Paniglgasse:Lerchenfelder!AH348)</f>
        <v>9.1866666666666674</v>
      </c>
      <c r="AI348" s="215">
        <f>SUM(Paniglgasse:Lerchenfelder!AI348)</f>
        <v>8.4966666666666661</v>
      </c>
      <c r="AJ348" s="215">
        <f>SUM(Paniglgasse:Lerchenfelder!AJ348)</f>
        <v>9.1466666666666683</v>
      </c>
      <c r="AK348" s="215">
        <f>SUM(Paniglgasse:Lerchenfelder!AK348)</f>
        <v>7.1566666666666672</v>
      </c>
      <c r="AL348" s="215">
        <f>SUM(Paniglgasse:Lerchenfelder!AL348)</f>
        <v>7.1966666666666672</v>
      </c>
      <c r="AM348" s="215">
        <f>SUM(Paniglgasse:Lerchenfelder!AM348)</f>
        <v>6.9533333333333331</v>
      </c>
      <c r="AN348" s="215">
        <f>SUM(Paniglgasse:Lerchenfelder!AN348)</f>
        <v>6.8233333333333333</v>
      </c>
      <c r="AO348" s="215">
        <f>SUM(Paniglgasse:Lerchenfelder!AO348)</f>
        <v>6.9733333333333327</v>
      </c>
      <c r="AP348" s="215">
        <f>SUM(Paniglgasse:Lerchenfelder!AP348)</f>
        <v>7.2033333333333331</v>
      </c>
      <c r="AQ348" s="215">
        <f>SUM(Paniglgasse:Lerchenfelder!AQ348)</f>
        <v>6.503333333333333</v>
      </c>
      <c r="AR348" s="215">
        <f>SUM(Paniglgasse:Lerchenfelder!AR348)</f>
        <v>8.6766666666666659</v>
      </c>
      <c r="AS348" s="215">
        <f>SUM(Paniglgasse:Lerchenfelder!AS348)</f>
        <v>8.326666666666668</v>
      </c>
      <c r="AT348" s="215">
        <f>SUM(Paniglgasse:Lerchenfelder!AT348)</f>
        <v>8.6466666666666683</v>
      </c>
      <c r="AU348" s="215">
        <f>SUM(Paniglgasse:Lerchenfelder!AU348)</f>
        <v>7.8066666666666666</v>
      </c>
      <c r="AV348" s="215">
        <f>SUM(Paniglgasse:Lerchenfelder!AV348)</f>
        <v>9.4766666666666666</v>
      </c>
      <c r="AW348" s="215">
        <f>SUM(Paniglgasse:Lerchenfelder!AW348)</f>
        <v>8.2866666666666671</v>
      </c>
      <c r="AX348" s="215">
        <f>SUM(Paniglgasse:Lerchenfelder!AX348)</f>
        <v>9.0966666666666676</v>
      </c>
      <c r="AY348" s="215">
        <f>SUM(Paniglgasse:Lerchenfelder!AY348)</f>
        <v>8.7966666666666669</v>
      </c>
      <c r="AZ348" s="215">
        <f>SUM(Paniglgasse:Lerchenfelder!AZ348)</f>
        <v>6.2633333333333336</v>
      </c>
      <c r="BA348" s="215">
        <f>SUM(Paniglgasse:Lerchenfelder!BA348)</f>
        <v>5.8133333333333326</v>
      </c>
      <c r="BB348" s="215">
        <f>SUM(Paniglgasse:Lerchenfelder!BB348)</f>
        <v>5.7833333333333332</v>
      </c>
      <c r="BC348" s="215">
        <f>SUM(Paniglgasse:Lerchenfelder!BC348)</f>
        <v>6.543333333333333</v>
      </c>
      <c r="BD348" s="215">
        <f>SUM(Paniglgasse:Lerchenfelder!BD348)</f>
        <v>6.6333333333333329</v>
      </c>
      <c r="BE348" s="271"/>
      <c r="BF348" s="163">
        <f>SUM(E348:H348)</f>
        <v>34.756666666666675</v>
      </c>
      <c r="BG348" s="77">
        <f>SUM(I348:L348)</f>
        <v>32.146666666666668</v>
      </c>
      <c r="BH348" s="77">
        <f>SUM(M348:Q348)</f>
        <v>31.726666666666663</v>
      </c>
      <c r="BI348" s="77">
        <f>SUM(R348:U348)</f>
        <v>35.656666666666666</v>
      </c>
      <c r="BJ348" s="77">
        <f>SUM(V348:Y348)</f>
        <v>32.356666666666669</v>
      </c>
      <c r="BK348" s="77">
        <f>SUM(Z348:AD348)</f>
        <v>32.936666666666667</v>
      </c>
      <c r="BL348" s="77">
        <f>SUM(AE348:AH348)</f>
        <v>35.396666666666668</v>
      </c>
      <c r="BM348" s="77">
        <f>SUM(AI348:AL348)</f>
        <v>31.99666666666667</v>
      </c>
      <c r="BN348" s="77">
        <f>SUM(AM348:AQ348)</f>
        <v>34.456666666666663</v>
      </c>
      <c r="BO348" s="77">
        <f>SUM(AR348:AU348)</f>
        <v>33.456666666666671</v>
      </c>
      <c r="BP348" s="77">
        <f>SUM(AV348:AY348)</f>
        <v>35.656666666666666</v>
      </c>
      <c r="BQ348" s="77">
        <f>SUM(AZ348:BD348)</f>
        <v>31.036666666666665</v>
      </c>
      <c r="BR348" s="157">
        <f>SUM(BF348:BQ348)</f>
        <v>401.58</v>
      </c>
      <c r="BS348" s="77">
        <f>SUM(BF348:BH348)</f>
        <v>98.63</v>
      </c>
      <c r="BT348" s="77">
        <f>SUM(BI348:BK348)</f>
        <v>100.95</v>
      </c>
      <c r="BU348" s="77">
        <f>SUM(BL348:BN348)</f>
        <v>101.85000000000001</v>
      </c>
      <c r="BV348" s="77">
        <f>SUM(BO348:BQ348)</f>
        <v>100.15</v>
      </c>
      <c r="BW348" s="77">
        <f>SUM(BF348:BK348)</f>
        <v>199.57999999999998</v>
      </c>
      <c r="BX348" s="77">
        <f>SUM(BL348:BQ348)</f>
        <v>202</v>
      </c>
      <c r="BY348" s="77">
        <f>IF(Info!$O$3="Q1",$BS348,IF(Info!$O$3="Q2",$BS348+$BT348,IF(Info!$O$3="Q3",$BS348+$BT348+$BU348,$BR348)))</f>
        <v>98.63</v>
      </c>
      <c r="BZ348" s="77">
        <f>IF(Info!$O$3="Q1",$BS348,IF(Info!$O$3="Q2",$BT348,IF(Info!$O$3="Q3",$BU348,$BV348)))</f>
        <v>98.63</v>
      </c>
      <c r="CA348" s="49"/>
    </row>
    <row r="349" spans="1:79" x14ac:dyDescent="0.3">
      <c r="A349" s="269"/>
      <c r="B349" s="78" t="s">
        <v>85</v>
      </c>
      <c r="C349" s="275"/>
      <c r="D349" s="161">
        <f>SUM(E349:BD349)</f>
        <v>0</v>
      </c>
      <c r="E349" s="215">
        <f>SUM(Paniglgasse:Lerchenfelder!E349)</f>
        <v>0</v>
      </c>
      <c r="F349" s="215">
        <f>SUM(Paniglgasse:Lerchenfelder!F349)</f>
        <v>0</v>
      </c>
      <c r="G349" s="215">
        <f>SUM(Paniglgasse:Lerchenfelder!G349)</f>
        <v>0</v>
      </c>
      <c r="H349" s="215">
        <f>SUM(Paniglgasse:Lerchenfelder!H349)</f>
        <v>0</v>
      </c>
      <c r="I349" s="215">
        <f>SUM(Paniglgasse:Lerchenfelder!I349)</f>
        <v>0</v>
      </c>
      <c r="J349" s="215">
        <f>SUM(Paniglgasse:Lerchenfelder!J349)</f>
        <v>0</v>
      </c>
      <c r="K349" s="215">
        <f>SUM(Paniglgasse:Lerchenfelder!K349)</f>
        <v>0</v>
      </c>
      <c r="L349" s="215">
        <f>SUM(Paniglgasse:Lerchenfelder!L349)</f>
        <v>0</v>
      </c>
      <c r="M349" s="215">
        <f>SUM(Paniglgasse:Lerchenfelder!M349)</f>
        <v>0</v>
      </c>
      <c r="N349" s="215">
        <f>SUM(Paniglgasse:Lerchenfelder!N349)</f>
        <v>0</v>
      </c>
      <c r="O349" s="215">
        <f>SUM(Paniglgasse:Lerchenfelder!O349)</f>
        <v>0</v>
      </c>
      <c r="P349" s="215">
        <f>SUM(Paniglgasse:Lerchenfelder!P349)</f>
        <v>0</v>
      </c>
      <c r="Q349" s="215">
        <f>SUM(Paniglgasse:Lerchenfelder!Q349)</f>
        <v>0</v>
      </c>
      <c r="R349" s="215">
        <f>SUM(Paniglgasse:Lerchenfelder!R349)</f>
        <v>0</v>
      </c>
      <c r="S349" s="215">
        <f>SUM(Paniglgasse:Lerchenfelder!S349)</f>
        <v>0</v>
      </c>
      <c r="T349" s="215">
        <f>SUM(Paniglgasse:Lerchenfelder!T349)</f>
        <v>0</v>
      </c>
      <c r="U349" s="215">
        <f>SUM(Paniglgasse:Lerchenfelder!U349)</f>
        <v>0</v>
      </c>
      <c r="V349" s="215">
        <f>SUM(Paniglgasse:Lerchenfelder!V349)</f>
        <v>0</v>
      </c>
      <c r="W349" s="215">
        <f>SUM(Paniglgasse:Lerchenfelder!W349)</f>
        <v>0</v>
      </c>
      <c r="X349" s="215">
        <f>SUM(Paniglgasse:Lerchenfelder!X349)</f>
        <v>0</v>
      </c>
      <c r="Y349" s="215">
        <f>SUM(Paniglgasse:Lerchenfelder!Y349)</f>
        <v>0</v>
      </c>
      <c r="Z349" s="215">
        <f>SUM(Paniglgasse:Lerchenfelder!Z349)</f>
        <v>0</v>
      </c>
      <c r="AA349" s="215">
        <f>SUM(Paniglgasse:Lerchenfelder!AA349)</f>
        <v>0</v>
      </c>
      <c r="AB349" s="215">
        <f>SUM(Paniglgasse:Lerchenfelder!AB349)</f>
        <v>0</v>
      </c>
      <c r="AC349" s="215">
        <f>SUM(Paniglgasse:Lerchenfelder!AC349)</f>
        <v>0</v>
      </c>
      <c r="AD349" s="215">
        <f>SUM(Paniglgasse:Lerchenfelder!AD349)</f>
        <v>0</v>
      </c>
      <c r="AE349" s="215">
        <f>SUM(Paniglgasse:Lerchenfelder!AE349)</f>
        <v>0</v>
      </c>
      <c r="AF349" s="215">
        <f>SUM(Paniglgasse:Lerchenfelder!AF349)</f>
        <v>0</v>
      </c>
      <c r="AG349" s="215">
        <f>SUM(Paniglgasse:Lerchenfelder!AG349)</f>
        <v>0</v>
      </c>
      <c r="AH349" s="215">
        <f>SUM(Paniglgasse:Lerchenfelder!AH349)</f>
        <v>0</v>
      </c>
      <c r="AI349" s="215">
        <f>SUM(Paniglgasse:Lerchenfelder!AI349)</f>
        <v>0</v>
      </c>
      <c r="AJ349" s="215">
        <f>SUM(Paniglgasse:Lerchenfelder!AJ349)</f>
        <v>0</v>
      </c>
      <c r="AK349" s="215">
        <f>SUM(Paniglgasse:Lerchenfelder!AK349)</f>
        <v>0</v>
      </c>
      <c r="AL349" s="215">
        <f>SUM(Paniglgasse:Lerchenfelder!AL349)</f>
        <v>0</v>
      </c>
      <c r="AM349" s="215">
        <f>SUM(Paniglgasse:Lerchenfelder!AM349)</f>
        <v>0</v>
      </c>
      <c r="AN349" s="215">
        <f>SUM(Paniglgasse:Lerchenfelder!AN349)</f>
        <v>0</v>
      </c>
      <c r="AO349" s="215">
        <f>SUM(Paniglgasse:Lerchenfelder!AO349)</f>
        <v>0</v>
      </c>
      <c r="AP349" s="215">
        <f>SUM(Paniglgasse:Lerchenfelder!AP349)</f>
        <v>0</v>
      </c>
      <c r="AQ349" s="215">
        <f>SUM(Paniglgasse:Lerchenfelder!AQ349)</f>
        <v>0</v>
      </c>
      <c r="AR349" s="215">
        <f>SUM(Paniglgasse:Lerchenfelder!AR349)</f>
        <v>0</v>
      </c>
      <c r="AS349" s="215">
        <f>SUM(Paniglgasse:Lerchenfelder!AS349)</f>
        <v>0</v>
      </c>
      <c r="AT349" s="215">
        <f>SUM(Paniglgasse:Lerchenfelder!AT349)</f>
        <v>0</v>
      </c>
      <c r="AU349" s="215">
        <f>SUM(Paniglgasse:Lerchenfelder!AU349)</f>
        <v>0</v>
      </c>
      <c r="AV349" s="215">
        <f>SUM(Paniglgasse:Lerchenfelder!AV349)</f>
        <v>0</v>
      </c>
      <c r="AW349" s="215">
        <f>SUM(Paniglgasse:Lerchenfelder!AW349)</f>
        <v>0</v>
      </c>
      <c r="AX349" s="215">
        <f>SUM(Paniglgasse:Lerchenfelder!AX349)</f>
        <v>0</v>
      </c>
      <c r="AY349" s="215">
        <f>SUM(Paniglgasse:Lerchenfelder!AY349)</f>
        <v>0</v>
      </c>
      <c r="AZ349" s="215">
        <f>SUM(Paniglgasse:Lerchenfelder!AZ349)</f>
        <v>0</v>
      </c>
      <c r="BA349" s="215">
        <f>SUM(Paniglgasse:Lerchenfelder!BA349)</f>
        <v>0</v>
      </c>
      <c r="BB349" s="215">
        <f>SUM(Paniglgasse:Lerchenfelder!BB349)</f>
        <v>0</v>
      </c>
      <c r="BC349" s="215">
        <f>SUM(Paniglgasse:Lerchenfelder!BC349)</f>
        <v>0</v>
      </c>
      <c r="BD349" s="215">
        <f>SUM(Paniglgasse:Lerchenfelder!BD349)</f>
        <v>0</v>
      </c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x14ac:dyDescent="0.3">
      <c r="A350" s="282"/>
      <c r="B350" s="160" t="s">
        <v>373</v>
      </c>
      <c r="C350" s="275"/>
      <c r="D350" s="161">
        <f>SUM(E350:BD350)</f>
        <v>401.5800000000001</v>
      </c>
      <c r="E350" s="278">
        <f t="shared" ref="E350:AJ350" si="522">SUM(E348:E349)</f>
        <v>9.0366666666666671</v>
      </c>
      <c r="F350" s="278">
        <f t="shared" si="522"/>
        <v>8.6866666666666674</v>
      </c>
      <c r="G350" s="278">
        <f t="shared" si="522"/>
        <v>7.5366666666666671</v>
      </c>
      <c r="H350" s="278">
        <f t="shared" si="522"/>
        <v>9.4966666666666661</v>
      </c>
      <c r="I350" s="278">
        <f t="shared" si="522"/>
        <v>8.1666666666666679</v>
      </c>
      <c r="J350" s="278">
        <f t="shared" si="522"/>
        <v>9.3566666666666674</v>
      </c>
      <c r="K350" s="278">
        <f t="shared" si="522"/>
        <v>7.2266666666666666</v>
      </c>
      <c r="L350" s="278">
        <f t="shared" si="522"/>
        <v>7.3966666666666665</v>
      </c>
      <c r="M350" s="278">
        <f t="shared" si="522"/>
        <v>5.9733333333333327</v>
      </c>
      <c r="N350" s="278">
        <f t="shared" si="522"/>
        <v>5.9933333333333332</v>
      </c>
      <c r="O350" s="278">
        <f t="shared" si="522"/>
        <v>6.3133333333333326</v>
      </c>
      <c r="P350" s="278">
        <f t="shared" si="522"/>
        <v>7.083333333333333</v>
      </c>
      <c r="Q350" s="278">
        <f t="shared" si="522"/>
        <v>6.3633333333333333</v>
      </c>
      <c r="R350" s="278">
        <f t="shared" si="522"/>
        <v>9.4366666666666674</v>
      </c>
      <c r="S350" s="278">
        <f t="shared" si="522"/>
        <v>9.3166666666666664</v>
      </c>
      <c r="T350" s="278">
        <f t="shared" si="522"/>
        <v>9.1966666666666672</v>
      </c>
      <c r="U350" s="278">
        <f t="shared" si="522"/>
        <v>7.706666666666667</v>
      </c>
      <c r="V350" s="278">
        <f t="shared" si="522"/>
        <v>8.6666666666666679</v>
      </c>
      <c r="W350" s="278">
        <f t="shared" si="522"/>
        <v>8.456666666666667</v>
      </c>
      <c r="X350" s="278">
        <f t="shared" si="522"/>
        <v>7.3966666666666665</v>
      </c>
      <c r="Y350" s="278">
        <f t="shared" si="522"/>
        <v>7.8366666666666669</v>
      </c>
      <c r="Z350" s="278">
        <f t="shared" si="522"/>
        <v>6.7333333333333325</v>
      </c>
      <c r="AA350" s="278">
        <f t="shared" si="522"/>
        <v>6.6733333333333329</v>
      </c>
      <c r="AB350" s="278">
        <f t="shared" si="522"/>
        <v>6.003333333333333</v>
      </c>
      <c r="AC350" s="278">
        <f t="shared" si="522"/>
        <v>7.5533333333333328</v>
      </c>
      <c r="AD350" s="278">
        <f t="shared" si="522"/>
        <v>5.9733333333333327</v>
      </c>
      <c r="AE350" s="278">
        <f t="shared" si="522"/>
        <v>8.7266666666666666</v>
      </c>
      <c r="AF350" s="278">
        <f t="shared" si="522"/>
        <v>8.8866666666666667</v>
      </c>
      <c r="AG350" s="278">
        <f t="shared" si="522"/>
        <v>8.5966666666666676</v>
      </c>
      <c r="AH350" s="278">
        <f t="shared" si="522"/>
        <v>9.1866666666666674</v>
      </c>
      <c r="AI350" s="278">
        <f t="shared" si="522"/>
        <v>8.4966666666666661</v>
      </c>
      <c r="AJ350" s="278">
        <f t="shared" si="522"/>
        <v>9.1466666666666683</v>
      </c>
      <c r="AK350" s="278">
        <f t="shared" ref="AK350:BP350" si="523">SUM(AK348:AK349)</f>
        <v>7.1566666666666672</v>
      </c>
      <c r="AL350" s="278">
        <f t="shared" si="523"/>
        <v>7.1966666666666672</v>
      </c>
      <c r="AM350" s="278">
        <f t="shared" si="523"/>
        <v>6.9533333333333331</v>
      </c>
      <c r="AN350" s="278">
        <f t="shared" si="523"/>
        <v>6.8233333333333333</v>
      </c>
      <c r="AO350" s="278">
        <f t="shared" si="523"/>
        <v>6.9733333333333327</v>
      </c>
      <c r="AP350" s="278">
        <f t="shared" si="523"/>
        <v>7.2033333333333331</v>
      </c>
      <c r="AQ350" s="278">
        <f t="shared" si="523"/>
        <v>6.503333333333333</v>
      </c>
      <c r="AR350" s="278">
        <f t="shared" si="523"/>
        <v>8.6766666666666659</v>
      </c>
      <c r="AS350" s="278">
        <f t="shared" si="523"/>
        <v>8.326666666666668</v>
      </c>
      <c r="AT350" s="278">
        <f t="shared" si="523"/>
        <v>8.6466666666666683</v>
      </c>
      <c r="AU350" s="278">
        <f t="shared" si="523"/>
        <v>7.8066666666666666</v>
      </c>
      <c r="AV350" s="278">
        <f t="shared" si="523"/>
        <v>9.4766666666666666</v>
      </c>
      <c r="AW350" s="278">
        <f t="shared" si="523"/>
        <v>8.2866666666666671</v>
      </c>
      <c r="AX350" s="278">
        <f t="shared" si="523"/>
        <v>9.0966666666666676</v>
      </c>
      <c r="AY350" s="278">
        <f t="shared" si="523"/>
        <v>8.7966666666666669</v>
      </c>
      <c r="AZ350" s="278">
        <f t="shared" si="523"/>
        <v>6.2633333333333336</v>
      </c>
      <c r="BA350" s="278">
        <f t="shared" si="523"/>
        <v>5.8133333333333326</v>
      </c>
      <c r="BB350" s="278">
        <f t="shared" si="523"/>
        <v>5.7833333333333332</v>
      </c>
      <c r="BC350" s="278">
        <f t="shared" si="523"/>
        <v>6.543333333333333</v>
      </c>
      <c r="BD350" s="278">
        <f t="shared" si="523"/>
        <v>6.6333333333333329</v>
      </c>
      <c r="BE350" s="271"/>
      <c r="BF350" s="162">
        <f>SUM(E350:H350)</f>
        <v>34.756666666666675</v>
      </c>
      <c r="BG350" s="157">
        <f>SUM(I350:L350)</f>
        <v>32.146666666666668</v>
      </c>
      <c r="BH350" s="157">
        <f>SUM(M350:Q350)</f>
        <v>31.726666666666663</v>
      </c>
      <c r="BI350" s="157">
        <f>SUM(R350:U350)</f>
        <v>35.656666666666666</v>
      </c>
      <c r="BJ350" s="157">
        <f>SUM(V350:Y350)</f>
        <v>32.356666666666669</v>
      </c>
      <c r="BK350" s="157">
        <f>SUM(Z350:AD350)</f>
        <v>32.936666666666667</v>
      </c>
      <c r="BL350" s="157">
        <f>SUM(AE350:AH350)</f>
        <v>35.396666666666668</v>
      </c>
      <c r="BM350" s="157">
        <f>SUM(AI350:AL350)</f>
        <v>31.99666666666667</v>
      </c>
      <c r="BN350" s="157">
        <f>SUM(AM350:AQ350)</f>
        <v>34.456666666666663</v>
      </c>
      <c r="BO350" s="157">
        <f>SUM(AR350:AU350)</f>
        <v>33.456666666666671</v>
      </c>
      <c r="BP350" s="157">
        <f>SUM(AV350:AY350)</f>
        <v>35.656666666666666</v>
      </c>
      <c r="BQ350" s="157">
        <f>SUM(AZ350:BD350)</f>
        <v>31.036666666666665</v>
      </c>
      <c r="BR350" s="157">
        <f>SUM(BF350:BQ350)</f>
        <v>401.58</v>
      </c>
      <c r="BS350" s="157">
        <f>SUM(BF350:BH350)</f>
        <v>98.63</v>
      </c>
      <c r="BT350" s="157">
        <f>SUM(BI350:BK350)</f>
        <v>100.95</v>
      </c>
      <c r="BU350" s="157">
        <f>SUM(BL350:BN350)</f>
        <v>101.85000000000001</v>
      </c>
      <c r="BV350" s="157">
        <f>SUM(BO350:BQ350)</f>
        <v>100.15</v>
      </c>
      <c r="BW350" s="157">
        <f>SUM(BF350:BK350)</f>
        <v>199.57999999999998</v>
      </c>
      <c r="BX350" s="157">
        <f>SUM(BL350:BQ350)</f>
        <v>202</v>
      </c>
      <c r="BY350" s="157">
        <f>IF(Info!$O$3="Q1",$BS350,IF(Info!$O$3="Q2",$BS350+$BT350,IF(Info!$O$3="Q3",$BS350+$BT350+$BU350,$BR350)))</f>
        <v>98.63</v>
      </c>
      <c r="BZ350" s="157">
        <f>IF(Info!$O$3="Q1",$BS350,IF(Info!$O$3="Q2",$BT350,IF(Info!$O$3="Q3",$BU350,$BV350)))</f>
        <v>98.63</v>
      </c>
      <c r="CA350" s="49"/>
    </row>
    <row r="351" spans="1:79" ht="15.6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x14ac:dyDescent="0.3">
      <c r="A352" s="269"/>
      <c r="B352" s="78" t="s">
        <v>87</v>
      </c>
      <c r="C352" s="275"/>
      <c r="D352" s="161">
        <f t="shared" ref="D352:D363" si="524">SUM(E352:BD352)</f>
        <v>96656.010000000009</v>
      </c>
      <c r="E352" s="215">
        <f>SUM(Paniglgasse:Lerchenfelder!E352)</f>
        <v>1787.94</v>
      </c>
      <c r="F352" s="215">
        <f>SUM(Paniglgasse:Lerchenfelder!F352)</f>
        <v>1635.0900000000001</v>
      </c>
      <c r="G352" s="215">
        <f>SUM(Paniglgasse:Lerchenfelder!G352)</f>
        <v>1845.99</v>
      </c>
      <c r="H352" s="215">
        <f>SUM(Paniglgasse:Lerchenfelder!H352)</f>
        <v>1854.23</v>
      </c>
      <c r="I352" s="215">
        <f>SUM(Paniglgasse:Lerchenfelder!I352)</f>
        <v>1920.01</v>
      </c>
      <c r="J352" s="215">
        <f>SUM(Paniglgasse:Lerchenfelder!J352)</f>
        <v>1979.58</v>
      </c>
      <c r="K352" s="215">
        <f>SUM(Paniglgasse:Lerchenfelder!K352)</f>
        <v>1540.5900000000001</v>
      </c>
      <c r="L352" s="215">
        <f>SUM(Paniglgasse:Lerchenfelder!L352)</f>
        <v>1665.21</v>
      </c>
      <c r="M352" s="215">
        <f>SUM(Paniglgasse:Lerchenfelder!M352)</f>
        <v>1411.63</v>
      </c>
      <c r="N352" s="215">
        <f>SUM(Paniglgasse:Lerchenfelder!N352)</f>
        <v>1310.79</v>
      </c>
      <c r="O352" s="215">
        <f>SUM(Paniglgasse:Lerchenfelder!O352)</f>
        <v>1372.06</v>
      </c>
      <c r="P352" s="215">
        <f>SUM(Paniglgasse:Lerchenfelder!P352)</f>
        <v>1289.31</v>
      </c>
      <c r="Q352" s="215">
        <f>SUM(Paniglgasse:Lerchenfelder!Q352)</f>
        <v>1281.1799999999998</v>
      </c>
      <c r="R352" s="215">
        <f>SUM(Paniglgasse:Lerchenfelder!R352)</f>
        <v>1522.94</v>
      </c>
      <c r="S352" s="215">
        <f>SUM(Paniglgasse:Lerchenfelder!S352)</f>
        <v>1623.46</v>
      </c>
      <c r="T352" s="215">
        <f>SUM(Paniglgasse:Lerchenfelder!T352)</f>
        <v>1672.29</v>
      </c>
      <c r="U352" s="215">
        <f>SUM(Paniglgasse:Lerchenfelder!U352)</f>
        <v>1792.47</v>
      </c>
      <c r="V352" s="215">
        <f>SUM(Paniglgasse:Lerchenfelder!V352)</f>
        <v>1601.6599999999999</v>
      </c>
      <c r="W352" s="215">
        <f>SUM(Paniglgasse:Lerchenfelder!W352)</f>
        <v>1922.37</v>
      </c>
      <c r="X352" s="215">
        <f>SUM(Paniglgasse:Lerchenfelder!X352)</f>
        <v>1555.63</v>
      </c>
      <c r="Y352" s="215">
        <f>SUM(Paniglgasse:Lerchenfelder!Y352)</f>
        <v>1642.81</v>
      </c>
      <c r="Z352" s="215">
        <f>SUM(Paniglgasse:Lerchenfelder!Z352)</f>
        <v>2836.6</v>
      </c>
      <c r="AA352" s="215">
        <f>SUM(Paniglgasse:Lerchenfelder!AA352)</f>
        <v>2616.25</v>
      </c>
      <c r="AB352" s="215">
        <f>SUM(Paniglgasse:Lerchenfelder!AB352)</f>
        <v>2990.81</v>
      </c>
      <c r="AC352" s="215">
        <f>SUM(Paniglgasse:Lerchenfelder!AC352)</f>
        <v>2770.56</v>
      </c>
      <c r="AD352" s="215">
        <f>SUM(Paniglgasse:Lerchenfelder!AD352)</f>
        <v>2784.25</v>
      </c>
      <c r="AE352" s="215">
        <f>SUM(Paniglgasse:Lerchenfelder!AE352)</f>
        <v>1731.8600000000001</v>
      </c>
      <c r="AF352" s="215">
        <f>SUM(Paniglgasse:Lerchenfelder!AF352)</f>
        <v>1632.99</v>
      </c>
      <c r="AG352" s="215">
        <f>SUM(Paniglgasse:Lerchenfelder!AG352)</f>
        <v>1484.67</v>
      </c>
      <c r="AH352" s="215">
        <f>SUM(Paniglgasse:Lerchenfelder!AH352)</f>
        <v>1963.91</v>
      </c>
      <c r="AI352" s="215">
        <f>SUM(Paniglgasse:Lerchenfelder!AI352)</f>
        <v>1735.33</v>
      </c>
      <c r="AJ352" s="215">
        <f>SUM(Paniglgasse:Lerchenfelder!AJ352)</f>
        <v>1975.06</v>
      </c>
      <c r="AK352" s="215">
        <f>SUM(Paniglgasse:Lerchenfelder!AK352)</f>
        <v>1584.45</v>
      </c>
      <c r="AL352" s="215">
        <f>SUM(Paniglgasse:Lerchenfelder!AL352)</f>
        <v>1656.04</v>
      </c>
      <c r="AM352" s="215">
        <f>SUM(Paniglgasse:Lerchenfelder!AM352)</f>
        <v>1199.1100000000001</v>
      </c>
      <c r="AN352" s="215">
        <f>SUM(Paniglgasse:Lerchenfelder!AN352)</f>
        <v>1383.88</v>
      </c>
      <c r="AO352" s="215">
        <f>SUM(Paniglgasse:Lerchenfelder!AO352)</f>
        <v>1544.98</v>
      </c>
      <c r="AP352" s="215">
        <f>SUM(Paniglgasse:Lerchenfelder!AP352)</f>
        <v>1450.1399999999999</v>
      </c>
      <c r="AQ352" s="215">
        <f>SUM(Paniglgasse:Lerchenfelder!AQ352)</f>
        <v>1373.77</v>
      </c>
      <c r="AR352" s="215">
        <f>SUM(Paniglgasse:Lerchenfelder!AR352)</f>
        <v>1751.5700000000002</v>
      </c>
      <c r="AS352" s="215">
        <f>SUM(Paniglgasse:Lerchenfelder!AS352)</f>
        <v>1912.94</v>
      </c>
      <c r="AT352" s="215">
        <f>SUM(Paniglgasse:Lerchenfelder!AT352)</f>
        <v>1696.6</v>
      </c>
      <c r="AU352" s="215">
        <f>SUM(Paniglgasse:Lerchenfelder!AU352)</f>
        <v>1931.28</v>
      </c>
      <c r="AV352" s="215">
        <f>SUM(Paniglgasse:Lerchenfelder!AV352)</f>
        <v>1850.75</v>
      </c>
      <c r="AW352" s="215">
        <f>SUM(Paniglgasse:Lerchenfelder!AW352)</f>
        <v>1869.6399999999999</v>
      </c>
      <c r="AX352" s="215">
        <f>SUM(Paniglgasse:Lerchenfelder!AX352)</f>
        <v>1662.8200000000002</v>
      </c>
      <c r="AY352" s="215">
        <f>SUM(Paniglgasse:Lerchenfelder!AY352)</f>
        <v>1680.83</v>
      </c>
      <c r="AZ352" s="215">
        <f>SUM(Paniglgasse:Lerchenfelder!AZ352)</f>
        <v>2830.45</v>
      </c>
      <c r="BA352" s="215">
        <f>SUM(Paniglgasse:Lerchenfelder!BA352)</f>
        <v>2518.08</v>
      </c>
      <c r="BB352" s="215">
        <f>SUM(Paniglgasse:Lerchenfelder!BB352)</f>
        <v>2816.26</v>
      </c>
      <c r="BC352" s="215">
        <f>SUM(Paniglgasse:Lerchenfelder!BC352)</f>
        <v>2417.35</v>
      </c>
      <c r="BD352" s="215">
        <f>SUM(Paniglgasse:Lerchenfelder!BD352)</f>
        <v>2775.54</v>
      </c>
      <c r="BE352" s="271"/>
      <c r="BF352" s="163">
        <f t="shared" ref="BF352:BF363" si="525">SUM(E352:H352)</f>
        <v>7123.25</v>
      </c>
      <c r="BG352" s="77">
        <f t="shared" ref="BG352:BG363" si="526">SUM(I352:L352)</f>
        <v>7105.39</v>
      </c>
      <c r="BH352" s="77">
        <f t="shared" ref="BH352:BH363" si="527">SUM(M352:Q352)</f>
        <v>6664.9699999999993</v>
      </c>
      <c r="BI352" s="77">
        <f t="shared" ref="BI352:BI363" si="528">SUM(R352:U352)</f>
        <v>6611.1600000000008</v>
      </c>
      <c r="BJ352" s="77">
        <f t="shared" ref="BJ352:BJ363" si="529">SUM(V352:Y352)</f>
        <v>6722.4699999999993</v>
      </c>
      <c r="BK352" s="77">
        <f t="shared" ref="BK352:BK363" si="530">SUM(Z352:AD352)</f>
        <v>13998.47</v>
      </c>
      <c r="BL352" s="77">
        <f t="shared" ref="BL352:BL363" si="531">SUM(AE352:AH352)</f>
        <v>6813.43</v>
      </c>
      <c r="BM352" s="77">
        <f t="shared" ref="BM352:BM363" si="532">SUM(AI352:AL352)</f>
        <v>6950.88</v>
      </c>
      <c r="BN352" s="77">
        <f t="shared" ref="BN352:BN363" si="533">SUM(AM352:AQ352)</f>
        <v>6951.880000000001</v>
      </c>
      <c r="BO352" s="77">
        <f t="shared" ref="BO352:BO363" si="534">SUM(AR352:AU352)</f>
        <v>7292.39</v>
      </c>
      <c r="BP352" s="77">
        <f t="shared" ref="BP352:BP363" si="535">SUM(AV352:AY352)</f>
        <v>7064.04</v>
      </c>
      <c r="BQ352" s="77">
        <f t="shared" ref="BQ352:BQ363" si="536">SUM(AZ352:BD352)</f>
        <v>13357.68</v>
      </c>
      <c r="BR352" s="157">
        <f t="shared" ref="BR352:BR363" si="537">SUM(BF352:BQ352)</f>
        <v>96656.00999999998</v>
      </c>
      <c r="BS352" s="77">
        <f t="shared" ref="BS352:BS363" si="538">SUM(BF352:BH352)</f>
        <v>20893.61</v>
      </c>
      <c r="BT352" s="77">
        <f t="shared" ref="BT352:BT363" si="539">SUM(BI352:BK352)</f>
        <v>27332.1</v>
      </c>
      <c r="BU352" s="77">
        <f t="shared" ref="BU352:BU363" si="540">SUM(BL352:BN352)</f>
        <v>20716.190000000002</v>
      </c>
      <c r="BV352" s="77">
        <f t="shared" ref="BV352:BV363" si="541">SUM(BO352:BQ352)</f>
        <v>27714.11</v>
      </c>
      <c r="BW352" s="77">
        <f t="shared" ref="BW352:BW363" si="542">SUM(BF352:BK352)</f>
        <v>48225.71</v>
      </c>
      <c r="BX352" s="77">
        <f t="shared" ref="BX352:BX363" si="543">SUM(BL352:BQ352)</f>
        <v>48430.3</v>
      </c>
      <c r="BY352" s="77">
        <f>IF(Info!$O$3="Q1",$BS352,IF(Info!$O$3="Q2",$BS352+$BT352,IF(Info!$O$3="Q3",$BS352+$BT352+$BU352,$BR352)))</f>
        <v>20893.61</v>
      </c>
      <c r="BZ352" s="77">
        <f>IF(Info!$O$3="Q1",$BS352,IF(Info!$O$3="Q2",$BT352,IF(Info!$O$3="Q3",$BU352,$BV352)))</f>
        <v>20893.61</v>
      </c>
      <c r="CA352" s="49"/>
    </row>
    <row r="353" spans="1:79" x14ac:dyDescent="0.3">
      <c r="A353" s="269"/>
      <c r="B353" s="78" t="s">
        <v>89</v>
      </c>
      <c r="C353" s="275"/>
      <c r="D353" s="161">
        <f t="shared" si="524"/>
        <v>0</v>
      </c>
      <c r="E353" s="215">
        <f>SUM(Paniglgasse:Lerchenfelder!E353)</f>
        <v>0</v>
      </c>
      <c r="F353" s="215">
        <f>SUM(Paniglgasse:Lerchenfelder!F353)</f>
        <v>0</v>
      </c>
      <c r="G353" s="215">
        <f>SUM(Paniglgasse:Lerchenfelder!G353)</f>
        <v>0</v>
      </c>
      <c r="H353" s="215">
        <f>SUM(Paniglgasse:Lerchenfelder!H353)</f>
        <v>0</v>
      </c>
      <c r="I353" s="215">
        <f>SUM(Paniglgasse:Lerchenfelder!I353)</f>
        <v>0</v>
      </c>
      <c r="J353" s="215">
        <f>SUM(Paniglgasse:Lerchenfelder!J353)</f>
        <v>0</v>
      </c>
      <c r="K353" s="215">
        <f>SUM(Paniglgasse:Lerchenfelder!K353)</f>
        <v>0</v>
      </c>
      <c r="L353" s="215">
        <f>SUM(Paniglgasse:Lerchenfelder!L353)</f>
        <v>0</v>
      </c>
      <c r="M353" s="215">
        <f>SUM(Paniglgasse:Lerchenfelder!M353)</f>
        <v>0</v>
      </c>
      <c r="N353" s="215">
        <f>SUM(Paniglgasse:Lerchenfelder!N353)</f>
        <v>0</v>
      </c>
      <c r="O353" s="215">
        <f>SUM(Paniglgasse:Lerchenfelder!O353)</f>
        <v>0</v>
      </c>
      <c r="P353" s="215">
        <f>SUM(Paniglgasse:Lerchenfelder!P353)</f>
        <v>0</v>
      </c>
      <c r="Q353" s="215">
        <f>SUM(Paniglgasse:Lerchenfelder!Q353)</f>
        <v>0</v>
      </c>
      <c r="R353" s="215">
        <f>SUM(Paniglgasse:Lerchenfelder!R353)</f>
        <v>0</v>
      </c>
      <c r="S353" s="215">
        <f>SUM(Paniglgasse:Lerchenfelder!S353)</f>
        <v>0</v>
      </c>
      <c r="T353" s="215">
        <f>SUM(Paniglgasse:Lerchenfelder!T353)</f>
        <v>0</v>
      </c>
      <c r="U353" s="215">
        <f>SUM(Paniglgasse:Lerchenfelder!U353)</f>
        <v>0</v>
      </c>
      <c r="V353" s="215">
        <f>SUM(Paniglgasse:Lerchenfelder!V353)</f>
        <v>0</v>
      </c>
      <c r="W353" s="215">
        <f>SUM(Paniglgasse:Lerchenfelder!W353)</f>
        <v>0</v>
      </c>
      <c r="X353" s="215">
        <f>SUM(Paniglgasse:Lerchenfelder!X353)</f>
        <v>0</v>
      </c>
      <c r="Y353" s="215">
        <f>SUM(Paniglgasse:Lerchenfelder!Y353)</f>
        <v>0</v>
      </c>
      <c r="Z353" s="215">
        <f>SUM(Paniglgasse:Lerchenfelder!Z353)</f>
        <v>0</v>
      </c>
      <c r="AA353" s="215">
        <f>SUM(Paniglgasse:Lerchenfelder!AA353)</f>
        <v>0</v>
      </c>
      <c r="AB353" s="215">
        <f>SUM(Paniglgasse:Lerchenfelder!AB353)</f>
        <v>0</v>
      </c>
      <c r="AC353" s="215">
        <f>SUM(Paniglgasse:Lerchenfelder!AC353)</f>
        <v>0</v>
      </c>
      <c r="AD353" s="215">
        <f>SUM(Paniglgasse:Lerchenfelder!AD353)</f>
        <v>0</v>
      </c>
      <c r="AE353" s="215">
        <f>SUM(Paniglgasse:Lerchenfelder!AE353)</f>
        <v>0</v>
      </c>
      <c r="AF353" s="215">
        <f>SUM(Paniglgasse:Lerchenfelder!AF353)</f>
        <v>0</v>
      </c>
      <c r="AG353" s="215">
        <f>SUM(Paniglgasse:Lerchenfelder!AG353)</f>
        <v>0</v>
      </c>
      <c r="AH353" s="215">
        <f>SUM(Paniglgasse:Lerchenfelder!AH353)</f>
        <v>0</v>
      </c>
      <c r="AI353" s="215">
        <f>SUM(Paniglgasse:Lerchenfelder!AI353)</f>
        <v>0</v>
      </c>
      <c r="AJ353" s="215">
        <f>SUM(Paniglgasse:Lerchenfelder!AJ353)</f>
        <v>0</v>
      </c>
      <c r="AK353" s="215">
        <f>SUM(Paniglgasse:Lerchenfelder!AK353)</f>
        <v>0</v>
      </c>
      <c r="AL353" s="215">
        <f>SUM(Paniglgasse:Lerchenfelder!AL353)</f>
        <v>0</v>
      </c>
      <c r="AM353" s="215">
        <f>SUM(Paniglgasse:Lerchenfelder!AM353)</f>
        <v>0</v>
      </c>
      <c r="AN353" s="215">
        <f>SUM(Paniglgasse:Lerchenfelder!AN353)</f>
        <v>0</v>
      </c>
      <c r="AO353" s="215">
        <f>SUM(Paniglgasse:Lerchenfelder!AO353)</f>
        <v>0</v>
      </c>
      <c r="AP353" s="215">
        <f>SUM(Paniglgasse:Lerchenfelder!AP353)</f>
        <v>0</v>
      </c>
      <c r="AQ353" s="215">
        <f>SUM(Paniglgasse:Lerchenfelder!AQ353)</f>
        <v>0</v>
      </c>
      <c r="AR353" s="215">
        <f>SUM(Paniglgasse:Lerchenfelder!AR353)</f>
        <v>0</v>
      </c>
      <c r="AS353" s="215">
        <f>SUM(Paniglgasse:Lerchenfelder!AS353)</f>
        <v>0</v>
      </c>
      <c r="AT353" s="215">
        <f>SUM(Paniglgasse:Lerchenfelder!AT353)</f>
        <v>0</v>
      </c>
      <c r="AU353" s="215">
        <f>SUM(Paniglgasse:Lerchenfelder!AU353)</f>
        <v>0</v>
      </c>
      <c r="AV353" s="215">
        <f>SUM(Paniglgasse:Lerchenfelder!AV353)</f>
        <v>0</v>
      </c>
      <c r="AW353" s="215">
        <f>SUM(Paniglgasse:Lerchenfelder!AW353)</f>
        <v>0</v>
      </c>
      <c r="AX353" s="215">
        <f>SUM(Paniglgasse:Lerchenfelder!AX353)</f>
        <v>0</v>
      </c>
      <c r="AY353" s="215">
        <f>SUM(Paniglgasse:Lerchenfelder!AY353)</f>
        <v>0</v>
      </c>
      <c r="AZ353" s="215">
        <f>SUM(Paniglgasse:Lerchenfelder!AZ353)</f>
        <v>0</v>
      </c>
      <c r="BA353" s="215">
        <f>SUM(Paniglgasse:Lerchenfelder!BA353)</f>
        <v>0</v>
      </c>
      <c r="BB353" s="215">
        <f>SUM(Paniglgasse:Lerchenfelder!BB353)</f>
        <v>0</v>
      </c>
      <c r="BC353" s="215">
        <f>SUM(Paniglgasse:Lerchenfelder!BC353)</f>
        <v>0</v>
      </c>
      <c r="BD353" s="215">
        <f>SUM(Paniglgasse:Lerchenfelder!BD353)</f>
        <v>0</v>
      </c>
      <c r="BE353" s="271"/>
      <c r="BF353" s="163">
        <f t="shared" si="525"/>
        <v>0</v>
      </c>
      <c r="BG353" s="77">
        <f t="shared" si="526"/>
        <v>0</v>
      </c>
      <c r="BH353" s="77">
        <f t="shared" si="527"/>
        <v>0</v>
      </c>
      <c r="BI353" s="77">
        <f t="shared" si="528"/>
        <v>0</v>
      </c>
      <c r="BJ353" s="77">
        <f t="shared" si="529"/>
        <v>0</v>
      </c>
      <c r="BK353" s="77">
        <f t="shared" si="530"/>
        <v>0</v>
      </c>
      <c r="BL353" s="77">
        <f t="shared" si="531"/>
        <v>0</v>
      </c>
      <c r="BM353" s="77">
        <f t="shared" si="532"/>
        <v>0</v>
      </c>
      <c r="BN353" s="77">
        <f t="shared" si="533"/>
        <v>0</v>
      </c>
      <c r="BO353" s="77">
        <f t="shared" si="534"/>
        <v>0</v>
      </c>
      <c r="BP353" s="77">
        <f t="shared" si="535"/>
        <v>0</v>
      </c>
      <c r="BQ353" s="77">
        <f t="shared" si="536"/>
        <v>0</v>
      </c>
      <c r="BR353" s="157">
        <f t="shared" si="537"/>
        <v>0</v>
      </c>
      <c r="BS353" s="77">
        <f t="shared" si="538"/>
        <v>0</v>
      </c>
      <c r="BT353" s="77">
        <f t="shared" si="539"/>
        <v>0</v>
      </c>
      <c r="BU353" s="77">
        <f t="shared" si="540"/>
        <v>0</v>
      </c>
      <c r="BV353" s="77">
        <f t="shared" si="541"/>
        <v>0</v>
      </c>
      <c r="BW353" s="77">
        <f t="shared" si="542"/>
        <v>0</v>
      </c>
      <c r="BX353" s="77">
        <f t="shared" si="543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x14ac:dyDescent="0.3">
      <c r="A354" s="269"/>
      <c r="B354" s="78" t="s">
        <v>91</v>
      </c>
      <c r="C354" s="275"/>
      <c r="D354" s="161">
        <f t="shared" si="524"/>
        <v>116106.04000000001</v>
      </c>
      <c r="E354" s="215">
        <f>SUM(Paniglgasse:Lerchenfelder!E354)</f>
        <v>2178.11</v>
      </c>
      <c r="F354" s="215">
        <f>SUM(Paniglgasse:Lerchenfelder!F354)</f>
        <v>1925.4</v>
      </c>
      <c r="G354" s="215">
        <f>SUM(Paniglgasse:Lerchenfelder!G354)</f>
        <v>2295.2600000000002</v>
      </c>
      <c r="H354" s="215">
        <f>SUM(Paniglgasse:Lerchenfelder!H354)</f>
        <v>2134.31</v>
      </c>
      <c r="I354" s="215">
        <f>SUM(Paniglgasse:Lerchenfelder!I354)</f>
        <v>1841.5</v>
      </c>
      <c r="J354" s="215">
        <f>SUM(Paniglgasse:Lerchenfelder!J354)</f>
        <v>2287.96</v>
      </c>
      <c r="K354" s="215">
        <f>SUM(Paniglgasse:Lerchenfelder!K354)</f>
        <v>1984.9299999999998</v>
      </c>
      <c r="L354" s="215">
        <f>SUM(Paniglgasse:Lerchenfelder!L354)</f>
        <v>2194.0100000000002</v>
      </c>
      <c r="M354" s="215">
        <f>SUM(Paniglgasse:Lerchenfelder!M354)</f>
        <v>1565.08</v>
      </c>
      <c r="N354" s="215">
        <f>SUM(Paniglgasse:Lerchenfelder!N354)</f>
        <v>1815.29</v>
      </c>
      <c r="O354" s="215">
        <f>SUM(Paniglgasse:Lerchenfelder!O354)</f>
        <v>1738.55</v>
      </c>
      <c r="P354" s="215">
        <f>SUM(Paniglgasse:Lerchenfelder!P354)</f>
        <v>1506.67</v>
      </c>
      <c r="Q354" s="215">
        <f>SUM(Paniglgasse:Lerchenfelder!Q354)</f>
        <v>1636.01</v>
      </c>
      <c r="R354" s="215">
        <f>SUM(Paniglgasse:Lerchenfelder!R354)</f>
        <v>2040.29</v>
      </c>
      <c r="S354" s="215">
        <f>SUM(Paniglgasse:Lerchenfelder!S354)</f>
        <v>1803.17</v>
      </c>
      <c r="T354" s="215">
        <f>SUM(Paniglgasse:Lerchenfelder!T354)</f>
        <v>1851</v>
      </c>
      <c r="U354" s="215">
        <f>SUM(Paniglgasse:Lerchenfelder!U354)</f>
        <v>1953.2</v>
      </c>
      <c r="V354" s="215">
        <f>SUM(Paniglgasse:Lerchenfelder!V354)</f>
        <v>2026.56</v>
      </c>
      <c r="W354" s="215">
        <f>SUM(Paniglgasse:Lerchenfelder!W354)</f>
        <v>2017.8200000000002</v>
      </c>
      <c r="X354" s="215">
        <f>SUM(Paniglgasse:Lerchenfelder!X354)</f>
        <v>2095.65</v>
      </c>
      <c r="Y354" s="215">
        <f>SUM(Paniglgasse:Lerchenfelder!Y354)</f>
        <v>2048.33</v>
      </c>
      <c r="Z354" s="215">
        <f>SUM(Paniglgasse:Lerchenfelder!Z354)</f>
        <v>3120.88</v>
      </c>
      <c r="AA354" s="215">
        <f>SUM(Paniglgasse:Lerchenfelder!AA354)</f>
        <v>3358.73</v>
      </c>
      <c r="AB354" s="215">
        <f>SUM(Paniglgasse:Lerchenfelder!AB354)</f>
        <v>2982.85</v>
      </c>
      <c r="AC354" s="215">
        <f>SUM(Paniglgasse:Lerchenfelder!AC354)</f>
        <v>3673.69</v>
      </c>
      <c r="AD354" s="215">
        <f>SUM(Paniglgasse:Lerchenfelder!AD354)</f>
        <v>3464.05</v>
      </c>
      <c r="AE354" s="215">
        <f>SUM(Paniglgasse:Lerchenfelder!AE354)</f>
        <v>1935.5700000000002</v>
      </c>
      <c r="AF354" s="215">
        <f>SUM(Paniglgasse:Lerchenfelder!AF354)</f>
        <v>1954.94</v>
      </c>
      <c r="AG354" s="215">
        <f>SUM(Paniglgasse:Lerchenfelder!AG354)</f>
        <v>2211.42</v>
      </c>
      <c r="AH354" s="215">
        <f>SUM(Paniglgasse:Lerchenfelder!AH354)</f>
        <v>2057.11</v>
      </c>
      <c r="AI354" s="215">
        <f>SUM(Paniglgasse:Lerchenfelder!AI354)</f>
        <v>2149.09</v>
      </c>
      <c r="AJ354" s="215">
        <f>SUM(Paniglgasse:Lerchenfelder!AJ354)</f>
        <v>1935.8600000000001</v>
      </c>
      <c r="AK354" s="215">
        <f>SUM(Paniglgasse:Lerchenfelder!AK354)</f>
        <v>2204.88</v>
      </c>
      <c r="AL354" s="215">
        <f>SUM(Paniglgasse:Lerchenfelder!AL354)</f>
        <v>1971.6100000000001</v>
      </c>
      <c r="AM354" s="215">
        <f>SUM(Paniglgasse:Lerchenfelder!AM354)</f>
        <v>1704.7</v>
      </c>
      <c r="AN354" s="215">
        <f>SUM(Paniglgasse:Lerchenfelder!AN354)</f>
        <v>1832.38</v>
      </c>
      <c r="AO354" s="215">
        <f>SUM(Paniglgasse:Lerchenfelder!AO354)</f>
        <v>1667.1100000000001</v>
      </c>
      <c r="AP354" s="215">
        <f>SUM(Paniglgasse:Lerchenfelder!AP354)</f>
        <v>1755.98</v>
      </c>
      <c r="AQ354" s="215">
        <f>SUM(Paniglgasse:Lerchenfelder!AQ354)</f>
        <v>1726.19</v>
      </c>
      <c r="AR354" s="215">
        <f>SUM(Paniglgasse:Lerchenfelder!AR354)</f>
        <v>2138.3000000000002</v>
      </c>
      <c r="AS354" s="215">
        <f>SUM(Paniglgasse:Lerchenfelder!AS354)</f>
        <v>1793.44</v>
      </c>
      <c r="AT354" s="215">
        <f>SUM(Paniglgasse:Lerchenfelder!AT354)</f>
        <v>2027</v>
      </c>
      <c r="AU354" s="215">
        <f>SUM(Paniglgasse:Lerchenfelder!AU354)</f>
        <v>2283.7799999999997</v>
      </c>
      <c r="AV354" s="215">
        <f>SUM(Paniglgasse:Lerchenfelder!AV354)</f>
        <v>2187.7600000000002</v>
      </c>
      <c r="AW354" s="215">
        <f>SUM(Paniglgasse:Lerchenfelder!AW354)</f>
        <v>2184.2399999999998</v>
      </c>
      <c r="AX354" s="215">
        <f>SUM(Paniglgasse:Lerchenfelder!AX354)</f>
        <v>2080.73</v>
      </c>
      <c r="AY354" s="215">
        <f>SUM(Paniglgasse:Lerchenfelder!AY354)</f>
        <v>2155.69</v>
      </c>
      <c r="AZ354" s="215">
        <f>SUM(Paniglgasse:Lerchenfelder!AZ354)</f>
        <v>3334.08</v>
      </c>
      <c r="BA354" s="215">
        <f>SUM(Paniglgasse:Lerchenfelder!BA354)</f>
        <v>2989.5299999999997</v>
      </c>
      <c r="BB354" s="215">
        <f>SUM(Paniglgasse:Lerchenfelder!BB354)</f>
        <v>3372.04</v>
      </c>
      <c r="BC354" s="215">
        <f>SUM(Paniglgasse:Lerchenfelder!BC354)</f>
        <v>3364.29</v>
      </c>
      <c r="BD354" s="215">
        <f>SUM(Paniglgasse:Lerchenfelder!BD354)</f>
        <v>3549.02</v>
      </c>
      <c r="BE354" s="271"/>
      <c r="BF354" s="163">
        <f t="shared" si="525"/>
        <v>8533.08</v>
      </c>
      <c r="BG354" s="77">
        <f t="shared" si="526"/>
        <v>8308.4</v>
      </c>
      <c r="BH354" s="77">
        <f t="shared" si="527"/>
        <v>8261.6</v>
      </c>
      <c r="BI354" s="77">
        <f t="shared" si="528"/>
        <v>7647.66</v>
      </c>
      <c r="BJ354" s="77">
        <f t="shared" si="529"/>
        <v>8188.3600000000006</v>
      </c>
      <c r="BK354" s="77">
        <f t="shared" si="530"/>
        <v>16600.2</v>
      </c>
      <c r="BL354" s="77">
        <f t="shared" si="531"/>
        <v>8159.0400000000009</v>
      </c>
      <c r="BM354" s="77">
        <f t="shared" si="532"/>
        <v>8261.44</v>
      </c>
      <c r="BN354" s="77">
        <f t="shared" si="533"/>
        <v>8686.36</v>
      </c>
      <c r="BO354" s="77">
        <f t="shared" si="534"/>
        <v>8242.52</v>
      </c>
      <c r="BP354" s="77">
        <f t="shared" si="535"/>
        <v>8608.42</v>
      </c>
      <c r="BQ354" s="77">
        <f t="shared" si="536"/>
        <v>16608.96</v>
      </c>
      <c r="BR354" s="157">
        <f t="shared" si="537"/>
        <v>116106.04000000001</v>
      </c>
      <c r="BS354" s="77">
        <f t="shared" si="538"/>
        <v>25103.08</v>
      </c>
      <c r="BT354" s="77">
        <f t="shared" si="539"/>
        <v>32436.22</v>
      </c>
      <c r="BU354" s="77">
        <f t="shared" si="540"/>
        <v>25106.840000000004</v>
      </c>
      <c r="BV354" s="77">
        <f t="shared" si="541"/>
        <v>33459.9</v>
      </c>
      <c r="BW354" s="77">
        <f t="shared" si="542"/>
        <v>57539.3</v>
      </c>
      <c r="BX354" s="77">
        <f t="shared" si="543"/>
        <v>58566.74</v>
      </c>
      <c r="BY354" s="77">
        <f>IF(Info!$O$3="Q1",$BS354,IF(Info!$O$3="Q2",$BS354+$BT354,IF(Info!$O$3="Q3",$BS354+$BT354+$BU354,$BR354)))</f>
        <v>25103.08</v>
      </c>
      <c r="BZ354" s="77">
        <f>IF(Info!$O$3="Q1",$BS354,IF(Info!$O$3="Q2",$BT354,IF(Info!$O$3="Q3",$BU354,$BV354)))</f>
        <v>25103.08</v>
      </c>
      <c r="CA354" s="49"/>
    </row>
    <row r="355" spans="1:79" x14ac:dyDescent="0.3">
      <c r="A355" s="269"/>
      <c r="B355" s="78" t="s">
        <v>93</v>
      </c>
      <c r="C355" s="275"/>
      <c r="D355" s="161">
        <f t="shared" si="524"/>
        <v>0</v>
      </c>
      <c r="E355" s="215">
        <f>SUM(Paniglgasse:Lerchenfelder!E355)</f>
        <v>0</v>
      </c>
      <c r="F355" s="215">
        <f>SUM(Paniglgasse:Lerchenfelder!F355)</f>
        <v>0</v>
      </c>
      <c r="G355" s="215">
        <f>SUM(Paniglgasse:Lerchenfelder!G355)</f>
        <v>0</v>
      </c>
      <c r="H355" s="215">
        <f>SUM(Paniglgasse:Lerchenfelder!H355)</f>
        <v>0</v>
      </c>
      <c r="I355" s="215">
        <f>SUM(Paniglgasse:Lerchenfelder!I355)</f>
        <v>0</v>
      </c>
      <c r="J355" s="215">
        <f>SUM(Paniglgasse:Lerchenfelder!J355)</f>
        <v>0</v>
      </c>
      <c r="K355" s="215">
        <f>SUM(Paniglgasse:Lerchenfelder!K355)</f>
        <v>0</v>
      </c>
      <c r="L355" s="215">
        <f>SUM(Paniglgasse:Lerchenfelder!L355)</f>
        <v>0</v>
      </c>
      <c r="M355" s="215">
        <f>SUM(Paniglgasse:Lerchenfelder!M355)</f>
        <v>0</v>
      </c>
      <c r="N355" s="215">
        <f>SUM(Paniglgasse:Lerchenfelder!N355)</f>
        <v>0</v>
      </c>
      <c r="O355" s="215">
        <f>SUM(Paniglgasse:Lerchenfelder!O355)</f>
        <v>0</v>
      </c>
      <c r="P355" s="215">
        <f>SUM(Paniglgasse:Lerchenfelder!P355)</f>
        <v>0</v>
      </c>
      <c r="Q355" s="215">
        <f>SUM(Paniglgasse:Lerchenfelder!Q355)</f>
        <v>0</v>
      </c>
      <c r="R355" s="215">
        <f>SUM(Paniglgasse:Lerchenfelder!R355)</f>
        <v>0</v>
      </c>
      <c r="S355" s="215">
        <f>SUM(Paniglgasse:Lerchenfelder!S355)</f>
        <v>0</v>
      </c>
      <c r="T355" s="215">
        <f>SUM(Paniglgasse:Lerchenfelder!T355)</f>
        <v>0</v>
      </c>
      <c r="U355" s="215">
        <f>SUM(Paniglgasse:Lerchenfelder!U355)</f>
        <v>0</v>
      </c>
      <c r="V355" s="215">
        <f>SUM(Paniglgasse:Lerchenfelder!V355)</f>
        <v>0</v>
      </c>
      <c r="W355" s="215">
        <f>SUM(Paniglgasse:Lerchenfelder!W355)</f>
        <v>0</v>
      </c>
      <c r="X355" s="215">
        <f>SUM(Paniglgasse:Lerchenfelder!X355)</f>
        <v>0</v>
      </c>
      <c r="Y355" s="215">
        <f>SUM(Paniglgasse:Lerchenfelder!Y355)</f>
        <v>0</v>
      </c>
      <c r="Z355" s="215">
        <f>SUM(Paniglgasse:Lerchenfelder!Z355)</f>
        <v>0</v>
      </c>
      <c r="AA355" s="215">
        <f>SUM(Paniglgasse:Lerchenfelder!AA355)</f>
        <v>0</v>
      </c>
      <c r="AB355" s="215">
        <f>SUM(Paniglgasse:Lerchenfelder!AB355)</f>
        <v>0</v>
      </c>
      <c r="AC355" s="215">
        <f>SUM(Paniglgasse:Lerchenfelder!AC355)</f>
        <v>0</v>
      </c>
      <c r="AD355" s="215">
        <f>SUM(Paniglgasse:Lerchenfelder!AD355)</f>
        <v>0</v>
      </c>
      <c r="AE355" s="215">
        <f>SUM(Paniglgasse:Lerchenfelder!AE355)</f>
        <v>0</v>
      </c>
      <c r="AF355" s="215">
        <f>SUM(Paniglgasse:Lerchenfelder!AF355)</f>
        <v>0</v>
      </c>
      <c r="AG355" s="215">
        <f>SUM(Paniglgasse:Lerchenfelder!AG355)</f>
        <v>0</v>
      </c>
      <c r="AH355" s="215">
        <f>SUM(Paniglgasse:Lerchenfelder!AH355)</f>
        <v>0</v>
      </c>
      <c r="AI355" s="215">
        <f>SUM(Paniglgasse:Lerchenfelder!AI355)</f>
        <v>0</v>
      </c>
      <c r="AJ355" s="215">
        <f>SUM(Paniglgasse:Lerchenfelder!AJ355)</f>
        <v>0</v>
      </c>
      <c r="AK355" s="215">
        <f>SUM(Paniglgasse:Lerchenfelder!AK355)</f>
        <v>0</v>
      </c>
      <c r="AL355" s="215">
        <f>SUM(Paniglgasse:Lerchenfelder!AL355)</f>
        <v>0</v>
      </c>
      <c r="AM355" s="215">
        <f>SUM(Paniglgasse:Lerchenfelder!AM355)</f>
        <v>0</v>
      </c>
      <c r="AN355" s="215">
        <f>SUM(Paniglgasse:Lerchenfelder!AN355)</f>
        <v>0</v>
      </c>
      <c r="AO355" s="215">
        <f>SUM(Paniglgasse:Lerchenfelder!AO355)</f>
        <v>0</v>
      </c>
      <c r="AP355" s="215">
        <f>SUM(Paniglgasse:Lerchenfelder!AP355)</f>
        <v>0</v>
      </c>
      <c r="AQ355" s="215">
        <f>SUM(Paniglgasse:Lerchenfelder!AQ355)</f>
        <v>0</v>
      </c>
      <c r="AR355" s="215">
        <f>SUM(Paniglgasse:Lerchenfelder!AR355)</f>
        <v>0</v>
      </c>
      <c r="AS355" s="215">
        <f>SUM(Paniglgasse:Lerchenfelder!AS355)</f>
        <v>0</v>
      </c>
      <c r="AT355" s="215">
        <f>SUM(Paniglgasse:Lerchenfelder!AT355)</f>
        <v>0</v>
      </c>
      <c r="AU355" s="215">
        <f>SUM(Paniglgasse:Lerchenfelder!AU355)</f>
        <v>0</v>
      </c>
      <c r="AV355" s="215">
        <f>SUM(Paniglgasse:Lerchenfelder!AV355)</f>
        <v>0</v>
      </c>
      <c r="AW355" s="215">
        <f>SUM(Paniglgasse:Lerchenfelder!AW355)</f>
        <v>0</v>
      </c>
      <c r="AX355" s="215">
        <f>SUM(Paniglgasse:Lerchenfelder!AX355)</f>
        <v>0</v>
      </c>
      <c r="AY355" s="215">
        <f>SUM(Paniglgasse:Lerchenfelder!AY355)</f>
        <v>0</v>
      </c>
      <c r="AZ355" s="215">
        <f>SUM(Paniglgasse:Lerchenfelder!AZ355)</f>
        <v>0</v>
      </c>
      <c r="BA355" s="215">
        <f>SUM(Paniglgasse:Lerchenfelder!BA355)</f>
        <v>0</v>
      </c>
      <c r="BB355" s="215">
        <f>SUM(Paniglgasse:Lerchenfelder!BB355)</f>
        <v>0</v>
      </c>
      <c r="BC355" s="215">
        <f>SUM(Paniglgasse:Lerchenfelder!BC355)</f>
        <v>0</v>
      </c>
      <c r="BD355" s="215">
        <f>SUM(Paniglgasse:Lerchenfelder!BD355)</f>
        <v>0</v>
      </c>
      <c r="BE355" s="271"/>
      <c r="BF355" s="163">
        <f t="shared" si="525"/>
        <v>0</v>
      </c>
      <c r="BG355" s="77">
        <f t="shared" si="526"/>
        <v>0</v>
      </c>
      <c r="BH355" s="77">
        <f t="shared" si="527"/>
        <v>0</v>
      </c>
      <c r="BI355" s="77">
        <f t="shared" si="528"/>
        <v>0</v>
      </c>
      <c r="BJ355" s="77">
        <f t="shared" si="529"/>
        <v>0</v>
      </c>
      <c r="BK355" s="77">
        <f t="shared" si="530"/>
        <v>0</v>
      </c>
      <c r="BL355" s="77">
        <f t="shared" si="531"/>
        <v>0</v>
      </c>
      <c r="BM355" s="77">
        <f t="shared" si="532"/>
        <v>0</v>
      </c>
      <c r="BN355" s="77">
        <f t="shared" si="533"/>
        <v>0</v>
      </c>
      <c r="BO355" s="77">
        <f t="shared" si="534"/>
        <v>0</v>
      </c>
      <c r="BP355" s="77">
        <f t="shared" si="535"/>
        <v>0</v>
      </c>
      <c r="BQ355" s="77">
        <f t="shared" si="536"/>
        <v>0</v>
      </c>
      <c r="BR355" s="157">
        <f t="shared" si="537"/>
        <v>0</v>
      </c>
      <c r="BS355" s="77">
        <f t="shared" si="538"/>
        <v>0</v>
      </c>
      <c r="BT355" s="77">
        <f t="shared" si="539"/>
        <v>0</v>
      </c>
      <c r="BU355" s="77">
        <f t="shared" si="540"/>
        <v>0</v>
      </c>
      <c r="BV355" s="77">
        <f t="shared" si="541"/>
        <v>0</v>
      </c>
      <c r="BW355" s="77">
        <f t="shared" si="542"/>
        <v>0</v>
      </c>
      <c r="BX355" s="77">
        <f t="shared" si="543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x14ac:dyDescent="0.3">
      <c r="A356" s="269"/>
      <c r="B356" s="78" t="s">
        <v>95</v>
      </c>
      <c r="C356" s="275"/>
      <c r="D356" s="161">
        <f t="shared" si="524"/>
        <v>0</v>
      </c>
      <c r="E356" s="215">
        <f>SUM(Paniglgasse:Lerchenfelder!E356)</f>
        <v>0</v>
      </c>
      <c r="F356" s="215">
        <f>SUM(Paniglgasse:Lerchenfelder!F356)</f>
        <v>0</v>
      </c>
      <c r="G356" s="215">
        <f>SUM(Paniglgasse:Lerchenfelder!G356)</f>
        <v>0</v>
      </c>
      <c r="H356" s="215">
        <f>SUM(Paniglgasse:Lerchenfelder!H356)</f>
        <v>0</v>
      </c>
      <c r="I356" s="215">
        <f>SUM(Paniglgasse:Lerchenfelder!I356)</f>
        <v>0</v>
      </c>
      <c r="J356" s="215">
        <f>SUM(Paniglgasse:Lerchenfelder!J356)</f>
        <v>0</v>
      </c>
      <c r="K356" s="215">
        <f>SUM(Paniglgasse:Lerchenfelder!K356)</f>
        <v>0</v>
      </c>
      <c r="L356" s="215">
        <f>SUM(Paniglgasse:Lerchenfelder!L356)</f>
        <v>0</v>
      </c>
      <c r="M356" s="215">
        <f>SUM(Paniglgasse:Lerchenfelder!M356)</f>
        <v>0</v>
      </c>
      <c r="N356" s="215">
        <f>SUM(Paniglgasse:Lerchenfelder!N356)</f>
        <v>0</v>
      </c>
      <c r="O356" s="215">
        <f>SUM(Paniglgasse:Lerchenfelder!O356)</f>
        <v>0</v>
      </c>
      <c r="P356" s="215">
        <f>SUM(Paniglgasse:Lerchenfelder!P356)</f>
        <v>0</v>
      </c>
      <c r="Q356" s="215">
        <f>SUM(Paniglgasse:Lerchenfelder!Q356)</f>
        <v>0</v>
      </c>
      <c r="R356" s="215">
        <f>SUM(Paniglgasse:Lerchenfelder!R356)</f>
        <v>0</v>
      </c>
      <c r="S356" s="215">
        <f>SUM(Paniglgasse:Lerchenfelder!S356)</f>
        <v>0</v>
      </c>
      <c r="T356" s="215">
        <f>SUM(Paniglgasse:Lerchenfelder!T356)</f>
        <v>0</v>
      </c>
      <c r="U356" s="215">
        <f>SUM(Paniglgasse:Lerchenfelder!U356)</f>
        <v>0</v>
      </c>
      <c r="V356" s="215">
        <f>SUM(Paniglgasse:Lerchenfelder!V356)</f>
        <v>0</v>
      </c>
      <c r="W356" s="215">
        <f>SUM(Paniglgasse:Lerchenfelder!W356)</f>
        <v>0</v>
      </c>
      <c r="X356" s="215">
        <f>SUM(Paniglgasse:Lerchenfelder!X356)</f>
        <v>0</v>
      </c>
      <c r="Y356" s="215">
        <f>SUM(Paniglgasse:Lerchenfelder!Y356)</f>
        <v>0</v>
      </c>
      <c r="Z356" s="215">
        <f>SUM(Paniglgasse:Lerchenfelder!Z356)</f>
        <v>0</v>
      </c>
      <c r="AA356" s="215">
        <f>SUM(Paniglgasse:Lerchenfelder!AA356)</f>
        <v>0</v>
      </c>
      <c r="AB356" s="215">
        <f>SUM(Paniglgasse:Lerchenfelder!AB356)</f>
        <v>0</v>
      </c>
      <c r="AC356" s="215">
        <f>SUM(Paniglgasse:Lerchenfelder!AC356)</f>
        <v>0</v>
      </c>
      <c r="AD356" s="215">
        <f>SUM(Paniglgasse:Lerchenfelder!AD356)</f>
        <v>0</v>
      </c>
      <c r="AE356" s="215">
        <f>SUM(Paniglgasse:Lerchenfelder!AE356)</f>
        <v>0</v>
      </c>
      <c r="AF356" s="215">
        <f>SUM(Paniglgasse:Lerchenfelder!AF356)</f>
        <v>0</v>
      </c>
      <c r="AG356" s="215">
        <f>SUM(Paniglgasse:Lerchenfelder!AG356)</f>
        <v>0</v>
      </c>
      <c r="AH356" s="215">
        <f>SUM(Paniglgasse:Lerchenfelder!AH356)</f>
        <v>0</v>
      </c>
      <c r="AI356" s="215">
        <f>SUM(Paniglgasse:Lerchenfelder!AI356)</f>
        <v>0</v>
      </c>
      <c r="AJ356" s="215">
        <f>SUM(Paniglgasse:Lerchenfelder!AJ356)</f>
        <v>0</v>
      </c>
      <c r="AK356" s="215">
        <f>SUM(Paniglgasse:Lerchenfelder!AK356)</f>
        <v>0</v>
      </c>
      <c r="AL356" s="215">
        <f>SUM(Paniglgasse:Lerchenfelder!AL356)</f>
        <v>0</v>
      </c>
      <c r="AM356" s="215">
        <f>SUM(Paniglgasse:Lerchenfelder!AM356)</f>
        <v>0</v>
      </c>
      <c r="AN356" s="215">
        <f>SUM(Paniglgasse:Lerchenfelder!AN356)</f>
        <v>0</v>
      </c>
      <c r="AO356" s="215">
        <f>SUM(Paniglgasse:Lerchenfelder!AO356)</f>
        <v>0</v>
      </c>
      <c r="AP356" s="215">
        <f>SUM(Paniglgasse:Lerchenfelder!AP356)</f>
        <v>0</v>
      </c>
      <c r="AQ356" s="215">
        <f>SUM(Paniglgasse:Lerchenfelder!AQ356)</f>
        <v>0</v>
      </c>
      <c r="AR356" s="215">
        <f>SUM(Paniglgasse:Lerchenfelder!AR356)</f>
        <v>0</v>
      </c>
      <c r="AS356" s="215">
        <f>SUM(Paniglgasse:Lerchenfelder!AS356)</f>
        <v>0</v>
      </c>
      <c r="AT356" s="215">
        <f>SUM(Paniglgasse:Lerchenfelder!AT356)</f>
        <v>0</v>
      </c>
      <c r="AU356" s="215">
        <f>SUM(Paniglgasse:Lerchenfelder!AU356)</f>
        <v>0</v>
      </c>
      <c r="AV356" s="215">
        <f>SUM(Paniglgasse:Lerchenfelder!AV356)</f>
        <v>0</v>
      </c>
      <c r="AW356" s="215">
        <f>SUM(Paniglgasse:Lerchenfelder!AW356)</f>
        <v>0</v>
      </c>
      <c r="AX356" s="215">
        <f>SUM(Paniglgasse:Lerchenfelder!AX356)</f>
        <v>0</v>
      </c>
      <c r="AY356" s="215">
        <f>SUM(Paniglgasse:Lerchenfelder!AY356)</f>
        <v>0</v>
      </c>
      <c r="AZ356" s="215">
        <f>SUM(Paniglgasse:Lerchenfelder!AZ356)</f>
        <v>0</v>
      </c>
      <c r="BA356" s="215">
        <f>SUM(Paniglgasse:Lerchenfelder!BA356)</f>
        <v>0</v>
      </c>
      <c r="BB356" s="215">
        <f>SUM(Paniglgasse:Lerchenfelder!BB356)</f>
        <v>0</v>
      </c>
      <c r="BC356" s="215">
        <f>SUM(Paniglgasse:Lerchenfelder!BC356)</f>
        <v>0</v>
      </c>
      <c r="BD356" s="215">
        <f>SUM(Paniglgasse:Lerchenfelder!BD356)</f>
        <v>0</v>
      </c>
      <c r="BE356" s="271"/>
      <c r="BF356" s="163">
        <f t="shared" si="525"/>
        <v>0</v>
      </c>
      <c r="BG356" s="77">
        <f t="shared" si="526"/>
        <v>0</v>
      </c>
      <c r="BH356" s="77">
        <f t="shared" si="527"/>
        <v>0</v>
      </c>
      <c r="BI356" s="77">
        <f t="shared" si="528"/>
        <v>0</v>
      </c>
      <c r="BJ356" s="77">
        <f t="shared" si="529"/>
        <v>0</v>
      </c>
      <c r="BK356" s="77">
        <f t="shared" si="530"/>
        <v>0</v>
      </c>
      <c r="BL356" s="77">
        <f t="shared" si="531"/>
        <v>0</v>
      </c>
      <c r="BM356" s="77">
        <f t="shared" si="532"/>
        <v>0</v>
      </c>
      <c r="BN356" s="77">
        <f t="shared" si="533"/>
        <v>0</v>
      </c>
      <c r="BO356" s="77">
        <f t="shared" si="534"/>
        <v>0</v>
      </c>
      <c r="BP356" s="77">
        <f t="shared" si="535"/>
        <v>0</v>
      </c>
      <c r="BQ356" s="77">
        <f t="shared" si="536"/>
        <v>0</v>
      </c>
      <c r="BR356" s="157">
        <f t="shared" si="537"/>
        <v>0</v>
      </c>
      <c r="BS356" s="77">
        <f t="shared" si="538"/>
        <v>0</v>
      </c>
      <c r="BT356" s="77">
        <f t="shared" si="539"/>
        <v>0</v>
      </c>
      <c r="BU356" s="77">
        <f t="shared" si="540"/>
        <v>0</v>
      </c>
      <c r="BV356" s="77">
        <f t="shared" si="541"/>
        <v>0</v>
      </c>
      <c r="BW356" s="77">
        <f t="shared" si="542"/>
        <v>0</v>
      </c>
      <c r="BX356" s="77">
        <f t="shared" si="543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x14ac:dyDescent="0.3">
      <c r="A357" s="269"/>
      <c r="B357" s="78" t="s">
        <v>97</v>
      </c>
      <c r="C357" s="275"/>
      <c r="D357" s="161">
        <f t="shared" si="524"/>
        <v>0</v>
      </c>
      <c r="E357" s="215">
        <f>SUM(Paniglgasse:Lerchenfelder!E357)</f>
        <v>0</v>
      </c>
      <c r="F357" s="215">
        <f>SUM(Paniglgasse:Lerchenfelder!F357)</f>
        <v>0</v>
      </c>
      <c r="G357" s="215">
        <f>SUM(Paniglgasse:Lerchenfelder!G357)</f>
        <v>0</v>
      </c>
      <c r="H357" s="215">
        <f>SUM(Paniglgasse:Lerchenfelder!H357)</f>
        <v>0</v>
      </c>
      <c r="I357" s="215">
        <f>SUM(Paniglgasse:Lerchenfelder!I357)</f>
        <v>0</v>
      </c>
      <c r="J357" s="215">
        <f>SUM(Paniglgasse:Lerchenfelder!J357)</f>
        <v>0</v>
      </c>
      <c r="K357" s="215">
        <f>SUM(Paniglgasse:Lerchenfelder!K357)</f>
        <v>0</v>
      </c>
      <c r="L357" s="215">
        <f>SUM(Paniglgasse:Lerchenfelder!L357)</f>
        <v>0</v>
      </c>
      <c r="M357" s="215">
        <f>SUM(Paniglgasse:Lerchenfelder!M357)</f>
        <v>0</v>
      </c>
      <c r="N357" s="215">
        <f>SUM(Paniglgasse:Lerchenfelder!N357)</f>
        <v>0</v>
      </c>
      <c r="O357" s="215">
        <f>SUM(Paniglgasse:Lerchenfelder!O357)</f>
        <v>0</v>
      </c>
      <c r="P357" s="215">
        <f>SUM(Paniglgasse:Lerchenfelder!P357)</f>
        <v>0</v>
      </c>
      <c r="Q357" s="215">
        <f>SUM(Paniglgasse:Lerchenfelder!Q357)</f>
        <v>0</v>
      </c>
      <c r="R357" s="215">
        <f>SUM(Paniglgasse:Lerchenfelder!R357)</f>
        <v>0</v>
      </c>
      <c r="S357" s="215">
        <f>SUM(Paniglgasse:Lerchenfelder!S357)</f>
        <v>0</v>
      </c>
      <c r="T357" s="215">
        <f>SUM(Paniglgasse:Lerchenfelder!T357)</f>
        <v>0</v>
      </c>
      <c r="U357" s="215">
        <f>SUM(Paniglgasse:Lerchenfelder!U357)</f>
        <v>0</v>
      </c>
      <c r="V357" s="215">
        <f>SUM(Paniglgasse:Lerchenfelder!V357)</f>
        <v>0</v>
      </c>
      <c r="W357" s="215">
        <f>SUM(Paniglgasse:Lerchenfelder!W357)</f>
        <v>0</v>
      </c>
      <c r="X357" s="215">
        <f>SUM(Paniglgasse:Lerchenfelder!X357)</f>
        <v>0</v>
      </c>
      <c r="Y357" s="215">
        <f>SUM(Paniglgasse:Lerchenfelder!Y357)</f>
        <v>0</v>
      </c>
      <c r="Z357" s="215">
        <f>SUM(Paniglgasse:Lerchenfelder!Z357)</f>
        <v>0</v>
      </c>
      <c r="AA357" s="215">
        <f>SUM(Paniglgasse:Lerchenfelder!AA357)</f>
        <v>0</v>
      </c>
      <c r="AB357" s="215">
        <f>SUM(Paniglgasse:Lerchenfelder!AB357)</f>
        <v>0</v>
      </c>
      <c r="AC357" s="215">
        <f>SUM(Paniglgasse:Lerchenfelder!AC357)</f>
        <v>0</v>
      </c>
      <c r="AD357" s="215">
        <f>SUM(Paniglgasse:Lerchenfelder!AD357)</f>
        <v>0</v>
      </c>
      <c r="AE357" s="215">
        <f>SUM(Paniglgasse:Lerchenfelder!AE357)</f>
        <v>0</v>
      </c>
      <c r="AF357" s="215">
        <f>SUM(Paniglgasse:Lerchenfelder!AF357)</f>
        <v>0</v>
      </c>
      <c r="AG357" s="215">
        <f>SUM(Paniglgasse:Lerchenfelder!AG357)</f>
        <v>0</v>
      </c>
      <c r="AH357" s="215">
        <f>SUM(Paniglgasse:Lerchenfelder!AH357)</f>
        <v>0</v>
      </c>
      <c r="AI357" s="215">
        <f>SUM(Paniglgasse:Lerchenfelder!AI357)</f>
        <v>0</v>
      </c>
      <c r="AJ357" s="215">
        <f>SUM(Paniglgasse:Lerchenfelder!AJ357)</f>
        <v>0</v>
      </c>
      <c r="AK357" s="215">
        <f>SUM(Paniglgasse:Lerchenfelder!AK357)</f>
        <v>0</v>
      </c>
      <c r="AL357" s="215">
        <f>SUM(Paniglgasse:Lerchenfelder!AL357)</f>
        <v>0</v>
      </c>
      <c r="AM357" s="215">
        <f>SUM(Paniglgasse:Lerchenfelder!AM357)</f>
        <v>0</v>
      </c>
      <c r="AN357" s="215">
        <f>SUM(Paniglgasse:Lerchenfelder!AN357)</f>
        <v>0</v>
      </c>
      <c r="AO357" s="215">
        <f>SUM(Paniglgasse:Lerchenfelder!AO357)</f>
        <v>0</v>
      </c>
      <c r="AP357" s="215">
        <f>SUM(Paniglgasse:Lerchenfelder!AP357)</f>
        <v>0</v>
      </c>
      <c r="AQ357" s="215">
        <f>SUM(Paniglgasse:Lerchenfelder!AQ357)</f>
        <v>0</v>
      </c>
      <c r="AR357" s="215">
        <f>SUM(Paniglgasse:Lerchenfelder!AR357)</f>
        <v>0</v>
      </c>
      <c r="AS357" s="215">
        <f>SUM(Paniglgasse:Lerchenfelder!AS357)</f>
        <v>0</v>
      </c>
      <c r="AT357" s="215">
        <f>SUM(Paniglgasse:Lerchenfelder!AT357)</f>
        <v>0</v>
      </c>
      <c r="AU357" s="215">
        <f>SUM(Paniglgasse:Lerchenfelder!AU357)</f>
        <v>0</v>
      </c>
      <c r="AV357" s="215">
        <f>SUM(Paniglgasse:Lerchenfelder!AV357)</f>
        <v>0</v>
      </c>
      <c r="AW357" s="215">
        <f>SUM(Paniglgasse:Lerchenfelder!AW357)</f>
        <v>0</v>
      </c>
      <c r="AX357" s="215">
        <f>SUM(Paniglgasse:Lerchenfelder!AX357)</f>
        <v>0</v>
      </c>
      <c r="AY357" s="215">
        <f>SUM(Paniglgasse:Lerchenfelder!AY357)</f>
        <v>0</v>
      </c>
      <c r="AZ357" s="215">
        <f>SUM(Paniglgasse:Lerchenfelder!AZ357)</f>
        <v>0</v>
      </c>
      <c r="BA357" s="215">
        <f>SUM(Paniglgasse:Lerchenfelder!BA357)</f>
        <v>0</v>
      </c>
      <c r="BB357" s="215">
        <f>SUM(Paniglgasse:Lerchenfelder!BB357)</f>
        <v>0</v>
      </c>
      <c r="BC357" s="215">
        <f>SUM(Paniglgasse:Lerchenfelder!BC357)</f>
        <v>0</v>
      </c>
      <c r="BD357" s="215">
        <f>SUM(Paniglgasse:Lerchenfelder!BD357)</f>
        <v>0</v>
      </c>
      <c r="BE357" s="271"/>
      <c r="BF357" s="163">
        <f t="shared" si="525"/>
        <v>0</v>
      </c>
      <c r="BG357" s="77">
        <f t="shared" si="526"/>
        <v>0</v>
      </c>
      <c r="BH357" s="77">
        <f t="shared" si="527"/>
        <v>0</v>
      </c>
      <c r="BI357" s="77">
        <f t="shared" si="528"/>
        <v>0</v>
      </c>
      <c r="BJ357" s="77">
        <f t="shared" si="529"/>
        <v>0</v>
      </c>
      <c r="BK357" s="77">
        <f t="shared" si="530"/>
        <v>0</v>
      </c>
      <c r="BL357" s="77">
        <f t="shared" si="531"/>
        <v>0</v>
      </c>
      <c r="BM357" s="77">
        <f t="shared" si="532"/>
        <v>0</v>
      </c>
      <c r="BN357" s="77">
        <f t="shared" si="533"/>
        <v>0</v>
      </c>
      <c r="BO357" s="77">
        <f t="shared" si="534"/>
        <v>0</v>
      </c>
      <c r="BP357" s="77">
        <f t="shared" si="535"/>
        <v>0</v>
      </c>
      <c r="BQ357" s="77">
        <f t="shared" si="536"/>
        <v>0</v>
      </c>
      <c r="BR357" s="157">
        <f t="shared" si="537"/>
        <v>0</v>
      </c>
      <c r="BS357" s="77">
        <f t="shared" si="538"/>
        <v>0</v>
      </c>
      <c r="BT357" s="77">
        <f t="shared" si="539"/>
        <v>0</v>
      </c>
      <c r="BU357" s="77">
        <f t="shared" si="540"/>
        <v>0</v>
      </c>
      <c r="BV357" s="77">
        <f t="shared" si="541"/>
        <v>0</v>
      </c>
      <c r="BW357" s="77">
        <f t="shared" si="542"/>
        <v>0</v>
      </c>
      <c r="BX357" s="77">
        <f t="shared" si="543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x14ac:dyDescent="0.3">
      <c r="A358" s="269"/>
      <c r="B358" s="78" t="s">
        <v>99</v>
      </c>
      <c r="C358" s="275"/>
      <c r="D358" s="161">
        <f t="shared" si="524"/>
        <v>0</v>
      </c>
      <c r="E358" s="215">
        <f>SUM(Paniglgasse:Lerchenfelder!E358)</f>
        <v>0</v>
      </c>
      <c r="F358" s="215">
        <f>SUM(Paniglgasse:Lerchenfelder!F358)</f>
        <v>0</v>
      </c>
      <c r="G358" s="215">
        <f>SUM(Paniglgasse:Lerchenfelder!G358)</f>
        <v>0</v>
      </c>
      <c r="H358" s="215">
        <f>SUM(Paniglgasse:Lerchenfelder!H358)</f>
        <v>0</v>
      </c>
      <c r="I358" s="215">
        <f>SUM(Paniglgasse:Lerchenfelder!I358)</f>
        <v>0</v>
      </c>
      <c r="J358" s="215">
        <f>SUM(Paniglgasse:Lerchenfelder!J358)</f>
        <v>0</v>
      </c>
      <c r="K358" s="215">
        <f>SUM(Paniglgasse:Lerchenfelder!K358)</f>
        <v>0</v>
      </c>
      <c r="L358" s="215">
        <f>SUM(Paniglgasse:Lerchenfelder!L358)</f>
        <v>0</v>
      </c>
      <c r="M358" s="215">
        <f>SUM(Paniglgasse:Lerchenfelder!M358)</f>
        <v>0</v>
      </c>
      <c r="N358" s="215">
        <f>SUM(Paniglgasse:Lerchenfelder!N358)</f>
        <v>0</v>
      </c>
      <c r="O358" s="215">
        <f>SUM(Paniglgasse:Lerchenfelder!O358)</f>
        <v>0</v>
      </c>
      <c r="P358" s="215">
        <f>SUM(Paniglgasse:Lerchenfelder!P358)</f>
        <v>0</v>
      </c>
      <c r="Q358" s="215">
        <f>SUM(Paniglgasse:Lerchenfelder!Q358)</f>
        <v>0</v>
      </c>
      <c r="R358" s="215">
        <f>SUM(Paniglgasse:Lerchenfelder!R358)</f>
        <v>0</v>
      </c>
      <c r="S358" s="215">
        <f>SUM(Paniglgasse:Lerchenfelder!S358)</f>
        <v>0</v>
      </c>
      <c r="T358" s="215">
        <f>SUM(Paniglgasse:Lerchenfelder!T358)</f>
        <v>0</v>
      </c>
      <c r="U358" s="215">
        <f>SUM(Paniglgasse:Lerchenfelder!U358)</f>
        <v>0</v>
      </c>
      <c r="V358" s="215">
        <f>SUM(Paniglgasse:Lerchenfelder!V358)</f>
        <v>0</v>
      </c>
      <c r="W358" s="215">
        <f>SUM(Paniglgasse:Lerchenfelder!W358)</f>
        <v>0</v>
      </c>
      <c r="X358" s="215">
        <f>SUM(Paniglgasse:Lerchenfelder!X358)</f>
        <v>0</v>
      </c>
      <c r="Y358" s="215">
        <f>SUM(Paniglgasse:Lerchenfelder!Y358)</f>
        <v>0</v>
      </c>
      <c r="Z358" s="215">
        <f>SUM(Paniglgasse:Lerchenfelder!Z358)</f>
        <v>0</v>
      </c>
      <c r="AA358" s="215">
        <f>SUM(Paniglgasse:Lerchenfelder!AA358)</f>
        <v>0</v>
      </c>
      <c r="AB358" s="215">
        <f>SUM(Paniglgasse:Lerchenfelder!AB358)</f>
        <v>0</v>
      </c>
      <c r="AC358" s="215">
        <f>SUM(Paniglgasse:Lerchenfelder!AC358)</f>
        <v>0</v>
      </c>
      <c r="AD358" s="215">
        <f>SUM(Paniglgasse:Lerchenfelder!AD358)</f>
        <v>0</v>
      </c>
      <c r="AE358" s="215">
        <f>SUM(Paniglgasse:Lerchenfelder!AE358)</f>
        <v>0</v>
      </c>
      <c r="AF358" s="215">
        <f>SUM(Paniglgasse:Lerchenfelder!AF358)</f>
        <v>0</v>
      </c>
      <c r="AG358" s="215">
        <f>SUM(Paniglgasse:Lerchenfelder!AG358)</f>
        <v>0</v>
      </c>
      <c r="AH358" s="215">
        <f>SUM(Paniglgasse:Lerchenfelder!AH358)</f>
        <v>0</v>
      </c>
      <c r="AI358" s="215">
        <f>SUM(Paniglgasse:Lerchenfelder!AI358)</f>
        <v>0</v>
      </c>
      <c r="AJ358" s="215">
        <f>SUM(Paniglgasse:Lerchenfelder!AJ358)</f>
        <v>0</v>
      </c>
      <c r="AK358" s="215">
        <f>SUM(Paniglgasse:Lerchenfelder!AK358)</f>
        <v>0</v>
      </c>
      <c r="AL358" s="215">
        <f>SUM(Paniglgasse:Lerchenfelder!AL358)</f>
        <v>0</v>
      </c>
      <c r="AM358" s="215">
        <f>SUM(Paniglgasse:Lerchenfelder!AM358)</f>
        <v>0</v>
      </c>
      <c r="AN358" s="215">
        <f>SUM(Paniglgasse:Lerchenfelder!AN358)</f>
        <v>0</v>
      </c>
      <c r="AO358" s="215">
        <f>SUM(Paniglgasse:Lerchenfelder!AO358)</f>
        <v>0</v>
      </c>
      <c r="AP358" s="215">
        <f>SUM(Paniglgasse:Lerchenfelder!AP358)</f>
        <v>0</v>
      </c>
      <c r="AQ358" s="215">
        <f>SUM(Paniglgasse:Lerchenfelder!AQ358)</f>
        <v>0</v>
      </c>
      <c r="AR358" s="215">
        <f>SUM(Paniglgasse:Lerchenfelder!AR358)</f>
        <v>0</v>
      </c>
      <c r="AS358" s="215">
        <f>SUM(Paniglgasse:Lerchenfelder!AS358)</f>
        <v>0</v>
      </c>
      <c r="AT358" s="215">
        <f>SUM(Paniglgasse:Lerchenfelder!AT358)</f>
        <v>0</v>
      </c>
      <c r="AU358" s="215">
        <f>SUM(Paniglgasse:Lerchenfelder!AU358)</f>
        <v>0</v>
      </c>
      <c r="AV358" s="215">
        <f>SUM(Paniglgasse:Lerchenfelder!AV358)</f>
        <v>0</v>
      </c>
      <c r="AW358" s="215">
        <f>SUM(Paniglgasse:Lerchenfelder!AW358)</f>
        <v>0</v>
      </c>
      <c r="AX358" s="215">
        <f>SUM(Paniglgasse:Lerchenfelder!AX358)</f>
        <v>0</v>
      </c>
      <c r="AY358" s="215">
        <f>SUM(Paniglgasse:Lerchenfelder!AY358)</f>
        <v>0</v>
      </c>
      <c r="AZ358" s="215">
        <f>SUM(Paniglgasse:Lerchenfelder!AZ358)</f>
        <v>0</v>
      </c>
      <c r="BA358" s="215">
        <f>SUM(Paniglgasse:Lerchenfelder!BA358)</f>
        <v>0</v>
      </c>
      <c r="BB358" s="215">
        <f>SUM(Paniglgasse:Lerchenfelder!BB358)</f>
        <v>0</v>
      </c>
      <c r="BC358" s="215">
        <f>SUM(Paniglgasse:Lerchenfelder!BC358)</f>
        <v>0</v>
      </c>
      <c r="BD358" s="215">
        <f>SUM(Paniglgasse:Lerchenfelder!BD358)</f>
        <v>0</v>
      </c>
      <c r="BE358" s="271"/>
      <c r="BF358" s="163">
        <f t="shared" si="525"/>
        <v>0</v>
      </c>
      <c r="BG358" s="77">
        <f t="shared" si="526"/>
        <v>0</v>
      </c>
      <c r="BH358" s="77">
        <f t="shared" si="527"/>
        <v>0</v>
      </c>
      <c r="BI358" s="77">
        <f t="shared" si="528"/>
        <v>0</v>
      </c>
      <c r="BJ358" s="77">
        <f t="shared" si="529"/>
        <v>0</v>
      </c>
      <c r="BK358" s="77">
        <f t="shared" si="530"/>
        <v>0</v>
      </c>
      <c r="BL358" s="77">
        <f t="shared" si="531"/>
        <v>0</v>
      </c>
      <c r="BM358" s="77">
        <f t="shared" si="532"/>
        <v>0</v>
      </c>
      <c r="BN358" s="77">
        <f t="shared" si="533"/>
        <v>0</v>
      </c>
      <c r="BO358" s="77">
        <f t="shared" si="534"/>
        <v>0</v>
      </c>
      <c r="BP358" s="77">
        <f t="shared" si="535"/>
        <v>0</v>
      </c>
      <c r="BQ358" s="77">
        <f t="shared" si="536"/>
        <v>0</v>
      </c>
      <c r="BR358" s="157">
        <f t="shared" si="537"/>
        <v>0</v>
      </c>
      <c r="BS358" s="77">
        <f t="shared" si="538"/>
        <v>0</v>
      </c>
      <c r="BT358" s="77">
        <f t="shared" si="539"/>
        <v>0</v>
      </c>
      <c r="BU358" s="77">
        <f t="shared" si="540"/>
        <v>0</v>
      </c>
      <c r="BV358" s="77">
        <f t="shared" si="541"/>
        <v>0</v>
      </c>
      <c r="BW358" s="77">
        <f t="shared" si="542"/>
        <v>0</v>
      </c>
      <c r="BX358" s="77">
        <f t="shared" si="543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x14ac:dyDescent="0.3">
      <c r="A359" s="269"/>
      <c r="B359" s="78" t="s">
        <v>375</v>
      </c>
      <c r="C359" s="275"/>
      <c r="D359" s="161">
        <f t="shared" si="524"/>
        <v>85739.32</v>
      </c>
      <c r="E359" s="215">
        <f>SUM(Paniglgasse:Lerchenfelder!E359)</f>
        <v>1619.6075000000001</v>
      </c>
      <c r="F359" s="215">
        <f>SUM(Paniglgasse:Lerchenfelder!F359)</f>
        <v>1885.1975</v>
      </c>
      <c r="G359" s="215">
        <f>SUM(Paniglgasse:Lerchenfelder!G359)</f>
        <v>1561.6975</v>
      </c>
      <c r="H359" s="215">
        <f>SUM(Paniglgasse:Lerchenfelder!H359)</f>
        <v>2018.4974999999999</v>
      </c>
      <c r="I359" s="215">
        <f>SUM(Paniglgasse:Lerchenfelder!I359)</f>
        <v>1600.7275</v>
      </c>
      <c r="J359" s="215">
        <f>SUM(Paniglgasse:Lerchenfelder!J359)</f>
        <v>1555.4075</v>
      </c>
      <c r="K359" s="215">
        <f>SUM(Paniglgasse:Lerchenfelder!K359)</f>
        <v>1702.2874999999999</v>
      </c>
      <c r="L359" s="215">
        <f>SUM(Paniglgasse:Lerchenfelder!L359)</f>
        <v>1621.4275</v>
      </c>
      <c r="M359" s="215">
        <f>SUM(Paniglgasse:Lerchenfelder!M359)</f>
        <v>1512.0540000000001</v>
      </c>
      <c r="N359" s="215">
        <f>SUM(Paniglgasse:Lerchenfelder!N359)</f>
        <v>1400.374</v>
      </c>
      <c r="O359" s="215">
        <f>SUM(Paniglgasse:Lerchenfelder!O359)</f>
        <v>1545.7339999999999</v>
      </c>
      <c r="P359" s="215">
        <f>SUM(Paniglgasse:Lerchenfelder!P359)</f>
        <v>1603.7640000000001</v>
      </c>
      <c r="Q359" s="215">
        <f>SUM(Paniglgasse:Lerchenfelder!Q359)</f>
        <v>1584.7440000000001</v>
      </c>
      <c r="R359" s="215">
        <f>SUM(Paniglgasse:Lerchenfelder!R359)</f>
        <v>1912.6675</v>
      </c>
      <c r="S359" s="215">
        <f>SUM(Paniglgasse:Lerchenfelder!S359)</f>
        <v>1577.0075000000002</v>
      </c>
      <c r="T359" s="215">
        <f>SUM(Paniglgasse:Lerchenfelder!T359)</f>
        <v>1614.7775000000001</v>
      </c>
      <c r="U359" s="215">
        <f>SUM(Paniglgasse:Lerchenfelder!U359)</f>
        <v>1649.2975000000001</v>
      </c>
      <c r="V359" s="215">
        <f>SUM(Paniglgasse:Lerchenfelder!V359)</f>
        <v>1707.9475</v>
      </c>
      <c r="W359" s="215">
        <f>SUM(Paniglgasse:Lerchenfelder!W359)</f>
        <v>1875.9775</v>
      </c>
      <c r="X359" s="215">
        <f>SUM(Paniglgasse:Lerchenfelder!X359)</f>
        <v>1807.8375000000001</v>
      </c>
      <c r="Y359" s="215">
        <f>SUM(Paniglgasse:Lerchenfelder!Y359)</f>
        <v>1702.3175000000001</v>
      </c>
      <c r="Z359" s="215">
        <f>SUM(Paniglgasse:Lerchenfelder!Z359)</f>
        <v>1305.8139999999999</v>
      </c>
      <c r="AA359" s="215">
        <f>SUM(Paniglgasse:Lerchenfelder!AA359)</f>
        <v>1600.414</v>
      </c>
      <c r="AB359" s="215">
        <f>SUM(Paniglgasse:Lerchenfelder!AB359)</f>
        <v>1373.2539999999999</v>
      </c>
      <c r="AC359" s="215">
        <f>SUM(Paniglgasse:Lerchenfelder!AC359)</f>
        <v>1378.0140000000001</v>
      </c>
      <c r="AD359" s="215">
        <f>SUM(Paniglgasse:Lerchenfelder!AD359)</f>
        <v>1544.5439999999999</v>
      </c>
      <c r="AE359" s="215">
        <f>SUM(Paniglgasse:Lerchenfelder!AE359)</f>
        <v>1905.2275</v>
      </c>
      <c r="AF359" s="215">
        <f>SUM(Paniglgasse:Lerchenfelder!AF359)</f>
        <v>1866.5574999999999</v>
      </c>
      <c r="AG359" s="215">
        <f>SUM(Paniglgasse:Lerchenfelder!AG359)</f>
        <v>1891.4675</v>
      </c>
      <c r="AH359" s="215">
        <f>SUM(Paniglgasse:Lerchenfelder!AH359)</f>
        <v>1849.9875</v>
      </c>
      <c r="AI359" s="215">
        <f>SUM(Paniglgasse:Lerchenfelder!AI359)</f>
        <v>1641.7775000000001</v>
      </c>
      <c r="AJ359" s="215">
        <f>SUM(Paniglgasse:Lerchenfelder!AJ359)</f>
        <v>1668.8175000000001</v>
      </c>
      <c r="AK359" s="215">
        <f>SUM(Paniglgasse:Lerchenfelder!AK359)</f>
        <v>1824.0875000000001</v>
      </c>
      <c r="AL359" s="215">
        <f>SUM(Paniglgasse:Lerchenfelder!AL359)</f>
        <v>1658.0275000000001</v>
      </c>
      <c r="AM359" s="215">
        <f>SUM(Paniglgasse:Lerchenfelder!AM359)</f>
        <v>1624.644</v>
      </c>
      <c r="AN359" s="215">
        <f>SUM(Paniglgasse:Lerchenfelder!AN359)</f>
        <v>1355.424</v>
      </c>
      <c r="AO359" s="215">
        <f>SUM(Paniglgasse:Lerchenfelder!AO359)</f>
        <v>1351.9940000000001</v>
      </c>
      <c r="AP359" s="215">
        <f>SUM(Paniglgasse:Lerchenfelder!AP359)</f>
        <v>1319.404</v>
      </c>
      <c r="AQ359" s="215">
        <f>SUM(Paniglgasse:Lerchenfelder!AQ359)</f>
        <v>1517.8339999999998</v>
      </c>
      <c r="AR359" s="215">
        <f>SUM(Paniglgasse:Lerchenfelder!AR359)</f>
        <v>1703.9575</v>
      </c>
      <c r="AS359" s="215">
        <f>SUM(Paniglgasse:Lerchenfelder!AS359)</f>
        <v>1719.7874999999999</v>
      </c>
      <c r="AT359" s="215">
        <f>SUM(Paniglgasse:Lerchenfelder!AT359)</f>
        <v>2011.2674999999999</v>
      </c>
      <c r="AU359" s="215">
        <f>SUM(Paniglgasse:Lerchenfelder!AU359)</f>
        <v>1942.3474999999999</v>
      </c>
      <c r="AV359" s="215">
        <f>SUM(Paniglgasse:Lerchenfelder!AV359)</f>
        <v>1682.2375</v>
      </c>
      <c r="AW359" s="215">
        <f>SUM(Paniglgasse:Lerchenfelder!AW359)</f>
        <v>1606.6975</v>
      </c>
      <c r="AX359" s="215">
        <f>SUM(Paniglgasse:Lerchenfelder!AX359)</f>
        <v>1883.1575</v>
      </c>
      <c r="AY359" s="215">
        <f>SUM(Paniglgasse:Lerchenfelder!AY359)</f>
        <v>1735.1875</v>
      </c>
      <c r="AZ359" s="215">
        <f>SUM(Paniglgasse:Lerchenfelder!AZ359)</f>
        <v>1627.5340000000001</v>
      </c>
      <c r="BA359" s="215">
        <f>SUM(Paniglgasse:Lerchenfelder!BA359)</f>
        <v>1563.0340000000001</v>
      </c>
      <c r="BB359" s="215">
        <f>SUM(Paniglgasse:Lerchenfelder!BB359)</f>
        <v>1617.354</v>
      </c>
      <c r="BC359" s="215">
        <f>SUM(Paniglgasse:Lerchenfelder!BC359)</f>
        <v>1557.5540000000001</v>
      </c>
      <c r="BD359" s="215">
        <f>SUM(Paniglgasse:Lerchenfelder!BD359)</f>
        <v>1352.5639999999999</v>
      </c>
      <c r="BE359" s="271"/>
      <c r="BF359" s="163">
        <f t="shared" si="525"/>
        <v>7085</v>
      </c>
      <c r="BG359" s="77">
        <f t="shared" si="526"/>
        <v>6479.85</v>
      </c>
      <c r="BH359" s="77">
        <f t="shared" si="527"/>
        <v>7646.67</v>
      </c>
      <c r="BI359" s="77">
        <f t="shared" si="528"/>
        <v>6753.75</v>
      </c>
      <c r="BJ359" s="77">
        <f t="shared" si="529"/>
        <v>7094.0800000000008</v>
      </c>
      <c r="BK359" s="77">
        <f t="shared" si="530"/>
        <v>7202.04</v>
      </c>
      <c r="BL359" s="77">
        <f t="shared" si="531"/>
        <v>7513.24</v>
      </c>
      <c r="BM359" s="77">
        <f t="shared" si="532"/>
        <v>6792.7100000000009</v>
      </c>
      <c r="BN359" s="77">
        <f t="shared" si="533"/>
        <v>7169.3</v>
      </c>
      <c r="BO359" s="77">
        <f t="shared" si="534"/>
        <v>7377.36</v>
      </c>
      <c r="BP359" s="77">
        <f t="shared" si="535"/>
        <v>6907.28</v>
      </c>
      <c r="BQ359" s="77">
        <f t="shared" si="536"/>
        <v>7718.0400000000009</v>
      </c>
      <c r="BR359" s="157">
        <f t="shared" si="537"/>
        <v>85739.32</v>
      </c>
      <c r="BS359" s="77">
        <f t="shared" si="538"/>
        <v>21211.52</v>
      </c>
      <c r="BT359" s="77">
        <f t="shared" si="539"/>
        <v>21049.870000000003</v>
      </c>
      <c r="BU359" s="77">
        <f t="shared" si="540"/>
        <v>21475.25</v>
      </c>
      <c r="BV359" s="77">
        <f t="shared" si="541"/>
        <v>22002.68</v>
      </c>
      <c r="BW359" s="77">
        <f t="shared" si="542"/>
        <v>42261.39</v>
      </c>
      <c r="BX359" s="77">
        <f t="shared" si="543"/>
        <v>43477.93</v>
      </c>
      <c r="BY359" s="77">
        <f>IF(Info!$O$3="Q1",$BS359,IF(Info!$O$3="Q2",$BS359+$BT359,IF(Info!$O$3="Q3",$BS359+$BT359+$BU359,$BR359)))</f>
        <v>21211.52</v>
      </c>
      <c r="BZ359" s="77">
        <f>IF(Info!$O$3="Q1",$BS359,IF(Info!$O$3="Q2",$BT359,IF(Info!$O$3="Q3",$BU359,$BV359)))</f>
        <v>21211.52</v>
      </c>
      <c r="CA359" s="49"/>
    </row>
    <row r="360" spans="1:79" x14ac:dyDescent="0.3">
      <c r="A360" s="269"/>
      <c r="B360" s="78" t="s">
        <v>103</v>
      </c>
      <c r="C360" s="275"/>
      <c r="D360" s="161">
        <f t="shared" si="524"/>
        <v>0</v>
      </c>
      <c r="E360" s="215">
        <f>SUM(Paniglgasse:Lerchenfelder!E360)</f>
        <v>0</v>
      </c>
      <c r="F360" s="215">
        <f>SUM(Paniglgasse:Lerchenfelder!F360)</f>
        <v>0</v>
      </c>
      <c r="G360" s="215">
        <f>SUM(Paniglgasse:Lerchenfelder!G360)</f>
        <v>0</v>
      </c>
      <c r="H360" s="215">
        <f>SUM(Paniglgasse:Lerchenfelder!H360)</f>
        <v>0</v>
      </c>
      <c r="I360" s="215">
        <f>SUM(Paniglgasse:Lerchenfelder!I360)</f>
        <v>0</v>
      </c>
      <c r="J360" s="215">
        <f>SUM(Paniglgasse:Lerchenfelder!J360)</f>
        <v>0</v>
      </c>
      <c r="K360" s="215">
        <f>SUM(Paniglgasse:Lerchenfelder!K360)</f>
        <v>0</v>
      </c>
      <c r="L360" s="215">
        <f>SUM(Paniglgasse:Lerchenfelder!L360)</f>
        <v>0</v>
      </c>
      <c r="M360" s="215">
        <f>SUM(Paniglgasse:Lerchenfelder!M360)</f>
        <v>0</v>
      </c>
      <c r="N360" s="215">
        <f>SUM(Paniglgasse:Lerchenfelder!N360)</f>
        <v>0</v>
      </c>
      <c r="O360" s="215">
        <f>SUM(Paniglgasse:Lerchenfelder!O360)</f>
        <v>0</v>
      </c>
      <c r="P360" s="215">
        <f>SUM(Paniglgasse:Lerchenfelder!P360)</f>
        <v>0</v>
      </c>
      <c r="Q360" s="215">
        <f>SUM(Paniglgasse:Lerchenfelder!Q360)</f>
        <v>0</v>
      </c>
      <c r="R360" s="215">
        <f>SUM(Paniglgasse:Lerchenfelder!R360)</f>
        <v>0</v>
      </c>
      <c r="S360" s="215">
        <f>SUM(Paniglgasse:Lerchenfelder!S360)</f>
        <v>0</v>
      </c>
      <c r="T360" s="215">
        <f>SUM(Paniglgasse:Lerchenfelder!T360)</f>
        <v>0</v>
      </c>
      <c r="U360" s="215">
        <f>SUM(Paniglgasse:Lerchenfelder!U360)</f>
        <v>0</v>
      </c>
      <c r="V360" s="215">
        <f>SUM(Paniglgasse:Lerchenfelder!V360)</f>
        <v>0</v>
      </c>
      <c r="W360" s="215">
        <f>SUM(Paniglgasse:Lerchenfelder!W360)</f>
        <v>0</v>
      </c>
      <c r="X360" s="215">
        <f>SUM(Paniglgasse:Lerchenfelder!X360)</f>
        <v>0</v>
      </c>
      <c r="Y360" s="215">
        <f>SUM(Paniglgasse:Lerchenfelder!Y360)</f>
        <v>0</v>
      </c>
      <c r="Z360" s="215">
        <f>SUM(Paniglgasse:Lerchenfelder!Z360)</f>
        <v>0</v>
      </c>
      <c r="AA360" s="215">
        <f>SUM(Paniglgasse:Lerchenfelder!AA360)</f>
        <v>0</v>
      </c>
      <c r="AB360" s="215">
        <f>SUM(Paniglgasse:Lerchenfelder!AB360)</f>
        <v>0</v>
      </c>
      <c r="AC360" s="215">
        <f>SUM(Paniglgasse:Lerchenfelder!AC360)</f>
        <v>0</v>
      </c>
      <c r="AD360" s="215">
        <f>SUM(Paniglgasse:Lerchenfelder!AD360)</f>
        <v>0</v>
      </c>
      <c r="AE360" s="215">
        <f>SUM(Paniglgasse:Lerchenfelder!AE360)</f>
        <v>0</v>
      </c>
      <c r="AF360" s="215">
        <f>SUM(Paniglgasse:Lerchenfelder!AF360)</f>
        <v>0</v>
      </c>
      <c r="AG360" s="215">
        <f>SUM(Paniglgasse:Lerchenfelder!AG360)</f>
        <v>0</v>
      </c>
      <c r="AH360" s="215">
        <f>SUM(Paniglgasse:Lerchenfelder!AH360)</f>
        <v>0</v>
      </c>
      <c r="AI360" s="215">
        <f>SUM(Paniglgasse:Lerchenfelder!AI360)</f>
        <v>0</v>
      </c>
      <c r="AJ360" s="215">
        <f>SUM(Paniglgasse:Lerchenfelder!AJ360)</f>
        <v>0</v>
      </c>
      <c r="AK360" s="215">
        <f>SUM(Paniglgasse:Lerchenfelder!AK360)</f>
        <v>0</v>
      </c>
      <c r="AL360" s="215">
        <f>SUM(Paniglgasse:Lerchenfelder!AL360)</f>
        <v>0</v>
      </c>
      <c r="AM360" s="215">
        <f>SUM(Paniglgasse:Lerchenfelder!AM360)</f>
        <v>0</v>
      </c>
      <c r="AN360" s="215">
        <f>SUM(Paniglgasse:Lerchenfelder!AN360)</f>
        <v>0</v>
      </c>
      <c r="AO360" s="215">
        <f>SUM(Paniglgasse:Lerchenfelder!AO360)</f>
        <v>0</v>
      </c>
      <c r="AP360" s="215">
        <f>SUM(Paniglgasse:Lerchenfelder!AP360)</f>
        <v>0</v>
      </c>
      <c r="AQ360" s="215">
        <f>SUM(Paniglgasse:Lerchenfelder!AQ360)</f>
        <v>0</v>
      </c>
      <c r="AR360" s="215">
        <f>SUM(Paniglgasse:Lerchenfelder!AR360)</f>
        <v>0</v>
      </c>
      <c r="AS360" s="215">
        <f>SUM(Paniglgasse:Lerchenfelder!AS360)</f>
        <v>0</v>
      </c>
      <c r="AT360" s="215">
        <f>SUM(Paniglgasse:Lerchenfelder!AT360)</f>
        <v>0</v>
      </c>
      <c r="AU360" s="215">
        <f>SUM(Paniglgasse:Lerchenfelder!AU360)</f>
        <v>0</v>
      </c>
      <c r="AV360" s="215">
        <f>SUM(Paniglgasse:Lerchenfelder!AV360)</f>
        <v>0</v>
      </c>
      <c r="AW360" s="215">
        <f>SUM(Paniglgasse:Lerchenfelder!AW360)</f>
        <v>0</v>
      </c>
      <c r="AX360" s="215">
        <f>SUM(Paniglgasse:Lerchenfelder!AX360)</f>
        <v>0</v>
      </c>
      <c r="AY360" s="215">
        <f>SUM(Paniglgasse:Lerchenfelder!AY360)</f>
        <v>0</v>
      </c>
      <c r="AZ360" s="215">
        <f>SUM(Paniglgasse:Lerchenfelder!AZ360)</f>
        <v>0</v>
      </c>
      <c r="BA360" s="215">
        <f>SUM(Paniglgasse:Lerchenfelder!BA360)</f>
        <v>0</v>
      </c>
      <c r="BB360" s="215">
        <f>SUM(Paniglgasse:Lerchenfelder!BB360)</f>
        <v>0</v>
      </c>
      <c r="BC360" s="215">
        <f>SUM(Paniglgasse:Lerchenfelder!BC360)</f>
        <v>0</v>
      </c>
      <c r="BD360" s="215">
        <f>SUM(Paniglgasse:Lerchenfelder!BD360)</f>
        <v>0</v>
      </c>
      <c r="BE360" s="271"/>
      <c r="BF360" s="163">
        <f t="shared" si="525"/>
        <v>0</v>
      </c>
      <c r="BG360" s="77">
        <f t="shared" si="526"/>
        <v>0</v>
      </c>
      <c r="BH360" s="77">
        <f t="shared" si="527"/>
        <v>0</v>
      </c>
      <c r="BI360" s="77">
        <f t="shared" si="528"/>
        <v>0</v>
      </c>
      <c r="BJ360" s="77">
        <f t="shared" si="529"/>
        <v>0</v>
      </c>
      <c r="BK360" s="77">
        <f t="shared" si="530"/>
        <v>0</v>
      </c>
      <c r="BL360" s="77">
        <f t="shared" si="531"/>
        <v>0</v>
      </c>
      <c r="BM360" s="77">
        <f t="shared" si="532"/>
        <v>0</v>
      </c>
      <c r="BN360" s="77">
        <f t="shared" si="533"/>
        <v>0</v>
      </c>
      <c r="BO360" s="77">
        <f t="shared" si="534"/>
        <v>0</v>
      </c>
      <c r="BP360" s="77">
        <f t="shared" si="535"/>
        <v>0</v>
      </c>
      <c r="BQ360" s="77">
        <f t="shared" si="536"/>
        <v>0</v>
      </c>
      <c r="BR360" s="157">
        <f t="shared" si="537"/>
        <v>0</v>
      </c>
      <c r="BS360" s="77">
        <f t="shared" si="538"/>
        <v>0</v>
      </c>
      <c r="BT360" s="77">
        <f t="shared" si="539"/>
        <v>0</v>
      </c>
      <c r="BU360" s="77">
        <f t="shared" si="540"/>
        <v>0</v>
      </c>
      <c r="BV360" s="77">
        <f t="shared" si="541"/>
        <v>0</v>
      </c>
      <c r="BW360" s="77">
        <f t="shared" si="542"/>
        <v>0</v>
      </c>
      <c r="BX360" s="77">
        <f t="shared" si="543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x14ac:dyDescent="0.3">
      <c r="A361" s="269"/>
      <c r="B361" s="78" t="s">
        <v>105</v>
      </c>
      <c r="C361" s="275"/>
      <c r="D361" s="161">
        <f t="shared" si="524"/>
        <v>15738.969999999998</v>
      </c>
      <c r="E361" s="215">
        <f>SUM(Paniglgasse:Lerchenfelder!E361)</f>
        <v>301.95</v>
      </c>
      <c r="F361" s="215">
        <f>SUM(Paniglgasse:Lerchenfelder!F361)</f>
        <v>343.22</v>
      </c>
      <c r="G361" s="215">
        <f>SUM(Paniglgasse:Lerchenfelder!G361)</f>
        <v>307.64</v>
      </c>
      <c r="H361" s="215">
        <f>SUM(Paniglgasse:Lerchenfelder!H361)</f>
        <v>316.91999999999996</v>
      </c>
      <c r="I361" s="215">
        <f>SUM(Paniglgasse:Lerchenfelder!I361)</f>
        <v>298.94</v>
      </c>
      <c r="J361" s="215">
        <f>SUM(Paniglgasse:Lerchenfelder!J361)</f>
        <v>320.48</v>
      </c>
      <c r="K361" s="215">
        <f>SUM(Paniglgasse:Lerchenfelder!K361)</f>
        <v>293.68</v>
      </c>
      <c r="L361" s="215">
        <f>SUM(Paniglgasse:Lerchenfelder!L361)</f>
        <v>326.23</v>
      </c>
      <c r="M361" s="215">
        <f>SUM(Paniglgasse:Lerchenfelder!M361)</f>
        <v>291.52</v>
      </c>
      <c r="N361" s="215">
        <f>SUM(Paniglgasse:Lerchenfelder!N361)</f>
        <v>273.18</v>
      </c>
      <c r="O361" s="215">
        <f>SUM(Paniglgasse:Lerchenfelder!O361)</f>
        <v>229.92000000000002</v>
      </c>
      <c r="P361" s="215">
        <f>SUM(Paniglgasse:Lerchenfelder!P361)</f>
        <v>266.95</v>
      </c>
      <c r="Q361" s="215">
        <f>SUM(Paniglgasse:Lerchenfelder!Q361)</f>
        <v>264.72000000000003</v>
      </c>
      <c r="R361" s="215">
        <f>SUM(Paniglgasse:Lerchenfelder!R361)</f>
        <v>297.58000000000004</v>
      </c>
      <c r="S361" s="215">
        <f>SUM(Paniglgasse:Lerchenfelder!S361)</f>
        <v>338.93</v>
      </c>
      <c r="T361" s="215">
        <f>SUM(Paniglgasse:Lerchenfelder!T361)</f>
        <v>325.5</v>
      </c>
      <c r="U361" s="215">
        <f>SUM(Paniglgasse:Lerchenfelder!U361)</f>
        <v>335.85</v>
      </c>
      <c r="V361" s="215">
        <f>SUM(Paniglgasse:Lerchenfelder!V361)</f>
        <v>279.2</v>
      </c>
      <c r="W361" s="215">
        <f>SUM(Paniglgasse:Lerchenfelder!W361)</f>
        <v>314.11</v>
      </c>
      <c r="X361" s="215">
        <f>SUM(Paniglgasse:Lerchenfelder!X361)</f>
        <v>343.53</v>
      </c>
      <c r="Y361" s="215">
        <f>SUM(Paniglgasse:Lerchenfelder!Y361)</f>
        <v>283.85000000000002</v>
      </c>
      <c r="Z361" s="215">
        <f>SUM(Paniglgasse:Lerchenfelder!Z361)</f>
        <v>278.96000000000004</v>
      </c>
      <c r="AA361" s="215">
        <f>SUM(Paniglgasse:Lerchenfelder!AA361)</f>
        <v>219.7</v>
      </c>
      <c r="AB361" s="215">
        <f>SUM(Paniglgasse:Lerchenfelder!AB361)</f>
        <v>261.89999999999998</v>
      </c>
      <c r="AC361" s="215">
        <f>SUM(Paniglgasse:Lerchenfelder!AC361)</f>
        <v>291.21000000000004</v>
      </c>
      <c r="AD361" s="215">
        <f>SUM(Paniglgasse:Lerchenfelder!AD361)</f>
        <v>250.79000000000002</v>
      </c>
      <c r="AE361" s="215">
        <f>SUM(Paniglgasse:Lerchenfelder!AE361)</f>
        <v>364.59000000000003</v>
      </c>
      <c r="AF361" s="215">
        <f>SUM(Paniglgasse:Lerchenfelder!AF361)</f>
        <v>359.11</v>
      </c>
      <c r="AG361" s="215">
        <f>SUM(Paniglgasse:Lerchenfelder!AG361)</f>
        <v>320.32</v>
      </c>
      <c r="AH361" s="215">
        <f>SUM(Paniglgasse:Lerchenfelder!AH361)</f>
        <v>293.41999999999996</v>
      </c>
      <c r="AI361" s="215">
        <f>SUM(Paniglgasse:Lerchenfelder!AI361)</f>
        <v>367.38</v>
      </c>
      <c r="AJ361" s="215">
        <f>SUM(Paniglgasse:Lerchenfelder!AJ361)</f>
        <v>305.2</v>
      </c>
      <c r="AK361" s="215">
        <f>SUM(Paniglgasse:Lerchenfelder!AK361)</f>
        <v>336.62</v>
      </c>
      <c r="AL361" s="215">
        <f>SUM(Paniglgasse:Lerchenfelder!AL361)</f>
        <v>361.97</v>
      </c>
      <c r="AM361" s="215">
        <f>SUM(Paniglgasse:Lerchenfelder!AM361)</f>
        <v>226.22</v>
      </c>
      <c r="AN361" s="215">
        <f>SUM(Paniglgasse:Lerchenfelder!AN361)</f>
        <v>263.74</v>
      </c>
      <c r="AO361" s="215">
        <f>SUM(Paniglgasse:Lerchenfelder!AO361)</f>
        <v>260.72000000000003</v>
      </c>
      <c r="AP361" s="215">
        <f>SUM(Paniglgasse:Lerchenfelder!AP361)</f>
        <v>275.27</v>
      </c>
      <c r="AQ361" s="215">
        <f>SUM(Paniglgasse:Lerchenfelder!AQ361)</f>
        <v>291.8</v>
      </c>
      <c r="AR361" s="215">
        <f>SUM(Paniglgasse:Lerchenfelder!AR361)</f>
        <v>362.48</v>
      </c>
      <c r="AS361" s="215">
        <f>SUM(Paniglgasse:Lerchenfelder!AS361)</f>
        <v>291.06</v>
      </c>
      <c r="AT361" s="215">
        <f>SUM(Paniglgasse:Lerchenfelder!AT361)</f>
        <v>359.48</v>
      </c>
      <c r="AU361" s="215">
        <f>SUM(Paniglgasse:Lerchenfelder!AU361)</f>
        <v>291.13</v>
      </c>
      <c r="AV361" s="215">
        <f>SUM(Paniglgasse:Lerchenfelder!AV361)</f>
        <v>363.1</v>
      </c>
      <c r="AW361" s="215">
        <f>SUM(Paniglgasse:Lerchenfelder!AW361)</f>
        <v>370.6</v>
      </c>
      <c r="AX361" s="215">
        <f>SUM(Paniglgasse:Lerchenfelder!AX361)</f>
        <v>312.52999999999997</v>
      </c>
      <c r="AY361" s="215">
        <f>SUM(Paniglgasse:Lerchenfelder!AY361)</f>
        <v>322.05</v>
      </c>
      <c r="AZ361" s="215">
        <f>SUM(Paniglgasse:Lerchenfelder!AZ361)</f>
        <v>291.78999999999996</v>
      </c>
      <c r="BA361" s="215">
        <f>SUM(Paniglgasse:Lerchenfelder!BA361)</f>
        <v>293.77</v>
      </c>
      <c r="BB361" s="215">
        <f>SUM(Paniglgasse:Lerchenfelder!BB361)</f>
        <v>290.98</v>
      </c>
      <c r="BC361" s="215">
        <f>SUM(Paniglgasse:Lerchenfelder!BC361)</f>
        <v>287.15999999999997</v>
      </c>
      <c r="BD361" s="215">
        <f>SUM(Paniglgasse:Lerchenfelder!BD361)</f>
        <v>220.01999999999998</v>
      </c>
      <c r="BE361" s="271"/>
      <c r="BF361" s="163">
        <f t="shared" si="525"/>
        <v>1269.73</v>
      </c>
      <c r="BG361" s="77">
        <f t="shared" si="526"/>
        <v>1239.3300000000002</v>
      </c>
      <c r="BH361" s="77">
        <f t="shared" si="527"/>
        <v>1326.2900000000002</v>
      </c>
      <c r="BI361" s="77">
        <f t="shared" si="528"/>
        <v>1297.8600000000001</v>
      </c>
      <c r="BJ361" s="77">
        <f t="shared" si="529"/>
        <v>1220.69</v>
      </c>
      <c r="BK361" s="77">
        <f t="shared" si="530"/>
        <v>1302.56</v>
      </c>
      <c r="BL361" s="77">
        <f t="shared" si="531"/>
        <v>1337.44</v>
      </c>
      <c r="BM361" s="77">
        <f t="shared" si="532"/>
        <v>1371.17</v>
      </c>
      <c r="BN361" s="77">
        <f t="shared" si="533"/>
        <v>1317.75</v>
      </c>
      <c r="BO361" s="77">
        <f t="shared" si="534"/>
        <v>1304.1500000000001</v>
      </c>
      <c r="BP361" s="77">
        <f t="shared" si="535"/>
        <v>1368.28</v>
      </c>
      <c r="BQ361" s="77">
        <f t="shared" si="536"/>
        <v>1383.7199999999998</v>
      </c>
      <c r="BR361" s="157">
        <f t="shared" si="537"/>
        <v>15738.970000000001</v>
      </c>
      <c r="BS361" s="77">
        <f t="shared" si="538"/>
        <v>3835.3500000000004</v>
      </c>
      <c r="BT361" s="77">
        <f t="shared" si="539"/>
        <v>3821.11</v>
      </c>
      <c r="BU361" s="77">
        <f t="shared" si="540"/>
        <v>4026.36</v>
      </c>
      <c r="BV361" s="77">
        <f t="shared" si="541"/>
        <v>4056.15</v>
      </c>
      <c r="BW361" s="77">
        <f t="shared" si="542"/>
        <v>7656.4600000000009</v>
      </c>
      <c r="BX361" s="77">
        <f t="shared" si="543"/>
        <v>8082.51</v>
      </c>
      <c r="BY361" s="77">
        <f>IF(Info!$O$3="Q1",$BS361,IF(Info!$O$3="Q2",$BS361+$BT361,IF(Info!$O$3="Q3",$BS361+$BT361+$BU361,$BR361)))</f>
        <v>3835.3500000000004</v>
      </c>
      <c r="BZ361" s="77">
        <f>IF(Info!$O$3="Q1",$BS361,IF(Info!$O$3="Q2",$BT361,IF(Info!$O$3="Q3",$BU361,$BV361)))</f>
        <v>3835.3500000000004</v>
      </c>
      <c r="CA361" s="49"/>
    </row>
    <row r="362" spans="1:79" x14ac:dyDescent="0.3">
      <c r="A362" s="282"/>
      <c r="B362" s="160" t="s">
        <v>376</v>
      </c>
      <c r="C362" s="275"/>
      <c r="D362" s="161">
        <f t="shared" si="524"/>
        <v>314240.33999999997</v>
      </c>
      <c r="E362" s="278">
        <f t="shared" ref="E362:AJ362" si="544">SUM(E352:E361)</f>
        <v>5887.6075000000001</v>
      </c>
      <c r="F362" s="278">
        <f t="shared" si="544"/>
        <v>5788.9075000000003</v>
      </c>
      <c r="G362" s="278">
        <f t="shared" si="544"/>
        <v>6010.5875000000005</v>
      </c>
      <c r="H362" s="278">
        <f t="shared" si="544"/>
        <v>6323.9575000000004</v>
      </c>
      <c r="I362" s="278">
        <f t="shared" si="544"/>
        <v>5661.1774999999998</v>
      </c>
      <c r="J362" s="278">
        <f t="shared" si="544"/>
        <v>6143.4274999999998</v>
      </c>
      <c r="K362" s="278">
        <f t="shared" si="544"/>
        <v>5521.4875000000002</v>
      </c>
      <c r="L362" s="278">
        <f t="shared" si="544"/>
        <v>5806.8775000000005</v>
      </c>
      <c r="M362" s="278">
        <f t="shared" si="544"/>
        <v>4780.2839999999997</v>
      </c>
      <c r="N362" s="278">
        <f t="shared" si="544"/>
        <v>4799.634</v>
      </c>
      <c r="O362" s="278">
        <f t="shared" si="544"/>
        <v>4886.2639999999992</v>
      </c>
      <c r="P362" s="278">
        <f t="shared" si="544"/>
        <v>4666.6940000000004</v>
      </c>
      <c r="Q362" s="278">
        <f t="shared" si="544"/>
        <v>4766.6539999999995</v>
      </c>
      <c r="R362" s="278">
        <f t="shared" si="544"/>
        <v>5773.4775</v>
      </c>
      <c r="S362" s="278">
        <f t="shared" si="544"/>
        <v>5342.567500000001</v>
      </c>
      <c r="T362" s="278">
        <f t="shared" si="544"/>
        <v>5463.5675000000001</v>
      </c>
      <c r="U362" s="278">
        <f t="shared" si="544"/>
        <v>5730.817500000001</v>
      </c>
      <c r="V362" s="278">
        <f t="shared" si="544"/>
        <v>5615.3674999999994</v>
      </c>
      <c r="W362" s="278">
        <f t="shared" si="544"/>
        <v>6130.2774999999992</v>
      </c>
      <c r="X362" s="278">
        <f t="shared" si="544"/>
        <v>5802.6475</v>
      </c>
      <c r="Y362" s="278">
        <f t="shared" si="544"/>
        <v>5677.3075000000008</v>
      </c>
      <c r="Z362" s="278">
        <f t="shared" si="544"/>
        <v>7542.2539999999999</v>
      </c>
      <c r="AA362" s="278">
        <f t="shared" si="544"/>
        <v>7795.0939999999991</v>
      </c>
      <c r="AB362" s="278">
        <f t="shared" si="544"/>
        <v>7608.8139999999994</v>
      </c>
      <c r="AC362" s="278">
        <f t="shared" si="544"/>
        <v>8113.4740000000002</v>
      </c>
      <c r="AD362" s="278">
        <f t="shared" si="544"/>
        <v>8043.634</v>
      </c>
      <c r="AE362" s="278">
        <f t="shared" si="544"/>
        <v>5937.2475000000004</v>
      </c>
      <c r="AF362" s="278">
        <f t="shared" si="544"/>
        <v>5813.5974999999999</v>
      </c>
      <c r="AG362" s="278">
        <f t="shared" si="544"/>
        <v>5907.8774999999996</v>
      </c>
      <c r="AH362" s="278">
        <f t="shared" si="544"/>
        <v>6164.4275000000007</v>
      </c>
      <c r="AI362" s="278">
        <f t="shared" si="544"/>
        <v>5893.5775000000003</v>
      </c>
      <c r="AJ362" s="278">
        <f t="shared" si="544"/>
        <v>5884.9375</v>
      </c>
      <c r="AK362" s="278">
        <f t="shared" ref="AK362:BP362" si="545">SUM(AK352:AK361)</f>
        <v>5950.0374999999995</v>
      </c>
      <c r="AL362" s="278">
        <f t="shared" si="545"/>
        <v>5647.6475</v>
      </c>
      <c r="AM362" s="278">
        <f t="shared" si="545"/>
        <v>4754.6740000000009</v>
      </c>
      <c r="AN362" s="278">
        <f t="shared" si="545"/>
        <v>4835.424</v>
      </c>
      <c r="AO362" s="278">
        <f t="shared" si="545"/>
        <v>4824.804000000001</v>
      </c>
      <c r="AP362" s="278">
        <f t="shared" si="545"/>
        <v>4800.7939999999999</v>
      </c>
      <c r="AQ362" s="278">
        <f t="shared" si="545"/>
        <v>4909.5940000000001</v>
      </c>
      <c r="AR362" s="278">
        <f t="shared" si="545"/>
        <v>5956.3075000000008</v>
      </c>
      <c r="AS362" s="278">
        <f t="shared" si="545"/>
        <v>5717.2275</v>
      </c>
      <c r="AT362" s="278">
        <f t="shared" si="545"/>
        <v>6094.3474999999999</v>
      </c>
      <c r="AU362" s="278">
        <f t="shared" si="545"/>
        <v>6448.5374999999995</v>
      </c>
      <c r="AV362" s="278">
        <f t="shared" si="545"/>
        <v>6083.8475000000008</v>
      </c>
      <c r="AW362" s="278">
        <f t="shared" si="545"/>
        <v>6031.1774999999998</v>
      </c>
      <c r="AX362" s="278">
        <f t="shared" si="545"/>
        <v>5939.2375000000002</v>
      </c>
      <c r="AY362" s="278">
        <f t="shared" si="545"/>
        <v>5893.7575000000006</v>
      </c>
      <c r="AZ362" s="278">
        <f t="shared" si="545"/>
        <v>8083.8540000000003</v>
      </c>
      <c r="BA362" s="278">
        <f t="shared" si="545"/>
        <v>7364.4140000000007</v>
      </c>
      <c r="BB362" s="278">
        <f t="shared" si="545"/>
        <v>8096.634</v>
      </c>
      <c r="BC362" s="278">
        <f t="shared" si="545"/>
        <v>7626.3539999999994</v>
      </c>
      <c r="BD362" s="278">
        <f t="shared" si="545"/>
        <v>7897.1440000000002</v>
      </c>
      <c r="BE362" s="271"/>
      <c r="BF362" s="162">
        <f t="shared" si="525"/>
        <v>24011.06</v>
      </c>
      <c r="BG362" s="157">
        <f t="shared" si="526"/>
        <v>23132.97</v>
      </c>
      <c r="BH362" s="157">
        <f t="shared" si="527"/>
        <v>23899.53</v>
      </c>
      <c r="BI362" s="157">
        <f t="shared" si="528"/>
        <v>22310.430000000004</v>
      </c>
      <c r="BJ362" s="157">
        <f t="shared" si="529"/>
        <v>23225.599999999999</v>
      </c>
      <c r="BK362" s="157">
        <f t="shared" si="530"/>
        <v>39103.269999999997</v>
      </c>
      <c r="BL362" s="157">
        <f t="shared" si="531"/>
        <v>23823.15</v>
      </c>
      <c r="BM362" s="157">
        <f t="shared" si="532"/>
        <v>23376.199999999997</v>
      </c>
      <c r="BN362" s="157">
        <f t="shared" si="533"/>
        <v>24125.290000000005</v>
      </c>
      <c r="BO362" s="157">
        <f t="shared" si="534"/>
        <v>24216.42</v>
      </c>
      <c r="BP362" s="157">
        <f t="shared" si="535"/>
        <v>23948.02</v>
      </c>
      <c r="BQ362" s="157">
        <f t="shared" si="536"/>
        <v>39068.400000000001</v>
      </c>
      <c r="BR362" s="157">
        <f t="shared" si="537"/>
        <v>314240.34000000003</v>
      </c>
      <c r="BS362" s="157">
        <f t="shared" si="538"/>
        <v>71043.56</v>
      </c>
      <c r="BT362" s="157">
        <f t="shared" si="539"/>
        <v>84639.299999999988</v>
      </c>
      <c r="BU362" s="157">
        <f t="shared" si="540"/>
        <v>71324.639999999999</v>
      </c>
      <c r="BV362" s="157">
        <f t="shared" si="541"/>
        <v>87232.84</v>
      </c>
      <c r="BW362" s="157">
        <f t="shared" si="542"/>
        <v>155682.85999999999</v>
      </c>
      <c r="BX362" s="157">
        <f t="shared" si="543"/>
        <v>158557.48000000001</v>
      </c>
      <c r="BY362" s="157">
        <f>IF(Info!$O$3="Q1",$BS362,IF(Info!$O$3="Q2",$BS362+$BT362,IF(Info!$O$3="Q3",$BS362+$BT362+$BU362,$BR362)))</f>
        <v>71043.56</v>
      </c>
      <c r="BZ362" s="157">
        <f>IF(Info!$O$3="Q1",$BS362,IF(Info!$O$3="Q2",$BT362,IF(Info!$O$3="Q3",$BU362,$BV362)))</f>
        <v>71043.56</v>
      </c>
      <c r="CA362" s="49"/>
    </row>
    <row r="363" spans="1:79" x14ac:dyDescent="0.3">
      <c r="A363" s="282"/>
      <c r="B363" s="160" t="s">
        <v>377</v>
      </c>
      <c r="C363" s="275"/>
      <c r="D363" s="161">
        <f t="shared" si="524"/>
        <v>667214.62000000011</v>
      </c>
      <c r="E363" s="161">
        <f t="shared" ref="E363:AJ363" si="546">E315+E323+E327+E333+E337+E341+E346+E350+E362</f>
        <v>11510.111416666667</v>
      </c>
      <c r="F363" s="161">
        <f t="shared" si="546"/>
        <v>11431.011416666664</v>
      </c>
      <c r="G363" s="161">
        <f t="shared" si="546"/>
        <v>10411.929416666668</v>
      </c>
      <c r="H363" s="161">
        <f t="shared" si="546"/>
        <v>20451.835416666669</v>
      </c>
      <c r="I363" s="161">
        <f t="shared" si="546"/>
        <v>11294.373416666667</v>
      </c>
      <c r="J363" s="161">
        <f t="shared" si="546"/>
        <v>11707.963416666666</v>
      </c>
      <c r="K363" s="161">
        <f t="shared" si="546"/>
        <v>10130.903416666668</v>
      </c>
      <c r="L363" s="161">
        <f t="shared" si="546"/>
        <v>10368.179416666666</v>
      </c>
      <c r="M363" s="161">
        <f t="shared" si="546"/>
        <v>17479.328333333331</v>
      </c>
      <c r="N363" s="161">
        <f t="shared" si="546"/>
        <v>9981.4883333333328</v>
      </c>
      <c r="O363" s="161">
        <f t="shared" si="546"/>
        <v>10260.608333333334</v>
      </c>
      <c r="P363" s="161">
        <f t="shared" si="546"/>
        <v>8814.8363333333327</v>
      </c>
      <c r="Q363" s="161">
        <f t="shared" si="546"/>
        <v>8635.2223333333332</v>
      </c>
      <c r="R363" s="161">
        <f t="shared" si="546"/>
        <v>21480.215416666666</v>
      </c>
      <c r="S363" s="161">
        <f t="shared" si="546"/>
        <v>11801.453416666667</v>
      </c>
      <c r="T363" s="161">
        <f t="shared" si="546"/>
        <v>10797.701416666667</v>
      </c>
      <c r="U363" s="161">
        <f t="shared" si="546"/>
        <v>11381.033416666667</v>
      </c>
      <c r="V363" s="161">
        <f t="shared" si="546"/>
        <v>10417.529416666666</v>
      </c>
      <c r="W363" s="161">
        <f t="shared" si="546"/>
        <v>21823.501416666666</v>
      </c>
      <c r="X363" s="161">
        <f t="shared" si="546"/>
        <v>12402.343416666667</v>
      </c>
      <c r="Y363" s="161">
        <f t="shared" si="546"/>
        <v>10992.245416666668</v>
      </c>
      <c r="Z363" s="161">
        <f t="shared" si="546"/>
        <v>12187.052333333333</v>
      </c>
      <c r="AA363" s="161">
        <f t="shared" si="546"/>
        <v>11957.292333333331</v>
      </c>
      <c r="AB363" s="161">
        <f t="shared" si="546"/>
        <v>21435.526333333335</v>
      </c>
      <c r="AC363" s="161">
        <f t="shared" si="546"/>
        <v>13708.438333333334</v>
      </c>
      <c r="AD363" s="161">
        <f t="shared" si="546"/>
        <v>12883.988333333335</v>
      </c>
      <c r="AE363" s="161">
        <f t="shared" si="546"/>
        <v>10424.097416666667</v>
      </c>
      <c r="AF363" s="161">
        <f t="shared" si="546"/>
        <v>10873.509416666664</v>
      </c>
      <c r="AG363" s="161">
        <f t="shared" si="546"/>
        <v>18212.617416666668</v>
      </c>
      <c r="AH363" s="161">
        <f t="shared" si="546"/>
        <v>12067.663416666666</v>
      </c>
      <c r="AI363" s="161">
        <f t="shared" si="546"/>
        <v>11096.479416666667</v>
      </c>
      <c r="AJ363" s="161">
        <f t="shared" si="546"/>
        <v>10615.399416666667</v>
      </c>
      <c r="AK363" s="161">
        <f t="shared" ref="AK363:BP363" si="547">AK315+AK323+AK327+AK333+AK337+AK341+AK346+AK350+AK362</f>
        <v>10583.631416666665</v>
      </c>
      <c r="AL363" s="161">
        <f t="shared" si="547"/>
        <v>10016.779416666666</v>
      </c>
      <c r="AM363" s="161">
        <f t="shared" si="547"/>
        <v>18774.932333333334</v>
      </c>
      <c r="AN363" s="161">
        <f t="shared" si="547"/>
        <v>9724.9503333333341</v>
      </c>
      <c r="AO363" s="161">
        <f t="shared" si="547"/>
        <v>9595.1423333333332</v>
      </c>
      <c r="AP363" s="161">
        <f t="shared" si="547"/>
        <v>9617.2623333333322</v>
      </c>
      <c r="AQ363" s="161">
        <f t="shared" si="547"/>
        <v>8636.7783333333336</v>
      </c>
      <c r="AR363" s="161">
        <f t="shared" si="547"/>
        <v>20198.547416666668</v>
      </c>
      <c r="AS363" s="161">
        <f t="shared" si="547"/>
        <v>12471.775416666667</v>
      </c>
      <c r="AT363" s="161">
        <f t="shared" si="547"/>
        <v>11343.415416666667</v>
      </c>
      <c r="AU363" s="161">
        <f t="shared" si="547"/>
        <v>12097.019416666666</v>
      </c>
      <c r="AV363" s="161">
        <f t="shared" si="547"/>
        <v>10940.323416666666</v>
      </c>
      <c r="AW363" s="161">
        <f t="shared" si="547"/>
        <v>21003.603416666665</v>
      </c>
      <c r="AX363" s="161">
        <f t="shared" si="547"/>
        <v>12532.571416666666</v>
      </c>
      <c r="AY363" s="161">
        <f t="shared" si="547"/>
        <v>11831.887416666668</v>
      </c>
      <c r="AZ363" s="161">
        <f t="shared" si="547"/>
        <v>12762.026333333335</v>
      </c>
      <c r="BA363" s="161">
        <f t="shared" si="547"/>
        <v>11244.300333333334</v>
      </c>
      <c r="BB363" s="161">
        <f t="shared" si="547"/>
        <v>20813.330333333335</v>
      </c>
      <c r="BC363" s="161">
        <f t="shared" si="547"/>
        <v>12528.402333333332</v>
      </c>
      <c r="BD363" s="161">
        <f t="shared" si="547"/>
        <v>11462.062333333333</v>
      </c>
      <c r="BE363" s="271"/>
      <c r="BF363" s="162">
        <f t="shared" si="525"/>
        <v>53804.887666666669</v>
      </c>
      <c r="BG363" s="157">
        <f t="shared" si="526"/>
        <v>43501.419666666668</v>
      </c>
      <c r="BH363" s="157">
        <f t="shared" si="527"/>
        <v>55171.483666666667</v>
      </c>
      <c r="BI363" s="157">
        <f t="shared" si="528"/>
        <v>55460.403666666658</v>
      </c>
      <c r="BJ363" s="157">
        <f t="shared" si="529"/>
        <v>55635.619666666666</v>
      </c>
      <c r="BK363" s="157">
        <f t="shared" si="530"/>
        <v>72172.297666666665</v>
      </c>
      <c r="BL363" s="157">
        <f t="shared" si="531"/>
        <v>51577.887666666662</v>
      </c>
      <c r="BM363" s="157">
        <f t="shared" si="532"/>
        <v>42312.289666666664</v>
      </c>
      <c r="BN363" s="157">
        <f t="shared" si="533"/>
        <v>56349.065666666669</v>
      </c>
      <c r="BO363" s="157">
        <f t="shared" si="534"/>
        <v>56110.757666666672</v>
      </c>
      <c r="BP363" s="157">
        <f t="shared" si="535"/>
        <v>56308.385666666669</v>
      </c>
      <c r="BQ363" s="157">
        <f t="shared" si="536"/>
        <v>68810.121666666673</v>
      </c>
      <c r="BR363" s="157">
        <f t="shared" si="537"/>
        <v>667214.62</v>
      </c>
      <c r="BS363" s="157">
        <f t="shared" si="538"/>
        <v>152477.791</v>
      </c>
      <c r="BT363" s="157">
        <f t="shared" si="539"/>
        <v>183268.321</v>
      </c>
      <c r="BU363" s="157">
        <f t="shared" si="540"/>
        <v>150239.24299999999</v>
      </c>
      <c r="BV363" s="157">
        <f t="shared" si="541"/>
        <v>181229.26500000001</v>
      </c>
      <c r="BW363" s="157">
        <f t="shared" si="542"/>
        <v>335746.11199999996</v>
      </c>
      <c r="BX363" s="157">
        <f t="shared" si="543"/>
        <v>331468.50800000003</v>
      </c>
      <c r="BY363" s="157">
        <f>IF(Info!$O$3="Q1",$BS363,IF(Info!$O$3="Q2",$BS363+$BT363,IF(Info!$O$3="Q3",$BS363+$BT363+$BU363,$BR363)))</f>
        <v>152477.791</v>
      </c>
      <c r="BZ363" s="157">
        <f>IF(Info!$O$3="Q1",$BS363,IF(Info!$O$3="Q2",$BT363,IF(Info!$O$3="Q3",$BU363,$BV363)))</f>
        <v>152477.791</v>
      </c>
      <c r="CA363" s="49"/>
    </row>
    <row r="364" spans="1:79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x14ac:dyDescent="0.3">
      <c r="A365" s="269"/>
      <c r="B365" s="207" t="s">
        <v>393</v>
      </c>
      <c r="C365" s="275"/>
      <c r="D365" s="210">
        <f>SUM(E365:BD365)</f>
        <v>87571.763333333365</v>
      </c>
      <c r="E365" s="283">
        <f t="shared" ref="E365:AJ365" si="548">E306-E363</f>
        <v>-3393.2280833333325</v>
      </c>
      <c r="F365" s="283">
        <f t="shared" si="548"/>
        <v>-487.41141666666408</v>
      </c>
      <c r="G365" s="283">
        <f t="shared" si="548"/>
        <v>-989.07941666666738</v>
      </c>
      <c r="H365" s="283">
        <f t="shared" si="548"/>
        <v>-4275.2187500000018</v>
      </c>
      <c r="I365" s="283">
        <f t="shared" si="548"/>
        <v>3234.3849166666678</v>
      </c>
      <c r="J365" s="283">
        <f t="shared" si="548"/>
        <v>687.9532500000023</v>
      </c>
      <c r="K365" s="283">
        <f t="shared" si="548"/>
        <v>1559.6882499999992</v>
      </c>
      <c r="L365" s="283">
        <f t="shared" si="548"/>
        <v>652.18725000000086</v>
      </c>
      <c r="M365" s="283">
        <f t="shared" si="548"/>
        <v>2654.4550000000054</v>
      </c>
      <c r="N365" s="283">
        <f t="shared" si="548"/>
        <v>5866.1033333333344</v>
      </c>
      <c r="O365" s="283">
        <f t="shared" si="548"/>
        <v>5900.5583333333343</v>
      </c>
      <c r="P365" s="283">
        <f t="shared" si="548"/>
        <v>3247.4053333333341</v>
      </c>
      <c r="Q365" s="283">
        <f t="shared" si="548"/>
        <v>4302.9110000000001</v>
      </c>
      <c r="R365" s="283">
        <f t="shared" si="548"/>
        <v>-2483.9070833333317</v>
      </c>
      <c r="S365" s="283">
        <f t="shared" si="548"/>
        <v>5654.8632500000022</v>
      </c>
      <c r="T365" s="283">
        <f t="shared" si="548"/>
        <v>2914.1402500000004</v>
      </c>
      <c r="U365" s="283">
        <f t="shared" si="548"/>
        <v>-817.23341666666602</v>
      </c>
      <c r="V365" s="283">
        <f t="shared" si="548"/>
        <v>1765.153916666668</v>
      </c>
      <c r="W365" s="283">
        <f t="shared" si="548"/>
        <v>-4339.868083333331</v>
      </c>
      <c r="X365" s="283">
        <f t="shared" si="548"/>
        <v>5767.398250000002</v>
      </c>
      <c r="Y365" s="283">
        <f t="shared" si="548"/>
        <v>2735.8629166666651</v>
      </c>
      <c r="Z365" s="283">
        <f t="shared" si="548"/>
        <v>608.95600000000013</v>
      </c>
      <c r="AA365" s="283">
        <f t="shared" si="548"/>
        <v>530.56600000000253</v>
      </c>
      <c r="AB365" s="283">
        <f t="shared" si="548"/>
        <v>-3387.0013333333336</v>
      </c>
      <c r="AC365" s="283">
        <f t="shared" si="548"/>
        <v>1004.7033333333347</v>
      </c>
      <c r="AD365" s="283">
        <f t="shared" si="548"/>
        <v>-21.313333333335322</v>
      </c>
      <c r="AE365" s="283">
        <f t="shared" si="548"/>
        <v>2609.1942500000005</v>
      </c>
      <c r="AF365" s="283">
        <f t="shared" si="548"/>
        <v>2761.1739166666684</v>
      </c>
      <c r="AG365" s="283">
        <f t="shared" si="548"/>
        <v>670.36591666666936</v>
      </c>
      <c r="AH365" s="283">
        <f t="shared" si="548"/>
        <v>5034.4365833333359</v>
      </c>
      <c r="AI365" s="283">
        <f t="shared" si="548"/>
        <v>3583.1789166666676</v>
      </c>
      <c r="AJ365" s="283">
        <f t="shared" si="548"/>
        <v>4331.5505833333336</v>
      </c>
      <c r="AK365" s="283">
        <f t="shared" ref="AK365:BD365" si="549">AK306-AK363</f>
        <v>2428.5602500000023</v>
      </c>
      <c r="AL365" s="283">
        <f t="shared" si="549"/>
        <v>1493.3539166666669</v>
      </c>
      <c r="AM365" s="283">
        <f t="shared" si="549"/>
        <v>-1570.8156666666655</v>
      </c>
      <c r="AN365" s="283">
        <f t="shared" si="549"/>
        <v>5613.2413333333352</v>
      </c>
      <c r="AO365" s="283">
        <f t="shared" si="549"/>
        <v>5026.207666666669</v>
      </c>
      <c r="AP365" s="283">
        <f t="shared" si="549"/>
        <v>1448.2043333333368</v>
      </c>
      <c r="AQ365" s="283">
        <f t="shared" si="549"/>
        <v>3010.1716666666671</v>
      </c>
      <c r="AR365" s="283">
        <f t="shared" si="549"/>
        <v>1495.927583333334</v>
      </c>
      <c r="AS365" s="283">
        <f t="shared" si="549"/>
        <v>3233.0245833333356</v>
      </c>
      <c r="AT365" s="283">
        <f t="shared" si="549"/>
        <v>1860.5179166666676</v>
      </c>
      <c r="AU365" s="283">
        <f t="shared" si="549"/>
        <v>-1125.7610833333329</v>
      </c>
      <c r="AV365" s="283">
        <f t="shared" si="549"/>
        <v>890.80991666666887</v>
      </c>
      <c r="AW365" s="283">
        <f t="shared" si="549"/>
        <v>-0.57841666666718083</v>
      </c>
      <c r="AX365" s="283">
        <f t="shared" si="549"/>
        <v>7348.1619166666678</v>
      </c>
      <c r="AY365" s="283">
        <f t="shared" si="549"/>
        <v>2658.1042499999967</v>
      </c>
      <c r="AZ365" s="283">
        <f t="shared" si="549"/>
        <v>-1671.6596666666683</v>
      </c>
      <c r="BA365" s="283">
        <f t="shared" si="549"/>
        <v>2642.1163333333334</v>
      </c>
      <c r="BB365" s="283">
        <f t="shared" si="549"/>
        <v>-2570.7553333333344</v>
      </c>
      <c r="BC365" s="283">
        <f t="shared" si="549"/>
        <v>4684.1310000000049</v>
      </c>
      <c r="BD365" s="283">
        <f t="shared" si="549"/>
        <v>2795.871000000001</v>
      </c>
      <c r="BE365" s="271"/>
      <c r="BF365" s="162">
        <f>SUM(E365:H365)</f>
        <v>-9144.9376666666649</v>
      </c>
      <c r="BG365" s="157">
        <f>SUM(I365:L365)</f>
        <v>6134.2136666666702</v>
      </c>
      <c r="BH365" s="157">
        <f>SUM(M365:Q365)</f>
        <v>21971.433000000008</v>
      </c>
      <c r="BI365" s="157">
        <f>SUM(R365:U365)</f>
        <v>5267.8630000000048</v>
      </c>
      <c r="BJ365" s="157">
        <f>SUM(V365:Y365)</f>
        <v>5928.5470000000041</v>
      </c>
      <c r="BK365" s="157">
        <f>SUM(Z365:AD365)</f>
        <v>-1264.0893333333315</v>
      </c>
      <c r="BL365" s="157">
        <f>SUM(AE365:AH365)</f>
        <v>11075.170666666674</v>
      </c>
      <c r="BM365" s="157">
        <f>SUM(AI365:AL365)</f>
        <v>11836.64366666667</v>
      </c>
      <c r="BN365" s="157">
        <f>SUM(AM365:AQ365)</f>
        <v>13527.009333333343</v>
      </c>
      <c r="BO365" s="157">
        <f>SUM(AR365:AU365)</f>
        <v>5463.7090000000044</v>
      </c>
      <c r="BP365" s="157">
        <f>SUM(AV365:AY365)</f>
        <v>10896.497666666666</v>
      </c>
      <c r="BQ365" s="157">
        <f>SUM(AZ365:BD365)</f>
        <v>5879.7033333333366</v>
      </c>
      <c r="BR365" s="157">
        <f>SUM(BF365:BQ365)</f>
        <v>87571.76333333338</v>
      </c>
      <c r="BS365" s="157">
        <f>SUM(BF365:BH365)</f>
        <v>18960.709000000013</v>
      </c>
      <c r="BT365" s="157">
        <f>SUM(BI365:BK365)</f>
        <v>9932.3206666666774</v>
      </c>
      <c r="BU365" s="157">
        <f>SUM(BL365:BN365)</f>
        <v>36438.823666666685</v>
      </c>
      <c r="BV365" s="157">
        <f>SUM(BO365:BQ365)</f>
        <v>22239.910000000007</v>
      </c>
      <c r="BW365" s="157">
        <f>SUM(BF365:BK365)</f>
        <v>28893.029666666691</v>
      </c>
      <c r="BX365" s="157">
        <f>SUM(BL365:BQ365)</f>
        <v>58678.733666666696</v>
      </c>
      <c r="BY365" s="157">
        <f>IF(Info!$O$3="Q1",$BS365,IF(Info!$O$3="Q2",$BS365+$BT365,IF(Info!$O$3="Q3",$BS365+$BT365+$BU365,$BR365)))</f>
        <v>18960.709000000013</v>
      </c>
      <c r="BZ365" s="157">
        <f>IF(Info!$O$3="Q1",$BS365,IF(Info!$O$3="Q2",$BT365,IF(Info!$O$3="Q3",$BU365,$BV365)))</f>
        <v>18960.709000000013</v>
      </c>
      <c r="CA365" s="49"/>
    </row>
    <row r="366" spans="1:79" x14ac:dyDescent="0.3">
      <c r="A366" s="269"/>
      <c r="B366" s="160" t="s">
        <v>394</v>
      </c>
      <c r="C366" s="275"/>
      <c r="D366" s="49"/>
      <c r="E366" s="278">
        <f>E365</f>
        <v>-3393.2280833333325</v>
      </c>
      <c r="F366" s="278">
        <f t="shared" ref="F366:AK366" si="550">E366+F365</f>
        <v>-3880.6394999999966</v>
      </c>
      <c r="G366" s="278">
        <f t="shared" si="550"/>
        <v>-4869.718916666664</v>
      </c>
      <c r="H366" s="278">
        <f t="shared" si="550"/>
        <v>-9144.9376666666649</v>
      </c>
      <c r="I366" s="278">
        <f t="shared" si="550"/>
        <v>-5910.5527499999971</v>
      </c>
      <c r="J366" s="278">
        <f t="shared" si="550"/>
        <v>-5222.5994999999948</v>
      </c>
      <c r="K366" s="278">
        <f t="shared" si="550"/>
        <v>-3662.9112499999956</v>
      </c>
      <c r="L366" s="278">
        <f t="shared" si="550"/>
        <v>-3010.7239999999947</v>
      </c>
      <c r="M366" s="278">
        <f t="shared" si="550"/>
        <v>-356.26899999998932</v>
      </c>
      <c r="N366" s="278">
        <f t="shared" si="550"/>
        <v>5509.8343333333451</v>
      </c>
      <c r="O366" s="278">
        <f t="shared" si="550"/>
        <v>11410.392666666679</v>
      </c>
      <c r="P366" s="278">
        <f t="shared" si="550"/>
        <v>14657.798000000013</v>
      </c>
      <c r="Q366" s="278">
        <f t="shared" si="550"/>
        <v>18960.709000000013</v>
      </c>
      <c r="R366" s="278">
        <f t="shared" si="550"/>
        <v>16476.801916666682</v>
      </c>
      <c r="S366" s="278">
        <f t="shared" si="550"/>
        <v>22131.665166666684</v>
      </c>
      <c r="T366" s="278">
        <f t="shared" si="550"/>
        <v>25045.805416666684</v>
      </c>
      <c r="U366" s="278">
        <f t="shared" si="550"/>
        <v>24228.572000000018</v>
      </c>
      <c r="V366" s="278">
        <f t="shared" si="550"/>
        <v>25993.725916666684</v>
      </c>
      <c r="W366" s="278">
        <f t="shared" si="550"/>
        <v>21653.857833333353</v>
      </c>
      <c r="X366" s="278">
        <f t="shared" si="550"/>
        <v>27421.256083333355</v>
      </c>
      <c r="Y366" s="278">
        <f t="shared" si="550"/>
        <v>30157.119000000021</v>
      </c>
      <c r="Z366" s="278">
        <f t="shared" si="550"/>
        <v>30766.075000000019</v>
      </c>
      <c r="AA366" s="278">
        <f t="shared" si="550"/>
        <v>31296.641000000021</v>
      </c>
      <c r="AB366" s="278">
        <f t="shared" si="550"/>
        <v>27909.639666666688</v>
      </c>
      <c r="AC366" s="278">
        <f t="shared" si="550"/>
        <v>28914.343000000023</v>
      </c>
      <c r="AD366" s="278">
        <f t="shared" si="550"/>
        <v>28893.029666666687</v>
      </c>
      <c r="AE366" s="278">
        <f t="shared" si="550"/>
        <v>31502.223916666688</v>
      </c>
      <c r="AF366" s="278">
        <f t="shared" si="550"/>
        <v>34263.397833333358</v>
      </c>
      <c r="AG366" s="278">
        <f t="shared" si="550"/>
        <v>34933.763750000027</v>
      </c>
      <c r="AH366" s="278">
        <f t="shared" si="550"/>
        <v>39968.200333333363</v>
      </c>
      <c r="AI366" s="278">
        <f t="shared" si="550"/>
        <v>43551.379250000027</v>
      </c>
      <c r="AJ366" s="278">
        <f t="shared" si="550"/>
        <v>47882.929833333357</v>
      </c>
      <c r="AK366" s="278">
        <f t="shared" si="550"/>
        <v>50311.49008333336</v>
      </c>
      <c r="AL366" s="278">
        <f t="shared" ref="AL366:BQ366" si="551">AK366+AL365</f>
        <v>51804.844000000026</v>
      </c>
      <c r="AM366" s="278">
        <f t="shared" si="551"/>
        <v>50234.028333333365</v>
      </c>
      <c r="AN366" s="278">
        <f t="shared" si="551"/>
        <v>55847.269666666703</v>
      </c>
      <c r="AO366" s="278">
        <f t="shared" si="551"/>
        <v>60873.477333333372</v>
      </c>
      <c r="AP366" s="278">
        <f t="shared" si="551"/>
        <v>62321.681666666707</v>
      </c>
      <c r="AQ366" s="278">
        <f t="shared" si="551"/>
        <v>65331.853333333376</v>
      </c>
      <c r="AR366" s="278">
        <f t="shared" si="551"/>
        <v>66827.780916666714</v>
      </c>
      <c r="AS366" s="278">
        <f t="shared" si="551"/>
        <v>70060.805500000046</v>
      </c>
      <c r="AT366" s="278">
        <f t="shared" si="551"/>
        <v>71921.32341666671</v>
      </c>
      <c r="AU366" s="278">
        <f t="shared" si="551"/>
        <v>70795.562333333379</v>
      </c>
      <c r="AV366" s="278">
        <f t="shared" si="551"/>
        <v>71686.372250000044</v>
      </c>
      <c r="AW366" s="278">
        <f t="shared" si="551"/>
        <v>71685.793833333373</v>
      </c>
      <c r="AX366" s="278">
        <f t="shared" si="551"/>
        <v>79033.955750000037</v>
      </c>
      <c r="AY366" s="278">
        <f t="shared" si="551"/>
        <v>81692.060000000027</v>
      </c>
      <c r="AZ366" s="278">
        <f t="shared" si="551"/>
        <v>80020.400333333353</v>
      </c>
      <c r="BA366" s="278">
        <f t="shared" si="551"/>
        <v>82662.516666666692</v>
      </c>
      <c r="BB366" s="278">
        <f t="shared" si="551"/>
        <v>80091.761333333357</v>
      </c>
      <c r="BC366" s="278">
        <f t="shared" si="551"/>
        <v>84775.892333333366</v>
      </c>
      <c r="BD366" s="278">
        <f t="shared" si="551"/>
        <v>87571.763333333365</v>
      </c>
      <c r="BE366" s="271"/>
      <c r="BF366" s="212">
        <f>BF365</f>
        <v>-9144.9376666666649</v>
      </c>
      <c r="BG366" s="161">
        <f t="shared" ref="BG366:BQ366" si="552">BF366+BG365</f>
        <v>-3010.7239999999947</v>
      </c>
      <c r="BH366" s="161">
        <f t="shared" si="552"/>
        <v>18960.709000000013</v>
      </c>
      <c r="BI366" s="161">
        <f t="shared" si="552"/>
        <v>24228.572000000018</v>
      </c>
      <c r="BJ366" s="161">
        <f t="shared" si="552"/>
        <v>30157.119000000021</v>
      </c>
      <c r="BK366" s="161">
        <f t="shared" si="552"/>
        <v>28893.029666666691</v>
      </c>
      <c r="BL366" s="161">
        <f t="shared" si="552"/>
        <v>39968.200333333363</v>
      </c>
      <c r="BM366" s="161">
        <f t="shared" si="552"/>
        <v>51804.844000000034</v>
      </c>
      <c r="BN366" s="161">
        <f t="shared" si="552"/>
        <v>65331.853333333376</v>
      </c>
      <c r="BO366" s="161">
        <f t="shared" si="552"/>
        <v>70795.562333333379</v>
      </c>
      <c r="BP366" s="161">
        <f t="shared" si="552"/>
        <v>81692.060000000041</v>
      </c>
      <c r="BQ366" s="161">
        <f t="shared" si="552"/>
        <v>87571.76333333338</v>
      </c>
      <c r="BR366" s="157"/>
      <c r="BS366" s="161">
        <f>BS365</f>
        <v>18960.709000000013</v>
      </c>
      <c r="BT366" s="161">
        <f>BS366+BT365</f>
        <v>28893.029666666691</v>
      </c>
      <c r="BU366" s="161">
        <f>BT366+BU365</f>
        <v>65331.853333333376</v>
      </c>
      <c r="BV366" s="161">
        <f>BU366+BV365</f>
        <v>87571.76333333338</v>
      </c>
      <c r="BW366" s="157">
        <f>BT366</f>
        <v>28893.029666666691</v>
      </c>
      <c r="BX366" s="157">
        <f>BV366</f>
        <v>87571.76333333338</v>
      </c>
      <c r="BY366" s="157"/>
      <c r="BZ366" s="157"/>
      <c r="CA366" s="49"/>
    </row>
    <row r="367" spans="1:79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x14ac:dyDescent="0.3">
      <c r="A368" s="269"/>
      <c r="B368" s="78" t="s">
        <v>383</v>
      </c>
      <c r="C368" s="275"/>
      <c r="D368" s="161">
        <f>SUM(E368:BD368)</f>
        <v>0</v>
      </c>
      <c r="E368" s="215">
        <f>SUM(Paniglgasse:Lerchenfelder!E368)</f>
        <v>0</v>
      </c>
      <c r="F368" s="215">
        <f>SUM(Paniglgasse:Lerchenfelder!F368)</f>
        <v>0</v>
      </c>
      <c r="G368" s="215">
        <f>SUM(Paniglgasse:Lerchenfelder!G368)</f>
        <v>0</v>
      </c>
      <c r="H368" s="215">
        <f>SUM(Paniglgasse:Lerchenfelder!H368)</f>
        <v>0</v>
      </c>
      <c r="I368" s="215">
        <f>SUM(Paniglgasse:Lerchenfelder!I368)</f>
        <v>0</v>
      </c>
      <c r="J368" s="215">
        <f>SUM(Paniglgasse:Lerchenfelder!J368)</f>
        <v>0</v>
      </c>
      <c r="K368" s="215">
        <f>SUM(Paniglgasse:Lerchenfelder!K368)</f>
        <v>0</v>
      </c>
      <c r="L368" s="215">
        <f>SUM(Paniglgasse:Lerchenfelder!L368)</f>
        <v>0</v>
      </c>
      <c r="M368" s="215">
        <f>SUM(Paniglgasse:Lerchenfelder!M368)</f>
        <v>0</v>
      </c>
      <c r="N368" s="215">
        <f>SUM(Paniglgasse:Lerchenfelder!N368)</f>
        <v>0</v>
      </c>
      <c r="O368" s="215">
        <f>SUM(Paniglgasse:Lerchenfelder!O368)</f>
        <v>0</v>
      </c>
      <c r="P368" s="215">
        <f>SUM(Paniglgasse:Lerchenfelder!P368)</f>
        <v>0</v>
      </c>
      <c r="Q368" s="215">
        <f>SUM(Paniglgasse:Lerchenfelder!Q368)</f>
        <v>0</v>
      </c>
      <c r="R368" s="215">
        <f>SUM(Paniglgasse:Lerchenfelder!R368)</f>
        <v>0</v>
      </c>
      <c r="S368" s="215">
        <f>SUM(Paniglgasse:Lerchenfelder!S368)</f>
        <v>0</v>
      </c>
      <c r="T368" s="215">
        <f>SUM(Paniglgasse:Lerchenfelder!T368)</f>
        <v>0</v>
      </c>
      <c r="U368" s="215">
        <f>SUM(Paniglgasse:Lerchenfelder!U368)</f>
        <v>0</v>
      </c>
      <c r="V368" s="215">
        <f>SUM(Paniglgasse:Lerchenfelder!V368)</f>
        <v>0</v>
      </c>
      <c r="W368" s="215">
        <f>SUM(Paniglgasse:Lerchenfelder!W368)</f>
        <v>0</v>
      </c>
      <c r="X368" s="215">
        <f>SUM(Paniglgasse:Lerchenfelder!X368)</f>
        <v>0</v>
      </c>
      <c r="Y368" s="215">
        <f>SUM(Paniglgasse:Lerchenfelder!Y368)</f>
        <v>0</v>
      </c>
      <c r="Z368" s="215">
        <f>SUM(Paniglgasse:Lerchenfelder!Z368)</f>
        <v>0</v>
      </c>
      <c r="AA368" s="215">
        <f>SUM(Paniglgasse:Lerchenfelder!AA368)</f>
        <v>0</v>
      </c>
      <c r="AB368" s="215">
        <f>SUM(Paniglgasse:Lerchenfelder!AB368)</f>
        <v>0</v>
      </c>
      <c r="AC368" s="215">
        <f>SUM(Paniglgasse:Lerchenfelder!AC368)</f>
        <v>0</v>
      </c>
      <c r="AD368" s="215">
        <f>SUM(Paniglgasse:Lerchenfelder!AD368)</f>
        <v>0</v>
      </c>
      <c r="AE368" s="215">
        <f>SUM(Paniglgasse:Lerchenfelder!AE368)</f>
        <v>0</v>
      </c>
      <c r="AF368" s="215">
        <f>SUM(Paniglgasse:Lerchenfelder!AF368)</f>
        <v>0</v>
      </c>
      <c r="AG368" s="215">
        <f>SUM(Paniglgasse:Lerchenfelder!AG368)</f>
        <v>0</v>
      </c>
      <c r="AH368" s="215">
        <f>SUM(Paniglgasse:Lerchenfelder!AH368)</f>
        <v>0</v>
      </c>
      <c r="AI368" s="215">
        <f>SUM(Paniglgasse:Lerchenfelder!AI368)</f>
        <v>0</v>
      </c>
      <c r="AJ368" s="215">
        <f>SUM(Paniglgasse:Lerchenfelder!AJ368)</f>
        <v>0</v>
      </c>
      <c r="AK368" s="215">
        <f>SUM(Paniglgasse:Lerchenfelder!AK368)</f>
        <v>0</v>
      </c>
      <c r="AL368" s="215">
        <f>SUM(Paniglgasse:Lerchenfelder!AL368)</f>
        <v>0</v>
      </c>
      <c r="AM368" s="215">
        <f>SUM(Paniglgasse:Lerchenfelder!AM368)</f>
        <v>0</v>
      </c>
      <c r="AN368" s="215">
        <f>SUM(Paniglgasse:Lerchenfelder!AN368)</f>
        <v>0</v>
      </c>
      <c r="AO368" s="215">
        <f>SUM(Paniglgasse:Lerchenfelder!AO368)</f>
        <v>0</v>
      </c>
      <c r="AP368" s="215">
        <f>SUM(Paniglgasse:Lerchenfelder!AP368)</f>
        <v>0</v>
      </c>
      <c r="AQ368" s="215">
        <f>SUM(Paniglgasse:Lerchenfelder!AQ368)</f>
        <v>0</v>
      </c>
      <c r="AR368" s="215">
        <f>SUM(Paniglgasse:Lerchenfelder!AR368)</f>
        <v>0</v>
      </c>
      <c r="AS368" s="215">
        <f>SUM(Paniglgasse:Lerchenfelder!AS368)</f>
        <v>0</v>
      </c>
      <c r="AT368" s="215">
        <f>SUM(Paniglgasse:Lerchenfelder!AT368)</f>
        <v>0</v>
      </c>
      <c r="AU368" s="215">
        <f>SUM(Paniglgasse:Lerchenfelder!AU368)</f>
        <v>0</v>
      </c>
      <c r="AV368" s="215">
        <f>SUM(Paniglgasse:Lerchenfelder!AV368)</f>
        <v>0</v>
      </c>
      <c r="AW368" s="215">
        <f>SUM(Paniglgasse:Lerchenfelder!AW368)</f>
        <v>0</v>
      </c>
      <c r="AX368" s="215">
        <f>SUM(Paniglgasse:Lerchenfelder!AX368)</f>
        <v>0</v>
      </c>
      <c r="AY368" s="215">
        <f>SUM(Paniglgasse:Lerchenfelder!AY368)</f>
        <v>0</v>
      </c>
      <c r="AZ368" s="215">
        <f>SUM(Paniglgasse:Lerchenfelder!AZ368)</f>
        <v>0</v>
      </c>
      <c r="BA368" s="215">
        <f>SUM(Paniglgasse:Lerchenfelder!BA368)</f>
        <v>0</v>
      </c>
      <c r="BB368" s="215">
        <f>SUM(Paniglgasse:Lerchenfelder!BB368)</f>
        <v>0</v>
      </c>
      <c r="BC368" s="215">
        <f>SUM(Paniglgasse:Lerchenfelder!BC368)</f>
        <v>0</v>
      </c>
      <c r="BD368" s="215">
        <f>SUM(Paniglgasse:Lerchenfelder!BD368)</f>
        <v>0</v>
      </c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53">SUM(E368:E368)</f>
        <v>0</v>
      </c>
      <c r="F369" s="278">
        <f t="shared" si="553"/>
        <v>0</v>
      </c>
      <c r="G369" s="278">
        <f t="shared" si="553"/>
        <v>0</v>
      </c>
      <c r="H369" s="278">
        <f t="shared" si="553"/>
        <v>0</v>
      </c>
      <c r="I369" s="278">
        <f t="shared" si="553"/>
        <v>0</v>
      </c>
      <c r="J369" s="278">
        <f t="shared" si="553"/>
        <v>0</v>
      </c>
      <c r="K369" s="278">
        <f t="shared" si="553"/>
        <v>0</v>
      </c>
      <c r="L369" s="278">
        <f t="shared" si="553"/>
        <v>0</v>
      </c>
      <c r="M369" s="278">
        <f t="shared" si="553"/>
        <v>0</v>
      </c>
      <c r="N369" s="278">
        <f t="shared" si="553"/>
        <v>0</v>
      </c>
      <c r="O369" s="278">
        <f t="shared" si="553"/>
        <v>0</v>
      </c>
      <c r="P369" s="278">
        <f t="shared" si="553"/>
        <v>0</v>
      </c>
      <c r="Q369" s="278">
        <f t="shared" si="553"/>
        <v>0</v>
      </c>
      <c r="R369" s="278">
        <f t="shared" si="553"/>
        <v>0</v>
      </c>
      <c r="S369" s="278">
        <f t="shared" si="553"/>
        <v>0</v>
      </c>
      <c r="T369" s="278">
        <f t="shared" si="553"/>
        <v>0</v>
      </c>
      <c r="U369" s="278">
        <f t="shared" si="553"/>
        <v>0</v>
      </c>
      <c r="V369" s="278">
        <f t="shared" si="553"/>
        <v>0</v>
      </c>
      <c r="W369" s="278">
        <f t="shared" si="553"/>
        <v>0</v>
      </c>
      <c r="X369" s="278">
        <f t="shared" si="553"/>
        <v>0</v>
      </c>
      <c r="Y369" s="278">
        <f t="shared" si="553"/>
        <v>0</v>
      </c>
      <c r="Z369" s="278">
        <f t="shared" si="553"/>
        <v>0</v>
      </c>
      <c r="AA369" s="278">
        <f t="shared" si="553"/>
        <v>0</v>
      </c>
      <c r="AB369" s="278">
        <f t="shared" si="553"/>
        <v>0</v>
      </c>
      <c r="AC369" s="278">
        <f t="shared" si="553"/>
        <v>0</v>
      </c>
      <c r="AD369" s="278">
        <f t="shared" si="553"/>
        <v>0</v>
      </c>
      <c r="AE369" s="278">
        <f t="shared" si="553"/>
        <v>0</v>
      </c>
      <c r="AF369" s="278">
        <f t="shared" si="553"/>
        <v>0</v>
      </c>
      <c r="AG369" s="278">
        <f t="shared" si="553"/>
        <v>0</v>
      </c>
      <c r="AH369" s="278">
        <f t="shared" si="553"/>
        <v>0</v>
      </c>
      <c r="AI369" s="278">
        <f t="shared" si="553"/>
        <v>0</v>
      </c>
      <c r="AJ369" s="278">
        <f t="shared" si="553"/>
        <v>0</v>
      </c>
      <c r="AK369" s="278">
        <f t="shared" ref="AK369:BP369" si="554">SUM(AK368:AK368)</f>
        <v>0</v>
      </c>
      <c r="AL369" s="278">
        <f t="shared" si="554"/>
        <v>0</v>
      </c>
      <c r="AM369" s="278">
        <f t="shared" si="554"/>
        <v>0</v>
      </c>
      <c r="AN369" s="278">
        <f t="shared" si="554"/>
        <v>0</v>
      </c>
      <c r="AO369" s="278">
        <f t="shared" si="554"/>
        <v>0</v>
      </c>
      <c r="AP369" s="278">
        <f t="shared" si="554"/>
        <v>0</v>
      </c>
      <c r="AQ369" s="278">
        <f t="shared" si="554"/>
        <v>0</v>
      </c>
      <c r="AR369" s="278">
        <f t="shared" si="554"/>
        <v>0</v>
      </c>
      <c r="AS369" s="278">
        <f t="shared" si="554"/>
        <v>0</v>
      </c>
      <c r="AT369" s="278">
        <f t="shared" si="554"/>
        <v>0</v>
      </c>
      <c r="AU369" s="278">
        <f t="shared" si="554"/>
        <v>0</v>
      </c>
      <c r="AV369" s="278">
        <f t="shared" si="554"/>
        <v>0</v>
      </c>
      <c r="AW369" s="278">
        <f t="shared" si="554"/>
        <v>0</v>
      </c>
      <c r="AX369" s="278">
        <f t="shared" si="554"/>
        <v>0</v>
      </c>
      <c r="AY369" s="278">
        <f t="shared" si="554"/>
        <v>0</v>
      </c>
      <c r="AZ369" s="278">
        <f t="shared" si="554"/>
        <v>0</v>
      </c>
      <c r="BA369" s="278">
        <f t="shared" si="554"/>
        <v>0</v>
      </c>
      <c r="BB369" s="278">
        <f t="shared" si="554"/>
        <v>0</v>
      </c>
      <c r="BC369" s="278">
        <f t="shared" si="554"/>
        <v>0</v>
      </c>
      <c r="BD369" s="278">
        <f t="shared" si="554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x14ac:dyDescent="0.3">
      <c r="A371" s="269"/>
      <c r="B371" s="207" t="s">
        <v>385</v>
      </c>
      <c r="C371" s="275"/>
      <c r="D371" s="210">
        <f>SUM(E371:BD371)</f>
        <v>87571.763333333365</v>
      </c>
      <c r="E371" s="283">
        <f t="shared" ref="E371:AJ371" si="555">E365-E369</f>
        <v>-3393.2280833333325</v>
      </c>
      <c r="F371" s="283">
        <f t="shared" si="555"/>
        <v>-487.41141666666408</v>
      </c>
      <c r="G371" s="283">
        <f t="shared" si="555"/>
        <v>-989.07941666666738</v>
      </c>
      <c r="H371" s="283">
        <f t="shared" si="555"/>
        <v>-4275.2187500000018</v>
      </c>
      <c r="I371" s="283">
        <f t="shared" si="555"/>
        <v>3234.3849166666678</v>
      </c>
      <c r="J371" s="283">
        <f t="shared" si="555"/>
        <v>687.9532500000023</v>
      </c>
      <c r="K371" s="283">
        <f t="shared" si="555"/>
        <v>1559.6882499999992</v>
      </c>
      <c r="L371" s="283">
        <f t="shared" si="555"/>
        <v>652.18725000000086</v>
      </c>
      <c r="M371" s="283">
        <f t="shared" si="555"/>
        <v>2654.4550000000054</v>
      </c>
      <c r="N371" s="283">
        <f t="shared" si="555"/>
        <v>5866.1033333333344</v>
      </c>
      <c r="O371" s="283">
        <f t="shared" si="555"/>
        <v>5900.5583333333343</v>
      </c>
      <c r="P371" s="283">
        <f t="shared" si="555"/>
        <v>3247.4053333333341</v>
      </c>
      <c r="Q371" s="283">
        <f t="shared" si="555"/>
        <v>4302.9110000000001</v>
      </c>
      <c r="R371" s="283">
        <f t="shared" si="555"/>
        <v>-2483.9070833333317</v>
      </c>
      <c r="S371" s="283">
        <f t="shared" si="555"/>
        <v>5654.8632500000022</v>
      </c>
      <c r="T371" s="283">
        <f t="shared" si="555"/>
        <v>2914.1402500000004</v>
      </c>
      <c r="U371" s="283">
        <f t="shared" si="555"/>
        <v>-817.23341666666602</v>
      </c>
      <c r="V371" s="283">
        <f t="shared" si="555"/>
        <v>1765.153916666668</v>
      </c>
      <c r="W371" s="283">
        <f t="shared" si="555"/>
        <v>-4339.868083333331</v>
      </c>
      <c r="X371" s="283">
        <f t="shared" si="555"/>
        <v>5767.398250000002</v>
      </c>
      <c r="Y371" s="283">
        <f t="shared" si="555"/>
        <v>2735.8629166666651</v>
      </c>
      <c r="Z371" s="283">
        <f t="shared" si="555"/>
        <v>608.95600000000013</v>
      </c>
      <c r="AA371" s="283">
        <f t="shared" si="555"/>
        <v>530.56600000000253</v>
      </c>
      <c r="AB371" s="283">
        <f t="shared" si="555"/>
        <v>-3387.0013333333336</v>
      </c>
      <c r="AC371" s="283">
        <f t="shared" si="555"/>
        <v>1004.7033333333347</v>
      </c>
      <c r="AD371" s="283">
        <f t="shared" si="555"/>
        <v>-21.313333333335322</v>
      </c>
      <c r="AE371" s="283">
        <f t="shared" si="555"/>
        <v>2609.1942500000005</v>
      </c>
      <c r="AF371" s="283">
        <f t="shared" si="555"/>
        <v>2761.1739166666684</v>
      </c>
      <c r="AG371" s="283">
        <f t="shared" si="555"/>
        <v>670.36591666666936</v>
      </c>
      <c r="AH371" s="283">
        <f t="shared" si="555"/>
        <v>5034.4365833333359</v>
      </c>
      <c r="AI371" s="283">
        <f t="shared" si="555"/>
        <v>3583.1789166666676</v>
      </c>
      <c r="AJ371" s="283">
        <f t="shared" si="555"/>
        <v>4331.5505833333336</v>
      </c>
      <c r="AK371" s="283">
        <f t="shared" ref="AK371:BD371" si="556">AK365-AK369</f>
        <v>2428.5602500000023</v>
      </c>
      <c r="AL371" s="283">
        <f t="shared" si="556"/>
        <v>1493.3539166666669</v>
      </c>
      <c r="AM371" s="283">
        <f t="shared" si="556"/>
        <v>-1570.8156666666655</v>
      </c>
      <c r="AN371" s="283">
        <f t="shared" si="556"/>
        <v>5613.2413333333352</v>
      </c>
      <c r="AO371" s="283">
        <f t="shared" si="556"/>
        <v>5026.207666666669</v>
      </c>
      <c r="AP371" s="283">
        <f t="shared" si="556"/>
        <v>1448.2043333333368</v>
      </c>
      <c r="AQ371" s="283">
        <f t="shared" si="556"/>
        <v>3010.1716666666671</v>
      </c>
      <c r="AR371" s="283">
        <f t="shared" si="556"/>
        <v>1495.927583333334</v>
      </c>
      <c r="AS371" s="283">
        <f t="shared" si="556"/>
        <v>3233.0245833333356</v>
      </c>
      <c r="AT371" s="283">
        <f t="shared" si="556"/>
        <v>1860.5179166666676</v>
      </c>
      <c r="AU371" s="283">
        <f t="shared" si="556"/>
        <v>-1125.7610833333329</v>
      </c>
      <c r="AV371" s="283">
        <f t="shared" si="556"/>
        <v>890.80991666666887</v>
      </c>
      <c r="AW371" s="283">
        <f t="shared" si="556"/>
        <v>-0.57841666666718083</v>
      </c>
      <c r="AX371" s="283">
        <f t="shared" si="556"/>
        <v>7348.1619166666678</v>
      </c>
      <c r="AY371" s="283">
        <f t="shared" si="556"/>
        <v>2658.1042499999967</v>
      </c>
      <c r="AZ371" s="283">
        <f t="shared" si="556"/>
        <v>-1671.6596666666683</v>
      </c>
      <c r="BA371" s="283">
        <f t="shared" si="556"/>
        <v>2642.1163333333334</v>
      </c>
      <c r="BB371" s="283">
        <f t="shared" si="556"/>
        <v>-2570.7553333333344</v>
      </c>
      <c r="BC371" s="283">
        <f t="shared" si="556"/>
        <v>4684.1310000000049</v>
      </c>
      <c r="BD371" s="283">
        <f t="shared" si="556"/>
        <v>2795.871000000001</v>
      </c>
      <c r="BE371" s="271"/>
      <c r="BF371" s="162">
        <f>SUM(E371:H371)</f>
        <v>-9144.9376666666649</v>
      </c>
      <c r="BG371" s="157">
        <f>SUM(I371:L371)</f>
        <v>6134.2136666666702</v>
      </c>
      <c r="BH371" s="157">
        <f>SUM(M371:Q371)</f>
        <v>21971.433000000008</v>
      </c>
      <c r="BI371" s="157">
        <f>SUM(R371:U371)</f>
        <v>5267.8630000000048</v>
      </c>
      <c r="BJ371" s="157">
        <f>SUM(V371:Y371)</f>
        <v>5928.5470000000041</v>
      </c>
      <c r="BK371" s="157">
        <f>SUM(Z371:AD371)</f>
        <v>-1264.0893333333315</v>
      </c>
      <c r="BL371" s="157">
        <f>SUM(AE371:AH371)</f>
        <v>11075.170666666674</v>
      </c>
      <c r="BM371" s="157">
        <f>SUM(AI371:AL371)</f>
        <v>11836.64366666667</v>
      </c>
      <c r="BN371" s="157">
        <f>SUM(AM371:AQ371)</f>
        <v>13527.009333333343</v>
      </c>
      <c r="BO371" s="157">
        <f>SUM(AR371:AU371)</f>
        <v>5463.7090000000044</v>
      </c>
      <c r="BP371" s="157">
        <f>SUM(AV371:AY371)</f>
        <v>10896.497666666666</v>
      </c>
      <c r="BQ371" s="157">
        <f>SUM(AZ371:BD371)</f>
        <v>5879.7033333333366</v>
      </c>
      <c r="BR371" s="157">
        <f>SUM(BF371:BQ371)</f>
        <v>87571.76333333338</v>
      </c>
      <c r="BS371" s="157">
        <f>SUM(BF371:BH371)</f>
        <v>18960.709000000013</v>
      </c>
      <c r="BT371" s="157">
        <f>SUM(BI371:BK371)</f>
        <v>9932.3206666666774</v>
      </c>
      <c r="BU371" s="157">
        <f>SUM(BL371:BN371)</f>
        <v>36438.823666666685</v>
      </c>
      <c r="BV371" s="157">
        <f>SUM(BO371:BQ371)</f>
        <v>22239.910000000007</v>
      </c>
      <c r="BW371" s="157">
        <f>SUM(BF371:BK371)</f>
        <v>28893.029666666691</v>
      </c>
      <c r="BX371" s="157">
        <f>SUM(BL371:BQ371)</f>
        <v>58678.733666666696</v>
      </c>
      <c r="BY371" s="157">
        <f>IF(Info!$O$3="Q1",$BS371,IF(Info!$O$3="Q2",$BS371+$BT371,IF(Info!$O$3="Q3",$BS371+$BT371+$BU371,$BR371)))</f>
        <v>18960.709000000013</v>
      </c>
      <c r="BZ371" s="157">
        <f>IF(Info!$O$3="Q1",$BS371,IF(Info!$O$3="Q2",$BT371,IF(Info!$O$3="Q3",$BU371,$BV371)))</f>
        <v>18960.709000000013</v>
      </c>
      <c r="CA371" s="49"/>
    </row>
    <row r="372" spans="1:79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x14ac:dyDescent="0.3">
      <c r="A373" s="269"/>
      <c r="B373" s="160" t="s">
        <v>412</v>
      </c>
      <c r="C373" s="275"/>
      <c r="D373" s="285">
        <f>SUM(E373:BD373)</f>
        <v>62321.681666666707</v>
      </c>
      <c r="E373" s="286">
        <f t="shared" ref="E373:AJ373" si="557">IF(E136=0,0,E365)</f>
        <v>-3393.2280833333325</v>
      </c>
      <c r="F373" s="286">
        <f t="shared" si="557"/>
        <v>-487.41141666666408</v>
      </c>
      <c r="G373" s="286">
        <f t="shared" si="557"/>
        <v>-989.07941666666738</v>
      </c>
      <c r="H373" s="286">
        <f t="shared" si="557"/>
        <v>-4275.2187500000018</v>
      </c>
      <c r="I373" s="286">
        <f t="shared" si="557"/>
        <v>3234.3849166666678</v>
      </c>
      <c r="J373" s="286">
        <f t="shared" si="557"/>
        <v>687.9532500000023</v>
      </c>
      <c r="K373" s="286">
        <f t="shared" si="557"/>
        <v>1559.6882499999992</v>
      </c>
      <c r="L373" s="286">
        <f t="shared" si="557"/>
        <v>652.18725000000086</v>
      </c>
      <c r="M373" s="286">
        <f t="shared" si="557"/>
        <v>2654.4550000000054</v>
      </c>
      <c r="N373" s="286">
        <f t="shared" si="557"/>
        <v>5866.1033333333344</v>
      </c>
      <c r="O373" s="286">
        <f t="shared" si="557"/>
        <v>5900.5583333333343</v>
      </c>
      <c r="P373" s="286">
        <f t="shared" si="557"/>
        <v>3247.4053333333341</v>
      </c>
      <c r="Q373" s="286">
        <f t="shared" si="557"/>
        <v>4302.9110000000001</v>
      </c>
      <c r="R373" s="286">
        <f t="shared" si="557"/>
        <v>-2483.9070833333317</v>
      </c>
      <c r="S373" s="286">
        <f t="shared" si="557"/>
        <v>5654.8632500000022</v>
      </c>
      <c r="T373" s="286">
        <f t="shared" si="557"/>
        <v>2914.1402500000004</v>
      </c>
      <c r="U373" s="286">
        <f t="shared" si="557"/>
        <v>-817.23341666666602</v>
      </c>
      <c r="V373" s="286">
        <f t="shared" si="557"/>
        <v>1765.153916666668</v>
      </c>
      <c r="W373" s="286">
        <f t="shared" si="557"/>
        <v>-4339.868083333331</v>
      </c>
      <c r="X373" s="286">
        <f t="shared" si="557"/>
        <v>5767.398250000002</v>
      </c>
      <c r="Y373" s="286">
        <f t="shared" si="557"/>
        <v>2735.8629166666651</v>
      </c>
      <c r="Z373" s="286">
        <f t="shared" si="557"/>
        <v>608.95600000000013</v>
      </c>
      <c r="AA373" s="286">
        <f t="shared" si="557"/>
        <v>530.56600000000253</v>
      </c>
      <c r="AB373" s="286">
        <f t="shared" si="557"/>
        <v>-3387.0013333333336</v>
      </c>
      <c r="AC373" s="286">
        <f t="shared" si="557"/>
        <v>1004.7033333333347</v>
      </c>
      <c r="AD373" s="286">
        <f t="shared" si="557"/>
        <v>-21.313333333335322</v>
      </c>
      <c r="AE373" s="286">
        <f t="shared" si="557"/>
        <v>2609.1942500000005</v>
      </c>
      <c r="AF373" s="286">
        <f t="shared" si="557"/>
        <v>2761.1739166666684</v>
      </c>
      <c r="AG373" s="286">
        <f t="shared" si="557"/>
        <v>670.36591666666936</v>
      </c>
      <c r="AH373" s="286">
        <f t="shared" si="557"/>
        <v>5034.4365833333359</v>
      </c>
      <c r="AI373" s="286">
        <f t="shared" si="557"/>
        <v>3583.1789166666676</v>
      </c>
      <c r="AJ373" s="286">
        <f t="shared" si="557"/>
        <v>4331.5505833333336</v>
      </c>
      <c r="AK373" s="286">
        <f t="shared" ref="AK373:BD373" si="558">IF(AK136=0,0,AK365)</f>
        <v>2428.5602500000023</v>
      </c>
      <c r="AL373" s="286">
        <f t="shared" si="558"/>
        <v>1493.3539166666669</v>
      </c>
      <c r="AM373" s="286">
        <f t="shared" si="558"/>
        <v>-1570.8156666666655</v>
      </c>
      <c r="AN373" s="286">
        <f t="shared" si="558"/>
        <v>5613.2413333333352</v>
      </c>
      <c r="AO373" s="286">
        <f t="shared" si="558"/>
        <v>5026.207666666669</v>
      </c>
      <c r="AP373" s="286">
        <f t="shared" si="558"/>
        <v>1448.2043333333368</v>
      </c>
      <c r="AQ373" s="286">
        <f t="shared" si="558"/>
        <v>0</v>
      </c>
      <c r="AR373" s="286">
        <f t="shared" si="558"/>
        <v>0</v>
      </c>
      <c r="AS373" s="286">
        <f t="shared" si="558"/>
        <v>0</v>
      </c>
      <c r="AT373" s="286">
        <f t="shared" si="558"/>
        <v>0</v>
      </c>
      <c r="AU373" s="286">
        <f t="shared" si="558"/>
        <v>0</v>
      </c>
      <c r="AV373" s="286">
        <f t="shared" si="558"/>
        <v>0</v>
      </c>
      <c r="AW373" s="286">
        <f t="shared" si="558"/>
        <v>0</v>
      </c>
      <c r="AX373" s="286">
        <f t="shared" si="558"/>
        <v>0</v>
      </c>
      <c r="AY373" s="286">
        <f t="shared" si="558"/>
        <v>0</v>
      </c>
      <c r="AZ373" s="286">
        <f t="shared" si="558"/>
        <v>0</v>
      </c>
      <c r="BA373" s="286">
        <f t="shared" si="558"/>
        <v>0</v>
      </c>
      <c r="BB373" s="286">
        <f t="shared" si="558"/>
        <v>0</v>
      </c>
      <c r="BC373" s="286">
        <f t="shared" si="558"/>
        <v>0</v>
      </c>
      <c r="BD373" s="286">
        <f t="shared" si="558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x14ac:dyDescent="0.3">
      <c r="B375" s="54"/>
    </row>
    <row r="376" spans="1:79" x14ac:dyDescent="0.3">
      <c r="B376" s="54"/>
    </row>
  </sheetData>
  <conditionalFormatting sqref="D57:BZ57 BE58:BE70">
    <cfRule type="cellIs" dxfId="11" priority="1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árok4"/>
  <dimension ref="A1:CC376"/>
  <sheetViews>
    <sheetView showGridLines="0" zoomScale="80" zoomScaleNormal="80" workbookViewId="0">
      <pane xSplit="4" ySplit="4" topLeftCell="E5" activePane="bottomRight" state="frozen"/>
      <selection activeCell="D124" sqref="D124"/>
      <selection pane="topRight" activeCell="D124" sqref="D124"/>
      <selection pane="bottomLeft" activeCell="D124" sqref="D124"/>
      <selection pane="bottomRight" activeCell="F20" sqref="F20"/>
    </sheetView>
  </sheetViews>
  <sheetFormatPr defaultRowHeight="14.4" outlineLevelCol="1" x14ac:dyDescent="0.3"/>
  <cols>
    <col min="1" max="1" width="2.33203125" bestFit="1" customWidth="1"/>
    <col min="2" max="2" width="48.6640625" bestFit="1" customWidth="1"/>
    <col min="3" max="3" width="8.6640625" bestFit="1" customWidth="1"/>
    <col min="4" max="4" width="12" bestFit="1" customWidth="1"/>
    <col min="5" max="5" width="11" bestFit="1" customWidth="1"/>
    <col min="6" max="6" width="11.5546875" customWidth="1"/>
    <col min="7" max="11" width="11.5546875" bestFit="1" customWidth="1"/>
    <col min="12" max="13" width="11.5546875" customWidth="1" outlineLevel="1"/>
    <col min="14" max="55" width="12.6640625" customWidth="1" outlineLevel="1"/>
    <col min="56" max="56" width="12.6640625" bestFit="1" customWidth="1"/>
    <col min="57" max="57" width="2.44140625" customWidth="1"/>
    <col min="58" max="60" width="11.5546875" customWidth="1" outlineLevel="1"/>
    <col min="61" max="62" width="11" customWidth="1" outlineLevel="1"/>
    <col min="63" max="69" width="11.5546875" customWidth="1" outlineLevel="1"/>
    <col min="70" max="71" width="12.6640625" customWidth="1" outlineLevel="1"/>
    <col min="72" max="74" width="12" customWidth="1" outlineLevel="1"/>
    <col min="75" max="75" width="12.6640625" customWidth="1" outlineLevel="1"/>
    <col min="76" max="76" width="12" customWidth="1" outlineLevel="1"/>
    <col min="77" max="78" width="12.6640625" customWidth="1" outlineLevel="1"/>
  </cols>
  <sheetData>
    <row r="1" spans="1:79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112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119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119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x14ac:dyDescent="0.3">
      <c r="B3" s="17" t="s">
        <v>413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14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147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8.600000000000001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153">
        <v>4</v>
      </c>
      <c r="I4" s="153">
        <v>5</v>
      </c>
      <c r="J4" s="153">
        <v>6</v>
      </c>
      <c r="K4" s="153">
        <v>7</v>
      </c>
      <c r="L4" s="153">
        <v>8</v>
      </c>
      <c r="M4" s="15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153">
        <v>45</v>
      </c>
      <c r="AX4" s="153">
        <v>46</v>
      </c>
      <c r="AY4" s="153">
        <v>47</v>
      </c>
      <c r="AZ4" s="153">
        <v>48</v>
      </c>
      <c r="BA4" s="153">
        <v>49</v>
      </c>
      <c r="BB4" s="15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30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x14ac:dyDescent="0.3">
      <c r="A5" s="155"/>
      <c r="B5" s="291" t="s">
        <v>284</v>
      </c>
      <c r="C5" s="156"/>
      <c r="D5" s="157">
        <f t="shared" ref="D5:D34" si="0">SUM(E5:BD5)</f>
        <v>0</v>
      </c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2"/>
      <c r="AT5" s="292"/>
      <c r="AU5" s="292"/>
      <c r="AV5" s="292"/>
      <c r="AW5" s="292"/>
      <c r="AX5" s="292"/>
      <c r="AY5" s="292"/>
      <c r="AZ5" s="292"/>
      <c r="BA5" s="292"/>
      <c r="BB5" s="292"/>
      <c r="BC5" s="292"/>
      <c r="BD5" s="292"/>
      <c r="BE5" s="158"/>
      <c r="BF5" s="159">
        <f t="shared" ref="BF5:BF34" si="1">SUM(E5:H5)</f>
        <v>0</v>
      </c>
      <c r="BG5" s="41">
        <f t="shared" ref="BG5:BG34" si="2">SUM(I5:L5)</f>
        <v>0</v>
      </c>
      <c r="BH5" s="41">
        <f t="shared" ref="BH5:BH34" si="3">SUM(M5:Q5)</f>
        <v>0</v>
      </c>
      <c r="BI5" s="41">
        <f t="shared" ref="BI5:BI34" si="4">SUM(R5:U5)</f>
        <v>0</v>
      </c>
      <c r="BJ5" s="41">
        <f t="shared" ref="BJ5:BJ34" si="5">SUM(V5:Y5)</f>
        <v>0</v>
      </c>
      <c r="BK5" s="41">
        <f t="shared" ref="BK5:BK34" si="6">SUM(Z5:AD5)</f>
        <v>0</v>
      </c>
      <c r="BL5" s="41">
        <f t="shared" ref="BL5:BL34" si="7">SUM(AE5:AH5)</f>
        <v>0</v>
      </c>
      <c r="BM5" s="41">
        <f t="shared" ref="BM5:BM34" si="8">SUM(AI5:AL5)</f>
        <v>0</v>
      </c>
      <c r="BN5" s="41">
        <f t="shared" ref="BN5:BN34" si="9">SUM(AM5:AQ5)</f>
        <v>0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0</v>
      </c>
      <c r="BS5" s="41">
        <f t="shared" ref="BS5:BS34" si="14">SUM(BF5:BH5)</f>
        <v>0</v>
      </c>
      <c r="BT5" s="41">
        <f t="shared" ref="BT5:BT34" si="15">SUM(BI5:BK5)</f>
        <v>0</v>
      </c>
      <c r="BU5" s="41">
        <f t="shared" ref="BU5:BU34" si="16">SUM(BL5:BN5)</f>
        <v>0</v>
      </c>
      <c r="BV5" s="41">
        <f t="shared" ref="BV5:BV34" si="17">SUM(BO5:BQ5)</f>
        <v>0</v>
      </c>
      <c r="BW5" s="41">
        <f t="shared" ref="BW5:BW34" si="18">SUM(BF5:BK5)</f>
        <v>0</v>
      </c>
      <c r="BX5" s="41">
        <f t="shared" ref="BX5:BX34" si="19">SUM(BL5:BQ5)</f>
        <v>0</v>
      </c>
      <c r="BY5" s="41">
        <f>IF(Info!$O$3="Q1",$BS5,IF(Info!$O$3="Q2",$BS5+$BT5,IF(Info!$O$3="Q3",$BS5+$BT5+$BU5,$BR5)))</f>
        <v>0</v>
      </c>
      <c r="BZ5" s="41">
        <f>IF(Info!$O$3="Q1",$BS5,IF(Info!$O$3="Q2",$BT5,IF(Info!$O$3="Q3",$BU5,$BV5)))</f>
        <v>0</v>
      </c>
      <c r="CA5" s="156"/>
    </row>
    <row r="6" spans="1:79" x14ac:dyDescent="0.3">
      <c r="A6" s="155"/>
      <c r="B6" s="160" t="s">
        <v>285</v>
      </c>
      <c r="C6" s="156"/>
      <c r="D6" s="157">
        <f t="shared" si="0"/>
        <v>299787.8</v>
      </c>
      <c r="E6" s="161">
        <f>SUM(Paniglgasse:Newshop2!E6)</f>
        <v>5765.15</v>
      </c>
      <c r="F6" s="161">
        <f t="shared" ref="F6:AK6" si="20">IF(F15=0,E32,F15)</f>
        <v>5765.15</v>
      </c>
      <c r="G6" s="161">
        <f t="shared" si="20"/>
        <v>5765.15</v>
      </c>
      <c r="H6" s="161">
        <f t="shared" si="20"/>
        <v>5765.15</v>
      </c>
      <c r="I6" s="161">
        <f t="shared" si="20"/>
        <v>5765.15</v>
      </c>
      <c r="J6" s="161">
        <f t="shared" si="20"/>
        <v>5765.15</v>
      </c>
      <c r="K6" s="161">
        <f t="shared" si="20"/>
        <v>5765.15</v>
      </c>
      <c r="L6" s="161">
        <f t="shared" si="20"/>
        <v>5765.15</v>
      </c>
      <c r="M6" s="161">
        <f t="shared" si="20"/>
        <v>5765.15</v>
      </c>
      <c r="N6" s="161">
        <f t="shared" si="20"/>
        <v>5765.15</v>
      </c>
      <c r="O6" s="161">
        <f t="shared" si="20"/>
        <v>5765.15</v>
      </c>
      <c r="P6" s="161">
        <f t="shared" si="20"/>
        <v>5765.15</v>
      </c>
      <c r="Q6" s="161">
        <f t="shared" si="20"/>
        <v>5765.15</v>
      </c>
      <c r="R6" s="161">
        <f t="shared" si="20"/>
        <v>5765.15</v>
      </c>
      <c r="S6" s="161">
        <f t="shared" si="20"/>
        <v>5765.15</v>
      </c>
      <c r="T6" s="161">
        <f t="shared" si="20"/>
        <v>5765.15</v>
      </c>
      <c r="U6" s="161">
        <f t="shared" si="20"/>
        <v>5765.15</v>
      </c>
      <c r="V6" s="161">
        <f t="shared" si="20"/>
        <v>5765.15</v>
      </c>
      <c r="W6" s="161">
        <f t="shared" si="20"/>
        <v>5765.15</v>
      </c>
      <c r="X6" s="161">
        <f t="shared" si="20"/>
        <v>5765.15</v>
      </c>
      <c r="Y6" s="161">
        <f t="shared" si="20"/>
        <v>5765.15</v>
      </c>
      <c r="Z6" s="161">
        <f t="shared" si="20"/>
        <v>5765.15</v>
      </c>
      <c r="AA6" s="161">
        <f t="shared" si="20"/>
        <v>5765.15</v>
      </c>
      <c r="AB6" s="161">
        <f t="shared" si="20"/>
        <v>5765.15</v>
      </c>
      <c r="AC6" s="161">
        <f t="shared" si="20"/>
        <v>5765.15</v>
      </c>
      <c r="AD6" s="161">
        <f t="shared" si="20"/>
        <v>5765.15</v>
      </c>
      <c r="AE6" s="161">
        <f t="shared" si="20"/>
        <v>5765.15</v>
      </c>
      <c r="AF6" s="161">
        <f t="shared" si="20"/>
        <v>5765.15</v>
      </c>
      <c r="AG6" s="161">
        <f t="shared" si="20"/>
        <v>5765.15</v>
      </c>
      <c r="AH6" s="161">
        <f t="shared" si="20"/>
        <v>5765.15</v>
      </c>
      <c r="AI6" s="161">
        <f t="shared" si="20"/>
        <v>5765.15</v>
      </c>
      <c r="AJ6" s="161">
        <f t="shared" si="20"/>
        <v>5765.15</v>
      </c>
      <c r="AK6" s="161">
        <f t="shared" si="20"/>
        <v>5765.15</v>
      </c>
      <c r="AL6" s="161">
        <f t="shared" ref="AL6:BD6" si="21">IF(AL15=0,AK32,AL15)</f>
        <v>5765.15</v>
      </c>
      <c r="AM6" s="161">
        <f t="shared" si="21"/>
        <v>5765.15</v>
      </c>
      <c r="AN6" s="161">
        <f t="shared" si="21"/>
        <v>5765.15</v>
      </c>
      <c r="AO6" s="161">
        <f t="shared" si="21"/>
        <v>5765.15</v>
      </c>
      <c r="AP6" s="161">
        <f t="shared" si="21"/>
        <v>5765.15</v>
      </c>
      <c r="AQ6" s="161">
        <f t="shared" si="21"/>
        <v>5765.15</v>
      </c>
      <c r="AR6" s="161">
        <f t="shared" si="21"/>
        <v>5765.15</v>
      </c>
      <c r="AS6" s="161">
        <f t="shared" si="21"/>
        <v>5765.15</v>
      </c>
      <c r="AT6" s="161">
        <f t="shared" si="21"/>
        <v>5765.15</v>
      </c>
      <c r="AU6" s="161">
        <f t="shared" si="21"/>
        <v>5765.15</v>
      </c>
      <c r="AV6" s="161">
        <f t="shared" si="21"/>
        <v>5765.15</v>
      </c>
      <c r="AW6" s="161">
        <f t="shared" si="21"/>
        <v>5765.15</v>
      </c>
      <c r="AX6" s="161">
        <f t="shared" si="21"/>
        <v>5765.15</v>
      </c>
      <c r="AY6" s="161">
        <f t="shared" si="21"/>
        <v>5765.15</v>
      </c>
      <c r="AZ6" s="161">
        <f t="shared" si="21"/>
        <v>5765.15</v>
      </c>
      <c r="BA6" s="161">
        <f t="shared" si="21"/>
        <v>5765.15</v>
      </c>
      <c r="BB6" s="161">
        <f t="shared" si="21"/>
        <v>5765.15</v>
      </c>
      <c r="BC6" s="161">
        <f t="shared" si="21"/>
        <v>5765.15</v>
      </c>
      <c r="BD6" s="161">
        <f t="shared" si="21"/>
        <v>5765.15</v>
      </c>
      <c r="BE6" s="158"/>
      <c r="BF6" s="162">
        <f t="shared" si="1"/>
        <v>23060.6</v>
      </c>
      <c r="BG6" s="157">
        <f t="shared" si="2"/>
        <v>23060.6</v>
      </c>
      <c r="BH6" s="157">
        <f t="shared" si="3"/>
        <v>28825.75</v>
      </c>
      <c r="BI6" s="157">
        <f t="shared" si="4"/>
        <v>23060.6</v>
      </c>
      <c r="BJ6" s="157">
        <f t="shared" si="5"/>
        <v>23060.6</v>
      </c>
      <c r="BK6" s="157">
        <f t="shared" si="6"/>
        <v>28825.75</v>
      </c>
      <c r="BL6" s="157">
        <f t="shared" si="7"/>
        <v>23060.6</v>
      </c>
      <c r="BM6" s="157">
        <f t="shared" si="8"/>
        <v>23060.6</v>
      </c>
      <c r="BN6" s="157">
        <f t="shared" si="9"/>
        <v>28825.75</v>
      </c>
      <c r="BO6" s="157">
        <f t="shared" si="10"/>
        <v>23060.6</v>
      </c>
      <c r="BP6" s="157">
        <f t="shared" si="11"/>
        <v>23060.6</v>
      </c>
      <c r="BQ6" s="157">
        <f t="shared" si="12"/>
        <v>28825.75</v>
      </c>
      <c r="BR6" s="157">
        <f t="shared" si="13"/>
        <v>299787.8</v>
      </c>
      <c r="BS6" s="157">
        <f t="shared" si="14"/>
        <v>74946.95</v>
      </c>
      <c r="BT6" s="157">
        <f t="shared" si="15"/>
        <v>74946.95</v>
      </c>
      <c r="BU6" s="157">
        <f t="shared" si="16"/>
        <v>74946.95</v>
      </c>
      <c r="BV6" s="157">
        <f t="shared" si="17"/>
        <v>74946.95</v>
      </c>
      <c r="BW6" s="157">
        <f t="shared" si="18"/>
        <v>149893.9</v>
      </c>
      <c r="BX6" s="157">
        <f t="shared" si="19"/>
        <v>149893.9</v>
      </c>
      <c r="BY6" s="157">
        <f>IF(Info!$O$3="Q1",$BS6,IF(Info!$O$3="Q2",$BS6+$BT6,IF(Info!$O$3="Q3",$BS6+$BT6+$BU6,$BR6)))</f>
        <v>74946.95</v>
      </c>
      <c r="BZ6" s="157">
        <f>IF(Info!$O$3="Q1",$BS6,IF(Info!$O$3="Q2",$BT6,IF(Info!$O$3="Q3",$BU6,$BV6)))</f>
        <v>74946.95</v>
      </c>
      <c r="CA6" s="156"/>
    </row>
    <row r="7" spans="1:79" x14ac:dyDescent="0.3">
      <c r="A7" s="155"/>
      <c r="B7" s="291" t="s">
        <v>286</v>
      </c>
      <c r="C7" s="156"/>
      <c r="D7" s="157">
        <f t="shared" si="0"/>
        <v>0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158"/>
      <c r="BF7" s="163">
        <f t="shared" si="1"/>
        <v>0</v>
      </c>
      <c r="BG7" s="77">
        <f t="shared" si="2"/>
        <v>0</v>
      </c>
      <c r="BH7" s="77">
        <f t="shared" si="3"/>
        <v>0</v>
      </c>
      <c r="BI7" s="77">
        <f t="shared" si="4"/>
        <v>0</v>
      </c>
      <c r="BJ7" s="77">
        <f t="shared" si="5"/>
        <v>0</v>
      </c>
      <c r="BK7" s="77">
        <f t="shared" si="6"/>
        <v>0</v>
      </c>
      <c r="BL7" s="77">
        <f t="shared" si="7"/>
        <v>0</v>
      </c>
      <c r="BM7" s="77">
        <f t="shared" si="8"/>
        <v>0</v>
      </c>
      <c r="BN7" s="77">
        <f t="shared" si="9"/>
        <v>0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0</v>
      </c>
      <c r="BS7" s="77">
        <f t="shared" si="14"/>
        <v>0</v>
      </c>
      <c r="BT7" s="77">
        <f t="shared" si="15"/>
        <v>0</v>
      </c>
      <c r="BU7" s="77">
        <f t="shared" si="16"/>
        <v>0</v>
      </c>
      <c r="BV7" s="77">
        <f t="shared" si="17"/>
        <v>0</v>
      </c>
      <c r="BW7" s="77">
        <f t="shared" si="18"/>
        <v>0</v>
      </c>
      <c r="BX7" s="77">
        <f t="shared" si="19"/>
        <v>0</v>
      </c>
      <c r="BY7" s="77">
        <f>IF(Info!$O$3="Q1",$BS7,IF(Info!$O$3="Q2",$BS7+$BT7,IF(Info!$O$3="Q3",$BS7+$BT7+$BU7,$BR7)))</f>
        <v>0</v>
      </c>
      <c r="BZ7" s="77">
        <f>IF(Info!$O$3="Q1",$BS7,IF(Info!$O$3="Q2",$BT7,IF(Info!$O$3="Q3",$BU7,$BV7)))</f>
        <v>0</v>
      </c>
      <c r="CA7" s="156"/>
    </row>
    <row r="8" spans="1:79" x14ac:dyDescent="0.3">
      <c r="A8" s="155"/>
      <c r="B8" s="291" t="s">
        <v>287</v>
      </c>
      <c r="C8" s="156"/>
      <c r="D8" s="157">
        <f t="shared" si="0"/>
        <v>0</v>
      </c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2"/>
      <c r="AI8" s="292"/>
      <c r="AJ8" s="292"/>
      <c r="AK8" s="292"/>
      <c r="AL8" s="292"/>
      <c r="AM8" s="292"/>
      <c r="AN8" s="292"/>
      <c r="AO8" s="292"/>
      <c r="AP8" s="292"/>
      <c r="AQ8" s="292"/>
      <c r="AR8" s="292"/>
      <c r="AS8" s="292"/>
      <c r="AT8" s="292"/>
      <c r="AU8" s="292"/>
      <c r="AV8" s="292"/>
      <c r="AW8" s="292"/>
      <c r="AX8" s="292"/>
      <c r="AY8" s="292"/>
      <c r="AZ8" s="292"/>
      <c r="BA8" s="292"/>
      <c r="BB8" s="292"/>
      <c r="BC8" s="292"/>
      <c r="BD8" s="292"/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x14ac:dyDescent="0.3">
      <c r="A9" s="155"/>
      <c r="B9" s="291" t="s">
        <v>288</v>
      </c>
      <c r="C9" s="156"/>
      <c r="D9" s="157">
        <f t="shared" si="0"/>
        <v>0</v>
      </c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2"/>
      <c r="BD9" s="292"/>
      <c r="BE9" s="158"/>
      <c r="BF9" s="163">
        <f t="shared" si="1"/>
        <v>0</v>
      </c>
      <c r="BG9" s="77">
        <f t="shared" si="2"/>
        <v>0</v>
      </c>
      <c r="BH9" s="77">
        <f t="shared" si="3"/>
        <v>0</v>
      </c>
      <c r="BI9" s="77">
        <f t="shared" si="4"/>
        <v>0</v>
      </c>
      <c r="BJ9" s="77">
        <f t="shared" si="5"/>
        <v>0</v>
      </c>
      <c r="BK9" s="77">
        <f t="shared" si="6"/>
        <v>0</v>
      </c>
      <c r="BL9" s="77">
        <f t="shared" si="7"/>
        <v>0</v>
      </c>
      <c r="BM9" s="77">
        <f t="shared" si="8"/>
        <v>0</v>
      </c>
      <c r="BN9" s="77">
        <f t="shared" si="9"/>
        <v>0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0</v>
      </c>
      <c r="BS9" s="77">
        <f t="shared" si="14"/>
        <v>0</v>
      </c>
      <c r="BT9" s="77">
        <f t="shared" si="15"/>
        <v>0</v>
      </c>
      <c r="BU9" s="77">
        <f t="shared" si="16"/>
        <v>0</v>
      </c>
      <c r="BV9" s="77">
        <f t="shared" si="17"/>
        <v>0</v>
      </c>
      <c r="BW9" s="77">
        <f t="shared" si="18"/>
        <v>0</v>
      </c>
      <c r="BX9" s="77">
        <f t="shared" si="19"/>
        <v>0</v>
      </c>
      <c r="BY9" s="77">
        <f>IF(Info!$O$3="Q1",$BS9,IF(Info!$O$3="Q2",$BS9+$BT9,IF(Info!$O$3="Q3",$BS9+$BT9+$BU9,$BR9)))</f>
        <v>0</v>
      </c>
      <c r="BZ9" s="77">
        <f>IF(Info!$O$3="Q1",$BS9,IF(Info!$O$3="Q2",$BT9,IF(Info!$O$3="Q3",$BU9,$BV9)))</f>
        <v>0</v>
      </c>
      <c r="CA9" s="156"/>
    </row>
    <row r="10" spans="1:79" x14ac:dyDescent="0.3">
      <c r="A10" s="155"/>
      <c r="B10" s="291" t="s">
        <v>289</v>
      </c>
      <c r="C10" s="156"/>
      <c r="D10" s="157">
        <f t="shared" si="0"/>
        <v>0</v>
      </c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2"/>
      <c r="BD10" s="292"/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x14ac:dyDescent="0.3">
      <c r="A11" s="155"/>
      <c r="B11" s="291" t="s">
        <v>290</v>
      </c>
      <c r="C11" s="156"/>
      <c r="D11" s="157">
        <f t="shared" si="0"/>
        <v>0</v>
      </c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0</v>
      </c>
      <c r="BJ11" s="77">
        <f t="shared" si="5"/>
        <v>0</v>
      </c>
      <c r="BK11" s="77">
        <f t="shared" si="6"/>
        <v>0</v>
      </c>
      <c r="BL11" s="77">
        <f t="shared" si="7"/>
        <v>0</v>
      </c>
      <c r="BM11" s="77">
        <f t="shared" si="8"/>
        <v>0</v>
      </c>
      <c r="BN11" s="77">
        <f t="shared" si="9"/>
        <v>0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0</v>
      </c>
      <c r="BS11" s="77">
        <f t="shared" si="14"/>
        <v>0</v>
      </c>
      <c r="BT11" s="77">
        <f t="shared" si="15"/>
        <v>0</v>
      </c>
      <c r="BU11" s="77">
        <f t="shared" si="16"/>
        <v>0</v>
      </c>
      <c r="BV11" s="77">
        <f t="shared" si="17"/>
        <v>0</v>
      </c>
      <c r="BW11" s="77">
        <f t="shared" si="18"/>
        <v>0</v>
      </c>
      <c r="BX11" s="77">
        <f t="shared" si="19"/>
        <v>0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x14ac:dyDescent="0.3">
      <c r="A12" s="155"/>
      <c r="B12" s="291" t="s">
        <v>291</v>
      </c>
      <c r="C12" s="156"/>
      <c r="D12" s="157">
        <f t="shared" si="0"/>
        <v>0</v>
      </c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  <c r="AA12" s="292"/>
      <c r="AB12" s="292"/>
      <c r="AC12" s="292"/>
      <c r="AD12" s="292"/>
      <c r="AE12" s="292"/>
      <c r="AF12" s="292"/>
      <c r="AG12" s="292"/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2"/>
      <c r="BD12" s="292"/>
      <c r="BE12" s="158"/>
      <c r="BF12" s="163">
        <f t="shared" si="1"/>
        <v>0</v>
      </c>
      <c r="BG12" s="77">
        <f t="shared" si="2"/>
        <v>0</v>
      </c>
      <c r="BH12" s="77">
        <f t="shared" si="3"/>
        <v>0</v>
      </c>
      <c r="BI12" s="77">
        <f t="shared" si="4"/>
        <v>0</v>
      </c>
      <c r="BJ12" s="77">
        <f t="shared" si="5"/>
        <v>0</v>
      </c>
      <c r="BK12" s="77">
        <f t="shared" si="6"/>
        <v>0</v>
      </c>
      <c r="BL12" s="77">
        <f t="shared" si="7"/>
        <v>0</v>
      </c>
      <c r="BM12" s="77">
        <f t="shared" si="8"/>
        <v>0</v>
      </c>
      <c r="BN12" s="77">
        <f t="shared" si="9"/>
        <v>0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0</v>
      </c>
      <c r="BS12" s="77">
        <f t="shared" si="14"/>
        <v>0</v>
      </c>
      <c r="BT12" s="77">
        <f t="shared" si="15"/>
        <v>0</v>
      </c>
      <c r="BU12" s="77">
        <f t="shared" si="16"/>
        <v>0</v>
      </c>
      <c r="BV12" s="77">
        <f t="shared" si="17"/>
        <v>0</v>
      </c>
      <c r="BW12" s="77">
        <f t="shared" si="18"/>
        <v>0</v>
      </c>
      <c r="BX12" s="77">
        <f t="shared" si="19"/>
        <v>0</v>
      </c>
      <c r="BY12" s="77">
        <f>IF(Info!$O$3="Q1",$BS12,IF(Info!$O$3="Q2",$BS12+$BT12,IF(Info!$O$3="Q3",$BS12+$BT12+$BU12,$BR12)))</f>
        <v>0</v>
      </c>
      <c r="BZ12" s="77">
        <f>IF(Info!$O$3="Q1",$BS12,IF(Info!$O$3="Q2",$BT12,IF(Info!$O$3="Q3",$BU12,$BV12)))</f>
        <v>0</v>
      </c>
      <c r="CA12" s="156"/>
    </row>
    <row r="13" spans="1:79" x14ac:dyDescent="0.3">
      <c r="A13" s="155"/>
      <c r="B13" s="291" t="s">
        <v>292</v>
      </c>
      <c r="C13" s="156"/>
      <c r="D13" s="157">
        <f t="shared" si="0"/>
        <v>0</v>
      </c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158"/>
      <c r="BF13" s="163">
        <f t="shared" si="1"/>
        <v>0</v>
      </c>
      <c r="BG13" s="77">
        <f t="shared" si="2"/>
        <v>0</v>
      </c>
      <c r="BH13" s="77">
        <f t="shared" si="3"/>
        <v>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0</v>
      </c>
      <c r="BS13" s="77">
        <f t="shared" si="14"/>
        <v>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0</v>
      </c>
      <c r="BX13" s="77">
        <f t="shared" si="19"/>
        <v>0</v>
      </c>
      <c r="BY13" s="77">
        <f>IF(Info!$O$3="Q1",$BS13,IF(Info!$O$3="Q2",$BS13+$BT13,IF(Info!$O$3="Q3",$BS13+$BT13+$BU13,$BR13)))</f>
        <v>0</v>
      </c>
      <c r="BZ13" s="77">
        <f>IF(Info!$O$3="Q1",$BS13,IF(Info!$O$3="Q2",$BT13,IF(Info!$O$3="Q3",$BU13,$BV13)))</f>
        <v>0</v>
      </c>
      <c r="CA13" s="156"/>
    </row>
    <row r="14" spans="1:79" x14ac:dyDescent="0.3">
      <c r="A14" s="155"/>
      <c r="B14" s="291" t="s">
        <v>293</v>
      </c>
      <c r="C14" s="156"/>
      <c r="D14" s="157">
        <f t="shared" si="0"/>
        <v>0</v>
      </c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158"/>
      <c r="BF14" s="163">
        <f t="shared" si="1"/>
        <v>0</v>
      </c>
      <c r="BG14" s="77">
        <f t="shared" si="2"/>
        <v>0</v>
      </c>
      <c r="BH14" s="77">
        <f t="shared" si="3"/>
        <v>0</v>
      </c>
      <c r="BI14" s="77">
        <f t="shared" si="4"/>
        <v>0</v>
      </c>
      <c r="BJ14" s="77">
        <f t="shared" si="5"/>
        <v>0</v>
      </c>
      <c r="BK14" s="77">
        <f t="shared" si="6"/>
        <v>0</v>
      </c>
      <c r="BL14" s="77">
        <f t="shared" si="7"/>
        <v>0</v>
      </c>
      <c r="BM14" s="77">
        <f t="shared" si="8"/>
        <v>0</v>
      </c>
      <c r="BN14" s="77">
        <f t="shared" si="9"/>
        <v>0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0</v>
      </c>
      <c r="BS14" s="77">
        <f t="shared" si="14"/>
        <v>0</v>
      </c>
      <c r="BT14" s="77">
        <f t="shared" si="15"/>
        <v>0</v>
      </c>
      <c r="BU14" s="77">
        <f t="shared" si="16"/>
        <v>0</v>
      </c>
      <c r="BV14" s="77">
        <f t="shared" si="17"/>
        <v>0</v>
      </c>
      <c r="BW14" s="77">
        <f t="shared" si="18"/>
        <v>0</v>
      </c>
      <c r="BX14" s="77">
        <f t="shared" si="19"/>
        <v>0</v>
      </c>
      <c r="BY14" s="77">
        <f>IF(Info!$O$3="Q1",$BS14,IF(Info!$O$3="Q2",$BS14+$BT14,IF(Info!$O$3="Q3",$BS14+$BT14+$BU14,$BR14)))</f>
        <v>0</v>
      </c>
      <c r="BZ14" s="77">
        <f>IF(Info!$O$3="Q1",$BS14,IF(Info!$O$3="Q2",$BT14,IF(Info!$O$3="Q3",$BU14,$BV14)))</f>
        <v>0</v>
      </c>
      <c r="CA14" s="156"/>
    </row>
    <row r="15" spans="1:79" x14ac:dyDescent="0.3">
      <c r="A15" s="155"/>
      <c r="B15" s="160" t="s">
        <v>294</v>
      </c>
      <c r="C15" s="156"/>
      <c r="D15" s="157">
        <f t="shared" si="0"/>
        <v>0</v>
      </c>
      <c r="E15" s="161">
        <f t="shared" ref="E15:AJ15" si="22">SUM(E7:E14)</f>
        <v>0</v>
      </c>
      <c r="F15" s="161">
        <f t="shared" si="22"/>
        <v>0</v>
      </c>
      <c r="G15" s="161">
        <f t="shared" si="22"/>
        <v>0</v>
      </c>
      <c r="H15" s="161">
        <f t="shared" si="22"/>
        <v>0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0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161">
        <f t="shared" si="22"/>
        <v>0</v>
      </c>
      <c r="R15" s="161">
        <f t="shared" si="22"/>
        <v>0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0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0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0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0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0</v>
      </c>
      <c r="BG15" s="157">
        <f t="shared" si="2"/>
        <v>0</v>
      </c>
      <c r="BH15" s="157">
        <f t="shared" si="3"/>
        <v>0</v>
      </c>
      <c r="BI15" s="157">
        <f t="shared" si="4"/>
        <v>0</v>
      </c>
      <c r="BJ15" s="157">
        <f t="shared" si="5"/>
        <v>0</v>
      </c>
      <c r="BK15" s="157">
        <f t="shared" si="6"/>
        <v>0</v>
      </c>
      <c r="BL15" s="157">
        <f t="shared" si="7"/>
        <v>0</v>
      </c>
      <c r="BM15" s="157">
        <f t="shared" si="8"/>
        <v>0</v>
      </c>
      <c r="BN15" s="157">
        <f t="shared" si="9"/>
        <v>0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0</v>
      </c>
      <c r="BS15" s="157">
        <f t="shared" si="14"/>
        <v>0</v>
      </c>
      <c r="BT15" s="157">
        <f t="shared" si="15"/>
        <v>0</v>
      </c>
      <c r="BU15" s="157">
        <f t="shared" si="16"/>
        <v>0</v>
      </c>
      <c r="BV15" s="157">
        <f t="shared" si="17"/>
        <v>0</v>
      </c>
      <c r="BW15" s="157">
        <f t="shared" si="18"/>
        <v>0</v>
      </c>
      <c r="BX15" s="157">
        <f t="shared" si="19"/>
        <v>0</v>
      </c>
      <c r="BY15" s="157">
        <f>IF(Info!$O$3="Q1",$BS15,IF(Info!$O$3="Q2",$BS15+$BT15,IF(Info!$O$3="Q3",$BS15+$BT15+$BU15,$BR15)))</f>
        <v>0</v>
      </c>
      <c r="BZ15" s="157">
        <f>IF(Info!$O$3="Q1",$BS15,IF(Info!$O$3="Q2",$BT15,IF(Info!$O$3="Q3",$BU15,$BV15)))</f>
        <v>0</v>
      </c>
      <c r="CA15" s="156"/>
    </row>
    <row r="16" spans="1:79" x14ac:dyDescent="0.3">
      <c r="A16" s="155"/>
      <c r="B16" s="291" t="s">
        <v>295</v>
      </c>
      <c r="C16" s="156"/>
      <c r="D16" s="157">
        <f t="shared" si="0"/>
        <v>0</v>
      </c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  <c r="AA16" s="292"/>
      <c r="AB16" s="292"/>
      <c r="AC16" s="292"/>
      <c r="AD16" s="292"/>
      <c r="AE16" s="292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  <c r="AQ16" s="292"/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2"/>
      <c r="BD16" s="292"/>
      <c r="BE16" s="158"/>
      <c r="BF16" s="163">
        <f t="shared" si="1"/>
        <v>0</v>
      </c>
      <c r="BG16" s="77">
        <f t="shared" si="2"/>
        <v>0</v>
      </c>
      <c r="BH16" s="77">
        <f t="shared" si="3"/>
        <v>0</v>
      </c>
      <c r="BI16" s="77">
        <f t="shared" si="4"/>
        <v>0</v>
      </c>
      <c r="BJ16" s="77">
        <f t="shared" si="5"/>
        <v>0</v>
      </c>
      <c r="BK16" s="77">
        <f t="shared" si="6"/>
        <v>0</v>
      </c>
      <c r="BL16" s="77">
        <f t="shared" si="7"/>
        <v>0</v>
      </c>
      <c r="BM16" s="77">
        <f t="shared" si="8"/>
        <v>0</v>
      </c>
      <c r="BN16" s="77">
        <f t="shared" si="9"/>
        <v>0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0</v>
      </c>
      <c r="BS16" s="77">
        <f t="shared" si="14"/>
        <v>0</v>
      </c>
      <c r="BT16" s="77">
        <f t="shared" si="15"/>
        <v>0</v>
      </c>
      <c r="BU16" s="77">
        <f t="shared" si="16"/>
        <v>0</v>
      </c>
      <c r="BV16" s="77">
        <f t="shared" si="17"/>
        <v>0</v>
      </c>
      <c r="BW16" s="77">
        <f t="shared" si="18"/>
        <v>0</v>
      </c>
      <c r="BX16" s="77">
        <f t="shared" si="19"/>
        <v>0</v>
      </c>
      <c r="BY16" s="77">
        <f>IF(Info!$O$3="Q1",$BS16,IF(Info!$O$3="Q2",$BS16+$BT16,IF(Info!$O$3="Q3",$BS16+$BT16+$BU16,$BR16)))</f>
        <v>0</v>
      </c>
      <c r="BZ16" s="77">
        <f>IF(Info!$O$3="Q1",$BS16,IF(Info!$O$3="Q2",$BT16,IF(Info!$O$3="Q3",$BU16,$BV16)))</f>
        <v>0</v>
      </c>
      <c r="CA16" s="156"/>
    </row>
    <row r="17" spans="1:79" x14ac:dyDescent="0.3">
      <c r="A17" s="155"/>
      <c r="B17" s="291" t="s">
        <v>296</v>
      </c>
      <c r="C17" s="156"/>
      <c r="D17" s="157">
        <f t="shared" si="0"/>
        <v>0</v>
      </c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  <c r="AA17" s="292"/>
      <c r="AB17" s="292"/>
      <c r="AC17" s="292"/>
      <c r="AD17" s="292"/>
      <c r="AE17" s="292"/>
      <c r="AF17" s="292"/>
      <c r="AG17" s="292"/>
      <c r="AH17" s="292"/>
      <c r="AI17" s="292"/>
      <c r="AJ17" s="292"/>
      <c r="AK17" s="292"/>
      <c r="AL17" s="292"/>
      <c r="AM17" s="292"/>
      <c r="AN17" s="292"/>
      <c r="AO17" s="292"/>
      <c r="AP17" s="292"/>
      <c r="AQ17" s="292"/>
      <c r="AR17" s="292"/>
      <c r="AS17" s="292"/>
      <c r="AT17" s="292"/>
      <c r="AU17" s="292"/>
      <c r="AV17" s="292"/>
      <c r="AW17" s="292"/>
      <c r="AX17" s="292"/>
      <c r="AY17" s="292"/>
      <c r="AZ17" s="292"/>
      <c r="BA17" s="292"/>
      <c r="BB17" s="292"/>
      <c r="BC17" s="292"/>
      <c r="BD17" s="292"/>
      <c r="BE17" s="158"/>
      <c r="BF17" s="163">
        <f t="shared" si="1"/>
        <v>0</v>
      </c>
      <c r="BG17" s="77">
        <f t="shared" si="2"/>
        <v>0</v>
      </c>
      <c r="BH17" s="77">
        <f t="shared" si="3"/>
        <v>0</v>
      </c>
      <c r="BI17" s="77">
        <f t="shared" si="4"/>
        <v>0</v>
      </c>
      <c r="BJ17" s="77">
        <f t="shared" si="5"/>
        <v>0</v>
      </c>
      <c r="BK17" s="77">
        <f t="shared" si="6"/>
        <v>0</v>
      </c>
      <c r="BL17" s="77">
        <f t="shared" si="7"/>
        <v>0</v>
      </c>
      <c r="BM17" s="77">
        <f t="shared" si="8"/>
        <v>0</v>
      </c>
      <c r="BN17" s="77">
        <f t="shared" si="9"/>
        <v>0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0</v>
      </c>
      <c r="BS17" s="77">
        <f t="shared" si="14"/>
        <v>0</v>
      </c>
      <c r="BT17" s="77">
        <f t="shared" si="15"/>
        <v>0</v>
      </c>
      <c r="BU17" s="77">
        <f t="shared" si="16"/>
        <v>0</v>
      </c>
      <c r="BV17" s="77">
        <f t="shared" si="17"/>
        <v>0</v>
      </c>
      <c r="BW17" s="77">
        <f t="shared" si="18"/>
        <v>0</v>
      </c>
      <c r="BX17" s="77">
        <f t="shared" si="19"/>
        <v>0</v>
      </c>
      <c r="BY17" s="77">
        <f>IF(Info!$O$3="Q1",$BS17,IF(Info!$O$3="Q2",$BS17+$BT17,IF(Info!$O$3="Q3",$BS17+$BT17+$BU17,$BR17)))</f>
        <v>0</v>
      </c>
      <c r="BZ17" s="77">
        <f>IF(Info!$O$3="Q1",$BS17,IF(Info!$O$3="Q2",$BT17,IF(Info!$O$3="Q3",$BU17,$BV17)))</f>
        <v>0</v>
      </c>
      <c r="CA17" s="156"/>
    </row>
    <row r="18" spans="1:79" x14ac:dyDescent="0.3">
      <c r="A18" s="155"/>
      <c r="B18" s="291" t="s">
        <v>297</v>
      </c>
      <c r="C18" s="156"/>
      <c r="D18" s="157">
        <f t="shared" si="0"/>
        <v>0</v>
      </c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  <c r="AQ18" s="292"/>
      <c r="AR18" s="292"/>
      <c r="AS18" s="292"/>
      <c r="AT18" s="292"/>
      <c r="AU18" s="292"/>
      <c r="AV18" s="292"/>
      <c r="AW18" s="292"/>
      <c r="AX18" s="292"/>
      <c r="AY18" s="292"/>
      <c r="AZ18" s="292"/>
      <c r="BA18" s="292"/>
      <c r="BB18" s="292"/>
      <c r="BC18" s="292"/>
      <c r="BD18" s="292"/>
      <c r="BE18" s="158"/>
      <c r="BF18" s="163">
        <f t="shared" si="1"/>
        <v>0</v>
      </c>
      <c r="BG18" s="77">
        <f t="shared" si="2"/>
        <v>0</v>
      </c>
      <c r="BH18" s="77">
        <f t="shared" si="3"/>
        <v>0</v>
      </c>
      <c r="BI18" s="77">
        <f t="shared" si="4"/>
        <v>0</v>
      </c>
      <c r="BJ18" s="77">
        <f t="shared" si="5"/>
        <v>0</v>
      </c>
      <c r="BK18" s="77">
        <f t="shared" si="6"/>
        <v>0</v>
      </c>
      <c r="BL18" s="77">
        <f t="shared" si="7"/>
        <v>0</v>
      </c>
      <c r="BM18" s="77">
        <f t="shared" si="8"/>
        <v>0</v>
      </c>
      <c r="BN18" s="77">
        <f t="shared" si="9"/>
        <v>0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0</v>
      </c>
      <c r="BS18" s="77">
        <f t="shared" si="14"/>
        <v>0</v>
      </c>
      <c r="BT18" s="77">
        <f t="shared" si="15"/>
        <v>0</v>
      </c>
      <c r="BU18" s="77">
        <f t="shared" si="16"/>
        <v>0</v>
      </c>
      <c r="BV18" s="77">
        <f t="shared" si="17"/>
        <v>0</v>
      </c>
      <c r="BW18" s="77">
        <f t="shared" si="18"/>
        <v>0</v>
      </c>
      <c r="BX18" s="77">
        <f t="shared" si="19"/>
        <v>0</v>
      </c>
      <c r="BY18" s="77">
        <f>IF(Info!$O$3="Q1",$BS18,IF(Info!$O$3="Q2",$BS18+$BT18,IF(Info!$O$3="Q3",$BS18+$BT18+$BU18,$BR18)))</f>
        <v>0</v>
      </c>
      <c r="BZ18" s="77">
        <f>IF(Info!$O$3="Q1",$BS18,IF(Info!$O$3="Q2",$BT18,IF(Info!$O$3="Q3",$BU18,$BV18)))</f>
        <v>0</v>
      </c>
      <c r="CA18" s="156"/>
    </row>
    <row r="19" spans="1:79" x14ac:dyDescent="0.3">
      <c r="A19" s="155"/>
      <c r="B19" s="291" t="s">
        <v>298</v>
      </c>
      <c r="C19" s="156"/>
      <c r="D19" s="157">
        <f t="shared" si="0"/>
        <v>0</v>
      </c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292"/>
      <c r="AI19" s="292"/>
      <c r="AJ19" s="292"/>
      <c r="AK19" s="292"/>
      <c r="AL19" s="292"/>
      <c r="AM19" s="292"/>
      <c r="AN19" s="292"/>
      <c r="AO19" s="292"/>
      <c r="AP19" s="292"/>
      <c r="AQ19" s="292"/>
      <c r="AR19" s="292"/>
      <c r="AS19" s="292"/>
      <c r="AT19" s="292"/>
      <c r="AU19" s="292"/>
      <c r="AV19" s="292"/>
      <c r="AW19" s="292"/>
      <c r="AX19" s="292"/>
      <c r="AY19" s="292"/>
      <c r="AZ19" s="292"/>
      <c r="BA19" s="292"/>
      <c r="BB19" s="292"/>
      <c r="BC19" s="292"/>
      <c r="BD19" s="292"/>
      <c r="BE19" s="158"/>
      <c r="BF19" s="163">
        <f t="shared" si="1"/>
        <v>0</v>
      </c>
      <c r="BG19" s="77">
        <f t="shared" si="2"/>
        <v>0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0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0</v>
      </c>
      <c r="BS19" s="77">
        <f t="shared" si="14"/>
        <v>0</v>
      </c>
      <c r="BT19" s="77">
        <f t="shared" si="15"/>
        <v>0</v>
      </c>
      <c r="BU19" s="77">
        <f t="shared" si="16"/>
        <v>0</v>
      </c>
      <c r="BV19" s="77">
        <f t="shared" si="17"/>
        <v>0</v>
      </c>
      <c r="BW19" s="77">
        <f t="shared" si="18"/>
        <v>0</v>
      </c>
      <c r="BX19" s="77">
        <f t="shared" si="19"/>
        <v>0</v>
      </c>
      <c r="BY19" s="77">
        <f>IF(Info!$O$3="Q1",$BS19,IF(Info!$O$3="Q2",$BS19+$BT19,IF(Info!$O$3="Q3",$BS19+$BT19+$BU19,$BR19)))</f>
        <v>0</v>
      </c>
      <c r="BZ19" s="77">
        <f>IF(Info!$O$3="Q1",$BS19,IF(Info!$O$3="Q2",$BT19,IF(Info!$O$3="Q3",$BU19,$BV19)))</f>
        <v>0</v>
      </c>
      <c r="CA19" s="156"/>
    </row>
    <row r="20" spans="1:79" x14ac:dyDescent="0.3">
      <c r="A20" s="155"/>
      <c r="B20" s="291" t="s">
        <v>299</v>
      </c>
      <c r="C20" s="156"/>
      <c r="D20" s="157">
        <f t="shared" si="0"/>
        <v>0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  <c r="AD20" s="292"/>
      <c r="AE20" s="292"/>
      <c r="AF20" s="292"/>
      <c r="AG20" s="292"/>
      <c r="AH20" s="292"/>
      <c r="AI20" s="292"/>
      <c r="AJ20" s="292"/>
      <c r="AK20" s="292"/>
      <c r="AL20" s="292"/>
      <c r="AM20" s="292"/>
      <c r="AN20" s="292"/>
      <c r="AO20" s="292"/>
      <c r="AP20" s="292"/>
      <c r="AQ20" s="292"/>
      <c r="AR20" s="292"/>
      <c r="AS20" s="292"/>
      <c r="AT20" s="292"/>
      <c r="AU20" s="292"/>
      <c r="AV20" s="292"/>
      <c r="AW20" s="292"/>
      <c r="AX20" s="292"/>
      <c r="AY20" s="292"/>
      <c r="AZ20" s="292"/>
      <c r="BA20" s="292"/>
      <c r="BB20" s="292"/>
      <c r="BC20" s="292"/>
      <c r="BD20" s="292"/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0</v>
      </c>
      <c r="BJ20" s="77">
        <f t="shared" si="5"/>
        <v>0</v>
      </c>
      <c r="BK20" s="77">
        <f t="shared" si="6"/>
        <v>0</v>
      </c>
      <c r="BL20" s="77">
        <f t="shared" si="7"/>
        <v>0</v>
      </c>
      <c r="BM20" s="77">
        <f t="shared" si="8"/>
        <v>0</v>
      </c>
      <c r="BN20" s="77">
        <f t="shared" si="9"/>
        <v>0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0</v>
      </c>
      <c r="BS20" s="77">
        <f t="shared" si="14"/>
        <v>0</v>
      </c>
      <c r="BT20" s="77">
        <f t="shared" si="15"/>
        <v>0</v>
      </c>
      <c r="BU20" s="77">
        <f t="shared" si="16"/>
        <v>0</v>
      </c>
      <c r="BV20" s="77">
        <f t="shared" si="17"/>
        <v>0</v>
      </c>
      <c r="BW20" s="77">
        <f t="shared" si="18"/>
        <v>0</v>
      </c>
      <c r="BX20" s="77">
        <f t="shared" si="19"/>
        <v>0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x14ac:dyDescent="0.3">
      <c r="A21" s="155"/>
      <c r="B21" s="291" t="s">
        <v>300</v>
      </c>
      <c r="C21" s="156"/>
      <c r="D21" s="157">
        <f t="shared" si="0"/>
        <v>0</v>
      </c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292"/>
      <c r="AG21" s="292"/>
      <c r="AH21" s="292"/>
      <c r="AI21" s="292"/>
      <c r="AJ21" s="292"/>
      <c r="AK21" s="292"/>
      <c r="AL21" s="292"/>
      <c r="AM21" s="292"/>
      <c r="AN21" s="292"/>
      <c r="AO21" s="292"/>
      <c r="AP21" s="292"/>
      <c r="AQ21" s="292"/>
      <c r="AR21" s="292"/>
      <c r="AS21" s="292"/>
      <c r="AT21" s="292"/>
      <c r="AU21" s="292"/>
      <c r="AV21" s="292"/>
      <c r="AW21" s="292"/>
      <c r="AX21" s="292"/>
      <c r="AY21" s="292"/>
      <c r="AZ21" s="292"/>
      <c r="BA21" s="292"/>
      <c r="BB21" s="292"/>
      <c r="BC21" s="292"/>
      <c r="BD21" s="292"/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x14ac:dyDescent="0.3">
      <c r="A22" s="155"/>
      <c r="B22" s="291" t="s">
        <v>301</v>
      </c>
      <c r="C22" s="156"/>
      <c r="D22" s="157">
        <f t="shared" si="0"/>
        <v>0</v>
      </c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  <c r="AO22" s="292"/>
      <c r="AP22" s="292"/>
      <c r="AQ22" s="292"/>
      <c r="AR22" s="292"/>
      <c r="AS22" s="292"/>
      <c r="AT22" s="292"/>
      <c r="AU22" s="292"/>
      <c r="AV22" s="292"/>
      <c r="AW22" s="292"/>
      <c r="AX22" s="292"/>
      <c r="AY22" s="292"/>
      <c r="AZ22" s="292"/>
      <c r="BA22" s="292"/>
      <c r="BB22" s="292"/>
      <c r="BC22" s="292"/>
      <c r="BD22" s="292"/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x14ac:dyDescent="0.3">
      <c r="A23" s="155"/>
      <c r="B23" s="291" t="s">
        <v>302</v>
      </c>
      <c r="C23" s="156"/>
      <c r="D23" s="157">
        <f t="shared" si="0"/>
        <v>0</v>
      </c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292"/>
      <c r="AU23" s="292"/>
      <c r="AV23" s="292"/>
      <c r="AW23" s="292"/>
      <c r="AX23" s="292"/>
      <c r="AY23" s="292"/>
      <c r="AZ23" s="292"/>
      <c r="BA23" s="292"/>
      <c r="BB23" s="292"/>
      <c r="BC23" s="292"/>
      <c r="BD23" s="292"/>
      <c r="BE23" s="158"/>
      <c r="BF23" s="163">
        <f t="shared" si="1"/>
        <v>0</v>
      </c>
      <c r="BG23" s="77">
        <f t="shared" si="2"/>
        <v>0</v>
      </c>
      <c r="BH23" s="77">
        <f t="shared" si="3"/>
        <v>0</v>
      </c>
      <c r="BI23" s="77">
        <f t="shared" si="4"/>
        <v>0</v>
      </c>
      <c r="BJ23" s="77">
        <f t="shared" si="5"/>
        <v>0</v>
      </c>
      <c r="BK23" s="77">
        <f t="shared" si="6"/>
        <v>0</v>
      </c>
      <c r="BL23" s="77">
        <f t="shared" si="7"/>
        <v>0</v>
      </c>
      <c r="BM23" s="77">
        <f t="shared" si="8"/>
        <v>0</v>
      </c>
      <c r="BN23" s="77">
        <f t="shared" si="9"/>
        <v>0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0</v>
      </c>
      <c r="BS23" s="77">
        <f t="shared" si="14"/>
        <v>0</v>
      </c>
      <c r="BT23" s="77">
        <f t="shared" si="15"/>
        <v>0</v>
      </c>
      <c r="BU23" s="77">
        <f t="shared" si="16"/>
        <v>0</v>
      </c>
      <c r="BV23" s="77">
        <f t="shared" si="17"/>
        <v>0</v>
      </c>
      <c r="BW23" s="77">
        <f t="shared" si="18"/>
        <v>0</v>
      </c>
      <c r="BX23" s="77">
        <f t="shared" si="19"/>
        <v>0</v>
      </c>
      <c r="BY23" s="77">
        <f>IF(Info!$O$3="Q1",$BS23,IF(Info!$O$3="Q2",$BS23+$BT23,IF(Info!$O$3="Q3",$BS23+$BT23+$BU23,$BR23)))</f>
        <v>0</v>
      </c>
      <c r="BZ23" s="77">
        <f>IF(Info!$O$3="Q1",$BS23,IF(Info!$O$3="Q2",$BT23,IF(Info!$O$3="Q3",$BU23,$BV23)))</f>
        <v>0</v>
      </c>
      <c r="CA23" s="156"/>
    </row>
    <row r="24" spans="1:79" x14ac:dyDescent="0.3">
      <c r="A24" s="155"/>
      <c r="B24" s="291" t="s">
        <v>303</v>
      </c>
      <c r="C24" s="156"/>
      <c r="D24" s="157">
        <f t="shared" si="0"/>
        <v>0</v>
      </c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292"/>
      <c r="AG24" s="292"/>
      <c r="AH24" s="292"/>
      <c r="AI24" s="292"/>
      <c r="AJ24" s="292"/>
      <c r="AK24" s="292"/>
      <c r="AL24" s="292"/>
      <c r="AM24" s="292"/>
      <c r="AN24" s="292"/>
      <c r="AO24" s="292"/>
      <c r="AP24" s="292"/>
      <c r="AQ24" s="292"/>
      <c r="AR24" s="292"/>
      <c r="AS24" s="292"/>
      <c r="AT24" s="292"/>
      <c r="AU24" s="292"/>
      <c r="AV24" s="292"/>
      <c r="AW24" s="292"/>
      <c r="AX24" s="292"/>
      <c r="AY24" s="292"/>
      <c r="AZ24" s="292"/>
      <c r="BA24" s="292"/>
      <c r="BB24" s="292"/>
      <c r="BC24" s="292"/>
      <c r="BD24" s="292"/>
      <c r="BE24" s="158"/>
      <c r="BF24" s="163">
        <f t="shared" si="1"/>
        <v>0</v>
      </c>
      <c r="BG24" s="77">
        <f t="shared" si="2"/>
        <v>0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0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0</v>
      </c>
      <c r="BS24" s="77">
        <f t="shared" si="14"/>
        <v>0</v>
      </c>
      <c r="BT24" s="77">
        <f t="shared" si="15"/>
        <v>0</v>
      </c>
      <c r="BU24" s="77">
        <f t="shared" si="16"/>
        <v>0</v>
      </c>
      <c r="BV24" s="77">
        <f t="shared" si="17"/>
        <v>0</v>
      </c>
      <c r="BW24" s="77">
        <f t="shared" si="18"/>
        <v>0</v>
      </c>
      <c r="BX24" s="77">
        <f t="shared" si="19"/>
        <v>0</v>
      </c>
      <c r="BY24" s="77">
        <f>IF(Info!$O$3="Q1",$BS24,IF(Info!$O$3="Q2",$BS24+$BT24,IF(Info!$O$3="Q3",$BS24+$BT24+$BU24,$BR24)))</f>
        <v>0</v>
      </c>
      <c r="BZ24" s="77">
        <f>IF(Info!$O$3="Q1",$BS24,IF(Info!$O$3="Q2",$BT24,IF(Info!$O$3="Q3",$BU24,$BV24)))</f>
        <v>0</v>
      </c>
      <c r="CA24" s="156"/>
    </row>
    <row r="25" spans="1:79" x14ac:dyDescent="0.3">
      <c r="A25" s="155"/>
      <c r="B25" s="291" t="s">
        <v>304</v>
      </c>
      <c r="C25" s="156"/>
      <c r="D25" s="157">
        <f t="shared" si="0"/>
        <v>0</v>
      </c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292"/>
      <c r="AB25" s="292"/>
      <c r="AC25" s="292"/>
      <c r="AD25" s="292"/>
      <c r="AE25" s="292"/>
      <c r="AF25" s="292"/>
      <c r="AG25" s="292"/>
      <c r="AH25" s="292"/>
      <c r="AI25" s="292"/>
      <c r="AJ25" s="292"/>
      <c r="AK25" s="292"/>
      <c r="AL25" s="292"/>
      <c r="AM25" s="292"/>
      <c r="AN25" s="292"/>
      <c r="AO25" s="292"/>
      <c r="AP25" s="292"/>
      <c r="AQ25" s="292"/>
      <c r="AR25" s="292"/>
      <c r="AS25" s="292"/>
      <c r="AT25" s="292"/>
      <c r="AU25" s="292"/>
      <c r="AV25" s="292"/>
      <c r="AW25" s="292"/>
      <c r="AX25" s="292"/>
      <c r="AY25" s="292"/>
      <c r="AZ25" s="292"/>
      <c r="BA25" s="292"/>
      <c r="BB25" s="292"/>
      <c r="BC25" s="292"/>
      <c r="BD25" s="292"/>
      <c r="BE25" s="158"/>
      <c r="BF25" s="163">
        <f t="shared" si="1"/>
        <v>0</v>
      </c>
      <c r="BG25" s="77">
        <f t="shared" si="2"/>
        <v>0</v>
      </c>
      <c r="BH25" s="77">
        <f t="shared" si="3"/>
        <v>0</v>
      </c>
      <c r="BI25" s="77">
        <f t="shared" si="4"/>
        <v>0</v>
      </c>
      <c r="BJ25" s="77">
        <f t="shared" si="5"/>
        <v>0</v>
      </c>
      <c r="BK25" s="77">
        <f t="shared" si="6"/>
        <v>0</v>
      </c>
      <c r="BL25" s="77">
        <f t="shared" si="7"/>
        <v>0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0</v>
      </c>
      <c r="BS25" s="77">
        <f t="shared" si="14"/>
        <v>0</v>
      </c>
      <c r="BT25" s="77">
        <f t="shared" si="15"/>
        <v>0</v>
      </c>
      <c r="BU25" s="77">
        <f t="shared" si="16"/>
        <v>0</v>
      </c>
      <c r="BV25" s="77">
        <f t="shared" si="17"/>
        <v>0</v>
      </c>
      <c r="BW25" s="77">
        <f t="shared" si="18"/>
        <v>0</v>
      </c>
      <c r="BX25" s="77">
        <f t="shared" si="19"/>
        <v>0</v>
      </c>
      <c r="BY25" s="77">
        <f>IF(Info!$O$3="Q1",$BS25,IF(Info!$O$3="Q2",$BS25+$BT25,IF(Info!$O$3="Q3",$BS25+$BT25+$BU25,$BR25)))</f>
        <v>0</v>
      </c>
      <c r="BZ25" s="77">
        <f>IF(Info!$O$3="Q1",$BS25,IF(Info!$O$3="Q2",$BT25,IF(Info!$O$3="Q3",$BU25,$BV25)))</f>
        <v>0</v>
      </c>
      <c r="CA25" s="156"/>
    </row>
    <row r="26" spans="1:79" x14ac:dyDescent="0.3">
      <c r="A26" s="155"/>
      <c r="B26" s="291" t="s">
        <v>305</v>
      </c>
      <c r="C26" s="156"/>
      <c r="D26" s="157">
        <f t="shared" si="0"/>
        <v>0</v>
      </c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292"/>
      <c r="AG26" s="292"/>
      <c r="AH26" s="292"/>
      <c r="AI26" s="292"/>
      <c r="AJ26" s="292"/>
      <c r="AK26" s="292"/>
      <c r="AL26" s="292"/>
      <c r="AM26" s="292"/>
      <c r="AN26" s="292"/>
      <c r="AO26" s="292"/>
      <c r="AP26" s="292"/>
      <c r="AQ26" s="292"/>
      <c r="AR26" s="292"/>
      <c r="AS26" s="292"/>
      <c r="AT26" s="292"/>
      <c r="AU26" s="292"/>
      <c r="AV26" s="292"/>
      <c r="AW26" s="292"/>
      <c r="AX26" s="292"/>
      <c r="AY26" s="292"/>
      <c r="AZ26" s="292"/>
      <c r="BA26" s="292"/>
      <c r="BB26" s="292"/>
      <c r="BC26" s="292"/>
      <c r="BD26" s="292"/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0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0</v>
      </c>
      <c r="BS26" s="77">
        <f t="shared" si="14"/>
        <v>0</v>
      </c>
      <c r="BT26" s="77">
        <f t="shared" si="15"/>
        <v>0</v>
      </c>
      <c r="BU26" s="77">
        <f t="shared" si="16"/>
        <v>0</v>
      </c>
      <c r="BV26" s="77">
        <f t="shared" si="17"/>
        <v>0</v>
      </c>
      <c r="BW26" s="77">
        <f t="shared" si="18"/>
        <v>0</v>
      </c>
      <c r="BX26" s="77">
        <f t="shared" si="19"/>
        <v>0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x14ac:dyDescent="0.3">
      <c r="A27" s="164"/>
      <c r="B27" s="160" t="s">
        <v>306</v>
      </c>
      <c r="C27" s="156"/>
      <c r="D27" s="157">
        <f t="shared" si="0"/>
        <v>0</v>
      </c>
      <c r="E27" s="161">
        <f t="shared" ref="E27:AJ27" si="24">SUM(E15:E26)</f>
        <v>0</v>
      </c>
      <c r="F27" s="161">
        <f t="shared" si="24"/>
        <v>0</v>
      </c>
      <c r="G27" s="161">
        <f t="shared" si="24"/>
        <v>0</v>
      </c>
      <c r="H27" s="161">
        <f t="shared" si="24"/>
        <v>0</v>
      </c>
      <c r="I27" s="161">
        <f t="shared" si="24"/>
        <v>0</v>
      </c>
      <c r="J27" s="161">
        <f t="shared" si="24"/>
        <v>0</v>
      </c>
      <c r="K27" s="161">
        <f t="shared" si="24"/>
        <v>0</v>
      </c>
      <c r="L27" s="161">
        <f t="shared" si="24"/>
        <v>0</v>
      </c>
      <c r="M27" s="161">
        <f t="shared" si="24"/>
        <v>0</v>
      </c>
      <c r="N27" s="161">
        <f t="shared" si="24"/>
        <v>0</v>
      </c>
      <c r="O27" s="161">
        <f t="shared" si="24"/>
        <v>0</v>
      </c>
      <c r="P27" s="161">
        <f t="shared" si="24"/>
        <v>0</v>
      </c>
      <c r="Q27" s="161">
        <f t="shared" si="24"/>
        <v>0</v>
      </c>
      <c r="R27" s="161">
        <f t="shared" si="24"/>
        <v>0</v>
      </c>
      <c r="S27" s="161">
        <f t="shared" si="24"/>
        <v>0</v>
      </c>
      <c r="T27" s="161">
        <f t="shared" si="24"/>
        <v>0</v>
      </c>
      <c r="U27" s="161">
        <f t="shared" si="24"/>
        <v>0</v>
      </c>
      <c r="V27" s="161">
        <f t="shared" si="24"/>
        <v>0</v>
      </c>
      <c r="W27" s="161">
        <f t="shared" si="24"/>
        <v>0</v>
      </c>
      <c r="X27" s="161">
        <f t="shared" si="24"/>
        <v>0</v>
      </c>
      <c r="Y27" s="161">
        <f t="shared" si="24"/>
        <v>0</v>
      </c>
      <c r="Z27" s="161">
        <f t="shared" si="24"/>
        <v>0</v>
      </c>
      <c r="AA27" s="161">
        <f t="shared" si="24"/>
        <v>0</v>
      </c>
      <c r="AB27" s="161">
        <f t="shared" si="24"/>
        <v>0</v>
      </c>
      <c r="AC27" s="161">
        <f t="shared" si="24"/>
        <v>0</v>
      </c>
      <c r="AD27" s="161">
        <f t="shared" si="24"/>
        <v>0</v>
      </c>
      <c r="AE27" s="161">
        <f t="shared" si="24"/>
        <v>0</v>
      </c>
      <c r="AF27" s="161">
        <f t="shared" si="24"/>
        <v>0</v>
      </c>
      <c r="AG27" s="161">
        <f t="shared" si="24"/>
        <v>0</v>
      </c>
      <c r="AH27" s="161">
        <f t="shared" si="24"/>
        <v>0</v>
      </c>
      <c r="AI27" s="161">
        <f t="shared" si="24"/>
        <v>0</v>
      </c>
      <c r="AJ27" s="161">
        <f t="shared" si="24"/>
        <v>0</v>
      </c>
      <c r="AK27" s="161">
        <f t="shared" ref="AK27:BP27" si="25">SUM(AK15:AK26)</f>
        <v>0</v>
      </c>
      <c r="AL27" s="161">
        <f t="shared" si="25"/>
        <v>0</v>
      </c>
      <c r="AM27" s="161">
        <f t="shared" si="25"/>
        <v>0</v>
      </c>
      <c r="AN27" s="161">
        <f t="shared" si="25"/>
        <v>0</v>
      </c>
      <c r="AO27" s="161">
        <f t="shared" si="25"/>
        <v>0</v>
      </c>
      <c r="AP27" s="161">
        <f t="shared" si="25"/>
        <v>0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0</v>
      </c>
      <c r="BG27" s="157">
        <f t="shared" si="2"/>
        <v>0</v>
      </c>
      <c r="BH27" s="157">
        <f t="shared" si="3"/>
        <v>0</v>
      </c>
      <c r="BI27" s="157">
        <f t="shared" si="4"/>
        <v>0</v>
      </c>
      <c r="BJ27" s="157">
        <f t="shared" si="5"/>
        <v>0</v>
      </c>
      <c r="BK27" s="157">
        <f t="shared" si="6"/>
        <v>0</v>
      </c>
      <c r="BL27" s="157">
        <f t="shared" si="7"/>
        <v>0</v>
      </c>
      <c r="BM27" s="157">
        <f t="shared" si="8"/>
        <v>0</v>
      </c>
      <c r="BN27" s="157">
        <f t="shared" si="9"/>
        <v>0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0</v>
      </c>
      <c r="BS27" s="157">
        <f t="shared" si="14"/>
        <v>0</v>
      </c>
      <c r="BT27" s="157">
        <f t="shared" si="15"/>
        <v>0</v>
      </c>
      <c r="BU27" s="157">
        <f t="shared" si="16"/>
        <v>0</v>
      </c>
      <c r="BV27" s="157">
        <f t="shared" si="17"/>
        <v>0</v>
      </c>
      <c r="BW27" s="157">
        <f t="shared" si="18"/>
        <v>0</v>
      </c>
      <c r="BX27" s="157">
        <f t="shared" si="19"/>
        <v>0</v>
      </c>
      <c r="BY27" s="157">
        <f>IF(Info!$O$3="Q1",$BS27,IF(Info!$O$3="Q2",$BS27+$BT27,IF(Info!$O$3="Q3",$BS27+$BT27+$BU27,$BR27)))</f>
        <v>0</v>
      </c>
      <c r="BZ27" s="157">
        <f>IF(Info!$O$3="Q1",$BS27,IF(Info!$O$3="Q2",$BT27,IF(Info!$O$3="Q3",$BU27,$BV27)))</f>
        <v>0</v>
      </c>
      <c r="CA27" s="156"/>
    </row>
    <row r="28" spans="1:79" x14ac:dyDescent="0.3">
      <c r="A28" s="164"/>
      <c r="B28" s="290" t="s">
        <v>307</v>
      </c>
      <c r="C28" s="156"/>
      <c r="D28" s="157">
        <f t="shared" si="0"/>
        <v>0</v>
      </c>
      <c r="E28" s="294">
        <f t="shared" ref="E28:AJ28" si="26">E27-E15</f>
        <v>0</v>
      </c>
      <c r="F28" s="294">
        <f t="shared" si="26"/>
        <v>0</v>
      </c>
      <c r="G28" s="294">
        <f t="shared" si="26"/>
        <v>0</v>
      </c>
      <c r="H28" s="294">
        <f t="shared" si="26"/>
        <v>0</v>
      </c>
      <c r="I28" s="294">
        <f t="shared" si="26"/>
        <v>0</v>
      </c>
      <c r="J28" s="294">
        <f t="shared" si="26"/>
        <v>0</v>
      </c>
      <c r="K28" s="294">
        <f t="shared" si="26"/>
        <v>0</v>
      </c>
      <c r="L28" s="294">
        <f t="shared" si="26"/>
        <v>0</v>
      </c>
      <c r="M28" s="294">
        <f t="shared" si="26"/>
        <v>0</v>
      </c>
      <c r="N28" s="294">
        <f t="shared" si="26"/>
        <v>0</v>
      </c>
      <c r="O28" s="294">
        <f t="shared" si="26"/>
        <v>0</v>
      </c>
      <c r="P28" s="294">
        <f t="shared" si="26"/>
        <v>0</v>
      </c>
      <c r="Q28" s="294">
        <f t="shared" si="26"/>
        <v>0</v>
      </c>
      <c r="R28" s="294">
        <f t="shared" si="26"/>
        <v>0</v>
      </c>
      <c r="S28" s="294">
        <f t="shared" si="26"/>
        <v>0</v>
      </c>
      <c r="T28" s="294">
        <f t="shared" si="26"/>
        <v>0</v>
      </c>
      <c r="U28" s="294">
        <f t="shared" si="26"/>
        <v>0</v>
      </c>
      <c r="V28" s="294">
        <f t="shared" si="26"/>
        <v>0</v>
      </c>
      <c r="W28" s="294">
        <f t="shared" si="26"/>
        <v>0</v>
      </c>
      <c r="X28" s="294">
        <f t="shared" si="26"/>
        <v>0</v>
      </c>
      <c r="Y28" s="294">
        <f t="shared" si="26"/>
        <v>0</v>
      </c>
      <c r="Z28" s="294">
        <f t="shared" si="26"/>
        <v>0</v>
      </c>
      <c r="AA28" s="294">
        <f t="shared" si="26"/>
        <v>0</v>
      </c>
      <c r="AB28" s="294">
        <f t="shared" si="26"/>
        <v>0</v>
      </c>
      <c r="AC28" s="294">
        <f t="shared" si="26"/>
        <v>0</v>
      </c>
      <c r="AD28" s="294">
        <f t="shared" si="26"/>
        <v>0</v>
      </c>
      <c r="AE28" s="294">
        <f t="shared" si="26"/>
        <v>0</v>
      </c>
      <c r="AF28" s="294">
        <f t="shared" si="26"/>
        <v>0</v>
      </c>
      <c r="AG28" s="294">
        <f t="shared" si="26"/>
        <v>0</v>
      </c>
      <c r="AH28" s="294">
        <f t="shared" si="26"/>
        <v>0</v>
      </c>
      <c r="AI28" s="294">
        <f t="shared" si="26"/>
        <v>0</v>
      </c>
      <c r="AJ28" s="294">
        <f t="shared" si="26"/>
        <v>0</v>
      </c>
      <c r="AK28" s="294">
        <f t="shared" ref="AK28:BP28" si="27">AK27-AK15</f>
        <v>0</v>
      </c>
      <c r="AL28" s="294">
        <f t="shared" si="27"/>
        <v>0</v>
      </c>
      <c r="AM28" s="294">
        <f t="shared" si="27"/>
        <v>0</v>
      </c>
      <c r="AN28" s="294">
        <f t="shared" si="27"/>
        <v>0</v>
      </c>
      <c r="AO28" s="294">
        <f t="shared" si="27"/>
        <v>0</v>
      </c>
      <c r="AP28" s="294">
        <f t="shared" si="27"/>
        <v>0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0</v>
      </c>
      <c r="BG28" s="157">
        <f t="shared" si="2"/>
        <v>0</v>
      </c>
      <c r="BH28" s="157">
        <f t="shared" si="3"/>
        <v>0</v>
      </c>
      <c r="BI28" s="157">
        <f t="shared" si="4"/>
        <v>0</v>
      </c>
      <c r="BJ28" s="157">
        <f t="shared" si="5"/>
        <v>0</v>
      </c>
      <c r="BK28" s="157">
        <f t="shared" si="6"/>
        <v>0</v>
      </c>
      <c r="BL28" s="157">
        <f t="shared" si="7"/>
        <v>0</v>
      </c>
      <c r="BM28" s="157">
        <f t="shared" si="8"/>
        <v>0</v>
      </c>
      <c r="BN28" s="157">
        <f t="shared" si="9"/>
        <v>0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0</v>
      </c>
      <c r="BS28" s="157">
        <f t="shared" si="14"/>
        <v>0</v>
      </c>
      <c r="BT28" s="157">
        <f t="shared" si="15"/>
        <v>0</v>
      </c>
      <c r="BU28" s="157">
        <f t="shared" si="16"/>
        <v>0</v>
      </c>
      <c r="BV28" s="157">
        <f t="shared" si="17"/>
        <v>0</v>
      </c>
      <c r="BW28" s="157">
        <f t="shared" si="18"/>
        <v>0</v>
      </c>
      <c r="BX28" s="157">
        <f t="shared" si="19"/>
        <v>0</v>
      </c>
      <c r="BY28" s="157">
        <f>IF(Info!$O$3="Q1",$BS28,IF(Info!$O$3="Q2",$BS28+$BT28,IF(Info!$O$3="Q3",$BS28+$BT28+$BU28,$BR28)))</f>
        <v>0</v>
      </c>
      <c r="BZ28" s="157">
        <f>IF(Info!$O$3="Q1",$BS28,IF(Info!$O$3="Q2",$BT28,IF(Info!$O$3="Q3",$BU28,$BV28)))</f>
        <v>0</v>
      </c>
      <c r="CA28" s="156"/>
    </row>
    <row r="29" spans="1:79" x14ac:dyDescent="0.3">
      <c r="A29" s="155"/>
      <c r="B29" s="291" t="s">
        <v>308</v>
      </c>
      <c r="C29" s="156"/>
      <c r="D29" s="157">
        <f t="shared" si="0"/>
        <v>0</v>
      </c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2"/>
      <c r="AY29" s="292"/>
      <c r="AZ29" s="292"/>
      <c r="BA29" s="292"/>
      <c r="BB29" s="292"/>
      <c r="BC29" s="292"/>
      <c r="BD29" s="292"/>
      <c r="BE29" s="158"/>
      <c r="BF29" s="163">
        <f t="shared" si="1"/>
        <v>0</v>
      </c>
      <c r="BG29" s="77">
        <f t="shared" si="2"/>
        <v>0</v>
      </c>
      <c r="BH29" s="77">
        <f t="shared" si="3"/>
        <v>0</v>
      </c>
      <c r="BI29" s="77">
        <f t="shared" si="4"/>
        <v>0</v>
      </c>
      <c r="BJ29" s="77">
        <f t="shared" si="5"/>
        <v>0</v>
      </c>
      <c r="BK29" s="77">
        <f t="shared" si="6"/>
        <v>0</v>
      </c>
      <c r="BL29" s="77">
        <f t="shared" si="7"/>
        <v>0</v>
      </c>
      <c r="BM29" s="77">
        <f t="shared" si="8"/>
        <v>0</v>
      </c>
      <c r="BN29" s="77">
        <f t="shared" si="9"/>
        <v>0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0</v>
      </c>
      <c r="BS29" s="77">
        <f t="shared" si="14"/>
        <v>0</v>
      </c>
      <c r="BT29" s="77">
        <f t="shared" si="15"/>
        <v>0</v>
      </c>
      <c r="BU29" s="77">
        <f t="shared" si="16"/>
        <v>0</v>
      </c>
      <c r="BV29" s="77">
        <f t="shared" si="17"/>
        <v>0</v>
      </c>
      <c r="BW29" s="77">
        <f t="shared" si="18"/>
        <v>0</v>
      </c>
      <c r="BX29" s="77">
        <f t="shared" si="19"/>
        <v>0</v>
      </c>
      <c r="BY29" s="77">
        <f>IF(Info!$O$3="Q1",$BS29,IF(Info!$O$3="Q2",$BS29+$BT29,IF(Info!$O$3="Q3",$BS29+$BT29+$BU29,$BR29)))</f>
        <v>0</v>
      </c>
      <c r="BZ29" s="77">
        <f>IF(Info!$O$3="Q1",$BS29,IF(Info!$O$3="Q2",$BT29,IF(Info!$O$3="Q3",$BU29,$BV29)))</f>
        <v>0</v>
      </c>
      <c r="CA29" s="156"/>
    </row>
    <row r="30" spans="1:79" x14ac:dyDescent="0.3">
      <c r="A30" s="155"/>
      <c r="B30" s="291" t="s">
        <v>309</v>
      </c>
      <c r="C30" s="156"/>
      <c r="D30" s="157">
        <f t="shared" si="0"/>
        <v>0</v>
      </c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2"/>
      <c r="AQ30" s="292"/>
      <c r="AR30" s="292"/>
      <c r="AS30" s="292"/>
      <c r="AT30" s="292"/>
      <c r="AU30" s="292"/>
      <c r="AV30" s="292"/>
      <c r="AW30" s="292"/>
      <c r="AX30" s="292"/>
      <c r="AY30" s="292"/>
      <c r="AZ30" s="292"/>
      <c r="BA30" s="292"/>
      <c r="BB30" s="292"/>
      <c r="BC30" s="292"/>
      <c r="BD30" s="292"/>
      <c r="BE30" s="158"/>
      <c r="BF30" s="163">
        <f t="shared" si="1"/>
        <v>0</v>
      </c>
      <c r="BG30" s="77">
        <f t="shared" si="2"/>
        <v>0</v>
      </c>
      <c r="BH30" s="77">
        <f t="shared" si="3"/>
        <v>0</v>
      </c>
      <c r="BI30" s="77">
        <f t="shared" si="4"/>
        <v>0</v>
      </c>
      <c r="BJ30" s="77">
        <f t="shared" si="5"/>
        <v>0</v>
      </c>
      <c r="BK30" s="77">
        <f t="shared" si="6"/>
        <v>0</v>
      </c>
      <c r="BL30" s="77">
        <f t="shared" si="7"/>
        <v>0</v>
      </c>
      <c r="BM30" s="77">
        <f t="shared" si="8"/>
        <v>0</v>
      </c>
      <c r="BN30" s="77">
        <f t="shared" si="9"/>
        <v>0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0</v>
      </c>
      <c r="BS30" s="77">
        <f t="shared" si="14"/>
        <v>0</v>
      </c>
      <c r="BT30" s="77">
        <f t="shared" si="15"/>
        <v>0</v>
      </c>
      <c r="BU30" s="77">
        <f t="shared" si="16"/>
        <v>0</v>
      </c>
      <c r="BV30" s="77">
        <f t="shared" si="17"/>
        <v>0</v>
      </c>
      <c r="BW30" s="77">
        <f t="shared" si="18"/>
        <v>0</v>
      </c>
      <c r="BX30" s="77">
        <f t="shared" si="19"/>
        <v>0</v>
      </c>
      <c r="BY30" s="77">
        <f>IF(Info!$O$3="Q1",$BS30,IF(Info!$O$3="Q2",$BS30+$BT30,IF(Info!$O$3="Q3",$BS30+$BT30+$BU30,$BR30)))</f>
        <v>0</v>
      </c>
      <c r="BZ30" s="77">
        <f>IF(Info!$O$3="Q1",$BS30,IF(Info!$O$3="Q2",$BT30,IF(Info!$O$3="Q3",$BU30,$BV30)))</f>
        <v>0</v>
      </c>
      <c r="CA30" s="156"/>
    </row>
    <row r="31" spans="1:79" x14ac:dyDescent="0.3">
      <c r="A31" s="155"/>
      <c r="B31" s="291" t="s">
        <v>310</v>
      </c>
      <c r="C31" s="156"/>
      <c r="D31" s="157">
        <f t="shared" si="0"/>
        <v>0</v>
      </c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292"/>
      <c r="AU31" s="292"/>
      <c r="AV31" s="292"/>
      <c r="AW31" s="292"/>
      <c r="AX31" s="292"/>
      <c r="AY31" s="292"/>
      <c r="AZ31" s="292"/>
      <c r="BA31" s="292"/>
      <c r="BB31" s="292"/>
      <c r="BC31" s="292"/>
      <c r="BD31" s="292"/>
      <c r="BE31" s="158"/>
      <c r="BF31" s="163">
        <f t="shared" si="1"/>
        <v>0</v>
      </c>
      <c r="BG31" s="77">
        <f t="shared" si="2"/>
        <v>0</v>
      </c>
      <c r="BH31" s="77">
        <f t="shared" si="3"/>
        <v>0</v>
      </c>
      <c r="BI31" s="77">
        <f t="shared" si="4"/>
        <v>0</v>
      </c>
      <c r="BJ31" s="77">
        <f t="shared" si="5"/>
        <v>0</v>
      </c>
      <c r="BK31" s="77">
        <f t="shared" si="6"/>
        <v>0</v>
      </c>
      <c r="BL31" s="77">
        <f t="shared" si="7"/>
        <v>0</v>
      </c>
      <c r="BM31" s="77">
        <f t="shared" si="8"/>
        <v>0</v>
      </c>
      <c r="BN31" s="77">
        <f t="shared" si="9"/>
        <v>0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0</v>
      </c>
      <c r="BS31" s="77">
        <f t="shared" si="14"/>
        <v>0</v>
      </c>
      <c r="BT31" s="77">
        <f t="shared" si="15"/>
        <v>0</v>
      </c>
      <c r="BU31" s="77">
        <f t="shared" si="16"/>
        <v>0</v>
      </c>
      <c r="BV31" s="77">
        <f t="shared" si="17"/>
        <v>0</v>
      </c>
      <c r="BW31" s="77">
        <f t="shared" si="18"/>
        <v>0</v>
      </c>
      <c r="BX31" s="77">
        <f t="shared" si="19"/>
        <v>0</v>
      </c>
      <c r="BY31" s="77">
        <f>IF(Info!$O$3="Q1",$BS31,IF(Info!$O$3="Q2",$BS31+$BT31,IF(Info!$O$3="Q3",$BS31+$BT31+$BU31,$BR31)))</f>
        <v>0</v>
      </c>
      <c r="BZ31" s="77">
        <f>IF(Info!$O$3="Q1",$BS31,IF(Info!$O$3="Q2",$BT31,IF(Info!$O$3="Q3",$BU31,$BV31)))</f>
        <v>0</v>
      </c>
      <c r="CA31" s="156"/>
    </row>
    <row r="32" spans="1:79" x14ac:dyDescent="0.3">
      <c r="A32" s="155"/>
      <c r="B32" s="160" t="s">
        <v>311</v>
      </c>
      <c r="C32" s="156"/>
      <c r="D32" s="157">
        <f t="shared" si="0"/>
        <v>299787.8</v>
      </c>
      <c r="E32" s="161">
        <f>IF(E15=0,E6+E27-E29-E30-E31-E5,E27-E29-E30-E31-E5)</f>
        <v>5765.15</v>
      </c>
      <c r="F32" s="745">
        <f t="shared" ref="F32:AK32" si="28">IF(F15=0,F6+F27-F29-F30-F31-F5,E32+F15+F28-F29-F30-F31-F5)</f>
        <v>5765.15</v>
      </c>
      <c r="G32" s="745">
        <f t="shared" si="28"/>
        <v>5765.15</v>
      </c>
      <c r="H32" s="745">
        <f t="shared" si="28"/>
        <v>5765.15</v>
      </c>
      <c r="I32" s="745">
        <f t="shared" si="28"/>
        <v>5765.15</v>
      </c>
      <c r="J32" s="745">
        <f t="shared" si="28"/>
        <v>5765.15</v>
      </c>
      <c r="K32" s="745">
        <f t="shared" si="28"/>
        <v>5765.15</v>
      </c>
      <c r="L32" s="745">
        <f t="shared" si="28"/>
        <v>5765.15</v>
      </c>
      <c r="M32" s="745">
        <f t="shared" si="28"/>
        <v>5765.15</v>
      </c>
      <c r="N32" s="745">
        <f t="shared" si="28"/>
        <v>5765.15</v>
      </c>
      <c r="O32" s="745">
        <f t="shared" si="28"/>
        <v>5765.15</v>
      </c>
      <c r="P32" s="745">
        <f t="shared" si="28"/>
        <v>5765.15</v>
      </c>
      <c r="Q32" s="745">
        <f t="shared" si="28"/>
        <v>5765.15</v>
      </c>
      <c r="R32" s="745">
        <f t="shared" si="28"/>
        <v>5765.15</v>
      </c>
      <c r="S32" s="745">
        <f t="shared" si="28"/>
        <v>5765.15</v>
      </c>
      <c r="T32" s="745">
        <f t="shared" si="28"/>
        <v>5765.15</v>
      </c>
      <c r="U32" s="745">
        <f t="shared" si="28"/>
        <v>5765.15</v>
      </c>
      <c r="V32" s="745">
        <f t="shared" si="28"/>
        <v>5765.15</v>
      </c>
      <c r="W32" s="745">
        <f t="shared" si="28"/>
        <v>5765.15</v>
      </c>
      <c r="X32" s="745">
        <f t="shared" si="28"/>
        <v>5765.15</v>
      </c>
      <c r="Y32" s="745">
        <f t="shared" si="28"/>
        <v>5765.15</v>
      </c>
      <c r="Z32" s="745">
        <f t="shared" si="28"/>
        <v>5765.15</v>
      </c>
      <c r="AA32" s="745">
        <f t="shared" si="28"/>
        <v>5765.15</v>
      </c>
      <c r="AB32" s="745">
        <f t="shared" si="28"/>
        <v>5765.15</v>
      </c>
      <c r="AC32" s="745">
        <f t="shared" si="28"/>
        <v>5765.15</v>
      </c>
      <c r="AD32" s="745">
        <f t="shared" si="28"/>
        <v>5765.15</v>
      </c>
      <c r="AE32" s="745">
        <f t="shared" si="28"/>
        <v>5765.15</v>
      </c>
      <c r="AF32" s="745">
        <f t="shared" si="28"/>
        <v>5765.15</v>
      </c>
      <c r="AG32" s="745">
        <f t="shared" si="28"/>
        <v>5765.15</v>
      </c>
      <c r="AH32" s="745">
        <f t="shared" si="28"/>
        <v>5765.15</v>
      </c>
      <c r="AI32" s="745">
        <f t="shared" si="28"/>
        <v>5765.15</v>
      </c>
      <c r="AJ32" s="745">
        <f t="shared" si="28"/>
        <v>5765.15</v>
      </c>
      <c r="AK32" s="745">
        <f t="shared" si="28"/>
        <v>5765.15</v>
      </c>
      <c r="AL32" s="745">
        <f t="shared" ref="AL32:BQ32" si="29">IF(AL15=0,AL6+AL27-AL29-AL30-AL31-AL5,AK32+AL15+AL28-AL29-AL30-AL31-AL5)</f>
        <v>5765.15</v>
      </c>
      <c r="AM32" s="745">
        <f t="shared" si="29"/>
        <v>5765.15</v>
      </c>
      <c r="AN32" s="745">
        <f t="shared" si="29"/>
        <v>5765.15</v>
      </c>
      <c r="AO32" s="745">
        <f t="shared" si="29"/>
        <v>5765.15</v>
      </c>
      <c r="AP32" s="745">
        <f t="shared" si="29"/>
        <v>5765.15</v>
      </c>
      <c r="AQ32" s="745">
        <f t="shared" si="29"/>
        <v>5765.15</v>
      </c>
      <c r="AR32" s="745">
        <f t="shared" si="29"/>
        <v>5765.15</v>
      </c>
      <c r="AS32" s="745">
        <f t="shared" si="29"/>
        <v>5765.15</v>
      </c>
      <c r="AT32" s="745">
        <f t="shared" si="29"/>
        <v>5765.15</v>
      </c>
      <c r="AU32" s="745">
        <f t="shared" si="29"/>
        <v>5765.15</v>
      </c>
      <c r="AV32" s="745">
        <f t="shared" si="29"/>
        <v>5765.15</v>
      </c>
      <c r="AW32" s="745">
        <f t="shared" si="29"/>
        <v>5765.15</v>
      </c>
      <c r="AX32" s="745">
        <f t="shared" si="29"/>
        <v>5765.15</v>
      </c>
      <c r="AY32" s="745">
        <f t="shared" si="29"/>
        <v>5765.15</v>
      </c>
      <c r="AZ32" s="745">
        <f t="shared" si="29"/>
        <v>5765.15</v>
      </c>
      <c r="BA32" s="745">
        <f t="shared" si="29"/>
        <v>5765.15</v>
      </c>
      <c r="BB32" s="745">
        <f t="shared" si="29"/>
        <v>5765.15</v>
      </c>
      <c r="BC32" s="745">
        <f t="shared" si="29"/>
        <v>5765.15</v>
      </c>
      <c r="BD32" s="745">
        <f t="shared" si="29"/>
        <v>5765.15</v>
      </c>
      <c r="BE32" s="158"/>
      <c r="BF32" s="162">
        <f t="shared" si="1"/>
        <v>23060.6</v>
      </c>
      <c r="BG32" s="157">
        <f t="shared" si="2"/>
        <v>23060.6</v>
      </c>
      <c r="BH32" s="157">
        <f t="shared" si="3"/>
        <v>28825.75</v>
      </c>
      <c r="BI32" s="157">
        <f t="shared" si="4"/>
        <v>23060.6</v>
      </c>
      <c r="BJ32" s="157">
        <f t="shared" si="5"/>
        <v>23060.6</v>
      </c>
      <c r="BK32" s="157">
        <f t="shared" si="6"/>
        <v>28825.75</v>
      </c>
      <c r="BL32" s="157">
        <f t="shared" si="7"/>
        <v>23060.6</v>
      </c>
      <c r="BM32" s="157">
        <f t="shared" si="8"/>
        <v>23060.6</v>
      </c>
      <c r="BN32" s="157">
        <f t="shared" si="9"/>
        <v>28825.75</v>
      </c>
      <c r="BO32" s="157">
        <f t="shared" si="10"/>
        <v>23060.6</v>
      </c>
      <c r="BP32" s="157">
        <f t="shared" si="11"/>
        <v>23060.6</v>
      </c>
      <c r="BQ32" s="157">
        <f t="shared" si="12"/>
        <v>28825.75</v>
      </c>
      <c r="BR32" s="157">
        <f t="shared" si="13"/>
        <v>299787.8</v>
      </c>
      <c r="BS32" s="157">
        <f t="shared" si="14"/>
        <v>74946.95</v>
      </c>
      <c r="BT32" s="157">
        <f t="shared" si="15"/>
        <v>74946.95</v>
      </c>
      <c r="BU32" s="157">
        <f t="shared" si="16"/>
        <v>74946.95</v>
      </c>
      <c r="BV32" s="157">
        <f t="shared" si="17"/>
        <v>74946.95</v>
      </c>
      <c r="BW32" s="157">
        <f t="shared" si="18"/>
        <v>149893.9</v>
      </c>
      <c r="BX32" s="157">
        <f t="shared" si="19"/>
        <v>149893.9</v>
      </c>
      <c r="BY32" s="157">
        <f>IF(Info!$O$3="Q1",$BS32,IF(Info!$O$3="Q2",$BS32+$BT32,IF(Info!$O$3="Q3",$BS32+$BT32+$BU32,$BR32)))</f>
        <v>74946.95</v>
      </c>
      <c r="BZ32" s="157">
        <f>IF(Info!$O$3="Q1",$BS32,IF(Info!$O$3="Q2",$BT32,IF(Info!$O$3="Q3",$BU32,$BV32)))</f>
        <v>74946.95</v>
      </c>
      <c r="CA32" s="156"/>
    </row>
    <row r="33" spans="1:79" x14ac:dyDescent="0.3">
      <c r="A33" s="155"/>
      <c r="B33" s="291" t="s">
        <v>312</v>
      </c>
      <c r="C33" s="156"/>
      <c r="D33" s="157">
        <f t="shared" si="0"/>
        <v>0</v>
      </c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292"/>
      <c r="AL33" s="292"/>
      <c r="AM33" s="292"/>
      <c r="AN33" s="292"/>
      <c r="AO33" s="292"/>
      <c r="AP33" s="292"/>
      <c r="AQ33" s="292"/>
      <c r="AR33" s="292"/>
      <c r="AS33" s="292"/>
      <c r="AT33" s="292"/>
      <c r="AU33" s="292"/>
      <c r="AV33" s="292"/>
      <c r="AW33" s="292"/>
      <c r="AX33" s="292"/>
      <c r="AY33" s="292"/>
      <c r="AZ33" s="292"/>
      <c r="BA33" s="292"/>
      <c r="BB33" s="292"/>
      <c r="BC33" s="292"/>
      <c r="BD33" s="292"/>
      <c r="BE33" s="158"/>
      <c r="BF33" s="163">
        <f t="shared" si="1"/>
        <v>0</v>
      </c>
      <c r="BG33" s="77">
        <f t="shared" si="2"/>
        <v>0</v>
      </c>
      <c r="BH33" s="77">
        <f t="shared" si="3"/>
        <v>0</v>
      </c>
      <c r="BI33" s="77">
        <f t="shared" si="4"/>
        <v>0</v>
      </c>
      <c r="BJ33" s="77">
        <f t="shared" si="5"/>
        <v>0</v>
      </c>
      <c r="BK33" s="77">
        <f t="shared" si="6"/>
        <v>0</v>
      </c>
      <c r="BL33" s="77">
        <f t="shared" si="7"/>
        <v>0</v>
      </c>
      <c r="BM33" s="77">
        <f t="shared" si="8"/>
        <v>0</v>
      </c>
      <c r="BN33" s="77">
        <f t="shared" si="9"/>
        <v>0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0</v>
      </c>
      <c r="BS33" s="77">
        <f t="shared" si="14"/>
        <v>0</v>
      </c>
      <c r="BT33" s="77">
        <f t="shared" si="15"/>
        <v>0</v>
      </c>
      <c r="BU33" s="77">
        <f t="shared" si="16"/>
        <v>0</v>
      </c>
      <c r="BV33" s="77">
        <f t="shared" si="17"/>
        <v>0</v>
      </c>
      <c r="BW33" s="77">
        <f t="shared" si="18"/>
        <v>0</v>
      </c>
      <c r="BX33" s="77">
        <f t="shared" si="19"/>
        <v>0</v>
      </c>
      <c r="BY33" s="77">
        <f>IF(Info!$O$3="Q1",$BS33,IF(Info!$O$3="Q2",$BS33+$BT33,IF(Info!$O$3="Q3",$BS33+$BT33+$BU33,$BR33)))</f>
        <v>0</v>
      </c>
      <c r="BZ33" s="77">
        <f>IF(Info!$O$3="Q1",$BS33,IF(Info!$O$3="Q2",$BT33,IF(Info!$O$3="Q3",$BU33,$BV33)))</f>
        <v>0</v>
      </c>
      <c r="CA33" s="156"/>
    </row>
    <row r="34" spans="1:79" x14ac:dyDescent="0.3">
      <c r="A34" s="164"/>
      <c r="B34" s="291" t="s">
        <v>313</v>
      </c>
      <c r="C34" s="156"/>
      <c r="D34" s="157">
        <f t="shared" si="0"/>
        <v>0</v>
      </c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  <c r="AO34" s="292"/>
      <c r="AP34" s="292"/>
      <c r="AQ34" s="292"/>
      <c r="AR34" s="292"/>
      <c r="AS34" s="292"/>
      <c r="AT34" s="292"/>
      <c r="AU34" s="292"/>
      <c r="AV34" s="292"/>
      <c r="AW34" s="292"/>
      <c r="AX34" s="292"/>
      <c r="AY34" s="292"/>
      <c r="AZ34" s="292"/>
      <c r="BA34" s="292"/>
      <c r="BB34" s="292"/>
      <c r="BC34" s="292"/>
      <c r="BD34" s="292"/>
      <c r="BE34" s="158"/>
      <c r="BF34" s="163">
        <f t="shared" si="1"/>
        <v>0</v>
      </c>
      <c r="BG34" s="77">
        <f t="shared" si="2"/>
        <v>0</v>
      </c>
      <c r="BH34" s="77">
        <f t="shared" si="3"/>
        <v>0</v>
      </c>
      <c r="BI34" s="77">
        <f t="shared" si="4"/>
        <v>0</v>
      </c>
      <c r="BJ34" s="77">
        <f t="shared" si="5"/>
        <v>0</v>
      </c>
      <c r="BK34" s="77">
        <f t="shared" si="6"/>
        <v>0</v>
      </c>
      <c r="BL34" s="77">
        <f t="shared" si="7"/>
        <v>0</v>
      </c>
      <c r="BM34" s="77">
        <f t="shared" si="8"/>
        <v>0</v>
      </c>
      <c r="BN34" s="77">
        <f t="shared" si="9"/>
        <v>0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0</v>
      </c>
      <c r="BS34" s="77">
        <f t="shared" si="14"/>
        <v>0</v>
      </c>
      <c r="BT34" s="77">
        <f t="shared" si="15"/>
        <v>0</v>
      </c>
      <c r="BU34" s="77">
        <f t="shared" si="16"/>
        <v>0</v>
      </c>
      <c r="BV34" s="77">
        <f t="shared" si="17"/>
        <v>0</v>
      </c>
      <c r="BW34" s="77">
        <f t="shared" si="18"/>
        <v>0</v>
      </c>
      <c r="BX34" s="77">
        <f t="shared" si="19"/>
        <v>0</v>
      </c>
      <c r="BY34" s="77">
        <f>IF(Info!$O$3="Q1",$BS34,IF(Info!$O$3="Q2",$BS34+$BT34,IF(Info!$O$3="Q3",$BS34+$BT34+$BU34,$BR34)))</f>
        <v>0</v>
      </c>
      <c r="BZ34" s="77">
        <f>IF(Info!$O$3="Q1",$BS34,IF(Info!$O$3="Q2",$BT34,IF(Info!$O$3="Q3",$BU34,$BV34)))</f>
        <v>0</v>
      </c>
      <c r="CA34" s="156"/>
    </row>
    <row r="35" spans="1:79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x14ac:dyDescent="0.3">
      <c r="A36" s="155"/>
      <c r="B36" s="291" t="s">
        <v>314</v>
      </c>
      <c r="C36" s="166"/>
      <c r="D36" s="167">
        <f t="shared" ref="D36:D52" si="30">SUM(E36:BD36)</f>
        <v>0</v>
      </c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292"/>
      <c r="AB36" s="292"/>
      <c r="AC36" s="292"/>
      <c r="AD36" s="292"/>
      <c r="AE36" s="292"/>
      <c r="AF36" s="292"/>
      <c r="AG36" s="292"/>
      <c r="AH36" s="292"/>
      <c r="AI36" s="292"/>
      <c r="AJ36" s="292"/>
      <c r="AK36" s="292"/>
      <c r="AL36" s="292"/>
      <c r="AM36" s="292"/>
      <c r="AN36" s="292"/>
      <c r="AO36" s="292"/>
      <c r="AP36" s="292"/>
      <c r="AQ36" s="292"/>
      <c r="AR36" s="292"/>
      <c r="AS36" s="292"/>
      <c r="AT36" s="292"/>
      <c r="AU36" s="292"/>
      <c r="AV36" s="292"/>
      <c r="AW36" s="292"/>
      <c r="AX36" s="292"/>
      <c r="AY36" s="292"/>
      <c r="AZ36" s="292"/>
      <c r="BA36" s="292"/>
      <c r="BB36" s="292"/>
      <c r="BC36" s="292"/>
      <c r="BD36" s="292"/>
      <c r="BE36" s="158"/>
      <c r="BF36" s="168">
        <f t="shared" ref="BF36:BF51" si="31">SUM(E36:H36)</f>
        <v>0</v>
      </c>
      <c r="BG36" s="169">
        <f t="shared" ref="BG36:BG51" si="32">SUM(I36:L36)</f>
        <v>0</v>
      </c>
      <c r="BH36" s="169">
        <f t="shared" ref="BH36:BH51" si="33">SUM(M36:Q36)</f>
        <v>0</v>
      </c>
      <c r="BI36" s="169">
        <f t="shared" ref="BI36:BI51" si="34">SUM(R36:U36)</f>
        <v>0</v>
      </c>
      <c r="BJ36" s="169">
        <f t="shared" ref="BJ36:BJ51" si="35">SUM(V36:Y36)</f>
        <v>0</v>
      </c>
      <c r="BK36" s="169">
        <f t="shared" ref="BK36:BK51" si="36">SUM(Z36:AD36)</f>
        <v>0</v>
      </c>
      <c r="BL36" s="169">
        <f t="shared" ref="BL36:BL51" si="37">SUM(AE36:AH36)</f>
        <v>0</v>
      </c>
      <c r="BM36" s="169">
        <f t="shared" ref="BM36:BM51" si="38">SUM(AI36:AL36)</f>
        <v>0</v>
      </c>
      <c r="BN36" s="169">
        <f t="shared" ref="BN36:BN51" si="39">SUM(AM36:AQ36)</f>
        <v>0</v>
      </c>
      <c r="BO36" s="169">
        <f t="shared" ref="BO36:BO51" si="40">SUM(AR36:AU36)</f>
        <v>0</v>
      </c>
      <c r="BP36" s="169">
        <f t="shared" ref="BP36:BP51" si="41">SUM(AV36:AY36)</f>
        <v>0</v>
      </c>
      <c r="BQ36" s="169">
        <f t="shared" ref="BQ36:BQ51" si="42">SUM(AZ36:BD36)</f>
        <v>0</v>
      </c>
      <c r="BR36" s="167">
        <f t="shared" ref="BR36:BR51" si="43">SUM(BF36:BQ36)</f>
        <v>0</v>
      </c>
      <c r="BS36" s="169">
        <f t="shared" ref="BS36:BS51" si="44">SUM(BF36:BH36)</f>
        <v>0</v>
      </c>
      <c r="BT36" s="169">
        <f t="shared" ref="BT36:BT51" si="45">SUM(BI36:BK36)</f>
        <v>0</v>
      </c>
      <c r="BU36" s="169">
        <f t="shared" ref="BU36:BU51" si="46">SUM(BL36:BN36)</f>
        <v>0</v>
      </c>
      <c r="BV36" s="169">
        <f t="shared" ref="BV36:BV51" si="47">SUM(BO36:BQ36)</f>
        <v>0</v>
      </c>
      <c r="BW36" s="169">
        <f t="shared" ref="BW36:BW51" si="48">SUM(BF36:BK36)</f>
        <v>0</v>
      </c>
      <c r="BX36" s="169">
        <f t="shared" ref="BX36:BX51" si="49">SUM(BL36:BQ36)</f>
        <v>0</v>
      </c>
      <c r="BY36" s="169">
        <f>IF(Info!$O$3="Q1",$BS36,IF(Info!$O$3="Q2",$BS36+$BT36,IF(Info!$O$3="Q3",$BS36+$BT36+$BU36,$BR36)))</f>
        <v>0</v>
      </c>
      <c r="BZ36" s="169">
        <f>IF(Info!$O$3="Q1",$BS36,IF(Info!$O$3="Q2",$BT36,IF(Info!$O$3="Q3",$BU36,$BV36)))</f>
        <v>0</v>
      </c>
      <c r="CA36" s="156"/>
    </row>
    <row r="37" spans="1:79" x14ac:dyDescent="0.3">
      <c r="A37" s="155"/>
      <c r="B37" s="291" t="s">
        <v>206</v>
      </c>
      <c r="C37" s="166"/>
      <c r="D37" s="157">
        <f t="shared" si="30"/>
        <v>0</v>
      </c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  <c r="AA37" s="292"/>
      <c r="AB37" s="292"/>
      <c r="AC37" s="292"/>
      <c r="AD37" s="292"/>
      <c r="AE37" s="292"/>
      <c r="AF37" s="292"/>
      <c r="AG37" s="292"/>
      <c r="AH37" s="292"/>
      <c r="AI37" s="292"/>
      <c r="AJ37" s="292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158"/>
      <c r="BF37" s="163">
        <f t="shared" si="31"/>
        <v>0</v>
      </c>
      <c r="BG37" s="77">
        <f t="shared" si="32"/>
        <v>0</v>
      </c>
      <c r="BH37" s="77">
        <f t="shared" si="33"/>
        <v>0</v>
      </c>
      <c r="BI37" s="77">
        <f t="shared" si="34"/>
        <v>0</v>
      </c>
      <c r="BJ37" s="77">
        <f t="shared" si="35"/>
        <v>0</v>
      </c>
      <c r="BK37" s="77">
        <f t="shared" si="36"/>
        <v>0</v>
      </c>
      <c r="BL37" s="77">
        <f t="shared" si="37"/>
        <v>0</v>
      </c>
      <c r="BM37" s="77">
        <f t="shared" si="38"/>
        <v>0</v>
      </c>
      <c r="BN37" s="77">
        <f t="shared" si="39"/>
        <v>0</v>
      </c>
      <c r="BO37" s="77">
        <f t="shared" si="40"/>
        <v>0</v>
      </c>
      <c r="BP37" s="77">
        <f t="shared" si="41"/>
        <v>0</v>
      </c>
      <c r="BQ37" s="77">
        <f t="shared" si="42"/>
        <v>0</v>
      </c>
      <c r="BR37" s="157">
        <f t="shared" si="43"/>
        <v>0</v>
      </c>
      <c r="BS37" s="77">
        <f t="shared" si="44"/>
        <v>0</v>
      </c>
      <c r="BT37" s="77">
        <f t="shared" si="45"/>
        <v>0</v>
      </c>
      <c r="BU37" s="77">
        <f t="shared" si="46"/>
        <v>0</v>
      </c>
      <c r="BV37" s="77">
        <f t="shared" si="47"/>
        <v>0</v>
      </c>
      <c r="BW37" s="77">
        <f t="shared" si="48"/>
        <v>0</v>
      </c>
      <c r="BX37" s="77">
        <f t="shared" si="49"/>
        <v>0</v>
      </c>
      <c r="BY37" s="77">
        <f>IF(Info!$O$3="Q1",$BS37,IF(Info!$O$3="Q2",$BS37+$BT37,IF(Info!$O$3="Q3",$BS37+$BT37+$BU37,$BR37)))</f>
        <v>0</v>
      </c>
      <c r="BZ37" s="77">
        <f>IF(Info!$O$3="Q1",$BS37,IF(Info!$O$3="Q2",$BT37,IF(Info!$O$3="Q3",$BU37,$BV37)))</f>
        <v>0</v>
      </c>
      <c r="CA37" s="156"/>
    </row>
    <row r="38" spans="1:79" x14ac:dyDescent="0.3">
      <c r="A38" s="155"/>
      <c r="B38" s="291" t="s">
        <v>209</v>
      </c>
      <c r="C38" s="166"/>
      <c r="D38" s="157">
        <f t="shared" si="30"/>
        <v>0</v>
      </c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  <c r="AO38" s="292"/>
      <c r="AP38" s="292"/>
      <c r="AQ38" s="292"/>
      <c r="AR38" s="292"/>
      <c r="AS38" s="292"/>
      <c r="AT38" s="292"/>
      <c r="AU38" s="292"/>
      <c r="AV38" s="292"/>
      <c r="AW38" s="292"/>
      <c r="AX38" s="292"/>
      <c r="AY38" s="292"/>
      <c r="AZ38" s="292"/>
      <c r="BA38" s="292"/>
      <c r="BB38" s="292"/>
      <c r="BC38" s="292"/>
      <c r="BD38" s="292"/>
      <c r="BE38" s="158"/>
      <c r="BF38" s="163">
        <f t="shared" si="31"/>
        <v>0</v>
      </c>
      <c r="BG38" s="77">
        <f t="shared" si="32"/>
        <v>0</v>
      </c>
      <c r="BH38" s="77">
        <f t="shared" si="33"/>
        <v>0</v>
      </c>
      <c r="BI38" s="77">
        <f t="shared" si="34"/>
        <v>0</v>
      </c>
      <c r="BJ38" s="77">
        <f t="shared" si="35"/>
        <v>0</v>
      </c>
      <c r="BK38" s="77">
        <f t="shared" si="36"/>
        <v>0</v>
      </c>
      <c r="BL38" s="77">
        <f t="shared" si="37"/>
        <v>0</v>
      </c>
      <c r="BM38" s="77">
        <f t="shared" si="38"/>
        <v>0</v>
      </c>
      <c r="BN38" s="77">
        <f t="shared" si="39"/>
        <v>0</v>
      </c>
      <c r="BO38" s="77">
        <f t="shared" si="40"/>
        <v>0</v>
      </c>
      <c r="BP38" s="77">
        <f t="shared" si="41"/>
        <v>0</v>
      </c>
      <c r="BQ38" s="77">
        <f t="shared" si="42"/>
        <v>0</v>
      </c>
      <c r="BR38" s="157">
        <f t="shared" si="43"/>
        <v>0</v>
      </c>
      <c r="BS38" s="77">
        <f t="shared" si="44"/>
        <v>0</v>
      </c>
      <c r="BT38" s="77">
        <f t="shared" si="45"/>
        <v>0</v>
      </c>
      <c r="BU38" s="77">
        <f t="shared" si="46"/>
        <v>0</v>
      </c>
      <c r="BV38" s="77">
        <f t="shared" si="47"/>
        <v>0</v>
      </c>
      <c r="BW38" s="77">
        <f t="shared" si="48"/>
        <v>0</v>
      </c>
      <c r="BX38" s="77">
        <f t="shared" si="49"/>
        <v>0</v>
      </c>
      <c r="BY38" s="77">
        <f>IF(Info!$O$3="Q1",$BS38,IF(Info!$O$3="Q2",$BS38+$BT38,IF(Info!$O$3="Q3",$BS38+$BT38+$BU38,$BR38)))</f>
        <v>0</v>
      </c>
      <c r="BZ38" s="77">
        <f>IF(Info!$O$3="Q1",$BS38,IF(Info!$O$3="Q2",$BT38,IF(Info!$O$3="Q3",$BU38,$BV38)))</f>
        <v>0</v>
      </c>
      <c r="CA38" s="156"/>
    </row>
    <row r="39" spans="1:79" x14ac:dyDescent="0.3">
      <c r="A39" s="155"/>
      <c r="B39" s="291" t="s">
        <v>213</v>
      </c>
      <c r="C39" s="166"/>
      <c r="D39" s="157">
        <f t="shared" si="30"/>
        <v>0</v>
      </c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292"/>
      <c r="AU39" s="292"/>
      <c r="AV39" s="292"/>
      <c r="AW39" s="292"/>
      <c r="AX39" s="292"/>
      <c r="AY39" s="292"/>
      <c r="AZ39" s="292"/>
      <c r="BA39" s="292"/>
      <c r="BB39" s="292"/>
      <c r="BC39" s="292"/>
      <c r="BD39" s="292"/>
      <c r="BE39" s="158"/>
      <c r="BF39" s="163">
        <f t="shared" si="31"/>
        <v>0</v>
      </c>
      <c r="BG39" s="77">
        <f t="shared" si="32"/>
        <v>0</v>
      </c>
      <c r="BH39" s="77">
        <f t="shared" si="33"/>
        <v>0</v>
      </c>
      <c r="BI39" s="77">
        <f t="shared" si="34"/>
        <v>0</v>
      </c>
      <c r="BJ39" s="77">
        <f t="shared" si="35"/>
        <v>0</v>
      </c>
      <c r="BK39" s="77">
        <f t="shared" si="36"/>
        <v>0</v>
      </c>
      <c r="BL39" s="77">
        <f t="shared" si="37"/>
        <v>0</v>
      </c>
      <c r="BM39" s="77">
        <f t="shared" si="38"/>
        <v>0</v>
      </c>
      <c r="BN39" s="77">
        <f t="shared" si="39"/>
        <v>0</v>
      </c>
      <c r="BO39" s="77">
        <f t="shared" si="40"/>
        <v>0</v>
      </c>
      <c r="BP39" s="77">
        <f t="shared" si="41"/>
        <v>0</v>
      </c>
      <c r="BQ39" s="77">
        <f t="shared" si="42"/>
        <v>0</v>
      </c>
      <c r="BR39" s="157">
        <f t="shared" si="43"/>
        <v>0</v>
      </c>
      <c r="BS39" s="77">
        <f t="shared" si="44"/>
        <v>0</v>
      </c>
      <c r="BT39" s="77">
        <f t="shared" si="45"/>
        <v>0</v>
      </c>
      <c r="BU39" s="77">
        <f t="shared" si="46"/>
        <v>0</v>
      </c>
      <c r="BV39" s="77">
        <f t="shared" si="47"/>
        <v>0</v>
      </c>
      <c r="BW39" s="77">
        <f t="shared" si="48"/>
        <v>0</v>
      </c>
      <c r="BX39" s="77">
        <f t="shared" si="49"/>
        <v>0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x14ac:dyDescent="0.3">
      <c r="A40" s="155"/>
      <c r="B40" s="291" t="s">
        <v>217</v>
      </c>
      <c r="C40" s="166"/>
      <c r="D40" s="157">
        <f t="shared" si="30"/>
        <v>0</v>
      </c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92"/>
      <c r="AB40" s="292"/>
      <c r="AC40" s="292"/>
      <c r="AD40" s="292"/>
      <c r="AE40" s="292"/>
      <c r="AF40" s="292"/>
      <c r="AG40" s="292"/>
      <c r="AH40" s="292"/>
      <c r="AI40" s="292"/>
      <c r="AJ40" s="292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158"/>
      <c r="BF40" s="163">
        <f t="shared" si="31"/>
        <v>0</v>
      </c>
      <c r="BG40" s="77">
        <f t="shared" si="32"/>
        <v>0</v>
      </c>
      <c r="BH40" s="77">
        <f t="shared" si="33"/>
        <v>0</v>
      </c>
      <c r="BI40" s="77">
        <f t="shared" si="34"/>
        <v>0</v>
      </c>
      <c r="BJ40" s="77">
        <f t="shared" si="35"/>
        <v>0</v>
      </c>
      <c r="BK40" s="77">
        <f t="shared" si="36"/>
        <v>0</v>
      </c>
      <c r="BL40" s="77">
        <f t="shared" si="37"/>
        <v>0</v>
      </c>
      <c r="BM40" s="77">
        <f t="shared" si="38"/>
        <v>0</v>
      </c>
      <c r="BN40" s="77">
        <f t="shared" si="39"/>
        <v>0</v>
      </c>
      <c r="BO40" s="77">
        <f t="shared" si="40"/>
        <v>0</v>
      </c>
      <c r="BP40" s="77">
        <f t="shared" si="41"/>
        <v>0</v>
      </c>
      <c r="BQ40" s="77">
        <f t="shared" si="42"/>
        <v>0</v>
      </c>
      <c r="BR40" s="157">
        <f t="shared" si="43"/>
        <v>0</v>
      </c>
      <c r="BS40" s="77">
        <f t="shared" si="44"/>
        <v>0</v>
      </c>
      <c r="BT40" s="77">
        <f t="shared" si="45"/>
        <v>0</v>
      </c>
      <c r="BU40" s="77">
        <f t="shared" si="46"/>
        <v>0</v>
      </c>
      <c r="BV40" s="77">
        <f t="shared" si="47"/>
        <v>0</v>
      </c>
      <c r="BW40" s="77">
        <f t="shared" si="48"/>
        <v>0</v>
      </c>
      <c r="BX40" s="77">
        <f t="shared" si="49"/>
        <v>0</v>
      </c>
      <c r="BY40" s="77">
        <f>IF(Info!$O$3="Q1",$BS40,IF(Info!$O$3="Q2",$BS40+$BT40,IF(Info!$O$3="Q3",$BS40+$BT40+$BU40,$BR40)))</f>
        <v>0</v>
      </c>
      <c r="BZ40" s="77">
        <f>IF(Info!$O$3="Q1",$BS40,IF(Info!$O$3="Q2",$BT40,IF(Info!$O$3="Q3",$BU40,$BV40)))</f>
        <v>0</v>
      </c>
      <c r="CA40" s="156"/>
    </row>
    <row r="41" spans="1:79" x14ac:dyDescent="0.3">
      <c r="A41" s="155"/>
      <c r="B41" s="291" t="s">
        <v>219</v>
      </c>
      <c r="C41" s="166"/>
      <c r="D41" s="157">
        <f t="shared" si="30"/>
        <v>0</v>
      </c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  <c r="AA41" s="292"/>
      <c r="AB41" s="292"/>
      <c r="AC41" s="292"/>
      <c r="AD41" s="292"/>
      <c r="AE41" s="292"/>
      <c r="AF41" s="292"/>
      <c r="AG41" s="292"/>
      <c r="AH41" s="292"/>
      <c r="AI41" s="292"/>
      <c r="AJ41" s="292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158"/>
      <c r="BF41" s="163">
        <f t="shared" si="31"/>
        <v>0</v>
      </c>
      <c r="BG41" s="77">
        <f t="shared" si="32"/>
        <v>0</v>
      </c>
      <c r="BH41" s="77">
        <f t="shared" si="33"/>
        <v>0</v>
      </c>
      <c r="BI41" s="77">
        <f t="shared" si="34"/>
        <v>0</v>
      </c>
      <c r="BJ41" s="77">
        <f t="shared" si="35"/>
        <v>0</v>
      </c>
      <c r="BK41" s="77">
        <f t="shared" si="36"/>
        <v>0</v>
      </c>
      <c r="BL41" s="77">
        <f t="shared" si="37"/>
        <v>0</v>
      </c>
      <c r="BM41" s="77">
        <f t="shared" si="38"/>
        <v>0</v>
      </c>
      <c r="BN41" s="77">
        <f t="shared" si="39"/>
        <v>0</v>
      </c>
      <c r="BO41" s="77">
        <f t="shared" si="40"/>
        <v>0</v>
      </c>
      <c r="BP41" s="77">
        <f t="shared" si="41"/>
        <v>0</v>
      </c>
      <c r="BQ41" s="77">
        <f t="shared" si="42"/>
        <v>0</v>
      </c>
      <c r="BR41" s="157">
        <f t="shared" si="43"/>
        <v>0</v>
      </c>
      <c r="BS41" s="77">
        <f t="shared" si="44"/>
        <v>0</v>
      </c>
      <c r="BT41" s="77">
        <f t="shared" si="45"/>
        <v>0</v>
      </c>
      <c r="BU41" s="77">
        <f t="shared" si="46"/>
        <v>0</v>
      </c>
      <c r="BV41" s="77">
        <f t="shared" si="47"/>
        <v>0</v>
      </c>
      <c r="BW41" s="77">
        <f t="shared" si="48"/>
        <v>0</v>
      </c>
      <c r="BX41" s="77">
        <f t="shared" si="49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x14ac:dyDescent="0.3">
      <c r="A42" s="155"/>
      <c r="B42" s="291" t="s">
        <v>222</v>
      </c>
      <c r="C42" s="166"/>
      <c r="D42" s="157">
        <f t="shared" si="30"/>
        <v>0</v>
      </c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158"/>
      <c r="BF42" s="163">
        <f t="shared" si="31"/>
        <v>0</v>
      </c>
      <c r="BG42" s="77">
        <f t="shared" si="32"/>
        <v>0</v>
      </c>
      <c r="BH42" s="77">
        <f t="shared" si="33"/>
        <v>0</v>
      </c>
      <c r="BI42" s="77">
        <f t="shared" si="34"/>
        <v>0</v>
      </c>
      <c r="BJ42" s="77">
        <f t="shared" si="35"/>
        <v>0</v>
      </c>
      <c r="BK42" s="77">
        <f t="shared" si="36"/>
        <v>0</v>
      </c>
      <c r="BL42" s="77">
        <f t="shared" si="37"/>
        <v>0</v>
      </c>
      <c r="BM42" s="77">
        <f t="shared" si="38"/>
        <v>0</v>
      </c>
      <c r="BN42" s="77">
        <f t="shared" si="39"/>
        <v>0</v>
      </c>
      <c r="BO42" s="77">
        <f t="shared" si="40"/>
        <v>0</v>
      </c>
      <c r="BP42" s="77">
        <f t="shared" si="41"/>
        <v>0</v>
      </c>
      <c r="BQ42" s="77">
        <f t="shared" si="42"/>
        <v>0</v>
      </c>
      <c r="BR42" s="157">
        <f t="shared" si="43"/>
        <v>0</v>
      </c>
      <c r="BS42" s="77">
        <f t="shared" si="44"/>
        <v>0</v>
      </c>
      <c r="BT42" s="77">
        <f t="shared" si="45"/>
        <v>0</v>
      </c>
      <c r="BU42" s="77">
        <f t="shared" si="46"/>
        <v>0</v>
      </c>
      <c r="BV42" s="77">
        <f t="shared" si="47"/>
        <v>0</v>
      </c>
      <c r="BW42" s="77">
        <f t="shared" si="48"/>
        <v>0</v>
      </c>
      <c r="BX42" s="77">
        <f t="shared" si="49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x14ac:dyDescent="0.3">
      <c r="A43" s="155"/>
      <c r="B43" s="291" t="s">
        <v>225</v>
      </c>
      <c r="C43" s="166"/>
      <c r="D43" s="157">
        <f t="shared" si="30"/>
        <v>0</v>
      </c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  <c r="AA43" s="292"/>
      <c r="AB43" s="292"/>
      <c r="AC43" s="292"/>
      <c r="AD43" s="292"/>
      <c r="AE43" s="292"/>
      <c r="AF43" s="292"/>
      <c r="AG43" s="292"/>
      <c r="AH43" s="292"/>
      <c r="AI43" s="292"/>
      <c r="AJ43" s="292"/>
      <c r="AK43" s="292"/>
      <c r="AL43" s="292"/>
      <c r="AM43" s="292"/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158"/>
      <c r="BF43" s="163">
        <f t="shared" si="31"/>
        <v>0</v>
      </c>
      <c r="BG43" s="77">
        <f t="shared" si="32"/>
        <v>0</v>
      </c>
      <c r="BH43" s="77">
        <f t="shared" si="33"/>
        <v>0</v>
      </c>
      <c r="BI43" s="77">
        <f t="shared" si="34"/>
        <v>0</v>
      </c>
      <c r="BJ43" s="77">
        <f t="shared" si="35"/>
        <v>0</v>
      </c>
      <c r="BK43" s="77">
        <f t="shared" si="36"/>
        <v>0</v>
      </c>
      <c r="BL43" s="77">
        <f t="shared" si="37"/>
        <v>0</v>
      </c>
      <c r="BM43" s="77">
        <f t="shared" si="38"/>
        <v>0</v>
      </c>
      <c r="BN43" s="77">
        <f t="shared" si="39"/>
        <v>0</v>
      </c>
      <c r="BO43" s="77">
        <f t="shared" si="40"/>
        <v>0</v>
      </c>
      <c r="BP43" s="77">
        <f t="shared" si="41"/>
        <v>0</v>
      </c>
      <c r="BQ43" s="77">
        <f t="shared" si="42"/>
        <v>0</v>
      </c>
      <c r="BR43" s="157">
        <f t="shared" si="43"/>
        <v>0</v>
      </c>
      <c r="BS43" s="77">
        <f t="shared" si="44"/>
        <v>0</v>
      </c>
      <c r="BT43" s="77">
        <f t="shared" si="45"/>
        <v>0</v>
      </c>
      <c r="BU43" s="77">
        <f t="shared" si="46"/>
        <v>0</v>
      </c>
      <c r="BV43" s="77">
        <f t="shared" si="47"/>
        <v>0</v>
      </c>
      <c r="BW43" s="77">
        <f t="shared" si="48"/>
        <v>0</v>
      </c>
      <c r="BX43" s="77">
        <f t="shared" si="49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x14ac:dyDescent="0.3">
      <c r="A44" s="155"/>
      <c r="B44" s="291" t="s">
        <v>227</v>
      </c>
      <c r="C44" s="166"/>
      <c r="D44" s="157">
        <f t="shared" si="30"/>
        <v>0</v>
      </c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292"/>
      <c r="AB44" s="292"/>
      <c r="AC44" s="292"/>
      <c r="AD44" s="292"/>
      <c r="AE44" s="292"/>
      <c r="AF44" s="292"/>
      <c r="AG44" s="292"/>
      <c r="AH44" s="292"/>
      <c r="AI44" s="292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158"/>
      <c r="BF44" s="163">
        <f t="shared" si="31"/>
        <v>0</v>
      </c>
      <c r="BG44" s="77">
        <f t="shared" si="32"/>
        <v>0</v>
      </c>
      <c r="BH44" s="77">
        <f t="shared" si="33"/>
        <v>0</v>
      </c>
      <c r="BI44" s="77">
        <f t="shared" si="34"/>
        <v>0</v>
      </c>
      <c r="BJ44" s="77">
        <f t="shared" si="35"/>
        <v>0</v>
      </c>
      <c r="BK44" s="77">
        <f t="shared" si="36"/>
        <v>0</v>
      </c>
      <c r="BL44" s="77">
        <f t="shared" si="37"/>
        <v>0</v>
      </c>
      <c r="BM44" s="77">
        <f t="shared" si="38"/>
        <v>0</v>
      </c>
      <c r="BN44" s="77">
        <f t="shared" si="39"/>
        <v>0</v>
      </c>
      <c r="BO44" s="77">
        <f t="shared" si="40"/>
        <v>0</v>
      </c>
      <c r="BP44" s="77">
        <f t="shared" si="41"/>
        <v>0</v>
      </c>
      <c r="BQ44" s="77">
        <f t="shared" si="42"/>
        <v>0</v>
      </c>
      <c r="BR44" s="157">
        <f t="shared" si="43"/>
        <v>0</v>
      </c>
      <c r="BS44" s="77">
        <f t="shared" si="44"/>
        <v>0</v>
      </c>
      <c r="BT44" s="77">
        <f t="shared" si="45"/>
        <v>0</v>
      </c>
      <c r="BU44" s="77">
        <f t="shared" si="46"/>
        <v>0</v>
      </c>
      <c r="BV44" s="77">
        <f t="shared" si="47"/>
        <v>0</v>
      </c>
      <c r="BW44" s="77">
        <f t="shared" si="48"/>
        <v>0</v>
      </c>
      <c r="BX44" s="77">
        <f t="shared" si="49"/>
        <v>0</v>
      </c>
      <c r="BY44" s="77">
        <f>IF(Info!$O$3="Q1",$BS44,IF(Info!$O$3="Q2",$BS44+$BT44,IF(Info!$O$3="Q3",$BS44+$BT44+$BU44,$BR44)))</f>
        <v>0</v>
      </c>
      <c r="BZ44" s="77">
        <f>IF(Info!$O$3="Q1",$BS44,IF(Info!$O$3="Q2",$BT44,IF(Info!$O$3="Q3",$BU44,$BV44)))</f>
        <v>0</v>
      </c>
      <c r="CA44" s="156"/>
    </row>
    <row r="45" spans="1:79" x14ac:dyDescent="0.3">
      <c r="A45" s="155"/>
      <c r="B45" s="291" t="s">
        <v>229</v>
      </c>
      <c r="C45" s="166"/>
      <c r="D45" s="157">
        <f t="shared" si="30"/>
        <v>0</v>
      </c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2"/>
      <c r="AB45" s="292"/>
      <c r="AC45" s="292"/>
      <c r="AD45" s="292"/>
      <c r="AE45" s="292"/>
      <c r="AF45" s="292"/>
      <c r="AG45" s="292"/>
      <c r="AH45" s="292"/>
      <c r="AI45" s="292"/>
      <c r="AJ45" s="292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158"/>
      <c r="BF45" s="163">
        <f t="shared" si="31"/>
        <v>0</v>
      </c>
      <c r="BG45" s="77">
        <f t="shared" si="32"/>
        <v>0</v>
      </c>
      <c r="BH45" s="77">
        <f t="shared" si="33"/>
        <v>0</v>
      </c>
      <c r="BI45" s="77">
        <f t="shared" si="34"/>
        <v>0</v>
      </c>
      <c r="BJ45" s="77">
        <f t="shared" si="35"/>
        <v>0</v>
      </c>
      <c r="BK45" s="77">
        <f t="shared" si="36"/>
        <v>0</v>
      </c>
      <c r="BL45" s="77">
        <f t="shared" si="37"/>
        <v>0</v>
      </c>
      <c r="BM45" s="77">
        <f t="shared" si="38"/>
        <v>0</v>
      </c>
      <c r="BN45" s="77">
        <f t="shared" si="39"/>
        <v>0</v>
      </c>
      <c r="BO45" s="77">
        <f t="shared" si="40"/>
        <v>0</v>
      </c>
      <c r="BP45" s="77">
        <f t="shared" si="41"/>
        <v>0</v>
      </c>
      <c r="BQ45" s="77">
        <f t="shared" si="42"/>
        <v>0</v>
      </c>
      <c r="BR45" s="157">
        <f t="shared" si="43"/>
        <v>0</v>
      </c>
      <c r="BS45" s="77">
        <f t="shared" si="44"/>
        <v>0</v>
      </c>
      <c r="BT45" s="77">
        <f t="shared" si="45"/>
        <v>0</v>
      </c>
      <c r="BU45" s="77">
        <f t="shared" si="46"/>
        <v>0</v>
      </c>
      <c r="BV45" s="77">
        <f t="shared" si="47"/>
        <v>0</v>
      </c>
      <c r="BW45" s="77">
        <f t="shared" si="48"/>
        <v>0</v>
      </c>
      <c r="BX45" s="77">
        <f t="shared" si="49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x14ac:dyDescent="0.3">
      <c r="A46" s="155"/>
      <c r="B46" s="291" t="s">
        <v>232</v>
      </c>
      <c r="C46" s="166"/>
      <c r="D46" s="157">
        <f t="shared" si="30"/>
        <v>0</v>
      </c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92"/>
      <c r="AB46" s="292"/>
      <c r="AC46" s="292"/>
      <c r="AD46" s="292"/>
      <c r="AE46" s="292"/>
      <c r="AF46" s="292"/>
      <c r="AG46" s="292"/>
      <c r="AH46" s="292"/>
      <c r="AI46" s="292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158"/>
      <c r="BF46" s="163">
        <f t="shared" si="31"/>
        <v>0</v>
      </c>
      <c r="BG46" s="77">
        <f t="shared" si="32"/>
        <v>0</v>
      </c>
      <c r="BH46" s="77">
        <f t="shared" si="33"/>
        <v>0</v>
      </c>
      <c r="BI46" s="77">
        <f t="shared" si="34"/>
        <v>0</v>
      </c>
      <c r="BJ46" s="77">
        <f t="shared" si="35"/>
        <v>0</v>
      </c>
      <c r="BK46" s="77">
        <f t="shared" si="36"/>
        <v>0</v>
      </c>
      <c r="BL46" s="77">
        <f t="shared" si="37"/>
        <v>0</v>
      </c>
      <c r="BM46" s="77">
        <f t="shared" si="38"/>
        <v>0</v>
      </c>
      <c r="BN46" s="77">
        <f t="shared" si="39"/>
        <v>0</v>
      </c>
      <c r="BO46" s="77">
        <f t="shared" si="40"/>
        <v>0</v>
      </c>
      <c r="BP46" s="77">
        <f t="shared" si="41"/>
        <v>0</v>
      </c>
      <c r="BQ46" s="77">
        <f t="shared" si="42"/>
        <v>0</v>
      </c>
      <c r="BR46" s="157">
        <f t="shared" si="43"/>
        <v>0</v>
      </c>
      <c r="BS46" s="77">
        <f t="shared" si="44"/>
        <v>0</v>
      </c>
      <c r="BT46" s="77">
        <f t="shared" si="45"/>
        <v>0</v>
      </c>
      <c r="BU46" s="77">
        <f t="shared" si="46"/>
        <v>0</v>
      </c>
      <c r="BV46" s="77">
        <f t="shared" si="47"/>
        <v>0</v>
      </c>
      <c r="BW46" s="77">
        <f t="shared" si="48"/>
        <v>0</v>
      </c>
      <c r="BX46" s="77">
        <f t="shared" si="49"/>
        <v>0</v>
      </c>
      <c r="BY46" s="77">
        <f>IF(Info!$O$3="Q1",$BS46,IF(Info!$O$3="Q2",$BS46+$BT46,IF(Info!$O$3="Q3",$BS46+$BT46+$BU46,$BR46)))</f>
        <v>0</v>
      </c>
      <c r="BZ46" s="77">
        <f>IF(Info!$O$3="Q1",$BS46,IF(Info!$O$3="Q2",$BT46,IF(Info!$O$3="Q3",$BU46,$BV46)))</f>
        <v>0</v>
      </c>
      <c r="CA46" s="156"/>
    </row>
    <row r="47" spans="1:79" x14ac:dyDescent="0.3">
      <c r="A47" s="155"/>
      <c r="B47" s="160" t="s">
        <v>315</v>
      </c>
      <c r="C47" s="166"/>
      <c r="D47" s="157">
        <f t="shared" si="30"/>
        <v>0</v>
      </c>
      <c r="E47" s="161">
        <f t="shared" ref="E47:AJ47" si="50">SUM(E37:E46)</f>
        <v>0</v>
      </c>
      <c r="F47" s="161">
        <f t="shared" si="50"/>
        <v>0</v>
      </c>
      <c r="G47" s="161">
        <f t="shared" si="50"/>
        <v>0</v>
      </c>
      <c r="H47" s="161">
        <f t="shared" si="50"/>
        <v>0</v>
      </c>
      <c r="I47" s="161">
        <f t="shared" si="50"/>
        <v>0</v>
      </c>
      <c r="J47" s="161">
        <f t="shared" si="50"/>
        <v>0</v>
      </c>
      <c r="K47" s="161">
        <f t="shared" si="50"/>
        <v>0</v>
      </c>
      <c r="L47" s="161">
        <f t="shared" si="50"/>
        <v>0</v>
      </c>
      <c r="M47" s="161">
        <f t="shared" si="50"/>
        <v>0</v>
      </c>
      <c r="N47" s="161">
        <f t="shared" si="50"/>
        <v>0</v>
      </c>
      <c r="O47" s="161">
        <f t="shared" si="50"/>
        <v>0</v>
      </c>
      <c r="P47" s="161">
        <f t="shared" si="50"/>
        <v>0</v>
      </c>
      <c r="Q47" s="161">
        <f t="shared" si="50"/>
        <v>0</v>
      </c>
      <c r="R47" s="161">
        <f t="shared" si="50"/>
        <v>0</v>
      </c>
      <c r="S47" s="161">
        <f t="shared" si="50"/>
        <v>0</v>
      </c>
      <c r="T47" s="161">
        <f t="shared" si="50"/>
        <v>0</v>
      </c>
      <c r="U47" s="161">
        <f t="shared" si="50"/>
        <v>0</v>
      </c>
      <c r="V47" s="161">
        <f t="shared" si="50"/>
        <v>0</v>
      </c>
      <c r="W47" s="161">
        <f t="shared" si="50"/>
        <v>0</v>
      </c>
      <c r="X47" s="161">
        <f t="shared" si="50"/>
        <v>0</v>
      </c>
      <c r="Y47" s="161">
        <f t="shared" si="50"/>
        <v>0</v>
      </c>
      <c r="Z47" s="161">
        <f t="shared" si="50"/>
        <v>0</v>
      </c>
      <c r="AA47" s="161">
        <f t="shared" si="50"/>
        <v>0</v>
      </c>
      <c r="AB47" s="161">
        <f t="shared" si="50"/>
        <v>0</v>
      </c>
      <c r="AC47" s="161">
        <f t="shared" si="50"/>
        <v>0</v>
      </c>
      <c r="AD47" s="161">
        <f t="shared" si="50"/>
        <v>0</v>
      </c>
      <c r="AE47" s="161">
        <f t="shared" si="50"/>
        <v>0</v>
      </c>
      <c r="AF47" s="161">
        <f t="shared" si="50"/>
        <v>0</v>
      </c>
      <c r="AG47" s="161">
        <f t="shared" si="50"/>
        <v>0</v>
      </c>
      <c r="AH47" s="161">
        <f t="shared" si="50"/>
        <v>0</v>
      </c>
      <c r="AI47" s="161">
        <f t="shared" si="50"/>
        <v>0</v>
      </c>
      <c r="AJ47" s="161">
        <f t="shared" si="50"/>
        <v>0</v>
      </c>
      <c r="AK47" s="161">
        <f t="shared" ref="AK47:BP47" si="51">SUM(AK37:AK46)</f>
        <v>0</v>
      </c>
      <c r="AL47" s="161">
        <f t="shared" si="51"/>
        <v>0</v>
      </c>
      <c r="AM47" s="161">
        <f t="shared" si="51"/>
        <v>0</v>
      </c>
      <c r="AN47" s="161">
        <f t="shared" si="51"/>
        <v>0</v>
      </c>
      <c r="AO47" s="161">
        <f t="shared" si="51"/>
        <v>0</v>
      </c>
      <c r="AP47" s="161">
        <f t="shared" si="51"/>
        <v>0</v>
      </c>
      <c r="AQ47" s="161">
        <f t="shared" si="51"/>
        <v>0</v>
      </c>
      <c r="AR47" s="161">
        <f t="shared" si="51"/>
        <v>0</v>
      </c>
      <c r="AS47" s="161">
        <f t="shared" si="51"/>
        <v>0</v>
      </c>
      <c r="AT47" s="161">
        <f t="shared" si="51"/>
        <v>0</v>
      </c>
      <c r="AU47" s="161">
        <f t="shared" si="51"/>
        <v>0</v>
      </c>
      <c r="AV47" s="161">
        <f t="shared" si="51"/>
        <v>0</v>
      </c>
      <c r="AW47" s="161">
        <f t="shared" si="51"/>
        <v>0</v>
      </c>
      <c r="AX47" s="161">
        <f t="shared" si="51"/>
        <v>0</v>
      </c>
      <c r="AY47" s="161">
        <f t="shared" si="51"/>
        <v>0</v>
      </c>
      <c r="AZ47" s="161">
        <f t="shared" si="51"/>
        <v>0</v>
      </c>
      <c r="BA47" s="161">
        <f t="shared" si="51"/>
        <v>0</v>
      </c>
      <c r="BB47" s="161">
        <f t="shared" si="51"/>
        <v>0</v>
      </c>
      <c r="BC47" s="161">
        <f t="shared" si="51"/>
        <v>0</v>
      </c>
      <c r="BD47" s="161">
        <f t="shared" si="51"/>
        <v>0</v>
      </c>
      <c r="BE47" s="158"/>
      <c r="BF47" s="162">
        <f t="shared" si="31"/>
        <v>0</v>
      </c>
      <c r="BG47" s="157">
        <f t="shared" si="32"/>
        <v>0</v>
      </c>
      <c r="BH47" s="157">
        <f t="shared" si="33"/>
        <v>0</v>
      </c>
      <c r="BI47" s="157">
        <f t="shared" si="34"/>
        <v>0</v>
      </c>
      <c r="BJ47" s="157">
        <f t="shared" si="35"/>
        <v>0</v>
      </c>
      <c r="BK47" s="157">
        <f t="shared" si="36"/>
        <v>0</v>
      </c>
      <c r="BL47" s="157">
        <f t="shared" si="37"/>
        <v>0</v>
      </c>
      <c r="BM47" s="157">
        <f t="shared" si="38"/>
        <v>0</v>
      </c>
      <c r="BN47" s="157">
        <f t="shared" si="39"/>
        <v>0</v>
      </c>
      <c r="BO47" s="157">
        <f t="shared" si="40"/>
        <v>0</v>
      </c>
      <c r="BP47" s="157">
        <f t="shared" si="41"/>
        <v>0</v>
      </c>
      <c r="BQ47" s="157">
        <f t="shared" si="42"/>
        <v>0</v>
      </c>
      <c r="BR47" s="157">
        <f t="shared" si="43"/>
        <v>0</v>
      </c>
      <c r="BS47" s="157">
        <f t="shared" si="44"/>
        <v>0</v>
      </c>
      <c r="BT47" s="157">
        <f t="shared" si="45"/>
        <v>0</v>
      </c>
      <c r="BU47" s="157">
        <f t="shared" si="46"/>
        <v>0</v>
      </c>
      <c r="BV47" s="157">
        <f t="shared" si="47"/>
        <v>0</v>
      </c>
      <c r="BW47" s="157">
        <f t="shared" si="48"/>
        <v>0</v>
      </c>
      <c r="BX47" s="157">
        <f t="shared" si="49"/>
        <v>0</v>
      </c>
      <c r="BY47" s="157">
        <f>IF(Info!$O$3="Q1",$BS47,IF(Info!$O$3="Q2",$BS47+$BT47,IF(Info!$O$3="Q3",$BS47+$BT47+$BU47,$BR47)))</f>
        <v>0</v>
      </c>
      <c r="BZ47" s="157">
        <f>IF(Info!$O$3="Q1",$BS47,IF(Info!$O$3="Q2",$BT47,IF(Info!$O$3="Q3",$BU47,$BV47)))</f>
        <v>0</v>
      </c>
      <c r="CA47" s="156"/>
    </row>
    <row r="48" spans="1:79" x14ac:dyDescent="0.3">
      <c r="A48" s="155"/>
      <c r="B48" s="291" t="s">
        <v>316</v>
      </c>
      <c r="C48" s="166"/>
      <c r="D48" s="157">
        <f t="shared" si="30"/>
        <v>0</v>
      </c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  <c r="AA48" s="292"/>
      <c r="AB48" s="292"/>
      <c r="AC48" s="292"/>
      <c r="AD48" s="292"/>
      <c r="AE48" s="292"/>
      <c r="AF48" s="292"/>
      <c r="AG48" s="292"/>
      <c r="AH48" s="292"/>
      <c r="AI48" s="292"/>
      <c r="AJ48" s="292"/>
      <c r="AK48" s="292"/>
      <c r="AL48" s="292"/>
      <c r="AM48" s="292"/>
      <c r="AN48" s="292"/>
      <c r="AO48" s="292"/>
      <c r="AP48" s="292"/>
      <c r="AQ48" s="292"/>
      <c r="AR48" s="292"/>
      <c r="AS48" s="292"/>
      <c r="AT48" s="292"/>
      <c r="AU48" s="292"/>
      <c r="AV48" s="292"/>
      <c r="AW48" s="292"/>
      <c r="AX48" s="292"/>
      <c r="AY48" s="292"/>
      <c r="AZ48" s="292"/>
      <c r="BA48" s="292"/>
      <c r="BB48" s="292"/>
      <c r="BC48" s="292"/>
      <c r="BD48" s="292"/>
      <c r="BE48" s="158"/>
      <c r="BF48" s="163">
        <f t="shared" si="31"/>
        <v>0</v>
      </c>
      <c r="BG48" s="77">
        <f t="shared" si="32"/>
        <v>0</v>
      </c>
      <c r="BH48" s="77">
        <f t="shared" si="33"/>
        <v>0</v>
      </c>
      <c r="BI48" s="77">
        <f t="shared" si="34"/>
        <v>0</v>
      </c>
      <c r="BJ48" s="77">
        <f t="shared" si="35"/>
        <v>0</v>
      </c>
      <c r="BK48" s="77">
        <f t="shared" si="36"/>
        <v>0</v>
      </c>
      <c r="BL48" s="77">
        <f t="shared" si="37"/>
        <v>0</v>
      </c>
      <c r="BM48" s="77">
        <f t="shared" si="38"/>
        <v>0</v>
      </c>
      <c r="BN48" s="77">
        <f t="shared" si="39"/>
        <v>0</v>
      </c>
      <c r="BO48" s="77">
        <f t="shared" si="40"/>
        <v>0</v>
      </c>
      <c r="BP48" s="77">
        <f t="shared" si="41"/>
        <v>0</v>
      </c>
      <c r="BQ48" s="77">
        <f t="shared" si="42"/>
        <v>0</v>
      </c>
      <c r="BR48" s="157">
        <f t="shared" si="43"/>
        <v>0</v>
      </c>
      <c r="BS48" s="77">
        <f t="shared" si="44"/>
        <v>0</v>
      </c>
      <c r="BT48" s="77">
        <f t="shared" si="45"/>
        <v>0</v>
      </c>
      <c r="BU48" s="77">
        <f t="shared" si="46"/>
        <v>0</v>
      </c>
      <c r="BV48" s="77">
        <f t="shared" si="47"/>
        <v>0</v>
      </c>
      <c r="BW48" s="77">
        <f t="shared" si="48"/>
        <v>0</v>
      </c>
      <c r="BX48" s="77">
        <f t="shared" si="49"/>
        <v>0</v>
      </c>
      <c r="BY48" s="77">
        <f>IF(Info!$O$3="Q1",$BS48,IF(Info!$O$3="Q2",$BS48+$BT48,IF(Info!$O$3="Q3",$BS48+$BT48+$BU48,$BR48)))</f>
        <v>0</v>
      </c>
      <c r="BZ48" s="77">
        <f>IF(Info!$O$3="Q1",$BS48,IF(Info!$O$3="Q2",$BT48,IF(Info!$O$3="Q3",$BU48,$BV48)))</f>
        <v>0</v>
      </c>
      <c r="CA48" s="156"/>
    </row>
    <row r="49" spans="1:79" x14ac:dyDescent="0.3">
      <c r="A49" s="155"/>
      <c r="B49" s="291" t="s">
        <v>317</v>
      </c>
      <c r="C49" s="166"/>
      <c r="D49" s="157">
        <f t="shared" si="30"/>
        <v>0</v>
      </c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  <c r="AA49" s="292"/>
      <c r="AB49" s="292"/>
      <c r="AC49" s="292"/>
      <c r="AD49" s="292"/>
      <c r="AE49" s="292"/>
      <c r="AF49" s="292"/>
      <c r="AG49" s="292"/>
      <c r="AH49" s="292"/>
      <c r="AI49" s="292"/>
      <c r="AJ49" s="292"/>
      <c r="AK49" s="292"/>
      <c r="AL49" s="292"/>
      <c r="AM49" s="292"/>
      <c r="AN49" s="292"/>
      <c r="AO49" s="292"/>
      <c r="AP49" s="292"/>
      <c r="AQ49" s="292"/>
      <c r="AR49" s="292"/>
      <c r="AS49" s="292"/>
      <c r="AT49" s="292"/>
      <c r="AU49" s="292"/>
      <c r="AV49" s="292"/>
      <c r="AW49" s="292"/>
      <c r="AX49" s="292"/>
      <c r="AY49" s="292"/>
      <c r="AZ49" s="292"/>
      <c r="BA49" s="292"/>
      <c r="BB49" s="292"/>
      <c r="BC49" s="292"/>
      <c r="BD49" s="292"/>
      <c r="BE49" s="158"/>
      <c r="BF49" s="163">
        <f t="shared" si="31"/>
        <v>0</v>
      </c>
      <c r="BG49" s="77">
        <f t="shared" si="32"/>
        <v>0</v>
      </c>
      <c r="BH49" s="77">
        <f t="shared" si="33"/>
        <v>0</v>
      </c>
      <c r="BI49" s="77">
        <f t="shared" si="34"/>
        <v>0</v>
      </c>
      <c r="BJ49" s="77">
        <f t="shared" si="35"/>
        <v>0</v>
      </c>
      <c r="BK49" s="77">
        <f t="shared" si="36"/>
        <v>0</v>
      </c>
      <c r="BL49" s="77">
        <f t="shared" si="37"/>
        <v>0</v>
      </c>
      <c r="BM49" s="77">
        <f t="shared" si="38"/>
        <v>0</v>
      </c>
      <c r="BN49" s="77">
        <f t="shared" si="39"/>
        <v>0</v>
      </c>
      <c r="BO49" s="77">
        <f t="shared" si="40"/>
        <v>0</v>
      </c>
      <c r="BP49" s="77">
        <f t="shared" si="41"/>
        <v>0</v>
      </c>
      <c r="BQ49" s="77">
        <f t="shared" si="42"/>
        <v>0</v>
      </c>
      <c r="BR49" s="157">
        <f t="shared" si="43"/>
        <v>0</v>
      </c>
      <c r="BS49" s="77">
        <f t="shared" si="44"/>
        <v>0</v>
      </c>
      <c r="BT49" s="77">
        <f t="shared" si="45"/>
        <v>0</v>
      </c>
      <c r="BU49" s="77">
        <f t="shared" si="46"/>
        <v>0</v>
      </c>
      <c r="BV49" s="77">
        <f t="shared" si="47"/>
        <v>0</v>
      </c>
      <c r="BW49" s="77">
        <f t="shared" si="48"/>
        <v>0</v>
      </c>
      <c r="BX49" s="77">
        <f t="shared" si="49"/>
        <v>0</v>
      </c>
      <c r="BY49" s="77">
        <f>IF(Info!$O$3="Q1",$BS49,IF(Info!$O$3="Q2",$BS49+$BT49,IF(Info!$O$3="Q3",$BS49+$BT49+$BU49,$BR49)))</f>
        <v>0</v>
      </c>
      <c r="BZ49" s="77">
        <f>IF(Info!$O$3="Q1",$BS49,IF(Info!$O$3="Q2",$BT49,IF(Info!$O$3="Q3",$BU49,$BV49)))</f>
        <v>0</v>
      </c>
      <c r="CA49" s="156"/>
    </row>
    <row r="50" spans="1:79" x14ac:dyDescent="0.3">
      <c r="A50" s="155"/>
      <c r="B50" s="291" t="s">
        <v>318</v>
      </c>
      <c r="C50" s="166"/>
      <c r="D50" s="157">
        <f t="shared" si="30"/>
        <v>0</v>
      </c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  <c r="AA50" s="292"/>
      <c r="AB50" s="292"/>
      <c r="AC50" s="292"/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  <c r="AR50" s="292"/>
      <c r="AS50" s="292"/>
      <c r="AT50" s="292"/>
      <c r="AU50" s="292"/>
      <c r="AV50" s="292"/>
      <c r="AW50" s="292"/>
      <c r="AX50" s="292"/>
      <c r="AY50" s="292"/>
      <c r="AZ50" s="292"/>
      <c r="BA50" s="292"/>
      <c r="BB50" s="292"/>
      <c r="BC50" s="292"/>
      <c r="BD50" s="292"/>
      <c r="BE50" s="158"/>
      <c r="BF50" s="163">
        <f t="shared" si="31"/>
        <v>0</v>
      </c>
      <c r="BG50" s="77">
        <f t="shared" si="32"/>
        <v>0</v>
      </c>
      <c r="BH50" s="77">
        <f t="shared" si="33"/>
        <v>0</v>
      </c>
      <c r="BI50" s="77">
        <f t="shared" si="34"/>
        <v>0</v>
      </c>
      <c r="BJ50" s="77">
        <f t="shared" si="35"/>
        <v>0</v>
      </c>
      <c r="BK50" s="77">
        <f t="shared" si="36"/>
        <v>0</v>
      </c>
      <c r="BL50" s="77">
        <f t="shared" si="37"/>
        <v>0</v>
      </c>
      <c r="BM50" s="77">
        <f t="shared" si="38"/>
        <v>0</v>
      </c>
      <c r="BN50" s="77">
        <f t="shared" si="39"/>
        <v>0</v>
      </c>
      <c r="BO50" s="77">
        <f t="shared" si="40"/>
        <v>0</v>
      </c>
      <c r="BP50" s="77">
        <f t="shared" si="41"/>
        <v>0</v>
      </c>
      <c r="BQ50" s="77">
        <f t="shared" si="42"/>
        <v>0</v>
      </c>
      <c r="BR50" s="157">
        <f t="shared" si="43"/>
        <v>0</v>
      </c>
      <c r="BS50" s="77">
        <f t="shared" si="44"/>
        <v>0</v>
      </c>
      <c r="BT50" s="77">
        <f t="shared" si="45"/>
        <v>0</v>
      </c>
      <c r="BU50" s="77">
        <f t="shared" si="46"/>
        <v>0</v>
      </c>
      <c r="BV50" s="77">
        <f t="shared" si="47"/>
        <v>0</v>
      </c>
      <c r="BW50" s="77">
        <f t="shared" si="48"/>
        <v>0</v>
      </c>
      <c r="BX50" s="77">
        <f t="shared" si="49"/>
        <v>0</v>
      </c>
      <c r="BY50" s="77">
        <f>IF(Info!$O$3="Q1",$BS50,IF(Info!$O$3="Q2",$BS50+$BT50,IF(Info!$O$3="Q3",$BS50+$BT50+$BU50,$BR50)))</f>
        <v>0</v>
      </c>
      <c r="BZ50" s="77">
        <f>IF(Info!$O$3="Q1",$BS50,IF(Info!$O$3="Q2",$BT50,IF(Info!$O$3="Q3",$BU50,$BV50)))</f>
        <v>0</v>
      </c>
      <c r="CA50" s="156"/>
    </row>
    <row r="51" spans="1:79" x14ac:dyDescent="0.3">
      <c r="A51" s="164"/>
      <c r="B51" s="291" t="s">
        <v>319</v>
      </c>
      <c r="C51" s="166"/>
      <c r="D51" s="157">
        <f t="shared" si="30"/>
        <v>0</v>
      </c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292"/>
      <c r="AU51" s="292"/>
      <c r="AV51" s="292"/>
      <c r="AW51" s="292"/>
      <c r="AX51" s="292"/>
      <c r="AY51" s="292"/>
      <c r="AZ51" s="292"/>
      <c r="BA51" s="292"/>
      <c r="BB51" s="292"/>
      <c r="BC51" s="292"/>
      <c r="BD51" s="292"/>
      <c r="BE51" s="158"/>
      <c r="BF51" s="163">
        <f t="shared" si="31"/>
        <v>0</v>
      </c>
      <c r="BG51" s="77">
        <f t="shared" si="32"/>
        <v>0</v>
      </c>
      <c r="BH51" s="77">
        <f t="shared" si="33"/>
        <v>0</v>
      </c>
      <c r="BI51" s="77">
        <f t="shared" si="34"/>
        <v>0</v>
      </c>
      <c r="BJ51" s="77">
        <f t="shared" si="35"/>
        <v>0</v>
      </c>
      <c r="BK51" s="77">
        <f t="shared" si="36"/>
        <v>0</v>
      </c>
      <c r="BL51" s="77">
        <f t="shared" si="37"/>
        <v>0</v>
      </c>
      <c r="BM51" s="77">
        <f t="shared" si="38"/>
        <v>0</v>
      </c>
      <c r="BN51" s="77">
        <f t="shared" si="39"/>
        <v>0</v>
      </c>
      <c r="BO51" s="77">
        <f t="shared" si="40"/>
        <v>0</v>
      </c>
      <c r="BP51" s="77">
        <f t="shared" si="41"/>
        <v>0</v>
      </c>
      <c r="BQ51" s="77">
        <f t="shared" si="42"/>
        <v>0</v>
      </c>
      <c r="BR51" s="157">
        <f t="shared" si="43"/>
        <v>0</v>
      </c>
      <c r="BS51" s="77">
        <f t="shared" si="44"/>
        <v>0</v>
      </c>
      <c r="BT51" s="77">
        <f t="shared" si="45"/>
        <v>0</v>
      </c>
      <c r="BU51" s="77">
        <f t="shared" si="46"/>
        <v>0</v>
      </c>
      <c r="BV51" s="77">
        <f t="shared" si="47"/>
        <v>0</v>
      </c>
      <c r="BW51" s="77">
        <f t="shared" si="48"/>
        <v>0</v>
      </c>
      <c r="BX51" s="77">
        <f t="shared" si="49"/>
        <v>0</v>
      </c>
      <c r="BY51" s="77">
        <f>IF(Info!$O$3="Q1",$BS51,IF(Info!$O$3="Q2",$BS51+$BT51,IF(Info!$O$3="Q3",$BS51+$BT51+$BU51,$BR51)))</f>
        <v>0</v>
      </c>
      <c r="BZ51" s="77">
        <f>IF(Info!$O$3="Q1",$BS51,IF(Info!$O$3="Q2",$BT51,IF(Info!$O$3="Q3",$BU51,$BV51)))</f>
        <v>0</v>
      </c>
      <c r="CA51" s="156"/>
    </row>
    <row r="52" spans="1:79" x14ac:dyDescent="0.3">
      <c r="A52" s="155"/>
      <c r="B52" s="160" t="s">
        <v>320</v>
      </c>
      <c r="C52" s="166"/>
      <c r="D52" s="157">
        <f t="shared" si="30"/>
        <v>0</v>
      </c>
      <c r="E52" s="161">
        <f t="shared" ref="E52:AJ52" si="52">SUM(E48:E51)</f>
        <v>0</v>
      </c>
      <c r="F52" s="161">
        <f t="shared" si="52"/>
        <v>0</v>
      </c>
      <c r="G52" s="161">
        <f t="shared" si="52"/>
        <v>0</v>
      </c>
      <c r="H52" s="161">
        <f t="shared" si="52"/>
        <v>0</v>
      </c>
      <c r="I52" s="161">
        <f t="shared" si="52"/>
        <v>0</v>
      </c>
      <c r="J52" s="161">
        <f t="shared" si="52"/>
        <v>0</v>
      </c>
      <c r="K52" s="161">
        <f t="shared" si="52"/>
        <v>0</v>
      </c>
      <c r="L52" s="161">
        <f t="shared" si="52"/>
        <v>0</v>
      </c>
      <c r="M52" s="161">
        <f t="shared" si="52"/>
        <v>0</v>
      </c>
      <c r="N52" s="161">
        <f t="shared" si="52"/>
        <v>0</v>
      </c>
      <c r="O52" s="161">
        <f t="shared" si="52"/>
        <v>0</v>
      </c>
      <c r="P52" s="161">
        <f t="shared" si="52"/>
        <v>0</v>
      </c>
      <c r="Q52" s="161">
        <f t="shared" si="52"/>
        <v>0</v>
      </c>
      <c r="R52" s="161">
        <f t="shared" si="52"/>
        <v>0</v>
      </c>
      <c r="S52" s="161">
        <f t="shared" si="52"/>
        <v>0</v>
      </c>
      <c r="T52" s="161">
        <f t="shared" si="52"/>
        <v>0</v>
      </c>
      <c r="U52" s="161">
        <f t="shared" si="52"/>
        <v>0</v>
      </c>
      <c r="V52" s="161">
        <f t="shared" si="52"/>
        <v>0</v>
      </c>
      <c r="W52" s="161">
        <f t="shared" si="52"/>
        <v>0</v>
      </c>
      <c r="X52" s="161">
        <f t="shared" si="52"/>
        <v>0</v>
      </c>
      <c r="Y52" s="161">
        <f t="shared" si="52"/>
        <v>0</v>
      </c>
      <c r="Z52" s="161">
        <f t="shared" si="52"/>
        <v>0</v>
      </c>
      <c r="AA52" s="161">
        <f t="shared" si="52"/>
        <v>0</v>
      </c>
      <c r="AB52" s="161">
        <f t="shared" si="52"/>
        <v>0</v>
      </c>
      <c r="AC52" s="161">
        <f t="shared" si="52"/>
        <v>0</v>
      </c>
      <c r="AD52" s="161">
        <f t="shared" si="52"/>
        <v>0</v>
      </c>
      <c r="AE52" s="161">
        <f t="shared" si="52"/>
        <v>0</v>
      </c>
      <c r="AF52" s="161">
        <f t="shared" si="52"/>
        <v>0</v>
      </c>
      <c r="AG52" s="161">
        <f t="shared" si="52"/>
        <v>0</v>
      </c>
      <c r="AH52" s="161">
        <f t="shared" si="52"/>
        <v>0</v>
      </c>
      <c r="AI52" s="161">
        <f t="shared" si="52"/>
        <v>0</v>
      </c>
      <c r="AJ52" s="161">
        <f t="shared" si="52"/>
        <v>0</v>
      </c>
      <c r="AK52" s="161">
        <f t="shared" ref="AK52:BP52" si="53">SUM(AK48:AK51)</f>
        <v>0</v>
      </c>
      <c r="AL52" s="161">
        <f t="shared" si="53"/>
        <v>0</v>
      </c>
      <c r="AM52" s="161">
        <f t="shared" si="53"/>
        <v>0</v>
      </c>
      <c r="AN52" s="161">
        <f t="shared" si="53"/>
        <v>0</v>
      </c>
      <c r="AO52" s="161">
        <f t="shared" si="53"/>
        <v>0</v>
      </c>
      <c r="AP52" s="161">
        <f t="shared" si="53"/>
        <v>0</v>
      </c>
      <c r="AQ52" s="161">
        <f t="shared" si="53"/>
        <v>0</v>
      </c>
      <c r="AR52" s="161">
        <f t="shared" si="53"/>
        <v>0</v>
      </c>
      <c r="AS52" s="161">
        <f t="shared" si="53"/>
        <v>0</v>
      </c>
      <c r="AT52" s="161">
        <f t="shared" si="53"/>
        <v>0</v>
      </c>
      <c r="AU52" s="161">
        <f t="shared" si="53"/>
        <v>0</v>
      </c>
      <c r="AV52" s="161">
        <f t="shared" si="53"/>
        <v>0</v>
      </c>
      <c r="AW52" s="161">
        <f t="shared" si="53"/>
        <v>0</v>
      </c>
      <c r="AX52" s="161">
        <f t="shared" si="53"/>
        <v>0</v>
      </c>
      <c r="AY52" s="161">
        <f t="shared" si="53"/>
        <v>0</v>
      </c>
      <c r="AZ52" s="161">
        <f t="shared" si="53"/>
        <v>0</v>
      </c>
      <c r="BA52" s="161">
        <f t="shared" si="53"/>
        <v>0</v>
      </c>
      <c r="BB52" s="161">
        <f t="shared" si="53"/>
        <v>0</v>
      </c>
      <c r="BC52" s="161">
        <f t="shared" si="53"/>
        <v>0</v>
      </c>
      <c r="BD52" s="161">
        <f t="shared" si="53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x14ac:dyDescent="0.3">
      <c r="A53" s="155"/>
      <c r="B53" s="78" t="s">
        <v>321</v>
      </c>
      <c r="C53" s="166"/>
      <c r="D53" s="170">
        <f t="shared" ref="D53:AI53" si="54">IF(D73=0,0,(D27-D26)/D47)</f>
        <v>0</v>
      </c>
      <c r="E53" s="171">
        <f t="shared" si="54"/>
        <v>0</v>
      </c>
      <c r="F53" s="171">
        <f t="shared" si="54"/>
        <v>0</v>
      </c>
      <c r="G53" s="171">
        <f t="shared" si="54"/>
        <v>0</v>
      </c>
      <c r="H53" s="171">
        <f t="shared" si="54"/>
        <v>0</v>
      </c>
      <c r="I53" s="171">
        <f t="shared" si="54"/>
        <v>0</v>
      </c>
      <c r="J53" s="171">
        <f t="shared" si="54"/>
        <v>0</v>
      </c>
      <c r="K53" s="171">
        <f t="shared" si="54"/>
        <v>0</v>
      </c>
      <c r="L53" s="171">
        <f t="shared" si="54"/>
        <v>0</v>
      </c>
      <c r="M53" s="171">
        <f t="shared" si="54"/>
        <v>0</v>
      </c>
      <c r="N53" s="171">
        <f t="shared" si="54"/>
        <v>0</v>
      </c>
      <c r="O53" s="171">
        <f t="shared" si="54"/>
        <v>0</v>
      </c>
      <c r="P53" s="171">
        <f t="shared" si="54"/>
        <v>0</v>
      </c>
      <c r="Q53" s="171">
        <f t="shared" si="54"/>
        <v>0</v>
      </c>
      <c r="R53" s="171">
        <f t="shared" si="54"/>
        <v>0</v>
      </c>
      <c r="S53" s="171">
        <f t="shared" si="54"/>
        <v>0</v>
      </c>
      <c r="T53" s="171">
        <f t="shared" si="54"/>
        <v>0</v>
      </c>
      <c r="U53" s="171">
        <f t="shared" si="54"/>
        <v>0</v>
      </c>
      <c r="V53" s="171">
        <f t="shared" si="54"/>
        <v>0</v>
      </c>
      <c r="W53" s="171">
        <f t="shared" si="54"/>
        <v>0</v>
      </c>
      <c r="X53" s="171">
        <f t="shared" si="54"/>
        <v>0</v>
      </c>
      <c r="Y53" s="171">
        <f t="shared" si="54"/>
        <v>0</v>
      </c>
      <c r="Z53" s="171">
        <f t="shared" si="54"/>
        <v>0</v>
      </c>
      <c r="AA53" s="171">
        <f t="shared" si="54"/>
        <v>0</v>
      </c>
      <c r="AB53" s="171">
        <f t="shared" si="54"/>
        <v>0</v>
      </c>
      <c r="AC53" s="171">
        <f t="shared" si="54"/>
        <v>0</v>
      </c>
      <c r="AD53" s="171">
        <f t="shared" si="54"/>
        <v>0</v>
      </c>
      <c r="AE53" s="171">
        <f t="shared" si="54"/>
        <v>0</v>
      </c>
      <c r="AF53" s="171">
        <f t="shared" si="54"/>
        <v>0</v>
      </c>
      <c r="AG53" s="171">
        <f t="shared" si="54"/>
        <v>0</v>
      </c>
      <c r="AH53" s="171">
        <f t="shared" si="54"/>
        <v>0</v>
      </c>
      <c r="AI53" s="171">
        <f t="shared" si="54"/>
        <v>0</v>
      </c>
      <c r="AJ53" s="171">
        <f t="shared" ref="AJ53:BD53" si="55">IF(AJ73=0,0,(AJ27-AJ26)/AJ47)</f>
        <v>0</v>
      </c>
      <c r="AK53" s="171">
        <f t="shared" si="55"/>
        <v>0</v>
      </c>
      <c r="AL53" s="171">
        <f t="shared" si="55"/>
        <v>0</v>
      </c>
      <c r="AM53" s="171">
        <f t="shared" si="55"/>
        <v>0</v>
      </c>
      <c r="AN53" s="171">
        <f t="shared" si="55"/>
        <v>0</v>
      </c>
      <c r="AO53" s="171">
        <f t="shared" si="55"/>
        <v>0</v>
      </c>
      <c r="AP53" s="171">
        <f t="shared" si="55"/>
        <v>0</v>
      </c>
      <c r="AQ53" s="171">
        <f t="shared" si="55"/>
        <v>0</v>
      </c>
      <c r="AR53" s="171">
        <f t="shared" si="55"/>
        <v>0</v>
      </c>
      <c r="AS53" s="171">
        <f t="shared" si="55"/>
        <v>0</v>
      </c>
      <c r="AT53" s="171">
        <f t="shared" si="55"/>
        <v>0</v>
      </c>
      <c r="AU53" s="171">
        <f t="shared" si="55"/>
        <v>0</v>
      </c>
      <c r="AV53" s="171">
        <f t="shared" si="55"/>
        <v>0</v>
      </c>
      <c r="AW53" s="171">
        <f t="shared" si="55"/>
        <v>0</v>
      </c>
      <c r="AX53" s="171">
        <f t="shared" si="55"/>
        <v>0</v>
      </c>
      <c r="AY53" s="171">
        <f t="shared" si="55"/>
        <v>0</v>
      </c>
      <c r="AZ53" s="171">
        <f t="shared" si="55"/>
        <v>0</v>
      </c>
      <c r="BA53" s="171">
        <f t="shared" si="55"/>
        <v>0</v>
      </c>
      <c r="BB53" s="171">
        <f t="shared" si="55"/>
        <v>0</v>
      </c>
      <c r="BC53" s="171">
        <f t="shared" si="55"/>
        <v>0</v>
      </c>
      <c r="BD53" s="171">
        <f t="shared" si="55"/>
        <v>0</v>
      </c>
      <c r="BE53" s="158"/>
      <c r="BF53" s="172">
        <f t="shared" ref="BF53:BZ53" si="56">IF(BF73=0,0,(BF27-BF26)/BF47)</f>
        <v>0</v>
      </c>
      <c r="BG53" s="171">
        <f t="shared" si="56"/>
        <v>0</v>
      </c>
      <c r="BH53" s="171">
        <f t="shared" si="56"/>
        <v>0</v>
      </c>
      <c r="BI53" s="171">
        <f t="shared" si="56"/>
        <v>0</v>
      </c>
      <c r="BJ53" s="171">
        <f t="shared" si="56"/>
        <v>0</v>
      </c>
      <c r="BK53" s="171">
        <f t="shared" si="56"/>
        <v>0</v>
      </c>
      <c r="BL53" s="171">
        <f t="shared" si="56"/>
        <v>0</v>
      </c>
      <c r="BM53" s="171">
        <f t="shared" si="56"/>
        <v>0</v>
      </c>
      <c r="BN53" s="171">
        <f t="shared" si="56"/>
        <v>0</v>
      </c>
      <c r="BO53" s="171">
        <f t="shared" si="56"/>
        <v>0</v>
      </c>
      <c r="BP53" s="171">
        <f t="shared" si="56"/>
        <v>0</v>
      </c>
      <c r="BQ53" s="171">
        <f t="shared" si="56"/>
        <v>0</v>
      </c>
      <c r="BR53" s="173">
        <f t="shared" si="56"/>
        <v>0</v>
      </c>
      <c r="BS53" s="171">
        <f t="shared" si="56"/>
        <v>0</v>
      </c>
      <c r="BT53" s="171">
        <f t="shared" si="56"/>
        <v>0</v>
      </c>
      <c r="BU53" s="171">
        <f t="shared" si="56"/>
        <v>0</v>
      </c>
      <c r="BV53" s="171">
        <f t="shared" si="56"/>
        <v>0</v>
      </c>
      <c r="BW53" s="171">
        <f t="shared" si="56"/>
        <v>0</v>
      </c>
      <c r="BX53" s="171">
        <f t="shared" si="56"/>
        <v>0</v>
      </c>
      <c r="BY53" s="171">
        <f t="shared" si="56"/>
        <v>0</v>
      </c>
      <c r="BZ53" s="171">
        <f t="shared" si="56"/>
        <v>0</v>
      </c>
      <c r="CA53" s="156"/>
    </row>
    <row r="54" spans="1:79" x14ac:dyDescent="0.3">
      <c r="A54" s="155"/>
      <c r="B54" s="291" t="s">
        <v>322</v>
      </c>
      <c r="C54" s="166"/>
      <c r="D54" s="157">
        <f>SUM(E54:BD54)</f>
        <v>0</v>
      </c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  <c r="AA54" s="292"/>
      <c r="AB54" s="292"/>
      <c r="AC54" s="292"/>
      <c r="AD54" s="292"/>
      <c r="AE54" s="292"/>
      <c r="AF54" s="292"/>
      <c r="AG54" s="292"/>
      <c r="AH54" s="292"/>
      <c r="AI54" s="292"/>
      <c r="AJ54" s="292"/>
      <c r="AK54" s="292"/>
      <c r="AL54" s="292"/>
      <c r="AM54" s="292"/>
      <c r="AN54" s="292"/>
      <c r="AO54" s="292"/>
      <c r="AP54" s="292"/>
      <c r="AQ54" s="292"/>
      <c r="AR54" s="292"/>
      <c r="AS54" s="292"/>
      <c r="AT54" s="292"/>
      <c r="AU54" s="292"/>
      <c r="AV54" s="292"/>
      <c r="AW54" s="292"/>
      <c r="AX54" s="292"/>
      <c r="AY54" s="292"/>
      <c r="AZ54" s="292"/>
      <c r="BA54" s="292"/>
      <c r="BB54" s="292"/>
      <c r="BC54" s="292"/>
      <c r="BD54" s="292"/>
      <c r="BE54" s="158"/>
      <c r="BF54" s="163">
        <f>SUM(E54:H54)</f>
        <v>0</v>
      </c>
      <c r="BG54" s="77">
        <f>SUM(I54:L54)</f>
        <v>0</v>
      </c>
      <c r="BH54" s="77">
        <f>SUM(M54:Q54)</f>
        <v>0</v>
      </c>
      <c r="BI54" s="77">
        <f>SUM(R54:U54)</f>
        <v>0</v>
      </c>
      <c r="BJ54" s="77">
        <f>SUM(V54:Y54)</f>
        <v>0</v>
      </c>
      <c r="BK54" s="77">
        <f>SUM(Z54:AD54)</f>
        <v>0</v>
      </c>
      <c r="BL54" s="77">
        <f>SUM(AE54:AH54)</f>
        <v>0</v>
      </c>
      <c r="BM54" s="77">
        <f>SUM(AI54:AL54)</f>
        <v>0</v>
      </c>
      <c r="BN54" s="77">
        <f>SUM(AM54:AQ54)</f>
        <v>0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0</v>
      </c>
      <c r="BS54" s="77">
        <f>SUM(BF54:BH54)</f>
        <v>0</v>
      </c>
      <c r="BT54" s="77">
        <f>SUM(BI54:BK54)</f>
        <v>0</v>
      </c>
      <c r="BU54" s="77">
        <f>SUM(BL54:BN54)</f>
        <v>0</v>
      </c>
      <c r="BV54" s="77">
        <f>SUM(BO54:BQ54)</f>
        <v>0</v>
      </c>
      <c r="BW54" s="77">
        <f>SUM(BF54:BK54)</f>
        <v>0</v>
      </c>
      <c r="BX54" s="77">
        <f>SUM(BL54:BQ54)</f>
        <v>0</v>
      </c>
      <c r="BY54" s="77">
        <f>IF(Info!$O$3="Q1",$BS54,IF(Info!$O$3="Q2",$BS54+$BT54,IF(Info!$O$3="Q3",$BS54+$BT54+$BU54,$BR54)))</f>
        <v>0</v>
      </c>
      <c r="BZ54" s="77">
        <f>IF(Info!$O$3="Q1",$BS54,IF(Info!$O$3="Q2",$BT54,IF(Info!$O$3="Q3",$BU54,$BV54)))</f>
        <v>0</v>
      </c>
      <c r="CA54" s="156"/>
    </row>
    <row r="55" spans="1:79" x14ac:dyDescent="0.3">
      <c r="A55" s="155"/>
      <c r="B55" s="291" t="s">
        <v>323</v>
      </c>
      <c r="C55" s="166"/>
      <c r="D55" s="157">
        <f>SUM(E55:BD55)</f>
        <v>0</v>
      </c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292"/>
      <c r="AN55" s="292"/>
      <c r="AO55" s="292"/>
      <c r="AP55" s="292"/>
      <c r="AQ55" s="292"/>
      <c r="AR55" s="292"/>
      <c r="AS55" s="292"/>
      <c r="AT55" s="292"/>
      <c r="AU55" s="292"/>
      <c r="AV55" s="292"/>
      <c r="AW55" s="292"/>
      <c r="AX55" s="292"/>
      <c r="AY55" s="292"/>
      <c r="AZ55" s="292"/>
      <c r="BA55" s="292"/>
      <c r="BB55" s="292"/>
      <c r="BC55" s="292"/>
      <c r="BD55" s="292"/>
      <c r="BE55" s="158"/>
      <c r="BF55" s="163">
        <f>SUM(E55:H55)</f>
        <v>0</v>
      </c>
      <c r="BG55" s="77">
        <f>SUM(I55:L55)</f>
        <v>0</v>
      </c>
      <c r="BH55" s="77">
        <f>SUM(M55:Q55)</f>
        <v>0</v>
      </c>
      <c r="BI55" s="77">
        <f>SUM(R55:U55)</f>
        <v>0</v>
      </c>
      <c r="BJ55" s="77">
        <f>SUM(V55:Y55)</f>
        <v>0</v>
      </c>
      <c r="BK55" s="77">
        <f>SUM(Z55:AD55)</f>
        <v>0</v>
      </c>
      <c r="BL55" s="77">
        <f>SUM(AE55:AH55)</f>
        <v>0</v>
      </c>
      <c r="BM55" s="77">
        <f>SUM(AI55:AL55)</f>
        <v>0</v>
      </c>
      <c r="BN55" s="77">
        <f>SUM(AM55:AQ55)</f>
        <v>0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0</v>
      </c>
      <c r="BS55" s="77">
        <f>SUM(BF55:BH55)</f>
        <v>0</v>
      </c>
      <c r="BT55" s="77">
        <f>SUM(BI55:BK55)</f>
        <v>0</v>
      </c>
      <c r="BU55" s="77">
        <f>SUM(BL55:BN55)</f>
        <v>0</v>
      </c>
      <c r="BV55" s="77">
        <f>SUM(BO55:BQ55)</f>
        <v>0</v>
      </c>
      <c r="BW55" s="77">
        <f>SUM(BF55:BK55)</f>
        <v>0</v>
      </c>
      <c r="BX55" s="77">
        <f>SUM(BL55:BQ55)</f>
        <v>0</v>
      </c>
      <c r="BY55" s="77">
        <f>IF(Info!$O$3="Q1",$BS55,IF(Info!$O$3="Q2",$BS55+$BT55,IF(Info!$O$3="Q3",$BS55+$BT55+$BU55,$BR55)))</f>
        <v>0</v>
      </c>
      <c r="BZ55" s="77">
        <f>IF(Info!$O$3="Q1",$BS55,IF(Info!$O$3="Q2",$BT55,IF(Info!$O$3="Q3",$BU55,$BV55)))</f>
        <v>0</v>
      </c>
      <c r="CA55" s="156"/>
    </row>
    <row r="56" spans="1:79" x14ac:dyDescent="0.3">
      <c r="A56" s="155"/>
      <c r="B56" s="291" t="s">
        <v>324</v>
      </c>
      <c r="C56" s="166"/>
      <c r="D56" s="157">
        <f>SUM(E56:BD56)</f>
        <v>0</v>
      </c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292"/>
      <c r="AW56" s="292"/>
      <c r="AX56" s="292"/>
      <c r="AY56" s="292"/>
      <c r="AZ56" s="292"/>
      <c r="BA56" s="292"/>
      <c r="BB56" s="292"/>
      <c r="BC56" s="292"/>
      <c r="BD56" s="292"/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5.6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x14ac:dyDescent="0.3">
      <c r="A59" s="155"/>
      <c r="B59" s="78" t="s">
        <v>326</v>
      </c>
      <c r="C59" s="166"/>
      <c r="D59" s="43">
        <f t="shared" ref="D59:AI59" si="57">IF(D$73=0,0,D74/D27)</f>
        <v>0</v>
      </c>
      <c r="E59" s="44">
        <f t="shared" si="57"/>
        <v>0</v>
      </c>
      <c r="F59" s="44">
        <f t="shared" si="57"/>
        <v>0</v>
      </c>
      <c r="G59" s="44">
        <f t="shared" si="57"/>
        <v>0</v>
      </c>
      <c r="H59" s="44">
        <f t="shared" si="57"/>
        <v>0</v>
      </c>
      <c r="I59" s="44">
        <f t="shared" si="57"/>
        <v>0</v>
      </c>
      <c r="J59" s="44">
        <f t="shared" si="57"/>
        <v>0</v>
      </c>
      <c r="K59" s="44">
        <f t="shared" si="57"/>
        <v>0</v>
      </c>
      <c r="L59" s="44">
        <f t="shared" si="57"/>
        <v>0</v>
      </c>
      <c r="M59" s="44">
        <f t="shared" si="57"/>
        <v>0</v>
      </c>
      <c r="N59" s="44">
        <f t="shared" si="57"/>
        <v>0</v>
      </c>
      <c r="O59" s="44">
        <f t="shared" si="57"/>
        <v>0</v>
      </c>
      <c r="P59" s="44">
        <f t="shared" si="57"/>
        <v>0</v>
      </c>
      <c r="Q59" s="44">
        <f t="shared" si="57"/>
        <v>0</v>
      </c>
      <c r="R59" s="44">
        <f t="shared" si="57"/>
        <v>0</v>
      </c>
      <c r="S59" s="44">
        <f t="shared" si="57"/>
        <v>0</v>
      </c>
      <c r="T59" s="44">
        <f t="shared" si="57"/>
        <v>0</v>
      </c>
      <c r="U59" s="44">
        <f t="shared" si="57"/>
        <v>0</v>
      </c>
      <c r="V59" s="44">
        <f t="shared" si="57"/>
        <v>0</v>
      </c>
      <c r="W59" s="44">
        <f t="shared" si="57"/>
        <v>0</v>
      </c>
      <c r="X59" s="44">
        <f t="shared" si="57"/>
        <v>0</v>
      </c>
      <c r="Y59" s="44">
        <f t="shared" si="57"/>
        <v>0</v>
      </c>
      <c r="Z59" s="44">
        <f t="shared" si="57"/>
        <v>0</v>
      </c>
      <c r="AA59" s="44">
        <f t="shared" si="57"/>
        <v>0</v>
      </c>
      <c r="AB59" s="44">
        <f t="shared" si="57"/>
        <v>0</v>
      </c>
      <c r="AC59" s="44">
        <f t="shared" si="57"/>
        <v>0</v>
      </c>
      <c r="AD59" s="44">
        <f t="shared" si="57"/>
        <v>0</v>
      </c>
      <c r="AE59" s="44">
        <f t="shared" si="57"/>
        <v>0</v>
      </c>
      <c r="AF59" s="44">
        <f t="shared" si="57"/>
        <v>0</v>
      </c>
      <c r="AG59" s="44">
        <f t="shared" si="57"/>
        <v>0</v>
      </c>
      <c r="AH59" s="44">
        <f t="shared" si="57"/>
        <v>0</v>
      </c>
      <c r="AI59" s="44">
        <f t="shared" si="57"/>
        <v>0</v>
      </c>
      <c r="AJ59" s="44">
        <f t="shared" ref="AJ59:BD59" si="58">IF(AJ$73=0,0,AJ74/AJ27)</f>
        <v>0</v>
      </c>
      <c r="AK59" s="44">
        <f t="shared" si="58"/>
        <v>0</v>
      </c>
      <c r="AL59" s="44">
        <f t="shared" si="58"/>
        <v>0</v>
      </c>
      <c r="AM59" s="44">
        <f t="shared" si="58"/>
        <v>0</v>
      </c>
      <c r="AN59" s="44">
        <f t="shared" si="58"/>
        <v>0</v>
      </c>
      <c r="AO59" s="44">
        <f t="shared" si="58"/>
        <v>0</v>
      </c>
      <c r="AP59" s="44">
        <f t="shared" si="58"/>
        <v>0</v>
      </c>
      <c r="AQ59" s="44">
        <f t="shared" si="58"/>
        <v>0</v>
      </c>
      <c r="AR59" s="44">
        <f t="shared" si="58"/>
        <v>0</v>
      </c>
      <c r="AS59" s="44">
        <f t="shared" si="58"/>
        <v>0</v>
      </c>
      <c r="AT59" s="44">
        <f t="shared" si="58"/>
        <v>0</v>
      </c>
      <c r="AU59" s="44">
        <f t="shared" si="58"/>
        <v>0</v>
      </c>
      <c r="AV59" s="44">
        <f t="shared" si="58"/>
        <v>0</v>
      </c>
      <c r="AW59" s="44">
        <f t="shared" si="58"/>
        <v>0</v>
      </c>
      <c r="AX59" s="44">
        <f t="shared" si="58"/>
        <v>0</v>
      </c>
      <c r="AY59" s="44">
        <f t="shared" si="58"/>
        <v>0</v>
      </c>
      <c r="AZ59" s="44">
        <f t="shared" si="58"/>
        <v>0</v>
      </c>
      <c r="BA59" s="44">
        <f t="shared" si="58"/>
        <v>0</v>
      </c>
      <c r="BB59" s="44">
        <f t="shared" si="58"/>
        <v>0</v>
      </c>
      <c r="BC59" s="44">
        <f t="shared" si="58"/>
        <v>0</v>
      </c>
      <c r="BD59" s="44">
        <f t="shared" si="58"/>
        <v>0</v>
      </c>
      <c r="BE59" s="175"/>
      <c r="BF59" s="79">
        <f t="shared" ref="BF59:BZ59" si="59">IF(BF$73=0,0,BF74/BF27)</f>
        <v>0</v>
      </c>
      <c r="BG59" s="44">
        <f t="shared" si="59"/>
        <v>0</v>
      </c>
      <c r="BH59" s="44">
        <f t="shared" si="59"/>
        <v>0</v>
      </c>
      <c r="BI59" s="44">
        <f t="shared" si="59"/>
        <v>0</v>
      </c>
      <c r="BJ59" s="44">
        <f t="shared" si="59"/>
        <v>0</v>
      </c>
      <c r="BK59" s="44">
        <f t="shared" si="59"/>
        <v>0</v>
      </c>
      <c r="BL59" s="44">
        <f t="shared" si="59"/>
        <v>0</v>
      </c>
      <c r="BM59" s="44">
        <f t="shared" si="59"/>
        <v>0</v>
      </c>
      <c r="BN59" s="44">
        <f t="shared" si="59"/>
        <v>0</v>
      </c>
      <c r="BO59" s="44">
        <f t="shared" si="59"/>
        <v>0</v>
      </c>
      <c r="BP59" s="44">
        <f t="shared" si="59"/>
        <v>0</v>
      </c>
      <c r="BQ59" s="44">
        <f t="shared" si="59"/>
        <v>0</v>
      </c>
      <c r="BR59" s="45">
        <f t="shared" si="59"/>
        <v>0</v>
      </c>
      <c r="BS59" s="44">
        <f t="shared" si="59"/>
        <v>0</v>
      </c>
      <c r="BT59" s="44">
        <f t="shared" si="59"/>
        <v>0</v>
      </c>
      <c r="BU59" s="44">
        <f t="shared" si="59"/>
        <v>0</v>
      </c>
      <c r="BV59" s="44">
        <f t="shared" si="59"/>
        <v>0</v>
      </c>
      <c r="BW59" s="44">
        <f t="shared" si="59"/>
        <v>0</v>
      </c>
      <c r="BX59" s="44">
        <f t="shared" si="59"/>
        <v>0</v>
      </c>
      <c r="BY59" s="44">
        <f t="shared" si="59"/>
        <v>0</v>
      </c>
      <c r="BZ59" s="44">
        <f t="shared" si="59"/>
        <v>0</v>
      </c>
      <c r="CA59" s="156"/>
    </row>
    <row r="60" spans="1:79" x14ac:dyDescent="0.3">
      <c r="A60" s="155"/>
      <c r="B60" s="78" t="s">
        <v>327</v>
      </c>
      <c r="C60" s="166"/>
      <c r="D60" s="178">
        <f t="shared" ref="D60:AI60" si="60">IF(D$73=0,0,D74/D54)</f>
        <v>0</v>
      </c>
      <c r="E60" s="79">
        <f t="shared" si="60"/>
        <v>0</v>
      </c>
      <c r="F60" s="79">
        <f t="shared" si="60"/>
        <v>0</v>
      </c>
      <c r="G60" s="79">
        <f t="shared" si="60"/>
        <v>0</v>
      </c>
      <c r="H60" s="79">
        <f t="shared" si="60"/>
        <v>0</v>
      </c>
      <c r="I60" s="79">
        <f t="shared" si="60"/>
        <v>0</v>
      </c>
      <c r="J60" s="79">
        <f t="shared" si="60"/>
        <v>0</v>
      </c>
      <c r="K60" s="79">
        <f t="shared" si="60"/>
        <v>0</v>
      </c>
      <c r="L60" s="79">
        <f t="shared" si="60"/>
        <v>0</v>
      </c>
      <c r="M60" s="79">
        <f t="shared" si="60"/>
        <v>0</v>
      </c>
      <c r="N60" s="79">
        <f t="shared" si="60"/>
        <v>0</v>
      </c>
      <c r="O60" s="79">
        <f t="shared" si="60"/>
        <v>0</v>
      </c>
      <c r="P60" s="79">
        <f t="shared" si="60"/>
        <v>0</v>
      </c>
      <c r="Q60" s="79">
        <f t="shared" si="60"/>
        <v>0</v>
      </c>
      <c r="R60" s="79">
        <f t="shared" si="60"/>
        <v>0</v>
      </c>
      <c r="S60" s="79">
        <f t="shared" si="60"/>
        <v>0</v>
      </c>
      <c r="T60" s="79">
        <f t="shared" si="60"/>
        <v>0</v>
      </c>
      <c r="U60" s="79">
        <f t="shared" si="60"/>
        <v>0</v>
      </c>
      <c r="V60" s="79">
        <f t="shared" si="60"/>
        <v>0</v>
      </c>
      <c r="W60" s="79">
        <f t="shared" si="60"/>
        <v>0</v>
      </c>
      <c r="X60" s="79">
        <f t="shared" si="60"/>
        <v>0</v>
      </c>
      <c r="Y60" s="79">
        <f t="shared" si="60"/>
        <v>0</v>
      </c>
      <c r="Z60" s="79">
        <f t="shared" si="60"/>
        <v>0</v>
      </c>
      <c r="AA60" s="79">
        <f t="shared" si="60"/>
        <v>0</v>
      </c>
      <c r="AB60" s="79">
        <f t="shared" si="60"/>
        <v>0</v>
      </c>
      <c r="AC60" s="79">
        <f t="shared" si="60"/>
        <v>0</v>
      </c>
      <c r="AD60" s="79">
        <f t="shared" si="60"/>
        <v>0</v>
      </c>
      <c r="AE60" s="79">
        <f t="shared" si="60"/>
        <v>0</v>
      </c>
      <c r="AF60" s="79">
        <f t="shared" si="60"/>
        <v>0</v>
      </c>
      <c r="AG60" s="79">
        <f t="shared" si="60"/>
        <v>0</v>
      </c>
      <c r="AH60" s="79">
        <f t="shared" si="60"/>
        <v>0</v>
      </c>
      <c r="AI60" s="79">
        <f t="shared" si="60"/>
        <v>0</v>
      </c>
      <c r="AJ60" s="79">
        <f t="shared" ref="AJ60:BD60" si="61">IF(AJ$73=0,0,AJ74/AJ54)</f>
        <v>0</v>
      </c>
      <c r="AK60" s="79">
        <f t="shared" si="61"/>
        <v>0</v>
      </c>
      <c r="AL60" s="79">
        <f t="shared" si="61"/>
        <v>0</v>
      </c>
      <c r="AM60" s="79">
        <f t="shared" si="61"/>
        <v>0</v>
      </c>
      <c r="AN60" s="79">
        <f t="shared" si="61"/>
        <v>0</v>
      </c>
      <c r="AO60" s="79">
        <f t="shared" si="61"/>
        <v>0</v>
      </c>
      <c r="AP60" s="79">
        <f t="shared" si="61"/>
        <v>0</v>
      </c>
      <c r="AQ60" s="79">
        <f t="shared" si="61"/>
        <v>0</v>
      </c>
      <c r="AR60" s="79">
        <f t="shared" si="61"/>
        <v>0</v>
      </c>
      <c r="AS60" s="79">
        <f t="shared" si="61"/>
        <v>0</v>
      </c>
      <c r="AT60" s="79">
        <f t="shared" si="61"/>
        <v>0</v>
      </c>
      <c r="AU60" s="79">
        <f t="shared" si="61"/>
        <v>0</v>
      </c>
      <c r="AV60" s="79">
        <f t="shared" si="61"/>
        <v>0</v>
      </c>
      <c r="AW60" s="79">
        <f t="shared" si="61"/>
        <v>0</v>
      </c>
      <c r="AX60" s="79">
        <f t="shared" si="61"/>
        <v>0</v>
      </c>
      <c r="AY60" s="79">
        <f t="shared" si="61"/>
        <v>0</v>
      </c>
      <c r="AZ60" s="79">
        <f t="shared" si="61"/>
        <v>0</v>
      </c>
      <c r="BA60" s="79">
        <f t="shared" si="61"/>
        <v>0</v>
      </c>
      <c r="BB60" s="79">
        <f t="shared" si="61"/>
        <v>0</v>
      </c>
      <c r="BC60" s="79">
        <f t="shared" si="61"/>
        <v>0</v>
      </c>
      <c r="BD60" s="79">
        <f t="shared" si="61"/>
        <v>0</v>
      </c>
      <c r="BE60" s="175"/>
      <c r="BF60" s="79">
        <f t="shared" ref="BF60:BZ60" si="62">IF(BF$73=0,0,BF74/BF54)</f>
        <v>0</v>
      </c>
      <c r="BG60" s="79">
        <f t="shared" si="62"/>
        <v>0</v>
      </c>
      <c r="BH60" s="79">
        <f t="shared" si="62"/>
        <v>0</v>
      </c>
      <c r="BI60" s="79">
        <f t="shared" si="62"/>
        <v>0</v>
      </c>
      <c r="BJ60" s="79">
        <f t="shared" si="62"/>
        <v>0</v>
      </c>
      <c r="BK60" s="79">
        <f t="shared" si="62"/>
        <v>0</v>
      </c>
      <c r="BL60" s="79">
        <f t="shared" si="62"/>
        <v>0</v>
      </c>
      <c r="BM60" s="79">
        <f t="shared" si="62"/>
        <v>0</v>
      </c>
      <c r="BN60" s="79">
        <f t="shared" si="62"/>
        <v>0</v>
      </c>
      <c r="BO60" s="79">
        <f t="shared" si="62"/>
        <v>0</v>
      </c>
      <c r="BP60" s="79">
        <f t="shared" si="62"/>
        <v>0</v>
      </c>
      <c r="BQ60" s="79">
        <f t="shared" si="62"/>
        <v>0</v>
      </c>
      <c r="BR60" s="179">
        <f t="shared" si="62"/>
        <v>0</v>
      </c>
      <c r="BS60" s="79">
        <f t="shared" si="62"/>
        <v>0</v>
      </c>
      <c r="BT60" s="79">
        <f t="shared" si="62"/>
        <v>0</v>
      </c>
      <c r="BU60" s="79">
        <f t="shared" si="62"/>
        <v>0</v>
      </c>
      <c r="BV60" s="79">
        <f t="shared" si="62"/>
        <v>0</v>
      </c>
      <c r="BW60" s="79">
        <f t="shared" si="62"/>
        <v>0</v>
      </c>
      <c r="BX60" s="79">
        <f t="shared" si="62"/>
        <v>0</v>
      </c>
      <c r="BY60" s="79">
        <f t="shared" si="62"/>
        <v>0</v>
      </c>
      <c r="BZ60" s="79">
        <f t="shared" si="62"/>
        <v>0</v>
      </c>
      <c r="CA60" s="156"/>
    </row>
    <row r="61" spans="1:79" x14ac:dyDescent="0.3">
      <c r="A61" s="155"/>
      <c r="B61" s="78" t="s">
        <v>328</v>
      </c>
      <c r="C61" s="166"/>
      <c r="D61" s="178">
        <f t="shared" ref="D61:AI61" si="63">IF(D$73=0,0,D74/(D55+D56)*40)</f>
        <v>0</v>
      </c>
      <c r="E61" s="79">
        <f t="shared" si="63"/>
        <v>0</v>
      </c>
      <c r="F61" s="79">
        <f t="shared" si="63"/>
        <v>0</v>
      </c>
      <c r="G61" s="79">
        <f t="shared" si="63"/>
        <v>0</v>
      </c>
      <c r="H61" s="79">
        <f t="shared" si="63"/>
        <v>0</v>
      </c>
      <c r="I61" s="79">
        <f t="shared" si="63"/>
        <v>0</v>
      </c>
      <c r="J61" s="79">
        <f t="shared" si="63"/>
        <v>0</v>
      </c>
      <c r="K61" s="79">
        <f t="shared" si="63"/>
        <v>0</v>
      </c>
      <c r="L61" s="79">
        <f t="shared" si="63"/>
        <v>0</v>
      </c>
      <c r="M61" s="79">
        <f t="shared" si="63"/>
        <v>0</v>
      </c>
      <c r="N61" s="79">
        <f t="shared" si="63"/>
        <v>0</v>
      </c>
      <c r="O61" s="79">
        <f t="shared" si="63"/>
        <v>0</v>
      </c>
      <c r="P61" s="79">
        <f t="shared" si="63"/>
        <v>0</v>
      </c>
      <c r="Q61" s="79">
        <f t="shared" si="63"/>
        <v>0</v>
      </c>
      <c r="R61" s="79">
        <f t="shared" si="63"/>
        <v>0</v>
      </c>
      <c r="S61" s="79">
        <f t="shared" si="63"/>
        <v>0</v>
      </c>
      <c r="T61" s="79">
        <f t="shared" si="63"/>
        <v>0</v>
      </c>
      <c r="U61" s="79">
        <f t="shared" si="63"/>
        <v>0</v>
      </c>
      <c r="V61" s="79">
        <f t="shared" si="63"/>
        <v>0</v>
      </c>
      <c r="W61" s="79">
        <f t="shared" si="63"/>
        <v>0</v>
      </c>
      <c r="X61" s="79">
        <f t="shared" si="63"/>
        <v>0</v>
      </c>
      <c r="Y61" s="79">
        <f t="shared" si="63"/>
        <v>0</v>
      </c>
      <c r="Z61" s="79">
        <f t="shared" si="63"/>
        <v>0</v>
      </c>
      <c r="AA61" s="79">
        <f t="shared" si="63"/>
        <v>0</v>
      </c>
      <c r="AB61" s="79">
        <f t="shared" si="63"/>
        <v>0</v>
      </c>
      <c r="AC61" s="79">
        <f t="shared" si="63"/>
        <v>0</v>
      </c>
      <c r="AD61" s="79">
        <f t="shared" si="63"/>
        <v>0</v>
      </c>
      <c r="AE61" s="79">
        <f t="shared" si="63"/>
        <v>0</v>
      </c>
      <c r="AF61" s="79">
        <f t="shared" si="63"/>
        <v>0</v>
      </c>
      <c r="AG61" s="79">
        <f t="shared" si="63"/>
        <v>0</v>
      </c>
      <c r="AH61" s="79">
        <f t="shared" si="63"/>
        <v>0</v>
      </c>
      <c r="AI61" s="79">
        <f t="shared" si="63"/>
        <v>0</v>
      </c>
      <c r="AJ61" s="79">
        <f t="shared" ref="AJ61:BD61" si="64">IF(AJ$73=0,0,AJ74/(AJ55+AJ56)*40)</f>
        <v>0</v>
      </c>
      <c r="AK61" s="79">
        <f t="shared" si="64"/>
        <v>0</v>
      </c>
      <c r="AL61" s="79">
        <f t="shared" si="64"/>
        <v>0</v>
      </c>
      <c r="AM61" s="79">
        <f t="shared" si="64"/>
        <v>0</v>
      </c>
      <c r="AN61" s="79">
        <f t="shared" si="64"/>
        <v>0</v>
      </c>
      <c r="AO61" s="79">
        <f t="shared" si="64"/>
        <v>0</v>
      </c>
      <c r="AP61" s="79">
        <f t="shared" si="64"/>
        <v>0</v>
      </c>
      <c r="AQ61" s="79">
        <f t="shared" si="64"/>
        <v>0</v>
      </c>
      <c r="AR61" s="79">
        <f t="shared" si="64"/>
        <v>0</v>
      </c>
      <c r="AS61" s="79">
        <f t="shared" si="64"/>
        <v>0</v>
      </c>
      <c r="AT61" s="79">
        <f t="shared" si="64"/>
        <v>0</v>
      </c>
      <c r="AU61" s="79">
        <f t="shared" si="64"/>
        <v>0</v>
      </c>
      <c r="AV61" s="79">
        <f t="shared" si="64"/>
        <v>0</v>
      </c>
      <c r="AW61" s="79">
        <f t="shared" si="64"/>
        <v>0</v>
      </c>
      <c r="AX61" s="79">
        <f t="shared" si="64"/>
        <v>0</v>
      </c>
      <c r="AY61" s="79">
        <f t="shared" si="64"/>
        <v>0</v>
      </c>
      <c r="AZ61" s="79">
        <f t="shared" si="64"/>
        <v>0</v>
      </c>
      <c r="BA61" s="79">
        <f t="shared" si="64"/>
        <v>0</v>
      </c>
      <c r="BB61" s="79">
        <f t="shared" si="64"/>
        <v>0</v>
      </c>
      <c r="BC61" s="79">
        <f t="shared" si="64"/>
        <v>0</v>
      </c>
      <c r="BD61" s="79">
        <f t="shared" si="64"/>
        <v>0</v>
      </c>
      <c r="BE61" s="175"/>
      <c r="BF61" s="79">
        <f t="shared" ref="BF61:BZ61" si="65">IF(BF$73=0,0,BF74/(BF55+BF56)*40)</f>
        <v>0</v>
      </c>
      <c r="BG61" s="79">
        <f t="shared" si="65"/>
        <v>0</v>
      </c>
      <c r="BH61" s="79">
        <f t="shared" si="65"/>
        <v>0</v>
      </c>
      <c r="BI61" s="79">
        <f t="shared" si="65"/>
        <v>0</v>
      </c>
      <c r="BJ61" s="79">
        <f t="shared" si="65"/>
        <v>0</v>
      </c>
      <c r="BK61" s="79">
        <f t="shared" si="65"/>
        <v>0</v>
      </c>
      <c r="BL61" s="79">
        <f t="shared" si="65"/>
        <v>0</v>
      </c>
      <c r="BM61" s="79">
        <f t="shared" si="65"/>
        <v>0</v>
      </c>
      <c r="BN61" s="79">
        <f t="shared" si="65"/>
        <v>0</v>
      </c>
      <c r="BO61" s="79">
        <f t="shared" si="65"/>
        <v>0</v>
      </c>
      <c r="BP61" s="79">
        <f t="shared" si="65"/>
        <v>0</v>
      </c>
      <c r="BQ61" s="79">
        <f t="shared" si="65"/>
        <v>0</v>
      </c>
      <c r="BR61" s="179">
        <f t="shared" si="65"/>
        <v>0</v>
      </c>
      <c r="BS61" s="79">
        <f t="shared" si="65"/>
        <v>0</v>
      </c>
      <c r="BT61" s="79">
        <f t="shared" si="65"/>
        <v>0</v>
      </c>
      <c r="BU61" s="79">
        <f t="shared" si="65"/>
        <v>0</v>
      </c>
      <c r="BV61" s="79">
        <f t="shared" si="65"/>
        <v>0</v>
      </c>
      <c r="BW61" s="79">
        <f t="shared" si="65"/>
        <v>0</v>
      </c>
      <c r="BX61" s="79">
        <f t="shared" si="65"/>
        <v>0</v>
      </c>
      <c r="BY61" s="79">
        <f t="shared" si="65"/>
        <v>0</v>
      </c>
      <c r="BZ61" s="79">
        <f t="shared" si="65"/>
        <v>0</v>
      </c>
      <c r="CA61" s="156"/>
    </row>
    <row r="62" spans="1:79" x14ac:dyDescent="0.3">
      <c r="A62" s="155"/>
      <c r="B62" s="180" t="s">
        <v>329</v>
      </c>
      <c r="C62" s="166"/>
      <c r="D62" s="178">
        <f t="shared" ref="D62:AI62" si="66">IF(D$73=0,0,D74/(D55+D56))</f>
        <v>0</v>
      </c>
      <c r="E62" s="79">
        <f t="shared" si="66"/>
        <v>0</v>
      </c>
      <c r="F62" s="79">
        <f t="shared" si="66"/>
        <v>0</v>
      </c>
      <c r="G62" s="79">
        <f t="shared" si="66"/>
        <v>0</v>
      </c>
      <c r="H62" s="79">
        <f t="shared" si="66"/>
        <v>0</v>
      </c>
      <c r="I62" s="79">
        <f t="shared" si="66"/>
        <v>0</v>
      </c>
      <c r="J62" s="79">
        <f t="shared" si="66"/>
        <v>0</v>
      </c>
      <c r="K62" s="79">
        <f t="shared" si="66"/>
        <v>0</v>
      </c>
      <c r="L62" s="79">
        <f t="shared" si="66"/>
        <v>0</v>
      </c>
      <c r="M62" s="79">
        <f t="shared" si="66"/>
        <v>0</v>
      </c>
      <c r="N62" s="79">
        <f t="shared" si="66"/>
        <v>0</v>
      </c>
      <c r="O62" s="79">
        <f t="shared" si="66"/>
        <v>0</v>
      </c>
      <c r="P62" s="79">
        <f t="shared" si="66"/>
        <v>0</v>
      </c>
      <c r="Q62" s="79">
        <f t="shared" si="66"/>
        <v>0</v>
      </c>
      <c r="R62" s="79">
        <f t="shared" si="66"/>
        <v>0</v>
      </c>
      <c r="S62" s="79">
        <f t="shared" si="66"/>
        <v>0</v>
      </c>
      <c r="T62" s="79">
        <f t="shared" si="66"/>
        <v>0</v>
      </c>
      <c r="U62" s="79">
        <f t="shared" si="66"/>
        <v>0</v>
      </c>
      <c r="V62" s="79">
        <f t="shared" si="66"/>
        <v>0</v>
      </c>
      <c r="W62" s="79">
        <f t="shared" si="66"/>
        <v>0</v>
      </c>
      <c r="X62" s="79">
        <f t="shared" si="66"/>
        <v>0</v>
      </c>
      <c r="Y62" s="79">
        <f t="shared" si="66"/>
        <v>0</v>
      </c>
      <c r="Z62" s="79">
        <f t="shared" si="66"/>
        <v>0</v>
      </c>
      <c r="AA62" s="79">
        <f t="shared" si="66"/>
        <v>0</v>
      </c>
      <c r="AB62" s="79">
        <f t="shared" si="66"/>
        <v>0</v>
      </c>
      <c r="AC62" s="79">
        <f t="shared" si="66"/>
        <v>0</v>
      </c>
      <c r="AD62" s="79">
        <f t="shared" si="66"/>
        <v>0</v>
      </c>
      <c r="AE62" s="79">
        <f t="shared" si="66"/>
        <v>0</v>
      </c>
      <c r="AF62" s="79">
        <f t="shared" si="66"/>
        <v>0</v>
      </c>
      <c r="AG62" s="79">
        <f t="shared" si="66"/>
        <v>0</v>
      </c>
      <c r="AH62" s="79">
        <f t="shared" si="66"/>
        <v>0</v>
      </c>
      <c r="AI62" s="79">
        <f t="shared" si="66"/>
        <v>0</v>
      </c>
      <c r="AJ62" s="79">
        <f t="shared" ref="AJ62:BD62" si="67">IF(AJ$73=0,0,AJ74/(AJ55+AJ56))</f>
        <v>0</v>
      </c>
      <c r="AK62" s="79">
        <f t="shared" si="67"/>
        <v>0</v>
      </c>
      <c r="AL62" s="79">
        <f t="shared" si="67"/>
        <v>0</v>
      </c>
      <c r="AM62" s="79">
        <f t="shared" si="67"/>
        <v>0</v>
      </c>
      <c r="AN62" s="79">
        <f t="shared" si="67"/>
        <v>0</v>
      </c>
      <c r="AO62" s="79">
        <f t="shared" si="67"/>
        <v>0</v>
      </c>
      <c r="AP62" s="79">
        <f t="shared" si="67"/>
        <v>0</v>
      </c>
      <c r="AQ62" s="79">
        <f t="shared" si="67"/>
        <v>0</v>
      </c>
      <c r="AR62" s="79">
        <f t="shared" si="67"/>
        <v>0</v>
      </c>
      <c r="AS62" s="79">
        <f t="shared" si="67"/>
        <v>0</v>
      </c>
      <c r="AT62" s="79">
        <f t="shared" si="67"/>
        <v>0</v>
      </c>
      <c r="AU62" s="79">
        <f t="shared" si="67"/>
        <v>0</v>
      </c>
      <c r="AV62" s="79">
        <f t="shared" si="67"/>
        <v>0</v>
      </c>
      <c r="AW62" s="79">
        <f t="shared" si="67"/>
        <v>0</v>
      </c>
      <c r="AX62" s="79">
        <f t="shared" si="67"/>
        <v>0</v>
      </c>
      <c r="AY62" s="79">
        <f t="shared" si="67"/>
        <v>0</v>
      </c>
      <c r="AZ62" s="79">
        <f t="shared" si="67"/>
        <v>0</v>
      </c>
      <c r="BA62" s="79">
        <f t="shared" si="67"/>
        <v>0</v>
      </c>
      <c r="BB62" s="79">
        <f t="shared" si="67"/>
        <v>0</v>
      </c>
      <c r="BC62" s="79">
        <f t="shared" si="67"/>
        <v>0</v>
      </c>
      <c r="BD62" s="79">
        <f t="shared" si="67"/>
        <v>0</v>
      </c>
      <c r="BE62" s="175"/>
      <c r="BF62" s="79">
        <f t="shared" ref="BF62:BZ62" si="68">IF(BF$73=0,0,BF74/(BF55+BF56))</f>
        <v>0</v>
      </c>
      <c r="BG62" s="79">
        <f t="shared" si="68"/>
        <v>0</v>
      </c>
      <c r="BH62" s="79">
        <f t="shared" si="68"/>
        <v>0</v>
      </c>
      <c r="BI62" s="79">
        <f t="shared" si="68"/>
        <v>0</v>
      </c>
      <c r="BJ62" s="79">
        <f t="shared" si="68"/>
        <v>0</v>
      </c>
      <c r="BK62" s="79">
        <f t="shared" si="68"/>
        <v>0</v>
      </c>
      <c r="BL62" s="79">
        <f t="shared" si="68"/>
        <v>0</v>
      </c>
      <c r="BM62" s="79">
        <f t="shared" si="68"/>
        <v>0</v>
      </c>
      <c r="BN62" s="79">
        <f t="shared" si="68"/>
        <v>0</v>
      </c>
      <c r="BO62" s="79">
        <f t="shared" si="68"/>
        <v>0</v>
      </c>
      <c r="BP62" s="79">
        <f t="shared" si="68"/>
        <v>0</v>
      </c>
      <c r="BQ62" s="79">
        <f t="shared" si="68"/>
        <v>0</v>
      </c>
      <c r="BR62" s="179">
        <f t="shared" si="68"/>
        <v>0</v>
      </c>
      <c r="BS62" s="79">
        <f t="shared" si="68"/>
        <v>0</v>
      </c>
      <c r="BT62" s="79">
        <f t="shared" si="68"/>
        <v>0</v>
      </c>
      <c r="BU62" s="79">
        <f t="shared" si="68"/>
        <v>0</v>
      </c>
      <c r="BV62" s="79">
        <f t="shared" si="68"/>
        <v>0</v>
      </c>
      <c r="BW62" s="79">
        <f t="shared" si="68"/>
        <v>0</v>
      </c>
      <c r="BX62" s="79">
        <f t="shared" si="68"/>
        <v>0</v>
      </c>
      <c r="BY62" s="79">
        <f t="shared" si="68"/>
        <v>0</v>
      </c>
      <c r="BZ62" s="79">
        <f t="shared" si="68"/>
        <v>0</v>
      </c>
      <c r="CA62" s="156"/>
    </row>
    <row r="63" spans="1:79" x14ac:dyDescent="0.3">
      <c r="A63" s="155"/>
      <c r="B63" s="78" t="s">
        <v>330</v>
      </c>
      <c r="C63" s="166"/>
      <c r="D63" s="178">
        <f t="shared" ref="D63:AI63" si="69">IF(D$73=0,0,D136/(D55+D56))</f>
        <v>0</v>
      </c>
      <c r="E63" s="79">
        <f t="shared" si="69"/>
        <v>0</v>
      </c>
      <c r="F63" s="79">
        <f t="shared" si="69"/>
        <v>0</v>
      </c>
      <c r="G63" s="79">
        <f t="shared" si="69"/>
        <v>0</v>
      </c>
      <c r="H63" s="79">
        <f t="shared" si="69"/>
        <v>0</v>
      </c>
      <c r="I63" s="79">
        <f t="shared" si="69"/>
        <v>0</v>
      </c>
      <c r="J63" s="79">
        <f t="shared" si="69"/>
        <v>0</v>
      </c>
      <c r="K63" s="79">
        <f t="shared" si="69"/>
        <v>0</v>
      </c>
      <c r="L63" s="79">
        <f t="shared" si="69"/>
        <v>0</v>
      </c>
      <c r="M63" s="79">
        <f t="shared" si="69"/>
        <v>0</v>
      </c>
      <c r="N63" s="79">
        <f t="shared" si="69"/>
        <v>0</v>
      </c>
      <c r="O63" s="79">
        <f t="shared" si="69"/>
        <v>0</v>
      </c>
      <c r="P63" s="79">
        <f t="shared" si="69"/>
        <v>0</v>
      </c>
      <c r="Q63" s="79">
        <f t="shared" si="69"/>
        <v>0</v>
      </c>
      <c r="R63" s="79">
        <f t="shared" si="69"/>
        <v>0</v>
      </c>
      <c r="S63" s="79">
        <f t="shared" si="69"/>
        <v>0</v>
      </c>
      <c r="T63" s="79">
        <f t="shared" si="69"/>
        <v>0</v>
      </c>
      <c r="U63" s="79">
        <f t="shared" si="69"/>
        <v>0</v>
      </c>
      <c r="V63" s="79">
        <f t="shared" si="69"/>
        <v>0</v>
      </c>
      <c r="W63" s="79">
        <f t="shared" si="69"/>
        <v>0</v>
      </c>
      <c r="X63" s="79">
        <f t="shared" si="69"/>
        <v>0</v>
      </c>
      <c r="Y63" s="79">
        <f t="shared" si="69"/>
        <v>0</v>
      </c>
      <c r="Z63" s="79">
        <f t="shared" si="69"/>
        <v>0</v>
      </c>
      <c r="AA63" s="79">
        <f t="shared" si="69"/>
        <v>0</v>
      </c>
      <c r="AB63" s="79">
        <f t="shared" si="69"/>
        <v>0</v>
      </c>
      <c r="AC63" s="79">
        <f t="shared" si="69"/>
        <v>0</v>
      </c>
      <c r="AD63" s="79">
        <f t="shared" si="69"/>
        <v>0</v>
      </c>
      <c r="AE63" s="79">
        <f t="shared" si="69"/>
        <v>0</v>
      </c>
      <c r="AF63" s="79">
        <f t="shared" si="69"/>
        <v>0</v>
      </c>
      <c r="AG63" s="79">
        <f t="shared" si="69"/>
        <v>0</v>
      </c>
      <c r="AH63" s="79">
        <f t="shared" si="69"/>
        <v>0</v>
      </c>
      <c r="AI63" s="79">
        <f t="shared" si="69"/>
        <v>0</v>
      </c>
      <c r="AJ63" s="79">
        <f t="shared" ref="AJ63:BD63" si="70">IF(AJ$73=0,0,AJ136/(AJ55+AJ56))</f>
        <v>0</v>
      </c>
      <c r="AK63" s="79">
        <f t="shared" si="70"/>
        <v>0</v>
      </c>
      <c r="AL63" s="79">
        <f t="shared" si="70"/>
        <v>0</v>
      </c>
      <c r="AM63" s="79">
        <f t="shared" si="70"/>
        <v>0</v>
      </c>
      <c r="AN63" s="79">
        <f t="shared" si="70"/>
        <v>0</v>
      </c>
      <c r="AO63" s="79">
        <f t="shared" si="70"/>
        <v>0</v>
      </c>
      <c r="AP63" s="79">
        <f t="shared" si="70"/>
        <v>0</v>
      </c>
      <c r="AQ63" s="79">
        <f t="shared" si="70"/>
        <v>0</v>
      </c>
      <c r="AR63" s="79">
        <f t="shared" si="70"/>
        <v>0</v>
      </c>
      <c r="AS63" s="79">
        <f t="shared" si="70"/>
        <v>0</v>
      </c>
      <c r="AT63" s="79">
        <f t="shared" si="70"/>
        <v>0</v>
      </c>
      <c r="AU63" s="79">
        <f t="shared" si="70"/>
        <v>0</v>
      </c>
      <c r="AV63" s="79">
        <f t="shared" si="70"/>
        <v>0</v>
      </c>
      <c r="AW63" s="79">
        <f t="shared" si="70"/>
        <v>0</v>
      </c>
      <c r="AX63" s="79">
        <f t="shared" si="70"/>
        <v>0</v>
      </c>
      <c r="AY63" s="79">
        <f t="shared" si="70"/>
        <v>0</v>
      </c>
      <c r="AZ63" s="79">
        <f t="shared" si="70"/>
        <v>0</v>
      </c>
      <c r="BA63" s="79">
        <f t="shared" si="70"/>
        <v>0</v>
      </c>
      <c r="BB63" s="79">
        <f t="shared" si="70"/>
        <v>0</v>
      </c>
      <c r="BC63" s="79">
        <f t="shared" si="70"/>
        <v>0</v>
      </c>
      <c r="BD63" s="79">
        <f t="shared" si="70"/>
        <v>0</v>
      </c>
      <c r="BE63" s="175"/>
      <c r="BF63" s="79">
        <f t="shared" ref="BF63:BZ63" si="71">IF(BF$73=0,0,BF136/(BF55+BF56))</f>
        <v>0</v>
      </c>
      <c r="BG63" s="79">
        <f t="shared" si="71"/>
        <v>0</v>
      </c>
      <c r="BH63" s="79">
        <f t="shared" si="71"/>
        <v>0</v>
      </c>
      <c r="BI63" s="79">
        <f t="shared" si="71"/>
        <v>0</v>
      </c>
      <c r="BJ63" s="79">
        <f t="shared" si="71"/>
        <v>0</v>
      </c>
      <c r="BK63" s="79">
        <f t="shared" si="71"/>
        <v>0</v>
      </c>
      <c r="BL63" s="79">
        <f t="shared" si="71"/>
        <v>0</v>
      </c>
      <c r="BM63" s="79">
        <f t="shared" si="71"/>
        <v>0</v>
      </c>
      <c r="BN63" s="79">
        <f t="shared" si="71"/>
        <v>0</v>
      </c>
      <c r="BO63" s="79">
        <f t="shared" si="71"/>
        <v>0</v>
      </c>
      <c r="BP63" s="79">
        <f t="shared" si="71"/>
        <v>0</v>
      </c>
      <c r="BQ63" s="79">
        <f t="shared" si="71"/>
        <v>0</v>
      </c>
      <c r="BR63" s="179">
        <f t="shared" si="71"/>
        <v>0</v>
      </c>
      <c r="BS63" s="79">
        <f t="shared" si="71"/>
        <v>0</v>
      </c>
      <c r="BT63" s="79">
        <f t="shared" si="71"/>
        <v>0</v>
      </c>
      <c r="BU63" s="79">
        <f t="shared" si="71"/>
        <v>0</v>
      </c>
      <c r="BV63" s="79">
        <f t="shared" si="71"/>
        <v>0</v>
      </c>
      <c r="BW63" s="79">
        <f t="shared" si="71"/>
        <v>0</v>
      </c>
      <c r="BX63" s="79">
        <f t="shared" si="71"/>
        <v>0</v>
      </c>
      <c r="BY63" s="79">
        <f t="shared" si="71"/>
        <v>0</v>
      </c>
      <c r="BZ63" s="79">
        <f t="shared" si="71"/>
        <v>0</v>
      </c>
      <c r="CA63" s="156"/>
    </row>
    <row r="64" spans="1:79" ht="15.6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x14ac:dyDescent="0.3">
      <c r="A65" s="155"/>
      <c r="B65" s="78" t="s">
        <v>332</v>
      </c>
      <c r="C65" s="166"/>
      <c r="D65" s="178">
        <f>IF(D$74=0,0,D74/D29)</f>
        <v>0</v>
      </c>
      <c r="E65" s="79">
        <f t="shared" ref="E65:AJ65" si="72">IF(E$73=0,0,E74/E29)</f>
        <v>0</v>
      </c>
      <c r="F65" s="79">
        <f t="shared" si="72"/>
        <v>0</v>
      </c>
      <c r="G65" s="79">
        <f t="shared" si="72"/>
        <v>0</v>
      </c>
      <c r="H65" s="79">
        <f t="shared" si="72"/>
        <v>0</v>
      </c>
      <c r="I65" s="79">
        <f t="shared" si="72"/>
        <v>0</v>
      </c>
      <c r="J65" s="79">
        <f t="shared" si="72"/>
        <v>0</v>
      </c>
      <c r="K65" s="79">
        <f t="shared" si="72"/>
        <v>0</v>
      </c>
      <c r="L65" s="79">
        <f t="shared" si="72"/>
        <v>0</v>
      </c>
      <c r="M65" s="79">
        <f t="shared" si="72"/>
        <v>0</v>
      </c>
      <c r="N65" s="79">
        <f t="shared" si="72"/>
        <v>0</v>
      </c>
      <c r="O65" s="79">
        <f t="shared" si="72"/>
        <v>0</v>
      </c>
      <c r="P65" s="79">
        <f t="shared" si="72"/>
        <v>0</v>
      </c>
      <c r="Q65" s="79">
        <f t="shared" si="72"/>
        <v>0</v>
      </c>
      <c r="R65" s="79">
        <f t="shared" si="72"/>
        <v>0</v>
      </c>
      <c r="S65" s="79">
        <f t="shared" si="72"/>
        <v>0</v>
      </c>
      <c r="T65" s="79">
        <f t="shared" si="72"/>
        <v>0</v>
      </c>
      <c r="U65" s="79">
        <f t="shared" si="72"/>
        <v>0</v>
      </c>
      <c r="V65" s="79">
        <f t="shared" si="72"/>
        <v>0</v>
      </c>
      <c r="W65" s="79">
        <f t="shared" si="72"/>
        <v>0</v>
      </c>
      <c r="X65" s="79">
        <f t="shared" si="72"/>
        <v>0</v>
      </c>
      <c r="Y65" s="79">
        <f t="shared" si="72"/>
        <v>0</v>
      </c>
      <c r="Z65" s="79">
        <f t="shared" si="72"/>
        <v>0</v>
      </c>
      <c r="AA65" s="79">
        <f t="shared" si="72"/>
        <v>0</v>
      </c>
      <c r="AB65" s="79">
        <f t="shared" si="72"/>
        <v>0</v>
      </c>
      <c r="AC65" s="79">
        <f t="shared" si="72"/>
        <v>0</v>
      </c>
      <c r="AD65" s="79">
        <f t="shared" si="72"/>
        <v>0</v>
      </c>
      <c r="AE65" s="79">
        <f t="shared" si="72"/>
        <v>0</v>
      </c>
      <c r="AF65" s="79">
        <f t="shared" si="72"/>
        <v>0</v>
      </c>
      <c r="AG65" s="79">
        <f t="shared" si="72"/>
        <v>0</v>
      </c>
      <c r="AH65" s="79">
        <f t="shared" si="72"/>
        <v>0</v>
      </c>
      <c r="AI65" s="79">
        <f t="shared" si="72"/>
        <v>0</v>
      </c>
      <c r="AJ65" s="79">
        <f t="shared" si="72"/>
        <v>0</v>
      </c>
      <c r="AK65" s="79">
        <f t="shared" ref="AK65:BD65" si="73">IF(AK$73=0,0,AK74/AK29)</f>
        <v>0</v>
      </c>
      <c r="AL65" s="79">
        <f t="shared" si="73"/>
        <v>0</v>
      </c>
      <c r="AM65" s="79">
        <f t="shared" si="73"/>
        <v>0</v>
      </c>
      <c r="AN65" s="79">
        <f t="shared" si="73"/>
        <v>0</v>
      </c>
      <c r="AO65" s="79">
        <f t="shared" si="73"/>
        <v>0</v>
      </c>
      <c r="AP65" s="79">
        <f t="shared" si="73"/>
        <v>0</v>
      </c>
      <c r="AQ65" s="79">
        <f t="shared" si="73"/>
        <v>0</v>
      </c>
      <c r="AR65" s="79">
        <f t="shared" si="73"/>
        <v>0</v>
      </c>
      <c r="AS65" s="79">
        <f t="shared" si="73"/>
        <v>0</v>
      </c>
      <c r="AT65" s="79">
        <f t="shared" si="73"/>
        <v>0</v>
      </c>
      <c r="AU65" s="79">
        <f t="shared" si="73"/>
        <v>0</v>
      </c>
      <c r="AV65" s="79">
        <f t="shared" si="73"/>
        <v>0</v>
      </c>
      <c r="AW65" s="79">
        <f t="shared" si="73"/>
        <v>0</v>
      </c>
      <c r="AX65" s="79">
        <f t="shared" si="73"/>
        <v>0</v>
      </c>
      <c r="AY65" s="79">
        <f t="shared" si="73"/>
        <v>0</v>
      </c>
      <c r="AZ65" s="79">
        <f t="shared" si="73"/>
        <v>0</v>
      </c>
      <c r="BA65" s="79">
        <f t="shared" si="73"/>
        <v>0</v>
      </c>
      <c r="BB65" s="79">
        <f t="shared" si="73"/>
        <v>0</v>
      </c>
      <c r="BC65" s="79">
        <f t="shared" si="73"/>
        <v>0</v>
      </c>
      <c r="BD65" s="79">
        <f t="shared" si="73"/>
        <v>0</v>
      </c>
      <c r="BE65" s="175"/>
      <c r="BF65" s="79">
        <f t="shared" ref="BF65:BZ65" si="74">IF(BF$73=0,0,BF74/BF29)</f>
        <v>0</v>
      </c>
      <c r="BG65" s="79">
        <f t="shared" si="74"/>
        <v>0</v>
      </c>
      <c r="BH65" s="79">
        <f t="shared" si="74"/>
        <v>0</v>
      </c>
      <c r="BI65" s="79">
        <f t="shared" si="74"/>
        <v>0</v>
      </c>
      <c r="BJ65" s="79">
        <f t="shared" si="74"/>
        <v>0</v>
      </c>
      <c r="BK65" s="79">
        <f t="shared" si="74"/>
        <v>0</v>
      </c>
      <c r="BL65" s="79">
        <f t="shared" si="74"/>
        <v>0</v>
      </c>
      <c r="BM65" s="79">
        <f t="shared" si="74"/>
        <v>0</v>
      </c>
      <c r="BN65" s="79">
        <f t="shared" si="74"/>
        <v>0</v>
      </c>
      <c r="BO65" s="79">
        <f t="shared" si="74"/>
        <v>0</v>
      </c>
      <c r="BP65" s="79">
        <f t="shared" si="74"/>
        <v>0</v>
      </c>
      <c r="BQ65" s="79">
        <f t="shared" si="74"/>
        <v>0</v>
      </c>
      <c r="BR65" s="179">
        <f t="shared" si="74"/>
        <v>0</v>
      </c>
      <c r="BS65" s="79">
        <f t="shared" si="74"/>
        <v>0</v>
      </c>
      <c r="BT65" s="79">
        <f t="shared" si="74"/>
        <v>0</v>
      </c>
      <c r="BU65" s="79">
        <f t="shared" si="74"/>
        <v>0</v>
      </c>
      <c r="BV65" s="79">
        <f t="shared" si="74"/>
        <v>0</v>
      </c>
      <c r="BW65" s="79">
        <f t="shared" si="74"/>
        <v>0</v>
      </c>
      <c r="BX65" s="79">
        <f t="shared" si="74"/>
        <v>0</v>
      </c>
      <c r="BY65" s="79">
        <f t="shared" si="74"/>
        <v>0</v>
      </c>
      <c r="BZ65" s="79">
        <f t="shared" si="74"/>
        <v>0</v>
      </c>
      <c r="CA65" s="156"/>
    </row>
    <row r="66" spans="1:79" x14ac:dyDescent="0.3">
      <c r="A66" s="155"/>
      <c r="B66" s="78" t="s">
        <v>333</v>
      </c>
      <c r="C66" s="166"/>
      <c r="D66" s="178">
        <f t="shared" ref="D66:AI66" si="75">IF(D$73=0,0,D136/D29)</f>
        <v>0</v>
      </c>
      <c r="E66" s="79">
        <f t="shared" si="75"/>
        <v>0</v>
      </c>
      <c r="F66" s="79">
        <f t="shared" si="75"/>
        <v>0</v>
      </c>
      <c r="G66" s="79">
        <f t="shared" si="75"/>
        <v>0</v>
      </c>
      <c r="H66" s="79">
        <f t="shared" si="75"/>
        <v>0</v>
      </c>
      <c r="I66" s="79">
        <f t="shared" si="75"/>
        <v>0</v>
      </c>
      <c r="J66" s="79">
        <f t="shared" si="75"/>
        <v>0</v>
      </c>
      <c r="K66" s="79">
        <f t="shared" si="75"/>
        <v>0</v>
      </c>
      <c r="L66" s="79">
        <f t="shared" si="75"/>
        <v>0</v>
      </c>
      <c r="M66" s="79">
        <f t="shared" si="75"/>
        <v>0</v>
      </c>
      <c r="N66" s="79">
        <f t="shared" si="75"/>
        <v>0</v>
      </c>
      <c r="O66" s="79">
        <f t="shared" si="75"/>
        <v>0</v>
      </c>
      <c r="P66" s="79">
        <f t="shared" si="75"/>
        <v>0</v>
      </c>
      <c r="Q66" s="79">
        <f t="shared" si="75"/>
        <v>0</v>
      </c>
      <c r="R66" s="79">
        <f t="shared" si="75"/>
        <v>0</v>
      </c>
      <c r="S66" s="79">
        <f t="shared" si="75"/>
        <v>0</v>
      </c>
      <c r="T66" s="79">
        <f t="shared" si="75"/>
        <v>0</v>
      </c>
      <c r="U66" s="79">
        <f t="shared" si="75"/>
        <v>0</v>
      </c>
      <c r="V66" s="79">
        <f t="shared" si="75"/>
        <v>0</v>
      </c>
      <c r="W66" s="79">
        <f t="shared" si="75"/>
        <v>0</v>
      </c>
      <c r="X66" s="79">
        <f t="shared" si="75"/>
        <v>0</v>
      </c>
      <c r="Y66" s="79">
        <f t="shared" si="75"/>
        <v>0</v>
      </c>
      <c r="Z66" s="79">
        <f t="shared" si="75"/>
        <v>0</v>
      </c>
      <c r="AA66" s="79">
        <f t="shared" si="75"/>
        <v>0</v>
      </c>
      <c r="AB66" s="79">
        <f t="shared" si="75"/>
        <v>0</v>
      </c>
      <c r="AC66" s="79">
        <f t="shared" si="75"/>
        <v>0</v>
      </c>
      <c r="AD66" s="79">
        <f t="shared" si="75"/>
        <v>0</v>
      </c>
      <c r="AE66" s="79">
        <f t="shared" si="75"/>
        <v>0</v>
      </c>
      <c r="AF66" s="79">
        <f t="shared" si="75"/>
        <v>0</v>
      </c>
      <c r="AG66" s="79">
        <f t="shared" si="75"/>
        <v>0</v>
      </c>
      <c r="AH66" s="79">
        <f t="shared" si="75"/>
        <v>0</v>
      </c>
      <c r="AI66" s="79">
        <f t="shared" si="75"/>
        <v>0</v>
      </c>
      <c r="AJ66" s="79">
        <f t="shared" ref="AJ66:BD66" si="76">IF(AJ$73=0,0,AJ136/AJ29)</f>
        <v>0</v>
      </c>
      <c r="AK66" s="79">
        <f t="shared" si="76"/>
        <v>0</v>
      </c>
      <c r="AL66" s="79">
        <f t="shared" si="76"/>
        <v>0</v>
      </c>
      <c r="AM66" s="79">
        <f t="shared" si="76"/>
        <v>0</v>
      </c>
      <c r="AN66" s="79">
        <f t="shared" si="76"/>
        <v>0</v>
      </c>
      <c r="AO66" s="79">
        <f t="shared" si="76"/>
        <v>0</v>
      </c>
      <c r="AP66" s="79">
        <f t="shared" si="76"/>
        <v>0</v>
      </c>
      <c r="AQ66" s="79">
        <f t="shared" si="76"/>
        <v>0</v>
      </c>
      <c r="AR66" s="79">
        <f t="shared" si="76"/>
        <v>0</v>
      </c>
      <c r="AS66" s="79">
        <f t="shared" si="76"/>
        <v>0</v>
      </c>
      <c r="AT66" s="79">
        <f t="shared" si="76"/>
        <v>0</v>
      </c>
      <c r="AU66" s="79">
        <f t="shared" si="76"/>
        <v>0</v>
      </c>
      <c r="AV66" s="79">
        <f t="shared" si="76"/>
        <v>0</v>
      </c>
      <c r="AW66" s="79">
        <f t="shared" si="76"/>
        <v>0</v>
      </c>
      <c r="AX66" s="79">
        <f t="shared" si="76"/>
        <v>0</v>
      </c>
      <c r="AY66" s="79">
        <f t="shared" si="76"/>
        <v>0</v>
      </c>
      <c r="AZ66" s="79">
        <f t="shared" si="76"/>
        <v>0</v>
      </c>
      <c r="BA66" s="79">
        <f t="shared" si="76"/>
        <v>0</v>
      </c>
      <c r="BB66" s="79">
        <f t="shared" si="76"/>
        <v>0</v>
      </c>
      <c r="BC66" s="79">
        <f t="shared" si="76"/>
        <v>0</v>
      </c>
      <c r="BD66" s="79">
        <f t="shared" si="76"/>
        <v>0</v>
      </c>
      <c r="BE66" s="175"/>
      <c r="BF66" s="79">
        <f t="shared" ref="BF66:BZ66" si="77">IF(BF$73=0,0,BF136/BF29)</f>
        <v>0</v>
      </c>
      <c r="BG66" s="79">
        <f t="shared" si="77"/>
        <v>0</v>
      </c>
      <c r="BH66" s="79">
        <f t="shared" si="77"/>
        <v>0</v>
      </c>
      <c r="BI66" s="79">
        <f t="shared" si="77"/>
        <v>0</v>
      </c>
      <c r="BJ66" s="79">
        <f t="shared" si="77"/>
        <v>0</v>
      </c>
      <c r="BK66" s="79">
        <f t="shared" si="77"/>
        <v>0</v>
      </c>
      <c r="BL66" s="79">
        <f t="shared" si="77"/>
        <v>0</v>
      </c>
      <c r="BM66" s="79">
        <f t="shared" si="77"/>
        <v>0</v>
      </c>
      <c r="BN66" s="79">
        <f t="shared" si="77"/>
        <v>0</v>
      </c>
      <c r="BO66" s="79">
        <f t="shared" si="77"/>
        <v>0</v>
      </c>
      <c r="BP66" s="79">
        <f t="shared" si="77"/>
        <v>0</v>
      </c>
      <c r="BQ66" s="79">
        <f t="shared" si="77"/>
        <v>0</v>
      </c>
      <c r="BR66" s="179">
        <f t="shared" si="77"/>
        <v>0</v>
      </c>
      <c r="BS66" s="79">
        <f t="shared" si="77"/>
        <v>0</v>
      </c>
      <c r="BT66" s="79">
        <f t="shared" si="77"/>
        <v>0</v>
      </c>
      <c r="BU66" s="79">
        <f t="shared" si="77"/>
        <v>0</v>
      </c>
      <c r="BV66" s="79">
        <f t="shared" si="77"/>
        <v>0</v>
      </c>
      <c r="BW66" s="79">
        <f t="shared" si="77"/>
        <v>0</v>
      </c>
      <c r="BX66" s="79">
        <f t="shared" si="77"/>
        <v>0</v>
      </c>
      <c r="BY66" s="79">
        <f t="shared" si="77"/>
        <v>0</v>
      </c>
      <c r="BZ66" s="79">
        <f t="shared" si="77"/>
        <v>0</v>
      </c>
      <c r="CA66" s="156"/>
    </row>
    <row r="67" spans="1:79" ht="15.6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x14ac:dyDescent="0.3">
      <c r="A68" s="155"/>
      <c r="B68" s="78" t="s">
        <v>327</v>
      </c>
      <c r="C68" s="166"/>
      <c r="D68" s="178">
        <f t="shared" ref="D68:AI68" si="78">IF(D$73=0,0,D74/D54)</f>
        <v>0</v>
      </c>
      <c r="E68" s="79">
        <f t="shared" si="78"/>
        <v>0</v>
      </c>
      <c r="F68" s="79">
        <f t="shared" si="78"/>
        <v>0</v>
      </c>
      <c r="G68" s="79">
        <f t="shared" si="78"/>
        <v>0</v>
      </c>
      <c r="H68" s="79">
        <f t="shared" si="78"/>
        <v>0</v>
      </c>
      <c r="I68" s="79">
        <f t="shared" si="78"/>
        <v>0</v>
      </c>
      <c r="J68" s="79">
        <f t="shared" si="78"/>
        <v>0</v>
      </c>
      <c r="K68" s="79">
        <f t="shared" si="78"/>
        <v>0</v>
      </c>
      <c r="L68" s="79">
        <f t="shared" si="78"/>
        <v>0</v>
      </c>
      <c r="M68" s="79">
        <f t="shared" si="78"/>
        <v>0</v>
      </c>
      <c r="N68" s="79">
        <f t="shared" si="78"/>
        <v>0</v>
      </c>
      <c r="O68" s="79">
        <f t="shared" si="78"/>
        <v>0</v>
      </c>
      <c r="P68" s="79">
        <f t="shared" si="78"/>
        <v>0</v>
      </c>
      <c r="Q68" s="79">
        <f t="shared" si="78"/>
        <v>0</v>
      </c>
      <c r="R68" s="79">
        <f t="shared" si="78"/>
        <v>0</v>
      </c>
      <c r="S68" s="79">
        <f t="shared" si="78"/>
        <v>0</v>
      </c>
      <c r="T68" s="79">
        <f t="shared" si="78"/>
        <v>0</v>
      </c>
      <c r="U68" s="79">
        <f t="shared" si="78"/>
        <v>0</v>
      </c>
      <c r="V68" s="79">
        <f t="shared" si="78"/>
        <v>0</v>
      </c>
      <c r="W68" s="79">
        <f t="shared" si="78"/>
        <v>0</v>
      </c>
      <c r="X68" s="79">
        <f t="shared" si="78"/>
        <v>0</v>
      </c>
      <c r="Y68" s="79">
        <f t="shared" si="78"/>
        <v>0</v>
      </c>
      <c r="Z68" s="79">
        <f t="shared" si="78"/>
        <v>0</v>
      </c>
      <c r="AA68" s="79">
        <f t="shared" si="78"/>
        <v>0</v>
      </c>
      <c r="AB68" s="79">
        <f t="shared" si="78"/>
        <v>0</v>
      </c>
      <c r="AC68" s="79">
        <f t="shared" si="78"/>
        <v>0</v>
      </c>
      <c r="AD68" s="79">
        <f t="shared" si="78"/>
        <v>0</v>
      </c>
      <c r="AE68" s="79">
        <f t="shared" si="78"/>
        <v>0</v>
      </c>
      <c r="AF68" s="79">
        <f t="shared" si="78"/>
        <v>0</v>
      </c>
      <c r="AG68" s="79">
        <f t="shared" si="78"/>
        <v>0</v>
      </c>
      <c r="AH68" s="79">
        <f t="shared" si="78"/>
        <v>0</v>
      </c>
      <c r="AI68" s="79">
        <f t="shared" si="78"/>
        <v>0</v>
      </c>
      <c r="AJ68" s="79">
        <f t="shared" ref="AJ68:BD68" si="79">IF(AJ$73=0,0,AJ74/AJ54)</f>
        <v>0</v>
      </c>
      <c r="AK68" s="79">
        <f t="shared" si="79"/>
        <v>0</v>
      </c>
      <c r="AL68" s="79">
        <f t="shared" si="79"/>
        <v>0</v>
      </c>
      <c r="AM68" s="79">
        <f t="shared" si="79"/>
        <v>0</v>
      </c>
      <c r="AN68" s="79">
        <f t="shared" si="79"/>
        <v>0</v>
      </c>
      <c r="AO68" s="79">
        <f t="shared" si="79"/>
        <v>0</v>
      </c>
      <c r="AP68" s="79">
        <f t="shared" si="79"/>
        <v>0</v>
      </c>
      <c r="AQ68" s="79">
        <f t="shared" si="79"/>
        <v>0</v>
      </c>
      <c r="AR68" s="79">
        <f t="shared" si="79"/>
        <v>0</v>
      </c>
      <c r="AS68" s="79">
        <f t="shared" si="79"/>
        <v>0</v>
      </c>
      <c r="AT68" s="79">
        <f t="shared" si="79"/>
        <v>0</v>
      </c>
      <c r="AU68" s="79">
        <f t="shared" si="79"/>
        <v>0</v>
      </c>
      <c r="AV68" s="79">
        <f t="shared" si="79"/>
        <v>0</v>
      </c>
      <c r="AW68" s="79">
        <f t="shared" si="79"/>
        <v>0</v>
      </c>
      <c r="AX68" s="79">
        <f t="shared" si="79"/>
        <v>0</v>
      </c>
      <c r="AY68" s="79">
        <f t="shared" si="79"/>
        <v>0</v>
      </c>
      <c r="AZ68" s="79">
        <f t="shared" si="79"/>
        <v>0</v>
      </c>
      <c r="BA68" s="79">
        <f t="shared" si="79"/>
        <v>0</v>
      </c>
      <c r="BB68" s="79">
        <f t="shared" si="79"/>
        <v>0</v>
      </c>
      <c r="BC68" s="79">
        <f t="shared" si="79"/>
        <v>0</v>
      </c>
      <c r="BD68" s="79">
        <f t="shared" si="79"/>
        <v>0</v>
      </c>
      <c r="BE68" s="175"/>
      <c r="BF68" s="79">
        <f t="shared" ref="BF68:BZ68" si="80">IF(BF$73=0,0,BF74/BF54)</f>
        <v>0</v>
      </c>
      <c r="BG68" s="79">
        <f t="shared" si="80"/>
        <v>0</v>
      </c>
      <c r="BH68" s="79">
        <f t="shared" si="80"/>
        <v>0</v>
      </c>
      <c r="BI68" s="79">
        <f t="shared" si="80"/>
        <v>0</v>
      </c>
      <c r="BJ68" s="79">
        <f t="shared" si="80"/>
        <v>0</v>
      </c>
      <c r="BK68" s="79">
        <f t="shared" si="80"/>
        <v>0</v>
      </c>
      <c r="BL68" s="79">
        <f t="shared" si="80"/>
        <v>0</v>
      </c>
      <c r="BM68" s="79">
        <f t="shared" si="80"/>
        <v>0</v>
      </c>
      <c r="BN68" s="79">
        <f t="shared" si="80"/>
        <v>0</v>
      </c>
      <c r="BO68" s="79">
        <f t="shared" si="80"/>
        <v>0</v>
      </c>
      <c r="BP68" s="79">
        <f t="shared" si="80"/>
        <v>0</v>
      </c>
      <c r="BQ68" s="79">
        <f t="shared" si="80"/>
        <v>0</v>
      </c>
      <c r="BR68" s="179">
        <f t="shared" si="80"/>
        <v>0</v>
      </c>
      <c r="BS68" s="79">
        <f t="shared" si="80"/>
        <v>0</v>
      </c>
      <c r="BT68" s="79">
        <f t="shared" si="80"/>
        <v>0</v>
      </c>
      <c r="BU68" s="79">
        <f t="shared" si="80"/>
        <v>0</v>
      </c>
      <c r="BV68" s="79">
        <f t="shared" si="80"/>
        <v>0</v>
      </c>
      <c r="BW68" s="79">
        <f t="shared" si="80"/>
        <v>0</v>
      </c>
      <c r="BX68" s="79">
        <f t="shared" si="80"/>
        <v>0</v>
      </c>
      <c r="BY68" s="79">
        <f t="shared" si="80"/>
        <v>0</v>
      </c>
      <c r="BZ68" s="79">
        <f t="shared" si="80"/>
        <v>0</v>
      </c>
      <c r="CA68" s="156"/>
    </row>
    <row r="69" spans="1:79" x14ac:dyDescent="0.3">
      <c r="A69" s="155"/>
      <c r="B69" s="183" t="s">
        <v>335</v>
      </c>
      <c r="C69" s="166"/>
      <c r="D69" s="178">
        <f t="shared" ref="D69:AI69" si="81">IF(D$73=0,0,D136/D54)</f>
        <v>0</v>
      </c>
      <c r="E69" s="79">
        <f t="shared" si="81"/>
        <v>0</v>
      </c>
      <c r="F69" s="79">
        <f t="shared" si="81"/>
        <v>0</v>
      </c>
      <c r="G69" s="79">
        <f t="shared" si="81"/>
        <v>0</v>
      </c>
      <c r="H69" s="79">
        <f t="shared" si="81"/>
        <v>0</v>
      </c>
      <c r="I69" s="79">
        <f t="shared" si="81"/>
        <v>0</v>
      </c>
      <c r="J69" s="79">
        <f t="shared" si="81"/>
        <v>0</v>
      </c>
      <c r="K69" s="79">
        <f t="shared" si="81"/>
        <v>0</v>
      </c>
      <c r="L69" s="79">
        <f t="shared" si="81"/>
        <v>0</v>
      </c>
      <c r="M69" s="79">
        <f t="shared" si="81"/>
        <v>0</v>
      </c>
      <c r="N69" s="79">
        <f t="shared" si="81"/>
        <v>0</v>
      </c>
      <c r="O69" s="79">
        <f t="shared" si="81"/>
        <v>0</v>
      </c>
      <c r="P69" s="79">
        <f t="shared" si="81"/>
        <v>0</v>
      </c>
      <c r="Q69" s="79">
        <f t="shared" si="81"/>
        <v>0</v>
      </c>
      <c r="R69" s="79">
        <f t="shared" si="81"/>
        <v>0</v>
      </c>
      <c r="S69" s="79">
        <f t="shared" si="81"/>
        <v>0</v>
      </c>
      <c r="T69" s="79">
        <f t="shared" si="81"/>
        <v>0</v>
      </c>
      <c r="U69" s="79">
        <f t="shared" si="81"/>
        <v>0</v>
      </c>
      <c r="V69" s="79">
        <f t="shared" si="81"/>
        <v>0</v>
      </c>
      <c r="W69" s="79">
        <f t="shared" si="81"/>
        <v>0</v>
      </c>
      <c r="X69" s="79">
        <f t="shared" si="81"/>
        <v>0</v>
      </c>
      <c r="Y69" s="79">
        <f t="shared" si="81"/>
        <v>0</v>
      </c>
      <c r="Z69" s="79">
        <f t="shared" si="81"/>
        <v>0</v>
      </c>
      <c r="AA69" s="79">
        <f t="shared" si="81"/>
        <v>0</v>
      </c>
      <c r="AB69" s="79">
        <f t="shared" si="81"/>
        <v>0</v>
      </c>
      <c r="AC69" s="79">
        <f t="shared" si="81"/>
        <v>0</v>
      </c>
      <c r="AD69" s="79">
        <f t="shared" si="81"/>
        <v>0</v>
      </c>
      <c r="AE69" s="79">
        <f t="shared" si="81"/>
        <v>0</v>
      </c>
      <c r="AF69" s="79">
        <f t="shared" si="81"/>
        <v>0</v>
      </c>
      <c r="AG69" s="79">
        <f t="shared" si="81"/>
        <v>0</v>
      </c>
      <c r="AH69" s="79">
        <f t="shared" si="81"/>
        <v>0</v>
      </c>
      <c r="AI69" s="79">
        <f t="shared" si="81"/>
        <v>0</v>
      </c>
      <c r="AJ69" s="79">
        <f t="shared" ref="AJ69:BD69" si="82">IF(AJ$73=0,0,AJ136/AJ54)</f>
        <v>0</v>
      </c>
      <c r="AK69" s="79">
        <f t="shared" si="82"/>
        <v>0</v>
      </c>
      <c r="AL69" s="79">
        <f t="shared" si="82"/>
        <v>0</v>
      </c>
      <c r="AM69" s="79">
        <f t="shared" si="82"/>
        <v>0</v>
      </c>
      <c r="AN69" s="79">
        <f t="shared" si="82"/>
        <v>0</v>
      </c>
      <c r="AO69" s="79">
        <f t="shared" si="82"/>
        <v>0</v>
      </c>
      <c r="AP69" s="79">
        <f t="shared" si="82"/>
        <v>0</v>
      </c>
      <c r="AQ69" s="79">
        <f t="shared" si="82"/>
        <v>0</v>
      </c>
      <c r="AR69" s="79">
        <f t="shared" si="82"/>
        <v>0</v>
      </c>
      <c r="AS69" s="79">
        <f t="shared" si="82"/>
        <v>0</v>
      </c>
      <c r="AT69" s="79">
        <f t="shared" si="82"/>
        <v>0</v>
      </c>
      <c r="AU69" s="79">
        <f t="shared" si="82"/>
        <v>0</v>
      </c>
      <c r="AV69" s="79">
        <f t="shared" si="82"/>
        <v>0</v>
      </c>
      <c r="AW69" s="79">
        <f t="shared" si="82"/>
        <v>0</v>
      </c>
      <c r="AX69" s="79">
        <f t="shared" si="82"/>
        <v>0</v>
      </c>
      <c r="AY69" s="79">
        <f t="shared" si="82"/>
        <v>0</v>
      </c>
      <c r="AZ69" s="79">
        <f t="shared" si="82"/>
        <v>0</v>
      </c>
      <c r="BA69" s="79">
        <f t="shared" si="82"/>
        <v>0</v>
      </c>
      <c r="BB69" s="79">
        <f t="shared" si="82"/>
        <v>0</v>
      </c>
      <c r="BC69" s="79">
        <f t="shared" si="82"/>
        <v>0</v>
      </c>
      <c r="BD69" s="79">
        <f t="shared" si="82"/>
        <v>0</v>
      </c>
      <c r="BE69" s="175"/>
      <c r="BF69" s="79">
        <f t="shared" ref="BF69:BZ69" si="83">IF(BF$73=0,0,BF136/BF54)</f>
        <v>0</v>
      </c>
      <c r="BG69" s="79">
        <f t="shared" si="83"/>
        <v>0</v>
      </c>
      <c r="BH69" s="79">
        <f t="shared" si="83"/>
        <v>0</v>
      </c>
      <c r="BI69" s="79">
        <f t="shared" si="83"/>
        <v>0</v>
      </c>
      <c r="BJ69" s="79">
        <f t="shared" si="83"/>
        <v>0</v>
      </c>
      <c r="BK69" s="79">
        <f t="shared" si="83"/>
        <v>0</v>
      </c>
      <c r="BL69" s="79">
        <f t="shared" si="83"/>
        <v>0</v>
      </c>
      <c r="BM69" s="79">
        <f t="shared" si="83"/>
        <v>0</v>
      </c>
      <c r="BN69" s="79">
        <f t="shared" si="83"/>
        <v>0</v>
      </c>
      <c r="BO69" s="79">
        <f t="shared" si="83"/>
        <v>0</v>
      </c>
      <c r="BP69" s="79">
        <f t="shared" si="83"/>
        <v>0</v>
      </c>
      <c r="BQ69" s="79">
        <f t="shared" si="83"/>
        <v>0</v>
      </c>
      <c r="BR69" s="179">
        <f t="shared" si="83"/>
        <v>0</v>
      </c>
      <c r="BS69" s="79">
        <f t="shared" si="83"/>
        <v>0</v>
      </c>
      <c r="BT69" s="79">
        <f t="shared" si="83"/>
        <v>0</v>
      </c>
      <c r="BU69" s="79">
        <f t="shared" si="83"/>
        <v>0</v>
      </c>
      <c r="BV69" s="79">
        <f t="shared" si="83"/>
        <v>0</v>
      </c>
      <c r="BW69" s="79">
        <f t="shared" si="83"/>
        <v>0</v>
      </c>
      <c r="BX69" s="79">
        <f t="shared" si="83"/>
        <v>0</v>
      </c>
      <c r="BY69" s="79">
        <f t="shared" si="83"/>
        <v>0</v>
      </c>
      <c r="BZ69" s="79">
        <f t="shared" si="83"/>
        <v>0</v>
      </c>
      <c r="CA69" s="156"/>
    </row>
    <row r="70" spans="1:79" x14ac:dyDescent="0.3">
      <c r="A70" s="155"/>
      <c r="B70" s="160" t="s">
        <v>336</v>
      </c>
      <c r="C70" s="166"/>
      <c r="D70" s="178">
        <f t="shared" ref="D70:AI70" si="84">IFERROR(D74/D47,0)</f>
        <v>0</v>
      </c>
      <c r="E70" s="79">
        <f t="shared" si="84"/>
        <v>0</v>
      </c>
      <c r="F70" s="79">
        <f t="shared" si="84"/>
        <v>0</v>
      </c>
      <c r="G70" s="79">
        <f t="shared" si="84"/>
        <v>0</v>
      </c>
      <c r="H70" s="79">
        <f t="shared" si="84"/>
        <v>0</v>
      </c>
      <c r="I70" s="79">
        <f t="shared" si="84"/>
        <v>0</v>
      </c>
      <c r="J70" s="79">
        <f t="shared" si="84"/>
        <v>0</v>
      </c>
      <c r="K70" s="79">
        <f t="shared" si="84"/>
        <v>0</v>
      </c>
      <c r="L70" s="79">
        <f t="shared" si="84"/>
        <v>0</v>
      </c>
      <c r="M70" s="79">
        <f t="shared" si="84"/>
        <v>0</v>
      </c>
      <c r="N70" s="79">
        <f t="shared" si="84"/>
        <v>0</v>
      </c>
      <c r="O70" s="79">
        <f t="shared" si="84"/>
        <v>0</v>
      </c>
      <c r="P70" s="79">
        <f t="shared" si="84"/>
        <v>0</v>
      </c>
      <c r="Q70" s="79">
        <f t="shared" si="84"/>
        <v>0</v>
      </c>
      <c r="R70" s="79">
        <f t="shared" si="84"/>
        <v>0</v>
      </c>
      <c r="S70" s="79">
        <f t="shared" si="84"/>
        <v>0</v>
      </c>
      <c r="T70" s="79">
        <f t="shared" si="84"/>
        <v>0</v>
      </c>
      <c r="U70" s="79">
        <f t="shared" si="84"/>
        <v>0</v>
      </c>
      <c r="V70" s="79">
        <f t="shared" si="84"/>
        <v>0</v>
      </c>
      <c r="W70" s="79">
        <f t="shared" si="84"/>
        <v>0</v>
      </c>
      <c r="X70" s="79">
        <f t="shared" si="84"/>
        <v>0</v>
      </c>
      <c r="Y70" s="79">
        <f t="shared" si="84"/>
        <v>0</v>
      </c>
      <c r="Z70" s="79">
        <f t="shared" si="84"/>
        <v>0</v>
      </c>
      <c r="AA70" s="79">
        <f t="shared" si="84"/>
        <v>0</v>
      </c>
      <c r="AB70" s="79">
        <f t="shared" si="84"/>
        <v>0</v>
      </c>
      <c r="AC70" s="79">
        <f t="shared" si="84"/>
        <v>0</v>
      </c>
      <c r="AD70" s="79">
        <f t="shared" si="84"/>
        <v>0</v>
      </c>
      <c r="AE70" s="79">
        <f t="shared" si="84"/>
        <v>0</v>
      </c>
      <c r="AF70" s="79">
        <f t="shared" si="84"/>
        <v>0</v>
      </c>
      <c r="AG70" s="79">
        <f t="shared" si="84"/>
        <v>0</v>
      </c>
      <c r="AH70" s="79">
        <f t="shared" si="84"/>
        <v>0</v>
      </c>
      <c r="AI70" s="79">
        <f t="shared" si="84"/>
        <v>0</v>
      </c>
      <c r="AJ70" s="79">
        <f t="shared" ref="AJ70:BD70" si="85">IFERROR(AJ74/AJ47,0)</f>
        <v>0</v>
      </c>
      <c r="AK70" s="79">
        <f t="shared" si="85"/>
        <v>0</v>
      </c>
      <c r="AL70" s="79">
        <f t="shared" si="85"/>
        <v>0</v>
      </c>
      <c r="AM70" s="79">
        <f t="shared" si="85"/>
        <v>0</v>
      </c>
      <c r="AN70" s="79">
        <f t="shared" si="85"/>
        <v>0</v>
      </c>
      <c r="AO70" s="79">
        <f t="shared" si="85"/>
        <v>0</v>
      </c>
      <c r="AP70" s="79">
        <f t="shared" si="85"/>
        <v>0</v>
      </c>
      <c r="AQ70" s="79">
        <f t="shared" si="85"/>
        <v>0</v>
      </c>
      <c r="AR70" s="79">
        <f t="shared" si="85"/>
        <v>0</v>
      </c>
      <c r="AS70" s="79">
        <f t="shared" si="85"/>
        <v>0</v>
      </c>
      <c r="AT70" s="79">
        <f t="shared" si="85"/>
        <v>0</v>
      </c>
      <c r="AU70" s="79">
        <f t="shared" si="85"/>
        <v>0</v>
      </c>
      <c r="AV70" s="79">
        <f t="shared" si="85"/>
        <v>0</v>
      </c>
      <c r="AW70" s="79">
        <f t="shared" si="85"/>
        <v>0</v>
      </c>
      <c r="AX70" s="79">
        <f t="shared" si="85"/>
        <v>0</v>
      </c>
      <c r="AY70" s="79">
        <f t="shared" si="85"/>
        <v>0</v>
      </c>
      <c r="AZ70" s="79">
        <f t="shared" si="85"/>
        <v>0</v>
      </c>
      <c r="BA70" s="79">
        <f t="shared" si="85"/>
        <v>0</v>
      </c>
      <c r="BB70" s="79">
        <f t="shared" si="85"/>
        <v>0</v>
      </c>
      <c r="BC70" s="79">
        <f t="shared" si="85"/>
        <v>0</v>
      </c>
      <c r="BD70" s="79">
        <f t="shared" si="85"/>
        <v>0</v>
      </c>
      <c r="BE70" s="175"/>
      <c r="BF70" s="79">
        <f t="shared" ref="BF70:BZ70" si="86">IFERROR(BF74/BF47,0)</f>
        <v>0</v>
      </c>
      <c r="BG70" s="79">
        <f t="shared" si="86"/>
        <v>0</v>
      </c>
      <c r="BH70" s="79">
        <f t="shared" si="86"/>
        <v>0</v>
      </c>
      <c r="BI70" s="79">
        <f t="shared" si="86"/>
        <v>0</v>
      </c>
      <c r="BJ70" s="79">
        <f t="shared" si="86"/>
        <v>0</v>
      </c>
      <c r="BK70" s="79">
        <f t="shared" si="86"/>
        <v>0</v>
      </c>
      <c r="BL70" s="79">
        <f t="shared" si="86"/>
        <v>0</v>
      </c>
      <c r="BM70" s="79">
        <f t="shared" si="86"/>
        <v>0</v>
      </c>
      <c r="BN70" s="79">
        <f t="shared" si="86"/>
        <v>0</v>
      </c>
      <c r="BO70" s="79">
        <f t="shared" si="86"/>
        <v>0</v>
      </c>
      <c r="BP70" s="79">
        <f t="shared" si="86"/>
        <v>0</v>
      </c>
      <c r="BQ70" s="79">
        <f t="shared" si="86"/>
        <v>0</v>
      </c>
      <c r="BR70" s="179">
        <f t="shared" si="86"/>
        <v>0</v>
      </c>
      <c r="BS70" s="79">
        <f t="shared" si="86"/>
        <v>0</v>
      </c>
      <c r="BT70" s="79">
        <f t="shared" si="86"/>
        <v>0</v>
      </c>
      <c r="BU70" s="79">
        <f t="shared" si="86"/>
        <v>0</v>
      </c>
      <c r="BV70" s="79">
        <f t="shared" si="86"/>
        <v>0</v>
      </c>
      <c r="BW70" s="79">
        <f t="shared" si="86"/>
        <v>0</v>
      </c>
      <c r="BX70" s="79">
        <f t="shared" si="86"/>
        <v>0</v>
      </c>
      <c r="BY70" s="79">
        <f t="shared" si="86"/>
        <v>0</v>
      </c>
      <c r="BZ70" s="79">
        <f t="shared" si="86"/>
        <v>0</v>
      </c>
      <c r="CA70" s="156"/>
    </row>
    <row r="71" spans="1:79" ht="15.6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9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x14ac:dyDescent="0.3">
      <c r="A73" s="193"/>
      <c r="B73" s="160" t="s">
        <v>338</v>
      </c>
      <c r="C73" s="194"/>
      <c r="D73" s="157">
        <f>SUM(E73:BD73)</f>
        <v>0</v>
      </c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92"/>
      <c r="AD73" s="292"/>
      <c r="AE73" s="292"/>
      <c r="AF73" s="292"/>
      <c r="AG73" s="292"/>
      <c r="AH73" s="292"/>
      <c r="AI73" s="292"/>
      <c r="AJ73" s="292"/>
      <c r="AK73" s="292"/>
      <c r="AL73" s="292"/>
      <c r="AM73" s="292"/>
      <c r="AN73" s="292"/>
      <c r="AO73" s="292"/>
      <c r="AP73" s="292"/>
      <c r="AQ73" s="292"/>
      <c r="AR73" s="292"/>
      <c r="AS73" s="292"/>
      <c r="AT73" s="292"/>
      <c r="AU73" s="292"/>
      <c r="AV73" s="292"/>
      <c r="AW73" s="292"/>
      <c r="AX73" s="292"/>
      <c r="AY73" s="292"/>
      <c r="AZ73" s="292"/>
      <c r="BA73" s="292"/>
      <c r="BB73" s="292"/>
      <c r="BC73" s="292"/>
      <c r="BD73" s="292"/>
      <c r="BE73" s="195"/>
      <c r="BF73" s="163">
        <f>SUM(E73:H73)</f>
        <v>0</v>
      </c>
      <c r="BG73" s="77">
        <f>SUM(I73:L73)</f>
        <v>0</v>
      </c>
      <c r="BH73" s="77">
        <f>SUM(M73:Q73)</f>
        <v>0</v>
      </c>
      <c r="BI73" s="77">
        <f>SUM(R73:U73)</f>
        <v>0</v>
      </c>
      <c r="BJ73" s="77">
        <f>SUM(V73:Y73)</f>
        <v>0</v>
      </c>
      <c r="BK73" s="77">
        <f>SUM(Z73:AD73)</f>
        <v>0</v>
      </c>
      <c r="BL73" s="77">
        <f>SUM(AE73:AH73)</f>
        <v>0</v>
      </c>
      <c r="BM73" s="77">
        <f>SUM(AI73:AL73)</f>
        <v>0</v>
      </c>
      <c r="BN73" s="77">
        <f>SUM(AM73:AQ73)</f>
        <v>0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0</v>
      </c>
      <c r="BS73" s="77">
        <f>SUM(BF73:BH73)</f>
        <v>0</v>
      </c>
      <c r="BT73" s="77">
        <f>SUM(BI73:BK73)</f>
        <v>0</v>
      </c>
      <c r="BU73" s="77">
        <f>SUM(BL73:BN73)</f>
        <v>0</v>
      </c>
      <c r="BV73" s="77">
        <f>SUM(BO73:BQ73)</f>
        <v>0</v>
      </c>
      <c r="BW73" s="77">
        <f>SUM(BF73:BK73)</f>
        <v>0</v>
      </c>
      <c r="BX73" s="77">
        <f>SUM(BL73:BQ73)</f>
        <v>0</v>
      </c>
      <c r="BY73" s="77">
        <f>IF(Info!$O$3="Q1",$BS73,IF(Info!$O$3="Q2",$BS73+$BT73,IF(Info!$O$3="Q3",$BS73+$BT73+$BU73,$BR73)))</f>
        <v>0</v>
      </c>
      <c r="BZ73" s="77">
        <f>IF(Info!$O$3="Q1",$BS73,IF(Info!$O$3="Q2",$BT73,IF(Info!$O$3="Q3",$BU73,$BV73)))</f>
        <v>0</v>
      </c>
      <c r="CA73" s="198"/>
    </row>
    <row r="74" spans="1:79" x14ac:dyDescent="0.3">
      <c r="A74" s="193"/>
      <c r="B74" s="160" t="s">
        <v>339</v>
      </c>
      <c r="C74" s="194"/>
      <c r="D74" s="157">
        <f>SUM(E74:BD74)</f>
        <v>0</v>
      </c>
      <c r="E74" s="161">
        <f t="shared" ref="E74:AJ74" si="87">E73/(1+$C$77)</f>
        <v>0</v>
      </c>
      <c r="F74" s="161">
        <f t="shared" si="87"/>
        <v>0</v>
      </c>
      <c r="G74" s="161">
        <f t="shared" si="87"/>
        <v>0</v>
      </c>
      <c r="H74" s="161">
        <f t="shared" si="87"/>
        <v>0</v>
      </c>
      <c r="I74" s="161">
        <f t="shared" si="87"/>
        <v>0</v>
      </c>
      <c r="J74" s="161">
        <f t="shared" si="87"/>
        <v>0</v>
      </c>
      <c r="K74" s="161">
        <f t="shared" si="87"/>
        <v>0</v>
      </c>
      <c r="L74" s="161">
        <f t="shared" si="87"/>
        <v>0</v>
      </c>
      <c r="M74" s="161">
        <f t="shared" si="87"/>
        <v>0</v>
      </c>
      <c r="N74" s="161">
        <f t="shared" si="87"/>
        <v>0</v>
      </c>
      <c r="O74" s="161">
        <f t="shared" si="87"/>
        <v>0</v>
      </c>
      <c r="P74" s="161">
        <f t="shared" si="87"/>
        <v>0</v>
      </c>
      <c r="Q74" s="161">
        <f t="shared" si="87"/>
        <v>0</v>
      </c>
      <c r="R74" s="161">
        <f t="shared" si="87"/>
        <v>0</v>
      </c>
      <c r="S74" s="161">
        <f t="shared" si="87"/>
        <v>0</v>
      </c>
      <c r="T74" s="161">
        <f t="shared" si="87"/>
        <v>0</v>
      </c>
      <c r="U74" s="161">
        <f t="shared" si="87"/>
        <v>0</v>
      </c>
      <c r="V74" s="161">
        <f t="shared" si="87"/>
        <v>0</v>
      </c>
      <c r="W74" s="161">
        <f t="shared" si="87"/>
        <v>0</v>
      </c>
      <c r="X74" s="161">
        <f t="shared" si="87"/>
        <v>0</v>
      </c>
      <c r="Y74" s="161">
        <f t="shared" si="87"/>
        <v>0</v>
      </c>
      <c r="Z74" s="161">
        <f t="shared" si="87"/>
        <v>0</v>
      </c>
      <c r="AA74" s="161">
        <f t="shared" si="87"/>
        <v>0</v>
      </c>
      <c r="AB74" s="161">
        <f t="shared" si="87"/>
        <v>0</v>
      </c>
      <c r="AC74" s="161">
        <f t="shared" si="87"/>
        <v>0</v>
      </c>
      <c r="AD74" s="161">
        <f t="shared" si="87"/>
        <v>0</v>
      </c>
      <c r="AE74" s="161">
        <f t="shared" si="87"/>
        <v>0</v>
      </c>
      <c r="AF74" s="161">
        <f t="shared" si="87"/>
        <v>0</v>
      </c>
      <c r="AG74" s="161">
        <f t="shared" si="87"/>
        <v>0</v>
      </c>
      <c r="AH74" s="161">
        <f t="shared" si="87"/>
        <v>0</v>
      </c>
      <c r="AI74" s="161">
        <f t="shared" si="87"/>
        <v>0</v>
      </c>
      <c r="AJ74" s="161">
        <f t="shared" si="87"/>
        <v>0</v>
      </c>
      <c r="AK74" s="161">
        <f t="shared" ref="AK74:BP74" si="88">AK73/(1+$C$77)</f>
        <v>0</v>
      </c>
      <c r="AL74" s="161">
        <f t="shared" si="88"/>
        <v>0</v>
      </c>
      <c r="AM74" s="161">
        <f t="shared" si="88"/>
        <v>0</v>
      </c>
      <c r="AN74" s="161">
        <f t="shared" si="88"/>
        <v>0</v>
      </c>
      <c r="AO74" s="161">
        <f t="shared" si="88"/>
        <v>0</v>
      </c>
      <c r="AP74" s="161">
        <f t="shared" si="88"/>
        <v>0</v>
      </c>
      <c r="AQ74" s="161">
        <f t="shared" si="88"/>
        <v>0</v>
      </c>
      <c r="AR74" s="161">
        <f t="shared" si="88"/>
        <v>0</v>
      </c>
      <c r="AS74" s="161">
        <f t="shared" si="88"/>
        <v>0</v>
      </c>
      <c r="AT74" s="161">
        <f t="shared" si="88"/>
        <v>0</v>
      </c>
      <c r="AU74" s="161">
        <f t="shared" si="88"/>
        <v>0</v>
      </c>
      <c r="AV74" s="161">
        <f t="shared" si="88"/>
        <v>0</v>
      </c>
      <c r="AW74" s="161">
        <f t="shared" si="88"/>
        <v>0</v>
      </c>
      <c r="AX74" s="161">
        <f t="shared" si="88"/>
        <v>0</v>
      </c>
      <c r="AY74" s="161">
        <f t="shared" si="88"/>
        <v>0</v>
      </c>
      <c r="AZ74" s="161">
        <f t="shared" si="88"/>
        <v>0</v>
      </c>
      <c r="BA74" s="161">
        <f t="shared" si="88"/>
        <v>0</v>
      </c>
      <c r="BB74" s="161">
        <f t="shared" si="88"/>
        <v>0</v>
      </c>
      <c r="BC74" s="161">
        <f t="shared" si="88"/>
        <v>0</v>
      </c>
      <c r="BD74" s="161">
        <f t="shared" si="88"/>
        <v>0</v>
      </c>
      <c r="BE74" s="195"/>
      <c r="BF74" s="162">
        <f>SUM(E74:H74)</f>
        <v>0</v>
      </c>
      <c r="BG74" s="157">
        <f>SUM(I74:L74)</f>
        <v>0</v>
      </c>
      <c r="BH74" s="157">
        <f>SUM(M74:Q74)</f>
        <v>0</v>
      </c>
      <c r="BI74" s="157">
        <f>SUM(R74:U74)</f>
        <v>0</v>
      </c>
      <c r="BJ74" s="157">
        <f>SUM(V74:Y74)</f>
        <v>0</v>
      </c>
      <c r="BK74" s="157">
        <f>SUM(Z74:AD74)</f>
        <v>0</v>
      </c>
      <c r="BL74" s="157">
        <f>SUM(AE74:AH74)</f>
        <v>0</v>
      </c>
      <c r="BM74" s="157">
        <f>SUM(AI74:AL74)</f>
        <v>0</v>
      </c>
      <c r="BN74" s="157">
        <f>SUM(AM74:AQ74)</f>
        <v>0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0</v>
      </c>
      <c r="BS74" s="157">
        <f>SUM(BF74:BH74)</f>
        <v>0</v>
      </c>
      <c r="BT74" s="157">
        <f>SUM(BI74:BK74)</f>
        <v>0</v>
      </c>
      <c r="BU74" s="157">
        <f>SUM(BL74:BN74)</f>
        <v>0</v>
      </c>
      <c r="BV74" s="157">
        <f>SUM(BO74:BQ74)</f>
        <v>0</v>
      </c>
      <c r="BW74" s="157">
        <f>SUM(BF74:BK74)</f>
        <v>0</v>
      </c>
      <c r="BX74" s="157">
        <f>SUM(BL74:BQ74)</f>
        <v>0</v>
      </c>
      <c r="BY74" s="157">
        <f>IF(Info!$O$3="Q1",$BS74,IF(Info!$O$3="Q2",$BS74+$BT74,IF(Info!$O$3="Q3",$BS74+$BT74+$BU74,$BR74)))</f>
        <v>0</v>
      </c>
      <c r="BZ74" s="157">
        <f>IF(Info!$O$3="Q1",$BS74,IF(Info!$O$3="Q2",$BT74,IF(Info!$O$3="Q3",$BU74,$BV74)))</f>
        <v>0</v>
      </c>
      <c r="CA74" s="198"/>
    </row>
    <row r="75" spans="1:79" x14ac:dyDescent="0.3">
      <c r="A75" s="193"/>
      <c r="B75" s="78" t="s">
        <v>340</v>
      </c>
      <c r="C75" s="194"/>
      <c r="D75" s="77">
        <f>SUM(E75:BD75)</f>
        <v>0</v>
      </c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92"/>
      <c r="AH75" s="292"/>
      <c r="AI75" s="292"/>
      <c r="AJ75" s="292"/>
      <c r="AK75" s="292"/>
      <c r="AL75" s="292"/>
      <c r="AM75" s="292"/>
      <c r="AN75" s="292"/>
      <c r="AO75" s="292"/>
      <c r="AP75" s="292"/>
      <c r="AQ75" s="292"/>
      <c r="AR75" s="292"/>
      <c r="AS75" s="292"/>
      <c r="AT75" s="292"/>
      <c r="AU75" s="292"/>
      <c r="AV75" s="292"/>
      <c r="AW75" s="292"/>
      <c r="AX75" s="292"/>
      <c r="AY75" s="292"/>
      <c r="AZ75" s="292"/>
      <c r="BA75" s="292"/>
      <c r="BB75" s="292"/>
      <c r="BC75" s="292"/>
      <c r="BD75" s="292"/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x14ac:dyDescent="0.3">
      <c r="A76" s="193"/>
      <c r="B76" s="78" t="s">
        <v>341</v>
      </c>
      <c r="C76" s="194"/>
      <c r="D76" s="77">
        <f>SUM(E76:BD76)</f>
        <v>0</v>
      </c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292"/>
      <c r="AU76" s="292"/>
      <c r="AV76" s="292"/>
      <c r="AW76" s="292"/>
      <c r="AX76" s="292"/>
      <c r="AY76" s="292"/>
      <c r="AZ76" s="292"/>
      <c r="BA76" s="292"/>
      <c r="BB76" s="292"/>
      <c r="BC76" s="292"/>
      <c r="BD76" s="292"/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x14ac:dyDescent="0.3">
      <c r="A77" s="193"/>
      <c r="B77" s="160" t="s">
        <v>342</v>
      </c>
      <c r="C77" s="194">
        <f>Info!$R$3</f>
        <v>0.2</v>
      </c>
      <c r="D77" s="157">
        <f>SUM(E77:BD77)</f>
        <v>0</v>
      </c>
      <c r="E77" s="161">
        <f t="shared" ref="E77:AJ77" si="89">SUM(E74:E76)</f>
        <v>0</v>
      </c>
      <c r="F77" s="161">
        <f t="shared" si="89"/>
        <v>0</v>
      </c>
      <c r="G77" s="161">
        <f t="shared" si="89"/>
        <v>0</v>
      </c>
      <c r="H77" s="161">
        <f t="shared" si="89"/>
        <v>0</v>
      </c>
      <c r="I77" s="161">
        <f t="shared" si="89"/>
        <v>0</v>
      </c>
      <c r="J77" s="161">
        <f t="shared" si="89"/>
        <v>0</v>
      </c>
      <c r="K77" s="161">
        <f t="shared" si="89"/>
        <v>0</v>
      </c>
      <c r="L77" s="161">
        <f t="shared" si="89"/>
        <v>0</v>
      </c>
      <c r="M77" s="161">
        <f t="shared" si="89"/>
        <v>0</v>
      </c>
      <c r="N77" s="161">
        <f t="shared" si="89"/>
        <v>0</v>
      </c>
      <c r="O77" s="161">
        <f t="shared" si="89"/>
        <v>0</v>
      </c>
      <c r="P77" s="161">
        <f t="shared" si="89"/>
        <v>0</v>
      </c>
      <c r="Q77" s="161">
        <f t="shared" si="89"/>
        <v>0</v>
      </c>
      <c r="R77" s="161">
        <f t="shared" si="89"/>
        <v>0</v>
      </c>
      <c r="S77" s="161">
        <f t="shared" si="89"/>
        <v>0</v>
      </c>
      <c r="T77" s="161">
        <f t="shared" si="89"/>
        <v>0</v>
      </c>
      <c r="U77" s="161">
        <f t="shared" si="89"/>
        <v>0</v>
      </c>
      <c r="V77" s="161">
        <f t="shared" si="89"/>
        <v>0</v>
      </c>
      <c r="W77" s="161">
        <f t="shared" si="89"/>
        <v>0</v>
      </c>
      <c r="X77" s="161">
        <f t="shared" si="89"/>
        <v>0</v>
      </c>
      <c r="Y77" s="161">
        <f t="shared" si="89"/>
        <v>0</v>
      </c>
      <c r="Z77" s="161">
        <f t="shared" si="89"/>
        <v>0</v>
      </c>
      <c r="AA77" s="161">
        <f t="shared" si="89"/>
        <v>0</v>
      </c>
      <c r="AB77" s="161">
        <f t="shared" si="89"/>
        <v>0</v>
      </c>
      <c r="AC77" s="161">
        <f t="shared" si="89"/>
        <v>0</v>
      </c>
      <c r="AD77" s="161">
        <f t="shared" si="89"/>
        <v>0</v>
      </c>
      <c r="AE77" s="161">
        <f t="shared" si="89"/>
        <v>0</v>
      </c>
      <c r="AF77" s="161">
        <f t="shared" si="89"/>
        <v>0</v>
      </c>
      <c r="AG77" s="161">
        <f t="shared" si="89"/>
        <v>0</v>
      </c>
      <c r="AH77" s="161">
        <f t="shared" si="89"/>
        <v>0</v>
      </c>
      <c r="AI77" s="161">
        <f t="shared" si="89"/>
        <v>0</v>
      </c>
      <c r="AJ77" s="161">
        <f t="shared" si="89"/>
        <v>0</v>
      </c>
      <c r="AK77" s="161">
        <f t="shared" ref="AK77:BP77" si="90">SUM(AK74:AK76)</f>
        <v>0</v>
      </c>
      <c r="AL77" s="161">
        <f t="shared" si="90"/>
        <v>0</v>
      </c>
      <c r="AM77" s="161">
        <f t="shared" si="90"/>
        <v>0</v>
      </c>
      <c r="AN77" s="161">
        <f t="shared" si="90"/>
        <v>0</v>
      </c>
      <c r="AO77" s="161">
        <f t="shared" si="90"/>
        <v>0</v>
      </c>
      <c r="AP77" s="161">
        <f t="shared" si="90"/>
        <v>0</v>
      </c>
      <c r="AQ77" s="161">
        <f t="shared" si="90"/>
        <v>0</v>
      </c>
      <c r="AR77" s="161">
        <f t="shared" si="90"/>
        <v>0</v>
      </c>
      <c r="AS77" s="161">
        <f t="shared" si="90"/>
        <v>0</v>
      </c>
      <c r="AT77" s="161">
        <f t="shared" si="90"/>
        <v>0</v>
      </c>
      <c r="AU77" s="161">
        <f t="shared" si="90"/>
        <v>0</v>
      </c>
      <c r="AV77" s="161">
        <f t="shared" si="90"/>
        <v>0</v>
      </c>
      <c r="AW77" s="161">
        <f t="shared" si="90"/>
        <v>0</v>
      </c>
      <c r="AX77" s="161">
        <f t="shared" si="90"/>
        <v>0</v>
      </c>
      <c r="AY77" s="161">
        <f t="shared" si="90"/>
        <v>0</v>
      </c>
      <c r="AZ77" s="161">
        <f t="shared" si="90"/>
        <v>0</v>
      </c>
      <c r="BA77" s="161">
        <f t="shared" si="90"/>
        <v>0</v>
      </c>
      <c r="BB77" s="161">
        <f t="shared" si="90"/>
        <v>0</v>
      </c>
      <c r="BC77" s="161">
        <f t="shared" si="90"/>
        <v>0</v>
      </c>
      <c r="BD77" s="161">
        <f t="shared" si="90"/>
        <v>0</v>
      </c>
      <c r="BE77" s="195"/>
      <c r="BF77" s="162">
        <f>SUM(E77:H77)</f>
        <v>0</v>
      </c>
      <c r="BG77" s="157">
        <f>SUM(I77:L77)</f>
        <v>0</v>
      </c>
      <c r="BH77" s="157">
        <f>SUM(M77:Q77)</f>
        <v>0</v>
      </c>
      <c r="BI77" s="157">
        <f>SUM(R77:U77)</f>
        <v>0</v>
      </c>
      <c r="BJ77" s="157">
        <f>SUM(V77:Y77)</f>
        <v>0</v>
      </c>
      <c r="BK77" s="157">
        <f>SUM(Z77:AD77)</f>
        <v>0</v>
      </c>
      <c r="BL77" s="157">
        <f>SUM(AE77:AH77)</f>
        <v>0</v>
      </c>
      <c r="BM77" s="157">
        <f>SUM(AI77:AL77)</f>
        <v>0</v>
      </c>
      <c r="BN77" s="157">
        <f>SUM(AM77:AQ77)</f>
        <v>0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0</v>
      </c>
      <c r="BS77" s="157">
        <f>SUM(BF77:BH77)</f>
        <v>0</v>
      </c>
      <c r="BT77" s="157">
        <f>SUM(BI77:BK77)</f>
        <v>0</v>
      </c>
      <c r="BU77" s="157">
        <f>SUM(BL77:BN77)</f>
        <v>0</v>
      </c>
      <c r="BV77" s="157">
        <f>SUM(BO77:BQ77)</f>
        <v>0</v>
      </c>
      <c r="BW77" s="157">
        <f>SUM(BF77:BK77)</f>
        <v>0</v>
      </c>
      <c r="BX77" s="157">
        <f>SUM(BL77:BQ77)</f>
        <v>0</v>
      </c>
      <c r="BY77" s="157">
        <f>IF(Info!$O$3="Q1",$BS77,IF(Info!$O$3="Q2",$BS77+$BT77,IF(Info!$O$3="Q3",$BS77+$BT77+$BU77,$BR77)))</f>
        <v>0</v>
      </c>
      <c r="BZ77" s="157">
        <f>IF(Info!$O$3="Q1",$BS77,IF(Info!$O$3="Q2",$BT77,IF(Info!$O$3="Q3",$BU77,$BV77)))</f>
        <v>0</v>
      </c>
      <c r="CA77" s="198"/>
    </row>
    <row r="78" spans="1:79" x14ac:dyDescent="0.3">
      <c r="A78" s="193"/>
      <c r="B78" s="196" t="s">
        <v>343</v>
      </c>
      <c r="C78" s="194"/>
      <c r="D78" s="197"/>
      <c r="E78" s="198">
        <f>E74</f>
        <v>0</v>
      </c>
      <c r="F78" s="198">
        <f t="shared" ref="F78:AK78" si="91">E78+F74</f>
        <v>0</v>
      </c>
      <c r="G78" s="198">
        <f t="shared" si="91"/>
        <v>0</v>
      </c>
      <c r="H78" s="198">
        <f t="shared" si="91"/>
        <v>0</v>
      </c>
      <c r="I78" s="198">
        <f t="shared" si="91"/>
        <v>0</v>
      </c>
      <c r="J78" s="198">
        <f t="shared" si="91"/>
        <v>0</v>
      </c>
      <c r="K78" s="198">
        <f t="shared" si="91"/>
        <v>0</v>
      </c>
      <c r="L78" s="198">
        <f t="shared" si="91"/>
        <v>0</v>
      </c>
      <c r="M78" s="198">
        <f t="shared" si="91"/>
        <v>0</v>
      </c>
      <c r="N78" s="198">
        <f t="shared" si="91"/>
        <v>0</v>
      </c>
      <c r="O78" s="198">
        <f t="shared" si="91"/>
        <v>0</v>
      </c>
      <c r="P78" s="198">
        <f t="shared" si="91"/>
        <v>0</v>
      </c>
      <c r="Q78" s="198">
        <f t="shared" si="91"/>
        <v>0</v>
      </c>
      <c r="R78" s="198">
        <f t="shared" si="91"/>
        <v>0</v>
      </c>
      <c r="S78" s="198">
        <f t="shared" si="91"/>
        <v>0</v>
      </c>
      <c r="T78" s="198">
        <f t="shared" si="91"/>
        <v>0</v>
      </c>
      <c r="U78" s="198">
        <f t="shared" si="91"/>
        <v>0</v>
      </c>
      <c r="V78" s="198">
        <f t="shared" si="91"/>
        <v>0</v>
      </c>
      <c r="W78" s="198">
        <f t="shared" si="91"/>
        <v>0</v>
      </c>
      <c r="X78" s="198">
        <f t="shared" si="91"/>
        <v>0</v>
      </c>
      <c r="Y78" s="198">
        <f t="shared" si="91"/>
        <v>0</v>
      </c>
      <c r="Z78" s="198">
        <f t="shared" si="91"/>
        <v>0</v>
      </c>
      <c r="AA78" s="198">
        <f t="shared" si="91"/>
        <v>0</v>
      </c>
      <c r="AB78" s="198">
        <f t="shared" si="91"/>
        <v>0</v>
      </c>
      <c r="AC78" s="198">
        <f t="shared" si="91"/>
        <v>0</v>
      </c>
      <c r="AD78" s="198">
        <f t="shared" si="91"/>
        <v>0</v>
      </c>
      <c r="AE78" s="198">
        <f t="shared" si="91"/>
        <v>0</v>
      </c>
      <c r="AF78" s="198">
        <f t="shared" si="91"/>
        <v>0</v>
      </c>
      <c r="AG78" s="198">
        <f t="shared" si="91"/>
        <v>0</v>
      </c>
      <c r="AH78" s="198">
        <f t="shared" si="91"/>
        <v>0</v>
      </c>
      <c r="AI78" s="198">
        <f t="shared" si="91"/>
        <v>0</v>
      </c>
      <c r="AJ78" s="198">
        <f t="shared" si="91"/>
        <v>0</v>
      </c>
      <c r="AK78" s="198">
        <f t="shared" si="91"/>
        <v>0</v>
      </c>
      <c r="AL78" s="198">
        <f t="shared" ref="AL78:BQ78" si="92">AK78+AL74</f>
        <v>0</v>
      </c>
      <c r="AM78" s="198">
        <f t="shared" si="92"/>
        <v>0</v>
      </c>
      <c r="AN78" s="198">
        <f t="shared" si="92"/>
        <v>0</v>
      </c>
      <c r="AO78" s="198">
        <f t="shared" si="92"/>
        <v>0</v>
      </c>
      <c r="AP78" s="198">
        <f t="shared" si="92"/>
        <v>0</v>
      </c>
      <c r="AQ78" s="198">
        <f t="shared" si="92"/>
        <v>0</v>
      </c>
      <c r="AR78" s="198">
        <f t="shared" si="92"/>
        <v>0</v>
      </c>
      <c r="AS78" s="198">
        <f t="shared" si="92"/>
        <v>0</v>
      </c>
      <c r="AT78" s="198">
        <f t="shared" si="92"/>
        <v>0</v>
      </c>
      <c r="AU78" s="198">
        <f t="shared" si="92"/>
        <v>0</v>
      </c>
      <c r="AV78" s="198">
        <f t="shared" si="92"/>
        <v>0</v>
      </c>
      <c r="AW78" s="198">
        <f t="shared" si="92"/>
        <v>0</v>
      </c>
      <c r="AX78" s="198">
        <f t="shared" si="92"/>
        <v>0</v>
      </c>
      <c r="AY78" s="198">
        <f t="shared" si="92"/>
        <v>0</v>
      </c>
      <c r="AZ78" s="198">
        <f t="shared" si="92"/>
        <v>0</v>
      </c>
      <c r="BA78" s="198">
        <f t="shared" si="92"/>
        <v>0</v>
      </c>
      <c r="BB78" s="198">
        <f t="shared" si="92"/>
        <v>0</v>
      </c>
      <c r="BC78" s="198">
        <f t="shared" si="92"/>
        <v>0</v>
      </c>
      <c r="BD78" s="198">
        <f t="shared" si="92"/>
        <v>0</v>
      </c>
      <c r="BE78" s="198">
        <f t="shared" si="92"/>
        <v>0</v>
      </c>
      <c r="BF78" s="198">
        <f t="shared" si="92"/>
        <v>0</v>
      </c>
      <c r="BG78" s="198">
        <f t="shared" si="92"/>
        <v>0</v>
      </c>
      <c r="BH78" s="198">
        <f t="shared" si="92"/>
        <v>0</v>
      </c>
      <c r="BI78" s="198">
        <f t="shared" si="92"/>
        <v>0</v>
      </c>
      <c r="BJ78" s="198">
        <f t="shared" si="92"/>
        <v>0</v>
      </c>
      <c r="BK78" s="198">
        <f t="shared" si="92"/>
        <v>0</v>
      </c>
      <c r="BL78" s="198">
        <f t="shared" si="92"/>
        <v>0</v>
      </c>
      <c r="BM78" s="198">
        <f t="shared" si="92"/>
        <v>0</v>
      </c>
      <c r="BN78" s="198">
        <f t="shared" si="92"/>
        <v>0</v>
      </c>
      <c r="BO78" s="198">
        <f t="shared" si="92"/>
        <v>0</v>
      </c>
      <c r="BP78" s="198">
        <f t="shared" si="92"/>
        <v>0</v>
      </c>
      <c r="BQ78" s="198">
        <f t="shared" si="92"/>
        <v>0</v>
      </c>
      <c r="BR78" s="198">
        <f t="shared" ref="BR78:CA78" si="93">BQ78+BR74</f>
        <v>0</v>
      </c>
      <c r="BS78" s="198">
        <f t="shared" si="93"/>
        <v>0</v>
      </c>
      <c r="BT78" s="198">
        <f t="shared" si="93"/>
        <v>0</v>
      </c>
      <c r="BU78" s="198">
        <f t="shared" si="93"/>
        <v>0</v>
      </c>
      <c r="BV78" s="198">
        <f t="shared" si="93"/>
        <v>0</v>
      </c>
      <c r="BW78" s="198">
        <f t="shared" si="93"/>
        <v>0</v>
      </c>
      <c r="BX78" s="198">
        <f t="shared" si="93"/>
        <v>0</v>
      </c>
      <c r="BY78" s="198">
        <f t="shared" si="93"/>
        <v>0</v>
      </c>
      <c r="BZ78" s="198">
        <f t="shared" si="93"/>
        <v>0</v>
      </c>
      <c r="CA78" s="198">
        <f t="shared" si="93"/>
        <v>0</v>
      </c>
    </row>
    <row r="79" spans="1:79" x14ac:dyDescent="0.3">
      <c r="A79" s="193"/>
      <c r="B79" s="196" t="s">
        <v>344</v>
      </c>
      <c r="C79" s="194"/>
      <c r="D79" s="199">
        <f>SUM(E79:BD79)</f>
        <v>0</v>
      </c>
      <c r="E79" s="198">
        <f t="shared" ref="E79:AJ79" si="94">E74-E86</f>
        <v>0</v>
      </c>
      <c r="F79" s="198">
        <f t="shared" si="94"/>
        <v>0</v>
      </c>
      <c r="G79" s="198">
        <f t="shared" si="94"/>
        <v>0</v>
      </c>
      <c r="H79" s="198">
        <f t="shared" si="94"/>
        <v>0</v>
      </c>
      <c r="I79" s="198">
        <f t="shared" si="94"/>
        <v>0</v>
      </c>
      <c r="J79" s="198">
        <f t="shared" si="94"/>
        <v>0</v>
      </c>
      <c r="K79" s="198">
        <f t="shared" si="94"/>
        <v>0</v>
      </c>
      <c r="L79" s="198">
        <f t="shared" si="94"/>
        <v>0</v>
      </c>
      <c r="M79" s="198">
        <f t="shared" si="94"/>
        <v>0</v>
      </c>
      <c r="N79" s="198">
        <f t="shared" si="94"/>
        <v>0</v>
      </c>
      <c r="O79" s="198">
        <f t="shared" si="94"/>
        <v>0</v>
      </c>
      <c r="P79" s="198">
        <f t="shared" si="94"/>
        <v>0</v>
      </c>
      <c r="Q79" s="198">
        <f t="shared" si="94"/>
        <v>0</v>
      </c>
      <c r="R79" s="198">
        <f t="shared" si="94"/>
        <v>0</v>
      </c>
      <c r="S79" s="198">
        <f t="shared" si="94"/>
        <v>0</v>
      </c>
      <c r="T79" s="198">
        <f t="shared" si="94"/>
        <v>0</v>
      </c>
      <c r="U79" s="198">
        <f t="shared" si="94"/>
        <v>0</v>
      </c>
      <c r="V79" s="198">
        <f t="shared" si="94"/>
        <v>0</v>
      </c>
      <c r="W79" s="198">
        <f t="shared" si="94"/>
        <v>0</v>
      </c>
      <c r="X79" s="198">
        <f t="shared" si="94"/>
        <v>0</v>
      </c>
      <c r="Y79" s="198">
        <f t="shared" si="94"/>
        <v>0</v>
      </c>
      <c r="Z79" s="198">
        <f t="shared" si="94"/>
        <v>0</v>
      </c>
      <c r="AA79" s="198">
        <f t="shared" si="94"/>
        <v>0</v>
      </c>
      <c r="AB79" s="198">
        <f t="shared" si="94"/>
        <v>0</v>
      </c>
      <c r="AC79" s="198">
        <f t="shared" si="94"/>
        <v>0</v>
      </c>
      <c r="AD79" s="198">
        <f t="shared" si="94"/>
        <v>0</v>
      </c>
      <c r="AE79" s="198">
        <f t="shared" si="94"/>
        <v>0</v>
      </c>
      <c r="AF79" s="198">
        <f t="shared" si="94"/>
        <v>0</v>
      </c>
      <c r="AG79" s="198">
        <f t="shared" si="94"/>
        <v>0</v>
      </c>
      <c r="AH79" s="198">
        <f t="shared" si="94"/>
        <v>0</v>
      </c>
      <c r="AI79" s="198">
        <f t="shared" si="94"/>
        <v>0</v>
      </c>
      <c r="AJ79" s="198">
        <f t="shared" si="94"/>
        <v>0</v>
      </c>
      <c r="AK79" s="198">
        <f t="shared" ref="AK79:BP79" si="95">AK74-AK86</f>
        <v>0</v>
      </c>
      <c r="AL79" s="198">
        <f t="shared" si="95"/>
        <v>0</v>
      </c>
      <c r="AM79" s="198">
        <f t="shared" si="95"/>
        <v>0</v>
      </c>
      <c r="AN79" s="198">
        <f t="shared" si="95"/>
        <v>0</v>
      </c>
      <c r="AO79" s="198">
        <f t="shared" si="95"/>
        <v>0</v>
      </c>
      <c r="AP79" s="198">
        <f t="shared" si="95"/>
        <v>0</v>
      </c>
      <c r="AQ79" s="198">
        <f t="shared" si="95"/>
        <v>0</v>
      </c>
      <c r="AR79" s="198">
        <f t="shared" si="95"/>
        <v>0</v>
      </c>
      <c r="AS79" s="198">
        <f t="shared" si="95"/>
        <v>0</v>
      </c>
      <c r="AT79" s="198">
        <f t="shared" si="95"/>
        <v>0</v>
      </c>
      <c r="AU79" s="198">
        <f t="shared" si="95"/>
        <v>0</v>
      </c>
      <c r="AV79" s="198">
        <f t="shared" si="95"/>
        <v>0</v>
      </c>
      <c r="AW79" s="198">
        <f t="shared" si="95"/>
        <v>0</v>
      </c>
      <c r="AX79" s="198">
        <f t="shared" si="95"/>
        <v>0</v>
      </c>
      <c r="AY79" s="198">
        <f t="shared" si="95"/>
        <v>0</v>
      </c>
      <c r="AZ79" s="198">
        <f t="shared" si="95"/>
        <v>0</v>
      </c>
      <c r="BA79" s="198">
        <f t="shared" si="95"/>
        <v>0</v>
      </c>
      <c r="BB79" s="198">
        <f t="shared" si="95"/>
        <v>0</v>
      </c>
      <c r="BC79" s="198">
        <f t="shared" si="95"/>
        <v>0</v>
      </c>
      <c r="BD79" s="198">
        <f t="shared" si="95"/>
        <v>0</v>
      </c>
      <c r="BE79" s="198">
        <f t="shared" si="95"/>
        <v>0</v>
      </c>
      <c r="BF79" s="198">
        <f t="shared" si="95"/>
        <v>0</v>
      </c>
      <c r="BG79" s="198">
        <f t="shared" si="95"/>
        <v>0</v>
      </c>
      <c r="BH79" s="198">
        <f t="shared" si="95"/>
        <v>0</v>
      </c>
      <c r="BI79" s="198">
        <f t="shared" si="95"/>
        <v>0</v>
      </c>
      <c r="BJ79" s="198">
        <f t="shared" si="95"/>
        <v>0</v>
      </c>
      <c r="BK79" s="198">
        <f t="shared" si="95"/>
        <v>0</v>
      </c>
      <c r="BL79" s="198">
        <f t="shared" si="95"/>
        <v>0</v>
      </c>
      <c r="BM79" s="198">
        <f t="shared" si="95"/>
        <v>0</v>
      </c>
      <c r="BN79" s="198">
        <f t="shared" si="95"/>
        <v>0</v>
      </c>
      <c r="BO79" s="198">
        <f t="shared" si="95"/>
        <v>0</v>
      </c>
      <c r="BP79" s="198">
        <f t="shared" si="95"/>
        <v>0</v>
      </c>
      <c r="BQ79" s="198">
        <f t="shared" ref="BQ79:CA79" si="96">BQ74-BQ86</f>
        <v>0</v>
      </c>
      <c r="BR79" s="198">
        <f t="shared" si="96"/>
        <v>0</v>
      </c>
      <c r="BS79" s="198">
        <f t="shared" si="96"/>
        <v>0</v>
      </c>
      <c r="BT79" s="198">
        <f t="shared" si="96"/>
        <v>0</v>
      </c>
      <c r="BU79" s="198">
        <f t="shared" si="96"/>
        <v>0</v>
      </c>
      <c r="BV79" s="198">
        <f t="shared" si="96"/>
        <v>0</v>
      </c>
      <c r="BW79" s="198">
        <f t="shared" si="96"/>
        <v>0</v>
      </c>
      <c r="BX79" s="198">
        <f t="shared" si="96"/>
        <v>0</v>
      </c>
      <c r="BY79" s="198">
        <f t="shared" si="96"/>
        <v>0</v>
      </c>
      <c r="BZ79" s="198">
        <f t="shared" si="96"/>
        <v>0</v>
      </c>
      <c r="CA79" s="198">
        <f t="shared" si="96"/>
        <v>0</v>
      </c>
    </row>
    <row r="80" spans="1:79" ht="15.6" customHeight="1" x14ac:dyDescent="0.3">
      <c r="A80" s="193"/>
      <c r="B80" s="200" t="s">
        <v>345</v>
      </c>
      <c r="C80" s="194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5.6" customHeight="1" x14ac:dyDescent="0.3">
      <c r="A81" s="193">
        <v>1</v>
      </c>
      <c r="B81" s="202" t="s">
        <v>346</v>
      </c>
      <c r="C81" s="194"/>
      <c r="D81" s="157">
        <f t="shared" ref="D81:D86" si="97">SUM(E81:BD81)</f>
        <v>0</v>
      </c>
      <c r="E81" s="203">
        <f>((E37+E40)*Info!$AJ$3)+(E38*Info!$AJ$5)+(E41*Info!$AJ$6)+(E39*Info!$AJ$7)+(E42*Info!$AJ$9)+(E43*Info!$AJ$10)+(E44*Info!$AJ$11)+(E45*Info!$AJ$12)+(E46*Info!$AJ$13)</f>
        <v>0</v>
      </c>
      <c r="F81" s="203">
        <f>((F37+F40)*Info!$AJ$3)+(F38*Info!$AJ$5)+(F41*Info!$AJ$6)+(F39*Info!$AJ$7)+(F42*Info!$AJ$9)+(F43*Info!$AJ$10)+(F44*Info!$AJ$11)+(F45*Info!$AJ$12)+(F46*Info!$AJ$13)</f>
        <v>0</v>
      </c>
      <c r="G81" s="203">
        <f>((G37+G40)*Info!$AJ$3)+(G38*Info!$AJ$5)+(G41*Info!$AJ$6)+(G39*Info!$AJ$7)+(G42*Info!$AJ$9)+(G43*Info!$AJ$10)+(G44*Info!$AJ$11)+(G45*Info!$AJ$12)+(G46*Info!$AJ$13)</f>
        <v>0</v>
      </c>
      <c r="H81" s="203">
        <f>((H37+H40)*Info!$AJ$3)+(H38*Info!$AJ$5)+(H41*Info!$AJ$6)+(H39*Info!$AJ$7)+(H42*Info!$AJ$9)+(H43*Info!$AJ$10)+(H44*Info!$AJ$11)+(H45*Info!$AJ$12)+(H46*Info!$AJ$13)</f>
        <v>0</v>
      </c>
      <c r="I81" s="203">
        <f>((I37+I40)*Info!$AJ$3)+(I38*Info!$AJ$5)+(I41*Info!$AJ$6)+(I39*Info!$AJ$7)+(I42*Info!$AJ$9)+(I43*Info!$AJ$10)+(I44*Info!$AJ$11)+(I45*Info!$AJ$12)+(I46*Info!$AJ$13)</f>
        <v>0</v>
      </c>
      <c r="J81" s="203">
        <f>((J37+J40)*Info!$AJ$3)+(J38*Info!$AJ$5)+(J41*Info!$AJ$6)+(J39*Info!$AJ$7)+(J42*Info!$AJ$9)+(J43*Info!$AJ$10)+(J44*Info!$AJ$11)+(J45*Info!$AJ$12)+(J46*Info!$AJ$13)</f>
        <v>0</v>
      </c>
      <c r="K81" s="203">
        <f>((K37+K40)*Info!$AJ$3)+(K38*Info!$AJ$5)+(K41*Info!$AJ$6)+(K39*Info!$AJ$7)+(K42*Info!$AJ$9)+(K43*Info!$AJ$10)+(K44*Info!$AJ$11)+(K45*Info!$AJ$12)+(K46*Info!$AJ$13)</f>
        <v>0</v>
      </c>
      <c r="L81" s="203">
        <f>((L37+L40)*Info!$AJ$3)+(L38*Info!$AJ$5)+(L41*Info!$AJ$6)+(L39*Info!$AJ$7)+(L42*Info!$AJ$9)+(L43*Info!$AJ$10)+(L44*Info!$AJ$11)+(L45*Info!$AJ$12)+(L46*Info!$AJ$13)</f>
        <v>0</v>
      </c>
      <c r="M81" s="203">
        <f>((M37+M40)*Info!$AJ$3)+(M38*Info!$AJ$5)+(M41*Info!$AJ$6)+(M39*Info!$AJ$7)+(M42*Info!$AJ$9)+(M43*Info!$AJ$10)+(M44*Info!$AJ$11)+(M45*Info!$AJ$12)+(M46*Info!$AJ$13)</f>
        <v>0</v>
      </c>
      <c r="N81" s="203">
        <f>((N37+N40)*Info!$AJ$3)+(N38*Info!$AJ$5)+(N41*Info!$AJ$6)+(N39*Info!$AJ$7)+(N42*Info!$AJ$9)+(N43*Info!$AJ$10)+(N44*Info!$AJ$11)+(N45*Info!$AJ$12)+(N46*Info!$AJ$13)</f>
        <v>0</v>
      </c>
      <c r="O81" s="203">
        <f>((O37+O40)*Info!$AJ$3)+(O38*Info!$AJ$5)+(O41*Info!$AJ$6)+(O39*Info!$AJ$7)+(O42*Info!$AJ$9)+(O43*Info!$AJ$10)+(O44*Info!$AJ$11)+(O45*Info!$AJ$12)+(O46*Info!$AJ$13)</f>
        <v>0</v>
      </c>
      <c r="P81" s="203">
        <f>((P37+P40)*Info!$AJ$3)+(P38*Info!$AJ$5)+(P41*Info!$AJ$6)+(P39*Info!$AJ$7)+(P42*Info!$AJ$9)+(P43*Info!$AJ$10)+(P44*Info!$AJ$11)+(P45*Info!$AJ$12)+(P46*Info!$AJ$13)</f>
        <v>0</v>
      </c>
      <c r="Q81" s="203">
        <f>((Q37+Q40)*Info!$AJ$3)+(Q38*Info!$AJ$5)+(Q41*Info!$AJ$6)+(Q39*Info!$AJ$7)+(Q42*Info!$AJ$9)+(Q43*Info!$AJ$10)+(Q44*Info!$AJ$11)+(Q45*Info!$AJ$12)+(Q46*Info!$AJ$13)</f>
        <v>0</v>
      </c>
      <c r="R81" s="203">
        <f>((R37+R40)*Info!$AJ$3)+(R38*Info!$AJ$5)+(R41*Info!$AJ$6)+(R39*Info!$AJ$7)+(R42*Info!$AJ$9)+(R43*Info!$AJ$10)+(R44*Info!$AJ$11)+(R45*Info!$AJ$12)+(R46*Info!$AJ$13)</f>
        <v>0</v>
      </c>
      <c r="S81" s="203">
        <f>((S37+S40)*Info!$AJ$3)+(S38*Info!$AJ$5)+(S41*Info!$AJ$6)+(S39*Info!$AJ$7)+(S42*Info!$AJ$9)+(S43*Info!$AJ$10)+(S44*Info!$AJ$11)+(S45*Info!$AJ$12)+(S46*Info!$AJ$13)</f>
        <v>0</v>
      </c>
      <c r="T81" s="203">
        <f>((T37+T40)*Info!$AJ$3)+(T38*Info!$AJ$5)+(T41*Info!$AJ$6)+(T39*Info!$AJ$7)+(T42*Info!$AJ$9)+(T43*Info!$AJ$10)+(T44*Info!$AJ$11)+(T45*Info!$AJ$12)+(T46*Info!$AJ$13)</f>
        <v>0</v>
      </c>
      <c r="U81" s="203">
        <f>((U37+U40)*Info!$AJ$3)+(U38*Info!$AJ$5)+(U41*Info!$AJ$6)+(U39*Info!$AJ$7)+(U42*Info!$AJ$9)+(U43*Info!$AJ$10)+(U44*Info!$AJ$11)+(U45*Info!$AJ$12)+(U46*Info!$AJ$13)</f>
        <v>0</v>
      </c>
      <c r="V81" s="203">
        <f>((V37+V40)*Info!$AJ$3)+(V38*Info!$AJ$5)+(V41*Info!$AJ$6)+(V39*Info!$AJ$7)+(V42*Info!$AJ$9)+(V43*Info!$AJ$10)+(V44*Info!$AJ$11)+(V45*Info!$AJ$12)+(V46*Info!$AJ$13)</f>
        <v>0</v>
      </c>
      <c r="W81" s="203">
        <f>((W37+W40)*Info!$AJ$3)+(W38*Info!$AJ$5)+(W41*Info!$AJ$6)+(W39*Info!$AJ$7)+(W42*Info!$AJ$9)+(W43*Info!$AJ$10)+(W44*Info!$AJ$11)+(W45*Info!$AJ$12)+(W46*Info!$AJ$13)</f>
        <v>0</v>
      </c>
      <c r="X81" s="203">
        <f>((X37+X40)*Info!$AJ$3)+(X38*Info!$AJ$5)+(X41*Info!$AJ$6)+(X39*Info!$AJ$7)+(X42*Info!$AJ$9)+(X43*Info!$AJ$10)+(X44*Info!$AJ$11)+(X45*Info!$AJ$12)+(X46*Info!$AJ$13)</f>
        <v>0</v>
      </c>
      <c r="Y81" s="203">
        <f>((Y37+Y40)*Info!$AJ$3)+(Y38*Info!$AJ$5)+(Y41*Info!$AJ$6)+(Y39*Info!$AJ$7)+(Y42*Info!$AJ$9)+(Y43*Info!$AJ$10)+(Y44*Info!$AJ$11)+(Y45*Info!$AJ$12)+(Y46*Info!$AJ$13)</f>
        <v>0</v>
      </c>
      <c r="Z81" s="203">
        <f>((Z37+Z40)*Info!$AJ$3)+(Z38*Info!$AJ$5)+(Z41*Info!$AJ$6)+(Z39*Info!$AJ$7)+(Z42*Info!$AJ$9)+(Z43*Info!$AJ$10)+(Z44*Info!$AJ$11)+(Z45*Info!$AJ$12)+(Z46*Info!$AJ$13)</f>
        <v>0</v>
      </c>
      <c r="AA81" s="203">
        <f>((AA37+AA40)*Info!$AJ$3)+(AA38*Info!$AJ$5)+(AA41*Info!$AJ$6)+(AA39*Info!$AJ$7)+(AA42*Info!$AJ$9)+(AA43*Info!$AJ$10)+(AA44*Info!$AJ$11)+(AA45*Info!$AJ$12)+(AA46*Info!$AJ$13)</f>
        <v>0</v>
      </c>
      <c r="AB81" s="203">
        <f>((AB37+AB40)*Info!$AJ$3)+(AB38*Info!$AJ$5)+(AB41*Info!$AJ$6)+(AB39*Info!$AJ$7)+(AB42*Info!$AJ$9)+(AB43*Info!$AJ$10)+(AB44*Info!$AJ$11)+(AB45*Info!$AJ$12)+(AB46*Info!$AJ$13)</f>
        <v>0</v>
      </c>
      <c r="AC81" s="203">
        <f>((AC37+AC40)*Info!$AJ$3)+(AC38*Info!$AJ$5)+(AC41*Info!$AJ$6)+(AC39*Info!$AJ$7)+(AC42*Info!$AJ$9)+(AC43*Info!$AJ$10)+(AC44*Info!$AJ$11)+(AC45*Info!$AJ$12)+(AC46*Info!$AJ$13)</f>
        <v>0</v>
      </c>
      <c r="AD81" s="203">
        <f>((AD37+AD40)*Info!$AJ$3)+(AD38*Info!$AJ$5)+(AD41*Info!$AJ$6)+(AD39*Info!$AJ$7)+(AD42*Info!$AJ$9)+(AD43*Info!$AJ$10)+(AD44*Info!$AJ$11)+(AD45*Info!$AJ$12)+(AD46*Info!$AJ$13)</f>
        <v>0</v>
      </c>
      <c r="AE81" s="203">
        <f>((AE37+AE40)*Info!$AJ$3)+(AE38*Info!$AJ$5)+(AE41*Info!$AJ$6)+(AE39*Info!$AJ$7)+(AE42*Info!$AJ$9)+(AE43*Info!$AJ$10)+(AE44*Info!$AJ$11)+(AE45*Info!$AJ$12)+(AE46*Info!$AJ$13)</f>
        <v>0</v>
      </c>
      <c r="AF81" s="203">
        <f>((AF37+AF40)*Info!$AJ$3)+(AF38*Info!$AJ$5)+(AF41*Info!$AJ$6)+(AF39*Info!$AJ$7)+(AF42*Info!$AJ$9)+(AF43*Info!$AJ$10)+(AF44*Info!$AJ$11)+(AF45*Info!$AJ$12)+(AF46*Info!$AJ$13)</f>
        <v>0</v>
      </c>
      <c r="AG81" s="203">
        <f>((AG37+AG40)*Info!$AJ$3)+(AG38*Info!$AJ$5)+(AG41*Info!$AJ$6)+(AG39*Info!$AJ$7)+(AG42*Info!$AJ$9)+(AG43*Info!$AJ$10)+(AG44*Info!$AJ$11)+(AG45*Info!$AJ$12)+(AG46*Info!$AJ$13)</f>
        <v>0</v>
      </c>
      <c r="AH81" s="203">
        <f>((AH37+AH40)*Info!$AJ$3)+(AH38*Info!$AJ$5)+(AH41*Info!$AJ$6)+(AH39*Info!$AJ$7)+(AH42*Info!$AJ$9)+(AH43*Info!$AJ$10)+(AH44*Info!$AJ$11)+(AH45*Info!$AJ$12)+(AH46*Info!$AJ$13)</f>
        <v>0</v>
      </c>
      <c r="AI81" s="203">
        <f>((AI37+AI40)*Info!$AJ$3)+(AI38*Info!$AJ$5)+(AI41*Info!$AJ$6)+(AI39*Info!$AJ$7)+(AI42*Info!$AJ$9)+(AI43*Info!$AJ$10)+(AI44*Info!$AJ$11)+(AI45*Info!$AJ$12)+(AI46*Info!$AJ$13)</f>
        <v>0</v>
      </c>
      <c r="AJ81" s="203">
        <f>((AJ37+AJ40)*Info!$AJ$3)+(AJ38*Info!$AJ$5)+(AJ41*Info!$AJ$6)+(AJ39*Info!$AJ$7)+(AJ42*Info!$AJ$9)+(AJ43*Info!$AJ$10)+(AJ44*Info!$AJ$11)+(AJ45*Info!$AJ$12)+(AJ46*Info!$AJ$13)</f>
        <v>0</v>
      </c>
      <c r="AK81" s="203">
        <f>((AK37+AK40)*Info!$AJ$3)+(AK38*Info!$AJ$5)+(AK41*Info!$AJ$6)+(AK39*Info!$AJ$7)+(AK42*Info!$AJ$9)+(AK43*Info!$AJ$10)+(AK44*Info!$AJ$11)+(AK45*Info!$AJ$12)+(AK46*Info!$AJ$13)</f>
        <v>0</v>
      </c>
      <c r="AL81" s="203">
        <f>((AL37+AL40)*Info!$AJ$3)+(AL38*Info!$AJ$5)+(AL41*Info!$AJ$6)+(AL39*Info!$AJ$7)+(AL42*Info!$AJ$9)+(AL43*Info!$AJ$10)+(AL44*Info!$AJ$11)+(AL45*Info!$AJ$12)+(AL46*Info!$AJ$13)</f>
        <v>0</v>
      </c>
      <c r="AM81" s="203">
        <f>((AM37+AM40)*Info!$AJ$3)+(AM38*Info!$AJ$5)+(AM41*Info!$AJ$6)+(AM39*Info!$AJ$7)+(AM42*Info!$AJ$9)+(AM43*Info!$AJ$10)+(AM44*Info!$AJ$11)+(AM45*Info!$AJ$12)+(AM46*Info!$AJ$13)</f>
        <v>0</v>
      </c>
      <c r="AN81" s="203">
        <f>((AN37+AN40)*Info!$AJ$3)+(AN38*Info!$AJ$5)+(AN41*Info!$AJ$6)+(AN39*Info!$AJ$7)+(AN42*Info!$AJ$9)+(AN43*Info!$AJ$10)+(AN44*Info!$AJ$11)+(AN45*Info!$AJ$12)+(AN46*Info!$AJ$13)</f>
        <v>0</v>
      </c>
      <c r="AO81" s="203">
        <f>((AO37+AO40)*Info!$AJ$3)+(AO38*Info!$AJ$5)+(AO41*Info!$AJ$6)+(AO39*Info!$AJ$7)+(AO42*Info!$AJ$9)+(AO43*Info!$AJ$10)+(AO44*Info!$AJ$11)+(AO45*Info!$AJ$12)+(AO46*Info!$AJ$13)</f>
        <v>0</v>
      </c>
      <c r="AP81" s="203">
        <f>((AP37+AP40)*Info!$AJ$3)+(AP38*Info!$AJ$5)+(AP41*Info!$AJ$6)+(AP39*Info!$AJ$7)+(AP42*Info!$AJ$9)+(AP43*Info!$AJ$10)+(AP44*Info!$AJ$11)+(AP45*Info!$AJ$12)+(AP46*Info!$AJ$13)</f>
        <v>0</v>
      </c>
      <c r="AQ81" s="203">
        <f>((AQ37+AQ40)*Info!$AJ$3)+(AQ38*Info!$AJ$5)+(AQ41*Info!$AJ$6)+(AQ39*Info!$AJ$7)+(AQ42*Info!$AJ$9)+(AQ43*Info!$AJ$10)+(AQ44*Info!$AJ$11)+(AQ45*Info!$AJ$12)+(AQ46*Info!$AJ$13)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203">
        <f>((AT37+AT40)*Info!$AJ$3)+(AT38*Info!$AJ$5)+(AT41*Info!$AJ$6)+(AT39*Info!$AJ$7)+(AT42*Info!$AJ$9)+(AT43*Info!$AJ$10)+(AT44*Info!$AJ$11)+(AT45*Info!$AJ$12)+(AT46*Info!$AJ$13)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x14ac:dyDescent="0.3">
      <c r="A82" s="193"/>
      <c r="B82" s="78" t="s">
        <v>37</v>
      </c>
      <c r="C82" s="194"/>
      <c r="D82" s="157">
        <f t="shared" si="97"/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  <c r="AA82" s="292"/>
      <c r="AB82" s="292"/>
      <c r="AC82" s="292"/>
      <c r="AD82" s="292"/>
      <c r="AE82" s="292"/>
      <c r="AF82" s="292"/>
      <c r="AG82" s="292"/>
      <c r="AH82" s="292"/>
      <c r="AI82" s="292"/>
      <c r="AJ82" s="292"/>
      <c r="AK82" s="292"/>
      <c r="AL82" s="292"/>
      <c r="AM82" s="292"/>
      <c r="AN82" s="292"/>
      <c r="AO82" s="292"/>
      <c r="AP82" s="292"/>
      <c r="AQ82" s="292"/>
      <c r="AR82" s="292"/>
      <c r="AS82" s="292"/>
      <c r="AT82" s="292"/>
      <c r="AU82" s="292"/>
      <c r="AV82" s="292"/>
      <c r="AW82" s="292"/>
      <c r="AX82" s="292"/>
      <c r="AY82" s="292"/>
      <c r="AZ82" s="292"/>
      <c r="BA82" s="292"/>
      <c r="BB82" s="292"/>
      <c r="BC82" s="292"/>
      <c r="BD82" s="292"/>
      <c r="BE82" s="195"/>
      <c r="BF82" s="163">
        <f>SUM(E82:H82)</f>
        <v>0</v>
      </c>
      <c r="BG82" s="77">
        <f>SUM(I82:L82)</f>
        <v>0</v>
      </c>
      <c r="BH82" s="77">
        <f>SUM(M82:Q82)</f>
        <v>0</v>
      </c>
      <c r="BI82" s="77">
        <f>SUM(R82:U82)</f>
        <v>0</v>
      </c>
      <c r="BJ82" s="77">
        <f>SUM(V82:Y82)</f>
        <v>0</v>
      </c>
      <c r="BK82" s="77">
        <f>SUM(Z82:AD82)</f>
        <v>0</v>
      </c>
      <c r="BL82" s="77">
        <f>SUM(AE82:AH82)</f>
        <v>0</v>
      </c>
      <c r="BM82" s="77">
        <f>SUM(AI82:AL82)</f>
        <v>0</v>
      </c>
      <c r="BN82" s="77">
        <f>SUM(AM82:AQ82)</f>
        <v>0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0</v>
      </c>
      <c r="BS82" s="77">
        <f>SUM(BF82:BH82)</f>
        <v>0</v>
      </c>
      <c r="BT82" s="77">
        <f>SUM(BI82:BK82)</f>
        <v>0</v>
      </c>
      <c r="BU82" s="77">
        <f>SUM(BL82:BN82)</f>
        <v>0</v>
      </c>
      <c r="BV82" s="77">
        <f>SUM(BO82:BQ82)</f>
        <v>0</v>
      </c>
      <c r="BW82" s="77">
        <f>SUM(BF82:BK82)</f>
        <v>0</v>
      </c>
      <c r="BX82" s="77">
        <f>SUM(BL82:BQ82)</f>
        <v>0</v>
      </c>
      <c r="BY82" s="77">
        <f>IF(Info!$O$3="Q1",$BS82,IF(Info!$O$3="Q2",$BS82+$BT82,IF(Info!$O$3="Q3",$BS82+$BT82+$BU82,$BR82)))</f>
        <v>0</v>
      </c>
      <c r="BZ82" s="77">
        <f>IF(Info!$O$3="Q1",$BS82,IF(Info!$O$3="Q2",$BT82,IF(Info!$O$3="Q3",$BU82,$BV82)))</f>
        <v>0</v>
      </c>
      <c r="CA82" s="197"/>
    </row>
    <row r="83" spans="1:81" x14ac:dyDescent="0.3">
      <c r="A83" s="193"/>
      <c r="B83" s="78" t="s">
        <v>39</v>
      </c>
      <c r="C83" s="194"/>
      <c r="D83" s="157">
        <f t="shared" si="97"/>
        <v>0</v>
      </c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  <c r="AA83" s="292"/>
      <c r="AB83" s="292"/>
      <c r="AC83" s="292"/>
      <c r="AD83" s="292"/>
      <c r="AE83" s="292"/>
      <c r="AF83" s="292"/>
      <c r="AG83" s="292"/>
      <c r="AH83" s="292"/>
      <c r="AI83" s="292"/>
      <c r="AJ83" s="292"/>
      <c r="AK83" s="292"/>
      <c r="AL83" s="292"/>
      <c r="AM83" s="292"/>
      <c r="AN83" s="292"/>
      <c r="AO83" s="292"/>
      <c r="AP83" s="292"/>
      <c r="AQ83" s="292"/>
      <c r="AR83" s="292"/>
      <c r="AS83" s="292"/>
      <c r="AT83" s="292"/>
      <c r="AU83" s="292"/>
      <c r="AV83" s="292"/>
      <c r="AW83" s="292"/>
      <c r="AX83" s="292"/>
      <c r="AY83" s="292"/>
      <c r="AZ83" s="292"/>
      <c r="BA83" s="292"/>
      <c r="BB83" s="292"/>
      <c r="BC83" s="292"/>
      <c r="BD83" s="292"/>
      <c r="BE83" s="195"/>
      <c r="BF83" s="163">
        <f>SUM(E83:H83)</f>
        <v>0</v>
      </c>
      <c r="BG83" s="77">
        <f>SUM(I83:L83)</f>
        <v>0</v>
      </c>
      <c r="BH83" s="77">
        <f>SUM(M83:Q83)</f>
        <v>0</v>
      </c>
      <c r="BI83" s="77">
        <f>SUM(R83:U83)</f>
        <v>0</v>
      </c>
      <c r="BJ83" s="77">
        <f>SUM(V83:Y83)</f>
        <v>0</v>
      </c>
      <c r="BK83" s="77">
        <f>SUM(Z83:AD83)</f>
        <v>0</v>
      </c>
      <c r="BL83" s="77">
        <f>SUM(AE83:AH83)</f>
        <v>0</v>
      </c>
      <c r="BM83" s="77">
        <f>SUM(AI83:AL83)</f>
        <v>0</v>
      </c>
      <c r="BN83" s="77">
        <f>SUM(AM83:AQ83)</f>
        <v>0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0</v>
      </c>
      <c r="BS83" s="77">
        <f>SUM(BF83:BH83)</f>
        <v>0</v>
      </c>
      <c r="BT83" s="77">
        <f>SUM(BI83:BK83)</f>
        <v>0</v>
      </c>
      <c r="BU83" s="77">
        <f>SUM(BL83:BN83)</f>
        <v>0</v>
      </c>
      <c r="BV83" s="77">
        <f>SUM(BO83:BQ83)</f>
        <v>0</v>
      </c>
      <c r="BW83" s="77">
        <f>SUM(BF83:BK83)</f>
        <v>0</v>
      </c>
      <c r="BX83" s="77">
        <f>SUM(BL83:BQ83)</f>
        <v>0</v>
      </c>
      <c r="BY83" s="77">
        <f>IF(Info!$O$3="Q1",$BS83,IF(Info!$O$3="Q2",$BS83+$BT83,IF(Info!$O$3="Q3",$BS83+$BT83+$BU83,$BR83)))</f>
        <v>0</v>
      </c>
      <c r="BZ83" s="77">
        <f>IF(Info!$O$3="Q1",$BS83,IF(Info!$O$3="Q2",$BT83,IF(Info!$O$3="Q3",$BU83,$BV83)))</f>
        <v>0</v>
      </c>
      <c r="CA83" s="197"/>
    </row>
    <row r="84" spans="1:81" x14ac:dyDescent="0.3">
      <c r="A84" s="193"/>
      <c r="B84" s="78" t="s">
        <v>41</v>
      </c>
      <c r="C84" s="194"/>
      <c r="D84" s="157">
        <f t="shared" si="97"/>
        <v>0</v>
      </c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292"/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292"/>
      <c r="AU84" s="292"/>
      <c r="AV84" s="292"/>
      <c r="AW84" s="292"/>
      <c r="AX84" s="292"/>
      <c r="AY84" s="292"/>
      <c r="AZ84" s="292"/>
      <c r="BA84" s="292"/>
      <c r="BB84" s="292"/>
      <c r="BC84" s="292"/>
      <c r="BD84" s="292"/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x14ac:dyDescent="0.3">
      <c r="A85" s="193"/>
      <c r="B85" s="78" t="s">
        <v>347</v>
      </c>
      <c r="C85" s="194"/>
      <c r="D85" s="157">
        <f t="shared" si="97"/>
        <v>0</v>
      </c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292"/>
      <c r="AU85" s="292"/>
      <c r="AV85" s="292"/>
      <c r="AW85" s="292"/>
      <c r="AX85" s="292"/>
      <c r="AY85" s="292"/>
      <c r="AZ85" s="292"/>
      <c r="BA85" s="292"/>
      <c r="BB85" s="292"/>
      <c r="BC85" s="292"/>
      <c r="BD85" s="292"/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x14ac:dyDescent="0.3">
      <c r="A86" s="204"/>
      <c r="B86" s="160" t="s">
        <v>348</v>
      </c>
      <c r="C86" s="194"/>
      <c r="D86" s="157">
        <f t="shared" si="97"/>
        <v>0</v>
      </c>
      <c r="E86" s="157">
        <f t="shared" ref="E86:AJ86" si="98">SUM(E82:E85)</f>
        <v>0</v>
      </c>
      <c r="F86" s="157">
        <f t="shared" si="98"/>
        <v>0</v>
      </c>
      <c r="G86" s="157">
        <f t="shared" si="98"/>
        <v>0</v>
      </c>
      <c r="H86" s="157">
        <f t="shared" si="98"/>
        <v>0</v>
      </c>
      <c r="I86" s="157">
        <f t="shared" si="98"/>
        <v>0</v>
      </c>
      <c r="J86" s="157">
        <f t="shared" si="98"/>
        <v>0</v>
      </c>
      <c r="K86" s="157">
        <f t="shared" si="98"/>
        <v>0</v>
      </c>
      <c r="L86" s="157">
        <f t="shared" si="98"/>
        <v>0</v>
      </c>
      <c r="M86" s="157">
        <f t="shared" si="98"/>
        <v>0</v>
      </c>
      <c r="N86" s="157">
        <f t="shared" si="98"/>
        <v>0</v>
      </c>
      <c r="O86" s="157">
        <f t="shared" si="98"/>
        <v>0</v>
      </c>
      <c r="P86" s="157">
        <f t="shared" si="98"/>
        <v>0</v>
      </c>
      <c r="Q86" s="157">
        <f t="shared" si="98"/>
        <v>0</v>
      </c>
      <c r="R86" s="157">
        <f t="shared" si="98"/>
        <v>0</v>
      </c>
      <c r="S86" s="157">
        <f t="shared" si="98"/>
        <v>0</v>
      </c>
      <c r="T86" s="157">
        <f t="shared" si="98"/>
        <v>0</v>
      </c>
      <c r="U86" s="157">
        <f t="shared" si="98"/>
        <v>0</v>
      </c>
      <c r="V86" s="157">
        <f t="shared" si="98"/>
        <v>0</v>
      </c>
      <c r="W86" s="157">
        <f t="shared" si="98"/>
        <v>0</v>
      </c>
      <c r="X86" s="157">
        <f t="shared" si="98"/>
        <v>0</v>
      </c>
      <c r="Y86" s="157">
        <f t="shared" si="98"/>
        <v>0</v>
      </c>
      <c r="Z86" s="157">
        <f t="shared" si="98"/>
        <v>0</v>
      </c>
      <c r="AA86" s="157">
        <f t="shared" si="98"/>
        <v>0</v>
      </c>
      <c r="AB86" s="157">
        <f t="shared" si="98"/>
        <v>0</v>
      </c>
      <c r="AC86" s="157">
        <f t="shared" si="98"/>
        <v>0</v>
      </c>
      <c r="AD86" s="157">
        <f t="shared" si="98"/>
        <v>0</v>
      </c>
      <c r="AE86" s="157">
        <f t="shared" si="98"/>
        <v>0</v>
      </c>
      <c r="AF86" s="157">
        <f t="shared" si="98"/>
        <v>0</v>
      </c>
      <c r="AG86" s="157">
        <f t="shared" si="98"/>
        <v>0</v>
      </c>
      <c r="AH86" s="157">
        <f t="shared" si="98"/>
        <v>0</v>
      </c>
      <c r="AI86" s="157">
        <f t="shared" si="98"/>
        <v>0</v>
      </c>
      <c r="AJ86" s="157">
        <f t="shared" si="98"/>
        <v>0</v>
      </c>
      <c r="AK86" s="157">
        <f t="shared" ref="AK86:BP86" si="99">SUM(AK82:AK85)</f>
        <v>0</v>
      </c>
      <c r="AL86" s="157">
        <f t="shared" si="99"/>
        <v>0</v>
      </c>
      <c r="AM86" s="157">
        <f t="shared" si="99"/>
        <v>0</v>
      </c>
      <c r="AN86" s="157">
        <f t="shared" si="99"/>
        <v>0</v>
      </c>
      <c r="AO86" s="157">
        <f t="shared" si="99"/>
        <v>0</v>
      </c>
      <c r="AP86" s="157">
        <f t="shared" si="99"/>
        <v>0</v>
      </c>
      <c r="AQ86" s="157">
        <f t="shared" si="99"/>
        <v>0</v>
      </c>
      <c r="AR86" s="157">
        <f t="shared" si="99"/>
        <v>0</v>
      </c>
      <c r="AS86" s="157">
        <f t="shared" si="99"/>
        <v>0</v>
      </c>
      <c r="AT86" s="157">
        <f t="shared" si="99"/>
        <v>0</v>
      </c>
      <c r="AU86" s="157">
        <f t="shared" si="99"/>
        <v>0</v>
      </c>
      <c r="AV86" s="157">
        <f t="shared" si="99"/>
        <v>0</v>
      </c>
      <c r="AW86" s="157">
        <f t="shared" si="99"/>
        <v>0</v>
      </c>
      <c r="AX86" s="157">
        <f t="shared" si="99"/>
        <v>0</v>
      </c>
      <c r="AY86" s="157">
        <f t="shared" si="99"/>
        <v>0</v>
      </c>
      <c r="AZ86" s="157">
        <f t="shared" si="99"/>
        <v>0</v>
      </c>
      <c r="BA86" s="157">
        <f t="shared" si="99"/>
        <v>0</v>
      </c>
      <c r="BB86" s="157">
        <f t="shared" si="99"/>
        <v>0</v>
      </c>
      <c r="BC86" s="157">
        <f t="shared" si="99"/>
        <v>0</v>
      </c>
      <c r="BD86" s="157">
        <f t="shared" si="99"/>
        <v>0</v>
      </c>
      <c r="BE86" s="195"/>
      <c r="BF86" s="162">
        <f>SUM(E86:H86)</f>
        <v>0</v>
      </c>
      <c r="BG86" s="157">
        <f>SUM(I86:L86)</f>
        <v>0</v>
      </c>
      <c r="BH86" s="157">
        <f>SUM(M86:Q86)</f>
        <v>0</v>
      </c>
      <c r="BI86" s="157">
        <f>SUM(R86:U86)</f>
        <v>0</v>
      </c>
      <c r="BJ86" s="157">
        <f>SUM(V86:Y86)</f>
        <v>0</v>
      </c>
      <c r="BK86" s="157">
        <f>SUM(Z86:AD86)</f>
        <v>0</v>
      </c>
      <c r="BL86" s="157">
        <f>SUM(AE86:AH86)</f>
        <v>0</v>
      </c>
      <c r="BM86" s="157">
        <f>SUM(AI86:AL86)</f>
        <v>0</v>
      </c>
      <c r="BN86" s="157">
        <f>SUM(AM86:AQ86)</f>
        <v>0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0</v>
      </c>
      <c r="BS86" s="157">
        <f>SUM(BF86:BH86)</f>
        <v>0</v>
      </c>
      <c r="BT86" s="157">
        <f>SUM(BI86:BK86)</f>
        <v>0</v>
      </c>
      <c r="BU86" s="157">
        <f>SUM(BL86:BN86)</f>
        <v>0</v>
      </c>
      <c r="BV86" s="157">
        <f>SUM(BO86:BQ86)</f>
        <v>0</v>
      </c>
      <c r="BW86" s="157">
        <f>SUM(BF86:BK86)</f>
        <v>0</v>
      </c>
      <c r="BX86" s="157">
        <f>SUM(BL86:BQ86)</f>
        <v>0</v>
      </c>
      <c r="BY86" s="157">
        <f>IF(Info!$O$3="Q1",$BS86,IF(Info!$O$3="Q2",$BS86+$BT86,IF(Info!$O$3="Q3",$BS86+$BT86+$BU86,$BR86)))</f>
        <v>0</v>
      </c>
      <c r="BZ86" s="157">
        <f>IF(Info!$O$3="Q1",$BS86,IF(Info!$O$3="Q2",$BT86,IF(Info!$O$3="Q3",$BU86,$BV86)))</f>
        <v>0</v>
      </c>
      <c r="CA86" s="197"/>
    </row>
    <row r="87" spans="1:81" ht="15.6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x14ac:dyDescent="0.3">
      <c r="A88" s="193"/>
      <c r="B88" s="78" t="s">
        <v>350</v>
      </c>
      <c r="C88" s="194"/>
      <c r="D88" s="157">
        <f t="shared" ref="D88:D94" si="100">SUM(E88:BD88)</f>
        <v>0</v>
      </c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  <c r="AA88" s="292"/>
      <c r="AB88" s="292"/>
      <c r="AC88" s="292"/>
      <c r="AD88" s="292"/>
      <c r="AE88" s="292"/>
      <c r="AF88" s="292"/>
      <c r="AG88" s="292"/>
      <c r="AH88" s="292"/>
      <c r="AI88" s="292"/>
      <c r="AJ88" s="292"/>
      <c r="AK88" s="292"/>
      <c r="AL88" s="292"/>
      <c r="AM88" s="292"/>
      <c r="AN88" s="292"/>
      <c r="AO88" s="292"/>
      <c r="AP88" s="292"/>
      <c r="AQ88" s="292"/>
      <c r="AR88" s="292"/>
      <c r="AS88" s="292"/>
      <c r="AT88" s="292"/>
      <c r="AU88" s="292"/>
      <c r="AV88" s="292"/>
      <c r="AW88" s="292"/>
      <c r="AX88" s="292"/>
      <c r="AY88" s="292"/>
      <c r="AZ88" s="292"/>
      <c r="BA88" s="292"/>
      <c r="BB88" s="292"/>
      <c r="BC88" s="292"/>
      <c r="BD88" s="292"/>
      <c r="BE88" s="195"/>
      <c r="BF88" s="163">
        <f t="shared" ref="BF88:BF94" si="101">SUM(E88:H88)</f>
        <v>0</v>
      </c>
      <c r="BG88" s="77">
        <f t="shared" ref="BG88:BG94" si="102">SUM(I88:L88)</f>
        <v>0</v>
      </c>
      <c r="BH88" s="77">
        <f t="shared" ref="BH88:BH94" si="103">SUM(M88:Q88)</f>
        <v>0</v>
      </c>
      <c r="BI88" s="77">
        <f t="shared" ref="BI88:BI94" si="104">SUM(R88:U88)</f>
        <v>0</v>
      </c>
      <c r="BJ88" s="77">
        <f t="shared" ref="BJ88:BJ94" si="105">SUM(V88:Y88)</f>
        <v>0</v>
      </c>
      <c r="BK88" s="77">
        <f t="shared" ref="BK88:BK94" si="106">SUM(Z88:AD88)</f>
        <v>0</v>
      </c>
      <c r="BL88" s="77">
        <f t="shared" ref="BL88:BL94" si="107">SUM(AE88:AH88)</f>
        <v>0</v>
      </c>
      <c r="BM88" s="77">
        <f t="shared" ref="BM88:BM94" si="108">SUM(AI88:AL88)</f>
        <v>0</v>
      </c>
      <c r="BN88" s="77">
        <f t="shared" ref="BN88:BN94" si="109">SUM(AM88:AQ88)</f>
        <v>0</v>
      </c>
      <c r="BO88" s="77">
        <f t="shared" ref="BO88:BO94" si="110">SUM(AR88:AU88)</f>
        <v>0</v>
      </c>
      <c r="BP88" s="77">
        <f t="shared" ref="BP88:BP94" si="111">SUM(AV88:AY88)</f>
        <v>0</v>
      </c>
      <c r="BQ88" s="77">
        <f t="shared" ref="BQ88:BQ94" si="112">SUM(AZ88:BD88)</f>
        <v>0</v>
      </c>
      <c r="BR88" s="157">
        <f t="shared" ref="BR88:BR94" si="113">SUM(BF88:BQ88)</f>
        <v>0</v>
      </c>
      <c r="BS88" s="77">
        <f t="shared" ref="BS88:BS94" si="114">SUM(BF88:BH88)</f>
        <v>0</v>
      </c>
      <c r="BT88" s="77">
        <f t="shared" ref="BT88:BT94" si="115">SUM(BI88:BK88)</f>
        <v>0</v>
      </c>
      <c r="BU88" s="77">
        <f t="shared" ref="BU88:BU94" si="116">SUM(BL88:BN88)</f>
        <v>0</v>
      </c>
      <c r="BV88" s="77">
        <f t="shared" ref="BV88:BV94" si="117">SUM(BO88:BQ88)</f>
        <v>0</v>
      </c>
      <c r="BW88" s="77">
        <f t="shared" ref="BW88:BW94" si="118">SUM(BF88:BK88)</f>
        <v>0</v>
      </c>
      <c r="BX88" s="77">
        <f t="shared" ref="BX88:BX94" si="119">SUM(BL88:BQ88)</f>
        <v>0</v>
      </c>
      <c r="BY88" s="77">
        <f>IF(Info!$O$3="Q1",$BS88,IF(Info!$O$3="Q2",$BS88+$BT88,IF(Info!$O$3="Q3",$BS88+$BT88+$BU88,$BR88)))</f>
        <v>0</v>
      </c>
      <c r="BZ88" s="77">
        <f>IF(Info!$O$3="Q1",$BS88,IF(Info!$O$3="Q2",$BT88,IF(Info!$O$3="Q3",$BU88,$BV88)))</f>
        <v>0</v>
      </c>
      <c r="CA88" s="197"/>
    </row>
    <row r="89" spans="1:81" x14ac:dyDescent="0.3">
      <c r="A89" s="193"/>
      <c r="B89" s="78" t="s">
        <v>47</v>
      </c>
      <c r="C89" s="194"/>
      <c r="D89" s="157">
        <f t="shared" si="100"/>
        <v>0</v>
      </c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  <c r="AA89" s="292"/>
      <c r="AB89" s="292"/>
      <c r="AC89" s="292"/>
      <c r="AD89" s="292"/>
      <c r="AE89" s="292"/>
      <c r="AF89" s="292"/>
      <c r="AG89" s="292"/>
      <c r="AH89" s="292"/>
      <c r="AI89" s="292"/>
      <c r="AJ89" s="292"/>
      <c r="AK89" s="292"/>
      <c r="AL89" s="292"/>
      <c r="AM89" s="292"/>
      <c r="AN89" s="292"/>
      <c r="AO89" s="292"/>
      <c r="AP89" s="292"/>
      <c r="AQ89" s="292"/>
      <c r="AR89" s="292"/>
      <c r="AS89" s="292"/>
      <c r="AT89" s="292"/>
      <c r="AU89" s="292"/>
      <c r="AV89" s="292"/>
      <c r="AW89" s="292"/>
      <c r="AX89" s="292"/>
      <c r="AY89" s="292"/>
      <c r="AZ89" s="292"/>
      <c r="BA89" s="292"/>
      <c r="BB89" s="292"/>
      <c r="BC89" s="292"/>
      <c r="BD89" s="292"/>
      <c r="BE89" s="195"/>
      <c r="BF89" s="163">
        <f t="shared" si="101"/>
        <v>0</v>
      </c>
      <c r="BG89" s="77">
        <f t="shared" si="102"/>
        <v>0</v>
      </c>
      <c r="BH89" s="77">
        <f t="shared" si="103"/>
        <v>0</v>
      </c>
      <c r="BI89" s="77">
        <f t="shared" si="104"/>
        <v>0</v>
      </c>
      <c r="BJ89" s="77">
        <f t="shared" si="105"/>
        <v>0</v>
      </c>
      <c r="BK89" s="77">
        <f t="shared" si="106"/>
        <v>0</v>
      </c>
      <c r="BL89" s="77">
        <f t="shared" si="107"/>
        <v>0</v>
      </c>
      <c r="BM89" s="77">
        <f t="shared" si="108"/>
        <v>0</v>
      </c>
      <c r="BN89" s="77">
        <f t="shared" si="109"/>
        <v>0</v>
      </c>
      <c r="BO89" s="77">
        <f t="shared" si="110"/>
        <v>0</v>
      </c>
      <c r="BP89" s="77">
        <f t="shared" si="111"/>
        <v>0</v>
      </c>
      <c r="BQ89" s="77">
        <f t="shared" si="112"/>
        <v>0</v>
      </c>
      <c r="BR89" s="157">
        <f t="shared" si="113"/>
        <v>0</v>
      </c>
      <c r="BS89" s="77">
        <f t="shared" si="114"/>
        <v>0</v>
      </c>
      <c r="BT89" s="77">
        <f t="shared" si="115"/>
        <v>0</v>
      </c>
      <c r="BU89" s="77">
        <f t="shared" si="116"/>
        <v>0</v>
      </c>
      <c r="BV89" s="77">
        <f t="shared" si="117"/>
        <v>0</v>
      </c>
      <c r="BW89" s="77">
        <f t="shared" si="118"/>
        <v>0</v>
      </c>
      <c r="BX89" s="77">
        <f t="shared" si="119"/>
        <v>0</v>
      </c>
      <c r="BY89" s="77">
        <f>IF(Info!$O$3="Q1",$BS89,IF(Info!$O$3="Q2",$BS89+$BT89,IF(Info!$O$3="Q3",$BS89+$BT89+$BU89,$BR89)))</f>
        <v>0</v>
      </c>
      <c r="BZ89" s="77">
        <f>IF(Info!$O$3="Q1",$BS89,IF(Info!$O$3="Q2",$BT89,IF(Info!$O$3="Q3",$BU89,$BV89)))</f>
        <v>0</v>
      </c>
      <c r="CA89" s="197"/>
    </row>
    <row r="90" spans="1:81" x14ac:dyDescent="0.3">
      <c r="A90" s="193"/>
      <c r="B90" s="78" t="s">
        <v>351</v>
      </c>
      <c r="C90" s="194"/>
      <c r="D90" s="157">
        <f t="shared" si="100"/>
        <v>0</v>
      </c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  <c r="AA90" s="292"/>
      <c r="AB90" s="292"/>
      <c r="AC90" s="292"/>
      <c r="AD90" s="292"/>
      <c r="AE90" s="292"/>
      <c r="AF90" s="292"/>
      <c r="AG90" s="292"/>
      <c r="AH90" s="292"/>
      <c r="AI90" s="292"/>
      <c r="AJ90" s="292"/>
      <c r="AK90" s="292"/>
      <c r="AL90" s="292"/>
      <c r="AM90" s="292"/>
      <c r="AN90" s="292"/>
      <c r="AO90" s="292"/>
      <c r="AP90" s="292"/>
      <c r="AQ90" s="292"/>
      <c r="AR90" s="292"/>
      <c r="AS90" s="292"/>
      <c r="AT90" s="292"/>
      <c r="AU90" s="292"/>
      <c r="AV90" s="292"/>
      <c r="AW90" s="292"/>
      <c r="AX90" s="292"/>
      <c r="AY90" s="292"/>
      <c r="AZ90" s="292"/>
      <c r="BA90" s="292"/>
      <c r="BB90" s="292"/>
      <c r="BC90" s="292"/>
      <c r="BD90" s="292"/>
      <c r="BE90" s="195"/>
      <c r="BF90" s="163">
        <f t="shared" si="101"/>
        <v>0</v>
      </c>
      <c r="BG90" s="77">
        <f t="shared" si="102"/>
        <v>0</v>
      </c>
      <c r="BH90" s="77">
        <f t="shared" si="103"/>
        <v>0</v>
      </c>
      <c r="BI90" s="77">
        <f t="shared" si="104"/>
        <v>0</v>
      </c>
      <c r="BJ90" s="77">
        <f t="shared" si="105"/>
        <v>0</v>
      </c>
      <c r="BK90" s="77">
        <f t="shared" si="106"/>
        <v>0</v>
      </c>
      <c r="BL90" s="77">
        <f t="shared" si="107"/>
        <v>0</v>
      </c>
      <c r="BM90" s="77">
        <f t="shared" si="108"/>
        <v>0</v>
      </c>
      <c r="BN90" s="77">
        <f t="shared" si="109"/>
        <v>0</v>
      </c>
      <c r="BO90" s="77">
        <f t="shared" si="110"/>
        <v>0</v>
      </c>
      <c r="BP90" s="77">
        <f t="shared" si="111"/>
        <v>0</v>
      </c>
      <c r="BQ90" s="77">
        <f t="shared" si="112"/>
        <v>0</v>
      </c>
      <c r="BR90" s="157">
        <f t="shared" si="113"/>
        <v>0</v>
      </c>
      <c r="BS90" s="77">
        <f t="shared" si="114"/>
        <v>0</v>
      </c>
      <c r="BT90" s="77">
        <f t="shared" si="115"/>
        <v>0</v>
      </c>
      <c r="BU90" s="77">
        <f t="shared" si="116"/>
        <v>0</v>
      </c>
      <c r="BV90" s="77">
        <f t="shared" si="117"/>
        <v>0</v>
      </c>
      <c r="BW90" s="77">
        <f t="shared" si="118"/>
        <v>0</v>
      </c>
      <c r="BX90" s="77">
        <f t="shared" si="119"/>
        <v>0</v>
      </c>
      <c r="BY90" s="77">
        <f>IF(Info!$O$3="Q1",$BS90,IF(Info!$O$3="Q2",$BS90+$BT90,IF(Info!$O$3="Q3",$BS90+$BT90+$BU90,$BR90)))</f>
        <v>0</v>
      </c>
      <c r="BZ90" s="77">
        <f>IF(Info!$O$3="Q1",$BS90,IF(Info!$O$3="Q2",$BT90,IF(Info!$O$3="Q3",$BU90,$BV90)))</f>
        <v>0</v>
      </c>
      <c r="CA90" s="197"/>
    </row>
    <row r="91" spans="1:81" x14ac:dyDescent="0.3">
      <c r="A91" s="193"/>
      <c r="B91" s="78" t="s">
        <v>51</v>
      </c>
      <c r="C91" s="194"/>
      <c r="D91" s="157">
        <f t="shared" si="100"/>
        <v>0</v>
      </c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92"/>
      <c r="AB91" s="292"/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2"/>
      <c r="AP91" s="292"/>
      <c r="AQ91" s="292"/>
      <c r="AR91" s="292"/>
      <c r="AS91" s="292"/>
      <c r="AT91" s="292"/>
      <c r="AU91" s="292"/>
      <c r="AV91" s="292"/>
      <c r="AW91" s="292"/>
      <c r="AX91" s="292"/>
      <c r="AY91" s="292"/>
      <c r="AZ91" s="292"/>
      <c r="BA91" s="292"/>
      <c r="BB91" s="292"/>
      <c r="BC91" s="292"/>
      <c r="BD91" s="292"/>
      <c r="BE91" s="195"/>
      <c r="BF91" s="163">
        <f t="shared" si="101"/>
        <v>0</v>
      </c>
      <c r="BG91" s="77">
        <f t="shared" si="102"/>
        <v>0</v>
      </c>
      <c r="BH91" s="77">
        <f t="shared" si="103"/>
        <v>0</v>
      </c>
      <c r="BI91" s="77">
        <f t="shared" si="104"/>
        <v>0</v>
      </c>
      <c r="BJ91" s="77">
        <f t="shared" si="105"/>
        <v>0</v>
      </c>
      <c r="BK91" s="77">
        <f t="shared" si="106"/>
        <v>0</v>
      </c>
      <c r="BL91" s="77">
        <f t="shared" si="107"/>
        <v>0</v>
      </c>
      <c r="BM91" s="77">
        <f t="shared" si="108"/>
        <v>0</v>
      </c>
      <c r="BN91" s="77">
        <f t="shared" si="109"/>
        <v>0</v>
      </c>
      <c r="BO91" s="77">
        <f t="shared" si="110"/>
        <v>0</v>
      </c>
      <c r="BP91" s="77">
        <f t="shared" si="111"/>
        <v>0</v>
      </c>
      <c r="BQ91" s="77">
        <f t="shared" si="112"/>
        <v>0</v>
      </c>
      <c r="BR91" s="157">
        <f t="shared" si="113"/>
        <v>0</v>
      </c>
      <c r="BS91" s="77">
        <f t="shared" si="114"/>
        <v>0</v>
      </c>
      <c r="BT91" s="77">
        <f t="shared" si="115"/>
        <v>0</v>
      </c>
      <c r="BU91" s="77">
        <f t="shared" si="116"/>
        <v>0</v>
      </c>
      <c r="BV91" s="77">
        <f t="shared" si="117"/>
        <v>0</v>
      </c>
      <c r="BW91" s="77">
        <f t="shared" si="118"/>
        <v>0</v>
      </c>
      <c r="BX91" s="77">
        <f t="shared" si="119"/>
        <v>0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x14ac:dyDescent="0.3">
      <c r="A92" s="193"/>
      <c r="B92" s="78" t="s">
        <v>53</v>
      </c>
      <c r="C92" s="194"/>
      <c r="D92" s="157">
        <f t="shared" si="100"/>
        <v>0</v>
      </c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292"/>
      <c r="AO92" s="292"/>
      <c r="AP92" s="292"/>
      <c r="AQ92" s="292"/>
      <c r="AR92" s="292"/>
      <c r="AS92" s="292"/>
      <c r="AT92" s="292"/>
      <c r="AU92" s="292"/>
      <c r="AV92" s="292"/>
      <c r="AW92" s="292"/>
      <c r="AX92" s="292"/>
      <c r="AY92" s="292"/>
      <c r="AZ92" s="292"/>
      <c r="BA92" s="292"/>
      <c r="BB92" s="292"/>
      <c r="BC92" s="292"/>
      <c r="BD92" s="292"/>
      <c r="BE92" s="195"/>
      <c r="BF92" s="163">
        <f t="shared" si="101"/>
        <v>0</v>
      </c>
      <c r="BG92" s="77">
        <f t="shared" si="102"/>
        <v>0</v>
      </c>
      <c r="BH92" s="77">
        <f t="shared" si="103"/>
        <v>0</v>
      </c>
      <c r="BI92" s="77">
        <f t="shared" si="104"/>
        <v>0</v>
      </c>
      <c r="BJ92" s="77">
        <f t="shared" si="105"/>
        <v>0</v>
      </c>
      <c r="BK92" s="77">
        <f t="shared" si="106"/>
        <v>0</v>
      </c>
      <c r="BL92" s="77">
        <f t="shared" si="107"/>
        <v>0</v>
      </c>
      <c r="BM92" s="77">
        <f t="shared" si="108"/>
        <v>0</v>
      </c>
      <c r="BN92" s="77">
        <f t="shared" si="109"/>
        <v>0</v>
      </c>
      <c r="BO92" s="77">
        <f t="shared" si="110"/>
        <v>0</v>
      </c>
      <c r="BP92" s="77">
        <f t="shared" si="111"/>
        <v>0</v>
      </c>
      <c r="BQ92" s="77">
        <f t="shared" si="112"/>
        <v>0</v>
      </c>
      <c r="BR92" s="157">
        <f t="shared" si="113"/>
        <v>0</v>
      </c>
      <c r="BS92" s="77">
        <f t="shared" si="114"/>
        <v>0</v>
      </c>
      <c r="BT92" s="77">
        <f t="shared" si="115"/>
        <v>0</v>
      </c>
      <c r="BU92" s="77">
        <f t="shared" si="116"/>
        <v>0</v>
      </c>
      <c r="BV92" s="77">
        <f t="shared" si="117"/>
        <v>0</v>
      </c>
      <c r="BW92" s="77">
        <f t="shared" si="118"/>
        <v>0</v>
      </c>
      <c r="BX92" s="77">
        <f t="shared" si="119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x14ac:dyDescent="0.3">
      <c r="A93" s="193"/>
      <c r="B93" s="78" t="s">
        <v>352</v>
      </c>
      <c r="C93" s="194"/>
      <c r="D93" s="157">
        <f t="shared" si="100"/>
        <v>0</v>
      </c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292"/>
      <c r="AU93" s="292"/>
      <c r="AV93" s="292"/>
      <c r="AW93" s="292"/>
      <c r="AX93" s="292"/>
      <c r="AY93" s="292"/>
      <c r="AZ93" s="292"/>
      <c r="BA93" s="292"/>
      <c r="BB93" s="292"/>
      <c r="BC93" s="292"/>
      <c r="BD93" s="292"/>
      <c r="BE93" s="195"/>
      <c r="BF93" s="163">
        <f t="shared" si="101"/>
        <v>0</v>
      </c>
      <c r="BG93" s="77">
        <f t="shared" si="102"/>
        <v>0</v>
      </c>
      <c r="BH93" s="77">
        <f t="shared" si="103"/>
        <v>0</v>
      </c>
      <c r="BI93" s="77">
        <f t="shared" si="104"/>
        <v>0</v>
      </c>
      <c r="BJ93" s="77">
        <f t="shared" si="105"/>
        <v>0</v>
      </c>
      <c r="BK93" s="77">
        <f t="shared" si="106"/>
        <v>0</v>
      </c>
      <c r="BL93" s="77">
        <f t="shared" si="107"/>
        <v>0</v>
      </c>
      <c r="BM93" s="77">
        <f t="shared" si="108"/>
        <v>0</v>
      </c>
      <c r="BN93" s="77">
        <f t="shared" si="109"/>
        <v>0</v>
      </c>
      <c r="BO93" s="77">
        <f t="shared" si="110"/>
        <v>0</v>
      </c>
      <c r="BP93" s="77">
        <f t="shared" si="111"/>
        <v>0</v>
      </c>
      <c r="BQ93" s="77">
        <f t="shared" si="112"/>
        <v>0</v>
      </c>
      <c r="BR93" s="157">
        <f t="shared" si="113"/>
        <v>0</v>
      </c>
      <c r="BS93" s="77">
        <f t="shared" si="114"/>
        <v>0</v>
      </c>
      <c r="BT93" s="77">
        <f t="shared" si="115"/>
        <v>0</v>
      </c>
      <c r="BU93" s="77">
        <f t="shared" si="116"/>
        <v>0</v>
      </c>
      <c r="BV93" s="77">
        <f t="shared" si="117"/>
        <v>0</v>
      </c>
      <c r="BW93" s="77">
        <f t="shared" si="118"/>
        <v>0</v>
      </c>
      <c r="BX93" s="77">
        <f t="shared" si="119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x14ac:dyDescent="0.3">
      <c r="A94" s="204"/>
      <c r="B94" s="160" t="s">
        <v>353</v>
      </c>
      <c r="C94" s="194"/>
      <c r="D94" s="157">
        <f t="shared" si="100"/>
        <v>0</v>
      </c>
      <c r="E94" s="157">
        <f t="shared" ref="E94:AJ94" si="120">SUM(E88:E93)</f>
        <v>0</v>
      </c>
      <c r="F94" s="157">
        <f t="shared" si="120"/>
        <v>0</v>
      </c>
      <c r="G94" s="157">
        <f t="shared" si="120"/>
        <v>0</v>
      </c>
      <c r="H94" s="157">
        <f t="shared" si="120"/>
        <v>0</v>
      </c>
      <c r="I94" s="157">
        <f t="shared" si="120"/>
        <v>0</v>
      </c>
      <c r="J94" s="157">
        <f t="shared" si="120"/>
        <v>0</v>
      </c>
      <c r="K94" s="157">
        <f t="shared" si="120"/>
        <v>0</v>
      </c>
      <c r="L94" s="157">
        <f t="shared" si="120"/>
        <v>0</v>
      </c>
      <c r="M94" s="157">
        <f t="shared" si="120"/>
        <v>0</v>
      </c>
      <c r="N94" s="157">
        <f t="shared" si="120"/>
        <v>0</v>
      </c>
      <c r="O94" s="157">
        <f t="shared" si="120"/>
        <v>0</v>
      </c>
      <c r="P94" s="157">
        <f t="shared" si="120"/>
        <v>0</v>
      </c>
      <c r="Q94" s="157">
        <f t="shared" si="120"/>
        <v>0</v>
      </c>
      <c r="R94" s="157">
        <f t="shared" si="120"/>
        <v>0</v>
      </c>
      <c r="S94" s="157">
        <f t="shared" si="120"/>
        <v>0</v>
      </c>
      <c r="T94" s="157">
        <f t="shared" si="120"/>
        <v>0</v>
      </c>
      <c r="U94" s="157">
        <f t="shared" si="120"/>
        <v>0</v>
      </c>
      <c r="V94" s="157">
        <f t="shared" si="120"/>
        <v>0</v>
      </c>
      <c r="W94" s="157">
        <f t="shared" si="120"/>
        <v>0</v>
      </c>
      <c r="X94" s="157">
        <f t="shared" si="120"/>
        <v>0</v>
      </c>
      <c r="Y94" s="157">
        <f t="shared" si="120"/>
        <v>0</v>
      </c>
      <c r="Z94" s="157">
        <f t="shared" si="120"/>
        <v>0</v>
      </c>
      <c r="AA94" s="157">
        <f t="shared" si="120"/>
        <v>0</v>
      </c>
      <c r="AB94" s="157">
        <f t="shared" si="120"/>
        <v>0</v>
      </c>
      <c r="AC94" s="157">
        <f t="shared" si="120"/>
        <v>0</v>
      </c>
      <c r="AD94" s="157">
        <f t="shared" si="120"/>
        <v>0</v>
      </c>
      <c r="AE94" s="157">
        <f t="shared" si="120"/>
        <v>0</v>
      </c>
      <c r="AF94" s="157">
        <f t="shared" si="120"/>
        <v>0</v>
      </c>
      <c r="AG94" s="157">
        <f t="shared" si="120"/>
        <v>0</v>
      </c>
      <c r="AH94" s="157">
        <f t="shared" si="120"/>
        <v>0</v>
      </c>
      <c r="AI94" s="157">
        <f t="shared" si="120"/>
        <v>0</v>
      </c>
      <c r="AJ94" s="157">
        <f t="shared" si="120"/>
        <v>0</v>
      </c>
      <c r="AK94" s="157">
        <f t="shared" ref="AK94:BP94" si="121">SUM(AK88:AK93)</f>
        <v>0</v>
      </c>
      <c r="AL94" s="157">
        <f t="shared" si="121"/>
        <v>0</v>
      </c>
      <c r="AM94" s="157">
        <f t="shared" si="121"/>
        <v>0</v>
      </c>
      <c r="AN94" s="157">
        <f t="shared" si="121"/>
        <v>0</v>
      </c>
      <c r="AO94" s="157">
        <f t="shared" si="121"/>
        <v>0</v>
      </c>
      <c r="AP94" s="157">
        <f t="shared" si="121"/>
        <v>0</v>
      </c>
      <c r="AQ94" s="157">
        <f t="shared" si="121"/>
        <v>0</v>
      </c>
      <c r="AR94" s="157">
        <f t="shared" si="121"/>
        <v>0</v>
      </c>
      <c r="AS94" s="157">
        <f t="shared" si="121"/>
        <v>0</v>
      </c>
      <c r="AT94" s="157">
        <f t="shared" si="121"/>
        <v>0</v>
      </c>
      <c r="AU94" s="157">
        <f t="shared" si="121"/>
        <v>0</v>
      </c>
      <c r="AV94" s="157">
        <f t="shared" si="121"/>
        <v>0</v>
      </c>
      <c r="AW94" s="157">
        <f t="shared" si="121"/>
        <v>0</v>
      </c>
      <c r="AX94" s="157">
        <f t="shared" si="121"/>
        <v>0</v>
      </c>
      <c r="AY94" s="157">
        <f t="shared" si="121"/>
        <v>0</v>
      </c>
      <c r="AZ94" s="157">
        <f t="shared" si="121"/>
        <v>0</v>
      </c>
      <c r="BA94" s="157">
        <f t="shared" si="121"/>
        <v>0</v>
      </c>
      <c r="BB94" s="157">
        <f t="shared" si="121"/>
        <v>0</v>
      </c>
      <c r="BC94" s="157">
        <f t="shared" si="121"/>
        <v>0</v>
      </c>
      <c r="BD94" s="157">
        <f t="shared" si="121"/>
        <v>0</v>
      </c>
      <c r="BE94" s="195"/>
      <c r="BF94" s="162">
        <f t="shared" si="101"/>
        <v>0</v>
      </c>
      <c r="BG94" s="157">
        <f t="shared" si="102"/>
        <v>0</v>
      </c>
      <c r="BH94" s="157">
        <f t="shared" si="103"/>
        <v>0</v>
      </c>
      <c r="BI94" s="157">
        <f t="shared" si="104"/>
        <v>0</v>
      </c>
      <c r="BJ94" s="157">
        <f t="shared" si="105"/>
        <v>0</v>
      </c>
      <c r="BK94" s="157">
        <f t="shared" si="106"/>
        <v>0</v>
      </c>
      <c r="BL94" s="157">
        <f t="shared" si="107"/>
        <v>0</v>
      </c>
      <c r="BM94" s="157">
        <f t="shared" si="108"/>
        <v>0</v>
      </c>
      <c r="BN94" s="157">
        <f t="shared" si="109"/>
        <v>0</v>
      </c>
      <c r="BO94" s="157">
        <f t="shared" si="110"/>
        <v>0</v>
      </c>
      <c r="BP94" s="157">
        <f t="shared" si="111"/>
        <v>0</v>
      </c>
      <c r="BQ94" s="157">
        <f t="shared" si="112"/>
        <v>0</v>
      </c>
      <c r="BR94" s="157">
        <f t="shared" si="113"/>
        <v>0</v>
      </c>
      <c r="BS94" s="157">
        <f t="shared" si="114"/>
        <v>0</v>
      </c>
      <c r="BT94" s="157">
        <f t="shared" si="115"/>
        <v>0</v>
      </c>
      <c r="BU94" s="157">
        <f t="shared" si="116"/>
        <v>0</v>
      </c>
      <c r="BV94" s="157">
        <f t="shared" si="117"/>
        <v>0</v>
      </c>
      <c r="BW94" s="157">
        <f t="shared" si="118"/>
        <v>0</v>
      </c>
      <c r="BX94" s="157">
        <f t="shared" si="119"/>
        <v>0</v>
      </c>
      <c r="BY94" s="157">
        <f>IF(Info!$O$3="Q1",$BS94,IF(Info!$O$3="Q2",$BS94+$BT94,IF(Info!$O$3="Q3",$BS94+$BT94+$BU94,$BR94)))</f>
        <v>0</v>
      </c>
      <c r="BZ94" s="157">
        <f>IF(Info!$O$3="Q1",$BS94,IF(Info!$O$3="Q2",$BT94,IF(Info!$O$3="Q3",$BU94,$BV94)))</f>
        <v>0</v>
      </c>
      <c r="CA94" s="197"/>
      <c r="CC94" s="206"/>
    </row>
    <row r="95" spans="1:81" ht="15.6" customHeight="1" x14ac:dyDescent="0.3">
      <c r="A95" s="193">
        <v>3</v>
      </c>
      <c r="B95" s="202" t="s">
        <v>354</v>
      </c>
      <c r="C95" s="194"/>
      <c r="D95" s="20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x14ac:dyDescent="0.3">
      <c r="A96" s="193"/>
      <c r="B96" s="78" t="s">
        <v>354</v>
      </c>
      <c r="C96" s="194"/>
      <c r="D96" s="157">
        <f>SUM(E96:BD96)</f>
        <v>0</v>
      </c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  <c r="AA96" s="292"/>
      <c r="AB96" s="292"/>
      <c r="AC96" s="292"/>
      <c r="AD96" s="292"/>
      <c r="AE96" s="292"/>
      <c r="AF96" s="292"/>
      <c r="AG96" s="292"/>
      <c r="AH96" s="292"/>
      <c r="AI96" s="292"/>
      <c r="AJ96" s="292"/>
      <c r="AK96" s="292"/>
      <c r="AL96" s="292"/>
      <c r="AM96" s="292"/>
      <c r="AN96" s="292"/>
      <c r="AO96" s="292"/>
      <c r="AP96" s="292"/>
      <c r="AQ96" s="292"/>
      <c r="AR96" s="292"/>
      <c r="AS96" s="292"/>
      <c r="AT96" s="292"/>
      <c r="AU96" s="292"/>
      <c r="AV96" s="292"/>
      <c r="AW96" s="292"/>
      <c r="AX96" s="292"/>
      <c r="AY96" s="292"/>
      <c r="AZ96" s="292"/>
      <c r="BA96" s="292"/>
      <c r="BB96" s="292"/>
      <c r="BC96" s="292"/>
      <c r="BD96" s="292"/>
      <c r="BE96" s="195"/>
      <c r="BF96" s="163">
        <f>SUM(E96:H96)</f>
        <v>0</v>
      </c>
      <c r="BG96" s="77">
        <f>SUM(I96:L96)</f>
        <v>0</v>
      </c>
      <c r="BH96" s="77">
        <f>SUM(M96:Q96)</f>
        <v>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0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0</v>
      </c>
      <c r="BS96" s="77">
        <f>SUM(BF96:BH96)</f>
        <v>0</v>
      </c>
      <c r="BT96" s="77">
        <f>SUM(BI96:BK96)</f>
        <v>0</v>
      </c>
      <c r="BU96" s="77">
        <f>SUM(BL96:BN96)</f>
        <v>0</v>
      </c>
      <c r="BV96" s="77">
        <f>SUM(BO96:BQ96)</f>
        <v>0</v>
      </c>
      <c r="BW96" s="77">
        <f>SUM(BF96:BK96)</f>
        <v>0</v>
      </c>
      <c r="BX96" s="77">
        <f>SUM(BL96:BQ96)</f>
        <v>0</v>
      </c>
      <c r="BY96" s="77">
        <f>IF(Info!$O$3="Q1",$BS96,IF(Info!$O$3="Q2",$BS96+$BT96,IF(Info!$O$3="Q3",$BS96+$BT96+$BU96,$BR96)))</f>
        <v>0</v>
      </c>
      <c r="BZ96" s="77">
        <f>IF(Info!$O$3="Q1",$BS96,IF(Info!$O$3="Q2",$BT96,IF(Info!$O$3="Q3",$BU96,$BV96)))</f>
        <v>0</v>
      </c>
      <c r="CA96" s="197"/>
    </row>
    <row r="97" spans="1:81" x14ac:dyDescent="0.3">
      <c r="A97" s="193"/>
      <c r="B97" s="78" t="s">
        <v>59</v>
      </c>
      <c r="C97" s="194"/>
      <c r="D97" s="157">
        <f>SUM(E97:BD97)</f>
        <v>0</v>
      </c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  <c r="AA97" s="292"/>
      <c r="AB97" s="292"/>
      <c r="AC97" s="292"/>
      <c r="AD97" s="292"/>
      <c r="AE97" s="292"/>
      <c r="AF97" s="292"/>
      <c r="AG97" s="292"/>
      <c r="AH97" s="292"/>
      <c r="AI97" s="292"/>
      <c r="AJ97" s="292"/>
      <c r="AK97" s="292"/>
      <c r="AL97" s="292"/>
      <c r="AM97" s="292"/>
      <c r="AN97" s="292"/>
      <c r="AO97" s="292"/>
      <c r="AP97" s="292"/>
      <c r="AQ97" s="292"/>
      <c r="AR97" s="292"/>
      <c r="AS97" s="292"/>
      <c r="AT97" s="292"/>
      <c r="AU97" s="292"/>
      <c r="AV97" s="292"/>
      <c r="AW97" s="292"/>
      <c r="AX97" s="292"/>
      <c r="AY97" s="292"/>
      <c r="AZ97" s="292"/>
      <c r="BA97" s="292"/>
      <c r="BB97" s="292"/>
      <c r="BC97" s="292"/>
      <c r="BD97" s="292"/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x14ac:dyDescent="0.3">
      <c r="A98" s="204"/>
      <c r="B98" s="160" t="s">
        <v>355</v>
      </c>
      <c r="C98" s="194"/>
      <c r="D98" s="157">
        <f>SUM(E98:BD98)</f>
        <v>0</v>
      </c>
      <c r="E98" s="157">
        <f t="shared" ref="E98:AJ98" si="122">SUM(E96:E97)</f>
        <v>0</v>
      </c>
      <c r="F98" s="157">
        <f t="shared" si="122"/>
        <v>0</v>
      </c>
      <c r="G98" s="157">
        <f t="shared" si="122"/>
        <v>0</v>
      </c>
      <c r="H98" s="157">
        <f t="shared" si="122"/>
        <v>0</v>
      </c>
      <c r="I98" s="157">
        <f t="shared" si="122"/>
        <v>0</v>
      </c>
      <c r="J98" s="157">
        <f t="shared" si="122"/>
        <v>0</v>
      </c>
      <c r="K98" s="157">
        <f t="shared" si="122"/>
        <v>0</v>
      </c>
      <c r="L98" s="157">
        <f t="shared" si="122"/>
        <v>0</v>
      </c>
      <c r="M98" s="157">
        <f t="shared" si="122"/>
        <v>0</v>
      </c>
      <c r="N98" s="157">
        <f t="shared" si="122"/>
        <v>0</v>
      </c>
      <c r="O98" s="157">
        <f t="shared" si="122"/>
        <v>0</v>
      </c>
      <c r="P98" s="157">
        <f t="shared" si="122"/>
        <v>0</v>
      </c>
      <c r="Q98" s="157">
        <f t="shared" si="122"/>
        <v>0</v>
      </c>
      <c r="R98" s="157">
        <f t="shared" si="122"/>
        <v>0</v>
      </c>
      <c r="S98" s="157">
        <f t="shared" si="122"/>
        <v>0</v>
      </c>
      <c r="T98" s="157">
        <f t="shared" si="122"/>
        <v>0</v>
      </c>
      <c r="U98" s="157">
        <f t="shared" si="122"/>
        <v>0</v>
      </c>
      <c r="V98" s="157">
        <f t="shared" si="122"/>
        <v>0</v>
      </c>
      <c r="W98" s="157">
        <f t="shared" si="122"/>
        <v>0</v>
      </c>
      <c r="X98" s="157">
        <f t="shared" si="122"/>
        <v>0</v>
      </c>
      <c r="Y98" s="157">
        <f t="shared" si="122"/>
        <v>0</v>
      </c>
      <c r="Z98" s="157">
        <f t="shared" si="122"/>
        <v>0</v>
      </c>
      <c r="AA98" s="157">
        <f t="shared" si="122"/>
        <v>0</v>
      </c>
      <c r="AB98" s="157">
        <f t="shared" si="122"/>
        <v>0</v>
      </c>
      <c r="AC98" s="157">
        <f t="shared" si="122"/>
        <v>0</v>
      </c>
      <c r="AD98" s="157">
        <f t="shared" si="122"/>
        <v>0</v>
      </c>
      <c r="AE98" s="157">
        <f t="shared" si="122"/>
        <v>0</v>
      </c>
      <c r="AF98" s="157">
        <f t="shared" si="122"/>
        <v>0</v>
      </c>
      <c r="AG98" s="157">
        <f t="shared" si="122"/>
        <v>0</v>
      </c>
      <c r="AH98" s="157">
        <f t="shared" si="122"/>
        <v>0</v>
      </c>
      <c r="AI98" s="157">
        <f t="shared" si="122"/>
        <v>0</v>
      </c>
      <c r="AJ98" s="157">
        <f t="shared" si="122"/>
        <v>0</v>
      </c>
      <c r="AK98" s="157">
        <f t="shared" ref="AK98:BP98" si="123">SUM(AK96:AK97)</f>
        <v>0</v>
      </c>
      <c r="AL98" s="157">
        <f t="shared" si="123"/>
        <v>0</v>
      </c>
      <c r="AM98" s="157">
        <f t="shared" si="123"/>
        <v>0</v>
      </c>
      <c r="AN98" s="157">
        <f t="shared" si="123"/>
        <v>0</v>
      </c>
      <c r="AO98" s="157">
        <f t="shared" si="123"/>
        <v>0</v>
      </c>
      <c r="AP98" s="157">
        <f t="shared" si="123"/>
        <v>0</v>
      </c>
      <c r="AQ98" s="157">
        <f t="shared" si="123"/>
        <v>0</v>
      </c>
      <c r="AR98" s="157">
        <f t="shared" si="123"/>
        <v>0</v>
      </c>
      <c r="AS98" s="157">
        <f t="shared" si="123"/>
        <v>0</v>
      </c>
      <c r="AT98" s="157">
        <f t="shared" si="123"/>
        <v>0</v>
      </c>
      <c r="AU98" s="157">
        <f t="shared" si="123"/>
        <v>0</v>
      </c>
      <c r="AV98" s="157">
        <f t="shared" si="123"/>
        <v>0</v>
      </c>
      <c r="AW98" s="157">
        <f t="shared" si="123"/>
        <v>0</v>
      </c>
      <c r="AX98" s="157">
        <f t="shared" si="123"/>
        <v>0</v>
      </c>
      <c r="AY98" s="157">
        <f t="shared" si="123"/>
        <v>0</v>
      </c>
      <c r="AZ98" s="157">
        <f t="shared" si="123"/>
        <v>0</v>
      </c>
      <c r="BA98" s="157">
        <f t="shared" si="123"/>
        <v>0</v>
      </c>
      <c r="BB98" s="157">
        <f t="shared" si="123"/>
        <v>0</v>
      </c>
      <c r="BC98" s="157">
        <f t="shared" si="123"/>
        <v>0</v>
      </c>
      <c r="BD98" s="157">
        <f t="shared" si="123"/>
        <v>0</v>
      </c>
      <c r="BE98" s="195"/>
      <c r="BF98" s="162">
        <f>SUM(E98:H98)</f>
        <v>0</v>
      </c>
      <c r="BG98" s="157">
        <f>SUM(I98:L98)</f>
        <v>0</v>
      </c>
      <c r="BH98" s="157">
        <f>SUM(M98:Q98)</f>
        <v>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0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0</v>
      </c>
      <c r="BS98" s="157">
        <f>SUM(BF98:BH98)</f>
        <v>0</v>
      </c>
      <c r="BT98" s="157">
        <f>SUM(BI98:BK98)</f>
        <v>0</v>
      </c>
      <c r="BU98" s="157">
        <f>SUM(BL98:BN98)</f>
        <v>0</v>
      </c>
      <c r="BV98" s="157">
        <f>SUM(BO98:BQ98)</f>
        <v>0</v>
      </c>
      <c r="BW98" s="157">
        <f>SUM(BF98:BK98)</f>
        <v>0</v>
      </c>
      <c r="BX98" s="157">
        <f>SUM(BL98:BQ98)</f>
        <v>0</v>
      </c>
      <c r="BY98" s="157">
        <f>IF(Info!$O$3="Q1",$BS98,IF(Info!$O$3="Q2",$BS98+$BT98,IF(Info!$O$3="Q3",$BS98+$BT98+$BU98,$BR98)))</f>
        <v>0</v>
      </c>
      <c r="BZ98" s="157">
        <f>IF(Info!$O$3="Q1",$BS98,IF(Info!$O$3="Q2",$BT98,IF(Info!$O$3="Q3",$BU98,$BV98)))</f>
        <v>0</v>
      </c>
      <c r="CA98" s="197"/>
    </row>
    <row r="99" spans="1:81" ht="15.6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x14ac:dyDescent="0.3">
      <c r="A100" s="193"/>
      <c r="B100" s="78" t="s">
        <v>357</v>
      </c>
      <c r="C100" s="194"/>
      <c r="D100" s="157">
        <f>SUM(E100:BD100)</f>
        <v>0</v>
      </c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  <c r="AA100" s="292"/>
      <c r="AB100" s="292"/>
      <c r="AC100" s="292"/>
      <c r="AD100" s="292"/>
      <c r="AE100" s="292"/>
      <c r="AF100" s="292"/>
      <c r="AG100" s="292"/>
      <c r="AH100" s="292"/>
      <c r="AI100" s="292"/>
      <c r="AJ100" s="292"/>
      <c r="AK100" s="292"/>
      <c r="AL100" s="292"/>
      <c r="AM100" s="292"/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195"/>
      <c r="BF100" s="163">
        <f>SUM(E100:H100)</f>
        <v>0</v>
      </c>
      <c r="BG100" s="77">
        <f>SUM(I100:L100)</f>
        <v>0</v>
      </c>
      <c r="BH100" s="77">
        <f>SUM(M100:Q100)</f>
        <v>0</v>
      </c>
      <c r="BI100" s="77">
        <f>SUM(R100:U100)</f>
        <v>0</v>
      </c>
      <c r="BJ100" s="77">
        <f>SUM(V100:Y100)</f>
        <v>0</v>
      </c>
      <c r="BK100" s="77">
        <f>SUM(Z100:AD100)</f>
        <v>0</v>
      </c>
      <c r="BL100" s="77">
        <f>SUM(AE100:AH100)</f>
        <v>0</v>
      </c>
      <c r="BM100" s="77">
        <f>SUM(AI100:AL100)</f>
        <v>0</v>
      </c>
      <c r="BN100" s="77">
        <f>SUM(AM100:AQ100)</f>
        <v>0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0</v>
      </c>
      <c r="BS100" s="77">
        <f>SUM(BF100:BH100)</f>
        <v>0</v>
      </c>
      <c r="BT100" s="77">
        <f>SUM(BI100:BK100)</f>
        <v>0</v>
      </c>
      <c r="BU100" s="77">
        <f>SUM(BL100:BN100)</f>
        <v>0</v>
      </c>
      <c r="BV100" s="77">
        <f>SUM(BO100:BQ100)</f>
        <v>0</v>
      </c>
      <c r="BW100" s="77">
        <f>SUM(BF100:BK100)</f>
        <v>0</v>
      </c>
      <c r="BX100" s="77">
        <f>SUM(BL100:BQ100)</f>
        <v>0</v>
      </c>
      <c r="BY100" s="77">
        <f>IF(Info!$O$3="Q1",$BS100,IF(Info!$O$3="Q2",$BS100+$BT100,IF(Info!$O$3="Q3",$BS100+$BT100+$BU100,$BR100)))</f>
        <v>0</v>
      </c>
      <c r="BZ100" s="77">
        <f>IF(Info!$O$3="Q1",$BS100,IF(Info!$O$3="Q2",$BT100,IF(Info!$O$3="Q3",$BU100,$BV100)))</f>
        <v>0</v>
      </c>
      <c r="CA100" s="197"/>
    </row>
    <row r="101" spans="1:81" x14ac:dyDescent="0.3">
      <c r="A101" s="193"/>
      <c r="B101" s="78" t="s">
        <v>358</v>
      </c>
      <c r="C101" s="194"/>
      <c r="D101" s="157">
        <f>SUM(E101:BD101)</f>
        <v>0</v>
      </c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292"/>
      <c r="AI101" s="292"/>
      <c r="AJ101" s="292"/>
      <c r="AK101" s="292"/>
      <c r="AL101" s="292"/>
      <c r="AM101" s="292"/>
      <c r="AN101" s="292"/>
      <c r="AO101" s="292"/>
      <c r="AP101" s="292"/>
      <c r="AQ101" s="292"/>
      <c r="AR101" s="292"/>
      <c r="AS101" s="292"/>
      <c r="AT101" s="292"/>
      <c r="AU101" s="292"/>
      <c r="AV101" s="292"/>
      <c r="AW101" s="292"/>
      <c r="AX101" s="292"/>
      <c r="AY101" s="292"/>
      <c r="AZ101" s="292"/>
      <c r="BA101" s="292"/>
      <c r="BB101" s="292"/>
      <c r="BC101" s="292"/>
      <c r="BD101" s="292"/>
      <c r="BE101" s="195"/>
      <c r="BF101" s="163">
        <f>SUM(E101:H101)</f>
        <v>0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0</v>
      </c>
      <c r="BM101" s="77">
        <f>SUM(AI101:AL101)</f>
        <v>0</v>
      </c>
      <c r="BN101" s="77">
        <f>SUM(AM101:AQ101)</f>
        <v>0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0</v>
      </c>
      <c r="BS101" s="77">
        <f>SUM(BF101:BH101)</f>
        <v>0</v>
      </c>
      <c r="BT101" s="77">
        <f>SUM(BI101:BK101)</f>
        <v>0</v>
      </c>
      <c r="BU101" s="77">
        <f>SUM(BL101:BN101)</f>
        <v>0</v>
      </c>
      <c r="BV101" s="77">
        <f>SUM(BO101:BQ101)</f>
        <v>0</v>
      </c>
      <c r="BW101" s="77">
        <f>SUM(BF101:BK101)</f>
        <v>0</v>
      </c>
      <c r="BX101" s="77">
        <f>SUM(BL101:BQ101)</f>
        <v>0</v>
      </c>
      <c r="BY101" s="77">
        <f>IF(Info!$O$3="Q1",$BS101,IF(Info!$O$3="Q2",$BS101+$BT101,IF(Info!$O$3="Q3",$BS101+$BT101+$BU101,$BR101)))</f>
        <v>0</v>
      </c>
      <c r="BZ101" s="77">
        <f>IF(Info!$O$3="Q1",$BS101,IF(Info!$O$3="Q2",$BT101,IF(Info!$O$3="Q3",$BU101,$BV101)))</f>
        <v>0</v>
      </c>
      <c r="CA101" s="197"/>
    </row>
    <row r="102" spans="1:81" x14ac:dyDescent="0.3">
      <c r="A102" s="193"/>
      <c r="B102" s="78" t="s">
        <v>359</v>
      </c>
      <c r="C102" s="194"/>
      <c r="D102" s="157">
        <f>SUM(E102:BD102)</f>
        <v>0</v>
      </c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  <c r="AT102" s="292"/>
      <c r="AU102" s="292"/>
      <c r="AV102" s="292"/>
      <c r="AW102" s="292"/>
      <c r="AX102" s="292"/>
      <c r="AY102" s="292"/>
      <c r="AZ102" s="292"/>
      <c r="BA102" s="292"/>
      <c r="BB102" s="292"/>
      <c r="BC102" s="292"/>
      <c r="BD102" s="292"/>
      <c r="BE102" s="195"/>
      <c r="BF102" s="163">
        <f>SUM(E102:H102)</f>
        <v>0</v>
      </c>
      <c r="BG102" s="77">
        <f>SUM(I102:L102)</f>
        <v>0</v>
      </c>
      <c r="BH102" s="77">
        <f>SUM(M102:Q102)</f>
        <v>0</v>
      </c>
      <c r="BI102" s="77">
        <f>SUM(R102:U102)</f>
        <v>0</v>
      </c>
      <c r="BJ102" s="77">
        <f>SUM(V102:Y102)</f>
        <v>0</v>
      </c>
      <c r="BK102" s="77">
        <f>SUM(Z102:AD102)</f>
        <v>0</v>
      </c>
      <c r="BL102" s="77">
        <f>SUM(AE102:AH102)</f>
        <v>0</v>
      </c>
      <c r="BM102" s="77">
        <f>SUM(AI102:AL102)</f>
        <v>0</v>
      </c>
      <c r="BN102" s="77">
        <f>SUM(AM102:AQ102)</f>
        <v>0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0</v>
      </c>
      <c r="BS102" s="77">
        <f>SUM(BF102:BH102)</f>
        <v>0</v>
      </c>
      <c r="BT102" s="77">
        <f>SUM(BI102:BK102)</f>
        <v>0</v>
      </c>
      <c r="BU102" s="77">
        <f>SUM(BL102:BN102)</f>
        <v>0</v>
      </c>
      <c r="BV102" s="77">
        <f>SUM(BO102:BQ102)</f>
        <v>0</v>
      </c>
      <c r="BW102" s="77">
        <f>SUM(BF102:BK102)</f>
        <v>0</v>
      </c>
      <c r="BX102" s="77">
        <f>SUM(BL102:BQ102)</f>
        <v>0</v>
      </c>
      <c r="BY102" s="77">
        <f>IF(Info!$O$3="Q1",$BS102,IF(Info!$O$3="Q2",$BS102+$BT102,IF(Info!$O$3="Q3",$BS102+$BT102+$BU102,$BR102)))</f>
        <v>0</v>
      </c>
      <c r="BZ102" s="77">
        <f>IF(Info!$O$3="Q1",$BS102,IF(Info!$O$3="Q2",$BT102,IF(Info!$O$3="Q3",$BU102,$BV102)))</f>
        <v>0</v>
      </c>
      <c r="CA102" s="197"/>
      <c r="CC102" s="42"/>
    </row>
    <row r="103" spans="1:81" x14ac:dyDescent="0.3">
      <c r="A103" s="193"/>
      <c r="B103" s="78" t="s">
        <v>67</v>
      </c>
      <c r="C103" s="194"/>
      <c r="D103" s="157">
        <f>SUM(E103:BD103)</f>
        <v>0</v>
      </c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92"/>
      <c r="AB103" s="292"/>
      <c r="AC103" s="292"/>
      <c r="AD103" s="292"/>
      <c r="AE103" s="292"/>
      <c r="AF103" s="292"/>
      <c r="AG103" s="292"/>
      <c r="AH103" s="292"/>
      <c r="AI103" s="292"/>
      <c r="AJ103" s="292"/>
      <c r="AK103" s="292"/>
      <c r="AL103" s="292"/>
      <c r="AM103" s="292"/>
      <c r="AN103" s="292"/>
      <c r="AO103" s="292"/>
      <c r="AP103" s="292"/>
      <c r="AQ103" s="292"/>
      <c r="AR103" s="292"/>
      <c r="AS103" s="292"/>
      <c r="AT103" s="292"/>
      <c r="AU103" s="292"/>
      <c r="AV103" s="292"/>
      <c r="AW103" s="292"/>
      <c r="AX103" s="292"/>
      <c r="AY103" s="292"/>
      <c r="AZ103" s="292"/>
      <c r="BA103" s="292"/>
      <c r="BB103" s="292"/>
      <c r="BC103" s="292"/>
      <c r="BD103" s="292"/>
      <c r="BE103" s="195"/>
      <c r="BF103" s="163">
        <f>SUM(E103:H103)</f>
        <v>0</v>
      </c>
      <c r="BG103" s="77">
        <f>SUM(I103:L103)</f>
        <v>0</v>
      </c>
      <c r="BH103" s="77">
        <f>SUM(M103:Q103)</f>
        <v>0</v>
      </c>
      <c r="BI103" s="77">
        <f>SUM(R103:U103)</f>
        <v>0</v>
      </c>
      <c r="BJ103" s="77">
        <f>SUM(V103:Y103)</f>
        <v>0</v>
      </c>
      <c r="BK103" s="77">
        <f>SUM(Z103:AD103)</f>
        <v>0</v>
      </c>
      <c r="BL103" s="77">
        <f>SUM(AE103:AH103)</f>
        <v>0</v>
      </c>
      <c r="BM103" s="77">
        <f>SUM(AI103:AL103)</f>
        <v>0</v>
      </c>
      <c r="BN103" s="77">
        <f>SUM(AM103:AQ103)</f>
        <v>0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0</v>
      </c>
      <c r="BS103" s="77">
        <f>SUM(BF103:BH103)</f>
        <v>0</v>
      </c>
      <c r="BT103" s="77">
        <f>SUM(BI103:BK103)</f>
        <v>0</v>
      </c>
      <c r="BU103" s="77">
        <f>SUM(BL103:BN103)</f>
        <v>0</v>
      </c>
      <c r="BV103" s="77">
        <f>SUM(BO103:BQ103)</f>
        <v>0</v>
      </c>
      <c r="BW103" s="77">
        <f>SUM(BF103:BK103)</f>
        <v>0</v>
      </c>
      <c r="BX103" s="77">
        <f>SUM(BL103:BQ103)</f>
        <v>0</v>
      </c>
      <c r="BY103" s="77">
        <f>IF(Info!$O$3="Q1",$BS103,IF(Info!$O$3="Q2",$BS103+$BT103,IF(Info!$O$3="Q3",$BS103+$BT103+$BU103,$BR103)))</f>
        <v>0</v>
      </c>
      <c r="BZ103" s="77">
        <f>IF(Info!$O$3="Q1",$BS103,IF(Info!$O$3="Q2",$BT103,IF(Info!$O$3="Q3",$BU103,$BV103)))</f>
        <v>0</v>
      </c>
      <c r="CA103" s="197"/>
    </row>
    <row r="104" spans="1:81" x14ac:dyDescent="0.3">
      <c r="A104" s="204"/>
      <c r="B104" s="160" t="s">
        <v>360</v>
      </c>
      <c r="C104" s="194"/>
      <c r="D104" s="157">
        <f>SUM(E104:BD104)</f>
        <v>0</v>
      </c>
      <c r="E104" s="157">
        <f t="shared" ref="E104:AJ104" si="124">SUM(E100:E103)</f>
        <v>0</v>
      </c>
      <c r="F104" s="157">
        <f t="shared" si="124"/>
        <v>0</v>
      </c>
      <c r="G104" s="157">
        <f t="shared" si="124"/>
        <v>0</v>
      </c>
      <c r="H104" s="157">
        <f t="shared" si="124"/>
        <v>0</v>
      </c>
      <c r="I104" s="157">
        <f t="shared" si="124"/>
        <v>0</v>
      </c>
      <c r="J104" s="157">
        <f t="shared" si="124"/>
        <v>0</v>
      </c>
      <c r="K104" s="157">
        <f t="shared" si="124"/>
        <v>0</v>
      </c>
      <c r="L104" s="157">
        <f t="shared" si="124"/>
        <v>0</v>
      </c>
      <c r="M104" s="157">
        <f t="shared" si="124"/>
        <v>0</v>
      </c>
      <c r="N104" s="157">
        <f t="shared" si="124"/>
        <v>0</v>
      </c>
      <c r="O104" s="157">
        <f t="shared" si="124"/>
        <v>0</v>
      </c>
      <c r="P104" s="157">
        <f t="shared" si="124"/>
        <v>0</v>
      </c>
      <c r="Q104" s="157">
        <f t="shared" si="124"/>
        <v>0</v>
      </c>
      <c r="R104" s="157">
        <f t="shared" si="124"/>
        <v>0</v>
      </c>
      <c r="S104" s="157">
        <f t="shared" si="124"/>
        <v>0</v>
      </c>
      <c r="T104" s="157">
        <f t="shared" si="124"/>
        <v>0</v>
      </c>
      <c r="U104" s="157">
        <f t="shared" si="124"/>
        <v>0</v>
      </c>
      <c r="V104" s="157">
        <f t="shared" si="124"/>
        <v>0</v>
      </c>
      <c r="W104" s="157">
        <f t="shared" si="124"/>
        <v>0</v>
      </c>
      <c r="X104" s="157">
        <f t="shared" si="124"/>
        <v>0</v>
      </c>
      <c r="Y104" s="157">
        <f t="shared" si="124"/>
        <v>0</v>
      </c>
      <c r="Z104" s="157">
        <f t="shared" si="124"/>
        <v>0</v>
      </c>
      <c r="AA104" s="157">
        <f t="shared" si="124"/>
        <v>0</v>
      </c>
      <c r="AB104" s="157">
        <f t="shared" si="124"/>
        <v>0</v>
      </c>
      <c r="AC104" s="157">
        <f t="shared" si="124"/>
        <v>0</v>
      </c>
      <c r="AD104" s="157">
        <f t="shared" si="124"/>
        <v>0</v>
      </c>
      <c r="AE104" s="157">
        <f t="shared" si="124"/>
        <v>0</v>
      </c>
      <c r="AF104" s="157">
        <f t="shared" si="124"/>
        <v>0</v>
      </c>
      <c r="AG104" s="157">
        <f t="shared" si="124"/>
        <v>0</v>
      </c>
      <c r="AH104" s="157">
        <f t="shared" si="124"/>
        <v>0</v>
      </c>
      <c r="AI104" s="157">
        <f t="shared" si="124"/>
        <v>0</v>
      </c>
      <c r="AJ104" s="157">
        <f t="shared" si="124"/>
        <v>0</v>
      </c>
      <c r="AK104" s="157">
        <f t="shared" ref="AK104:BP104" si="125">SUM(AK100:AK103)</f>
        <v>0</v>
      </c>
      <c r="AL104" s="157">
        <f t="shared" si="125"/>
        <v>0</v>
      </c>
      <c r="AM104" s="157">
        <f t="shared" si="125"/>
        <v>0</v>
      </c>
      <c r="AN104" s="157">
        <f t="shared" si="125"/>
        <v>0</v>
      </c>
      <c r="AO104" s="157">
        <f t="shared" si="125"/>
        <v>0</v>
      </c>
      <c r="AP104" s="157">
        <f t="shared" si="125"/>
        <v>0</v>
      </c>
      <c r="AQ104" s="157">
        <f t="shared" si="125"/>
        <v>0</v>
      </c>
      <c r="AR104" s="157">
        <f t="shared" si="125"/>
        <v>0</v>
      </c>
      <c r="AS104" s="157">
        <f t="shared" si="125"/>
        <v>0</v>
      </c>
      <c r="AT104" s="157">
        <f t="shared" si="125"/>
        <v>0</v>
      </c>
      <c r="AU104" s="157">
        <f t="shared" si="125"/>
        <v>0</v>
      </c>
      <c r="AV104" s="157">
        <f t="shared" si="125"/>
        <v>0</v>
      </c>
      <c r="AW104" s="157">
        <f t="shared" si="125"/>
        <v>0</v>
      </c>
      <c r="AX104" s="157">
        <f t="shared" si="125"/>
        <v>0</v>
      </c>
      <c r="AY104" s="157">
        <f t="shared" si="125"/>
        <v>0</v>
      </c>
      <c r="AZ104" s="157">
        <f t="shared" si="125"/>
        <v>0</v>
      </c>
      <c r="BA104" s="157">
        <f t="shared" si="125"/>
        <v>0</v>
      </c>
      <c r="BB104" s="157">
        <f t="shared" si="125"/>
        <v>0</v>
      </c>
      <c r="BC104" s="157">
        <f t="shared" si="125"/>
        <v>0</v>
      </c>
      <c r="BD104" s="157">
        <f t="shared" si="125"/>
        <v>0</v>
      </c>
      <c r="BE104" s="195"/>
      <c r="BF104" s="162">
        <f>SUM(E104:H104)</f>
        <v>0</v>
      </c>
      <c r="BG104" s="157">
        <f>SUM(I104:L104)</f>
        <v>0</v>
      </c>
      <c r="BH104" s="157">
        <f>SUM(M104:Q104)</f>
        <v>0</v>
      </c>
      <c r="BI104" s="157">
        <f>SUM(R104:U104)</f>
        <v>0</v>
      </c>
      <c r="BJ104" s="157">
        <f>SUM(V104:Y104)</f>
        <v>0</v>
      </c>
      <c r="BK104" s="157">
        <f>SUM(Z104:AD104)</f>
        <v>0</v>
      </c>
      <c r="BL104" s="157">
        <f>SUM(AE104:AH104)</f>
        <v>0</v>
      </c>
      <c r="BM104" s="157">
        <f>SUM(AI104:AL104)</f>
        <v>0</v>
      </c>
      <c r="BN104" s="157">
        <f>SUM(AM104:AQ104)</f>
        <v>0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0</v>
      </c>
      <c r="BS104" s="157">
        <f>SUM(BF104:BH104)</f>
        <v>0</v>
      </c>
      <c r="BT104" s="157">
        <f>SUM(BI104:BK104)</f>
        <v>0</v>
      </c>
      <c r="BU104" s="157">
        <f>SUM(BL104:BN104)</f>
        <v>0</v>
      </c>
      <c r="BV104" s="157">
        <f>SUM(BO104:BQ104)</f>
        <v>0</v>
      </c>
      <c r="BW104" s="157">
        <f>SUM(BF104:BK104)</f>
        <v>0</v>
      </c>
      <c r="BX104" s="157">
        <f>SUM(BL104:BQ104)</f>
        <v>0</v>
      </c>
      <c r="BY104" s="157">
        <f>IF(Info!$O$3="Q1",$BS104,IF(Info!$O$3="Q2",$BS104+$BT104,IF(Info!$O$3="Q3",$BS104+$BT104+$BU104,$BR104)))</f>
        <v>0</v>
      </c>
      <c r="BZ104" s="157">
        <f>IF(Info!$O$3="Q1",$BS104,IF(Info!$O$3="Q2",$BT104,IF(Info!$O$3="Q3",$BU104,$BV104)))</f>
        <v>0</v>
      </c>
      <c r="CA104" s="197"/>
    </row>
    <row r="105" spans="1:81" ht="15.6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x14ac:dyDescent="0.3">
      <c r="A106" s="193"/>
      <c r="B106" s="78" t="s">
        <v>362</v>
      </c>
      <c r="C106" s="194"/>
      <c r="D106" s="157">
        <f>SUM(E106:BD106)</f>
        <v>0</v>
      </c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  <c r="AA106" s="292"/>
      <c r="AB106" s="292"/>
      <c r="AC106" s="292"/>
      <c r="AD106" s="292"/>
      <c r="AE106" s="292"/>
      <c r="AF106" s="292"/>
      <c r="AG106" s="292"/>
      <c r="AH106" s="292"/>
      <c r="AI106" s="292"/>
      <c r="AJ106" s="292"/>
      <c r="AK106" s="292"/>
      <c r="AL106" s="292"/>
      <c r="AM106" s="292"/>
      <c r="AN106" s="292"/>
      <c r="AO106" s="292"/>
      <c r="AP106" s="292"/>
      <c r="AQ106" s="292"/>
      <c r="AR106" s="292"/>
      <c r="AS106" s="292"/>
      <c r="AT106" s="292"/>
      <c r="AU106" s="292"/>
      <c r="AV106" s="292"/>
      <c r="AW106" s="292"/>
      <c r="AX106" s="292"/>
      <c r="AY106" s="292"/>
      <c r="AZ106" s="292"/>
      <c r="BA106" s="292"/>
      <c r="BB106" s="292"/>
      <c r="BC106" s="292"/>
      <c r="BD106" s="292"/>
      <c r="BE106" s="195"/>
      <c r="BF106" s="163">
        <f>SUM(E106:H106)</f>
        <v>0</v>
      </c>
      <c r="BG106" s="77">
        <f>SUM(I106:L106)</f>
        <v>0</v>
      </c>
      <c r="BH106" s="77">
        <f>SUM(M106:Q106)</f>
        <v>0</v>
      </c>
      <c r="BI106" s="77">
        <f>SUM(R106:U106)</f>
        <v>0</v>
      </c>
      <c r="BJ106" s="77">
        <f>SUM(V106:Y106)</f>
        <v>0</v>
      </c>
      <c r="BK106" s="77">
        <f>SUM(Z106:AD106)</f>
        <v>0</v>
      </c>
      <c r="BL106" s="77">
        <f>SUM(AE106:AH106)</f>
        <v>0</v>
      </c>
      <c r="BM106" s="77">
        <f>SUM(AI106:AL106)</f>
        <v>0</v>
      </c>
      <c r="BN106" s="77">
        <f>SUM(AM106:AQ106)</f>
        <v>0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0</v>
      </c>
      <c r="BS106" s="77">
        <f>SUM(BF106:BH106)</f>
        <v>0</v>
      </c>
      <c r="BT106" s="77">
        <f>SUM(BI106:BK106)</f>
        <v>0</v>
      </c>
      <c r="BU106" s="77">
        <f>SUM(BL106:BN106)</f>
        <v>0</v>
      </c>
      <c r="BV106" s="77">
        <f>SUM(BO106:BQ106)</f>
        <v>0</v>
      </c>
      <c r="BW106" s="77">
        <f>SUM(BF106:BK106)</f>
        <v>0</v>
      </c>
      <c r="BX106" s="77">
        <f>SUM(BL106:BQ106)</f>
        <v>0</v>
      </c>
      <c r="BY106" s="77">
        <f>IF(Info!$O$3="Q1",$BS106,IF(Info!$O$3="Q2",$BS106+$BT106,IF(Info!$O$3="Q3",$BS106+$BT106+$BU106,$BR106)))</f>
        <v>0</v>
      </c>
      <c r="BZ106" s="77">
        <f>IF(Info!$O$3="Q1",$BS106,IF(Info!$O$3="Q2",$BT106,IF(Info!$O$3="Q3",$BU106,$BV106)))</f>
        <v>0</v>
      </c>
      <c r="CA106" s="197"/>
    </row>
    <row r="107" spans="1:81" x14ac:dyDescent="0.3">
      <c r="A107" s="193"/>
      <c r="B107" s="78" t="s">
        <v>363</v>
      </c>
      <c r="C107" s="194"/>
      <c r="D107" s="157">
        <f>SUM(E107:BD107)</f>
        <v>0</v>
      </c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2"/>
      <c r="AH107" s="292"/>
      <c r="AI107" s="292"/>
      <c r="AJ107" s="292"/>
      <c r="AK107" s="292"/>
      <c r="AL107" s="292"/>
      <c r="AM107" s="292"/>
      <c r="AN107" s="292"/>
      <c r="AO107" s="292"/>
      <c r="AP107" s="292"/>
      <c r="AQ107" s="292"/>
      <c r="AR107" s="292"/>
      <c r="AS107" s="292"/>
      <c r="AT107" s="292"/>
      <c r="AU107" s="292"/>
      <c r="AV107" s="292"/>
      <c r="AW107" s="292"/>
      <c r="AX107" s="292"/>
      <c r="AY107" s="292"/>
      <c r="AZ107" s="292"/>
      <c r="BA107" s="292"/>
      <c r="BB107" s="292"/>
      <c r="BC107" s="292"/>
      <c r="BD107" s="292"/>
      <c r="BE107" s="195"/>
      <c r="BF107" s="163">
        <f>SUM(E107:H107)</f>
        <v>0</v>
      </c>
      <c r="BG107" s="77">
        <f>SUM(I107:L107)</f>
        <v>0</v>
      </c>
      <c r="BH107" s="77">
        <f>SUM(M107:Q107)</f>
        <v>0</v>
      </c>
      <c r="BI107" s="77">
        <f>SUM(R107:U107)</f>
        <v>0</v>
      </c>
      <c r="BJ107" s="77">
        <f>SUM(V107:Y107)</f>
        <v>0</v>
      </c>
      <c r="BK107" s="77">
        <f>SUM(Z107:AD107)</f>
        <v>0</v>
      </c>
      <c r="BL107" s="77">
        <f>SUM(AE107:AH107)</f>
        <v>0</v>
      </c>
      <c r="BM107" s="77">
        <f>SUM(AI107:AL107)</f>
        <v>0</v>
      </c>
      <c r="BN107" s="77">
        <f>SUM(AM107:AQ107)</f>
        <v>0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0</v>
      </c>
      <c r="BS107" s="77">
        <f>SUM(BF107:BH107)</f>
        <v>0</v>
      </c>
      <c r="BT107" s="77">
        <f>SUM(BI107:BK107)</f>
        <v>0</v>
      </c>
      <c r="BU107" s="77">
        <f>SUM(BL107:BN107)</f>
        <v>0</v>
      </c>
      <c r="BV107" s="77">
        <f>SUM(BO107:BQ107)</f>
        <v>0</v>
      </c>
      <c r="BW107" s="77">
        <f>SUM(BF107:BK107)</f>
        <v>0</v>
      </c>
      <c r="BX107" s="77">
        <f>SUM(BL107:BQ107)</f>
        <v>0</v>
      </c>
      <c r="BY107" s="77">
        <f>IF(Info!$O$3="Q1",$BS107,IF(Info!$O$3="Q2",$BS107+$BT107,IF(Info!$O$3="Q3",$BS107+$BT107+$BU107,$BR107)))</f>
        <v>0</v>
      </c>
      <c r="BZ107" s="77">
        <f>IF(Info!$O$3="Q1",$BS107,IF(Info!$O$3="Q2",$BT107,IF(Info!$O$3="Q3",$BU107,$BV107)))</f>
        <v>0</v>
      </c>
      <c r="CA107" s="197"/>
    </row>
    <row r="108" spans="1:81" x14ac:dyDescent="0.3">
      <c r="A108" s="204"/>
      <c r="B108" s="160" t="s">
        <v>364</v>
      </c>
      <c r="C108" s="194"/>
      <c r="D108" s="157">
        <f>SUM(E108:BD108)</f>
        <v>0</v>
      </c>
      <c r="E108" s="157">
        <f t="shared" ref="E108:AJ108" si="126">SUM(E106:E107)</f>
        <v>0</v>
      </c>
      <c r="F108" s="157">
        <f t="shared" si="126"/>
        <v>0</v>
      </c>
      <c r="G108" s="157">
        <f t="shared" si="126"/>
        <v>0</v>
      </c>
      <c r="H108" s="157">
        <f t="shared" si="126"/>
        <v>0</v>
      </c>
      <c r="I108" s="157">
        <f t="shared" si="126"/>
        <v>0</v>
      </c>
      <c r="J108" s="157">
        <f t="shared" si="126"/>
        <v>0</v>
      </c>
      <c r="K108" s="157">
        <f t="shared" si="126"/>
        <v>0</v>
      </c>
      <c r="L108" s="157">
        <f t="shared" si="126"/>
        <v>0</v>
      </c>
      <c r="M108" s="157">
        <f t="shared" si="126"/>
        <v>0</v>
      </c>
      <c r="N108" s="157">
        <f t="shared" si="126"/>
        <v>0</v>
      </c>
      <c r="O108" s="157">
        <f t="shared" si="126"/>
        <v>0</v>
      </c>
      <c r="P108" s="157">
        <f t="shared" si="126"/>
        <v>0</v>
      </c>
      <c r="Q108" s="157">
        <f t="shared" si="126"/>
        <v>0</v>
      </c>
      <c r="R108" s="157">
        <f t="shared" si="126"/>
        <v>0</v>
      </c>
      <c r="S108" s="157">
        <f t="shared" si="126"/>
        <v>0</v>
      </c>
      <c r="T108" s="157">
        <f t="shared" si="126"/>
        <v>0</v>
      </c>
      <c r="U108" s="157">
        <f t="shared" si="126"/>
        <v>0</v>
      </c>
      <c r="V108" s="157">
        <f t="shared" si="126"/>
        <v>0</v>
      </c>
      <c r="W108" s="157">
        <f t="shared" si="126"/>
        <v>0</v>
      </c>
      <c r="X108" s="157">
        <f t="shared" si="126"/>
        <v>0</v>
      </c>
      <c r="Y108" s="157">
        <f t="shared" si="126"/>
        <v>0</v>
      </c>
      <c r="Z108" s="157">
        <f t="shared" si="126"/>
        <v>0</v>
      </c>
      <c r="AA108" s="157">
        <f t="shared" si="126"/>
        <v>0</v>
      </c>
      <c r="AB108" s="157">
        <f t="shared" si="126"/>
        <v>0</v>
      </c>
      <c r="AC108" s="157">
        <f t="shared" si="126"/>
        <v>0</v>
      </c>
      <c r="AD108" s="157">
        <f t="shared" si="126"/>
        <v>0</v>
      </c>
      <c r="AE108" s="157">
        <f t="shared" si="126"/>
        <v>0</v>
      </c>
      <c r="AF108" s="157">
        <f t="shared" si="126"/>
        <v>0</v>
      </c>
      <c r="AG108" s="157">
        <f t="shared" si="126"/>
        <v>0</v>
      </c>
      <c r="AH108" s="157">
        <f t="shared" si="126"/>
        <v>0</v>
      </c>
      <c r="AI108" s="157">
        <f t="shared" si="126"/>
        <v>0</v>
      </c>
      <c r="AJ108" s="157">
        <f t="shared" si="126"/>
        <v>0</v>
      </c>
      <c r="AK108" s="157">
        <f t="shared" ref="AK108:BP108" si="127">SUM(AK106:AK107)</f>
        <v>0</v>
      </c>
      <c r="AL108" s="157">
        <f t="shared" si="127"/>
        <v>0</v>
      </c>
      <c r="AM108" s="157">
        <f t="shared" si="127"/>
        <v>0</v>
      </c>
      <c r="AN108" s="157">
        <f t="shared" si="127"/>
        <v>0</v>
      </c>
      <c r="AO108" s="157">
        <f t="shared" si="127"/>
        <v>0</v>
      </c>
      <c r="AP108" s="157">
        <f t="shared" si="127"/>
        <v>0</v>
      </c>
      <c r="AQ108" s="157">
        <f t="shared" si="127"/>
        <v>0</v>
      </c>
      <c r="AR108" s="157">
        <f t="shared" si="127"/>
        <v>0</v>
      </c>
      <c r="AS108" s="157">
        <f t="shared" si="127"/>
        <v>0</v>
      </c>
      <c r="AT108" s="157">
        <f t="shared" si="127"/>
        <v>0</v>
      </c>
      <c r="AU108" s="157">
        <f t="shared" si="127"/>
        <v>0</v>
      </c>
      <c r="AV108" s="157">
        <f t="shared" si="127"/>
        <v>0</v>
      </c>
      <c r="AW108" s="157">
        <f t="shared" si="127"/>
        <v>0</v>
      </c>
      <c r="AX108" s="157">
        <f t="shared" si="127"/>
        <v>0</v>
      </c>
      <c r="AY108" s="157">
        <f t="shared" si="127"/>
        <v>0</v>
      </c>
      <c r="AZ108" s="157">
        <f t="shared" si="127"/>
        <v>0</v>
      </c>
      <c r="BA108" s="157">
        <f t="shared" si="127"/>
        <v>0</v>
      </c>
      <c r="BB108" s="157">
        <f t="shared" si="127"/>
        <v>0</v>
      </c>
      <c r="BC108" s="157">
        <f t="shared" si="127"/>
        <v>0</v>
      </c>
      <c r="BD108" s="157">
        <f t="shared" si="127"/>
        <v>0</v>
      </c>
      <c r="BE108" s="195"/>
      <c r="BF108" s="162">
        <f>SUM(E108:H108)</f>
        <v>0</v>
      </c>
      <c r="BG108" s="157">
        <f>SUM(I108:L108)</f>
        <v>0</v>
      </c>
      <c r="BH108" s="157">
        <f>SUM(M108:Q108)</f>
        <v>0</v>
      </c>
      <c r="BI108" s="157">
        <f>SUM(R108:U108)</f>
        <v>0</v>
      </c>
      <c r="BJ108" s="157">
        <f>SUM(V108:Y108)</f>
        <v>0</v>
      </c>
      <c r="BK108" s="157">
        <f>SUM(Z108:AD108)</f>
        <v>0</v>
      </c>
      <c r="BL108" s="157">
        <f>SUM(AE108:AH108)</f>
        <v>0</v>
      </c>
      <c r="BM108" s="157">
        <f>SUM(AI108:AL108)</f>
        <v>0</v>
      </c>
      <c r="BN108" s="157">
        <f>SUM(AM108:AQ108)</f>
        <v>0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0</v>
      </c>
      <c r="BS108" s="157">
        <f>SUM(BF108:BH108)</f>
        <v>0</v>
      </c>
      <c r="BT108" s="157">
        <f>SUM(BI108:BK108)</f>
        <v>0</v>
      </c>
      <c r="BU108" s="157">
        <f>SUM(BL108:BN108)</f>
        <v>0</v>
      </c>
      <c r="BV108" s="157">
        <f>SUM(BO108:BQ108)</f>
        <v>0</v>
      </c>
      <c r="BW108" s="157">
        <f>SUM(BF108:BK108)</f>
        <v>0</v>
      </c>
      <c r="BX108" s="157">
        <f>SUM(BL108:BQ108)</f>
        <v>0</v>
      </c>
      <c r="BY108" s="157">
        <f>IF(Info!$O$3="Q1",$BS108,IF(Info!$O$3="Q2",$BS108+$BT108,IF(Info!$O$3="Q3",$BS108+$BT108+$BU108,$BR108)))</f>
        <v>0</v>
      </c>
      <c r="BZ108" s="157">
        <f>IF(Info!$O$3="Q1",$BS108,IF(Info!$O$3="Q2",$BT108,IF(Info!$O$3="Q3",$BU108,$BV108)))</f>
        <v>0</v>
      </c>
      <c r="CA108" s="197"/>
    </row>
    <row r="109" spans="1:81" ht="15.6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x14ac:dyDescent="0.3">
      <c r="A110" s="193"/>
      <c r="B110" s="78" t="s">
        <v>73</v>
      </c>
      <c r="C110" s="194"/>
      <c r="D110" s="157">
        <f>SUM(E110:BD110)</f>
        <v>0</v>
      </c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  <c r="AT110" s="292"/>
      <c r="AU110" s="292"/>
      <c r="AV110" s="292"/>
      <c r="AW110" s="292"/>
      <c r="AX110" s="292"/>
      <c r="AY110" s="292"/>
      <c r="AZ110" s="292"/>
      <c r="BA110" s="292"/>
      <c r="BB110" s="292"/>
      <c r="BC110" s="292"/>
      <c r="BD110" s="292"/>
      <c r="BE110" s="195"/>
      <c r="BF110" s="163">
        <f>SUM(E110:H110)</f>
        <v>0</v>
      </c>
      <c r="BG110" s="77">
        <f>SUM(I110:L110)</f>
        <v>0</v>
      </c>
      <c r="BH110" s="77">
        <f>SUM(M110:Q110)</f>
        <v>0</v>
      </c>
      <c r="BI110" s="77">
        <f>SUM(R110:U110)</f>
        <v>0</v>
      </c>
      <c r="BJ110" s="77">
        <f>SUM(V110:Y110)</f>
        <v>0</v>
      </c>
      <c r="BK110" s="77">
        <f>SUM(Z110:AD110)</f>
        <v>0</v>
      </c>
      <c r="BL110" s="77">
        <f>SUM(AE110:AH110)</f>
        <v>0</v>
      </c>
      <c r="BM110" s="77">
        <f>SUM(AI110:AL110)</f>
        <v>0</v>
      </c>
      <c r="BN110" s="77">
        <f>SUM(AM110:AQ110)</f>
        <v>0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0</v>
      </c>
      <c r="BS110" s="77">
        <f>SUM(BF110:BH110)</f>
        <v>0</v>
      </c>
      <c r="BT110" s="77">
        <f>SUM(BI110:BK110)</f>
        <v>0</v>
      </c>
      <c r="BU110" s="77">
        <f>SUM(BL110:BN110)</f>
        <v>0</v>
      </c>
      <c r="BV110" s="77">
        <f>SUM(BO110:BQ110)</f>
        <v>0</v>
      </c>
      <c r="BW110" s="77">
        <f>SUM(BF110:BK110)</f>
        <v>0</v>
      </c>
      <c r="BX110" s="77">
        <f>SUM(BL110:BQ110)</f>
        <v>0</v>
      </c>
      <c r="BY110" s="77">
        <f>IF(Info!$O$3="Q1",$BS110,IF(Info!$O$3="Q2",$BS110+$BT110,IF(Info!$O$3="Q3",$BS110+$BT110+$BU110,$BR110)))</f>
        <v>0</v>
      </c>
      <c r="BZ110" s="77">
        <f>IF(Info!$O$3="Q1",$BS110,IF(Info!$O$3="Q2",$BT110,IF(Info!$O$3="Q3",$BU110,$BV110)))</f>
        <v>0</v>
      </c>
      <c r="CA110" s="197"/>
    </row>
    <row r="111" spans="1:81" x14ac:dyDescent="0.3">
      <c r="A111" s="193"/>
      <c r="B111" s="78" t="s">
        <v>366</v>
      </c>
      <c r="C111" s="194"/>
      <c r="D111" s="157">
        <f>SUM(E111:BD111)</f>
        <v>0</v>
      </c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  <c r="AA111" s="292"/>
      <c r="AB111" s="292"/>
      <c r="AC111" s="292"/>
      <c r="AD111" s="292"/>
      <c r="AE111" s="292"/>
      <c r="AF111" s="292"/>
      <c r="AG111" s="292"/>
      <c r="AH111" s="292"/>
      <c r="AI111" s="292"/>
      <c r="AJ111" s="292"/>
      <c r="AK111" s="292"/>
      <c r="AL111" s="292"/>
      <c r="AM111" s="292"/>
      <c r="AN111" s="292"/>
      <c r="AO111" s="292"/>
      <c r="AP111" s="292"/>
      <c r="AQ111" s="292"/>
      <c r="AR111" s="292"/>
      <c r="AS111" s="292"/>
      <c r="AT111" s="292"/>
      <c r="AU111" s="292"/>
      <c r="AV111" s="292"/>
      <c r="AW111" s="292"/>
      <c r="AX111" s="292"/>
      <c r="AY111" s="292"/>
      <c r="AZ111" s="292"/>
      <c r="BA111" s="292"/>
      <c r="BB111" s="292"/>
      <c r="BC111" s="292"/>
      <c r="BD111" s="292"/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x14ac:dyDescent="0.3">
      <c r="A112" s="204"/>
      <c r="B112" s="160" t="s">
        <v>367</v>
      </c>
      <c r="C112" s="194"/>
      <c r="D112" s="157">
        <f>SUM(E112:BD112)</f>
        <v>0</v>
      </c>
      <c r="E112" s="157">
        <f t="shared" ref="E112:AJ112" si="128">SUM(E110:E111)</f>
        <v>0</v>
      </c>
      <c r="F112" s="157">
        <f t="shared" si="128"/>
        <v>0</v>
      </c>
      <c r="G112" s="157">
        <f t="shared" si="128"/>
        <v>0</v>
      </c>
      <c r="H112" s="157">
        <f t="shared" si="128"/>
        <v>0</v>
      </c>
      <c r="I112" s="157">
        <f t="shared" si="128"/>
        <v>0</v>
      </c>
      <c r="J112" s="157">
        <f t="shared" si="128"/>
        <v>0</v>
      </c>
      <c r="K112" s="157">
        <f t="shared" si="128"/>
        <v>0</v>
      </c>
      <c r="L112" s="157">
        <f t="shared" si="128"/>
        <v>0</v>
      </c>
      <c r="M112" s="157">
        <f t="shared" si="128"/>
        <v>0</v>
      </c>
      <c r="N112" s="157">
        <f t="shared" si="128"/>
        <v>0</v>
      </c>
      <c r="O112" s="157">
        <f t="shared" si="128"/>
        <v>0</v>
      </c>
      <c r="P112" s="157">
        <f t="shared" si="128"/>
        <v>0</v>
      </c>
      <c r="Q112" s="157">
        <f t="shared" si="128"/>
        <v>0</v>
      </c>
      <c r="R112" s="157">
        <f t="shared" si="128"/>
        <v>0</v>
      </c>
      <c r="S112" s="157">
        <f t="shared" si="128"/>
        <v>0</v>
      </c>
      <c r="T112" s="157">
        <f t="shared" si="128"/>
        <v>0</v>
      </c>
      <c r="U112" s="157">
        <f t="shared" si="128"/>
        <v>0</v>
      </c>
      <c r="V112" s="157">
        <f t="shared" si="128"/>
        <v>0</v>
      </c>
      <c r="W112" s="157">
        <f t="shared" si="128"/>
        <v>0</v>
      </c>
      <c r="X112" s="157">
        <f t="shared" si="128"/>
        <v>0</v>
      </c>
      <c r="Y112" s="157">
        <f t="shared" si="128"/>
        <v>0</v>
      </c>
      <c r="Z112" s="157">
        <f t="shared" si="128"/>
        <v>0</v>
      </c>
      <c r="AA112" s="157">
        <f t="shared" si="128"/>
        <v>0</v>
      </c>
      <c r="AB112" s="157">
        <f t="shared" si="128"/>
        <v>0</v>
      </c>
      <c r="AC112" s="157">
        <f t="shared" si="128"/>
        <v>0</v>
      </c>
      <c r="AD112" s="157">
        <f t="shared" si="128"/>
        <v>0</v>
      </c>
      <c r="AE112" s="157">
        <f t="shared" si="128"/>
        <v>0</v>
      </c>
      <c r="AF112" s="157">
        <f t="shared" si="128"/>
        <v>0</v>
      </c>
      <c r="AG112" s="157">
        <f t="shared" si="128"/>
        <v>0</v>
      </c>
      <c r="AH112" s="157">
        <f t="shared" si="128"/>
        <v>0</v>
      </c>
      <c r="AI112" s="157">
        <f t="shared" si="128"/>
        <v>0</v>
      </c>
      <c r="AJ112" s="157">
        <f t="shared" si="128"/>
        <v>0</v>
      </c>
      <c r="AK112" s="157">
        <f t="shared" ref="AK112:BP112" si="129">SUM(AK110:AK111)</f>
        <v>0</v>
      </c>
      <c r="AL112" s="157">
        <f t="shared" si="129"/>
        <v>0</v>
      </c>
      <c r="AM112" s="157">
        <f t="shared" si="129"/>
        <v>0</v>
      </c>
      <c r="AN112" s="157">
        <f t="shared" si="129"/>
        <v>0</v>
      </c>
      <c r="AO112" s="157">
        <f t="shared" si="129"/>
        <v>0</v>
      </c>
      <c r="AP112" s="157">
        <f t="shared" si="129"/>
        <v>0</v>
      </c>
      <c r="AQ112" s="157">
        <f t="shared" si="129"/>
        <v>0</v>
      </c>
      <c r="AR112" s="157">
        <f t="shared" si="129"/>
        <v>0</v>
      </c>
      <c r="AS112" s="157">
        <f t="shared" si="129"/>
        <v>0</v>
      </c>
      <c r="AT112" s="157">
        <f t="shared" si="129"/>
        <v>0</v>
      </c>
      <c r="AU112" s="157">
        <f t="shared" si="129"/>
        <v>0</v>
      </c>
      <c r="AV112" s="157">
        <f t="shared" si="129"/>
        <v>0</v>
      </c>
      <c r="AW112" s="157">
        <f t="shared" si="129"/>
        <v>0</v>
      </c>
      <c r="AX112" s="157">
        <f t="shared" si="129"/>
        <v>0</v>
      </c>
      <c r="AY112" s="157">
        <f t="shared" si="129"/>
        <v>0</v>
      </c>
      <c r="AZ112" s="157">
        <f t="shared" si="129"/>
        <v>0</v>
      </c>
      <c r="BA112" s="157">
        <f t="shared" si="129"/>
        <v>0</v>
      </c>
      <c r="BB112" s="157">
        <f t="shared" si="129"/>
        <v>0</v>
      </c>
      <c r="BC112" s="157">
        <f t="shared" si="129"/>
        <v>0</v>
      </c>
      <c r="BD112" s="157">
        <f t="shared" si="129"/>
        <v>0</v>
      </c>
      <c r="BE112" s="195"/>
      <c r="BF112" s="162">
        <f>SUM(E112:H112)</f>
        <v>0</v>
      </c>
      <c r="BG112" s="157">
        <f>SUM(I112:L112)</f>
        <v>0</v>
      </c>
      <c r="BH112" s="157">
        <f>SUM(M112:Q112)</f>
        <v>0</v>
      </c>
      <c r="BI112" s="157">
        <f>SUM(R112:U112)</f>
        <v>0</v>
      </c>
      <c r="BJ112" s="157">
        <f>SUM(V112:Y112)</f>
        <v>0</v>
      </c>
      <c r="BK112" s="157">
        <f>SUM(Z112:AD112)</f>
        <v>0</v>
      </c>
      <c r="BL112" s="157">
        <f>SUM(AE112:AH112)</f>
        <v>0</v>
      </c>
      <c r="BM112" s="157">
        <f>SUM(AI112:AL112)</f>
        <v>0</v>
      </c>
      <c r="BN112" s="157">
        <f>SUM(AM112:AQ112)</f>
        <v>0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0</v>
      </c>
      <c r="BS112" s="157">
        <f>SUM(BF112:BH112)</f>
        <v>0</v>
      </c>
      <c r="BT112" s="157">
        <f>SUM(BI112:BK112)</f>
        <v>0</v>
      </c>
      <c r="BU112" s="157">
        <f>SUM(BL112:BN112)</f>
        <v>0</v>
      </c>
      <c r="BV112" s="157">
        <f>SUM(BO112:BQ112)</f>
        <v>0</v>
      </c>
      <c r="BW112" s="157">
        <f>SUM(BF112:BK112)</f>
        <v>0</v>
      </c>
      <c r="BX112" s="157">
        <f>SUM(BL112:BQ112)</f>
        <v>0</v>
      </c>
      <c r="BY112" s="157">
        <f>IF(Info!$O$3="Q1",$BS112,IF(Info!$O$3="Q2",$BS112+$BT112,IF(Info!$O$3="Q3",$BS112+$BT112+$BU112,$BR112)))</f>
        <v>0</v>
      </c>
      <c r="BZ112" s="157">
        <f>IF(Info!$O$3="Q1",$BS112,IF(Info!$O$3="Q2",$BT112,IF(Info!$O$3="Q3",$BU112,$BV112)))</f>
        <v>0</v>
      </c>
      <c r="CA112" s="197"/>
    </row>
    <row r="113" spans="1:79" ht="15.6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x14ac:dyDescent="0.3">
      <c r="A114" s="193"/>
      <c r="B114" s="78" t="s">
        <v>368</v>
      </c>
      <c r="C114" s="194"/>
      <c r="D114" s="157">
        <f>SUM(E114:BD114)</f>
        <v>0</v>
      </c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  <c r="AA114" s="292"/>
      <c r="AB114" s="292"/>
      <c r="AC114" s="292"/>
      <c r="AD114" s="292"/>
      <c r="AE114" s="292"/>
      <c r="AF114" s="292"/>
      <c r="AG114" s="292"/>
      <c r="AH114" s="292"/>
      <c r="AI114" s="292"/>
      <c r="AJ114" s="292"/>
      <c r="AK114" s="292"/>
      <c r="AL114" s="292"/>
      <c r="AM114" s="292"/>
      <c r="AN114" s="292"/>
      <c r="AO114" s="292"/>
      <c r="AP114" s="292"/>
      <c r="AQ114" s="292"/>
      <c r="AR114" s="292"/>
      <c r="AS114" s="292"/>
      <c r="AT114" s="292"/>
      <c r="AU114" s="292"/>
      <c r="AV114" s="292"/>
      <c r="AW114" s="292"/>
      <c r="AX114" s="292"/>
      <c r="AY114" s="292"/>
      <c r="AZ114" s="292"/>
      <c r="BA114" s="292"/>
      <c r="BB114" s="292"/>
      <c r="BC114" s="292"/>
      <c r="BD114" s="292"/>
      <c r="BE114" s="195"/>
      <c r="BF114" s="163">
        <f>SUM(E114:H114)</f>
        <v>0</v>
      </c>
      <c r="BG114" s="77">
        <f>SUM(I114:L114)</f>
        <v>0</v>
      </c>
      <c r="BH114" s="77">
        <f>SUM(M114:Q114)</f>
        <v>0</v>
      </c>
      <c r="BI114" s="77">
        <f>SUM(R114:U114)</f>
        <v>0</v>
      </c>
      <c r="BJ114" s="77">
        <f>SUM(V114:Y114)</f>
        <v>0</v>
      </c>
      <c r="BK114" s="77">
        <f>SUM(Z114:AD114)</f>
        <v>0</v>
      </c>
      <c r="BL114" s="77">
        <f>SUM(AE114:AH114)</f>
        <v>0</v>
      </c>
      <c r="BM114" s="77">
        <f>SUM(AI114:AL114)</f>
        <v>0</v>
      </c>
      <c r="BN114" s="77">
        <f>SUM(AM114:AQ114)</f>
        <v>0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0</v>
      </c>
      <c r="BS114" s="77">
        <f>SUM(BF114:BH114)</f>
        <v>0</v>
      </c>
      <c r="BT114" s="77">
        <f>SUM(BI114:BK114)</f>
        <v>0</v>
      </c>
      <c r="BU114" s="77">
        <f>SUM(BL114:BN114)</f>
        <v>0</v>
      </c>
      <c r="BV114" s="77">
        <f>SUM(BO114:BQ114)</f>
        <v>0</v>
      </c>
      <c r="BW114" s="77">
        <f>SUM(BF114:BK114)</f>
        <v>0</v>
      </c>
      <c r="BX114" s="77">
        <f>SUM(BL114:BQ114)</f>
        <v>0</v>
      </c>
      <c r="BY114" s="77">
        <f>IF(Info!$O$3="Q1",$BS114,IF(Info!$O$3="Q2",$BS114+$BT114,IF(Info!$O$3="Q3",$BS114+$BT114+$BU114,$BR114)))</f>
        <v>0</v>
      </c>
      <c r="BZ114" s="77">
        <f>IF(Info!$O$3="Q1",$BS114,IF(Info!$O$3="Q2",$BT114,IF(Info!$O$3="Q3",$BU114,$BV114)))</f>
        <v>0</v>
      </c>
      <c r="CA114" s="197"/>
    </row>
    <row r="115" spans="1:79" x14ac:dyDescent="0.3">
      <c r="A115" s="193"/>
      <c r="B115" s="78" t="s">
        <v>369</v>
      </c>
      <c r="C115" s="194"/>
      <c r="D115" s="157">
        <f>SUM(E115:BD115)</f>
        <v>0</v>
      </c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  <c r="AA115" s="292"/>
      <c r="AB115" s="292"/>
      <c r="AC115" s="292"/>
      <c r="AD115" s="292"/>
      <c r="AE115" s="292"/>
      <c r="AF115" s="292"/>
      <c r="AG115" s="292"/>
      <c r="AH115" s="292"/>
      <c r="AI115" s="292"/>
      <c r="AJ115" s="292"/>
      <c r="AK115" s="292"/>
      <c r="AL115" s="292"/>
      <c r="AM115" s="292"/>
      <c r="AN115" s="292"/>
      <c r="AO115" s="292"/>
      <c r="AP115" s="292"/>
      <c r="AQ115" s="292"/>
      <c r="AR115" s="292"/>
      <c r="AS115" s="292"/>
      <c r="AT115" s="292"/>
      <c r="AU115" s="292"/>
      <c r="AV115" s="292"/>
      <c r="AW115" s="292"/>
      <c r="AX115" s="292"/>
      <c r="AY115" s="292"/>
      <c r="AZ115" s="292"/>
      <c r="BA115" s="292"/>
      <c r="BB115" s="292"/>
      <c r="BC115" s="292"/>
      <c r="BD115" s="292"/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x14ac:dyDescent="0.3">
      <c r="A116" s="193"/>
      <c r="B116" s="78" t="s">
        <v>370</v>
      </c>
      <c r="C116" s="194"/>
      <c r="D116" s="157">
        <f>SUM(E116:BD116)</f>
        <v>0</v>
      </c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  <c r="AA116" s="292"/>
      <c r="AB116" s="292"/>
      <c r="AC116" s="292"/>
      <c r="AD116" s="292"/>
      <c r="AE116" s="292"/>
      <c r="AF116" s="292"/>
      <c r="AG116" s="292"/>
      <c r="AH116" s="292"/>
      <c r="AI116" s="292"/>
      <c r="AJ116" s="292"/>
      <c r="AK116" s="292"/>
      <c r="AL116" s="292"/>
      <c r="AM116" s="292"/>
      <c r="AN116" s="292"/>
      <c r="AO116" s="292"/>
      <c r="AP116" s="292"/>
      <c r="AQ116" s="292"/>
      <c r="AR116" s="292"/>
      <c r="AS116" s="292"/>
      <c r="AT116" s="292"/>
      <c r="AU116" s="292"/>
      <c r="AV116" s="292"/>
      <c r="AW116" s="292"/>
      <c r="AX116" s="292"/>
      <c r="AY116" s="292"/>
      <c r="AZ116" s="292"/>
      <c r="BA116" s="292"/>
      <c r="BB116" s="292"/>
      <c r="BC116" s="292"/>
      <c r="BD116" s="292"/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0</v>
      </c>
      <c r="BS116" s="77">
        <f>SUM(BF116:BH116)</f>
        <v>0</v>
      </c>
      <c r="BT116" s="77">
        <f>SUM(BI116:BK116)</f>
        <v>0</v>
      </c>
      <c r="BU116" s="77">
        <f>SUM(BL116:BN116)</f>
        <v>0</v>
      </c>
      <c r="BV116" s="77">
        <f>SUM(BO116:BQ116)</f>
        <v>0</v>
      </c>
      <c r="BW116" s="77">
        <f>SUM(BF116:BK116)</f>
        <v>0</v>
      </c>
      <c r="BX116" s="77">
        <f>SUM(BL116:BQ116)</f>
        <v>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x14ac:dyDescent="0.3">
      <c r="A117" s="204"/>
      <c r="B117" s="160" t="s">
        <v>371</v>
      </c>
      <c r="C117" s="194"/>
      <c r="D117" s="157">
        <f>SUM(E117:BD117)</f>
        <v>0</v>
      </c>
      <c r="E117" s="157">
        <f t="shared" ref="E117:AJ117" si="130">SUM(E114:E116)</f>
        <v>0</v>
      </c>
      <c r="F117" s="157">
        <f t="shared" si="130"/>
        <v>0</v>
      </c>
      <c r="G117" s="157">
        <f t="shared" si="130"/>
        <v>0</v>
      </c>
      <c r="H117" s="157">
        <f t="shared" si="130"/>
        <v>0</v>
      </c>
      <c r="I117" s="157">
        <f t="shared" si="130"/>
        <v>0</v>
      </c>
      <c r="J117" s="157">
        <f t="shared" si="130"/>
        <v>0</v>
      </c>
      <c r="K117" s="157">
        <f t="shared" si="130"/>
        <v>0</v>
      </c>
      <c r="L117" s="157">
        <f t="shared" si="130"/>
        <v>0</v>
      </c>
      <c r="M117" s="157">
        <f t="shared" si="130"/>
        <v>0</v>
      </c>
      <c r="N117" s="157">
        <f t="shared" si="130"/>
        <v>0</v>
      </c>
      <c r="O117" s="157">
        <f t="shared" si="130"/>
        <v>0</v>
      </c>
      <c r="P117" s="157">
        <f t="shared" si="130"/>
        <v>0</v>
      </c>
      <c r="Q117" s="157">
        <f t="shared" si="130"/>
        <v>0</v>
      </c>
      <c r="R117" s="157">
        <f t="shared" si="130"/>
        <v>0</v>
      </c>
      <c r="S117" s="157">
        <f t="shared" si="130"/>
        <v>0</v>
      </c>
      <c r="T117" s="157">
        <f t="shared" si="130"/>
        <v>0</v>
      </c>
      <c r="U117" s="157">
        <f t="shared" si="130"/>
        <v>0</v>
      </c>
      <c r="V117" s="157">
        <f t="shared" si="130"/>
        <v>0</v>
      </c>
      <c r="W117" s="157">
        <f t="shared" si="130"/>
        <v>0</v>
      </c>
      <c r="X117" s="157">
        <f t="shared" si="130"/>
        <v>0</v>
      </c>
      <c r="Y117" s="157">
        <f t="shared" si="130"/>
        <v>0</v>
      </c>
      <c r="Z117" s="157">
        <f t="shared" si="130"/>
        <v>0</v>
      </c>
      <c r="AA117" s="157">
        <f t="shared" si="130"/>
        <v>0</v>
      </c>
      <c r="AB117" s="157">
        <f t="shared" si="130"/>
        <v>0</v>
      </c>
      <c r="AC117" s="157">
        <f t="shared" si="130"/>
        <v>0</v>
      </c>
      <c r="AD117" s="157">
        <f t="shared" si="130"/>
        <v>0</v>
      </c>
      <c r="AE117" s="157">
        <f t="shared" si="130"/>
        <v>0</v>
      </c>
      <c r="AF117" s="157">
        <f t="shared" si="130"/>
        <v>0</v>
      </c>
      <c r="AG117" s="157">
        <f t="shared" si="130"/>
        <v>0</v>
      </c>
      <c r="AH117" s="157">
        <f t="shared" si="130"/>
        <v>0</v>
      </c>
      <c r="AI117" s="157">
        <f t="shared" si="130"/>
        <v>0</v>
      </c>
      <c r="AJ117" s="157">
        <f t="shared" si="130"/>
        <v>0</v>
      </c>
      <c r="AK117" s="157">
        <f t="shared" ref="AK117:BP117" si="131">SUM(AK114:AK116)</f>
        <v>0</v>
      </c>
      <c r="AL117" s="157">
        <f t="shared" si="131"/>
        <v>0</v>
      </c>
      <c r="AM117" s="157">
        <f t="shared" si="131"/>
        <v>0</v>
      </c>
      <c r="AN117" s="157">
        <f t="shared" si="131"/>
        <v>0</v>
      </c>
      <c r="AO117" s="157">
        <f t="shared" si="131"/>
        <v>0</v>
      </c>
      <c r="AP117" s="157">
        <f t="shared" si="131"/>
        <v>0</v>
      </c>
      <c r="AQ117" s="157">
        <f t="shared" si="131"/>
        <v>0</v>
      </c>
      <c r="AR117" s="157">
        <f t="shared" si="131"/>
        <v>0</v>
      </c>
      <c r="AS117" s="157">
        <f t="shared" si="131"/>
        <v>0</v>
      </c>
      <c r="AT117" s="157">
        <f t="shared" si="131"/>
        <v>0</v>
      </c>
      <c r="AU117" s="157">
        <f t="shared" si="131"/>
        <v>0</v>
      </c>
      <c r="AV117" s="157">
        <f t="shared" si="131"/>
        <v>0</v>
      </c>
      <c r="AW117" s="157">
        <f t="shared" si="131"/>
        <v>0</v>
      </c>
      <c r="AX117" s="157">
        <f t="shared" si="131"/>
        <v>0</v>
      </c>
      <c r="AY117" s="157">
        <f t="shared" si="131"/>
        <v>0</v>
      </c>
      <c r="AZ117" s="157">
        <f t="shared" si="131"/>
        <v>0</v>
      </c>
      <c r="BA117" s="157">
        <f t="shared" si="131"/>
        <v>0</v>
      </c>
      <c r="BB117" s="157">
        <f t="shared" si="131"/>
        <v>0</v>
      </c>
      <c r="BC117" s="157">
        <f t="shared" si="131"/>
        <v>0</v>
      </c>
      <c r="BD117" s="157">
        <f t="shared" si="131"/>
        <v>0</v>
      </c>
      <c r="BE117" s="195"/>
      <c r="BF117" s="162">
        <f>SUM(E117:H117)</f>
        <v>0</v>
      </c>
      <c r="BG117" s="157">
        <f>SUM(I117:L117)</f>
        <v>0</v>
      </c>
      <c r="BH117" s="157">
        <f>SUM(M117:Q117)</f>
        <v>0</v>
      </c>
      <c r="BI117" s="157">
        <f>SUM(R117:U117)</f>
        <v>0</v>
      </c>
      <c r="BJ117" s="157">
        <f>SUM(V117:Y117)</f>
        <v>0</v>
      </c>
      <c r="BK117" s="157">
        <f>SUM(Z117:AD117)</f>
        <v>0</v>
      </c>
      <c r="BL117" s="157">
        <f>SUM(AE117:AH117)</f>
        <v>0</v>
      </c>
      <c r="BM117" s="157">
        <f>SUM(AI117:AL117)</f>
        <v>0</v>
      </c>
      <c r="BN117" s="157">
        <f>SUM(AM117:AQ117)</f>
        <v>0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0</v>
      </c>
      <c r="BS117" s="157">
        <f>SUM(BF117:BH117)</f>
        <v>0</v>
      </c>
      <c r="BT117" s="157">
        <f>SUM(BI117:BK117)</f>
        <v>0</v>
      </c>
      <c r="BU117" s="157">
        <f>SUM(BL117:BN117)</f>
        <v>0</v>
      </c>
      <c r="BV117" s="157">
        <f>SUM(BO117:BQ117)</f>
        <v>0</v>
      </c>
      <c r="BW117" s="157">
        <f>SUM(BF117:BK117)</f>
        <v>0</v>
      </c>
      <c r="BX117" s="157">
        <f>SUM(BL117:BQ117)</f>
        <v>0</v>
      </c>
      <c r="BY117" s="157">
        <f>IF(Info!$O$3="Q1",$BS117,IF(Info!$O$3="Q2",$BS117+$BT117,IF(Info!$O$3="Q3",$BS117+$BT117+$BU117,$BR117)))</f>
        <v>0</v>
      </c>
      <c r="BZ117" s="157">
        <f>IF(Info!$O$3="Q1",$BS117,IF(Info!$O$3="Q2",$BT117,IF(Info!$O$3="Q3",$BU117,$BV117)))</f>
        <v>0</v>
      </c>
      <c r="CA117" s="197"/>
    </row>
    <row r="118" spans="1:79" ht="15.6" customHeight="1" x14ac:dyDescent="0.3">
      <c r="A118" s="193">
        <v>8</v>
      </c>
      <c r="B118" s="202" t="s">
        <v>372</v>
      </c>
      <c r="C118" s="194"/>
      <c r="D118" s="20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x14ac:dyDescent="0.3">
      <c r="A119" s="193"/>
      <c r="B119" s="78" t="s">
        <v>83</v>
      </c>
      <c r="C119" s="194"/>
      <c r="D119" s="157">
        <f>SUM(E119:BD119)</f>
        <v>0</v>
      </c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  <c r="AA119" s="292"/>
      <c r="AB119" s="292"/>
      <c r="AC119" s="292"/>
      <c r="AD119" s="292"/>
      <c r="AE119" s="292"/>
      <c r="AF119" s="292"/>
      <c r="AG119" s="292"/>
      <c r="AH119" s="292"/>
      <c r="AI119" s="292"/>
      <c r="AJ119" s="292"/>
      <c r="AK119" s="292"/>
      <c r="AL119" s="292"/>
      <c r="AM119" s="292"/>
      <c r="AN119" s="292"/>
      <c r="AO119" s="292"/>
      <c r="AP119" s="292"/>
      <c r="AQ119" s="292"/>
      <c r="AR119" s="292"/>
      <c r="AS119" s="292"/>
      <c r="AT119" s="292"/>
      <c r="AU119" s="292"/>
      <c r="AV119" s="292"/>
      <c r="AW119" s="292"/>
      <c r="AX119" s="292"/>
      <c r="AY119" s="292"/>
      <c r="AZ119" s="292"/>
      <c r="BA119" s="292"/>
      <c r="BB119" s="292"/>
      <c r="BC119" s="292"/>
      <c r="BD119" s="292"/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x14ac:dyDescent="0.3">
      <c r="A120" s="193"/>
      <c r="B120" s="78" t="s">
        <v>85</v>
      </c>
      <c r="C120" s="194"/>
      <c r="D120" s="157">
        <f>SUM(E120:BD120)</f>
        <v>0</v>
      </c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  <c r="AA120" s="292"/>
      <c r="AB120" s="292"/>
      <c r="AC120" s="292"/>
      <c r="AD120" s="292"/>
      <c r="AE120" s="292"/>
      <c r="AF120" s="292"/>
      <c r="AG120" s="292"/>
      <c r="AH120" s="292"/>
      <c r="AI120" s="292"/>
      <c r="AJ120" s="292"/>
      <c r="AK120" s="292"/>
      <c r="AL120" s="292"/>
      <c r="AM120" s="292"/>
      <c r="AN120" s="292"/>
      <c r="AO120" s="292"/>
      <c r="AP120" s="292"/>
      <c r="AQ120" s="292"/>
      <c r="AR120" s="292"/>
      <c r="AS120" s="292"/>
      <c r="AT120" s="292"/>
      <c r="AU120" s="292"/>
      <c r="AV120" s="292"/>
      <c r="AW120" s="292"/>
      <c r="AX120" s="292"/>
      <c r="AY120" s="292"/>
      <c r="AZ120" s="292"/>
      <c r="BA120" s="292"/>
      <c r="BB120" s="292"/>
      <c r="BC120" s="292"/>
      <c r="BD120" s="292"/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2">SUM(E119:E120)</f>
        <v>0</v>
      </c>
      <c r="F121" s="157">
        <f t="shared" si="132"/>
        <v>0</v>
      </c>
      <c r="G121" s="157">
        <f t="shared" si="132"/>
        <v>0</v>
      </c>
      <c r="H121" s="157">
        <f t="shared" si="132"/>
        <v>0</v>
      </c>
      <c r="I121" s="157">
        <f t="shared" si="132"/>
        <v>0</v>
      </c>
      <c r="J121" s="157">
        <f t="shared" si="132"/>
        <v>0</v>
      </c>
      <c r="K121" s="157">
        <f t="shared" si="132"/>
        <v>0</v>
      </c>
      <c r="L121" s="157">
        <f t="shared" si="132"/>
        <v>0</v>
      </c>
      <c r="M121" s="157">
        <f t="shared" si="132"/>
        <v>0</v>
      </c>
      <c r="N121" s="157">
        <f t="shared" si="132"/>
        <v>0</v>
      </c>
      <c r="O121" s="157">
        <f t="shared" si="132"/>
        <v>0</v>
      </c>
      <c r="P121" s="157">
        <f t="shared" si="132"/>
        <v>0</v>
      </c>
      <c r="Q121" s="157">
        <f t="shared" si="132"/>
        <v>0</v>
      </c>
      <c r="R121" s="157">
        <f t="shared" si="132"/>
        <v>0</v>
      </c>
      <c r="S121" s="157">
        <f t="shared" si="132"/>
        <v>0</v>
      </c>
      <c r="T121" s="157">
        <f t="shared" si="132"/>
        <v>0</v>
      </c>
      <c r="U121" s="157">
        <f t="shared" si="132"/>
        <v>0</v>
      </c>
      <c r="V121" s="157">
        <f t="shared" si="132"/>
        <v>0</v>
      </c>
      <c r="W121" s="157">
        <f t="shared" si="132"/>
        <v>0</v>
      </c>
      <c r="X121" s="157">
        <f t="shared" si="132"/>
        <v>0</v>
      </c>
      <c r="Y121" s="157">
        <f t="shared" si="132"/>
        <v>0</v>
      </c>
      <c r="Z121" s="157">
        <f t="shared" si="132"/>
        <v>0</v>
      </c>
      <c r="AA121" s="157">
        <f t="shared" si="132"/>
        <v>0</v>
      </c>
      <c r="AB121" s="157">
        <f t="shared" si="132"/>
        <v>0</v>
      </c>
      <c r="AC121" s="157">
        <f t="shared" si="132"/>
        <v>0</v>
      </c>
      <c r="AD121" s="157">
        <f t="shared" si="132"/>
        <v>0</v>
      </c>
      <c r="AE121" s="157">
        <f t="shared" si="132"/>
        <v>0</v>
      </c>
      <c r="AF121" s="157">
        <f t="shared" si="132"/>
        <v>0</v>
      </c>
      <c r="AG121" s="157">
        <f t="shared" si="132"/>
        <v>0</v>
      </c>
      <c r="AH121" s="157">
        <f t="shared" si="132"/>
        <v>0</v>
      </c>
      <c r="AI121" s="157">
        <f t="shared" si="132"/>
        <v>0</v>
      </c>
      <c r="AJ121" s="157">
        <f t="shared" si="132"/>
        <v>0</v>
      </c>
      <c r="AK121" s="157">
        <f t="shared" ref="AK121:BP121" si="133">SUM(AK119:AK120)</f>
        <v>0</v>
      </c>
      <c r="AL121" s="157">
        <f t="shared" si="133"/>
        <v>0</v>
      </c>
      <c r="AM121" s="157">
        <f t="shared" si="133"/>
        <v>0</v>
      </c>
      <c r="AN121" s="157">
        <f t="shared" si="133"/>
        <v>0</v>
      </c>
      <c r="AO121" s="157">
        <f t="shared" si="133"/>
        <v>0</v>
      </c>
      <c r="AP121" s="157">
        <f t="shared" si="133"/>
        <v>0</v>
      </c>
      <c r="AQ121" s="157">
        <f t="shared" si="133"/>
        <v>0</v>
      </c>
      <c r="AR121" s="157">
        <f t="shared" si="133"/>
        <v>0</v>
      </c>
      <c r="AS121" s="157">
        <f t="shared" si="133"/>
        <v>0</v>
      </c>
      <c r="AT121" s="157">
        <f t="shared" si="133"/>
        <v>0</v>
      </c>
      <c r="AU121" s="157">
        <f t="shared" si="133"/>
        <v>0</v>
      </c>
      <c r="AV121" s="157">
        <f t="shared" si="133"/>
        <v>0</v>
      </c>
      <c r="AW121" s="157">
        <f t="shared" si="133"/>
        <v>0</v>
      </c>
      <c r="AX121" s="157">
        <f t="shared" si="133"/>
        <v>0</v>
      </c>
      <c r="AY121" s="157">
        <f t="shared" si="133"/>
        <v>0</v>
      </c>
      <c r="AZ121" s="157">
        <f t="shared" si="133"/>
        <v>0</v>
      </c>
      <c r="BA121" s="157">
        <f t="shared" si="133"/>
        <v>0</v>
      </c>
      <c r="BB121" s="157">
        <f t="shared" si="133"/>
        <v>0</v>
      </c>
      <c r="BC121" s="157">
        <f t="shared" si="133"/>
        <v>0</v>
      </c>
      <c r="BD121" s="157">
        <f t="shared" si="133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5.6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x14ac:dyDescent="0.3">
      <c r="A123" s="193"/>
      <c r="B123" s="78" t="s">
        <v>87</v>
      </c>
      <c r="C123" s="194"/>
      <c r="D123" s="157">
        <f t="shared" ref="D123:D134" si="134">SUM(E123:BD123)</f>
        <v>0</v>
      </c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  <c r="AA123" s="292"/>
      <c r="AB123" s="292"/>
      <c r="AC123" s="292"/>
      <c r="AD123" s="292"/>
      <c r="AE123" s="292"/>
      <c r="AF123" s="292"/>
      <c r="AG123" s="292"/>
      <c r="AH123" s="292"/>
      <c r="AI123" s="292"/>
      <c r="AJ123" s="292"/>
      <c r="AK123" s="292"/>
      <c r="AL123" s="292"/>
      <c r="AM123" s="292"/>
      <c r="AN123" s="292"/>
      <c r="AO123" s="292"/>
      <c r="AP123" s="292"/>
      <c r="AQ123" s="292"/>
      <c r="AR123" s="292"/>
      <c r="AS123" s="292"/>
      <c r="AT123" s="292"/>
      <c r="AU123" s="292"/>
      <c r="AV123" s="292"/>
      <c r="AW123" s="292"/>
      <c r="AX123" s="292"/>
      <c r="AY123" s="292"/>
      <c r="AZ123" s="292"/>
      <c r="BA123" s="292"/>
      <c r="BB123" s="292"/>
      <c r="BC123" s="292"/>
      <c r="BD123" s="292"/>
      <c r="BE123" s="195"/>
      <c r="BF123" s="163">
        <f t="shared" ref="BF123:BF134" si="135">SUM(E123:H123)</f>
        <v>0</v>
      </c>
      <c r="BG123" s="77">
        <f t="shared" ref="BG123:BG134" si="136">SUM(I123:L123)</f>
        <v>0</v>
      </c>
      <c r="BH123" s="77">
        <f t="shared" ref="BH123:BH134" si="137">SUM(M123:Q123)</f>
        <v>0</v>
      </c>
      <c r="BI123" s="77">
        <f t="shared" ref="BI123:BI134" si="138">SUM(R123:U123)</f>
        <v>0</v>
      </c>
      <c r="BJ123" s="77">
        <f t="shared" ref="BJ123:BJ134" si="139">SUM(V123:Y123)</f>
        <v>0</v>
      </c>
      <c r="BK123" s="77">
        <f t="shared" ref="BK123:BK134" si="140">SUM(Z123:AD123)</f>
        <v>0</v>
      </c>
      <c r="BL123" s="77">
        <f t="shared" ref="BL123:BL134" si="141">SUM(AE123:AH123)</f>
        <v>0</v>
      </c>
      <c r="BM123" s="77">
        <f t="shared" ref="BM123:BM134" si="142">SUM(AI123:AL123)</f>
        <v>0</v>
      </c>
      <c r="BN123" s="77">
        <f t="shared" ref="BN123:BN134" si="143">SUM(AM123:AQ123)</f>
        <v>0</v>
      </c>
      <c r="BO123" s="77">
        <f t="shared" ref="BO123:BO134" si="144">SUM(AR123:AU123)</f>
        <v>0</v>
      </c>
      <c r="BP123" s="77">
        <f t="shared" ref="BP123:BP134" si="145">SUM(AV123:AY123)</f>
        <v>0</v>
      </c>
      <c r="BQ123" s="77">
        <f t="shared" ref="BQ123:BQ134" si="146">SUM(AZ123:BD123)</f>
        <v>0</v>
      </c>
      <c r="BR123" s="157">
        <f t="shared" ref="BR123:BR134" si="147">SUM(BF123:BQ123)</f>
        <v>0</v>
      </c>
      <c r="BS123" s="77">
        <f t="shared" ref="BS123:BS134" si="148">SUM(BF123:BH123)</f>
        <v>0</v>
      </c>
      <c r="BT123" s="77">
        <f t="shared" ref="BT123:BT134" si="149">SUM(BI123:BK123)</f>
        <v>0</v>
      </c>
      <c r="BU123" s="77">
        <f t="shared" ref="BU123:BU134" si="150">SUM(BL123:BN123)</f>
        <v>0</v>
      </c>
      <c r="BV123" s="77">
        <f t="shared" ref="BV123:BV134" si="151">SUM(BO123:BQ123)</f>
        <v>0</v>
      </c>
      <c r="BW123" s="77">
        <f t="shared" ref="BW123:BW134" si="152">SUM(BF123:BK123)</f>
        <v>0</v>
      </c>
      <c r="BX123" s="77">
        <f t="shared" ref="BX123:BX134" si="153">SUM(BL123:BQ123)</f>
        <v>0</v>
      </c>
      <c r="BY123" s="77">
        <f>IF(Info!$O$3="Q1",$BS123,IF(Info!$O$3="Q2",$BS123+$BT123,IF(Info!$O$3="Q3",$BS123+$BT123+$BU123,$BR123)))</f>
        <v>0</v>
      </c>
      <c r="BZ123" s="77">
        <f>IF(Info!$O$3="Q1",$BS123,IF(Info!$O$3="Q2",$BT123,IF(Info!$O$3="Q3",$BU123,$BV123)))</f>
        <v>0</v>
      </c>
      <c r="CA123" s="197"/>
    </row>
    <row r="124" spans="1:79" x14ac:dyDescent="0.3">
      <c r="A124" s="193"/>
      <c r="B124" s="78" t="s">
        <v>89</v>
      </c>
      <c r="C124" s="194"/>
      <c r="D124" s="157">
        <f t="shared" si="134"/>
        <v>0</v>
      </c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92"/>
      <c r="AB124" s="292"/>
      <c r="AC124" s="292"/>
      <c r="AD124" s="292"/>
      <c r="AE124" s="292"/>
      <c r="AF124" s="292"/>
      <c r="AG124" s="292"/>
      <c r="AH124" s="292"/>
      <c r="AI124" s="292"/>
      <c r="AJ124" s="292"/>
      <c r="AK124" s="292"/>
      <c r="AL124" s="292"/>
      <c r="AM124" s="292"/>
      <c r="AN124" s="292"/>
      <c r="AO124" s="292"/>
      <c r="AP124" s="292"/>
      <c r="AQ124" s="292"/>
      <c r="AR124" s="292"/>
      <c r="AS124" s="292"/>
      <c r="AT124" s="292"/>
      <c r="AU124" s="292"/>
      <c r="AV124" s="292"/>
      <c r="AW124" s="292"/>
      <c r="AX124" s="292"/>
      <c r="AY124" s="292"/>
      <c r="AZ124" s="292"/>
      <c r="BA124" s="292"/>
      <c r="BB124" s="292"/>
      <c r="BC124" s="292"/>
      <c r="BD124" s="292"/>
      <c r="BE124" s="195"/>
      <c r="BF124" s="163">
        <f t="shared" si="135"/>
        <v>0</v>
      </c>
      <c r="BG124" s="77">
        <f t="shared" si="136"/>
        <v>0</v>
      </c>
      <c r="BH124" s="77">
        <f t="shared" si="137"/>
        <v>0</v>
      </c>
      <c r="BI124" s="77">
        <f t="shared" si="138"/>
        <v>0</v>
      </c>
      <c r="BJ124" s="77">
        <f t="shared" si="139"/>
        <v>0</v>
      </c>
      <c r="BK124" s="77">
        <f t="shared" si="140"/>
        <v>0</v>
      </c>
      <c r="BL124" s="77">
        <f t="shared" si="141"/>
        <v>0</v>
      </c>
      <c r="BM124" s="77">
        <f t="shared" si="142"/>
        <v>0</v>
      </c>
      <c r="BN124" s="77">
        <f t="shared" si="143"/>
        <v>0</v>
      </c>
      <c r="BO124" s="77">
        <f t="shared" si="144"/>
        <v>0</v>
      </c>
      <c r="BP124" s="77">
        <f t="shared" si="145"/>
        <v>0</v>
      </c>
      <c r="BQ124" s="77">
        <f t="shared" si="146"/>
        <v>0</v>
      </c>
      <c r="BR124" s="157">
        <f t="shared" si="147"/>
        <v>0</v>
      </c>
      <c r="BS124" s="77">
        <f t="shared" si="148"/>
        <v>0</v>
      </c>
      <c r="BT124" s="77">
        <f t="shared" si="149"/>
        <v>0</v>
      </c>
      <c r="BU124" s="77">
        <f t="shared" si="150"/>
        <v>0</v>
      </c>
      <c r="BV124" s="77">
        <f t="shared" si="151"/>
        <v>0</v>
      </c>
      <c r="BW124" s="77">
        <f t="shared" si="152"/>
        <v>0</v>
      </c>
      <c r="BX124" s="77">
        <f t="shared" si="153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x14ac:dyDescent="0.3">
      <c r="A125" s="193"/>
      <c r="B125" s="78" t="s">
        <v>91</v>
      </c>
      <c r="C125" s="194"/>
      <c r="D125" s="157">
        <f t="shared" si="134"/>
        <v>0</v>
      </c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292"/>
      <c r="AK125" s="292"/>
      <c r="AL125" s="292"/>
      <c r="AM125" s="292"/>
      <c r="AN125" s="292"/>
      <c r="AO125" s="292"/>
      <c r="AP125" s="292"/>
      <c r="AQ125" s="292"/>
      <c r="AR125" s="292"/>
      <c r="AS125" s="292"/>
      <c r="AT125" s="292"/>
      <c r="AU125" s="292"/>
      <c r="AV125" s="292"/>
      <c r="AW125" s="292"/>
      <c r="AX125" s="292"/>
      <c r="AY125" s="292"/>
      <c r="AZ125" s="292"/>
      <c r="BA125" s="292"/>
      <c r="BB125" s="292"/>
      <c r="BC125" s="292"/>
      <c r="BD125" s="292"/>
      <c r="BE125" s="195"/>
      <c r="BF125" s="163">
        <f t="shared" si="135"/>
        <v>0</v>
      </c>
      <c r="BG125" s="77">
        <f t="shared" si="136"/>
        <v>0</v>
      </c>
      <c r="BH125" s="77">
        <f t="shared" si="137"/>
        <v>0</v>
      </c>
      <c r="BI125" s="77">
        <f t="shared" si="138"/>
        <v>0</v>
      </c>
      <c r="BJ125" s="77">
        <f t="shared" si="139"/>
        <v>0</v>
      </c>
      <c r="BK125" s="77">
        <f t="shared" si="140"/>
        <v>0</v>
      </c>
      <c r="BL125" s="77">
        <f t="shared" si="141"/>
        <v>0</v>
      </c>
      <c r="BM125" s="77">
        <f t="shared" si="142"/>
        <v>0</v>
      </c>
      <c r="BN125" s="77">
        <f t="shared" si="143"/>
        <v>0</v>
      </c>
      <c r="BO125" s="77">
        <f t="shared" si="144"/>
        <v>0</v>
      </c>
      <c r="BP125" s="77">
        <f t="shared" si="145"/>
        <v>0</v>
      </c>
      <c r="BQ125" s="77">
        <f t="shared" si="146"/>
        <v>0</v>
      </c>
      <c r="BR125" s="157">
        <f t="shared" si="147"/>
        <v>0</v>
      </c>
      <c r="BS125" s="77">
        <f t="shared" si="148"/>
        <v>0</v>
      </c>
      <c r="BT125" s="77">
        <f t="shared" si="149"/>
        <v>0</v>
      </c>
      <c r="BU125" s="77">
        <f t="shared" si="150"/>
        <v>0</v>
      </c>
      <c r="BV125" s="77">
        <f t="shared" si="151"/>
        <v>0</v>
      </c>
      <c r="BW125" s="77">
        <f t="shared" si="152"/>
        <v>0</v>
      </c>
      <c r="BX125" s="77">
        <f t="shared" si="153"/>
        <v>0</v>
      </c>
      <c r="BY125" s="77">
        <f>IF(Info!$O$3="Q1",$BS125,IF(Info!$O$3="Q2",$BS125+$BT125,IF(Info!$O$3="Q3",$BS125+$BT125+$BU125,$BR125)))</f>
        <v>0</v>
      </c>
      <c r="BZ125" s="77">
        <f>IF(Info!$O$3="Q1",$BS125,IF(Info!$O$3="Q2",$BT125,IF(Info!$O$3="Q3",$BU125,$BV125)))</f>
        <v>0</v>
      </c>
      <c r="CA125" s="197"/>
    </row>
    <row r="126" spans="1:79" x14ac:dyDescent="0.3">
      <c r="A126" s="193"/>
      <c r="B126" s="78" t="s">
        <v>93</v>
      </c>
      <c r="C126" s="194"/>
      <c r="D126" s="157">
        <f t="shared" si="134"/>
        <v>0</v>
      </c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292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292"/>
      <c r="AU126" s="292"/>
      <c r="AV126" s="292"/>
      <c r="AW126" s="292"/>
      <c r="AX126" s="292"/>
      <c r="AY126" s="292"/>
      <c r="AZ126" s="292"/>
      <c r="BA126" s="292"/>
      <c r="BB126" s="292"/>
      <c r="BC126" s="292"/>
      <c r="BD126" s="292"/>
      <c r="BE126" s="195"/>
      <c r="BF126" s="163">
        <f t="shared" si="135"/>
        <v>0</v>
      </c>
      <c r="BG126" s="77">
        <f t="shared" si="136"/>
        <v>0</v>
      </c>
      <c r="BH126" s="77">
        <f t="shared" si="137"/>
        <v>0</v>
      </c>
      <c r="BI126" s="77">
        <f t="shared" si="138"/>
        <v>0</v>
      </c>
      <c r="BJ126" s="77">
        <f t="shared" si="139"/>
        <v>0</v>
      </c>
      <c r="BK126" s="77">
        <f t="shared" si="140"/>
        <v>0</v>
      </c>
      <c r="BL126" s="77">
        <f t="shared" si="141"/>
        <v>0</v>
      </c>
      <c r="BM126" s="77">
        <f t="shared" si="142"/>
        <v>0</v>
      </c>
      <c r="BN126" s="77">
        <f t="shared" si="143"/>
        <v>0</v>
      </c>
      <c r="BO126" s="77">
        <f t="shared" si="144"/>
        <v>0</v>
      </c>
      <c r="BP126" s="77">
        <f t="shared" si="145"/>
        <v>0</v>
      </c>
      <c r="BQ126" s="77">
        <f t="shared" si="146"/>
        <v>0</v>
      </c>
      <c r="BR126" s="157">
        <f t="shared" si="147"/>
        <v>0</v>
      </c>
      <c r="BS126" s="77">
        <f t="shared" si="148"/>
        <v>0</v>
      </c>
      <c r="BT126" s="77">
        <f t="shared" si="149"/>
        <v>0</v>
      </c>
      <c r="BU126" s="77">
        <f t="shared" si="150"/>
        <v>0</v>
      </c>
      <c r="BV126" s="77">
        <f t="shared" si="151"/>
        <v>0</v>
      </c>
      <c r="BW126" s="77">
        <f t="shared" si="152"/>
        <v>0</v>
      </c>
      <c r="BX126" s="77">
        <f t="shared" si="153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x14ac:dyDescent="0.3">
      <c r="A127" s="193"/>
      <c r="B127" s="78" t="s">
        <v>95</v>
      </c>
      <c r="C127" s="194"/>
      <c r="D127" s="157">
        <f t="shared" si="134"/>
        <v>0</v>
      </c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92"/>
      <c r="AB127" s="292"/>
      <c r="AC127" s="292"/>
      <c r="AD127" s="292"/>
      <c r="AE127" s="292"/>
      <c r="AF127" s="292"/>
      <c r="AG127" s="292"/>
      <c r="AH127" s="292"/>
      <c r="AI127" s="292"/>
      <c r="AJ127" s="292"/>
      <c r="AK127" s="292"/>
      <c r="AL127" s="292"/>
      <c r="AM127" s="292"/>
      <c r="AN127" s="292"/>
      <c r="AO127" s="292"/>
      <c r="AP127" s="292"/>
      <c r="AQ127" s="292"/>
      <c r="AR127" s="292"/>
      <c r="AS127" s="292"/>
      <c r="AT127" s="292"/>
      <c r="AU127" s="292"/>
      <c r="AV127" s="292"/>
      <c r="AW127" s="292"/>
      <c r="AX127" s="292"/>
      <c r="AY127" s="292"/>
      <c r="AZ127" s="292"/>
      <c r="BA127" s="292"/>
      <c r="BB127" s="292"/>
      <c r="BC127" s="292"/>
      <c r="BD127" s="292"/>
      <c r="BE127" s="195"/>
      <c r="BF127" s="163">
        <f t="shared" si="135"/>
        <v>0</v>
      </c>
      <c r="BG127" s="77">
        <f t="shared" si="136"/>
        <v>0</v>
      </c>
      <c r="BH127" s="77">
        <f t="shared" si="137"/>
        <v>0</v>
      </c>
      <c r="BI127" s="77">
        <f t="shared" si="138"/>
        <v>0</v>
      </c>
      <c r="BJ127" s="77">
        <f t="shared" si="139"/>
        <v>0</v>
      </c>
      <c r="BK127" s="77">
        <f t="shared" si="140"/>
        <v>0</v>
      </c>
      <c r="BL127" s="77">
        <f t="shared" si="141"/>
        <v>0</v>
      </c>
      <c r="BM127" s="77">
        <f t="shared" si="142"/>
        <v>0</v>
      </c>
      <c r="BN127" s="77">
        <f t="shared" si="143"/>
        <v>0</v>
      </c>
      <c r="BO127" s="77">
        <f t="shared" si="144"/>
        <v>0</v>
      </c>
      <c r="BP127" s="77">
        <f t="shared" si="145"/>
        <v>0</v>
      </c>
      <c r="BQ127" s="77">
        <f t="shared" si="146"/>
        <v>0</v>
      </c>
      <c r="BR127" s="157">
        <f t="shared" si="147"/>
        <v>0</v>
      </c>
      <c r="BS127" s="77">
        <f t="shared" si="148"/>
        <v>0</v>
      </c>
      <c r="BT127" s="77">
        <f t="shared" si="149"/>
        <v>0</v>
      </c>
      <c r="BU127" s="77">
        <f t="shared" si="150"/>
        <v>0</v>
      </c>
      <c r="BV127" s="77">
        <f t="shared" si="151"/>
        <v>0</v>
      </c>
      <c r="BW127" s="77">
        <f t="shared" si="152"/>
        <v>0</v>
      </c>
      <c r="BX127" s="77">
        <f t="shared" si="153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x14ac:dyDescent="0.3">
      <c r="A128" s="193"/>
      <c r="B128" s="78" t="s">
        <v>97</v>
      </c>
      <c r="C128" s="194"/>
      <c r="D128" s="157">
        <f t="shared" si="134"/>
        <v>0</v>
      </c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92"/>
      <c r="AB128" s="292"/>
      <c r="AC128" s="292"/>
      <c r="AD128" s="292"/>
      <c r="AE128" s="292"/>
      <c r="AF128" s="292"/>
      <c r="AG128" s="292"/>
      <c r="AH128" s="292"/>
      <c r="AI128" s="292"/>
      <c r="AJ128" s="292"/>
      <c r="AK128" s="292"/>
      <c r="AL128" s="292"/>
      <c r="AM128" s="292"/>
      <c r="AN128" s="292"/>
      <c r="AO128" s="292"/>
      <c r="AP128" s="292"/>
      <c r="AQ128" s="292"/>
      <c r="AR128" s="292"/>
      <c r="AS128" s="292"/>
      <c r="AT128" s="292"/>
      <c r="AU128" s="292"/>
      <c r="AV128" s="292"/>
      <c r="AW128" s="292"/>
      <c r="AX128" s="292"/>
      <c r="AY128" s="292"/>
      <c r="AZ128" s="292"/>
      <c r="BA128" s="292"/>
      <c r="BB128" s="292"/>
      <c r="BC128" s="292"/>
      <c r="BD128" s="292"/>
      <c r="BE128" s="195"/>
      <c r="BF128" s="163">
        <f t="shared" si="135"/>
        <v>0</v>
      </c>
      <c r="BG128" s="77">
        <f t="shared" si="136"/>
        <v>0</v>
      </c>
      <c r="BH128" s="77">
        <f t="shared" si="137"/>
        <v>0</v>
      </c>
      <c r="BI128" s="77">
        <f t="shared" si="138"/>
        <v>0</v>
      </c>
      <c r="BJ128" s="77">
        <f t="shared" si="139"/>
        <v>0</v>
      </c>
      <c r="BK128" s="77">
        <f t="shared" si="140"/>
        <v>0</v>
      </c>
      <c r="BL128" s="77">
        <f t="shared" si="141"/>
        <v>0</v>
      </c>
      <c r="BM128" s="77">
        <f t="shared" si="142"/>
        <v>0</v>
      </c>
      <c r="BN128" s="77">
        <f t="shared" si="143"/>
        <v>0</v>
      </c>
      <c r="BO128" s="77">
        <f t="shared" si="144"/>
        <v>0</v>
      </c>
      <c r="BP128" s="77">
        <f t="shared" si="145"/>
        <v>0</v>
      </c>
      <c r="BQ128" s="77">
        <f t="shared" si="146"/>
        <v>0</v>
      </c>
      <c r="BR128" s="157">
        <f t="shared" si="147"/>
        <v>0</v>
      </c>
      <c r="BS128" s="77">
        <f t="shared" si="148"/>
        <v>0</v>
      </c>
      <c r="BT128" s="77">
        <f t="shared" si="149"/>
        <v>0</v>
      </c>
      <c r="BU128" s="77">
        <f t="shared" si="150"/>
        <v>0</v>
      </c>
      <c r="BV128" s="77">
        <f t="shared" si="151"/>
        <v>0</v>
      </c>
      <c r="BW128" s="77">
        <f t="shared" si="152"/>
        <v>0</v>
      </c>
      <c r="BX128" s="77">
        <f t="shared" si="153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x14ac:dyDescent="0.3">
      <c r="A129" s="193"/>
      <c r="B129" s="78" t="s">
        <v>99</v>
      </c>
      <c r="C129" s="194"/>
      <c r="D129" s="157">
        <f t="shared" si="134"/>
        <v>0</v>
      </c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  <c r="AA129" s="292"/>
      <c r="AB129" s="292"/>
      <c r="AC129" s="292"/>
      <c r="AD129" s="292"/>
      <c r="AE129" s="292"/>
      <c r="AF129" s="292"/>
      <c r="AG129" s="292"/>
      <c r="AH129" s="292"/>
      <c r="AI129" s="292"/>
      <c r="AJ129" s="292"/>
      <c r="AK129" s="292"/>
      <c r="AL129" s="292"/>
      <c r="AM129" s="292"/>
      <c r="AN129" s="292"/>
      <c r="AO129" s="292"/>
      <c r="AP129" s="292"/>
      <c r="AQ129" s="292"/>
      <c r="AR129" s="292"/>
      <c r="AS129" s="292"/>
      <c r="AT129" s="292"/>
      <c r="AU129" s="292"/>
      <c r="AV129" s="292"/>
      <c r="AW129" s="292"/>
      <c r="AX129" s="292"/>
      <c r="AY129" s="292"/>
      <c r="AZ129" s="292"/>
      <c r="BA129" s="292"/>
      <c r="BB129" s="292"/>
      <c r="BC129" s="292"/>
      <c r="BD129" s="292"/>
      <c r="BE129" s="195"/>
      <c r="BF129" s="163">
        <f t="shared" si="135"/>
        <v>0</v>
      </c>
      <c r="BG129" s="77">
        <f t="shared" si="136"/>
        <v>0</v>
      </c>
      <c r="BH129" s="77">
        <f t="shared" si="137"/>
        <v>0</v>
      </c>
      <c r="BI129" s="77">
        <f t="shared" si="138"/>
        <v>0</v>
      </c>
      <c r="BJ129" s="77">
        <f t="shared" si="139"/>
        <v>0</v>
      </c>
      <c r="BK129" s="77">
        <f t="shared" si="140"/>
        <v>0</v>
      </c>
      <c r="BL129" s="77">
        <f t="shared" si="141"/>
        <v>0</v>
      </c>
      <c r="BM129" s="77">
        <f t="shared" si="142"/>
        <v>0</v>
      </c>
      <c r="BN129" s="77">
        <f t="shared" si="143"/>
        <v>0</v>
      </c>
      <c r="BO129" s="77">
        <f t="shared" si="144"/>
        <v>0</v>
      </c>
      <c r="BP129" s="77">
        <f t="shared" si="145"/>
        <v>0</v>
      </c>
      <c r="BQ129" s="77">
        <f t="shared" si="146"/>
        <v>0</v>
      </c>
      <c r="BR129" s="157">
        <f t="shared" si="147"/>
        <v>0</v>
      </c>
      <c r="BS129" s="77">
        <f t="shared" si="148"/>
        <v>0</v>
      </c>
      <c r="BT129" s="77">
        <f t="shared" si="149"/>
        <v>0</v>
      </c>
      <c r="BU129" s="77">
        <f t="shared" si="150"/>
        <v>0</v>
      </c>
      <c r="BV129" s="77">
        <f t="shared" si="151"/>
        <v>0</v>
      </c>
      <c r="BW129" s="77">
        <f t="shared" si="152"/>
        <v>0</v>
      </c>
      <c r="BX129" s="77">
        <f t="shared" si="153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x14ac:dyDescent="0.3">
      <c r="A130" s="193"/>
      <c r="B130" s="78" t="s">
        <v>375</v>
      </c>
      <c r="C130" s="194"/>
      <c r="D130" s="157">
        <f t="shared" si="134"/>
        <v>0</v>
      </c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  <c r="AA130" s="292"/>
      <c r="AB130" s="292"/>
      <c r="AC130" s="292"/>
      <c r="AD130" s="292"/>
      <c r="AE130" s="292"/>
      <c r="AF130" s="292"/>
      <c r="AG130" s="292"/>
      <c r="AH130" s="292"/>
      <c r="AI130" s="292"/>
      <c r="AJ130" s="292"/>
      <c r="AK130" s="292"/>
      <c r="AL130" s="292"/>
      <c r="AM130" s="292"/>
      <c r="AN130" s="292"/>
      <c r="AO130" s="292"/>
      <c r="AP130" s="292"/>
      <c r="AQ130" s="292"/>
      <c r="AR130" s="292"/>
      <c r="AS130" s="292"/>
      <c r="AT130" s="292"/>
      <c r="AU130" s="292"/>
      <c r="AV130" s="292"/>
      <c r="AW130" s="292"/>
      <c r="AX130" s="292"/>
      <c r="AY130" s="292"/>
      <c r="AZ130" s="292"/>
      <c r="BA130" s="292"/>
      <c r="BB130" s="292"/>
      <c r="BC130" s="292"/>
      <c r="BD130" s="292"/>
      <c r="BE130" s="195"/>
      <c r="BF130" s="163">
        <f t="shared" si="135"/>
        <v>0</v>
      </c>
      <c r="BG130" s="77">
        <f t="shared" si="136"/>
        <v>0</v>
      </c>
      <c r="BH130" s="77">
        <f t="shared" si="137"/>
        <v>0</v>
      </c>
      <c r="BI130" s="77">
        <f t="shared" si="138"/>
        <v>0</v>
      </c>
      <c r="BJ130" s="77">
        <f t="shared" si="139"/>
        <v>0</v>
      </c>
      <c r="BK130" s="77">
        <f t="shared" si="140"/>
        <v>0</v>
      </c>
      <c r="BL130" s="77">
        <f t="shared" si="141"/>
        <v>0</v>
      </c>
      <c r="BM130" s="77">
        <f t="shared" si="142"/>
        <v>0</v>
      </c>
      <c r="BN130" s="77">
        <f t="shared" si="143"/>
        <v>0</v>
      </c>
      <c r="BO130" s="77">
        <f t="shared" si="144"/>
        <v>0</v>
      </c>
      <c r="BP130" s="77">
        <f t="shared" si="145"/>
        <v>0</v>
      </c>
      <c r="BQ130" s="77">
        <f t="shared" si="146"/>
        <v>0</v>
      </c>
      <c r="BR130" s="157">
        <f t="shared" si="147"/>
        <v>0</v>
      </c>
      <c r="BS130" s="77">
        <f t="shared" si="148"/>
        <v>0</v>
      </c>
      <c r="BT130" s="77">
        <f t="shared" si="149"/>
        <v>0</v>
      </c>
      <c r="BU130" s="77">
        <f t="shared" si="150"/>
        <v>0</v>
      </c>
      <c r="BV130" s="77">
        <f t="shared" si="151"/>
        <v>0</v>
      </c>
      <c r="BW130" s="77">
        <f t="shared" si="152"/>
        <v>0</v>
      </c>
      <c r="BX130" s="77">
        <f t="shared" si="153"/>
        <v>0</v>
      </c>
      <c r="BY130" s="77">
        <f>IF(Info!$O$3="Q1",$BS130,IF(Info!$O$3="Q2",$BS130+$BT130,IF(Info!$O$3="Q3",$BS130+$BT130+$BU130,$BR130)))</f>
        <v>0</v>
      </c>
      <c r="BZ130" s="77">
        <f>IF(Info!$O$3="Q1",$BS130,IF(Info!$O$3="Q2",$BT130,IF(Info!$O$3="Q3",$BU130,$BV130)))</f>
        <v>0</v>
      </c>
      <c r="CA130" s="197"/>
    </row>
    <row r="131" spans="1:79" x14ac:dyDescent="0.3">
      <c r="A131" s="193"/>
      <c r="B131" s="78" t="s">
        <v>103</v>
      </c>
      <c r="C131" s="194"/>
      <c r="D131" s="157">
        <f t="shared" si="134"/>
        <v>0</v>
      </c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  <c r="AA131" s="292"/>
      <c r="AB131" s="292"/>
      <c r="AC131" s="292"/>
      <c r="AD131" s="292"/>
      <c r="AE131" s="292"/>
      <c r="AF131" s="292"/>
      <c r="AG131" s="292"/>
      <c r="AH131" s="292"/>
      <c r="AI131" s="292"/>
      <c r="AJ131" s="292"/>
      <c r="AK131" s="292"/>
      <c r="AL131" s="292"/>
      <c r="AM131" s="292"/>
      <c r="AN131" s="292"/>
      <c r="AO131" s="292"/>
      <c r="AP131" s="292"/>
      <c r="AQ131" s="292"/>
      <c r="AR131" s="292"/>
      <c r="AS131" s="292"/>
      <c r="AT131" s="292"/>
      <c r="AU131" s="292"/>
      <c r="AV131" s="292"/>
      <c r="AW131" s="292"/>
      <c r="AX131" s="292"/>
      <c r="AY131" s="292"/>
      <c r="AZ131" s="292"/>
      <c r="BA131" s="292"/>
      <c r="BB131" s="292"/>
      <c r="BC131" s="292"/>
      <c r="BD131" s="292"/>
      <c r="BE131" s="195"/>
      <c r="BF131" s="163">
        <f t="shared" si="135"/>
        <v>0</v>
      </c>
      <c r="BG131" s="77">
        <f t="shared" si="136"/>
        <v>0</v>
      </c>
      <c r="BH131" s="77">
        <f t="shared" si="137"/>
        <v>0</v>
      </c>
      <c r="BI131" s="77">
        <f t="shared" si="138"/>
        <v>0</v>
      </c>
      <c r="BJ131" s="77">
        <f t="shared" si="139"/>
        <v>0</v>
      </c>
      <c r="BK131" s="77">
        <f t="shared" si="140"/>
        <v>0</v>
      </c>
      <c r="BL131" s="77">
        <f t="shared" si="141"/>
        <v>0</v>
      </c>
      <c r="BM131" s="77">
        <f t="shared" si="142"/>
        <v>0</v>
      </c>
      <c r="BN131" s="77">
        <f t="shared" si="143"/>
        <v>0</v>
      </c>
      <c r="BO131" s="77">
        <f t="shared" si="144"/>
        <v>0</v>
      </c>
      <c r="BP131" s="77">
        <f t="shared" si="145"/>
        <v>0</v>
      </c>
      <c r="BQ131" s="77">
        <f t="shared" si="146"/>
        <v>0</v>
      </c>
      <c r="BR131" s="157">
        <f t="shared" si="147"/>
        <v>0</v>
      </c>
      <c r="BS131" s="77">
        <f t="shared" si="148"/>
        <v>0</v>
      </c>
      <c r="BT131" s="77">
        <f t="shared" si="149"/>
        <v>0</v>
      </c>
      <c r="BU131" s="77">
        <f t="shared" si="150"/>
        <v>0</v>
      </c>
      <c r="BV131" s="77">
        <f t="shared" si="151"/>
        <v>0</v>
      </c>
      <c r="BW131" s="77">
        <f t="shared" si="152"/>
        <v>0</v>
      </c>
      <c r="BX131" s="77">
        <f t="shared" si="153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x14ac:dyDescent="0.3">
      <c r="A132" s="193"/>
      <c r="B132" s="78" t="s">
        <v>105</v>
      </c>
      <c r="C132" s="194"/>
      <c r="D132" s="157">
        <f t="shared" si="134"/>
        <v>0</v>
      </c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  <c r="AA132" s="292"/>
      <c r="AB132" s="292"/>
      <c r="AC132" s="292"/>
      <c r="AD132" s="292"/>
      <c r="AE132" s="292"/>
      <c r="AF132" s="292"/>
      <c r="AG132" s="292"/>
      <c r="AH132" s="292"/>
      <c r="AI132" s="292"/>
      <c r="AJ132" s="292"/>
      <c r="AK132" s="292"/>
      <c r="AL132" s="292"/>
      <c r="AM132" s="292"/>
      <c r="AN132" s="292"/>
      <c r="AO132" s="292"/>
      <c r="AP132" s="292"/>
      <c r="AQ132" s="292"/>
      <c r="AR132" s="292"/>
      <c r="AS132" s="292"/>
      <c r="AT132" s="292"/>
      <c r="AU132" s="292"/>
      <c r="AV132" s="292"/>
      <c r="AW132" s="292"/>
      <c r="AX132" s="292"/>
      <c r="AY132" s="292"/>
      <c r="AZ132" s="292"/>
      <c r="BA132" s="292"/>
      <c r="BB132" s="292"/>
      <c r="BC132" s="292"/>
      <c r="BD132" s="292"/>
      <c r="BE132" s="195"/>
      <c r="BF132" s="163">
        <f t="shared" si="135"/>
        <v>0</v>
      </c>
      <c r="BG132" s="77">
        <f t="shared" si="136"/>
        <v>0</v>
      </c>
      <c r="BH132" s="77">
        <f t="shared" si="137"/>
        <v>0</v>
      </c>
      <c r="BI132" s="77">
        <f t="shared" si="138"/>
        <v>0</v>
      </c>
      <c r="BJ132" s="77">
        <f t="shared" si="139"/>
        <v>0</v>
      </c>
      <c r="BK132" s="77">
        <f t="shared" si="140"/>
        <v>0</v>
      </c>
      <c r="BL132" s="77">
        <f t="shared" si="141"/>
        <v>0</v>
      </c>
      <c r="BM132" s="77">
        <f t="shared" si="142"/>
        <v>0</v>
      </c>
      <c r="BN132" s="77">
        <f t="shared" si="143"/>
        <v>0</v>
      </c>
      <c r="BO132" s="77">
        <f t="shared" si="144"/>
        <v>0</v>
      </c>
      <c r="BP132" s="77">
        <f t="shared" si="145"/>
        <v>0</v>
      </c>
      <c r="BQ132" s="77">
        <f t="shared" si="146"/>
        <v>0</v>
      </c>
      <c r="BR132" s="157">
        <f t="shared" si="147"/>
        <v>0</v>
      </c>
      <c r="BS132" s="77">
        <f t="shared" si="148"/>
        <v>0</v>
      </c>
      <c r="BT132" s="77">
        <f t="shared" si="149"/>
        <v>0</v>
      </c>
      <c r="BU132" s="77">
        <f t="shared" si="150"/>
        <v>0</v>
      </c>
      <c r="BV132" s="77">
        <f t="shared" si="151"/>
        <v>0</v>
      </c>
      <c r="BW132" s="77">
        <f t="shared" si="152"/>
        <v>0</v>
      </c>
      <c r="BX132" s="77">
        <f t="shared" si="153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x14ac:dyDescent="0.3">
      <c r="A133" s="204"/>
      <c r="B133" s="160" t="s">
        <v>376</v>
      </c>
      <c r="C133" s="194"/>
      <c r="D133" s="157">
        <f t="shared" si="134"/>
        <v>0</v>
      </c>
      <c r="E133" s="157">
        <f t="shared" ref="E133:AJ133" si="154">SUM(E123:E132)</f>
        <v>0</v>
      </c>
      <c r="F133" s="157">
        <f t="shared" si="154"/>
        <v>0</v>
      </c>
      <c r="G133" s="157">
        <f t="shared" si="154"/>
        <v>0</v>
      </c>
      <c r="H133" s="157">
        <f t="shared" si="154"/>
        <v>0</v>
      </c>
      <c r="I133" s="157">
        <f t="shared" si="154"/>
        <v>0</v>
      </c>
      <c r="J133" s="157">
        <f t="shared" si="154"/>
        <v>0</v>
      </c>
      <c r="K133" s="157">
        <f t="shared" si="154"/>
        <v>0</v>
      </c>
      <c r="L133" s="157">
        <f t="shared" si="154"/>
        <v>0</v>
      </c>
      <c r="M133" s="157">
        <f t="shared" si="154"/>
        <v>0</v>
      </c>
      <c r="N133" s="157">
        <f t="shared" si="154"/>
        <v>0</v>
      </c>
      <c r="O133" s="157">
        <f t="shared" si="154"/>
        <v>0</v>
      </c>
      <c r="P133" s="157">
        <f t="shared" si="154"/>
        <v>0</v>
      </c>
      <c r="Q133" s="157">
        <f t="shared" si="154"/>
        <v>0</v>
      </c>
      <c r="R133" s="157">
        <f t="shared" si="154"/>
        <v>0</v>
      </c>
      <c r="S133" s="157">
        <f t="shared" si="154"/>
        <v>0</v>
      </c>
      <c r="T133" s="157">
        <f t="shared" si="154"/>
        <v>0</v>
      </c>
      <c r="U133" s="157">
        <f t="shared" si="154"/>
        <v>0</v>
      </c>
      <c r="V133" s="157">
        <f t="shared" si="154"/>
        <v>0</v>
      </c>
      <c r="W133" s="157">
        <f t="shared" si="154"/>
        <v>0</v>
      </c>
      <c r="X133" s="157">
        <f t="shared" si="154"/>
        <v>0</v>
      </c>
      <c r="Y133" s="157">
        <f t="shared" si="154"/>
        <v>0</v>
      </c>
      <c r="Z133" s="157">
        <f t="shared" si="154"/>
        <v>0</v>
      </c>
      <c r="AA133" s="157">
        <f t="shared" si="154"/>
        <v>0</v>
      </c>
      <c r="AB133" s="157">
        <f t="shared" si="154"/>
        <v>0</v>
      </c>
      <c r="AC133" s="157">
        <f t="shared" si="154"/>
        <v>0</v>
      </c>
      <c r="AD133" s="157">
        <f t="shared" si="154"/>
        <v>0</v>
      </c>
      <c r="AE133" s="157">
        <f t="shared" si="154"/>
        <v>0</v>
      </c>
      <c r="AF133" s="157">
        <f t="shared" si="154"/>
        <v>0</v>
      </c>
      <c r="AG133" s="157">
        <f t="shared" si="154"/>
        <v>0</v>
      </c>
      <c r="AH133" s="157">
        <f t="shared" si="154"/>
        <v>0</v>
      </c>
      <c r="AI133" s="157">
        <f t="shared" si="154"/>
        <v>0</v>
      </c>
      <c r="AJ133" s="157">
        <f t="shared" si="154"/>
        <v>0</v>
      </c>
      <c r="AK133" s="157">
        <f t="shared" ref="AK133:BP133" si="155">SUM(AK123:AK132)</f>
        <v>0</v>
      </c>
      <c r="AL133" s="157">
        <f t="shared" si="155"/>
        <v>0</v>
      </c>
      <c r="AM133" s="157">
        <f t="shared" si="155"/>
        <v>0</v>
      </c>
      <c r="AN133" s="157">
        <f t="shared" si="155"/>
        <v>0</v>
      </c>
      <c r="AO133" s="157">
        <f t="shared" si="155"/>
        <v>0</v>
      </c>
      <c r="AP133" s="157">
        <f t="shared" si="155"/>
        <v>0</v>
      </c>
      <c r="AQ133" s="157">
        <f t="shared" si="155"/>
        <v>0</v>
      </c>
      <c r="AR133" s="157">
        <f t="shared" si="155"/>
        <v>0</v>
      </c>
      <c r="AS133" s="157">
        <f t="shared" si="155"/>
        <v>0</v>
      </c>
      <c r="AT133" s="157">
        <f t="shared" si="155"/>
        <v>0</v>
      </c>
      <c r="AU133" s="157">
        <f t="shared" si="155"/>
        <v>0</v>
      </c>
      <c r="AV133" s="157">
        <f t="shared" si="155"/>
        <v>0</v>
      </c>
      <c r="AW133" s="157">
        <f t="shared" si="155"/>
        <v>0</v>
      </c>
      <c r="AX133" s="157">
        <f t="shared" si="155"/>
        <v>0</v>
      </c>
      <c r="AY133" s="157">
        <f t="shared" si="155"/>
        <v>0</v>
      </c>
      <c r="AZ133" s="157">
        <f t="shared" si="155"/>
        <v>0</v>
      </c>
      <c r="BA133" s="157">
        <f t="shared" si="155"/>
        <v>0</v>
      </c>
      <c r="BB133" s="157">
        <f t="shared" si="155"/>
        <v>0</v>
      </c>
      <c r="BC133" s="157">
        <f t="shared" si="155"/>
        <v>0</v>
      </c>
      <c r="BD133" s="157">
        <f t="shared" si="155"/>
        <v>0</v>
      </c>
      <c r="BE133" s="195"/>
      <c r="BF133" s="162">
        <f t="shared" si="135"/>
        <v>0</v>
      </c>
      <c r="BG133" s="157">
        <f t="shared" si="136"/>
        <v>0</v>
      </c>
      <c r="BH133" s="157">
        <f t="shared" si="137"/>
        <v>0</v>
      </c>
      <c r="BI133" s="157">
        <f t="shared" si="138"/>
        <v>0</v>
      </c>
      <c r="BJ133" s="157">
        <f t="shared" si="139"/>
        <v>0</v>
      </c>
      <c r="BK133" s="157">
        <f t="shared" si="140"/>
        <v>0</v>
      </c>
      <c r="BL133" s="157">
        <f t="shared" si="141"/>
        <v>0</v>
      </c>
      <c r="BM133" s="157">
        <f t="shared" si="142"/>
        <v>0</v>
      </c>
      <c r="BN133" s="157">
        <f t="shared" si="143"/>
        <v>0</v>
      </c>
      <c r="BO133" s="157">
        <f t="shared" si="144"/>
        <v>0</v>
      </c>
      <c r="BP133" s="157">
        <f t="shared" si="145"/>
        <v>0</v>
      </c>
      <c r="BQ133" s="157">
        <f t="shared" si="146"/>
        <v>0</v>
      </c>
      <c r="BR133" s="157">
        <f t="shared" si="147"/>
        <v>0</v>
      </c>
      <c r="BS133" s="157">
        <f t="shared" si="148"/>
        <v>0</v>
      </c>
      <c r="BT133" s="157">
        <f t="shared" si="149"/>
        <v>0</v>
      </c>
      <c r="BU133" s="157">
        <f t="shared" si="150"/>
        <v>0</v>
      </c>
      <c r="BV133" s="157">
        <f t="shared" si="151"/>
        <v>0</v>
      </c>
      <c r="BW133" s="157">
        <f t="shared" si="152"/>
        <v>0</v>
      </c>
      <c r="BX133" s="157">
        <f t="shared" si="153"/>
        <v>0</v>
      </c>
      <c r="BY133" s="157">
        <f>IF(Info!$O$3="Q1",$BS133,IF(Info!$O$3="Q2",$BS133+$BT133,IF(Info!$O$3="Q3",$BS133+$BT133+$BU133,$BR133)))</f>
        <v>0</v>
      </c>
      <c r="BZ133" s="157">
        <f>IF(Info!$O$3="Q1",$BS133,IF(Info!$O$3="Q2",$BT133,IF(Info!$O$3="Q3",$BU133,$BV133)))</f>
        <v>0</v>
      </c>
      <c r="CA133" s="197"/>
    </row>
    <row r="134" spans="1:79" x14ac:dyDescent="0.3">
      <c r="A134" s="204"/>
      <c r="B134" s="160" t="s">
        <v>377</v>
      </c>
      <c r="C134" s="194"/>
      <c r="D134" s="157">
        <f t="shared" si="134"/>
        <v>0</v>
      </c>
      <c r="E134" s="161">
        <f t="shared" ref="E134:AJ134" si="156">E86+E94+E98+E104+E108+E112+E117+E121+E133</f>
        <v>0</v>
      </c>
      <c r="F134" s="161">
        <f t="shared" si="156"/>
        <v>0</v>
      </c>
      <c r="G134" s="161">
        <f t="shared" si="156"/>
        <v>0</v>
      </c>
      <c r="H134" s="161">
        <f t="shared" si="156"/>
        <v>0</v>
      </c>
      <c r="I134" s="161">
        <f t="shared" si="156"/>
        <v>0</v>
      </c>
      <c r="J134" s="161">
        <f t="shared" si="156"/>
        <v>0</v>
      </c>
      <c r="K134" s="161">
        <f t="shared" si="156"/>
        <v>0</v>
      </c>
      <c r="L134" s="161">
        <f t="shared" si="156"/>
        <v>0</v>
      </c>
      <c r="M134" s="161">
        <f t="shared" si="156"/>
        <v>0</v>
      </c>
      <c r="N134" s="161">
        <f t="shared" si="156"/>
        <v>0</v>
      </c>
      <c r="O134" s="161">
        <f t="shared" si="156"/>
        <v>0</v>
      </c>
      <c r="P134" s="161">
        <f t="shared" si="156"/>
        <v>0</v>
      </c>
      <c r="Q134" s="161">
        <f t="shared" si="156"/>
        <v>0</v>
      </c>
      <c r="R134" s="161">
        <f t="shared" si="156"/>
        <v>0</v>
      </c>
      <c r="S134" s="161">
        <f t="shared" si="156"/>
        <v>0</v>
      </c>
      <c r="T134" s="161">
        <f t="shared" si="156"/>
        <v>0</v>
      </c>
      <c r="U134" s="161">
        <f t="shared" si="156"/>
        <v>0</v>
      </c>
      <c r="V134" s="161">
        <f t="shared" si="156"/>
        <v>0</v>
      </c>
      <c r="W134" s="161">
        <f t="shared" si="156"/>
        <v>0</v>
      </c>
      <c r="X134" s="161">
        <f t="shared" si="156"/>
        <v>0</v>
      </c>
      <c r="Y134" s="161">
        <f t="shared" si="156"/>
        <v>0</v>
      </c>
      <c r="Z134" s="161">
        <f t="shared" si="156"/>
        <v>0</v>
      </c>
      <c r="AA134" s="161">
        <f t="shared" si="156"/>
        <v>0</v>
      </c>
      <c r="AB134" s="161">
        <f t="shared" si="156"/>
        <v>0</v>
      </c>
      <c r="AC134" s="161">
        <f t="shared" si="156"/>
        <v>0</v>
      </c>
      <c r="AD134" s="161">
        <f t="shared" si="156"/>
        <v>0</v>
      </c>
      <c r="AE134" s="161">
        <f t="shared" si="156"/>
        <v>0</v>
      </c>
      <c r="AF134" s="161">
        <f t="shared" si="156"/>
        <v>0</v>
      </c>
      <c r="AG134" s="161">
        <f t="shared" si="156"/>
        <v>0</v>
      </c>
      <c r="AH134" s="161">
        <f t="shared" si="156"/>
        <v>0</v>
      </c>
      <c r="AI134" s="161">
        <f t="shared" si="156"/>
        <v>0</v>
      </c>
      <c r="AJ134" s="161">
        <f t="shared" si="156"/>
        <v>0</v>
      </c>
      <c r="AK134" s="161">
        <f t="shared" ref="AK134:BP134" si="157">AK86+AK94+AK98+AK104+AK108+AK112+AK117+AK121+AK133</f>
        <v>0</v>
      </c>
      <c r="AL134" s="161">
        <f t="shared" si="157"/>
        <v>0</v>
      </c>
      <c r="AM134" s="161">
        <f t="shared" si="157"/>
        <v>0</v>
      </c>
      <c r="AN134" s="161">
        <f t="shared" si="157"/>
        <v>0</v>
      </c>
      <c r="AO134" s="161">
        <f t="shared" si="157"/>
        <v>0</v>
      </c>
      <c r="AP134" s="161">
        <f t="shared" si="157"/>
        <v>0</v>
      </c>
      <c r="AQ134" s="161">
        <f t="shared" si="157"/>
        <v>0</v>
      </c>
      <c r="AR134" s="161">
        <f t="shared" si="157"/>
        <v>0</v>
      </c>
      <c r="AS134" s="161">
        <f t="shared" si="157"/>
        <v>0</v>
      </c>
      <c r="AT134" s="161">
        <f t="shared" si="157"/>
        <v>0</v>
      </c>
      <c r="AU134" s="161">
        <f t="shared" si="157"/>
        <v>0</v>
      </c>
      <c r="AV134" s="161">
        <f t="shared" si="157"/>
        <v>0</v>
      </c>
      <c r="AW134" s="161">
        <f t="shared" si="157"/>
        <v>0</v>
      </c>
      <c r="AX134" s="161">
        <f t="shared" si="157"/>
        <v>0</v>
      </c>
      <c r="AY134" s="161">
        <f t="shared" si="157"/>
        <v>0</v>
      </c>
      <c r="AZ134" s="161">
        <f t="shared" si="157"/>
        <v>0</v>
      </c>
      <c r="BA134" s="161">
        <f t="shared" si="157"/>
        <v>0</v>
      </c>
      <c r="BB134" s="161">
        <f t="shared" si="157"/>
        <v>0</v>
      </c>
      <c r="BC134" s="161">
        <f t="shared" si="157"/>
        <v>0</v>
      </c>
      <c r="BD134" s="161">
        <f t="shared" si="157"/>
        <v>0</v>
      </c>
      <c r="BE134" s="195"/>
      <c r="BF134" s="162">
        <f t="shared" si="135"/>
        <v>0</v>
      </c>
      <c r="BG134" s="157">
        <f t="shared" si="136"/>
        <v>0</v>
      </c>
      <c r="BH134" s="157">
        <f t="shared" si="137"/>
        <v>0</v>
      </c>
      <c r="BI134" s="157">
        <f t="shared" si="138"/>
        <v>0</v>
      </c>
      <c r="BJ134" s="157">
        <f t="shared" si="139"/>
        <v>0</v>
      </c>
      <c r="BK134" s="157">
        <f t="shared" si="140"/>
        <v>0</v>
      </c>
      <c r="BL134" s="157">
        <f t="shared" si="141"/>
        <v>0</v>
      </c>
      <c r="BM134" s="157">
        <f t="shared" si="142"/>
        <v>0</v>
      </c>
      <c r="BN134" s="157">
        <f t="shared" si="143"/>
        <v>0</v>
      </c>
      <c r="BO134" s="157">
        <f t="shared" si="144"/>
        <v>0</v>
      </c>
      <c r="BP134" s="157">
        <f t="shared" si="145"/>
        <v>0</v>
      </c>
      <c r="BQ134" s="157">
        <f t="shared" si="146"/>
        <v>0</v>
      </c>
      <c r="BR134" s="157">
        <f t="shared" si="147"/>
        <v>0</v>
      </c>
      <c r="BS134" s="157">
        <f t="shared" si="148"/>
        <v>0</v>
      </c>
      <c r="BT134" s="157">
        <f t="shared" si="149"/>
        <v>0</v>
      </c>
      <c r="BU134" s="157">
        <f t="shared" si="150"/>
        <v>0</v>
      </c>
      <c r="BV134" s="157">
        <f t="shared" si="151"/>
        <v>0</v>
      </c>
      <c r="BW134" s="157">
        <f t="shared" si="152"/>
        <v>0</v>
      </c>
      <c r="BX134" s="157">
        <f t="shared" si="153"/>
        <v>0</v>
      </c>
      <c r="BY134" s="157">
        <f>IF(Info!$O$3="Q1",$BS134,IF(Info!$O$3="Q2",$BS134+$BT134,IF(Info!$O$3="Q3",$BS134+$BT134+$BU134,$BR134)))</f>
        <v>0</v>
      </c>
      <c r="BZ134" s="157">
        <f>IF(Info!$O$3="Q1",$BS134,IF(Info!$O$3="Q2",$BT134,IF(Info!$O$3="Q3",$BU134,$BV134)))</f>
        <v>0</v>
      </c>
      <c r="CA134" s="197"/>
    </row>
    <row r="135" spans="1:79" x14ac:dyDescent="0.3">
      <c r="A135" s="193"/>
      <c r="B135" s="197"/>
      <c r="C135" s="194"/>
      <c r="D135" s="201">
        <f>SUM(E123:BD132)-D133</f>
        <v>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x14ac:dyDescent="0.3">
      <c r="A136" s="193"/>
      <c r="B136" s="207" t="s">
        <v>174</v>
      </c>
      <c r="C136" s="208"/>
      <c r="D136" s="209">
        <f>SUM(E136:BD136)</f>
        <v>0</v>
      </c>
      <c r="E136" s="210">
        <f t="shared" ref="E136:AJ136" si="158">E77-E134</f>
        <v>0</v>
      </c>
      <c r="F136" s="210">
        <f t="shared" si="158"/>
        <v>0</v>
      </c>
      <c r="G136" s="210">
        <f t="shared" si="158"/>
        <v>0</v>
      </c>
      <c r="H136" s="210">
        <f t="shared" si="158"/>
        <v>0</v>
      </c>
      <c r="I136" s="210">
        <f t="shared" si="158"/>
        <v>0</v>
      </c>
      <c r="J136" s="210">
        <f t="shared" si="158"/>
        <v>0</v>
      </c>
      <c r="K136" s="210">
        <f t="shared" si="158"/>
        <v>0</v>
      </c>
      <c r="L136" s="210">
        <f t="shared" si="158"/>
        <v>0</v>
      </c>
      <c r="M136" s="210">
        <f t="shared" si="158"/>
        <v>0</v>
      </c>
      <c r="N136" s="210">
        <f t="shared" si="158"/>
        <v>0</v>
      </c>
      <c r="O136" s="210">
        <f t="shared" si="158"/>
        <v>0</v>
      </c>
      <c r="P136" s="210">
        <f t="shared" si="158"/>
        <v>0</v>
      </c>
      <c r="Q136" s="210">
        <f t="shared" si="158"/>
        <v>0</v>
      </c>
      <c r="R136" s="210">
        <f t="shared" si="158"/>
        <v>0</v>
      </c>
      <c r="S136" s="210">
        <f t="shared" si="158"/>
        <v>0</v>
      </c>
      <c r="T136" s="210">
        <f t="shared" si="158"/>
        <v>0</v>
      </c>
      <c r="U136" s="210">
        <f t="shared" si="158"/>
        <v>0</v>
      </c>
      <c r="V136" s="210">
        <f t="shared" si="158"/>
        <v>0</v>
      </c>
      <c r="W136" s="210">
        <f t="shared" si="158"/>
        <v>0</v>
      </c>
      <c r="X136" s="210">
        <f t="shared" si="158"/>
        <v>0</v>
      </c>
      <c r="Y136" s="210">
        <f t="shared" si="158"/>
        <v>0</v>
      </c>
      <c r="Z136" s="210">
        <f t="shared" si="158"/>
        <v>0</v>
      </c>
      <c r="AA136" s="210">
        <f t="shared" si="158"/>
        <v>0</v>
      </c>
      <c r="AB136" s="210">
        <f t="shared" si="158"/>
        <v>0</v>
      </c>
      <c r="AC136" s="210">
        <f t="shared" si="158"/>
        <v>0</v>
      </c>
      <c r="AD136" s="210">
        <f t="shared" si="158"/>
        <v>0</v>
      </c>
      <c r="AE136" s="210">
        <f t="shared" si="158"/>
        <v>0</v>
      </c>
      <c r="AF136" s="210">
        <f t="shared" si="158"/>
        <v>0</v>
      </c>
      <c r="AG136" s="210">
        <f t="shared" si="158"/>
        <v>0</v>
      </c>
      <c r="AH136" s="210">
        <f t="shared" si="158"/>
        <v>0</v>
      </c>
      <c r="AI136" s="210">
        <f t="shared" si="158"/>
        <v>0</v>
      </c>
      <c r="AJ136" s="210">
        <f t="shared" si="158"/>
        <v>0</v>
      </c>
      <c r="AK136" s="210">
        <f t="shared" ref="AK136:BD136" si="159">AK77-AK134</f>
        <v>0</v>
      </c>
      <c r="AL136" s="210">
        <f t="shared" si="159"/>
        <v>0</v>
      </c>
      <c r="AM136" s="210">
        <f t="shared" si="159"/>
        <v>0</v>
      </c>
      <c r="AN136" s="210">
        <f t="shared" si="159"/>
        <v>0</v>
      </c>
      <c r="AO136" s="210">
        <f t="shared" si="159"/>
        <v>0</v>
      </c>
      <c r="AP136" s="210">
        <f t="shared" si="159"/>
        <v>0</v>
      </c>
      <c r="AQ136" s="210">
        <f t="shared" si="159"/>
        <v>0</v>
      </c>
      <c r="AR136" s="210">
        <f t="shared" si="159"/>
        <v>0</v>
      </c>
      <c r="AS136" s="210">
        <f t="shared" si="159"/>
        <v>0</v>
      </c>
      <c r="AT136" s="210">
        <f t="shared" si="159"/>
        <v>0</v>
      </c>
      <c r="AU136" s="210">
        <f t="shared" si="159"/>
        <v>0</v>
      </c>
      <c r="AV136" s="210">
        <f t="shared" si="159"/>
        <v>0</v>
      </c>
      <c r="AW136" s="210">
        <f t="shared" si="159"/>
        <v>0</v>
      </c>
      <c r="AX136" s="210">
        <f t="shared" si="159"/>
        <v>0</v>
      </c>
      <c r="AY136" s="210">
        <f t="shared" si="159"/>
        <v>0</v>
      </c>
      <c r="AZ136" s="210">
        <f t="shared" si="159"/>
        <v>0</v>
      </c>
      <c r="BA136" s="210">
        <f t="shared" si="159"/>
        <v>0</v>
      </c>
      <c r="BB136" s="210">
        <f t="shared" si="159"/>
        <v>0</v>
      </c>
      <c r="BC136" s="210">
        <f t="shared" si="159"/>
        <v>0</v>
      </c>
      <c r="BD136" s="210">
        <f t="shared" si="159"/>
        <v>0</v>
      </c>
      <c r="BE136" s="195"/>
      <c r="BF136" s="162">
        <f>SUM(E136:H136)</f>
        <v>0</v>
      </c>
      <c r="BG136" s="157">
        <f>SUM(I136:L136)</f>
        <v>0</v>
      </c>
      <c r="BH136" s="157">
        <f>SUM(M136:Q136)</f>
        <v>0</v>
      </c>
      <c r="BI136" s="157">
        <f>SUM(R136:U136)</f>
        <v>0</v>
      </c>
      <c r="BJ136" s="157">
        <f>SUM(V136:Y136)</f>
        <v>0</v>
      </c>
      <c r="BK136" s="157">
        <f>SUM(Z136:AD136)</f>
        <v>0</v>
      </c>
      <c r="BL136" s="157">
        <f>SUM(AE136:AH136)</f>
        <v>0</v>
      </c>
      <c r="BM136" s="157">
        <f>SUM(AI136:AL136)</f>
        <v>0</v>
      </c>
      <c r="BN136" s="157">
        <f>SUM(AM136:AQ136)</f>
        <v>0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0</v>
      </c>
      <c r="BS136" s="157">
        <f>SUM(BF136:BH136)</f>
        <v>0</v>
      </c>
      <c r="BT136" s="157">
        <f>SUM(BI136:BK136)</f>
        <v>0</v>
      </c>
      <c r="BU136" s="157">
        <f>SUM(BL136:BN136)</f>
        <v>0</v>
      </c>
      <c r="BV136" s="157">
        <f>SUM(BO136:BQ136)</f>
        <v>0</v>
      </c>
      <c r="BW136" s="157">
        <f>SUM(BF136:BK136)</f>
        <v>0</v>
      </c>
      <c r="BX136" s="157">
        <f>SUM(BL136:BQ136)</f>
        <v>0</v>
      </c>
      <c r="BY136" s="157">
        <f>IF(Info!$O$3="Q1",$BS136,IF(Info!$O$3="Q2",$BS136+$BT136,IF(Info!$O$3="Q3",$BS136+$BT136+$BU136,$BR136)))</f>
        <v>0</v>
      </c>
      <c r="BZ136" s="157">
        <f>IF(Info!$O$3="Q1",$BS136,IF(Info!$O$3="Q2",$BT136,IF(Info!$O$3="Q3",$BU136,$BV136)))</f>
        <v>0</v>
      </c>
      <c r="CA136" s="197"/>
    </row>
    <row r="137" spans="1:79" x14ac:dyDescent="0.3">
      <c r="A137" s="193"/>
      <c r="B137" s="160" t="s">
        <v>378</v>
      </c>
      <c r="C137" s="194"/>
      <c r="D137" s="211"/>
      <c r="E137" s="161">
        <f>E136</f>
        <v>0</v>
      </c>
      <c r="F137" s="161">
        <f t="shared" ref="F137:AK137" si="160">E137+F136</f>
        <v>0</v>
      </c>
      <c r="G137" s="161">
        <f t="shared" si="160"/>
        <v>0</v>
      </c>
      <c r="H137" s="161">
        <f t="shared" si="160"/>
        <v>0</v>
      </c>
      <c r="I137" s="161">
        <f t="shared" si="160"/>
        <v>0</v>
      </c>
      <c r="J137" s="161">
        <f t="shared" si="160"/>
        <v>0</v>
      </c>
      <c r="K137" s="161">
        <f t="shared" si="160"/>
        <v>0</v>
      </c>
      <c r="L137" s="161">
        <f t="shared" si="160"/>
        <v>0</v>
      </c>
      <c r="M137" s="161">
        <f t="shared" si="160"/>
        <v>0</v>
      </c>
      <c r="N137" s="161">
        <f t="shared" si="160"/>
        <v>0</v>
      </c>
      <c r="O137" s="161">
        <f t="shared" si="160"/>
        <v>0</v>
      </c>
      <c r="P137" s="161">
        <f t="shared" si="160"/>
        <v>0</v>
      </c>
      <c r="Q137" s="161">
        <f t="shared" si="160"/>
        <v>0</v>
      </c>
      <c r="R137" s="161">
        <f t="shared" si="160"/>
        <v>0</v>
      </c>
      <c r="S137" s="161">
        <f t="shared" si="160"/>
        <v>0</v>
      </c>
      <c r="T137" s="161">
        <f t="shared" si="160"/>
        <v>0</v>
      </c>
      <c r="U137" s="161">
        <f t="shared" si="160"/>
        <v>0</v>
      </c>
      <c r="V137" s="161">
        <f t="shared" si="160"/>
        <v>0</v>
      </c>
      <c r="W137" s="161">
        <f t="shared" si="160"/>
        <v>0</v>
      </c>
      <c r="X137" s="161">
        <f t="shared" si="160"/>
        <v>0</v>
      </c>
      <c r="Y137" s="161">
        <f t="shared" si="160"/>
        <v>0</v>
      </c>
      <c r="Z137" s="161">
        <f t="shared" si="160"/>
        <v>0</v>
      </c>
      <c r="AA137" s="161">
        <f t="shared" si="160"/>
        <v>0</v>
      </c>
      <c r="AB137" s="161">
        <f t="shared" si="160"/>
        <v>0</v>
      </c>
      <c r="AC137" s="161">
        <f t="shared" si="160"/>
        <v>0</v>
      </c>
      <c r="AD137" s="161">
        <f t="shared" si="160"/>
        <v>0</v>
      </c>
      <c r="AE137" s="161">
        <f t="shared" si="160"/>
        <v>0</v>
      </c>
      <c r="AF137" s="161">
        <f t="shared" si="160"/>
        <v>0</v>
      </c>
      <c r="AG137" s="161">
        <f t="shared" si="160"/>
        <v>0</v>
      </c>
      <c r="AH137" s="161">
        <f t="shared" si="160"/>
        <v>0</v>
      </c>
      <c r="AI137" s="161">
        <f t="shared" si="160"/>
        <v>0</v>
      </c>
      <c r="AJ137" s="161">
        <f t="shared" si="160"/>
        <v>0</v>
      </c>
      <c r="AK137" s="161">
        <f t="shared" si="160"/>
        <v>0</v>
      </c>
      <c r="AL137" s="161">
        <f t="shared" ref="AL137:BQ137" si="161">AK137+AL136</f>
        <v>0</v>
      </c>
      <c r="AM137" s="161">
        <f t="shared" si="161"/>
        <v>0</v>
      </c>
      <c r="AN137" s="161">
        <f t="shared" si="161"/>
        <v>0</v>
      </c>
      <c r="AO137" s="161">
        <f t="shared" si="161"/>
        <v>0</v>
      </c>
      <c r="AP137" s="161">
        <f t="shared" si="161"/>
        <v>0</v>
      </c>
      <c r="AQ137" s="161">
        <f t="shared" si="161"/>
        <v>0</v>
      </c>
      <c r="AR137" s="161">
        <f t="shared" si="161"/>
        <v>0</v>
      </c>
      <c r="AS137" s="161">
        <f t="shared" si="161"/>
        <v>0</v>
      </c>
      <c r="AT137" s="161">
        <f t="shared" si="161"/>
        <v>0</v>
      </c>
      <c r="AU137" s="161">
        <f t="shared" si="161"/>
        <v>0</v>
      </c>
      <c r="AV137" s="161">
        <f t="shared" si="161"/>
        <v>0</v>
      </c>
      <c r="AW137" s="161">
        <f t="shared" si="161"/>
        <v>0</v>
      </c>
      <c r="AX137" s="161">
        <f t="shared" si="161"/>
        <v>0</v>
      </c>
      <c r="AY137" s="161">
        <f t="shared" si="161"/>
        <v>0</v>
      </c>
      <c r="AZ137" s="161">
        <f t="shared" si="161"/>
        <v>0</v>
      </c>
      <c r="BA137" s="161">
        <f t="shared" si="161"/>
        <v>0</v>
      </c>
      <c r="BB137" s="161">
        <f t="shared" si="161"/>
        <v>0</v>
      </c>
      <c r="BC137" s="161">
        <f t="shared" si="161"/>
        <v>0</v>
      </c>
      <c r="BD137" s="161">
        <f t="shared" si="161"/>
        <v>0</v>
      </c>
      <c r="BE137" s="195"/>
      <c r="BF137" s="212">
        <f>BF136</f>
        <v>0</v>
      </c>
      <c r="BG137" s="161">
        <f t="shared" ref="BG137:BQ137" si="162">BF137+BG136</f>
        <v>0</v>
      </c>
      <c r="BH137" s="161">
        <f t="shared" si="162"/>
        <v>0</v>
      </c>
      <c r="BI137" s="161">
        <f t="shared" si="162"/>
        <v>0</v>
      </c>
      <c r="BJ137" s="161">
        <f t="shared" si="162"/>
        <v>0</v>
      </c>
      <c r="BK137" s="161">
        <f t="shared" si="162"/>
        <v>0</v>
      </c>
      <c r="BL137" s="161">
        <f t="shared" si="162"/>
        <v>0</v>
      </c>
      <c r="BM137" s="161">
        <f t="shared" si="162"/>
        <v>0</v>
      </c>
      <c r="BN137" s="161">
        <f t="shared" si="162"/>
        <v>0</v>
      </c>
      <c r="BO137" s="161">
        <f t="shared" si="162"/>
        <v>0</v>
      </c>
      <c r="BP137" s="161">
        <f t="shared" si="162"/>
        <v>0</v>
      </c>
      <c r="BQ137" s="161">
        <f t="shared" si="162"/>
        <v>0</v>
      </c>
      <c r="BR137" s="157"/>
      <c r="BS137" s="161">
        <f>BS136</f>
        <v>0</v>
      </c>
      <c r="BT137" s="161">
        <f>BS137+BT136</f>
        <v>0</v>
      </c>
      <c r="BU137" s="161">
        <f>BT137+BU136</f>
        <v>0</v>
      </c>
      <c r="BV137" s="161">
        <f>BU137+BV136</f>
        <v>0</v>
      </c>
      <c r="BW137" s="157">
        <f>BT137</f>
        <v>0</v>
      </c>
      <c r="BX137" s="157">
        <f>BV137</f>
        <v>0</v>
      </c>
      <c r="BY137" s="157"/>
      <c r="BZ137" s="157"/>
      <c r="CA137" s="197"/>
    </row>
    <row r="138" spans="1:79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x14ac:dyDescent="0.3">
      <c r="A139" s="193"/>
      <c r="B139" s="78" t="s">
        <v>379</v>
      </c>
      <c r="C139" s="194"/>
      <c r="D139" s="157">
        <f>SUM(E139:BD139)</f>
        <v>0</v>
      </c>
      <c r="E139" s="77">
        <f t="shared" ref="E139:AJ139" si="163">E365</f>
        <v>0</v>
      </c>
      <c r="F139" s="77">
        <f t="shared" si="163"/>
        <v>0</v>
      </c>
      <c r="G139" s="77">
        <f t="shared" si="163"/>
        <v>0</v>
      </c>
      <c r="H139" s="77">
        <f t="shared" si="163"/>
        <v>0</v>
      </c>
      <c r="I139" s="77">
        <f t="shared" si="163"/>
        <v>0</v>
      </c>
      <c r="J139" s="77">
        <f t="shared" si="163"/>
        <v>0</v>
      </c>
      <c r="K139" s="77">
        <f t="shared" si="163"/>
        <v>0</v>
      </c>
      <c r="L139" s="77">
        <f t="shared" si="163"/>
        <v>0</v>
      </c>
      <c r="M139" s="77">
        <f t="shared" si="163"/>
        <v>0</v>
      </c>
      <c r="N139" s="77">
        <f t="shared" si="163"/>
        <v>0</v>
      </c>
      <c r="O139" s="77">
        <f t="shared" si="163"/>
        <v>0</v>
      </c>
      <c r="P139" s="77">
        <f t="shared" si="163"/>
        <v>0</v>
      </c>
      <c r="Q139" s="77">
        <f t="shared" si="163"/>
        <v>0</v>
      </c>
      <c r="R139" s="77">
        <f t="shared" si="163"/>
        <v>0</v>
      </c>
      <c r="S139" s="77">
        <f t="shared" si="163"/>
        <v>0</v>
      </c>
      <c r="T139" s="77">
        <f t="shared" si="163"/>
        <v>0</v>
      </c>
      <c r="U139" s="77">
        <f t="shared" si="163"/>
        <v>0</v>
      </c>
      <c r="V139" s="77">
        <f t="shared" si="163"/>
        <v>0</v>
      </c>
      <c r="W139" s="77">
        <f t="shared" si="163"/>
        <v>0</v>
      </c>
      <c r="X139" s="77">
        <f t="shared" si="163"/>
        <v>0</v>
      </c>
      <c r="Y139" s="77">
        <f t="shared" si="163"/>
        <v>0</v>
      </c>
      <c r="Z139" s="77">
        <f t="shared" si="163"/>
        <v>0</v>
      </c>
      <c r="AA139" s="77">
        <f t="shared" si="163"/>
        <v>0</v>
      </c>
      <c r="AB139" s="77">
        <f t="shared" si="163"/>
        <v>0</v>
      </c>
      <c r="AC139" s="77">
        <f t="shared" si="163"/>
        <v>0</v>
      </c>
      <c r="AD139" s="77">
        <f t="shared" si="163"/>
        <v>0</v>
      </c>
      <c r="AE139" s="77">
        <f t="shared" si="163"/>
        <v>0</v>
      </c>
      <c r="AF139" s="77">
        <f t="shared" si="163"/>
        <v>0</v>
      </c>
      <c r="AG139" s="77">
        <f t="shared" si="163"/>
        <v>0</v>
      </c>
      <c r="AH139" s="77">
        <f t="shared" si="163"/>
        <v>0</v>
      </c>
      <c r="AI139" s="77">
        <f t="shared" si="163"/>
        <v>0</v>
      </c>
      <c r="AJ139" s="77">
        <f t="shared" si="163"/>
        <v>0</v>
      </c>
      <c r="AK139" s="77">
        <f t="shared" ref="AK139:BD139" si="164">AK365</f>
        <v>0</v>
      </c>
      <c r="AL139" s="77">
        <f t="shared" si="164"/>
        <v>0</v>
      </c>
      <c r="AM139" s="77">
        <f t="shared" si="164"/>
        <v>0</v>
      </c>
      <c r="AN139" s="77">
        <f t="shared" si="164"/>
        <v>0</v>
      </c>
      <c r="AO139" s="77">
        <f t="shared" si="164"/>
        <v>0</v>
      </c>
      <c r="AP139" s="77">
        <f t="shared" si="164"/>
        <v>0</v>
      </c>
      <c r="AQ139" s="77">
        <f t="shared" si="164"/>
        <v>0</v>
      </c>
      <c r="AR139" s="77">
        <f t="shared" si="164"/>
        <v>0</v>
      </c>
      <c r="AS139" s="77">
        <f t="shared" si="164"/>
        <v>0</v>
      </c>
      <c r="AT139" s="77">
        <f t="shared" si="164"/>
        <v>0</v>
      </c>
      <c r="AU139" s="77">
        <f t="shared" si="164"/>
        <v>0</v>
      </c>
      <c r="AV139" s="77">
        <f t="shared" si="164"/>
        <v>0</v>
      </c>
      <c r="AW139" s="77">
        <f t="shared" si="164"/>
        <v>0</v>
      </c>
      <c r="AX139" s="77">
        <f t="shared" si="164"/>
        <v>0</v>
      </c>
      <c r="AY139" s="77">
        <f t="shared" si="164"/>
        <v>0</v>
      </c>
      <c r="AZ139" s="77">
        <f t="shared" si="164"/>
        <v>0</v>
      </c>
      <c r="BA139" s="77">
        <f t="shared" si="164"/>
        <v>0</v>
      </c>
      <c r="BB139" s="77">
        <f t="shared" si="164"/>
        <v>0</v>
      </c>
      <c r="BC139" s="77">
        <f t="shared" si="164"/>
        <v>0</v>
      </c>
      <c r="BD139" s="77">
        <f t="shared" si="164"/>
        <v>0</v>
      </c>
      <c r="BE139" s="195"/>
      <c r="BF139" s="163">
        <f>SUM(E139:H139)</f>
        <v>0</v>
      </c>
      <c r="BG139" s="77">
        <f>SUM(I139:L139)</f>
        <v>0</v>
      </c>
      <c r="BH139" s="77">
        <f>SUM(M139:Q139)</f>
        <v>0</v>
      </c>
      <c r="BI139" s="77">
        <f>SUM(R139:U139)</f>
        <v>0</v>
      </c>
      <c r="BJ139" s="77">
        <f>SUM(V139:Y139)</f>
        <v>0</v>
      </c>
      <c r="BK139" s="77">
        <f>SUM(Z139:AD139)</f>
        <v>0</v>
      </c>
      <c r="BL139" s="77">
        <f>SUM(AE139:AH139)</f>
        <v>0</v>
      </c>
      <c r="BM139" s="77">
        <f>SUM(AI139:AL139)</f>
        <v>0</v>
      </c>
      <c r="BN139" s="77">
        <f>SUM(AM139:AQ139)</f>
        <v>0</v>
      </c>
      <c r="BO139" s="77">
        <f>SUM(AR139:AU139)</f>
        <v>0</v>
      </c>
      <c r="BP139" s="77">
        <f>SUM(AV139:AY139)</f>
        <v>0</v>
      </c>
      <c r="BQ139" s="77">
        <f>SUM(AZ139:BD139)</f>
        <v>0</v>
      </c>
      <c r="BR139" s="161">
        <f>SUM(BF139:BQ139)</f>
        <v>0</v>
      </c>
      <c r="BS139" s="77">
        <f>SUM(BF139:BH139)</f>
        <v>0</v>
      </c>
      <c r="BT139" s="77">
        <f>SUM(BI139:BK139)</f>
        <v>0</v>
      </c>
      <c r="BU139" s="77">
        <f>SUM(BL139:BN139)</f>
        <v>0</v>
      </c>
      <c r="BV139" s="77">
        <f>SUM(BO139:BQ139)</f>
        <v>0</v>
      </c>
      <c r="BW139" s="77">
        <f>SUM(BF139:BK139)</f>
        <v>0</v>
      </c>
      <c r="BX139" s="77">
        <f>SUM(BL139:BQ139)</f>
        <v>0</v>
      </c>
      <c r="BY139" s="77">
        <f>IF(Info!$O$3="Q1",$BS139,IF(Info!$O$3="Q2",$BS139+$BT139,IF(Info!$O$3="Q3",$BS139+$BT139+$BU139,$BR139)))</f>
        <v>0</v>
      </c>
      <c r="BZ139" s="77">
        <f>IF(Info!$O$3="Q1",$BS139,IF(Info!$O$3="Q2",$BT139,IF(Info!$O$3="Q3",$BU139,$BV139)))</f>
        <v>0</v>
      </c>
      <c r="CA139" s="197"/>
    </row>
    <row r="140" spans="1:79" x14ac:dyDescent="0.3">
      <c r="A140" s="193"/>
      <c r="B140" s="78" t="s">
        <v>380</v>
      </c>
      <c r="C140" s="194"/>
      <c r="D140" s="157">
        <f>SUM(E140:BD140)</f>
        <v>0</v>
      </c>
      <c r="E140" s="77">
        <f t="shared" ref="E140:AJ140" si="165">E136-E139</f>
        <v>0</v>
      </c>
      <c r="F140" s="77">
        <f t="shared" si="165"/>
        <v>0</v>
      </c>
      <c r="G140" s="77">
        <f t="shared" si="165"/>
        <v>0</v>
      </c>
      <c r="H140" s="77">
        <f t="shared" si="165"/>
        <v>0</v>
      </c>
      <c r="I140" s="77">
        <f t="shared" si="165"/>
        <v>0</v>
      </c>
      <c r="J140" s="77">
        <f t="shared" si="165"/>
        <v>0</v>
      </c>
      <c r="K140" s="77">
        <f t="shared" si="165"/>
        <v>0</v>
      </c>
      <c r="L140" s="77">
        <f t="shared" si="165"/>
        <v>0</v>
      </c>
      <c r="M140" s="77">
        <f t="shared" si="165"/>
        <v>0</v>
      </c>
      <c r="N140" s="77">
        <f t="shared" si="165"/>
        <v>0</v>
      </c>
      <c r="O140" s="77">
        <f t="shared" si="165"/>
        <v>0</v>
      </c>
      <c r="P140" s="77">
        <f t="shared" si="165"/>
        <v>0</v>
      </c>
      <c r="Q140" s="77">
        <f t="shared" si="165"/>
        <v>0</v>
      </c>
      <c r="R140" s="77">
        <f t="shared" si="165"/>
        <v>0</v>
      </c>
      <c r="S140" s="77">
        <f t="shared" si="165"/>
        <v>0</v>
      </c>
      <c r="T140" s="77">
        <f t="shared" si="165"/>
        <v>0</v>
      </c>
      <c r="U140" s="77">
        <f t="shared" si="165"/>
        <v>0</v>
      </c>
      <c r="V140" s="77">
        <f t="shared" si="165"/>
        <v>0</v>
      </c>
      <c r="W140" s="77">
        <f t="shared" si="165"/>
        <v>0</v>
      </c>
      <c r="X140" s="77">
        <f t="shared" si="165"/>
        <v>0</v>
      </c>
      <c r="Y140" s="77">
        <f t="shared" si="165"/>
        <v>0</v>
      </c>
      <c r="Z140" s="77">
        <f t="shared" si="165"/>
        <v>0</v>
      </c>
      <c r="AA140" s="77">
        <f t="shared" si="165"/>
        <v>0</v>
      </c>
      <c r="AB140" s="77">
        <f t="shared" si="165"/>
        <v>0</v>
      </c>
      <c r="AC140" s="77">
        <f t="shared" si="165"/>
        <v>0</v>
      </c>
      <c r="AD140" s="77">
        <f t="shared" si="165"/>
        <v>0</v>
      </c>
      <c r="AE140" s="77">
        <f t="shared" si="165"/>
        <v>0</v>
      </c>
      <c r="AF140" s="77">
        <f t="shared" si="165"/>
        <v>0</v>
      </c>
      <c r="AG140" s="77">
        <f t="shared" si="165"/>
        <v>0</v>
      </c>
      <c r="AH140" s="77">
        <f t="shared" si="165"/>
        <v>0</v>
      </c>
      <c r="AI140" s="77">
        <f t="shared" si="165"/>
        <v>0</v>
      </c>
      <c r="AJ140" s="77">
        <f t="shared" si="165"/>
        <v>0</v>
      </c>
      <c r="AK140" s="77">
        <f t="shared" ref="AK140:BP140" si="166">AK136-AK139</f>
        <v>0</v>
      </c>
      <c r="AL140" s="77">
        <f t="shared" si="166"/>
        <v>0</v>
      </c>
      <c r="AM140" s="77">
        <f t="shared" si="166"/>
        <v>0</v>
      </c>
      <c r="AN140" s="77">
        <f t="shared" si="166"/>
        <v>0</v>
      </c>
      <c r="AO140" s="77">
        <f t="shared" si="166"/>
        <v>0</v>
      </c>
      <c r="AP140" s="77">
        <f t="shared" si="166"/>
        <v>0</v>
      </c>
      <c r="AQ140" s="77">
        <f t="shared" si="166"/>
        <v>0</v>
      </c>
      <c r="AR140" s="77">
        <f t="shared" si="166"/>
        <v>0</v>
      </c>
      <c r="AS140" s="77">
        <f t="shared" si="166"/>
        <v>0</v>
      </c>
      <c r="AT140" s="77">
        <f t="shared" si="166"/>
        <v>0</v>
      </c>
      <c r="AU140" s="77">
        <f t="shared" si="166"/>
        <v>0</v>
      </c>
      <c r="AV140" s="77">
        <f t="shared" si="166"/>
        <v>0</v>
      </c>
      <c r="AW140" s="77">
        <f t="shared" si="166"/>
        <v>0</v>
      </c>
      <c r="AX140" s="77">
        <f t="shared" si="166"/>
        <v>0</v>
      </c>
      <c r="AY140" s="77">
        <f t="shared" si="166"/>
        <v>0</v>
      </c>
      <c r="AZ140" s="77">
        <f t="shared" si="166"/>
        <v>0</v>
      </c>
      <c r="BA140" s="77">
        <f t="shared" si="166"/>
        <v>0</v>
      </c>
      <c r="BB140" s="77">
        <f t="shared" si="166"/>
        <v>0</v>
      </c>
      <c r="BC140" s="77">
        <f t="shared" si="166"/>
        <v>0</v>
      </c>
      <c r="BD140" s="77">
        <f t="shared" si="166"/>
        <v>0</v>
      </c>
      <c r="BE140" s="195"/>
      <c r="BF140" s="163">
        <f>SUM(E140:H140)</f>
        <v>0</v>
      </c>
      <c r="BG140" s="77">
        <f>SUM(I140:L140)</f>
        <v>0</v>
      </c>
      <c r="BH140" s="77">
        <f>SUM(M140:Q140)</f>
        <v>0</v>
      </c>
      <c r="BI140" s="77">
        <f>SUM(R140:U140)</f>
        <v>0</v>
      </c>
      <c r="BJ140" s="77">
        <f>SUM(V140:Y140)</f>
        <v>0</v>
      </c>
      <c r="BK140" s="77">
        <f>SUM(Z140:AD140)</f>
        <v>0</v>
      </c>
      <c r="BL140" s="77">
        <f>SUM(AE140:AH140)</f>
        <v>0</v>
      </c>
      <c r="BM140" s="77">
        <f>SUM(AI140:AL140)</f>
        <v>0</v>
      </c>
      <c r="BN140" s="77">
        <f>SUM(AM140:AQ140)</f>
        <v>0</v>
      </c>
      <c r="BO140" s="77">
        <f>SUM(AR140:AU140)</f>
        <v>0</v>
      </c>
      <c r="BP140" s="77">
        <f>SUM(AV140:AY140)</f>
        <v>0</v>
      </c>
      <c r="BQ140" s="77">
        <f>SUM(AZ140:BD140)</f>
        <v>0</v>
      </c>
      <c r="BR140" s="77">
        <f>SUM(BF140:BQ140)</f>
        <v>0</v>
      </c>
      <c r="BS140" s="77">
        <f>SUM(BF140:BH140)</f>
        <v>0</v>
      </c>
      <c r="BT140" s="77">
        <f>SUM(BI140:BK140)</f>
        <v>0</v>
      </c>
      <c r="BU140" s="77">
        <f>SUM(BL140:BN140)</f>
        <v>0</v>
      </c>
      <c r="BV140" s="77">
        <f>SUM(BO140:BQ140)</f>
        <v>0</v>
      </c>
      <c r="BW140" s="77">
        <f>SUM(BF140:BK140)</f>
        <v>0</v>
      </c>
      <c r="BX140" s="77">
        <f>SUM(BL140:BQ140)</f>
        <v>0</v>
      </c>
      <c r="BY140" s="77">
        <f>IF(Info!$O$3="Q1",$BS140,IF(Info!$O$3="Q2",$BS140+$BT140,IF(Info!$O$3="Q3",$BS140+$BT140+$BU140,$BR140)))</f>
        <v>0</v>
      </c>
      <c r="BZ140" s="77">
        <f>IF(Info!$O$3="Q1",$BS140,IF(Info!$O$3="Q2",$BT140,IF(Info!$O$3="Q3",$BU140,$BV140)))</f>
        <v>0</v>
      </c>
      <c r="CA140" s="197"/>
    </row>
    <row r="141" spans="1:79" x14ac:dyDescent="0.3">
      <c r="A141" s="193"/>
      <c r="B141" s="78" t="s">
        <v>378</v>
      </c>
      <c r="C141" s="194"/>
      <c r="D141" s="46"/>
      <c r="E141" s="77">
        <f>E140</f>
        <v>0</v>
      </c>
      <c r="F141" s="77">
        <f t="shared" ref="F141:AK141" si="167">E141+F140</f>
        <v>0</v>
      </c>
      <c r="G141" s="77">
        <f t="shared" si="167"/>
        <v>0</v>
      </c>
      <c r="H141" s="77">
        <f t="shared" si="167"/>
        <v>0</v>
      </c>
      <c r="I141" s="77">
        <f t="shared" si="167"/>
        <v>0</v>
      </c>
      <c r="J141" s="77">
        <f t="shared" si="167"/>
        <v>0</v>
      </c>
      <c r="K141" s="77">
        <f t="shared" si="167"/>
        <v>0</v>
      </c>
      <c r="L141" s="77">
        <f t="shared" si="167"/>
        <v>0</v>
      </c>
      <c r="M141" s="77">
        <f t="shared" si="167"/>
        <v>0</v>
      </c>
      <c r="N141" s="77">
        <f t="shared" si="167"/>
        <v>0</v>
      </c>
      <c r="O141" s="77">
        <f t="shared" si="167"/>
        <v>0</v>
      </c>
      <c r="P141" s="77">
        <f t="shared" si="167"/>
        <v>0</v>
      </c>
      <c r="Q141" s="77">
        <f t="shared" si="167"/>
        <v>0</v>
      </c>
      <c r="R141" s="77">
        <f t="shared" si="167"/>
        <v>0</v>
      </c>
      <c r="S141" s="77">
        <f t="shared" si="167"/>
        <v>0</v>
      </c>
      <c r="T141" s="77">
        <f t="shared" si="167"/>
        <v>0</v>
      </c>
      <c r="U141" s="77">
        <f t="shared" si="167"/>
        <v>0</v>
      </c>
      <c r="V141" s="77">
        <f t="shared" si="167"/>
        <v>0</v>
      </c>
      <c r="W141" s="77">
        <f t="shared" si="167"/>
        <v>0</v>
      </c>
      <c r="X141" s="77">
        <f t="shared" si="167"/>
        <v>0</v>
      </c>
      <c r="Y141" s="77">
        <f t="shared" si="167"/>
        <v>0</v>
      </c>
      <c r="Z141" s="77">
        <f t="shared" si="167"/>
        <v>0</v>
      </c>
      <c r="AA141" s="77">
        <f t="shared" si="167"/>
        <v>0</v>
      </c>
      <c r="AB141" s="77">
        <f t="shared" si="167"/>
        <v>0</v>
      </c>
      <c r="AC141" s="77">
        <f t="shared" si="167"/>
        <v>0</v>
      </c>
      <c r="AD141" s="77">
        <f t="shared" si="167"/>
        <v>0</v>
      </c>
      <c r="AE141" s="77">
        <f t="shared" si="167"/>
        <v>0</v>
      </c>
      <c r="AF141" s="77">
        <f t="shared" si="167"/>
        <v>0</v>
      </c>
      <c r="AG141" s="77">
        <f t="shared" si="167"/>
        <v>0</v>
      </c>
      <c r="AH141" s="77">
        <f t="shared" si="167"/>
        <v>0</v>
      </c>
      <c r="AI141" s="77">
        <f t="shared" si="167"/>
        <v>0</v>
      </c>
      <c r="AJ141" s="77">
        <f t="shared" si="167"/>
        <v>0</v>
      </c>
      <c r="AK141" s="77">
        <f t="shared" si="167"/>
        <v>0</v>
      </c>
      <c r="AL141" s="77">
        <f t="shared" ref="AL141:BQ141" si="168">AK141+AL140</f>
        <v>0</v>
      </c>
      <c r="AM141" s="77">
        <f t="shared" si="168"/>
        <v>0</v>
      </c>
      <c r="AN141" s="77">
        <f t="shared" si="168"/>
        <v>0</v>
      </c>
      <c r="AO141" s="77">
        <f t="shared" si="168"/>
        <v>0</v>
      </c>
      <c r="AP141" s="77">
        <f t="shared" si="168"/>
        <v>0</v>
      </c>
      <c r="AQ141" s="77">
        <f t="shared" si="168"/>
        <v>0</v>
      </c>
      <c r="AR141" s="77">
        <f t="shared" si="168"/>
        <v>0</v>
      </c>
      <c r="AS141" s="77">
        <f t="shared" si="168"/>
        <v>0</v>
      </c>
      <c r="AT141" s="77">
        <f t="shared" si="168"/>
        <v>0</v>
      </c>
      <c r="AU141" s="77">
        <f t="shared" si="168"/>
        <v>0</v>
      </c>
      <c r="AV141" s="77">
        <f t="shared" si="168"/>
        <v>0</v>
      </c>
      <c r="AW141" s="77">
        <f t="shared" si="168"/>
        <v>0</v>
      </c>
      <c r="AX141" s="77">
        <f t="shared" si="168"/>
        <v>0</v>
      </c>
      <c r="AY141" s="77">
        <f t="shared" si="168"/>
        <v>0</v>
      </c>
      <c r="AZ141" s="77">
        <f t="shared" si="168"/>
        <v>0</v>
      </c>
      <c r="BA141" s="77">
        <f t="shared" si="168"/>
        <v>0</v>
      </c>
      <c r="BB141" s="77">
        <f t="shared" si="168"/>
        <v>0</v>
      </c>
      <c r="BC141" s="77">
        <f t="shared" si="168"/>
        <v>0</v>
      </c>
      <c r="BD141" s="77">
        <f t="shared" si="168"/>
        <v>0</v>
      </c>
      <c r="BE141" s="195"/>
      <c r="BF141" s="213">
        <f>BF140</f>
        <v>0</v>
      </c>
      <c r="BG141" s="214">
        <f t="shared" ref="BG141:BQ141" si="169">BF141+BG140</f>
        <v>0</v>
      </c>
      <c r="BH141" s="214">
        <f t="shared" si="169"/>
        <v>0</v>
      </c>
      <c r="BI141" s="214">
        <f t="shared" si="169"/>
        <v>0</v>
      </c>
      <c r="BJ141" s="214">
        <f t="shared" si="169"/>
        <v>0</v>
      </c>
      <c r="BK141" s="214">
        <f t="shared" si="169"/>
        <v>0</v>
      </c>
      <c r="BL141" s="214">
        <f t="shared" si="169"/>
        <v>0</v>
      </c>
      <c r="BM141" s="214">
        <f t="shared" si="169"/>
        <v>0</v>
      </c>
      <c r="BN141" s="214">
        <f t="shared" si="169"/>
        <v>0</v>
      </c>
      <c r="BO141" s="214">
        <f t="shared" si="169"/>
        <v>0</v>
      </c>
      <c r="BP141" s="214">
        <f t="shared" si="169"/>
        <v>0</v>
      </c>
      <c r="BQ141" s="214">
        <f t="shared" si="169"/>
        <v>0</v>
      </c>
      <c r="BR141" s="77"/>
      <c r="BS141" s="214">
        <f>BS140</f>
        <v>0</v>
      </c>
      <c r="BT141" s="214">
        <f>BS141+BT140</f>
        <v>0</v>
      </c>
      <c r="BU141" s="214">
        <f>BT141+BU140</f>
        <v>0</v>
      </c>
      <c r="BV141" s="214">
        <f>BU141+BV140</f>
        <v>0</v>
      </c>
      <c r="BW141" s="77">
        <f>BT141</f>
        <v>0</v>
      </c>
      <c r="BX141" s="77">
        <f>BV141</f>
        <v>0</v>
      </c>
      <c r="CA141" s="197"/>
    </row>
    <row r="142" spans="1:79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x14ac:dyDescent="0.3">
      <c r="A145" s="193"/>
      <c r="B145" s="78" t="s">
        <v>383</v>
      </c>
      <c r="C145" s="194"/>
      <c r="D145" s="157">
        <f>SUM(E145:BD145)</f>
        <v>0</v>
      </c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  <c r="AA145" s="292"/>
      <c r="AB145" s="292"/>
      <c r="AC145" s="292"/>
      <c r="AD145" s="292"/>
      <c r="AE145" s="292"/>
      <c r="AF145" s="292"/>
      <c r="AG145" s="292"/>
      <c r="AH145" s="292"/>
      <c r="AI145" s="292"/>
      <c r="AJ145" s="292"/>
      <c r="AK145" s="292"/>
      <c r="AL145" s="292"/>
      <c r="AM145" s="292"/>
      <c r="AN145" s="292"/>
      <c r="AO145" s="292"/>
      <c r="AP145" s="292"/>
      <c r="AQ145" s="292"/>
      <c r="AR145" s="292"/>
      <c r="AS145" s="292"/>
      <c r="AT145" s="292"/>
      <c r="AU145" s="292"/>
      <c r="AV145" s="292"/>
      <c r="AW145" s="292"/>
      <c r="AX145" s="292"/>
      <c r="AY145" s="292"/>
      <c r="AZ145" s="292"/>
      <c r="BA145" s="292"/>
      <c r="BB145" s="292"/>
      <c r="BC145" s="292"/>
      <c r="BD145" s="292"/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0">SUM(E145:E145)</f>
        <v>0</v>
      </c>
      <c r="F146" s="161">
        <f t="shared" si="170"/>
        <v>0</v>
      </c>
      <c r="G146" s="161">
        <f t="shared" si="170"/>
        <v>0</v>
      </c>
      <c r="H146" s="161">
        <f t="shared" si="170"/>
        <v>0</v>
      </c>
      <c r="I146" s="161">
        <f t="shared" si="170"/>
        <v>0</v>
      </c>
      <c r="J146" s="161">
        <f t="shared" si="170"/>
        <v>0</v>
      </c>
      <c r="K146" s="161">
        <f t="shared" si="170"/>
        <v>0</v>
      </c>
      <c r="L146" s="161">
        <f t="shared" si="170"/>
        <v>0</v>
      </c>
      <c r="M146" s="161">
        <f t="shared" si="170"/>
        <v>0</v>
      </c>
      <c r="N146" s="161">
        <f t="shared" si="170"/>
        <v>0</v>
      </c>
      <c r="O146" s="161">
        <f t="shared" si="170"/>
        <v>0</v>
      </c>
      <c r="P146" s="161">
        <f t="shared" si="170"/>
        <v>0</v>
      </c>
      <c r="Q146" s="161">
        <f t="shared" si="170"/>
        <v>0</v>
      </c>
      <c r="R146" s="161">
        <f t="shared" si="170"/>
        <v>0</v>
      </c>
      <c r="S146" s="161">
        <f t="shared" si="170"/>
        <v>0</v>
      </c>
      <c r="T146" s="161">
        <f t="shared" si="170"/>
        <v>0</v>
      </c>
      <c r="U146" s="161">
        <f t="shared" si="170"/>
        <v>0</v>
      </c>
      <c r="V146" s="161">
        <f t="shared" si="170"/>
        <v>0</v>
      </c>
      <c r="W146" s="161">
        <f t="shared" si="170"/>
        <v>0</v>
      </c>
      <c r="X146" s="161">
        <f t="shared" si="170"/>
        <v>0</v>
      </c>
      <c r="Y146" s="161">
        <f t="shared" si="170"/>
        <v>0</v>
      </c>
      <c r="Z146" s="161">
        <f t="shared" si="170"/>
        <v>0</v>
      </c>
      <c r="AA146" s="161">
        <f t="shared" si="170"/>
        <v>0</v>
      </c>
      <c r="AB146" s="161">
        <f t="shared" si="170"/>
        <v>0</v>
      </c>
      <c r="AC146" s="161">
        <f t="shared" si="170"/>
        <v>0</v>
      </c>
      <c r="AD146" s="161">
        <f t="shared" si="170"/>
        <v>0</v>
      </c>
      <c r="AE146" s="161">
        <f t="shared" si="170"/>
        <v>0</v>
      </c>
      <c r="AF146" s="161">
        <f t="shared" si="170"/>
        <v>0</v>
      </c>
      <c r="AG146" s="161">
        <f t="shared" si="170"/>
        <v>0</v>
      </c>
      <c r="AH146" s="161">
        <f t="shared" si="170"/>
        <v>0</v>
      </c>
      <c r="AI146" s="161">
        <f t="shared" si="170"/>
        <v>0</v>
      </c>
      <c r="AJ146" s="161">
        <f t="shared" si="170"/>
        <v>0</v>
      </c>
      <c r="AK146" s="161">
        <f t="shared" ref="AK146:BP146" si="171">SUM(AK145:AK145)</f>
        <v>0</v>
      </c>
      <c r="AL146" s="161">
        <f t="shared" si="171"/>
        <v>0</v>
      </c>
      <c r="AM146" s="161">
        <f t="shared" si="171"/>
        <v>0</v>
      </c>
      <c r="AN146" s="161">
        <f t="shared" si="171"/>
        <v>0</v>
      </c>
      <c r="AO146" s="161">
        <f t="shared" si="171"/>
        <v>0</v>
      </c>
      <c r="AP146" s="161">
        <f t="shared" si="171"/>
        <v>0</v>
      </c>
      <c r="AQ146" s="161">
        <f t="shared" si="171"/>
        <v>0</v>
      </c>
      <c r="AR146" s="161">
        <f t="shared" si="171"/>
        <v>0</v>
      </c>
      <c r="AS146" s="161">
        <f t="shared" si="171"/>
        <v>0</v>
      </c>
      <c r="AT146" s="161">
        <f t="shared" si="171"/>
        <v>0</v>
      </c>
      <c r="AU146" s="161">
        <f t="shared" si="171"/>
        <v>0</v>
      </c>
      <c r="AV146" s="161">
        <f t="shared" si="171"/>
        <v>0</v>
      </c>
      <c r="AW146" s="161">
        <f t="shared" si="171"/>
        <v>0</v>
      </c>
      <c r="AX146" s="161">
        <f t="shared" si="171"/>
        <v>0</v>
      </c>
      <c r="AY146" s="161">
        <f t="shared" si="171"/>
        <v>0</v>
      </c>
      <c r="AZ146" s="161">
        <f t="shared" si="171"/>
        <v>0</v>
      </c>
      <c r="BA146" s="161">
        <f t="shared" si="171"/>
        <v>0</v>
      </c>
      <c r="BB146" s="161">
        <f t="shared" si="171"/>
        <v>0</v>
      </c>
      <c r="BC146" s="161">
        <f t="shared" si="171"/>
        <v>0</v>
      </c>
      <c r="BD146" s="161">
        <f t="shared" si="171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x14ac:dyDescent="0.3">
      <c r="A148" s="193"/>
      <c r="B148" s="207" t="s">
        <v>385</v>
      </c>
      <c r="C148" s="194"/>
      <c r="D148" s="209">
        <f>SUM(E148:BD148)</f>
        <v>0</v>
      </c>
      <c r="E148" s="210">
        <f t="shared" ref="E148:AJ148" si="172">E136-E146</f>
        <v>0</v>
      </c>
      <c r="F148" s="210">
        <f t="shared" si="172"/>
        <v>0</v>
      </c>
      <c r="G148" s="210">
        <f t="shared" si="172"/>
        <v>0</v>
      </c>
      <c r="H148" s="210">
        <f t="shared" si="172"/>
        <v>0</v>
      </c>
      <c r="I148" s="210">
        <f t="shared" si="172"/>
        <v>0</v>
      </c>
      <c r="J148" s="210">
        <f t="shared" si="172"/>
        <v>0</v>
      </c>
      <c r="K148" s="210">
        <f t="shared" si="172"/>
        <v>0</v>
      </c>
      <c r="L148" s="210">
        <f t="shared" si="172"/>
        <v>0</v>
      </c>
      <c r="M148" s="210">
        <f t="shared" si="172"/>
        <v>0</v>
      </c>
      <c r="N148" s="210">
        <f t="shared" si="172"/>
        <v>0</v>
      </c>
      <c r="O148" s="210">
        <f t="shared" si="172"/>
        <v>0</v>
      </c>
      <c r="P148" s="210">
        <f t="shared" si="172"/>
        <v>0</v>
      </c>
      <c r="Q148" s="210">
        <f t="shared" si="172"/>
        <v>0</v>
      </c>
      <c r="R148" s="210">
        <f t="shared" si="172"/>
        <v>0</v>
      </c>
      <c r="S148" s="210">
        <f t="shared" si="172"/>
        <v>0</v>
      </c>
      <c r="T148" s="210">
        <f t="shared" si="172"/>
        <v>0</v>
      </c>
      <c r="U148" s="210">
        <f t="shared" si="172"/>
        <v>0</v>
      </c>
      <c r="V148" s="210">
        <f t="shared" si="172"/>
        <v>0</v>
      </c>
      <c r="W148" s="210">
        <f t="shared" si="172"/>
        <v>0</v>
      </c>
      <c r="X148" s="210">
        <f t="shared" si="172"/>
        <v>0</v>
      </c>
      <c r="Y148" s="210">
        <f t="shared" si="172"/>
        <v>0</v>
      </c>
      <c r="Z148" s="210">
        <f t="shared" si="172"/>
        <v>0</v>
      </c>
      <c r="AA148" s="210">
        <f t="shared" si="172"/>
        <v>0</v>
      </c>
      <c r="AB148" s="210">
        <f t="shared" si="172"/>
        <v>0</v>
      </c>
      <c r="AC148" s="210">
        <f t="shared" si="172"/>
        <v>0</v>
      </c>
      <c r="AD148" s="210">
        <f t="shared" si="172"/>
        <v>0</v>
      </c>
      <c r="AE148" s="210">
        <f t="shared" si="172"/>
        <v>0</v>
      </c>
      <c r="AF148" s="210">
        <f t="shared" si="172"/>
        <v>0</v>
      </c>
      <c r="AG148" s="210">
        <f t="shared" si="172"/>
        <v>0</v>
      </c>
      <c r="AH148" s="210">
        <f t="shared" si="172"/>
        <v>0</v>
      </c>
      <c r="AI148" s="210">
        <f t="shared" si="172"/>
        <v>0</v>
      </c>
      <c r="AJ148" s="210">
        <f t="shared" si="172"/>
        <v>0</v>
      </c>
      <c r="AK148" s="210">
        <f t="shared" ref="AK148:BD148" si="173">AK136-AK146</f>
        <v>0</v>
      </c>
      <c r="AL148" s="210">
        <f t="shared" si="173"/>
        <v>0</v>
      </c>
      <c r="AM148" s="210">
        <f t="shared" si="173"/>
        <v>0</v>
      </c>
      <c r="AN148" s="210">
        <f t="shared" si="173"/>
        <v>0</v>
      </c>
      <c r="AO148" s="210">
        <f t="shared" si="173"/>
        <v>0</v>
      </c>
      <c r="AP148" s="210">
        <f t="shared" si="173"/>
        <v>0</v>
      </c>
      <c r="AQ148" s="210">
        <f t="shared" si="173"/>
        <v>0</v>
      </c>
      <c r="AR148" s="210">
        <f t="shared" si="173"/>
        <v>0</v>
      </c>
      <c r="AS148" s="210">
        <f t="shared" si="173"/>
        <v>0</v>
      </c>
      <c r="AT148" s="210">
        <f t="shared" si="173"/>
        <v>0</v>
      </c>
      <c r="AU148" s="210">
        <f t="shared" si="173"/>
        <v>0</v>
      </c>
      <c r="AV148" s="210">
        <f t="shared" si="173"/>
        <v>0</v>
      </c>
      <c r="AW148" s="210">
        <f t="shared" si="173"/>
        <v>0</v>
      </c>
      <c r="AX148" s="210">
        <f t="shared" si="173"/>
        <v>0</v>
      </c>
      <c r="AY148" s="210">
        <f t="shared" si="173"/>
        <v>0</v>
      </c>
      <c r="AZ148" s="210">
        <f t="shared" si="173"/>
        <v>0</v>
      </c>
      <c r="BA148" s="210">
        <f t="shared" si="173"/>
        <v>0</v>
      </c>
      <c r="BB148" s="210">
        <f t="shared" si="173"/>
        <v>0</v>
      </c>
      <c r="BC148" s="210">
        <f t="shared" si="173"/>
        <v>0</v>
      </c>
      <c r="BD148" s="210">
        <f t="shared" si="173"/>
        <v>0</v>
      </c>
      <c r="BE148" s="195"/>
      <c r="BF148" s="162">
        <f>SUM(E148:H148)</f>
        <v>0</v>
      </c>
      <c r="BG148" s="157">
        <f>SUM(I148:L148)</f>
        <v>0</v>
      </c>
      <c r="BH148" s="157">
        <f>SUM(M148:Q148)</f>
        <v>0</v>
      </c>
      <c r="BI148" s="157">
        <f>SUM(R148:U148)</f>
        <v>0</v>
      </c>
      <c r="BJ148" s="157">
        <f>SUM(V148:Y148)</f>
        <v>0</v>
      </c>
      <c r="BK148" s="157">
        <f>SUM(Z148:AD148)</f>
        <v>0</v>
      </c>
      <c r="BL148" s="157">
        <f>SUM(AE148:AH148)</f>
        <v>0</v>
      </c>
      <c r="BM148" s="157">
        <f>SUM(AI148:AL148)</f>
        <v>0</v>
      </c>
      <c r="BN148" s="157">
        <f>SUM(AM148:AQ148)</f>
        <v>0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0</v>
      </c>
      <c r="BS148" s="157">
        <f>SUM(BF148:BH148)</f>
        <v>0</v>
      </c>
      <c r="BT148" s="157">
        <f>SUM(BI148:BK148)</f>
        <v>0</v>
      </c>
      <c r="BU148" s="157">
        <f>SUM(BL148:BN148)</f>
        <v>0</v>
      </c>
      <c r="BV148" s="157">
        <f>SUM(BO148:BQ148)</f>
        <v>0</v>
      </c>
      <c r="BW148" s="157">
        <f>SUM(BF148:BK148)</f>
        <v>0</v>
      </c>
      <c r="BX148" s="157">
        <f>SUM(BL148:BQ148)</f>
        <v>0</v>
      </c>
      <c r="BY148" s="157">
        <f>IF(Info!$O$3="Q1",$BS148,IF(Info!$O$3="Q2",$BS148+$BT148,IF(Info!$O$3="Q3",$BS148+$BT148+$BU148,$BR148)))</f>
        <v>0</v>
      </c>
      <c r="BZ148" s="157">
        <f>IF(Info!$O$3="Q1",$BS148,IF(Info!$O$3="Q2",$BT148,IF(Info!$O$3="Q3",$BU148,$BV148)))</f>
        <v>0</v>
      </c>
      <c r="CA148" s="197"/>
    </row>
    <row r="149" spans="1:79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21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6.6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x14ac:dyDescent="0.3">
      <c r="A152" s="223"/>
      <c r="B152" s="160" t="s">
        <v>387</v>
      </c>
      <c r="C152" s="225"/>
      <c r="D152" s="227">
        <f t="shared" ref="D152:AI152" si="174">IF(D73=0,0,D136/D74)</f>
        <v>0</v>
      </c>
      <c r="E152" s="228">
        <f t="shared" si="174"/>
        <v>0</v>
      </c>
      <c r="F152" s="228">
        <f t="shared" si="174"/>
        <v>0</v>
      </c>
      <c r="G152" s="228">
        <f t="shared" si="174"/>
        <v>0</v>
      </c>
      <c r="H152" s="228">
        <f t="shared" si="174"/>
        <v>0</v>
      </c>
      <c r="I152" s="228">
        <f t="shared" si="174"/>
        <v>0</v>
      </c>
      <c r="J152" s="228">
        <f t="shared" si="174"/>
        <v>0</v>
      </c>
      <c r="K152" s="228">
        <f t="shared" si="174"/>
        <v>0</v>
      </c>
      <c r="L152" s="228">
        <f t="shared" si="174"/>
        <v>0</v>
      </c>
      <c r="M152" s="228">
        <f t="shared" si="174"/>
        <v>0</v>
      </c>
      <c r="N152" s="228">
        <f t="shared" si="174"/>
        <v>0</v>
      </c>
      <c r="O152" s="228">
        <f t="shared" si="174"/>
        <v>0</v>
      </c>
      <c r="P152" s="228">
        <f t="shared" si="174"/>
        <v>0</v>
      </c>
      <c r="Q152" s="228">
        <f t="shared" si="174"/>
        <v>0</v>
      </c>
      <c r="R152" s="228">
        <f t="shared" si="174"/>
        <v>0</v>
      </c>
      <c r="S152" s="228">
        <f t="shared" si="174"/>
        <v>0</v>
      </c>
      <c r="T152" s="228">
        <f t="shared" si="174"/>
        <v>0</v>
      </c>
      <c r="U152" s="228">
        <f t="shared" si="174"/>
        <v>0</v>
      </c>
      <c r="V152" s="228">
        <f t="shared" si="174"/>
        <v>0</v>
      </c>
      <c r="W152" s="228">
        <f t="shared" si="174"/>
        <v>0</v>
      </c>
      <c r="X152" s="228">
        <f t="shared" si="174"/>
        <v>0</v>
      </c>
      <c r="Y152" s="228">
        <f t="shared" si="174"/>
        <v>0</v>
      </c>
      <c r="Z152" s="228">
        <f t="shared" si="174"/>
        <v>0</v>
      </c>
      <c r="AA152" s="228">
        <f t="shared" si="174"/>
        <v>0</v>
      </c>
      <c r="AB152" s="228">
        <f t="shared" si="174"/>
        <v>0</v>
      </c>
      <c r="AC152" s="228">
        <f t="shared" si="174"/>
        <v>0</v>
      </c>
      <c r="AD152" s="228">
        <f t="shared" si="174"/>
        <v>0</v>
      </c>
      <c r="AE152" s="228">
        <f t="shared" si="174"/>
        <v>0</v>
      </c>
      <c r="AF152" s="228">
        <f t="shared" si="174"/>
        <v>0</v>
      </c>
      <c r="AG152" s="228">
        <f t="shared" si="174"/>
        <v>0</v>
      </c>
      <c r="AH152" s="228">
        <f t="shared" si="174"/>
        <v>0</v>
      </c>
      <c r="AI152" s="228">
        <f t="shared" si="174"/>
        <v>0</v>
      </c>
      <c r="AJ152" s="228">
        <f t="shared" ref="AJ152:BD152" si="175">IF(AJ73=0,0,AJ136/AJ74)</f>
        <v>0</v>
      </c>
      <c r="AK152" s="228">
        <f t="shared" si="175"/>
        <v>0</v>
      </c>
      <c r="AL152" s="228">
        <f t="shared" si="175"/>
        <v>0</v>
      </c>
      <c r="AM152" s="228">
        <f t="shared" si="175"/>
        <v>0</v>
      </c>
      <c r="AN152" s="228">
        <f t="shared" si="175"/>
        <v>0</v>
      </c>
      <c r="AO152" s="228">
        <f t="shared" si="175"/>
        <v>0</v>
      </c>
      <c r="AP152" s="228">
        <f t="shared" si="175"/>
        <v>0</v>
      </c>
      <c r="AQ152" s="228">
        <f t="shared" si="175"/>
        <v>0</v>
      </c>
      <c r="AR152" s="228">
        <f t="shared" si="175"/>
        <v>0</v>
      </c>
      <c r="AS152" s="228">
        <f t="shared" si="175"/>
        <v>0</v>
      </c>
      <c r="AT152" s="228">
        <f t="shared" si="175"/>
        <v>0</v>
      </c>
      <c r="AU152" s="228">
        <f t="shared" si="175"/>
        <v>0</v>
      </c>
      <c r="AV152" s="228">
        <f t="shared" si="175"/>
        <v>0</v>
      </c>
      <c r="AW152" s="228">
        <f t="shared" si="175"/>
        <v>0</v>
      </c>
      <c r="AX152" s="228">
        <f t="shared" si="175"/>
        <v>0</v>
      </c>
      <c r="AY152" s="228">
        <f t="shared" si="175"/>
        <v>0</v>
      </c>
      <c r="AZ152" s="228">
        <f t="shared" si="175"/>
        <v>0</v>
      </c>
      <c r="BA152" s="228">
        <f t="shared" si="175"/>
        <v>0</v>
      </c>
      <c r="BB152" s="228">
        <f t="shared" si="175"/>
        <v>0</v>
      </c>
      <c r="BC152" s="228">
        <f t="shared" si="175"/>
        <v>0</v>
      </c>
      <c r="BD152" s="228">
        <f t="shared" si="175"/>
        <v>0</v>
      </c>
      <c r="BE152" s="226"/>
      <c r="BF152" s="229">
        <f t="shared" ref="BF152:BZ152" si="176">IF(BF73=0,0,BF136/BF74)</f>
        <v>0</v>
      </c>
      <c r="BG152" s="228">
        <f t="shared" si="176"/>
        <v>0</v>
      </c>
      <c r="BH152" s="228">
        <f t="shared" si="176"/>
        <v>0</v>
      </c>
      <c r="BI152" s="228">
        <f t="shared" si="176"/>
        <v>0</v>
      </c>
      <c r="BJ152" s="228">
        <f t="shared" si="176"/>
        <v>0</v>
      </c>
      <c r="BK152" s="228">
        <f t="shared" si="176"/>
        <v>0</v>
      </c>
      <c r="BL152" s="228">
        <f t="shared" si="176"/>
        <v>0</v>
      </c>
      <c r="BM152" s="228">
        <f t="shared" si="176"/>
        <v>0</v>
      </c>
      <c r="BN152" s="228">
        <f t="shared" si="176"/>
        <v>0</v>
      </c>
      <c r="BO152" s="228">
        <f t="shared" si="176"/>
        <v>0</v>
      </c>
      <c r="BP152" s="228">
        <f t="shared" si="176"/>
        <v>0</v>
      </c>
      <c r="BQ152" s="228">
        <f t="shared" si="176"/>
        <v>0</v>
      </c>
      <c r="BR152" s="228">
        <f t="shared" si="176"/>
        <v>0</v>
      </c>
      <c r="BS152" s="228">
        <f t="shared" si="176"/>
        <v>0</v>
      </c>
      <c r="BT152" s="228">
        <f t="shared" si="176"/>
        <v>0</v>
      </c>
      <c r="BU152" s="228">
        <f t="shared" si="176"/>
        <v>0</v>
      </c>
      <c r="BV152" s="228">
        <f t="shared" si="176"/>
        <v>0</v>
      </c>
      <c r="BW152" s="228">
        <f t="shared" si="176"/>
        <v>0</v>
      </c>
      <c r="BX152" s="228">
        <f t="shared" si="176"/>
        <v>0</v>
      </c>
      <c r="BY152" s="228">
        <f t="shared" si="176"/>
        <v>0</v>
      </c>
      <c r="BZ152" s="228">
        <f t="shared" si="176"/>
        <v>0</v>
      </c>
      <c r="CA152" s="225"/>
    </row>
    <row r="153" spans="1:79" x14ac:dyDescent="0.3">
      <c r="A153" s="223"/>
      <c r="B153" s="160" t="s">
        <v>388</v>
      </c>
      <c r="C153" s="225"/>
      <c r="D153" s="230"/>
      <c r="E153" s="228">
        <f t="shared" ref="E153:AJ153" si="177">IF(E73=0,0,E137/E78)</f>
        <v>0</v>
      </c>
      <c r="F153" s="228">
        <f t="shared" si="177"/>
        <v>0</v>
      </c>
      <c r="G153" s="228">
        <f t="shared" si="177"/>
        <v>0</v>
      </c>
      <c r="H153" s="228">
        <f t="shared" si="177"/>
        <v>0</v>
      </c>
      <c r="I153" s="228">
        <f t="shared" si="177"/>
        <v>0</v>
      </c>
      <c r="J153" s="228">
        <f t="shared" si="177"/>
        <v>0</v>
      </c>
      <c r="K153" s="228">
        <f t="shared" si="177"/>
        <v>0</v>
      </c>
      <c r="L153" s="228">
        <f t="shared" si="177"/>
        <v>0</v>
      </c>
      <c r="M153" s="228">
        <f t="shared" si="177"/>
        <v>0</v>
      </c>
      <c r="N153" s="228">
        <f t="shared" si="177"/>
        <v>0</v>
      </c>
      <c r="O153" s="228">
        <f t="shared" si="177"/>
        <v>0</v>
      </c>
      <c r="P153" s="228">
        <f t="shared" si="177"/>
        <v>0</v>
      </c>
      <c r="Q153" s="228">
        <f t="shared" si="177"/>
        <v>0</v>
      </c>
      <c r="R153" s="228">
        <f t="shared" si="177"/>
        <v>0</v>
      </c>
      <c r="S153" s="228">
        <f t="shared" si="177"/>
        <v>0</v>
      </c>
      <c r="T153" s="228">
        <f t="shared" si="177"/>
        <v>0</v>
      </c>
      <c r="U153" s="228">
        <f t="shared" si="177"/>
        <v>0</v>
      </c>
      <c r="V153" s="228">
        <f t="shared" si="177"/>
        <v>0</v>
      </c>
      <c r="W153" s="228">
        <f t="shared" si="177"/>
        <v>0</v>
      </c>
      <c r="X153" s="228">
        <f t="shared" si="177"/>
        <v>0</v>
      </c>
      <c r="Y153" s="228">
        <f t="shared" si="177"/>
        <v>0</v>
      </c>
      <c r="Z153" s="228">
        <f t="shared" si="177"/>
        <v>0</v>
      </c>
      <c r="AA153" s="228">
        <f t="shared" si="177"/>
        <v>0</v>
      </c>
      <c r="AB153" s="228">
        <f t="shared" si="177"/>
        <v>0</v>
      </c>
      <c r="AC153" s="228">
        <f t="shared" si="177"/>
        <v>0</v>
      </c>
      <c r="AD153" s="228">
        <f t="shared" si="177"/>
        <v>0</v>
      </c>
      <c r="AE153" s="228">
        <f t="shared" si="177"/>
        <v>0</v>
      </c>
      <c r="AF153" s="228">
        <f t="shared" si="177"/>
        <v>0</v>
      </c>
      <c r="AG153" s="228">
        <f t="shared" si="177"/>
        <v>0</v>
      </c>
      <c r="AH153" s="228">
        <f t="shared" si="177"/>
        <v>0</v>
      </c>
      <c r="AI153" s="228">
        <f t="shared" si="177"/>
        <v>0</v>
      </c>
      <c r="AJ153" s="228">
        <f t="shared" si="177"/>
        <v>0</v>
      </c>
      <c r="AK153" s="228">
        <f t="shared" ref="AK153:BD153" si="178">IF(AK73=0,0,AK137/AK78)</f>
        <v>0</v>
      </c>
      <c r="AL153" s="228">
        <f t="shared" si="178"/>
        <v>0</v>
      </c>
      <c r="AM153" s="228">
        <f t="shared" si="178"/>
        <v>0</v>
      </c>
      <c r="AN153" s="228">
        <f t="shared" si="178"/>
        <v>0</v>
      </c>
      <c r="AO153" s="228">
        <f t="shared" si="178"/>
        <v>0</v>
      </c>
      <c r="AP153" s="228">
        <f t="shared" si="178"/>
        <v>0</v>
      </c>
      <c r="AQ153" s="228">
        <f t="shared" si="178"/>
        <v>0</v>
      </c>
      <c r="AR153" s="228">
        <f t="shared" si="178"/>
        <v>0</v>
      </c>
      <c r="AS153" s="228">
        <f t="shared" si="178"/>
        <v>0</v>
      </c>
      <c r="AT153" s="228">
        <f t="shared" si="178"/>
        <v>0</v>
      </c>
      <c r="AU153" s="228">
        <f t="shared" si="178"/>
        <v>0</v>
      </c>
      <c r="AV153" s="228">
        <f t="shared" si="178"/>
        <v>0</v>
      </c>
      <c r="AW153" s="228">
        <f t="shared" si="178"/>
        <v>0</v>
      </c>
      <c r="AX153" s="228">
        <f t="shared" si="178"/>
        <v>0</v>
      </c>
      <c r="AY153" s="228">
        <f t="shared" si="178"/>
        <v>0</v>
      </c>
      <c r="AZ153" s="228">
        <f t="shared" si="178"/>
        <v>0</v>
      </c>
      <c r="BA153" s="228">
        <f t="shared" si="178"/>
        <v>0</v>
      </c>
      <c r="BB153" s="228">
        <f t="shared" si="178"/>
        <v>0</v>
      </c>
      <c r="BC153" s="228">
        <f t="shared" si="178"/>
        <v>0</v>
      </c>
      <c r="BD153" s="228">
        <f t="shared" si="178"/>
        <v>0</v>
      </c>
      <c r="BE153" s="226"/>
      <c r="BF153" s="229">
        <f t="shared" ref="BF153:BZ153" si="179">IF(BF73=0,0,BF137/BF78)</f>
        <v>0</v>
      </c>
      <c r="BG153" s="228">
        <f t="shared" si="179"/>
        <v>0</v>
      </c>
      <c r="BH153" s="228">
        <f t="shared" si="179"/>
        <v>0</v>
      </c>
      <c r="BI153" s="228">
        <f t="shared" si="179"/>
        <v>0</v>
      </c>
      <c r="BJ153" s="228">
        <f t="shared" si="179"/>
        <v>0</v>
      </c>
      <c r="BK153" s="228">
        <f t="shared" si="179"/>
        <v>0</v>
      </c>
      <c r="BL153" s="228">
        <f t="shared" si="179"/>
        <v>0</v>
      </c>
      <c r="BM153" s="228">
        <f t="shared" si="179"/>
        <v>0</v>
      </c>
      <c r="BN153" s="228">
        <f t="shared" si="179"/>
        <v>0</v>
      </c>
      <c r="BO153" s="228">
        <f t="shared" si="179"/>
        <v>0</v>
      </c>
      <c r="BP153" s="228">
        <f t="shared" si="179"/>
        <v>0</v>
      </c>
      <c r="BQ153" s="228">
        <f t="shared" si="179"/>
        <v>0</v>
      </c>
      <c r="BR153" s="228">
        <f t="shared" si="179"/>
        <v>0</v>
      </c>
      <c r="BS153" s="228">
        <f t="shared" si="179"/>
        <v>0</v>
      </c>
      <c r="BT153" s="228">
        <f t="shared" si="179"/>
        <v>0</v>
      </c>
      <c r="BU153" s="228">
        <f t="shared" si="179"/>
        <v>0</v>
      </c>
      <c r="BV153" s="228">
        <f t="shared" si="179"/>
        <v>0</v>
      </c>
      <c r="BW153" s="228">
        <f t="shared" si="179"/>
        <v>0</v>
      </c>
      <c r="BX153" s="228">
        <f t="shared" si="179"/>
        <v>0</v>
      </c>
      <c r="BY153" s="228">
        <f t="shared" si="179"/>
        <v>0</v>
      </c>
      <c r="BZ153" s="228">
        <f t="shared" si="179"/>
        <v>0</v>
      </c>
      <c r="CA153" s="225"/>
    </row>
    <row r="154" spans="1:79" ht="9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8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5.6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x14ac:dyDescent="0.3">
      <c r="A157" s="223"/>
      <c r="B157" s="78" t="s">
        <v>37</v>
      </c>
      <c r="C157" s="225"/>
      <c r="D157" s="227">
        <f t="shared" ref="D157:AI157" si="180">(IF(D$73=0,0,D82/D$74))</f>
        <v>0</v>
      </c>
      <c r="E157" s="228">
        <f t="shared" si="180"/>
        <v>0</v>
      </c>
      <c r="F157" s="228">
        <f t="shared" si="180"/>
        <v>0</v>
      </c>
      <c r="G157" s="228">
        <f t="shared" si="180"/>
        <v>0</v>
      </c>
      <c r="H157" s="228">
        <f t="shared" si="180"/>
        <v>0</v>
      </c>
      <c r="I157" s="228">
        <f t="shared" si="180"/>
        <v>0</v>
      </c>
      <c r="J157" s="228">
        <f t="shared" si="180"/>
        <v>0</v>
      </c>
      <c r="K157" s="228">
        <f t="shared" si="180"/>
        <v>0</v>
      </c>
      <c r="L157" s="228">
        <f t="shared" si="180"/>
        <v>0</v>
      </c>
      <c r="M157" s="228">
        <f t="shared" si="180"/>
        <v>0</v>
      </c>
      <c r="N157" s="228">
        <f t="shared" si="180"/>
        <v>0</v>
      </c>
      <c r="O157" s="228">
        <f t="shared" si="180"/>
        <v>0</v>
      </c>
      <c r="P157" s="228">
        <f t="shared" si="180"/>
        <v>0</v>
      </c>
      <c r="Q157" s="228">
        <f t="shared" si="180"/>
        <v>0</v>
      </c>
      <c r="R157" s="228">
        <f t="shared" si="180"/>
        <v>0</v>
      </c>
      <c r="S157" s="228">
        <f t="shared" si="180"/>
        <v>0</v>
      </c>
      <c r="T157" s="228">
        <f t="shared" si="180"/>
        <v>0</v>
      </c>
      <c r="U157" s="228">
        <f t="shared" si="180"/>
        <v>0</v>
      </c>
      <c r="V157" s="228">
        <f t="shared" si="180"/>
        <v>0</v>
      </c>
      <c r="W157" s="228">
        <f t="shared" si="180"/>
        <v>0</v>
      </c>
      <c r="X157" s="228">
        <f t="shared" si="180"/>
        <v>0</v>
      </c>
      <c r="Y157" s="228">
        <f t="shared" si="180"/>
        <v>0</v>
      </c>
      <c r="Z157" s="228">
        <f t="shared" si="180"/>
        <v>0</v>
      </c>
      <c r="AA157" s="228">
        <f t="shared" si="180"/>
        <v>0</v>
      </c>
      <c r="AB157" s="228">
        <f t="shared" si="180"/>
        <v>0</v>
      </c>
      <c r="AC157" s="228">
        <f t="shared" si="180"/>
        <v>0</v>
      </c>
      <c r="AD157" s="228">
        <f t="shared" si="180"/>
        <v>0</v>
      </c>
      <c r="AE157" s="228">
        <f t="shared" si="180"/>
        <v>0</v>
      </c>
      <c r="AF157" s="228">
        <f t="shared" si="180"/>
        <v>0</v>
      </c>
      <c r="AG157" s="228">
        <f t="shared" si="180"/>
        <v>0</v>
      </c>
      <c r="AH157" s="228">
        <f t="shared" si="180"/>
        <v>0</v>
      </c>
      <c r="AI157" s="228">
        <f t="shared" si="180"/>
        <v>0</v>
      </c>
      <c r="AJ157" s="228">
        <f t="shared" ref="AJ157:BD157" si="181">(IF(AJ$73=0,0,AJ82/AJ$74))</f>
        <v>0</v>
      </c>
      <c r="AK157" s="228">
        <f t="shared" si="181"/>
        <v>0</v>
      </c>
      <c r="AL157" s="228">
        <f t="shared" si="181"/>
        <v>0</v>
      </c>
      <c r="AM157" s="228">
        <f t="shared" si="181"/>
        <v>0</v>
      </c>
      <c r="AN157" s="228">
        <f t="shared" si="181"/>
        <v>0</v>
      </c>
      <c r="AO157" s="228">
        <f t="shared" si="181"/>
        <v>0</v>
      </c>
      <c r="AP157" s="228">
        <f t="shared" si="181"/>
        <v>0</v>
      </c>
      <c r="AQ157" s="228">
        <f t="shared" si="181"/>
        <v>0</v>
      </c>
      <c r="AR157" s="228">
        <f t="shared" si="181"/>
        <v>0</v>
      </c>
      <c r="AS157" s="228">
        <f t="shared" si="181"/>
        <v>0</v>
      </c>
      <c r="AT157" s="228">
        <f t="shared" si="181"/>
        <v>0</v>
      </c>
      <c r="AU157" s="228">
        <f t="shared" si="181"/>
        <v>0</v>
      </c>
      <c r="AV157" s="228">
        <f t="shared" si="181"/>
        <v>0</v>
      </c>
      <c r="AW157" s="228">
        <f t="shared" si="181"/>
        <v>0</v>
      </c>
      <c r="AX157" s="228">
        <f t="shared" si="181"/>
        <v>0</v>
      </c>
      <c r="AY157" s="228">
        <f t="shared" si="181"/>
        <v>0</v>
      </c>
      <c r="AZ157" s="228">
        <f t="shared" si="181"/>
        <v>0</v>
      </c>
      <c r="BA157" s="228">
        <f t="shared" si="181"/>
        <v>0</v>
      </c>
      <c r="BB157" s="228">
        <f t="shared" si="181"/>
        <v>0</v>
      </c>
      <c r="BC157" s="228">
        <f t="shared" si="181"/>
        <v>0</v>
      </c>
      <c r="BD157" s="228">
        <f t="shared" si="181"/>
        <v>0</v>
      </c>
      <c r="BE157" s="225"/>
      <c r="BF157" s="228">
        <f t="shared" ref="BF157:BZ157" si="182">(IF(BF$73=0,0,BF82/BF$74))</f>
        <v>0</v>
      </c>
      <c r="BG157" s="47">
        <f t="shared" si="182"/>
        <v>0</v>
      </c>
      <c r="BH157" s="47">
        <f t="shared" si="182"/>
        <v>0</v>
      </c>
      <c r="BI157" s="47">
        <f t="shared" si="182"/>
        <v>0</v>
      </c>
      <c r="BJ157" s="47">
        <f t="shared" si="182"/>
        <v>0</v>
      </c>
      <c r="BK157" s="47">
        <f t="shared" si="182"/>
        <v>0</v>
      </c>
      <c r="BL157" s="47">
        <f t="shared" si="182"/>
        <v>0</v>
      </c>
      <c r="BM157" s="47">
        <f t="shared" si="182"/>
        <v>0</v>
      </c>
      <c r="BN157" s="47">
        <f t="shared" si="182"/>
        <v>0</v>
      </c>
      <c r="BO157" s="47">
        <f t="shared" si="182"/>
        <v>0</v>
      </c>
      <c r="BP157" s="47">
        <f t="shared" si="182"/>
        <v>0</v>
      </c>
      <c r="BQ157" s="47">
        <f t="shared" si="182"/>
        <v>0</v>
      </c>
      <c r="BR157" s="47">
        <f t="shared" si="182"/>
        <v>0</v>
      </c>
      <c r="BS157" s="47">
        <f t="shared" si="182"/>
        <v>0</v>
      </c>
      <c r="BT157" s="47">
        <f t="shared" si="182"/>
        <v>0</v>
      </c>
      <c r="BU157" s="47">
        <f t="shared" si="182"/>
        <v>0</v>
      </c>
      <c r="BV157" s="47">
        <f t="shared" si="182"/>
        <v>0</v>
      </c>
      <c r="BW157" s="47">
        <f t="shared" si="182"/>
        <v>0</v>
      </c>
      <c r="BX157" s="47">
        <f t="shared" si="182"/>
        <v>0</v>
      </c>
      <c r="BY157" s="47">
        <f t="shared" si="182"/>
        <v>0</v>
      </c>
      <c r="BZ157" s="47">
        <f t="shared" si="182"/>
        <v>0</v>
      </c>
      <c r="CA157" s="225"/>
    </row>
    <row r="158" spans="1:79" x14ac:dyDescent="0.3">
      <c r="A158" s="223"/>
      <c r="B158" s="78" t="s">
        <v>39</v>
      </c>
      <c r="C158" s="225"/>
      <c r="D158" s="227">
        <f t="shared" ref="D158:AI158" si="183">(IF(D$73=0,0,D83/D$74))</f>
        <v>0</v>
      </c>
      <c r="E158" s="228">
        <f t="shared" si="183"/>
        <v>0</v>
      </c>
      <c r="F158" s="228">
        <f t="shared" si="183"/>
        <v>0</v>
      </c>
      <c r="G158" s="228">
        <f t="shared" si="183"/>
        <v>0</v>
      </c>
      <c r="H158" s="228">
        <f t="shared" si="183"/>
        <v>0</v>
      </c>
      <c r="I158" s="228">
        <f t="shared" si="183"/>
        <v>0</v>
      </c>
      <c r="J158" s="228">
        <f t="shared" si="183"/>
        <v>0</v>
      </c>
      <c r="K158" s="228">
        <f t="shared" si="183"/>
        <v>0</v>
      </c>
      <c r="L158" s="228">
        <f t="shared" si="183"/>
        <v>0</v>
      </c>
      <c r="M158" s="228">
        <f t="shared" si="183"/>
        <v>0</v>
      </c>
      <c r="N158" s="228">
        <f t="shared" si="183"/>
        <v>0</v>
      </c>
      <c r="O158" s="228">
        <f t="shared" si="183"/>
        <v>0</v>
      </c>
      <c r="P158" s="228">
        <f t="shared" si="183"/>
        <v>0</v>
      </c>
      <c r="Q158" s="228">
        <f t="shared" si="183"/>
        <v>0</v>
      </c>
      <c r="R158" s="228">
        <f t="shared" si="183"/>
        <v>0</v>
      </c>
      <c r="S158" s="228">
        <f t="shared" si="183"/>
        <v>0</v>
      </c>
      <c r="T158" s="228">
        <f t="shared" si="183"/>
        <v>0</v>
      </c>
      <c r="U158" s="228">
        <f t="shared" si="183"/>
        <v>0</v>
      </c>
      <c r="V158" s="228">
        <f t="shared" si="183"/>
        <v>0</v>
      </c>
      <c r="W158" s="228">
        <f t="shared" si="183"/>
        <v>0</v>
      </c>
      <c r="X158" s="228">
        <f t="shared" si="183"/>
        <v>0</v>
      </c>
      <c r="Y158" s="228">
        <f t="shared" si="183"/>
        <v>0</v>
      </c>
      <c r="Z158" s="228">
        <f t="shared" si="183"/>
        <v>0</v>
      </c>
      <c r="AA158" s="228">
        <f t="shared" si="183"/>
        <v>0</v>
      </c>
      <c r="AB158" s="228">
        <f t="shared" si="183"/>
        <v>0</v>
      </c>
      <c r="AC158" s="228">
        <f t="shared" si="183"/>
        <v>0</v>
      </c>
      <c r="AD158" s="228">
        <f t="shared" si="183"/>
        <v>0</v>
      </c>
      <c r="AE158" s="228">
        <f t="shared" si="183"/>
        <v>0</v>
      </c>
      <c r="AF158" s="228">
        <f t="shared" si="183"/>
        <v>0</v>
      </c>
      <c r="AG158" s="228">
        <f t="shared" si="183"/>
        <v>0</v>
      </c>
      <c r="AH158" s="228">
        <f t="shared" si="183"/>
        <v>0</v>
      </c>
      <c r="AI158" s="228">
        <f t="shared" si="183"/>
        <v>0</v>
      </c>
      <c r="AJ158" s="228">
        <f t="shared" ref="AJ158:BD158" si="184">(IF(AJ$73=0,0,AJ83/AJ$74))</f>
        <v>0</v>
      </c>
      <c r="AK158" s="228">
        <f t="shared" si="184"/>
        <v>0</v>
      </c>
      <c r="AL158" s="228">
        <f t="shared" si="184"/>
        <v>0</v>
      </c>
      <c r="AM158" s="228">
        <f t="shared" si="184"/>
        <v>0</v>
      </c>
      <c r="AN158" s="228">
        <f t="shared" si="184"/>
        <v>0</v>
      </c>
      <c r="AO158" s="228">
        <f t="shared" si="184"/>
        <v>0</v>
      </c>
      <c r="AP158" s="228">
        <f t="shared" si="184"/>
        <v>0</v>
      </c>
      <c r="AQ158" s="228">
        <f t="shared" si="184"/>
        <v>0</v>
      </c>
      <c r="AR158" s="228">
        <f t="shared" si="184"/>
        <v>0</v>
      </c>
      <c r="AS158" s="228">
        <f t="shared" si="184"/>
        <v>0</v>
      </c>
      <c r="AT158" s="228">
        <f t="shared" si="184"/>
        <v>0</v>
      </c>
      <c r="AU158" s="228">
        <f t="shared" si="184"/>
        <v>0</v>
      </c>
      <c r="AV158" s="228">
        <f t="shared" si="184"/>
        <v>0</v>
      </c>
      <c r="AW158" s="228">
        <f t="shared" si="184"/>
        <v>0</v>
      </c>
      <c r="AX158" s="228">
        <f t="shared" si="184"/>
        <v>0</v>
      </c>
      <c r="AY158" s="228">
        <f t="shared" si="184"/>
        <v>0</v>
      </c>
      <c r="AZ158" s="228">
        <f t="shared" si="184"/>
        <v>0</v>
      </c>
      <c r="BA158" s="228">
        <f t="shared" si="184"/>
        <v>0</v>
      </c>
      <c r="BB158" s="228">
        <f t="shared" si="184"/>
        <v>0</v>
      </c>
      <c r="BC158" s="228">
        <f t="shared" si="184"/>
        <v>0</v>
      </c>
      <c r="BD158" s="228">
        <f t="shared" si="184"/>
        <v>0</v>
      </c>
      <c r="BE158" s="225"/>
      <c r="BF158" s="228">
        <f t="shared" ref="BF158:BZ158" si="185">(IF(BF$73=0,0,BF83/BF$74))</f>
        <v>0</v>
      </c>
      <c r="BG158" s="228">
        <f t="shared" si="185"/>
        <v>0</v>
      </c>
      <c r="BH158" s="228">
        <f t="shared" si="185"/>
        <v>0</v>
      </c>
      <c r="BI158" s="228">
        <f t="shared" si="185"/>
        <v>0</v>
      </c>
      <c r="BJ158" s="228">
        <f t="shared" si="185"/>
        <v>0</v>
      </c>
      <c r="BK158" s="228">
        <f t="shared" si="185"/>
        <v>0</v>
      </c>
      <c r="BL158" s="228">
        <f t="shared" si="185"/>
        <v>0</v>
      </c>
      <c r="BM158" s="228">
        <f t="shared" si="185"/>
        <v>0</v>
      </c>
      <c r="BN158" s="228">
        <f t="shared" si="185"/>
        <v>0</v>
      </c>
      <c r="BO158" s="228">
        <f t="shared" si="185"/>
        <v>0</v>
      </c>
      <c r="BP158" s="228">
        <f t="shared" si="185"/>
        <v>0</v>
      </c>
      <c r="BQ158" s="228">
        <f t="shared" si="185"/>
        <v>0</v>
      </c>
      <c r="BR158" s="228">
        <f t="shared" si="185"/>
        <v>0</v>
      </c>
      <c r="BS158" s="228">
        <f t="shared" si="185"/>
        <v>0</v>
      </c>
      <c r="BT158" s="228">
        <f t="shared" si="185"/>
        <v>0</v>
      </c>
      <c r="BU158" s="228">
        <f t="shared" si="185"/>
        <v>0</v>
      </c>
      <c r="BV158" s="228">
        <f t="shared" si="185"/>
        <v>0</v>
      </c>
      <c r="BW158" s="228">
        <f t="shared" si="185"/>
        <v>0</v>
      </c>
      <c r="BX158" s="228">
        <f t="shared" si="185"/>
        <v>0</v>
      </c>
      <c r="BY158" s="228">
        <f t="shared" si="185"/>
        <v>0</v>
      </c>
      <c r="BZ158" s="228">
        <f t="shared" si="185"/>
        <v>0</v>
      </c>
      <c r="CA158" s="225"/>
    </row>
    <row r="159" spans="1:79" x14ac:dyDescent="0.3">
      <c r="A159" s="223"/>
      <c r="B159" s="78" t="s">
        <v>41</v>
      </c>
      <c r="C159" s="225"/>
      <c r="D159" s="227">
        <f t="shared" ref="D159:AI159" si="186">(IF(D$73=0,0,D84/D$74))</f>
        <v>0</v>
      </c>
      <c r="E159" s="228">
        <f t="shared" si="186"/>
        <v>0</v>
      </c>
      <c r="F159" s="228">
        <f t="shared" si="186"/>
        <v>0</v>
      </c>
      <c r="G159" s="228">
        <f t="shared" si="186"/>
        <v>0</v>
      </c>
      <c r="H159" s="228">
        <f t="shared" si="186"/>
        <v>0</v>
      </c>
      <c r="I159" s="228">
        <f t="shared" si="186"/>
        <v>0</v>
      </c>
      <c r="J159" s="228">
        <f t="shared" si="186"/>
        <v>0</v>
      </c>
      <c r="K159" s="228">
        <f t="shared" si="186"/>
        <v>0</v>
      </c>
      <c r="L159" s="228">
        <f t="shared" si="186"/>
        <v>0</v>
      </c>
      <c r="M159" s="228">
        <f t="shared" si="186"/>
        <v>0</v>
      </c>
      <c r="N159" s="228">
        <f t="shared" si="186"/>
        <v>0</v>
      </c>
      <c r="O159" s="228">
        <f t="shared" si="186"/>
        <v>0</v>
      </c>
      <c r="P159" s="228">
        <f t="shared" si="186"/>
        <v>0</v>
      </c>
      <c r="Q159" s="228">
        <f t="shared" si="186"/>
        <v>0</v>
      </c>
      <c r="R159" s="228">
        <f t="shared" si="186"/>
        <v>0</v>
      </c>
      <c r="S159" s="228">
        <f t="shared" si="186"/>
        <v>0</v>
      </c>
      <c r="T159" s="228">
        <f t="shared" si="186"/>
        <v>0</v>
      </c>
      <c r="U159" s="228">
        <f t="shared" si="186"/>
        <v>0</v>
      </c>
      <c r="V159" s="228">
        <f t="shared" si="186"/>
        <v>0</v>
      </c>
      <c r="W159" s="228">
        <f t="shared" si="186"/>
        <v>0</v>
      </c>
      <c r="X159" s="228">
        <f t="shared" si="186"/>
        <v>0</v>
      </c>
      <c r="Y159" s="228">
        <f t="shared" si="186"/>
        <v>0</v>
      </c>
      <c r="Z159" s="228">
        <f t="shared" si="186"/>
        <v>0</v>
      </c>
      <c r="AA159" s="228">
        <f t="shared" si="186"/>
        <v>0</v>
      </c>
      <c r="AB159" s="228">
        <f t="shared" si="186"/>
        <v>0</v>
      </c>
      <c r="AC159" s="228">
        <f t="shared" si="186"/>
        <v>0</v>
      </c>
      <c r="AD159" s="228">
        <f t="shared" si="186"/>
        <v>0</v>
      </c>
      <c r="AE159" s="228">
        <f t="shared" si="186"/>
        <v>0</v>
      </c>
      <c r="AF159" s="228">
        <f t="shared" si="186"/>
        <v>0</v>
      </c>
      <c r="AG159" s="228">
        <f t="shared" si="186"/>
        <v>0</v>
      </c>
      <c r="AH159" s="228">
        <f t="shared" si="186"/>
        <v>0</v>
      </c>
      <c r="AI159" s="228">
        <f t="shared" si="186"/>
        <v>0</v>
      </c>
      <c r="AJ159" s="228">
        <f t="shared" ref="AJ159:BD159" si="187">(IF(AJ$73=0,0,AJ84/AJ$74))</f>
        <v>0</v>
      </c>
      <c r="AK159" s="228">
        <f t="shared" si="187"/>
        <v>0</v>
      </c>
      <c r="AL159" s="228">
        <f t="shared" si="187"/>
        <v>0</v>
      </c>
      <c r="AM159" s="228">
        <f t="shared" si="187"/>
        <v>0</v>
      </c>
      <c r="AN159" s="228">
        <f t="shared" si="187"/>
        <v>0</v>
      </c>
      <c r="AO159" s="228">
        <f t="shared" si="187"/>
        <v>0</v>
      </c>
      <c r="AP159" s="228">
        <f t="shared" si="187"/>
        <v>0</v>
      </c>
      <c r="AQ159" s="228">
        <f t="shared" si="187"/>
        <v>0</v>
      </c>
      <c r="AR159" s="228">
        <f t="shared" si="187"/>
        <v>0</v>
      </c>
      <c r="AS159" s="228">
        <f t="shared" si="187"/>
        <v>0</v>
      </c>
      <c r="AT159" s="228">
        <f t="shared" si="187"/>
        <v>0</v>
      </c>
      <c r="AU159" s="228">
        <f t="shared" si="187"/>
        <v>0</v>
      </c>
      <c r="AV159" s="228">
        <f t="shared" si="187"/>
        <v>0</v>
      </c>
      <c r="AW159" s="228">
        <f t="shared" si="187"/>
        <v>0</v>
      </c>
      <c r="AX159" s="228">
        <f t="shared" si="187"/>
        <v>0</v>
      </c>
      <c r="AY159" s="228">
        <f t="shared" si="187"/>
        <v>0</v>
      </c>
      <c r="AZ159" s="228">
        <f t="shared" si="187"/>
        <v>0</v>
      </c>
      <c r="BA159" s="228">
        <f t="shared" si="187"/>
        <v>0</v>
      </c>
      <c r="BB159" s="228">
        <f t="shared" si="187"/>
        <v>0</v>
      </c>
      <c r="BC159" s="228">
        <f t="shared" si="187"/>
        <v>0</v>
      </c>
      <c r="BD159" s="228">
        <f t="shared" si="187"/>
        <v>0</v>
      </c>
      <c r="BE159" s="226"/>
      <c r="BF159" s="229">
        <f t="shared" ref="BF159:BZ159" si="188">(IF(BF$73=0,0,BF84/BF$74))</f>
        <v>0</v>
      </c>
      <c r="BG159" s="228">
        <f t="shared" si="188"/>
        <v>0</v>
      </c>
      <c r="BH159" s="228">
        <f t="shared" si="188"/>
        <v>0</v>
      </c>
      <c r="BI159" s="228">
        <f t="shared" si="188"/>
        <v>0</v>
      </c>
      <c r="BJ159" s="228">
        <f t="shared" si="188"/>
        <v>0</v>
      </c>
      <c r="BK159" s="228">
        <f t="shared" si="188"/>
        <v>0</v>
      </c>
      <c r="BL159" s="228">
        <f t="shared" si="188"/>
        <v>0</v>
      </c>
      <c r="BM159" s="228">
        <f t="shared" si="188"/>
        <v>0</v>
      </c>
      <c r="BN159" s="228">
        <f t="shared" si="188"/>
        <v>0</v>
      </c>
      <c r="BO159" s="228">
        <f t="shared" si="188"/>
        <v>0</v>
      </c>
      <c r="BP159" s="228">
        <f t="shared" si="188"/>
        <v>0</v>
      </c>
      <c r="BQ159" s="228">
        <f t="shared" si="188"/>
        <v>0</v>
      </c>
      <c r="BR159" s="228">
        <f t="shared" si="188"/>
        <v>0</v>
      </c>
      <c r="BS159" s="228">
        <f t="shared" si="188"/>
        <v>0</v>
      </c>
      <c r="BT159" s="228">
        <f t="shared" si="188"/>
        <v>0</v>
      </c>
      <c r="BU159" s="228">
        <f t="shared" si="188"/>
        <v>0</v>
      </c>
      <c r="BV159" s="228">
        <f t="shared" si="188"/>
        <v>0</v>
      </c>
      <c r="BW159" s="228">
        <f t="shared" si="188"/>
        <v>0</v>
      </c>
      <c r="BX159" s="228">
        <f t="shared" si="188"/>
        <v>0</v>
      </c>
      <c r="BY159" s="228">
        <f t="shared" si="188"/>
        <v>0</v>
      </c>
      <c r="BZ159" s="228">
        <f t="shared" si="188"/>
        <v>0</v>
      </c>
      <c r="CA159" s="225"/>
    </row>
    <row r="160" spans="1:79" x14ac:dyDescent="0.3">
      <c r="A160" s="223"/>
      <c r="B160" s="78" t="s">
        <v>43</v>
      </c>
      <c r="C160" s="225"/>
      <c r="D160" s="227">
        <f t="shared" ref="D160:AI160" si="189">(IF(D$73=0,0,D85/D$74))</f>
        <v>0</v>
      </c>
      <c r="E160" s="228">
        <f t="shared" si="189"/>
        <v>0</v>
      </c>
      <c r="F160" s="228">
        <f t="shared" si="189"/>
        <v>0</v>
      </c>
      <c r="G160" s="228">
        <f t="shared" si="189"/>
        <v>0</v>
      </c>
      <c r="H160" s="228">
        <f t="shared" si="189"/>
        <v>0</v>
      </c>
      <c r="I160" s="228">
        <f t="shared" si="189"/>
        <v>0</v>
      </c>
      <c r="J160" s="228">
        <f t="shared" si="189"/>
        <v>0</v>
      </c>
      <c r="K160" s="228">
        <f t="shared" si="189"/>
        <v>0</v>
      </c>
      <c r="L160" s="228">
        <f t="shared" si="189"/>
        <v>0</v>
      </c>
      <c r="M160" s="228">
        <f t="shared" si="189"/>
        <v>0</v>
      </c>
      <c r="N160" s="228">
        <f t="shared" si="189"/>
        <v>0</v>
      </c>
      <c r="O160" s="228">
        <f t="shared" si="189"/>
        <v>0</v>
      </c>
      <c r="P160" s="228">
        <f t="shared" si="189"/>
        <v>0</v>
      </c>
      <c r="Q160" s="228">
        <f t="shared" si="189"/>
        <v>0</v>
      </c>
      <c r="R160" s="228">
        <f t="shared" si="189"/>
        <v>0</v>
      </c>
      <c r="S160" s="228">
        <f t="shared" si="189"/>
        <v>0</v>
      </c>
      <c r="T160" s="228">
        <f t="shared" si="189"/>
        <v>0</v>
      </c>
      <c r="U160" s="228">
        <f t="shared" si="189"/>
        <v>0</v>
      </c>
      <c r="V160" s="228">
        <f t="shared" si="189"/>
        <v>0</v>
      </c>
      <c r="W160" s="228">
        <f t="shared" si="189"/>
        <v>0</v>
      </c>
      <c r="X160" s="228">
        <f t="shared" si="189"/>
        <v>0</v>
      </c>
      <c r="Y160" s="228">
        <f t="shared" si="189"/>
        <v>0</v>
      </c>
      <c r="Z160" s="228">
        <f t="shared" si="189"/>
        <v>0</v>
      </c>
      <c r="AA160" s="228">
        <f t="shared" si="189"/>
        <v>0</v>
      </c>
      <c r="AB160" s="228">
        <f t="shared" si="189"/>
        <v>0</v>
      </c>
      <c r="AC160" s="228">
        <f t="shared" si="189"/>
        <v>0</v>
      </c>
      <c r="AD160" s="228">
        <f t="shared" si="189"/>
        <v>0</v>
      </c>
      <c r="AE160" s="228">
        <f t="shared" si="189"/>
        <v>0</v>
      </c>
      <c r="AF160" s="228">
        <f t="shared" si="189"/>
        <v>0</v>
      </c>
      <c r="AG160" s="228">
        <f t="shared" si="189"/>
        <v>0</v>
      </c>
      <c r="AH160" s="228">
        <f t="shared" si="189"/>
        <v>0</v>
      </c>
      <c r="AI160" s="228">
        <f t="shared" si="189"/>
        <v>0</v>
      </c>
      <c r="AJ160" s="228">
        <f t="shared" ref="AJ160:BD160" si="190">(IF(AJ$73=0,0,AJ85/AJ$74))</f>
        <v>0</v>
      </c>
      <c r="AK160" s="228">
        <f t="shared" si="190"/>
        <v>0</v>
      </c>
      <c r="AL160" s="228">
        <f t="shared" si="190"/>
        <v>0</v>
      </c>
      <c r="AM160" s="228">
        <f t="shared" si="190"/>
        <v>0</v>
      </c>
      <c r="AN160" s="228">
        <f t="shared" si="190"/>
        <v>0</v>
      </c>
      <c r="AO160" s="228">
        <f t="shared" si="190"/>
        <v>0</v>
      </c>
      <c r="AP160" s="228">
        <f t="shared" si="190"/>
        <v>0</v>
      </c>
      <c r="AQ160" s="228">
        <f t="shared" si="190"/>
        <v>0</v>
      </c>
      <c r="AR160" s="228">
        <f t="shared" si="190"/>
        <v>0</v>
      </c>
      <c r="AS160" s="228">
        <f t="shared" si="190"/>
        <v>0</v>
      </c>
      <c r="AT160" s="228">
        <f t="shared" si="190"/>
        <v>0</v>
      </c>
      <c r="AU160" s="228">
        <f t="shared" si="190"/>
        <v>0</v>
      </c>
      <c r="AV160" s="228">
        <f t="shared" si="190"/>
        <v>0</v>
      </c>
      <c r="AW160" s="228">
        <f t="shared" si="190"/>
        <v>0</v>
      </c>
      <c r="AX160" s="228">
        <f t="shared" si="190"/>
        <v>0</v>
      </c>
      <c r="AY160" s="228">
        <f t="shared" si="190"/>
        <v>0</v>
      </c>
      <c r="AZ160" s="228">
        <f t="shared" si="190"/>
        <v>0</v>
      </c>
      <c r="BA160" s="228">
        <f t="shared" si="190"/>
        <v>0</v>
      </c>
      <c r="BB160" s="228">
        <f t="shared" si="190"/>
        <v>0</v>
      </c>
      <c r="BC160" s="228">
        <f t="shared" si="190"/>
        <v>0</v>
      </c>
      <c r="BD160" s="228">
        <f t="shared" si="190"/>
        <v>0</v>
      </c>
      <c r="BE160" s="226"/>
      <c r="BF160" s="229">
        <f t="shared" ref="BF160:BZ160" si="191">(IF(BF$73=0,0,BF85/BF$74))</f>
        <v>0</v>
      </c>
      <c r="BG160" s="228">
        <f t="shared" si="191"/>
        <v>0</v>
      </c>
      <c r="BH160" s="228">
        <f t="shared" si="191"/>
        <v>0</v>
      </c>
      <c r="BI160" s="228">
        <f t="shared" si="191"/>
        <v>0</v>
      </c>
      <c r="BJ160" s="228">
        <f t="shared" si="191"/>
        <v>0</v>
      </c>
      <c r="BK160" s="228">
        <f t="shared" si="191"/>
        <v>0</v>
      </c>
      <c r="BL160" s="228">
        <f t="shared" si="191"/>
        <v>0</v>
      </c>
      <c r="BM160" s="228">
        <f t="shared" si="191"/>
        <v>0</v>
      </c>
      <c r="BN160" s="228">
        <f t="shared" si="191"/>
        <v>0</v>
      </c>
      <c r="BO160" s="228">
        <f t="shared" si="191"/>
        <v>0</v>
      </c>
      <c r="BP160" s="228">
        <f t="shared" si="191"/>
        <v>0</v>
      </c>
      <c r="BQ160" s="228">
        <f t="shared" si="191"/>
        <v>0</v>
      </c>
      <c r="BR160" s="228">
        <f t="shared" si="191"/>
        <v>0</v>
      </c>
      <c r="BS160" s="228">
        <f t="shared" si="191"/>
        <v>0</v>
      </c>
      <c r="BT160" s="228">
        <f t="shared" si="191"/>
        <v>0</v>
      </c>
      <c r="BU160" s="228">
        <f t="shared" si="191"/>
        <v>0</v>
      </c>
      <c r="BV160" s="228">
        <f t="shared" si="191"/>
        <v>0</v>
      </c>
      <c r="BW160" s="228">
        <f t="shared" si="191"/>
        <v>0</v>
      </c>
      <c r="BX160" s="228">
        <f t="shared" si="191"/>
        <v>0</v>
      </c>
      <c r="BY160" s="228">
        <f t="shared" si="191"/>
        <v>0</v>
      </c>
      <c r="BZ160" s="228">
        <f t="shared" si="191"/>
        <v>0</v>
      </c>
      <c r="CA160" s="225"/>
    </row>
    <row r="161" spans="1:79" x14ac:dyDescent="0.3">
      <c r="A161" s="223"/>
      <c r="B161" s="160" t="s">
        <v>348</v>
      </c>
      <c r="C161" s="225"/>
      <c r="D161" s="238">
        <f t="shared" ref="D161:AI161" si="192">(IF(D$73=0,0,D86/D$74))</f>
        <v>0</v>
      </c>
      <c r="E161" s="238">
        <f t="shared" si="192"/>
        <v>0</v>
      </c>
      <c r="F161" s="238">
        <f t="shared" si="192"/>
        <v>0</v>
      </c>
      <c r="G161" s="238">
        <f t="shared" si="192"/>
        <v>0</v>
      </c>
      <c r="H161" s="238">
        <f t="shared" si="192"/>
        <v>0</v>
      </c>
      <c r="I161" s="238">
        <f t="shared" si="192"/>
        <v>0</v>
      </c>
      <c r="J161" s="238">
        <f t="shared" si="192"/>
        <v>0</v>
      </c>
      <c r="K161" s="238">
        <f t="shared" si="192"/>
        <v>0</v>
      </c>
      <c r="L161" s="238">
        <f t="shared" si="192"/>
        <v>0</v>
      </c>
      <c r="M161" s="238">
        <f t="shared" si="192"/>
        <v>0</v>
      </c>
      <c r="N161" s="238">
        <f t="shared" si="192"/>
        <v>0</v>
      </c>
      <c r="O161" s="238">
        <f t="shared" si="192"/>
        <v>0</v>
      </c>
      <c r="P161" s="238">
        <f t="shared" si="192"/>
        <v>0</v>
      </c>
      <c r="Q161" s="238">
        <f t="shared" si="192"/>
        <v>0</v>
      </c>
      <c r="R161" s="238">
        <f t="shared" si="192"/>
        <v>0</v>
      </c>
      <c r="S161" s="238">
        <f t="shared" si="192"/>
        <v>0</v>
      </c>
      <c r="T161" s="238">
        <f t="shared" si="192"/>
        <v>0</v>
      </c>
      <c r="U161" s="238">
        <f t="shared" si="192"/>
        <v>0</v>
      </c>
      <c r="V161" s="238">
        <f t="shared" si="192"/>
        <v>0</v>
      </c>
      <c r="W161" s="238">
        <f t="shared" si="192"/>
        <v>0</v>
      </c>
      <c r="X161" s="238">
        <f t="shared" si="192"/>
        <v>0</v>
      </c>
      <c r="Y161" s="238">
        <f t="shared" si="192"/>
        <v>0</v>
      </c>
      <c r="Z161" s="238">
        <f t="shared" si="192"/>
        <v>0</v>
      </c>
      <c r="AA161" s="238">
        <f t="shared" si="192"/>
        <v>0</v>
      </c>
      <c r="AB161" s="238">
        <f t="shared" si="192"/>
        <v>0</v>
      </c>
      <c r="AC161" s="238">
        <f t="shared" si="192"/>
        <v>0</v>
      </c>
      <c r="AD161" s="238">
        <f t="shared" si="192"/>
        <v>0</v>
      </c>
      <c r="AE161" s="238">
        <f t="shared" si="192"/>
        <v>0</v>
      </c>
      <c r="AF161" s="238">
        <f t="shared" si="192"/>
        <v>0</v>
      </c>
      <c r="AG161" s="238">
        <f t="shared" si="192"/>
        <v>0</v>
      </c>
      <c r="AH161" s="238">
        <f t="shared" si="192"/>
        <v>0</v>
      </c>
      <c r="AI161" s="238">
        <f t="shared" si="192"/>
        <v>0</v>
      </c>
      <c r="AJ161" s="238">
        <f t="shared" ref="AJ161:BD161" si="193">(IF(AJ$73=0,0,AJ86/AJ$74))</f>
        <v>0</v>
      </c>
      <c r="AK161" s="238">
        <f t="shared" si="193"/>
        <v>0</v>
      </c>
      <c r="AL161" s="238">
        <f t="shared" si="193"/>
        <v>0</v>
      </c>
      <c r="AM161" s="238">
        <f t="shared" si="193"/>
        <v>0</v>
      </c>
      <c r="AN161" s="238">
        <f t="shared" si="193"/>
        <v>0</v>
      </c>
      <c r="AO161" s="238">
        <f t="shared" si="193"/>
        <v>0</v>
      </c>
      <c r="AP161" s="238">
        <f t="shared" si="193"/>
        <v>0</v>
      </c>
      <c r="AQ161" s="238">
        <f t="shared" si="193"/>
        <v>0</v>
      </c>
      <c r="AR161" s="238">
        <f t="shared" si="193"/>
        <v>0</v>
      </c>
      <c r="AS161" s="238">
        <f t="shared" si="193"/>
        <v>0</v>
      </c>
      <c r="AT161" s="238">
        <f t="shared" si="193"/>
        <v>0</v>
      </c>
      <c r="AU161" s="238">
        <f t="shared" si="193"/>
        <v>0</v>
      </c>
      <c r="AV161" s="238">
        <f t="shared" si="193"/>
        <v>0</v>
      </c>
      <c r="AW161" s="238">
        <f t="shared" si="193"/>
        <v>0</v>
      </c>
      <c r="AX161" s="238">
        <f t="shared" si="193"/>
        <v>0</v>
      </c>
      <c r="AY161" s="238">
        <f t="shared" si="193"/>
        <v>0</v>
      </c>
      <c r="AZ161" s="238">
        <f t="shared" si="193"/>
        <v>0</v>
      </c>
      <c r="BA161" s="238">
        <f t="shared" si="193"/>
        <v>0</v>
      </c>
      <c r="BB161" s="238">
        <f t="shared" si="193"/>
        <v>0</v>
      </c>
      <c r="BC161" s="238">
        <f t="shared" si="193"/>
        <v>0</v>
      </c>
      <c r="BD161" s="238">
        <f t="shared" si="193"/>
        <v>0</v>
      </c>
      <c r="BE161" s="226"/>
      <c r="BF161" s="239">
        <f t="shared" ref="BF161:BZ161" si="194">(IF(BF$73=0,0,BF86/BF$74))</f>
        <v>0</v>
      </c>
      <c r="BG161" s="238">
        <f t="shared" si="194"/>
        <v>0</v>
      </c>
      <c r="BH161" s="238">
        <f t="shared" si="194"/>
        <v>0</v>
      </c>
      <c r="BI161" s="238">
        <f t="shared" si="194"/>
        <v>0</v>
      </c>
      <c r="BJ161" s="238">
        <f t="shared" si="194"/>
        <v>0</v>
      </c>
      <c r="BK161" s="238">
        <f t="shared" si="194"/>
        <v>0</v>
      </c>
      <c r="BL161" s="238">
        <f t="shared" si="194"/>
        <v>0</v>
      </c>
      <c r="BM161" s="238">
        <f t="shared" si="194"/>
        <v>0</v>
      </c>
      <c r="BN161" s="238">
        <f t="shared" si="194"/>
        <v>0</v>
      </c>
      <c r="BO161" s="238">
        <f t="shared" si="194"/>
        <v>0</v>
      </c>
      <c r="BP161" s="238">
        <f t="shared" si="194"/>
        <v>0</v>
      </c>
      <c r="BQ161" s="238">
        <f t="shared" si="194"/>
        <v>0</v>
      </c>
      <c r="BR161" s="238">
        <f t="shared" si="194"/>
        <v>0</v>
      </c>
      <c r="BS161" s="238">
        <f t="shared" si="194"/>
        <v>0</v>
      </c>
      <c r="BT161" s="238">
        <f t="shared" si="194"/>
        <v>0</v>
      </c>
      <c r="BU161" s="238">
        <f t="shared" si="194"/>
        <v>0</v>
      </c>
      <c r="BV161" s="238">
        <f t="shared" si="194"/>
        <v>0</v>
      </c>
      <c r="BW161" s="238">
        <f t="shared" si="194"/>
        <v>0</v>
      </c>
      <c r="BX161" s="238">
        <f t="shared" si="194"/>
        <v>0</v>
      </c>
      <c r="BY161" s="238">
        <f t="shared" si="194"/>
        <v>0</v>
      </c>
      <c r="BZ161" s="238">
        <f t="shared" si="194"/>
        <v>0</v>
      </c>
      <c r="CA161" s="225"/>
    </row>
    <row r="162" spans="1:79" ht="15.6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x14ac:dyDescent="0.3">
      <c r="A163" s="223"/>
      <c r="B163" s="78" t="s">
        <v>350</v>
      </c>
      <c r="C163" s="225"/>
      <c r="D163" s="227">
        <f t="shared" ref="D163:AI163" si="195">(IF(D$73=0,0,D88/D$74))</f>
        <v>0</v>
      </c>
      <c r="E163" s="228">
        <f t="shared" si="195"/>
        <v>0</v>
      </c>
      <c r="F163" s="228">
        <f t="shared" si="195"/>
        <v>0</v>
      </c>
      <c r="G163" s="228">
        <f t="shared" si="195"/>
        <v>0</v>
      </c>
      <c r="H163" s="228">
        <f t="shared" si="195"/>
        <v>0</v>
      </c>
      <c r="I163" s="228">
        <f t="shared" si="195"/>
        <v>0</v>
      </c>
      <c r="J163" s="228">
        <f t="shared" si="195"/>
        <v>0</v>
      </c>
      <c r="K163" s="228">
        <f t="shared" si="195"/>
        <v>0</v>
      </c>
      <c r="L163" s="228">
        <f t="shared" si="195"/>
        <v>0</v>
      </c>
      <c r="M163" s="228">
        <f t="shared" si="195"/>
        <v>0</v>
      </c>
      <c r="N163" s="228">
        <f t="shared" si="195"/>
        <v>0</v>
      </c>
      <c r="O163" s="228">
        <f t="shared" si="195"/>
        <v>0</v>
      </c>
      <c r="P163" s="228">
        <f t="shared" si="195"/>
        <v>0</v>
      </c>
      <c r="Q163" s="228">
        <f t="shared" si="195"/>
        <v>0</v>
      </c>
      <c r="R163" s="228">
        <f t="shared" si="195"/>
        <v>0</v>
      </c>
      <c r="S163" s="228">
        <f t="shared" si="195"/>
        <v>0</v>
      </c>
      <c r="T163" s="228">
        <f t="shared" si="195"/>
        <v>0</v>
      </c>
      <c r="U163" s="228">
        <f t="shared" si="195"/>
        <v>0</v>
      </c>
      <c r="V163" s="228">
        <f t="shared" si="195"/>
        <v>0</v>
      </c>
      <c r="W163" s="228">
        <f t="shared" si="195"/>
        <v>0</v>
      </c>
      <c r="X163" s="228">
        <f t="shared" si="195"/>
        <v>0</v>
      </c>
      <c r="Y163" s="228">
        <f t="shared" si="195"/>
        <v>0</v>
      </c>
      <c r="Z163" s="228">
        <f t="shared" si="195"/>
        <v>0</v>
      </c>
      <c r="AA163" s="228">
        <f t="shared" si="195"/>
        <v>0</v>
      </c>
      <c r="AB163" s="228">
        <f t="shared" si="195"/>
        <v>0</v>
      </c>
      <c r="AC163" s="228">
        <f t="shared" si="195"/>
        <v>0</v>
      </c>
      <c r="AD163" s="228">
        <f t="shared" si="195"/>
        <v>0</v>
      </c>
      <c r="AE163" s="228">
        <f t="shared" si="195"/>
        <v>0</v>
      </c>
      <c r="AF163" s="228">
        <f t="shared" si="195"/>
        <v>0</v>
      </c>
      <c r="AG163" s="228">
        <f t="shared" si="195"/>
        <v>0</v>
      </c>
      <c r="AH163" s="228">
        <f t="shared" si="195"/>
        <v>0</v>
      </c>
      <c r="AI163" s="228">
        <f t="shared" si="195"/>
        <v>0</v>
      </c>
      <c r="AJ163" s="228">
        <f t="shared" ref="AJ163:BD163" si="196">(IF(AJ$73=0,0,AJ88/AJ$74))</f>
        <v>0</v>
      </c>
      <c r="AK163" s="228">
        <f t="shared" si="196"/>
        <v>0</v>
      </c>
      <c r="AL163" s="228">
        <f t="shared" si="196"/>
        <v>0</v>
      </c>
      <c r="AM163" s="228">
        <f t="shared" si="196"/>
        <v>0</v>
      </c>
      <c r="AN163" s="228">
        <f t="shared" si="196"/>
        <v>0</v>
      </c>
      <c r="AO163" s="228">
        <f t="shared" si="196"/>
        <v>0</v>
      </c>
      <c r="AP163" s="228">
        <f t="shared" si="196"/>
        <v>0</v>
      </c>
      <c r="AQ163" s="228">
        <f t="shared" si="196"/>
        <v>0</v>
      </c>
      <c r="AR163" s="228">
        <f t="shared" si="196"/>
        <v>0</v>
      </c>
      <c r="AS163" s="228">
        <f t="shared" si="196"/>
        <v>0</v>
      </c>
      <c r="AT163" s="228">
        <f t="shared" si="196"/>
        <v>0</v>
      </c>
      <c r="AU163" s="228">
        <f t="shared" si="196"/>
        <v>0</v>
      </c>
      <c r="AV163" s="228">
        <f t="shared" si="196"/>
        <v>0</v>
      </c>
      <c r="AW163" s="228">
        <f t="shared" si="196"/>
        <v>0</v>
      </c>
      <c r="AX163" s="228">
        <f t="shared" si="196"/>
        <v>0</v>
      </c>
      <c r="AY163" s="228">
        <f t="shared" si="196"/>
        <v>0</v>
      </c>
      <c r="AZ163" s="228">
        <f t="shared" si="196"/>
        <v>0</v>
      </c>
      <c r="BA163" s="228">
        <f t="shared" si="196"/>
        <v>0</v>
      </c>
      <c r="BB163" s="228">
        <f t="shared" si="196"/>
        <v>0</v>
      </c>
      <c r="BC163" s="228">
        <f t="shared" si="196"/>
        <v>0</v>
      </c>
      <c r="BD163" s="228">
        <f t="shared" si="196"/>
        <v>0</v>
      </c>
      <c r="BE163" s="226"/>
      <c r="BF163" s="229">
        <f t="shared" ref="BF163:BZ163" si="197">(IF(BF$73=0,0,BF88/BF$74))</f>
        <v>0</v>
      </c>
      <c r="BG163" s="228">
        <f t="shared" si="197"/>
        <v>0</v>
      </c>
      <c r="BH163" s="228">
        <f t="shared" si="197"/>
        <v>0</v>
      </c>
      <c r="BI163" s="228">
        <f t="shared" si="197"/>
        <v>0</v>
      </c>
      <c r="BJ163" s="228">
        <f t="shared" si="197"/>
        <v>0</v>
      </c>
      <c r="BK163" s="228">
        <f t="shared" si="197"/>
        <v>0</v>
      </c>
      <c r="BL163" s="228">
        <f t="shared" si="197"/>
        <v>0</v>
      </c>
      <c r="BM163" s="228">
        <f t="shared" si="197"/>
        <v>0</v>
      </c>
      <c r="BN163" s="228">
        <f t="shared" si="197"/>
        <v>0</v>
      </c>
      <c r="BO163" s="228">
        <f t="shared" si="197"/>
        <v>0</v>
      </c>
      <c r="BP163" s="228">
        <f t="shared" si="197"/>
        <v>0</v>
      </c>
      <c r="BQ163" s="228">
        <f t="shared" si="197"/>
        <v>0</v>
      </c>
      <c r="BR163" s="228">
        <f t="shared" si="197"/>
        <v>0</v>
      </c>
      <c r="BS163" s="228">
        <f t="shared" si="197"/>
        <v>0</v>
      </c>
      <c r="BT163" s="228">
        <f t="shared" si="197"/>
        <v>0</v>
      </c>
      <c r="BU163" s="228">
        <f t="shared" si="197"/>
        <v>0</v>
      </c>
      <c r="BV163" s="228">
        <f t="shared" si="197"/>
        <v>0</v>
      </c>
      <c r="BW163" s="228">
        <f t="shared" si="197"/>
        <v>0</v>
      </c>
      <c r="BX163" s="228">
        <f t="shared" si="197"/>
        <v>0</v>
      </c>
      <c r="BY163" s="228">
        <f t="shared" si="197"/>
        <v>0</v>
      </c>
      <c r="BZ163" s="228">
        <f t="shared" si="197"/>
        <v>0</v>
      </c>
      <c r="CA163" s="225"/>
    </row>
    <row r="164" spans="1:79" x14ac:dyDescent="0.3">
      <c r="A164" s="223"/>
      <c r="B164" s="78" t="s">
        <v>47</v>
      </c>
      <c r="C164" s="225"/>
      <c r="D164" s="227">
        <f t="shared" ref="D164:AI164" si="198">(IF(D$73=0,0,D89/D$74))</f>
        <v>0</v>
      </c>
      <c r="E164" s="228">
        <f t="shared" si="198"/>
        <v>0</v>
      </c>
      <c r="F164" s="228">
        <f t="shared" si="198"/>
        <v>0</v>
      </c>
      <c r="G164" s="228">
        <f t="shared" si="198"/>
        <v>0</v>
      </c>
      <c r="H164" s="228">
        <f t="shared" si="198"/>
        <v>0</v>
      </c>
      <c r="I164" s="228">
        <f t="shared" si="198"/>
        <v>0</v>
      </c>
      <c r="J164" s="228">
        <f t="shared" si="198"/>
        <v>0</v>
      </c>
      <c r="K164" s="228">
        <f t="shared" si="198"/>
        <v>0</v>
      </c>
      <c r="L164" s="228">
        <f t="shared" si="198"/>
        <v>0</v>
      </c>
      <c r="M164" s="228">
        <f t="shared" si="198"/>
        <v>0</v>
      </c>
      <c r="N164" s="228">
        <f t="shared" si="198"/>
        <v>0</v>
      </c>
      <c r="O164" s="228">
        <f t="shared" si="198"/>
        <v>0</v>
      </c>
      <c r="P164" s="228">
        <f t="shared" si="198"/>
        <v>0</v>
      </c>
      <c r="Q164" s="228">
        <f t="shared" si="198"/>
        <v>0</v>
      </c>
      <c r="R164" s="228">
        <f t="shared" si="198"/>
        <v>0</v>
      </c>
      <c r="S164" s="228">
        <f t="shared" si="198"/>
        <v>0</v>
      </c>
      <c r="T164" s="228">
        <f t="shared" si="198"/>
        <v>0</v>
      </c>
      <c r="U164" s="228">
        <f t="shared" si="198"/>
        <v>0</v>
      </c>
      <c r="V164" s="228">
        <f t="shared" si="198"/>
        <v>0</v>
      </c>
      <c r="W164" s="228">
        <f t="shared" si="198"/>
        <v>0</v>
      </c>
      <c r="X164" s="228">
        <f t="shared" si="198"/>
        <v>0</v>
      </c>
      <c r="Y164" s="228">
        <f t="shared" si="198"/>
        <v>0</v>
      </c>
      <c r="Z164" s="228">
        <f t="shared" si="198"/>
        <v>0</v>
      </c>
      <c r="AA164" s="228">
        <f t="shared" si="198"/>
        <v>0</v>
      </c>
      <c r="AB164" s="228">
        <f t="shared" si="198"/>
        <v>0</v>
      </c>
      <c r="AC164" s="228">
        <f t="shared" si="198"/>
        <v>0</v>
      </c>
      <c r="AD164" s="228">
        <f t="shared" si="198"/>
        <v>0</v>
      </c>
      <c r="AE164" s="228">
        <f t="shared" si="198"/>
        <v>0</v>
      </c>
      <c r="AF164" s="228">
        <f t="shared" si="198"/>
        <v>0</v>
      </c>
      <c r="AG164" s="228">
        <f t="shared" si="198"/>
        <v>0</v>
      </c>
      <c r="AH164" s="228">
        <f t="shared" si="198"/>
        <v>0</v>
      </c>
      <c r="AI164" s="228">
        <f t="shared" si="198"/>
        <v>0</v>
      </c>
      <c r="AJ164" s="228">
        <f t="shared" ref="AJ164:BD164" si="199">(IF(AJ$73=0,0,AJ89/AJ$74))</f>
        <v>0</v>
      </c>
      <c r="AK164" s="228">
        <f t="shared" si="199"/>
        <v>0</v>
      </c>
      <c r="AL164" s="228">
        <f t="shared" si="199"/>
        <v>0</v>
      </c>
      <c r="AM164" s="228">
        <f t="shared" si="199"/>
        <v>0</v>
      </c>
      <c r="AN164" s="228">
        <f t="shared" si="199"/>
        <v>0</v>
      </c>
      <c r="AO164" s="228">
        <f t="shared" si="199"/>
        <v>0</v>
      </c>
      <c r="AP164" s="228">
        <f t="shared" si="199"/>
        <v>0</v>
      </c>
      <c r="AQ164" s="228">
        <f t="shared" si="199"/>
        <v>0</v>
      </c>
      <c r="AR164" s="228">
        <f t="shared" si="199"/>
        <v>0</v>
      </c>
      <c r="AS164" s="228">
        <f t="shared" si="199"/>
        <v>0</v>
      </c>
      <c r="AT164" s="228">
        <f t="shared" si="199"/>
        <v>0</v>
      </c>
      <c r="AU164" s="228">
        <f t="shared" si="199"/>
        <v>0</v>
      </c>
      <c r="AV164" s="228">
        <f t="shared" si="199"/>
        <v>0</v>
      </c>
      <c r="AW164" s="228">
        <f t="shared" si="199"/>
        <v>0</v>
      </c>
      <c r="AX164" s="228">
        <f t="shared" si="199"/>
        <v>0</v>
      </c>
      <c r="AY164" s="228">
        <f t="shared" si="199"/>
        <v>0</v>
      </c>
      <c r="AZ164" s="228">
        <f t="shared" si="199"/>
        <v>0</v>
      </c>
      <c r="BA164" s="228">
        <f t="shared" si="199"/>
        <v>0</v>
      </c>
      <c r="BB164" s="228">
        <f t="shared" si="199"/>
        <v>0</v>
      </c>
      <c r="BC164" s="228">
        <f t="shared" si="199"/>
        <v>0</v>
      </c>
      <c r="BD164" s="228">
        <f t="shared" si="199"/>
        <v>0</v>
      </c>
      <c r="BE164" s="226"/>
      <c r="BF164" s="229">
        <f t="shared" ref="BF164:BZ164" si="200">(IF(BF$73=0,0,BF89/BF$74))</f>
        <v>0</v>
      </c>
      <c r="BG164" s="228">
        <f t="shared" si="200"/>
        <v>0</v>
      </c>
      <c r="BH164" s="228">
        <f t="shared" si="200"/>
        <v>0</v>
      </c>
      <c r="BI164" s="228">
        <f t="shared" si="200"/>
        <v>0</v>
      </c>
      <c r="BJ164" s="228">
        <f t="shared" si="200"/>
        <v>0</v>
      </c>
      <c r="BK164" s="228">
        <f t="shared" si="200"/>
        <v>0</v>
      </c>
      <c r="BL164" s="228">
        <f t="shared" si="200"/>
        <v>0</v>
      </c>
      <c r="BM164" s="228">
        <f t="shared" si="200"/>
        <v>0</v>
      </c>
      <c r="BN164" s="228">
        <f t="shared" si="200"/>
        <v>0</v>
      </c>
      <c r="BO164" s="228">
        <f t="shared" si="200"/>
        <v>0</v>
      </c>
      <c r="BP164" s="228">
        <f t="shared" si="200"/>
        <v>0</v>
      </c>
      <c r="BQ164" s="228">
        <f t="shared" si="200"/>
        <v>0</v>
      </c>
      <c r="BR164" s="228">
        <f t="shared" si="200"/>
        <v>0</v>
      </c>
      <c r="BS164" s="228">
        <f t="shared" si="200"/>
        <v>0</v>
      </c>
      <c r="BT164" s="228">
        <f t="shared" si="200"/>
        <v>0</v>
      </c>
      <c r="BU164" s="228">
        <f t="shared" si="200"/>
        <v>0</v>
      </c>
      <c r="BV164" s="228">
        <f t="shared" si="200"/>
        <v>0</v>
      </c>
      <c r="BW164" s="228">
        <f t="shared" si="200"/>
        <v>0</v>
      </c>
      <c r="BX164" s="228">
        <f t="shared" si="200"/>
        <v>0</v>
      </c>
      <c r="BY164" s="228">
        <f t="shared" si="200"/>
        <v>0</v>
      </c>
      <c r="BZ164" s="228">
        <f t="shared" si="200"/>
        <v>0</v>
      </c>
      <c r="CA164" s="225"/>
    </row>
    <row r="165" spans="1:79" x14ac:dyDescent="0.3">
      <c r="A165" s="223"/>
      <c r="B165" s="78" t="s">
        <v>351</v>
      </c>
      <c r="C165" s="225"/>
      <c r="D165" s="227">
        <f t="shared" ref="D165:AI165" si="201">(IF(D$73=0,0,D90/D$74))</f>
        <v>0</v>
      </c>
      <c r="E165" s="228">
        <f t="shared" si="201"/>
        <v>0</v>
      </c>
      <c r="F165" s="228">
        <f t="shared" si="201"/>
        <v>0</v>
      </c>
      <c r="G165" s="228">
        <f t="shared" si="201"/>
        <v>0</v>
      </c>
      <c r="H165" s="228">
        <f t="shared" si="201"/>
        <v>0</v>
      </c>
      <c r="I165" s="228">
        <f t="shared" si="201"/>
        <v>0</v>
      </c>
      <c r="J165" s="228">
        <f t="shared" si="201"/>
        <v>0</v>
      </c>
      <c r="K165" s="228">
        <f t="shared" si="201"/>
        <v>0</v>
      </c>
      <c r="L165" s="228">
        <f t="shared" si="201"/>
        <v>0</v>
      </c>
      <c r="M165" s="228">
        <f t="shared" si="201"/>
        <v>0</v>
      </c>
      <c r="N165" s="228">
        <f t="shared" si="201"/>
        <v>0</v>
      </c>
      <c r="O165" s="228">
        <f t="shared" si="201"/>
        <v>0</v>
      </c>
      <c r="P165" s="228">
        <f t="shared" si="201"/>
        <v>0</v>
      </c>
      <c r="Q165" s="228">
        <f t="shared" si="201"/>
        <v>0</v>
      </c>
      <c r="R165" s="228">
        <f t="shared" si="201"/>
        <v>0</v>
      </c>
      <c r="S165" s="228">
        <f t="shared" si="201"/>
        <v>0</v>
      </c>
      <c r="T165" s="228">
        <f t="shared" si="201"/>
        <v>0</v>
      </c>
      <c r="U165" s="228">
        <f t="shared" si="201"/>
        <v>0</v>
      </c>
      <c r="V165" s="228">
        <f t="shared" si="201"/>
        <v>0</v>
      </c>
      <c r="W165" s="228">
        <f t="shared" si="201"/>
        <v>0</v>
      </c>
      <c r="X165" s="228">
        <f t="shared" si="201"/>
        <v>0</v>
      </c>
      <c r="Y165" s="228">
        <f t="shared" si="201"/>
        <v>0</v>
      </c>
      <c r="Z165" s="228">
        <f t="shared" si="201"/>
        <v>0</v>
      </c>
      <c r="AA165" s="228">
        <f t="shared" si="201"/>
        <v>0</v>
      </c>
      <c r="AB165" s="228">
        <f t="shared" si="201"/>
        <v>0</v>
      </c>
      <c r="AC165" s="228">
        <f t="shared" si="201"/>
        <v>0</v>
      </c>
      <c r="AD165" s="228">
        <f t="shared" si="201"/>
        <v>0</v>
      </c>
      <c r="AE165" s="228">
        <f t="shared" si="201"/>
        <v>0</v>
      </c>
      <c r="AF165" s="228">
        <f t="shared" si="201"/>
        <v>0</v>
      </c>
      <c r="AG165" s="228">
        <f t="shared" si="201"/>
        <v>0</v>
      </c>
      <c r="AH165" s="228">
        <f t="shared" si="201"/>
        <v>0</v>
      </c>
      <c r="AI165" s="228">
        <f t="shared" si="201"/>
        <v>0</v>
      </c>
      <c r="AJ165" s="228">
        <f t="shared" ref="AJ165:BD165" si="202">(IF(AJ$73=0,0,AJ90/AJ$74))</f>
        <v>0</v>
      </c>
      <c r="AK165" s="228">
        <f t="shared" si="202"/>
        <v>0</v>
      </c>
      <c r="AL165" s="228">
        <f t="shared" si="202"/>
        <v>0</v>
      </c>
      <c r="AM165" s="228">
        <f t="shared" si="202"/>
        <v>0</v>
      </c>
      <c r="AN165" s="228">
        <f t="shared" si="202"/>
        <v>0</v>
      </c>
      <c r="AO165" s="228">
        <f t="shared" si="202"/>
        <v>0</v>
      </c>
      <c r="AP165" s="228">
        <f t="shared" si="202"/>
        <v>0</v>
      </c>
      <c r="AQ165" s="228">
        <f t="shared" si="202"/>
        <v>0</v>
      </c>
      <c r="AR165" s="228">
        <f t="shared" si="202"/>
        <v>0</v>
      </c>
      <c r="AS165" s="228">
        <f t="shared" si="202"/>
        <v>0</v>
      </c>
      <c r="AT165" s="228">
        <f t="shared" si="202"/>
        <v>0</v>
      </c>
      <c r="AU165" s="228">
        <f t="shared" si="202"/>
        <v>0</v>
      </c>
      <c r="AV165" s="228">
        <f t="shared" si="202"/>
        <v>0</v>
      </c>
      <c r="AW165" s="228">
        <f t="shared" si="202"/>
        <v>0</v>
      </c>
      <c r="AX165" s="228">
        <f t="shared" si="202"/>
        <v>0</v>
      </c>
      <c r="AY165" s="228">
        <f t="shared" si="202"/>
        <v>0</v>
      </c>
      <c r="AZ165" s="228">
        <f t="shared" si="202"/>
        <v>0</v>
      </c>
      <c r="BA165" s="228">
        <f t="shared" si="202"/>
        <v>0</v>
      </c>
      <c r="BB165" s="228">
        <f t="shared" si="202"/>
        <v>0</v>
      </c>
      <c r="BC165" s="228">
        <f t="shared" si="202"/>
        <v>0</v>
      </c>
      <c r="BD165" s="228">
        <f t="shared" si="202"/>
        <v>0</v>
      </c>
      <c r="BE165" s="226"/>
      <c r="BF165" s="229">
        <f t="shared" ref="BF165:BZ165" si="203">(IF(BF$73=0,0,BF90/BF$74))</f>
        <v>0</v>
      </c>
      <c r="BG165" s="228">
        <f t="shared" si="203"/>
        <v>0</v>
      </c>
      <c r="BH165" s="228">
        <f t="shared" si="203"/>
        <v>0</v>
      </c>
      <c r="BI165" s="228">
        <f t="shared" si="203"/>
        <v>0</v>
      </c>
      <c r="BJ165" s="228">
        <f t="shared" si="203"/>
        <v>0</v>
      </c>
      <c r="BK165" s="228">
        <f t="shared" si="203"/>
        <v>0</v>
      </c>
      <c r="BL165" s="228">
        <f t="shared" si="203"/>
        <v>0</v>
      </c>
      <c r="BM165" s="228">
        <f t="shared" si="203"/>
        <v>0</v>
      </c>
      <c r="BN165" s="228">
        <f t="shared" si="203"/>
        <v>0</v>
      </c>
      <c r="BO165" s="228">
        <f t="shared" si="203"/>
        <v>0</v>
      </c>
      <c r="BP165" s="228">
        <f t="shared" si="203"/>
        <v>0</v>
      </c>
      <c r="BQ165" s="228">
        <f t="shared" si="203"/>
        <v>0</v>
      </c>
      <c r="BR165" s="228">
        <f t="shared" si="203"/>
        <v>0</v>
      </c>
      <c r="BS165" s="228">
        <f t="shared" si="203"/>
        <v>0</v>
      </c>
      <c r="BT165" s="228">
        <f t="shared" si="203"/>
        <v>0</v>
      </c>
      <c r="BU165" s="228">
        <f t="shared" si="203"/>
        <v>0</v>
      </c>
      <c r="BV165" s="228">
        <f t="shared" si="203"/>
        <v>0</v>
      </c>
      <c r="BW165" s="228">
        <f t="shared" si="203"/>
        <v>0</v>
      </c>
      <c r="BX165" s="228">
        <f t="shared" si="203"/>
        <v>0</v>
      </c>
      <c r="BY165" s="228">
        <f t="shared" si="203"/>
        <v>0</v>
      </c>
      <c r="BZ165" s="228">
        <f t="shared" si="203"/>
        <v>0</v>
      </c>
      <c r="CA165" s="225"/>
    </row>
    <row r="166" spans="1:79" x14ac:dyDescent="0.3">
      <c r="A166" s="223"/>
      <c r="B166" s="78" t="s">
        <v>51</v>
      </c>
      <c r="C166" s="225"/>
      <c r="D166" s="227">
        <f t="shared" ref="D166:AI166" si="204">(IF(D$73=0,0,D91/D$74))</f>
        <v>0</v>
      </c>
      <c r="E166" s="228">
        <f t="shared" si="204"/>
        <v>0</v>
      </c>
      <c r="F166" s="228">
        <f t="shared" si="204"/>
        <v>0</v>
      </c>
      <c r="G166" s="228">
        <f t="shared" si="204"/>
        <v>0</v>
      </c>
      <c r="H166" s="228">
        <f t="shared" si="204"/>
        <v>0</v>
      </c>
      <c r="I166" s="228">
        <f t="shared" si="204"/>
        <v>0</v>
      </c>
      <c r="J166" s="228">
        <f t="shared" si="204"/>
        <v>0</v>
      </c>
      <c r="K166" s="228">
        <f t="shared" si="204"/>
        <v>0</v>
      </c>
      <c r="L166" s="228">
        <f t="shared" si="204"/>
        <v>0</v>
      </c>
      <c r="M166" s="228">
        <f t="shared" si="204"/>
        <v>0</v>
      </c>
      <c r="N166" s="228">
        <f t="shared" si="204"/>
        <v>0</v>
      </c>
      <c r="O166" s="228">
        <f t="shared" si="204"/>
        <v>0</v>
      </c>
      <c r="P166" s="228">
        <f t="shared" si="204"/>
        <v>0</v>
      </c>
      <c r="Q166" s="228">
        <f t="shared" si="204"/>
        <v>0</v>
      </c>
      <c r="R166" s="228">
        <f t="shared" si="204"/>
        <v>0</v>
      </c>
      <c r="S166" s="228">
        <f t="shared" si="204"/>
        <v>0</v>
      </c>
      <c r="T166" s="228">
        <f t="shared" si="204"/>
        <v>0</v>
      </c>
      <c r="U166" s="228">
        <f t="shared" si="204"/>
        <v>0</v>
      </c>
      <c r="V166" s="228">
        <f t="shared" si="204"/>
        <v>0</v>
      </c>
      <c r="W166" s="228">
        <f t="shared" si="204"/>
        <v>0</v>
      </c>
      <c r="X166" s="228">
        <f t="shared" si="204"/>
        <v>0</v>
      </c>
      <c r="Y166" s="228">
        <f t="shared" si="204"/>
        <v>0</v>
      </c>
      <c r="Z166" s="228">
        <f t="shared" si="204"/>
        <v>0</v>
      </c>
      <c r="AA166" s="228">
        <f t="shared" si="204"/>
        <v>0</v>
      </c>
      <c r="AB166" s="228">
        <f t="shared" si="204"/>
        <v>0</v>
      </c>
      <c r="AC166" s="228">
        <f t="shared" si="204"/>
        <v>0</v>
      </c>
      <c r="AD166" s="228">
        <f t="shared" si="204"/>
        <v>0</v>
      </c>
      <c r="AE166" s="228">
        <f t="shared" si="204"/>
        <v>0</v>
      </c>
      <c r="AF166" s="228">
        <f t="shared" si="204"/>
        <v>0</v>
      </c>
      <c r="AG166" s="228">
        <f t="shared" si="204"/>
        <v>0</v>
      </c>
      <c r="AH166" s="228">
        <f t="shared" si="204"/>
        <v>0</v>
      </c>
      <c r="AI166" s="228">
        <f t="shared" si="204"/>
        <v>0</v>
      </c>
      <c r="AJ166" s="228">
        <f t="shared" ref="AJ166:BD166" si="205">(IF(AJ$73=0,0,AJ91/AJ$74))</f>
        <v>0</v>
      </c>
      <c r="AK166" s="228">
        <f t="shared" si="205"/>
        <v>0</v>
      </c>
      <c r="AL166" s="228">
        <f t="shared" si="205"/>
        <v>0</v>
      </c>
      <c r="AM166" s="228">
        <f t="shared" si="205"/>
        <v>0</v>
      </c>
      <c r="AN166" s="228">
        <f t="shared" si="205"/>
        <v>0</v>
      </c>
      <c r="AO166" s="228">
        <f t="shared" si="205"/>
        <v>0</v>
      </c>
      <c r="AP166" s="228">
        <f t="shared" si="205"/>
        <v>0</v>
      </c>
      <c r="AQ166" s="228">
        <f t="shared" si="205"/>
        <v>0</v>
      </c>
      <c r="AR166" s="228">
        <f t="shared" si="205"/>
        <v>0</v>
      </c>
      <c r="AS166" s="228">
        <f t="shared" si="205"/>
        <v>0</v>
      </c>
      <c r="AT166" s="228">
        <f t="shared" si="205"/>
        <v>0</v>
      </c>
      <c r="AU166" s="228">
        <f t="shared" si="205"/>
        <v>0</v>
      </c>
      <c r="AV166" s="228">
        <f t="shared" si="205"/>
        <v>0</v>
      </c>
      <c r="AW166" s="228">
        <f t="shared" si="205"/>
        <v>0</v>
      </c>
      <c r="AX166" s="228">
        <f t="shared" si="205"/>
        <v>0</v>
      </c>
      <c r="AY166" s="228">
        <f t="shared" si="205"/>
        <v>0</v>
      </c>
      <c r="AZ166" s="228">
        <f t="shared" si="205"/>
        <v>0</v>
      </c>
      <c r="BA166" s="228">
        <f t="shared" si="205"/>
        <v>0</v>
      </c>
      <c r="BB166" s="228">
        <f t="shared" si="205"/>
        <v>0</v>
      </c>
      <c r="BC166" s="228">
        <f t="shared" si="205"/>
        <v>0</v>
      </c>
      <c r="BD166" s="228">
        <f t="shared" si="205"/>
        <v>0</v>
      </c>
      <c r="BE166" s="226"/>
      <c r="BF166" s="229">
        <f t="shared" ref="BF166:BZ166" si="206">(IF(BF$73=0,0,BF91/BF$74))</f>
        <v>0</v>
      </c>
      <c r="BG166" s="228">
        <f t="shared" si="206"/>
        <v>0</v>
      </c>
      <c r="BH166" s="228">
        <f t="shared" si="206"/>
        <v>0</v>
      </c>
      <c r="BI166" s="228">
        <f t="shared" si="206"/>
        <v>0</v>
      </c>
      <c r="BJ166" s="228">
        <f t="shared" si="206"/>
        <v>0</v>
      </c>
      <c r="BK166" s="228">
        <f t="shared" si="206"/>
        <v>0</v>
      </c>
      <c r="BL166" s="228">
        <f t="shared" si="206"/>
        <v>0</v>
      </c>
      <c r="BM166" s="228">
        <f t="shared" si="206"/>
        <v>0</v>
      </c>
      <c r="BN166" s="228">
        <f t="shared" si="206"/>
        <v>0</v>
      </c>
      <c r="BO166" s="228">
        <f t="shared" si="206"/>
        <v>0</v>
      </c>
      <c r="BP166" s="228">
        <f t="shared" si="206"/>
        <v>0</v>
      </c>
      <c r="BQ166" s="228">
        <f t="shared" si="206"/>
        <v>0</v>
      </c>
      <c r="BR166" s="228">
        <f t="shared" si="206"/>
        <v>0</v>
      </c>
      <c r="BS166" s="228">
        <f t="shared" si="206"/>
        <v>0</v>
      </c>
      <c r="BT166" s="228">
        <f t="shared" si="206"/>
        <v>0</v>
      </c>
      <c r="BU166" s="228">
        <f t="shared" si="206"/>
        <v>0</v>
      </c>
      <c r="BV166" s="228">
        <f t="shared" si="206"/>
        <v>0</v>
      </c>
      <c r="BW166" s="228">
        <f t="shared" si="206"/>
        <v>0</v>
      </c>
      <c r="BX166" s="228">
        <f t="shared" si="206"/>
        <v>0</v>
      </c>
      <c r="BY166" s="228">
        <f t="shared" si="206"/>
        <v>0</v>
      </c>
      <c r="BZ166" s="228">
        <f t="shared" si="206"/>
        <v>0</v>
      </c>
      <c r="CA166" s="225"/>
    </row>
    <row r="167" spans="1:79" x14ac:dyDescent="0.3">
      <c r="A167" s="223"/>
      <c r="B167" s="78" t="s">
        <v>53</v>
      </c>
      <c r="C167" s="225"/>
      <c r="D167" s="227">
        <f t="shared" ref="D167:AI167" si="207">(IF(D$73=0,0,D92/D$74))</f>
        <v>0</v>
      </c>
      <c r="E167" s="228">
        <f t="shared" si="207"/>
        <v>0</v>
      </c>
      <c r="F167" s="228">
        <f t="shared" si="207"/>
        <v>0</v>
      </c>
      <c r="G167" s="228">
        <f t="shared" si="207"/>
        <v>0</v>
      </c>
      <c r="H167" s="228">
        <f t="shared" si="207"/>
        <v>0</v>
      </c>
      <c r="I167" s="228">
        <f t="shared" si="207"/>
        <v>0</v>
      </c>
      <c r="J167" s="228">
        <f t="shared" si="207"/>
        <v>0</v>
      </c>
      <c r="K167" s="228">
        <f t="shared" si="207"/>
        <v>0</v>
      </c>
      <c r="L167" s="228">
        <f t="shared" si="207"/>
        <v>0</v>
      </c>
      <c r="M167" s="228">
        <f t="shared" si="207"/>
        <v>0</v>
      </c>
      <c r="N167" s="228">
        <f t="shared" si="207"/>
        <v>0</v>
      </c>
      <c r="O167" s="228">
        <f t="shared" si="207"/>
        <v>0</v>
      </c>
      <c r="P167" s="228">
        <f t="shared" si="207"/>
        <v>0</v>
      </c>
      <c r="Q167" s="228">
        <f t="shared" si="207"/>
        <v>0</v>
      </c>
      <c r="R167" s="228">
        <f t="shared" si="207"/>
        <v>0</v>
      </c>
      <c r="S167" s="228">
        <f t="shared" si="207"/>
        <v>0</v>
      </c>
      <c r="T167" s="228">
        <f t="shared" si="207"/>
        <v>0</v>
      </c>
      <c r="U167" s="228">
        <f t="shared" si="207"/>
        <v>0</v>
      </c>
      <c r="V167" s="228">
        <f t="shared" si="207"/>
        <v>0</v>
      </c>
      <c r="W167" s="228">
        <f t="shared" si="207"/>
        <v>0</v>
      </c>
      <c r="X167" s="228">
        <f t="shared" si="207"/>
        <v>0</v>
      </c>
      <c r="Y167" s="228">
        <f t="shared" si="207"/>
        <v>0</v>
      </c>
      <c r="Z167" s="228">
        <f t="shared" si="207"/>
        <v>0</v>
      </c>
      <c r="AA167" s="228">
        <f t="shared" si="207"/>
        <v>0</v>
      </c>
      <c r="AB167" s="228">
        <f t="shared" si="207"/>
        <v>0</v>
      </c>
      <c r="AC167" s="228">
        <f t="shared" si="207"/>
        <v>0</v>
      </c>
      <c r="AD167" s="228">
        <f t="shared" si="207"/>
        <v>0</v>
      </c>
      <c r="AE167" s="228">
        <f t="shared" si="207"/>
        <v>0</v>
      </c>
      <c r="AF167" s="228">
        <f t="shared" si="207"/>
        <v>0</v>
      </c>
      <c r="AG167" s="228">
        <f t="shared" si="207"/>
        <v>0</v>
      </c>
      <c r="AH167" s="228">
        <f t="shared" si="207"/>
        <v>0</v>
      </c>
      <c r="AI167" s="228">
        <f t="shared" si="207"/>
        <v>0</v>
      </c>
      <c r="AJ167" s="228">
        <f t="shared" ref="AJ167:BD167" si="208">(IF(AJ$73=0,0,AJ92/AJ$74))</f>
        <v>0</v>
      </c>
      <c r="AK167" s="228">
        <f t="shared" si="208"/>
        <v>0</v>
      </c>
      <c r="AL167" s="228">
        <f t="shared" si="208"/>
        <v>0</v>
      </c>
      <c r="AM167" s="228">
        <f t="shared" si="208"/>
        <v>0</v>
      </c>
      <c r="AN167" s="228">
        <f t="shared" si="208"/>
        <v>0</v>
      </c>
      <c r="AO167" s="228">
        <f t="shared" si="208"/>
        <v>0</v>
      </c>
      <c r="AP167" s="228">
        <f t="shared" si="208"/>
        <v>0</v>
      </c>
      <c r="AQ167" s="228">
        <f t="shared" si="208"/>
        <v>0</v>
      </c>
      <c r="AR167" s="228">
        <f t="shared" si="208"/>
        <v>0</v>
      </c>
      <c r="AS167" s="228">
        <f t="shared" si="208"/>
        <v>0</v>
      </c>
      <c r="AT167" s="228">
        <f t="shared" si="208"/>
        <v>0</v>
      </c>
      <c r="AU167" s="228">
        <f t="shared" si="208"/>
        <v>0</v>
      </c>
      <c r="AV167" s="228">
        <f t="shared" si="208"/>
        <v>0</v>
      </c>
      <c r="AW167" s="228">
        <f t="shared" si="208"/>
        <v>0</v>
      </c>
      <c r="AX167" s="228">
        <f t="shared" si="208"/>
        <v>0</v>
      </c>
      <c r="AY167" s="228">
        <f t="shared" si="208"/>
        <v>0</v>
      </c>
      <c r="AZ167" s="228">
        <f t="shared" si="208"/>
        <v>0</v>
      </c>
      <c r="BA167" s="228">
        <f t="shared" si="208"/>
        <v>0</v>
      </c>
      <c r="BB167" s="228">
        <f t="shared" si="208"/>
        <v>0</v>
      </c>
      <c r="BC167" s="228">
        <f t="shared" si="208"/>
        <v>0</v>
      </c>
      <c r="BD167" s="228">
        <f t="shared" si="208"/>
        <v>0</v>
      </c>
      <c r="BE167" s="226"/>
      <c r="BF167" s="229">
        <f t="shared" ref="BF167:BZ167" si="209">(IF(BF$73=0,0,BF92/BF$74))</f>
        <v>0</v>
      </c>
      <c r="BG167" s="228">
        <f t="shared" si="209"/>
        <v>0</v>
      </c>
      <c r="BH167" s="228">
        <f t="shared" si="209"/>
        <v>0</v>
      </c>
      <c r="BI167" s="228">
        <f t="shared" si="209"/>
        <v>0</v>
      </c>
      <c r="BJ167" s="228">
        <f t="shared" si="209"/>
        <v>0</v>
      </c>
      <c r="BK167" s="228">
        <f t="shared" si="209"/>
        <v>0</v>
      </c>
      <c r="BL167" s="228">
        <f t="shared" si="209"/>
        <v>0</v>
      </c>
      <c r="BM167" s="228">
        <f t="shared" si="209"/>
        <v>0</v>
      </c>
      <c r="BN167" s="228">
        <f t="shared" si="209"/>
        <v>0</v>
      </c>
      <c r="BO167" s="228">
        <f t="shared" si="209"/>
        <v>0</v>
      </c>
      <c r="BP167" s="228">
        <f t="shared" si="209"/>
        <v>0</v>
      </c>
      <c r="BQ167" s="228">
        <f t="shared" si="209"/>
        <v>0</v>
      </c>
      <c r="BR167" s="228">
        <f t="shared" si="209"/>
        <v>0</v>
      </c>
      <c r="BS167" s="228">
        <f t="shared" si="209"/>
        <v>0</v>
      </c>
      <c r="BT167" s="228">
        <f t="shared" si="209"/>
        <v>0</v>
      </c>
      <c r="BU167" s="228">
        <f t="shared" si="209"/>
        <v>0</v>
      </c>
      <c r="BV167" s="228">
        <f t="shared" si="209"/>
        <v>0</v>
      </c>
      <c r="BW167" s="228">
        <f t="shared" si="209"/>
        <v>0</v>
      </c>
      <c r="BX167" s="228">
        <f t="shared" si="209"/>
        <v>0</v>
      </c>
      <c r="BY167" s="228">
        <f t="shared" si="209"/>
        <v>0</v>
      </c>
      <c r="BZ167" s="228">
        <f t="shared" si="209"/>
        <v>0</v>
      </c>
      <c r="CA167" s="225"/>
    </row>
    <row r="168" spans="1:79" x14ac:dyDescent="0.3">
      <c r="A168" s="223"/>
      <c r="B168" s="78" t="s">
        <v>352</v>
      </c>
      <c r="C168" s="225"/>
      <c r="D168" s="227">
        <f t="shared" ref="D168:AI168" si="210">(IF(D$73=0,0,D93/D$74))</f>
        <v>0</v>
      </c>
      <c r="E168" s="228">
        <f t="shared" si="210"/>
        <v>0</v>
      </c>
      <c r="F168" s="228">
        <f t="shared" si="210"/>
        <v>0</v>
      </c>
      <c r="G168" s="228">
        <f t="shared" si="210"/>
        <v>0</v>
      </c>
      <c r="H168" s="228">
        <f t="shared" si="210"/>
        <v>0</v>
      </c>
      <c r="I168" s="228">
        <f t="shared" si="210"/>
        <v>0</v>
      </c>
      <c r="J168" s="228">
        <f t="shared" si="210"/>
        <v>0</v>
      </c>
      <c r="K168" s="228">
        <f t="shared" si="210"/>
        <v>0</v>
      </c>
      <c r="L168" s="228">
        <f t="shared" si="210"/>
        <v>0</v>
      </c>
      <c r="M168" s="228">
        <f t="shared" si="210"/>
        <v>0</v>
      </c>
      <c r="N168" s="228">
        <f t="shared" si="210"/>
        <v>0</v>
      </c>
      <c r="O168" s="228">
        <f t="shared" si="210"/>
        <v>0</v>
      </c>
      <c r="P168" s="228">
        <f t="shared" si="210"/>
        <v>0</v>
      </c>
      <c r="Q168" s="228">
        <f t="shared" si="210"/>
        <v>0</v>
      </c>
      <c r="R168" s="228">
        <f t="shared" si="210"/>
        <v>0</v>
      </c>
      <c r="S168" s="228">
        <f t="shared" si="210"/>
        <v>0</v>
      </c>
      <c r="T168" s="228">
        <f t="shared" si="210"/>
        <v>0</v>
      </c>
      <c r="U168" s="228">
        <f t="shared" si="210"/>
        <v>0</v>
      </c>
      <c r="V168" s="228">
        <f t="shared" si="210"/>
        <v>0</v>
      </c>
      <c r="W168" s="228">
        <f t="shared" si="210"/>
        <v>0</v>
      </c>
      <c r="X168" s="228">
        <f t="shared" si="210"/>
        <v>0</v>
      </c>
      <c r="Y168" s="228">
        <f t="shared" si="210"/>
        <v>0</v>
      </c>
      <c r="Z168" s="228">
        <f t="shared" si="210"/>
        <v>0</v>
      </c>
      <c r="AA168" s="228">
        <f t="shared" si="210"/>
        <v>0</v>
      </c>
      <c r="AB168" s="228">
        <f t="shared" si="210"/>
        <v>0</v>
      </c>
      <c r="AC168" s="228">
        <f t="shared" si="210"/>
        <v>0</v>
      </c>
      <c r="AD168" s="228">
        <f t="shared" si="210"/>
        <v>0</v>
      </c>
      <c r="AE168" s="228">
        <f t="shared" si="210"/>
        <v>0</v>
      </c>
      <c r="AF168" s="228">
        <f t="shared" si="210"/>
        <v>0</v>
      </c>
      <c r="AG168" s="228">
        <f t="shared" si="210"/>
        <v>0</v>
      </c>
      <c r="AH168" s="228">
        <f t="shared" si="210"/>
        <v>0</v>
      </c>
      <c r="AI168" s="228">
        <f t="shared" si="210"/>
        <v>0</v>
      </c>
      <c r="AJ168" s="228">
        <f t="shared" ref="AJ168:BD168" si="211">(IF(AJ$73=0,0,AJ93/AJ$74))</f>
        <v>0</v>
      </c>
      <c r="AK168" s="228">
        <f t="shared" si="211"/>
        <v>0</v>
      </c>
      <c r="AL168" s="228">
        <f t="shared" si="211"/>
        <v>0</v>
      </c>
      <c r="AM168" s="228">
        <f t="shared" si="211"/>
        <v>0</v>
      </c>
      <c r="AN168" s="228">
        <f t="shared" si="211"/>
        <v>0</v>
      </c>
      <c r="AO168" s="228">
        <f t="shared" si="211"/>
        <v>0</v>
      </c>
      <c r="AP168" s="228">
        <f t="shared" si="211"/>
        <v>0</v>
      </c>
      <c r="AQ168" s="228">
        <f t="shared" si="211"/>
        <v>0</v>
      </c>
      <c r="AR168" s="228">
        <f t="shared" si="211"/>
        <v>0</v>
      </c>
      <c r="AS168" s="228">
        <f t="shared" si="211"/>
        <v>0</v>
      </c>
      <c r="AT168" s="228">
        <f t="shared" si="211"/>
        <v>0</v>
      </c>
      <c r="AU168" s="228">
        <f t="shared" si="211"/>
        <v>0</v>
      </c>
      <c r="AV168" s="228">
        <f t="shared" si="211"/>
        <v>0</v>
      </c>
      <c r="AW168" s="228">
        <f t="shared" si="211"/>
        <v>0</v>
      </c>
      <c r="AX168" s="228">
        <f t="shared" si="211"/>
        <v>0</v>
      </c>
      <c r="AY168" s="228">
        <f t="shared" si="211"/>
        <v>0</v>
      </c>
      <c r="AZ168" s="228">
        <f t="shared" si="211"/>
        <v>0</v>
      </c>
      <c r="BA168" s="228">
        <f t="shared" si="211"/>
        <v>0</v>
      </c>
      <c r="BB168" s="228">
        <f t="shared" si="211"/>
        <v>0</v>
      </c>
      <c r="BC168" s="228">
        <f t="shared" si="211"/>
        <v>0</v>
      </c>
      <c r="BD168" s="228">
        <f t="shared" si="211"/>
        <v>0</v>
      </c>
      <c r="BE168" s="226"/>
      <c r="BF168" s="229">
        <f t="shared" ref="BF168:BZ168" si="212">(IF(BF$73=0,0,BF93/BF$74))</f>
        <v>0</v>
      </c>
      <c r="BG168" s="228">
        <f t="shared" si="212"/>
        <v>0</v>
      </c>
      <c r="BH168" s="228">
        <f t="shared" si="212"/>
        <v>0</v>
      </c>
      <c r="BI168" s="228">
        <f t="shared" si="212"/>
        <v>0</v>
      </c>
      <c r="BJ168" s="228">
        <f t="shared" si="212"/>
        <v>0</v>
      </c>
      <c r="BK168" s="228">
        <f t="shared" si="212"/>
        <v>0</v>
      </c>
      <c r="BL168" s="228">
        <f t="shared" si="212"/>
        <v>0</v>
      </c>
      <c r="BM168" s="228">
        <f t="shared" si="212"/>
        <v>0</v>
      </c>
      <c r="BN168" s="228">
        <f t="shared" si="212"/>
        <v>0</v>
      </c>
      <c r="BO168" s="228">
        <f t="shared" si="212"/>
        <v>0</v>
      </c>
      <c r="BP168" s="228">
        <f t="shared" si="212"/>
        <v>0</v>
      </c>
      <c r="BQ168" s="228">
        <f t="shared" si="212"/>
        <v>0</v>
      </c>
      <c r="BR168" s="228">
        <f t="shared" si="212"/>
        <v>0</v>
      </c>
      <c r="BS168" s="228">
        <f t="shared" si="212"/>
        <v>0</v>
      </c>
      <c r="BT168" s="228">
        <f t="shared" si="212"/>
        <v>0</v>
      </c>
      <c r="BU168" s="228">
        <f t="shared" si="212"/>
        <v>0</v>
      </c>
      <c r="BV168" s="228">
        <f t="shared" si="212"/>
        <v>0</v>
      </c>
      <c r="BW168" s="228">
        <f t="shared" si="212"/>
        <v>0</v>
      </c>
      <c r="BX168" s="228">
        <f t="shared" si="212"/>
        <v>0</v>
      </c>
      <c r="BY168" s="228">
        <f t="shared" si="212"/>
        <v>0</v>
      </c>
      <c r="BZ168" s="228">
        <f t="shared" si="212"/>
        <v>0</v>
      </c>
      <c r="CA168" s="225"/>
    </row>
    <row r="169" spans="1:79" x14ac:dyDescent="0.3">
      <c r="A169" s="223"/>
      <c r="B169" s="160" t="s">
        <v>353</v>
      </c>
      <c r="C169" s="225"/>
      <c r="D169" s="238">
        <f t="shared" ref="D169:AI169" si="213">(IF(D$73=0,0,D94/D$74))</f>
        <v>0</v>
      </c>
      <c r="E169" s="238">
        <f t="shared" si="213"/>
        <v>0</v>
      </c>
      <c r="F169" s="238">
        <f t="shared" si="213"/>
        <v>0</v>
      </c>
      <c r="G169" s="238">
        <f t="shared" si="213"/>
        <v>0</v>
      </c>
      <c r="H169" s="238">
        <f t="shared" si="213"/>
        <v>0</v>
      </c>
      <c r="I169" s="238">
        <f t="shared" si="213"/>
        <v>0</v>
      </c>
      <c r="J169" s="238">
        <f t="shared" si="213"/>
        <v>0</v>
      </c>
      <c r="K169" s="238">
        <f t="shared" si="213"/>
        <v>0</v>
      </c>
      <c r="L169" s="238">
        <f t="shared" si="213"/>
        <v>0</v>
      </c>
      <c r="M169" s="238">
        <f t="shared" si="213"/>
        <v>0</v>
      </c>
      <c r="N169" s="238">
        <f t="shared" si="213"/>
        <v>0</v>
      </c>
      <c r="O169" s="238">
        <f t="shared" si="213"/>
        <v>0</v>
      </c>
      <c r="P169" s="238">
        <f t="shared" si="213"/>
        <v>0</v>
      </c>
      <c r="Q169" s="238">
        <f t="shared" si="213"/>
        <v>0</v>
      </c>
      <c r="R169" s="238">
        <f t="shared" si="213"/>
        <v>0</v>
      </c>
      <c r="S169" s="238">
        <f t="shared" si="213"/>
        <v>0</v>
      </c>
      <c r="T169" s="238">
        <f t="shared" si="213"/>
        <v>0</v>
      </c>
      <c r="U169" s="238">
        <f t="shared" si="213"/>
        <v>0</v>
      </c>
      <c r="V169" s="238">
        <f t="shared" si="213"/>
        <v>0</v>
      </c>
      <c r="W169" s="238">
        <f t="shared" si="213"/>
        <v>0</v>
      </c>
      <c r="X169" s="238">
        <f t="shared" si="213"/>
        <v>0</v>
      </c>
      <c r="Y169" s="238">
        <f t="shared" si="213"/>
        <v>0</v>
      </c>
      <c r="Z169" s="238">
        <f t="shared" si="213"/>
        <v>0</v>
      </c>
      <c r="AA169" s="238">
        <f t="shared" si="213"/>
        <v>0</v>
      </c>
      <c r="AB169" s="238">
        <f t="shared" si="213"/>
        <v>0</v>
      </c>
      <c r="AC169" s="238">
        <f t="shared" si="213"/>
        <v>0</v>
      </c>
      <c r="AD169" s="238">
        <f t="shared" si="213"/>
        <v>0</v>
      </c>
      <c r="AE169" s="238">
        <f t="shared" si="213"/>
        <v>0</v>
      </c>
      <c r="AF169" s="238">
        <f t="shared" si="213"/>
        <v>0</v>
      </c>
      <c r="AG169" s="238">
        <f t="shared" si="213"/>
        <v>0</v>
      </c>
      <c r="AH169" s="238">
        <f t="shared" si="213"/>
        <v>0</v>
      </c>
      <c r="AI169" s="238">
        <f t="shared" si="213"/>
        <v>0</v>
      </c>
      <c r="AJ169" s="238">
        <f t="shared" ref="AJ169:BD169" si="214">(IF(AJ$73=0,0,AJ94/AJ$74))</f>
        <v>0</v>
      </c>
      <c r="AK169" s="238">
        <f t="shared" si="214"/>
        <v>0</v>
      </c>
      <c r="AL169" s="238">
        <f t="shared" si="214"/>
        <v>0</v>
      </c>
      <c r="AM169" s="238">
        <f t="shared" si="214"/>
        <v>0</v>
      </c>
      <c r="AN169" s="238">
        <f t="shared" si="214"/>
        <v>0</v>
      </c>
      <c r="AO169" s="238">
        <f t="shared" si="214"/>
        <v>0</v>
      </c>
      <c r="AP169" s="238">
        <f t="shared" si="214"/>
        <v>0</v>
      </c>
      <c r="AQ169" s="238">
        <f t="shared" si="214"/>
        <v>0</v>
      </c>
      <c r="AR169" s="238">
        <f t="shared" si="214"/>
        <v>0</v>
      </c>
      <c r="AS169" s="238">
        <f t="shared" si="214"/>
        <v>0</v>
      </c>
      <c r="AT169" s="238">
        <f t="shared" si="214"/>
        <v>0</v>
      </c>
      <c r="AU169" s="238">
        <f t="shared" si="214"/>
        <v>0</v>
      </c>
      <c r="AV169" s="238">
        <f t="shared" si="214"/>
        <v>0</v>
      </c>
      <c r="AW169" s="238">
        <f t="shared" si="214"/>
        <v>0</v>
      </c>
      <c r="AX169" s="238">
        <f t="shared" si="214"/>
        <v>0</v>
      </c>
      <c r="AY169" s="238">
        <f t="shared" si="214"/>
        <v>0</v>
      </c>
      <c r="AZ169" s="238">
        <f t="shared" si="214"/>
        <v>0</v>
      </c>
      <c r="BA169" s="238">
        <f t="shared" si="214"/>
        <v>0</v>
      </c>
      <c r="BB169" s="238">
        <f t="shared" si="214"/>
        <v>0</v>
      </c>
      <c r="BC169" s="238">
        <f t="shared" si="214"/>
        <v>0</v>
      </c>
      <c r="BD169" s="238">
        <f t="shared" si="214"/>
        <v>0</v>
      </c>
      <c r="BE169" s="226"/>
      <c r="BF169" s="239">
        <f t="shared" ref="BF169:BZ169" si="215">(IF(BF$73=0,0,BF94/BF$74))</f>
        <v>0</v>
      </c>
      <c r="BG169" s="238">
        <f t="shared" si="215"/>
        <v>0</v>
      </c>
      <c r="BH169" s="238">
        <f t="shared" si="215"/>
        <v>0</v>
      </c>
      <c r="BI169" s="238">
        <f t="shared" si="215"/>
        <v>0</v>
      </c>
      <c r="BJ169" s="238">
        <f t="shared" si="215"/>
        <v>0</v>
      </c>
      <c r="BK169" s="238">
        <f t="shared" si="215"/>
        <v>0</v>
      </c>
      <c r="BL169" s="238">
        <f t="shared" si="215"/>
        <v>0</v>
      </c>
      <c r="BM169" s="238">
        <f t="shared" si="215"/>
        <v>0</v>
      </c>
      <c r="BN169" s="238">
        <f t="shared" si="215"/>
        <v>0</v>
      </c>
      <c r="BO169" s="238">
        <f t="shared" si="215"/>
        <v>0</v>
      </c>
      <c r="BP169" s="238">
        <f t="shared" si="215"/>
        <v>0</v>
      </c>
      <c r="BQ169" s="238">
        <f t="shared" si="215"/>
        <v>0</v>
      </c>
      <c r="BR169" s="238">
        <f t="shared" si="215"/>
        <v>0</v>
      </c>
      <c r="BS169" s="238">
        <f t="shared" si="215"/>
        <v>0</v>
      </c>
      <c r="BT169" s="238">
        <f t="shared" si="215"/>
        <v>0</v>
      </c>
      <c r="BU169" s="238">
        <f t="shared" si="215"/>
        <v>0</v>
      </c>
      <c r="BV169" s="238">
        <f t="shared" si="215"/>
        <v>0</v>
      </c>
      <c r="BW169" s="238">
        <f t="shared" si="215"/>
        <v>0</v>
      </c>
      <c r="BX169" s="238">
        <f t="shared" si="215"/>
        <v>0</v>
      </c>
      <c r="BY169" s="238">
        <f t="shared" si="215"/>
        <v>0</v>
      </c>
      <c r="BZ169" s="238">
        <f t="shared" si="215"/>
        <v>0</v>
      </c>
      <c r="CA169" s="225"/>
    </row>
    <row r="170" spans="1:79" ht="15.6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x14ac:dyDescent="0.3">
      <c r="A171" s="223"/>
      <c r="B171" s="78" t="s">
        <v>354</v>
      </c>
      <c r="C171" s="225"/>
      <c r="D171" s="227">
        <f t="shared" ref="D171:AI171" si="216">(IF(D$73=0,0,D96/D$74))</f>
        <v>0</v>
      </c>
      <c r="E171" s="228">
        <f t="shared" si="216"/>
        <v>0</v>
      </c>
      <c r="F171" s="228">
        <f t="shared" si="216"/>
        <v>0</v>
      </c>
      <c r="G171" s="228">
        <f t="shared" si="216"/>
        <v>0</v>
      </c>
      <c r="H171" s="228">
        <f t="shared" si="216"/>
        <v>0</v>
      </c>
      <c r="I171" s="228">
        <f t="shared" si="216"/>
        <v>0</v>
      </c>
      <c r="J171" s="228">
        <f t="shared" si="216"/>
        <v>0</v>
      </c>
      <c r="K171" s="228">
        <f t="shared" si="216"/>
        <v>0</v>
      </c>
      <c r="L171" s="228">
        <f t="shared" si="216"/>
        <v>0</v>
      </c>
      <c r="M171" s="228">
        <f t="shared" si="216"/>
        <v>0</v>
      </c>
      <c r="N171" s="228">
        <f t="shared" si="216"/>
        <v>0</v>
      </c>
      <c r="O171" s="228">
        <f t="shared" si="216"/>
        <v>0</v>
      </c>
      <c r="P171" s="228">
        <f t="shared" si="216"/>
        <v>0</v>
      </c>
      <c r="Q171" s="228">
        <f t="shared" si="216"/>
        <v>0</v>
      </c>
      <c r="R171" s="228">
        <f t="shared" si="216"/>
        <v>0</v>
      </c>
      <c r="S171" s="228">
        <f t="shared" si="216"/>
        <v>0</v>
      </c>
      <c r="T171" s="228">
        <f t="shared" si="216"/>
        <v>0</v>
      </c>
      <c r="U171" s="228">
        <f t="shared" si="216"/>
        <v>0</v>
      </c>
      <c r="V171" s="228">
        <f t="shared" si="216"/>
        <v>0</v>
      </c>
      <c r="W171" s="228">
        <f t="shared" si="216"/>
        <v>0</v>
      </c>
      <c r="X171" s="228">
        <f t="shared" si="216"/>
        <v>0</v>
      </c>
      <c r="Y171" s="228">
        <f t="shared" si="216"/>
        <v>0</v>
      </c>
      <c r="Z171" s="228">
        <f t="shared" si="216"/>
        <v>0</v>
      </c>
      <c r="AA171" s="228">
        <f t="shared" si="216"/>
        <v>0</v>
      </c>
      <c r="AB171" s="228">
        <f t="shared" si="216"/>
        <v>0</v>
      </c>
      <c r="AC171" s="228">
        <f t="shared" si="216"/>
        <v>0</v>
      </c>
      <c r="AD171" s="228">
        <f t="shared" si="216"/>
        <v>0</v>
      </c>
      <c r="AE171" s="228">
        <f t="shared" si="216"/>
        <v>0</v>
      </c>
      <c r="AF171" s="228">
        <f t="shared" si="216"/>
        <v>0</v>
      </c>
      <c r="AG171" s="228">
        <f t="shared" si="216"/>
        <v>0</v>
      </c>
      <c r="AH171" s="228">
        <f t="shared" si="216"/>
        <v>0</v>
      </c>
      <c r="AI171" s="228">
        <f t="shared" si="216"/>
        <v>0</v>
      </c>
      <c r="AJ171" s="228">
        <f t="shared" ref="AJ171:BD171" si="217">(IF(AJ$73=0,0,AJ96/AJ$74))</f>
        <v>0</v>
      </c>
      <c r="AK171" s="228">
        <f t="shared" si="217"/>
        <v>0</v>
      </c>
      <c r="AL171" s="228">
        <f t="shared" si="217"/>
        <v>0</v>
      </c>
      <c r="AM171" s="228">
        <f t="shared" si="217"/>
        <v>0</v>
      </c>
      <c r="AN171" s="228">
        <f t="shared" si="217"/>
        <v>0</v>
      </c>
      <c r="AO171" s="228">
        <f t="shared" si="217"/>
        <v>0</v>
      </c>
      <c r="AP171" s="228">
        <f t="shared" si="217"/>
        <v>0</v>
      </c>
      <c r="AQ171" s="228">
        <f t="shared" si="217"/>
        <v>0</v>
      </c>
      <c r="AR171" s="228">
        <f t="shared" si="217"/>
        <v>0</v>
      </c>
      <c r="AS171" s="228">
        <f t="shared" si="217"/>
        <v>0</v>
      </c>
      <c r="AT171" s="228">
        <f t="shared" si="217"/>
        <v>0</v>
      </c>
      <c r="AU171" s="228">
        <f t="shared" si="217"/>
        <v>0</v>
      </c>
      <c r="AV171" s="228">
        <f t="shared" si="217"/>
        <v>0</v>
      </c>
      <c r="AW171" s="228">
        <f t="shared" si="217"/>
        <v>0</v>
      </c>
      <c r="AX171" s="228">
        <f t="shared" si="217"/>
        <v>0</v>
      </c>
      <c r="AY171" s="228">
        <f t="shared" si="217"/>
        <v>0</v>
      </c>
      <c r="AZ171" s="228">
        <f t="shared" si="217"/>
        <v>0</v>
      </c>
      <c r="BA171" s="228">
        <f t="shared" si="217"/>
        <v>0</v>
      </c>
      <c r="BB171" s="228">
        <f t="shared" si="217"/>
        <v>0</v>
      </c>
      <c r="BC171" s="228">
        <f t="shared" si="217"/>
        <v>0</v>
      </c>
      <c r="BD171" s="228">
        <f t="shared" si="217"/>
        <v>0</v>
      </c>
      <c r="BE171" s="226"/>
      <c r="BF171" s="229">
        <f t="shared" ref="BF171:BZ171" si="218">(IF(BF$73=0,0,BF96/BF$74))</f>
        <v>0</v>
      </c>
      <c r="BG171" s="228">
        <f t="shared" si="218"/>
        <v>0</v>
      </c>
      <c r="BH171" s="228">
        <f t="shared" si="218"/>
        <v>0</v>
      </c>
      <c r="BI171" s="228">
        <f t="shared" si="218"/>
        <v>0</v>
      </c>
      <c r="BJ171" s="228">
        <f t="shared" si="218"/>
        <v>0</v>
      </c>
      <c r="BK171" s="228">
        <f t="shared" si="218"/>
        <v>0</v>
      </c>
      <c r="BL171" s="228">
        <f t="shared" si="218"/>
        <v>0</v>
      </c>
      <c r="BM171" s="228">
        <f t="shared" si="218"/>
        <v>0</v>
      </c>
      <c r="BN171" s="228">
        <f t="shared" si="218"/>
        <v>0</v>
      </c>
      <c r="BO171" s="228">
        <f t="shared" si="218"/>
        <v>0</v>
      </c>
      <c r="BP171" s="228">
        <f t="shared" si="218"/>
        <v>0</v>
      </c>
      <c r="BQ171" s="228">
        <f t="shared" si="218"/>
        <v>0</v>
      </c>
      <c r="BR171" s="228">
        <f t="shared" si="218"/>
        <v>0</v>
      </c>
      <c r="BS171" s="228">
        <f t="shared" si="218"/>
        <v>0</v>
      </c>
      <c r="BT171" s="228">
        <f t="shared" si="218"/>
        <v>0</v>
      </c>
      <c r="BU171" s="228">
        <f t="shared" si="218"/>
        <v>0</v>
      </c>
      <c r="BV171" s="228">
        <f t="shared" si="218"/>
        <v>0</v>
      </c>
      <c r="BW171" s="228">
        <f t="shared" si="218"/>
        <v>0</v>
      </c>
      <c r="BX171" s="228">
        <f t="shared" si="218"/>
        <v>0</v>
      </c>
      <c r="BY171" s="228">
        <f t="shared" si="218"/>
        <v>0</v>
      </c>
      <c r="BZ171" s="228">
        <f t="shared" si="218"/>
        <v>0</v>
      </c>
      <c r="CA171" s="225"/>
    </row>
    <row r="172" spans="1:79" x14ac:dyDescent="0.3">
      <c r="A172" s="223"/>
      <c r="B172" s="78" t="s">
        <v>59</v>
      </c>
      <c r="C172" s="225"/>
      <c r="D172" s="227">
        <f t="shared" ref="D172:AI172" si="219">(IF(D$73=0,0,D97/D$74))</f>
        <v>0</v>
      </c>
      <c r="E172" s="228">
        <f t="shared" si="219"/>
        <v>0</v>
      </c>
      <c r="F172" s="228">
        <f t="shared" si="219"/>
        <v>0</v>
      </c>
      <c r="G172" s="228">
        <f t="shared" si="219"/>
        <v>0</v>
      </c>
      <c r="H172" s="228">
        <f t="shared" si="219"/>
        <v>0</v>
      </c>
      <c r="I172" s="228">
        <f t="shared" si="219"/>
        <v>0</v>
      </c>
      <c r="J172" s="228">
        <f t="shared" si="219"/>
        <v>0</v>
      </c>
      <c r="K172" s="228">
        <f t="shared" si="219"/>
        <v>0</v>
      </c>
      <c r="L172" s="228">
        <f t="shared" si="219"/>
        <v>0</v>
      </c>
      <c r="M172" s="228">
        <f t="shared" si="219"/>
        <v>0</v>
      </c>
      <c r="N172" s="228">
        <f t="shared" si="219"/>
        <v>0</v>
      </c>
      <c r="O172" s="228">
        <f t="shared" si="219"/>
        <v>0</v>
      </c>
      <c r="P172" s="228">
        <f t="shared" si="219"/>
        <v>0</v>
      </c>
      <c r="Q172" s="228">
        <f t="shared" si="219"/>
        <v>0</v>
      </c>
      <c r="R172" s="228">
        <f t="shared" si="219"/>
        <v>0</v>
      </c>
      <c r="S172" s="228">
        <f t="shared" si="219"/>
        <v>0</v>
      </c>
      <c r="T172" s="228">
        <f t="shared" si="219"/>
        <v>0</v>
      </c>
      <c r="U172" s="228">
        <f t="shared" si="219"/>
        <v>0</v>
      </c>
      <c r="V172" s="228">
        <f t="shared" si="219"/>
        <v>0</v>
      </c>
      <c r="W172" s="228">
        <f t="shared" si="219"/>
        <v>0</v>
      </c>
      <c r="X172" s="228">
        <f t="shared" si="219"/>
        <v>0</v>
      </c>
      <c r="Y172" s="228">
        <f t="shared" si="219"/>
        <v>0</v>
      </c>
      <c r="Z172" s="228">
        <f t="shared" si="219"/>
        <v>0</v>
      </c>
      <c r="AA172" s="228">
        <f t="shared" si="219"/>
        <v>0</v>
      </c>
      <c r="AB172" s="228">
        <f t="shared" si="219"/>
        <v>0</v>
      </c>
      <c r="AC172" s="228">
        <f t="shared" si="219"/>
        <v>0</v>
      </c>
      <c r="AD172" s="228">
        <f t="shared" si="219"/>
        <v>0</v>
      </c>
      <c r="AE172" s="228">
        <f t="shared" si="219"/>
        <v>0</v>
      </c>
      <c r="AF172" s="228">
        <f t="shared" si="219"/>
        <v>0</v>
      </c>
      <c r="AG172" s="228">
        <f t="shared" si="219"/>
        <v>0</v>
      </c>
      <c r="AH172" s="228">
        <f t="shared" si="219"/>
        <v>0</v>
      </c>
      <c r="AI172" s="228">
        <f t="shared" si="219"/>
        <v>0</v>
      </c>
      <c r="AJ172" s="228">
        <f t="shared" ref="AJ172:BD172" si="220">(IF(AJ$73=0,0,AJ97/AJ$74))</f>
        <v>0</v>
      </c>
      <c r="AK172" s="228">
        <f t="shared" si="220"/>
        <v>0</v>
      </c>
      <c r="AL172" s="228">
        <f t="shared" si="220"/>
        <v>0</v>
      </c>
      <c r="AM172" s="228">
        <f t="shared" si="220"/>
        <v>0</v>
      </c>
      <c r="AN172" s="228">
        <f t="shared" si="220"/>
        <v>0</v>
      </c>
      <c r="AO172" s="228">
        <f t="shared" si="220"/>
        <v>0</v>
      </c>
      <c r="AP172" s="228">
        <f t="shared" si="220"/>
        <v>0</v>
      </c>
      <c r="AQ172" s="228">
        <f t="shared" si="220"/>
        <v>0</v>
      </c>
      <c r="AR172" s="228">
        <f t="shared" si="220"/>
        <v>0</v>
      </c>
      <c r="AS172" s="228">
        <f t="shared" si="220"/>
        <v>0</v>
      </c>
      <c r="AT172" s="228">
        <f t="shared" si="220"/>
        <v>0</v>
      </c>
      <c r="AU172" s="228">
        <f t="shared" si="220"/>
        <v>0</v>
      </c>
      <c r="AV172" s="228">
        <f t="shared" si="220"/>
        <v>0</v>
      </c>
      <c r="AW172" s="228">
        <f t="shared" si="220"/>
        <v>0</v>
      </c>
      <c r="AX172" s="228">
        <f t="shared" si="220"/>
        <v>0</v>
      </c>
      <c r="AY172" s="228">
        <f t="shared" si="220"/>
        <v>0</v>
      </c>
      <c r="AZ172" s="228">
        <f t="shared" si="220"/>
        <v>0</v>
      </c>
      <c r="BA172" s="228">
        <f t="shared" si="220"/>
        <v>0</v>
      </c>
      <c r="BB172" s="228">
        <f t="shared" si="220"/>
        <v>0</v>
      </c>
      <c r="BC172" s="228">
        <f t="shared" si="220"/>
        <v>0</v>
      </c>
      <c r="BD172" s="228">
        <f t="shared" si="220"/>
        <v>0</v>
      </c>
      <c r="BE172" s="226"/>
      <c r="BF172" s="229">
        <f t="shared" ref="BF172:BZ172" si="221">(IF(BF$73=0,0,BF97/BF$74))</f>
        <v>0</v>
      </c>
      <c r="BG172" s="228">
        <f t="shared" si="221"/>
        <v>0</v>
      </c>
      <c r="BH172" s="228">
        <f t="shared" si="221"/>
        <v>0</v>
      </c>
      <c r="BI172" s="228">
        <f t="shared" si="221"/>
        <v>0</v>
      </c>
      <c r="BJ172" s="228">
        <f t="shared" si="221"/>
        <v>0</v>
      </c>
      <c r="BK172" s="228">
        <f t="shared" si="221"/>
        <v>0</v>
      </c>
      <c r="BL172" s="228">
        <f t="shared" si="221"/>
        <v>0</v>
      </c>
      <c r="BM172" s="228">
        <f t="shared" si="221"/>
        <v>0</v>
      </c>
      <c r="BN172" s="228">
        <f t="shared" si="221"/>
        <v>0</v>
      </c>
      <c r="BO172" s="228">
        <f t="shared" si="221"/>
        <v>0</v>
      </c>
      <c r="BP172" s="228">
        <f t="shared" si="221"/>
        <v>0</v>
      </c>
      <c r="BQ172" s="228">
        <f t="shared" si="221"/>
        <v>0</v>
      </c>
      <c r="BR172" s="228">
        <f t="shared" si="221"/>
        <v>0</v>
      </c>
      <c r="BS172" s="228">
        <f t="shared" si="221"/>
        <v>0</v>
      </c>
      <c r="BT172" s="228">
        <f t="shared" si="221"/>
        <v>0</v>
      </c>
      <c r="BU172" s="228">
        <f t="shared" si="221"/>
        <v>0</v>
      </c>
      <c r="BV172" s="228">
        <f t="shared" si="221"/>
        <v>0</v>
      </c>
      <c r="BW172" s="228">
        <f t="shared" si="221"/>
        <v>0</v>
      </c>
      <c r="BX172" s="228">
        <f t="shared" si="221"/>
        <v>0</v>
      </c>
      <c r="BY172" s="228">
        <f t="shared" si="221"/>
        <v>0</v>
      </c>
      <c r="BZ172" s="228">
        <f t="shared" si="221"/>
        <v>0</v>
      </c>
      <c r="CA172" s="225"/>
    </row>
    <row r="173" spans="1:79" x14ac:dyDescent="0.3">
      <c r="A173" s="223"/>
      <c r="B173" s="160" t="s">
        <v>355</v>
      </c>
      <c r="C173" s="225"/>
      <c r="D173" s="238">
        <f t="shared" ref="D173:AI173" si="222">(IF(D$73=0,0,D98/D$74))</f>
        <v>0</v>
      </c>
      <c r="E173" s="238">
        <f t="shared" si="222"/>
        <v>0</v>
      </c>
      <c r="F173" s="238">
        <f t="shared" si="222"/>
        <v>0</v>
      </c>
      <c r="G173" s="238">
        <f t="shared" si="222"/>
        <v>0</v>
      </c>
      <c r="H173" s="238">
        <f t="shared" si="222"/>
        <v>0</v>
      </c>
      <c r="I173" s="238">
        <f t="shared" si="222"/>
        <v>0</v>
      </c>
      <c r="J173" s="238">
        <f t="shared" si="222"/>
        <v>0</v>
      </c>
      <c r="K173" s="238">
        <f t="shared" si="222"/>
        <v>0</v>
      </c>
      <c r="L173" s="238">
        <f t="shared" si="222"/>
        <v>0</v>
      </c>
      <c r="M173" s="238">
        <f t="shared" si="222"/>
        <v>0</v>
      </c>
      <c r="N173" s="238">
        <f t="shared" si="222"/>
        <v>0</v>
      </c>
      <c r="O173" s="238">
        <f t="shared" si="222"/>
        <v>0</v>
      </c>
      <c r="P173" s="238">
        <f t="shared" si="222"/>
        <v>0</v>
      </c>
      <c r="Q173" s="238">
        <f t="shared" si="222"/>
        <v>0</v>
      </c>
      <c r="R173" s="238">
        <f t="shared" si="222"/>
        <v>0</v>
      </c>
      <c r="S173" s="238">
        <f t="shared" si="222"/>
        <v>0</v>
      </c>
      <c r="T173" s="238">
        <f t="shared" si="222"/>
        <v>0</v>
      </c>
      <c r="U173" s="238">
        <f t="shared" si="222"/>
        <v>0</v>
      </c>
      <c r="V173" s="238">
        <f t="shared" si="222"/>
        <v>0</v>
      </c>
      <c r="W173" s="238">
        <f t="shared" si="222"/>
        <v>0</v>
      </c>
      <c r="X173" s="238">
        <f t="shared" si="222"/>
        <v>0</v>
      </c>
      <c r="Y173" s="238">
        <f t="shared" si="222"/>
        <v>0</v>
      </c>
      <c r="Z173" s="238">
        <f t="shared" si="222"/>
        <v>0</v>
      </c>
      <c r="AA173" s="238">
        <f t="shared" si="222"/>
        <v>0</v>
      </c>
      <c r="AB173" s="238">
        <f t="shared" si="222"/>
        <v>0</v>
      </c>
      <c r="AC173" s="238">
        <f t="shared" si="222"/>
        <v>0</v>
      </c>
      <c r="AD173" s="238">
        <f t="shared" si="222"/>
        <v>0</v>
      </c>
      <c r="AE173" s="238">
        <f t="shared" si="222"/>
        <v>0</v>
      </c>
      <c r="AF173" s="238">
        <f t="shared" si="222"/>
        <v>0</v>
      </c>
      <c r="AG173" s="238">
        <f t="shared" si="222"/>
        <v>0</v>
      </c>
      <c r="AH173" s="238">
        <f t="shared" si="222"/>
        <v>0</v>
      </c>
      <c r="AI173" s="238">
        <f t="shared" si="222"/>
        <v>0</v>
      </c>
      <c r="AJ173" s="238">
        <f t="shared" ref="AJ173:BD173" si="223">(IF(AJ$73=0,0,AJ98/AJ$74))</f>
        <v>0</v>
      </c>
      <c r="AK173" s="238">
        <f t="shared" si="223"/>
        <v>0</v>
      </c>
      <c r="AL173" s="238">
        <f t="shared" si="223"/>
        <v>0</v>
      </c>
      <c r="AM173" s="238">
        <f t="shared" si="223"/>
        <v>0</v>
      </c>
      <c r="AN173" s="238">
        <f t="shared" si="223"/>
        <v>0</v>
      </c>
      <c r="AO173" s="238">
        <f t="shared" si="223"/>
        <v>0</v>
      </c>
      <c r="AP173" s="238">
        <f t="shared" si="223"/>
        <v>0</v>
      </c>
      <c r="AQ173" s="238">
        <f t="shared" si="223"/>
        <v>0</v>
      </c>
      <c r="AR173" s="238">
        <f t="shared" si="223"/>
        <v>0</v>
      </c>
      <c r="AS173" s="238">
        <f t="shared" si="223"/>
        <v>0</v>
      </c>
      <c r="AT173" s="238">
        <f t="shared" si="223"/>
        <v>0</v>
      </c>
      <c r="AU173" s="238">
        <f t="shared" si="223"/>
        <v>0</v>
      </c>
      <c r="AV173" s="238">
        <f t="shared" si="223"/>
        <v>0</v>
      </c>
      <c r="AW173" s="238">
        <f t="shared" si="223"/>
        <v>0</v>
      </c>
      <c r="AX173" s="238">
        <f t="shared" si="223"/>
        <v>0</v>
      </c>
      <c r="AY173" s="238">
        <f t="shared" si="223"/>
        <v>0</v>
      </c>
      <c r="AZ173" s="238">
        <f t="shared" si="223"/>
        <v>0</v>
      </c>
      <c r="BA173" s="238">
        <f t="shared" si="223"/>
        <v>0</v>
      </c>
      <c r="BB173" s="238">
        <f t="shared" si="223"/>
        <v>0</v>
      </c>
      <c r="BC173" s="238">
        <f t="shared" si="223"/>
        <v>0</v>
      </c>
      <c r="BD173" s="238">
        <f t="shared" si="223"/>
        <v>0</v>
      </c>
      <c r="BE173" s="226"/>
      <c r="BF173" s="239">
        <f t="shared" ref="BF173:BZ173" si="224">(IF(BF$73=0,0,BF98/BF$74))</f>
        <v>0</v>
      </c>
      <c r="BG173" s="238">
        <f t="shared" si="224"/>
        <v>0</v>
      </c>
      <c r="BH173" s="238">
        <f t="shared" si="224"/>
        <v>0</v>
      </c>
      <c r="BI173" s="238">
        <f t="shared" si="224"/>
        <v>0</v>
      </c>
      <c r="BJ173" s="238">
        <f t="shared" si="224"/>
        <v>0</v>
      </c>
      <c r="BK173" s="238">
        <f t="shared" si="224"/>
        <v>0</v>
      </c>
      <c r="BL173" s="238">
        <f t="shared" si="224"/>
        <v>0</v>
      </c>
      <c r="BM173" s="238">
        <f t="shared" si="224"/>
        <v>0</v>
      </c>
      <c r="BN173" s="238">
        <f t="shared" si="224"/>
        <v>0</v>
      </c>
      <c r="BO173" s="238">
        <f t="shared" si="224"/>
        <v>0</v>
      </c>
      <c r="BP173" s="238">
        <f t="shared" si="224"/>
        <v>0</v>
      </c>
      <c r="BQ173" s="238">
        <f t="shared" si="224"/>
        <v>0</v>
      </c>
      <c r="BR173" s="238">
        <f t="shared" si="224"/>
        <v>0</v>
      </c>
      <c r="BS173" s="238">
        <f t="shared" si="224"/>
        <v>0</v>
      </c>
      <c r="BT173" s="238">
        <f t="shared" si="224"/>
        <v>0</v>
      </c>
      <c r="BU173" s="238">
        <f t="shared" si="224"/>
        <v>0</v>
      </c>
      <c r="BV173" s="238">
        <f t="shared" si="224"/>
        <v>0</v>
      </c>
      <c r="BW173" s="238">
        <f t="shared" si="224"/>
        <v>0</v>
      </c>
      <c r="BX173" s="238">
        <f t="shared" si="224"/>
        <v>0</v>
      </c>
      <c r="BY173" s="238">
        <f t="shared" si="224"/>
        <v>0</v>
      </c>
      <c r="BZ173" s="238">
        <f t="shared" si="224"/>
        <v>0</v>
      </c>
      <c r="CA173" s="225"/>
    </row>
    <row r="174" spans="1:79" ht="15.6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x14ac:dyDescent="0.3">
      <c r="A175" s="223"/>
      <c r="B175" s="78" t="s">
        <v>357</v>
      </c>
      <c r="C175" s="225"/>
      <c r="D175" s="227">
        <f t="shared" ref="D175:AI175" si="225">(IF(D$73=0,0,D100/D$74))</f>
        <v>0</v>
      </c>
      <c r="E175" s="228">
        <f t="shared" si="225"/>
        <v>0</v>
      </c>
      <c r="F175" s="228">
        <f t="shared" si="225"/>
        <v>0</v>
      </c>
      <c r="G175" s="228">
        <f t="shared" si="225"/>
        <v>0</v>
      </c>
      <c r="H175" s="228">
        <f t="shared" si="225"/>
        <v>0</v>
      </c>
      <c r="I175" s="228">
        <f t="shared" si="225"/>
        <v>0</v>
      </c>
      <c r="J175" s="228">
        <f t="shared" si="225"/>
        <v>0</v>
      </c>
      <c r="K175" s="228">
        <f t="shared" si="225"/>
        <v>0</v>
      </c>
      <c r="L175" s="228">
        <f t="shared" si="225"/>
        <v>0</v>
      </c>
      <c r="M175" s="228">
        <f t="shared" si="225"/>
        <v>0</v>
      </c>
      <c r="N175" s="228">
        <f t="shared" si="225"/>
        <v>0</v>
      </c>
      <c r="O175" s="228">
        <f t="shared" si="225"/>
        <v>0</v>
      </c>
      <c r="P175" s="228">
        <f t="shared" si="225"/>
        <v>0</v>
      </c>
      <c r="Q175" s="228">
        <f t="shared" si="225"/>
        <v>0</v>
      </c>
      <c r="R175" s="228">
        <f t="shared" si="225"/>
        <v>0</v>
      </c>
      <c r="S175" s="228">
        <f t="shared" si="225"/>
        <v>0</v>
      </c>
      <c r="T175" s="228">
        <f t="shared" si="225"/>
        <v>0</v>
      </c>
      <c r="U175" s="228">
        <f t="shared" si="225"/>
        <v>0</v>
      </c>
      <c r="V175" s="228">
        <f t="shared" si="225"/>
        <v>0</v>
      </c>
      <c r="W175" s="228">
        <f t="shared" si="225"/>
        <v>0</v>
      </c>
      <c r="X175" s="228">
        <f t="shared" si="225"/>
        <v>0</v>
      </c>
      <c r="Y175" s="228">
        <f t="shared" si="225"/>
        <v>0</v>
      </c>
      <c r="Z175" s="228">
        <f t="shared" si="225"/>
        <v>0</v>
      </c>
      <c r="AA175" s="228">
        <f t="shared" si="225"/>
        <v>0</v>
      </c>
      <c r="AB175" s="228">
        <f t="shared" si="225"/>
        <v>0</v>
      </c>
      <c r="AC175" s="228">
        <f t="shared" si="225"/>
        <v>0</v>
      </c>
      <c r="AD175" s="228">
        <f t="shared" si="225"/>
        <v>0</v>
      </c>
      <c r="AE175" s="228">
        <f t="shared" si="225"/>
        <v>0</v>
      </c>
      <c r="AF175" s="228">
        <f t="shared" si="225"/>
        <v>0</v>
      </c>
      <c r="AG175" s="228">
        <f t="shared" si="225"/>
        <v>0</v>
      </c>
      <c r="AH175" s="228">
        <f t="shared" si="225"/>
        <v>0</v>
      </c>
      <c r="AI175" s="228">
        <f t="shared" si="225"/>
        <v>0</v>
      </c>
      <c r="AJ175" s="228">
        <f t="shared" ref="AJ175:BD175" si="226">(IF(AJ$73=0,0,AJ100/AJ$74))</f>
        <v>0</v>
      </c>
      <c r="AK175" s="228">
        <f t="shared" si="226"/>
        <v>0</v>
      </c>
      <c r="AL175" s="228">
        <f t="shared" si="226"/>
        <v>0</v>
      </c>
      <c r="AM175" s="228">
        <f t="shared" si="226"/>
        <v>0</v>
      </c>
      <c r="AN175" s="228">
        <f t="shared" si="226"/>
        <v>0</v>
      </c>
      <c r="AO175" s="228">
        <f t="shared" si="226"/>
        <v>0</v>
      </c>
      <c r="AP175" s="228">
        <f t="shared" si="226"/>
        <v>0</v>
      </c>
      <c r="AQ175" s="228">
        <f t="shared" si="226"/>
        <v>0</v>
      </c>
      <c r="AR175" s="228">
        <f t="shared" si="226"/>
        <v>0</v>
      </c>
      <c r="AS175" s="228">
        <f t="shared" si="226"/>
        <v>0</v>
      </c>
      <c r="AT175" s="228">
        <f t="shared" si="226"/>
        <v>0</v>
      </c>
      <c r="AU175" s="228">
        <f t="shared" si="226"/>
        <v>0</v>
      </c>
      <c r="AV175" s="228">
        <f t="shared" si="226"/>
        <v>0</v>
      </c>
      <c r="AW175" s="228">
        <f t="shared" si="226"/>
        <v>0</v>
      </c>
      <c r="AX175" s="228">
        <f t="shared" si="226"/>
        <v>0</v>
      </c>
      <c r="AY175" s="228">
        <f t="shared" si="226"/>
        <v>0</v>
      </c>
      <c r="AZ175" s="228">
        <f t="shared" si="226"/>
        <v>0</v>
      </c>
      <c r="BA175" s="228">
        <f t="shared" si="226"/>
        <v>0</v>
      </c>
      <c r="BB175" s="228">
        <f t="shared" si="226"/>
        <v>0</v>
      </c>
      <c r="BC175" s="228">
        <f t="shared" si="226"/>
        <v>0</v>
      </c>
      <c r="BD175" s="228">
        <f t="shared" si="226"/>
        <v>0</v>
      </c>
      <c r="BE175" s="226"/>
      <c r="BF175" s="229">
        <f t="shared" ref="BF175:BZ175" si="227">(IF(BF$73=0,0,BF100/BF$74))</f>
        <v>0</v>
      </c>
      <c r="BG175" s="228">
        <f t="shared" si="227"/>
        <v>0</v>
      </c>
      <c r="BH175" s="228">
        <f t="shared" si="227"/>
        <v>0</v>
      </c>
      <c r="BI175" s="228">
        <f t="shared" si="227"/>
        <v>0</v>
      </c>
      <c r="BJ175" s="228">
        <f t="shared" si="227"/>
        <v>0</v>
      </c>
      <c r="BK175" s="228">
        <f t="shared" si="227"/>
        <v>0</v>
      </c>
      <c r="BL175" s="228">
        <f t="shared" si="227"/>
        <v>0</v>
      </c>
      <c r="BM175" s="228">
        <f t="shared" si="227"/>
        <v>0</v>
      </c>
      <c r="BN175" s="228">
        <f t="shared" si="227"/>
        <v>0</v>
      </c>
      <c r="BO175" s="228">
        <f t="shared" si="227"/>
        <v>0</v>
      </c>
      <c r="BP175" s="228">
        <f t="shared" si="227"/>
        <v>0</v>
      </c>
      <c r="BQ175" s="228">
        <f t="shared" si="227"/>
        <v>0</v>
      </c>
      <c r="BR175" s="228">
        <f t="shared" si="227"/>
        <v>0</v>
      </c>
      <c r="BS175" s="228">
        <f t="shared" si="227"/>
        <v>0</v>
      </c>
      <c r="BT175" s="228">
        <f t="shared" si="227"/>
        <v>0</v>
      </c>
      <c r="BU175" s="228">
        <f t="shared" si="227"/>
        <v>0</v>
      </c>
      <c r="BV175" s="228">
        <f t="shared" si="227"/>
        <v>0</v>
      </c>
      <c r="BW175" s="228">
        <f t="shared" si="227"/>
        <v>0</v>
      </c>
      <c r="BX175" s="228">
        <f t="shared" si="227"/>
        <v>0</v>
      </c>
      <c r="BY175" s="228">
        <f t="shared" si="227"/>
        <v>0</v>
      </c>
      <c r="BZ175" s="228">
        <f t="shared" si="227"/>
        <v>0</v>
      </c>
      <c r="CA175" s="225"/>
    </row>
    <row r="176" spans="1:79" x14ac:dyDescent="0.3">
      <c r="A176" s="223"/>
      <c r="B176" s="78" t="s">
        <v>358</v>
      </c>
      <c r="C176" s="225"/>
      <c r="D176" s="227">
        <f t="shared" ref="D176:AI176" si="228">(IF(D$73=0,0,D101/D$74))</f>
        <v>0</v>
      </c>
      <c r="E176" s="228">
        <f t="shared" si="228"/>
        <v>0</v>
      </c>
      <c r="F176" s="228">
        <f t="shared" si="228"/>
        <v>0</v>
      </c>
      <c r="G176" s="228">
        <f t="shared" si="228"/>
        <v>0</v>
      </c>
      <c r="H176" s="228">
        <f t="shared" si="228"/>
        <v>0</v>
      </c>
      <c r="I176" s="228">
        <f t="shared" si="228"/>
        <v>0</v>
      </c>
      <c r="J176" s="228">
        <f t="shared" si="228"/>
        <v>0</v>
      </c>
      <c r="K176" s="228">
        <f t="shared" si="228"/>
        <v>0</v>
      </c>
      <c r="L176" s="228">
        <f t="shared" si="228"/>
        <v>0</v>
      </c>
      <c r="M176" s="228">
        <f t="shared" si="228"/>
        <v>0</v>
      </c>
      <c r="N176" s="228">
        <f t="shared" si="228"/>
        <v>0</v>
      </c>
      <c r="O176" s="228">
        <f t="shared" si="228"/>
        <v>0</v>
      </c>
      <c r="P176" s="228">
        <f t="shared" si="228"/>
        <v>0</v>
      </c>
      <c r="Q176" s="228">
        <f t="shared" si="228"/>
        <v>0</v>
      </c>
      <c r="R176" s="228">
        <f t="shared" si="228"/>
        <v>0</v>
      </c>
      <c r="S176" s="228">
        <f t="shared" si="228"/>
        <v>0</v>
      </c>
      <c r="T176" s="228">
        <f t="shared" si="228"/>
        <v>0</v>
      </c>
      <c r="U176" s="228">
        <f t="shared" si="228"/>
        <v>0</v>
      </c>
      <c r="V176" s="228">
        <f t="shared" si="228"/>
        <v>0</v>
      </c>
      <c r="W176" s="228">
        <f t="shared" si="228"/>
        <v>0</v>
      </c>
      <c r="X176" s="228">
        <f t="shared" si="228"/>
        <v>0</v>
      </c>
      <c r="Y176" s="228">
        <f t="shared" si="228"/>
        <v>0</v>
      </c>
      <c r="Z176" s="228">
        <f t="shared" si="228"/>
        <v>0</v>
      </c>
      <c r="AA176" s="228">
        <f t="shared" si="228"/>
        <v>0</v>
      </c>
      <c r="AB176" s="228">
        <f t="shared" si="228"/>
        <v>0</v>
      </c>
      <c r="AC176" s="228">
        <f t="shared" si="228"/>
        <v>0</v>
      </c>
      <c r="AD176" s="228">
        <f t="shared" si="228"/>
        <v>0</v>
      </c>
      <c r="AE176" s="228">
        <f t="shared" si="228"/>
        <v>0</v>
      </c>
      <c r="AF176" s="228">
        <f t="shared" si="228"/>
        <v>0</v>
      </c>
      <c r="AG176" s="228">
        <f t="shared" si="228"/>
        <v>0</v>
      </c>
      <c r="AH176" s="228">
        <f t="shared" si="228"/>
        <v>0</v>
      </c>
      <c r="AI176" s="228">
        <f t="shared" si="228"/>
        <v>0</v>
      </c>
      <c r="AJ176" s="228">
        <f t="shared" ref="AJ176:BD176" si="229">(IF(AJ$73=0,0,AJ101/AJ$74))</f>
        <v>0</v>
      </c>
      <c r="AK176" s="228">
        <f t="shared" si="229"/>
        <v>0</v>
      </c>
      <c r="AL176" s="228">
        <f t="shared" si="229"/>
        <v>0</v>
      </c>
      <c r="AM176" s="228">
        <f t="shared" si="229"/>
        <v>0</v>
      </c>
      <c r="AN176" s="228">
        <f t="shared" si="229"/>
        <v>0</v>
      </c>
      <c r="AO176" s="228">
        <f t="shared" si="229"/>
        <v>0</v>
      </c>
      <c r="AP176" s="228">
        <f t="shared" si="229"/>
        <v>0</v>
      </c>
      <c r="AQ176" s="228">
        <f t="shared" si="229"/>
        <v>0</v>
      </c>
      <c r="AR176" s="228">
        <f t="shared" si="229"/>
        <v>0</v>
      </c>
      <c r="AS176" s="228">
        <f t="shared" si="229"/>
        <v>0</v>
      </c>
      <c r="AT176" s="228">
        <f t="shared" si="229"/>
        <v>0</v>
      </c>
      <c r="AU176" s="228">
        <f t="shared" si="229"/>
        <v>0</v>
      </c>
      <c r="AV176" s="228">
        <f t="shared" si="229"/>
        <v>0</v>
      </c>
      <c r="AW176" s="228">
        <f t="shared" si="229"/>
        <v>0</v>
      </c>
      <c r="AX176" s="228">
        <f t="shared" si="229"/>
        <v>0</v>
      </c>
      <c r="AY176" s="228">
        <f t="shared" si="229"/>
        <v>0</v>
      </c>
      <c r="AZ176" s="228">
        <f t="shared" si="229"/>
        <v>0</v>
      </c>
      <c r="BA176" s="228">
        <f t="shared" si="229"/>
        <v>0</v>
      </c>
      <c r="BB176" s="228">
        <f t="shared" si="229"/>
        <v>0</v>
      </c>
      <c r="BC176" s="228">
        <f t="shared" si="229"/>
        <v>0</v>
      </c>
      <c r="BD176" s="228">
        <f t="shared" si="229"/>
        <v>0</v>
      </c>
      <c r="BE176" s="226"/>
      <c r="BF176" s="229">
        <f t="shared" ref="BF176:BZ176" si="230">(IF(BF$73=0,0,BF101/BF$74))</f>
        <v>0</v>
      </c>
      <c r="BG176" s="228">
        <f t="shared" si="230"/>
        <v>0</v>
      </c>
      <c r="BH176" s="228">
        <f t="shared" si="230"/>
        <v>0</v>
      </c>
      <c r="BI176" s="228">
        <f t="shared" si="230"/>
        <v>0</v>
      </c>
      <c r="BJ176" s="228">
        <f t="shared" si="230"/>
        <v>0</v>
      </c>
      <c r="BK176" s="228">
        <f t="shared" si="230"/>
        <v>0</v>
      </c>
      <c r="BL176" s="228">
        <f t="shared" si="230"/>
        <v>0</v>
      </c>
      <c r="BM176" s="228">
        <f t="shared" si="230"/>
        <v>0</v>
      </c>
      <c r="BN176" s="228">
        <f t="shared" si="230"/>
        <v>0</v>
      </c>
      <c r="BO176" s="228">
        <f t="shared" si="230"/>
        <v>0</v>
      </c>
      <c r="BP176" s="228">
        <f t="shared" si="230"/>
        <v>0</v>
      </c>
      <c r="BQ176" s="228">
        <f t="shared" si="230"/>
        <v>0</v>
      </c>
      <c r="BR176" s="228">
        <f t="shared" si="230"/>
        <v>0</v>
      </c>
      <c r="BS176" s="228">
        <f t="shared" si="230"/>
        <v>0</v>
      </c>
      <c r="BT176" s="228">
        <f t="shared" si="230"/>
        <v>0</v>
      </c>
      <c r="BU176" s="228">
        <f t="shared" si="230"/>
        <v>0</v>
      </c>
      <c r="BV176" s="228">
        <f t="shared" si="230"/>
        <v>0</v>
      </c>
      <c r="BW176" s="228">
        <f t="shared" si="230"/>
        <v>0</v>
      </c>
      <c r="BX176" s="228">
        <f t="shared" si="230"/>
        <v>0</v>
      </c>
      <c r="BY176" s="228">
        <f t="shared" si="230"/>
        <v>0</v>
      </c>
      <c r="BZ176" s="228">
        <f t="shared" si="230"/>
        <v>0</v>
      </c>
      <c r="CA176" s="225"/>
    </row>
    <row r="177" spans="1:79" x14ac:dyDescent="0.3">
      <c r="A177" s="223"/>
      <c r="B177" s="78" t="s">
        <v>359</v>
      </c>
      <c r="C177" s="225"/>
      <c r="D177" s="227">
        <f t="shared" ref="D177:AI177" si="231">(IF(D$73=0,0,D102/D$74))</f>
        <v>0</v>
      </c>
      <c r="E177" s="228">
        <f t="shared" si="231"/>
        <v>0</v>
      </c>
      <c r="F177" s="228">
        <f t="shared" si="231"/>
        <v>0</v>
      </c>
      <c r="G177" s="228">
        <f t="shared" si="231"/>
        <v>0</v>
      </c>
      <c r="H177" s="228">
        <f t="shared" si="231"/>
        <v>0</v>
      </c>
      <c r="I177" s="228">
        <f t="shared" si="231"/>
        <v>0</v>
      </c>
      <c r="J177" s="228">
        <f t="shared" si="231"/>
        <v>0</v>
      </c>
      <c r="K177" s="228">
        <f t="shared" si="231"/>
        <v>0</v>
      </c>
      <c r="L177" s="228">
        <f t="shared" si="231"/>
        <v>0</v>
      </c>
      <c r="M177" s="228">
        <f t="shared" si="231"/>
        <v>0</v>
      </c>
      <c r="N177" s="228">
        <f t="shared" si="231"/>
        <v>0</v>
      </c>
      <c r="O177" s="228">
        <f t="shared" si="231"/>
        <v>0</v>
      </c>
      <c r="P177" s="228">
        <f t="shared" si="231"/>
        <v>0</v>
      </c>
      <c r="Q177" s="228">
        <f t="shared" si="231"/>
        <v>0</v>
      </c>
      <c r="R177" s="228">
        <f t="shared" si="231"/>
        <v>0</v>
      </c>
      <c r="S177" s="228">
        <f t="shared" si="231"/>
        <v>0</v>
      </c>
      <c r="T177" s="228">
        <f t="shared" si="231"/>
        <v>0</v>
      </c>
      <c r="U177" s="228">
        <f t="shared" si="231"/>
        <v>0</v>
      </c>
      <c r="V177" s="228">
        <f t="shared" si="231"/>
        <v>0</v>
      </c>
      <c r="W177" s="228">
        <f t="shared" si="231"/>
        <v>0</v>
      </c>
      <c r="X177" s="228">
        <f t="shared" si="231"/>
        <v>0</v>
      </c>
      <c r="Y177" s="228">
        <f t="shared" si="231"/>
        <v>0</v>
      </c>
      <c r="Z177" s="228">
        <f t="shared" si="231"/>
        <v>0</v>
      </c>
      <c r="AA177" s="228">
        <f t="shared" si="231"/>
        <v>0</v>
      </c>
      <c r="AB177" s="228">
        <f t="shared" si="231"/>
        <v>0</v>
      </c>
      <c r="AC177" s="228">
        <f t="shared" si="231"/>
        <v>0</v>
      </c>
      <c r="AD177" s="228">
        <f t="shared" si="231"/>
        <v>0</v>
      </c>
      <c r="AE177" s="228">
        <f t="shared" si="231"/>
        <v>0</v>
      </c>
      <c r="AF177" s="228">
        <f t="shared" si="231"/>
        <v>0</v>
      </c>
      <c r="AG177" s="228">
        <f t="shared" si="231"/>
        <v>0</v>
      </c>
      <c r="AH177" s="228">
        <f t="shared" si="231"/>
        <v>0</v>
      </c>
      <c r="AI177" s="228">
        <f t="shared" si="231"/>
        <v>0</v>
      </c>
      <c r="AJ177" s="228">
        <f t="shared" ref="AJ177:BD177" si="232">(IF(AJ$73=0,0,AJ102/AJ$74))</f>
        <v>0</v>
      </c>
      <c r="AK177" s="228">
        <f t="shared" si="232"/>
        <v>0</v>
      </c>
      <c r="AL177" s="228">
        <f t="shared" si="232"/>
        <v>0</v>
      </c>
      <c r="AM177" s="228">
        <f t="shared" si="232"/>
        <v>0</v>
      </c>
      <c r="AN177" s="228">
        <f t="shared" si="232"/>
        <v>0</v>
      </c>
      <c r="AO177" s="228">
        <f t="shared" si="232"/>
        <v>0</v>
      </c>
      <c r="AP177" s="228">
        <f t="shared" si="232"/>
        <v>0</v>
      </c>
      <c r="AQ177" s="228">
        <f t="shared" si="232"/>
        <v>0</v>
      </c>
      <c r="AR177" s="228">
        <f t="shared" si="232"/>
        <v>0</v>
      </c>
      <c r="AS177" s="228">
        <f t="shared" si="232"/>
        <v>0</v>
      </c>
      <c r="AT177" s="228">
        <f t="shared" si="232"/>
        <v>0</v>
      </c>
      <c r="AU177" s="228">
        <f t="shared" si="232"/>
        <v>0</v>
      </c>
      <c r="AV177" s="228">
        <f t="shared" si="232"/>
        <v>0</v>
      </c>
      <c r="AW177" s="228">
        <f t="shared" si="232"/>
        <v>0</v>
      </c>
      <c r="AX177" s="228">
        <f t="shared" si="232"/>
        <v>0</v>
      </c>
      <c r="AY177" s="228">
        <f t="shared" si="232"/>
        <v>0</v>
      </c>
      <c r="AZ177" s="228">
        <f t="shared" si="232"/>
        <v>0</v>
      </c>
      <c r="BA177" s="228">
        <f t="shared" si="232"/>
        <v>0</v>
      </c>
      <c r="BB177" s="228">
        <f t="shared" si="232"/>
        <v>0</v>
      </c>
      <c r="BC177" s="228">
        <f t="shared" si="232"/>
        <v>0</v>
      </c>
      <c r="BD177" s="228">
        <f t="shared" si="232"/>
        <v>0</v>
      </c>
      <c r="BE177" s="226"/>
      <c r="BF177" s="229">
        <f t="shared" ref="BF177:BZ177" si="233">(IF(BF$73=0,0,BF102/BF$74))</f>
        <v>0</v>
      </c>
      <c r="BG177" s="228">
        <f t="shared" si="233"/>
        <v>0</v>
      </c>
      <c r="BH177" s="228">
        <f t="shared" si="233"/>
        <v>0</v>
      </c>
      <c r="BI177" s="228">
        <f t="shared" si="233"/>
        <v>0</v>
      </c>
      <c r="BJ177" s="228">
        <f t="shared" si="233"/>
        <v>0</v>
      </c>
      <c r="BK177" s="228">
        <f t="shared" si="233"/>
        <v>0</v>
      </c>
      <c r="BL177" s="228">
        <f t="shared" si="233"/>
        <v>0</v>
      </c>
      <c r="BM177" s="228">
        <f t="shared" si="233"/>
        <v>0</v>
      </c>
      <c r="BN177" s="228">
        <f t="shared" si="233"/>
        <v>0</v>
      </c>
      <c r="BO177" s="228">
        <f t="shared" si="233"/>
        <v>0</v>
      </c>
      <c r="BP177" s="228">
        <f t="shared" si="233"/>
        <v>0</v>
      </c>
      <c r="BQ177" s="228">
        <f t="shared" si="233"/>
        <v>0</v>
      </c>
      <c r="BR177" s="228">
        <f t="shared" si="233"/>
        <v>0</v>
      </c>
      <c r="BS177" s="228">
        <f t="shared" si="233"/>
        <v>0</v>
      </c>
      <c r="BT177" s="228">
        <f t="shared" si="233"/>
        <v>0</v>
      </c>
      <c r="BU177" s="228">
        <f t="shared" si="233"/>
        <v>0</v>
      </c>
      <c r="BV177" s="228">
        <f t="shared" si="233"/>
        <v>0</v>
      </c>
      <c r="BW177" s="228">
        <f t="shared" si="233"/>
        <v>0</v>
      </c>
      <c r="BX177" s="228">
        <f t="shared" si="233"/>
        <v>0</v>
      </c>
      <c r="BY177" s="228">
        <f t="shared" si="233"/>
        <v>0</v>
      </c>
      <c r="BZ177" s="228">
        <f t="shared" si="233"/>
        <v>0</v>
      </c>
      <c r="CA177" s="225"/>
    </row>
    <row r="178" spans="1:79" x14ac:dyDescent="0.3">
      <c r="A178" s="223"/>
      <c r="B178" s="78" t="s">
        <v>67</v>
      </c>
      <c r="C178" s="225"/>
      <c r="D178" s="227">
        <f t="shared" ref="D178:AI178" si="234">(IF(D$73=0,0,D103/D$74))</f>
        <v>0</v>
      </c>
      <c r="E178" s="228">
        <f t="shared" si="234"/>
        <v>0</v>
      </c>
      <c r="F178" s="228">
        <f t="shared" si="234"/>
        <v>0</v>
      </c>
      <c r="G178" s="228">
        <f t="shared" si="234"/>
        <v>0</v>
      </c>
      <c r="H178" s="228">
        <f t="shared" si="234"/>
        <v>0</v>
      </c>
      <c r="I178" s="228">
        <f t="shared" si="234"/>
        <v>0</v>
      </c>
      <c r="J178" s="228">
        <f t="shared" si="234"/>
        <v>0</v>
      </c>
      <c r="K178" s="228">
        <f t="shared" si="234"/>
        <v>0</v>
      </c>
      <c r="L178" s="228">
        <f t="shared" si="234"/>
        <v>0</v>
      </c>
      <c r="M178" s="228">
        <f t="shared" si="234"/>
        <v>0</v>
      </c>
      <c r="N178" s="228">
        <f t="shared" si="234"/>
        <v>0</v>
      </c>
      <c r="O178" s="228">
        <f t="shared" si="234"/>
        <v>0</v>
      </c>
      <c r="P178" s="228">
        <f t="shared" si="234"/>
        <v>0</v>
      </c>
      <c r="Q178" s="228">
        <f t="shared" si="234"/>
        <v>0</v>
      </c>
      <c r="R178" s="228">
        <f t="shared" si="234"/>
        <v>0</v>
      </c>
      <c r="S178" s="228">
        <f t="shared" si="234"/>
        <v>0</v>
      </c>
      <c r="T178" s="228">
        <f t="shared" si="234"/>
        <v>0</v>
      </c>
      <c r="U178" s="228">
        <f t="shared" si="234"/>
        <v>0</v>
      </c>
      <c r="V178" s="228">
        <f t="shared" si="234"/>
        <v>0</v>
      </c>
      <c r="W178" s="228">
        <f t="shared" si="234"/>
        <v>0</v>
      </c>
      <c r="X178" s="228">
        <f t="shared" si="234"/>
        <v>0</v>
      </c>
      <c r="Y178" s="228">
        <f t="shared" si="234"/>
        <v>0</v>
      </c>
      <c r="Z178" s="228">
        <f t="shared" si="234"/>
        <v>0</v>
      </c>
      <c r="AA178" s="228">
        <f t="shared" si="234"/>
        <v>0</v>
      </c>
      <c r="AB178" s="228">
        <f t="shared" si="234"/>
        <v>0</v>
      </c>
      <c r="AC178" s="228">
        <f t="shared" si="234"/>
        <v>0</v>
      </c>
      <c r="AD178" s="228">
        <f t="shared" si="234"/>
        <v>0</v>
      </c>
      <c r="AE178" s="228">
        <f t="shared" si="234"/>
        <v>0</v>
      </c>
      <c r="AF178" s="228">
        <f t="shared" si="234"/>
        <v>0</v>
      </c>
      <c r="AG178" s="228">
        <f t="shared" si="234"/>
        <v>0</v>
      </c>
      <c r="AH178" s="228">
        <f t="shared" si="234"/>
        <v>0</v>
      </c>
      <c r="AI178" s="228">
        <f t="shared" si="234"/>
        <v>0</v>
      </c>
      <c r="AJ178" s="228">
        <f t="shared" ref="AJ178:BD178" si="235">(IF(AJ$73=0,0,AJ103/AJ$74))</f>
        <v>0</v>
      </c>
      <c r="AK178" s="228">
        <f t="shared" si="235"/>
        <v>0</v>
      </c>
      <c r="AL178" s="228">
        <f t="shared" si="235"/>
        <v>0</v>
      </c>
      <c r="AM178" s="228">
        <f t="shared" si="235"/>
        <v>0</v>
      </c>
      <c r="AN178" s="228">
        <f t="shared" si="235"/>
        <v>0</v>
      </c>
      <c r="AO178" s="228">
        <f t="shared" si="235"/>
        <v>0</v>
      </c>
      <c r="AP178" s="228">
        <f t="shared" si="235"/>
        <v>0</v>
      </c>
      <c r="AQ178" s="228">
        <f t="shared" si="235"/>
        <v>0</v>
      </c>
      <c r="AR178" s="228">
        <f t="shared" si="235"/>
        <v>0</v>
      </c>
      <c r="AS178" s="228">
        <f t="shared" si="235"/>
        <v>0</v>
      </c>
      <c r="AT178" s="228">
        <f t="shared" si="235"/>
        <v>0</v>
      </c>
      <c r="AU178" s="228">
        <f t="shared" si="235"/>
        <v>0</v>
      </c>
      <c r="AV178" s="228">
        <f t="shared" si="235"/>
        <v>0</v>
      </c>
      <c r="AW178" s="228">
        <f t="shared" si="235"/>
        <v>0</v>
      </c>
      <c r="AX178" s="228">
        <f t="shared" si="235"/>
        <v>0</v>
      </c>
      <c r="AY178" s="228">
        <f t="shared" si="235"/>
        <v>0</v>
      </c>
      <c r="AZ178" s="228">
        <f t="shared" si="235"/>
        <v>0</v>
      </c>
      <c r="BA178" s="228">
        <f t="shared" si="235"/>
        <v>0</v>
      </c>
      <c r="BB178" s="228">
        <f t="shared" si="235"/>
        <v>0</v>
      </c>
      <c r="BC178" s="228">
        <f t="shared" si="235"/>
        <v>0</v>
      </c>
      <c r="BD178" s="228">
        <f t="shared" si="235"/>
        <v>0</v>
      </c>
      <c r="BE178" s="226"/>
      <c r="BF178" s="229">
        <f t="shared" ref="BF178:BZ178" si="236">(IF(BF$73=0,0,BF103/BF$74))</f>
        <v>0</v>
      </c>
      <c r="BG178" s="228">
        <f t="shared" si="236"/>
        <v>0</v>
      </c>
      <c r="BH178" s="228">
        <f t="shared" si="236"/>
        <v>0</v>
      </c>
      <c r="BI178" s="228">
        <f t="shared" si="236"/>
        <v>0</v>
      </c>
      <c r="BJ178" s="228">
        <f t="shared" si="236"/>
        <v>0</v>
      </c>
      <c r="BK178" s="228">
        <f t="shared" si="236"/>
        <v>0</v>
      </c>
      <c r="BL178" s="228">
        <f t="shared" si="236"/>
        <v>0</v>
      </c>
      <c r="BM178" s="228">
        <f t="shared" si="236"/>
        <v>0</v>
      </c>
      <c r="BN178" s="228">
        <f t="shared" si="236"/>
        <v>0</v>
      </c>
      <c r="BO178" s="228">
        <f t="shared" si="236"/>
        <v>0</v>
      </c>
      <c r="BP178" s="228">
        <f t="shared" si="236"/>
        <v>0</v>
      </c>
      <c r="BQ178" s="228">
        <f t="shared" si="236"/>
        <v>0</v>
      </c>
      <c r="BR178" s="228">
        <f t="shared" si="236"/>
        <v>0</v>
      </c>
      <c r="BS178" s="228">
        <f t="shared" si="236"/>
        <v>0</v>
      </c>
      <c r="BT178" s="228">
        <f t="shared" si="236"/>
        <v>0</v>
      </c>
      <c r="BU178" s="228">
        <f t="shared" si="236"/>
        <v>0</v>
      </c>
      <c r="BV178" s="228">
        <f t="shared" si="236"/>
        <v>0</v>
      </c>
      <c r="BW178" s="228">
        <f t="shared" si="236"/>
        <v>0</v>
      </c>
      <c r="BX178" s="228">
        <f t="shared" si="236"/>
        <v>0</v>
      </c>
      <c r="BY178" s="228">
        <f t="shared" si="236"/>
        <v>0</v>
      </c>
      <c r="BZ178" s="228">
        <f t="shared" si="236"/>
        <v>0</v>
      </c>
      <c r="CA178" s="225"/>
    </row>
    <row r="179" spans="1:79" x14ac:dyDescent="0.3">
      <c r="A179" s="223"/>
      <c r="B179" s="160" t="s">
        <v>360</v>
      </c>
      <c r="C179" s="225"/>
      <c r="D179" s="238">
        <f t="shared" ref="D179:AI179" si="237">(IF(D$73=0,0,D104/D$74))</f>
        <v>0</v>
      </c>
      <c r="E179" s="238">
        <f t="shared" si="237"/>
        <v>0</v>
      </c>
      <c r="F179" s="238">
        <f t="shared" si="237"/>
        <v>0</v>
      </c>
      <c r="G179" s="238">
        <f t="shared" si="237"/>
        <v>0</v>
      </c>
      <c r="H179" s="238">
        <f t="shared" si="237"/>
        <v>0</v>
      </c>
      <c r="I179" s="238">
        <f t="shared" si="237"/>
        <v>0</v>
      </c>
      <c r="J179" s="238">
        <f t="shared" si="237"/>
        <v>0</v>
      </c>
      <c r="K179" s="238">
        <f t="shared" si="237"/>
        <v>0</v>
      </c>
      <c r="L179" s="238">
        <f t="shared" si="237"/>
        <v>0</v>
      </c>
      <c r="M179" s="238">
        <f t="shared" si="237"/>
        <v>0</v>
      </c>
      <c r="N179" s="238">
        <f t="shared" si="237"/>
        <v>0</v>
      </c>
      <c r="O179" s="238">
        <f t="shared" si="237"/>
        <v>0</v>
      </c>
      <c r="P179" s="238">
        <f t="shared" si="237"/>
        <v>0</v>
      </c>
      <c r="Q179" s="238">
        <f t="shared" si="237"/>
        <v>0</v>
      </c>
      <c r="R179" s="238">
        <f t="shared" si="237"/>
        <v>0</v>
      </c>
      <c r="S179" s="238">
        <f t="shared" si="237"/>
        <v>0</v>
      </c>
      <c r="T179" s="238">
        <f t="shared" si="237"/>
        <v>0</v>
      </c>
      <c r="U179" s="238">
        <f t="shared" si="237"/>
        <v>0</v>
      </c>
      <c r="V179" s="238">
        <f t="shared" si="237"/>
        <v>0</v>
      </c>
      <c r="W179" s="238">
        <f t="shared" si="237"/>
        <v>0</v>
      </c>
      <c r="X179" s="238">
        <f t="shared" si="237"/>
        <v>0</v>
      </c>
      <c r="Y179" s="238">
        <f t="shared" si="237"/>
        <v>0</v>
      </c>
      <c r="Z179" s="238">
        <f t="shared" si="237"/>
        <v>0</v>
      </c>
      <c r="AA179" s="238">
        <f t="shared" si="237"/>
        <v>0</v>
      </c>
      <c r="AB179" s="238">
        <f t="shared" si="237"/>
        <v>0</v>
      </c>
      <c r="AC179" s="238">
        <f t="shared" si="237"/>
        <v>0</v>
      </c>
      <c r="AD179" s="238">
        <f t="shared" si="237"/>
        <v>0</v>
      </c>
      <c r="AE179" s="238">
        <f t="shared" si="237"/>
        <v>0</v>
      </c>
      <c r="AF179" s="238">
        <f t="shared" si="237"/>
        <v>0</v>
      </c>
      <c r="AG179" s="238">
        <f t="shared" si="237"/>
        <v>0</v>
      </c>
      <c r="AH179" s="238">
        <f t="shared" si="237"/>
        <v>0</v>
      </c>
      <c r="AI179" s="238">
        <f t="shared" si="237"/>
        <v>0</v>
      </c>
      <c r="AJ179" s="238">
        <f t="shared" ref="AJ179:BD179" si="238">(IF(AJ$73=0,0,AJ104/AJ$74))</f>
        <v>0</v>
      </c>
      <c r="AK179" s="238">
        <f t="shared" si="238"/>
        <v>0</v>
      </c>
      <c r="AL179" s="238">
        <f t="shared" si="238"/>
        <v>0</v>
      </c>
      <c r="AM179" s="238">
        <f t="shared" si="238"/>
        <v>0</v>
      </c>
      <c r="AN179" s="238">
        <f t="shared" si="238"/>
        <v>0</v>
      </c>
      <c r="AO179" s="238">
        <f t="shared" si="238"/>
        <v>0</v>
      </c>
      <c r="AP179" s="238">
        <f t="shared" si="238"/>
        <v>0</v>
      </c>
      <c r="AQ179" s="238">
        <f t="shared" si="238"/>
        <v>0</v>
      </c>
      <c r="AR179" s="238">
        <f t="shared" si="238"/>
        <v>0</v>
      </c>
      <c r="AS179" s="238">
        <f t="shared" si="238"/>
        <v>0</v>
      </c>
      <c r="AT179" s="238">
        <f t="shared" si="238"/>
        <v>0</v>
      </c>
      <c r="AU179" s="238">
        <f t="shared" si="238"/>
        <v>0</v>
      </c>
      <c r="AV179" s="238">
        <f t="shared" si="238"/>
        <v>0</v>
      </c>
      <c r="AW179" s="238">
        <f t="shared" si="238"/>
        <v>0</v>
      </c>
      <c r="AX179" s="238">
        <f t="shared" si="238"/>
        <v>0</v>
      </c>
      <c r="AY179" s="238">
        <f t="shared" si="238"/>
        <v>0</v>
      </c>
      <c r="AZ179" s="238">
        <f t="shared" si="238"/>
        <v>0</v>
      </c>
      <c r="BA179" s="238">
        <f t="shared" si="238"/>
        <v>0</v>
      </c>
      <c r="BB179" s="238">
        <f t="shared" si="238"/>
        <v>0</v>
      </c>
      <c r="BC179" s="238">
        <f t="shared" si="238"/>
        <v>0</v>
      </c>
      <c r="BD179" s="238">
        <f t="shared" si="238"/>
        <v>0</v>
      </c>
      <c r="BE179" s="226"/>
      <c r="BF179" s="239">
        <f t="shared" ref="BF179:BZ179" si="239">(IF(BF$73=0,0,BF104/BF$74))</f>
        <v>0</v>
      </c>
      <c r="BG179" s="238">
        <f t="shared" si="239"/>
        <v>0</v>
      </c>
      <c r="BH179" s="238">
        <f t="shared" si="239"/>
        <v>0</v>
      </c>
      <c r="BI179" s="238">
        <f t="shared" si="239"/>
        <v>0</v>
      </c>
      <c r="BJ179" s="238">
        <f t="shared" si="239"/>
        <v>0</v>
      </c>
      <c r="BK179" s="238">
        <f t="shared" si="239"/>
        <v>0</v>
      </c>
      <c r="BL179" s="238">
        <f t="shared" si="239"/>
        <v>0</v>
      </c>
      <c r="BM179" s="238">
        <f t="shared" si="239"/>
        <v>0</v>
      </c>
      <c r="BN179" s="238">
        <f t="shared" si="239"/>
        <v>0</v>
      </c>
      <c r="BO179" s="238">
        <f t="shared" si="239"/>
        <v>0</v>
      </c>
      <c r="BP179" s="238">
        <f t="shared" si="239"/>
        <v>0</v>
      </c>
      <c r="BQ179" s="238">
        <f t="shared" si="239"/>
        <v>0</v>
      </c>
      <c r="BR179" s="238">
        <f t="shared" si="239"/>
        <v>0</v>
      </c>
      <c r="BS179" s="238">
        <f t="shared" si="239"/>
        <v>0</v>
      </c>
      <c r="BT179" s="238">
        <f t="shared" si="239"/>
        <v>0</v>
      </c>
      <c r="BU179" s="238">
        <f t="shared" si="239"/>
        <v>0</v>
      </c>
      <c r="BV179" s="238">
        <f t="shared" si="239"/>
        <v>0</v>
      </c>
      <c r="BW179" s="238">
        <f t="shared" si="239"/>
        <v>0</v>
      </c>
      <c r="BX179" s="238">
        <f t="shared" si="239"/>
        <v>0</v>
      </c>
      <c r="BY179" s="238">
        <f t="shared" si="239"/>
        <v>0</v>
      </c>
      <c r="BZ179" s="238">
        <f t="shared" si="239"/>
        <v>0</v>
      </c>
      <c r="CA179" s="225"/>
    </row>
    <row r="180" spans="1:79" ht="15.6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x14ac:dyDescent="0.3">
      <c r="A181" s="223"/>
      <c r="B181" s="78" t="s">
        <v>362</v>
      </c>
      <c r="C181" s="225"/>
      <c r="D181" s="227">
        <f t="shared" ref="D181:AI181" si="240">(IF(D$73=0,0,D106/D$74))</f>
        <v>0</v>
      </c>
      <c r="E181" s="228">
        <f t="shared" si="240"/>
        <v>0</v>
      </c>
      <c r="F181" s="228">
        <f t="shared" si="240"/>
        <v>0</v>
      </c>
      <c r="G181" s="228">
        <f t="shared" si="240"/>
        <v>0</v>
      </c>
      <c r="H181" s="228">
        <f t="shared" si="240"/>
        <v>0</v>
      </c>
      <c r="I181" s="228">
        <f t="shared" si="240"/>
        <v>0</v>
      </c>
      <c r="J181" s="228">
        <f t="shared" si="240"/>
        <v>0</v>
      </c>
      <c r="K181" s="228">
        <f t="shared" si="240"/>
        <v>0</v>
      </c>
      <c r="L181" s="228">
        <f t="shared" si="240"/>
        <v>0</v>
      </c>
      <c r="M181" s="228">
        <f t="shared" si="240"/>
        <v>0</v>
      </c>
      <c r="N181" s="228">
        <f t="shared" si="240"/>
        <v>0</v>
      </c>
      <c r="O181" s="228">
        <f t="shared" si="240"/>
        <v>0</v>
      </c>
      <c r="P181" s="228">
        <f t="shared" si="240"/>
        <v>0</v>
      </c>
      <c r="Q181" s="228">
        <f t="shared" si="240"/>
        <v>0</v>
      </c>
      <c r="R181" s="228">
        <f t="shared" si="240"/>
        <v>0</v>
      </c>
      <c r="S181" s="228">
        <f t="shared" si="240"/>
        <v>0</v>
      </c>
      <c r="T181" s="228">
        <f t="shared" si="240"/>
        <v>0</v>
      </c>
      <c r="U181" s="228">
        <f t="shared" si="240"/>
        <v>0</v>
      </c>
      <c r="V181" s="228">
        <f t="shared" si="240"/>
        <v>0</v>
      </c>
      <c r="W181" s="228">
        <f t="shared" si="240"/>
        <v>0</v>
      </c>
      <c r="X181" s="228">
        <f t="shared" si="240"/>
        <v>0</v>
      </c>
      <c r="Y181" s="228">
        <f t="shared" si="240"/>
        <v>0</v>
      </c>
      <c r="Z181" s="228">
        <f t="shared" si="240"/>
        <v>0</v>
      </c>
      <c r="AA181" s="228">
        <f t="shared" si="240"/>
        <v>0</v>
      </c>
      <c r="AB181" s="228">
        <f t="shared" si="240"/>
        <v>0</v>
      </c>
      <c r="AC181" s="228">
        <f t="shared" si="240"/>
        <v>0</v>
      </c>
      <c r="AD181" s="228">
        <f t="shared" si="240"/>
        <v>0</v>
      </c>
      <c r="AE181" s="228">
        <f t="shared" si="240"/>
        <v>0</v>
      </c>
      <c r="AF181" s="228">
        <f t="shared" si="240"/>
        <v>0</v>
      </c>
      <c r="AG181" s="228">
        <f t="shared" si="240"/>
        <v>0</v>
      </c>
      <c r="AH181" s="228">
        <f t="shared" si="240"/>
        <v>0</v>
      </c>
      <c r="AI181" s="228">
        <f t="shared" si="240"/>
        <v>0</v>
      </c>
      <c r="AJ181" s="228">
        <f t="shared" ref="AJ181:BD181" si="241">(IF(AJ$73=0,0,AJ106/AJ$74))</f>
        <v>0</v>
      </c>
      <c r="AK181" s="228">
        <f t="shared" si="241"/>
        <v>0</v>
      </c>
      <c r="AL181" s="228">
        <f t="shared" si="241"/>
        <v>0</v>
      </c>
      <c r="AM181" s="228">
        <f t="shared" si="241"/>
        <v>0</v>
      </c>
      <c r="AN181" s="228">
        <f t="shared" si="241"/>
        <v>0</v>
      </c>
      <c r="AO181" s="228">
        <f t="shared" si="241"/>
        <v>0</v>
      </c>
      <c r="AP181" s="228">
        <f t="shared" si="241"/>
        <v>0</v>
      </c>
      <c r="AQ181" s="228">
        <f t="shared" si="241"/>
        <v>0</v>
      </c>
      <c r="AR181" s="228">
        <f t="shared" si="241"/>
        <v>0</v>
      </c>
      <c r="AS181" s="228">
        <f t="shared" si="241"/>
        <v>0</v>
      </c>
      <c r="AT181" s="228">
        <f t="shared" si="241"/>
        <v>0</v>
      </c>
      <c r="AU181" s="228">
        <f t="shared" si="241"/>
        <v>0</v>
      </c>
      <c r="AV181" s="228">
        <f t="shared" si="241"/>
        <v>0</v>
      </c>
      <c r="AW181" s="228">
        <f t="shared" si="241"/>
        <v>0</v>
      </c>
      <c r="AX181" s="228">
        <f t="shared" si="241"/>
        <v>0</v>
      </c>
      <c r="AY181" s="228">
        <f t="shared" si="241"/>
        <v>0</v>
      </c>
      <c r="AZ181" s="228">
        <f t="shared" si="241"/>
        <v>0</v>
      </c>
      <c r="BA181" s="228">
        <f t="shared" si="241"/>
        <v>0</v>
      </c>
      <c r="BB181" s="228">
        <f t="shared" si="241"/>
        <v>0</v>
      </c>
      <c r="BC181" s="228">
        <f t="shared" si="241"/>
        <v>0</v>
      </c>
      <c r="BD181" s="228">
        <f t="shared" si="241"/>
        <v>0</v>
      </c>
      <c r="BE181" s="226"/>
      <c r="BF181" s="229">
        <f t="shared" ref="BF181:BZ181" si="242">(IF(BF$73=0,0,BF106/BF$74))</f>
        <v>0</v>
      </c>
      <c r="BG181" s="228">
        <f t="shared" si="242"/>
        <v>0</v>
      </c>
      <c r="BH181" s="228">
        <f t="shared" si="242"/>
        <v>0</v>
      </c>
      <c r="BI181" s="228">
        <f t="shared" si="242"/>
        <v>0</v>
      </c>
      <c r="BJ181" s="228">
        <f t="shared" si="242"/>
        <v>0</v>
      </c>
      <c r="BK181" s="228">
        <f t="shared" si="242"/>
        <v>0</v>
      </c>
      <c r="BL181" s="228">
        <f t="shared" si="242"/>
        <v>0</v>
      </c>
      <c r="BM181" s="228">
        <f t="shared" si="242"/>
        <v>0</v>
      </c>
      <c r="BN181" s="228">
        <f t="shared" si="242"/>
        <v>0</v>
      </c>
      <c r="BO181" s="228">
        <f t="shared" si="242"/>
        <v>0</v>
      </c>
      <c r="BP181" s="228">
        <f t="shared" si="242"/>
        <v>0</v>
      </c>
      <c r="BQ181" s="228">
        <f t="shared" si="242"/>
        <v>0</v>
      </c>
      <c r="BR181" s="228">
        <f t="shared" si="242"/>
        <v>0</v>
      </c>
      <c r="BS181" s="228">
        <f t="shared" si="242"/>
        <v>0</v>
      </c>
      <c r="BT181" s="228">
        <f t="shared" si="242"/>
        <v>0</v>
      </c>
      <c r="BU181" s="228">
        <f t="shared" si="242"/>
        <v>0</v>
      </c>
      <c r="BV181" s="228">
        <f t="shared" si="242"/>
        <v>0</v>
      </c>
      <c r="BW181" s="228">
        <f t="shared" si="242"/>
        <v>0</v>
      </c>
      <c r="BX181" s="228">
        <f t="shared" si="242"/>
        <v>0</v>
      </c>
      <c r="BY181" s="228">
        <f t="shared" si="242"/>
        <v>0</v>
      </c>
      <c r="BZ181" s="228">
        <f t="shared" si="242"/>
        <v>0</v>
      </c>
      <c r="CA181" s="225"/>
    </row>
    <row r="182" spans="1:79" x14ac:dyDescent="0.3">
      <c r="A182" s="223"/>
      <c r="B182" s="78" t="s">
        <v>363</v>
      </c>
      <c r="C182" s="225"/>
      <c r="D182" s="227">
        <f t="shared" ref="D182:AI182" si="243">(IF(D$73=0,0,D107/D$74))</f>
        <v>0</v>
      </c>
      <c r="E182" s="228">
        <f t="shared" si="243"/>
        <v>0</v>
      </c>
      <c r="F182" s="228">
        <f t="shared" si="243"/>
        <v>0</v>
      </c>
      <c r="G182" s="228">
        <f t="shared" si="243"/>
        <v>0</v>
      </c>
      <c r="H182" s="228">
        <f t="shared" si="243"/>
        <v>0</v>
      </c>
      <c r="I182" s="228">
        <f t="shared" si="243"/>
        <v>0</v>
      </c>
      <c r="J182" s="228">
        <f t="shared" si="243"/>
        <v>0</v>
      </c>
      <c r="K182" s="228">
        <f t="shared" si="243"/>
        <v>0</v>
      </c>
      <c r="L182" s="228">
        <f t="shared" si="243"/>
        <v>0</v>
      </c>
      <c r="M182" s="228">
        <f t="shared" si="243"/>
        <v>0</v>
      </c>
      <c r="N182" s="228">
        <f t="shared" si="243"/>
        <v>0</v>
      </c>
      <c r="O182" s="228">
        <f t="shared" si="243"/>
        <v>0</v>
      </c>
      <c r="P182" s="228">
        <f t="shared" si="243"/>
        <v>0</v>
      </c>
      <c r="Q182" s="228">
        <f t="shared" si="243"/>
        <v>0</v>
      </c>
      <c r="R182" s="228">
        <f t="shared" si="243"/>
        <v>0</v>
      </c>
      <c r="S182" s="228">
        <f t="shared" si="243"/>
        <v>0</v>
      </c>
      <c r="T182" s="228">
        <f t="shared" si="243"/>
        <v>0</v>
      </c>
      <c r="U182" s="228">
        <f t="shared" si="243"/>
        <v>0</v>
      </c>
      <c r="V182" s="228">
        <f t="shared" si="243"/>
        <v>0</v>
      </c>
      <c r="W182" s="228">
        <f t="shared" si="243"/>
        <v>0</v>
      </c>
      <c r="X182" s="228">
        <f t="shared" si="243"/>
        <v>0</v>
      </c>
      <c r="Y182" s="228">
        <f t="shared" si="243"/>
        <v>0</v>
      </c>
      <c r="Z182" s="228">
        <f t="shared" si="243"/>
        <v>0</v>
      </c>
      <c r="AA182" s="228">
        <f t="shared" si="243"/>
        <v>0</v>
      </c>
      <c r="AB182" s="228">
        <f t="shared" si="243"/>
        <v>0</v>
      </c>
      <c r="AC182" s="228">
        <f t="shared" si="243"/>
        <v>0</v>
      </c>
      <c r="AD182" s="228">
        <f t="shared" si="243"/>
        <v>0</v>
      </c>
      <c r="AE182" s="228">
        <f t="shared" si="243"/>
        <v>0</v>
      </c>
      <c r="AF182" s="228">
        <f t="shared" si="243"/>
        <v>0</v>
      </c>
      <c r="AG182" s="228">
        <f t="shared" si="243"/>
        <v>0</v>
      </c>
      <c r="AH182" s="228">
        <f t="shared" si="243"/>
        <v>0</v>
      </c>
      <c r="AI182" s="228">
        <f t="shared" si="243"/>
        <v>0</v>
      </c>
      <c r="AJ182" s="228">
        <f t="shared" ref="AJ182:BD182" si="244">(IF(AJ$73=0,0,AJ107/AJ$74))</f>
        <v>0</v>
      </c>
      <c r="AK182" s="228">
        <f t="shared" si="244"/>
        <v>0</v>
      </c>
      <c r="AL182" s="228">
        <f t="shared" si="244"/>
        <v>0</v>
      </c>
      <c r="AM182" s="228">
        <f t="shared" si="244"/>
        <v>0</v>
      </c>
      <c r="AN182" s="228">
        <f t="shared" si="244"/>
        <v>0</v>
      </c>
      <c r="AO182" s="228">
        <f t="shared" si="244"/>
        <v>0</v>
      </c>
      <c r="AP182" s="228">
        <f t="shared" si="244"/>
        <v>0</v>
      </c>
      <c r="AQ182" s="228">
        <f t="shared" si="244"/>
        <v>0</v>
      </c>
      <c r="AR182" s="228">
        <f t="shared" si="244"/>
        <v>0</v>
      </c>
      <c r="AS182" s="228">
        <f t="shared" si="244"/>
        <v>0</v>
      </c>
      <c r="AT182" s="228">
        <f t="shared" si="244"/>
        <v>0</v>
      </c>
      <c r="AU182" s="228">
        <f t="shared" si="244"/>
        <v>0</v>
      </c>
      <c r="AV182" s="228">
        <f t="shared" si="244"/>
        <v>0</v>
      </c>
      <c r="AW182" s="228">
        <f t="shared" si="244"/>
        <v>0</v>
      </c>
      <c r="AX182" s="228">
        <f t="shared" si="244"/>
        <v>0</v>
      </c>
      <c r="AY182" s="228">
        <f t="shared" si="244"/>
        <v>0</v>
      </c>
      <c r="AZ182" s="228">
        <f t="shared" si="244"/>
        <v>0</v>
      </c>
      <c r="BA182" s="228">
        <f t="shared" si="244"/>
        <v>0</v>
      </c>
      <c r="BB182" s="228">
        <f t="shared" si="244"/>
        <v>0</v>
      </c>
      <c r="BC182" s="228">
        <f t="shared" si="244"/>
        <v>0</v>
      </c>
      <c r="BD182" s="228">
        <f t="shared" si="244"/>
        <v>0</v>
      </c>
      <c r="BE182" s="226"/>
      <c r="BF182" s="229">
        <f t="shared" ref="BF182:BZ182" si="245">(IF(BF$73=0,0,BF107/BF$74))</f>
        <v>0</v>
      </c>
      <c r="BG182" s="228">
        <f t="shared" si="245"/>
        <v>0</v>
      </c>
      <c r="BH182" s="228">
        <f t="shared" si="245"/>
        <v>0</v>
      </c>
      <c r="BI182" s="228">
        <f t="shared" si="245"/>
        <v>0</v>
      </c>
      <c r="BJ182" s="228">
        <f t="shared" si="245"/>
        <v>0</v>
      </c>
      <c r="BK182" s="228">
        <f t="shared" si="245"/>
        <v>0</v>
      </c>
      <c r="BL182" s="228">
        <f t="shared" si="245"/>
        <v>0</v>
      </c>
      <c r="BM182" s="228">
        <f t="shared" si="245"/>
        <v>0</v>
      </c>
      <c r="BN182" s="228">
        <f t="shared" si="245"/>
        <v>0</v>
      </c>
      <c r="BO182" s="228">
        <f t="shared" si="245"/>
        <v>0</v>
      </c>
      <c r="BP182" s="228">
        <f t="shared" si="245"/>
        <v>0</v>
      </c>
      <c r="BQ182" s="228">
        <f t="shared" si="245"/>
        <v>0</v>
      </c>
      <c r="BR182" s="228">
        <f t="shared" si="245"/>
        <v>0</v>
      </c>
      <c r="BS182" s="228">
        <f t="shared" si="245"/>
        <v>0</v>
      </c>
      <c r="BT182" s="228">
        <f t="shared" si="245"/>
        <v>0</v>
      </c>
      <c r="BU182" s="228">
        <f t="shared" si="245"/>
        <v>0</v>
      </c>
      <c r="BV182" s="228">
        <f t="shared" si="245"/>
        <v>0</v>
      </c>
      <c r="BW182" s="228">
        <f t="shared" si="245"/>
        <v>0</v>
      </c>
      <c r="BX182" s="228">
        <f t="shared" si="245"/>
        <v>0</v>
      </c>
      <c r="BY182" s="228">
        <f t="shared" si="245"/>
        <v>0</v>
      </c>
      <c r="BZ182" s="228">
        <f t="shared" si="245"/>
        <v>0</v>
      </c>
      <c r="CA182" s="225"/>
    </row>
    <row r="183" spans="1:79" x14ac:dyDescent="0.3">
      <c r="A183" s="223"/>
      <c r="B183" s="160" t="s">
        <v>364</v>
      </c>
      <c r="C183" s="225"/>
      <c r="D183" s="238">
        <f t="shared" ref="D183:AI183" si="246">(IF(D$73=0,0,D108/D$74))</f>
        <v>0</v>
      </c>
      <c r="E183" s="238">
        <f t="shared" si="246"/>
        <v>0</v>
      </c>
      <c r="F183" s="238">
        <f t="shared" si="246"/>
        <v>0</v>
      </c>
      <c r="G183" s="238">
        <f t="shared" si="246"/>
        <v>0</v>
      </c>
      <c r="H183" s="238">
        <f t="shared" si="246"/>
        <v>0</v>
      </c>
      <c r="I183" s="238">
        <f t="shared" si="246"/>
        <v>0</v>
      </c>
      <c r="J183" s="238">
        <f t="shared" si="246"/>
        <v>0</v>
      </c>
      <c r="K183" s="238">
        <f t="shared" si="246"/>
        <v>0</v>
      </c>
      <c r="L183" s="238">
        <f t="shared" si="246"/>
        <v>0</v>
      </c>
      <c r="M183" s="238">
        <f t="shared" si="246"/>
        <v>0</v>
      </c>
      <c r="N183" s="238">
        <f t="shared" si="246"/>
        <v>0</v>
      </c>
      <c r="O183" s="238">
        <f t="shared" si="246"/>
        <v>0</v>
      </c>
      <c r="P183" s="238">
        <f t="shared" si="246"/>
        <v>0</v>
      </c>
      <c r="Q183" s="238">
        <f t="shared" si="246"/>
        <v>0</v>
      </c>
      <c r="R183" s="238">
        <f t="shared" si="246"/>
        <v>0</v>
      </c>
      <c r="S183" s="238">
        <f t="shared" si="246"/>
        <v>0</v>
      </c>
      <c r="T183" s="238">
        <f t="shared" si="246"/>
        <v>0</v>
      </c>
      <c r="U183" s="238">
        <f t="shared" si="246"/>
        <v>0</v>
      </c>
      <c r="V183" s="238">
        <f t="shared" si="246"/>
        <v>0</v>
      </c>
      <c r="W183" s="238">
        <f t="shared" si="246"/>
        <v>0</v>
      </c>
      <c r="X183" s="238">
        <f t="shared" si="246"/>
        <v>0</v>
      </c>
      <c r="Y183" s="238">
        <f t="shared" si="246"/>
        <v>0</v>
      </c>
      <c r="Z183" s="238">
        <f t="shared" si="246"/>
        <v>0</v>
      </c>
      <c r="AA183" s="238">
        <f t="shared" si="246"/>
        <v>0</v>
      </c>
      <c r="AB183" s="238">
        <f t="shared" si="246"/>
        <v>0</v>
      </c>
      <c r="AC183" s="238">
        <f t="shared" si="246"/>
        <v>0</v>
      </c>
      <c r="AD183" s="238">
        <f t="shared" si="246"/>
        <v>0</v>
      </c>
      <c r="AE183" s="238">
        <f t="shared" si="246"/>
        <v>0</v>
      </c>
      <c r="AF183" s="238">
        <f t="shared" si="246"/>
        <v>0</v>
      </c>
      <c r="AG183" s="238">
        <f t="shared" si="246"/>
        <v>0</v>
      </c>
      <c r="AH183" s="238">
        <f t="shared" si="246"/>
        <v>0</v>
      </c>
      <c r="AI183" s="238">
        <f t="shared" si="246"/>
        <v>0</v>
      </c>
      <c r="AJ183" s="238">
        <f t="shared" ref="AJ183:BD183" si="247">(IF(AJ$73=0,0,AJ108/AJ$74))</f>
        <v>0</v>
      </c>
      <c r="AK183" s="238">
        <f t="shared" si="247"/>
        <v>0</v>
      </c>
      <c r="AL183" s="238">
        <f t="shared" si="247"/>
        <v>0</v>
      </c>
      <c r="AM183" s="238">
        <f t="shared" si="247"/>
        <v>0</v>
      </c>
      <c r="AN183" s="238">
        <f t="shared" si="247"/>
        <v>0</v>
      </c>
      <c r="AO183" s="238">
        <f t="shared" si="247"/>
        <v>0</v>
      </c>
      <c r="AP183" s="238">
        <f t="shared" si="247"/>
        <v>0</v>
      </c>
      <c r="AQ183" s="238">
        <f t="shared" si="247"/>
        <v>0</v>
      </c>
      <c r="AR183" s="238">
        <f t="shared" si="247"/>
        <v>0</v>
      </c>
      <c r="AS183" s="238">
        <f t="shared" si="247"/>
        <v>0</v>
      </c>
      <c r="AT183" s="238">
        <f t="shared" si="247"/>
        <v>0</v>
      </c>
      <c r="AU183" s="238">
        <f t="shared" si="247"/>
        <v>0</v>
      </c>
      <c r="AV183" s="238">
        <f t="shared" si="247"/>
        <v>0</v>
      </c>
      <c r="AW183" s="238">
        <f t="shared" si="247"/>
        <v>0</v>
      </c>
      <c r="AX183" s="238">
        <f t="shared" si="247"/>
        <v>0</v>
      </c>
      <c r="AY183" s="238">
        <f t="shared" si="247"/>
        <v>0</v>
      </c>
      <c r="AZ183" s="238">
        <f t="shared" si="247"/>
        <v>0</v>
      </c>
      <c r="BA183" s="238">
        <f t="shared" si="247"/>
        <v>0</v>
      </c>
      <c r="BB183" s="238">
        <f t="shared" si="247"/>
        <v>0</v>
      </c>
      <c r="BC183" s="238">
        <f t="shared" si="247"/>
        <v>0</v>
      </c>
      <c r="BD183" s="238">
        <f t="shared" si="247"/>
        <v>0</v>
      </c>
      <c r="BE183" s="226"/>
      <c r="BF183" s="239">
        <f t="shared" ref="BF183:BZ183" si="248">(IF(BF$73=0,0,BF108/BF$74))</f>
        <v>0</v>
      </c>
      <c r="BG183" s="238">
        <f t="shared" si="248"/>
        <v>0</v>
      </c>
      <c r="BH183" s="238">
        <f t="shared" si="248"/>
        <v>0</v>
      </c>
      <c r="BI183" s="238">
        <f t="shared" si="248"/>
        <v>0</v>
      </c>
      <c r="BJ183" s="238">
        <f t="shared" si="248"/>
        <v>0</v>
      </c>
      <c r="BK183" s="238">
        <f t="shared" si="248"/>
        <v>0</v>
      </c>
      <c r="BL183" s="238">
        <f t="shared" si="248"/>
        <v>0</v>
      </c>
      <c r="BM183" s="238">
        <f t="shared" si="248"/>
        <v>0</v>
      </c>
      <c r="BN183" s="238">
        <f t="shared" si="248"/>
        <v>0</v>
      </c>
      <c r="BO183" s="238">
        <f t="shared" si="248"/>
        <v>0</v>
      </c>
      <c r="BP183" s="238">
        <f t="shared" si="248"/>
        <v>0</v>
      </c>
      <c r="BQ183" s="238">
        <f t="shared" si="248"/>
        <v>0</v>
      </c>
      <c r="BR183" s="238">
        <f t="shared" si="248"/>
        <v>0</v>
      </c>
      <c r="BS183" s="238">
        <f t="shared" si="248"/>
        <v>0</v>
      </c>
      <c r="BT183" s="238">
        <f t="shared" si="248"/>
        <v>0</v>
      </c>
      <c r="BU183" s="238">
        <f t="shared" si="248"/>
        <v>0</v>
      </c>
      <c r="BV183" s="238">
        <f t="shared" si="248"/>
        <v>0</v>
      </c>
      <c r="BW183" s="238">
        <f t="shared" si="248"/>
        <v>0</v>
      </c>
      <c r="BX183" s="238">
        <f t="shared" si="248"/>
        <v>0</v>
      </c>
      <c r="BY183" s="238">
        <f t="shared" si="248"/>
        <v>0</v>
      </c>
      <c r="BZ183" s="238">
        <f t="shared" si="248"/>
        <v>0</v>
      </c>
      <c r="CA183" s="225"/>
    </row>
    <row r="184" spans="1:79" ht="15.6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x14ac:dyDescent="0.3">
      <c r="A185" s="223"/>
      <c r="B185" s="78" t="s">
        <v>73</v>
      </c>
      <c r="C185" s="225"/>
      <c r="D185" s="227">
        <f t="shared" ref="D185:AI185" si="249">(IF(D$73=0,0,D110/D$74))</f>
        <v>0</v>
      </c>
      <c r="E185" s="228">
        <f t="shared" si="249"/>
        <v>0</v>
      </c>
      <c r="F185" s="228">
        <f t="shared" si="249"/>
        <v>0</v>
      </c>
      <c r="G185" s="228">
        <f t="shared" si="249"/>
        <v>0</v>
      </c>
      <c r="H185" s="228">
        <f t="shared" si="249"/>
        <v>0</v>
      </c>
      <c r="I185" s="228">
        <f t="shared" si="249"/>
        <v>0</v>
      </c>
      <c r="J185" s="228">
        <f t="shared" si="249"/>
        <v>0</v>
      </c>
      <c r="K185" s="228">
        <f t="shared" si="249"/>
        <v>0</v>
      </c>
      <c r="L185" s="228">
        <f t="shared" si="249"/>
        <v>0</v>
      </c>
      <c r="M185" s="228">
        <f t="shared" si="249"/>
        <v>0</v>
      </c>
      <c r="N185" s="228">
        <f t="shared" si="249"/>
        <v>0</v>
      </c>
      <c r="O185" s="228">
        <f t="shared" si="249"/>
        <v>0</v>
      </c>
      <c r="P185" s="228">
        <f t="shared" si="249"/>
        <v>0</v>
      </c>
      <c r="Q185" s="228">
        <f t="shared" si="249"/>
        <v>0</v>
      </c>
      <c r="R185" s="228">
        <f t="shared" si="249"/>
        <v>0</v>
      </c>
      <c r="S185" s="228">
        <f t="shared" si="249"/>
        <v>0</v>
      </c>
      <c r="T185" s="228">
        <f t="shared" si="249"/>
        <v>0</v>
      </c>
      <c r="U185" s="228">
        <f t="shared" si="249"/>
        <v>0</v>
      </c>
      <c r="V185" s="228">
        <f t="shared" si="249"/>
        <v>0</v>
      </c>
      <c r="W185" s="228">
        <f t="shared" si="249"/>
        <v>0</v>
      </c>
      <c r="X185" s="228">
        <f t="shared" si="249"/>
        <v>0</v>
      </c>
      <c r="Y185" s="228">
        <f t="shared" si="249"/>
        <v>0</v>
      </c>
      <c r="Z185" s="228">
        <f t="shared" si="249"/>
        <v>0</v>
      </c>
      <c r="AA185" s="228">
        <f t="shared" si="249"/>
        <v>0</v>
      </c>
      <c r="AB185" s="228">
        <f t="shared" si="249"/>
        <v>0</v>
      </c>
      <c r="AC185" s="228">
        <f t="shared" si="249"/>
        <v>0</v>
      </c>
      <c r="AD185" s="228">
        <f t="shared" si="249"/>
        <v>0</v>
      </c>
      <c r="AE185" s="228">
        <f t="shared" si="249"/>
        <v>0</v>
      </c>
      <c r="AF185" s="228">
        <f t="shared" si="249"/>
        <v>0</v>
      </c>
      <c r="AG185" s="228">
        <f t="shared" si="249"/>
        <v>0</v>
      </c>
      <c r="AH185" s="228">
        <f t="shared" si="249"/>
        <v>0</v>
      </c>
      <c r="AI185" s="228">
        <f t="shared" si="249"/>
        <v>0</v>
      </c>
      <c r="AJ185" s="228">
        <f t="shared" ref="AJ185:BD185" si="250">(IF(AJ$73=0,0,AJ110/AJ$74))</f>
        <v>0</v>
      </c>
      <c r="AK185" s="228">
        <f t="shared" si="250"/>
        <v>0</v>
      </c>
      <c r="AL185" s="228">
        <f t="shared" si="250"/>
        <v>0</v>
      </c>
      <c r="AM185" s="228">
        <f t="shared" si="250"/>
        <v>0</v>
      </c>
      <c r="AN185" s="228">
        <f t="shared" si="250"/>
        <v>0</v>
      </c>
      <c r="AO185" s="228">
        <f t="shared" si="250"/>
        <v>0</v>
      </c>
      <c r="AP185" s="228">
        <f t="shared" si="250"/>
        <v>0</v>
      </c>
      <c r="AQ185" s="228">
        <f t="shared" si="250"/>
        <v>0</v>
      </c>
      <c r="AR185" s="228">
        <f t="shared" si="250"/>
        <v>0</v>
      </c>
      <c r="AS185" s="228">
        <f t="shared" si="250"/>
        <v>0</v>
      </c>
      <c r="AT185" s="228">
        <f t="shared" si="250"/>
        <v>0</v>
      </c>
      <c r="AU185" s="228">
        <f t="shared" si="250"/>
        <v>0</v>
      </c>
      <c r="AV185" s="228">
        <f t="shared" si="250"/>
        <v>0</v>
      </c>
      <c r="AW185" s="228">
        <f t="shared" si="250"/>
        <v>0</v>
      </c>
      <c r="AX185" s="228">
        <f t="shared" si="250"/>
        <v>0</v>
      </c>
      <c r="AY185" s="228">
        <f t="shared" si="250"/>
        <v>0</v>
      </c>
      <c r="AZ185" s="228">
        <f t="shared" si="250"/>
        <v>0</v>
      </c>
      <c r="BA185" s="228">
        <f t="shared" si="250"/>
        <v>0</v>
      </c>
      <c r="BB185" s="228">
        <f t="shared" si="250"/>
        <v>0</v>
      </c>
      <c r="BC185" s="228">
        <f t="shared" si="250"/>
        <v>0</v>
      </c>
      <c r="BD185" s="228">
        <f t="shared" si="250"/>
        <v>0</v>
      </c>
      <c r="BE185" s="226"/>
      <c r="BF185" s="229">
        <f t="shared" ref="BF185:BZ185" si="251">(IF(BF$73=0,0,BF110/BF$74))</f>
        <v>0</v>
      </c>
      <c r="BG185" s="228">
        <f t="shared" si="251"/>
        <v>0</v>
      </c>
      <c r="BH185" s="228">
        <f t="shared" si="251"/>
        <v>0</v>
      </c>
      <c r="BI185" s="228">
        <f t="shared" si="251"/>
        <v>0</v>
      </c>
      <c r="BJ185" s="228">
        <f t="shared" si="251"/>
        <v>0</v>
      </c>
      <c r="BK185" s="228">
        <f t="shared" si="251"/>
        <v>0</v>
      </c>
      <c r="BL185" s="228">
        <f t="shared" si="251"/>
        <v>0</v>
      </c>
      <c r="BM185" s="228">
        <f t="shared" si="251"/>
        <v>0</v>
      </c>
      <c r="BN185" s="228">
        <f t="shared" si="251"/>
        <v>0</v>
      </c>
      <c r="BO185" s="228">
        <f t="shared" si="251"/>
        <v>0</v>
      </c>
      <c r="BP185" s="228">
        <f t="shared" si="251"/>
        <v>0</v>
      </c>
      <c r="BQ185" s="228">
        <f t="shared" si="251"/>
        <v>0</v>
      </c>
      <c r="BR185" s="228">
        <f t="shared" si="251"/>
        <v>0</v>
      </c>
      <c r="BS185" s="228">
        <f t="shared" si="251"/>
        <v>0</v>
      </c>
      <c r="BT185" s="228">
        <f t="shared" si="251"/>
        <v>0</v>
      </c>
      <c r="BU185" s="228">
        <f t="shared" si="251"/>
        <v>0</v>
      </c>
      <c r="BV185" s="228">
        <f t="shared" si="251"/>
        <v>0</v>
      </c>
      <c r="BW185" s="228">
        <f t="shared" si="251"/>
        <v>0</v>
      </c>
      <c r="BX185" s="228">
        <f t="shared" si="251"/>
        <v>0</v>
      </c>
      <c r="BY185" s="228">
        <f t="shared" si="251"/>
        <v>0</v>
      </c>
      <c r="BZ185" s="228">
        <f t="shared" si="251"/>
        <v>0</v>
      </c>
      <c r="CA185" s="225"/>
    </row>
    <row r="186" spans="1:79" x14ac:dyDescent="0.3">
      <c r="A186" s="223"/>
      <c r="B186" s="78" t="s">
        <v>75</v>
      </c>
      <c r="C186" s="225"/>
      <c r="D186" s="227">
        <f t="shared" ref="D186:AI186" si="252">(IF(D$73=0,0,D111/D$74))</f>
        <v>0</v>
      </c>
      <c r="E186" s="228">
        <f t="shared" si="252"/>
        <v>0</v>
      </c>
      <c r="F186" s="228">
        <f t="shared" si="252"/>
        <v>0</v>
      </c>
      <c r="G186" s="228">
        <f t="shared" si="252"/>
        <v>0</v>
      </c>
      <c r="H186" s="228">
        <f t="shared" si="252"/>
        <v>0</v>
      </c>
      <c r="I186" s="228">
        <f t="shared" si="252"/>
        <v>0</v>
      </c>
      <c r="J186" s="228">
        <f t="shared" si="252"/>
        <v>0</v>
      </c>
      <c r="K186" s="228">
        <f t="shared" si="252"/>
        <v>0</v>
      </c>
      <c r="L186" s="228">
        <f t="shared" si="252"/>
        <v>0</v>
      </c>
      <c r="M186" s="228">
        <f t="shared" si="252"/>
        <v>0</v>
      </c>
      <c r="N186" s="228">
        <f t="shared" si="252"/>
        <v>0</v>
      </c>
      <c r="O186" s="228">
        <f t="shared" si="252"/>
        <v>0</v>
      </c>
      <c r="P186" s="228">
        <f t="shared" si="252"/>
        <v>0</v>
      </c>
      <c r="Q186" s="228">
        <f t="shared" si="252"/>
        <v>0</v>
      </c>
      <c r="R186" s="228">
        <f t="shared" si="252"/>
        <v>0</v>
      </c>
      <c r="S186" s="228">
        <f t="shared" si="252"/>
        <v>0</v>
      </c>
      <c r="T186" s="228">
        <f t="shared" si="252"/>
        <v>0</v>
      </c>
      <c r="U186" s="228">
        <f t="shared" si="252"/>
        <v>0</v>
      </c>
      <c r="V186" s="228">
        <f t="shared" si="252"/>
        <v>0</v>
      </c>
      <c r="W186" s="228">
        <f t="shared" si="252"/>
        <v>0</v>
      </c>
      <c r="X186" s="228">
        <f t="shared" si="252"/>
        <v>0</v>
      </c>
      <c r="Y186" s="228">
        <f t="shared" si="252"/>
        <v>0</v>
      </c>
      <c r="Z186" s="228">
        <f t="shared" si="252"/>
        <v>0</v>
      </c>
      <c r="AA186" s="228">
        <f t="shared" si="252"/>
        <v>0</v>
      </c>
      <c r="AB186" s="228">
        <f t="shared" si="252"/>
        <v>0</v>
      </c>
      <c r="AC186" s="228">
        <f t="shared" si="252"/>
        <v>0</v>
      </c>
      <c r="AD186" s="228">
        <f t="shared" si="252"/>
        <v>0</v>
      </c>
      <c r="AE186" s="228">
        <f t="shared" si="252"/>
        <v>0</v>
      </c>
      <c r="AF186" s="228">
        <f t="shared" si="252"/>
        <v>0</v>
      </c>
      <c r="AG186" s="228">
        <f t="shared" si="252"/>
        <v>0</v>
      </c>
      <c r="AH186" s="228">
        <f t="shared" si="252"/>
        <v>0</v>
      </c>
      <c r="AI186" s="228">
        <f t="shared" si="252"/>
        <v>0</v>
      </c>
      <c r="AJ186" s="228">
        <f t="shared" ref="AJ186:BD186" si="253">(IF(AJ$73=0,0,AJ111/AJ$74))</f>
        <v>0</v>
      </c>
      <c r="AK186" s="228">
        <f t="shared" si="253"/>
        <v>0</v>
      </c>
      <c r="AL186" s="228">
        <f t="shared" si="253"/>
        <v>0</v>
      </c>
      <c r="AM186" s="228">
        <f t="shared" si="253"/>
        <v>0</v>
      </c>
      <c r="AN186" s="228">
        <f t="shared" si="253"/>
        <v>0</v>
      </c>
      <c r="AO186" s="228">
        <f t="shared" si="253"/>
        <v>0</v>
      </c>
      <c r="AP186" s="228">
        <f t="shared" si="253"/>
        <v>0</v>
      </c>
      <c r="AQ186" s="228">
        <f t="shared" si="253"/>
        <v>0</v>
      </c>
      <c r="AR186" s="228">
        <f t="shared" si="253"/>
        <v>0</v>
      </c>
      <c r="AS186" s="228">
        <f t="shared" si="253"/>
        <v>0</v>
      </c>
      <c r="AT186" s="228">
        <f t="shared" si="253"/>
        <v>0</v>
      </c>
      <c r="AU186" s="228">
        <f t="shared" si="253"/>
        <v>0</v>
      </c>
      <c r="AV186" s="228">
        <f t="shared" si="253"/>
        <v>0</v>
      </c>
      <c r="AW186" s="228">
        <f t="shared" si="253"/>
        <v>0</v>
      </c>
      <c r="AX186" s="228">
        <f t="shared" si="253"/>
        <v>0</v>
      </c>
      <c r="AY186" s="228">
        <f t="shared" si="253"/>
        <v>0</v>
      </c>
      <c r="AZ186" s="228">
        <f t="shared" si="253"/>
        <v>0</v>
      </c>
      <c r="BA186" s="228">
        <f t="shared" si="253"/>
        <v>0</v>
      </c>
      <c r="BB186" s="228">
        <f t="shared" si="253"/>
        <v>0</v>
      </c>
      <c r="BC186" s="228">
        <f t="shared" si="253"/>
        <v>0</v>
      </c>
      <c r="BD186" s="228">
        <f t="shared" si="253"/>
        <v>0</v>
      </c>
      <c r="BE186" s="226"/>
      <c r="BF186" s="229">
        <f t="shared" ref="BF186:BZ186" si="254">(IF(BF$73=0,0,BF111/BF$74))</f>
        <v>0</v>
      </c>
      <c r="BG186" s="228">
        <f t="shared" si="254"/>
        <v>0</v>
      </c>
      <c r="BH186" s="228">
        <f t="shared" si="254"/>
        <v>0</v>
      </c>
      <c r="BI186" s="228">
        <f t="shared" si="254"/>
        <v>0</v>
      </c>
      <c r="BJ186" s="228">
        <f t="shared" si="254"/>
        <v>0</v>
      </c>
      <c r="BK186" s="228">
        <f t="shared" si="254"/>
        <v>0</v>
      </c>
      <c r="BL186" s="228">
        <f t="shared" si="254"/>
        <v>0</v>
      </c>
      <c r="BM186" s="228">
        <f t="shared" si="254"/>
        <v>0</v>
      </c>
      <c r="BN186" s="228">
        <f t="shared" si="254"/>
        <v>0</v>
      </c>
      <c r="BO186" s="228">
        <f t="shared" si="254"/>
        <v>0</v>
      </c>
      <c r="BP186" s="228">
        <f t="shared" si="254"/>
        <v>0</v>
      </c>
      <c r="BQ186" s="228">
        <f t="shared" si="254"/>
        <v>0</v>
      </c>
      <c r="BR186" s="228">
        <f t="shared" si="254"/>
        <v>0</v>
      </c>
      <c r="BS186" s="228">
        <f t="shared" si="254"/>
        <v>0</v>
      </c>
      <c r="BT186" s="228">
        <f t="shared" si="254"/>
        <v>0</v>
      </c>
      <c r="BU186" s="228">
        <f t="shared" si="254"/>
        <v>0</v>
      </c>
      <c r="BV186" s="228">
        <f t="shared" si="254"/>
        <v>0</v>
      </c>
      <c r="BW186" s="228">
        <f t="shared" si="254"/>
        <v>0</v>
      </c>
      <c r="BX186" s="228">
        <f t="shared" si="254"/>
        <v>0</v>
      </c>
      <c r="BY186" s="228">
        <f t="shared" si="254"/>
        <v>0</v>
      </c>
      <c r="BZ186" s="228">
        <f t="shared" si="254"/>
        <v>0</v>
      </c>
      <c r="CA186" s="225"/>
    </row>
    <row r="187" spans="1:79" x14ac:dyDescent="0.3">
      <c r="A187" s="223"/>
      <c r="B187" s="160" t="s">
        <v>367</v>
      </c>
      <c r="C187" s="225"/>
      <c r="D187" s="238">
        <f t="shared" ref="D187:AI187" si="255">(IF(D$73=0,0,D112/D$74))</f>
        <v>0</v>
      </c>
      <c r="E187" s="238">
        <f t="shared" si="255"/>
        <v>0</v>
      </c>
      <c r="F187" s="238">
        <f t="shared" si="255"/>
        <v>0</v>
      </c>
      <c r="G187" s="238">
        <f t="shared" si="255"/>
        <v>0</v>
      </c>
      <c r="H187" s="238">
        <f t="shared" si="255"/>
        <v>0</v>
      </c>
      <c r="I187" s="238">
        <f t="shared" si="255"/>
        <v>0</v>
      </c>
      <c r="J187" s="238">
        <f t="shared" si="255"/>
        <v>0</v>
      </c>
      <c r="K187" s="238">
        <f t="shared" si="255"/>
        <v>0</v>
      </c>
      <c r="L187" s="238">
        <f t="shared" si="255"/>
        <v>0</v>
      </c>
      <c r="M187" s="238">
        <f t="shared" si="255"/>
        <v>0</v>
      </c>
      <c r="N187" s="238">
        <f t="shared" si="255"/>
        <v>0</v>
      </c>
      <c r="O187" s="238">
        <f t="shared" si="255"/>
        <v>0</v>
      </c>
      <c r="P187" s="238">
        <f t="shared" si="255"/>
        <v>0</v>
      </c>
      <c r="Q187" s="238">
        <f t="shared" si="255"/>
        <v>0</v>
      </c>
      <c r="R187" s="238">
        <f t="shared" si="255"/>
        <v>0</v>
      </c>
      <c r="S187" s="238">
        <f t="shared" si="255"/>
        <v>0</v>
      </c>
      <c r="T187" s="238">
        <f t="shared" si="255"/>
        <v>0</v>
      </c>
      <c r="U187" s="238">
        <f t="shared" si="255"/>
        <v>0</v>
      </c>
      <c r="V187" s="238">
        <f t="shared" si="255"/>
        <v>0</v>
      </c>
      <c r="W187" s="238">
        <f t="shared" si="255"/>
        <v>0</v>
      </c>
      <c r="X187" s="238">
        <f t="shared" si="255"/>
        <v>0</v>
      </c>
      <c r="Y187" s="238">
        <f t="shared" si="255"/>
        <v>0</v>
      </c>
      <c r="Z187" s="238">
        <f t="shared" si="255"/>
        <v>0</v>
      </c>
      <c r="AA187" s="238">
        <f t="shared" si="255"/>
        <v>0</v>
      </c>
      <c r="AB187" s="238">
        <f t="shared" si="255"/>
        <v>0</v>
      </c>
      <c r="AC187" s="238">
        <f t="shared" si="255"/>
        <v>0</v>
      </c>
      <c r="AD187" s="238">
        <f t="shared" si="255"/>
        <v>0</v>
      </c>
      <c r="AE187" s="238">
        <f t="shared" si="255"/>
        <v>0</v>
      </c>
      <c r="AF187" s="238">
        <f t="shared" si="255"/>
        <v>0</v>
      </c>
      <c r="AG187" s="238">
        <f t="shared" si="255"/>
        <v>0</v>
      </c>
      <c r="AH187" s="238">
        <f t="shared" si="255"/>
        <v>0</v>
      </c>
      <c r="AI187" s="238">
        <f t="shared" si="255"/>
        <v>0</v>
      </c>
      <c r="AJ187" s="238">
        <f t="shared" ref="AJ187:BD187" si="256">(IF(AJ$73=0,0,AJ112/AJ$74))</f>
        <v>0</v>
      </c>
      <c r="AK187" s="238">
        <f t="shared" si="256"/>
        <v>0</v>
      </c>
      <c r="AL187" s="238">
        <f t="shared" si="256"/>
        <v>0</v>
      </c>
      <c r="AM187" s="238">
        <f t="shared" si="256"/>
        <v>0</v>
      </c>
      <c r="AN187" s="238">
        <f t="shared" si="256"/>
        <v>0</v>
      </c>
      <c r="AO187" s="238">
        <f t="shared" si="256"/>
        <v>0</v>
      </c>
      <c r="AP187" s="238">
        <f t="shared" si="256"/>
        <v>0</v>
      </c>
      <c r="AQ187" s="238">
        <f t="shared" si="256"/>
        <v>0</v>
      </c>
      <c r="AR187" s="238">
        <f t="shared" si="256"/>
        <v>0</v>
      </c>
      <c r="AS187" s="238">
        <f t="shared" si="256"/>
        <v>0</v>
      </c>
      <c r="AT187" s="238">
        <f t="shared" si="256"/>
        <v>0</v>
      </c>
      <c r="AU187" s="238">
        <f t="shared" si="256"/>
        <v>0</v>
      </c>
      <c r="AV187" s="238">
        <f t="shared" si="256"/>
        <v>0</v>
      </c>
      <c r="AW187" s="238">
        <f t="shared" si="256"/>
        <v>0</v>
      </c>
      <c r="AX187" s="238">
        <f t="shared" si="256"/>
        <v>0</v>
      </c>
      <c r="AY187" s="238">
        <f t="shared" si="256"/>
        <v>0</v>
      </c>
      <c r="AZ187" s="238">
        <f t="shared" si="256"/>
        <v>0</v>
      </c>
      <c r="BA187" s="238">
        <f t="shared" si="256"/>
        <v>0</v>
      </c>
      <c r="BB187" s="238">
        <f t="shared" si="256"/>
        <v>0</v>
      </c>
      <c r="BC187" s="238">
        <f t="shared" si="256"/>
        <v>0</v>
      </c>
      <c r="BD187" s="238">
        <f t="shared" si="256"/>
        <v>0</v>
      </c>
      <c r="BE187" s="226"/>
      <c r="BF187" s="239">
        <f t="shared" ref="BF187:BZ187" si="257">(IF(BF$73=0,0,BF112/BF$74))</f>
        <v>0</v>
      </c>
      <c r="BG187" s="238">
        <f t="shared" si="257"/>
        <v>0</v>
      </c>
      <c r="BH187" s="238">
        <f t="shared" si="257"/>
        <v>0</v>
      </c>
      <c r="BI187" s="238">
        <f t="shared" si="257"/>
        <v>0</v>
      </c>
      <c r="BJ187" s="238">
        <f t="shared" si="257"/>
        <v>0</v>
      </c>
      <c r="BK187" s="238">
        <f t="shared" si="257"/>
        <v>0</v>
      </c>
      <c r="BL187" s="238">
        <f t="shared" si="257"/>
        <v>0</v>
      </c>
      <c r="BM187" s="238">
        <f t="shared" si="257"/>
        <v>0</v>
      </c>
      <c r="BN187" s="238">
        <f t="shared" si="257"/>
        <v>0</v>
      </c>
      <c r="BO187" s="238">
        <f t="shared" si="257"/>
        <v>0</v>
      </c>
      <c r="BP187" s="238">
        <f t="shared" si="257"/>
        <v>0</v>
      </c>
      <c r="BQ187" s="238">
        <f t="shared" si="257"/>
        <v>0</v>
      </c>
      <c r="BR187" s="238">
        <f t="shared" si="257"/>
        <v>0</v>
      </c>
      <c r="BS187" s="238">
        <f t="shared" si="257"/>
        <v>0</v>
      </c>
      <c r="BT187" s="238">
        <f t="shared" si="257"/>
        <v>0</v>
      </c>
      <c r="BU187" s="238">
        <f t="shared" si="257"/>
        <v>0</v>
      </c>
      <c r="BV187" s="238">
        <f t="shared" si="257"/>
        <v>0</v>
      </c>
      <c r="BW187" s="238">
        <f t="shared" si="257"/>
        <v>0</v>
      </c>
      <c r="BX187" s="238">
        <f t="shared" si="257"/>
        <v>0</v>
      </c>
      <c r="BY187" s="238">
        <f t="shared" si="257"/>
        <v>0</v>
      </c>
      <c r="BZ187" s="238">
        <f t="shared" si="257"/>
        <v>0</v>
      </c>
      <c r="CA187" s="225"/>
    </row>
    <row r="188" spans="1:79" ht="15.6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x14ac:dyDescent="0.3">
      <c r="A189" s="223"/>
      <c r="B189" s="78" t="s">
        <v>368</v>
      </c>
      <c r="C189" s="225"/>
      <c r="D189" s="227">
        <f t="shared" ref="D189:AI189" si="258">(IF(D$73=0,0,D114/D$74))</f>
        <v>0</v>
      </c>
      <c r="E189" s="228">
        <f t="shared" si="258"/>
        <v>0</v>
      </c>
      <c r="F189" s="228">
        <f t="shared" si="258"/>
        <v>0</v>
      </c>
      <c r="G189" s="228">
        <f t="shared" si="258"/>
        <v>0</v>
      </c>
      <c r="H189" s="228">
        <f t="shared" si="258"/>
        <v>0</v>
      </c>
      <c r="I189" s="228">
        <f t="shared" si="258"/>
        <v>0</v>
      </c>
      <c r="J189" s="228">
        <f t="shared" si="258"/>
        <v>0</v>
      </c>
      <c r="K189" s="228">
        <f t="shared" si="258"/>
        <v>0</v>
      </c>
      <c r="L189" s="228">
        <f t="shared" si="258"/>
        <v>0</v>
      </c>
      <c r="M189" s="228">
        <f t="shared" si="258"/>
        <v>0</v>
      </c>
      <c r="N189" s="228">
        <f t="shared" si="258"/>
        <v>0</v>
      </c>
      <c r="O189" s="228">
        <f t="shared" si="258"/>
        <v>0</v>
      </c>
      <c r="P189" s="228">
        <f t="shared" si="258"/>
        <v>0</v>
      </c>
      <c r="Q189" s="228">
        <f t="shared" si="258"/>
        <v>0</v>
      </c>
      <c r="R189" s="228">
        <f t="shared" si="258"/>
        <v>0</v>
      </c>
      <c r="S189" s="228">
        <f t="shared" si="258"/>
        <v>0</v>
      </c>
      <c r="T189" s="228">
        <f t="shared" si="258"/>
        <v>0</v>
      </c>
      <c r="U189" s="228">
        <f t="shared" si="258"/>
        <v>0</v>
      </c>
      <c r="V189" s="228">
        <f t="shared" si="258"/>
        <v>0</v>
      </c>
      <c r="W189" s="228">
        <f t="shared" si="258"/>
        <v>0</v>
      </c>
      <c r="X189" s="228">
        <f t="shared" si="258"/>
        <v>0</v>
      </c>
      <c r="Y189" s="228">
        <f t="shared" si="258"/>
        <v>0</v>
      </c>
      <c r="Z189" s="228">
        <f t="shared" si="258"/>
        <v>0</v>
      </c>
      <c r="AA189" s="228">
        <f t="shared" si="258"/>
        <v>0</v>
      </c>
      <c r="AB189" s="228">
        <f t="shared" si="258"/>
        <v>0</v>
      </c>
      <c r="AC189" s="228">
        <f t="shared" si="258"/>
        <v>0</v>
      </c>
      <c r="AD189" s="228">
        <f t="shared" si="258"/>
        <v>0</v>
      </c>
      <c r="AE189" s="228">
        <f t="shared" si="258"/>
        <v>0</v>
      </c>
      <c r="AF189" s="228">
        <f t="shared" si="258"/>
        <v>0</v>
      </c>
      <c r="AG189" s="228">
        <f t="shared" si="258"/>
        <v>0</v>
      </c>
      <c r="AH189" s="228">
        <f t="shared" si="258"/>
        <v>0</v>
      </c>
      <c r="AI189" s="228">
        <f t="shared" si="258"/>
        <v>0</v>
      </c>
      <c r="AJ189" s="228">
        <f t="shared" ref="AJ189:BD189" si="259">(IF(AJ$73=0,0,AJ114/AJ$74))</f>
        <v>0</v>
      </c>
      <c r="AK189" s="228">
        <f t="shared" si="259"/>
        <v>0</v>
      </c>
      <c r="AL189" s="228">
        <f t="shared" si="259"/>
        <v>0</v>
      </c>
      <c r="AM189" s="228">
        <f t="shared" si="259"/>
        <v>0</v>
      </c>
      <c r="AN189" s="228">
        <f t="shared" si="259"/>
        <v>0</v>
      </c>
      <c r="AO189" s="228">
        <f t="shared" si="259"/>
        <v>0</v>
      </c>
      <c r="AP189" s="228">
        <f t="shared" si="259"/>
        <v>0</v>
      </c>
      <c r="AQ189" s="228">
        <f t="shared" si="259"/>
        <v>0</v>
      </c>
      <c r="AR189" s="228">
        <f t="shared" si="259"/>
        <v>0</v>
      </c>
      <c r="AS189" s="228">
        <f t="shared" si="259"/>
        <v>0</v>
      </c>
      <c r="AT189" s="228">
        <f t="shared" si="259"/>
        <v>0</v>
      </c>
      <c r="AU189" s="228">
        <f t="shared" si="259"/>
        <v>0</v>
      </c>
      <c r="AV189" s="228">
        <f t="shared" si="259"/>
        <v>0</v>
      </c>
      <c r="AW189" s="228">
        <f t="shared" si="259"/>
        <v>0</v>
      </c>
      <c r="AX189" s="228">
        <f t="shared" si="259"/>
        <v>0</v>
      </c>
      <c r="AY189" s="228">
        <f t="shared" si="259"/>
        <v>0</v>
      </c>
      <c r="AZ189" s="228">
        <f t="shared" si="259"/>
        <v>0</v>
      </c>
      <c r="BA189" s="228">
        <f t="shared" si="259"/>
        <v>0</v>
      </c>
      <c r="BB189" s="228">
        <f t="shared" si="259"/>
        <v>0</v>
      </c>
      <c r="BC189" s="228">
        <f t="shared" si="259"/>
        <v>0</v>
      </c>
      <c r="BD189" s="228">
        <f t="shared" si="259"/>
        <v>0</v>
      </c>
      <c r="BE189" s="226"/>
      <c r="BF189" s="229">
        <f t="shared" ref="BF189:BZ189" si="260">(IF(BF$73=0,0,BF114/BF$74))</f>
        <v>0</v>
      </c>
      <c r="BG189" s="228">
        <f t="shared" si="260"/>
        <v>0</v>
      </c>
      <c r="BH189" s="228">
        <f t="shared" si="260"/>
        <v>0</v>
      </c>
      <c r="BI189" s="228">
        <f t="shared" si="260"/>
        <v>0</v>
      </c>
      <c r="BJ189" s="228">
        <f t="shared" si="260"/>
        <v>0</v>
      </c>
      <c r="BK189" s="228">
        <f t="shared" si="260"/>
        <v>0</v>
      </c>
      <c r="BL189" s="228">
        <f t="shared" si="260"/>
        <v>0</v>
      </c>
      <c r="BM189" s="228">
        <f t="shared" si="260"/>
        <v>0</v>
      </c>
      <c r="BN189" s="228">
        <f t="shared" si="260"/>
        <v>0</v>
      </c>
      <c r="BO189" s="228">
        <f t="shared" si="260"/>
        <v>0</v>
      </c>
      <c r="BP189" s="228">
        <f t="shared" si="260"/>
        <v>0</v>
      </c>
      <c r="BQ189" s="228">
        <f t="shared" si="260"/>
        <v>0</v>
      </c>
      <c r="BR189" s="228">
        <f t="shared" si="260"/>
        <v>0</v>
      </c>
      <c r="BS189" s="228">
        <f t="shared" si="260"/>
        <v>0</v>
      </c>
      <c r="BT189" s="228">
        <f t="shared" si="260"/>
        <v>0</v>
      </c>
      <c r="BU189" s="228">
        <f t="shared" si="260"/>
        <v>0</v>
      </c>
      <c r="BV189" s="228">
        <f t="shared" si="260"/>
        <v>0</v>
      </c>
      <c r="BW189" s="228">
        <f t="shared" si="260"/>
        <v>0</v>
      </c>
      <c r="BX189" s="228">
        <f t="shared" si="260"/>
        <v>0</v>
      </c>
      <c r="BY189" s="228">
        <f t="shared" si="260"/>
        <v>0</v>
      </c>
      <c r="BZ189" s="228">
        <f t="shared" si="260"/>
        <v>0</v>
      </c>
      <c r="CA189" s="225"/>
    </row>
    <row r="190" spans="1:79" x14ac:dyDescent="0.3">
      <c r="A190" s="223"/>
      <c r="B190" s="78" t="s">
        <v>369</v>
      </c>
      <c r="C190" s="225"/>
      <c r="D190" s="227">
        <f t="shared" ref="D190:AI190" si="261">(IF(D$73=0,0,D115/D$74))</f>
        <v>0</v>
      </c>
      <c r="E190" s="228">
        <f t="shared" si="261"/>
        <v>0</v>
      </c>
      <c r="F190" s="228">
        <f t="shared" si="261"/>
        <v>0</v>
      </c>
      <c r="G190" s="228">
        <f t="shared" si="261"/>
        <v>0</v>
      </c>
      <c r="H190" s="228">
        <f t="shared" si="261"/>
        <v>0</v>
      </c>
      <c r="I190" s="228">
        <f t="shared" si="261"/>
        <v>0</v>
      </c>
      <c r="J190" s="228">
        <f t="shared" si="261"/>
        <v>0</v>
      </c>
      <c r="K190" s="228">
        <f t="shared" si="261"/>
        <v>0</v>
      </c>
      <c r="L190" s="228">
        <f t="shared" si="261"/>
        <v>0</v>
      </c>
      <c r="M190" s="228">
        <f t="shared" si="261"/>
        <v>0</v>
      </c>
      <c r="N190" s="228">
        <f t="shared" si="261"/>
        <v>0</v>
      </c>
      <c r="O190" s="228">
        <f t="shared" si="261"/>
        <v>0</v>
      </c>
      <c r="P190" s="228">
        <f t="shared" si="261"/>
        <v>0</v>
      </c>
      <c r="Q190" s="228">
        <f t="shared" si="261"/>
        <v>0</v>
      </c>
      <c r="R190" s="228">
        <f t="shared" si="261"/>
        <v>0</v>
      </c>
      <c r="S190" s="228">
        <f t="shared" si="261"/>
        <v>0</v>
      </c>
      <c r="T190" s="228">
        <f t="shared" si="261"/>
        <v>0</v>
      </c>
      <c r="U190" s="228">
        <f t="shared" si="261"/>
        <v>0</v>
      </c>
      <c r="V190" s="228">
        <f t="shared" si="261"/>
        <v>0</v>
      </c>
      <c r="W190" s="228">
        <f t="shared" si="261"/>
        <v>0</v>
      </c>
      <c r="X190" s="228">
        <f t="shared" si="261"/>
        <v>0</v>
      </c>
      <c r="Y190" s="228">
        <f t="shared" si="261"/>
        <v>0</v>
      </c>
      <c r="Z190" s="228">
        <f t="shared" si="261"/>
        <v>0</v>
      </c>
      <c r="AA190" s="228">
        <f t="shared" si="261"/>
        <v>0</v>
      </c>
      <c r="AB190" s="228">
        <f t="shared" si="261"/>
        <v>0</v>
      </c>
      <c r="AC190" s="228">
        <f t="shared" si="261"/>
        <v>0</v>
      </c>
      <c r="AD190" s="228">
        <f t="shared" si="261"/>
        <v>0</v>
      </c>
      <c r="AE190" s="228">
        <f t="shared" si="261"/>
        <v>0</v>
      </c>
      <c r="AF190" s="228">
        <f t="shared" si="261"/>
        <v>0</v>
      </c>
      <c r="AG190" s="228">
        <f t="shared" si="261"/>
        <v>0</v>
      </c>
      <c r="AH190" s="228">
        <f t="shared" si="261"/>
        <v>0</v>
      </c>
      <c r="AI190" s="228">
        <f t="shared" si="261"/>
        <v>0</v>
      </c>
      <c r="AJ190" s="228">
        <f t="shared" ref="AJ190:BD190" si="262">(IF(AJ$73=0,0,AJ115/AJ$74))</f>
        <v>0</v>
      </c>
      <c r="AK190" s="228">
        <f t="shared" si="262"/>
        <v>0</v>
      </c>
      <c r="AL190" s="228">
        <f t="shared" si="262"/>
        <v>0</v>
      </c>
      <c r="AM190" s="228">
        <f t="shared" si="262"/>
        <v>0</v>
      </c>
      <c r="AN190" s="228">
        <f t="shared" si="262"/>
        <v>0</v>
      </c>
      <c r="AO190" s="228">
        <f t="shared" si="262"/>
        <v>0</v>
      </c>
      <c r="AP190" s="228">
        <f t="shared" si="262"/>
        <v>0</v>
      </c>
      <c r="AQ190" s="228">
        <f t="shared" si="262"/>
        <v>0</v>
      </c>
      <c r="AR190" s="228">
        <f t="shared" si="262"/>
        <v>0</v>
      </c>
      <c r="AS190" s="228">
        <f t="shared" si="262"/>
        <v>0</v>
      </c>
      <c r="AT190" s="228">
        <f t="shared" si="262"/>
        <v>0</v>
      </c>
      <c r="AU190" s="228">
        <f t="shared" si="262"/>
        <v>0</v>
      </c>
      <c r="AV190" s="228">
        <f t="shared" si="262"/>
        <v>0</v>
      </c>
      <c r="AW190" s="228">
        <f t="shared" si="262"/>
        <v>0</v>
      </c>
      <c r="AX190" s="228">
        <f t="shared" si="262"/>
        <v>0</v>
      </c>
      <c r="AY190" s="228">
        <f t="shared" si="262"/>
        <v>0</v>
      </c>
      <c r="AZ190" s="228">
        <f t="shared" si="262"/>
        <v>0</v>
      </c>
      <c r="BA190" s="228">
        <f t="shared" si="262"/>
        <v>0</v>
      </c>
      <c r="BB190" s="228">
        <f t="shared" si="262"/>
        <v>0</v>
      </c>
      <c r="BC190" s="228">
        <f t="shared" si="262"/>
        <v>0</v>
      </c>
      <c r="BD190" s="228">
        <f t="shared" si="262"/>
        <v>0</v>
      </c>
      <c r="BE190" s="226"/>
      <c r="BF190" s="229">
        <f t="shared" ref="BF190:BZ190" si="263">(IF(BF$73=0,0,BF115/BF$74))</f>
        <v>0</v>
      </c>
      <c r="BG190" s="228">
        <f t="shared" si="263"/>
        <v>0</v>
      </c>
      <c r="BH190" s="228">
        <f t="shared" si="263"/>
        <v>0</v>
      </c>
      <c r="BI190" s="228">
        <f t="shared" si="263"/>
        <v>0</v>
      </c>
      <c r="BJ190" s="228">
        <f t="shared" si="263"/>
        <v>0</v>
      </c>
      <c r="BK190" s="228">
        <f t="shared" si="263"/>
        <v>0</v>
      </c>
      <c r="BL190" s="228">
        <f t="shared" si="263"/>
        <v>0</v>
      </c>
      <c r="BM190" s="228">
        <f t="shared" si="263"/>
        <v>0</v>
      </c>
      <c r="BN190" s="228">
        <f t="shared" si="263"/>
        <v>0</v>
      </c>
      <c r="BO190" s="228">
        <f t="shared" si="263"/>
        <v>0</v>
      </c>
      <c r="BP190" s="228">
        <f t="shared" si="263"/>
        <v>0</v>
      </c>
      <c r="BQ190" s="228">
        <f t="shared" si="263"/>
        <v>0</v>
      </c>
      <c r="BR190" s="228">
        <f t="shared" si="263"/>
        <v>0</v>
      </c>
      <c r="BS190" s="228">
        <f t="shared" si="263"/>
        <v>0</v>
      </c>
      <c r="BT190" s="228">
        <f t="shared" si="263"/>
        <v>0</v>
      </c>
      <c r="BU190" s="228">
        <f t="shared" si="263"/>
        <v>0</v>
      </c>
      <c r="BV190" s="228">
        <f t="shared" si="263"/>
        <v>0</v>
      </c>
      <c r="BW190" s="228">
        <f t="shared" si="263"/>
        <v>0</v>
      </c>
      <c r="BX190" s="228">
        <f t="shared" si="263"/>
        <v>0</v>
      </c>
      <c r="BY190" s="228">
        <f t="shared" si="263"/>
        <v>0</v>
      </c>
      <c r="BZ190" s="228">
        <f t="shared" si="263"/>
        <v>0</v>
      </c>
      <c r="CA190" s="225"/>
    </row>
    <row r="191" spans="1:79" x14ac:dyDescent="0.3">
      <c r="A191" s="223"/>
      <c r="B191" s="78" t="s">
        <v>370</v>
      </c>
      <c r="C191" s="225"/>
      <c r="D191" s="227">
        <f t="shared" ref="D191:AI191" si="264">(IF(D$73=0,0,D116/D$74))</f>
        <v>0</v>
      </c>
      <c r="E191" s="228">
        <f t="shared" si="264"/>
        <v>0</v>
      </c>
      <c r="F191" s="228">
        <f t="shared" si="264"/>
        <v>0</v>
      </c>
      <c r="G191" s="228">
        <f t="shared" si="264"/>
        <v>0</v>
      </c>
      <c r="H191" s="228">
        <f t="shared" si="264"/>
        <v>0</v>
      </c>
      <c r="I191" s="228">
        <f t="shared" si="264"/>
        <v>0</v>
      </c>
      <c r="J191" s="228">
        <f t="shared" si="264"/>
        <v>0</v>
      </c>
      <c r="K191" s="228">
        <f t="shared" si="264"/>
        <v>0</v>
      </c>
      <c r="L191" s="228">
        <f t="shared" si="264"/>
        <v>0</v>
      </c>
      <c r="M191" s="228">
        <f t="shared" si="264"/>
        <v>0</v>
      </c>
      <c r="N191" s="228">
        <f t="shared" si="264"/>
        <v>0</v>
      </c>
      <c r="O191" s="228">
        <f t="shared" si="264"/>
        <v>0</v>
      </c>
      <c r="P191" s="228">
        <f t="shared" si="264"/>
        <v>0</v>
      </c>
      <c r="Q191" s="228">
        <f t="shared" si="264"/>
        <v>0</v>
      </c>
      <c r="R191" s="228">
        <f t="shared" si="264"/>
        <v>0</v>
      </c>
      <c r="S191" s="228">
        <f t="shared" si="264"/>
        <v>0</v>
      </c>
      <c r="T191" s="228">
        <f t="shared" si="264"/>
        <v>0</v>
      </c>
      <c r="U191" s="228">
        <f t="shared" si="264"/>
        <v>0</v>
      </c>
      <c r="V191" s="228">
        <f t="shared" si="264"/>
        <v>0</v>
      </c>
      <c r="W191" s="228">
        <f t="shared" si="264"/>
        <v>0</v>
      </c>
      <c r="X191" s="228">
        <f t="shared" si="264"/>
        <v>0</v>
      </c>
      <c r="Y191" s="228">
        <f t="shared" si="264"/>
        <v>0</v>
      </c>
      <c r="Z191" s="228">
        <f t="shared" si="264"/>
        <v>0</v>
      </c>
      <c r="AA191" s="228">
        <f t="shared" si="264"/>
        <v>0</v>
      </c>
      <c r="AB191" s="228">
        <f t="shared" si="264"/>
        <v>0</v>
      </c>
      <c r="AC191" s="228">
        <f t="shared" si="264"/>
        <v>0</v>
      </c>
      <c r="AD191" s="228">
        <f t="shared" si="264"/>
        <v>0</v>
      </c>
      <c r="AE191" s="228">
        <f t="shared" si="264"/>
        <v>0</v>
      </c>
      <c r="AF191" s="228">
        <f t="shared" si="264"/>
        <v>0</v>
      </c>
      <c r="AG191" s="228">
        <f t="shared" si="264"/>
        <v>0</v>
      </c>
      <c r="AH191" s="228">
        <f t="shared" si="264"/>
        <v>0</v>
      </c>
      <c r="AI191" s="228">
        <f t="shared" si="264"/>
        <v>0</v>
      </c>
      <c r="AJ191" s="228">
        <f t="shared" ref="AJ191:BD191" si="265">(IF(AJ$73=0,0,AJ116/AJ$74))</f>
        <v>0</v>
      </c>
      <c r="AK191" s="228">
        <f t="shared" si="265"/>
        <v>0</v>
      </c>
      <c r="AL191" s="228">
        <f t="shared" si="265"/>
        <v>0</v>
      </c>
      <c r="AM191" s="228">
        <f t="shared" si="265"/>
        <v>0</v>
      </c>
      <c r="AN191" s="228">
        <f t="shared" si="265"/>
        <v>0</v>
      </c>
      <c r="AO191" s="228">
        <f t="shared" si="265"/>
        <v>0</v>
      </c>
      <c r="AP191" s="228">
        <f t="shared" si="265"/>
        <v>0</v>
      </c>
      <c r="AQ191" s="228">
        <f t="shared" si="265"/>
        <v>0</v>
      </c>
      <c r="AR191" s="228">
        <f t="shared" si="265"/>
        <v>0</v>
      </c>
      <c r="AS191" s="228">
        <f t="shared" si="265"/>
        <v>0</v>
      </c>
      <c r="AT191" s="228">
        <f t="shared" si="265"/>
        <v>0</v>
      </c>
      <c r="AU191" s="228">
        <f t="shared" si="265"/>
        <v>0</v>
      </c>
      <c r="AV191" s="228">
        <f t="shared" si="265"/>
        <v>0</v>
      </c>
      <c r="AW191" s="228">
        <f t="shared" si="265"/>
        <v>0</v>
      </c>
      <c r="AX191" s="228">
        <f t="shared" si="265"/>
        <v>0</v>
      </c>
      <c r="AY191" s="228">
        <f t="shared" si="265"/>
        <v>0</v>
      </c>
      <c r="AZ191" s="228">
        <f t="shared" si="265"/>
        <v>0</v>
      </c>
      <c r="BA191" s="228">
        <f t="shared" si="265"/>
        <v>0</v>
      </c>
      <c r="BB191" s="228">
        <f t="shared" si="265"/>
        <v>0</v>
      </c>
      <c r="BC191" s="228">
        <f t="shared" si="265"/>
        <v>0</v>
      </c>
      <c r="BD191" s="228">
        <f t="shared" si="265"/>
        <v>0</v>
      </c>
      <c r="BE191" s="226"/>
      <c r="BF191" s="229">
        <f t="shared" ref="BF191:BZ191" si="266">(IF(BF$73=0,0,BF116/BF$74))</f>
        <v>0</v>
      </c>
      <c r="BG191" s="228">
        <f t="shared" si="266"/>
        <v>0</v>
      </c>
      <c r="BH191" s="228">
        <f t="shared" si="266"/>
        <v>0</v>
      </c>
      <c r="BI191" s="228">
        <f t="shared" si="266"/>
        <v>0</v>
      </c>
      <c r="BJ191" s="228">
        <f t="shared" si="266"/>
        <v>0</v>
      </c>
      <c r="BK191" s="228">
        <f t="shared" si="266"/>
        <v>0</v>
      </c>
      <c r="BL191" s="228">
        <f t="shared" si="266"/>
        <v>0</v>
      </c>
      <c r="BM191" s="228">
        <f t="shared" si="266"/>
        <v>0</v>
      </c>
      <c r="BN191" s="228">
        <f t="shared" si="266"/>
        <v>0</v>
      </c>
      <c r="BO191" s="228">
        <f t="shared" si="266"/>
        <v>0</v>
      </c>
      <c r="BP191" s="228">
        <f t="shared" si="266"/>
        <v>0</v>
      </c>
      <c r="BQ191" s="228">
        <f t="shared" si="266"/>
        <v>0</v>
      </c>
      <c r="BR191" s="228">
        <f t="shared" si="266"/>
        <v>0</v>
      </c>
      <c r="BS191" s="228">
        <f t="shared" si="266"/>
        <v>0</v>
      </c>
      <c r="BT191" s="228">
        <f t="shared" si="266"/>
        <v>0</v>
      </c>
      <c r="BU191" s="228">
        <f t="shared" si="266"/>
        <v>0</v>
      </c>
      <c r="BV191" s="228">
        <f t="shared" si="266"/>
        <v>0</v>
      </c>
      <c r="BW191" s="228">
        <f t="shared" si="266"/>
        <v>0</v>
      </c>
      <c r="BX191" s="228">
        <f t="shared" si="266"/>
        <v>0</v>
      </c>
      <c r="BY191" s="228">
        <f t="shared" si="266"/>
        <v>0</v>
      </c>
      <c r="BZ191" s="228">
        <f t="shared" si="266"/>
        <v>0</v>
      </c>
      <c r="CA191" s="225"/>
    </row>
    <row r="192" spans="1:79" x14ac:dyDescent="0.3">
      <c r="A192" s="223"/>
      <c r="B192" s="160" t="s">
        <v>371</v>
      </c>
      <c r="C192" s="225"/>
      <c r="D192" s="238">
        <f t="shared" ref="D192:AI192" si="267">(IF(D$73=0,0,D117/D$74))</f>
        <v>0</v>
      </c>
      <c r="E192" s="238">
        <f t="shared" si="267"/>
        <v>0</v>
      </c>
      <c r="F192" s="238">
        <f t="shared" si="267"/>
        <v>0</v>
      </c>
      <c r="G192" s="238">
        <f t="shared" si="267"/>
        <v>0</v>
      </c>
      <c r="H192" s="238">
        <f t="shared" si="267"/>
        <v>0</v>
      </c>
      <c r="I192" s="238">
        <f t="shared" si="267"/>
        <v>0</v>
      </c>
      <c r="J192" s="238">
        <f t="shared" si="267"/>
        <v>0</v>
      </c>
      <c r="K192" s="238">
        <f t="shared" si="267"/>
        <v>0</v>
      </c>
      <c r="L192" s="238">
        <f t="shared" si="267"/>
        <v>0</v>
      </c>
      <c r="M192" s="238">
        <f t="shared" si="267"/>
        <v>0</v>
      </c>
      <c r="N192" s="238">
        <f t="shared" si="267"/>
        <v>0</v>
      </c>
      <c r="O192" s="238">
        <f t="shared" si="267"/>
        <v>0</v>
      </c>
      <c r="P192" s="238">
        <f t="shared" si="267"/>
        <v>0</v>
      </c>
      <c r="Q192" s="238">
        <f t="shared" si="267"/>
        <v>0</v>
      </c>
      <c r="R192" s="238">
        <f t="shared" si="267"/>
        <v>0</v>
      </c>
      <c r="S192" s="238">
        <f t="shared" si="267"/>
        <v>0</v>
      </c>
      <c r="T192" s="238">
        <f t="shared" si="267"/>
        <v>0</v>
      </c>
      <c r="U192" s="238">
        <f t="shared" si="267"/>
        <v>0</v>
      </c>
      <c r="V192" s="238">
        <f t="shared" si="267"/>
        <v>0</v>
      </c>
      <c r="W192" s="238">
        <f t="shared" si="267"/>
        <v>0</v>
      </c>
      <c r="X192" s="238">
        <f t="shared" si="267"/>
        <v>0</v>
      </c>
      <c r="Y192" s="238">
        <f t="shared" si="267"/>
        <v>0</v>
      </c>
      <c r="Z192" s="238">
        <f t="shared" si="267"/>
        <v>0</v>
      </c>
      <c r="AA192" s="238">
        <f t="shared" si="267"/>
        <v>0</v>
      </c>
      <c r="AB192" s="238">
        <f t="shared" si="267"/>
        <v>0</v>
      </c>
      <c r="AC192" s="238">
        <f t="shared" si="267"/>
        <v>0</v>
      </c>
      <c r="AD192" s="238">
        <f t="shared" si="267"/>
        <v>0</v>
      </c>
      <c r="AE192" s="238">
        <f t="shared" si="267"/>
        <v>0</v>
      </c>
      <c r="AF192" s="238">
        <f t="shared" si="267"/>
        <v>0</v>
      </c>
      <c r="AG192" s="238">
        <f t="shared" si="267"/>
        <v>0</v>
      </c>
      <c r="AH192" s="238">
        <f t="shared" si="267"/>
        <v>0</v>
      </c>
      <c r="AI192" s="238">
        <f t="shared" si="267"/>
        <v>0</v>
      </c>
      <c r="AJ192" s="238">
        <f t="shared" ref="AJ192:BD192" si="268">(IF(AJ$73=0,0,AJ117/AJ$74))</f>
        <v>0</v>
      </c>
      <c r="AK192" s="238">
        <f t="shared" si="268"/>
        <v>0</v>
      </c>
      <c r="AL192" s="238">
        <f t="shared" si="268"/>
        <v>0</v>
      </c>
      <c r="AM192" s="238">
        <f t="shared" si="268"/>
        <v>0</v>
      </c>
      <c r="AN192" s="238">
        <f t="shared" si="268"/>
        <v>0</v>
      </c>
      <c r="AO192" s="238">
        <f t="shared" si="268"/>
        <v>0</v>
      </c>
      <c r="AP192" s="238">
        <f t="shared" si="268"/>
        <v>0</v>
      </c>
      <c r="AQ192" s="238">
        <f t="shared" si="268"/>
        <v>0</v>
      </c>
      <c r="AR192" s="238">
        <f t="shared" si="268"/>
        <v>0</v>
      </c>
      <c r="AS192" s="238">
        <f t="shared" si="268"/>
        <v>0</v>
      </c>
      <c r="AT192" s="238">
        <f t="shared" si="268"/>
        <v>0</v>
      </c>
      <c r="AU192" s="238">
        <f t="shared" si="268"/>
        <v>0</v>
      </c>
      <c r="AV192" s="238">
        <f t="shared" si="268"/>
        <v>0</v>
      </c>
      <c r="AW192" s="238">
        <f t="shared" si="268"/>
        <v>0</v>
      </c>
      <c r="AX192" s="238">
        <f t="shared" si="268"/>
        <v>0</v>
      </c>
      <c r="AY192" s="238">
        <f t="shared" si="268"/>
        <v>0</v>
      </c>
      <c r="AZ192" s="238">
        <f t="shared" si="268"/>
        <v>0</v>
      </c>
      <c r="BA192" s="238">
        <f t="shared" si="268"/>
        <v>0</v>
      </c>
      <c r="BB192" s="238">
        <f t="shared" si="268"/>
        <v>0</v>
      </c>
      <c r="BC192" s="238">
        <f t="shared" si="268"/>
        <v>0</v>
      </c>
      <c r="BD192" s="238">
        <f t="shared" si="268"/>
        <v>0</v>
      </c>
      <c r="BE192" s="226"/>
      <c r="BF192" s="239">
        <f t="shared" ref="BF192:BZ192" si="269">(IF(BF$73=0,0,BF117/BF$74))</f>
        <v>0</v>
      </c>
      <c r="BG192" s="238">
        <f t="shared" si="269"/>
        <v>0</v>
      </c>
      <c r="BH192" s="238">
        <f t="shared" si="269"/>
        <v>0</v>
      </c>
      <c r="BI192" s="238">
        <f t="shared" si="269"/>
        <v>0</v>
      </c>
      <c r="BJ192" s="238">
        <f t="shared" si="269"/>
        <v>0</v>
      </c>
      <c r="BK192" s="238">
        <f t="shared" si="269"/>
        <v>0</v>
      </c>
      <c r="BL192" s="238">
        <f t="shared" si="269"/>
        <v>0</v>
      </c>
      <c r="BM192" s="238">
        <f t="shared" si="269"/>
        <v>0</v>
      </c>
      <c r="BN192" s="238">
        <f t="shared" si="269"/>
        <v>0</v>
      </c>
      <c r="BO192" s="238">
        <f t="shared" si="269"/>
        <v>0</v>
      </c>
      <c r="BP192" s="238">
        <f t="shared" si="269"/>
        <v>0</v>
      </c>
      <c r="BQ192" s="238">
        <f t="shared" si="269"/>
        <v>0</v>
      </c>
      <c r="BR192" s="238">
        <f t="shared" si="269"/>
        <v>0</v>
      </c>
      <c r="BS192" s="238">
        <f t="shared" si="269"/>
        <v>0</v>
      </c>
      <c r="BT192" s="238">
        <f t="shared" si="269"/>
        <v>0</v>
      </c>
      <c r="BU192" s="238">
        <f t="shared" si="269"/>
        <v>0</v>
      </c>
      <c r="BV192" s="238">
        <f t="shared" si="269"/>
        <v>0</v>
      </c>
      <c r="BW192" s="238">
        <f t="shared" si="269"/>
        <v>0</v>
      </c>
      <c r="BX192" s="238">
        <f t="shared" si="269"/>
        <v>0</v>
      </c>
      <c r="BY192" s="238">
        <f t="shared" si="269"/>
        <v>0</v>
      </c>
      <c r="BZ192" s="238">
        <f t="shared" si="269"/>
        <v>0</v>
      </c>
      <c r="CA192" s="225"/>
    </row>
    <row r="193" spans="1:79" ht="15.6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0">(IF(E$73=0,0,E119/E$74))</f>
        <v>0</v>
      </c>
      <c r="F194" s="228">
        <f t="shared" si="270"/>
        <v>0</v>
      </c>
      <c r="G194" s="228">
        <f t="shared" si="270"/>
        <v>0</v>
      </c>
      <c r="H194" s="228">
        <f t="shared" si="270"/>
        <v>0</v>
      </c>
      <c r="I194" s="228">
        <f t="shared" si="270"/>
        <v>0</v>
      </c>
      <c r="J194" s="228">
        <f t="shared" si="270"/>
        <v>0</v>
      </c>
      <c r="K194" s="228">
        <f t="shared" si="270"/>
        <v>0</v>
      </c>
      <c r="L194" s="228">
        <f t="shared" si="270"/>
        <v>0</v>
      </c>
      <c r="M194" s="228">
        <f t="shared" si="270"/>
        <v>0</v>
      </c>
      <c r="N194" s="228">
        <f t="shared" si="270"/>
        <v>0</v>
      </c>
      <c r="O194" s="228">
        <f t="shared" si="270"/>
        <v>0</v>
      </c>
      <c r="P194" s="228">
        <f t="shared" si="270"/>
        <v>0</v>
      </c>
      <c r="Q194" s="228">
        <f t="shared" si="270"/>
        <v>0</v>
      </c>
      <c r="R194" s="228">
        <f t="shared" si="270"/>
        <v>0</v>
      </c>
      <c r="S194" s="228">
        <f t="shared" si="270"/>
        <v>0</v>
      </c>
      <c r="T194" s="228">
        <f t="shared" si="270"/>
        <v>0</v>
      </c>
      <c r="U194" s="228">
        <f t="shared" si="270"/>
        <v>0</v>
      </c>
      <c r="V194" s="228">
        <f t="shared" si="270"/>
        <v>0</v>
      </c>
      <c r="W194" s="228">
        <f t="shared" si="270"/>
        <v>0</v>
      </c>
      <c r="X194" s="228">
        <f t="shared" si="270"/>
        <v>0</v>
      </c>
      <c r="Y194" s="228">
        <f t="shared" si="270"/>
        <v>0</v>
      </c>
      <c r="Z194" s="228">
        <f t="shared" si="270"/>
        <v>0</v>
      </c>
      <c r="AA194" s="228">
        <f t="shared" si="270"/>
        <v>0</v>
      </c>
      <c r="AB194" s="228">
        <f t="shared" si="270"/>
        <v>0</v>
      </c>
      <c r="AC194" s="228">
        <f t="shared" si="270"/>
        <v>0</v>
      </c>
      <c r="AD194" s="228">
        <f t="shared" si="270"/>
        <v>0</v>
      </c>
      <c r="AE194" s="228">
        <f t="shared" si="270"/>
        <v>0</v>
      </c>
      <c r="AF194" s="228">
        <f t="shared" si="270"/>
        <v>0</v>
      </c>
      <c r="AG194" s="228">
        <f t="shared" si="270"/>
        <v>0</v>
      </c>
      <c r="AH194" s="228">
        <f t="shared" si="270"/>
        <v>0</v>
      </c>
      <c r="AI194" s="228">
        <f t="shared" si="270"/>
        <v>0</v>
      </c>
      <c r="AJ194" s="228">
        <f t="shared" si="270"/>
        <v>0</v>
      </c>
      <c r="AK194" s="228">
        <f t="shared" ref="AK194:BD194" si="271">(IF(AK$73=0,0,AK119/AK$74))</f>
        <v>0</v>
      </c>
      <c r="AL194" s="228">
        <f t="shared" si="271"/>
        <v>0</v>
      </c>
      <c r="AM194" s="228">
        <f t="shared" si="271"/>
        <v>0</v>
      </c>
      <c r="AN194" s="228">
        <f t="shared" si="271"/>
        <v>0</v>
      </c>
      <c r="AO194" s="228">
        <f t="shared" si="271"/>
        <v>0</v>
      </c>
      <c r="AP194" s="228">
        <f t="shared" si="271"/>
        <v>0</v>
      </c>
      <c r="AQ194" s="228">
        <f t="shared" si="271"/>
        <v>0</v>
      </c>
      <c r="AR194" s="228">
        <f t="shared" si="271"/>
        <v>0</v>
      </c>
      <c r="AS194" s="228">
        <f t="shared" si="271"/>
        <v>0</v>
      </c>
      <c r="AT194" s="228">
        <f t="shared" si="271"/>
        <v>0</v>
      </c>
      <c r="AU194" s="228">
        <f t="shared" si="271"/>
        <v>0</v>
      </c>
      <c r="AV194" s="228">
        <f t="shared" si="271"/>
        <v>0</v>
      </c>
      <c r="AW194" s="228">
        <f t="shared" si="271"/>
        <v>0</v>
      </c>
      <c r="AX194" s="228">
        <f t="shared" si="271"/>
        <v>0</v>
      </c>
      <c r="AY194" s="228">
        <f t="shared" si="271"/>
        <v>0</v>
      </c>
      <c r="AZ194" s="228">
        <f t="shared" si="271"/>
        <v>0</v>
      </c>
      <c r="BA194" s="228">
        <f t="shared" si="271"/>
        <v>0</v>
      </c>
      <c r="BB194" s="228">
        <f t="shared" si="271"/>
        <v>0</v>
      </c>
      <c r="BC194" s="228">
        <f t="shared" si="271"/>
        <v>0</v>
      </c>
      <c r="BD194" s="228">
        <f t="shared" si="271"/>
        <v>0</v>
      </c>
      <c r="BE194" s="226"/>
      <c r="BF194" s="229">
        <f t="shared" ref="BF194:BZ194" si="272">(IF(BF$73=0,0,BF120/BF$74))</f>
        <v>0</v>
      </c>
      <c r="BG194" s="228">
        <f t="shared" si="272"/>
        <v>0</v>
      </c>
      <c r="BH194" s="228">
        <f t="shared" si="272"/>
        <v>0</v>
      </c>
      <c r="BI194" s="228">
        <f t="shared" si="272"/>
        <v>0</v>
      </c>
      <c r="BJ194" s="228">
        <f t="shared" si="272"/>
        <v>0</v>
      </c>
      <c r="BK194" s="228">
        <f t="shared" si="272"/>
        <v>0</v>
      </c>
      <c r="BL194" s="228">
        <f t="shared" si="272"/>
        <v>0</v>
      </c>
      <c r="BM194" s="228">
        <f t="shared" si="272"/>
        <v>0</v>
      </c>
      <c r="BN194" s="228">
        <f t="shared" si="272"/>
        <v>0</v>
      </c>
      <c r="BO194" s="228">
        <f t="shared" si="272"/>
        <v>0</v>
      </c>
      <c r="BP194" s="228">
        <f t="shared" si="272"/>
        <v>0</v>
      </c>
      <c r="BQ194" s="228">
        <f t="shared" si="272"/>
        <v>0</v>
      </c>
      <c r="BR194" s="228">
        <f t="shared" si="272"/>
        <v>0</v>
      </c>
      <c r="BS194" s="228">
        <f t="shared" si="272"/>
        <v>0</v>
      </c>
      <c r="BT194" s="228">
        <f t="shared" si="272"/>
        <v>0</v>
      </c>
      <c r="BU194" s="228">
        <f t="shared" si="272"/>
        <v>0</v>
      </c>
      <c r="BV194" s="228">
        <f t="shared" si="272"/>
        <v>0</v>
      </c>
      <c r="BW194" s="228">
        <f t="shared" si="272"/>
        <v>0</v>
      </c>
      <c r="BX194" s="228">
        <f t="shared" si="272"/>
        <v>0</v>
      </c>
      <c r="BY194" s="228">
        <f t="shared" si="272"/>
        <v>0</v>
      </c>
      <c r="BZ194" s="228">
        <f t="shared" si="272"/>
        <v>0</v>
      </c>
      <c r="CA194" s="225"/>
    </row>
    <row r="195" spans="1:79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3">(IF(E$73=0,0,E120/E$74))</f>
        <v>0</v>
      </c>
      <c r="F195" s="228">
        <f t="shared" si="273"/>
        <v>0</v>
      </c>
      <c r="G195" s="228">
        <f t="shared" si="273"/>
        <v>0</v>
      </c>
      <c r="H195" s="228">
        <f t="shared" si="273"/>
        <v>0</v>
      </c>
      <c r="I195" s="228">
        <f t="shared" si="273"/>
        <v>0</v>
      </c>
      <c r="J195" s="228">
        <f t="shared" si="273"/>
        <v>0</v>
      </c>
      <c r="K195" s="228">
        <f t="shared" si="273"/>
        <v>0</v>
      </c>
      <c r="L195" s="228">
        <f t="shared" si="273"/>
        <v>0</v>
      </c>
      <c r="M195" s="228">
        <f t="shared" si="273"/>
        <v>0</v>
      </c>
      <c r="N195" s="228">
        <f t="shared" si="273"/>
        <v>0</v>
      </c>
      <c r="O195" s="228">
        <f t="shared" si="273"/>
        <v>0</v>
      </c>
      <c r="P195" s="228">
        <f t="shared" si="273"/>
        <v>0</v>
      </c>
      <c r="Q195" s="228">
        <f t="shared" si="273"/>
        <v>0</v>
      </c>
      <c r="R195" s="228">
        <f t="shared" si="273"/>
        <v>0</v>
      </c>
      <c r="S195" s="228">
        <f t="shared" si="273"/>
        <v>0</v>
      </c>
      <c r="T195" s="228">
        <f t="shared" si="273"/>
        <v>0</v>
      </c>
      <c r="U195" s="228">
        <f t="shared" si="273"/>
        <v>0</v>
      </c>
      <c r="V195" s="228">
        <f t="shared" si="273"/>
        <v>0</v>
      </c>
      <c r="W195" s="228">
        <f t="shared" si="273"/>
        <v>0</v>
      </c>
      <c r="X195" s="228">
        <f t="shared" si="273"/>
        <v>0</v>
      </c>
      <c r="Y195" s="228">
        <f t="shared" si="273"/>
        <v>0</v>
      </c>
      <c r="Z195" s="228">
        <f t="shared" si="273"/>
        <v>0</v>
      </c>
      <c r="AA195" s="228">
        <f t="shared" si="273"/>
        <v>0</v>
      </c>
      <c r="AB195" s="228">
        <f t="shared" si="273"/>
        <v>0</v>
      </c>
      <c r="AC195" s="228">
        <f t="shared" si="273"/>
        <v>0</v>
      </c>
      <c r="AD195" s="228">
        <f t="shared" si="273"/>
        <v>0</v>
      </c>
      <c r="AE195" s="228">
        <f t="shared" si="273"/>
        <v>0</v>
      </c>
      <c r="AF195" s="228">
        <f t="shared" si="273"/>
        <v>0</v>
      </c>
      <c r="AG195" s="228">
        <f t="shared" si="273"/>
        <v>0</v>
      </c>
      <c r="AH195" s="228">
        <f t="shared" si="273"/>
        <v>0</v>
      </c>
      <c r="AI195" s="228">
        <f t="shared" si="273"/>
        <v>0</v>
      </c>
      <c r="AJ195" s="228">
        <f t="shared" si="273"/>
        <v>0</v>
      </c>
      <c r="AK195" s="228">
        <f t="shared" ref="AK195:BD195" si="274">(IF(AK$73=0,0,AK120/AK$74))</f>
        <v>0</v>
      </c>
      <c r="AL195" s="228">
        <f t="shared" si="274"/>
        <v>0</v>
      </c>
      <c r="AM195" s="228">
        <f t="shared" si="274"/>
        <v>0</v>
      </c>
      <c r="AN195" s="228">
        <f t="shared" si="274"/>
        <v>0</v>
      </c>
      <c r="AO195" s="228">
        <f t="shared" si="274"/>
        <v>0</v>
      </c>
      <c r="AP195" s="228">
        <f t="shared" si="274"/>
        <v>0</v>
      </c>
      <c r="AQ195" s="228">
        <f t="shared" si="274"/>
        <v>0</v>
      </c>
      <c r="AR195" s="228">
        <f t="shared" si="274"/>
        <v>0</v>
      </c>
      <c r="AS195" s="228">
        <f t="shared" si="274"/>
        <v>0</v>
      </c>
      <c r="AT195" s="228">
        <f t="shared" si="274"/>
        <v>0</v>
      </c>
      <c r="AU195" s="228">
        <f t="shared" si="274"/>
        <v>0</v>
      </c>
      <c r="AV195" s="228">
        <f t="shared" si="274"/>
        <v>0</v>
      </c>
      <c r="AW195" s="228">
        <f t="shared" si="274"/>
        <v>0</v>
      </c>
      <c r="AX195" s="228">
        <f t="shared" si="274"/>
        <v>0</v>
      </c>
      <c r="AY195" s="228">
        <f t="shared" si="274"/>
        <v>0</v>
      </c>
      <c r="AZ195" s="228">
        <f t="shared" si="274"/>
        <v>0</v>
      </c>
      <c r="BA195" s="228">
        <f t="shared" si="274"/>
        <v>0</v>
      </c>
      <c r="BB195" s="228">
        <f t="shared" si="274"/>
        <v>0</v>
      </c>
      <c r="BC195" s="228">
        <f t="shared" si="274"/>
        <v>0</v>
      </c>
      <c r="BD195" s="228">
        <f t="shared" si="274"/>
        <v>0</v>
      </c>
      <c r="BE195" s="226"/>
      <c r="BF195" s="229">
        <f t="shared" ref="BF195:BZ195" si="275">(IF(BF$73=0,0,BF121/BF$74))</f>
        <v>0</v>
      </c>
      <c r="BG195" s="228">
        <f t="shared" si="275"/>
        <v>0</v>
      </c>
      <c r="BH195" s="228">
        <f t="shared" si="275"/>
        <v>0</v>
      </c>
      <c r="BI195" s="228">
        <f t="shared" si="275"/>
        <v>0</v>
      </c>
      <c r="BJ195" s="228">
        <f t="shared" si="275"/>
        <v>0</v>
      </c>
      <c r="BK195" s="228">
        <f t="shared" si="275"/>
        <v>0</v>
      </c>
      <c r="BL195" s="228">
        <f t="shared" si="275"/>
        <v>0</v>
      </c>
      <c r="BM195" s="228">
        <f t="shared" si="275"/>
        <v>0</v>
      </c>
      <c r="BN195" s="228">
        <f t="shared" si="275"/>
        <v>0</v>
      </c>
      <c r="BO195" s="228">
        <f t="shared" si="275"/>
        <v>0</v>
      </c>
      <c r="BP195" s="228">
        <f t="shared" si="275"/>
        <v>0</v>
      </c>
      <c r="BQ195" s="228">
        <f t="shared" si="275"/>
        <v>0</v>
      </c>
      <c r="BR195" s="228">
        <f t="shared" si="275"/>
        <v>0</v>
      </c>
      <c r="BS195" s="228">
        <f t="shared" si="275"/>
        <v>0</v>
      </c>
      <c r="BT195" s="228">
        <f t="shared" si="275"/>
        <v>0</v>
      </c>
      <c r="BU195" s="228">
        <f t="shared" si="275"/>
        <v>0</v>
      </c>
      <c r="BV195" s="228">
        <f t="shared" si="275"/>
        <v>0</v>
      </c>
      <c r="BW195" s="228">
        <f t="shared" si="275"/>
        <v>0</v>
      </c>
      <c r="BX195" s="228">
        <f t="shared" si="275"/>
        <v>0</v>
      </c>
      <c r="BY195" s="228">
        <f t="shared" si="275"/>
        <v>0</v>
      </c>
      <c r="BZ195" s="228">
        <f t="shared" si="275"/>
        <v>0</v>
      </c>
      <c r="CA195" s="225"/>
    </row>
    <row r="196" spans="1:79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76">(IF(E$73=0,0,E121/E$74))</f>
        <v>0</v>
      </c>
      <c r="F196" s="238">
        <f t="shared" si="276"/>
        <v>0</v>
      </c>
      <c r="G196" s="238">
        <f t="shared" si="276"/>
        <v>0</v>
      </c>
      <c r="H196" s="238">
        <f t="shared" si="276"/>
        <v>0</v>
      </c>
      <c r="I196" s="238">
        <f t="shared" si="276"/>
        <v>0</v>
      </c>
      <c r="J196" s="238">
        <f t="shared" si="276"/>
        <v>0</v>
      </c>
      <c r="K196" s="238">
        <f t="shared" si="276"/>
        <v>0</v>
      </c>
      <c r="L196" s="238">
        <f t="shared" si="276"/>
        <v>0</v>
      </c>
      <c r="M196" s="238">
        <f t="shared" si="276"/>
        <v>0</v>
      </c>
      <c r="N196" s="238">
        <f t="shared" si="276"/>
        <v>0</v>
      </c>
      <c r="O196" s="238">
        <f t="shared" si="276"/>
        <v>0</v>
      </c>
      <c r="P196" s="238">
        <f t="shared" si="276"/>
        <v>0</v>
      </c>
      <c r="Q196" s="238">
        <f t="shared" si="276"/>
        <v>0</v>
      </c>
      <c r="R196" s="238">
        <f t="shared" si="276"/>
        <v>0</v>
      </c>
      <c r="S196" s="238">
        <f t="shared" si="276"/>
        <v>0</v>
      </c>
      <c r="T196" s="238">
        <f t="shared" si="276"/>
        <v>0</v>
      </c>
      <c r="U196" s="238">
        <f t="shared" si="276"/>
        <v>0</v>
      </c>
      <c r="V196" s="238">
        <f t="shared" si="276"/>
        <v>0</v>
      </c>
      <c r="W196" s="238">
        <f t="shared" si="276"/>
        <v>0</v>
      </c>
      <c r="X196" s="238">
        <f t="shared" si="276"/>
        <v>0</v>
      </c>
      <c r="Y196" s="238">
        <f t="shared" si="276"/>
        <v>0</v>
      </c>
      <c r="Z196" s="238">
        <f t="shared" si="276"/>
        <v>0</v>
      </c>
      <c r="AA196" s="238">
        <f t="shared" si="276"/>
        <v>0</v>
      </c>
      <c r="AB196" s="238">
        <f t="shared" si="276"/>
        <v>0</v>
      </c>
      <c r="AC196" s="238">
        <f t="shared" si="276"/>
        <v>0</v>
      </c>
      <c r="AD196" s="238">
        <f t="shared" si="276"/>
        <v>0</v>
      </c>
      <c r="AE196" s="238">
        <f t="shared" si="276"/>
        <v>0</v>
      </c>
      <c r="AF196" s="238">
        <f t="shared" si="276"/>
        <v>0</v>
      </c>
      <c r="AG196" s="238">
        <f t="shared" si="276"/>
        <v>0</v>
      </c>
      <c r="AH196" s="238">
        <f t="shared" si="276"/>
        <v>0</v>
      </c>
      <c r="AI196" s="238">
        <f t="shared" si="276"/>
        <v>0</v>
      </c>
      <c r="AJ196" s="238">
        <f t="shared" si="276"/>
        <v>0</v>
      </c>
      <c r="AK196" s="238">
        <f t="shared" ref="AK196:BD196" si="277">(IF(AK$73=0,0,AK121/AK$74))</f>
        <v>0</v>
      </c>
      <c r="AL196" s="238">
        <f t="shared" si="277"/>
        <v>0</v>
      </c>
      <c r="AM196" s="238">
        <f t="shared" si="277"/>
        <v>0</v>
      </c>
      <c r="AN196" s="238">
        <f t="shared" si="277"/>
        <v>0</v>
      </c>
      <c r="AO196" s="238">
        <f t="shared" si="277"/>
        <v>0</v>
      </c>
      <c r="AP196" s="238">
        <f t="shared" si="277"/>
        <v>0</v>
      </c>
      <c r="AQ196" s="238">
        <f t="shared" si="277"/>
        <v>0</v>
      </c>
      <c r="AR196" s="238">
        <f t="shared" si="277"/>
        <v>0</v>
      </c>
      <c r="AS196" s="238">
        <f t="shared" si="277"/>
        <v>0</v>
      </c>
      <c r="AT196" s="238">
        <f t="shared" si="277"/>
        <v>0</v>
      </c>
      <c r="AU196" s="238">
        <f t="shared" si="277"/>
        <v>0</v>
      </c>
      <c r="AV196" s="238">
        <f t="shared" si="277"/>
        <v>0</v>
      </c>
      <c r="AW196" s="238">
        <f t="shared" si="277"/>
        <v>0</v>
      </c>
      <c r="AX196" s="238">
        <f t="shared" si="277"/>
        <v>0</v>
      </c>
      <c r="AY196" s="238">
        <f t="shared" si="277"/>
        <v>0</v>
      </c>
      <c r="AZ196" s="238">
        <f t="shared" si="277"/>
        <v>0</v>
      </c>
      <c r="BA196" s="238">
        <f t="shared" si="277"/>
        <v>0</v>
      </c>
      <c r="BB196" s="238">
        <f t="shared" si="277"/>
        <v>0</v>
      </c>
      <c r="BC196" s="238">
        <f t="shared" si="277"/>
        <v>0</v>
      </c>
      <c r="BD196" s="238">
        <f t="shared" si="277"/>
        <v>0</v>
      </c>
      <c r="BE196" s="226"/>
      <c r="BF196" s="239">
        <f t="shared" ref="BF196:BZ196" si="278">(IF(BF$73=0,0,BF121/BF$74))</f>
        <v>0</v>
      </c>
      <c r="BG196" s="238">
        <f t="shared" si="278"/>
        <v>0</v>
      </c>
      <c r="BH196" s="238">
        <f t="shared" si="278"/>
        <v>0</v>
      </c>
      <c r="BI196" s="238">
        <f t="shared" si="278"/>
        <v>0</v>
      </c>
      <c r="BJ196" s="238">
        <f t="shared" si="278"/>
        <v>0</v>
      </c>
      <c r="BK196" s="238">
        <f t="shared" si="278"/>
        <v>0</v>
      </c>
      <c r="BL196" s="238">
        <f t="shared" si="278"/>
        <v>0</v>
      </c>
      <c r="BM196" s="238">
        <f t="shared" si="278"/>
        <v>0</v>
      </c>
      <c r="BN196" s="238">
        <f t="shared" si="278"/>
        <v>0</v>
      </c>
      <c r="BO196" s="238">
        <f t="shared" si="278"/>
        <v>0</v>
      </c>
      <c r="BP196" s="238">
        <f t="shared" si="278"/>
        <v>0</v>
      </c>
      <c r="BQ196" s="238">
        <f t="shared" si="278"/>
        <v>0</v>
      </c>
      <c r="BR196" s="238">
        <f t="shared" si="278"/>
        <v>0</v>
      </c>
      <c r="BS196" s="238">
        <f t="shared" si="278"/>
        <v>0</v>
      </c>
      <c r="BT196" s="238">
        <f t="shared" si="278"/>
        <v>0</v>
      </c>
      <c r="BU196" s="238">
        <f t="shared" si="278"/>
        <v>0</v>
      </c>
      <c r="BV196" s="238">
        <f t="shared" si="278"/>
        <v>0</v>
      </c>
      <c r="BW196" s="238">
        <f t="shared" si="278"/>
        <v>0</v>
      </c>
      <c r="BX196" s="238">
        <f t="shared" si="278"/>
        <v>0</v>
      </c>
      <c r="BY196" s="238">
        <f t="shared" si="278"/>
        <v>0</v>
      </c>
      <c r="BZ196" s="238">
        <f t="shared" si="278"/>
        <v>0</v>
      </c>
      <c r="CA196" s="225"/>
    </row>
    <row r="197" spans="1:79" ht="15.6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x14ac:dyDescent="0.3">
      <c r="A198" s="223"/>
      <c r="B198" s="78" t="s">
        <v>87</v>
      </c>
      <c r="C198" s="225"/>
      <c r="D198" s="227">
        <f t="shared" ref="D198:AI198" si="279">(IF(D$73=0,0,D123/D$74))</f>
        <v>0</v>
      </c>
      <c r="E198" s="228">
        <f t="shared" si="279"/>
        <v>0</v>
      </c>
      <c r="F198" s="228">
        <f t="shared" si="279"/>
        <v>0</v>
      </c>
      <c r="G198" s="228">
        <f t="shared" si="279"/>
        <v>0</v>
      </c>
      <c r="H198" s="228">
        <f t="shared" si="279"/>
        <v>0</v>
      </c>
      <c r="I198" s="228">
        <f t="shared" si="279"/>
        <v>0</v>
      </c>
      <c r="J198" s="228">
        <f t="shared" si="279"/>
        <v>0</v>
      </c>
      <c r="K198" s="228">
        <f t="shared" si="279"/>
        <v>0</v>
      </c>
      <c r="L198" s="228">
        <f t="shared" si="279"/>
        <v>0</v>
      </c>
      <c r="M198" s="228">
        <f t="shared" si="279"/>
        <v>0</v>
      </c>
      <c r="N198" s="228">
        <f t="shared" si="279"/>
        <v>0</v>
      </c>
      <c r="O198" s="228">
        <f t="shared" si="279"/>
        <v>0</v>
      </c>
      <c r="P198" s="228">
        <f t="shared" si="279"/>
        <v>0</v>
      </c>
      <c r="Q198" s="228">
        <f t="shared" si="279"/>
        <v>0</v>
      </c>
      <c r="R198" s="228">
        <f t="shared" si="279"/>
        <v>0</v>
      </c>
      <c r="S198" s="228">
        <f t="shared" si="279"/>
        <v>0</v>
      </c>
      <c r="T198" s="228">
        <f t="shared" si="279"/>
        <v>0</v>
      </c>
      <c r="U198" s="228">
        <f t="shared" si="279"/>
        <v>0</v>
      </c>
      <c r="V198" s="228">
        <f t="shared" si="279"/>
        <v>0</v>
      </c>
      <c r="W198" s="228">
        <f t="shared" si="279"/>
        <v>0</v>
      </c>
      <c r="X198" s="228">
        <f t="shared" si="279"/>
        <v>0</v>
      </c>
      <c r="Y198" s="228">
        <f t="shared" si="279"/>
        <v>0</v>
      </c>
      <c r="Z198" s="228">
        <f t="shared" si="279"/>
        <v>0</v>
      </c>
      <c r="AA198" s="228">
        <f t="shared" si="279"/>
        <v>0</v>
      </c>
      <c r="AB198" s="228">
        <f t="shared" si="279"/>
        <v>0</v>
      </c>
      <c r="AC198" s="228">
        <f t="shared" si="279"/>
        <v>0</v>
      </c>
      <c r="AD198" s="228">
        <f t="shared" si="279"/>
        <v>0</v>
      </c>
      <c r="AE198" s="228">
        <f t="shared" si="279"/>
        <v>0</v>
      </c>
      <c r="AF198" s="228">
        <f t="shared" si="279"/>
        <v>0</v>
      </c>
      <c r="AG198" s="228">
        <f t="shared" si="279"/>
        <v>0</v>
      </c>
      <c r="AH198" s="228">
        <f t="shared" si="279"/>
        <v>0</v>
      </c>
      <c r="AI198" s="228">
        <f t="shared" si="279"/>
        <v>0</v>
      </c>
      <c r="AJ198" s="228">
        <f t="shared" ref="AJ198:BD198" si="280">(IF(AJ$73=0,0,AJ123/AJ$74))</f>
        <v>0</v>
      </c>
      <c r="AK198" s="228">
        <f t="shared" si="280"/>
        <v>0</v>
      </c>
      <c r="AL198" s="228">
        <f t="shared" si="280"/>
        <v>0</v>
      </c>
      <c r="AM198" s="228">
        <f t="shared" si="280"/>
        <v>0</v>
      </c>
      <c r="AN198" s="228">
        <f t="shared" si="280"/>
        <v>0</v>
      </c>
      <c r="AO198" s="228">
        <f t="shared" si="280"/>
        <v>0</v>
      </c>
      <c r="AP198" s="228">
        <f t="shared" si="280"/>
        <v>0</v>
      </c>
      <c r="AQ198" s="228">
        <f t="shared" si="280"/>
        <v>0</v>
      </c>
      <c r="AR198" s="228">
        <f t="shared" si="280"/>
        <v>0</v>
      </c>
      <c r="AS198" s="228">
        <f t="shared" si="280"/>
        <v>0</v>
      </c>
      <c r="AT198" s="228">
        <f t="shared" si="280"/>
        <v>0</v>
      </c>
      <c r="AU198" s="228">
        <f t="shared" si="280"/>
        <v>0</v>
      </c>
      <c r="AV198" s="228">
        <f t="shared" si="280"/>
        <v>0</v>
      </c>
      <c r="AW198" s="228">
        <f t="shared" si="280"/>
        <v>0</v>
      </c>
      <c r="AX198" s="228">
        <f t="shared" si="280"/>
        <v>0</v>
      </c>
      <c r="AY198" s="228">
        <f t="shared" si="280"/>
        <v>0</v>
      </c>
      <c r="AZ198" s="228">
        <f t="shared" si="280"/>
        <v>0</v>
      </c>
      <c r="BA198" s="228">
        <f t="shared" si="280"/>
        <v>0</v>
      </c>
      <c r="BB198" s="228">
        <f t="shared" si="280"/>
        <v>0</v>
      </c>
      <c r="BC198" s="228">
        <f t="shared" si="280"/>
        <v>0</v>
      </c>
      <c r="BD198" s="228">
        <f t="shared" si="280"/>
        <v>0</v>
      </c>
      <c r="BE198" s="226"/>
      <c r="BF198" s="229">
        <f t="shared" ref="BF198:BZ198" si="281">(IF(BF$73=0,0,BF123/BF$74))</f>
        <v>0</v>
      </c>
      <c r="BG198" s="228">
        <f t="shared" si="281"/>
        <v>0</v>
      </c>
      <c r="BH198" s="228">
        <f t="shared" si="281"/>
        <v>0</v>
      </c>
      <c r="BI198" s="228">
        <f t="shared" si="281"/>
        <v>0</v>
      </c>
      <c r="BJ198" s="228">
        <f t="shared" si="281"/>
        <v>0</v>
      </c>
      <c r="BK198" s="228">
        <f t="shared" si="281"/>
        <v>0</v>
      </c>
      <c r="BL198" s="228">
        <f t="shared" si="281"/>
        <v>0</v>
      </c>
      <c r="BM198" s="228">
        <f t="shared" si="281"/>
        <v>0</v>
      </c>
      <c r="BN198" s="228">
        <f t="shared" si="281"/>
        <v>0</v>
      </c>
      <c r="BO198" s="228">
        <f t="shared" si="281"/>
        <v>0</v>
      </c>
      <c r="BP198" s="228">
        <f t="shared" si="281"/>
        <v>0</v>
      </c>
      <c r="BQ198" s="228">
        <f t="shared" si="281"/>
        <v>0</v>
      </c>
      <c r="BR198" s="228">
        <f t="shared" si="281"/>
        <v>0</v>
      </c>
      <c r="BS198" s="228">
        <f t="shared" si="281"/>
        <v>0</v>
      </c>
      <c r="BT198" s="228">
        <f t="shared" si="281"/>
        <v>0</v>
      </c>
      <c r="BU198" s="228">
        <f t="shared" si="281"/>
        <v>0</v>
      </c>
      <c r="BV198" s="228">
        <f t="shared" si="281"/>
        <v>0</v>
      </c>
      <c r="BW198" s="228">
        <f t="shared" si="281"/>
        <v>0</v>
      </c>
      <c r="BX198" s="228">
        <f t="shared" si="281"/>
        <v>0</v>
      </c>
      <c r="BY198" s="228">
        <f t="shared" si="281"/>
        <v>0</v>
      </c>
      <c r="BZ198" s="228">
        <f t="shared" si="281"/>
        <v>0</v>
      </c>
      <c r="CA198" s="225"/>
    </row>
    <row r="199" spans="1:79" x14ac:dyDescent="0.3">
      <c r="A199" s="223"/>
      <c r="B199" s="78" t="s">
        <v>89</v>
      </c>
      <c r="C199" s="225"/>
      <c r="D199" s="227">
        <f t="shared" ref="D199:AI199" si="282">(IF(D$73=0,0,D124/D$74))</f>
        <v>0</v>
      </c>
      <c r="E199" s="228">
        <f t="shared" si="282"/>
        <v>0</v>
      </c>
      <c r="F199" s="228">
        <f t="shared" si="282"/>
        <v>0</v>
      </c>
      <c r="G199" s="228">
        <f t="shared" si="282"/>
        <v>0</v>
      </c>
      <c r="H199" s="228">
        <f t="shared" si="282"/>
        <v>0</v>
      </c>
      <c r="I199" s="228">
        <f t="shared" si="282"/>
        <v>0</v>
      </c>
      <c r="J199" s="228">
        <f t="shared" si="282"/>
        <v>0</v>
      </c>
      <c r="K199" s="228">
        <f t="shared" si="282"/>
        <v>0</v>
      </c>
      <c r="L199" s="228">
        <f t="shared" si="282"/>
        <v>0</v>
      </c>
      <c r="M199" s="228">
        <f t="shared" si="282"/>
        <v>0</v>
      </c>
      <c r="N199" s="228">
        <f t="shared" si="282"/>
        <v>0</v>
      </c>
      <c r="O199" s="228">
        <f t="shared" si="282"/>
        <v>0</v>
      </c>
      <c r="P199" s="228">
        <f t="shared" si="282"/>
        <v>0</v>
      </c>
      <c r="Q199" s="228">
        <f t="shared" si="282"/>
        <v>0</v>
      </c>
      <c r="R199" s="228">
        <f t="shared" si="282"/>
        <v>0</v>
      </c>
      <c r="S199" s="228">
        <f t="shared" si="282"/>
        <v>0</v>
      </c>
      <c r="T199" s="228">
        <f t="shared" si="282"/>
        <v>0</v>
      </c>
      <c r="U199" s="228">
        <f t="shared" si="282"/>
        <v>0</v>
      </c>
      <c r="V199" s="228">
        <f t="shared" si="282"/>
        <v>0</v>
      </c>
      <c r="W199" s="228">
        <f t="shared" si="282"/>
        <v>0</v>
      </c>
      <c r="X199" s="228">
        <f t="shared" si="282"/>
        <v>0</v>
      </c>
      <c r="Y199" s="228">
        <f t="shared" si="282"/>
        <v>0</v>
      </c>
      <c r="Z199" s="228">
        <f t="shared" si="282"/>
        <v>0</v>
      </c>
      <c r="AA199" s="228">
        <f t="shared" si="282"/>
        <v>0</v>
      </c>
      <c r="AB199" s="228">
        <f t="shared" si="282"/>
        <v>0</v>
      </c>
      <c r="AC199" s="228">
        <f t="shared" si="282"/>
        <v>0</v>
      </c>
      <c r="AD199" s="228">
        <f t="shared" si="282"/>
        <v>0</v>
      </c>
      <c r="AE199" s="228">
        <f t="shared" si="282"/>
        <v>0</v>
      </c>
      <c r="AF199" s="228">
        <f t="shared" si="282"/>
        <v>0</v>
      </c>
      <c r="AG199" s="228">
        <f t="shared" si="282"/>
        <v>0</v>
      </c>
      <c r="AH199" s="228">
        <f t="shared" si="282"/>
        <v>0</v>
      </c>
      <c r="AI199" s="228">
        <f t="shared" si="282"/>
        <v>0</v>
      </c>
      <c r="AJ199" s="228">
        <f t="shared" ref="AJ199:BD199" si="283">(IF(AJ$73=0,0,AJ124/AJ$74))</f>
        <v>0</v>
      </c>
      <c r="AK199" s="228">
        <f t="shared" si="283"/>
        <v>0</v>
      </c>
      <c r="AL199" s="228">
        <f t="shared" si="283"/>
        <v>0</v>
      </c>
      <c r="AM199" s="228">
        <f t="shared" si="283"/>
        <v>0</v>
      </c>
      <c r="AN199" s="228">
        <f t="shared" si="283"/>
        <v>0</v>
      </c>
      <c r="AO199" s="228">
        <f t="shared" si="283"/>
        <v>0</v>
      </c>
      <c r="AP199" s="228">
        <f t="shared" si="283"/>
        <v>0</v>
      </c>
      <c r="AQ199" s="228">
        <f t="shared" si="283"/>
        <v>0</v>
      </c>
      <c r="AR199" s="228">
        <f t="shared" si="283"/>
        <v>0</v>
      </c>
      <c r="AS199" s="228">
        <f t="shared" si="283"/>
        <v>0</v>
      </c>
      <c r="AT199" s="228">
        <f t="shared" si="283"/>
        <v>0</v>
      </c>
      <c r="AU199" s="228">
        <f t="shared" si="283"/>
        <v>0</v>
      </c>
      <c r="AV199" s="228">
        <f t="shared" si="283"/>
        <v>0</v>
      </c>
      <c r="AW199" s="228">
        <f t="shared" si="283"/>
        <v>0</v>
      </c>
      <c r="AX199" s="228">
        <f t="shared" si="283"/>
        <v>0</v>
      </c>
      <c r="AY199" s="228">
        <f t="shared" si="283"/>
        <v>0</v>
      </c>
      <c r="AZ199" s="228">
        <f t="shared" si="283"/>
        <v>0</v>
      </c>
      <c r="BA199" s="228">
        <f t="shared" si="283"/>
        <v>0</v>
      </c>
      <c r="BB199" s="228">
        <f t="shared" si="283"/>
        <v>0</v>
      </c>
      <c r="BC199" s="228">
        <f t="shared" si="283"/>
        <v>0</v>
      </c>
      <c r="BD199" s="228">
        <f t="shared" si="283"/>
        <v>0</v>
      </c>
      <c r="BE199" s="226"/>
      <c r="BF199" s="229">
        <f t="shared" ref="BF199:BZ199" si="284">(IF(BF$73=0,0,BF124/BF$74))</f>
        <v>0</v>
      </c>
      <c r="BG199" s="228">
        <f t="shared" si="284"/>
        <v>0</v>
      </c>
      <c r="BH199" s="228">
        <f t="shared" si="284"/>
        <v>0</v>
      </c>
      <c r="BI199" s="228">
        <f t="shared" si="284"/>
        <v>0</v>
      </c>
      <c r="BJ199" s="228">
        <f t="shared" si="284"/>
        <v>0</v>
      </c>
      <c r="BK199" s="228">
        <f t="shared" si="284"/>
        <v>0</v>
      </c>
      <c r="BL199" s="228">
        <f t="shared" si="284"/>
        <v>0</v>
      </c>
      <c r="BM199" s="228">
        <f t="shared" si="284"/>
        <v>0</v>
      </c>
      <c r="BN199" s="228">
        <f t="shared" si="284"/>
        <v>0</v>
      </c>
      <c r="BO199" s="228">
        <f t="shared" si="284"/>
        <v>0</v>
      </c>
      <c r="BP199" s="228">
        <f t="shared" si="284"/>
        <v>0</v>
      </c>
      <c r="BQ199" s="228">
        <f t="shared" si="284"/>
        <v>0</v>
      </c>
      <c r="BR199" s="228">
        <f t="shared" si="284"/>
        <v>0</v>
      </c>
      <c r="BS199" s="228">
        <f t="shared" si="284"/>
        <v>0</v>
      </c>
      <c r="BT199" s="228">
        <f t="shared" si="284"/>
        <v>0</v>
      </c>
      <c r="BU199" s="228">
        <f t="shared" si="284"/>
        <v>0</v>
      </c>
      <c r="BV199" s="228">
        <f t="shared" si="284"/>
        <v>0</v>
      </c>
      <c r="BW199" s="228">
        <f t="shared" si="284"/>
        <v>0</v>
      </c>
      <c r="BX199" s="228">
        <f t="shared" si="284"/>
        <v>0</v>
      </c>
      <c r="BY199" s="228">
        <f t="shared" si="284"/>
        <v>0</v>
      </c>
      <c r="BZ199" s="228">
        <f t="shared" si="284"/>
        <v>0</v>
      </c>
      <c r="CA199" s="225"/>
    </row>
    <row r="200" spans="1:79" x14ac:dyDescent="0.3">
      <c r="A200" s="223"/>
      <c r="B200" s="78" t="s">
        <v>91</v>
      </c>
      <c r="C200" s="225"/>
      <c r="D200" s="227">
        <f t="shared" ref="D200:AI200" si="285">(IF(D$73=0,0,D125/D$74))</f>
        <v>0</v>
      </c>
      <c r="E200" s="228">
        <f t="shared" si="285"/>
        <v>0</v>
      </c>
      <c r="F200" s="228">
        <f t="shared" si="285"/>
        <v>0</v>
      </c>
      <c r="G200" s="228">
        <f t="shared" si="285"/>
        <v>0</v>
      </c>
      <c r="H200" s="228">
        <f t="shared" si="285"/>
        <v>0</v>
      </c>
      <c r="I200" s="228">
        <f t="shared" si="285"/>
        <v>0</v>
      </c>
      <c r="J200" s="228">
        <f t="shared" si="285"/>
        <v>0</v>
      </c>
      <c r="K200" s="228">
        <f t="shared" si="285"/>
        <v>0</v>
      </c>
      <c r="L200" s="228">
        <f t="shared" si="285"/>
        <v>0</v>
      </c>
      <c r="M200" s="228">
        <f t="shared" si="285"/>
        <v>0</v>
      </c>
      <c r="N200" s="228">
        <f t="shared" si="285"/>
        <v>0</v>
      </c>
      <c r="O200" s="228">
        <f t="shared" si="285"/>
        <v>0</v>
      </c>
      <c r="P200" s="228">
        <f t="shared" si="285"/>
        <v>0</v>
      </c>
      <c r="Q200" s="228">
        <f t="shared" si="285"/>
        <v>0</v>
      </c>
      <c r="R200" s="228">
        <f t="shared" si="285"/>
        <v>0</v>
      </c>
      <c r="S200" s="228">
        <f t="shared" si="285"/>
        <v>0</v>
      </c>
      <c r="T200" s="228">
        <f t="shared" si="285"/>
        <v>0</v>
      </c>
      <c r="U200" s="228">
        <f t="shared" si="285"/>
        <v>0</v>
      </c>
      <c r="V200" s="228">
        <f t="shared" si="285"/>
        <v>0</v>
      </c>
      <c r="W200" s="228">
        <f t="shared" si="285"/>
        <v>0</v>
      </c>
      <c r="X200" s="228">
        <f t="shared" si="285"/>
        <v>0</v>
      </c>
      <c r="Y200" s="228">
        <f t="shared" si="285"/>
        <v>0</v>
      </c>
      <c r="Z200" s="228">
        <f t="shared" si="285"/>
        <v>0</v>
      </c>
      <c r="AA200" s="228">
        <f t="shared" si="285"/>
        <v>0</v>
      </c>
      <c r="AB200" s="228">
        <f t="shared" si="285"/>
        <v>0</v>
      </c>
      <c r="AC200" s="228">
        <f t="shared" si="285"/>
        <v>0</v>
      </c>
      <c r="AD200" s="228">
        <f t="shared" si="285"/>
        <v>0</v>
      </c>
      <c r="AE200" s="228">
        <f t="shared" si="285"/>
        <v>0</v>
      </c>
      <c r="AF200" s="228">
        <f t="shared" si="285"/>
        <v>0</v>
      </c>
      <c r="AG200" s="228">
        <f t="shared" si="285"/>
        <v>0</v>
      </c>
      <c r="AH200" s="228">
        <f t="shared" si="285"/>
        <v>0</v>
      </c>
      <c r="AI200" s="228">
        <f t="shared" si="285"/>
        <v>0</v>
      </c>
      <c r="AJ200" s="228">
        <f t="shared" ref="AJ200:BD200" si="286">(IF(AJ$73=0,0,AJ125/AJ$74))</f>
        <v>0</v>
      </c>
      <c r="AK200" s="228">
        <f t="shared" si="286"/>
        <v>0</v>
      </c>
      <c r="AL200" s="228">
        <f t="shared" si="286"/>
        <v>0</v>
      </c>
      <c r="AM200" s="228">
        <f t="shared" si="286"/>
        <v>0</v>
      </c>
      <c r="AN200" s="228">
        <f t="shared" si="286"/>
        <v>0</v>
      </c>
      <c r="AO200" s="228">
        <f t="shared" si="286"/>
        <v>0</v>
      </c>
      <c r="AP200" s="228">
        <f t="shared" si="286"/>
        <v>0</v>
      </c>
      <c r="AQ200" s="228">
        <f t="shared" si="286"/>
        <v>0</v>
      </c>
      <c r="AR200" s="228">
        <f t="shared" si="286"/>
        <v>0</v>
      </c>
      <c r="AS200" s="228">
        <f t="shared" si="286"/>
        <v>0</v>
      </c>
      <c r="AT200" s="228">
        <f t="shared" si="286"/>
        <v>0</v>
      </c>
      <c r="AU200" s="228">
        <f t="shared" si="286"/>
        <v>0</v>
      </c>
      <c r="AV200" s="228">
        <f t="shared" si="286"/>
        <v>0</v>
      </c>
      <c r="AW200" s="228">
        <f t="shared" si="286"/>
        <v>0</v>
      </c>
      <c r="AX200" s="228">
        <f t="shared" si="286"/>
        <v>0</v>
      </c>
      <c r="AY200" s="228">
        <f t="shared" si="286"/>
        <v>0</v>
      </c>
      <c r="AZ200" s="228">
        <f t="shared" si="286"/>
        <v>0</v>
      </c>
      <c r="BA200" s="228">
        <f t="shared" si="286"/>
        <v>0</v>
      </c>
      <c r="BB200" s="228">
        <f t="shared" si="286"/>
        <v>0</v>
      </c>
      <c r="BC200" s="228">
        <f t="shared" si="286"/>
        <v>0</v>
      </c>
      <c r="BD200" s="228">
        <f t="shared" si="286"/>
        <v>0</v>
      </c>
      <c r="BE200" s="226"/>
      <c r="BF200" s="229">
        <f t="shared" ref="BF200:BZ200" si="287">(IF(BF$73=0,0,BF125/BF$74))</f>
        <v>0</v>
      </c>
      <c r="BG200" s="228">
        <f t="shared" si="287"/>
        <v>0</v>
      </c>
      <c r="BH200" s="228">
        <f t="shared" si="287"/>
        <v>0</v>
      </c>
      <c r="BI200" s="228">
        <f t="shared" si="287"/>
        <v>0</v>
      </c>
      <c r="BJ200" s="228">
        <f t="shared" si="287"/>
        <v>0</v>
      </c>
      <c r="BK200" s="228">
        <f t="shared" si="287"/>
        <v>0</v>
      </c>
      <c r="BL200" s="228">
        <f t="shared" si="287"/>
        <v>0</v>
      </c>
      <c r="BM200" s="228">
        <f t="shared" si="287"/>
        <v>0</v>
      </c>
      <c r="BN200" s="228">
        <f t="shared" si="287"/>
        <v>0</v>
      </c>
      <c r="BO200" s="228">
        <f t="shared" si="287"/>
        <v>0</v>
      </c>
      <c r="BP200" s="228">
        <f t="shared" si="287"/>
        <v>0</v>
      </c>
      <c r="BQ200" s="228">
        <f t="shared" si="287"/>
        <v>0</v>
      </c>
      <c r="BR200" s="228">
        <f t="shared" si="287"/>
        <v>0</v>
      </c>
      <c r="BS200" s="228">
        <f t="shared" si="287"/>
        <v>0</v>
      </c>
      <c r="BT200" s="228">
        <f t="shared" si="287"/>
        <v>0</v>
      </c>
      <c r="BU200" s="228">
        <f t="shared" si="287"/>
        <v>0</v>
      </c>
      <c r="BV200" s="228">
        <f t="shared" si="287"/>
        <v>0</v>
      </c>
      <c r="BW200" s="228">
        <f t="shared" si="287"/>
        <v>0</v>
      </c>
      <c r="BX200" s="228">
        <f t="shared" si="287"/>
        <v>0</v>
      </c>
      <c r="BY200" s="228">
        <f t="shared" si="287"/>
        <v>0</v>
      </c>
      <c r="BZ200" s="228">
        <f t="shared" si="287"/>
        <v>0</v>
      </c>
      <c r="CA200" s="225"/>
    </row>
    <row r="201" spans="1:79" x14ac:dyDescent="0.3">
      <c r="A201" s="223"/>
      <c r="B201" s="78" t="s">
        <v>93</v>
      </c>
      <c r="C201" s="225"/>
      <c r="D201" s="227">
        <f t="shared" ref="D201:AI201" si="288">(IF(D$73=0,0,D126/D$74))</f>
        <v>0</v>
      </c>
      <c r="E201" s="228">
        <f t="shared" si="288"/>
        <v>0</v>
      </c>
      <c r="F201" s="228">
        <f t="shared" si="288"/>
        <v>0</v>
      </c>
      <c r="G201" s="228">
        <f t="shared" si="288"/>
        <v>0</v>
      </c>
      <c r="H201" s="228">
        <f t="shared" si="288"/>
        <v>0</v>
      </c>
      <c r="I201" s="228">
        <f t="shared" si="288"/>
        <v>0</v>
      </c>
      <c r="J201" s="228">
        <f t="shared" si="288"/>
        <v>0</v>
      </c>
      <c r="K201" s="228">
        <f t="shared" si="288"/>
        <v>0</v>
      </c>
      <c r="L201" s="228">
        <f t="shared" si="288"/>
        <v>0</v>
      </c>
      <c r="M201" s="228">
        <f t="shared" si="288"/>
        <v>0</v>
      </c>
      <c r="N201" s="228">
        <f t="shared" si="288"/>
        <v>0</v>
      </c>
      <c r="O201" s="228">
        <f t="shared" si="288"/>
        <v>0</v>
      </c>
      <c r="P201" s="228">
        <f t="shared" si="288"/>
        <v>0</v>
      </c>
      <c r="Q201" s="228">
        <f t="shared" si="288"/>
        <v>0</v>
      </c>
      <c r="R201" s="228">
        <f t="shared" si="288"/>
        <v>0</v>
      </c>
      <c r="S201" s="228">
        <f t="shared" si="288"/>
        <v>0</v>
      </c>
      <c r="T201" s="228">
        <f t="shared" si="288"/>
        <v>0</v>
      </c>
      <c r="U201" s="228">
        <f t="shared" si="288"/>
        <v>0</v>
      </c>
      <c r="V201" s="228">
        <f t="shared" si="288"/>
        <v>0</v>
      </c>
      <c r="W201" s="228">
        <f t="shared" si="288"/>
        <v>0</v>
      </c>
      <c r="X201" s="228">
        <f t="shared" si="288"/>
        <v>0</v>
      </c>
      <c r="Y201" s="228">
        <f t="shared" si="288"/>
        <v>0</v>
      </c>
      <c r="Z201" s="228">
        <f t="shared" si="288"/>
        <v>0</v>
      </c>
      <c r="AA201" s="228">
        <f t="shared" si="288"/>
        <v>0</v>
      </c>
      <c r="AB201" s="228">
        <f t="shared" si="288"/>
        <v>0</v>
      </c>
      <c r="AC201" s="228">
        <f t="shared" si="288"/>
        <v>0</v>
      </c>
      <c r="AD201" s="228">
        <f t="shared" si="288"/>
        <v>0</v>
      </c>
      <c r="AE201" s="228">
        <f t="shared" si="288"/>
        <v>0</v>
      </c>
      <c r="AF201" s="228">
        <f t="shared" si="288"/>
        <v>0</v>
      </c>
      <c r="AG201" s="228">
        <f t="shared" si="288"/>
        <v>0</v>
      </c>
      <c r="AH201" s="228">
        <f t="shared" si="288"/>
        <v>0</v>
      </c>
      <c r="AI201" s="228">
        <f t="shared" si="288"/>
        <v>0</v>
      </c>
      <c r="AJ201" s="228">
        <f t="shared" ref="AJ201:BD201" si="289">(IF(AJ$73=0,0,AJ126/AJ$74))</f>
        <v>0</v>
      </c>
      <c r="AK201" s="228">
        <f t="shared" si="289"/>
        <v>0</v>
      </c>
      <c r="AL201" s="228">
        <f t="shared" si="289"/>
        <v>0</v>
      </c>
      <c r="AM201" s="228">
        <f t="shared" si="289"/>
        <v>0</v>
      </c>
      <c r="AN201" s="228">
        <f t="shared" si="289"/>
        <v>0</v>
      </c>
      <c r="AO201" s="228">
        <f t="shared" si="289"/>
        <v>0</v>
      </c>
      <c r="AP201" s="228">
        <f t="shared" si="289"/>
        <v>0</v>
      </c>
      <c r="AQ201" s="228">
        <f t="shared" si="289"/>
        <v>0</v>
      </c>
      <c r="AR201" s="228">
        <f t="shared" si="289"/>
        <v>0</v>
      </c>
      <c r="AS201" s="228">
        <f t="shared" si="289"/>
        <v>0</v>
      </c>
      <c r="AT201" s="228">
        <f t="shared" si="289"/>
        <v>0</v>
      </c>
      <c r="AU201" s="228">
        <f t="shared" si="289"/>
        <v>0</v>
      </c>
      <c r="AV201" s="228">
        <f t="shared" si="289"/>
        <v>0</v>
      </c>
      <c r="AW201" s="228">
        <f t="shared" si="289"/>
        <v>0</v>
      </c>
      <c r="AX201" s="228">
        <f t="shared" si="289"/>
        <v>0</v>
      </c>
      <c r="AY201" s="228">
        <f t="shared" si="289"/>
        <v>0</v>
      </c>
      <c r="AZ201" s="228">
        <f t="shared" si="289"/>
        <v>0</v>
      </c>
      <c r="BA201" s="228">
        <f t="shared" si="289"/>
        <v>0</v>
      </c>
      <c r="BB201" s="228">
        <f t="shared" si="289"/>
        <v>0</v>
      </c>
      <c r="BC201" s="228">
        <f t="shared" si="289"/>
        <v>0</v>
      </c>
      <c r="BD201" s="228">
        <f t="shared" si="289"/>
        <v>0</v>
      </c>
      <c r="BE201" s="226"/>
      <c r="BF201" s="229">
        <f t="shared" ref="BF201:BZ201" si="290">(IF(BF$73=0,0,BF126/BF$74))</f>
        <v>0</v>
      </c>
      <c r="BG201" s="228">
        <f t="shared" si="290"/>
        <v>0</v>
      </c>
      <c r="BH201" s="228">
        <f t="shared" si="290"/>
        <v>0</v>
      </c>
      <c r="BI201" s="228">
        <f t="shared" si="290"/>
        <v>0</v>
      </c>
      <c r="BJ201" s="228">
        <f t="shared" si="290"/>
        <v>0</v>
      </c>
      <c r="BK201" s="228">
        <f t="shared" si="290"/>
        <v>0</v>
      </c>
      <c r="BL201" s="228">
        <f t="shared" si="290"/>
        <v>0</v>
      </c>
      <c r="BM201" s="228">
        <f t="shared" si="290"/>
        <v>0</v>
      </c>
      <c r="BN201" s="228">
        <f t="shared" si="290"/>
        <v>0</v>
      </c>
      <c r="BO201" s="228">
        <f t="shared" si="290"/>
        <v>0</v>
      </c>
      <c r="BP201" s="228">
        <f t="shared" si="290"/>
        <v>0</v>
      </c>
      <c r="BQ201" s="228">
        <f t="shared" si="290"/>
        <v>0</v>
      </c>
      <c r="BR201" s="228">
        <f t="shared" si="290"/>
        <v>0</v>
      </c>
      <c r="BS201" s="228">
        <f t="shared" si="290"/>
        <v>0</v>
      </c>
      <c r="BT201" s="228">
        <f t="shared" si="290"/>
        <v>0</v>
      </c>
      <c r="BU201" s="228">
        <f t="shared" si="290"/>
        <v>0</v>
      </c>
      <c r="BV201" s="228">
        <f t="shared" si="290"/>
        <v>0</v>
      </c>
      <c r="BW201" s="228">
        <f t="shared" si="290"/>
        <v>0</v>
      </c>
      <c r="BX201" s="228">
        <f t="shared" si="290"/>
        <v>0</v>
      </c>
      <c r="BY201" s="228">
        <f t="shared" si="290"/>
        <v>0</v>
      </c>
      <c r="BZ201" s="228">
        <f t="shared" si="290"/>
        <v>0</v>
      </c>
      <c r="CA201" s="225"/>
    </row>
    <row r="202" spans="1:79" x14ac:dyDescent="0.3">
      <c r="A202" s="223"/>
      <c r="B202" s="78" t="s">
        <v>95</v>
      </c>
      <c r="C202" s="225"/>
      <c r="D202" s="227">
        <f t="shared" ref="D202:AI202" si="291">(IF(D$73=0,0,D127/D$74))</f>
        <v>0</v>
      </c>
      <c r="E202" s="228">
        <f t="shared" si="291"/>
        <v>0</v>
      </c>
      <c r="F202" s="228">
        <f t="shared" si="291"/>
        <v>0</v>
      </c>
      <c r="G202" s="228">
        <f t="shared" si="291"/>
        <v>0</v>
      </c>
      <c r="H202" s="228">
        <f t="shared" si="291"/>
        <v>0</v>
      </c>
      <c r="I202" s="228">
        <f t="shared" si="291"/>
        <v>0</v>
      </c>
      <c r="J202" s="228">
        <f t="shared" si="291"/>
        <v>0</v>
      </c>
      <c r="K202" s="228">
        <f t="shared" si="291"/>
        <v>0</v>
      </c>
      <c r="L202" s="228">
        <f t="shared" si="291"/>
        <v>0</v>
      </c>
      <c r="M202" s="228">
        <f t="shared" si="291"/>
        <v>0</v>
      </c>
      <c r="N202" s="228">
        <f t="shared" si="291"/>
        <v>0</v>
      </c>
      <c r="O202" s="228">
        <f t="shared" si="291"/>
        <v>0</v>
      </c>
      <c r="P202" s="228">
        <f t="shared" si="291"/>
        <v>0</v>
      </c>
      <c r="Q202" s="228">
        <f t="shared" si="291"/>
        <v>0</v>
      </c>
      <c r="R202" s="228">
        <f t="shared" si="291"/>
        <v>0</v>
      </c>
      <c r="S202" s="228">
        <f t="shared" si="291"/>
        <v>0</v>
      </c>
      <c r="T202" s="228">
        <f t="shared" si="291"/>
        <v>0</v>
      </c>
      <c r="U202" s="228">
        <f t="shared" si="291"/>
        <v>0</v>
      </c>
      <c r="V202" s="228">
        <f t="shared" si="291"/>
        <v>0</v>
      </c>
      <c r="W202" s="228">
        <f t="shared" si="291"/>
        <v>0</v>
      </c>
      <c r="X202" s="228">
        <f t="shared" si="291"/>
        <v>0</v>
      </c>
      <c r="Y202" s="228">
        <f t="shared" si="291"/>
        <v>0</v>
      </c>
      <c r="Z202" s="228">
        <f t="shared" si="291"/>
        <v>0</v>
      </c>
      <c r="AA202" s="228">
        <f t="shared" si="291"/>
        <v>0</v>
      </c>
      <c r="AB202" s="228">
        <f t="shared" si="291"/>
        <v>0</v>
      </c>
      <c r="AC202" s="228">
        <f t="shared" si="291"/>
        <v>0</v>
      </c>
      <c r="AD202" s="228">
        <f t="shared" si="291"/>
        <v>0</v>
      </c>
      <c r="AE202" s="228">
        <f t="shared" si="291"/>
        <v>0</v>
      </c>
      <c r="AF202" s="228">
        <f t="shared" si="291"/>
        <v>0</v>
      </c>
      <c r="AG202" s="228">
        <f t="shared" si="291"/>
        <v>0</v>
      </c>
      <c r="AH202" s="228">
        <f t="shared" si="291"/>
        <v>0</v>
      </c>
      <c r="AI202" s="228">
        <f t="shared" si="291"/>
        <v>0</v>
      </c>
      <c r="AJ202" s="228">
        <f t="shared" ref="AJ202:BD202" si="292">(IF(AJ$73=0,0,AJ127/AJ$74))</f>
        <v>0</v>
      </c>
      <c r="AK202" s="228">
        <f t="shared" si="292"/>
        <v>0</v>
      </c>
      <c r="AL202" s="228">
        <f t="shared" si="292"/>
        <v>0</v>
      </c>
      <c r="AM202" s="228">
        <f t="shared" si="292"/>
        <v>0</v>
      </c>
      <c r="AN202" s="228">
        <f t="shared" si="292"/>
        <v>0</v>
      </c>
      <c r="AO202" s="228">
        <f t="shared" si="292"/>
        <v>0</v>
      </c>
      <c r="AP202" s="228">
        <f t="shared" si="292"/>
        <v>0</v>
      </c>
      <c r="AQ202" s="228">
        <f t="shared" si="292"/>
        <v>0</v>
      </c>
      <c r="AR202" s="228">
        <f t="shared" si="292"/>
        <v>0</v>
      </c>
      <c r="AS202" s="228">
        <f t="shared" si="292"/>
        <v>0</v>
      </c>
      <c r="AT202" s="228">
        <f t="shared" si="292"/>
        <v>0</v>
      </c>
      <c r="AU202" s="228">
        <f t="shared" si="292"/>
        <v>0</v>
      </c>
      <c r="AV202" s="228">
        <f t="shared" si="292"/>
        <v>0</v>
      </c>
      <c r="AW202" s="228">
        <f t="shared" si="292"/>
        <v>0</v>
      </c>
      <c r="AX202" s="228">
        <f t="shared" si="292"/>
        <v>0</v>
      </c>
      <c r="AY202" s="228">
        <f t="shared" si="292"/>
        <v>0</v>
      </c>
      <c r="AZ202" s="228">
        <f t="shared" si="292"/>
        <v>0</v>
      </c>
      <c r="BA202" s="228">
        <f t="shared" si="292"/>
        <v>0</v>
      </c>
      <c r="BB202" s="228">
        <f t="shared" si="292"/>
        <v>0</v>
      </c>
      <c r="BC202" s="228">
        <f t="shared" si="292"/>
        <v>0</v>
      </c>
      <c r="BD202" s="228">
        <f t="shared" si="292"/>
        <v>0</v>
      </c>
      <c r="BE202" s="226"/>
      <c r="BF202" s="229">
        <f t="shared" ref="BF202:BZ202" si="293">(IF(BF$73=0,0,BF127/BF$74))</f>
        <v>0</v>
      </c>
      <c r="BG202" s="228">
        <f t="shared" si="293"/>
        <v>0</v>
      </c>
      <c r="BH202" s="228">
        <f t="shared" si="293"/>
        <v>0</v>
      </c>
      <c r="BI202" s="228">
        <f t="shared" si="293"/>
        <v>0</v>
      </c>
      <c r="BJ202" s="228">
        <f t="shared" si="293"/>
        <v>0</v>
      </c>
      <c r="BK202" s="228">
        <f t="shared" si="293"/>
        <v>0</v>
      </c>
      <c r="BL202" s="228">
        <f t="shared" si="293"/>
        <v>0</v>
      </c>
      <c r="BM202" s="228">
        <f t="shared" si="293"/>
        <v>0</v>
      </c>
      <c r="BN202" s="228">
        <f t="shared" si="293"/>
        <v>0</v>
      </c>
      <c r="BO202" s="228">
        <f t="shared" si="293"/>
        <v>0</v>
      </c>
      <c r="BP202" s="228">
        <f t="shared" si="293"/>
        <v>0</v>
      </c>
      <c r="BQ202" s="228">
        <f t="shared" si="293"/>
        <v>0</v>
      </c>
      <c r="BR202" s="228">
        <f t="shared" si="293"/>
        <v>0</v>
      </c>
      <c r="BS202" s="228">
        <f t="shared" si="293"/>
        <v>0</v>
      </c>
      <c r="BT202" s="228">
        <f t="shared" si="293"/>
        <v>0</v>
      </c>
      <c r="BU202" s="228">
        <f t="shared" si="293"/>
        <v>0</v>
      </c>
      <c r="BV202" s="228">
        <f t="shared" si="293"/>
        <v>0</v>
      </c>
      <c r="BW202" s="228">
        <f t="shared" si="293"/>
        <v>0</v>
      </c>
      <c r="BX202" s="228">
        <f t="shared" si="293"/>
        <v>0</v>
      </c>
      <c r="BY202" s="228">
        <f t="shared" si="293"/>
        <v>0</v>
      </c>
      <c r="BZ202" s="228">
        <f t="shared" si="293"/>
        <v>0</v>
      </c>
      <c r="CA202" s="225"/>
    </row>
    <row r="203" spans="1:79" x14ac:dyDescent="0.3">
      <c r="A203" s="223"/>
      <c r="B203" s="78" t="s">
        <v>97</v>
      </c>
      <c r="C203" s="225"/>
      <c r="D203" s="227">
        <f t="shared" ref="D203:AI203" si="294">(IF(D$73=0,0,D128/D$74))</f>
        <v>0</v>
      </c>
      <c r="E203" s="228">
        <f t="shared" si="294"/>
        <v>0</v>
      </c>
      <c r="F203" s="228">
        <f t="shared" si="294"/>
        <v>0</v>
      </c>
      <c r="G203" s="228">
        <f t="shared" si="294"/>
        <v>0</v>
      </c>
      <c r="H203" s="228">
        <f t="shared" si="294"/>
        <v>0</v>
      </c>
      <c r="I203" s="228">
        <f t="shared" si="294"/>
        <v>0</v>
      </c>
      <c r="J203" s="228">
        <f t="shared" si="294"/>
        <v>0</v>
      </c>
      <c r="K203" s="228">
        <f t="shared" si="294"/>
        <v>0</v>
      </c>
      <c r="L203" s="228">
        <f t="shared" si="294"/>
        <v>0</v>
      </c>
      <c r="M203" s="228">
        <f t="shared" si="294"/>
        <v>0</v>
      </c>
      <c r="N203" s="228">
        <f t="shared" si="294"/>
        <v>0</v>
      </c>
      <c r="O203" s="228">
        <f t="shared" si="294"/>
        <v>0</v>
      </c>
      <c r="P203" s="228">
        <f t="shared" si="294"/>
        <v>0</v>
      </c>
      <c r="Q203" s="228">
        <f t="shared" si="294"/>
        <v>0</v>
      </c>
      <c r="R203" s="228">
        <f t="shared" si="294"/>
        <v>0</v>
      </c>
      <c r="S203" s="228">
        <f t="shared" si="294"/>
        <v>0</v>
      </c>
      <c r="T203" s="228">
        <f t="shared" si="294"/>
        <v>0</v>
      </c>
      <c r="U203" s="228">
        <f t="shared" si="294"/>
        <v>0</v>
      </c>
      <c r="V203" s="228">
        <f t="shared" si="294"/>
        <v>0</v>
      </c>
      <c r="W203" s="228">
        <f t="shared" si="294"/>
        <v>0</v>
      </c>
      <c r="X203" s="228">
        <f t="shared" si="294"/>
        <v>0</v>
      </c>
      <c r="Y203" s="228">
        <f t="shared" si="294"/>
        <v>0</v>
      </c>
      <c r="Z203" s="228">
        <f t="shared" si="294"/>
        <v>0</v>
      </c>
      <c r="AA203" s="228">
        <f t="shared" si="294"/>
        <v>0</v>
      </c>
      <c r="AB203" s="228">
        <f t="shared" si="294"/>
        <v>0</v>
      </c>
      <c r="AC203" s="228">
        <f t="shared" si="294"/>
        <v>0</v>
      </c>
      <c r="AD203" s="228">
        <f t="shared" si="294"/>
        <v>0</v>
      </c>
      <c r="AE203" s="228">
        <f t="shared" si="294"/>
        <v>0</v>
      </c>
      <c r="AF203" s="228">
        <f t="shared" si="294"/>
        <v>0</v>
      </c>
      <c r="AG203" s="228">
        <f t="shared" si="294"/>
        <v>0</v>
      </c>
      <c r="AH203" s="228">
        <f t="shared" si="294"/>
        <v>0</v>
      </c>
      <c r="AI203" s="228">
        <f t="shared" si="294"/>
        <v>0</v>
      </c>
      <c r="AJ203" s="228">
        <f t="shared" ref="AJ203:BD203" si="295">(IF(AJ$73=0,0,AJ128/AJ$74))</f>
        <v>0</v>
      </c>
      <c r="AK203" s="228">
        <f t="shared" si="295"/>
        <v>0</v>
      </c>
      <c r="AL203" s="228">
        <f t="shared" si="295"/>
        <v>0</v>
      </c>
      <c r="AM203" s="228">
        <f t="shared" si="295"/>
        <v>0</v>
      </c>
      <c r="AN203" s="228">
        <f t="shared" si="295"/>
        <v>0</v>
      </c>
      <c r="AO203" s="228">
        <f t="shared" si="295"/>
        <v>0</v>
      </c>
      <c r="AP203" s="228">
        <f t="shared" si="295"/>
        <v>0</v>
      </c>
      <c r="AQ203" s="228">
        <f t="shared" si="295"/>
        <v>0</v>
      </c>
      <c r="AR203" s="228">
        <f t="shared" si="295"/>
        <v>0</v>
      </c>
      <c r="AS203" s="228">
        <f t="shared" si="295"/>
        <v>0</v>
      </c>
      <c r="AT203" s="228">
        <f t="shared" si="295"/>
        <v>0</v>
      </c>
      <c r="AU203" s="228">
        <f t="shared" si="295"/>
        <v>0</v>
      </c>
      <c r="AV203" s="228">
        <f t="shared" si="295"/>
        <v>0</v>
      </c>
      <c r="AW203" s="228">
        <f t="shared" si="295"/>
        <v>0</v>
      </c>
      <c r="AX203" s="228">
        <f t="shared" si="295"/>
        <v>0</v>
      </c>
      <c r="AY203" s="228">
        <f t="shared" si="295"/>
        <v>0</v>
      </c>
      <c r="AZ203" s="228">
        <f t="shared" si="295"/>
        <v>0</v>
      </c>
      <c r="BA203" s="228">
        <f t="shared" si="295"/>
        <v>0</v>
      </c>
      <c r="BB203" s="228">
        <f t="shared" si="295"/>
        <v>0</v>
      </c>
      <c r="BC203" s="228">
        <f t="shared" si="295"/>
        <v>0</v>
      </c>
      <c r="BD203" s="228">
        <f t="shared" si="295"/>
        <v>0</v>
      </c>
      <c r="BE203" s="226"/>
      <c r="BF203" s="229">
        <f t="shared" ref="BF203:BZ203" si="296">(IF(BF$73=0,0,BF128/BF$74))</f>
        <v>0</v>
      </c>
      <c r="BG203" s="228">
        <f t="shared" si="296"/>
        <v>0</v>
      </c>
      <c r="BH203" s="228">
        <f t="shared" si="296"/>
        <v>0</v>
      </c>
      <c r="BI203" s="228">
        <f t="shared" si="296"/>
        <v>0</v>
      </c>
      <c r="BJ203" s="228">
        <f t="shared" si="296"/>
        <v>0</v>
      </c>
      <c r="BK203" s="228">
        <f t="shared" si="296"/>
        <v>0</v>
      </c>
      <c r="BL203" s="228">
        <f t="shared" si="296"/>
        <v>0</v>
      </c>
      <c r="BM203" s="228">
        <f t="shared" si="296"/>
        <v>0</v>
      </c>
      <c r="BN203" s="228">
        <f t="shared" si="296"/>
        <v>0</v>
      </c>
      <c r="BO203" s="228">
        <f t="shared" si="296"/>
        <v>0</v>
      </c>
      <c r="BP203" s="228">
        <f t="shared" si="296"/>
        <v>0</v>
      </c>
      <c r="BQ203" s="228">
        <f t="shared" si="296"/>
        <v>0</v>
      </c>
      <c r="BR203" s="228">
        <f t="shared" si="296"/>
        <v>0</v>
      </c>
      <c r="BS203" s="228">
        <f t="shared" si="296"/>
        <v>0</v>
      </c>
      <c r="BT203" s="228">
        <f t="shared" si="296"/>
        <v>0</v>
      </c>
      <c r="BU203" s="228">
        <f t="shared" si="296"/>
        <v>0</v>
      </c>
      <c r="BV203" s="228">
        <f t="shared" si="296"/>
        <v>0</v>
      </c>
      <c r="BW203" s="228">
        <f t="shared" si="296"/>
        <v>0</v>
      </c>
      <c r="BX203" s="228">
        <f t="shared" si="296"/>
        <v>0</v>
      </c>
      <c r="BY203" s="228">
        <f t="shared" si="296"/>
        <v>0</v>
      </c>
      <c r="BZ203" s="228">
        <f t="shared" si="296"/>
        <v>0</v>
      </c>
      <c r="CA203" s="225"/>
    </row>
    <row r="204" spans="1:79" x14ac:dyDescent="0.3">
      <c r="A204" s="223"/>
      <c r="B204" s="78" t="s">
        <v>99</v>
      </c>
      <c r="C204" s="225"/>
      <c r="D204" s="227">
        <f t="shared" ref="D204:AI204" si="297">(IF(D$73=0,0,D129/D$74))</f>
        <v>0</v>
      </c>
      <c r="E204" s="228">
        <f t="shared" si="297"/>
        <v>0</v>
      </c>
      <c r="F204" s="228">
        <f t="shared" si="297"/>
        <v>0</v>
      </c>
      <c r="G204" s="228">
        <f t="shared" si="297"/>
        <v>0</v>
      </c>
      <c r="H204" s="228">
        <f t="shared" si="297"/>
        <v>0</v>
      </c>
      <c r="I204" s="228">
        <f t="shared" si="297"/>
        <v>0</v>
      </c>
      <c r="J204" s="228">
        <f t="shared" si="297"/>
        <v>0</v>
      </c>
      <c r="K204" s="228">
        <f t="shared" si="297"/>
        <v>0</v>
      </c>
      <c r="L204" s="228">
        <f t="shared" si="297"/>
        <v>0</v>
      </c>
      <c r="M204" s="228">
        <f t="shared" si="297"/>
        <v>0</v>
      </c>
      <c r="N204" s="228">
        <f t="shared" si="297"/>
        <v>0</v>
      </c>
      <c r="O204" s="228">
        <f t="shared" si="297"/>
        <v>0</v>
      </c>
      <c r="P204" s="228">
        <f t="shared" si="297"/>
        <v>0</v>
      </c>
      <c r="Q204" s="228">
        <f t="shared" si="297"/>
        <v>0</v>
      </c>
      <c r="R204" s="228">
        <f t="shared" si="297"/>
        <v>0</v>
      </c>
      <c r="S204" s="228">
        <f t="shared" si="297"/>
        <v>0</v>
      </c>
      <c r="T204" s="228">
        <f t="shared" si="297"/>
        <v>0</v>
      </c>
      <c r="U204" s="228">
        <f t="shared" si="297"/>
        <v>0</v>
      </c>
      <c r="V204" s="228">
        <f t="shared" si="297"/>
        <v>0</v>
      </c>
      <c r="W204" s="228">
        <f t="shared" si="297"/>
        <v>0</v>
      </c>
      <c r="X204" s="228">
        <f t="shared" si="297"/>
        <v>0</v>
      </c>
      <c r="Y204" s="228">
        <f t="shared" si="297"/>
        <v>0</v>
      </c>
      <c r="Z204" s="228">
        <f t="shared" si="297"/>
        <v>0</v>
      </c>
      <c r="AA204" s="228">
        <f t="shared" si="297"/>
        <v>0</v>
      </c>
      <c r="AB204" s="228">
        <f t="shared" si="297"/>
        <v>0</v>
      </c>
      <c r="AC204" s="228">
        <f t="shared" si="297"/>
        <v>0</v>
      </c>
      <c r="AD204" s="228">
        <f t="shared" si="297"/>
        <v>0</v>
      </c>
      <c r="AE204" s="228">
        <f t="shared" si="297"/>
        <v>0</v>
      </c>
      <c r="AF204" s="228">
        <f t="shared" si="297"/>
        <v>0</v>
      </c>
      <c r="AG204" s="228">
        <f t="shared" si="297"/>
        <v>0</v>
      </c>
      <c r="AH204" s="228">
        <f t="shared" si="297"/>
        <v>0</v>
      </c>
      <c r="AI204" s="228">
        <f t="shared" si="297"/>
        <v>0</v>
      </c>
      <c r="AJ204" s="228">
        <f t="shared" ref="AJ204:BD204" si="298">(IF(AJ$73=0,0,AJ129/AJ$74))</f>
        <v>0</v>
      </c>
      <c r="AK204" s="228">
        <f t="shared" si="298"/>
        <v>0</v>
      </c>
      <c r="AL204" s="228">
        <f t="shared" si="298"/>
        <v>0</v>
      </c>
      <c r="AM204" s="228">
        <f t="shared" si="298"/>
        <v>0</v>
      </c>
      <c r="AN204" s="228">
        <f t="shared" si="298"/>
        <v>0</v>
      </c>
      <c r="AO204" s="228">
        <f t="shared" si="298"/>
        <v>0</v>
      </c>
      <c r="AP204" s="228">
        <f t="shared" si="298"/>
        <v>0</v>
      </c>
      <c r="AQ204" s="228">
        <f t="shared" si="298"/>
        <v>0</v>
      </c>
      <c r="AR204" s="228">
        <f t="shared" si="298"/>
        <v>0</v>
      </c>
      <c r="AS204" s="228">
        <f t="shared" si="298"/>
        <v>0</v>
      </c>
      <c r="AT204" s="228">
        <f t="shared" si="298"/>
        <v>0</v>
      </c>
      <c r="AU204" s="228">
        <f t="shared" si="298"/>
        <v>0</v>
      </c>
      <c r="AV204" s="228">
        <f t="shared" si="298"/>
        <v>0</v>
      </c>
      <c r="AW204" s="228">
        <f t="shared" si="298"/>
        <v>0</v>
      </c>
      <c r="AX204" s="228">
        <f t="shared" si="298"/>
        <v>0</v>
      </c>
      <c r="AY204" s="228">
        <f t="shared" si="298"/>
        <v>0</v>
      </c>
      <c r="AZ204" s="228">
        <f t="shared" si="298"/>
        <v>0</v>
      </c>
      <c r="BA204" s="228">
        <f t="shared" si="298"/>
        <v>0</v>
      </c>
      <c r="BB204" s="228">
        <f t="shared" si="298"/>
        <v>0</v>
      </c>
      <c r="BC204" s="228">
        <f t="shared" si="298"/>
        <v>0</v>
      </c>
      <c r="BD204" s="228">
        <f t="shared" si="298"/>
        <v>0</v>
      </c>
      <c r="BE204" s="226"/>
      <c r="BF204" s="229">
        <f t="shared" ref="BF204:BZ204" si="299">(IF(BF$73=0,0,BF129/BF$74))</f>
        <v>0</v>
      </c>
      <c r="BG204" s="228">
        <f t="shared" si="299"/>
        <v>0</v>
      </c>
      <c r="BH204" s="228">
        <f t="shared" si="299"/>
        <v>0</v>
      </c>
      <c r="BI204" s="228">
        <f t="shared" si="299"/>
        <v>0</v>
      </c>
      <c r="BJ204" s="228">
        <f t="shared" si="299"/>
        <v>0</v>
      </c>
      <c r="BK204" s="228">
        <f t="shared" si="299"/>
        <v>0</v>
      </c>
      <c r="BL204" s="228">
        <f t="shared" si="299"/>
        <v>0</v>
      </c>
      <c r="BM204" s="228">
        <f t="shared" si="299"/>
        <v>0</v>
      </c>
      <c r="BN204" s="228">
        <f t="shared" si="299"/>
        <v>0</v>
      </c>
      <c r="BO204" s="228">
        <f t="shared" si="299"/>
        <v>0</v>
      </c>
      <c r="BP204" s="228">
        <f t="shared" si="299"/>
        <v>0</v>
      </c>
      <c r="BQ204" s="228">
        <f t="shared" si="299"/>
        <v>0</v>
      </c>
      <c r="BR204" s="228">
        <f t="shared" si="299"/>
        <v>0</v>
      </c>
      <c r="BS204" s="228">
        <f t="shared" si="299"/>
        <v>0</v>
      </c>
      <c r="BT204" s="228">
        <f t="shared" si="299"/>
        <v>0</v>
      </c>
      <c r="BU204" s="228">
        <f t="shared" si="299"/>
        <v>0</v>
      </c>
      <c r="BV204" s="228">
        <f t="shared" si="299"/>
        <v>0</v>
      </c>
      <c r="BW204" s="228">
        <f t="shared" si="299"/>
        <v>0</v>
      </c>
      <c r="BX204" s="228">
        <f t="shared" si="299"/>
        <v>0</v>
      </c>
      <c r="BY204" s="228">
        <f t="shared" si="299"/>
        <v>0</v>
      </c>
      <c r="BZ204" s="228">
        <f t="shared" si="299"/>
        <v>0</v>
      </c>
      <c r="CA204" s="225"/>
    </row>
    <row r="205" spans="1:79" x14ac:dyDescent="0.3">
      <c r="A205" s="223"/>
      <c r="B205" s="78" t="s">
        <v>375</v>
      </c>
      <c r="C205" s="225"/>
      <c r="D205" s="227">
        <f t="shared" ref="D205:AI205" si="300">(IF(D$73=0,0,D130/D$74))</f>
        <v>0</v>
      </c>
      <c r="E205" s="228">
        <f t="shared" si="300"/>
        <v>0</v>
      </c>
      <c r="F205" s="228">
        <f t="shared" si="300"/>
        <v>0</v>
      </c>
      <c r="G205" s="228">
        <f t="shared" si="300"/>
        <v>0</v>
      </c>
      <c r="H205" s="228">
        <f t="shared" si="300"/>
        <v>0</v>
      </c>
      <c r="I205" s="228">
        <f t="shared" si="300"/>
        <v>0</v>
      </c>
      <c r="J205" s="228">
        <f t="shared" si="300"/>
        <v>0</v>
      </c>
      <c r="K205" s="228">
        <f t="shared" si="300"/>
        <v>0</v>
      </c>
      <c r="L205" s="228">
        <f t="shared" si="300"/>
        <v>0</v>
      </c>
      <c r="M205" s="228">
        <f t="shared" si="300"/>
        <v>0</v>
      </c>
      <c r="N205" s="228">
        <f t="shared" si="300"/>
        <v>0</v>
      </c>
      <c r="O205" s="228">
        <f t="shared" si="300"/>
        <v>0</v>
      </c>
      <c r="P205" s="228">
        <f t="shared" si="300"/>
        <v>0</v>
      </c>
      <c r="Q205" s="228">
        <f t="shared" si="300"/>
        <v>0</v>
      </c>
      <c r="R205" s="228">
        <f t="shared" si="300"/>
        <v>0</v>
      </c>
      <c r="S205" s="228">
        <f t="shared" si="300"/>
        <v>0</v>
      </c>
      <c r="T205" s="228">
        <f t="shared" si="300"/>
        <v>0</v>
      </c>
      <c r="U205" s="228">
        <f t="shared" si="300"/>
        <v>0</v>
      </c>
      <c r="V205" s="228">
        <f t="shared" si="300"/>
        <v>0</v>
      </c>
      <c r="W205" s="228">
        <f t="shared" si="300"/>
        <v>0</v>
      </c>
      <c r="X205" s="228">
        <f t="shared" si="300"/>
        <v>0</v>
      </c>
      <c r="Y205" s="228">
        <f t="shared" si="300"/>
        <v>0</v>
      </c>
      <c r="Z205" s="228">
        <f t="shared" si="300"/>
        <v>0</v>
      </c>
      <c r="AA205" s="228">
        <f t="shared" si="300"/>
        <v>0</v>
      </c>
      <c r="AB205" s="228">
        <f t="shared" si="300"/>
        <v>0</v>
      </c>
      <c r="AC205" s="228">
        <f t="shared" si="300"/>
        <v>0</v>
      </c>
      <c r="AD205" s="228">
        <f t="shared" si="300"/>
        <v>0</v>
      </c>
      <c r="AE205" s="228">
        <f t="shared" si="300"/>
        <v>0</v>
      </c>
      <c r="AF205" s="228">
        <f t="shared" si="300"/>
        <v>0</v>
      </c>
      <c r="AG205" s="228">
        <f t="shared" si="300"/>
        <v>0</v>
      </c>
      <c r="AH205" s="228">
        <f t="shared" si="300"/>
        <v>0</v>
      </c>
      <c r="AI205" s="228">
        <f t="shared" si="300"/>
        <v>0</v>
      </c>
      <c r="AJ205" s="228">
        <f t="shared" ref="AJ205:BD205" si="301">(IF(AJ$73=0,0,AJ130/AJ$74))</f>
        <v>0</v>
      </c>
      <c r="AK205" s="228">
        <f t="shared" si="301"/>
        <v>0</v>
      </c>
      <c r="AL205" s="228">
        <f t="shared" si="301"/>
        <v>0</v>
      </c>
      <c r="AM205" s="228">
        <f t="shared" si="301"/>
        <v>0</v>
      </c>
      <c r="AN205" s="228">
        <f t="shared" si="301"/>
        <v>0</v>
      </c>
      <c r="AO205" s="228">
        <f t="shared" si="301"/>
        <v>0</v>
      </c>
      <c r="AP205" s="228">
        <f t="shared" si="301"/>
        <v>0</v>
      </c>
      <c r="AQ205" s="228">
        <f t="shared" si="301"/>
        <v>0</v>
      </c>
      <c r="AR205" s="228">
        <f t="shared" si="301"/>
        <v>0</v>
      </c>
      <c r="AS205" s="228">
        <f t="shared" si="301"/>
        <v>0</v>
      </c>
      <c r="AT205" s="228">
        <f t="shared" si="301"/>
        <v>0</v>
      </c>
      <c r="AU205" s="228">
        <f t="shared" si="301"/>
        <v>0</v>
      </c>
      <c r="AV205" s="228">
        <f t="shared" si="301"/>
        <v>0</v>
      </c>
      <c r="AW205" s="228">
        <f t="shared" si="301"/>
        <v>0</v>
      </c>
      <c r="AX205" s="228">
        <f t="shared" si="301"/>
        <v>0</v>
      </c>
      <c r="AY205" s="228">
        <f t="shared" si="301"/>
        <v>0</v>
      </c>
      <c r="AZ205" s="228">
        <f t="shared" si="301"/>
        <v>0</v>
      </c>
      <c r="BA205" s="228">
        <f t="shared" si="301"/>
        <v>0</v>
      </c>
      <c r="BB205" s="228">
        <f t="shared" si="301"/>
        <v>0</v>
      </c>
      <c r="BC205" s="228">
        <f t="shared" si="301"/>
        <v>0</v>
      </c>
      <c r="BD205" s="228">
        <f t="shared" si="301"/>
        <v>0</v>
      </c>
      <c r="BE205" s="226"/>
      <c r="BF205" s="229">
        <f t="shared" ref="BF205:BZ205" si="302">(IF(BF$73=0,0,BF130/BF$74))</f>
        <v>0</v>
      </c>
      <c r="BG205" s="228">
        <f t="shared" si="302"/>
        <v>0</v>
      </c>
      <c r="BH205" s="228">
        <f t="shared" si="302"/>
        <v>0</v>
      </c>
      <c r="BI205" s="228">
        <f t="shared" si="302"/>
        <v>0</v>
      </c>
      <c r="BJ205" s="228">
        <f t="shared" si="302"/>
        <v>0</v>
      </c>
      <c r="BK205" s="228">
        <f t="shared" si="302"/>
        <v>0</v>
      </c>
      <c r="BL205" s="228">
        <f t="shared" si="302"/>
        <v>0</v>
      </c>
      <c r="BM205" s="228">
        <f t="shared" si="302"/>
        <v>0</v>
      </c>
      <c r="BN205" s="228">
        <f t="shared" si="302"/>
        <v>0</v>
      </c>
      <c r="BO205" s="228">
        <f t="shared" si="302"/>
        <v>0</v>
      </c>
      <c r="BP205" s="228">
        <f t="shared" si="302"/>
        <v>0</v>
      </c>
      <c r="BQ205" s="228">
        <f t="shared" si="302"/>
        <v>0</v>
      </c>
      <c r="BR205" s="228">
        <f t="shared" si="302"/>
        <v>0</v>
      </c>
      <c r="BS205" s="228">
        <f t="shared" si="302"/>
        <v>0</v>
      </c>
      <c r="BT205" s="228">
        <f t="shared" si="302"/>
        <v>0</v>
      </c>
      <c r="BU205" s="228">
        <f t="shared" si="302"/>
        <v>0</v>
      </c>
      <c r="BV205" s="228">
        <f t="shared" si="302"/>
        <v>0</v>
      </c>
      <c r="BW205" s="228">
        <f t="shared" si="302"/>
        <v>0</v>
      </c>
      <c r="BX205" s="228">
        <f t="shared" si="302"/>
        <v>0</v>
      </c>
      <c r="BY205" s="228">
        <f t="shared" si="302"/>
        <v>0</v>
      </c>
      <c r="BZ205" s="228">
        <f t="shared" si="302"/>
        <v>0</v>
      </c>
      <c r="CA205" s="225"/>
    </row>
    <row r="206" spans="1:79" x14ac:dyDescent="0.3">
      <c r="A206" s="223"/>
      <c r="B206" s="78" t="s">
        <v>103</v>
      </c>
      <c r="C206" s="225"/>
      <c r="D206" s="227">
        <f t="shared" ref="D206:AI206" si="303">(IF(D$73=0,0,D131/D$74))</f>
        <v>0</v>
      </c>
      <c r="E206" s="228">
        <f t="shared" si="303"/>
        <v>0</v>
      </c>
      <c r="F206" s="228">
        <f t="shared" si="303"/>
        <v>0</v>
      </c>
      <c r="G206" s="228">
        <f t="shared" si="303"/>
        <v>0</v>
      </c>
      <c r="H206" s="228">
        <f t="shared" si="303"/>
        <v>0</v>
      </c>
      <c r="I206" s="228">
        <f t="shared" si="303"/>
        <v>0</v>
      </c>
      <c r="J206" s="228">
        <f t="shared" si="303"/>
        <v>0</v>
      </c>
      <c r="K206" s="228">
        <f t="shared" si="303"/>
        <v>0</v>
      </c>
      <c r="L206" s="228">
        <f t="shared" si="303"/>
        <v>0</v>
      </c>
      <c r="M206" s="228">
        <f t="shared" si="303"/>
        <v>0</v>
      </c>
      <c r="N206" s="228">
        <f t="shared" si="303"/>
        <v>0</v>
      </c>
      <c r="O206" s="228">
        <f t="shared" si="303"/>
        <v>0</v>
      </c>
      <c r="P206" s="228">
        <f t="shared" si="303"/>
        <v>0</v>
      </c>
      <c r="Q206" s="228">
        <f t="shared" si="303"/>
        <v>0</v>
      </c>
      <c r="R206" s="228">
        <f t="shared" si="303"/>
        <v>0</v>
      </c>
      <c r="S206" s="228">
        <f t="shared" si="303"/>
        <v>0</v>
      </c>
      <c r="T206" s="228">
        <f t="shared" si="303"/>
        <v>0</v>
      </c>
      <c r="U206" s="228">
        <f t="shared" si="303"/>
        <v>0</v>
      </c>
      <c r="V206" s="228">
        <f t="shared" si="303"/>
        <v>0</v>
      </c>
      <c r="W206" s="228">
        <f t="shared" si="303"/>
        <v>0</v>
      </c>
      <c r="X206" s="228">
        <f t="shared" si="303"/>
        <v>0</v>
      </c>
      <c r="Y206" s="228">
        <f t="shared" si="303"/>
        <v>0</v>
      </c>
      <c r="Z206" s="228">
        <f t="shared" si="303"/>
        <v>0</v>
      </c>
      <c r="AA206" s="228">
        <f t="shared" si="303"/>
        <v>0</v>
      </c>
      <c r="AB206" s="228">
        <f t="shared" si="303"/>
        <v>0</v>
      </c>
      <c r="AC206" s="228">
        <f t="shared" si="303"/>
        <v>0</v>
      </c>
      <c r="AD206" s="228">
        <f t="shared" si="303"/>
        <v>0</v>
      </c>
      <c r="AE206" s="228">
        <f t="shared" si="303"/>
        <v>0</v>
      </c>
      <c r="AF206" s="228">
        <f t="shared" si="303"/>
        <v>0</v>
      </c>
      <c r="AG206" s="228">
        <f t="shared" si="303"/>
        <v>0</v>
      </c>
      <c r="AH206" s="228">
        <f t="shared" si="303"/>
        <v>0</v>
      </c>
      <c r="AI206" s="228">
        <f t="shared" si="303"/>
        <v>0</v>
      </c>
      <c r="AJ206" s="228">
        <f t="shared" ref="AJ206:BD206" si="304">(IF(AJ$73=0,0,AJ131/AJ$74))</f>
        <v>0</v>
      </c>
      <c r="AK206" s="228">
        <f t="shared" si="304"/>
        <v>0</v>
      </c>
      <c r="AL206" s="228">
        <f t="shared" si="304"/>
        <v>0</v>
      </c>
      <c r="AM206" s="228">
        <f t="shared" si="304"/>
        <v>0</v>
      </c>
      <c r="AN206" s="228">
        <f t="shared" si="304"/>
        <v>0</v>
      </c>
      <c r="AO206" s="228">
        <f t="shared" si="304"/>
        <v>0</v>
      </c>
      <c r="AP206" s="228">
        <f t="shared" si="304"/>
        <v>0</v>
      </c>
      <c r="AQ206" s="228">
        <f t="shared" si="304"/>
        <v>0</v>
      </c>
      <c r="AR206" s="228">
        <f t="shared" si="304"/>
        <v>0</v>
      </c>
      <c r="AS206" s="228">
        <f t="shared" si="304"/>
        <v>0</v>
      </c>
      <c r="AT206" s="228">
        <f t="shared" si="304"/>
        <v>0</v>
      </c>
      <c r="AU206" s="228">
        <f t="shared" si="304"/>
        <v>0</v>
      </c>
      <c r="AV206" s="228">
        <f t="shared" si="304"/>
        <v>0</v>
      </c>
      <c r="AW206" s="228">
        <f t="shared" si="304"/>
        <v>0</v>
      </c>
      <c r="AX206" s="228">
        <f t="shared" si="304"/>
        <v>0</v>
      </c>
      <c r="AY206" s="228">
        <f t="shared" si="304"/>
        <v>0</v>
      </c>
      <c r="AZ206" s="228">
        <f t="shared" si="304"/>
        <v>0</v>
      </c>
      <c r="BA206" s="228">
        <f t="shared" si="304"/>
        <v>0</v>
      </c>
      <c r="BB206" s="228">
        <f t="shared" si="304"/>
        <v>0</v>
      </c>
      <c r="BC206" s="228">
        <f t="shared" si="304"/>
        <v>0</v>
      </c>
      <c r="BD206" s="228">
        <f t="shared" si="304"/>
        <v>0</v>
      </c>
      <c r="BE206" s="226"/>
      <c r="BF206" s="229">
        <f t="shared" ref="BF206:BZ206" si="305">(IF(BF$73=0,0,BF131/BF$74))</f>
        <v>0</v>
      </c>
      <c r="BG206" s="228">
        <f t="shared" si="305"/>
        <v>0</v>
      </c>
      <c r="BH206" s="228">
        <f t="shared" si="305"/>
        <v>0</v>
      </c>
      <c r="BI206" s="228">
        <f t="shared" si="305"/>
        <v>0</v>
      </c>
      <c r="BJ206" s="228">
        <f t="shared" si="305"/>
        <v>0</v>
      </c>
      <c r="BK206" s="228">
        <f t="shared" si="305"/>
        <v>0</v>
      </c>
      <c r="BL206" s="228">
        <f t="shared" si="305"/>
        <v>0</v>
      </c>
      <c r="BM206" s="228">
        <f t="shared" si="305"/>
        <v>0</v>
      </c>
      <c r="BN206" s="228">
        <f t="shared" si="305"/>
        <v>0</v>
      </c>
      <c r="BO206" s="228">
        <f t="shared" si="305"/>
        <v>0</v>
      </c>
      <c r="BP206" s="228">
        <f t="shared" si="305"/>
        <v>0</v>
      </c>
      <c r="BQ206" s="228">
        <f t="shared" si="305"/>
        <v>0</v>
      </c>
      <c r="BR206" s="228">
        <f t="shared" si="305"/>
        <v>0</v>
      </c>
      <c r="BS206" s="228">
        <f t="shared" si="305"/>
        <v>0</v>
      </c>
      <c r="BT206" s="228">
        <f t="shared" si="305"/>
        <v>0</v>
      </c>
      <c r="BU206" s="228">
        <f t="shared" si="305"/>
        <v>0</v>
      </c>
      <c r="BV206" s="228">
        <f t="shared" si="305"/>
        <v>0</v>
      </c>
      <c r="BW206" s="228">
        <f t="shared" si="305"/>
        <v>0</v>
      </c>
      <c r="BX206" s="228">
        <f t="shared" si="305"/>
        <v>0</v>
      </c>
      <c r="BY206" s="228">
        <f t="shared" si="305"/>
        <v>0</v>
      </c>
      <c r="BZ206" s="228">
        <f t="shared" si="305"/>
        <v>0</v>
      </c>
      <c r="CA206" s="225"/>
    </row>
    <row r="207" spans="1:79" x14ac:dyDescent="0.3">
      <c r="A207" s="223"/>
      <c r="B207" s="78" t="s">
        <v>105</v>
      </c>
      <c r="C207" s="225"/>
      <c r="D207" s="227">
        <f t="shared" ref="D207:AI207" si="306">(IF(D$73=0,0,D132/D$74))</f>
        <v>0</v>
      </c>
      <c r="E207" s="228">
        <f t="shared" si="306"/>
        <v>0</v>
      </c>
      <c r="F207" s="228">
        <f t="shared" si="306"/>
        <v>0</v>
      </c>
      <c r="G207" s="228">
        <f t="shared" si="306"/>
        <v>0</v>
      </c>
      <c r="H207" s="228">
        <f t="shared" si="306"/>
        <v>0</v>
      </c>
      <c r="I207" s="228">
        <f t="shared" si="306"/>
        <v>0</v>
      </c>
      <c r="J207" s="228">
        <f t="shared" si="306"/>
        <v>0</v>
      </c>
      <c r="K207" s="228">
        <f t="shared" si="306"/>
        <v>0</v>
      </c>
      <c r="L207" s="228">
        <f t="shared" si="306"/>
        <v>0</v>
      </c>
      <c r="M207" s="228">
        <f t="shared" si="306"/>
        <v>0</v>
      </c>
      <c r="N207" s="228">
        <f t="shared" si="306"/>
        <v>0</v>
      </c>
      <c r="O207" s="228">
        <f t="shared" si="306"/>
        <v>0</v>
      </c>
      <c r="P207" s="228">
        <f t="shared" si="306"/>
        <v>0</v>
      </c>
      <c r="Q207" s="228">
        <f t="shared" si="306"/>
        <v>0</v>
      </c>
      <c r="R207" s="228">
        <f t="shared" si="306"/>
        <v>0</v>
      </c>
      <c r="S207" s="228">
        <f t="shared" si="306"/>
        <v>0</v>
      </c>
      <c r="T207" s="228">
        <f t="shared" si="306"/>
        <v>0</v>
      </c>
      <c r="U207" s="228">
        <f t="shared" si="306"/>
        <v>0</v>
      </c>
      <c r="V207" s="228">
        <f t="shared" si="306"/>
        <v>0</v>
      </c>
      <c r="W207" s="228">
        <f t="shared" si="306"/>
        <v>0</v>
      </c>
      <c r="X207" s="228">
        <f t="shared" si="306"/>
        <v>0</v>
      </c>
      <c r="Y207" s="228">
        <f t="shared" si="306"/>
        <v>0</v>
      </c>
      <c r="Z207" s="228">
        <f t="shared" si="306"/>
        <v>0</v>
      </c>
      <c r="AA207" s="228">
        <f t="shared" si="306"/>
        <v>0</v>
      </c>
      <c r="AB207" s="228">
        <f t="shared" si="306"/>
        <v>0</v>
      </c>
      <c r="AC207" s="228">
        <f t="shared" si="306"/>
        <v>0</v>
      </c>
      <c r="AD207" s="228">
        <f t="shared" si="306"/>
        <v>0</v>
      </c>
      <c r="AE207" s="228">
        <f t="shared" si="306"/>
        <v>0</v>
      </c>
      <c r="AF207" s="228">
        <f t="shared" si="306"/>
        <v>0</v>
      </c>
      <c r="AG207" s="228">
        <f t="shared" si="306"/>
        <v>0</v>
      </c>
      <c r="AH207" s="228">
        <f t="shared" si="306"/>
        <v>0</v>
      </c>
      <c r="AI207" s="228">
        <f t="shared" si="306"/>
        <v>0</v>
      </c>
      <c r="AJ207" s="228">
        <f t="shared" ref="AJ207:BD207" si="307">(IF(AJ$73=0,0,AJ132/AJ$74))</f>
        <v>0</v>
      </c>
      <c r="AK207" s="228">
        <f t="shared" si="307"/>
        <v>0</v>
      </c>
      <c r="AL207" s="228">
        <f t="shared" si="307"/>
        <v>0</v>
      </c>
      <c r="AM207" s="228">
        <f t="shared" si="307"/>
        <v>0</v>
      </c>
      <c r="AN207" s="228">
        <f t="shared" si="307"/>
        <v>0</v>
      </c>
      <c r="AO207" s="228">
        <f t="shared" si="307"/>
        <v>0</v>
      </c>
      <c r="AP207" s="228">
        <f t="shared" si="307"/>
        <v>0</v>
      </c>
      <c r="AQ207" s="228">
        <f t="shared" si="307"/>
        <v>0</v>
      </c>
      <c r="AR207" s="228">
        <f t="shared" si="307"/>
        <v>0</v>
      </c>
      <c r="AS207" s="228">
        <f t="shared" si="307"/>
        <v>0</v>
      </c>
      <c r="AT207" s="228">
        <f t="shared" si="307"/>
        <v>0</v>
      </c>
      <c r="AU207" s="228">
        <f t="shared" si="307"/>
        <v>0</v>
      </c>
      <c r="AV207" s="228">
        <f t="shared" si="307"/>
        <v>0</v>
      </c>
      <c r="AW207" s="228">
        <f t="shared" si="307"/>
        <v>0</v>
      </c>
      <c r="AX207" s="228">
        <f t="shared" si="307"/>
        <v>0</v>
      </c>
      <c r="AY207" s="228">
        <f t="shared" si="307"/>
        <v>0</v>
      </c>
      <c r="AZ207" s="228">
        <f t="shared" si="307"/>
        <v>0</v>
      </c>
      <c r="BA207" s="228">
        <f t="shared" si="307"/>
        <v>0</v>
      </c>
      <c r="BB207" s="228">
        <f t="shared" si="307"/>
        <v>0</v>
      </c>
      <c r="BC207" s="228">
        <f t="shared" si="307"/>
        <v>0</v>
      </c>
      <c r="BD207" s="228">
        <f t="shared" si="307"/>
        <v>0</v>
      </c>
      <c r="BE207" s="226"/>
      <c r="BF207" s="229">
        <f t="shared" ref="BF207:BZ207" si="308">(IF(BF$73=0,0,BF132/BF$74))</f>
        <v>0</v>
      </c>
      <c r="BG207" s="228">
        <f t="shared" si="308"/>
        <v>0</v>
      </c>
      <c r="BH207" s="228">
        <f t="shared" si="308"/>
        <v>0</v>
      </c>
      <c r="BI207" s="228">
        <f t="shared" si="308"/>
        <v>0</v>
      </c>
      <c r="BJ207" s="228">
        <f t="shared" si="308"/>
        <v>0</v>
      </c>
      <c r="BK207" s="228">
        <f t="shared" si="308"/>
        <v>0</v>
      </c>
      <c r="BL207" s="228">
        <f t="shared" si="308"/>
        <v>0</v>
      </c>
      <c r="BM207" s="228">
        <f t="shared" si="308"/>
        <v>0</v>
      </c>
      <c r="BN207" s="228">
        <f t="shared" si="308"/>
        <v>0</v>
      </c>
      <c r="BO207" s="228">
        <f t="shared" si="308"/>
        <v>0</v>
      </c>
      <c r="BP207" s="228">
        <f t="shared" si="308"/>
        <v>0</v>
      </c>
      <c r="BQ207" s="228">
        <f t="shared" si="308"/>
        <v>0</v>
      </c>
      <c r="BR207" s="228">
        <f t="shared" si="308"/>
        <v>0</v>
      </c>
      <c r="BS207" s="228">
        <f t="shared" si="308"/>
        <v>0</v>
      </c>
      <c r="BT207" s="228">
        <f t="shared" si="308"/>
        <v>0</v>
      </c>
      <c r="BU207" s="228">
        <f t="shared" si="308"/>
        <v>0</v>
      </c>
      <c r="BV207" s="228">
        <f t="shared" si="308"/>
        <v>0</v>
      </c>
      <c r="BW207" s="228">
        <f t="shared" si="308"/>
        <v>0</v>
      </c>
      <c r="BX207" s="228">
        <f t="shared" si="308"/>
        <v>0</v>
      </c>
      <c r="BY207" s="228">
        <f t="shared" si="308"/>
        <v>0</v>
      </c>
      <c r="BZ207" s="228">
        <f t="shared" si="308"/>
        <v>0</v>
      </c>
      <c r="CA207" s="225"/>
    </row>
    <row r="208" spans="1:79" x14ac:dyDescent="0.3">
      <c r="A208" s="241"/>
      <c r="B208" s="160" t="s">
        <v>376</v>
      </c>
      <c r="C208" s="225"/>
      <c r="D208" s="238">
        <f t="shared" ref="D208:AI208" si="309">(IF(D$73=0,0,D133/D$74))</f>
        <v>0</v>
      </c>
      <c r="E208" s="238">
        <f t="shared" si="309"/>
        <v>0</v>
      </c>
      <c r="F208" s="238">
        <f t="shared" si="309"/>
        <v>0</v>
      </c>
      <c r="G208" s="238">
        <f t="shared" si="309"/>
        <v>0</v>
      </c>
      <c r="H208" s="238">
        <f t="shared" si="309"/>
        <v>0</v>
      </c>
      <c r="I208" s="238">
        <f t="shared" si="309"/>
        <v>0</v>
      </c>
      <c r="J208" s="238">
        <f t="shared" si="309"/>
        <v>0</v>
      </c>
      <c r="K208" s="238">
        <f t="shared" si="309"/>
        <v>0</v>
      </c>
      <c r="L208" s="238">
        <f t="shared" si="309"/>
        <v>0</v>
      </c>
      <c r="M208" s="238">
        <f t="shared" si="309"/>
        <v>0</v>
      </c>
      <c r="N208" s="238">
        <f t="shared" si="309"/>
        <v>0</v>
      </c>
      <c r="O208" s="238">
        <f t="shared" si="309"/>
        <v>0</v>
      </c>
      <c r="P208" s="238">
        <f t="shared" si="309"/>
        <v>0</v>
      </c>
      <c r="Q208" s="238">
        <f t="shared" si="309"/>
        <v>0</v>
      </c>
      <c r="R208" s="238">
        <f t="shared" si="309"/>
        <v>0</v>
      </c>
      <c r="S208" s="238">
        <f t="shared" si="309"/>
        <v>0</v>
      </c>
      <c r="T208" s="238">
        <f t="shared" si="309"/>
        <v>0</v>
      </c>
      <c r="U208" s="238">
        <f t="shared" si="309"/>
        <v>0</v>
      </c>
      <c r="V208" s="238">
        <f t="shared" si="309"/>
        <v>0</v>
      </c>
      <c r="W208" s="238">
        <f t="shared" si="309"/>
        <v>0</v>
      </c>
      <c r="X208" s="238">
        <f t="shared" si="309"/>
        <v>0</v>
      </c>
      <c r="Y208" s="238">
        <f t="shared" si="309"/>
        <v>0</v>
      </c>
      <c r="Z208" s="238">
        <f t="shared" si="309"/>
        <v>0</v>
      </c>
      <c r="AA208" s="238">
        <f t="shared" si="309"/>
        <v>0</v>
      </c>
      <c r="AB208" s="238">
        <f t="shared" si="309"/>
        <v>0</v>
      </c>
      <c r="AC208" s="238">
        <f t="shared" si="309"/>
        <v>0</v>
      </c>
      <c r="AD208" s="238">
        <f t="shared" si="309"/>
        <v>0</v>
      </c>
      <c r="AE208" s="238">
        <f t="shared" si="309"/>
        <v>0</v>
      </c>
      <c r="AF208" s="238">
        <f t="shared" si="309"/>
        <v>0</v>
      </c>
      <c r="AG208" s="238">
        <f t="shared" si="309"/>
        <v>0</v>
      </c>
      <c r="AH208" s="238">
        <f t="shared" si="309"/>
        <v>0</v>
      </c>
      <c r="AI208" s="238">
        <f t="shared" si="309"/>
        <v>0</v>
      </c>
      <c r="AJ208" s="238">
        <f t="shared" ref="AJ208:BD208" si="310">(IF(AJ$73=0,0,AJ133/AJ$74))</f>
        <v>0</v>
      </c>
      <c r="AK208" s="238">
        <f t="shared" si="310"/>
        <v>0</v>
      </c>
      <c r="AL208" s="238">
        <f t="shared" si="310"/>
        <v>0</v>
      </c>
      <c r="AM208" s="238">
        <f t="shared" si="310"/>
        <v>0</v>
      </c>
      <c r="AN208" s="238">
        <f t="shared" si="310"/>
        <v>0</v>
      </c>
      <c r="AO208" s="238">
        <f t="shared" si="310"/>
        <v>0</v>
      </c>
      <c r="AP208" s="238">
        <f t="shared" si="310"/>
        <v>0</v>
      </c>
      <c r="AQ208" s="238">
        <f t="shared" si="310"/>
        <v>0</v>
      </c>
      <c r="AR208" s="238">
        <f t="shared" si="310"/>
        <v>0</v>
      </c>
      <c r="AS208" s="238">
        <f t="shared" si="310"/>
        <v>0</v>
      </c>
      <c r="AT208" s="238">
        <f t="shared" si="310"/>
        <v>0</v>
      </c>
      <c r="AU208" s="238">
        <f t="shared" si="310"/>
        <v>0</v>
      </c>
      <c r="AV208" s="238">
        <f t="shared" si="310"/>
        <v>0</v>
      </c>
      <c r="AW208" s="238">
        <f t="shared" si="310"/>
        <v>0</v>
      </c>
      <c r="AX208" s="238">
        <f t="shared" si="310"/>
        <v>0</v>
      </c>
      <c r="AY208" s="238">
        <f t="shared" si="310"/>
        <v>0</v>
      </c>
      <c r="AZ208" s="238">
        <f t="shared" si="310"/>
        <v>0</v>
      </c>
      <c r="BA208" s="238">
        <f t="shared" si="310"/>
        <v>0</v>
      </c>
      <c r="BB208" s="238">
        <f t="shared" si="310"/>
        <v>0</v>
      </c>
      <c r="BC208" s="238">
        <f t="shared" si="310"/>
        <v>0</v>
      </c>
      <c r="BD208" s="238">
        <f t="shared" si="310"/>
        <v>0</v>
      </c>
      <c r="BE208" s="226"/>
      <c r="BF208" s="239">
        <f t="shared" ref="BF208:BZ208" si="311">(IF(BF$73=0,0,BF133/BF$74))</f>
        <v>0</v>
      </c>
      <c r="BG208" s="238">
        <f t="shared" si="311"/>
        <v>0</v>
      </c>
      <c r="BH208" s="238">
        <f t="shared" si="311"/>
        <v>0</v>
      </c>
      <c r="BI208" s="238">
        <f t="shared" si="311"/>
        <v>0</v>
      </c>
      <c r="BJ208" s="238">
        <f t="shared" si="311"/>
        <v>0</v>
      </c>
      <c r="BK208" s="238">
        <f t="shared" si="311"/>
        <v>0</v>
      </c>
      <c r="BL208" s="238">
        <f t="shared" si="311"/>
        <v>0</v>
      </c>
      <c r="BM208" s="238">
        <f t="shared" si="311"/>
        <v>0</v>
      </c>
      <c r="BN208" s="238">
        <f t="shared" si="311"/>
        <v>0</v>
      </c>
      <c r="BO208" s="238">
        <f t="shared" si="311"/>
        <v>0</v>
      </c>
      <c r="BP208" s="238">
        <f t="shared" si="311"/>
        <v>0</v>
      </c>
      <c r="BQ208" s="238">
        <f t="shared" si="311"/>
        <v>0</v>
      </c>
      <c r="BR208" s="238">
        <f t="shared" si="311"/>
        <v>0</v>
      </c>
      <c r="BS208" s="238">
        <f t="shared" si="311"/>
        <v>0</v>
      </c>
      <c r="BT208" s="238">
        <f t="shared" si="311"/>
        <v>0</v>
      </c>
      <c r="BU208" s="238">
        <f t="shared" si="311"/>
        <v>0</v>
      </c>
      <c r="BV208" s="238">
        <f t="shared" si="311"/>
        <v>0</v>
      </c>
      <c r="BW208" s="238">
        <f t="shared" si="311"/>
        <v>0</v>
      </c>
      <c r="BX208" s="238">
        <f t="shared" si="311"/>
        <v>0</v>
      </c>
      <c r="BY208" s="238">
        <f t="shared" si="311"/>
        <v>0</v>
      </c>
      <c r="BZ208" s="238">
        <f t="shared" si="311"/>
        <v>0</v>
      </c>
      <c r="CA208" s="225"/>
    </row>
    <row r="209" spans="1:79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8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21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x14ac:dyDescent="0.3">
      <c r="A212" s="248"/>
      <c r="B212" s="160" t="s">
        <v>338</v>
      </c>
      <c r="C212" s="250"/>
      <c r="D212" s="161">
        <f>SUM(E212:BD212)</f>
        <v>0</v>
      </c>
      <c r="E212" s="77">
        <f t="shared" ref="E212:AJ212" si="312">IF(E$73=0,0,E73-E302)</f>
        <v>0</v>
      </c>
      <c r="F212" s="77">
        <f t="shared" si="312"/>
        <v>0</v>
      </c>
      <c r="G212" s="77">
        <f t="shared" si="312"/>
        <v>0</v>
      </c>
      <c r="H212" s="77">
        <f t="shared" si="312"/>
        <v>0</v>
      </c>
      <c r="I212" s="77">
        <f t="shared" si="312"/>
        <v>0</v>
      </c>
      <c r="J212" s="77">
        <f t="shared" si="312"/>
        <v>0</v>
      </c>
      <c r="K212" s="77">
        <f t="shared" si="312"/>
        <v>0</v>
      </c>
      <c r="L212" s="77">
        <f t="shared" si="312"/>
        <v>0</v>
      </c>
      <c r="M212" s="77">
        <f t="shared" si="312"/>
        <v>0</v>
      </c>
      <c r="N212" s="77">
        <f t="shared" si="312"/>
        <v>0</v>
      </c>
      <c r="O212" s="77">
        <f t="shared" si="312"/>
        <v>0</v>
      </c>
      <c r="P212" s="77">
        <f t="shared" si="312"/>
        <v>0</v>
      </c>
      <c r="Q212" s="77">
        <f t="shared" si="312"/>
        <v>0</v>
      </c>
      <c r="R212" s="77">
        <f t="shared" si="312"/>
        <v>0</v>
      </c>
      <c r="S212" s="77">
        <f t="shared" si="312"/>
        <v>0</v>
      </c>
      <c r="T212" s="77">
        <f t="shared" si="312"/>
        <v>0</v>
      </c>
      <c r="U212" s="77">
        <f t="shared" si="312"/>
        <v>0</v>
      </c>
      <c r="V212" s="77">
        <f t="shared" si="312"/>
        <v>0</v>
      </c>
      <c r="W212" s="77">
        <f t="shared" si="312"/>
        <v>0</v>
      </c>
      <c r="X212" s="77">
        <f t="shared" si="312"/>
        <v>0</v>
      </c>
      <c r="Y212" s="77">
        <f t="shared" si="312"/>
        <v>0</v>
      </c>
      <c r="Z212" s="77">
        <f t="shared" si="312"/>
        <v>0</v>
      </c>
      <c r="AA212" s="77">
        <f t="shared" si="312"/>
        <v>0</v>
      </c>
      <c r="AB212" s="77">
        <f t="shared" si="312"/>
        <v>0</v>
      </c>
      <c r="AC212" s="77">
        <f t="shared" si="312"/>
        <v>0</v>
      </c>
      <c r="AD212" s="77">
        <f t="shared" si="312"/>
        <v>0</v>
      </c>
      <c r="AE212" s="77">
        <f t="shared" si="312"/>
        <v>0</v>
      </c>
      <c r="AF212" s="77">
        <f t="shared" si="312"/>
        <v>0</v>
      </c>
      <c r="AG212" s="77">
        <f t="shared" si="312"/>
        <v>0</v>
      </c>
      <c r="AH212" s="77">
        <f t="shared" si="312"/>
        <v>0</v>
      </c>
      <c r="AI212" s="77">
        <f t="shared" si="312"/>
        <v>0</v>
      </c>
      <c r="AJ212" s="77">
        <f t="shared" si="312"/>
        <v>0</v>
      </c>
      <c r="AK212" s="77">
        <f t="shared" ref="AK212:BD212" si="313">IF(AK$73=0,0,AK73-AK302)</f>
        <v>0</v>
      </c>
      <c r="AL212" s="77">
        <f t="shared" si="313"/>
        <v>0</v>
      </c>
      <c r="AM212" s="77">
        <f t="shared" si="313"/>
        <v>0</v>
      </c>
      <c r="AN212" s="77">
        <f t="shared" si="313"/>
        <v>0</v>
      </c>
      <c r="AO212" s="77">
        <f t="shared" si="313"/>
        <v>0</v>
      </c>
      <c r="AP212" s="77">
        <f t="shared" si="313"/>
        <v>0</v>
      </c>
      <c r="AQ212" s="77">
        <f t="shared" si="313"/>
        <v>0</v>
      </c>
      <c r="AR212" s="77">
        <f t="shared" si="313"/>
        <v>0</v>
      </c>
      <c r="AS212" s="77">
        <f t="shared" si="313"/>
        <v>0</v>
      </c>
      <c r="AT212" s="77">
        <f t="shared" si="313"/>
        <v>0</v>
      </c>
      <c r="AU212" s="77">
        <f t="shared" si="313"/>
        <v>0</v>
      </c>
      <c r="AV212" s="77">
        <f t="shared" si="313"/>
        <v>0</v>
      </c>
      <c r="AW212" s="77">
        <f t="shared" si="313"/>
        <v>0</v>
      </c>
      <c r="AX212" s="77">
        <f t="shared" si="313"/>
        <v>0</v>
      </c>
      <c r="AY212" s="77">
        <f t="shared" si="313"/>
        <v>0</v>
      </c>
      <c r="AZ212" s="77">
        <f t="shared" si="313"/>
        <v>0</v>
      </c>
      <c r="BA212" s="77">
        <f t="shared" si="313"/>
        <v>0</v>
      </c>
      <c r="BB212" s="77">
        <f t="shared" si="313"/>
        <v>0</v>
      </c>
      <c r="BC212" s="77">
        <f t="shared" si="313"/>
        <v>0</v>
      </c>
      <c r="BD212" s="77">
        <f t="shared" si="313"/>
        <v>0</v>
      </c>
      <c r="BE212" s="251"/>
      <c r="BF212" s="163">
        <f>SUM(E212:H212)</f>
        <v>0</v>
      </c>
      <c r="BG212" s="77">
        <f>SUM(I212:L212)</f>
        <v>0</v>
      </c>
      <c r="BH212" s="77">
        <f>SUM(M212:Q212)</f>
        <v>0</v>
      </c>
      <c r="BI212" s="77">
        <f>SUM(R212:U212)</f>
        <v>0</v>
      </c>
      <c r="BJ212" s="77">
        <f>SUM(V212:Y212)</f>
        <v>0</v>
      </c>
      <c r="BK212" s="77">
        <f>SUM(Z212:AD212)</f>
        <v>0</v>
      </c>
      <c r="BL212" s="77">
        <f>SUM(AE212:AH212)</f>
        <v>0</v>
      </c>
      <c r="BM212" s="77">
        <f>SUM(AI212:AL212)</f>
        <v>0</v>
      </c>
      <c r="BN212" s="77">
        <f>SUM(AM212:AQ212)</f>
        <v>0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0</v>
      </c>
      <c r="BS212" s="77">
        <f>SUM(BF212:BH212)</f>
        <v>0</v>
      </c>
      <c r="BT212" s="77">
        <f>SUM(BI212:BK212)</f>
        <v>0</v>
      </c>
      <c r="BU212" s="77">
        <f>SUM(BL212:BN212)</f>
        <v>0</v>
      </c>
      <c r="BV212" s="77">
        <f>SUM(BO212:BQ212)</f>
        <v>0</v>
      </c>
      <c r="BW212" s="77">
        <f>SUM(BF212:BK212)</f>
        <v>0</v>
      </c>
      <c r="BX212" s="77">
        <f>SUM(BL212:BQ212)</f>
        <v>0</v>
      </c>
      <c r="BY212" s="77">
        <f>IF(Info!$O$3="Q1",$BS212,IF(Info!$O$3="Q2",$BS212+$BT212,IF(Info!$O$3="Q3",$BS212+$BT212+$BU212,$BR212)))</f>
        <v>0</v>
      </c>
      <c r="BZ212" s="77">
        <f>IF(Info!$O$3="Q1",$BS212,IF(Info!$O$3="Q2",$BT212,IF(Info!$O$3="Q3",$BU212,$BV212)))</f>
        <v>0</v>
      </c>
      <c r="CA212" s="48"/>
    </row>
    <row r="213" spans="1:79" x14ac:dyDescent="0.3">
      <c r="A213" s="248"/>
      <c r="B213" s="160" t="s">
        <v>339</v>
      </c>
      <c r="C213" s="250"/>
      <c r="D213" s="161">
        <f>SUM(E213:BD213)</f>
        <v>0</v>
      </c>
      <c r="E213" s="77">
        <f t="shared" ref="E213:AJ213" si="314">IF(E$73=0,0,E74-E303)</f>
        <v>0</v>
      </c>
      <c r="F213" s="77">
        <f t="shared" si="314"/>
        <v>0</v>
      </c>
      <c r="G213" s="77">
        <f t="shared" si="314"/>
        <v>0</v>
      </c>
      <c r="H213" s="77">
        <f t="shared" si="314"/>
        <v>0</v>
      </c>
      <c r="I213" s="77">
        <f t="shared" si="314"/>
        <v>0</v>
      </c>
      <c r="J213" s="77">
        <f t="shared" si="314"/>
        <v>0</v>
      </c>
      <c r="K213" s="77">
        <f t="shared" si="314"/>
        <v>0</v>
      </c>
      <c r="L213" s="77">
        <f t="shared" si="314"/>
        <v>0</v>
      </c>
      <c r="M213" s="77">
        <f t="shared" si="314"/>
        <v>0</v>
      </c>
      <c r="N213" s="77">
        <f t="shared" si="314"/>
        <v>0</v>
      </c>
      <c r="O213" s="77">
        <f t="shared" si="314"/>
        <v>0</v>
      </c>
      <c r="P213" s="77">
        <f t="shared" si="314"/>
        <v>0</v>
      </c>
      <c r="Q213" s="77">
        <f t="shared" si="314"/>
        <v>0</v>
      </c>
      <c r="R213" s="77">
        <f t="shared" si="314"/>
        <v>0</v>
      </c>
      <c r="S213" s="77">
        <f t="shared" si="314"/>
        <v>0</v>
      </c>
      <c r="T213" s="77">
        <f t="shared" si="314"/>
        <v>0</v>
      </c>
      <c r="U213" s="77">
        <f t="shared" si="314"/>
        <v>0</v>
      </c>
      <c r="V213" s="77">
        <f t="shared" si="314"/>
        <v>0</v>
      </c>
      <c r="W213" s="77">
        <f t="shared" si="314"/>
        <v>0</v>
      </c>
      <c r="X213" s="77">
        <f t="shared" si="314"/>
        <v>0</v>
      </c>
      <c r="Y213" s="77">
        <f t="shared" si="314"/>
        <v>0</v>
      </c>
      <c r="Z213" s="77">
        <f t="shared" si="314"/>
        <v>0</v>
      </c>
      <c r="AA213" s="77">
        <f t="shared" si="314"/>
        <v>0</v>
      </c>
      <c r="AB213" s="77">
        <f t="shared" si="314"/>
        <v>0</v>
      </c>
      <c r="AC213" s="77">
        <f t="shared" si="314"/>
        <v>0</v>
      </c>
      <c r="AD213" s="77">
        <f t="shared" si="314"/>
        <v>0</v>
      </c>
      <c r="AE213" s="77">
        <f t="shared" si="314"/>
        <v>0</v>
      </c>
      <c r="AF213" s="77">
        <f t="shared" si="314"/>
        <v>0</v>
      </c>
      <c r="AG213" s="77">
        <f t="shared" si="314"/>
        <v>0</v>
      </c>
      <c r="AH213" s="77">
        <f t="shared" si="314"/>
        <v>0</v>
      </c>
      <c r="AI213" s="77">
        <f t="shared" si="314"/>
        <v>0</v>
      </c>
      <c r="AJ213" s="77">
        <f t="shared" si="314"/>
        <v>0</v>
      </c>
      <c r="AK213" s="77">
        <f t="shared" ref="AK213:BD213" si="315">IF(AK$73=0,0,AK74-AK303)</f>
        <v>0</v>
      </c>
      <c r="AL213" s="77">
        <f t="shared" si="315"/>
        <v>0</v>
      </c>
      <c r="AM213" s="77">
        <f t="shared" si="315"/>
        <v>0</v>
      </c>
      <c r="AN213" s="77">
        <f t="shared" si="315"/>
        <v>0</v>
      </c>
      <c r="AO213" s="77">
        <f t="shared" si="315"/>
        <v>0</v>
      </c>
      <c r="AP213" s="77">
        <f t="shared" si="315"/>
        <v>0</v>
      </c>
      <c r="AQ213" s="77">
        <f t="shared" si="315"/>
        <v>0</v>
      </c>
      <c r="AR213" s="77">
        <f t="shared" si="315"/>
        <v>0</v>
      </c>
      <c r="AS213" s="77">
        <f t="shared" si="315"/>
        <v>0</v>
      </c>
      <c r="AT213" s="77">
        <f t="shared" si="315"/>
        <v>0</v>
      </c>
      <c r="AU213" s="77">
        <f t="shared" si="315"/>
        <v>0</v>
      </c>
      <c r="AV213" s="77">
        <f t="shared" si="315"/>
        <v>0</v>
      </c>
      <c r="AW213" s="77">
        <f t="shared" si="315"/>
        <v>0</v>
      </c>
      <c r="AX213" s="77">
        <f t="shared" si="315"/>
        <v>0</v>
      </c>
      <c r="AY213" s="77">
        <f t="shared" si="315"/>
        <v>0</v>
      </c>
      <c r="AZ213" s="77">
        <f t="shared" si="315"/>
        <v>0</v>
      </c>
      <c r="BA213" s="77">
        <f t="shared" si="315"/>
        <v>0</v>
      </c>
      <c r="BB213" s="77">
        <f t="shared" si="315"/>
        <v>0</v>
      </c>
      <c r="BC213" s="77">
        <f t="shared" si="315"/>
        <v>0</v>
      </c>
      <c r="BD213" s="77">
        <f t="shared" si="315"/>
        <v>0</v>
      </c>
      <c r="BE213" s="251"/>
      <c r="BF213" s="163">
        <f>SUM(E213:H213)</f>
        <v>0</v>
      </c>
      <c r="BG213" s="77">
        <f>SUM(I213:L213)</f>
        <v>0</v>
      </c>
      <c r="BH213" s="77">
        <f>SUM(M213:Q213)</f>
        <v>0</v>
      </c>
      <c r="BI213" s="77">
        <f>SUM(R213:U213)</f>
        <v>0</v>
      </c>
      <c r="BJ213" s="77">
        <f>SUM(V213:Y213)</f>
        <v>0</v>
      </c>
      <c r="BK213" s="77">
        <f>SUM(Z213:AD213)</f>
        <v>0</v>
      </c>
      <c r="BL213" s="77">
        <f>SUM(AE213:AH213)</f>
        <v>0</v>
      </c>
      <c r="BM213" s="77">
        <f>SUM(AI213:AL213)</f>
        <v>0</v>
      </c>
      <c r="BN213" s="77">
        <f>SUM(AM213:AQ213)</f>
        <v>0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0</v>
      </c>
      <c r="BS213" s="77">
        <f>SUM(BF213:BH213)</f>
        <v>0</v>
      </c>
      <c r="BT213" s="77">
        <f>SUM(BI213:BK213)</f>
        <v>0</v>
      </c>
      <c r="BU213" s="77">
        <f>SUM(BL213:BN213)</f>
        <v>0</v>
      </c>
      <c r="BV213" s="77">
        <f>SUM(BO213:BQ213)</f>
        <v>0</v>
      </c>
      <c r="BW213" s="77">
        <f>SUM(BF213:BK213)</f>
        <v>0</v>
      </c>
      <c r="BX213" s="77">
        <f>SUM(BL213:BQ213)</f>
        <v>0</v>
      </c>
      <c r="BY213" s="77">
        <f>IF(Info!$O$3="Q1",$BS213,IF(Info!$O$3="Q2",$BS213+$BT213,IF(Info!$O$3="Q3",$BS213+$BT213+$BU213,$BR213)))</f>
        <v>0</v>
      </c>
      <c r="BZ213" s="77">
        <f>IF(Info!$O$3="Q1",$BS213,IF(Info!$O$3="Q2",$BT213,IF(Info!$O$3="Q3",$BU213,$BV213)))</f>
        <v>0</v>
      </c>
      <c r="CA213" s="48"/>
    </row>
    <row r="214" spans="1:79" x14ac:dyDescent="0.3">
      <c r="A214" s="248"/>
      <c r="B214" s="78"/>
      <c r="C214" s="250"/>
      <c r="D214" s="161">
        <f>SUM(E214:BD214)</f>
        <v>0</v>
      </c>
      <c r="E214" s="77">
        <f t="shared" ref="E214:AJ214" si="316">IF(E$73=0,0,E75-E304)</f>
        <v>0</v>
      </c>
      <c r="F214" s="77">
        <f t="shared" si="316"/>
        <v>0</v>
      </c>
      <c r="G214" s="77">
        <f t="shared" si="316"/>
        <v>0</v>
      </c>
      <c r="H214" s="77">
        <f t="shared" si="316"/>
        <v>0</v>
      </c>
      <c r="I214" s="77">
        <f t="shared" si="316"/>
        <v>0</v>
      </c>
      <c r="J214" s="77">
        <f t="shared" si="316"/>
        <v>0</v>
      </c>
      <c r="K214" s="77">
        <f t="shared" si="316"/>
        <v>0</v>
      </c>
      <c r="L214" s="77">
        <f t="shared" si="316"/>
        <v>0</v>
      </c>
      <c r="M214" s="77">
        <f t="shared" si="316"/>
        <v>0</v>
      </c>
      <c r="N214" s="77">
        <f t="shared" si="316"/>
        <v>0</v>
      </c>
      <c r="O214" s="77">
        <f t="shared" si="316"/>
        <v>0</v>
      </c>
      <c r="P214" s="77">
        <f t="shared" si="316"/>
        <v>0</v>
      </c>
      <c r="Q214" s="77">
        <f t="shared" si="316"/>
        <v>0</v>
      </c>
      <c r="R214" s="77">
        <f t="shared" si="316"/>
        <v>0</v>
      </c>
      <c r="S214" s="77">
        <f t="shared" si="316"/>
        <v>0</v>
      </c>
      <c r="T214" s="77">
        <f t="shared" si="316"/>
        <v>0</v>
      </c>
      <c r="U214" s="77">
        <f t="shared" si="316"/>
        <v>0</v>
      </c>
      <c r="V214" s="77">
        <f t="shared" si="316"/>
        <v>0</v>
      </c>
      <c r="W214" s="77">
        <f t="shared" si="316"/>
        <v>0</v>
      </c>
      <c r="X214" s="77">
        <f t="shared" si="316"/>
        <v>0</v>
      </c>
      <c r="Y214" s="77">
        <f t="shared" si="316"/>
        <v>0</v>
      </c>
      <c r="Z214" s="77">
        <f t="shared" si="316"/>
        <v>0</v>
      </c>
      <c r="AA214" s="77">
        <f t="shared" si="316"/>
        <v>0</v>
      </c>
      <c r="AB214" s="77">
        <f t="shared" si="316"/>
        <v>0</v>
      </c>
      <c r="AC214" s="77">
        <f t="shared" si="316"/>
        <v>0</v>
      </c>
      <c r="AD214" s="77">
        <f t="shared" si="316"/>
        <v>0</v>
      </c>
      <c r="AE214" s="77">
        <f t="shared" si="316"/>
        <v>0</v>
      </c>
      <c r="AF214" s="77">
        <f t="shared" si="316"/>
        <v>0</v>
      </c>
      <c r="AG214" s="77">
        <f t="shared" si="316"/>
        <v>0</v>
      </c>
      <c r="AH214" s="77">
        <f t="shared" si="316"/>
        <v>0</v>
      </c>
      <c r="AI214" s="77">
        <f t="shared" si="316"/>
        <v>0</v>
      </c>
      <c r="AJ214" s="77">
        <f t="shared" si="316"/>
        <v>0</v>
      </c>
      <c r="AK214" s="77">
        <f t="shared" ref="AK214:BD214" si="317">IF(AK$73=0,0,AK75-AK304)</f>
        <v>0</v>
      </c>
      <c r="AL214" s="77">
        <f t="shared" si="317"/>
        <v>0</v>
      </c>
      <c r="AM214" s="77">
        <f t="shared" si="317"/>
        <v>0</v>
      </c>
      <c r="AN214" s="77">
        <f t="shared" si="317"/>
        <v>0</v>
      </c>
      <c r="AO214" s="77">
        <f t="shared" si="317"/>
        <v>0</v>
      </c>
      <c r="AP214" s="77">
        <f t="shared" si="317"/>
        <v>0</v>
      </c>
      <c r="AQ214" s="77">
        <f t="shared" si="317"/>
        <v>0</v>
      </c>
      <c r="AR214" s="77">
        <f t="shared" si="317"/>
        <v>0</v>
      </c>
      <c r="AS214" s="77">
        <f t="shared" si="317"/>
        <v>0</v>
      </c>
      <c r="AT214" s="77">
        <f t="shared" si="317"/>
        <v>0</v>
      </c>
      <c r="AU214" s="77">
        <f t="shared" si="317"/>
        <v>0</v>
      </c>
      <c r="AV214" s="77">
        <f t="shared" si="317"/>
        <v>0</v>
      </c>
      <c r="AW214" s="77">
        <f t="shared" si="317"/>
        <v>0</v>
      </c>
      <c r="AX214" s="77">
        <f t="shared" si="317"/>
        <v>0</v>
      </c>
      <c r="AY214" s="77">
        <f t="shared" si="317"/>
        <v>0</v>
      </c>
      <c r="AZ214" s="77">
        <f t="shared" si="317"/>
        <v>0</v>
      </c>
      <c r="BA214" s="77">
        <f t="shared" si="317"/>
        <v>0</v>
      </c>
      <c r="BB214" s="77">
        <f t="shared" si="317"/>
        <v>0</v>
      </c>
      <c r="BC214" s="77">
        <f t="shared" si="317"/>
        <v>0</v>
      </c>
      <c r="BD214" s="77">
        <f t="shared" si="317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x14ac:dyDescent="0.3">
      <c r="A215" s="248"/>
      <c r="B215" s="78"/>
      <c r="C215" s="250"/>
      <c r="D215" s="161">
        <f>SUM(E215:BD215)</f>
        <v>0</v>
      </c>
      <c r="E215" s="77">
        <f t="shared" ref="E215:AJ215" si="318">IF(E$73=0,0,E76-E305)</f>
        <v>0</v>
      </c>
      <c r="F215" s="77">
        <f t="shared" si="318"/>
        <v>0</v>
      </c>
      <c r="G215" s="77">
        <f t="shared" si="318"/>
        <v>0</v>
      </c>
      <c r="H215" s="77">
        <f t="shared" si="318"/>
        <v>0</v>
      </c>
      <c r="I215" s="77">
        <f t="shared" si="318"/>
        <v>0</v>
      </c>
      <c r="J215" s="77">
        <f t="shared" si="318"/>
        <v>0</v>
      </c>
      <c r="K215" s="77">
        <f t="shared" si="318"/>
        <v>0</v>
      </c>
      <c r="L215" s="77">
        <f t="shared" si="318"/>
        <v>0</v>
      </c>
      <c r="M215" s="77">
        <f t="shared" si="318"/>
        <v>0</v>
      </c>
      <c r="N215" s="77">
        <f t="shared" si="318"/>
        <v>0</v>
      </c>
      <c r="O215" s="77">
        <f t="shared" si="318"/>
        <v>0</v>
      </c>
      <c r="P215" s="77">
        <f t="shared" si="318"/>
        <v>0</v>
      </c>
      <c r="Q215" s="77">
        <f t="shared" si="318"/>
        <v>0</v>
      </c>
      <c r="R215" s="77">
        <f t="shared" si="318"/>
        <v>0</v>
      </c>
      <c r="S215" s="77">
        <f t="shared" si="318"/>
        <v>0</v>
      </c>
      <c r="T215" s="77">
        <f t="shared" si="318"/>
        <v>0</v>
      </c>
      <c r="U215" s="77">
        <f t="shared" si="318"/>
        <v>0</v>
      </c>
      <c r="V215" s="77">
        <f t="shared" si="318"/>
        <v>0</v>
      </c>
      <c r="W215" s="77">
        <f t="shared" si="318"/>
        <v>0</v>
      </c>
      <c r="X215" s="77">
        <f t="shared" si="318"/>
        <v>0</v>
      </c>
      <c r="Y215" s="77">
        <f t="shared" si="318"/>
        <v>0</v>
      </c>
      <c r="Z215" s="77">
        <f t="shared" si="318"/>
        <v>0</v>
      </c>
      <c r="AA215" s="77">
        <f t="shared" si="318"/>
        <v>0</v>
      </c>
      <c r="AB215" s="77">
        <f t="shared" si="318"/>
        <v>0</v>
      </c>
      <c r="AC215" s="77">
        <f t="shared" si="318"/>
        <v>0</v>
      </c>
      <c r="AD215" s="77">
        <f t="shared" si="318"/>
        <v>0</v>
      </c>
      <c r="AE215" s="77">
        <f t="shared" si="318"/>
        <v>0</v>
      </c>
      <c r="AF215" s="77">
        <f t="shared" si="318"/>
        <v>0</v>
      </c>
      <c r="AG215" s="77">
        <f t="shared" si="318"/>
        <v>0</v>
      </c>
      <c r="AH215" s="77">
        <f t="shared" si="318"/>
        <v>0</v>
      </c>
      <c r="AI215" s="77">
        <f t="shared" si="318"/>
        <v>0</v>
      </c>
      <c r="AJ215" s="77">
        <f t="shared" si="318"/>
        <v>0</v>
      </c>
      <c r="AK215" s="77">
        <f t="shared" ref="AK215:BD215" si="319">IF(AK$73=0,0,AK76-AK305)</f>
        <v>0</v>
      </c>
      <c r="AL215" s="77">
        <f t="shared" si="319"/>
        <v>0</v>
      </c>
      <c r="AM215" s="77">
        <f t="shared" si="319"/>
        <v>0</v>
      </c>
      <c r="AN215" s="77">
        <f t="shared" si="319"/>
        <v>0</v>
      </c>
      <c r="AO215" s="77">
        <f t="shared" si="319"/>
        <v>0</v>
      </c>
      <c r="AP215" s="77">
        <f t="shared" si="319"/>
        <v>0</v>
      </c>
      <c r="AQ215" s="77">
        <f t="shared" si="319"/>
        <v>0</v>
      </c>
      <c r="AR215" s="77">
        <f t="shared" si="319"/>
        <v>0</v>
      </c>
      <c r="AS215" s="77">
        <f t="shared" si="319"/>
        <v>0</v>
      </c>
      <c r="AT215" s="77">
        <f t="shared" si="319"/>
        <v>0</v>
      </c>
      <c r="AU215" s="77">
        <f t="shared" si="319"/>
        <v>0</v>
      </c>
      <c r="AV215" s="77">
        <f t="shared" si="319"/>
        <v>0</v>
      </c>
      <c r="AW215" s="77">
        <f t="shared" si="319"/>
        <v>0</v>
      </c>
      <c r="AX215" s="77">
        <f t="shared" si="319"/>
        <v>0</v>
      </c>
      <c r="AY215" s="77">
        <f t="shared" si="319"/>
        <v>0</v>
      </c>
      <c r="AZ215" s="77">
        <f t="shared" si="319"/>
        <v>0</v>
      </c>
      <c r="BA215" s="77">
        <f t="shared" si="319"/>
        <v>0</v>
      </c>
      <c r="BB215" s="77">
        <f t="shared" si="319"/>
        <v>0</v>
      </c>
      <c r="BC215" s="77">
        <f t="shared" si="319"/>
        <v>0</v>
      </c>
      <c r="BD215" s="77">
        <f t="shared" si="319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x14ac:dyDescent="0.3">
      <c r="A216" s="248"/>
      <c r="B216" s="160" t="s">
        <v>342</v>
      </c>
      <c r="C216" s="250"/>
      <c r="D216" s="161">
        <f>SUM(E216:BD216)</f>
        <v>0</v>
      </c>
      <c r="E216" s="77">
        <f t="shared" ref="E216:AJ216" si="320">IF(E$73=0,0,E77-E306)</f>
        <v>0</v>
      </c>
      <c r="F216" s="77">
        <f t="shared" si="320"/>
        <v>0</v>
      </c>
      <c r="G216" s="77">
        <f t="shared" si="320"/>
        <v>0</v>
      </c>
      <c r="H216" s="77">
        <f t="shared" si="320"/>
        <v>0</v>
      </c>
      <c r="I216" s="77">
        <f t="shared" si="320"/>
        <v>0</v>
      </c>
      <c r="J216" s="77">
        <f t="shared" si="320"/>
        <v>0</v>
      </c>
      <c r="K216" s="77">
        <f t="shared" si="320"/>
        <v>0</v>
      </c>
      <c r="L216" s="77">
        <f t="shared" si="320"/>
        <v>0</v>
      </c>
      <c r="M216" s="77">
        <f t="shared" si="320"/>
        <v>0</v>
      </c>
      <c r="N216" s="77">
        <f t="shared" si="320"/>
        <v>0</v>
      </c>
      <c r="O216" s="77">
        <f t="shared" si="320"/>
        <v>0</v>
      </c>
      <c r="P216" s="77">
        <f t="shared" si="320"/>
        <v>0</v>
      </c>
      <c r="Q216" s="77">
        <f t="shared" si="320"/>
        <v>0</v>
      </c>
      <c r="R216" s="77">
        <f t="shared" si="320"/>
        <v>0</v>
      </c>
      <c r="S216" s="77">
        <f t="shared" si="320"/>
        <v>0</v>
      </c>
      <c r="T216" s="77">
        <f t="shared" si="320"/>
        <v>0</v>
      </c>
      <c r="U216" s="77">
        <f t="shared" si="320"/>
        <v>0</v>
      </c>
      <c r="V216" s="77">
        <f t="shared" si="320"/>
        <v>0</v>
      </c>
      <c r="W216" s="77">
        <f t="shared" si="320"/>
        <v>0</v>
      </c>
      <c r="X216" s="77">
        <f t="shared" si="320"/>
        <v>0</v>
      </c>
      <c r="Y216" s="77">
        <f t="shared" si="320"/>
        <v>0</v>
      </c>
      <c r="Z216" s="77">
        <f t="shared" si="320"/>
        <v>0</v>
      </c>
      <c r="AA216" s="77">
        <f t="shared" si="320"/>
        <v>0</v>
      </c>
      <c r="AB216" s="77">
        <f t="shared" si="320"/>
        <v>0</v>
      </c>
      <c r="AC216" s="77">
        <f t="shared" si="320"/>
        <v>0</v>
      </c>
      <c r="AD216" s="77">
        <f t="shared" si="320"/>
        <v>0</v>
      </c>
      <c r="AE216" s="77">
        <f t="shared" si="320"/>
        <v>0</v>
      </c>
      <c r="AF216" s="77">
        <f t="shared" si="320"/>
        <v>0</v>
      </c>
      <c r="AG216" s="77">
        <f t="shared" si="320"/>
        <v>0</v>
      </c>
      <c r="AH216" s="77">
        <f t="shared" si="320"/>
        <v>0</v>
      </c>
      <c r="AI216" s="77">
        <f t="shared" si="320"/>
        <v>0</v>
      </c>
      <c r="AJ216" s="77">
        <f t="shared" si="320"/>
        <v>0</v>
      </c>
      <c r="AK216" s="77">
        <f t="shared" ref="AK216:BD216" si="321">IF(AK$73=0,0,AK77-AK306)</f>
        <v>0</v>
      </c>
      <c r="AL216" s="77">
        <f t="shared" si="321"/>
        <v>0</v>
      </c>
      <c r="AM216" s="77">
        <f t="shared" si="321"/>
        <v>0</v>
      </c>
      <c r="AN216" s="77">
        <f t="shared" si="321"/>
        <v>0</v>
      </c>
      <c r="AO216" s="77">
        <f t="shared" si="321"/>
        <v>0</v>
      </c>
      <c r="AP216" s="77">
        <f t="shared" si="321"/>
        <v>0</v>
      </c>
      <c r="AQ216" s="77">
        <f t="shared" si="321"/>
        <v>0</v>
      </c>
      <c r="AR216" s="77">
        <f t="shared" si="321"/>
        <v>0</v>
      </c>
      <c r="AS216" s="77">
        <f t="shared" si="321"/>
        <v>0</v>
      </c>
      <c r="AT216" s="77">
        <f t="shared" si="321"/>
        <v>0</v>
      </c>
      <c r="AU216" s="77">
        <f t="shared" si="321"/>
        <v>0</v>
      </c>
      <c r="AV216" s="77">
        <f t="shared" si="321"/>
        <v>0</v>
      </c>
      <c r="AW216" s="77">
        <f t="shared" si="321"/>
        <v>0</v>
      </c>
      <c r="AX216" s="77">
        <f t="shared" si="321"/>
        <v>0</v>
      </c>
      <c r="AY216" s="77">
        <f t="shared" si="321"/>
        <v>0</v>
      </c>
      <c r="AZ216" s="77">
        <f t="shared" si="321"/>
        <v>0</v>
      </c>
      <c r="BA216" s="77">
        <f t="shared" si="321"/>
        <v>0</v>
      </c>
      <c r="BB216" s="77">
        <f t="shared" si="321"/>
        <v>0</v>
      </c>
      <c r="BC216" s="77">
        <f t="shared" si="321"/>
        <v>0</v>
      </c>
      <c r="BD216" s="77">
        <f t="shared" si="321"/>
        <v>0</v>
      </c>
      <c r="BE216" s="251"/>
      <c r="BF216" s="163">
        <f>SUM(E216:H216)</f>
        <v>0</v>
      </c>
      <c r="BG216" s="77">
        <f>SUM(I216:L216)</f>
        <v>0</v>
      </c>
      <c r="BH216" s="77">
        <f>SUM(M216:Q216)</f>
        <v>0</v>
      </c>
      <c r="BI216" s="77">
        <f>SUM(R216:U216)</f>
        <v>0</v>
      </c>
      <c r="BJ216" s="77">
        <f>SUM(V216:Y216)</f>
        <v>0</v>
      </c>
      <c r="BK216" s="77">
        <f>SUM(Z216:AD216)</f>
        <v>0</v>
      </c>
      <c r="BL216" s="77">
        <f>SUM(AE216:AH216)</f>
        <v>0</v>
      </c>
      <c r="BM216" s="77">
        <f>SUM(AI216:AL216)</f>
        <v>0</v>
      </c>
      <c r="BN216" s="77">
        <f>SUM(AM216:AQ216)</f>
        <v>0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0</v>
      </c>
      <c r="BS216" s="77">
        <f>SUM(BF216:BH216)</f>
        <v>0</v>
      </c>
      <c r="BT216" s="77">
        <f>SUM(BI216:BK216)</f>
        <v>0</v>
      </c>
      <c r="BU216" s="77">
        <f>SUM(BL216:BN216)</f>
        <v>0</v>
      </c>
      <c r="BV216" s="77">
        <f>SUM(BO216:BQ216)</f>
        <v>0</v>
      </c>
      <c r="BW216" s="77">
        <f>SUM(BF216:BK216)</f>
        <v>0</v>
      </c>
      <c r="BX216" s="77">
        <f>SUM(BL216:BQ216)</f>
        <v>0</v>
      </c>
      <c r="BY216" s="77">
        <f>IF(Info!$O$3="Q1",$BS216,IF(Info!$O$3="Q2",$BS216+$BT216,IF(Info!$O$3="Q3",$BS216+$BT216+$BU216,$BR216)))</f>
        <v>0</v>
      </c>
      <c r="BZ216" s="77">
        <f>IF(Info!$O$3="Q1",$BS216,IF(Info!$O$3="Q2",$BT216,IF(Info!$O$3="Q3",$BU216,$BV216)))</f>
        <v>0</v>
      </c>
      <c r="CA216" s="48"/>
    </row>
    <row r="217" spans="1:79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5.6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5.6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x14ac:dyDescent="0.3">
      <c r="A221" s="248"/>
      <c r="B221" s="78" t="s">
        <v>37</v>
      </c>
      <c r="C221" s="250"/>
      <c r="D221" s="161">
        <f>SUM(E221:BD221)</f>
        <v>0</v>
      </c>
      <c r="E221" s="77">
        <f t="shared" ref="E221:AJ221" si="322">IF(E$136=0,0,E82-E311)</f>
        <v>0</v>
      </c>
      <c r="F221" s="77">
        <f t="shared" si="322"/>
        <v>0</v>
      </c>
      <c r="G221" s="77">
        <f t="shared" si="322"/>
        <v>0</v>
      </c>
      <c r="H221" s="77">
        <f t="shared" si="322"/>
        <v>0</v>
      </c>
      <c r="I221" s="77">
        <f t="shared" si="322"/>
        <v>0</v>
      </c>
      <c r="J221" s="77">
        <f t="shared" si="322"/>
        <v>0</v>
      </c>
      <c r="K221" s="77">
        <f t="shared" si="322"/>
        <v>0</v>
      </c>
      <c r="L221" s="77">
        <f t="shared" si="322"/>
        <v>0</v>
      </c>
      <c r="M221" s="77">
        <f t="shared" si="322"/>
        <v>0</v>
      </c>
      <c r="N221" s="77">
        <f t="shared" si="322"/>
        <v>0</v>
      </c>
      <c r="O221" s="77">
        <f t="shared" si="322"/>
        <v>0</v>
      </c>
      <c r="P221" s="77">
        <f t="shared" si="322"/>
        <v>0</v>
      </c>
      <c r="Q221" s="77">
        <f t="shared" si="322"/>
        <v>0</v>
      </c>
      <c r="R221" s="77">
        <f t="shared" si="322"/>
        <v>0</v>
      </c>
      <c r="S221" s="77">
        <f t="shared" si="322"/>
        <v>0</v>
      </c>
      <c r="T221" s="77">
        <f t="shared" si="322"/>
        <v>0</v>
      </c>
      <c r="U221" s="77">
        <f t="shared" si="322"/>
        <v>0</v>
      </c>
      <c r="V221" s="77">
        <f t="shared" si="322"/>
        <v>0</v>
      </c>
      <c r="W221" s="77">
        <f t="shared" si="322"/>
        <v>0</v>
      </c>
      <c r="X221" s="77">
        <f t="shared" si="322"/>
        <v>0</v>
      </c>
      <c r="Y221" s="77">
        <f t="shared" si="322"/>
        <v>0</v>
      </c>
      <c r="Z221" s="77">
        <f t="shared" si="322"/>
        <v>0</v>
      </c>
      <c r="AA221" s="77">
        <f t="shared" si="322"/>
        <v>0</v>
      </c>
      <c r="AB221" s="77">
        <f t="shared" si="322"/>
        <v>0</v>
      </c>
      <c r="AC221" s="77">
        <f t="shared" si="322"/>
        <v>0</v>
      </c>
      <c r="AD221" s="77">
        <f t="shared" si="322"/>
        <v>0</v>
      </c>
      <c r="AE221" s="77">
        <f t="shared" si="322"/>
        <v>0</v>
      </c>
      <c r="AF221" s="77">
        <f t="shared" si="322"/>
        <v>0</v>
      </c>
      <c r="AG221" s="77">
        <f t="shared" si="322"/>
        <v>0</v>
      </c>
      <c r="AH221" s="77">
        <f t="shared" si="322"/>
        <v>0</v>
      </c>
      <c r="AI221" s="77">
        <f t="shared" si="322"/>
        <v>0</v>
      </c>
      <c r="AJ221" s="77">
        <f t="shared" si="322"/>
        <v>0</v>
      </c>
      <c r="AK221" s="77">
        <f t="shared" ref="AK221:BD221" si="323">IF(AK$136=0,0,AK82-AK311)</f>
        <v>0</v>
      </c>
      <c r="AL221" s="77">
        <f t="shared" si="323"/>
        <v>0</v>
      </c>
      <c r="AM221" s="77">
        <f t="shared" si="323"/>
        <v>0</v>
      </c>
      <c r="AN221" s="77">
        <f t="shared" si="323"/>
        <v>0</v>
      </c>
      <c r="AO221" s="77">
        <f t="shared" si="323"/>
        <v>0</v>
      </c>
      <c r="AP221" s="77">
        <f t="shared" si="323"/>
        <v>0</v>
      </c>
      <c r="AQ221" s="77">
        <f t="shared" si="323"/>
        <v>0</v>
      </c>
      <c r="AR221" s="77">
        <f t="shared" si="323"/>
        <v>0</v>
      </c>
      <c r="AS221" s="77">
        <f t="shared" si="323"/>
        <v>0</v>
      </c>
      <c r="AT221" s="77">
        <f t="shared" si="323"/>
        <v>0</v>
      </c>
      <c r="AU221" s="77">
        <f t="shared" si="323"/>
        <v>0</v>
      </c>
      <c r="AV221" s="77">
        <f t="shared" si="323"/>
        <v>0</v>
      </c>
      <c r="AW221" s="77">
        <f t="shared" si="323"/>
        <v>0</v>
      </c>
      <c r="AX221" s="77">
        <f t="shared" si="323"/>
        <v>0</v>
      </c>
      <c r="AY221" s="77">
        <f t="shared" si="323"/>
        <v>0</v>
      </c>
      <c r="AZ221" s="77">
        <f t="shared" si="323"/>
        <v>0</v>
      </c>
      <c r="BA221" s="77">
        <f t="shared" si="323"/>
        <v>0</v>
      </c>
      <c r="BB221" s="77">
        <f t="shared" si="323"/>
        <v>0</v>
      </c>
      <c r="BC221" s="77">
        <f t="shared" si="323"/>
        <v>0</v>
      </c>
      <c r="BD221" s="77">
        <f t="shared" si="323"/>
        <v>0</v>
      </c>
      <c r="BE221" s="251"/>
      <c r="BF221" s="163">
        <f>SUM(E221:H221)</f>
        <v>0</v>
      </c>
      <c r="BG221" s="77">
        <f>SUM(I221:L221)</f>
        <v>0</v>
      </c>
      <c r="BH221" s="77">
        <f>SUM(M221:Q221)</f>
        <v>0</v>
      </c>
      <c r="BI221" s="77">
        <f>SUM(R221:U221)</f>
        <v>0</v>
      </c>
      <c r="BJ221" s="77">
        <f>SUM(V221:Y221)</f>
        <v>0</v>
      </c>
      <c r="BK221" s="77">
        <f>SUM(Z221:AD221)</f>
        <v>0</v>
      </c>
      <c r="BL221" s="77">
        <f>SUM(AE221:AH221)</f>
        <v>0</v>
      </c>
      <c r="BM221" s="77">
        <f>SUM(AI221:AL221)</f>
        <v>0</v>
      </c>
      <c r="BN221" s="77">
        <f>SUM(AM221:AQ221)</f>
        <v>0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0</v>
      </c>
      <c r="BS221" s="77">
        <f>SUM(BF221:BH221)</f>
        <v>0</v>
      </c>
      <c r="BT221" s="77">
        <f>SUM(BI221:BK221)</f>
        <v>0</v>
      </c>
      <c r="BU221" s="77">
        <f>SUM(BL221:BN221)</f>
        <v>0</v>
      </c>
      <c r="BV221" s="77">
        <f>SUM(BO221:BQ221)</f>
        <v>0</v>
      </c>
      <c r="BW221" s="77">
        <f>SUM(BF221:BK221)</f>
        <v>0</v>
      </c>
      <c r="BX221" s="77">
        <f>SUM(BL221:BQ221)</f>
        <v>0</v>
      </c>
      <c r="BY221" s="77">
        <f>IF(Info!$O$3="Q1",$BS221,IF(Info!$O$3="Q2",$BS221+$BT221,IF(Info!$O$3="Q3",$BS221+$BT221+$BU221,$BR221)))</f>
        <v>0</v>
      </c>
      <c r="BZ221" s="77">
        <f>IF(Info!$O$3="Q1",$BS221,IF(Info!$O$3="Q2",$BT221,IF(Info!$O$3="Q3",$BU221,$BV221)))</f>
        <v>0</v>
      </c>
      <c r="CA221" s="48"/>
    </row>
    <row r="222" spans="1:79" x14ac:dyDescent="0.3">
      <c r="A222" s="248"/>
      <c r="B222" s="78" t="s">
        <v>39</v>
      </c>
      <c r="C222" s="250"/>
      <c r="D222" s="161">
        <f>SUM(E222:BD222)</f>
        <v>0</v>
      </c>
      <c r="E222" s="77">
        <f t="shared" ref="E222:AJ222" si="324">IF(E$136=0,0,E83-E312)</f>
        <v>0</v>
      </c>
      <c r="F222" s="77">
        <f t="shared" si="324"/>
        <v>0</v>
      </c>
      <c r="G222" s="77">
        <f t="shared" si="324"/>
        <v>0</v>
      </c>
      <c r="H222" s="77">
        <f t="shared" si="324"/>
        <v>0</v>
      </c>
      <c r="I222" s="77">
        <f t="shared" si="324"/>
        <v>0</v>
      </c>
      <c r="J222" s="77">
        <f t="shared" si="324"/>
        <v>0</v>
      </c>
      <c r="K222" s="77">
        <f t="shared" si="324"/>
        <v>0</v>
      </c>
      <c r="L222" s="77">
        <f t="shared" si="324"/>
        <v>0</v>
      </c>
      <c r="M222" s="77">
        <f t="shared" si="324"/>
        <v>0</v>
      </c>
      <c r="N222" s="77">
        <f t="shared" si="324"/>
        <v>0</v>
      </c>
      <c r="O222" s="77">
        <f t="shared" si="324"/>
        <v>0</v>
      </c>
      <c r="P222" s="77">
        <f t="shared" si="324"/>
        <v>0</v>
      </c>
      <c r="Q222" s="77">
        <f t="shared" si="324"/>
        <v>0</v>
      </c>
      <c r="R222" s="77">
        <f t="shared" si="324"/>
        <v>0</v>
      </c>
      <c r="S222" s="77">
        <f t="shared" si="324"/>
        <v>0</v>
      </c>
      <c r="T222" s="77">
        <f t="shared" si="324"/>
        <v>0</v>
      </c>
      <c r="U222" s="77">
        <f t="shared" si="324"/>
        <v>0</v>
      </c>
      <c r="V222" s="77">
        <f t="shared" si="324"/>
        <v>0</v>
      </c>
      <c r="W222" s="77">
        <f t="shared" si="324"/>
        <v>0</v>
      </c>
      <c r="X222" s="77">
        <f t="shared" si="324"/>
        <v>0</v>
      </c>
      <c r="Y222" s="77">
        <f t="shared" si="324"/>
        <v>0</v>
      </c>
      <c r="Z222" s="77">
        <f t="shared" si="324"/>
        <v>0</v>
      </c>
      <c r="AA222" s="77">
        <f t="shared" si="324"/>
        <v>0</v>
      </c>
      <c r="AB222" s="77">
        <f t="shared" si="324"/>
        <v>0</v>
      </c>
      <c r="AC222" s="77">
        <f t="shared" si="324"/>
        <v>0</v>
      </c>
      <c r="AD222" s="77">
        <f t="shared" si="324"/>
        <v>0</v>
      </c>
      <c r="AE222" s="77">
        <f t="shared" si="324"/>
        <v>0</v>
      </c>
      <c r="AF222" s="77">
        <f t="shared" si="324"/>
        <v>0</v>
      </c>
      <c r="AG222" s="77">
        <f t="shared" si="324"/>
        <v>0</v>
      </c>
      <c r="AH222" s="77">
        <f t="shared" si="324"/>
        <v>0</v>
      </c>
      <c r="AI222" s="77">
        <f t="shared" si="324"/>
        <v>0</v>
      </c>
      <c r="AJ222" s="77">
        <f t="shared" si="324"/>
        <v>0</v>
      </c>
      <c r="AK222" s="77">
        <f t="shared" ref="AK222:BD222" si="325">IF(AK$136=0,0,AK83-AK312)</f>
        <v>0</v>
      </c>
      <c r="AL222" s="77">
        <f t="shared" si="325"/>
        <v>0</v>
      </c>
      <c r="AM222" s="77">
        <f t="shared" si="325"/>
        <v>0</v>
      </c>
      <c r="AN222" s="77">
        <f t="shared" si="325"/>
        <v>0</v>
      </c>
      <c r="AO222" s="77">
        <f t="shared" si="325"/>
        <v>0</v>
      </c>
      <c r="AP222" s="77">
        <f t="shared" si="325"/>
        <v>0</v>
      </c>
      <c r="AQ222" s="77">
        <f t="shared" si="325"/>
        <v>0</v>
      </c>
      <c r="AR222" s="77">
        <f t="shared" si="325"/>
        <v>0</v>
      </c>
      <c r="AS222" s="77">
        <f t="shared" si="325"/>
        <v>0</v>
      </c>
      <c r="AT222" s="77">
        <f t="shared" si="325"/>
        <v>0</v>
      </c>
      <c r="AU222" s="77">
        <f t="shared" si="325"/>
        <v>0</v>
      </c>
      <c r="AV222" s="77">
        <f t="shared" si="325"/>
        <v>0</v>
      </c>
      <c r="AW222" s="77">
        <f t="shared" si="325"/>
        <v>0</v>
      </c>
      <c r="AX222" s="77">
        <f t="shared" si="325"/>
        <v>0</v>
      </c>
      <c r="AY222" s="77">
        <f t="shared" si="325"/>
        <v>0</v>
      </c>
      <c r="AZ222" s="77">
        <f t="shared" si="325"/>
        <v>0</v>
      </c>
      <c r="BA222" s="77">
        <f t="shared" si="325"/>
        <v>0</v>
      </c>
      <c r="BB222" s="77">
        <f t="shared" si="325"/>
        <v>0</v>
      </c>
      <c r="BC222" s="77">
        <f t="shared" si="325"/>
        <v>0</v>
      </c>
      <c r="BD222" s="77">
        <f t="shared" si="325"/>
        <v>0</v>
      </c>
      <c r="BE222" s="251"/>
      <c r="BF222" s="163">
        <f>SUM(E222:H222)</f>
        <v>0</v>
      </c>
      <c r="BG222" s="77">
        <f>SUM(I222:L222)</f>
        <v>0</v>
      </c>
      <c r="BH222" s="77">
        <f>SUM(M222:Q222)</f>
        <v>0</v>
      </c>
      <c r="BI222" s="77">
        <f>SUM(R222:U222)</f>
        <v>0</v>
      </c>
      <c r="BJ222" s="77">
        <f>SUM(V222:Y222)</f>
        <v>0</v>
      </c>
      <c r="BK222" s="77">
        <f>SUM(Z222:AD222)</f>
        <v>0</v>
      </c>
      <c r="BL222" s="77">
        <f>SUM(AE222:AH222)</f>
        <v>0</v>
      </c>
      <c r="BM222" s="77">
        <f>SUM(AI222:AL222)</f>
        <v>0</v>
      </c>
      <c r="BN222" s="77">
        <f>SUM(AM222:AQ222)</f>
        <v>0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0</v>
      </c>
      <c r="BS222" s="77">
        <f>SUM(BF222:BH222)</f>
        <v>0</v>
      </c>
      <c r="BT222" s="77">
        <f>SUM(BI222:BK222)</f>
        <v>0</v>
      </c>
      <c r="BU222" s="77">
        <f>SUM(BL222:BN222)</f>
        <v>0</v>
      </c>
      <c r="BV222" s="77">
        <f>SUM(BO222:BQ222)</f>
        <v>0</v>
      </c>
      <c r="BW222" s="77">
        <f>SUM(BF222:BK222)</f>
        <v>0</v>
      </c>
      <c r="BX222" s="77">
        <f>SUM(BL222:BQ222)</f>
        <v>0</v>
      </c>
      <c r="BY222" s="77">
        <f>IF(Info!$O$3="Q1",$BS222,IF(Info!$O$3="Q2",$BS222+$BT222,IF(Info!$O$3="Q3",$BS222+$BT222+$BU222,$BR222)))</f>
        <v>0</v>
      </c>
      <c r="BZ222" s="77">
        <f>IF(Info!$O$3="Q1",$BS222,IF(Info!$O$3="Q2",$BT222,IF(Info!$O$3="Q3",$BU222,$BV222)))</f>
        <v>0</v>
      </c>
      <c r="CA222" s="48"/>
    </row>
    <row r="223" spans="1:79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26">IF(E$136=0,0,E84-E313)</f>
        <v>0</v>
      </c>
      <c r="F223" s="77">
        <f t="shared" si="326"/>
        <v>0</v>
      </c>
      <c r="G223" s="77">
        <f t="shared" si="326"/>
        <v>0</v>
      </c>
      <c r="H223" s="77">
        <f t="shared" si="326"/>
        <v>0</v>
      </c>
      <c r="I223" s="77">
        <f t="shared" si="326"/>
        <v>0</v>
      </c>
      <c r="J223" s="77">
        <f t="shared" si="326"/>
        <v>0</v>
      </c>
      <c r="K223" s="77">
        <f t="shared" si="326"/>
        <v>0</v>
      </c>
      <c r="L223" s="77">
        <f t="shared" si="326"/>
        <v>0</v>
      </c>
      <c r="M223" s="77">
        <f t="shared" si="326"/>
        <v>0</v>
      </c>
      <c r="N223" s="77">
        <f t="shared" si="326"/>
        <v>0</v>
      </c>
      <c r="O223" s="77">
        <f t="shared" si="326"/>
        <v>0</v>
      </c>
      <c r="P223" s="77">
        <f t="shared" si="326"/>
        <v>0</v>
      </c>
      <c r="Q223" s="77">
        <f t="shared" si="326"/>
        <v>0</v>
      </c>
      <c r="R223" s="77">
        <f t="shared" si="326"/>
        <v>0</v>
      </c>
      <c r="S223" s="77">
        <f t="shared" si="326"/>
        <v>0</v>
      </c>
      <c r="T223" s="77">
        <f t="shared" si="326"/>
        <v>0</v>
      </c>
      <c r="U223" s="77">
        <f t="shared" si="326"/>
        <v>0</v>
      </c>
      <c r="V223" s="77">
        <f t="shared" si="326"/>
        <v>0</v>
      </c>
      <c r="W223" s="77">
        <f t="shared" si="326"/>
        <v>0</v>
      </c>
      <c r="X223" s="77">
        <f t="shared" si="326"/>
        <v>0</v>
      </c>
      <c r="Y223" s="77">
        <f t="shared" si="326"/>
        <v>0</v>
      </c>
      <c r="Z223" s="77">
        <f t="shared" si="326"/>
        <v>0</v>
      </c>
      <c r="AA223" s="77">
        <f t="shared" si="326"/>
        <v>0</v>
      </c>
      <c r="AB223" s="77">
        <f t="shared" si="326"/>
        <v>0</v>
      </c>
      <c r="AC223" s="77">
        <f t="shared" si="326"/>
        <v>0</v>
      </c>
      <c r="AD223" s="77">
        <f t="shared" si="326"/>
        <v>0</v>
      </c>
      <c r="AE223" s="77">
        <f t="shared" si="326"/>
        <v>0</v>
      </c>
      <c r="AF223" s="77">
        <f t="shared" si="326"/>
        <v>0</v>
      </c>
      <c r="AG223" s="77">
        <f t="shared" si="326"/>
        <v>0</v>
      </c>
      <c r="AH223" s="77">
        <f t="shared" si="326"/>
        <v>0</v>
      </c>
      <c r="AI223" s="77">
        <f t="shared" si="326"/>
        <v>0</v>
      </c>
      <c r="AJ223" s="77">
        <f t="shared" si="326"/>
        <v>0</v>
      </c>
      <c r="AK223" s="77">
        <f t="shared" ref="AK223:BD223" si="327">IF(AK$136=0,0,AK84-AK313)</f>
        <v>0</v>
      </c>
      <c r="AL223" s="77">
        <f t="shared" si="327"/>
        <v>0</v>
      </c>
      <c r="AM223" s="77">
        <f t="shared" si="327"/>
        <v>0</v>
      </c>
      <c r="AN223" s="77">
        <f t="shared" si="327"/>
        <v>0</v>
      </c>
      <c r="AO223" s="77">
        <f t="shared" si="327"/>
        <v>0</v>
      </c>
      <c r="AP223" s="77">
        <f t="shared" si="327"/>
        <v>0</v>
      </c>
      <c r="AQ223" s="77">
        <f t="shared" si="327"/>
        <v>0</v>
      </c>
      <c r="AR223" s="77">
        <f t="shared" si="327"/>
        <v>0</v>
      </c>
      <c r="AS223" s="77">
        <f t="shared" si="327"/>
        <v>0</v>
      </c>
      <c r="AT223" s="77">
        <f t="shared" si="327"/>
        <v>0</v>
      </c>
      <c r="AU223" s="77">
        <f t="shared" si="327"/>
        <v>0</v>
      </c>
      <c r="AV223" s="77">
        <f t="shared" si="327"/>
        <v>0</v>
      </c>
      <c r="AW223" s="77">
        <f t="shared" si="327"/>
        <v>0</v>
      </c>
      <c r="AX223" s="77">
        <f t="shared" si="327"/>
        <v>0</v>
      </c>
      <c r="AY223" s="77">
        <f t="shared" si="327"/>
        <v>0</v>
      </c>
      <c r="AZ223" s="77">
        <f t="shared" si="327"/>
        <v>0</v>
      </c>
      <c r="BA223" s="77">
        <f t="shared" si="327"/>
        <v>0</v>
      </c>
      <c r="BB223" s="77">
        <f t="shared" si="327"/>
        <v>0</v>
      </c>
      <c r="BC223" s="77">
        <f t="shared" si="327"/>
        <v>0</v>
      </c>
      <c r="BD223" s="77">
        <f t="shared" si="327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28">IF(E$136=0,0,E85-E314)</f>
        <v>0</v>
      </c>
      <c r="F224" s="77">
        <f t="shared" si="328"/>
        <v>0</v>
      </c>
      <c r="G224" s="77">
        <f t="shared" si="328"/>
        <v>0</v>
      </c>
      <c r="H224" s="77">
        <f t="shared" si="328"/>
        <v>0</v>
      </c>
      <c r="I224" s="77">
        <f t="shared" si="328"/>
        <v>0</v>
      </c>
      <c r="J224" s="77">
        <f t="shared" si="328"/>
        <v>0</v>
      </c>
      <c r="K224" s="77">
        <f t="shared" si="328"/>
        <v>0</v>
      </c>
      <c r="L224" s="77">
        <f t="shared" si="328"/>
        <v>0</v>
      </c>
      <c r="M224" s="77">
        <f t="shared" si="328"/>
        <v>0</v>
      </c>
      <c r="N224" s="77">
        <f t="shared" si="328"/>
        <v>0</v>
      </c>
      <c r="O224" s="77">
        <f t="shared" si="328"/>
        <v>0</v>
      </c>
      <c r="P224" s="77">
        <f t="shared" si="328"/>
        <v>0</v>
      </c>
      <c r="Q224" s="77">
        <f t="shared" si="328"/>
        <v>0</v>
      </c>
      <c r="R224" s="77">
        <f t="shared" si="328"/>
        <v>0</v>
      </c>
      <c r="S224" s="77">
        <f t="shared" si="328"/>
        <v>0</v>
      </c>
      <c r="T224" s="77">
        <f t="shared" si="328"/>
        <v>0</v>
      </c>
      <c r="U224" s="77">
        <f t="shared" si="328"/>
        <v>0</v>
      </c>
      <c r="V224" s="77">
        <f t="shared" si="328"/>
        <v>0</v>
      </c>
      <c r="W224" s="77">
        <f t="shared" si="328"/>
        <v>0</v>
      </c>
      <c r="X224" s="77">
        <f t="shared" si="328"/>
        <v>0</v>
      </c>
      <c r="Y224" s="77">
        <f t="shared" si="328"/>
        <v>0</v>
      </c>
      <c r="Z224" s="77">
        <f t="shared" si="328"/>
        <v>0</v>
      </c>
      <c r="AA224" s="77">
        <f t="shared" si="328"/>
        <v>0</v>
      </c>
      <c r="AB224" s="77">
        <f t="shared" si="328"/>
        <v>0</v>
      </c>
      <c r="AC224" s="77">
        <f t="shared" si="328"/>
        <v>0</v>
      </c>
      <c r="AD224" s="77">
        <f t="shared" si="328"/>
        <v>0</v>
      </c>
      <c r="AE224" s="77">
        <f t="shared" si="328"/>
        <v>0</v>
      </c>
      <c r="AF224" s="77">
        <f t="shared" si="328"/>
        <v>0</v>
      </c>
      <c r="AG224" s="77">
        <f t="shared" si="328"/>
        <v>0</v>
      </c>
      <c r="AH224" s="77">
        <f t="shared" si="328"/>
        <v>0</v>
      </c>
      <c r="AI224" s="77">
        <f t="shared" si="328"/>
        <v>0</v>
      </c>
      <c r="AJ224" s="77">
        <f t="shared" si="328"/>
        <v>0</v>
      </c>
      <c r="AK224" s="77">
        <f t="shared" ref="AK224:BD224" si="329">IF(AK$136=0,0,AK85-AK314)</f>
        <v>0</v>
      </c>
      <c r="AL224" s="77">
        <f t="shared" si="329"/>
        <v>0</v>
      </c>
      <c r="AM224" s="77">
        <f t="shared" si="329"/>
        <v>0</v>
      </c>
      <c r="AN224" s="77">
        <f t="shared" si="329"/>
        <v>0</v>
      </c>
      <c r="AO224" s="77">
        <f t="shared" si="329"/>
        <v>0</v>
      </c>
      <c r="AP224" s="77">
        <f t="shared" si="329"/>
        <v>0</v>
      </c>
      <c r="AQ224" s="77">
        <f t="shared" si="329"/>
        <v>0</v>
      </c>
      <c r="AR224" s="77">
        <f t="shared" si="329"/>
        <v>0</v>
      </c>
      <c r="AS224" s="77">
        <f t="shared" si="329"/>
        <v>0</v>
      </c>
      <c r="AT224" s="77">
        <f t="shared" si="329"/>
        <v>0</v>
      </c>
      <c r="AU224" s="77">
        <f t="shared" si="329"/>
        <v>0</v>
      </c>
      <c r="AV224" s="77">
        <f t="shared" si="329"/>
        <v>0</v>
      </c>
      <c r="AW224" s="77">
        <f t="shared" si="329"/>
        <v>0</v>
      </c>
      <c r="AX224" s="77">
        <f t="shared" si="329"/>
        <v>0</v>
      </c>
      <c r="AY224" s="77">
        <f t="shared" si="329"/>
        <v>0</v>
      </c>
      <c r="AZ224" s="77">
        <f t="shared" si="329"/>
        <v>0</v>
      </c>
      <c r="BA224" s="77">
        <f t="shared" si="329"/>
        <v>0</v>
      </c>
      <c r="BB224" s="77">
        <f t="shared" si="329"/>
        <v>0</v>
      </c>
      <c r="BC224" s="77">
        <f t="shared" si="329"/>
        <v>0</v>
      </c>
      <c r="BD224" s="77">
        <f t="shared" si="329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x14ac:dyDescent="0.3">
      <c r="A225" s="248"/>
      <c r="B225" s="78" t="s">
        <v>348</v>
      </c>
      <c r="C225" s="250"/>
      <c r="D225" s="255">
        <f>SUM(E225:BD225)</f>
        <v>0</v>
      </c>
      <c r="E225" s="255">
        <f t="shared" ref="E225:AJ225" si="330">IF(E$136=0,0,E86-E315)</f>
        <v>0</v>
      </c>
      <c r="F225" s="255">
        <f t="shared" si="330"/>
        <v>0</v>
      </c>
      <c r="G225" s="255">
        <f t="shared" si="330"/>
        <v>0</v>
      </c>
      <c r="H225" s="255">
        <f t="shared" si="330"/>
        <v>0</v>
      </c>
      <c r="I225" s="255">
        <f t="shared" si="330"/>
        <v>0</v>
      </c>
      <c r="J225" s="255">
        <f t="shared" si="330"/>
        <v>0</v>
      </c>
      <c r="K225" s="255">
        <f t="shared" si="330"/>
        <v>0</v>
      </c>
      <c r="L225" s="255">
        <f t="shared" si="330"/>
        <v>0</v>
      </c>
      <c r="M225" s="255">
        <f t="shared" si="330"/>
        <v>0</v>
      </c>
      <c r="N225" s="255">
        <f t="shared" si="330"/>
        <v>0</v>
      </c>
      <c r="O225" s="255">
        <f t="shared" si="330"/>
        <v>0</v>
      </c>
      <c r="P225" s="255">
        <f t="shared" si="330"/>
        <v>0</v>
      </c>
      <c r="Q225" s="255">
        <f t="shared" si="330"/>
        <v>0</v>
      </c>
      <c r="R225" s="255">
        <f t="shared" si="330"/>
        <v>0</v>
      </c>
      <c r="S225" s="255">
        <f t="shared" si="330"/>
        <v>0</v>
      </c>
      <c r="T225" s="255">
        <f t="shared" si="330"/>
        <v>0</v>
      </c>
      <c r="U225" s="255">
        <f t="shared" si="330"/>
        <v>0</v>
      </c>
      <c r="V225" s="255">
        <f t="shared" si="330"/>
        <v>0</v>
      </c>
      <c r="W225" s="255">
        <f t="shared" si="330"/>
        <v>0</v>
      </c>
      <c r="X225" s="255">
        <f t="shared" si="330"/>
        <v>0</v>
      </c>
      <c r="Y225" s="255">
        <f t="shared" si="330"/>
        <v>0</v>
      </c>
      <c r="Z225" s="255">
        <f t="shared" si="330"/>
        <v>0</v>
      </c>
      <c r="AA225" s="255">
        <f t="shared" si="330"/>
        <v>0</v>
      </c>
      <c r="AB225" s="255">
        <f t="shared" si="330"/>
        <v>0</v>
      </c>
      <c r="AC225" s="255">
        <f t="shared" si="330"/>
        <v>0</v>
      </c>
      <c r="AD225" s="255">
        <f t="shared" si="330"/>
        <v>0</v>
      </c>
      <c r="AE225" s="255">
        <f t="shared" si="330"/>
        <v>0</v>
      </c>
      <c r="AF225" s="255">
        <f t="shared" si="330"/>
        <v>0</v>
      </c>
      <c r="AG225" s="255">
        <f t="shared" si="330"/>
        <v>0</v>
      </c>
      <c r="AH225" s="255">
        <f t="shared" si="330"/>
        <v>0</v>
      </c>
      <c r="AI225" s="255">
        <f t="shared" si="330"/>
        <v>0</v>
      </c>
      <c r="AJ225" s="255">
        <f t="shared" si="330"/>
        <v>0</v>
      </c>
      <c r="AK225" s="255">
        <f t="shared" ref="AK225:BD225" si="331">IF(AK$136=0,0,AK86-AK315)</f>
        <v>0</v>
      </c>
      <c r="AL225" s="255">
        <f t="shared" si="331"/>
        <v>0</v>
      </c>
      <c r="AM225" s="255">
        <f t="shared" si="331"/>
        <v>0</v>
      </c>
      <c r="AN225" s="255">
        <f t="shared" si="331"/>
        <v>0</v>
      </c>
      <c r="AO225" s="255">
        <f t="shared" si="331"/>
        <v>0</v>
      </c>
      <c r="AP225" s="255">
        <f t="shared" si="331"/>
        <v>0</v>
      </c>
      <c r="AQ225" s="255">
        <f t="shared" si="331"/>
        <v>0</v>
      </c>
      <c r="AR225" s="255">
        <f t="shared" si="331"/>
        <v>0</v>
      </c>
      <c r="AS225" s="255">
        <f t="shared" si="331"/>
        <v>0</v>
      </c>
      <c r="AT225" s="255">
        <f t="shared" si="331"/>
        <v>0</v>
      </c>
      <c r="AU225" s="255">
        <f t="shared" si="331"/>
        <v>0</v>
      </c>
      <c r="AV225" s="255">
        <f t="shared" si="331"/>
        <v>0</v>
      </c>
      <c r="AW225" s="255">
        <f t="shared" si="331"/>
        <v>0</v>
      </c>
      <c r="AX225" s="255">
        <f t="shared" si="331"/>
        <v>0</v>
      </c>
      <c r="AY225" s="255">
        <f t="shared" si="331"/>
        <v>0</v>
      </c>
      <c r="AZ225" s="255">
        <f t="shared" si="331"/>
        <v>0</v>
      </c>
      <c r="BA225" s="255">
        <f t="shared" si="331"/>
        <v>0</v>
      </c>
      <c r="BB225" s="255">
        <f t="shared" si="331"/>
        <v>0</v>
      </c>
      <c r="BC225" s="255">
        <f t="shared" si="331"/>
        <v>0</v>
      </c>
      <c r="BD225" s="255">
        <f t="shared" si="331"/>
        <v>0</v>
      </c>
      <c r="BE225" s="251"/>
      <c r="BF225" s="162">
        <f>SUM(E225:H225)</f>
        <v>0</v>
      </c>
      <c r="BG225" s="157">
        <f>SUM(I225:L225)</f>
        <v>0</v>
      </c>
      <c r="BH225" s="157">
        <f>SUM(M225:Q225)</f>
        <v>0</v>
      </c>
      <c r="BI225" s="157">
        <f>SUM(R225:U225)</f>
        <v>0</v>
      </c>
      <c r="BJ225" s="157">
        <f>SUM(V225:Y225)</f>
        <v>0</v>
      </c>
      <c r="BK225" s="157">
        <f>SUM(Z225:AD225)</f>
        <v>0</v>
      </c>
      <c r="BL225" s="157">
        <f>SUM(AE225:AH225)</f>
        <v>0</v>
      </c>
      <c r="BM225" s="157">
        <f>SUM(AI225:AL225)</f>
        <v>0</v>
      </c>
      <c r="BN225" s="157">
        <f>SUM(AM225:AQ225)</f>
        <v>0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0</v>
      </c>
      <c r="BS225" s="157">
        <f>SUM(BF225:BH225)</f>
        <v>0</v>
      </c>
      <c r="BT225" s="157">
        <f>SUM(BI225:BK225)</f>
        <v>0</v>
      </c>
      <c r="BU225" s="157">
        <f>SUM(BL225:BN225)</f>
        <v>0</v>
      </c>
      <c r="BV225" s="157">
        <f>SUM(BO225:BQ225)</f>
        <v>0</v>
      </c>
      <c r="BW225" s="157">
        <f>SUM(BF225:BK225)</f>
        <v>0</v>
      </c>
      <c r="BX225" s="157">
        <f>SUM(BL225:BQ225)</f>
        <v>0</v>
      </c>
      <c r="BY225" s="157">
        <f>IF(Info!$O$3="Q1",$BS225,IF(Info!$O$3="Q2",$BS225+$BT225,IF(Info!$O$3="Q3",$BS225+$BT225+$BU225,$BR225)))</f>
        <v>0</v>
      </c>
      <c r="BZ225" s="157">
        <f>IF(Info!$O$3="Q1",$BS225,IF(Info!$O$3="Q2",$BT225,IF(Info!$O$3="Q3",$BU225,$BV225)))</f>
        <v>0</v>
      </c>
      <c r="CA225" s="48"/>
    </row>
    <row r="226" spans="1:79" ht="15.6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x14ac:dyDescent="0.3">
      <c r="A227" s="248"/>
      <c r="B227" s="78" t="s">
        <v>350</v>
      </c>
      <c r="C227" s="250"/>
      <c r="D227" s="161">
        <f t="shared" ref="D227:D233" si="332">SUM(E227:BD227)</f>
        <v>0</v>
      </c>
      <c r="E227" s="77">
        <f t="shared" ref="E227:AJ227" si="333">IF(E$136=0,0,E88-E317)</f>
        <v>0</v>
      </c>
      <c r="F227" s="77">
        <f t="shared" si="333"/>
        <v>0</v>
      </c>
      <c r="G227" s="77">
        <f t="shared" si="333"/>
        <v>0</v>
      </c>
      <c r="H227" s="77">
        <f t="shared" si="333"/>
        <v>0</v>
      </c>
      <c r="I227" s="77">
        <f t="shared" si="333"/>
        <v>0</v>
      </c>
      <c r="J227" s="77">
        <f t="shared" si="333"/>
        <v>0</v>
      </c>
      <c r="K227" s="77">
        <f t="shared" si="333"/>
        <v>0</v>
      </c>
      <c r="L227" s="77">
        <f t="shared" si="333"/>
        <v>0</v>
      </c>
      <c r="M227" s="77">
        <f t="shared" si="333"/>
        <v>0</v>
      </c>
      <c r="N227" s="77">
        <f t="shared" si="333"/>
        <v>0</v>
      </c>
      <c r="O227" s="77">
        <f t="shared" si="333"/>
        <v>0</v>
      </c>
      <c r="P227" s="77">
        <f t="shared" si="333"/>
        <v>0</v>
      </c>
      <c r="Q227" s="77">
        <f t="shared" si="333"/>
        <v>0</v>
      </c>
      <c r="R227" s="77">
        <f t="shared" si="333"/>
        <v>0</v>
      </c>
      <c r="S227" s="77">
        <f t="shared" si="333"/>
        <v>0</v>
      </c>
      <c r="T227" s="77">
        <f t="shared" si="333"/>
        <v>0</v>
      </c>
      <c r="U227" s="77">
        <f t="shared" si="333"/>
        <v>0</v>
      </c>
      <c r="V227" s="77">
        <f t="shared" si="333"/>
        <v>0</v>
      </c>
      <c r="W227" s="77">
        <f t="shared" si="333"/>
        <v>0</v>
      </c>
      <c r="X227" s="77">
        <f t="shared" si="333"/>
        <v>0</v>
      </c>
      <c r="Y227" s="77">
        <f t="shared" si="333"/>
        <v>0</v>
      </c>
      <c r="Z227" s="77">
        <f t="shared" si="333"/>
        <v>0</v>
      </c>
      <c r="AA227" s="77">
        <f t="shared" si="333"/>
        <v>0</v>
      </c>
      <c r="AB227" s="77">
        <f t="shared" si="333"/>
        <v>0</v>
      </c>
      <c r="AC227" s="77">
        <f t="shared" si="333"/>
        <v>0</v>
      </c>
      <c r="AD227" s="77">
        <f t="shared" si="333"/>
        <v>0</v>
      </c>
      <c r="AE227" s="77">
        <f t="shared" si="333"/>
        <v>0</v>
      </c>
      <c r="AF227" s="77">
        <f t="shared" si="333"/>
        <v>0</v>
      </c>
      <c r="AG227" s="77">
        <f t="shared" si="333"/>
        <v>0</v>
      </c>
      <c r="AH227" s="77">
        <f t="shared" si="333"/>
        <v>0</v>
      </c>
      <c r="AI227" s="77">
        <f t="shared" si="333"/>
        <v>0</v>
      </c>
      <c r="AJ227" s="77">
        <f t="shared" si="333"/>
        <v>0</v>
      </c>
      <c r="AK227" s="77">
        <f t="shared" ref="AK227:BD227" si="334">IF(AK$136=0,0,AK88-AK317)</f>
        <v>0</v>
      </c>
      <c r="AL227" s="77">
        <f t="shared" si="334"/>
        <v>0</v>
      </c>
      <c r="AM227" s="77">
        <f t="shared" si="334"/>
        <v>0</v>
      </c>
      <c r="AN227" s="77">
        <f t="shared" si="334"/>
        <v>0</v>
      </c>
      <c r="AO227" s="77">
        <f t="shared" si="334"/>
        <v>0</v>
      </c>
      <c r="AP227" s="77">
        <f t="shared" si="334"/>
        <v>0</v>
      </c>
      <c r="AQ227" s="77">
        <f t="shared" si="334"/>
        <v>0</v>
      </c>
      <c r="AR227" s="77">
        <f t="shared" si="334"/>
        <v>0</v>
      </c>
      <c r="AS227" s="77">
        <f t="shared" si="334"/>
        <v>0</v>
      </c>
      <c r="AT227" s="77">
        <f t="shared" si="334"/>
        <v>0</v>
      </c>
      <c r="AU227" s="77">
        <f t="shared" si="334"/>
        <v>0</v>
      </c>
      <c r="AV227" s="77">
        <f t="shared" si="334"/>
        <v>0</v>
      </c>
      <c r="AW227" s="77">
        <f t="shared" si="334"/>
        <v>0</v>
      </c>
      <c r="AX227" s="77">
        <f t="shared" si="334"/>
        <v>0</v>
      </c>
      <c r="AY227" s="77">
        <f t="shared" si="334"/>
        <v>0</v>
      </c>
      <c r="AZ227" s="77">
        <f t="shared" si="334"/>
        <v>0</v>
      </c>
      <c r="BA227" s="77">
        <f t="shared" si="334"/>
        <v>0</v>
      </c>
      <c r="BB227" s="77">
        <f t="shared" si="334"/>
        <v>0</v>
      </c>
      <c r="BC227" s="77">
        <f t="shared" si="334"/>
        <v>0</v>
      </c>
      <c r="BD227" s="77">
        <f t="shared" si="334"/>
        <v>0</v>
      </c>
      <c r="BE227" s="251"/>
      <c r="BF227" s="163">
        <f t="shared" ref="BF227:BF233" si="335">SUM(E227:H227)</f>
        <v>0</v>
      </c>
      <c r="BG227" s="77">
        <f t="shared" ref="BG227:BG233" si="336">SUM(I227:L227)</f>
        <v>0</v>
      </c>
      <c r="BH227" s="77">
        <f t="shared" ref="BH227:BH233" si="337">SUM(M227:Q227)</f>
        <v>0</v>
      </c>
      <c r="BI227" s="77">
        <f t="shared" ref="BI227:BI233" si="338">SUM(R227:U227)</f>
        <v>0</v>
      </c>
      <c r="BJ227" s="77">
        <f t="shared" ref="BJ227:BJ233" si="339">SUM(V227:Y227)</f>
        <v>0</v>
      </c>
      <c r="BK227" s="77">
        <f t="shared" ref="BK227:BK233" si="340">SUM(Z227:AD227)</f>
        <v>0</v>
      </c>
      <c r="BL227" s="77">
        <f t="shared" ref="BL227:BL233" si="341">SUM(AE227:AH227)</f>
        <v>0</v>
      </c>
      <c r="BM227" s="77">
        <f t="shared" ref="BM227:BM233" si="342">SUM(AI227:AL227)</f>
        <v>0</v>
      </c>
      <c r="BN227" s="77">
        <f t="shared" ref="BN227:BN233" si="343">SUM(AM227:AQ227)</f>
        <v>0</v>
      </c>
      <c r="BO227" s="77">
        <f t="shared" ref="BO227:BO233" si="344">SUM(AR227:AU227)</f>
        <v>0</v>
      </c>
      <c r="BP227" s="77">
        <f t="shared" ref="BP227:BP233" si="345">SUM(AV227:AY227)</f>
        <v>0</v>
      </c>
      <c r="BQ227" s="77">
        <f t="shared" ref="BQ227:BQ233" si="346">SUM(AZ227:BD227)</f>
        <v>0</v>
      </c>
      <c r="BR227" s="157">
        <f t="shared" ref="BR227:BR233" si="347">SUM(BF227:BQ227)</f>
        <v>0</v>
      </c>
      <c r="BS227" s="77">
        <f t="shared" ref="BS227:BS233" si="348">SUM(BF227:BH227)</f>
        <v>0</v>
      </c>
      <c r="BT227" s="77">
        <f t="shared" ref="BT227:BT233" si="349">SUM(BI227:BK227)</f>
        <v>0</v>
      </c>
      <c r="BU227" s="77">
        <f t="shared" ref="BU227:BU233" si="350">SUM(BL227:BN227)</f>
        <v>0</v>
      </c>
      <c r="BV227" s="77">
        <f t="shared" ref="BV227:BV233" si="351">SUM(BO227:BQ227)</f>
        <v>0</v>
      </c>
      <c r="BW227" s="77">
        <f t="shared" ref="BW227:BW233" si="352">SUM(BF227:BK227)</f>
        <v>0</v>
      </c>
      <c r="BX227" s="77">
        <f t="shared" ref="BX227:BX233" si="353">SUM(BL227:BQ227)</f>
        <v>0</v>
      </c>
      <c r="BY227" s="77">
        <f>IF(Info!$O$3="Q1",$BS227,IF(Info!$O$3="Q2",$BS227+$BT227,IF(Info!$O$3="Q3",$BS227+$BT227+$BU227,$BR227)))</f>
        <v>0</v>
      </c>
      <c r="BZ227" s="77">
        <f>IF(Info!$O$3="Q1",$BS227,IF(Info!$O$3="Q2",$BT227,IF(Info!$O$3="Q3",$BU227,$BV227)))</f>
        <v>0</v>
      </c>
      <c r="CA227" s="48"/>
    </row>
    <row r="228" spans="1:79" x14ac:dyDescent="0.3">
      <c r="A228" s="248"/>
      <c r="B228" s="78" t="s">
        <v>47</v>
      </c>
      <c r="C228" s="250"/>
      <c r="D228" s="161">
        <f t="shared" si="332"/>
        <v>0</v>
      </c>
      <c r="E228" s="77">
        <f t="shared" ref="E228:AJ228" si="354">IF(E$136=0,0,E89-E318)</f>
        <v>0</v>
      </c>
      <c r="F228" s="77">
        <f t="shared" si="354"/>
        <v>0</v>
      </c>
      <c r="G228" s="77">
        <f t="shared" si="354"/>
        <v>0</v>
      </c>
      <c r="H228" s="77">
        <f t="shared" si="354"/>
        <v>0</v>
      </c>
      <c r="I228" s="77">
        <f t="shared" si="354"/>
        <v>0</v>
      </c>
      <c r="J228" s="77">
        <f t="shared" si="354"/>
        <v>0</v>
      </c>
      <c r="K228" s="77">
        <f t="shared" si="354"/>
        <v>0</v>
      </c>
      <c r="L228" s="77">
        <f t="shared" si="354"/>
        <v>0</v>
      </c>
      <c r="M228" s="77">
        <f t="shared" si="354"/>
        <v>0</v>
      </c>
      <c r="N228" s="77">
        <f t="shared" si="354"/>
        <v>0</v>
      </c>
      <c r="O228" s="77">
        <f t="shared" si="354"/>
        <v>0</v>
      </c>
      <c r="P228" s="77">
        <f t="shared" si="354"/>
        <v>0</v>
      </c>
      <c r="Q228" s="77">
        <f t="shared" si="354"/>
        <v>0</v>
      </c>
      <c r="R228" s="77">
        <f t="shared" si="354"/>
        <v>0</v>
      </c>
      <c r="S228" s="77">
        <f t="shared" si="354"/>
        <v>0</v>
      </c>
      <c r="T228" s="77">
        <f t="shared" si="354"/>
        <v>0</v>
      </c>
      <c r="U228" s="77">
        <f t="shared" si="354"/>
        <v>0</v>
      </c>
      <c r="V228" s="77">
        <f t="shared" si="354"/>
        <v>0</v>
      </c>
      <c r="W228" s="77">
        <f t="shared" si="354"/>
        <v>0</v>
      </c>
      <c r="X228" s="77">
        <f t="shared" si="354"/>
        <v>0</v>
      </c>
      <c r="Y228" s="77">
        <f t="shared" si="354"/>
        <v>0</v>
      </c>
      <c r="Z228" s="77">
        <f t="shared" si="354"/>
        <v>0</v>
      </c>
      <c r="AA228" s="77">
        <f t="shared" si="354"/>
        <v>0</v>
      </c>
      <c r="AB228" s="77">
        <f t="shared" si="354"/>
        <v>0</v>
      </c>
      <c r="AC228" s="77">
        <f t="shared" si="354"/>
        <v>0</v>
      </c>
      <c r="AD228" s="77">
        <f t="shared" si="354"/>
        <v>0</v>
      </c>
      <c r="AE228" s="77">
        <f t="shared" si="354"/>
        <v>0</v>
      </c>
      <c r="AF228" s="77">
        <f t="shared" si="354"/>
        <v>0</v>
      </c>
      <c r="AG228" s="77">
        <f t="shared" si="354"/>
        <v>0</v>
      </c>
      <c r="AH228" s="77">
        <f t="shared" si="354"/>
        <v>0</v>
      </c>
      <c r="AI228" s="77">
        <f t="shared" si="354"/>
        <v>0</v>
      </c>
      <c r="AJ228" s="77">
        <f t="shared" si="354"/>
        <v>0</v>
      </c>
      <c r="AK228" s="77">
        <f t="shared" ref="AK228:BD228" si="355">IF(AK$136=0,0,AK89-AK318)</f>
        <v>0</v>
      </c>
      <c r="AL228" s="77">
        <f t="shared" si="355"/>
        <v>0</v>
      </c>
      <c r="AM228" s="77">
        <f t="shared" si="355"/>
        <v>0</v>
      </c>
      <c r="AN228" s="77">
        <f t="shared" si="355"/>
        <v>0</v>
      </c>
      <c r="AO228" s="77">
        <f t="shared" si="355"/>
        <v>0</v>
      </c>
      <c r="AP228" s="77">
        <f t="shared" si="355"/>
        <v>0</v>
      </c>
      <c r="AQ228" s="77">
        <f t="shared" si="355"/>
        <v>0</v>
      </c>
      <c r="AR228" s="77">
        <f t="shared" si="355"/>
        <v>0</v>
      </c>
      <c r="AS228" s="77">
        <f t="shared" si="355"/>
        <v>0</v>
      </c>
      <c r="AT228" s="77">
        <f t="shared" si="355"/>
        <v>0</v>
      </c>
      <c r="AU228" s="77">
        <f t="shared" si="355"/>
        <v>0</v>
      </c>
      <c r="AV228" s="77">
        <f t="shared" si="355"/>
        <v>0</v>
      </c>
      <c r="AW228" s="77">
        <f t="shared" si="355"/>
        <v>0</v>
      </c>
      <c r="AX228" s="77">
        <f t="shared" si="355"/>
        <v>0</v>
      </c>
      <c r="AY228" s="77">
        <f t="shared" si="355"/>
        <v>0</v>
      </c>
      <c r="AZ228" s="77">
        <f t="shared" si="355"/>
        <v>0</v>
      </c>
      <c r="BA228" s="77">
        <f t="shared" si="355"/>
        <v>0</v>
      </c>
      <c r="BB228" s="77">
        <f t="shared" si="355"/>
        <v>0</v>
      </c>
      <c r="BC228" s="77">
        <f t="shared" si="355"/>
        <v>0</v>
      </c>
      <c r="BD228" s="77">
        <f t="shared" si="355"/>
        <v>0</v>
      </c>
      <c r="BE228" s="251"/>
      <c r="BF228" s="163">
        <f t="shared" si="335"/>
        <v>0</v>
      </c>
      <c r="BG228" s="77">
        <f t="shared" si="336"/>
        <v>0</v>
      </c>
      <c r="BH228" s="77">
        <f t="shared" si="337"/>
        <v>0</v>
      </c>
      <c r="BI228" s="77">
        <f t="shared" si="338"/>
        <v>0</v>
      </c>
      <c r="BJ228" s="77">
        <f t="shared" si="339"/>
        <v>0</v>
      </c>
      <c r="BK228" s="77">
        <f t="shared" si="340"/>
        <v>0</v>
      </c>
      <c r="BL228" s="77">
        <f t="shared" si="341"/>
        <v>0</v>
      </c>
      <c r="BM228" s="77">
        <f t="shared" si="342"/>
        <v>0</v>
      </c>
      <c r="BN228" s="77">
        <f t="shared" si="343"/>
        <v>0</v>
      </c>
      <c r="BO228" s="77">
        <f t="shared" si="344"/>
        <v>0</v>
      </c>
      <c r="BP228" s="77">
        <f t="shared" si="345"/>
        <v>0</v>
      </c>
      <c r="BQ228" s="77">
        <f t="shared" si="346"/>
        <v>0</v>
      </c>
      <c r="BR228" s="157">
        <f t="shared" si="347"/>
        <v>0</v>
      </c>
      <c r="BS228" s="77">
        <f t="shared" si="348"/>
        <v>0</v>
      </c>
      <c r="BT228" s="77">
        <f t="shared" si="349"/>
        <v>0</v>
      </c>
      <c r="BU228" s="77">
        <f t="shared" si="350"/>
        <v>0</v>
      </c>
      <c r="BV228" s="77">
        <f t="shared" si="351"/>
        <v>0</v>
      </c>
      <c r="BW228" s="77">
        <f t="shared" si="352"/>
        <v>0</v>
      </c>
      <c r="BX228" s="77">
        <f t="shared" si="353"/>
        <v>0</v>
      </c>
      <c r="BY228" s="77">
        <f>IF(Info!$O$3="Q1",$BS228,IF(Info!$O$3="Q2",$BS228+$BT228,IF(Info!$O$3="Q3",$BS228+$BT228+$BU228,$BR228)))</f>
        <v>0</v>
      </c>
      <c r="BZ228" s="77">
        <f>IF(Info!$O$3="Q1",$BS228,IF(Info!$O$3="Q2",$BT228,IF(Info!$O$3="Q3",$BU228,$BV228)))</f>
        <v>0</v>
      </c>
      <c r="CA228" s="48"/>
    </row>
    <row r="229" spans="1:79" x14ac:dyDescent="0.3">
      <c r="A229" s="248"/>
      <c r="B229" s="78" t="s">
        <v>351</v>
      </c>
      <c r="C229" s="250"/>
      <c r="D229" s="161">
        <f t="shared" si="332"/>
        <v>0</v>
      </c>
      <c r="E229" s="77">
        <f t="shared" ref="E229:AJ229" si="356">IF(E$136=0,0,E90-E319)</f>
        <v>0</v>
      </c>
      <c r="F229" s="77">
        <f t="shared" si="356"/>
        <v>0</v>
      </c>
      <c r="G229" s="77">
        <f t="shared" si="356"/>
        <v>0</v>
      </c>
      <c r="H229" s="77">
        <f t="shared" si="356"/>
        <v>0</v>
      </c>
      <c r="I229" s="77">
        <f t="shared" si="356"/>
        <v>0</v>
      </c>
      <c r="J229" s="77">
        <f t="shared" si="356"/>
        <v>0</v>
      </c>
      <c r="K229" s="77">
        <f t="shared" si="356"/>
        <v>0</v>
      </c>
      <c r="L229" s="77">
        <f t="shared" si="356"/>
        <v>0</v>
      </c>
      <c r="M229" s="77">
        <f t="shared" si="356"/>
        <v>0</v>
      </c>
      <c r="N229" s="77">
        <f t="shared" si="356"/>
        <v>0</v>
      </c>
      <c r="O229" s="77">
        <f t="shared" si="356"/>
        <v>0</v>
      </c>
      <c r="P229" s="77">
        <f t="shared" si="356"/>
        <v>0</v>
      </c>
      <c r="Q229" s="77">
        <f t="shared" si="356"/>
        <v>0</v>
      </c>
      <c r="R229" s="77">
        <f t="shared" si="356"/>
        <v>0</v>
      </c>
      <c r="S229" s="77">
        <f t="shared" si="356"/>
        <v>0</v>
      </c>
      <c r="T229" s="77">
        <f t="shared" si="356"/>
        <v>0</v>
      </c>
      <c r="U229" s="77">
        <f t="shared" si="356"/>
        <v>0</v>
      </c>
      <c r="V229" s="77">
        <f t="shared" si="356"/>
        <v>0</v>
      </c>
      <c r="W229" s="77">
        <f t="shared" si="356"/>
        <v>0</v>
      </c>
      <c r="X229" s="77">
        <f t="shared" si="356"/>
        <v>0</v>
      </c>
      <c r="Y229" s="77">
        <f t="shared" si="356"/>
        <v>0</v>
      </c>
      <c r="Z229" s="77">
        <f t="shared" si="356"/>
        <v>0</v>
      </c>
      <c r="AA229" s="77">
        <f t="shared" si="356"/>
        <v>0</v>
      </c>
      <c r="AB229" s="77">
        <f t="shared" si="356"/>
        <v>0</v>
      </c>
      <c r="AC229" s="77">
        <f t="shared" si="356"/>
        <v>0</v>
      </c>
      <c r="AD229" s="77">
        <f t="shared" si="356"/>
        <v>0</v>
      </c>
      <c r="AE229" s="77">
        <f t="shared" si="356"/>
        <v>0</v>
      </c>
      <c r="AF229" s="77">
        <f t="shared" si="356"/>
        <v>0</v>
      </c>
      <c r="AG229" s="77">
        <f t="shared" si="356"/>
        <v>0</v>
      </c>
      <c r="AH229" s="77">
        <f t="shared" si="356"/>
        <v>0</v>
      </c>
      <c r="AI229" s="77">
        <f t="shared" si="356"/>
        <v>0</v>
      </c>
      <c r="AJ229" s="77">
        <f t="shared" si="356"/>
        <v>0</v>
      </c>
      <c r="AK229" s="77">
        <f t="shared" ref="AK229:BD229" si="357">IF(AK$136=0,0,AK90-AK319)</f>
        <v>0</v>
      </c>
      <c r="AL229" s="77">
        <f t="shared" si="357"/>
        <v>0</v>
      </c>
      <c r="AM229" s="77">
        <f t="shared" si="357"/>
        <v>0</v>
      </c>
      <c r="AN229" s="77">
        <f t="shared" si="357"/>
        <v>0</v>
      </c>
      <c r="AO229" s="77">
        <f t="shared" si="357"/>
        <v>0</v>
      </c>
      <c r="AP229" s="77">
        <f t="shared" si="357"/>
        <v>0</v>
      </c>
      <c r="AQ229" s="77">
        <f t="shared" si="357"/>
        <v>0</v>
      </c>
      <c r="AR229" s="77">
        <f t="shared" si="357"/>
        <v>0</v>
      </c>
      <c r="AS229" s="77">
        <f t="shared" si="357"/>
        <v>0</v>
      </c>
      <c r="AT229" s="77">
        <f t="shared" si="357"/>
        <v>0</v>
      </c>
      <c r="AU229" s="77">
        <f t="shared" si="357"/>
        <v>0</v>
      </c>
      <c r="AV229" s="77">
        <f t="shared" si="357"/>
        <v>0</v>
      </c>
      <c r="AW229" s="77">
        <f t="shared" si="357"/>
        <v>0</v>
      </c>
      <c r="AX229" s="77">
        <f t="shared" si="357"/>
        <v>0</v>
      </c>
      <c r="AY229" s="77">
        <f t="shared" si="357"/>
        <v>0</v>
      </c>
      <c r="AZ229" s="77">
        <f t="shared" si="357"/>
        <v>0</v>
      </c>
      <c r="BA229" s="77">
        <f t="shared" si="357"/>
        <v>0</v>
      </c>
      <c r="BB229" s="77">
        <f t="shared" si="357"/>
        <v>0</v>
      </c>
      <c r="BC229" s="77">
        <f t="shared" si="357"/>
        <v>0</v>
      </c>
      <c r="BD229" s="77">
        <f t="shared" si="357"/>
        <v>0</v>
      </c>
      <c r="BE229" s="251"/>
      <c r="BF229" s="163">
        <f t="shared" si="335"/>
        <v>0</v>
      </c>
      <c r="BG229" s="77">
        <f t="shared" si="336"/>
        <v>0</v>
      </c>
      <c r="BH229" s="77">
        <f t="shared" si="337"/>
        <v>0</v>
      </c>
      <c r="BI229" s="77">
        <f t="shared" si="338"/>
        <v>0</v>
      </c>
      <c r="BJ229" s="77">
        <f t="shared" si="339"/>
        <v>0</v>
      </c>
      <c r="BK229" s="77">
        <f t="shared" si="340"/>
        <v>0</v>
      </c>
      <c r="BL229" s="77">
        <f t="shared" si="341"/>
        <v>0</v>
      </c>
      <c r="BM229" s="77">
        <f t="shared" si="342"/>
        <v>0</v>
      </c>
      <c r="BN229" s="77">
        <f t="shared" si="343"/>
        <v>0</v>
      </c>
      <c r="BO229" s="77">
        <f t="shared" si="344"/>
        <v>0</v>
      </c>
      <c r="BP229" s="77">
        <f t="shared" si="345"/>
        <v>0</v>
      </c>
      <c r="BQ229" s="77">
        <f t="shared" si="346"/>
        <v>0</v>
      </c>
      <c r="BR229" s="157">
        <f t="shared" si="347"/>
        <v>0</v>
      </c>
      <c r="BS229" s="77">
        <f t="shared" si="348"/>
        <v>0</v>
      </c>
      <c r="BT229" s="77">
        <f t="shared" si="349"/>
        <v>0</v>
      </c>
      <c r="BU229" s="77">
        <f t="shared" si="350"/>
        <v>0</v>
      </c>
      <c r="BV229" s="77">
        <f t="shared" si="351"/>
        <v>0</v>
      </c>
      <c r="BW229" s="77">
        <f t="shared" si="352"/>
        <v>0</v>
      </c>
      <c r="BX229" s="77">
        <f t="shared" si="353"/>
        <v>0</v>
      </c>
      <c r="BY229" s="77">
        <f>IF(Info!$O$3="Q1",$BS229,IF(Info!$O$3="Q2",$BS229+$BT229,IF(Info!$O$3="Q3",$BS229+$BT229+$BU229,$BR229)))</f>
        <v>0</v>
      </c>
      <c r="BZ229" s="77">
        <f>IF(Info!$O$3="Q1",$BS229,IF(Info!$O$3="Q2",$BT229,IF(Info!$O$3="Q3",$BU229,$BV229)))</f>
        <v>0</v>
      </c>
      <c r="CA229" s="48"/>
    </row>
    <row r="230" spans="1:79" x14ac:dyDescent="0.3">
      <c r="A230" s="248"/>
      <c r="B230" s="78" t="s">
        <v>51</v>
      </c>
      <c r="C230" s="250"/>
      <c r="D230" s="161">
        <f t="shared" si="332"/>
        <v>0</v>
      </c>
      <c r="E230" s="77">
        <f t="shared" ref="E230:AJ230" si="358">IF(E$136=0,0,E91-E320)</f>
        <v>0</v>
      </c>
      <c r="F230" s="77">
        <f t="shared" si="358"/>
        <v>0</v>
      </c>
      <c r="G230" s="77">
        <f t="shared" si="358"/>
        <v>0</v>
      </c>
      <c r="H230" s="77">
        <f t="shared" si="358"/>
        <v>0</v>
      </c>
      <c r="I230" s="77">
        <f t="shared" si="358"/>
        <v>0</v>
      </c>
      <c r="J230" s="77">
        <f t="shared" si="358"/>
        <v>0</v>
      </c>
      <c r="K230" s="77">
        <f t="shared" si="358"/>
        <v>0</v>
      </c>
      <c r="L230" s="77">
        <f t="shared" si="358"/>
        <v>0</v>
      </c>
      <c r="M230" s="77">
        <f t="shared" si="358"/>
        <v>0</v>
      </c>
      <c r="N230" s="77">
        <f t="shared" si="358"/>
        <v>0</v>
      </c>
      <c r="O230" s="77">
        <f t="shared" si="358"/>
        <v>0</v>
      </c>
      <c r="P230" s="77">
        <f t="shared" si="358"/>
        <v>0</v>
      </c>
      <c r="Q230" s="77">
        <f t="shared" si="358"/>
        <v>0</v>
      </c>
      <c r="R230" s="77">
        <f t="shared" si="358"/>
        <v>0</v>
      </c>
      <c r="S230" s="77">
        <f t="shared" si="358"/>
        <v>0</v>
      </c>
      <c r="T230" s="77">
        <f t="shared" si="358"/>
        <v>0</v>
      </c>
      <c r="U230" s="77">
        <f t="shared" si="358"/>
        <v>0</v>
      </c>
      <c r="V230" s="77">
        <f t="shared" si="358"/>
        <v>0</v>
      </c>
      <c r="W230" s="77">
        <f t="shared" si="358"/>
        <v>0</v>
      </c>
      <c r="X230" s="77">
        <f t="shared" si="358"/>
        <v>0</v>
      </c>
      <c r="Y230" s="77">
        <f t="shared" si="358"/>
        <v>0</v>
      </c>
      <c r="Z230" s="77">
        <f t="shared" si="358"/>
        <v>0</v>
      </c>
      <c r="AA230" s="77">
        <f t="shared" si="358"/>
        <v>0</v>
      </c>
      <c r="AB230" s="77">
        <f t="shared" si="358"/>
        <v>0</v>
      </c>
      <c r="AC230" s="77">
        <f t="shared" si="358"/>
        <v>0</v>
      </c>
      <c r="AD230" s="77">
        <f t="shared" si="358"/>
        <v>0</v>
      </c>
      <c r="AE230" s="77">
        <f t="shared" si="358"/>
        <v>0</v>
      </c>
      <c r="AF230" s="77">
        <f t="shared" si="358"/>
        <v>0</v>
      </c>
      <c r="AG230" s="77">
        <f t="shared" si="358"/>
        <v>0</v>
      </c>
      <c r="AH230" s="77">
        <f t="shared" si="358"/>
        <v>0</v>
      </c>
      <c r="AI230" s="77">
        <f t="shared" si="358"/>
        <v>0</v>
      </c>
      <c r="AJ230" s="77">
        <f t="shared" si="358"/>
        <v>0</v>
      </c>
      <c r="AK230" s="77">
        <f t="shared" ref="AK230:BD230" si="359">IF(AK$136=0,0,AK91-AK320)</f>
        <v>0</v>
      </c>
      <c r="AL230" s="77">
        <f t="shared" si="359"/>
        <v>0</v>
      </c>
      <c r="AM230" s="77">
        <f t="shared" si="359"/>
        <v>0</v>
      </c>
      <c r="AN230" s="77">
        <f t="shared" si="359"/>
        <v>0</v>
      </c>
      <c r="AO230" s="77">
        <f t="shared" si="359"/>
        <v>0</v>
      </c>
      <c r="AP230" s="77">
        <f t="shared" si="359"/>
        <v>0</v>
      </c>
      <c r="AQ230" s="77">
        <f t="shared" si="359"/>
        <v>0</v>
      </c>
      <c r="AR230" s="77">
        <f t="shared" si="359"/>
        <v>0</v>
      </c>
      <c r="AS230" s="77">
        <f t="shared" si="359"/>
        <v>0</v>
      </c>
      <c r="AT230" s="77">
        <f t="shared" si="359"/>
        <v>0</v>
      </c>
      <c r="AU230" s="77">
        <f t="shared" si="359"/>
        <v>0</v>
      </c>
      <c r="AV230" s="77">
        <f t="shared" si="359"/>
        <v>0</v>
      </c>
      <c r="AW230" s="77">
        <f t="shared" si="359"/>
        <v>0</v>
      </c>
      <c r="AX230" s="77">
        <f t="shared" si="359"/>
        <v>0</v>
      </c>
      <c r="AY230" s="77">
        <f t="shared" si="359"/>
        <v>0</v>
      </c>
      <c r="AZ230" s="77">
        <f t="shared" si="359"/>
        <v>0</v>
      </c>
      <c r="BA230" s="77">
        <f t="shared" si="359"/>
        <v>0</v>
      </c>
      <c r="BB230" s="77">
        <f t="shared" si="359"/>
        <v>0</v>
      </c>
      <c r="BC230" s="77">
        <f t="shared" si="359"/>
        <v>0</v>
      </c>
      <c r="BD230" s="77">
        <f t="shared" si="359"/>
        <v>0</v>
      </c>
      <c r="BE230" s="251"/>
      <c r="BF230" s="163">
        <f t="shared" si="335"/>
        <v>0</v>
      </c>
      <c r="BG230" s="77">
        <f t="shared" si="336"/>
        <v>0</v>
      </c>
      <c r="BH230" s="77">
        <f t="shared" si="337"/>
        <v>0</v>
      </c>
      <c r="BI230" s="77">
        <f t="shared" si="338"/>
        <v>0</v>
      </c>
      <c r="BJ230" s="77">
        <f t="shared" si="339"/>
        <v>0</v>
      </c>
      <c r="BK230" s="77">
        <f t="shared" si="340"/>
        <v>0</v>
      </c>
      <c r="BL230" s="77">
        <f t="shared" si="341"/>
        <v>0</v>
      </c>
      <c r="BM230" s="77">
        <f t="shared" si="342"/>
        <v>0</v>
      </c>
      <c r="BN230" s="77">
        <f t="shared" si="343"/>
        <v>0</v>
      </c>
      <c r="BO230" s="77">
        <f t="shared" si="344"/>
        <v>0</v>
      </c>
      <c r="BP230" s="77">
        <f t="shared" si="345"/>
        <v>0</v>
      </c>
      <c r="BQ230" s="77">
        <f t="shared" si="346"/>
        <v>0</v>
      </c>
      <c r="BR230" s="157">
        <f t="shared" si="347"/>
        <v>0</v>
      </c>
      <c r="BS230" s="77">
        <f t="shared" si="348"/>
        <v>0</v>
      </c>
      <c r="BT230" s="77">
        <f t="shared" si="349"/>
        <v>0</v>
      </c>
      <c r="BU230" s="77">
        <f t="shared" si="350"/>
        <v>0</v>
      </c>
      <c r="BV230" s="77">
        <f t="shared" si="351"/>
        <v>0</v>
      </c>
      <c r="BW230" s="77">
        <f t="shared" si="352"/>
        <v>0</v>
      </c>
      <c r="BX230" s="77">
        <f t="shared" si="353"/>
        <v>0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x14ac:dyDescent="0.3">
      <c r="A231" s="248"/>
      <c r="B231" s="78" t="s">
        <v>53</v>
      </c>
      <c r="C231" s="250"/>
      <c r="D231" s="161">
        <f t="shared" si="332"/>
        <v>0</v>
      </c>
      <c r="E231" s="77">
        <f t="shared" ref="E231:AJ231" si="360">IF(E$136=0,0,E92-E321)</f>
        <v>0</v>
      </c>
      <c r="F231" s="77">
        <f t="shared" si="360"/>
        <v>0</v>
      </c>
      <c r="G231" s="77">
        <f t="shared" si="360"/>
        <v>0</v>
      </c>
      <c r="H231" s="77">
        <f t="shared" si="360"/>
        <v>0</v>
      </c>
      <c r="I231" s="77">
        <f t="shared" si="360"/>
        <v>0</v>
      </c>
      <c r="J231" s="77">
        <f t="shared" si="360"/>
        <v>0</v>
      </c>
      <c r="K231" s="77">
        <f t="shared" si="360"/>
        <v>0</v>
      </c>
      <c r="L231" s="77">
        <f t="shared" si="360"/>
        <v>0</v>
      </c>
      <c r="M231" s="77">
        <f t="shared" si="360"/>
        <v>0</v>
      </c>
      <c r="N231" s="77">
        <f t="shared" si="360"/>
        <v>0</v>
      </c>
      <c r="O231" s="77">
        <f t="shared" si="360"/>
        <v>0</v>
      </c>
      <c r="P231" s="77">
        <f t="shared" si="360"/>
        <v>0</v>
      </c>
      <c r="Q231" s="77">
        <f t="shared" si="360"/>
        <v>0</v>
      </c>
      <c r="R231" s="77">
        <f t="shared" si="360"/>
        <v>0</v>
      </c>
      <c r="S231" s="77">
        <f t="shared" si="360"/>
        <v>0</v>
      </c>
      <c r="T231" s="77">
        <f t="shared" si="360"/>
        <v>0</v>
      </c>
      <c r="U231" s="77">
        <f t="shared" si="360"/>
        <v>0</v>
      </c>
      <c r="V231" s="77">
        <f t="shared" si="360"/>
        <v>0</v>
      </c>
      <c r="W231" s="77">
        <f t="shared" si="360"/>
        <v>0</v>
      </c>
      <c r="X231" s="77">
        <f t="shared" si="360"/>
        <v>0</v>
      </c>
      <c r="Y231" s="77">
        <f t="shared" si="360"/>
        <v>0</v>
      </c>
      <c r="Z231" s="77">
        <f t="shared" si="360"/>
        <v>0</v>
      </c>
      <c r="AA231" s="77">
        <f t="shared" si="360"/>
        <v>0</v>
      </c>
      <c r="AB231" s="77">
        <f t="shared" si="360"/>
        <v>0</v>
      </c>
      <c r="AC231" s="77">
        <f t="shared" si="360"/>
        <v>0</v>
      </c>
      <c r="AD231" s="77">
        <f t="shared" si="360"/>
        <v>0</v>
      </c>
      <c r="AE231" s="77">
        <f t="shared" si="360"/>
        <v>0</v>
      </c>
      <c r="AF231" s="77">
        <f t="shared" si="360"/>
        <v>0</v>
      </c>
      <c r="AG231" s="77">
        <f t="shared" si="360"/>
        <v>0</v>
      </c>
      <c r="AH231" s="77">
        <f t="shared" si="360"/>
        <v>0</v>
      </c>
      <c r="AI231" s="77">
        <f t="shared" si="360"/>
        <v>0</v>
      </c>
      <c r="AJ231" s="77">
        <f t="shared" si="360"/>
        <v>0</v>
      </c>
      <c r="AK231" s="77">
        <f t="shared" ref="AK231:BD231" si="361">IF(AK$136=0,0,AK92-AK321)</f>
        <v>0</v>
      </c>
      <c r="AL231" s="77">
        <f t="shared" si="361"/>
        <v>0</v>
      </c>
      <c r="AM231" s="77">
        <f t="shared" si="361"/>
        <v>0</v>
      </c>
      <c r="AN231" s="77">
        <f t="shared" si="361"/>
        <v>0</v>
      </c>
      <c r="AO231" s="77">
        <f t="shared" si="361"/>
        <v>0</v>
      </c>
      <c r="AP231" s="77">
        <f t="shared" si="361"/>
        <v>0</v>
      </c>
      <c r="AQ231" s="77">
        <f t="shared" si="361"/>
        <v>0</v>
      </c>
      <c r="AR231" s="77">
        <f t="shared" si="361"/>
        <v>0</v>
      </c>
      <c r="AS231" s="77">
        <f t="shared" si="361"/>
        <v>0</v>
      </c>
      <c r="AT231" s="77">
        <f t="shared" si="361"/>
        <v>0</v>
      </c>
      <c r="AU231" s="77">
        <f t="shared" si="361"/>
        <v>0</v>
      </c>
      <c r="AV231" s="77">
        <f t="shared" si="361"/>
        <v>0</v>
      </c>
      <c r="AW231" s="77">
        <f t="shared" si="361"/>
        <v>0</v>
      </c>
      <c r="AX231" s="77">
        <f t="shared" si="361"/>
        <v>0</v>
      </c>
      <c r="AY231" s="77">
        <f t="shared" si="361"/>
        <v>0</v>
      </c>
      <c r="AZ231" s="77">
        <f t="shared" si="361"/>
        <v>0</v>
      </c>
      <c r="BA231" s="77">
        <f t="shared" si="361"/>
        <v>0</v>
      </c>
      <c r="BB231" s="77">
        <f t="shared" si="361"/>
        <v>0</v>
      </c>
      <c r="BC231" s="77">
        <f t="shared" si="361"/>
        <v>0</v>
      </c>
      <c r="BD231" s="77">
        <f t="shared" si="361"/>
        <v>0</v>
      </c>
      <c r="BE231" s="251"/>
      <c r="BF231" s="163">
        <f t="shared" si="335"/>
        <v>0</v>
      </c>
      <c r="BG231" s="77">
        <f t="shared" si="336"/>
        <v>0</v>
      </c>
      <c r="BH231" s="77">
        <f t="shared" si="337"/>
        <v>0</v>
      </c>
      <c r="BI231" s="77">
        <f t="shared" si="338"/>
        <v>0</v>
      </c>
      <c r="BJ231" s="77">
        <f t="shared" si="339"/>
        <v>0</v>
      </c>
      <c r="BK231" s="77">
        <f t="shared" si="340"/>
        <v>0</v>
      </c>
      <c r="BL231" s="77">
        <f t="shared" si="341"/>
        <v>0</v>
      </c>
      <c r="BM231" s="77">
        <f t="shared" si="342"/>
        <v>0</v>
      </c>
      <c r="BN231" s="77">
        <f t="shared" si="343"/>
        <v>0</v>
      </c>
      <c r="BO231" s="77">
        <f t="shared" si="344"/>
        <v>0</v>
      </c>
      <c r="BP231" s="77">
        <f t="shared" si="345"/>
        <v>0</v>
      </c>
      <c r="BQ231" s="77">
        <f t="shared" si="346"/>
        <v>0</v>
      </c>
      <c r="BR231" s="157">
        <f t="shared" si="347"/>
        <v>0</v>
      </c>
      <c r="BS231" s="77">
        <f t="shared" si="348"/>
        <v>0</v>
      </c>
      <c r="BT231" s="77">
        <f t="shared" si="349"/>
        <v>0</v>
      </c>
      <c r="BU231" s="77">
        <f t="shared" si="350"/>
        <v>0</v>
      </c>
      <c r="BV231" s="77">
        <f t="shared" si="351"/>
        <v>0</v>
      </c>
      <c r="BW231" s="77">
        <f t="shared" si="352"/>
        <v>0</v>
      </c>
      <c r="BX231" s="77">
        <f t="shared" si="353"/>
        <v>0</v>
      </c>
      <c r="BY231" s="77">
        <f>IF(Info!$O$3="Q1",$BS231,IF(Info!$O$3="Q2",$BS231+$BT231,IF(Info!$O$3="Q3",$BS231+$BT231+$BU231,$BR231)))</f>
        <v>0</v>
      </c>
      <c r="BZ231" s="77">
        <f>IF(Info!$O$3="Q1",$BS231,IF(Info!$O$3="Q2",$BT231,IF(Info!$O$3="Q3",$BU231,$BV231)))</f>
        <v>0</v>
      </c>
      <c r="CA231" s="48"/>
    </row>
    <row r="232" spans="1:79" x14ac:dyDescent="0.3">
      <c r="A232" s="248"/>
      <c r="B232" s="78" t="s">
        <v>352</v>
      </c>
      <c r="C232" s="250"/>
      <c r="D232" s="161">
        <f t="shared" si="332"/>
        <v>0</v>
      </c>
      <c r="E232" s="77">
        <f t="shared" ref="E232:AJ232" si="362">IF(E$136=0,0,E93-E322)</f>
        <v>0</v>
      </c>
      <c r="F232" s="77">
        <f t="shared" si="362"/>
        <v>0</v>
      </c>
      <c r="G232" s="77">
        <f t="shared" si="362"/>
        <v>0</v>
      </c>
      <c r="H232" s="77">
        <f t="shared" si="362"/>
        <v>0</v>
      </c>
      <c r="I232" s="77">
        <f t="shared" si="362"/>
        <v>0</v>
      </c>
      <c r="J232" s="77">
        <f t="shared" si="362"/>
        <v>0</v>
      </c>
      <c r="K232" s="77">
        <f t="shared" si="362"/>
        <v>0</v>
      </c>
      <c r="L232" s="77">
        <f t="shared" si="362"/>
        <v>0</v>
      </c>
      <c r="M232" s="77">
        <f t="shared" si="362"/>
        <v>0</v>
      </c>
      <c r="N232" s="77">
        <f t="shared" si="362"/>
        <v>0</v>
      </c>
      <c r="O232" s="77">
        <f t="shared" si="362"/>
        <v>0</v>
      </c>
      <c r="P232" s="77">
        <f t="shared" si="362"/>
        <v>0</v>
      </c>
      <c r="Q232" s="77">
        <f t="shared" si="362"/>
        <v>0</v>
      </c>
      <c r="R232" s="77">
        <f t="shared" si="362"/>
        <v>0</v>
      </c>
      <c r="S232" s="77">
        <f t="shared" si="362"/>
        <v>0</v>
      </c>
      <c r="T232" s="77">
        <f t="shared" si="362"/>
        <v>0</v>
      </c>
      <c r="U232" s="77">
        <f t="shared" si="362"/>
        <v>0</v>
      </c>
      <c r="V232" s="77">
        <f t="shared" si="362"/>
        <v>0</v>
      </c>
      <c r="W232" s="77">
        <f t="shared" si="362"/>
        <v>0</v>
      </c>
      <c r="X232" s="77">
        <f t="shared" si="362"/>
        <v>0</v>
      </c>
      <c r="Y232" s="77">
        <f t="shared" si="362"/>
        <v>0</v>
      </c>
      <c r="Z232" s="77">
        <f t="shared" si="362"/>
        <v>0</v>
      </c>
      <c r="AA232" s="77">
        <f t="shared" si="362"/>
        <v>0</v>
      </c>
      <c r="AB232" s="77">
        <f t="shared" si="362"/>
        <v>0</v>
      </c>
      <c r="AC232" s="77">
        <f t="shared" si="362"/>
        <v>0</v>
      </c>
      <c r="AD232" s="77">
        <f t="shared" si="362"/>
        <v>0</v>
      </c>
      <c r="AE232" s="77">
        <f t="shared" si="362"/>
        <v>0</v>
      </c>
      <c r="AF232" s="77">
        <f t="shared" si="362"/>
        <v>0</v>
      </c>
      <c r="AG232" s="77">
        <f t="shared" si="362"/>
        <v>0</v>
      </c>
      <c r="AH232" s="77">
        <f t="shared" si="362"/>
        <v>0</v>
      </c>
      <c r="AI232" s="77">
        <f t="shared" si="362"/>
        <v>0</v>
      </c>
      <c r="AJ232" s="77">
        <f t="shared" si="362"/>
        <v>0</v>
      </c>
      <c r="AK232" s="77">
        <f t="shared" ref="AK232:BD232" si="363">IF(AK$136=0,0,AK93-AK322)</f>
        <v>0</v>
      </c>
      <c r="AL232" s="77">
        <f t="shared" si="363"/>
        <v>0</v>
      </c>
      <c r="AM232" s="77">
        <f t="shared" si="363"/>
        <v>0</v>
      </c>
      <c r="AN232" s="77">
        <f t="shared" si="363"/>
        <v>0</v>
      </c>
      <c r="AO232" s="77">
        <f t="shared" si="363"/>
        <v>0</v>
      </c>
      <c r="AP232" s="77">
        <f t="shared" si="363"/>
        <v>0</v>
      </c>
      <c r="AQ232" s="77">
        <f t="shared" si="363"/>
        <v>0</v>
      </c>
      <c r="AR232" s="77">
        <f t="shared" si="363"/>
        <v>0</v>
      </c>
      <c r="AS232" s="77">
        <f t="shared" si="363"/>
        <v>0</v>
      </c>
      <c r="AT232" s="77">
        <f t="shared" si="363"/>
        <v>0</v>
      </c>
      <c r="AU232" s="77">
        <f t="shared" si="363"/>
        <v>0</v>
      </c>
      <c r="AV232" s="77">
        <f t="shared" si="363"/>
        <v>0</v>
      </c>
      <c r="AW232" s="77">
        <f t="shared" si="363"/>
        <v>0</v>
      </c>
      <c r="AX232" s="77">
        <f t="shared" si="363"/>
        <v>0</v>
      </c>
      <c r="AY232" s="77">
        <f t="shared" si="363"/>
        <v>0</v>
      </c>
      <c r="AZ232" s="77">
        <f t="shared" si="363"/>
        <v>0</v>
      </c>
      <c r="BA232" s="77">
        <f t="shared" si="363"/>
        <v>0</v>
      </c>
      <c r="BB232" s="77">
        <f t="shared" si="363"/>
        <v>0</v>
      </c>
      <c r="BC232" s="77">
        <f t="shared" si="363"/>
        <v>0</v>
      </c>
      <c r="BD232" s="77">
        <f t="shared" si="363"/>
        <v>0</v>
      </c>
      <c r="BE232" s="251"/>
      <c r="BF232" s="163">
        <f t="shared" si="335"/>
        <v>0</v>
      </c>
      <c r="BG232" s="77">
        <f t="shared" si="336"/>
        <v>0</v>
      </c>
      <c r="BH232" s="77">
        <f t="shared" si="337"/>
        <v>0</v>
      </c>
      <c r="BI232" s="77">
        <f t="shared" si="338"/>
        <v>0</v>
      </c>
      <c r="BJ232" s="77">
        <f t="shared" si="339"/>
        <v>0</v>
      </c>
      <c r="BK232" s="77">
        <f t="shared" si="340"/>
        <v>0</v>
      </c>
      <c r="BL232" s="77">
        <f t="shared" si="341"/>
        <v>0</v>
      </c>
      <c r="BM232" s="77">
        <f t="shared" si="342"/>
        <v>0</v>
      </c>
      <c r="BN232" s="77">
        <f t="shared" si="343"/>
        <v>0</v>
      </c>
      <c r="BO232" s="77">
        <f t="shared" si="344"/>
        <v>0</v>
      </c>
      <c r="BP232" s="77">
        <f t="shared" si="345"/>
        <v>0</v>
      </c>
      <c r="BQ232" s="77">
        <f t="shared" si="346"/>
        <v>0</v>
      </c>
      <c r="BR232" s="157">
        <f t="shared" si="347"/>
        <v>0</v>
      </c>
      <c r="BS232" s="77">
        <f t="shared" si="348"/>
        <v>0</v>
      </c>
      <c r="BT232" s="77">
        <f t="shared" si="349"/>
        <v>0</v>
      </c>
      <c r="BU232" s="77">
        <f t="shared" si="350"/>
        <v>0</v>
      </c>
      <c r="BV232" s="77">
        <f t="shared" si="351"/>
        <v>0</v>
      </c>
      <c r="BW232" s="77">
        <f t="shared" si="352"/>
        <v>0</v>
      </c>
      <c r="BX232" s="77">
        <f t="shared" si="353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x14ac:dyDescent="0.3">
      <c r="A233" s="248"/>
      <c r="B233" s="160" t="s">
        <v>353</v>
      </c>
      <c r="C233" s="250"/>
      <c r="D233" s="255">
        <f t="shared" si="332"/>
        <v>0</v>
      </c>
      <c r="E233" s="255">
        <f t="shared" ref="E233:AJ233" si="364">IF(E$136=0,0,E94-E323)</f>
        <v>0</v>
      </c>
      <c r="F233" s="255">
        <f t="shared" si="364"/>
        <v>0</v>
      </c>
      <c r="G233" s="255">
        <f t="shared" si="364"/>
        <v>0</v>
      </c>
      <c r="H233" s="255">
        <f t="shared" si="364"/>
        <v>0</v>
      </c>
      <c r="I233" s="255">
        <f t="shared" si="364"/>
        <v>0</v>
      </c>
      <c r="J233" s="255">
        <f t="shared" si="364"/>
        <v>0</v>
      </c>
      <c r="K233" s="255">
        <f t="shared" si="364"/>
        <v>0</v>
      </c>
      <c r="L233" s="255">
        <f t="shared" si="364"/>
        <v>0</v>
      </c>
      <c r="M233" s="255">
        <f t="shared" si="364"/>
        <v>0</v>
      </c>
      <c r="N233" s="255">
        <f t="shared" si="364"/>
        <v>0</v>
      </c>
      <c r="O233" s="255">
        <f t="shared" si="364"/>
        <v>0</v>
      </c>
      <c r="P233" s="255">
        <f t="shared" si="364"/>
        <v>0</v>
      </c>
      <c r="Q233" s="255">
        <f t="shared" si="364"/>
        <v>0</v>
      </c>
      <c r="R233" s="255">
        <f t="shared" si="364"/>
        <v>0</v>
      </c>
      <c r="S233" s="255">
        <f t="shared" si="364"/>
        <v>0</v>
      </c>
      <c r="T233" s="255">
        <f t="shared" si="364"/>
        <v>0</v>
      </c>
      <c r="U233" s="255">
        <f t="shared" si="364"/>
        <v>0</v>
      </c>
      <c r="V233" s="255">
        <f t="shared" si="364"/>
        <v>0</v>
      </c>
      <c r="W233" s="255">
        <f t="shared" si="364"/>
        <v>0</v>
      </c>
      <c r="X233" s="255">
        <f t="shared" si="364"/>
        <v>0</v>
      </c>
      <c r="Y233" s="255">
        <f t="shared" si="364"/>
        <v>0</v>
      </c>
      <c r="Z233" s="255">
        <f t="shared" si="364"/>
        <v>0</v>
      </c>
      <c r="AA233" s="255">
        <f t="shared" si="364"/>
        <v>0</v>
      </c>
      <c r="AB233" s="255">
        <f t="shared" si="364"/>
        <v>0</v>
      </c>
      <c r="AC233" s="255">
        <f t="shared" si="364"/>
        <v>0</v>
      </c>
      <c r="AD233" s="255">
        <f t="shared" si="364"/>
        <v>0</v>
      </c>
      <c r="AE233" s="255">
        <f t="shared" si="364"/>
        <v>0</v>
      </c>
      <c r="AF233" s="255">
        <f t="shared" si="364"/>
        <v>0</v>
      </c>
      <c r="AG233" s="255">
        <f t="shared" si="364"/>
        <v>0</v>
      </c>
      <c r="AH233" s="255">
        <f t="shared" si="364"/>
        <v>0</v>
      </c>
      <c r="AI233" s="255">
        <f t="shared" si="364"/>
        <v>0</v>
      </c>
      <c r="AJ233" s="255">
        <f t="shared" si="364"/>
        <v>0</v>
      </c>
      <c r="AK233" s="255">
        <f t="shared" ref="AK233:BD233" si="365">IF(AK$136=0,0,AK94-AK323)</f>
        <v>0</v>
      </c>
      <c r="AL233" s="255">
        <f t="shared" si="365"/>
        <v>0</v>
      </c>
      <c r="AM233" s="255">
        <f t="shared" si="365"/>
        <v>0</v>
      </c>
      <c r="AN233" s="255">
        <f t="shared" si="365"/>
        <v>0</v>
      </c>
      <c r="AO233" s="255">
        <f t="shared" si="365"/>
        <v>0</v>
      </c>
      <c r="AP233" s="255">
        <f t="shared" si="365"/>
        <v>0</v>
      </c>
      <c r="AQ233" s="255">
        <f t="shared" si="365"/>
        <v>0</v>
      </c>
      <c r="AR233" s="255">
        <f t="shared" si="365"/>
        <v>0</v>
      </c>
      <c r="AS233" s="255">
        <f t="shared" si="365"/>
        <v>0</v>
      </c>
      <c r="AT233" s="255">
        <f t="shared" si="365"/>
        <v>0</v>
      </c>
      <c r="AU233" s="255">
        <f t="shared" si="365"/>
        <v>0</v>
      </c>
      <c r="AV233" s="255">
        <f t="shared" si="365"/>
        <v>0</v>
      </c>
      <c r="AW233" s="255">
        <f t="shared" si="365"/>
        <v>0</v>
      </c>
      <c r="AX233" s="255">
        <f t="shared" si="365"/>
        <v>0</v>
      </c>
      <c r="AY233" s="255">
        <f t="shared" si="365"/>
        <v>0</v>
      </c>
      <c r="AZ233" s="255">
        <f t="shared" si="365"/>
        <v>0</v>
      </c>
      <c r="BA233" s="255">
        <f t="shared" si="365"/>
        <v>0</v>
      </c>
      <c r="BB233" s="255">
        <f t="shared" si="365"/>
        <v>0</v>
      </c>
      <c r="BC233" s="255">
        <f t="shared" si="365"/>
        <v>0</v>
      </c>
      <c r="BD233" s="255">
        <f t="shared" si="365"/>
        <v>0</v>
      </c>
      <c r="BE233" s="251"/>
      <c r="BF233" s="162">
        <f t="shared" si="335"/>
        <v>0</v>
      </c>
      <c r="BG233" s="157">
        <f t="shared" si="336"/>
        <v>0</v>
      </c>
      <c r="BH233" s="157">
        <f t="shared" si="337"/>
        <v>0</v>
      </c>
      <c r="BI233" s="157">
        <f t="shared" si="338"/>
        <v>0</v>
      </c>
      <c r="BJ233" s="157">
        <f t="shared" si="339"/>
        <v>0</v>
      </c>
      <c r="BK233" s="157">
        <f t="shared" si="340"/>
        <v>0</v>
      </c>
      <c r="BL233" s="157">
        <f t="shared" si="341"/>
        <v>0</v>
      </c>
      <c r="BM233" s="157">
        <f t="shared" si="342"/>
        <v>0</v>
      </c>
      <c r="BN233" s="157">
        <f t="shared" si="343"/>
        <v>0</v>
      </c>
      <c r="BO233" s="157">
        <f t="shared" si="344"/>
        <v>0</v>
      </c>
      <c r="BP233" s="157">
        <f t="shared" si="345"/>
        <v>0</v>
      </c>
      <c r="BQ233" s="157">
        <f t="shared" si="346"/>
        <v>0</v>
      </c>
      <c r="BR233" s="157">
        <f t="shared" si="347"/>
        <v>0</v>
      </c>
      <c r="BS233" s="157">
        <f t="shared" si="348"/>
        <v>0</v>
      </c>
      <c r="BT233" s="157">
        <f t="shared" si="349"/>
        <v>0</v>
      </c>
      <c r="BU233" s="157">
        <f t="shared" si="350"/>
        <v>0</v>
      </c>
      <c r="BV233" s="157">
        <f t="shared" si="351"/>
        <v>0</v>
      </c>
      <c r="BW233" s="157">
        <f t="shared" si="352"/>
        <v>0</v>
      </c>
      <c r="BX233" s="157">
        <f t="shared" si="353"/>
        <v>0</v>
      </c>
      <c r="BY233" s="157">
        <f>IF(Info!$O$3="Q1",$BS233,IF(Info!$O$3="Q2",$BS233+$BT233,IF(Info!$O$3="Q3",$BS233+$BT233+$BU233,$BR233)))</f>
        <v>0</v>
      </c>
      <c r="BZ233" s="157">
        <f>IF(Info!$O$3="Q1",$BS233,IF(Info!$O$3="Q2",$BT233,IF(Info!$O$3="Q3",$BU233,$BV233)))</f>
        <v>0</v>
      </c>
      <c r="CA233" s="48"/>
    </row>
    <row r="234" spans="1:79" ht="15.6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x14ac:dyDescent="0.3">
      <c r="A235" s="248"/>
      <c r="B235" s="78" t="s">
        <v>354</v>
      </c>
      <c r="C235" s="250"/>
      <c r="D235" s="161">
        <f>SUM(E235:BD235)</f>
        <v>0</v>
      </c>
      <c r="E235" s="77">
        <f t="shared" ref="E235:AJ235" si="366">IF(E$136=0,0,E96-E325)</f>
        <v>0</v>
      </c>
      <c r="F235" s="77">
        <f t="shared" si="366"/>
        <v>0</v>
      </c>
      <c r="G235" s="77">
        <f t="shared" si="366"/>
        <v>0</v>
      </c>
      <c r="H235" s="77">
        <f t="shared" si="366"/>
        <v>0</v>
      </c>
      <c r="I235" s="77">
        <f t="shared" si="366"/>
        <v>0</v>
      </c>
      <c r="J235" s="77">
        <f t="shared" si="366"/>
        <v>0</v>
      </c>
      <c r="K235" s="77">
        <f t="shared" si="366"/>
        <v>0</v>
      </c>
      <c r="L235" s="77">
        <f t="shared" si="366"/>
        <v>0</v>
      </c>
      <c r="M235" s="77">
        <f t="shared" si="366"/>
        <v>0</v>
      </c>
      <c r="N235" s="77">
        <f t="shared" si="366"/>
        <v>0</v>
      </c>
      <c r="O235" s="77">
        <f t="shared" si="366"/>
        <v>0</v>
      </c>
      <c r="P235" s="77">
        <f t="shared" si="366"/>
        <v>0</v>
      </c>
      <c r="Q235" s="77">
        <f t="shared" si="366"/>
        <v>0</v>
      </c>
      <c r="R235" s="77">
        <f t="shared" si="366"/>
        <v>0</v>
      </c>
      <c r="S235" s="77">
        <f t="shared" si="366"/>
        <v>0</v>
      </c>
      <c r="T235" s="77">
        <f t="shared" si="366"/>
        <v>0</v>
      </c>
      <c r="U235" s="77">
        <f t="shared" si="366"/>
        <v>0</v>
      </c>
      <c r="V235" s="77">
        <f t="shared" si="366"/>
        <v>0</v>
      </c>
      <c r="W235" s="77">
        <f t="shared" si="366"/>
        <v>0</v>
      </c>
      <c r="X235" s="77">
        <f t="shared" si="366"/>
        <v>0</v>
      </c>
      <c r="Y235" s="77">
        <f t="shared" si="366"/>
        <v>0</v>
      </c>
      <c r="Z235" s="77">
        <f t="shared" si="366"/>
        <v>0</v>
      </c>
      <c r="AA235" s="77">
        <f t="shared" si="366"/>
        <v>0</v>
      </c>
      <c r="AB235" s="77">
        <f t="shared" si="366"/>
        <v>0</v>
      </c>
      <c r="AC235" s="77">
        <f t="shared" si="366"/>
        <v>0</v>
      </c>
      <c r="AD235" s="77">
        <f t="shared" si="366"/>
        <v>0</v>
      </c>
      <c r="AE235" s="77">
        <f t="shared" si="366"/>
        <v>0</v>
      </c>
      <c r="AF235" s="77">
        <f t="shared" si="366"/>
        <v>0</v>
      </c>
      <c r="AG235" s="77">
        <f t="shared" si="366"/>
        <v>0</v>
      </c>
      <c r="AH235" s="77">
        <f t="shared" si="366"/>
        <v>0</v>
      </c>
      <c r="AI235" s="77">
        <f t="shared" si="366"/>
        <v>0</v>
      </c>
      <c r="AJ235" s="77">
        <f t="shared" si="366"/>
        <v>0</v>
      </c>
      <c r="AK235" s="77">
        <f t="shared" ref="AK235:BD235" si="367">IF(AK$136=0,0,AK96-AK325)</f>
        <v>0</v>
      </c>
      <c r="AL235" s="77">
        <f t="shared" si="367"/>
        <v>0</v>
      </c>
      <c r="AM235" s="77">
        <f t="shared" si="367"/>
        <v>0</v>
      </c>
      <c r="AN235" s="77">
        <f t="shared" si="367"/>
        <v>0</v>
      </c>
      <c r="AO235" s="77">
        <f t="shared" si="367"/>
        <v>0</v>
      </c>
      <c r="AP235" s="77">
        <f t="shared" si="367"/>
        <v>0</v>
      </c>
      <c r="AQ235" s="77">
        <f t="shared" si="367"/>
        <v>0</v>
      </c>
      <c r="AR235" s="77">
        <f t="shared" si="367"/>
        <v>0</v>
      </c>
      <c r="AS235" s="77">
        <f t="shared" si="367"/>
        <v>0</v>
      </c>
      <c r="AT235" s="77">
        <f t="shared" si="367"/>
        <v>0</v>
      </c>
      <c r="AU235" s="77">
        <f t="shared" si="367"/>
        <v>0</v>
      </c>
      <c r="AV235" s="77">
        <f t="shared" si="367"/>
        <v>0</v>
      </c>
      <c r="AW235" s="77">
        <f t="shared" si="367"/>
        <v>0</v>
      </c>
      <c r="AX235" s="77">
        <f t="shared" si="367"/>
        <v>0</v>
      </c>
      <c r="AY235" s="77">
        <f t="shared" si="367"/>
        <v>0</v>
      </c>
      <c r="AZ235" s="77">
        <f t="shared" si="367"/>
        <v>0</v>
      </c>
      <c r="BA235" s="77">
        <f t="shared" si="367"/>
        <v>0</v>
      </c>
      <c r="BB235" s="77">
        <f t="shared" si="367"/>
        <v>0</v>
      </c>
      <c r="BC235" s="77">
        <f t="shared" si="367"/>
        <v>0</v>
      </c>
      <c r="BD235" s="77">
        <f t="shared" si="367"/>
        <v>0</v>
      </c>
      <c r="BE235" s="251"/>
      <c r="BF235" s="163">
        <f>SUM(E235:H235)</f>
        <v>0</v>
      </c>
      <c r="BG235" s="77">
        <f>SUM(I235:L235)</f>
        <v>0</v>
      </c>
      <c r="BH235" s="77">
        <f>SUM(M235:Q235)</f>
        <v>0</v>
      </c>
      <c r="BI235" s="77">
        <f>SUM(R235:U235)</f>
        <v>0</v>
      </c>
      <c r="BJ235" s="77">
        <f>SUM(V235:Y235)</f>
        <v>0</v>
      </c>
      <c r="BK235" s="77">
        <f>SUM(Z235:AD235)</f>
        <v>0</v>
      </c>
      <c r="BL235" s="77">
        <f>SUM(AE235:AH235)</f>
        <v>0</v>
      </c>
      <c r="BM235" s="77">
        <f>SUM(AI235:AL235)</f>
        <v>0</v>
      </c>
      <c r="BN235" s="77">
        <f>SUM(AM235:AQ235)</f>
        <v>0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0</v>
      </c>
      <c r="BS235" s="77">
        <f>SUM(BF235:BH235)</f>
        <v>0</v>
      </c>
      <c r="BT235" s="77">
        <f>SUM(BI235:BK235)</f>
        <v>0</v>
      </c>
      <c r="BU235" s="77">
        <f>SUM(BL235:BN235)</f>
        <v>0</v>
      </c>
      <c r="BV235" s="77">
        <f>SUM(BO235:BQ235)</f>
        <v>0</v>
      </c>
      <c r="BW235" s="77">
        <f>SUM(BF235:BK235)</f>
        <v>0</v>
      </c>
      <c r="BX235" s="77">
        <f>SUM(BL235:BQ235)</f>
        <v>0</v>
      </c>
      <c r="BY235" s="77">
        <f>IF(Info!$O$3="Q1",$BS235,IF(Info!$O$3="Q2",$BS235+$BT235,IF(Info!$O$3="Q3",$BS235+$BT235+$BU235,$BR235)))</f>
        <v>0</v>
      </c>
      <c r="BZ235" s="77">
        <f>IF(Info!$O$3="Q1",$BS235,IF(Info!$O$3="Q2",$BT235,IF(Info!$O$3="Q3",$BU235,$BV235)))</f>
        <v>0</v>
      </c>
      <c r="CA235" s="48"/>
    </row>
    <row r="236" spans="1:79" x14ac:dyDescent="0.3">
      <c r="A236" s="248"/>
      <c r="B236" s="78" t="s">
        <v>59</v>
      </c>
      <c r="C236" s="250"/>
      <c r="D236" s="161">
        <f>SUM(E236:BD236)</f>
        <v>0</v>
      </c>
      <c r="E236" s="77">
        <f t="shared" ref="E236:AJ236" si="368">IF(E$136=0,0,E97-E326)</f>
        <v>0</v>
      </c>
      <c r="F236" s="77">
        <f t="shared" si="368"/>
        <v>0</v>
      </c>
      <c r="G236" s="77">
        <f t="shared" si="368"/>
        <v>0</v>
      </c>
      <c r="H236" s="77">
        <f t="shared" si="368"/>
        <v>0</v>
      </c>
      <c r="I236" s="77">
        <f t="shared" si="368"/>
        <v>0</v>
      </c>
      <c r="J236" s="77">
        <f t="shared" si="368"/>
        <v>0</v>
      </c>
      <c r="K236" s="77">
        <f t="shared" si="368"/>
        <v>0</v>
      </c>
      <c r="L236" s="77">
        <f t="shared" si="368"/>
        <v>0</v>
      </c>
      <c r="M236" s="77">
        <f t="shared" si="368"/>
        <v>0</v>
      </c>
      <c r="N236" s="77">
        <f t="shared" si="368"/>
        <v>0</v>
      </c>
      <c r="O236" s="77">
        <f t="shared" si="368"/>
        <v>0</v>
      </c>
      <c r="P236" s="77">
        <f t="shared" si="368"/>
        <v>0</v>
      </c>
      <c r="Q236" s="77">
        <f t="shared" si="368"/>
        <v>0</v>
      </c>
      <c r="R236" s="77">
        <f t="shared" si="368"/>
        <v>0</v>
      </c>
      <c r="S236" s="77">
        <f t="shared" si="368"/>
        <v>0</v>
      </c>
      <c r="T236" s="77">
        <f t="shared" si="368"/>
        <v>0</v>
      </c>
      <c r="U236" s="77">
        <f t="shared" si="368"/>
        <v>0</v>
      </c>
      <c r="V236" s="77">
        <f t="shared" si="368"/>
        <v>0</v>
      </c>
      <c r="W236" s="77">
        <f t="shared" si="368"/>
        <v>0</v>
      </c>
      <c r="X236" s="77">
        <f t="shared" si="368"/>
        <v>0</v>
      </c>
      <c r="Y236" s="77">
        <f t="shared" si="368"/>
        <v>0</v>
      </c>
      <c r="Z236" s="77">
        <f t="shared" si="368"/>
        <v>0</v>
      </c>
      <c r="AA236" s="77">
        <f t="shared" si="368"/>
        <v>0</v>
      </c>
      <c r="AB236" s="77">
        <f t="shared" si="368"/>
        <v>0</v>
      </c>
      <c r="AC236" s="77">
        <f t="shared" si="368"/>
        <v>0</v>
      </c>
      <c r="AD236" s="77">
        <f t="shared" si="368"/>
        <v>0</v>
      </c>
      <c r="AE236" s="77">
        <f t="shared" si="368"/>
        <v>0</v>
      </c>
      <c r="AF236" s="77">
        <f t="shared" si="368"/>
        <v>0</v>
      </c>
      <c r="AG236" s="77">
        <f t="shared" si="368"/>
        <v>0</v>
      </c>
      <c r="AH236" s="77">
        <f t="shared" si="368"/>
        <v>0</v>
      </c>
      <c r="AI236" s="77">
        <f t="shared" si="368"/>
        <v>0</v>
      </c>
      <c r="AJ236" s="77">
        <f t="shared" si="368"/>
        <v>0</v>
      </c>
      <c r="AK236" s="77">
        <f t="shared" ref="AK236:BD236" si="369">IF(AK$136=0,0,AK97-AK326)</f>
        <v>0</v>
      </c>
      <c r="AL236" s="77">
        <f t="shared" si="369"/>
        <v>0</v>
      </c>
      <c r="AM236" s="77">
        <f t="shared" si="369"/>
        <v>0</v>
      </c>
      <c r="AN236" s="77">
        <f t="shared" si="369"/>
        <v>0</v>
      </c>
      <c r="AO236" s="77">
        <f t="shared" si="369"/>
        <v>0</v>
      </c>
      <c r="AP236" s="77">
        <f t="shared" si="369"/>
        <v>0</v>
      </c>
      <c r="AQ236" s="77">
        <f t="shared" si="369"/>
        <v>0</v>
      </c>
      <c r="AR236" s="77">
        <f t="shared" si="369"/>
        <v>0</v>
      </c>
      <c r="AS236" s="77">
        <f t="shared" si="369"/>
        <v>0</v>
      </c>
      <c r="AT236" s="77">
        <f t="shared" si="369"/>
        <v>0</v>
      </c>
      <c r="AU236" s="77">
        <f t="shared" si="369"/>
        <v>0</v>
      </c>
      <c r="AV236" s="77">
        <f t="shared" si="369"/>
        <v>0</v>
      </c>
      <c r="AW236" s="77">
        <f t="shared" si="369"/>
        <v>0</v>
      </c>
      <c r="AX236" s="77">
        <f t="shared" si="369"/>
        <v>0</v>
      </c>
      <c r="AY236" s="77">
        <f t="shared" si="369"/>
        <v>0</v>
      </c>
      <c r="AZ236" s="77">
        <f t="shared" si="369"/>
        <v>0</v>
      </c>
      <c r="BA236" s="77">
        <f t="shared" si="369"/>
        <v>0</v>
      </c>
      <c r="BB236" s="77">
        <f t="shared" si="369"/>
        <v>0</v>
      </c>
      <c r="BC236" s="77">
        <f t="shared" si="369"/>
        <v>0</v>
      </c>
      <c r="BD236" s="77">
        <f t="shared" si="369"/>
        <v>0</v>
      </c>
      <c r="BE236" s="251"/>
      <c r="BF236" s="163">
        <f>SUM(E236:H236)</f>
        <v>0</v>
      </c>
      <c r="BG236" s="77">
        <f>SUM(I236:L236)</f>
        <v>0</v>
      </c>
      <c r="BH236" s="77">
        <f>SUM(M236:Q236)</f>
        <v>0</v>
      </c>
      <c r="BI236" s="77">
        <f>SUM(R236:U236)</f>
        <v>0</v>
      </c>
      <c r="BJ236" s="77">
        <f>SUM(V236:Y236)</f>
        <v>0</v>
      </c>
      <c r="BK236" s="77">
        <f>SUM(Z236:AD236)</f>
        <v>0</v>
      </c>
      <c r="BL236" s="77">
        <f>SUM(AE236:AH236)</f>
        <v>0</v>
      </c>
      <c r="BM236" s="77">
        <f>SUM(AI236:AL236)</f>
        <v>0</v>
      </c>
      <c r="BN236" s="77">
        <f>SUM(AM236:AQ236)</f>
        <v>0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0</v>
      </c>
      <c r="BS236" s="77">
        <f>SUM(BF236:BH236)</f>
        <v>0</v>
      </c>
      <c r="BT236" s="77">
        <f>SUM(BI236:BK236)</f>
        <v>0</v>
      </c>
      <c r="BU236" s="77">
        <f>SUM(BL236:BN236)</f>
        <v>0</v>
      </c>
      <c r="BV236" s="77">
        <f>SUM(BO236:BQ236)</f>
        <v>0</v>
      </c>
      <c r="BW236" s="77">
        <f>SUM(BF236:BK236)</f>
        <v>0</v>
      </c>
      <c r="BX236" s="77">
        <f>SUM(BL236:BQ236)</f>
        <v>0</v>
      </c>
      <c r="BY236" s="77">
        <f>IF(Info!$O$3="Q1",$BS236,IF(Info!$O$3="Q2",$BS236+$BT236,IF(Info!$O$3="Q3",$BS236+$BT236+$BU236,$BR236)))</f>
        <v>0</v>
      </c>
      <c r="BZ236" s="77">
        <f>IF(Info!$O$3="Q1",$BS236,IF(Info!$O$3="Q2",$BT236,IF(Info!$O$3="Q3",$BU236,$BV236)))</f>
        <v>0</v>
      </c>
      <c r="CA236" s="48"/>
    </row>
    <row r="237" spans="1:79" x14ac:dyDescent="0.3">
      <c r="A237" s="248"/>
      <c r="B237" s="160" t="s">
        <v>355</v>
      </c>
      <c r="C237" s="250"/>
      <c r="D237" s="255">
        <f>SUM(E237:BD237)</f>
        <v>0</v>
      </c>
      <c r="E237" s="255">
        <f t="shared" ref="E237:AJ237" si="370">IF(E$136=0,0,E98-E327)</f>
        <v>0</v>
      </c>
      <c r="F237" s="255">
        <f t="shared" si="370"/>
        <v>0</v>
      </c>
      <c r="G237" s="255">
        <f t="shared" si="370"/>
        <v>0</v>
      </c>
      <c r="H237" s="255">
        <f t="shared" si="370"/>
        <v>0</v>
      </c>
      <c r="I237" s="255">
        <f t="shared" si="370"/>
        <v>0</v>
      </c>
      <c r="J237" s="255">
        <f t="shared" si="370"/>
        <v>0</v>
      </c>
      <c r="K237" s="255">
        <f t="shared" si="370"/>
        <v>0</v>
      </c>
      <c r="L237" s="255">
        <f t="shared" si="370"/>
        <v>0</v>
      </c>
      <c r="M237" s="255">
        <f t="shared" si="370"/>
        <v>0</v>
      </c>
      <c r="N237" s="255">
        <f t="shared" si="370"/>
        <v>0</v>
      </c>
      <c r="O237" s="255">
        <f t="shared" si="370"/>
        <v>0</v>
      </c>
      <c r="P237" s="255">
        <f t="shared" si="370"/>
        <v>0</v>
      </c>
      <c r="Q237" s="255">
        <f t="shared" si="370"/>
        <v>0</v>
      </c>
      <c r="R237" s="255">
        <f t="shared" si="370"/>
        <v>0</v>
      </c>
      <c r="S237" s="255">
        <f t="shared" si="370"/>
        <v>0</v>
      </c>
      <c r="T237" s="255">
        <f t="shared" si="370"/>
        <v>0</v>
      </c>
      <c r="U237" s="255">
        <f t="shared" si="370"/>
        <v>0</v>
      </c>
      <c r="V237" s="255">
        <f t="shared" si="370"/>
        <v>0</v>
      </c>
      <c r="W237" s="255">
        <f t="shared" si="370"/>
        <v>0</v>
      </c>
      <c r="X237" s="255">
        <f t="shared" si="370"/>
        <v>0</v>
      </c>
      <c r="Y237" s="255">
        <f t="shared" si="370"/>
        <v>0</v>
      </c>
      <c r="Z237" s="255">
        <f t="shared" si="370"/>
        <v>0</v>
      </c>
      <c r="AA237" s="255">
        <f t="shared" si="370"/>
        <v>0</v>
      </c>
      <c r="AB237" s="255">
        <f t="shared" si="370"/>
        <v>0</v>
      </c>
      <c r="AC237" s="255">
        <f t="shared" si="370"/>
        <v>0</v>
      </c>
      <c r="AD237" s="255">
        <f t="shared" si="370"/>
        <v>0</v>
      </c>
      <c r="AE237" s="255">
        <f t="shared" si="370"/>
        <v>0</v>
      </c>
      <c r="AF237" s="255">
        <f t="shared" si="370"/>
        <v>0</v>
      </c>
      <c r="AG237" s="255">
        <f t="shared" si="370"/>
        <v>0</v>
      </c>
      <c r="AH237" s="255">
        <f t="shared" si="370"/>
        <v>0</v>
      </c>
      <c r="AI237" s="255">
        <f t="shared" si="370"/>
        <v>0</v>
      </c>
      <c r="AJ237" s="255">
        <f t="shared" si="370"/>
        <v>0</v>
      </c>
      <c r="AK237" s="255">
        <f t="shared" ref="AK237:BD237" si="371">IF(AK$136=0,0,AK98-AK327)</f>
        <v>0</v>
      </c>
      <c r="AL237" s="255">
        <f t="shared" si="371"/>
        <v>0</v>
      </c>
      <c r="AM237" s="255">
        <f t="shared" si="371"/>
        <v>0</v>
      </c>
      <c r="AN237" s="255">
        <f t="shared" si="371"/>
        <v>0</v>
      </c>
      <c r="AO237" s="255">
        <f t="shared" si="371"/>
        <v>0</v>
      </c>
      <c r="AP237" s="255">
        <f t="shared" si="371"/>
        <v>0</v>
      </c>
      <c r="AQ237" s="255">
        <f t="shared" si="371"/>
        <v>0</v>
      </c>
      <c r="AR237" s="255">
        <f t="shared" si="371"/>
        <v>0</v>
      </c>
      <c r="AS237" s="255">
        <f t="shared" si="371"/>
        <v>0</v>
      </c>
      <c r="AT237" s="255">
        <f t="shared" si="371"/>
        <v>0</v>
      </c>
      <c r="AU237" s="255">
        <f t="shared" si="371"/>
        <v>0</v>
      </c>
      <c r="AV237" s="255">
        <f t="shared" si="371"/>
        <v>0</v>
      </c>
      <c r="AW237" s="255">
        <f t="shared" si="371"/>
        <v>0</v>
      </c>
      <c r="AX237" s="255">
        <f t="shared" si="371"/>
        <v>0</v>
      </c>
      <c r="AY237" s="255">
        <f t="shared" si="371"/>
        <v>0</v>
      </c>
      <c r="AZ237" s="255">
        <f t="shared" si="371"/>
        <v>0</v>
      </c>
      <c r="BA237" s="255">
        <f t="shared" si="371"/>
        <v>0</v>
      </c>
      <c r="BB237" s="255">
        <f t="shared" si="371"/>
        <v>0</v>
      </c>
      <c r="BC237" s="255">
        <f t="shared" si="371"/>
        <v>0</v>
      </c>
      <c r="BD237" s="255">
        <f t="shared" si="371"/>
        <v>0</v>
      </c>
      <c r="BE237" s="251"/>
      <c r="BF237" s="162">
        <f>SUM(E237:H237)</f>
        <v>0</v>
      </c>
      <c r="BG237" s="157">
        <f>SUM(I237:L237)</f>
        <v>0</v>
      </c>
      <c r="BH237" s="157">
        <f>SUM(M237:Q237)</f>
        <v>0</v>
      </c>
      <c r="BI237" s="157">
        <f>SUM(R237:U237)</f>
        <v>0</v>
      </c>
      <c r="BJ237" s="157">
        <f>SUM(V237:Y237)</f>
        <v>0</v>
      </c>
      <c r="BK237" s="157">
        <f>SUM(Z237:AD237)</f>
        <v>0</v>
      </c>
      <c r="BL237" s="157">
        <f>SUM(AE237:AH237)</f>
        <v>0</v>
      </c>
      <c r="BM237" s="157">
        <f>SUM(AI237:AL237)</f>
        <v>0</v>
      </c>
      <c r="BN237" s="157">
        <f>SUM(AM237:AQ237)</f>
        <v>0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0</v>
      </c>
      <c r="BS237" s="157">
        <f>SUM(BF237:BH237)</f>
        <v>0</v>
      </c>
      <c r="BT237" s="157">
        <f>SUM(BI237:BK237)</f>
        <v>0</v>
      </c>
      <c r="BU237" s="157">
        <f>SUM(BL237:BN237)</f>
        <v>0</v>
      </c>
      <c r="BV237" s="157">
        <f>SUM(BO237:BQ237)</f>
        <v>0</v>
      </c>
      <c r="BW237" s="157">
        <f>SUM(BF237:BK237)</f>
        <v>0</v>
      </c>
      <c r="BX237" s="157">
        <f>SUM(BL237:BQ237)</f>
        <v>0</v>
      </c>
      <c r="BY237" s="157">
        <f>IF(Info!$O$3="Q1",$BS237,IF(Info!$O$3="Q2",$BS237+$BT237,IF(Info!$O$3="Q3",$BS237+$BT237+$BU237,$BR237)))</f>
        <v>0</v>
      </c>
      <c r="BZ237" s="157">
        <f>IF(Info!$O$3="Q1",$BS237,IF(Info!$O$3="Q2",$BT237,IF(Info!$O$3="Q3",$BU237,$BV237)))</f>
        <v>0</v>
      </c>
      <c r="CA237" s="48"/>
    </row>
    <row r="238" spans="1:79" ht="15.6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x14ac:dyDescent="0.3">
      <c r="A239" s="248"/>
      <c r="B239" s="78" t="s">
        <v>357</v>
      </c>
      <c r="C239" s="250"/>
      <c r="D239" s="161">
        <f>SUM(E239:BD239)</f>
        <v>0</v>
      </c>
      <c r="E239" s="77">
        <f t="shared" ref="E239:AJ239" si="372">IF(E$136=0,0,E100-E329)</f>
        <v>0</v>
      </c>
      <c r="F239" s="77">
        <f t="shared" si="372"/>
        <v>0</v>
      </c>
      <c r="G239" s="77">
        <f t="shared" si="372"/>
        <v>0</v>
      </c>
      <c r="H239" s="77">
        <f t="shared" si="372"/>
        <v>0</v>
      </c>
      <c r="I239" s="77">
        <f t="shared" si="372"/>
        <v>0</v>
      </c>
      <c r="J239" s="77">
        <f t="shared" si="372"/>
        <v>0</v>
      </c>
      <c r="K239" s="77">
        <f t="shared" si="372"/>
        <v>0</v>
      </c>
      <c r="L239" s="77">
        <f t="shared" si="372"/>
        <v>0</v>
      </c>
      <c r="M239" s="77">
        <f t="shared" si="372"/>
        <v>0</v>
      </c>
      <c r="N239" s="77">
        <f t="shared" si="372"/>
        <v>0</v>
      </c>
      <c r="O239" s="77">
        <f t="shared" si="372"/>
        <v>0</v>
      </c>
      <c r="P239" s="77">
        <f t="shared" si="372"/>
        <v>0</v>
      </c>
      <c r="Q239" s="77">
        <f t="shared" si="372"/>
        <v>0</v>
      </c>
      <c r="R239" s="77">
        <f t="shared" si="372"/>
        <v>0</v>
      </c>
      <c r="S239" s="77">
        <f t="shared" si="372"/>
        <v>0</v>
      </c>
      <c r="T239" s="77">
        <f t="shared" si="372"/>
        <v>0</v>
      </c>
      <c r="U239" s="77">
        <f t="shared" si="372"/>
        <v>0</v>
      </c>
      <c r="V239" s="77">
        <f t="shared" si="372"/>
        <v>0</v>
      </c>
      <c r="W239" s="77">
        <f t="shared" si="372"/>
        <v>0</v>
      </c>
      <c r="X239" s="77">
        <f t="shared" si="372"/>
        <v>0</v>
      </c>
      <c r="Y239" s="77">
        <f t="shared" si="372"/>
        <v>0</v>
      </c>
      <c r="Z239" s="77">
        <f t="shared" si="372"/>
        <v>0</v>
      </c>
      <c r="AA239" s="77">
        <f t="shared" si="372"/>
        <v>0</v>
      </c>
      <c r="AB239" s="77">
        <f t="shared" si="372"/>
        <v>0</v>
      </c>
      <c r="AC239" s="77">
        <f t="shared" si="372"/>
        <v>0</v>
      </c>
      <c r="AD239" s="77">
        <f t="shared" si="372"/>
        <v>0</v>
      </c>
      <c r="AE239" s="77">
        <f t="shared" si="372"/>
        <v>0</v>
      </c>
      <c r="AF239" s="77">
        <f t="shared" si="372"/>
        <v>0</v>
      </c>
      <c r="AG239" s="77">
        <f t="shared" si="372"/>
        <v>0</v>
      </c>
      <c r="AH239" s="77">
        <f t="shared" si="372"/>
        <v>0</v>
      </c>
      <c r="AI239" s="77">
        <f t="shared" si="372"/>
        <v>0</v>
      </c>
      <c r="AJ239" s="77">
        <f t="shared" si="372"/>
        <v>0</v>
      </c>
      <c r="AK239" s="77">
        <f t="shared" ref="AK239:BD239" si="373">IF(AK$136=0,0,AK100-AK329)</f>
        <v>0</v>
      </c>
      <c r="AL239" s="77">
        <f t="shared" si="373"/>
        <v>0</v>
      </c>
      <c r="AM239" s="77">
        <f t="shared" si="373"/>
        <v>0</v>
      </c>
      <c r="AN239" s="77">
        <f t="shared" si="373"/>
        <v>0</v>
      </c>
      <c r="AO239" s="77">
        <f t="shared" si="373"/>
        <v>0</v>
      </c>
      <c r="AP239" s="77">
        <f t="shared" si="373"/>
        <v>0</v>
      </c>
      <c r="AQ239" s="77">
        <f t="shared" si="373"/>
        <v>0</v>
      </c>
      <c r="AR239" s="77">
        <f t="shared" si="373"/>
        <v>0</v>
      </c>
      <c r="AS239" s="77">
        <f t="shared" si="373"/>
        <v>0</v>
      </c>
      <c r="AT239" s="77">
        <f t="shared" si="373"/>
        <v>0</v>
      </c>
      <c r="AU239" s="77">
        <f t="shared" si="373"/>
        <v>0</v>
      </c>
      <c r="AV239" s="77">
        <f t="shared" si="373"/>
        <v>0</v>
      </c>
      <c r="AW239" s="77">
        <f t="shared" si="373"/>
        <v>0</v>
      </c>
      <c r="AX239" s="77">
        <f t="shared" si="373"/>
        <v>0</v>
      </c>
      <c r="AY239" s="77">
        <f t="shared" si="373"/>
        <v>0</v>
      </c>
      <c r="AZ239" s="77">
        <f t="shared" si="373"/>
        <v>0</v>
      </c>
      <c r="BA239" s="77">
        <f t="shared" si="373"/>
        <v>0</v>
      </c>
      <c r="BB239" s="77">
        <f t="shared" si="373"/>
        <v>0</v>
      </c>
      <c r="BC239" s="77">
        <f t="shared" si="373"/>
        <v>0</v>
      </c>
      <c r="BD239" s="77">
        <f t="shared" si="373"/>
        <v>0</v>
      </c>
      <c r="BE239" s="251"/>
      <c r="BF239" s="163">
        <f>SUM(E239:H239)</f>
        <v>0</v>
      </c>
      <c r="BG239" s="77">
        <f>SUM(I239:L239)</f>
        <v>0</v>
      </c>
      <c r="BH239" s="77">
        <f>SUM(M239:Q239)</f>
        <v>0</v>
      </c>
      <c r="BI239" s="77">
        <f>SUM(R239:U239)</f>
        <v>0</v>
      </c>
      <c r="BJ239" s="77">
        <f>SUM(V239:Y239)</f>
        <v>0</v>
      </c>
      <c r="BK239" s="77">
        <f>SUM(Z239:AD239)</f>
        <v>0</v>
      </c>
      <c r="BL239" s="77">
        <f>SUM(AE239:AH239)</f>
        <v>0</v>
      </c>
      <c r="BM239" s="77">
        <f>SUM(AI239:AL239)</f>
        <v>0</v>
      </c>
      <c r="BN239" s="77">
        <f>SUM(AM239:AQ239)</f>
        <v>0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0</v>
      </c>
      <c r="BS239" s="77">
        <f>SUM(BF239:BH239)</f>
        <v>0</v>
      </c>
      <c r="BT239" s="77">
        <f>SUM(BI239:BK239)</f>
        <v>0</v>
      </c>
      <c r="BU239" s="77">
        <f>SUM(BL239:BN239)</f>
        <v>0</v>
      </c>
      <c r="BV239" s="77">
        <f>SUM(BO239:BQ239)</f>
        <v>0</v>
      </c>
      <c r="BW239" s="77">
        <f>SUM(BF239:BK239)</f>
        <v>0</v>
      </c>
      <c r="BX239" s="77">
        <f>SUM(BL239:BQ239)</f>
        <v>0</v>
      </c>
      <c r="BY239" s="77">
        <f>IF(Info!$O$3="Q1",$BS239,IF(Info!$O$3="Q2",$BS239+$BT239,IF(Info!$O$3="Q3",$BS239+$BT239+$BU239,$BR239)))</f>
        <v>0</v>
      </c>
      <c r="BZ239" s="77">
        <f>IF(Info!$O$3="Q1",$BS239,IF(Info!$O$3="Q2",$BT239,IF(Info!$O$3="Q3",$BU239,$BV239)))</f>
        <v>0</v>
      </c>
      <c r="CA239" s="48"/>
    </row>
    <row r="240" spans="1:79" x14ac:dyDescent="0.3">
      <c r="A240" s="248"/>
      <c r="B240" s="78" t="s">
        <v>358</v>
      </c>
      <c r="C240" s="250"/>
      <c r="D240" s="161">
        <f>SUM(E240:BD240)</f>
        <v>0</v>
      </c>
      <c r="E240" s="77">
        <f t="shared" ref="E240:AJ240" si="374">IF(E$136=0,0,E101-E330)</f>
        <v>0</v>
      </c>
      <c r="F240" s="77">
        <f t="shared" si="374"/>
        <v>0</v>
      </c>
      <c r="G240" s="77">
        <f t="shared" si="374"/>
        <v>0</v>
      </c>
      <c r="H240" s="77">
        <f t="shared" si="374"/>
        <v>0</v>
      </c>
      <c r="I240" s="77">
        <f t="shared" si="374"/>
        <v>0</v>
      </c>
      <c r="J240" s="77">
        <f t="shared" si="374"/>
        <v>0</v>
      </c>
      <c r="K240" s="77">
        <f t="shared" si="374"/>
        <v>0</v>
      </c>
      <c r="L240" s="77">
        <f t="shared" si="374"/>
        <v>0</v>
      </c>
      <c r="M240" s="77">
        <f t="shared" si="374"/>
        <v>0</v>
      </c>
      <c r="N240" s="77">
        <f t="shared" si="374"/>
        <v>0</v>
      </c>
      <c r="O240" s="77">
        <f t="shared" si="374"/>
        <v>0</v>
      </c>
      <c r="P240" s="77">
        <f t="shared" si="374"/>
        <v>0</v>
      </c>
      <c r="Q240" s="77">
        <f t="shared" si="374"/>
        <v>0</v>
      </c>
      <c r="R240" s="77">
        <f t="shared" si="374"/>
        <v>0</v>
      </c>
      <c r="S240" s="77">
        <f t="shared" si="374"/>
        <v>0</v>
      </c>
      <c r="T240" s="77">
        <f t="shared" si="374"/>
        <v>0</v>
      </c>
      <c r="U240" s="77">
        <f t="shared" si="374"/>
        <v>0</v>
      </c>
      <c r="V240" s="77">
        <f t="shared" si="374"/>
        <v>0</v>
      </c>
      <c r="W240" s="77">
        <f t="shared" si="374"/>
        <v>0</v>
      </c>
      <c r="X240" s="77">
        <f t="shared" si="374"/>
        <v>0</v>
      </c>
      <c r="Y240" s="77">
        <f t="shared" si="374"/>
        <v>0</v>
      </c>
      <c r="Z240" s="77">
        <f t="shared" si="374"/>
        <v>0</v>
      </c>
      <c r="AA240" s="77">
        <f t="shared" si="374"/>
        <v>0</v>
      </c>
      <c r="AB240" s="77">
        <f t="shared" si="374"/>
        <v>0</v>
      </c>
      <c r="AC240" s="77">
        <f t="shared" si="374"/>
        <v>0</v>
      </c>
      <c r="AD240" s="77">
        <f t="shared" si="374"/>
        <v>0</v>
      </c>
      <c r="AE240" s="77">
        <f t="shared" si="374"/>
        <v>0</v>
      </c>
      <c r="AF240" s="77">
        <f t="shared" si="374"/>
        <v>0</v>
      </c>
      <c r="AG240" s="77">
        <f t="shared" si="374"/>
        <v>0</v>
      </c>
      <c r="AH240" s="77">
        <f t="shared" si="374"/>
        <v>0</v>
      </c>
      <c r="AI240" s="77">
        <f t="shared" si="374"/>
        <v>0</v>
      </c>
      <c r="AJ240" s="77">
        <f t="shared" si="374"/>
        <v>0</v>
      </c>
      <c r="AK240" s="77">
        <f t="shared" ref="AK240:BD240" si="375">IF(AK$136=0,0,AK101-AK330)</f>
        <v>0</v>
      </c>
      <c r="AL240" s="77">
        <f t="shared" si="375"/>
        <v>0</v>
      </c>
      <c r="AM240" s="77">
        <f t="shared" si="375"/>
        <v>0</v>
      </c>
      <c r="AN240" s="77">
        <f t="shared" si="375"/>
        <v>0</v>
      </c>
      <c r="AO240" s="77">
        <f t="shared" si="375"/>
        <v>0</v>
      </c>
      <c r="AP240" s="77">
        <f t="shared" si="375"/>
        <v>0</v>
      </c>
      <c r="AQ240" s="77">
        <f t="shared" si="375"/>
        <v>0</v>
      </c>
      <c r="AR240" s="77">
        <f t="shared" si="375"/>
        <v>0</v>
      </c>
      <c r="AS240" s="77">
        <f t="shared" si="375"/>
        <v>0</v>
      </c>
      <c r="AT240" s="77">
        <f t="shared" si="375"/>
        <v>0</v>
      </c>
      <c r="AU240" s="77">
        <f t="shared" si="375"/>
        <v>0</v>
      </c>
      <c r="AV240" s="77">
        <f t="shared" si="375"/>
        <v>0</v>
      </c>
      <c r="AW240" s="77">
        <f t="shared" si="375"/>
        <v>0</v>
      </c>
      <c r="AX240" s="77">
        <f t="shared" si="375"/>
        <v>0</v>
      </c>
      <c r="AY240" s="77">
        <f t="shared" si="375"/>
        <v>0</v>
      </c>
      <c r="AZ240" s="77">
        <f t="shared" si="375"/>
        <v>0</v>
      </c>
      <c r="BA240" s="77">
        <f t="shared" si="375"/>
        <v>0</v>
      </c>
      <c r="BB240" s="77">
        <f t="shared" si="375"/>
        <v>0</v>
      </c>
      <c r="BC240" s="77">
        <f t="shared" si="375"/>
        <v>0</v>
      </c>
      <c r="BD240" s="77">
        <f t="shared" si="375"/>
        <v>0</v>
      </c>
      <c r="BE240" s="251"/>
      <c r="BF240" s="163">
        <f>SUM(E240:H240)</f>
        <v>0</v>
      </c>
      <c r="BG240" s="77">
        <f>SUM(I240:L240)</f>
        <v>0</v>
      </c>
      <c r="BH240" s="77">
        <f>SUM(M240:Q240)</f>
        <v>0</v>
      </c>
      <c r="BI240" s="77">
        <f>SUM(R240:U240)</f>
        <v>0</v>
      </c>
      <c r="BJ240" s="77">
        <f>SUM(V240:Y240)</f>
        <v>0</v>
      </c>
      <c r="BK240" s="77">
        <f>SUM(Z240:AD240)</f>
        <v>0</v>
      </c>
      <c r="BL240" s="77">
        <f>SUM(AE240:AH240)</f>
        <v>0</v>
      </c>
      <c r="BM240" s="77">
        <f>SUM(AI240:AL240)</f>
        <v>0</v>
      </c>
      <c r="BN240" s="77">
        <f>SUM(AM240:AQ240)</f>
        <v>0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0</v>
      </c>
      <c r="BS240" s="77">
        <f>SUM(BF240:BH240)</f>
        <v>0</v>
      </c>
      <c r="BT240" s="77">
        <f>SUM(BI240:BK240)</f>
        <v>0</v>
      </c>
      <c r="BU240" s="77">
        <f>SUM(BL240:BN240)</f>
        <v>0</v>
      </c>
      <c r="BV240" s="77">
        <f>SUM(BO240:BQ240)</f>
        <v>0</v>
      </c>
      <c r="BW240" s="77">
        <f>SUM(BF240:BK240)</f>
        <v>0</v>
      </c>
      <c r="BX240" s="77">
        <f>SUM(BL240:BQ240)</f>
        <v>0</v>
      </c>
      <c r="BY240" s="77">
        <f>IF(Info!$O$3="Q1",$BS240,IF(Info!$O$3="Q2",$BS240+$BT240,IF(Info!$O$3="Q3",$BS240+$BT240+$BU240,$BR240)))</f>
        <v>0</v>
      </c>
      <c r="BZ240" s="77">
        <f>IF(Info!$O$3="Q1",$BS240,IF(Info!$O$3="Q2",$BT240,IF(Info!$O$3="Q3",$BU240,$BV240)))</f>
        <v>0</v>
      </c>
      <c r="CA240" s="48"/>
    </row>
    <row r="241" spans="1:79" x14ac:dyDescent="0.3">
      <c r="A241" s="248"/>
      <c r="B241" s="78" t="s">
        <v>359</v>
      </c>
      <c r="C241" s="250"/>
      <c r="D241" s="161">
        <f>SUM(E241:BD241)</f>
        <v>0</v>
      </c>
      <c r="E241" s="77">
        <f t="shared" ref="E241:AJ241" si="376">IF(E$136=0,0,E102-E331)</f>
        <v>0</v>
      </c>
      <c r="F241" s="77">
        <f t="shared" si="376"/>
        <v>0</v>
      </c>
      <c r="G241" s="77">
        <f t="shared" si="376"/>
        <v>0</v>
      </c>
      <c r="H241" s="77">
        <f t="shared" si="376"/>
        <v>0</v>
      </c>
      <c r="I241" s="77">
        <f t="shared" si="376"/>
        <v>0</v>
      </c>
      <c r="J241" s="77">
        <f t="shared" si="376"/>
        <v>0</v>
      </c>
      <c r="K241" s="77">
        <f t="shared" si="376"/>
        <v>0</v>
      </c>
      <c r="L241" s="77">
        <f t="shared" si="376"/>
        <v>0</v>
      </c>
      <c r="M241" s="77">
        <f t="shared" si="376"/>
        <v>0</v>
      </c>
      <c r="N241" s="77">
        <f t="shared" si="376"/>
        <v>0</v>
      </c>
      <c r="O241" s="77">
        <f t="shared" si="376"/>
        <v>0</v>
      </c>
      <c r="P241" s="77">
        <f t="shared" si="376"/>
        <v>0</v>
      </c>
      <c r="Q241" s="77">
        <f t="shared" si="376"/>
        <v>0</v>
      </c>
      <c r="R241" s="77">
        <f t="shared" si="376"/>
        <v>0</v>
      </c>
      <c r="S241" s="77">
        <f t="shared" si="376"/>
        <v>0</v>
      </c>
      <c r="T241" s="77">
        <f t="shared" si="376"/>
        <v>0</v>
      </c>
      <c r="U241" s="77">
        <f t="shared" si="376"/>
        <v>0</v>
      </c>
      <c r="V241" s="77">
        <f t="shared" si="376"/>
        <v>0</v>
      </c>
      <c r="W241" s="77">
        <f t="shared" si="376"/>
        <v>0</v>
      </c>
      <c r="X241" s="77">
        <f t="shared" si="376"/>
        <v>0</v>
      </c>
      <c r="Y241" s="77">
        <f t="shared" si="376"/>
        <v>0</v>
      </c>
      <c r="Z241" s="77">
        <f t="shared" si="376"/>
        <v>0</v>
      </c>
      <c r="AA241" s="77">
        <f t="shared" si="376"/>
        <v>0</v>
      </c>
      <c r="AB241" s="77">
        <f t="shared" si="376"/>
        <v>0</v>
      </c>
      <c r="AC241" s="77">
        <f t="shared" si="376"/>
        <v>0</v>
      </c>
      <c r="AD241" s="77">
        <f t="shared" si="376"/>
        <v>0</v>
      </c>
      <c r="AE241" s="77">
        <f t="shared" si="376"/>
        <v>0</v>
      </c>
      <c r="AF241" s="77">
        <f t="shared" si="376"/>
        <v>0</v>
      </c>
      <c r="AG241" s="77">
        <f t="shared" si="376"/>
        <v>0</v>
      </c>
      <c r="AH241" s="77">
        <f t="shared" si="376"/>
        <v>0</v>
      </c>
      <c r="AI241" s="77">
        <f t="shared" si="376"/>
        <v>0</v>
      </c>
      <c r="AJ241" s="77">
        <f t="shared" si="376"/>
        <v>0</v>
      </c>
      <c r="AK241" s="77">
        <f t="shared" ref="AK241:BD241" si="377">IF(AK$136=0,0,AK102-AK331)</f>
        <v>0</v>
      </c>
      <c r="AL241" s="77">
        <f t="shared" si="377"/>
        <v>0</v>
      </c>
      <c r="AM241" s="77">
        <f t="shared" si="377"/>
        <v>0</v>
      </c>
      <c r="AN241" s="77">
        <f t="shared" si="377"/>
        <v>0</v>
      </c>
      <c r="AO241" s="77">
        <f t="shared" si="377"/>
        <v>0</v>
      </c>
      <c r="AP241" s="77">
        <f t="shared" si="377"/>
        <v>0</v>
      </c>
      <c r="AQ241" s="77">
        <f t="shared" si="377"/>
        <v>0</v>
      </c>
      <c r="AR241" s="77">
        <f t="shared" si="377"/>
        <v>0</v>
      </c>
      <c r="AS241" s="77">
        <f t="shared" si="377"/>
        <v>0</v>
      </c>
      <c r="AT241" s="77">
        <f t="shared" si="377"/>
        <v>0</v>
      </c>
      <c r="AU241" s="77">
        <f t="shared" si="377"/>
        <v>0</v>
      </c>
      <c r="AV241" s="77">
        <f t="shared" si="377"/>
        <v>0</v>
      </c>
      <c r="AW241" s="77">
        <f t="shared" si="377"/>
        <v>0</v>
      </c>
      <c r="AX241" s="77">
        <f t="shared" si="377"/>
        <v>0</v>
      </c>
      <c r="AY241" s="77">
        <f t="shared" si="377"/>
        <v>0</v>
      </c>
      <c r="AZ241" s="77">
        <f t="shared" si="377"/>
        <v>0</v>
      </c>
      <c r="BA241" s="77">
        <f t="shared" si="377"/>
        <v>0</v>
      </c>
      <c r="BB241" s="77">
        <f t="shared" si="377"/>
        <v>0</v>
      </c>
      <c r="BC241" s="77">
        <f t="shared" si="377"/>
        <v>0</v>
      </c>
      <c r="BD241" s="77">
        <f t="shared" si="377"/>
        <v>0</v>
      </c>
      <c r="BE241" s="251"/>
      <c r="BF241" s="163">
        <f>SUM(E241:H241)</f>
        <v>0</v>
      </c>
      <c r="BG241" s="77">
        <f>SUM(I241:L241)</f>
        <v>0</v>
      </c>
      <c r="BH241" s="77">
        <f>SUM(M241:Q241)</f>
        <v>0</v>
      </c>
      <c r="BI241" s="77">
        <f>SUM(R241:U241)</f>
        <v>0</v>
      </c>
      <c r="BJ241" s="77">
        <f>SUM(V241:Y241)</f>
        <v>0</v>
      </c>
      <c r="BK241" s="77">
        <f>SUM(Z241:AD241)</f>
        <v>0</v>
      </c>
      <c r="BL241" s="77">
        <f>SUM(AE241:AH241)</f>
        <v>0</v>
      </c>
      <c r="BM241" s="77">
        <f>SUM(AI241:AL241)</f>
        <v>0</v>
      </c>
      <c r="BN241" s="77">
        <f>SUM(AM241:AQ241)</f>
        <v>0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0</v>
      </c>
      <c r="BS241" s="77">
        <f>SUM(BF241:BH241)</f>
        <v>0</v>
      </c>
      <c r="BT241" s="77">
        <f>SUM(BI241:BK241)</f>
        <v>0</v>
      </c>
      <c r="BU241" s="77">
        <f>SUM(BL241:BN241)</f>
        <v>0</v>
      </c>
      <c r="BV241" s="77">
        <f>SUM(BO241:BQ241)</f>
        <v>0</v>
      </c>
      <c r="BW241" s="77">
        <f>SUM(BF241:BK241)</f>
        <v>0</v>
      </c>
      <c r="BX241" s="77">
        <f>SUM(BL241:BQ241)</f>
        <v>0</v>
      </c>
      <c r="BY241" s="77">
        <f>IF(Info!$O$3="Q1",$BS241,IF(Info!$O$3="Q2",$BS241+$BT241,IF(Info!$O$3="Q3",$BS241+$BT241+$BU241,$BR241)))</f>
        <v>0</v>
      </c>
      <c r="BZ241" s="77">
        <f>IF(Info!$O$3="Q1",$BS241,IF(Info!$O$3="Q2",$BT241,IF(Info!$O$3="Q3",$BU241,$BV241)))</f>
        <v>0</v>
      </c>
      <c r="CA241" s="48"/>
    </row>
    <row r="242" spans="1:79" x14ac:dyDescent="0.3">
      <c r="A242" s="248"/>
      <c r="B242" s="78" t="s">
        <v>67</v>
      </c>
      <c r="C242" s="250"/>
      <c r="D242" s="161">
        <f>SUM(E242:BD242)</f>
        <v>0</v>
      </c>
      <c r="E242" s="77">
        <f t="shared" ref="E242:AJ242" si="378">IF(E$136=0,0,E103-E332)</f>
        <v>0</v>
      </c>
      <c r="F242" s="77">
        <f t="shared" si="378"/>
        <v>0</v>
      </c>
      <c r="G242" s="77">
        <f t="shared" si="378"/>
        <v>0</v>
      </c>
      <c r="H242" s="77">
        <f t="shared" si="378"/>
        <v>0</v>
      </c>
      <c r="I242" s="77">
        <f t="shared" si="378"/>
        <v>0</v>
      </c>
      <c r="J242" s="77">
        <f t="shared" si="378"/>
        <v>0</v>
      </c>
      <c r="K242" s="77">
        <f t="shared" si="378"/>
        <v>0</v>
      </c>
      <c r="L242" s="77">
        <f t="shared" si="378"/>
        <v>0</v>
      </c>
      <c r="M242" s="77">
        <f t="shared" si="378"/>
        <v>0</v>
      </c>
      <c r="N242" s="77">
        <f t="shared" si="378"/>
        <v>0</v>
      </c>
      <c r="O242" s="77">
        <f t="shared" si="378"/>
        <v>0</v>
      </c>
      <c r="P242" s="77">
        <f t="shared" si="378"/>
        <v>0</v>
      </c>
      <c r="Q242" s="77">
        <f t="shared" si="378"/>
        <v>0</v>
      </c>
      <c r="R242" s="77">
        <f t="shared" si="378"/>
        <v>0</v>
      </c>
      <c r="S242" s="77">
        <f t="shared" si="378"/>
        <v>0</v>
      </c>
      <c r="T242" s="77">
        <f t="shared" si="378"/>
        <v>0</v>
      </c>
      <c r="U242" s="77">
        <f t="shared" si="378"/>
        <v>0</v>
      </c>
      <c r="V242" s="77">
        <f t="shared" si="378"/>
        <v>0</v>
      </c>
      <c r="W242" s="77">
        <f t="shared" si="378"/>
        <v>0</v>
      </c>
      <c r="X242" s="77">
        <f t="shared" si="378"/>
        <v>0</v>
      </c>
      <c r="Y242" s="77">
        <f t="shared" si="378"/>
        <v>0</v>
      </c>
      <c r="Z242" s="77">
        <f t="shared" si="378"/>
        <v>0</v>
      </c>
      <c r="AA242" s="77">
        <f t="shared" si="378"/>
        <v>0</v>
      </c>
      <c r="AB242" s="77">
        <f t="shared" si="378"/>
        <v>0</v>
      </c>
      <c r="AC242" s="77">
        <f t="shared" si="378"/>
        <v>0</v>
      </c>
      <c r="AD242" s="77">
        <f t="shared" si="378"/>
        <v>0</v>
      </c>
      <c r="AE242" s="77">
        <f t="shared" si="378"/>
        <v>0</v>
      </c>
      <c r="AF242" s="77">
        <f t="shared" si="378"/>
        <v>0</v>
      </c>
      <c r="AG242" s="77">
        <f t="shared" si="378"/>
        <v>0</v>
      </c>
      <c r="AH242" s="77">
        <f t="shared" si="378"/>
        <v>0</v>
      </c>
      <c r="AI242" s="77">
        <f t="shared" si="378"/>
        <v>0</v>
      </c>
      <c r="AJ242" s="77">
        <f t="shared" si="378"/>
        <v>0</v>
      </c>
      <c r="AK242" s="77">
        <f t="shared" ref="AK242:BD242" si="379">IF(AK$136=0,0,AK103-AK332)</f>
        <v>0</v>
      </c>
      <c r="AL242" s="77">
        <f t="shared" si="379"/>
        <v>0</v>
      </c>
      <c r="AM242" s="77">
        <f t="shared" si="379"/>
        <v>0</v>
      </c>
      <c r="AN242" s="77">
        <f t="shared" si="379"/>
        <v>0</v>
      </c>
      <c r="AO242" s="77">
        <f t="shared" si="379"/>
        <v>0</v>
      </c>
      <c r="AP242" s="77">
        <f t="shared" si="379"/>
        <v>0</v>
      </c>
      <c r="AQ242" s="77">
        <f t="shared" si="379"/>
        <v>0</v>
      </c>
      <c r="AR242" s="77">
        <f t="shared" si="379"/>
        <v>0</v>
      </c>
      <c r="AS242" s="77">
        <f t="shared" si="379"/>
        <v>0</v>
      </c>
      <c r="AT242" s="77">
        <f t="shared" si="379"/>
        <v>0</v>
      </c>
      <c r="AU242" s="77">
        <f t="shared" si="379"/>
        <v>0</v>
      </c>
      <c r="AV242" s="77">
        <f t="shared" si="379"/>
        <v>0</v>
      </c>
      <c r="AW242" s="77">
        <f t="shared" si="379"/>
        <v>0</v>
      </c>
      <c r="AX242" s="77">
        <f t="shared" si="379"/>
        <v>0</v>
      </c>
      <c r="AY242" s="77">
        <f t="shared" si="379"/>
        <v>0</v>
      </c>
      <c r="AZ242" s="77">
        <f t="shared" si="379"/>
        <v>0</v>
      </c>
      <c r="BA242" s="77">
        <f t="shared" si="379"/>
        <v>0</v>
      </c>
      <c r="BB242" s="77">
        <f t="shared" si="379"/>
        <v>0</v>
      </c>
      <c r="BC242" s="77">
        <f t="shared" si="379"/>
        <v>0</v>
      </c>
      <c r="BD242" s="77">
        <f t="shared" si="379"/>
        <v>0</v>
      </c>
      <c r="BE242" s="251"/>
      <c r="BF242" s="163">
        <f>SUM(E242:H242)</f>
        <v>0</v>
      </c>
      <c r="BG242" s="77">
        <f>SUM(I242:L242)</f>
        <v>0</v>
      </c>
      <c r="BH242" s="77">
        <f>SUM(M242:Q242)</f>
        <v>0</v>
      </c>
      <c r="BI242" s="77">
        <f>SUM(R242:U242)</f>
        <v>0</v>
      </c>
      <c r="BJ242" s="77">
        <f>SUM(V242:Y242)</f>
        <v>0</v>
      </c>
      <c r="BK242" s="77">
        <f>SUM(Z242:AD242)</f>
        <v>0</v>
      </c>
      <c r="BL242" s="77">
        <f>SUM(AE242:AH242)</f>
        <v>0</v>
      </c>
      <c r="BM242" s="77">
        <f>SUM(AI242:AL242)</f>
        <v>0</v>
      </c>
      <c r="BN242" s="77">
        <f>SUM(AM242:AQ242)</f>
        <v>0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0</v>
      </c>
      <c r="BS242" s="77">
        <f>SUM(BF242:BH242)</f>
        <v>0</v>
      </c>
      <c r="BT242" s="77">
        <f>SUM(BI242:BK242)</f>
        <v>0</v>
      </c>
      <c r="BU242" s="77">
        <f>SUM(BL242:BN242)</f>
        <v>0</v>
      </c>
      <c r="BV242" s="77">
        <f>SUM(BO242:BQ242)</f>
        <v>0</v>
      </c>
      <c r="BW242" s="77">
        <f>SUM(BF242:BK242)</f>
        <v>0</v>
      </c>
      <c r="BX242" s="77">
        <f>SUM(BL242:BQ242)</f>
        <v>0</v>
      </c>
      <c r="BY242" s="77">
        <f>IF(Info!$O$3="Q1",$BS242,IF(Info!$O$3="Q2",$BS242+$BT242,IF(Info!$O$3="Q3",$BS242+$BT242+$BU242,$BR242)))</f>
        <v>0</v>
      </c>
      <c r="BZ242" s="77">
        <f>IF(Info!$O$3="Q1",$BS242,IF(Info!$O$3="Q2",$BT242,IF(Info!$O$3="Q3",$BU242,$BV242)))</f>
        <v>0</v>
      </c>
      <c r="CA242" s="48"/>
    </row>
    <row r="243" spans="1:79" x14ac:dyDescent="0.3">
      <c r="A243" s="248"/>
      <c r="B243" s="160" t="s">
        <v>360</v>
      </c>
      <c r="C243" s="250"/>
      <c r="D243" s="255">
        <f>SUM(E243:BD243)</f>
        <v>0</v>
      </c>
      <c r="E243" s="255">
        <f t="shared" ref="E243:AJ243" si="380">IF(E$136=0,0,E104-E333)</f>
        <v>0</v>
      </c>
      <c r="F243" s="255">
        <f t="shared" si="380"/>
        <v>0</v>
      </c>
      <c r="G243" s="255">
        <f t="shared" si="380"/>
        <v>0</v>
      </c>
      <c r="H243" s="255">
        <f t="shared" si="380"/>
        <v>0</v>
      </c>
      <c r="I243" s="255">
        <f t="shared" si="380"/>
        <v>0</v>
      </c>
      <c r="J243" s="255">
        <f t="shared" si="380"/>
        <v>0</v>
      </c>
      <c r="K243" s="255">
        <f t="shared" si="380"/>
        <v>0</v>
      </c>
      <c r="L243" s="255">
        <f t="shared" si="380"/>
        <v>0</v>
      </c>
      <c r="M243" s="255">
        <f t="shared" si="380"/>
        <v>0</v>
      </c>
      <c r="N243" s="255">
        <f t="shared" si="380"/>
        <v>0</v>
      </c>
      <c r="O243" s="255">
        <f t="shared" si="380"/>
        <v>0</v>
      </c>
      <c r="P243" s="255">
        <f t="shared" si="380"/>
        <v>0</v>
      </c>
      <c r="Q243" s="255">
        <f t="shared" si="380"/>
        <v>0</v>
      </c>
      <c r="R243" s="255">
        <f t="shared" si="380"/>
        <v>0</v>
      </c>
      <c r="S243" s="255">
        <f t="shared" si="380"/>
        <v>0</v>
      </c>
      <c r="T243" s="255">
        <f t="shared" si="380"/>
        <v>0</v>
      </c>
      <c r="U243" s="255">
        <f t="shared" si="380"/>
        <v>0</v>
      </c>
      <c r="V243" s="255">
        <f t="shared" si="380"/>
        <v>0</v>
      </c>
      <c r="W243" s="255">
        <f t="shared" si="380"/>
        <v>0</v>
      </c>
      <c r="X243" s="255">
        <f t="shared" si="380"/>
        <v>0</v>
      </c>
      <c r="Y243" s="255">
        <f t="shared" si="380"/>
        <v>0</v>
      </c>
      <c r="Z243" s="255">
        <f t="shared" si="380"/>
        <v>0</v>
      </c>
      <c r="AA243" s="255">
        <f t="shared" si="380"/>
        <v>0</v>
      </c>
      <c r="AB243" s="255">
        <f t="shared" si="380"/>
        <v>0</v>
      </c>
      <c r="AC243" s="255">
        <f t="shared" si="380"/>
        <v>0</v>
      </c>
      <c r="AD243" s="255">
        <f t="shared" si="380"/>
        <v>0</v>
      </c>
      <c r="AE243" s="255">
        <f t="shared" si="380"/>
        <v>0</v>
      </c>
      <c r="AF243" s="255">
        <f t="shared" si="380"/>
        <v>0</v>
      </c>
      <c r="AG243" s="255">
        <f t="shared" si="380"/>
        <v>0</v>
      </c>
      <c r="AH243" s="255">
        <f t="shared" si="380"/>
        <v>0</v>
      </c>
      <c r="AI243" s="255">
        <f t="shared" si="380"/>
        <v>0</v>
      </c>
      <c r="AJ243" s="255">
        <f t="shared" si="380"/>
        <v>0</v>
      </c>
      <c r="AK243" s="255">
        <f t="shared" ref="AK243:BD243" si="381">IF(AK$136=0,0,AK104-AK333)</f>
        <v>0</v>
      </c>
      <c r="AL243" s="255">
        <f t="shared" si="381"/>
        <v>0</v>
      </c>
      <c r="AM243" s="255">
        <f t="shared" si="381"/>
        <v>0</v>
      </c>
      <c r="AN243" s="255">
        <f t="shared" si="381"/>
        <v>0</v>
      </c>
      <c r="AO243" s="255">
        <f t="shared" si="381"/>
        <v>0</v>
      </c>
      <c r="AP243" s="255">
        <f t="shared" si="381"/>
        <v>0</v>
      </c>
      <c r="AQ243" s="255">
        <f t="shared" si="381"/>
        <v>0</v>
      </c>
      <c r="AR243" s="255">
        <f t="shared" si="381"/>
        <v>0</v>
      </c>
      <c r="AS243" s="255">
        <f t="shared" si="381"/>
        <v>0</v>
      </c>
      <c r="AT243" s="255">
        <f t="shared" si="381"/>
        <v>0</v>
      </c>
      <c r="AU243" s="255">
        <f t="shared" si="381"/>
        <v>0</v>
      </c>
      <c r="AV243" s="255">
        <f t="shared" si="381"/>
        <v>0</v>
      </c>
      <c r="AW243" s="255">
        <f t="shared" si="381"/>
        <v>0</v>
      </c>
      <c r="AX243" s="255">
        <f t="shared" si="381"/>
        <v>0</v>
      </c>
      <c r="AY243" s="255">
        <f t="shared" si="381"/>
        <v>0</v>
      </c>
      <c r="AZ243" s="255">
        <f t="shared" si="381"/>
        <v>0</v>
      </c>
      <c r="BA243" s="255">
        <f t="shared" si="381"/>
        <v>0</v>
      </c>
      <c r="BB243" s="255">
        <f t="shared" si="381"/>
        <v>0</v>
      </c>
      <c r="BC243" s="255">
        <f t="shared" si="381"/>
        <v>0</v>
      </c>
      <c r="BD243" s="255">
        <f t="shared" si="381"/>
        <v>0</v>
      </c>
      <c r="BE243" s="251"/>
      <c r="BF243" s="162">
        <f>SUM(E243:H243)</f>
        <v>0</v>
      </c>
      <c r="BG243" s="157">
        <f>SUM(I243:L243)</f>
        <v>0</v>
      </c>
      <c r="BH243" s="157">
        <f>SUM(M243:Q243)</f>
        <v>0</v>
      </c>
      <c r="BI243" s="157">
        <f>SUM(R243:U243)</f>
        <v>0</v>
      </c>
      <c r="BJ243" s="157">
        <f>SUM(V243:Y243)</f>
        <v>0</v>
      </c>
      <c r="BK243" s="157">
        <f>SUM(Z243:AD243)</f>
        <v>0</v>
      </c>
      <c r="BL243" s="157">
        <f>SUM(AE243:AH243)</f>
        <v>0</v>
      </c>
      <c r="BM243" s="157">
        <f>SUM(AI243:AL243)</f>
        <v>0</v>
      </c>
      <c r="BN243" s="157">
        <f>SUM(AM243:AQ243)</f>
        <v>0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0</v>
      </c>
      <c r="BS243" s="157">
        <f>SUM(BF243:BH243)</f>
        <v>0</v>
      </c>
      <c r="BT243" s="157">
        <f>SUM(BI243:BK243)</f>
        <v>0</v>
      </c>
      <c r="BU243" s="157">
        <f>SUM(BL243:BN243)</f>
        <v>0</v>
      </c>
      <c r="BV243" s="157">
        <f>SUM(BO243:BQ243)</f>
        <v>0</v>
      </c>
      <c r="BW243" s="157">
        <f>SUM(BF243:BK243)</f>
        <v>0</v>
      </c>
      <c r="BX243" s="157">
        <f>SUM(BL243:BQ243)</f>
        <v>0</v>
      </c>
      <c r="BY243" s="157">
        <f>IF(Info!$O$3="Q1",$BS243,IF(Info!$O$3="Q2",$BS243+$BT243,IF(Info!$O$3="Q3",$BS243+$BT243+$BU243,$BR243)))</f>
        <v>0</v>
      </c>
      <c r="BZ243" s="157">
        <f>IF(Info!$O$3="Q1",$BS243,IF(Info!$O$3="Q2",$BT243,IF(Info!$O$3="Q3",$BU243,$BV243)))</f>
        <v>0</v>
      </c>
      <c r="CA243" s="48"/>
    </row>
    <row r="244" spans="1:79" ht="15.6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x14ac:dyDescent="0.3">
      <c r="A245" s="248"/>
      <c r="B245" s="78" t="s">
        <v>362</v>
      </c>
      <c r="C245" s="250"/>
      <c r="D245" s="161">
        <f>SUM(E245:BD245)</f>
        <v>0</v>
      </c>
      <c r="E245" s="77">
        <f t="shared" ref="E245:AJ245" si="382">IF(E$136=0,0,E106-E335)</f>
        <v>0</v>
      </c>
      <c r="F245" s="77">
        <f t="shared" si="382"/>
        <v>0</v>
      </c>
      <c r="G245" s="77">
        <f t="shared" si="382"/>
        <v>0</v>
      </c>
      <c r="H245" s="77">
        <f t="shared" si="382"/>
        <v>0</v>
      </c>
      <c r="I245" s="77">
        <f t="shared" si="382"/>
        <v>0</v>
      </c>
      <c r="J245" s="77">
        <f t="shared" si="382"/>
        <v>0</v>
      </c>
      <c r="K245" s="77">
        <f t="shared" si="382"/>
        <v>0</v>
      </c>
      <c r="L245" s="77">
        <f t="shared" si="382"/>
        <v>0</v>
      </c>
      <c r="M245" s="77">
        <f t="shared" si="382"/>
        <v>0</v>
      </c>
      <c r="N245" s="77">
        <f t="shared" si="382"/>
        <v>0</v>
      </c>
      <c r="O245" s="77">
        <f t="shared" si="382"/>
        <v>0</v>
      </c>
      <c r="P245" s="77">
        <f t="shared" si="382"/>
        <v>0</v>
      </c>
      <c r="Q245" s="77">
        <f t="shared" si="382"/>
        <v>0</v>
      </c>
      <c r="R245" s="77">
        <f t="shared" si="382"/>
        <v>0</v>
      </c>
      <c r="S245" s="77">
        <f t="shared" si="382"/>
        <v>0</v>
      </c>
      <c r="T245" s="77">
        <f t="shared" si="382"/>
        <v>0</v>
      </c>
      <c r="U245" s="77">
        <f t="shared" si="382"/>
        <v>0</v>
      </c>
      <c r="V245" s="77">
        <f t="shared" si="382"/>
        <v>0</v>
      </c>
      <c r="W245" s="77">
        <f t="shared" si="382"/>
        <v>0</v>
      </c>
      <c r="X245" s="77">
        <f t="shared" si="382"/>
        <v>0</v>
      </c>
      <c r="Y245" s="77">
        <f t="shared" si="382"/>
        <v>0</v>
      </c>
      <c r="Z245" s="77">
        <f t="shared" si="382"/>
        <v>0</v>
      </c>
      <c r="AA245" s="77">
        <f t="shared" si="382"/>
        <v>0</v>
      </c>
      <c r="AB245" s="77">
        <f t="shared" si="382"/>
        <v>0</v>
      </c>
      <c r="AC245" s="77">
        <f t="shared" si="382"/>
        <v>0</v>
      </c>
      <c r="AD245" s="77">
        <f t="shared" si="382"/>
        <v>0</v>
      </c>
      <c r="AE245" s="77">
        <f t="shared" si="382"/>
        <v>0</v>
      </c>
      <c r="AF245" s="77">
        <f t="shared" si="382"/>
        <v>0</v>
      </c>
      <c r="AG245" s="77">
        <f t="shared" si="382"/>
        <v>0</v>
      </c>
      <c r="AH245" s="77">
        <f t="shared" si="382"/>
        <v>0</v>
      </c>
      <c r="AI245" s="77">
        <f t="shared" si="382"/>
        <v>0</v>
      </c>
      <c r="AJ245" s="77">
        <f t="shared" si="382"/>
        <v>0</v>
      </c>
      <c r="AK245" s="77">
        <f t="shared" ref="AK245:BD245" si="383">IF(AK$136=0,0,AK106-AK335)</f>
        <v>0</v>
      </c>
      <c r="AL245" s="77">
        <f t="shared" si="383"/>
        <v>0</v>
      </c>
      <c r="AM245" s="77">
        <f t="shared" si="383"/>
        <v>0</v>
      </c>
      <c r="AN245" s="77">
        <f t="shared" si="383"/>
        <v>0</v>
      </c>
      <c r="AO245" s="77">
        <f t="shared" si="383"/>
        <v>0</v>
      </c>
      <c r="AP245" s="77">
        <f t="shared" si="383"/>
        <v>0</v>
      </c>
      <c r="AQ245" s="77">
        <f t="shared" si="383"/>
        <v>0</v>
      </c>
      <c r="AR245" s="77">
        <f t="shared" si="383"/>
        <v>0</v>
      </c>
      <c r="AS245" s="77">
        <f t="shared" si="383"/>
        <v>0</v>
      </c>
      <c r="AT245" s="77">
        <f t="shared" si="383"/>
        <v>0</v>
      </c>
      <c r="AU245" s="77">
        <f t="shared" si="383"/>
        <v>0</v>
      </c>
      <c r="AV245" s="77">
        <f t="shared" si="383"/>
        <v>0</v>
      </c>
      <c r="AW245" s="77">
        <f t="shared" si="383"/>
        <v>0</v>
      </c>
      <c r="AX245" s="77">
        <f t="shared" si="383"/>
        <v>0</v>
      </c>
      <c r="AY245" s="77">
        <f t="shared" si="383"/>
        <v>0</v>
      </c>
      <c r="AZ245" s="77">
        <f t="shared" si="383"/>
        <v>0</v>
      </c>
      <c r="BA245" s="77">
        <f t="shared" si="383"/>
        <v>0</v>
      </c>
      <c r="BB245" s="77">
        <f t="shared" si="383"/>
        <v>0</v>
      </c>
      <c r="BC245" s="77">
        <f t="shared" si="383"/>
        <v>0</v>
      </c>
      <c r="BD245" s="77">
        <f t="shared" si="383"/>
        <v>0</v>
      </c>
      <c r="BE245" s="251"/>
      <c r="BF245" s="163">
        <f>SUM(E245:H245)</f>
        <v>0</v>
      </c>
      <c r="BG245" s="77">
        <f>SUM(I245:L245)</f>
        <v>0</v>
      </c>
      <c r="BH245" s="77">
        <f>SUM(M245:Q245)</f>
        <v>0</v>
      </c>
      <c r="BI245" s="77">
        <f>SUM(R245:U245)</f>
        <v>0</v>
      </c>
      <c r="BJ245" s="77">
        <f>SUM(V245:Y245)</f>
        <v>0</v>
      </c>
      <c r="BK245" s="77">
        <f>SUM(Z245:AD245)</f>
        <v>0</v>
      </c>
      <c r="BL245" s="77">
        <f>SUM(AE245:AH245)</f>
        <v>0</v>
      </c>
      <c r="BM245" s="77">
        <f>SUM(AI245:AL245)</f>
        <v>0</v>
      </c>
      <c r="BN245" s="77">
        <f>SUM(AM245:AQ245)</f>
        <v>0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0</v>
      </c>
      <c r="BS245" s="77">
        <f>SUM(BF245:BH245)</f>
        <v>0</v>
      </c>
      <c r="BT245" s="77">
        <f>SUM(BI245:BK245)</f>
        <v>0</v>
      </c>
      <c r="BU245" s="77">
        <f>SUM(BL245:BN245)</f>
        <v>0</v>
      </c>
      <c r="BV245" s="77">
        <f>SUM(BO245:BQ245)</f>
        <v>0</v>
      </c>
      <c r="BW245" s="77">
        <f>SUM(BF245:BK245)</f>
        <v>0</v>
      </c>
      <c r="BX245" s="77">
        <f>SUM(BL245:BQ245)</f>
        <v>0</v>
      </c>
      <c r="BY245" s="77">
        <f>IF(Info!$O$3="Q1",$BS245,IF(Info!$O$3="Q2",$BS245+$BT245,IF(Info!$O$3="Q3",$BS245+$BT245+$BU245,$BR245)))</f>
        <v>0</v>
      </c>
      <c r="BZ245" s="77">
        <f>IF(Info!$O$3="Q1",$BS245,IF(Info!$O$3="Q2",$BT245,IF(Info!$O$3="Q3",$BU245,$BV245)))</f>
        <v>0</v>
      </c>
      <c r="CA245" s="48"/>
    </row>
    <row r="246" spans="1:79" x14ac:dyDescent="0.3">
      <c r="A246" s="248"/>
      <c r="B246" s="78" t="s">
        <v>363</v>
      </c>
      <c r="C246" s="250"/>
      <c r="D246" s="161">
        <f>SUM(E246:BD246)</f>
        <v>0</v>
      </c>
      <c r="E246" s="77">
        <f t="shared" ref="E246:AJ246" si="384">IF(E$136=0,0,E107-E336)</f>
        <v>0</v>
      </c>
      <c r="F246" s="77">
        <f t="shared" si="384"/>
        <v>0</v>
      </c>
      <c r="G246" s="77">
        <f t="shared" si="384"/>
        <v>0</v>
      </c>
      <c r="H246" s="77">
        <f t="shared" si="384"/>
        <v>0</v>
      </c>
      <c r="I246" s="77">
        <f t="shared" si="384"/>
        <v>0</v>
      </c>
      <c r="J246" s="77">
        <f t="shared" si="384"/>
        <v>0</v>
      </c>
      <c r="K246" s="77">
        <f t="shared" si="384"/>
        <v>0</v>
      </c>
      <c r="L246" s="77">
        <f t="shared" si="384"/>
        <v>0</v>
      </c>
      <c r="M246" s="77">
        <f t="shared" si="384"/>
        <v>0</v>
      </c>
      <c r="N246" s="77">
        <f t="shared" si="384"/>
        <v>0</v>
      </c>
      <c r="O246" s="77">
        <f t="shared" si="384"/>
        <v>0</v>
      </c>
      <c r="P246" s="77">
        <f t="shared" si="384"/>
        <v>0</v>
      </c>
      <c r="Q246" s="77">
        <f t="shared" si="384"/>
        <v>0</v>
      </c>
      <c r="R246" s="77">
        <f t="shared" si="384"/>
        <v>0</v>
      </c>
      <c r="S246" s="77">
        <f t="shared" si="384"/>
        <v>0</v>
      </c>
      <c r="T246" s="77">
        <f t="shared" si="384"/>
        <v>0</v>
      </c>
      <c r="U246" s="77">
        <f t="shared" si="384"/>
        <v>0</v>
      </c>
      <c r="V246" s="77">
        <f t="shared" si="384"/>
        <v>0</v>
      </c>
      <c r="W246" s="77">
        <f t="shared" si="384"/>
        <v>0</v>
      </c>
      <c r="X246" s="77">
        <f t="shared" si="384"/>
        <v>0</v>
      </c>
      <c r="Y246" s="77">
        <f t="shared" si="384"/>
        <v>0</v>
      </c>
      <c r="Z246" s="77">
        <f t="shared" si="384"/>
        <v>0</v>
      </c>
      <c r="AA246" s="77">
        <f t="shared" si="384"/>
        <v>0</v>
      </c>
      <c r="AB246" s="77">
        <f t="shared" si="384"/>
        <v>0</v>
      </c>
      <c r="AC246" s="77">
        <f t="shared" si="384"/>
        <v>0</v>
      </c>
      <c r="AD246" s="77">
        <f t="shared" si="384"/>
        <v>0</v>
      </c>
      <c r="AE246" s="77">
        <f t="shared" si="384"/>
        <v>0</v>
      </c>
      <c r="AF246" s="77">
        <f t="shared" si="384"/>
        <v>0</v>
      </c>
      <c r="AG246" s="77">
        <f t="shared" si="384"/>
        <v>0</v>
      </c>
      <c r="AH246" s="77">
        <f t="shared" si="384"/>
        <v>0</v>
      </c>
      <c r="AI246" s="77">
        <f t="shared" si="384"/>
        <v>0</v>
      </c>
      <c r="AJ246" s="77">
        <f t="shared" si="384"/>
        <v>0</v>
      </c>
      <c r="AK246" s="77">
        <f t="shared" ref="AK246:BD246" si="385">IF(AK$136=0,0,AK107-AK336)</f>
        <v>0</v>
      </c>
      <c r="AL246" s="77">
        <f t="shared" si="385"/>
        <v>0</v>
      </c>
      <c r="AM246" s="77">
        <f t="shared" si="385"/>
        <v>0</v>
      </c>
      <c r="AN246" s="77">
        <f t="shared" si="385"/>
        <v>0</v>
      </c>
      <c r="AO246" s="77">
        <f t="shared" si="385"/>
        <v>0</v>
      </c>
      <c r="AP246" s="77">
        <f t="shared" si="385"/>
        <v>0</v>
      </c>
      <c r="AQ246" s="77">
        <f t="shared" si="385"/>
        <v>0</v>
      </c>
      <c r="AR246" s="77">
        <f t="shared" si="385"/>
        <v>0</v>
      </c>
      <c r="AS246" s="77">
        <f t="shared" si="385"/>
        <v>0</v>
      </c>
      <c r="AT246" s="77">
        <f t="shared" si="385"/>
        <v>0</v>
      </c>
      <c r="AU246" s="77">
        <f t="shared" si="385"/>
        <v>0</v>
      </c>
      <c r="AV246" s="77">
        <f t="shared" si="385"/>
        <v>0</v>
      </c>
      <c r="AW246" s="77">
        <f t="shared" si="385"/>
        <v>0</v>
      </c>
      <c r="AX246" s="77">
        <f t="shared" si="385"/>
        <v>0</v>
      </c>
      <c r="AY246" s="77">
        <f t="shared" si="385"/>
        <v>0</v>
      </c>
      <c r="AZ246" s="77">
        <f t="shared" si="385"/>
        <v>0</v>
      </c>
      <c r="BA246" s="77">
        <f t="shared" si="385"/>
        <v>0</v>
      </c>
      <c r="BB246" s="77">
        <f t="shared" si="385"/>
        <v>0</v>
      </c>
      <c r="BC246" s="77">
        <f t="shared" si="385"/>
        <v>0</v>
      </c>
      <c r="BD246" s="77">
        <f t="shared" si="385"/>
        <v>0</v>
      </c>
      <c r="BE246" s="251"/>
      <c r="BF246" s="163">
        <f>SUM(E246:H246)</f>
        <v>0</v>
      </c>
      <c r="BG246" s="77">
        <f>SUM(I246:L246)</f>
        <v>0</v>
      </c>
      <c r="BH246" s="77">
        <f>SUM(M246:Q246)</f>
        <v>0</v>
      </c>
      <c r="BI246" s="77">
        <f>SUM(R246:U246)</f>
        <v>0</v>
      </c>
      <c r="BJ246" s="77">
        <f>SUM(V246:Y246)</f>
        <v>0</v>
      </c>
      <c r="BK246" s="77">
        <f>SUM(Z246:AD246)</f>
        <v>0</v>
      </c>
      <c r="BL246" s="77">
        <f>SUM(AE246:AH246)</f>
        <v>0</v>
      </c>
      <c r="BM246" s="77">
        <f>SUM(AI246:AL246)</f>
        <v>0</v>
      </c>
      <c r="BN246" s="77">
        <f>SUM(AM246:AQ246)</f>
        <v>0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0</v>
      </c>
      <c r="BS246" s="77">
        <f>SUM(BF246:BH246)</f>
        <v>0</v>
      </c>
      <c r="BT246" s="77">
        <f>SUM(BI246:BK246)</f>
        <v>0</v>
      </c>
      <c r="BU246" s="77">
        <f>SUM(BL246:BN246)</f>
        <v>0</v>
      </c>
      <c r="BV246" s="77">
        <f>SUM(BO246:BQ246)</f>
        <v>0</v>
      </c>
      <c r="BW246" s="77">
        <f>SUM(BF246:BK246)</f>
        <v>0</v>
      </c>
      <c r="BX246" s="77">
        <f>SUM(BL246:BQ246)</f>
        <v>0</v>
      </c>
      <c r="BY246" s="77">
        <f>IF(Info!$O$3="Q1",$BS246,IF(Info!$O$3="Q2",$BS246+$BT246,IF(Info!$O$3="Q3",$BS246+$BT246+$BU246,$BR246)))</f>
        <v>0</v>
      </c>
      <c r="BZ246" s="77">
        <f>IF(Info!$O$3="Q1",$BS246,IF(Info!$O$3="Q2",$BT246,IF(Info!$O$3="Q3",$BU246,$BV246)))</f>
        <v>0</v>
      </c>
      <c r="CA246" s="48"/>
    </row>
    <row r="247" spans="1:79" x14ac:dyDescent="0.3">
      <c r="A247" s="248"/>
      <c r="B247" s="160" t="s">
        <v>364</v>
      </c>
      <c r="C247" s="250"/>
      <c r="D247" s="255">
        <f>SUM(E247:BD247)</f>
        <v>0</v>
      </c>
      <c r="E247" s="255">
        <f t="shared" ref="E247:AJ247" si="386">IF(E$136=0,0,E108-E337)</f>
        <v>0</v>
      </c>
      <c r="F247" s="255">
        <f t="shared" si="386"/>
        <v>0</v>
      </c>
      <c r="G247" s="255">
        <f t="shared" si="386"/>
        <v>0</v>
      </c>
      <c r="H247" s="255">
        <f t="shared" si="386"/>
        <v>0</v>
      </c>
      <c r="I247" s="255">
        <f t="shared" si="386"/>
        <v>0</v>
      </c>
      <c r="J247" s="255">
        <f t="shared" si="386"/>
        <v>0</v>
      </c>
      <c r="K247" s="255">
        <f t="shared" si="386"/>
        <v>0</v>
      </c>
      <c r="L247" s="255">
        <f t="shared" si="386"/>
        <v>0</v>
      </c>
      <c r="M247" s="255">
        <f t="shared" si="386"/>
        <v>0</v>
      </c>
      <c r="N247" s="255">
        <f t="shared" si="386"/>
        <v>0</v>
      </c>
      <c r="O247" s="255">
        <f t="shared" si="386"/>
        <v>0</v>
      </c>
      <c r="P247" s="255">
        <f t="shared" si="386"/>
        <v>0</v>
      </c>
      <c r="Q247" s="255">
        <f t="shared" si="386"/>
        <v>0</v>
      </c>
      <c r="R247" s="255">
        <f t="shared" si="386"/>
        <v>0</v>
      </c>
      <c r="S247" s="255">
        <f t="shared" si="386"/>
        <v>0</v>
      </c>
      <c r="T247" s="255">
        <f t="shared" si="386"/>
        <v>0</v>
      </c>
      <c r="U247" s="255">
        <f t="shared" si="386"/>
        <v>0</v>
      </c>
      <c r="V247" s="255">
        <f t="shared" si="386"/>
        <v>0</v>
      </c>
      <c r="W247" s="255">
        <f t="shared" si="386"/>
        <v>0</v>
      </c>
      <c r="X247" s="255">
        <f t="shared" si="386"/>
        <v>0</v>
      </c>
      <c r="Y247" s="255">
        <f t="shared" si="386"/>
        <v>0</v>
      </c>
      <c r="Z247" s="255">
        <f t="shared" si="386"/>
        <v>0</v>
      </c>
      <c r="AA247" s="255">
        <f t="shared" si="386"/>
        <v>0</v>
      </c>
      <c r="AB247" s="255">
        <f t="shared" si="386"/>
        <v>0</v>
      </c>
      <c r="AC247" s="255">
        <f t="shared" si="386"/>
        <v>0</v>
      </c>
      <c r="AD247" s="255">
        <f t="shared" si="386"/>
        <v>0</v>
      </c>
      <c r="AE247" s="255">
        <f t="shared" si="386"/>
        <v>0</v>
      </c>
      <c r="AF247" s="255">
        <f t="shared" si="386"/>
        <v>0</v>
      </c>
      <c r="AG247" s="255">
        <f t="shared" si="386"/>
        <v>0</v>
      </c>
      <c r="AH247" s="255">
        <f t="shared" si="386"/>
        <v>0</v>
      </c>
      <c r="AI247" s="255">
        <f t="shared" si="386"/>
        <v>0</v>
      </c>
      <c r="AJ247" s="255">
        <f t="shared" si="386"/>
        <v>0</v>
      </c>
      <c r="AK247" s="255">
        <f t="shared" ref="AK247:BD247" si="387">IF(AK$136=0,0,AK108-AK337)</f>
        <v>0</v>
      </c>
      <c r="AL247" s="255">
        <f t="shared" si="387"/>
        <v>0</v>
      </c>
      <c r="AM247" s="255">
        <f t="shared" si="387"/>
        <v>0</v>
      </c>
      <c r="AN247" s="255">
        <f t="shared" si="387"/>
        <v>0</v>
      </c>
      <c r="AO247" s="255">
        <f t="shared" si="387"/>
        <v>0</v>
      </c>
      <c r="AP247" s="255">
        <f t="shared" si="387"/>
        <v>0</v>
      </c>
      <c r="AQ247" s="255">
        <f t="shared" si="387"/>
        <v>0</v>
      </c>
      <c r="AR247" s="255">
        <f t="shared" si="387"/>
        <v>0</v>
      </c>
      <c r="AS247" s="255">
        <f t="shared" si="387"/>
        <v>0</v>
      </c>
      <c r="AT247" s="255">
        <f t="shared" si="387"/>
        <v>0</v>
      </c>
      <c r="AU247" s="255">
        <f t="shared" si="387"/>
        <v>0</v>
      </c>
      <c r="AV247" s="255">
        <f t="shared" si="387"/>
        <v>0</v>
      </c>
      <c r="AW247" s="255">
        <f t="shared" si="387"/>
        <v>0</v>
      </c>
      <c r="AX247" s="255">
        <f t="shared" si="387"/>
        <v>0</v>
      </c>
      <c r="AY247" s="255">
        <f t="shared" si="387"/>
        <v>0</v>
      </c>
      <c r="AZ247" s="255">
        <f t="shared" si="387"/>
        <v>0</v>
      </c>
      <c r="BA247" s="255">
        <f t="shared" si="387"/>
        <v>0</v>
      </c>
      <c r="BB247" s="255">
        <f t="shared" si="387"/>
        <v>0</v>
      </c>
      <c r="BC247" s="255">
        <f t="shared" si="387"/>
        <v>0</v>
      </c>
      <c r="BD247" s="255">
        <f t="shared" si="387"/>
        <v>0</v>
      </c>
      <c r="BE247" s="251"/>
      <c r="BF247" s="162">
        <f>SUM(E247:H247)</f>
        <v>0</v>
      </c>
      <c r="BG247" s="157">
        <f>SUM(I247:L247)</f>
        <v>0</v>
      </c>
      <c r="BH247" s="157">
        <f>SUM(M247:Q247)</f>
        <v>0</v>
      </c>
      <c r="BI247" s="157">
        <f>SUM(R247:U247)</f>
        <v>0</v>
      </c>
      <c r="BJ247" s="157">
        <f>SUM(V247:Y247)</f>
        <v>0</v>
      </c>
      <c r="BK247" s="157">
        <f>SUM(Z247:AD247)</f>
        <v>0</v>
      </c>
      <c r="BL247" s="157">
        <f>SUM(AE247:AH247)</f>
        <v>0</v>
      </c>
      <c r="BM247" s="157">
        <f>SUM(AI247:AL247)</f>
        <v>0</v>
      </c>
      <c r="BN247" s="157">
        <f>SUM(AM247:AQ247)</f>
        <v>0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0</v>
      </c>
      <c r="BS247" s="157">
        <f>SUM(BF247:BH247)</f>
        <v>0</v>
      </c>
      <c r="BT247" s="157">
        <f>SUM(BI247:BK247)</f>
        <v>0</v>
      </c>
      <c r="BU247" s="157">
        <f>SUM(BL247:BN247)</f>
        <v>0</v>
      </c>
      <c r="BV247" s="157">
        <f>SUM(BO247:BQ247)</f>
        <v>0</v>
      </c>
      <c r="BW247" s="157">
        <f>SUM(BF247:BK247)</f>
        <v>0</v>
      </c>
      <c r="BX247" s="157">
        <f>SUM(BL247:BQ247)</f>
        <v>0</v>
      </c>
      <c r="BY247" s="157">
        <f>IF(Info!$O$3="Q1",$BS247,IF(Info!$O$3="Q2",$BS247+$BT247,IF(Info!$O$3="Q3",$BS247+$BT247+$BU247,$BR247)))</f>
        <v>0</v>
      </c>
      <c r="BZ247" s="157">
        <f>IF(Info!$O$3="Q1",$BS247,IF(Info!$O$3="Q2",$BT247,IF(Info!$O$3="Q3",$BU247,$BV247)))</f>
        <v>0</v>
      </c>
      <c r="CA247" s="48"/>
    </row>
    <row r="248" spans="1:79" ht="15.6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x14ac:dyDescent="0.3">
      <c r="A249" s="248"/>
      <c r="B249" s="78" t="s">
        <v>73</v>
      </c>
      <c r="C249" s="250"/>
      <c r="D249" s="161">
        <f>SUM(E249:BD249)</f>
        <v>0</v>
      </c>
      <c r="E249" s="77">
        <f t="shared" ref="E249:AJ249" si="388">IF(E$136=0,0,E110-E339)</f>
        <v>0</v>
      </c>
      <c r="F249" s="77">
        <f t="shared" si="388"/>
        <v>0</v>
      </c>
      <c r="G249" s="77">
        <f t="shared" si="388"/>
        <v>0</v>
      </c>
      <c r="H249" s="77">
        <f t="shared" si="388"/>
        <v>0</v>
      </c>
      <c r="I249" s="77">
        <f t="shared" si="388"/>
        <v>0</v>
      </c>
      <c r="J249" s="77">
        <f t="shared" si="388"/>
        <v>0</v>
      </c>
      <c r="K249" s="77">
        <f t="shared" si="388"/>
        <v>0</v>
      </c>
      <c r="L249" s="77">
        <f t="shared" si="388"/>
        <v>0</v>
      </c>
      <c r="M249" s="77">
        <f t="shared" si="388"/>
        <v>0</v>
      </c>
      <c r="N249" s="77">
        <f t="shared" si="388"/>
        <v>0</v>
      </c>
      <c r="O249" s="77">
        <f t="shared" si="388"/>
        <v>0</v>
      </c>
      <c r="P249" s="77">
        <f t="shared" si="388"/>
        <v>0</v>
      </c>
      <c r="Q249" s="77">
        <f t="shared" si="388"/>
        <v>0</v>
      </c>
      <c r="R249" s="77">
        <f t="shared" si="388"/>
        <v>0</v>
      </c>
      <c r="S249" s="77">
        <f t="shared" si="388"/>
        <v>0</v>
      </c>
      <c r="T249" s="77">
        <f t="shared" si="388"/>
        <v>0</v>
      </c>
      <c r="U249" s="77">
        <f t="shared" si="388"/>
        <v>0</v>
      </c>
      <c r="V249" s="77">
        <f t="shared" si="388"/>
        <v>0</v>
      </c>
      <c r="W249" s="77">
        <f t="shared" si="388"/>
        <v>0</v>
      </c>
      <c r="X249" s="77">
        <f t="shared" si="388"/>
        <v>0</v>
      </c>
      <c r="Y249" s="77">
        <f t="shared" si="388"/>
        <v>0</v>
      </c>
      <c r="Z249" s="77">
        <f t="shared" si="388"/>
        <v>0</v>
      </c>
      <c r="AA249" s="77">
        <f t="shared" si="388"/>
        <v>0</v>
      </c>
      <c r="AB249" s="77">
        <f t="shared" si="388"/>
        <v>0</v>
      </c>
      <c r="AC249" s="77">
        <f t="shared" si="388"/>
        <v>0</v>
      </c>
      <c r="AD249" s="77">
        <f t="shared" si="388"/>
        <v>0</v>
      </c>
      <c r="AE249" s="77">
        <f t="shared" si="388"/>
        <v>0</v>
      </c>
      <c r="AF249" s="77">
        <f t="shared" si="388"/>
        <v>0</v>
      </c>
      <c r="AG249" s="77">
        <f t="shared" si="388"/>
        <v>0</v>
      </c>
      <c r="AH249" s="77">
        <f t="shared" si="388"/>
        <v>0</v>
      </c>
      <c r="AI249" s="77">
        <f t="shared" si="388"/>
        <v>0</v>
      </c>
      <c r="AJ249" s="77">
        <f t="shared" si="388"/>
        <v>0</v>
      </c>
      <c r="AK249" s="77">
        <f t="shared" ref="AK249:BD249" si="389">IF(AK$136=0,0,AK110-AK339)</f>
        <v>0</v>
      </c>
      <c r="AL249" s="77">
        <f t="shared" si="389"/>
        <v>0</v>
      </c>
      <c r="AM249" s="77">
        <f t="shared" si="389"/>
        <v>0</v>
      </c>
      <c r="AN249" s="77">
        <f t="shared" si="389"/>
        <v>0</v>
      </c>
      <c r="AO249" s="77">
        <f t="shared" si="389"/>
        <v>0</v>
      </c>
      <c r="AP249" s="77">
        <f t="shared" si="389"/>
        <v>0</v>
      </c>
      <c r="AQ249" s="77">
        <f t="shared" si="389"/>
        <v>0</v>
      </c>
      <c r="AR249" s="77">
        <f t="shared" si="389"/>
        <v>0</v>
      </c>
      <c r="AS249" s="77">
        <f t="shared" si="389"/>
        <v>0</v>
      </c>
      <c r="AT249" s="77">
        <f t="shared" si="389"/>
        <v>0</v>
      </c>
      <c r="AU249" s="77">
        <f t="shared" si="389"/>
        <v>0</v>
      </c>
      <c r="AV249" s="77">
        <f t="shared" si="389"/>
        <v>0</v>
      </c>
      <c r="AW249" s="77">
        <f t="shared" si="389"/>
        <v>0</v>
      </c>
      <c r="AX249" s="77">
        <f t="shared" si="389"/>
        <v>0</v>
      </c>
      <c r="AY249" s="77">
        <f t="shared" si="389"/>
        <v>0</v>
      </c>
      <c r="AZ249" s="77">
        <f t="shared" si="389"/>
        <v>0</v>
      </c>
      <c r="BA249" s="77">
        <f t="shared" si="389"/>
        <v>0</v>
      </c>
      <c r="BB249" s="77">
        <f t="shared" si="389"/>
        <v>0</v>
      </c>
      <c r="BC249" s="77">
        <f t="shared" si="389"/>
        <v>0</v>
      </c>
      <c r="BD249" s="77">
        <f t="shared" si="389"/>
        <v>0</v>
      </c>
      <c r="BE249" s="251"/>
      <c r="BF249" s="163">
        <f>SUM(E249:H249)</f>
        <v>0</v>
      </c>
      <c r="BG249" s="77">
        <f>SUM(I249:L249)</f>
        <v>0</v>
      </c>
      <c r="BH249" s="77">
        <f>SUM(M249:Q249)</f>
        <v>0</v>
      </c>
      <c r="BI249" s="77">
        <f>SUM(R249:U249)</f>
        <v>0</v>
      </c>
      <c r="BJ249" s="77">
        <f>SUM(V249:Y249)</f>
        <v>0</v>
      </c>
      <c r="BK249" s="77">
        <f>SUM(Z249:AD249)</f>
        <v>0</v>
      </c>
      <c r="BL249" s="77">
        <f>SUM(AE249:AH249)</f>
        <v>0</v>
      </c>
      <c r="BM249" s="77">
        <f>SUM(AI249:AL249)</f>
        <v>0</v>
      </c>
      <c r="BN249" s="77">
        <f>SUM(AM249:AQ249)</f>
        <v>0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0</v>
      </c>
      <c r="BS249" s="77">
        <f>SUM(BF249:BH249)</f>
        <v>0</v>
      </c>
      <c r="BT249" s="77">
        <f>SUM(BI249:BK249)</f>
        <v>0</v>
      </c>
      <c r="BU249" s="77">
        <f>SUM(BL249:BN249)</f>
        <v>0</v>
      </c>
      <c r="BV249" s="77">
        <f>SUM(BO249:BQ249)</f>
        <v>0</v>
      </c>
      <c r="BW249" s="77">
        <f>SUM(BF249:BK249)</f>
        <v>0</v>
      </c>
      <c r="BX249" s="77">
        <f>SUM(BL249:BQ249)</f>
        <v>0</v>
      </c>
      <c r="BY249" s="77">
        <f>IF(Info!$O$3="Q1",$BS249,IF(Info!$O$3="Q2",$BS249+$BT249,IF(Info!$O$3="Q3",$BS249+$BT249+$BU249,$BR249)))</f>
        <v>0</v>
      </c>
      <c r="BZ249" s="77">
        <f>IF(Info!$O$3="Q1",$BS249,IF(Info!$O$3="Q2",$BT249,IF(Info!$O$3="Q3",$BU249,$BV249)))</f>
        <v>0</v>
      </c>
      <c r="CA249" s="48"/>
    </row>
    <row r="250" spans="1:79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0">IF(E$136=0,0,E111-E340)</f>
        <v>0</v>
      </c>
      <c r="F250" s="77">
        <f t="shared" si="390"/>
        <v>0</v>
      </c>
      <c r="G250" s="77">
        <f t="shared" si="390"/>
        <v>0</v>
      </c>
      <c r="H250" s="77">
        <f t="shared" si="390"/>
        <v>0</v>
      </c>
      <c r="I250" s="77">
        <f t="shared" si="390"/>
        <v>0</v>
      </c>
      <c r="J250" s="77">
        <f t="shared" si="390"/>
        <v>0</v>
      </c>
      <c r="K250" s="77">
        <f t="shared" si="390"/>
        <v>0</v>
      </c>
      <c r="L250" s="77">
        <f t="shared" si="390"/>
        <v>0</v>
      </c>
      <c r="M250" s="77">
        <f t="shared" si="390"/>
        <v>0</v>
      </c>
      <c r="N250" s="77">
        <f t="shared" si="390"/>
        <v>0</v>
      </c>
      <c r="O250" s="77">
        <f t="shared" si="390"/>
        <v>0</v>
      </c>
      <c r="P250" s="77">
        <f t="shared" si="390"/>
        <v>0</v>
      </c>
      <c r="Q250" s="77">
        <f t="shared" si="390"/>
        <v>0</v>
      </c>
      <c r="R250" s="77">
        <f t="shared" si="390"/>
        <v>0</v>
      </c>
      <c r="S250" s="77">
        <f t="shared" si="390"/>
        <v>0</v>
      </c>
      <c r="T250" s="77">
        <f t="shared" si="390"/>
        <v>0</v>
      </c>
      <c r="U250" s="77">
        <f t="shared" si="390"/>
        <v>0</v>
      </c>
      <c r="V250" s="77">
        <f t="shared" si="390"/>
        <v>0</v>
      </c>
      <c r="W250" s="77">
        <f t="shared" si="390"/>
        <v>0</v>
      </c>
      <c r="X250" s="77">
        <f t="shared" si="390"/>
        <v>0</v>
      </c>
      <c r="Y250" s="77">
        <f t="shared" si="390"/>
        <v>0</v>
      </c>
      <c r="Z250" s="77">
        <f t="shared" si="390"/>
        <v>0</v>
      </c>
      <c r="AA250" s="77">
        <f t="shared" si="390"/>
        <v>0</v>
      </c>
      <c r="AB250" s="77">
        <f t="shared" si="390"/>
        <v>0</v>
      </c>
      <c r="AC250" s="77">
        <f t="shared" si="390"/>
        <v>0</v>
      </c>
      <c r="AD250" s="77">
        <f t="shared" si="390"/>
        <v>0</v>
      </c>
      <c r="AE250" s="77">
        <f t="shared" si="390"/>
        <v>0</v>
      </c>
      <c r="AF250" s="77">
        <f t="shared" si="390"/>
        <v>0</v>
      </c>
      <c r="AG250" s="77">
        <f t="shared" si="390"/>
        <v>0</v>
      </c>
      <c r="AH250" s="77">
        <f t="shared" si="390"/>
        <v>0</v>
      </c>
      <c r="AI250" s="77">
        <f t="shared" si="390"/>
        <v>0</v>
      </c>
      <c r="AJ250" s="77">
        <f t="shared" si="390"/>
        <v>0</v>
      </c>
      <c r="AK250" s="77">
        <f t="shared" ref="AK250:BD250" si="391">IF(AK$136=0,0,AK111-AK340)</f>
        <v>0</v>
      </c>
      <c r="AL250" s="77">
        <f t="shared" si="391"/>
        <v>0</v>
      </c>
      <c r="AM250" s="77">
        <f t="shared" si="391"/>
        <v>0</v>
      </c>
      <c r="AN250" s="77">
        <f t="shared" si="391"/>
        <v>0</v>
      </c>
      <c r="AO250" s="77">
        <f t="shared" si="391"/>
        <v>0</v>
      </c>
      <c r="AP250" s="77">
        <f t="shared" si="391"/>
        <v>0</v>
      </c>
      <c r="AQ250" s="77">
        <f t="shared" si="391"/>
        <v>0</v>
      </c>
      <c r="AR250" s="77">
        <f t="shared" si="391"/>
        <v>0</v>
      </c>
      <c r="AS250" s="77">
        <f t="shared" si="391"/>
        <v>0</v>
      </c>
      <c r="AT250" s="77">
        <f t="shared" si="391"/>
        <v>0</v>
      </c>
      <c r="AU250" s="77">
        <f t="shared" si="391"/>
        <v>0</v>
      </c>
      <c r="AV250" s="77">
        <f t="shared" si="391"/>
        <v>0</v>
      </c>
      <c r="AW250" s="77">
        <f t="shared" si="391"/>
        <v>0</v>
      </c>
      <c r="AX250" s="77">
        <f t="shared" si="391"/>
        <v>0</v>
      </c>
      <c r="AY250" s="77">
        <f t="shared" si="391"/>
        <v>0</v>
      </c>
      <c r="AZ250" s="77">
        <f t="shared" si="391"/>
        <v>0</v>
      </c>
      <c r="BA250" s="77">
        <f t="shared" si="391"/>
        <v>0</v>
      </c>
      <c r="BB250" s="77">
        <f t="shared" si="391"/>
        <v>0</v>
      </c>
      <c r="BC250" s="77">
        <f t="shared" si="391"/>
        <v>0</v>
      </c>
      <c r="BD250" s="77">
        <f t="shared" si="391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x14ac:dyDescent="0.3">
      <c r="A251" s="248"/>
      <c r="B251" s="160" t="s">
        <v>367</v>
      </c>
      <c r="C251" s="250"/>
      <c r="D251" s="161">
        <f>SUM(E251:BD251)</f>
        <v>0</v>
      </c>
      <c r="E251" s="77">
        <f t="shared" ref="E251:AJ251" si="392">IF(E$136=0,0,E112-E341)</f>
        <v>0</v>
      </c>
      <c r="F251" s="77">
        <f t="shared" si="392"/>
        <v>0</v>
      </c>
      <c r="G251" s="77">
        <f t="shared" si="392"/>
        <v>0</v>
      </c>
      <c r="H251" s="77">
        <f t="shared" si="392"/>
        <v>0</v>
      </c>
      <c r="I251" s="77">
        <f t="shared" si="392"/>
        <v>0</v>
      </c>
      <c r="J251" s="77">
        <f t="shared" si="392"/>
        <v>0</v>
      </c>
      <c r="K251" s="77">
        <f t="shared" si="392"/>
        <v>0</v>
      </c>
      <c r="L251" s="77">
        <f t="shared" si="392"/>
        <v>0</v>
      </c>
      <c r="M251" s="77">
        <f t="shared" si="392"/>
        <v>0</v>
      </c>
      <c r="N251" s="77">
        <f t="shared" si="392"/>
        <v>0</v>
      </c>
      <c r="O251" s="77">
        <f t="shared" si="392"/>
        <v>0</v>
      </c>
      <c r="P251" s="77">
        <f t="shared" si="392"/>
        <v>0</v>
      </c>
      <c r="Q251" s="77">
        <f t="shared" si="392"/>
        <v>0</v>
      </c>
      <c r="R251" s="77">
        <f t="shared" si="392"/>
        <v>0</v>
      </c>
      <c r="S251" s="77">
        <f t="shared" si="392"/>
        <v>0</v>
      </c>
      <c r="T251" s="77">
        <f t="shared" si="392"/>
        <v>0</v>
      </c>
      <c r="U251" s="77">
        <f t="shared" si="392"/>
        <v>0</v>
      </c>
      <c r="V251" s="77">
        <f t="shared" si="392"/>
        <v>0</v>
      </c>
      <c r="W251" s="77">
        <f t="shared" si="392"/>
        <v>0</v>
      </c>
      <c r="X251" s="77">
        <f t="shared" si="392"/>
        <v>0</v>
      </c>
      <c r="Y251" s="77">
        <f t="shared" si="392"/>
        <v>0</v>
      </c>
      <c r="Z251" s="77">
        <f t="shared" si="392"/>
        <v>0</v>
      </c>
      <c r="AA251" s="77">
        <f t="shared" si="392"/>
        <v>0</v>
      </c>
      <c r="AB251" s="77">
        <f t="shared" si="392"/>
        <v>0</v>
      </c>
      <c r="AC251" s="77">
        <f t="shared" si="392"/>
        <v>0</v>
      </c>
      <c r="AD251" s="77">
        <f t="shared" si="392"/>
        <v>0</v>
      </c>
      <c r="AE251" s="77">
        <f t="shared" si="392"/>
        <v>0</v>
      </c>
      <c r="AF251" s="77">
        <f t="shared" si="392"/>
        <v>0</v>
      </c>
      <c r="AG251" s="77">
        <f t="shared" si="392"/>
        <v>0</v>
      </c>
      <c r="AH251" s="77">
        <f t="shared" si="392"/>
        <v>0</v>
      </c>
      <c r="AI251" s="77">
        <f t="shared" si="392"/>
        <v>0</v>
      </c>
      <c r="AJ251" s="77">
        <f t="shared" si="392"/>
        <v>0</v>
      </c>
      <c r="AK251" s="77">
        <f t="shared" ref="AK251:BD251" si="393">IF(AK$136=0,0,AK112-AK341)</f>
        <v>0</v>
      </c>
      <c r="AL251" s="77">
        <f t="shared" si="393"/>
        <v>0</v>
      </c>
      <c r="AM251" s="77">
        <f t="shared" si="393"/>
        <v>0</v>
      </c>
      <c r="AN251" s="77">
        <f t="shared" si="393"/>
        <v>0</v>
      </c>
      <c r="AO251" s="77">
        <f t="shared" si="393"/>
        <v>0</v>
      </c>
      <c r="AP251" s="77">
        <f t="shared" si="393"/>
        <v>0</v>
      </c>
      <c r="AQ251" s="77">
        <f t="shared" si="393"/>
        <v>0</v>
      </c>
      <c r="AR251" s="77">
        <f t="shared" si="393"/>
        <v>0</v>
      </c>
      <c r="AS251" s="77">
        <f t="shared" si="393"/>
        <v>0</v>
      </c>
      <c r="AT251" s="77">
        <f t="shared" si="393"/>
        <v>0</v>
      </c>
      <c r="AU251" s="77">
        <f t="shared" si="393"/>
        <v>0</v>
      </c>
      <c r="AV251" s="77">
        <f t="shared" si="393"/>
        <v>0</v>
      </c>
      <c r="AW251" s="77">
        <f t="shared" si="393"/>
        <v>0</v>
      </c>
      <c r="AX251" s="77">
        <f t="shared" si="393"/>
        <v>0</v>
      </c>
      <c r="AY251" s="77">
        <f t="shared" si="393"/>
        <v>0</v>
      </c>
      <c r="AZ251" s="77">
        <f t="shared" si="393"/>
        <v>0</v>
      </c>
      <c r="BA251" s="77">
        <f t="shared" si="393"/>
        <v>0</v>
      </c>
      <c r="BB251" s="77">
        <f t="shared" si="393"/>
        <v>0</v>
      </c>
      <c r="BC251" s="77">
        <f t="shared" si="393"/>
        <v>0</v>
      </c>
      <c r="BD251" s="77">
        <f t="shared" si="393"/>
        <v>0</v>
      </c>
      <c r="BE251" s="251"/>
      <c r="BF251" s="162">
        <f>SUM(E251:H251)</f>
        <v>0</v>
      </c>
      <c r="BG251" s="157">
        <f>SUM(I251:L251)</f>
        <v>0</v>
      </c>
      <c r="BH251" s="157">
        <f>SUM(M251:Q251)</f>
        <v>0</v>
      </c>
      <c r="BI251" s="157">
        <f>SUM(R251:U251)</f>
        <v>0</v>
      </c>
      <c r="BJ251" s="157">
        <f>SUM(V251:Y251)</f>
        <v>0</v>
      </c>
      <c r="BK251" s="157">
        <f>SUM(Z251:AD251)</f>
        <v>0</v>
      </c>
      <c r="BL251" s="157">
        <f>SUM(AE251:AH251)</f>
        <v>0</v>
      </c>
      <c r="BM251" s="157">
        <f>SUM(AI251:AL251)</f>
        <v>0</v>
      </c>
      <c r="BN251" s="157">
        <f>SUM(AM251:AQ251)</f>
        <v>0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0</v>
      </c>
      <c r="BS251" s="157">
        <f>SUM(BF251:BH251)</f>
        <v>0</v>
      </c>
      <c r="BT251" s="157">
        <f>SUM(BI251:BK251)</f>
        <v>0</v>
      </c>
      <c r="BU251" s="157">
        <f>SUM(BL251:BN251)</f>
        <v>0</v>
      </c>
      <c r="BV251" s="157">
        <f>SUM(BO251:BQ251)</f>
        <v>0</v>
      </c>
      <c r="BW251" s="157">
        <f>SUM(BF251:BK251)</f>
        <v>0</v>
      </c>
      <c r="BX251" s="157">
        <f>SUM(BL251:BQ251)</f>
        <v>0</v>
      </c>
      <c r="BY251" s="157">
        <f>IF(Info!$O$3="Q1",$BS251,IF(Info!$O$3="Q2",$BS251+$BT251,IF(Info!$O$3="Q3",$BS251+$BT251+$BU251,$BR251)))</f>
        <v>0</v>
      </c>
      <c r="BZ251" s="157">
        <f>IF(Info!$O$3="Q1",$BS251,IF(Info!$O$3="Q2",$BT251,IF(Info!$O$3="Q3",$BU251,$BV251)))</f>
        <v>0</v>
      </c>
      <c r="CA251" s="48"/>
    </row>
    <row r="252" spans="1:79" ht="15.6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x14ac:dyDescent="0.3">
      <c r="A253" s="248"/>
      <c r="B253" s="78" t="s">
        <v>368</v>
      </c>
      <c r="C253" s="250"/>
      <c r="D253" s="161">
        <f>SUM(E253:BD253)</f>
        <v>0</v>
      </c>
      <c r="E253" s="77">
        <f t="shared" ref="E253:AJ253" si="394">IF(E$136=0,0,E114-E343)</f>
        <v>0</v>
      </c>
      <c r="F253" s="77">
        <f t="shared" si="394"/>
        <v>0</v>
      </c>
      <c r="G253" s="77">
        <f t="shared" si="394"/>
        <v>0</v>
      </c>
      <c r="H253" s="77">
        <f t="shared" si="394"/>
        <v>0</v>
      </c>
      <c r="I253" s="77">
        <f t="shared" si="394"/>
        <v>0</v>
      </c>
      <c r="J253" s="77">
        <f t="shared" si="394"/>
        <v>0</v>
      </c>
      <c r="K253" s="77">
        <f t="shared" si="394"/>
        <v>0</v>
      </c>
      <c r="L253" s="77">
        <f t="shared" si="394"/>
        <v>0</v>
      </c>
      <c r="M253" s="77">
        <f t="shared" si="394"/>
        <v>0</v>
      </c>
      <c r="N253" s="77">
        <f t="shared" si="394"/>
        <v>0</v>
      </c>
      <c r="O253" s="77">
        <f t="shared" si="394"/>
        <v>0</v>
      </c>
      <c r="P253" s="77">
        <f t="shared" si="394"/>
        <v>0</v>
      </c>
      <c r="Q253" s="77">
        <f t="shared" si="394"/>
        <v>0</v>
      </c>
      <c r="R253" s="77">
        <f t="shared" si="394"/>
        <v>0</v>
      </c>
      <c r="S253" s="77">
        <f t="shared" si="394"/>
        <v>0</v>
      </c>
      <c r="T253" s="77">
        <f t="shared" si="394"/>
        <v>0</v>
      </c>
      <c r="U253" s="77">
        <f t="shared" si="394"/>
        <v>0</v>
      </c>
      <c r="V253" s="77">
        <f t="shared" si="394"/>
        <v>0</v>
      </c>
      <c r="W253" s="77">
        <f t="shared" si="394"/>
        <v>0</v>
      </c>
      <c r="X253" s="77">
        <f t="shared" si="394"/>
        <v>0</v>
      </c>
      <c r="Y253" s="77">
        <f t="shared" si="394"/>
        <v>0</v>
      </c>
      <c r="Z253" s="77">
        <f t="shared" si="394"/>
        <v>0</v>
      </c>
      <c r="AA253" s="77">
        <f t="shared" si="394"/>
        <v>0</v>
      </c>
      <c r="AB253" s="77">
        <f t="shared" si="394"/>
        <v>0</v>
      </c>
      <c r="AC253" s="77">
        <f t="shared" si="394"/>
        <v>0</v>
      </c>
      <c r="AD253" s="77">
        <f t="shared" si="394"/>
        <v>0</v>
      </c>
      <c r="AE253" s="77">
        <f t="shared" si="394"/>
        <v>0</v>
      </c>
      <c r="AF253" s="77">
        <f t="shared" si="394"/>
        <v>0</v>
      </c>
      <c r="AG253" s="77">
        <f t="shared" si="394"/>
        <v>0</v>
      </c>
      <c r="AH253" s="77">
        <f t="shared" si="394"/>
        <v>0</v>
      </c>
      <c r="AI253" s="77">
        <f t="shared" si="394"/>
        <v>0</v>
      </c>
      <c r="AJ253" s="77">
        <f t="shared" si="394"/>
        <v>0</v>
      </c>
      <c r="AK253" s="77">
        <f t="shared" ref="AK253:BD253" si="395">IF(AK$136=0,0,AK114-AK343)</f>
        <v>0</v>
      </c>
      <c r="AL253" s="77">
        <f t="shared" si="395"/>
        <v>0</v>
      </c>
      <c r="AM253" s="77">
        <f t="shared" si="395"/>
        <v>0</v>
      </c>
      <c r="AN253" s="77">
        <f t="shared" si="395"/>
        <v>0</v>
      </c>
      <c r="AO253" s="77">
        <f t="shared" si="395"/>
        <v>0</v>
      </c>
      <c r="AP253" s="77">
        <f t="shared" si="395"/>
        <v>0</v>
      </c>
      <c r="AQ253" s="77">
        <f t="shared" si="395"/>
        <v>0</v>
      </c>
      <c r="AR253" s="77">
        <f t="shared" si="395"/>
        <v>0</v>
      </c>
      <c r="AS253" s="77">
        <f t="shared" si="395"/>
        <v>0</v>
      </c>
      <c r="AT253" s="77">
        <f t="shared" si="395"/>
        <v>0</v>
      </c>
      <c r="AU253" s="77">
        <f t="shared" si="395"/>
        <v>0</v>
      </c>
      <c r="AV253" s="77">
        <f t="shared" si="395"/>
        <v>0</v>
      </c>
      <c r="AW253" s="77">
        <f t="shared" si="395"/>
        <v>0</v>
      </c>
      <c r="AX253" s="77">
        <f t="shared" si="395"/>
        <v>0</v>
      </c>
      <c r="AY253" s="77">
        <f t="shared" si="395"/>
        <v>0</v>
      </c>
      <c r="AZ253" s="77">
        <f t="shared" si="395"/>
        <v>0</v>
      </c>
      <c r="BA253" s="77">
        <f t="shared" si="395"/>
        <v>0</v>
      </c>
      <c r="BB253" s="77">
        <f t="shared" si="395"/>
        <v>0</v>
      </c>
      <c r="BC253" s="77">
        <f t="shared" si="395"/>
        <v>0</v>
      </c>
      <c r="BD253" s="77">
        <f t="shared" si="395"/>
        <v>0</v>
      </c>
      <c r="BE253" s="251"/>
      <c r="BF253" s="163">
        <f>SUM(E253:H253)</f>
        <v>0</v>
      </c>
      <c r="BG253" s="77">
        <f>SUM(I253:L253)</f>
        <v>0</v>
      </c>
      <c r="BH253" s="77">
        <f>SUM(M253:Q253)</f>
        <v>0</v>
      </c>
      <c r="BI253" s="77">
        <f>SUM(R253:U253)</f>
        <v>0</v>
      </c>
      <c r="BJ253" s="77">
        <f>SUM(V253:Y253)</f>
        <v>0</v>
      </c>
      <c r="BK253" s="77">
        <f>SUM(Z253:AD253)</f>
        <v>0</v>
      </c>
      <c r="BL253" s="77">
        <f>SUM(AE253:AH253)</f>
        <v>0</v>
      </c>
      <c r="BM253" s="77">
        <f>SUM(AI253:AL253)</f>
        <v>0</v>
      </c>
      <c r="BN253" s="77">
        <f>SUM(AM253:AQ253)</f>
        <v>0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0</v>
      </c>
      <c r="BS253" s="77">
        <f>SUM(BF253:BH253)</f>
        <v>0</v>
      </c>
      <c r="BT253" s="77">
        <f>SUM(BI253:BK253)</f>
        <v>0</v>
      </c>
      <c r="BU253" s="77">
        <f>SUM(BL253:BN253)</f>
        <v>0</v>
      </c>
      <c r="BV253" s="77">
        <f>SUM(BO253:BQ253)</f>
        <v>0</v>
      </c>
      <c r="BW253" s="77">
        <f>SUM(BF253:BK253)</f>
        <v>0</v>
      </c>
      <c r="BX253" s="77">
        <f>SUM(BL253:BQ253)</f>
        <v>0</v>
      </c>
      <c r="BY253" s="77">
        <f>IF(Info!$O$3="Q1",$BS253,IF(Info!$O$3="Q2",$BS253+$BT253,IF(Info!$O$3="Q3",$BS253+$BT253+$BU253,$BR253)))</f>
        <v>0</v>
      </c>
      <c r="BZ253" s="77">
        <f>IF(Info!$O$3="Q1",$BS253,IF(Info!$O$3="Q2",$BT253,IF(Info!$O$3="Q3",$BU253,$BV253)))</f>
        <v>0</v>
      </c>
      <c r="CA253" s="48"/>
    </row>
    <row r="254" spans="1:79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396">IF(E$136=0,0,E115-E344)</f>
        <v>0</v>
      </c>
      <c r="F254" s="77">
        <f t="shared" si="396"/>
        <v>0</v>
      </c>
      <c r="G254" s="77">
        <f t="shared" si="396"/>
        <v>0</v>
      </c>
      <c r="H254" s="77">
        <f t="shared" si="396"/>
        <v>0</v>
      </c>
      <c r="I254" s="77">
        <f t="shared" si="396"/>
        <v>0</v>
      </c>
      <c r="J254" s="77">
        <f t="shared" si="396"/>
        <v>0</v>
      </c>
      <c r="K254" s="77">
        <f t="shared" si="396"/>
        <v>0</v>
      </c>
      <c r="L254" s="77">
        <f t="shared" si="396"/>
        <v>0</v>
      </c>
      <c r="M254" s="77">
        <f t="shared" si="396"/>
        <v>0</v>
      </c>
      <c r="N254" s="77">
        <f t="shared" si="396"/>
        <v>0</v>
      </c>
      <c r="O254" s="77">
        <f t="shared" si="396"/>
        <v>0</v>
      </c>
      <c r="P254" s="77">
        <f t="shared" si="396"/>
        <v>0</v>
      </c>
      <c r="Q254" s="77">
        <f t="shared" si="396"/>
        <v>0</v>
      </c>
      <c r="R254" s="77">
        <f t="shared" si="396"/>
        <v>0</v>
      </c>
      <c r="S254" s="77">
        <f t="shared" si="396"/>
        <v>0</v>
      </c>
      <c r="T254" s="77">
        <f t="shared" si="396"/>
        <v>0</v>
      </c>
      <c r="U254" s="77">
        <f t="shared" si="396"/>
        <v>0</v>
      </c>
      <c r="V254" s="77">
        <f t="shared" si="396"/>
        <v>0</v>
      </c>
      <c r="W254" s="77">
        <f t="shared" si="396"/>
        <v>0</v>
      </c>
      <c r="X254" s="77">
        <f t="shared" si="396"/>
        <v>0</v>
      </c>
      <c r="Y254" s="77">
        <f t="shared" si="396"/>
        <v>0</v>
      </c>
      <c r="Z254" s="77">
        <f t="shared" si="396"/>
        <v>0</v>
      </c>
      <c r="AA254" s="77">
        <f t="shared" si="396"/>
        <v>0</v>
      </c>
      <c r="AB254" s="77">
        <f t="shared" si="396"/>
        <v>0</v>
      </c>
      <c r="AC254" s="77">
        <f t="shared" si="396"/>
        <v>0</v>
      </c>
      <c r="AD254" s="77">
        <f t="shared" si="396"/>
        <v>0</v>
      </c>
      <c r="AE254" s="77">
        <f t="shared" si="396"/>
        <v>0</v>
      </c>
      <c r="AF254" s="77">
        <f t="shared" si="396"/>
        <v>0</v>
      </c>
      <c r="AG254" s="77">
        <f t="shared" si="396"/>
        <v>0</v>
      </c>
      <c r="AH254" s="77">
        <f t="shared" si="396"/>
        <v>0</v>
      </c>
      <c r="AI254" s="77">
        <f t="shared" si="396"/>
        <v>0</v>
      </c>
      <c r="AJ254" s="77">
        <f t="shared" si="396"/>
        <v>0</v>
      </c>
      <c r="AK254" s="77">
        <f t="shared" ref="AK254:BD254" si="397">IF(AK$136=0,0,AK115-AK344)</f>
        <v>0</v>
      </c>
      <c r="AL254" s="77">
        <f t="shared" si="397"/>
        <v>0</v>
      </c>
      <c r="AM254" s="77">
        <f t="shared" si="397"/>
        <v>0</v>
      </c>
      <c r="AN254" s="77">
        <f t="shared" si="397"/>
        <v>0</v>
      </c>
      <c r="AO254" s="77">
        <f t="shared" si="397"/>
        <v>0</v>
      </c>
      <c r="AP254" s="77">
        <f t="shared" si="397"/>
        <v>0</v>
      </c>
      <c r="AQ254" s="77">
        <f t="shared" si="397"/>
        <v>0</v>
      </c>
      <c r="AR254" s="77">
        <f t="shared" si="397"/>
        <v>0</v>
      </c>
      <c r="AS254" s="77">
        <f t="shared" si="397"/>
        <v>0</v>
      </c>
      <c r="AT254" s="77">
        <f t="shared" si="397"/>
        <v>0</v>
      </c>
      <c r="AU254" s="77">
        <f t="shared" si="397"/>
        <v>0</v>
      </c>
      <c r="AV254" s="77">
        <f t="shared" si="397"/>
        <v>0</v>
      </c>
      <c r="AW254" s="77">
        <f t="shared" si="397"/>
        <v>0</v>
      </c>
      <c r="AX254" s="77">
        <f t="shared" si="397"/>
        <v>0</v>
      </c>
      <c r="AY254" s="77">
        <f t="shared" si="397"/>
        <v>0</v>
      </c>
      <c r="AZ254" s="77">
        <f t="shared" si="397"/>
        <v>0</v>
      </c>
      <c r="BA254" s="77">
        <f t="shared" si="397"/>
        <v>0</v>
      </c>
      <c r="BB254" s="77">
        <f t="shared" si="397"/>
        <v>0</v>
      </c>
      <c r="BC254" s="77">
        <f t="shared" si="397"/>
        <v>0</v>
      </c>
      <c r="BD254" s="77">
        <f t="shared" si="397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x14ac:dyDescent="0.3">
      <c r="A255" s="248"/>
      <c r="B255" s="78" t="s">
        <v>370</v>
      </c>
      <c r="C255" s="250"/>
      <c r="D255" s="161">
        <f>SUM(E255:BD255)</f>
        <v>0</v>
      </c>
      <c r="E255" s="77">
        <f t="shared" ref="E255:AJ255" si="398">IF(E$136=0,0,E116-E345)</f>
        <v>0</v>
      </c>
      <c r="F255" s="77">
        <f t="shared" si="398"/>
        <v>0</v>
      </c>
      <c r="G255" s="77">
        <f t="shared" si="398"/>
        <v>0</v>
      </c>
      <c r="H255" s="77">
        <f t="shared" si="398"/>
        <v>0</v>
      </c>
      <c r="I255" s="77">
        <f t="shared" si="398"/>
        <v>0</v>
      </c>
      <c r="J255" s="77">
        <f t="shared" si="398"/>
        <v>0</v>
      </c>
      <c r="K255" s="77">
        <f t="shared" si="398"/>
        <v>0</v>
      </c>
      <c r="L255" s="77">
        <f t="shared" si="398"/>
        <v>0</v>
      </c>
      <c r="M255" s="77">
        <f t="shared" si="398"/>
        <v>0</v>
      </c>
      <c r="N255" s="77">
        <f t="shared" si="398"/>
        <v>0</v>
      </c>
      <c r="O255" s="77">
        <f t="shared" si="398"/>
        <v>0</v>
      </c>
      <c r="P255" s="77">
        <f t="shared" si="398"/>
        <v>0</v>
      </c>
      <c r="Q255" s="77">
        <f t="shared" si="398"/>
        <v>0</v>
      </c>
      <c r="R255" s="77">
        <f t="shared" si="398"/>
        <v>0</v>
      </c>
      <c r="S255" s="77">
        <f t="shared" si="398"/>
        <v>0</v>
      </c>
      <c r="T255" s="77">
        <f t="shared" si="398"/>
        <v>0</v>
      </c>
      <c r="U255" s="77">
        <f t="shared" si="398"/>
        <v>0</v>
      </c>
      <c r="V255" s="77">
        <f t="shared" si="398"/>
        <v>0</v>
      </c>
      <c r="W255" s="77">
        <f t="shared" si="398"/>
        <v>0</v>
      </c>
      <c r="X255" s="77">
        <f t="shared" si="398"/>
        <v>0</v>
      </c>
      <c r="Y255" s="77">
        <f t="shared" si="398"/>
        <v>0</v>
      </c>
      <c r="Z255" s="77">
        <f t="shared" si="398"/>
        <v>0</v>
      </c>
      <c r="AA255" s="77">
        <f t="shared" si="398"/>
        <v>0</v>
      </c>
      <c r="AB255" s="77">
        <f t="shared" si="398"/>
        <v>0</v>
      </c>
      <c r="AC255" s="77">
        <f t="shared" si="398"/>
        <v>0</v>
      </c>
      <c r="AD255" s="77">
        <f t="shared" si="398"/>
        <v>0</v>
      </c>
      <c r="AE255" s="77">
        <f t="shared" si="398"/>
        <v>0</v>
      </c>
      <c r="AF255" s="77">
        <f t="shared" si="398"/>
        <v>0</v>
      </c>
      <c r="AG255" s="77">
        <f t="shared" si="398"/>
        <v>0</v>
      </c>
      <c r="AH255" s="77">
        <f t="shared" si="398"/>
        <v>0</v>
      </c>
      <c r="AI255" s="77">
        <f t="shared" si="398"/>
        <v>0</v>
      </c>
      <c r="AJ255" s="77">
        <f t="shared" si="398"/>
        <v>0</v>
      </c>
      <c r="AK255" s="77">
        <f t="shared" ref="AK255:BD255" si="399">IF(AK$136=0,0,AK116-AK345)</f>
        <v>0</v>
      </c>
      <c r="AL255" s="77">
        <f t="shared" si="399"/>
        <v>0</v>
      </c>
      <c r="AM255" s="77">
        <f t="shared" si="399"/>
        <v>0</v>
      </c>
      <c r="AN255" s="77">
        <f t="shared" si="399"/>
        <v>0</v>
      </c>
      <c r="AO255" s="77">
        <f t="shared" si="399"/>
        <v>0</v>
      </c>
      <c r="AP255" s="77">
        <f t="shared" si="399"/>
        <v>0</v>
      </c>
      <c r="AQ255" s="77">
        <f t="shared" si="399"/>
        <v>0</v>
      </c>
      <c r="AR255" s="77">
        <f t="shared" si="399"/>
        <v>0</v>
      </c>
      <c r="AS255" s="77">
        <f t="shared" si="399"/>
        <v>0</v>
      </c>
      <c r="AT255" s="77">
        <f t="shared" si="399"/>
        <v>0</v>
      </c>
      <c r="AU255" s="77">
        <f t="shared" si="399"/>
        <v>0</v>
      </c>
      <c r="AV255" s="77">
        <f t="shared" si="399"/>
        <v>0</v>
      </c>
      <c r="AW255" s="77">
        <f t="shared" si="399"/>
        <v>0</v>
      </c>
      <c r="AX255" s="77">
        <f t="shared" si="399"/>
        <v>0</v>
      </c>
      <c r="AY255" s="77">
        <f t="shared" si="399"/>
        <v>0</v>
      </c>
      <c r="AZ255" s="77">
        <f t="shared" si="399"/>
        <v>0</v>
      </c>
      <c r="BA255" s="77">
        <f t="shared" si="399"/>
        <v>0</v>
      </c>
      <c r="BB255" s="77">
        <f t="shared" si="399"/>
        <v>0</v>
      </c>
      <c r="BC255" s="77">
        <f t="shared" si="399"/>
        <v>0</v>
      </c>
      <c r="BD255" s="77">
        <f t="shared" si="399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0</v>
      </c>
      <c r="BS255" s="77">
        <f>SUM(BF255:BH255)</f>
        <v>0</v>
      </c>
      <c r="BT255" s="77">
        <f>SUM(BI255:BK255)</f>
        <v>0</v>
      </c>
      <c r="BU255" s="77">
        <f>SUM(BL255:BN255)</f>
        <v>0</v>
      </c>
      <c r="BV255" s="77">
        <f>SUM(BO255:BQ255)</f>
        <v>0</v>
      </c>
      <c r="BW255" s="77">
        <f>SUM(BF255:BK255)</f>
        <v>0</v>
      </c>
      <c r="BX255" s="77">
        <f>SUM(BL255:BQ255)</f>
        <v>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x14ac:dyDescent="0.3">
      <c r="A256" s="248"/>
      <c r="B256" s="160" t="s">
        <v>371</v>
      </c>
      <c r="C256" s="250"/>
      <c r="D256" s="161">
        <f>SUM(E256:BD256)</f>
        <v>0</v>
      </c>
      <c r="E256" s="77">
        <f t="shared" ref="E256:AJ256" si="400">IF(E$136=0,0,E117-E346)</f>
        <v>0</v>
      </c>
      <c r="F256" s="77">
        <f t="shared" si="400"/>
        <v>0</v>
      </c>
      <c r="G256" s="77">
        <f t="shared" si="400"/>
        <v>0</v>
      </c>
      <c r="H256" s="77">
        <f t="shared" si="400"/>
        <v>0</v>
      </c>
      <c r="I256" s="77">
        <f t="shared" si="400"/>
        <v>0</v>
      </c>
      <c r="J256" s="77">
        <f t="shared" si="400"/>
        <v>0</v>
      </c>
      <c r="K256" s="77">
        <f t="shared" si="400"/>
        <v>0</v>
      </c>
      <c r="L256" s="77">
        <f t="shared" si="400"/>
        <v>0</v>
      </c>
      <c r="M256" s="77">
        <f t="shared" si="400"/>
        <v>0</v>
      </c>
      <c r="N256" s="77">
        <f t="shared" si="400"/>
        <v>0</v>
      </c>
      <c r="O256" s="77">
        <f t="shared" si="400"/>
        <v>0</v>
      </c>
      <c r="P256" s="77">
        <f t="shared" si="400"/>
        <v>0</v>
      </c>
      <c r="Q256" s="77">
        <f t="shared" si="400"/>
        <v>0</v>
      </c>
      <c r="R256" s="77">
        <f t="shared" si="400"/>
        <v>0</v>
      </c>
      <c r="S256" s="77">
        <f t="shared" si="400"/>
        <v>0</v>
      </c>
      <c r="T256" s="77">
        <f t="shared" si="400"/>
        <v>0</v>
      </c>
      <c r="U256" s="77">
        <f t="shared" si="400"/>
        <v>0</v>
      </c>
      <c r="V256" s="77">
        <f t="shared" si="400"/>
        <v>0</v>
      </c>
      <c r="W256" s="77">
        <f t="shared" si="400"/>
        <v>0</v>
      </c>
      <c r="X256" s="77">
        <f t="shared" si="400"/>
        <v>0</v>
      </c>
      <c r="Y256" s="77">
        <f t="shared" si="400"/>
        <v>0</v>
      </c>
      <c r="Z256" s="77">
        <f t="shared" si="400"/>
        <v>0</v>
      </c>
      <c r="AA256" s="77">
        <f t="shared" si="400"/>
        <v>0</v>
      </c>
      <c r="AB256" s="77">
        <f t="shared" si="400"/>
        <v>0</v>
      </c>
      <c r="AC256" s="77">
        <f t="shared" si="400"/>
        <v>0</v>
      </c>
      <c r="AD256" s="77">
        <f t="shared" si="400"/>
        <v>0</v>
      </c>
      <c r="AE256" s="77">
        <f t="shared" si="400"/>
        <v>0</v>
      </c>
      <c r="AF256" s="77">
        <f t="shared" si="400"/>
        <v>0</v>
      </c>
      <c r="AG256" s="77">
        <f t="shared" si="400"/>
        <v>0</v>
      </c>
      <c r="AH256" s="77">
        <f t="shared" si="400"/>
        <v>0</v>
      </c>
      <c r="AI256" s="77">
        <f t="shared" si="400"/>
        <v>0</v>
      </c>
      <c r="AJ256" s="77">
        <f t="shared" si="400"/>
        <v>0</v>
      </c>
      <c r="AK256" s="77">
        <f t="shared" ref="AK256:BD256" si="401">IF(AK$136=0,0,AK117-AK346)</f>
        <v>0</v>
      </c>
      <c r="AL256" s="77">
        <f t="shared" si="401"/>
        <v>0</v>
      </c>
      <c r="AM256" s="77">
        <f t="shared" si="401"/>
        <v>0</v>
      </c>
      <c r="AN256" s="77">
        <f t="shared" si="401"/>
        <v>0</v>
      </c>
      <c r="AO256" s="77">
        <f t="shared" si="401"/>
        <v>0</v>
      </c>
      <c r="AP256" s="77">
        <f t="shared" si="401"/>
        <v>0</v>
      </c>
      <c r="AQ256" s="77">
        <f t="shared" si="401"/>
        <v>0</v>
      </c>
      <c r="AR256" s="77">
        <f t="shared" si="401"/>
        <v>0</v>
      </c>
      <c r="AS256" s="77">
        <f t="shared" si="401"/>
        <v>0</v>
      </c>
      <c r="AT256" s="77">
        <f t="shared" si="401"/>
        <v>0</v>
      </c>
      <c r="AU256" s="77">
        <f t="shared" si="401"/>
        <v>0</v>
      </c>
      <c r="AV256" s="77">
        <f t="shared" si="401"/>
        <v>0</v>
      </c>
      <c r="AW256" s="77">
        <f t="shared" si="401"/>
        <v>0</v>
      </c>
      <c r="AX256" s="77">
        <f t="shared" si="401"/>
        <v>0</v>
      </c>
      <c r="AY256" s="77">
        <f t="shared" si="401"/>
        <v>0</v>
      </c>
      <c r="AZ256" s="77">
        <f t="shared" si="401"/>
        <v>0</v>
      </c>
      <c r="BA256" s="77">
        <f t="shared" si="401"/>
        <v>0</v>
      </c>
      <c r="BB256" s="77">
        <f t="shared" si="401"/>
        <v>0</v>
      </c>
      <c r="BC256" s="77">
        <f t="shared" si="401"/>
        <v>0</v>
      </c>
      <c r="BD256" s="77">
        <f t="shared" si="401"/>
        <v>0</v>
      </c>
      <c r="BE256" s="251"/>
      <c r="BF256" s="162">
        <f>SUM(E256:H256)</f>
        <v>0</v>
      </c>
      <c r="BG256" s="157">
        <f>SUM(I256:L256)</f>
        <v>0</v>
      </c>
      <c r="BH256" s="157">
        <f>SUM(M256:Q256)</f>
        <v>0</v>
      </c>
      <c r="BI256" s="157">
        <f>SUM(R256:U256)</f>
        <v>0</v>
      </c>
      <c r="BJ256" s="157">
        <f>SUM(V256:Y256)</f>
        <v>0</v>
      </c>
      <c r="BK256" s="157">
        <f>SUM(Z256:AD256)</f>
        <v>0</v>
      </c>
      <c r="BL256" s="157">
        <f>SUM(AE256:AH256)</f>
        <v>0</v>
      </c>
      <c r="BM256" s="157">
        <f>SUM(AI256:AL256)</f>
        <v>0</v>
      </c>
      <c r="BN256" s="157">
        <f>SUM(AM256:AQ256)</f>
        <v>0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0</v>
      </c>
      <c r="BS256" s="157">
        <f>SUM(BF256:BH256)</f>
        <v>0</v>
      </c>
      <c r="BT256" s="157">
        <f>SUM(BI256:BK256)</f>
        <v>0</v>
      </c>
      <c r="BU256" s="157">
        <f>SUM(BL256:BN256)</f>
        <v>0</v>
      </c>
      <c r="BV256" s="157">
        <f>SUM(BO256:BQ256)</f>
        <v>0</v>
      </c>
      <c r="BW256" s="157">
        <f>SUM(BF256:BK256)</f>
        <v>0</v>
      </c>
      <c r="BX256" s="157">
        <f>SUM(BL256:BQ256)</f>
        <v>0</v>
      </c>
      <c r="BY256" s="157">
        <f>IF(Info!$O$3="Q1",$BS256,IF(Info!$O$3="Q2",$BS256+$BT256,IF(Info!$O$3="Q3",$BS256+$BT256+$BU256,$BR256)))</f>
        <v>0</v>
      </c>
      <c r="BZ256" s="157">
        <f>IF(Info!$O$3="Q1",$BS256,IF(Info!$O$3="Q2",$BT256,IF(Info!$O$3="Q3",$BU256,$BV256)))</f>
        <v>0</v>
      </c>
      <c r="CA256" s="48"/>
    </row>
    <row r="257" spans="1:79" ht="15.6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x14ac:dyDescent="0.3">
      <c r="A258" s="248"/>
      <c r="B258" s="78" t="s">
        <v>83</v>
      </c>
      <c r="C258" s="250"/>
      <c r="D258" s="161">
        <f>SUM(E258:BD258)</f>
        <v>0</v>
      </c>
      <c r="E258" s="77">
        <f t="shared" ref="E258:AJ258" si="402">IF(E$136=0,0,E119-E348)</f>
        <v>0</v>
      </c>
      <c r="F258" s="77">
        <f t="shared" si="402"/>
        <v>0</v>
      </c>
      <c r="G258" s="77">
        <f t="shared" si="402"/>
        <v>0</v>
      </c>
      <c r="H258" s="77">
        <f t="shared" si="402"/>
        <v>0</v>
      </c>
      <c r="I258" s="77">
        <f t="shared" si="402"/>
        <v>0</v>
      </c>
      <c r="J258" s="77">
        <f t="shared" si="402"/>
        <v>0</v>
      </c>
      <c r="K258" s="77">
        <f t="shared" si="402"/>
        <v>0</v>
      </c>
      <c r="L258" s="77">
        <f t="shared" si="402"/>
        <v>0</v>
      </c>
      <c r="M258" s="77">
        <f t="shared" si="402"/>
        <v>0</v>
      </c>
      <c r="N258" s="77">
        <f t="shared" si="402"/>
        <v>0</v>
      </c>
      <c r="O258" s="77">
        <f t="shared" si="402"/>
        <v>0</v>
      </c>
      <c r="P258" s="77">
        <f t="shared" si="402"/>
        <v>0</v>
      </c>
      <c r="Q258" s="77">
        <f t="shared" si="402"/>
        <v>0</v>
      </c>
      <c r="R258" s="77">
        <f t="shared" si="402"/>
        <v>0</v>
      </c>
      <c r="S258" s="77">
        <f t="shared" si="402"/>
        <v>0</v>
      </c>
      <c r="T258" s="77">
        <f t="shared" si="402"/>
        <v>0</v>
      </c>
      <c r="U258" s="77">
        <f t="shared" si="402"/>
        <v>0</v>
      </c>
      <c r="V258" s="77">
        <f t="shared" si="402"/>
        <v>0</v>
      </c>
      <c r="W258" s="77">
        <f t="shared" si="402"/>
        <v>0</v>
      </c>
      <c r="X258" s="77">
        <f t="shared" si="402"/>
        <v>0</v>
      </c>
      <c r="Y258" s="77">
        <f t="shared" si="402"/>
        <v>0</v>
      </c>
      <c r="Z258" s="77">
        <f t="shared" si="402"/>
        <v>0</v>
      </c>
      <c r="AA258" s="77">
        <f t="shared" si="402"/>
        <v>0</v>
      </c>
      <c r="AB258" s="77">
        <f t="shared" si="402"/>
        <v>0</v>
      </c>
      <c r="AC258" s="77">
        <f t="shared" si="402"/>
        <v>0</v>
      </c>
      <c r="AD258" s="77">
        <f t="shared" si="402"/>
        <v>0</v>
      </c>
      <c r="AE258" s="77">
        <f t="shared" si="402"/>
        <v>0</v>
      </c>
      <c r="AF258" s="77">
        <f t="shared" si="402"/>
        <v>0</v>
      </c>
      <c r="AG258" s="77">
        <f t="shared" si="402"/>
        <v>0</v>
      </c>
      <c r="AH258" s="77">
        <f t="shared" si="402"/>
        <v>0</v>
      </c>
      <c r="AI258" s="77">
        <f t="shared" si="402"/>
        <v>0</v>
      </c>
      <c r="AJ258" s="77">
        <f t="shared" si="402"/>
        <v>0</v>
      </c>
      <c r="AK258" s="77">
        <f t="shared" ref="AK258:BD258" si="403">IF(AK$136=0,0,AK119-AK348)</f>
        <v>0</v>
      </c>
      <c r="AL258" s="77">
        <f t="shared" si="403"/>
        <v>0</v>
      </c>
      <c r="AM258" s="77">
        <f t="shared" si="403"/>
        <v>0</v>
      </c>
      <c r="AN258" s="77">
        <f t="shared" si="403"/>
        <v>0</v>
      </c>
      <c r="AO258" s="77">
        <f t="shared" si="403"/>
        <v>0</v>
      </c>
      <c r="AP258" s="77">
        <f t="shared" si="403"/>
        <v>0</v>
      </c>
      <c r="AQ258" s="77">
        <f t="shared" si="403"/>
        <v>0</v>
      </c>
      <c r="AR258" s="77">
        <f t="shared" si="403"/>
        <v>0</v>
      </c>
      <c r="AS258" s="77">
        <f t="shared" si="403"/>
        <v>0</v>
      </c>
      <c r="AT258" s="77">
        <f t="shared" si="403"/>
        <v>0</v>
      </c>
      <c r="AU258" s="77">
        <f t="shared" si="403"/>
        <v>0</v>
      </c>
      <c r="AV258" s="77">
        <f t="shared" si="403"/>
        <v>0</v>
      </c>
      <c r="AW258" s="77">
        <f t="shared" si="403"/>
        <v>0</v>
      </c>
      <c r="AX258" s="77">
        <f t="shared" si="403"/>
        <v>0</v>
      </c>
      <c r="AY258" s="77">
        <f t="shared" si="403"/>
        <v>0</v>
      </c>
      <c r="AZ258" s="77">
        <f t="shared" si="403"/>
        <v>0</v>
      </c>
      <c r="BA258" s="77">
        <f t="shared" si="403"/>
        <v>0</v>
      </c>
      <c r="BB258" s="77">
        <f t="shared" si="403"/>
        <v>0</v>
      </c>
      <c r="BC258" s="77">
        <f t="shared" si="403"/>
        <v>0</v>
      </c>
      <c r="BD258" s="77">
        <f t="shared" si="403"/>
        <v>0</v>
      </c>
      <c r="BE258" s="251"/>
      <c r="BF258" s="163">
        <f>SUM(E258:H258)</f>
        <v>0</v>
      </c>
      <c r="BG258" s="77">
        <f>SUM(I258:L258)</f>
        <v>0</v>
      </c>
      <c r="BH258" s="77">
        <f>SUM(M258:Q258)</f>
        <v>0</v>
      </c>
      <c r="BI258" s="77">
        <f>SUM(R258:U258)</f>
        <v>0</v>
      </c>
      <c r="BJ258" s="77">
        <f>SUM(V258:Y258)</f>
        <v>0</v>
      </c>
      <c r="BK258" s="77">
        <f>SUM(Z258:AD258)</f>
        <v>0</v>
      </c>
      <c r="BL258" s="77">
        <f>SUM(AE258:AH258)</f>
        <v>0</v>
      </c>
      <c r="BM258" s="77">
        <f>SUM(AI258:AL258)</f>
        <v>0</v>
      </c>
      <c r="BN258" s="77">
        <f>SUM(AM258:AQ258)</f>
        <v>0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0</v>
      </c>
      <c r="BS258" s="77">
        <f>SUM(BF258:BH258)</f>
        <v>0</v>
      </c>
      <c r="BT258" s="77">
        <f>SUM(BI258:BK258)</f>
        <v>0</v>
      </c>
      <c r="BU258" s="77">
        <f>SUM(BL258:BN258)</f>
        <v>0</v>
      </c>
      <c r="BV258" s="77">
        <f>SUM(BO258:BQ258)</f>
        <v>0</v>
      </c>
      <c r="BW258" s="77">
        <f>SUM(BF258:BK258)</f>
        <v>0</v>
      </c>
      <c r="BX258" s="77">
        <f>SUM(BL258:BQ258)</f>
        <v>0</v>
      </c>
      <c r="BY258" s="77">
        <f>IF(Info!$O$3="Q1",$BS258,IF(Info!$O$3="Q2",$BS258+$BT258,IF(Info!$O$3="Q3",$BS258+$BT258+$BU258,$BR258)))</f>
        <v>0</v>
      </c>
      <c r="BZ258" s="77">
        <f>IF(Info!$O$3="Q1",$BS258,IF(Info!$O$3="Q2",$BT258,IF(Info!$O$3="Q3",$BU258,$BV258)))</f>
        <v>0</v>
      </c>
      <c r="CA258" s="48"/>
    </row>
    <row r="259" spans="1:79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04">IF(E$136=0,0,E120-E349)</f>
        <v>0</v>
      </c>
      <c r="F259" s="77">
        <f t="shared" si="404"/>
        <v>0</v>
      </c>
      <c r="G259" s="77">
        <f t="shared" si="404"/>
        <v>0</v>
      </c>
      <c r="H259" s="77">
        <f t="shared" si="404"/>
        <v>0</v>
      </c>
      <c r="I259" s="77">
        <f t="shared" si="404"/>
        <v>0</v>
      </c>
      <c r="J259" s="77">
        <f t="shared" si="404"/>
        <v>0</v>
      </c>
      <c r="K259" s="77">
        <f t="shared" si="404"/>
        <v>0</v>
      </c>
      <c r="L259" s="77">
        <f t="shared" si="404"/>
        <v>0</v>
      </c>
      <c r="M259" s="77">
        <f t="shared" si="404"/>
        <v>0</v>
      </c>
      <c r="N259" s="77">
        <f t="shared" si="404"/>
        <v>0</v>
      </c>
      <c r="O259" s="77">
        <f t="shared" si="404"/>
        <v>0</v>
      </c>
      <c r="P259" s="77">
        <f t="shared" si="404"/>
        <v>0</v>
      </c>
      <c r="Q259" s="77">
        <f t="shared" si="404"/>
        <v>0</v>
      </c>
      <c r="R259" s="77">
        <f t="shared" si="404"/>
        <v>0</v>
      </c>
      <c r="S259" s="77">
        <f t="shared" si="404"/>
        <v>0</v>
      </c>
      <c r="T259" s="77">
        <f t="shared" si="404"/>
        <v>0</v>
      </c>
      <c r="U259" s="77">
        <f t="shared" si="404"/>
        <v>0</v>
      </c>
      <c r="V259" s="77">
        <f t="shared" si="404"/>
        <v>0</v>
      </c>
      <c r="W259" s="77">
        <f t="shared" si="404"/>
        <v>0</v>
      </c>
      <c r="X259" s="77">
        <f t="shared" si="404"/>
        <v>0</v>
      </c>
      <c r="Y259" s="77">
        <f t="shared" si="404"/>
        <v>0</v>
      </c>
      <c r="Z259" s="77">
        <f t="shared" si="404"/>
        <v>0</v>
      </c>
      <c r="AA259" s="77">
        <f t="shared" si="404"/>
        <v>0</v>
      </c>
      <c r="AB259" s="77">
        <f t="shared" si="404"/>
        <v>0</v>
      </c>
      <c r="AC259" s="77">
        <f t="shared" si="404"/>
        <v>0</v>
      </c>
      <c r="AD259" s="77">
        <f t="shared" si="404"/>
        <v>0</v>
      </c>
      <c r="AE259" s="77">
        <f t="shared" si="404"/>
        <v>0</v>
      </c>
      <c r="AF259" s="77">
        <f t="shared" si="404"/>
        <v>0</v>
      </c>
      <c r="AG259" s="77">
        <f t="shared" si="404"/>
        <v>0</v>
      </c>
      <c r="AH259" s="77">
        <f t="shared" si="404"/>
        <v>0</v>
      </c>
      <c r="AI259" s="77">
        <f t="shared" si="404"/>
        <v>0</v>
      </c>
      <c r="AJ259" s="77">
        <f t="shared" si="404"/>
        <v>0</v>
      </c>
      <c r="AK259" s="77">
        <f t="shared" ref="AK259:BD259" si="405">IF(AK$136=0,0,AK120-AK349)</f>
        <v>0</v>
      </c>
      <c r="AL259" s="77">
        <f t="shared" si="405"/>
        <v>0</v>
      </c>
      <c r="AM259" s="77">
        <f t="shared" si="405"/>
        <v>0</v>
      </c>
      <c r="AN259" s="77">
        <f t="shared" si="405"/>
        <v>0</v>
      </c>
      <c r="AO259" s="77">
        <f t="shared" si="405"/>
        <v>0</v>
      </c>
      <c r="AP259" s="77">
        <f t="shared" si="405"/>
        <v>0</v>
      </c>
      <c r="AQ259" s="77">
        <f t="shared" si="405"/>
        <v>0</v>
      </c>
      <c r="AR259" s="77">
        <f t="shared" si="405"/>
        <v>0</v>
      </c>
      <c r="AS259" s="77">
        <f t="shared" si="405"/>
        <v>0</v>
      </c>
      <c r="AT259" s="77">
        <f t="shared" si="405"/>
        <v>0</v>
      </c>
      <c r="AU259" s="77">
        <f t="shared" si="405"/>
        <v>0</v>
      </c>
      <c r="AV259" s="77">
        <f t="shared" si="405"/>
        <v>0</v>
      </c>
      <c r="AW259" s="77">
        <f t="shared" si="405"/>
        <v>0</v>
      </c>
      <c r="AX259" s="77">
        <f t="shared" si="405"/>
        <v>0</v>
      </c>
      <c r="AY259" s="77">
        <f t="shared" si="405"/>
        <v>0</v>
      </c>
      <c r="AZ259" s="77">
        <f t="shared" si="405"/>
        <v>0</v>
      </c>
      <c r="BA259" s="77">
        <f t="shared" si="405"/>
        <v>0</v>
      </c>
      <c r="BB259" s="77">
        <f t="shared" si="405"/>
        <v>0</v>
      </c>
      <c r="BC259" s="77">
        <f t="shared" si="405"/>
        <v>0</v>
      </c>
      <c r="BD259" s="77">
        <f t="shared" si="405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x14ac:dyDescent="0.3">
      <c r="A260" s="248"/>
      <c r="B260" s="160" t="s">
        <v>373</v>
      </c>
      <c r="C260" s="250"/>
      <c r="D260" s="161">
        <f>SUM(E260:BD260)</f>
        <v>0</v>
      </c>
      <c r="E260" s="77">
        <f t="shared" ref="E260:AJ260" si="406">IF(E$136=0,0,E121-E350)</f>
        <v>0</v>
      </c>
      <c r="F260" s="77">
        <f t="shared" si="406"/>
        <v>0</v>
      </c>
      <c r="G260" s="77">
        <f t="shared" si="406"/>
        <v>0</v>
      </c>
      <c r="H260" s="77">
        <f t="shared" si="406"/>
        <v>0</v>
      </c>
      <c r="I260" s="77">
        <f t="shared" si="406"/>
        <v>0</v>
      </c>
      <c r="J260" s="77">
        <f t="shared" si="406"/>
        <v>0</v>
      </c>
      <c r="K260" s="77">
        <f t="shared" si="406"/>
        <v>0</v>
      </c>
      <c r="L260" s="77">
        <f t="shared" si="406"/>
        <v>0</v>
      </c>
      <c r="M260" s="77">
        <f t="shared" si="406"/>
        <v>0</v>
      </c>
      <c r="N260" s="77">
        <f t="shared" si="406"/>
        <v>0</v>
      </c>
      <c r="O260" s="77">
        <f t="shared" si="406"/>
        <v>0</v>
      </c>
      <c r="P260" s="77">
        <f t="shared" si="406"/>
        <v>0</v>
      </c>
      <c r="Q260" s="77">
        <f t="shared" si="406"/>
        <v>0</v>
      </c>
      <c r="R260" s="77">
        <f t="shared" si="406"/>
        <v>0</v>
      </c>
      <c r="S260" s="77">
        <f t="shared" si="406"/>
        <v>0</v>
      </c>
      <c r="T260" s="77">
        <f t="shared" si="406"/>
        <v>0</v>
      </c>
      <c r="U260" s="77">
        <f t="shared" si="406"/>
        <v>0</v>
      </c>
      <c r="V260" s="77">
        <f t="shared" si="406"/>
        <v>0</v>
      </c>
      <c r="W260" s="77">
        <f t="shared" si="406"/>
        <v>0</v>
      </c>
      <c r="X260" s="77">
        <f t="shared" si="406"/>
        <v>0</v>
      </c>
      <c r="Y260" s="77">
        <f t="shared" si="406"/>
        <v>0</v>
      </c>
      <c r="Z260" s="77">
        <f t="shared" si="406"/>
        <v>0</v>
      </c>
      <c r="AA260" s="77">
        <f t="shared" si="406"/>
        <v>0</v>
      </c>
      <c r="AB260" s="77">
        <f t="shared" si="406"/>
        <v>0</v>
      </c>
      <c r="AC260" s="77">
        <f t="shared" si="406"/>
        <v>0</v>
      </c>
      <c r="AD260" s="77">
        <f t="shared" si="406"/>
        <v>0</v>
      </c>
      <c r="AE260" s="77">
        <f t="shared" si="406"/>
        <v>0</v>
      </c>
      <c r="AF260" s="77">
        <f t="shared" si="406"/>
        <v>0</v>
      </c>
      <c r="AG260" s="77">
        <f t="shared" si="406"/>
        <v>0</v>
      </c>
      <c r="AH260" s="77">
        <f t="shared" si="406"/>
        <v>0</v>
      </c>
      <c r="AI260" s="77">
        <f t="shared" si="406"/>
        <v>0</v>
      </c>
      <c r="AJ260" s="77">
        <f t="shared" si="406"/>
        <v>0</v>
      </c>
      <c r="AK260" s="77">
        <f t="shared" ref="AK260:BD260" si="407">IF(AK$136=0,0,AK121-AK350)</f>
        <v>0</v>
      </c>
      <c r="AL260" s="77">
        <f t="shared" si="407"/>
        <v>0</v>
      </c>
      <c r="AM260" s="77">
        <f t="shared" si="407"/>
        <v>0</v>
      </c>
      <c r="AN260" s="77">
        <f t="shared" si="407"/>
        <v>0</v>
      </c>
      <c r="AO260" s="77">
        <f t="shared" si="407"/>
        <v>0</v>
      </c>
      <c r="AP260" s="77">
        <f t="shared" si="407"/>
        <v>0</v>
      </c>
      <c r="AQ260" s="77">
        <f t="shared" si="407"/>
        <v>0</v>
      </c>
      <c r="AR260" s="77">
        <f t="shared" si="407"/>
        <v>0</v>
      </c>
      <c r="AS260" s="77">
        <f t="shared" si="407"/>
        <v>0</v>
      </c>
      <c r="AT260" s="77">
        <f t="shared" si="407"/>
        <v>0</v>
      </c>
      <c r="AU260" s="77">
        <f t="shared" si="407"/>
        <v>0</v>
      </c>
      <c r="AV260" s="77">
        <f t="shared" si="407"/>
        <v>0</v>
      </c>
      <c r="AW260" s="77">
        <f t="shared" si="407"/>
        <v>0</v>
      </c>
      <c r="AX260" s="77">
        <f t="shared" si="407"/>
        <v>0</v>
      </c>
      <c r="AY260" s="77">
        <f t="shared" si="407"/>
        <v>0</v>
      </c>
      <c r="AZ260" s="77">
        <f t="shared" si="407"/>
        <v>0</v>
      </c>
      <c r="BA260" s="77">
        <f t="shared" si="407"/>
        <v>0</v>
      </c>
      <c r="BB260" s="77">
        <f t="shared" si="407"/>
        <v>0</v>
      </c>
      <c r="BC260" s="77">
        <f t="shared" si="407"/>
        <v>0</v>
      </c>
      <c r="BD260" s="77">
        <f t="shared" si="407"/>
        <v>0</v>
      </c>
      <c r="BE260" s="251"/>
      <c r="BF260" s="162">
        <f>SUM(E260:H260)</f>
        <v>0</v>
      </c>
      <c r="BG260" s="157">
        <f>SUM(I260:L260)</f>
        <v>0</v>
      </c>
      <c r="BH260" s="157">
        <f>SUM(M260:Q260)</f>
        <v>0</v>
      </c>
      <c r="BI260" s="157">
        <f>SUM(R260:U260)</f>
        <v>0</v>
      </c>
      <c r="BJ260" s="157">
        <f>SUM(V260:Y260)</f>
        <v>0</v>
      </c>
      <c r="BK260" s="157">
        <f>SUM(Z260:AD260)</f>
        <v>0</v>
      </c>
      <c r="BL260" s="157">
        <f>SUM(AE260:AH260)</f>
        <v>0</v>
      </c>
      <c r="BM260" s="157">
        <f>SUM(AI260:AL260)</f>
        <v>0</v>
      </c>
      <c r="BN260" s="157">
        <f>SUM(AM260:AQ260)</f>
        <v>0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0</v>
      </c>
      <c r="BS260" s="157">
        <f>SUM(BF260:BH260)</f>
        <v>0</v>
      </c>
      <c r="BT260" s="157">
        <f>SUM(BI260:BK260)</f>
        <v>0</v>
      </c>
      <c r="BU260" s="157">
        <f>SUM(BL260:BN260)</f>
        <v>0</v>
      </c>
      <c r="BV260" s="157">
        <f>SUM(BO260:BQ260)</f>
        <v>0</v>
      </c>
      <c r="BW260" s="157">
        <f>SUM(BF260:BK260)</f>
        <v>0</v>
      </c>
      <c r="BX260" s="157">
        <f>SUM(BL260:BQ260)</f>
        <v>0</v>
      </c>
      <c r="BY260" s="157">
        <f>IF(Info!$O$3="Q1",$BS260,IF(Info!$O$3="Q2",$BS260+$BT260,IF(Info!$O$3="Q3",$BS260+$BT260+$BU260,$BR260)))</f>
        <v>0</v>
      </c>
      <c r="BZ260" s="157">
        <f>IF(Info!$O$3="Q1",$BS260,IF(Info!$O$3="Q2",$BT260,IF(Info!$O$3="Q3",$BU260,$BV260)))</f>
        <v>0</v>
      </c>
      <c r="CA260" s="48"/>
    </row>
    <row r="261" spans="1:79" ht="15.6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x14ac:dyDescent="0.3">
      <c r="A262" s="248"/>
      <c r="B262" s="78" t="s">
        <v>87</v>
      </c>
      <c r="C262" s="250"/>
      <c r="D262" s="161">
        <f t="shared" ref="D262:D273" si="408">SUM(E262:BD262)</f>
        <v>0</v>
      </c>
      <c r="E262" s="77">
        <f t="shared" ref="E262:AJ262" si="409">IF(E$136=0,0,E123-E352)</f>
        <v>0</v>
      </c>
      <c r="F262" s="77">
        <f t="shared" si="409"/>
        <v>0</v>
      </c>
      <c r="G262" s="77">
        <f t="shared" si="409"/>
        <v>0</v>
      </c>
      <c r="H262" s="77">
        <f t="shared" si="409"/>
        <v>0</v>
      </c>
      <c r="I262" s="77">
        <f t="shared" si="409"/>
        <v>0</v>
      </c>
      <c r="J262" s="77">
        <f t="shared" si="409"/>
        <v>0</v>
      </c>
      <c r="K262" s="77">
        <f t="shared" si="409"/>
        <v>0</v>
      </c>
      <c r="L262" s="77">
        <f t="shared" si="409"/>
        <v>0</v>
      </c>
      <c r="M262" s="77">
        <f t="shared" si="409"/>
        <v>0</v>
      </c>
      <c r="N262" s="77">
        <f t="shared" si="409"/>
        <v>0</v>
      </c>
      <c r="O262" s="77">
        <f t="shared" si="409"/>
        <v>0</v>
      </c>
      <c r="P262" s="77">
        <f t="shared" si="409"/>
        <v>0</v>
      </c>
      <c r="Q262" s="77">
        <f t="shared" si="409"/>
        <v>0</v>
      </c>
      <c r="R262" s="77">
        <f t="shared" si="409"/>
        <v>0</v>
      </c>
      <c r="S262" s="77">
        <f t="shared" si="409"/>
        <v>0</v>
      </c>
      <c r="T262" s="77">
        <f t="shared" si="409"/>
        <v>0</v>
      </c>
      <c r="U262" s="77">
        <f t="shared" si="409"/>
        <v>0</v>
      </c>
      <c r="V262" s="77">
        <f t="shared" si="409"/>
        <v>0</v>
      </c>
      <c r="W262" s="77">
        <f t="shared" si="409"/>
        <v>0</v>
      </c>
      <c r="X262" s="77">
        <f t="shared" si="409"/>
        <v>0</v>
      </c>
      <c r="Y262" s="77">
        <f t="shared" si="409"/>
        <v>0</v>
      </c>
      <c r="Z262" s="77">
        <f t="shared" si="409"/>
        <v>0</v>
      </c>
      <c r="AA262" s="77">
        <f t="shared" si="409"/>
        <v>0</v>
      </c>
      <c r="AB262" s="77">
        <f t="shared" si="409"/>
        <v>0</v>
      </c>
      <c r="AC262" s="77">
        <f t="shared" si="409"/>
        <v>0</v>
      </c>
      <c r="AD262" s="77">
        <f t="shared" si="409"/>
        <v>0</v>
      </c>
      <c r="AE262" s="77">
        <f t="shared" si="409"/>
        <v>0</v>
      </c>
      <c r="AF262" s="77">
        <f t="shared" si="409"/>
        <v>0</v>
      </c>
      <c r="AG262" s="77">
        <f t="shared" si="409"/>
        <v>0</v>
      </c>
      <c r="AH262" s="77">
        <f t="shared" si="409"/>
        <v>0</v>
      </c>
      <c r="AI262" s="77">
        <f t="shared" si="409"/>
        <v>0</v>
      </c>
      <c r="AJ262" s="77">
        <f t="shared" si="409"/>
        <v>0</v>
      </c>
      <c r="AK262" s="77">
        <f t="shared" ref="AK262:BD262" si="410">IF(AK$136=0,0,AK123-AK352)</f>
        <v>0</v>
      </c>
      <c r="AL262" s="77">
        <f t="shared" si="410"/>
        <v>0</v>
      </c>
      <c r="AM262" s="77">
        <f t="shared" si="410"/>
        <v>0</v>
      </c>
      <c r="AN262" s="77">
        <f t="shared" si="410"/>
        <v>0</v>
      </c>
      <c r="AO262" s="77">
        <f t="shared" si="410"/>
        <v>0</v>
      </c>
      <c r="AP262" s="77">
        <f t="shared" si="410"/>
        <v>0</v>
      </c>
      <c r="AQ262" s="77">
        <f t="shared" si="410"/>
        <v>0</v>
      </c>
      <c r="AR262" s="77">
        <f t="shared" si="410"/>
        <v>0</v>
      </c>
      <c r="AS262" s="77">
        <f t="shared" si="410"/>
        <v>0</v>
      </c>
      <c r="AT262" s="77">
        <f t="shared" si="410"/>
        <v>0</v>
      </c>
      <c r="AU262" s="77">
        <f t="shared" si="410"/>
        <v>0</v>
      </c>
      <c r="AV262" s="77">
        <f t="shared" si="410"/>
        <v>0</v>
      </c>
      <c r="AW262" s="77">
        <f t="shared" si="410"/>
        <v>0</v>
      </c>
      <c r="AX262" s="77">
        <f t="shared" si="410"/>
        <v>0</v>
      </c>
      <c r="AY262" s="77">
        <f t="shared" si="410"/>
        <v>0</v>
      </c>
      <c r="AZ262" s="77">
        <f t="shared" si="410"/>
        <v>0</v>
      </c>
      <c r="BA262" s="77">
        <f t="shared" si="410"/>
        <v>0</v>
      </c>
      <c r="BB262" s="77">
        <f t="shared" si="410"/>
        <v>0</v>
      </c>
      <c r="BC262" s="77">
        <f t="shared" si="410"/>
        <v>0</v>
      </c>
      <c r="BD262" s="77">
        <f t="shared" si="410"/>
        <v>0</v>
      </c>
      <c r="BE262" s="251"/>
      <c r="BF262" s="163">
        <f t="shared" ref="BF262:BF273" si="411">SUM(E262:H262)</f>
        <v>0</v>
      </c>
      <c r="BG262" s="77">
        <f t="shared" ref="BG262:BG273" si="412">SUM(I262:L262)</f>
        <v>0</v>
      </c>
      <c r="BH262" s="77">
        <f t="shared" ref="BH262:BH273" si="413">SUM(M262:Q262)</f>
        <v>0</v>
      </c>
      <c r="BI262" s="77">
        <f t="shared" ref="BI262:BI273" si="414">SUM(R262:U262)</f>
        <v>0</v>
      </c>
      <c r="BJ262" s="77">
        <f t="shared" ref="BJ262:BJ273" si="415">SUM(V262:Y262)</f>
        <v>0</v>
      </c>
      <c r="BK262" s="77">
        <f t="shared" ref="BK262:BK273" si="416">SUM(Z262:AD262)</f>
        <v>0</v>
      </c>
      <c r="BL262" s="77">
        <f t="shared" ref="BL262:BL273" si="417">SUM(AE262:AH262)</f>
        <v>0</v>
      </c>
      <c r="BM262" s="77">
        <f t="shared" ref="BM262:BM273" si="418">SUM(AI262:AL262)</f>
        <v>0</v>
      </c>
      <c r="BN262" s="77">
        <f t="shared" ref="BN262:BN273" si="419">SUM(AM262:AQ262)</f>
        <v>0</v>
      </c>
      <c r="BO262" s="77">
        <f t="shared" ref="BO262:BO273" si="420">SUM(AR262:AU262)</f>
        <v>0</v>
      </c>
      <c r="BP262" s="77">
        <f t="shared" ref="BP262:BP273" si="421">SUM(AV262:AY262)</f>
        <v>0</v>
      </c>
      <c r="BQ262" s="77">
        <f t="shared" ref="BQ262:BQ273" si="422">SUM(AZ262:BD262)</f>
        <v>0</v>
      </c>
      <c r="BR262" s="157">
        <f t="shared" ref="BR262:BR273" si="423">SUM(BF262:BQ262)</f>
        <v>0</v>
      </c>
      <c r="BS262" s="77">
        <f t="shared" ref="BS262:BS273" si="424">SUM(BF262:BH262)</f>
        <v>0</v>
      </c>
      <c r="BT262" s="77">
        <f t="shared" ref="BT262:BT273" si="425">SUM(BI262:BK262)</f>
        <v>0</v>
      </c>
      <c r="BU262" s="77">
        <f t="shared" ref="BU262:BU273" si="426">SUM(BL262:BN262)</f>
        <v>0</v>
      </c>
      <c r="BV262" s="77">
        <f t="shared" ref="BV262:BV273" si="427">SUM(BO262:BQ262)</f>
        <v>0</v>
      </c>
      <c r="BW262" s="77">
        <f t="shared" ref="BW262:BW273" si="428">SUM(BF262:BK262)</f>
        <v>0</v>
      </c>
      <c r="BX262" s="77">
        <f t="shared" ref="BX262:BX273" si="429">SUM(BL262:BQ262)</f>
        <v>0</v>
      </c>
      <c r="BY262" s="77">
        <f>IF(Info!$O$3="Q1",$BS262,IF(Info!$O$3="Q2",$BS262+$BT262,IF(Info!$O$3="Q3",$BS262+$BT262+$BU262,$BR262)))</f>
        <v>0</v>
      </c>
      <c r="BZ262" s="77">
        <f>IF(Info!$O$3="Q1",$BS262,IF(Info!$O$3="Q2",$BT262,IF(Info!$O$3="Q3",$BU262,$BV262)))</f>
        <v>0</v>
      </c>
      <c r="CA262" s="48"/>
    </row>
    <row r="263" spans="1:79" x14ac:dyDescent="0.3">
      <c r="A263" s="248"/>
      <c r="B263" s="78" t="s">
        <v>89</v>
      </c>
      <c r="C263" s="250"/>
      <c r="D263" s="161">
        <f t="shared" si="408"/>
        <v>0</v>
      </c>
      <c r="E263" s="77">
        <f t="shared" ref="E263:AJ263" si="430">IF(E$136=0,0,E124-E353)</f>
        <v>0</v>
      </c>
      <c r="F263" s="77">
        <f t="shared" si="430"/>
        <v>0</v>
      </c>
      <c r="G263" s="77">
        <f t="shared" si="430"/>
        <v>0</v>
      </c>
      <c r="H263" s="77">
        <f t="shared" si="430"/>
        <v>0</v>
      </c>
      <c r="I263" s="77">
        <f t="shared" si="430"/>
        <v>0</v>
      </c>
      <c r="J263" s="77">
        <f t="shared" si="430"/>
        <v>0</v>
      </c>
      <c r="K263" s="77">
        <f t="shared" si="430"/>
        <v>0</v>
      </c>
      <c r="L263" s="77">
        <f t="shared" si="430"/>
        <v>0</v>
      </c>
      <c r="M263" s="77">
        <f t="shared" si="430"/>
        <v>0</v>
      </c>
      <c r="N263" s="77">
        <f t="shared" si="430"/>
        <v>0</v>
      </c>
      <c r="O263" s="77">
        <f t="shared" si="430"/>
        <v>0</v>
      </c>
      <c r="P263" s="77">
        <f t="shared" si="430"/>
        <v>0</v>
      </c>
      <c r="Q263" s="77">
        <f t="shared" si="430"/>
        <v>0</v>
      </c>
      <c r="R263" s="77">
        <f t="shared" si="430"/>
        <v>0</v>
      </c>
      <c r="S263" s="77">
        <f t="shared" si="430"/>
        <v>0</v>
      </c>
      <c r="T263" s="77">
        <f t="shared" si="430"/>
        <v>0</v>
      </c>
      <c r="U263" s="77">
        <f t="shared" si="430"/>
        <v>0</v>
      </c>
      <c r="V263" s="77">
        <f t="shared" si="430"/>
        <v>0</v>
      </c>
      <c r="W263" s="77">
        <f t="shared" si="430"/>
        <v>0</v>
      </c>
      <c r="X263" s="77">
        <f t="shared" si="430"/>
        <v>0</v>
      </c>
      <c r="Y263" s="77">
        <f t="shared" si="430"/>
        <v>0</v>
      </c>
      <c r="Z263" s="77">
        <f t="shared" si="430"/>
        <v>0</v>
      </c>
      <c r="AA263" s="77">
        <f t="shared" si="430"/>
        <v>0</v>
      </c>
      <c r="AB263" s="77">
        <f t="shared" si="430"/>
        <v>0</v>
      </c>
      <c r="AC263" s="77">
        <f t="shared" si="430"/>
        <v>0</v>
      </c>
      <c r="AD263" s="77">
        <f t="shared" si="430"/>
        <v>0</v>
      </c>
      <c r="AE263" s="77">
        <f t="shared" si="430"/>
        <v>0</v>
      </c>
      <c r="AF263" s="77">
        <f t="shared" si="430"/>
        <v>0</v>
      </c>
      <c r="AG263" s="77">
        <f t="shared" si="430"/>
        <v>0</v>
      </c>
      <c r="AH263" s="77">
        <f t="shared" si="430"/>
        <v>0</v>
      </c>
      <c r="AI263" s="77">
        <f t="shared" si="430"/>
        <v>0</v>
      </c>
      <c r="AJ263" s="77">
        <f t="shared" si="430"/>
        <v>0</v>
      </c>
      <c r="AK263" s="77">
        <f t="shared" ref="AK263:BD263" si="431">IF(AK$136=0,0,AK124-AK353)</f>
        <v>0</v>
      </c>
      <c r="AL263" s="77">
        <f t="shared" si="431"/>
        <v>0</v>
      </c>
      <c r="AM263" s="77">
        <f t="shared" si="431"/>
        <v>0</v>
      </c>
      <c r="AN263" s="77">
        <f t="shared" si="431"/>
        <v>0</v>
      </c>
      <c r="AO263" s="77">
        <f t="shared" si="431"/>
        <v>0</v>
      </c>
      <c r="AP263" s="77">
        <f t="shared" si="431"/>
        <v>0</v>
      </c>
      <c r="AQ263" s="77">
        <f t="shared" si="431"/>
        <v>0</v>
      </c>
      <c r="AR263" s="77">
        <f t="shared" si="431"/>
        <v>0</v>
      </c>
      <c r="AS263" s="77">
        <f t="shared" si="431"/>
        <v>0</v>
      </c>
      <c r="AT263" s="77">
        <f t="shared" si="431"/>
        <v>0</v>
      </c>
      <c r="AU263" s="77">
        <f t="shared" si="431"/>
        <v>0</v>
      </c>
      <c r="AV263" s="77">
        <f t="shared" si="431"/>
        <v>0</v>
      </c>
      <c r="AW263" s="77">
        <f t="shared" si="431"/>
        <v>0</v>
      </c>
      <c r="AX263" s="77">
        <f t="shared" si="431"/>
        <v>0</v>
      </c>
      <c r="AY263" s="77">
        <f t="shared" si="431"/>
        <v>0</v>
      </c>
      <c r="AZ263" s="77">
        <f t="shared" si="431"/>
        <v>0</v>
      </c>
      <c r="BA263" s="77">
        <f t="shared" si="431"/>
        <v>0</v>
      </c>
      <c r="BB263" s="77">
        <f t="shared" si="431"/>
        <v>0</v>
      </c>
      <c r="BC263" s="77">
        <f t="shared" si="431"/>
        <v>0</v>
      </c>
      <c r="BD263" s="77">
        <f t="shared" si="431"/>
        <v>0</v>
      </c>
      <c r="BE263" s="251"/>
      <c r="BF263" s="163">
        <f t="shared" si="411"/>
        <v>0</v>
      </c>
      <c r="BG263" s="77">
        <f t="shared" si="412"/>
        <v>0</v>
      </c>
      <c r="BH263" s="77">
        <f t="shared" si="413"/>
        <v>0</v>
      </c>
      <c r="BI263" s="77">
        <f t="shared" si="414"/>
        <v>0</v>
      </c>
      <c r="BJ263" s="77">
        <f t="shared" si="415"/>
        <v>0</v>
      </c>
      <c r="BK263" s="77">
        <f t="shared" si="416"/>
        <v>0</v>
      </c>
      <c r="BL263" s="77">
        <f t="shared" si="417"/>
        <v>0</v>
      </c>
      <c r="BM263" s="77">
        <f t="shared" si="418"/>
        <v>0</v>
      </c>
      <c r="BN263" s="77">
        <f t="shared" si="419"/>
        <v>0</v>
      </c>
      <c r="BO263" s="77">
        <f t="shared" si="420"/>
        <v>0</v>
      </c>
      <c r="BP263" s="77">
        <f t="shared" si="421"/>
        <v>0</v>
      </c>
      <c r="BQ263" s="77">
        <f t="shared" si="422"/>
        <v>0</v>
      </c>
      <c r="BR263" s="157">
        <f t="shared" si="423"/>
        <v>0</v>
      </c>
      <c r="BS263" s="77">
        <f t="shared" si="424"/>
        <v>0</v>
      </c>
      <c r="BT263" s="77">
        <f t="shared" si="425"/>
        <v>0</v>
      </c>
      <c r="BU263" s="77">
        <f t="shared" si="426"/>
        <v>0</v>
      </c>
      <c r="BV263" s="77">
        <f t="shared" si="427"/>
        <v>0</v>
      </c>
      <c r="BW263" s="77">
        <f t="shared" si="428"/>
        <v>0</v>
      </c>
      <c r="BX263" s="77">
        <f t="shared" si="429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x14ac:dyDescent="0.3">
      <c r="A264" s="248"/>
      <c r="B264" s="78" t="s">
        <v>91</v>
      </c>
      <c r="C264" s="250"/>
      <c r="D264" s="161">
        <f t="shared" si="408"/>
        <v>0</v>
      </c>
      <c r="E264" s="77">
        <f t="shared" ref="E264:AJ264" si="432">IF(E$136=0,0,E125-E354)</f>
        <v>0</v>
      </c>
      <c r="F264" s="77">
        <f t="shared" si="432"/>
        <v>0</v>
      </c>
      <c r="G264" s="77">
        <f t="shared" si="432"/>
        <v>0</v>
      </c>
      <c r="H264" s="77">
        <f t="shared" si="432"/>
        <v>0</v>
      </c>
      <c r="I264" s="77">
        <f t="shared" si="432"/>
        <v>0</v>
      </c>
      <c r="J264" s="77">
        <f t="shared" si="432"/>
        <v>0</v>
      </c>
      <c r="K264" s="77">
        <f t="shared" si="432"/>
        <v>0</v>
      </c>
      <c r="L264" s="77">
        <f t="shared" si="432"/>
        <v>0</v>
      </c>
      <c r="M264" s="77">
        <f t="shared" si="432"/>
        <v>0</v>
      </c>
      <c r="N264" s="77">
        <f t="shared" si="432"/>
        <v>0</v>
      </c>
      <c r="O264" s="77">
        <f t="shared" si="432"/>
        <v>0</v>
      </c>
      <c r="P264" s="77">
        <f t="shared" si="432"/>
        <v>0</v>
      </c>
      <c r="Q264" s="77">
        <f t="shared" si="432"/>
        <v>0</v>
      </c>
      <c r="R264" s="77">
        <f t="shared" si="432"/>
        <v>0</v>
      </c>
      <c r="S264" s="77">
        <f t="shared" si="432"/>
        <v>0</v>
      </c>
      <c r="T264" s="77">
        <f t="shared" si="432"/>
        <v>0</v>
      </c>
      <c r="U264" s="77">
        <f t="shared" si="432"/>
        <v>0</v>
      </c>
      <c r="V264" s="77">
        <f t="shared" si="432"/>
        <v>0</v>
      </c>
      <c r="W264" s="77">
        <f t="shared" si="432"/>
        <v>0</v>
      </c>
      <c r="X264" s="77">
        <f t="shared" si="432"/>
        <v>0</v>
      </c>
      <c r="Y264" s="77">
        <f t="shared" si="432"/>
        <v>0</v>
      </c>
      <c r="Z264" s="77">
        <f t="shared" si="432"/>
        <v>0</v>
      </c>
      <c r="AA264" s="77">
        <f t="shared" si="432"/>
        <v>0</v>
      </c>
      <c r="AB264" s="77">
        <f t="shared" si="432"/>
        <v>0</v>
      </c>
      <c r="AC264" s="77">
        <f t="shared" si="432"/>
        <v>0</v>
      </c>
      <c r="AD264" s="77">
        <f t="shared" si="432"/>
        <v>0</v>
      </c>
      <c r="AE264" s="77">
        <f t="shared" si="432"/>
        <v>0</v>
      </c>
      <c r="AF264" s="77">
        <f t="shared" si="432"/>
        <v>0</v>
      </c>
      <c r="AG264" s="77">
        <f t="shared" si="432"/>
        <v>0</v>
      </c>
      <c r="AH264" s="77">
        <f t="shared" si="432"/>
        <v>0</v>
      </c>
      <c r="AI264" s="77">
        <f t="shared" si="432"/>
        <v>0</v>
      </c>
      <c r="AJ264" s="77">
        <f t="shared" si="432"/>
        <v>0</v>
      </c>
      <c r="AK264" s="77">
        <f t="shared" ref="AK264:BD264" si="433">IF(AK$136=0,0,AK125-AK354)</f>
        <v>0</v>
      </c>
      <c r="AL264" s="77">
        <f t="shared" si="433"/>
        <v>0</v>
      </c>
      <c r="AM264" s="77">
        <f t="shared" si="433"/>
        <v>0</v>
      </c>
      <c r="AN264" s="77">
        <f t="shared" si="433"/>
        <v>0</v>
      </c>
      <c r="AO264" s="77">
        <f t="shared" si="433"/>
        <v>0</v>
      </c>
      <c r="AP264" s="77">
        <f t="shared" si="433"/>
        <v>0</v>
      </c>
      <c r="AQ264" s="77">
        <f t="shared" si="433"/>
        <v>0</v>
      </c>
      <c r="AR264" s="77">
        <f t="shared" si="433"/>
        <v>0</v>
      </c>
      <c r="AS264" s="77">
        <f t="shared" si="433"/>
        <v>0</v>
      </c>
      <c r="AT264" s="77">
        <f t="shared" si="433"/>
        <v>0</v>
      </c>
      <c r="AU264" s="77">
        <f t="shared" si="433"/>
        <v>0</v>
      </c>
      <c r="AV264" s="77">
        <f t="shared" si="433"/>
        <v>0</v>
      </c>
      <c r="AW264" s="77">
        <f t="shared" si="433"/>
        <v>0</v>
      </c>
      <c r="AX264" s="77">
        <f t="shared" si="433"/>
        <v>0</v>
      </c>
      <c r="AY264" s="77">
        <f t="shared" si="433"/>
        <v>0</v>
      </c>
      <c r="AZ264" s="77">
        <f t="shared" si="433"/>
        <v>0</v>
      </c>
      <c r="BA264" s="77">
        <f t="shared" si="433"/>
        <v>0</v>
      </c>
      <c r="BB264" s="77">
        <f t="shared" si="433"/>
        <v>0</v>
      </c>
      <c r="BC264" s="77">
        <f t="shared" si="433"/>
        <v>0</v>
      </c>
      <c r="BD264" s="77">
        <f t="shared" si="433"/>
        <v>0</v>
      </c>
      <c r="BE264" s="251"/>
      <c r="BF264" s="163">
        <f t="shared" si="411"/>
        <v>0</v>
      </c>
      <c r="BG264" s="77">
        <f t="shared" si="412"/>
        <v>0</v>
      </c>
      <c r="BH264" s="77">
        <f t="shared" si="413"/>
        <v>0</v>
      </c>
      <c r="BI264" s="77">
        <f t="shared" si="414"/>
        <v>0</v>
      </c>
      <c r="BJ264" s="77">
        <f t="shared" si="415"/>
        <v>0</v>
      </c>
      <c r="BK264" s="77">
        <f t="shared" si="416"/>
        <v>0</v>
      </c>
      <c r="BL264" s="77">
        <f t="shared" si="417"/>
        <v>0</v>
      </c>
      <c r="BM264" s="77">
        <f t="shared" si="418"/>
        <v>0</v>
      </c>
      <c r="BN264" s="77">
        <f t="shared" si="419"/>
        <v>0</v>
      </c>
      <c r="BO264" s="77">
        <f t="shared" si="420"/>
        <v>0</v>
      </c>
      <c r="BP264" s="77">
        <f t="shared" si="421"/>
        <v>0</v>
      </c>
      <c r="BQ264" s="77">
        <f t="shared" si="422"/>
        <v>0</v>
      </c>
      <c r="BR264" s="157">
        <f t="shared" si="423"/>
        <v>0</v>
      </c>
      <c r="BS264" s="77">
        <f t="shared" si="424"/>
        <v>0</v>
      </c>
      <c r="BT264" s="77">
        <f t="shared" si="425"/>
        <v>0</v>
      </c>
      <c r="BU264" s="77">
        <f t="shared" si="426"/>
        <v>0</v>
      </c>
      <c r="BV264" s="77">
        <f t="shared" si="427"/>
        <v>0</v>
      </c>
      <c r="BW264" s="77">
        <f t="shared" si="428"/>
        <v>0</v>
      </c>
      <c r="BX264" s="77">
        <f t="shared" si="429"/>
        <v>0</v>
      </c>
      <c r="BY264" s="77">
        <f>IF(Info!$O$3="Q1",$BS264,IF(Info!$O$3="Q2",$BS264+$BT264,IF(Info!$O$3="Q3",$BS264+$BT264+$BU264,$BR264)))</f>
        <v>0</v>
      </c>
      <c r="BZ264" s="77">
        <f>IF(Info!$O$3="Q1",$BS264,IF(Info!$O$3="Q2",$BT264,IF(Info!$O$3="Q3",$BU264,$BV264)))</f>
        <v>0</v>
      </c>
      <c r="CA264" s="48"/>
    </row>
    <row r="265" spans="1:79" x14ac:dyDescent="0.3">
      <c r="A265" s="248"/>
      <c r="B265" s="78" t="s">
        <v>93</v>
      </c>
      <c r="C265" s="250"/>
      <c r="D265" s="161">
        <f t="shared" si="408"/>
        <v>0</v>
      </c>
      <c r="E265" s="77">
        <f t="shared" ref="E265:AJ265" si="434">IF(E$136=0,0,E126-E355)</f>
        <v>0</v>
      </c>
      <c r="F265" s="77">
        <f t="shared" si="434"/>
        <v>0</v>
      </c>
      <c r="G265" s="77">
        <f t="shared" si="434"/>
        <v>0</v>
      </c>
      <c r="H265" s="77">
        <f t="shared" si="434"/>
        <v>0</v>
      </c>
      <c r="I265" s="77">
        <f t="shared" si="434"/>
        <v>0</v>
      </c>
      <c r="J265" s="77">
        <f t="shared" si="434"/>
        <v>0</v>
      </c>
      <c r="K265" s="77">
        <f t="shared" si="434"/>
        <v>0</v>
      </c>
      <c r="L265" s="77">
        <f t="shared" si="434"/>
        <v>0</v>
      </c>
      <c r="M265" s="77">
        <f t="shared" si="434"/>
        <v>0</v>
      </c>
      <c r="N265" s="77">
        <f t="shared" si="434"/>
        <v>0</v>
      </c>
      <c r="O265" s="77">
        <f t="shared" si="434"/>
        <v>0</v>
      </c>
      <c r="P265" s="77">
        <f t="shared" si="434"/>
        <v>0</v>
      </c>
      <c r="Q265" s="77">
        <f t="shared" si="434"/>
        <v>0</v>
      </c>
      <c r="R265" s="77">
        <f t="shared" si="434"/>
        <v>0</v>
      </c>
      <c r="S265" s="77">
        <f t="shared" si="434"/>
        <v>0</v>
      </c>
      <c r="T265" s="77">
        <f t="shared" si="434"/>
        <v>0</v>
      </c>
      <c r="U265" s="77">
        <f t="shared" si="434"/>
        <v>0</v>
      </c>
      <c r="V265" s="77">
        <f t="shared" si="434"/>
        <v>0</v>
      </c>
      <c r="W265" s="77">
        <f t="shared" si="434"/>
        <v>0</v>
      </c>
      <c r="X265" s="77">
        <f t="shared" si="434"/>
        <v>0</v>
      </c>
      <c r="Y265" s="77">
        <f t="shared" si="434"/>
        <v>0</v>
      </c>
      <c r="Z265" s="77">
        <f t="shared" si="434"/>
        <v>0</v>
      </c>
      <c r="AA265" s="77">
        <f t="shared" si="434"/>
        <v>0</v>
      </c>
      <c r="AB265" s="77">
        <f t="shared" si="434"/>
        <v>0</v>
      </c>
      <c r="AC265" s="77">
        <f t="shared" si="434"/>
        <v>0</v>
      </c>
      <c r="AD265" s="77">
        <f t="shared" si="434"/>
        <v>0</v>
      </c>
      <c r="AE265" s="77">
        <f t="shared" si="434"/>
        <v>0</v>
      </c>
      <c r="AF265" s="77">
        <f t="shared" si="434"/>
        <v>0</v>
      </c>
      <c r="AG265" s="77">
        <f t="shared" si="434"/>
        <v>0</v>
      </c>
      <c r="AH265" s="77">
        <f t="shared" si="434"/>
        <v>0</v>
      </c>
      <c r="AI265" s="77">
        <f t="shared" si="434"/>
        <v>0</v>
      </c>
      <c r="AJ265" s="77">
        <f t="shared" si="434"/>
        <v>0</v>
      </c>
      <c r="AK265" s="77">
        <f t="shared" ref="AK265:BD265" si="435">IF(AK$136=0,0,AK126-AK355)</f>
        <v>0</v>
      </c>
      <c r="AL265" s="77">
        <f t="shared" si="435"/>
        <v>0</v>
      </c>
      <c r="AM265" s="77">
        <f t="shared" si="435"/>
        <v>0</v>
      </c>
      <c r="AN265" s="77">
        <f t="shared" si="435"/>
        <v>0</v>
      </c>
      <c r="AO265" s="77">
        <f t="shared" si="435"/>
        <v>0</v>
      </c>
      <c r="AP265" s="77">
        <f t="shared" si="435"/>
        <v>0</v>
      </c>
      <c r="AQ265" s="77">
        <f t="shared" si="435"/>
        <v>0</v>
      </c>
      <c r="AR265" s="77">
        <f t="shared" si="435"/>
        <v>0</v>
      </c>
      <c r="AS265" s="77">
        <f t="shared" si="435"/>
        <v>0</v>
      </c>
      <c r="AT265" s="77">
        <f t="shared" si="435"/>
        <v>0</v>
      </c>
      <c r="AU265" s="77">
        <f t="shared" si="435"/>
        <v>0</v>
      </c>
      <c r="AV265" s="77">
        <f t="shared" si="435"/>
        <v>0</v>
      </c>
      <c r="AW265" s="77">
        <f t="shared" si="435"/>
        <v>0</v>
      </c>
      <c r="AX265" s="77">
        <f t="shared" si="435"/>
        <v>0</v>
      </c>
      <c r="AY265" s="77">
        <f t="shared" si="435"/>
        <v>0</v>
      </c>
      <c r="AZ265" s="77">
        <f t="shared" si="435"/>
        <v>0</v>
      </c>
      <c r="BA265" s="77">
        <f t="shared" si="435"/>
        <v>0</v>
      </c>
      <c r="BB265" s="77">
        <f t="shared" si="435"/>
        <v>0</v>
      </c>
      <c r="BC265" s="77">
        <f t="shared" si="435"/>
        <v>0</v>
      </c>
      <c r="BD265" s="77">
        <f t="shared" si="435"/>
        <v>0</v>
      </c>
      <c r="BE265" s="251"/>
      <c r="BF265" s="163">
        <f t="shared" si="411"/>
        <v>0</v>
      </c>
      <c r="BG265" s="77">
        <f t="shared" si="412"/>
        <v>0</v>
      </c>
      <c r="BH265" s="77">
        <f t="shared" si="413"/>
        <v>0</v>
      </c>
      <c r="BI265" s="77">
        <f t="shared" si="414"/>
        <v>0</v>
      </c>
      <c r="BJ265" s="77">
        <f t="shared" si="415"/>
        <v>0</v>
      </c>
      <c r="BK265" s="77">
        <f t="shared" si="416"/>
        <v>0</v>
      </c>
      <c r="BL265" s="77">
        <f t="shared" si="417"/>
        <v>0</v>
      </c>
      <c r="BM265" s="77">
        <f t="shared" si="418"/>
        <v>0</v>
      </c>
      <c r="BN265" s="77">
        <f t="shared" si="419"/>
        <v>0</v>
      </c>
      <c r="BO265" s="77">
        <f t="shared" si="420"/>
        <v>0</v>
      </c>
      <c r="BP265" s="77">
        <f t="shared" si="421"/>
        <v>0</v>
      </c>
      <c r="BQ265" s="77">
        <f t="shared" si="422"/>
        <v>0</v>
      </c>
      <c r="BR265" s="157">
        <f t="shared" si="423"/>
        <v>0</v>
      </c>
      <c r="BS265" s="77">
        <f t="shared" si="424"/>
        <v>0</v>
      </c>
      <c r="BT265" s="77">
        <f t="shared" si="425"/>
        <v>0</v>
      </c>
      <c r="BU265" s="77">
        <f t="shared" si="426"/>
        <v>0</v>
      </c>
      <c r="BV265" s="77">
        <f t="shared" si="427"/>
        <v>0</v>
      </c>
      <c r="BW265" s="77">
        <f t="shared" si="428"/>
        <v>0</v>
      </c>
      <c r="BX265" s="77">
        <f t="shared" si="429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x14ac:dyDescent="0.3">
      <c r="A266" s="248"/>
      <c r="B266" s="78" t="s">
        <v>95</v>
      </c>
      <c r="C266" s="250"/>
      <c r="D266" s="161">
        <f t="shared" si="408"/>
        <v>0</v>
      </c>
      <c r="E266" s="77">
        <f t="shared" ref="E266:AJ266" si="436">IF(E$136=0,0,E127-E356)</f>
        <v>0</v>
      </c>
      <c r="F266" s="77">
        <f t="shared" si="436"/>
        <v>0</v>
      </c>
      <c r="G266" s="77">
        <f t="shared" si="436"/>
        <v>0</v>
      </c>
      <c r="H266" s="77">
        <f t="shared" si="436"/>
        <v>0</v>
      </c>
      <c r="I266" s="77">
        <f t="shared" si="436"/>
        <v>0</v>
      </c>
      <c r="J266" s="77">
        <f t="shared" si="436"/>
        <v>0</v>
      </c>
      <c r="K266" s="77">
        <f t="shared" si="436"/>
        <v>0</v>
      </c>
      <c r="L266" s="77">
        <f t="shared" si="436"/>
        <v>0</v>
      </c>
      <c r="M266" s="77">
        <f t="shared" si="436"/>
        <v>0</v>
      </c>
      <c r="N266" s="77">
        <f t="shared" si="436"/>
        <v>0</v>
      </c>
      <c r="O266" s="77">
        <f t="shared" si="436"/>
        <v>0</v>
      </c>
      <c r="P266" s="77">
        <f t="shared" si="436"/>
        <v>0</v>
      </c>
      <c r="Q266" s="77">
        <f t="shared" si="436"/>
        <v>0</v>
      </c>
      <c r="R266" s="77">
        <f t="shared" si="436"/>
        <v>0</v>
      </c>
      <c r="S266" s="77">
        <f t="shared" si="436"/>
        <v>0</v>
      </c>
      <c r="T266" s="77">
        <f t="shared" si="436"/>
        <v>0</v>
      </c>
      <c r="U266" s="77">
        <f t="shared" si="436"/>
        <v>0</v>
      </c>
      <c r="V266" s="77">
        <f t="shared" si="436"/>
        <v>0</v>
      </c>
      <c r="W266" s="77">
        <f t="shared" si="436"/>
        <v>0</v>
      </c>
      <c r="X266" s="77">
        <f t="shared" si="436"/>
        <v>0</v>
      </c>
      <c r="Y266" s="77">
        <f t="shared" si="436"/>
        <v>0</v>
      </c>
      <c r="Z266" s="77">
        <f t="shared" si="436"/>
        <v>0</v>
      </c>
      <c r="AA266" s="77">
        <f t="shared" si="436"/>
        <v>0</v>
      </c>
      <c r="AB266" s="77">
        <f t="shared" si="436"/>
        <v>0</v>
      </c>
      <c r="AC266" s="77">
        <f t="shared" si="436"/>
        <v>0</v>
      </c>
      <c r="AD266" s="77">
        <f t="shared" si="436"/>
        <v>0</v>
      </c>
      <c r="AE266" s="77">
        <f t="shared" si="436"/>
        <v>0</v>
      </c>
      <c r="AF266" s="77">
        <f t="shared" si="436"/>
        <v>0</v>
      </c>
      <c r="AG266" s="77">
        <f t="shared" si="436"/>
        <v>0</v>
      </c>
      <c r="AH266" s="77">
        <f t="shared" si="436"/>
        <v>0</v>
      </c>
      <c r="AI266" s="77">
        <f t="shared" si="436"/>
        <v>0</v>
      </c>
      <c r="AJ266" s="77">
        <f t="shared" si="436"/>
        <v>0</v>
      </c>
      <c r="AK266" s="77">
        <f t="shared" ref="AK266:BD266" si="437">IF(AK$136=0,0,AK127-AK356)</f>
        <v>0</v>
      </c>
      <c r="AL266" s="77">
        <f t="shared" si="437"/>
        <v>0</v>
      </c>
      <c r="AM266" s="77">
        <f t="shared" si="437"/>
        <v>0</v>
      </c>
      <c r="AN266" s="77">
        <f t="shared" si="437"/>
        <v>0</v>
      </c>
      <c r="AO266" s="77">
        <f t="shared" si="437"/>
        <v>0</v>
      </c>
      <c r="AP266" s="77">
        <f t="shared" si="437"/>
        <v>0</v>
      </c>
      <c r="AQ266" s="77">
        <f t="shared" si="437"/>
        <v>0</v>
      </c>
      <c r="AR266" s="77">
        <f t="shared" si="437"/>
        <v>0</v>
      </c>
      <c r="AS266" s="77">
        <f t="shared" si="437"/>
        <v>0</v>
      </c>
      <c r="AT266" s="77">
        <f t="shared" si="437"/>
        <v>0</v>
      </c>
      <c r="AU266" s="77">
        <f t="shared" si="437"/>
        <v>0</v>
      </c>
      <c r="AV266" s="77">
        <f t="shared" si="437"/>
        <v>0</v>
      </c>
      <c r="AW266" s="77">
        <f t="shared" si="437"/>
        <v>0</v>
      </c>
      <c r="AX266" s="77">
        <f t="shared" si="437"/>
        <v>0</v>
      </c>
      <c r="AY266" s="77">
        <f t="shared" si="437"/>
        <v>0</v>
      </c>
      <c r="AZ266" s="77">
        <f t="shared" si="437"/>
        <v>0</v>
      </c>
      <c r="BA266" s="77">
        <f t="shared" si="437"/>
        <v>0</v>
      </c>
      <c r="BB266" s="77">
        <f t="shared" si="437"/>
        <v>0</v>
      </c>
      <c r="BC266" s="77">
        <f t="shared" si="437"/>
        <v>0</v>
      </c>
      <c r="BD266" s="77">
        <f t="shared" si="437"/>
        <v>0</v>
      </c>
      <c r="BE266" s="251"/>
      <c r="BF266" s="163">
        <f t="shared" si="411"/>
        <v>0</v>
      </c>
      <c r="BG266" s="77">
        <f t="shared" si="412"/>
        <v>0</v>
      </c>
      <c r="BH266" s="77">
        <f t="shared" si="413"/>
        <v>0</v>
      </c>
      <c r="BI266" s="77">
        <f t="shared" si="414"/>
        <v>0</v>
      </c>
      <c r="BJ266" s="77">
        <f t="shared" si="415"/>
        <v>0</v>
      </c>
      <c r="BK266" s="77">
        <f t="shared" si="416"/>
        <v>0</v>
      </c>
      <c r="BL266" s="77">
        <f t="shared" si="417"/>
        <v>0</v>
      </c>
      <c r="BM266" s="77">
        <f t="shared" si="418"/>
        <v>0</v>
      </c>
      <c r="BN266" s="77">
        <f t="shared" si="419"/>
        <v>0</v>
      </c>
      <c r="BO266" s="77">
        <f t="shared" si="420"/>
        <v>0</v>
      </c>
      <c r="BP266" s="77">
        <f t="shared" si="421"/>
        <v>0</v>
      </c>
      <c r="BQ266" s="77">
        <f t="shared" si="422"/>
        <v>0</v>
      </c>
      <c r="BR266" s="157">
        <f t="shared" si="423"/>
        <v>0</v>
      </c>
      <c r="BS266" s="77">
        <f t="shared" si="424"/>
        <v>0</v>
      </c>
      <c r="BT266" s="77">
        <f t="shared" si="425"/>
        <v>0</v>
      </c>
      <c r="BU266" s="77">
        <f t="shared" si="426"/>
        <v>0</v>
      </c>
      <c r="BV266" s="77">
        <f t="shared" si="427"/>
        <v>0</v>
      </c>
      <c r="BW266" s="77">
        <f t="shared" si="428"/>
        <v>0</v>
      </c>
      <c r="BX266" s="77">
        <f t="shared" si="429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x14ac:dyDescent="0.3">
      <c r="A267" s="248"/>
      <c r="B267" s="78" t="s">
        <v>97</v>
      </c>
      <c r="C267" s="250"/>
      <c r="D267" s="161">
        <f t="shared" si="408"/>
        <v>0</v>
      </c>
      <c r="E267" s="77">
        <f t="shared" ref="E267:AJ267" si="438">IF(E$136=0,0,E128-E357)</f>
        <v>0</v>
      </c>
      <c r="F267" s="77">
        <f t="shared" si="438"/>
        <v>0</v>
      </c>
      <c r="G267" s="77">
        <f t="shared" si="438"/>
        <v>0</v>
      </c>
      <c r="H267" s="77">
        <f t="shared" si="438"/>
        <v>0</v>
      </c>
      <c r="I267" s="77">
        <f t="shared" si="438"/>
        <v>0</v>
      </c>
      <c r="J267" s="77">
        <f t="shared" si="438"/>
        <v>0</v>
      </c>
      <c r="K267" s="77">
        <f t="shared" si="438"/>
        <v>0</v>
      </c>
      <c r="L267" s="77">
        <f t="shared" si="438"/>
        <v>0</v>
      </c>
      <c r="M267" s="77">
        <f t="shared" si="438"/>
        <v>0</v>
      </c>
      <c r="N267" s="77">
        <f t="shared" si="438"/>
        <v>0</v>
      </c>
      <c r="O267" s="77">
        <f t="shared" si="438"/>
        <v>0</v>
      </c>
      <c r="P267" s="77">
        <f t="shared" si="438"/>
        <v>0</v>
      </c>
      <c r="Q267" s="77">
        <f t="shared" si="438"/>
        <v>0</v>
      </c>
      <c r="R267" s="77">
        <f t="shared" si="438"/>
        <v>0</v>
      </c>
      <c r="S267" s="77">
        <f t="shared" si="438"/>
        <v>0</v>
      </c>
      <c r="T267" s="77">
        <f t="shared" si="438"/>
        <v>0</v>
      </c>
      <c r="U267" s="77">
        <f t="shared" si="438"/>
        <v>0</v>
      </c>
      <c r="V267" s="77">
        <f t="shared" si="438"/>
        <v>0</v>
      </c>
      <c r="W267" s="77">
        <f t="shared" si="438"/>
        <v>0</v>
      </c>
      <c r="X267" s="77">
        <f t="shared" si="438"/>
        <v>0</v>
      </c>
      <c r="Y267" s="77">
        <f t="shared" si="438"/>
        <v>0</v>
      </c>
      <c r="Z267" s="77">
        <f t="shared" si="438"/>
        <v>0</v>
      </c>
      <c r="AA267" s="77">
        <f t="shared" si="438"/>
        <v>0</v>
      </c>
      <c r="AB267" s="77">
        <f t="shared" si="438"/>
        <v>0</v>
      </c>
      <c r="AC267" s="77">
        <f t="shared" si="438"/>
        <v>0</v>
      </c>
      <c r="AD267" s="77">
        <f t="shared" si="438"/>
        <v>0</v>
      </c>
      <c r="AE267" s="77">
        <f t="shared" si="438"/>
        <v>0</v>
      </c>
      <c r="AF267" s="77">
        <f t="shared" si="438"/>
        <v>0</v>
      </c>
      <c r="AG267" s="77">
        <f t="shared" si="438"/>
        <v>0</v>
      </c>
      <c r="AH267" s="77">
        <f t="shared" si="438"/>
        <v>0</v>
      </c>
      <c r="AI267" s="77">
        <f t="shared" si="438"/>
        <v>0</v>
      </c>
      <c r="AJ267" s="77">
        <f t="shared" si="438"/>
        <v>0</v>
      </c>
      <c r="AK267" s="77">
        <f t="shared" ref="AK267:BD267" si="439">IF(AK$136=0,0,AK128-AK357)</f>
        <v>0</v>
      </c>
      <c r="AL267" s="77">
        <f t="shared" si="439"/>
        <v>0</v>
      </c>
      <c r="AM267" s="77">
        <f t="shared" si="439"/>
        <v>0</v>
      </c>
      <c r="AN267" s="77">
        <f t="shared" si="439"/>
        <v>0</v>
      </c>
      <c r="AO267" s="77">
        <f t="shared" si="439"/>
        <v>0</v>
      </c>
      <c r="AP267" s="77">
        <f t="shared" si="439"/>
        <v>0</v>
      </c>
      <c r="AQ267" s="77">
        <f t="shared" si="439"/>
        <v>0</v>
      </c>
      <c r="AR267" s="77">
        <f t="shared" si="439"/>
        <v>0</v>
      </c>
      <c r="AS267" s="77">
        <f t="shared" si="439"/>
        <v>0</v>
      </c>
      <c r="AT267" s="77">
        <f t="shared" si="439"/>
        <v>0</v>
      </c>
      <c r="AU267" s="77">
        <f t="shared" si="439"/>
        <v>0</v>
      </c>
      <c r="AV267" s="77">
        <f t="shared" si="439"/>
        <v>0</v>
      </c>
      <c r="AW267" s="77">
        <f t="shared" si="439"/>
        <v>0</v>
      </c>
      <c r="AX267" s="77">
        <f t="shared" si="439"/>
        <v>0</v>
      </c>
      <c r="AY267" s="77">
        <f t="shared" si="439"/>
        <v>0</v>
      </c>
      <c r="AZ267" s="77">
        <f t="shared" si="439"/>
        <v>0</v>
      </c>
      <c r="BA267" s="77">
        <f t="shared" si="439"/>
        <v>0</v>
      </c>
      <c r="BB267" s="77">
        <f t="shared" si="439"/>
        <v>0</v>
      </c>
      <c r="BC267" s="77">
        <f t="shared" si="439"/>
        <v>0</v>
      </c>
      <c r="BD267" s="77">
        <f t="shared" si="439"/>
        <v>0</v>
      </c>
      <c r="BE267" s="251"/>
      <c r="BF267" s="163">
        <f t="shared" si="411"/>
        <v>0</v>
      </c>
      <c r="BG267" s="77">
        <f t="shared" si="412"/>
        <v>0</v>
      </c>
      <c r="BH267" s="77">
        <f t="shared" si="413"/>
        <v>0</v>
      </c>
      <c r="BI267" s="77">
        <f t="shared" si="414"/>
        <v>0</v>
      </c>
      <c r="BJ267" s="77">
        <f t="shared" si="415"/>
        <v>0</v>
      </c>
      <c r="BK267" s="77">
        <f t="shared" si="416"/>
        <v>0</v>
      </c>
      <c r="BL267" s="77">
        <f t="shared" si="417"/>
        <v>0</v>
      </c>
      <c r="BM267" s="77">
        <f t="shared" si="418"/>
        <v>0</v>
      </c>
      <c r="BN267" s="77">
        <f t="shared" si="419"/>
        <v>0</v>
      </c>
      <c r="BO267" s="77">
        <f t="shared" si="420"/>
        <v>0</v>
      </c>
      <c r="BP267" s="77">
        <f t="shared" si="421"/>
        <v>0</v>
      </c>
      <c r="BQ267" s="77">
        <f t="shared" si="422"/>
        <v>0</v>
      </c>
      <c r="BR267" s="157">
        <f t="shared" si="423"/>
        <v>0</v>
      </c>
      <c r="BS267" s="77">
        <f t="shared" si="424"/>
        <v>0</v>
      </c>
      <c r="BT267" s="77">
        <f t="shared" si="425"/>
        <v>0</v>
      </c>
      <c r="BU267" s="77">
        <f t="shared" si="426"/>
        <v>0</v>
      </c>
      <c r="BV267" s="77">
        <f t="shared" si="427"/>
        <v>0</v>
      </c>
      <c r="BW267" s="77">
        <f t="shared" si="428"/>
        <v>0</v>
      </c>
      <c r="BX267" s="77">
        <f t="shared" si="429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x14ac:dyDescent="0.3">
      <c r="A268" s="248"/>
      <c r="B268" s="78" t="s">
        <v>99</v>
      </c>
      <c r="C268" s="250"/>
      <c r="D268" s="161">
        <f t="shared" si="408"/>
        <v>0</v>
      </c>
      <c r="E268" s="77">
        <f t="shared" ref="E268:AJ268" si="440">IF(E$136=0,0,E129-E358)</f>
        <v>0</v>
      </c>
      <c r="F268" s="77">
        <f t="shared" si="440"/>
        <v>0</v>
      </c>
      <c r="G268" s="77">
        <f t="shared" si="440"/>
        <v>0</v>
      </c>
      <c r="H268" s="77">
        <f t="shared" si="440"/>
        <v>0</v>
      </c>
      <c r="I268" s="77">
        <f t="shared" si="440"/>
        <v>0</v>
      </c>
      <c r="J268" s="77">
        <f t="shared" si="440"/>
        <v>0</v>
      </c>
      <c r="K268" s="77">
        <f t="shared" si="440"/>
        <v>0</v>
      </c>
      <c r="L268" s="77">
        <f t="shared" si="440"/>
        <v>0</v>
      </c>
      <c r="M268" s="77">
        <f t="shared" si="440"/>
        <v>0</v>
      </c>
      <c r="N268" s="77">
        <f t="shared" si="440"/>
        <v>0</v>
      </c>
      <c r="O268" s="77">
        <f t="shared" si="440"/>
        <v>0</v>
      </c>
      <c r="P268" s="77">
        <f t="shared" si="440"/>
        <v>0</v>
      </c>
      <c r="Q268" s="77">
        <f t="shared" si="440"/>
        <v>0</v>
      </c>
      <c r="R268" s="77">
        <f t="shared" si="440"/>
        <v>0</v>
      </c>
      <c r="S268" s="77">
        <f t="shared" si="440"/>
        <v>0</v>
      </c>
      <c r="T268" s="77">
        <f t="shared" si="440"/>
        <v>0</v>
      </c>
      <c r="U268" s="77">
        <f t="shared" si="440"/>
        <v>0</v>
      </c>
      <c r="V268" s="77">
        <f t="shared" si="440"/>
        <v>0</v>
      </c>
      <c r="W268" s="77">
        <f t="shared" si="440"/>
        <v>0</v>
      </c>
      <c r="X268" s="77">
        <f t="shared" si="440"/>
        <v>0</v>
      </c>
      <c r="Y268" s="77">
        <f t="shared" si="440"/>
        <v>0</v>
      </c>
      <c r="Z268" s="77">
        <f t="shared" si="440"/>
        <v>0</v>
      </c>
      <c r="AA268" s="77">
        <f t="shared" si="440"/>
        <v>0</v>
      </c>
      <c r="AB268" s="77">
        <f t="shared" si="440"/>
        <v>0</v>
      </c>
      <c r="AC268" s="77">
        <f t="shared" si="440"/>
        <v>0</v>
      </c>
      <c r="AD268" s="77">
        <f t="shared" si="440"/>
        <v>0</v>
      </c>
      <c r="AE268" s="77">
        <f t="shared" si="440"/>
        <v>0</v>
      </c>
      <c r="AF268" s="77">
        <f t="shared" si="440"/>
        <v>0</v>
      </c>
      <c r="AG268" s="77">
        <f t="shared" si="440"/>
        <v>0</v>
      </c>
      <c r="AH268" s="77">
        <f t="shared" si="440"/>
        <v>0</v>
      </c>
      <c r="AI268" s="77">
        <f t="shared" si="440"/>
        <v>0</v>
      </c>
      <c r="AJ268" s="77">
        <f t="shared" si="440"/>
        <v>0</v>
      </c>
      <c r="AK268" s="77">
        <f t="shared" ref="AK268:BD268" si="441">IF(AK$136=0,0,AK129-AK358)</f>
        <v>0</v>
      </c>
      <c r="AL268" s="77">
        <f t="shared" si="441"/>
        <v>0</v>
      </c>
      <c r="AM268" s="77">
        <f t="shared" si="441"/>
        <v>0</v>
      </c>
      <c r="AN268" s="77">
        <f t="shared" si="441"/>
        <v>0</v>
      </c>
      <c r="AO268" s="77">
        <f t="shared" si="441"/>
        <v>0</v>
      </c>
      <c r="AP268" s="77">
        <f t="shared" si="441"/>
        <v>0</v>
      </c>
      <c r="AQ268" s="77">
        <f t="shared" si="441"/>
        <v>0</v>
      </c>
      <c r="AR268" s="77">
        <f t="shared" si="441"/>
        <v>0</v>
      </c>
      <c r="AS268" s="77">
        <f t="shared" si="441"/>
        <v>0</v>
      </c>
      <c r="AT268" s="77">
        <f t="shared" si="441"/>
        <v>0</v>
      </c>
      <c r="AU268" s="77">
        <f t="shared" si="441"/>
        <v>0</v>
      </c>
      <c r="AV268" s="77">
        <f t="shared" si="441"/>
        <v>0</v>
      </c>
      <c r="AW268" s="77">
        <f t="shared" si="441"/>
        <v>0</v>
      </c>
      <c r="AX268" s="77">
        <f t="shared" si="441"/>
        <v>0</v>
      </c>
      <c r="AY268" s="77">
        <f t="shared" si="441"/>
        <v>0</v>
      </c>
      <c r="AZ268" s="77">
        <f t="shared" si="441"/>
        <v>0</v>
      </c>
      <c r="BA268" s="77">
        <f t="shared" si="441"/>
        <v>0</v>
      </c>
      <c r="BB268" s="77">
        <f t="shared" si="441"/>
        <v>0</v>
      </c>
      <c r="BC268" s="77">
        <f t="shared" si="441"/>
        <v>0</v>
      </c>
      <c r="BD268" s="77">
        <f t="shared" si="441"/>
        <v>0</v>
      </c>
      <c r="BE268" s="251"/>
      <c r="BF268" s="163">
        <f t="shared" si="411"/>
        <v>0</v>
      </c>
      <c r="BG268" s="77">
        <f t="shared" si="412"/>
        <v>0</v>
      </c>
      <c r="BH268" s="77">
        <f t="shared" si="413"/>
        <v>0</v>
      </c>
      <c r="BI268" s="77">
        <f t="shared" si="414"/>
        <v>0</v>
      </c>
      <c r="BJ268" s="77">
        <f t="shared" si="415"/>
        <v>0</v>
      </c>
      <c r="BK268" s="77">
        <f t="shared" si="416"/>
        <v>0</v>
      </c>
      <c r="BL268" s="77">
        <f t="shared" si="417"/>
        <v>0</v>
      </c>
      <c r="BM268" s="77">
        <f t="shared" si="418"/>
        <v>0</v>
      </c>
      <c r="BN268" s="77">
        <f t="shared" si="419"/>
        <v>0</v>
      </c>
      <c r="BO268" s="77">
        <f t="shared" si="420"/>
        <v>0</v>
      </c>
      <c r="BP268" s="77">
        <f t="shared" si="421"/>
        <v>0</v>
      </c>
      <c r="BQ268" s="77">
        <f t="shared" si="422"/>
        <v>0</v>
      </c>
      <c r="BR268" s="157">
        <f t="shared" si="423"/>
        <v>0</v>
      </c>
      <c r="BS268" s="77">
        <f t="shared" si="424"/>
        <v>0</v>
      </c>
      <c r="BT268" s="77">
        <f t="shared" si="425"/>
        <v>0</v>
      </c>
      <c r="BU268" s="77">
        <f t="shared" si="426"/>
        <v>0</v>
      </c>
      <c r="BV268" s="77">
        <f t="shared" si="427"/>
        <v>0</v>
      </c>
      <c r="BW268" s="77">
        <f t="shared" si="428"/>
        <v>0</v>
      </c>
      <c r="BX268" s="77">
        <f t="shared" si="429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x14ac:dyDescent="0.3">
      <c r="A269" s="248"/>
      <c r="B269" s="78" t="s">
        <v>375</v>
      </c>
      <c r="C269" s="250"/>
      <c r="D269" s="161">
        <f t="shared" si="408"/>
        <v>0</v>
      </c>
      <c r="E269" s="77">
        <f t="shared" ref="E269:AJ269" si="442">IF(E$136=0,0,E130-E359)</f>
        <v>0</v>
      </c>
      <c r="F269" s="77">
        <f t="shared" si="442"/>
        <v>0</v>
      </c>
      <c r="G269" s="77">
        <f t="shared" si="442"/>
        <v>0</v>
      </c>
      <c r="H269" s="77">
        <f t="shared" si="442"/>
        <v>0</v>
      </c>
      <c r="I269" s="77">
        <f t="shared" si="442"/>
        <v>0</v>
      </c>
      <c r="J269" s="77">
        <f t="shared" si="442"/>
        <v>0</v>
      </c>
      <c r="K269" s="77">
        <f t="shared" si="442"/>
        <v>0</v>
      </c>
      <c r="L269" s="77">
        <f t="shared" si="442"/>
        <v>0</v>
      </c>
      <c r="M269" s="77">
        <f t="shared" si="442"/>
        <v>0</v>
      </c>
      <c r="N269" s="77">
        <f t="shared" si="442"/>
        <v>0</v>
      </c>
      <c r="O269" s="77">
        <f t="shared" si="442"/>
        <v>0</v>
      </c>
      <c r="P269" s="77">
        <f t="shared" si="442"/>
        <v>0</v>
      </c>
      <c r="Q269" s="77">
        <f t="shared" si="442"/>
        <v>0</v>
      </c>
      <c r="R269" s="77">
        <f t="shared" si="442"/>
        <v>0</v>
      </c>
      <c r="S269" s="77">
        <f t="shared" si="442"/>
        <v>0</v>
      </c>
      <c r="T269" s="77">
        <f t="shared" si="442"/>
        <v>0</v>
      </c>
      <c r="U269" s="77">
        <f t="shared" si="442"/>
        <v>0</v>
      </c>
      <c r="V269" s="77">
        <f t="shared" si="442"/>
        <v>0</v>
      </c>
      <c r="W269" s="77">
        <f t="shared" si="442"/>
        <v>0</v>
      </c>
      <c r="X269" s="77">
        <f t="shared" si="442"/>
        <v>0</v>
      </c>
      <c r="Y269" s="77">
        <f t="shared" si="442"/>
        <v>0</v>
      </c>
      <c r="Z269" s="77">
        <f t="shared" si="442"/>
        <v>0</v>
      </c>
      <c r="AA269" s="77">
        <f t="shared" si="442"/>
        <v>0</v>
      </c>
      <c r="AB269" s="77">
        <f t="shared" si="442"/>
        <v>0</v>
      </c>
      <c r="AC269" s="77">
        <f t="shared" si="442"/>
        <v>0</v>
      </c>
      <c r="AD269" s="77">
        <f t="shared" si="442"/>
        <v>0</v>
      </c>
      <c r="AE269" s="77">
        <f t="shared" si="442"/>
        <v>0</v>
      </c>
      <c r="AF269" s="77">
        <f t="shared" si="442"/>
        <v>0</v>
      </c>
      <c r="AG269" s="77">
        <f t="shared" si="442"/>
        <v>0</v>
      </c>
      <c r="AH269" s="77">
        <f t="shared" si="442"/>
        <v>0</v>
      </c>
      <c r="AI269" s="77">
        <f t="shared" si="442"/>
        <v>0</v>
      </c>
      <c r="AJ269" s="77">
        <f t="shared" si="442"/>
        <v>0</v>
      </c>
      <c r="AK269" s="77">
        <f t="shared" ref="AK269:BD269" si="443">IF(AK$136=0,0,AK130-AK359)</f>
        <v>0</v>
      </c>
      <c r="AL269" s="77">
        <f t="shared" si="443"/>
        <v>0</v>
      </c>
      <c r="AM269" s="77">
        <f t="shared" si="443"/>
        <v>0</v>
      </c>
      <c r="AN269" s="77">
        <f t="shared" si="443"/>
        <v>0</v>
      </c>
      <c r="AO269" s="77">
        <f t="shared" si="443"/>
        <v>0</v>
      </c>
      <c r="AP269" s="77">
        <f t="shared" si="443"/>
        <v>0</v>
      </c>
      <c r="AQ269" s="77">
        <f t="shared" si="443"/>
        <v>0</v>
      </c>
      <c r="AR269" s="77">
        <f t="shared" si="443"/>
        <v>0</v>
      </c>
      <c r="AS269" s="77">
        <f t="shared" si="443"/>
        <v>0</v>
      </c>
      <c r="AT269" s="77">
        <f t="shared" si="443"/>
        <v>0</v>
      </c>
      <c r="AU269" s="77">
        <f t="shared" si="443"/>
        <v>0</v>
      </c>
      <c r="AV269" s="77">
        <f t="shared" si="443"/>
        <v>0</v>
      </c>
      <c r="AW269" s="77">
        <f t="shared" si="443"/>
        <v>0</v>
      </c>
      <c r="AX269" s="77">
        <f t="shared" si="443"/>
        <v>0</v>
      </c>
      <c r="AY269" s="77">
        <f t="shared" si="443"/>
        <v>0</v>
      </c>
      <c r="AZ269" s="77">
        <f t="shared" si="443"/>
        <v>0</v>
      </c>
      <c r="BA269" s="77">
        <f t="shared" si="443"/>
        <v>0</v>
      </c>
      <c r="BB269" s="77">
        <f t="shared" si="443"/>
        <v>0</v>
      </c>
      <c r="BC269" s="77">
        <f t="shared" si="443"/>
        <v>0</v>
      </c>
      <c r="BD269" s="77">
        <f t="shared" si="443"/>
        <v>0</v>
      </c>
      <c r="BE269" s="251"/>
      <c r="BF269" s="163">
        <f t="shared" si="411"/>
        <v>0</v>
      </c>
      <c r="BG269" s="77">
        <f t="shared" si="412"/>
        <v>0</v>
      </c>
      <c r="BH269" s="77">
        <f t="shared" si="413"/>
        <v>0</v>
      </c>
      <c r="BI269" s="77">
        <f t="shared" si="414"/>
        <v>0</v>
      </c>
      <c r="BJ269" s="77">
        <f t="shared" si="415"/>
        <v>0</v>
      </c>
      <c r="BK269" s="77">
        <f t="shared" si="416"/>
        <v>0</v>
      </c>
      <c r="BL269" s="77">
        <f t="shared" si="417"/>
        <v>0</v>
      </c>
      <c r="BM269" s="77">
        <f t="shared" si="418"/>
        <v>0</v>
      </c>
      <c r="BN269" s="77">
        <f t="shared" si="419"/>
        <v>0</v>
      </c>
      <c r="BO269" s="77">
        <f t="shared" si="420"/>
        <v>0</v>
      </c>
      <c r="BP269" s="77">
        <f t="shared" si="421"/>
        <v>0</v>
      </c>
      <c r="BQ269" s="77">
        <f t="shared" si="422"/>
        <v>0</v>
      </c>
      <c r="BR269" s="157">
        <f t="shared" si="423"/>
        <v>0</v>
      </c>
      <c r="BS269" s="77">
        <f t="shared" si="424"/>
        <v>0</v>
      </c>
      <c r="BT269" s="77">
        <f t="shared" si="425"/>
        <v>0</v>
      </c>
      <c r="BU269" s="77">
        <f t="shared" si="426"/>
        <v>0</v>
      </c>
      <c r="BV269" s="77">
        <f t="shared" si="427"/>
        <v>0</v>
      </c>
      <c r="BW269" s="77">
        <f t="shared" si="428"/>
        <v>0</v>
      </c>
      <c r="BX269" s="77">
        <f t="shared" si="429"/>
        <v>0</v>
      </c>
      <c r="BY269" s="77">
        <f>IF(Info!$O$3="Q1",$BS269,IF(Info!$O$3="Q2",$BS269+$BT269,IF(Info!$O$3="Q3",$BS269+$BT269+$BU269,$BR269)))</f>
        <v>0</v>
      </c>
      <c r="BZ269" s="77">
        <f>IF(Info!$O$3="Q1",$BS269,IF(Info!$O$3="Q2",$BT269,IF(Info!$O$3="Q3",$BU269,$BV269)))</f>
        <v>0</v>
      </c>
      <c r="CA269" s="48"/>
    </row>
    <row r="270" spans="1:79" x14ac:dyDescent="0.3">
      <c r="A270" s="248"/>
      <c r="B270" s="78" t="s">
        <v>103</v>
      </c>
      <c r="C270" s="250"/>
      <c r="D270" s="161">
        <f t="shared" si="408"/>
        <v>0</v>
      </c>
      <c r="E270" s="77">
        <f t="shared" ref="E270:AJ270" si="444">IF(E$136=0,0,E131-E360)</f>
        <v>0</v>
      </c>
      <c r="F270" s="77">
        <f t="shared" si="444"/>
        <v>0</v>
      </c>
      <c r="G270" s="77">
        <f t="shared" si="444"/>
        <v>0</v>
      </c>
      <c r="H270" s="77">
        <f t="shared" si="444"/>
        <v>0</v>
      </c>
      <c r="I270" s="77">
        <f t="shared" si="444"/>
        <v>0</v>
      </c>
      <c r="J270" s="77">
        <f t="shared" si="444"/>
        <v>0</v>
      </c>
      <c r="K270" s="77">
        <f t="shared" si="444"/>
        <v>0</v>
      </c>
      <c r="L270" s="77">
        <f t="shared" si="444"/>
        <v>0</v>
      </c>
      <c r="M270" s="77">
        <f t="shared" si="444"/>
        <v>0</v>
      </c>
      <c r="N270" s="77">
        <f t="shared" si="444"/>
        <v>0</v>
      </c>
      <c r="O270" s="77">
        <f t="shared" si="444"/>
        <v>0</v>
      </c>
      <c r="P270" s="77">
        <f t="shared" si="444"/>
        <v>0</v>
      </c>
      <c r="Q270" s="77">
        <f t="shared" si="444"/>
        <v>0</v>
      </c>
      <c r="R270" s="77">
        <f t="shared" si="444"/>
        <v>0</v>
      </c>
      <c r="S270" s="77">
        <f t="shared" si="444"/>
        <v>0</v>
      </c>
      <c r="T270" s="77">
        <f t="shared" si="444"/>
        <v>0</v>
      </c>
      <c r="U270" s="77">
        <f t="shared" si="444"/>
        <v>0</v>
      </c>
      <c r="V270" s="77">
        <f t="shared" si="444"/>
        <v>0</v>
      </c>
      <c r="W270" s="77">
        <f t="shared" si="444"/>
        <v>0</v>
      </c>
      <c r="X270" s="77">
        <f t="shared" si="444"/>
        <v>0</v>
      </c>
      <c r="Y270" s="77">
        <f t="shared" si="444"/>
        <v>0</v>
      </c>
      <c r="Z270" s="77">
        <f t="shared" si="444"/>
        <v>0</v>
      </c>
      <c r="AA270" s="77">
        <f t="shared" si="444"/>
        <v>0</v>
      </c>
      <c r="AB270" s="77">
        <f t="shared" si="444"/>
        <v>0</v>
      </c>
      <c r="AC270" s="77">
        <f t="shared" si="444"/>
        <v>0</v>
      </c>
      <c r="AD270" s="77">
        <f t="shared" si="444"/>
        <v>0</v>
      </c>
      <c r="AE270" s="77">
        <f t="shared" si="444"/>
        <v>0</v>
      </c>
      <c r="AF270" s="77">
        <f t="shared" si="444"/>
        <v>0</v>
      </c>
      <c r="AG270" s="77">
        <f t="shared" si="444"/>
        <v>0</v>
      </c>
      <c r="AH270" s="77">
        <f t="shared" si="444"/>
        <v>0</v>
      </c>
      <c r="AI270" s="77">
        <f t="shared" si="444"/>
        <v>0</v>
      </c>
      <c r="AJ270" s="77">
        <f t="shared" si="444"/>
        <v>0</v>
      </c>
      <c r="AK270" s="77">
        <f t="shared" ref="AK270:BD270" si="445">IF(AK$136=0,0,AK131-AK360)</f>
        <v>0</v>
      </c>
      <c r="AL270" s="77">
        <f t="shared" si="445"/>
        <v>0</v>
      </c>
      <c r="AM270" s="77">
        <f t="shared" si="445"/>
        <v>0</v>
      </c>
      <c r="AN270" s="77">
        <f t="shared" si="445"/>
        <v>0</v>
      </c>
      <c r="AO270" s="77">
        <f t="shared" si="445"/>
        <v>0</v>
      </c>
      <c r="AP270" s="77">
        <f t="shared" si="445"/>
        <v>0</v>
      </c>
      <c r="AQ270" s="77">
        <f t="shared" si="445"/>
        <v>0</v>
      </c>
      <c r="AR270" s="77">
        <f t="shared" si="445"/>
        <v>0</v>
      </c>
      <c r="AS270" s="77">
        <f t="shared" si="445"/>
        <v>0</v>
      </c>
      <c r="AT270" s="77">
        <f t="shared" si="445"/>
        <v>0</v>
      </c>
      <c r="AU270" s="77">
        <f t="shared" si="445"/>
        <v>0</v>
      </c>
      <c r="AV270" s="77">
        <f t="shared" si="445"/>
        <v>0</v>
      </c>
      <c r="AW270" s="77">
        <f t="shared" si="445"/>
        <v>0</v>
      </c>
      <c r="AX270" s="77">
        <f t="shared" si="445"/>
        <v>0</v>
      </c>
      <c r="AY270" s="77">
        <f t="shared" si="445"/>
        <v>0</v>
      </c>
      <c r="AZ270" s="77">
        <f t="shared" si="445"/>
        <v>0</v>
      </c>
      <c r="BA270" s="77">
        <f t="shared" si="445"/>
        <v>0</v>
      </c>
      <c r="BB270" s="77">
        <f t="shared" si="445"/>
        <v>0</v>
      </c>
      <c r="BC270" s="77">
        <f t="shared" si="445"/>
        <v>0</v>
      </c>
      <c r="BD270" s="77">
        <f t="shared" si="445"/>
        <v>0</v>
      </c>
      <c r="BE270" s="251"/>
      <c r="BF270" s="163">
        <f t="shared" si="411"/>
        <v>0</v>
      </c>
      <c r="BG270" s="77">
        <f t="shared" si="412"/>
        <v>0</v>
      </c>
      <c r="BH270" s="77">
        <f t="shared" si="413"/>
        <v>0</v>
      </c>
      <c r="BI270" s="77">
        <f t="shared" si="414"/>
        <v>0</v>
      </c>
      <c r="BJ270" s="77">
        <f t="shared" si="415"/>
        <v>0</v>
      </c>
      <c r="BK270" s="77">
        <f t="shared" si="416"/>
        <v>0</v>
      </c>
      <c r="BL270" s="77">
        <f t="shared" si="417"/>
        <v>0</v>
      </c>
      <c r="BM270" s="77">
        <f t="shared" si="418"/>
        <v>0</v>
      </c>
      <c r="BN270" s="77">
        <f t="shared" si="419"/>
        <v>0</v>
      </c>
      <c r="BO270" s="77">
        <f t="shared" si="420"/>
        <v>0</v>
      </c>
      <c r="BP270" s="77">
        <f t="shared" si="421"/>
        <v>0</v>
      </c>
      <c r="BQ270" s="77">
        <f t="shared" si="422"/>
        <v>0</v>
      </c>
      <c r="BR270" s="157">
        <f t="shared" si="423"/>
        <v>0</v>
      </c>
      <c r="BS270" s="77">
        <f t="shared" si="424"/>
        <v>0</v>
      </c>
      <c r="BT270" s="77">
        <f t="shared" si="425"/>
        <v>0</v>
      </c>
      <c r="BU270" s="77">
        <f t="shared" si="426"/>
        <v>0</v>
      </c>
      <c r="BV270" s="77">
        <f t="shared" si="427"/>
        <v>0</v>
      </c>
      <c r="BW270" s="77">
        <f t="shared" si="428"/>
        <v>0</v>
      </c>
      <c r="BX270" s="77">
        <f t="shared" si="429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x14ac:dyDescent="0.3">
      <c r="A271" s="248"/>
      <c r="B271" s="78" t="s">
        <v>105</v>
      </c>
      <c r="C271" s="250"/>
      <c r="D271" s="161">
        <f t="shared" si="408"/>
        <v>0</v>
      </c>
      <c r="E271" s="77">
        <f t="shared" ref="E271:AJ271" si="446">IF(E$136=0,0,E132-E361)</f>
        <v>0</v>
      </c>
      <c r="F271" s="77">
        <f t="shared" si="446"/>
        <v>0</v>
      </c>
      <c r="G271" s="77">
        <f t="shared" si="446"/>
        <v>0</v>
      </c>
      <c r="H271" s="77">
        <f t="shared" si="446"/>
        <v>0</v>
      </c>
      <c r="I271" s="77">
        <f t="shared" si="446"/>
        <v>0</v>
      </c>
      <c r="J271" s="77">
        <f t="shared" si="446"/>
        <v>0</v>
      </c>
      <c r="K271" s="77">
        <f t="shared" si="446"/>
        <v>0</v>
      </c>
      <c r="L271" s="77">
        <f t="shared" si="446"/>
        <v>0</v>
      </c>
      <c r="M271" s="77">
        <f t="shared" si="446"/>
        <v>0</v>
      </c>
      <c r="N271" s="77">
        <f t="shared" si="446"/>
        <v>0</v>
      </c>
      <c r="O271" s="77">
        <f t="shared" si="446"/>
        <v>0</v>
      </c>
      <c r="P271" s="77">
        <f t="shared" si="446"/>
        <v>0</v>
      </c>
      <c r="Q271" s="77">
        <f t="shared" si="446"/>
        <v>0</v>
      </c>
      <c r="R271" s="77">
        <f t="shared" si="446"/>
        <v>0</v>
      </c>
      <c r="S271" s="77">
        <f t="shared" si="446"/>
        <v>0</v>
      </c>
      <c r="T271" s="77">
        <f t="shared" si="446"/>
        <v>0</v>
      </c>
      <c r="U271" s="77">
        <f t="shared" si="446"/>
        <v>0</v>
      </c>
      <c r="V271" s="77">
        <f t="shared" si="446"/>
        <v>0</v>
      </c>
      <c r="W271" s="77">
        <f t="shared" si="446"/>
        <v>0</v>
      </c>
      <c r="X271" s="77">
        <f t="shared" si="446"/>
        <v>0</v>
      </c>
      <c r="Y271" s="77">
        <f t="shared" si="446"/>
        <v>0</v>
      </c>
      <c r="Z271" s="77">
        <f t="shared" si="446"/>
        <v>0</v>
      </c>
      <c r="AA271" s="77">
        <f t="shared" si="446"/>
        <v>0</v>
      </c>
      <c r="AB271" s="77">
        <f t="shared" si="446"/>
        <v>0</v>
      </c>
      <c r="AC271" s="77">
        <f t="shared" si="446"/>
        <v>0</v>
      </c>
      <c r="AD271" s="77">
        <f t="shared" si="446"/>
        <v>0</v>
      </c>
      <c r="AE271" s="77">
        <f t="shared" si="446"/>
        <v>0</v>
      </c>
      <c r="AF271" s="77">
        <f t="shared" si="446"/>
        <v>0</v>
      </c>
      <c r="AG271" s="77">
        <f t="shared" si="446"/>
        <v>0</v>
      </c>
      <c r="AH271" s="77">
        <f t="shared" si="446"/>
        <v>0</v>
      </c>
      <c r="AI271" s="77">
        <f t="shared" si="446"/>
        <v>0</v>
      </c>
      <c r="AJ271" s="77">
        <f t="shared" si="446"/>
        <v>0</v>
      </c>
      <c r="AK271" s="77">
        <f t="shared" ref="AK271:BD271" si="447">IF(AK$136=0,0,AK132-AK361)</f>
        <v>0</v>
      </c>
      <c r="AL271" s="77">
        <f t="shared" si="447"/>
        <v>0</v>
      </c>
      <c r="AM271" s="77">
        <f t="shared" si="447"/>
        <v>0</v>
      </c>
      <c r="AN271" s="77">
        <f t="shared" si="447"/>
        <v>0</v>
      </c>
      <c r="AO271" s="77">
        <f t="shared" si="447"/>
        <v>0</v>
      </c>
      <c r="AP271" s="77">
        <f t="shared" si="447"/>
        <v>0</v>
      </c>
      <c r="AQ271" s="77">
        <f t="shared" si="447"/>
        <v>0</v>
      </c>
      <c r="AR271" s="77">
        <f t="shared" si="447"/>
        <v>0</v>
      </c>
      <c r="AS271" s="77">
        <f t="shared" si="447"/>
        <v>0</v>
      </c>
      <c r="AT271" s="77">
        <f t="shared" si="447"/>
        <v>0</v>
      </c>
      <c r="AU271" s="77">
        <f t="shared" si="447"/>
        <v>0</v>
      </c>
      <c r="AV271" s="77">
        <f t="shared" si="447"/>
        <v>0</v>
      </c>
      <c r="AW271" s="77">
        <f t="shared" si="447"/>
        <v>0</v>
      </c>
      <c r="AX271" s="77">
        <f t="shared" si="447"/>
        <v>0</v>
      </c>
      <c r="AY271" s="77">
        <f t="shared" si="447"/>
        <v>0</v>
      </c>
      <c r="AZ271" s="77">
        <f t="shared" si="447"/>
        <v>0</v>
      </c>
      <c r="BA271" s="77">
        <f t="shared" si="447"/>
        <v>0</v>
      </c>
      <c r="BB271" s="77">
        <f t="shared" si="447"/>
        <v>0</v>
      </c>
      <c r="BC271" s="77">
        <f t="shared" si="447"/>
        <v>0</v>
      </c>
      <c r="BD271" s="77">
        <f t="shared" si="447"/>
        <v>0</v>
      </c>
      <c r="BE271" s="251"/>
      <c r="BF271" s="163">
        <f t="shared" si="411"/>
        <v>0</v>
      </c>
      <c r="BG271" s="77">
        <f t="shared" si="412"/>
        <v>0</v>
      </c>
      <c r="BH271" s="77">
        <f t="shared" si="413"/>
        <v>0</v>
      </c>
      <c r="BI271" s="77">
        <f t="shared" si="414"/>
        <v>0</v>
      </c>
      <c r="BJ271" s="77">
        <f t="shared" si="415"/>
        <v>0</v>
      </c>
      <c r="BK271" s="77">
        <f t="shared" si="416"/>
        <v>0</v>
      </c>
      <c r="BL271" s="77">
        <f t="shared" si="417"/>
        <v>0</v>
      </c>
      <c r="BM271" s="77">
        <f t="shared" si="418"/>
        <v>0</v>
      </c>
      <c r="BN271" s="77">
        <f t="shared" si="419"/>
        <v>0</v>
      </c>
      <c r="BO271" s="77">
        <f t="shared" si="420"/>
        <v>0</v>
      </c>
      <c r="BP271" s="77">
        <f t="shared" si="421"/>
        <v>0</v>
      </c>
      <c r="BQ271" s="77">
        <f t="shared" si="422"/>
        <v>0</v>
      </c>
      <c r="BR271" s="157">
        <f t="shared" si="423"/>
        <v>0</v>
      </c>
      <c r="BS271" s="77">
        <f t="shared" si="424"/>
        <v>0</v>
      </c>
      <c r="BT271" s="77">
        <f t="shared" si="425"/>
        <v>0</v>
      </c>
      <c r="BU271" s="77">
        <f t="shared" si="426"/>
        <v>0</v>
      </c>
      <c r="BV271" s="77">
        <f t="shared" si="427"/>
        <v>0</v>
      </c>
      <c r="BW271" s="77">
        <f t="shared" si="428"/>
        <v>0</v>
      </c>
      <c r="BX271" s="77">
        <f t="shared" si="429"/>
        <v>0</v>
      </c>
      <c r="BY271" s="77">
        <f>IF(Info!$O$3="Q1",$BS271,IF(Info!$O$3="Q2",$BS271+$BT271,IF(Info!$O$3="Q3",$BS271+$BT271+$BU271,$BR271)))</f>
        <v>0</v>
      </c>
      <c r="BZ271" s="77">
        <f>IF(Info!$O$3="Q1",$BS271,IF(Info!$O$3="Q2",$BT271,IF(Info!$O$3="Q3",$BU271,$BV271)))</f>
        <v>0</v>
      </c>
      <c r="CA271" s="48"/>
    </row>
    <row r="272" spans="1:79" x14ac:dyDescent="0.3">
      <c r="A272" s="259"/>
      <c r="B272" s="160" t="s">
        <v>376</v>
      </c>
      <c r="C272" s="161">
        <f>D133-SUM(E362:N362)</f>
        <v>0</v>
      </c>
      <c r="D272" s="161">
        <f t="shared" si="408"/>
        <v>0</v>
      </c>
      <c r="E272" s="77">
        <f t="shared" ref="E272:AJ272" si="448">IF(E$136=0,0,E133-E362)</f>
        <v>0</v>
      </c>
      <c r="F272" s="77">
        <f t="shared" si="448"/>
        <v>0</v>
      </c>
      <c r="G272" s="77">
        <f t="shared" si="448"/>
        <v>0</v>
      </c>
      <c r="H272" s="77">
        <f t="shared" si="448"/>
        <v>0</v>
      </c>
      <c r="I272" s="77">
        <f t="shared" si="448"/>
        <v>0</v>
      </c>
      <c r="J272" s="77">
        <f t="shared" si="448"/>
        <v>0</v>
      </c>
      <c r="K272" s="77">
        <f t="shared" si="448"/>
        <v>0</v>
      </c>
      <c r="L272" s="77">
        <f t="shared" si="448"/>
        <v>0</v>
      </c>
      <c r="M272" s="77">
        <f t="shared" si="448"/>
        <v>0</v>
      </c>
      <c r="N272" s="77">
        <f t="shared" si="448"/>
        <v>0</v>
      </c>
      <c r="O272" s="77">
        <f t="shared" si="448"/>
        <v>0</v>
      </c>
      <c r="P272" s="77">
        <f t="shared" si="448"/>
        <v>0</v>
      </c>
      <c r="Q272" s="77">
        <f t="shared" si="448"/>
        <v>0</v>
      </c>
      <c r="R272" s="77">
        <f t="shared" si="448"/>
        <v>0</v>
      </c>
      <c r="S272" s="77">
        <f t="shared" si="448"/>
        <v>0</v>
      </c>
      <c r="T272" s="77">
        <f t="shared" si="448"/>
        <v>0</v>
      </c>
      <c r="U272" s="77">
        <f t="shared" si="448"/>
        <v>0</v>
      </c>
      <c r="V272" s="77">
        <f t="shared" si="448"/>
        <v>0</v>
      </c>
      <c r="W272" s="77">
        <f t="shared" si="448"/>
        <v>0</v>
      </c>
      <c r="X272" s="77">
        <f t="shared" si="448"/>
        <v>0</v>
      </c>
      <c r="Y272" s="77">
        <f t="shared" si="448"/>
        <v>0</v>
      </c>
      <c r="Z272" s="77">
        <f t="shared" si="448"/>
        <v>0</v>
      </c>
      <c r="AA272" s="77">
        <f t="shared" si="448"/>
        <v>0</v>
      </c>
      <c r="AB272" s="77">
        <f t="shared" si="448"/>
        <v>0</v>
      </c>
      <c r="AC272" s="77">
        <f t="shared" si="448"/>
        <v>0</v>
      </c>
      <c r="AD272" s="77">
        <f t="shared" si="448"/>
        <v>0</v>
      </c>
      <c r="AE272" s="77">
        <f t="shared" si="448"/>
        <v>0</v>
      </c>
      <c r="AF272" s="77">
        <f t="shared" si="448"/>
        <v>0</v>
      </c>
      <c r="AG272" s="77">
        <f t="shared" si="448"/>
        <v>0</v>
      </c>
      <c r="AH272" s="77">
        <f t="shared" si="448"/>
        <v>0</v>
      </c>
      <c r="AI272" s="77">
        <f t="shared" si="448"/>
        <v>0</v>
      </c>
      <c r="AJ272" s="77">
        <f t="shared" si="448"/>
        <v>0</v>
      </c>
      <c r="AK272" s="77">
        <f t="shared" ref="AK272:BD272" si="449">IF(AK$136=0,0,AK133-AK362)</f>
        <v>0</v>
      </c>
      <c r="AL272" s="77">
        <f t="shared" si="449"/>
        <v>0</v>
      </c>
      <c r="AM272" s="77">
        <f t="shared" si="449"/>
        <v>0</v>
      </c>
      <c r="AN272" s="77">
        <f t="shared" si="449"/>
        <v>0</v>
      </c>
      <c r="AO272" s="77">
        <f t="shared" si="449"/>
        <v>0</v>
      </c>
      <c r="AP272" s="77">
        <f t="shared" si="449"/>
        <v>0</v>
      </c>
      <c r="AQ272" s="77">
        <f t="shared" si="449"/>
        <v>0</v>
      </c>
      <c r="AR272" s="77">
        <f t="shared" si="449"/>
        <v>0</v>
      </c>
      <c r="AS272" s="77">
        <f t="shared" si="449"/>
        <v>0</v>
      </c>
      <c r="AT272" s="77">
        <f t="shared" si="449"/>
        <v>0</v>
      </c>
      <c r="AU272" s="77">
        <f t="shared" si="449"/>
        <v>0</v>
      </c>
      <c r="AV272" s="77">
        <f t="shared" si="449"/>
        <v>0</v>
      </c>
      <c r="AW272" s="77">
        <f t="shared" si="449"/>
        <v>0</v>
      </c>
      <c r="AX272" s="77">
        <f t="shared" si="449"/>
        <v>0</v>
      </c>
      <c r="AY272" s="77">
        <f t="shared" si="449"/>
        <v>0</v>
      </c>
      <c r="AZ272" s="77">
        <f t="shared" si="449"/>
        <v>0</v>
      </c>
      <c r="BA272" s="77">
        <f t="shared" si="449"/>
        <v>0</v>
      </c>
      <c r="BB272" s="77">
        <f t="shared" si="449"/>
        <v>0</v>
      </c>
      <c r="BC272" s="77">
        <f t="shared" si="449"/>
        <v>0</v>
      </c>
      <c r="BD272" s="77">
        <f t="shared" si="449"/>
        <v>0</v>
      </c>
      <c r="BE272" s="251"/>
      <c r="BF272" s="162">
        <f t="shared" si="411"/>
        <v>0</v>
      </c>
      <c r="BG272" s="157">
        <f t="shared" si="412"/>
        <v>0</v>
      </c>
      <c r="BH272" s="157">
        <f t="shared" si="413"/>
        <v>0</v>
      </c>
      <c r="BI272" s="157">
        <f t="shared" si="414"/>
        <v>0</v>
      </c>
      <c r="BJ272" s="157">
        <f t="shared" si="415"/>
        <v>0</v>
      </c>
      <c r="BK272" s="157">
        <f t="shared" si="416"/>
        <v>0</v>
      </c>
      <c r="BL272" s="157">
        <f t="shared" si="417"/>
        <v>0</v>
      </c>
      <c r="BM272" s="157">
        <f t="shared" si="418"/>
        <v>0</v>
      </c>
      <c r="BN272" s="157">
        <f t="shared" si="419"/>
        <v>0</v>
      </c>
      <c r="BO272" s="157">
        <f t="shared" si="420"/>
        <v>0</v>
      </c>
      <c r="BP272" s="157">
        <f t="shared" si="421"/>
        <v>0</v>
      </c>
      <c r="BQ272" s="157">
        <f t="shared" si="422"/>
        <v>0</v>
      </c>
      <c r="BR272" s="157">
        <f t="shared" si="423"/>
        <v>0</v>
      </c>
      <c r="BS272" s="157">
        <f t="shared" si="424"/>
        <v>0</v>
      </c>
      <c r="BT272" s="157">
        <f t="shared" si="425"/>
        <v>0</v>
      </c>
      <c r="BU272" s="157">
        <f t="shared" si="426"/>
        <v>0</v>
      </c>
      <c r="BV272" s="157">
        <f t="shared" si="427"/>
        <v>0</v>
      </c>
      <c r="BW272" s="157">
        <f t="shared" si="428"/>
        <v>0</v>
      </c>
      <c r="BX272" s="157">
        <f t="shared" si="429"/>
        <v>0</v>
      </c>
      <c r="BY272" s="157">
        <f>IF(Info!$O$3="Q1",$BS272,IF(Info!$O$3="Q2",$BS272+$BT272,IF(Info!$O$3="Q3",$BS272+$BT272+$BU272,$BR272)))</f>
        <v>0</v>
      </c>
      <c r="BZ272" s="157">
        <f>IF(Info!$O$3="Q1",$BS272,IF(Info!$O$3="Q2",$BT272,IF(Info!$O$3="Q3",$BU272,$BV272)))</f>
        <v>0</v>
      </c>
      <c r="CA272" s="48"/>
    </row>
    <row r="273" spans="1:79" x14ac:dyDescent="0.3">
      <c r="A273" s="259"/>
      <c r="B273" s="160" t="s">
        <v>377</v>
      </c>
      <c r="C273" s="250"/>
      <c r="D273" s="161">
        <f t="shared" si="408"/>
        <v>0</v>
      </c>
      <c r="E273" s="77">
        <f t="shared" ref="E273:AJ273" si="450">IF(E$136=0,0,E134-E363)</f>
        <v>0</v>
      </c>
      <c r="F273" s="77">
        <f t="shared" si="450"/>
        <v>0</v>
      </c>
      <c r="G273" s="77">
        <f t="shared" si="450"/>
        <v>0</v>
      </c>
      <c r="H273" s="77">
        <f t="shared" si="450"/>
        <v>0</v>
      </c>
      <c r="I273" s="77">
        <f t="shared" si="450"/>
        <v>0</v>
      </c>
      <c r="J273" s="77">
        <f t="shared" si="450"/>
        <v>0</v>
      </c>
      <c r="K273" s="77">
        <f t="shared" si="450"/>
        <v>0</v>
      </c>
      <c r="L273" s="77">
        <f t="shared" si="450"/>
        <v>0</v>
      </c>
      <c r="M273" s="77">
        <f t="shared" si="450"/>
        <v>0</v>
      </c>
      <c r="N273" s="77">
        <f t="shared" si="450"/>
        <v>0</v>
      </c>
      <c r="O273" s="77">
        <f t="shared" si="450"/>
        <v>0</v>
      </c>
      <c r="P273" s="77">
        <f t="shared" si="450"/>
        <v>0</v>
      </c>
      <c r="Q273" s="77">
        <f t="shared" si="450"/>
        <v>0</v>
      </c>
      <c r="R273" s="77">
        <f t="shared" si="450"/>
        <v>0</v>
      </c>
      <c r="S273" s="77">
        <f t="shared" si="450"/>
        <v>0</v>
      </c>
      <c r="T273" s="77">
        <f t="shared" si="450"/>
        <v>0</v>
      </c>
      <c r="U273" s="77">
        <f t="shared" si="450"/>
        <v>0</v>
      </c>
      <c r="V273" s="77">
        <f t="shared" si="450"/>
        <v>0</v>
      </c>
      <c r="W273" s="77">
        <f t="shared" si="450"/>
        <v>0</v>
      </c>
      <c r="X273" s="77">
        <f t="shared" si="450"/>
        <v>0</v>
      </c>
      <c r="Y273" s="77">
        <f t="shared" si="450"/>
        <v>0</v>
      </c>
      <c r="Z273" s="77">
        <f t="shared" si="450"/>
        <v>0</v>
      </c>
      <c r="AA273" s="77">
        <f t="shared" si="450"/>
        <v>0</v>
      </c>
      <c r="AB273" s="77">
        <f t="shared" si="450"/>
        <v>0</v>
      </c>
      <c r="AC273" s="77">
        <f t="shared" si="450"/>
        <v>0</v>
      </c>
      <c r="AD273" s="77">
        <f t="shared" si="450"/>
        <v>0</v>
      </c>
      <c r="AE273" s="77">
        <f t="shared" si="450"/>
        <v>0</v>
      </c>
      <c r="AF273" s="77">
        <f t="shared" si="450"/>
        <v>0</v>
      </c>
      <c r="AG273" s="77">
        <f t="shared" si="450"/>
        <v>0</v>
      </c>
      <c r="AH273" s="77">
        <f t="shared" si="450"/>
        <v>0</v>
      </c>
      <c r="AI273" s="77">
        <f t="shared" si="450"/>
        <v>0</v>
      </c>
      <c r="AJ273" s="77">
        <f t="shared" si="450"/>
        <v>0</v>
      </c>
      <c r="AK273" s="77">
        <f t="shared" ref="AK273:BD273" si="451">IF(AK$136=0,0,AK134-AK363)</f>
        <v>0</v>
      </c>
      <c r="AL273" s="77">
        <f t="shared" si="451"/>
        <v>0</v>
      </c>
      <c r="AM273" s="77">
        <f t="shared" si="451"/>
        <v>0</v>
      </c>
      <c r="AN273" s="77">
        <f t="shared" si="451"/>
        <v>0</v>
      </c>
      <c r="AO273" s="77">
        <f t="shared" si="451"/>
        <v>0</v>
      </c>
      <c r="AP273" s="77">
        <f t="shared" si="451"/>
        <v>0</v>
      </c>
      <c r="AQ273" s="77">
        <f t="shared" si="451"/>
        <v>0</v>
      </c>
      <c r="AR273" s="77">
        <f t="shared" si="451"/>
        <v>0</v>
      </c>
      <c r="AS273" s="77">
        <f t="shared" si="451"/>
        <v>0</v>
      </c>
      <c r="AT273" s="77">
        <f t="shared" si="451"/>
        <v>0</v>
      </c>
      <c r="AU273" s="77">
        <f t="shared" si="451"/>
        <v>0</v>
      </c>
      <c r="AV273" s="77">
        <f t="shared" si="451"/>
        <v>0</v>
      </c>
      <c r="AW273" s="77">
        <f t="shared" si="451"/>
        <v>0</v>
      </c>
      <c r="AX273" s="77">
        <f t="shared" si="451"/>
        <v>0</v>
      </c>
      <c r="AY273" s="77">
        <f t="shared" si="451"/>
        <v>0</v>
      </c>
      <c r="AZ273" s="77">
        <f t="shared" si="451"/>
        <v>0</v>
      </c>
      <c r="BA273" s="77">
        <f t="shared" si="451"/>
        <v>0</v>
      </c>
      <c r="BB273" s="77">
        <f t="shared" si="451"/>
        <v>0</v>
      </c>
      <c r="BC273" s="77">
        <f t="shared" si="451"/>
        <v>0</v>
      </c>
      <c r="BD273" s="77">
        <f t="shared" si="451"/>
        <v>0</v>
      </c>
      <c r="BE273" s="251"/>
      <c r="BF273" s="162">
        <f t="shared" si="411"/>
        <v>0</v>
      </c>
      <c r="BG273" s="157">
        <f t="shared" si="412"/>
        <v>0</v>
      </c>
      <c r="BH273" s="157">
        <f t="shared" si="413"/>
        <v>0</v>
      </c>
      <c r="BI273" s="157">
        <f t="shared" si="414"/>
        <v>0</v>
      </c>
      <c r="BJ273" s="157">
        <f t="shared" si="415"/>
        <v>0</v>
      </c>
      <c r="BK273" s="157">
        <f t="shared" si="416"/>
        <v>0</v>
      </c>
      <c r="BL273" s="157">
        <f t="shared" si="417"/>
        <v>0</v>
      </c>
      <c r="BM273" s="157">
        <f t="shared" si="418"/>
        <v>0</v>
      </c>
      <c r="BN273" s="157">
        <f t="shared" si="419"/>
        <v>0</v>
      </c>
      <c r="BO273" s="157">
        <f t="shared" si="420"/>
        <v>0</v>
      </c>
      <c r="BP273" s="157">
        <f t="shared" si="421"/>
        <v>0</v>
      </c>
      <c r="BQ273" s="157">
        <f t="shared" si="422"/>
        <v>0</v>
      </c>
      <c r="BR273" s="157">
        <f t="shared" si="423"/>
        <v>0</v>
      </c>
      <c r="BS273" s="157">
        <f t="shared" si="424"/>
        <v>0</v>
      </c>
      <c r="BT273" s="157">
        <f t="shared" si="425"/>
        <v>0</v>
      </c>
      <c r="BU273" s="157">
        <f t="shared" si="426"/>
        <v>0</v>
      </c>
      <c r="BV273" s="157">
        <f t="shared" si="427"/>
        <v>0</v>
      </c>
      <c r="BW273" s="157">
        <f t="shared" si="428"/>
        <v>0</v>
      </c>
      <c r="BX273" s="157">
        <f t="shared" si="429"/>
        <v>0</v>
      </c>
      <c r="BY273" s="157">
        <f>IF(Info!$O$3="Q1",$BS273,IF(Info!$O$3="Q2",$BS273+$BT273,IF(Info!$O$3="Q3",$BS273+$BT273+$BU273,$BR273)))</f>
        <v>0</v>
      </c>
      <c r="BZ273" s="157">
        <f>IF(Info!$O$3="Q1",$BS273,IF(Info!$O$3="Q2",$BT273,IF(Info!$O$3="Q3",$BU273,$BV273)))</f>
        <v>0</v>
      </c>
      <c r="CA273" s="48"/>
    </row>
    <row r="274" spans="1:79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x14ac:dyDescent="0.3">
      <c r="A275" s="248"/>
      <c r="B275" s="207" t="s">
        <v>393</v>
      </c>
      <c r="C275" s="250"/>
      <c r="D275" s="210">
        <f>SUM(E275:BD275)</f>
        <v>0</v>
      </c>
      <c r="E275" s="261">
        <f t="shared" ref="E275:AJ275" si="452">IF(E$136=0,0,E136-E365)</f>
        <v>0</v>
      </c>
      <c r="F275" s="261">
        <f t="shared" si="452"/>
        <v>0</v>
      </c>
      <c r="G275" s="261">
        <f t="shared" si="452"/>
        <v>0</v>
      </c>
      <c r="H275" s="261">
        <f t="shared" si="452"/>
        <v>0</v>
      </c>
      <c r="I275" s="261">
        <f t="shared" si="452"/>
        <v>0</v>
      </c>
      <c r="J275" s="261">
        <f t="shared" si="452"/>
        <v>0</v>
      </c>
      <c r="K275" s="261">
        <f t="shared" si="452"/>
        <v>0</v>
      </c>
      <c r="L275" s="261">
        <f t="shared" si="452"/>
        <v>0</v>
      </c>
      <c r="M275" s="261">
        <f t="shared" si="452"/>
        <v>0</v>
      </c>
      <c r="N275" s="261">
        <f t="shared" si="452"/>
        <v>0</v>
      </c>
      <c r="O275" s="261">
        <f t="shared" si="452"/>
        <v>0</v>
      </c>
      <c r="P275" s="261">
        <f t="shared" si="452"/>
        <v>0</v>
      </c>
      <c r="Q275" s="261">
        <f t="shared" si="452"/>
        <v>0</v>
      </c>
      <c r="R275" s="261">
        <f t="shared" si="452"/>
        <v>0</v>
      </c>
      <c r="S275" s="261">
        <f t="shared" si="452"/>
        <v>0</v>
      </c>
      <c r="T275" s="261">
        <f t="shared" si="452"/>
        <v>0</v>
      </c>
      <c r="U275" s="261">
        <f t="shared" si="452"/>
        <v>0</v>
      </c>
      <c r="V275" s="261">
        <f t="shared" si="452"/>
        <v>0</v>
      </c>
      <c r="W275" s="261">
        <f t="shared" si="452"/>
        <v>0</v>
      </c>
      <c r="X275" s="261">
        <f t="shared" si="452"/>
        <v>0</v>
      </c>
      <c r="Y275" s="261">
        <f t="shared" si="452"/>
        <v>0</v>
      </c>
      <c r="Z275" s="261">
        <f t="shared" si="452"/>
        <v>0</v>
      </c>
      <c r="AA275" s="261">
        <f t="shared" si="452"/>
        <v>0</v>
      </c>
      <c r="AB275" s="261">
        <f t="shared" si="452"/>
        <v>0</v>
      </c>
      <c r="AC275" s="261">
        <f t="shared" si="452"/>
        <v>0</v>
      </c>
      <c r="AD275" s="261">
        <f t="shared" si="452"/>
        <v>0</v>
      </c>
      <c r="AE275" s="261">
        <f t="shared" si="452"/>
        <v>0</v>
      </c>
      <c r="AF275" s="261">
        <f t="shared" si="452"/>
        <v>0</v>
      </c>
      <c r="AG275" s="261">
        <f t="shared" si="452"/>
        <v>0</v>
      </c>
      <c r="AH275" s="261">
        <f t="shared" si="452"/>
        <v>0</v>
      </c>
      <c r="AI275" s="261">
        <f t="shared" si="452"/>
        <v>0</v>
      </c>
      <c r="AJ275" s="261">
        <f t="shared" si="452"/>
        <v>0</v>
      </c>
      <c r="AK275" s="261">
        <f t="shared" ref="AK275:BD275" si="453">IF(AK$136=0,0,AK136-AK365)</f>
        <v>0</v>
      </c>
      <c r="AL275" s="261">
        <f t="shared" si="453"/>
        <v>0</v>
      </c>
      <c r="AM275" s="261">
        <f t="shared" si="453"/>
        <v>0</v>
      </c>
      <c r="AN275" s="261">
        <f t="shared" si="453"/>
        <v>0</v>
      </c>
      <c r="AO275" s="261">
        <f t="shared" si="453"/>
        <v>0</v>
      </c>
      <c r="AP275" s="261">
        <f t="shared" si="453"/>
        <v>0</v>
      </c>
      <c r="AQ275" s="261">
        <f t="shared" si="453"/>
        <v>0</v>
      </c>
      <c r="AR275" s="261">
        <f t="shared" si="453"/>
        <v>0</v>
      </c>
      <c r="AS275" s="261">
        <f t="shared" si="453"/>
        <v>0</v>
      </c>
      <c r="AT275" s="261">
        <f t="shared" si="453"/>
        <v>0</v>
      </c>
      <c r="AU275" s="261">
        <f t="shared" si="453"/>
        <v>0</v>
      </c>
      <c r="AV275" s="261">
        <f t="shared" si="453"/>
        <v>0</v>
      </c>
      <c r="AW275" s="261">
        <f t="shared" si="453"/>
        <v>0</v>
      </c>
      <c r="AX275" s="261">
        <f t="shared" si="453"/>
        <v>0</v>
      </c>
      <c r="AY275" s="261">
        <f t="shared" si="453"/>
        <v>0</v>
      </c>
      <c r="AZ275" s="261">
        <f t="shared" si="453"/>
        <v>0</v>
      </c>
      <c r="BA275" s="261">
        <f t="shared" si="453"/>
        <v>0</v>
      </c>
      <c r="BB275" s="261">
        <f t="shared" si="453"/>
        <v>0</v>
      </c>
      <c r="BC275" s="261">
        <f t="shared" si="453"/>
        <v>0</v>
      </c>
      <c r="BD275" s="261">
        <f t="shared" si="453"/>
        <v>0</v>
      </c>
      <c r="BE275" s="251"/>
      <c r="BF275" s="162">
        <f>SUM(E275:H275)</f>
        <v>0</v>
      </c>
      <c r="BG275" s="157">
        <f>SUM(I275:L275)</f>
        <v>0</v>
      </c>
      <c r="BH275" s="157">
        <f>SUM(M275:Q275)</f>
        <v>0</v>
      </c>
      <c r="BI275" s="157">
        <f>SUM(R275:U275)</f>
        <v>0</v>
      </c>
      <c r="BJ275" s="157">
        <f>SUM(V275:Y275)</f>
        <v>0</v>
      </c>
      <c r="BK275" s="157">
        <f>SUM(Z275:AD275)</f>
        <v>0</v>
      </c>
      <c r="BL275" s="157">
        <f>SUM(AE275:AH275)</f>
        <v>0</v>
      </c>
      <c r="BM275" s="157">
        <f>SUM(AI275:AL275)</f>
        <v>0</v>
      </c>
      <c r="BN275" s="157">
        <f>SUM(AM275:AQ275)</f>
        <v>0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0</v>
      </c>
      <c r="BS275" s="157">
        <f>SUM(BF275:BH275)</f>
        <v>0</v>
      </c>
      <c r="BT275" s="157">
        <f>SUM(BI275:BK275)</f>
        <v>0</v>
      </c>
      <c r="BU275" s="157">
        <f>SUM(BL275:BN275)</f>
        <v>0</v>
      </c>
      <c r="BV275" s="157">
        <f>SUM(BO275:BQ275)</f>
        <v>0</v>
      </c>
      <c r="BW275" s="157">
        <f>SUM(BF275:BK275)</f>
        <v>0</v>
      </c>
      <c r="BX275" s="157">
        <f>SUM(BL275:BQ275)</f>
        <v>0</v>
      </c>
      <c r="BY275" s="157">
        <f>IF(Info!$O$3="Q1",$BS275,IF(Info!$O$3="Q2",$BS275+$BT275,IF(Info!$O$3="Q3",$BS275+$BT275+$BU275,$BR275)))</f>
        <v>0</v>
      </c>
      <c r="BZ275" s="157">
        <f>IF(Info!$O$3="Q1",$BS275,IF(Info!$O$3="Q2",$BT275,IF(Info!$O$3="Q3",$BU275,$BV275)))</f>
        <v>0</v>
      </c>
      <c r="CA275" s="48"/>
    </row>
    <row r="276" spans="1:79" x14ac:dyDescent="0.3">
      <c r="A276" s="248"/>
      <c r="B276" s="160" t="s">
        <v>394</v>
      </c>
      <c r="C276" s="250"/>
      <c r="D276" s="262"/>
      <c r="E276" s="77">
        <f>E275</f>
        <v>0</v>
      </c>
      <c r="F276" s="77">
        <f t="shared" ref="F276:AK276" si="454">E276+F275</f>
        <v>0</v>
      </c>
      <c r="G276" s="77">
        <f t="shared" si="454"/>
        <v>0</v>
      </c>
      <c r="H276" s="77">
        <f t="shared" si="454"/>
        <v>0</v>
      </c>
      <c r="I276" s="77">
        <f t="shared" si="454"/>
        <v>0</v>
      </c>
      <c r="J276" s="77">
        <f t="shared" si="454"/>
        <v>0</v>
      </c>
      <c r="K276" s="77">
        <f t="shared" si="454"/>
        <v>0</v>
      </c>
      <c r="L276" s="77">
        <f t="shared" si="454"/>
        <v>0</v>
      </c>
      <c r="M276" s="77">
        <f t="shared" si="454"/>
        <v>0</v>
      </c>
      <c r="N276" s="77">
        <f t="shared" si="454"/>
        <v>0</v>
      </c>
      <c r="O276" s="77">
        <f t="shared" si="454"/>
        <v>0</v>
      </c>
      <c r="P276" s="77">
        <f t="shared" si="454"/>
        <v>0</v>
      </c>
      <c r="Q276" s="77">
        <f t="shared" si="454"/>
        <v>0</v>
      </c>
      <c r="R276" s="77">
        <f t="shared" si="454"/>
        <v>0</v>
      </c>
      <c r="S276" s="77">
        <f t="shared" si="454"/>
        <v>0</v>
      </c>
      <c r="T276" s="77">
        <f t="shared" si="454"/>
        <v>0</v>
      </c>
      <c r="U276" s="77">
        <f t="shared" si="454"/>
        <v>0</v>
      </c>
      <c r="V276" s="77">
        <f t="shared" si="454"/>
        <v>0</v>
      </c>
      <c r="W276" s="77">
        <f t="shared" si="454"/>
        <v>0</v>
      </c>
      <c r="X276" s="77">
        <f t="shared" si="454"/>
        <v>0</v>
      </c>
      <c r="Y276" s="77">
        <f t="shared" si="454"/>
        <v>0</v>
      </c>
      <c r="Z276" s="77">
        <f t="shared" si="454"/>
        <v>0</v>
      </c>
      <c r="AA276" s="77">
        <f t="shared" si="454"/>
        <v>0</v>
      </c>
      <c r="AB276" s="77">
        <f t="shared" si="454"/>
        <v>0</v>
      </c>
      <c r="AC276" s="77">
        <f t="shared" si="454"/>
        <v>0</v>
      </c>
      <c r="AD276" s="77">
        <f t="shared" si="454"/>
        <v>0</v>
      </c>
      <c r="AE276" s="77">
        <f t="shared" si="454"/>
        <v>0</v>
      </c>
      <c r="AF276" s="77">
        <f t="shared" si="454"/>
        <v>0</v>
      </c>
      <c r="AG276" s="77">
        <f t="shared" si="454"/>
        <v>0</v>
      </c>
      <c r="AH276" s="77">
        <f t="shared" si="454"/>
        <v>0</v>
      </c>
      <c r="AI276" s="77">
        <f t="shared" si="454"/>
        <v>0</v>
      </c>
      <c r="AJ276" s="77">
        <f t="shared" si="454"/>
        <v>0</v>
      </c>
      <c r="AK276" s="77">
        <f t="shared" si="454"/>
        <v>0</v>
      </c>
      <c r="AL276" s="77">
        <f t="shared" ref="AL276:BQ276" si="455">AK276+AL275</f>
        <v>0</v>
      </c>
      <c r="AM276" s="77">
        <f t="shared" si="455"/>
        <v>0</v>
      </c>
      <c r="AN276" s="77">
        <f t="shared" si="455"/>
        <v>0</v>
      </c>
      <c r="AO276" s="77">
        <f t="shared" si="455"/>
        <v>0</v>
      </c>
      <c r="AP276" s="77">
        <f t="shared" si="455"/>
        <v>0</v>
      </c>
      <c r="AQ276" s="77">
        <f t="shared" si="455"/>
        <v>0</v>
      </c>
      <c r="AR276" s="77">
        <f t="shared" si="455"/>
        <v>0</v>
      </c>
      <c r="AS276" s="77">
        <f t="shared" si="455"/>
        <v>0</v>
      </c>
      <c r="AT276" s="77">
        <f t="shared" si="455"/>
        <v>0</v>
      </c>
      <c r="AU276" s="77">
        <f t="shared" si="455"/>
        <v>0</v>
      </c>
      <c r="AV276" s="77">
        <f t="shared" si="455"/>
        <v>0</v>
      </c>
      <c r="AW276" s="77">
        <f t="shared" si="455"/>
        <v>0</v>
      </c>
      <c r="AX276" s="77">
        <f t="shared" si="455"/>
        <v>0</v>
      </c>
      <c r="AY276" s="77">
        <f t="shared" si="455"/>
        <v>0</v>
      </c>
      <c r="AZ276" s="77">
        <f t="shared" si="455"/>
        <v>0</v>
      </c>
      <c r="BA276" s="77">
        <f t="shared" si="455"/>
        <v>0</v>
      </c>
      <c r="BB276" s="77">
        <f t="shared" si="455"/>
        <v>0</v>
      </c>
      <c r="BC276" s="77">
        <f t="shared" si="455"/>
        <v>0</v>
      </c>
      <c r="BD276" s="77">
        <f t="shared" si="455"/>
        <v>0</v>
      </c>
      <c r="BE276" s="251"/>
      <c r="BF276" s="212">
        <f>BF275</f>
        <v>0</v>
      </c>
      <c r="BG276" s="161">
        <f t="shared" ref="BG276:BQ276" si="456">BF276+BG275</f>
        <v>0</v>
      </c>
      <c r="BH276" s="161">
        <f t="shared" si="456"/>
        <v>0</v>
      </c>
      <c r="BI276" s="161">
        <f t="shared" si="456"/>
        <v>0</v>
      </c>
      <c r="BJ276" s="161">
        <f t="shared" si="456"/>
        <v>0</v>
      </c>
      <c r="BK276" s="161">
        <f t="shared" si="456"/>
        <v>0</v>
      </c>
      <c r="BL276" s="161">
        <f t="shared" si="456"/>
        <v>0</v>
      </c>
      <c r="BM276" s="161">
        <f t="shared" si="456"/>
        <v>0</v>
      </c>
      <c r="BN276" s="161">
        <f t="shared" si="456"/>
        <v>0</v>
      </c>
      <c r="BO276" s="161">
        <f t="shared" si="456"/>
        <v>0</v>
      </c>
      <c r="BP276" s="161">
        <f t="shared" si="456"/>
        <v>0</v>
      </c>
      <c r="BQ276" s="161">
        <f t="shared" si="456"/>
        <v>0</v>
      </c>
      <c r="BR276" s="157"/>
      <c r="BS276" s="161">
        <f>BS275</f>
        <v>0</v>
      </c>
      <c r="BT276" s="161">
        <f>BS276+BT275</f>
        <v>0</v>
      </c>
      <c r="BU276" s="161">
        <f>BT276+BU275</f>
        <v>0</v>
      </c>
      <c r="BV276" s="161">
        <f>BU276+BV275</f>
        <v>0</v>
      </c>
      <c r="BW276" s="157">
        <f>BT276</f>
        <v>0</v>
      </c>
      <c r="BX276" s="157">
        <f>BV276</f>
        <v>0</v>
      </c>
      <c r="BY276" s="157"/>
      <c r="BZ276" s="157"/>
      <c r="CA276" s="48"/>
    </row>
    <row r="277" spans="1:79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7.2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21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7.2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8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5.6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x14ac:dyDescent="0.3">
      <c r="A283" s="269"/>
      <c r="B283" s="78" t="s">
        <v>397</v>
      </c>
      <c r="C283" s="52">
        <f>Info!$AJ3</f>
        <v>5.2</v>
      </c>
      <c r="D283" s="161">
        <f t="shared" ref="D283:D292" si="457">SUM(E283:BD283)</f>
        <v>0</v>
      </c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  <c r="AZ283" s="292"/>
      <c r="BA283" s="292"/>
      <c r="BB283" s="292"/>
      <c r="BC283" s="292"/>
      <c r="BD283" s="292"/>
      <c r="BE283" s="271"/>
      <c r="BF283" s="163">
        <f t="shared" ref="BF283:BF292" si="458">SUM(E283:H283)</f>
        <v>0</v>
      </c>
      <c r="BG283" s="77">
        <f t="shared" ref="BG283:BG292" si="459">SUM(I283:L283)</f>
        <v>0</v>
      </c>
      <c r="BH283" s="77">
        <f t="shared" ref="BH283:BH292" si="460">SUM(M283:Q283)</f>
        <v>0</v>
      </c>
      <c r="BI283" s="77">
        <f t="shared" ref="BI283:BI292" si="461">SUM(R283:U283)</f>
        <v>0</v>
      </c>
      <c r="BJ283" s="77">
        <f t="shared" ref="BJ283:BJ292" si="462">SUM(V283:Y283)</f>
        <v>0</v>
      </c>
      <c r="BK283" s="77">
        <f t="shared" ref="BK283:BK292" si="463">SUM(Z283:AD283)</f>
        <v>0</v>
      </c>
      <c r="BL283" s="77">
        <f t="shared" ref="BL283:BL292" si="464">SUM(AE283:AH283)</f>
        <v>0</v>
      </c>
      <c r="BM283" s="77">
        <f t="shared" ref="BM283:BM292" si="465">SUM(AI283:AL283)</f>
        <v>0</v>
      </c>
      <c r="BN283" s="77">
        <f t="shared" ref="BN283:BN292" si="466">SUM(AM283:AQ283)</f>
        <v>0</v>
      </c>
      <c r="BO283" s="77">
        <f t="shared" ref="BO283:BO292" si="467">SUM(AR283:AU283)</f>
        <v>0</v>
      </c>
      <c r="BP283" s="77">
        <f t="shared" ref="BP283:BP292" si="468">SUM(AV283:AY283)</f>
        <v>0</v>
      </c>
      <c r="BQ283" s="77">
        <f t="shared" ref="BQ283:BQ292" si="469">SUM(AZ283:BD283)</f>
        <v>0</v>
      </c>
      <c r="BR283" s="157">
        <f t="shared" ref="BR283:BR292" si="470">SUM(BF283:BQ283)</f>
        <v>0</v>
      </c>
      <c r="BS283" s="77">
        <f t="shared" ref="BS283:BS292" si="471">SUM(BF283:BH283)</f>
        <v>0</v>
      </c>
      <c r="BT283" s="77">
        <f t="shared" ref="BT283:BT292" si="472">SUM(BI283:BK283)</f>
        <v>0</v>
      </c>
      <c r="BU283" s="77">
        <f t="shared" ref="BU283:BU292" si="473">SUM(BL283:BN283)</f>
        <v>0</v>
      </c>
      <c r="BV283" s="77">
        <f t="shared" ref="BV283:BV292" si="474">SUM(BO283:BQ283)</f>
        <v>0</v>
      </c>
      <c r="BW283" s="77">
        <f t="shared" ref="BW283:BW292" si="475">SUM(BF283:BK283)</f>
        <v>0</v>
      </c>
      <c r="BX283" s="77">
        <f t="shared" ref="BX283:BX292" si="476">SUM(BL283:BQ283)</f>
        <v>0</v>
      </c>
      <c r="BY283" s="77">
        <f>IF(Info!$O$3="Q1",$BS283,IF(Info!$O$3="Q2",$BS283+$BT283,IF(Info!$O$3="Q3",$BS283+$BT283+$BU283,$BR283)))</f>
        <v>0</v>
      </c>
      <c r="BZ283" s="77">
        <f>IF(Info!$O$3="Q1",$BS283,IF(Info!$O$3="Q2",$BT283,IF(Info!$O$3="Q3",$BU283,$BV283)))</f>
        <v>0</v>
      </c>
      <c r="CA283" s="49"/>
    </row>
    <row r="284" spans="1:79" x14ac:dyDescent="0.3">
      <c r="A284" s="269"/>
      <c r="B284" s="78" t="s">
        <v>398</v>
      </c>
      <c r="C284" s="52">
        <f>Info!$AJ5</f>
        <v>2.4</v>
      </c>
      <c r="D284" s="161">
        <f t="shared" si="457"/>
        <v>0</v>
      </c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  <c r="AZ284" s="292"/>
      <c r="BA284" s="292"/>
      <c r="BB284" s="292"/>
      <c r="BC284" s="292"/>
      <c r="BD284" s="292"/>
      <c r="BE284" s="271"/>
      <c r="BF284" s="163">
        <f t="shared" si="458"/>
        <v>0</v>
      </c>
      <c r="BG284" s="77">
        <f t="shared" si="459"/>
        <v>0</v>
      </c>
      <c r="BH284" s="77">
        <f t="shared" si="460"/>
        <v>0</v>
      </c>
      <c r="BI284" s="77">
        <f t="shared" si="461"/>
        <v>0</v>
      </c>
      <c r="BJ284" s="77">
        <f t="shared" si="462"/>
        <v>0</v>
      </c>
      <c r="BK284" s="77">
        <f t="shared" si="463"/>
        <v>0</v>
      </c>
      <c r="BL284" s="77">
        <f t="shared" si="464"/>
        <v>0</v>
      </c>
      <c r="BM284" s="77">
        <f t="shared" si="465"/>
        <v>0</v>
      </c>
      <c r="BN284" s="77">
        <f t="shared" si="466"/>
        <v>0</v>
      </c>
      <c r="BO284" s="77">
        <f t="shared" si="467"/>
        <v>0</v>
      </c>
      <c r="BP284" s="77">
        <f t="shared" si="468"/>
        <v>0</v>
      </c>
      <c r="BQ284" s="77">
        <f t="shared" si="469"/>
        <v>0</v>
      </c>
      <c r="BR284" s="157">
        <f t="shared" si="470"/>
        <v>0</v>
      </c>
      <c r="BS284" s="77">
        <f t="shared" si="471"/>
        <v>0</v>
      </c>
      <c r="BT284" s="77">
        <f t="shared" si="472"/>
        <v>0</v>
      </c>
      <c r="BU284" s="77">
        <f t="shared" si="473"/>
        <v>0</v>
      </c>
      <c r="BV284" s="77">
        <f t="shared" si="474"/>
        <v>0</v>
      </c>
      <c r="BW284" s="77">
        <f t="shared" si="475"/>
        <v>0</v>
      </c>
      <c r="BX284" s="77">
        <f t="shared" si="476"/>
        <v>0</v>
      </c>
      <c r="BY284" s="77">
        <f>IF(Info!$O$3="Q1",$BS284,IF(Info!$O$3="Q2",$BS284+$BT284,IF(Info!$O$3="Q3",$BS284+$BT284+$BU284,$BR284)))</f>
        <v>0</v>
      </c>
      <c r="BZ284" s="77">
        <f>IF(Info!$O$3="Q1",$BS284,IF(Info!$O$3="Q2",$BT284,IF(Info!$O$3="Q3",$BU284,$BV284)))</f>
        <v>0</v>
      </c>
      <c r="CA284" s="49"/>
    </row>
    <row r="285" spans="1:79" x14ac:dyDescent="0.3">
      <c r="A285" s="269"/>
      <c r="B285" s="78" t="s">
        <v>399</v>
      </c>
      <c r="C285" s="52">
        <f>Info!$AJ4</f>
        <v>5.2</v>
      </c>
      <c r="D285" s="161">
        <f t="shared" si="457"/>
        <v>0</v>
      </c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  <c r="AZ285" s="292"/>
      <c r="BA285" s="292"/>
      <c r="BB285" s="292"/>
      <c r="BC285" s="292"/>
      <c r="BD285" s="292"/>
      <c r="BE285" s="271"/>
      <c r="BF285" s="163">
        <f t="shared" si="458"/>
        <v>0</v>
      </c>
      <c r="BG285" s="77">
        <f t="shared" si="459"/>
        <v>0</v>
      </c>
      <c r="BH285" s="77">
        <f t="shared" si="460"/>
        <v>0</v>
      </c>
      <c r="BI285" s="77">
        <f t="shared" si="461"/>
        <v>0</v>
      </c>
      <c r="BJ285" s="77">
        <f t="shared" si="462"/>
        <v>0</v>
      </c>
      <c r="BK285" s="77">
        <f t="shared" si="463"/>
        <v>0</v>
      </c>
      <c r="BL285" s="77">
        <f t="shared" si="464"/>
        <v>0</v>
      </c>
      <c r="BM285" s="77">
        <f t="shared" si="465"/>
        <v>0</v>
      </c>
      <c r="BN285" s="77">
        <f t="shared" si="466"/>
        <v>0</v>
      </c>
      <c r="BO285" s="77">
        <f t="shared" si="467"/>
        <v>0</v>
      </c>
      <c r="BP285" s="77">
        <f t="shared" si="468"/>
        <v>0</v>
      </c>
      <c r="BQ285" s="77">
        <f t="shared" si="469"/>
        <v>0</v>
      </c>
      <c r="BR285" s="157">
        <f t="shared" si="470"/>
        <v>0</v>
      </c>
      <c r="BS285" s="77">
        <f t="shared" si="471"/>
        <v>0</v>
      </c>
      <c r="BT285" s="77">
        <f t="shared" si="472"/>
        <v>0</v>
      </c>
      <c r="BU285" s="77">
        <f t="shared" si="473"/>
        <v>0</v>
      </c>
      <c r="BV285" s="77">
        <f t="shared" si="474"/>
        <v>0</v>
      </c>
      <c r="BW285" s="77">
        <f t="shared" si="475"/>
        <v>0</v>
      </c>
      <c r="BX285" s="77">
        <f t="shared" si="476"/>
        <v>0</v>
      </c>
      <c r="BY285" s="77">
        <f>IF(Info!$O$3="Q1",$BS285,IF(Info!$O$3="Q2",$BS285+$BT285,IF(Info!$O$3="Q3",$BS285+$BT285+$BU285,$BR285)))</f>
        <v>0</v>
      </c>
      <c r="BZ285" s="77">
        <f>IF(Info!$O$3="Q1",$BS285,IF(Info!$O$3="Q2",$BT285,IF(Info!$O$3="Q3",$BU285,$BV285)))</f>
        <v>0</v>
      </c>
      <c r="CA285" s="49"/>
    </row>
    <row r="286" spans="1:79" x14ac:dyDescent="0.3">
      <c r="A286" s="269"/>
      <c r="B286" s="78" t="s">
        <v>400</v>
      </c>
      <c r="C286" s="52">
        <f>Info!$AJ6</f>
        <v>2.4</v>
      </c>
      <c r="D286" s="161">
        <f t="shared" si="457"/>
        <v>0</v>
      </c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  <c r="AZ286" s="292"/>
      <c r="BA286" s="292"/>
      <c r="BB286" s="292"/>
      <c r="BC286" s="292"/>
      <c r="BD286" s="292"/>
      <c r="BE286" s="271"/>
      <c r="BF286" s="163">
        <f t="shared" si="458"/>
        <v>0</v>
      </c>
      <c r="BG286" s="77">
        <f t="shared" si="459"/>
        <v>0</v>
      </c>
      <c r="BH286" s="77">
        <f t="shared" si="460"/>
        <v>0</v>
      </c>
      <c r="BI286" s="77">
        <f t="shared" si="461"/>
        <v>0</v>
      </c>
      <c r="BJ286" s="77">
        <f t="shared" si="462"/>
        <v>0</v>
      </c>
      <c r="BK286" s="77">
        <f t="shared" si="463"/>
        <v>0</v>
      </c>
      <c r="BL286" s="77">
        <f t="shared" si="464"/>
        <v>0</v>
      </c>
      <c r="BM286" s="77">
        <f t="shared" si="465"/>
        <v>0</v>
      </c>
      <c r="BN286" s="77">
        <f t="shared" si="466"/>
        <v>0</v>
      </c>
      <c r="BO286" s="77">
        <f t="shared" si="467"/>
        <v>0</v>
      </c>
      <c r="BP286" s="77">
        <f t="shared" si="468"/>
        <v>0</v>
      </c>
      <c r="BQ286" s="77">
        <f t="shared" si="469"/>
        <v>0</v>
      </c>
      <c r="BR286" s="157">
        <f t="shared" si="470"/>
        <v>0</v>
      </c>
      <c r="BS286" s="77">
        <f t="shared" si="471"/>
        <v>0</v>
      </c>
      <c r="BT286" s="77">
        <f t="shared" si="472"/>
        <v>0</v>
      </c>
      <c r="BU286" s="77">
        <f t="shared" si="473"/>
        <v>0</v>
      </c>
      <c r="BV286" s="77">
        <f t="shared" si="474"/>
        <v>0</v>
      </c>
      <c r="BW286" s="77">
        <f t="shared" si="475"/>
        <v>0</v>
      </c>
      <c r="BX286" s="77">
        <f t="shared" si="476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x14ac:dyDescent="0.3">
      <c r="A287" s="269"/>
      <c r="B287" s="78" t="s">
        <v>401</v>
      </c>
      <c r="C287" s="52">
        <f>Info!$AJ7</f>
        <v>2.4</v>
      </c>
      <c r="D287" s="161">
        <f t="shared" si="457"/>
        <v>0</v>
      </c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  <c r="AZ287" s="292"/>
      <c r="BA287" s="292"/>
      <c r="BB287" s="292"/>
      <c r="BC287" s="292"/>
      <c r="BD287" s="292"/>
      <c r="BE287" s="271"/>
      <c r="BF287" s="163">
        <f t="shared" si="458"/>
        <v>0</v>
      </c>
      <c r="BG287" s="77">
        <f t="shared" si="459"/>
        <v>0</v>
      </c>
      <c r="BH287" s="77">
        <f t="shared" si="460"/>
        <v>0</v>
      </c>
      <c r="BI287" s="77">
        <f t="shared" si="461"/>
        <v>0</v>
      </c>
      <c r="BJ287" s="77">
        <f t="shared" si="462"/>
        <v>0</v>
      </c>
      <c r="BK287" s="77">
        <f t="shared" si="463"/>
        <v>0</v>
      </c>
      <c r="BL287" s="77">
        <f t="shared" si="464"/>
        <v>0</v>
      </c>
      <c r="BM287" s="77">
        <f t="shared" si="465"/>
        <v>0</v>
      </c>
      <c r="BN287" s="77">
        <f t="shared" si="466"/>
        <v>0</v>
      </c>
      <c r="BO287" s="77">
        <f t="shared" si="467"/>
        <v>0</v>
      </c>
      <c r="BP287" s="77">
        <f t="shared" si="468"/>
        <v>0</v>
      </c>
      <c r="BQ287" s="77">
        <f t="shared" si="469"/>
        <v>0</v>
      </c>
      <c r="BR287" s="157">
        <f t="shared" si="470"/>
        <v>0</v>
      </c>
      <c r="BS287" s="77">
        <f t="shared" si="471"/>
        <v>0</v>
      </c>
      <c r="BT287" s="77">
        <f t="shared" si="472"/>
        <v>0</v>
      </c>
      <c r="BU287" s="77">
        <f t="shared" si="473"/>
        <v>0</v>
      </c>
      <c r="BV287" s="77">
        <f t="shared" si="474"/>
        <v>0</v>
      </c>
      <c r="BW287" s="77">
        <f t="shared" si="475"/>
        <v>0</v>
      </c>
      <c r="BX287" s="77">
        <f t="shared" si="476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x14ac:dyDescent="0.3">
      <c r="A288" s="269"/>
      <c r="B288" s="78" t="s">
        <v>402</v>
      </c>
      <c r="C288" s="52">
        <f>Info!$AJ9</f>
        <v>0.8</v>
      </c>
      <c r="D288" s="161">
        <f t="shared" si="457"/>
        <v>0</v>
      </c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  <c r="AZ288" s="292"/>
      <c r="BA288" s="292"/>
      <c r="BB288" s="292"/>
      <c r="BC288" s="292"/>
      <c r="BD288" s="292"/>
      <c r="BE288" s="271"/>
      <c r="BF288" s="163">
        <f t="shared" si="458"/>
        <v>0</v>
      </c>
      <c r="BG288" s="77">
        <f t="shared" si="459"/>
        <v>0</v>
      </c>
      <c r="BH288" s="77">
        <f t="shared" si="460"/>
        <v>0</v>
      </c>
      <c r="BI288" s="77">
        <f t="shared" si="461"/>
        <v>0</v>
      </c>
      <c r="BJ288" s="77">
        <f t="shared" si="462"/>
        <v>0</v>
      </c>
      <c r="BK288" s="77">
        <f t="shared" si="463"/>
        <v>0</v>
      </c>
      <c r="BL288" s="77">
        <f t="shared" si="464"/>
        <v>0</v>
      </c>
      <c r="BM288" s="77">
        <f t="shared" si="465"/>
        <v>0</v>
      </c>
      <c r="BN288" s="77">
        <f t="shared" si="466"/>
        <v>0</v>
      </c>
      <c r="BO288" s="77">
        <f t="shared" si="467"/>
        <v>0</v>
      </c>
      <c r="BP288" s="77">
        <f t="shared" si="468"/>
        <v>0</v>
      </c>
      <c r="BQ288" s="77">
        <f t="shared" si="469"/>
        <v>0</v>
      </c>
      <c r="BR288" s="157">
        <f t="shared" si="470"/>
        <v>0</v>
      </c>
      <c r="BS288" s="77">
        <f t="shared" si="471"/>
        <v>0</v>
      </c>
      <c r="BT288" s="77">
        <f t="shared" si="472"/>
        <v>0</v>
      </c>
      <c r="BU288" s="77">
        <f t="shared" si="473"/>
        <v>0</v>
      </c>
      <c r="BV288" s="77">
        <f t="shared" si="474"/>
        <v>0</v>
      </c>
      <c r="BW288" s="77">
        <f t="shared" si="475"/>
        <v>0</v>
      </c>
      <c r="BX288" s="77">
        <f t="shared" si="476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x14ac:dyDescent="0.3">
      <c r="A289" s="269"/>
      <c r="B289" s="78" t="s">
        <v>403</v>
      </c>
      <c r="C289" s="52">
        <f>Info!$AJ10</f>
        <v>0.7</v>
      </c>
      <c r="D289" s="161">
        <f t="shared" si="457"/>
        <v>0</v>
      </c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  <c r="AZ289" s="292"/>
      <c r="BA289" s="292"/>
      <c r="BB289" s="292"/>
      <c r="BC289" s="292"/>
      <c r="BD289" s="292"/>
      <c r="BE289" s="271"/>
      <c r="BF289" s="163">
        <f t="shared" si="458"/>
        <v>0</v>
      </c>
      <c r="BG289" s="77">
        <f t="shared" si="459"/>
        <v>0</v>
      </c>
      <c r="BH289" s="77">
        <f t="shared" si="460"/>
        <v>0</v>
      </c>
      <c r="BI289" s="77">
        <f t="shared" si="461"/>
        <v>0</v>
      </c>
      <c r="BJ289" s="77">
        <f t="shared" si="462"/>
        <v>0</v>
      </c>
      <c r="BK289" s="77">
        <f t="shared" si="463"/>
        <v>0</v>
      </c>
      <c r="BL289" s="77">
        <f t="shared" si="464"/>
        <v>0</v>
      </c>
      <c r="BM289" s="77">
        <f t="shared" si="465"/>
        <v>0</v>
      </c>
      <c r="BN289" s="77">
        <f t="shared" si="466"/>
        <v>0</v>
      </c>
      <c r="BO289" s="77">
        <f t="shared" si="467"/>
        <v>0</v>
      </c>
      <c r="BP289" s="77">
        <f t="shared" si="468"/>
        <v>0</v>
      </c>
      <c r="BQ289" s="77">
        <f t="shared" si="469"/>
        <v>0</v>
      </c>
      <c r="BR289" s="157">
        <f t="shared" si="470"/>
        <v>0</v>
      </c>
      <c r="BS289" s="77">
        <f t="shared" si="471"/>
        <v>0</v>
      </c>
      <c r="BT289" s="77">
        <f t="shared" si="472"/>
        <v>0</v>
      </c>
      <c r="BU289" s="77">
        <f t="shared" si="473"/>
        <v>0</v>
      </c>
      <c r="BV289" s="77">
        <f t="shared" si="474"/>
        <v>0</v>
      </c>
      <c r="BW289" s="77">
        <f t="shared" si="475"/>
        <v>0</v>
      </c>
      <c r="BX289" s="77">
        <f t="shared" si="476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x14ac:dyDescent="0.3">
      <c r="A290" s="269"/>
      <c r="B290" s="78" t="s">
        <v>404</v>
      </c>
      <c r="C290" s="52">
        <f>Info!$AJ11</f>
        <v>5.2</v>
      </c>
      <c r="D290" s="161">
        <f t="shared" si="457"/>
        <v>0</v>
      </c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  <c r="AZ290" s="292"/>
      <c r="BA290" s="292"/>
      <c r="BB290" s="292"/>
      <c r="BC290" s="292"/>
      <c r="BD290" s="292"/>
      <c r="BE290" s="271"/>
      <c r="BF290" s="163">
        <f t="shared" si="458"/>
        <v>0</v>
      </c>
      <c r="BG290" s="77">
        <f t="shared" si="459"/>
        <v>0</v>
      </c>
      <c r="BH290" s="77">
        <f t="shared" si="460"/>
        <v>0</v>
      </c>
      <c r="BI290" s="77">
        <f t="shared" si="461"/>
        <v>0</v>
      </c>
      <c r="BJ290" s="77">
        <f t="shared" si="462"/>
        <v>0</v>
      </c>
      <c r="BK290" s="77">
        <f t="shared" si="463"/>
        <v>0</v>
      </c>
      <c r="BL290" s="77">
        <f t="shared" si="464"/>
        <v>0</v>
      </c>
      <c r="BM290" s="77">
        <f t="shared" si="465"/>
        <v>0</v>
      </c>
      <c r="BN290" s="77">
        <f t="shared" si="466"/>
        <v>0</v>
      </c>
      <c r="BO290" s="77">
        <f t="shared" si="467"/>
        <v>0</v>
      </c>
      <c r="BP290" s="77">
        <f t="shared" si="468"/>
        <v>0</v>
      </c>
      <c r="BQ290" s="77">
        <f t="shared" si="469"/>
        <v>0</v>
      </c>
      <c r="BR290" s="157">
        <f t="shared" si="470"/>
        <v>0</v>
      </c>
      <c r="BS290" s="77">
        <f t="shared" si="471"/>
        <v>0</v>
      </c>
      <c r="BT290" s="77">
        <f t="shared" si="472"/>
        <v>0</v>
      </c>
      <c r="BU290" s="77">
        <f t="shared" si="473"/>
        <v>0</v>
      </c>
      <c r="BV290" s="77">
        <f t="shared" si="474"/>
        <v>0</v>
      </c>
      <c r="BW290" s="77">
        <f t="shared" si="475"/>
        <v>0</v>
      </c>
      <c r="BX290" s="77">
        <f t="shared" si="476"/>
        <v>0</v>
      </c>
      <c r="BY290" s="77">
        <f>IF(Info!$O$3="Q1",$BS290,IF(Info!$O$3="Q2",$BS290+$BT290,IF(Info!$O$3="Q3",$BS290+$BT290+$BU290,$BR290)))</f>
        <v>0</v>
      </c>
      <c r="BZ290" s="77">
        <f>IF(Info!$O$3="Q1",$BS290,IF(Info!$O$3="Q2",$BT290,IF(Info!$O$3="Q3",$BU290,$BV290)))</f>
        <v>0</v>
      </c>
      <c r="CA290" s="49"/>
    </row>
    <row r="291" spans="1:79" x14ac:dyDescent="0.3">
      <c r="A291" s="269"/>
      <c r="B291" s="78" t="s">
        <v>405</v>
      </c>
      <c r="C291" s="52">
        <f>Info!$AJ12</f>
        <v>2.4</v>
      </c>
      <c r="D291" s="161">
        <f t="shared" si="457"/>
        <v>0</v>
      </c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  <c r="AZ291" s="292"/>
      <c r="BA291" s="292"/>
      <c r="BB291" s="292"/>
      <c r="BC291" s="292"/>
      <c r="BD291" s="292"/>
      <c r="BE291" s="271"/>
      <c r="BF291" s="163">
        <f t="shared" si="458"/>
        <v>0</v>
      </c>
      <c r="BG291" s="77">
        <f t="shared" si="459"/>
        <v>0</v>
      </c>
      <c r="BH291" s="77">
        <f t="shared" si="460"/>
        <v>0</v>
      </c>
      <c r="BI291" s="77">
        <f t="shared" si="461"/>
        <v>0</v>
      </c>
      <c r="BJ291" s="77">
        <f t="shared" si="462"/>
        <v>0</v>
      </c>
      <c r="BK291" s="77">
        <f t="shared" si="463"/>
        <v>0</v>
      </c>
      <c r="BL291" s="77">
        <f t="shared" si="464"/>
        <v>0</v>
      </c>
      <c r="BM291" s="77">
        <f t="shared" si="465"/>
        <v>0</v>
      </c>
      <c r="BN291" s="77">
        <f t="shared" si="466"/>
        <v>0</v>
      </c>
      <c r="BO291" s="77">
        <f t="shared" si="467"/>
        <v>0</v>
      </c>
      <c r="BP291" s="77">
        <f t="shared" si="468"/>
        <v>0</v>
      </c>
      <c r="BQ291" s="77">
        <f t="shared" si="469"/>
        <v>0</v>
      </c>
      <c r="BR291" s="157">
        <f t="shared" si="470"/>
        <v>0</v>
      </c>
      <c r="BS291" s="77">
        <f t="shared" si="471"/>
        <v>0</v>
      </c>
      <c r="BT291" s="77">
        <f t="shared" si="472"/>
        <v>0</v>
      </c>
      <c r="BU291" s="77">
        <f t="shared" si="473"/>
        <v>0</v>
      </c>
      <c r="BV291" s="77">
        <f t="shared" si="474"/>
        <v>0</v>
      </c>
      <c r="BW291" s="77">
        <f t="shared" si="475"/>
        <v>0</v>
      </c>
      <c r="BX291" s="77">
        <f t="shared" si="476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x14ac:dyDescent="0.3">
      <c r="A292" s="269"/>
      <c r="B292" s="160" t="s">
        <v>315</v>
      </c>
      <c r="C292" s="275"/>
      <c r="D292" s="161">
        <f t="shared" si="457"/>
        <v>0</v>
      </c>
      <c r="E292" s="53">
        <f t="shared" ref="E292:AJ292" si="477">SUM(E283:E291)</f>
        <v>0</v>
      </c>
      <c r="F292" s="53">
        <f t="shared" si="477"/>
        <v>0</v>
      </c>
      <c r="G292" s="53">
        <f t="shared" si="477"/>
        <v>0</v>
      </c>
      <c r="H292" s="53">
        <f t="shared" si="477"/>
        <v>0</v>
      </c>
      <c r="I292" s="53">
        <f t="shared" si="477"/>
        <v>0</v>
      </c>
      <c r="J292" s="53">
        <f t="shared" si="477"/>
        <v>0</v>
      </c>
      <c r="K292" s="53">
        <f t="shared" si="477"/>
        <v>0</v>
      </c>
      <c r="L292" s="53">
        <f t="shared" si="477"/>
        <v>0</v>
      </c>
      <c r="M292" s="53">
        <f t="shared" si="477"/>
        <v>0</v>
      </c>
      <c r="N292" s="53">
        <f t="shared" si="477"/>
        <v>0</v>
      </c>
      <c r="O292" s="53">
        <f t="shared" si="477"/>
        <v>0</v>
      </c>
      <c r="P292" s="53">
        <f t="shared" si="477"/>
        <v>0</v>
      </c>
      <c r="Q292" s="53">
        <f t="shared" si="477"/>
        <v>0</v>
      </c>
      <c r="R292" s="53">
        <f t="shared" si="477"/>
        <v>0</v>
      </c>
      <c r="S292" s="53">
        <f t="shared" si="477"/>
        <v>0</v>
      </c>
      <c r="T292" s="53">
        <f t="shared" si="477"/>
        <v>0</v>
      </c>
      <c r="U292" s="53">
        <f t="shared" si="477"/>
        <v>0</v>
      </c>
      <c r="V292" s="53">
        <f t="shared" si="477"/>
        <v>0</v>
      </c>
      <c r="W292" s="53">
        <f t="shared" si="477"/>
        <v>0</v>
      </c>
      <c r="X292" s="53">
        <f t="shared" si="477"/>
        <v>0</v>
      </c>
      <c r="Y292" s="53">
        <f t="shared" si="477"/>
        <v>0</v>
      </c>
      <c r="Z292" s="53">
        <f t="shared" si="477"/>
        <v>0</v>
      </c>
      <c r="AA292" s="53">
        <f t="shared" si="477"/>
        <v>0</v>
      </c>
      <c r="AB292" s="53">
        <f t="shared" si="477"/>
        <v>0</v>
      </c>
      <c r="AC292" s="53">
        <f t="shared" si="477"/>
        <v>0</v>
      </c>
      <c r="AD292" s="53">
        <f t="shared" si="477"/>
        <v>0</v>
      </c>
      <c r="AE292" s="53">
        <f t="shared" si="477"/>
        <v>0</v>
      </c>
      <c r="AF292" s="53">
        <f t="shared" si="477"/>
        <v>0</v>
      </c>
      <c r="AG292" s="53">
        <f t="shared" si="477"/>
        <v>0</v>
      </c>
      <c r="AH292" s="53">
        <f t="shared" si="477"/>
        <v>0</v>
      </c>
      <c r="AI292" s="53">
        <f t="shared" si="477"/>
        <v>0</v>
      </c>
      <c r="AJ292" s="53">
        <f t="shared" si="477"/>
        <v>0</v>
      </c>
      <c r="AK292" s="53">
        <f t="shared" ref="AK292:BP292" si="478">SUM(AK283:AK291)</f>
        <v>0</v>
      </c>
      <c r="AL292" s="53">
        <f t="shared" si="478"/>
        <v>0</v>
      </c>
      <c r="AM292" s="53">
        <f t="shared" si="478"/>
        <v>0</v>
      </c>
      <c r="AN292" s="53">
        <f t="shared" si="478"/>
        <v>0</v>
      </c>
      <c r="AO292" s="53">
        <f t="shared" si="478"/>
        <v>0</v>
      </c>
      <c r="AP292" s="53">
        <f t="shared" si="478"/>
        <v>0</v>
      </c>
      <c r="AQ292" s="53">
        <f t="shared" si="478"/>
        <v>0</v>
      </c>
      <c r="AR292" s="53">
        <f t="shared" si="478"/>
        <v>0</v>
      </c>
      <c r="AS292" s="53">
        <f t="shared" si="478"/>
        <v>0</v>
      </c>
      <c r="AT292" s="53">
        <f t="shared" si="478"/>
        <v>0</v>
      </c>
      <c r="AU292" s="53">
        <f t="shared" si="478"/>
        <v>0</v>
      </c>
      <c r="AV292" s="53">
        <f t="shared" si="478"/>
        <v>0</v>
      </c>
      <c r="AW292" s="53">
        <f t="shared" si="478"/>
        <v>0</v>
      </c>
      <c r="AX292" s="53">
        <f t="shared" si="478"/>
        <v>0</v>
      </c>
      <c r="AY292" s="53">
        <f t="shared" si="478"/>
        <v>0</v>
      </c>
      <c r="AZ292" s="53">
        <f t="shared" si="478"/>
        <v>0</v>
      </c>
      <c r="BA292" s="53">
        <f t="shared" si="478"/>
        <v>0</v>
      </c>
      <c r="BB292" s="53">
        <f t="shared" si="478"/>
        <v>0</v>
      </c>
      <c r="BC292" s="53">
        <f t="shared" si="478"/>
        <v>0</v>
      </c>
      <c r="BD292" s="53">
        <f t="shared" si="478"/>
        <v>0</v>
      </c>
      <c r="BE292" s="271"/>
      <c r="BF292" s="162">
        <f t="shared" si="458"/>
        <v>0</v>
      </c>
      <c r="BG292" s="157">
        <f t="shared" si="459"/>
        <v>0</v>
      </c>
      <c r="BH292" s="157">
        <f t="shared" si="460"/>
        <v>0</v>
      </c>
      <c r="BI292" s="157">
        <f t="shared" si="461"/>
        <v>0</v>
      </c>
      <c r="BJ292" s="157">
        <f t="shared" si="462"/>
        <v>0</v>
      </c>
      <c r="BK292" s="157">
        <f t="shared" si="463"/>
        <v>0</v>
      </c>
      <c r="BL292" s="157">
        <f t="shared" si="464"/>
        <v>0</v>
      </c>
      <c r="BM292" s="157">
        <f t="shared" si="465"/>
        <v>0</v>
      </c>
      <c r="BN292" s="157">
        <f t="shared" si="466"/>
        <v>0</v>
      </c>
      <c r="BO292" s="157">
        <f t="shared" si="467"/>
        <v>0</v>
      </c>
      <c r="BP292" s="157">
        <f t="shared" si="468"/>
        <v>0</v>
      </c>
      <c r="BQ292" s="157">
        <f t="shared" si="469"/>
        <v>0</v>
      </c>
      <c r="BR292" s="157">
        <f t="shared" si="470"/>
        <v>0</v>
      </c>
      <c r="BS292" s="157">
        <f t="shared" si="471"/>
        <v>0</v>
      </c>
      <c r="BT292" s="157">
        <f t="shared" si="472"/>
        <v>0</v>
      </c>
      <c r="BU292" s="157">
        <f t="shared" si="473"/>
        <v>0</v>
      </c>
      <c r="BV292" s="157">
        <f t="shared" si="474"/>
        <v>0</v>
      </c>
      <c r="BW292" s="157">
        <f t="shared" si="475"/>
        <v>0</v>
      </c>
      <c r="BX292" s="157">
        <f t="shared" si="476"/>
        <v>0</v>
      </c>
      <c r="BY292" s="157">
        <f>IF(Info!$O$3="Q1",$BS292,IF(Info!$O$3="Q2",$BS292+$BT292,IF(Info!$O$3="Q3",$BS292+$BT292+$BU292,$BR292)))</f>
        <v>0</v>
      </c>
      <c r="BZ292" s="157">
        <f>IF(Info!$O$3="Q1",$BS292,IF(Info!$O$3="Q2",$BT292,IF(Info!$O$3="Q3",$BU292,$BV292)))</f>
        <v>0</v>
      </c>
      <c r="CA292" s="49"/>
    </row>
    <row r="293" spans="1:79" x14ac:dyDescent="0.3">
      <c r="A293" s="269"/>
      <c r="B293" s="78" t="s">
        <v>406</v>
      </c>
      <c r="C293" s="275"/>
      <c r="D293" s="276" t="e">
        <f t="shared" ref="D293:AI293" si="479">D294/(SUM(D283:D291))</f>
        <v>#DIV/0!</v>
      </c>
      <c r="E293" s="277" t="e">
        <f t="shared" si="479"/>
        <v>#DIV/0!</v>
      </c>
      <c r="F293" s="277" t="e">
        <f t="shared" si="479"/>
        <v>#DIV/0!</v>
      </c>
      <c r="G293" s="277" t="e">
        <f t="shared" si="479"/>
        <v>#DIV/0!</v>
      </c>
      <c r="H293" s="277" t="e">
        <f t="shared" si="479"/>
        <v>#DIV/0!</v>
      </c>
      <c r="I293" s="277" t="e">
        <f t="shared" si="479"/>
        <v>#DIV/0!</v>
      </c>
      <c r="J293" s="277" t="e">
        <f t="shared" si="479"/>
        <v>#DIV/0!</v>
      </c>
      <c r="K293" s="277" t="e">
        <f t="shared" si="479"/>
        <v>#DIV/0!</v>
      </c>
      <c r="L293" s="277" t="e">
        <f t="shared" si="479"/>
        <v>#DIV/0!</v>
      </c>
      <c r="M293" s="277" t="e">
        <f t="shared" si="479"/>
        <v>#DIV/0!</v>
      </c>
      <c r="N293" s="277" t="e">
        <f t="shared" si="479"/>
        <v>#DIV/0!</v>
      </c>
      <c r="O293" s="277" t="e">
        <f t="shared" si="479"/>
        <v>#DIV/0!</v>
      </c>
      <c r="P293" s="277" t="e">
        <f t="shared" si="479"/>
        <v>#DIV/0!</v>
      </c>
      <c r="Q293" s="277" t="e">
        <f t="shared" si="479"/>
        <v>#DIV/0!</v>
      </c>
      <c r="R293" s="277" t="e">
        <f t="shared" si="479"/>
        <v>#DIV/0!</v>
      </c>
      <c r="S293" s="277" t="e">
        <f t="shared" si="479"/>
        <v>#DIV/0!</v>
      </c>
      <c r="T293" s="277" t="e">
        <f t="shared" si="479"/>
        <v>#DIV/0!</v>
      </c>
      <c r="U293" s="277" t="e">
        <f t="shared" si="479"/>
        <v>#DIV/0!</v>
      </c>
      <c r="V293" s="277" t="e">
        <f t="shared" si="479"/>
        <v>#DIV/0!</v>
      </c>
      <c r="W293" s="277" t="e">
        <f t="shared" si="479"/>
        <v>#DIV/0!</v>
      </c>
      <c r="X293" s="277" t="e">
        <f t="shared" si="479"/>
        <v>#DIV/0!</v>
      </c>
      <c r="Y293" s="277" t="e">
        <f t="shared" si="479"/>
        <v>#DIV/0!</v>
      </c>
      <c r="Z293" s="277" t="e">
        <f t="shared" si="479"/>
        <v>#DIV/0!</v>
      </c>
      <c r="AA293" s="277" t="e">
        <f t="shared" si="479"/>
        <v>#DIV/0!</v>
      </c>
      <c r="AB293" s="277" t="e">
        <f t="shared" si="479"/>
        <v>#DIV/0!</v>
      </c>
      <c r="AC293" s="277" t="e">
        <f t="shared" si="479"/>
        <v>#DIV/0!</v>
      </c>
      <c r="AD293" s="277" t="e">
        <f t="shared" si="479"/>
        <v>#DIV/0!</v>
      </c>
      <c r="AE293" s="277" t="e">
        <f t="shared" si="479"/>
        <v>#DIV/0!</v>
      </c>
      <c r="AF293" s="277" t="e">
        <f t="shared" si="479"/>
        <v>#DIV/0!</v>
      </c>
      <c r="AG293" s="277" t="e">
        <f t="shared" si="479"/>
        <v>#DIV/0!</v>
      </c>
      <c r="AH293" s="277" t="e">
        <f t="shared" si="479"/>
        <v>#DIV/0!</v>
      </c>
      <c r="AI293" s="277" t="e">
        <f t="shared" si="479"/>
        <v>#DIV/0!</v>
      </c>
      <c r="AJ293" s="277" t="e">
        <f t="shared" ref="AJ293:BO293" si="480">AJ294/(SUM(AJ283:AJ291))</f>
        <v>#DIV/0!</v>
      </c>
      <c r="AK293" s="277" t="e">
        <f t="shared" si="480"/>
        <v>#DIV/0!</v>
      </c>
      <c r="AL293" s="277" t="e">
        <f t="shared" si="480"/>
        <v>#DIV/0!</v>
      </c>
      <c r="AM293" s="277" t="e">
        <f t="shared" si="480"/>
        <v>#DIV/0!</v>
      </c>
      <c r="AN293" s="277" t="e">
        <f t="shared" si="480"/>
        <v>#DIV/0!</v>
      </c>
      <c r="AO293" s="277" t="e">
        <f t="shared" si="480"/>
        <v>#DIV/0!</v>
      </c>
      <c r="AP293" s="277" t="e">
        <f t="shared" si="480"/>
        <v>#DIV/0!</v>
      </c>
      <c r="AQ293" s="277" t="e">
        <f t="shared" si="480"/>
        <v>#DIV/0!</v>
      </c>
      <c r="AR293" s="277" t="e">
        <f t="shared" si="480"/>
        <v>#DIV/0!</v>
      </c>
      <c r="AS293" s="277" t="e">
        <f t="shared" si="480"/>
        <v>#DIV/0!</v>
      </c>
      <c r="AT293" s="277" t="e">
        <f t="shared" si="480"/>
        <v>#DIV/0!</v>
      </c>
      <c r="AU293" s="277" t="e">
        <f t="shared" si="480"/>
        <v>#DIV/0!</v>
      </c>
      <c r="AV293" s="277" t="e">
        <f t="shared" si="480"/>
        <v>#DIV/0!</v>
      </c>
      <c r="AW293" s="277" t="e">
        <f t="shared" si="480"/>
        <v>#DIV/0!</v>
      </c>
      <c r="AX293" s="277" t="e">
        <f t="shared" si="480"/>
        <v>#DIV/0!</v>
      </c>
      <c r="AY293" s="277" t="e">
        <f t="shared" si="480"/>
        <v>#DIV/0!</v>
      </c>
      <c r="AZ293" s="277" t="e">
        <f t="shared" si="480"/>
        <v>#DIV/0!</v>
      </c>
      <c r="BA293" s="277" t="e">
        <f t="shared" si="480"/>
        <v>#DIV/0!</v>
      </c>
      <c r="BB293" s="277" t="e">
        <f t="shared" si="480"/>
        <v>#DIV/0!</v>
      </c>
      <c r="BC293" s="277" t="e">
        <f t="shared" si="480"/>
        <v>#DIV/0!</v>
      </c>
      <c r="BD293" s="277" t="e">
        <f t="shared" si="480"/>
        <v>#DIV/0!</v>
      </c>
      <c r="BE293" s="271"/>
      <c r="BF293" s="172" t="e">
        <f t="shared" ref="BF293:BZ293" si="481">BF294/(SUM(BF283:BF291))</f>
        <v>#DIV/0!</v>
      </c>
      <c r="BG293" s="171" t="e">
        <f t="shared" si="481"/>
        <v>#DIV/0!</v>
      </c>
      <c r="BH293" s="171" t="e">
        <f t="shared" si="481"/>
        <v>#DIV/0!</v>
      </c>
      <c r="BI293" s="171" t="e">
        <f t="shared" si="481"/>
        <v>#DIV/0!</v>
      </c>
      <c r="BJ293" s="171" t="e">
        <f t="shared" si="481"/>
        <v>#DIV/0!</v>
      </c>
      <c r="BK293" s="171" t="e">
        <f t="shared" si="481"/>
        <v>#DIV/0!</v>
      </c>
      <c r="BL293" s="171" t="e">
        <f t="shared" si="481"/>
        <v>#DIV/0!</v>
      </c>
      <c r="BM293" s="171" t="e">
        <f t="shared" si="481"/>
        <v>#DIV/0!</v>
      </c>
      <c r="BN293" s="171" t="e">
        <f t="shared" si="481"/>
        <v>#DIV/0!</v>
      </c>
      <c r="BO293" s="171" t="e">
        <f t="shared" si="481"/>
        <v>#DIV/0!</v>
      </c>
      <c r="BP293" s="171" t="e">
        <f t="shared" si="481"/>
        <v>#DIV/0!</v>
      </c>
      <c r="BQ293" s="171" t="e">
        <f t="shared" si="481"/>
        <v>#DIV/0!</v>
      </c>
      <c r="BR293" s="173" t="e">
        <f t="shared" si="481"/>
        <v>#DIV/0!</v>
      </c>
      <c r="BS293" s="171" t="e">
        <f t="shared" si="481"/>
        <v>#DIV/0!</v>
      </c>
      <c r="BT293" s="171" t="e">
        <f t="shared" si="481"/>
        <v>#DIV/0!</v>
      </c>
      <c r="BU293" s="171" t="e">
        <f t="shared" si="481"/>
        <v>#DIV/0!</v>
      </c>
      <c r="BV293" s="171" t="e">
        <f t="shared" si="481"/>
        <v>#DIV/0!</v>
      </c>
      <c r="BW293" s="171" t="e">
        <f t="shared" si="481"/>
        <v>#DIV/0!</v>
      </c>
      <c r="BX293" s="171" t="e">
        <f t="shared" si="481"/>
        <v>#DIV/0!</v>
      </c>
      <c r="BY293" s="171" t="e">
        <f t="shared" si="481"/>
        <v>#DIV/0!</v>
      </c>
      <c r="BZ293" s="171" t="e">
        <f t="shared" si="481"/>
        <v>#DIV/0!</v>
      </c>
      <c r="CA293" s="49"/>
    </row>
    <row r="294" spans="1:79" x14ac:dyDescent="0.3">
      <c r="A294" s="269"/>
      <c r="B294" s="78" t="s">
        <v>407</v>
      </c>
      <c r="C294" s="275"/>
      <c r="D294" s="161">
        <f>SUM(E294:BD294)</f>
        <v>0</v>
      </c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  <c r="AZ294" s="292"/>
      <c r="BA294" s="292"/>
      <c r="BB294" s="292"/>
      <c r="BC294" s="292"/>
      <c r="BD294" s="292"/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5.6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x14ac:dyDescent="0.3">
      <c r="A296" s="269"/>
      <c r="B296" s="78" t="s">
        <v>409</v>
      </c>
      <c r="C296" s="275"/>
      <c r="D296" s="161">
        <f>SUM(E296:BD296)</f>
        <v>0</v>
      </c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  <c r="AZ296" s="292"/>
      <c r="BA296" s="292"/>
      <c r="BB296" s="292"/>
      <c r="BC296" s="292"/>
      <c r="BD296" s="292"/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x14ac:dyDescent="0.3">
      <c r="A297" s="269"/>
      <c r="B297" s="78" t="s">
        <v>410</v>
      </c>
      <c r="C297" s="275"/>
      <c r="D297" s="161">
        <f>SUM(E297:BD297)</f>
        <v>0</v>
      </c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  <c r="AH297" s="292"/>
      <c r="AI297" s="292"/>
      <c r="AJ297" s="292"/>
      <c r="AK297" s="292"/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  <c r="AZ297" s="292"/>
      <c r="BA297" s="292"/>
      <c r="BB297" s="292"/>
      <c r="BC297" s="292"/>
      <c r="BD297" s="292"/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2">SUM(E296:E297)</f>
        <v>0</v>
      </c>
      <c r="F298" s="278">
        <f t="shared" si="482"/>
        <v>0</v>
      </c>
      <c r="G298" s="278">
        <f t="shared" si="482"/>
        <v>0</v>
      </c>
      <c r="H298" s="278">
        <f t="shared" si="482"/>
        <v>0</v>
      </c>
      <c r="I298" s="278">
        <f t="shared" si="482"/>
        <v>0</v>
      </c>
      <c r="J298" s="278">
        <f t="shared" si="482"/>
        <v>0</v>
      </c>
      <c r="K298" s="278">
        <f t="shared" si="482"/>
        <v>0</v>
      </c>
      <c r="L298" s="278">
        <f t="shared" si="482"/>
        <v>0</v>
      </c>
      <c r="M298" s="278">
        <f t="shared" si="482"/>
        <v>0</v>
      </c>
      <c r="N298" s="278">
        <f t="shared" si="482"/>
        <v>0</v>
      </c>
      <c r="O298" s="278">
        <f t="shared" si="482"/>
        <v>0</v>
      </c>
      <c r="P298" s="278">
        <f t="shared" si="482"/>
        <v>0</v>
      </c>
      <c r="Q298" s="278">
        <f t="shared" si="482"/>
        <v>0</v>
      </c>
      <c r="R298" s="278">
        <f t="shared" si="482"/>
        <v>0</v>
      </c>
      <c r="S298" s="278">
        <f t="shared" si="482"/>
        <v>0</v>
      </c>
      <c r="T298" s="278">
        <f t="shared" si="482"/>
        <v>0</v>
      </c>
      <c r="U298" s="278">
        <f t="shared" si="482"/>
        <v>0</v>
      </c>
      <c r="V298" s="278">
        <f t="shared" si="482"/>
        <v>0</v>
      </c>
      <c r="W298" s="278">
        <f t="shared" si="482"/>
        <v>0</v>
      </c>
      <c r="X298" s="278">
        <f t="shared" si="482"/>
        <v>0</v>
      </c>
      <c r="Y298" s="278">
        <f t="shared" si="482"/>
        <v>0</v>
      </c>
      <c r="Z298" s="278">
        <f t="shared" si="482"/>
        <v>0</v>
      </c>
      <c r="AA298" s="278">
        <f t="shared" si="482"/>
        <v>0</v>
      </c>
      <c r="AB298" s="278">
        <f t="shared" si="482"/>
        <v>0</v>
      </c>
      <c r="AC298" s="278">
        <f t="shared" si="482"/>
        <v>0</v>
      </c>
      <c r="AD298" s="278">
        <f t="shared" si="482"/>
        <v>0</v>
      </c>
      <c r="AE298" s="278">
        <f t="shared" si="482"/>
        <v>0</v>
      </c>
      <c r="AF298" s="278">
        <f t="shared" si="482"/>
        <v>0</v>
      </c>
      <c r="AG298" s="278">
        <f t="shared" si="482"/>
        <v>0</v>
      </c>
      <c r="AH298" s="278">
        <f t="shared" si="482"/>
        <v>0</v>
      </c>
      <c r="AI298" s="278">
        <f t="shared" si="482"/>
        <v>0</v>
      </c>
      <c r="AJ298" s="278">
        <f t="shared" si="482"/>
        <v>0</v>
      </c>
      <c r="AK298" s="278">
        <f t="shared" ref="AK298:BP298" si="483">SUM(AK296:AK297)</f>
        <v>0</v>
      </c>
      <c r="AL298" s="278">
        <f t="shared" si="483"/>
        <v>0</v>
      </c>
      <c r="AM298" s="278">
        <f t="shared" si="483"/>
        <v>0</v>
      </c>
      <c r="AN298" s="278">
        <f t="shared" si="483"/>
        <v>0</v>
      </c>
      <c r="AO298" s="278">
        <f t="shared" si="483"/>
        <v>0</v>
      </c>
      <c r="AP298" s="278">
        <f t="shared" si="483"/>
        <v>0</v>
      </c>
      <c r="AQ298" s="278">
        <f t="shared" si="483"/>
        <v>0</v>
      </c>
      <c r="AR298" s="278">
        <f t="shared" si="483"/>
        <v>0</v>
      </c>
      <c r="AS298" s="278">
        <f t="shared" si="483"/>
        <v>0</v>
      </c>
      <c r="AT298" s="278">
        <f t="shared" si="483"/>
        <v>0</v>
      </c>
      <c r="AU298" s="278">
        <f t="shared" si="483"/>
        <v>0</v>
      </c>
      <c r="AV298" s="278">
        <f t="shared" si="483"/>
        <v>0</v>
      </c>
      <c r="AW298" s="278">
        <f t="shared" si="483"/>
        <v>0</v>
      </c>
      <c r="AX298" s="278">
        <f t="shared" si="483"/>
        <v>0</v>
      </c>
      <c r="AY298" s="278">
        <f t="shared" si="483"/>
        <v>0</v>
      </c>
      <c r="AZ298" s="278">
        <f t="shared" si="483"/>
        <v>0</v>
      </c>
      <c r="BA298" s="278">
        <f t="shared" si="483"/>
        <v>0</v>
      </c>
      <c r="BB298" s="278">
        <f t="shared" si="483"/>
        <v>0</v>
      </c>
      <c r="BC298" s="278">
        <f t="shared" si="483"/>
        <v>0</v>
      </c>
      <c r="BD298" s="278">
        <f t="shared" si="483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9.6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8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x14ac:dyDescent="0.3">
      <c r="A302" s="269"/>
      <c r="B302" s="160" t="s">
        <v>338</v>
      </c>
      <c r="C302" s="275"/>
      <c r="D302" s="161">
        <f>SUM(E302:BD302)</f>
        <v>0</v>
      </c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  <c r="AZ302" s="292"/>
      <c r="BA302" s="292"/>
      <c r="BB302" s="292"/>
      <c r="BC302" s="292"/>
      <c r="BD302" s="292"/>
      <c r="BE302" s="271"/>
      <c r="BF302" s="163">
        <f>SUM(E302:H302)</f>
        <v>0</v>
      </c>
      <c r="BG302" s="77">
        <f>SUM(I302:L302)</f>
        <v>0</v>
      </c>
      <c r="BH302" s="77">
        <f>SUM(M302:Q302)</f>
        <v>0</v>
      </c>
      <c r="BI302" s="77">
        <f>SUM(R302:U302)</f>
        <v>0</v>
      </c>
      <c r="BJ302" s="77">
        <f>SUM(V302:Y302)</f>
        <v>0</v>
      </c>
      <c r="BK302" s="77">
        <f>SUM(Z302:AD302)</f>
        <v>0</v>
      </c>
      <c r="BL302" s="77">
        <f>SUM(AE302:AH302)</f>
        <v>0</v>
      </c>
      <c r="BM302" s="77">
        <f>SUM(AI302:AL302)</f>
        <v>0</v>
      </c>
      <c r="BN302" s="77">
        <f>SUM(AM302:AQ302)</f>
        <v>0</v>
      </c>
      <c r="BO302" s="77">
        <f>SUM(AR302:AU302)</f>
        <v>0</v>
      </c>
      <c r="BP302" s="77">
        <f>SUM(AV302:AY302)</f>
        <v>0</v>
      </c>
      <c r="BQ302" s="77">
        <f>SUM(AZ302:BD302)</f>
        <v>0</v>
      </c>
      <c r="BR302" s="157">
        <f>SUM(BF302:BQ302)</f>
        <v>0</v>
      </c>
      <c r="BS302" s="77">
        <f>SUM(BF302:BH302)</f>
        <v>0</v>
      </c>
      <c r="BT302" s="77">
        <f>SUM(BI302:BK302)</f>
        <v>0</v>
      </c>
      <c r="BU302" s="77">
        <f>SUM(BL302:BN302)</f>
        <v>0</v>
      </c>
      <c r="BV302" s="77">
        <f>SUM(BO302:BQ302)</f>
        <v>0</v>
      </c>
      <c r="BW302" s="77">
        <f>SUM(BF302:BK302)</f>
        <v>0</v>
      </c>
      <c r="BX302" s="77">
        <f>SUM(BL302:BQ302)</f>
        <v>0</v>
      </c>
      <c r="BY302" s="77">
        <f>IF(Info!$O$3="Q1",$BS302,IF(Info!$O$3="Q2",$BS302+$BT302,IF(Info!$O$3="Q3",$BS302+$BT302+$BU302,$BR302)))</f>
        <v>0</v>
      </c>
      <c r="BZ302" s="77">
        <f>IF(Info!$O$3="Q1",$BS302,IF(Info!$O$3="Q2",$BT302,IF(Info!$O$3="Q3",$BU302,$BV302)))</f>
        <v>0</v>
      </c>
      <c r="CA302" s="49"/>
    </row>
    <row r="303" spans="1:79" x14ac:dyDescent="0.3">
      <c r="A303" s="269"/>
      <c r="B303" s="160" t="s">
        <v>339</v>
      </c>
      <c r="C303" s="275"/>
      <c r="D303" s="161">
        <f>SUM(E303:BD303)</f>
        <v>0</v>
      </c>
      <c r="E303" s="278">
        <f t="shared" ref="E303:AJ303" si="484">E302/(1+$C$306)</f>
        <v>0</v>
      </c>
      <c r="F303" s="278">
        <f t="shared" si="484"/>
        <v>0</v>
      </c>
      <c r="G303" s="278">
        <f t="shared" si="484"/>
        <v>0</v>
      </c>
      <c r="H303" s="278">
        <f t="shared" si="484"/>
        <v>0</v>
      </c>
      <c r="I303" s="278">
        <f t="shared" si="484"/>
        <v>0</v>
      </c>
      <c r="J303" s="278">
        <f t="shared" si="484"/>
        <v>0</v>
      </c>
      <c r="K303" s="278">
        <f t="shared" si="484"/>
        <v>0</v>
      </c>
      <c r="L303" s="278">
        <f t="shared" si="484"/>
        <v>0</v>
      </c>
      <c r="M303" s="278">
        <f t="shared" si="484"/>
        <v>0</v>
      </c>
      <c r="N303" s="278">
        <f t="shared" si="484"/>
        <v>0</v>
      </c>
      <c r="O303" s="278">
        <f t="shared" si="484"/>
        <v>0</v>
      </c>
      <c r="P303" s="278">
        <f t="shared" si="484"/>
        <v>0</v>
      </c>
      <c r="Q303" s="278">
        <f t="shared" si="484"/>
        <v>0</v>
      </c>
      <c r="R303" s="278">
        <f t="shared" si="484"/>
        <v>0</v>
      </c>
      <c r="S303" s="278">
        <f t="shared" si="484"/>
        <v>0</v>
      </c>
      <c r="T303" s="278">
        <f t="shared" si="484"/>
        <v>0</v>
      </c>
      <c r="U303" s="278">
        <f t="shared" si="484"/>
        <v>0</v>
      </c>
      <c r="V303" s="278">
        <f t="shared" si="484"/>
        <v>0</v>
      </c>
      <c r="W303" s="278">
        <f t="shared" si="484"/>
        <v>0</v>
      </c>
      <c r="X303" s="278">
        <f t="shared" si="484"/>
        <v>0</v>
      </c>
      <c r="Y303" s="278">
        <f t="shared" si="484"/>
        <v>0</v>
      </c>
      <c r="Z303" s="278">
        <f t="shared" si="484"/>
        <v>0</v>
      </c>
      <c r="AA303" s="278">
        <f t="shared" si="484"/>
        <v>0</v>
      </c>
      <c r="AB303" s="278">
        <f t="shared" si="484"/>
        <v>0</v>
      </c>
      <c r="AC303" s="278">
        <f t="shared" si="484"/>
        <v>0</v>
      </c>
      <c r="AD303" s="278">
        <f t="shared" si="484"/>
        <v>0</v>
      </c>
      <c r="AE303" s="278">
        <f t="shared" si="484"/>
        <v>0</v>
      </c>
      <c r="AF303" s="278">
        <f t="shared" si="484"/>
        <v>0</v>
      </c>
      <c r="AG303" s="278">
        <f t="shared" si="484"/>
        <v>0</v>
      </c>
      <c r="AH303" s="278">
        <f t="shared" si="484"/>
        <v>0</v>
      </c>
      <c r="AI303" s="278">
        <f t="shared" si="484"/>
        <v>0</v>
      </c>
      <c r="AJ303" s="278">
        <f t="shared" si="484"/>
        <v>0</v>
      </c>
      <c r="AK303" s="278">
        <f t="shared" ref="AK303:BP303" si="485">AK302/(1+$C$306)</f>
        <v>0</v>
      </c>
      <c r="AL303" s="278">
        <f t="shared" si="485"/>
        <v>0</v>
      </c>
      <c r="AM303" s="278">
        <f t="shared" si="485"/>
        <v>0</v>
      </c>
      <c r="AN303" s="278">
        <f t="shared" si="485"/>
        <v>0</v>
      </c>
      <c r="AO303" s="278">
        <f t="shared" si="485"/>
        <v>0</v>
      </c>
      <c r="AP303" s="278">
        <f t="shared" si="485"/>
        <v>0</v>
      </c>
      <c r="AQ303" s="278">
        <f t="shared" si="485"/>
        <v>0</v>
      </c>
      <c r="AR303" s="278">
        <f t="shared" si="485"/>
        <v>0</v>
      </c>
      <c r="AS303" s="278">
        <f t="shared" si="485"/>
        <v>0</v>
      </c>
      <c r="AT303" s="278">
        <f t="shared" si="485"/>
        <v>0</v>
      </c>
      <c r="AU303" s="278">
        <f t="shared" si="485"/>
        <v>0</v>
      </c>
      <c r="AV303" s="278">
        <f t="shared" si="485"/>
        <v>0</v>
      </c>
      <c r="AW303" s="278">
        <f t="shared" si="485"/>
        <v>0</v>
      </c>
      <c r="AX303" s="278">
        <f t="shared" si="485"/>
        <v>0</v>
      </c>
      <c r="AY303" s="278">
        <f t="shared" si="485"/>
        <v>0</v>
      </c>
      <c r="AZ303" s="278">
        <f t="shared" si="485"/>
        <v>0</v>
      </c>
      <c r="BA303" s="278">
        <f t="shared" si="485"/>
        <v>0</v>
      </c>
      <c r="BB303" s="278">
        <f t="shared" si="485"/>
        <v>0</v>
      </c>
      <c r="BC303" s="278">
        <f t="shared" si="485"/>
        <v>0</v>
      </c>
      <c r="BD303" s="278">
        <f t="shared" si="485"/>
        <v>0</v>
      </c>
      <c r="BE303" s="271"/>
      <c r="BF303" s="163">
        <f>SUM(E303:H303)</f>
        <v>0</v>
      </c>
      <c r="BG303" s="77">
        <f>SUM(I303:L303)</f>
        <v>0</v>
      </c>
      <c r="BH303" s="77">
        <f>SUM(M303:Q303)</f>
        <v>0</v>
      </c>
      <c r="BI303" s="77">
        <f>SUM(R303:U303)</f>
        <v>0</v>
      </c>
      <c r="BJ303" s="77">
        <f>SUM(V303:Y303)</f>
        <v>0</v>
      </c>
      <c r="BK303" s="77">
        <f>SUM(Z303:AD303)</f>
        <v>0</v>
      </c>
      <c r="BL303" s="77">
        <f>SUM(AE303:AH303)</f>
        <v>0</v>
      </c>
      <c r="BM303" s="77">
        <f>SUM(AI303:AL303)</f>
        <v>0</v>
      </c>
      <c r="BN303" s="77">
        <f>SUM(AM303:AQ303)</f>
        <v>0</v>
      </c>
      <c r="BO303" s="77">
        <f>SUM(AR303:AU303)</f>
        <v>0</v>
      </c>
      <c r="BP303" s="77">
        <f>SUM(AV303:AY303)</f>
        <v>0</v>
      </c>
      <c r="BQ303" s="77">
        <f>SUM(AZ303:BD303)</f>
        <v>0</v>
      </c>
      <c r="BR303" s="157">
        <f>SUM(BF303:BQ303)</f>
        <v>0</v>
      </c>
      <c r="BS303" s="77">
        <f>SUM(BF303:BH303)</f>
        <v>0</v>
      </c>
      <c r="BT303" s="77">
        <f>SUM(BI303:BK303)</f>
        <v>0</v>
      </c>
      <c r="BU303" s="77">
        <f>SUM(BL303:BN303)</f>
        <v>0</v>
      </c>
      <c r="BV303" s="77">
        <f>SUM(BO303:BQ303)</f>
        <v>0</v>
      </c>
      <c r="BW303" s="77">
        <f>SUM(BF303:BK303)</f>
        <v>0</v>
      </c>
      <c r="BX303" s="77">
        <f>SUM(BL303:BQ303)</f>
        <v>0</v>
      </c>
      <c r="BY303" s="77">
        <f>IF(Info!$O$3="Q1",$BS303,IF(Info!$O$3="Q2",$BS303+$BT303,IF(Info!$O$3="Q3",$BS303+$BT303+$BU303,$BR303)))</f>
        <v>0</v>
      </c>
      <c r="BZ303" s="77">
        <f>IF(Info!$O$3="Q1",$BS303,IF(Info!$O$3="Q2",$BT303,IF(Info!$O$3="Q3",$BU303,$BV303)))</f>
        <v>0</v>
      </c>
      <c r="CA303" s="49"/>
    </row>
    <row r="304" spans="1:79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x14ac:dyDescent="0.3">
      <c r="A306" s="269"/>
      <c r="B306" s="160" t="s">
        <v>342</v>
      </c>
      <c r="C306" s="275">
        <f>Info!$Q$3</f>
        <v>0.2</v>
      </c>
      <c r="D306" s="161">
        <f>SUM(E306:BD306)</f>
        <v>0</v>
      </c>
      <c r="E306" s="278">
        <f t="shared" ref="E306:AJ306" si="486">E303+E305</f>
        <v>0</v>
      </c>
      <c r="F306" s="278">
        <f t="shared" si="486"/>
        <v>0</v>
      </c>
      <c r="G306" s="278">
        <f t="shared" si="486"/>
        <v>0</v>
      </c>
      <c r="H306" s="278">
        <f t="shared" si="486"/>
        <v>0</v>
      </c>
      <c r="I306" s="278">
        <f t="shared" si="486"/>
        <v>0</v>
      </c>
      <c r="J306" s="278">
        <f t="shared" si="486"/>
        <v>0</v>
      </c>
      <c r="K306" s="278">
        <f t="shared" si="486"/>
        <v>0</v>
      </c>
      <c r="L306" s="278">
        <f t="shared" si="486"/>
        <v>0</v>
      </c>
      <c r="M306" s="278">
        <f t="shared" si="486"/>
        <v>0</v>
      </c>
      <c r="N306" s="278">
        <f t="shared" si="486"/>
        <v>0</v>
      </c>
      <c r="O306" s="278">
        <f t="shared" si="486"/>
        <v>0</v>
      </c>
      <c r="P306" s="278">
        <f t="shared" si="486"/>
        <v>0</v>
      </c>
      <c r="Q306" s="278">
        <f t="shared" si="486"/>
        <v>0</v>
      </c>
      <c r="R306" s="278">
        <f t="shared" si="486"/>
        <v>0</v>
      </c>
      <c r="S306" s="278">
        <f t="shared" si="486"/>
        <v>0</v>
      </c>
      <c r="T306" s="278">
        <f t="shared" si="486"/>
        <v>0</v>
      </c>
      <c r="U306" s="278">
        <f t="shared" si="486"/>
        <v>0</v>
      </c>
      <c r="V306" s="278">
        <f t="shared" si="486"/>
        <v>0</v>
      </c>
      <c r="W306" s="278">
        <f t="shared" si="486"/>
        <v>0</v>
      </c>
      <c r="X306" s="278">
        <f t="shared" si="486"/>
        <v>0</v>
      </c>
      <c r="Y306" s="278">
        <f t="shared" si="486"/>
        <v>0</v>
      </c>
      <c r="Z306" s="278">
        <f t="shared" si="486"/>
        <v>0</v>
      </c>
      <c r="AA306" s="278">
        <f t="shared" si="486"/>
        <v>0</v>
      </c>
      <c r="AB306" s="278">
        <f t="shared" si="486"/>
        <v>0</v>
      </c>
      <c r="AC306" s="278">
        <f t="shared" si="486"/>
        <v>0</v>
      </c>
      <c r="AD306" s="278">
        <f t="shared" si="486"/>
        <v>0</v>
      </c>
      <c r="AE306" s="278">
        <f t="shared" si="486"/>
        <v>0</v>
      </c>
      <c r="AF306" s="278">
        <f t="shared" si="486"/>
        <v>0</v>
      </c>
      <c r="AG306" s="278">
        <f t="shared" si="486"/>
        <v>0</v>
      </c>
      <c r="AH306" s="278">
        <f t="shared" si="486"/>
        <v>0</v>
      </c>
      <c r="AI306" s="278">
        <f t="shared" si="486"/>
        <v>0</v>
      </c>
      <c r="AJ306" s="278">
        <f t="shared" si="486"/>
        <v>0</v>
      </c>
      <c r="AK306" s="278">
        <f t="shared" ref="AK306:BP306" si="487">AK303+AK305</f>
        <v>0</v>
      </c>
      <c r="AL306" s="278">
        <f t="shared" si="487"/>
        <v>0</v>
      </c>
      <c r="AM306" s="278">
        <f t="shared" si="487"/>
        <v>0</v>
      </c>
      <c r="AN306" s="278">
        <f t="shared" si="487"/>
        <v>0</v>
      </c>
      <c r="AO306" s="278">
        <f t="shared" si="487"/>
        <v>0</v>
      </c>
      <c r="AP306" s="278">
        <f t="shared" si="487"/>
        <v>0</v>
      </c>
      <c r="AQ306" s="278">
        <f t="shared" si="487"/>
        <v>0</v>
      </c>
      <c r="AR306" s="278">
        <f t="shared" si="487"/>
        <v>0</v>
      </c>
      <c r="AS306" s="278">
        <f t="shared" si="487"/>
        <v>0</v>
      </c>
      <c r="AT306" s="278">
        <f t="shared" si="487"/>
        <v>0</v>
      </c>
      <c r="AU306" s="278">
        <f t="shared" si="487"/>
        <v>0</v>
      </c>
      <c r="AV306" s="278">
        <f t="shared" si="487"/>
        <v>0</v>
      </c>
      <c r="AW306" s="278">
        <f t="shared" si="487"/>
        <v>0</v>
      </c>
      <c r="AX306" s="278">
        <f t="shared" si="487"/>
        <v>0</v>
      </c>
      <c r="AY306" s="278">
        <f t="shared" si="487"/>
        <v>0</v>
      </c>
      <c r="AZ306" s="278">
        <f t="shared" si="487"/>
        <v>0</v>
      </c>
      <c r="BA306" s="278">
        <f t="shared" si="487"/>
        <v>0</v>
      </c>
      <c r="BB306" s="278">
        <f t="shared" si="487"/>
        <v>0</v>
      </c>
      <c r="BC306" s="278">
        <f t="shared" si="487"/>
        <v>0</v>
      </c>
      <c r="BD306" s="278">
        <f t="shared" si="487"/>
        <v>0</v>
      </c>
      <c r="BE306" s="271"/>
      <c r="BF306" s="162">
        <f>SUM(E306:H306)</f>
        <v>0</v>
      </c>
      <c r="BG306" s="157">
        <f>SUM(I306:L306)</f>
        <v>0</v>
      </c>
      <c r="BH306" s="157">
        <f>SUM(M306:Q306)</f>
        <v>0</v>
      </c>
      <c r="BI306" s="157">
        <f>SUM(R306:U306)</f>
        <v>0</v>
      </c>
      <c r="BJ306" s="157">
        <f>SUM(V306:Y306)</f>
        <v>0</v>
      </c>
      <c r="BK306" s="157">
        <f>SUM(Z306:AD306)</f>
        <v>0</v>
      </c>
      <c r="BL306" s="157">
        <f>SUM(AE306:AH306)</f>
        <v>0</v>
      </c>
      <c r="BM306" s="157">
        <f>SUM(AI306:AL306)</f>
        <v>0</v>
      </c>
      <c r="BN306" s="157">
        <f>SUM(AM306:AQ306)</f>
        <v>0</v>
      </c>
      <c r="BO306" s="157">
        <f>SUM(AR306:AU306)</f>
        <v>0</v>
      </c>
      <c r="BP306" s="157">
        <f>SUM(AV306:AY306)</f>
        <v>0</v>
      </c>
      <c r="BQ306" s="157">
        <f>SUM(AZ306:BD306)</f>
        <v>0</v>
      </c>
      <c r="BR306" s="157">
        <f>SUM(BF306:BQ306)</f>
        <v>0</v>
      </c>
      <c r="BS306" s="157">
        <f>SUM(BF306:BH306)</f>
        <v>0</v>
      </c>
      <c r="BT306" s="157">
        <f>SUM(BI306:BK306)</f>
        <v>0</v>
      </c>
      <c r="BU306" s="157">
        <f>SUM(BL306:BN306)</f>
        <v>0</v>
      </c>
      <c r="BV306" s="157">
        <f>SUM(BO306:BQ306)</f>
        <v>0</v>
      </c>
      <c r="BW306" s="157">
        <f>SUM(BF306:BK306)</f>
        <v>0</v>
      </c>
      <c r="BX306" s="157">
        <f>SUM(BL306:BQ306)</f>
        <v>0</v>
      </c>
      <c r="BY306" s="157">
        <f>IF(Info!$O$3="Q1",$BS306,IF(Info!$O$3="Q2",$BS306+$BT306,IF(Info!$O$3="Q3",$BS306+$BT306+$BU306,$BR306)))</f>
        <v>0</v>
      </c>
      <c r="BZ306" s="157">
        <f>IF(Info!$O$3="Q1",$BS306,IF(Info!$O$3="Q2",$BT306,IF(Info!$O$3="Q3",$BU306,$BV306)))</f>
        <v>0</v>
      </c>
      <c r="CA306" s="49"/>
    </row>
    <row r="307" spans="1:79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5.6" customHeight="1" x14ac:dyDescent="0.3">
      <c r="A310" s="269">
        <v>1</v>
      </c>
      <c r="B310" s="280" t="s">
        <v>346</v>
      </c>
      <c r="C310" s="275"/>
      <c r="D310" s="49"/>
      <c r="E310" s="355">
        <f>SUM(Paniglgasse:Newshop2!E310)-E311</f>
        <v>0</v>
      </c>
      <c r="F310" s="355">
        <f>SUM(Paniglgasse:Newshop2!F310)-F311</f>
        <v>0</v>
      </c>
      <c r="G310" s="355">
        <f>SUM(Paniglgasse:Newshop2!G310)-G311</f>
        <v>0</v>
      </c>
      <c r="H310" s="355">
        <f>SUM(Paniglgasse:Newshop2!H310)-H311</f>
        <v>0</v>
      </c>
      <c r="I310" s="355">
        <f>SUM(Paniglgasse:Newshop2!I310)-I311</f>
        <v>0</v>
      </c>
      <c r="J310" s="355">
        <f>SUM(Paniglgasse:Newshop2!J310)-J311</f>
        <v>0</v>
      </c>
      <c r="K310" s="355">
        <f>SUM(Paniglgasse:Newshop2!K310)-K311</f>
        <v>0</v>
      </c>
      <c r="L310" s="355">
        <f>SUM(Paniglgasse:Newshop2!L310)-L311</f>
        <v>0</v>
      </c>
      <c r="M310" s="355">
        <f>SUM(Paniglgasse:Newshop2!M310)-M311</f>
        <v>0</v>
      </c>
      <c r="N310" s="355">
        <f>SUM(Paniglgasse:Newshop2!N310)-N311</f>
        <v>0</v>
      </c>
      <c r="O310" s="355">
        <f>SUM(Paniglgasse:Newshop2!O310)-O311</f>
        <v>0</v>
      </c>
      <c r="P310" s="355">
        <f>SUM(Paniglgasse:Newshop2!P310)-P311</f>
        <v>0</v>
      </c>
      <c r="Q310" s="355">
        <f>SUM(Paniglgasse:Newshop2!Q310)-Q311</f>
        <v>0</v>
      </c>
      <c r="R310" s="355">
        <f>SUM(Paniglgasse:Newshop2!R310)-R311</f>
        <v>0</v>
      </c>
      <c r="S310" s="355">
        <f>SUM(Paniglgasse:Newshop2!S310)-S311</f>
        <v>0</v>
      </c>
      <c r="T310" s="355">
        <f>SUM(Paniglgasse:Newshop2!T310)-T311</f>
        <v>0</v>
      </c>
      <c r="U310" s="355">
        <f>SUM(Paniglgasse:Newshop2!U310)-U311</f>
        <v>0</v>
      </c>
      <c r="V310" s="355">
        <f>SUM(Paniglgasse:Newshop2!V310)-V311</f>
        <v>0</v>
      </c>
      <c r="W310" s="355">
        <f>SUM(Paniglgasse:Newshop2!W310)-W311</f>
        <v>0</v>
      </c>
      <c r="X310" s="355">
        <f>SUM(Paniglgasse:Newshop2!X310)-X311</f>
        <v>0</v>
      </c>
      <c r="Y310" s="355">
        <f>SUM(Paniglgasse:Newshop2!Y310)-Y311</f>
        <v>0</v>
      </c>
      <c r="Z310" s="355">
        <f>SUM(Paniglgasse:Newshop2!Z310)-Z311</f>
        <v>0</v>
      </c>
      <c r="AA310" s="355">
        <f>SUM(Paniglgasse:Newshop2!AA310)-AA311</f>
        <v>0</v>
      </c>
      <c r="AB310" s="355">
        <f>SUM(Paniglgasse:Newshop2!AB310)-AB311</f>
        <v>0</v>
      </c>
      <c r="AC310" s="355">
        <f>SUM(Paniglgasse:Newshop2!AC310)-AC311</f>
        <v>0</v>
      </c>
      <c r="AD310" s="355">
        <f>SUM(Paniglgasse:Newshop2!AD310)-AD311</f>
        <v>0</v>
      </c>
      <c r="AE310" s="355">
        <f>SUM(Paniglgasse:Newshop2!AE310)-AE311</f>
        <v>0</v>
      </c>
      <c r="AF310" s="355">
        <f>SUM(Paniglgasse:Newshop2!AF310)-AF311</f>
        <v>0</v>
      </c>
      <c r="AG310" s="355">
        <f>SUM(Paniglgasse:Newshop2!AG310)-AG311</f>
        <v>0</v>
      </c>
      <c r="AH310" s="355">
        <f>SUM(Paniglgasse:Newshop2!AH310)-AH311</f>
        <v>0</v>
      </c>
      <c r="AI310" s="355">
        <f>SUM(Paniglgasse:Newshop2!AI310)-AI311</f>
        <v>0</v>
      </c>
      <c r="AJ310" s="355">
        <f>SUM(Paniglgasse:Newshop2!AJ310)-AJ311</f>
        <v>0</v>
      </c>
      <c r="AK310" s="355">
        <f>SUM(Paniglgasse:Newshop2!AK310)-AK311</f>
        <v>0</v>
      </c>
      <c r="AL310" s="355">
        <f>SUM(Paniglgasse:Newshop2!AL310)-AL311</f>
        <v>0</v>
      </c>
      <c r="AM310" s="355">
        <f>SUM(Paniglgasse:Newshop2!AM310)-AM311</f>
        <v>0</v>
      </c>
      <c r="AN310" s="355">
        <f>SUM(Paniglgasse:Newshop2!AN310)-AN311</f>
        <v>0</v>
      </c>
      <c r="AO310" s="355">
        <f>SUM(Paniglgasse:Newshop2!AO310)-AO311</f>
        <v>0</v>
      </c>
      <c r="AP310" s="355">
        <f>SUM(Paniglgasse:Newshop2!AP310)-AP311</f>
        <v>0</v>
      </c>
      <c r="AQ310" s="355">
        <f>SUM(Paniglgasse:Newshop2!AQ310)-AQ311</f>
        <v>0</v>
      </c>
      <c r="AR310" s="355">
        <f>SUM(Paniglgasse:Newshop2!AR310)-AR311</f>
        <v>0</v>
      </c>
      <c r="AS310" s="355">
        <f>SUM(Paniglgasse:Newshop2!AS310)-AS311</f>
        <v>0</v>
      </c>
      <c r="AT310" s="355">
        <f>SUM(Paniglgasse:Newshop2!AT310)-AT311</f>
        <v>0</v>
      </c>
      <c r="AU310" s="355">
        <f>SUM(Paniglgasse:Newshop2!AU310)-AU311</f>
        <v>0</v>
      </c>
      <c r="AV310" s="355">
        <f>SUM(Paniglgasse:Newshop2!AV310)-AV311</f>
        <v>0</v>
      </c>
      <c r="AW310" s="355">
        <f>SUM(Paniglgasse:Newshop2!AW310)-AW311</f>
        <v>0</v>
      </c>
      <c r="AX310" s="355">
        <f>SUM(Paniglgasse:Newshop2!AX310)-AX311</f>
        <v>0</v>
      </c>
      <c r="AY310" s="355">
        <f>SUM(Paniglgasse:Newshop2!AY310)-AY311</f>
        <v>0</v>
      </c>
      <c r="AZ310" s="355">
        <f>SUM(Paniglgasse:Newshop2!AZ310)-AZ311</f>
        <v>0</v>
      </c>
      <c r="BA310" s="355">
        <f>SUM(Paniglgasse:Newshop2!BA310)-BA311</f>
        <v>0</v>
      </c>
      <c r="BB310" s="355">
        <f>SUM(Paniglgasse:Newshop2!BB310)-BB311</f>
        <v>0</v>
      </c>
      <c r="BC310" s="355">
        <f>SUM(Paniglgasse:Newshop2!BC310)-BC311</f>
        <v>0</v>
      </c>
      <c r="BD310" s="355">
        <f>SUM(Paniglgasse:Newshop2!BD310)-BD311</f>
        <v>0</v>
      </c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x14ac:dyDescent="0.3">
      <c r="A311" s="269"/>
      <c r="B311" s="78" t="s">
        <v>37</v>
      </c>
      <c r="C311" s="275"/>
      <c r="D311" s="161">
        <f>SUM(E311:BD311)</f>
        <v>0</v>
      </c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  <c r="AZ311" s="292"/>
      <c r="BA311" s="292"/>
      <c r="BB311" s="292"/>
      <c r="BC311" s="292"/>
      <c r="BD311" s="292"/>
      <c r="BE311" s="271"/>
      <c r="BF311" s="163">
        <f>SUM(E311:H311)</f>
        <v>0</v>
      </c>
      <c r="BG311" s="77">
        <f>SUM(I311:L311)</f>
        <v>0</v>
      </c>
      <c r="BH311" s="77">
        <f>SUM(M311:Q311)</f>
        <v>0</v>
      </c>
      <c r="BI311" s="77">
        <f>SUM(R311:U311)</f>
        <v>0</v>
      </c>
      <c r="BJ311" s="77">
        <f>SUM(V311:Y311)</f>
        <v>0</v>
      </c>
      <c r="BK311" s="77">
        <f>SUM(Z311:AD311)</f>
        <v>0</v>
      </c>
      <c r="BL311" s="77">
        <f>SUM(AE311:AH311)</f>
        <v>0</v>
      </c>
      <c r="BM311" s="77">
        <f>SUM(AI311:AL311)</f>
        <v>0</v>
      </c>
      <c r="BN311" s="77">
        <f>SUM(AM311:AQ311)</f>
        <v>0</v>
      </c>
      <c r="BO311" s="77">
        <f>SUM(AR311:AU311)</f>
        <v>0</v>
      </c>
      <c r="BP311" s="77">
        <f>SUM(AV311:AY311)</f>
        <v>0</v>
      </c>
      <c r="BQ311" s="77">
        <f>SUM(AZ311:BD311)</f>
        <v>0</v>
      </c>
      <c r="BR311" s="157">
        <f>SUM(BF311:BQ311)</f>
        <v>0</v>
      </c>
      <c r="BS311" s="77">
        <f>SUM(BF311:BH311)</f>
        <v>0</v>
      </c>
      <c r="BT311" s="77">
        <f>SUM(BI311:BK311)</f>
        <v>0</v>
      </c>
      <c r="BU311" s="77">
        <f>SUM(BL311:BN311)</f>
        <v>0</v>
      </c>
      <c r="BV311" s="77">
        <f>SUM(BO311:BQ311)</f>
        <v>0</v>
      </c>
      <c r="BW311" s="77">
        <f>SUM(BF311:BK311)</f>
        <v>0</v>
      </c>
      <c r="BX311" s="77">
        <f>SUM(BL311:BQ311)</f>
        <v>0</v>
      </c>
      <c r="BY311" s="77">
        <f>IF(Info!$O$3="Q1",$BS311,IF(Info!$O$3="Q2",$BS311+$BT311,IF(Info!$O$3="Q3",$BS311+$BT311+$BU311,$BR311)))</f>
        <v>0</v>
      </c>
      <c r="BZ311" s="77">
        <f>IF(Info!$O$3="Q1",$BS311,IF(Info!$O$3="Q2",$BT311,IF(Info!$O$3="Q3",$BU311,$BV311)))</f>
        <v>0</v>
      </c>
      <c r="CA311" s="49"/>
    </row>
    <row r="312" spans="1:79" x14ac:dyDescent="0.3">
      <c r="A312" s="269"/>
      <c r="B312" s="78" t="s">
        <v>39</v>
      </c>
      <c r="C312" s="275"/>
      <c r="D312" s="161">
        <f>SUM(E312:BD312)</f>
        <v>0</v>
      </c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  <c r="AZ312" s="292"/>
      <c r="BA312" s="292"/>
      <c r="BB312" s="292"/>
      <c r="BC312" s="292"/>
      <c r="BD312" s="292"/>
      <c r="BE312" s="271"/>
      <c r="BF312" s="163">
        <f>SUM(E312:H312)</f>
        <v>0</v>
      </c>
      <c r="BG312" s="77">
        <f>SUM(I312:L312)</f>
        <v>0</v>
      </c>
      <c r="BH312" s="77">
        <f>SUM(M312:Q312)</f>
        <v>0</v>
      </c>
      <c r="BI312" s="77">
        <f>SUM(R312:U312)</f>
        <v>0</v>
      </c>
      <c r="BJ312" s="77">
        <f>SUM(V312:Y312)</f>
        <v>0</v>
      </c>
      <c r="BK312" s="77">
        <f>SUM(Z312:AD312)</f>
        <v>0</v>
      </c>
      <c r="BL312" s="77">
        <f>SUM(AE312:AH312)</f>
        <v>0</v>
      </c>
      <c r="BM312" s="77">
        <f>SUM(AI312:AL312)</f>
        <v>0</v>
      </c>
      <c r="BN312" s="77">
        <f>SUM(AM312:AQ312)</f>
        <v>0</v>
      </c>
      <c r="BO312" s="77">
        <f>SUM(AR312:AU312)</f>
        <v>0</v>
      </c>
      <c r="BP312" s="77">
        <f>SUM(AV312:AY312)</f>
        <v>0</v>
      </c>
      <c r="BQ312" s="77">
        <f>SUM(AZ312:BD312)</f>
        <v>0</v>
      </c>
      <c r="BR312" s="157">
        <f>SUM(BF312:BQ312)</f>
        <v>0</v>
      </c>
      <c r="BS312" s="77">
        <f>SUM(BF312:BH312)</f>
        <v>0</v>
      </c>
      <c r="BT312" s="77">
        <f>SUM(BI312:BK312)</f>
        <v>0</v>
      </c>
      <c r="BU312" s="77">
        <f>SUM(BL312:BN312)</f>
        <v>0</v>
      </c>
      <c r="BV312" s="77">
        <f>SUM(BO312:BQ312)</f>
        <v>0</v>
      </c>
      <c r="BW312" s="77">
        <f>SUM(BF312:BK312)</f>
        <v>0</v>
      </c>
      <c r="BX312" s="77">
        <f>SUM(BL312:BQ312)</f>
        <v>0</v>
      </c>
      <c r="BY312" s="77">
        <f>IF(Info!$O$3="Q1",$BS312,IF(Info!$O$3="Q2",$BS312+$BT312,IF(Info!$O$3="Q3",$BS312+$BT312+$BU312,$BR312)))</f>
        <v>0</v>
      </c>
      <c r="BZ312" s="77">
        <f>IF(Info!$O$3="Q1",$BS312,IF(Info!$O$3="Q2",$BT312,IF(Info!$O$3="Q3",$BU312,$BV312)))</f>
        <v>0</v>
      </c>
      <c r="CA312" s="49"/>
    </row>
    <row r="313" spans="1:79" x14ac:dyDescent="0.3">
      <c r="A313" s="269"/>
      <c r="B313" s="78" t="s">
        <v>41</v>
      </c>
      <c r="C313" s="275"/>
      <c r="D313" s="161">
        <f>SUM(E313:BD313)</f>
        <v>0</v>
      </c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  <c r="AZ313" s="292"/>
      <c r="BA313" s="292"/>
      <c r="BB313" s="292"/>
      <c r="BC313" s="292"/>
      <c r="BD313" s="292"/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x14ac:dyDescent="0.3">
      <c r="A314" s="269"/>
      <c r="B314" s="78" t="s">
        <v>43</v>
      </c>
      <c r="C314" s="275"/>
      <c r="D314" s="161">
        <f>SUM(E314:BD314)</f>
        <v>0</v>
      </c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  <c r="AZ314" s="292"/>
      <c r="BA314" s="292"/>
      <c r="BB314" s="292"/>
      <c r="BC314" s="292"/>
      <c r="BD314" s="292"/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x14ac:dyDescent="0.3">
      <c r="A315" s="269"/>
      <c r="B315" s="160" t="s">
        <v>348</v>
      </c>
      <c r="C315" s="275"/>
      <c r="D315" s="161">
        <f>SUM(E315:BD315)</f>
        <v>0</v>
      </c>
      <c r="E315" s="278">
        <f t="shared" ref="E315:AJ315" si="488">SUM(E311:E314)</f>
        <v>0</v>
      </c>
      <c r="F315" s="278">
        <f t="shared" si="488"/>
        <v>0</v>
      </c>
      <c r="G315" s="278">
        <f t="shared" si="488"/>
        <v>0</v>
      </c>
      <c r="H315" s="278">
        <f t="shared" si="488"/>
        <v>0</v>
      </c>
      <c r="I315" s="278">
        <f t="shared" si="488"/>
        <v>0</v>
      </c>
      <c r="J315" s="278">
        <f t="shared" si="488"/>
        <v>0</v>
      </c>
      <c r="K315" s="278">
        <f t="shared" si="488"/>
        <v>0</v>
      </c>
      <c r="L315" s="278">
        <f t="shared" si="488"/>
        <v>0</v>
      </c>
      <c r="M315" s="278">
        <f t="shared" si="488"/>
        <v>0</v>
      </c>
      <c r="N315" s="278">
        <f t="shared" si="488"/>
        <v>0</v>
      </c>
      <c r="O315" s="278">
        <f t="shared" si="488"/>
        <v>0</v>
      </c>
      <c r="P315" s="278">
        <f t="shared" si="488"/>
        <v>0</v>
      </c>
      <c r="Q315" s="278">
        <f t="shared" si="488"/>
        <v>0</v>
      </c>
      <c r="R315" s="278">
        <f t="shared" si="488"/>
        <v>0</v>
      </c>
      <c r="S315" s="278">
        <f t="shared" si="488"/>
        <v>0</v>
      </c>
      <c r="T315" s="278">
        <f t="shared" si="488"/>
        <v>0</v>
      </c>
      <c r="U315" s="278">
        <f t="shared" si="488"/>
        <v>0</v>
      </c>
      <c r="V315" s="278">
        <f t="shared" si="488"/>
        <v>0</v>
      </c>
      <c r="W315" s="278">
        <f t="shared" si="488"/>
        <v>0</v>
      </c>
      <c r="X315" s="278">
        <f t="shared" si="488"/>
        <v>0</v>
      </c>
      <c r="Y315" s="278">
        <f t="shared" si="488"/>
        <v>0</v>
      </c>
      <c r="Z315" s="278">
        <f t="shared" si="488"/>
        <v>0</v>
      </c>
      <c r="AA315" s="278">
        <f t="shared" si="488"/>
        <v>0</v>
      </c>
      <c r="AB315" s="278">
        <f t="shared" si="488"/>
        <v>0</v>
      </c>
      <c r="AC315" s="278">
        <f t="shared" si="488"/>
        <v>0</v>
      </c>
      <c r="AD315" s="278">
        <f t="shared" si="488"/>
        <v>0</v>
      </c>
      <c r="AE315" s="278">
        <f t="shared" si="488"/>
        <v>0</v>
      </c>
      <c r="AF315" s="278">
        <f t="shared" si="488"/>
        <v>0</v>
      </c>
      <c r="AG315" s="278">
        <f t="shared" si="488"/>
        <v>0</v>
      </c>
      <c r="AH315" s="278">
        <f t="shared" si="488"/>
        <v>0</v>
      </c>
      <c r="AI315" s="278">
        <f t="shared" si="488"/>
        <v>0</v>
      </c>
      <c r="AJ315" s="278">
        <f t="shared" si="488"/>
        <v>0</v>
      </c>
      <c r="AK315" s="278">
        <f t="shared" ref="AK315:BP315" si="489">SUM(AK311:AK314)</f>
        <v>0</v>
      </c>
      <c r="AL315" s="278">
        <f t="shared" si="489"/>
        <v>0</v>
      </c>
      <c r="AM315" s="278">
        <f t="shared" si="489"/>
        <v>0</v>
      </c>
      <c r="AN315" s="278">
        <f t="shared" si="489"/>
        <v>0</v>
      </c>
      <c r="AO315" s="278">
        <f t="shared" si="489"/>
        <v>0</v>
      </c>
      <c r="AP315" s="278">
        <f t="shared" si="489"/>
        <v>0</v>
      </c>
      <c r="AQ315" s="278">
        <f t="shared" si="489"/>
        <v>0</v>
      </c>
      <c r="AR315" s="278">
        <f t="shared" si="489"/>
        <v>0</v>
      </c>
      <c r="AS315" s="278">
        <f t="shared" si="489"/>
        <v>0</v>
      </c>
      <c r="AT315" s="278">
        <f t="shared" si="489"/>
        <v>0</v>
      </c>
      <c r="AU315" s="278">
        <f t="shared" si="489"/>
        <v>0</v>
      </c>
      <c r="AV315" s="278">
        <f t="shared" si="489"/>
        <v>0</v>
      </c>
      <c r="AW315" s="278">
        <f t="shared" si="489"/>
        <v>0</v>
      </c>
      <c r="AX315" s="278">
        <f t="shared" si="489"/>
        <v>0</v>
      </c>
      <c r="AY315" s="278">
        <f t="shared" si="489"/>
        <v>0</v>
      </c>
      <c r="AZ315" s="278">
        <f t="shared" si="489"/>
        <v>0</v>
      </c>
      <c r="BA315" s="278">
        <f t="shared" si="489"/>
        <v>0</v>
      </c>
      <c r="BB315" s="278">
        <f t="shared" si="489"/>
        <v>0</v>
      </c>
      <c r="BC315" s="278">
        <f t="shared" si="489"/>
        <v>0</v>
      </c>
      <c r="BD315" s="278">
        <f t="shared" si="489"/>
        <v>0</v>
      </c>
      <c r="BE315" s="271"/>
      <c r="BF315" s="162">
        <f>SUM(E315:H315)</f>
        <v>0</v>
      </c>
      <c r="BG315" s="157">
        <f>SUM(I315:L315)</f>
        <v>0</v>
      </c>
      <c r="BH315" s="157">
        <f>SUM(M315:Q315)</f>
        <v>0</v>
      </c>
      <c r="BI315" s="157">
        <f>SUM(R315:U315)</f>
        <v>0</v>
      </c>
      <c r="BJ315" s="157">
        <f>SUM(V315:Y315)</f>
        <v>0</v>
      </c>
      <c r="BK315" s="157">
        <f>SUM(Z315:AD315)</f>
        <v>0</v>
      </c>
      <c r="BL315" s="157">
        <f>SUM(AE315:AH315)</f>
        <v>0</v>
      </c>
      <c r="BM315" s="157">
        <f>SUM(AI315:AL315)</f>
        <v>0</v>
      </c>
      <c r="BN315" s="157">
        <f>SUM(AM315:AQ315)</f>
        <v>0</v>
      </c>
      <c r="BO315" s="157">
        <f>SUM(AR315:AU315)</f>
        <v>0</v>
      </c>
      <c r="BP315" s="157">
        <f>SUM(AV315:AY315)</f>
        <v>0</v>
      </c>
      <c r="BQ315" s="157">
        <f>SUM(AZ315:BD315)</f>
        <v>0</v>
      </c>
      <c r="BR315" s="157">
        <f>SUM(BF315:BQ315)</f>
        <v>0</v>
      </c>
      <c r="BS315" s="157">
        <f>SUM(BF315:BH315)</f>
        <v>0</v>
      </c>
      <c r="BT315" s="157">
        <f>SUM(BI315:BK315)</f>
        <v>0</v>
      </c>
      <c r="BU315" s="157">
        <f>SUM(BL315:BN315)</f>
        <v>0</v>
      </c>
      <c r="BV315" s="157">
        <f>SUM(BO315:BQ315)</f>
        <v>0</v>
      </c>
      <c r="BW315" s="157">
        <f>SUM(BF315:BK315)</f>
        <v>0</v>
      </c>
      <c r="BX315" s="157">
        <f>SUM(BL315:BQ315)</f>
        <v>0</v>
      </c>
      <c r="BY315" s="157">
        <f>IF(Info!$O$3="Q1",$BS315,IF(Info!$O$3="Q2",$BS315+$BT315,IF(Info!$O$3="Q3",$BS315+$BT315+$BU315,$BR315)))</f>
        <v>0</v>
      </c>
      <c r="BZ315" s="157">
        <f>IF(Info!$O$3="Q1",$BS315,IF(Info!$O$3="Q2",$BT315,IF(Info!$O$3="Q3",$BU315,$BV315)))</f>
        <v>0</v>
      </c>
      <c r="CA315" s="49"/>
    </row>
    <row r="316" spans="1:79" ht="15.6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x14ac:dyDescent="0.3">
      <c r="A317" s="269"/>
      <c r="B317" s="78" t="s">
        <v>350</v>
      </c>
      <c r="C317" s="275"/>
      <c r="D317" s="161">
        <f t="shared" ref="D317:D323" si="490">SUM(E317:BD317)</f>
        <v>0</v>
      </c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  <c r="AZ317" s="292"/>
      <c r="BA317" s="292"/>
      <c r="BB317" s="292"/>
      <c r="BC317" s="292"/>
      <c r="BD317" s="292"/>
      <c r="BE317" s="271"/>
      <c r="BF317" s="163">
        <f t="shared" ref="BF317:BF323" si="491">SUM(E317:H317)</f>
        <v>0</v>
      </c>
      <c r="BG317" s="77">
        <f t="shared" ref="BG317:BG323" si="492">SUM(I317:L317)</f>
        <v>0</v>
      </c>
      <c r="BH317" s="77">
        <f t="shared" ref="BH317:BH323" si="493">SUM(M317:Q317)</f>
        <v>0</v>
      </c>
      <c r="BI317" s="77">
        <f t="shared" ref="BI317:BI323" si="494">SUM(R317:U317)</f>
        <v>0</v>
      </c>
      <c r="BJ317" s="77">
        <f t="shared" ref="BJ317:BJ323" si="495">SUM(V317:Y317)</f>
        <v>0</v>
      </c>
      <c r="BK317" s="77">
        <f t="shared" ref="BK317:BK323" si="496">SUM(Z317:AD317)</f>
        <v>0</v>
      </c>
      <c r="BL317" s="77">
        <f t="shared" ref="BL317:BL323" si="497">SUM(AE317:AH317)</f>
        <v>0</v>
      </c>
      <c r="BM317" s="77">
        <f t="shared" ref="BM317:BM323" si="498">SUM(AI317:AL317)</f>
        <v>0</v>
      </c>
      <c r="BN317" s="77">
        <f t="shared" ref="BN317:BN323" si="499">SUM(AM317:AQ317)</f>
        <v>0</v>
      </c>
      <c r="BO317" s="77">
        <f t="shared" ref="BO317:BO323" si="500">SUM(AR317:AU317)</f>
        <v>0</v>
      </c>
      <c r="BP317" s="77">
        <f t="shared" ref="BP317:BP323" si="501">SUM(AV317:AY317)</f>
        <v>0</v>
      </c>
      <c r="BQ317" s="77">
        <f t="shared" ref="BQ317:BQ323" si="502">SUM(AZ317:BD317)</f>
        <v>0</v>
      </c>
      <c r="BR317" s="157">
        <f t="shared" ref="BR317:BR323" si="503">SUM(BF317:BQ317)</f>
        <v>0</v>
      </c>
      <c r="BS317" s="77">
        <f t="shared" ref="BS317:BS323" si="504">SUM(BF317:BH317)</f>
        <v>0</v>
      </c>
      <c r="BT317" s="77">
        <f t="shared" ref="BT317:BT323" si="505">SUM(BI317:BK317)</f>
        <v>0</v>
      </c>
      <c r="BU317" s="77">
        <f t="shared" ref="BU317:BU323" si="506">SUM(BL317:BN317)</f>
        <v>0</v>
      </c>
      <c r="BV317" s="77">
        <f t="shared" ref="BV317:BV323" si="507">SUM(BO317:BQ317)</f>
        <v>0</v>
      </c>
      <c r="BW317" s="77">
        <f t="shared" ref="BW317:BW323" si="508">SUM(BF317:BK317)</f>
        <v>0</v>
      </c>
      <c r="BX317" s="77">
        <f t="shared" ref="BX317:BX323" si="509">SUM(BL317:BQ317)</f>
        <v>0</v>
      </c>
      <c r="BY317" s="77">
        <f>IF(Info!$O$3="Q1",$BS317,IF(Info!$O$3="Q2",$BS317+$BT317,IF(Info!$O$3="Q3",$BS317+$BT317+$BU317,$BR317)))</f>
        <v>0</v>
      </c>
      <c r="BZ317" s="77">
        <f>IF(Info!$O$3="Q1",$BS317,IF(Info!$O$3="Q2",$BT317,IF(Info!$O$3="Q3",$BU317,$BV317)))</f>
        <v>0</v>
      </c>
      <c r="CA317" s="49"/>
    </row>
    <row r="318" spans="1:79" x14ac:dyDescent="0.3">
      <c r="A318" s="269"/>
      <c r="B318" s="78" t="s">
        <v>47</v>
      </c>
      <c r="C318" s="275"/>
      <c r="D318" s="161">
        <f t="shared" si="490"/>
        <v>0</v>
      </c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  <c r="AZ318" s="292"/>
      <c r="BA318" s="292"/>
      <c r="BB318" s="292"/>
      <c r="BC318" s="292"/>
      <c r="BD318" s="292"/>
      <c r="BE318" s="271"/>
      <c r="BF318" s="163">
        <f t="shared" si="491"/>
        <v>0</v>
      </c>
      <c r="BG318" s="77">
        <f t="shared" si="492"/>
        <v>0</v>
      </c>
      <c r="BH318" s="77">
        <f t="shared" si="493"/>
        <v>0</v>
      </c>
      <c r="BI318" s="77">
        <f t="shared" si="494"/>
        <v>0</v>
      </c>
      <c r="BJ318" s="77">
        <f t="shared" si="495"/>
        <v>0</v>
      </c>
      <c r="BK318" s="77">
        <f t="shared" si="496"/>
        <v>0</v>
      </c>
      <c r="BL318" s="77">
        <f t="shared" si="497"/>
        <v>0</v>
      </c>
      <c r="BM318" s="77">
        <f t="shared" si="498"/>
        <v>0</v>
      </c>
      <c r="BN318" s="77">
        <f t="shared" si="499"/>
        <v>0</v>
      </c>
      <c r="BO318" s="77">
        <f t="shared" si="500"/>
        <v>0</v>
      </c>
      <c r="BP318" s="77">
        <f t="shared" si="501"/>
        <v>0</v>
      </c>
      <c r="BQ318" s="77">
        <f t="shared" si="502"/>
        <v>0</v>
      </c>
      <c r="BR318" s="157">
        <f t="shared" si="503"/>
        <v>0</v>
      </c>
      <c r="BS318" s="77">
        <f t="shared" si="504"/>
        <v>0</v>
      </c>
      <c r="BT318" s="77">
        <f t="shared" si="505"/>
        <v>0</v>
      </c>
      <c r="BU318" s="77">
        <f t="shared" si="506"/>
        <v>0</v>
      </c>
      <c r="BV318" s="77">
        <f t="shared" si="507"/>
        <v>0</v>
      </c>
      <c r="BW318" s="77">
        <f t="shared" si="508"/>
        <v>0</v>
      </c>
      <c r="BX318" s="77">
        <f t="shared" si="509"/>
        <v>0</v>
      </c>
      <c r="BY318" s="77">
        <f>IF(Info!$O$3="Q1",$BS318,IF(Info!$O$3="Q2",$BS318+$BT318,IF(Info!$O$3="Q3",$BS318+$BT318+$BU318,$BR318)))</f>
        <v>0</v>
      </c>
      <c r="BZ318" s="77">
        <f>IF(Info!$O$3="Q1",$BS318,IF(Info!$O$3="Q2",$BT318,IF(Info!$O$3="Q3",$BU318,$BV318)))</f>
        <v>0</v>
      </c>
      <c r="CA318" s="49"/>
    </row>
    <row r="319" spans="1:79" x14ac:dyDescent="0.3">
      <c r="A319" s="269"/>
      <c r="B319" s="78" t="s">
        <v>351</v>
      </c>
      <c r="C319" s="275"/>
      <c r="D319" s="161">
        <f t="shared" si="490"/>
        <v>0</v>
      </c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  <c r="AZ319" s="292"/>
      <c r="BA319" s="292"/>
      <c r="BB319" s="292"/>
      <c r="BC319" s="292"/>
      <c r="BD319" s="292"/>
      <c r="BE319" s="271"/>
      <c r="BF319" s="163">
        <f t="shared" si="491"/>
        <v>0</v>
      </c>
      <c r="BG319" s="77">
        <f t="shared" si="492"/>
        <v>0</v>
      </c>
      <c r="BH319" s="77">
        <f t="shared" si="493"/>
        <v>0</v>
      </c>
      <c r="BI319" s="77">
        <f t="shared" si="494"/>
        <v>0</v>
      </c>
      <c r="BJ319" s="77">
        <f t="shared" si="495"/>
        <v>0</v>
      </c>
      <c r="BK319" s="77">
        <f t="shared" si="496"/>
        <v>0</v>
      </c>
      <c r="BL319" s="77">
        <f t="shared" si="497"/>
        <v>0</v>
      </c>
      <c r="BM319" s="77">
        <f t="shared" si="498"/>
        <v>0</v>
      </c>
      <c r="BN319" s="77">
        <f t="shared" si="499"/>
        <v>0</v>
      </c>
      <c r="BO319" s="77">
        <f t="shared" si="500"/>
        <v>0</v>
      </c>
      <c r="BP319" s="77">
        <f t="shared" si="501"/>
        <v>0</v>
      </c>
      <c r="BQ319" s="77">
        <f t="shared" si="502"/>
        <v>0</v>
      </c>
      <c r="BR319" s="157">
        <f t="shared" si="503"/>
        <v>0</v>
      </c>
      <c r="BS319" s="77">
        <f t="shared" si="504"/>
        <v>0</v>
      </c>
      <c r="BT319" s="77">
        <f t="shared" si="505"/>
        <v>0</v>
      </c>
      <c r="BU319" s="77">
        <f t="shared" si="506"/>
        <v>0</v>
      </c>
      <c r="BV319" s="77">
        <f t="shared" si="507"/>
        <v>0</v>
      </c>
      <c r="BW319" s="77">
        <f t="shared" si="508"/>
        <v>0</v>
      </c>
      <c r="BX319" s="77">
        <f t="shared" si="509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x14ac:dyDescent="0.3">
      <c r="A320" s="269"/>
      <c r="B320" s="78" t="s">
        <v>51</v>
      </c>
      <c r="C320" s="275"/>
      <c r="D320" s="161">
        <f t="shared" si="490"/>
        <v>0</v>
      </c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  <c r="AZ320" s="292"/>
      <c r="BA320" s="292"/>
      <c r="BB320" s="292"/>
      <c r="BC320" s="292"/>
      <c r="BD320" s="292"/>
      <c r="BE320" s="271"/>
      <c r="BF320" s="163">
        <f t="shared" si="491"/>
        <v>0</v>
      </c>
      <c r="BG320" s="77">
        <f t="shared" si="492"/>
        <v>0</v>
      </c>
      <c r="BH320" s="77">
        <f t="shared" si="493"/>
        <v>0</v>
      </c>
      <c r="BI320" s="77">
        <f t="shared" si="494"/>
        <v>0</v>
      </c>
      <c r="BJ320" s="77">
        <f t="shared" si="495"/>
        <v>0</v>
      </c>
      <c r="BK320" s="77">
        <f t="shared" si="496"/>
        <v>0</v>
      </c>
      <c r="BL320" s="77">
        <f t="shared" si="497"/>
        <v>0</v>
      </c>
      <c r="BM320" s="77">
        <f t="shared" si="498"/>
        <v>0</v>
      </c>
      <c r="BN320" s="77">
        <f t="shared" si="499"/>
        <v>0</v>
      </c>
      <c r="BO320" s="77">
        <f t="shared" si="500"/>
        <v>0</v>
      </c>
      <c r="BP320" s="77">
        <f t="shared" si="501"/>
        <v>0</v>
      </c>
      <c r="BQ320" s="77">
        <f t="shared" si="502"/>
        <v>0</v>
      </c>
      <c r="BR320" s="157">
        <f t="shared" si="503"/>
        <v>0</v>
      </c>
      <c r="BS320" s="77">
        <f t="shared" si="504"/>
        <v>0</v>
      </c>
      <c r="BT320" s="77">
        <f t="shared" si="505"/>
        <v>0</v>
      </c>
      <c r="BU320" s="77">
        <f t="shared" si="506"/>
        <v>0</v>
      </c>
      <c r="BV320" s="77">
        <f t="shared" si="507"/>
        <v>0</v>
      </c>
      <c r="BW320" s="77">
        <f t="shared" si="508"/>
        <v>0</v>
      </c>
      <c r="BX320" s="77">
        <f t="shared" si="509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x14ac:dyDescent="0.3">
      <c r="A321" s="269"/>
      <c r="B321" s="78" t="s">
        <v>53</v>
      </c>
      <c r="C321" s="275"/>
      <c r="D321" s="161">
        <f t="shared" si="490"/>
        <v>0</v>
      </c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  <c r="AZ321" s="292"/>
      <c r="BA321" s="292"/>
      <c r="BB321" s="292"/>
      <c r="BC321" s="292"/>
      <c r="BD321" s="292"/>
      <c r="BE321" s="271"/>
      <c r="BF321" s="163">
        <f t="shared" si="491"/>
        <v>0</v>
      </c>
      <c r="BG321" s="77">
        <f t="shared" si="492"/>
        <v>0</v>
      </c>
      <c r="BH321" s="77">
        <f t="shared" si="493"/>
        <v>0</v>
      </c>
      <c r="BI321" s="77">
        <f t="shared" si="494"/>
        <v>0</v>
      </c>
      <c r="BJ321" s="77">
        <f t="shared" si="495"/>
        <v>0</v>
      </c>
      <c r="BK321" s="77">
        <f t="shared" si="496"/>
        <v>0</v>
      </c>
      <c r="BL321" s="77">
        <f t="shared" si="497"/>
        <v>0</v>
      </c>
      <c r="BM321" s="77">
        <f t="shared" si="498"/>
        <v>0</v>
      </c>
      <c r="BN321" s="77">
        <f t="shared" si="499"/>
        <v>0</v>
      </c>
      <c r="BO321" s="77">
        <f t="shared" si="500"/>
        <v>0</v>
      </c>
      <c r="BP321" s="77">
        <f t="shared" si="501"/>
        <v>0</v>
      </c>
      <c r="BQ321" s="77">
        <f t="shared" si="502"/>
        <v>0</v>
      </c>
      <c r="BR321" s="157">
        <f t="shared" si="503"/>
        <v>0</v>
      </c>
      <c r="BS321" s="77">
        <f t="shared" si="504"/>
        <v>0</v>
      </c>
      <c r="BT321" s="77">
        <f t="shared" si="505"/>
        <v>0</v>
      </c>
      <c r="BU321" s="77">
        <f t="shared" si="506"/>
        <v>0</v>
      </c>
      <c r="BV321" s="77">
        <f t="shared" si="507"/>
        <v>0</v>
      </c>
      <c r="BW321" s="77">
        <f t="shared" si="508"/>
        <v>0</v>
      </c>
      <c r="BX321" s="77">
        <f t="shared" si="509"/>
        <v>0</v>
      </c>
      <c r="BY321" s="77">
        <f>IF(Info!$O$3="Q1",$BS321,IF(Info!$O$3="Q2",$BS321+$BT321,IF(Info!$O$3="Q3",$BS321+$BT321+$BU321,$BR321)))</f>
        <v>0</v>
      </c>
      <c r="BZ321" s="77">
        <f>IF(Info!$O$3="Q1",$BS321,IF(Info!$O$3="Q2",$BT321,IF(Info!$O$3="Q3",$BU321,$BV321)))</f>
        <v>0</v>
      </c>
      <c r="CA321" s="49"/>
    </row>
    <row r="322" spans="1:79" x14ac:dyDescent="0.3">
      <c r="A322" s="269"/>
      <c r="B322" s="78" t="s">
        <v>352</v>
      </c>
      <c r="C322" s="275"/>
      <c r="D322" s="161">
        <f t="shared" si="490"/>
        <v>0</v>
      </c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  <c r="AZ322" s="292"/>
      <c r="BA322" s="292"/>
      <c r="BB322" s="292"/>
      <c r="BC322" s="292"/>
      <c r="BD322" s="292"/>
      <c r="BE322" s="271"/>
      <c r="BF322" s="163">
        <f t="shared" si="491"/>
        <v>0</v>
      </c>
      <c r="BG322" s="77">
        <f t="shared" si="492"/>
        <v>0</v>
      </c>
      <c r="BH322" s="77">
        <f t="shared" si="493"/>
        <v>0</v>
      </c>
      <c r="BI322" s="77">
        <f t="shared" si="494"/>
        <v>0</v>
      </c>
      <c r="BJ322" s="77">
        <f t="shared" si="495"/>
        <v>0</v>
      </c>
      <c r="BK322" s="77">
        <f t="shared" si="496"/>
        <v>0</v>
      </c>
      <c r="BL322" s="77">
        <f t="shared" si="497"/>
        <v>0</v>
      </c>
      <c r="BM322" s="77">
        <f t="shared" si="498"/>
        <v>0</v>
      </c>
      <c r="BN322" s="77">
        <f t="shared" si="499"/>
        <v>0</v>
      </c>
      <c r="BO322" s="77">
        <f t="shared" si="500"/>
        <v>0</v>
      </c>
      <c r="BP322" s="77">
        <f t="shared" si="501"/>
        <v>0</v>
      </c>
      <c r="BQ322" s="77">
        <f t="shared" si="502"/>
        <v>0</v>
      </c>
      <c r="BR322" s="157">
        <f t="shared" si="503"/>
        <v>0</v>
      </c>
      <c r="BS322" s="77">
        <f t="shared" si="504"/>
        <v>0</v>
      </c>
      <c r="BT322" s="77">
        <f t="shared" si="505"/>
        <v>0</v>
      </c>
      <c r="BU322" s="77">
        <f t="shared" si="506"/>
        <v>0</v>
      </c>
      <c r="BV322" s="77">
        <f t="shared" si="507"/>
        <v>0</v>
      </c>
      <c r="BW322" s="77">
        <f t="shared" si="508"/>
        <v>0</v>
      </c>
      <c r="BX322" s="77">
        <f t="shared" si="509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x14ac:dyDescent="0.3">
      <c r="A323" s="269"/>
      <c r="B323" s="160" t="s">
        <v>353</v>
      </c>
      <c r="C323" s="275"/>
      <c r="D323" s="161">
        <f t="shared" si="490"/>
        <v>0</v>
      </c>
      <c r="E323" s="278">
        <f t="shared" ref="E323:AJ323" si="510">SUM(E317:E322)</f>
        <v>0</v>
      </c>
      <c r="F323" s="278">
        <f t="shared" si="510"/>
        <v>0</v>
      </c>
      <c r="G323" s="278">
        <f t="shared" si="510"/>
        <v>0</v>
      </c>
      <c r="H323" s="278">
        <f t="shared" si="510"/>
        <v>0</v>
      </c>
      <c r="I323" s="278">
        <f t="shared" si="510"/>
        <v>0</v>
      </c>
      <c r="J323" s="278">
        <f t="shared" si="510"/>
        <v>0</v>
      </c>
      <c r="K323" s="278">
        <f t="shared" si="510"/>
        <v>0</v>
      </c>
      <c r="L323" s="278">
        <f t="shared" si="510"/>
        <v>0</v>
      </c>
      <c r="M323" s="278">
        <f t="shared" si="510"/>
        <v>0</v>
      </c>
      <c r="N323" s="278">
        <f t="shared" si="510"/>
        <v>0</v>
      </c>
      <c r="O323" s="278">
        <f t="shared" si="510"/>
        <v>0</v>
      </c>
      <c r="P323" s="278">
        <f t="shared" si="510"/>
        <v>0</v>
      </c>
      <c r="Q323" s="278">
        <f t="shared" si="510"/>
        <v>0</v>
      </c>
      <c r="R323" s="278">
        <f t="shared" si="510"/>
        <v>0</v>
      </c>
      <c r="S323" s="278">
        <f t="shared" si="510"/>
        <v>0</v>
      </c>
      <c r="T323" s="278">
        <f t="shared" si="510"/>
        <v>0</v>
      </c>
      <c r="U323" s="278">
        <f t="shared" si="510"/>
        <v>0</v>
      </c>
      <c r="V323" s="278">
        <f t="shared" si="510"/>
        <v>0</v>
      </c>
      <c r="W323" s="278">
        <f t="shared" si="510"/>
        <v>0</v>
      </c>
      <c r="X323" s="278">
        <f t="shared" si="510"/>
        <v>0</v>
      </c>
      <c r="Y323" s="278">
        <f t="shared" si="510"/>
        <v>0</v>
      </c>
      <c r="Z323" s="278">
        <f t="shared" si="510"/>
        <v>0</v>
      </c>
      <c r="AA323" s="278">
        <f t="shared" si="510"/>
        <v>0</v>
      </c>
      <c r="AB323" s="278">
        <f t="shared" si="510"/>
        <v>0</v>
      </c>
      <c r="AC323" s="278">
        <f t="shared" si="510"/>
        <v>0</v>
      </c>
      <c r="AD323" s="278">
        <f t="shared" si="510"/>
        <v>0</v>
      </c>
      <c r="AE323" s="278">
        <f t="shared" si="510"/>
        <v>0</v>
      </c>
      <c r="AF323" s="278">
        <f t="shared" si="510"/>
        <v>0</v>
      </c>
      <c r="AG323" s="278">
        <f t="shared" si="510"/>
        <v>0</v>
      </c>
      <c r="AH323" s="278">
        <f t="shared" si="510"/>
        <v>0</v>
      </c>
      <c r="AI323" s="278">
        <f t="shared" si="510"/>
        <v>0</v>
      </c>
      <c r="AJ323" s="278">
        <f t="shared" si="510"/>
        <v>0</v>
      </c>
      <c r="AK323" s="278">
        <f t="shared" ref="AK323:BP323" si="511">SUM(AK317:AK322)</f>
        <v>0</v>
      </c>
      <c r="AL323" s="278">
        <f t="shared" si="511"/>
        <v>0</v>
      </c>
      <c r="AM323" s="278">
        <f t="shared" si="511"/>
        <v>0</v>
      </c>
      <c r="AN323" s="278">
        <f t="shared" si="511"/>
        <v>0</v>
      </c>
      <c r="AO323" s="278">
        <f t="shared" si="511"/>
        <v>0</v>
      </c>
      <c r="AP323" s="278">
        <f t="shared" si="511"/>
        <v>0</v>
      </c>
      <c r="AQ323" s="278">
        <f t="shared" si="511"/>
        <v>0</v>
      </c>
      <c r="AR323" s="278">
        <f t="shared" si="511"/>
        <v>0</v>
      </c>
      <c r="AS323" s="278">
        <f t="shared" si="511"/>
        <v>0</v>
      </c>
      <c r="AT323" s="278">
        <f t="shared" si="511"/>
        <v>0</v>
      </c>
      <c r="AU323" s="278">
        <f t="shared" si="511"/>
        <v>0</v>
      </c>
      <c r="AV323" s="278">
        <f t="shared" si="511"/>
        <v>0</v>
      </c>
      <c r="AW323" s="278">
        <f t="shared" si="511"/>
        <v>0</v>
      </c>
      <c r="AX323" s="278">
        <f t="shared" si="511"/>
        <v>0</v>
      </c>
      <c r="AY323" s="278">
        <f t="shared" si="511"/>
        <v>0</v>
      </c>
      <c r="AZ323" s="278">
        <f t="shared" si="511"/>
        <v>0</v>
      </c>
      <c r="BA323" s="278">
        <f t="shared" si="511"/>
        <v>0</v>
      </c>
      <c r="BB323" s="278">
        <f t="shared" si="511"/>
        <v>0</v>
      </c>
      <c r="BC323" s="278">
        <f t="shared" si="511"/>
        <v>0</v>
      </c>
      <c r="BD323" s="278">
        <f t="shared" si="511"/>
        <v>0</v>
      </c>
      <c r="BE323" s="271"/>
      <c r="BF323" s="162">
        <f t="shared" si="491"/>
        <v>0</v>
      </c>
      <c r="BG323" s="157">
        <f t="shared" si="492"/>
        <v>0</v>
      </c>
      <c r="BH323" s="157">
        <f t="shared" si="493"/>
        <v>0</v>
      </c>
      <c r="BI323" s="157">
        <f t="shared" si="494"/>
        <v>0</v>
      </c>
      <c r="BJ323" s="157">
        <f t="shared" si="495"/>
        <v>0</v>
      </c>
      <c r="BK323" s="157">
        <f t="shared" si="496"/>
        <v>0</v>
      </c>
      <c r="BL323" s="157">
        <f t="shared" si="497"/>
        <v>0</v>
      </c>
      <c r="BM323" s="157">
        <f t="shared" si="498"/>
        <v>0</v>
      </c>
      <c r="BN323" s="157">
        <f t="shared" si="499"/>
        <v>0</v>
      </c>
      <c r="BO323" s="157">
        <f t="shared" si="500"/>
        <v>0</v>
      </c>
      <c r="BP323" s="157">
        <f t="shared" si="501"/>
        <v>0</v>
      </c>
      <c r="BQ323" s="157">
        <f t="shared" si="502"/>
        <v>0</v>
      </c>
      <c r="BR323" s="157">
        <f t="shared" si="503"/>
        <v>0</v>
      </c>
      <c r="BS323" s="157">
        <f t="shared" si="504"/>
        <v>0</v>
      </c>
      <c r="BT323" s="157">
        <f t="shared" si="505"/>
        <v>0</v>
      </c>
      <c r="BU323" s="157">
        <f t="shared" si="506"/>
        <v>0</v>
      </c>
      <c r="BV323" s="157">
        <f t="shared" si="507"/>
        <v>0</v>
      </c>
      <c r="BW323" s="157">
        <f t="shared" si="508"/>
        <v>0</v>
      </c>
      <c r="BX323" s="157">
        <f t="shared" si="509"/>
        <v>0</v>
      </c>
      <c r="BY323" s="157">
        <f>IF(Info!$O$3="Q1",$BS323,IF(Info!$O$3="Q2",$BS323+$BT323,IF(Info!$O$3="Q3",$BS323+$BT323+$BU323,$BR323)))</f>
        <v>0</v>
      </c>
      <c r="BZ323" s="157">
        <f>IF(Info!$O$3="Q1",$BS323,IF(Info!$O$3="Q2",$BT323,IF(Info!$O$3="Q3",$BU323,$BV323)))</f>
        <v>0</v>
      </c>
      <c r="CA323" s="49"/>
    </row>
    <row r="324" spans="1:79" ht="15.6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x14ac:dyDescent="0.3">
      <c r="A325" s="269"/>
      <c r="B325" s="78" t="s">
        <v>354</v>
      </c>
      <c r="C325" s="275"/>
      <c r="D325" s="161">
        <f>SUM(E325:BD325)</f>
        <v>0</v>
      </c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  <c r="AZ325" s="292"/>
      <c r="BA325" s="292"/>
      <c r="BB325" s="292"/>
      <c r="BC325" s="292"/>
      <c r="BD325" s="292"/>
      <c r="BE325" s="271"/>
      <c r="BF325" s="163">
        <f>SUM(E325:H325)</f>
        <v>0</v>
      </c>
      <c r="BG325" s="77">
        <f>SUM(I325:L325)</f>
        <v>0</v>
      </c>
      <c r="BH325" s="77">
        <f>SUM(M325:Q325)</f>
        <v>0</v>
      </c>
      <c r="BI325" s="77">
        <f>SUM(R325:U325)</f>
        <v>0</v>
      </c>
      <c r="BJ325" s="77">
        <f>SUM(V325:Y325)</f>
        <v>0</v>
      </c>
      <c r="BK325" s="77">
        <f>SUM(Z325:AD325)</f>
        <v>0</v>
      </c>
      <c r="BL325" s="77">
        <f>SUM(AE325:AH325)</f>
        <v>0</v>
      </c>
      <c r="BM325" s="77">
        <f>SUM(AI325:AL325)</f>
        <v>0</v>
      </c>
      <c r="BN325" s="77">
        <f>SUM(AM325:AQ325)</f>
        <v>0</v>
      </c>
      <c r="BO325" s="77">
        <f>SUM(AR325:AU325)</f>
        <v>0</v>
      </c>
      <c r="BP325" s="77">
        <f>SUM(AV325:AY325)</f>
        <v>0</v>
      </c>
      <c r="BQ325" s="77">
        <f>SUM(AZ325:BD325)</f>
        <v>0</v>
      </c>
      <c r="BR325" s="157">
        <f>SUM(BF325:BQ325)</f>
        <v>0</v>
      </c>
      <c r="BS325" s="77">
        <f>SUM(BF325:BH325)</f>
        <v>0</v>
      </c>
      <c r="BT325" s="77">
        <f>SUM(BI325:BK325)</f>
        <v>0</v>
      </c>
      <c r="BU325" s="77">
        <f>SUM(BL325:BN325)</f>
        <v>0</v>
      </c>
      <c r="BV325" s="77">
        <f>SUM(BO325:BQ325)</f>
        <v>0</v>
      </c>
      <c r="BW325" s="77">
        <f>SUM(BF325:BK325)</f>
        <v>0</v>
      </c>
      <c r="BX325" s="77">
        <f>SUM(BL325:BQ325)</f>
        <v>0</v>
      </c>
      <c r="BY325" s="77">
        <f>IF(Info!$O$3="Q1",$BS325,IF(Info!$O$3="Q2",$BS325+$BT325,IF(Info!$O$3="Q3",$BS325+$BT325+$BU325,$BR325)))</f>
        <v>0</v>
      </c>
      <c r="BZ325" s="77">
        <f>IF(Info!$O$3="Q1",$BS325,IF(Info!$O$3="Q2",$BT325,IF(Info!$O$3="Q3",$BU325,$BV325)))</f>
        <v>0</v>
      </c>
      <c r="CA325" s="49"/>
    </row>
    <row r="326" spans="1:79" x14ac:dyDescent="0.3">
      <c r="A326" s="269"/>
      <c r="B326" s="78" t="s">
        <v>59</v>
      </c>
      <c r="C326" s="275"/>
      <c r="D326" s="161">
        <f>SUM(E326:BD326)</f>
        <v>0</v>
      </c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  <c r="AZ326" s="292"/>
      <c r="BA326" s="292"/>
      <c r="BB326" s="292"/>
      <c r="BC326" s="292"/>
      <c r="BD326" s="292"/>
      <c r="BE326" s="271"/>
      <c r="BF326" s="163">
        <f>SUM(E326:H326)</f>
        <v>0</v>
      </c>
      <c r="BG326" s="77">
        <f>SUM(I326:L326)</f>
        <v>0</v>
      </c>
      <c r="BH326" s="77">
        <f>SUM(M326:Q326)</f>
        <v>0</v>
      </c>
      <c r="BI326" s="77">
        <f>SUM(R326:U326)</f>
        <v>0</v>
      </c>
      <c r="BJ326" s="77">
        <f>SUM(V326:Y326)</f>
        <v>0</v>
      </c>
      <c r="BK326" s="77">
        <f>SUM(Z326:AD326)</f>
        <v>0</v>
      </c>
      <c r="BL326" s="77">
        <f>SUM(AE326:AH326)</f>
        <v>0</v>
      </c>
      <c r="BM326" s="77">
        <f>SUM(AI326:AL326)</f>
        <v>0</v>
      </c>
      <c r="BN326" s="77">
        <f>SUM(AM326:AQ326)</f>
        <v>0</v>
      </c>
      <c r="BO326" s="77">
        <f>SUM(AR326:AU326)</f>
        <v>0</v>
      </c>
      <c r="BP326" s="77">
        <f>SUM(AV326:AY326)</f>
        <v>0</v>
      </c>
      <c r="BQ326" s="77">
        <f>SUM(AZ326:BD326)</f>
        <v>0</v>
      </c>
      <c r="BR326" s="157">
        <f>SUM(BF326:BQ326)</f>
        <v>0</v>
      </c>
      <c r="BS326" s="77">
        <f>SUM(BF326:BH326)</f>
        <v>0</v>
      </c>
      <c r="BT326" s="77">
        <f>SUM(BI326:BK326)</f>
        <v>0</v>
      </c>
      <c r="BU326" s="77">
        <f>SUM(BL326:BN326)</f>
        <v>0</v>
      </c>
      <c r="BV326" s="77">
        <f>SUM(BO326:BQ326)</f>
        <v>0</v>
      </c>
      <c r="BW326" s="77">
        <f>SUM(BF326:BK326)</f>
        <v>0</v>
      </c>
      <c r="BX326" s="77">
        <f>SUM(BL326:BQ326)</f>
        <v>0</v>
      </c>
      <c r="BY326" s="77">
        <f>IF(Info!$O$3="Q1",$BS326,IF(Info!$O$3="Q2",$BS326+$BT326,IF(Info!$O$3="Q3",$BS326+$BT326+$BU326,$BR326)))</f>
        <v>0</v>
      </c>
      <c r="BZ326" s="77">
        <f>IF(Info!$O$3="Q1",$BS326,IF(Info!$O$3="Q2",$BT326,IF(Info!$O$3="Q3",$BU326,$BV326)))</f>
        <v>0</v>
      </c>
      <c r="CA326" s="49"/>
    </row>
    <row r="327" spans="1:79" x14ac:dyDescent="0.3">
      <c r="A327" s="269"/>
      <c r="B327" s="160" t="s">
        <v>355</v>
      </c>
      <c r="C327" s="275"/>
      <c r="D327" s="161">
        <f>SUM(E327:BD327)</f>
        <v>0</v>
      </c>
      <c r="E327" s="278">
        <f t="shared" ref="E327:AJ327" si="512">SUM(E325:E326)</f>
        <v>0</v>
      </c>
      <c r="F327" s="278">
        <f t="shared" si="512"/>
        <v>0</v>
      </c>
      <c r="G327" s="278">
        <f t="shared" si="512"/>
        <v>0</v>
      </c>
      <c r="H327" s="278">
        <f t="shared" si="512"/>
        <v>0</v>
      </c>
      <c r="I327" s="278">
        <f t="shared" si="512"/>
        <v>0</v>
      </c>
      <c r="J327" s="278">
        <f t="shared" si="512"/>
        <v>0</v>
      </c>
      <c r="K327" s="278">
        <f t="shared" si="512"/>
        <v>0</v>
      </c>
      <c r="L327" s="278">
        <f t="shared" si="512"/>
        <v>0</v>
      </c>
      <c r="M327" s="278">
        <f t="shared" si="512"/>
        <v>0</v>
      </c>
      <c r="N327" s="278">
        <f t="shared" si="512"/>
        <v>0</v>
      </c>
      <c r="O327" s="278">
        <f t="shared" si="512"/>
        <v>0</v>
      </c>
      <c r="P327" s="278">
        <f t="shared" si="512"/>
        <v>0</v>
      </c>
      <c r="Q327" s="278">
        <f t="shared" si="512"/>
        <v>0</v>
      </c>
      <c r="R327" s="278">
        <f t="shared" si="512"/>
        <v>0</v>
      </c>
      <c r="S327" s="278">
        <f t="shared" si="512"/>
        <v>0</v>
      </c>
      <c r="T327" s="278">
        <f t="shared" si="512"/>
        <v>0</v>
      </c>
      <c r="U327" s="278">
        <f t="shared" si="512"/>
        <v>0</v>
      </c>
      <c r="V327" s="278">
        <f t="shared" si="512"/>
        <v>0</v>
      </c>
      <c r="W327" s="278">
        <f t="shared" si="512"/>
        <v>0</v>
      </c>
      <c r="X327" s="278">
        <f t="shared" si="512"/>
        <v>0</v>
      </c>
      <c r="Y327" s="278">
        <f t="shared" si="512"/>
        <v>0</v>
      </c>
      <c r="Z327" s="278">
        <f t="shared" si="512"/>
        <v>0</v>
      </c>
      <c r="AA327" s="278">
        <f t="shared" si="512"/>
        <v>0</v>
      </c>
      <c r="AB327" s="278">
        <f t="shared" si="512"/>
        <v>0</v>
      </c>
      <c r="AC327" s="278">
        <f t="shared" si="512"/>
        <v>0</v>
      </c>
      <c r="AD327" s="278">
        <f t="shared" si="512"/>
        <v>0</v>
      </c>
      <c r="AE327" s="278">
        <f t="shared" si="512"/>
        <v>0</v>
      </c>
      <c r="AF327" s="278">
        <f t="shared" si="512"/>
        <v>0</v>
      </c>
      <c r="AG327" s="278">
        <f t="shared" si="512"/>
        <v>0</v>
      </c>
      <c r="AH327" s="278">
        <f t="shared" si="512"/>
        <v>0</v>
      </c>
      <c r="AI327" s="278">
        <f t="shared" si="512"/>
        <v>0</v>
      </c>
      <c r="AJ327" s="278">
        <f t="shared" si="512"/>
        <v>0</v>
      </c>
      <c r="AK327" s="278">
        <f t="shared" ref="AK327:BP327" si="513">SUM(AK325:AK326)</f>
        <v>0</v>
      </c>
      <c r="AL327" s="278">
        <f t="shared" si="513"/>
        <v>0</v>
      </c>
      <c r="AM327" s="278">
        <f t="shared" si="513"/>
        <v>0</v>
      </c>
      <c r="AN327" s="278">
        <f t="shared" si="513"/>
        <v>0</v>
      </c>
      <c r="AO327" s="278">
        <f t="shared" si="513"/>
        <v>0</v>
      </c>
      <c r="AP327" s="278">
        <f t="shared" si="513"/>
        <v>0</v>
      </c>
      <c r="AQ327" s="278">
        <f t="shared" si="513"/>
        <v>0</v>
      </c>
      <c r="AR327" s="278">
        <f t="shared" si="513"/>
        <v>0</v>
      </c>
      <c r="AS327" s="278">
        <f t="shared" si="513"/>
        <v>0</v>
      </c>
      <c r="AT327" s="278">
        <f t="shared" si="513"/>
        <v>0</v>
      </c>
      <c r="AU327" s="278">
        <f t="shared" si="513"/>
        <v>0</v>
      </c>
      <c r="AV327" s="278">
        <f t="shared" si="513"/>
        <v>0</v>
      </c>
      <c r="AW327" s="278">
        <f t="shared" si="513"/>
        <v>0</v>
      </c>
      <c r="AX327" s="278">
        <f t="shared" si="513"/>
        <v>0</v>
      </c>
      <c r="AY327" s="278">
        <f t="shared" si="513"/>
        <v>0</v>
      </c>
      <c r="AZ327" s="278">
        <f t="shared" si="513"/>
        <v>0</v>
      </c>
      <c r="BA327" s="278">
        <f t="shared" si="513"/>
        <v>0</v>
      </c>
      <c r="BB327" s="278">
        <f t="shared" si="513"/>
        <v>0</v>
      </c>
      <c r="BC327" s="278">
        <f t="shared" si="513"/>
        <v>0</v>
      </c>
      <c r="BD327" s="278">
        <f t="shared" si="513"/>
        <v>0</v>
      </c>
      <c r="BE327" s="271"/>
      <c r="BF327" s="162">
        <f>SUM(E327:H327)</f>
        <v>0</v>
      </c>
      <c r="BG327" s="157">
        <f>SUM(I327:L327)</f>
        <v>0</v>
      </c>
      <c r="BH327" s="157">
        <f>SUM(M327:Q327)</f>
        <v>0</v>
      </c>
      <c r="BI327" s="157">
        <f>SUM(R327:U327)</f>
        <v>0</v>
      </c>
      <c r="BJ327" s="157">
        <f>SUM(V327:Y327)</f>
        <v>0</v>
      </c>
      <c r="BK327" s="157">
        <f>SUM(Z327:AD327)</f>
        <v>0</v>
      </c>
      <c r="BL327" s="157">
        <f>SUM(AE327:AH327)</f>
        <v>0</v>
      </c>
      <c r="BM327" s="157">
        <f>SUM(AI327:AL327)</f>
        <v>0</v>
      </c>
      <c r="BN327" s="157">
        <f>SUM(AM327:AQ327)</f>
        <v>0</v>
      </c>
      <c r="BO327" s="157">
        <f>SUM(AR327:AU327)</f>
        <v>0</v>
      </c>
      <c r="BP327" s="157">
        <f>SUM(AV327:AY327)</f>
        <v>0</v>
      </c>
      <c r="BQ327" s="157">
        <f>SUM(AZ327:BD327)</f>
        <v>0</v>
      </c>
      <c r="BR327" s="157">
        <f>SUM(BF327:BQ327)</f>
        <v>0</v>
      </c>
      <c r="BS327" s="157">
        <f>SUM(BF327:BH327)</f>
        <v>0</v>
      </c>
      <c r="BT327" s="157">
        <f>SUM(BI327:BK327)</f>
        <v>0</v>
      </c>
      <c r="BU327" s="157">
        <f>SUM(BL327:BN327)</f>
        <v>0</v>
      </c>
      <c r="BV327" s="157">
        <f>SUM(BO327:BQ327)</f>
        <v>0</v>
      </c>
      <c r="BW327" s="157">
        <f>SUM(BF327:BK327)</f>
        <v>0</v>
      </c>
      <c r="BX327" s="157">
        <f>SUM(BL327:BQ327)</f>
        <v>0</v>
      </c>
      <c r="BY327" s="157">
        <f>IF(Info!$O$3="Q1",$BS327,IF(Info!$O$3="Q2",$BS327+$BT327,IF(Info!$O$3="Q3",$BS327+$BT327+$BU327,$BR327)))</f>
        <v>0</v>
      </c>
      <c r="BZ327" s="157">
        <f>IF(Info!$O$3="Q1",$BS327,IF(Info!$O$3="Q2",$BT327,IF(Info!$O$3="Q3",$BU327,$BV327)))</f>
        <v>0</v>
      </c>
      <c r="CA327" s="49"/>
    </row>
    <row r="328" spans="1:79" ht="15.6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x14ac:dyDescent="0.3">
      <c r="A329" s="269"/>
      <c r="B329" s="78" t="s">
        <v>357</v>
      </c>
      <c r="C329" s="275"/>
      <c r="D329" s="161">
        <f>SUM(E329:BD329)</f>
        <v>0</v>
      </c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  <c r="AZ329" s="292"/>
      <c r="BA329" s="292"/>
      <c r="BB329" s="292"/>
      <c r="BC329" s="292"/>
      <c r="BD329" s="292"/>
      <c r="BE329" s="271"/>
      <c r="BF329" s="163">
        <f>SUM(E329:H329)</f>
        <v>0</v>
      </c>
      <c r="BG329" s="77">
        <f>SUM(I329:L329)</f>
        <v>0</v>
      </c>
      <c r="BH329" s="77">
        <f>SUM(M329:Q329)</f>
        <v>0</v>
      </c>
      <c r="BI329" s="77">
        <f>SUM(R329:U329)</f>
        <v>0</v>
      </c>
      <c r="BJ329" s="77">
        <f>SUM(V329:Y329)</f>
        <v>0</v>
      </c>
      <c r="BK329" s="77">
        <f>SUM(Z329:AD329)</f>
        <v>0</v>
      </c>
      <c r="BL329" s="77">
        <f>SUM(AE329:AH329)</f>
        <v>0</v>
      </c>
      <c r="BM329" s="77">
        <f>SUM(AI329:AL329)</f>
        <v>0</v>
      </c>
      <c r="BN329" s="77">
        <f>SUM(AM329:AQ329)</f>
        <v>0</v>
      </c>
      <c r="BO329" s="77">
        <f>SUM(AR329:AU329)</f>
        <v>0</v>
      </c>
      <c r="BP329" s="77">
        <f>SUM(AV329:AY329)</f>
        <v>0</v>
      </c>
      <c r="BQ329" s="77">
        <f>SUM(AZ329:BD329)</f>
        <v>0</v>
      </c>
      <c r="BR329" s="157">
        <f>SUM(BF329:BQ329)</f>
        <v>0</v>
      </c>
      <c r="BS329" s="77">
        <f>SUM(BF329:BH329)</f>
        <v>0</v>
      </c>
      <c r="BT329" s="77">
        <f>SUM(BI329:BK329)</f>
        <v>0</v>
      </c>
      <c r="BU329" s="77">
        <f>SUM(BL329:BN329)</f>
        <v>0</v>
      </c>
      <c r="BV329" s="77">
        <f>SUM(BO329:BQ329)</f>
        <v>0</v>
      </c>
      <c r="BW329" s="77">
        <f>SUM(BF329:BK329)</f>
        <v>0</v>
      </c>
      <c r="BX329" s="77">
        <f>SUM(BL329:BQ329)</f>
        <v>0</v>
      </c>
      <c r="BY329" s="77">
        <f>IF(Info!$O$3="Q1",$BS329,IF(Info!$O$3="Q2",$BS329+$BT329,IF(Info!$O$3="Q3",$BS329+$BT329+$BU329,$BR329)))</f>
        <v>0</v>
      </c>
      <c r="BZ329" s="77">
        <f>IF(Info!$O$3="Q1",$BS329,IF(Info!$O$3="Q2",$BT329,IF(Info!$O$3="Q3",$BU329,$BV329)))</f>
        <v>0</v>
      </c>
      <c r="CA329" s="49"/>
    </row>
    <row r="330" spans="1:79" x14ac:dyDescent="0.3">
      <c r="A330" s="269"/>
      <c r="B330" s="78" t="s">
        <v>358</v>
      </c>
      <c r="C330" s="275"/>
      <c r="D330" s="161">
        <f>SUM(E330:BD330)</f>
        <v>0</v>
      </c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  <c r="AZ330" s="292"/>
      <c r="BA330" s="292"/>
      <c r="BB330" s="292"/>
      <c r="BC330" s="292"/>
      <c r="BD330" s="292"/>
      <c r="BE330" s="271"/>
      <c r="BF330" s="163">
        <f>SUM(E330:H330)</f>
        <v>0</v>
      </c>
      <c r="BG330" s="77">
        <f>SUM(I330:L330)</f>
        <v>0</v>
      </c>
      <c r="BH330" s="77">
        <f>SUM(M330:Q330)</f>
        <v>0</v>
      </c>
      <c r="BI330" s="77">
        <f>SUM(R330:U330)</f>
        <v>0</v>
      </c>
      <c r="BJ330" s="77">
        <f>SUM(V330:Y330)</f>
        <v>0</v>
      </c>
      <c r="BK330" s="77">
        <f>SUM(Z330:AD330)</f>
        <v>0</v>
      </c>
      <c r="BL330" s="77">
        <f>SUM(AE330:AH330)</f>
        <v>0</v>
      </c>
      <c r="BM330" s="77">
        <f>SUM(AI330:AL330)</f>
        <v>0</v>
      </c>
      <c r="BN330" s="77">
        <f>SUM(AM330:AQ330)</f>
        <v>0</v>
      </c>
      <c r="BO330" s="77">
        <f>SUM(AR330:AU330)</f>
        <v>0</v>
      </c>
      <c r="BP330" s="77">
        <f>SUM(AV330:AY330)</f>
        <v>0</v>
      </c>
      <c r="BQ330" s="77">
        <f>SUM(AZ330:BD330)</f>
        <v>0</v>
      </c>
      <c r="BR330" s="157">
        <f>SUM(BF330:BQ330)</f>
        <v>0</v>
      </c>
      <c r="BS330" s="77">
        <f>SUM(BF330:BH330)</f>
        <v>0</v>
      </c>
      <c r="BT330" s="77">
        <f>SUM(BI330:BK330)</f>
        <v>0</v>
      </c>
      <c r="BU330" s="77">
        <f>SUM(BL330:BN330)</f>
        <v>0</v>
      </c>
      <c r="BV330" s="77">
        <f>SUM(BO330:BQ330)</f>
        <v>0</v>
      </c>
      <c r="BW330" s="77">
        <f>SUM(BF330:BK330)</f>
        <v>0</v>
      </c>
      <c r="BX330" s="77">
        <f>SUM(BL330:BQ330)</f>
        <v>0</v>
      </c>
      <c r="BY330" s="77">
        <f>IF(Info!$O$3="Q1",$BS330,IF(Info!$O$3="Q2",$BS330+$BT330,IF(Info!$O$3="Q3",$BS330+$BT330+$BU330,$BR330)))</f>
        <v>0</v>
      </c>
      <c r="BZ330" s="77">
        <f>IF(Info!$O$3="Q1",$BS330,IF(Info!$O$3="Q2",$BT330,IF(Info!$O$3="Q3",$BU330,$BV330)))</f>
        <v>0</v>
      </c>
      <c r="CA330" s="49"/>
    </row>
    <row r="331" spans="1:79" x14ac:dyDescent="0.3">
      <c r="A331" s="269"/>
      <c r="B331" s="78" t="s">
        <v>359</v>
      </c>
      <c r="C331" s="275"/>
      <c r="D331" s="161">
        <f>SUM(E331:BD331)</f>
        <v>0</v>
      </c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  <c r="AZ331" s="292"/>
      <c r="BA331" s="292"/>
      <c r="BB331" s="292"/>
      <c r="BC331" s="292"/>
      <c r="BD331" s="292"/>
      <c r="BE331" s="271"/>
      <c r="BF331" s="163">
        <f>SUM(E331:H331)</f>
        <v>0</v>
      </c>
      <c r="BG331" s="77">
        <f>SUM(I331:L331)</f>
        <v>0</v>
      </c>
      <c r="BH331" s="77">
        <f>SUM(M331:Q331)</f>
        <v>0</v>
      </c>
      <c r="BI331" s="77">
        <f>SUM(R331:U331)</f>
        <v>0</v>
      </c>
      <c r="BJ331" s="77">
        <f>SUM(V331:Y331)</f>
        <v>0</v>
      </c>
      <c r="BK331" s="77">
        <f>SUM(Z331:AD331)</f>
        <v>0</v>
      </c>
      <c r="BL331" s="77">
        <f>SUM(AE331:AH331)</f>
        <v>0</v>
      </c>
      <c r="BM331" s="77">
        <f>SUM(AI331:AL331)</f>
        <v>0</v>
      </c>
      <c r="BN331" s="77">
        <f>SUM(AM331:AQ331)</f>
        <v>0</v>
      </c>
      <c r="BO331" s="77">
        <f>SUM(AR331:AU331)</f>
        <v>0</v>
      </c>
      <c r="BP331" s="77">
        <f>SUM(AV331:AY331)</f>
        <v>0</v>
      </c>
      <c r="BQ331" s="77">
        <f>SUM(AZ331:BD331)</f>
        <v>0</v>
      </c>
      <c r="BR331" s="157">
        <f>SUM(BF331:BQ331)</f>
        <v>0</v>
      </c>
      <c r="BS331" s="77">
        <f>SUM(BF331:BH331)</f>
        <v>0</v>
      </c>
      <c r="BT331" s="77">
        <f>SUM(BI331:BK331)</f>
        <v>0</v>
      </c>
      <c r="BU331" s="77">
        <f>SUM(BL331:BN331)</f>
        <v>0</v>
      </c>
      <c r="BV331" s="77">
        <f>SUM(BO331:BQ331)</f>
        <v>0</v>
      </c>
      <c r="BW331" s="77">
        <f>SUM(BF331:BK331)</f>
        <v>0</v>
      </c>
      <c r="BX331" s="77">
        <f>SUM(BL331:BQ331)</f>
        <v>0</v>
      </c>
      <c r="BY331" s="77">
        <f>IF(Info!$O$3="Q1",$BS331,IF(Info!$O$3="Q2",$BS331+$BT331,IF(Info!$O$3="Q3",$BS331+$BT331+$BU331,$BR331)))</f>
        <v>0</v>
      </c>
      <c r="BZ331" s="77">
        <f>IF(Info!$O$3="Q1",$BS331,IF(Info!$O$3="Q2",$BT331,IF(Info!$O$3="Q3",$BU331,$BV331)))</f>
        <v>0</v>
      </c>
      <c r="CA331" s="49"/>
    </row>
    <row r="332" spans="1:79" x14ac:dyDescent="0.3">
      <c r="A332" s="269"/>
      <c r="B332" s="78" t="s">
        <v>67</v>
      </c>
      <c r="C332" s="275"/>
      <c r="D332" s="161">
        <f>SUM(E332:BD332)</f>
        <v>0</v>
      </c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  <c r="AZ332" s="292"/>
      <c r="BA332" s="292"/>
      <c r="BB332" s="292"/>
      <c r="BC332" s="292"/>
      <c r="BD332" s="292"/>
      <c r="BE332" s="271"/>
      <c r="BF332" s="163">
        <f>SUM(E332:H332)</f>
        <v>0</v>
      </c>
      <c r="BG332" s="77">
        <f>SUM(I332:L332)</f>
        <v>0</v>
      </c>
      <c r="BH332" s="77">
        <f>SUM(M332:Q332)</f>
        <v>0</v>
      </c>
      <c r="BI332" s="77">
        <f>SUM(R332:U332)</f>
        <v>0</v>
      </c>
      <c r="BJ332" s="77">
        <f>SUM(V332:Y332)</f>
        <v>0</v>
      </c>
      <c r="BK332" s="77">
        <f>SUM(Z332:AD332)</f>
        <v>0</v>
      </c>
      <c r="BL332" s="77">
        <f>SUM(AE332:AH332)</f>
        <v>0</v>
      </c>
      <c r="BM332" s="77">
        <f>SUM(AI332:AL332)</f>
        <v>0</v>
      </c>
      <c r="BN332" s="77">
        <f>SUM(AM332:AQ332)</f>
        <v>0</v>
      </c>
      <c r="BO332" s="77">
        <f>SUM(AR332:AU332)</f>
        <v>0</v>
      </c>
      <c r="BP332" s="77">
        <f>SUM(AV332:AY332)</f>
        <v>0</v>
      </c>
      <c r="BQ332" s="77">
        <f>SUM(AZ332:BD332)</f>
        <v>0</v>
      </c>
      <c r="BR332" s="157">
        <f>SUM(BF332:BQ332)</f>
        <v>0</v>
      </c>
      <c r="BS332" s="77">
        <f>SUM(BF332:BH332)</f>
        <v>0</v>
      </c>
      <c r="BT332" s="77">
        <f>SUM(BI332:BK332)</f>
        <v>0</v>
      </c>
      <c r="BU332" s="77">
        <f>SUM(BL332:BN332)</f>
        <v>0</v>
      </c>
      <c r="BV332" s="77">
        <f>SUM(BO332:BQ332)</f>
        <v>0</v>
      </c>
      <c r="BW332" s="77">
        <f>SUM(BF332:BK332)</f>
        <v>0</v>
      </c>
      <c r="BX332" s="77">
        <f>SUM(BL332:BQ332)</f>
        <v>0</v>
      </c>
      <c r="BY332" s="77">
        <f>IF(Info!$O$3="Q1",$BS332,IF(Info!$O$3="Q2",$BS332+$BT332,IF(Info!$O$3="Q3",$BS332+$BT332+$BU332,$BR332)))</f>
        <v>0</v>
      </c>
      <c r="BZ332" s="77">
        <f>IF(Info!$O$3="Q1",$BS332,IF(Info!$O$3="Q2",$BT332,IF(Info!$O$3="Q3",$BU332,$BV332)))</f>
        <v>0</v>
      </c>
      <c r="CA332" s="49"/>
    </row>
    <row r="333" spans="1:79" x14ac:dyDescent="0.3">
      <c r="A333" s="282"/>
      <c r="B333" s="160" t="s">
        <v>360</v>
      </c>
      <c r="C333" s="275"/>
      <c r="D333" s="161">
        <f>SUM(E333:BD333)</f>
        <v>0</v>
      </c>
      <c r="E333" s="278">
        <f t="shared" ref="E333:AJ333" si="514">SUM(E329:E332)</f>
        <v>0</v>
      </c>
      <c r="F333" s="278">
        <f t="shared" si="514"/>
        <v>0</v>
      </c>
      <c r="G333" s="278">
        <f t="shared" si="514"/>
        <v>0</v>
      </c>
      <c r="H333" s="278">
        <f t="shared" si="514"/>
        <v>0</v>
      </c>
      <c r="I333" s="278">
        <f t="shared" si="514"/>
        <v>0</v>
      </c>
      <c r="J333" s="278">
        <f t="shared" si="514"/>
        <v>0</v>
      </c>
      <c r="K333" s="278">
        <f t="shared" si="514"/>
        <v>0</v>
      </c>
      <c r="L333" s="278">
        <f t="shared" si="514"/>
        <v>0</v>
      </c>
      <c r="M333" s="278">
        <f t="shared" si="514"/>
        <v>0</v>
      </c>
      <c r="N333" s="278">
        <f t="shared" si="514"/>
        <v>0</v>
      </c>
      <c r="O333" s="278">
        <f t="shared" si="514"/>
        <v>0</v>
      </c>
      <c r="P333" s="278">
        <f t="shared" si="514"/>
        <v>0</v>
      </c>
      <c r="Q333" s="278">
        <f t="shared" si="514"/>
        <v>0</v>
      </c>
      <c r="R333" s="278">
        <f t="shared" si="514"/>
        <v>0</v>
      </c>
      <c r="S333" s="278">
        <f t="shared" si="514"/>
        <v>0</v>
      </c>
      <c r="T333" s="278">
        <f t="shared" si="514"/>
        <v>0</v>
      </c>
      <c r="U333" s="278">
        <f t="shared" si="514"/>
        <v>0</v>
      </c>
      <c r="V333" s="278">
        <f t="shared" si="514"/>
        <v>0</v>
      </c>
      <c r="W333" s="278">
        <f t="shared" si="514"/>
        <v>0</v>
      </c>
      <c r="X333" s="278">
        <f t="shared" si="514"/>
        <v>0</v>
      </c>
      <c r="Y333" s="278">
        <f t="shared" si="514"/>
        <v>0</v>
      </c>
      <c r="Z333" s="278">
        <f t="shared" si="514"/>
        <v>0</v>
      </c>
      <c r="AA333" s="278">
        <f t="shared" si="514"/>
        <v>0</v>
      </c>
      <c r="AB333" s="278">
        <f t="shared" si="514"/>
        <v>0</v>
      </c>
      <c r="AC333" s="278">
        <f t="shared" si="514"/>
        <v>0</v>
      </c>
      <c r="AD333" s="278">
        <f t="shared" si="514"/>
        <v>0</v>
      </c>
      <c r="AE333" s="278">
        <f t="shared" si="514"/>
        <v>0</v>
      </c>
      <c r="AF333" s="278">
        <f t="shared" si="514"/>
        <v>0</v>
      </c>
      <c r="AG333" s="278">
        <f t="shared" si="514"/>
        <v>0</v>
      </c>
      <c r="AH333" s="278">
        <f t="shared" si="514"/>
        <v>0</v>
      </c>
      <c r="AI333" s="278">
        <f t="shared" si="514"/>
        <v>0</v>
      </c>
      <c r="AJ333" s="278">
        <f t="shared" si="514"/>
        <v>0</v>
      </c>
      <c r="AK333" s="278">
        <f t="shared" ref="AK333:BP333" si="515">SUM(AK329:AK332)</f>
        <v>0</v>
      </c>
      <c r="AL333" s="278">
        <f t="shared" si="515"/>
        <v>0</v>
      </c>
      <c r="AM333" s="278">
        <f t="shared" si="515"/>
        <v>0</v>
      </c>
      <c r="AN333" s="278">
        <f t="shared" si="515"/>
        <v>0</v>
      </c>
      <c r="AO333" s="278">
        <f t="shared" si="515"/>
        <v>0</v>
      </c>
      <c r="AP333" s="278">
        <f t="shared" si="515"/>
        <v>0</v>
      </c>
      <c r="AQ333" s="278">
        <f t="shared" si="515"/>
        <v>0</v>
      </c>
      <c r="AR333" s="278">
        <f t="shared" si="515"/>
        <v>0</v>
      </c>
      <c r="AS333" s="278">
        <f t="shared" si="515"/>
        <v>0</v>
      </c>
      <c r="AT333" s="278">
        <f t="shared" si="515"/>
        <v>0</v>
      </c>
      <c r="AU333" s="278">
        <f t="shared" si="515"/>
        <v>0</v>
      </c>
      <c r="AV333" s="278">
        <f t="shared" si="515"/>
        <v>0</v>
      </c>
      <c r="AW333" s="278">
        <f t="shared" si="515"/>
        <v>0</v>
      </c>
      <c r="AX333" s="278">
        <f t="shared" si="515"/>
        <v>0</v>
      </c>
      <c r="AY333" s="278">
        <f t="shared" si="515"/>
        <v>0</v>
      </c>
      <c r="AZ333" s="278">
        <f t="shared" si="515"/>
        <v>0</v>
      </c>
      <c r="BA333" s="278">
        <f t="shared" si="515"/>
        <v>0</v>
      </c>
      <c r="BB333" s="278">
        <f t="shared" si="515"/>
        <v>0</v>
      </c>
      <c r="BC333" s="278">
        <f t="shared" si="515"/>
        <v>0</v>
      </c>
      <c r="BD333" s="278">
        <f t="shared" si="515"/>
        <v>0</v>
      </c>
      <c r="BE333" s="271"/>
      <c r="BF333" s="162">
        <f>SUM(E333:H333)</f>
        <v>0</v>
      </c>
      <c r="BG333" s="157">
        <f>SUM(I333:L333)</f>
        <v>0</v>
      </c>
      <c r="BH333" s="157">
        <f>SUM(M333:Q333)</f>
        <v>0</v>
      </c>
      <c r="BI333" s="157">
        <f>SUM(R333:U333)</f>
        <v>0</v>
      </c>
      <c r="BJ333" s="157">
        <f>SUM(V333:Y333)</f>
        <v>0</v>
      </c>
      <c r="BK333" s="157">
        <f>SUM(Z333:AD333)</f>
        <v>0</v>
      </c>
      <c r="BL333" s="157">
        <f>SUM(AE333:AH333)</f>
        <v>0</v>
      </c>
      <c r="BM333" s="157">
        <f>SUM(AI333:AL333)</f>
        <v>0</v>
      </c>
      <c r="BN333" s="157">
        <f>SUM(AM333:AQ333)</f>
        <v>0</v>
      </c>
      <c r="BO333" s="157">
        <f>SUM(AR333:AU333)</f>
        <v>0</v>
      </c>
      <c r="BP333" s="157">
        <f>SUM(AV333:AY333)</f>
        <v>0</v>
      </c>
      <c r="BQ333" s="157">
        <f>SUM(AZ333:BD333)</f>
        <v>0</v>
      </c>
      <c r="BR333" s="157">
        <f>SUM(BF333:BQ333)</f>
        <v>0</v>
      </c>
      <c r="BS333" s="157">
        <f>SUM(BF333:BH333)</f>
        <v>0</v>
      </c>
      <c r="BT333" s="157">
        <f>SUM(BI333:BK333)</f>
        <v>0</v>
      </c>
      <c r="BU333" s="157">
        <f>SUM(BL333:BN333)</f>
        <v>0</v>
      </c>
      <c r="BV333" s="157">
        <f>SUM(BO333:BQ333)</f>
        <v>0</v>
      </c>
      <c r="BW333" s="157">
        <f>SUM(BF333:BK333)</f>
        <v>0</v>
      </c>
      <c r="BX333" s="157">
        <f>SUM(BL333:BQ333)</f>
        <v>0</v>
      </c>
      <c r="BY333" s="157">
        <f>IF(Info!$O$3="Q1",$BS333,IF(Info!$O$3="Q2",$BS333+$BT333,IF(Info!$O$3="Q3",$BS333+$BT333+$BU333,$BR333)))</f>
        <v>0</v>
      </c>
      <c r="BZ333" s="157">
        <f>IF(Info!$O$3="Q1",$BS333,IF(Info!$O$3="Q2",$BT333,IF(Info!$O$3="Q3",$BU333,$BV333)))</f>
        <v>0</v>
      </c>
      <c r="CA333" s="49"/>
    </row>
    <row r="334" spans="1:79" ht="15.6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x14ac:dyDescent="0.3">
      <c r="A335" s="269"/>
      <c r="B335" s="78" t="s">
        <v>362</v>
      </c>
      <c r="C335" s="275"/>
      <c r="D335" s="161">
        <f>SUM(E335:BD335)</f>
        <v>0</v>
      </c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  <c r="AZ335" s="292"/>
      <c r="BA335" s="292"/>
      <c r="BB335" s="292"/>
      <c r="BC335" s="292"/>
      <c r="BD335" s="292"/>
      <c r="BE335" s="271"/>
      <c r="BF335" s="163">
        <f>SUM(E335:H335)</f>
        <v>0</v>
      </c>
      <c r="BG335" s="77">
        <f>SUM(I335:L335)</f>
        <v>0</v>
      </c>
      <c r="BH335" s="77">
        <f>SUM(M335:Q335)</f>
        <v>0</v>
      </c>
      <c r="BI335" s="77">
        <f>SUM(R335:U335)</f>
        <v>0</v>
      </c>
      <c r="BJ335" s="77">
        <f>SUM(V335:Y335)</f>
        <v>0</v>
      </c>
      <c r="BK335" s="77">
        <f>SUM(Z335:AD335)</f>
        <v>0</v>
      </c>
      <c r="BL335" s="77">
        <f>SUM(AE335:AH335)</f>
        <v>0</v>
      </c>
      <c r="BM335" s="77">
        <f>SUM(AI335:AL335)</f>
        <v>0</v>
      </c>
      <c r="BN335" s="77">
        <f>SUM(AM335:AQ335)</f>
        <v>0</v>
      </c>
      <c r="BO335" s="77">
        <f>SUM(AR335:AU335)</f>
        <v>0</v>
      </c>
      <c r="BP335" s="77">
        <f>SUM(AV335:AY335)</f>
        <v>0</v>
      </c>
      <c r="BQ335" s="77">
        <f>SUM(AZ335:BD335)</f>
        <v>0</v>
      </c>
      <c r="BR335" s="157">
        <f>SUM(BF335:BQ335)</f>
        <v>0</v>
      </c>
      <c r="BS335" s="77">
        <f>SUM(BF335:BH335)</f>
        <v>0</v>
      </c>
      <c r="BT335" s="77">
        <f>SUM(BI335:BK335)</f>
        <v>0</v>
      </c>
      <c r="BU335" s="77">
        <f>SUM(BL335:BN335)</f>
        <v>0</v>
      </c>
      <c r="BV335" s="77">
        <f>SUM(BO335:BQ335)</f>
        <v>0</v>
      </c>
      <c r="BW335" s="77">
        <f>SUM(BF335:BK335)</f>
        <v>0</v>
      </c>
      <c r="BX335" s="77">
        <f>SUM(BL335:BQ335)</f>
        <v>0</v>
      </c>
      <c r="BY335" s="77">
        <f>IF(Info!$O$3="Q1",$BS335,IF(Info!$O$3="Q2",$BS335+$BT335,IF(Info!$O$3="Q3",$BS335+$BT335+$BU335,$BR335)))</f>
        <v>0</v>
      </c>
      <c r="BZ335" s="77">
        <f>IF(Info!$O$3="Q1",$BS335,IF(Info!$O$3="Q2",$BT335,IF(Info!$O$3="Q3",$BU335,$BV335)))</f>
        <v>0</v>
      </c>
      <c r="CA335" s="49"/>
    </row>
    <row r="336" spans="1:79" x14ac:dyDescent="0.3">
      <c r="A336" s="269"/>
      <c r="B336" s="78" t="s">
        <v>363</v>
      </c>
      <c r="C336" s="275"/>
      <c r="D336" s="161">
        <f>SUM(E336:BD336)</f>
        <v>0</v>
      </c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  <c r="AZ336" s="292"/>
      <c r="BA336" s="292"/>
      <c r="BB336" s="292"/>
      <c r="BC336" s="292"/>
      <c r="BD336" s="292"/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x14ac:dyDescent="0.3">
      <c r="A337" s="282"/>
      <c r="B337" s="160" t="s">
        <v>364</v>
      </c>
      <c r="C337" s="275"/>
      <c r="D337" s="161">
        <f>SUM(E337:BD337)</f>
        <v>0</v>
      </c>
      <c r="E337" s="278">
        <f t="shared" ref="E337:AJ337" si="516">SUM(E335:E336)</f>
        <v>0</v>
      </c>
      <c r="F337" s="278">
        <f t="shared" si="516"/>
        <v>0</v>
      </c>
      <c r="G337" s="278">
        <f t="shared" si="516"/>
        <v>0</v>
      </c>
      <c r="H337" s="278">
        <f t="shared" si="516"/>
        <v>0</v>
      </c>
      <c r="I337" s="278">
        <f t="shared" si="516"/>
        <v>0</v>
      </c>
      <c r="J337" s="278">
        <f t="shared" si="516"/>
        <v>0</v>
      </c>
      <c r="K337" s="278">
        <f t="shared" si="516"/>
        <v>0</v>
      </c>
      <c r="L337" s="278">
        <f t="shared" si="516"/>
        <v>0</v>
      </c>
      <c r="M337" s="278">
        <f t="shared" si="516"/>
        <v>0</v>
      </c>
      <c r="N337" s="278">
        <f t="shared" si="516"/>
        <v>0</v>
      </c>
      <c r="O337" s="278">
        <f t="shared" si="516"/>
        <v>0</v>
      </c>
      <c r="P337" s="278">
        <f t="shared" si="516"/>
        <v>0</v>
      </c>
      <c r="Q337" s="278">
        <f t="shared" si="516"/>
        <v>0</v>
      </c>
      <c r="R337" s="278">
        <f t="shared" si="516"/>
        <v>0</v>
      </c>
      <c r="S337" s="278">
        <f t="shared" si="516"/>
        <v>0</v>
      </c>
      <c r="T337" s="278">
        <f t="shared" si="516"/>
        <v>0</v>
      </c>
      <c r="U337" s="278">
        <f t="shared" si="516"/>
        <v>0</v>
      </c>
      <c r="V337" s="278">
        <f t="shared" si="516"/>
        <v>0</v>
      </c>
      <c r="W337" s="278">
        <f t="shared" si="516"/>
        <v>0</v>
      </c>
      <c r="X337" s="278">
        <f t="shared" si="516"/>
        <v>0</v>
      </c>
      <c r="Y337" s="278">
        <f t="shared" si="516"/>
        <v>0</v>
      </c>
      <c r="Z337" s="278">
        <f t="shared" si="516"/>
        <v>0</v>
      </c>
      <c r="AA337" s="278">
        <f t="shared" si="516"/>
        <v>0</v>
      </c>
      <c r="AB337" s="278">
        <f t="shared" si="516"/>
        <v>0</v>
      </c>
      <c r="AC337" s="278">
        <f t="shared" si="516"/>
        <v>0</v>
      </c>
      <c r="AD337" s="278">
        <f t="shared" si="516"/>
        <v>0</v>
      </c>
      <c r="AE337" s="278">
        <f t="shared" si="516"/>
        <v>0</v>
      </c>
      <c r="AF337" s="278">
        <f t="shared" si="516"/>
        <v>0</v>
      </c>
      <c r="AG337" s="278">
        <f t="shared" si="516"/>
        <v>0</v>
      </c>
      <c r="AH337" s="278">
        <f t="shared" si="516"/>
        <v>0</v>
      </c>
      <c r="AI337" s="278">
        <f t="shared" si="516"/>
        <v>0</v>
      </c>
      <c r="AJ337" s="278">
        <f t="shared" si="516"/>
        <v>0</v>
      </c>
      <c r="AK337" s="278">
        <f t="shared" ref="AK337:BP337" si="517">SUM(AK335:AK336)</f>
        <v>0</v>
      </c>
      <c r="AL337" s="278">
        <f t="shared" si="517"/>
        <v>0</v>
      </c>
      <c r="AM337" s="278">
        <f t="shared" si="517"/>
        <v>0</v>
      </c>
      <c r="AN337" s="278">
        <f t="shared" si="517"/>
        <v>0</v>
      </c>
      <c r="AO337" s="278">
        <f t="shared" si="517"/>
        <v>0</v>
      </c>
      <c r="AP337" s="278">
        <f t="shared" si="517"/>
        <v>0</v>
      </c>
      <c r="AQ337" s="278">
        <f t="shared" si="517"/>
        <v>0</v>
      </c>
      <c r="AR337" s="278">
        <f t="shared" si="517"/>
        <v>0</v>
      </c>
      <c r="AS337" s="278">
        <f t="shared" si="517"/>
        <v>0</v>
      </c>
      <c r="AT337" s="278">
        <f t="shared" si="517"/>
        <v>0</v>
      </c>
      <c r="AU337" s="278">
        <f t="shared" si="517"/>
        <v>0</v>
      </c>
      <c r="AV337" s="278">
        <f t="shared" si="517"/>
        <v>0</v>
      </c>
      <c r="AW337" s="278">
        <f t="shared" si="517"/>
        <v>0</v>
      </c>
      <c r="AX337" s="278">
        <f t="shared" si="517"/>
        <v>0</v>
      </c>
      <c r="AY337" s="278">
        <f t="shared" si="517"/>
        <v>0</v>
      </c>
      <c r="AZ337" s="278">
        <f t="shared" si="517"/>
        <v>0</v>
      </c>
      <c r="BA337" s="278">
        <f t="shared" si="517"/>
        <v>0</v>
      </c>
      <c r="BB337" s="278">
        <f t="shared" si="517"/>
        <v>0</v>
      </c>
      <c r="BC337" s="278">
        <f t="shared" si="517"/>
        <v>0</v>
      </c>
      <c r="BD337" s="278">
        <f t="shared" si="517"/>
        <v>0</v>
      </c>
      <c r="BE337" s="271"/>
      <c r="BF337" s="162">
        <f>SUM(E337:H337)</f>
        <v>0</v>
      </c>
      <c r="BG337" s="157">
        <f>SUM(I337:L337)</f>
        <v>0</v>
      </c>
      <c r="BH337" s="157">
        <f>SUM(M337:Q337)</f>
        <v>0</v>
      </c>
      <c r="BI337" s="157">
        <f>SUM(R337:U337)</f>
        <v>0</v>
      </c>
      <c r="BJ337" s="157">
        <f>SUM(V337:Y337)</f>
        <v>0</v>
      </c>
      <c r="BK337" s="157">
        <f>SUM(Z337:AD337)</f>
        <v>0</v>
      </c>
      <c r="BL337" s="157">
        <f>SUM(AE337:AH337)</f>
        <v>0</v>
      </c>
      <c r="BM337" s="157">
        <f>SUM(AI337:AL337)</f>
        <v>0</v>
      </c>
      <c r="BN337" s="157">
        <f>SUM(AM337:AQ337)</f>
        <v>0</v>
      </c>
      <c r="BO337" s="157">
        <f>SUM(AR337:AU337)</f>
        <v>0</v>
      </c>
      <c r="BP337" s="157">
        <f>SUM(AV337:AY337)</f>
        <v>0</v>
      </c>
      <c r="BQ337" s="157">
        <f>SUM(AZ337:BD337)</f>
        <v>0</v>
      </c>
      <c r="BR337" s="157">
        <f>SUM(BF337:BQ337)</f>
        <v>0</v>
      </c>
      <c r="BS337" s="157">
        <f>SUM(BF337:BH337)</f>
        <v>0</v>
      </c>
      <c r="BT337" s="157">
        <f>SUM(BI337:BK337)</f>
        <v>0</v>
      </c>
      <c r="BU337" s="157">
        <f>SUM(BL337:BN337)</f>
        <v>0</v>
      </c>
      <c r="BV337" s="157">
        <f>SUM(BO337:BQ337)</f>
        <v>0</v>
      </c>
      <c r="BW337" s="157">
        <f>SUM(BF337:BK337)</f>
        <v>0</v>
      </c>
      <c r="BX337" s="157">
        <f>SUM(BL337:BQ337)</f>
        <v>0</v>
      </c>
      <c r="BY337" s="157">
        <f>IF(Info!$O$3="Q1",$BS337,IF(Info!$O$3="Q2",$BS337+$BT337,IF(Info!$O$3="Q3",$BS337+$BT337+$BU337,$BR337)))</f>
        <v>0</v>
      </c>
      <c r="BZ337" s="157">
        <f>IF(Info!$O$3="Q1",$BS337,IF(Info!$O$3="Q2",$BT337,IF(Info!$O$3="Q3",$BU337,$BV337)))</f>
        <v>0</v>
      </c>
      <c r="CA337" s="49"/>
    </row>
    <row r="338" spans="1:79" ht="15.6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x14ac:dyDescent="0.3">
      <c r="A339" s="269"/>
      <c r="B339" s="78" t="s">
        <v>73</v>
      </c>
      <c r="C339" s="275"/>
      <c r="D339" s="161">
        <f>SUM(E339:BD339)</f>
        <v>0</v>
      </c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  <c r="AZ339" s="292"/>
      <c r="BA339" s="292"/>
      <c r="BB339" s="292"/>
      <c r="BC339" s="292"/>
      <c r="BD339" s="292"/>
      <c r="BE339" s="271"/>
      <c r="BF339" s="163">
        <f>SUM(E339:H339)</f>
        <v>0</v>
      </c>
      <c r="BG339" s="77">
        <f>SUM(I339:L339)</f>
        <v>0</v>
      </c>
      <c r="BH339" s="77">
        <f>SUM(M339:Q339)</f>
        <v>0</v>
      </c>
      <c r="BI339" s="77">
        <f>SUM(R339:U339)</f>
        <v>0</v>
      </c>
      <c r="BJ339" s="77">
        <f>SUM(V339:Y339)</f>
        <v>0</v>
      </c>
      <c r="BK339" s="77">
        <f>SUM(Z339:AD339)</f>
        <v>0</v>
      </c>
      <c r="BL339" s="77">
        <f>SUM(AE339:AH339)</f>
        <v>0</v>
      </c>
      <c r="BM339" s="77">
        <f>SUM(AI339:AL339)</f>
        <v>0</v>
      </c>
      <c r="BN339" s="77">
        <f>SUM(AM339:AQ339)</f>
        <v>0</v>
      </c>
      <c r="BO339" s="77">
        <f>SUM(AR339:AU339)</f>
        <v>0</v>
      </c>
      <c r="BP339" s="77">
        <f>SUM(AV339:AY339)</f>
        <v>0</v>
      </c>
      <c r="BQ339" s="77">
        <f>SUM(AZ339:BD339)</f>
        <v>0</v>
      </c>
      <c r="BR339" s="157">
        <f>SUM(BF339:BQ339)</f>
        <v>0</v>
      </c>
      <c r="BS339" s="77">
        <f>SUM(BF339:BH339)</f>
        <v>0</v>
      </c>
      <c r="BT339" s="77">
        <f>SUM(BI339:BK339)</f>
        <v>0</v>
      </c>
      <c r="BU339" s="77">
        <f>SUM(BL339:BN339)</f>
        <v>0</v>
      </c>
      <c r="BV339" s="77">
        <f>SUM(BO339:BQ339)</f>
        <v>0</v>
      </c>
      <c r="BW339" s="77">
        <f>SUM(BF339:BK339)</f>
        <v>0</v>
      </c>
      <c r="BX339" s="77">
        <f>SUM(BL339:BQ339)</f>
        <v>0</v>
      </c>
      <c r="BY339" s="77">
        <f>IF(Info!$O$3="Q1",$BS339,IF(Info!$O$3="Q2",$BS339+$BT339,IF(Info!$O$3="Q3",$BS339+$BT339+$BU339,$BR339)))</f>
        <v>0</v>
      </c>
      <c r="BZ339" s="77">
        <f>IF(Info!$O$3="Q1",$BS339,IF(Info!$O$3="Q2",$BT339,IF(Info!$O$3="Q3",$BU339,$BV339)))</f>
        <v>0</v>
      </c>
      <c r="CA339" s="49"/>
    </row>
    <row r="340" spans="1:79" x14ac:dyDescent="0.3">
      <c r="A340" s="269"/>
      <c r="B340" s="78" t="s">
        <v>75</v>
      </c>
      <c r="C340" s="275"/>
      <c r="D340" s="161">
        <f>SUM(E340:BD340)</f>
        <v>0</v>
      </c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  <c r="AZ340" s="292"/>
      <c r="BA340" s="292"/>
      <c r="BB340" s="292"/>
      <c r="BC340" s="292"/>
      <c r="BD340" s="292"/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x14ac:dyDescent="0.3">
      <c r="A341" s="282"/>
      <c r="B341" s="160" t="s">
        <v>367</v>
      </c>
      <c r="C341" s="275"/>
      <c r="D341" s="161">
        <f>SUM(E341:BD341)</f>
        <v>0</v>
      </c>
      <c r="E341" s="278">
        <f t="shared" ref="E341:AJ341" si="518">SUM(E339:E340)</f>
        <v>0</v>
      </c>
      <c r="F341" s="278">
        <f t="shared" si="518"/>
        <v>0</v>
      </c>
      <c r="G341" s="278">
        <f t="shared" si="518"/>
        <v>0</v>
      </c>
      <c r="H341" s="278">
        <f t="shared" si="518"/>
        <v>0</v>
      </c>
      <c r="I341" s="278">
        <f t="shared" si="518"/>
        <v>0</v>
      </c>
      <c r="J341" s="278">
        <f t="shared" si="518"/>
        <v>0</v>
      </c>
      <c r="K341" s="278">
        <f t="shared" si="518"/>
        <v>0</v>
      </c>
      <c r="L341" s="278">
        <f t="shared" si="518"/>
        <v>0</v>
      </c>
      <c r="M341" s="278">
        <f t="shared" si="518"/>
        <v>0</v>
      </c>
      <c r="N341" s="278">
        <f t="shared" si="518"/>
        <v>0</v>
      </c>
      <c r="O341" s="278">
        <f t="shared" si="518"/>
        <v>0</v>
      </c>
      <c r="P341" s="278">
        <f t="shared" si="518"/>
        <v>0</v>
      </c>
      <c r="Q341" s="278">
        <f t="shared" si="518"/>
        <v>0</v>
      </c>
      <c r="R341" s="278">
        <f t="shared" si="518"/>
        <v>0</v>
      </c>
      <c r="S341" s="278">
        <f t="shared" si="518"/>
        <v>0</v>
      </c>
      <c r="T341" s="278">
        <f t="shared" si="518"/>
        <v>0</v>
      </c>
      <c r="U341" s="278">
        <f t="shared" si="518"/>
        <v>0</v>
      </c>
      <c r="V341" s="278">
        <f t="shared" si="518"/>
        <v>0</v>
      </c>
      <c r="W341" s="278">
        <f t="shared" si="518"/>
        <v>0</v>
      </c>
      <c r="X341" s="278">
        <f t="shared" si="518"/>
        <v>0</v>
      </c>
      <c r="Y341" s="278">
        <f t="shared" si="518"/>
        <v>0</v>
      </c>
      <c r="Z341" s="278">
        <f t="shared" si="518"/>
        <v>0</v>
      </c>
      <c r="AA341" s="278">
        <f t="shared" si="518"/>
        <v>0</v>
      </c>
      <c r="AB341" s="278">
        <f t="shared" si="518"/>
        <v>0</v>
      </c>
      <c r="AC341" s="278">
        <f t="shared" si="518"/>
        <v>0</v>
      </c>
      <c r="AD341" s="278">
        <f t="shared" si="518"/>
        <v>0</v>
      </c>
      <c r="AE341" s="278">
        <f t="shared" si="518"/>
        <v>0</v>
      </c>
      <c r="AF341" s="278">
        <f t="shared" si="518"/>
        <v>0</v>
      </c>
      <c r="AG341" s="278">
        <f t="shared" si="518"/>
        <v>0</v>
      </c>
      <c r="AH341" s="278">
        <f t="shared" si="518"/>
        <v>0</v>
      </c>
      <c r="AI341" s="278">
        <f t="shared" si="518"/>
        <v>0</v>
      </c>
      <c r="AJ341" s="278">
        <f t="shared" si="518"/>
        <v>0</v>
      </c>
      <c r="AK341" s="278">
        <f t="shared" ref="AK341:BP341" si="519">SUM(AK339:AK340)</f>
        <v>0</v>
      </c>
      <c r="AL341" s="278">
        <f t="shared" si="519"/>
        <v>0</v>
      </c>
      <c r="AM341" s="278">
        <f t="shared" si="519"/>
        <v>0</v>
      </c>
      <c r="AN341" s="278">
        <f t="shared" si="519"/>
        <v>0</v>
      </c>
      <c r="AO341" s="278">
        <f t="shared" si="519"/>
        <v>0</v>
      </c>
      <c r="AP341" s="278">
        <f t="shared" si="519"/>
        <v>0</v>
      </c>
      <c r="AQ341" s="278">
        <f t="shared" si="519"/>
        <v>0</v>
      </c>
      <c r="AR341" s="278">
        <f t="shared" si="519"/>
        <v>0</v>
      </c>
      <c r="AS341" s="278">
        <f t="shared" si="519"/>
        <v>0</v>
      </c>
      <c r="AT341" s="278">
        <f t="shared" si="519"/>
        <v>0</v>
      </c>
      <c r="AU341" s="278">
        <f t="shared" si="519"/>
        <v>0</v>
      </c>
      <c r="AV341" s="278">
        <f t="shared" si="519"/>
        <v>0</v>
      </c>
      <c r="AW341" s="278">
        <f t="shared" si="519"/>
        <v>0</v>
      </c>
      <c r="AX341" s="278">
        <f t="shared" si="519"/>
        <v>0</v>
      </c>
      <c r="AY341" s="278">
        <f t="shared" si="519"/>
        <v>0</v>
      </c>
      <c r="AZ341" s="278">
        <f t="shared" si="519"/>
        <v>0</v>
      </c>
      <c r="BA341" s="278">
        <f t="shared" si="519"/>
        <v>0</v>
      </c>
      <c r="BB341" s="278">
        <f t="shared" si="519"/>
        <v>0</v>
      </c>
      <c r="BC341" s="278">
        <f t="shared" si="519"/>
        <v>0</v>
      </c>
      <c r="BD341" s="278">
        <f t="shared" si="519"/>
        <v>0</v>
      </c>
      <c r="BE341" s="271"/>
      <c r="BF341" s="162">
        <f>SUM(E341:H341)</f>
        <v>0</v>
      </c>
      <c r="BG341" s="157">
        <f>SUM(I341:L341)</f>
        <v>0</v>
      </c>
      <c r="BH341" s="157">
        <f>SUM(M341:Q341)</f>
        <v>0</v>
      </c>
      <c r="BI341" s="157">
        <f>SUM(R341:U341)</f>
        <v>0</v>
      </c>
      <c r="BJ341" s="157">
        <f>SUM(V341:Y341)</f>
        <v>0</v>
      </c>
      <c r="BK341" s="157">
        <f>SUM(Z341:AD341)</f>
        <v>0</v>
      </c>
      <c r="BL341" s="157">
        <f>SUM(AE341:AH341)</f>
        <v>0</v>
      </c>
      <c r="BM341" s="157">
        <f>SUM(AI341:AL341)</f>
        <v>0</v>
      </c>
      <c r="BN341" s="157">
        <f>SUM(AM341:AQ341)</f>
        <v>0</v>
      </c>
      <c r="BO341" s="157">
        <f>SUM(AR341:AU341)</f>
        <v>0</v>
      </c>
      <c r="BP341" s="157">
        <f>SUM(AV341:AY341)</f>
        <v>0</v>
      </c>
      <c r="BQ341" s="157">
        <f>SUM(AZ341:BD341)</f>
        <v>0</v>
      </c>
      <c r="BR341" s="157">
        <f>SUM(BF341:BQ341)</f>
        <v>0</v>
      </c>
      <c r="BS341" s="157">
        <f>SUM(BF341:BH341)</f>
        <v>0</v>
      </c>
      <c r="BT341" s="157">
        <f>SUM(BI341:BK341)</f>
        <v>0</v>
      </c>
      <c r="BU341" s="157">
        <f>SUM(BL341:BN341)</f>
        <v>0</v>
      </c>
      <c r="BV341" s="157">
        <f>SUM(BO341:BQ341)</f>
        <v>0</v>
      </c>
      <c r="BW341" s="157">
        <f>SUM(BF341:BK341)</f>
        <v>0</v>
      </c>
      <c r="BX341" s="157">
        <f>SUM(BL341:BQ341)</f>
        <v>0</v>
      </c>
      <c r="BY341" s="157">
        <f>IF(Info!$O$3="Q1",$BS341,IF(Info!$O$3="Q2",$BS341+$BT341,IF(Info!$O$3="Q3",$BS341+$BT341+$BU341,$BR341)))</f>
        <v>0</v>
      </c>
      <c r="BZ341" s="157">
        <f>IF(Info!$O$3="Q1",$BS341,IF(Info!$O$3="Q2",$BT341,IF(Info!$O$3="Q3",$BU341,$BV341)))</f>
        <v>0</v>
      </c>
      <c r="CA341" s="49"/>
    </row>
    <row r="342" spans="1:79" ht="15.6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x14ac:dyDescent="0.3">
      <c r="A343" s="269"/>
      <c r="B343" s="78" t="s">
        <v>368</v>
      </c>
      <c r="C343" s="275"/>
      <c r="D343" s="161">
        <f>SUM(E343:BD343)</f>
        <v>0</v>
      </c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  <c r="AZ343" s="292"/>
      <c r="BA343" s="292"/>
      <c r="BB343" s="292"/>
      <c r="BC343" s="292"/>
      <c r="BD343" s="292"/>
      <c r="BE343" s="271"/>
      <c r="BF343" s="163">
        <f>SUM(E343:H343)</f>
        <v>0</v>
      </c>
      <c r="BG343" s="77">
        <f>SUM(I343:L343)</f>
        <v>0</v>
      </c>
      <c r="BH343" s="77">
        <f>SUM(M343:Q343)</f>
        <v>0</v>
      </c>
      <c r="BI343" s="77">
        <f>SUM(R343:U343)</f>
        <v>0</v>
      </c>
      <c r="BJ343" s="77">
        <f>SUM(V343:Y343)</f>
        <v>0</v>
      </c>
      <c r="BK343" s="77">
        <f>SUM(Z343:AD343)</f>
        <v>0</v>
      </c>
      <c r="BL343" s="77">
        <f>SUM(AE343:AH343)</f>
        <v>0</v>
      </c>
      <c r="BM343" s="77">
        <f>SUM(AI343:AL343)</f>
        <v>0</v>
      </c>
      <c r="BN343" s="77">
        <f>SUM(AM343:AQ343)</f>
        <v>0</v>
      </c>
      <c r="BO343" s="77">
        <f>SUM(AR343:AU343)</f>
        <v>0</v>
      </c>
      <c r="BP343" s="77">
        <f>SUM(AV343:AY343)</f>
        <v>0</v>
      </c>
      <c r="BQ343" s="77">
        <f>SUM(AZ343:BD343)</f>
        <v>0</v>
      </c>
      <c r="BR343" s="157">
        <f>SUM(BF343:BQ343)</f>
        <v>0</v>
      </c>
      <c r="BS343" s="77">
        <f>SUM(BF343:BH343)</f>
        <v>0</v>
      </c>
      <c r="BT343" s="77">
        <f>SUM(BI343:BK343)</f>
        <v>0</v>
      </c>
      <c r="BU343" s="77">
        <f>SUM(BL343:BN343)</f>
        <v>0</v>
      </c>
      <c r="BV343" s="77">
        <f>SUM(BO343:BQ343)</f>
        <v>0</v>
      </c>
      <c r="BW343" s="77">
        <f>SUM(BF343:BK343)</f>
        <v>0</v>
      </c>
      <c r="BX343" s="77">
        <f>SUM(BL343:BQ343)</f>
        <v>0</v>
      </c>
      <c r="BY343" s="77">
        <f>IF(Info!$O$3="Q1",$BS343,IF(Info!$O$3="Q2",$BS343+$BT343,IF(Info!$O$3="Q3",$BS343+$BT343+$BU343,$BR343)))</f>
        <v>0</v>
      </c>
      <c r="BZ343" s="77">
        <f>IF(Info!$O$3="Q1",$BS343,IF(Info!$O$3="Q2",$BT343,IF(Info!$O$3="Q3",$BU343,$BV343)))</f>
        <v>0</v>
      </c>
      <c r="CA343" s="49"/>
    </row>
    <row r="344" spans="1:79" x14ac:dyDescent="0.3">
      <c r="A344" s="269"/>
      <c r="B344" s="78" t="s">
        <v>369</v>
      </c>
      <c r="C344" s="275"/>
      <c r="D344" s="161">
        <f>SUM(E344:BD344)</f>
        <v>0</v>
      </c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  <c r="AZ344" s="292"/>
      <c r="BA344" s="292"/>
      <c r="BB344" s="292"/>
      <c r="BC344" s="292"/>
      <c r="BD344" s="292"/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x14ac:dyDescent="0.3">
      <c r="A345" s="269"/>
      <c r="B345" s="78" t="s">
        <v>370</v>
      </c>
      <c r="C345" s="275"/>
      <c r="D345" s="161">
        <f>SUM(E345:BD345)</f>
        <v>0</v>
      </c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  <c r="AZ345" s="292"/>
      <c r="BA345" s="292"/>
      <c r="BB345" s="292"/>
      <c r="BC345" s="292"/>
      <c r="BD345" s="292"/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x14ac:dyDescent="0.3">
      <c r="A346" s="282"/>
      <c r="B346" s="160" t="s">
        <v>371</v>
      </c>
      <c r="C346" s="275"/>
      <c r="D346" s="161">
        <f>SUM(E346:BD346)</f>
        <v>0</v>
      </c>
      <c r="E346" s="278">
        <f t="shared" ref="E346:AJ346" si="520">SUM(E343:E345)</f>
        <v>0</v>
      </c>
      <c r="F346" s="278">
        <f t="shared" si="520"/>
        <v>0</v>
      </c>
      <c r="G346" s="278">
        <f t="shared" si="520"/>
        <v>0</v>
      </c>
      <c r="H346" s="278">
        <f t="shared" si="520"/>
        <v>0</v>
      </c>
      <c r="I346" s="278">
        <f t="shared" si="520"/>
        <v>0</v>
      </c>
      <c r="J346" s="278">
        <f t="shared" si="520"/>
        <v>0</v>
      </c>
      <c r="K346" s="278">
        <f t="shared" si="520"/>
        <v>0</v>
      </c>
      <c r="L346" s="278">
        <f t="shared" si="520"/>
        <v>0</v>
      </c>
      <c r="M346" s="278">
        <f t="shared" si="520"/>
        <v>0</v>
      </c>
      <c r="N346" s="278">
        <f t="shared" si="520"/>
        <v>0</v>
      </c>
      <c r="O346" s="278">
        <f t="shared" si="520"/>
        <v>0</v>
      </c>
      <c r="P346" s="278">
        <f t="shared" si="520"/>
        <v>0</v>
      </c>
      <c r="Q346" s="278">
        <f t="shared" si="520"/>
        <v>0</v>
      </c>
      <c r="R346" s="278">
        <f t="shared" si="520"/>
        <v>0</v>
      </c>
      <c r="S346" s="278">
        <f t="shared" si="520"/>
        <v>0</v>
      </c>
      <c r="T346" s="278">
        <f t="shared" si="520"/>
        <v>0</v>
      </c>
      <c r="U346" s="278">
        <f t="shared" si="520"/>
        <v>0</v>
      </c>
      <c r="V346" s="278">
        <f t="shared" si="520"/>
        <v>0</v>
      </c>
      <c r="W346" s="278">
        <f t="shared" si="520"/>
        <v>0</v>
      </c>
      <c r="X346" s="278">
        <f t="shared" si="520"/>
        <v>0</v>
      </c>
      <c r="Y346" s="278">
        <f t="shared" si="520"/>
        <v>0</v>
      </c>
      <c r="Z346" s="278">
        <f t="shared" si="520"/>
        <v>0</v>
      </c>
      <c r="AA346" s="278">
        <f t="shared" si="520"/>
        <v>0</v>
      </c>
      <c r="AB346" s="278">
        <f t="shared" si="520"/>
        <v>0</v>
      </c>
      <c r="AC346" s="278">
        <f t="shared" si="520"/>
        <v>0</v>
      </c>
      <c r="AD346" s="278">
        <f t="shared" si="520"/>
        <v>0</v>
      </c>
      <c r="AE346" s="278">
        <f t="shared" si="520"/>
        <v>0</v>
      </c>
      <c r="AF346" s="278">
        <f t="shared" si="520"/>
        <v>0</v>
      </c>
      <c r="AG346" s="278">
        <f t="shared" si="520"/>
        <v>0</v>
      </c>
      <c r="AH346" s="278">
        <f t="shared" si="520"/>
        <v>0</v>
      </c>
      <c r="AI346" s="278">
        <f t="shared" si="520"/>
        <v>0</v>
      </c>
      <c r="AJ346" s="278">
        <f t="shared" si="520"/>
        <v>0</v>
      </c>
      <c r="AK346" s="278">
        <f t="shared" ref="AK346:BP346" si="521">SUM(AK343:AK345)</f>
        <v>0</v>
      </c>
      <c r="AL346" s="278">
        <f t="shared" si="521"/>
        <v>0</v>
      </c>
      <c r="AM346" s="278">
        <f t="shared" si="521"/>
        <v>0</v>
      </c>
      <c r="AN346" s="278">
        <f t="shared" si="521"/>
        <v>0</v>
      </c>
      <c r="AO346" s="278">
        <f t="shared" si="521"/>
        <v>0</v>
      </c>
      <c r="AP346" s="278">
        <f t="shared" si="521"/>
        <v>0</v>
      </c>
      <c r="AQ346" s="278">
        <f t="shared" si="521"/>
        <v>0</v>
      </c>
      <c r="AR346" s="278">
        <f t="shared" si="521"/>
        <v>0</v>
      </c>
      <c r="AS346" s="278">
        <f t="shared" si="521"/>
        <v>0</v>
      </c>
      <c r="AT346" s="278">
        <f t="shared" si="521"/>
        <v>0</v>
      </c>
      <c r="AU346" s="278">
        <f t="shared" si="521"/>
        <v>0</v>
      </c>
      <c r="AV346" s="278">
        <f t="shared" si="521"/>
        <v>0</v>
      </c>
      <c r="AW346" s="278">
        <f t="shared" si="521"/>
        <v>0</v>
      </c>
      <c r="AX346" s="278">
        <f t="shared" si="521"/>
        <v>0</v>
      </c>
      <c r="AY346" s="278">
        <f t="shared" si="521"/>
        <v>0</v>
      </c>
      <c r="AZ346" s="278">
        <f t="shared" si="521"/>
        <v>0</v>
      </c>
      <c r="BA346" s="278">
        <f t="shared" si="521"/>
        <v>0</v>
      </c>
      <c r="BB346" s="278">
        <f t="shared" si="521"/>
        <v>0</v>
      </c>
      <c r="BC346" s="278">
        <f t="shared" si="521"/>
        <v>0</v>
      </c>
      <c r="BD346" s="278">
        <f t="shared" si="521"/>
        <v>0</v>
      </c>
      <c r="BE346" s="271"/>
      <c r="BF346" s="162">
        <f>SUM(E346:H346)</f>
        <v>0</v>
      </c>
      <c r="BG346" s="157">
        <f>SUM(I346:L346)</f>
        <v>0</v>
      </c>
      <c r="BH346" s="157">
        <f>SUM(M346:Q346)</f>
        <v>0</v>
      </c>
      <c r="BI346" s="157">
        <f>SUM(R346:U346)</f>
        <v>0</v>
      </c>
      <c r="BJ346" s="157">
        <f>SUM(V346:Y346)</f>
        <v>0</v>
      </c>
      <c r="BK346" s="157">
        <f>SUM(Z346:AD346)</f>
        <v>0</v>
      </c>
      <c r="BL346" s="157">
        <f>SUM(AE346:AH346)</f>
        <v>0</v>
      </c>
      <c r="BM346" s="157">
        <f>SUM(AI346:AL346)</f>
        <v>0</v>
      </c>
      <c r="BN346" s="157">
        <f>SUM(AM346:AQ346)</f>
        <v>0</v>
      </c>
      <c r="BO346" s="157">
        <f>SUM(AR346:AU346)</f>
        <v>0</v>
      </c>
      <c r="BP346" s="157">
        <f>SUM(AV346:AY346)</f>
        <v>0</v>
      </c>
      <c r="BQ346" s="157">
        <f>SUM(AZ346:BD346)</f>
        <v>0</v>
      </c>
      <c r="BR346" s="157">
        <f>SUM(BF346:BQ346)</f>
        <v>0</v>
      </c>
      <c r="BS346" s="157">
        <f>SUM(BF346:BH346)</f>
        <v>0</v>
      </c>
      <c r="BT346" s="157">
        <f>SUM(BI346:BK346)</f>
        <v>0</v>
      </c>
      <c r="BU346" s="157">
        <f>SUM(BL346:BN346)</f>
        <v>0</v>
      </c>
      <c r="BV346" s="157">
        <f>SUM(BO346:BQ346)</f>
        <v>0</v>
      </c>
      <c r="BW346" s="157">
        <f>SUM(BF346:BK346)</f>
        <v>0</v>
      </c>
      <c r="BX346" s="157">
        <f>SUM(BL346:BQ346)</f>
        <v>0</v>
      </c>
      <c r="BY346" s="157">
        <f>IF(Info!$O$3="Q1",$BS346,IF(Info!$O$3="Q2",$BS346+$BT346,IF(Info!$O$3="Q3",$BS346+$BT346+$BU346,$BR346)))</f>
        <v>0</v>
      </c>
      <c r="BZ346" s="157">
        <f>IF(Info!$O$3="Q1",$BS346,IF(Info!$O$3="Q2",$BT346,IF(Info!$O$3="Q3",$BU346,$BV346)))</f>
        <v>0</v>
      </c>
      <c r="CA346" s="49"/>
    </row>
    <row r="347" spans="1:79" ht="15.6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x14ac:dyDescent="0.3">
      <c r="A348" s="269"/>
      <c r="B348" s="78" t="s">
        <v>83</v>
      </c>
      <c r="C348" s="275"/>
      <c r="D348" s="161">
        <f>SUM(E348:BD348)</f>
        <v>0</v>
      </c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  <c r="AZ348" s="292"/>
      <c r="BA348" s="292"/>
      <c r="BB348" s="292"/>
      <c r="BC348" s="292"/>
      <c r="BD348" s="292"/>
      <c r="BE348" s="271"/>
      <c r="BF348" s="163">
        <f>SUM(E348:H348)</f>
        <v>0</v>
      </c>
      <c r="BG348" s="77">
        <f>SUM(I348:L348)</f>
        <v>0</v>
      </c>
      <c r="BH348" s="77">
        <f>SUM(M348:Q348)</f>
        <v>0</v>
      </c>
      <c r="BI348" s="77">
        <f>SUM(R348:U348)</f>
        <v>0</v>
      </c>
      <c r="BJ348" s="77">
        <f>SUM(V348:Y348)</f>
        <v>0</v>
      </c>
      <c r="BK348" s="77">
        <f>SUM(Z348:AD348)</f>
        <v>0</v>
      </c>
      <c r="BL348" s="77">
        <f>SUM(AE348:AH348)</f>
        <v>0</v>
      </c>
      <c r="BM348" s="77">
        <f>SUM(AI348:AL348)</f>
        <v>0</v>
      </c>
      <c r="BN348" s="77">
        <f>SUM(AM348:AQ348)</f>
        <v>0</v>
      </c>
      <c r="BO348" s="77">
        <f>SUM(AR348:AU348)</f>
        <v>0</v>
      </c>
      <c r="BP348" s="77">
        <f>SUM(AV348:AY348)</f>
        <v>0</v>
      </c>
      <c r="BQ348" s="77">
        <f>SUM(AZ348:BD348)</f>
        <v>0</v>
      </c>
      <c r="BR348" s="157">
        <f>SUM(BF348:BQ348)</f>
        <v>0</v>
      </c>
      <c r="BS348" s="77">
        <f>SUM(BF348:BH348)</f>
        <v>0</v>
      </c>
      <c r="BT348" s="77">
        <f>SUM(BI348:BK348)</f>
        <v>0</v>
      </c>
      <c r="BU348" s="77">
        <f>SUM(BL348:BN348)</f>
        <v>0</v>
      </c>
      <c r="BV348" s="77">
        <f>SUM(BO348:BQ348)</f>
        <v>0</v>
      </c>
      <c r="BW348" s="77">
        <f>SUM(BF348:BK348)</f>
        <v>0</v>
      </c>
      <c r="BX348" s="77">
        <f>SUM(BL348:BQ348)</f>
        <v>0</v>
      </c>
      <c r="BY348" s="77">
        <f>IF(Info!$O$3="Q1",$BS348,IF(Info!$O$3="Q2",$BS348+$BT348,IF(Info!$O$3="Q3",$BS348+$BT348+$BU348,$BR348)))</f>
        <v>0</v>
      </c>
      <c r="BZ348" s="77">
        <f>IF(Info!$O$3="Q1",$BS348,IF(Info!$O$3="Q2",$BT348,IF(Info!$O$3="Q3",$BU348,$BV348)))</f>
        <v>0</v>
      </c>
      <c r="CA348" s="49"/>
    </row>
    <row r="349" spans="1:79" x14ac:dyDescent="0.3">
      <c r="A349" s="269"/>
      <c r="B349" s="78" t="s">
        <v>85</v>
      </c>
      <c r="C349" s="275"/>
      <c r="D349" s="161">
        <f>SUM(E349:BD349)</f>
        <v>0</v>
      </c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  <c r="AZ349" s="292"/>
      <c r="BA349" s="292"/>
      <c r="BB349" s="292"/>
      <c r="BC349" s="292"/>
      <c r="BD349" s="292"/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x14ac:dyDescent="0.3">
      <c r="A350" s="282"/>
      <c r="B350" s="160" t="s">
        <v>373</v>
      </c>
      <c r="C350" s="275"/>
      <c r="D350" s="161">
        <f>SUM(E350:BD350)</f>
        <v>0</v>
      </c>
      <c r="E350" s="278">
        <f t="shared" ref="E350:AJ350" si="522">SUM(E348:E349)</f>
        <v>0</v>
      </c>
      <c r="F350" s="278">
        <f t="shared" si="522"/>
        <v>0</v>
      </c>
      <c r="G350" s="278">
        <f t="shared" si="522"/>
        <v>0</v>
      </c>
      <c r="H350" s="278">
        <f t="shared" si="522"/>
        <v>0</v>
      </c>
      <c r="I350" s="278">
        <f t="shared" si="522"/>
        <v>0</v>
      </c>
      <c r="J350" s="278">
        <f t="shared" si="522"/>
        <v>0</v>
      </c>
      <c r="K350" s="278">
        <f t="shared" si="522"/>
        <v>0</v>
      </c>
      <c r="L350" s="278">
        <f t="shared" si="522"/>
        <v>0</v>
      </c>
      <c r="M350" s="278">
        <f t="shared" si="522"/>
        <v>0</v>
      </c>
      <c r="N350" s="278">
        <f t="shared" si="522"/>
        <v>0</v>
      </c>
      <c r="O350" s="278">
        <f t="shared" si="522"/>
        <v>0</v>
      </c>
      <c r="P350" s="278">
        <f t="shared" si="522"/>
        <v>0</v>
      </c>
      <c r="Q350" s="278">
        <f t="shared" si="522"/>
        <v>0</v>
      </c>
      <c r="R350" s="278">
        <f t="shared" si="522"/>
        <v>0</v>
      </c>
      <c r="S350" s="278">
        <f t="shared" si="522"/>
        <v>0</v>
      </c>
      <c r="T350" s="278">
        <f t="shared" si="522"/>
        <v>0</v>
      </c>
      <c r="U350" s="278">
        <f t="shared" si="522"/>
        <v>0</v>
      </c>
      <c r="V350" s="278">
        <f t="shared" si="522"/>
        <v>0</v>
      </c>
      <c r="W350" s="278">
        <f t="shared" si="522"/>
        <v>0</v>
      </c>
      <c r="X350" s="278">
        <f t="shared" si="522"/>
        <v>0</v>
      </c>
      <c r="Y350" s="278">
        <f t="shared" si="522"/>
        <v>0</v>
      </c>
      <c r="Z350" s="278">
        <f t="shared" si="522"/>
        <v>0</v>
      </c>
      <c r="AA350" s="278">
        <f t="shared" si="522"/>
        <v>0</v>
      </c>
      <c r="AB350" s="278">
        <f t="shared" si="522"/>
        <v>0</v>
      </c>
      <c r="AC350" s="278">
        <f t="shared" si="522"/>
        <v>0</v>
      </c>
      <c r="AD350" s="278">
        <f t="shared" si="522"/>
        <v>0</v>
      </c>
      <c r="AE350" s="278">
        <f t="shared" si="522"/>
        <v>0</v>
      </c>
      <c r="AF350" s="278">
        <f t="shared" si="522"/>
        <v>0</v>
      </c>
      <c r="AG350" s="278">
        <f t="shared" si="522"/>
        <v>0</v>
      </c>
      <c r="AH350" s="278">
        <f t="shared" si="522"/>
        <v>0</v>
      </c>
      <c r="AI350" s="278">
        <f t="shared" si="522"/>
        <v>0</v>
      </c>
      <c r="AJ350" s="278">
        <f t="shared" si="522"/>
        <v>0</v>
      </c>
      <c r="AK350" s="278">
        <f t="shared" ref="AK350:BP350" si="523">SUM(AK348:AK349)</f>
        <v>0</v>
      </c>
      <c r="AL350" s="278">
        <f t="shared" si="523"/>
        <v>0</v>
      </c>
      <c r="AM350" s="278">
        <f t="shared" si="523"/>
        <v>0</v>
      </c>
      <c r="AN350" s="278">
        <f t="shared" si="523"/>
        <v>0</v>
      </c>
      <c r="AO350" s="278">
        <f t="shared" si="523"/>
        <v>0</v>
      </c>
      <c r="AP350" s="278">
        <f t="shared" si="523"/>
        <v>0</v>
      </c>
      <c r="AQ350" s="278">
        <f t="shared" si="523"/>
        <v>0</v>
      </c>
      <c r="AR350" s="278">
        <f t="shared" si="523"/>
        <v>0</v>
      </c>
      <c r="AS350" s="278">
        <f t="shared" si="523"/>
        <v>0</v>
      </c>
      <c r="AT350" s="278">
        <f t="shared" si="523"/>
        <v>0</v>
      </c>
      <c r="AU350" s="278">
        <f t="shared" si="523"/>
        <v>0</v>
      </c>
      <c r="AV350" s="278">
        <f t="shared" si="523"/>
        <v>0</v>
      </c>
      <c r="AW350" s="278">
        <f t="shared" si="523"/>
        <v>0</v>
      </c>
      <c r="AX350" s="278">
        <f t="shared" si="523"/>
        <v>0</v>
      </c>
      <c r="AY350" s="278">
        <f t="shared" si="523"/>
        <v>0</v>
      </c>
      <c r="AZ350" s="278">
        <f t="shared" si="523"/>
        <v>0</v>
      </c>
      <c r="BA350" s="278">
        <f t="shared" si="523"/>
        <v>0</v>
      </c>
      <c r="BB350" s="278">
        <f t="shared" si="523"/>
        <v>0</v>
      </c>
      <c r="BC350" s="278">
        <f t="shared" si="523"/>
        <v>0</v>
      </c>
      <c r="BD350" s="278">
        <f t="shared" si="523"/>
        <v>0</v>
      </c>
      <c r="BE350" s="271"/>
      <c r="BF350" s="162">
        <f>SUM(E350:H350)</f>
        <v>0</v>
      </c>
      <c r="BG350" s="157">
        <f>SUM(I350:L350)</f>
        <v>0</v>
      </c>
      <c r="BH350" s="157">
        <f>SUM(M350:Q350)</f>
        <v>0</v>
      </c>
      <c r="BI350" s="157">
        <f>SUM(R350:U350)</f>
        <v>0</v>
      </c>
      <c r="BJ350" s="157">
        <f>SUM(V350:Y350)</f>
        <v>0</v>
      </c>
      <c r="BK350" s="157">
        <f>SUM(Z350:AD350)</f>
        <v>0</v>
      </c>
      <c r="BL350" s="157">
        <f>SUM(AE350:AH350)</f>
        <v>0</v>
      </c>
      <c r="BM350" s="157">
        <f>SUM(AI350:AL350)</f>
        <v>0</v>
      </c>
      <c r="BN350" s="157">
        <f>SUM(AM350:AQ350)</f>
        <v>0</v>
      </c>
      <c r="BO350" s="157">
        <f>SUM(AR350:AU350)</f>
        <v>0</v>
      </c>
      <c r="BP350" s="157">
        <f>SUM(AV350:AY350)</f>
        <v>0</v>
      </c>
      <c r="BQ350" s="157">
        <f>SUM(AZ350:BD350)</f>
        <v>0</v>
      </c>
      <c r="BR350" s="157">
        <f>SUM(BF350:BQ350)</f>
        <v>0</v>
      </c>
      <c r="BS350" s="157">
        <f>SUM(BF350:BH350)</f>
        <v>0</v>
      </c>
      <c r="BT350" s="157">
        <f>SUM(BI350:BK350)</f>
        <v>0</v>
      </c>
      <c r="BU350" s="157">
        <f>SUM(BL350:BN350)</f>
        <v>0</v>
      </c>
      <c r="BV350" s="157">
        <f>SUM(BO350:BQ350)</f>
        <v>0</v>
      </c>
      <c r="BW350" s="157">
        <f>SUM(BF350:BK350)</f>
        <v>0</v>
      </c>
      <c r="BX350" s="157">
        <f>SUM(BL350:BQ350)</f>
        <v>0</v>
      </c>
      <c r="BY350" s="157">
        <f>IF(Info!$O$3="Q1",$BS350,IF(Info!$O$3="Q2",$BS350+$BT350,IF(Info!$O$3="Q3",$BS350+$BT350+$BU350,$BR350)))</f>
        <v>0</v>
      </c>
      <c r="BZ350" s="157">
        <f>IF(Info!$O$3="Q1",$BS350,IF(Info!$O$3="Q2",$BT350,IF(Info!$O$3="Q3",$BU350,$BV350)))</f>
        <v>0</v>
      </c>
      <c r="CA350" s="49"/>
    </row>
    <row r="351" spans="1:79" ht="15.6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x14ac:dyDescent="0.3">
      <c r="A352" s="269"/>
      <c r="B352" s="78" t="s">
        <v>87</v>
      </c>
      <c r="C352" s="275"/>
      <c r="D352" s="161">
        <f t="shared" ref="D352:D363" si="524">SUM(E352:BD352)</f>
        <v>0</v>
      </c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  <c r="AZ352" s="292"/>
      <c r="BA352" s="292"/>
      <c r="BB352" s="292"/>
      <c r="BC352" s="292"/>
      <c r="BD352" s="292"/>
      <c r="BE352" s="271"/>
      <c r="BF352" s="163">
        <f t="shared" ref="BF352:BF363" si="525">SUM(E352:H352)</f>
        <v>0</v>
      </c>
      <c r="BG352" s="77">
        <f t="shared" ref="BG352:BG363" si="526">SUM(I352:L352)</f>
        <v>0</v>
      </c>
      <c r="BH352" s="77">
        <f t="shared" ref="BH352:BH363" si="527">SUM(M352:Q352)</f>
        <v>0</v>
      </c>
      <c r="BI352" s="77">
        <f t="shared" ref="BI352:BI363" si="528">SUM(R352:U352)</f>
        <v>0</v>
      </c>
      <c r="BJ352" s="77">
        <f t="shared" ref="BJ352:BJ363" si="529">SUM(V352:Y352)</f>
        <v>0</v>
      </c>
      <c r="BK352" s="77">
        <f t="shared" ref="BK352:BK363" si="530">SUM(Z352:AD352)</f>
        <v>0</v>
      </c>
      <c r="BL352" s="77">
        <f t="shared" ref="BL352:BL363" si="531">SUM(AE352:AH352)</f>
        <v>0</v>
      </c>
      <c r="BM352" s="77">
        <f t="shared" ref="BM352:BM363" si="532">SUM(AI352:AL352)</f>
        <v>0</v>
      </c>
      <c r="BN352" s="77">
        <f t="shared" ref="BN352:BN363" si="533">SUM(AM352:AQ352)</f>
        <v>0</v>
      </c>
      <c r="BO352" s="77">
        <f t="shared" ref="BO352:BO363" si="534">SUM(AR352:AU352)</f>
        <v>0</v>
      </c>
      <c r="BP352" s="77">
        <f t="shared" ref="BP352:BP363" si="535">SUM(AV352:AY352)</f>
        <v>0</v>
      </c>
      <c r="BQ352" s="77">
        <f t="shared" ref="BQ352:BQ363" si="536">SUM(AZ352:BD352)</f>
        <v>0</v>
      </c>
      <c r="BR352" s="157">
        <f t="shared" ref="BR352:BR363" si="537">SUM(BF352:BQ352)</f>
        <v>0</v>
      </c>
      <c r="BS352" s="77">
        <f t="shared" ref="BS352:BS363" si="538">SUM(BF352:BH352)</f>
        <v>0</v>
      </c>
      <c r="BT352" s="77">
        <f t="shared" ref="BT352:BT363" si="539">SUM(BI352:BK352)</f>
        <v>0</v>
      </c>
      <c r="BU352" s="77">
        <f t="shared" ref="BU352:BU363" si="540">SUM(BL352:BN352)</f>
        <v>0</v>
      </c>
      <c r="BV352" s="77">
        <f t="shared" ref="BV352:BV363" si="541">SUM(BO352:BQ352)</f>
        <v>0</v>
      </c>
      <c r="BW352" s="77">
        <f t="shared" ref="BW352:BW363" si="542">SUM(BF352:BK352)</f>
        <v>0</v>
      </c>
      <c r="BX352" s="77">
        <f t="shared" ref="BX352:BX363" si="543">SUM(BL352:BQ352)</f>
        <v>0</v>
      </c>
      <c r="BY352" s="77">
        <f>IF(Info!$O$3="Q1",$BS352,IF(Info!$O$3="Q2",$BS352+$BT352,IF(Info!$O$3="Q3",$BS352+$BT352+$BU352,$BR352)))</f>
        <v>0</v>
      </c>
      <c r="BZ352" s="77">
        <f>IF(Info!$O$3="Q1",$BS352,IF(Info!$O$3="Q2",$BT352,IF(Info!$O$3="Q3",$BU352,$BV352)))</f>
        <v>0</v>
      </c>
      <c r="CA352" s="49"/>
    </row>
    <row r="353" spans="1:79" x14ac:dyDescent="0.3">
      <c r="A353" s="269"/>
      <c r="B353" s="78" t="s">
        <v>89</v>
      </c>
      <c r="C353" s="275"/>
      <c r="D353" s="161">
        <f t="shared" si="524"/>
        <v>0</v>
      </c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  <c r="AZ353" s="292"/>
      <c r="BA353" s="292"/>
      <c r="BB353" s="292"/>
      <c r="BC353" s="292"/>
      <c r="BD353" s="292"/>
      <c r="BE353" s="271"/>
      <c r="BF353" s="163">
        <f t="shared" si="525"/>
        <v>0</v>
      </c>
      <c r="BG353" s="77">
        <f t="shared" si="526"/>
        <v>0</v>
      </c>
      <c r="BH353" s="77">
        <f t="shared" si="527"/>
        <v>0</v>
      </c>
      <c r="BI353" s="77">
        <f t="shared" si="528"/>
        <v>0</v>
      </c>
      <c r="BJ353" s="77">
        <f t="shared" si="529"/>
        <v>0</v>
      </c>
      <c r="BK353" s="77">
        <f t="shared" si="530"/>
        <v>0</v>
      </c>
      <c r="BL353" s="77">
        <f t="shared" si="531"/>
        <v>0</v>
      </c>
      <c r="BM353" s="77">
        <f t="shared" si="532"/>
        <v>0</v>
      </c>
      <c r="BN353" s="77">
        <f t="shared" si="533"/>
        <v>0</v>
      </c>
      <c r="BO353" s="77">
        <f t="shared" si="534"/>
        <v>0</v>
      </c>
      <c r="BP353" s="77">
        <f t="shared" si="535"/>
        <v>0</v>
      </c>
      <c r="BQ353" s="77">
        <f t="shared" si="536"/>
        <v>0</v>
      </c>
      <c r="BR353" s="157">
        <f t="shared" si="537"/>
        <v>0</v>
      </c>
      <c r="BS353" s="77">
        <f t="shared" si="538"/>
        <v>0</v>
      </c>
      <c r="BT353" s="77">
        <f t="shared" si="539"/>
        <v>0</v>
      </c>
      <c r="BU353" s="77">
        <f t="shared" si="540"/>
        <v>0</v>
      </c>
      <c r="BV353" s="77">
        <f t="shared" si="541"/>
        <v>0</v>
      </c>
      <c r="BW353" s="77">
        <f t="shared" si="542"/>
        <v>0</v>
      </c>
      <c r="BX353" s="77">
        <f t="shared" si="543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x14ac:dyDescent="0.3">
      <c r="A354" s="269"/>
      <c r="B354" s="78" t="s">
        <v>91</v>
      </c>
      <c r="C354" s="275"/>
      <c r="D354" s="161">
        <f t="shared" si="524"/>
        <v>0</v>
      </c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  <c r="AZ354" s="292"/>
      <c r="BA354" s="292"/>
      <c r="BB354" s="292"/>
      <c r="BC354" s="292"/>
      <c r="BD354" s="292"/>
      <c r="BE354" s="271"/>
      <c r="BF354" s="163">
        <f t="shared" si="525"/>
        <v>0</v>
      </c>
      <c r="BG354" s="77">
        <f t="shared" si="526"/>
        <v>0</v>
      </c>
      <c r="BH354" s="77">
        <f t="shared" si="527"/>
        <v>0</v>
      </c>
      <c r="BI354" s="77">
        <f t="shared" si="528"/>
        <v>0</v>
      </c>
      <c r="BJ354" s="77">
        <f t="shared" si="529"/>
        <v>0</v>
      </c>
      <c r="BK354" s="77">
        <f t="shared" si="530"/>
        <v>0</v>
      </c>
      <c r="BL354" s="77">
        <f t="shared" si="531"/>
        <v>0</v>
      </c>
      <c r="BM354" s="77">
        <f t="shared" si="532"/>
        <v>0</v>
      </c>
      <c r="BN354" s="77">
        <f t="shared" si="533"/>
        <v>0</v>
      </c>
      <c r="BO354" s="77">
        <f t="shared" si="534"/>
        <v>0</v>
      </c>
      <c r="BP354" s="77">
        <f t="shared" si="535"/>
        <v>0</v>
      </c>
      <c r="BQ354" s="77">
        <f t="shared" si="536"/>
        <v>0</v>
      </c>
      <c r="BR354" s="157">
        <f t="shared" si="537"/>
        <v>0</v>
      </c>
      <c r="BS354" s="77">
        <f t="shared" si="538"/>
        <v>0</v>
      </c>
      <c r="BT354" s="77">
        <f t="shared" si="539"/>
        <v>0</v>
      </c>
      <c r="BU354" s="77">
        <f t="shared" si="540"/>
        <v>0</v>
      </c>
      <c r="BV354" s="77">
        <f t="shared" si="541"/>
        <v>0</v>
      </c>
      <c r="BW354" s="77">
        <f t="shared" si="542"/>
        <v>0</v>
      </c>
      <c r="BX354" s="77">
        <f t="shared" si="543"/>
        <v>0</v>
      </c>
      <c r="BY354" s="77">
        <f>IF(Info!$O$3="Q1",$BS354,IF(Info!$O$3="Q2",$BS354+$BT354,IF(Info!$O$3="Q3",$BS354+$BT354+$BU354,$BR354)))</f>
        <v>0</v>
      </c>
      <c r="BZ354" s="77">
        <f>IF(Info!$O$3="Q1",$BS354,IF(Info!$O$3="Q2",$BT354,IF(Info!$O$3="Q3",$BU354,$BV354)))</f>
        <v>0</v>
      </c>
      <c r="CA354" s="49"/>
    </row>
    <row r="355" spans="1:79" x14ac:dyDescent="0.3">
      <c r="A355" s="269"/>
      <c r="B355" s="78" t="s">
        <v>93</v>
      </c>
      <c r="C355" s="275"/>
      <c r="D355" s="161">
        <f t="shared" si="524"/>
        <v>0</v>
      </c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  <c r="AZ355" s="292"/>
      <c r="BA355" s="292"/>
      <c r="BB355" s="292"/>
      <c r="BC355" s="292"/>
      <c r="BD355" s="292"/>
      <c r="BE355" s="271"/>
      <c r="BF355" s="163">
        <f t="shared" si="525"/>
        <v>0</v>
      </c>
      <c r="BG355" s="77">
        <f t="shared" si="526"/>
        <v>0</v>
      </c>
      <c r="BH355" s="77">
        <f t="shared" si="527"/>
        <v>0</v>
      </c>
      <c r="BI355" s="77">
        <f t="shared" si="528"/>
        <v>0</v>
      </c>
      <c r="BJ355" s="77">
        <f t="shared" si="529"/>
        <v>0</v>
      </c>
      <c r="BK355" s="77">
        <f t="shared" si="530"/>
        <v>0</v>
      </c>
      <c r="BL355" s="77">
        <f t="shared" si="531"/>
        <v>0</v>
      </c>
      <c r="BM355" s="77">
        <f t="shared" si="532"/>
        <v>0</v>
      </c>
      <c r="BN355" s="77">
        <f t="shared" si="533"/>
        <v>0</v>
      </c>
      <c r="BO355" s="77">
        <f t="shared" si="534"/>
        <v>0</v>
      </c>
      <c r="BP355" s="77">
        <f t="shared" si="535"/>
        <v>0</v>
      </c>
      <c r="BQ355" s="77">
        <f t="shared" si="536"/>
        <v>0</v>
      </c>
      <c r="BR355" s="157">
        <f t="shared" si="537"/>
        <v>0</v>
      </c>
      <c r="BS355" s="77">
        <f t="shared" si="538"/>
        <v>0</v>
      </c>
      <c r="BT355" s="77">
        <f t="shared" si="539"/>
        <v>0</v>
      </c>
      <c r="BU355" s="77">
        <f t="shared" si="540"/>
        <v>0</v>
      </c>
      <c r="BV355" s="77">
        <f t="shared" si="541"/>
        <v>0</v>
      </c>
      <c r="BW355" s="77">
        <f t="shared" si="542"/>
        <v>0</v>
      </c>
      <c r="BX355" s="77">
        <f t="shared" si="543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x14ac:dyDescent="0.3">
      <c r="A356" s="269"/>
      <c r="B356" s="78" t="s">
        <v>95</v>
      </c>
      <c r="C356" s="275"/>
      <c r="D356" s="161">
        <f t="shared" si="524"/>
        <v>0</v>
      </c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  <c r="AZ356" s="292"/>
      <c r="BA356" s="292"/>
      <c r="BB356" s="292"/>
      <c r="BC356" s="292"/>
      <c r="BD356" s="292"/>
      <c r="BE356" s="271"/>
      <c r="BF356" s="163">
        <f t="shared" si="525"/>
        <v>0</v>
      </c>
      <c r="BG356" s="77">
        <f t="shared" si="526"/>
        <v>0</v>
      </c>
      <c r="BH356" s="77">
        <f t="shared" si="527"/>
        <v>0</v>
      </c>
      <c r="BI356" s="77">
        <f t="shared" si="528"/>
        <v>0</v>
      </c>
      <c r="BJ356" s="77">
        <f t="shared" si="529"/>
        <v>0</v>
      </c>
      <c r="BK356" s="77">
        <f t="shared" si="530"/>
        <v>0</v>
      </c>
      <c r="BL356" s="77">
        <f t="shared" si="531"/>
        <v>0</v>
      </c>
      <c r="BM356" s="77">
        <f t="shared" si="532"/>
        <v>0</v>
      </c>
      <c r="BN356" s="77">
        <f t="shared" si="533"/>
        <v>0</v>
      </c>
      <c r="BO356" s="77">
        <f t="shared" si="534"/>
        <v>0</v>
      </c>
      <c r="BP356" s="77">
        <f t="shared" si="535"/>
        <v>0</v>
      </c>
      <c r="BQ356" s="77">
        <f t="shared" si="536"/>
        <v>0</v>
      </c>
      <c r="BR356" s="157">
        <f t="shared" si="537"/>
        <v>0</v>
      </c>
      <c r="BS356" s="77">
        <f t="shared" si="538"/>
        <v>0</v>
      </c>
      <c r="BT356" s="77">
        <f t="shared" si="539"/>
        <v>0</v>
      </c>
      <c r="BU356" s="77">
        <f t="shared" si="540"/>
        <v>0</v>
      </c>
      <c r="BV356" s="77">
        <f t="shared" si="541"/>
        <v>0</v>
      </c>
      <c r="BW356" s="77">
        <f t="shared" si="542"/>
        <v>0</v>
      </c>
      <c r="BX356" s="77">
        <f t="shared" si="543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x14ac:dyDescent="0.3">
      <c r="A357" s="269"/>
      <c r="B357" s="78" t="s">
        <v>97</v>
      </c>
      <c r="C357" s="275"/>
      <c r="D357" s="161">
        <f t="shared" si="524"/>
        <v>0</v>
      </c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  <c r="AZ357" s="292"/>
      <c r="BA357" s="292"/>
      <c r="BB357" s="292"/>
      <c r="BC357" s="292"/>
      <c r="BD357" s="292"/>
      <c r="BE357" s="271"/>
      <c r="BF357" s="163">
        <f t="shared" si="525"/>
        <v>0</v>
      </c>
      <c r="BG357" s="77">
        <f t="shared" si="526"/>
        <v>0</v>
      </c>
      <c r="BH357" s="77">
        <f t="shared" si="527"/>
        <v>0</v>
      </c>
      <c r="BI357" s="77">
        <f t="shared" si="528"/>
        <v>0</v>
      </c>
      <c r="BJ357" s="77">
        <f t="shared" si="529"/>
        <v>0</v>
      </c>
      <c r="BK357" s="77">
        <f t="shared" si="530"/>
        <v>0</v>
      </c>
      <c r="BL357" s="77">
        <f t="shared" si="531"/>
        <v>0</v>
      </c>
      <c r="BM357" s="77">
        <f t="shared" si="532"/>
        <v>0</v>
      </c>
      <c r="BN357" s="77">
        <f t="shared" si="533"/>
        <v>0</v>
      </c>
      <c r="BO357" s="77">
        <f t="shared" si="534"/>
        <v>0</v>
      </c>
      <c r="BP357" s="77">
        <f t="shared" si="535"/>
        <v>0</v>
      </c>
      <c r="BQ357" s="77">
        <f t="shared" si="536"/>
        <v>0</v>
      </c>
      <c r="BR357" s="157">
        <f t="shared" si="537"/>
        <v>0</v>
      </c>
      <c r="BS357" s="77">
        <f t="shared" si="538"/>
        <v>0</v>
      </c>
      <c r="BT357" s="77">
        <f t="shared" si="539"/>
        <v>0</v>
      </c>
      <c r="BU357" s="77">
        <f t="shared" si="540"/>
        <v>0</v>
      </c>
      <c r="BV357" s="77">
        <f t="shared" si="541"/>
        <v>0</v>
      </c>
      <c r="BW357" s="77">
        <f t="shared" si="542"/>
        <v>0</v>
      </c>
      <c r="BX357" s="77">
        <f t="shared" si="543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x14ac:dyDescent="0.3">
      <c r="A358" s="269"/>
      <c r="B358" s="78" t="s">
        <v>99</v>
      </c>
      <c r="C358" s="275"/>
      <c r="D358" s="161">
        <f t="shared" si="524"/>
        <v>0</v>
      </c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  <c r="AZ358" s="292"/>
      <c r="BA358" s="292"/>
      <c r="BB358" s="292"/>
      <c r="BC358" s="292"/>
      <c r="BD358" s="292"/>
      <c r="BE358" s="271"/>
      <c r="BF358" s="163">
        <f t="shared" si="525"/>
        <v>0</v>
      </c>
      <c r="BG358" s="77">
        <f t="shared" si="526"/>
        <v>0</v>
      </c>
      <c r="BH358" s="77">
        <f t="shared" si="527"/>
        <v>0</v>
      </c>
      <c r="BI358" s="77">
        <f t="shared" si="528"/>
        <v>0</v>
      </c>
      <c r="BJ358" s="77">
        <f t="shared" si="529"/>
        <v>0</v>
      </c>
      <c r="BK358" s="77">
        <f t="shared" si="530"/>
        <v>0</v>
      </c>
      <c r="BL358" s="77">
        <f t="shared" si="531"/>
        <v>0</v>
      </c>
      <c r="BM358" s="77">
        <f t="shared" si="532"/>
        <v>0</v>
      </c>
      <c r="BN358" s="77">
        <f t="shared" si="533"/>
        <v>0</v>
      </c>
      <c r="BO358" s="77">
        <f t="shared" si="534"/>
        <v>0</v>
      </c>
      <c r="BP358" s="77">
        <f t="shared" si="535"/>
        <v>0</v>
      </c>
      <c r="BQ358" s="77">
        <f t="shared" si="536"/>
        <v>0</v>
      </c>
      <c r="BR358" s="157">
        <f t="shared" si="537"/>
        <v>0</v>
      </c>
      <c r="BS358" s="77">
        <f t="shared" si="538"/>
        <v>0</v>
      </c>
      <c r="BT358" s="77">
        <f t="shared" si="539"/>
        <v>0</v>
      </c>
      <c r="BU358" s="77">
        <f t="shared" si="540"/>
        <v>0</v>
      </c>
      <c r="BV358" s="77">
        <f t="shared" si="541"/>
        <v>0</v>
      </c>
      <c r="BW358" s="77">
        <f t="shared" si="542"/>
        <v>0</v>
      </c>
      <c r="BX358" s="77">
        <f t="shared" si="543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x14ac:dyDescent="0.3">
      <c r="A359" s="269"/>
      <c r="B359" s="78" t="s">
        <v>375</v>
      </c>
      <c r="C359" s="275"/>
      <c r="D359" s="161">
        <f t="shared" si="524"/>
        <v>0</v>
      </c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  <c r="AZ359" s="292"/>
      <c r="BA359" s="292"/>
      <c r="BB359" s="292"/>
      <c r="BC359" s="292"/>
      <c r="BD359" s="292"/>
      <c r="BE359" s="271"/>
      <c r="BF359" s="163">
        <f t="shared" si="525"/>
        <v>0</v>
      </c>
      <c r="BG359" s="77">
        <f t="shared" si="526"/>
        <v>0</v>
      </c>
      <c r="BH359" s="77">
        <f t="shared" si="527"/>
        <v>0</v>
      </c>
      <c r="BI359" s="77">
        <f t="shared" si="528"/>
        <v>0</v>
      </c>
      <c r="BJ359" s="77">
        <f t="shared" si="529"/>
        <v>0</v>
      </c>
      <c r="BK359" s="77">
        <f t="shared" si="530"/>
        <v>0</v>
      </c>
      <c r="BL359" s="77">
        <f t="shared" si="531"/>
        <v>0</v>
      </c>
      <c r="BM359" s="77">
        <f t="shared" si="532"/>
        <v>0</v>
      </c>
      <c r="BN359" s="77">
        <f t="shared" si="533"/>
        <v>0</v>
      </c>
      <c r="BO359" s="77">
        <f t="shared" si="534"/>
        <v>0</v>
      </c>
      <c r="BP359" s="77">
        <f t="shared" si="535"/>
        <v>0</v>
      </c>
      <c r="BQ359" s="77">
        <f t="shared" si="536"/>
        <v>0</v>
      </c>
      <c r="BR359" s="157">
        <f t="shared" si="537"/>
        <v>0</v>
      </c>
      <c r="BS359" s="77">
        <f t="shared" si="538"/>
        <v>0</v>
      </c>
      <c r="BT359" s="77">
        <f t="shared" si="539"/>
        <v>0</v>
      </c>
      <c r="BU359" s="77">
        <f t="shared" si="540"/>
        <v>0</v>
      </c>
      <c r="BV359" s="77">
        <f t="shared" si="541"/>
        <v>0</v>
      </c>
      <c r="BW359" s="77">
        <f t="shared" si="542"/>
        <v>0</v>
      </c>
      <c r="BX359" s="77">
        <f t="shared" si="543"/>
        <v>0</v>
      </c>
      <c r="BY359" s="77">
        <f>IF(Info!$O$3="Q1",$BS359,IF(Info!$O$3="Q2",$BS359+$BT359,IF(Info!$O$3="Q3",$BS359+$BT359+$BU359,$BR359)))</f>
        <v>0</v>
      </c>
      <c r="BZ359" s="77">
        <f>IF(Info!$O$3="Q1",$BS359,IF(Info!$O$3="Q2",$BT359,IF(Info!$O$3="Q3",$BU359,$BV359)))</f>
        <v>0</v>
      </c>
      <c r="CA359" s="49"/>
    </row>
    <row r="360" spans="1:79" x14ac:dyDescent="0.3">
      <c r="A360" s="269"/>
      <c r="B360" s="78" t="s">
        <v>103</v>
      </c>
      <c r="C360" s="275"/>
      <c r="D360" s="161">
        <f t="shared" si="524"/>
        <v>0</v>
      </c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  <c r="AZ360" s="292"/>
      <c r="BA360" s="292"/>
      <c r="BB360" s="292"/>
      <c r="BC360" s="292"/>
      <c r="BD360" s="292"/>
      <c r="BE360" s="271"/>
      <c r="BF360" s="163">
        <f t="shared" si="525"/>
        <v>0</v>
      </c>
      <c r="BG360" s="77">
        <f t="shared" si="526"/>
        <v>0</v>
      </c>
      <c r="BH360" s="77">
        <f t="shared" si="527"/>
        <v>0</v>
      </c>
      <c r="BI360" s="77">
        <f t="shared" si="528"/>
        <v>0</v>
      </c>
      <c r="BJ360" s="77">
        <f t="shared" si="529"/>
        <v>0</v>
      </c>
      <c r="BK360" s="77">
        <f t="shared" si="530"/>
        <v>0</v>
      </c>
      <c r="BL360" s="77">
        <f t="shared" si="531"/>
        <v>0</v>
      </c>
      <c r="BM360" s="77">
        <f t="shared" si="532"/>
        <v>0</v>
      </c>
      <c r="BN360" s="77">
        <f t="shared" si="533"/>
        <v>0</v>
      </c>
      <c r="BO360" s="77">
        <f t="shared" si="534"/>
        <v>0</v>
      </c>
      <c r="BP360" s="77">
        <f t="shared" si="535"/>
        <v>0</v>
      </c>
      <c r="BQ360" s="77">
        <f t="shared" si="536"/>
        <v>0</v>
      </c>
      <c r="BR360" s="157">
        <f t="shared" si="537"/>
        <v>0</v>
      </c>
      <c r="BS360" s="77">
        <f t="shared" si="538"/>
        <v>0</v>
      </c>
      <c r="BT360" s="77">
        <f t="shared" si="539"/>
        <v>0</v>
      </c>
      <c r="BU360" s="77">
        <f t="shared" si="540"/>
        <v>0</v>
      </c>
      <c r="BV360" s="77">
        <f t="shared" si="541"/>
        <v>0</v>
      </c>
      <c r="BW360" s="77">
        <f t="shared" si="542"/>
        <v>0</v>
      </c>
      <c r="BX360" s="77">
        <f t="shared" si="543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x14ac:dyDescent="0.3">
      <c r="A361" s="269"/>
      <c r="B361" s="78" t="s">
        <v>105</v>
      </c>
      <c r="C361" s="275"/>
      <c r="D361" s="161">
        <f t="shared" si="524"/>
        <v>0</v>
      </c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  <c r="AZ361" s="292"/>
      <c r="BA361" s="292"/>
      <c r="BB361" s="292"/>
      <c r="BC361" s="292"/>
      <c r="BD361" s="292"/>
      <c r="BE361" s="271"/>
      <c r="BF361" s="163">
        <f t="shared" si="525"/>
        <v>0</v>
      </c>
      <c r="BG361" s="77">
        <f t="shared" si="526"/>
        <v>0</v>
      </c>
      <c r="BH361" s="77">
        <f t="shared" si="527"/>
        <v>0</v>
      </c>
      <c r="BI361" s="77">
        <f t="shared" si="528"/>
        <v>0</v>
      </c>
      <c r="BJ361" s="77">
        <f t="shared" si="529"/>
        <v>0</v>
      </c>
      <c r="BK361" s="77">
        <f t="shared" si="530"/>
        <v>0</v>
      </c>
      <c r="BL361" s="77">
        <f t="shared" si="531"/>
        <v>0</v>
      </c>
      <c r="BM361" s="77">
        <f t="shared" si="532"/>
        <v>0</v>
      </c>
      <c r="BN361" s="77">
        <f t="shared" si="533"/>
        <v>0</v>
      </c>
      <c r="BO361" s="77">
        <f t="shared" si="534"/>
        <v>0</v>
      </c>
      <c r="BP361" s="77">
        <f t="shared" si="535"/>
        <v>0</v>
      </c>
      <c r="BQ361" s="77">
        <f t="shared" si="536"/>
        <v>0</v>
      </c>
      <c r="BR361" s="157">
        <f t="shared" si="537"/>
        <v>0</v>
      </c>
      <c r="BS361" s="77">
        <f t="shared" si="538"/>
        <v>0</v>
      </c>
      <c r="BT361" s="77">
        <f t="shared" si="539"/>
        <v>0</v>
      </c>
      <c r="BU361" s="77">
        <f t="shared" si="540"/>
        <v>0</v>
      </c>
      <c r="BV361" s="77">
        <f t="shared" si="541"/>
        <v>0</v>
      </c>
      <c r="BW361" s="77">
        <f t="shared" si="542"/>
        <v>0</v>
      </c>
      <c r="BX361" s="77">
        <f t="shared" si="543"/>
        <v>0</v>
      </c>
      <c r="BY361" s="77">
        <f>IF(Info!$O$3="Q1",$BS361,IF(Info!$O$3="Q2",$BS361+$BT361,IF(Info!$O$3="Q3",$BS361+$BT361+$BU361,$BR361)))</f>
        <v>0</v>
      </c>
      <c r="BZ361" s="77">
        <f>IF(Info!$O$3="Q1",$BS361,IF(Info!$O$3="Q2",$BT361,IF(Info!$O$3="Q3",$BU361,$BV361)))</f>
        <v>0</v>
      </c>
      <c r="CA361" s="49"/>
    </row>
    <row r="362" spans="1:79" x14ac:dyDescent="0.3">
      <c r="A362" s="282"/>
      <c r="B362" s="160" t="s">
        <v>376</v>
      </c>
      <c r="C362" s="275"/>
      <c r="D362" s="161">
        <f t="shared" si="524"/>
        <v>0</v>
      </c>
      <c r="E362" s="278">
        <f t="shared" ref="E362:AJ362" si="544">SUM(E352:E361)</f>
        <v>0</v>
      </c>
      <c r="F362" s="278">
        <f t="shared" si="544"/>
        <v>0</v>
      </c>
      <c r="G362" s="278">
        <f t="shared" si="544"/>
        <v>0</v>
      </c>
      <c r="H362" s="278">
        <f t="shared" si="544"/>
        <v>0</v>
      </c>
      <c r="I362" s="278">
        <f t="shared" si="544"/>
        <v>0</v>
      </c>
      <c r="J362" s="278">
        <f t="shared" si="544"/>
        <v>0</v>
      </c>
      <c r="K362" s="278">
        <f t="shared" si="544"/>
        <v>0</v>
      </c>
      <c r="L362" s="278">
        <f t="shared" si="544"/>
        <v>0</v>
      </c>
      <c r="M362" s="278">
        <f t="shared" si="544"/>
        <v>0</v>
      </c>
      <c r="N362" s="278">
        <f t="shared" si="544"/>
        <v>0</v>
      </c>
      <c r="O362" s="278">
        <f t="shared" si="544"/>
        <v>0</v>
      </c>
      <c r="P362" s="278">
        <f t="shared" si="544"/>
        <v>0</v>
      </c>
      <c r="Q362" s="278">
        <f t="shared" si="544"/>
        <v>0</v>
      </c>
      <c r="R362" s="278">
        <f t="shared" si="544"/>
        <v>0</v>
      </c>
      <c r="S362" s="278">
        <f t="shared" si="544"/>
        <v>0</v>
      </c>
      <c r="T362" s="278">
        <f t="shared" si="544"/>
        <v>0</v>
      </c>
      <c r="U362" s="278">
        <f t="shared" si="544"/>
        <v>0</v>
      </c>
      <c r="V362" s="278">
        <f t="shared" si="544"/>
        <v>0</v>
      </c>
      <c r="W362" s="278">
        <f t="shared" si="544"/>
        <v>0</v>
      </c>
      <c r="X362" s="278">
        <f t="shared" si="544"/>
        <v>0</v>
      </c>
      <c r="Y362" s="278">
        <f t="shared" si="544"/>
        <v>0</v>
      </c>
      <c r="Z362" s="278">
        <f t="shared" si="544"/>
        <v>0</v>
      </c>
      <c r="AA362" s="278">
        <f t="shared" si="544"/>
        <v>0</v>
      </c>
      <c r="AB362" s="278">
        <f t="shared" si="544"/>
        <v>0</v>
      </c>
      <c r="AC362" s="278">
        <f t="shared" si="544"/>
        <v>0</v>
      </c>
      <c r="AD362" s="278">
        <f t="shared" si="544"/>
        <v>0</v>
      </c>
      <c r="AE362" s="278">
        <f t="shared" si="544"/>
        <v>0</v>
      </c>
      <c r="AF362" s="278">
        <f t="shared" si="544"/>
        <v>0</v>
      </c>
      <c r="AG362" s="278">
        <f t="shared" si="544"/>
        <v>0</v>
      </c>
      <c r="AH362" s="278">
        <f t="shared" si="544"/>
        <v>0</v>
      </c>
      <c r="AI362" s="278">
        <f t="shared" si="544"/>
        <v>0</v>
      </c>
      <c r="AJ362" s="278">
        <f t="shared" si="544"/>
        <v>0</v>
      </c>
      <c r="AK362" s="278">
        <f t="shared" ref="AK362:BP362" si="545">SUM(AK352:AK361)</f>
        <v>0</v>
      </c>
      <c r="AL362" s="278">
        <f t="shared" si="545"/>
        <v>0</v>
      </c>
      <c r="AM362" s="278">
        <f t="shared" si="545"/>
        <v>0</v>
      </c>
      <c r="AN362" s="278">
        <f t="shared" si="545"/>
        <v>0</v>
      </c>
      <c r="AO362" s="278">
        <f t="shared" si="545"/>
        <v>0</v>
      </c>
      <c r="AP362" s="278">
        <f t="shared" si="545"/>
        <v>0</v>
      </c>
      <c r="AQ362" s="278">
        <f t="shared" si="545"/>
        <v>0</v>
      </c>
      <c r="AR362" s="278">
        <f t="shared" si="545"/>
        <v>0</v>
      </c>
      <c r="AS362" s="278">
        <f t="shared" si="545"/>
        <v>0</v>
      </c>
      <c r="AT362" s="278">
        <f t="shared" si="545"/>
        <v>0</v>
      </c>
      <c r="AU362" s="278">
        <f t="shared" si="545"/>
        <v>0</v>
      </c>
      <c r="AV362" s="278">
        <f t="shared" si="545"/>
        <v>0</v>
      </c>
      <c r="AW362" s="278">
        <f t="shared" si="545"/>
        <v>0</v>
      </c>
      <c r="AX362" s="278">
        <f t="shared" si="545"/>
        <v>0</v>
      </c>
      <c r="AY362" s="278">
        <f t="shared" si="545"/>
        <v>0</v>
      </c>
      <c r="AZ362" s="278">
        <f t="shared" si="545"/>
        <v>0</v>
      </c>
      <c r="BA362" s="278">
        <f t="shared" si="545"/>
        <v>0</v>
      </c>
      <c r="BB362" s="278">
        <f t="shared" si="545"/>
        <v>0</v>
      </c>
      <c r="BC362" s="278">
        <f t="shared" si="545"/>
        <v>0</v>
      </c>
      <c r="BD362" s="278">
        <f t="shared" si="545"/>
        <v>0</v>
      </c>
      <c r="BE362" s="271"/>
      <c r="BF362" s="162">
        <f t="shared" si="525"/>
        <v>0</v>
      </c>
      <c r="BG362" s="157">
        <f t="shared" si="526"/>
        <v>0</v>
      </c>
      <c r="BH362" s="157">
        <f t="shared" si="527"/>
        <v>0</v>
      </c>
      <c r="BI362" s="157">
        <f t="shared" si="528"/>
        <v>0</v>
      </c>
      <c r="BJ362" s="157">
        <f t="shared" si="529"/>
        <v>0</v>
      </c>
      <c r="BK362" s="157">
        <f t="shared" si="530"/>
        <v>0</v>
      </c>
      <c r="BL362" s="157">
        <f t="shared" si="531"/>
        <v>0</v>
      </c>
      <c r="BM362" s="157">
        <f t="shared" si="532"/>
        <v>0</v>
      </c>
      <c r="BN362" s="157">
        <f t="shared" si="533"/>
        <v>0</v>
      </c>
      <c r="BO362" s="157">
        <f t="shared" si="534"/>
        <v>0</v>
      </c>
      <c r="BP362" s="157">
        <f t="shared" si="535"/>
        <v>0</v>
      </c>
      <c r="BQ362" s="157">
        <f t="shared" si="536"/>
        <v>0</v>
      </c>
      <c r="BR362" s="157">
        <f t="shared" si="537"/>
        <v>0</v>
      </c>
      <c r="BS362" s="157">
        <f t="shared" si="538"/>
        <v>0</v>
      </c>
      <c r="BT362" s="157">
        <f t="shared" si="539"/>
        <v>0</v>
      </c>
      <c r="BU362" s="157">
        <f t="shared" si="540"/>
        <v>0</v>
      </c>
      <c r="BV362" s="157">
        <f t="shared" si="541"/>
        <v>0</v>
      </c>
      <c r="BW362" s="157">
        <f t="shared" si="542"/>
        <v>0</v>
      </c>
      <c r="BX362" s="157">
        <f t="shared" si="543"/>
        <v>0</v>
      </c>
      <c r="BY362" s="157">
        <f>IF(Info!$O$3="Q1",$BS362,IF(Info!$O$3="Q2",$BS362+$BT362,IF(Info!$O$3="Q3",$BS362+$BT362+$BU362,$BR362)))</f>
        <v>0</v>
      </c>
      <c r="BZ362" s="157">
        <f>IF(Info!$O$3="Q1",$BS362,IF(Info!$O$3="Q2",$BT362,IF(Info!$O$3="Q3",$BU362,$BV362)))</f>
        <v>0</v>
      </c>
      <c r="CA362" s="49"/>
    </row>
    <row r="363" spans="1:79" x14ac:dyDescent="0.3">
      <c r="A363" s="282"/>
      <c r="B363" s="160" t="s">
        <v>377</v>
      </c>
      <c r="C363" s="275"/>
      <c r="D363" s="161">
        <f t="shared" si="524"/>
        <v>0</v>
      </c>
      <c r="E363" s="161">
        <f t="shared" ref="E363:AJ363" si="546">E315+E323+E327+E333+E337+E341+E346+E350+E362</f>
        <v>0</v>
      </c>
      <c r="F363" s="161">
        <f t="shared" si="546"/>
        <v>0</v>
      </c>
      <c r="G363" s="161">
        <f t="shared" si="546"/>
        <v>0</v>
      </c>
      <c r="H363" s="161">
        <f t="shared" si="546"/>
        <v>0</v>
      </c>
      <c r="I363" s="161">
        <f t="shared" si="546"/>
        <v>0</v>
      </c>
      <c r="J363" s="161">
        <f t="shared" si="546"/>
        <v>0</v>
      </c>
      <c r="K363" s="161">
        <f t="shared" si="546"/>
        <v>0</v>
      </c>
      <c r="L363" s="161">
        <f t="shared" si="546"/>
        <v>0</v>
      </c>
      <c r="M363" s="161">
        <f t="shared" si="546"/>
        <v>0</v>
      </c>
      <c r="N363" s="161">
        <f t="shared" si="546"/>
        <v>0</v>
      </c>
      <c r="O363" s="161">
        <f t="shared" si="546"/>
        <v>0</v>
      </c>
      <c r="P363" s="161">
        <f t="shared" si="546"/>
        <v>0</v>
      </c>
      <c r="Q363" s="161">
        <f t="shared" si="546"/>
        <v>0</v>
      </c>
      <c r="R363" s="161">
        <f t="shared" si="546"/>
        <v>0</v>
      </c>
      <c r="S363" s="161">
        <f t="shared" si="546"/>
        <v>0</v>
      </c>
      <c r="T363" s="161">
        <f t="shared" si="546"/>
        <v>0</v>
      </c>
      <c r="U363" s="161">
        <f t="shared" si="546"/>
        <v>0</v>
      </c>
      <c r="V363" s="161">
        <f t="shared" si="546"/>
        <v>0</v>
      </c>
      <c r="W363" s="161">
        <f t="shared" si="546"/>
        <v>0</v>
      </c>
      <c r="X363" s="161">
        <f t="shared" si="546"/>
        <v>0</v>
      </c>
      <c r="Y363" s="161">
        <f t="shared" si="546"/>
        <v>0</v>
      </c>
      <c r="Z363" s="161">
        <f t="shared" si="546"/>
        <v>0</v>
      </c>
      <c r="AA363" s="161">
        <f t="shared" si="546"/>
        <v>0</v>
      </c>
      <c r="AB363" s="161">
        <f t="shared" si="546"/>
        <v>0</v>
      </c>
      <c r="AC363" s="161">
        <f t="shared" si="546"/>
        <v>0</v>
      </c>
      <c r="AD363" s="161">
        <f t="shared" si="546"/>
        <v>0</v>
      </c>
      <c r="AE363" s="161">
        <f t="shared" si="546"/>
        <v>0</v>
      </c>
      <c r="AF363" s="161">
        <f t="shared" si="546"/>
        <v>0</v>
      </c>
      <c r="AG363" s="161">
        <f t="shared" si="546"/>
        <v>0</v>
      </c>
      <c r="AH363" s="161">
        <f t="shared" si="546"/>
        <v>0</v>
      </c>
      <c r="AI363" s="161">
        <f t="shared" si="546"/>
        <v>0</v>
      </c>
      <c r="AJ363" s="161">
        <f t="shared" si="546"/>
        <v>0</v>
      </c>
      <c r="AK363" s="161">
        <f t="shared" ref="AK363:BP363" si="547">AK315+AK323+AK327+AK333+AK337+AK341+AK346+AK350+AK362</f>
        <v>0</v>
      </c>
      <c r="AL363" s="161">
        <f t="shared" si="547"/>
        <v>0</v>
      </c>
      <c r="AM363" s="161">
        <f t="shared" si="547"/>
        <v>0</v>
      </c>
      <c r="AN363" s="161">
        <f t="shared" si="547"/>
        <v>0</v>
      </c>
      <c r="AO363" s="161">
        <f t="shared" si="547"/>
        <v>0</v>
      </c>
      <c r="AP363" s="161">
        <f t="shared" si="547"/>
        <v>0</v>
      </c>
      <c r="AQ363" s="161">
        <f t="shared" si="547"/>
        <v>0</v>
      </c>
      <c r="AR363" s="161">
        <f t="shared" si="547"/>
        <v>0</v>
      </c>
      <c r="AS363" s="161">
        <f t="shared" si="547"/>
        <v>0</v>
      </c>
      <c r="AT363" s="161">
        <f t="shared" si="547"/>
        <v>0</v>
      </c>
      <c r="AU363" s="161">
        <f t="shared" si="547"/>
        <v>0</v>
      </c>
      <c r="AV363" s="161">
        <f t="shared" si="547"/>
        <v>0</v>
      </c>
      <c r="AW363" s="161">
        <f t="shared" si="547"/>
        <v>0</v>
      </c>
      <c r="AX363" s="161">
        <f t="shared" si="547"/>
        <v>0</v>
      </c>
      <c r="AY363" s="161">
        <f t="shared" si="547"/>
        <v>0</v>
      </c>
      <c r="AZ363" s="161">
        <f t="shared" si="547"/>
        <v>0</v>
      </c>
      <c r="BA363" s="161">
        <f t="shared" si="547"/>
        <v>0</v>
      </c>
      <c r="BB363" s="161">
        <f t="shared" si="547"/>
        <v>0</v>
      </c>
      <c r="BC363" s="161">
        <f t="shared" si="547"/>
        <v>0</v>
      </c>
      <c r="BD363" s="161">
        <f t="shared" si="547"/>
        <v>0</v>
      </c>
      <c r="BE363" s="271"/>
      <c r="BF363" s="162">
        <f t="shared" si="525"/>
        <v>0</v>
      </c>
      <c r="BG363" s="157">
        <f t="shared" si="526"/>
        <v>0</v>
      </c>
      <c r="BH363" s="157">
        <f t="shared" si="527"/>
        <v>0</v>
      </c>
      <c r="BI363" s="157">
        <f t="shared" si="528"/>
        <v>0</v>
      </c>
      <c r="BJ363" s="157">
        <f t="shared" si="529"/>
        <v>0</v>
      </c>
      <c r="BK363" s="157">
        <f t="shared" si="530"/>
        <v>0</v>
      </c>
      <c r="BL363" s="157">
        <f t="shared" si="531"/>
        <v>0</v>
      </c>
      <c r="BM363" s="157">
        <f t="shared" si="532"/>
        <v>0</v>
      </c>
      <c r="BN363" s="157">
        <f t="shared" si="533"/>
        <v>0</v>
      </c>
      <c r="BO363" s="157">
        <f t="shared" si="534"/>
        <v>0</v>
      </c>
      <c r="BP363" s="157">
        <f t="shared" si="535"/>
        <v>0</v>
      </c>
      <c r="BQ363" s="157">
        <f t="shared" si="536"/>
        <v>0</v>
      </c>
      <c r="BR363" s="157">
        <f t="shared" si="537"/>
        <v>0</v>
      </c>
      <c r="BS363" s="157">
        <f t="shared" si="538"/>
        <v>0</v>
      </c>
      <c r="BT363" s="157">
        <f t="shared" si="539"/>
        <v>0</v>
      </c>
      <c r="BU363" s="157">
        <f t="shared" si="540"/>
        <v>0</v>
      </c>
      <c r="BV363" s="157">
        <f t="shared" si="541"/>
        <v>0</v>
      </c>
      <c r="BW363" s="157">
        <f t="shared" si="542"/>
        <v>0</v>
      </c>
      <c r="BX363" s="157">
        <f t="shared" si="543"/>
        <v>0</v>
      </c>
      <c r="BY363" s="157">
        <f>IF(Info!$O$3="Q1",$BS363,IF(Info!$O$3="Q2",$BS363+$BT363,IF(Info!$O$3="Q3",$BS363+$BT363+$BU363,$BR363)))</f>
        <v>0</v>
      </c>
      <c r="BZ363" s="157">
        <f>IF(Info!$O$3="Q1",$BS363,IF(Info!$O$3="Q2",$BT363,IF(Info!$O$3="Q3",$BU363,$BV363)))</f>
        <v>0</v>
      </c>
      <c r="CA363" s="49"/>
    </row>
    <row r="364" spans="1:79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x14ac:dyDescent="0.3">
      <c r="A365" s="269"/>
      <c r="B365" s="207" t="s">
        <v>393</v>
      </c>
      <c r="C365" s="275"/>
      <c r="D365" s="210">
        <f>SUM(E365:BD365)</f>
        <v>0</v>
      </c>
      <c r="E365" s="283">
        <f t="shared" ref="E365:AJ365" si="548">E306-E363</f>
        <v>0</v>
      </c>
      <c r="F365" s="283">
        <f t="shared" si="548"/>
        <v>0</v>
      </c>
      <c r="G365" s="283">
        <f t="shared" si="548"/>
        <v>0</v>
      </c>
      <c r="H365" s="283">
        <f t="shared" si="548"/>
        <v>0</v>
      </c>
      <c r="I365" s="283">
        <f t="shared" si="548"/>
        <v>0</v>
      </c>
      <c r="J365" s="283">
        <f t="shared" si="548"/>
        <v>0</v>
      </c>
      <c r="K365" s="283">
        <f t="shared" si="548"/>
        <v>0</v>
      </c>
      <c r="L365" s="283">
        <f t="shared" si="548"/>
        <v>0</v>
      </c>
      <c r="M365" s="283">
        <f t="shared" si="548"/>
        <v>0</v>
      </c>
      <c r="N365" s="283">
        <f t="shared" si="548"/>
        <v>0</v>
      </c>
      <c r="O365" s="283">
        <f t="shared" si="548"/>
        <v>0</v>
      </c>
      <c r="P365" s="283">
        <f t="shared" si="548"/>
        <v>0</v>
      </c>
      <c r="Q365" s="283">
        <f t="shared" si="548"/>
        <v>0</v>
      </c>
      <c r="R365" s="283">
        <f t="shared" si="548"/>
        <v>0</v>
      </c>
      <c r="S365" s="283">
        <f t="shared" si="548"/>
        <v>0</v>
      </c>
      <c r="T365" s="283">
        <f t="shared" si="548"/>
        <v>0</v>
      </c>
      <c r="U365" s="283">
        <f t="shared" si="548"/>
        <v>0</v>
      </c>
      <c r="V365" s="283">
        <f t="shared" si="548"/>
        <v>0</v>
      </c>
      <c r="W365" s="283">
        <f t="shared" si="548"/>
        <v>0</v>
      </c>
      <c r="X365" s="283">
        <f t="shared" si="548"/>
        <v>0</v>
      </c>
      <c r="Y365" s="283">
        <f t="shared" si="548"/>
        <v>0</v>
      </c>
      <c r="Z365" s="283">
        <f t="shared" si="548"/>
        <v>0</v>
      </c>
      <c r="AA365" s="283">
        <f t="shared" si="548"/>
        <v>0</v>
      </c>
      <c r="AB365" s="283">
        <f t="shared" si="548"/>
        <v>0</v>
      </c>
      <c r="AC365" s="283">
        <f t="shared" si="548"/>
        <v>0</v>
      </c>
      <c r="AD365" s="283">
        <f t="shared" si="548"/>
        <v>0</v>
      </c>
      <c r="AE365" s="283">
        <f t="shared" si="548"/>
        <v>0</v>
      </c>
      <c r="AF365" s="283">
        <f t="shared" si="548"/>
        <v>0</v>
      </c>
      <c r="AG365" s="283">
        <f t="shared" si="548"/>
        <v>0</v>
      </c>
      <c r="AH365" s="283">
        <f t="shared" si="548"/>
        <v>0</v>
      </c>
      <c r="AI365" s="283">
        <f t="shared" si="548"/>
        <v>0</v>
      </c>
      <c r="AJ365" s="283">
        <f t="shared" si="548"/>
        <v>0</v>
      </c>
      <c r="AK365" s="283">
        <f t="shared" ref="AK365:BD365" si="549">AK306-AK363</f>
        <v>0</v>
      </c>
      <c r="AL365" s="283">
        <f t="shared" si="549"/>
        <v>0</v>
      </c>
      <c r="AM365" s="283">
        <f t="shared" si="549"/>
        <v>0</v>
      </c>
      <c r="AN365" s="283">
        <f t="shared" si="549"/>
        <v>0</v>
      </c>
      <c r="AO365" s="283">
        <f t="shared" si="549"/>
        <v>0</v>
      </c>
      <c r="AP365" s="283">
        <f t="shared" si="549"/>
        <v>0</v>
      </c>
      <c r="AQ365" s="283">
        <f t="shared" si="549"/>
        <v>0</v>
      </c>
      <c r="AR365" s="283">
        <f t="shared" si="549"/>
        <v>0</v>
      </c>
      <c r="AS365" s="283">
        <f t="shared" si="549"/>
        <v>0</v>
      </c>
      <c r="AT365" s="283">
        <f t="shared" si="549"/>
        <v>0</v>
      </c>
      <c r="AU365" s="283">
        <f t="shared" si="549"/>
        <v>0</v>
      </c>
      <c r="AV365" s="283">
        <f t="shared" si="549"/>
        <v>0</v>
      </c>
      <c r="AW365" s="283">
        <f t="shared" si="549"/>
        <v>0</v>
      </c>
      <c r="AX365" s="283">
        <f t="shared" si="549"/>
        <v>0</v>
      </c>
      <c r="AY365" s="283">
        <f t="shared" si="549"/>
        <v>0</v>
      </c>
      <c r="AZ365" s="283">
        <f t="shared" si="549"/>
        <v>0</v>
      </c>
      <c r="BA365" s="283">
        <f t="shared" si="549"/>
        <v>0</v>
      </c>
      <c r="BB365" s="283">
        <f t="shared" si="549"/>
        <v>0</v>
      </c>
      <c r="BC365" s="283">
        <f t="shared" si="549"/>
        <v>0</v>
      </c>
      <c r="BD365" s="283">
        <f t="shared" si="549"/>
        <v>0</v>
      </c>
      <c r="BE365" s="271"/>
      <c r="BF365" s="162">
        <f>SUM(E365:H365)</f>
        <v>0</v>
      </c>
      <c r="BG365" s="157">
        <f>SUM(I365:L365)</f>
        <v>0</v>
      </c>
      <c r="BH365" s="157">
        <f>SUM(M365:Q365)</f>
        <v>0</v>
      </c>
      <c r="BI365" s="157">
        <f>SUM(R365:U365)</f>
        <v>0</v>
      </c>
      <c r="BJ365" s="157">
        <f>SUM(V365:Y365)</f>
        <v>0</v>
      </c>
      <c r="BK365" s="157">
        <f>SUM(Z365:AD365)</f>
        <v>0</v>
      </c>
      <c r="BL365" s="157">
        <f>SUM(AE365:AH365)</f>
        <v>0</v>
      </c>
      <c r="BM365" s="157">
        <f>SUM(AI365:AL365)</f>
        <v>0</v>
      </c>
      <c r="BN365" s="157">
        <f>SUM(AM365:AQ365)</f>
        <v>0</v>
      </c>
      <c r="BO365" s="157">
        <f>SUM(AR365:AU365)</f>
        <v>0</v>
      </c>
      <c r="BP365" s="157">
        <f>SUM(AV365:AY365)</f>
        <v>0</v>
      </c>
      <c r="BQ365" s="157">
        <f>SUM(AZ365:BD365)</f>
        <v>0</v>
      </c>
      <c r="BR365" s="157">
        <f>SUM(BF365:BQ365)</f>
        <v>0</v>
      </c>
      <c r="BS365" s="157">
        <f>SUM(BF365:BH365)</f>
        <v>0</v>
      </c>
      <c r="BT365" s="157">
        <f>SUM(BI365:BK365)</f>
        <v>0</v>
      </c>
      <c r="BU365" s="157">
        <f>SUM(BL365:BN365)</f>
        <v>0</v>
      </c>
      <c r="BV365" s="157">
        <f>SUM(BO365:BQ365)</f>
        <v>0</v>
      </c>
      <c r="BW365" s="157">
        <f>SUM(BF365:BK365)</f>
        <v>0</v>
      </c>
      <c r="BX365" s="157">
        <f>SUM(BL365:BQ365)</f>
        <v>0</v>
      </c>
      <c r="BY365" s="157">
        <f>IF(Info!$O$3="Q1",$BS365,IF(Info!$O$3="Q2",$BS365+$BT365,IF(Info!$O$3="Q3",$BS365+$BT365+$BU365,$BR365)))</f>
        <v>0</v>
      </c>
      <c r="BZ365" s="157">
        <f>IF(Info!$O$3="Q1",$BS365,IF(Info!$O$3="Q2",$BT365,IF(Info!$O$3="Q3",$BU365,$BV365)))</f>
        <v>0</v>
      </c>
      <c r="CA365" s="49"/>
    </row>
    <row r="366" spans="1:79" x14ac:dyDescent="0.3">
      <c r="A366" s="269"/>
      <c r="B366" s="160" t="s">
        <v>394</v>
      </c>
      <c r="C366" s="275"/>
      <c r="D366" s="49"/>
      <c r="E366" s="278">
        <f>E365</f>
        <v>0</v>
      </c>
      <c r="F366" s="278">
        <f t="shared" ref="F366:AK366" si="550">E366+F365</f>
        <v>0</v>
      </c>
      <c r="G366" s="278">
        <f t="shared" si="550"/>
        <v>0</v>
      </c>
      <c r="H366" s="278">
        <f t="shared" si="550"/>
        <v>0</v>
      </c>
      <c r="I366" s="278">
        <f t="shared" si="550"/>
        <v>0</v>
      </c>
      <c r="J366" s="278">
        <f t="shared" si="550"/>
        <v>0</v>
      </c>
      <c r="K366" s="278">
        <f t="shared" si="550"/>
        <v>0</v>
      </c>
      <c r="L366" s="278">
        <f t="shared" si="550"/>
        <v>0</v>
      </c>
      <c r="M366" s="278">
        <f t="shared" si="550"/>
        <v>0</v>
      </c>
      <c r="N366" s="278">
        <f t="shared" si="550"/>
        <v>0</v>
      </c>
      <c r="O366" s="278">
        <f t="shared" si="550"/>
        <v>0</v>
      </c>
      <c r="P366" s="278">
        <f t="shared" si="550"/>
        <v>0</v>
      </c>
      <c r="Q366" s="278">
        <f t="shared" si="550"/>
        <v>0</v>
      </c>
      <c r="R366" s="278">
        <f t="shared" si="550"/>
        <v>0</v>
      </c>
      <c r="S366" s="278">
        <f t="shared" si="550"/>
        <v>0</v>
      </c>
      <c r="T366" s="278">
        <f t="shared" si="550"/>
        <v>0</v>
      </c>
      <c r="U366" s="278">
        <f t="shared" si="550"/>
        <v>0</v>
      </c>
      <c r="V366" s="278">
        <f t="shared" si="550"/>
        <v>0</v>
      </c>
      <c r="W366" s="278">
        <f t="shared" si="550"/>
        <v>0</v>
      </c>
      <c r="X366" s="278">
        <f t="shared" si="550"/>
        <v>0</v>
      </c>
      <c r="Y366" s="278">
        <f t="shared" si="550"/>
        <v>0</v>
      </c>
      <c r="Z366" s="278">
        <f t="shared" si="550"/>
        <v>0</v>
      </c>
      <c r="AA366" s="278">
        <f t="shared" si="550"/>
        <v>0</v>
      </c>
      <c r="AB366" s="278">
        <f t="shared" si="550"/>
        <v>0</v>
      </c>
      <c r="AC366" s="278">
        <f t="shared" si="550"/>
        <v>0</v>
      </c>
      <c r="AD366" s="278">
        <f t="shared" si="550"/>
        <v>0</v>
      </c>
      <c r="AE366" s="278">
        <f t="shared" si="550"/>
        <v>0</v>
      </c>
      <c r="AF366" s="278">
        <f t="shared" si="550"/>
        <v>0</v>
      </c>
      <c r="AG366" s="278">
        <f t="shared" si="550"/>
        <v>0</v>
      </c>
      <c r="AH366" s="278">
        <f t="shared" si="550"/>
        <v>0</v>
      </c>
      <c r="AI366" s="278">
        <f t="shared" si="550"/>
        <v>0</v>
      </c>
      <c r="AJ366" s="278">
        <f t="shared" si="550"/>
        <v>0</v>
      </c>
      <c r="AK366" s="278">
        <f t="shared" si="550"/>
        <v>0</v>
      </c>
      <c r="AL366" s="278">
        <f t="shared" ref="AL366:BQ366" si="551">AK366+AL365</f>
        <v>0</v>
      </c>
      <c r="AM366" s="278">
        <f t="shared" si="551"/>
        <v>0</v>
      </c>
      <c r="AN366" s="278">
        <f t="shared" si="551"/>
        <v>0</v>
      </c>
      <c r="AO366" s="278">
        <f t="shared" si="551"/>
        <v>0</v>
      </c>
      <c r="AP366" s="278">
        <f t="shared" si="551"/>
        <v>0</v>
      </c>
      <c r="AQ366" s="278">
        <f t="shared" si="551"/>
        <v>0</v>
      </c>
      <c r="AR366" s="278">
        <f t="shared" si="551"/>
        <v>0</v>
      </c>
      <c r="AS366" s="278">
        <f t="shared" si="551"/>
        <v>0</v>
      </c>
      <c r="AT366" s="278">
        <f t="shared" si="551"/>
        <v>0</v>
      </c>
      <c r="AU366" s="278">
        <f t="shared" si="551"/>
        <v>0</v>
      </c>
      <c r="AV366" s="278">
        <f t="shared" si="551"/>
        <v>0</v>
      </c>
      <c r="AW366" s="278">
        <f t="shared" si="551"/>
        <v>0</v>
      </c>
      <c r="AX366" s="278">
        <f t="shared" si="551"/>
        <v>0</v>
      </c>
      <c r="AY366" s="278">
        <f t="shared" si="551"/>
        <v>0</v>
      </c>
      <c r="AZ366" s="278">
        <f t="shared" si="551"/>
        <v>0</v>
      </c>
      <c r="BA366" s="278">
        <f t="shared" si="551"/>
        <v>0</v>
      </c>
      <c r="BB366" s="278">
        <f t="shared" si="551"/>
        <v>0</v>
      </c>
      <c r="BC366" s="278">
        <f t="shared" si="551"/>
        <v>0</v>
      </c>
      <c r="BD366" s="278">
        <f t="shared" si="551"/>
        <v>0</v>
      </c>
      <c r="BE366" s="271"/>
      <c r="BF366" s="212">
        <f>BF365</f>
        <v>0</v>
      </c>
      <c r="BG366" s="161">
        <f t="shared" ref="BG366:BQ366" si="552">BF366+BG365</f>
        <v>0</v>
      </c>
      <c r="BH366" s="161">
        <f t="shared" si="552"/>
        <v>0</v>
      </c>
      <c r="BI366" s="161">
        <f t="shared" si="552"/>
        <v>0</v>
      </c>
      <c r="BJ366" s="161">
        <f t="shared" si="552"/>
        <v>0</v>
      </c>
      <c r="BK366" s="161">
        <f t="shared" si="552"/>
        <v>0</v>
      </c>
      <c r="BL366" s="161">
        <f t="shared" si="552"/>
        <v>0</v>
      </c>
      <c r="BM366" s="161">
        <f t="shared" si="552"/>
        <v>0</v>
      </c>
      <c r="BN366" s="161">
        <f t="shared" si="552"/>
        <v>0</v>
      </c>
      <c r="BO366" s="161">
        <f t="shared" si="552"/>
        <v>0</v>
      </c>
      <c r="BP366" s="161">
        <f t="shared" si="552"/>
        <v>0</v>
      </c>
      <c r="BQ366" s="161">
        <f t="shared" si="552"/>
        <v>0</v>
      </c>
      <c r="BR366" s="157"/>
      <c r="BS366" s="161">
        <f>BS365</f>
        <v>0</v>
      </c>
      <c r="BT366" s="161">
        <f>BS366+BT365</f>
        <v>0</v>
      </c>
      <c r="BU366" s="161">
        <f>BT366+BU365</f>
        <v>0</v>
      </c>
      <c r="BV366" s="161">
        <f>BU366+BV365</f>
        <v>0</v>
      </c>
      <c r="BW366" s="157">
        <f>BT366</f>
        <v>0</v>
      </c>
      <c r="BX366" s="157">
        <f>BV366</f>
        <v>0</v>
      </c>
      <c r="BY366" s="157"/>
      <c r="BZ366" s="157"/>
      <c r="CA366" s="49"/>
    </row>
    <row r="367" spans="1:79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x14ac:dyDescent="0.3">
      <c r="A368" s="269"/>
      <c r="B368" s="78" t="s">
        <v>383</v>
      </c>
      <c r="C368" s="275"/>
      <c r="D368" s="161">
        <f>SUM(E368:BD368)</f>
        <v>0</v>
      </c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  <c r="AZ368" s="292"/>
      <c r="BA368" s="292"/>
      <c r="BB368" s="292"/>
      <c r="BC368" s="292"/>
      <c r="BD368" s="292"/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53">SUM(E368:E368)</f>
        <v>0</v>
      </c>
      <c r="F369" s="278">
        <f t="shared" si="553"/>
        <v>0</v>
      </c>
      <c r="G369" s="278">
        <f t="shared" si="553"/>
        <v>0</v>
      </c>
      <c r="H369" s="278">
        <f t="shared" si="553"/>
        <v>0</v>
      </c>
      <c r="I369" s="278">
        <f t="shared" si="553"/>
        <v>0</v>
      </c>
      <c r="J369" s="278">
        <f t="shared" si="553"/>
        <v>0</v>
      </c>
      <c r="K369" s="278">
        <f t="shared" si="553"/>
        <v>0</v>
      </c>
      <c r="L369" s="278">
        <f t="shared" si="553"/>
        <v>0</v>
      </c>
      <c r="M369" s="278">
        <f t="shared" si="553"/>
        <v>0</v>
      </c>
      <c r="N369" s="278">
        <f t="shared" si="553"/>
        <v>0</v>
      </c>
      <c r="O369" s="278">
        <f t="shared" si="553"/>
        <v>0</v>
      </c>
      <c r="P369" s="278">
        <f t="shared" si="553"/>
        <v>0</v>
      </c>
      <c r="Q369" s="278">
        <f t="shared" si="553"/>
        <v>0</v>
      </c>
      <c r="R369" s="278">
        <f t="shared" si="553"/>
        <v>0</v>
      </c>
      <c r="S369" s="278">
        <f t="shared" si="553"/>
        <v>0</v>
      </c>
      <c r="T369" s="278">
        <f t="shared" si="553"/>
        <v>0</v>
      </c>
      <c r="U369" s="278">
        <f t="shared" si="553"/>
        <v>0</v>
      </c>
      <c r="V369" s="278">
        <f t="shared" si="553"/>
        <v>0</v>
      </c>
      <c r="W369" s="278">
        <f t="shared" si="553"/>
        <v>0</v>
      </c>
      <c r="X369" s="278">
        <f t="shared" si="553"/>
        <v>0</v>
      </c>
      <c r="Y369" s="278">
        <f t="shared" si="553"/>
        <v>0</v>
      </c>
      <c r="Z369" s="278">
        <f t="shared" si="553"/>
        <v>0</v>
      </c>
      <c r="AA369" s="278">
        <f t="shared" si="553"/>
        <v>0</v>
      </c>
      <c r="AB369" s="278">
        <f t="shared" si="553"/>
        <v>0</v>
      </c>
      <c r="AC369" s="278">
        <f t="shared" si="553"/>
        <v>0</v>
      </c>
      <c r="AD369" s="278">
        <f t="shared" si="553"/>
        <v>0</v>
      </c>
      <c r="AE369" s="278">
        <f t="shared" si="553"/>
        <v>0</v>
      </c>
      <c r="AF369" s="278">
        <f t="shared" si="553"/>
        <v>0</v>
      </c>
      <c r="AG369" s="278">
        <f t="shared" si="553"/>
        <v>0</v>
      </c>
      <c r="AH369" s="278">
        <f t="shared" si="553"/>
        <v>0</v>
      </c>
      <c r="AI369" s="278">
        <f t="shared" si="553"/>
        <v>0</v>
      </c>
      <c r="AJ369" s="278">
        <f t="shared" si="553"/>
        <v>0</v>
      </c>
      <c r="AK369" s="278">
        <f t="shared" ref="AK369:BP369" si="554">SUM(AK368:AK368)</f>
        <v>0</v>
      </c>
      <c r="AL369" s="278">
        <f t="shared" si="554"/>
        <v>0</v>
      </c>
      <c r="AM369" s="278">
        <f t="shared" si="554"/>
        <v>0</v>
      </c>
      <c r="AN369" s="278">
        <f t="shared" si="554"/>
        <v>0</v>
      </c>
      <c r="AO369" s="278">
        <f t="shared" si="554"/>
        <v>0</v>
      </c>
      <c r="AP369" s="278">
        <f t="shared" si="554"/>
        <v>0</v>
      </c>
      <c r="AQ369" s="278">
        <f t="shared" si="554"/>
        <v>0</v>
      </c>
      <c r="AR369" s="278">
        <f t="shared" si="554"/>
        <v>0</v>
      </c>
      <c r="AS369" s="278">
        <f t="shared" si="554"/>
        <v>0</v>
      </c>
      <c r="AT369" s="278">
        <f t="shared" si="554"/>
        <v>0</v>
      </c>
      <c r="AU369" s="278">
        <f t="shared" si="554"/>
        <v>0</v>
      </c>
      <c r="AV369" s="278">
        <f t="shared" si="554"/>
        <v>0</v>
      </c>
      <c r="AW369" s="278">
        <f t="shared" si="554"/>
        <v>0</v>
      </c>
      <c r="AX369" s="278">
        <f t="shared" si="554"/>
        <v>0</v>
      </c>
      <c r="AY369" s="278">
        <f t="shared" si="554"/>
        <v>0</v>
      </c>
      <c r="AZ369" s="278">
        <f t="shared" si="554"/>
        <v>0</v>
      </c>
      <c r="BA369" s="278">
        <f t="shared" si="554"/>
        <v>0</v>
      </c>
      <c r="BB369" s="278">
        <f t="shared" si="554"/>
        <v>0</v>
      </c>
      <c r="BC369" s="278">
        <f t="shared" si="554"/>
        <v>0</v>
      </c>
      <c r="BD369" s="278">
        <f t="shared" si="554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x14ac:dyDescent="0.3">
      <c r="A371" s="269"/>
      <c r="B371" s="207" t="s">
        <v>385</v>
      </c>
      <c r="C371" s="275"/>
      <c r="D371" s="210">
        <f>SUM(E371:BD371)</f>
        <v>0</v>
      </c>
      <c r="E371" s="283">
        <f t="shared" ref="E371:AJ371" si="555">E365-E369</f>
        <v>0</v>
      </c>
      <c r="F371" s="283">
        <f t="shared" si="555"/>
        <v>0</v>
      </c>
      <c r="G371" s="283">
        <f t="shared" si="555"/>
        <v>0</v>
      </c>
      <c r="H371" s="283">
        <f t="shared" si="555"/>
        <v>0</v>
      </c>
      <c r="I371" s="283">
        <f t="shared" si="555"/>
        <v>0</v>
      </c>
      <c r="J371" s="283">
        <f t="shared" si="555"/>
        <v>0</v>
      </c>
      <c r="K371" s="283">
        <f t="shared" si="555"/>
        <v>0</v>
      </c>
      <c r="L371" s="283">
        <f t="shared" si="555"/>
        <v>0</v>
      </c>
      <c r="M371" s="283">
        <f t="shared" si="555"/>
        <v>0</v>
      </c>
      <c r="N371" s="283">
        <f t="shared" si="555"/>
        <v>0</v>
      </c>
      <c r="O371" s="283">
        <f t="shared" si="555"/>
        <v>0</v>
      </c>
      <c r="P371" s="283">
        <f t="shared" si="555"/>
        <v>0</v>
      </c>
      <c r="Q371" s="283">
        <f t="shared" si="555"/>
        <v>0</v>
      </c>
      <c r="R371" s="283">
        <f t="shared" si="555"/>
        <v>0</v>
      </c>
      <c r="S371" s="283">
        <f t="shared" si="555"/>
        <v>0</v>
      </c>
      <c r="T371" s="283">
        <f t="shared" si="555"/>
        <v>0</v>
      </c>
      <c r="U371" s="283">
        <f t="shared" si="555"/>
        <v>0</v>
      </c>
      <c r="V371" s="283">
        <f t="shared" si="555"/>
        <v>0</v>
      </c>
      <c r="W371" s="283">
        <f t="shared" si="555"/>
        <v>0</v>
      </c>
      <c r="X371" s="283">
        <f t="shared" si="555"/>
        <v>0</v>
      </c>
      <c r="Y371" s="283">
        <f t="shared" si="555"/>
        <v>0</v>
      </c>
      <c r="Z371" s="283">
        <f t="shared" si="555"/>
        <v>0</v>
      </c>
      <c r="AA371" s="283">
        <f t="shared" si="555"/>
        <v>0</v>
      </c>
      <c r="AB371" s="283">
        <f t="shared" si="555"/>
        <v>0</v>
      </c>
      <c r="AC371" s="283">
        <f t="shared" si="555"/>
        <v>0</v>
      </c>
      <c r="AD371" s="283">
        <f t="shared" si="555"/>
        <v>0</v>
      </c>
      <c r="AE371" s="283">
        <f t="shared" si="555"/>
        <v>0</v>
      </c>
      <c r="AF371" s="283">
        <f t="shared" si="555"/>
        <v>0</v>
      </c>
      <c r="AG371" s="283">
        <f t="shared" si="555"/>
        <v>0</v>
      </c>
      <c r="AH371" s="283">
        <f t="shared" si="555"/>
        <v>0</v>
      </c>
      <c r="AI371" s="283">
        <f t="shared" si="555"/>
        <v>0</v>
      </c>
      <c r="AJ371" s="283">
        <f t="shared" si="555"/>
        <v>0</v>
      </c>
      <c r="AK371" s="283">
        <f t="shared" ref="AK371:BD371" si="556">AK365-AK369</f>
        <v>0</v>
      </c>
      <c r="AL371" s="283">
        <f t="shared" si="556"/>
        <v>0</v>
      </c>
      <c r="AM371" s="283">
        <f t="shared" si="556"/>
        <v>0</v>
      </c>
      <c r="AN371" s="283">
        <f t="shared" si="556"/>
        <v>0</v>
      </c>
      <c r="AO371" s="283">
        <f t="shared" si="556"/>
        <v>0</v>
      </c>
      <c r="AP371" s="283">
        <f t="shared" si="556"/>
        <v>0</v>
      </c>
      <c r="AQ371" s="283">
        <f t="shared" si="556"/>
        <v>0</v>
      </c>
      <c r="AR371" s="283">
        <f t="shared" si="556"/>
        <v>0</v>
      </c>
      <c r="AS371" s="283">
        <f t="shared" si="556"/>
        <v>0</v>
      </c>
      <c r="AT371" s="283">
        <f t="shared" si="556"/>
        <v>0</v>
      </c>
      <c r="AU371" s="283">
        <f t="shared" si="556"/>
        <v>0</v>
      </c>
      <c r="AV371" s="283">
        <f t="shared" si="556"/>
        <v>0</v>
      </c>
      <c r="AW371" s="283">
        <f t="shared" si="556"/>
        <v>0</v>
      </c>
      <c r="AX371" s="283">
        <f t="shared" si="556"/>
        <v>0</v>
      </c>
      <c r="AY371" s="283">
        <f t="shared" si="556"/>
        <v>0</v>
      </c>
      <c r="AZ371" s="283">
        <f t="shared" si="556"/>
        <v>0</v>
      </c>
      <c r="BA371" s="283">
        <f t="shared" si="556"/>
        <v>0</v>
      </c>
      <c r="BB371" s="283">
        <f t="shared" si="556"/>
        <v>0</v>
      </c>
      <c r="BC371" s="283">
        <f t="shared" si="556"/>
        <v>0</v>
      </c>
      <c r="BD371" s="283">
        <f t="shared" si="556"/>
        <v>0</v>
      </c>
      <c r="BE371" s="271"/>
      <c r="BF371" s="162">
        <f>SUM(E371:H371)</f>
        <v>0</v>
      </c>
      <c r="BG371" s="157">
        <f>SUM(I371:L371)</f>
        <v>0</v>
      </c>
      <c r="BH371" s="157">
        <f>SUM(M371:Q371)</f>
        <v>0</v>
      </c>
      <c r="BI371" s="157">
        <f>SUM(R371:U371)</f>
        <v>0</v>
      </c>
      <c r="BJ371" s="157">
        <f>SUM(V371:Y371)</f>
        <v>0</v>
      </c>
      <c r="BK371" s="157">
        <f>SUM(Z371:AD371)</f>
        <v>0</v>
      </c>
      <c r="BL371" s="157">
        <f>SUM(AE371:AH371)</f>
        <v>0</v>
      </c>
      <c r="BM371" s="157">
        <f>SUM(AI371:AL371)</f>
        <v>0</v>
      </c>
      <c r="BN371" s="157">
        <f>SUM(AM371:AQ371)</f>
        <v>0</v>
      </c>
      <c r="BO371" s="157">
        <f>SUM(AR371:AU371)</f>
        <v>0</v>
      </c>
      <c r="BP371" s="157">
        <f>SUM(AV371:AY371)</f>
        <v>0</v>
      </c>
      <c r="BQ371" s="157">
        <f>SUM(AZ371:BD371)</f>
        <v>0</v>
      </c>
      <c r="BR371" s="157">
        <f>SUM(BF371:BQ371)</f>
        <v>0</v>
      </c>
      <c r="BS371" s="157">
        <f>SUM(BF371:BH371)</f>
        <v>0</v>
      </c>
      <c r="BT371" s="157">
        <f>SUM(BI371:BK371)</f>
        <v>0</v>
      </c>
      <c r="BU371" s="157">
        <f>SUM(BL371:BN371)</f>
        <v>0</v>
      </c>
      <c r="BV371" s="157">
        <f>SUM(BO371:BQ371)</f>
        <v>0</v>
      </c>
      <c r="BW371" s="157">
        <f>SUM(BF371:BK371)</f>
        <v>0</v>
      </c>
      <c r="BX371" s="157">
        <f>SUM(BL371:BQ371)</f>
        <v>0</v>
      </c>
      <c r="BY371" s="157">
        <f>IF(Info!$O$3="Q1",$BS371,IF(Info!$O$3="Q2",$BS371+$BT371,IF(Info!$O$3="Q3",$BS371+$BT371+$BU371,$BR371)))</f>
        <v>0</v>
      </c>
      <c r="BZ371" s="157">
        <f>IF(Info!$O$3="Q1",$BS371,IF(Info!$O$3="Q2",$BT371,IF(Info!$O$3="Q3",$BU371,$BV371)))</f>
        <v>0</v>
      </c>
      <c r="CA371" s="49"/>
    </row>
    <row r="372" spans="1:79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x14ac:dyDescent="0.3">
      <c r="A373" s="269"/>
      <c r="B373" s="160" t="s">
        <v>412</v>
      </c>
      <c r="C373" s="275"/>
      <c r="D373" s="285">
        <f>SUM(E373:BD373)</f>
        <v>0</v>
      </c>
      <c r="E373" s="286">
        <f t="shared" ref="E373:AJ373" si="557">IF(E136=0,0,E365)</f>
        <v>0</v>
      </c>
      <c r="F373" s="286">
        <f t="shared" si="557"/>
        <v>0</v>
      </c>
      <c r="G373" s="286">
        <f t="shared" si="557"/>
        <v>0</v>
      </c>
      <c r="H373" s="286">
        <f t="shared" si="557"/>
        <v>0</v>
      </c>
      <c r="I373" s="286">
        <f t="shared" si="557"/>
        <v>0</v>
      </c>
      <c r="J373" s="286">
        <f t="shared" si="557"/>
        <v>0</v>
      </c>
      <c r="K373" s="286">
        <f t="shared" si="557"/>
        <v>0</v>
      </c>
      <c r="L373" s="286">
        <f t="shared" si="557"/>
        <v>0</v>
      </c>
      <c r="M373" s="286">
        <f t="shared" si="557"/>
        <v>0</v>
      </c>
      <c r="N373" s="286">
        <f t="shared" si="557"/>
        <v>0</v>
      </c>
      <c r="O373" s="286">
        <f t="shared" si="557"/>
        <v>0</v>
      </c>
      <c r="P373" s="286">
        <f t="shared" si="557"/>
        <v>0</v>
      </c>
      <c r="Q373" s="286">
        <f t="shared" si="557"/>
        <v>0</v>
      </c>
      <c r="R373" s="286">
        <f t="shared" si="557"/>
        <v>0</v>
      </c>
      <c r="S373" s="286">
        <f t="shared" si="557"/>
        <v>0</v>
      </c>
      <c r="T373" s="286">
        <f t="shared" si="557"/>
        <v>0</v>
      </c>
      <c r="U373" s="286">
        <f t="shared" si="557"/>
        <v>0</v>
      </c>
      <c r="V373" s="286">
        <f t="shared" si="557"/>
        <v>0</v>
      </c>
      <c r="W373" s="286">
        <f t="shared" si="557"/>
        <v>0</v>
      </c>
      <c r="X373" s="286">
        <f t="shared" si="557"/>
        <v>0</v>
      </c>
      <c r="Y373" s="286">
        <f t="shared" si="557"/>
        <v>0</v>
      </c>
      <c r="Z373" s="286">
        <f t="shared" si="557"/>
        <v>0</v>
      </c>
      <c r="AA373" s="286">
        <f t="shared" si="557"/>
        <v>0</v>
      </c>
      <c r="AB373" s="286">
        <f t="shared" si="557"/>
        <v>0</v>
      </c>
      <c r="AC373" s="286">
        <f t="shared" si="557"/>
        <v>0</v>
      </c>
      <c r="AD373" s="286">
        <f t="shared" si="557"/>
        <v>0</v>
      </c>
      <c r="AE373" s="286">
        <f t="shared" si="557"/>
        <v>0</v>
      </c>
      <c r="AF373" s="286">
        <f t="shared" si="557"/>
        <v>0</v>
      </c>
      <c r="AG373" s="286">
        <f t="shared" si="557"/>
        <v>0</v>
      </c>
      <c r="AH373" s="286">
        <f t="shared" si="557"/>
        <v>0</v>
      </c>
      <c r="AI373" s="286">
        <f t="shared" si="557"/>
        <v>0</v>
      </c>
      <c r="AJ373" s="286">
        <f t="shared" si="557"/>
        <v>0</v>
      </c>
      <c r="AK373" s="286">
        <f t="shared" ref="AK373:BD373" si="558">IF(AK136=0,0,AK365)</f>
        <v>0</v>
      </c>
      <c r="AL373" s="286">
        <f t="shared" si="558"/>
        <v>0</v>
      </c>
      <c r="AM373" s="286">
        <f t="shared" si="558"/>
        <v>0</v>
      </c>
      <c r="AN373" s="286">
        <f t="shared" si="558"/>
        <v>0</v>
      </c>
      <c r="AO373" s="286">
        <f t="shared" si="558"/>
        <v>0</v>
      </c>
      <c r="AP373" s="286">
        <f t="shared" si="558"/>
        <v>0</v>
      </c>
      <c r="AQ373" s="286">
        <f t="shared" si="558"/>
        <v>0</v>
      </c>
      <c r="AR373" s="286">
        <f t="shared" si="558"/>
        <v>0</v>
      </c>
      <c r="AS373" s="286">
        <f t="shared" si="558"/>
        <v>0</v>
      </c>
      <c r="AT373" s="286">
        <f t="shared" si="558"/>
        <v>0</v>
      </c>
      <c r="AU373" s="286">
        <f t="shared" si="558"/>
        <v>0</v>
      </c>
      <c r="AV373" s="286">
        <f t="shared" si="558"/>
        <v>0</v>
      </c>
      <c r="AW373" s="286">
        <f t="shared" si="558"/>
        <v>0</v>
      </c>
      <c r="AX373" s="286">
        <f t="shared" si="558"/>
        <v>0</v>
      </c>
      <c r="AY373" s="286">
        <f t="shared" si="558"/>
        <v>0</v>
      </c>
      <c r="AZ373" s="286">
        <f t="shared" si="558"/>
        <v>0</v>
      </c>
      <c r="BA373" s="286">
        <f t="shared" si="558"/>
        <v>0</v>
      </c>
      <c r="BB373" s="286">
        <f t="shared" si="558"/>
        <v>0</v>
      </c>
      <c r="BC373" s="286">
        <f t="shared" si="558"/>
        <v>0</v>
      </c>
      <c r="BD373" s="286">
        <f t="shared" si="558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x14ac:dyDescent="0.3">
      <c r="B375" s="54"/>
    </row>
    <row r="376" spans="1:79" x14ac:dyDescent="0.3">
      <c r="B376" s="54"/>
    </row>
  </sheetData>
  <conditionalFormatting sqref="D57:BZ57 BE58:BE70">
    <cfRule type="cellIs" dxfId="10" priority="1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rgb="FF00FFFF"/>
  </sheetPr>
  <dimension ref="A1:CC379"/>
  <sheetViews>
    <sheetView showGridLines="0" tabSelected="1" zoomScale="90" zoomScaleNormal="90" workbookViewId="0">
      <pane xSplit="4" ySplit="4" topLeftCell="AK338" activePane="bottomRight" state="frozen"/>
      <selection activeCell="D124" sqref="D124"/>
      <selection pane="topRight" activeCell="D124" sqref="D124"/>
      <selection pane="bottomLeft" activeCell="D124" sqref="D124"/>
      <selection pane="bottomRight" activeCell="AP212" sqref="AP212"/>
    </sheetView>
  </sheetViews>
  <sheetFormatPr defaultColWidth="11.6640625" defaultRowHeight="13.95" customHeight="1" outlineLevelCol="2" x14ac:dyDescent="0.3"/>
  <cols>
    <col min="1" max="1" width="2.33203125" bestFit="1" customWidth="1"/>
    <col min="2" max="2" width="47.6640625" customWidth="1"/>
    <col min="58" max="68" width="11.6640625" customWidth="1" outlineLevel="2"/>
    <col min="69" max="78" width="11.6640625" customWidth="1" outlineLevel="1"/>
  </cols>
  <sheetData>
    <row r="1" spans="1:79" ht="13.95" customHeight="1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643"/>
      <c r="N1" s="714"/>
      <c r="O1" s="714"/>
      <c r="P1" s="714"/>
      <c r="Q1" s="759"/>
      <c r="R1" s="709"/>
      <c r="S1" s="714"/>
      <c r="T1" s="714"/>
      <c r="U1" s="714"/>
      <c r="V1" s="717"/>
      <c r="W1" s="713"/>
      <c r="X1" s="717"/>
      <c r="Y1" s="714"/>
      <c r="Z1" s="713"/>
      <c r="AA1" s="716"/>
      <c r="AB1" s="715"/>
      <c r="AC1" s="714"/>
      <c r="AD1" s="711"/>
      <c r="AE1" s="709"/>
      <c r="AF1" s="713"/>
      <c r="AG1" s="714"/>
      <c r="AH1" s="712"/>
      <c r="AI1" s="713"/>
      <c r="AJ1" s="713"/>
      <c r="AK1" s="722"/>
      <c r="AL1" s="716"/>
      <c r="AM1" s="723"/>
      <c r="AN1" s="714"/>
      <c r="AO1" s="712"/>
      <c r="AP1" s="714"/>
      <c r="AQ1" s="710"/>
      <c r="AR1" s="724"/>
      <c r="AS1" s="725"/>
      <c r="AT1" s="726"/>
      <c r="AU1" s="726"/>
      <c r="AV1" s="725"/>
      <c r="AW1" s="727"/>
      <c r="AX1" s="725"/>
      <c r="AY1" s="726"/>
      <c r="AZ1" s="726"/>
      <c r="BA1" s="725"/>
      <c r="BB1" s="726"/>
      <c r="BC1" s="725"/>
      <c r="BD1" s="710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ht="13.95" customHeight="1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760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617" t="s">
        <v>252</v>
      </c>
      <c r="AA2" s="614"/>
      <c r="AB2" s="614"/>
      <c r="AC2" s="614"/>
      <c r="AD2" s="618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675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ht="13.95" customHeight="1" x14ac:dyDescent="0.3">
      <c r="B3" s="17" t="str">
        <f>Info!$B$3</f>
        <v>Paniglgasse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620" t="s">
        <v>263</v>
      </c>
      <c r="P3" s="141" t="s">
        <v>263</v>
      </c>
      <c r="Q3" s="76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620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620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676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3.95" customHeight="1" thickBot="1" x14ac:dyDescent="0.4">
      <c r="B4" s="603"/>
      <c r="C4" s="25"/>
      <c r="D4" s="141" t="s">
        <v>237</v>
      </c>
      <c r="E4" s="153">
        <v>1.08</v>
      </c>
      <c r="F4" s="153">
        <v>1.43</v>
      </c>
      <c r="G4" s="153">
        <v>2.6</v>
      </c>
      <c r="H4" s="623">
        <v>3.34</v>
      </c>
      <c r="I4" s="153">
        <v>5.71</v>
      </c>
      <c r="J4" s="153">
        <v>6.64</v>
      </c>
      <c r="K4" s="153">
        <v>8.65</v>
      </c>
      <c r="L4" s="153">
        <v>6.02</v>
      </c>
      <c r="M4" s="623">
        <v>8.58</v>
      </c>
      <c r="N4" s="153">
        <v>7.18</v>
      </c>
      <c r="O4" s="153">
        <v>9.14</v>
      </c>
      <c r="P4" s="153">
        <v>12.04</v>
      </c>
      <c r="Q4" s="153">
        <v>9.31</v>
      </c>
      <c r="R4" s="623">
        <v>11.47</v>
      </c>
      <c r="S4" s="153">
        <v>16.350000000000001</v>
      </c>
      <c r="T4" s="153">
        <v>16.43</v>
      </c>
      <c r="U4" s="153">
        <v>14.15</v>
      </c>
      <c r="V4" s="153">
        <v>18.96</v>
      </c>
      <c r="W4" s="609">
        <v>22.53</v>
      </c>
      <c r="X4" s="623">
        <v>14.08</v>
      </c>
      <c r="Y4" s="153">
        <v>24.85</v>
      </c>
      <c r="Z4" s="609">
        <v>24.62</v>
      </c>
      <c r="AA4" s="609">
        <v>20.8</v>
      </c>
      <c r="AB4" s="662">
        <v>19.04</v>
      </c>
      <c r="AC4" s="623">
        <v>31.86</v>
      </c>
      <c r="AD4" s="153">
        <v>23.45</v>
      </c>
      <c r="AE4" s="153">
        <v>20.399999999999999</v>
      </c>
      <c r="AF4" s="153">
        <v>21.22</v>
      </c>
      <c r="AG4" s="609">
        <v>35.049999999999997</v>
      </c>
      <c r="AH4" s="623">
        <v>31.87</v>
      </c>
      <c r="AI4" s="153">
        <v>36.71</v>
      </c>
      <c r="AJ4" s="153">
        <v>36.409999999999997</v>
      </c>
      <c r="AK4" s="153">
        <v>33.72</v>
      </c>
      <c r="AL4" s="609">
        <v>43.65</v>
      </c>
      <c r="AM4" s="623">
        <v>32.450000000000003</v>
      </c>
      <c r="AN4" s="153">
        <v>37.119999999999997</v>
      </c>
      <c r="AO4" s="153">
        <v>44.31</v>
      </c>
      <c r="AP4" s="153">
        <v>40.700000000000003</v>
      </c>
      <c r="AQ4" s="609">
        <v>47.46</v>
      </c>
      <c r="AR4" s="623">
        <v>41.86</v>
      </c>
      <c r="AS4" s="153">
        <v>46.03</v>
      </c>
      <c r="AT4" s="153">
        <v>30.55</v>
      </c>
      <c r="AU4" s="153">
        <v>35.979999999999997</v>
      </c>
      <c r="AV4" s="153">
        <v>38.44</v>
      </c>
      <c r="AW4" s="623">
        <v>33.65</v>
      </c>
      <c r="AX4" s="153">
        <v>38.630000000000003</v>
      </c>
      <c r="AY4" s="153">
        <v>35.75</v>
      </c>
      <c r="AZ4" s="153">
        <v>41.61</v>
      </c>
      <c r="BA4" s="153">
        <v>52.99</v>
      </c>
      <c r="BB4" s="623">
        <v>45.94</v>
      </c>
      <c r="BC4" s="153">
        <v>47.03</v>
      </c>
      <c r="BD4" s="153">
        <v>42.94</v>
      </c>
      <c r="BE4" s="51"/>
      <c r="BF4" s="154">
        <v>3.44</v>
      </c>
      <c r="BG4" s="26">
        <v>5.05</v>
      </c>
      <c r="BH4" s="27">
        <v>5.44</v>
      </c>
      <c r="BI4" s="28">
        <v>4.26</v>
      </c>
      <c r="BJ4" s="29">
        <v>3.21</v>
      </c>
      <c r="BK4" s="677">
        <v>5.69</v>
      </c>
      <c r="BL4" s="31">
        <v>3.19</v>
      </c>
      <c r="BM4" s="32">
        <v>3.71</v>
      </c>
      <c r="BN4" s="33">
        <v>6.47</v>
      </c>
      <c r="BO4" s="32">
        <v>4.34</v>
      </c>
      <c r="BP4" s="34">
        <v>4.1399999999999997</v>
      </c>
      <c r="BQ4" s="35">
        <v>5.55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ht="13.95" customHeight="1" x14ac:dyDescent="0.3">
      <c r="A5" s="155"/>
      <c r="B5" s="373" t="s">
        <v>284</v>
      </c>
      <c r="C5" s="156"/>
      <c r="D5" s="157">
        <f t="shared" ref="D5:D27" si="0">SUM(E5:BD5)</f>
        <v>423.99999999999994</v>
      </c>
      <c r="E5" s="741">
        <v>6.03</v>
      </c>
      <c r="F5" s="741">
        <v>12.82</v>
      </c>
      <c r="G5" s="741">
        <v>8.3699999999999992</v>
      </c>
      <c r="H5" s="741">
        <v>-4.32</v>
      </c>
      <c r="I5" s="372">
        <v>0</v>
      </c>
      <c r="J5" s="372">
        <v>3.56</v>
      </c>
      <c r="K5" s="372">
        <v>0</v>
      </c>
      <c r="L5" s="372">
        <v>36.15</v>
      </c>
      <c r="M5" s="372">
        <v>14.88</v>
      </c>
      <c r="N5" s="372">
        <v>68.349999999999994</v>
      </c>
      <c r="O5" s="372">
        <v>-20.84</v>
      </c>
      <c r="P5" s="372">
        <v>-89.77</v>
      </c>
      <c r="Q5" s="755">
        <v>-64.5</v>
      </c>
      <c r="R5" s="372">
        <v>134.97999999999999</v>
      </c>
      <c r="S5" s="372">
        <v>6.24</v>
      </c>
      <c r="T5" s="372">
        <v>-27.31</v>
      </c>
      <c r="U5" s="372">
        <v>3.44</v>
      </c>
      <c r="V5" s="372">
        <v>5.09</v>
      </c>
      <c r="W5" s="372">
        <v>66.36</v>
      </c>
      <c r="X5" s="372">
        <v>36.020000000000003</v>
      </c>
      <c r="Y5" s="372">
        <v>-16.809999999999999</v>
      </c>
      <c r="Z5" s="372">
        <v>30.97</v>
      </c>
      <c r="AA5" s="372">
        <v>3.76</v>
      </c>
      <c r="AB5" s="372">
        <v>14.14</v>
      </c>
      <c r="AC5" s="372">
        <v>-2.6</v>
      </c>
      <c r="AD5" s="372">
        <v>21.12</v>
      </c>
      <c r="AE5" s="372">
        <v>3.02</v>
      </c>
      <c r="AF5" s="372">
        <v>52.44</v>
      </c>
      <c r="AG5" s="372">
        <v>-13.78</v>
      </c>
      <c r="AH5" s="372">
        <v>58.13</v>
      </c>
      <c r="AI5" s="372">
        <v>1.18</v>
      </c>
      <c r="AJ5" s="372">
        <v>149.66999999999999</v>
      </c>
      <c r="AK5" s="372">
        <v>-39.119999999999997</v>
      </c>
      <c r="AL5" s="372">
        <v>-26.01</v>
      </c>
      <c r="AM5" s="682">
        <v>-38.93</v>
      </c>
      <c r="AN5" s="682">
        <v>19.329999999999998</v>
      </c>
      <c r="AO5" s="682">
        <v>19.239999999999998</v>
      </c>
      <c r="AP5" s="682">
        <v>-7.3</v>
      </c>
      <c r="AQ5" s="682"/>
      <c r="AR5" s="682"/>
      <c r="AS5" s="682"/>
      <c r="AT5" s="682"/>
      <c r="AU5" s="682"/>
      <c r="AV5" s="705"/>
      <c r="AW5" s="682"/>
      <c r="AX5" s="718"/>
      <c r="AY5" s="718"/>
      <c r="AZ5" s="372"/>
      <c r="BA5" s="372"/>
      <c r="BB5" s="372"/>
      <c r="BC5" s="372"/>
      <c r="BD5" s="372"/>
      <c r="BE5" s="158"/>
      <c r="BF5" s="159">
        <f t="shared" ref="BF5:BF34" si="1">SUM(E5:H5)</f>
        <v>22.9</v>
      </c>
      <c r="BG5" s="41">
        <f t="shared" ref="BG5:BG34" si="2">SUM(I5:L5)</f>
        <v>39.71</v>
      </c>
      <c r="BH5" s="41">
        <f t="shared" ref="BH5:BH34" si="3">SUM(M5:Q5)</f>
        <v>-91.88000000000001</v>
      </c>
      <c r="BI5" s="41">
        <f t="shared" ref="BI5:BI34" si="4">SUM(R5:U5)</f>
        <v>117.35</v>
      </c>
      <c r="BJ5" s="41">
        <f t="shared" ref="BJ5:BJ34" si="5">SUM(V5:Y5)</f>
        <v>90.66</v>
      </c>
      <c r="BK5" s="41">
        <f t="shared" ref="BK5:BK34" si="6">SUM(Z5:AD5)</f>
        <v>67.39</v>
      </c>
      <c r="BL5" s="41">
        <f t="shared" ref="BL5:BL34" si="7">SUM(AE5:AH5)</f>
        <v>99.81</v>
      </c>
      <c r="BM5" s="41">
        <f t="shared" ref="BM5:BM34" si="8">SUM(AI5:AL5)</f>
        <v>85.719999999999985</v>
      </c>
      <c r="BN5" s="41">
        <f t="shared" ref="BN5:BN34" si="9">SUM(AM5:AQ5)</f>
        <v>-7.6600000000000028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423.99999999999994</v>
      </c>
      <c r="BS5" s="41">
        <f t="shared" ref="BS5:BS34" si="14">SUM(BF5:BH5)</f>
        <v>-29.27000000000001</v>
      </c>
      <c r="BT5" s="41">
        <f t="shared" ref="BT5:BT34" si="15">SUM(BI5:BK5)</f>
        <v>275.39999999999998</v>
      </c>
      <c r="BU5" s="41">
        <f t="shared" ref="BU5:BU34" si="16">SUM(BL5:BN5)</f>
        <v>177.86999999999998</v>
      </c>
      <c r="BV5" s="41">
        <f t="shared" ref="BV5:BV34" si="17">SUM(BO5:BQ5)</f>
        <v>0</v>
      </c>
      <c r="BW5" s="41">
        <f t="shared" ref="BW5:BW34" si="18">SUM(BF5:BK5)</f>
        <v>246.13</v>
      </c>
      <c r="BX5" s="41">
        <f t="shared" ref="BX5:BX34" si="19">SUM(BL5:BQ5)</f>
        <v>177.86999999999998</v>
      </c>
      <c r="BY5" s="41">
        <f>IF(Info!$O$3="Q1",$BS5,IF(Info!$O$3="Q2",$BS5+$BT5,IF(Info!$O$3="Q3",$BS5+$BT5+$BU5,$BR5)))</f>
        <v>-29.27000000000001</v>
      </c>
      <c r="BZ5" s="41">
        <f>IF(Info!$O$3="Q1",$BS5,IF(Info!$O$3="Q2",$BT5,IF(Info!$O$3="Q3",$BU5,$BV5)))</f>
        <v>-29.27000000000001</v>
      </c>
      <c r="CA5" s="156"/>
    </row>
    <row r="6" spans="1:79" ht="13.95" customHeight="1" x14ac:dyDescent="0.3">
      <c r="A6" s="155"/>
      <c r="B6" s="160" t="s">
        <v>285</v>
      </c>
      <c r="C6" s="156"/>
      <c r="D6" s="157">
        <f t="shared" si="0"/>
        <v>14064.919999999991</v>
      </c>
      <c r="E6" s="738">
        <v>887.15</v>
      </c>
      <c r="F6" s="719">
        <f t="shared" ref="F6:AK6" si="20">IF(F15=0,E32,F15)</f>
        <v>663.79000000000019</v>
      </c>
      <c r="G6" s="161">
        <f t="shared" si="20"/>
        <v>605.6600000000002</v>
      </c>
      <c r="H6" s="615">
        <f t="shared" si="20"/>
        <v>1428.3999999999999</v>
      </c>
      <c r="I6" s="161">
        <f t="shared" si="20"/>
        <v>703.07999999999981</v>
      </c>
      <c r="J6" s="161">
        <f t="shared" si="20"/>
        <v>561.5999999999998</v>
      </c>
      <c r="K6" s="161">
        <f t="shared" si="20"/>
        <v>586.3599999999999</v>
      </c>
      <c r="L6" s="161">
        <f t="shared" si="20"/>
        <v>471.67999999999972</v>
      </c>
      <c r="M6" s="161">
        <f t="shared" si="20"/>
        <v>1732.89</v>
      </c>
      <c r="N6" s="161">
        <f t="shared" si="20"/>
        <v>906.30999999999972</v>
      </c>
      <c r="O6" s="161">
        <f t="shared" si="20"/>
        <v>1037.3399999999997</v>
      </c>
      <c r="P6" s="161">
        <f t="shared" si="20"/>
        <v>1057.2499999999998</v>
      </c>
      <c r="Q6" s="762">
        <f t="shared" si="20"/>
        <v>946.83999999999969</v>
      </c>
      <c r="R6" s="161">
        <f t="shared" si="20"/>
        <v>1581.56</v>
      </c>
      <c r="S6" s="161">
        <f t="shared" si="20"/>
        <v>1059.6799999999994</v>
      </c>
      <c r="T6" s="161">
        <f t="shared" si="20"/>
        <v>1052.9999999999993</v>
      </c>
      <c r="U6" s="161">
        <f t="shared" si="20"/>
        <v>1152.5499999999993</v>
      </c>
      <c r="V6" s="161">
        <f t="shared" si="20"/>
        <v>916.33999999999912</v>
      </c>
      <c r="W6" s="161">
        <f t="shared" si="20"/>
        <v>1482.5400000000002</v>
      </c>
      <c r="X6" s="161">
        <f t="shared" si="20"/>
        <v>669.05999999999949</v>
      </c>
      <c r="Y6" s="161">
        <f t="shared" si="20"/>
        <v>704.92999999999961</v>
      </c>
      <c r="Z6" s="161">
        <f t="shared" si="20"/>
        <v>470.16999999999962</v>
      </c>
      <c r="AA6" s="161">
        <f t="shared" si="20"/>
        <v>250.76999999999967</v>
      </c>
      <c r="AB6" s="161">
        <f t="shared" si="20"/>
        <v>1619.24</v>
      </c>
      <c r="AC6" s="161">
        <f t="shared" si="20"/>
        <v>196.21999999999969</v>
      </c>
      <c r="AD6" s="161">
        <f t="shared" si="20"/>
        <v>259.66999999999985</v>
      </c>
      <c r="AE6" s="161">
        <f t="shared" si="20"/>
        <v>17.549999999999844</v>
      </c>
      <c r="AF6" s="161">
        <f t="shared" si="20"/>
        <v>227.70999999999978</v>
      </c>
      <c r="AG6" s="161">
        <f t="shared" si="20"/>
        <v>1303.54</v>
      </c>
      <c r="AH6" s="161">
        <f t="shared" si="20"/>
        <v>-266.8300000000005</v>
      </c>
      <c r="AI6" s="161">
        <f t="shared" si="20"/>
        <v>-55.250000000000526</v>
      </c>
      <c r="AJ6" s="161">
        <f t="shared" si="20"/>
        <v>69.87999999999947</v>
      </c>
      <c r="AK6" s="161">
        <f t="shared" si="20"/>
        <v>-20.85000000000062</v>
      </c>
      <c r="AL6" s="161">
        <f t="shared" ref="AL6:BD6" si="21">IF(AL15=0,AK32,AL15)</f>
        <v>-404.73000000000064</v>
      </c>
      <c r="AM6" s="683">
        <f t="shared" si="21"/>
        <v>1504.86</v>
      </c>
      <c r="AN6" s="683">
        <f t="shared" si="21"/>
        <v>-786.35000000000093</v>
      </c>
      <c r="AO6" s="683">
        <f t="shared" si="21"/>
        <v>-572.11000000000092</v>
      </c>
      <c r="AP6" s="683">
        <f t="shared" si="21"/>
        <v>-425.38000000000096</v>
      </c>
      <c r="AQ6" s="683">
        <f t="shared" si="21"/>
        <v>-680.80000000000098</v>
      </c>
      <c r="AR6" s="683">
        <f t="shared" si="21"/>
        <v>-680.80000000000098</v>
      </c>
      <c r="AS6" s="683">
        <f t="shared" si="21"/>
        <v>-680.80000000000098</v>
      </c>
      <c r="AT6" s="683">
        <f t="shared" si="21"/>
        <v>-680.80000000000098</v>
      </c>
      <c r="AU6" s="683">
        <f t="shared" si="21"/>
        <v>-680.80000000000098</v>
      </c>
      <c r="AV6" s="704">
        <f t="shared" si="21"/>
        <v>-680.80000000000098</v>
      </c>
      <c r="AW6" s="683">
        <f t="shared" si="21"/>
        <v>-680.80000000000098</v>
      </c>
      <c r="AX6" s="719">
        <f t="shared" si="21"/>
        <v>-680.80000000000098</v>
      </c>
      <c r="AY6" s="719">
        <f t="shared" si="21"/>
        <v>-680.80000000000098</v>
      </c>
      <c r="AZ6" s="161">
        <f t="shared" si="21"/>
        <v>-680.80000000000098</v>
      </c>
      <c r="BA6" s="161">
        <f t="shared" si="21"/>
        <v>-680.80000000000098</v>
      </c>
      <c r="BB6" s="161">
        <f t="shared" si="21"/>
        <v>-680.80000000000098</v>
      </c>
      <c r="BC6" s="161">
        <f t="shared" si="21"/>
        <v>-680.80000000000098</v>
      </c>
      <c r="BD6" s="161">
        <f t="shared" si="21"/>
        <v>-680.80000000000098</v>
      </c>
      <c r="BE6" s="158"/>
      <c r="BF6" s="162">
        <f t="shared" si="1"/>
        <v>3585</v>
      </c>
      <c r="BG6" s="157">
        <f t="shared" si="2"/>
        <v>2322.7199999999993</v>
      </c>
      <c r="BH6" s="157">
        <f t="shared" si="3"/>
        <v>5680.6299999999992</v>
      </c>
      <c r="BI6" s="157">
        <f t="shared" si="4"/>
        <v>4846.7899999999981</v>
      </c>
      <c r="BJ6" s="157">
        <f t="shared" si="5"/>
        <v>3772.8699999999981</v>
      </c>
      <c r="BK6" s="157">
        <f t="shared" si="6"/>
        <v>2796.0699999999988</v>
      </c>
      <c r="BL6" s="157">
        <f t="shared" si="7"/>
        <v>1281.9699999999989</v>
      </c>
      <c r="BM6" s="157">
        <f t="shared" si="8"/>
        <v>-410.95000000000232</v>
      </c>
      <c r="BN6" s="157">
        <f t="shared" si="9"/>
        <v>-959.78000000000384</v>
      </c>
      <c r="BO6" s="157">
        <f t="shared" si="10"/>
        <v>-2723.2000000000039</v>
      </c>
      <c r="BP6" s="157">
        <f t="shared" si="11"/>
        <v>-2723.2000000000039</v>
      </c>
      <c r="BQ6" s="157">
        <f t="shared" si="12"/>
        <v>-3404.000000000005</v>
      </c>
      <c r="BR6" s="157">
        <f t="shared" si="13"/>
        <v>14064.919999999975</v>
      </c>
      <c r="BS6" s="157">
        <f t="shared" si="14"/>
        <v>11588.349999999999</v>
      </c>
      <c r="BT6" s="157">
        <f t="shared" si="15"/>
        <v>11415.729999999996</v>
      </c>
      <c r="BU6" s="157">
        <f t="shared" si="16"/>
        <v>-88.760000000007267</v>
      </c>
      <c r="BV6" s="157">
        <f t="shared" si="17"/>
        <v>-8850.4000000000124</v>
      </c>
      <c r="BW6" s="157">
        <f t="shared" si="18"/>
        <v>23004.079999999994</v>
      </c>
      <c r="BX6" s="157">
        <f t="shared" si="19"/>
        <v>-8939.1600000000199</v>
      </c>
      <c r="BY6" s="157">
        <f>IF(Info!$O$3="Q1",$BS6,IF(Info!$O$3="Q2",$BS6+$BT6,IF(Info!$O$3="Q3",$BS6+$BT6+$BU6,$BR6)))</f>
        <v>11588.349999999999</v>
      </c>
      <c r="BZ6" s="157">
        <f>IF(Info!$O$3="Q1",$BS6,IF(Info!$O$3="Q2",$BT6,IF(Info!$O$3="Q3",$BU6,$BV6)))</f>
        <v>11588.349999999999</v>
      </c>
      <c r="CA6" s="156"/>
    </row>
    <row r="7" spans="1:79" ht="13.95" customHeight="1" x14ac:dyDescent="0.3">
      <c r="A7" s="155"/>
      <c r="B7" s="373" t="s">
        <v>286</v>
      </c>
      <c r="C7" s="156"/>
      <c r="D7" s="157">
        <f t="shared" si="0"/>
        <v>9272.1099999999988</v>
      </c>
      <c r="E7" s="741"/>
      <c r="F7" s="741"/>
      <c r="G7" s="741"/>
      <c r="H7" s="741">
        <v>1255.8699999999999</v>
      </c>
      <c r="I7" s="372"/>
      <c r="J7" s="372"/>
      <c r="K7" s="372"/>
      <c r="L7" s="372"/>
      <c r="M7" s="755">
        <v>1528.24</v>
      </c>
      <c r="N7" s="372"/>
      <c r="O7" s="372"/>
      <c r="P7" s="372"/>
      <c r="Q7" s="755"/>
      <c r="R7" s="372">
        <v>1387.1</v>
      </c>
      <c r="S7" s="372"/>
      <c r="T7" s="372"/>
      <c r="U7" s="372"/>
      <c r="V7" s="372"/>
      <c r="W7" s="372">
        <v>1309.92</v>
      </c>
      <c r="X7" s="372"/>
      <c r="Y7" s="372"/>
      <c r="Z7" s="372"/>
      <c r="AA7" s="372"/>
      <c r="AB7" s="372">
        <v>1478.28</v>
      </c>
      <c r="AC7" s="372"/>
      <c r="AD7" s="372"/>
      <c r="AE7" s="372"/>
      <c r="AF7" s="372"/>
      <c r="AG7" s="372">
        <v>1045.33</v>
      </c>
      <c r="AH7" s="372"/>
      <c r="AI7" s="372"/>
      <c r="AJ7" s="372"/>
      <c r="AK7" s="372"/>
      <c r="AL7" s="372"/>
      <c r="AM7" s="682">
        <v>1267.3699999999999</v>
      </c>
      <c r="AN7" s="682"/>
      <c r="AO7" s="682"/>
      <c r="AP7" s="682"/>
      <c r="AQ7" s="682"/>
      <c r="AR7" s="682"/>
      <c r="AS7" s="682"/>
      <c r="AT7" s="682"/>
      <c r="AU7" s="682"/>
      <c r="AV7" s="705"/>
      <c r="AW7" s="682"/>
      <c r="AX7" s="718"/>
      <c r="AY7" s="718"/>
      <c r="AZ7" s="372"/>
      <c r="BA7" s="372"/>
      <c r="BB7" s="372"/>
      <c r="BC7" s="372"/>
      <c r="BD7" s="372"/>
      <c r="BE7" s="158"/>
      <c r="BF7" s="163">
        <f t="shared" si="1"/>
        <v>1255.8699999999999</v>
      </c>
      <c r="BG7" s="77">
        <f t="shared" si="2"/>
        <v>0</v>
      </c>
      <c r="BH7" s="77">
        <f t="shared" si="3"/>
        <v>1528.24</v>
      </c>
      <c r="BI7" s="77">
        <f t="shared" si="4"/>
        <v>1387.1</v>
      </c>
      <c r="BJ7" s="77">
        <f t="shared" si="5"/>
        <v>1309.92</v>
      </c>
      <c r="BK7" s="77">
        <f t="shared" si="6"/>
        <v>1478.28</v>
      </c>
      <c r="BL7" s="77">
        <f t="shared" si="7"/>
        <v>1045.33</v>
      </c>
      <c r="BM7" s="77">
        <f t="shared" si="8"/>
        <v>0</v>
      </c>
      <c r="BN7" s="77">
        <f t="shared" si="9"/>
        <v>1267.3699999999999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9272.1099999999988</v>
      </c>
      <c r="BS7" s="77">
        <f t="shared" si="14"/>
        <v>2784.1099999999997</v>
      </c>
      <c r="BT7" s="77">
        <f t="shared" si="15"/>
        <v>4175.3</v>
      </c>
      <c r="BU7" s="77">
        <f t="shared" si="16"/>
        <v>2312.6999999999998</v>
      </c>
      <c r="BV7" s="77">
        <f t="shared" si="17"/>
        <v>0</v>
      </c>
      <c r="BW7" s="77">
        <f t="shared" si="18"/>
        <v>6959.4099999999989</v>
      </c>
      <c r="BX7" s="77">
        <f t="shared" si="19"/>
        <v>2312.6999999999998</v>
      </c>
      <c r="BY7" s="77">
        <f>IF(Info!$O$3="Q1",$BS7,IF(Info!$O$3="Q2",$BS7+$BT7,IF(Info!$O$3="Q3",$BS7+$BT7+$BU7,$BR7)))</f>
        <v>2784.1099999999997</v>
      </c>
      <c r="BZ7" s="77">
        <f>IF(Info!$O$3="Q1",$BS7,IF(Info!$O$3="Q2",$BT7,IF(Info!$O$3="Q3",$BU7,$BV7)))</f>
        <v>2784.1099999999997</v>
      </c>
      <c r="CA7" s="156"/>
    </row>
    <row r="8" spans="1:79" ht="13.95" customHeight="1" x14ac:dyDescent="0.3">
      <c r="A8" s="155"/>
      <c r="B8" s="373" t="s">
        <v>287</v>
      </c>
      <c r="C8" s="156"/>
      <c r="D8" s="157">
        <f t="shared" si="0"/>
        <v>0</v>
      </c>
      <c r="E8" s="741"/>
      <c r="F8" s="741"/>
      <c r="G8" s="741"/>
      <c r="H8" s="741"/>
      <c r="I8" s="372"/>
      <c r="J8" s="372"/>
      <c r="K8" s="372"/>
      <c r="L8" s="372"/>
      <c r="M8" s="755"/>
      <c r="N8" s="372"/>
      <c r="O8" s="372"/>
      <c r="P8" s="372"/>
      <c r="Q8" s="755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682"/>
      <c r="AN8" s="682"/>
      <c r="AO8" s="682"/>
      <c r="AP8" s="682"/>
      <c r="AQ8" s="682"/>
      <c r="AR8" s="682"/>
      <c r="AS8" s="682"/>
      <c r="AT8" s="682"/>
      <c r="AU8" s="682"/>
      <c r="AV8" s="705"/>
      <c r="AW8" s="682"/>
      <c r="AX8" s="718"/>
      <c r="AY8" s="718"/>
      <c r="AZ8" s="372"/>
      <c r="BA8" s="372"/>
      <c r="BB8" s="372"/>
      <c r="BC8" s="372"/>
      <c r="BD8" s="372"/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ht="13.95" customHeight="1" x14ac:dyDescent="0.3">
      <c r="A9" s="155"/>
      <c r="B9" s="373" t="s">
        <v>288</v>
      </c>
      <c r="C9" s="156"/>
      <c r="D9" s="157">
        <f t="shared" si="0"/>
        <v>285.79999999999995</v>
      </c>
      <c r="E9" s="741"/>
      <c r="F9" s="741"/>
      <c r="G9" s="741"/>
      <c r="H9" s="741">
        <v>25.28</v>
      </c>
      <c r="I9" s="372"/>
      <c r="J9" s="372"/>
      <c r="K9" s="372"/>
      <c r="L9" s="372"/>
      <c r="M9" s="755">
        <v>66.16</v>
      </c>
      <c r="N9" s="372"/>
      <c r="O9" s="372"/>
      <c r="P9" s="372"/>
      <c r="Q9" s="755"/>
      <c r="R9" s="372">
        <v>25.74</v>
      </c>
      <c r="S9" s="372"/>
      <c r="T9" s="372"/>
      <c r="U9" s="372"/>
      <c r="V9" s="372"/>
      <c r="W9" s="372">
        <v>36.9</v>
      </c>
      <c r="X9" s="372"/>
      <c r="Y9" s="372"/>
      <c r="Z9" s="372"/>
      <c r="AA9" s="372"/>
      <c r="AB9" s="372">
        <v>38.01</v>
      </c>
      <c r="AC9" s="372"/>
      <c r="AD9" s="372"/>
      <c r="AE9" s="372"/>
      <c r="AF9" s="372"/>
      <c r="AG9" s="372">
        <v>36.32</v>
      </c>
      <c r="AH9" s="372"/>
      <c r="AI9" s="372"/>
      <c r="AJ9" s="372"/>
      <c r="AK9" s="372"/>
      <c r="AL9" s="372"/>
      <c r="AM9" s="682">
        <v>57.39</v>
      </c>
      <c r="AN9" s="682"/>
      <c r="AO9" s="682"/>
      <c r="AP9" s="682"/>
      <c r="AQ9" s="682"/>
      <c r="AR9" s="682"/>
      <c r="AS9" s="682"/>
      <c r="AT9" s="682"/>
      <c r="AU9" s="682"/>
      <c r="AV9" s="705"/>
      <c r="AW9" s="682"/>
      <c r="AX9" s="718"/>
      <c r="AY9" s="718"/>
      <c r="AZ9" s="372"/>
      <c r="BA9" s="372"/>
      <c r="BB9" s="372"/>
      <c r="BC9" s="372"/>
      <c r="BD9" s="372"/>
      <c r="BE9" s="158"/>
      <c r="BF9" s="163">
        <f t="shared" si="1"/>
        <v>25.28</v>
      </c>
      <c r="BG9" s="77">
        <f t="shared" si="2"/>
        <v>0</v>
      </c>
      <c r="BH9" s="77">
        <f t="shared" si="3"/>
        <v>66.16</v>
      </c>
      <c r="BI9" s="77">
        <f t="shared" si="4"/>
        <v>25.74</v>
      </c>
      <c r="BJ9" s="77">
        <f t="shared" si="5"/>
        <v>36.9</v>
      </c>
      <c r="BK9" s="77">
        <f t="shared" si="6"/>
        <v>38.01</v>
      </c>
      <c r="BL9" s="77">
        <f t="shared" si="7"/>
        <v>36.32</v>
      </c>
      <c r="BM9" s="77">
        <f t="shared" si="8"/>
        <v>0</v>
      </c>
      <c r="BN9" s="77">
        <f t="shared" si="9"/>
        <v>57.39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285.79999999999995</v>
      </c>
      <c r="BS9" s="77">
        <f t="shared" si="14"/>
        <v>91.44</v>
      </c>
      <c r="BT9" s="77">
        <f t="shared" si="15"/>
        <v>100.65</v>
      </c>
      <c r="BU9" s="77">
        <f t="shared" si="16"/>
        <v>93.710000000000008</v>
      </c>
      <c r="BV9" s="77">
        <f t="shared" si="17"/>
        <v>0</v>
      </c>
      <c r="BW9" s="77">
        <f t="shared" si="18"/>
        <v>192.08999999999997</v>
      </c>
      <c r="BX9" s="77">
        <f t="shared" si="19"/>
        <v>93.710000000000008</v>
      </c>
      <c r="BY9" s="77">
        <f>IF(Info!$O$3="Q1",$BS9,IF(Info!$O$3="Q2",$BS9+$BT9,IF(Info!$O$3="Q3",$BS9+$BT9+$BU9,$BR9)))</f>
        <v>91.44</v>
      </c>
      <c r="BZ9" s="77">
        <f>IF(Info!$O$3="Q1",$BS9,IF(Info!$O$3="Q2",$BT9,IF(Info!$O$3="Q3",$BU9,$BV9)))</f>
        <v>91.44</v>
      </c>
      <c r="CA9" s="156"/>
    </row>
    <row r="10" spans="1:79" ht="13.95" customHeight="1" x14ac:dyDescent="0.3">
      <c r="A10" s="155"/>
      <c r="B10" s="373" t="s">
        <v>289</v>
      </c>
      <c r="C10" s="156"/>
      <c r="D10" s="157">
        <f t="shared" si="0"/>
        <v>0</v>
      </c>
      <c r="E10" s="741"/>
      <c r="F10" s="741"/>
      <c r="G10" s="741"/>
      <c r="H10" s="741"/>
      <c r="I10" s="372"/>
      <c r="J10" s="372"/>
      <c r="K10" s="372"/>
      <c r="L10" s="372"/>
      <c r="M10" s="755"/>
      <c r="N10" s="372"/>
      <c r="O10" s="372"/>
      <c r="P10" s="372"/>
      <c r="Q10" s="755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682"/>
      <c r="AN10" s="682"/>
      <c r="AO10" s="682"/>
      <c r="AP10" s="682"/>
      <c r="AQ10" s="682"/>
      <c r="AR10" s="682"/>
      <c r="AS10" s="682"/>
      <c r="AT10" s="682"/>
      <c r="AU10" s="682"/>
      <c r="AV10" s="705"/>
      <c r="AW10" s="682"/>
      <c r="AX10" s="718"/>
      <c r="AY10" s="718"/>
      <c r="AZ10" s="372"/>
      <c r="BA10" s="372"/>
      <c r="BB10" s="372"/>
      <c r="BC10" s="372"/>
      <c r="BD10" s="372"/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ht="13.95" customHeight="1" x14ac:dyDescent="0.3">
      <c r="A11" s="155"/>
      <c r="B11" s="373" t="s">
        <v>290</v>
      </c>
      <c r="C11" s="156"/>
      <c r="D11" s="157">
        <f t="shared" si="0"/>
        <v>0</v>
      </c>
      <c r="E11" s="741"/>
      <c r="F11" s="741"/>
      <c r="G11" s="741"/>
      <c r="H11" s="741"/>
      <c r="I11" s="372"/>
      <c r="J11" s="372"/>
      <c r="K11" s="372"/>
      <c r="L11" s="372"/>
      <c r="M11" s="755"/>
      <c r="N11" s="372"/>
      <c r="O11" s="372"/>
      <c r="P11" s="372"/>
      <c r="Q11" s="755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682"/>
      <c r="AN11" s="682"/>
      <c r="AO11" s="682"/>
      <c r="AP11" s="682"/>
      <c r="AQ11" s="682"/>
      <c r="AR11" s="682"/>
      <c r="AS11" s="682"/>
      <c r="AT11" s="682"/>
      <c r="AU11" s="682"/>
      <c r="AV11" s="705"/>
      <c r="AW11" s="682"/>
      <c r="AX11" s="718"/>
      <c r="AY11" s="718"/>
      <c r="AZ11" s="372"/>
      <c r="BA11" s="372"/>
      <c r="BB11" s="372"/>
      <c r="BC11" s="372"/>
      <c r="BD11" s="372"/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0</v>
      </c>
      <c r="BJ11" s="77">
        <f t="shared" si="5"/>
        <v>0</v>
      </c>
      <c r="BK11" s="77">
        <f t="shared" si="6"/>
        <v>0</v>
      </c>
      <c r="BL11" s="77">
        <f t="shared" si="7"/>
        <v>0</v>
      </c>
      <c r="BM11" s="77">
        <f t="shared" si="8"/>
        <v>0</v>
      </c>
      <c r="BN11" s="77">
        <f t="shared" si="9"/>
        <v>0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0</v>
      </c>
      <c r="BS11" s="77">
        <f t="shared" si="14"/>
        <v>0</v>
      </c>
      <c r="BT11" s="77">
        <f t="shared" si="15"/>
        <v>0</v>
      </c>
      <c r="BU11" s="77">
        <f t="shared" si="16"/>
        <v>0</v>
      </c>
      <c r="BV11" s="77">
        <f t="shared" si="17"/>
        <v>0</v>
      </c>
      <c r="BW11" s="77">
        <f t="shared" si="18"/>
        <v>0</v>
      </c>
      <c r="BX11" s="77">
        <f t="shared" si="19"/>
        <v>0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ht="13.95" customHeight="1" x14ac:dyDescent="0.3">
      <c r="A12" s="155"/>
      <c r="B12" s="373" t="s">
        <v>291</v>
      </c>
      <c r="C12" s="156"/>
      <c r="D12" s="157">
        <f t="shared" si="0"/>
        <v>718.77</v>
      </c>
      <c r="E12" s="741"/>
      <c r="F12" s="741"/>
      <c r="G12" s="741"/>
      <c r="H12" s="741">
        <v>81.89</v>
      </c>
      <c r="I12" s="372"/>
      <c r="J12" s="372"/>
      <c r="K12" s="372"/>
      <c r="L12" s="372"/>
      <c r="M12" s="755">
        <v>83.51</v>
      </c>
      <c r="N12" s="372"/>
      <c r="O12" s="372"/>
      <c r="P12" s="372"/>
      <c r="Q12" s="755"/>
      <c r="R12" s="372">
        <v>136.5</v>
      </c>
      <c r="S12" s="372"/>
      <c r="T12" s="372"/>
      <c r="U12" s="372"/>
      <c r="V12" s="372"/>
      <c r="W12" s="372">
        <v>104.41</v>
      </c>
      <c r="X12" s="372"/>
      <c r="Y12" s="372"/>
      <c r="Z12" s="372"/>
      <c r="AA12" s="372"/>
      <c r="AB12" s="372">
        <v>60.96</v>
      </c>
      <c r="AC12" s="372"/>
      <c r="AD12" s="372"/>
      <c r="AE12" s="372"/>
      <c r="AF12" s="372"/>
      <c r="AG12" s="372">
        <v>138.9</v>
      </c>
      <c r="AH12" s="372"/>
      <c r="AI12" s="372"/>
      <c r="AJ12" s="372"/>
      <c r="AK12" s="372"/>
      <c r="AL12" s="372"/>
      <c r="AM12" s="682">
        <v>112.6</v>
      </c>
      <c r="AN12" s="682"/>
      <c r="AO12" s="682"/>
      <c r="AP12" s="682"/>
      <c r="AQ12" s="682"/>
      <c r="AR12" s="682"/>
      <c r="AS12" s="682"/>
      <c r="AT12" s="682"/>
      <c r="AU12" s="682"/>
      <c r="AV12" s="705"/>
      <c r="AW12" s="682"/>
      <c r="AX12" s="718"/>
      <c r="AY12" s="718"/>
      <c r="AZ12" s="372"/>
      <c r="BA12" s="372"/>
      <c r="BB12" s="372"/>
      <c r="BC12" s="372"/>
      <c r="BD12" s="372"/>
      <c r="BE12" s="158"/>
      <c r="BF12" s="163">
        <f t="shared" si="1"/>
        <v>81.89</v>
      </c>
      <c r="BG12" s="77">
        <f t="shared" si="2"/>
        <v>0</v>
      </c>
      <c r="BH12" s="77">
        <f t="shared" si="3"/>
        <v>83.51</v>
      </c>
      <c r="BI12" s="77">
        <f t="shared" si="4"/>
        <v>136.5</v>
      </c>
      <c r="BJ12" s="77">
        <f t="shared" si="5"/>
        <v>104.41</v>
      </c>
      <c r="BK12" s="77">
        <f t="shared" si="6"/>
        <v>60.96</v>
      </c>
      <c r="BL12" s="77">
        <f t="shared" si="7"/>
        <v>138.9</v>
      </c>
      <c r="BM12" s="77">
        <f t="shared" si="8"/>
        <v>0</v>
      </c>
      <c r="BN12" s="77">
        <f t="shared" si="9"/>
        <v>112.6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718.77</v>
      </c>
      <c r="BS12" s="77">
        <f t="shared" si="14"/>
        <v>165.4</v>
      </c>
      <c r="BT12" s="77">
        <f t="shared" si="15"/>
        <v>301.87</v>
      </c>
      <c r="BU12" s="77">
        <f t="shared" si="16"/>
        <v>251.5</v>
      </c>
      <c r="BV12" s="77">
        <f t="shared" si="17"/>
        <v>0</v>
      </c>
      <c r="BW12" s="77">
        <f t="shared" si="18"/>
        <v>467.26999999999992</v>
      </c>
      <c r="BX12" s="77">
        <f t="shared" si="19"/>
        <v>251.5</v>
      </c>
      <c r="BY12" s="77">
        <f>IF(Info!$O$3="Q1",$BS12,IF(Info!$O$3="Q2",$BS12+$BT12,IF(Info!$O$3="Q3",$BS12+$BT12+$BU12,$BR12)))</f>
        <v>165.4</v>
      </c>
      <c r="BZ12" s="77">
        <f>IF(Info!$O$3="Q1",$BS12,IF(Info!$O$3="Q2",$BT12,IF(Info!$O$3="Q3",$BU12,$BV12)))</f>
        <v>165.4</v>
      </c>
      <c r="CA12" s="156"/>
    </row>
    <row r="13" spans="1:79" ht="13.95" customHeight="1" x14ac:dyDescent="0.3">
      <c r="A13" s="155"/>
      <c r="B13" s="373" t="s">
        <v>292</v>
      </c>
      <c r="C13" s="156"/>
      <c r="D13" s="157">
        <f t="shared" si="0"/>
        <v>0</v>
      </c>
      <c r="E13" s="741"/>
      <c r="F13" s="741"/>
      <c r="G13" s="741"/>
      <c r="H13" s="741"/>
      <c r="I13" s="372"/>
      <c r="J13" s="372"/>
      <c r="K13" s="372"/>
      <c r="L13" s="372"/>
      <c r="M13" s="755"/>
      <c r="N13" s="372"/>
      <c r="O13" s="372"/>
      <c r="P13" s="372"/>
      <c r="Q13" s="755"/>
      <c r="R13" s="372"/>
      <c r="S13" s="372"/>
      <c r="T13" s="372"/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682"/>
      <c r="AN13" s="682"/>
      <c r="AO13" s="682"/>
      <c r="AP13" s="682"/>
      <c r="AQ13" s="682"/>
      <c r="AR13" s="682"/>
      <c r="AS13" s="682"/>
      <c r="AT13" s="682"/>
      <c r="AU13" s="682"/>
      <c r="AV13" s="705"/>
      <c r="AW13" s="682"/>
      <c r="AX13" s="718"/>
      <c r="AY13" s="718"/>
      <c r="AZ13" s="372"/>
      <c r="BA13" s="372"/>
      <c r="BB13" s="372"/>
      <c r="BC13" s="372"/>
      <c r="BD13" s="372"/>
      <c r="BE13" s="158"/>
      <c r="BF13" s="163">
        <f t="shared" si="1"/>
        <v>0</v>
      </c>
      <c r="BG13" s="77">
        <f t="shared" si="2"/>
        <v>0</v>
      </c>
      <c r="BH13" s="77">
        <f t="shared" si="3"/>
        <v>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0</v>
      </c>
      <c r="BS13" s="77">
        <f t="shared" si="14"/>
        <v>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0</v>
      </c>
      <c r="BX13" s="77">
        <f t="shared" si="19"/>
        <v>0</v>
      </c>
      <c r="BY13" s="77">
        <f>IF(Info!$O$3="Q1",$BS13,IF(Info!$O$3="Q2",$BS13+$BT13,IF(Info!$O$3="Q3",$BS13+$BT13+$BU13,$BR13)))</f>
        <v>0</v>
      </c>
      <c r="BZ13" s="77">
        <f>IF(Info!$O$3="Q1",$BS13,IF(Info!$O$3="Q2",$BT13,IF(Info!$O$3="Q3",$BU13,$BV13)))</f>
        <v>0</v>
      </c>
      <c r="CA13" s="156"/>
    </row>
    <row r="14" spans="1:79" ht="13.95" customHeight="1" x14ac:dyDescent="0.3">
      <c r="A14" s="155"/>
      <c r="B14" s="373" t="s">
        <v>293</v>
      </c>
      <c r="C14" s="156"/>
      <c r="D14" s="157">
        <f t="shared" si="0"/>
        <v>376.35</v>
      </c>
      <c r="E14" s="741"/>
      <c r="F14" s="741"/>
      <c r="G14" s="741"/>
      <c r="H14" s="741">
        <v>65.36</v>
      </c>
      <c r="I14" s="372"/>
      <c r="J14" s="372"/>
      <c r="K14" s="372"/>
      <c r="L14" s="372"/>
      <c r="M14" s="755">
        <v>54.98</v>
      </c>
      <c r="N14" s="372"/>
      <c r="O14" s="372"/>
      <c r="P14" s="372"/>
      <c r="Q14" s="755"/>
      <c r="R14" s="372">
        <v>32.22</v>
      </c>
      <c r="S14" s="372"/>
      <c r="T14" s="372"/>
      <c r="U14" s="372"/>
      <c r="V14" s="372"/>
      <c r="W14" s="372">
        <v>31.31</v>
      </c>
      <c r="X14" s="372"/>
      <c r="Y14" s="372"/>
      <c r="Z14" s="372"/>
      <c r="AA14" s="372"/>
      <c r="AB14" s="372">
        <v>41.99</v>
      </c>
      <c r="AC14" s="372"/>
      <c r="AD14" s="372"/>
      <c r="AE14" s="372"/>
      <c r="AF14" s="372"/>
      <c r="AG14" s="372">
        <v>82.99</v>
      </c>
      <c r="AH14" s="372"/>
      <c r="AI14" s="372"/>
      <c r="AJ14" s="372"/>
      <c r="AK14" s="372"/>
      <c r="AL14" s="372"/>
      <c r="AM14" s="682">
        <v>67.5</v>
      </c>
      <c r="AN14" s="682"/>
      <c r="AO14" s="682"/>
      <c r="AP14" s="682"/>
      <c r="AQ14" s="682"/>
      <c r="AR14" s="682"/>
      <c r="AS14" s="682"/>
      <c r="AT14" s="682"/>
      <c r="AU14" s="682"/>
      <c r="AV14" s="705"/>
      <c r="AW14" s="682"/>
      <c r="AX14" s="718"/>
      <c r="AY14" s="718"/>
      <c r="AZ14" s="372"/>
      <c r="BA14" s="372"/>
      <c r="BB14" s="372"/>
      <c r="BC14" s="372"/>
      <c r="BD14" s="372"/>
      <c r="BE14" s="158"/>
      <c r="BF14" s="163">
        <f t="shared" si="1"/>
        <v>65.36</v>
      </c>
      <c r="BG14" s="77">
        <f t="shared" si="2"/>
        <v>0</v>
      </c>
      <c r="BH14" s="77">
        <f t="shared" si="3"/>
        <v>54.98</v>
      </c>
      <c r="BI14" s="77">
        <f t="shared" si="4"/>
        <v>32.22</v>
      </c>
      <c r="BJ14" s="77">
        <f t="shared" si="5"/>
        <v>31.31</v>
      </c>
      <c r="BK14" s="77">
        <f t="shared" si="6"/>
        <v>41.99</v>
      </c>
      <c r="BL14" s="77">
        <f t="shared" si="7"/>
        <v>82.99</v>
      </c>
      <c r="BM14" s="77">
        <f t="shared" si="8"/>
        <v>0</v>
      </c>
      <c r="BN14" s="77">
        <f t="shared" si="9"/>
        <v>67.5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376.35</v>
      </c>
      <c r="BS14" s="77">
        <f t="shared" si="14"/>
        <v>120.34</v>
      </c>
      <c r="BT14" s="77">
        <f t="shared" si="15"/>
        <v>105.52000000000001</v>
      </c>
      <c r="BU14" s="77">
        <f t="shared" si="16"/>
        <v>150.49</v>
      </c>
      <c r="BV14" s="77">
        <f t="shared" si="17"/>
        <v>0</v>
      </c>
      <c r="BW14" s="77">
        <f t="shared" si="18"/>
        <v>225.86</v>
      </c>
      <c r="BX14" s="77">
        <f t="shared" si="19"/>
        <v>150.49</v>
      </c>
      <c r="BY14" s="77">
        <f>IF(Info!$O$3="Q1",$BS14,IF(Info!$O$3="Q2",$BS14+$BT14,IF(Info!$O$3="Q3",$BS14+$BT14+$BU14,$BR14)))</f>
        <v>120.34</v>
      </c>
      <c r="BZ14" s="77">
        <f>IF(Info!$O$3="Q1",$BS14,IF(Info!$O$3="Q2",$BT14,IF(Info!$O$3="Q3",$BU14,$BV14)))</f>
        <v>120.34</v>
      </c>
      <c r="CA14" s="156"/>
    </row>
    <row r="15" spans="1:79" ht="13.95" customHeight="1" x14ac:dyDescent="0.3">
      <c r="A15" s="155"/>
      <c r="B15" s="160" t="s">
        <v>294</v>
      </c>
      <c r="C15" s="156"/>
      <c r="D15" s="157">
        <f t="shared" si="0"/>
        <v>10653.03</v>
      </c>
      <c r="E15" s="719">
        <f t="shared" ref="E15:AJ15" si="22">SUM(E7:E14)</f>
        <v>0</v>
      </c>
      <c r="F15" s="719">
        <f t="shared" si="22"/>
        <v>0</v>
      </c>
      <c r="G15" s="161">
        <f t="shared" si="22"/>
        <v>0</v>
      </c>
      <c r="H15" s="161">
        <f t="shared" si="22"/>
        <v>1428.3999999999999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1732.89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762">
        <f t="shared" si="22"/>
        <v>0</v>
      </c>
      <c r="R15" s="161">
        <f t="shared" si="22"/>
        <v>1581.56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1482.5400000000002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1619.24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1303.54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1504.86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1428.3999999999999</v>
      </c>
      <c r="BG15" s="157">
        <f t="shared" si="2"/>
        <v>0</v>
      </c>
      <c r="BH15" s="157">
        <f t="shared" si="3"/>
        <v>1732.89</v>
      </c>
      <c r="BI15" s="157">
        <f t="shared" si="4"/>
        <v>1581.56</v>
      </c>
      <c r="BJ15" s="157">
        <f t="shared" si="5"/>
        <v>1482.5400000000002</v>
      </c>
      <c r="BK15" s="157">
        <f t="shared" si="6"/>
        <v>1619.24</v>
      </c>
      <c r="BL15" s="157">
        <f t="shared" si="7"/>
        <v>1303.54</v>
      </c>
      <c r="BM15" s="157">
        <f t="shared" si="8"/>
        <v>0</v>
      </c>
      <c r="BN15" s="157">
        <f t="shared" si="9"/>
        <v>1504.86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10653.03</v>
      </c>
      <c r="BS15" s="157">
        <f t="shared" si="14"/>
        <v>3161.29</v>
      </c>
      <c r="BT15" s="157">
        <f t="shared" si="15"/>
        <v>4683.34</v>
      </c>
      <c r="BU15" s="157">
        <f t="shared" si="16"/>
        <v>2808.3999999999996</v>
      </c>
      <c r="BV15" s="157">
        <f t="shared" si="17"/>
        <v>0</v>
      </c>
      <c r="BW15" s="157">
        <f t="shared" si="18"/>
        <v>7844.63</v>
      </c>
      <c r="BX15" s="157">
        <f t="shared" si="19"/>
        <v>2808.3999999999996</v>
      </c>
      <c r="BY15" s="157">
        <f>IF(Info!$O$3="Q1",$BS15,IF(Info!$O$3="Q2",$BS15+$BT15,IF(Info!$O$3="Q3",$BS15+$BT15+$BU15,$BR15)))</f>
        <v>3161.29</v>
      </c>
      <c r="BZ15" s="157">
        <f>IF(Info!$O$3="Q1",$BS15,IF(Info!$O$3="Q2",$BT15,IF(Info!$O$3="Q3",$BU15,$BV15)))</f>
        <v>3161.29</v>
      </c>
      <c r="CA15" s="156"/>
    </row>
    <row r="16" spans="1:79" ht="13.95" customHeight="1" x14ac:dyDescent="0.3">
      <c r="A16" s="155"/>
      <c r="B16" s="373" t="s">
        <v>295</v>
      </c>
      <c r="C16" s="156"/>
      <c r="D16" s="157">
        <f t="shared" si="0"/>
        <v>7868.03</v>
      </c>
      <c r="E16" s="741">
        <v>262.58</v>
      </c>
      <c r="F16" s="741"/>
      <c r="G16" s="741"/>
      <c r="H16" s="741">
        <v>254.74</v>
      </c>
      <c r="I16" s="741">
        <v>397.5</v>
      </c>
      <c r="J16" s="741"/>
      <c r="K16" s="372"/>
      <c r="L16" s="372"/>
      <c r="M16" s="372">
        <v>439.2</v>
      </c>
      <c r="N16" s="755">
        <v>566.87</v>
      </c>
      <c r="O16" s="372"/>
      <c r="P16" s="372"/>
      <c r="Q16" s="755"/>
      <c r="R16" s="372">
        <v>346.39</v>
      </c>
      <c r="S16" s="372">
        <v>629.66</v>
      </c>
      <c r="T16" s="372"/>
      <c r="U16" s="372"/>
      <c r="V16" s="372"/>
      <c r="W16" s="372">
        <v>370.76</v>
      </c>
      <c r="X16" s="372">
        <v>661.44</v>
      </c>
      <c r="Y16" s="372"/>
      <c r="Z16" s="372"/>
      <c r="AA16" s="372"/>
      <c r="AB16" s="372">
        <v>424.38</v>
      </c>
      <c r="AC16" s="372">
        <v>475.55</v>
      </c>
      <c r="AD16" s="372"/>
      <c r="AE16" s="372"/>
      <c r="AF16" s="372"/>
      <c r="AG16" s="372">
        <v>332.99</v>
      </c>
      <c r="AH16" s="372">
        <v>634.41</v>
      </c>
      <c r="AI16" s="372">
        <v>648.57000000000005</v>
      </c>
      <c r="AJ16" s="372">
        <v>232.46</v>
      </c>
      <c r="AK16" s="372"/>
      <c r="AL16" s="372"/>
      <c r="AM16" s="682">
        <v>174.56</v>
      </c>
      <c r="AN16" s="682">
        <v>449.93</v>
      </c>
      <c r="AO16" s="682">
        <v>566.04</v>
      </c>
      <c r="AP16" s="682"/>
      <c r="AQ16" s="682"/>
      <c r="AR16" s="682"/>
      <c r="AS16" s="682"/>
      <c r="AT16" s="682"/>
      <c r="AU16" s="682"/>
      <c r="AV16" s="705"/>
      <c r="AW16" s="682"/>
      <c r="AX16" s="718"/>
      <c r="AY16" s="718"/>
      <c r="AZ16" s="372"/>
      <c r="BA16" s="372"/>
      <c r="BB16" s="372"/>
      <c r="BC16" s="372"/>
      <c r="BD16" s="372"/>
      <c r="BE16" s="158"/>
      <c r="BF16" s="163">
        <f t="shared" si="1"/>
        <v>517.31999999999994</v>
      </c>
      <c r="BG16" s="77">
        <f t="shared" si="2"/>
        <v>397.5</v>
      </c>
      <c r="BH16" s="77">
        <f t="shared" si="3"/>
        <v>1006.0699999999999</v>
      </c>
      <c r="BI16" s="77">
        <f t="shared" si="4"/>
        <v>976.05</v>
      </c>
      <c r="BJ16" s="77">
        <f t="shared" si="5"/>
        <v>1032.2</v>
      </c>
      <c r="BK16" s="77">
        <f t="shared" si="6"/>
        <v>899.93000000000006</v>
      </c>
      <c r="BL16" s="77">
        <f t="shared" si="7"/>
        <v>967.4</v>
      </c>
      <c r="BM16" s="77">
        <f t="shared" si="8"/>
        <v>881.03000000000009</v>
      </c>
      <c r="BN16" s="77">
        <f t="shared" si="9"/>
        <v>1190.53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7868.0299999999988</v>
      </c>
      <c r="BS16" s="77">
        <f t="shared" si="14"/>
        <v>1920.8899999999999</v>
      </c>
      <c r="BT16" s="77">
        <f t="shared" si="15"/>
        <v>2908.1800000000003</v>
      </c>
      <c r="BU16" s="77">
        <f t="shared" si="16"/>
        <v>3038.96</v>
      </c>
      <c r="BV16" s="77">
        <f t="shared" si="17"/>
        <v>0</v>
      </c>
      <c r="BW16" s="77">
        <f t="shared" si="18"/>
        <v>4829.07</v>
      </c>
      <c r="BX16" s="77">
        <f t="shared" si="19"/>
        <v>3038.96</v>
      </c>
      <c r="BY16" s="77">
        <f>IF(Info!$O$3="Q1",$BS16,IF(Info!$O$3="Q2",$BS16+$BT16,IF(Info!$O$3="Q3",$BS16+$BT16+$BU16,$BR16)))</f>
        <v>1920.8899999999999</v>
      </c>
      <c r="BZ16" s="77">
        <f>IF(Info!$O$3="Q1",$BS16,IF(Info!$O$3="Q2",$BT16,IF(Info!$O$3="Q3",$BU16,$BV16)))</f>
        <v>1920.8899999999999</v>
      </c>
      <c r="CA16" s="156"/>
    </row>
    <row r="17" spans="1:79" ht="13.95" customHeight="1" x14ac:dyDescent="0.3">
      <c r="A17" s="155"/>
      <c r="B17" s="373" t="s">
        <v>296</v>
      </c>
      <c r="C17" s="156"/>
      <c r="D17" s="157">
        <f t="shared" si="0"/>
        <v>15023.720000000001</v>
      </c>
      <c r="E17" s="741">
        <v>287.89999999999998</v>
      </c>
      <c r="F17" s="741">
        <v>484.21</v>
      </c>
      <c r="G17" s="741">
        <v>798.33</v>
      </c>
      <c r="H17" s="741"/>
      <c r="I17" s="741"/>
      <c r="J17" s="741">
        <v>557.75</v>
      </c>
      <c r="K17" s="372">
        <v>469.76</v>
      </c>
      <c r="L17" s="372">
        <v>1073.5899999999999</v>
      </c>
      <c r="M17" s="372"/>
      <c r="N17" s="755"/>
      <c r="O17" s="372">
        <v>375.92</v>
      </c>
      <c r="P17" s="372">
        <v>455.84</v>
      </c>
      <c r="Q17" s="755">
        <v>1366.6</v>
      </c>
      <c r="R17" s="372"/>
      <c r="S17" s="372"/>
      <c r="T17" s="372">
        <v>587.76</v>
      </c>
      <c r="U17" s="372">
        <v>512.79999999999995</v>
      </c>
      <c r="V17" s="372">
        <v>1040.04</v>
      </c>
      <c r="W17" s="372"/>
      <c r="X17" s="372"/>
      <c r="Y17" s="372">
        <v>443.53</v>
      </c>
      <c r="Z17" s="372">
        <v>515.36</v>
      </c>
      <c r="AA17" s="372">
        <v>1285.76</v>
      </c>
      <c r="AB17" s="372"/>
      <c r="AC17" s="372"/>
      <c r="AD17" s="372">
        <v>436.27</v>
      </c>
      <c r="AE17" s="372">
        <v>841.68</v>
      </c>
      <c r="AF17" s="372">
        <v>1246.18</v>
      </c>
      <c r="AG17" s="372"/>
      <c r="AH17" s="372"/>
      <c r="AI17" s="372"/>
      <c r="AJ17" s="372">
        <v>379.42</v>
      </c>
      <c r="AK17" s="372">
        <v>444.16</v>
      </c>
      <c r="AL17" s="372">
        <v>942.79</v>
      </c>
      <c r="AM17" s="682"/>
      <c r="AN17" s="682"/>
      <c r="AO17" s="682"/>
      <c r="AP17" s="682">
        <v>478.07</v>
      </c>
      <c r="AQ17" s="682"/>
      <c r="AR17" s="682"/>
      <c r="AS17" s="682"/>
      <c r="AT17" s="682"/>
      <c r="AU17" s="682"/>
      <c r="AV17" s="705"/>
      <c r="AW17" s="682"/>
      <c r="AX17" s="718"/>
      <c r="AY17" s="718"/>
      <c r="AZ17" s="372"/>
      <c r="BA17" s="372"/>
      <c r="BB17" s="372"/>
      <c r="BC17" s="372"/>
      <c r="BD17" s="372"/>
      <c r="BE17" s="158"/>
      <c r="BF17" s="163">
        <f t="shared" si="1"/>
        <v>1570.44</v>
      </c>
      <c r="BG17" s="77">
        <f t="shared" si="2"/>
        <v>2101.1</v>
      </c>
      <c r="BH17" s="77">
        <f t="shared" si="3"/>
        <v>2198.3599999999997</v>
      </c>
      <c r="BI17" s="77">
        <f t="shared" si="4"/>
        <v>1100.56</v>
      </c>
      <c r="BJ17" s="77">
        <f t="shared" si="5"/>
        <v>1483.57</v>
      </c>
      <c r="BK17" s="77">
        <f t="shared" si="6"/>
        <v>2237.39</v>
      </c>
      <c r="BL17" s="77">
        <f t="shared" si="7"/>
        <v>2087.86</v>
      </c>
      <c r="BM17" s="77">
        <f t="shared" si="8"/>
        <v>1766.37</v>
      </c>
      <c r="BN17" s="77">
        <f t="shared" si="9"/>
        <v>478.07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15023.719999999998</v>
      </c>
      <c r="BS17" s="77">
        <f t="shared" si="14"/>
        <v>5869.9</v>
      </c>
      <c r="BT17" s="77">
        <f t="shared" si="15"/>
        <v>4821.5200000000004</v>
      </c>
      <c r="BU17" s="77">
        <f t="shared" si="16"/>
        <v>4332.3</v>
      </c>
      <c r="BV17" s="77">
        <f t="shared" si="17"/>
        <v>0</v>
      </c>
      <c r="BW17" s="77">
        <f t="shared" si="18"/>
        <v>10691.419999999998</v>
      </c>
      <c r="BX17" s="77">
        <f t="shared" si="19"/>
        <v>4332.3</v>
      </c>
      <c r="BY17" s="77">
        <f>IF(Info!$O$3="Q1",$BS17,IF(Info!$O$3="Q2",$BS17+$BT17,IF(Info!$O$3="Q3",$BS17+$BT17+$BU17,$BR17)))</f>
        <v>5869.9</v>
      </c>
      <c r="BZ17" s="77">
        <f>IF(Info!$O$3="Q1",$BS17,IF(Info!$O$3="Q2",$BT17,IF(Info!$O$3="Q3",$BU17,$BV17)))</f>
        <v>5869.9</v>
      </c>
      <c r="CA17" s="156"/>
    </row>
    <row r="18" spans="1:79" ht="13.95" customHeight="1" x14ac:dyDescent="0.3">
      <c r="A18" s="155"/>
      <c r="B18" s="373" t="s">
        <v>297</v>
      </c>
      <c r="C18" s="156"/>
      <c r="D18" s="157">
        <f t="shared" si="0"/>
        <v>255.53</v>
      </c>
      <c r="E18" s="741"/>
      <c r="F18" s="741"/>
      <c r="G18" s="741"/>
      <c r="H18" s="741"/>
      <c r="I18" s="741">
        <v>23.38</v>
      </c>
      <c r="J18" s="741"/>
      <c r="K18" s="372"/>
      <c r="L18" s="372"/>
      <c r="M18" s="372"/>
      <c r="N18" s="755">
        <v>40.36</v>
      </c>
      <c r="O18" s="372"/>
      <c r="P18" s="372"/>
      <c r="Q18" s="755"/>
      <c r="R18" s="372"/>
      <c r="S18" s="372"/>
      <c r="T18" s="372"/>
      <c r="U18" s="372"/>
      <c r="V18" s="372"/>
      <c r="W18" s="372">
        <v>31.28</v>
      </c>
      <c r="X18" s="372">
        <v>20.66</v>
      </c>
      <c r="Y18" s="372"/>
      <c r="Z18" s="372"/>
      <c r="AA18" s="372"/>
      <c r="AB18" s="372">
        <v>21.07</v>
      </c>
      <c r="AC18" s="372">
        <v>35.53</v>
      </c>
      <c r="AD18" s="372"/>
      <c r="AE18" s="372"/>
      <c r="AF18" s="372"/>
      <c r="AG18" s="372">
        <v>13.84</v>
      </c>
      <c r="AH18" s="372">
        <v>15.92</v>
      </c>
      <c r="AI18" s="372"/>
      <c r="AJ18" s="372"/>
      <c r="AK18" s="372"/>
      <c r="AL18" s="372"/>
      <c r="AM18" s="682">
        <v>12.46</v>
      </c>
      <c r="AN18" s="682">
        <v>41.03</v>
      </c>
      <c r="AO18" s="682"/>
      <c r="AP18" s="682"/>
      <c r="AQ18" s="682"/>
      <c r="AR18" s="682"/>
      <c r="AS18" s="682"/>
      <c r="AT18" s="682"/>
      <c r="AU18" s="682"/>
      <c r="AV18" s="705"/>
      <c r="AW18" s="682"/>
      <c r="AX18" s="718"/>
      <c r="AY18" s="718"/>
      <c r="AZ18" s="372"/>
      <c r="BA18" s="372"/>
      <c r="BB18" s="372"/>
      <c r="BC18" s="372"/>
      <c r="BD18" s="372"/>
      <c r="BE18" s="158"/>
      <c r="BF18" s="163">
        <f t="shared" si="1"/>
        <v>0</v>
      </c>
      <c r="BG18" s="77">
        <f t="shared" si="2"/>
        <v>23.38</v>
      </c>
      <c r="BH18" s="77">
        <f t="shared" si="3"/>
        <v>40.36</v>
      </c>
      <c r="BI18" s="77">
        <f t="shared" si="4"/>
        <v>0</v>
      </c>
      <c r="BJ18" s="77">
        <f t="shared" si="5"/>
        <v>51.94</v>
      </c>
      <c r="BK18" s="77">
        <f t="shared" si="6"/>
        <v>56.6</v>
      </c>
      <c r="BL18" s="77">
        <f t="shared" si="7"/>
        <v>29.759999999999998</v>
      </c>
      <c r="BM18" s="77">
        <f t="shared" si="8"/>
        <v>0</v>
      </c>
      <c r="BN18" s="77">
        <f t="shared" si="9"/>
        <v>53.49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255.53</v>
      </c>
      <c r="BS18" s="77">
        <f t="shared" si="14"/>
        <v>63.739999999999995</v>
      </c>
      <c r="BT18" s="77">
        <f t="shared" si="15"/>
        <v>108.53999999999999</v>
      </c>
      <c r="BU18" s="77">
        <f t="shared" si="16"/>
        <v>83.25</v>
      </c>
      <c r="BV18" s="77">
        <f t="shared" si="17"/>
        <v>0</v>
      </c>
      <c r="BW18" s="77">
        <f t="shared" si="18"/>
        <v>172.28</v>
      </c>
      <c r="BX18" s="77">
        <f t="shared" si="19"/>
        <v>83.25</v>
      </c>
      <c r="BY18" s="77">
        <f>IF(Info!$O$3="Q1",$BS18,IF(Info!$O$3="Q2",$BS18+$BT18,IF(Info!$O$3="Q3",$BS18+$BT18+$BU18,$BR18)))</f>
        <v>63.739999999999995</v>
      </c>
      <c r="BZ18" s="77">
        <f>IF(Info!$O$3="Q1",$BS18,IF(Info!$O$3="Q2",$BT18,IF(Info!$O$3="Q3",$BU18,$BV18)))</f>
        <v>63.739999999999995</v>
      </c>
      <c r="CA18" s="156"/>
    </row>
    <row r="19" spans="1:79" ht="13.95" customHeight="1" x14ac:dyDescent="0.3">
      <c r="A19" s="155"/>
      <c r="B19" s="373" t="s">
        <v>298</v>
      </c>
      <c r="C19" s="156"/>
      <c r="D19" s="157">
        <f t="shared" si="0"/>
        <v>0</v>
      </c>
      <c r="E19" s="741"/>
      <c r="F19" s="741"/>
      <c r="G19" s="741"/>
      <c r="H19" s="741"/>
      <c r="I19" s="741"/>
      <c r="J19" s="741"/>
      <c r="K19" s="372"/>
      <c r="L19" s="372"/>
      <c r="M19" s="372"/>
      <c r="N19" s="755"/>
      <c r="O19" s="372"/>
      <c r="P19" s="372"/>
      <c r="Q19" s="755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682"/>
      <c r="AN19" s="682"/>
      <c r="AO19" s="682"/>
      <c r="AP19" s="682"/>
      <c r="AQ19" s="682"/>
      <c r="AR19" s="682"/>
      <c r="AS19" s="682"/>
      <c r="AT19" s="682"/>
      <c r="AU19" s="682"/>
      <c r="AV19" s="682"/>
      <c r="AW19" s="682"/>
      <c r="AX19" s="718"/>
      <c r="AY19" s="718"/>
      <c r="AZ19" s="372"/>
      <c r="BA19" s="372"/>
      <c r="BB19" s="372"/>
      <c r="BC19" s="372"/>
      <c r="BD19" s="372"/>
      <c r="BE19" s="158"/>
      <c r="BF19" s="163">
        <f t="shared" si="1"/>
        <v>0</v>
      </c>
      <c r="BG19" s="77">
        <f t="shared" si="2"/>
        <v>0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0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0</v>
      </c>
      <c r="BS19" s="77">
        <f t="shared" si="14"/>
        <v>0</v>
      </c>
      <c r="BT19" s="77">
        <f t="shared" si="15"/>
        <v>0</v>
      </c>
      <c r="BU19" s="77">
        <f t="shared" si="16"/>
        <v>0</v>
      </c>
      <c r="BV19" s="77">
        <f t="shared" si="17"/>
        <v>0</v>
      </c>
      <c r="BW19" s="77">
        <f t="shared" si="18"/>
        <v>0</v>
      </c>
      <c r="BX19" s="77">
        <f t="shared" si="19"/>
        <v>0</v>
      </c>
      <c r="BY19" s="77">
        <f>IF(Info!$O$3="Q1",$BS19,IF(Info!$O$3="Q2",$BS19+$BT19,IF(Info!$O$3="Q3",$BS19+$BT19+$BU19,$BR19)))</f>
        <v>0</v>
      </c>
      <c r="BZ19" s="77">
        <f>IF(Info!$O$3="Q1",$BS19,IF(Info!$O$3="Q2",$BT19,IF(Info!$O$3="Q3",$BU19,$BV19)))</f>
        <v>0</v>
      </c>
      <c r="CA19" s="156"/>
    </row>
    <row r="20" spans="1:79" ht="13.95" customHeight="1" x14ac:dyDescent="0.3">
      <c r="A20" s="155"/>
      <c r="B20" s="373" t="s">
        <v>299</v>
      </c>
      <c r="C20" s="156"/>
      <c r="D20" s="157">
        <f t="shared" si="0"/>
        <v>0</v>
      </c>
      <c r="E20" s="741"/>
      <c r="F20" s="741"/>
      <c r="G20" s="741"/>
      <c r="H20" s="741"/>
      <c r="I20" s="741"/>
      <c r="J20" s="741"/>
      <c r="K20" s="372"/>
      <c r="L20" s="372"/>
      <c r="M20" s="372"/>
      <c r="N20" s="755"/>
      <c r="O20" s="372"/>
      <c r="P20" s="372"/>
      <c r="Q20" s="755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72"/>
      <c r="AI20" s="372"/>
      <c r="AJ20" s="372"/>
      <c r="AK20" s="372"/>
      <c r="AL20" s="372"/>
      <c r="AM20" s="682"/>
      <c r="AN20" s="682"/>
      <c r="AO20" s="682"/>
      <c r="AP20" s="682"/>
      <c r="AQ20" s="682"/>
      <c r="AR20" s="682"/>
      <c r="AS20" s="682"/>
      <c r="AT20" s="682"/>
      <c r="AU20" s="682"/>
      <c r="AV20" s="682"/>
      <c r="AW20" s="682"/>
      <c r="AX20" s="718"/>
      <c r="AY20" s="718"/>
      <c r="AZ20" s="372"/>
      <c r="BA20" s="372"/>
      <c r="BB20" s="372"/>
      <c r="BC20" s="372"/>
      <c r="BD20" s="372"/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0</v>
      </c>
      <c r="BJ20" s="77">
        <f t="shared" si="5"/>
        <v>0</v>
      </c>
      <c r="BK20" s="77">
        <f t="shared" si="6"/>
        <v>0</v>
      </c>
      <c r="BL20" s="77">
        <f t="shared" si="7"/>
        <v>0</v>
      </c>
      <c r="BM20" s="77">
        <f t="shared" si="8"/>
        <v>0</v>
      </c>
      <c r="BN20" s="77">
        <f t="shared" si="9"/>
        <v>0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0</v>
      </c>
      <c r="BS20" s="77">
        <f t="shared" si="14"/>
        <v>0</v>
      </c>
      <c r="BT20" s="77">
        <f t="shared" si="15"/>
        <v>0</v>
      </c>
      <c r="BU20" s="77">
        <f t="shared" si="16"/>
        <v>0</v>
      </c>
      <c r="BV20" s="77">
        <f t="shared" si="17"/>
        <v>0</v>
      </c>
      <c r="BW20" s="77">
        <f t="shared" si="18"/>
        <v>0</v>
      </c>
      <c r="BX20" s="77">
        <f t="shared" si="19"/>
        <v>0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ht="13.95" customHeight="1" x14ac:dyDescent="0.3">
      <c r="A21" s="155"/>
      <c r="B21" s="373" t="s">
        <v>300</v>
      </c>
      <c r="C21" s="156"/>
      <c r="D21" s="157">
        <f t="shared" si="0"/>
        <v>0</v>
      </c>
      <c r="E21" s="741"/>
      <c r="F21" s="741"/>
      <c r="G21" s="741"/>
      <c r="H21" s="741"/>
      <c r="I21" s="741"/>
      <c r="J21" s="741"/>
      <c r="K21" s="372"/>
      <c r="L21" s="372"/>
      <c r="M21" s="372"/>
      <c r="N21" s="755"/>
      <c r="O21" s="372"/>
      <c r="P21" s="372"/>
      <c r="Q21" s="755"/>
      <c r="R21" s="372"/>
      <c r="S21" s="372"/>
      <c r="T21" s="372"/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2"/>
      <c r="AH21" s="372"/>
      <c r="AI21" s="372"/>
      <c r="AJ21" s="372"/>
      <c r="AK21" s="372"/>
      <c r="AL21" s="372"/>
      <c r="AM21" s="682"/>
      <c r="AN21" s="682"/>
      <c r="AO21" s="682"/>
      <c r="AP21" s="682"/>
      <c r="AQ21" s="682"/>
      <c r="AR21" s="682"/>
      <c r="AS21" s="682"/>
      <c r="AT21" s="682"/>
      <c r="AU21" s="682"/>
      <c r="AV21" s="682"/>
      <c r="AW21" s="682"/>
      <c r="AX21" s="718"/>
      <c r="AY21" s="718"/>
      <c r="AZ21" s="372"/>
      <c r="BA21" s="372"/>
      <c r="BB21" s="372"/>
      <c r="BC21" s="372"/>
      <c r="BD21" s="372"/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ht="13.95" customHeight="1" x14ac:dyDescent="0.3">
      <c r="A22" s="155"/>
      <c r="B22" s="373" t="s">
        <v>301</v>
      </c>
      <c r="C22" s="156"/>
      <c r="D22" s="157">
        <f t="shared" si="0"/>
        <v>0</v>
      </c>
      <c r="E22" s="741"/>
      <c r="F22" s="741"/>
      <c r="G22" s="741"/>
      <c r="H22" s="741"/>
      <c r="I22" s="741"/>
      <c r="J22" s="741"/>
      <c r="K22" s="372"/>
      <c r="L22" s="372"/>
      <c r="M22" s="372"/>
      <c r="N22" s="755"/>
      <c r="O22" s="372"/>
      <c r="P22" s="372"/>
      <c r="Q22" s="755"/>
      <c r="R22" s="372"/>
      <c r="S22" s="372"/>
      <c r="T22" s="372"/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2"/>
      <c r="AH22" s="372"/>
      <c r="AI22" s="372"/>
      <c r="AJ22" s="372"/>
      <c r="AK22" s="372"/>
      <c r="AL22" s="372"/>
      <c r="AM22" s="682"/>
      <c r="AN22" s="682"/>
      <c r="AO22" s="682"/>
      <c r="AP22" s="682"/>
      <c r="AQ22" s="682"/>
      <c r="AR22" s="682"/>
      <c r="AS22" s="682"/>
      <c r="AT22" s="682"/>
      <c r="AU22" s="682"/>
      <c r="AV22" s="682"/>
      <c r="AW22" s="682"/>
      <c r="AX22" s="718"/>
      <c r="AY22" s="718"/>
      <c r="AZ22" s="372"/>
      <c r="BA22" s="372"/>
      <c r="BB22" s="372"/>
      <c r="BC22" s="372"/>
      <c r="BD22" s="372"/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ht="13.95" customHeight="1" x14ac:dyDescent="0.3">
      <c r="A23" s="155"/>
      <c r="B23" s="373" t="s">
        <v>302</v>
      </c>
      <c r="C23" s="156"/>
      <c r="D23" s="157">
        <f t="shared" si="0"/>
        <v>341.16</v>
      </c>
      <c r="E23" s="741"/>
      <c r="F23" s="741"/>
      <c r="G23" s="741"/>
      <c r="H23" s="741">
        <v>5.88</v>
      </c>
      <c r="I23" s="741"/>
      <c r="J23" s="741">
        <v>52.32</v>
      </c>
      <c r="K23" s="372"/>
      <c r="L23" s="372"/>
      <c r="M23" s="372"/>
      <c r="N23" s="755"/>
      <c r="O23" s="372"/>
      <c r="P23" s="372"/>
      <c r="Q23" s="755"/>
      <c r="R23" s="372"/>
      <c r="S23" s="372"/>
      <c r="T23" s="372"/>
      <c r="U23" s="372"/>
      <c r="V23" s="372"/>
      <c r="W23" s="372">
        <v>22.08</v>
      </c>
      <c r="X23" s="372">
        <v>55.49</v>
      </c>
      <c r="Y23" s="372"/>
      <c r="Z23" s="372"/>
      <c r="AA23" s="372"/>
      <c r="AB23" s="372">
        <v>16.7</v>
      </c>
      <c r="AC23" s="372">
        <v>50.84</v>
      </c>
      <c r="AD23" s="372"/>
      <c r="AE23" s="372"/>
      <c r="AF23" s="372"/>
      <c r="AG23" s="372"/>
      <c r="AH23" s="372">
        <v>34.340000000000003</v>
      </c>
      <c r="AI23" s="372"/>
      <c r="AJ23" s="372"/>
      <c r="AK23" s="372"/>
      <c r="AL23" s="372"/>
      <c r="AM23" s="682">
        <v>47.46</v>
      </c>
      <c r="AN23" s="682">
        <v>56.05</v>
      </c>
      <c r="AO23" s="682"/>
      <c r="AP23" s="682"/>
      <c r="AQ23" s="682"/>
      <c r="AR23" s="682"/>
      <c r="AS23" s="682"/>
      <c r="AT23" s="682"/>
      <c r="AU23" s="682"/>
      <c r="AV23" s="682"/>
      <c r="AW23" s="682"/>
      <c r="AX23" s="718"/>
      <c r="AY23" s="718"/>
      <c r="AZ23" s="372"/>
      <c r="BA23" s="372"/>
      <c r="BB23" s="372"/>
      <c r="BC23" s="372"/>
      <c r="BD23" s="372"/>
      <c r="BE23" s="158"/>
      <c r="BF23" s="163">
        <f t="shared" si="1"/>
        <v>5.88</v>
      </c>
      <c r="BG23" s="77">
        <f t="shared" si="2"/>
        <v>52.32</v>
      </c>
      <c r="BH23" s="77">
        <f t="shared" si="3"/>
        <v>0</v>
      </c>
      <c r="BI23" s="77">
        <f t="shared" si="4"/>
        <v>0</v>
      </c>
      <c r="BJ23" s="77">
        <f t="shared" si="5"/>
        <v>77.569999999999993</v>
      </c>
      <c r="BK23" s="77">
        <f t="shared" si="6"/>
        <v>67.540000000000006</v>
      </c>
      <c r="BL23" s="77">
        <f t="shared" si="7"/>
        <v>34.340000000000003</v>
      </c>
      <c r="BM23" s="77">
        <f t="shared" si="8"/>
        <v>0</v>
      </c>
      <c r="BN23" s="77">
        <f t="shared" si="9"/>
        <v>103.50999999999999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341.15999999999997</v>
      </c>
      <c r="BS23" s="77">
        <f t="shared" si="14"/>
        <v>58.2</v>
      </c>
      <c r="BT23" s="77">
        <f t="shared" si="15"/>
        <v>145.11000000000001</v>
      </c>
      <c r="BU23" s="77">
        <f t="shared" si="16"/>
        <v>137.85</v>
      </c>
      <c r="BV23" s="77">
        <f t="shared" si="17"/>
        <v>0</v>
      </c>
      <c r="BW23" s="77">
        <f t="shared" si="18"/>
        <v>203.31</v>
      </c>
      <c r="BX23" s="77">
        <f t="shared" si="19"/>
        <v>137.85</v>
      </c>
      <c r="BY23" s="77">
        <f>IF(Info!$O$3="Q1",$BS23,IF(Info!$O$3="Q2",$BS23+$BT23,IF(Info!$O$3="Q3",$BS23+$BT23+$BU23,$BR23)))</f>
        <v>58.2</v>
      </c>
      <c r="BZ23" s="77">
        <f>IF(Info!$O$3="Q1",$BS23,IF(Info!$O$3="Q2",$BT23,IF(Info!$O$3="Q3",$BU23,$BV23)))</f>
        <v>58.2</v>
      </c>
      <c r="CA23" s="156"/>
    </row>
    <row r="24" spans="1:79" ht="13.95" customHeight="1" x14ac:dyDescent="0.3">
      <c r="A24" s="155"/>
      <c r="B24" s="373" t="s">
        <v>303</v>
      </c>
      <c r="C24" s="156"/>
      <c r="D24" s="157">
        <f t="shared" si="0"/>
        <v>0</v>
      </c>
      <c r="E24" s="741"/>
      <c r="F24" s="741"/>
      <c r="G24" s="741"/>
      <c r="H24" s="741"/>
      <c r="I24" s="741"/>
      <c r="J24" s="741"/>
      <c r="K24" s="372"/>
      <c r="L24" s="372"/>
      <c r="M24" s="372"/>
      <c r="N24" s="755"/>
      <c r="O24" s="372"/>
      <c r="P24" s="372"/>
      <c r="Q24" s="755"/>
      <c r="R24" s="372"/>
      <c r="S24" s="372"/>
      <c r="T24" s="372"/>
      <c r="U24" s="372"/>
      <c r="V24" s="372"/>
      <c r="W24" s="372"/>
      <c r="X24" s="372"/>
      <c r="Y24" s="372"/>
      <c r="Z24" s="372"/>
      <c r="AA24" s="372"/>
      <c r="AB24" s="372"/>
      <c r="AC24" s="372"/>
      <c r="AD24" s="372"/>
      <c r="AE24" s="372"/>
      <c r="AF24" s="372"/>
      <c r="AG24" s="372"/>
      <c r="AH24" s="372"/>
      <c r="AI24" s="372"/>
      <c r="AJ24" s="372"/>
      <c r="AK24" s="372"/>
      <c r="AL24" s="372"/>
      <c r="AM24" s="682"/>
      <c r="AN24" s="682"/>
      <c r="AO24" s="682"/>
      <c r="AP24" s="682"/>
      <c r="AQ24" s="682"/>
      <c r="AR24" s="682"/>
      <c r="AS24" s="682"/>
      <c r="AT24" s="682"/>
      <c r="AU24" s="682"/>
      <c r="AV24" s="682"/>
      <c r="AW24" s="682"/>
      <c r="AX24" s="718"/>
      <c r="AY24" s="718"/>
      <c r="AZ24" s="372"/>
      <c r="BA24" s="372"/>
      <c r="BB24" s="372"/>
      <c r="BC24" s="372"/>
      <c r="BD24" s="372"/>
      <c r="BE24" s="158"/>
      <c r="BF24" s="163">
        <f t="shared" si="1"/>
        <v>0</v>
      </c>
      <c r="BG24" s="77">
        <f t="shared" si="2"/>
        <v>0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0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0</v>
      </c>
      <c r="BS24" s="77">
        <f t="shared" si="14"/>
        <v>0</v>
      </c>
      <c r="BT24" s="77">
        <f t="shared" si="15"/>
        <v>0</v>
      </c>
      <c r="BU24" s="77">
        <f t="shared" si="16"/>
        <v>0</v>
      </c>
      <c r="BV24" s="77">
        <f t="shared" si="17"/>
        <v>0</v>
      </c>
      <c r="BW24" s="77">
        <f t="shared" si="18"/>
        <v>0</v>
      </c>
      <c r="BX24" s="77">
        <f t="shared" si="19"/>
        <v>0</v>
      </c>
      <c r="BY24" s="77">
        <f>IF(Info!$O$3="Q1",$BS24,IF(Info!$O$3="Q2",$BS24+$BT24,IF(Info!$O$3="Q3",$BS24+$BT24+$BU24,$BR24)))</f>
        <v>0</v>
      </c>
      <c r="BZ24" s="77">
        <f>IF(Info!$O$3="Q1",$BS24,IF(Info!$O$3="Q2",$BT24,IF(Info!$O$3="Q3",$BU24,$BV24)))</f>
        <v>0</v>
      </c>
      <c r="CA24" s="156"/>
    </row>
    <row r="25" spans="1:79" ht="13.95" customHeight="1" x14ac:dyDescent="0.3">
      <c r="A25" s="155"/>
      <c r="B25" s="373" t="s">
        <v>304</v>
      </c>
      <c r="C25" s="156"/>
      <c r="D25" s="157">
        <f t="shared" si="0"/>
        <v>184.57999999999998</v>
      </c>
      <c r="E25" s="741"/>
      <c r="F25" s="741"/>
      <c r="G25" s="741"/>
      <c r="H25" s="741">
        <v>17.100000000000001</v>
      </c>
      <c r="I25" s="741"/>
      <c r="J25" s="741"/>
      <c r="K25" s="372">
        <v>27.14</v>
      </c>
      <c r="L25" s="372"/>
      <c r="M25" s="372"/>
      <c r="N25" s="755">
        <v>34.31</v>
      </c>
      <c r="O25" s="372"/>
      <c r="P25" s="372">
        <v>26.01</v>
      </c>
      <c r="Q25" s="755"/>
      <c r="R25" s="372"/>
      <c r="S25" s="372"/>
      <c r="T25" s="372">
        <v>5.0999999999999996</v>
      </c>
      <c r="U25" s="372"/>
      <c r="V25" s="372"/>
      <c r="W25" s="372"/>
      <c r="X25" s="372">
        <v>27.59</v>
      </c>
      <c r="Y25" s="372"/>
      <c r="Z25" s="372"/>
      <c r="AA25" s="372"/>
      <c r="AB25" s="372"/>
      <c r="AC25" s="372">
        <v>47.33</v>
      </c>
      <c r="AD25" s="372"/>
      <c r="AE25" s="372"/>
      <c r="AF25" s="372"/>
      <c r="AG25" s="372"/>
      <c r="AH25" s="372"/>
      <c r="AI25" s="372"/>
      <c r="AJ25" s="372"/>
      <c r="AK25" s="372"/>
      <c r="AL25" s="372"/>
      <c r="AM25" s="682"/>
      <c r="AN25" s="682"/>
      <c r="AO25" s="682"/>
      <c r="AP25" s="682"/>
      <c r="AQ25" s="682"/>
      <c r="AR25" s="682"/>
      <c r="AS25" s="682"/>
      <c r="AT25" s="682"/>
      <c r="AU25" s="682"/>
      <c r="AV25" s="705"/>
      <c r="AW25" s="682"/>
      <c r="AX25" s="718"/>
      <c r="AY25" s="718"/>
      <c r="AZ25" s="372"/>
      <c r="BA25" s="372"/>
      <c r="BB25" s="372"/>
      <c r="BC25" s="372"/>
      <c r="BD25" s="372"/>
      <c r="BE25" s="158"/>
      <c r="BF25" s="163">
        <f t="shared" si="1"/>
        <v>17.100000000000001</v>
      </c>
      <c r="BG25" s="77">
        <f t="shared" si="2"/>
        <v>27.14</v>
      </c>
      <c r="BH25" s="77">
        <f t="shared" si="3"/>
        <v>60.320000000000007</v>
      </c>
      <c r="BI25" s="77">
        <f t="shared" si="4"/>
        <v>5.0999999999999996</v>
      </c>
      <c r="BJ25" s="77">
        <f t="shared" si="5"/>
        <v>27.59</v>
      </c>
      <c r="BK25" s="77">
        <f t="shared" si="6"/>
        <v>47.33</v>
      </c>
      <c r="BL25" s="77">
        <f t="shared" si="7"/>
        <v>0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184.57999999999998</v>
      </c>
      <c r="BS25" s="77">
        <f t="shared" si="14"/>
        <v>104.56</v>
      </c>
      <c r="BT25" s="77">
        <f t="shared" si="15"/>
        <v>80.02</v>
      </c>
      <c r="BU25" s="77">
        <f t="shared" si="16"/>
        <v>0</v>
      </c>
      <c r="BV25" s="77">
        <f t="shared" si="17"/>
        <v>0</v>
      </c>
      <c r="BW25" s="77">
        <f t="shared" si="18"/>
        <v>184.57999999999998</v>
      </c>
      <c r="BX25" s="77">
        <f t="shared" si="19"/>
        <v>0</v>
      </c>
      <c r="BY25" s="77">
        <f>IF(Info!$O$3="Q1",$BS25,IF(Info!$O$3="Q2",$BS25+$BT25,IF(Info!$O$3="Q3",$BS25+$BT25+$BU25,$BR25)))</f>
        <v>104.56</v>
      </c>
      <c r="BZ25" s="77">
        <f>IF(Info!$O$3="Q1",$BS25,IF(Info!$O$3="Q2",$BT25,IF(Info!$O$3="Q3",$BU25,$BV25)))</f>
        <v>104.56</v>
      </c>
      <c r="CA25" s="156"/>
    </row>
    <row r="26" spans="1:79" ht="13.95" customHeight="1" x14ac:dyDescent="0.3">
      <c r="A26" s="155"/>
      <c r="B26" s="612" t="s">
        <v>305</v>
      </c>
      <c r="C26" s="156"/>
      <c r="D26" s="157">
        <f t="shared" si="0"/>
        <v>0</v>
      </c>
      <c r="E26" s="741"/>
      <c r="F26" s="741"/>
      <c r="G26" s="741"/>
      <c r="H26" s="741"/>
      <c r="I26" s="741"/>
      <c r="J26" s="741"/>
      <c r="K26" s="372"/>
      <c r="L26" s="372"/>
      <c r="M26" s="372"/>
      <c r="N26" s="755"/>
      <c r="O26" s="372"/>
      <c r="P26" s="372"/>
      <c r="Q26" s="755"/>
      <c r="R26" s="372"/>
      <c r="S26" s="372"/>
      <c r="T26" s="372"/>
      <c r="U26" s="372"/>
      <c r="V26" s="372"/>
      <c r="W26" s="372"/>
      <c r="X26" s="372"/>
      <c r="Y26" s="372"/>
      <c r="Z26" s="372"/>
      <c r="AA26" s="372"/>
      <c r="AB26" s="372"/>
      <c r="AC26" s="372"/>
      <c r="AD26" s="372"/>
      <c r="AE26" s="372"/>
      <c r="AF26" s="372"/>
      <c r="AG26" s="372"/>
      <c r="AH26" s="372"/>
      <c r="AI26" s="372"/>
      <c r="AJ26" s="372"/>
      <c r="AK26" s="372"/>
      <c r="AL26" s="372"/>
      <c r="AM26" s="682"/>
      <c r="AN26" s="682"/>
      <c r="AO26" s="682"/>
      <c r="AP26" s="682"/>
      <c r="AQ26" s="682"/>
      <c r="AR26" s="682"/>
      <c r="AS26" s="682"/>
      <c r="AT26" s="682"/>
      <c r="AU26" s="682"/>
      <c r="AV26" s="705"/>
      <c r="AW26" s="682"/>
      <c r="AX26" s="718"/>
      <c r="AY26" s="718"/>
      <c r="AZ26" s="372"/>
      <c r="BA26" s="372"/>
      <c r="BB26" s="372"/>
      <c r="BC26" s="372"/>
      <c r="BD26" s="372"/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0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0</v>
      </c>
      <c r="BS26" s="77">
        <f t="shared" si="14"/>
        <v>0</v>
      </c>
      <c r="BT26" s="77">
        <f t="shared" si="15"/>
        <v>0</v>
      </c>
      <c r="BU26" s="77">
        <f t="shared" si="16"/>
        <v>0</v>
      </c>
      <c r="BV26" s="77">
        <f t="shared" si="17"/>
        <v>0</v>
      </c>
      <c r="BW26" s="77">
        <f t="shared" si="18"/>
        <v>0</v>
      </c>
      <c r="BX26" s="77">
        <f t="shared" si="19"/>
        <v>0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ht="13.95" customHeight="1" x14ac:dyDescent="0.3">
      <c r="A27" s="164"/>
      <c r="B27" s="160" t="s">
        <v>306</v>
      </c>
      <c r="C27" s="156"/>
      <c r="D27" s="157">
        <f t="shared" si="0"/>
        <v>34326.049999999996</v>
      </c>
      <c r="E27" s="719">
        <f t="shared" ref="E27:AJ27" si="24">SUM(E15:E26)</f>
        <v>550.48</v>
      </c>
      <c r="F27" s="719">
        <f t="shared" si="24"/>
        <v>484.21</v>
      </c>
      <c r="G27" s="161">
        <f t="shared" si="24"/>
        <v>798.33</v>
      </c>
      <c r="H27" s="161">
        <f t="shared" si="24"/>
        <v>1706.12</v>
      </c>
      <c r="I27" s="161">
        <f t="shared" si="24"/>
        <v>420.88</v>
      </c>
      <c r="J27" s="161">
        <f t="shared" si="24"/>
        <v>610.07000000000005</v>
      </c>
      <c r="K27" s="161">
        <f t="shared" si="24"/>
        <v>496.9</v>
      </c>
      <c r="L27" s="161">
        <f t="shared" si="24"/>
        <v>1073.5899999999999</v>
      </c>
      <c r="M27" s="161">
        <f t="shared" si="24"/>
        <v>2172.09</v>
      </c>
      <c r="N27" s="161">
        <f t="shared" si="24"/>
        <v>641.54</v>
      </c>
      <c r="O27" s="161">
        <f t="shared" si="24"/>
        <v>375.92</v>
      </c>
      <c r="P27" s="161">
        <f t="shared" si="24"/>
        <v>481.84999999999997</v>
      </c>
      <c r="Q27" s="762">
        <f t="shared" si="24"/>
        <v>1366.6</v>
      </c>
      <c r="R27" s="161">
        <f t="shared" si="24"/>
        <v>1927.9499999999998</v>
      </c>
      <c r="S27" s="161">
        <f t="shared" si="24"/>
        <v>629.66</v>
      </c>
      <c r="T27" s="161">
        <f t="shared" si="24"/>
        <v>592.86</v>
      </c>
      <c r="U27" s="161">
        <f t="shared" si="24"/>
        <v>512.79999999999995</v>
      </c>
      <c r="V27" s="161">
        <f t="shared" si="24"/>
        <v>1040.04</v>
      </c>
      <c r="W27" s="161">
        <f t="shared" si="24"/>
        <v>1906.66</v>
      </c>
      <c r="X27" s="161">
        <f t="shared" si="24"/>
        <v>765.18000000000006</v>
      </c>
      <c r="Y27" s="161">
        <f t="shared" si="24"/>
        <v>443.53</v>
      </c>
      <c r="Z27" s="161">
        <f t="shared" si="24"/>
        <v>515.36</v>
      </c>
      <c r="AA27" s="161">
        <f t="shared" si="24"/>
        <v>1285.76</v>
      </c>
      <c r="AB27" s="161">
        <f t="shared" si="24"/>
        <v>2081.39</v>
      </c>
      <c r="AC27" s="161">
        <f t="shared" si="24"/>
        <v>609.25000000000011</v>
      </c>
      <c r="AD27" s="161">
        <f t="shared" si="24"/>
        <v>436.27</v>
      </c>
      <c r="AE27" s="161">
        <f t="shared" si="24"/>
        <v>841.68</v>
      </c>
      <c r="AF27" s="161">
        <f t="shared" si="24"/>
        <v>1246.18</v>
      </c>
      <c r="AG27" s="161">
        <f t="shared" si="24"/>
        <v>1650.37</v>
      </c>
      <c r="AH27" s="161">
        <f t="shared" si="24"/>
        <v>684.67</v>
      </c>
      <c r="AI27" s="161">
        <f t="shared" si="24"/>
        <v>648.57000000000005</v>
      </c>
      <c r="AJ27" s="161">
        <f t="shared" si="24"/>
        <v>611.88</v>
      </c>
      <c r="AK27" s="161">
        <f t="shared" ref="AK27:BP27" si="25">SUM(AK15:AK26)</f>
        <v>444.16</v>
      </c>
      <c r="AL27" s="161">
        <f t="shared" si="25"/>
        <v>942.79</v>
      </c>
      <c r="AM27" s="161">
        <f t="shared" si="25"/>
        <v>1739.34</v>
      </c>
      <c r="AN27" s="161">
        <f t="shared" si="25"/>
        <v>547.01</v>
      </c>
      <c r="AO27" s="161">
        <f t="shared" si="25"/>
        <v>566.04</v>
      </c>
      <c r="AP27" s="161">
        <f t="shared" si="25"/>
        <v>478.07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3539.14</v>
      </c>
      <c r="BG27" s="157">
        <f t="shared" si="2"/>
        <v>2601.4399999999996</v>
      </c>
      <c r="BH27" s="157">
        <f t="shared" si="3"/>
        <v>5038</v>
      </c>
      <c r="BI27" s="157">
        <f t="shared" si="4"/>
        <v>3663.2699999999995</v>
      </c>
      <c r="BJ27" s="157">
        <f t="shared" si="5"/>
        <v>4155.41</v>
      </c>
      <c r="BK27" s="157">
        <f t="shared" si="6"/>
        <v>4928.0300000000007</v>
      </c>
      <c r="BL27" s="157">
        <f t="shared" si="7"/>
        <v>4422.8999999999996</v>
      </c>
      <c r="BM27" s="157">
        <f t="shared" si="8"/>
        <v>2647.4</v>
      </c>
      <c r="BN27" s="157">
        <f t="shared" si="9"/>
        <v>3330.46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34326.050000000003</v>
      </c>
      <c r="BS27" s="157">
        <f t="shared" si="14"/>
        <v>11178.58</v>
      </c>
      <c r="BT27" s="157">
        <f t="shared" si="15"/>
        <v>12746.71</v>
      </c>
      <c r="BU27" s="157">
        <f t="shared" si="16"/>
        <v>10400.759999999998</v>
      </c>
      <c r="BV27" s="157">
        <f t="shared" si="17"/>
        <v>0</v>
      </c>
      <c r="BW27" s="157">
        <f t="shared" si="18"/>
        <v>23925.29</v>
      </c>
      <c r="BX27" s="157">
        <f t="shared" si="19"/>
        <v>10400.759999999998</v>
      </c>
      <c r="BY27" s="157">
        <f>IF(Info!$O$3="Q1",$BS27,IF(Info!$O$3="Q2",$BS27+$BT27,IF(Info!$O$3="Q3",$BS27+$BT27+$BU27,$BR27)))</f>
        <v>11178.58</v>
      </c>
      <c r="BZ27" s="157">
        <f>IF(Info!$O$3="Q1",$BS27,IF(Info!$O$3="Q2",$BT27,IF(Info!$O$3="Q3",$BU27,$BV27)))</f>
        <v>11178.58</v>
      </c>
      <c r="CA27" s="156"/>
    </row>
    <row r="28" spans="1:79" ht="13.95" customHeight="1" x14ac:dyDescent="0.3">
      <c r="A28" s="164"/>
      <c r="B28" s="290" t="s">
        <v>307</v>
      </c>
      <c r="C28" s="156"/>
      <c r="D28" s="165"/>
      <c r="E28" s="739">
        <f t="shared" ref="E28:AJ28" si="26">E27-E15</f>
        <v>550.48</v>
      </c>
      <c r="F28" s="739">
        <f t="shared" si="26"/>
        <v>484.21</v>
      </c>
      <c r="G28" s="294">
        <f t="shared" si="26"/>
        <v>798.33</v>
      </c>
      <c r="H28" s="294">
        <f t="shared" si="26"/>
        <v>277.72000000000003</v>
      </c>
      <c r="I28" s="294">
        <f t="shared" si="26"/>
        <v>420.88</v>
      </c>
      <c r="J28" s="294">
        <f t="shared" si="26"/>
        <v>610.07000000000005</v>
      </c>
      <c r="K28" s="294">
        <f t="shared" si="26"/>
        <v>496.9</v>
      </c>
      <c r="L28" s="294">
        <f t="shared" si="26"/>
        <v>1073.5899999999999</v>
      </c>
      <c r="M28" s="294">
        <f t="shared" si="26"/>
        <v>439.20000000000005</v>
      </c>
      <c r="N28" s="294">
        <f t="shared" si="26"/>
        <v>641.54</v>
      </c>
      <c r="O28" s="294">
        <f t="shared" si="26"/>
        <v>375.92</v>
      </c>
      <c r="P28" s="294">
        <f t="shared" si="26"/>
        <v>481.84999999999997</v>
      </c>
      <c r="Q28" s="763">
        <f t="shared" si="26"/>
        <v>1366.6</v>
      </c>
      <c r="R28" s="294">
        <f t="shared" si="26"/>
        <v>346.38999999999987</v>
      </c>
      <c r="S28" s="294">
        <f t="shared" si="26"/>
        <v>629.66</v>
      </c>
      <c r="T28" s="294">
        <f t="shared" si="26"/>
        <v>592.86</v>
      </c>
      <c r="U28" s="294">
        <f t="shared" si="26"/>
        <v>512.79999999999995</v>
      </c>
      <c r="V28" s="294">
        <f t="shared" si="26"/>
        <v>1040.04</v>
      </c>
      <c r="W28" s="294">
        <f t="shared" si="26"/>
        <v>424.11999999999989</v>
      </c>
      <c r="X28" s="294">
        <f t="shared" si="26"/>
        <v>765.18000000000006</v>
      </c>
      <c r="Y28" s="294">
        <f t="shared" si="26"/>
        <v>443.53</v>
      </c>
      <c r="Z28" s="294">
        <f t="shared" si="26"/>
        <v>515.36</v>
      </c>
      <c r="AA28" s="294">
        <f t="shared" si="26"/>
        <v>1285.76</v>
      </c>
      <c r="AB28" s="294">
        <f t="shared" si="26"/>
        <v>462.14999999999986</v>
      </c>
      <c r="AC28" s="294">
        <f t="shared" si="26"/>
        <v>609.25000000000011</v>
      </c>
      <c r="AD28" s="294">
        <f t="shared" si="26"/>
        <v>436.27</v>
      </c>
      <c r="AE28" s="294">
        <f t="shared" si="26"/>
        <v>841.68</v>
      </c>
      <c r="AF28" s="294">
        <f t="shared" si="26"/>
        <v>1246.18</v>
      </c>
      <c r="AG28" s="294">
        <f t="shared" si="26"/>
        <v>346.82999999999993</v>
      </c>
      <c r="AH28" s="294">
        <f t="shared" si="26"/>
        <v>684.67</v>
      </c>
      <c r="AI28" s="294">
        <f t="shared" si="26"/>
        <v>648.57000000000005</v>
      </c>
      <c r="AJ28" s="294">
        <f t="shared" si="26"/>
        <v>611.88</v>
      </c>
      <c r="AK28" s="294">
        <f t="shared" ref="AK28:BP28" si="27">AK27-AK15</f>
        <v>444.16</v>
      </c>
      <c r="AL28" s="294">
        <f t="shared" si="27"/>
        <v>942.79</v>
      </c>
      <c r="AM28" s="294">
        <f t="shared" si="27"/>
        <v>234.48000000000002</v>
      </c>
      <c r="AN28" s="294">
        <f t="shared" si="27"/>
        <v>547.01</v>
      </c>
      <c r="AO28" s="294">
        <f t="shared" si="27"/>
        <v>566.04</v>
      </c>
      <c r="AP28" s="294">
        <f t="shared" si="27"/>
        <v>478.07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2110.7399999999998</v>
      </c>
      <c r="BG28" s="157">
        <f t="shared" si="2"/>
        <v>2601.4399999999996</v>
      </c>
      <c r="BH28" s="157">
        <f t="shared" si="3"/>
        <v>3305.1099999999997</v>
      </c>
      <c r="BI28" s="157">
        <f t="shared" si="4"/>
        <v>2081.71</v>
      </c>
      <c r="BJ28" s="157">
        <f t="shared" si="5"/>
        <v>2672.87</v>
      </c>
      <c r="BK28" s="157">
        <f t="shared" si="6"/>
        <v>3308.7899999999995</v>
      </c>
      <c r="BL28" s="157">
        <f t="shared" si="7"/>
        <v>3119.36</v>
      </c>
      <c r="BM28" s="157">
        <f t="shared" si="8"/>
        <v>2647.4</v>
      </c>
      <c r="BN28" s="157">
        <f t="shared" si="9"/>
        <v>1825.6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23673.019999999997</v>
      </c>
      <c r="BS28" s="157">
        <f t="shared" si="14"/>
        <v>8017.2899999999991</v>
      </c>
      <c r="BT28" s="157">
        <f t="shared" si="15"/>
        <v>8063.369999999999</v>
      </c>
      <c r="BU28" s="157">
        <f t="shared" si="16"/>
        <v>7592.3600000000006</v>
      </c>
      <c r="BV28" s="157">
        <f t="shared" si="17"/>
        <v>0</v>
      </c>
      <c r="BW28" s="157">
        <f t="shared" si="18"/>
        <v>16080.659999999998</v>
      </c>
      <c r="BX28" s="157">
        <f t="shared" si="19"/>
        <v>7592.3600000000006</v>
      </c>
      <c r="BY28" s="157">
        <f>IF(Info!$O$3="Q1",$BS28,IF(Info!$O$3="Q2",$BS28+$BT28,IF(Info!$O$3="Q3",$BS28+$BT28+$BU28,$BR28)))</f>
        <v>8017.2899999999991</v>
      </c>
      <c r="BZ28" s="157">
        <f>IF(Info!$O$3="Q1",$BS28,IF(Info!$O$3="Q2",$BT28,IF(Info!$O$3="Q3",$BU28,$BV28)))</f>
        <v>8017.2899999999991</v>
      </c>
      <c r="CA28" s="156"/>
    </row>
    <row r="29" spans="1:79" ht="13.95" customHeight="1" x14ac:dyDescent="0.3">
      <c r="A29" s="155"/>
      <c r="B29" s="373" t="s">
        <v>308</v>
      </c>
      <c r="C29" s="611"/>
      <c r="D29" s="157">
        <f t="shared" ref="D29:D34" si="28">SUM(E29:BD29)</f>
        <v>30750.189999999995</v>
      </c>
      <c r="E29" s="741">
        <v>767.81</v>
      </c>
      <c r="F29" s="741">
        <v>529.52</v>
      </c>
      <c r="G29" s="741">
        <v>776.37</v>
      </c>
      <c r="H29" s="741">
        <v>1033.1600000000001</v>
      </c>
      <c r="I29" s="741">
        <v>562.36</v>
      </c>
      <c r="J29" s="372">
        <v>581.75</v>
      </c>
      <c r="K29" s="372">
        <v>611.58000000000004</v>
      </c>
      <c r="L29" s="747">
        <v>1460.73</v>
      </c>
      <c r="M29" s="755">
        <v>773.39</v>
      </c>
      <c r="N29" s="372">
        <v>442.16</v>
      </c>
      <c r="O29" s="372">
        <v>376.85</v>
      </c>
      <c r="P29" s="372">
        <v>678.19</v>
      </c>
      <c r="Q29" s="755">
        <v>1308.6199999999999</v>
      </c>
      <c r="R29" s="372">
        <v>1222.29</v>
      </c>
      <c r="S29" s="372">
        <v>630.1</v>
      </c>
      <c r="T29" s="372">
        <v>519.77</v>
      </c>
      <c r="U29" s="372">
        <v>745.57</v>
      </c>
      <c r="V29" s="372">
        <v>1293.1199999999999</v>
      </c>
      <c r="W29" s="372">
        <v>1133.1199999999999</v>
      </c>
      <c r="X29" s="372">
        <v>691.99</v>
      </c>
      <c r="Y29" s="372">
        <v>694.03</v>
      </c>
      <c r="Z29" s="372">
        <v>703.79</v>
      </c>
      <c r="AA29" s="372">
        <v>1666.03</v>
      </c>
      <c r="AB29" s="372">
        <v>989.51</v>
      </c>
      <c r="AC29" s="372">
        <v>545.25</v>
      </c>
      <c r="AD29" s="372">
        <v>657.27</v>
      </c>
      <c r="AE29" s="372">
        <v>628.5</v>
      </c>
      <c r="AF29" s="372">
        <v>1373.92</v>
      </c>
      <c r="AG29" s="372">
        <v>1294.68</v>
      </c>
      <c r="AH29" s="372">
        <v>414.14</v>
      </c>
      <c r="AI29" s="372">
        <v>520</v>
      </c>
      <c r="AJ29" s="372">
        <v>552.94000000000005</v>
      </c>
      <c r="AK29" s="372">
        <v>866.32</v>
      </c>
      <c r="AL29" s="372">
        <v>929.52</v>
      </c>
      <c r="AM29" s="682">
        <v>1322.42</v>
      </c>
      <c r="AN29" s="682">
        <v>313.44</v>
      </c>
      <c r="AO29" s="682">
        <v>400.07</v>
      </c>
      <c r="AP29" s="682">
        <v>739.91</v>
      </c>
      <c r="AQ29" s="682"/>
      <c r="AR29" s="682"/>
      <c r="AS29" s="682"/>
      <c r="AT29" s="682"/>
      <c r="AU29" s="682"/>
      <c r="AV29" s="705"/>
      <c r="AW29" s="682"/>
      <c r="AX29" s="718"/>
      <c r="AY29" s="718"/>
      <c r="AZ29" s="372"/>
      <c r="BA29" s="372"/>
      <c r="BB29" s="372"/>
      <c r="BC29" s="372"/>
      <c r="BD29" s="372"/>
      <c r="BE29" s="158"/>
      <c r="BF29" s="163">
        <f t="shared" si="1"/>
        <v>3106.8599999999997</v>
      </c>
      <c r="BG29" s="77">
        <f t="shared" si="2"/>
        <v>3216.42</v>
      </c>
      <c r="BH29" s="77">
        <f t="shared" si="3"/>
        <v>3579.21</v>
      </c>
      <c r="BI29" s="77">
        <f t="shared" si="4"/>
        <v>3117.73</v>
      </c>
      <c r="BJ29" s="77">
        <f t="shared" si="5"/>
        <v>3812.2599999999993</v>
      </c>
      <c r="BK29" s="77">
        <f t="shared" si="6"/>
        <v>4561.8500000000004</v>
      </c>
      <c r="BL29" s="77">
        <f t="shared" si="7"/>
        <v>3711.2400000000002</v>
      </c>
      <c r="BM29" s="77">
        <f t="shared" si="8"/>
        <v>2868.78</v>
      </c>
      <c r="BN29" s="77">
        <f t="shared" si="9"/>
        <v>2775.84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30750.190000000002</v>
      </c>
      <c r="BS29" s="77">
        <f t="shared" si="14"/>
        <v>9902.49</v>
      </c>
      <c r="BT29" s="77">
        <f t="shared" si="15"/>
        <v>11491.84</v>
      </c>
      <c r="BU29" s="77">
        <f t="shared" si="16"/>
        <v>9355.86</v>
      </c>
      <c r="BV29" s="77">
        <f t="shared" si="17"/>
        <v>0</v>
      </c>
      <c r="BW29" s="77">
        <f t="shared" si="18"/>
        <v>21394.33</v>
      </c>
      <c r="BX29" s="77">
        <f t="shared" si="19"/>
        <v>9355.86</v>
      </c>
      <c r="BY29" s="77">
        <f>IF(Info!$O$3="Q1",$BS29,IF(Info!$O$3="Q2",$BS29+$BT29,IF(Info!$O$3="Q3",$BS29+$BT29+$BU29,$BR29)))</f>
        <v>9902.49</v>
      </c>
      <c r="BZ29" s="77">
        <f>IF(Info!$O$3="Q1",$BS29,IF(Info!$O$3="Q2",$BT29,IF(Info!$O$3="Q3",$BU29,$BV29)))</f>
        <v>9902.49</v>
      </c>
      <c r="CA29" s="156"/>
    </row>
    <row r="30" spans="1:79" ht="13.95" customHeight="1" x14ac:dyDescent="0.3">
      <c r="A30" s="155"/>
      <c r="B30" s="373" t="s">
        <v>309</v>
      </c>
      <c r="C30" s="611"/>
      <c r="D30" s="157">
        <f t="shared" si="28"/>
        <v>4640.0500000000011</v>
      </c>
      <c r="E30" s="755"/>
      <c r="F30" s="755"/>
      <c r="G30" s="755"/>
      <c r="H30" s="755">
        <v>593.45000000000005</v>
      </c>
      <c r="I30" s="755"/>
      <c r="J30" s="755"/>
      <c r="K30" s="755"/>
      <c r="L30" s="755"/>
      <c r="M30" s="755">
        <v>522.34</v>
      </c>
      <c r="N30" s="755"/>
      <c r="O30" s="755"/>
      <c r="P30" s="755">
        <v>1.54</v>
      </c>
      <c r="Q30" s="755">
        <v>0</v>
      </c>
      <c r="R30" s="755">
        <v>578.83000000000004</v>
      </c>
      <c r="S30" s="755"/>
      <c r="T30" s="755">
        <v>0.85</v>
      </c>
      <c r="U30" s="755"/>
      <c r="V30" s="755"/>
      <c r="W30" s="755">
        <v>695.32</v>
      </c>
      <c r="X30" s="755"/>
      <c r="Y30" s="755">
        <v>1.07</v>
      </c>
      <c r="Z30" s="755"/>
      <c r="AA30" s="755"/>
      <c r="AB30" s="755">
        <v>718.41</v>
      </c>
      <c r="AC30" s="755">
        <v>3.15</v>
      </c>
      <c r="AD30" s="755"/>
      <c r="AE30" s="755"/>
      <c r="AF30" s="755">
        <v>1.01</v>
      </c>
      <c r="AG30" s="755">
        <v>665.71</v>
      </c>
      <c r="AH30" s="755">
        <v>0.82</v>
      </c>
      <c r="AI30" s="755">
        <v>2.2599999999999998</v>
      </c>
      <c r="AJ30" s="755"/>
      <c r="AK30" s="755">
        <v>0.84</v>
      </c>
      <c r="AL30" s="755">
        <v>0.94</v>
      </c>
      <c r="AM30" s="755">
        <v>852.63</v>
      </c>
      <c r="AN30" s="755"/>
      <c r="AO30" s="755"/>
      <c r="AP30" s="755">
        <v>0.88</v>
      </c>
      <c r="AQ30" s="755"/>
      <c r="AR30" s="755"/>
      <c r="AS30" s="755"/>
      <c r="AT30" s="755"/>
      <c r="AU30" s="755"/>
      <c r="AV30" s="755"/>
      <c r="AW30" s="755"/>
      <c r="AX30" s="755"/>
      <c r="AY30" s="755"/>
      <c r="AZ30" s="755"/>
      <c r="BA30" s="755"/>
      <c r="BB30" s="755"/>
      <c r="BC30" s="755"/>
      <c r="BD30" s="755"/>
      <c r="BE30" s="158"/>
      <c r="BF30" s="163">
        <f t="shared" si="1"/>
        <v>593.45000000000005</v>
      </c>
      <c r="BG30" s="77">
        <f t="shared" si="2"/>
        <v>0</v>
      </c>
      <c r="BH30" s="77">
        <f t="shared" si="3"/>
        <v>523.88</v>
      </c>
      <c r="BI30" s="77">
        <f t="shared" si="4"/>
        <v>579.68000000000006</v>
      </c>
      <c r="BJ30" s="77">
        <f t="shared" si="5"/>
        <v>696.3900000000001</v>
      </c>
      <c r="BK30" s="77">
        <f t="shared" si="6"/>
        <v>721.56</v>
      </c>
      <c r="BL30" s="77">
        <f t="shared" si="7"/>
        <v>667.54000000000008</v>
      </c>
      <c r="BM30" s="77">
        <f t="shared" si="8"/>
        <v>4.0399999999999991</v>
      </c>
      <c r="BN30" s="77">
        <f t="shared" si="9"/>
        <v>853.51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4640.05</v>
      </c>
      <c r="BS30" s="77">
        <f t="shared" si="14"/>
        <v>1117.33</v>
      </c>
      <c r="BT30" s="77">
        <f t="shared" si="15"/>
        <v>1997.63</v>
      </c>
      <c r="BU30" s="77">
        <f t="shared" si="16"/>
        <v>1525.0900000000001</v>
      </c>
      <c r="BV30" s="77">
        <f t="shared" si="17"/>
        <v>0</v>
      </c>
      <c r="BW30" s="77">
        <f t="shared" si="18"/>
        <v>3114.96</v>
      </c>
      <c r="BX30" s="77">
        <f t="shared" si="19"/>
        <v>1525.0900000000001</v>
      </c>
      <c r="BY30" s="77">
        <f>IF(Info!$O$3="Q1",$BS30,IF(Info!$O$3="Q2",$BS30+$BT30,IF(Info!$O$3="Q3",$BS30+$BT30+$BU30,$BR30)))</f>
        <v>1117.33</v>
      </c>
      <c r="BZ30" s="77">
        <f>IF(Info!$O$3="Q1",$BS30,IF(Info!$O$3="Q2",$BT30,IF(Info!$O$3="Q3",$BU30,$BV30)))</f>
        <v>1117.33</v>
      </c>
      <c r="CA30" s="156"/>
    </row>
    <row r="31" spans="1:79" ht="13.95" customHeight="1" x14ac:dyDescent="0.3">
      <c r="A31" s="155"/>
      <c r="B31" s="373" t="s">
        <v>310</v>
      </c>
      <c r="C31" s="611"/>
      <c r="D31" s="157">
        <f t="shared" si="28"/>
        <v>79.759999999999991</v>
      </c>
      <c r="E31" s="741"/>
      <c r="F31" s="741"/>
      <c r="G31" s="741"/>
      <c r="H31" s="741"/>
      <c r="I31" s="741"/>
      <c r="J31" s="372"/>
      <c r="K31" s="372"/>
      <c r="L31" s="747">
        <v>3.56</v>
      </c>
      <c r="M31" s="755"/>
      <c r="N31" s="372"/>
      <c r="O31" s="372"/>
      <c r="P31" s="372">
        <v>2.2999999999999998</v>
      </c>
      <c r="Q31" s="755">
        <v>1.49</v>
      </c>
      <c r="R31" s="372"/>
      <c r="S31" s="372"/>
      <c r="T31" s="372"/>
      <c r="U31" s="372"/>
      <c r="V31" s="372"/>
      <c r="W31" s="372">
        <v>0.97</v>
      </c>
      <c r="X31" s="372">
        <v>1.3</v>
      </c>
      <c r="Y31" s="372"/>
      <c r="Z31" s="372"/>
      <c r="AA31" s="372"/>
      <c r="AB31" s="372">
        <v>29.85</v>
      </c>
      <c r="AC31" s="372"/>
      <c r="AD31" s="372"/>
      <c r="AE31" s="372"/>
      <c r="AF31" s="372"/>
      <c r="AG31" s="372">
        <v>17.11</v>
      </c>
      <c r="AH31" s="372"/>
      <c r="AI31" s="372"/>
      <c r="AJ31" s="372"/>
      <c r="AK31" s="372"/>
      <c r="AL31" s="372"/>
      <c r="AM31" s="682">
        <v>23.18</v>
      </c>
      <c r="AN31" s="682"/>
      <c r="AO31" s="682"/>
      <c r="AP31" s="682"/>
      <c r="AQ31" s="682"/>
      <c r="AR31" s="682"/>
      <c r="AS31" s="682"/>
      <c r="AT31" s="682"/>
      <c r="AU31" s="682"/>
      <c r="AV31" s="705"/>
      <c r="AW31" s="682"/>
      <c r="AX31" s="718"/>
      <c r="AY31" s="718"/>
      <c r="AZ31" s="372"/>
      <c r="BA31" s="372"/>
      <c r="BB31" s="372"/>
      <c r="BC31" s="372"/>
      <c r="BD31" s="372"/>
      <c r="BE31" s="158"/>
      <c r="BF31" s="163">
        <f t="shared" si="1"/>
        <v>0</v>
      </c>
      <c r="BG31" s="77">
        <f t="shared" si="2"/>
        <v>3.56</v>
      </c>
      <c r="BH31" s="77">
        <f t="shared" si="3"/>
        <v>3.79</v>
      </c>
      <c r="BI31" s="77">
        <f t="shared" si="4"/>
        <v>0</v>
      </c>
      <c r="BJ31" s="77">
        <f t="shared" si="5"/>
        <v>2.27</v>
      </c>
      <c r="BK31" s="77">
        <f t="shared" si="6"/>
        <v>29.85</v>
      </c>
      <c r="BL31" s="77">
        <f t="shared" si="7"/>
        <v>17.11</v>
      </c>
      <c r="BM31" s="77">
        <f t="shared" si="8"/>
        <v>0</v>
      </c>
      <c r="BN31" s="77">
        <f t="shared" si="9"/>
        <v>23.18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79.759999999999991</v>
      </c>
      <c r="BS31" s="77">
        <f t="shared" si="14"/>
        <v>7.35</v>
      </c>
      <c r="BT31" s="77">
        <f t="shared" si="15"/>
        <v>32.120000000000005</v>
      </c>
      <c r="BU31" s="77">
        <f t="shared" si="16"/>
        <v>40.29</v>
      </c>
      <c r="BV31" s="77">
        <f t="shared" si="17"/>
        <v>0</v>
      </c>
      <c r="BW31" s="77">
        <f t="shared" si="18"/>
        <v>39.47</v>
      </c>
      <c r="BX31" s="77">
        <f t="shared" si="19"/>
        <v>40.29</v>
      </c>
      <c r="BY31" s="77">
        <f>IF(Info!$O$3="Q1",$BS31,IF(Info!$O$3="Q2",$BS31+$BT31,IF(Info!$O$3="Q3",$BS31+$BT31+$BU31,$BR31)))</f>
        <v>7.35</v>
      </c>
      <c r="BZ31" s="77">
        <f>IF(Info!$O$3="Q1",$BS31,IF(Info!$O$3="Q2",$BT31,IF(Info!$O$3="Q3",$BU31,$BV31)))</f>
        <v>7.35</v>
      </c>
      <c r="CA31" s="156"/>
    </row>
    <row r="32" spans="1:79" ht="13.95" customHeight="1" x14ac:dyDescent="0.3">
      <c r="A32" s="155"/>
      <c r="B32" s="635" t="s">
        <v>311</v>
      </c>
      <c r="C32" s="156"/>
      <c r="D32" s="157">
        <f t="shared" si="28"/>
        <v>3780.8899999999667</v>
      </c>
      <c r="E32" s="745">
        <f>IF(E15=0,E6+E27-E29-E30-E31-E5,E27-E29-E30-E31-E5)</f>
        <v>663.79000000000019</v>
      </c>
      <c r="F32" s="745">
        <f t="shared" ref="F32:AK32" si="29">IF(F15=0,F6+F27-F29-F30-F31-F5,E32+F15+F28-F29-F30-F31-F5)</f>
        <v>605.6600000000002</v>
      </c>
      <c r="G32" s="745">
        <f t="shared" si="29"/>
        <v>619.25000000000023</v>
      </c>
      <c r="H32" s="745">
        <f t="shared" si="29"/>
        <v>703.07999999999981</v>
      </c>
      <c r="I32" s="745">
        <f t="shared" si="29"/>
        <v>561.5999999999998</v>
      </c>
      <c r="J32" s="745">
        <f t="shared" si="29"/>
        <v>586.3599999999999</v>
      </c>
      <c r="K32" s="745">
        <f t="shared" si="29"/>
        <v>471.67999999999972</v>
      </c>
      <c r="L32" s="745">
        <f t="shared" si="29"/>
        <v>44.829999999999508</v>
      </c>
      <c r="M32" s="745">
        <f t="shared" si="29"/>
        <v>906.30999999999972</v>
      </c>
      <c r="N32" s="745">
        <f t="shared" si="29"/>
        <v>1037.3399999999997</v>
      </c>
      <c r="O32" s="745">
        <f t="shared" si="29"/>
        <v>1057.2499999999998</v>
      </c>
      <c r="P32" s="745">
        <f t="shared" si="29"/>
        <v>946.83999999999969</v>
      </c>
      <c r="Q32" s="762">
        <f t="shared" si="29"/>
        <v>1067.8299999999997</v>
      </c>
      <c r="R32" s="745">
        <f t="shared" si="29"/>
        <v>1059.6799999999994</v>
      </c>
      <c r="S32" s="745">
        <f t="shared" si="29"/>
        <v>1052.9999999999993</v>
      </c>
      <c r="T32" s="745">
        <f t="shared" si="29"/>
        <v>1152.5499999999993</v>
      </c>
      <c r="U32" s="745">
        <f t="shared" si="29"/>
        <v>916.33999999999912</v>
      </c>
      <c r="V32" s="745">
        <f t="shared" si="29"/>
        <v>658.16999999999928</v>
      </c>
      <c r="W32" s="745">
        <f t="shared" si="29"/>
        <v>669.05999999999949</v>
      </c>
      <c r="X32" s="745">
        <f t="shared" si="29"/>
        <v>704.92999999999961</v>
      </c>
      <c r="Y32" s="745">
        <f t="shared" si="29"/>
        <v>470.16999999999962</v>
      </c>
      <c r="Z32" s="745">
        <f t="shared" si="29"/>
        <v>250.76999999999967</v>
      </c>
      <c r="AA32" s="745">
        <f t="shared" si="29"/>
        <v>-133.26000000000022</v>
      </c>
      <c r="AB32" s="745">
        <f t="shared" si="29"/>
        <v>196.21999999999969</v>
      </c>
      <c r="AC32" s="745">
        <f t="shared" si="29"/>
        <v>259.66999999999985</v>
      </c>
      <c r="AD32" s="745">
        <f t="shared" si="29"/>
        <v>17.549999999999844</v>
      </c>
      <c r="AE32" s="745">
        <f t="shared" si="29"/>
        <v>227.70999999999978</v>
      </c>
      <c r="AF32" s="745">
        <f t="shared" si="29"/>
        <v>46.519999999999797</v>
      </c>
      <c r="AG32" s="745">
        <f t="shared" si="29"/>
        <v>-266.8300000000005</v>
      </c>
      <c r="AH32" s="745">
        <f t="shared" si="29"/>
        <v>-55.250000000000526</v>
      </c>
      <c r="AI32" s="745">
        <f t="shared" si="29"/>
        <v>69.87999999999947</v>
      </c>
      <c r="AJ32" s="745">
        <f t="shared" si="29"/>
        <v>-20.85000000000062</v>
      </c>
      <c r="AK32" s="745">
        <f t="shared" si="29"/>
        <v>-404.73000000000064</v>
      </c>
      <c r="AL32" s="745">
        <f t="shared" ref="AL32:BQ32" si="30">IF(AL15=0,AL6+AL27-AL29-AL30-AL31-AL5,AK32+AL15+AL28-AL29-AL30-AL31-AL5)</f>
        <v>-366.39000000000073</v>
      </c>
      <c r="AM32" s="745">
        <f t="shared" si="30"/>
        <v>-786.35000000000093</v>
      </c>
      <c r="AN32" s="745">
        <f t="shared" si="30"/>
        <v>-572.11000000000092</v>
      </c>
      <c r="AO32" s="745">
        <f t="shared" si="30"/>
        <v>-425.38000000000096</v>
      </c>
      <c r="AP32" s="745">
        <f t="shared" si="30"/>
        <v>-680.80000000000098</v>
      </c>
      <c r="AQ32" s="745">
        <f t="shared" si="30"/>
        <v>-680.80000000000098</v>
      </c>
      <c r="AR32" s="745">
        <f t="shared" si="30"/>
        <v>-680.80000000000098</v>
      </c>
      <c r="AS32" s="745">
        <f t="shared" si="30"/>
        <v>-680.80000000000098</v>
      </c>
      <c r="AT32" s="745">
        <f t="shared" si="30"/>
        <v>-680.80000000000098</v>
      </c>
      <c r="AU32" s="745">
        <f t="shared" si="30"/>
        <v>-680.80000000000098</v>
      </c>
      <c r="AV32" s="745">
        <f t="shared" si="30"/>
        <v>-680.80000000000098</v>
      </c>
      <c r="AW32" s="745">
        <f t="shared" si="30"/>
        <v>-680.80000000000098</v>
      </c>
      <c r="AX32" s="745">
        <f t="shared" si="30"/>
        <v>-680.80000000000098</v>
      </c>
      <c r="AY32" s="745">
        <f t="shared" si="30"/>
        <v>-680.80000000000098</v>
      </c>
      <c r="AZ32" s="745">
        <f t="shared" si="30"/>
        <v>-680.80000000000098</v>
      </c>
      <c r="BA32" s="745">
        <f t="shared" si="30"/>
        <v>-680.80000000000098</v>
      </c>
      <c r="BB32" s="745">
        <f t="shared" si="30"/>
        <v>-680.80000000000098</v>
      </c>
      <c r="BC32" s="745">
        <f t="shared" si="30"/>
        <v>-680.80000000000098</v>
      </c>
      <c r="BD32" s="745">
        <f t="shared" si="30"/>
        <v>-680.80000000000098</v>
      </c>
      <c r="BE32" s="158"/>
      <c r="BF32" s="162">
        <f t="shared" si="1"/>
        <v>2591.7800000000002</v>
      </c>
      <c r="BG32" s="157">
        <f t="shared" si="2"/>
        <v>1664.4699999999989</v>
      </c>
      <c r="BH32" s="157">
        <f t="shared" si="3"/>
        <v>5015.5699999999988</v>
      </c>
      <c r="BI32" s="157">
        <f t="shared" si="4"/>
        <v>4181.569999999997</v>
      </c>
      <c r="BJ32" s="157">
        <f t="shared" si="5"/>
        <v>2502.3299999999981</v>
      </c>
      <c r="BK32" s="157">
        <f t="shared" si="6"/>
        <v>590.94999999999879</v>
      </c>
      <c r="BL32" s="157">
        <f t="shared" si="7"/>
        <v>-47.850000000001458</v>
      </c>
      <c r="BM32" s="157">
        <f t="shared" si="8"/>
        <v>-722.09000000000253</v>
      </c>
      <c r="BN32" s="157">
        <f t="shared" si="9"/>
        <v>-3145.4400000000051</v>
      </c>
      <c r="BO32" s="157">
        <f t="shared" si="10"/>
        <v>-2723.2000000000039</v>
      </c>
      <c r="BP32" s="157">
        <f t="shared" si="11"/>
        <v>-2723.2000000000039</v>
      </c>
      <c r="BQ32" s="157">
        <f t="shared" si="12"/>
        <v>-3404.000000000005</v>
      </c>
      <c r="BR32" s="157">
        <f t="shared" si="13"/>
        <v>3780.8899999999689</v>
      </c>
      <c r="BS32" s="157">
        <f t="shared" si="14"/>
        <v>9271.8199999999979</v>
      </c>
      <c r="BT32" s="157">
        <f t="shared" si="15"/>
        <v>7274.849999999994</v>
      </c>
      <c r="BU32" s="157">
        <f t="shared" si="16"/>
        <v>-3915.3800000000092</v>
      </c>
      <c r="BV32" s="157">
        <f t="shared" si="17"/>
        <v>-8850.4000000000124</v>
      </c>
      <c r="BW32" s="157">
        <f t="shared" si="18"/>
        <v>16546.669999999991</v>
      </c>
      <c r="BX32" s="157">
        <f t="shared" si="19"/>
        <v>-12765.780000000022</v>
      </c>
      <c r="BY32" s="157">
        <f>IF(Info!$O$3="Q1",$BS32,IF(Info!$O$3="Q2",$BS32+$BT32,IF(Info!$O$3="Q3",$BS32+$BT32+$BU32,$BR32)))</f>
        <v>9271.8199999999979</v>
      </c>
      <c r="BZ32" s="157">
        <f>IF(Info!$O$3="Q1",$BS32,IF(Info!$O$3="Q2",$BT32,IF(Info!$O$3="Q3",$BU32,$BV32)))</f>
        <v>9271.8199999999979</v>
      </c>
      <c r="CA32" s="156"/>
    </row>
    <row r="33" spans="1:79" ht="13.95" customHeight="1" x14ac:dyDescent="0.3">
      <c r="A33" s="155"/>
      <c r="B33" s="373" t="s">
        <v>312</v>
      </c>
      <c r="C33" s="156"/>
      <c r="D33" s="157">
        <f t="shared" si="28"/>
        <v>24600.189999999995</v>
      </c>
      <c r="E33" s="755"/>
      <c r="F33" s="755">
        <v>506.88</v>
      </c>
      <c r="G33" s="755">
        <v>1133.96</v>
      </c>
      <c r="H33" s="755">
        <v>1932.46</v>
      </c>
      <c r="I33" s="755">
        <v>700.94</v>
      </c>
      <c r="J33" s="755">
        <v>438.74</v>
      </c>
      <c r="K33" s="755">
        <v>364.74</v>
      </c>
      <c r="L33" s="755">
        <v>1339.48</v>
      </c>
      <c r="M33" s="755"/>
      <c r="N33" s="755"/>
      <c r="O33" s="372"/>
      <c r="P33" s="372"/>
      <c r="Q33" s="755">
        <v>672.15</v>
      </c>
      <c r="R33" s="372"/>
      <c r="S33" s="372"/>
      <c r="T33" s="372"/>
      <c r="U33" s="372"/>
      <c r="V33" s="372"/>
      <c r="W33" s="372"/>
      <c r="X33" s="372"/>
      <c r="Y33" s="372">
        <v>1281.47</v>
      </c>
      <c r="Z33" s="372">
        <v>444.56</v>
      </c>
      <c r="AA33" s="372">
        <v>1999.07</v>
      </c>
      <c r="AB33" s="372">
        <v>730.06</v>
      </c>
      <c r="AC33" s="372">
        <v>1018.86</v>
      </c>
      <c r="AD33" s="372">
        <v>757.36</v>
      </c>
      <c r="AE33" s="372">
        <v>968.47</v>
      </c>
      <c r="AF33" s="372">
        <v>1895.04</v>
      </c>
      <c r="AG33" s="372">
        <v>878.93</v>
      </c>
      <c r="AH33" s="372">
        <v>545.4</v>
      </c>
      <c r="AI33" s="372">
        <v>901.78</v>
      </c>
      <c r="AJ33" s="372">
        <v>377.69</v>
      </c>
      <c r="AK33" s="372">
        <v>943.71</v>
      </c>
      <c r="AL33" s="372">
        <v>1162.81</v>
      </c>
      <c r="AM33" s="682">
        <v>690.78</v>
      </c>
      <c r="AN33" s="682">
        <v>672.53</v>
      </c>
      <c r="AO33" s="682">
        <v>1625.14</v>
      </c>
      <c r="AP33" s="682">
        <v>617.17999999999995</v>
      </c>
      <c r="AQ33" s="682"/>
      <c r="AR33" s="682"/>
      <c r="AS33" s="682"/>
      <c r="AT33" s="682"/>
      <c r="AU33" s="682"/>
      <c r="AV33" s="705"/>
      <c r="AW33" s="682"/>
      <c r="AX33" s="718"/>
      <c r="AY33" s="718"/>
      <c r="AZ33" s="372"/>
      <c r="BA33" s="372"/>
      <c r="BB33" s="372"/>
      <c r="BC33" s="372"/>
      <c r="BD33" s="372"/>
      <c r="BE33" s="158"/>
      <c r="BF33" s="163">
        <f t="shared" si="1"/>
        <v>3573.3</v>
      </c>
      <c r="BG33" s="77">
        <f t="shared" si="2"/>
        <v>2843.9</v>
      </c>
      <c r="BH33" s="77">
        <f t="shared" si="3"/>
        <v>672.15</v>
      </c>
      <c r="BI33" s="77">
        <f t="shared" si="4"/>
        <v>0</v>
      </c>
      <c r="BJ33" s="77">
        <f t="shared" si="5"/>
        <v>1281.47</v>
      </c>
      <c r="BK33" s="77">
        <f t="shared" si="6"/>
        <v>4949.91</v>
      </c>
      <c r="BL33" s="77">
        <f t="shared" si="7"/>
        <v>4287.84</v>
      </c>
      <c r="BM33" s="77">
        <f t="shared" si="8"/>
        <v>3385.9900000000002</v>
      </c>
      <c r="BN33" s="77">
        <f t="shared" si="9"/>
        <v>3605.6299999999997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24600.190000000002</v>
      </c>
      <c r="BS33" s="77">
        <f t="shared" si="14"/>
        <v>7089.35</v>
      </c>
      <c r="BT33" s="77">
        <f t="shared" si="15"/>
        <v>6231.38</v>
      </c>
      <c r="BU33" s="77">
        <f t="shared" si="16"/>
        <v>11279.46</v>
      </c>
      <c r="BV33" s="77">
        <f t="shared" si="17"/>
        <v>0</v>
      </c>
      <c r="BW33" s="77">
        <f t="shared" si="18"/>
        <v>13320.73</v>
      </c>
      <c r="BX33" s="77">
        <f t="shared" si="19"/>
        <v>11279.46</v>
      </c>
      <c r="BY33" s="77">
        <f>IF(Info!$O$3="Q1",$BS33,IF(Info!$O$3="Q2",$BS33+$BT33,IF(Info!$O$3="Q3",$BS33+$BT33+$BU33,$BR33)))</f>
        <v>7089.35</v>
      </c>
      <c r="BZ33" s="77">
        <f>IF(Info!$O$3="Q1",$BS33,IF(Info!$O$3="Q2",$BT33,IF(Info!$O$3="Q3",$BU33,$BV33)))</f>
        <v>7089.35</v>
      </c>
      <c r="CA33" s="156"/>
    </row>
    <row r="34" spans="1:79" ht="13.95" customHeight="1" x14ac:dyDescent="0.3">
      <c r="A34" s="164"/>
      <c r="B34" s="373" t="s">
        <v>313</v>
      </c>
      <c r="C34" s="156"/>
      <c r="D34" s="157">
        <f t="shared" si="28"/>
        <v>8087.1100000000006</v>
      </c>
      <c r="E34" s="755"/>
      <c r="F34" s="755">
        <v>273.11</v>
      </c>
      <c r="G34" s="755">
        <v>522.14</v>
      </c>
      <c r="H34" s="755">
        <v>864.69</v>
      </c>
      <c r="I34" s="755">
        <v>197.15</v>
      </c>
      <c r="J34" s="755">
        <v>191.78</v>
      </c>
      <c r="K34" s="755">
        <v>171.47</v>
      </c>
      <c r="L34" s="755">
        <v>357.38</v>
      </c>
      <c r="M34" s="755"/>
      <c r="N34" s="755"/>
      <c r="O34" s="372"/>
      <c r="P34" s="372"/>
      <c r="Q34" s="755">
        <v>222.07</v>
      </c>
      <c r="R34" s="372"/>
      <c r="S34" s="372"/>
      <c r="T34" s="372"/>
      <c r="U34" s="372"/>
      <c r="V34" s="372"/>
      <c r="W34" s="372"/>
      <c r="X34" s="372"/>
      <c r="Y34" s="372">
        <v>327.93</v>
      </c>
      <c r="Z34" s="372">
        <v>83.15</v>
      </c>
      <c r="AA34" s="372">
        <v>557.49</v>
      </c>
      <c r="AB34" s="372">
        <v>278.37</v>
      </c>
      <c r="AC34" s="372">
        <v>215.24</v>
      </c>
      <c r="AD34" s="372">
        <v>163.75</v>
      </c>
      <c r="AE34" s="372">
        <v>162.44</v>
      </c>
      <c r="AF34" s="372">
        <v>557.13</v>
      </c>
      <c r="AG34" s="372">
        <v>342.89</v>
      </c>
      <c r="AH34" s="372">
        <v>192.12</v>
      </c>
      <c r="AI34" s="372">
        <v>375.84</v>
      </c>
      <c r="AJ34" s="372">
        <v>82.91</v>
      </c>
      <c r="AK34" s="372">
        <v>265.06</v>
      </c>
      <c r="AL34" s="372">
        <v>319.13</v>
      </c>
      <c r="AM34" s="682">
        <v>183.19</v>
      </c>
      <c r="AN34" s="682">
        <v>281.33999999999997</v>
      </c>
      <c r="AO34" s="682">
        <v>579.41999999999996</v>
      </c>
      <c r="AP34" s="682">
        <v>319.92</v>
      </c>
      <c r="AQ34" s="682"/>
      <c r="AR34" s="682"/>
      <c r="AS34" s="682"/>
      <c r="AT34" s="682"/>
      <c r="AU34" s="682"/>
      <c r="AV34" s="705"/>
      <c r="AW34" s="682"/>
      <c r="AX34" s="718"/>
      <c r="AY34" s="718"/>
      <c r="AZ34" s="372"/>
      <c r="BA34" s="372"/>
      <c r="BB34" s="372"/>
      <c r="BC34" s="372"/>
      <c r="BD34" s="372"/>
      <c r="BE34" s="158"/>
      <c r="BF34" s="163">
        <f t="shared" si="1"/>
        <v>1659.94</v>
      </c>
      <c r="BG34" s="77">
        <f t="shared" si="2"/>
        <v>917.78</v>
      </c>
      <c r="BH34" s="77">
        <f t="shared" si="3"/>
        <v>222.07</v>
      </c>
      <c r="BI34" s="77">
        <f t="shared" si="4"/>
        <v>0</v>
      </c>
      <c r="BJ34" s="77">
        <f t="shared" si="5"/>
        <v>327.93</v>
      </c>
      <c r="BK34" s="77">
        <f t="shared" si="6"/>
        <v>1298</v>
      </c>
      <c r="BL34" s="77">
        <f t="shared" si="7"/>
        <v>1254.58</v>
      </c>
      <c r="BM34" s="77">
        <f t="shared" si="8"/>
        <v>1042.94</v>
      </c>
      <c r="BN34" s="77">
        <f t="shared" si="9"/>
        <v>1363.87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8087.11</v>
      </c>
      <c r="BS34" s="77">
        <f t="shared" si="14"/>
        <v>2799.7900000000004</v>
      </c>
      <c r="BT34" s="77">
        <f t="shared" si="15"/>
        <v>1625.93</v>
      </c>
      <c r="BU34" s="77">
        <f t="shared" si="16"/>
        <v>3661.39</v>
      </c>
      <c r="BV34" s="77">
        <f t="shared" si="17"/>
        <v>0</v>
      </c>
      <c r="BW34" s="77">
        <f t="shared" si="18"/>
        <v>4425.72</v>
      </c>
      <c r="BX34" s="77">
        <f t="shared" si="19"/>
        <v>3661.39</v>
      </c>
      <c r="BY34" s="77">
        <f>IF(Info!$O$3="Q1",$BS34,IF(Info!$O$3="Q2",$BS34+$BT34,IF(Info!$O$3="Q3",$BS34+$BT34+$BU34,$BR34)))</f>
        <v>2799.7900000000004</v>
      </c>
      <c r="BZ34" s="77">
        <f>IF(Info!$O$3="Q1",$BS34,IF(Info!$O$3="Q2",$BT34,IF(Info!$O$3="Q3",$BU34,$BV34)))</f>
        <v>2799.7900000000004</v>
      </c>
      <c r="CA34" s="156"/>
    </row>
    <row r="35" spans="1:79" ht="13.95" customHeight="1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ht="13.95" customHeight="1" x14ac:dyDescent="0.3">
      <c r="A36" s="155"/>
      <c r="B36" s="373" t="s">
        <v>314</v>
      </c>
      <c r="C36" s="166"/>
      <c r="D36" s="167">
        <f t="shared" ref="D36:D52" si="31">SUM(E36:BD36)</f>
        <v>12750.300000000003</v>
      </c>
      <c r="E36" s="755"/>
      <c r="F36" s="755">
        <v>1031.1400000000001</v>
      </c>
      <c r="G36" s="755">
        <v>371.72</v>
      </c>
      <c r="H36" s="755">
        <v>220.93</v>
      </c>
      <c r="I36" s="755">
        <v>281.82</v>
      </c>
      <c r="J36" s="755">
        <v>441.53</v>
      </c>
      <c r="K36" s="755">
        <v>525.41999999999996</v>
      </c>
      <c r="L36" s="755">
        <v>443.6</v>
      </c>
      <c r="M36" s="755">
        <v>443.97</v>
      </c>
      <c r="N36" s="755">
        <v>0</v>
      </c>
      <c r="O36" s="372"/>
      <c r="P36" s="372">
        <v>498.63</v>
      </c>
      <c r="Q36" s="755">
        <v>408.83</v>
      </c>
      <c r="R36" s="372"/>
      <c r="S36" s="372">
        <v>544.79</v>
      </c>
      <c r="T36" s="372">
        <v>623.58000000000004</v>
      </c>
      <c r="U36" s="372">
        <v>573.05999999999995</v>
      </c>
      <c r="V36" s="372">
        <v>550.52</v>
      </c>
      <c r="W36" s="372"/>
      <c r="X36" s="372">
        <v>335.27</v>
      </c>
      <c r="Y36" s="372"/>
      <c r="Z36" s="372">
        <v>479.61</v>
      </c>
      <c r="AA36" s="372">
        <v>320.14999999999998</v>
      </c>
      <c r="AB36" s="372"/>
      <c r="AC36" s="372">
        <v>773.97</v>
      </c>
      <c r="AD36" s="672">
        <v>582.4</v>
      </c>
      <c r="AE36" s="372">
        <v>707.91</v>
      </c>
      <c r="AF36" s="672">
        <v>147.12</v>
      </c>
      <c r="AG36" s="372">
        <v>45.58</v>
      </c>
      <c r="AH36" s="681"/>
      <c r="AI36" s="672"/>
      <c r="AJ36" s="372">
        <v>531.11</v>
      </c>
      <c r="AK36" s="372">
        <v>392.37</v>
      </c>
      <c r="AL36" s="372">
        <v>234.87</v>
      </c>
      <c r="AM36" s="682">
        <v>189.56</v>
      </c>
      <c r="AN36" s="682"/>
      <c r="AO36" s="682">
        <v>397.56</v>
      </c>
      <c r="AP36" s="682">
        <v>653.28</v>
      </c>
      <c r="AQ36" s="682"/>
      <c r="AR36" s="682"/>
      <c r="AS36" s="682"/>
      <c r="AT36" s="682"/>
      <c r="AU36" s="682"/>
      <c r="AV36" s="705"/>
      <c r="AW36" s="682"/>
      <c r="AX36" s="718"/>
      <c r="AY36" s="718"/>
      <c r="AZ36" s="372"/>
      <c r="BA36" s="372"/>
      <c r="BB36" s="372"/>
      <c r="BC36" s="372"/>
      <c r="BD36" s="372"/>
      <c r="BE36" s="158"/>
      <c r="BF36" s="168">
        <f t="shared" ref="BF36:BF51" si="32">SUM(E36:H36)</f>
        <v>1623.7900000000002</v>
      </c>
      <c r="BG36" s="169">
        <f t="shared" ref="BG36:BG51" si="33">SUM(I36:L36)</f>
        <v>1692.37</v>
      </c>
      <c r="BH36" s="169">
        <f t="shared" ref="BH36:BH51" si="34">SUM(M36:Q36)</f>
        <v>1351.43</v>
      </c>
      <c r="BI36" s="169">
        <f t="shared" ref="BI36:BI51" si="35">SUM(R36:U36)</f>
        <v>1741.4299999999998</v>
      </c>
      <c r="BJ36" s="169">
        <f t="shared" ref="BJ36:BJ51" si="36">SUM(V36:Y36)</f>
        <v>885.79</v>
      </c>
      <c r="BK36" s="169">
        <f t="shared" ref="BK36:BK51" si="37">SUM(Z36:AD36)</f>
        <v>2156.13</v>
      </c>
      <c r="BL36" s="169">
        <f t="shared" ref="BL36:BL51" si="38">SUM(AE36:AH36)</f>
        <v>900.61</v>
      </c>
      <c r="BM36" s="169">
        <f t="shared" ref="BM36:BM51" si="39">SUM(AI36:AL36)</f>
        <v>1158.3499999999999</v>
      </c>
      <c r="BN36" s="169">
        <f t="shared" ref="BN36:BN51" si="40">SUM(AM36:AQ36)</f>
        <v>1240.4000000000001</v>
      </c>
      <c r="BO36" s="169">
        <f t="shared" ref="BO36:BO51" si="41">SUM(AR36:AU36)</f>
        <v>0</v>
      </c>
      <c r="BP36" s="169">
        <f t="shared" ref="BP36:BP51" si="42">SUM(AV36:AY36)</f>
        <v>0</v>
      </c>
      <c r="BQ36" s="169">
        <f t="shared" ref="BQ36:BQ51" si="43">SUM(AZ36:BD36)</f>
        <v>0</v>
      </c>
      <c r="BR36" s="167">
        <f t="shared" ref="BR36:BR51" si="44">SUM(BF36:BQ36)</f>
        <v>12750.300000000001</v>
      </c>
      <c r="BS36" s="169">
        <f t="shared" ref="BS36:BS51" si="45">SUM(BF36:BH36)</f>
        <v>4667.59</v>
      </c>
      <c r="BT36" s="169">
        <f t="shared" ref="BT36:BT51" si="46">SUM(BI36:BK36)</f>
        <v>4783.3500000000004</v>
      </c>
      <c r="BU36" s="169">
        <f t="shared" ref="BU36:BU51" si="47">SUM(BL36:BN36)</f>
        <v>3299.36</v>
      </c>
      <c r="BV36" s="169">
        <f t="shared" ref="BV36:BV51" si="48">SUM(BO36:BQ36)</f>
        <v>0</v>
      </c>
      <c r="BW36" s="169">
        <f t="shared" ref="BW36:BW51" si="49">SUM(BF36:BK36)</f>
        <v>9450.94</v>
      </c>
      <c r="BX36" s="169">
        <f t="shared" ref="BX36:BX51" si="50">SUM(BL36:BQ36)</f>
        <v>3299.36</v>
      </c>
      <c r="BY36" s="169">
        <f>IF(Info!$O$3="Q1",$BS36,IF(Info!$O$3="Q2",$BS36+$BT36,IF(Info!$O$3="Q3",$BS36+$BT36+$BU36,$BR36)))</f>
        <v>4667.59</v>
      </c>
      <c r="BZ36" s="169">
        <f>IF(Info!$O$3="Q1",$BS36,IF(Info!$O$3="Q2",$BT36,IF(Info!$O$3="Q3",$BU36,$BV36)))</f>
        <v>4667.59</v>
      </c>
      <c r="CA36" s="156"/>
    </row>
    <row r="37" spans="1:79" ht="13.95" customHeight="1" x14ac:dyDescent="0.3">
      <c r="A37" s="155"/>
      <c r="B37" s="373" t="s">
        <v>206</v>
      </c>
      <c r="C37" s="166"/>
      <c r="D37" s="157">
        <f t="shared" si="31"/>
        <v>5173.2699999999995</v>
      </c>
      <c r="E37" s="755">
        <v>84.93</v>
      </c>
      <c r="F37" s="755"/>
      <c r="G37" s="755"/>
      <c r="H37" s="755">
        <v>579.32000000000005</v>
      </c>
      <c r="I37" s="755">
        <v>279</v>
      </c>
      <c r="J37" s="755"/>
      <c r="K37" s="755"/>
      <c r="L37" s="755"/>
      <c r="M37" s="755">
        <v>525.36</v>
      </c>
      <c r="N37" s="755">
        <v>103.56</v>
      </c>
      <c r="O37" s="372"/>
      <c r="P37" s="372"/>
      <c r="Q37" s="755"/>
      <c r="R37" s="372">
        <v>457.71</v>
      </c>
      <c r="S37" s="372">
        <v>163.25</v>
      </c>
      <c r="T37" s="372"/>
      <c r="U37" s="372"/>
      <c r="V37" s="372"/>
      <c r="W37" s="372">
        <v>610.52</v>
      </c>
      <c r="X37" s="372">
        <v>177.94</v>
      </c>
      <c r="Y37" s="372"/>
      <c r="Z37" s="372"/>
      <c r="AA37" s="372"/>
      <c r="AB37" s="372">
        <v>339.18</v>
      </c>
      <c r="AC37" s="372">
        <v>184.43</v>
      </c>
      <c r="AD37" s="372"/>
      <c r="AE37" s="372"/>
      <c r="AF37" s="372"/>
      <c r="AG37" s="372">
        <v>383.44</v>
      </c>
      <c r="AH37" s="372">
        <v>173.97</v>
      </c>
      <c r="AI37" s="372">
        <v>240.11</v>
      </c>
      <c r="AJ37" s="372">
        <v>60.65</v>
      </c>
      <c r="AK37" s="372"/>
      <c r="AL37" s="372"/>
      <c r="AM37" s="682">
        <v>404.6</v>
      </c>
      <c r="AN37" s="682">
        <v>255.17</v>
      </c>
      <c r="AO37" s="682">
        <v>150.13</v>
      </c>
      <c r="AP37" s="682"/>
      <c r="AQ37" s="682"/>
      <c r="AR37" s="682"/>
      <c r="AS37" s="682"/>
      <c r="AT37" s="682"/>
      <c r="AU37" s="682"/>
      <c r="AV37" s="705"/>
      <c r="AW37" s="682"/>
      <c r="AX37" s="718"/>
      <c r="AY37" s="718"/>
      <c r="AZ37" s="372"/>
      <c r="BA37" s="372"/>
      <c r="BB37" s="372"/>
      <c r="BC37" s="372"/>
      <c r="BD37" s="372"/>
      <c r="BE37" s="158"/>
      <c r="BF37" s="163">
        <f t="shared" si="32"/>
        <v>664.25</v>
      </c>
      <c r="BG37" s="77">
        <f t="shared" si="33"/>
        <v>279</v>
      </c>
      <c r="BH37" s="77">
        <f t="shared" si="34"/>
        <v>628.92000000000007</v>
      </c>
      <c r="BI37" s="77">
        <f t="shared" si="35"/>
        <v>620.96</v>
      </c>
      <c r="BJ37" s="77">
        <f t="shared" si="36"/>
        <v>788.46</v>
      </c>
      <c r="BK37" s="77">
        <f t="shared" si="37"/>
        <v>523.61</v>
      </c>
      <c r="BL37" s="77">
        <f t="shared" si="38"/>
        <v>557.41</v>
      </c>
      <c r="BM37" s="77">
        <f t="shared" si="39"/>
        <v>300.76</v>
      </c>
      <c r="BN37" s="77">
        <f t="shared" si="40"/>
        <v>809.9</v>
      </c>
      <c r="BO37" s="77">
        <f t="shared" si="41"/>
        <v>0</v>
      </c>
      <c r="BP37" s="77">
        <f t="shared" si="42"/>
        <v>0</v>
      </c>
      <c r="BQ37" s="77">
        <f t="shared" si="43"/>
        <v>0</v>
      </c>
      <c r="BR37" s="157">
        <f t="shared" si="44"/>
        <v>5173.2699999999995</v>
      </c>
      <c r="BS37" s="77">
        <f t="shared" si="45"/>
        <v>1572.17</v>
      </c>
      <c r="BT37" s="77">
        <f t="shared" si="46"/>
        <v>1933.0300000000002</v>
      </c>
      <c r="BU37" s="77">
        <f t="shared" si="47"/>
        <v>1668.07</v>
      </c>
      <c r="BV37" s="77">
        <f t="shared" si="48"/>
        <v>0</v>
      </c>
      <c r="BW37" s="77">
        <f t="shared" si="49"/>
        <v>3505.2000000000003</v>
      </c>
      <c r="BX37" s="77">
        <f t="shared" si="50"/>
        <v>1668.07</v>
      </c>
      <c r="BY37" s="77">
        <f>IF(Info!$O$3="Q1",$BS37,IF(Info!$O$3="Q2",$BS37+$BT37,IF(Info!$O$3="Q3",$BS37+$BT37+$BU37,$BR37)))</f>
        <v>1572.17</v>
      </c>
      <c r="BZ37" s="77">
        <f>IF(Info!$O$3="Q1",$BS37,IF(Info!$O$3="Q2",$BT37,IF(Info!$O$3="Q3",$BU37,$BV37)))</f>
        <v>1572.17</v>
      </c>
      <c r="CA37" s="156"/>
    </row>
    <row r="38" spans="1:79" ht="13.95" customHeight="1" x14ac:dyDescent="0.3">
      <c r="A38" s="155"/>
      <c r="B38" s="373" t="s">
        <v>209</v>
      </c>
      <c r="C38" s="166"/>
      <c r="D38" s="157">
        <f t="shared" si="31"/>
        <v>5177.59</v>
      </c>
      <c r="E38" s="755">
        <v>212.07</v>
      </c>
      <c r="F38" s="755">
        <v>236.3</v>
      </c>
      <c r="G38" s="755">
        <v>321.32</v>
      </c>
      <c r="H38" s="755"/>
      <c r="I38" s="755"/>
      <c r="J38" s="755">
        <v>178.7</v>
      </c>
      <c r="K38" s="755">
        <v>221.74</v>
      </c>
      <c r="L38" s="755">
        <v>456.54</v>
      </c>
      <c r="M38" s="755"/>
      <c r="N38" s="755"/>
      <c r="O38" s="372">
        <v>148.91999999999999</v>
      </c>
      <c r="P38" s="372">
        <v>225.54</v>
      </c>
      <c r="Q38" s="755">
        <v>565.19000000000005</v>
      </c>
      <c r="R38" s="372"/>
      <c r="S38" s="372"/>
      <c r="T38" s="372">
        <v>179.9</v>
      </c>
      <c r="U38" s="372">
        <v>115.99</v>
      </c>
      <c r="V38" s="372">
        <v>365.71</v>
      </c>
      <c r="W38" s="372"/>
      <c r="X38" s="372"/>
      <c r="Y38" s="372">
        <v>86.22</v>
      </c>
      <c r="Z38" s="372">
        <v>227.22</v>
      </c>
      <c r="AA38" s="372">
        <v>328.41</v>
      </c>
      <c r="AB38" s="372"/>
      <c r="AC38" s="372"/>
      <c r="AD38" s="372">
        <v>148.25</v>
      </c>
      <c r="AE38" s="372">
        <v>206.13</v>
      </c>
      <c r="AF38" s="372">
        <v>318.58999999999997</v>
      </c>
      <c r="AG38" s="372"/>
      <c r="AH38" s="372"/>
      <c r="AI38" s="372"/>
      <c r="AJ38" s="372">
        <v>108.39</v>
      </c>
      <c r="AK38" s="372">
        <v>101.65</v>
      </c>
      <c r="AL38" s="372">
        <v>255.96</v>
      </c>
      <c r="AM38" s="682"/>
      <c r="AN38" s="682"/>
      <c r="AO38" s="682"/>
      <c r="AP38" s="682">
        <v>168.85</v>
      </c>
      <c r="AQ38" s="682"/>
      <c r="AR38" s="682"/>
      <c r="AS38" s="682"/>
      <c r="AT38" s="682"/>
      <c r="AU38" s="682"/>
      <c r="AV38" s="705"/>
      <c r="AW38" s="682"/>
      <c r="AX38" s="718"/>
      <c r="AY38" s="718"/>
      <c r="AZ38" s="372"/>
      <c r="BA38" s="372"/>
      <c r="BB38" s="372"/>
      <c r="BC38" s="372"/>
      <c r="BD38" s="372"/>
      <c r="BE38" s="158"/>
      <c r="BF38" s="163">
        <f t="shared" si="32"/>
        <v>769.69</v>
      </c>
      <c r="BG38" s="77">
        <f t="shared" si="33"/>
        <v>856.98</v>
      </c>
      <c r="BH38" s="77">
        <f t="shared" si="34"/>
        <v>939.65000000000009</v>
      </c>
      <c r="BI38" s="77">
        <f t="shared" si="35"/>
        <v>295.89</v>
      </c>
      <c r="BJ38" s="77">
        <f t="shared" si="36"/>
        <v>451.92999999999995</v>
      </c>
      <c r="BK38" s="77">
        <f t="shared" si="37"/>
        <v>703.88</v>
      </c>
      <c r="BL38" s="77">
        <f t="shared" si="38"/>
        <v>524.72</v>
      </c>
      <c r="BM38" s="77">
        <f t="shared" si="39"/>
        <v>466</v>
      </c>
      <c r="BN38" s="77">
        <f t="shared" si="40"/>
        <v>168.85</v>
      </c>
      <c r="BO38" s="77">
        <f t="shared" si="41"/>
        <v>0</v>
      </c>
      <c r="BP38" s="77">
        <f t="shared" si="42"/>
        <v>0</v>
      </c>
      <c r="BQ38" s="77">
        <f t="shared" si="43"/>
        <v>0</v>
      </c>
      <c r="BR38" s="157">
        <f t="shared" si="44"/>
        <v>5177.59</v>
      </c>
      <c r="BS38" s="77">
        <f t="shared" si="45"/>
        <v>2566.3200000000002</v>
      </c>
      <c r="BT38" s="77">
        <f t="shared" si="46"/>
        <v>1451.6999999999998</v>
      </c>
      <c r="BU38" s="77">
        <f t="shared" si="47"/>
        <v>1159.57</v>
      </c>
      <c r="BV38" s="77">
        <f t="shared" si="48"/>
        <v>0</v>
      </c>
      <c r="BW38" s="77">
        <f t="shared" si="49"/>
        <v>4018.02</v>
      </c>
      <c r="BX38" s="77">
        <f t="shared" si="50"/>
        <v>1159.57</v>
      </c>
      <c r="BY38" s="77">
        <f>IF(Info!$O$3="Q1",$BS38,IF(Info!$O$3="Q2",$BS38+$BT38,IF(Info!$O$3="Q3",$BS38+$BT38+$BU38,$BR38)))</f>
        <v>2566.3200000000002</v>
      </c>
      <c r="BZ38" s="77">
        <f>IF(Info!$O$3="Q1",$BS38,IF(Info!$O$3="Q2",$BT38,IF(Info!$O$3="Q3",$BU38,$BV38)))</f>
        <v>2566.3200000000002</v>
      </c>
      <c r="CA38" s="156"/>
    </row>
    <row r="39" spans="1:79" ht="13.95" customHeight="1" x14ac:dyDescent="0.3">
      <c r="A39" s="155"/>
      <c r="B39" s="373" t="s">
        <v>213</v>
      </c>
      <c r="C39" s="166"/>
      <c r="D39" s="157">
        <f t="shared" si="31"/>
        <v>0</v>
      </c>
      <c r="E39" s="755"/>
      <c r="F39" s="755"/>
      <c r="G39" s="755"/>
      <c r="H39" s="755"/>
      <c r="I39" s="755"/>
      <c r="J39" s="755"/>
      <c r="K39" s="755"/>
      <c r="L39" s="755"/>
      <c r="M39" s="755"/>
      <c r="N39" s="755"/>
      <c r="O39" s="372"/>
      <c r="P39" s="372"/>
      <c r="Q39" s="755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682"/>
      <c r="AN39" s="682"/>
      <c r="AO39" s="682"/>
      <c r="AP39" s="682"/>
      <c r="AQ39" s="682"/>
      <c r="AR39" s="682"/>
      <c r="AS39" s="682"/>
      <c r="AT39" s="682"/>
      <c r="AU39" s="682"/>
      <c r="AV39" s="705"/>
      <c r="AW39" s="682"/>
      <c r="AX39" s="718"/>
      <c r="AY39" s="718"/>
      <c r="AZ39" s="372"/>
      <c r="BA39" s="372"/>
      <c r="BB39" s="372"/>
      <c r="BC39" s="372"/>
      <c r="BD39" s="372"/>
      <c r="BE39" s="158"/>
      <c r="BF39" s="163">
        <f t="shared" si="32"/>
        <v>0</v>
      </c>
      <c r="BG39" s="77">
        <f t="shared" si="33"/>
        <v>0</v>
      </c>
      <c r="BH39" s="77">
        <f t="shared" si="34"/>
        <v>0</v>
      </c>
      <c r="BI39" s="77">
        <f t="shared" si="35"/>
        <v>0</v>
      </c>
      <c r="BJ39" s="77">
        <f t="shared" si="36"/>
        <v>0</v>
      </c>
      <c r="BK39" s="77">
        <f t="shared" si="37"/>
        <v>0</v>
      </c>
      <c r="BL39" s="77">
        <f t="shared" si="38"/>
        <v>0</v>
      </c>
      <c r="BM39" s="77">
        <f t="shared" si="39"/>
        <v>0</v>
      </c>
      <c r="BN39" s="77">
        <f t="shared" si="40"/>
        <v>0</v>
      </c>
      <c r="BO39" s="77">
        <f t="shared" si="41"/>
        <v>0</v>
      </c>
      <c r="BP39" s="77">
        <f t="shared" si="42"/>
        <v>0</v>
      </c>
      <c r="BQ39" s="77">
        <f t="shared" si="43"/>
        <v>0</v>
      </c>
      <c r="BR39" s="157">
        <f t="shared" si="44"/>
        <v>0</v>
      </c>
      <c r="BS39" s="77">
        <f t="shared" si="45"/>
        <v>0</v>
      </c>
      <c r="BT39" s="77">
        <f t="shared" si="46"/>
        <v>0</v>
      </c>
      <c r="BU39" s="77">
        <f t="shared" si="47"/>
        <v>0</v>
      </c>
      <c r="BV39" s="77">
        <f t="shared" si="48"/>
        <v>0</v>
      </c>
      <c r="BW39" s="77">
        <f t="shared" si="49"/>
        <v>0</v>
      </c>
      <c r="BX39" s="77">
        <f t="shared" si="50"/>
        <v>0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ht="13.95" customHeight="1" x14ac:dyDescent="0.3">
      <c r="A40" s="155"/>
      <c r="B40" s="373" t="s">
        <v>217</v>
      </c>
      <c r="C40" s="166"/>
      <c r="D40" s="157">
        <f t="shared" si="31"/>
        <v>411.74</v>
      </c>
      <c r="E40" s="755"/>
      <c r="F40" s="755"/>
      <c r="G40" s="755"/>
      <c r="H40" s="755">
        <v>21.32</v>
      </c>
      <c r="I40" s="755">
        <v>29.01</v>
      </c>
      <c r="J40" s="755"/>
      <c r="K40" s="755"/>
      <c r="L40" s="755"/>
      <c r="M40" s="755">
        <v>52.07</v>
      </c>
      <c r="N40" s="755">
        <v>21.12</v>
      </c>
      <c r="O40" s="372"/>
      <c r="P40" s="372"/>
      <c r="Q40" s="755"/>
      <c r="R40" s="372">
        <v>16.829999999999998</v>
      </c>
      <c r="S40" s="372"/>
      <c r="T40" s="372"/>
      <c r="U40" s="372"/>
      <c r="V40" s="372"/>
      <c r="W40" s="372">
        <v>46.31</v>
      </c>
      <c r="X40" s="372">
        <v>23.54</v>
      </c>
      <c r="Y40" s="372"/>
      <c r="Z40" s="372"/>
      <c r="AA40" s="372"/>
      <c r="AB40" s="372">
        <v>36.85</v>
      </c>
      <c r="AC40" s="372">
        <v>15.53</v>
      </c>
      <c r="AD40" s="372"/>
      <c r="AE40" s="372"/>
      <c r="AF40" s="372"/>
      <c r="AG40" s="372">
        <v>40</v>
      </c>
      <c r="AH40" s="372">
        <v>25.28</v>
      </c>
      <c r="AI40" s="372"/>
      <c r="AJ40" s="372"/>
      <c r="AK40" s="372"/>
      <c r="AL40" s="372"/>
      <c r="AM40" s="682">
        <v>55.32</v>
      </c>
      <c r="AN40" s="682">
        <v>28.56</v>
      </c>
      <c r="AO40" s="682"/>
      <c r="AP40" s="682"/>
      <c r="AQ40" s="682"/>
      <c r="AR40" s="682"/>
      <c r="AS40" s="682"/>
      <c r="AT40" s="682"/>
      <c r="AU40" s="682"/>
      <c r="AV40" s="705"/>
      <c r="AW40" s="682"/>
      <c r="AX40" s="718"/>
      <c r="AY40" s="718"/>
      <c r="AZ40" s="372"/>
      <c r="BA40" s="372"/>
      <c r="BB40" s="372"/>
      <c r="BC40" s="372"/>
      <c r="BD40" s="372"/>
      <c r="BE40" s="158"/>
      <c r="BF40" s="163">
        <f t="shared" si="32"/>
        <v>21.32</v>
      </c>
      <c r="BG40" s="77">
        <f t="shared" si="33"/>
        <v>29.01</v>
      </c>
      <c r="BH40" s="77">
        <f t="shared" si="34"/>
        <v>73.19</v>
      </c>
      <c r="BI40" s="77">
        <f t="shared" si="35"/>
        <v>16.829999999999998</v>
      </c>
      <c r="BJ40" s="77">
        <f t="shared" si="36"/>
        <v>69.849999999999994</v>
      </c>
      <c r="BK40" s="77">
        <f t="shared" si="37"/>
        <v>52.38</v>
      </c>
      <c r="BL40" s="77">
        <f t="shared" si="38"/>
        <v>65.28</v>
      </c>
      <c r="BM40" s="77">
        <f t="shared" si="39"/>
        <v>0</v>
      </c>
      <c r="BN40" s="77">
        <f t="shared" si="40"/>
        <v>83.88</v>
      </c>
      <c r="BO40" s="77">
        <f t="shared" si="41"/>
        <v>0</v>
      </c>
      <c r="BP40" s="77">
        <f t="shared" si="42"/>
        <v>0</v>
      </c>
      <c r="BQ40" s="77">
        <f t="shared" si="43"/>
        <v>0</v>
      </c>
      <c r="BR40" s="157">
        <f t="shared" si="44"/>
        <v>411.74</v>
      </c>
      <c r="BS40" s="77">
        <f t="shared" si="45"/>
        <v>123.52</v>
      </c>
      <c r="BT40" s="77">
        <f t="shared" si="46"/>
        <v>139.06</v>
      </c>
      <c r="BU40" s="77">
        <f t="shared" si="47"/>
        <v>149.16</v>
      </c>
      <c r="BV40" s="77">
        <f t="shared" si="48"/>
        <v>0</v>
      </c>
      <c r="BW40" s="77">
        <f t="shared" si="49"/>
        <v>262.58</v>
      </c>
      <c r="BX40" s="77">
        <f t="shared" si="50"/>
        <v>149.16</v>
      </c>
      <c r="BY40" s="77">
        <f>IF(Info!$O$3="Q1",$BS40,IF(Info!$O$3="Q2",$BS40+$BT40,IF(Info!$O$3="Q3",$BS40+$BT40+$BU40,$BR40)))</f>
        <v>123.52</v>
      </c>
      <c r="BZ40" s="77">
        <f>IF(Info!$O$3="Q1",$BS40,IF(Info!$O$3="Q2",$BT40,IF(Info!$O$3="Q3",$BU40,$BV40)))</f>
        <v>123.52</v>
      </c>
      <c r="CA40" s="156"/>
    </row>
    <row r="41" spans="1:79" ht="13.95" customHeight="1" x14ac:dyDescent="0.3">
      <c r="A41" s="155"/>
      <c r="B41" s="373" t="s">
        <v>219</v>
      </c>
      <c r="C41" s="166"/>
      <c r="D41" s="157">
        <f t="shared" si="31"/>
        <v>0</v>
      </c>
      <c r="E41" s="755"/>
      <c r="F41" s="755"/>
      <c r="G41" s="755"/>
      <c r="H41" s="755"/>
      <c r="I41" s="755"/>
      <c r="J41" s="755"/>
      <c r="K41" s="755"/>
      <c r="L41" s="755"/>
      <c r="M41" s="755"/>
      <c r="N41" s="755"/>
      <c r="O41" s="372"/>
      <c r="P41" s="372"/>
      <c r="Q41" s="755"/>
      <c r="R41" s="372"/>
      <c r="S41" s="372"/>
      <c r="T41" s="372"/>
      <c r="U41" s="372"/>
      <c r="V41" s="372"/>
      <c r="W41" s="372"/>
      <c r="X41" s="372"/>
      <c r="Y41" s="372"/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2"/>
      <c r="AL41" s="372"/>
      <c r="AM41" s="682"/>
      <c r="AN41" s="682"/>
      <c r="AO41" s="682"/>
      <c r="AP41" s="682"/>
      <c r="AQ41" s="682"/>
      <c r="AR41" s="682"/>
      <c r="AS41" s="682"/>
      <c r="AT41" s="682"/>
      <c r="AU41" s="682"/>
      <c r="AV41" s="705"/>
      <c r="AW41" s="682"/>
      <c r="AX41" s="718"/>
      <c r="AY41" s="718"/>
      <c r="AZ41" s="372"/>
      <c r="BA41" s="372"/>
      <c r="BB41" s="372"/>
      <c r="BC41" s="372"/>
      <c r="BD41" s="372"/>
      <c r="BE41" s="158"/>
      <c r="BF41" s="163">
        <f t="shared" si="32"/>
        <v>0</v>
      </c>
      <c r="BG41" s="77">
        <f t="shared" si="33"/>
        <v>0</v>
      </c>
      <c r="BH41" s="77">
        <f t="shared" si="34"/>
        <v>0</v>
      </c>
      <c r="BI41" s="77">
        <f t="shared" si="35"/>
        <v>0</v>
      </c>
      <c r="BJ41" s="77">
        <f t="shared" si="36"/>
        <v>0</v>
      </c>
      <c r="BK41" s="77">
        <f t="shared" si="37"/>
        <v>0</v>
      </c>
      <c r="BL41" s="77">
        <f t="shared" si="38"/>
        <v>0</v>
      </c>
      <c r="BM41" s="77">
        <f t="shared" si="39"/>
        <v>0</v>
      </c>
      <c r="BN41" s="77">
        <f t="shared" si="40"/>
        <v>0</v>
      </c>
      <c r="BO41" s="77">
        <f t="shared" si="41"/>
        <v>0</v>
      </c>
      <c r="BP41" s="77">
        <f t="shared" si="42"/>
        <v>0</v>
      </c>
      <c r="BQ41" s="77">
        <f t="shared" si="43"/>
        <v>0</v>
      </c>
      <c r="BR41" s="157">
        <f t="shared" si="44"/>
        <v>0</v>
      </c>
      <c r="BS41" s="77">
        <f t="shared" si="45"/>
        <v>0</v>
      </c>
      <c r="BT41" s="77">
        <f t="shared" si="46"/>
        <v>0</v>
      </c>
      <c r="BU41" s="77">
        <f t="shared" si="47"/>
        <v>0</v>
      </c>
      <c r="BV41" s="77">
        <f t="shared" si="48"/>
        <v>0</v>
      </c>
      <c r="BW41" s="77">
        <f t="shared" si="49"/>
        <v>0</v>
      </c>
      <c r="BX41" s="77">
        <f t="shared" si="50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ht="13.95" customHeight="1" x14ac:dyDescent="0.3">
      <c r="A42" s="155"/>
      <c r="B42" s="373" t="s">
        <v>222</v>
      </c>
      <c r="C42" s="166"/>
      <c r="D42" s="157">
        <f t="shared" si="31"/>
        <v>0</v>
      </c>
      <c r="E42" s="755"/>
      <c r="F42" s="755"/>
      <c r="G42" s="755"/>
      <c r="H42" s="755"/>
      <c r="I42" s="755"/>
      <c r="J42" s="755"/>
      <c r="K42" s="755"/>
      <c r="L42" s="755"/>
      <c r="M42" s="755"/>
      <c r="N42" s="755"/>
      <c r="O42" s="372"/>
      <c r="P42" s="372"/>
      <c r="Q42" s="755"/>
      <c r="R42" s="372"/>
      <c r="S42" s="372"/>
      <c r="T42" s="372"/>
      <c r="U42" s="372"/>
      <c r="V42" s="372"/>
      <c r="W42" s="372"/>
      <c r="X42" s="372"/>
      <c r="Y42" s="372"/>
      <c r="Z42" s="372"/>
      <c r="AA42" s="372"/>
      <c r="AB42" s="372"/>
      <c r="AC42" s="372"/>
      <c r="AD42" s="372"/>
      <c r="AE42" s="372"/>
      <c r="AF42" s="372"/>
      <c r="AG42" s="372"/>
      <c r="AH42" s="372"/>
      <c r="AI42" s="372"/>
      <c r="AJ42" s="372"/>
      <c r="AK42" s="372"/>
      <c r="AL42" s="372"/>
      <c r="AM42" s="682"/>
      <c r="AN42" s="682"/>
      <c r="AO42" s="682"/>
      <c r="AP42" s="682"/>
      <c r="AQ42" s="682"/>
      <c r="AR42" s="682"/>
      <c r="AS42" s="682"/>
      <c r="AT42" s="682"/>
      <c r="AU42" s="682"/>
      <c r="AV42" s="705"/>
      <c r="AW42" s="682"/>
      <c r="AX42" s="718"/>
      <c r="AY42" s="718"/>
      <c r="AZ42" s="372"/>
      <c r="BA42" s="372"/>
      <c r="BB42" s="372"/>
      <c r="BC42" s="372"/>
      <c r="BD42" s="372"/>
      <c r="BE42" s="158"/>
      <c r="BF42" s="163">
        <f t="shared" si="32"/>
        <v>0</v>
      </c>
      <c r="BG42" s="77">
        <f t="shared" si="33"/>
        <v>0</v>
      </c>
      <c r="BH42" s="77">
        <f t="shared" si="34"/>
        <v>0</v>
      </c>
      <c r="BI42" s="77">
        <f t="shared" si="35"/>
        <v>0</v>
      </c>
      <c r="BJ42" s="77">
        <f t="shared" si="36"/>
        <v>0</v>
      </c>
      <c r="BK42" s="77">
        <f t="shared" si="37"/>
        <v>0</v>
      </c>
      <c r="BL42" s="77">
        <f t="shared" si="38"/>
        <v>0</v>
      </c>
      <c r="BM42" s="77">
        <f t="shared" si="39"/>
        <v>0</v>
      </c>
      <c r="BN42" s="77">
        <f t="shared" si="40"/>
        <v>0</v>
      </c>
      <c r="BO42" s="77">
        <f t="shared" si="41"/>
        <v>0</v>
      </c>
      <c r="BP42" s="77">
        <f t="shared" si="42"/>
        <v>0</v>
      </c>
      <c r="BQ42" s="77">
        <f t="shared" si="43"/>
        <v>0</v>
      </c>
      <c r="BR42" s="157">
        <f t="shared" si="44"/>
        <v>0</v>
      </c>
      <c r="BS42" s="77">
        <f t="shared" si="45"/>
        <v>0</v>
      </c>
      <c r="BT42" s="77">
        <f t="shared" si="46"/>
        <v>0</v>
      </c>
      <c r="BU42" s="77">
        <f t="shared" si="47"/>
        <v>0</v>
      </c>
      <c r="BV42" s="77">
        <f t="shared" si="48"/>
        <v>0</v>
      </c>
      <c r="BW42" s="77">
        <f t="shared" si="49"/>
        <v>0</v>
      </c>
      <c r="BX42" s="77">
        <f t="shared" si="50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ht="13.95" customHeight="1" x14ac:dyDescent="0.3">
      <c r="A43" s="155"/>
      <c r="B43" s="373" t="s">
        <v>225</v>
      </c>
      <c r="C43" s="166"/>
      <c r="D43" s="157">
        <f t="shared" si="31"/>
        <v>0</v>
      </c>
      <c r="E43" s="755"/>
      <c r="F43" s="755"/>
      <c r="G43" s="755"/>
      <c r="H43" s="755"/>
      <c r="I43" s="755"/>
      <c r="J43" s="755"/>
      <c r="K43" s="755"/>
      <c r="L43" s="755"/>
      <c r="M43" s="755"/>
      <c r="N43" s="755"/>
      <c r="O43" s="372"/>
      <c r="P43" s="372"/>
      <c r="Q43" s="755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2"/>
      <c r="AI43" s="372"/>
      <c r="AJ43" s="372"/>
      <c r="AK43" s="372"/>
      <c r="AL43" s="372"/>
      <c r="AM43" s="682"/>
      <c r="AN43" s="682"/>
      <c r="AO43" s="682"/>
      <c r="AP43" s="682"/>
      <c r="AQ43" s="682"/>
      <c r="AR43" s="682"/>
      <c r="AS43" s="682"/>
      <c r="AT43" s="682"/>
      <c r="AU43" s="682"/>
      <c r="AV43" s="705"/>
      <c r="AW43" s="682"/>
      <c r="AX43" s="718"/>
      <c r="AY43" s="718"/>
      <c r="AZ43" s="372"/>
      <c r="BA43" s="372"/>
      <c r="BB43" s="372"/>
      <c r="BC43" s="372"/>
      <c r="BD43" s="372"/>
      <c r="BE43" s="158"/>
      <c r="BF43" s="163">
        <f t="shared" si="32"/>
        <v>0</v>
      </c>
      <c r="BG43" s="77">
        <f t="shared" si="33"/>
        <v>0</v>
      </c>
      <c r="BH43" s="77">
        <f t="shared" si="34"/>
        <v>0</v>
      </c>
      <c r="BI43" s="77">
        <f t="shared" si="35"/>
        <v>0</v>
      </c>
      <c r="BJ43" s="77">
        <f t="shared" si="36"/>
        <v>0</v>
      </c>
      <c r="BK43" s="77">
        <f t="shared" si="37"/>
        <v>0</v>
      </c>
      <c r="BL43" s="77">
        <f t="shared" si="38"/>
        <v>0</v>
      </c>
      <c r="BM43" s="77">
        <f t="shared" si="39"/>
        <v>0</v>
      </c>
      <c r="BN43" s="77">
        <f t="shared" si="40"/>
        <v>0</v>
      </c>
      <c r="BO43" s="77">
        <f t="shared" si="41"/>
        <v>0</v>
      </c>
      <c r="BP43" s="77">
        <f t="shared" si="42"/>
        <v>0</v>
      </c>
      <c r="BQ43" s="77">
        <f t="shared" si="43"/>
        <v>0</v>
      </c>
      <c r="BR43" s="157">
        <f t="shared" si="44"/>
        <v>0</v>
      </c>
      <c r="BS43" s="77">
        <f t="shared" si="45"/>
        <v>0</v>
      </c>
      <c r="BT43" s="77">
        <f t="shared" si="46"/>
        <v>0</v>
      </c>
      <c r="BU43" s="77">
        <f t="shared" si="47"/>
        <v>0</v>
      </c>
      <c r="BV43" s="77">
        <f t="shared" si="48"/>
        <v>0</v>
      </c>
      <c r="BW43" s="77">
        <f t="shared" si="49"/>
        <v>0</v>
      </c>
      <c r="BX43" s="77">
        <f t="shared" si="50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ht="13.95" customHeight="1" x14ac:dyDescent="0.3">
      <c r="A44" s="155"/>
      <c r="B44" s="373" t="s">
        <v>227</v>
      </c>
      <c r="C44" s="166"/>
      <c r="D44" s="157">
        <f t="shared" si="31"/>
        <v>378</v>
      </c>
      <c r="E44" s="755"/>
      <c r="F44" s="755"/>
      <c r="G44" s="755"/>
      <c r="H44" s="755">
        <v>32.08</v>
      </c>
      <c r="I44" s="755"/>
      <c r="J44" s="755">
        <v>13.21</v>
      </c>
      <c r="K44" s="755"/>
      <c r="L44" s="755"/>
      <c r="M44" s="755">
        <v>46.29</v>
      </c>
      <c r="N44" s="755"/>
      <c r="O44" s="372"/>
      <c r="P44" s="372"/>
      <c r="Q44" s="755"/>
      <c r="R44" s="372">
        <v>31.51</v>
      </c>
      <c r="S44" s="372"/>
      <c r="T44" s="372"/>
      <c r="U44" s="372"/>
      <c r="V44" s="372"/>
      <c r="W44" s="372">
        <v>39.25</v>
      </c>
      <c r="X44" s="372">
        <v>14.37</v>
      </c>
      <c r="Y44" s="372"/>
      <c r="Z44" s="372"/>
      <c r="AA44" s="372"/>
      <c r="AB44" s="372">
        <v>47.16</v>
      </c>
      <c r="AC44" s="372">
        <v>16.39</v>
      </c>
      <c r="AD44" s="372"/>
      <c r="AE44" s="372"/>
      <c r="AF44" s="372"/>
      <c r="AG44" s="372">
        <v>44.05</v>
      </c>
      <c r="AH44" s="372">
        <v>14.48</v>
      </c>
      <c r="AI44" s="372"/>
      <c r="AJ44" s="372"/>
      <c r="AK44" s="372"/>
      <c r="AL44" s="372"/>
      <c r="AM44" s="682">
        <v>49.69</v>
      </c>
      <c r="AN44" s="682">
        <v>29.52</v>
      </c>
      <c r="AO44" s="682"/>
      <c r="AP44" s="682"/>
      <c r="AQ44" s="682"/>
      <c r="AR44" s="682"/>
      <c r="AS44" s="682"/>
      <c r="AT44" s="682"/>
      <c r="AU44" s="682"/>
      <c r="AV44" s="705"/>
      <c r="AW44" s="682"/>
      <c r="AX44" s="718"/>
      <c r="AY44" s="718"/>
      <c r="AZ44" s="372"/>
      <c r="BA44" s="372"/>
      <c r="BB44" s="372"/>
      <c r="BC44" s="372"/>
      <c r="BD44" s="372"/>
      <c r="BE44" s="158"/>
      <c r="BF44" s="163">
        <f t="shared" si="32"/>
        <v>32.08</v>
      </c>
      <c r="BG44" s="77">
        <f t="shared" si="33"/>
        <v>13.21</v>
      </c>
      <c r="BH44" s="77">
        <f t="shared" si="34"/>
        <v>46.29</v>
      </c>
      <c r="BI44" s="77">
        <f t="shared" si="35"/>
        <v>31.51</v>
      </c>
      <c r="BJ44" s="77">
        <f t="shared" si="36"/>
        <v>53.62</v>
      </c>
      <c r="BK44" s="77">
        <f t="shared" si="37"/>
        <v>63.55</v>
      </c>
      <c r="BL44" s="77">
        <f t="shared" si="38"/>
        <v>58.53</v>
      </c>
      <c r="BM44" s="77">
        <f t="shared" si="39"/>
        <v>0</v>
      </c>
      <c r="BN44" s="77">
        <f t="shared" si="40"/>
        <v>79.209999999999994</v>
      </c>
      <c r="BO44" s="77">
        <f t="shared" si="41"/>
        <v>0</v>
      </c>
      <c r="BP44" s="77">
        <f t="shared" si="42"/>
        <v>0</v>
      </c>
      <c r="BQ44" s="77">
        <f t="shared" si="43"/>
        <v>0</v>
      </c>
      <c r="BR44" s="157">
        <f t="shared" si="44"/>
        <v>377.99999999999994</v>
      </c>
      <c r="BS44" s="77">
        <f t="shared" si="45"/>
        <v>91.58</v>
      </c>
      <c r="BT44" s="77">
        <f t="shared" si="46"/>
        <v>148.68</v>
      </c>
      <c r="BU44" s="77">
        <f t="shared" si="47"/>
        <v>137.74</v>
      </c>
      <c r="BV44" s="77">
        <f t="shared" si="48"/>
        <v>0</v>
      </c>
      <c r="BW44" s="77">
        <f t="shared" si="49"/>
        <v>240.26</v>
      </c>
      <c r="BX44" s="77">
        <f t="shared" si="50"/>
        <v>137.74</v>
      </c>
      <c r="BY44" s="77">
        <f>IF(Info!$O$3="Q1",$BS44,IF(Info!$O$3="Q2",$BS44+$BT44,IF(Info!$O$3="Q3",$BS44+$BT44+$BU44,$BR44)))</f>
        <v>91.58</v>
      </c>
      <c r="BZ44" s="77">
        <f>IF(Info!$O$3="Q1",$BS44,IF(Info!$O$3="Q2",$BT44,IF(Info!$O$3="Q3",$BU44,$BV44)))</f>
        <v>91.58</v>
      </c>
      <c r="CA44" s="156"/>
    </row>
    <row r="45" spans="1:79" ht="13.95" customHeight="1" x14ac:dyDescent="0.3">
      <c r="A45" s="155"/>
      <c r="B45" s="373" t="s">
        <v>229</v>
      </c>
      <c r="C45" s="166"/>
      <c r="D45" s="157">
        <f t="shared" si="31"/>
        <v>0</v>
      </c>
      <c r="E45" s="755"/>
      <c r="F45" s="755"/>
      <c r="G45" s="755"/>
      <c r="H45" s="755"/>
      <c r="I45" s="755"/>
      <c r="J45" s="755"/>
      <c r="K45" s="755"/>
      <c r="L45" s="755"/>
      <c r="M45" s="755"/>
      <c r="N45" s="755"/>
      <c r="O45" s="372"/>
      <c r="P45" s="372"/>
      <c r="Q45" s="755"/>
      <c r="R45" s="372"/>
      <c r="S45" s="372"/>
      <c r="T45" s="372"/>
      <c r="U45" s="372"/>
      <c r="V45" s="372"/>
      <c r="W45" s="372"/>
      <c r="X45" s="372"/>
      <c r="Y45" s="372"/>
      <c r="Z45" s="372"/>
      <c r="AA45" s="372"/>
      <c r="AB45" s="372"/>
      <c r="AC45" s="372"/>
      <c r="AD45" s="372"/>
      <c r="AE45" s="372"/>
      <c r="AF45" s="372"/>
      <c r="AG45" s="372"/>
      <c r="AH45" s="372"/>
      <c r="AI45" s="372"/>
      <c r="AJ45" s="372"/>
      <c r="AK45" s="372"/>
      <c r="AL45" s="372"/>
      <c r="AM45" s="682"/>
      <c r="AN45" s="682"/>
      <c r="AO45" s="682"/>
      <c r="AP45" s="682"/>
      <c r="AQ45" s="682"/>
      <c r="AR45" s="682"/>
      <c r="AS45" s="682"/>
      <c r="AT45" s="682"/>
      <c r="AU45" s="682"/>
      <c r="AV45" s="705"/>
      <c r="AW45" s="682"/>
      <c r="AX45" s="718"/>
      <c r="AY45" s="718"/>
      <c r="AZ45" s="372"/>
      <c r="BA45" s="372"/>
      <c r="BB45" s="372"/>
      <c r="BC45" s="372"/>
      <c r="BD45" s="372"/>
      <c r="BE45" s="158"/>
      <c r="BF45" s="163">
        <f t="shared" si="32"/>
        <v>0</v>
      </c>
      <c r="BG45" s="77">
        <f t="shared" si="33"/>
        <v>0</v>
      </c>
      <c r="BH45" s="77">
        <f t="shared" si="34"/>
        <v>0</v>
      </c>
      <c r="BI45" s="77">
        <f t="shared" si="35"/>
        <v>0</v>
      </c>
      <c r="BJ45" s="77">
        <f t="shared" si="36"/>
        <v>0</v>
      </c>
      <c r="BK45" s="77">
        <f t="shared" si="37"/>
        <v>0</v>
      </c>
      <c r="BL45" s="77">
        <f t="shared" si="38"/>
        <v>0</v>
      </c>
      <c r="BM45" s="77">
        <f t="shared" si="39"/>
        <v>0</v>
      </c>
      <c r="BN45" s="77">
        <f t="shared" si="40"/>
        <v>0</v>
      </c>
      <c r="BO45" s="77">
        <f t="shared" si="41"/>
        <v>0</v>
      </c>
      <c r="BP45" s="77">
        <f t="shared" si="42"/>
        <v>0</v>
      </c>
      <c r="BQ45" s="77">
        <f t="shared" si="43"/>
        <v>0</v>
      </c>
      <c r="BR45" s="157">
        <f t="shared" si="44"/>
        <v>0</v>
      </c>
      <c r="BS45" s="77">
        <f t="shared" si="45"/>
        <v>0</v>
      </c>
      <c r="BT45" s="77">
        <f t="shared" si="46"/>
        <v>0</v>
      </c>
      <c r="BU45" s="77">
        <f t="shared" si="47"/>
        <v>0</v>
      </c>
      <c r="BV45" s="77">
        <f t="shared" si="48"/>
        <v>0</v>
      </c>
      <c r="BW45" s="77">
        <f t="shared" si="49"/>
        <v>0</v>
      </c>
      <c r="BX45" s="77">
        <f t="shared" si="50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ht="13.95" customHeight="1" x14ac:dyDescent="0.3">
      <c r="A46" s="155"/>
      <c r="B46" s="373" t="s">
        <v>232</v>
      </c>
      <c r="C46" s="166"/>
      <c r="D46" s="157">
        <f t="shared" si="31"/>
        <v>36.090000000000003</v>
      </c>
      <c r="E46" s="755"/>
      <c r="F46" s="755"/>
      <c r="G46" s="755"/>
      <c r="H46" s="755">
        <v>7.44</v>
      </c>
      <c r="I46" s="755"/>
      <c r="J46" s="755"/>
      <c r="K46" s="755">
        <v>3.53</v>
      </c>
      <c r="L46" s="755"/>
      <c r="M46" s="755">
        <v>4.8099999999999996</v>
      </c>
      <c r="N46" s="755">
        <v>3.75</v>
      </c>
      <c r="O46" s="372"/>
      <c r="P46" s="372">
        <v>4.04</v>
      </c>
      <c r="Q46" s="755"/>
      <c r="R46" s="372">
        <v>2.16</v>
      </c>
      <c r="S46" s="372"/>
      <c r="T46" s="372"/>
      <c r="U46" s="372"/>
      <c r="V46" s="372"/>
      <c r="W46" s="372">
        <v>1.8</v>
      </c>
      <c r="X46" s="372"/>
      <c r="Y46" s="372"/>
      <c r="Z46" s="372"/>
      <c r="AA46" s="372"/>
      <c r="AB46" s="372">
        <v>2.38</v>
      </c>
      <c r="AC46" s="372">
        <v>2.2999999999999998</v>
      </c>
      <c r="AD46" s="372"/>
      <c r="AE46" s="372"/>
      <c r="AF46" s="372"/>
      <c r="AG46" s="372">
        <v>2.21</v>
      </c>
      <c r="AH46" s="372"/>
      <c r="AI46" s="372"/>
      <c r="AJ46" s="372"/>
      <c r="AK46" s="372"/>
      <c r="AL46" s="372"/>
      <c r="AM46" s="682">
        <v>1.67</v>
      </c>
      <c r="AN46" s="682"/>
      <c r="AO46" s="682"/>
      <c r="AP46" s="682"/>
      <c r="AQ46" s="682"/>
      <c r="AR46" s="682"/>
      <c r="AS46" s="682"/>
      <c r="AT46" s="682"/>
      <c r="AU46" s="682"/>
      <c r="AV46" s="705"/>
      <c r="AW46" s="682"/>
      <c r="AX46" s="718"/>
      <c r="AY46" s="718"/>
      <c r="AZ46" s="372"/>
      <c r="BA46" s="372"/>
      <c r="BB46" s="372"/>
      <c r="BC46" s="372"/>
      <c r="BD46" s="372"/>
      <c r="BE46" s="158"/>
      <c r="BF46" s="163">
        <f t="shared" si="32"/>
        <v>7.44</v>
      </c>
      <c r="BG46" s="77">
        <f t="shared" si="33"/>
        <v>3.53</v>
      </c>
      <c r="BH46" s="77">
        <f t="shared" si="34"/>
        <v>12.599999999999998</v>
      </c>
      <c r="BI46" s="77">
        <f t="shared" si="35"/>
        <v>2.16</v>
      </c>
      <c r="BJ46" s="77">
        <f t="shared" si="36"/>
        <v>1.8</v>
      </c>
      <c r="BK46" s="77">
        <f t="shared" si="37"/>
        <v>4.68</v>
      </c>
      <c r="BL46" s="77">
        <f t="shared" si="38"/>
        <v>2.21</v>
      </c>
      <c r="BM46" s="77">
        <f t="shared" si="39"/>
        <v>0</v>
      </c>
      <c r="BN46" s="77">
        <f t="shared" si="40"/>
        <v>1.67</v>
      </c>
      <c r="BO46" s="77">
        <f t="shared" si="41"/>
        <v>0</v>
      </c>
      <c r="BP46" s="77">
        <f t="shared" si="42"/>
        <v>0</v>
      </c>
      <c r="BQ46" s="77">
        <f t="shared" si="43"/>
        <v>0</v>
      </c>
      <c r="BR46" s="157">
        <f t="shared" si="44"/>
        <v>36.090000000000003</v>
      </c>
      <c r="BS46" s="77">
        <f t="shared" si="45"/>
        <v>23.57</v>
      </c>
      <c r="BT46" s="77">
        <f t="shared" si="46"/>
        <v>8.64</v>
      </c>
      <c r="BU46" s="77">
        <f t="shared" si="47"/>
        <v>3.88</v>
      </c>
      <c r="BV46" s="77">
        <f t="shared" si="48"/>
        <v>0</v>
      </c>
      <c r="BW46" s="77">
        <f t="shared" si="49"/>
        <v>32.21</v>
      </c>
      <c r="BX46" s="77">
        <f t="shared" si="50"/>
        <v>3.88</v>
      </c>
      <c r="BY46" s="77">
        <f>IF(Info!$O$3="Q1",$BS46,IF(Info!$O$3="Q2",$BS46+$BT46,IF(Info!$O$3="Q3",$BS46+$BT46+$BU46,$BR46)))</f>
        <v>23.57</v>
      </c>
      <c r="BZ46" s="77">
        <f>IF(Info!$O$3="Q1",$BS46,IF(Info!$O$3="Q2",$BT46,IF(Info!$O$3="Q3",$BU46,$BV46)))</f>
        <v>23.57</v>
      </c>
      <c r="CA46" s="156"/>
    </row>
    <row r="47" spans="1:79" ht="13.95" customHeight="1" x14ac:dyDescent="0.3">
      <c r="A47" s="155"/>
      <c r="B47" s="160" t="s">
        <v>315</v>
      </c>
      <c r="C47" s="166"/>
      <c r="D47" s="157">
        <f t="shared" si="31"/>
        <v>11176.69</v>
      </c>
      <c r="E47" s="719">
        <f t="shared" ref="E47:AJ47" si="51">SUM(E37:E46)</f>
        <v>297</v>
      </c>
      <c r="F47" s="719">
        <f t="shared" si="51"/>
        <v>236.3</v>
      </c>
      <c r="G47" s="161">
        <f t="shared" si="51"/>
        <v>321.32</v>
      </c>
      <c r="H47" s="161">
        <f t="shared" si="51"/>
        <v>640.1600000000002</v>
      </c>
      <c r="I47" s="161">
        <f t="shared" si="51"/>
        <v>308.01</v>
      </c>
      <c r="J47" s="161">
        <f t="shared" si="51"/>
        <v>191.91</v>
      </c>
      <c r="K47" s="161">
        <f t="shared" si="51"/>
        <v>225.27</v>
      </c>
      <c r="L47" s="161">
        <f t="shared" si="51"/>
        <v>456.54</v>
      </c>
      <c r="M47" s="161">
        <f t="shared" si="51"/>
        <v>628.53</v>
      </c>
      <c r="N47" s="161">
        <f t="shared" si="51"/>
        <v>128.43</v>
      </c>
      <c r="O47" s="161">
        <f t="shared" si="51"/>
        <v>148.91999999999999</v>
      </c>
      <c r="P47" s="161">
        <f t="shared" si="51"/>
        <v>229.57999999999998</v>
      </c>
      <c r="Q47" s="762">
        <f t="shared" si="51"/>
        <v>565.19000000000005</v>
      </c>
      <c r="R47" s="161">
        <f t="shared" si="51"/>
        <v>508.21</v>
      </c>
      <c r="S47" s="161">
        <f t="shared" si="51"/>
        <v>163.25</v>
      </c>
      <c r="T47" s="161">
        <f t="shared" si="51"/>
        <v>179.9</v>
      </c>
      <c r="U47" s="161">
        <f t="shared" si="51"/>
        <v>115.99</v>
      </c>
      <c r="V47" s="161">
        <f t="shared" si="51"/>
        <v>365.71</v>
      </c>
      <c r="W47" s="161">
        <f t="shared" si="51"/>
        <v>697.87999999999988</v>
      </c>
      <c r="X47" s="161">
        <f t="shared" si="51"/>
        <v>215.85</v>
      </c>
      <c r="Y47" s="161">
        <f t="shared" si="51"/>
        <v>86.22</v>
      </c>
      <c r="Z47" s="161">
        <f t="shared" si="51"/>
        <v>227.22</v>
      </c>
      <c r="AA47" s="161">
        <f t="shared" si="51"/>
        <v>328.41</v>
      </c>
      <c r="AB47" s="161">
        <f t="shared" si="51"/>
        <v>425.57000000000005</v>
      </c>
      <c r="AC47" s="161">
        <f t="shared" si="51"/>
        <v>218.65000000000003</v>
      </c>
      <c r="AD47" s="161">
        <f t="shared" si="51"/>
        <v>148.25</v>
      </c>
      <c r="AE47" s="161">
        <f t="shared" si="51"/>
        <v>206.13</v>
      </c>
      <c r="AF47" s="161">
        <f t="shared" si="51"/>
        <v>318.58999999999997</v>
      </c>
      <c r="AG47" s="161">
        <f t="shared" si="51"/>
        <v>469.7</v>
      </c>
      <c r="AH47" s="161">
        <f t="shared" si="51"/>
        <v>213.73</v>
      </c>
      <c r="AI47" s="161">
        <f t="shared" si="51"/>
        <v>240.11</v>
      </c>
      <c r="AJ47" s="161">
        <f t="shared" si="51"/>
        <v>169.04</v>
      </c>
      <c r="AK47" s="161">
        <f t="shared" ref="AK47:BP47" si="52">SUM(AK37:AK46)</f>
        <v>101.65</v>
      </c>
      <c r="AL47" s="161">
        <f t="shared" si="52"/>
        <v>255.96</v>
      </c>
      <c r="AM47" s="683">
        <f t="shared" si="52"/>
        <v>511.28000000000003</v>
      </c>
      <c r="AN47" s="683">
        <f t="shared" si="52"/>
        <v>313.24999999999994</v>
      </c>
      <c r="AO47" s="683">
        <f t="shared" si="52"/>
        <v>150.13</v>
      </c>
      <c r="AP47" s="683">
        <f t="shared" si="52"/>
        <v>168.85</v>
      </c>
      <c r="AQ47" s="683">
        <f t="shared" si="52"/>
        <v>0</v>
      </c>
      <c r="AR47" s="683">
        <f t="shared" si="52"/>
        <v>0</v>
      </c>
      <c r="AS47" s="683">
        <f t="shared" si="52"/>
        <v>0</v>
      </c>
      <c r="AT47" s="683">
        <f t="shared" si="52"/>
        <v>0</v>
      </c>
      <c r="AU47" s="683">
        <f t="shared" si="52"/>
        <v>0</v>
      </c>
      <c r="AV47" s="704">
        <f t="shared" si="52"/>
        <v>0</v>
      </c>
      <c r="AW47" s="683">
        <f t="shared" si="52"/>
        <v>0</v>
      </c>
      <c r="AX47" s="719">
        <f t="shared" si="52"/>
        <v>0</v>
      </c>
      <c r="AY47" s="719">
        <f t="shared" si="52"/>
        <v>0</v>
      </c>
      <c r="AZ47" s="161">
        <f t="shared" si="52"/>
        <v>0</v>
      </c>
      <c r="BA47" s="161">
        <f t="shared" si="52"/>
        <v>0</v>
      </c>
      <c r="BB47" s="161">
        <f t="shared" si="52"/>
        <v>0</v>
      </c>
      <c r="BC47" s="161">
        <f t="shared" si="52"/>
        <v>0</v>
      </c>
      <c r="BD47" s="161">
        <f t="shared" si="52"/>
        <v>0</v>
      </c>
      <c r="BE47" s="158"/>
      <c r="BF47" s="162">
        <f t="shared" si="32"/>
        <v>1494.7800000000002</v>
      </c>
      <c r="BG47" s="157">
        <f t="shared" si="33"/>
        <v>1181.73</v>
      </c>
      <c r="BH47" s="157">
        <f t="shared" si="34"/>
        <v>1700.65</v>
      </c>
      <c r="BI47" s="157">
        <f t="shared" si="35"/>
        <v>967.35</v>
      </c>
      <c r="BJ47" s="157">
        <f t="shared" si="36"/>
        <v>1365.6599999999999</v>
      </c>
      <c r="BK47" s="157">
        <f t="shared" si="37"/>
        <v>1348.1000000000001</v>
      </c>
      <c r="BL47" s="157">
        <f t="shared" si="38"/>
        <v>1208.1500000000001</v>
      </c>
      <c r="BM47" s="157">
        <f t="shared" si="39"/>
        <v>766.76</v>
      </c>
      <c r="BN47" s="157">
        <f t="shared" si="40"/>
        <v>1143.51</v>
      </c>
      <c r="BO47" s="157">
        <f t="shared" si="41"/>
        <v>0</v>
      </c>
      <c r="BP47" s="157">
        <f t="shared" si="42"/>
        <v>0</v>
      </c>
      <c r="BQ47" s="157">
        <f t="shared" si="43"/>
        <v>0</v>
      </c>
      <c r="BR47" s="157">
        <f t="shared" si="44"/>
        <v>11176.69</v>
      </c>
      <c r="BS47" s="157">
        <f t="shared" si="45"/>
        <v>4377.16</v>
      </c>
      <c r="BT47" s="157">
        <f t="shared" si="46"/>
        <v>3681.1099999999997</v>
      </c>
      <c r="BU47" s="157">
        <f t="shared" si="47"/>
        <v>3118.42</v>
      </c>
      <c r="BV47" s="157">
        <f t="shared" si="48"/>
        <v>0</v>
      </c>
      <c r="BW47" s="157">
        <f t="shared" si="49"/>
        <v>8058.27</v>
      </c>
      <c r="BX47" s="157">
        <f t="shared" si="50"/>
        <v>3118.42</v>
      </c>
      <c r="BY47" s="157">
        <f>IF(Info!$O$3="Q1",$BS47,IF(Info!$O$3="Q2",$BS47+$BT47,IF(Info!$O$3="Q3",$BS47+$BT47+$BU47,$BR47)))</f>
        <v>4377.16</v>
      </c>
      <c r="BZ47" s="157">
        <f>IF(Info!$O$3="Q1",$BS47,IF(Info!$O$3="Q2",$BT47,IF(Info!$O$3="Q3",$BU47,$BV47)))</f>
        <v>4377.16</v>
      </c>
      <c r="CA47" s="156"/>
    </row>
    <row r="48" spans="1:79" ht="13.95" customHeight="1" x14ac:dyDescent="0.3">
      <c r="A48" s="155"/>
      <c r="B48" s="373" t="s">
        <v>316</v>
      </c>
      <c r="C48" s="166"/>
      <c r="D48" s="157">
        <f t="shared" si="31"/>
        <v>41550.03</v>
      </c>
      <c r="E48" s="755">
        <v>668.69</v>
      </c>
      <c r="F48" s="755">
        <v>981.22</v>
      </c>
      <c r="G48" s="755">
        <v>1124.69</v>
      </c>
      <c r="H48" s="755">
        <v>890.51</v>
      </c>
      <c r="I48" s="755">
        <v>1230.4100000000001</v>
      </c>
      <c r="J48" s="755">
        <v>887.97</v>
      </c>
      <c r="K48" s="755">
        <v>1349.95</v>
      </c>
      <c r="L48" s="755">
        <v>1478.82</v>
      </c>
      <c r="M48" s="755">
        <v>884.44</v>
      </c>
      <c r="N48" s="758">
        <v>1042.92</v>
      </c>
      <c r="O48" s="644">
        <v>790.32</v>
      </c>
      <c r="P48" s="372">
        <v>1010.59</v>
      </c>
      <c r="Q48" s="755">
        <v>925.22</v>
      </c>
      <c r="R48" s="372">
        <v>200.45</v>
      </c>
      <c r="S48" s="372">
        <v>632.82000000000005</v>
      </c>
      <c r="T48" s="372">
        <v>1002.83</v>
      </c>
      <c r="U48" s="372">
        <v>907.58</v>
      </c>
      <c r="V48" s="372">
        <v>1181.44</v>
      </c>
      <c r="W48" s="372">
        <v>556.62</v>
      </c>
      <c r="X48" s="372">
        <v>1282.43</v>
      </c>
      <c r="Y48" s="372">
        <v>892.51</v>
      </c>
      <c r="Z48" s="372">
        <v>819.21</v>
      </c>
      <c r="AA48" s="372">
        <v>888.6</v>
      </c>
      <c r="AB48" s="372">
        <v>816.08</v>
      </c>
      <c r="AC48" s="613">
        <v>1076.1300000000001</v>
      </c>
      <c r="AD48" s="372">
        <v>1732.31</v>
      </c>
      <c r="AE48" s="372">
        <v>2055.8200000000002</v>
      </c>
      <c r="AF48" s="372">
        <v>2041.23</v>
      </c>
      <c r="AG48" s="372">
        <v>1285.6400000000001</v>
      </c>
      <c r="AH48" s="372">
        <v>1315.74</v>
      </c>
      <c r="AI48" s="372">
        <v>989.12</v>
      </c>
      <c r="AJ48" s="372">
        <v>1161.54</v>
      </c>
      <c r="AK48" s="372">
        <v>1503.85</v>
      </c>
      <c r="AL48" s="372">
        <v>1289.69</v>
      </c>
      <c r="AM48" s="682">
        <v>1097.68</v>
      </c>
      <c r="AN48" s="682">
        <v>737.59</v>
      </c>
      <c r="AO48" s="682">
        <v>1248.23</v>
      </c>
      <c r="AP48" s="682">
        <v>1569.14</v>
      </c>
      <c r="AQ48" s="682"/>
      <c r="AR48" s="682"/>
      <c r="AS48" s="682"/>
      <c r="AT48" s="682"/>
      <c r="AU48" s="682"/>
      <c r="AV48" s="705"/>
      <c r="AW48" s="682"/>
      <c r="AX48" s="718"/>
      <c r="AY48" s="718"/>
      <c r="AZ48" s="372"/>
      <c r="BA48" s="372"/>
      <c r="BB48" s="372"/>
      <c r="BC48" s="372"/>
      <c r="BD48" s="372"/>
      <c r="BE48" s="158"/>
      <c r="BF48" s="163">
        <f t="shared" si="32"/>
        <v>3665.1100000000006</v>
      </c>
      <c r="BG48" s="77">
        <f t="shared" si="33"/>
        <v>4947.1499999999996</v>
      </c>
      <c r="BH48" s="77">
        <f t="shared" si="34"/>
        <v>4653.4900000000007</v>
      </c>
      <c r="BI48" s="77">
        <f t="shared" si="35"/>
        <v>2743.68</v>
      </c>
      <c r="BJ48" s="77">
        <f t="shared" si="36"/>
        <v>3913</v>
      </c>
      <c r="BK48" s="77">
        <f t="shared" si="37"/>
        <v>5332.33</v>
      </c>
      <c r="BL48" s="77">
        <f t="shared" si="38"/>
        <v>6698.43</v>
      </c>
      <c r="BM48" s="77">
        <f t="shared" si="39"/>
        <v>4944.2</v>
      </c>
      <c r="BN48" s="77">
        <f t="shared" si="40"/>
        <v>4652.6400000000003</v>
      </c>
      <c r="BO48" s="77">
        <f t="shared" si="41"/>
        <v>0</v>
      </c>
      <c r="BP48" s="77">
        <f t="shared" si="42"/>
        <v>0</v>
      </c>
      <c r="BQ48" s="77">
        <f t="shared" si="43"/>
        <v>0</v>
      </c>
      <c r="BR48" s="157">
        <f t="shared" si="44"/>
        <v>41550.03</v>
      </c>
      <c r="BS48" s="77">
        <f t="shared" si="45"/>
        <v>13265.75</v>
      </c>
      <c r="BT48" s="77">
        <f t="shared" si="46"/>
        <v>11989.01</v>
      </c>
      <c r="BU48" s="77">
        <f t="shared" si="47"/>
        <v>16295.27</v>
      </c>
      <c r="BV48" s="77">
        <f t="shared" si="48"/>
        <v>0</v>
      </c>
      <c r="BW48" s="77">
        <f t="shared" si="49"/>
        <v>25254.760000000002</v>
      </c>
      <c r="BX48" s="77">
        <f t="shared" si="50"/>
        <v>16295.27</v>
      </c>
      <c r="BY48" s="77">
        <f>IF(Info!$O$3="Q1",$BS48,IF(Info!$O$3="Q2",$BS48+$BT48,IF(Info!$O$3="Q3",$BS48+$BT48+$BU48,$BR48)))</f>
        <v>13265.75</v>
      </c>
      <c r="BZ48" s="77">
        <f>IF(Info!$O$3="Q1",$BS48,IF(Info!$O$3="Q2",$BT48,IF(Info!$O$3="Q3",$BU48,$BV48)))</f>
        <v>13265.75</v>
      </c>
      <c r="CA48" s="156"/>
    </row>
    <row r="49" spans="1:79" ht="13.95" customHeight="1" x14ac:dyDescent="0.3">
      <c r="A49" s="155"/>
      <c r="B49" s="373" t="s">
        <v>317</v>
      </c>
      <c r="C49" s="166"/>
      <c r="D49" s="157">
        <f t="shared" si="31"/>
        <v>1067.7099999999998</v>
      </c>
      <c r="E49" s="755"/>
      <c r="F49" s="755"/>
      <c r="G49" s="755">
        <v>42.35</v>
      </c>
      <c r="H49" s="755">
        <v>36.79</v>
      </c>
      <c r="I49" s="755">
        <v>33.090000000000003</v>
      </c>
      <c r="J49" s="755">
        <v>42.22</v>
      </c>
      <c r="K49" s="755">
        <v>45.22</v>
      </c>
      <c r="L49" s="755">
        <v>46.59</v>
      </c>
      <c r="M49" s="755">
        <v>25.83</v>
      </c>
      <c r="N49" s="758"/>
      <c r="O49" s="372"/>
      <c r="P49" s="372"/>
      <c r="Q49" s="755">
        <v>16.43</v>
      </c>
      <c r="R49" s="372"/>
      <c r="S49" s="372"/>
      <c r="T49" s="372"/>
      <c r="U49" s="372">
        <v>14.93</v>
      </c>
      <c r="V49" s="372">
        <v>81.92</v>
      </c>
      <c r="W49" s="372">
        <v>38.840000000000003</v>
      </c>
      <c r="X49" s="372">
        <v>17.84</v>
      </c>
      <c r="Y49" s="372">
        <v>20.48</v>
      </c>
      <c r="Z49" s="372">
        <v>15.66</v>
      </c>
      <c r="AA49" s="372">
        <v>52</v>
      </c>
      <c r="AB49" s="372">
        <v>22.33</v>
      </c>
      <c r="AC49" s="372"/>
      <c r="AD49" s="372"/>
      <c r="AE49" s="613"/>
      <c r="AF49" s="613">
        <v>69.680000000000007</v>
      </c>
      <c r="AG49" s="372">
        <v>31.76</v>
      </c>
      <c r="AH49" s="372">
        <v>50.06</v>
      </c>
      <c r="AI49" s="372">
        <v>23.59</v>
      </c>
      <c r="AJ49" s="372">
        <v>21.84</v>
      </c>
      <c r="AK49" s="372">
        <v>80.760000000000005</v>
      </c>
      <c r="AL49" s="372">
        <v>93.3</v>
      </c>
      <c r="AM49" s="682">
        <v>59.66</v>
      </c>
      <c r="AN49" s="682">
        <v>26.26</v>
      </c>
      <c r="AO49" s="682">
        <v>27.93</v>
      </c>
      <c r="AP49" s="682">
        <v>30.35</v>
      </c>
      <c r="AQ49" s="682"/>
      <c r="AR49" s="682"/>
      <c r="AS49" s="682"/>
      <c r="AT49" s="682"/>
      <c r="AU49" s="682"/>
      <c r="AV49" s="705"/>
      <c r="AW49" s="682"/>
      <c r="AX49" s="718"/>
      <c r="AY49" s="718"/>
      <c r="AZ49" s="372"/>
      <c r="BA49" s="372"/>
      <c r="BB49" s="372"/>
      <c r="BC49" s="372"/>
      <c r="BD49" s="372"/>
      <c r="BE49" s="158"/>
      <c r="BF49" s="163">
        <f t="shared" si="32"/>
        <v>79.14</v>
      </c>
      <c r="BG49" s="77">
        <f t="shared" si="33"/>
        <v>167.12</v>
      </c>
      <c r="BH49" s="77">
        <f t="shared" si="34"/>
        <v>42.26</v>
      </c>
      <c r="BI49" s="77">
        <f t="shared" si="35"/>
        <v>14.93</v>
      </c>
      <c r="BJ49" s="77">
        <f t="shared" si="36"/>
        <v>159.07999999999998</v>
      </c>
      <c r="BK49" s="77">
        <f t="shared" si="37"/>
        <v>89.99</v>
      </c>
      <c r="BL49" s="77">
        <f t="shared" si="38"/>
        <v>151.5</v>
      </c>
      <c r="BM49" s="77">
        <f t="shared" si="39"/>
        <v>219.49</v>
      </c>
      <c r="BN49" s="77">
        <f t="shared" si="40"/>
        <v>144.19999999999999</v>
      </c>
      <c r="BO49" s="77">
        <f t="shared" si="41"/>
        <v>0</v>
      </c>
      <c r="BP49" s="77">
        <f t="shared" si="42"/>
        <v>0</v>
      </c>
      <c r="BQ49" s="77">
        <f t="shared" si="43"/>
        <v>0</v>
      </c>
      <c r="BR49" s="157">
        <f t="shared" si="44"/>
        <v>1067.71</v>
      </c>
      <c r="BS49" s="77">
        <f t="shared" si="45"/>
        <v>288.52</v>
      </c>
      <c r="BT49" s="77">
        <f t="shared" si="46"/>
        <v>264</v>
      </c>
      <c r="BU49" s="77">
        <f t="shared" si="47"/>
        <v>515.19000000000005</v>
      </c>
      <c r="BV49" s="77">
        <f t="shared" si="48"/>
        <v>0</v>
      </c>
      <c r="BW49" s="77">
        <f t="shared" si="49"/>
        <v>552.52</v>
      </c>
      <c r="BX49" s="77">
        <f t="shared" si="50"/>
        <v>515.19000000000005</v>
      </c>
      <c r="BY49" s="77">
        <f>IF(Info!$O$3="Q1",$BS49,IF(Info!$O$3="Q2",$BS49+$BT49,IF(Info!$O$3="Q3",$BS49+$BT49+$BU49,$BR49)))</f>
        <v>288.52</v>
      </c>
      <c r="BZ49" s="77">
        <f>IF(Info!$O$3="Q1",$BS49,IF(Info!$O$3="Q2",$BT49,IF(Info!$O$3="Q3",$BU49,$BV49)))</f>
        <v>288.52</v>
      </c>
      <c r="CA49" s="156"/>
    </row>
    <row r="50" spans="1:79" ht="13.95" customHeight="1" x14ac:dyDescent="0.3">
      <c r="A50" s="155"/>
      <c r="B50" s="373" t="s">
        <v>318</v>
      </c>
      <c r="C50" s="166"/>
      <c r="D50" s="157">
        <f t="shared" si="31"/>
        <v>0</v>
      </c>
      <c r="E50" s="741"/>
      <c r="F50" s="741"/>
      <c r="G50" s="741"/>
      <c r="H50" s="742">
        <v>0</v>
      </c>
      <c r="I50" s="741">
        <v>0</v>
      </c>
      <c r="J50" s="741">
        <v>0</v>
      </c>
      <c r="K50" s="372">
        <v>0</v>
      </c>
      <c r="L50" s="755">
        <v>0</v>
      </c>
      <c r="M50" s="755">
        <v>0</v>
      </c>
      <c r="N50" s="372"/>
      <c r="O50" s="613"/>
      <c r="P50" s="613"/>
      <c r="Q50" s="755"/>
      <c r="R50" s="372"/>
      <c r="S50" s="372"/>
      <c r="T50" s="372"/>
      <c r="U50" s="372"/>
      <c r="V50" s="372"/>
      <c r="W50" s="372"/>
      <c r="X50" s="372"/>
      <c r="Y50" s="372">
        <v>0</v>
      </c>
      <c r="Z50" s="372">
        <v>0</v>
      </c>
      <c r="AA50" s="372">
        <v>0</v>
      </c>
      <c r="AB50" s="372"/>
      <c r="AC50" s="372"/>
      <c r="AD50" s="372"/>
      <c r="AE50" s="613"/>
      <c r="AF50" s="613">
        <v>0</v>
      </c>
      <c r="AG50" s="372"/>
      <c r="AH50" s="372"/>
      <c r="AI50" s="372"/>
      <c r="AJ50" s="372"/>
      <c r="AK50" s="372"/>
      <c r="AL50" s="372"/>
      <c r="AM50" s="682"/>
      <c r="AN50" s="682"/>
      <c r="AO50" s="682"/>
      <c r="AP50" s="682"/>
      <c r="AQ50" s="682"/>
      <c r="AR50" s="682"/>
      <c r="AS50" s="682"/>
      <c r="AT50" s="682"/>
      <c r="AU50" s="682"/>
      <c r="AV50" s="705"/>
      <c r="AW50" s="682"/>
      <c r="AX50" s="718"/>
      <c r="AY50" s="718"/>
      <c r="AZ50" s="372"/>
      <c r="BA50" s="372"/>
      <c r="BB50" s="372"/>
      <c r="BC50" s="372"/>
      <c r="BD50" s="372"/>
      <c r="BE50" s="158"/>
      <c r="BF50" s="163">
        <f t="shared" si="32"/>
        <v>0</v>
      </c>
      <c r="BG50" s="77">
        <f t="shared" si="33"/>
        <v>0</v>
      </c>
      <c r="BH50" s="77">
        <f t="shared" si="34"/>
        <v>0</v>
      </c>
      <c r="BI50" s="77">
        <f t="shared" si="35"/>
        <v>0</v>
      </c>
      <c r="BJ50" s="77">
        <f t="shared" si="36"/>
        <v>0</v>
      </c>
      <c r="BK50" s="77">
        <f t="shared" si="37"/>
        <v>0</v>
      </c>
      <c r="BL50" s="77">
        <f t="shared" si="38"/>
        <v>0</v>
      </c>
      <c r="BM50" s="77">
        <f t="shared" si="39"/>
        <v>0</v>
      </c>
      <c r="BN50" s="77">
        <f t="shared" si="40"/>
        <v>0</v>
      </c>
      <c r="BO50" s="77">
        <f t="shared" si="41"/>
        <v>0</v>
      </c>
      <c r="BP50" s="77">
        <f t="shared" si="42"/>
        <v>0</v>
      </c>
      <c r="BQ50" s="77">
        <f t="shared" si="43"/>
        <v>0</v>
      </c>
      <c r="BR50" s="157">
        <f t="shared" si="44"/>
        <v>0</v>
      </c>
      <c r="BS50" s="77">
        <f t="shared" si="45"/>
        <v>0</v>
      </c>
      <c r="BT50" s="77">
        <f t="shared" si="46"/>
        <v>0</v>
      </c>
      <c r="BU50" s="77">
        <f t="shared" si="47"/>
        <v>0</v>
      </c>
      <c r="BV50" s="77">
        <f t="shared" si="48"/>
        <v>0</v>
      </c>
      <c r="BW50" s="77">
        <f t="shared" si="49"/>
        <v>0</v>
      </c>
      <c r="BX50" s="77">
        <f t="shared" si="50"/>
        <v>0</v>
      </c>
      <c r="BY50" s="77">
        <f>IF(Info!$O$3="Q1",$BS50,IF(Info!$O$3="Q2",$BS50+$BT50,IF(Info!$O$3="Q3",$BS50+$BT50+$BU50,$BR50)))</f>
        <v>0</v>
      </c>
      <c r="BZ50" s="77">
        <f>IF(Info!$O$3="Q1",$BS50,IF(Info!$O$3="Q2",$BT50,IF(Info!$O$3="Q3",$BU50,$BV50)))</f>
        <v>0</v>
      </c>
      <c r="CA50" s="156"/>
    </row>
    <row r="51" spans="1:79" ht="13.95" customHeight="1" x14ac:dyDescent="0.3">
      <c r="A51" s="164"/>
      <c r="B51" s="373" t="s">
        <v>319</v>
      </c>
      <c r="C51" s="166"/>
      <c r="D51" s="157">
        <f t="shared" si="31"/>
        <v>522.9</v>
      </c>
      <c r="E51" s="741"/>
      <c r="F51" s="741"/>
      <c r="G51" s="741">
        <v>37.1</v>
      </c>
      <c r="H51" s="741">
        <v>0</v>
      </c>
      <c r="I51" s="741">
        <v>0</v>
      </c>
      <c r="J51" s="741">
        <v>0</v>
      </c>
      <c r="K51" s="372">
        <v>0</v>
      </c>
      <c r="L51" s="755">
        <v>0</v>
      </c>
      <c r="M51" s="755">
        <v>0</v>
      </c>
      <c r="N51" s="645"/>
      <c r="O51" s="372"/>
      <c r="P51" s="372"/>
      <c r="Q51" s="755">
        <v>43.63</v>
      </c>
      <c r="R51" s="372"/>
      <c r="S51" s="372"/>
      <c r="T51" s="372"/>
      <c r="U51" s="372">
        <v>1.41</v>
      </c>
      <c r="V51" s="372">
        <v>1.82</v>
      </c>
      <c r="W51" s="372"/>
      <c r="X51" s="372"/>
      <c r="Y51" s="372">
        <v>0</v>
      </c>
      <c r="Z51" s="372">
        <v>0</v>
      </c>
      <c r="AA51" s="372">
        <v>79.489999999999995</v>
      </c>
      <c r="AB51" s="372">
        <v>2.42</v>
      </c>
      <c r="AC51" s="372"/>
      <c r="AD51" s="372"/>
      <c r="AE51" s="613"/>
      <c r="AF51" s="613">
        <v>78.87</v>
      </c>
      <c r="AG51" s="372"/>
      <c r="AH51" s="372"/>
      <c r="AI51" s="372">
        <v>28.54</v>
      </c>
      <c r="AJ51" s="372">
        <v>34.46</v>
      </c>
      <c r="AK51" s="372">
        <v>92.49</v>
      </c>
      <c r="AL51" s="372">
        <v>97.7</v>
      </c>
      <c r="AM51" s="682">
        <v>24.97</v>
      </c>
      <c r="AN51" s="682"/>
      <c r="AO51" s="682"/>
      <c r="AP51" s="682"/>
      <c r="AQ51" s="682"/>
      <c r="AR51" s="682"/>
      <c r="AS51" s="682"/>
      <c r="AT51" s="682"/>
      <c r="AU51" s="682"/>
      <c r="AV51" s="705"/>
      <c r="AW51" s="682"/>
      <c r="AX51" s="718"/>
      <c r="AY51" s="718"/>
      <c r="AZ51" s="372"/>
      <c r="BA51" s="372"/>
      <c r="BB51" s="372"/>
      <c r="BC51" s="372"/>
      <c r="BD51" s="372"/>
      <c r="BE51" s="158"/>
      <c r="BF51" s="163">
        <f t="shared" si="32"/>
        <v>37.1</v>
      </c>
      <c r="BG51" s="77">
        <f t="shared" si="33"/>
        <v>0</v>
      </c>
      <c r="BH51" s="77">
        <f t="shared" si="34"/>
        <v>43.63</v>
      </c>
      <c r="BI51" s="77">
        <f t="shared" si="35"/>
        <v>1.41</v>
      </c>
      <c r="BJ51" s="77">
        <f t="shared" si="36"/>
        <v>1.82</v>
      </c>
      <c r="BK51" s="77">
        <f t="shared" si="37"/>
        <v>81.91</v>
      </c>
      <c r="BL51" s="77">
        <f t="shared" si="38"/>
        <v>78.87</v>
      </c>
      <c r="BM51" s="77">
        <f t="shared" si="39"/>
        <v>253.19</v>
      </c>
      <c r="BN51" s="77">
        <f t="shared" si="40"/>
        <v>24.97</v>
      </c>
      <c r="BO51" s="77">
        <f t="shared" si="41"/>
        <v>0</v>
      </c>
      <c r="BP51" s="77">
        <f t="shared" si="42"/>
        <v>0</v>
      </c>
      <c r="BQ51" s="77">
        <f t="shared" si="43"/>
        <v>0</v>
      </c>
      <c r="BR51" s="157">
        <f t="shared" si="44"/>
        <v>522.9</v>
      </c>
      <c r="BS51" s="77">
        <f t="shared" si="45"/>
        <v>80.73</v>
      </c>
      <c r="BT51" s="77">
        <f t="shared" si="46"/>
        <v>85.14</v>
      </c>
      <c r="BU51" s="77">
        <f t="shared" si="47"/>
        <v>357.03</v>
      </c>
      <c r="BV51" s="77">
        <f t="shared" si="48"/>
        <v>0</v>
      </c>
      <c r="BW51" s="77">
        <f t="shared" si="49"/>
        <v>165.87</v>
      </c>
      <c r="BX51" s="77">
        <f t="shared" si="50"/>
        <v>357.03</v>
      </c>
      <c r="BY51" s="77">
        <f>IF(Info!$O$3="Q1",$BS51,IF(Info!$O$3="Q2",$BS51+$BT51,IF(Info!$O$3="Q3",$BS51+$BT51+$BU51,$BR51)))</f>
        <v>80.73</v>
      </c>
      <c r="BZ51" s="77">
        <f>IF(Info!$O$3="Q1",$BS51,IF(Info!$O$3="Q2",$BT51,IF(Info!$O$3="Q3",$BU51,$BV51)))</f>
        <v>80.73</v>
      </c>
      <c r="CA51" s="156"/>
    </row>
    <row r="52" spans="1:79" ht="13.95" customHeight="1" x14ac:dyDescent="0.3">
      <c r="A52" s="155"/>
      <c r="B52" s="374" t="s">
        <v>414</v>
      </c>
      <c r="C52" s="166"/>
      <c r="D52" s="157">
        <f t="shared" si="31"/>
        <v>43140.639999999999</v>
      </c>
      <c r="E52" s="719">
        <f t="shared" ref="E52:AJ52" si="53">SUM(E48:E51)</f>
        <v>668.69</v>
      </c>
      <c r="F52" s="719">
        <f t="shared" si="53"/>
        <v>981.22</v>
      </c>
      <c r="G52" s="161">
        <f t="shared" si="53"/>
        <v>1204.1399999999999</v>
      </c>
      <c r="H52" s="616">
        <f t="shared" si="53"/>
        <v>927.3</v>
      </c>
      <c r="I52" s="161">
        <f t="shared" si="53"/>
        <v>1263.5</v>
      </c>
      <c r="J52" s="161">
        <f t="shared" si="53"/>
        <v>930.19</v>
      </c>
      <c r="K52" s="161">
        <f t="shared" si="53"/>
        <v>1395.17</v>
      </c>
      <c r="L52" s="161">
        <f t="shared" si="53"/>
        <v>1525.4099999999999</v>
      </c>
      <c r="M52" s="161">
        <f t="shared" si="53"/>
        <v>910.2700000000001</v>
      </c>
      <c r="N52" s="161">
        <f t="shared" si="53"/>
        <v>1042.92</v>
      </c>
      <c r="O52" s="161">
        <f t="shared" si="53"/>
        <v>790.32</v>
      </c>
      <c r="P52" s="161">
        <f t="shared" si="53"/>
        <v>1010.59</v>
      </c>
      <c r="Q52" s="762">
        <f t="shared" si="53"/>
        <v>985.28</v>
      </c>
      <c r="R52" s="161">
        <f t="shared" si="53"/>
        <v>200.45</v>
      </c>
      <c r="S52" s="161">
        <f t="shared" si="53"/>
        <v>632.82000000000005</v>
      </c>
      <c r="T52" s="161">
        <f t="shared" si="53"/>
        <v>1002.83</v>
      </c>
      <c r="U52" s="161">
        <f t="shared" si="53"/>
        <v>923.92</v>
      </c>
      <c r="V52" s="161">
        <f t="shared" si="53"/>
        <v>1265.18</v>
      </c>
      <c r="W52" s="161">
        <f t="shared" si="53"/>
        <v>595.46</v>
      </c>
      <c r="X52" s="161">
        <f t="shared" si="53"/>
        <v>1300.27</v>
      </c>
      <c r="Y52" s="161">
        <f t="shared" si="53"/>
        <v>912.99</v>
      </c>
      <c r="Z52" s="161">
        <f t="shared" si="53"/>
        <v>834.87</v>
      </c>
      <c r="AA52" s="161">
        <f t="shared" si="53"/>
        <v>1020.09</v>
      </c>
      <c r="AB52" s="161">
        <f t="shared" si="53"/>
        <v>840.83</v>
      </c>
      <c r="AC52" s="161">
        <f t="shared" si="53"/>
        <v>1076.1300000000001</v>
      </c>
      <c r="AD52" s="161">
        <f t="shared" si="53"/>
        <v>1732.31</v>
      </c>
      <c r="AE52" s="161">
        <f t="shared" si="53"/>
        <v>2055.8200000000002</v>
      </c>
      <c r="AF52" s="161">
        <f t="shared" si="53"/>
        <v>2189.7799999999997</v>
      </c>
      <c r="AG52" s="161">
        <f t="shared" si="53"/>
        <v>1317.4</v>
      </c>
      <c r="AH52" s="161">
        <f t="shared" si="53"/>
        <v>1365.8</v>
      </c>
      <c r="AI52" s="161">
        <f t="shared" si="53"/>
        <v>1041.25</v>
      </c>
      <c r="AJ52" s="161">
        <f t="shared" si="53"/>
        <v>1217.8399999999999</v>
      </c>
      <c r="AK52" s="161">
        <f t="shared" ref="AK52:BP52" si="54">SUM(AK48:AK51)</f>
        <v>1677.1</v>
      </c>
      <c r="AL52" s="161">
        <f t="shared" si="54"/>
        <v>1480.69</v>
      </c>
      <c r="AM52" s="683">
        <f t="shared" si="54"/>
        <v>1182.3100000000002</v>
      </c>
      <c r="AN52" s="683">
        <f t="shared" si="54"/>
        <v>763.85</v>
      </c>
      <c r="AO52" s="683">
        <f t="shared" si="54"/>
        <v>1276.1600000000001</v>
      </c>
      <c r="AP52" s="683">
        <f t="shared" si="54"/>
        <v>1599.49</v>
      </c>
      <c r="AQ52" s="683">
        <f t="shared" si="54"/>
        <v>0</v>
      </c>
      <c r="AR52" s="683">
        <f t="shared" si="54"/>
        <v>0</v>
      </c>
      <c r="AS52" s="683">
        <f t="shared" si="54"/>
        <v>0</v>
      </c>
      <c r="AT52" s="683">
        <f t="shared" si="54"/>
        <v>0</v>
      </c>
      <c r="AU52" s="683">
        <f t="shared" si="54"/>
        <v>0</v>
      </c>
      <c r="AV52" s="704">
        <f t="shared" si="54"/>
        <v>0</v>
      </c>
      <c r="AW52" s="683">
        <f t="shared" si="54"/>
        <v>0</v>
      </c>
      <c r="AX52" s="719">
        <f t="shared" si="54"/>
        <v>0</v>
      </c>
      <c r="AY52" s="719">
        <f t="shared" si="54"/>
        <v>0</v>
      </c>
      <c r="AZ52" s="161">
        <f t="shared" si="54"/>
        <v>0</v>
      </c>
      <c r="BA52" s="161">
        <f t="shared" si="54"/>
        <v>0</v>
      </c>
      <c r="BB52" s="161">
        <f t="shared" si="54"/>
        <v>0</v>
      </c>
      <c r="BC52" s="161">
        <f t="shared" si="54"/>
        <v>0</v>
      </c>
      <c r="BD52" s="161">
        <f t="shared" si="54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ht="13.95" customHeight="1" x14ac:dyDescent="0.3">
      <c r="A53" s="155"/>
      <c r="B53" s="78" t="s">
        <v>321</v>
      </c>
      <c r="C53" s="166"/>
      <c r="D53" s="170">
        <f t="shared" ref="D53:AI53" si="55">IF(D73=0,0,(D27-D26)/D47)</f>
        <v>3.0712178650387543</v>
      </c>
      <c r="E53" s="720">
        <f t="shared" si="55"/>
        <v>1.8534680134680135</v>
      </c>
      <c r="F53" s="720">
        <f t="shared" si="55"/>
        <v>2.049132458738891</v>
      </c>
      <c r="G53" s="171">
        <f t="shared" si="55"/>
        <v>2.4845325532179761</v>
      </c>
      <c r="H53" s="171">
        <f t="shared" si="55"/>
        <v>2.6651462134466373</v>
      </c>
      <c r="I53" s="171">
        <f t="shared" si="55"/>
        <v>1.3664491412616473</v>
      </c>
      <c r="J53" s="171">
        <f t="shared" si="55"/>
        <v>3.1789380438747332</v>
      </c>
      <c r="K53" s="171">
        <f t="shared" si="55"/>
        <v>2.2057974874594928</v>
      </c>
      <c r="L53" s="171">
        <f t="shared" si="55"/>
        <v>2.3515792701625267</v>
      </c>
      <c r="M53" s="171">
        <f t="shared" si="55"/>
        <v>3.4558254975896143</v>
      </c>
      <c r="N53" s="171">
        <f t="shared" si="55"/>
        <v>4.9952503309195668</v>
      </c>
      <c r="O53" s="171">
        <f t="shared" si="55"/>
        <v>2.5243083534783781</v>
      </c>
      <c r="P53" s="171">
        <f t="shared" si="55"/>
        <v>2.0988326509277813</v>
      </c>
      <c r="Q53" s="764">
        <f t="shared" si="55"/>
        <v>2.4179479467081864</v>
      </c>
      <c r="R53" s="171">
        <f t="shared" si="55"/>
        <v>3.7936089411857301</v>
      </c>
      <c r="S53" s="171">
        <f t="shared" si="55"/>
        <v>3.8570290964777945</v>
      </c>
      <c r="T53" s="171">
        <f t="shared" si="55"/>
        <v>3.2954974986103389</v>
      </c>
      <c r="U53" s="171">
        <f t="shared" si="55"/>
        <v>4.4210707819639623</v>
      </c>
      <c r="V53" s="171">
        <f t="shared" si="55"/>
        <v>2.8438927018675999</v>
      </c>
      <c r="W53" s="171">
        <f t="shared" si="55"/>
        <v>2.7320742821115385</v>
      </c>
      <c r="X53" s="171">
        <f t="shared" si="55"/>
        <v>3.544961779013204</v>
      </c>
      <c r="Y53" s="171">
        <f t="shared" si="55"/>
        <v>5.1441660867548133</v>
      </c>
      <c r="Z53" s="171">
        <f t="shared" si="55"/>
        <v>2.2681102015667634</v>
      </c>
      <c r="AA53" s="171">
        <f t="shared" si="55"/>
        <v>3.9151061173533082</v>
      </c>
      <c r="AB53" s="171">
        <f t="shared" si="55"/>
        <v>4.89082877082501</v>
      </c>
      <c r="AC53" s="171">
        <f t="shared" si="55"/>
        <v>2.786416647610336</v>
      </c>
      <c r="AD53" s="171">
        <f t="shared" si="55"/>
        <v>2.9427993254637435</v>
      </c>
      <c r="AE53" s="171">
        <f t="shared" si="55"/>
        <v>4.0832484354533545</v>
      </c>
      <c r="AF53" s="171">
        <f t="shared" si="55"/>
        <v>3.9115477573056285</v>
      </c>
      <c r="AG53" s="171">
        <f t="shared" si="55"/>
        <v>3.5136682989142005</v>
      </c>
      <c r="AH53" s="171">
        <f t="shared" si="55"/>
        <v>3.2034342394610023</v>
      </c>
      <c r="AI53" s="171">
        <f t="shared" si="55"/>
        <v>2.7011369788846777</v>
      </c>
      <c r="AJ53" s="171">
        <f t="shared" ref="AJ53:BD53" si="56">IF(AJ73=0,0,(AJ27-AJ26)/AJ47)</f>
        <v>3.6197349739706581</v>
      </c>
      <c r="AK53" s="171">
        <f t="shared" si="56"/>
        <v>4.3695031972454501</v>
      </c>
      <c r="AL53" s="171">
        <f t="shared" si="56"/>
        <v>3.6833489607751209</v>
      </c>
      <c r="AM53" s="684">
        <f t="shared" si="56"/>
        <v>3.4019324049444526</v>
      </c>
      <c r="AN53" s="684">
        <f t="shared" si="56"/>
        <v>1.7462410215482844</v>
      </c>
      <c r="AO53" s="684">
        <f t="shared" si="56"/>
        <v>3.7703323786052088</v>
      </c>
      <c r="AP53" s="684">
        <f t="shared" si="56"/>
        <v>2.8313295824696478</v>
      </c>
      <c r="AQ53" s="684">
        <f t="shared" si="56"/>
        <v>0</v>
      </c>
      <c r="AR53" s="684">
        <f t="shared" si="56"/>
        <v>0</v>
      </c>
      <c r="AS53" s="684">
        <f t="shared" si="56"/>
        <v>0</v>
      </c>
      <c r="AT53" s="684">
        <f t="shared" si="56"/>
        <v>0</v>
      </c>
      <c r="AU53" s="684">
        <f t="shared" si="56"/>
        <v>0</v>
      </c>
      <c r="AV53" s="703">
        <f t="shared" si="56"/>
        <v>0</v>
      </c>
      <c r="AW53" s="684">
        <f t="shared" si="56"/>
        <v>0</v>
      </c>
      <c r="AX53" s="720">
        <f t="shared" si="56"/>
        <v>0</v>
      </c>
      <c r="AY53" s="720">
        <f t="shared" si="56"/>
        <v>0</v>
      </c>
      <c r="AZ53" s="171">
        <f t="shared" si="56"/>
        <v>0</v>
      </c>
      <c r="BA53" s="171">
        <f t="shared" si="56"/>
        <v>0</v>
      </c>
      <c r="BB53" s="171">
        <f t="shared" si="56"/>
        <v>0</v>
      </c>
      <c r="BC53" s="171">
        <f t="shared" si="56"/>
        <v>0</v>
      </c>
      <c r="BD53" s="171">
        <f t="shared" si="56"/>
        <v>0</v>
      </c>
      <c r="BE53" s="158"/>
      <c r="BF53" s="172">
        <f t="shared" ref="BF53:BX53" si="57">IF(BF73=0,0,(BF27-BF26)/BF47)</f>
        <v>2.3676661448507468</v>
      </c>
      <c r="BG53" s="171">
        <f t="shared" si="57"/>
        <v>2.2013827185566921</v>
      </c>
      <c r="BH53" s="171">
        <f t="shared" si="57"/>
        <v>2.9623967306618058</v>
      </c>
      <c r="BI53" s="171">
        <f t="shared" si="57"/>
        <v>3.7869126996433549</v>
      </c>
      <c r="BJ53" s="171">
        <f t="shared" si="57"/>
        <v>3.0427851734692384</v>
      </c>
      <c r="BK53" s="171">
        <f t="shared" si="57"/>
        <v>3.6555374230398341</v>
      </c>
      <c r="BL53" s="171">
        <f t="shared" si="57"/>
        <v>3.6608864793278975</v>
      </c>
      <c r="BM53" s="171">
        <f t="shared" si="57"/>
        <v>3.4527101048568003</v>
      </c>
      <c r="BN53" s="171">
        <f t="shared" si="57"/>
        <v>2.9124887408068143</v>
      </c>
      <c r="BO53" s="171">
        <f t="shared" si="57"/>
        <v>0</v>
      </c>
      <c r="BP53" s="171">
        <f t="shared" si="57"/>
        <v>0</v>
      </c>
      <c r="BQ53" s="171">
        <f t="shared" si="57"/>
        <v>0</v>
      </c>
      <c r="BR53" s="173">
        <f t="shared" si="57"/>
        <v>3.0712178650387547</v>
      </c>
      <c r="BS53" s="171">
        <f t="shared" si="57"/>
        <v>2.5538431311626719</v>
      </c>
      <c r="BT53" s="171">
        <f t="shared" si="57"/>
        <v>3.4627354249125943</v>
      </c>
      <c r="BU53" s="171">
        <f t="shared" si="57"/>
        <v>3.3352659359547459</v>
      </c>
      <c r="BV53" s="171">
        <f t="shared" si="57"/>
        <v>0</v>
      </c>
      <c r="BW53" s="171">
        <f t="shared" si="57"/>
        <v>2.9690355374044306</v>
      </c>
      <c r="BX53" s="171">
        <f t="shared" si="57"/>
        <v>3.3352659359547459</v>
      </c>
      <c r="BY53" s="171">
        <f>IF(Info!$O$3="Q1",$BS53,IF(Info!$O$3="Q2",$BS53+$BT53,IF(Info!$O$3="Q3",$BS53+$BT53+$BU53,$BR53)))</f>
        <v>2.5538431311626719</v>
      </c>
      <c r="BZ53" s="171">
        <f>IF(Info!$O$3="Q1",$BS53,IF(Info!$O$3="Q2",$BT53,IF(Info!$O$3="Q3",$BU53,$BV53)))</f>
        <v>2.5538431311626719</v>
      </c>
      <c r="CA53" s="156"/>
    </row>
    <row r="54" spans="1:79" ht="13.95" customHeight="1" x14ac:dyDescent="0.3">
      <c r="A54" s="155"/>
      <c r="B54" s="373" t="s">
        <v>322</v>
      </c>
      <c r="C54" s="166"/>
      <c r="D54" s="157">
        <f>SUM(E54:BD54)</f>
        <v>13705.000000000002</v>
      </c>
      <c r="E54" s="741">
        <f>346</f>
        <v>346</v>
      </c>
      <c r="F54" s="741">
        <v>231.2</v>
      </c>
      <c r="G54" s="741">
        <v>448.06</v>
      </c>
      <c r="H54" s="741">
        <v>271.18</v>
      </c>
      <c r="I54" s="741">
        <v>242.55</v>
      </c>
      <c r="J54" s="741">
        <v>306.77</v>
      </c>
      <c r="K54" s="372">
        <v>251.67</v>
      </c>
      <c r="L54" s="748">
        <v>416.29</v>
      </c>
      <c r="M54" s="755">
        <v>443.16</v>
      </c>
      <c r="N54" s="755">
        <v>219.77</v>
      </c>
      <c r="O54" s="372">
        <v>250.09</v>
      </c>
      <c r="P54" s="372">
        <v>277.16000000000003</v>
      </c>
      <c r="Q54" s="755">
        <v>655.49</v>
      </c>
      <c r="R54" s="372">
        <v>565.02</v>
      </c>
      <c r="S54" s="372">
        <v>214.16</v>
      </c>
      <c r="T54" s="372">
        <v>315.92</v>
      </c>
      <c r="U54" s="372">
        <v>261.77999999999997</v>
      </c>
      <c r="V54" s="372">
        <v>571.55999999999995</v>
      </c>
      <c r="W54" s="372">
        <v>381.15</v>
      </c>
      <c r="X54" s="372">
        <v>299.57</v>
      </c>
      <c r="Y54" s="372">
        <v>247.27</v>
      </c>
      <c r="Z54" s="372">
        <v>300.2</v>
      </c>
      <c r="AA54" s="372">
        <v>669.75</v>
      </c>
      <c r="AB54" s="372">
        <v>388.61</v>
      </c>
      <c r="AC54" s="372">
        <v>383.35</v>
      </c>
      <c r="AD54" s="372">
        <v>354.95</v>
      </c>
      <c r="AE54" s="372">
        <v>257.95999999999998</v>
      </c>
      <c r="AF54" s="372">
        <v>439.75</v>
      </c>
      <c r="AG54" s="372">
        <v>316.68</v>
      </c>
      <c r="AH54" s="372">
        <v>326.54000000000002</v>
      </c>
      <c r="AI54" s="372">
        <v>374.38</v>
      </c>
      <c r="AJ54" s="372">
        <v>297.56</v>
      </c>
      <c r="AK54" s="372">
        <v>349.92</v>
      </c>
      <c r="AL54" s="372">
        <v>573.85</v>
      </c>
      <c r="AM54" s="682">
        <v>461.52</v>
      </c>
      <c r="AN54" s="682">
        <v>296.2</v>
      </c>
      <c r="AO54" s="682">
        <v>375.85</v>
      </c>
      <c r="AP54" s="682">
        <v>322.11</v>
      </c>
      <c r="AQ54" s="682"/>
      <c r="AR54" s="682"/>
      <c r="AS54" s="682"/>
      <c r="AT54" s="682"/>
      <c r="AU54" s="682"/>
      <c r="AV54" s="705"/>
      <c r="AW54" s="682"/>
      <c r="AX54" s="718"/>
      <c r="AY54" s="718"/>
      <c r="AZ54" s="372"/>
      <c r="BA54" s="372"/>
      <c r="BB54" s="372"/>
      <c r="BC54" s="372"/>
      <c r="BD54" s="372"/>
      <c r="BE54" s="158"/>
      <c r="BF54" s="163">
        <f>SUM(E54:H54)</f>
        <v>1296.44</v>
      </c>
      <c r="BG54" s="77">
        <f>SUM(I54:L54)</f>
        <v>1217.28</v>
      </c>
      <c r="BH54" s="77">
        <f>SUM(M54:Q54)</f>
        <v>1845.67</v>
      </c>
      <c r="BI54" s="77">
        <f>SUM(R54:U54)</f>
        <v>1356.8799999999999</v>
      </c>
      <c r="BJ54" s="77">
        <f>SUM(V54:Y54)</f>
        <v>1499.55</v>
      </c>
      <c r="BK54" s="77">
        <f>SUM(Z54:AD54)</f>
        <v>2096.8599999999997</v>
      </c>
      <c r="BL54" s="77">
        <f>SUM(AE54:AH54)</f>
        <v>1340.93</v>
      </c>
      <c r="BM54" s="77">
        <f>SUM(AI54:AL54)</f>
        <v>1595.71</v>
      </c>
      <c r="BN54" s="77">
        <f>SUM(AM54:AQ54)</f>
        <v>1455.6800000000003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13705</v>
      </c>
      <c r="BS54" s="77">
        <f>SUM(BF54:BH54)</f>
        <v>4359.3900000000003</v>
      </c>
      <c r="BT54" s="77">
        <f>SUM(BI54:BK54)</f>
        <v>4953.2899999999991</v>
      </c>
      <c r="BU54" s="77">
        <f>SUM(BL54:BN54)</f>
        <v>4392.3200000000006</v>
      </c>
      <c r="BV54" s="77">
        <f>SUM(BO54:BQ54)</f>
        <v>0</v>
      </c>
      <c r="BW54" s="77">
        <f>SUM(BF54:BK54)</f>
        <v>9312.68</v>
      </c>
      <c r="BX54" s="77">
        <f>SUM(BL54:BQ54)</f>
        <v>4392.3200000000006</v>
      </c>
      <c r="BY54" s="77">
        <f>IF(Info!$O$3="Q1",$BS54,IF(Info!$O$3="Q2",$BS54+$BT54,IF(Info!$O$3="Q3",$BS54+$BT54+$BU54,$BR54)))</f>
        <v>4359.3900000000003</v>
      </c>
      <c r="BZ54" s="77">
        <f>IF(Info!$O$3="Q1",$BS54,IF(Info!$O$3="Q2",$BT54,IF(Info!$O$3="Q3",$BU54,$BV54)))</f>
        <v>4359.3900000000003</v>
      </c>
      <c r="CA54" s="156"/>
    </row>
    <row r="55" spans="1:79" ht="13.95" customHeight="1" x14ac:dyDescent="0.3">
      <c r="A55" s="155"/>
      <c r="B55" s="373" t="s">
        <v>323</v>
      </c>
      <c r="C55" s="166"/>
      <c r="D55" s="157">
        <f>SUM(E55:BD55)</f>
        <v>3521.8200000000011</v>
      </c>
      <c r="E55" s="741">
        <v>44.87</v>
      </c>
      <c r="F55" s="741">
        <v>54.69</v>
      </c>
      <c r="G55" s="741">
        <v>67.180000000000007</v>
      </c>
      <c r="H55" s="741">
        <v>85.93</v>
      </c>
      <c r="I55" s="741">
        <v>96.36</v>
      </c>
      <c r="J55" s="741">
        <v>79.59</v>
      </c>
      <c r="K55" s="372">
        <v>113.09</v>
      </c>
      <c r="L55" s="748">
        <v>106.27</v>
      </c>
      <c r="M55" s="755">
        <v>74.459999999999994</v>
      </c>
      <c r="N55" s="755">
        <v>118.14</v>
      </c>
      <c r="O55" s="372">
        <v>118.9</v>
      </c>
      <c r="P55" s="372">
        <v>82.25</v>
      </c>
      <c r="Q55" s="755">
        <v>127.5</v>
      </c>
      <c r="R55" s="372">
        <v>138.11000000000001</v>
      </c>
      <c r="S55" s="372">
        <v>68.650000000000006</v>
      </c>
      <c r="T55" s="372">
        <v>66</v>
      </c>
      <c r="U55" s="372">
        <v>76.52</v>
      </c>
      <c r="V55" s="372">
        <v>97</v>
      </c>
      <c r="W55" s="372">
        <v>137.37</v>
      </c>
      <c r="X55" s="372">
        <v>97.08</v>
      </c>
      <c r="Y55" s="372">
        <v>99.35</v>
      </c>
      <c r="Z55" s="372">
        <v>47.47</v>
      </c>
      <c r="AA55" s="372">
        <v>119.52</v>
      </c>
      <c r="AB55" s="372">
        <v>93.16</v>
      </c>
      <c r="AC55" s="372">
        <v>60.51</v>
      </c>
      <c r="AD55" s="372">
        <v>87.84</v>
      </c>
      <c r="AE55" s="372">
        <v>94.09</v>
      </c>
      <c r="AF55" s="372">
        <v>115.04</v>
      </c>
      <c r="AG55" s="372">
        <v>82.67</v>
      </c>
      <c r="AH55" s="372">
        <v>102.26</v>
      </c>
      <c r="AI55" s="372">
        <v>109.06</v>
      </c>
      <c r="AJ55" s="372">
        <v>63.58</v>
      </c>
      <c r="AK55" s="372">
        <v>84.03</v>
      </c>
      <c r="AL55" s="372">
        <v>81.63</v>
      </c>
      <c r="AM55" s="682">
        <v>100.86</v>
      </c>
      <c r="AN55" s="682">
        <v>70.34</v>
      </c>
      <c r="AO55" s="682">
        <v>131.26</v>
      </c>
      <c r="AP55" s="682">
        <v>129.19</v>
      </c>
      <c r="AQ55" s="682"/>
      <c r="AR55" s="682"/>
      <c r="AS55" s="682"/>
      <c r="AT55" s="682"/>
      <c r="AU55" s="682"/>
      <c r="AV55" s="705"/>
      <c r="AW55" s="682"/>
      <c r="AX55" s="718"/>
      <c r="AY55" s="718"/>
      <c r="AZ55" s="372"/>
      <c r="BA55" s="372"/>
      <c r="BB55" s="372"/>
      <c r="BC55" s="372"/>
      <c r="BD55" s="372"/>
      <c r="BE55" s="158"/>
      <c r="BF55" s="163">
        <f>SUM(E55:H55)</f>
        <v>252.67000000000002</v>
      </c>
      <c r="BG55" s="77">
        <f>SUM(I55:L55)</f>
        <v>395.30999999999995</v>
      </c>
      <c r="BH55" s="77">
        <f>SUM(M55:Q55)</f>
        <v>521.25</v>
      </c>
      <c r="BI55" s="77">
        <f>SUM(R55:U55)</f>
        <v>349.28</v>
      </c>
      <c r="BJ55" s="77">
        <f>SUM(V55:Y55)</f>
        <v>430.79999999999995</v>
      </c>
      <c r="BK55" s="77">
        <f>SUM(Z55:AD55)</f>
        <v>408.5</v>
      </c>
      <c r="BL55" s="77">
        <f>SUM(AE55:AH55)</f>
        <v>394.06</v>
      </c>
      <c r="BM55" s="77">
        <f>SUM(AI55:AL55)</f>
        <v>338.29999999999995</v>
      </c>
      <c r="BN55" s="77">
        <f>SUM(AM55:AQ55)</f>
        <v>431.65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3521.82</v>
      </c>
      <c r="BS55" s="77">
        <f>SUM(BF55:BH55)</f>
        <v>1169.23</v>
      </c>
      <c r="BT55" s="77">
        <f>SUM(BI55:BK55)</f>
        <v>1188.58</v>
      </c>
      <c r="BU55" s="77">
        <f>SUM(BL55:BN55)</f>
        <v>1164.0099999999998</v>
      </c>
      <c r="BV55" s="77">
        <f>SUM(BO55:BQ55)</f>
        <v>0</v>
      </c>
      <c r="BW55" s="77">
        <f>SUM(BF55:BK55)</f>
        <v>2357.81</v>
      </c>
      <c r="BX55" s="77">
        <f>SUM(BL55:BQ55)</f>
        <v>1164.0099999999998</v>
      </c>
      <c r="BY55" s="77">
        <f>IF(Info!$O$3="Q1",$BS55,IF(Info!$O$3="Q2",$BS55+$BT55,IF(Info!$O$3="Q3",$BS55+$BT55+$BU55,$BR55)))</f>
        <v>1169.23</v>
      </c>
      <c r="BZ55" s="77">
        <f>IF(Info!$O$3="Q1",$BS55,IF(Info!$O$3="Q2",$BT55,IF(Info!$O$3="Q3",$BU55,$BV55)))</f>
        <v>1169.23</v>
      </c>
      <c r="CA55" s="156"/>
    </row>
    <row r="56" spans="1:79" ht="13.95" customHeight="1" x14ac:dyDescent="0.3">
      <c r="A56" s="155"/>
      <c r="B56" s="373" t="s">
        <v>324</v>
      </c>
      <c r="C56" s="166"/>
      <c r="D56" s="157">
        <f>SUM(E56:BD56)</f>
        <v>0</v>
      </c>
      <c r="E56" s="372"/>
      <c r="F56" s="372"/>
      <c r="G56" s="372"/>
      <c r="H56" s="372"/>
      <c r="I56" s="372"/>
      <c r="J56" s="372"/>
      <c r="K56" s="372"/>
      <c r="L56" s="748"/>
      <c r="M56" s="372"/>
      <c r="N56" s="372"/>
      <c r="O56" s="372"/>
      <c r="P56" s="372"/>
      <c r="Q56" s="755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682"/>
      <c r="AN56" s="682"/>
      <c r="AO56" s="682"/>
      <c r="AP56" s="682"/>
      <c r="AQ56" s="682"/>
      <c r="AR56" s="682"/>
      <c r="AS56" s="682"/>
      <c r="AT56" s="682"/>
      <c r="AU56" s="682"/>
      <c r="AV56" s="705"/>
      <c r="AW56" s="682"/>
      <c r="AX56" s="718"/>
      <c r="AY56" s="718"/>
      <c r="AZ56" s="372"/>
      <c r="BA56" s="372"/>
      <c r="BB56" s="372"/>
      <c r="BC56" s="372"/>
      <c r="BD56" s="372"/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ht="13.95" customHeight="1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3.95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692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ht="13.95" customHeight="1" x14ac:dyDescent="0.3">
      <c r="A59" s="155"/>
      <c r="B59" s="78" t="s">
        <v>326</v>
      </c>
      <c r="C59" s="166"/>
      <c r="D59" s="43">
        <f t="shared" ref="D59:AI59" si="58">IF(D$73=0,0,D74/D27)</f>
        <v>6.1836642044938683</v>
      </c>
      <c r="E59" s="44">
        <f t="shared" si="58"/>
        <v>9.53978043404544</v>
      </c>
      <c r="F59" s="44">
        <f t="shared" si="58"/>
        <v>4.970639460839994</v>
      </c>
      <c r="G59" s="44">
        <f t="shared" si="58"/>
        <v>6.1953181432907867</v>
      </c>
      <c r="H59" s="44">
        <f t="shared" si="58"/>
        <v>3.8744636954024338</v>
      </c>
      <c r="I59" s="44">
        <f t="shared" si="58"/>
        <v>19.840611734144336</v>
      </c>
      <c r="J59" s="44">
        <f t="shared" si="58"/>
        <v>10.706339709650804</v>
      </c>
      <c r="K59" s="44">
        <f t="shared" si="58"/>
        <v>6.9596330582947621</v>
      </c>
      <c r="L59" s="44">
        <f t="shared" si="58"/>
        <v>4.6212706899281857</v>
      </c>
      <c r="M59" s="44">
        <f t="shared" si="58"/>
        <v>4.1381649317784559</v>
      </c>
      <c r="N59" s="44">
        <f t="shared" si="58"/>
        <v>8.3839147468071626</v>
      </c>
      <c r="O59" s="44">
        <f t="shared" si="58"/>
        <v>17.168856848974958</v>
      </c>
      <c r="P59" s="44">
        <f t="shared" si="58"/>
        <v>11.551191587976895</v>
      </c>
      <c r="Q59" s="693">
        <f t="shared" si="58"/>
        <v>4.8471937655495392</v>
      </c>
      <c r="R59" s="44">
        <f t="shared" si="58"/>
        <v>4.0296817863533816</v>
      </c>
      <c r="S59" s="44">
        <f t="shared" si="58"/>
        <v>11.264968395642093</v>
      </c>
      <c r="T59" s="44">
        <f t="shared" si="58"/>
        <v>8.6840344544524282</v>
      </c>
      <c r="U59" s="44">
        <f t="shared" si="58"/>
        <v>9.4702288091523688</v>
      </c>
      <c r="V59" s="44">
        <f t="shared" si="58"/>
        <v>5.752791559299002</v>
      </c>
      <c r="W59" s="44">
        <f t="shared" si="58"/>
        <v>2.6720329441711335</v>
      </c>
      <c r="X59" s="44">
        <f t="shared" si="58"/>
        <v>10.813740993404602</v>
      </c>
      <c r="Y59" s="44">
        <f t="shared" si="58"/>
        <v>11.250704574662368</v>
      </c>
      <c r="Z59" s="44">
        <f t="shared" si="58"/>
        <v>7.8907786143019765</v>
      </c>
      <c r="AA59" s="44">
        <f t="shared" si="58"/>
        <v>4.6492217313754773</v>
      </c>
      <c r="AB59" s="44">
        <f t="shared" si="58"/>
        <v>2.9096461178987765</v>
      </c>
      <c r="AC59" s="44">
        <f t="shared" si="58"/>
        <v>7.8934755847353291</v>
      </c>
      <c r="AD59" s="44">
        <f t="shared" si="58"/>
        <v>11.754647351410826</v>
      </c>
      <c r="AE59" s="44">
        <f t="shared" si="58"/>
        <v>3.5983984412128129</v>
      </c>
      <c r="AF59" s="44">
        <f t="shared" si="58"/>
        <v>3.3697111706709033</v>
      </c>
      <c r="AG59" s="44">
        <f t="shared" si="58"/>
        <v>4.002940754699452</v>
      </c>
      <c r="AH59" s="44">
        <f t="shared" si="58"/>
        <v>8.3707966368226057</v>
      </c>
      <c r="AI59" s="44">
        <f t="shared" si="58"/>
        <v>10.970249934471219</v>
      </c>
      <c r="AJ59" s="44">
        <f t="shared" ref="AJ59:BD59" si="59">IF(AJ$73=0,0,AJ74/AJ27)</f>
        <v>7.7509478982807094</v>
      </c>
      <c r="AK59" s="44">
        <f t="shared" si="59"/>
        <v>7.3248378962536025</v>
      </c>
      <c r="AL59" s="44">
        <f t="shared" si="59"/>
        <v>3.2287324501391264</v>
      </c>
      <c r="AM59" s="44">
        <f t="shared" si="59"/>
        <v>4.3379624838540289</v>
      </c>
      <c r="AN59" s="44">
        <f t="shared" si="59"/>
        <v>7.7446024752746752</v>
      </c>
      <c r="AO59" s="44">
        <f t="shared" si="59"/>
        <v>11.796972534332086</v>
      </c>
      <c r="AP59" s="44">
        <f t="shared" si="59"/>
        <v>11.100030678910342</v>
      </c>
      <c r="AQ59" s="44">
        <f t="shared" si="59"/>
        <v>0</v>
      </c>
      <c r="AR59" s="44">
        <f t="shared" si="59"/>
        <v>0</v>
      </c>
      <c r="AS59" s="44">
        <f t="shared" si="59"/>
        <v>0</v>
      </c>
      <c r="AT59" s="44">
        <f t="shared" si="59"/>
        <v>0</v>
      </c>
      <c r="AU59" s="44">
        <f t="shared" si="59"/>
        <v>0</v>
      </c>
      <c r="AV59" s="44">
        <f t="shared" si="59"/>
        <v>0</v>
      </c>
      <c r="AW59" s="44">
        <f t="shared" si="59"/>
        <v>0</v>
      </c>
      <c r="AX59" s="44">
        <f t="shared" si="59"/>
        <v>0</v>
      </c>
      <c r="AY59" s="44">
        <f t="shared" si="59"/>
        <v>0</v>
      </c>
      <c r="AZ59" s="44">
        <f t="shared" si="59"/>
        <v>0</v>
      </c>
      <c r="BA59" s="44">
        <f t="shared" si="59"/>
        <v>0</v>
      </c>
      <c r="BB59" s="44">
        <f t="shared" si="59"/>
        <v>0</v>
      </c>
      <c r="BC59" s="44">
        <f t="shared" si="59"/>
        <v>0</v>
      </c>
      <c r="BD59" s="44">
        <f t="shared" si="59"/>
        <v>0</v>
      </c>
      <c r="BE59" s="175"/>
      <c r="BF59" s="79">
        <f t="shared" ref="BF59:BX59" si="60">IF(BF$73=0,0,BF74/BF27)</f>
        <v>5.4291438032968466</v>
      </c>
      <c r="BG59" s="44">
        <f t="shared" si="60"/>
        <v>8.9572409896057597</v>
      </c>
      <c r="BH59" s="44">
        <f t="shared" si="60"/>
        <v>6.5524646023554318</v>
      </c>
      <c r="BI59" s="44">
        <f t="shared" si="60"/>
        <v>6.7881633076459016</v>
      </c>
      <c r="BJ59" s="44">
        <f t="shared" si="60"/>
        <v>5.8579718968766024</v>
      </c>
      <c r="BK59" s="44">
        <f t="shared" si="60"/>
        <v>5.2836089336577361</v>
      </c>
      <c r="BL59" s="44">
        <f t="shared" si="60"/>
        <v>4.4236888316112362</v>
      </c>
      <c r="BM59" s="44">
        <f t="shared" si="60"/>
        <v>6.8576874165848256</v>
      </c>
      <c r="BN59" s="44">
        <f t="shared" si="60"/>
        <v>7.1358661165925028</v>
      </c>
      <c r="BO59" s="44">
        <f t="shared" si="60"/>
        <v>0</v>
      </c>
      <c r="BP59" s="44">
        <f t="shared" si="60"/>
        <v>0</v>
      </c>
      <c r="BQ59" s="44">
        <f t="shared" si="60"/>
        <v>0</v>
      </c>
      <c r="BR59" s="45">
        <f t="shared" si="60"/>
        <v>6.1836642044938657</v>
      </c>
      <c r="BS59" s="44">
        <f t="shared" si="60"/>
        <v>6.7564522208247091</v>
      </c>
      <c r="BT59" s="44">
        <f t="shared" si="60"/>
        <v>5.9032435297683357</v>
      </c>
      <c r="BU59" s="44">
        <f t="shared" si="60"/>
        <v>5.9117114198065019</v>
      </c>
      <c r="BV59" s="44">
        <f t="shared" si="60"/>
        <v>0</v>
      </c>
      <c r="BW59" s="44">
        <f t="shared" si="60"/>
        <v>6.3018870408676344</v>
      </c>
      <c r="BX59" s="44">
        <f t="shared" si="60"/>
        <v>5.9117114198065019</v>
      </c>
      <c r="BY59" s="44">
        <f>IF(Info!$O$3="Q1",$BS59,IF(Info!$O$3="Q2",$BS59+$BT59,IF(Info!$O$3="Q3",$BS59+$BT59+$BU59,$BR59)))</f>
        <v>6.7564522208247091</v>
      </c>
      <c r="BZ59" s="44">
        <f>IF(Info!$O$3="Q1",$BS59,IF(Info!$O$3="Q2",$BT59,IF(Info!$O$3="Q3",$BU59,$BV59)))</f>
        <v>6.7564522208247091</v>
      </c>
      <c r="CA59" s="156"/>
    </row>
    <row r="60" spans="1:79" ht="13.95" customHeight="1" x14ac:dyDescent="0.3">
      <c r="A60" s="155"/>
      <c r="B60" s="78" t="s">
        <v>327</v>
      </c>
      <c r="C60" s="166"/>
      <c r="D60" s="178">
        <f t="shared" ref="D60:AI60" si="61">IF(D$73=0,0,D74/D54)</f>
        <v>15.487834123799102</v>
      </c>
      <c r="E60" s="79">
        <f t="shared" si="61"/>
        <v>15.177625240847785</v>
      </c>
      <c r="F60" s="79">
        <f t="shared" si="61"/>
        <v>10.410178777393311</v>
      </c>
      <c r="G60" s="79">
        <f t="shared" si="61"/>
        <v>11.038495588388461</v>
      </c>
      <c r="H60" s="79">
        <f t="shared" si="61"/>
        <v>24.37606018142931</v>
      </c>
      <c r="I60" s="79">
        <f t="shared" si="61"/>
        <v>34.428021713736001</v>
      </c>
      <c r="J60" s="79">
        <f t="shared" si="61"/>
        <v>21.291575664721673</v>
      </c>
      <c r="K60" s="79">
        <f t="shared" si="61"/>
        <v>13.741175613568036</v>
      </c>
      <c r="L60" s="79">
        <f t="shared" si="61"/>
        <v>11.918013884551636</v>
      </c>
      <c r="M60" s="79">
        <f t="shared" si="61"/>
        <v>20.282666907362277</v>
      </c>
      <c r="N60" s="79">
        <f t="shared" si="61"/>
        <v>24.473843867073153</v>
      </c>
      <c r="O60" s="79">
        <f t="shared" si="61"/>
        <v>25.807176083276687</v>
      </c>
      <c r="P60" s="79">
        <f t="shared" si="61"/>
        <v>20.082052484726027</v>
      </c>
      <c r="Q60" s="765">
        <f t="shared" si="61"/>
        <v>10.105684297243284</v>
      </c>
      <c r="R60" s="79">
        <f t="shared" si="61"/>
        <v>13.750000000000002</v>
      </c>
      <c r="S60" s="79">
        <f t="shared" si="61"/>
        <v>33.120564064251028</v>
      </c>
      <c r="T60" s="79">
        <f t="shared" si="61"/>
        <v>16.296583523254832</v>
      </c>
      <c r="U60" s="79">
        <f t="shared" si="61"/>
        <v>18.551200753813639</v>
      </c>
      <c r="V60" s="79">
        <f t="shared" si="61"/>
        <v>10.468075675927873</v>
      </c>
      <c r="W60" s="79">
        <f t="shared" si="61"/>
        <v>13.366544230180596</v>
      </c>
      <c r="X60" s="79">
        <f t="shared" si="61"/>
        <v>27.621118046978449</v>
      </c>
      <c r="Y60" s="79">
        <f t="shared" si="61"/>
        <v>20.180470740486108</v>
      </c>
      <c r="Z60" s="79">
        <f t="shared" si="61"/>
        <v>13.546274705751722</v>
      </c>
      <c r="AA60" s="79">
        <f t="shared" si="61"/>
        <v>8.9253950479034465</v>
      </c>
      <c r="AB60" s="79">
        <f t="shared" si="61"/>
        <v>15.584025972912002</v>
      </c>
      <c r="AC60" s="79">
        <f t="shared" si="61"/>
        <v>12.544932829007434</v>
      </c>
      <c r="AD60" s="79">
        <f t="shared" si="61"/>
        <v>14.447668685730386</v>
      </c>
      <c r="AE60" s="79">
        <f t="shared" si="61"/>
        <v>11.740967591874711</v>
      </c>
      <c r="AF60" s="79">
        <f t="shared" si="61"/>
        <v>9.5492135683153307</v>
      </c>
      <c r="AG60" s="79">
        <f t="shared" si="61"/>
        <v>20.861226895709656</v>
      </c>
      <c r="AH60" s="79">
        <f t="shared" si="61"/>
        <v>17.551397480655766</v>
      </c>
      <c r="AI60" s="79">
        <f t="shared" si="61"/>
        <v>19.004687750414018</v>
      </c>
      <c r="AJ60" s="79">
        <f t="shared" ref="AJ60:BD60" si="62">IF(AJ$73=0,0,AJ74/AJ54)</f>
        <v>15.938466191692433</v>
      </c>
      <c r="AK60" s="79">
        <f t="shared" si="62"/>
        <v>9.2975537265660719</v>
      </c>
      <c r="AL60" s="79">
        <f t="shared" si="62"/>
        <v>5.3045511312480036</v>
      </c>
      <c r="AM60" s="79">
        <f t="shared" si="62"/>
        <v>16.348569220546601</v>
      </c>
      <c r="AN60" s="79">
        <f t="shared" si="62"/>
        <v>14.302413909520595</v>
      </c>
      <c r="AO60" s="79">
        <f t="shared" si="62"/>
        <v>17.766551372444681</v>
      </c>
      <c r="AP60" s="79">
        <f t="shared" si="62"/>
        <v>16.474470419008</v>
      </c>
      <c r="AQ60" s="79">
        <f t="shared" si="62"/>
        <v>0</v>
      </c>
      <c r="AR60" s="79">
        <f t="shared" si="62"/>
        <v>0</v>
      </c>
      <c r="AS60" s="79">
        <f t="shared" si="62"/>
        <v>0</v>
      </c>
      <c r="AT60" s="79">
        <f t="shared" si="62"/>
        <v>0</v>
      </c>
      <c r="AU60" s="79">
        <f t="shared" si="62"/>
        <v>0</v>
      </c>
      <c r="AV60" s="79">
        <f t="shared" si="62"/>
        <v>0</v>
      </c>
      <c r="AW60" s="79">
        <f t="shared" si="62"/>
        <v>0</v>
      </c>
      <c r="AX60" s="79">
        <f t="shared" si="62"/>
        <v>0</v>
      </c>
      <c r="AY60" s="79">
        <f t="shared" si="62"/>
        <v>0</v>
      </c>
      <c r="AZ60" s="79">
        <f t="shared" si="62"/>
        <v>0</v>
      </c>
      <c r="BA60" s="79">
        <f t="shared" si="62"/>
        <v>0</v>
      </c>
      <c r="BB60" s="79">
        <f t="shared" si="62"/>
        <v>0</v>
      </c>
      <c r="BC60" s="79">
        <f t="shared" si="62"/>
        <v>0</v>
      </c>
      <c r="BD60" s="79">
        <f t="shared" si="62"/>
        <v>0</v>
      </c>
      <c r="BE60" s="175"/>
      <c r="BF60" s="79">
        <f t="shared" ref="BF60:BX60" si="63">IF(BF$73=0,0,BF74/BF54)</f>
        <v>14.82097127518435</v>
      </c>
      <c r="BG60" s="79">
        <f t="shared" si="63"/>
        <v>19.142452845688755</v>
      </c>
      <c r="BH60" s="79">
        <f t="shared" si="63"/>
        <v>17.885817435764068</v>
      </c>
      <c r="BI60" s="79">
        <f t="shared" si="63"/>
        <v>18.326510081952716</v>
      </c>
      <c r="BJ60" s="79">
        <f t="shared" si="63"/>
        <v>16.233053249308128</v>
      </c>
      <c r="BK60" s="79">
        <f t="shared" si="63"/>
        <v>12.417511580808132</v>
      </c>
      <c r="BL60" s="79">
        <f t="shared" si="63"/>
        <v>14.591017676786509</v>
      </c>
      <c r="BM60" s="79">
        <f t="shared" si="63"/>
        <v>11.377406713417017</v>
      </c>
      <c r="BN60" s="79">
        <f t="shared" si="63"/>
        <v>16.326195775628339</v>
      </c>
      <c r="BO60" s="79">
        <f t="shared" si="63"/>
        <v>0</v>
      </c>
      <c r="BP60" s="79">
        <f t="shared" si="63"/>
        <v>0</v>
      </c>
      <c r="BQ60" s="79">
        <f t="shared" si="63"/>
        <v>0</v>
      </c>
      <c r="BR60" s="179">
        <f t="shared" si="63"/>
        <v>15.4878341237991</v>
      </c>
      <c r="BS60" s="79">
        <f t="shared" si="63"/>
        <v>17.325254603663968</v>
      </c>
      <c r="BT60" s="79">
        <f t="shared" si="63"/>
        <v>15.191303827018679</v>
      </c>
      <c r="BU60" s="79">
        <f t="shared" si="63"/>
        <v>13.998591101437658</v>
      </c>
      <c r="BV60" s="79">
        <f t="shared" si="63"/>
        <v>0</v>
      </c>
      <c r="BW60" s="79">
        <f t="shared" si="63"/>
        <v>16.190234712241804</v>
      </c>
      <c r="BX60" s="79">
        <f t="shared" si="63"/>
        <v>13.998591101437658</v>
      </c>
      <c r="BY60" s="79">
        <f>IF(Info!$O$3="Q1",$BS60,IF(Info!$O$3="Q2",$BS60+$BT60,IF(Info!$O$3="Q3",$BS60+$BT60+$BU60,$BR60)))</f>
        <v>17.325254603663968</v>
      </c>
      <c r="BZ60" s="79">
        <f>IF(Info!$O$3="Q1",$BS60,IF(Info!$O$3="Q2",$BT60,IF(Info!$O$3="Q3",$BU60,$BV60)))</f>
        <v>17.325254603663968</v>
      </c>
      <c r="CA60" s="156"/>
    </row>
    <row r="61" spans="1:79" ht="13.95" customHeight="1" x14ac:dyDescent="0.3">
      <c r="A61" s="155"/>
      <c r="B61" s="78" t="s">
        <v>328</v>
      </c>
      <c r="C61" s="166"/>
      <c r="D61" s="178">
        <f t="shared" ref="D61:AI61" si="64">IF(D$73=0,0,D74/(D55+D56)*40)</f>
        <v>2410.8076695193581</v>
      </c>
      <c r="E61" s="79">
        <f t="shared" si="64"/>
        <v>4681.4872594903809</v>
      </c>
      <c r="F61" s="79">
        <f t="shared" si="64"/>
        <v>1760.3461936978122</v>
      </c>
      <c r="G61" s="79">
        <f t="shared" si="64"/>
        <v>2944.8695048129407</v>
      </c>
      <c r="H61" s="79">
        <f t="shared" si="64"/>
        <v>3077.062725474223</v>
      </c>
      <c r="I61" s="79">
        <f t="shared" si="64"/>
        <v>3466.3830081638307</v>
      </c>
      <c r="J61" s="79">
        <f t="shared" si="64"/>
        <v>3282.631821418101</v>
      </c>
      <c r="K61" s="79">
        <f t="shared" si="64"/>
        <v>1223.1821263300619</v>
      </c>
      <c r="L61" s="79">
        <f t="shared" si="64"/>
        <v>1867.4508327844171</v>
      </c>
      <c r="M61" s="79">
        <f t="shared" si="64"/>
        <v>4828.6149162861502</v>
      </c>
      <c r="N61" s="79">
        <f t="shared" si="64"/>
        <v>1821.0992607640653</v>
      </c>
      <c r="O61" s="79">
        <f t="shared" si="64"/>
        <v>2171.2755817213342</v>
      </c>
      <c r="P61" s="79">
        <f t="shared" si="64"/>
        <v>2706.8409321175277</v>
      </c>
      <c r="Q61" s="765">
        <f t="shared" si="64"/>
        <v>2078.1725490196077</v>
      </c>
      <c r="R61" s="79">
        <f t="shared" si="64"/>
        <v>2250.0977481717468</v>
      </c>
      <c r="S61" s="79">
        <f t="shared" si="64"/>
        <v>4132.9060451565911</v>
      </c>
      <c r="T61" s="79">
        <f t="shared" si="64"/>
        <v>3120.2525252525256</v>
      </c>
      <c r="U61" s="79">
        <f t="shared" si="64"/>
        <v>2538.595574141837</v>
      </c>
      <c r="V61" s="79">
        <f t="shared" si="64"/>
        <v>2467.2714776632306</v>
      </c>
      <c r="W61" s="79">
        <f t="shared" si="64"/>
        <v>1483.4849918711025</v>
      </c>
      <c r="X61" s="79">
        <f t="shared" si="64"/>
        <v>3409.3359428649915</v>
      </c>
      <c r="Y61" s="79">
        <f t="shared" si="64"/>
        <v>2009.06894816306</v>
      </c>
      <c r="Z61" s="79">
        <f t="shared" si="64"/>
        <v>3426.6624534793909</v>
      </c>
      <c r="AA61" s="79">
        <f t="shared" si="64"/>
        <v>2000.596831771531</v>
      </c>
      <c r="AB61" s="79">
        <f t="shared" si="64"/>
        <v>2600.3041362530416</v>
      </c>
      <c r="AC61" s="79">
        <f t="shared" si="64"/>
        <v>3179.0447859857882</v>
      </c>
      <c r="AD61" s="79">
        <f t="shared" si="64"/>
        <v>2335.2459016393445</v>
      </c>
      <c r="AE61" s="79">
        <f t="shared" si="64"/>
        <v>1287.5757253693273</v>
      </c>
      <c r="AF61" s="79">
        <f t="shared" si="64"/>
        <v>1460.1066295781175</v>
      </c>
      <c r="AG61" s="79">
        <f t="shared" si="64"/>
        <v>3196.4840127414218</v>
      </c>
      <c r="AH61" s="79">
        <f t="shared" si="64"/>
        <v>2241.8280200795357</v>
      </c>
      <c r="AI61" s="79">
        <f t="shared" si="64"/>
        <v>2609.563543003851</v>
      </c>
      <c r="AJ61" s="79">
        <f t="shared" ref="AJ61:BD61" si="65">IF(AJ$73=0,0,AJ74/(AJ55+AJ56)*40)</f>
        <v>2983.7370242214538</v>
      </c>
      <c r="AK61" s="79">
        <f t="shared" si="65"/>
        <v>1548.6849934547186</v>
      </c>
      <c r="AL61" s="79">
        <f t="shared" si="65"/>
        <v>1491.6166442076037</v>
      </c>
      <c r="AM61" s="79">
        <f t="shared" si="65"/>
        <v>2992.3425209861853</v>
      </c>
      <c r="AN61" s="79">
        <f t="shared" si="65"/>
        <v>2409.0844469718509</v>
      </c>
      <c r="AO61" s="79">
        <f t="shared" si="65"/>
        <v>2034.9103560363656</v>
      </c>
      <c r="AP61" s="79">
        <f t="shared" si="65"/>
        <v>1643.0348066155793</v>
      </c>
      <c r="AQ61" s="79">
        <f t="shared" si="65"/>
        <v>0</v>
      </c>
      <c r="AR61" s="79">
        <f t="shared" si="65"/>
        <v>0</v>
      </c>
      <c r="AS61" s="79">
        <f t="shared" si="65"/>
        <v>0</v>
      </c>
      <c r="AT61" s="79">
        <f t="shared" si="65"/>
        <v>0</v>
      </c>
      <c r="AU61" s="79">
        <f t="shared" si="65"/>
        <v>0</v>
      </c>
      <c r="AV61" s="79">
        <f t="shared" si="65"/>
        <v>0</v>
      </c>
      <c r="AW61" s="79">
        <f t="shared" si="65"/>
        <v>0</v>
      </c>
      <c r="AX61" s="79">
        <f t="shared" si="65"/>
        <v>0</v>
      </c>
      <c r="AY61" s="79">
        <f t="shared" si="65"/>
        <v>0</v>
      </c>
      <c r="AZ61" s="79">
        <f t="shared" si="65"/>
        <v>0</v>
      </c>
      <c r="BA61" s="79">
        <f t="shared" si="65"/>
        <v>0</v>
      </c>
      <c r="BB61" s="79">
        <f t="shared" si="65"/>
        <v>0</v>
      </c>
      <c r="BC61" s="79">
        <f t="shared" si="65"/>
        <v>0</v>
      </c>
      <c r="BD61" s="79">
        <f t="shared" si="65"/>
        <v>0</v>
      </c>
      <c r="BE61" s="175"/>
      <c r="BF61" s="79">
        <f t="shared" ref="BF61:BX61" si="66">IF(BF$73=0,0,BF74/(BF55+BF56)*40)</f>
        <v>3041.8332211976094</v>
      </c>
      <c r="BG61" s="79">
        <f t="shared" si="66"/>
        <v>2357.8179150540091</v>
      </c>
      <c r="BH61" s="79">
        <f t="shared" si="66"/>
        <v>2533.2425259792167</v>
      </c>
      <c r="BI61" s="79">
        <f t="shared" si="66"/>
        <v>2847.7868758589102</v>
      </c>
      <c r="BJ61" s="79">
        <f t="shared" si="66"/>
        <v>2260.1926648096569</v>
      </c>
      <c r="BK61" s="79">
        <f t="shared" si="66"/>
        <v>2549.5993472052223</v>
      </c>
      <c r="BL61" s="79">
        <f t="shared" si="66"/>
        <v>1986.0461181884316</v>
      </c>
      <c r="BM61" s="79">
        <f t="shared" si="66"/>
        <v>2146.6203566853883</v>
      </c>
      <c r="BN61" s="79">
        <f t="shared" si="66"/>
        <v>2202.3136028418089</v>
      </c>
      <c r="BO61" s="79">
        <f t="shared" si="66"/>
        <v>0</v>
      </c>
      <c r="BP61" s="79">
        <f t="shared" si="66"/>
        <v>0</v>
      </c>
      <c r="BQ61" s="79">
        <f t="shared" si="66"/>
        <v>0</v>
      </c>
      <c r="BR61" s="179">
        <f t="shared" si="66"/>
        <v>2410.8076695193581</v>
      </c>
      <c r="BS61" s="79">
        <f t="shared" si="66"/>
        <v>2583.838651648236</v>
      </c>
      <c r="BT61" s="79">
        <f t="shared" si="66"/>
        <v>2532.3304559502376</v>
      </c>
      <c r="BU61" s="79">
        <f t="shared" si="66"/>
        <v>2112.9128329367163</v>
      </c>
      <c r="BV61" s="79">
        <f t="shared" si="66"/>
        <v>0</v>
      </c>
      <c r="BW61" s="79">
        <f t="shared" si="66"/>
        <v>2557.8731958894059</v>
      </c>
      <c r="BX61" s="79">
        <f t="shared" si="66"/>
        <v>2112.9128329367163</v>
      </c>
      <c r="BY61" s="79">
        <f>IF(Info!$O$3="Q1",$BS61,IF(Info!$O$3="Q2",$BS61+$BT61,IF(Info!$O$3="Q3",$BS61+$BT61+$BU61,$BR61)))</f>
        <v>2583.838651648236</v>
      </c>
      <c r="BZ61" s="79">
        <f>IF(Info!$O$3="Q1",$BS61,IF(Info!$O$3="Q2",$BT61,IF(Info!$O$3="Q3",$BU61,$BV61)))</f>
        <v>2583.838651648236</v>
      </c>
      <c r="CA61" s="156"/>
    </row>
    <row r="62" spans="1:79" ht="13.95" customHeight="1" x14ac:dyDescent="0.3">
      <c r="A62" s="155"/>
      <c r="B62" s="180" t="s">
        <v>329</v>
      </c>
      <c r="C62" s="166"/>
      <c r="D62" s="178">
        <f t="shared" ref="D62:AI62" si="67">IF(D$73=0,0,D74/(D55+D56))</f>
        <v>60.270191737983957</v>
      </c>
      <c r="E62" s="79">
        <f t="shared" si="67"/>
        <v>117.03718148725952</v>
      </c>
      <c r="F62" s="79">
        <f t="shared" si="67"/>
        <v>44.008654842445303</v>
      </c>
      <c r="G62" s="79">
        <f t="shared" si="67"/>
        <v>73.621737620323515</v>
      </c>
      <c r="H62" s="79">
        <f t="shared" si="67"/>
        <v>76.926568136855579</v>
      </c>
      <c r="I62" s="79">
        <f t="shared" si="67"/>
        <v>86.659575204095773</v>
      </c>
      <c r="J62" s="79">
        <f t="shared" si="67"/>
        <v>82.065795535452523</v>
      </c>
      <c r="K62" s="79">
        <f t="shared" si="67"/>
        <v>30.579553158251546</v>
      </c>
      <c r="L62" s="79">
        <f t="shared" si="67"/>
        <v>46.686270819610428</v>
      </c>
      <c r="M62" s="79">
        <f t="shared" si="67"/>
        <v>120.71537290715375</v>
      </c>
      <c r="N62" s="79">
        <f t="shared" si="67"/>
        <v>45.527481519101634</v>
      </c>
      <c r="O62" s="79">
        <f t="shared" si="67"/>
        <v>54.281889543033358</v>
      </c>
      <c r="P62" s="79">
        <f t="shared" si="67"/>
        <v>67.671023302938195</v>
      </c>
      <c r="Q62" s="765">
        <f t="shared" si="67"/>
        <v>51.954313725490195</v>
      </c>
      <c r="R62" s="79">
        <f t="shared" si="67"/>
        <v>56.252443704293675</v>
      </c>
      <c r="S62" s="79">
        <f t="shared" si="67"/>
        <v>103.32265112891477</v>
      </c>
      <c r="T62" s="79">
        <f t="shared" si="67"/>
        <v>78.006313131313135</v>
      </c>
      <c r="U62" s="79">
        <f t="shared" si="67"/>
        <v>63.464889353545928</v>
      </c>
      <c r="V62" s="79">
        <f t="shared" si="67"/>
        <v>61.681786941580761</v>
      </c>
      <c r="W62" s="79">
        <f t="shared" si="67"/>
        <v>37.087124796777559</v>
      </c>
      <c r="X62" s="79">
        <f t="shared" si="67"/>
        <v>85.233398571624789</v>
      </c>
      <c r="Y62" s="79">
        <f t="shared" si="67"/>
        <v>50.226723704076498</v>
      </c>
      <c r="Z62" s="79">
        <f t="shared" si="67"/>
        <v>85.66656133698477</v>
      </c>
      <c r="AA62" s="79">
        <f t="shared" si="67"/>
        <v>50.014920794288273</v>
      </c>
      <c r="AB62" s="79">
        <f t="shared" si="67"/>
        <v>65.007603406326041</v>
      </c>
      <c r="AC62" s="79">
        <f t="shared" si="67"/>
        <v>79.476119649644701</v>
      </c>
      <c r="AD62" s="79">
        <f t="shared" si="67"/>
        <v>58.381147540983612</v>
      </c>
      <c r="AE62" s="79">
        <f t="shared" si="67"/>
        <v>32.189393134233185</v>
      </c>
      <c r="AF62" s="79">
        <f t="shared" si="67"/>
        <v>36.502665739452937</v>
      </c>
      <c r="AG62" s="79">
        <f t="shared" si="67"/>
        <v>79.912100318535551</v>
      </c>
      <c r="AH62" s="79">
        <f t="shared" si="67"/>
        <v>56.045700501988392</v>
      </c>
      <c r="AI62" s="79">
        <f t="shared" si="67"/>
        <v>65.239088575096275</v>
      </c>
      <c r="AJ62" s="79">
        <f t="shared" ref="AJ62:BD62" si="68">IF(AJ$73=0,0,AJ74/(AJ55+AJ56))</f>
        <v>74.593425605536339</v>
      </c>
      <c r="AK62" s="79">
        <f t="shared" si="68"/>
        <v>38.717124836367965</v>
      </c>
      <c r="AL62" s="79">
        <f t="shared" si="68"/>
        <v>37.29041610519009</v>
      </c>
      <c r="AM62" s="79">
        <f t="shared" si="68"/>
        <v>74.808563024654632</v>
      </c>
      <c r="AN62" s="79">
        <f t="shared" si="68"/>
        <v>60.227111174296269</v>
      </c>
      <c r="AO62" s="79">
        <f t="shared" si="68"/>
        <v>50.87275890090914</v>
      </c>
      <c r="AP62" s="79">
        <f t="shared" si="68"/>
        <v>41.075870165389482</v>
      </c>
      <c r="AQ62" s="79">
        <f t="shared" si="68"/>
        <v>0</v>
      </c>
      <c r="AR62" s="79">
        <f t="shared" si="68"/>
        <v>0</v>
      </c>
      <c r="AS62" s="79">
        <f t="shared" si="68"/>
        <v>0</v>
      </c>
      <c r="AT62" s="79">
        <f t="shared" si="68"/>
        <v>0</v>
      </c>
      <c r="AU62" s="79">
        <f t="shared" si="68"/>
        <v>0</v>
      </c>
      <c r="AV62" s="79">
        <f t="shared" si="68"/>
        <v>0</v>
      </c>
      <c r="AW62" s="79">
        <f t="shared" si="68"/>
        <v>0</v>
      </c>
      <c r="AX62" s="79">
        <f t="shared" si="68"/>
        <v>0</v>
      </c>
      <c r="AY62" s="79">
        <f t="shared" si="68"/>
        <v>0</v>
      </c>
      <c r="AZ62" s="79">
        <f t="shared" si="68"/>
        <v>0</v>
      </c>
      <c r="BA62" s="79">
        <f t="shared" si="68"/>
        <v>0</v>
      </c>
      <c r="BB62" s="79">
        <f t="shared" si="68"/>
        <v>0</v>
      </c>
      <c r="BC62" s="79">
        <f t="shared" si="68"/>
        <v>0</v>
      </c>
      <c r="BD62" s="79">
        <f t="shared" si="68"/>
        <v>0</v>
      </c>
      <c r="BE62" s="175"/>
      <c r="BF62" s="79">
        <f t="shared" ref="BF62:BX62" si="69">IF(BF$73=0,0,BF74/(BF55+BF56))</f>
        <v>76.045830529940233</v>
      </c>
      <c r="BG62" s="79">
        <f t="shared" si="69"/>
        <v>58.945447876350229</v>
      </c>
      <c r="BH62" s="79">
        <f t="shared" si="69"/>
        <v>63.331063149480414</v>
      </c>
      <c r="BI62" s="79">
        <f t="shared" si="69"/>
        <v>71.194671896472755</v>
      </c>
      <c r="BJ62" s="79">
        <f t="shared" si="69"/>
        <v>56.504816620241421</v>
      </c>
      <c r="BK62" s="79">
        <f t="shared" si="69"/>
        <v>63.739983680130564</v>
      </c>
      <c r="BL62" s="79">
        <f t="shared" si="69"/>
        <v>49.651152954710788</v>
      </c>
      <c r="BM62" s="79">
        <f t="shared" si="69"/>
        <v>53.665508917134702</v>
      </c>
      <c r="BN62" s="79">
        <f t="shared" si="69"/>
        <v>55.05784007104522</v>
      </c>
      <c r="BO62" s="79">
        <f t="shared" si="69"/>
        <v>0</v>
      </c>
      <c r="BP62" s="79">
        <f t="shared" si="69"/>
        <v>0</v>
      </c>
      <c r="BQ62" s="79">
        <f t="shared" si="69"/>
        <v>0</v>
      </c>
      <c r="BR62" s="179">
        <f t="shared" si="69"/>
        <v>60.270191737983957</v>
      </c>
      <c r="BS62" s="79">
        <f t="shared" si="69"/>
        <v>64.595966291205897</v>
      </c>
      <c r="BT62" s="79">
        <f t="shared" si="69"/>
        <v>63.308261398755945</v>
      </c>
      <c r="BU62" s="79">
        <f t="shared" si="69"/>
        <v>52.822820823417906</v>
      </c>
      <c r="BV62" s="79">
        <f t="shared" si="69"/>
        <v>0</v>
      </c>
      <c r="BW62" s="79">
        <f t="shared" si="69"/>
        <v>63.946829897235148</v>
      </c>
      <c r="BX62" s="79">
        <f t="shared" si="69"/>
        <v>52.822820823417906</v>
      </c>
      <c r="BY62" s="79">
        <f>IF(Info!$O$3="Q1",$BS62,IF(Info!$O$3="Q2",$BS62+$BT62,IF(Info!$O$3="Q3",$BS62+$BT62+$BU62,$BR62)))</f>
        <v>64.595966291205897</v>
      </c>
      <c r="BZ62" s="79">
        <f>IF(Info!$O$3="Q1",$BS62,IF(Info!$O$3="Q2",$BT62,IF(Info!$O$3="Q3",$BU62,$BV62)))</f>
        <v>64.595966291205897</v>
      </c>
      <c r="CA62" s="156"/>
    </row>
    <row r="63" spans="1:79" ht="13.95" customHeight="1" x14ac:dyDescent="0.3">
      <c r="A63" s="155"/>
      <c r="B63" s="78" t="s">
        <v>330</v>
      </c>
      <c r="C63" s="166"/>
      <c r="D63" s="178">
        <f t="shared" ref="D63:AI63" si="70">IF(D$73=0,0,D136/(D55+D56))</f>
        <v>1.5595677730148001</v>
      </c>
      <c r="E63" s="79">
        <f t="shared" si="70"/>
        <v>-5.1676309909539215</v>
      </c>
      <c r="F63" s="79">
        <f t="shared" si="70"/>
        <v>-59.870237140807632</v>
      </c>
      <c r="G63" s="79">
        <f t="shared" si="70"/>
        <v>-13.766273730734863</v>
      </c>
      <c r="H63" s="79">
        <f t="shared" si="70"/>
        <v>-30.342448534436205</v>
      </c>
      <c r="I63" s="79">
        <f t="shared" si="70"/>
        <v>23.993237831422771</v>
      </c>
      <c r="J63" s="79">
        <f t="shared" si="70"/>
        <v>12.210370617362699</v>
      </c>
      <c r="K63" s="79">
        <f t="shared" si="70"/>
        <v>-19.742623302067102</v>
      </c>
      <c r="L63" s="79">
        <f t="shared" si="70"/>
        <v>-11.082048266027753</v>
      </c>
      <c r="M63" s="79">
        <f t="shared" si="70"/>
        <v>23.306274923035598</v>
      </c>
      <c r="N63" s="79">
        <f t="shared" si="70"/>
        <v>5.8574507429256046</v>
      </c>
      <c r="O63" s="79">
        <f t="shared" si="70"/>
        <v>22.770971943671693</v>
      </c>
      <c r="P63" s="79">
        <f t="shared" si="70"/>
        <v>16.652444548359441</v>
      </c>
      <c r="Q63" s="765">
        <f t="shared" si="70"/>
        <v>12.865099849170448</v>
      </c>
      <c r="R63" s="79">
        <f t="shared" si="70"/>
        <v>2.2566400063865859</v>
      </c>
      <c r="S63" s="79">
        <f t="shared" si="70"/>
        <v>24.625922087138385</v>
      </c>
      <c r="T63" s="79">
        <f t="shared" si="70"/>
        <v>7.4417608780108822</v>
      </c>
      <c r="U63" s="79">
        <f t="shared" si="70"/>
        <v>2.3994321913493462</v>
      </c>
      <c r="V63" s="79">
        <f t="shared" si="70"/>
        <v>7.6851156489558692</v>
      </c>
      <c r="W63" s="79">
        <f t="shared" si="70"/>
        <v>55.118957690534444</v>
      </c>
      <c r="X63" s="79">
        <f t="shared" si="70"/>
        <v>29.652378292288681</v>
      </c>
      <c r="Y63" s="79">
        <f t="shared" si="70"/>
        <v>1.5819951479488439</v>
      </c>
      <c r="Z63" s="79">
        <f t="shared" si="70"/>
        <v>-28.407489210459516</v>
      </c>
      <c r="AA63" s="79">
        <f t="shared" si="70"/>
        <v>0.88739530772663833</v>
      </c>
      <c r="AB63" s="79">
        <f t="shared" si="70"/>
        <v>-22.768285882573121</v>
      </c>
      <c r="AC63" s="79">
        <f t="shared" si="70"/>
        <v>-18.83964379695664</v>
      </c>
      <c r="AD63" s="79">
        <f t="shared" si="70"/>
        <v>-10.86707095651767</v>
      </c>
      <c r="AE63" s="79">
        <f t="shared" si="70"/>
        <v>-23.250046327711321</v>
      </c>
      <c r="AF63" s="79">
        <f t="shared" si="70"/>
        <v>-11.817630322563391</v>
      </c>
      <c r="AG63" s="79">
        <f t="shared" si="70"/>
        <v>-17.239347513902949</v>
      </c>
      <c r="AH63" s="79">
        <f t="shared" si="70"/>
        <v>-1.2915463098085791</v>
      </c>
      <c r="AI63" s="79">
        <f t="shared" si="70"/>
        <v>12.204653284242491</v>
      </c>
      <c r="AJ63" s="79">
        <f t="shared" ref="AJ63:BD63" si="71">IF(AJ$73=0,0,AJ136/(AJ55+AJ56))</f>
        <v>-0.20486808462586711</v>
      </c>
      <c r="AK63" s="79">
        <f t="shared" si="71"/>
        <v>-14.705924623989601</v>
      </c>
      <c r="AL63" s="79">
        <f t="shared" si="71"/>
        <v>-23.732518838913553</v>
      </c>
      <c r="AM63" s="79">
        <f t="shared" si="71"/>
        <v>10.81853877169166</v>
      </c>
      <c r="AN63" s="79">
        <f t="shared" si="71"/>
        <v>-8.1705598448561165</v>
      </c>
      <c r="AO63" s="79">
        <f t="shared" si="71"/>
        <v>9.3342182475962758</v>
      </c>
      <c r="AP63" s="79">
        <f t="shared" si="71"/>
        <v>8.9667762250392524</v>
      </c>
      <c r="AQ63" s="79">
        <f t="shared" si="71"/>
        <v>0</v>
      </c>
      <c r="AR63" s="79">
        <f t="shared" si="71"/>
        <v>0</v>
      </c>
      <c r="AS63" s="79">
        <f t="shared" si="71"/>
        <v>0</v>
      </c>
      <c r="AT63" s="79">
        <f t="shared" si="71"/>
        <v>0</v>
      </c>
      <c r="AU63" s="79">
        <f t="shared" si="71"/>
        <v>0</v>
      </c>
      <c r="AV63" s="79">
        <f t="shared" si="71"/>
        <v>0</v>
      </c>
      <c r="AW63" s="79">
        <f t="shared" si="71"/>
        <v>0</v>
      </c>
      <c r="AX63" s="79">
        <f t="shared" si="71"/>
        <v>0</v>
      </c>
      <c r="AY63" s="79">
        <f t="shared" si="71"/>
        <v>0</v>
      </c>
      <c r="AZ63" s="79">
        <f t="shared" si="71"/>
        <v>0</v>
      </c>
      <c r="BA63" s="79">
        <f t="shared" si="71"/>
        <v>0</v>
      </c>
      <c r="BB63" s="79">
        <f t="shared" si="71"/>
        <v>0</v>
      </c>
      <c r="BC63" s="79">
        <f t="shared" si="71"/>
        <v>0</v>
      </c>
      <c r="BD63" s="79">
        <f t="shared" si="71"/>
        <v>0</v>
      </c>
      <c r="BE63" s="175"/>
      <c r="BF63" s="79">
        <f t="shared" ref="BF63:BX63" si="72">IF(BF$73=0,0,BF136/(BF55+BF56))</f>
        <v>-27.855779251948164</v>
      </c>
      <c r="BG63" s="79">
        <f t="shared" si="72"/>
        <v>-0.32018098097630349</v>
      </c>
      <c r="BH63" s="79">
        <f t="shared" si="72"/>
        <v>15.62554785709894</v>
      </c>
      <c r="BI63" s="79">
        <f t="shared" si="72"/>
        <v>7.6643233846623682</v>
      </c>
      <c r="BJ63" s="79">
        <f t="shared" si="72"/>
        <v>26.35323012641955</v>
      </c>
      <c r="BK63" s="79">
        <f t="shared" si="72"/>
        <v>-13.361287386623982</v>
      </c>
      <c r="BL63" s="79">
        <f t="shared" si="72"/>
        <v>-12.953223965633237</v>
      </c>
      <c r="BM63" s="79">
        <f t="shared" si="72"/>
        <v>-5.4833295436458362</v>
      </c>
      <c r="BN63" s="79">
        <f t="shared" si="72"/>
        <v>6.7185635323015171</v>
      </c>
      <c r="BO63" s="79">
        <f t="shared" si="72"/>
        <v>0</v>
      </c>
      <c r="BP63" s="79">
        <f t="shared" si="72"/>
        <v>0</v>
      </c>
      <c r="BQ63" s="79">
        <f t="shared" si="72"/>
        <v>0</v>
      </c>
      <c r="BR63" s="179">
        <f t="shared" si="72"/>
        <v>1.5595677730147999</v>
      </c>
      <c r="BS63" s="79">
        <f t="shared" si="72"/>
        <v>0.83809544172945993</v>
      </c>
      <c r="BT63" s="79">
        <f t="shared" si="72"/>
        <v>7.2118666920363097</v>
      </c>
      <c r="BU63" s="79">
        <f t="shared" si="72"/>
        <v>-3.487332472912493</v>
      </c>
      <c r="BV63" s="79">
        <f t="shared" si="72"/>
        <v>0</v>
      </c>
      <c r="BW63" s="79">
        <f t="shared" si="72"/>
        <v>4.0511350983132033</v>
      </c>
      <c r="BX63" s="79">
        <f t="shared" si="72"/>
        <v>-3.487332472912493</v>
      </c>
      <c r="BY63" s="79">
        <f>IF(Info!$O$3="Q1",$BS63,IF(Info!$O$3="Q2",$BS63+$BT63,IF(Info!$O$3="Q3",$BS63+$BT63+$BU63,$BR63)))</f>
        <v>0.83809544172945993</v>
      </c>
      <c r="BZ63" s="79">
        <f>IF(Info!$O$3="Q1",$BS63,IF(Info!$O$3="Q2",$BT63,IF(Info!$O$3="Q3",$BU63,$BV63)))</f>
        <v>0.83809544172945993</v>
      </c>
      <c r="CA63" s="156"/>
    </row>
    <row r="64" spans="1:79" ht="13.95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695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ht="13.95" customHeight="1" x14ac:dyDescent="0.3">
      <c r="A65" s="155"/>
      <c r="B65" s="78" t="s">
        <v>332</v>
      </c>
      <c r="C65" s="166"/>
      <c r="D65" s="178">
        <f>IF(D$74=0,0,D74/D29)</f>
        <v>6.9027465087749622</v>
      </c>
      <c r="E65" s="79">
        <f t="shared" ref="E65:AJ65" si="73">IF(E$73=0,0,E74/E29)</f>
        <v>6.8395284423663849</v>
      </c>
      <c r="F65" s="79">
        <f t="shared" si="73"/>
        <v>4.5453114770609861</v>
      </c>
      <c r="G65" s="79">
        <f t="shared" si="73"/>
        <v>6.3705557058275479</v>
      </c>
      <c r="H65" s="79">
        <f t="shared" si="73"/>
        <v>6.3981377521390685</v>
      </c>
      <c r="I65" s="79">
        <f t="shared" si="73"/>
        <v>14.849058728690995</v>
      </c>
      <c r="J65" s="79">
        <f t="shared" si="73"/>
        <v>11.22753187222461</v>
      </c>
      <c r="K65" s="79">
        <f t="shared" si="73"/>
        <v>5.6546022869725414</v>
      </c>
      <c r="L65" s="79">
        <f t="shared" si="73"/>
        <v>3.396486688162768</v>
      </c>
      <c r="M65" s="79">
        <f t="shared" si="73"/>
        <v>11.622165617174604</v>
      </c>
      <c r="N65" s="79">
        <f t="shared" si="73"/>
        <v>12.164412580664616</v>
      </c>
      <c r="O65" s="79">
        <f t="shared" si="73"/>
        <v>17.126487108044756</v>
      </c>
      <c r="P65" s="79">
        <f t="shared" si="73"/>
        <v>8.207053578888905</v>
      </c>
      <c r="Q65" s="765">
        <f t="shared" si="73"/>
        <v>5.0619545781051798</v>
      </c>
      <c r="R65" s="79">
        <f t="shared" si="73"/>
        <v>6.3561225241145722</v>
      </c>
      <c r="S65" s="79">
        <f t="shared" si="73"/>
        <v>11.257102047294079</v>
      </c>
      <c r="T65" s="79">
        <f t="shared" si="73"/>
        <v>9.9051824204295507</v>
      </c>
      <c r="U65" s="79">
        <f t="shared" si="73"/>
        <v>6.5135846846484347</v>
      </c>
      <c r="V65" s="79">
        <f t="shared" si="73"/>
        <v>4.6268972201600276</v>
      </c>
      <c r="W65" s="79">
        <f t="shared" si="73"/>
        <v>4.4961330956415333</v>
      </c>
      <c r="X65" s="79">
        <f t="shared" si="73"/>
        <v>11.957482526240746</v>
      </c>
      <c r="Y65" s="79">
        <f t="shared" si="73"/>
        <v>7.1899269484028068</v>
      </c>
      <c r="Z65" s="79">
        <f t="shared" si="73"/>
        <v>5.7781322079976514</v>
      </c>
      <c r="AA65" s="79">
        <f t="shared" si="73"/>
        <v>3.5880406315212414</v>
      </c>
      <c r="AB65" s="79">
        <f t="shared" si="73"/>
        <v>6.1203103893172717</v>
      </c>
      <c r="AC65" s="79">
        <f t="shared" si="73"/>
        <v>8.8199908298945449</v>
      </c>
      <c r="AD65" s="79">
        <f t="shared" si="73"/>
        <v>7.8022730384773391</v>
      </c>
      <c r="AE65" s="79">
        <f t="shared" si="73"/>
        <v>4.8189339697692928</v>
      </c>
      <c r="AF65" s="79">
        <f t="shared" si="73"/>
        <v>3.0564127945343733</v>
      </c>
      <c r="AG65" s="79">
        <f t="shared" si="73"/>
        <v>5.1026765944737953</v>
      </c>
      <c r="AH65" s="79">
        <f t="shared" si="73"/>
        <v>13.838878962025724</v>
      </c>
      <c r="AI65" s="79">
        <f t="shared" si="73"/>
        <v>13.682644230769229</v>
      </c>
      <c r="AJ65" s="79">
        <f t="shared" si="73"/>
        <v>8.5771512279813358</v>
      </c>
      <c r="AK65" s="79">
        <f t="shared" ref="AK65:BD65" si="74">IF(AK$73=0,0,AK74/AK29)</f>
        <v>3.7554252470218854</v>
      </c>
      <c r="AL65" s="79">
        <f t="shared" si="74"/>
        <v>3.2748264337148925</v>
      </c>
      <c r="AM65" s="79">
        <f t="shared" si="74"/>
        <v>5.7055940371944365</v>
      </c>
      <c r="AN65" s="79">
        <f t="shared" si="74"/>
        <v>13.515744640122511</v>
      </c>
      <c r="AO65" s="79">
        <f t="shared" si="74"/>
        <v>16.690974912723608</v>
      </c>
      <c r="AP65" s="79">
        <f t="shared" si="74"/>
        <v>7.1719420830461376</v>
      </c>
      <c r="AQ65" s="79">
        <f t="shared" si="74"/>
        <v>0</v>
      </c>
      <c r="AR65" s="79">
        <f t="shared" si="74"/>
        <v>0</v>
      </c>
      <c r="AS65" s="79">
        <f t="shared" si="74"/>
        <v>0</v>
      </c>
      <c r="AT65" s="79">
        <f t="shared" si="74"/>
        <v>0</v>
      </c>
      <c r="AU65" s="79">
        <f t="shared" si="74"/>
        <v>0</v>
      </c>
      <c r="AV65" s="79">
        <f t="shared" si="74"/>
        <v>0</v>
      </c>
      <c r="AW65" s="79">
        <f t="shared" si="74"/>
        <v>0</v>
      </c>
      <c r="AX65" s="79">
        <f t="shared" si="74"/>
        <v>0</v>
      </c>
      <c r="AY65" s="79">
        <f t="shared" si="74"/>
        <v>0</v>
      </c>
      <c r="AZ65" s="79">
        <f t="shared" si="74"/>
        <v>0</v>
      </c>
      <c r="BA65" s="79">
        <f t="shared" si="74"/>
        <v>0</v>
      </c>
      <c r="BB65" s="79">
        <f t="shared" si="74"/>
        <v>0</v>
      </c>
      <c r="BC65" s="79">
        <f t="shared" si="74"/>
        <v>0</v>
      </c>
      <c r="BD65" s="79">
        <f t="shared" si="74"/>
        <v>0</v>
      </c>
      <c r="BE65" s="175"/>
      <c r="BF65" s="79">
        <f t="shared" ref="BF65:BX65" si="75">IF(BF$73=0,0,BF74/BF29)</f>
        <v>6.1845400178958823</v>
      </c>
      <c r="BG65" s="79">
        <f t="shared" si="75"/>
        <v>7.2446151311085014</v>
      </c>
      <c r="BH65" s="79">
        <f t="shared" si="75"/>
        <v>9.2230734342680822</v>
      </c>
      <c r="BI65" s="79">
        <f t="shared" si="75"/>
        <v>7.975955262322266</v>
      </c>
      <c r="BJ65" s="79">
        <f t="shared" si="75"/>
        <v>6.3852609738055657</v>
      </c>
      <c r="BK65" s="79">
        <f t="shared" si="75"/>
        <v>5.7077245708064348</v>
      </c>
      <c r="BL65" s="79">
        <f t="shared" si="75"/>
        <v>5.271966602357522</v>
      </c>
      <c r="BM65" s="79">
        <f t="shared" si="75"/>
        <v>6.3284886490656884</v>
      </c>
      <c r="BN65" s="79">
        <f t="shared" si="75"/>
        <v>8.5616305935020272</v>
      </c>
      <c r="BO65" s="79">
        <f t="shared" si="75"/>
        <v>0</v>
      </c>
      <c r="BP65" s="79">
        <f t="shared" si="75"/>
        <v>0</v>
      </c>
      <c r="BQ65" s="79">
        <f t="shared" si="75"/>
        <v>0</v>
      </c>
      <c r="BR65" s="179">
        <f t="shared" si="75"/>
        <v>6.9027465087749587</v>
      </c>
      <c r="BS65" s="79">
        <f t="shared" si="75"/>
        <v>7.6271262749739384</v>
      </c>
      <c r="BT65" s="79">
        <f t="shared" si="75"/>
        <v>6.5478577262939037</v>
      </c>
      <c r="BU65" s="79">
        <f t="shared" si="75"/>
        <v>6.5719550812717014</v>
      </c>
      <c r="BV65" s="79">
        <f t="shared" si="75"/>
        <v>0</v>
      </c>
      <c r="BW65" s="79">
        <f t="shared" si="75"/>
        <v>7.0474034475489526</v>
      </c>
      <c r="BX65" s="79">
        <f t="shared" si="75"/>
        <v>6.5719550812717014</v>
      </c>
      <c r="BY65" s="79">
        <f>IF(Info!$O$3="Q1",$BS65,IF(Info!$O$3="Q2",$BS65+$BT65,IF(Info!$O$3="Q3",$BS65+$BT65+$BU65,$BR65)))</f>
        <v>7.6271262749739384</v>
      </c>
      <c r="BZ65" s="79">
        <f>IF(Info!$O$3="Q1",$BS65,IF(Info!$O$3="Q2",$BT65,IF(Info!$O$3="Q3",$BU65,$BV65)))</f>
        <v>7.6271262749739384</v>
      </c>
      <c r="CA65" s="156"/>
    </row>
    <row r="66" spans="1:79" ht="13.95" customHeight="1" x14ac:dyDescent="0.3">
      <c r="A66" s="155"/>
      <c r="B66" s="78" t="s">
        <v>333</v>
      </c>
      <c r="C66" s="166"/>
      <c r="D66" s="178">
        <f t="shared" ref="D66:AI66" si="76">IF(D$73=0,0,D136/D29)</f>
        <v>0.17861733453871295</v>
      </c>
      <c r="E66" s="79">
        <f t="shared" si="76"/>
        <v>-0.3019908604525891</v>
      </c>
      <c r="F66" s="79">
        <f t="shared" si="76"/>
        <v>-6.1835308755680041</v>
      </c>
      <c r="G66" s="79">
        <f t="shared" si="76"/>
        <v>-1.1912081471859657</v>
      </c>
      <c r="H66" s="79">
        <f t="shared" si="76"/>
        <v>-2.5236426135004288</v>
      </c>
      <c r="I66" s="79">
        <f t="shared" si="76"/>
        <v>4.1112248336224093</v>
      </c>
      <c r="J66" s="79">
        <f t="shared" si="76"/>
        <v>1.6705172280806142</v>
      </c>
      <c r="K66" s="79">
        <f t="shared" si="76"/>
        <v>-3.6506969966819853</v>
      </c>
      <c r="L66" s="79">
        <f t="shared" si="76"/>
        <v>-0.80623336908995447</v>
      </c>
      <c r="M66" s="79">
        <f t="shared" si="76"/>
        <v>2.2438682046176321</v>
      </c>
      <c r="N66" s="79">
        <f t="shared" si="76"/>
        <v>1.5650425881337773</v>
      </c>
      <c r="O66" s="79">
        <f t="shared" si="76"/>
        <v>7.1844727719319739</v>
      </c>
      <c r="P66" s="79">
        <f t="shared" si="76"/>
        <v>2.019586788514375</v>
      </c>
      <c r="Q66" s="765">
        <f t="shared" si="76"/>
        <v>1.2534580174299892</v>
      </c>
      <c r="R66" s="79">
        <f t="shared" si="76"/>
        <v>0.25498412920178637</v>
      </c>
      <c r="S66" s="79">
        <f t="shared" si="76"/>
        <v>2.6830178563435174</v>
      </c>
      <c r="T66" s="79">
        <f t="shared" si="76"/>
        <v>0.94494914663931784</v>
      </c>
      <c r="U66" s="79">
        <f t="shared" si="76"/>
        <v>0.24626064793654778</v>
      </c>
      <c r="V66" s="79">
        <f t="shared" si="76"/>
        <v>0.57647876295217715</v>
      </c>
      <c r="W66" s="79">
        <f t="shared" si="76"/>
        <v>6.6821618345353695</v>
      </c>
      <c r="X66" s="79">
        <f t="shared" si="76"/>
        <v>4.159963127524076</v>
      </c>
      <c r="Y66" s="79">
        <f t="shared" si="76"/>
        <v>0.22646170619240905</v>
      </c>
      <c r="Z66" s="79">
        <f t="shared" si="76"/>
        <v>-1.9160594961856707</v>
      </c>
      <c r="AA66" s="79">
        <f t="shared" si="76"/>
        <v>6.366121089025277E-2</v>
      </c>
      <c r="AB66" s="79">
        <f t="shared" si="76"/>
        <v>-2.1435796634905278</v>
      </c>
      <c r="AC66" s="79">
        <f t="shared" si="76"/>
        <v>-2.0907599195852291</v>
      </c>
      <c r="AD66" s="79">
        <f t="shared" si="76"/>
        <v>-1.4523156584364298</v>
      </c>
      <c r="AE66" s="79">
        <f t="shared" si="76"/>
        <v>-3.4806632601023999</v>
      </c>
      <c r="AF66" s="79">
        <f t="shared" si="76"/>
        <v>-0.98950462349168244</v>
      </c>
      <c r="AG66" s="79">
        <f t="shared" si="76"/>
        <v>-1.100794682063797</v>
      </c>
      <c r="AH66" s="79">
        <f t="shared" si="76"/>
        <v>-0.31891033380263994</v>
      </c>
      <c r="AI66" s="79">
        <f t="shared" si="76"/>
        <v>2.5596913214990118</v>
      </c>
      <c r="AJ66" s="79">
        <f t="shared" ref="AJ66:BD66" si="77">IF(AJ$73=0,0,AJ136/AJ29)</f>
        <v>-2.3556828626094387E-2</v>
      </c>
      <c r="AK66" s="79">
        <f t="shared" si="77"/>
        <v>-1.42642308402651</v>
      </c>
      <c r="AL66" s="79">
        <f t="shared" si="77"/>
        <v>-2.0841784069417693</v>
      </c>
      <c r="AM66" s="79">
        <f t="shared" si="77"/>
        <v>0.825121988863463</v>
      </c>
      <c r="AN66" s="79">
        <f t="shared" si="77"/>
        <v>-1.8335795670213733</v>
      </c>
      <c r="AO66" s="79">
        <f t="shared" si="77"/>
        <v>3.0624877825867651</v>
      </c>
      <c r="AP66" s="79">
        <f t="shared" si="77"/>
        <v>1.5656199004106188</v>
      </c>
      <c r="AQ66" s="79">
        <f t="shared" si="77"/>
        <v>0</v>
      </c>
      <c r="AR66" s="79">
        <f t="shared" si="77"/>
        <v>0</v>
      </c>
      <c r="AS66" s="79">
        <f t="shared" si="77"/>
        <v>0</v>
      </c>
      <c r="AT66" s="79">
        <f t="shared" si="77"/>
        <v>0</v>
      </c>
      <c r="AU66" s="79">
        <f t="shared" si="77"/>
        <v>0</v>
      </c>
      <c r="AV66" s="79">
        <f t="shared" si="77"/>
        <v>0</v>
      </c>
      <c r="AW66" s="79">
        <f t="shared" si="77"/>
        <v>0</v>
      </c>
      <c r="AX66" s="79">
        <f t="shared" si="77"/>
        <v>0</v>
      </c>
      <c r="AY66" s="79">
        <f t="shared" si="77"/>
        <v>0</v>
      </c>
      <c r="AZ66" s="79">
        <f t="shared" si="77"/>
        <v>0</v>
      </c>
      <c r="BA66" s="79">
        <f t="shared" si="77"/>
        <v>0</v>
      </c>
      <c r="BB66" s="79">
        <f t="shared" si="77"/>
        <v>0</v>
      </c>
      <c r="BC66" s="79">
        <f t="shared" si="77"/>
        <v>0</v>
      </c>
      <c r="BD66" s="79">
        <f t="shared" si="77"/>
        <v>0</v>
      </c>
      <c r="BE66" s="175"/>
      <c r="BF66" s="79">
        <f t="shared" ref="BF66:BX66" si="78">IF(BF$73=0,0,BF136/BF29)</f>
        <v>-2.2654125849216711</v>
      </c>
      <c r="BG66" s="79">
        <f t="shared" si="78"/>
        <v>-3.935143531931231E-2</v>
      </c>
      <c r="BH66" s="79">
        <f t="shared" si="78"/>
        <v>2.275590652829206</v>
      </c>
      <c r="BI66" s="79">
        <f t="shared" si="78"/>
        <v>0.85863588950770975</v>
      </c>
      <c r="BJ66" s="79">
        <f t="shared" si="78"/>
        <v>2.9780160688047359</v>
      </c>
      <c r="BK66" s="79">
        <f t="shared" si="78"/>
        <v>-1.1964632544769986</v>
      </c>
      <c r="BL66" s="79">
        <f t="shared" si="78"/>
        <v>-1.3753751942470531</v>
      </c>
      <c r="BM66" s="79">
        <f t="shared" si="78"/>
        <v>-0.6466199515527109</v>
      </c>
      <c r="BN66" s="79">
        <f t="shared" si="78"/>
        <v>1.0447532814275857</v>
      </c>
      <c r="BO66" s="79">
        <f t="shared" si="78"/>
        <v>0</v>
      </c>
      <c r="BP66" s="79">
        <f t="shared" si="78"/>
        <v>0</v>
      </c>
      <c r="BQ66" s="79">
        <f t="shared" si="78"/>
        <v>0</v>
      </c>
      <c r="BR66" s="179">
        <f t="shared" si="78"/>
        <v>0.17861733453871287</v>
      </c>
      <c r="BS66" s="79">
        <f t="shared" si="78"/>
        <v>9.8957568584602112E-2</v>
      </c>
      <c r="BT66" s="79">
        <f t="shared" si="78"/>
        <v>0.74591018608164716</v>
      </c>
      <c r="BU66" s="79">
        <f t="shared" si="78"/>
        <v>-0.4338767223745193</v>
      </c>
      <c r="BV66" s="79">
        <f t="shared" si="78"/>
        <v>0</v>
      </c>
      <c r="BW66" s="79">
        <f t="shared" si="78"/>
        <v>0.44646440651115749</v>
      </c>
      <c r="BX66" s="79">
        <f t="shared" si="78"/>
        <v>-0.4338767223745193</v>
      </c>
      <c r="BY66" s="79">
        <f>IF(Info!$O$3="Q1",$BS66,IF(Info!$O$3="Q2",$BS66+$BT66,IF(Info!$O$3="Q3",$BS66+$BT66+$BU66,$BR66)))</f>
        <v>9.8957568584602112E-2</v>
      </c>
      <c r="BZ66" s="79">
        <f>IF(Info!$O$3="Q1",$BS66,IF(Info!$O$3="Q2",$BT66,IF(Info!$O$3="Q3",$BU66,$BV66)))</f>
        <v>9.8957568584602112E-2</v>
      </c>
      <c r="CA66" s="156"/>
    </row>
    <row r="67" spans="1:79" ht="13.95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695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ht="13.95" customHeight="1" x14ac:dyDescent="0.3">
      <c r="A68" s="155"/>
      <c r="B68" s="78" t="s">
        <v>327</v>
      </c>
      <c r="C68" s="166"/>
      <c r="D68" s="178">
        <f t="shared" ref="D68:AI68" si="79">IF(D$73=0,0,D74/D54)</f>
        <v>15.487834123799102</v>
      </c>
      <c r="E68" s="79">
        <f t="shared" si="79"/>
        <v>15.177625240847785</v>
      </c>
      <c r="F68" s="79">
        <f t="shared" si="79"/>
        <v>10.410178777393311</v>
      </c>
      <c r="G68" s="79">
        <f t="shared" si="79"/>
        <v>11.038495588388461</v>
      </c>
      <c r="H68" s="79">
        <f t="shared" si="79"/>
        <v>24.37606018142931</v>
      </c>
      <c r="I68" s="79">
        <f t="shared" si="79"/>
        <v>34.428021713736001</v>
      </c>
      <c r="J68" s="79">
        <f t="shared" si="79"/>
        <v>21.291575664721673</v>
      </c>
      <c r="K68" s="79">
        <f t="shared" si="79"/>
        <v>13.741175613568036</v>
      </c>
      <c r="L68" s="79">
        <f t="shared" si="79"/>
        <v>11.918013884551636</v>
      </c>
      <c r="M68" s="79">
        <f t="shared" si="79"/>
        <v>20.282666907362277</v>
      </c>
      <c r="N68" s="79">
        <f t="shared" si="79"/>
        <v>24.473843867073153</v>
      </c>
      <c r="O68" s="79">
        <f t="shared" si="79"/>
        <v>25.807176083276687</v>
      </c>
      <c r="P68" s="79">
        <f t="shared" si="79"/>
        <v>20.082052484726027</v>
      </c>
      <c r="Q68" s="765">
        <f t="shared" si="79"/>
        <v>10.105684297243284</v>
      </c>
      <c r="R68" s="79">
        <f t="shared" si="79"/>
        <v>13.750000000000002</v>
      </c>
      <c r="S68" s="79">
        <f t="shared" si="79"/>
        <v>33.120564064251028</v>
      </c>
      <c r="T68" s="79">
        <f t="shared" si="79"/>
        <v>16.296583523254832</v>
      </c>
      <c r="U68" s="79">
        <f t="shared" si="79"/>
        <v>18.551200753813639</v>
      </c>
      <c r="V68" s="79">
        <f t="shared" si="79"/>
        <v>10.468075675927873</v>
      </c>
      <c r="W68" s="79">
        <f t="shared" si="79"/>
        <v>13.366544230180596</v>
      </c>
      <c r="X68" s="79">
        <f t="shared" si="79"/>
        <v>27.621118046978449</v>
      </c>
      <c r="Y68" s="79">
        <f t="shared" si="79"/>
        <v>20.180470740486108</v>
      </c>
      <c r="Z68" s="79">
        <f t="shared" si="79"/>
        <v>13.546274705751722</v>
      </c>
      <c r="AA68" s="79">
        <f t="shared" si="79"/>
        <v>8.9253950479034465</v>
      </c>
      <c r="AB68" s="79">
        <f t="shared" si="79"/>
        <v>15.584025972912002</v>
      </c>
      <c r="AC68" s="79">
        <f t="shared" si="79"/>
        <v>12.544932829007434</v>
      </c>
      <c r="AD68" s="79">
        <f t="shared" si="79"/>
        <v>14.447668685730386</v>
      </c>
      <c r="AE68" s="79">
        <f t="shared" si="79"/>
        <v>11.740967591874711</v>
      </c>
      <c r="AF68" s="79">
        <f t="shared" si="79"/>
        <v>9.5492135683153307</v>
      </c>
      <c r="AG68" s="79">
        <f t="shared" si="79"/>
        <v>20.861226895709656</v>
      </c>
      <c r="AH68" s="79">
        <f t="shared" si="79"/>
        <v>17.551397480655766</v>
      </c>
      <c r="AI68" s="79">
        <f t="shared" si="79"/>
        <v>19.004687750414018</v>
      </c>
      <c r="AJ68" s="79">
        <f t="shared" ref="AJ68:BD68" si="80">IF(AJ$73=0,0,AJ74/AJ54)</f>
        <v>15.938466191692433</v>
      </c>
      <c r="AK68" s="79">
        <f t="shared" si="80"/>
        <v>9.2975537265660719</v>
      </c>
      <c r="AL68" s="79">
        <f t="shared" si="80"/>
        <v>5.3045511312480036</v>
      </c>
      <c r="AM68" s="79">
        <f t="shared" si="80"/>
        <v>16.348569220546601</v>
      </c>
      <c r="AN68" s="79">
        <f t="shared" si="80"/>
        <v>14.302413909520595</v>
      </c>
      <c r="AO68" s="79">
        <f t="shared" si="80"/>
        <v>17.766551372444681</v>
      </c>
      <c r="AP68" s="79">
        <f t="shared" si="80"/>
        <v>16.474470419008</v>
      </c>
      <c r="AQ68" s="79">
        <f t="shared" si="80"/>
        <v>0</v>
      </c>
      <c r="AR68" s="79">
        <f t="shared" si="80"/>
        <v>0</v>
      </c>
      <c r="AS68" s="79">
        <f t="shared" si="80"/>
        <v>0</v>
      </c>
      <c r="AT68" s="79">
        <f t="shared" si="80"/>
        <v>0</v>
      </c>
      <c r="AU68" s="79">
        <f t="shared" si="80"/>
        <v>0</v>
      </c>
      <c r="AV68" s="79">
        <f t="shared" si="80"/>
        <v>0</v>
      </c>
      <c r="AW68" s="79">
        <f t="shared" si="80"/>
        <v>0</v>
      </c>
      <c r="AX68" s="79">
        <f t="shared" si="80"/>
        <v>0</v>
      </c>
      <c r="AY68" s="79">
        <f t="shared" si="80"/>
        <v>0</v>
      </c>
      <c r="AZ68" s="79">
        <f t="shared" si="80"/>
        <v>0</v>
      </c>
      <c r="BA68" s="79">
        <f t="shared" si="80"/>
        <v>0</v>
      </c>
      <c r="BB68" s="79">
        <f t="shared" si="80"/>
        <v>0</v>
      </c>
      <c r="BC68" s="79">
        <f t="shared" si="80"/>
        <v>0</v>
      </c>
      <c r="BD68" s="79">
        <f t="shared" si="80"/>
        <v>0</v>
      </c>
      <c r="BE68" s="175"/>
      <c r="BF68" s="79">
        <f t="shared" ref="BF68:BX68" si="81">IF(BF$73=0,0,BF74/BF54)</f>
        <v>14.82097127518435</v>
      </c>
      <c r="BG68" s="79">
        <f t="shared" si="81"/>
        <v>19.142452845688755</v>
      </c>
      <c r="BH68" s="79">
        <f t="shared" si="81"/>
        <v>17.885817435764068</v>
      </c>
      <c r="BI68" s="79">
        <f t="shared" si="81"/>
        <v>18.326510081952716</v>
      </c>
      <c r="BJ68" s="79">
        <f t="shared" si="81"/>
        <v>16.233053249308128</v>
      </c>
      <c r="BK68" s="79">
        <f t="shared" si="81"/>
        <v>12.417511580808132</v>
      </c>
      <c r="BL68" s="79">
        <f t="shared" si="81"/>
        <v>14.591017676786509</v>
      </c>
      <c r="BM68" s="79">
        <f t="shared" si="81"/>
        <v>11.377406713417017</v>
      </c>
      <c r="BN68" s="79">
        <f t="shared" si="81"/>
        <v>16.326195775628339</v>
      </c>
      <c r="BO68" s="79">
        <f t="shared" si="81"/>
        <v>0</v>
      </c>
      <c r="BP68" s="79">
        <f t="shared" si="81"/>
        <v>0</v>
      </c>
      <c r="BQ68" s="79">
        <f t="shared" si="81"/>
        <v>0</v>
      </c>
      <c r="BR68" s="179">
        <f t="shared" si="81"/>
        <v>15.4878341237991</v>
      </c>
      <c r="BS68" s="79">
        <f t="shared" si="81"/>
        <v>17.325254603663968</v>
      </c>
      <c r="BT68" s="79">
        <f t="shared" si="81"/>
        <v>15.191303827018679</v>
      </c>
      <c r="BU68" s="79">
        <f t="shared" si="81"/>
        <v>13.998591101437658</v>
      </c>
      <c r="BV68" s="79">
        <f t="shared" si="81"/>
        <v>0</v>
      </c>
      <c r="BW68" s="79">
        <f t="shared" si="81"/>
        <v>16.190234712241804</v>
      </c>
      <c r="BX68" s="79">
        <f t="shared" si="81"/>
        <v>13.998591101437658</v>
      </c>
      <c r="BY68" s="79">
        <f>IF(Info!$O$3="Q1",$BS68,IF(Info!$O$3="Q2",$BS68+$BT68,IF(Info!$O$3="Q3",$BS68+$BT68+$BU68,$BR68)))</f>
        <v>17.325254603663968</v>
      </c>
      <c r="BZ68" s="79">
        <f>IF(Info!$O$3="Q1",$BS68,IF(Info!$O$3="Q2",$BT68,IF(Info!$O$3="Q3",$BU68,$BV68)))</f>
        <v>17.325254603663968</v>
      </c>
      <c r="CA68" s="156"/>
    </row>
    <row r="69" spans="1:79" ht="13.95" customHeight="1" x14ac:dyDescent="0.3">
      <c r="A69" s="155"/>
      <c r="B69" s="183" t="s">
        <v>335</v>
      </c>
      <c r="C69" s="166"/>
      <c r="D69" s="178">
        <f t="shared" ref="D69:AI69" si="82">IF(D$73=0,0,D136/D54)</f>
        <v>0.40076738229543846</v>
      </c>
      <c r="E69" s="79">
        <f t="shared" si="82"/>
        <v>-0.67014914035867756</v>
      </c>
      <c r="F69" s="79">
        <f t="shared" si="82"/>
        <v>-14.162211372105403</v>
      </c>
      <c r="G69" s="79">
        <f t="shared" si="82"/>
        <v>-2.0640500585429815</v>
      </c>
      <c r="H69" s="79">
        <f t="shared" si="82"/>
        <v>-9.6147451971535638</v>
      </c>
      <c r="I69" s="79">
        <f t="shared" si="82"/>
        <v>9.5320074105788422</v>
      </c>
      <c r="J69" s="79">
        <f t="shared" si="82"/>
        <v>3.1679218875245212</v>
      </c>
      <c r="K69" s="79">
        <f t="shared" si="82"/>
        <v>-8.8715113808986725</v>
      </c>
      <c r="L69" s="79">
        <f t="shared" si="82"/>
        <v>-2.8290116727059722</v>
      </c>
      <c r="M69" s="79">
        <f t="shared" si="82"/>
        <v>3.9159338179646861</v>
      </c>
      <c r="N69" s="79">
        <f t="shared" si="82"/>
        <v>3.1487429165456202</v>
      </c>
      <c r="O69" s="79">
        <f t="shared" si="82"/>
        <v>10.825976904724557</v>
      </c>
      <c r="P69" s="79">
        <f t="shared" si="82"/>
        <v>4.9417793480392698</v>
      </c>
      <c r="Q69" s="765">
        <f t="shared" si="82"/>
        <v>2.5024031347072149</v>
      </c>
      <c r="R69" s="79">
        <f t="shared" si="82"/>
        <v>0.55159914920188924</v>
      </c>
      <c r="S69" s="79">
        <f t="shared" si="82"/>
        <v>7.893955693322984</v>
      </c>
      <c r="T69" s="79">
        <f t="shared" si="82"/>
        <v>1.5546854201972595</v>
      </c>
      <c r="U69" s="79">
        <f t="shared" si="82"/>
        <v>0.70136966644530507</v>
      </c>
      <c r="V69" s="79">
        <f t="shared" si="82"/>
        <v>1.3042484042772751</v>
      </c>
      <c r="W69" s="79">
        <f t="shared" si="82"/>
        <v>19.865384279020642</v>
      </c>
      <c r="X69" s="79">
        <f t="shared" si="82"/>
        <v>9.6092829209045814</v>
      </c>
      <c r="Y69" s="79">
        <f t="shared" si="82"/>
        <v>0.63562590669599073</v>
      </c>
      <c r="Z69" s="79">
        <f t="shared" si="82"/>
        <v>-4.4920170313807901</v>
      </c>
      <c r="AA69" s="79">
        <f t="shared" si="82"/>
        <v>0.15835981661737636</v>
      </c>
      <c r="AB69" s="79">
        <f t="shared" si="82"/>
        <v>-5.4581547382221558</v>
      </c>
      <c r="AC69" s="79">
        <f t="shared" si="82"/>
        <v>-2.9737494356432665</v>
      </c>
      <c r="AD69" s="79">
        <f t="shared" si="82"/>
        <v>-2.6892900769700301</v>
      </c>
      <c r="AE69" s="79">
        <f t="shared" si="82"/>
        <v>-8.480372379339272</v>
      </c>
      <c r="AF69" s="79">
        <f t="shared" si="82"/>
        <v>-3.0915297153102728</v>
      </c>
      <c r="AG69" s="79">
        <f t="shared" si="82"/>
        <v>-4.5003690128026932</v>
      </c>
      <c r="AH69" s="79">
        <f t="shared" si="82"/>
        <v>-0.40446354394875145</v>
      </c>
      <c r="AI69" s="79">
        <f t="shared" si="82"/>
        <v>3.5553167561821839</v>
      </c>
      <c r="AJ69" s="79">
        <f t="shared" ref="AJ69:BD69" si="83">IF(AJ$73=0,0,AJ136/AJ54)</f>
        <v>-4.377440791945366E-2</v>
      </c>
      <c r="AK69" s="79">
        <f t="shared" si="83"/>
        <v>-3.5314896152087512</v>
      </c>
      <c r="AL69" s="79">
        <f t="shared" si="83"/>
        <v>-3.3759440843783448</v>
      </c>
      <c r="AM69" s="79">
        <f t="shared" si="83"/>
        <v>2.3642698485717211</v>
      </c>
      <c r="AN69" s="79">
        <f t="shared" si="83"/>
        <v>-1.9403010786197814</v>
      </c>
      <c r="AO69" s="79">
        <f t="shared" si="83"/>
        <v>3.2598363367819263</v>
      </c>
      <c r="AP69" s="79">
        <f t="shared" si="83"/>
        <v>3.5963423070156808</v>
      </c>
      <c r="AQ69" s="79">
        <f t="shared" si="83"/>
        <v>0</v>
      </c>
      <c r="AR69" s="79">
        <f t="shared" si="83"/>
        <v>0</v>
      </c>
      <c r="AS69" s="79">
        <f t="shared" si="83"/>
        <v>0</v>
      </c>
      <c r="AT69" s="79">
        <f t="shared" si="83"/>
        <v>0</v>
      </c>
      <c r="AU69" s="79">
        <f t="shared" si="83"/>
        <v>0</v>
      </c>
      <c r="AV69" s="79">
        <f t="shared" si="83"/>
        <v>0</v>
      </c>
      <c r="AW69" s="79">
        <f t="shared" si="83"/>
        <v>0</v>
      </c>
      <c r="AX69" s="79">
        <f t="shared" si="83"/>
        <v>0</v>
      </c>
      <c r="AY69" s="79">
        <f t="shared" si="83"/>
        <v>0</v>
      </c>
      <c r="AZ69" s="79">
        <f t="shared" si="83"/>
        <v>0</v>
      </c>
      <c r="BA69" s="79">
        <f t="shared" si="83"/>
        <v>0</v>
      </c>
      <c r="BB69" s="79">
        <f t="shared" si="83"/>
        <v>0</v>
      </c>
      <c r="BC69" s="79">
        <f t="shared" si="83"/>
        <v>0</v>
      </c>
      <c r="BD69" s="79">
        <f t="shared" si="83"/>
        <v>0</v>
      </c>
      <c r="BE69" s="175"/>
      <c r="BF69" s="79">
        <f t="shared" ref="BF69:BX69" si="84">IF(BF$73=0,0,BF136/BF54)</f>
        <v>-5.4289591061597466</v>
      </c>
      <c r="BG69" s="79">
        <f t="shared" si="84"/>
        <v>-0.10397833168189941</v>
      </c>
      <c r="BH69" s="79">
        <f t="shared" si="84"/>
        <v>4.4129323337935933</v>
      </c>
      <c r="BI69" s="79">
        <f t="shared" si="84"/>
        <v>1.9729046575930607</v>
      </c>
      <c r="BJ69" s="79">
        <f t="shared" si="84"/>
        <v>7.5709189679980939</v>
      </c>
      <c r="BK69" s="79">
        <f t="shared" si="84"/>
        <v>-2.6029805983403267</v>
      </c>
      <c r="BL69" s="79">
        <f t="shared" si="84"/>
        <v>-3.8065726293672553</v>
      </c>
      <c r="BM69" s="79">
        <f t="shared" si="84"/>
        <v>-1.1624984393250566</v>
      </c>
      <c r="BN69" s="79">
        <f t="shared" si="84"/>
        <v>1.9922427653865884</v>
      </c>
      <c r="BO69" s="79">
        <f t="shared" si="84"/>
        <v>0</v>
      </c>
      <c r="BP69" s="79">
        <f t="shared" si="84"/>
        <v>0</v>
      </c>
      <c r="BQ69" s="79">
        <f t="shared" si="84"/>
        <v>0</v>
      </c>
      <c r="BR69" s="179">
        <f t="shared" si="84"/>
        <v>0.4007673822954384</v>
      </c>
      <c r="BS69" s="79">
        <f t="shared" si="84"/>
        <v>0.22478519548224327</v>
      </c>
      <c r="BT69" s="79">
        <f t="shared" si="84"/>
        <v>1.730542833716685</v>
      </c>
      <c r="BU69" s="79">
        <f t="shared" si="84"/>
        <v>-0.92417899237643653</v>
      </c>
      <c r="BV69" s="79">
        <f t="shared" si="84"/>
        <v>0</v>
      </c>
      <c r="BW69" s="79">
        <f t="shared" si="84"/>
        <v>1.0256775542758747</v>
      </c>
      <c r="BX69" s="79">
        <f t="shared" si="84"/>
        <v>-0.92417899237643653</v>
      </c>
      <c r="BY69" s="79">
        <f>IF(Info!$O$3="Q1",$BS69,IF(Info!$O$3="Q2",$BS69+$BT69,IF(Info!$O$3="Q3",$BS69+$BT69+$BU69,$BR69)))</f>
        <v>0.22478519548224327</v>
      </c>
      <c r="BZ69" s="79">
        <f>IF(Info!$O$3="Q1",$BS69,IF(Info!$O$3="Q2",$BT69,IF(Info!$O$3="Q3",$BU69,$BV69)))</f>
        <v>0.22478519548224327</v>
      </c>
      <c r="CA69" s="156"/>
    </row>
    <row r="70" spans="1:79" ht="13.95" customHeight="1" x14ac:dyDescent="0.3">
      <c r="A70" s="155"/>
      <c r="B70" s="160" t="s">
        <v>336</v>
      </c>
      <c r="C70" s="166"/>
      <c r="D70" s="178">
        <f t="shared" ref="D70:AI70" si="85">IFERROR(D74/D47,0)</f>
        <v>18.991379976242225</v>
      </c>
      <c r="E70" s="79">
        <f t="shared" si="85"/>
        <v>17.681677890011226</v>
      </c>
      <c r="F70" s="79">
        <f t="shared" si="85"/>
        <v>10.185498659895613</v>
      </c>
      <c r="G70" s="79">
        <f t="shared" si="85"/>
        <v>15.392469604547909</v>
      </c>
      <c r="H70" s="79">
        <f t="shared" si="85"/>
        <v>10.326012246938262</v>
      </c>
      <c r="I70" s="79">
        <f t="shared" si="85"/>
        <v>27.111186866227293</v>
      </c>
      <c r="J70" s="79">
        <f t="shared" si="85"/>
        <v>34.034790613655709</v>
      </c>
      <c r="K70" s="79">
        <f t="shared" si="85"/>
        <v>15.351541113626613</v>
      </c>
      <c r="L70" s="79">
        <f t="shared" si="85"/>
        <v>10.867284356244799</v>
      </c>
      <c r="M70" s="79">
        <f t="shared" si="85"/>
        <v>14.300775884471175</v>
      </c>
      <c r="N70" s="79">
        <f t="shared" si="85"/>
        <v>41.879752913389915</v>
      </c>
      <c r="O70" s="79">
        <f t="shared" si="85"/>
        <v>43.339488763541951</v>
      </c>
      <c r="P70" s="79">
        <f t="shared" si="85"/>
        <v>24.244018061968234</v>
      </c>
      <c r="Q70" s="765">
        <f t="shared" si="85"/>
        <v>11.72026221270723</v>
      </c>
      <c r="R70" s="79">
        <f t="shared" si="85"/>
        <v>15.287036854843471</v>
      </c>
      <c r="S70" s="79">
        <f t="shared" si="85"/>
        <v>43.44931087289433</v>
      </c>
      <c r="T70" s="79">
        <f t="shared" si="85"/>
        <v>28.618213822493978</v>
      </c>
      <c r="U70" s="79">
        <f t="shared" si="85"/>
        <v>41.868551886656903</v>
      </c>
      <c r="V70" s="79">
        <f t="shared" si="85"/>
        <v>16.360321930855964</v>
      </c>
      <c r="W70" s="79">
        <f t="shared" si="85"/>
        <v>7.30019248772473</v>
      </c>
      <c r="X70" s="79">
        <f t="shared" si="85"/>
        <v>38.334298509767592</v>
      </c>
      <c r="Y70" s="79">
        <f t="shared" si="85"/>
        <v>57.875492925075385</v>
      </c>
      <c r="Z70" s="79">
        <f t="shared" si="85"/>
        <v>17.897155473403163</v>
      </c>
      <c r="AA70" s="79">
        <f t="shared" si="85"/>
        <v>18.202196441440069</v>
      </c>
      <c r="AB70" s="79">
        <f t="shared" si="85"/>
        <v>14.230580946338636</v>
      </c>
      <c r="AC70" s="79">
        <f t="shared" si="85"/>
        <v>21.994511776812256</v>
      </c>
      <c r="AD70" s="79">
        <f t="shared" si="85"/>
        <v>34.591568296795955</v>
      </c>
      <c r="AE70" s="79">
        <f t="shared" si="85"/>
        <v>14.693154805220008</v>
      </c>
      <c r="AF70" s="79">
        <f t="shared" si="85"/>
        <v>13.180786172405496</v>
      </c>
      <c r="AG70" s="79">
        <f t="shared" si="85"/>
        <v>14.065006032219149</v>
      </c>
      <c r="AH70" s="79">
        <f t="shared" si="85"/>
        <v>26.81529655796254</v>
      </c>
      <c r="AI70" s="79">
        <f t="shared" si="85"/>
        <v>29.632147765607424</v>
      </c>
      <c r="AJ70" s="79">
        <f t="shared" ref="AJ70:BD70" si="86">IFERROR(AJ74/AJ47,0)</f>
        <v>28.05637718883105</v>
      </c>
      <c r="AK70" s="79">
        <f t="shared" si="86"/>
        <v>32.005902606984748</v>
      </c>
      <c r="AL70" s="79">
        <f t="shared" si="86"/>
        <v>11.892548314840861</v>
      </c>
      <c r="AM70" s="79">
        <f t="shared" si="86"/>
        <v>14.757455145256349</v>
      </c>
      <c r="AN70" s="79">
        <f t="shared" si="86"/>
        <v>13.52394253790902</v>
      </c>
      <c r="AO70" s="79">
        <f t="shared" si="86"/>
        <v>44.478507515708607</v>
      </c>
      <c r="AP70" s="79">
        <f t="shared" si="86"/>
        <v>31.427845227519498</v>
      </c>
      <c r="AQ70" s="79">
        <f t="shared" si="86"/>
        <v>0</v>
      </c>
      <c r="AR70" s="79">
        <f t="shared" si="86"/>
        <v>0</v>
      </c>
      <c r="AS70" s="79">
        <f t="shared" si="86"/>
        <v>0</v>
      </c>
      <c r="AT70" s="79">
        <f t="shared" si="86"/>
        <v>0</v>
      </c>
      <c r="AU70" s="79">
        <f t="shared" si="86"/>
        <v>0</v>
      </c>
      <c r="AV70" s="79">
        <f t="shared" si="86"/>
        <v>0</v>
      </c>
      <c r="AW70" s="79">
        <f t="shared" si="86"/>
        <v>0</v>
      </c>
      <c r="AX70" s="79">
        <f t="shared" si="86"/>
        <v>0</v>
      </c>
      <c r="AY70" s="79">
        <f t="shared" si="86"/>
        <v>0</v>
      </c>
      <c r="AZ70" s="79">
        <f t="shared" si="86"/>
        <v>0</v>
      </c>
      <c r="BA70" s="79">
        <f t="shared" si="86"/>
        <v>0</v>
      </c>
      <c r="BB70" s="79">
        <f t="shared" si="86"/>
        <v>0</v>
      </c>
      <c r="BC70" s="79">
        <f t="shared" si="86"/>
        <v>0</v>
      </c>
      <c r="BD70" s="79">
        <f t="shared" si="86"/>
        <v>0</v>
      </c>
      <c r="BE70" s="175"/>
      <c r="BF70" s="79">
        <f t="shared" ref="BF70:BZ70" si="87">IFERROR(BF74/BF47,0)</f>
        <v>12.854399978592166</v>
      </c>
      <c r="BG70" s="79">
        <f t="shared" si="87"/>
        <v>19.718315520465762</v>
      </c>
      <c r="BH70" s="79">
        <f t="shared" si="87"/>
        <v>19.41099971579494</v>
      </c>
      <c r="BI70" s="79">
        <f t="shared" si="87"/>
        <v>25.706181836977308</v>
      </c>
      <c r="BJ70" s="79">
        <f t="shared" si="87"/>
        <v>17.824550034415598</v>
      </c>
      <c r="BK70" s="79">
        <f t="shared" si="87"/>
        <v>19.314430185693446</v>
      </c>
      <c r="BL70" s="79">
        <f t="shared" si="87"/>
        <v>16.194622632399398</v>
      </c>
      <c r="BM70" s="79">
        <f t="shared" si="87"/>
        <v>23.677606639191751</v>
      </c>
      <c r="BN70" s="79">
        <f t="shared" si="87"/>
        <v>20.78312972048051</v>
      </c>
      <c r="BO70" s="79">
        <f t="shared" si="87"/>
        <v>0</v>
      </c>
      <c r="BP70" s="79">
        <f t="shared" si="87"/>
        <v>0</v>
      </c>
      <c r="BQ70" s="79">
        <f t="shared" si="87"/>
        <v>0</v>
      </c>
      <c r="BR70" s="179">
        <f t="shared" si="87"/>
        <v>18.991379976242218</v>
      </c>
      <c r="BS70" s="79">
        <f t="shared" si="87"/>
        <v>17.254919095181961</v>
      </c>
      <c r="BT70" s="79">
        <f t="shared" si="87"/>
        <v>20.44137049241488</v>
      </c>
      <c r="BU70" s="79">
        <f t="shared" si="87"/>
        <v>19.717129721675292</v>
      </c>
      <c r="BV70" s="79">
        <f t="shared" si="87"/>
        <v>0</v>
      </c>
      <c r="BW70" s="79">
        <f t="shared" si="87"/>
        <v>18.710526577044451</v>
      </c>
      <c r="BX70" s="79">
        <f t="shared" si="87"/>
        <v>19.717129721675292</v>
      </c>
      <c r="BY70" s="79">
        <f t="shared" si="87"/>
        <v>17.254919095181961</v>
      </c>
      <c r="BZ70" s="79">
        <f t="shared" si="87"/>
        <v>17.254919095181961</v>
      </c>
      <c r="CA70" s="156"/>
    </row>
    <row r="71" spans="1:79" ht="13.95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696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3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697"/>
      <c r="R72" s="192"/>
      <c r="S72" s="192"/>
      <c r="T72" s="192"/>
      <c r="U72" s="192"/>
      <c r="V72" s="192"/>
      <c r="W72" s="192"/>
      <c r="X72" s="192"/>
      <c r="Y72" s="192"/>
      <c r="Z72" s="610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ht="13.95" customHeight="1" x14ac:dyDescent="0.3">
      <c r="A73" s="193"/>
      <c r="B73" s="374" t="s">
        <v>338</v>
      </c>
      <c r="C73" s="194"/>
      <c r="D73" s="157">
        <f>SUM(E73:BD73)</f>
        <v>254712.92000000004</v>
      </c>
      <c r="E73" s="741">
        <f>6301.75</f>
        <v>6301.75</v>
      </c>
      <c r="F73" s="741">
        <v>2888.2</v>
      </c>
      <c r="G73" s="741">
        <v>5935.09</v>
      </c>
      <c r="H73" s="741">
        <v>7932.36</v>
      </c>
      <c r="I73" s="741">
        <v>10020.620000000001</v>
      </c>
      <c r="J73" s="741">
        <v>7837.94</v>
      </c>
      <c r="K73" s="372">
        <v>4149.8900000000003</v>
      </c>
      <c r="L73" s="748">
        <v>5953.62</v>
      </c>
      <c r="M73" s="755">
        <v>10786.16</v>
      </c>
      <c r="N73" s="755">
        <v>6454.34</v>
      </c>
      <c r="O73" s="372">
        <v>7744.94</v>
      </c>
      <c r="P73" s="372">
        <v>6679.13</v>
      </c>
      <c r="Q73" s="755">
        <v>7949.01</v>
      </c>
      <c r="R73" s="372">
        <v>9322.83</v>
      </c>
      <c r="S73" s="372">
        <v>8511.7199999999993</v>
      </c>
      <c r="T73" s="372">
        <v>6178.1</v>
      </c>
      <c r="U73" s="372">
        <v>5827.6</v>
      </c>
      <c r="V73" s="372">
        <v>7179.76</v>
      </c>
      <c r="W73" s="372">
        <v>6113.59</v>
      </c>
      <c r="X73" s="372">
        <v>9929.35</v>
      </c>
      <c r="Y73" s="372">
        <v>5988.03</v>
      </c>
      <c r="Z73" s="372">
        <v>4879.91</v>
      </c>
      <c r="AA73" s="372">
        <v>7173.34</v>
      </c>
      <c r="AB73" s="372">
        <v>7267.33</v>
      </c>
      <c r="AC73" s="372">
        <v>5770.92</v>
      </c>
      <c r="AD73" s="372">
        <v>6153.84</v>
      </c>
      <c r="AE73" s="372">
        <v>3634.44</v>
      </c>
      <c r="AF73" s="372">
        <v>5039.12</v>
      </c>
      <c r="AG73" s="372">
        <v>7927.6</v>
      </c>
      <c r="AH73" s="372">
        <v>6877.48</v>
      </c>
      <c r="AI73" s="372">
        <v>8537.9699999999993</v>
      </c>
      <c r="AJ73" s="372">
        <v>5691.18</v>
      </c>
      <c r="AK73" s="372">
        <v>3904.08</v>
      </c>
      <c r="AL73" s="372">
        <v>3652.82</v>
      </c>
      <c r="AM73" s="372">
        <v>9054.23</v>
      </c>
      <c r="AN73" s="682">
        <v>5083.6499999999996</v>
      </c>
      <c r="AO73" s="682">
        <v>8013.07</v>
      </c>
      <c r="AP73" s="682">
        <v>6367.91</v>
      </c>
      <c r="AQ73" s="682"/>
      <c r="AR73" s="682"/>
      <c r="AS73" s="682"/>
      <c r="AT73" s="682"/>
      <c r="AU73" s="682"/>
      <c r="AV73" s="705"/>
      <c r="AW73" s="682"/>
      <c r="AX73" s="718"/>
      <c r="AY73" s="718"/>
      <c r="AZ73" s="372"/>
      <c r="BA73" s="372"/>
      <c r="BB73" s="372"/>
      <c r="BC73" s="372"/>
      <c r="BD73" s="372"/>
      <c r="BE73" s="195"/>
      <c r="BF73" s="163">
        <f>SUM(E73:H73)</f>
        <v>23057.4</v>
      </c>
      <c r="BG73" s="77">
        <f>SUM(I73:L73)</f>
        <v>27962.07</v>
      </c>
      <c r="BH73" s="77">
        <f>SUM(M73:Q73)</f>
        <v>39613.58</v>
      </c>
      <c r="BI73" s="77">
        <f>SUM(R73:U73)</f>
        <v>29840.25</v>
      </c>
      <c r="BJ73" s="77">
        <f>SUM(V73:Y73)</f>
        <v>29210.73</v>
      </c>
      <c r="BK73" s="77">
        <f>SUM(Z73:AD73)</f>
        <v>31245.34</v>
      </c>
      <c r="BL73" s="77">
        <f>SUM(AE73:AH73)</f>
        <v>23478.639999999999</v>
      </c>
      <c r="BM73" s="77">
        <f>SUM(AI73:AL73)</f>
        <v>21786.05</v>
      </c>
      <c r="BN73" s="77">
        <f>SUM(AM73:AQ73)</f>
        <v>28518.859999999997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254712.91999999998</v>
      </c>
      <c r="BS73" s="77">
        <f>SUM(BF73:BH73)</f>
        <v>90633.05</v>
      </c>
      <c r="BT73" s="77">
        <f>SUM(BI73:BK73)</f>
        <v>90296.319999999992</v>
      </c>
      <c r="BU73" s="77">
        <f>SUM(BL73:BN73)</f>
        <v>73783.55</v>
      </c>
      <c r="BV73" s="77">
        <f>SUM(BO73:BQ73)</f>
        <v>0</v>
      </c>
      <c r="BW73" s="77">
        <f>SUM(BF73:BK73)</f>
        <v>180929.37</v>
      </c>
      <c r="BX73" s="77">
        <f>SUM(BL73:BQ73)</f>
        <v>73783.55</v>
      </c>
      <c r="BY73" s="77">
        <f>IF(Info!$O$3="Q1",$BS73,IF(Info!$O$3="Q2",$BS73+$BT73,IF(Info!$O$3="Q3",$BS73+$BT73+$BU73,$BR73)))</f>
        <v>90633.05</v>
      </c>
      <c r="BZ73" s="77">
        <f>IF(Info!$O$3="Q1",$BS73,IF(Info!$O$3="Q2",$BT73,IF(Info!$O$3="Q3",$BU73,$BV73)))</f>
        <v>90633.05</v>
      </c>
      <c r="CA73" s="198"/>
    </row>
    <row r="74" spans="1:79" ht="13.95" customHeight="1" x14ac:dyDescent="0.3">
      <c r="A74" s="193"/>
      <c r="B74" s="160" t="s">
        <v>339</v>
      </c>
      <c r="C74" s="194"/>
      <c r="D74" s="157">
        <f>SUM(E74:BD74)</f>
        <v>212260.76666666672</v>
      </c>
      <c r="E74" s="161">
        <f t="shared" ref="E74:AJ74" si="88">E73/(1+$C$77)</f>
        <v>5251.4583333333339</v>
      </c>
      <c r="F74" s="161">
        <f t="shared" si="88"/>
        <v>2406.8333333333335</v>
      </c>
      <c r="G74" s="161">
        <f t="shared" si="88"/>
        <v>4945.9083333333338</v>
      </c>
      <c r="H74" s="161">
        <f t="shared" si="88"/>
        <v>6610.3</v>
      </c>
      <c r="I74" s="161">
        <f t="shared" si="88"/>
        <v>8350.5166666666682</v>
      </c>
      <c r="J74" s="161">
        <f t="shared" si="88"/>
        <v>6531.6166666666668</v>
      </c>
      <c r="K74" s="161">
        <f t="shared" si="88"/>
        <v>3458.2416666666672</v>
      </c>
      <c r="L74" s="161">
        <f t="shared" si="88"/>
        <v>4961.3500000000004</v>
      </c>
      <c r="M74" s="161">
        <f t="shared" si="88"/>
        <v>8988.4666666666672</v>
      </c>
      <c r="N74" s="161">
        <f t="shared" si="88"/>
        <v>5378.6166666666668</v>
      </c>
      <c r="O74" s="161">
        <f t="shared" si="88"/>
        <v>6454.1166666666668</v>
      </c>
      <c r="P74" s="161">
        <f t="shared" si="88"/>
        <v>5565.9416666666666</v>
      </c>
      <c r="Q74" s="762">
        <f t="shared" si="88"/>
        <v>6624.1750000000002</v>
      </c>
      <c r="R74" s="161">
        <f t="shared" si="88"/>
        <v>7769.0250000000005</v>
      </c>
      <c r="S74" s="161">
        <f t="shared" si="88"/>
        <v>7093.0999999999995</v>
      </c>
      <c r="T74" s="161">
        <f t="shared" si="88"/>
        <v>5148.416666666667</v>
      </c>
      <c r="U74" s="161">
        <f t="shared" si="88"/>
        <v>4856.3333333333339</v>
      </c>
      <c r="V74" s="161">
        <f t="shared" si="88"/>
        <v>5983.1333333333341</v>
      </c>
      <c r="W74" s="161">
        <f t="shared" si="88"/>
        <v>5094.6583333333338</v>
      </c>
      <c r="X74" s="161">
        <f t="shared" si="88"/>
        <v>8274.4583333333339</v>
      </c>
      <c r="Y74" s="161">
        <f t="shared" si="88"/>
        <v>4990.0249999999996</v>
      </c>
      <c r="Z74" s="161">
        <f t="shared" si="88"/>
        <v>4066.5916666666667</v>
      </c>
      <c r="AA74" s="161">
        <f t="shared" si="88"/>
        <v>5977.7833333333338</v>
      </c>
      <c r="AB74" s="161">
        <f t="shared" si="88"/>
        <v>6056.1083333333336</v>
      </c>
      <c r="AC74" s="161">
        <f t="shared" si="88"/>
        <v>4809.1000000000004</v>
      </c>
      <c r="AD74" s="161">
        <f t="shared" si="88"/>
        <v>5128.2000000000007</v>
      </c>
      <c r="AE74" s="161">
        <f t="shared" si="88"/>
        <v>3028.7000000000003</v>
      </c>
      <c r="AF74" s="161">
        <f t="shared" si="88"/>
        <v>4199.2666666666664</v>
      </c>
      <c r="AG74" s="161">
        <f t="shared" si="88"/>
        <v>6606.3333333333339</v>
      </c>
      <c r="AH74" s="161">
        <f t="shared" si="88"/>
        <v>5731.2333333333336</v>
      </c>
      <c r="AI74" s="161">
        <f t="shared" si="88"/>
        <v>7114.9749999999995</v>
      </c>
      <c r="AJ74" s="161">
        <f t="shared" si="88"/>
        <v>4742.6500000000005</v>
      </c>
      <c r="AK74" s="161">
        <f t="shared" ref="AK74:BP74" si="89">AK73/(1+$C$77)</f>
        <v>3253.4</v>
      </c>
      <c r="AL74" s="161">
        <f t="shared" si="89"/>
        <v>3044.0166666666669</v>
      </c>
      <c r="AM74" s="161">
        <f t="shared" si="89"/>
        <v>7545.1916666666666</v>
      </c>
      <c r="AN74" s="161">
        <f t="shared" si="89"/>
        <v>4236.375</v>
      </c>
      <c r="AO74" s="161">
        <f t="shared" si="89"/>
        <v>6677.5583333333334</v>
      </c>
      <c r="AP74" s="161">
        <f t="shared" si="89"/>
        <v>5306.5916666666672</v>
      </c>
      <c r="AQ74" s="161">
        <f t="shared" si="89"/>
        <v>0</v>
      </c>
      <c r="AR74" s="161">
        <f t="shared" si="89"/>
        <v>0</v>
      </c>
      <c r="AS74" s="161">
        <f t="shared" si="89"/>
        <v>0</v>
      </c>
      <c r="AT74" s="161">
        <f t="shared" si="89"/>
        <v>0</v>
      </c>
      <c r="AU74" s="161">
        <f t="shared" si="89"/>
        <v>0</v>
      </c>
      <c r="AV74" s="161">
        <f t="shared" si="89"/>
        <v>0</v>
      </c>
      <c r="AW74" s="161">
        <f t="shared" si="89"/>
        <v>0</v>
      </c>
      <c r="AX74" s="161">
        <f t="shared" si="89"/>
        <v>0</v>
      </c>
      <c r="AY74" s="161">
        <f t="shared" si="89"/>
        <v>0</v>
      </c>
      <c r="AZ74" s="161">
        <f t="shared" si="89"/>
        <v>0</v>
      </c>
      <c r="BA74" s="161">
        <f t="shared" si="89"/>
        <v>0</v>
      </c>
      <c r="BB74" s="161">
        <f t="shared" si="89"/>
        <v>0</v>
      </c>
      <c r="BC74" s="161">
        <f t="shared" si="89"/>
        <v>0</v>
      </c>
      <c r="BD74" s="161">
        <f t="shared" si="89"/>
        <v>0</v>
      </c>
      <c r="BE74" s="195"/>
      <c r="BF74" s="162">
        <f>SUM(E74:H74)</f>
        <v>19214.5</v>
      </c>
      <c r="BG74" s="157">
        <f>SUM(I74:L74)</f>
        <v>23301.725000000006</v>
      </c>
      <c r="BH74" s="157">
        <f>SUM(M74:Q74)</f>
        <v>33011.316666666666</v>
      </c>
      <c r="BI74" s="157">
        <f>SUM(R74:U74)</f>
        <v>24866.875</v>
      </c>
      <c r="BJ74" s="157">
        <f>SUM(V74:Y74)</f>
        <v>24342.275000000001</v>
      </c>
      <c r="BK74" s="157">
        <f>SUM(Z74:AD74)</f>
        <v>26037.783333333336</v>
      </c>
      <c r="BL74" s="157">
        <f>SUM(AE74:AH74)</f>
        <v>19565.533333333333</v>
      </c>
      <c r="BM74" s="157">
        <f>SUM(AI74:AL74)</f>
        <v>18155.041666666668</v>
      </c>
      <c r="BN74" s="157">
        <f>SUM(AM74:AQ74)</f>
        <v>23765.716666666667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212260.76666666666</v>
      </c>
      <c r="BS74" s="157">
        <f>SUM(BF74:BH74)</f>
        <v>75527.541666666672</v>
      </c>
      <c r="BT74" s="157">
        <f>SUM(BI74:BK74)</f>
        <v>75246.933333333334</v>
      </c>
      <c r="BU74" s="157">
        <f>SUM(BL74:BN74)</f>
        <v>61486.291666666664</v>
      </c>
      <c r="BV74" s="157">
        <f>SUM(BO74:BQ74)</f>
        <v>0</v>
      </c>
      <c r="BW74" s="157">
        <f>SUM(BF74:BK74)</f>
        <v>150774.47500000001</v>
      </c>
      <c r="BX74" s="157">
        <f>SUM(BL74:BQ74)</f>
        <v>61486.291666666664</v>
      </c>
      <c r="BY74" s="157">
        <f>IF(Info!$O$3="Q1",$BS74,IF(Info!$O$3="Q2",$BS74+$BT74,IF(Info!$O$3="Q3",$BS74+$BT74+$BU74,$BR74)))</f>
        <v>75527.541666666672</v>
      </c>
      <c r="BZ74" s="157">
        <f>IF(Info!$O$3="Q1",$BS74,IF(Info!$O$3="Q2",$BT74,IF(Info!$O$3="Q3",$BU74,$BV74)))</f>
        <v>75527.541666666672</v>
      </c>
      <c r="CA74" s="198"/>
    </row>
    <row r="75" spans="1:79" ht="13.95" customHeight="1" x14ac:dyDescent="0.3">
      <c r="A75" s="193"/>
      <c r="B75" s="375" t="s">
        <v>340</v>
      </c>
      <c r="C75" s="194"/>
      <c r="D75" s="77">
        <f>SUM(E75:BD75)</f>
        <v>0</v>
      </c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755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  <c r="AF75" s="372"/>
      <c r="AG75" s="372"/>
      <c r="AH75" s="372"/>
      <c r="AI75" s="372"/>
      <c r="AJ75" s="372"/>
      <c r="AK75" s="372"/>
      <c r="AL75" s="372"/>
      <c r="AM75" s="372"/>
      <c r="AN75" s="682"/>
      <c r="AO75" s="682"/>
      <c r="AP75" s="682"/>
      <c r="AQ75" s="682"/>
      <c r="AR75" s="372"/>
      <c r="AS75" s="372"/>
      <c r="AT75" s="68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ht="13.95" customHeight="1" x14ac:dyDescent="0.3">
      <c r="A76" s="193"/>
      <c r="B76" s="375" t="s">
        <v>341</v>
      </c>
      <c r="C76" s="194"/>
      <c r="D76" s="77">
        <f>SUM(E76:BD76)</f>
        <v>0</v>
      </c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755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682"/>
      <c r="AO76" s="682"/>
      <c r="AP76" s="682"/>
      <c r="AQ76" s="682"/>
      <c r="AR76" s="372"/>
      <c r="AS76" s="372"/>
      <c r="AT76" s="68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ht="13.95" customHeight="1" x14ac:dyDescent="0.3">
      <c r="A77" s="193"/>
      <c r="B77" s="160" t="s">
        <v>342</v>
      </c>
      <c r="C77" s="194">
        <f>Info!$R$3</f>
        <v>0.2</v>
      </c>
      <c r="D77" s="157">
        <f>SUM(E77:BD77)</f>
        <v>212260.76666666672</v>
      </c>
      <c r="E77" s="161">
        <f t="shared" ref="E77:AJ77" si="90">SUM(E74:E76)</f>
        <v>5251.4583333333339</v>
      </c>
      <c r="F77" s="161">
        <f t="shared" si="90"/>
        <v>2406.8333333333335</v>
      </c>
      <c r="G77" s="161">
        <f t="shared" si="90"/>
        <v>4945.9083333333338</v>
      </c>
      <c r="H77" s="161">
        <f t="shared" si="90"/>
        <v>6610.3</v>
      </c>
      <c r="I77" s="161">
        <f t="shared" si="90"/>
        <v>8350.5166666666682</v>
      </c>
      <c r="J77" s="161">
        <f t="shared" si="90"/>
        <v>6531.6166666666668</v>
      </c>
      <c r="K77" s="161">
        <f t="shared" si="90"/>
        <v>3458.2416666666672</v>
      </c>
      <c r="L77" s="161">
        <f t="shared" si="90"/>
        <v>4961.3500000000004</v>
      </c>
      <c r="M77" s="161">
        <f t="shared" si="90"/>
        <v>8988.4666666666672</v>
      </c>
      <c r="N77" s="161">
        <f t="shared" si="90"/>
        <v>5378.6166666666668</v>
      </c>
      <c r="O77" s="161">
        <f t="shared" si="90"/>
        <v>6454.1166666666668</v>
      </c>
      <c r="P77" s="161">
        <f t="shared" si="90"/>
        <v>5565.9416666666666</v>
      </c>
      <c r="Q77" s="762">
        <f t="shared" si="90"/>
        <v>6624.1750000000002</v>
      </c>
      <c r="R77" s="161">
        <f t="shared" si="90"/>
        <v>7769.0250000000005</v>
      </c>
      <c r="S77" s="161">
        <f t="shared" si="90"/>
        <v>7093.0999999999995</v>
      </c>
      <c r="T77" s="161">
        <f t="shared" si="90"/>
        <v>5148.416666666667</v>
      </c>
      <c r="U77" s="161">
        <f t="shared" si="90"/>
        <v>4856.3333333333339</v>
      </c>
      <c r="V77" s="161">
        <f t="shared" si="90"/>
        <v>5983.1333333333341</v>
      </c>
      <c r="W77" s="161">
        <f t="shared" si="90"/>
        <v>5094.6583333333338</v>
      </c>
      <c r="X77" s="161">
        <f t="shared" si="90"/>
        <v>8274.4583333333339</v>
      </c>
      <c r="Y77" s="161">
        <f t="shared" si="90"/>
        <v>4990.0249999999996</v>
      </c>
      <c r="Z77" s="161">
        <f t="shared" si="90"/>
        <v>4066.5916666666667</v>
      </c>
      <c r="AA77" s="161">
        <f t="shared" si="90"/>
        <v>5977.7833333333338</v>
      </c>
      <c r="AB77" s="161">
        <f t="shared" si="90"/>
        <v>6056.1083333333336</v>
      </c>
      <c r="AC77" s="161">
        <f t="shared" si="90"/>
        <v>4809.1000000000004</v>
      </c>
      <c r="AD77" s="161">
        <f t="shared" si="90"/>
        <v>5128.2000000000007</v>
      </c>
      <c r="AE77" s="161">
        <f t="shared" si="90"/>
        <v>3028.7000000000003</v>
      </c>
      <c r="AF77" s="161">
        <f t="shared" si="90"/>
        <v>4199.2666666666664</v>
      </c>
      <c r="AG77" s="161">
        <f t="shared" si="90"/>
        <v>6606.3333333333339</v>
      </c>
      <c r="AH77" s="161">
        <f t="shared" si="90"/>
        <v>5731.2333333333336</v>
      </c>
      <c r="AI77" s="161">
        <f t="shared" si="90"/>
        <v>7114.9749999999995</v>
      </c>
      <c r="AJ77" s="161">
        <f t="shared" si="90"/>
        <v>4742.6500000000005</v>
      </c>
      <c r="AK77" s="161">
        <f t="shared" ref="AK77:BP77" si="91">SUM(AK74:AK76)</f>
        <v>3253.4</v>
      </c>
      <c r="AL77" s="161">
        <f t="shared" si="91"/>
        <v>3044.0166666666669</v>
      </c>
      <c r="AM77" s="161">
        <f t="shared" si="91"/>
        <v>7545.1916666666666</v>
      </c>
      <c r="AN77" s="161">
        <f t="shared" si="91"/>
        <v>4236.375</v>
      </c>
      <c r="AO77" s="161">
        <f t="shared" si="91"/>
        <v>6677.5583333333334</v>
      </c>
      <c r="AP77" s="161">
        <f t="shared" si="91"/>
        <v>5306.5916666666672</v>
      </c>
      <c r="AQ77" s="161">
        <f t="shared" si="91"/>
        <v>0</v>
      </c>
      <c r="AR77" s="161">
        <f t="shared" si="91"/>
        <v>0</v>
      </c>
      <c r="AS77" s="161">
        <f t="shared" si="91"/>
        <v>0</v>
      </c>
      <c r="AT77" s="161">
        <f t="shared" si="91"/>
        <v>0</v>
      </c>
      <c r="AU77" s="161">
        <f t="shared" si="91"/>
        <v>0</v>
      </c>
      <c r="AV77" s="161">
        <f t="shared" si="91"/>
        <v>0</v>
      </c>
      <c r="AW77" s="161">
        <f t="shared" si="91"/>
        <v>0</v>
      </c>
      <c r="AX77" s="161">
        <f t="shared" si="91"/>
        <v>0</v>
      </c>
      <c r="AY77" s="161">
        <f t="shared" si="91"/>
        <v>0</v>
      </c>
      <c r="AZ77" s="161">
        <f t="shared" si="91"/>
        <v>0</v>
      </c>
      <c r="BA77" s="161">
        <f t="shared" si="91"/>
        <v>0</v>
      </c>
      <c r="BB77" s="161">
        <f t="shared" si="91"/>
        <v>0</v>
      </c>
      <c r="BC77" s="161">
        <f t="shared" si="91"/>
        <v>0</v>
      </c>
      <c r="BD77" s="161">
        <f t="shared" si="91"/>
        <v>0</v>
      </c>
      <c r="BE77" s="195"/>
      <c r="BF77" s="162">
        <f>SUM(E77:H77)</f>
        <v>19214.5</v>
      </c>
      <c r="BG77" s="157">
        <f>SUM(I77:L77)</f>
        <v>23301.725000000006</v>
      </c>
      <c r="BH77" s="157">
        <f>SUM(M77:Q77)</f>
        <v>33011.316666666666</v>
      </c>
      <c r="BI77" s="157">
        <f>SUM(R77:U77)</f>
        <v>24866.875</v>
      </c>
      <c r="BJ77" s="157">
        <f>SUM(V77:Y77)</f>
        <v>24342.275000000001</v>
      </c>
      <c r="BK77" s="157">
        <f>SUM(Z77:AD77)</f>
        <v>26037.783333333336</v>
      </c>
      <c r="BL77" s="157">
        <f>SUM(AE77:AH77)</f>
        <v>19565.533333333333</v>
      </c>
      <c r="BM77" s="157">
        <f>SUM(AI77:AL77)</f>
        <v>18155.041666666668</v>
      </c>
      <c r="BN77" s="157">
        <f>SUM(AM77:AQ77)</f>
        <v>23765.716666666667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212260.76666666666</v>
      </c>
      <c r="BS77" s="157">
        <f>SUM(BF77:BH77)</f>
        <v>75527.541666666672</v>
      </c>
      <c r="BT77" s="157">
        <f>SUM(BI77:BK77)</f>
        <v>75246.933333333334</v>
      </c>
      <c r="BU77" s="157">
        <f>SUM(BL77:BN77)</f>
        <v>61486.291666666664</v>
      </c>
      <c r="BV77" s="157">
        <f>SUM(BO77:BQ77)</f>
        <v>0</v>
      </c>
      <c r="BW77" s="157">
        <f>SUM(BF77:BK77)</f>
        <v>150774.47500000001</v>
      </c>
      <c r="BX77" s="157">
        <f>SUM(BL77:BQ77)</f>
        <v>61486.291666666664</v>
      </c>
      <c r="BY77" s="157">
        <f>IF(Info!$O$3="Q1",$BS77,IF(Info!$O$3="Q2",$BS77+$BT77,IF(Info!$O$3="Q3",$BS77+$BT77+$BU77,$BR77)))</f>
        <v>75527.541666666672</v>
      </c>
      <c r="BZ77" s="157">
        <f>IF(Info!$O$3="Q1",$BS77,IF(Info!$O$3="Q2",$BT77,IF(Info!$O$3="Q3",$BU77,$BV77)))</f>
        <v>75527.541666666672</v>
      </c>
      <c r="CA77" s="198"/>
    </row>
    <row r="78" spans="1:79" ht="13.95" customHeight="1" x14ac:dyDescent="0.3">
      <c r="A78" s="193"/>
      <c r="B78" s="196" t="s">
        <v>343</v>
      </c>
      <c r="C78" s="194"/>
      <c r="D78" s="197"/>
      <c r="E78" s="198">
        <f>E74</f>
        <v>5251.4583333333339</v>
      </c>
      <c r="F78" s="198">
        <f t="shared" ref="F78:AK78" si="92">E78+F74</f>
        <v>7658.2916666666679</v>
      </c>
      <c r="G78" s="198">
        <f t="shared" si="92"/>
        <v>12604.2</v>
      </c>
      <c r="H78" s="198">
        <f t="shared" si="92"/>
        <v>19214.5</v>
      </c>
      <c r="I78" s="198">
        <f t="shared" si="92"/>
        <v>27565.01666666667</v>
      </c>
      <c r="J78" s="198">
        <f t="shared" si="92"/>
        <v>34096.633333333339</v>
      </c>
      <c r="K78" s="198">
        <f t="shared" si="92"/>
        <v>37554.875000000007</v>
      </c>
      <c r="L78" s="198">
        <f t="shared" si="92"/>
        <v>42516.225000000006</v>
      </c>
      <c r="M78" s="198">
        <f t="shared" si="92"/>
        <v>51504.691666666673</v>
      </c>
      <c r="N78" s="198">
        <f t="shared" si="92"/>
        <v>56883.308333333342</v>
      </c>
      <c r="O78" s="198">
        <f t="shared" si="92"/>
        <v>63337.42500000001</v>
      </c>
      <c r="P78" s="198">
        <f t="shared" si="92"/>
        <v>68903.366666666683</v>
      </c>
      <c r="Q78" s="198">
        <f t="shared" si="92"/>
        <v>75527.541666666686</v>
      </c>
      <c r="R78" s="198">
        <f t="shared" si="92"/>
        <v>83296.56666666668</v>
      </c>
      <c r="S78" s="198">
        <f t="shared" si="92"/>
        <v>90389.666666666686</v>
      </c>
      <c r="T78" s="198">
        <f t="shared" si="92"/>
        <v>95538.083333333358</v>
      </c>
      <c r="U78" s="198">
        <f t="shared" si="92"/>
        <v>100394.41666666669</v>
      </c>
      <c r="V78" s="198">
        <f t="shared" si="92"/>
        <v>106377.55000000002</v>
      </c>
      <c r="W78" s="198">
        <f t="shared" si="92"/>
        <v>111472.20833333336</v>
      </c>
      <c r="X78" s="198">
        <f t="shared" si="92"/>
        <v>119746.66666666669</v>
      </c>
      <c r="Y78" s="198">
        <f t="shared" si="92"/>
        <v>124736.69166666668</v>
      </c>
      <c r="Z78" s="198">
        <f t="shared" si="92"/>
        <v>128803.28333333334</v>
      </c>
      <c r="AA78" s="198">
        <f t="shared" si="92"/>
        <v>134781.06666666668</v>
      </c>
      <c r="AB78" s="198">
        <f t="shared" si="92"/>
        <v>140837.17500000002</v>
      </c>
      <c r="AC78" s="198">
        <f t="shared" si="92"/>
        <v>145646.27500000002</v>
      </c>
      <c r="AD78" s="198">
        <f t="shared" si="92"/>
        <v>150774.47500000003</v>
      </c>
      <c r="AE78" s="198">
        <f t="shared" si="92"/>
        <v>153803.17500000005</v>
      </c>
      <c r="AF78" s="198">
        <f t="shared" si="92"/>
        <v>158002.44166666671</v>
      </c>
      <c r="AG78" s="198">
        <f t="shared" si="92"/>
        <v>164608.77500000005</v>
      </c>
      <c r="AH78" s="198">
        <f t="shared" si="92"/>
        <v>170340.00833333339</v>
      </c>
      <c r="AI78" s="198">
        <f t="shared" si="92"/>
        <v>177454.9833333334</v>
      </c>
      <c r="AJ78" s="198">
        <f t="shared" si="92"/>
        <v>182197.63333333339</v>
      </c>
      <c r="AK78" s="198">
        <f t="shared" si="92"/>
        <v>185451.03333333338</v>
      </c>
      <c r="AL78" s="198">
        <f t="shared" ref="AL78:BD78" si="93">AK78+AL74</f>
        <v>188495.05000000005</v>
      </c>
      <c r="AM78" s="198">
        <f t="shared" si="93"/>
        <v>196040.24166666673</v>
      </c>
      <c r="AN78" s="198">
        <f t="shared" si="93"/>
        <v>200276.61666666673</v>
      </c>
      <c r="AO78" s="198">
        <f t="shared" si="93"/>
        <v>206954.17500000005</v>
      </c>
      <c r="AP78" s="198">
        <f t="shared" si="93"/>
        <v>212260.76666666672</v>
      </c>
      <c r="AQ78" s="198">
        <f t="shared" si="93"/>
        <v>212260.76666666672</v>
      </c>
      <c r="AR78" s="198">
        <f t="shared" si="93"/>
        <v>212260.76666666672</v>
      </c>
      <c r="AS78" s="198">
        <f t="shared" si="93"/>
        <v>212260.76666666672</v>
      </c>
      <c r="AT78" s="198">
        <f t="shared" si="93"/>
        <v>212260.76666666672</v>
      </c>
      <c r="AU78" s="198">
        <f t="shared" si="93"/>
        <v>212260.76666666672</v>
      </c>
      <c r="AV78" s="198">
        <f t="shared" si="93"/>
        <v>212260.76666666672</v>
      </c>
      <c r="AW78" s="198">
        <f t="shared" si="93"/>
        <v>212260.76666666672</v>
      </c>
      <c r="AX78" s="198">
        <f t="shared" si="93"/>
        <v>212260.76666666672</v>
      </c>
      <c r="AY78" s="198">
        <f t="shared" si="93"/>
        <v>212260.76666666672</v>
      </c>
      <c r="AZ78" s="198">
        <f t="shared" si="93"/>
        <v>212260.76666666672</v>
      </c>
      <c r="BA78" s="198">
        <f t="shared" si="93"/>
        <v>212260.76666666672</v>
      </c>
      <c r="BB78" s="198">
        <f t="shared" si="93"/>
        <v>212260.76666666672</v>
      </c>
      <c r="BC78" s="198">
        <f t="shared" si="93"/>
        <v>212260.76666666672</v>
      </c>
      <c r="BD78" s="198">
        <f t="shared" si="93"/>
        <v>212260.76666666672</v>
      </c>
      <c r="BE78" s="198"/>
      <c r="BF78" s="198">
        <f t="shared" ref="BF78:BX78" si="94">BF74</f>
        <v>19214.5</v>
      </c>
      <c r="BG78" s="198">
        <f t="shared" si="94"/>
        <v>23301.725000000006</v>
      </c>
      <c r="BH78" s="198">
        <f t="shared" si="94"/>
        <v>33011.316666666666</v>
      </c>
      <c r="BI78" s="198">
        <f t="shared" si="94"/>
        <v>24866.875</v>
      </c>
      <c r="BJ78" s="198">
        <f t="shared" si="94"/>
        <v>24342.275000000001</v>
      </c>
      <c r="BK78" s="198">
        <f t="shared" si="94"/>
        <v>26037.783333333336</v>
      </c>
      <c r="BL78" s="198">
        <f t="shared" si="94"/>
        <v>19565.533333333333</v>
      </c>
      <c r="BM78" s="198">
        <f t="shared" si="94"/>
        <v>18155.041666666668</v>
      </c>
      <c r="BN78" s="198">
        <f t="shared" si="94"/>
        <v>23765.716666666667</v>
      </c>
      <c r="BO78" s="198">
        <f t="shared" si="94"/>
        <v>0</v>
      </c>
      <c r="BP78" s="198">
        <f t="shared" si="94"/>
        <v>0</v>
      </c>
      <c r="BQ78" s="198">
        <f t="shared" si="94"/>
        <v>0</v>
      </c>
      <c r="BR78" s="198">
        <f t="shared" si="94"/>
        <v>212260.76666666666</v>
      </c>
      <c r="BS78" s="198">
        <f t="shared" si="94"/>
        <v>75527.541666666672</v>
      </c>
      <c r="BT78" s="198">
        <f t="shared" si="94"/>
        <v>75246.933333333334</v>
      </c>
      <c r="BU78" s="198">
        <f t="shared" si="94"/>
        <v>61486.291666666664</v>
      </c>
      <c r="BV78" s="198">
        <f t="shared" si="94"/>
        <v>0</v>
      </c>
      <c r="BW78" s="198">
        <f t="shared" si="94"/>
        <v>150774.47500000001</v>
      </c>
      <c r="BX78" s="198">
        <f t="shared" si="94"/>
        <v>61486.291666666664</v>
      </c>
      <c r="BY78" s="198"/>
      <c r="BZ78" s="198"/>
      <c r="CA78" s="198"/>
    </row>
    <row r="79" spans="1:79" ht="13.95" customHeight="1" x14ac:dyDescent="0.3">
      <c r="A79" s="193"/>
      <c r="B79" s="196" t="s">
        <v>344</v>
      </c>
      <c r="C79" s="194"/>
      <c r="D79" s="199">
        <f>SUM(E79:BD79)</f>
        <v>166923.3146666667</v>
      </c>
      <c r="E79" s="198">
        <f t="shared" ref="E79:AJ79" si="95">E74-E86</f>
        <v>4303.3583333333336</v>
      </c>
      <c r="F79" s="198">
        <f t="shared" si="95"/>
        <v>1519.0533333333335</v>
      </c>
      <c r="G79" s="198">
        <f t="shared" si="95"/>
        <v>3943.4583333333339</v>
      </c>
      <c r="H79" s="198">
        <f t="shared" si="95"/>
        <v>2127.71</v>
      </c>
      <c r="I79" s="198">
        <f t="shared" si="95"/>
        <v>7219.6966666666685</v>
      </c>
      <c r="J79" s="198">
        <f t="shared" si="95"/>
        <v>5989.8166666666666</v>
      </c>
      <c r="K79" s="198">
        <f t="shared" si="95"/>
        <v>2784.1116666666671</v>
      </c>
      <c r="L79" s="198">
        <f t="shared" si="95"/>
        <v>3695.6540000000005</v>
      </c>
      <c r="M79" s="198">
        <f t="shared" si="95"/>
        <v>5672.7366666666676</v>
      </c>
      <c r="N79" s="198">
        <f t="shared" si="95"/>
        <v>4710.7806666666665</v>
      </c>
      <c r="O79" s="198">
        <f t="shared" si="95"/>
        <v>6101.6766666666672</v>
      </c>
      <c r="P79" s="198">
        <f t="shared" si="95"/>
        <v>4949.4216666666662</v>
      </c>
      <c r="Q79" s="198">
        <f t="shared" si="95"/>
        <v>5095.6050000000005</v>
      </c>
      <c r="R79" s="198">
        <f t="shared" si="95"/>
        <v>4654.3550000000005</v>
      </c>
      <c r="S79" s="198">
        <f t="shared" si="95"/>
        <v>5956.6299999999992</v>
      </c>
      <c r="T79" s="198">
        <f t="shared" si="95"/>
        <v>4698.1566666666668</v>
      </c>
      <c r="U79" s="198">
        <f t="shared" si="95"/>
        <v>4425.5633333333335</v>
      </c>
      <c r="V79" s="198">
        <f t="shared" si="95"/>
        <v>5230.8033333333342</v>
      </c>
      <c r="W79" s="198">
        <f t="shared" si="95"/>
        <v>2453.3083333333338</v>
      </c>
      <c r="X79" s="198">
        <f t="shared" si="95"/>
        <v>7509.5583333333343</v>
      </c>
      <c r="Y79" s="198">
        <f t="shared" si="95"/>
        <v>4749.2749999999996</v>
      </c>
      <c r="Z79" s="198">
        <f t="shared" si="95"/>
        <v>3688.1616666666669</v>
      </c>
      <c r="AA79" s="198">
        <f t="shared" si="95"/>
        <v>5148.3733333333339</v>
      </c>
      <c r="AB79" s="198">
        <f t="shared" si="95"/>
        <v>3167.4483333333337</v>
      </c>
      <c r="AC79" s="198">
        <f t="shared" si="95"/>
        <v>3883.3500000000004</v>
      </c>
      <c r="AD79" s="198">
        <f t="shared" si="95"/>
        <v>4819.8000000000011</v>
      </c>
      <c r="AE79" s="198">
        <f t="shared" si="95"/>
        <v>2518.6000000000004</v>
      </c>
      <c r="AF79" s="198">
        <f t="shared" si="95"/>
        <v>3369.7766666666666</v>
      </c>
      <c r="AG79" s="198">
        <f t="shared" si="95"/>
        <v>3231.5733333333342</v>
      </c>
      <c r="AH79" s="198">
        <f t="shared" si="95"/>
        <v>4834.1633333333339</v>
      </c>
      <c r="AI79" s="198">
        <f t="shared" si="95"/>
        <v>6052.0849999999991</v>
      </c>
      <c r="AJ79" s="198">
        <f t="shared" si="95"/>
        <v>4276.42</v>
      </c>
      <c r="AK79" s="198">
        <f t="shared" ref="AK79:BD79" si="96">AK74-AK86</f>
        <v>2936.55</v>
      </c>
      <c r="AL79" s="198">
        <f t="shared" si="96"/>
        <v>2506.1966666666667</v>
      </c>
      <c r="AM79" s="198">
        <f t="shared" si="96"/>
        <v>4836.3916666666664</v>
      </c>
      <c r="AN79" s="198">
        <f t="shared" si="96"/>
        <v>3307.9749999999999</v>
      </c>
      <c r="AO79" s="198">
        <f t="shared" si="96"/>
        <v>5639.2283333333335</v>
      </c>
      <c r="AP79" s="198">
        <f t="shared" si="96"/>
        <v>4916.4916666666668</v>
      </c>
      <c r="AQ79" s="198">
        <f t="shared" si="96"/>
        <v>0</v>
      </c>
      <c r="AR79" s="198">
        <f t="shared" si="96"/>
        <v>0</v>
      </c>
      <c r="AS79" s="198">
        <f t="shared" si="96"/>
        <v>0</v>
      </c>
      <c r="AT79" s="198">
        <f t="shared" si="96"/>
        <v>0</v>
      </c>
      <c r="AU79" s="198">
        <f t="shared" si="96"/>
        <v>0</v>
      </c>
      <c r="AV79" s="198">
        <f t="shared" si="96"/>
        <v>0</v>
      </c>
      <c r="AW79" s="198">
        <f t="shared" si="96"/>
        <v>0</v>
      </c>
      <c r="AX79" s="198">
        <f t="shared" si="96"/>
        <v>0</v>
      </c>
      <c r="AY79" s="198">
        <f t="shared" si="96"/>
        <v>0</v>
      </c>
      <c r="AZ79" s="198">
        <f t="shared" si="96"/>
        <v>0</v>
      </c>
      <c r="BA79" s="198">
        <f t="shared" si="96"/>
        <v>0</v>
      </c>
      <c r="BB79" s="198">
        <f t="shared" si="96"/>
        <v>0</v>
      </c>
      <c r="BC79" s="198">
        <f t="shared" si="96"/>
        <v>0</v>
      </c>
      <c r="BD79" s="198">
        <f t="shared" si="96"/>
        <v>0</v>
      </c>
      <c r="BE79" s="198"/>
      <c r="BF79" s="198">
        <f t="shared" ref="BF79:BX79" si="97">BF74-BF86</f>
        <v>11893.58</v>
      </c>
      <c r="BG79" s="198">
        <f t="shared" si="97"/>
        <v>19689.279000000006</v>
      </c>
      <c r="BH79" s="198">
        <f t="shared" si="97"/>
        <v>26530.220666666668</v>
      </c>
      <c r="BI79" s="198">
        <f t="shared" si="97"/>
        <v>19734.705000000002</v>
      </c>
      <c r="BJ79" s="198">
        <f t="shared" si="97"/>
        <v>19942.945</v>
      </c>
      <c r="BK79" s="198">
        <f t="shared" si="97"/>
        <v>20707.133333333339</v>
      </c>
      <c r="BL79" s="198">
        <f t="shared" si="97"/>
        <v>13954.113333333335</v>
      </c>
      <c r="BM79" s="198">
        <f t="shared" si="97"/>
        <v>15771.251666666667</v>
      </c>
      <c r="BN79" s="198">
        <f t="shared" si="97"/>
        <v>18700.086666666666</v>
      </c>
      <c r="BO79" s="198">
        <f t="shared" si="97"/>
        <v>0</v>
      </c>
      <c r="BP79" s="198">
        <f t="shared" si="97"/>
        <v>0</v>
      </c>
      <c r="BQ79" s="198">
        <f t="shared" si="97"/>
        <v>0</v>
      </c>
      <c r="BR79" s="198">
        <f t="shared" si="97"/>
        <v>166923.31466666667</v>
      </c>
      <c r="BS79" s="198">
        <f t="shared" si="97"/>
        <v>58113.079666666672</v>
      </c>
      <c r="BT79" s="198">
        <f t="shared" si="97"/>
        <v>60384.783333333333</v>
      </c>
      <c r="BU79" s="198">
        <f t="shared" si="97"/>
        <v>48425.45166666666</v>
      </c>
      <c r="BV79" s="198">
        <f t="shared" si="97"/>
        <v>0</v>
      </c>
      <c r="BW79" s="198">
        <f t="shared" si="97"/>
        <v>118497.86300000001</v>
      </c>
      <c r="BX79" s="198">
        <f t="shared" si="97"/>
        <v>48425.45166666666</v>
      </c>
      <c r="BY79" s="198"/>
      <c r="BZ79" s="198"/>
      <c r="CA79" s="198"/>
    </row>
    <row r="80" spans="1:79" ht="13.95" customHeight="1" x14ac:dyDescent="0.3">
      <c r="A80" s="193"/>
      <c r="B80" s="640" t="s">
        <v>345</v>
      </c>
      <c r="C80" s="194"/>
      <c r="D80" s="201"/>
      <c r="E80" s="201">
        <f t="shared" ref="E80:AJ80" si="98">E81-E82</f>
        <v>2.5040000000000191</v>
      </c>
      <c r="F80" s="201">
        <f t="shared" si="98"/>
        <v>-150.65999999999997</v>
      </c>
      <c r="G80" s="201">
        <f t="shared" si="98"/>
        <v>-231.28200000000004</v>
      </c>
      <c r="H80" s="201">
        <f t="shared" si="98"/>
        <v>-1048.7579999999998</v>
      </c>
      <c r="I80" s="201">
        <f t="shared" si="98"/>
        <v>575.83200000000011</v>
      </c>
      <c r="J80" s="201">
        <f t="shared" si="98"/>
        <v>60.771999999999935</v>
      </c>
      <c r="K80" s="201">
        <f t="shared" si="98"/>
        <v>11.282000000000039</v>
      </c>
      <c r="L80" s="201">
        <f t="shared" si="98"/>
        <v>0</v>
      </c>
      <c r="M80" s="201">
        <f t="shared" si="98"/>
        <v>-47.373999999999342</v>
      </c>
      <c r="N80" s="201">
        <f t="shared" si="98"/>
        <v>0</v>
      </c>
      <c r="O80" s="201">
        <f t="shared" si="98"/>
        <v>4.9679999999999609</v>
      </c>
      <c r="P80" s="201">
        <f t="shared" si="98"/>
        <v>12.863999999999919</v>
      </c>
      <c r="Q80" s="201">
        <f t="shared" si="98"/>
        <v>-127.3739999999998</v>
      </c>
      <c r="R80" s="201">
        <f t="shared" si="98"/>
        <v>-471.97800000000052</v>
      </c>
      <c r="S80" s="201">
        <f t="shared" si="98"/>
        <v>-237.14999999999998</v>
      </c>
      <c r="T80" s="201">
        <f t="shared" si="98"/>
        <v>60.870000000000005</v>
      </c>
      <c r="U80" s="201">
        <f t="shared" si="98"/>
        <v>-87.754000000000019</v>
      </c>
      <c r="V80" s="201">
        <f t="shared" si="98"/>
        <v>204.91399999999999</v>
      </c>
      <c r="W80" s="201">
        <f t="shared" si="98"/>
        <v>987.62599999999975</v>
      </c>
      <c r="X80" s="201">
        <f t="shared" si="98"/>
        <v>403.47999999999979</v>
      </c>
      <c r="Y80" s="201">
        <f t="shared" si="98"/>
        <v>-33.822000000000003</v>
      </c>
      <c r="Z80" s="201">
        <f t="shared" si="98"/>
        <v>210.08799999999997</v>
      </c>
      <c r="AA80" s="201">
        <f t="shared" si="98"/>
        <v>1.2040000000000646</v>
      </c>
      <c r="AB80" s="201">
        <f t="shared" si="98"/>
        <v>-675.69599999999946</v>
      </c>
      <c r="AC80" s="201">
        <f t="shared" si="98"/>
        <v>263.9200000000003</v>
      </c>
      <c r="AD80" s="201">
        <f t="shared" si="98"/>
        <v>94.900000000000034</v>
      </c>
      <c r="AE80" s="201">
        <f t="shared" si="98"/>
        <v>66.812000000000012</v>
      </c>
      <c r="AF80" s="201">
        <f t="shared" si="98"/>
        <v>-22.444000000000074</v>
      </c>
      <c r="AG80" s="201">
        <f t="shared" si="98"/>
        <v>-881.00999999999976</v>
      </c>
      <c r="AH80" s="201">
        <f t="shared" si="98"/>
        <v>214.32600000000014</v>
      </c>
      <c r="AI80" s="201">
        <f t="shared" si="98"/>
        <v>185.68200000000002</v>
      </c>
      <c r="AJ80" s="201">
        <f t="shared" si="98"/>
        <v>170.41599999999994</v>
      </c>
      <c r="AK80" s="201">
        <f t="shared" ref="AK80:BP80" si="99">AK81-AK82</f>
        <v>-24.499999999999972</v>
      </c>
      <c r="AL80" s="201">
        <f t="shared" si="99"/>
        <v>146.53399999999999</v>
      </c>
      <c r="AM80" s="201">
        <f t="shared" si="99"/>
        <v>-20.853999999999814</v>
      </c>
      <c r="AN80" s="201">
        <f t="shared" si="99"/>
        <v>700.49999999999989</v>
      </c>
      <c r="AO80" s="201">
        <f t="shared" si="99"/>
        <v>-206.33399999999995</v>
      </c>
      <c r="AP80" s="201">
        <f t="shared" si="99"/>
        <v>-18.629999999999995</v>
      </c>
      <c r="AQ80" s="201">
        <f t="shared" si="99"/>
        <v>0</v>
      </c>
      <c r="AR80" s="201">
        <f t="shared" si="99"/>
        <v>0</v>
      </c>
      <c r="AS80" s="201">
        <f t="shared" si="99"/>
        <v>0</v>
      </c>
      <c r="AT80" s="201">
        <f t="shared" si="99"/>
        <v>0</v>
      </c>
      <c r="AU80" s="201">
        <f t="shared" si="99"/>
        <v>0</v>
      </c>
      <c r="AV80" s="201">
        <f t="shared" si="99"/>
        <v>0</v>
      </c>
      <c r="AW80" s="201">
        <f t="shared" si="99"/>
        <v>0</v>
      </c>
      <c r="AX80" s="201">
        <f t="shared" si="99"/>
        <v>0</v>
      </c>
      <c r="AY80" s="201">
        <f t="shared" si="99"/>
        <v>0</v>
      </c>
      <c r="AZ80" s="201">
        <f t="shared" si="99"/>
        <v>0</v>
      </c>
      <c r="BA80" s="201">
        <f t="shared" si="99"/>
        <v>0</v>
      </c>
      <c r="BB80" s="201">
        <f t="shared" si="99"/>
        <v>0</v>
      </c>
      <c r="BC80" s="201">
        <f t="shared" si="99"/>
        <v>0</v>
      </c>
      <c r="BD80" s="201">
        <f t="shared" si="99"/>
        <v>0</v>
      </c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3.95" customHeight="1" x14ac:dyDescent="0.3">
      <c r="A81" s="193">
        <v>1.1499999999999999</v>
      </c>
      <c r="B81" s="202" t="s">
        <v>346</v>
      </c>
      <c r="C81" s="194"/>
      <c r="D81" s="157">
        <f t="shared" ref="D81:D86" si="100">SUM(E81:BD81)</f>
        <v>43587.766000000003</v>
      </c>
      <c r="E81" s="203">
        <f>((E37+E40)*Info!$AJ$3)+(E38*Info!$AJ$5)+(E41*Info!$AJ$6)+(E39*Info!$AJ$7)+(E42*Info!$AJ$9)+(E43*Info!$AJ$10)+(E44*Info!$AJ$11)+(E45*Info!$AJ$12)+(E46*Info!$AJ$13)</f>
        <v>950.60400000000004</v>
      </c>
      <c r="F81" s="203">
        <f>((F37+F40)*Info!$AJ$3)+(F38*Info!$AJ$5)+(F41*Info!$AJ$6)+(F39*Info!$AJ$7)+(F42*Info!$AJ$9)+(F43*Info!$AJ$10)+(F44*Info!$AJ$11)+(F45*Info!$AJ$12)+(F46*Info!$AJ$13)</f>
        <v>567.12</v>
      </c>
      <c r="G81" s="203">
        <f>((G37+G40)*Info!$AJ$3)+(G38*Info!$AJ$5)+(G41*Info!$AJ$6)+(G39*Info!$AJ$7)+(G42*Info!$AJ$9)+(G43*Info!$AJ$10)+(G44*Info!$AJ$11)+(G45*Info!$AJ$12)+(G46*Info!$AJ$13)</f>
        <v>771.16800000000001</v>
      </c>
      <c r="H81" s="203">
        <f>((H37+H40)*Info!$AJ$3)+(H38*Info!$AJ$5)+(H41*Info!$AJ$6)+(H39*Info!$AJ$7)+(H42*Info!$AJ$9)+(H43*Info!$AJ$10)+(H44*Info!$AJ$11)+(H45*Info!$AJ$12)+(H46*Info!$AJ$13)</f>
        <v>3328.8320000000003</v>
      </c>
      <c r="I81" s="203">
        <f>((I37+I40)*Info!$AJ$3)+(I38*Info!$AJ$5)+(I41*Info!$AJ$6)+(I39*Info!$AJ$7)+(I42*Info!$AJ$9)+(I43*Info!$AJ$10)+(I44*Info!$AJ$11)+(I45*Info!$AJ$12)+(I46*Info!$AJ$13)</f>
        <v>1601.652</v>
      </c>
      <c r="J81" s="203">
        <f>((J37+J40)*Info!$AJ$3)+(J38*Info!$AJ$5)+(J41*Info!$AJ$6)+(J39*Info!$AJ$7)+(J42*Info!$AJ$9)+(J43*Info!$AJ$10)+(J44*Info!$AJ$11)+(J45*Info!$AJ$12)+(J46*Info!$AJ$13)</f>
        <v>497.57199999999995</v>
      </c>
      <c r="K81" s="203">
        <f>((K37+K40)*Info!$AJ$3)+(K38*Info!$AJ$5)+(K41*Info!$AJ$6)+(K39*Info!$AJ$7)+(K42*Info!$AJ$9)+(K43*Info!$AJ$10)+(K44*Info!$AJ$11)+(K45*Info!$AJ$12)+(K46*Info!$AJ$13)</f>
        <v>550.53200000000004</v>
      </c>
      <c r="L81" s="203">
        <f>((L37+L40)*Info!$AJ$3)+(L38*Info!$AJ$5)+(L41*Info!$AJ$6)+(L39*Info!$AJ$7)+(L42*Info!$AJ$9)+(L43*Info!$AJ$10)+(L44*Info!$AJ$11)+(L45*Info!$AJ$12)+(L46*Info!$AJ$13)</f>
        <v>1095.6959999999999</v>
      </c>
      <c r="M81" s="203">
        <f>((M37+M40)*Info!$AJ$3)+(M38*Info!$AJ$5)+(M41*Info!$AJ$6)+(M39*Info!$AJ$7)+(M42*Info!$AJ$9)+(M43*Info!$AJ$10)+(M44*Info!$AJ$11)+(M45*Info!$AJ$12)+(M46*Info!$AJ$13)</f>
        <v>3268.3560000000007</v>
      </c>
      <c r="N81" s="203">
        <f>((N37+N40)*Info!$AJ$3)+(N38*Info!$AJ$5)+(N41*Info!$AJ$6)+(N39*Info!$AJ$7)+(N42*Info!$AJ$9)+(N43*Info!$AJ$10)+(N44*Info!$AJ$11)+(N45*Info!$AJ$12)+(N46*Info!$AJ$13)</f>
        <v>667.83600000000001</v>
      </c>
      <c r="O81" s="203">
        <f>((O37+O40)*Info!$AJ$3)+(O38*Info!$AJ$5)+(O41*Info!$AJ$6)+(O39*Info!$AJ$7)+(O42*Info!$AJ$9)+(O43*Info!$AJ$10)+(O44*Info!$AJ$11)+(O45*Info!$AJ$12)+(O46*Info!$AJ$13)</f>
        <v>357.40799999999996</v>
      </c>
      <c r="P81" s="203">
        <f>((P37+P40)*Info!$AJ$3)+(P38*Info!$AJ$5)+(P41*Info!$AJ$6)+(P39*Info!$AJ$7)+(P42*Info!$AJ$9)+(P43*Info!$AJ$10)+(P44*Info!$AJ$11)+(P45*Info!$AJ$12)+(P46*Info!$AJ$13)</f>
        <v>562.30399999999997</v>
      </c>
      <c r="Q81" s="766">
        <f>((Q37+Q40)*Info!$AJ$3)+(Q38*Info!$AJ$5)+(Q41*Info!$AJ$6)+(Q39*Info!$AJ$7)+(Q42*Info!$AJ$9)+(Q43*Info!$AJ$10)+(Q44*Info!$AJ$11)+(Q45*Info!$AJ$12)+(Q46*Info!$AJ$13)</f>
        <v>1356.4560000000001</v>
      </c>
      <c r="R81" s="203">
        <f>((R37+R40)*Info!$AJ$3)+(R38*Info!$AJ$5)+(R41*Info!$AJ$6)+(R39*Info!$AJ$7)+(R42*Info!$AJ$9)+(R43*Info!$AJ$10)+(R44*Info!$AJ$11)+(R45*Info!$AJ$12)+(R46*Info!$AJ$13)</f>
        <v>2642.6919999999996</v>
      </c>
      <c r="S81" s="203">
        <f>((S37+S40)*Info!$AJ$3)+(S38*Info!$AJ$5)+(S41*Info!$AJ$6)+(S39*Info!$AJ$7)+(S42*Info!$AJ$9)+(S43*Info!$AJ$10)+(S44*Info!$AJ$11)+(S45*Info!$AJ$12)+(S46*Info!$AJ$13)</f>
        <v>848.9</v>
      </c>
      <c r="T81" s="203">
        <f>((T37+T40)*Info!$AJ$3)+(T38*Info!$AJ$5)+(T41*Info!$AJ$6)+(T39*Info!$AJ$7)+(T42*Info!$AJ$9)+(T43*Info!$AJ$10)+(T44*Info!$AJ$11)+(T45*Info!$AJ$12)+(T46*Info!$AJ$13)</f>
        <v>431.76</v>
      </c>
      <c r="U81" s="203">
        <f>((U37+U40)*Info!$AJ$3)+(U38*Info!$AJ$5)+(U41*Info!$AJ$6)+(U39*Info!$AJ$7)+(U42*Info!$AJ$9)+(U43*Info!$AJ$10)+(U44*Info!$AJ$11)+(U45*Info!$AJ$12)+(U46*Info!$AJ$13)</f>
        <v>278.37599999999998</v>
      </c>
      <c r="V81" s="203">
        <f>((V37+V40)*Info!$AJ$3)+(V38*Info!$AJ$5)+(V41*Info!$AJ$6)+(V39*Info!$AJ$7)+(V42*Info!$AJ$9)+(V43*Info!$AJ$10)+(V44*Info!$AJ$11)+(V45*Info!$AJ$12)+(V46*Info!$AJ$13)</f>
        <v>877.70399999999995</v>
      </c>
      <c r="W81" s="203">
        <f>((W37+W40)*Info!$AJ$3)+(W38*Info!$AJ$5)+(W41*Info!$AJ$6)+(W39*Info!$AJ$7)+(W42*Info!$AJ$9)+(W43*Info!$AJ$10)+(W44*Info!$AJ$11)+(W45*Info!$AJ$12)+(W46*Info!$AJ$13)</f>
        <v>3628.9759999999997</v>
      </c>
      <c r="X81" s="203">
        <f>((X37+X40)*Info!$AJ$3)+(X38*Info!$AJ$5)+(X41*Info!$AJ$6)+(X39*Info!$AJ$7)+(X42*Info!$AJ$9)+(X43*Info!$AJ$10)+(X44*Info!$AJ$11)+(X45*Info!$AJ$12)+(X46*Info!$AJ$13)</f>
        <v>1122.4199999999998</v>
      </c>
      <c r="Y81" s="203">
        <f>((Y37+Y40)*Info!$AJ$3)+(Y38*Info!$AJ$5)+(Y41*Info!$AJ$6)+(Y39*Info!$AJ$7)+(Y42*Info!$AJ$9)+(Y43*Info!$AJ$10)+(Y44*Info!$AJ$11)+(Y45*Info!$AJ$12)+(Y46*Info!$AJ$13)</f>
        <v>206.928</v>
      </c>
      <c r="Z81" s="203">
        <f>((Z37+Z40)*Info!$AJ$3)+(Z38*Info!$AJ$5)+(Z41*Info!$AJ$6)+(Z39*Info!$AJ$7)+(Z42*Info!$AJ$9)+(Z43*Info!$AJ$10)+(Z44*Info!$AJ$11)+(Z45*Info!$AJ$12)+(Z46*Info!$AJ$13)</f>
        <v>545.32799999999997</v>
      </c>
      <c r="AA81" s="203">
        <f>((AA37+AA40)*Info!$AJ$3)+(AA38*Info!$AJ$5)+(AA41*Info!$AJ$6)+(AA39*Info!$AJ$7)+(AA42*Info!$AJ$9)+(AA43*Info!$AJ$10)+(AA44*Info!$AJ$11)+(AA45*Info!$AJ$12)+(AA46*Info!$AJ$13)</f>
        <v>788.18400000000008</v>
      </c>
      <c r="AB81" s="203">
        <f>((AB37+AB40)*Info!$AJ$3)+(AB38*Info!$AJ$5)+(AB41*Info!$AJ$6)+(AB39*Info!$AJ$7)+(AB42*Info!$AJ$9)+(AB43*Info!$AJ$10)+(AB44*Info!$AJ$11)+(AB45*Info!$AJ$12)+(AB46*Info!$AJ$13)</f>
        <v>2212.9640000000004</v>
      </c>
      <c r="AC81" s="203">
        <f>((AC37+AC40)*Info!$AJ$3)+(AC38*Info!$AJ$5)+(AC41*Info!$AJ$6)+(AC39*Info!$AJ$7)+(AC42*Info!$AJ$9)+(AC43*Info!$AJ$10)+(AC44*Info!$AJ$11)+(AC45*Info!$AJ$12)+(AC46*Info!$AJ$13)</f>
        <v>1136.9800000000002</v>
      </c>
      <c r="AD81" s="203">
        <f>((AD37+AD40)*Info!$AJ$3)+(AD38*Info!$AJ$5)+(AD41*Info!$AJ$6)+(AD39*Info!$AJ$7)+(AD42*Info!$AJ$9)+(AD43*Info!$AJ$10)+(AD44*Info!$AJ$11)+(AD45*Info!$AJ$12)+(AD46*Info!$AJ$13)</f>
        <v>355.8</v>
      </c>
      <c r="AE81" s="203">
        <f>((AE37+AE40)*Info!$AJ$3)+(AE38*Info!$AJ$5)+(AE41*Info!$AJ$6)+(AE39*Info!$AJ$7)+(AE42*Info!$AJ$9)+(AE43*Info!$AJ$10)+(AE44*Info!$AJ$11)+(AE45*Info!$AJ$12)+(AE46*Info!$AJ$13)</f>
        <v>494.71199999999999</v>
      </c>
      <c r="AF81" s="203">
        <f>((AF37+AF40)*Info!$AJ$3)+(AF38*Info!$AJ$5)+(AF41*Info!$AJ$6)+(AF39*Info!$AJ$7)+(AF42*Info!$AJ$9)+(AF43*Info!$AJ$10)+(AF44*Info!$AJ$11)+(AF45*Info!$AJ$12)+(AF46*Info!$AJ$13)</f>
        <v>764.61599999999987</v>
      </c>
      <c r="AG81" s="203">
        <f>((AG37+AG40)*Info!$AJ$3)+(AG38*Info!$AJ$5)+(AG41*Info!$AJ$6)+(AG39*Info!$AJ$7)+(AG42*Info!$AJ$9)+(AG43*Info!$AJ$10)+(AG44*Info!$AJ$11)+(AG45*Info!$AJ$12)+(AG46*Info!$AJ$13)</f>
        <v>2442.44</v>
      </c>
      <c r="AH81" s="203">
        <f>((AH37+AH40)*Info!$AJ$3)+(AH38*Info!$AJ$5)+(AH41*Info!$AJ$6)+(AH39*Info!$AJ$7)+(AH42*Info!$AJ$9)+(AH43*Info!$AJ$10)+(AH44*Info!$AJ$11)+(AH45*Info!$AJ$12)+(AH46*Info!$AJ$13)</f>
        <v>1111.3960000000002</v>
      </c>
      <c r="AI81" s="203">
        <f>((AI37+AI40)*Info!$AJ$3)+(AI38*Info!$AJ$5)+(AI41*Info!$AJ$6)+(AI39*Info!$AJ$7)+(AI42*Info!$AJ$9)+(AI43*Info!$AJ$10)+(AI44*Info!$AJ$11)+(AI45*Info!$AJ$12)+(AI46*Info!$AJ$13)</f>
        <v>1248.5720000000001</v>
      </c>
      <c r="AJ81" s="203">
        <f>((AJ37+AJ40)*Info!$AJ$3)+(AJ38*Info!$AJ$5)+(AJ41*Info!$AJ$6)+(AJ39*Info!$AJ$7)+(AJ42*Info!$AJ$9)+(AJ43*Info!$AJ$10)+(AJ44*Info!$AJ$11)+(AJ45*Info!$AJ$12)+(AJ46*Info!$AJ$13)</f>
        <v>575.51599999999996</v>
      </c>
      <c r="AK81" s="203">
        <f>((AK37+AK40)*Info!$AJ$3)+(AK38*Info!$AJ$5)+(AK41*Info!$AJ$6)+(AK39*Info!$AJ$7)+(AK42*Info!$AJ$9)+(AK43*Info!$AJ$10)+(AK44*Info!$AJ$11)+(AK45*Info!$AJ$12)+(AK46*Info!$AJ$13)</f>
        <v>243.96</v>
      </c>
      <c r="AL81" s="203">
        <f>((AL37+AL40)*Info!$AJ$3)+(AL38*Info!$AJ$5)+(AL41*Info!$AJ$6)+(AL39*Info!$AJ$7)+(AL42*Info!$AJ$9)+(AL43*Info!$AJ$10)+(AL44*Info!$AJ$11)+(AL45*Info!$AJ$12)+(AL46*Info!$AJ$13)</f>
        <v>614.30399999999997</v>
      </c>
      <c r="AM81" s="203">
        <f>((AM37+AM40)*Info!$AJ$3)+(AM38*Info!$AJ$5)+(AM41*Info!$AJ$6)+(AM39*Info!$AJ$7)+(AM42*Info!$AJ$9)+(AM43*Info!$AJ$10)+(AM44*Info!$AJ$11)+(AM45*Info!$AJ$12)+(AM46*Info!$AJ$13)</f>
        <v>2658.6560000000004</v>
      </c>
      <c r="AN81" s="203">
        <f>((AN37+AN40)*Info!$AJ$3)+(AN38*Info!$AJ$5)+(AN41*Info!$AJ$6)+(AN39*Info!$AJ$7)+(AN42*Info!$AJ$9)+(AN43*Info!$AJ$10)+(AN44*Info!$AJ$11)+(AN45*Info!$AJ$12)+(AN46*Info!$AJ$13)</f>
        <v>1628.8999999999999</v>
      </c>
      <c r="AO81" s="203">
        <f>((AO37+AO40)*Info!$AJ$3)+(AO38*Info!$AJ$5)+(AO41*Info!$AJ$6)+(AO39*Info!$AJ$7)+(AO42*Info!$AJ$9)+(AO43*Info!$AJ$10)+(AO44*Info!$AJ$11)+(AO45*Info!$AJ$12)+(AO46*Info!$AJ$13)</f>
        <v>780.67600000000004</v>
      </c>
      <c r="AP81" s="686">
        <f>((AP37+AP40)*[1]Info!$AJ$3)+(AP38*[1]Info!$AJ$5)+(AP41*[1]Info!$AJ$6)+(AP39*[1]Info!$AJ$7)+(AP42*[1]Info!$AJ$9)+(AP43*[1]Info!$AJ$10)+(AP44*[1]Info!$AJ$11)+(AP45*[1]Info!$AJ$12)+(AP46*[1]Info!$AJ$13)</f>
        <v>371.47</v>
      </c>
      <c r="AQ81" s="686">
        <f>((AQ37+AQ40)*[2]Info!$AJ$3)+(AQ38*[2]Info!$AJ$5)+(AQ41*[2]Info!$AJ$6)+(AQ39*[2]Info!$AJ$7)+(AQ42*[2]Info!$AJ$9)+(AQ43*[2]Info!$AJ$10)+(AQ44*[2]Info!$AJ$11)+(AQ45*[2]Info!$AJ$12)+(AQ46*[2]Info!$AJ$13)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686">
        <f>((AT37+AT40)*[3]Info!$AJ$3)+(AT38*[3]Info!$AJ$5)+(AT41*[3]Info!$AJ$6)+(AT39*[3]Info!$AJ$7)+(AT42*[3]Info!$AJ$9)+(AT43*[3]Info!$AJ$10)+(AT44*[3]Info!$AJ$11)+(AT45*[3]Info!$AJ$12)+(AT46*[3]Info!$AJ$13)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ht="13.95" customHeight="1" x14ac:dyDescent="0.3">
      <c r="A82" s="193"/>
      <c r="B82" s="375" t="s">
        <v>37</v>
      </c>
      <c r="C82" s="194"/>
      <c r="D82" s="157">
        <f t="shared" si="100"/>
        <v>43493.892</v>
      </c>
      <c r="E82" s="741">
        <v>948.1</v>
      </c>
      <c r="F82" s="741">
        <v>717.78</v>
      </c>
      <c r="G82" s="741">
        <v>1002.45</v>
      </c>
      <c r="H82" s="741">
        <v>4377.59</v>
      </c>
      <c r="I82" s="741">
        <v>1025.82</v>
      </c>
      <c r="J82" s="741">
        <v>436.8</v>
      </c>
      <c r="K82" s="372">
        <v>539.25</v>
      </c>
      <c r="L82" s="372">
        <f>L81</f>
        <v>1095.6959999999999</v>
      </c>
      <c r="M82" s="755">
        <v>3315.73</v>
      </c>
      <c r="N82" s="372">
        <f>N81</f>
        <v>667.83600000000001</v>
      </c>
      <c r="O82" s="372">
        <v>352.44</v>
      </c>
      <c r="P82" s="372">
        <v>549.44000000000005</v>
      </c>
      <c r="Q82" s="755">
        <v>1483.83</v>
      </c>
      <c r="R82" s="372">
        <v>3114.67</v>
      </c>
      <c r="S82" s="372">
        <v>1086.05</v>
      </c>
      <c r="T82" s="372">
        <v>370.89</v>
      </c>
      <c r="U82" s="372">
        <v>366.13</v>
      </c>
      <c r="V82" s="372">
        <v>672.79</v>
      </c>
      <c r="W82" s="372">
        <v>2641.35</v>
      </c>
      <c r="X82" s="372">
        <v>718.94</v>
      </c>
      <c r="Y82" s="372">
        <v>240.75</v>
      </c>
      <c r="Z82" s="372">
        <v>335.24</v>
      </c>
      <c r="AA82" s="372">
        <v>786.98</v>
      </c>
      <c r="AB82" s="372">
        <v>2888.66</v>
      </c>
      <c r="AC82" s="372">
        <v>873.06</v>
      </c>
      <c r="AD82" s="372">
        <v>260.89999999999998</v>
      </c>
      <c r="AE82" s="372">
        <v>427.9</v>
      </c>
      <c r="AF82" s="372">
        <v>787.06</v>
      </c>
      <c r="AG82" s="372">
        <v>3323.45</v>
      </c>
      <c r="AH82" s="372">
        <v>897.07</v>
      </c>
      <c r="AI82" s="372">
        <v>1062.8900000000001</v>
      </c>
      <c r="AJ82" s="372">
        <v>405.1</v>
      </c>
      <c r="AK82" s="372">
        <v>268.45999999999998</v>
      </c>
      <c r="AL82" s="372">
        <v>467.77</v>
      </c>
      <c r="AM82" s="372">
        <v>2679.51</v>
      </c>
      <c r="AN82" s="682">
        <v>928.4</v>
      </c>
      <c r="AO82" s="682">
        <v>987.01</v>
      </c>
      <c r="AP82" s="682">
        <v>390.1</v>
      </c>
      <c r="AQ82" s="682"/>
      <c r="AR82" s="372"/>
      <c r="AS82" s="372"/>
      <c r="AT82" s="68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195"/>
      <c r="BF82" s="163">
        <f>SUM(E82:H82)</f>
        <v>7045.92</v>
      </c>
      <c r="BG82" s="77">
        <f>SUM(I82:L82)</f>
        <v>3097.5659999999998</v>
      </c>
      <c r="BH82" s="77">
        <f>SUM(M82:Q82)</f>
        <v>6369.2759999999998</v>
      </c>
      <c r="BI82" s="77">
        <f>SUM(R82:U82)</f>
        <v>4937.7400000000007</v>
      </c>
      <c r="BJ82" s="77">
        <f>SUM(V82:Y82)</f>
        <v>4273.83</v>
      </c>
      <c r="BK82" s="77">
        <f>SUM(Z82:AD82)</f>
        <v>5144.84</v>
      </c>
      <c r="BL82" s="77">
        <f>SUM(AE82:AH82)</f>
        <v>5435.48</v>
      </c>
      <c r="BM82" s="77">
        <f>SUM(AI82:AL82)</f>
        <v>2204.2200000000003</v>
      </c>
      <c r="BN82" s="77">
        <f>SUM(AM82:AQ82)</f>
        <v>4985.0200000000004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43493.892000000007</v>
      </c>
      <c r="BS82" s="77">
        <f>SUM(BF82:BH82)</f>
        <v>16512.762000000002</v>
      </c>
      <c r="BT82" s="77">
        <f>SUM(BI82:BK82)</f>
        <v>14356.41</v>
      </c>
      <c r="BU82" s="77">
        <f>SUM(BL82:BN82)</f>
        <v>12624.720000000001</v>
      </c>
      <c r="BV82" s="77">
        <f>SUM(BO82:BQ82)</f>
        <v>0</v>
      </c>
      <c r="BW82" s="77">
        <f>SUM(BF82:BK82)</f>
        <v>30869.172000000002</v>
      </c>
      <c r="BX82" s="77">
        <f>SUM(BL82:BQ82)</f>
        <v>12624.720000000001</v>
      </c>
      <c r="BY82" s="77">
        <f>IF(Info!$O$3="Q1",$BS82,IF(Info!$O$3="Q2",$BS82+$BT82,IF(Info!$O$3="Q3",$BS82+$BT82+$BU82,$BR82)))</f>
        <v>16512.762000000002</v>
      </c>
      <c r="BZ82" s="77">
        <f>IF(Info!$O$3="Q1",$BS82,IF(Info!$O$3="Q2",$BT82,IF(Info!$O$3="Q3",$BU82,$BV82)))</f>
        <v>16512.762000000002</v>
      </c>
      <c r="CA82" s="197"/>
    </row>
    <row r="83" spans="1:81" ht="13.95" customHeight="1" x14ac:dyDescent="0.3">
      <c r="A83" s="193"/>
      <c r="B83" s="375" t="s">
        <v>39</v>
      </c>
      <c r="C83" s="194"/>
      <c r="D83" s="157">
        <f t="shared" si="100"/>
        <v>1843.5600000000004</v>
      </c>
      <c r="E83" s="741">
        <v>0</v>
      </c>
      <c r="F83" s="741">
        <f>130+40</f>
        <v>170</v>
      </c>
      <c r="G83" s="741">
        <v>0</v>
      </c>
      <c r="H83" s="741">
        <f>65+40</f>
        <v>105</v>
      </c>
      <c r="I83" s="741">
        <f>65+40</f>
        <v>105</v>
      </c>
      <c r="J83" s="741">
        <f>65+40</f>
        <v>105</v>
      </c>
      <c r="K83" s="372">
        <v>134.88</v>
      </c>
      <c r="L83" s="372">
        <f>130+40</f>
        <v>170</v>
      </c>
      <c r="M83" s="755">
        <v>0</v>
      </c>
      <c r="N83" s="372">
        <v>0</v>
      </c>
      <c r="O83" s="372"/>
      <c r="P83" s="372">
        <v>67.08</v>
      </c>
      <c r="Q83" s="755">
        <v>44.74</v>
      </c>
      <c r="R83" s="372">
        <v>0</v>
      </c>
      <c r="S83" s="372">
        <v>50.42</v>
      </c>
      <c r="T83" s="372">
        <v>79.37</v>
      </c>
      <c r="U83" s="372">
        <v>64.64</v>
      </c>
      <c r="V83" s="372">
        <v>79.540000000000006</v>
      </c>
      <c r="W83" s="372"/>
      <c r="X83" s="372">
        <v>45.96</v>
      </c>
      <c r="Y83" s="372"/>
      <c r="Z83" s="372">
        <v>43.19</v>
      </c>
      <c r="AA83" s="372">
        <v>42.43</v>
      </c>
      <c r="AB83" s="372"/>
      <c r="AC83" s="372">
        <v>52.69</v>
      </c>
      <c r="AD83" s="679">
        <v>47.5</v>
      </c>
      <c r="AE83" s="679">
        <v>82.2</v>
      </c>
      <c r="AF83" s="679">
        <v>42.43</v>
      </c>
      <c r="AG83" s="372">
        <v>51.31</v>
      </c>
      <c r="AH83" s="672"/>
      <c r="AI83" s="672"/>
      <c r="AJ83" s="644">
        <v>61.13</v>
      </c>
      <c r="AK83" s="372">
        <v>48.39</v>
      </c>
      <c r="AL83" s="372">
        <v>70.05</v>
      </c>
      <c r="AM83" s="372">
        <v>29.29</v>
      </c>
      <c r="AN83" s="682"/>
      <c r="AO83" s="687">
        <v>51.32</v>
      </c>
      <c r="AP83" s="682"/>
      <c r="AQ83" s="682"/>
      <c r="AR83" s="372"/>
      <c r="AS83" s="372"/>
      <c r="AT83" s="682"/>
      <c r="AU83" s="372"/>
      <c r="AV83" s="372"/>
      <c r="AW83" s="372"/>
      <c r="AX83" s="372"/>
      <c r="AY83" s="691"/>
      <c r="AZ83" s="372"/>
      <c r="BA83" s="372"/>
      <c r="BB83" s="372"/>
      <c r="BC83" s="372"/>
      <c r="BD83" s="372"/>
      <c r="BE83" s="195"/>
      <c r="BF83" s="163">
        <f>SUM(E83:H83)</f>
        <v>275</v>
      </c>
      <c r="BG83" s="77">
        <f>SUM(I83:L83)</f>
        <v>514.88</v>
      </c>
      <c r="BH83" s="77">
        <f>SUM(M83:Q83)</f>
        <v>111.82</v>
      </c>
      <c r="BI83" s="77">
        <f>SUM(R83:U83)</f>
        <v>194.43</v>
      </c>
      <c r="BJ83" s="77">
        <f>SUM(V83:Y83)</f>
        <v>125.5</v>
      </c>
      <c r="BK83" s="77">
        <f>SUM(Z83:AD83)</f>
        <v>185.81</v>
      </c>
      <c r="BL83" s="77">
        <f>SUM(AE83:AH83)</f>
        <v>175.94</v>
      </c>
      <c r="BM83" s="77">
        <f>SUM(AI83:AL83)</f>
        <v>179.57</v>
      </c>
      <c r="BN83" s="77">
        <f>SUM(AM83:AQ83)</f>
        <v>80.61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1843.56</v>
      </c>
      <c r="BS83" s="77">
        <f>SUM(BF83:BH83)</f>
        <v>901.7</v>
      </c>
      <c r="BT83" s="77">
        <f>SUM(BI83:BK83)</f>
        <v>505.74</v>
      </c>
      <c r="BU83" s="77">
        <f>SUM(BL83:BN83)</f>
        <v>436.12</v>
      </c>
      <c r="BV83" s="77">
        <f>SUM(BO83:BQ83)</f>
        <v>0</v>
      </c>
      <c r="BW83" s="77">
        <f>SUM(BF83:BK83)</f>
        <v>1407.44</v>
      </c>
      <c r="BX83" s="77">
        <f>SUM(BL83:BQ83)</f>
        <v>436.12</v>
      </c>
      <c r="BY83" s="77">
        <f>IF(Info!$O$3="Q1",$BS83,IF(Info!$O$3="Q2",$BS83+$BT83,IF(Info!$O$3="Q3",$BS83+$BT83+$BU83,$BR83)))</f>
        <v>901.7</v>
      </c>
      <c r="BZ83" s="77">
        <f>IF(Info!$O$3="Q1",$BS83,IF(Info!$O$3="Q2",$BT83,IF(Info!$O$3="Q3",$BU83,$BV83)))</f>
        <v>901.7</v>
      </c>
      <c r="CA83" s="197"/>
    </row>
    <row r="84" spans="1:81" ht="13.95" customHeight="1" x14ac:dyDescent="0.3">
      <c r="A84" s="193"/>
      <c r="B84" s="375" t="s">
        <v>41</v>
      </c>
      <c r="C84" s="194"/>
      <c r="D84" s="157">
        <f t="shared" si="100"/>
        <v>0</v>
      </c>
      <c r="E84" s="372"/>
      <c r="F84" s="372"/>
      <c r="G84" s="372"/>
      <c r="H84" s="372"/>
      <c r="I84" s="741"/>
      <c r="J84" s="372"/>
      <c r="K84" s="372"/>
      <c r="L84" s="372"/>
      <c r="M84" s="755"/>
      <c r="N84" s="372"/>
      <c r="O84" s="372"/>
      <c r="P84" s="372"/>
      <c r="Q84" s="755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372"/>
      <c r="AC84" s="372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682"/>
      <c r="AO84" s="682"/>
      <c r="AP84" s="682"/>
      <c r="AQ84" s="682"/>
      <c r="AR84" s="372"/>
      <c r="AS84" s="372"/>
      <c r="AT84" s="68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ht="13.95" customHeight="1" x14ac:dyDescent="0.3">
      <c r="A85" s="193"/>
      <c r="B85" s="375" t="s">
        <v>347</v>
      </c>
      <c r="C85" s="194"/>
      <c r="D85" s="157">
        <f t="shared" si="100"/>
        <v>0</v>
      </c>
      <c r="E85" s="372"/>
      <c r="F85" s="372"/>
      <c r="G85" s="372"/>
      <c r="H85" s="372"/>
      <c r="I85" s="741"/>
      <c r="J85" s="372"/>
      <c r="K85" s="372"/>
      <c r="L85" s="372"/>
      <c r="M85" s="755"/>
      <c r="N85" s="372"/>
      <c r="O85" s="372"/>
      <c r="P85" s="372"/>
      <c r="Q85" s="755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682"/>
      <c r="AO85" s="682"/>
      <c r="AP85" s="682"/>
      <c r="AQ85" s="682"/>
      <c r="AR85" s="372"/>
      <c r="AS85" s="372"/>
      <c r="AT85" s="68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ht="13.95" customHeight="1" x14ac:dyDescent="0.3">
      <c r="A86" s="204"/>
      <c r="B86" s="160" t="s">
        <v>348</v>
      </c>
      <c r="C86" s="194"/>
      <c r="D86" s="157">
        <f t="shared" si="100"/>
        <v>45337.452000000005</v>
      </c>
      <c r="E86" s="157">
        <f t="shared" ref="E86:AJ86" si="101">SUM(E82:E85)</f>
        <v>948.1</v>
      </c>
      <c r="F86" s="157">
        <f t="shared" si="101"/>
        <v>887.78</v>
      </c>
      <c r="G86" s="157">
        <f t="shared" si="101"/>
        <v>1002.45</v>
      </c>
      <c r="H86" s="157">
        <f t="shared" si="101"/>
        <v>4482.59</v>
      </c>
      <c r="I86" s="157">
        <f t="shared" si="101"/>
        <v>1130.82</v>
      </c>
      <c r="J86" s="157">
        <f t="shared" si="101"/>
        <v>541.79999999999995</v>
      </c>
      <c r="K86" s="157">
        <f t="shared" si="101"/>
        <v>674.13</v>
      </c>
      <c r="L86" s="157">
        <f t="shared" si="101"/>
        <v>1265.6959999999999</v>
      </c>
      <c r="M86" s="157">
        <f t="shared" si="101"/>
        <v>3315.73</v>
      </c>
      <c r="N86" s="157">
        <f t="shared" si="101"/>
        <v>667.83600000000001</v>
      </c>
      <c r="O86" s="157">
        <f t="shared" si="101"/>
        <v>352.44</v>
      </c>
      <c r="P86" s="157">
        <f t="shared" si="101"/>
        <v>616.5200000000001</v>
      </c>
      <c r="Q86" s="767">
        <f t="shared" si="101"/>
        <v>1528.57</v>
      </c>
      <c r="R86" s="157">
        <f t="shared" si="101"/>
        <v>3114.67</v>
      </c>
      <c r="S86" s="157">
        <f t="shared" si="101"/>
        <v>1136.47</v>
      </c>
      <c r="T86" s="157">
        <f t="shared" si="101"/>
        <v>450.26</v>
      </c>
      <c r="U86" s="157">
        <f t="shared" si="101"/>
        <v>430.77</v>
      </c>
      <c r="V86" s="157">
        <f t="shared" si="101"/>
        <v>752.32999999999993</v>
      </c>
      <c r="W86" s="157">
        <f t="shared" si="101"/>
        <v>2641.35</v>
      </c>
      <c r="X86" s="157">
        <f t="shared" si="101"/>
        <v>764.90000000000009</v>
      </c>
      <c r="Y86" s="157">
        <f t="shared" si="101"/>
        <v>240.75</v>
      </c>
      <c r="Z86" s="157">
        <f t="shared" si="101"/>
        <v>378.43</v>
      </c>
      <c r="AA86" s="157">
        <f t="shared" si="101"/>
        <v>829.41</v>
      </c>
      <c r="AB86" s="157">
        <f t="shared" si="101"/>
        <v>2888.66</v>
      </c>
      <c r="AC86" s="157">
        <f t="shared" si="101"/>
        <v>925.75</v>
      </c>
      <c r="AD86" s="157">
        <f t="shared" si="101"/>
        <v>308.39999999999998</v>
      </c>
      <c r="AE86" s="157">
        <f t="shared" si="101"/>
        <v>510.09999999999997</v>
      </c>
      <c r="AF86" s="157">
        <f t="shared" si="101"/>
        <v>829.4899999999999</v>
      </c>
      <c r="AG86" s="157">
        <f t="shared" si="101"/>
        <v>3374.7599999999998</v>
      </c>
      <c r="AH86" s="157">
        <f t="shared" si="101"/>
        <v>897.07</v>
      </c>
      <c r="AI86" s="157">
        <f t="shared" si="101"/>
        <v>1062.8900000000001</v>
      </c>
      <c r="AJ86" s="157">
        <f t="shared" si="101"/>
        <v>466.23</v>
      </c>
      <c r="AK86" s="157">
        <f t="shared" ref="AK86:BP86" si="102">SUM(AK82:AK85)</f>
        <v>316.84999999999997</v>
      </c>
      <c r="AL86" s="157">
        <f t="shared" si="102"/>
        <v>537.81999999999994</v>
      </c>
      <c r="AM86" s="157">
        <f t="shared" si="102"/>
        <v>2708.8</v>
      </c>
      <c r="AN86" s="157">
        <f t="shared" si="102"/>
        <v>928.4</v>
      </c>
      <c r="AO86" s="157">
        <f t="shared" si="102"/>
        <v>1038.33</v>
      </c>
      <c r="AP86" s="157">
        <f t="shared" si="102"/>
        <v>390.1</v>
      </c>
      <c r="AQ86" s="157">
        <f t="shared" si="102"/>
        <v>0</v>
      </c>
      <c r="AR86" s="157">
        <f t="shared" si="102"/>
        <v>0</v>
      </c>
      <c r="AS86" s="157">
        <f t="shared" si="102"/>
        <v>0</v>
      </c>
      <c r="AT86" s="157">
        <f t="shared" si="102"/>
        <v>0</v>
      </c>
      <c r="AU86" s="157">
        <f t="shared" si="102"/>
        <v>0</v>
      </c>
      <c r="AV86" s="157">
        <f t="shared" si="102"/>
        <v>0</v>
      </c>
      <c r="AW86" s="157">
        <f t="shared" si="102"/>
        <v>0</v>
      </c>
      <c r="AX86" s="157">
        <f t="shared" si="102"/>
        <v>0</v>
      </c>
      <c r="AY86" s="157">
        <f t="shared" si="102"/>
        <v>0</v>
      </c>
      <c r="AZ86" s="157">
        <f t="shared" si="102"/>
        <v>0</v>
      </c>
      <c r="BA86" s="157">
        <f t="shared" si="102"/>
        <v>0</v>
      </c>
      <c r="BB86" s="157">
        <f t="shared" si="102"/>
        <v>0</v>
      </c>
      <c r="BC86" s="157">
        <f t="shared" si="102"/>
        <v>0</v>
      </c>
      <c r="BD86" s="157">
        <f t="shared" si="102"/>
        <v>0</v>
      </c>
      <c r="BE86" s="195"/>
      <c r="BF86" s="162">
        <f>SUM(E86:H86)</f>
        <v>7320.92</v>
      </c>
      <c r="BG86" s="157">
        <f>SUM(I86:L86)</f>
        <v>3612.4459999999999</v>
      </c>
      <c r="BH86" s="157">
        <f>SUM(M86:Q86)</f>
        <v>6481.0959999999995</v>
      </c>
      <c r="BI86" s="157">
        <f>SUM(R86:U86)</f>
        <v>5132.17</v>
      </c>
      <c r="BJ86" s="157">
        <f>SUM(V86:Y86)</f>
        <v>4399.33</v>
      </c>
      <c r="BK86" s="157">
        <f>SUM(Z86:AD86)</f>
        <v>5330.65</v>
      </c>
      <c r="BL86" s="157">
        <f>SUM(AE86:AH86)</f>
        <v>5611.4199999999992</v>
      </c>
      <c r="BM86" s="157">
        <f>SUM(AI86:AL86)</f>
        <v>2383.79</v>
      </c>
      <c r="BN86" s="157">
        <f>SUM(AM86:AQ86)</f>
        <v>5065.630000000001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45337.452000000005</v>
      </c>
      <c r="BS86" s="157">
        <f>SUM(BF86:BH86)</f>
        <v>17414.462</v>
      </c>
      <c r="BT86" s="157">
        <f>SUM(BI86:BK86)</f>
        <v>14862.15</v>
      </c>
      <c r="BU86" s="157">
        <f>SUM(BL86:BN86)</f>
        <v>13060.84</v>
      </c>
      <c r="BV86" s="157">
        <f>SUM(BO86:BQ86)</f>
        <v>0</v>
      </c>
      <c r="BW86" s="157">
        <f>SUM(BF86:BK86)</f>
        <v>32276.612000000001</v>
      </c>
      <c r="BX86" s="157">
        <f>SUM(BL86:BQ86)</f>
        <v>13060.84</v>
      </c>
      <c r="BY86" s="157">
        <f>IF(Info!$O$3="Q1",$BS86,IF(Info!$O$3="Q2",$BS86+$BT86,IF(Info!$O$3="Q3",$BS86+$BT86+$BU86,$BR86)))</f>
        <v>17414.462</v>
      </c>
      <c r="BZ86" s="157">
        <f>IF(Info!$O$3="Q1",$BS86,IF(Info!$O$3="Q2",$BT86,IF(Info!$O$3="Q3",$BU86,$BV86)))</f>
        <v>17414.462</v>
      </c>
      <c r="CA86" s="197"/>
    </row>
    <row r="87" spans="1:81" ht="13.95" customHeight="1" x14ac:dyDescent="0.3">
      <c r="A87" s="193">
        <v>2.08</v>
      </c>
      <c r="B87" s="202" t="s">
        <v>349</v>
      </c>
      <c r="C87" s="194"/>
      <c r="D87" s="627">
        <f>SUM(E82:BD85)-D86</f>
        <v>0</v>
      </c>
      <c r="E87" s="669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ht="13.95" customHeight="1" x14ac:dyDescent="0.3">
      <c r="A88" s="193"/>
      <c r="B88" s="737" t="s">
        <v>415</v>
      </c>
      <c r="C88" s="194"/>
      <c r="D88" s="157">
        <f t="shared" ref="D88:D94" si="103">SUM(E88:BD88)</f>
        <v>41056.544000000002</v>
      </c>
      <c r="E88" s="608">
        <f t="shared" ref="E88:L88" si="104">(4189.76+328.7)/4</f>
        <v>1129.615</v>
      </c>
      <c r="F88" s="608">
        <f t="shared" si="104"/>
        <v>1129.615</v>
      </c>
      <c r="G88" s="608">
        <f t="shared" si="104"/>
        <v>1129.615</v>
      </c>
      <c r="H88" s="608">
        <f t="shared" si="104"/>
        <v>1129.615</v>
      </c>
      <c r="I88" s="608">
        <f t="shared" si="104"/>
        <v>1129.615</v>
      </c>
      <c r="J88" s="608">
        <f t="shared" si="104"/>
        <v>1129.615</v>
      </c>
      <c r="K88" s="608">
        <f t="shared" si="104"/>
        <v>1129.615</v>
      </c>
      <c r="L88" s="608">
        <f t="shared" si="104"/>
        <v>1129.615</v>
      </c>
      <c r="M88" s="608">
        <f>(4189.76+328.7)/5</f>
        <v>903.69200000000001</v>
      </c>
      <c r="N88" s="608">
        <f>(4189.76+328.7)/5</f>
        <v>903.69200000000001</v>
      </c>
      <c r="O88" s="608">
        <f>(4189.76+328.7)/5</f>
        <v>903.69200000000001</v>
      </c>
      <c r="P88" s="608">
        <f>(4189.76+328.7)/5</f>
        <v>903.69200000000001</v>
      </c>
      <c r="Q88" s="755">
        <f>(4189.76+328.7)/5</f>
        <v>903.69200000000001</v>
      </c>
      <c r="R88" s="755">
        <f>(4410.13+328.7+15.95)/4</f>
        <v>1188.6949999999999</v>
      </c>
      <c r="S88" s="755">
        <f>(4410.13+328.7+15.95)/4</f>
        <v>1188.6949999999999</v>
      </c>
      <c r="T88" s="755">
        <f>(4410.13+328.7+15.95)/4</f>
        <v>1188.6949999999999</v>
      </c>
      <c r="U88" s="755">
        <f>(4410.13+328.7+15.95)/4</f>
        <v>1188.6949999999999</v>
      </c>
      <c r="V88" s="755">
        <f>(4410.13+328.7)/4</f>
        <v>1184.7075</v>
      </c>
      <c r="W88" s="755">
        <f>(4410.13+328.7)/4</f>
        <v>1184.7075</v>
      </c>
      <c r="X88" s="755">
        <f>(4410.13+328.7)/4</f>
        <v>1184.7075</v>
      </c>
      <c r="Y88" s="755">
        <f>(4410.13+328.7)/4</f>
        <v>1184.7075</v>
      </c>
      <c r="Z88" s="755">
        <f>(4410.13+328.7)/5</f>
        <v>947.76599999999996</v>
      </c>
      <c r="AA88" s="755">
        <f>(4410.13+328.7)/5</f>
        <v>947.76599999999996</v>
      </c>
      <c r="AB88" s="755">
        <f>(4410.13+328.7)/5</f>
        <v>947.76599999999996</v>
      </c>
      <c r="AC88" s="755">
        <f>(4410.13+328.7)/5</f>
        <v>947.76599999999996</v>
      </c>
      <c r="AD88" s="755">
        <f>(4410.13+328.7)/5</f>
        <v>947.76599999999996</v>
      </c>
      <c r="AE88" s="755">
        <f t="shared" ref="AE88:AL88" si="105">(4410.13+328.7)/4</f>
        <v>1184.7075</v>
      </c>
      <c r="AF88" s="755">
        <f t="shared" si="105"/>
        <v>1184.7075</v>
      </c>
      <c r="AG88" s="755">
        <f t="shared" si="105"/>
        <v>1184.7075</v>
      </c>
      <c r="AH88" s="755">
        <f t="shared" si="105"/>
        <v>1184.7075</v>
      </c>
      <c r="AI88" s="755">
        <f t="shared" si="105"/>
        <v>1184.7075</v>
      </c>
      <c r="AJ88" s="755">
        <f t="shared" si="105"/>
        <v>1184.7075</v>
      </c>
      <c r="AK88" s="755">
        <f t="shared" si="105"/>
        <v>1184.7075</v>
      </c>
      <c r="AL88" s="755">
        <f t="shared" si="105"/>
        <v>1184.7075</v>
      </c>
      <c r="AM88" s="755">
        <f>(4410.13+328.7)/5</f>
        <v>947.76599999999996</v>
      </c>
      <c r="AN88" s="755">
        <f>(4410.13+328.7)/5</f>
        <v>947.76599999999996</v>
      </c>
      <c r="AO88" s="755">
        <f>(4410.13+328.7)/5</f>
        <v>947.76599999999996</v>
      </c>
      <c r="AP88" s="755">
        <f>(4410.13+328.7)/5</f>
        <v>947.76599999999996</v>
      </c>
      <c r="AQ88" s="682"/>
      <c r="AR88" s="608"/>
      <c r="AS88" s="608"/>
      <c r="AT88" s="608"/>
      <c r="AU88" s="608"/>
      <c r="AV88" s="682"/>
      <c r="AW88" s="682"/>
      <c r="AX88" s="682"/>
      <c r="AY88" s="682"/>
      <c r="AZ88" s="608"/>
      <c r="BA88" s="608"/>
      <c r="BB88" s="608"/>
      <c r="BC88" s="608"/>
      <c r="BD88" s="608"/>
      <c r="BE88" s="195"/>
      <c r="BF88" s="163">
        <f t="shared" ref="BF88:BF94" si="106">SUM(E88:H88)</f>
        <v>4518.46</v>
      </c>
      <c r="BG88" s="77">
        <f t="shared" ref="BG88:BG94" si="107">SUM(I88:L88)</f>
        <v>4518.46</v>
      </c>
      <c r="BH88" s="77">
        <f t="shared" ref="BH88:BH94" si="108">SUM(M88:Q88)</f>
        <v>4518.46</v>
      </c>
      <c r="BI88" s="77">
        <f t="shared" ref="BI88:BI94" si="109">SUM(R88:U88)</f>
        <v>4754.78</v>
      </c>
      <c r="BJ88" s="77">
        <f t="shared" ref="BJ88:BJ94" si="110">SUM(V88:Y88)</f>
        <v>4738.83</v>
      </c>
      <c r="BK88" s="77">
        <f t="shared" ref="BK88:BK94" si="111">SUM(Z88:AD88)</f>
        <v>4738.83</v>
      </c>
      <c r="BL88" s="77">
        <f t="shared" ref="BL88:BL94" si="112">SUM(AE88:AH88)</f>
        <v>4738.83</v>
      </c>
      <c r="BM88" s="77">
        <f t="shared" ref="BM88:BM94" si="113">SUM(AI88:AL88)</f>
        <v>4738.83</v>
      </c>
      <c r="BN88" s="77">
        <f t="shared" ref="BN88:BN94" si="114">SUM(AM88:AQ88)</f>
        <v>3791.0639999999999</v>
      </c>
      <c r="BO88" s="77">
        <f t="shared" ref="BO88:BO94" si="115">SUM(AR88:AU88)</f>
        <v>0</v>
      </c>
      <c r="BP88" s="77">
        <f t="shared" ref="BP88:BP94" si="116">SUM(AV88:AY88)</f>
        <v>0</v>
      </c>
      <c r="BQ88" s="77">
        <f t="shared" ref="BQ88:BQ94" si="117">SUM(AZ88:BD88)</f>
        <v>0</v>
      </c>
      <c r="BR88" s="157">
        <f t="shared" ref="BR88:BR94" si="118">SUM(BF88:BQ88)</f>
        <v>41056.544000000002</v>
      </c>
      <c r="BS88" s="77">
        <f t="shared" ref="BS88:BS94" si="119">SUM(BF88:BH88)</f>
        <v>13555.380000000001</v>
      </c>
      <c r="BT88" s="77">
        <f t="shared" ref="BT88:BT94" si="120">SUM(BI88:BK88)</f>
        <v>14232.44</v>
      </c>
      <c r="BU88" s="77">
        <f t="shared" ref="BU88:BU94" si="121">SUM(BL88:BN88)</f>
        <v>13268.724</v>
      </c>
      <c r="BV88" s="77">
        <f t="shared" ref="BV88:BV94" si="122">SUM(BO88:BQ88)</f>
        <v>0</v>
      </c>
      <c r="BW88" s="77">
        <f t="shared" ref="BW88:BW94" si="123">SUM(BF88:BK88)</f>
        <v>27787.82</v>
      </c>
      <c r="BX88" s="77">
        <f t="shared" ref="BX88:BX94" si="124">SUM(BL88:BQ88)</f>
        <v>13268.724</v>
      </c>
      <c r="BY88" s="77">
        <f>IF(Info!$O$3="Q1",$BS88,IF(Info!$O$3="Q2",$BS88+$BT88,IF(Info!$O$3="Q3",$BS88+$BT88+$BU88,$BR88)))</f>
        <v>13555.380000000001</v>
      </c>
      <c r="BZ88" s="77">
        <f>IF(Info!$O$3="Q1",$BS88,IF(Info!$O$3="Q2",$BT88,IF(Info!$O$3="Q3",$BU88,$BV88)))</f>
        <v>13555.380000000001</v>
      </c>
      <c r="CA88" s="197"/>
    </row>
    <row r="89" spans="1:81" ht="13.95" customHeight="1" x14ac:dyDescent="0.3">
      <c r="A89" s="193"/>
      <c r="B89" s="639" t="s">
        <v>416</v>
      </c>
      <c r="C89" s="194"/>
      <c r="D89" s="157">
        <f t="shared" si="103"/>
        <v>352.28538461538096</v>
      </c>
      <c r="E89" s="372">
        <f t="shared" ref="E89:V89" si="125">((579*4)+(2871*4))/52</f>
        <v>265.38461538461536</v>
      </c>
      <c r="F89" s="372">
        <f t="shared" si="125"/>
        <v>265.38461538461536</v>
      </c>
      <c r="G89" s="372">
        <f t="shared" si="125"/>
        <v>265.38461538461536</v>
      </c>
      <c r="H89" s="372">
        <f t="shared" si="125"/>
        <v>265.38461538461536</v>
      </c>
      <c r="I89" s="372">
        <f t="shared" si="125"/>
        <v>265.38461538461536</v>
      </c>
      <c r="J89" s="372">
        <f t="shared" si="125"/>
        <v>265.38461538461536</v>
      </c>
      <c r="K89" s="372">
        <f t="shared" si="125"/>
        <v>265.38461538461536</v>
      </c>
      <c r="L89" s="372">
        <f t="shared" si="125"/>
        <v>265.38461538461536</v>
      </c>
      <c r="M89" s="372">
        <f t="shared" si="125"/>
        <v>265.38461538461536</v>
      </c>
      <c r="N89" s="372">
        <f t="shared" si="125"/>
        <v>265.38461538461536</v>
      </c>
      <c r="O89" s="372">
        <f t="shared" si="125"/>
        <v>265.38461538461536</v>
      </c>
      <c r="P89" s="372">
        <f t="shared" si="125"/>
        <v>265.38461538461536</v>
      </c>
      <c r="Q89" s="372">
        <f t="shared" si="125"/>
        <v>265.38461538461536</v>
      </c>
      <c r="R89" s="372">
        <f t="shared" si="125"/>
        <v>265.38461538461536</v>
      </c>
      <c r="S89" s="372">
        <f t="shared" si="125"/>
        <v>265.38461538461536</v>
      </c>
      <c r="T89" s="372">
        <f t="shared" si="125"/>
        <v>265.38461538461536</v>
      </c>
      <c r="U89" s="372">
        <f t="shared" si="125"/>
        <v>265.38461538461536</v>
      </c>
      <c r="V89" s="372">
        <f t="shared" si="125"/>
        <v>265.38461538461536</v>
      </c>
      <c r="W89" s="755">
        <f>(((579*4)+(2871*4))/52)-9732.33</f>
        <v>-9466.9453846153847</v>
      </c>
      <c r="X89" s="372">
        <f t="shared" ref="X89:AP89" si="126">((579*4)+(2871*4))/52</f>
        <v>265.38461538461536</v>
      </c>
      <c r="Y89" s="372">
        <f t="shared" si="126"/>
        <v>265.38461538461536</v>
      </c>
      <c r="Z89" s="372">
        <f t="shared" si="126"/>
        <v>265.38461538461536</v>
      </c>
      <c r="AA89" s="372">
        <f t="shared" si="126"/>
        <v>265.38461538461536</v>
      </c>
      <c r="AB89" s="372">
        <f t="shared" si="126"/>
        <v>265.38461538461536</v>
      </c>
      <c r="AC89" s="372">
        <f t="shared" si="126"/>
        <v>265.38461538461536</v>
      </c>
      <c r="AD89" s="372">
        <f t="shared" si="126"/>
        <v>265.38461538461536</v>
      </c>
      <c r="AE89" s="372">
        <f t="shared" si="126"/>
        <v>265.38461538461536</v>
      </c>
      <c r="AF89" s="372">
        <f t="shared" si="126"/>
        <v>265.38461538461536</v>
      </c>
      <c r="AG89" s="372">
        <f t="shared" si="126"/>
        <v>265.38461538461536</v>
      </c>
      <c r="AH89" s="372">
        <f t="shared" si="126"/>
        <v>265.38461538461536</v>
      </c>
      <c r="AI89" s="372">
        <f t="shared" si="126"/>
        <v>265.38461538461536</v>
      </c>
      <c r="AJ89" s="372">
        <f t="shared" si="126"/>
        <v>265.38461538461536</v>
      </c>
      <c r="AK89" s="372">
        <f t="shared" si="126"/>
        <v>265.38461538461536</v>
      </c>
      <c r="AL89" s="372">
        <f t="shared" si="126"/>
        <v>265.38461538461536</v>
      </c>
      <c r="AM89" s="372">
        <f t="shared" si="126"/>
        <v>265.38461538461536</v>
      </c>
      <c r="AN89" s="372">
        <f t="shared" si="126"/>
        <v>265.38461538461536</v>
      </c>
      <c r="AO89" s="372">
        <f t="shared" si="126"/>
        <v>265.38461538461536</v>
      </c>
      <c r="AP89" s="372">
        <f t="shared" si="126"/>
        <v>265.38461538461536</v>
      </c>
      <c r="AQ89" s="372"/>
      <c r="AR89" s="372"/>
      <c r="AS89" s="372"/>
      <c r="AT89" s="372"/>
      <c r="AU89" s="372"/>
      <c r="AV89" s="372"/>
      <c r="AW89" s="372"/>
      <c r="AX89" s="372"/>
      <c r="AY89" s="372"/>
      <c r="AZ89" s="372"/>
      <c r="BA89" s="372"/>
      <c r="BB89" s="372"/>
      <c r="BC89" s="372"/>
      <c r="BD89" s="372"/>
      <c r="BE89" s="195"/>
      <c r="BF89" s="163">
        <f t="shared" si="106"/>
        <v>1061.5384615384614</v>
      </c>
      <c r="BG89" s="77">
        <f t="shared" si="107"/>
        <v>1061.5384615384614</v>
      </c>
      <c r="BH89" s="77">
        <f t="shared" si="108"/>
        <v>1326.9230769230767</v>
      </c>
      <c r="BI89" s="77">
        <f t="shared" si="109"/>
        <v>1061.5384615384614</v>
      </c>
      <c r="BJ89" s="77">
        <f t="shared" si="110"/>
        <v>-8670.7915384615389</v>
      </c>
      <c r="BK89" s="77">
        <f t="shared" si="111"/>
        <v>1326.9230769230767</v>
      </c>
      <c r="BL89" s="77">
        <f t="shared" si="112"/>
        <v>1061.5384615384614</v>
      </c>
      <c r="BM89" s="77">
        <f t="shared" si="113"/>
        <v>1061.5384615384614</v>
      </c>
      <c r="BN89" s="77">
        <f t="shared" si="114"/>
        <v>1061.5384615384614</v>
      </c>
      <c r="BO89" s="77">
        <f t="shared" si="115"/>
        <v>0</v>
      </c>
      <c r="BP89" s="77">
        <f t="shared" si="116"/>
        <v>0</v>
      </c>
      <c r="BQ89" s="77">
        <f t="shared" si="117"/>
        <v>0</v>
      </c>
      <c r="BR89" s="157">
        <f t="shared" si="118"/>
        <v>352.28538461538301</v>
      </c>
      <c r="BS89" s="77">
        <f t="shared" si="119"/>
        <v>3449.9999999999995</v>
      </c>
      <c r="BT89" s="77">
        <f t="shared" si="120"/>
        <v>-6282.3300000000017</v>
      </c>
      <c r="BU89" s="77">
        <f t="shared" si="121"/>
        <v>3184.6153846153843</v>
      </c>
      <c r="BV89" s="77">
        <f t="shared" si="122"/>
        <v>0</v>
      </c>
      <c r="BW89" s="77">
        <f t="shared" si="123"/>
        <v>-2832.3300000000013</v>
      </c>
      <c r="BX89" s="77">
        <f t="shared" si="124"/>
        <v>3184.6153846153843</v>
      </c>
      <c r="BY89" s="77">
        <f>IF(Info!$O$3="Q1",$BS89,IF(Info!$O$3="Q2",$BS89+$BT89,IF(Info!$O$3="Q3",$BS89+$BT89+$BU89,$BR89)))</f>
        <v>3449.9999999999995</v>
      </c>
      <c r="BZ89" s="77">
        <f>IF(Info!$O$3="Q1",$BS89,IF(Info!$O$3="Q2",$BT89,IF(Info!$O$3="Q3",$BU89,$BV89)))</f>
        <v>3449.9999999999995</v>
      </c>
      <c r="CA89" s="197"/>
    </row>
    <row r="90" spans="1:81" ht="13.95" customHeight="1" x14ac:dyDescent="0.3">
      <c r="A90" s="193"/>
      <c r="B90" s="639" t="s">
        <v>351</v>
      </c>
      <c r="C90" s="194"/>
      <c r="D90" s="157">
        <f t="shared" si="103"/>
        <v>556.88499999999999</v>
      </c>
      <c r="E90" s="372"/>
      <c r="F90" s="372"/>
      <c r="G90" s="372">
        <f>77.59</f>
        <v>77.59</v>
      </c>
      <c r="H90" s="372">
        <f>0.95+20.5</f>
        <v>21.45</v>
      </c>
      <c r="I90" s="372">
        <f>37.95</f>
        <v>37.950000000000003</v>
      </c>
      <c r="J90" s="372">
        <v>10.94</v>
      </c>
      <c r="K90" s="372">
        <f>19.91+40.02+10.42</f>
        <v>70.350000000000009</v>
      </c>
      <c r="L90" s="372"/>
      <c r="M90" s="372"/>
      <c r="N90" s="372"/>
      <c r="O90" s="372"/>
      <c r="P90" s="372"/>
      <c r="Q90" s="755"/>
      <c r="R90" s="372"/>
      <c r="S90" s="372"/>
      <c r="T90" s="372"/>
      <c r="U90" s="372"/>
      <c r="V90" s="372"/>
      <c r="W90" s="372"/>
      <c r="X90" s="372"/>
      <c r="Y90" s="372"/>
      <c r="Z90" s="372"/>
      <c r="AA90" s="372"/>
      <c r="AB90" s="372"/>
      <c r="AC90" s="372"/>
      <c r="AD90" s="372"/>
      <c r="AE90" s="372"/>
      <c r="AF90" s="372"/>
      <c r="AG90" s="372"/>
      <c r="AH90" s="372"/>
      <c r="AI90" s="372"/>
      <c r="AJ90" s="372"/>
      <c r="AK90" s="372"/>
      <c r="AL90" s="372"/>
      <c r="AM90" s="372"/>
      <c r="AN90" s="682"/>
      <c r="AO90" s="682">
        <f>677.21/2</f>
        <v>338.60500000000002</v>
      </c>
      <c r="AP90" s="682"/>
      <c r="AQ90" s="68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195"/>
      <c r="BF90" s="163">
        <f t="shared" si="106"/>
        <v>99.04</v>
      </c>
      <c r="BG90" s="77">
        <f t="shared" si="107"/>
        <v>119.24000000000001</v>
      </c>
      <c r="BH90" s="77">
        <f t="shared" si="108"/>
        <v>0</v>
      </c>
      <c r="BI90" s="77">
        <f t="shared" si="109"/>
        <v>0</v>
      </c>
      <c r="BJ90" s="77">
        <f t="shared" si="110"/>
        <v>0</v>
      </c>
      <c r="BK90" s="77">
        <f t="shared" si="111"/>
        <v>0</v>
      </c>
      <c r="BL90" s="77">
        <f t="shared" si="112"/>
        <v>0</v>
      </c>
      <c r="BM90" s="77">
        <f t="shared" si="113"/>
        <v>0</v>
      </c>
      <c r="BN90" s="77">
        <f t="shared" si="114"/>
        <v>338.60500000000002</v>
      </c>
      <c r="BO90" s="77">
        <f t="shared" si="115"/>
        <v>0</v>
      </c>
      <c r="BP90" s="77">
        <f t="shared" si="116"/>
        <v>0</v>
      </c>
      <c r="BQ90" s="77">
        <f t="shared" si="117"/>
        <v>0</v>
      </c>
      <c r="BR90" s="157">
        <f t="shared" si="118"/>
        <v>556.88499999999999</v>
      </c>
      <c r="BS90" s="77">
        <f t="shared" si="119"/>
        <v>218.28000000000003</v>
      </c>
      <c r="BT90" s="77">
        <f t="shared" si="120"/>
        <v>0</v>
      </c>
      <c r="BU90" s="77">
        <f t="shared" si="121"/>
        <v>338.60500000000002</v>
      </c>
      <c r="BV90" s="77">
        <f t="shared" si="122"/>
        <v>0</v>
      </c>
      <c r="BW90" s="77">
        <f t="shared" si="123"/>
        <v>218.28000000000003</v>
      </c>
      <c r="BX90" s="77">
        <f t="shared" si="124"/>
        <v>338.60500000000002</v>
      </c>
      <c r="BY90" s="77">
        <f>IF(Info!$O$3="Q1",$BS90,IF(Info!$O$3="Q2",$BS90+$BT90,IF(Info!$O$3="Q3",$BS90+$BT90+$BU90,$BR90)))</f>
        <v>218.28000000000003</v>
      </c>
      <c r="BZ90" s="77">
        <f>IF(Info!$O$3="Q1",$BS90,IF(Info!$O$3="Q2",$BT90,IF(Info!$O$3="Q3",$BU90,$BV90)))</f>
        <v>218.28000000000003</v>
      </c>
      <c r="CA90" s="197"/>
    </row>
    <row r="91" spans="1:81" ht="13.95" customHeight="1" x14ac:dyDescent="0.3">
      <c r="A91" s="193"/>
      <c r="B91" s="639" t="s">
        <v>417</v>
      </c>
      <c r="C91" s="194"/>
      <c r="D91" s="157">
        <f t="shared" si="103"/>
        <v>351.53666666666663</v>
      </c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755"/>
      <c r="R91" s="372"/>
      <c r="S91" s="372"/>
      <c r="T91" s="372"/>
      <c r="U91" s="372"/>
      <c r="V91" s="372"/>
      <c r="W91" s="372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>
        <f>1054.61/3</f>
        <v>351.53666666666663</v>
      </c>
      <c r="AJ91" s="372"/>
      <c r="AK91" s="372"/>
      <c r="AL91" s="372"/>
      <c r="AM91" s="372"/>
      <c r="AN91" s="682"/>
      <c r="AO91" s="682"/>
      <c r="AP91" s="682"/>
      <c r="AQ91" s="68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195"/>
      <c r="BF91" s="163">
        <f t="shared" si="106"/>
        <v>0</v>
      </c>
      <c r="BG91" s="77">
        <f t="shared" si="107"/>
        <v>0</v>
      </c>
      <c r="BH91" s="77">
        <f t="shared" si="108"/>
        <v>0</v>
      </c>
      <c r="BI91" s="77">
        <f t="shared" si="109"/>
        <v>0</v>
      </c>
      <c r="BJ91" s="77">
        <f t="shared" si="110"/>
        <v>0</v>
      </c>
      <c r="BK91" s="77">
        <f t="shared" si="111"/>
        <v>0</v>
      </c>
      <c r="BL91" s="77">
        <f t="shared" si="112"/>
        <v>0</v>
      </c>
      <c r="BM91" s="77">
        <f t="shared" si="113"/>
        <v>351.53666666666663</v>
      </c>
      <c r="BN91" s="77">
        <f t="shared" si="114"/>
        <v>0</v>
      </c>
      <c r="BO91" s="77">
        <f t="shared" si="115"/>
        <v>0</v>
      </c>
      <c r="BP91" s="77">
        <f t="shared" si="116"/>
        <v>0</v>
      </c>
      <c r="BQ91" s="77">
        <f t="shared" si="117"/>
        <v>0</v>
      </c>
      <c r="BR91" s="157">
        <f t="shared" si="118"/>
        <v>351.53666666666663</v>
      </c>
      <c r="BS91" s="77">
        <f t="shared" si="119"/>
        <v>0</v>
      </c>
      <c r="BT91" s="77">
        <f t="shared" si="120"/>
        <v>0</v>
      </c>
      <c r="BU91" s="77">
        <f t="shared" si="121"/>
        <v>351.53666666666663</v>
      </c>
      <c r="BV91" s="77">
        <f t="shared" si="122"/>
        <v>0</v>
      </c>
      <c r="BW91" s="77">
        <f t="shared" si="123"/>
        <v>0</v>
      </c>
      <c r="BX91" s="77">
        <f t="shared" si="124"/>
        <v>351.53666666666663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ht="13.95" customHeight="1" x14ac:dyDescent="0.3">
      <c r="A92" s="193"/>
      <c r="B92" s="639" t="s">
        <v>53</v>
      </c>
      <c r="C92" s="194"/>
      <c r="D92" s="157">
        <f t="shared" si="103"/>
        <v>0</v>
      </c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755"/>
      <c r="R92" s="372"/>
      <c r="S92" s="372"/>
      <c r="T92" s="372"/>
      <c r="U92" s="372"/>
      <c r="V92" s="372"/>
      <c r="W92" s="372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372"/>
      <c r="AI92" s="372"/>
      <c r="AJ92" s="372"/>
      <c r="AK92" s="372"/>
      <c r="AL92" s="372"/>
      <c r="AM92" s="372"/>
      <c r="AN92" s="682"/>
      <c r="AO92" s="682"/>
      <c r="AP92" s="682"/>
      <c r="AQ92" s="68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195"/>
      <c r="BF92" s="163">
        <f t="shared" si="106"/>
        <v>0</v>
      </c>
      <c r="BG92" s="77">
        <f t="shared" si="107"/>
        <v>0</v>
      </c>
      <c r="BH92" s="77">
        <f t="shared" si="108"/>
        <v>0</v>
      </c>
      <c r="BI92" s="77">
        <f t="shared" si="109"/>
        <v>0</v>
      </c>
      <c r="BJ92" s="77">
        <f t="shared" si="110"/>
        <v>0</v>
      </c>
      <c r="BK92" s="77">
        <f t="shared" si="111"/>
        <v>0</v>
      </c>
      <c r="BL92" s="77">
        <f t="shared" si="112"/>
        <v>0</v>
      </c>
      <c r="BM92" s="77">
        <f t="shared" si="113"/>
        <v>0</v>
      </c>
      <c r="BN92" s="77">
        <f t="shared" si="114"/>
        <v>0</v>
      </c>
      <c r="BO92" s="77">
        <f t="shared" si="115"/>
        <v>0</v>
      </c>
      <c r="BP92" s="77">
        <f t="shared" si="116"/>
        <v>0</v>
      </c>
      <c r="BQ92" s="77">
        <f t="shared" si="117"/>
        <v>0</v>
      </c>
      <c r="BR92" s="157">
        <f t="shared" si="118"/>
        <v>0</v>
      </c>
      <c r="BS92" s="77">
        <f t="shared" si="119"/>
        <v>0</v>
      </c>
      <c r="BT92" s="77">
        <f t="shared" si="120"/>
        <v>0</v>
      </c>
      <c r="BU92" s="77">
        <f t="shared" si="121"/>
        <v>0</v>
      </c>
      <c r="BV92" s="77">
        <f t="shared" si="122"/>
        <v>0</v>
      </c>
      <c r="BW92" s="77">
        <f t="shared" si="123"/>
        <v>0</v>
      </c>
      <c r="BX92" s="77">
        <f t="shared" si="124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ht="13.95" customHeight="1" x14ac:dyDescent="0.3">
      <c r="A93" s="193"/>
      <c r="B93" s="639" t="s">
        <v>352</v>
      </c>
      <c r="C93" s="194"/>
      <c r="D93" s="157">
        <f t="shared" si="103"/>
        <v>0</v>
      </c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755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682"/>
      <c r="AO93" s="682"/>
      <c r="AP93" s="682"/>
      <c r="AQ93" s="682"/>
      <c r="AR93" s="372"/>
      <c r="AS93" s="372"/>
      <c r="AT93" s="372"/>
      <c r="AU93" s="372"/>
      <c r="AV93" s="372"/>
      <c r="AW93" s="372"/>
      <c r="AX93" s="372"/>
      <c r="AY93" s="372"/>
      <c r="AZ93" s="372"/>
      <c r="BA93" s="372"/>
      <c r="BB93" s="372"/>
      <c r="BC93" s="372"/>
      <c r="BD93" s="372"/>
      <c r="BE93" s="195"/>
      <c r="BF93" s="163">
        <f t="shared" si="106"/>
        <v>0</v>
      </c>
      <c r="BG93" s="77">
        <f t="shared" si="107"/>
        <v>0</v>
      </c>
      <c r="BH93" s="77">
        <f t="shared" si="108"/>
        <v>0</v>
      </c>
      <c r="BI93" s="77">
        <f t="shared" si="109"/>
        <v>0</v>
      </c>
      <c r="BJ93" s="77">
        <f t="shared" si="110"/>
        <v>0</v>
      </c>
      <c r="BK93" s="77">
        <f t="shared" si="111"/>
        <v>0</v>
      </c>
      <c r="BL93" s="77">
        <f t="shared" si="112"/>
        <v>0</v>
      </c>
      <c r="BM93" s="77">
        <f t="shared" si="113"/>
        <v>0</v>
      </c>
      <c r="BN93" s="77">
        <f t="shared" si="114"/>
        <v>0</v>
      </c>
      <c r="BO93" s="77">
        <f t="shared" si="115"/>
        <v>0</v>
      </c>
      <c r="BP93" s="77">
        <f t="shared" si="116"/>
        <v>0</v>
      </c>
      <c r="BQ93" s="77">
        <f t="shared" si="117"/>
        <v>0</v>
      </c>
      <c r="BR93" s="157">
        <f t="shared" si="118"/>
        <v>0</v>
      </c>
      <c r="BS93" s="77">
        <f t="shared" si="119"/>
        <v>0</v>
      </c>
      <c r="BT93" s="77">
        <f t="shared" si="120"/>
        <v>0</v>
      </c>
      <c r="BU93" s="77">
        <f t="shared" si="121"/>
        <v>0</v>
      </c>
      <c r="BV93" s="77">
        <f t="shared" si="122"/>
        <v>0</v>
      </c>
      <c r="BW93" s="77">
        <f t="shared" si="123"/>
        <v>0</v>
      </c>
      <c r="BX93" s="77">
        <f t="shared" si="124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ht="13.95" customHeight="1" x14ac:dyDescent="0.3">
      <c r="A94" s="204"/>
      <c r="B94" s="160" t="s">
        <v>353</v>
      </c>
      <c r="C94" s="194"/>
      <c r="D94" s="157">
        <f t="shared" si="103"/>
        <v>42317.251051282045</v>
      </c>
      <c r="E94" s="157">
        <f t="shared" ref="E94:AJ94" si="127">SUM(E88:E93)</f>
        <v>1394.9996153846155</v>
      </c>
      <c r="F94" s="157">
        <f t="shared" si="127"/>
        <v>1394.9996153846155</v>
      </c>
      <c r="G94" s="157">
        <f t="shared" si="127"/>
        <v>1472.5896153846154</v>
      </c>
      <c r="H94" s="157">
        <f t="shared" si="127"/>
        <v>1416.4496153846155</v>
      </c>
      <c r="I94" s="157">
        <f t="shared" si="127"/>
        <v>1432.9496153846155</v>
      </c>
      <c r="J94" s="157">
        <f t="shared" si="127"/>
        <v>1405.9396153846155</v>
      </c>
      <c r="K94" s="157">
        <f t="shared" si="127"/>
        <v>1465.3496153846154</v>
      </c>
      <c r="L94" s="157">
        <f t="shared" si="127"/>
        <v>1394.9996153846155</v>
      </c>
      <c r="M94" s="157">
        <f t="shared" si="127"/>
        <v>1169.0766153846153</v>
      </c>
      <c r="N94" s="157">
        <f t="shared" si="127"/>
        <v>1169.0766153846153</v>
      </c>
      <c r="O94" s="157">
        <f t="shared" si="127"/>
        <v>1169.0766153846153</v>
      </c>
      <c r="P94" s="157">
        <f t="shared" si="127"/>
        <v>1169.0766153846153</v>
      </c>
      <c r="Q94" s="767">
        <f t="shared" si="127"/>
        <v>1169.0766153846153</v>
      </c>
      <c r="R94" s="157">
        <f t="shared" si="127"/>
        <v>1454.0796153846154</v>
      </c>
      <c r="S94" s="157">
        <f t="shared" si="127"/>
        <v>1454.0796153846154</v>
      </c>
      <c r="T94" s="157">
        <f t="shared" si="127"/>
        <v>1454.0796153846154</v>
      </c>
      <c r="U94" s="157">
        <f t="shared" si="127"/>
        <v>1454.0796153846154</v>
      </c>
      <c r="V94" s="157">
        <f t="shared" si="127"/>
        <v>1450.0921153846152</v>
      </c>
      <c r="W94" s="157">
        <f t="shared" si="127"/>
        <v>-8282.2378846153842</v>
      </c>
      <c r="X94" s="157">
        <f t="shared" si="127"/>
        <v>1450.0921153846152</v>
      </c>
      <c r="Y94" s="157">
        <f t="shared" si="127"/>
        <v>1450.0921153846152</v>
      </c>
      <c r="Z94" s="157">
        <f t="shared" si="127"/>
        <v>1213.1506153846153</v>
      </c>
      <c r="AA94" s="157">
        <f t="shared" si="127"/>
        <v>1213.1506153846153</v>
      </c>
      <c r="AB94" s="157">
        <f t="shared" si="127"/>
        <v>1213.1506153846153</v>
      </c>
      <c r="AC94" s="157">
        <f t="shared" si="127"/>
        <v>1213.1506153846153</v>
      </c>
      <c r="AD94" s="157">
        <f t="shared" si="127"/>
        <v>1213.1506153846153</v>
      </c>
      <c r="AE94" s="157">
        <f t="shared" si="127"/>
        <v>1450.0921153846152</v>
      </c>
      <c r="AF94" s="157">
        <f t="shared" si="127"/>
        <v>1450.0921153846152</v>
      </c>
      <c r="AG94" s="157">
        <f t="shared" si="127"/>
        <v>1450.0921153846152</v>
      </c>
      <c r="AH94" s="157">
        <f t="shared" si="127"/>
        <v>1450.0921153846152</v>
      </c>
      <c r="AI94" s="157">
        <f t="shared" si="127"/>
        <v>1801.6287820512819</v>
      </c>
      <c r="AJ94" s="157">
        <f t="shared" si="127"/>
        <v>1450.0921153846152</v>
      </c>
      <c r="AK94" s="157">
        <f t="shared" ref="AK94:BP94" si="128">SUM(AK88:AK93)</f>
        <v>1450.0921153846152</v>
      </c>
      <c r="AL94" s="157">
        <f t="shared" si="128"/>
        <v>1450.0921153846152</v>
      </c>
      <c r="AM94" s="157">
        <f t="shared" si="128"/>
        <v>1213.1506153846153</v>
      </c>
      <c r="AN94" s="157">
        <f t="shared" si="128"/>
        <v>1213.1506153846153</v>
      </c>
      <c r="AO94" s="157">
        <f t="shared" si="128"/>
        <v>1551.7556153846153</v>
      </c>
      <c r="AP94" s="157">
        <f t="shared" si="128"/>
        <v>1213.1506153846153</v>
      </c>
      <c r="AQ94" s="157">
        <f t="shared" si="128"/>
        <v>0</v>
      </c>
      <c r="AR94" s="157">
        <f t="shared" si="128"/>
        <v>0</v>
      </c>
      <c r="AS94" s="157">
        <f t="shared" si="128"/>
        <v>0</v>
      </c>
      <c r="AT94" s="157">
        <f t="shared" si="128"/>
        <v>0</v>
      </c>
      <c r="AU94" s="157">
        <f t="shared" si="128"/>
        <v>0</v>
      </c>
      <c r="AV94" s="157">
        <f t="shared" si="128"/>
        <v>0</v>
      </c>
      <c r="AW94" s="157">
        <f t="shared" si="128"/>
        <v>0</v>
      </c>
      <c r="AX94" s="157">
        <f t="shared" si="128"/>
        <v>0</v>
      </c>
      <c r="AY94" s="157">
        <f t="shared" si="128"/>
        <v>0</v>
      </c>
      <c r="AZ94" s="157">
        <f t="shared" si="128"/>
        <v>0</v>
      </c>
      <c r="BA94" s="157">
        <f t="shared" si="128"/>
        <v>0</v>
      </c>
      <c r="BB94" s="157">
        <f t="shared" si="128"/>
        <v>0</v>
      </c>
      <c r="BC94" s="157">
        <f t="shared" si="128"/>
        <v>0</v>
      </c>
      <c r="BD94" s="157">
        <f t="shared" si="128"/>
        <v>0</v>
      </c>
      <c r="BE94" s="195"/>
      <c r="BF94" s="162">
        <f t="shared" si="106"/>
        <v>5679.0384615384619</v>
      </c>
      <c r="BG94" s="157">
        <f t="shared" si="107"/>
        <v>5699.2384615384617</v>
      </c>
      <c r="BH94" s="157">
        <f t="shared" si="108"/>
        <v>5845.3830769230763</v>
      </c>
      <c r="BI94" s="157">
        <f t="shared" si="109"/>
        <v>5816.3184615384616</v>
      </c>
      <c r="BJ94" s="157">
        <f t="shared" si="110"/>
        <v>-3931.9615384615377</v>
      </c>
      <c r="BK94" s="157">
        <f t="shared" si="111"/>
        <v>6065.7530769230762</v>
      </c>
      <c r="BL94" s="157">
        <f t="shared" si="112"/>
        <v>5800.3684615384609</v>
      </c>
      <c r="BM94" s="157">
        <f t="shared" si="113"/>
        <v>6151.9051282051278</v>
      </c>
      <c r="BN94" s="157">
        <f t="shared" si="114"/>
        <v>5191.2074615384608</v>
      </c>
      <c r="BO94" s="157">
        <f t="shared" si="115"/>
        <v>0</v>
      </c>
      <c r="BP94" s="157">
        <f t="shared" si="116"/>
        <v>0</v>
      </c>
      <c r="BQ94" s="157">
        <f t="shared" si="117"/>
        <v>0</v>
      </c>
      <c r="BR94" s="157">
        <f t="shared" si="118"/>
        <v>42317.251051282052</v>
      </c>
      <c r="BS94" s="157">
        <f t="shared" si="119"/>
        <v>17223.66</v>
      </c>
      <c r="BT94" s="157">
        <f t="shared" si="120"/>
        <v>7950.1100000000006</v>
      </c>
      <c r="BU94" s="157">
        <f t="shared" si="121"/>
        <v>17143.481051282048</v>
      </c>
      <c r="BV94" s="157">
        <f t="shared" si="122"/>
        <v>0</v>
      </c>
      <c r="BW94" s="157">
        <f t="shared" si="123"/>
        <v>25173.77</v>
      </c>
      <c r="BX94" s="157">
        <f t="shared" si="124"/>
        <v>17143.481051282048</v>
      </c>
      <c r="BY94" s="157">
        <f>IF(Info!$O$3="Q1",$BS94,IF(Info!$O$3="Q2",$BS94+$BT94,IF(Info!$O$3="Q3",$BS94+$BT94+$BU94,$BR94)))</f>
        <v>17223.66</v>
      </c>
      <c r="BZ94" s="157">
        <f>IF(Info!$O$3="Q1",$BS94,IF(Info!$O$3="Q2",$BT94,IF(Info!$O$3="Q3",$BU94,$BV94)))</f>
        <v>17223.66</v>
      </c>
      <c r="CA94" s="197"/>
      <c r="CC94" s="206"/>
    </row>
    <row r="95" spans="1:81" ht="13.95" customHeight="1" x14ac:dyDescent="0.3">
      <c r="A95" s="193">
        <v>3.89</v>
      </c>
      <c r="B95" s="202" t="s">
        <v>354</v>
      </c>
      <c r="C95" s="194"/>
      <c r="D95" s="627">
        <f>SUM(E88:BD93)-D94</f>
        <v>6.5483618527650833E-11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ht="13.95" customHeight="1" x14ac:dyDescent="0.3">
      <c r="A96" s="193"/>
      <c r="B96" s="375" t="s">
        <v>354</v>
      </c>
      <c r="C96" s="194"/>
      <c r="D96" s="157">
        <f>SUM(E96:BD96)</f>
        <v>602.66999999999996</v>
      </c>
      <c r="E96" s="372"/>
      <c r="F96" s="372">
        <v>115.66</v>
      </c>
      <c r="G96" s="372"/>
      <c r="H96" s="372">
        <v>173.8</v>
      </c>
      <c r="I96" s="372">
        <v>106.38</v>
      </c>
      <c r="J96" s="372">
        <v>117.44</v>
      </c>
      <c r="K96" s="372"/>
      <c r="L96" s="372"/>
      <c r="M96" s="372"/>
      <c r="N96" s="372"/>
      <c r="O96" s="372"/>
      <c r="P96" s="372"/>
      <c r="Q96" s="755"/>
      <c r="R96" s="372"/>
      <c r="S96" s="372"/>
      <c r="T96" s="372"/>
      <c r="U96" s="372"/>
      <c r="V96" s="372"/>
      <c r="W96" s="372"/>
      <c r="X96" s="372"/>
      <c r="Y96" s="372"/>
      <c r="Z96" s="372"/>
      <c r="AA96" s="372"/>
      <c r="AB96" s="372"/>
      <c r="AC96" s="372"/>
      <c r="AD96" s="372"/>
      <c r="AE96" s="372"/>
      <c r="AF96" s="372">
        <v>89.39</v>
      </c>
      <c r="AG96" s="372"/>
      <c r="AH96" s="372"/>
      <c r="AI96" s="372"/>
      <c r="AJ96" s="613"/>
      <c r="AK96" s="372"/>
      <c r="AL96" s="372"/>
      <c r="AM96" s="372"/>
      <c r="AN96" s="682"/>
      <c r="AO96" s="682"/>
      <c r="AP96" s="682"/>
      <c r="AQ96" s="68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195"/>
      <c r="BF96" s="163">
        <f>SUM(E96:H96)</f>
        <v>289.46000000000004</v>
      </c>
      <c r="BG96" s="77">
        <f>SUM(I96:L96)</f>
        <v>223.82</v>
      </c>
      <c r="BH96" s="77">
        <f>SUM(M96:Q96)</f>
        <v>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89.39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602.66999999999996</v>
      </c>
      <c r="BS96" s="77">
        <f>SUM(BF96:BH96)</f>
        <v>513.28</v>
      </c>
      <c r="BT96" s="77">
        <f>SUM(BI96:BK96)</f>
        <v>0</v>
      </c>
      <c r="BU96" s="77">
        <f>SUM(BL96:BN96)</f>
        <v>89.39</v>
      </c>
      <c r="BV96" s="77">
        <f>SUM(BO96:BQ96)</f>
        <v>0</v>
      </c>
      <c r="BW96" s="77">
        <f>SUM(BF96:BK96)</f>
        <v>513.28</v>
      </c>
      <c r="BX96" s="77">
        <f>SUM(BL96:BQ96)</f>
        <v>89.39</v>
      </c>
      <c r="BY96" s="77">
        <f>IF(Info!$O$3="Q1",$BS96,IF(Info!$O$3="Q2",$BS96+$BT96,IF(Info!$O$3="Q3",$BS96+$BT96+$BU96,$BR96)))</f>
        <v>513.28</v>
      </c>
      <c r="BZ96" s="77">
        <f>IF(Info!$O$3="Q1",$BS96,IF(Info!$O$3="Q2",$BT96,IF(Info!$O$3="Q3",$BU96,$BV96)))</f>
        <v>513.28</v>
      </c>
      <c r="CA96" s="197"/>
    </row>
    <row r="97" spans="1:81" ht="13.95" customHeight="1" x14ac:dyDescent="0.3">
      <c r="A97" s="193"/>
      <c r="B97" s="375" t="s">
        <v>59</v>
      </c>
      <c r="C97" s="194"/>
      <c r="D97" s="157">
        <f>SUM(E97:BD97)</f>
        <v>0</v>
      </c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755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372"/>
      <c r="AI97" s="372"/>
      <c r="AJ97" s="372"/>
      <c r="AK97" s="372"/>
      <c r="AL97" s="372"/>
      <c r="AM97" s="372"/>
      <c r="AN97" s="682"/>
      <c r="AO97" s="682"/>
      <c r="AP97" s="682"/>
      <c r="AQ97" s="68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ht="13.95" customHeight="1" x14ac:dyDescent="0.3">
      <c r="A98" s="204"/>
      <c r="B98" s="160" t="s">
        <v>355</v>
      </c>
      <c r="C98" s="194"/>
      <c r="D98" s="157">
        <f>SUM(E98:BD98)</f>
        <v>602.66999999999996</v>
      </c>
      <c r="E98" s="157">
        <f t="shared" ref="E98:AJ98" si="129">SUM(E96:E97)</f>
        <v>0</v>
      </c>
      <c r="F98" s="157">
        <f t="shared" si="129"/>
        <v>115.66</v>
      </c>
      <c r="G98" s="157">
        <f t="shared" si="129"/>
        <v>0</v>
      </c>
      <c r="H98" s="157">
        <f t="shared" si="129"/>
        <v>173.8</v>
      </c>
      <c r="I98" s="157">
        <f t="shared" si="129"/>
        <v>106.38</v>
      </c>
      <c r="J98" s="157">
        <f t="shared" si="129"/>
        <v>117.44</v>
      </c>
      <c r="K98" s="157">
        <f t="shared" si="129"/>
        <v>0</v>
      </c>
      <c r="L98" s="157">
        <f t="shared" si="129"/>
        <v>0</v>
      </c>
      <c r="M98" s="157">
        <f t="shared" si="129"/>
        <v>0</v>
      </c>
      <c r="N98" s="157">
        <f t="shared" si="129"/>
        <v>0</v>
      </c>
      <c r="O98" s="157">
        <f t="shared" si="129"/>
        <v>0</v>
      </c>
      <c r="P98" s="157">
        <f t="shared" si="129"/>
        <v>0</v>
      </c>
      <c r="Q98" s="767">
        <f t="shared" si="129"/>
        <v>0</v>
      </c>
      <c r="R98" s="157">
        <f t="shared" si="129"/>
        <v>0</v>
      </c>
      <c r="S98" s="157">
        <f t="shared" si="129"/>
        <v>0</v>
      </c>
      <c r="T98" s="157">
        <f t="shared" si="129"/>
        <v>0</v>
      </c>
      <c r="U98" s="157">
        <f t="shared" si="129"/>
        <v>0</v>
      </c>
      <c r="V98" s="157">
        <f t="shared" si="129"/>
        <v>0</v>
      </c>
      <c r="W98" s="157">
        <f t="shared" si="129"/>
        <v>0</v>
      </c>
      <c r="X98" s="157">
        <f t="shared" si="129"/>
        <v>0</v>
      </c>
      <c r="Y98" s="157">
        <f t="shared" si="129"/>
        <v>0</v>
      </c>
      <c r="Z98" s="157">
        <f t="shared" si="129"/>
        <v>0</v>
      </c>
      <c r="AA98" s="157">
        <f t="shared" si="129"/>
        <v>0</v>
      </c>
      <c r="AB98" s="157">
        <f t="shared" si="129"/>
        <v>0</v>
      </c>
      <c r="AC98" s="157">
        <f t="shared" si="129"/>
        <v>0</v>
      </c>
      <c r="AD98" s="157">
        <f t="shared" si="129"/>
        <v>0</v>
      </c>
      <c r="AE98" s="157">
        <f t="shared" si="129"/>
        <v>0</v>
      </c>
      <c r="AF98" s="157">
        <f t="shared" si="129"/>
        <v>89.39</v>
      </c>
      <c r="AG98" s="157">
        <f t="shared" si="129"/>
        <v>0</v>
      </c>
      <c r="AH98" s="157">
        <f t="shared" si="129"/>
        <v>0</v>
      </c>
      <c r="AI98" s="157">
        <f t="shared" si="129"/>
        <v>0</v>
      </c>
      <c r="AJ98" s="157">
        <f t="shared" si="129"/>
        <v>0</v>
      </c>
      <c r="AK98" s="157">
        <f t="shared" ref="AK98:BP98" si="130">SUM(AK96:AK97)</f>
        <v>0</v>
      </c>
      <c r="AL98" s="157">
        <f t="shared" si="130"/>
        <v>0</v>
      </c>
      <c r="AM98" s="157">
        <f t="shared" si="130"/>
        <v>0</v>
      </c>
      <c r="AN98" s="157">
        <f t="shared" si="130"/>
        <v>0</v>
      </c>
      <c r="AO98" s="157">
        <f t="shared" si="130"/>
        <v>0</v>
      </c>
      <c r="AP98" s="157">
        <f t="shared" si="130"/>
        <v>0</v>
      </c>
      <c r="AQ98" s="157">
        <f t="shared" si="130"/>
        <v>0</v>
      </c>
      <c r="AR98" s="157">
        <f t="shared" si="130"/>
        <v>0</v>
      </c>
      <c r="AS98" s="157">
        <f t="shared" si="130"/>
        <v>0</v>
      </c>
      <c r="AT98" s="157">
        <f t="shared" si="130"/>
        <v>0</v>
      </c>
      <c r="AU98" s="157">
        <f t="shared" si="130"/>
        <v>0</v>
      </c>
      <c r="AV98" s="157">
        <f t="shared" si="130"/>
        <v>0</v>
      </c>
      <c r="AW98" s="157">
        <f t="shared" si="130"/>
        <v>0</v>
      </c>
      <c r="AX98" s="157">
        <f t="shared" si="130"/>
        <v>0</v>
      </c>
      <c r="AY98" s="157">
        <f t="shared" si="130"/>
        <v>0</v>
      </c>
      <c r="AZ98" s="157">
        <f t="shared" si="130"/>
        <v>0</v>
      </c>
      <c r="BA98" s="157">
        <f t="shared" si="130"/>
        <v>0</v>
      </c>
      <c r="BB98" s="157">
        <f t="shared" si="130"/>
        <v>0</v>
      </c>
      <c r="BC98" s="157">
        <f t="shared" si="130"/>
        <v>0</v>
      </c>
      <c r="BD98" s="157">
        <f t="shared" si="130"/>
        <v>0</v>
      </c>
      <c r="BE98" s="195"/>
      <c r="BF98" s="162">
        <f>SUM(E98:H98)</f>
        <v>289.46000000000004</v>
      </c>
      <c r="BG98" s="157">
        <f>SUM(I98:L98)</f>
        <v>223.82</v>
      </c>
      <c r="BH98" s="157">
        <f>SUM(M98:Q98)</f>
        <v>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89.39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602.66999999999996</v>
      </c>
      <c r="BS98" s="157">
        <f>SUM(BF98:BH98)</f>
        <v>513.28</v>
      </c>
      <c r="BT98" s="157">
        <f>SUM(BI98:BK98)</f>
        <v>0</v>
      </c>
      <c r="BU98" s="157">
        <f>SUM(BL98:BN98)</f>
        <v>89.39</v>
      </c>
      <c r="BV98" s="157">
        <f>SUM(BO98:BQ98)</f>
        <v>0</v>
      </c>
      <c r="BW98" s="157">
        <f>SUM(BF98:BK98)</f>
        <v>513.28</v>
      </c>
      <c r="BX98" s="157">
        <f>SUM(BL98:BQ98)</f>
        <v>89.39</v>
      </c>
      <c r="BY98" s="157">
        <f>IF(Info!$O$3="Q1",$BS98,IF(Info!$O$3="Q2",$BS98+$BT98,IF(Info!$O$3="Q3",$BS98+$BT98+$BU98,$BR98)))</f>
        <v>513.28</v>
      </c>
      <c r="BZ98" s="157">
        <f>IF(Info!$O$3="Q1",$BS98,IF(Info!$O$3="Q2",$BT98,IF(Info!$O$3="Q3",$BU98,$BV98)))</f>
        <v>513.28</v>
      </c>
      <c r="CA98" s="197"/>
    </row>
    <row r="99" spans="1:81" ht="13.95" customHeight="1" x14ac:dyDescent="0.3">
      <c r="A99" s="193">
        <v>4.05</v>
      </c>
      <c r="B99" s="202" t="s">
        <v>356</v>
      </c>
      <c r="C99" s="194"/>
      <c r="D99" s="627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ht="13.95" customHeight="1" x14ac:dyDescent="0.3">
      <c r="A100" s="193"/>
      <c r="B100" s="639" t="s">
        <v>357</v>
      </c>
      <c r="C100" s="194"/>
      <c r="D100" s="157">
        <f>SUM(E100:BD100)</f>
        <v>866.44</v>
      </c>
      <c r="E100" s="372"/>
      <c r="F100" s="372"/>
      <c r="G100" s="372"/>
      <c r="H100" s="372"/>
      <c r="I100" s="372"/>
      <c r="J100" s="608">
        <f>20.97+8.32+2.49</f>
        <v>31.78</v>
      </c>
      <c r="K100" s="608">
        <f>73.99/1.2</f>
        <v>61.658333333333331</v>
      </c>
      <c r="L100" s="608">
        <v>5.81</v>
      </c>
      <c r="M100" s="372"/>
      <c r="N100" s="372"/>
      <c r="O100" s="372"/>
      <c r="P100" s="372"/>
      <c r="Q100" s="608">
        <f>104/1.2</f>
        <v>86.666666666666671</v>
      </c>
      <c r="R100" s="372"/>
      <c r="S100" s="372"/>
      <c r="T100" s="372"/>
      <c r="U100" s="608">
        <f>(79.23+52)/1.2</f>
        <v>109.35833333333335</v>
      </c>
      <c r="V100" s="372"/>
      <c r="W100" s="372"/>
      <c r="X100" s="372">
        <f>(9.65+52+52)/1.2</f>
        <v>94.708333333333343</v>
      </c>
      <c r="Y100" s="372">
        <f>(4.6+5.9+3.29+1.2+5.04+7.23)/1.2</f>
        <v>22.716666666666665</v>
      </c>
      <c r="Z100" s="372"/>
      <c r="AA100" s="372"/>
      <c r="AB100" s="372"/>
      <c r="AC100" s="372">
        <f>60.75/1.2</f>
        <v>50.625</v>
      </c>
      <c r="AD100" s="372">
        <f>23.51/1.2</f>
        <v>19.591666666666669</v>
      </c>
      <c r="AE100" s="372"/>
      <c r="AF100" s="372"/>
      <c r="AG100" s="372"/>
      <c r="AH100" s="372">
        <f>70.36/1.2</f>
        <v>58.633333333333333</v>
      </c>
      <c r="AI100" s="372"/>
      <c r="AJ100" s="372">
        <f>137.48/1.2</f>
        <v>114.56666666666666</v>
      </c>
      <c r="AK100" s="372"/>
      <c r="AL100" s="372"/>
      <c r="AM100" s="372"/>
      <c r="AN100" s="372">
        <f>47.97/1.2</f>
        <v>39.975000000000001</v>
      </c>
      <c r="AO100" s="372">
        <f>204.42/1.2</f>
        <v>170.35</v>
      </c>
      <c r="AP100" s="682"/>
      <c r="AQ100" s="68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195"/>
      <c r="BF100" s="163">
        <f>SUM(E100:H100)</f>
        <v>0</v>
      </c>
      <c r="BG100" s="77">
        <f>SUM(I100:L100)</f>
        <v>99.248333333333335</v>
      </c>
      <c r="BH100" s="77">
        <f>SUM(M100:Q100)</f>
        <v>86.666666666666671</v>
      </c>
      <c r="BI100" s="77">
        <f>SUM(R100:U100)</f>
        <v>109.35833333333335</v>
      </c>
      <c r="BJ100" s="77">
        <f>SUM(V100:Y100)</f>
        <v>117.42500000000001</v>
      </c>
      <c r="BK100" s="77">
        <f>SUM(Z100:AD100)</f>
        <v>70.216666666666669</v>
      </c>
      <c r="BL100" s="77">
        <f>SUM(AE100:AH100)</f>
        <v>58.633333333333333</v>
      </c>
      <c r="BM100" s="77">
        <f>SUM(AI100:AL100)</f>
        <v>114.56666666666666</v>
      </c>
      <c r="BN100" s="77">
        <f>SUM(AM100:AQ100)</f>
        <v>210.32499999999999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866.44</v>
      </c>
      <c r="BS100" s="77">
        <f>SUM(BF100:BH100)</f>
        <v>185.91500000000002</v>
      </c>
      <c r="BT100" s="77">
        <f>SUM(BI100:BK100)</f>
        <v>297</v>
      </c>
      <c r="BU100" s="77">
        <f>SUM(BL100:BN100)</f>
        <v>383.52499999999998</v>
      </c>
      <c r="BV100" s="77">
        <f>SUM(BO100:BQ100)</f>
        <v>0</v>
      </c>
      <c r="BW100" s="77">
        <f>SUM(BF100:BK100)</f>
        <v>482.91500000000008</v>
      </c>
      <c r="BX100" s="77">
        <f>SUM(BL100:BQ100)</f>
        <v>383.52499999999998</v>
      </c>
      <c r="BY100" s="77">
        <f>IF(Info!$O$3="Q1",$BS100,IF(Info!$O$3="Q2",$BS100+$BT100,IF(Info!$O$3="Q3",$BS100+$BT100+$BU100,$BR100)))</f>
        <v>185.91500000000002</v>
      </c>
      <c r="BZ100" s="77">
        <f>IF(Info!$O$3="Q1",$BS100,IF(Info!$O$3="Q2",$BT100,IF(Info!$O$3="Q3",$BU100,$BV100)))</f>
        <v>185.91500000000002</v>
      </c>
      <c r="CA100" s="197"/>
    </row>
    <row r="101" spans="1:81" ht="13.95" customHeight="1" x14ac:dyDescent="0.3">
      <c r="A101" s="193"/>
      <c r="B101" s="737" t="s">
        <v>418</v>
      </c>
      <c r="C101" s="194"/>
      <c r="D101" s="157">
        <f>SUM(E101:BD101)</f>
        <v>329.69666666666672</v>
      </c>
      <c r="E101" s="372"/>
      <c r="F101" s="372">
        <v>130.02000000000001</v>
      </c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755"/>
      <c r="R101" s="372"/>
      <c r="S101" s="372"/>
      <c r="T101" s="372"/>
      <c r="U101" s="372"/>
      <c r="V101" s="372"/>
      <c r="W101" s="372"/>
      <c r="X101" s="372"/>
      <c r="Y101" s="372"/>
      <c r="Z101" s="372"/>
      <c r="AA101" s="372"/>
      <c r="AB101" s="372"/>
      <c r="AC101" s="372"/>
      <c r="AD101" s="372"/>
      <c r="AE101" s="372"/>
      <c r="AF101" s="372"/>
      <c r="AG101" s="372"/>
      <c r="AH101" s="372">
        <f>94.1/3</f>
        <v>31.366666666666664</v>
      </c>
      <c r="AI101" s="372">
        <f>336.62/2</f>
        <v>168.31</v>
      </c>
      <c r="AJ101" s="372"/>
      <c r="AK101" s="372"/>
      <c r="AL101" s="372"/>
      <c r="AM101" s="372"/>
      <c r="AN101" s="682"/>
      <c r="AO101" s="682"/>
      <c r="AP101" s="682"/>
      <c r="AQ101" s="682"/>
      <c r="AR101" s="613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195"/>
      <c r="BF101" s="163">
        <f>SUM(E101:H101)</f>
        <v>130.02000000000001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31.366666666666664</v>
      </c>
      <c r="BM101" s="77">
        <f>SUM(AI101:AL101)</f>
        <v>168.31</v>
      </c>
      <c r="BN101" s="77">
        <f>SUM(AM101:AQ101)</f>
        <v>0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329.69666666666672</v>
      </c>
      <c r="BS101" s="77">
        <f>SUM(BF101:BH101)</f>
        <v>130.02000000000001</v>
      </c>
      <c r="BT101" s="77">
        <f>SUM(BI101:BK101)</f>
        <v>0</v>
      </c>
      <c r="BU101" s="77">
        <f>SUM(BL101:BN101)</f>
        <v>199.67666666666668</v>
      </c>
      <c r="BV101" s="77">
        <f>SUM(BO101:BQ101)</f>
        <v>0</v>
      </c>
      <c r="BW101" s="77">
        <f>SUM(BF101:BK101)</f>
        <v>130.02000000000001</v>
      </c>
      <c r="BX101" s="77">
        <f>SUM(BL101:BQ101)</f>
        <v>199.67666666666668</v>
      </c>
      <c r="BY101" s="77">
        <f>IF(Info!$O$3="Q1",$BS101,IF(Info!$O$3="Q2",$BS101+$BT101,IF(Info!$O$3="Q3",$BS101+$BT101+$BU101,$BR101)))</f>
        <v>130.02000000000001</v>
      </c>
      <c r="BZ101" s="77">
        <f>IF(Info!$O$3="Q1",$BS101,IF(Info!$O$3="Q2",$BT101,IF(Info!$O$3="Q3",$BU101,$BV101)))</f>
        <v>130.02000000000001</v>
      </c>
      <c r="CA101" s="197"/>
    </row>
    <row r="102" spans="1:81" ht="13.95" customHeight="1" x14ac:dyDescent="0.3">
      <c r="A102" s="193"/>
      <c r="B102" s="639" t="s">
        <v>359</v>
      </c>
      <c r="C102" s="194"/>
      <c r="D102" s="157">
        <f>SUM(E102:BD102)</f>
        <v>890.4100000000002</v>
      </c>
      <c r="E102" s="372"/>
      <c r="F102" s="372">
        <v>82.93</v>
      </c>
      <c r="G102" s="372">
        <v>38.5</v>
      </c>
      <c r="H102" s="372"/>
      <c r="I102" s="372">
        <v>60.23</v>
      </c>
      <c r="J102" s="372">
        <v>31.91</v>
      </c>
      <c r="K102" s="372"/>
      <c r="L102" s="372"/>
      <c r="M102" s="372">
        <v>43.6</v>
      </c>
      <c r="N102" s="372">
        <v>78.010000000000005</v>
      </c>
      <c r="O102" s="372"/>
      <c r="P102" s="613"/>
      <c r="Q102" s="755"/>
      <c r="R102" s="372">
        <v>54.89</v>
      </c>
      <c r="S102" s="372">
        <v>57.86</v>
      </c>
      <c r="T102" s="372"/>
      <c r="U102" s="372"/>
      <c r="V102" s="372"/>
      <c r="W102" s="372">
        <v>58</v>
      </c>
      <c r="X102" s="372"/>
      <c r="Y102" s="372">
        <v>46.14</v>
      </c>
      <c r="Z102" s="372">
        <v>55.72</v>
      </c>
      <c r="AA102" s="372"/>
      <c r="AB102" s="372"/>
      <c r="AC102" s="372"/>
      <c r="AD102" s="372">
        <v>34.46</v>
      </c>
      <c r="AE102" s="372">
        <v>52.27</v>
      </c>
      <c r="AF102" s="372"/>
      <c r="AG102" s="372"/>
      <c r="AH102" s="372"/>
      <c r="AI102" s="372">
        <v>49.22</v>
      </c>
      <c r="AJ102" s="372">
        <v>40.840000000000003</v>
      </c>
      <c r="AK102" s="372"/>
      <c r="AL102" s="372"/>
      <c r="AM102" s="372"/>
      <c r="AN102" s="372">
        <v>44.46</v>
      </c>
      <c r="AO102" s="372">
        <v>61.37</v>
      </c>
      <c r="AP102" s="682"/>
      <c r="AQ102" s="682"/>
      <c r="AR102" s="372"/>
      <c r="AS102" s="372"/>
      <c r="AT102" s="372"/>
      <c r="AU102" s="372"/>
      <c r="AV102" s="372"/>
      <c r="AW102" s="372"/>
      <c r="AX102" s="372"/>
      <c r="AY102" s="372"/>
      <c r="AZ102" s="372"/>
      <c r="BA102" s="372"/>
      <c r="BB102" s="372"/>
      <c r="BC102" s="372"/>
      <c r="BD102" s="372"/>
      <c r="BE102" s="195"/>
      <c r="BF102" s="163">
        <f>SUM(E102:H102)</f>
        <v>121.43</v>
      </c>
      <c r="BG102" s="77">
        <f>SUM(I102:L102)</f>
        <v>92.14</v>
      </c>
      <c r="BH102" s="77">
        <f>SUM(M102:Q102)</f>
        <v>121.61000000000001</v>
      </c>
      <c r="BI102" s="77">
        <f>SUM(R102:U102)</f>
        <v>112.75</v>
      </c>
      <c r="BJ102" s="77">
        <f>SUM(V102:Y102)</f>
        <v>104.14</v>
      </c>
      <c r="BK102" s="77">
        <f>SUM(Z102:AD102)</f>
        <v>90.18</v>
      </c>
      <c r="BL102" s="77">
        <f>SUM(AE102:AH102)</f>
        <v>52.27</v>
      </c>
      <c r="BM102" s="77">
        <f>SUM(AI102:AL102)</f>
        <v>90.06</v>
      </c>
      <c r="BN102" s="77">
        <f>SUM(AM102:AQ102)</f>
        <v>105.83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890.41</v>
      </c>
      <c r="BS102" s="77">
        <f>SUM(BF102:BH102)</f>
        <v>335.18</v>
      </c>
      <c r="BT102" s="77">
        <f>SUM(BI102:BK102)</f>
        <v>307.07</v>
      </c>
      <c r="BU102" s="77">
        <f>SUM(BL102:BN102)</f>
        <v>248.16000000000003</v>
      </c>
      <c r="BV102" s="77">
        <f>SUM(BO102:BQ102)</f>
        <v>0</v>
      </c>
      <c r="BW102" s="77">
        <f>SUM(BF102:BK102)</f>
        <v>642.25</v>
      </c>
      <c r="BX102" s="77">
        <f>SUM(BL102:BQ102)</f>
        <v>248.16000000000003</v>
      </c>
      <c r="BY102" s="77">
        <f>IF(Info!$O$3="Q1",$BS102,IF(Info!$O$3="Q2",$BS102+$BT102,IF(Info!$O$3="Q3",$BS102+$BT102+$BU102,$BR102)))</f>
        <v>335.18</v>
      </c>
      <c r="BZ102" s="77">
        <f>IF(Info!$O$3="Q1",$BS102,IF(Info!$O$3="Q2",$BT102,IF(Info!$O$3="Q3",$BU102,$BV102)))</f>
        <v>335.18</v>
      </c>
      <c r="CA102" s="197"/>
      <c r="CC102" s="42"/>
    </row>
    <row r="103" spans="1:81" ht="13.95" customHeight="1" x14ac:dyDescent="0.3">
      <c r="A103" s="193"/>
      <c r="B103" s="375" t="s">
        <v>67</v>
      </c>
      <c r="C103" s="194"/>
      <c r="D103" s="157">
        <f>SUM(E103:BD103)</f>
        <v>1507.5066666666667</v>
      </c>
      <c r="E103" s="372"/>
      <c r="F103" s="372"/>
      <c r="G103" s="372"/>
      <c r="H103" s="372">
        <f>38.25/3</f>
        <v>12.75</v>
      </c>
      <c r="I103" s="372"/>
      <c r="J103" s="372">
        <v>100.67</v>
      </c>
      <c r="K103" s="372">
        <f>38.25/3</f>
        <v>12.75</v>
      </c>
      <c r="L103" s="372">
        <f>195/2</f>
        <v>97.5</v>
      </c>
      <c r="M103" s="372">
        <f>38.25/3</f>
        <v>12.75</v>
      </c>
      <c r="N103" s="372"/>
      <c r="O103" s="372"/>
      <c r="P103" s="372"/>
      <c r="Q103" s="755"/>
      <c r="R103" s="372"/>
      <c r="S103" s="372"/>
      <c r="T103" s="372"/>
      <c r="U103" s="372"/>
      <c r="V103" s="372"/>
      <c r="W103" s="372"/>
      <c r="X103" s="372"/>
      <c r="Y103" s="372"/>
      <c r="Z103" s="372"/>
      <c r="AA103" s="372"/>
      <c r="AB103" s="372">
        <v>268.89999999999998</v>
      </c>
      <c r="AC103" s="372"/>
      <c r="AD103" s="372">
        <f>1880/3</f>
        <v>626.66666666666663</v>
      </c>
      <c r="AE103" s="372"/>
      <c r="AF103" s="372">
        <v>44.87</v>
      </c>
      <c r="AG103" s="372">
        <v>38.9</v>
      </c>
      <c r="AH103" s="372">
        <f>189.9/3</f>
        <v>63.300000000000004</v>
      </c>
      <c r="AI103" s="372"/>
      <c r="AJ103" s="372">
        <v>44.5</v>
      </c>
      <c r="AK103" s="372">
        <v>50.17</v>
      </c>
      <c r="AL103" s="372">
        <v>46.91</v>
      </c>
      <c r="AM103" s="372">
        <v>43</v>
      </c>
      <c r="AN103" s="682"/>
      <c r="AO103" s="372">
        <v>43.87</v>
      </c>
      <c r="AP103" s="682"/>
      <c r="AQ103" s="68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195"/>
      <c r="BF103" s="163">
        <f>SUM(E103:H103)</f>
        <v>12.75</v>
      </c>
      <c r="BG103" s="77">
        <f>SUM(I103:L103)</f>
        <v>210.92000000000002</v>
      </c>
      <c r="BH103" s="77">
        <f>SUM(M103:Q103)</f>
        <v>12.75</v>
      </c>
      <c r="BI103" s="77">
        <f>SUM(R103:U103)</f>
        <v>0</v>
      </c>
      <c r="BJ103" s="77">
        <f>SUM(V103:Y103)</f>
        <v>0</v>
      </c>
      <c r="BK103" s="77">
        <f>SUM(Z103:AD103)</f>
        <v>895.56666666666661</v>
      </c>
      <c r="BL103" s="77">
        <f>SUM(AE103:AH103)</f>
        <v>147.07</v>
      </c>
      <c r="BM103" s="77">
        <f>SUM(AI103:AL103)</f>
        <v>141.57999999999998</v>
      </c>
      <c r="BN103" s="77">
        <f>SUM(AM103:AQ103)</f>
        <v>86.87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1507.5066666666667</v>
      </c>
      <c r="BS103" s="77">
        <f>SUM(BF103:BH103)</f>
        <v>236.42000000000002</v>
      </c>
      <c r="BT103" s="77">
        <f>SUM(BI103:BK103)</f>
        <v>895.56666666666661</v>
      </c>
      <c r="BU103" s="77">
        <f>SUM(BL103:BN103)</f>
        <v>375.52</v>
      </c>
      <c r="BV103" s="77">
        <f>SUM(BO103:BQ103)</f>
        <v>0</v>
      </c>
      <c r="BW103" s="77">
        <f>SUM(BF103:BK103)</f>
        <v>1131.9866666666667</v>
      </c>
      <c r="BX103" s="77">
        <f>SUM(BL103:BQ103)</f>
        <v>375.52</v>
      </c>
      <c r="BY103" s="77">
        <f>IF(Info!$O$3="Q1",$BS103,IF(Info!$O$3="Q2",$BS103+$BT103,IF(Info!$O$3="Q3",$BS103+$BT103+$BU103,$BR103)))</f>
        <v>236.42000000000002</v>
      </c>
      <c r="BZ103" s="77">
        <f>IF(Info!$O$3="Q1",$BS103,IF(Info!$O$3="Q2",$BT103,IF(Info!$O$3="Q3",$BU103,$BV103)))</f>
        <v>236.42000000000002</v>
      </c>
      <c r="CA103" s="197"/>
    </row>
    <row r="104" spans="1:81" ht="13.95" customHeight="1" x14ac:dyDescent="0.3">
      <c r="A104" s="204"/>
      <c r="B104" s="160" t="s">
        <v>360</v>
      </c>
      <c r="C104" s="194"/>
      <c r="D104" s="157">
        <f>SUM(E104:BD104)</f>
        <v>3594.0533333333337</v>
      </c>
      <c r="E104" s="157">
        <f t="shared" ref="E104:AJ104" si="131">SUM(E100:E103)</f>
        <v>0</v>
      </c>
      <c r="F104" s="157">
        <f t="shared" si="131"/>
        <v>212.95000000000002</v>
      </c>
      <c r="G104" s="157">
        <f t="shared" si="131"/>
        <v>38.5</v>
      </c>
      <c r="H104" s="157">
        <f t="shared" si="131"/>
        <v>12.75</v>
      </c>
      <c r="I104" s="157">
        <f t="shared" si="131"/>
        <v>60.23</v>
      </c>
      <c r="J104" s="157">
        <f t="shared" si="131"/>
        <v>164.36</v>
      </c>
      <c r="K104" s="157">
        <f t="shared" si="131"/>
        <v>74.408333333333331</v>
      </c>
      <c r="L104" s="157">
        <f t="shared" si="131"/>
        <v>103.31</v>
      </c>
      <c r="M104" s="157">
        <f t="shared" si="131"/>
        <v>56.35</v>
      </c>
      <c r="N104" s="157">
        <f t="shared" si="131"/>
        <v>78.010000000000005</v>
      </c>
      <c r="O104" s="157">
        <f t="shared" si="131"/>
        <v>0</v>
      </c>
      <c r="P104" s="157">
        <f t="shared" si="131"/>
        <v>0</v>
      </c>
      <c r="Q104" s="767">
        <f t="shared" si="131"/>
        <v>86.666666666666671</v>
      </c>
      <c r="R104" s="157">
        <f t="shared" si="131"/>
        <v>54.89</v>
      </c>
      <c r="S104" s="157">
        <f t="shared" si="131"/>
        <v>57.86</v>
      </c>
      <c r="T104" s="157">
        <f t="shared" si="131"/>
        <v>0</v>
      </c>
      <c r="U104" s="157">
        <f t="shared" si="131"/>
        <v>109.35833333333335</v>
      </c>
      <c r="V104" s="157">
        <f t="shared" si="131"/>
        <v>0</v>
      </c>
      <c r="W104" s="157">
        <f t="shared" si="131"/>
        <v>58</v>
      </c>
      <c r="X104" s="157">
        <f t="shared" si="131"/>
        <v>94.708333333333343</v>
      </c>
      <c r="Y104" s="157">
        <f t="shared" si="131"/>
        <v>68.856666666666669</v>
      </c>
      <c r="Z104" s="157">
        <f t="shared" si="131"/>
        <v>55.72</v>
      </c>
      <c r="AA104" s="157">
        <f t="shared" si="131"/>
        <v>0</v>
      </c>
      <c r="AB104" s="157">
        <f t="shared" si="131"/>
        <v>268.89999999999998</v>
      </c>
      <c r="AC104" s="157">
        <f t="shared" si="131"/>
        <v>50.625</v>
      </c>
      <c r="AD104" s="157">
        <f t="shared" si="131"/>
        <v>680.71833333333325</v>
      </c>
      <c r="AE104" s="157">
        <f t="shared" si="131"/>
        <v>52.27</v>
      </c>
      <c r="AF104" s="157">
        <f t="shared" si="131"/>
        <v>44.87</v>
      </c>
      <c r="AG104" s="157">
        <f t="shared" si="131"/>
        <v>38.9</v>
      </c>
      <c r="AH104" s="157">
        <f t="shared" si="131"/>
        <v>153.30000000000001</v>
      </c>
      <c r="AI104" s="157">
        <f t="shared" si="131"/>
        <v>217.53</v>
      </c>
      <c r="AJ104" s="157">
        <f t="shared" si="131"/>
        <v>199.90666666666667</v>
      </c>
      <c r="AK104" s="157">
        <f t="shared" ref="AK104:BP104" si="132">SUM(AK100:AK103)</f>
        <v>50.17</v>
      </c>
      <c r="AL104" s="157">
        <f t="shared" si="132"/>
        <v>46.91</v>
      </c>
      <c r="AM104" s="157">
        <f t="shared" si="132"/>
        <v>43</v>
      </c>
      <c r="AN104" s="157">
        <f t="shared" si="132"/>
        <v>84.435000000000002</v>
      </c>
      <c r="AO104" s="157">
        <f t="shared" si="132"/>
        <v>275.58999999999997</v>
      </c>
      <c r="AP104" s="157">
        <f t="shared" si="132"/>
        <v>0</v>
      </c>
      <c r="AQ104" s="157">
        <f t="shared" si="132"/>
        <v>0</v>
      </c>
      <c r="AR104" s="157">
        <f t="shared" si="132"/>
        <v>0</v>
      </c>
      <c r="AS104" s="157">
        <f t="shared" si="132"/>
        <v>0</v>
      </c>
      <c r="AT104" s="157">
        <f t="shared" si="132"/>
        <v>0</v>
      </c>
      <c r="AU104" s="157">
        <f t="shared" si="132"/>
        <v>0</v>
      </c>
      <c r="AV104" s="157">
        <f t="shared" si="132"/>
        <v>0</v>
      </c>
      <c r="AW104" s="157">
        <f t="shared" si="132"/>
        <v>0</v>
      </c>
      <c r="AX104" s="157">
        <f t="shared" si="132"/>
        <v>0</v>
      </c>
      <c r="AY104" s="157">
        <f t="shared" si="132"/>
        <v>0</v>
      </c>
      <c r="AZ104" s="157">
        <f t="shared" si="132"/>
        <v>0</v>
      </c>
      <c r="BA104" s="157">
        <f t="shared" si="132"/>
        <v>0</v>
      </c>
      <c r="BB104" s="157">
        <f t="shared" si="132"/>
        <v>0</v>
      </c>
      <c r="BC104" s="157">
        <f t="shared" si="132"/>
        <v>0</v>
      </c>
      <c r="BD104" s="157">
        <f t="shared" si="132"/>
        <v>0</v>
      </c>
      <c r="BE104" s="195"/>
      <c r="BF104" s="162">
        <f>SUM(E104:H104)</f>
        <v>264.20000000000005</v>
      </c>
      <c r="BG104" s="157">
        <f>SUM(I104:L104)</f>
        <v>402.30833333333334</v>
      </c>
      <c r="BH104" s="157">
        <f>SUM(M104:Q104)</f>
        <v>221.0266666666667</v>
      </c>
      <c r="BI104" s="157">
        <f>SUM(R104:U104)</f>
        <v>222.10833333333335</v>
      </c>
      <c r="BJ104" s="157">
        <f>SUM(V104:Y104)</f>
        <v>221.565</v>
      </c>
      <c r="BK104" s="157">
        <f>SUM(Z104:AD104)</f>
        <v>1055.9633333333331</v>
      </c>
      <c r="BL104" s="157">
        <f>SUM(AE104:AH104)</f>
        <v>289.34000000000003</v>
      </c>
      <c r="BM104" s="157">
        <f>SUM(AI104:AL104)</f>
        <v>514.51666666666665</v>
      </c>
      <c r="BN104" s="157">
        <f>SUM(AM104:AQ104)</f>
        <v>403.02499999999998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3594.0533333333337</v>
      </c>
      <c r="BS104" s="157">
        <f>SUM(BF104:BH104)</f>
        <v>887.53500000000008</v>
      </c>
      <c r="BT104" s="157">
        <f>SUM(BI104:BK104)</f>
        <v>1499.6366666666665</v>
      </c>
      <c r="BU104" s="157">
        <f>SUM(BL104:BN104)</f>
        <v>1206.8816666666667</v>
      </c>
      <c r="BV104" s="157">
        <f>SUM(BO104:BQ104)</f>
        <v>0</v>
      </c>
      <c r="BW104" s="157">
        <f>SUM(BF104:BK104)</f>
        <v>2387.1716666666666</v>
      </c>
      <c r="BX104" s="157">
        <f>SUM(BL104:BQ104)</f>
        <v>1206.8816666666667</v>
      </c>
      <c r="BY104" s="157">
        <f>IF(Info!$O$3="Q1",$BS104,IF(Info!$O$3="Q2",$BS104+$BT104,IF(Info!$O$3="Q3",$BS104+$BT104+$BU104,$BR104)))</f>
        <v>887.53500000000008</v>
      </c>
      <c r="BZ104" s="157">
        <f>IF(Info!$O$3="Q1",$BS104,IF(Info!$O$3="Q2",$BT104,IF(Info!$O$3="Q3",$BU104,$BV104)))</f>
        <v>887.53500000000008</v>
      </c>
      <c r="CA104" s="197"/>
    </row>
    <row r="105" spans="1:81" ht="13.95" customHeight="1" x14ac:dyDescent="0.3">
      <c r="A105" s="193">
        <v>6.3</v>
      </c>
      <c r="B105" s="202" t="s">
        <v>361</v>
      </c>
      <c r="C105" s="194"/>
      <c r="D105" s="627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ht="13.95" customHeight="1" x14ac:dyDescent="0.3">
      <c r="A106" s="193"/>
      <c r="B106" s="639" t="s">
        <v>362</v>
      </c>
      <c r="C106" s="194"/>
      <c r="D106" s="157">
        <f>SUM(E106:BD106)</f>
        <v>2497.2940000000012</v>
      </c>
      <c r="E106" s="833">
        <f>243.05/4</f>
        <v>60.762500000000003</v>
      </c>
      <c r="F106" s="833">
        <f>243.05/4</f>
        <v>60.762500000000003</v>
      </c>
      <c r="G106" s="833">
        <f>243.05/4</f>
        <v>60.762500000000003</v>
      </c>
      <c r="H106" s="833">
        <f>243.05/4</f>
        <v>60.762500000000003</v>
      </c>
      <c r="I106" s="833">
        <f>251.2/4</f>
        <v>62.8</v>
      </c>
      <c r="J106" s="833">
        <f>251.2/4</f>
        <v>62.8</v>
      </c>
      <c r="K106" s="833">
        <f>251.2/4</f>
        <v>62.8</v>
      </c>
      <c r="L106" s="833">
        <f>251.2/4</f>
        <v>62.8</v>
      </c>
      <c r="M106" s="833">
        <f>323.46/5</f>
        <v>64.691999999999993</v>
      </c>
      <c r="N106" s="833">
        <f>323.46/5</f>
        <v>64.691999999999993</v>
      </c>
      <c r="O106" s="833">
        <f>323.46/5</f>
        <v>64.691999999999993</v>
      </c>
      <c r="P106" s="833">
        <f>323.46/5</f>
        <v>64.691999999999993</v>
      </c>
      <c r="Q106" s="833">
        <f>323.46/5</f>
        <v>64.691999999999993</v>
      </c>
      <c r="R106" s="833">
        <f>298.6/4</f>
        <v>74.650000000000006</v>
      </c>
      <c r="S106" s="833">
        <f>298.6/4</f>
        <v>74.650000000000006</v>
      </c>
      <c r="T106" s="833">
        <f>298.6/4</f>
        <v>74.650000000000006</v>
      </c>
      <c r="U106" s="833">
        <f>298.6/4</f>
        <v>74.650000000000006</v>
      </c>
      <c r="V106" s="833">
        <f>299.47/4</f>
        <v>74.867500000000007</v>
      </c>
      <c r="W106" s="833">
        <f>299.47/4</f>
        <v>74.867500000000007</v>
      </c>
      <c r="X106" s="833">
        <f>299.47/4</f>
        <v>74.867500000000007</v>
      </c>
      <c r="Y106" s="833">
        <f>299.47/4</f>
        <v>74.867500000000007</v>
      </c>
      <c r="Z106" s="833">
        <f>277.68/5</f>
        <v>55.536000000000001</v>
      </c>
      <c r="AA106" s="833">
        <f>277.68/5</f>
        <v>55.536000000000001</v>
      </c>
      <c r="AB106" s="833">
        <f>277.68/5</f>
        <v>55.536000000000001</v>
      </c>
      <c r="AC106" s="833">
        <f>277.68/5</f>
        <v>55.536000000000001</v>
      </c>
      <c r="AD106" s="833">
        <f>277.68/5</f>
        <v>55.536000000000001</v>
      </c>
      <c r="AE106" s="833">
        <f>305.33/4</f>
        <v>76.332499999999996</v>
      </c>
      <c r="AF106" s="833">
        <f>305.33/4</f>
        <v>76.332499999999996</v>
      </c>
      <c r="AG106" s="833">
        <f>305.33/4</f>
        <v>76.332499999999996</v>
      </c>
      <c r="AH106" s="833">
        <f>305.33/4</f>
        <v>76.332499999999996</v>
      </c>
      <c r="AI106" s="833">
        <f>276.36/4</f>
        <v>69.09</v>
      </c>
      <c r="AJ106" s="833">
        <f>276.36/4</f>
        <v>69.09</v>
      </c>
      <c r="AK106" s="833">
        <f>276.36/4</f>
        <v>69.09</v>
      </c>
      <c r="AL106" s="833">
        <f>276.36/4</f>
        <v>69.09</v>
      </c>
      <c r="AM106" s="839">
        <f>277.68/5</f>
        <v>55.536000000000001</v>
      </c>
      <c r="AN106" s="839">
        <f>277.68/5</f>
        <v>55.536000000000001</v>
      </c>
      <c r="AO106" s="839">
        <f>277.68/5</f>
        <v>55.536000000000001</v>
      </c>
      <c r="AP106" s="839">
        <f>277.68/5</f>
        <v>55.536000000000001</v>
      </c>
      <c r="AQ106" s="613"/>
      <c r="AR106" s="613"/>
      <c r="AS106" s="613"/>
      <c r="AT106" s="613"/>
      <c r="AU106" s="613"/>
      <c r="AV106" s="691"/>
      <c r="AW106" s="691"/>
      <c r="AX106" s="691"/>
      <c r="AY106" s="691"/>
      <c r="AZ106" s="372"/>
      <c r="BA106" s="372"/>
      <c r="BB106" s="372"/>
      <c r="BC106" s="372"/>
      <c r="BD106" s="372"/>
      <c r="BE106" s="195"/>
      <c r="BF106" s="163">
        <f>SUM(E106:H106)</f>
        <v>243.05</v>
      </c>
      <c r="BG106" s="77">
        <f>SUM(I106:L106)</f>
        <v>251.2</v>
      </c>
      <c r="BH106" s="77">
        <f>SUM(M106:Q106)</f>
        <v>323.45999999999998</v>
      </c>
      <c r="BI106" s="77">
        <f>SUM(R106:U106)</f>
        <v>298.60000000000002</v>
      </c>
      <c r="BJ106" s="77">
        <f>SUM(V106:Y106)</f>
        <v>299.47000000000003</v>
      </c>
      <c r="BK106" s="77">
        <f>SUM(Z106:AD106)</f>
        <v>277.68</v>
      </c>
      <c r="BL106" s="77">
        <f>SUM(AE106:AH106)</f>
        <v>305.33</v>
      </c>
      <c r="BM106" s="77">
        <f>SUM(AI106:AL106)</f>
        <v>276.36</v>
      </c>
      <c r="BN106" s="77">
        <f>SUM(AM106:AQ106)</f>
        <v>222.14400000000001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2497.2939999999999</v>
      </c>
      <c r="BS106" s="77">
        <f>SUM(BF106:BH106)</f>
        <v>817.71</v>
      </c>
      <c r="BT106" s="77">
        <f>SUM(BI106:BK106)</f>
        <v>875.75</v>
      </c>
      <c r="BU106" s="77">
        <f>SUM(BL106:BN106)</f>
        <v>803.83400000000006</v>
      </c>
      <c r="BV106" s="77">
        <f>SUM(BO106:BQ106)</f>
        <v>0</v>
      </c>
      <c r="BW106" s="77">
        <f>SUM(BF106:BK106)</f>
        <v>1693.46</v>
      </c>
      <c r="BX106" s="77">
        <f>SUM(BL106:BQ106)</f>
        <v>803.83400000000006</v>
      </c>
      <c r="BY106" s="77">
        <f>IF(Info!$O$3="Q1",$BS106,IF(Info!$O$3="Q2",$BS106+$BT106,IF(Info!$O$3="Q3",$BS106+$BT106+$BU106,$BR106)))</f>
        <v>817.71</v>
      </c>
      <c r="BZ106" s="77">
        <f>IF(Info!$O$3="Q1",$BS106,IF(Info!$O$3="Q2",$BT106,IF(Info!$O$3="Q3",$BU106,$BV106)))</f>
        <v>817.71</v>
      </c>
      <c r="CA106" s="197"/>
    </row>
    <row r="107" spans="1:81" ht="13.95" customHeight="1" x14ac:dyDescent="0.3">
      <c r="A107" s="193"/>
      <c r="B107" s="375" t="s">
        <v>363</v>
      </c>
      <c r="C107" s="194"/>
      <c r="D107" s="157">
        <f>SUM(E107:BD107)</f>
        <v>721.47897435897471</v>
      </c>
      <c r="E107" s="833">
        <f>+(504.25/3/13)</f>
        <v>12.929487179487181</v>
      </c>
      <c r="F107" s="833">
        <f>+(504.25/3/13)</f>
        <v>12.929487179487181</v>
      </c>
      <c r="G107" s="833">
        <f>+(504.25/3/13)</f>
        <v>12.929487179487181</v>
      </c>
      <c r="H107" s="833">
        <f>+(504.25/3/13)</f>
        <v>12.929487179487181</v>
      </c>
      <c r="I107" s="833">
        <f>(124/4/3)+(504.25/3/13)</f>
        <v>23.262820512820515</v>
      </c>
      <c r="J107" s="833">
        <f>(124/4/3)+(504.25/3/13)</f>
        <v>23.262820512820515</v>
      </c>
      <c r="K107" s="833">
        <f>(124/4/3)+(504.25/3/13)</f>
        <v>23.262820512820515</v>
      </c>
      <c r="L107" s="833">
        <f>(124/4/3)+(504.25/3/13)</f>
        <v>23.262820512820515</v>
      </c>
      <c r="M107" s="833">
        <f>(213/5/3)+(504.25/3/13)</f>
        <v>27.129487179487182</v>
      </c>
      <c r="N107" s="833">
        <f>(213/5/3)+(504.25/3/13)</f>
        <v>27.129487179487182</v>
      </c>
      <c r="O107" s="833">
        <f>(213/5/3)+(504.25/3/13)</f>
        <v>27.129487179487182</v>
      </c>
      <c r="P107" s="833">
        <f>(213/5/3)+(504.25/3/13)</f>
        <v>27.129487179487182</v>
      </c>
      <c r="Q107" s="833">
        <f>(213/5/3)+(504.25/3/13)</f>
        <v>27.129487179487182</v>
      </c>
      <c r="R107" s="833">
        <f>(52.96/4/3)</f>
        <v>4.4133333333333331</v>
      </c>
      <c r="S107" s="833">
        <f>(52.96/4/3)</f>
        <v>4.4133333333333331</v>
      </c>
      <c r="T107" s="833">
        <f>(52.96/4/3)</f>
        <v>4.4133333333333331</v>
      </c>
      <c r="U107" s="833">
        <f>(52.96/4/3)</f>
        <v>4.4133333333333331</v>
      </c>
      <c r="V107" s="833">
        <f>(288/4/3)</f>
        <v>24</v>
      </c>
      <c r="W107" s="833">
        <f>(288/4/3)</f>
        <v>24</v>
      </c>
      <c r="X107" s="833">
        <f>(288/4/3)</f>
        <v>24</v>
      </c>
      <c r="Y107" s="833">
        <f>(288/4/3)</f>
        <v>24</v>
      </c>
      <c r="Z107" s="833">
        <f>(144/5/3)+(552.99/3/13)</f>
        <v>23.779230769230772</v>
      </c>
      <c r="AA107" s="833">
        <f>(144/5/3)+(552.99/3/13)</f>
        <v>23.779230769230772</v>
      </c>
      <c r="AB107" s="833">
        <f>(144/5/3)+(552.99/3/13)</f>
        <v>23.779230769230772</v>
      </c>
      <c r="AC107" s="833">
        <f>(144/5/3)+(552.99/3/13)</f>
        <v>23.779230769230772</v>
      </c>
      <c r="AD107" s="833">
        <f>(144/5/3)+(552.99/3/13)</f>
        <v>23.779230769230772</v>
      </c>
      <c r="AE107" s="833">
        <f>(552.62/3/13)</f>
        <v>14.169743589743591</v>
      </c>
      <c r="AF107" s="833">
        <f>(552.62/3/13)</f>
        <v>14.169743589743591</v>
      </c>
      <c r="AG107" s="833">
        <f>(552.62/3/13)</f>
        <v>14.169743589743591</v>
      </c>
      <c r="AH107" s="833">
        <f>(552.62/3/13)</f>
        <v>14.169743589743591</v>
      </c>
      <c r="AI107" s="833">
        <f>(552.99/3/13)</f>
        <v>14.17923076923077</v>
      </c>
      <c r="AJ107" s="833">
        <f>(552.99/3/13)</f>
        <v>14.17923076923077</v>
      </c>
      <c r="AK107" s="833">
        <f>(552.99/3/13)</f>
        <v>14.17923076923077</v>
      </c>
      <c r="AL107" s="833">
        <f>(552.99/3/13)</f>
        <v>14.17923076923077</v>
      </c>
      <c r="AM107" s="839">
        <f>(144/5/3)+(552.99/3/13)</f>
        <v>23.779230769230772</v>
      </c>
      <c r="AN107" s="839">
        <f>(144/5/3)+(552.99/3/13)</f>
        <v>23.779230769230772</v>
      </c>
      <c r="AO107" s="839">
        <f>(144/5/3)+(552.99/3/13)</f>
        <v>23.779230769230772</v>
      </c>
      <c r="AP107" s="839">
        <f>(144/5/3)+(552.99/3/13)</f>
        <v>23.779230769230772</v>
      </c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195"/>
      <c r="BF107" s="163">
        <f>SUM(E107:H107)</f>
        <v>51.717948717948723</v>
      </c>
      <c r="BG107" s="77">
        <f>SUM(I107:L107)</f>
        <v>93.051282051282058</v>
      </c>
      <c r="BH107" s="77">
        <f>SUM(M107:Q107)</f>
        <v>135.64743589743591</v>
      </c>
      <c r="BI107" s="77">
        <f>SUM(R107:U107)</f>
        <v>17.653333333333332</v>
      </c>
      <c r="BJ107" s="77">
        <f>SUM(V107:Y107)</f>
        <v>96</v>
      </c>
      <c r="BK107" s="77">
        <f>SUM(Z107:AD107)</f>
        <v>118.89615384615385</v>
      </c>
      <c r="BL107" s="77">
        <f>SUM(AE107:AH107)</f>
        <v>56.678974358974365</v>
      </c>
      <c r="BM107" s="77">
        <f>SUM(AI107:AL107)</f>
        <v>56.716923076923081</v>
      </c>
      <c r="BN107" s="77">
        <f>SUM(AM107:AQ107)</f>
        <v>95.116923076923086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721.47897435897437</v>
      </c>
      <c r="BS107" s="77">
        <f>SUM(BF107:BH107)</f>
        <v>280.41666666666669</v>
      </c>
      <c r="BT107" s="77">
        <f>SUM(BI107:BK107)</f>
        <v>232.54948717948719</v>
      </c>
      <c r="BU107" s="77">
        <f>SUM(BL107:BN107)</f>
        <v>208.51282051282053</v>
      </c>
      <c r="BV107" s="77">
        <f>SUM(BO107:BQ107)</f>
        <v>0</v>
      </c>
      <c r="BW107" s="77">
        <f>SUM(BF107:BK107)</f>
        <v>512.96615384615382</v>
      </c>
      <c r="BX107" s="77">
        <f>SUM(BL107:BQ107)</f>
        <v>208.51282051282053</v>
      </c>
      <c r="BY107" s="77">
        <f>IF(Info!$O$3="Q1",$BS107,IF(Info!$O$3="Q2",$BS107+$BT107,IF(Info!$O$3="Q3",$BS107+$BT107+$BU107,$BR107)))</f>
        <v>280.41666666666669</v>
      </c>
      <c r="BZ107" s="77">
        <f>IF(Info!$O$3="Q1",$BS107,IF(Info!$O$3="Q2",$BT107,IF(Info!$O$3="Q3",$BU107,$BV107)))</f>
        <v>280.41666666666669</v>
      </c>
      <c r="CA107" s="197"/>
    </row>
    <row r="108" spans="1:81" ht="13.95" customHeight="1" x14ac:dyDescent="0.3">
      <c r="A108" s="204"/>
      <c r="B108" s="160" t="s">
        <v>364</v>
      </c>
      <c r="C108" s="194"/>
      <c r="D108" s="157">
        <f>SUM(E108:BD108)</f>
        <v>3218.7729743589744</v>
      </c>
      <c r="E108" s="157">
        <f t="shared" ref="E108:AJ108" si="133">SUM(E106:E107)</f>
        <v>73.691987179487185</v>
      </c>
      <c r="F108" s="157">
        <f t="shared" si="133"/>
        <v>73.691987179487185</v>
      </c>
      <c r="G108" s="157">
        <f t="shared" si="133"/>
        <v>73.691987179487185</v>
      </c>
      <c r="H108" s="157">
        <f t="shared" si="133"/>
        <v>73.691987179487185</v>
      </c>
      <c r="I108" s="157">
        <f t="shared" si="133"/>
        <v>86.062820512820508</v>
      </c>
      <c r="J108" s="157">
        <f t="shared" si="133"/>
        <v>86.062820512820508</v>
      </c>
      <c r="K108" s="157">
        <f t="shared" si="133"/>
        <v>86.062820512820508</v>
      </c>
      <c r="L108" s="157">
        <f t="shared" si="133"/>
        <v>86.062820512820508</v>
      </c>
      <c r="M108" s="157">
        <f t="shared" si="133"/>
        <v>91.821487179487178</v>
      </c>
      <c r="N108" s="157">
        <f t="shared" si="133"/>
        <v>91.821487179487178</v>
      </c>
      <c r="O108" s="157">
        <f t="shared" si="133"/>
        <v>91.821487179487178</v>
      </c>
      <c r="P108" s="157">
        <f t="shared" si="133"/>
        <v>91.821487179487178</v>
      </c>
      <c r="Q108" s="767">
        <f t="shared" si="133"/>
        <v>91.821487179487178</v>
      </c>
      <c r="R108" s="157">
        <f t="shared" si="133"/>
        <v>79.063333333333333</v>
      </c>
      <c r="S108" s="157">
        <f t="shared" si="133"/>
        <v>79.063333333333333</v>
      </c>
      <c r="T108" s="157">
        <f t="shared" si="133"/>
        <v>79.063333333333333</v>
      </c>
      <c r="U108" s="157">
        <f t="shared" si="133"/>
        <v>79.063333333333333</v>
      </c>
      <c r="V108" s="157">
        <f t="shared" si="133"/>
        <v>98.867500000000007</v>
      </c>
      <c r="W108" s="157">
        <f t="shared" si="133"/>
        <v>98.867500000000007</v>
      </c>
      <c r="X108" s="157">
        <f t="shared" si="133"/>
        <v>98.867500000000007</v>
      </c>
      <c r="Y108" s="157">
        <f t="shared" si="133"/>
        <v>98.867500000000007</v>
      </c>
      <c r="Z108" s="157">
        <f t="shared" si="133"/>
        <v>79.315230769230766</v>
      </c>
      <c r="AA108" s="157">
        <f t="shared" si="133"/>
        <v>79.315230769230766</v>
      </c>
      <c r="AB108" s="157">
        <f t="shared" si="133"/>
        <v>79.315230769230766</v>
      </c>
      <c r="AC108" s="157">
        <f t="shared" si="133"/>
        <v>79.315230769230766</v>
      </c>
      <c r="AD108" s="157">
        <f t="shared" si="133"/>
        <v>79.315230769230766</v>
      </c>
      <c r="AE108" s="157">
        <f t="shared" si="133"/>
        <v>90.502243589743586</v>
      </c>
      <c r="AF108" s="157">
        <f t="shared" si="133"/>
        <v>90.502243589743586</v>
      </c>
      <c r="AG108" s="157">
        <f t="shared" si="133"/>
        <v>90.502243589743586</v>
      </c>
      <c r="AH108" s="157">
        <f t="shared" si="133"/>
        <v>90.502243589743586</v>
      </c>
      <c r="AI108" s="157">
        <f t="shared" si="133"/>
        <v>83.269230769230774</v>
      </c>
      <c r="AJ108" s="157">
        <f t="shared" si="133"/>
        <v>83.269230769230774</v>
      </c>
      <c r="AK108" s="157">
        <f t="shared" ref="AK108:BP108" si="134">SUM(AK106:AK107)</f>
        <v>83.269230769230774</v>
      </c>
      <c r="AL108" s="157">
        <f t="shared" si="134"/>
        <v>83.269230769230774</v>
      </c>
      <c r="AM108" s="157">
        <f t="shared" si="134"/>
        <v>79.315230769230766</v>
      </c>
      <c r="AN108" s="157">
        <f t="shared" si="134"/>
        <v>79.315230769230766</v>
      </c>
      <c r="AO108" s="157">
        <f t="shared" si="134"/>
        <v>79.315230769230766</v>
      </c>
      <c r="AP108" s="157">
        <f t="shared" si="134"/>
        <v>79.315230769230766</v>
      </c>
      <c r="AQ108" s="157">
        <f t="shared" si="134"/>
        <v>0</v>
      </c>
      <c r="AR108" s="157">
        <f t="shared" si="134"/>
        <v>0</v>
      </c>
      <c r="AS108" s="157">
        <f t="shared" si="134"/>
        <v>0</v>
      </c>
      <c r="AT108" s="157">
        <f t="shared" si="134"/>
        <v>0</v>
      </c>
      <c r="AU108" s="157">
        <f t="shared" si="134"/>
        <v>0</v>
      </c>
      <c r="AV108" s="157">
        <f t="shared" si="134"/>
        <v>0</v>
      </c>
      <c r="AW108" s="157">
        <f t="shared" si="134"/>
        <v>0</v>
      </c>
      <c r="AX108" s="157">
        <f t="shared" si="134"/>
        <v>0</v>
      </c>
      <c r="AY108" s="157">
        <f t="shared" si="134"/>
        <v>0</v>
      </c>
      <c r="AZ108" s="157">
        <f t="shared" si="134"/>
        <v>0</v>
      </c>
      <c r="BA108" s="157">
        <f t="shared" si="134"/>
        <v>0</v>
      </c>
      <c r="BB108" s="157">
        <f t="shared" si="134"/>
        <v>0</v>
      </c>
      <c r="BC108" s="157">
        <f t="shared" si="134"/>
        <v>0</v>
      </c>
      <c r="BD108" s="157">
        <f t="shared" si="134"/>
        <v>0</v>
      </c>
      <c r="BE108" s="195"/>
      <c r="BF108" s="162">
        <f>SUM(E108:H108)</f>
        <v>294.76794871794874</v>
      </c>
      <c r="BG108" s="157">
        <f>SUM(I108:L108)</f>
        <v>344.25128205128203</v>
      </c>
      <c r="BH108" s="157">
        <f>SUM(M108:Q108)</f>
        <v>459.10743589743589</v>
      </c>
      <c r="BI108" s="157">
        <f>SUM(R108:U108)</f>
        <v>316.25333333333333</v>
      </c>
      <c r="BJ108" s="157">
        <f>SUM(V108:Y108)</f>
        <v>395.47</v>
      </c>
      <c r="BK108" s="157">
        <f>SUM(Z108:AD108)</f>
        <v>396.57615384615383</v>
      </c>
      <c r="BL108" s="157">
        <f>SUM(AE108:AH108)</f>
        <v>362.00897435897434</v>
      </c>
      <c r="BM108" s="157">
        <f>SUM(AI108:AL108)</f>
        <v>333.07692307692309</v>
      </c>
      <c r="BN108" s="157">
        <f>SUM(AM108:AQ108)</f>
        <v>317.26092307692306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3218.7729743589744</v>
      </c>
      <c r="BS108" s="157">
        <f>SUM(BF108:BH108)</f>
        <v>1098.1266666666666</v>
      </c>
      <c r="BT108" s="157">
        <f>SUM(BI108:BK108)</f>
        <v>1108.2994871794872</v>
      </c>
      <c r="BU108" s="157">
        <f>SUM(BL108:BN108)</f>
        <v>1012.3468205128205</v>
      </c>
      <c r="BV108" s="157">
        <f>SUM(BO108:BQ108)</f>
        <v>0</v>
      </c>
      <c r="BW108" s="157">
        <f>SUM(BF108:BK108)</f>
        <v>2206.4261538461537</v>
      </c>
      <c r="BX108" s="157">
        <f>SUM(BL108:BQ108)</f>
        <v>1012.3468205128205</v>
      </c>
      <c r="BY108" s="157">
        <f>IF(Info!$O$3="Q1",$BS108,IF(Info!$O$3="Q2",$BS108+$BT108,IF(Info!$O$3="Q3",$BS108+$BT108+$BU108,$BR108)))</f>
        <v>1098.1266666666666</v>
      </c>
      <c r="BZ108" s="157">
        <f>IF(Info!$O$3="Q1",$BS108,IF(Info!$O$3="Q2",$BT108,IF(Info!$O$3="Q3",$BU108,$BV108)))</f>
        <v>1098.1266666666666</v>
      </c>
      <c r="CA108" s="197"/>
    </row>
    <row r="109" spans="1:81" ht="13.95" customHeight="1" x14ac:dyDescent="0.3">
      <c r="A109" s="193">
        <v>5.73</v>
      </c>
      <c r="B109" s="202" t="s">
        <v>365</v>
      </c>
      <c r="C109" s="194"/>
      <c r="D109" s="627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ht="13.95" customHeight="1" x14ac:dyDescent="0.3">
      <c r="A110" s="193"/>
      <c r="B110" s="375" t="s">
        <v>73</v>
      </c>
      <c r="C110" s="194"/>
      <c r="D110" s="157">
        <f>SUM(E110:BD110)</f>
        <v>11532.83</v>
      </c>
      <c r="E110" s="372">
        <v>308.02</v>
      </c>
      <c r="F110" s="372">
        <v>326.57</v>
      </c>
      <c r="G110" s="372">
        <v>373.51</v>
      </c>
      <c r="H110" s="372">
        <v>358.79</v>
      </c>
      <c r="I110" s="372">
        <v>222.85</v>
      </c>
      <c r="J110" s="372">
        <v>239.87</v>
      </c>
      <c r="K110" s="372">
        <v>265.37</v>
      </c>
      <c r="L110" s="372">
        <v>344.81</v>
      </c>
      <c r="M110" s="372">
        <v>312.45999999999998</v>
      </c>
      <c r="N110" s="372">
        <v>261.95</v>
      </c>
      <c r="O110" s="372">
        <v>232.38</v>
      </c>
      <c r="P110" s="372">
        <v>333.96</v>
      </c>
      <c r="Q110" s="755">
        <v>335.95</v>
      </c>
      <c r="R110" s="755">
        <v>379.68</v>
      </c>
      <c r="S110" s="755">
        <v>300.08</v>
      </c>
      <c r="T110" s="755">
        <v>298.88</v>
      </c>
      <c r="U110" s="755">
        <v>224.48</v>
      </c>
      <c r="V110" s="755">
        <v>217.17</v>
      </c>
      <c r="W110" s="755">
        <v>287.77</v>
      </c>
      <c r="X110" s="755">
        <v>268.02</v>
      </c>
      <c r="Y110" s="755">
        <v>255.07</v>
      </c>
      <c r="Z110" s="755">
        <v>226.44</v>
      </c>
      <c r="AA110" s="755">
        <v>383.14</v>
      </c>
      <c r="AB110" s="755">
        <v>360.47</v>
      </c>
      <c r="AC110" s="755">
        <v>313.54000000000002</v>
      </c>
      <c r="AD110" s="755">
        <v>381.14</v>
      </c>
      <c r="AE110" s="755">
        <v>389.92</v>
      </c>
      <c r="AF110" s="755">
        <v>331.01</v>
      </c>
      <c r="AG110" s="755">
        <v>258.51</v>
      </c>
      <c r="AH110" s="755">
        <v>217.24</v>
      </c>
      <c r="AI110" s="755">
        <v>346.13</v>
      </c>
      <c r="AJ110" s="755">
        <v>294.69</v>
      </c>
      <c r="AK110" s="755">
        <v>327.27</v>
      </c>
      <c r="AL110" s="755">
        <v>374.89</v>
      </c>
      <c r="AM110" s="755">
        <v>242.67</v>
      </c>
      <c r="AN110" s="755">
        <v>315.36</v>
      </c>
      <c r="AO110" s="755">
        <v>324.26</v>
      </c>
      <c r="AP110" s="755">
        <v>298.51</v>
      </c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195"/>
      <c r="BF110" s="163">
        <f>SUM(E110:H110)</f>
        <v>1366.8899999999999</v>
      </c>
      <c r="BG110" s="77">
        <f>SUM(I110:L110)</f>
        <v>1072.9000000000001</v>
      </c>
      <c r="BH110" s="77">
        <f>SUM(M110:Q110)</f>
        <v>1476.7</v>
      </c>
      <c r="BI110" s="77">
        <f>SUM(R110:U110)</f>
        <v>1203.1199999999999</v>
      </c>
      <c r="BJ110" s="77">
        <f>SUM(V110:Y110)</f>
        <v>1028.03</v>
      </c>
      <c r="BK110" s="77">
        <f>SUM(Z110:AD110)</f>
        <v>1664.73</v>
      </c>
      <c r="BL110" s="77">
        <f>SUM(AE110:AH110)</f>
        <v>1196.68</v>
      </c>
      <c r="BM110" s="77">
        <f>SUM(AI110:AL110)</f>
        <v>1342.98</v>
      </c>
      <c r="BN110" s="77">
        <f>SUM(AM110:AQ110)</f>
        <v>1180.8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11532.829999999998</v>
      </c>
      <c r="BS110" s="77">
        <f>SUM(BF110:BH110)</f>
        <v>3916.49</v>
      </c>
      <c r="BT110" s="77">
        <f>SUM(BI110:BK110)</f>
        <v>3895.8799999999997</v>
      </c>
      <c r="BU110" s="77">
        <f>SUM(BL110:BN110)</f>
        <v>3720.46</v>
      </c>
      <c r="BV110" s="77">
        <f>SUM(BO110:BQ110)</f>
        <v>0</v>
      </c>
      <c r="BW110" s="77">
        <f>SUM(BF110:BK110)</f>
        <v>7812.369999999999</v>
      </c>
      <c r="BX110" s="77">
        <f>SUM(BL110:BQ110)</f>
        <v>3720.46</v>
      </c>
      <c r="BY110" s="77">
        <f>IF(Info!$O$3="Q1",$BS110,IF(Info!$O$3="Q2",$BS110+$BT110,IF(Info!$O$3="Q3",$BS110+$BT110+$BU110,$BR110)))</f>
        <v>3916.49</v>
      </c>
      <c r="BZ110" s="77">
        <f>IF(Info!$O$3="Q1",$BS110,IF(Info!$O$3="Q2",$BT110,IF(Info!$O$3="Q3",$BU110,$BV110)))</f>
        <v>3916.49</v>
      </c>
      <c r="CA110" s="197"/>
    </row>
    <row r="111" spans="1:81" ht="13.95" customHeight="1" x14ac:dyDescent="0.3">
      <c r="A111" s="193"/>
      <c r="B111" s="375" t="s">
        <v>366</v>
      </c>
      <c r="C111" s="194"/>
      <c r="D111" s="157">
        <f>SUM(E111:BD111)</f>
        <v>0</v>
      </c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755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682"/>
      <c r="AO111" s="682"/>
      <c r="AP111" s="68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ht="13.95" customHeight="1" x14ac:dyDescent="0.3">
      <c r="A112" s="204"/>
      <c r="B112" s="160" t="s">
        <v>367</v>
      </c>
      <c r="C112" s="194"/>
      <c r="D112" s="157">
        <f>SUM(E112:BD112)</f>
        <v>11532.83</v>
      </c>
      <c r="E112" s="157">
        <f t="shared" ref="E112:AJ112" si="135">SUM(E110:E111)</f>
        <v>308.02</v>
      </c>
      <c r="F112" s="157">
        <f t="shared" si="135"/>
        <v>326.57</v>
      </c>
      <c r="G112" s="157">
        <f t="shared" si="135"/>
        <v>373.51</v>
      </c>
      <c r="H112" s="157">
        <f t="shared" si="135"/>
        <v>358.79</v>
      </c>
      <c r="I112" s="157">
        <f t="shared" si="135"/>
        <v>222.85</v>
      </c>
      <c r="J112" s="157">
        <f t="shared" si="135"/>
        <v>239.87</v>
      </c>
      <c r="K112" s="157">
        <f t="shared" si="135"/>
        <v>265.37</v>
      </c>
      <c r="L112" s="157">
        <f t="shared" si="135"/>
        <v>344.81</v>
      </c>
      <c r="M112" s="157">
        <f t="shared" si="135"/>
        <v>312.45999999999998</v>
      </c>
      <c r="N112" s="157">
        <f t="shared" si="135"/>
        <v>261.95</v>
      </c>
      <c r="O112" s="157">
        <f t="shared" si="135"/>
        <v>232.38</v>
      </c>
      <c r="P112" s="157">
        <f t="shared" si="135"/>
        <v>333.96</v>
      </c>
      <c r="Q112" s="767">
        <f t="shared" si="135"/>
        <v>335.95</v>
      </c>
      <c r="R112" s="157">
        <f t="shared" si="135"/>
        <v>379.68</v>
      </c>
      <c r="S112" s="157">
        <f t="shared" si="135"/>
        <v>300.08</v>
      </c>
      <c r="T112" s="157">
        <f t="shared" si="135"/>
        <v>298.88</v>
      </c>
      <c r="U112" s="157">
        <f t="shared" si="135"/>
        <v>224.48</v>
      </c>
      <c r="V112" s="157">
        <f t="shared" si="135"/>
        <v>217.17</v>
      </c>
      <c r="W112" s="157">
        <f t="shared" si="135"/>
        <v>287.77</v>
      </c>
      <c r="X112" s="157">
        <f t="shared" si="135"/>
        <v>268.02</v>
      </c>
      <c r="Y112" s="157">
        <f t="shared" si="135"/>
        <v>255.07</v>
      </c>
      <c r="Z112" s="157">
        <f t="shared" si="135"/>
        <v>226.44</v>
      </c>
      <c r="AA112" s="157">
        <f t="shared" si="135"/>
        <v>383.14</v>
      </c>
      <c r="AB112" s="157">
        <f t="shared" si="135"/>
        <v>360.47</v>
      </c>
      <c r="AC112" s="157">
        <f t="shared" si="135"/>
        <v>313.54000000000002</v>
      </c>
      <c r="AD112" s="157">
        <f t="shared" si="135"/>
        <v>381.14</v>
      </c>
      <c r="AE112" s="157">
        <f t="shared" si="135"/>
        <v>389.92</v>
      </c>
      <c r="AF112" s="157">
        <f t="shared" si="135"/>
        <v>331.01</v>
      </c>
      <c r="AG112" s="157">
        <f t="shared" si="135"/>
        <v>258.51</v>
      </c>
      <c r="AH112" s="157">
        <f t="shared" si="135"/>
        <v>217.24</v>
      </c>
      <c r="AI112" s="157">
        <f t="shared" si="135"/>
        <v>346.13</v>
      </c>
      <c r="AJ112" s="157">
        <f t="shared" si="135"/>
        <v>294.69</v>
      </c>
      <c r="AK112" s="157">
        <f t="shared" ref="AK112:BP112" si="136">SUM(AK110:AK111)</f>
        <v>327.27</v>
      </c>
      <c r="AL112" s="157">
        <f t="shared" si="136"/>
        <v>374.89</v>
      </c>
      <c r="AM112" s="157">
        <f t="shared" si="136"/>
        <v>242.67</v>
      </c>
      <c r="AN112" s="157">
        <f t="shared" si="136"/>
        <v>315.36</v>
      </c>
      <c r="AO112" s="157">
        <f t="shared" si="136"/>
        <v>324.26</v>
      </c>
      <c r="AP112" s="157">
        <f t="shared" si="136"/>
        <v>298.51</v>
      </c>
      <c r="AQ112" s="157">
        <f t="shared" si="136"/>
        <v>0</v>
      </c>
      <c r="AR112" s="157">
        <f t="shared" si="136"/>
        <v>0</v>
      </c>
      <c r="AS112" s="157">
        <f t="shared" si="136"/>
        <v>0</v>
      </c>
      <c r="AT112" s="157">
        <f t="shared" si="136"/>
        <v>0</v>
      </c>
      <c r="AU112" s="157">
        <f t="shared" si="136"/>
        <v>0</v>
      </c>
      <c r="AV112" s="157">
        <f t="shared" si="136"/>
        <v>0</v>
      </c>
      <c r="AW112" s="157">
        <f t="shared" si="136"/>
        <v>0</v>
      </c>
      <c r="AX112" s="157">
        <f t="shared" si="136"/>
        <v>0</v>
      </c>
      <c r="AY112" s="157">
        <f t="shared" si="136"/>
        <v>0</v>
      </c>
      <c r="AZ112" s="157">
        <f t="shared" si="136"/>
        <v>0</v>
      </c>
      <c r="BA112" s="157">
        <f t="shared" si="136"/>
        <v>0</v>
      </c>
      <c r="BB112" s="157">
        <f t="shared" si="136"/>
        <v>0</v>
      </c>
      <c r="BC112" s="157">
        <f t="shared" si="136"/>
        <v>0</v>
      </c>
      <c r="BD112" s="157">
        <f t="shared" si="136"/>
        <v>0</v>
      </c>
      <c r="BE112" s="195"/>
      <c r="BF112" s="162">
        <f>SUM(E112:H112)</f>
        <v>1366.8899999999999</v>
      </c>
      <c r="BG112" s="157">
        <f>SUM(I112:L112)</f>
        <v>1072.9000000000001</v>
      </c>
      <c r="BH112" s="157">
        <f>SUM(M112:Q112)</f>
        <v>1476.7</v>
      </c>
      <c r="BI112" s="157">
        <f>SUM(R112:U112)</f>
        <v>1203.1199999999999</v>
      </c>
      <c r="BJ112" s="157">
        <f>SUM(V112:Y112)</f>
        <v>1028.03</v>
      </c>
      <c r="BK112" s="157">
        <f>SUM(Z112:AD112)</f>
        <v>1664.73</v>
      </c>
      <c r="BL112" s="157">
        <f>SUM(AE112:AH112)</f>
        <v>1196.68</v>
      </c>
      <c r="BM112" s="157">
        <f>SUM(AI112:AL112)</f>
        <v>1342.98</v>
      </c>
      <c r="BN112" s="157">
        <f>SUM(AM112:AQ112)</f>
        <v>1180.8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11532.829999999998</v>
      </c>
      <c r="BS112" s="157">
        <f>SUM(BF112:BH112)</f>
        <v>3916.49</v>
      </c>
      <c r="BT112" s="157">
        <f>SUM(BI112:BK112)</f>
        <v>3895.8799999999997</v>
      </c>
      <c r="BU112" s="157">
        <f>SUM(BL112:BN112)</f>
        <v>3720.46</v>
      </c>
      <c r="BV112" s="157">
        <f>SUM(BO112:BQ112)</f>
        <v>0</v>
      </c>
      <c r="BW112" s="157">
        <f>SUM(BF112:BK112)</f>
        <v>7812.369999999999</v>
      </c>
      <c r="BX112" s="157">
        <f>SUM(BL112:BQ112)</f>
        <v>3720.46</v>
      </c>
      <c r="BY112" s="157">
        <f>IF(Info!$O$3="Q1",$BS112,IF(Info!$O$3="Q2",$BS112+$BT112,IF(Info!$O$3="Q3",$BS112+$BT112+$BU112,$BR112)))</f>
        <v>3916.49</v>
      </c>
      <c r="BZ112" s="157">
        <f>IF(Info!$O$3="Q1",$BS112,IF(Info!$O$3="Q2",$BT112,IF(Info!$O$3="Q3",$BU112,$BV112)))</f>
        <v>3916.49</v>
      </c>
      <c r="CA112" s="197"/>
    </row>
    <row r="113" spans="1:79" ht="13.95" customHeight="1" x14ac:dyDescent="0.3">
      <c r="A113" s="193">
        <v>5.28</v>
      </c>
      <c r="B113" s="202" t="s">
        <v>368</v>
      </c>
      <c r="C113" s="194"/>
      <c r="D113" s="627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ht="13.95" customHeight="1" x14ac:dyDescent="0.3">
      <c r="A114" s="193"/>
      <c r="B114" s="639" t="s">
        <v>368</v>
      </c>
      <c r="C114" s="194"/>
      <c r="D114" s="157">
        <f>SUM(E114:BD114)</f>
        <v>1549.5233333333333</v>
      </c>
      <c r="E114" s="372">
        <f>70/3</f>
        <v>23.333333333333332</v>
      </c>
      <c r="F114" s="372"/>
      <c r="G114" s="372"/>
      <c r="H114" s="372"/>
      <c r="I114" s="372">
        <f>400/3</f>
        <v>133.33333333333334</v>
      </c>
      <c r="J114" s="372">
        <f>400/3</f>
        <v>133.33333333333334</v>
      </c>
      <c r="K114" s="372">
        <f>269/3</f>
        <v>89.666666666666671</v>
      </c>
      <c r="L114" s="372">
        <f>70/3</f>
        <v>23.333333333333332</v>
      </c>
      <c r="M114" s="372">
        <f>280/3</f>
        <v>93.333333333333329</v>
      </c>
      <c r="N114" s="372">
        <f>(531+70)/3</f>
        <v>200.33333333333334</v>
      </c>
      <c r="O114" s="372"/>
      <c r="P114" s="372"/>
      <c r="Q114" s="755"/>
      <c r="R114" s="372"/>
      <c r="S114" s="372"/>
      <c r="T114" s="372"/>
      <c r="U114" s="372"/>
      <c r="V114" s="372"/>
      <c r="W114" s="372"/>
      <c r="X114" s="372"/>
      <c r="Y114" s="372"/>
      <c r="Z114" s="372">
        <f>286/3</f>
        <v>95.333333333333329</v>
      </c>
      <c r="AA114" s="372"/>
      <c r="AB114" s="372"/>
      <c r="AC114" s="372"/>
      <c r="AD114" s="372">
        <f>160/3</f>
        <v>53.333333333333336</v>
      </c>
      <c r="AE114" s="372"/>
      <c r="AF114" s="372"/>
      <c r="AG114" s="372">
        <f>286/3</f>
        <v>95.333333333333329</v>
      </c>
      <c r="AH114" s="372">
        <f>(781.05+214.02)/3</f>
        <v>331.69</v>
      </c>
      <c r="AI114" s="372">
        <f>33/3</f>
        <v>11</v>
      </c>
      <c r="AJ114" s="372"/>
      <c r="AK114" s="372"/>
      <c r="AL114" s="372">
        <f>680.5/3</f>
        <v>226.83333333333334</v>
      </c>
      <c r="AM114" s="372"/>
      <c r="AN114" s="682">
        <f>70/3</f>
        <v>23.333333333333332</v>
      </c>
      <c r="AO114" s="372">
        <f>48/3</f>
        <v>16</v>
      </c>
      <c r="AP114" s="68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195"/>
      <c r="BF114" s="163">
        <f>SUM(E114:H114)</f>
        <v>23.333333333333332</v>
      </c>
      <c r="BG114" s="77">
        <f>SUM(I114:L114)</f>
        <v>379.66666666666669</v>
      </c>
      <c r="BH114" s="77">
        <f>SUM(M114:Q114)</f>
        <v>293.66666666666669</v>
      </c>
      <c r="BI114" s="77">
        <f>SUM(R114:U114)</f>
        <v>0</v>
      </c>
      <c r="BJ114" s="77">
        <f>SUM(V114:Y114)</f>
        <v>0</v>
      </c>
      <c r="BK114" s="77">
        <f>SUM(Z114:AD114)</f>
        <v>148.66666666666666</v>
      </c>
      <c r="BL114" s="77">
        <f>SUM(AE114:AH114)</f>
        <v>427.02333333333331</v>
      </c>
      <c r="BM114" s="77">
        <f>SUM(AI114:AL114)</f>
        <v>237.83333333333334</v>
      </c>
      <c r="BN114" s="77">
        <f>SUM(AM114:AQ114)</f>
        <v>39.333333333333329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1549.5233333333331</v>
      </c>
      <c r="BS114" s="77">
        <f>SUM(BF114:BH114)</f>
        <v>696.66666666666674</v>
      </c>
      <c r="BT114" s="77">
        <f>SUM(BI114:BK114)</f>
        <v>148.66666666666666</v>
      </c>
      <c r="BU114" s="77">
        <f>SUM(BL114:BN114)</f>
        <v>704.19</v>
      </c>
      <c r="BV114" s="77">
        <f>SUM(BO114:BQ114)</f>
        <v>0</v>
      </c>
      <c r="BW114" s="77">
        <f>SUM(BF114:BK114)</f>
        <v>845.33333333333337</v>
      </c>
      <c r="BX114" s="77">
        <f>SUM(BL114:BQ114)</f>
        <v>704.19</v>
      </c>
      <c r="BY114" s="77">
        <f>IF(Info!$O$3="Q1",$BS114,IF(Info!$O$3="Q2",$BS114+$BT114,IF(Info!$O$3="Q3",$BS114+$BT114+$BU114,$BR114)))</f>
        <v>696.66666666666674</v>
      </c>
      <c r="BZ114" s="77">
        <f>IF(Info!$O$3="Q1",$BS114,IF(Info!$O$3="Q2",$BT114,IF(Info!$O$3="Q3",$BU114,$BV114)))</f>
        <v>696.66666666666674</v>
      </c>
      <c r="CA114" s="197"/>
    </row>
    <row r="115" spans="1:79" ht="13.95" customHeight="1" x14ac:dyDescent="0.3">
      <c r="A115" s="193"/>
      <c r="B115" s="375" t="s">
        <v>369</v>
      </c>
      <c r="C115" s="194"/>
      <c r="D115" s="157">
        <f>SUM(E115:BD115)</f>
        <v>0</v>
      </c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755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682"/>
      <c r="AO115" s="682"/>
      <c r="AP115" s="68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ht="13.95" customHeight="1" x14ac:dyDescent="0.3">
      <c r="A116" s="193"/>
      <c r="B116" s="375" t="s">
        <v>370</v>
      </c>
      <c r="C116" s="194"/>
      <c r="D116" s="157">
        <f>SUM(E116:BD116)</f>
        <v>0</v>
      </c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755"/>
      <c r="R116" s="372"/>
      <c r="S116" s="372"/>
      <c r="T116" s="372"/>
      <c r="U116" s="372"/>
      <c r="V116" s="372"/>
      <c r="W116" s="372"/>
      <c r="X116" s="372"/>
      <c r="Y116" s="372"/>
      <c r="Z116" s="372"/>
      <c r="AA116" s="372"/>
      <c r="AB116" s="372"/>
      <c r="AC116" s="372"/>
      <c r="AD116" s="372"/>
      <c r="AE116" s="372"/>
      <c r="AF116" s="372"/>
      <c r="AG116" s="372"/>
      <c r="AH116" s="372"/>
      <c r="AI116" s="372"/>
      <c r="AJ116" s="372"/>
      <c r="AK116" s="372"/>
      <c r="AL116" s="372"/>
      <c r="AM116" s="372"/>
      <c r="AN116" s="682"/>
      <c r="AO116" s="682"/>
      <c r="AP116" s="682"/>
      <c r="AQ116" s="372"/>
      <c r="AR116" s="372"/>
      <c r="AS116" s="372"/>
      <c r="AT116" s="372"/>
      <c r="AU116" s="372"/>
      <c r="AV116" s="372"/>
      <c r="AW116" s="372"/>
      <c r="AX116" s="372"/>
      <c r="AY116" s="372"/>
      <c r="AZ116" s="372"/>
      <c r="BA116" s="372"/>
      <c r="BB116" s="372"/>
      <c r="BC116" s="372"/>
      <c r="BD116" s="372"/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0</v>
      </c>
      <c r="BS116" s="77">
        <f>SUM(BF116:BH116)</f>
        <v>0</v>
      </c>
      <c r="BT116" s="77">
        <f>SUM(BI116:BK116)</f>
        <v>0</v>
      </c>
      <c r="BU116" s="77">
        <f>SUM(BL116:BN116)</f>
        <v>0</v>
      </c>
      <c r="BV116" s="77">
        <f>SUM(BO116:BQ116)</f>
        <v>0</v>
      </c>
      <c r="BW116" s="77">
        <f>SUM(BF116:BK116)</f>
        <v>0</v>
      </c>
      <c r="BX116" s="77">
        <f>SUM(BL116:BQ116)</f>
        <v>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ht="13.95" customHeight="1" x14ac:dyDescent="0.3">
      <c r="A117" s="204"/>
      <c r="B117" s="160" t="s">
        <v>371</v>
      </c>
      <c r="C117" s="194"/>
      <c r="D117" s="157">
        <f>SUM(E117:BD117)</f>
        <v>1549.5233333333333</v>
      </c>
      <c r="E117" s="157">
        <f t="shared" ref="E117:AJ117" si="137">SUM(E114:E116)</f>
        <v>23.333333333333332</v>
      </c>
      <c r="F117" s="157">
        <f t="shared" si="137"/>
        <v>0</v>
      </c>
      <c r="G117" s="157">
        <f t="shared" si="137"/>
        <v>0</v>
      </c>
      <c r="H117" s="157">
        <f t="shared" si="137"/>
        <v>0</v>
      </c>
      <c r="I117" s="157">
        <f t="shared" si="137"/>
        <v>133.33333333333334</v>
      </c>
      <c r="J117" s="157">
        <f t="shared" si="137"/>
        <v>133.33333333333334</v>
      </c>
      <c r="K117" s="157">
        <f t="shared" si="137"/>
        <v>89.666666666666671</v>
      </c>
      <c r="L117" s="157">
        <f t="shared" si="137"/>
        <v>23.333333333333332</v>
      </c>
      <c r="M117" s="157">
        <f t="shared" si="137"/>
        <v>93.333333333333329</v>
      </c>
      <c r="N117" s="157">
        <f t="shared" si="137"/>
        <v>200.33333333333334</v>
      </c>
      <c r="O117" s="157">
        <f t="shared" si="137"/>
        <v>0</v>
      </c>
      <c r="P117" s="157">
        <f t="shared" si="137"/>
        <v>0</v>
      </c>
      <c r="Q117" s="767">
        <f t="shared" si="137"/>
        <v>0</v>
      </c>
      <c r="R117" s="157">
        <f t="shared" si="137"/>
        <v>0</v>
      </c>
      <c r="S117" s="157">
        <f t="shared" si="137"/>
        <v>0</v>
      </c>
      <c r="T117" s="157">
        <f t="shared" si="137"/>
        <v>0</v>
      </c>
      <c r="U117" s="157">
        <f t="shared" si="137"/>
        <v>0</v>
      </c>
      <c r="V117" s="157">
        <f t="shared" si="137"/>
        <v>0</v>
      </c>
      <c r="W117" s="157">
        <f t="shared" si="137"/>
        <v>0</v>
      </c>
      <c r="X117" s="157">
        <f t="shared" si="137"/>
        <v>0</v>
      </c>
      <c r="Y117" s="157">
        <f t="shared" si="137"/>
        <v>0</v>
      </c>
      <c r="Z117" s="157">
        <f t="shared" si="137"/>
        <v>95.333333333333329</v>
      </c>
      <c r="AA117" s="157">
        <f t="shared" si="137"/>
        <v>0</v>
      </c>
      <c r="AB117" s="157">
        <f t="shared" si="137"/>
        <v>0</v>
      </c>
      <c r="AC117" s="157">
        <f t="shared" si="137"/>
        <v>0</v>
      </c>
      <c r="AD117" s="157">
        <f t="shared" si="137"/>
        <v>53.333333333333336</v>
      </c>
      <c r="AE117" s="157">
        <f t="shared" si="137"/>
        <v>0</v>
      </c>
      <c r="AF117" s="157">
        <f t="shared" si="137"/>
        <v>0</v>
      </c>
      <c r="AG117" s="157">
        <f t="shared" si="137"/>
        <v>95.333333333333329</v>
      </c>
      <c r="AH117" s="157">
        <f t="shared" si="137"/>
        <v>331.69</v>
      </c>
      <c r="AI117" s="157">
        <f t="shared" si="137"/>
        <v>11</v>
      </c>
      <c r="AJ117" s="157">
        <f t="shared" si="137"/>
        <v>0</v>
      </c>
      <c r="AK117" s="157">
        <f t="shared" ref="AK117:BP117" si="138">SUM(AK114:AK116)</f>
        <v>0</v>
      </c>
      <c r="AL117" s="157">
        <f t="shared" si="138"/>
        <v>226.83333333333334</v>
      </c>
      <c r="AM117" s="157">
        <f t="shared" si="138"/>
        <v>0</v>
      </c>
      <c r="AN117" s="157">
        <f t="shared" si="138"/>
        <v>23.333333333333332</v>
      </c>
      <c r="AO117" s="157">
        <f t="shared" si="138"/>
        <v>16</v>
      </c>
      <c r="AP117" s="157">
        <f t="shared" si="138"/>
        <v>0</v>
      </c>
      <c r="AQ117" s="157">
        <f t="shared" si="138"/>
        <v>0</v>
      </c>
      <c r="AR117" s="157">
        <f t="shared" si="138"/>
        <v>0</v>
      </c>
      <c r="AS117" s="157">
        <f t="shared" si="138"/>
        <v>0</v>
      </c>
      <c r="AT117" s="157">
        <f t="shared" si="138"/>
        <v>0</v>
      </c>
      <c r="AU117" s="157">
        <f t="shared" si="138"/>
        <v>0</v>
      </c>
      <c r="AV117" s="157">
        <f t="shared" si="138"/>
        <v>0</v>
      </c>
      <c r="AW117" s="157">
        <f t="shared" si="138"/>
        <v>0</v>
      </c>
      <c r="AX117" s="157">
        <f t="shared" si="138"/>
        <v>0</v>
      </c>
      <c r="AY117" s="157">
        <f t="shared" si="138"/>
        <v>0</v>
      </c>
      <c r="AZ117" s="157">
        <f t="shared" si="138"/>
        <v>0</v>
      </c>
      <c r="BA117" s="157">
        <f t="shared" si="138"/>
        <v>0</v>
      </c>
      <c r="BB117" s="157">
        <f t="shared" si="138"/>
        <v>0</v>
      </c>
      <c r="BC117" s="157">
        <f t="shared" si="138"/>
        <v>0</v>
      </c>
      <c r="BD117" s="157">
        <f t="shared" si="138"/>
        <v>0</v>
      </c>
      <c r="BE117" s="195"/>
      <c r="BF117" s="162">
        <f>SUM(E117:H117)</f>
        <v>23.333333333333332</v>
      </c>
      <c r="BG117" s="157">
        <f>SUM(I117:L117)</f>
        <v>379.66666666666669</v>
      </c>
      <c r="BH117" s="157">
        <f>SUM(M117:Q117)</f>
        <v>293.66666666666669</v>
      </c>
      <c r="BI117" s="157">
        <f>SUM(R117:U117)</f>
        <v>0</v>
      </c>
      <c r="BJ117" s="157">
        <f>SUM(V117:Y117)</f>
        <v>0</v>
      </c>
      <c r="BK117" s="157">
        <f>SUM(Z117:AD117)</f>
        <v>148.66666666666666</v>
      </c>
      <c r="BL117" s="157">
        <f>SUM(AE117:AH117)</f>
        <v>427.02333333333331</v>
      </c>
      <c r="BM117" s="157">
        <f>SUM(AI117:AL117)</f>
        <v>237.83333333333334</v>
      </c>
      <c r="BN117" s="157">
        <f>SUM(AM117:AQ117)</f>
        <v>39.333333333333329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1549.5233333333331</v>
      </c>
      <c r="BS117" s="157">
        <f>SUM(BF117:BH117)</f>
        <v>696.66666666666674</v>
      </c>
      <c r="BT117" s="157">
        <f>SUM(BI117:BK117)</f>
        <v>148.66666666666666</v>
      </c>
      <c r="BU117" s="157">
        <f>SUM(BL117:BN117)</f>
        <v>704.19</v>
      </c>
      <c r="BV117" s="157">
        <f>SUM(BO117:BQ117)</f>
        <v>0</v>
      </c>
      <c r="BW117" s="157">
        <f>SUM(BF117:BK117)</f>
        <v>845.33333333333337</v>
      </c>
      <c r="BX117" s="157">
        <f>SUM(BL117:BQ117)</f>
        <v>704.19</v>
      </c>
      <c r="BY117" s="157">
        <f>IF(Info!$O$3="Q1",$BS117,IF(Info!$O$3="Q2",$BS117+$BT117,IF(Info!$O$3="Q3",$BS117+$BT117+$BU117,$BR117)))</f>
        <v>696.66666666666674</v>
      </c>
      <c r="BZ117" s="157">
        <f>IF(Info!$O$3="Q1",$BS117,IF(Info!$O$3="Q2",$BT117,IF(Info!$O$3="Q3",$BU117,$BV117)))</f>
        <v>696.66666666666674</v>
      </c>
      <c r="CA117" s="197"/>
    </row>
    <row r="118" spans="1:79" ht="13.95" customHeight="1" x14ac:dyDescent="0.3">
      <c r="A118" s="193">
        <v>7.27</v>
      </c>
      <c r="B118" s="202" t="s">
        <v>372</v>
      </c>
      <c r="C118" s="194"/>
      <c r="D118" s="627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ht="13.95" customHeight="1" x14ac:dyDescent="0.3">
      <c r="A119" s="193"/>
      <c r="B119" s="375" t="s">
        <v>83</v>
      </c>
      <c r="C119" s="194"/>
      <c r="D119" s="157">
        <f>SUM(E119:BD119)</f>
        <v>0</v>
      </c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755"/>
      <c r="R119" s="372"/>
      <c r="S119" s="372"/>
      <c r="T119" s="372"/>
      <c r="U119" s="372"/>
      <c r="V119" s="372"/>
      <c r="W119" s="372"/>
      <c r="X119" s="372"/>
      <c r="Y119" s="372"/>
      <c r="Z119" s="372"/>
      <c r="AA119" s="372"/>
      <c r="AB119" s="372"/>
      <c r="AC119" s="372"/>
      <c r="AD119" s="372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682"/>
      <c r="AO119" s="682"/>
      <c r="AP119" s="682"/>
      <c r="AQ119" s="372"/>
      <c r="AR119" s="372"/>
      <c r="AS119" s="372"/>
      <c r="AT119" s="372"/>
      <c r="AU119" s="372"/>
      <c r="AV119" s="372"/>
      <c r="AW119" s="372"/>
      <c r="AX119" s="372"/>
      <c r="AY119" s="372"/>
      <c r="AZ119" s="372"/>
      <c r="BA119" s="372"/>
      <c r="BB119" s="372"/>
      <c r="BC119" s="372"/>
      <c r="BD119" s="372"/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ht="13.95" customHeight="1" x14ac:dyDescent="0.3">
      <c r="A120" s="193"/>
      <c r="B120" s="375" t="s">
        <v>85</v>
      </c>
      <c r="C120" s="194"/>
      <c r="D120" s="157">
        <f>SUM(E120:BD120)</f>
        <v>0</v>
      </c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755"/>
      <c r="R120" s="372"/>
      <c r="S120" s="372"/>
      <c r="T120" s="372"/>
      <c r="U120" s="372"/>
      <c r="V120" s="372"/>
      <c r="W120" s="372"/>
      <c r="X120" s="372"/>
      <c r="Y120" s="372"/>
      <c r="Z120" s="372"/>
      <c r="AA120" s="372"/>
      <c r="AB120" s="372"/>
      <c r="AC120" s="372"/>
      <c r="AD120" s="372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682"/>
      <c r="AO120" s="682"/>
      <c r="AP120" s="682"/>
      <c r="AQ120" s="372"/>
      <c r="AR120" s="372"/>
      <c r="AS120" s="372"/>
      <c r="AT120" s="372"/>
      <c r="AU120" s="372"/>
      <c r="AV120" s="372"/>
      <c r="AW120" s="372"/>
      <c r="AX120" s="372"/>
      <c r="AY120" s="372"/>
      <c r="AZ120" s="372"/>
      <c r="BA120" s="372"/>
      <c r="BB120" s="372"/>
      <c r="BC120" s="372"/>
      <c r="BD120" s="372"/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ht="13.95" customHeight="1" x14ac:dyDescent="0.3">
      <c r="A121" s="204"/>
      <c r="B121" s="160" t="s">
        <v>373</v>
      </c>
      <c r="C121" s="194"/>
      <c r="D121" s="157">
        <f>SUM(E121:BD121)</f>
        <v>0</v>
      </c>
      <c r="E121" s="641">
        <f t="shared" ref="E121:AJ121" si="139">SUM(E119:E120)</f>
        <v>0</v>
      </c>
      <c r="F121" s="641">
        <f t="shared" si="139"/>
        <v>0</v>
      </c>
      <c r="G121" s="641">
        <f t="shared" si="139"/>
        <v>0</v>
      </c>
      <c r="H121" s="641">
        <f t="shared" si="139"/>
        <v>0</v>
      </c>
      <c r="I121" s="641">
        <f t="shared" si="139"/>
        <v>0</v>
      </c>
      <c r="J121" s="641">
        <f t="shared" si="139"/>
        <v>0</v>
      </c>
      <c r="K121" s="641">
        <f t="shared" si="139"/>
        <v>0</v>
      </c>
      <c r="L121" s="641">
        <f t="shared" si="139"/>
        <v>0</v>
      </c>
      <c r="M121" s="641">
        <f t="shared" si="139"/>
        <v>0</v>
      </c>
      <c r="N121" s="641">
        <f t="shared" si="139"/>
        <v>0</v>
      </c>
      <c r="O121" s="641">
        <f t="shared" si="139"/>
        <v>0</v>
      </c>
      <c r="P121" s="641">
        <f t="shared" si="139"/>
        <v>0</v>
      </c>
      <c r="Q121" s="768">
        <f t="shared" si="139"/>
        <v>0</v>
      </c>
      <c r="R121" s="641">
        <f t="shared" si="139"/>
        <v>0</v>
      </c>
      <c r="S121" s="641">
        <f t="shared" si="139"/>
        <v>0</v>
      </c>
      <c r="T121" s="641">
        <f t="shared" si="139"/>
        <v>0</v>
      </c>
      <c r="U121" s="641">
        <f t="shared" si="139"/>
        <v>0</v>
      </c>
      <c r="V121" s="641">
        <f t="shared" si="139"/>
        <v>0</v>
      </c>
      <c r="W121" s="641">
        <f t="shared" si="139"/>
        <v>0</v>
      </c>
      <c r="X121" s="641">
        <f t="shared" si="139"/>
        <v>0</v>
      </c>
      <c r="Y121" s="641">
        <f t="shared" si="139"/>
        <v>0</v>
      </c>
      <c r="Z121" s="641">
        <f t="shared" si="139"/>
        <v>0</v>
      </c>
      <c r="AA121" s="641">
        <f t="shared" si="139"/>
        <v>0</v>
      </c>
      <c r="AB121" s="641">
        <f t="shared" si="139"/>
        <v>0</v>
      </c>
      <c r="AC121" s="641">
        <f t="shared" si="139"/>
        <v>0</v>
      </c>
      <c r="AD121" s="641">
        <f t="shared" si="139"/>
        <v>0</v>
      </c>
      <c r="AE121" s="641">
        <f t="shared" si="139"/>
        <v>0</v>
      </c>
      <c r="AF121" s="641">
        <f t="shared" si="139"/>
        <v>0</v>
      </c>
      <c r="AG121" s="641">
        <f t="shared" si="139"/>
        <v>0</v>
      </c>
      <c r="AH121" s="641">
        <f t="shared" si="139"/>
        <v>0</v>
      </c>
      <c r="AI121" s="641">
        <f t="shared" si="139"/>
        <v>0</v>
      </c>
      <c r="AJ121" s="641">
        <f t="shared" si="139"/>
        <v>0</v>
      </c>
      <c r="AK121" s="641">
        <f t="shared" ref="AK121:BP121" si="140">SUM(AK119:AK120)</f>
        <v>0</v>
      </c>
      <c r="AL121" s="641">
        <f t="shared" si="140"/>
        <v>0</v>
      </c>
      <c r="AM121" s="641">
        <f t="shared" si="140"/>
        <v>0</v>
      </c>
      <c r="AN121" s="641">
        <f t="shared" si="140"/>
        <v>0</v>
      </c>
      <c r="AO121" s="641">
        <f t="shared" si="140"/>
        <v>0</v>
      </c>
      <c r="AP121" s="641">
        <f t="shared" si="140"/>
        <v>0</v>
      </c>
      <c r="AQ121" s="641">
        <f t="shared" si="140"/>
        <v>0</v>
      </c>
      <c r="AR121" s="641">
        <f t="shared" si="140"/>
        <v>0</v>
      </c>
      <c r="AS121" s="641">
        <f t="shared" si="140"/>
        <v>0</v>
      </c>
      <c r="AT121" s="641">
        <f t="shared" si="140"/>
        <v>0</v>
      </c>
      <c r="AU121" s="641">
        <f t="shared" si="140"/>
        <v>0</v>
      </c>
      <c r="AV121" s="641">
        <f t="shared" si="140"/>
        <v>0</v>
      </c>
      <c r="AW121" s="641">
        <f t="shared" si="140"/>
        <v>0</v>
      </c>
      <c r="AX121" s="641">
        <f t="shared" si="140"/>
        <v>0</v>
      </c>
      <c r="AY121" s="641">
        <f t="shared" si="140"/>
        <v>0</v>
      </c>
      <c r="AZ121" s="641">
        <f t="shared" si="140"/>
        <v>0</v>
      </c>
      <c r="BA121" s="641">
        <f t="shared" si="140"/>
        <v>0</v>
      </c>
      <c r="BB121" s="641">
        <f t="shared" si="140"/>
        <v>0</v>
      </c>
      <c r="BC121" s="641">
        <f t="shared" si="140"/>
        <v>0</v>
      </c>
      <c r="BD121" s="641">
        <f t="shared" si="140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3.95" customHeight="1" x14ac:dyDescent="0.3">
      <c r="A122" s="193">
        <v>8.1</v>
      </c>
      <c r="B122" s="202" t="s">
        <v>374</v>
      </c>
      <c r="C122" s="194"/>
      <c r="D122" s="627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ht="13.95" customHeight="1" x14ac:dyDescent="0.3">
      <c r="A123" s="193"/>
      <c r="B123" s="375" t="s">
        <v>419</v>
      </c>
      <c r="C123" s="194"/>
      <c r="D123" s="157">
        <f t="shared" ref="D123:D134" si="141">SUM(E123:BD123)</f>
        <v>31653.442000000014</v>
      </c>
      <c r="E123" s="613">
        <f>3166.12/4</f>
        <v>791.53</v>
      </c>
      <c r="F123" s="613">
        <f>3166.12/4</f>
        <v>791.53</v>
      </c>
      <c r="G123" s="613">
        <f>3166.12/4</f>
        <v>791.53</v>
      </c>
      <c r="H123" s="613">
        <f>3166.12/4</f>
        <v>791.53</v>
      </c>
      <c r="I123" s="613">
        <f>4630.96/4</f>
        <v>1157.74</v>
      </c>
      <c r="J123" s="613">
        <f>4630.96/4</f>
        <v>1157.74</v>
      </c>
      <c r="K123" s="613">
        <f>4630.96/4</f>
        <v>1157.74</v>
      </c>
      <c r="L123" s="613">
        <f>4630.96/4</f>
        <v>1157.74</v>
      </c>
      <c r="M123" s="644">
        <v>657.15</v>
      </c>
      <c r="N123" s="644">
        <v>724.27</v>
      </c>
      <c r="O123" s="644">
        <v>535.39</v>
      </c>
      <c r="P123" s="644">
        <v>665.57</v>
      </c>
      <c r="Q123" s="793">
        <v>520.51</v>
      </c>
      <c r="R123" s="793">
        <f>3083.22/4</f>
        <v>770.80499999999995</v>
      </c>
      <c r="S123" s="793">
        <f>3083.22/4</f>
        <v>770.80499999999995</v>
      </c>
      <c r="T123" s="793">
        <f>3083.22/4</f>
        <v>770.80499999999995</v>
      </c>
      <c r="U123" s="793">
        <f>3083.22/4</f>
        <v>770.80499999999995</v>
      </c>
      <c r="V123" s="793">
        <f>3012.44/4</f>
        <v>753.11</v>
      </c>
      <c r="W123" s="793">
        <f>3012.44/4</f>
        <v>753.11</v>
      </c>
      <c r="X123" s="793">
        <f>3012.44/4</f>
        <v>753.11</v>
      </c>
      <c r="Y123" s="793">
        <f>3012.44/4</f>
        <v>753.11</v>
      </c>
      <c r="Z123" s="793">
        <f>6054.48/5</f>
        <v>1210.896</v>
      </c>
      <c r="AA123" s="793">
        <f>6054.48/5</f>
        <v>1210.896</v>
      </c>
      <c r="AB123" s="793">
        <f>6054.48/5</f>
        <v>1210.896</v>
      </c>
      <c r="AC123" s="793">
        <f>6054.48/5</f>
        <v>1210.896</v>
      </c>
      <c r="AD123" s="793">
        <f>6054.48/5</f>
        <v>1210.896</v>
      </c>
      <c r="AE123" s="793">
        <f>3033.69/4</f>
        <v>758.42250000000001</v>
      </c>
      <c r="AF123" s="793">
        <f>3033.69/4</f>
        <v>758.42250000000001</v>
      </c>
      <c r="AG123" s="793">
        <f>3033.69/4</f>
        <v>758.42250000000001</v>
      </c>
      <c r="AH123" s="793">
        <f>3033.69/4</f>
        <v>758.42250000000001</v>
      </c>
      <c r="AI123" s="793">
        <f>3159.69/4</f>
        <v>789.92250000000001</v>
      </c>
      <c r="AJ123" s="793">
        <f>3159.69/4</f>
        <v>789.92250000000001</v>
      </c>
      <c r="AK123" s="793">
        <f>3159.69/4</f>
        <v>789.92250000000001</v>
      </c>
      <c r="AL123" s="793">
        <f>3159.69/4</f>
        <v>789.92250000000001</v>
      </c>
      <c r="AM123" s="840">
        <f>3012.44/5</f>
        <v>602.48800000000006</v>
      </c>
      <c r="AN123" s="840">
        <f>3012.44/5</f>
        <v>602.48800000000006</v>
      </c>
      <c r="AO123" s="840">
        <f>3012.44/5</f>
        <v>602.48800000000006</v>
      </c>
      <c r="AP123" s="840">
        <f>3012.44/5</f>
        <v>602.48800000000006</v>
      </c>
      <c r="AQ123" s="613"/>
      <c r="AR123" s="613"/>
      <c r="AS123" s="613"/>
      <c r="AT123" s="613"/>
      <c r="AU123" s="613"/>
      <c r="AV123" s="613"/>
      <c r="AW123" s="613"/>
      <c r="AX123" s="613"/>
      <c r="AY123" s="613"/>
      <c r="AZ123" s="613"/>
      <c r="BA123" s="613"/>
      <c r="BB123" s="613"/>
      <c r="BC123" s="613"/>
      <c r="BD123" s="613"/>
      <c r="BE123" s="195"/>
      <c r="BF123" s="163">
        <f t="shared" ref="BF123:BF134" si="142">SUM(E123:H123)</f>
        <v>3166.12</v>
      </c>
      <c r="BG123" s="77">
        <f t="shared" ref="BG123:BG134" si="143">SUM(I123:L123)</f>
        <v>4630.96</v>
      </c>
      <c r="BH123" s="77">
        <f t="shared" ref="BH123:BH134" si="144">SUM(M123:Q123)</f>
        <v>3102.8900000000003</v>
      </c>
      <c r="BI123" s="77">
        <f t="shared" ref="BI123:BI134" si="145">SUM(R123:U123)</f>
        <v>3083.22</v>
      </c>
      <c r="BJ123" s="77">
        <f t="shared" ref="BJ123:BJ134" si="146">SUM(V123:Y123)</f>
        <v>3012.44</v>
      </c>
      <c r="BK123" s="77">
        <f t="shared" ref="BK123:BK134" si="147">SUM(Z123:AD123)</f>
        <v>6054.48</v>
      </c>
      <c r="BL123" s="77">
        <f t="shared" ref="BL123:BL134" si="148">SUM(AE123:AH123)</f>
        <v>3033.69</v>
      </c>
      <c r="BM123" s="77">
        <f t="shared" ref="BM123:BM134" si="149">SUM(AI123:AL123)</f>
        <v>3159.69</v>
      </c>
      <c r="BN123" s="77">
        <f t="shared" ref="BN123:BN134" si="150">SUM(AM123:AQ123)</f>
        <v>2409.9520000000002</v>
      </c>
      <c r="BO123" s="77">
        <f t="shared" ref="BO123:BO134" si="151">SUM(AR123:AU123)</f>
        <v>0</v>
      </c>
      <c r="BP123" s="77">
        <f t="shared" ref="BP123:BP134" si="152">SUM(AV123:AY123)</f>
        <v>0</v>
      </c>
      <c r="BQ123" s="77">
        <f t="shared" ref="BQ123:BQ134" si="153">SUM(AZ123:BD123)</f>
        <v>0</v>
      </c>
      <c r="BR123" s="157">
        <f t="shared" ref="BR123:BR134" si="154">SUM(BF123:BQ123)</f>
        <v>31653.441999999999</v>
      </c>
      <c r="BS123" s="77">
        <f t="shared" ref="BS123:BS134" si="155">SUM(BF123:BH123)</f>
        <v>10899.970000000001</v>
      </c>
      <c r="BT123" s="77">
        <f t="shared" ref="BT123:BT134" si="156">SUM(BI123:BK123)</f>
        <v>12150.14</v>
      </c>
      <c r="BU123" s="77">
        <f t="shared" ref="BU123:BU134" si="157">SUM(BL123:BN123)</f>
        <v>8603.3320000000003</v>
      </c>
      <c r="BV123" s="77">
        <f t="shared" ref="BV123:BV134" si="158">SUM(BO123:BQ123)</f>
        <v>0</v>
      </c>
      <c r="BW123" s="77">
        <f t="shared" ref="BW123:BW134" si="159">SUM(BF123:BK123)</f>
        <v>23050.11</v>
      </c>
      <c r="BX123" s="77">
        <f t="shared" ref="BX123:BX134" si="160">SUM(BL123:BQ123)</f>
        <v>8603.3320000000003</v>
      </c>
      <c r="BY123" s="77">
        <f>IF(Info!$O$3="Q1",$BS123,IF(Info!$O$3="Q2",$BS123+$BT123,IF(Info!$O$3="Q3",$BS123+$BT123+$BU123,$BR123)))</f>
        <v>10899.970000000001</v>
      </c>
      <c r="BZ123" s="77">
        <f>IF(Info!$O$3="Q1",$BS123,IF(Info!$O$3="Q2",$BT123,IF(Info!$O$3="Q3",$BU123,$BV123)))</f>
        <v>10899.970000000001</v>
      </c>
      <c r="CA123" s="197"/>
    </row>
    <row r="124" spans="1:79" ht="13.95" customHeight="1" x14ac:dyDescent="0.3">
      <c r="A124" s="193"/>
      <c r="B124" s="375" t="s">
        <v>420</v>
      </c>
      <c r="C124" s="194"/>
      <c r="D124" s="157">
        <f t="shared" si="141"/>
        <v>0</v>
      </c>
      <c r="E124" s="613"/>
      <c r="F124" s="613"/>
      <c r="G124" s="613"/>
      <c r="H124" s="613"/>
      <c r="I124" s="613"/>
      <c r="J124" s="691"/>
      <c r="K124" s="691"/>
      <c r="L124" s="691"/>
      <c r="M124" s="644"/>
      <c r="N124" s="644"/>
      <c r="O124" s="644"/>
      <c r="P124" s="644"/>
      <c r="Q124" s="793"/>
      <c r="R124" s="793"/>
      <c r="S124" s="793"/>
      <c r="T124" s="793"/>
      <c r="U124" s="793"/>
      <c r="V124" s="793"/>
      <c r="W124" s="793"/>
      <c r="X124" s="793"/>
      <c r="Y124" s="793"/>
      <c r="Z124" s="793"/>
      <c r="AA124" s="793"/>
      <c r="AB124" s="793"/>
      <c r="AC124" s="793"/>
      <c r="AD124" s="793"/>
      <c r="AE124" s="793"/>
      <c r="AF124" s="793"/>
      <c r="AG124" s="793"/>
      <c r="AH124" s="793"/>
      <c r="AI124" s="793"/>
      <c r="AJ124" s="793"/>
      <c r="AK124" s="793"/>
      <c r="AL124" s="793"/>
      <c r="AM124" s="840"/>
      <c r="AN124" s="840"/>
      <c r="AO124" s="840"/>
      <c r="AP124" s="840"/>
      <c r="AQ124" s="687"/>
      <c r="AR124" s="613"/>
      <c r="AS124" s="613"/>
      <c r="AT124" s="613"/>
      <c r="AU124" s="613"/>
      <c r="AV124" s="613"/>
      <c r="AW124" s="613"/>
      <c r="AX124" s="613"/>
      <c r="AY124" s="613"/>
      <c r="AZ124" s="613"/>
      <c r="BA124" s="613"/>
      <c r="BB124" s="613"/>
      <c r="BC124" s="613"/>
      <c r="BD124" s="613"/>
      <c r="BE124" s="195"/>
      <c r="BF124" s="163">
        <f t="shared" si="142"/>
        <v>0</v>
      </c>
      <c r="BG124" s="77">
        <f t="shared" si="143"/>
        <v>0</v>
      </c>
      <c r="BH124" s="77">
        <f t="shared" si="144"/>
        <v>0</v>
      </c>
      <c r="BI124" s="77">
        <f t="shared" si="145"/>
        <v>0</v>
      </c>
      <c r="BJ124" s="77">
        <f t="shared" si="146"/>
        <v>0</v>
      </c>
      <c r="BK124" s="77">
        <f t="shared" si="147"/>
        <v>0</v>
      </c>
      <c r="BL124" s="77">
        <f t="shared" si="148"/>
        <v>0</v>
      </c>
      <c r="BM124" s="77">
        <f t="shared" si="149"/>
        <v>0</v>
      </c>
      <c r="BN124" s="77">
        <f t="shared" si="150"/>
        <v>0</v>
      </c>
      <c r="BO124" s="77">
        <f t="shared" si="151"/>
        <v>0</v>
      </c>
      <c r="BP124" s="77">
        <f t="shared" si="152"/>
        <v>0</v>
      </c>
      <c r="BQ124" s="77">
        <f t="shared" si="153"/>
        <v>0</v>
      </c>
      <c r="BR124" s="157">
        <f t="shared" si="154"/>
        <v>0</v>
      </c>
      <c r="BS124" s="77">
        <f t="shared" si="155"/>
        <v>0</v>
      </c>
      <c r="BT124" s="77">
        <f t="shared" si="156"/>
        <v>0</v>
      </c>
      <c r="BU124" s="77">
        <f t="shared" si="157"/>
        <v>0</v>
      </c>
      <c r="BV124" s="77">
        <f t="shared" si="158"/>
        <v>0</v>
      </c>
      <c r="BW124" s="77">
        <f t="shared" si="159"/>
        <v>0</v>
      </c>
      <c r="BX124" s="77">
        <f t="shared" si="160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ht="13.95" customHeight="1" x14ac:dyDescent="0.3">
      <c r="A125" s="193"/>
      <c r="B125" s="375" t="s">
        <v>421</v>
      </c>
      <c r="C125" s="194"/>
      <c r="D125" s="157">
        <f t="shared" si="141"/>
        <v>44191.281999999977</v>
      </c>
      <c r="E125" s="613">
        <f>(1442.42+3072.51+327.66+453.51)/4</f>
        <v>1324.0250000000001</v>
      </c>
      <c r="F125" s="613">
        <f>(1442.42+3072.51+327.66+453.51)/4</f>
        <v>1324.0250000000001</v>
      </c>
      <c r="G125" s="613">
        <f>(1442.42+3072.51+327.66+453.51)/4</f>
        <v>1324.0250000000001</v>
      </c>
      <c r="H125" s="613">
        <f>(1442.42+3072.51+327.66+453.51)/4</f>
        <v>1324.0250000000001</v>
      </c>
      <c r="I125" s="613">
        <f>(2019+2020.42+470.81)/4</f>
        <v>1127.5575000000001</v>
      </c>
      <c r="J125" s="613">
        <f>(2019+2020.42+470.81)/4</f>
        <v>1127.5575000000001</v>
      </c>
      <c r="K125" s="613">
        <f>(2019+2020.42+470.81)/4</f>
        <v>1127.5575000000001</v>
      </c>
      <c r="L125" s="613">
        <f>(2019+2020.42+470.81)/4</f>
        <v>1127.5575000000001</v>
      </c>
      <c r="M125" s="644">
        <v>1024.24</v>
      </c>
      <c r="N125" s="644">
        <v>960.4</v>
      </c>
      <c r="O125" s="644">
        <v>832.62</v>
      </c>
      <c r="P125" s="644">
        <v>786.41</v>
      </c>
      <c r="Q125" s="793">
        <v>718.36</v>
      </c>
      <c r="R125" s="793">
        <f>4232.92/4</f>
        <v>1058.23</v>
      </c>
      <c r="S125" s="793">
        <f>4232.92/4</f>
        <v>1058.23</v>
      </c>
      <c r="T125" s="793">
        <f>4232.92/4</f>
        <v>1058.23</v>
      </c>
      <c r="U125" s="793">
        <f>4232.92/4</f>
        <v>1058.23</v>
      </c>
      <c r="V125" s="793">
        <f>5384.09/4</f>
        <v>1346.0225</v>
      </c>
      <c r="W125" s="793">
        <f>5384.09/4</f>
        <v>1346.0225</v>
      </c>
      <c r="X125" s="793">
        <f>5384.09/4</f>
        <v>1346.0225</v>
      </c>
      <c r="Y125" s="793">
        <f>5384.09/4</f>
        <v>1346.0225</v>
      </c>
      <c r="Z125" s="793">
        <f>6954.1/5</f>
        <v>1390.8200000000002</v>
      </c>
      <c r="AA125" s="793">
        <f>6954.1/5</f>
        <v>1390.8200000000002</v>
      </c>
      <c r="AB125" s="793">
        <f>6954.1/5</f>
        <v>1390.8200000000002</v>
      </c>
      <c r="AC125" s="793">
        <f>6954.1/5</f>
        <v>1390.8200000000002</v>
      </c>
      <c r="AD125" s="793">
        <f>6954.1/5</f>
        <v>1390.8200000000002</v>
      </c>
      <c r="AE125" s="793">
        <f>5358.71/4</f>
        <v>1339.6775</v>
      </c>
      <c r="AF125" s="793">
        <f>5358.71/4</f>
        <v>1339.6775</v>
      </c>
      <c r="AG125" s="793">
        <f>5358.71/4</f>
        <v>1339.6775</v>
      </c>
      <c r="AH125" s="793">
        <f>5358.71/4</f>
        <v>1339.6775</v>
      </c>
      <c r="AI125" s="793">
        <f>3825.83/4</f>
        <v>956.45749999999998</v>
      </c>
      <c r="AJ125" s="793">
        <f>3825.83/4</f>
        <v>956.45749999999998</v>
      </c>
      <c r="AK125" s="793">
        <f>3825.83/4</f>
        <v>956.45749999999998</v>
      </c>
      <c r="AL125" s="793">
        <f>3825.83/4</f>
        <v>956.45749999999998</v>
      </c>
      <c r="AM125" s="840">
        <f>5384.09/5</f>
        <v>1076.818</v>
      </c>
      <c r="AN125" s="840">
        <f>5384.09/5</f>
        <v>1076.818</v>
      </c>
      <c r="AO125" s="840">
        <f>5384.09/5</f>
        <v>1076.818</v>
      </c>
      <c r="AP125" s="840">
        <f>5384.09/5</f>
        <v>1076.818</v>
      </c>
      <c r="AQ125" s="613"/>
      <c r="AR125" s="613"/>
      <c r="AS125" s="613"/>
      <c r="AT125" s="613"/>
      <c r="AU125" s="613"/>
      <c r="AV125" s="613"/>
      <c r="AW125" s="613"/>
      <c r="AX125" s="613"/>
      <c r="AY125" s="613"/>
      <c r="AZ125" s="613"/>
      <c r="BA125" s="613"/>
      <c r="BB125" s="613"/>
      <c r="BC125" s="613"/>
      <c r="BD125" s="613"/>
      <c r="BE125" s="195"/>
      <c r="BF125" s="163">
        <f t="shared" si="142"/>
        <v>5296.1</v>
      </c>
      <c r="BG125" s="77">
        <f t="shared" si="143"/>
        <v>4510.2300000000005</v>
      </c>
      <c r="BH125" s="77">
        <f t="shared" si="144"/>
        <v>4322.03</v>
      </c>
      <c r="BI125" s="77">
        <f t="shared" si="145"/>
        <v>4232.92</v>
      </c>
      <c r="BJ125" s="77">
        <f t="shared" si="146"/>
        <v>5384.09</v>
      </c>
      <c r="BK125" s="77">
        <f t="shared" si="147"/>
        <v>6954.1</v>
      </c>
      <c r="BL125" s="77">
        <f t="shared" si="148"/>
        <v>5358.71</v>
      </c>
      <c r="BM125" s="77">
        <f t="shared" si="149"/>
        <v>3825.83</v>
      </c>
      <c r="BN125" s="77">
        <f t="shared" si="150"/>
        <v>4307.2719999999999</v>
      </c>
      <c r="BO125" s="77">
        <f t="shared" si="151"/>
        <v>0</v>
      </c>
      <c r="BP125" s="77">
        <f t="shared" si="152"/>
        <v>0</v>
      </c>
      <c r="BQ125" s="77">
        <f t="shared" si="153"/>
        <v>0</v>
      </c>
      <c r="BR125" s="157">
        <f t="shared" si="154"/>
        <v>44191.281999999999</v>
      </c>
      <c r="BS125" s="77">
        <f t="shared" si="155"/>
        <v>14128.36</v>
      </c>
      <c r="BT125" s="77">
        <f t="shared" si="156"/>
        <v>16571.11</v>
      </c>
      <c r="BU125" s="77">
        <f t="shared" si="157"/>
        <v>13491.812000000002</v>
      </c>
      <c r="BV125" s="77">
        <f t="shared" si="158"/>
        <v>0</v>
      </c>
      <c r="BW125" s="77">
        <f t="shared" si="159"/>
        <v>30699.47</v>
      </c>
      <c r="BX125" s="77">
        <f t="shared" si="160"/>
        <v>13491.812000000002</v>
      </c>
      <c r="BY125" s="77">
        <f>IF(Info!$O$3="Q1",$BS125,IF(Info!$O$3="Q2",$BS125+$BT125,IF(Info!$O$3="Q3",$BS125+$BT125+$BU125,$BR125)))</f>
        <v>14128.36</v>
      </c>
      <c r="BZ125" s="77">
        <f>IF(Info!$O$3="Q1",$BS125,IF(Info!$O$3="Q2",$BT125,IF(Info!$O$3="Q3",$BU125,$BV125)))</f>
        <v>14128.36</v>
      </c>
      <c r="CA125" s="197"/>
    </row>
    <row r="126" spans="1:79" ht="13.95" customHeight="1" x14ac:dyDescent="0.3">
      <c r="A126" s="193"/>
      <c r="B126" s="375" t="s">
        <v>93</v>
      </c>
      <c r="C126" s="194"/>
      <c r="D126" s="157">
        <f t="shared" si="141"/>
        <v>0</v>
      </c>
      <c r="E126" s="691"/>
      <c r="F126" s="691"/>
      <c r="G126" s="691"/>
      <c r="H126" s="691"/>
      <c r="I126" s="613"/>
      <c r="J126" s="691"/>
      <c r="K126" s="691"/>
      <c r="L126" s="691"/>
      <c r="M126" s="644"/>
      <c r="N126" s="644"/>
      <c r="O126" s="644"/>
      <c r="P126" s="644"/>
      <c r="Q126" s="793"/>
      <c r="R126" s="793"/>
      <c r="S126" s="793"/>
      <c r="T126" s="793"/>
      <c r="U126" s="793"/>
      <c r="V126" s="793"/>
      <c r="W126" s="793"/>
      <c r="X126" s="793"/>
      <c r="Y126" s="793"/>
      <c r="Z126" s="793"/>
      <c r="AA126" s="793"/>
      <c r="AB126" s="793"/>
      <c r="AC126" s="793"/>
      <c r="AD126" s="793"/>
      <c r="AE126" s="793"/>
      <c r="AF126" s="793"/>
      <c r="AG126" s="793"/>
      <c r="AH126" s="793"/>
      <c r="AI126" s="793"/>
      <c r="AJ126" s="793"/>
      <c r="AK126" s="793"/>
      <c r="AL126" s="793"/>
      <c r="AM126" s="840"/>
      <c r="AN126" s="840"/>
      <c r="AO126" s="840"/>
      <c r="AP126" s="840"/>
      <c r="AQ126" s="687"/>
      <c r="AR126" s="613"/>
      <c r="AS126" s="613"/>
      <c r="AT126" s="613"/>
      <c r="AU126" s="613"/>
      <c r="AV126" s="613"/>
      <c r="AW126" s="613"/>
      <c r="AX126" s="613"/>
      <c r="AY126" s="613"/>
      <c r="AZ126" s="613"/>
      <c r="BA126" s="613"/>
      <c r="BB126" s="613"/>
      <c r="BC126" s="613"/>
      <c r="BD126" s="613"/>
      <c r="BE126" s="195"/>
      <c r="BF126" s="163">
        <f t="shared" si="142"/>
        <v>0</v>
      </c>
      <c r="BG126" s="77">
        <f t="shared" si="143"/>
        <v>0</v>
      </c>
      <c r="BH126" s="77">
        <f t="shared" si="144"/>
        <v>0</v>
      </c>
      <c r="BI126" s="77">
        <f t="shared" si="145"/>
        <v>0</v>
      </c>
      <c r="BJ126" s="77">
        <f t="shared" si="146"/>
        <v>0</v>
      </c>
      <c r="BK126" s="77">
        <f t="shared" si="147"/>
        <v>0</v>
      </c>
      <c r="BL126" s="77">
        <f t="shared" si="148"/>
        <v>0</v>
      </c>
      <c r="BM126" s="77">
        <f t="shared" si="149"/>
        <v>0</v>
      </c>
      <c r="BN126" s="77">
        <f t="shared" si="150"/>
        <v>0</v>
      </c>
      <c r="BO126" s="77">
        <f t="shared" si="151"/>
        <v>0</v>
      </c>
      <c r="BP126" s="77">
        <f t="shared" si="152"/>
        <v>0</v>
      </c>
      <c r="BQ126" s="77">
        <f t="shared" si="153"/>
        <v>0</v>
      </c>
      <c r="BR126" s="157">
        <f t="shared" si="154"/>
        <v>0</v>
      </c>
      <c r="BS126" s="77">
        <f t="shared" si="155"/>
        <v>0</v>
      </c>
      <c r="BT126" s="77">
        <f t="shared" si="156"/>
        <v>0</v>
      </c>
      <c r="BU126" s="77">
        <f t="shared" si="157"/>
        <v>0</v>
      </c>
      <c r="BV126" s="77">
        <f t="shared" si="158"/>
        <v>0</v>
      </c>
      <c r="BW126" s="77">
        <f t="shared" si="159"/>
        <v>0</v>
      </c>
      <c r="BX126" s="77">
        <f t="shared" si="160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ht="13.95" customHeight="1" x14ac:dyDescent="0.3">
      <c r="A127" s="193"/>
      <c r="B127" s="375" t="s">
        <v>95</v>
      </c>
      <c r="C127" s="194"/>
      <c r="D127" s="157">
        <f t="shared" si="141"/>
        <v>0</v>
      </c>
      <c r="E127" s="691"/>
      <c r="F127" s="691"/>
      <c r="G127" s="691"/>
      <c r="H127" s="691"/>
      <c r="I127" s="613"/>
      <c r="J127" s="691"/>
      <c r="K127" s="691"/>
      <c r="L127" s="691"/>
      <c r="M127" s="644"/>
      <c r="N127" s="644"/>
      <c r="O127" s="644"/>
      <c r="P127" s="644"/>
      <c r="Q127" s="793"/>
      <c r="R127" s="793"/>
      <c r="S127" s="793"/>
      <c r="T127" s="793"/>
      <c r="U127" s="793"/>
      <c r="V127" s="793"/>
      <c r="W127" s="793"/>
      <c r="X127" s="793"/>
      <c r="Y127" s="793"/>
      <c r="Z127" s="793"/>
      <c r="AA127" s="793"/>
      <c r="AB127" s="793"/>
      <c r="AC127" s="793"/>
      <c r="AD127" s="793"/>
      <c r="AE127" s="793"/>
      <c r="AF127" s="793"/>
      <c r="AG127" s="793"/>
      <c r="AH127" s="793"/>
      <c r="AI127" s="793"/>
      <c r="AJ127" s="793"/>
      <c r="AK127" s="793"/>
      <c r="AL127" s="793"/>
      <c r="AM127" s="840"/>
      <c r="AN127" s="840"/>
      <c r="AO127" s="840"/>
      <c r="AP127" s="840"/>
      <c r="AQ127" s="687"/>
      <c r="AR127" s="613"/>
      <c r="AS127" s="613"/>
      <c r="AT127" s="613"/>
      <c r="AU127" s="613"/>
      <c r="AV127" s="613"/>
      <c r="AW127" s="613"/>
      <c r="AX127" s="613"/>
      <c r="AY127" s="613"/>
      <c r="AZ127" s="613"/>
      <c r="BA127" s="613"/>
      <c r="BB127" s="613"/>
      <c r="BC127" s="613"/>
      <c r="BD127" s="613"/>
      <c r="BE127" s="195"/>
      <c r="BF127" s="163">
        <f t="shared" si="142"/>
        <v>0</v>
      </c>
      <c r="BG127" s="77">
        <f t="shared" si="143"/>
        <v>0</v>
      </c>
      <c r="BH127" s="77">
        <f t="shared" si="144"/>
        <v>0</v>
      </c>
      <c r="BI127" s="77">
        <f t="shared" si="145"/>
        <v>0</v>
      </c>
      <c r="BJ127" s="77">
        <f t="shared" si="146"/>
        <v>0</v>
      </c>
      <c r="BK127" s="77">
        <f t="shared" si="147"/>
        <v>0</v>
      </c>
      <c r="BL127" s="77">
        <f t="shared" si="148"/>
        <v>0</v>
      </c>
      <c r="BM127" s="77">
        <f t="shared" si="149"/>
        <v>0</v>
      </c>
      <c r="BN127" s="77">
        <f t="shared" si="150"/>
        <v>0</v>
      </c>
      <c r="BO127" s="77">
        <f t="shared" si="151"/>
        <v>0</v>
      </c>
      <c r="BP127" s="77">
        <f t="shared" si="152"/>
        <v>0</v>
      </c>
      <c r="BQ127" s="77">
        <f t="shared" si="153"/>
        <v>0</v>
      </c>
      <c r="BR127" s="157">
        <f t="shared" si="154"/>
        <v>0</v>
      </c>
      <c r="BS127" s="77">
        <f t="shared" si="155"/>
        <v>0</v>
      </c>
      <c r="BT127" s="77">
        <f t="shared" si="156"/>
        <v>0</v>
      </c>
      <c r="BU127" s="77">
        <f t="shared" si="157"/>
        <v>0</v>
      </c>
      <c r="BV127" s="77">
        <f t="shared" si="158"/>
        <v>0</v>
      </c>
      <c r="BW127" s="77">
        <f t="shared" si="159"/>
        <v>0</v>
      </c>
      <c r="BX127" s="77">
        <f t="shared" si="160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ht="13.95" customHeight="1" x14ac:dyDescent="0.3">
      <c r="A128" s="193"/>
      <c r="B128" s="375" t="s">
        <v>97</v>
      </c>
      <c r="C128" s="194"/>
      <c r="D128" s="157">
        <f t="shared" si="141"/>
        <v>0</v>
      </c>
      <c r="E128" s="691"/>
      <c r="F128" s="691"/>
      <c r="G128" s="691"/>
      <c r="H128" s="691"/>
      <c r="I128" s="613"/>
      <c r="J128" s="691"/>
      <c r="K128" s="691"/>
      <c r="L128" s="691"/>
      <c r="M128" s="644"/>
      <c r="N128" s="644"/>
      <c r="O128" s="644"/>
      <c r="P128" s="644"/>
      <c r="Q128" s="793"/>
      <c r="R128" s="793"/>
      <c r="S128" s="793"/>
      <c r="T128" s="793"/>
      <c r="U128" s="793"/>
      <c r="V128" s="793"/>
      <c r="W128" s="793"/>
      <c r="X128" s="793"/>
      <c r="Y128" s="793"/>
      <c r="Z128" s="793"/>
      <c r="AA128" s="793"/>
      <c r="AB128" s="793"/>
      <c r="AC128" s="793"/>
      <c r="AD128" s="793"/>
      <c r="AE128" s="793"/>
      <c r="AF128" s="793"/>
      <c r="AG128" s="793"/>
      <c r="AH128" s="793"/>
      <c r="AI128" s="793"/>
      <c r="AJ128" s="793"/>
      <c r="AK128" s="793"/>
      <c r="AL128" s="793"/>
      <c r="AM128" s="840"/>
      <c r="AN128" s="840"/>
      <c r="AO128" s="840"/>
      <c r="AP128" s="840"/>
      <c r="AQ128" s="687"/>
      <c r="AR128" s="613"/>
      <c r="AS128" s="613"/>
      <c r="AT128" s="613"/>
      <c r="AU128" s="613"/>
      <c r="AV128" s="613"/>
      <c r="AW128" s="613"/>
      <c r="AX128" s="613"/>
      <c r="AY128" s="613"/>
      <c r="AZ128" s="613"/>
      <c r="BA128" s="613"/>
      <c r="BB128" s="613"/>
      <c r="BC128" s="613"/>
      <c r="BD128" s="613"/>
      <c r="BE128" s="195"/>
      <c r="BF128" s="163">
        <f t="shared" si="142"/>
        <v>0</v>
      </c>
      <c r="BG128" s="77">
        <f t="shared" si="143"/>
        <v>0</v>
      </c>
      <c r="BH128" s="77">
        <f t="shared" si="144"/>
        <v>0</v>
      </c>
      <c r="BI128" s="77">
        <f t="shared" si="145"/>
        <v>0</v>
      </c>
      <c r="BJ128" s="77">
        <f t="shared" si="146"/>
        <v>0</v>
      </c>
      <c r="BK128" s="77">
        <f t="shared" si="147"/>
        <v>0</v>
      </c>
      <c r="BL128" s="77">
        <f t="shared" si="148"/>
        <v>0</v>
      </c>
      <c r="BM128" s="77">
        <f t="shared" si="149"/>
        <v>0</v>
      </c>
      <c r="BN128" s="77">
        <f t="shared" si="150"/>
        <v>0</v>
      </c>
      <c r="BO128" s="77">
        <f t="shared" si="151"/>
        <v>0</v>
      </c>
      <c r="BP128" s="77">
        <f t="shared" si="152"/>
        <v>0</v>
      </c>
      <c r="BQ128" s="77">
        <f t="shared" si="153"/>
        <v>0</v>
      </c>
      <c r="BR128" s="157">
        <f t="shared" si="154"/>
        <v>0</v>
      </c>
      <c r="BS128" s="77">
        <f t="shared" si="155"/>
        <v>0</v>
      </c>
      <c r="BT128" s="77">
        <f t="shared" si="156"/>
        <v>0</v>
      </c>
      <c r="BU128" s="77">
        <f t="shared" si="157"/>
        <v>0</v>
      </c>
      <c r="BV128" s="77">
        <f t="shared" si="158"/>
        <v>0</v>
      </c>
      <c r="BW128" s="77">
        <f t="shared" si="159"/>
        <v>0</v>
      </c>
      <c r="BX128" s="77">
        <f t="shared" si="160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ht="13.95" customHeight="1" x14ac:dyDescent="0.3">
      <c r="A129" s="193"/>
      <c r="B129" s="375" t="s">
        <v>99</v>
      </c>
      <c r="C129" s="194"/>
      <c r="D129" s="157">
        <f t="shared" si="141"/>
        <v>0</v>
      </c>
      <c r="E129" s="691"/>
      <c r="F129" s="691"/>
      <c r="G129" s="691"/>
      <c r="H129" s="691"/>
      <c r="I129" s="613"/>
      <c r="J129" s="691"/>
      <c r="K129" s="691"/>
      <c r="L129" s="691"/>
      <c r="M129" s="644"/>
      <c r="N129" s="644"/>
      <c r="O129" s="644"/>
      <c r="P129" s="644"/>
      <c r="Q129" s="793"/>
      <c r="R129" s="793"/>
      <c r="S129" s="793"/>
      <c r="T129" s="793"/>
      <c r="U129" s="793"/>
      <c r="V129" s="793"/>
      <c r="W129" s="793"/>
      <c r="X129" s="793"/>
      <c r="Y129" s="793"/>
      <c r="Z129" s="793"/>
      <c r="AA129" s="793"/>
      <c r="AB129" s="793"/>
      <c r="AC129" s="793"/>
      <c r="AD129" s="793"/>
      <c r="AE129" s="793"/>
      <c r="AF129" s="793"/>
      <c r="AG129" s="793"/>
      <c r="AH129" s="793"/>
      <c r="AI129" s="793"/>
      <c r="AJ129" s="793"/>
      <c r="AK129" s="793"/>
      <c r="AL129" s="793"/>
      <c r="AM129" s="840"/>
      <c r="AN129" s="840"/>
      <c r="AO129" s="840"/>
      <c r="AP129" s="840"/>
      <c r="AQ129" s="687"/>
      <c r="AR129" s="613"/>
      <c r="AS129" s="613"/>
      <c r="AT129" s="613"/>
      <c r="AU129" s="613"/>
      <c r="AV129" s="613"/>
      <c r="AW129" s="613"/>
      <c r="AX129" s="613"/>
      <c r="AY129" s="613"/>
      <c r="AZ129" s="613"/>
      <c r="BA129" s="613"/>
      <c r="BB129" s="613"/>
      <c r="BC129" s="613"/>
      <c r="BD129" s="613"/>
      <c r="BE129" s="195"/>
      <c r="BF129" s="163">
        <f t="shared" si="142"/>
        <v>0</v>
      </c>
      <c r="BG129" s="77">
        <f t="shared" si="143"/>
        <v>0</v>
      </c>
      <c r="BH129" s="77">
        <f t="shared" si="144"/>
        <v>0</v>
      </c>
      <c r="BI129" s="77">
        <f t="shared" si="145"/>
        <v>0</v>
      </c>
      <c r="BJ129" s="77">
        <f t="shared" si="146"/>
        <v>0</v>
      </c>
      <c r="BK129" s="77">
        <f t="shared" si="147"/>
        <v>0</v>
      </c>
      <c r="BL129" s="77">
        <f t="shared" si="148"/>
        <v>0</v>
      </c>
      <c r="BM129" s="77">
        <f t="shared" si="149"/>
        <v>0</v>
      </c>
      <c r="BN129" s="77">
        <f t="shared" si="150"/>
        <v>0</v>
      </c>
      <c r="BO129" s="77">
        <f t="shared" si="151"/>
        <v>0</v>
      </c>
      <c r="BP129" s="77">
        <f t="shared" si="152"/>
        <v>0</v>
      </c>
      <c r="BQ129" s="77">
        <f t="shared" si="153"/>
        <v>0</v>
      </c>
      <c r="BR129" s="157">
        <f t="shared" si="154"/>
        <v>0</v>
      </c>
      <c r="BS129" s="77">
        <f t="shared" si="155"/>
        <v>0</v>
      </c>
      <c r="BT129" s="77">
        <f t="shared" si="156"/>
        <v>0</v>
      </c>
      <c r="BU129" s="77">
        <f t="shared" si="157"/>
        <v>0</v>
      </c>
      <c r="BV129" s="77">
        <f t="shared" si="158"/>
        <v>0</v>
      </c>
      <c r="BW129" s="77">
        <f t="shared" si="159"/>
        <v>0</v>
      </c>
      <c r="BX129" s="77">
        <f t="shared" si="160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ht="13.95" customHeight="1" x14ac:dyDescent="0.3">
      <c r="A130" s="193"/>
      <c r="B130" s="375" t="s">
        <v>422</v>
      </c>
      <c r="C130" s="194"/>
      <c r="D130" s="157">
        <f t="shared" si="141"/>
        <v>22770.972999999991</v>
      </c>
      <c r="E130" s="613">
        <f>(2478.52)/4</f>
        <v>619.63</v>
      </c>
      <c r="F130" s="613">
        <v>553.92999999999995</v>
      </c>
      <c r="G130" s="613">
        <v>794.43</v>
      </c>
      <c r="H130" s="613">
        <v>584</v>
      </c>
      <c r="I130" s="740">
        <f>(2322.42)/4</f>
        <v>580.60500000000002</v>
      </c>
      <c r="J130" s="613">
        <v>585.69000000000005</v>
      </c>
      <c r="K130" s="613">
        <v>750.65</v>
      </c>
      <c r="L130" s="613">
        <v>635.53</v>
      </c>
      <c r="M130" s="644">
        <f>532.92</f>
        <v>532.91999999999996</v>
      </c>
      <c r="N130" s="644">
        <f>532.92</f>
        <v>532.91999999999996</v>
      </c>
      <c r="O130" s="644">
        <f>532.92</f>
        <v>532.91999999999996</v>
      </c>
      <c r="P130" s="644">
        <f>532.92</f>
        <v>532.91999999999996</v>
      </c>
      <c r="Q130" s="644">
        <f>532.92</f>
        <v>532.91999999999996</v>
      </c>
      <c r="R130" s="793">
        <f>2183.77/4</f>
        <v>545.9425</v>
      </c>
      <c r="S130" s="793">
        <f>2183.77/4</f>
        <v>545.9425</v>
      </c>
      <c r="T130" s="793">
        <f>2183.77/4</f>
        <v>545.9425</v>
      </c>
      <c r="U130" s="793">
        <f>2183.77/4</f>
        <v>545.9425</v>
      </c>
      <c r="V130" s="793">
        <f>2480.34/4</f>
        <v>620.08500000000004</v>
      </c>
      <c r="W130" s="793">
        <f>2480.34/4</f>
        <v>620.08500000000004</v>
      </c>
      <c r="X130" s="793">
        <f>2480.34/4</f>
        <v>620.08500000000004</v>
      </c>
      <c r="Y130" s="793">
        <f>2480.34/4</f>
        <v>620.08500000000004</v>
      </c>
      <c r="Z130" s="793">
        <f>3824.95/5</f>
        <v>764.99</v>
      </c>
      <c r="AA130" s="793">
        <f>3824.95/5</f>
        <v>764.99</v>
      </c>
      <c r="AB130" s="793">
        <f>3824.95/5</f>
        <v>764.99</v>
      </c>
      <c r="AC130" s="793">
        <f>3824.95/5</f>
        <v>764.99</v>
      </c>
      <c r="AD130" s="793">
        <f>3824.95/5</f>
        <v>764.99</v>
      </c>
      <c r="AE130" s="793">
        <f>2501.25/4</f>
        <v>625.3125</v>
      </c>
      <c r="AF130" s="793">
        <f>2501.25/4</f>
        <v>625.3125</v>
      </c>
      <c r="AG130" s="793">
        <f>2501.25/4</f>
        <v>625.3125</v>
      </c>
      <c r="AH130" s="793">
        <f>2501.25/4</f>
        <v>625.3125</v>
      </c>
      <c r="AI130" s="793">
        <f>2060.43/4</f>
        <v>515.10749999999996</v>
      </c>
      <c r="AJ130" s="793">
        <f>2060.43/4</f>
        <v>515.10749999999996</v>
      </c>
      <c r="AK130" s="793">
        <f>2060.43/4</f>
        <v>515.10749999999996</v>
      </c>
      <c r="AL130" s="793">
        <f>2060.43/4</f>
        <v>515.10749999999996</v>
      </c>
      <c r="AM130" s="840">
        <f>2438.96/5</f>
        <v>487.79200000000003</v>
      </c>
      <c r="AN130" s="840">
        <f>2438.96/5</f>
        <v>487.79200000000003</v>
      </c>
      <c r="AO130" s="840">
        <f>2438.96/5</f>
        <v>487.79200000000003</v>
      </c>
      <c r="AP130" s="840">
        <f>2438.96/5</f>
        <v>487.79200000000003</v>
      </c>
      <c r="AQ130" s="687"/>
      <c r="AR130" s="740"/>
      <c r="AS130" s="613"/>
      <c r="AT130" s="613"/>
      <c r="AU130" s="613"/>
      <c r="AV130" s="740"/>
      <c r="AW130" s="613"/>
      <c r="AX130" s="613"/>
      <c r="AY130" s="613"/>
      <c r="AZ130" s="740"/>
      <c r="BA130" s="613"/>
      <c r="BB130" s="613"/>
      <c r="BC130" s="613"/>
      <c r="BD130" s="613"/>
      <c r="BE130" s="195"/>
      <c r="BF130" s="163">
        <f t="shared" si="142"/>
        <v>2551.9899999999998</v>
      </c>
      <c r="BG130" s="77">
        <f t="shared" si="143"/>
        <v>2552.4750000000004</v>
      </c>
      <c r="BH130" s="77">
        <f t="shared" si="144"/>
        <v>2664.6</v>
      </c>
      <c r="BI130" s="77">
        <f t="shared" si="145"/>
        <v>2183.77</v>
      </c>
      <c r="BJ130" s="77">
        <f t="shared" si="146"/>
        <v>2480.34</v>
      </c>
      <c r="BK130" s="77">
        <f t="shared" si="147"/>
        <v>3824.95</v>
      </c>
      <c r="BL130" s="77">
        <f t="shared" si="148"/>
        <v>2501.25</v>
      </c>
      <c r="BM130" s="77">
        <f t="shared" si="149"/>
        <v>2060.4299999999998</v>
      </c>
      <c r="BN130" s="77">
        <f t="shared" si="150"/>
        <v>1951.1680000000001</v>
      </c>
      <c r="BO130" s="77">
        <f t="shared" si="151"/>
        <v>0</v>
      </c>
      <c r="BP130" s="77">
        <f t="shared" si="152"/>
        <v>0</v>
      </c>
      <c r="BQ130" s="77">
        <f t="shared" si="153"/>
        <v>0</v>
      </c>
      <c r="BR130" s="157">
        <f t="shared" si="154"/>
        <v>22770.973000000002</v>
      </c>
      <c r="BS130" s="77">
        <f t="shared" si="155"/>
        <v>7769.0650000000005</v>
      </c>
      <c r="BT130" s="77">
        <f t="shared" si="156"/>
        <v>8489.0600000000013</v>
      </c>
      <c r="BU130" s="77">
        <f t="shared" si="157"/>
        <v>6512.848</v>
      </c>
      <c r="BV130" s="77">
        <f t="shared" si="158"/>
        <v>0</v>
      </c>
      <c r="BW130" s="77">
        <f t="shared" si="159"/>
        <v>16258.125</v>
      </c>
      <c r="BX130" s="77">
        <f t="shared" si="160"/>
        <v>6512.848</v>
      </c>
      <c r="BY130" s="77">
        <f>IF(Info!$O$3="Q1",$BS130,IF(Info!$O$3="Q2",$BS130+$BT130,IF(Info!$O$3="Q3",$BS130+$BT130+$BU130,$BR130)))</f>
        <v>7769.0650000000005</v>
      </c>
      <c r="BZ130" s="77">
        <f>IF(Info!$O$3="Q1",$BS130,IF(Info!$O$3="Q2",$BT130,IF(Info!$O$3="Q3",$BU130,$BV130)))</f>
        <v>7769.0650000000005</v>
      </c>
      <c r="CA130" s="197"/>
    </row>
    <row r="131" spans="1:79" ht="13.95" customHeight="1" x14ac:dyDescent="0.3">
      <c r="A131" s="193"/>
      <c r="B131" s="375" t="s">
        <v>103</v>
      </c>
      <c r="C131" s="194"/>
      <c r="D131" s="157">
        <f t="shared" si="141"/>
        <v>0</v>
      </c>
      <c r="E131" s="691"/>
      <c r="F131" s="372"/>
      <c r="G131" s="372"/>
      <c r="H131" s="372"/>
      <c r="I131" s="372"/>
      <c r="J131" s="372"/>
      <c r="K131" s="372"/>
      <c r="L131" s="372"/>
      <c r="M131" s="613"/>
      <c r="N131" s="613"/>
      <c r="O131" s="613"/>
      <c r="P131" s="613"/>
      <c r="Q131" s="757"/>
      <c r="R131" s="757"/>
      <c r="S131" s="757"/>
      <c r="T131" s="757"/>
      <c r="U131" s="757"/>
      <c r="V131" s="757"/>
      <c r="W131" s="757"/>
      <c r="X131" s="757"/>
      <c r="Y131" s="757"/>
      <c r="Z131" s="757"/>
      <c r="AA131" s="757"/>
      <c r="AB131" s="757"/>
      <c r="AC131" s="757"/>
      <c r="AD131" s="757"/>
      <c r="AE131" s="757"/>
      <c r="AF131" s="757"/>
      <c r="AG131" s="757"/>
      <c r="AH131" s="757"/>
      <c r="AI131" s="757"/>
      <c r="AJ131" s="757"/>
      <c r="AK131" s="757"/>
      <c r="AL131" s="757"/>
      <c r="AM131" s="757"/>
      <c r="AN131" s="757"/>
      <c r="AO131" s="757"/>
      <c r="AP131" s="757"/>
      <c r="AQ131" s="613"/>
      <c r="AR131" s="372"/>
      <c r="AS131" s="372"/>
      <c r="AT131" s="372"/>
      <c r="AU131" s="372"/>
      <c r="AV131" s="613"/>
      <c r="AW131" s="613"/>
      <c r="AX131" s="613"/>
      <c r="AY131" s="613"/>
      <c r="AZ131" s="372"/>
      <c r="BA131" s="372"/>
      <c r="BB131" s="372"/>
      <c r="BC131" s="372"/>
      <c r="BD131" s="372"/>
      <c r="BE131" s="195"/>
      <c r="BF131" s="163">
        <f t="shared" si="142"/>
        <v>0</v>
      </c>
      <c r="BG131" s="77">
        <f t="shared" si="143"/>
        <v>0</v>
      </c>
      <c r="BH131" s="77">
        <f t="shared" si="144"/>
        <v>0</v>
      </c>
      <c r="BI131" s="77">
        <f t="shared" si="145"/>
        <v>0</v>
      </c>
      <c r="BJ131" s="77">
        <f t="shared" si="146"/>
        <v>0</v>
      </c>
      <c r="BK131" s="77">
        <f t="shared" si="147"/>
        <v>0</v>
      </c>
      <c r="BL131" s="77">
        <f t="shared" si="148"/>
        <v>0</v>
      </c>
      <c r="BM131" s="77">
        <f t="shared" si="149"/>
        <v>0</v>
      </c>
      <c r="BN131" s="77">
        <f t="shared" si="150"/>
        <v>0</v>
      </c>
      <c r="BO131" s="77">
        <f t="shared" si="151"/>
        <v>0</v>
      </c>
      <c r="BP131" s="77">
        <f t="shared" si="152"/>
        <v>0</v>
      </c>
      <c r="BQ131" s="77">
        <f t="shared" si="153"/>
        <v>0</v>
      </c>
      <c r="BR131" s="157">
        <f t="shared" si="154"/>
        <v>0</v>
      </c>
      <c r="BS131" s="77">
        <f t="shared" si="155"/>
        <v>0</v>
      </c>
      <c r="BT131" s="77">
        <f t="shared" si="156"/>
        <v>0</v>
      </c>
      <c r="BU131" s="77">
        <f t="shared" si="157"/>
        <v>0</v>
      </c>
      <c r="BV131" s="77">
        <f t="shared" si="158"/>
        <v>0</v>
      </c>
      <c r="BW131" s="77">
        <f t="shared" si="159"/>
        <v>0</v>
      </c>
      <c r="BX131" s="77">
        <f t="shared" si="160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ht="13.95" customHeight="1" x14ac:dyDescent="0.3">
      <c r="A132" s="193"/>
      <c r="B132" s="375" t="s">
        <v>105</v>
      </c>
      <c r="C132" s="194"/>
      <c r="D132" s="157">
        <f t="shared" si="141"/>
        <v>0</v>
      </c>
      <c r="E132" s="691"/>
      <c r="F132" s="372"/>
      <c r="G132" s="372"/>
      <c r="H132" s="372"/>
      <c r="I132" s="372"/>
      <c r="J132" s="372"/>
      <c r="K132" s="372"/>
      <c r="L132" s="372"/>
      <c r="M132" s="613"/>
      <c r="N132" s="613"/>
      <c r="O132" s="613"/>
      <c r="P132" s="613"/>
      <c r="Q132" s="757"/>
      <c r="R132" s="757"/>
      <c r="S132" s="757"/>
      <c r="T132" s="372"/>
      <c r="U132" s="372"/>
      <c r="V132" s="372"/>
      <c r="W132" s="372"/>
      <c r="X132" s="372"/>
      <c r="Y132" s="372"/>
      <c r="Z132" s="372"/>
      <c r="AA132" s="372"/>
      <c r="AB132" s="372"/>
      <c r="AC132" s="372"/>
      <c r="AD132" s="372"/>
      <c r="AE132" s="372"/>
      <c r="AF132" s="372"/>
      <c r="AG132" s="372"/>
      <c r="AH132" s="372"/>
      <c r="AI132" s="372"/>
      <c r="AJ132" s="372"/>
      <c r="AK132" s="372"/>
      <c r="AL132" s="372"/>
      <c r="AM132" s="372"/>
      <c r="AN132" s="372"/>
      <c r="AO132" s="372"/>
      <c r="AP132" s="372"/>
      <c r="AQ132" s="613"/>
      <c r="AR132" s="372"/>
      <c r="AS132" s="372"/>
      <c r="AT132" s="372"/>
      <c r="AU132" s="372"/>
      <c r="AV132" s="613"/>
      <c r="AW132" s="613"/>
      <c r="AX132" s="613"/>
      <c r="AY132" s="613"/>
      <c r="AZ132" s="372"/>
      <c r="BA132" s="372"/>
      <c r="BB132" s="372"/>
      <c r="BC132" s="372"/>
      <c r="BD132" s="372"/>
      <c r="BE132" s="195"/>
      <c r="BF132" s="163">
        <f t="shared" si="142"/>
        <v>0</v>
      </c>
      <c r="BG132" s="77">
        <f t="shared" si="143"/>
        <v>0</v>
      </c>
      <c r="BH132" s="77">
        <f t="shared" si="144"/>
        <v>0</v>
      </c>
      <c r="BI132" s="77">
        <f t="shared" si="145"/>
        <v>0</v>
      </c>
      <c r="BJ132" s="77">
        <f t="shared" si="146"/>
        <v>0</v>
      </c>
      <c r="BK132" s="77">
        <f t="shared" si="147"/>
        <v>0</v>
      </c>
      <c r="BL132" s="77">
        <f t="shared" si="148"/>
        <v>0</v>
      </c>
      <c r="BM132" s="77">
        <f t="shared" si="149"/>
        <v>0</v>
      </c>
      <c r="BN132" s="77">
        <f t="shared" si="150"/>
        <v>0</v>
      </c>
      <c r="BO132" s="77">
        <f t="shared" si="151"/>
        <v>0</v>
      </c>
      <c r="BP132" s="77">
        <f t="shared" si="152"/>
        <v>0</v>
      </c>
      <c r="BQ132" s="77">
        <f t="shared" si="153"/>
        <v>0</v>
      </c>
      <c r="BR132" s="157">
        <f t="shared" si="154"/>
        <v>0</v>
      </c>
      <c r="BS132" s="77">
        <f t="shared" si="155"/>
        <v>0</v>
      </c>
      <c r="BT132" s="77">
        <f t="shared" si="156"/>
        <v>0</v>
      </c>
      <c r="BU132" s="77">
        <f t="shared" si="157"/>
        <v>0</v>
      </c>
      <c r="BV132" s="77">
        <f t="shared" si="158"/>
        <v>0</v>
      </c>
      <c r="BW132" s="77">
        <f t="shared" si="159"/>
        <v>0</v>
      </c>
      <c r="BX132" s="77">
        <f t="shared" si="160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ht="13.95" customHeight="1" x14ac:dyDescent="0.3">
      <c r="A133" s="204"/>
      <c r="B133" s="160" t="s">
        <v>376</v>
      </c>
      <c r="C133" s="668"/>
      <c r="D133" s="157">
        <f t="shared" si="141"/>
        <v>98615.697000000029</v>
      </c>
      <c r="E133" s="157">
        <f t="shared" ref="E133:AJ133" si="161">SUM(E123:E132)</f>
        <v>2735.1850000000004</v>
      </c>
      <c r="F133" s="157">
        <f t="shared" si="161"/>
        <v>2669.4850000000001</v>
      </c>
      <c r="G133" s="157">
        <f t="shared" si="161"/>
        <v>2909.9850000000001</v>
      </c>
      <c r="H133" s="157">
        <f t="shared" si="161"/>
        <v>2699.5550000000003</v>
      </c>
      <c r="I133" s="157">
        <f t="shared" si="161"/>
        <v>2865.9025000000001</v>
      </c>
      <c r="J133" s="157">
        <f t="shared" si="161"/>
        <v>2870.9875000000002</v>
      </c>
      <c r="K133" s="157">
        <f t="shared" si="161"/>
        <v>3035.9475000000002</v>
      </c>
      <c r="L133" s="157">
        <f t="shared" si="161"/>
        <v>2920.8275000000003</v>
      </c>
      <c r="M133" s="157">
        <f t="shared" si="161"/>
        <v>2214.31</v>
      </c>
      <c r="N133" s="157">
        <f t="shared" si="161"/>
        <v>2217.59</v>
      </c>
      <c r="O133" s="157">
        <f t="shared" si="161"/>
        <v>1900.9299999999998</v>
      </c>
      <c r="P133" s="157">
        <f t="shared" si="161"/>
        <v>1984.9</v>
      </c>
      <c r="Q133" s="767">
        <f t="shared" si="161"/>
        <v>1771.79</v>
      </c>
      <c r="R133" s="157">
        <f t="shared" si="161"/>
        <v>2374.9775</v>
      </c>
      <c r="S133" s="157">
        <f t="shared" si="161"/>
        <v>2374.9775</v>
      </c>
      <c r="T133" s="157">
        <f t="shared" si="161"/>
        <v>2374.9775</v>
      </c>
      <c r="U133" s="157">
        <f t="shared" si="161"/>
        <v>2374.9775</v>
      </c>
      <c r="V133" s="157">
        <f t="shared" si="161"/>
        <v>2719.2175000000002</v>
      </c>
      <c r="W133" s="157">
        <f t="shared" si="161"/>
        <v>2719.2175000000002</v>
      </c>
      <c r="X133" s="157">
        <f t="shared" si="161"/>
        <v>2719.2175000000002</v>
      </c>
      <c r="Y133" s="157">
        <f t="shared" si="161"/>
        <v>2719.2175000000002</v>
      </c>
      <c r="Z133" s="157">
        <f t="shared" si="161"/>
        <v>3366.7060000000001</v>
      </c>
      <c r="AA133" s="157">
        <f t="shared" si="161"/>
        <v>3366.7060000000001</v>
      </c>
      <c r="AB133" s="157">
        <f t="shared" si="161"/>
        <v>3366.7060000000001</v>
      </c>
      <c r="AC133" s="157">
        <f t="shared" si="161"/>
        <v>3366.7060000000001</v>
      </c>
      <c r="AD133" s="157">
        <f t="shared" si="161"/>
        <v>3366.7060000000001</v>
      </c>
      <c r="AE133" s="157">
        <f t="shared" si="161"/>
        <v>2723.4124999999999</v>
      </c>
      <c r="AF133" s="157">
        <f t="shared" si="161"/>
        <v>2723.4124999999999</v>
      </c>
      <c r="AG133" s="157">
        <f t="shared" si="161"/>
        <v>2723.4124999999999</v>
      </c>
      <c r="AH133" s="157">
        <f t="shared" si="161"/>
        <v>2723.4124999999999</v>
      </c>
      <c r="AI133" s="157">
        <f t="shared" si="161"/>
        <v>2261.4875000000002</v>
      </c>
      <c r="AJ133" s="157">
        <f t="shared" si="161"/>
        <v>2261.4875000000002</v>
      </c>
      <c r="AK133" s="157">
        <f t="shared" ref="AK133:BP133" si="162">SUM(AK123:AK132)</f>
        <v>2261.4875000000002</v>
      </c>
      <c r="AL133" s="157">
        <f t="shared" si="162"/>
        <v>2261.4875000000002</v>
      </c>
      <c r="AM133" s="157">
        <f t="shared" si="162"/>
        <v>2167.098</v>
      </c>
      <c r="AN133" s="157">
        <f t="shared" si="162"/>
        <v>2167.098</v>
      </c>
      <c r="AO133" s="157">
        <f t="shared" si="162"/>
        <v>2167.098</v>
      </c>
      <c r="AP133" s="157">
        <f t="shared" si="162"/>
        <v>2167.098</v>
      </c>
      <c r="AQ133" s="157">
        <f t="shared" si="162"/>
        <v>0</v>
      </c>
      <c r="AR133" s="157">
        <f t="shared" si="162"/>
        <v>0</v>
      </c>
      <c r="AS133" s="157">
        <f t="shared" si="162"/>
        <v>0</v>
      </c>
      <c r="AT133" s="157">
        <f t="shared" si="162"/>
        <v>0</v>
      </c>
      <c r="AU133" s="157">
        <f t="shared" si="162"/>
        <v>0</v>
      </c>
      <c r="AV133" s="157">
        <f t="shared" si="162"/>
        <v>0</v>
      </c>
      <c r="AW133" s="157">
        <f t="shared" si="162"/>
        <v>0</v>
      </c>
      <c r="AX133" s="157">
        <f t="shared" si="162"/>
        <v>0</v>
      </c>
      <c r="AY133" s="157">
        <f t="shared" si="162"/>
        <v>0</v>
      </c>
      <c r="AZ133" s="157">
        <f t="shared" si="162"/>
        <v>0</v>
      </c>
      <c r="BA133" s="157">
        <f t="shared" si="162"/>
        <v>0</v>
      </c>
      <c r="BB133" s="157">
        <f t="shared" si="162"/>
        <v>0</v>
      </c>
      <c r="BC133" s="157">
        <f t="shared" si="162"/>
        <v>0</v>
      </c>
      <c r="BD133" s="157">
        <f t="shared" si="162"/>
        <v>0</v>
      </c>
      <c r="BE133" s="195"/>
      <c r="BF133" s="162">
        <f t="shared" si="142"/>
        <v>11014.210000000001</v>
      </c>
      <c r="BG133" s="157">
        <f t="shared" si="143"/>
        <v>11693.665000000001</v>
      </c>
      <c r="BH133" s="157">
        <f t="shared" si="144"/>
        <v>10089.52</v>
      </c>
      <c r="BI133" s="157">
        <f t="shared" si="145"/>
        <v>9499.91</v>
      </c>
      <c r="BJ133" s="157">
        <f t="shared" si="146"/>
        <v>10876.87</v>
      </c>
      <c r="BK133" s="157">
        <f t="shared" si="147"/>
        <v>16833.53</v>
      </c>
      <c r="BL133" s="157">
        <f t="shared" si="148"/>
        <v>10893.65</v>
      </c>
      <c r="BM133" s="157">
        <f t="shared" si="149"/>
        <v>9045.9500000000007</v>
      </c>
      <c r="BN133" s="157">
        <f t="shared" si="150"/>
        <v>8668.3919999999998</v>
      </c>
      <c r="BO133" s="157">
        <f t="shared" si="151"/>
        <v>0</v>
      </c>
      <c r="BP133" s="157">
        <f t="shared" si="152"/>
        <v>0</v>
      </c>
      <c r="BQ133" s="157">
        <f t="shared" si="153"/>
        <v>0</v>
      </c>
      <c r="BR133" s="157">
        <f t="shared" si="154"/>
        <v>98615.697000000015</v>
      </c>
      <c r="BS133" s="157">
        <f t="shared" si="155"/>
        <v>32797.395000000004</v>
      </c>
      <c r="BT133" s="157">
        <f t="shared" si="156"/>
        <v>37210.31</v>
      </c>
      <c r="BU133" s="157">
        <f t="shared" si="157"/>
        <v>28607.991999999998</v>
      </c>
      <c r="BV133" s="157">
        <f t="shared" si="158"/>
        <v>0</v>
      </c>
      <c r="BW133" s="157">
        <f t="shared" si="159"/>
        <v>70007.705000000016</v>
      </c>
      <c r="BX133" s="157">
        <f t="shared" si="160"/>
        <v>28607.991999999998</v>
      </c>
      <c r="BY133" s="157">
        <f>IF(Info!$O$3="Q1",$BS133,IF(Info!$O$3="Q2",$BS133+$BT133,IF(Info!$O$3="Q3",$BS133+$BT133+$BU133,$BR133)))</f>
        <v>32797.395000000004</v>
      </c>
      <c r="BZ133" s="157">
        <f>IF(Info!$O$3="Q1",$BS133,IF(Info!$O$3="Q2",$BT133,IF(Info!$O$3="Q3",$BU133,$BV133)))</f>
        <v>32797.395000000004</v>
      </c>
      <c r="CA133" s="197"/>
    </row>
    <row r="134" spans="1:79" ht="13.95" customHeight="1" x14ac:dyDescent="0.3">
      <c r="A134" s="204"/>
      <c r="B134" s="160" t="s">
        <v>377</v>
      </c>
      <c r="C134" s="194"/>
      <c r="D134" s="157">
        <f t="shared" si="141"/>
        <v>206768.24969230773</v>
      </c>
      <c r="E134" s="161">
        <f t="shared" ref="E134:AJ134" si="163">E86+E94+E98+E104+E108+E112+E117+E121+E133</f>
        <v>5483.3299358974364</v>
      </c>
      <c r="F134" s="161">
        <f t="shared" si="163"/>
        <v>5681.1366025641028</v>
      </c>
      <c r="G134" s="161">
        <f t="shared" si="163"/>
        <v>5870.726602564102</v>
      </c>
      <c r="H134" s="161">
        <f t="shared" si="163"/>
        <v>9217.6266025641035</v>
      </c>
      <c r="I134" s="161">
        <f t="shared" si="163"/>
        <v>6038.5282692307701</v>
      </c>
      <c r="J134" s="161">
        <f t="shared" si="163"/>
        <v>5559.7932692307695</v>
      </c>
      <c r="K134" s="161">
        <f t="shared" si="163"/>
        <v>5690.9349358974359</v>
      </c>
      <c r="L134" s="161">
        <f t="shared" si="163"/>
        <v>6139.0392692307696</v>
      </c>
      <c r="M134" s="161">
        <f t="shared" si="163"/>
        <v>7253.0814358974367</v>
      </c>
      <c r="N134" s="161">
        <f t="shared" si="163"/>
        <v>4686.6174358974358</v>
      </c>
      <c r="O134" s="161">
        <f t="shared" si="163"/>
        <v>3746.6481025641024</v>
      </c>
      <c r="P134" s="161">
        <f t="shared" si="163"/>
        <v>4196.2781025641025</v>
      </c>
      <c r="Q134" s="762">
        <f t="shared" si="163"/>
        <v>4983.8747692307679</v>
      </c>
      <c r="R134" s="161">
        <f t="shared" si="163"/>
        <v>7457.3604487179491</v>
      </c>
      <c r="S134" s="161">
        <f t="shared" si="163"/>
        <v>5402.5304487179492</v>
      </c>
      <c r="T134" s="161">
        <f t="shared" si="163"/>
        <v>4657.2604487179487</v>
      </c>
      <c r="U134" s="161">
        <f t="shared" si="163"/>
        <v>4672.728782051282</v>
      </c>
      <c r="V134" s="161">
        <f t="shared" si="163"/>
        <v>5237.6771153846148</v>
      </c>
      <c r="W134" s="161">
        <f t="shared" si="163"/>
        <v>-2477.032884615383</v>
      </c>
      <c r="X134" s="161">
        <f t="shared" si="163"/>
        <v>5395.8054487179488</v>
      </c>
      <c r="Y134" s="161">
        <f t="shared" si="163"/>
        <v>4832.853782051282</v>
      </c>
      <c r="Z134" s="161">
        <f t="shared" si="163"/>
        <v>5415.0951794871798</v>
      </c>
      <c r="AA134" s="161">
        <f t="shared" si="163"/>
        <v>5871.7218461538459</v>
      </c>
      <c r="AB134" s="161">
        <f t="shared" si="163"/>
        <v>8177.2018461538455</v>
      </c>
      <c r="AC134" s="161">
        <f t="shared" si="163"/>
        <v>5949.0868461538466</v>
      </c>
      <c r="AD134" s="161">
        <f t="shared" si="163"/>
        <v>6082.7635128205129</v>
      </c>
      <c r="AE134" s="161">
        <f t="shared" si="163"/>
        <v>5216.2968589743587</v>
      </c>
      <c r="AF134" s="161">
        <f t="shared" si="163"/>
        <v>5558.7668589743589</v>
      </c>
      <c r="AG134" s="161">
        <f t="shared" si="163"/>
        <v>8031.5101923076909</v>
      </c>
      <c r="AH134" s="161">
        <f t="shared" si="163"/>
        <v>5863.3068589743589</v>
      </c>
      <c r="AI134" s="161">
        <f t="shared" si="163"/>
        <v>5783.9355128205134</v>
      </c>
      <c r="AJ134" s="161">
        <f t="shared" si="163"/>
        <v>4755.6755128205132</v>
      </c>
      <c r="AK134" s="161">
        <f t="shared" ref="AK134:BP134" si="164">AK86+AK94+AK98+AK104+AK108+AK112+AK117+AK121+AK133</f>
        <v>4489.1388461538463</v>
      </c>
      <c r="AL134" s="161">
        <f t="shared" si="164"/>
        <v>4981.3021794871802</v>
      </c>
      <c r="AM134" s="161">
        <f t="shared" si="164"/>
        <v>6454.0338461538458</v>
      </c>
      <c r="AN134" s="161">
        <f t="shared" si="164"/>
        <v>4811.0921794871792</v>
      </c>
      <c r="AO134" s="161">
        <f t="shared" si="164"/>
        <v>5452.3488461538464</v>
      </c>
      <c r="AP134" s="161">
        <f t="shared" si="164"/>
        <v>4148.1738461538462</v>
      </c>
      <c r="AQ134" s="161">
        <f t="shared" si="164"/>
        <v>0</v>
      </c>
      <c r="AR134" s="161">
        <f t="shared" si="164"/>
        <v>0</v>
      </c>
      <c r="AS134" s="161">
        <f t="shared" si="164"/>
        <v>0</v>
      </c>
      <c r="AT134" s="161">
        <f t="shared" si="164"/>
        <v>0</v>
      </c>
      <c r="AU134" s="161">
        <f t="shared" si="164"/>
        <v>0</v>
      </c>
      <c r="AV134" s="161">
        <f t="shared" si="164"/>
        <v>0</v>
      </c>
      <c r="AW134" s="161">
        <f t="shared" si="164"/>
        <v>0</v>
      </c>
      <c r="AX134" s="161">
        <f t="shared" si="164"/>
        <v>0</v>
      </c>
      <c r="AY134" s="161">
        <f t="shared" si="164"/>
        <v>0</v>
      </c>
      <c r="AZ134" s="161">
        <f t="shared" si="164"/>
        <v>0</v>
      </c>
      <c r="BA134" s="161">
        <f t="shared" si="164"/>
        <v>0</v>
      </c>
      <c r="BB134" s="161">
        <f t="shared" si="164"/>
        <v>0</v>
      </c>
      <c r="BC134" s="161">
        <f t="shared" si="164"/>
        <v>0</v>
      </c>
      <c r="BD134" s="161">
        <f t="shared" si="164"/>
        <v>0</v>
      </c>
      <c r="BE134" s="195"/>
      <c r="BF134" s="162">
        <f t="shared" si="142"/>
        <v>26252.819743589745</v>
      </c>
      <c r="BG134" s="157">
        <f t="shared" si="143"/>
        <v>23428.295743589744</v>
      </c>
      <c r="BH134" s="157">
        <f t="shared" si="144"/>
        <v>24866.499846153849</v>
      </c>
      <c r="BI134" s="157">
        <f t="shared" si="145"/>
        <v>22189.880128205132</v>
      </c>
      <c r="BJ134" s="157">
        <f t="shared" si="146"/>
        <v>12989.303461538464</v>
      </c>
      <c r="BK134" s="157">
        <f t="shared" si="147"/>
        <v>31495.869230769233</v>
      </c>
      <c r="BL134" s="157">
        <f t="shared" si="148"/>
        <v>24669.880769230767</v>
      </c>
      <c r="BM134" s="157">
        <f t="shared" si="149"/>
        <v>20010.052051282051</v>
      </c>
      <c r="BN134" s="157">
        <f t="shared" si="150"/>
        <v>20865.648717948716</v>
      </c>
      <c r="BO134" s="157">
        <f t="shared" si="151"/>
        <v>0</v>
      </c>
      <c r="BP134" s="157">
        <f t="shared" si="152"/>
        <v>0</v>
      </c>
      <c r="BQ134" s="157">
        <f t="shared" si="153"/>
        <v>0</v>
      </c>
      <c r="BR134" s="157">
        <f t="shared" si="154"/>
        <v>206768.24969230773</v>
      </c>
      <c r="BS134" s="157">
        <f t="shared" si="155"/>
        <v>74547.615333333335</v>
      </c>
      <c r="BT134" s="157">
        <f t="shared" si="156"/>
        <v>66675.052820512821</v>
      </c>
      <c r="BU134" s="157">
        <f t="shared" si="157"/>
        <v>65545.581538461527</v>
      </c>
      <c r="BV134" s="157">
        <f t="shared" si="158"/>
        <v>0</v>
      </c>
      <c r="BW134" s="157">
        <f t="shared" si="159"/>
        <v>141222.66815384617</v>
      </c>
      <c r="BX134" s="157">
        <f t="shared" si="160"/>
        <v>65545.581538461527</v>
      </c>
      <c r="BY134" s="157">
        <f>IF(Info!$O$3="Q1",$BS134,IF(Info!$O$3="Q2",$BS134+$BT134,IF(Info!$O$3="Q3",$BS134+$BT134+$BU134,$BR134)))</f>
        <v>74547.615333333335</v>
      </c>
      <c r="BZ134" s="157">
        <f>IF(Info!$O$3="Q1",$BS134,IF(Info!$O$3="Q2",$BT134,IF(Info!$O$3="Q3",$BU134,$BV134)))</f>
        <v>74547.615333333335</v>
      </c>
      <c r="CA134" s="197"/>
    </row>
    <row r="135" spans="1:79" ht="13.95" customHeight="1" x14ac:dyDescent="0.3">
      <c r="A135" s="624"/>
      <c r="B135" s="625" t="s">
        <v>423</v>
      </c>
      <c r="C135" s="626"/>
      <c r="D135" s="627">
        <f>SUM(E123:BD132)-D133</f>
        <v>0</v>
      </c>
      <c r="E135" s="627"/>
      <c r="F135" s="627"/>
      <c r="G135" s="628"/>
      <c r="H135" s="627"/>
      <c r="I135" s="627"/>
      <c r="J135" s="627"/>
      <c r="K135" s="627"/>
      <c r="L135" s="628">
        <f>SUM(H136:L136)</f>
        <v>-2733.8973461538458</v>
      </c>
      <c r="M135" s="629"/>
      <c r="N135" s="627"/>
      <c r="O135" s="627"/>
      <c r="P135" s="627"/>
      <c r="Q135" s="769">
        <f>SUM(M136:Q136)</f>
        <v>8144.8168205128222</v>
      </c>
      <c r="R135" s="629"/>
      <c r="S135" s="627"/>
      <c r="T135" s="627"/>
      <c r="U135" s="627"/>
      <c r="V135" s="628"/>
      <c r="W135" s="628">
        <f>SUM(S136:W136)</f>
        <v>10682.477756410257</v>
      </c>
      <c r="X135" s="627"/>
      <c r="Y135" s="627"/>
      <c r="Z135" s="627"/>
      <c r="AA135" s="628"/>
      <c r="AB135" s="628">
        <f>SUM(X136:AB136)</f>
        <v>-327.71143589743451</v>
      </c>
      <c r="AC135" s="627"/>
      <c r="AD135" s="627"/>
      <c r="AE135" s="627"/>
      <c r="AF135" s="628"/>
      <c r="AG135" s="628">
        <f>SUM(AC136:AG136)</f>
        <v>-7066.8242692307667</v>
      </c>
      <c r="AH135" s="627"/>
      <c r="AI135" s="627"/>
      <c r="AJ135" s="627"/>
      <c r="AK135" s="628"/>
      <c r="AL135" s="628">
        <f>SUM(AH136:AL136)</f>
        <v>-1987.0839102564114</v>
      </c>
      <c r="AM135" s="627"/>
      <c r="AN135" s="627"/>
      <c r="AO135" s="627"/>
      <c r="AP135" s="628"/>
      <c r="AQ135" s="628">
        <f>SUM(AM136:AQ136)</f>
        <v>2900.0679487179495</v>
      </c>
      <c r="AR135" s="201"/>
      <c r="AS135" s="201"/>
      <c r="AT135" s="201"/>
      <c r="AU135" s="628"/>
      <c r="AV135" s="628">
        <f>SUM(AR136:AV136)</f>
        <v>0</v>
      </c>
      <c r="AW135" s="201"/>
      <c r="AX135" s="201"/>
      <c r="AY135" s="201"/>
      <c r="AZ135" s="201"/>
      <c r="BA135" s="628">
        <f>SUM(AV136:BA136)</f>
        <v>0</v>
      </c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ht="13.95" customHeight="1" x14ac:dyDescent="0.3">
      <c r="A136" s="193"/>
      <c r="B136" s="207" t="s">
        <v>174</v>
      </c>
      <c r="C136" s="208"/>
      <c r="D136" s="209">
        <f>SUM(E136:BD136)</f>
        <v>5492.516974358985</v>
      </c>
      <c r="E136" s="210">
        <f t="shared" ref="E136:AJ136" si="165">E77-E134</f>
        <v>-231.87160256410243</v>
      </c>
      <c r="F136" s="210">
        <f t="shared" si="165"/>
        <v>-3274.3032692307693</v>
      </c>
      <c r="G136" s="210">
        <f t="shared" si="165"/>
        <v>-924.81826923076824</v>
      </c>
      <c r="H136" s="210">
        <f t="shared" si="165"/>
        <v>-2607.3266025641033</v>
      </c>
      <c r="I136" s="210">
        <f t="shared" si="165"/>
        <v>2311.9883974358982</v>
      </c>
      <c r="J136" s="210">
        <f t="shared" si="165"/>
        <v>971.82339743589728</v>
      </c>
      <c r="K136" s="210">
        <f t="shared" si="165"/>
        <v>-2232.6932692307687</v>
      </c>
      <c r="L136" s="210">
        <f t="shared" si="165"/>
        <v>-1177.6892692307692</v>
      </c>
      <c r="M136" s="210">
        <f t="shared" si="165"/>
        <v>1735.3852307692305</v>
      </c>
      <c r="N136" s="210">
        <f t="shared" si="165"/>
        <v>691.99923076923096</v>
      </c>
      <c r="O136" s="210">
        <f t="shared" si="165"/>
        <v>2707.4685641025644</v>
      </c>
      <c r="P136" s="210">
        <f t="shared" si="165"/>
        <v>1369.6635641025641</v>
      </c>
      <c r="Q136" s="770">
        <f t="shared" si="165"/>
        <v>1640.3002307692323</v>
      </c>
      <c r="R136" s="210">
        <f t="shared" si="165"/>
        <v>311.66455128205143</v>
      </c>
      <c r="S136" s="210">
        <f t="shared" si="165"/>
        <v>1690.5695512820503</v>
      </c>
      <c r="T136" s="210">
        <f t="shared" si="165"/>
        <v>491.15621794871822</v>
      </c>
      <c r="U136" s="210">
        <f t="shared" si="165"/>
        <v>183.60455128205194</v>
      </c>
      <c r="V136" s="210">
        <f t="shared" si="165"/>
        <v>745.45621794871931</v>
      </c>
      <c r="W136" s="210">
        <f t="shared" si="165"/>
        <v>7571.6912179487172</v>
      </c>
      <c r="X136" s="210">
        <f t="shared" si="165"/>
        <v>2878.6528846153851</v>
      </c>
      <c r="Y136" s="210">
        <f t="shared" si="165"/>
        <v>157.17121794871764</v>
      </c>
      <c r="Z136" s="210">
        <f t="shared" si="165"/>
        <v>-1348.5035128205132</v>
      </c>
      <c r="AA136" s="210">
        <f t="shared" si="165"/>
        <v>106.06148717948781</v>
      </c>
      <c r="AB136" s="210">
        <f t="shared" si="165"/>
        <v>-2121.0935128205119</v>
      </c>
      <c r="AC136" s="210">
        <f t="shared" si="165"/>
        <v>-1139.9868461538463</v>
      </c>
      <c r="AD136" s="210">
        <f t="shared" si="165"/>
        <v>-954.56351282051219</v>
      </c>
      <c r="AE136" s="210">
        <f t="shared" si="165"/>
        <v>-2187.5968589743584</v>
      </c>
      <c r="AF136" s="210">
        <f t="shared" si="165"/>
        <v>-1359.5001923076925</v>
      </c>
      <c r="AG136" s="210">
        <f t="shared" si="165"/>
        <v>-1425.1768589743569</v>
      </c>
      <c r="AH136" s="210">
        <f t="shared" si="165"/>
        <v>-132.0735256410253</v>
      </c>
      <c r="AI136" s="210">
        <f t="shared" si="165"/>
        <v>1331.0394871794861</v>
      </c>
      <c r="AJ136" s="210">
        <f t="shared" si="165"/>
        <v>-13.025512820512631</v>
      </c>
      <c r="AK136" s="210">
        <f t="shared" ref="AK136:BD136" si="166">AK77-AK134</f>
        <v>-1235.7388461538462</v>
      </c>
      <c r="AL136" s="210">
        <f t="shared" si="166"/>
        <v>-1937.2855128205133</v>
      </c>
      <c r="AM136" s="210">
        <f t="shared" si="166"/>
        <v>1091.1578205128208</v>
      </c>
      <c r="AN136" s="210">
        <f t="shared" si="166"/>
        <v>-574.71717948717924</v>
      </c>
      <c r="AO136" s="210">
        <f t="shared" si="166"/>
        <v>1225.209487179487</v>
      </c>
      <c r="AP136" s="210">
        <f t="shared" si="166"/>
        <v>1158.417820512821</v>
      </c>
      <c r="AQ136" s="210">
        <f t="shared" si="166"/>
        <v>0</v>
      </c>
      <c r="AR136" s="210">
        <f t="shared" si="166"/>
        <v>0</v>
      </c>
      <c r="AS136" s="210">
        <f t="shared" si="166"/>
        <v>0</v>
      </c>
      <c r="AT136" s="210">
        <f t="shared" si="166"/>
        <v>0</v>
      </c>
      <c r="AU136" s="210">
        <f t="shared" si="166"/>
        <v>0</v>
      </c>
      <c r="AV136" s="210">
        <f t="shared" si="166"/>
        <v>0</v>
      </c>
      <c r="AW136" s="210">
        <f t="shared" si="166"/>
        <v>0</v>
      </c>
      <c r="AX136" s="210">
        <f t="shared" si="166"/>
        <v>0</v>
      </c>
      <c r="AY136" s="210">
        <f t="shared" si="166"/>
        <v>0</v>
      </c>
      <c r="AZ136" s="210">
        <f t="shared" si="166"/>
        <v>0</v>
      </c>
      <c r="BA136" s="210">
        <f t="shared" si="166"/>
        <v>0</v>
      </c>
      <c r="BB136" s="210">
        <f t="shared" si="166"/>
        <v>0</v>
      </c>
      <c r="BC136" s="210">
        <f t="shared" si="166"/>
        <v>0</v>
      </c>
      <c r="BD136" s="210">
        <f t="shared" si="166"/>
        <v>0</v>
      </c>
      <c r="BE136" s="195"/>
      <c r="BF136" s="162">
        <f>SUM(E136:H136)</f>
        <v>-7038.3197435897428</v>
      </c>
      <c r="BG136" s="157">
        <f>SUM(I136:L136)</f>
        <v>-126.57074358974251</v>
      </c>
      <c r="BH136" s="157">
        <f>SUM(M136:Q136)</f>
        <v>8144.8168205128222</v>
      </c>
      <c r="BI136" s="157">
        <f>SUM(R136:U136)</f>
        <v>2676.9948717948719</v>
      </c>
      <c r="BJ136" s="157">
        <f>SUM(V136:Y136)</f>
        <v>11352.971538461541</v>
      </c>
      <c r="BK136" s="157">
        <f>SUM(Z136:AD136)</f>
        <v>-5458.0858974358962</v>
      </c>
      <c r="BL136" s="157">
        <f>SUM(AE136:AH136)</f>
        <v>-5104.3474358974336</v>
      </c>
      <c r="BM136" s="157">
        <f>SUM(AI136:AL136)</f>
        <v>-1855.0103846153861</v>
      </c>
      <c r="BN136" s="157">
        <f>SUM(AM136:AQ136)</f>
        <v>2900.0679487179495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5492.5169743589831</v>
      </c>
      <c r="BS136" s="157">
        <f>SUM(BF136:BH136)</f>
        <v>979.92633333333652</v>
      </c>
      <c r="BT136" s="157">
        <f>SUM(BI136:BK136)</f>
        <v>8571.8805128205167</v>
      </c>
      <c r="BU136" s="157">
        <f>SUM(BL136:BN136)</f>
        <v>-4059.2898717948701</v>
      </c>
      <c r="BV136" s="157">
        <f>SUM(BO136:BQ136)</f>
        <v>0</v>
      </c>
      <c r="BW136" s="157">
        <f>SUM(BF136:BK136)</f>
        <v>9551.8068461538533</v>
      </c>
      <c r="BX136" s="157">
        <f>SUM(BL136:BQ136)</f>
        <v>-4059.2898717948701</v>
      </c>
      <c r="BY136" s="157">
        <f>IF(Info!$O$3="Q1",$BS136,IF(Info!$O$3="Q2",$BS136+$BT136,IF(Info!$O$3="Q3",$BS136+$BT136+$BU136,$BR136)))</f>
        <v>979.92633333333652</v>
      </c>
      <c r="BZ136" s="157">
        <f>IF(Info!$O$3="Q1",$BS136,IF(Info!$O$3="Q2",$BT136,IF(Info!$O$3="Q3",$BU136,$BV136)))</f>
        <v>979.92633333333652</v>
      </c>
      <c r="CA136" s="197"/>
    </row>
    <row r="137" spans="1:79" ht="13.95" customHeight="1" x14ac:dyDescent="0.3">
      <c r="A137" s="193"/>
      <c r="B137" s="160" t="s">
        <v>378</v>
      </c>
      <c r="C137" s="194"/>
      <c r="D137" s="211"/>
      <c r="E137" s="161">
        <f>E136</f>
        <v>-231.87160256410243</v>
      </c>
      <c r="F137" s="161">
        <f t="shared" ref="F137:AK137" si="167">E137+F136</f>
        <v>-3506.1748717948717</v>
      </c>
      <c r="G137" s="161">
        <f t="shared" si="167"/>
        <v>-4430.9931410256395</v>
      </c>
      <c r="H137" s="161">
        <f t="shared" si="167"/>
        <v>-7038.3197435897428</v>
      </c>
      <c r="I137" s="161">
        <f t="shared" si="167"/>
        <v>-4726.3313461538446</v>
      </c>
      <c r="J137" s="161">
        <f t="shared" si="167"/>
        <v>-3754.5079487179473</v>
      </c>
      <c r="K137" s="161">
        <f t="shared" si="167"/>
        <v>-5987.2012179487156</v>
      </c>
      <c r="L137" s="161">
        <f t="shared" si="167"/>
        <v>-7164.8904871794848</v>
      </c>
      <c r="M137" s="161">
        <f t="shared" si="167"/>
        <v>-5429.5052564102543</v>
      </c>
      <c r="N137" s="161">
        <f t="shared" si="167"/>
        <v>-4737.5060256410234</v>
      </c>
      <c r="O137" s="161">
        <f t="shared" si="167"/>
        <v>-2030.037461538459</v>
      </c>
      <c r="P137" s="161">
        <f t="shared" si="167"/>
        <v>-660.37389743589483</v>
      </c>
      <c r="Q137" s="762">
        <f t="shared" si="167"/>
        <v>979.92633333333742</v>
      </c>
      <c r="R137" s="161">
        <f t="shared" si="167"/>
        <v>1291.5908846153889</v>
      </c>
      <c r="S137" s="161">
        <f t="shared" si="167"/>
        <v>2982.1604358974391</v>
      </c>
      <c r="T137" s="161">
        <f t="shared" si="167"/>
        <v>3473.3166538461574</v>
      </c>
      <c r="U137" s="161">
        <f t="shared" si="167"/>
        <v>3656.9212051282093</v>
      </c>
      <c r="V137" s="161">
        <f t="shared" si="167"/>
        <v>4402.3774230769286</v>
      </c>
      <c r="W137" s="161">
        <f t="shared" si="167"/>
        <v>11974.068641025646</v>
      </c>
      <c r="X137" s="161">
        <f t="shared" si="167"/>
        <v>14852.721525641031</v>
      </c>
      <c r="Y137" s="161">
        <f t="shared" si="167"/>
        <v>15009.892743589749</v>
      </c>
      <c r="Z137" s="161">
        <f t="shared" si="167"/>
        <v>13661.389230769237</v>
      </c>
      <c r="AA137" s="161">
        <f t="shared" si="167"/>
        <v>13767.450717948725</v>
      </c>
      <c r="AB137" s="161">
        <f t="shared" si="167"/>
        <v>11646.357205128214</v>
      </c>
      <c r="AC137" s="161">
        <f t="shared" si="167"/>
        <v>10506.370358974367</v>
      </c>
      <c r="AD137" s="161">
        <f t="shared" si="167"/>
        <v>9551.8068461538551</v>
      </c>
      <c r="AE137" s="161">
        <f t="shared" si="167"/>
        <v>7364.2099871794962</v>
      </c>
      <c r="AF137" s="161">
        <f t="shared" si="167"/>
        <v>6004.7097948718038</v>
      </c>
      <c r="AG137" s="161">
        <f t="shared" si="167"/>
        <v>4579.5329358974468</v>
      </c>
      <c r="AH137" s="161">
        <f t="shared" si="167"/>
        <v>4447.4594102564215</v>
      </c>
      <c r="AI137" s="161">
        <f t="shared" si="167"/>
        <v>5778.4988974359076</v>
      </c>
      <c r="AJ137" s="161">
        <f t="shared" si="167"/>
        <v>5765.4733846153949</v>
      </c>
      <c r="AK137" s="161">
        <f t="shared" si="167"/>
        <v>4529.7345384615492</v>
      </c>
      <c r="AL137" s="161">
        <f t="shared" ref="AL137:BQ137" si="168">AK137+AL136</f>
        <v>2592.4490256410359</v>
      </c>
      <c r="AM137" s="161">
        <f t="shared" si="168"/>
        <v>3683.6068461538566</v>
      </c>
      <c r="AN137" s="161">
        <f t="shared" si="168"/>
        <v>3108.8896666666774</v>
      </c>
      <c r="AO137" s="161">
        <f t="shared" si="168"/>
        <v>4334.099153846164</v>
      </c>
      <c r="AP137" s="161">
        <f t="shared" si="168"/>
        <v>5492.516974358985</v>
      </c>
      <c r="AQ137" s="161">
        <f t="shared" si="168"/>
        <v>5492.516974358985</v>
      </c>
      <c r="AR137" s="161">
        <f t="shared" si="168"/>
        <v>5492.516974358985</v>
      </c>
      <c r="AS137" s="161">
        <f t="shared" si="168"/>
        <v>5492.516974358985</v>
      </c>
      <c r="AT137" s="161">
        <f t="shared" si="168"/>
        <v>5492.516974358985</v>
      </c>
      <c r="AU137" s="161">
        <f t="shared" si="168"/>
        <v>5492.516974358985</v>
      </c>
      <c r="AV137" s="161">
        <f t="shared" si="168"/>
        <v>5492.516974358985</v>
      </c>
      <c r="AW137" s="161">
        <f t="shared" si="168"/>
        <v>5492.516974358985</v>
      </c>
      <c r="AX137" s="161">
        <f t="shared" si="168"/>
        <v>5492.516974358985</v>
      </c>
      <c r="AY137" s="161">
        <f t="shared" si="168"/>
        <v>5492.516974358985</v>
      </c>
      <c r="AZ137" s="161">
        <f t="shared" si="168"/>
        <v>5492.516974358985</v>
      </c>
      <c r="BA137" s="161">
        <f t="shared" si="168"/>
        <v>5492.516974358985</v>
      </c>
      <c r="BB137" s="161">
        <f t="shared" si="168"/>
        <v>5492.516974358985</v>
      </c>
      <c r="BC137" s="161">
        <f t="shared" si="168"/>
        <v>5492.516974358985</v>
      </c>
      <c r="BD137" s="161">
        <f t="shared" si="168"/>
        <v>5492.516974358985</v>
      </c>
      <c r="BE137" s="195"/>
      <c r="BF137" s="212">
        <f>BF136</f>
        <v>-7038.3197435897428</v>
      </c>
      <c r="BG137" s="161">
        <f t="shared" ref="BG137:BQ137" si="169">BF137+BG136</f>
        <v>-7164.8904871794857</v>
      </c>
      <c r="BH137" s="161">
        <f t="shared" si="169"/>
        <v>979.92633333333652</v>
      </c>
      <c r="BI137" s="161">
        <f t="shared" si="169"/>
        <v>3656.9212051282084</v>
      </c>
      <c r="BJ137" s="161">
        <f t="shared" si="169"/>
        <v>15009.892743589749</v>
      </c>
      <c r="BK137" s="161">
        <f t="shared" si="169"/>
        <v>9551.8068461538533</v>
      </c>
      <c r="BL137" s="161">
        <f t="shared" si="169"/>
        <v>4447.4594102564197</v>
      </c>
      <c r="BM137" s="161">
        <f t="shared" si="169"/>
        <v>2592.4490256410336</v>
      </c>
      <c r="BN137" s="161">
        <f t="shared" si="169"/>
        <v>5492.5169743589831</v>
      </c>
      <c r="BO137" s="161">
        <f t="shared" si="169"/>
        <v>5492.5169743589831</v>
      </c>
      <c r="BP137" s="161">
        <f t="shared" si="169"/>
        <v>5492.5169743589831</v>
      </c>
      <c r="BQ137" s="161">
        <f t="shared" si="169"/>
        <v>5492.5169743589831</v>
      </c>
      <c r="BR137" s="157"/>
      <c r="BS137" s="161">
        <f>BS136</f>
        <v>979.92633333333652</v>
      </c>
      <c r="BT137" s="161">
        <f>BS137+BT136</f>
        <v>9551.8068461538533</v>
      </c>
      <c r="BU137" s="161">
        <f>BT137+BU136</f>
        <v>5492.5169743589831</v>
      </c>
      <c r="BV137" s="161">
        <f>BU137+BV136</f>
        <v>5492.5169743589831</v>
      </c>
      <c r="BW137" s="157">
        <f>BT137</f>
        <v>9551.8068461538533</v>
      </c>
      <c r="BX137" s="157">
        <f>BV137</f>
        <v>5492.5169743589831</v>
      </c>
      <c r="BY137" s="157"/>
      <c r="BZ137" s="157"/>
      <c r="CA137" s="197"/>
    </row>
    <row r="138" spans="1:79" ht="13.95" customHeight="1" x14ac:dyDescent="0.35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685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698"/>
      <c r="AJ138" s="698"/>
      <c r="AK138" s="698"/>
      <c r="AL138" s="698"/>
      <c r="AM138" s="698"/>
      <c r="AN138" s="698"/>
      <c r="AO138" s="698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ht="13.95" customHeight="1" x14ac:dyDescent="0.3">
      <c r="A139" s="193"/>
      <c r="B139" s="78" t="s">
        <v>379</v>
      </c>
      <c r="C139" s="194"/>
      <c r="D139" s="157">
        <f>SUM(E139:BD139)</f>
        <v>23564.556666666671</v>
      </c>
      <c r="E139" s="77">
        <f t="shared" ref="E139:AJ139" si="170">E365</f>
        <v>-2749.0726666666665</v>
      </c>
      <c r="F139" s="77">
        <f t="shared" si="170"/>
        <v>-1337.9226666666664</v>
      </c>
      <c r="G139" s="77">
        <f t="shared" si="170"/>
        <v>-1193.590666666666</v>
      </c>
      <c r="H139" s="77">
        <f t="shared" si="170"/>
        <v>-2896.3966666666674</v>
      </c>
      <c r="I139" s="77">
        <f t="shared" si="170"/>
        <v>-8.126333333333605</v>
      </c>
      <c r="J139" s="77">
        <f t="shared" si="170"/>
        <v>-1605.224666666667</v>
      </c>
      <c r="K139" s="77">
        <f t="shared" si="170"/>
        <v>-61.48966666666638</v>
      </c>
      <c r="L139" s="77">
        <f t="shared" si="170"/>
        <v>-552.32399999999961</v>
      </c>
      <c r="M139" s="77">
        <f t="shared" si="170"/>
        <v>2881.5126666666674</v>
      </c>
      <c r="N139" s="77">
        <f t="shared" si="170"/>
        <v>1133.827666666667</v>
      </c>
      <c r="O139" s="77">
        <f t="shared" si="170"/>
        <v>2414.949333333333</v>
      </c>
      <c r="P139" s="77">
        <f t="shared" si="170"/>
        <v>293.12966666666762</v>
      </c>
      <c r="Q139" s="771">
        <f t="shared" si="170"/>
        <v>1098.6353333333345</v>
      </c>
      <c r="R139" s="77">
        <f t="shared" si="170"/>
        <v>-1179.0850000000009</v>
      </c>
      <c r="S139" s="77">
        <f t="shared" si="170"/>
        <v>2593.6853333333338</v>
      </c>
      <c r="T139" s="77">
        <f t="shared" si="170"/>
        <v>1298.2956666666669</v>
      </c>
      <c r="U139" s="77">
        <f t="shared" si="170"/>
        <v>-1953.7446666666669</v>
      </c>
      <c r="V139" s="77">
        <f t="shared" si="170"/>
        <v>-282.6906666666664</v>
      </c>
      <c r="W139" s="77">
        <f t="shared" si="170"/>
        <v>-1868.3793333333324</v>
      </c>
      <c r="X139" s="77">
        <f t="shared" si="170"/>
        <v>3936.2203333333346</v>
      </c>
      <c r="Y139" s="77">
        <f t="shared" si="170"/>
        <v>823.35166666666646</v>
      </c>
      <c r="Z139" s="77">
        <f t="shared" si="170"/>
        <v>1186.0136666666667</v>
      </c>
      <c r="AA139" s="77">
        <f t="shared" si="170"/>
        <v>-220.37633333333179</v>
      </c>
      <c r="AB139" s="77">
        <f t="shared" si="170"/>
        <v>-1946.6103333333331</v>
      </c>
      <c r="AC139" s="77">
        <f t="shared" si="170"/>
        <v>102.42766666666739</v>
      </c>
      <c r="AD139" s="77">
        <f t="shared" si="170"/>
        <v>-1163.5889999999999</v>
      </c>
      <c r="AE139" s="77">
        <f t="shared" si="170"/>
        <v>571.34966666666605</v>
      </c>
      <c r="AF139" s="77">
        <f t="shared" si="170"/>
        <v>723.32933333333312</v>
      </c>
      <c r="AG139" s="77">
        <f t="shared" si="170"/>
        <v>965.85466666666525</v>
      </c>
      <c r="AH139" s="77">
        <f t="shared" si="170"/>
        <v>1335.2586666666675</v>
      </c>
      <c r="AI139" s="77">
        <f t="shared" si="170"/>
        <v>1727.3343333333332</v>
      </c>
      <c r="AJ139" s="77">
        <f t="shared" si="170"/>
        <v>3205.0393333333341</v>
      </c>
      <c r="AK139" s="77">
        <f t="shared" ref="AK139:BD139" si="171">AK365</f>
        <v>1224.0490000000009</v>
      </c>
      <c r="AL139" s="77">
        <f t="shared" si="171"/>
        <v>-127.82399999999961</v>
      </c>
      <c r="AM139" s="77">
        <f t="shared" si="171"/>
        <v>-613.75799999999981</v>
      </c>
      <c r="AN139" s="77">
        <f t="shared" si="171"/>
        <v>3022.2990000000018</v>
      </c>
      <c r="AO139" s="77">
        <f t="shared" si="171"/>
        <v>2493.9320000000016</v>
      </c>
      <c r="AP139" s="77">
        <f t="shared" si="171"/>
        <v>-354.73799999999937</v>
      </c>
      <c r="AQ139" s="77">
        <f t="shared" si="171"/>
        <v>805.89600000000064</v>
      </c>
      <c r="AR139" s="77">
        <f t="shared" si="171"/>
        <v>1967.4163333333345</v>
      </c>
      <c r="AS139" s="77">
        <f t="shared" si="171"/>
        <v>-264.82000000000062</v>
      </c>
      <c r="AT139" s="77">
        <f t="shared" si="171"/>
        <v>-588.65999999999985</v>
      </c>
      <c r="AU139" s="77">
        <f t="shared" si="171"/>
        <v>-345.60566666666546</v>
      </c>
      <c r="AV139" s="77">
        <f t="shared" si="171"/>
        <v>936.29866666666658</v>
      </c>
      <c r="AW139" s="77">
        <f t="shared" si="171"/>
        <v>-29.089666666666744</v>
      </c>
      <c r="AX139" s="77">
        <f t="shared" si="171"/>
        <v>3590.3173333333334</v>
      </c>
      <c r="AY139" s="77">
        <f t="shared" si="171"/>
        <v>1042.2596666666668</v>
      </c>
      <c r="AZ139" s="77">
        <f t="shared" si="171"/>
        <v>-1667.9353333333329</v>
      </c>
      <c r="BA139" s="77">
        <f t="shared" si="171"/>
        <v>2021.1740000000009</v>
      </c>
      <c r="BB139" s="77">
        <f t="shared" si="171"/>
        <v>-1415.0310000000009</v>
      </c>
      <c r="BC139" s="77">
        <f t="shared" si="171"/>
        <v>2708.5220000000008</v>
      </c>
      <c r="BD139" s="77">
        <f t="shared" si="171"/>
        <v>1888.2620000000006</v>
      </c>
      <c r="BE139" s="195"/>
      <c r="BF139" s="163">
        <f>SUM(E139:H139)</f>
        <v>-8176.9826666666668</v>
      </c>
      <c r="BG139" s="77">
        <f>SUM(I139:L139)</f>
        <v>-2227.1646666666666</v>
      </c>
      <c r="BH139" s="77">
        <f>SUM(M139:Q139)</f>
        <v>7822.0546666666696</v>
      </c>
      <c r="BI139" s="77">
        <f>SUM(R139:U139)</f>
        <v>759.15133333333279</v>
      </c>
      <c r="BJ139" s="77">
        <f>SUM(V139:Y139)</f>
        <v>2608.5020000000022</v>
      </c>
      <c r="BK139" s="77">
        <f>SUM(Z139:AD139)</f>
        <v>-2042.1343333333307</v>
      </c>
      <c r="BL139" s="77">
        <f>SUM(AE139:AH139)</f>
        <v>3595.792333333332</v>
      </c>
      <c r="BM139" s="77">
        <f>SUM(AI139:AL139)</f>
        <v>6028.5986666666686</v>
      </c>
      <c r="BN139" s="77">
        <f>SUM(AM139:AQ139)</f>
        <v>5353.6310000000049</v>
      </c>
      <c r="BO139" s="77">
        <f>SUM(AR139:AU139)</f>
        <v>768.33066666666855</v>
      </c>
      <c r="BP139" s="77">
        <f>SUM(AV139:AY139)</f>
        <v>5539.7860000000001</v>
      </c>
      <c r="BQ139" s="77">
        <f>SUM(AZ139:BD139)</f>
        <v>3534.9916666666686</v>
      </c>
      <c r="BR139" s="161">
        <f>SUM(BF139:BQ139)</f>
        <v>23564.556666666682</v>
      </c>
      <c r="BS139" s="77">
        <f>SUM(BF139:BH139)</f>
        <v>-2582.0926666666646</v>
      </c>
      <c r="BT139" s="77">
        <f>SUM(BI139:BK139)</f>
        <v>1325.5190000000043</v>
      </c>
      <c r="BU139" s="77">
        <f>SUM(BL139:BN139)</f>
        <v>14978.022000000004</v>
      </c>
      <c r="BV139" s="77">
        <f>SUM(BO139:BQ139)</f>
        <v>9843.1083333333372</v>
      </c>
      <c r="BW139" s="77">
        <f>SUM(BF139:BK139)</f>
        <v>-1256.5736666666603</v>
      </c>
      <c r="BX139" s="77">
        <f>SUM(BL139:BQ139)</f>
        <v>24821.130333333342</v>
      </c>
      <c r="BY139" s="77">
        <f>IF(Info!$O$3="Q1",$BS139,IF(Info!$O$3="Q2",$BS139+$BT139,IF(Info!$O$3="Q3",$BS139+$BT139+$BU139,$BR139)))</f>
        <v>-2582.0926666666646</v>
      </c>
      <c r="BZ139" s="77">
        <f>IF(Info!$O$3="Q1",$BS139,IF(Info!$O$3="Q2",$BT139,IF(Info!$O$3="Q3",$BU139,$BV139)))</f>
        <v>-2582.0926666666646</v>
      </c>
      <c r="CA139" s="197"/>
    </row>
    <row r="140" spans="1:79" ht="13.95" customHeight="1" x14ac:dyDescent="0.3">
      <c r="A140" s="193"/>
      <c r="B140" s="78" t="s">
        <v>380</v>
      </c>
      <c r="C140" s="194"/>
      <c r="D140" s="157">
        <f>SUM(E140:BD140)</f>
        <v>-18072.039692307699</v>
      </c>
      <c r="E140" s="77">
        <f t="shared" ref="E140:AJ140" si="172">E136-E139</f>
        <v>2517.201064102564</v>
      </c>
      <c r="F140" s="77">
        <f t="shared" si="172"/>
        <v>-1936.3806025641029</v>
      </c>
      <c r="G140" s="77">
        <f t="shared" si="172"/>
        <v>268.7723974358978</v>
      </c>
      <c r="H140" s="77">
        <f t="shared" si="172"/>
        <v>289.07006410256417</v>
      </c>
      <c r="I140" s="77">
        <f t="shared" si="172"/>
        <v>2320.1147307692318</v>
      </c>
      <c r="J140" s="77">
        <f t="shared" si="172"/>
        <v>2577.0480641025642</v>
      </c>
      <c r="K140" s="77">
        <f t="shared" si="172"/>
        <v>-2171.2036025641023</v>
      </c>
      <c r="L140" s="77">
        <f t="shared" si="172"/>
        <v>-625.36526923076963</v>
      </c>
      <c r="M140" s="77">
        <f t="shared" si="172"/>
        <v>-1146.127435897437</v>
      </c>
      <c r="N140" s="77">
        <f t="shared" si="172"/>
        <v>-441.82843589743607</v>
      </c>
      <c r="O140" s="77">
        <f t="shared" si="172"/>
        <v>292.5192307692314</v>
      </c>
      <c r="P140" s="77">
        <f t="shared" si="172"/>
        <v>1076.5338974358965</v>
      </c>
      <c r="Q140" s="771">
        <f t="shared" si="172"/>
        <v>541.66489743589773</v>
      </c>
      <c r="R140" s="77">
        <f t="shared" si="172"/>
        <v>1490.7495512820524</v>
      </c>
      <c r="S140" s="77">
        <f t="shared" si="172"/>
        <v>-903.11578205128353</v>
      </c>
      <c r="T140" s="77">
        <f t="shared" si="172"/>
        <v>-807.13944871794865</v>
      </c>
      <c r="U140" s="77">
        <f t="shared" si="172"/>
        <v>2137.3492179487189</v>
      </c>
      <c r="V140" s="77">
        <f t="shared" si="172"/>
        <v>1028.1468846153857</v>
      </c>
      <c r="W140" s="77">
        <f t="shared" si="172"/>
        <v>9440.0705512820496</v>
      </c>
      <c r="X140" s="77">
        <f t="shared" si="172"/>
        <v>-1057.5674487179494</v>
      </c>
      <c r="Y140" s="77">
        <f t="shared" si="172"/>
        <v>-666.18044871794882</v>
      </c>
      <c r="Z140" s="77">
        <f t="shared" si="172"/>
        <v>-2534.5171794871799</v>
      </c>
      <c r="AA140" s="77">
        <f t="shared" si="172"/>
        <v>326.4378205128196</v>
      </c>
      <c r="AB140" s="77">
        <f t="shared" si="172"/>
        <v>-174.48317948717886</v>
      </c>
      <c r="AC140" s="77">
        <f t="shared" si="172"/>
        <v>-1242.4145128205137</v>
      </c>
      <c r="AD140" s="77">
        <f t="shared" si="172"/>
        <v>209.02548717948775</v>
      </c>
      <c r="AE140" s="77">
        <f t="shared" si="172"/>
        <v>-2758.9465256410244</v>
      </c>
      <c r="AF140" s="77">
        <f t="shared" si="172"/>
        <v>-2082.8295256410256</v>
      </c>
      <c r="AG140" s="77">
        <f t="shared" si="172"/>
        <v>-2391.0315256410222</v>
      </c>
      <c r="AH140" s="77">
        <f t="shared" si="172"/>
        <v>-1467.3321923076928</v>
      </c>
      <c r="AI140" s="77">
        <f t="shared" si="172"/>
        <v>-396.29484615384717</v>
      </c>
      <c r="AJ140" s="77">
        <f t="shared" si="172"/>
        <v>-3218.0648461538467</v>
      </c>
      <c r="AK140" s="77">
        <f t="shared" ref="AK140:BP140" si="173">AK136-AK139</f>
        <v>-2459.7878461538471</v>
      </c>
      <c r="AL140" s="77">
        <f t="shared" si="173"/>
        <v>-1809.4615128205137</v>
      </c>
      <c r="AM140" s="77">
        <f t="shared" si="173"/>
        <v>1704.9158205128206</v>
      </c>
      <c r="AN140" s="77">
        <f t="shared" si="173"/>
        <v>-3597.016179487181</v>
      </c>
      <c r="AO140" s="77">
        <f t="shared" si="173"/>
        <v>-1268.7225128205146</v>
      </c>
      <c r="AP140" s="77">
        <f t="shared" si="173"/>
        <v>1513.1558205128204</v>
      </c>
      <c r="AQ140" s="77">
        <f t="shared" si="173"/>
        <v>-805.89600000000064</v>
      </c>
      <c r="AR140" s="77">
        <f t="shared" si="173"/>
        <v>-1967.4163333333345</v>
      </c>
      <c r="AS140" s="77">
        <f t="shared" si="173"/>
        <v>264.82000000000062</v>
      </c>
      <c r="AT140" s="77">
        <f t="shared" si="173"/>
        <v>588.65999999999985</v>
      </c>
      <c r="AU140" s="77">
        <f t="shared" si="173"/>
        <v>345.60566666666546</v>
      </c>
      <c r="AV140" s="77">
        <f t="shared" si="173"/>
        <v>-936.29866666666658</v>
      </c>
      <c r="AW140" s="77">
        <f t="shared" si="173"/>
        <v>29.089666666666744</v>
      </c>
      <c r="AX140" s="77">
        <f t="shared" si="173"/>
        <v>-3590.3173333333334</v>
      </c>
      <c r="AY140" s="77">
        <f t="shared" si="173"/>
        <v>-1042.2596666666668</v>
      </c>
      <c r="AZ140" s="77">
        <f t="shared" si="173"/>
        <v>1667.9353333333329</v>
      </c>
      <c r="BA140" s="77">
        <f t="shared" si="173"/>
        <v>-2021.1740000000009</v>
      </c>
      <c r="BB140" s="77">
        <f t="shared" si="173"/>
        <v>1415.0310000000009</v>
      </c>
      <c r="BC140" s="77">
        <f t="shared" si="173"/>
        <v>-2708.5220000000008</v>
      </c>
      <c r="BD140" s="77">
        <f t="shared" si="173"/>
        <v>-1888.2620000000006</v>
      </c>
      <c r="BE140" s="195"/>
      <c r="BF140" s="163">
        <f>SUM(E140:H140)</f>
        <v>1138.6629230769231</v>
      </c>
      <c r="BG140" s="77">
        <f>SUM(I140:L140)</f>
        <v>2100.5939230769241</v>
      </c>
      <c r="BH140" s="77">
        <f>SUM(M140:Q140)</f>
        <v>322.76215384615261</v>
      </c>
      <c r="BI140" s="77">
        <f>SUM(R140:U140)</f>
        <v>1917.8435384615391</v>
      </c>
      <c r="BJ140" s="77">
        <f>SUM(V140:Y140)</f>
        <v>8744.469538461537</v>
      </c>
      <c r="BK140" s="77">
        <f>SUM(Z140:AD140)</f>
        <v>-3415.951564102565</v>
      </c>
      <c r="BL140" s="77">
        <f>SUM(AE140:AH140)</f>
        <v>-8700.1397692307655</v>
      </c>
      <c r="BM140" s="77">
        <f>SUM(AI140:AL140)</f>
        <v>-7883.6090512820538</v>
      </c>
      <c r="BN140" s="77">
        <f>SUM(AM140:AQ140)</f>
        <v>-2453.5630512820553</v>
      </c>
      <c r="BO140" s="77">
        <f>SUM(AR140:AU140)</f>
        <v>-768.33066666666855</v>
      </c>
      <c r="BP140" s="77">
        <f>SUM(AV140:AY140)</f>
        <v>-5539.7860000000001</v>
      </c>
      <c r="BQ140" s="77">
        <f>SUM(AZ140:BD140)</f>
        <v>-3534.9916666666686</v>
      </c>
      <c r="BR140" s="77">
        <f>SUM(BF140:BQ140)</f>
        <v>-18072.039692307699</v>
      </c>
      <c r="BS140" s="77">
        <f>SUM(BF140:BH140)</f>
        <v>3562.0189999999998</v>
      </c>
      <c r="BT140" s="77">
        <f>SUM(BI140:BK140)</f>
        <v>7246.3615128205111</v>
      </c>
      <c r="BU140" s="77">
        <f>SUM(BL140:BN140)</f>
        <v>-19037.311871794875</v>
      </c>
      <c r="BV140" s="77">
        <f>SUM(BO140:BQ140)</f>
        <v>-9843.1083333333372</v>
      </c>
      <c r="BW140" s="77">
        <f>SUM(BF140:BK140)</f>
        <v>10808.380512820511</v>
      </c>
      <c r="BX140" s="77">
        <f>SUM(BL140:BQ140)</f>
        <v>-28880.420205128212</v>
      </c>
      <c r="BY140" s="77">
        <f>IF(Info!$O$3="Q1",$BS140,IF(Info!$O$3="Q2",$BS140+$BT140,IF(Info!$O$3="Q3",$BS140+$BT140+$BU140,$BR140)))</f>
        <v>3562.0189999999998</v>
      </c>
      <c r="BZ140" s="77">
        <f>IF(Info!$O$3="Q1",$BS140,IF(Info!$O$3="Q2",$BT140,IF(Info!$O$3="Q3",$BU140,$BV140)))</f>
        <v>3562.0189999999998</v>
      </c>
      <c r="CA140" s="197"/>
    </row>
    <row r="141" spans="1:79" ht="13.95" customHeight="1" x14ac:dyDescent="0.3">
      <c r="A141" s="193"/>
      <c r="B141" s="78" t="s">
        <v>378</v>
      </c>
      <c r="C141" s="194"/>
      <c r="D141" s="46"/>
      <c r="E141" s="77">
        <f>E140</f>
        <v>2517.201064102564</v>
      </c>
      <c r="F141" s="77">
        <f t="shared" ref="F141:AK141" si="174">E141+F140</f>
        <v>580.82046153846113</v>
      </c>
      <c r="G141" s="77">
        <f t="shared" si="174"/>
        <v>849.59285897435893</v>
      </c>
      <c r="H141" s="77">
        <f t="shared" si="174"/>
        <v>1138.6629230769231</v>
      </c>
      <c r="I141" s="77">
        <f t="shared" si="174"/>
        <v>3458.7776538461549</v>
      </c>
      <c r="J141" s="77">
        <f t="shared" si="174"/>
        <v>6035.8257179487191</v>
      </c>
      <c r="K141" s="77">
        <f t="shared" si="174"/>
        <v>3864.6221153846168</v>
      </c>
      <c r="L141" s="77">
        <f t="shared" si="174"/>
        <v>3239.2568461538472</v>
      </c>
      <c r="M141" s="77">
        <f t="shared" si="174"/>
        <v>2093.1294102564102</v>
      </c>
      <c r="N141" s="77">
        <f t="shared" si="174"/>
        <v>1651.3009743589741</v>
      </c>
      <c r="O141" s="77">
        <f t="shared" si="174"/>
        <v>1943.8202051282055</v>
      </c>
      <c r="P141" s="77">
        <f t="shared" si="174"/>
        <v>3020.354102564102</v>
      </c>
      <c r="Q141" s="771">
        <f t="shared" si="174"/>
        <v>3562.0189999999998</v>
      </c>
      <c r="R141" s="77">
        <f t="shared" si="174"/>
        <v>5052.7685512820517</v>
      </c>
      <c r="S141" s="77">
        <f t="shared" si="174"/>
        <v>4149.6527692307682</v>
      </c>
      <c r="T141" s="77">
        <f t="shared" si="174"/>
        <v>3342.5133205128195</v>
      </c>
      <c r="U141" s="77">
        <f t="shared" si="174"/>
        <v>5479.8625384615389</v>
      </c>
      <c r="V141" s="77">
        <f t="shared" si="174"/>
        <v>6508.0094230769246</v>
      </c>
      <c r="W141" s="77">
        <f t="shared" si="174"/>
        <v>15948.079974358974</v>
      </c>
      <c r="X141" s="77">
        <f t="shared" si="174"/>
        <v>14890.512525641025</v>
      </c>
      <c r="Y141" s="77">
        <f t="shared" si="174"/>
        <v>14224.332076923076</v>
      </c>
      <c r="Z141" s="77">
        <f t="shared" si="174"/>
        <v>11689.814897435896</v>
      </c>
      <c r="AA141" s="77">
        <f t="shared" si="174"/>
        <v>12016.252717948715</v>
      </c>
      <c r="AB141" s="77">
        <f t="shared" si="174"/>
        <v>11841.769538461536</v>
      </c>
      <c r="AC141" s="77">
        <f t="shared" si="174"/>
        <v>10599.355025641024</v>
      </c>
      <c r="AD141" s="77">
        <f t="shared" si="174"/>
        <v>10808.380512820511</v>
      </c>
      <c r="AE141" s="77">
        <f t="shared" si="174"/>
        <v>8049.4339871794873</v>
      </c>
      <c r="AF141" s="77">
        <f t="shared" si="174"/>
        <v>5966.6044615384617</v>
      </c>
      <c r="AG141" s="77">
        <f t="shared" si="174"/>
        <v>3575.5729358974395</v>
      </c>
      <c r="AH141" s="77">
        <f t="shared" si="174"/>
        <v>2108.2407435897467</v>
      </c>
      <c r="AI141" s="77">
        <f t="shared" si="174"/>
        <v>1711.9458974358995</v>
      </c>
      <c r="AJ141" s="77">
        <f t="shared" si="174"/>
        <v>-1506.1189487179472</v>
      </c>
      <c r="AK141" s="77">
        <f t="shared" si="174"/>
        <v>-3965.9067948717943</v>
      </c>
      <c r="AL141" s="77">
        <f t="shared" ref="AL141:BQ141" si="175">AK141+AL140</f>
        <v>-5775.368307692308</v>
      </c>
      <c r="AM141" s="77">
        <f t="shared" si="175"/>
        <v>-4070.4524871794874</v>
      </c>
      <c r="AN141" s="77">
        <f t="shared" si="175"/>
        <v>-7667.4686666666685</v>
      </c>
      <c r="AO141" s="77">
        <f t="shared" si="175"/>
        <v>-8936.191179487183</v>
      </c>
      <c r="AP141" s="77">
        <f t="shared" si="175"/>
        <v>-7423.0353589743627</v>
      </c>
      <c r="AQ141" s="77">
        <f t="shared" si="175"/>
        <v>-8228.9313589743633</v>
      </c>
      <c r="AR141" s="77">
        <f t="shared" si="175"/>
        <v>-10196.347692307698</v>
      </c>
      <c r="AS141" s="77">
        <f t="shared" si="175"/>
        <v>-9931.5276923076963</v>
      </c>
      <c r="AT141" s="77">
        <f t="shared" si="175"/>
        <v>-9342.8676923076964</v>
      </c>
      <c r="AU141" s="77">
        <f t="shared" si="175"/>
        <v>-8997.26202564103</v>
      </c>
      <c r="AV141" s="77">
        <f t="shared" si="175"/>
        <v>-9933.5606923076957</v>
      </c>
      <c r="AW141" s="77">
        <f t="shared" si="175"/>
        <v>-9904.471025641029</v>
      </c>
      <c r="AX141" s="77">
        <f t="shared" si="175"/>
        <v>-13494.788358974361</v>
      </c>
      <c r="AY141" s="77">
        <f t="shared" si="175"/>
        <v>-14537.048025641028</v>
      </c>
      <c r="AZ141" s="77">
        <f t="shared" si="175"/>
        <v>-12869.112692307695</v>
      </c>
      <c r="BA141" s="77">
        <f t="shared" si="175"/>
        <v>-14890.286692307696</v>
      </c>
      <c r="BB141" s="77">
        <f t="shared" si="175"/>
        <v>-13475.255692307695</v>
      </c>
      <c r="BC141" s="77">
        <f t="shared" si="175"/>
        <v>-16183.777692307696</v>
      </c>
      <c r="BD141" s="77">
        <f t="shared" si="175"/>
        <v>-18072.039692307699</v>
      </c>
      <c r="BE141" s="195"/>
      <c r="BF141" s="213">
        <f>BF140</f>
        <v>1138.6629230769231</v>
      </c>
      <c r="BG141" s="214">
        <f t="shared" ref="BG141:BQ141" si="176">BF141+BG140</f>
        <v>3239.2568461538472</v>
      </c>
      <c r="BH141" s="214">
        <f t="shared" si="176"/>
        <v>3562.0189999999998</v>
      </c>
      <c r="BI141" s="214">
        <f t="shared" si="176"/>
        <v>5479.8625384615389</v>
      </c>
      <c r="BJ141" s="214">
        <f t="shared" si="176"/>
        <v>14224.332076923076</v>
      </c>
      <c r="BK141" s="214">
        <f t="shared" si="176"/>
        <v>10808.380512820511</v>
      </c>
      <c r="BL141" s="214">
        <f t="shared" si="176"/>
        <v>2108.2407435897458</v>
      </c>
      <c r="BM141" s="214">
        <f t="shared" si="176"/>
        <v>-5775.368307692308</v>
      </c>
      <c r="BN141" s="214">
        <f t="shared" si="176"/>
        <v>-8228.9313589743633</v>
      </c>
      <c r="BO141" s="214">
        <f t="shared" si="176"/>
        <v>-8997.2620256410319</v>
      </c>
      <c r="BP141" s="214">
        <f t="shared" si="176"/>
        <v>-14537.048025641032</v>
      </c>
      <c r="BQ141" s="214">
        <f t="shared" si="176"/>
        <v>-18072.039692307699</v>
      </c>
      <c r="BR141" s="77"/>
      <c r="BS141" s="214">
        <f>BS140</f>
        <v>3562.0189999999998</v>
      </c>
      <c r="BT141" s="214">
        <f>BS141+BT140</f>
        <v>10808.380512820511</v>
      </c>
      <c r="BU141" s="214">
        <f>BT141+BU140</f>
        <v>-8228.9313589743633</v>
      </c>
      <c r="BV141" s="214">
        <f>BU141+BV140</f>
        <v>-18072.039692307699</v>
      </c>
      <c r="BW141" s="77">
        <f>BT141</f>
        <v>10808.380512820511</v>
      </c>
      <c r="BX141" s="77">
        <f>BV141</f>
        <v>-18072.039692307699</v>
      </c>
      <c r="CA141" s="197"/>
    </row>
    <row r="142" spans="1:79" ht="13.95" customHeight="1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772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ht="13.95" customHeight="1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772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ht="13.95" customHeight="1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ht="13.95" customHeight="1" x14ac:dyDescent="0.3">
      <c r="A145" s="193"/>
      <c r="B145" s="375" t="s">
        <v>383</v>
      </c>
      <c r="C145" s="194"/>
      <c r="D145" s="157">
        <f>SUM(E145:BD145)</f>
        <v>0</v>
      </c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755"/>
      <c r="R145" s="372"/>
      <c r="S145" s="372"/>
      <c r="T145" s="372"/>
      <c r="U145" s="372"/>
      <c r="V145" s="372"/>
      <c r="W145" s="372"/>
      <c r="X145" s="372"/>
      <c r="Y145" s="372"/>
      <c r="Z145" s="372"/>
      <c r="AA145" s="372"/>
      <c r="AB145" s="372"/>
      <c r="AC145" s="372"/>
      <c r="AD145" s="372"/>
      <c r="AE145" s="372"/>
      <c r="AF145" s="372"/>
      <c r="AG145" s="372"/>
      <c r="AH145" s="372"/>
      <c r="AI145" s="372"/>
      <c r="AJ145" s="372"/>
      <c r="AK145" s="372"/>
      <c r="AL145" s="372"/>
      <c r="AM145" s="372"/>
      <c r="AN145" s="372"/>
      <c r="AO145" s="372"/>
      <c r="AP145" s="372"/>
      <c r="AQ145" s="372"/>
      <c r="AR145" s="372"/>
      <c r="AS145" s="372"/>
      <c r="AT145" s="372"/>
      <c r="AU145" s="372"/>
      <c r="AV145" s="372"/>
      <c r="AW145" s="372"/>
      <c r="AX145" s="372"/>
      <c r="AY145" s="372"/>
      <c r="AZ145" s="372"/>
      <c r="BA145" s="372"/>
      <c r="BB145" s="372"/>
      <c r="BC145" s="372"/>
      <c r="BD145" s="372"/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ht="13.95" customHeight="1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7">SUM(E145:E145)</f>
        <v>0</v>
      </c>
      <c r="F146" s="161">
        <f t="shared" si="177"/>
        <v>0</v>
      </c>
      <c r="G146" s="161">
        <f t="shared" si="177"/>
        <v>0</v>
      </c>
      <c r="H146" s="161">
        <f t="shared" si="177"/>
        <v>0</v>
      </c>
      <c r="I146" s="161">
        <f t="shared" si="177"/>
        <v>0</v>
      </c>
      <c r="J146" s="161">
        <f t="shared" si="177"/>
        <v>0</v>
      </c>
      <c r="K146" s="161">
        <f t="shared" si="177"/>
        <v>0</v>
      </c>
      <c r="L146" s="161">
        <f t="shared" si="177"/>
        <v>0</v>
      </c>
      <c r="M146" s="161">
        <f t="shared" si="177"/>
        <v>0</v>
      </c>
      <c r="N146" s="161">
        <f t="shared" si="177"/>
        <v>0</v>
      </c>
      <c r="O146" s="161">
        <f t="shared" si="177"/>
        <v>0</v>
      </c>
      <c r="P146" s="161">
        <f t="shared" si="177"/>
        <v>0</v>
      </c>
      <c r="Q146" s="762">
        <f t="shared" si="177"/>
        <v>0</v>
      </c>
      <c r="R146" s="161">
        <f t="shared" si="177"/>
        <v>0</v>
      </c>
      <c r="S146" s="161">
        <f t="shared" si="177"/>
        <v>0</v>
      </c>
      <c r="T146" s="161">
        <f t="shared" si="177"/>
        <v>0</v>
      </c>
      <c r="U146" s="161">
        <f t="shared" si="177"/>
        <v>0</v>
      </c>
      <c r="V146" s="161">
        <f t="shared" si="177"/>
        <v>0</v>
      </c>
      <c r="W146" s="161">
        <f t="shared" si="177"/>
        <v>0</v>
      </c>
      <c r="X146" s="161">
        <f t="shared" si="177"/>
        <v>0</v>
      </c>
      <c r="Y146" s="161">
        <f t="shared" si="177"/>
        <v>0</v>
      </c>
      <c r="Z146" s="161">
        <f t="shared" si="177"/>
        <v>0</v>
      </c>
      <c r="AA146" s="161">
        <f t="shared" si="177"/>
        <v>0</v>
      </c>
      <c r="AB146" s="161">
        <f t="shared" si="177"/>
        <v>0</v>
      </c>
      <c r="AC146" s="161">
        <f t="shared" si="177"/>
        <v>0</v>
      </c>
      <c r="AD146" s="161">
        <f t="shared" si="177"/>
        <v>0</v>
      </c>
      <c r="AE146" s="161">
        <f t="shared" si="177"/>
        <v>0</v>
      </c>
      <c r="AF146" s="161">
        <f t="shared" si="177"/>
        <v>0</v>
      </c>
      <c r="AG146" s="161">
        <f t="shared" si="177"/>
        <v>0</v>
      </c>
      <c r="AH146" s="161">
        <f t="shared" si="177"/>
        <v>0</v>
      </c>
      <c r="AI146" s="161">
        <f t="shared" si="177"/>
        <v>0</v>
      </c>
      <c r="AJ146" s="161">
        <f t="shared" si="177"/>
        <v>0</v>
      </c>
      <c r="AK146" s="161">
        <f t="shared" ref="AK146:BP146" si="178">SUM(AK145:AK145)</f>
        <v>0</v>
      </c>
      <c r="AL146" s="161">
        <f t="shared" si="178"/>
        <v>0</v>
      </c>
      <c r="AM146" s="161">
        <f t="shared" si="178"/>
        <v>0</v>
      </c>
      <c r="AN146" s="161">
        <f t="shared" si="178"/>
        <v>0</v>
      </c>
      <c r="AO146" s="161">
        <f t="shared" si="178"/>
        <v>0</v>
      </c>
      <c r="AP146" s="161">
        <f t="shared" si="178"/>
        <v>0</v>
      </c>
      <c r="AQ146" s="161">
        <f t="shared" si="178"/>
        <v>0</v>
      </c>
      <c r="AR146" s="161">
        <f t="shared" si="178"/>
        <v>0</v>
      </c>
      <c r="AS146" s="161">
        <f t="shared" si="178"/>
        <v>0</v>
      </c>
      <c r="AT146" s="161">
        <f t="shared" si="178"/>
        <v>0</v>
      </c>
      <c r="AU146" s="161">
        <f t="shared" si="178"/>
        <v>0</v>
      </c>
      <c r="AV146" s="161">
        <f t="shared" si="178"/>
        <v>0</v>
      </c>
      <c r="AW146" s="161">
        <f t="shared" si="178"/>
        <v>0</v>
      </c>
      <c r="AX146" s="161">
        <f t="shared" si="178"/>
        <v>0</v>
      </c>
      <c r="AY146" s="161">
        <f t="shared" si="178"/>
        <v>0</v>
      </c>
      <c r="AZ146" s="161">
        <f t="shared" si="178"/>
        <v>0</v>
      </c>
      <c r="BA146" s="161">
        <f t="shared" si="178"/>
        <v>0</v>
      </c>
      <c r="BB146" s="161">
        <f t="shared" si="178"/>
        <v>0</v>
      </c>
      <c r="BC146" s="161">
        <f t="shared" si="178"/>
        <v>0</v>
      </c>
      <c r="BD146" s="161">
        <f t="shared" si="178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ht="13.95" customHeight="1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ht="13.95" customHeight="1" x14ac:dyDescent="0.3">
      <c r="A148" s="193"/>
      <c r="B148" s="207" t="s">
        <v>385</v>
      </c>
      <c r="C148" s="194"/>
      <c r="D148" s="209">
        <f>SUM(E148:BD148)</f>
        <v>5492.516974358985</v>
      </c>
      <c r="E148" s="210">
        <f t="shared" ref="E148:AJ148" si="179">E136-E146</f>
        <v>-231.87160256410243</v>
      </c>
      <c r="F148" s="210">
        <f t="shared" si="179"/>
        <v>-3274.3032692307693</v>
      </c>
      <c r="G148" s="210">
        <f t="shared" si="179"/>
        <v>-924.81826923076824</v>
      </c>
      <c r="H148" s="210">
        <f t="shared" si="179"/>
        <v>-2607.3266025641033</v>
      </c>
      <c r="I148" s="210">
        <f t="shared" si="179"/>
        <v>2311.9883974358982</v>
      </c>
      <c r="J148" s="210">
        <f t="shared" si="179"/>
        <v>971.82339743589728</v>
      </c>
      <c r="K148" s="210">
        <f t="shared" si="179"/>
        <v>-2232.6932692307687</v>
      </c>
      <c r="L148" s="210">
        <f t="shared" si="179"/>
        <v>-1177.6892692307692</v>
      </c>
      <c r="M148" s="210">
        <f t="shared" si="179"/>
        <v>1735.3852307692305</v>
      </c>
      <c r="N148" s="210">
        <f t="shared" si="179"/>
        <v>691.99923076923096</v>
      </c>
      <c r="O148" s="210">
        <f t="shared" si="179"/>
        <v>2707.4685641025644</v>
      </c>
      <c r="P148" s="210">
        <f t="shared" si="179"/>
        <v>1369.6635641025641</v>
      </c>
      <c r="Q148" s="770">
        <f t="shared" si="179"/>
        <v>1640.3002307692323</v>
      </c>
      <c r="R148" s="210">
        <f t="shared" si="179"/>
        <v>311.66455128205143</v>
      </c>
      <c r="S148" s="210">
        <f t="shared" si="179"/>
        <v>1690.5695512820503</v>
      </c>
      <c r="T148" s="210">
        <f t="shared" si="179"/>
        <v>491.15621794871822</v>
      </c>
      <c r="U148" s="210">
        <f t="shared" si="179"/>
        <v>183.60455128205194</v>
      </c>
      <c r="V148" s="210">
        <f t="shared" si="179"/>
        <v>745.45621794871931</v>
      </c>
      <c r="W148" s="210">
        <f t="shared" si="179"/>
        <v>7571.6912179487172</v>
      </c>
      <c r="X148" s="210">
        <f t="shared" si="179"/>
        <v>2878.6528846153851</v>
      </c>
      <c r="Y148" s="210">
        <f t="shared" si="179"/>
        <v>157.17121794871764</v>
      </c>
      <c r="Z148" s="210">
        <f t="shared" si="179"/>
        <v>-1348.5035128205132</v>
      </c>
      <c r="AA148" s="210">
        <f t="shared" si="179"/>
        <v>106.06148717948781</v>
      </c>
      <c r="AB148" s="210">
        <f t="shared" si="179"/>
        <v>-2121.0935128205119</v>
      </c>
      <c r="AC148" s="210">
        <f t="shared" si="179"/>
        <v>-1139.9868461538463</v>
      </c>
      <c r="AD148" s="210">
        <f t="shared" si="179"/>
        <v>-954.56351282051219</v>
      </c>
      <c r="AE148" s="210">
        <f t="shared" si="179"/>
        <v>-2187.5968589743584</v>
      </c>
      <c r="AF148" s="210">
        <f t="shared" si="179"/>
        <v>-1359.5001923076925</v>
      </c>
      <c r="AG148" s="210">
        <f t="shared" si="179"/>
        <v>-1425.1768589743569</v>
      </c>
      <c r="AH148" s="210">
        <f t="shared" si="179"/>
        <v>-132.0735256410253</v>
      </c>
      <c r="AI148" s="210">
        <f t="shared" si="179"/>
        <v>1331.0394871794861</v>
      </c>
      <c r="AJ148" s="210">
        <f t="shared" si="179"/>
        <v>-13.025512820512631</v>
      </c>
      <c r="AK148" s="210">
        <f t="shared" ref="AK148:BD148" si="180">AK136-AK146</f>
        <v>-1235.7388461538462</v>
      </c>
      <c r="AL148" s="210">
        <f t="shared" si="180"/>
        <v>-1937.2855128205133</v>
      </c>
      <c r="AM148" s="210">
        <f t="shared" si="180"/>
        <v>1091.1578205128208</v>
      </c>
      <c r="AN148" s="210">
        <f t="shared" si="180"/>
        <v>-574.71717948717924</v>
      </c>
      <c r="AO148" s="210">
        <f t="shared" si="180"/>
        <v>1225.209487179487</v>
      </c>
      <c r="AP148" s="210">
        <f t="shared" si="180"/>
        <v>1158.417820512821</v>
      </c>
      <c r="AQ148" s="210">
        <f t="shared" si="180"/>
        <v>0</v>
      </c>
      <c r="AR148" s="210">
        <f t="shared" si="180"/>
        <v>0</v>
      </c>
      <c r="AS148" s="210">
        <f t="shared" si="180"/>
        <v>0</v>
      </c>
      <c r="AT148" s="210">
        <f t="shared" si="180"/>
        <v>0</v>
      </c>
      <c r="AU148" s="210">
        <f t="shared" si="180"/>
        <v>0</v>
      </c>
      <c r="AV148" s="210">
        <f t="shared" si="180"/>
        <v>0</v>
      </c>
      <c r="AW148" s="210">
        <f t="shared" si="180"/>
        <v>0</v>
      </c>
      <c r="AX148" s="210">
        <f t="shared" si="180"/>
        <v>0</v>
      </c>
      <c r="AY148" s="210">
        <f t="shared" si="180"/>
        <v>0</v>
      </c>
      <c r="AZ148" s="210">
        <f t="shared" si="180"/>
        <v>0</v>
      </c>
      <c r="BA148" s="210">
        <f t="shared" si="180"/>
        <v>0</v>
      </c>
      <c r="BB148" s="210">
        <f t="shared" si="180"/>
        <v>0</v>
      </c>
      <c r="BC148" s="210">
        <f t="shared" si="180"/>
        <v>0</v>
      </c>
      <c r="BD148" s="210">
        <f t="shared" si="180"/>
        <v>0</v>
      </c>
      <c r="BE148" s="195"/>
      <c r="BF148" s="162">
        <f>SUM(E148:H148)</f>
        <v>-7038.3197435897428</v>
      </c>
      <c r="BG148" s="157">
        <f>SUM(I148:L148)</f>
        <v>-126.57074358974251</v>
      </c>
      <c r="BH148" s="157">
        <f>SUM(M148:Q148)</f>
        <v>8144.8168205128222</v>
      </c>
      <c r="BI148" s="157">
        <f>SUM(R148:U148)</f>
        <v>2676.9948717948719</v>
      </c>
      <c r="BJ148" s="157">
        <f>SUM(V148:Y148)</f>
        <v>11352.971538461541</v>
      </c>
      <c r="BK148" s="157">
        <f>SUM(Z148:AD148)</f>
        <v>-5458.0858974358962</v>
      </c>
      <c r="BL148" s="157">
        <f>SUM(AE148:AH148)</f>
        <v>-5104.3474358974336</v>
      </c>
      <c r="BM148" s="157">
        <f>SUM(AI148:AL148)</f>
        <v>-1855.0103846153861</v>
      </c>
      <c r="BN148" s="157">
        <f>SUM(AM148:AQ148)</f>
        <v>2900.0679487179495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5492.5169743589831</v>
      </c>
      <c r="BS148" s="157">
        <f>SUM(BF148:BH148)</f>
        <v>979.92633333333652</v>
      </c>
      <c r="BT148" s="157">
        <f>SUM(BI148:BK148)</f>
        <v>8571.8805128205167</v>
      </c>
      <c r="BU148" s="157">
        <f>SUM(BL148:BN148)</f>
        <v>-4059.2898717948701</v>
      </c>
      <c r="BV148" s="157">
        <f>SUM(BO148:BQ148)</f>
        <v>0</v>
      </c>
      <c r="BW148" s="157">
        <f>SUM(BF148:BK148)</f>
        <v>9551.8068461538533</v>
      </c>
      <c r="BX148" s="157">
        <f>SUM(BL148:BQ148)</f>
        <v>-4059.2898717948701</v>
      </c>
      <c r="BY148" s="157">
        <f>IF(Info!$O$3="Q1",$BS148,IF(Info!$O$3="Q2",$BS148+$BT148,IF(Info!$O$3="Q3",$BS148+$BT148+$BU148,$BR148)))</f>
        <v>979.92633333333652</v>
      </c>
      <c r="BZ148" s="157">
        <f>IF(Info!$O$3="Q1",$BS148,IF(Info!$O$3="Q2",$BT148,IF(Info!$O$3="Q3",$BU148,$BV148)))</f>
        <v>979.92633333333652</v>
      </c>
      <c r="CA148" s="197"/>
    </row>
    <row r="149" spans="1:79" ht="13.95" customHeight="1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773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674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13.95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774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13.95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ht="13.95" customHeight="1" x14ac:dyDescent="0.3">
      <c r="A152" s="223"/>
      <c r="B152" s="160" t="s">
        <v>387</v>
      </c>
      <c r="C152" s="225"/>
      <c r="D152" s="227">
        <f t="shared" ref="D152:AI152" si="181">IF(D73=0,0,D136/D74)</f>
        <v>2.5876270309455759E-2</v>
      </c>
      <c r="E152" s="228">
        <f t="shared" si="181"/>
        <v>-4.4153754604185011E-2</v>
      </c>
      <c r="F152" s="228">
        <f t="shared" si="181"/>
        <v>-1.3604196118956176</v>
      </c>
      <c r="G152" s="228">
        <f t="shared" si="181"/>
        <v>-0.18698653652714986</v>
      </c>
      <c r="H152" s="228">
        <f t="shared" si="181"/>
        <v>-0.39443392925647902</v>
      </c>
      <c r="I152" s="228">
        <f t="shared" si="181"/>
        <v>0.2768677064815428</v>
      </c>
      <c r="J152" s="228">
        <f t="shared" si="181"/>
        <v>0.14878757389353284</v>
      </c>
      <c r="K152" s="228">
        <f t="shared" si="181"/>
        <v>-0.6456151664446339</v>
      </c>
      <c r="L152" s="228">
        <f t="shared" si="181"/>
        <v>-0.23737274516628926</v>
      </c>
      <c r="M152" s="228">
        <f t="shared" si="181"/>
        <v>0.19306799425588683</v>
      </c>
      <c r="N152" s="228">
        <f t="shared" si="181"/>
        <v>0.12865747340906694</v>
      </c>
      <c r="O152" s="228">
        <f t="shared" si="181"/>
        <v>0.41949482848454311</v>
      </c>
      <c r="P152" s="228">
        <f t="shared" si="181"/>
        <v>0.24607939610743867</v>
      </c>
      <c r="Q152" s="775">
        <f t="shared" si="181"/>
        <v>0.24762332377529764</v>
      </c>
      <c r="R152" s="228">
        <f t="shared" si="181"/>
        <v>4.0116301760137391E-2</v>
      </c>
      <c r="S152" s="228">
        <f t="shared" si="181"/>
        <v>0.23834001371502592</v>
      </c>
      <c r="T152" s="228">
        <f t="shared" si="181"/>
        <v>9.5399469341458029E-2</v>
      </c>
      <c r="U152" s="228">
        <f t="shared" si="181"/>
        <v>3.7807238235030252E-2</v>
      </c>
      <c r="V152" s="228">
        <f t="shared" si="181"/>
        <v>0.12459294761084815</v>
      </c>
      <c r="W152" s="228">
        <f t="shared" si="181"/>
        <v>1.4862019634189503</v>
      </c>
      <c r="X152" s="228">
        <f t="shared" si="181"/>
        <v>0.34789623304027573</v>
      </c>
      <c r="Y152" s="228">
        <f t="shared" si="181"/>
        <v>3.1497080264871948E-2</v>
      </c>
      <c r="Z152" s="228">
        <f t="shared" si="181"/>
        <v>-0.33160534013631721</v>
      </c>
      <c r="AA152" s="228">
        <f t="shared" si="181"/>
        <v>1.7742611477412944E-2</v>
      </c>
      <c r="AB152" s="228">
        <f t="shared" si="181"/>
        <v>-0.35024035173641682</v>
      </c>
      <c r="AC152" s="228">
        <f t="shared" si="181"/>
        <v>-0.23704785638764969</v>
      </c>
      <c r="AD152" s="228">
        <f t="shared" si="181"/>
        <v>-0.186140071140071</v>
      </c>
      <c r="AE152" s="228">
        <f t="shared" si="181"/>
        <v>-0.72228905437130064</v>
      </c>
      <c r="AF152" s="228">
        <f t="shared" si="181"/>
        <v>-0.32374704924058784</v>
      </c>
      <c r="AG152" s="228">
        <f t="shared" si="181"/>
        <v>-0.21572887516640954</v>
      </c>
      <c r="AH152" s="228">
        <f t="shared" si="181"/>
        <v>-2.304452077930148E-2</v>
      </c>
      <c r="AI152" s="228">
        <f t="shared" si="181"/>
        <v>0.18707577850652829</v>
      </c>
      <c r="AJ152" s="228">
        <f t="shared" ref="AJ152:BD152" si="182">IF(AJ73=0,0,AJ136/AJ74)</f>
        <v>-2.7464630155108706E-3</v>
      </c>
      <c r="AK152" s="228">
        <f t="shared" si="182"/>
        <v>-0.37982997668711077</v>
      </c>
      <c r="AL152" s="228">
        <f t="shared" si="182"/>
        <v>-0.63642408204746359</v>
      </c>
      <c r="AM152" s="228">
        <f t="shared" si="182"/>
        <v>0.14461631575687661</v>
      </c>
      <c r="AN152" s="228">
        <f t="shared" si="182"/>
        <v>-0.1356624896254886</v>
      </c>
      <c r="AO152" s="228">
        <f t="shared" si="182"/>
        <v>0.18348165991503687</v>
      </c>
      <c r="AP152" s="228">
        <f t="shared" si="182"/>
        <v>0.2182979006637005</v>
      </c>
      <c r="AQ152" s="228">
        <f t="shared" si="182"/>
        <v>0</v>
      </c>
      <c r="AR152" s="228">
        <f t="shared" si="182"/>
        <v>0</v>
      </c>
      <c r="AS152" s="228">
        <f t="shared" si="182"/>
        <v>0</v>
      </c>
      <c r="AT152" s="228">
        <f t="shared" si="182"/>
        <v>0</v>
      </c>
      <c r="AU152" s="228">
        <f t="shared" si="182"/>
        <v>0</v>
      </c>
      <c r="AV152" s="228">
        <f t="shared" si="182"/>
        <v>0</v>
      </c>
      <c r="AW152" s="228">
        <f t="shared" si="182"/>
        <v>0</v>
      </c>
      <c r="AX152" s="228">
        <f t="shared" si="182"/>
        <v>0</v>
      </c>
      <c r="AY152" s="228">
        <f t="shared" si="182"/>
        <v>0</v>
      </c>
      <c r="AZ152" s="228">
        <f t="shared" si="182"/>
        <v>0</v>
      </c>
      <c r="BA152" s="228">
        <f t="shared" si="182"/>
        <v>0</v>
      </c>
      <c r="BB152" s="228">
        <f t="shared" si="182"/>
        <v>0</v>
      </c>
      <c r="BC152" s="228">
        <f t="shared" si="182"/>
        <v>0</v>
      </c>
      <c r="BD152" s="228">
        <f t="shared" si="182"/>
        <v>0</v>
      </c>
      <c r="BE152" s="226"/>
      <c r="BF152" s="229">
        <f t="shared" ref="BF152:BX152" si="183">IF(BF73=0,0,BF136/BF74)</f>
        <v>-0.36630251859740004</v>
      </c>
      <c r="BG152" s="228">
        <f t="shared" si="183"/>
        <v>-5.4318186138469348E-3</v>
      </c>
      <c r="BH152" s="228">
        <f t="shared" si="183"/>
        <v>0.24672802065896057</v>
      </c>
      <c r="BI152" s="228">
        <f t="shared" si="183"/>
        <v>0.10765304734892792</v>
      </c>
      <c r="BJ152" s="228">
        <f t="shared" si="183"/>
        <v>0.46638909216420982</v>
      </c>
      <c r="BK152" s="228">
        <f t="shared" si="183"/>
        <v>-0.20962175725798071</v>
      </c>
      <c r="BL152" s="228">
        <f t="shared" si="183"/>
        <v>-0.2608846561417919</v>
      </c>
      <c r="BM152" s="228">
        <f t="shared" si="183"/>
        <v>-0.10217604666924308</v>
      </c>
      <c r="BN152" s="228">
        <f t="shared" si="183"/>
        <v>0.12202737200791124</v>
      </c>
      <c r="BO152" s="228">
        <f t="shared" si="183"/>
        <v>0</v>
      </c>
      <c r="BP152" s="228">
        <f t="shared" si="183"/>
        <v>0</v>
      </c>
      <c r="BQ152" s="228">
        <f t="shared" si="183"/>
        <v>0</v>
      </c>
      <c r="BR152" s="228">
        <f t="shared" si="183"/>
        <v>2.5876270309455759E-2</v>
      </c>
      <c r="BS152" s="228">
        <f t="shared" si="183"/>
        <v>1.2974423789114498E-2</v>
      </c>
      <c r="BT152" s="228">
        <f t="shared" si="183"/>
        <v>0.11391667584442666</v>
      </c>
      <c r="BU152" s="228">
        <f t="shared" si="183"/>
        <v>-6.6019429075367675E-2</v>
      </c>
      <c r="BV152" s="228">
        <f t="shared" si="183"/>
        <v>0</v>
      </c>
      <c r="BW152" s="228">
        <f t="shared" si="183"/>
        <v>6.3351617348718026E-2</v>
      </c>
      <c r="BX152" s="228">
        <f t="shared" si="183"/>
        <v>-6.6019429075367675E-2</v>
      </c>
      <c r="BY152" s="228">
        <f>IF(Info!$O$3="Q1",$BS152,IF(Info!$O$3="Q2",$BS152+$BT152,IF(Info!$O$3="Q3",$BS152+$BT152+$BU152,$BR152)))</f>
        <v>1.2974423789114498E-2</v>
      </c>
      <c r="BZ152" s="228">
        <f>IF(Info!$O$3="Q1",$BS152,IF(Info!$O$3="Q2",$BT152,IF(Info!$O$3="Q3",$BU152,$BV152)))</f>
        <v>1.2974423789114498E-2</v>
      </c>
      <c r="CA152" s="225"/>
    </row>
    <row r="153" spans="1:79" ht="13.95" customHeight="1" x14ac:dyDescent="0.3">
      <c r="A153" s="223"/>
      <c r="B153" s="160" t="s">
        <v>388</v>
      </c>
      <c r="C153" s="225"/>
      <c r="D153" s="230"/>
      <c r="E153" s="228">
        <f t="shared" ref="E153:AJ153" si="184">IF(E73=0,0,E137/E78)</f>
        <v>-4.4153754604185011E-2</v>
      </c>
      <c r="F153" s="228">
        <f t="shared" si="184"/>
        <v>-0.45782728373427989</v>
      </c>
      <c r="G153" s="228">
        <f t="shared" si="184"/>
        <v>-0.35154893932384756</v>
      </c>
      <c r="H153" s="228">
        <f t="shared" si="184"/>
        <v>-0.36630251859740004</v>
      </c>
      <c r="I153" s="228">
        <f t="shared" si="184"/>
        <v>-0.17146121851866022</v>
      </c>
      <c r="J153" s="228">
        <f t="shared" si="184"/>
        <v>-0.1101137438413161</v>
      </c>
      <c r="K153" s="228">
        <f t="shared" si="184"/>
        <v>-0.15942540663359189</v>
      </c>
      <c r="L153" s="228">
        <f t="shared" si="184"/>
        <v>-0.1685213230285493</v>
      </c>
      <c r="M153" s="228">
        <f t="shared" si="184"/>
        <v>-0.10541768294720569</v>
      </c>
      <c r="N153" s="228">
        <f t="shared" si="184"/>
        <v>-8.3284642972583006E-2</v>
      </c>
      <c r="O153" s="228">
        <f t="shared" si="184"/>
        <v>-3.2051152403787468E-2</v>
      </c>
      <c r="P153" s="228">
        <f t="shared" si="184"/>
        <v>-9.5840585066123227E-3</v>
      </c>
      <c r="Q153" s="775">
        <f t="shared" si="184"/>
        <v>1.2974423789114507E-2</v>
      </c>
      <c r="R153" s="228">
        <f t="shared" si="184"/>
        <v>1.5505931832509166E-2</v>
      </c>
      <c r="S153" s="228">
        <f t="shared" si="184"/>
        <v>3.2992271637585106E-2</v>
      </c>
      <c r="T153" s="228">
        <f t="shared" si="184"/>
        <v>3.6355310182722839E-2</v>
      </c>
      <c r="U153" s="228">
        <f t="shared" si="184"/>
        <v>3.6425543636256753E-2</v>
      </c>
      <c r="V153" s="228">
        <f t="shared" si="184"/>
        <v>4.1384459625897832E-2</v>
      </c>
      <c r="W153" s="228">
        <f t="shared" si="184"/>
        <v>0.10741752424263276</v>
      </c>
      <c r="X153" s="228">
        <f t="shared" si="184"/>
        <v>0.12403453005490225</v>
      </c>
      <c r="Y153" s="228">
        <f t="shared" si="184"/>
        <v>0.12033261859870888</v>
      </c>
      <c r="Z153" s="228">
        <f t="shared" si="184"/>
        <v>0.10606398282111004</v>
      </c>
      <c r="AA153" s="228">
        <f t="shared" si="184"/>
        <v>0.10214677074783543</v>
      </c>
      <c r="AB153" s="228">
        <f t="shared" si="184"/>
        <v>8.2693771762520879E-2</v>
      </c>
      <c r="AC153" s="228">
        <f t="shared" si="184"/>
        <v>7.2136210548291502E-2</v>
      </c>
      <c r="AD153" s="228">
        <f t="shared" si="184"/>
        <v>6.3351617348718026E-2</v>
      </c>
      <c r="AE153" s="228">
        <f t="shared" si="184"/>
        <v>4.7880741000174372E-2</v>
      </c>
      <c r="AF153" s="228">
        <f t="shared" si="184"/>
        <v>3.800390507597199E-2</v>
      </c>
      <c r="AG153" s="228">
        <f t="shared" si="184"/>
        <v>2.7820709654740129E-2</v>
      </c>
      <c r="AH153" s="228">
        <f t="shared" si="184"/>
        <v>2.6109306050715448E-2</v>
      </c>
      <c r="AI153" s="228">
        <f t="shared" si="184"/>
        <v>3.2563181877972462E-2</v>
      </c>
      <c r="AJ153" s="228">
        <f t="shared" si="184"/>
        <v>3.164406298333948E-2</v>
      </c>
      <c r="AK153" s="228">
        <f t="shared" ref="AK153:BD153" si="185">IF(AK73=0,0,AK137/AK78)</f>
        <v>2.4425501745895986E-2</v>
      </c>
      <c r="AL153" s="228">
        <f t="shared" si="185"/>
        <v>1.3753406392587155E-2</v>
      </c>
      <c r="AM153" s="228">
        <f t="shared" si="185"/>
        <v>1.87900546073454E-2</v>
      </c>
      <c r="AN153" s="228">
        <f t="shared" si="185"/>
        <v>1.5522978760126564E-2</v>
      </c>
      <c r="AO153" s="228">
        <f t="shared" si="185"/>
        <v>2.094231321424737E-2</v>
      </c>
      <c r="AP153" s="228">
        <f t="shared" si="185"/>
        <v>2.5876270309455759E-2</v>
      </c>
      <c r="AQ153" s="228">
        <f t="shared" si="185"/>
        <v>0</v>
      </c>
      <c r="AR153" s="228">
        <f t="shared" si="185"/>
        <v>0</v>
      </c>
      <c r="AS153" s="228">
        <f t="shared" si="185"/>
        <v>0</v>
      </c>
      <c r="AT153" s="228">
        <f t="shared" si="185"/>
        <v>0</v>
      </c>
      <c r="AU153" s="228">
        <f t="shared" si="185"/>
        <v>0</v>
      </c>
      <c r="AV153" s="228">
        <f t="shared" si="185"/>
        <v>0</v>
      </c>
      <c r="AW153" s="228">
        <f t="shared" si="185"/>
        <v>0</v>
      </c>
      <c r="AX153" s="228">
        <f t="shared" si="185"/>
        <v>0</v>
      </c>
      <c r="AY153" s="228">
        <f t="shared" si="185"/>
        <v>0</v>
      </c>
      <c r="AZ153" s="228">
        <f t="shared" si="185"/>
        <v>0</v>
      </c>
      <c r="BA153" s="228">
        <f t="shared" si="185"/>
        <v>0</v>
      </c>
      <c r="BB153" s="228">
        <f t="shared" si="185"/>
        <v>0</v>
      </c>
      <c r="BC153" s="228">
        <f t="shared" si="185"/>
        <v>0</v>
      </c>
      <c r="BD153" s="228">
        <f t="shared" si="185"/>
        <v>0</v>
      </c>
      <c r="BE153" s="226"/>
      <c r="BF153" s="229">
        <f t="shared" ref="BF153:BX153" si="186">IF(BF73=0,0,BF137/BF78)</f>
        <v>-0.36630251859740004</v>
      </c>
      <c r="BG153" s="228">
        <f t="shared" si="186"/>
        <v>-0.30748326517369351</v>
      </c>
      <c r="BH153" s="228">
        <f t="shared" si="186"/>
        <v>2.9684557669364998E-2</v>
      </c>
      <c r="BI153" s="228">
        <f t="shared" si="186"/>
        <v>0.14705994239839981</v>
      </c>
      <c r="BJ153" s="228">
        <f t="shared" si="186"/>
        <v>0.61661832115485293</v>
      </c>
      <c r="BK153" s="228">
        <f t="shared" si="186"/>
        <v>0.366844086682514</v>
      </c>
      <c r="BL153" s="228">
        <f t="shared" si="186"/>
        <v>0.22731092142933765</v>
      </c>
      <c r="BM153" s="228">
        <f t="shared" si="186"/>
        <v>0.1427949917846163</v>
      </c>
      <c r="BN153" s="228">
        <f t="shared" si="186"/>
        <v>0.23111093393041585</v>
      </c>
      <c r="BO153" s="228">
        <f t="shared" si="186"/>
        <v>0</v>
      </c>
      <c r="BP153" s="228">
        <f t="shared" si="186"/>
        <v>0</v>
      </c>
      <c r="BQ153" s="228">
        <f t="shared" si="186"/>
        <v>0</v>
      </c>
      <c r="BR153" s="228">
        <f t="shared" si="186"/>
        <v>0</v>
      </c>
      <c r="BS153" s="228">
        <f t="shared" si="186"/>
        <v>1.2974423789114498E-2</v>
      </c>
      <c r="BT153" s="228">
        <f t="shared" si="186"/>
        <v>0.12693948341842307</v>
      </c>
      <c r="BU153" s="228">
        <f t="shared" si="186"/>
        <v>8.9329130534255674E-2</v>
      </c>
      <c r="BV153" s="228">
        <f t="shared" si="186"/>
        <v>0</v>
      </c>
      <c r="BW153" s="228">
        <f t="shared" si="186"/>
        <v>6.3351617348718026E-2</v>
      </c>
      <c r="BX153" s="228">
        <f t="shared" si="186"/>
        <v>8.9329130534255674E-2</v>
      </c>
      <c r="BY153" s="228">
        <f>IF(Info!$O$3="Q1",$BS153,IF(Info!$O$3="Q2",$BS153+$BT153,IF(Info!$O$3="Q3",$BS153+$BT153+$BU153,$BR153)))</f>
        <v>1.2974423789114498E-2</v>
      </c>
      <c r="BZ153" s="228">
        <f>IF(Info!$O$3="Q1",$BS153,IF(Info!$O$3="Q2",$BT153,IF(Info!$O$3="Q3",$BU153,$BV153)))</f>
        <v>1.2974423789114498E-2</v>
      </c>
      <c r="CA153" s="225"/>
    </row>
    <row r="154" spans="1:79" ht="13.95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3.95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3.95" customHeight="1" x14ac:dyDescent="0.3">
      <c r="A156" s="223">
        <v>1.03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776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ht="13.95" customHeight="1" x14ac:dyDescent="0.3">
      <c r="A157" s="223"/>
      <c r="B157" s="78" t="s">
        <v>37</v>
      </c>
      <c r="C157" s="225"/>
      <c r="D157" s="227">
        <f t="shared" ref="D157:AI157" si="187">(IF(D$73=0,0,D82/D$74))</f>
        <v>0.2049078248563127</v>
      </c>
      <c r="E157" s="228">
        <f t="shared" si="187"/>
        <v>0.18054032609989287</v>
      </c>
      <c r="F157" s="228">
        <f t="shared" si="187"/>
        <v>0.2982258846340281</v>
      </c>
      <c r="G157" s="228">
        <f t="shared" si="187"/>
        <v>0.20268268888930074</v>
      </c>
      <c r="H157" s="228">
        <f t="shared" si="187"/>
        <v>0.66223771992194003</v>
      </c>
      <c r="I157" s="228">
        <f t="shared" si="187"/>
        <v>0.12284509341737335</v>
      </c>
      <c r="J157" s="228">
        <f t="shared" si="187"/>
        <v>6.6874714529583032E-2</v>
      </c>
      <c r="K157" s="228">
        <f t="shared" si="187"/>
        <v>0.1559318439765873</v>
      </c>
      <c r="L157" s="228">
        <f t="shared" si="187"/>
        <v>0.22084634222540234</v>
      </c>
      <c r="M157" s="228">
        <f t="shared" si="187"/>
        <v>0.36888716651709225</v>
      </c>
      <c r="N157" s="228">
        <f t="shared" si="187"/>
        <v>0.12416501144966023</v>
      </c>
      <c r="O157" s="228">
        <f t="shared" si="187"/>
        <v>5.4607007930339034E-2</v>
      </c>
      <c r="P157" s="228">
        <f t="shared" si="187"/>
        <v>9.8714652956298207E-2</v>
      </c>
      <c r="Q157" s="775">
        <f t="shared" si="187"/>
        <v>0.22400223424049032</v>
      </c>
      <c r="R157" s="228">
        <f t="shared" si="187"/>
        <v>0.40090873693931989</v>
      </c>
      <c r="S157" s="228">
        <f t="shared" si="187"/>
        <v>0.15311358926280469</v>
      </c>
      <c r="T157" s="228">
        <f t="shared" si="187"/>
        <v>7.2039623832569871E-2</v>
      </c>
      <c r="U157" s="228">
        <f t="shared" si="187"/>
        <v>7.5392271260896412E-2</v>
      </c>
      <c r="V157" s="228">
        <f t="shared" si="187"/>
        <v>0.11244776984188884</v>
      </c>
      <c r="W157" s="228">
        <f t="shared" si="187"/>
        <v>0.51845478679466561</v>
      </c>
      <c r="X157" s="228">
        <f t="shared" si="187"/>
        <v>8.6886654212007836E-2</v>
      </c>
      <c r="Y157" s="228">
        <f t="shared" si="187"/>
        <v>4.824625127128622E-2</v>
      </c>
      <c r="Z157" s="228">
        <f t="shared" si="187"/>
        <v>8.2437585939084942E-2</v>
      </c>
      <c r="AA157" s="228">
        <f t="shared" si="187"/>
        <v>0.13165080701597862</v>
      </c>
      <c r="AB157" s="228">
        <f t="shared" si="187"/>
        <v>0.47698288092050306</v>
      </c>
      <c r="AC157" s="228">
        <f t="shared" si="187"/>
        <v>0.1815433241146992</v>
      </c>
      <c r="AD157" s="228">
        <f t="shared" si="187"/>
        <v>5.0875550875550866E-2</v>
      </c>
      <c r="AE157" s="228">
        <f t="shared" si="187"/>
        <v>0.14128173803942284</v>
      </c>
      <c r="AF157" s="228">
        <f t="shared" si="187"/>
        <v>0.18742796361269429</v>
      </c>
      <c r="AG157" s="228">
        <f t="shared" si="187"/>
        <v>0.50307028608910631</v>
      </c>
      <c r="AH157" s="228">
        <f t="shared" si="187"/>
        <v>0.15652302878379873</v>
      </c>
      <c r="AI157" s="228">
        <f t="shared" si="187"/>
        <v>0.1493877350236649</v>
      </c>
      <c r="AJ157" s="228">
        <f t="shared" ref="AJ157:BD157" si="188">(IF(AJ$73=0,0,AJ82/AJ$74))</f>
        <v>8.5416381137127975E-2</v>
      </c>
      <c r="AK157" s="228">
        <f t="shared" si="188"/>
        <v>8.2516751705907651E-2</v>
      </c>
      <c r="AL157" s="228">
        <f t="shared" si="188"/>
        <v>0.15366867242294993</v>
      </c>
      <c r="AM157" s="228">
        <f t="shared" si="188"/>
        <v>0.35512815556927541</v>
      </c>
      <c r="AN157" s="228">
        <f t="shared" si="188"/>
        <v>0.21914962674456345</v>
      </c>
      <c r="AO157" s="228">
        <f t="shared" si="188"/>
        <v>0.14781001538736091</v>
      </c>
      <c r="AP157" s="228">
        <f t="shared" si="188"/>
        <v>7.3512345494832682E-2</v>
      </c>
      <c r="AQ157" s="228">
        <f t="shared" si="188"/>
        <v>0</v>
      </c>
      <c r="AR157" s="228">
        <f t="shared" si="188"/>
        <v>0</v>
      </c>
      <c r="AS157" s="228">
        <f t="shared" si="188"/>
        <v>0</v>
      </c>
      <c r="AT157" s="228">
        <f t="shared" si="188"/>
        <v>0</v>
      </c>
      <c r="AU157" s="228">
        <f t="shared" si="188"/>
        <v>0</v>
      </c>
      <c r="AV157" s="228">
        <f t="shared" si="188"/>
        <v>0</v>
      </c>
      <c r="AW157" s="228">
        <f t="shared" si="188"/>
        <v>0</v>
      </c>
      <c r="AX157" s="228">
        <f t="shared" si="188"/>
        <v>0</v>
      </c>
      <c r="AY157" s="228">
        <f t="shared" si="188"/>
        <v>0</v>
      </c>
      <c r="AZ157" s="228">
        <f t="shared" si="188"/>
        <v>0</v>
      </c>
      <c r="BA157" s="228">
        <f t="shared" si="188"/>
        <v>0</v>
      </c>
      <c r="BB157" s="228">
        <f t="shared" si="188"/>
        <v>0</v>
      </c>
      <c r="BC157" s="228">
        <f t="shared" si="188"/>
        <v>0</v>
      </c>
      <c r="BD157" s="228">
        <f t="shared" si="188"/>
        <v>0</v>
      </c>
      <c r="BE157" s="225"/>
      <c r="BF157" s="228">
        <f t="shared" ref="BF157:BX157" si="189">(IF(BF$73=0,0,BF82/BF$74))</f>
        <v>0.36669806656431342</v>
      </c>
      <c r="BG157" s="47">
        <f t="shared" si="189"/>
        <v>0.13293290518191245</v>
      </c>
      <c r="BH157" s="47">
        <f t="shared" si="189"/>
        <v>0.19294219810479132</v>
      </c>
      <c r="BI157" s="47">
        <f t="shared" si="189"/>
        <v>0.19856696911051352</v>
      </c>
      <c r="BJ157" s="47">
        <f t="shared" si="189"/>
        <v>0.17557233249562745</v>
      </c>
      <c r="BK157" s="47">
        <f t="shared" si="189"/>
        <v>0.19759132081776032</v>
      </c>
      <c r="BL157" s="47">
        <f t="shared" si="189"/>
        <v>0.27780893612236485</v>
      </c>
      <c r="BM157" s="47">
        <f t="shared" si="189"/>
        <v>0.12141090284838234</v>
      </c>
      <c r="BN157" s="47">
        <f t="shared" si="189"/>
        <v>0.20975677148385316</v>
      </c>
      <c r="BO157" s="47">
        <f t="shared" si="189"/>
        <v>0</v>
      </c>
      <c r="BP157" s="47">
        <f t="shared" si="189"/>
        <v>0</v>
      </c>
      <c r="BQ157" s="47">
        <f t="shared" si="189"/>
        <v>0</v>
      </c>
      <c r="BR157" s="47">
        <f t="shared" si="189"/>
        <v>0.20490782485631279</v>
      </c>
      <c r="BS157" s="47">
        <f t="shared" si="189"/>
        <v>0.21863232452179421</v>
      </c>
      <c r="BT157" s="47">
        <f t="shared" si="189"/>
        <v>0.19079063244216374</v>
      </c>
      <c r="BU157" s="47">
        <f t="shared" si="189"/>
        <v>0.20532576705783337</v>
      </c>
      <c r="BV157" s="47">
        <f t="shared" si="189"/>
        <v>0</v>
      </c>
      <c r="BW157" s="47">
        <f t="shared" si="189"/>
        <v>0.20473738674931549</v>
      </c>
      <c r="BX157" s="47">
        <f t="shared" si="189"/>
        <v>0.20532576705783337</v>
      </c>
      <c r="BY157" s="47">
        <f>IF(Info!$O$3="Q1",$BS157,IF(Info!$O$3="Q2",$BS157+$BT157,IF(Info!$O$3="Q3",$BS157+$BT157+$BU157,$BR157)))</f>
        <v>0.21863232452179421</v>
      </c>
      <c r="BZ157" s="47">
        <f>IF(Info!$O$3="Q1",$BS157,IF(Info!$O$3="Q2",$BT157,IF(Info!$O$3="Q3",$BU157,$BV157)))</f>
        <v>0.21863232452179421</v>
      </c>
      <c r="CA157" s="225"/>
    </row>
    <row r="158" spans="1:79" ht="13.95" customHeight="1" x14ac:dyDescent="0.3">
      <c r="A158" s="223"/>
      <c r="B158" s="78" t="s">
        <v>39</v>
      </c>
      <c r="C158" s="225"/>
      <c r="D158" s="227">
        <f t="shared" ref="D158:AI158" si="190">(IF(D$73=0,0,D83/D$74))</f>
        <v>8.6853544767183377E-3</v>
      </c>
      <c r="E158" s="228">
        <f t="shared" si="190"/>
        <v>0</v>
      </c>
      <c r="F158" s="228">
        <f t="shared" si="190"/>
        <v>7.0632227685063359E-2</v>
      </c>
      <c r="G158" s="228">
        <f t="shared" si="190"/>
        <v>0</v>
      </c>
      <c r="H158" s="228">
        <f t="shared" si="190"/>
        <v>1.5884301771477843E-2</v>
      </c>
      <c r="I158" s="228">
        <f t="shared" si="190"/>
        <v>1.2574072262993705E-2</v>
      </c>
      <c r="J158" s="228">
        <f t="shared" si="190"/>
        <v>1.6075652531149766E-2</v>
      </c>
      <c r="K158" s="228">
        <f t="shared" si="190"/>
        <v>3.9002479583796192E-2</v>
      </c>
      <c r="L158" s="228">
        <f t="shared" si="190"/>
        <v>3.4264867425196771E-2</v>
      </c>
      <c r="M158" s="228">
        <f t="shared" si="190"/>
        <v>0</v>
      </c>
      <c r="N158" s="228">
        <f t="shared" si="190"/>
        <v>0</v>
      </c>
      <c r="O158" s="228">
        <f t="shared" si="190"/>
        <v>0</v>
      </c>
      <c r="P158" s="228">
        <f t="shared" si="190"/>
        <v>1.2051869030846832E-2</v>
      </c>
      <c r="Q158" s="775">
        <f t="shared" si="190"/>
        <v>6.7540486173749944E-3</v>
      </c>
      <c r="R158" s="228">
        <f t="shared" si="190"/>
        <v>0</v>
      </c>
      <c r="S158" s="228">
        <f t="shared" si="190"/>
        <v>7.1083165329686605E-3</v>
      </c>
      <c r="T158" s="228">
        <f t="shared" si="190"/>
        <v>1.54163901523122E-2</v>
      </c>
      <c r="U158" s="228">
        <f t="shared" si="190"/>
        <v>1.3310453703068157E-2</v>
      </c>
      <c r="V158" s="228">
        <f t="shared" si="190"/>
        <v>1.3294037683710876E-2</v>
      </c>
      <c r="W158" s="228">
        <f t="shared" si="190"/>
        <v>0</v>
      </c>
      <c r="X158" s="228">
        <f t="shared" si="190"/>
        <v>5.5544421336744098E-3</v>
      </c>
      <c r="Y158" s="228">
        <f t="shared" si="190"/>
        <v>0</v>
      </c>
      <c r="Z158" s="228">
        <f t="shared" si="190"/>
        <v>1.0620687676616987E-2</v>
      </c>
      <c r="AA158" s="228">
        <f t="shared" si="190"/>
        <v>7.0979487937278861E-3</v>
      </c>
      <c r="AB158" s="228">
        <f t="shared" si="190"/>
        <v>0</v>
      </c>
      <c r="AC158" s="228">
        <f t="shared" si="190"/>
        <v>1.0956311991848785E-2</v>
      </c>
      <c r="AD158" s="228">
        <f t="shared" si="190"/>
        <v>9.2625092625092612E-3</v>
      </c>
      <c r="AE158" s="228">
        <f t="shared" si="190"/>
        <v>2.7140357248984712E-2</v>
      </c>
      <c r="AF158" s="228">
        <f t="shared" si="190"/>
        <v>1.0104145168203973E-2</v>
      </c>
      <c r="AG158" s="228">
        <f t="shared" si="190"/>
        <v>7.7667894444724758E-3</v>
      </c>
      <c r="AH158" s="228">
        <f t="shared" si="190"/>
        <v>0</v>
      </c>
      <c r="AI158" s="228">
        <f t="shared" si="190"/>
        <v>0</v>
      </c>
      <c r="AJ158" s="228">
        <f t="shared" ref="AJ158:BD158" si="191">(IF(AJ$73=0,0,AJ83/AJ$74))</f>
        <v>1.2889418363151401E-2</v>
      </c>
      <c r="AK158" s="228">
        <f t="shared" si="191"/>
        <v>1.4873670621503658E-2</v>
      </c>
      <c r="AL158" s="228">
        <f t="shared" si="191"/>
        <v>2.3012357575790756E-2</v>
      </c>
      <c r="AM158" s="228">
        <f t="shared" si="191"/>
        <v>3.8819424732970112E-3</v>
      </c>
      <c r="AN158" s="228">
        <f t="shared" si="191"/>
        <v>0</v>
      </c>
      <c r="AO158" s="228">
        <f t="shared" si="191"/>
        <v>7.6854439060185424E-3</v>
      </c>
      <c r="AP158" s="228">
        <f t="shared" si="191"/>
        <v>0</v>
      </c>
      <c r="AQ158" s="228">
        <f t="shared" si="191"/>
        <v>0</v>
      </c>
      <c r="AR158" s="228">
        <f t="shared" si="191"/>
        <v>0</v>
      </c>
      <c r="AS158" s="228">
        <f t="shared" si="191"/>
        <v>0</v>
      </c>
      <c r="AT158" s="228">
        <f t="shared" si="191"/>
        <v>0</v>
      </c>
      <c r="AU158" s="228">
        <f t="shared" si="191"/>
        <v>0</v>
      </c>
      <c r="AV158" s="228">
        <f t="shared" si="191"/>
        <v>0</v>
      </c>
      <c r="AW158" s="228">
        <f t="shared" si="191"/>
        <v>0</v>
      </c>
      <c r="AX158" s="228">
        <f t="shared" si="191"/>
        <v>0</v>
      </c>
      <c r="AY158" s="228">
        <f t="shared" si="191"/>
        <v>0</v>
      </c>
      <c r="AZ158" s="228">
        <f t="shared" si="191"/>
        <v>0</v>
      </c>
      <c r="BA158" s="228">
        <f t="shared" si="191"/>
        <v>0</v>
      </c>
      <c r="BB158" s="228">
        <f t="shared" si="191"/>
        <v>0</v>
      </c>
      <c r="BC158" s="228">
        <f t="shared" si="191"/>
        <v>0</v>
      </c>
      <c r="BD158" s="228">
        <f t="shared" si="191"/>
        <v>0</v>
      </c>
      <c r="BE158" s="225"/>
      <c r="BF158" s="228">
        <f t="shared" ref="BF158:BX158" si="192">(IF(BF$73=0,0,BF83/BF$74))</f>
        <v>1.4312108043404721E-2</v>
      </c>
      <c r="BG158" s="228">
        <f t="shared" si="192"/>
        <v>2.2096218198438093E-2</v>
      </c>
      <c r="BH158" s="228">
        <f t="shared" si="192"/>
        <v>3.3873232361225619E-3</v>
      </c>
      <c r="BI158" s="228">
        <f t="shared" si="192"/>
        <v>7.8188352979616463E-3</v>
      </c>
      <c r="BJ158" s="228">
        <f t="shared" si="192"/>
        <v>5.1556397255392104E-3</v>
      </c>
      <c r="BK158" s="228">
        <f t="shared" si="192"/>
        <v>7.1361681453938402E-3</v>
      </c>
      <c r="BL158" s="228">
        <f t="shared" si="192"/>
        <v>8.9923436791909585E-3</v>
      </c>
      <c r="BM158" s="228">
        <f t="shared" si="192"/>
        <v>9.890916435058213E-3</v>
      </c>
      <c r="BN158" s="228">
        <f t="shared" si="192"/>
        <v>3.3918606844733626E-3</v>
      </c>
      <c r="BO158" s="228">
        <f t="shared" si="192"/>
        <v>0</v>
      </c>
      <c r="BP158" s="228">
        <f t="shared" si="192"/>
        <v>0</v>
      </c>
      <c r="BQ158" s="228">
        <f t="shared" si="192"/>
        <v>0</v>
      </c>
      <c r="BR158" s="228">
        <f t="shared" si="192"/>
        <v>8.6853544767183377E-3</v>
      </c>
      <c r="BS158" s="228">
        <f t="shared" si="192"/>
        <v>1.19386912390127E-2</v>
      </c>
      <c r="BT158" s="228">
        <f t="shared" si="192"/>
        <v>6.7210712463143573E-3</v>
      </c>
      <c r="BU158" s="228">
        <f t="shared" si="192"/>
        <v>7.092963133381357E-3</v>
      </c>
      <c r="BV158" s="228">
        <f t="shared" si="192"/>
        <v>0</v>
      </c>
      <c r="BW158" s="228">
        <f t="shared" si="192"/>
        <v>9.3347365328249367E-3</v>
      </c>
      <c r="BX158" s="228">
        <f t="shared" si="192"/>
        <v>7.092963133381357E-3</v>
      </c>
      <c r="BY158" s="228">
        <f>IF(Info!$O$3="Q1",$BS158,IF(Info!$O$3="Q2",$BS158+$BT158,IF(Info!$O$3="Q3",$BS158+$BT158+$BU158,$BR158)))</f>
        <v>1.19386912390127E-2</v>
      </c>
      <c r="BZ158" s="228">
        <f>IF(Info!$O$3="Q1",$BS158,IF(Info!$O$3="Q2",$BT158,IF(Info!$O$3="Q3",$BU158,$BV158)))</f>
        <v>1.19386912390127E-2</v>
      </c>
      <c r="CA158" s="225"/>
    </row>
    <row r="159" spans="1:79" ht="13.95" customHeight="1" x14ac:dyDescent="0.3">
      <c r="A159" s="223"/>
      <c r="B159" s="78" t="s">
        <v>41</v>
      </c>
      <c r="C159" s="225"/>
      <c r="D159" s="227">
        <f t="shared" ref="D159:AI159" si="193">(IF(D$73=0,0,D84/D$74))</f>
        <v>0</v>
      </c>
      <c r="E159" s="228">
        <f t="shared" si="193"/>
        <v>0</v>
      </c>
      <c r="F159" s="228">
        <f t="shared" si="193"/>
        <v>0</v>
      </c>
      <c r="G159" s="228">
        <f t="shared" si="193"/>
        <v>0</v>
      </c>
      <c r="H159" s="228">
        <f t="shared" si="193"/>
        <v>0</v>
      </c>
      <c r="I159" s="228">
        <f t="shared" si="193"/>
        <v>0</v>
      </c>
      <c r="J159" s="228">
        <f t="shared" si="193"/>
        <v>0</v>
      </c>
      <c r="K159" s="228">
        <f t="shared" si="193"/>
        <v>0</v>
      </c>
      <c r="L159" s="228">
        <f t="shared" si="193"/>
        <v>0</v>
      </c>
      <c r="M159" s="228">
        <f t="shared" si="193"/>
        <v>0</v>
      </c>
      <c r="N159" s="228">
        <f t="shared" si="193"/>
        <v>0</v>
      </c>
      <c r="O159" s="228">
        <f t="shared" si="193"/>
        <v>0</v>
      </c>
      <c r="P159" s="228">
        <f t="shared" si="193"/>
        <v>0</v>
      </c>
      <c r="Q159" s="775">
        <f t="shared" si="193"/>
        <v>0</v>
      </c>
      <c r="R159" s="228">
        <f t="shared" si="193"/>
        <v>0</v>
      </c>
      <c r="S159" s="228">
        <f t="shared" si="193"/>
        <v>0</v>
      </c>
      <c r="T159" s="228">
        <f t="shared" si="193"/>
        <v>0</v>
      </c>
      <c r="U159" s="228">
        <f t="shared" si="193"/>
        <v>0</v>
      </c>
      <c r="V159" s="228">
        <f t="shared" si="193"/>
        <v>0</v>
      </c>
      <c r="W159" s="228">
        <f t="shared" si="193"/>
        <v>0</v>
      </c>
      <c r="X159" s="228">
        <f t="shared" si="193"/>
        <v>0</v>
      </c>
      <c r="Y159" s="228">
        <f t="shared" si="193"/>
        <v>0</v>
      </c>
      <c r="Z159" s="228">
        <f t="shared" si="193"/>
        <v>0</v>
      </c>
      <c r="AA159" s="228">
        <f t="shared" si="193"/>
        <v>0</v>
      </c>
      <c r="AB159" s="228">
        <f t="shared" si="193"/>
        <v>0</v>
      </c>
      <c r="AC159" s="228">
        <f t="shared" si="193"/>
        <v>0</v>
      </c>
      <c r="AD159" s="228">
        <f t="shared" si="193"/>
        <v>0</v>
      </c>
      <c r="AE159" s="228">
        <f t="shared" si="193"/>
        <v>0</v>
      </c>
      <c r="AF159" s="228">
        <f t="shared" si="193"/>
        <v>0</v>
      </c>
      <c r="AG159" s="228">
        <f t="shared" si="193"/>
        <v>0</v>
      </c>
      <c r="AH159" s="228">
        <f t="shared" si="193"/>
        <v>0</v>
      </c>
      <c r="AI159" s="228">
        <f t="shared" si="193"/>
        <v>0</v>
      </c>
      <c r="AJ159" s="228">
        <f t="shared" ref="AJ159:BD159" si="194">(IF(AJ$73=0,0,AJ84/AJ$74))</f>
        <v>0</v>
      </c>
      <c r="AK159" s="228">
        <f t="shared" si="194"/>
        <v>0</v>
      </c>
      <c r="AL159" s="228">
        <f t="shared" si="194"/>
        <v>0</v>
      </c>
      <c r="AM159" s="228">
        <f t="shared" si="194"/>
        <v>0</v>
      </c>
      <c r="AN159" s="228">
        <f t="shared" si="194"/>
        <v>0</v>
      </c>
      <c r="AO159" s="228">
        <f t="shared" si="194"/>
        <v>0</v>
      </c>
      <c r="AP159" s="228">
        <f t="shared" si="194"/>
        <v>0</v>
      </c>
      <c r="AQ159" s="228">
        <f t="shared" si="194"/>
        <v>0</v>
      </c>
      <c r="AR159" s="228">
        <f t="shared" si="194"/>
        <v>0</v>
      </c>
      <c r="AS159" s="228">
        <f t="shared" si="194"/>
        <v>0</v>
      </c>
      <c r="AT159" s="228">
        <f t="shared" si="194"/>
        <v>0</v>
      </c>
      <c r="AU159" s="228">
        <f t="shared" si="194"/>
        <v>0</v>
      </c>
      <c r="AV159" s="228">
        <f t="shared" si="194"/>
        <v>0</v>
      </c>
      <c r="AW159" s="228">
        <f t="shared" si="194"/>
        <v>0</v>
      </c>
      <c r="AX159" s="228">
        <f t="shared" si="194"/>
        <v>0</v>
      </c>
      <c r="AY159" s="228">
        <f t="shared" si="194"/>
        <v>0</v>
      </c>
      <c r="AZ159" s="228">
        <f t="shared" si="194"/>
        <v>0</v>
      </c>
      <c r="BA159" s="228">
        <f t="shared" si="194"/>
        <v>0</v>
      </c>
      <c r="BB159" s="228">
        <f t="shared" si="194"/>
        <v>0</v>
      </c>
      <c r="BC159" s="228">
        <f t="shared" si="194"/>
        <v>0</v>
      </c>
      <c r="BD159" s="228">
        <f t="shared" si="194"/>
        <v>0</v>
      </c>
      <c r="BE159" s="226"/>
      <c r="BF159" s="229">
        <f t="shared" ref="BF159:BX159" si="195">(IF(BF$73=0,0,BF84/BF$74))</f>
        <v>0</v>
      </c>
      <c r="BG159" s="228">
        <f t="shared" si="195"/>
        <v>0</v>
      </c>
      <c r="BH159" s="228">
        <f t="shared" si="195"/>
        <v>0</v>
      </c>
      <c r="BI159" s="228">
        <f t="shared" si="195"/>
        <v>0</v>
      </c>
      <c r="BJ159" s="228">
        <f t="shared" si="195"/>
        <v>0</v>
      </c>
      <c r="BK159" s="228">
        <f t="shared" si="195"/>
        <v>0</v>
      </c>
      <c r="BL159" s="228">
        <f t="shared" si="195"/>
        <v>0</v>
      </c>
      <c r="BM159" s="228">
        <f t="shared" si="195"/>
        <v>0</v>
      </c>
      <c r="BN159" s="228">
        <f t="shared" si="195"/>
        <v>0</v>
      </c>
      <c r="BO159" s="228">
        <f t="shared" si="195"/>
        <v>0</v>
      </c>
      <c r="BP159" s="228">
        <f t="shared" si="195"/>
        <v>0</v>
      </c>
      <c r="BQ159" s="228">
        <f t="shared" si="195"/>
        <v>0</v>
      </c>
      <c r="BR159" s="228">
        <f t="shared" si="195"/>
        <v>0</v>
      </c>
      <c r="BS159" s="228">
        <f t="shared" si="195"/>
        <v>0</v>
      </c>
      <c r="BT159" s="228">
        <f t="shared" si="195"/>
        <v>0</v>
      </c>
      <c r="BU159" s="228">
        <f t="shared" si="195"/>
        <v>0</v>
      </c>
      <c r="BV159" s="228">
        <f t="shared" si="195"/>
        <v>0</v>
      </c>
      <c r="BW159" s="228">
        <f t="shared" si="195"/>
        <v>0</v>
      </c>
      <c r="BX159" s="228">
        <f t="shared" si="195"/>
        <v>0</v>
      </c>
      <c r="BY159" s="228">
        <f>IF(Info!$O$3="Q1",$BS159,IF(Info!$O$3="Q2",$BS159+$BT159,IF(Info!$O$3="Q3",$BS159+$BT159+$BU159,$BR159)))</f>
        <v>0</v>
      </c>
      <c r="BZ159" s="228">
        <f>IF(Info!$O$3="Q1",$BS159,IF(Info!$O$3="Q2",$BT159,IF(Info!$O$3="Q3",$BU159,$BV159)))</f>
        <v>0</v>
      </c>
      <c r="CA159" s="225"/>
    </row>
    <row r="160" spans="1:79" ht="13.95" customHeight="1" x14ac:dyDescent="0.3">
      <c r="A160" s="223"/>
      <c r="B160" s="78" t="s">
        <v>43</v>
      </c>
      <c r="C160" s="225"/>
      <c r="D160" s="227">
        <f t="shared" ref="D160:AI160" si="196">(IF(D$73=0,0,D85/D$74))</f>
        <v>0</v>
      </c>
      <c r="E160" s="228">
        <f t="shared" si="196"/>
        <v>0</v>
      </c>
      <c r="F160" s="228">
        <f t="shared" si="196"/>
        <v>0</v>
      </c>
      <c r="G160" s="228">
        <f t="shared" si="196"/>
        <v>0</v>
      </c>
      <c r="H160" s="228">
        <f t="shared" si="196"/>
        <v>0</v>
      </c>
      <c r="I160" s="228">
        <f t="shared" si="196"/>
        <v>0</v>
      </c>
      <c r="J160" s="228">
        <f t="shared" si="196"/>
        <v>0</v>
      </c>
      <c r="K160" s="228">
        <f t="shared" si="196"/>
        <v>0</v>
      </c>
      <c r="L160" s="228">
        <f t="shared" si="196"/>
        <v>0</v>
      </c>
      <c r="M160" s="228">
        <f t="shared" si="196"/>
        <v>0</v>
      </c>
      <c r="N160" s="228">
        <f t="shared" si="196"/>
        <v>0</v>
      </c>
      <c r="O160" s="228">
        <f t="shared" si="196"/>
        <v>0</v>
      </c>
      <c r="P160" s="228">
        <f t="shared" si="196"/>
        <v>0</v>
      </c>
      <c r="Q160" s="775">
        <f t="shared" si="196"/>
        <v>0</v>
      </c>
      <c r="R160" s="228">
        <f t="shared" si="196"/>
        <v>0</v>
      </c>
      <c r="S160" s="228">
        <f t="shared" si="196"/>
        <v>0</v>
      </c>
      <c r="T160" s="228">
        <f t="shared" si="196"/>
        <v>0</v>
      </c>
      <c r="U160" s="228">
        <f t="shared" si="196"/>
        <v>0</v>
      </c>
      <c r="V160" s="228">
        <f t="shared" si="196"/>
        <v>0</v>
      </c>
      <c r="W160" s="228">
        <f t="shared" si="196"/>
        <v>0</v>
      </c>
      <c r="X160" s="228">
        <f t="shared" si="196"/>
        <v>0</v>
      </c>
      <c r="Y160" s="228">
        <f t="shared" si="196"/>
        <v>0</v>
      </c>
      <c r="Z160" s="228">
        <f t="shared" si="196"/>
        <v>0</v>
      </c>
      <c r="AA160" s="228">
        <f t="shared" si="196"/>
        <v>0</v>
      </c>
      <c r="AB160" s="228">
        <f t="shared" si="196"/>
        <v>0</v>
      </c>
      <c r="AC160" s="228">
        <f t="shared" si="196"/>
        <v>0</v>
      </c>
      <c r="AD160" s="228">
        <f t="shared" si="196"/>
        <v>0</v>
      </c>
      <c r="AE160" s="228">
        <f t="shared" si="196"/>
        <v>0</v>
      </c>
      <c r="AF160" s="228">
        <f t="shared" si="196"/>
        <v>0</v>
      </c>
      <c r="AG160" s="228">
        <f t="shared" si="196"/>
        <v>0</v>
      </c>
      <c r="AH160" s="228">
        <f t="shared" si="196"/>
        <v>0</v>
      </c>
      <c r="AI160" s="228">
        <f t="shared" si="196"/>
        <v>0</v>
      </c>
      <c r="AJ160" s="228">
        <f t="shared" ref="AJ160:BD160" si="197">(IF(AJ$73=0,0,AJ85/AJ$74))</f>
        <v>0</v>
      </c>
      <c r="AK160" s="228">
        <f t="shared" si="197"/>
        <v>0</v>
      </c>
      <c r="AL160" s="228">
        <f t="shared" si="197"/>
        <v>0</v>
      </c>
      <c r="AM160" s="228">
        <f t="shared" si="197"/>
        <v>0</v>
      </c>
      <c r="AN160" s="228">
        <f t="shared" si="197"/>
        <v>0</v>
      </c>
      <c r="AO160" s="228">
        <f t="shared" si="197"/>
        <v>0</v>
      </c>
      <c r="AP160" s="228">
        <f t="shared" si="197"/>
        <v>0</v>
      </c>
      <c r="AQ160" s="228">
        <f t="shared" si="197"/>
        <v>0</v>
      </c>
      <c r="AR160" s="228">
        <f t="shared" si="197"/>
        <v>0</v>
      </c>
      <c r="AS160" s="228">
        <f t="shared" si="197"/>
        <v>0</v>
      </c>
      <c r="AT160" s="228">
        <f t="shared" si="197"/>
        <v>0</v>
      </c>
      <c r="AU160" s="228">
        <f t="shared" si="197"/>
        <v>0</v>
      </c>
      <c r="AV160" s="228">
        <f t="shared" si="197"/>
        <v>0</v>
      </c>
      <c r="AW160" s="228">
        <f t="shared" si="197"/>
        <v>0</v>
      </c>
      <c r="AX160" s="228">
        <f t="shared" si="197"/>
        <v>0</v>
      </c>
      <c r="AY160" s="228">
        <f t="shared" si="197"/>
        <v>0</v>
      </c>
      <c r="AZ160" s="228">
        <f t="shared" si="197"/>
        <v>0</v>
      </c>
      <c r="BA160" s="228">
        <f t="shared" si="197"/>
        <v>0</v>
      </c>
      <c r="BB160" s="228">
        <f t="shared" si="197"/>
        <v>0</v>
      </c>
      <c r="BC160" s="228">
        <f t="shared" si="197"/>
        <v>0</v>
      </c>
      <c r="BD160" s="228">
        <f t="shared" si="197"/>
        <v>0</v>
      </c>
      <c r="BE160" s="226"/>
      <c r="BF160" s="229">
        <f t="shared" ref="BF160:BX160" si="198">(IF(BF$73=0,0,BF85/BF$74))</f>
        <v>0</v>
      </c>
      <c r="BG160" s="228">
        <f t="shared" si="198"/>
        <v>0</v>
      </c>
      <c r="BH160" s="228">
        <f t="shared" si="198"/>
        <v>0</v>
      </c>
      <c r="BI160" s="228">
        <f t="shared" si="198"/>
        <v>0</v>
      </c>
      <c r="BJ160" s="228">
        <f t="shared" si="198"/>
        <v>0</v>
      </c>
      <c r="BK160" s="228">
        <f t="shared" si="198"/>
        <v>0</v>
      </c>
      <c r="BL160" s="228">
        <f t="shared" si="198"/>
        <v>0</v>
      </c>
      <c r="BM160" s="228">
        <f t="shared" si="198"/>
        <v>0</v>
      </c>
      <c r="BN160" s="228">
        <f t="shared" si="198"/>
        <v>0</v>
      </c>
      <c r="BO160" s="228">
        <f t="shared" si="198"/>
        <v>0</v>
      </c>
      <c r="BP160" s="228">
        <f t="shared" si="198"/>
        <v>0</v>
      </c>
      <c r="BQ160" s="228">
        <f t="shared" si="198"/>
        <v>0</v>
      </c>
      <c r="BR160" s="228">
        <f t="shared" si="198"/>
        <v>0</v>
      </c>
      <c r="BS160" s="228">
        <f t="shared" si="198"/>
        <v>0</v>
      </c>
      <c r="BT160" s="228">
        <f t="shared" si="198"/>
        <v>0</v>
      </c>
      <c r="BU160" s="228">
        <f t="shared" si="198"/>
        <v>0</v>
      </c>
      <c r="BV160" s="228">
        <f t="shared" si="198"/>
        <v>0</v>
      </c>
      <c r="BW160" s="228">
        <f t="shared" si="198"/>
        <v>0</v>
      </c>
      <c r="BX160" s="228">
        <f t="shared" si="198"/>
        <v>0</v>
      </c>
      <c r="BY160" s="228">
        <f>IF(Info!$O$3="Q1",$BS160,IF(Info!$O$3="Q2",$BS160+$BT160,IF(Info!$O$3="Q3",$BS160+$BT160+$BU160,$BR160)))</f>
        <v>0</v>
      </c>
      <c r="BZ160" s="228">
        <f>IF(Info!$O$3="Q1",$BS160,IF(Info!$O$3="Q2",$BT160,IF(Info!$O$3="Q3",$BU160,$BV160)))</f>
        <v>0</v>
      </c>
      <c r="CA160" s="225"/>
    </row>
    <row r="161" spans="1:79" ht="13.95" customHeight="1" x14ac:dyDescent="0.3">
      <c r="A161" s="223"/>
      <c r="B161" s="160" t="s">
        <v>348</v>
      </c>
      <c r="C161" s="225"/>
      <c r="D161" s="238">
        <f t="shared" ref="D161:AI161" si="199">(IF(D$73=0,0,D86/D$74))</f>
        <v>0.21359317933303104</v>
      </c>
      <c r="E161" s="238">
        <f t="shared" si="199"/>
        <v>0.18054032609989287</v>
      </c>
      <c r="F161" s="238">
        <f t="shared" si="199"/>
        <v>0.36885811231909144</v>
      </c>
      <c r="G161" s="238">
        <f t="shared" si="199"/>
        <v>0.20268268888930074</v>
      </c>
      <c r="H161" s="238">
        <f t="shared" si="199"/>
        <v>0.67812202169341784</v>
      </c>
      <c r="I161" s="238">
        <f t="shared" si="199"/>
        <v>0.13541916568036705</v>
      </c>
      <c r="J161" s="238">
        <f t="shared" si="199"/>
        <v>8.2950367060732791E-2</v>
      </c>
      <c r="K161" s="238">
        <f t="shared" si="199"/>
        <v>0.19493432356038348</v>
      </c>
      <c r="L161" s="238">
        <f t="shared" si="199"/>
        <v>0.25511120965059908</v>
      </c>
      <c r="M161" s="238">
        <f t="shared" si="199"/>
        <v>0.36888716651709225</v>
      </c>
      <c r="N161" s="238">
        <f t="shared" si="199"/>
        <v>0.12416501144966023</v>
      </c>
      <c r="O161" s="238">
        <f t="shared" si="199"/>
        <v>5.4607007930339034E-2</v>
      </c>
      <c r="P161" s="238">
        <f t="shared" si="199"/>
        <v>0.11076652198714505</v>
      </c>
      <c r="Q161" s="777">
        <f t="shared" si="199"/>
        <v>0.23075628285786531</v>
      </c>
      <c r="R161" s="238">
        <f t="shared" si="199"/>
        <v>0.40090873693931989</v>
      </c>
      <c r="S161" s="238">
        <f t="shared" si="199"/>
        <v>0.16022190579577336</v>
      </c>
      <c r="T161" s="238">
        <f t="shared" si="199"/>
        <v>8.7456013984882078E-2</v>
      </c>
      <c r="U161" s="238">
        <f t="shared" si="199"/>
        <v>8.8702724963964572E-2</v>
      </c>
      <c r="V161" s="238">
        <f t="shared" si="199"/>
        <v>0.12574180752559971</v>
      </c>
      <c r="W161" s="238">
        <f t="shared" si="199"/>
        <v>0.51845478679466561</v>
      </c>
      <c r="X161" s="238">
        <f t="shared" si="199"/>
        <v>9.2441096345682247E-2</v>
      </c>
      <c r="Y161" s="238">
        <f t="shared" si="199"/>
        <v>4.824625127128622E-2</v>
      </c>
      <c r="Z161" s="238">
        <f t="shared" si="199"/>
        <v>9.3058273615701931E-2</v>
      </c>
      <c r="AA161" s="238">
        <f t="shared" si="199"/>
        <v>0.13874875580970647</v>
      </c>
      <c r="AB161" s="238">
        <f t="shared" si="199"/>
        <v>0.47698288092050306</v>
      </c>
      <c r="AC161" s="238">
        <f t="shared" si="199"/>
        <v>0.19249963610654799</v>
      </c>
      <c r="AD161" s="238">
        <f t="shared" si="199"/>
        <v>6.0138060138060126E-2</v>
      </c>
      <c r="AE161" s="238">
        <f t="shared" si="199"/>
        <v>0.16842209528840754</v>
      </c>
      <c r="AF161" s="238">
        <f t="shared" si="199"/>
        <v>0.19753210878089825</v>
      </c>
      <c r="AG161" s="238">
        <f t="shared" si="199"/>
        <v>0.51083707553357882</v>
      </c>
      <c r="AH161" s="238">
        <f t="shared" si="199"/>
        <v>0.15652302878379873</v>
      </c>
      <c r="AI161" s="238">
        <f t="shared" si="199"/>
        <v>0.1493877350236649</v>
      </c>
      <c r="AJ161" s="238">
        <f t="shared" ref="AJ161:BD161" si="200">(IF(AJ$73=0,0,AJ86/AJ$74))</f>
        <v>9.8305799500279373E-2</v>
      </c>
      <c r="AK161" s="238">
        <f t="shared" si="200"/>
        <v>9.7390422327411311E-2</v>
      </c>
      <c r="AL161" s="238">
        <f t="shared" si="200"/>
        <v>0.17668102999874066</v>
      </c>
      <c r="AM161" s="238">
        <f t="shared" si="200"/>
        <v>0.35901009804257239</v>
      </c>
      <c r="AN161" s="238">
        <f t="shared" si="200"/>
        <v>0.21914962674456345</v>
      </c>
      <c r="AO161" s="238">
        <f t="shared" si="200"/>
        <v>0.15549545929337943</v>
      </c>
      <c r="AP161" s="238">
        <f t="shared" si="200"/>
        <v>7.3512345494832682E-2</v>
      </c>
      <c r="AQ161" s="238">
        <f t="shared" si="200"/>
        <v>0</v>
      </c>
      <c r="AR161" s="238">
        <f t="shared" si="200"/>
        <v>0</v>
      </c>
      <c r="AS161" s="238">
        <f t="shared" si="200"/>
        <v>0</v>
      </c>
      <c r="AT161" s="238">
        <f t="shared" si="200"/>
        <v>0</v>
      </c>
      <c r="AU161" s="238">
        <f t="shared" si="200"/>
        <v>0</v>
      </c>
      <c r="AV161" s="238">
        <f t="shared" si="200"/>
        <v>0</v>
      </c>
      <c r="AW161" s="238">
        <f t="shared" si="200"/>
        <v>0</v>
      </c>
      <c r="AX161" s="238">
        <f t="shared" si="200"/>
        <v>0</v>
      </c>
      <c r="AY161" s="238">
        <f t="shared" si="200"/>
        <v>0</v>
      </c>
      <c r="AZ161" s="238">
        <f t="shared" si="200"/>
        <v>0</v>
      </c>
      <c r="BA161" s="238">
        <f t="shared" si="200"/>
        <v>0</v>
      </c>
      <c r="BB161" s="238">
        <f t="shared" si="200"/>
        <v>0</v>
      </c>
      <c r="BC161" s="238">
        <f t="shared" si="200"/>
        <v>0</v>
      </c>
      <c r="BD161" s="238">
        <f t="shared" si="200"/>
        <v>0</v>
      </c>
      <c r="BE161" s="226"/>
      <c r="BF161" s="239">
        <f t="shared" ref="BF161:BX161" si="201">(IF(BF$73=0,0,BF86/BF$74))</f>
        <v>0.38101017460771813</v>
      </c>
      <c r="BG161" s="238">
        <f t="shared" si="201"/>
        <v>0.15502912338035055</v>
      </c>
      <c r="BH161" s="238">
        <f t="shared" si="201"/>
        <v>0.19632952134091389</v>
      </c>
      <c r="BI161" s="238">
        <f t="shared" si="201"/>
        <v>0.20638580440847512</v>
      </c>
      <c r="BJ161" s="238">
        <f t="shared" si="201"/>
        <v>0.18072797222116666</v>
      </c>
      <c r="BK161" s="238">
        <f t="shared" si="201"/>
        <v>0.20472748896315415</v>
      </c>
      <c r="BL161" s="238">
        <f t="shared" si="201"/>
        <v>0.28680127980155579</v>
      </c>
      <c r="BM161" s="238">
        <f t="shared" si="201"/>
        <v>0.13130181928344054</v>
      </c>
      <c r="BN161" s="238">
        <f t="shared" si="201"/>
        <v>0.21314863216832655</v>
      </c>
      <c r="BO161" s="238">
        <f t="shared" si="201"/>
        <v>0</v>
      </c>
      <c r="BP161" s="238">
        <f t="shared" si="201"/>
        <v>0</v>
      </c>
      <c r="BQ161" s="238">
        <f t="shared" si="201"/>
        <v>0</v>
      </c>
      <c r="BR161" s="238">
        <f t="shared" si="201"/>
        <v>0.21359317933303112</v>
      </c>
      <c r="BS161" s="238">
        <f t="shared" si="201"/>
        <v>0.23057101576080688</v>
      </c>
      <c r="BT161" s="238">
        <f t="shared" si="201"/>
        <v>0.19751170368847812</v>
      </c>
      <c r="BU161" s="238">
        <f t="shared" si="201"/>
        <v>0.21241873019121471</v>
      </c>
      <c r="BV161" s="238">
        <f t="shared" si="201"/>
        <v>0</v>
      </c>
      <c r="BW161" s="238">
        <f t="shared" si="201"/>
        <v>0.21407212328214043</v>
      </c>
      <c r="BX161" s="238">
        <f t="shared" si="201"/>
        <v>0.21241873019121471</v>
      </c>
      <c r="BY161" s="238">
        <f>IF(Info!$O$3="Q1",$BS161,IF(Info!$O$3="Q2",$BS161+$BT161,IF(Info!$O$3="Q3",$BS161+$BT161+$BU161,$BR161)))</f>
        <v>0.23057101576080688</v>
      </c>
      <c r="BZ161" s="238">
        <f>IF(Info!$O$3="Q1",$BS161,IF(Info!$O$3="Q2",$BT161,IF(Info!$O$3="Q3",$BU161,$BV161)))</f>
        <v>0.23057101576080688</v>
      </c>
      <c r="CA161" s="225"/>
    </row>
    <row r="162" spans="1:79" ht="13.95" customHeight="1" x14ac:dyDescent="0.3">
      <c r="A162" s="223">
        <v>1.9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778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ht="13.95" customHeight="1" x14ac:dyDescent="0.3">
      <c r="A163" s="223"/>
      <c r="B163" s="78" t="s">
        <v>350</v>
      </c>
      <c r="C163" s="225"/>
      <c r="D163" s="227">
        <f t="shared" ref="D163:AI163" si="202">(IF(D$73=0,0,D88/D$74))</f>
        <v>0.19342502453350222</v>
      </c>
      <c r="E163" s="228">
        <f t="shared" si="202"/>
        <v>0.21510501051295272</v>
      </c>
      <c r="F163" s="228">
        <f t="shared" si="202"/>
        <v>0.46933661103801672</v>
      </c>
      <c r="G163" s="228">
        <f t="shared" si="202"/>
        <v>0.22839384069997251</v>
      </c>
      <c r="H163" s="228">
        <f t="shared" si="202"/>
        <v>0.17088710043417091</v>
      </c>
      <c r="I163" s="228">
        <f t="shared" si="202"/>
        <v>0.13527486323201557</v>
      </c>
      <c r="J163" s="228">
        <f t="shared" si="202"/>
        <v>0.17294569746642613</v>
      </c>
      <c r="K163" s="228">
        <f t="shared" si="202"/>
        <v>0.32664432069283761</v>
      </c>
      <c r="L163" s="228">
        <f t="shared" si="202"/>
        <v>0.22768298950890381</v>
      </c>
      <c r="M163" s="228">
        <f t="shared" si="202"/>
        <v>0.10053906116727361</v>
      </c>
      <c r="N163" s="228">
        <f t="shared" si="202"/>
        <v>0.16801569176709005</v>
      </c>
      <c r="O163" s="228">
        <f t="shared" si="202"/>
        <v>0.14001792137834509</v>
      </c>
      <c r="P163" s="228">
        <f t="shared" si="202"/>
        <v>0.16236102606177752</v>
      </c>
      <c r="Q163" s="775">
        <f t="shared" si="202"/>
        <v>0.13642332818803851</v>
      </c>
      <c r="R163" s="228">
        <f t="shared" si="202"/>
        <v>0.15300439887888118</v>
      </c>
      <c r="S163" s="228">
        <f t="shared" si="202"/>
        <v>0.16758469498526737</v>
      </c>
      <c r="T163" s="228">
        <f t="shared" si="202"/>
        <v>0.23088554733655975</v>
      </c>
      <c r="U163" s="228">
        <f t="shared" si="202"/>
        <v>0.24477211888255881</v>
      </c>
      <c r="V163" s="228">
        <f t="shared" si="202"/>
        <v>0.19800787212943047</v>
      </c>
      <c r="W163" s="228">
        <f t="shared" si="202"/>
        <v>0.23253914639352652</v>
      </c>
      <c r="X163" s="228">
        <f t="shared" si="202"/>
        <v>0.1431764415596187</v>
      </c>
      <c r="Y163" s="228">
        <f t="shared" si="202"/>
        <v>0.23741514321070536</v>
      </c>
      <c r="Z163" s="228">
        <f t="shared" si="202"/>
        <v>0.23306151138033282</v>
      </c>
      <c r="AA163" s="228">
        <f t="shared" si="202"/>
        <v>0.15854806826387707</v>
      </c>
      <c r="AB163" s="228">
        <f t="shared" si="202"/>
        <v>0.15649753072999298</v>
      </c>
      <c r="AC163" s="228">
        <f t="shared" si="202"/>
        <v>0.19707762367178888</v>
      </c>
      <c r="AD163" s="228">
        <f t="shared" si="202"/>
        <v>0.18481455481455478</v>
      </c>
      <c r="AE163" s="228">
        <f t="shared" si="202"/>
        <v>0.39116039885099213</v>
      </c>
      <c r="AF163" s="228">
        <f t="shared" si="202"/>
        <v>0.28212247376526062</v>
      </c>
      <c r="AG163" s="228">
        <f t="shared" si="202"/>
        <v>0.1793290529290075</v>
      </c>
      <c r="AH163" s="228">
        <f t="shared" si="202"/>
        <v>0.20671074288838354</v>
      </c>
      <c r="AI163" s="228">
        <f t="shared" si="202"/>
        <v>0.16650901795157397</v>
      </c>
      <c r="AJ163" s="228">
        <f t="shared" ref="AJ163:BD163" si="203">(IF(AJ$73=0,0,AJ88/AJ$74))</f>
        <v>0.24979863578379172</v>
      </c>
      <c r="AK163" s="228">
        <f t="shared" si="203"/>
        <v>0.36414443351570663</v>
      </c>
      <c r="AL163" s="228">
        <f t="shared" si="203"/>
        <v>0.38919218576332804</v>
      </c>
      <c r="AM163" s="228">
        <f t="shared" si="203"/>
        <v>0.12561191840719751</v>
      </c>
      <c r="AN163" s="228">
        <f t="shared" si="203"/>
        <v>0.22372098787288661</v>
      </c>
      <c r="AO163" s="228">
        <f t="shared" si="203"/>
        <v>0.14193301693358476</v>
      </c>
      <c r="AP163" s="228">
        <f t="shared" si="203"/>
        <v>0.17860164480967849</v>
      </c>
      <c r="AQ163" s="228">
        <f t="shared" si="203"/>
        <v>0</v>
      </c>
      <c r="AR163" s="228">
        <f t="shared" si="203"/>
        <v>0</v>
      </c>
      <c r="AS163" s="228">
        <f t="shared" si="203"/>
        <v>0</v>
      </c>
      <c r="AT163" s="228">
        <f t="shared" si="203"/>
        <v>0</v>
      </c>
      <c r="AU163" s="228">
        <f t="shared" si="203"/>
        <v>0</v>
      </c>
      <c r="AV163" s="228">
        <f t="shared" si="203"/>
        <v>0</v>
      </c>
      <c r="AW163" s="228">
        <f t="shared" si="203"/>
        <v>0</v>
      </c>
      <c r="AX163" s="228">
        <f t="shared" si="203"/>
        <v>0</v>
      </c>
      <c r="AY163" s="228">
        <f t="shared" si="203"/>
        <v>0</v>
      </c>
      <c r="AZ163" s="228">
        <f t="shared" si="203"/>
        <v>0</v>
      </c>
      <c r="BA163" s="228">
        <f t="shared" si="203"/>
        <v>0</v>
      </c>
      <c r="BB163" s="228">
        <f t="shared" si="203"/>
        <v>0</v>
      </c>
      <c r="BC163" s="228">
        <f t="shared" si="203"/>
        <v>0</v>
      </c>
      <c r="BD163" s="228">
        <f t="shared" si="203"/>
        <v>0</v>
      </c>
      <c r="BE163" s="226"/>
      <c r="BF163" s="229">
        <f t="shared" ref="BF163:BX163" si="204">(IF(BF$73=0,0,BF88/BF$74))</f>
        <v>0.2351588643992818</v>
      </c>
      <c r="BG163" s="228">
        <f t="shared" si="204"/>
        <v>0.19391096581905412</v>
      </c>
      <c r="BH163" s="228">
        <f t="shared" si="204"/>
        <v>0.13687609148175955</v>
      </c>
      <c r="BI163" s="228">
        <f t="shared" si="204"/>
        <v>0.19120939000175935</v>
      </c>
      <c r="BJ163" s="228">
        <f t="shared" si="204"/>
        <v>0.19467490199662932</v>
      </c>
      <c r="BK163" s="228">
        <f t="shared" si="204"/>
        <v>0.18199821157330978</v>
      </c>
      <c r="BL163" s="228">
        <f t="shared" si="204"/>
        <v>0.24220295553745874</v>
      </c>
      <c r="BM163" s="228">
        <f t="shared" si="204"/>
        <v>0.2610200564122454</v>
      </c>
      <c r="BN163" s="228">
        <f t="shared" si="204"/>
        <v>0.15951818550951896</v>
      </c>
      <c r="BO163" s="228">
        <f t="shared" si="204"/>
        <v>0</v>
      </c>
      <c r="BP163" s="228">
        <f t="shared" si="204"/>
        <v>0</v>
      </c>
      <c r="BQ163" s="228">
        <f t="shared" si="204"/>
        <v>0</v>
      </c>
      <c r="BR163" s="228">
        <f t="shared" si="204"/>
        <v>0.19342502453350227</v>
      </c>
      <c r="BS163" s="228">
        <f t="shared" si="204"/>
        <v>0.17947598585725627</v>
      </c>
      <c r="BT163" s="228">
        <f t="shared" si="204"/>
        <v>0.18914312344068951</v>
      </c>
      <c r="BU163" s="228">
        <f t="shared" si="204"/>
        <v>0.21579971145329821</v>
      </c>
      <c r="BV163" s="228">
        <f t="shared" si="204"/>
        <v>0</v>
      </c>
      <c r="BW163" s="228">
        <f t="shared" si="204"/>
        <v>0.18430055883132737</v>
      </c>
      <c r="BX163" s="228">
        <f t="shared" si="204"/>
        <v>0.21579971145329821</v>
      </c>
      <c r="BY163" s="228">
        <f>IF(Info!$O$3="Q1",$BS163,IF(Info!$O$3="Q2",$BS163+$BT163,IF(Info!$O$3="Q3",$BS163+$BT163+$BU163,$BR163)))</f>
        <v>0.17947598585725627</v>
      </c>
      <c r="BZ163" s="228">
        <f>IF(Info!$O$3="Q1",$BS163,IF(Info!$O$3="Q2",$BT163,IF(Info!$O$3="Q3",$BU163,$BV163)))</f>
        <v>0.17947598585725627</v>
      </c>
      <c r="CA163" s="225"/>
    </row>
    <row r="164" spans="1:79" ht="13.95" customHeight="1" x14ac:dyDescent="0.3">
      <c r="A164" s="223"/>
      <c r="B164" s="78" t="s">
        <v>47</v>
      </c>
      <c r="C164" s="225"/>
      <c r="D164" s="227">
        <f t="shared" ref="D164:AI164" si="205">(IF(D$73=0,0,D89/D$74))</f>
        <v>1.659682051222439E-3</v>
      </c>
      <c r="E164" s="228">
        <f t="shared" si="205"/>
        <v>5.0535412934746442E-2</v>
      </c>
      <c r="F164" s="228">
        <f t="shared" si="205"/>
        <v>0.11026297987034776</v>
      </c>
      <c r="G164" s="228">
        <f t="shared" si="205"/>
        <v>5.3657406789372766E-2</v>
      </c>
      <c r="H164" s="228">
        <f t="shared" si="205"/>
        <v>4.0147136345493453E-2</v>
      </c>
      <c r="I164" s="228">
        <f t="shared" si="205"/>
        <v>3.1780622203170898E-2</v>
      </c>
      <c r="J164" s="228">
        <f t="shared" si="205"/>
        <v>4.0630770133675227E-2</v>
      </c>
      <c r="K164" s="228">
        <f t="shared" si="205"/>
        <v>7.6739754176987432E-2</v>
      </c>
      <c r="L164" s="228">
        <f t="shared" si="205"/>
        <v>5.3490403899062823E-2</v>
      </c>
      <c r="M164" s="228">
        <f t="shared" si="205"/>
        <v>2.9525015247459561E-2</v>
      </c>
      <c r="N164" s="228">
        <f t="shared" si="205"/>
        <v>4.9340682155191454E-2</v>
      </c>
      <c r="O164" s="228">
        <f t="shared" si="205"/>
        <v>4.1118657918788062E-2</v>
      </c>
      <c r="P164" s="228">
        <f t="shared" si="205"/>
        <v>4.7680092835674474E-2</v>
      </c>
      <c r="Q164" s="775">
        <f t="shared" si="205"/>
        <v>4.0063044135249345E-2</v>
      </c>
      <c r="R164" s="228">
        <f t="shared" si="205"/>
        <v>3.4159320556262252E-2</v>
      </c>
      <c r="S164" s="228">
        <f t="shared" si="205"/>
        <v>3.7414475389408772E-2</v>
      </c>
      <c r="T164" s="228">
        <f t="shared" si="205"/>
        <v>5.1546841012858065E-2</v>
      </c>
      <c r="U164" s="228">
        <f t="shared" si="205"/>
        <v>5.4647116902590845E-2</v>
      </c>
      <c r="V164" s="228">
        <f t="shared" si="205"/>
        <v>4.4355457349763559E-2</v>
      </c>
      <c r="W164" s="228">
        <f t="shared" si="205"/>
        <v>-1.8582100634060283</v>
      </c>
      <c r="X164" s="228">
        <f t="shared" si="205"/>
        <v>3.2072747809427447E-2</v>
      </c>
      <c r="Y164" s="228">
        <f t="shared" si="205"/>
        <v>5.3183023208223483E-2</v>
      </c>
      <c r="Z164" s="228">
        <f t="shared" si="205"/>
        <v>6.5259715540151031E-2</v>
      </c>
      <c r="AA164" s="228">
        <f t="shared" si="205"/>
        <v>4.4395154622747339E-2</v>
      </c>
      <c r="AB164" s="228">
        <f t="shared" si="205"/>
        <v>4.3820982184865478E-2</v>
      </c>
      <c r="AC164" s="228">
        <f t="shared" si="205"/>
        <v>5.5183842171012319E-2</v>
      </c>
      <c r="AD164" s="228">
        <f t="shared" si="205"/>
        <v>5.1750051750051734E-2</v>
      </c>
      <c r="AE164" s="228">
        <f t="shared" si="205"/>
        <v>8.762327578981588E-2</v>
      </c>
      <c r="AF164" s="228">
        <f t="shared" si="205"/>
        <v>6.3197847731655224E-2</v>
      </c>
      <c r="AG164" s="228">
        <f t="shared" si="205"/>
        <v>4.0171242048228771E-2</v>
      </c>
      <c r="AH164" s="228">
        <f t="shared" si="205"/>
        <v>4.6304974854385388E-2</v>
      </c>
      <c r="AI164" s="228">
        <f t="shared" si="205"/>
        <v>3.729944453559083E-2</v>
      </c>
      <c r="AJ164" s="228">
        <f t="shared" ref="AJ164:BD164" si="206">(IF(AJ$73=0,0,AJ89/AJ$74))</f>
        <v>5.5957031487589286E-2</v>
      </c>
      <c r="AK164" s="228">
        <f t="shared" si="206"/>
        <v>8.1571468428295116E-2</v>
      </c>
      <c r="AL164" s="228">
        <f t="shared" si="206"/>
        <v>8.7182379219764017E-2</v>
      </c>
      <c r="AM164" s="228">
        <f t="shared" si="206"/>
        <v>3.5172680444558888E-2</v>
      </c>
      <c r="AN164" s="228">
        <f t="shared" si="206"/>
        <v>6.2644269070753975E-2</v>
      </c>
      <c r="AO164" s="228">
        <f t="shared" si="206"/>
        <v>3.9742762569344635E-2</v>
      </c>
      <c r="AP164" s="228">
        <f t="shared" si="206"/>
        <v>5.0010370507990599E-2</v>
      </c>
      <c r="AQ164" s="228">
        <f t="shared" si="206"/>
        <v>0</v>
      </c>
      <c r="AR164" s="228">
        <f t="shared" si="206"/>
        <v>0</v>
      </c>
      <c r="AS164" s="228">
        <f t="shared" si="206"/>
        <v>0</v>
      </c>
      <c r="AT164" s="228">
        <f t="shared" si="206"/>
        <v>0</v>
      </c>
      <c r="AU164" s="228">
        <f t="shared" si="206"/>
        <v>0</v>
      </c>
      <c r="AV164" s="228">
        <f t="shared" si="206"/>
        <v>0</v>
      </c>
      <c r="AW164" s="228">
        <f t="shared" si="206"/>
        <v>0</v>
      </c>
      <c r="AX164" s="228">
        <f t="shared" si="206"/>
        <v>0</v>
      </c>
      <c r="AY164" s="228">
        <f t="shared" si="206"/>
        <v>0</v>
      </c>
      <c r="AZ164" s="228">
        <f t="shared" si="206"/>
        <v>0</v>
      </c>
      <c r="BA164" s="228">
        <f t="shared" si="206"/>
        <v>0</v>
      </c>
      <c r="BB164" s="228">
        <f t="shared" si="206"/>
        <v>0</v>
      </c>
      <c r="BC164" s="228">
        <f t="shared" si="206"/>
        <v>0</v>
      </c>
      <c r="BD164" s="228">
        <f t="shared" si="206"/>
        <v>0</v>
      </c>
      <c r="BE164" s="226"/>
      <c r="BF164" s="229">
        <f t="shared" ref="BF164:BX164" si="207">(IF(BF$73=0,0,BF89/BF$74))</f>
        <v>5.5246738740974861E-2</v>
      </c>
      <c r="BG164" s="228">
        <f t="shared" si="207"/>
        <v>4.5556217899681728E-2</v>
      </c>
      <c r="BH164" s="228">
        <f t="shared" si="207"/>
        <v>4.0196005821935103E-2</v>
      </c>
      <c r="BI164" s="228">
        <f t="shared" si="207"/>
        <v>4.2688856623056229E-2</v>
      </c>
      <c r="BJ164" s="228">
        <f t="shared" si="207"/>
        <v>-0.35620300643475344</v>
      </c>
      <c r="BK164" s="228">
        <f t="shared" si="207"/>
        <v>5.0961445524602765E-2</v>
      </c>
      <c r="BL164" s="228">
        <f t="shared" si="207"/>
        <v>5.4255534130007263E-2</v>
      </c>
      <c r="BM164" s="228">
        <f t="shared" si="207"/>
        <v>5.8470725709623986E-2</v>
      </c>
      <c r="BN164" s="228">
        <f t="shared" si="207"/>
        <v>4.4666797825935314E-2</v>
      </c>
      <c r="BO164" s="228">
        <f t="shared" si="207"/>
        <v>0</v>
      </c>
      <c r="BP164" s="228">
        <f t="shared" si="207"/>
        <v>0</v>
      </c>
      <c r="BQ164" s="228">
        <f t="shared" si="207"/>
        <v>0</v>
      </c>
      <c r="BR164" s="228">
        <f t="shared" si="207"/>
        <v>1.6596820512224492E-3</v>
      </c>
      <c r="BS164" s="228">
        <f t="shared" si="207"/>
        <v>4.5678701091930583E-2</v>
      </c>
      <c r="BT164" s="228">
        <f t="shared" si="207"/>
        <v>-8.3489515408822879E-2</v>
      </c>
      <c r="BU164" s="228">
        <f t="shared" si="207"/>
        <v>5.1793908825726889E-2</v>
      </c>
      <c r="BV164" s="228">
        <f t="shared" si="207"/>
        <v>0</v>
      </c>
      <c r="BW164" s="228">
        <f t="shared" si="207"/>
        <v>-1.8785208835912056E-2</v>
      </c>
      <c r="BX164" s="228">
        <f t="shared" si="207"/>
        <v>5.1793908825726889E-2</v>
      </c>
      <c r="BY164" s="228">
        <f>IF(Info!$O$3="Q1",$BS164,IF(Info!$O$3="Q2",$BS164+$BT164,IF(Info!$O$3="Q3",$BS164+$BT164+$BU164,$BR164)))</f>
        <v>4.5678701091930583E-2</v>
      </c>
      <c r="BZ164" s="228">
        <f>IF(Info!$O$3="Q1",$BS164,IF(Info!$O$3="Q2",$BT164,IF(Info!$O$3="Q3",$BU164,$BV164)))</f>
        <v>4.5678701091930583E-2</v>
      </c>
      <c r="CA164" s="225"/>
    </row>
    <row r="165" spans="1:79" ht="13.95" customHeight="1" x14ac:dyDescent="0.3">
      <c r="A165" s="223"/>
      <c r="B165" s="78" t="s">
        <v>351</v>
      </c>
      <c r="C165" s="225"/>
      <c r="D165" s="227">
        <f t="shared" ref="D165:AI165" si="208">(IF(D$73=0,0,D90/D$74))</f>
        <v>2.6235889408358234E-3</v>
      </c>
      <c r="E165" s="228">
        <f t="shared" si="208"/>
        <v>0</v>
      </c>
      <c r="F165" s="228">
        <f t="shared" si="208"/>
        <v>0</v>
      </c>
      <c r="G165" s="228">
        <f t="shared" si="208"/>
        <v>1.5687714929343951E-2</v>
      </c>
      <c r="H165" s="228">
        <f t="shared" si="208"/>
        <v>3.2449359333161882E-3</v>
      </c>
      <c r="I165" s="228">
        <f t="shared" si="208"/>
        <v>4.5446289750534392E-3</v>
      </c>
      <c r="J165" s="228">
        <f t="shared" si="208"/>
        <v>1.674929892293128E-3</v>
      </c>
      <c r="K165" s="228">
        <f t="shared" si="208"/>
        <v>2.034270787900402E-2</v>
      </c>
      <c r="L165" s="228">
        <f t="shared" si="208"/>
        <v>0</v>
      </c>
      <c r="M165" s="228">
        <f t="shared" si="208"/>
        <v>0</v>
      </c>
      <c r="N165" s="228">
        <f t="shared" si="208"/>
        <v>0</v>
      </c>
      <c r="O165" s="228">
        <f t="shared" si="208"/>
        <v>0</v>
      </c>
      <c r="P165" s="228">
        <f t="shared" si="208"/>
        <v>0</v>
      </c>
      <c r="Q165" s="775">
        <f t="shared" si="208"/>
        <v>0</v>
      </c>
      <c r="R165" s="228">
        <f t="shared" si="208"/>
        <v>0</v>
      </c>
      <c r="S165" s="228">
        <f t="shared" si="208"/>
        <v>0</v>
      </c>
      <c r="T165" s="228">
        <f t="shared" si="208"/>
        <v>0</v>
      </c>
      <c r="U165" s="228">
        <f t="shared" si="208"/>
        <v>0</v>
      </c>
      <c r="V165" s="228">
        <f t="shared" si="208"/>
        <v>0</v>
      </c>
      <c r="W165" s="228">
        <f t="shared" si="208"/>
        <v>0</v>
      </c>
      <c r="X165" s="228">
        <f t="shared" si="208"/>
        <v>0</v>
      </c>
      <c r="Y165" s="228">
        <f t="shared" si="208"/>
        <v>0</v>
      </c>
      <c r="Z165" s="228">
        <f t="shared" si="208"/>
        <v>0</v>
      </c>
      <c r="AA165" s="228">
        <f t="shared" si="208"/>
        <v>0</v>
      </c>
      <c r="AB165" s="228">
        <f t="shared" si="208"/>
        <v>0</v>
      </c>
      <c r="AC165" s="228">
        <f t="shared" si="208"/>
        <v>0</v>
      </c>
      <c r="AD165" s="228">
        <f t="shared" si="208"/>
        <v>0</v>
      </c>
      <c r="AE165" s="228">
        <f t="shared" si="208"/>
        <v>0</v>
      </c>
      <c r="AF165" s="228">
        <f t="shared" si="208"/>
        <v>0</v>
      </c>
      <c r="AG165" s="228">
        <f t="shared" si="208"/>
        <v>0</v>
      </c>
      <c r="AH165" s="228">
        <f t="shared" si="208"/>
        <v>0</v>
      </c>
      <c r="AI165" s="228">
        <f t="shared" si="208"/>
        <v>0</v>
      </c>
      <c r="AJ165" s="228">
        <f t="shared" ref="AJ165:BD165" si="209">(IF(AJ$73=0,0,AJ90/AJ$74))</f>
        <v>0</v>
      </c>
      <c r="AK165" s="228">
        <f t="shared" si="209"/>
        <v>0</v>
      </c>
      <c r="AL165" s="228">
        <f t="shared" si="209"/>
        <v>0</v>
      </c>
      <c r="AM165" s="228">
        <f t="shared" si="209"/>
        <v>0</v>
      </c>
      <c r="AN165" s="228">
        <f t="shared" si="209"/>
        <v>0</v>
      </c>
      <c r="AO165" s="228">
        <f t="shared" si="209"/>
        <v>5.0707905958640075E-2</v>
      </c>
      <c r="AP165" s="228">
        <f t="shared" si="209"/>
        <v>0</v>
      </c>
      <c r="AQ165" s="228">
        <f t="shared" si="209"/>
        <v>0</v>
      </c>
      <c r="AR165" s="228">
        <f t="shared" si="209"/>
        <v>0</v>
      </c>
      <c r="AS165" s="228">
        <f t="shared" si="209"/>
        <v>0</v>
      </c>
      <c r="AT165" s="228">
        <f t="shared" si="209"/>
        <v>0</v>
      </c>
      <c r="AU165" s="228">
        <f t="shared" si="209"/>
        <v>0</v>
      </c>
      <c r="AV165" s="228">
        <f t="shared" si="209"/>
        <v>0</v>
      </c>
      <c r="AW165" s="228">
        <f t="shared" si="209"/>
        <v>0</v>
      </c>
      <c r="AX165" s="228">
        <f t="shared" si="209"/>
        <v>0</v>
      </c>
      <c r="AY165" s="228">
        <f t="shared" si="209"/>
        <v>0</v>
      </c>
      <c r="AZ165" s="228">
        <f t="shared" si="209"/>
        <v>0</v>
      </c>
      <c r="BA165" s="228">
        <f t="shared" si="209"/>
        <v>0</v>
      </c>
      <c r="BB165" s="228">
        <f t="shared" si="209"/>
        <v>0</v>
      </c>
      <c r="BC165" s="228">
        <f t="shared" si="209"/>
        <v>0</v>
      </c>
      <c r="BD165" s="228">
        <f t="shared" si="209"/>
        <v>0</v>
      </c>
      <c r="BE165" s="226"/>
      <c r="BF165" s="229">
        <f t="shared" ref="BF165:BX165" si="210">(IF(BF$73=0,0,BF90/BF$74))</f>
        <v>5.1544406567956497E-3</v>
      </c>
      <c r="BG165" s="228">
        <f t="shared" si="210"/>
        <v>5.117217716714105E-3</v>
      </c>
      <c r="BH165" s="228">
        <f t="shared" si="210"/>
        <v>0</v>
      </c>
      <c r="BI165" s="228">
        <f t="shared" si="210"/>
        <v>0</v>
      </c>
      <c r="BJ165" s="228">
        <f t="shared" si="210"/>
        <v>0</v>
      </c>
      <c r="BK165" s="228">
        <f t="shared" si="210"/>
        <v>0</v>
      </c>
      <c r="BL165" s="228">
        <f t="shared" si="210"/>
        <v>0</v>
      </c>
      <c r="BM165" s="228">
        <f t="shared" si="210"/>
        <v>0</v>
      </c>
      <c r="BN165" s="228">
        <f t="shared" si="210"/>
        <v>1.4247624203772522E-2</v>
      </c>
      <c r="BO165" s="228">
        <f t="shared" si="210"/>
        <v>0</v>
      </c>
      <c r="BP165" s="228">
        <f t="shared" si="210"/>
        <v>0</v>
      </c>
      <c r="BQ165" s="228">
        <f t="shared" si="210"/>
        <v>0</v>
      </c>
      <c r="BR165" s="228">
        <f t="shared" si="210"/>
        <v>2.6235889408358242E-3</v>
      </c>
      <c r="BS165" s="228">
        <f t="shared" si="210"/>
        <v>2.8900715577816261E-3</v>
      </c>
      <c r="BT165" s="228">
        <f t="shared" si="210"/>
        <v>0</v>
      </c>
      <c r="BU165" s="228">
        <f t="shared" si="210"/>
        <v>5.5069998665014091E-3</v>
      </c>
      <c r="BV165" s="228">
        <f t="shared" si="210"/>
        <v>0</v>
      </c>
      <c r="BW165" s="228">
        <f t="shared" si="210"/>
        <v>1.4477251537436959E-3</v>
      </c>
      <c r="BX165" s="228">
        <f t="shared" si="210"/>
        <v>5.5069998665014091E-3</v>
      </c>
      <c r="BY165" s="228">
        <f>IF(Info!$O$3="Q1",$BS165,IF(Info!$O$3="Q2",$BS165+$BT165,IF(Info!$O$3="Q3",$BS165+$BT165+$BU165,$BR165)))</f>
        <v>2.8900715577816261E-3</v>
      </c>
      <c r="BZ165" s="228">
        <f>IF(Info!$O$3="Q1",$BS165,IF(Info!$O$3="Q2",$BT165,IF(Info!$O$3="Q3",$BU165,$BV165)))</f>
        <v>2.8900715577816261E-3</v>
      </c>
      <c r="CA165" s="225"/>
    </row>
    <row r="166" spans="1:79" ht="13.95" customHeight="1" x14ac:dyDescent="0.3">
      <c r="A166" s="223"/>
      <c r="B166" s="78" t="s">
        <v>51</v>
      </c>
      <c r="C166" s="225"/>
      <c r="D166" s="227">
        <f t="shared" ref="D166:AI166" si="211">(IF(D$73=0,0,D91/D$74))</f>
        <v>1.6561547015361445E-3</v>
      </c>
      <c r="E166" s="228">
        <f t="shared" si="211"/>
        <v>0</v>
      </c>
      <c r="F166" s="228">
        <f t="shared" si="211"/>
        <v>0</v>
      </c>
      <c r="G166" s="228">
        <f t="shared" si="211"/>
        <v>0</v>
      </c>
      <c r="H166" s="228">
        <f t="shared" si="211"/>
        <v>0</v>
      </c>
      <c r="I166" s="228">
        <f t="shared" si="211"/>
        <v>0</v>
      </c>
      <c r="J166" s="228">
        <f t="shared" si="211"/>
        <v>0</v>
      </c>
      <c r="K166" s="228">
        <f t="shared" si="211"/>
        <v>0</v>
      </c>
      <c r="L166" s="228">
        <f t="shared" si="211"/>
        <v>0</v>
      </c>
      <c r="M166" s="228">
        <f t="shared" si="211"/>
        <v>0</v>
      </c>
      <c r="N166" s="228">
        <f t="shared" si="211"/>
        <v>0</v>
      </c>
      <c r="O166" s="228">
        <f t="shared" si="211"/>
        <v>0</v>
      </c>
      <c r="P166" s="228">
        <f t="shared" si="211"/>
        <v>0</v>
      </c>
      <c r="Q166" s="775">
        <f t="shared" si="211"/>
        <v>0</v>
      </c>
      <c r="R166" s="228">
        <f t="shared" si="211"/>
        <v>0</v>
      </c>
      <c r="S166" s="228">
        <f t="shared" si="211"/>
        <v>0</v>
      </c>
      <c r="T166" s="228">
        <f t="shared" si="211"/>
        <v>0</v>
      </c>
      <c r="U166" s="228">
        <f t="shared" si="211"/>
        <v>0</v>
      </c>
      <c r="V166" s="228">
        <f t="shared" si="211"/>
        <v>0</v>
      </c>
      <c r="W166" s="228">
        <f t="shared" si="211"/>
        <v>0</v>
      </c>
      <c r="X166" s="228">
        <f t="shared" si="211"/>
        <v>0</v>
      </c>
      <c r="Y166" s="228">
        <f t="shared" si="211"/>
        <v>0</v>
      </c>
      <c r="Z166" s="228">
        <f t="shared" si="211"/>
        <v>0</v>
      </c>
      <c r="AA166" s="228">
        <f t="shared" si="211"/>
        <v>0</v>
      </c>
      <c r="AB166" s="228">
        <f t="shared" si="211"/>
        <v>0</v>
      </c>
      <c r="AC166" s="228">
        <f t="shared" si="211"/>
        <v>0</v>
      </c>
      <c r="AD166" s="228">
        <f t="shared" si="211"/>
        <v>0</v>
      </c>
      <c r="AE166" s="228">
        <f t="shared" si="211"/>
        <v>0</v>
      </c>
      <c r="AF166" s="228">
        <f t="shared" si="211"/>
        <v>0</v>
      </c>
      <c r="AG166" s="228">
        <f t="shared" si="211"/>
        <v>0</v>
      </c>
      <c r="AH166" s="228">
        <f t="shared" si="211"/>
        <v>0</v>
      </c>
      <c r="AI166" s="228">
        <f t="shared" si="211"/>
        <v>4.9407997451384814E-2</v>
      </c>
      <c r="AJ166" s="228">
        <f t="shared" ref="AJ166:BD166" si="212">(IF(AJ$73=0,0,AJ91/AJ$74))</f>
        <v>0</v>
      </c>
      <c r="AK166" s="228">
        <f t="shared" si="212"/>
        <v>0</v>
      </c>
      <c r="AL166" s="228">
        <f t="shared" si="212"/>
        <v>0</v>
      </c>
      <c r="AM166" s="228">
        <f t="shared" si="212"/>
        <v>0</v>
      </c>
      <c r="AN166" s="228">
        <f t="shared" si="212"/>
        <v>0</v>
      </c>
      <c r="AO166" s="228">
        <f t="shared" si="212"/>
        <v>0</v>
      </c>
      <c r="AP166" s="228">
        <f t="shared" si="212"/>
        <v>0</v>
      </c>
      <c r="AQ166" s="228">
        <f t="shared" si="212"/>
        <v>0</v>
      </c>
      <c r="AR166" s="228">
        <f t="shared" si="212"/>
        <v>0</v>
      </c>
      <c r="AS166" s="228">
        <f t="shared" si="212"/>
        <v>0</v>
      </c>
      <c r="AT166" s="228">
        <f t="shared" si="212"/>
        <v>0</v>
      </c>
      <c r="AU166" s="228">
        <f t="shared" si="212"/>
        <v>0</v>
      </c>
      <c r="AV166" s="228">
        <f t="shared" si="212"/>
        <v>0</v>
      </c>
      <c r="AW166" s="228">
        <f t="shared" si="212"/>
        <v>0</v>
      </c>
      <c r="AX166" s="228">
        <f t="shared" si="212"/>
        <v>0</v>
      </c>
      <c r="AY166" s="228">
        <f t="shared" si="212"/>
        <v>0</v>
      </c>
      <c r="AZ166" s="228">
        <f t="shared" si="212"/>
        <v>0</v>
      </c>
      <c r="BA166" s="228">
        <f t="shared" si="212"/>
        <v>0</v>
      </c>
      <c r="BB166" s="228">
        <f t="shared" si="212"/>
        <v>0</v>
      </c>
      <c r="BC166" s="228">
        <f t="shared" si="212"/>
        <v>0</v>
      </c>
      <c r="BD166" s="228">
        <f t="shared" si="212"/>
        <v>0</v>
      </c>
      <c r="BE166" s="226"/>
      <c r="BF166" s="229">
        <f t="shared" ref="BF166:BX166" si="213">(IF(BF$73=0,0,BF91/BF$74))</f>
        <v>0</v>
      </c>
      <c r="BG166" s="228">
        <f t="shared" si="213"/>
        <v>0</v>
      </c>
      <c r="BH166" s="228">
        <f t="shared" si="213"/>
        <v>0</v>
      </c>
      <c r="BI166" s="228">
        <f t="shared" si="213"/>
        <v>0</v>
      </c>
      <c r="BJ166" s="228">
        <f t="shared" si="213"/>
        <v>0</v>
      </c>
      <c r="BK166" s="228">
        <f t="shared" si="213"/>
        <v>0</v>
      </c>
      <c r="BL166" s="228">
        <f t="shared" si="213"/>
        <v>0</v>
      </c>
      <c r="BM166" s="228">
        <f t="shared" si="213"/>
        <v>1.9363032766380319E-2</v>
      </c>
      <c r="BN166" s="228">
        <f t="shared" si="213"/>
        <v>0</v>
      </c>
      <c r="BO166" s="228">
        <f t="shared" si="213"/>
        <v>0</v>
      </c>
      <c r="BP166" s="228">
        <f t="shared" si="213"/>
        <v>0</v>
      </c>
      <c r="BQ166" s="228">
        <f t="shared" si="213"/>
        <v>0</v>
      </c>
      <c r="BR166" s="228">
        <f t="shared" si="213"/>
        <v>1.6561547015361449E-3</v>
      </c>
      <c r="BS166" s="228">
        <f t="shared" si="213"/>
        <v>0</v>
      </c>
      <c r="BT166" s="228">
        <f t="shared" si="213"/>
        <v>0</v>
      </c>
      <c r="BU166" s="228">
        <f t="shared" si="213"/>
        <v>5.7173177490104496E-3</v>
      </c>
      <c r="BV166" s="228">
        <f t="shared" si="213"/>
        <v>0</v>
      </c>
      <c r="BW166" s="228">
        <f t="shared" si="213"/>
        <v>0</v>
      </c>
      <c r="BX166" s="228">
        <f t="shared" si="213"/>
        <v>5.7173177490104496E-3</v>
      </c>
      <c r="BY166" s="228">
        <f>IF(Info!$O$3="Q1",$BS166,IF(Info!$O$3="Q2",$BS166+$BT166,IF(Info!$O$3="Q3",$BS166+$BT166+$BU166,$BR166)))</f>
        <v>0</v>
      </c>
      <c r="BZ166" s="228">
        <f>IF(Info!$O$3="Q1",$BS166,IF(Info!$O$3="Q2",$BT166,IF(Info!$O$3="Q3",$BU166,$BV166)))</f>
        <v>0</v>
      </c>
      <c r="CA166" s="225"/>
    </row>
    <row r="167" spans="1:79" ht="13.95" customHeight="1" x14ac:dyDescent="0.3">
      <c r="A167" s="223"/>
      <c r="B167" s="78" t="s">
        <v>53</v>
      </c>
      <c r="C167" s="225"/>
      <c r="D167" s="227">
        <f t="shared" ref="D167:AI167" si="214">(IF(D$73=0,0,D92/D$74))</f>
        <v>0</v>
      </c>
      <c r="E167" s="228">
        <f t="shared" si="214"/>
        <v>0</v>
      </c>
      <c r="F167" s="228">
        <f t="shared" si="214"/>
        <v>0</v>
      </c>
      <c r="G167" s="228">
        <f t="shared" si="214"/>
        <v>0</v>
      </c>
      <c r="H167" s="228">
        <f t="shared" si="214"/>
        <v>0</v>
      </c>
      <c r="I167" s="228">
        <f t="shared" si="214"/>
        <v>0</v>
      </c>
      <c r="J167" s="228">
        <f t="shared" si="214"/>
        <v>0</v>
      </c>
      <c r="K167" s="228">
        <f t="shared" si="214"/>
        <v>0</v>
      </c>
      <c r="L167" s="228">
        <f t="shared" si="214"/>
        <v>0</v>
      </c>
      <c r="M167" s="228">
        <f t="shared" si="214"/>
        <v>0</v>
      </c>
      <c r="N167" s="228">
        <f t="shared" si="214"/>
        <v>0</v>
      </c>
      <c r="O167" s="228">
        <f t="shared" si="214"/>
        <v>0</v>
      </c>
      <c r="P167" s="228">
        <f t="shared" si="214"/>
        <v>0</v>
      </c>
      <c r="Q167" s="775">
        <f t="shared" si="214"/>
        <v>0</v>
      </c>
      <c r="R167" s="228">
        <f t="shared" si="214"/>
        <v>0</v>
      </c>
      <c r="S167" s="228">
        <f t="shared" si="214"/>
        <v>0</v>
      </c>
      <c r="T167" s="228">
        <f t="shared" si="214"/>
        <v>0</v>
      </c>
      <c r="U167" s="228">
        <f t="shared" si="214"/>
        <v>0</v>
      </c>
      <c r="V167" s="228">
        <f t="shared" si="214"/>
        <v>0</v>
      </c>
      <c r="W167" s="228">
        <f t="shared" si="214"/>
        <v>0</v>
      </c>
      <c r="X167" s="228">
        <f t="shared" si="214"/>
        <v>0</v>
      </c>
      <c r="Y167" s="228">
        <f t="shared" si="214"/>
        <v>0</v>
      </c>
      <c r="Z167" s="228">
        <f t="shared" si="214"/>
        <v>0</v>
      </c>
      <c r="AA167" s="228">
        <f t="shared" si="214"/>
        <v>0</v>
      </c>
      <c r="AB167" s="228">
        <f t="shared" si="214"/>
        <v>0</v>
      </c>
      <c r="AC167" s="228">
        <f t="shared" si="214"/>
        <v>0</v>
      </c>
      <c r="AD167" s="228">
        <f t="shared" si="214"/>
        <v>0</v>
      </c>
      <c r="AE167" s="228">
        <f t="shared" si="214"/>
        <v>0</v>
      </c>
      <c r="AF167" s="228">
        <f t="shared" si="214"/>
        <v>0</v>
      </c>
      <c r="AG167" s="228">
        <f t="shared" si="214"/>
        <v>0</v>
      </c>
      <c r="AH167" s="228">
        <f t="shared" si="214"/>
        <v>0</v>
      </c>
      <c r="AI167" s="228">
        <f t="shared" si="214"/>
        <v>0</v>
      </c>
      <c r="AJ167" s="228">
        <f t="shared" ref="AJ167:BD167" si="215">(IF(AJ$73=0,0,AJ92/AJ$74))</f>
        <v>0</v>
      </c>
      <c r="AK167" s="228">
        <f t="shared" si="215"/>
        <v>0</v>
      </c>
      <c r="AL167" s="228">
        <f t="shared" si="215"/>
        <v>0</v>
      </c>
      <c r="AM167" s="228">
        <f t="shared" si="215"/>
        <v>0</v>
      </c>
      <c r="AN167" s="228">
        <f t="shared" si="215"/>
        <v>0</v>
      </c>
      <c r="AO167" s="228">
        <f t="shared" si="215"/>
        <v>0</v>
      </c>
      <c r="AP167" s="228">
        <f t="shared" si="215"/>
        <v>0</v>
      </c>
      <c r="AQ167" s="228">
        <f t="shared" si="215"/>
        <v>0</v>
      </c>
      <c r="AR167" s="228">
        <f t="shared" si="215"/>
        <v>0</v>
      </c>
      <c r="AS167" s="228">
        <f t="shared" si="215"/>
        <v>0</v>
      </c>
      <c r="AT167" s="228">
        <f t="shared" si="215"/>
        <v>0</v>
      </c>
      <c r="AU167" s="228">
        <f t="shared" si="215"/>
        <v>0</v>
      </c>
      <c r="AV167" s="228">
        <f t="shared" si="215"/>
        <v>0</v>
      </c>
      <c r="AW167" s="228">
        <f t="shared" si="215"/>
        <v>0</v>
      </c>
      <c r="AX167" s="228">
        <f t="shared" si="215"/>
        <v>0</v>
      </c>
      <c r="AY167" s="228">
        <f t="shared" si="215"/>
        <v>0</v>
      </c>
      <c r="AZ167" s="228">
        <f t="shared" si="215"/>
        <v>0</v>
      </c>
      <c r="BA167" s="228">
        <f t="shared" si="215"/>
        <v>0</v>
      </c>
      <c r="BB167" s="228">
        <f t="shared" si="215"/>
        <v>0</v>
      </c>
      <c r="BC167" s="228">
        <f t="shared" si="215"/>
        <v>0</v>
      </c>
      <c r="BD167" s="228">
        <f t="shared" si="215"/>
        <v>0</v>
      </c>
      <c r="BE167" s="226"/>
      <c r="BF167" s="229">
        <f t="shared" ref="BF167:BX167" si="216">(IF(BF$73=0,0,BF92/BF$74))</f>
        <v>0</v>
      </c>
      <c r="BG167" s="228">
        <f t="shared" si="216"/>
        <v>0</v>
      </c>
      <c r="BH167" s="228">
        <f t="shared" si="216"/>
        <v>0</v>
      </c>
      <c r="BI167" s="228">
        <f t="shared" si="216"/>
        <v>0</v>
      </c>
      <c r="BJ167" s="228">
        <f t="shared" si="216"/>
        <v>0</v>
      </c>
      <c r="BK167" s="228">
        <f t="shared" si="216"/>
        <v>0</v>
      </c>
      <c r="BL167" s="228">
        <f t="shared" si="216"/>
        <v>0</v>
      </c>
      <c r="BM167" s="228">
        <f t="shared" si="216"/>
        <v>0</v>
      </c>
      <c r="BN167" s="228">
        <f t="shared" si="216"/>
        <v>0</v>
      </c>
      <c r="BO167" s="228">
        <f t="shared" si="216"/>
        <v>0</v>
      </c>
      <c r="BP167" s="228">
        <f t="shared" si="216"/>
        <v>0</v>
      </c>
      <c r="BQ167" s="228">
        <f t="shared" si="216"/>
        <v>0</v>
      </c>
      <c r="BR167" s="228">
        <f t="shared" si="216"/>
        <v>0</v>
      </c>
      <c r="BS167" s="228">
        <f t="shared" si="216"/>
        <v>0</v>
      </c>
      <c r="BT167" s="228">
        <f t="shared" si="216"/>
        <v>0</v>
      </c>
      <c r="BU167" s="228">
        <f t="shared" si="216"/>
        <v>0</v>
      </c>
      <c r="BV167" s="228">
        <f t="shared" si="216"/>
        <v>0</v>
      </c>
      <c r="BW167" s="228">
        <f t="shared" si="216"/>
        <v>0</v>
      </c>
      <c r="BX167" s="228">
        <f t="shared" si="216"/>
        <v>0</v>
      </c>
      <c r="BY167" s="228">
        <f>IF(Info!$O$3="Q1",$BS167,IF(Info!$O$3="Q2",$BS167+$BT167,IF(Info!$O$3="Q3",$BS167+$BT167+$BU167,$BR167)))</f>
        <v>0</v>
      </c>
      <c r="BZ167" s="228">
        <f>IF(Info!$O$3="Q1",$BS167,IF(Info!$O$3="Q2",$BT167,IF(Info!$O$3="Q3",$BU167,$BV167)))</f>
        <v>0</v>
      </c>
      <c r="CA167" s="225"/>
    </row>
    <row r="168" spans="1:79" ht="13.95" customHeight="1" x14ac:dyDescent="0.3">
      <c r="A168" s="223"/>
      <c r="B168" s="78" t="s">
        <v>352</v>
      </c>
      <c r="C168" s="225"/>
      <c r="D168" s="227">
        <f t="shared" ref="D168:AI168" si="217">(IF(D$73=0,0,D93/D$74))</f>
        <v>0</v>
      </c>
      <c r="E168" s="228">
        <f t="shared" si="217"/>
        <v>0</v>
      </c>
      <c r="F168" s="228">
        <f t="shared" si="217"/>
        <v>0</v>
      </c>
      <c r="G168" s="228">
        <f t="shared" si="217"/>
        <v>0</v>
      </c>
      <c r="H168" s="228">
        <f t="shared" si="217"/>
        <v>0</v>
      </c>
      <c r="I168" s="228">
        <f t="shared" si="217"/>
        <v>0</v>
      </c>
      <c r="J168" s="228">
        <f t="shared" si="217"/>
        <v>0</v>
      </c>
      <c r="K168" s="228">
        <f t="shared" si="217"/>
        <v>0</v>
      </c>
      <c r="L168" s="228">
        <f t="shared" si="217"/>
        <v>0</v>
      </c>
      <c r="M168" s="228">
        <f t="shared" si="217"/>
        <v>0</v>
      </c>
      <c r="N168" s="228">
        <f t="shared" si="217"/>
        <v>0</v>
      </c>
      <c r="O168" s="228">
        <f t="shared" si="217"/>
        <v>0</v>
      </c>
      <c r="P168" s="228">
        <f t="shared" si="217"/>
        <v>0</v>
      </c>
      <c r="Q168" s="775">
        <f t="shared" si="217"/>
        <v>0</v>
      </c>
      <c r="R168" s="228">
        <f t="shared" si="217"/>
        <v>0</v>
      </c>
      <c r="S168" s="228">
        <f t="shared" si="217"/>
        <v>0</v>
      </c>
      <c r="T168" s="228">
        <f t="shared" si="217"/>
        <v>0</v>
      </c>
      <c r="U168" s="228">
        <f t="shared" si="217"/>
        <v>0</v>
      </c>
      <c r="V168" s="228">
        <f t="shared" si="217"/>
        <v>0</v>
      </c>
      <c r="W168" s="228">
        <f t="shared" si="217"/>
        <v>0</v>
      </c>
      <c r="X168" s="228">
        <f t="shared" si="217"/>
        <v>0</v>
      </c>
      <c r="Y168" s="228">
        <f t="shared" si="217"/>
        <v>0</v>
      </c>
      <c r="Z168" s="228">
        <f t="shared" si="217"/>
        <v>0</v>
      </c>
      <c r="AA168" s="228">
        <f t="shared" si="217"/>
        <v>0</v>
      </c>
      <c r="AB168" s="228">
        <f t="shared" si="217"/>
        <v>0</v>
      </c>
      <c r="AC168" s="228">
        <f t="shared" si="217"/>
        <v>0</v>
      </c>
      <c r="AD168" s="228">
        <f t="shared" si="217"/>
        <v>0</v>
      </c>
      <c r="AE168" s="228">
        <f t="shared" si="217"/>
        <v>0</v>
      </c>
      <c r="AF168" s="228">
        <f t="shared" si="217"/>
        <v>0</v>
      </c>
      <c r="AG168" s="228">
        <f t="shared" si="217"/>
        <v>0</v>
      </c>
      <c r="AH168" s="228">
        <f t="shared" si="217"/>
        <v>0</v>
      </c>
      <c r="AI168" s="228">
        <f t="shared" si="217"/>
        <v>0</v>
      </c>
      <c r="AJ168" s="228">
        <f t="shared" ref="AJ168:BD168" si="218">(IF(AJ$73=0,0,AJ93/AJ$74))</f>
        <v>0</v>
      </c>
      <c r="AK168" s="228">
        <f t="shared" si="218"/>
        <v>0</v>
      </c>
      <c r="AL168" s="228">
        <f t="shared" si="218"/>
        <v>0</v>
      </c>
      <c r="AM168" s="228">
        <f t="shared" si="218"/>
        <v>0</v>
      </c>
      <c r="AN168" s="228">
        <f t="shared" si="218"/>
        <v>0</v>
      </c>
      <c r="AO168" s="228">
        <f t="shared" si="218"/>
        <v>0</v>
      </c>
      <c r="AP168" s="228">
        <f t="shared" si="218"/>
        <v>0</v>
      </c>
      <c r="AQ168" s="228">
        <f t="shared" si="218"/>
        <v>0</v>
      </c>
      <c r="AR168" s="228">
        <f t="shared" si="218"/>
        <v>0</v>
      </c>
      <c r="AS168" s="228">
        <f t="shared" si="218"/>
        <v>0</v>
      </c>
      <c r="AT168" s="228">
        <f t="shared" si="218"/>
        <v>0</v>
      </c>
      <c r="AU168" s="228">
        <f t="shared" si="218"/>
        <v>0</v>
      </c>
      <c r="AV168" s="228">
        <f t="shared" si="218"/>
        <v>0</v>
      </c>
      <c r="AW168" s="228">
        <f t="shared" si="218"/>
        <v>0</v>
      </c>
      <c r="AX168" s="228">
        <f t="shared" si="218"/>
        <v>0</v>
      </c>
      <c r="AY168" s="228">
        <f t="shared" si="218"/>
        <v>0</v>
      </c>
      <c r="AZ168" s="228">
        <f t="shared" si="218"/>
        <v>0</v>
      </c>
      <c r="BA168" s="228">
        <f t="shared" si="218"/>
        <v>0</v>
      </c>
      <c r="BB168" s="228">
        <f t="shared" si="218"/>
        <v>0</v>
      </c>
      <c r="BC168" s="228">
        <f t="shared" si="218"/>
        <v>0</v>
      </c>
      <c r="BD168" s="228">
        <f t="shared" si="218"/>
        <v>0</v>
      </c>
      <c r="BE168" s="226"/>
      <c r="BF168" s="229">
        <f t="shared" ref="BF168:BX168" si="219">(IF(BF$73=0,0,BF93/BF$74))</f>
        <v>0</v>
      </c>
      <c r="BG168" s="228">
        <f t="shared" si="219"/>
        <v>0</v>
      </c>
      <c r="BH168" s="228">
        <f t="shared" si="219"/>
        <v>0</v>
      </c>
      <c r="BI168" s="228">
        <f t="shared" si="219"/>
        <v>0</v>
      </c>
      <c r="BJ168" s="228">
        <f t="shared" si="219"/>
        <v>0</v>
      </c>
      <c r="BK168" s="228">
        <f t="shared" si="219"/>
        <v>0</v>
      </c>
      <c r="BL168" s="228">
        <f t="shared" si="219"/>
        <v>0</v>
      </c>
      <c r="BM168" s="228">
        <f t="shared" si="219"/>
        <v>0</v>
      </c>
      <c r="BN168" s="228">
        <f t="shared" si="219"/>
        <v>0</v>
      </c>
      <c r="BO168" s="228">
        <f t="shared" si="219"/>
        <v>0</v>
      </c>
      <c r="BP168" s="228">
        <f t="shared" si="219"/>
        <v>0</v>
      </c>
      <c r="BQ168" s="228">
        <f t="shared" si="219"/>
        <v>0</v>
      </c>
      <c r="BR168" s="228">
        <f t="shared" si="219"/>
        <v>0</v>
      </c>
      <c r="BS168" s="228">
        <f t="shared" si="219"/>
        <v>0</v>
      </c>
      <c r="BT168" s="228">
        <f t="shared" si="219"/>
        <v>0</v>
      </c>
      <c r="BU168" s="228">
        <f t="shared" si="219"/>
        <v>0</v>
      </c>
      <c r="BV168" s="228">
        <f t="shared" si="219"/>
        <v>0</v>
      </c>
      <c r="BW168" s="228">
        <f t="shared" si="219"/>
        <v>0</v>
      </c>
      <c r="BX168" s="228">
        <f t="shared" si="219"/>
        <v>0</v>
      </c>
      <c r="BY168" s="228">
        <f>IF(Info!$O$3="Q1",$BS168,IF(Info!$O$3="Q2",$BS168+$BT168,IF(Info!$O$3="Q3",$BS168+$BT168+$BU168,$BR168)))</f>
        <v>0</v>
      </c>
      <c r="BZ168" s="228">
        <f>IF(Info!$O$3="Q1",$BS168,IF(Info!$O$3="Q2",$BT168,IF(Info!$O$3="Q3",$BU168,$BV168)))</f>
        <v>0</v>
      </c>
      <c r="CA168" s="225"/>
    </row>
    <row r="169" spans="1:79" ht="13.95" customHeight="1" x14ac:dyDescent="0.3">
      <c r="A169" s="223"/>
      <c r="B169" s="160" t="s">
        <v>353</v>
      </c>
      <c r="C169" s="225"/>
      <c r="D169" s="238">
        <f t="shared" ref="D169:AI169" si="220">(IF(D$73=0,0,D94/D$74))</f>
        <v>0.19936445022709662</v>
      </c>
      <c r="E169" s="238">
        <f t="shared" si="220"/>
        <v>0.26564042344769917</v>
      </c>
      <c r="F169" s="238">
        <f t="shared" si="220"/>
        <v>0.57959959090836455</v>
      </c>
      <c r="G169" s="238">
        <f t="shared" si="220"/>
        <v>0.29773896241868925</v>
      </c>
      <c r="H169" s="238">
        <f t="shared" si="220"/>
        <v>0.21427917271298058</v>
      </c>
      <c r="I169" s="238">
        <f t="shared" si="220"/>
        <v>0.17160011441023992</v>
      </c>
      <c r="J169" s="238">
        <f t="shared" si="220"/>
        <v>0.2152513974923945</v>
      </c>
      <c r="K169" s="238">
        <f t="shared" si="220"/>
        <v>0.42372678274882902</v>
      </c>
      <c r="L169" s="238">
        <f t="shared" si="220"/>
        <v>0.28117339340796665</v>
      </c>
      <c r="M169" s="238">
        <f t="shared" si="220"/>
        <v>0.13006407641473317</v>
      </c>
      <c r="N169" s="238">
        <f t="shared" si="220"/>
        <v>0.21735637392228149</v>
      </c>
      <c r="O169" s="238">
        <f t="shared" si="220"/>
        <v>0.18113657929713314</v>
      </c>
      <c r="P169" s="238">
        <f t="shared" si="220"/>
        <v>0.21004111889745197</v>
      </c>
      <c r="Q169" s="777">
        <f t="shared" si="220"/>
        <v>0.17648637232328784</v>
      </c>
      <c r="R169" s="238">
        <f t="shared" si="220"/>
        <v>0.18716371943514346</v>
      </c>
      <c r="S169" s="238">
        <f t="shared" si="220"/>
        <v>0.20499917037467616</v>
      </c>
      <c r="T169" s="238">
        <f t="shared" si="220"/>
        <v>0.28243238834941786</v>
      </c>
      <c r="U169" s="238">
        <f t="shared" si="220"/>
        <v>0.29941923578514967</v>
      </c>
      <c r="V169" s="238">
        <f t="shared" si="220"/>
        <v>0.24236332947919401</v>
      </c>
      <c r="W169" s="238">
        <f t="shared" si="220"/>
        <v>-1.6256709170125017</v>
      </c>
      <c r="X169" s="238">
        <f t="shared" si="220"/>
        <v>0.17524918936904613</v>
      </c>
      <c r="Y169" s="238">
        <f t="shared" si="220"/>
        <v>0.29059816641892883</v>
      </c>
      <c r="Z169" s="238">
        <f t="shared" si="220"/>
        <v>0.29832122692048385</v>
      </c>
      <c r="AA169" s="238">
        <f t="shared" si="220"/>
        <v>0.20294322288662439</v>
      </c>
      <c r="AB169" s="238">
        <f t="shared" si="220"/>
        <v>0.20031851291485847</v>
      </c>
      <c r="AC169" s="238">
        <f t="shared" si="220"/>
        <v>0.25226146584280118</v>
      </c>
      <c r="AD169" s="238">
        <f t="shared" si="220"/>
        <v>0.23656460656460651</v>
      </c>
      <c r="AE169" s="238">
        <f t="shared" si="220"/>
        <v>0.47878367464080795</v>
      </c>
      <c r="AF169" s="238">
        <f t="shared" si="220"/>
        <v>0.34532032149691583</v>
      </c>
      <c r="AG169" s="238">
        <f t="shared" si="220"/>
        <v>0.21950029497723625</v>
      </c>
      <c r="AH169" s="238">
        <f t="shared" si="220"/>
        <v>0.25301571774276888</v>
      </c>
      <c r="AI169" s="238">
        <f t="shared" si="220"/>
        <v>0.25321645993854963</v>
      </c>
      <c r="AJ169" s="238">
        <f t="shared" ref="AJ169:BD169" si="221">(IF(AJ$73=0,0,AJ94/AJ$74))</f>
        <v>0.30575566727138098</v>
      </c>
      <c r="AK169" s="238">
        <f t="shared" si="221"/>
        <v>0.44571590194400174</v>
      </c>
      <c r="AL169" s="238">
        <f t="shared" si="221"/>
        <v>0.476374564983092</v>
      </c>
      <c r="AM169" s="238">
        <f t="shared" si="221"/>
        <v>0.16078459885175642</v>
      </c>
      <c r="AN169" s="238">
        <f t="shared" si="221"/>
        <v>0.28636525694364057</v>
      </c>
      <c r="AO169" s="238">
        <f t="shared" si="221"/>
        <v>0.23238368546156946</v>
      </c>
      <c r="AP169" s="238">
        <f t="shared" si="221"/>
        <v>0.22861201531766911</v>
      </c>
      <c r="AQ169" s="238">
        <f t="shared" si="221"/>
        <v>0</v>
      </c>
      <c r="AR169" s="238">
        <f t="shared" si="221"/>
        <v>0</v>
      </c>
      <c r="AS169" s="238">
        <f t="shared" si="221"/>
        <v>0</v>
      </c>
      <c r="AT169" s="238">
        <f t="shared" si="221"/>
        <v>0</v>
      </c>
      <c r="AU169" s="238">
        <f t="shared" si="221"/>
        <v>0</v>
      </c>
      <c r="AV169" s="238">
        <f t="shared" si="221"/>
        <v>0</v>
      </c>
      <c r="AW169" s="238">
        <f t="shared" si="221"/>
        <v>0</v>
      </c>
      <c r="AX169" s="238">
        <f t="shared" si="221"/>
        <v>0</v>
      </c>
      <c r="AY169" s="238">
        <f t="shared" si="221"/>
        <v>0</v>
      </c>
      <c r="AZ169" s="238">
        <f t="shared" si="221"/>
        <v>0</v>
      </c>
      <c r="BA169" s="238">
        <f t="shared" si="221"/>
        <v>0</v>
      </c>
      <c r="BB169" s="238">
        <f t="shared" si="221"/>
        <v>0</v>
      </c>
      <c r="BC169" s="238">
        <f t="shared" si="221"/>
        <v>0</v>
      </c>
      <c r="BD169" s="238">
        <f t="shared" si="221"/>
        <v>0</v>
      </c>
      <c r="BE169" s="226"/>
      <c r="BF169" s="239">
        <f t="shared" ref="BF169:BX169" si="222">(IF(BF$73=0,0,BF94/BF$74))</f>
        <v>0.29556004379705231</v>
      </c>
      <c r="BG169" s="238">
        <f t="shared" si="222"/>
        <v>0.24458440143544996</v>
      </c>
      <c r="BH169" s="238">
        <f t="shared" si="222"/>
        <v>0.17707209730369464</v>
      </c>
      <c r="BI169" s="238">
        <f t="shared" si="222"/>
        <v>0.23389824662481562</v>
      </c>
      <c r="BJ169" s="238">
        <f t="shared" si="222"/>
        <v>-0.1615281044381241</v>
      </c>
      <c r="BK169" s="238">
        <f t="shared" si="222"/>
        <v>0.23295965709791253</v>
      </c>
      <c r="BL169" s="238">
        <f t="shared" si="222"/>
        <v>0.29645848966746596</v>
      </c>
      <c r="BM169" s="238">
        <f t="shared" si="222"/>
        <v>0.33885381488824973</v>
      </c>
      <c r="BN169" s="238">
        <f t="shared" si="222"/>
        <v>0.21843260753922678</v>
      </c>
      <c r="BO169" s="238">
        <f t="shared" si="222"/>
        <v>0</v>
      </c>
      <c r="BP169" s="238">
        <f t="shared" si="222"/>
        <v>0</v>
      </c>
      <c r="BQ169" s="238">
        <f t="shared" si="222"/>
        <v>0</v>
      </c>
      <c r="BR169" s="238">
        <f t="shared" si="222"/>
        <v>0.1993644502270967</v>
      </c>
      <c r="BS169" s="238">
        <f t="shared" si="222"/>
        <v>0.22804475850696848</v>
      </c>
      <c r="BT169" s="238">
        <f t="shared" si="222"/>
        <v>0.10565360803186664</v>
      </c>
      <c r="BU169" s="238">
        <f t="shared" si="222"/>
        <v>0.2788179378945369</v>
      </c>
      <c r="BV169" s="238">
        <f t="shared" si="222"/>
        <v>0</v>
      </c>
      <c r="BW169" s="238">
        <f t="shared" si="222"/>
        <v>0.16696307514915903</v>
      </c>
      <c r="BX169" s="238">
        <f t="shared" si="222"/>
        <v>0.2788179378945369</v>
      </c>
      <c r="BY169" s="238">
        <f>IF(Info!$O$3="Q1",$BS169,IF(Info!$O$3="Q2",$BS169+$BT169,IF(Info!$O$3="Q3",$BS169+$BT169+$BU169,$BR169)))</f>
        <v>0.22804475850696848</v>
      </c>
      <c r="BZ169" s="238">
        <f>IF(Info!$O$3="Q1",$BS169,IF(Info!$O$3="Q2",$BT169,IF(Info!$O$3="Q3",$BU169,$BV169)))</f>
        <v>0.22804475850696848</v>
      </c>
      <c r="CA169" s="225"/>
    </row>
    <row r="170" spans="1:79" ht="13.95" customHeight="1" x14ac:dyDescent="0.3">
      <c r="A170" s="223">
        <v>2.44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778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ht="13.95" customHeight="1" x14ac:dyDescent="0.3">
      <c r="A171" s="223"/>
      <c r="B171" s="78" t="s">
        <v>354</v>
      </c>
      <c r="C171" s="225"/>
      <c r="D171" s="227">
        <f t="shared" ref="D171:AI171" si="223">(IF(D$73=0,0,D96/D$74))</f>
        <v>2.8392906021414217E-3</v>
      </c>
      <c r="E171" s="228">
        <f t="shared" si="223"/>
        <v>0</v>
      </c>
      <c r="F171" s="228">
        <f t="shared" si="223"/>
        <v>4.8054843847378986E-2</v>
      </c>
      <c r="G171" s="228">
        <f t="shared" si="223"/>
        <v>0</v>
      </c>
      <c r="H171" s="228">
        <f t="shared" si="223"/>
        <v>2.6292301408408093E-2</v>
      </c>
      <c r="I171" s="228">
        <f t="shared" si="223"/>
        <v>1.2739331498450192E-2</v>
      </c>
      <c r="J171" s="228">
        <f t="shared" si="223"/>
        <v>1.798023460245932E-2</v>
      </c>
      <c r="K171" s="228">
        <f t="shared" si="223"/>
        <v>0</v>
      </c>
      <c r="L171" s="228">
        <f t="shared" si="223"/>
        <v>0</v>
      </c>
      <c r="M171" s="228">
        <f t="shared" si="223"/>
        <v>0</v>
      </c>
      <c r="N171" s="228">
        <f t="shared" si="223"/>
        <v>0</v>
      </c>
      <c r="O171" s="228">
        <f t="shared" si="223"/>
        <v>0</v>
      </c>
      <c r="P171" s="228">
        <f t="shared" si="223"/>
        <v>0</v>
      </c>
      <c r="Q171" s="775">
        <f t="shared" si="223"/>
        <v>0</v>
      </c>
      <c r="R171" s="228">
        <f t="shared" si="223"/>
        <v>0</v>
      </c>
      <c r="S171" s="228">
        <f t="shared" si="223"/>
        <v>0</v>
      </c>
      <c r="T171" s="228">
        <f t="shared" si="223"/>
        <v>0</v>
      </c>
      <c r="U171" s="228">
        <f t="shared" si="223"/>
        <v>0</v>
      </c>
      <c r="V171" s="228">
        <f t="shared" si="223"/>
        <v>0</v>
      </c>
      <c r="W171" s="228">
        <f t="shared" si="223"/>
        <v>0</v>
      </c>
      <c r="X171" s="228">
        <f t="shared" si="223"/>
        <v>0</v>
      </c>
      <c r="Y171" s="228">
        <f t="shared" si="223"/>
        <v>0</v>
      </c>
      <c r="Z171" s="228">
        <f t="shared" si="223"/>
        <v>0</v>
      </c>
      <c r="AA171" s="228">
        <f t="shared" si="223"/>
        <v>0</v>
      </c>
      <c r="AB171" s="228">
        <f t="shared" si="223"/>
        <v>0</v>
      </c>
      <c r="AC171" s="228">
        <f t="shared" si="223"/>
        <v>0</v>
      </c>
      <c r="AD171" s="228">
        <f t="shared" si="223"/>
        <v>0</v>
      </c>
      <c r="AE171" s="228">
        <f t="shared" si="223"/>
        <v>0</v>
      </c>
      <c r="AF171" s="228">
        <f t="shared" si="223"/>
        <v>2.1287050119862198E-2</v>
      </c>
      <c r="AG171" s="228">
        <f t="shared" si="223"/>
        <v>0</v>
      </c>
      <c r="AH171" s="228">
        <f t="shared" si="223"/>
        <v>0</v>
      </c>
      <c r="AI171" s="228">
        <f t="shared" si="223"/>
        <v>0</v>
      </c>
      <c r="AJ171" s="228">
        <f t="shared" ref="AJ171:BD171" si="224">(IF(AJ$73=0,0,AJ96/AJ$74))</f>
        <v>0</v>
      </c>
      <c r="AK171" s="228">
        <f t="shared" si="224"/>
        <v>0</v>
      </c>
      <c r="AL171" s="228">
        <f t="shared" si="224"/>
        <v>0</v>
      </c>
      <c r="AM171" s="228">
        <f t="shared" si="224"/>
        <v>0</v>
      </c>
      <c r="AN171" s="228">
        <f t="shared" si="224"/>
        <v>0</v>
      </c>
      <c r="AO171" s="228">
        <f t="shared" si="224"/>
        <v>0</v>
      </c>
      <c r="AP171" s="228">
        <f t="shared" si="224"/>
        <v>0</v>
      </c>
      <c r="AQ171" s="228">
        <f t="shared" si="224"/>
        <v>0</v>
      </c>
      <c r="AR171" s="228">
        <f t="shared" si="224"/>
        <v>0</v>
      </c>
      <c r="AS171" s="228">
        <f t="shared" si="224"/>
        <v>0</v>
      </c>
      <c r="AT171" s="228">
        <f t="shared" si="224"/>
        <v>0</v>
      </c>
      <c r="AU171" s="228">
        <f t="shared" si="224"/>
        <v>0</v>
      </c>
      <c r="AV171" s="228">
        <f t="shared" si="224"/>
        <v>0</v>
      </c>
      <c r="AW171" s="228">
        <f t="shared" si="224"/>
        <v>0</v>
      </c>
      <c r="AX171" s="228">
        <f t="shared" si="224"/>
        <v>0</v>
      </c>
      <c r="AY171" s="228">
        <f t="shared" si="224"/>
        <v>0</v>
      </c>
      <c r="AZ171" s="228">
        <f t="shared" si="224"/>
        <v>0</v>
      </c>
      <c r="BA171" s="228">
        <f t="shared" si="224"/>
        <v>0</v>
      </c>
      <c r="BB171" s="228">
        <f t="shared" si="224"/>
        <v>0</v>
      </c>
      <c r="BC171" s="228">
        <f t="shared" si="224"/>
        <v>0</v>
      </c>
      <c r="BD171" s="228">
        <f t="shared" si="224"/>
        <v>0</v>
      </c>
      <c r="BE171" s="226"/>
      <c r="BF171" s="229">
        <f t="shared" ref="BF171:BX171" si="225">(IF(BF$73=0,0,BF96/BF$74))</f>
        <v>1.5064664706341567E-2</v>
      </c>
      <c r="BG171" s="228">
        <f t="shared" si="225"/>
        <v>9.6052974618831832E-3</v>
      </c>
      <c r="BH171" s="228">
        <f t="shared" si="225"/>
        <v>0</v>
      </c>
      <c r="BI171" s="228">
        <f t="shared" si="225"/>
        <v>0</v>
      </c>
      <c r="BJ171" s="228">
        <f t="shared" si="225"/>
        <v>0</v>
      </c>
      <c r="BK171" s="228">
        <f t="shared" si="225"/>
        <v>0</v>
      </c>
      <c r="BL171" s="228">
        <f t="shared" si="225"/>
        <v>4.5687484453954749E-3</v>
      </c>
      <c r="BM171" s="228">
        <f t="shared" si="225"/>
        <v>0</v>
      </c>
      <c r="BN171" s="228">
        <f t="shared" si="225"/>
        <v>0</v>
      </c>
      <c r="BO171" s="228">
        <f t="shared" si="225"/>
        <v>0</v>
      </c>
      <c r="BP171" s="228">
        <f t="shared" si="225"/>
        <v>0</v>
      </c>
      <c r="BQ171" s="228">
        <f t="shared" si="225"/>
        <v>0</v>
      </c>
      <c r="BR171" s="228">
        <f t="shared" si="225"/>
        <v>2.8392906021414226E-3</v>
      </c>
      <c r="BS171" s="228">
        <f t="shared" si="225"/>
        <v>6.7959315062220676E-3</v>
      </c>
      <c r="BT171" s="228">
        <f t="shared" si="225"/>
        <v>0</v>
      </c>
      <c r="BU171" s="228">
        <f t="shared" si="225"/>
        <v>1.4538199910413636E-3</v>
      </c>
      <c r="BV171" s="228">
        <f t="shared" si="225"/>
        <v>0</v>
      </c>
      <c r="BW171" s="228">
        <f t="shared" si="225"/>
        <v>3.4042897512990842E-3</v>
      </c>
      <c r="BX171" s="228">
        <f t="shared" si="225"/>
        <v>1.4538199910413636E-3</v>
      </c>
      <c r="BY171" s="228">
        <f>IF(Info!$O$3="Q1",$BS171,IF(Info!$O$3="Q2",$BS171+$BT171,IF(Info!$O$3="Q3",$BS171+$BT171+$BU171,$BR171)))</f>
        <v>6.7959315062220676E-3</v>
      </c>
      <c r="BZ171" s="228">
        <f>IF(Info!$O$3="Q1",$BS171,IF(Info!$O$3="Q2",$BT171,IF(Info!$O$3="Q3",$BU171,$BV171)))</f>
        <v>6.7959315062220676E-3</v>
      </c>
      <c r="CA171" s="225"/>
    </row>
    <row r="172" spans="1:79" ht="13.95" customHeight="1" x14ac:dyDescent="0.3">
      <c r="A172" s="223"/>
      <c r="B172" s="78" t="s">
        <v>59</v>
      </c>
      <c r="C172" s="225"/>
      <c r="D172" s="227">
        <f t="shared" ref="D172:AI172" si="226">(IF(D$73=0,0,D97/D$74))</f>
        <v>0</v>
      </c>
      <c r="E172" s="228">
        <f t="shared" si="226"/>
        <v>0</v>
      </c>
      <c r="F172" s="228">
        <f t="shared" si="226"/>
        <v>0</v>
      </c>
      <c r="G172" s="228">
        <f t="shared" si="226"/>
        <v>0</v>
      </c>
      <c r="H172" s="228">
        <f t="shared" si="226"/>
        <v>0</v>
      </c>
      <c r="I172" s="228">
        <f t="shared" si="226"/>
        <v>0</v>
      </c>
      <c r="J172" s="228">
        <f t="shared" si="226"/>
        <v>0</v>
      </c>
      <c r="K172" s="228">
        <f t="shared" si="226"/>
        <v>0</v>
      </c>
      <c r="L172" s="228">
        <f t="shared" si="226"/>
        <v>0</v>
      </c>
      <c r="M172" s="228">
        <f t="shared" si="226"/>
        <v>0</v>
      </c>
      <c r="N172" s="228">
        <f t="shared" si="226"/>
        <v>0</v>
      </c>
      <c r="O172" s="228">
        <f t="shared" si="226"/>
        <v>0</v>
      </c>
      <c r="P172" s="228">
        <f t="shared" si="226"/>
        <v>0</v>
      </c>
      <c r="Q172" s="775">
        <f t="shared" si="226"/>
        <v>0</v>
      </c>
      <c r="R172" s="228">
        <f t="shared" si="226"/>
        <v>0</v>
      </c>
      <c r="S172" s="228">
        <f t="shared" si="226"/>
        <v>0</v>
      </c>
      <c r="T172" s="228">
        <f t="shared" si="226"/>
        <v>0</v>
      </c>
      <c r="U172" s="228">
        <f t="shared" si="226"/>
        <v>0</v>
      </c>
      <c r="V172" s="228">
        <f t="shared" si="226"/>
        <v>0</v>
      </c>
      <c r="W172" s="228">
        <f t="shared" si="226"/>
        <v>0</v>
      </c>
      <c r="X172" s="228">
        <f t="shared" si="226"/>
        <v>0</v>
      </c>
      <c r="Y172" s="228">
        <f t="shared" si="226"/>
        <v>0</v>
      </c>
      <c r="Z172" s="228">
        <f t="shared" si="226"/>
        <v>0</v>
      </c>
      <c r="AA172" s="228">
        <f t="shared" si="226"/>
        <v>0</v>
      </c>
      <c r="AB172" s="228">
        <f t="shared" si="226"/>
        <v>0</v>
      </c>
      <c r="AC172" s="228">
        <f t="shared" si="226"/>
        <v>0</v>
      </c>
      <c r="AD172" s="228">
        <f t="shared" si="226"/>
        <v>0</v>
      </c>
      <c r="AE172" s="228">
        <f t="shared" si="226"/>
        <v>0</v>
      </c>
      <c r="AF172" s="228">
        <f t="shared" si="226"/>
        <v>0</v>
      </c>
      <c r="AG172" s="228">
        <f t="shared" si="226"/>
        <v>0</v>
      </c>
      <c r="AH172" s="228">
        <f t="shared" si="226"/>
        <v>0</v>
      </c>
      <c r="AI172" s="228">
        <f t="shared" si="226"/>
        <v>0</v>
      </c>
      <c r="AJ172" s="228">
        <f t="shared" ref="AJ172:BD172" si="227">(IF(AJ$73=0,0,AJ97/AJ$74))</f>
        <v>0</v>
      </c>
      <c r="AK172" s="228">
        <f t="shared" si="227"/>
        <v>0</v>
      </c>
      <c r="AL172" s="228">
        <f t="shared" si="227"/>
        <v>0</v>
      </c>
      <c r="AM172" s="228">
        <f t="shared" si="227"/>
        <v>0</v>
      </c>
      <c r="AN172" s="228">
        <f t="shared" si="227"/>
        <v>0</v>
      </c>
      <c r="AO172" s="228">
        <f t="shared" si="227"/>
        <v>0</v>
      </c>
      <c r="AP172" s="228">
        <f t="shared" si="227"/>
        <v>0</v>
      </c>
      <c r="AQ172" s="228">
        <f t="shared" si="227"/>
        <v>0</v>
      </c>
      <c r="AR172" s="228">
        <f t="shared" si="227"/>
        <v>0</v>
      </c>
      <c r="AS172" s="228">
        <f t="shared" si="227"/>
        <v>0</v>
      </c>
      <c r="AT172" s="228">
        <f t="shared" si="227"/>
        <v>0</v>
      </c>
      <c r="AU172" s="228">
        <f t="shared" si="227"/>
        <v>0</v>
      </c>
      <c r="AV172" s="228">
        <f t="shared" si="227"/>
        <v>0</v>
      </c>
      <c r="AW172" s="228">
        <f t="shared" si="227"/>
        <v>0</v>
      </c>
      <c r="AX172" s="228">
        <f t="shared" si="227"/>
        <v>0</v>
      </c>
      <c r="AY172" s="228">
        <f t="shared" si="227"/>
        <v>0</v>
      </c>
      <c r="AZ172" s="228">
        <f t="shared" si="227"/>
        <v>0</v>
      </c>
      <c r="BA172" s="228">
        <f t="shared" si="227"/>
        <v>0</v>
      </c>
      <c r="BB172" s="228">
        <f t="shared" si="227"/>
        <v>0</v>
      </c>
      <c r="BC172" s="228">
        <f t="shared" si="227"/>
        <v>0</v>
      </c>
      <c r="BD172" s="228">
        <f t="shared" si="227"/>
        <v>0</v>
      </c>
      <c r="BE172" s="226"/>
      <c r="BF172" s="229">
        <f t="shared" ref="BF172:BX172" si="228">(IF(BF$73=0,0,BF97/BF$74))</f>
        <v>0</v>
      </c>
      <c r="BG172" s="228">
        <f t="shared" si="228"/>
        <v>0</v>
      </c>
      <c r="BH172" s="228">
        <f t="shared" si="228"/>
        <v>0</v>
      </c>
      <c r="BI172" s="228">
        <f t="shared" si="228"/>
        <v>0</v>
      </c>
      <c r="BJ172" s="228">
        <f t="shared" si="228"/>
        <v>0</v>
      </c>
      <c r="BK172" s="228">
        <f t="shared" si="228"/>
        <v>0</v>
      </c>
      <c r="BL172" s="228">
        <f t="shared" si="228"/>
        <v>0</v>
      </c>
      <c r="BM172" s="228">
        <f t="shared" si="228"/>
        <v>0</v>
      </c>
      <c r="BN172" s="228">
        <f t="shared" si="228"/>
        <v>0</v>
      </c>
      <c r="BO172" s="228">
        <f t="shared" si="228"/>
        <v>0</v>
      </c>
      <c r="BP172" s="228">
        <f t="shared" si="228"/>
        <v>0</v>
      </c>
      <c r="BQ172" s="228">
        <f t="shared" si="228"/>
        <v>0</v>
      </c>
      <c r="BR172" s="228">
        <f t="shared" si="228"/>
        <v>0</v>
      </c>
      <c r="BS172" s="228">
        <f t="shared" si="228"/>
        <v>0</v>
      </c>
      <c r="BT172" s="228">
        <f t="shared" si="228"/>
        <v>0</v>
      </c>
      <c r="BU172" s="228">
        <f t="shared" si="228"/>
        <v>0</v>
      </c>
      <c r="BV172" s="228">
        <f t="shared" si="228"/>
        <v>0</v>
      </c>
      <c r="BW172" s="228">
        <f t="shared" si="228"/>
        <v>0</v>
      </c>
      <c r="BX172" s="228">
        <f t="shared" si="228"/>
        <v>0</v>
      </c>
      <c r="BY172" s="228">
        <f>IF(Info!$O$3="Q1",$BS172,IF(Info!$O$3="Q2",$BS172+$BT172,IF(Info!$O$3="Q3",$BS172+$BT172+$BU172,$BR172)))</f>
        <v>0</v>
      </c>
      <c r="BZ172" s="228">
        <f>IF(Info!$O$3="Q1",$BS172,IF(Info!$O$3="Q2",$BT172,IF(Info!$O$3="Q3",$BU172,$BV172)))</f>
        <v>0</v>
      </c>
      <c r="CA172" s="225"/>
    </row>
    <row r="173" spans="1:79" ht="13.95" customHeight="1" x14ac:dyDescent="0.3">
      <c r="A173" s="223"/>
      <c r="B173" s="160" t="s">
        <v>355</v>
      </c>
      <c r="C173" s="225"/>
      <c r="D173" s="238">
        <f t="shared" ref="D173:AI173" si="229">(IF(D$73=0,0,D98/D$74))</f>
        <v>2.8392906021414217E-3</v>
      </c>
      <c r="E173" s="238">
        <f t="shared" si="229"/>
        <v>0</v>
      </c>
      <c r="F173" s="238">
        <f t="shared" si="229"/>
        <v>4.8054843847378986E-2</v>
      </c>
      <c r="G173" s="238">
        <f t="shared" si="229"/>
        <v>0</v>
      </c>
      <c r="H173" s="238">
        <f t="shared" si="229"/>
        <v>2.6292301408408093E-2</v>
      </c>
      <c r="I173" s="238">
        <f t="shared" si="229"/>
        <v>1.2739331498450192E-2</v>
      </c>
      <c r="J173" s="238">
        <f t="shared" si="229"/>
        <v>1.798023460245932E-2</v>
      </c>
      <c r="K173" s="238">
        <f t="shared" si="229"/>
        <v>0</v>
      </c>
      <c r="L173" s="238">
        <f t="shared" si="229"/>
        <v>0</v>
      </c>
      <c r="M173" s="238">
        <f t="shared" si="229"/>
        <v>0</v>
      </c>
      <c r="N173" s="238">
        <f t="shared" si="229"/>
        <v>0</v>
      </c>
      <c r="O173" s="238">
        <f t="shared" si="229"/>
        <v>0</v>
      </c>
      <c r="P173" s="238">
        <f t="shared" si="229"/>
        <v>0</v>
      </c>
      <c r="Q173" s="777">
        <f t="shared" si="229"/>
        <v>0</v>
      </c>
      <c r="R173" s="238">
        <f t="shared" si="229"/>
        <v>0</v>
      </c>
      <c r="S173" s="238">
        <f t="shared" si="229"/>
        <v>0</v>
      </c>
      <c r="T173" s="238">
        <f t="shared" si="229"/>
        <v>0</v>
      </c>
      <c r="U173" s="238">
        <f t="shared" si="229"/>
        <v>0</v>
      </c>
      <c r="V173" s="238">
        <f t="shared" si="229"/>
        <v>0</v>
      </c>
      <c r="W173" s="238">
        <f t="shared" si="229"/>
        <v>0</v>
      </c>
      <c r="X173" s="238">
        <f t="shared" si="229"/>
        <v>0</v>
      </c>
      <c r="Y173" s="238">
        <f t="shared" si="229"/>
        <v>0</v>
      </c>
      <c r="Z173" s="238">
        <f t="shared" si="229"/>
        <v>0</v>
      </c>
      <c r="AA173" s="238">
        <f t="shared" si="229"/>
        <v>0</v>
      </c>
      <c r="AB173" s="238">
        <f t="shared" si="229"/>
        <v>0</v>
      </c>
      <c r="AC173" s="238">
        <f t="shared" si="229"/>
        <v>0</v>
      </c>
      <c r="AD173" s="238">
        <f t="shared" si="229"/>
        <v>0</v>
      </c>
      <c r="AE173" s="238">
        <f t="shared" si="229"/>
        <v>0</v>
      </c>
      <c r="AF173" s="238">
        <f t="shared" si="229"/>
        <v>2.1287050119862198E-2</v>
      </c>
      <c r="AG173" s="238">
        <f t="shared" si="229"/>
        <v>0</v>
      </c>
      <c r="AH173" s="238">
        <f t="shared" si="229"/>
        <v>0</v>
      </c>
      <c r="AI173" s="238">
        <f t="shared" si="229"/>
        <v>0</v>
      </c>
      <c r="AJ173" s="238">
        <f t="shared" ref="AJ173:BD173" si="230">(IF(AJ$73=0,0,AJ98/AJ$74))</f>
        <v>0</v>
      </c>
      <c r="AK173" s="238">
        <f t="shared" si="230"/>
        <v>0</v>
      </c>
      <c r="AL173" s="238">
        <f t="shared" si="230"/>
        <v>0</v>
      </c>
      <c r="AM173" s="238">
        <f t="shared" si="230"/>
        <v>0</v>
      </c>
      <c r="AN173" s="238">
        <f t="shared" si="230"/>
        <v>0</v>
      </c>
      <c r="AO173" s="238">
        <f t="shared" si="230"/>
        <v>0</v>
      </c>
      <c r="AP173" s="238">
        <f t="shared" si="230"/>
        <v>0</v>
      </c>
      <c r="AQ173" s="238">
        <f t="shared" si="230"/>
        <v>0</v>
      </c>
      <c r="AR173" s="238">
        <f t="shared" si="230"/>
        <v>0</v>
      </c>
      <c r="AS173" s="238">
        <f t="shared" si="230"/>
        <v>0</v>
      </c>
      <c r="AT173" s="238">
        <f t="shared" si="230"/>
        <v>0</v>
      </c>
      <c r="AU173" s="238">
        <f t="shared" si="230"/>
        <v>0</v>
      </c>
      <c r="AV173" s="238">
        <f t="shared" si="230"/>
        <v>0</v>
      </c>
      <c r="AW173" s="238">
        <f t="shared" si="230"/>
        <v>0</v>
      </c>
      <c r="AX173" s="238">
        <f t="shared" si="230"/>
        <v>0</v>
      </c>
      <c r="AY173" s="238">
        <f t="shared" si="230"/>
        <v>0</v>
      </c>
      <c r="AZ173" s="238">
        <f t="shared" si="230"/>
        <v>0</v>
      </c>
      <c r="BA173" s="238">
        <f t="shared" si="230"/>
        <v>0</v>
      </c>
      <c r="BB173" s="238">
        <f t="shared" si="230"/>
        <v>0</v>
      </c>
      <c r="BC173" s="238">
        <f t="shared" si="230"/>
        <v>0</v>
      </c>
      <c r="BD173" s="238">
        <f t="shared" si="230"/>
        <v>0</v>
      </c>
      <c r="BE173" s="226"/>
      <c r="BF173" s="239">
        <f t="shared" ref="BF173:BX173" si="231">(IF(BF$73=0,0,BF98/BF$74))</f>
        <v>1.5064664706341567E-2</v>
      </c>
      <c r="BG173" s="238">
        <f t="shared" si="231"/>
        <v>9.6052974618831832E-3</v>
      </c>
      <c r="BH173" s="238">
        <f t="shared" si="231"/>
        <v>0</v>
      </c>
      <c r="BI173" s="238">
        <f t="shared" si="231"/>
        <v>0</v>
      </c>
      <c r="BJ173" s="238">
        <f t="shared" si="231"/>
        <v>0</v>
      </c>
      <c r="BK173" s="238">
        <f t="shared" si="231"/>
        <v>0</v>
      </c>
      <c r="BL173" s="238">
        <f t="shared" si="231"/>
        <v>4.5687484453954749E-3</v>
      </c>
      <c r="BM173" s="238">
        <f t="shared" si="231"/>
        <v>0</v>
      </c>
      <c r="BN173" s="238">
        <f t="shared" si="231"/>
        <v>0</v>
      </c>
      <c r="BO173" s="238">
        <f t="shared" si="231"/>
        <v>0</v>
      </c>
      <c r="BP173" s="238">
        <f t="shared" si="231"/>
        <v>0</v>
      </c>
      <c r="BQ173" s="238">
        <f t="shared" si="231"/>
        <v>0</v>
      </c>
      <c r="BR173" s="238">
        <f t="shared" si="231"/>
        <v>2.8392906021414226E-3</v>
      </c>
      <c r="BS173" s="238">
        <f t="shared" si="231"/>
        <v>6.7959315062220676E-3</v>
      </c>
      <c r="BT173" s="238">
        <f t="shared" si="231"/>
        <v>0</v>
      </c>
      <c r="BU173" s="238">
        <f t="shared" si="231"/>
        <v>1.4538199910413636E-3</v>
      </c>
      <c r="BV173" s="238">
        <f t="shared" si="231"/>
        <v>0</v>
      </c>
      <c r="BW173" s="238">
        <f t="shared" si="231"/>
        <v>3.4042897512990842E-3</v>
      </c>
      <c r="BX173" s="238">
        <f t="shared" si="231"/>
        <v>1.4538199910413636E-3</v>
      </c>
      <c r="BY173" s="238">
        <f>IF(Info!$O$3="Q1",$BS173,IF(Info!$O$3="Q2",$BS173+$BT173,IF(Info!$O$3="Q3",$BS173+$BT173+$BU173,$BR173)))</f>
        <v>6.7959315062220676E-3</v>
      </c>
      <c r="BZ173" s="238">
        <f>IF(Info!$O$3="Q1",$BS173,IF(Info!$O$3="Q2",$BT173,IF(Info!$O$3="Q3",$BU173,$BV173)))</f>
        <v>6.7959315062220676E-3</v>
      </c>
      <c r="CA173" s="225"/>
    </row>
    <row r="174" spans="1:79" ht="13.95" customHeight="1" x14ac:dyDescent="0.3">
      <c r="A174" s="223">
        <v>3.67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778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ht="13.95" customHeight="1" x14ac:dyDescent="0.3">
      <c r="A175" s="223"/>
      <c r="B175" s="78" t="s">
        <v>357</v>
      </c>
      <c r="C175" s="225"/>
      <c r="D175" s="227">
        <f t="shared" ref="D175:AI175" si="232">(IF(D$73=0,0,D100/D$74))</f>
        <v>4.0819601926749523E-3</v>
      </c>
      <c r="E175" s="228">
        <f t="shared" si="232"/>
        <v>0</v>
      </c>
      <c r="F175" s="228">
        <f t="shared" si="232"/>
        <v>0</v>
      </c>
      <c r="G175" s="228">
        <f t="shared" si="232"/>
        <v>0</v>
      </c>
      <c r="H175" s="228">
        <f t="shared" si="232"/>
        <v>0</v>
      </c>
      <c r="I175" s="228">
        <f t="shared" si="232"/>
        <v>0</v>
      </c>
      <c r="J175" s="228">
        <f t="shared" si="232"/>
        <v>4.8655641660946625E-3</v>
      </c>
      <c r="K175" s="228">
        <f t="shared" si="232"/>
        <v>1.7829388248845147E-2</v>
      </c>
      <c r="L175" s="228">
        <f t="shared" si="232"/>
        <v>1.1710522337670189E-3</v>
      </c>
      <c r="M175" s="228">
        <f t="shared" si="232"/>
        <v>0</v>
      </c>
      <c r="N175" s="228">
        <f t="shared" si="232"/>
        <v>0</v>
      </c>
      <c r="O175" s="228">
        <f t="shared" si="232"/>
        <v>0</v>
      </c>
      <c r="P175" s="228">
        <f t="shared" si="232"/>
        <v>0</v>
      </c>
      <c r="Q175" s="775">
        <f t="shared" si="232"/>
        <v>1.3083390258661141E-2</v>
      </c>
      <c r="R175" s="228">
        <f t="shared" si="232"/>
        <v>0</v>
      </c>
      <c r="S175" s="228">
        <f t="shared" si="232"/>
        <v>0</v>
      </c>
      <c r="T175" s="228">
        <f t="shared" si="232"/>
        <v>0</v>
      </c>
      <c r="U175" s="228">
        <f t="shared" si="232"/>
        <v>2.251870409774178E-2</v>
      </c>
      <c r="V175" s="228">
        <f t="shared" si="232"/>
        <v>0</v>
      </c>
      <c r="W175" s="228">
        <f t="shared" si="232"/>
        <v>0</v>
      </c>
      <c r="X175" s="228">
        <f t="shared" si="232"/>
        <v>1.144586503648275E-2</v>
      </c>
      <c r="Y175" s="228">
        <f t="shared" si="232"/>
        <v>4.5524154020604437E-3</v>
      </c>
      <c r="Z175" s="228">
        <f t="shared" si="232"/>
        <v>0</v>
      </c>
      <c r="AA175" s="228">
        <f t="shared" si="232"/>
        <v>0</v>
      </c>
      <c r="AB175" s="228">
        <f t="shared" si="232"/>
        <v>0</v>
      </c>
      <c r="AC175" s="228">
        <f t="shared" si="232"/>
        <v>1.0526917718492025E-2</v>
      </c>
      <c r="AD175" s="228">
        <f t="shared" si="232"/>
        <v>3.8203788203788201E-3</v>
      </c>
      <c r="AE175" s="228">
        <f t="shared" si="232"/>
        <v>0</v>
      </c>
      <c r="AF175" s="228">
        <f t="shared" si="232"/>
        <v>0</v>
      </c>
      <c r="AG175" s="228">
        <f t="shared" si="232"/>
        <v>0</v>
      </c>
      <c r="AH175" s="228">
        <f t="shared" si="232"/>
        <v>1.0230491400920104E-2</v>
      </c>
      <c r="AI175" s="228">
        <f t="shared" si="232"/>
        <v>0</v>
      </c>
      <c r="AJ175" s="228">
        <f t="shared" ref="AJ175:BD175" si="233">(IF(AJ$73=0,0,AJ100/AJ$74))</f>
        <v>2.4156677525574658E-2</v>
      </c>
      <c r="AK175" s="228">
        <f t="shared" si="233"/>
        <v>0</v>
      </c>
      <c r="AL175" s="228">
        <f t="shared" si="233"/>
        <v>0</v>
      </c>
      <c r="AM175" s="228">
        <f t="shared" si="233"/>
        <v>0</v>
      </c>
      <c r="AN175" s="228">
        <f t="shared" si="233"/>
        <v>9.4361334867663991E-3</v>
      </c>
      <c r="AO175" s="228">
        <f t="shared" si="233"/>
        <v>2.55108216950557E-2</v>
      </c>
      <c r="AP175" s="228">
        <f t="shared" si="233"/>
        <v>0</v>
      </c>
      <c r="AQ175" s="228">
        <f t="shared" si="233"/>
        <v>0</v>
      </c>
      <c r="AR175" s="228">
        <f t="shared" si="233"/>
        <v>0</v>
      </c>
      <c r="AS175" s="228">
        <f t="shared" si="233"/>
        <v>0</v>
      </c>
      <c r="AT175" s="228">
        <f t="shared" si="233"/>
        <v>0</v>
      </c>
      <c r="AU175" s="228">
        <f t="shared" si="233"/>
        <v>0</v>
      </c>
      <c r="AV175" s="228">
        <f t="shared" si="233"/>
        <v>0</v>
      </c>
      <c r="AW175" s="228">
        <f t="shared" si="233"/>
        <v>0</v>
      </c>
      <c r="AX175" s="228">
        <f t="shared" si="233"/>
        <v>0</v>
      </c>
      <c r="AY175" s="228">
        <f t="shared" si="233"/>
        <v>0</v>
      </c>
      <c r="AZ175" s="228">
        <f t="shared" si="233"/>
        <v>0</v>
      </c>
      <c r="BA175" s="228">
        <f t="shared" si="233"/>
        <v>0</v>
      </c>
      <c r="BB175" s="228">
        <f t="shared" si="233"/>
        <v>0</v>
      </c>
      <c r="BC175" s="228">
        <f t="shared" si="233"/>
        <v>0</v>
      </c>
      <c r="BD175" s="228">
        <f t="shared" si="233"/>
        <v>0</v>
      </c>
      <c r="BE175" s="226"/>
      <c r="BF175" s="229">
        <f t="shared" ref="BF175:BX175" si="234">(IF(BF$73=0,0,BF100/BF$74))</f>
        <v>0</v>
      </c>
      <c r="BG175" s="228">
        <f t="shared" si="234"/>
        <v>4.2592697893968495E-3</v>
      </c>
      <c r="BH175" s="228">
        <f t="shared" si="234"/>
        <v>2.6253623126210762E-3</v>
      </c>
      <c r="BI175" s="228">
        <f t="shared" si="234"/>
        <v>4.3977513593217218E-3</v>
      </c>
      <c r="BJ175" s="228">
        <f t="shared" si="234"/>
        <v>4.8239123089357915E-3</v>
      </c>
      <c r="BK175" s="228">
        <f t="shared" si="234"/>
        <v>2.6967221352048017E-3</v>
      </c>
      <c r="BL175" s="228">
        <f t="shared" si="234"/>
        <v>2.9967664225866576E-3</v>
      </c>
      <c r="BM175" s="228">
        <f t="shared" si="234"/>
        <v>6.3104601338930177E-3</v>
      </c>
      <c r="BN175" s="228">
        <f t="shared" si="234"/>
        <v>8.8499329917114487E-3</v>
      </c>
      <c r="BO175" s="228">
        <f t="shared" si="234"/>
        <v>0</v>
      </c>
      <c r="BP175" s="228">
        <f t="shared" si="234"/>
        <v>0</v>
      </c>
      <c r="BQ175" s="228">
        <f t="shared" si="234"/>
        <v>0</v>
      </c>
      <c r="BR175" s="228">
        <f t="shared" si="234"/>
        <v>4.081960192674954E-3</v>
      </c>
      <c r="BS175" s="228">
        <f t="shared" si="234"/>
        <v>2.461552380726457E-3</v>
      </c>
      <c r="BT175" s="228">
        <f t="shared" si="234"/>
        <v>3.9470047062826041E-3</v>
      </c>
      <c r="BU175" s="228">
        <f t="shared" si="234"/>
        <v>6.2375692142760814E-3</v>
      </c>
      <c r="BV175" s="228">
        <f t="shared" si="234"/>
        <v>0</v>
      </c>
      <c r="BW175" s="228">
        <f t="shared" si="234"/>
        <v>3.2028962461981714E-3</v>
      </c>
      <c r="BX175" s="228">
        <f t="shared" si="234"/>
        <v>6.2375692142760814E-3</v>
      </c>
      <c r="BY175" s="228">
        <f>IF(Info!$O$3="Q1",$BS175,IF(Info!$O$3="Q2",$BS175+$BT175,IF(Info!$O$3="Q3",$BS175+$BT175+$BU175,$BR175)))</f>
        <v>2.461552380726457E-3</v>
      </c>
      <c r="BZ175" s="228">
        <f>IF(Info!$O$3="Q1",$BS175,IF(Info!$O$3="Q2",$BT175,IF(Info!$O$3="Q3",$BU175,$BV175)))</f>
        <v>2.461552380726457E-3</v>
      </c>
      <c r="CA175" s="225"/>
    </row>
    <row r="176" spans="1:79" ht="13.95" customHeight="1" x14ac:dyDescent="0.3">
      <c r="A176" s="223"/>
      <c r="B176" s="78" t="s">
        <v>358</v>
      </c>
      <c r="C176" s="225"/>
      <c r="D176" s="227">
        <f t="shared" ref="D176:AI176" si="235">(IF(D$73=0,0,D101/D$74))</f>
        <v>1.5532623943850196E-3</v>
      </c>
      <c r="E176" s="228">
        <f t="shared" si="235"/>
        <v>0</v>
      </c>
      <c r="F176" s="228">
        <f t="shared" si="235"/>
        <v>5.4021189668305519E-2</v>
      </c>
      <c r="G176" s="228">
        <f t="shared" si="235"/>
        <v>0</v>
      </c>
      <c r="H176" s="228">
        <f t="shared" si="235"/>
        <v>0</v>
      </c>
      <c r="I176" s="228">
        <f t="shared" si="235"/>
        <v>0</v>
      </c>
      <c r="J176" s="228">
        <f t="shared" si="235"/>
        <v>0</v>
      </c>
      <c r="K176" s="228">
        <f t="shared" si="235"/>
        <v>0</v>
      </c>
      <c r="L176" s="228">
        <f t="shared" si="235"/>
        <v>0</v>
      </c>
      <c r="M176" s="228">
        <f t="shared" si="235"/>
        <v>0</v>
      </c>
      <c r="N176" s="228">
        <f t="shared" si="235"/>
        <v>0</v>
      </c>
      <c r="O176" s="228">
        <f t="shared" si="235"/>
        <v>0</v>
      </c>
      <c r="P176" s="228">
        <f t="shared" si="235"/>
        <v>0</v>
      </c>
      <c r="Q176" s="775">
        <f t="shared" si="235"/>
        <v>0</v>
      </c>
      <c r="R176" s="228">
        <f t="shared" si="235"/>
        <v>0</v>
      </c>
      <c r="S176" s="228">
        <f t="shared" si="235"/>
        <v>0</v>
      </c>
      <c r="T176" s="228">
        <f t="shared" si="235"/>
        <v>0</v>
      </c>
      <c r="U176" s="228">
        <f t="shared" si="235"/>
        <v>0</v>
      </c>
      <c r="V176" s="228">
        <f t="shared" si="235"/>
        <v>0</v>
      </c>
      <c r="W176" s="228">
        <f t="shared" si="235"/>
        <v>0</v>
      </c>
      <c r="X176" s="228">
        <f t="shared" si="235"/>
        <v>0</v>
      </c>
      <c r="Y176" s="228">
        <f t="shared" si="235"/>
        <v>0</v>
      </c>
      <c r="Z176" s="228">
        <f t="shared" si="235"/>
        <v>0</v>
      </c>
      <c r="AA176" s="228">
        <f t="shared" si="235"/>
        <v>0</v>
      </c>
      <c r="AB176" s="228">
        <f t="shared" si="235"/>
        <v>0</v>
      </c>
      <c r="AC176" s="228">
        <f t="shared" si="235"/>
        <v>0</v>
      </c>
      <c r="AD176" s="228">
        <f t="shared" si="235"/>
        <v>0</v>
      </c>
      <c r="AE176" s="228">
        <f t="shared" si="235"/>
        <v>0</v>
      </c>
      <c r="AF176" s="228">
        <f t="shared" si="235"/>
        <v>0</v>
      </c>
      <c r="AG176" s="228">
        <f t="shared" si="235"/>
        <v>0</v>
      </c>
      <c r="AH176" s="228">
        <f t="shared" si="235"/>
        <v>5.4729348540453766E-3</v>
      </c>
      <c r="AI176" s="228">
        <f t="shared" si="235"/>
        <v>2.3655740181799657E-2</v>
      </c>
      <c r="AJ176" s="228">
        <f t="shared" ref="AJ176:BD176" si="236">(IF(AJ$73=0,0,AJ101/AJ$74))</f>
        <v>0</v>
      </c>
      <c r="AK176" s="228">
        <f t="shared" si="236"/>
        <v>0</v>
      </c>
      <c r="AL176" s="228">
        <f t="shared" si="236"/>
        <v>0</v>
      </c>
      <c r="AM176" s="228">
        <f t="shared" si="236"/>
        <v>0</v>
      </c>
      <c r="AN176" s="228">
        <f t="shared" si="236"/>
        <v>0</v>
      </c>
      <c r="AO176" s="228">
        <f t="shared" si="236"/>
        <v>0</v>
      </c>
      <c r="AP176" s="228">
        <f t="shared" si="236"/>
        <v>0</v>
      </c>
      <c r="AQ176" s="228">
        <f t="shared" si="236"/>
        <v>0</v>
      </c>
      <c r="AR176" s="228">
        <f t="shared" si="236"/>
        <v>0</v>
      </c>
      <c r="AS176" s="228">
        <f t="shared" si="236"/>
        <v>0</v>
      </c>
      <c r="AT176" s="228">
        <f t="shared" si="236"/>
        <v>0</v>
      </c>
      <c r="AU176" s="228">
        <f t="shared" si="236"/>
        <v>0</v>
      </c>
      <c r="AV176" s="228">
        <f t="shared" si="236"/>
        <v>0</v>
      </c>
      <c r="AW176" s="228">
        <f t="shared" si="236"/>
        <v>0</v>
      </c>
      <c r="AX176" s="228">
        <f t="shared" si="236"/>
        <v>0</v>
      </c>
      <c r="AY176" s="228">
        <f t="shared" si="236"/>
        <v>0</v>
      </c>
      <c r="AZ176" s="228">
        <f t="shared" si="236"/>
        <v>0</v>
      </c>
      <c r="BA176" s="228">
        <f t="shared" si="236"/>
        <v>0</v>
      </c>
      <c r="BB176" s="228">
        <f t="shared" si="236"/>
        <v>0</v>
      </c>
      <c r="BC176" s="228">
        <f t="shared" si="236"/>
        <v>0</v>
      </c>
      <c r="BD176" s="228">
        <f t="shared" si="236"/>
        <v>0</v>
      </c>
      <c r="BE176" s="226"/>
      <c r="BF176" s="229">
        <f t="shared" ref="BF176:BX176" si="237">(IF(BF$73=0,0,BF101/BF$74))</f>
        <v>6.7667646829217528E-3</v>
      </c>
      <c r="BG176" s="228">
        <f t="shared" si="237"/>
        <v>0</v>
      </c>
      <c r="BH176" s="228">
        <f t="shared" si="237"/>
        <v>0</v>
      </c>
      <c r="BI176" s="228">
        <f t="shared" si="237"/>
        <v>0</v>
      </c>
      <c r="BJ176" s="228">
        <f t="shared" si="237"/>
        <v>0</v>
      </c>
      <c r="BK176" s="228">
        <f t="shared" si="237"/>
        <v>0</v>
      </c>
      <c r="BL176" s="228">
        <f t="shared" si="237"/>
        <v>1.60315929713135E-3</v>
      </c>
      <c r="BM176" s="228">
        <f t="shared" si="237"/>
        <v>9.2707030416252605E-3</v>
      </c>
      <c r="BN176" s="228">
        <f t="shared" si="237"/>
        <v>0</v>
      </c>
      <c r="BO176" s="228">
        <f t="shared" si="237"/>
        <v>0</v>
      </c>
      <c r="BP176" s="228">
        <f t="shared" si="237"/>
        <v>0</v>
      </c>
      <c r="BQ176" s="228">
        <f t="shared" si="237"/>
        <v>0</v>
      </c>
      <c r="BR176" s="228">
        <f t="shared" si="237"/>
        <v>1.55326239438502E-3</v>
      </c>
      <c r="BS176" s="228">
        <f t="shared" si="237"/>
        <v>1.7214912220211061E-3</v>
      </c>
      <c r="BT176" s="228">
        <f t="shared" si="237"/>
        <v>0</v>
      </c>
      <c r="BU176" s="228">
        <f t="shared" si="237"/>
        <v>3.2474989343830706E-3</v>
      </c>
      <c r="BV176" s="228">
        <f t="shared" si="237"/>
        <v>0</v>
      </c>
      <c r="BW176" s="228">
        <f t="shared" si="237"/>
        <v>8.623475558445818E-4</v>
      </c>
      <c r="BX176" s="228">
        <f t="shared" si="237"/>
        <v>3.2474989343830706E-3</v>
      </c>
      <c r="BY176" s="228">
        <f>IF(Info!$O$3="Q1",$BS176,IF(Info!$O$3="Q2",$BS176+$BT176,IF(Info!$O$3="Q3",$BS176+$BT176+$BU176,$BR176)))</f>
        <v>1.7214912220211061E-3</v>
      </c>
      <c r="BZ176" s="228">
        <f>IF(Info!$O$3="Q1",$BS176,IF(Info!$O$3="Q2",$BT176,IF(Info!$O$3="Q3",$BU176,$BV176)))</f>
        <v>1.7214912220211061E-3</v>
      </c>
      <c r="CA176" s="225"/>
    </row>
    <row r="177" spans="1:79" ht="13.95" customHeight="1" x14ac:dyDescent="0.3">
      <c r="A177" s="223"/>
      <c r="B177" s="78" t="s">
        <v>359</v>
      </c>
      <c r="C177" s="225"/>
      <c r="D177" s="227">
        <f t="shared" ref="D177:AI177" si="238">(IF(D$73=0,0,D102/D$74))</f>
        <v>4.1948873264850478E-3</v>
      </c>
      <c r="E177" s="228">
        <f t="shared" si="238"/>
        <v>0</v>
      </c>
      <c r="F177" s="228">
        <f t="shared" si="238"/>
        <v>3.4456062599542966E-2</v>
      </c>
      <c r="G177" s="228">
        <f t="shared" si="238"/>
        <v>7.7842122023423395E-3</v>
      </c>
      <c r="H177" s="228">
        <f t="shared" si="238"/>
        <v>0</v>
      </c>
      <c r="I177" s="228">
        <f t="shared" si="238"/>
        <v>7.2127273561915315E-3</v>
      </c>
      <c r="J177" s="228">
        <f t="shared" si="238"/>
        <v>4.8854673549427524E-3</v>
      </c>
      <c r="K177" s="228">
        <f t="shared" si="238"/>
        <v>0</v>
      </c>
      <c r="L177" s="228">
        <f t="shared" si="238"/>
        <v>0</v>
      </c>
      <c r="M177" s="228">
        <f t="shared" si="238"/>
        <v>4.8506604760174144E-3</v>
      </c>
      <c r="N177" s="228">
        <f t="shared" si="238"/>
        <v>1.4503729273636034E-2</v>
      </c>
      <c r="O177" s="228">
        <f t="shared" si="238"/>
        <v>0</v>
      </c>
      <c r="P177" s="228">
        <f t="shared" si="238"/>
        <v>0</v>
      </c>
      <c r="Q177" s="775">
        <f t="shared" si="238"/>
        <v>0</v>
      </c>
      <c r="R177" s="228">
        <f t="shared" si="238"/>
        <v>7.0652366287919004E-3</v>
      </c>
      <c r="S177" s="228">
        <f t="shared" si="238"/>
        <v>8.1572232169291291E-3</v>
      </c>
      <c r="T177" s="228">
        <f t="shared" si="238"/>
        <v>0</v>
      </c>
      <c r="U177" s="228">
        <f t="shared" si="238"/>
        <v>0</v>
      </c>
      <c r="V177" s="228">
        <f t="shared" si="238"/>
        <v>0</v>
      </c>
      <c r="W177" s="228">
        <f t="shared" si="238"/>
        <v>1.1384472952880385E-2</v>
      </c>
      <c r="X177" s="228">
        <f t="shared" si="238"/>
        <v>0</v>
      </c>
      <c r="Y177" s="228">
        <f t="shared" si="238"/>
        <v>9.2464466610888731E-3</v>
      </c>
      <c r="Z177" s="228">
        <f t="shared" si="238"/>
        <v>1.3701892043090958E-2</v>
      </c>
      <c r="AA177" s="228">
        <f t="shared" si="238"/>
        <v>0</v>
      </c>
      <c r="AB177" s="228">
        <f t="shared" si="238"/>
        <v>0</v>
      </c>
      <c r="AC177" s="228">
        <f t="shared" si="238"/>
        <v>0</v>
      </c>
      <c r="AD177" s="228">
        <f t="shared" si="238"/>
        <v>6.7197067197067193E-3</v>
      </c>
      <c r="AE177" s="228">
        <f t="shared" si="238"/>
        <v>1.725822960346023E-2</v>
      </c>
      <c r="AF177" s="228">
        <f t="shared" si="238"/>
        <v>0</v>
      </c>
      <c r="AG177" s="228">
        <f t="shared" si="238"/>
        <v>0</v>
      </c>
      <c r="AH177" s="228">
        <f t="shared" si="238"/>
        <v>0</v>
      </c>
      <c r="AI177" s="228">
        <f t="shared" si="238"/>
        <v>6.9178036465342464E-3</v>
      </c>
      <c r="AJ177" s="228">
        <f t="shared" ref="AJ177:BD177" si="239">(IF(AJ$73=0,0,AJ102/AJ$74))</f>
        <v>8.611219465910409E-3</v>
      </c>
      <c r="AK177" s="228">
        <f t="shared" si="239"/>
        <v>0</v>
      </c>
      <c r="AL177" s="228">
        <f t="shared" si="239"/>
        <v>0</v>
      </c>
      <c r="AM177" s="228">
        <f t="shared" si="239"/>
        <v>0</v>
      </c>
      <c r="AN177" s="228">
        <f t="shared" si="239"/>
        <v>1.0494821634062141E-2</v>
      </c>
      <c r="AO177" s="228">
        <f t="shared" si="239"/>
        <v>9.1904850450576364E-3</v>
      </c>
      <c r="AP177" s="228">
        <f t="shared" si="239"/>
        <v>0</v>
      </c>
      <c r="AQ177" s="228">
        <f t="shared" si="239"/>
        <v>0</v>
      </c>
      <c r="AR177" s="228">
        <f t="shared" si="239"/>
        <v>0</v>
      </c>
      <c r="AS177" s="228">
        <f t="shared" si="239"/>
        <v>0</v>
      </c>
      <c r="AT177" s="228">
        <f t="shared" si="239"/>
        <v>0</v>
      </c>
      <c r="AU177" s="228">
        <f t="shared" si="239"/>
        <v>0</v>
      </c>
      <c r="AV177" s="228">
        <f t="shared" si="239"/>
        <v>0</v>
      </c>
      <c r="AW177" s="228">
        <f t="shared" si="239"/>
        <v>0</v>
      </c>
      <c r="AX177" s="228">
        <f t="shared" si="239"/>
        <v>0</v>
      </c>
      <c r="AY177" s="228">
        <f t="shared" si="239"/>
        <v>0</v>
      </c>
      <c r="AZ177" s="228">
        <f t="shared" si="239"/>
        <v>0</v>
      </c>
      <c r="BA177" s="228">
        <f t="shared" si="239"/>
        <v>0</v>
      </c>
      <c r="BB177" s="228">
        <f t="shared" si="239"/>
        <v>0</v>
      </c>
      <c r="BC177" s="228">
        <f t="shared" si="239"/>
        <v>0</v>
      </c>
      <c r="BD177" s="228">
        <f t="shared" si="239"/>
        <v>0</v>
      </c>
      <c r="BE177" s="226"/>
      <c r="BF177" s="229">
        <f t="shared" ref="BF177:BX177" si="240">(IF(BF$73=0,0,BF102/BF$74))</f>
        <v>6.3197064716750372E-3</v>
      </c>
      <c r="BG177" s="228">
        <f t="shared" si="240"/>
        <v>3.9542136901881721E-3</v>
      </c>
      <c r="BH177" s="228">
        <f t="shared" si="240"/>
        <v>3.6838882019751816E-3</v>
      </c>
      <c r="BI177" s="228">
        <f t="shared" si="240"/>
        <v>4.5341443184959912E-3</v>
      </c>
      <c r="BJ177" s="228">
        <f t="shared" si="240"/>
        <v>4.2781539523318998E-3</v>
      </c>
      <c r="BK177" s="228">
        <f t="shared" si="240"/>
        <v>3.4634284664529173E-3</v>
      </c>
      <c r="BL177" s="228">
        <f t="shared" si="240"/>
        <v>2.6715346374406698E-3</v>
      </c>
      <c r="BM177" s="228">
        <f t="shared" si="240"/>
        <v>4.9606055250951868E-3</v>
      </c>
      <c r="BN177" s="228">
        <f t="shared" si="240"/>
        <v>4.4530531725321416E-3</v>
      </c>
      <c r="BO177" s="228">
        <f t="shared" si="240"/>
        <v>0</v>
      </c>
      <c r="BP177" s="228">
        <f t="shared" si="240"/>
        <v>0</v>
      </c>
      <c r="BQ177" s="228">
        <f t="shared" si="240"/>
        <v>0</v>
      </c>
      <c r="BR177" s="228">
        <f t="shared" si="240"/>
        <v>4.1948873264850486E-3</v>
      </c>
      <c r="BS177" s="228">
        <f t="shared" si="240"/>
        <v>4.4378513136212449E-3</v>
      </c>
      <c r="BT177" s="228">
        <f t="shared" si="240"/>
        <v>4.0808307581084143E-3</v>
      </c>
      <c r="BU177" s="228">
        <f t="shared" si="240"/>
        <v>4.0360215793357737E-3</v>
      </c>
      <c r="BV177" s="228">
        <f t="shared" si="240"/>
        <v>0</v>
      </c>
      <c r="BW177" s="228">
        <f t="shared" si="240"/>
        <v>4.2596732636608417E-3</v>
      </c>
      <c r="BX177" s="228">
        <f t="shared" si="240"/>
        <v>4.0360215793357737E-3</v>
      </c>
      <c r="BY177" s="228">
        <f>IF(Info!$O$3="Q1",$BS177,IF(Info!$O$3="Q2",$BS177+$BT177,IF(Info!$O$3="Q3",$BS177+$BT177+$BU177,$BR177)))</f>
        <v>4.4378513136212449E-3</v>
      </c>
      <c r="BZ177" s="228">
        <f>IF(Info!$O$3="Q1",$BS177,IF(Info!$O$3="Q2",$BT177,IF(Info!$O$3="Q3",$BU177,$BV177)))</f>
        <v>4.4378513136212449E-3</v>
      </c>
      <c r="CA177" s="225"/>
    </row>
    <row r="178" spans="1:79" ht="13.95" customHeight="1" x14ac:dyDescent="0.3">
      <c r="A178" s="223"/>
      <c r="B178" s="78" t="s">
        <v>67</v>
      </c>
      <c r="C178" s="225"/>
      <c r="D178" s="227">
        <f t="shared" ref="D178:AI178" si="241">(IF(D$73=0,0,D103/D$74))</f>
        <v>7.1021446418972371E-3</v>
      </c>
      <c r="E178" s="228">
        <f t="shared" si="241"/>
        <v>0</v>
      </c>
      <c r="F178" s="228">
        <f t="shared" si="241"/>
        <v>0</v>
      </c>
      <c r="G178" s="228">
        <f t="shared" si="241"/>
        <v>0</v>
      </c>
      <c r="H178" s="228">
        <f t="shared" si="241"/>
        <v>1.9288080722508812E-3</v>
      </c>
      <c r="I178" s="228">
        <f t="shared" si="241"/>
        <v>0</v>
      </c>
      <c r="J178" s="228">
        <f t="shared" si="241"/>
        <v>1.5412723241055686E-2</v>
      </c>
      <c r="K178" s="228">
        <f t="shared" si="241"/>
        <v>3.6868447115465707E-3</v>
      </c>
      <c r="L178" s="228">
        <f t="shared" si="241"/>
        <v>1.9651909258568735E-2</v>
      </c>
      <c r="M178" s="228">
        <f t="shared" si="241"/>
        <v>1.4184844281931661E-3</v>
      </c>
      <c r="N178" s="228">
        <f t="shared" si="241"/>
        <v>0</v>
      </c>
      <c r="O178" s="228">
        <f t="shared" si="241"/>
        <v>0</v>
      </c>
      <c r="P178" s="228">
        <f t="shared" si="241"/>
        <v>0</v>
      </c>
      <c r="Q178" s="775">
        <f t="shared" si="241"/>
        <v>0</v>
      </c>
      <c r="R178" s="228">
        <f t="shared" si="241"/>
        <v>0</v>
      </c>
      <c r="S178" s="228">
        <f t="shared" si="241"/>
        <v>0</v>
      </c>
      <c r="T178" s="228">
        <f t="shared" si="241"/>
        <v>0</v>
      </c>
      <c r="U178" s="228">
        <f t="shared" si="241"/>
        <v>0</v>
      </c>
      <c r="V178" s="228">
        <f t="shared" si="241"/>
        <v>0</v>
      </c>
      <c r="W178" s="228">
        <f t="shared" si="241"/>
        <v>0</v>
      </c>
      <c r="X178" s="228">
        <f t="shared" si="241"/>
        <v>0</v>
      </c>
      <c r="Y178" s="228">
        <f t="shared" si="241"/>
        <v>0</v>
      </c>
      <c r="Z178" s="228">
        <f t="shared" si="241"/>
        <v>0</v>
      </c>
      <c r="AA178" s="228">
        <f t="shared" si="241"/>
        <v>0</v>
      </c>
      <c r="AB178" s="228">
        <f t="shared" si="241"/>
        <v>4.4401451427140359E-2</v>
      </c>
      <c r="AC178" s="228">
        <f t="shared" si="241"/>
        <v>0</v>
      </c>
      <c r="AD178" s="228">
        <f t="shared" si="241"/>
        <v>0.12220012220012218</v>
      </c>
      <c r="AE178" s="228">
        <f t="shared" si="241"/>
        <v>0</v>
      </c>
      <c r="AF178" s="228">
        <f t="shared" si="241"/>
        <v>1.0685199003000525E-2</v>
      </c>
      <c r="AG178" s="228">
        <f t="shared" si="241"/>
        <v>5.8882890155910984E-3</v>
      </c>
      <c r="AH178" s="228">
        <f t="shared" si="241"/>
        <v>1.1044743132659055E-2</v>
      </c>
      <c r="AI178" s="228">
        <f t="shared" si="241"/>
        <v>0</v>
      </c>
      <c r="AJ178" s="228">
        <f t="shared" ref="AJ178:BD178" si="242">(IF(AJ$73=0,0,AJ103/AJ$74))</f>
        <v>9.3829399175566399E-3</v>
      </c>
      <c r="AK178" s="228">
        <f t="shared" si="242"/>
        <v>1.5420790557570542E-2</v>
      </c>
      <c r="AL178" s="228">
        <f t="shared" si="242"/>
        <v>1.5410559512924259E-2</v>
      </c>
      <c r="AM178" s="228">
        <f t="shared" si="242"/>
        <v>5.6989937300024407E-3</v>
      </c>
      <c r="AN178" s="228">
        <f t="shared" si="242"/>
        <v>0</v>
      </c>
      <c r="AO178" s="228">
        <f t="shared" si="242"/>
        <v>6.5697666437457801E-3</v>
      </c>
      <c r="AP178" s="228">
        <f t="shared" si="242"/>
        <v>0</v>
      </c>
      <c r="AQ178" s="228">
        <f t="shared" si="242"/>
        <v>0</v>
      </c>
      <c r="AR178" s="228">
        <f t="shared" si="242"/>
        <v>0</v>
      </c>
      <c r="AS178" s="228">
        <f t="shared" si="242"/>
        <v>0</v>
      </c>
      <c r="AT178" s="228">
        <f t="shared" si="242"/>
        <v>0</v>
      </c>
      <c r="AU178" s="228">
        <f t="shared" si="242"/>
        <v>0</v>
      </c>
      <c r="AV178" s="228">
        <f t="shared" si="242"/>
        <v>0</v>
      </c>
      <c r="AW178" s="228">
        <f t="shared" si="242"/>
        <v>0</v>
      </c>
      <c r="AX178" s="228">
        <f t="shared" si="242"/>
        <v>0</v>
      </c>
      <c r="AY178" s="228">
        <f t="shared" si="242"/>
        <v>0</v>
      </c>
      <c r="AZ178" s="228">
        <f t="shared" si="242"/>
        <v>0</v>
      </c>
      <c r="BA178" s="228">
        <f t="shared" si="242"/>
        <v>0</v>
      </c>
      <c r="BB178" s="228">
        <f t="shared" si="242"/>
        <v>0</v>
      </c>
      <c r="BC178" s="228">
        <f t="shared" si="242"/>
        <v>0</v>
      </c>
      <c r="BD178" s="228">
        <f t="shared" si="242"/>
        <v>0</v>
      </c>
      <c r="BE178" s="226"/>
      <c r="BF178" s="229">
        <f t="shared" ref="BF178:BX178" si="243">(IF(BF$73=0,0,BF103/BF$74))</f>
        <v>6.6356137292149155E-4</v>
      </c>
      <c r="BG178" s="228">
        <f t="shared" si="243"/>
        <v>9.0516903791457489E-3</v>
      </c>
      <c r="BH178" s="228">
        <f t="shared" si="243"/>
        <v>3.8623118637598524E-4</v>
      </c>
      <c r="BI178" s="228">
        <f t="shared" si="243"/>
        <v>0</v>
      </c>
      <c r="BJ178" s="228">
        <f t="shared" si="243"/>
        <v>0</v>
      </c>
      <c r="BK178" s="228">
        <f t="shared" si="243"/>
        <v>3.4394888965842578E-2</v>
      </c>
      <c r="BL178" s="228">
        <f t="shared" si="243"/>
        <v>7.5167897288769703E-3</v>
      </c>
      <c r="BM178" s="228">
        <f t="shared" si="243"/>
        <v>7.7983847462022703E-3</v>
      </c>
      <c r="BN178" s="228">
        <f t="shared" si="243"/>
        <v>3.6552653226671755E-3</v>
      </c>
      <c r="BO178" s="228">
        <f t="shared" si="243"/>
        <v>0</v>
      </c>
      <c r="BP178" s="228">
        <f t="shared" si="243"/>
        <v>0</v>
      </c>
      <c r="BQ178" s="228">
        <f t="shared" si="243"/>
        <v>0</v>
      </c>
      <c r="BR178" s="228">
        <f t="shared" si="243"/>
        <v>7.1021446418972388E-3</v>
      </c>
      <c r="BS178" s="228">
        <f t="shared" si="243"/>
        <v>3.1302488441026757E-3</v>
      </c>
      <c r="BT178" s="228">
        <f t="shared" si="243"/>
        <v>1.1901703192333862E-2</v>
      </c>
      <c r="BU178" s="228">
        <f t="shared" si="243"/>
        <v>6.1073775929729596E-3</v>
      </c>
      <c r="BV178" s="228">
        <f t="shared" si="243"/>
        <v>0</v>
      </c>
      <c r="BW178" s="228">
        <f t="shared" si="243"/>
        <v>7.5078136844228217E-3</v>
      </c>
      <c r="BX178" s="228">
        <f t="shared" si="243"/>
        <v>6.1073775929729596E-3</v>
      </c>
      <c r="BY178" s="228">
        <f>IF(Info!$O$3="Q1",$BS178,IF(Info!$O$3="Q2",$BS178+$BT178,IF(Info!$O$3="Q3",$BS178+$BT178+$BU178,$BR178)))</f>
        <v>3.1302488441026757E-3</v>
      </c>
      <c r="BZ178" s="228">
        <f>IF(Info!$O$3="Q1",$BS178,IF(Info!$O$3="Q2",$BT178,IF(Info!$O$3="Q3",$BU178,$BV178)))</f>
        <v>3.1302488441026757E-3</v>
      </c>
      <c r="CA178" s="225"/>
    </row>
    <row r="179" spans="1:79" ht="13.95" customHeight="1" x14ac:dyDescent="0.3">
      <c r="A179" s="223"/>
      <c r="B179" s="160" t="s">
        <v>360</v>
      </c>
      <c r="C179" s="225"/>
      <c r="D179" s="238">
        <f t="shared" ref="D179:AI179" si="244">(IF(D$73=0,0,D104/D$74))</f>
        <v>1.6932254555442259E-2</v>
      </c>
      <c r="E179" s="238">
        <f t="shared" si="244"/>
        <v>0</v>
      </c>
      <c r="F179" s="238">
        <f t="shared" si="244"/>
        <v>8.8477252267848486E-2</v>
      </c>
      <c r="G179" s="238">
        <f t="shared" si="244"/>
        <v>7.7842122023423395E-3</v>
      </c>
      <c r="H179" s="238">
        <f t="shared" si="244"/>
        <v>1.9288080722508812E-3</v>
      </c>
      <c r="I179" s="238">
        <f t="shared" si="244"/>
        <v>7.2127273561915315E-3</v>
      </c>
      <c r="J179" s="238">
        <f t="shared" si="244"/>
        <v>2.5163754762093104E-2</v>
      </c>
      <c r="K179" s="238">
        <f t="shared" si="244"/>
        <v>2.1516232960391717E-2</v>
      </c>
      <c r="L179" s="238">
        <f t="shared" si="244"/>
        <v>2.0822961492335753E-2</v>
      </c>
      <c r="M179" s="238">
        <f t="shared" si="244"/>
        <v>6.2691449042105805E-3</v>
      </c>
      <c r="N179" s="238">
        <f t="shared" si="244"/>
        <v>1.4503729273636034E-2</v>
      </c>
      <c r="O179" s="238">
        <f t="shared" si="244"/>
        <v>0</v>
      </c>
      <c r="P179" s="238">
        <f t="shared" si="244"/>
        <v>0</v>
      </c>
      <c r="Q179" s="777">
        <f t="shared" si="244"/>
        <v>1.3083390258661141E-2</v>
      </c>
      <c r="R179" s="238">
        <f t="shared" si="244"/>
        <v>7.0652366287919004E-3</v>
      </c>
      <c r="S179" s="238">
        <f t="shared" si="244"/>
        <v>8.1572232169291291E-3</v>
      </c>
      <c r="T179" s="238">
        <f t="shared" si="244"/>
        <v>0</v>
      </c>
      <c r="U179" s="238">
        <f t="shared" si="244"/>
        <v>2.251870409774178E-2</v>
      </c>
      <c r="V179" s="238">
        <f t="shared" si="244"/>
        <v>0</v>
      </c>
      <c r="W179" s="238">
        <f t="shared" si="244"/>
        <v>1.1384472952880385E-2</v>
      </c>
      <c r="X179" s="238">
        <f t="shared" si="244"/>
        <v>1.144586503648275E-2</v>
      </c>
      <c r="Y179" s="238">
        <f t="shared" si="244"/>
        <v>1.3798862063149318E-2</v>
      </c>
      <c r="Z179" s="238">
        <f t="shared" si="244"/>
        <v>1.3701892043090958E-2</v>
      </c>
      <c r="AA179" s="238">
        <f t="shared" si="244"/>
        <v>0</v>
      </c>
      <c r="AB179" s="238">
        <f t="shared" si="244"/>
        <v>4.4401451427140359E-2</v>
      </c>
      <c r="AC179" s="238">
        <f t="shared" si="244"/>
        <v>1.0526917718492025E-2</v>
      </c>
      <c r="AD179" s="238">
        <f t="shared" si="244"/>
        <v>0.1327402077402077</v>
      </c>
      <c r="AE179" s="238">
        <f t="shared" si="244"/>
        <v>1.725822960346023E-2</v>
      </c>
      <c r="AF179" s="238">
        <f t="shared" si="244"/>
        <v>1.0685199003000525E-2</v>
      </c>
      <c r="AG179" s="238">
        <f t="shared" si="244"/>
        <v>5.8882890155910984E-3</v>
      </c>
      <c r="AH179" s="238">
        <f t="shared" si="244"/>
        <v>2.6748169387624539E-2</v>
      </c>
      <c r="AI179" s="238">
        <f t="shared" si="244"/>
        <v>3.0573543828333903E-2</v>
      </c>
      <c r="AJ179" s="238">
        <f t="shared" ref="AJ179:BD179" si="245">(IF(AJ$73=0,0,AJ104/AJ$74))</f>
        <v>4.2150836909041707E-2</v>
      </c>
      <c r="AK179" s="238">
        <f t="shared" si="245"/>
        <v>1.5420790557570542E-2</v>
      </c>
      <c r="AL179" s="238">
        <f t="shared" si="245"/>
        <v>1.5410559512924259E-2</v>
      </c>
      <c r="AM179" s="238">
        <f t="shared" si="245"/>
        <v>5.6989937300024407E-3</v>
      </c>
      <c r="AN179" s="238">
        <f t="shared" si="245"/>
        <v>1.9930955120828538E-2</v>
      </c>
      <c r="AO179" s="238">
        <f t="shared" si="245"/>
        <v>4.1271073383859117E-2</v>
      </c>
      <c r="AP179" s="238">
        <f t="shared" si="245"/>
        <v>0</v>
      </c>
      <c r="AQ179" s="238">
        <f t="shared" si="245"/>
        <v>0</v>
      </c>
      <c r="AR179" s="238">
        <f t="shared" si="245"/>
        <v>0</v>
      </c>
      <c r="AS179" s="238">
        <f t="shared" si="245"/>
        <v>0</v>
      </c>
      <c r="AT179" s="238">
        <f t="shared" si="245"/>
        <v>0</v>
      </c>
      <c r="AU179" s="238">
        <f t="shared" si="245"/>
        <v>0</v>
      </c>
      <c r="AV179" s="238">
        <f t="shared" si="245"/>
        <v>0</v>
      </c>
      <c r="AW179" s="238">
        <f t="shared" si="245"/>
        <v>0</v>
      </c>
      <c r="AX179" s="238">
        <f t="shared" si="245"/>
        <v>0</v>
      </c>
      <c r="AY179" s="238">
        <f t="shared" si="245"/>
        <v>0</v>
      </c>
      <c r="AZ179" s="238">
        <f t="shared" si="245"/>
        <v>0</v>
      </c>
      <c r="BA179" s="238">
        <f t="shared" si="245"/>
        <v>0</v>
      </c>
      <c r="BB179" s="238">
        <f t="shared" si="245"/>
        <v>0</v>
      </c>
      <c r="BC179" s="238">
        <f t="shared" si="245"/>
        <v>0</v>
      </c>
      <c r="BD179" s="238">
        <f t="shared" si="245"/>
        <v>0</v>
      </c>
      <c r="BE179" s="226"/>
      <c r="BF179" s="239">
        <f t="shared" ref="BF179:BX179" si="246">(IF(BF$73=0,0,BF104/BF$74))</f>
        <v>1.3750032527518283E-2</v>
      </c>
      <c r="BG179" s="238">
        <f t="shared" si="246"/>
        <v>1.7265173858730769E-2</v>
      </c>
      <c r="BH179" s="238">
        <f t="shared" si="246"/>
        <v>6.6954817009722434E-3</v>
      </c>
      <c r="BI179" s="238">
        <f t="shared" si="246"/>
        <v>8.9318956778177139E-3</v>
      </c>
      <c r="BJ179" s="238">
        <f t="shared" si="246"/>
        <v>9.1020662612676904E-3</v>
      </c>
      <c r="BK179" s="238">
        <f t="shared" si="246"/>
        <v>4.0555039567500291E-2</v>
      </c>
      <c r="BL179" s="238">
        <f t="shared" si="246"/>
        <v>1.478825008603565E-2</v>
      </c>
      <c r="BM179" s="238">
        <f t="shared" si="246"/>
        <v>2.8340153446815734E-2</v>
      </c>
      <c r="BN179" s="238">
        <f t="shared" si="246"/>
        <v>1.6958251486910766E-2</v>
      </c>
      <c r="BO179" s="238">
        <f t="shared" si="246"/>
        <v>0</v>
      </c>
      <c r="BP179" s="238">
        <f t="shared" si="246"/>
        <v>0</v>
      </c>
      <c r="BQ179" s="238">
        <f t="shared" si="246"/>
        <v>0</v>
      </c>
      <c r="BR179" s="238">
        <f t="shared" si="246"/>
        <v>1.6932254555442262E-2</v>
      </c>
      <c r="BS179" s="238">
        <f t="shared" si="246"/>
        <v>1.1751143760471485E-2</v>
      </c>
      <c r="BT179" s="238">
        <f t="shared" si="246"/>
        <v>1.9929538656724879E-2</v>
      </c>
      <c r="BU179" s="238">
        <f t="shared" si="246"/>
        <v>1.9628467320967884E-2</v>
      </c>
      <c r="BV179" s="238">
        <f t="shared" si="246"/>
        <v>0</v>
      </c>
      <c r="BW179" s="238">
        <f t="shared" si="246"/>
        <v>1.5832730750126416E-2</v>
      </c>
      <c r="BX179" s="238">
        <f t="shared" si="246"/>
        <v>1.9628467320967884E-2</v>
      </c>
      <c r="BY179" s="238">
        <f>IF(Info!$O$3="Q1",$BS179,IF(Info!$O$3="Q2",$BS179+$BT179,IF(Info!$O$3="Q3",$BS179+$BT179+$BU179,$BR179)))</f>
        <v>1.1751143760471485E-2</v>
      </c>
      <c r="BZ179" s="238">
        <f>IF(Info!$O$3="Q1",$BS179,IF(Info!$O$3="Q2",$BT179,IF(Info!$O$3="Q3",$BU179,$BV179)))</f>
        <v>1.1751143760471485E-2</v>
      </c>
      <c r="CA179" s="225"/>
    </row>
    <row r="180" spans="1:79" ht="13.95" customHeight="1" x14ac:dyDescent="0.3">
      <c r="A180" s="223">
        <v>5.77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778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ht="13.95" customHeight="1" x14ac:dyDescent="0.3">
      <c r="A181" s="223"/>
      <c r="B181" s="78" t="s">
        <v>362</v>
      </c>
      <c r="C181" s="225"/>
      <c r="D181" s="227">
        <f t="shared" ref="D181:AI181" si="247">(IF(D$73=0,0,D106/D$74))</f>
        <v>1.1765217092246443E-2</v>
      </c>
      <c r="E181" s="228">
        <f t="shared" si="247"/>
        <v>1.1570595469512435E-2</v>
      </c>
      <c r="F181" s="228">
        <f t="shared" si="247"/>
        <v>2.5245827851256838E-2</v>
      </c>
      <c r="G181" s="228">
        <f t="shared" si="247"/>
        <v>1.2285407634930556E-2</v>
      </c>
      <c r="H181" s="228">
        <f t="shared" si="247"/>
        <v>9.1920941560897397E-3</v>
      </c>
      <c r="I181" s="228">
        <f t="shared" si="247"/>
        <v>7.5204927439619486E-3</v>
      </c>
      <c r="J181" s="228">
        <f t="shared" si="247"/>
        <v>9.6147712281543351E-3</v>
      </c>
      <c r="K181" s="228">
        <f t="shared" si="247"/>
        <v>1.8159517481186244E-2</v>
      </c>
      <c r="L181" s="228">
        <f t="shared" si="247"/>
        <v>1.2657845142955041E-2</v>
      </c>
      <c r="M181" s="228">
        <f t="shared" si="247"/>
        <v>7.1972231081311594E-3</v>
      </c>
      <c r="N181" s="228">
        <f t="shared" si="247"/>
        <v>1.2027627921677506E-2</v>
      </c>
      <c r="O181" s="228">
        <f t="shared" si="247"/>
        <v>1.0023370097121474E-2</v>
      </c>
      <c r="P181" s="228">
        <f t="shared" si="247"/>
        <v>1.1622831117226345E-2</v>
      </c>
      <c r="Q181" s="775">
        <f t="shared" si="247"/>
        <v>9.7660463378458438E-3</v>
      </c>
      <c r="R181" s="228">
        <f t="shared" si="247"/>
        <v>9.6086703286448437E-3</v>
      </c>
      <c r="S181" s="228">
        <f t="shared" si="247"/>
        <v>1.0524312359899058E-2</v>
      </c>
      <c r="T181" s="228">
        <f t="shared" si="247"/>
        <v>1.4499603437950179E-2</v>
      </c>
      <c r="U181" s="228">
        <f t="shared" si="247"/>
        <v>1.5371679593657766E-2</v>
      </c>
      <c r="V181" s="228">
        <f t="shared" si="247"/>
        <v>1.2513092359633191E-2</v>
      </c>
      <c r="W181" s="228">
        <f t="shared" si="247"/>
        <v>1.4695293599996075E-2</v>
      </c>
      <c r="X181" s="228">
        <f t="shared" si="247"/>
        <v>9.0480242916202974E-3</v>
      </c>
      <c r="Y181" s="228">
        <f t="shared" si="247"/>
        <v>1.5003431846533837E-2</v>
      </c>
      <c r="Z181" s="228">
        <f t="shared" si="247"/>
        <v>1.3656645306983121E-2</v>
      </c>
      <c r="AA181" s="228">
        <f t="shared" si="247"/>
        <v>9.290400287732075E-3</v>
      </c>
      <c r="AB181" s="228">
        <f t="shared" si="247"/>
        <v>9.1702454684182491E-3</v>
      </c>
      <c r="AC181" s="228">
        <f t="shared" si="247"/>
        <v>1.1548106714354037E-2</v>
      </c>
      <c r="AD181" s="228">
        <f t="shared" si="247"/>
        <v>1.0829530829530828E-2</v>
      </c>
      <c r="AE181" s="228">
        <f t="shared" si="247"/>
        <v>2.5203057417373786E-2</v>
      </c>
      <c r="AF181" s="228">
        <f t="shared" si="247"/>
        <v>1.8177578624839257E-2</v>
      </c>
      <c r="AG181" s="228">
        <f t="shared" si="247"/>
        <v>1.1554442706493766E-2</v>
      </c>
      <c r="AH181" s="228">
        <f t="shared" si="247"/>
        <v>1.3318686495635028E-2</v>
      </c>
      <c r="AI181" s="228">
        <f t="shared" si="247"/>
        <v>9.7105049560961224E-3</v>
      </c>
      <c r="AJ181" s="228">
        <f t="shared" ref="AJ181:BD181" si="248">(IF(AJ$73=0,0,AJ106/AJ$74))</f>
        <v>1.4567804919190746E-2</v>
      </c>
      <c r="AK181" s="228">
        <f t="shared" si="248"/>
        <v>2.1236245158910677E-2</v>
      </c>
      <c r="AL181" s="228">
        <f t="shared" si="248"/>
        <v>2.2696984795308829E-2</v>
      </c>
      <c r="AM181" s="228">
        <f t="shared" si="248"/>
        <v>7.3604492044050136E-3</v>
      </c>
      <c r="AN181" s="228">
        <f t="shared" si="248"/>
        <v>1.3109321058688148E-2</v>
      </c>
      <c r="AO181" s="228">
        <f t="shared" si="248"/>
        <v>8.316812407728873E-3</v>
      </c>
      <c r="AP181" s="228">
        <f t="shared" si="248"/>
        <v>1.0465474543453031E-2</v>
      </c>
      <c r="AQ181" s="228">
        <f t="shared" si="248"/>
        <v>0</v>
      </c>
      <c r="AR181" s="228">
        <f t="shared" si="248"/>
        <v>0</v>
      </c>
      <c r="AS181" s="228">
        <f t="shared" si="248"/>
        <v>0</v>
      </c>
      <c r="AT181" s="228">
        <f t="shared" si="248"/>
        <v>0</v>
      </c>
      <c r="AU181" s="228">
        <f t="shared" si="248"/>
        <v>0</v>
      </c>
      <c r="AV181" s="228">
        <f t="shared" si="248"/>
        <v>0</v>
      </c>
      <c r="AW181" s="228">
        <f t="shared" si="248"/>
        <v>0</v>
      </c>
      <c r="AX181" s="228">
        <f t="shared" si="248"/>
        <v>0</v>
      </c>
      <c r="AY181" s="228">
        <f t="shared" si="248"/>
        <v>0</v>
      </c>
      <c r="AZ181" s="228">
        <f t="shared" si="248"/>
        <v>0</v>
      </c>
      <c r="BA181" s="228">
        <f t="shared" si="248"/>
        <v>0</v>
      </c>
      <c r="BB181" s="228">
        <f t="shared" si="248"/>
        <v>0</v>
      </c>
      <c r="BC181" s="228">
        <f t="shared" si="248"/>
        <v>0</v>
      </c>
      <c r="BD181" s="228">
        <f t="shared" si="248"/>
        <v>0</v>
      </c>
      <c r="BE181" s="226"/>
      <c r="BF181" s="229">
        <f t="shared" ref="BF181:BX181" si="249">(IF(BF$73=0,0,BF106/BF$74))</f>
        <v>1.2649301308907335E-2</v>
      </c>
      <c r="BG181" s="228">
        <f t="shared" si="249"/>
        <v>1.078031776617396E-2</v>
      </c>
      <c r="BH181" s="228">
        <f t="shared" si="249"/>
        <v>9.7984580035432294E-3</v>
      </c>
      <c r="BI181" s="228">
        <f t="shared" si="249"/>
        <v>1.2007942292708674E-2</v>
      </c>
      <c r="BJ181" s="228">
        <f t="shared" si="249"/>
        <v>1.2302465566591455E-2</v>
      </c>
      <c r="BK181" s="228">
        <f t="shared" si="249"/>
        <v>1.066450229058157E-2</v>
      </c>
      <c r="BL181" s="228">
        <f t="shared" si="249"/>
        <v>1.5605503555572213E-2</v>
      </c>
      <c r="BM181" s="228">
        <f t="shared" si="249"/>
        <v>1.5222217887134197E-2</v>
      </c>
      <c r="BN181" s="228">
        <f t="shared" si="249"/>
        <v>9.3472459979115578E-3</v>
      </c>
      <c r="BO181" s="228">
        <f t="shared" si="249"/>
        <v>0</v>
      </c>
      <c r="BP181" s="228">
        <f t="shared" si="249"/>
        <v>0</v>
      </c>
      <c r="BQ181" s="228">
        <f t="shared" si="249"/>
        <v>0</v>
      </c>
      <c r="BR181" s="228">
        <f t="shared" si="249"/>
        <v>1.1765217092246439E-2</v>
      </c>
      <c r="BS181" s="228">
        <f t="shared" si="249"/>
        <v>1.0826646570980453E-2</v>
      </c>
      <c r="BT181" s="228">
        <f t="shared" si="249"/>
        <v>1.1638348052279429E-2</v>
      </c>
      <c r="BU181" s="228">
        <f t="shared" si="249"/>
        <v>1.3073385598822504E-2</v>
      </c>
      <c r="BV181" s="228">
        <f t="shared" si="249"/>
        <v>0</v>
      </c>
      <c r="BW181" s="228">
        <f t="shared" si="249"/>
        <v>1.1231741977546266E-2</v>
      </c>
      <c r="BX181" s="228">
        <f t="shared" si="249"/>
        <v>1.3073385598822504E-2</v>
      </c>
      <c r="BY181" s="228">
        <f>IF(Info!$O$3="Q1",$BS181,IF(Info!$O$3="Q2",$BS181+$BT181,IF(Info!$O$3="Q3",$BS181+$BT181+$BU181,$BR181)))</f>
        <v>1.0826646570980453E-2</v>
      </c>
      <c r="BZ181" s="228">
        <f>IF(Info!$O$3="Q1",$BS181,IF(Info!$O$3="Q2",$BT181,IF(Info!$O$3="Q3",$BU181,$BV181)))</f>
        <v>1.0826646570980453E-2</v>
      </c>
      <c r="CA181" s="225"/>
    </row>
    <row r="182" spans="1:79" ht="13.95" customHeight="1" x14ac:dyDescent="0.3">
      <c r="A182" s="223"/>
      <c r="B182" s="78" t="s">
        <v>363</v>
      </c>
      <c r="C182" s="225"/>
      <c r="D182" s="227">
        <f t="shared" ref="D182:AI182" si="250">(IF(D$73=0,0,D107/D$74))</f>
        <v>3.399021805532163E-3</v>
      </c>
      <c r="E182" s="228">
        <f t="shared" si="250"/>
        <v>2.4620755528836618E-3</v>
      </c>
      <c r="F182" s="228">
        <f t="shared" si="250"/>
        <v>5.3719910724273302E-3</v>
      </c>
      <c r="G182" s="228">
        <f t="shared" si="250"/>
        <v>2.6141784901972196E-3</v>
      </c>
      <c r="H182" s="228">
        <f t="shared" si="250"/>
        <v>1.9559607248516983E-3</v>
      </c>
      <c r="I182" s="228">
        <f t="shared" si="250"/>
        <v>2.7857941539929276E-3</v>
      </c>
      <c r="J182" s="228">
        <f t="shared" si="250"/>
        <v>3.561571613891484E-3</v>
      </c>
      <c r="K182" s="228">
        <f t="shared" si="250"/>
        <v>6.7267770026156384E-3</v>
      </c>
      <c r="L182" s="228">
        <f t="shared" si="250"/>
        <v>4.6888085929878993E-3</v>
      </c>
      <c r="M182" s="228">
        <f t="shared" si="250"/>
        <v>3.0182553026642119E-3</v>
      </c>
      <c r="N182" s="228">
        <f t="shared" si="250"/>
        <v>5.043952536647375E-3</v>
      </c>
      <c r="O182" s="228">
        <f t="shared" si="250"/>
        <v>4.203439228113403E-3</v>
      </c>
      <c r="P182" s="228">
        <f t="shared" si="250"/>
        <v>4.8741953840372347E-3</v>
      </c>
      <c r="Q182" s="775">
        <f t="shared" si="250"/>
        <v>4.0955269417681716E-3</v>
      </c>
      <c r="R182" s="228">
        <f t="shared" si="250"/>
        <v>5.6806785064191878E-4</v>
      </c>
      <c r="S182" s="228">
        <f t="shared" si="250"/>
        <v>6.222009182632887E-4</v>
      </c>
      <c r="T182" s="228">
        <f t="shared" si="250"/>
        <v>8.5722147585827349E-4</v>
      </c>
      <c r="U182" s="228">
        <f t="shared" si="250"/>
        <v>9.0877891413274742E-4</v>
      </c>
      <c r="V182" s="228">
        <f t="shared" si="250"/>
        <v>4.0112761429351397E-3</v>
      </c>
      <c r="W182" s="228">
        <f t="shared" si="250"/>
        <v>4.7108163942953321E-3</v>
      </c>
      <c r="X182" s="228">
        <f t="shared" si="250"/>
        <v>2.9004919758090909E-3</v>
      </c>
      <c r="Y182" s="228">
        <f t="shared" si="250"/>
        <v>4.8095951423089067E-3</v>
      </c>
      <c r="Z182" s="228">
        <f t="shared" si="250"/>
        <v>5.8474596709933019E-3</v>
      </c>
      <c r="AA182" s="228">
        <f t="shared" si="250"/>
        <v>3.977934535805765E-3</v>
      </c>
      <c r="AB182" s="228">
        <f t="shared" si="250"/>
        <v>3.9264870211036139E-3</v>
      </c>
      <c r="AC182" s="228">
        <f t="shared" si="250"/>
        <v>4.9446322116884177E-3</v>
      </c>
      <c r="AD182" s="228">
        <f t="shared" si="250"/>
        <v>4.636954636954637E-3</v>
      </c>
      <c r="AE182" s="228">
        <f t="shared" si="250"/>
        <v>4.6784903059872516E-3</v>
      </c>
      <c r="AF182" s="228">
        <f t="shared" si="250"/>
        <v>3.3743376438132673E-3</v>
      </c>
      <c r="AG182" s="228">
        <f t="shared" si="250"/>
        <v>2.1448726358156704E-3</v>
      </c>
      <c r="AH182" s="228">
        <f t="shared" si="250"/>
        <v>2.4723724834812039E-3</v>
      </c>
      <c r="AI182" s="228">
        <f t="shared" si="250"/>
        <v>1.9928714815204232E-3</v>
      </c>
      <c r="AJ182" s="228">
        <f t="shared" ref="AJ182:BD182" si="251">(IF(AJ$73=0,0,AJ107/AJ$74))</f>
        <v>2.9897274243789376E-3</v>
      </c>
      <c r="AK182" s="228">
        <f t="shared" si="251"/>
        <v>4.3582808044601859E-3</v>
      </c>
      <c r="AL182" s="228">
        <f t="shared" si="251"/>
        <v>4.6580660758200306E-3</v>
      </c>
      <c r="AM182" s="228">
        <f t="shared" si="251"/>
        <v>3.1515741176308672E-3</v>
      </c>
      <c r="AN182" s="228">
        <f t="shared" si="251"/>
        <v>5.6131080863310668E-3</v>
      </c>
      <c r="AO182" s="228">
        <f t="shared" si="251"/>
        <v>3.5610667226265245E-3</v>
      </c>
      <c r="AP182" s="228">
        <f t="shared" si="251"/>
        <v>4.4810741551116334E-3</v>
      </c>
      <c r="AQ182" s="228">
        <f t="shared" si="251"/>
        <v>0</v>
      </c>
      <c r="AR182" s="228">
        <f t="shared" si="251"/>
        <v>0</v>
      </c>
      <c r="AS182" s="228">
        <f t="shared" si="251"/>
        <v>0</v>
      </c>
      <c r="AT182" s="228">
        <f t="shared" si="251"/>
        <v>0</v>
      </c>
      <c r="AU182" s="228">
        <f t="shared" si="251"/>
        <v>0</v>
      </c>
      <c r="AV182" s="228">
        <f t="shared" si="251"/>
        <v>0</v>
      </c>
      <c r="AW182" s="228">
        <f t="shared" si="251"/>
        <v>0</v>
      </c>
      <c r="AX182" s="228">
        <f t="shared" si="251"/>
        <v>0</v>
      </c>
      <c r="AY182" s="228">
        <f t="shared" si="251"/>
        <v>0</v>
      </c>
      <c r="AZ182" s="228">
        <f t="shared" si="251"/>
        <v>0</v>
      </c>
      <c r="BA182" s="228">
        <f t="shared" si="251"/>
        <v>0</v>
      </c>
      <c r="BB182" s="228">
        <f t="shared" si="251"/>
        <v>0</v>
      </c>
      <c r="BC182" s="228">
        <f t="shared" si="251"/>
        <v>0</v>
      </c>
      <c r="BD182" s="228">
        <f t="shared" si="251"/>
        <v>0</v>
      </c>
      <c r="BE182" s="226"/>
      <c r="BF182" s="229">
        <f t="shared" ref="BF182:BX182" si="252">(IF(BF$73=0,0,BF107/BF$74))</f>
        <v>2.6916104357619882E-3</v>
      </c>
      <c r="BG182" s="228">
        <f t="shared" si="252"/>
        <v>3.9933216125107489E-3</v>
      </c>
      <c r="BH182" s="228">
        <f t="shared" si="252"/>
        <v>4.1091192231785941E-3</v>
      </c>
      <c r="BI182" s="228">
        <f t="shared" si="252"/>
        <v>7.0991362337782023E-4</v>
      </c>
      <c r="BJ182" s="228">
        <f t="shared" si="252"/>
        <v>3.9437562840778026E-3</v>
      </c>
      <c r="BK182" s="228">
        <f t="shared" si="252"/>
        <v>4.5662932333392628E-3</v>
      </c>
      <c r="BL182" s="228">
        <f t="shared" si="252"/>
        <v>2.8968785769009297E-3</v>
      </c>
      <c r="BM182" s="228">
        <f t="shared" si="252"/>
        <v>3.1240315565376786E-3</v>
      </c>
      <c r="BN182" s="228">
        <f t="shared" si="252"/>
        <v>4.0022745541830112E-3</v>
      </c>
      <c r="BO182" s="228">
        <f t="shared" si="252"/>
        <v>0</v>
      </c>
      <c r="BP182" s="228">
        <f t="shared" si="252"/>
        <v>0</v>
      </c>
      <c r="BQ182" s="228">
        <f t="shared" si="252"/>
        <v>0</v>
      </c>
      <c r="BR182" s="228">
        <f t="shared" si="252"/>
        <v>3.3990218055321626E-3</v>
      </c>
      <c r="BS182" s="228">
        <f t="shared" si="252"/>
        <v>3.7127736515542619E-3</v>
      </c>
      <c r="BT182" s="228">
        <f t="shared" si="252"/>
        <v>3.0904845802728685E-3</v>
      </c>
      <c r="BU182" s="228">
        <f t="shared" si="252"/>
        <v>3.3912082654654679E-3</v>
      </c>
      <c r="BV182" s="228">
        <f t="shared" si="252"/>
        <v>0</v>
      </c>
      <c r="BW182" s="228">
        <f t="shared" si="252"/>
        <v>3.4022081910492726E-3</v>
      </c>
      <c r="BX182" s="228">
        <f t="shared" si="252"/>
        <v>3.3912082654654679E-3</v>
      </c>
      <c r="BY182" s="228">
        <f>IF(Info!$O$3="Q1",$BS182,IF(Info!$O$3="Q2",$BS182+$BT182,IF(Info!$O$3="Q3",$BS182+$BT182+$BU182,$BR182)))</f>
        <v>3.7127736515542619E-3</v>
      </c>
      <c r="BZ182" s="228">
        <f>IF(Info!$O$3="Q1",$BS182,IF(Info!$O$3="Q2",$BT182,IF(Info!$O$3="Q3",$BU182,$BV182)))</f>
        <v>3.7127736515542619E-3</v>
      </c>
      <c r="CA182" s="225"/>
    </row>
    <row r="183" spans="1:79" ht="13.95" customHeight="1" x14ac:dyDescent="0.3">
      <c r="A183" s="223"/>
      <c r="B183" s="160" t="s">
        <v>364</v>
      </c>
      <c r="C183" s="225"/>
      <c r="D183" s="238">
        <f t="shared" ref="D183:AI183" si="253">(IF(D$73=0,0,D108/D$74))</f>
        <v>1.5164238897778598E-2</v>
      </c>
      <c r="E183" s="238">
        <f t="shared" si="253"/>
        <v>1.4032671022396099E-2</v>
      </c>
      <c r="F183" s="238">
        <f t="shared" si="253"/>
        <v>3.0617818923684169E-2</v>
      </c>
      <c r="G183" s="238">
        <f t="shared" si="253"/>
        <v>1.4899586125127776E-2</v>
      </c>
      <c r="H183" s="238">
        <f t="shared" si="253"/>
        <v>1.1148054880941437E-2</v>
      </c>
      <c r="I183" s="238">
        <f t="shared" si="253"/>
        <v>1.0306286897954877E-2</v>
      </c>
      <c r="J183" s="238">
        <f t="shared" si="253"/>
        <v>1.3176342842045819E-2</v>
      </c>
      <c r="K183" s="238">
        <f t="shared" si="253"/>
        <v>2.4886294483801884E-2</v>
      </c>
      <c r="L183" s="238">
        <f t="shared" si="253"/>
        <v>1.7346653735942939E-2</v>
      </c>
      <c r="M183" s="238">
        <f t="shared" si="253"/>
        <v>1.0215478410795372E-2</v>
      </c>
      <c r="N183" s="238">
        <f t="shared" si="253"/>
        <v>1.7071580458324881E-2</v>
      </c>
      <c r="O183" s="238">
        <f t="shared" si="253"/>
        <v>1.4226809325234877E-2</v>
      </c>
      <c r="P183" s="238">
        <f t="shared" si="253"/>
        <v>1.6497026501263581E-2</v>
      </c>
      <c r="Q183" s="777">
        <f t="shared" si="253"/>
        <v>1.3861573279614016E-2</v>
      </c>
      <c r="R183" s="238">
        <f t="shared" si="253"/>
        <v>1.017673817928676E-2</v>
      </c>
      <c r="S183" s="238">
        <f t="shared" si="253"/>
        <v>1.1146513278162346E-2</v>
      </c>
      <c r="T183" s="238">
        <f t="shared" si="253"/>
        <v>1.5356824913808451E-2</v>
      </c>
      <c r="U183" s="238">
        <f t="shared" si="253"/>
        <v>1.6280458507790512E-2</v>
      </c>
      <c r="V183" s="238">
        <f t="shared" si="253"/>
        <v>1.6524368502568328E-2</v>
      </c>
      <c r="W183" s="238">
        <f t="shared" si="253"/>
        <v>1.9406109994291407E-2</v>
      </c>
      <c r="X183" s="238">
        <f t="shared" si="253"/>
        <v>1.1948516267429389E-2</v>
      </c>
      <c r="Y183" s="238">
        <f t="shared" si="253"/>
        <v>1.9813026988842745E-2</v>
      </c>
      <c r="Z183" s="238">
        <f t="shared" si="253"/>
        <v>1.950410497797642E-2</v>
      </c>
      <c r="AA183" s="238">
        <f t="shared" si="253"/>
        <v>1.3268334823537838E-2</v>
      </c>
      <c r="AB183" s="238">
        <f t="shared" si="253"/>
        <v>1.3096732489521862E-2</v>
      </c>
      <c r="AC183" s="238">
        <f t="shared" si="253"/>
        <v>1.6492738926042454E-2</v>
      </c>
      <c r="AD183" s="238">
        <f t="shared" si="253"/>
        <v>1.5466485466485463E-2</v>
      </c>
      <c r="AE183" s="238">
        <f t="shared" si="253"/>
        <v>2.9881547723361039E-2</v>
      </c>
      <c r="AF183" s="238">
        <f t="shared" si="253"/>
        <v>2.1551916268652525E-2</v>
      </c>
      <c r="AG183" s="238">
        <f t="shared" si="253"/>
        <v>1.3699315342309438E-2</v>
      </c>
      <c r="AH183" s="238">
        <f t="shared" si="253"/>
        <v>1.5791058979116233E-2</v>
      </c>
      <c r="AI183" s="238">
        <f t="shared" si="253"/>
        <v>1.1703376437616545E-2</v>
      </c>
      <c r="AJ183" s="238">
        <f t="shared" ref="AJ183:BD183" si="254">(IF(AJ$73=0,0,AJ108/AJ$74))</f>
        <v>1.7557532343569684E-2</v>
      </c>
      <c r="AK183" s="238">
        <f t="shared" si="254"/>
        <v>2.5594525963370866E-2</v>
      </c>
      <c r="AL183" s="238">
        <f t="shared" si="254"/>
        <v>2.7355050871128859E-2</v>
      </c>
      <c r="AM183" s="238">
        <f t="shared" si="254"/>
        <v>1.0512023322035879E-2</v>
      </c>
      <c r="AN183" s="238">
        <f t="shared" si="254"/>
        <v>1.8722429145019211E-2</v>
      </c>
      <c r="AO183" s="238">
        <f t="shared" si="254"/>
        <v>1.1877879130355396E-2</v>
      </c>
      <c r="AP183" s="238">
        <f t="shared" si="254"/>
        <v>1.4946548698564665E-2</v>
      </c>
      <c r="AQ183" s="238">
        <f t="shared" si="254"/>
        <v>0</v>
      </c>
      <c r="AR183" s="238">
        <f t="shared" si="254"/>
        <v>0</v>
      </c>
      <c r="AS183" s="238">
        <f t="shared" si="254"/>
        <v>0</v>
      </c>
      <c r="AT183" s="238">
        <f t="shared" si="254"/>
        <v>0</v>
      </c>
      <c r="AU183" s="238">
        <f t="shared" si="254"/>
        <v>0</v>
      </c>
      <c r="AV183" s="238">
        <f t="shared" si="254"/>
        <v>0</v>
      </c>
      <c r="AW183" s="238">
        <f t="shared" si="254"/>
        <v>0</v>
      </c>
      <c r="AX183" s="238">
        <f t="shared" si="254"/>
        <v>0</v>
      </c>
      <c r="AY183" s="238">
        <f t="shared" si="254"/>
        <v>0</v>
      </c>
      <c r="AZ183" s="238">
        <f t="shared" si="254"/>
        <v>0</v>
      </c>
      <c r="BA183" s="238">
        <f t="shared" si="254"/>
        <v>0</v>
      </c>
      <c r="BB183" s="238">
        <f t="shared" si="254"/>
        <v>0</v>
      </c>
      <c r="BC183" s="238">
        <f t="shared" si="254"/>
        <v>0</v>
      </c>
      <c r="BD183" s="238">
        <f t="shared" si="254"/>
        <v>0</v>
      </c>
      <c r="BE183" s="226"/>
      <c r="BF183" s="239">
        <f t="shared" ref="BF183:BX183" si="255">(IF(BF$73=0,0,BF108/BF$74))</f>
        <v>1.5340911744669325E-2</v>
      </c>
      <c r="BG183" s="238">
        <f t="shared" si="255"/>
        <v>1.4773639378684708E-2</v>
      </c>
      <c r="BH183" s="238">
        <f t="shared" si="255"/>
        <v>1.3907577226721823E-2</v>
      </c>
      <c r="BI183" s="238">
        <f t="shared" si="255"/>
        <v>1.2717855916086493E-2</v>
      </c>
      <c r="BJ183" s="238">
        <f t="shared" si="255"/>
        <v>1.6246221850669259E-2</v>
      </c>
      <c r="BK183" s="238">
        <f t="shared" si="255"/>
        <v>1.5230795523920832E-2</v>
      </c>
      <c r="BL183" s="238">
        <f t="shared" si="255"/>
        <v>1.8502382132473141E-2</v>
      </c>
      <c r="BM183" s="238">
        <f t="shared" si="255"/>
        <v>1.8346249443671876E-2</v>
      </c>
      <c r="BN183" s="238">
        <f t="shared" si="255"/>
        <v>1.3349520552094566E-2</v>
      </c>
      <c r="BO183" s="238">
        <f t="shared" si="255"/>
        <v>0</v>
      </c>
      <c r="BP183" s="238">
        <f t="shared" si="255"/>
        <v>0</v>
      </c>
      <c r="BQ183" s="238">
        <f t="shared" si="255"/>
        <v>0</v>
      </c>
      <c r="BR183" s="238">
        <f t="shared" si="255"/>
        <v>1.5164238897778601E-2</v>
      </c>
      <c r="BS183" s="238">
        <f t="shared" si="255"/>
        <v>1.4539420222534714E-2</v>
      </c>
      <c r="BT183" s="238">
        <f t="shared" si="255"/>
        <v>1.4728832632552296E-2</v>
      </c>
      <c r="BU183" s="238">
        <f t="shared" si="255"/>
        <v>1.6464593864287971E-2</v>
      </c>
      <c r="BV183" s="238">
        <f t="shared" si="255"/>
        <v>0</v>
      </c>
      <c r="BW183" s="238">
        <f t="shared" si="255"/>
        <v>1.4633950168595538E-2</v>
      </c>
      <c r="BX183" s="238">
        <f t="shared" si="255"/>
        <v>1.6464593864287971E-2</v>
      </c>
      <c r="BY183" s="238">
        <f>IF(Info!$O$3="Q1",$BS183,IF(Info!$O$3="Q2",$BS183+$BT183,IF(Info!$O$3="Q3",$BS183+$BT183+$BU183,$BR183)))</f>
        <v>1.4539420222534714E-2</v>
      </c>
      <c r="BZ183" s="238">
        <f>IF(Info!$O$3="Q1",$BS183,IF(Info!$O$3="Q2",$BT183,IF(Info!$O$3="Q3",$BU183,$BV183)))</f>
        <v>1.4539420222534714E-2</v>
      </c>
      <c r="CA183" s="225"/>
    </row>
    <row r="184" spans="1:79" ht="13.95" customHeight="1" x14ac:dyDescent="0.3">
      <c r="A184" s="223">
        <v>6.45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778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ht="13.95" customHeight="1" x14ac:dyDescent="0.3">
      <c r="A185" s="223"/>
      <c r="B185" s="78" t="s">
        <v>73</v>
      </c>
      <c r="C185" s="225"/>
      <c r="D185" s="227">
        <f t="shared" ref="D185:AI185" si="256">(IF(D$73=0,0,D110/D$74))</f>
        <v>5.433330982974871E-2</v>
      </c>
      <c r="E185" s="228">
        <f t="shared" si="256"/>
        <v>5.8654183361764582E-2</v>
      </c>
      <c r="F185" s="228">
        <f t="shared" si="256"/>
        <v>0.13568450938300672</v>
      </c>
      <c r="G185" s="228">
        <f t="shared" si="256"/>
        <v>7.5518989602516545E-2</v>
      </c>
      <c r="H185" s="228">
        <f t="shared" si="256"/>
        <v>5.427741554846225E-2</v>
      </c>
      <c r="I185" s="228">
        <f t="shared" si="256"/>
        <v>2.6686971464839494E-2</v>
      </c>
      <c r="J185" s="228">
        <f t="shared" si="256"/>
        <v>3.6724445453779946E-2</v>
      </c>
      <c r="K185" s="228">
        <f t="shared" si="256"/>
        <v>7.6735527929655961E-2</v>
      </c>
      <c r="L185" s="228">
        <f t="shared" si="256"/>
        <v>6.9499229040482932E-2</v>
      </c>
      <c r="M185" s="228">
        <f t="shared" si="256"/>
        <v>3.4762325053587187E-2</v>
      </c>
      <c r="N185" s="228">
        <f t="shared" si="256"/>
        <v>4.8702113616574269E-2</v>
      </c>
      <c r="O185" s="228">
        <f t="shared" si="256"/>
        <v>3.6004927087879314E-2</v>
      </c>
      <c r="P185" s="228">
        <f t="shared" si="256"/>
        <v>6.0000628824412761E-2</v>
      </c>
      <c r="Q185" s="775">
        <f t="shared" si="256"/>
        <v>5.0715749508429352E-2</v>
      </c>
      <c r="R185" s="228">
        <f t="shared" si="256"/>
        <v>4.887099732591927E-2</v>
      </c>
      <c r="S185" s="228">
        <f t="shared" si="256"/>
        <v>4.2305902919738902E-2</v>
      </c>
      <c r="T185" s="228">
        <f t="shared" si="256"/>
        <v>5.8052799404347613E-2</v>
      </c>
      <c r="U185" s="228">
        <f t="shared" si="256"/>
        <v>4.6224174617338173E-2</v>
      </c>
      <c r="V185" s="228">
        <f t="shared" si="256"/>
        <v>3.6297034998384339E-2</v>
      </c>
      <c r="W185" s="228">
        <f t="shared" si="256"/>
        <v>5.6484651407765311E-2</v>
      </c>
      <c r="X185" s="228">
        <f t="shared" si="256"/>
        <v>3.2391244139848022E-2</v>
      </c>
      <c r="Y185" s="228">
        <f t="shared" si="256"/>
        <v>5.1115976372863865E-2</v>
      </c>
      <c r="Z185" s="228">
        <f t="shared" si="256"/>
        <v>5.5682994153580703E-2</v>
      </c>
      <c r="AA185" s="228">
        <f t="shared" si="256"/>
        <v>6.4093992477702158E-2</v>
      </c>
      <c r="AB185" s="228">
        <f t="shared" si="256"/>
        <v>5.9521722558353619E-2</v>
      </c>
      <c r="AC185" s="228">
        <f t="shared" si="256"/>
        <v>6.5197230250982507E-2</v>
      </c>
      <c r="AD185" s="228">
        <f t="shared" si="256"/>
        <v>7.4322374322374304E-2</v>
      </c>
      <c r="AE185" s="228">
        <f t="shared" si="256"/>
        <v>0.12874170436160728</v>
      </c>
      <c r="AF185" s="228">
        <f t="shared" si="256"/>
        <v>7.8825667973773203E-2</v>
      </c>
      <c r="AG185" s="228">
        <f t="shared" si="256"/>
        <v>3.9130632221605524E-2</v>
      </c>
      <c r="AH185" s="228">
        <f t="shared" si="256"/>
        <v>3.7904581329207793E-2</v>
      </c>
      <c r="AI185" s="228">
        <f t="shared" si="256"/>
        <v>4.8648097849957314E-2</v>
      </c>
      <c r="AJ185" s="228">
        <f t="shared" ref="AJ185:BD185" si="257">(IF(AJ$73=0,0,AJ110/AJ$74))</f>
        <v>6.2136147512466648E-2</v>
      </c>
      <c r="AK185" s="228">
        <f t="shared" si="257"/>
        <v>0.10059322554865678</v>
      </c>
      <c r="AL185" s="228">
        <f t="shared" si="257"/>
        <v>0.12315635591132329</v>
      </c>
      <c r="AM185" s="228">
        <f t="shared" si="257"/>
        <v>3.216220484789982E-2</v>
      </c>
      <c r="AN185" s="228">
        <f t="shared" si="257"/>
        <v>7.4441002035938744E-2</v>
      </c>
      <c r="AO185" s="228">
        <f t="shared" si="257"/>
        <v>4.8559665646250437E-2</v>
      </c>
      <c r="AP185" s="228">
        <f t="shared" si="257"/>
        <v>5.6252679450557556E-2</v>
      </c>
      <c r="AQ185" s="228">
        <f t="shared" si="257"/>
        <v>0</v>
      </c>
      <c r="AR185" s="228">
        <f t="shared" si="257"/>
        <v>0</v>
      </c>
      <c r="AS185" s="228">
        <f t="shared" si="257"/>
        <v>0</v>
      </c>
      <c r="AT185" s="228">
        <f t="shared" si="257"/>
        <v>0</v>
      </c>
      <c r="AU185" s="228">
        <f t="shared" si="257"/>
        <v>0</v>
      </c>
      <c r="AV185" s="228">
        <f t="shared" si="257"/>
        <v>0</v>
      </c>
      <c r="AW185" s="228">
        <f t="shared" si="257"/>
        <v>0</v>
      </c>
      <c r="AX185" s="228">
        <f t="shared" si="257"/>
        <v>0</v>
      </c>
      <c r="AY185" s="228">
        <f t="shared" si="257"/>
        <v>0</v>
      </c>
      <c r="AZ185" s="228">
        <f t="shared" si="257"/>
        <v>0</v>
      </c>
      <c r="BA185" s="228">
        <f t="shared" si="257"/>
        <v>0</v>
      </c>
      <c r="BB185" s="228">
        <f t="shared" si="257"/>
        <v>0</v>
      </c>
      <c r="BC185" s="228">
        <f t="shared" si="257"/>
        <v>0</v>
      </c>
      <c r="BD185" s="228">
        <f t="shared" si="257"/>
        <v>0</v>
      </c>
      <c r="BE185" s="226"/>
      <c r="BF185" s="229">
        <f t="shared" ref="BF185:BX185" si="258">(IF(BF$73=0,0,BF110/BF$74))</f>
        <v>7.1138463139816283E-2</v>
      </c>
      <c r="BG185" s="228">
        <f t="shared" si="258"/>
        <v>4.6043801478216732E-2</v>
      </c>
      <c r="BH185" s="228">
        <f t="shared" si="258"/>
        <v>4.4733144542856262E-2</v>
      </c>
      <c r="BI185" s="228">
        <f t="shared" si="258"/>
        <v>4.8382436474225243E-2</v>
      </c>
      <c r="BJ185" s="228">
        <f t="shared" si="258"/>
        <v>4.2232289299171909E-2</v>
      </c>
      <c r="BK185" s="228">
        <f t="shared" si="258"/>
        <v>6.3935166011955702E-2</v>
      </c>
      <c r="BL185" s="228">
        <f t="shared" si="258"/>
        <v>6.1162656780801621E-2</v>
      </c>
      <c r="BM185" s="228">
        <f t="shared" si="258"/>
        <v>7.3972840418524699E-2</v>
      </c>
      <c r="BN185" s="228">
        <f t="shared" si="258"/>
        <v>4.9685015459944748E-2</v>
      </c>
      <c r="BO185" s="228">
        <f t="shared" si="258"/>
        <v>0</v>
      </c>
      <c r="BP185" s="228">
        <f t="shared" si="258"/>
        <v>0</v>
      </c>
      <c r="BQ185" s="228">
        <f t="shared" si="258"/>
        <v>0</v>
      </c>
      <c r="BR185" s="228">
        <f t="shared" si="258"/>
        <v>5.4333309829748717E-2</v>
      </c>
      <c r="BS185" s="228">
        <f t="shared" si="258"/>
        <v>5.1855123489720358E-2</v>
      </c>
      <c r="BT185" s="228">
        <f t="shared" si="258"/>
        <v>5.1774601667044673E-2</v>
      </c>
      <c r="BU185" s="228">
        <f t="shared" si="258"/>
        <v>6.05087719417133E-2</v>
      </c>
      <c r="BV185" s="228">
        <f t="shared" si="258"/>
        <v>0</v>
      </c>
      <c r="BW185" s="228">
        <f t="shared" si="258"/>
        <v>5.1814937508487417E-2</v>
      </c>
      <c r="BX185" s="228">
        <f t="shared" si="258"/>
        <v>6.05087719417133E-2</v>
      </c>
      <c r="BY185" s="228">
        <f>IF(Info!$O$3="Q1",$BS185,IF(Info!$O$3="Q2",$BS185+$BT185,IF(Info!$O$3="Q3",$BS185+$BT185+$BU185,$BR185)))</f>
        <v>5.1855123489720358E-2</v>
      </c>
      <c r="BZ185" s="228">
        <f>IF(Info!$O$3="Q1",$BS185,IF(Info!$O$3="Q2",$BT185,IF(Info!$O$3="Q3",$BU185,$BV185)))</f>
        <v>5.1855123489720358E-2</v>
      </c>
      <c r="CA185" s="225"/>
    </row>
    <row r="186" spans="1:79" ht="13.95" customHeight="1" x14ac:dyDescent="0.3">
      <c r="A186" s="223"/>
      <c r="B186" s="78" t="s">
        <v>75</v>
      </c>
      <c r="C186" s="225"/>
      <c r="D186" s="227">
        <f t="shared" ref="D186:AI186" si="259">(IF(D$73=0,0,D111/D$74))</f>
        <v>0</v>
      </c>
      <c r="E186" s="228">
        <f t="shared" si="259"/>
        <v>0</v>
      </c>
      <c r="F186" s="228">
        <f t="shared" si="259"/>
        <v>0</v>
      </c>
      <c r="G186" s="228">
        <f t="shared" si="259"/>
        <v>0</v>
      </c>
      <c r="H186" s="228">
        <f t="shared" si="259"/>
        <v>0</v>
      </c>
      <c r="I186" s="228">
        <f t="shared" si="259"/>
        <v>0</v>
      </c>
      <c r="J186" s="228">
        <f t="shared" si="259"/>
        <v>0</v>
      </c>
      <c r="K186" s="228">
        <f t="shared" si="259"/>
        <v>0</v>
      </c>
      <c r="L186" s="228">
        <f t="shared" si="259"/>
        <v>0</v>
      </c>
      <c r="M186" s="228">
        <f t="shared" si="259"/>
        <v>0</v>
      </c>
      <c r="N186" s="228">
        <f t="shared" si="259"/>
        <v>0</v>
      </c>
      <c r="O186" s="228">
        <f t="shared" si="259"/>
        <v>0</v>
      </c>
      <c r="P186" s="228">
        <f t="shared" si="259"/>
        <v>0</v>
      </c>
      <c r="Q186" s="775">
        <f t="shared" si="259"/>
        <v>0</v>
      </c>
      <c r="R186" s="228">
        <f t="shared" si="259"/>
        <v>0</v>
      </c>
      <c r="S186" s="228">
        <f t="shared" si="259"/>
        <v>0</v>
      </c>
      <c r="T186" s="228">
        <f t="shared" si="259"/>
        <v>0</v>
      </c>
      <c r="U186" s="228">
        <f t="shared" si="259"/>
        <v>0</v>
      </c>
      <c r="V186" s="228">
        <f t="shared" si="259"/>
        <v>0</v>
      </c>
      <c r="W186" s="228">
        <f t="shared" si="259"/>
        <v>0</v>
      </c>
      <c r="X186" s="228">
        <f t="shared" si="259"/>
        <v>0</v>
      </c>
      <c r="Y186" s="228">
        <f t="shared" si="259"/>
        <v>0</v>
      </c>
      <c r="Z186" s="228">
        <f t="shared" si="259"/>
        <v>0</v>
      </c>
      <c r="AA186" s="228">
        <f t="shared" si="259"/>
        <v>0</v>
      </c>
      <c r="AB186" s="228">
        <f t="shared" si="259"/>
        <v>0</v>
      </c>
      <c r="AC186" s="228">
        <f t="shared" si="259"/>
        <v>0</v>
      </c>
      <c r="AD186" s="228">
        <f t="shared" si="259"/>
        <v>0</v>
      </c>
      <c r="AE186" s="228">
        <f t="shared" si="259"/>
        <v>0</v>
      </c>
      <c r="AF186" s="228">
        <f t="shared" si="259"/>
        <v>0</v>
      </c>
      <c r="AG186" s="228">
        <f t="shared" si="259"/>
        <v>0</v>
      </c>
      <c r="AH186" s="228">
        <f t="shared" si="259"/>
        <v>0</v>
      </c>
      <c r="AI186" s="228">
        <f t="shared" si="259"/>
        <v>0</v>
      </c>
      <c r="AJ186" s="228">
        <f t="shared" ref="AJ186:BD186" si="260">(IF(AJ$73=0,0,AJ111/AJ$74))</f>
        <v>0</v>
      </c>
      <c r="AK186" s="228">
        <f t="shared" si="260"/>
        <v>0</v>
      </c>
      <c r="AL186" s="228">
        <f t="shared" si="260"/>
        <v>0</v>
      </c>
      <c r="AM186" s="228">
        <f t="shared" si="260"/>
        <v>0</v>
      </c>
      <c r="AN186" s="228">
        <f t="shared" si="260"/>
        <v>0</v>
      </c>
      <c r="AO186" s="228">
        <f t="shared" si="260"/>
        <v>0</v>
      </c>
      <c r="AP186" s="228">
        <f t="shared" si="260"/>
        <v>0</v>
      </c>
      <c r="AQ186" s="228">
        <f t="shared" si="260"/>
        <v>0</v>
      </c>
      <c r="AR186" s="228">
        <f t="shared" si="260"/>
        <v>0</v>
      </c>
      <c r="AS186" s="228">
        <f t="shared" si="260"/>
        <v>0</v>
      </c>
      <c r="AT186" s="228">
        <f t="shared" si="260"/>
        <v>0</v>
      </c>
      <c r="AU186" s="228">
        <f t="shared" si="260"/>
        <v>0</v>
      </c>
      <c r="AV186" s="228">
        <f t="shared" si="260"/>
        <v>0</v>
      </c>
      <c r="AW186" s="228">
        <f t="shared" si="260"/>
        <v>0</v>
      </c>
      <c r="AX186" s="228">
        <f t="shared" si="260"/>
        <v>0</v>
      </c>
      <c r="AY186" s="228">
        <f t="shared" si="260"/>
        <v>0</v>
      </c>
      <c r="AZ186" s="228">
        <f t="shared" si="260"/>
        <v>0</v>
      </c>
      <c r="BA186" s="228">
        <f t="shared" si="260"/>
        <v>0</v>
      </c>
      <c r="BB186" s="228">
        <f t="shared" si="260"/>
        <v>0</v>
      </c>
      <c r="BC186" s="228">
        <f t="shared" si="260"/>
        <v>0</v>
      </c>
      <c r="BD186" s="228">
        <f t="shared" si="260"/>
        <v>0</v>
      </c>
      <c r="BE186" s="226"/>
      <c r="BF186" s="229">
        <f t="shared" ref="BF186:BX186" si="261">(IF(BF$73=0,0,BF111/BF$74))</f>
        <v>0</v>
      </c>
      <c r="BG186" s="228">
        <f t="shared" si="261"/>
        <v>0</v>
      </c>
      <c r="BH186" s="228">
        <f t="shared" si="261"/>
        <v>0</v>
      </c>
      <c r="BI186" s="228">
        <f t="shared" si="261"/>
        <v>0</v>
      </c>
      <c r="BJ186" s="228">
        <f t="shared" si="261"/>
        <v>0</v>
      </c>
      <c r="BK186" s="228">
        <f t="shared" si="261"/>
        <v>0</v>
      </c>
      <c r="BL186" s="228">
        <f t="shared" si="261"/>
        <v>0</v>
      </c>
      <c r="BM186" s="228">
        <f t="shared" si="261"/>
        <v>0</v>
      </c>
      <c r="BN186" s="228">
        <f t="shared" si="261"/>
        <v>0</v>
      </c>
      <c r="BO186" s="228">
        <f t="shared" si="261"/>
        <v>0</v>
      </c>
      <c r="BP186" s="228">
        <f t="shared" si="261"/>
        <v>0</v>
      </c>
      <c r="BQ186" s="228">
        <f t="shared" si="261"/>
        <v>0</v>
      </c>
      <c r="BR186" s="228">
        <f t="shared" si="261"/>
        <v>0</v>
      </c>
      <c r="BS186" s="228">
        <f t="shared" si="261"/>
        <v>0</v>
      </c>
      <c r="BT186" s="228">
        <f t="shared" si="261"/>
        <v>0</v>
      </c>
      <c r="BU186" s="228">
        <f t="shared" si="261"/>
        <v>0</v>
      </c>
      <c r="BV186" s="228">
        <f t="shared" si="261"/>
        <v>0</v>
      </c>
      <c r="BW186" s="228">
        <f t="shared" si="261"/>
        <v>0</v>
      </c>
      <c r="BX186" s="228">
        <f t="shared" si="261"/>
        <v>0</v>
      </c>
      <c r="BY186" s="228">
        <f>IF(Info!$O$3="Q1",$BS186,IF(Info!$O$3="Q2",$BS186+$BT186,IF(Info!$O$3="Q3",$BS186+$BT186+$BU186,$BR186)))</f>
        <v>0</v>
      </c>
      <c r="BZ186" s="228">
        <f>IF(Info!$O$3="Q1",$BS186,IF(Info!$O$3="Q2",$BT186,IF(Info!$O$3="Q3",$BU186,$BV186)))</f>
        <v>0</v>
      </c>
      <c r="CA186" s="225"/>
    </row>
    <row r="187" spans="1:79" ht="13.95" customHeight="1" x14ac:dyDescent="0.3">
      <c r="A187" s="223"/>
      <c r="B187" s="160" t="s">
        <v>367</v>
      </c>
      <c r="C187" s="225"/>
      <c r="D187" s="238">
        <f t="shared" ref="D187:AI187" si="262">(IF(D$73=0,0,D112/D$74))</f>
        <v>5.433330982974871E-2</v>
      </c>
      <c r="E187" s="238">
        <f t="shared" si="262"/>
        <v>5.8654183361764582E-2</v>
      </c>
      <c r="F187" s="238">
        <f t="shared" si="262"/>
        <v>0.13568450938300672</v>
      </c>
      <c r="G187" s="238">
        <f t="shared" si="262"/>
        <v>7.5518989602516545E-2</v>
      </c>
      <c r="H187" s="238">
        <f t="shared" si="262"/>
        <v>5.427741554846225E-2</v>
      </c>
      <c r="I187" s="238">
        <f t="shared" si="262"/>
        <v>2.6686971464839494E-2</v>
      </c>
      <c r="J187" s="238">
        <f t="shared" si="262"/>
        <v>3.6724445453779946E-2</v>
      </c>
      <c r="K187" s="238">
        <f t="shared" si="262"/>
        <v>7.6735527929655961E-2</v>
      </c>
      <c r="L187" s="238">
        <f t="shared" si="262"/>
        <v>6.9499229040482932E-2</v>
      </c>
      <c r="M187" s="238">
        <f t="shared" si="262"/>
        <v>3.4762325053587187E-2</v>
      </c>
      <c r="N187" s="238">
        <f t="shared" si="262"/>
        <v>4.8702113616574269E-2</v>
      </c>
      <c r="O187" s="238">
        <f t="shared" si="262"/>
        <v>3.6004927087879314E-2</v>
      </c>
      <c r="P187" s="238">
        <f t="shared" si="262"/>
        <v>6.0000628824412761E-2</v>
      </c>
      <c r="Q187" s="777">
        <f t="shared" si="262"/>
        <v>5.0715749508429352E-2</v>
      </c>
      <c r="R187" s="238">
        <f t="shared" si="262"/>
        <v>4.887099732591927E-2</v>
      </c>
      <c r="S187" s="238">
        <f t="shared" si="262"/>
        <v>4.2305902919738902E-2</v>
      </c>
      <c r="T187" s="238">
        <f t="shared" si="262"/>
        <v>5.8052799404347613E-2</v>
      </c>
      <c r="U187" s="238">
        <f t="shared" si="262"/>
        <v>4.6224174617338173E-2</v>
      </c>
      <c r="V187" s="238">
        <f t="shared" si="262"/>
        <v>3.6297034998384339E-2</v>
      </c>
      <c r="W187" s="238">
        <f t="shared" si="262"/>
        <v>5.6484651407765311E-2</v>
      </c>
      <c r="X187" s="238">
        <f t="shared" si="262"/>
        <v>3.2391244139848022E-2</v>
      </c>
      <c r="Y187" s="238">
        <f t="shared" si="262"/>
        <v>5.1115976372863865E-2</v>
      </c>
      <c r="Z187" s="238">
        <f t="shared" si="262"/>
        <v>5.5682994153580703E-2</v>
      </c>
      <c r="AA187" s="238">
        <f t="shared" si="262"/>
        <v>6.4093992477702158E-2</v>
      </c>
      <c r="AB187" s="238">
        <f t="shared" si="262"/>
        <v>5.9521722558353619E-2</v>
      </c>
      <c r="AC187" s="238">
        <f t="shared" si="262"/>
        <v>6.5197230250982507E-2</v>
      </c>
      <c r="AD187" s="238">
        <f t="shared" si="262"/>
        <v>7.4322374322374304E-2</v>
      </c>
      <c r="AE187" s="238">
        <f t="shared" si="262"/>
        <v>0.12874170436160728</v>
      </c>
      <c r="AF187" s="238">
        <f t="shared" si="262"/>
        <v>7.8825667973773203E-2</v>
      </c>
      <c r="AG187" s="238">
        <f t="shared" si="262"/>
        <v>3.9130632221605524E-2</v>
      </c>
      <c r="AH187" s="238">
        <f t="shared" si="262"/>
        <v>3.7904581329207793E-2</v>
      </c>
      <c r="AI187" s="238">
        <f t="shared" si="262"/>
        <v>4.8648097849957314E-2</v>
      </c>
      <c r="AJ187" s="238">
        <f t="shared" ref="AJ187:BD187" si="263">(IF(AJ$73=0,0,AJ112/AJ$74))</f>
        <v>6.2136147512466648E-2</v>
      </c>
      <c r="AK187" s="238">
        <f t="shared" si="263"/>
        <v>0.10059322554865678</v>
      </c>
      <c r="AL187" s="238">
        <f t="shared" si="263"/>
        <v>0.12315635591132329</v>
      </c>
      <c r="AM187" s="238">
        <f t="shared" si="263"/>
        <v>3.216220484789982E-2</v>
      </c>
      <c r="AN187" s="238">
        <f t="shared" si="263"/>
        <v>7.4441002035938744E-2</v>
      </c>
      <c r="AO187" s="238">
        <f t="shared" si="263"/>
        <v>4.8559665646250437E-2</v>
      </c>
      <c r="AP187" s="238">
        <f t="shared" si="263"/>
        <v>5.6252679450557556E-2</v>
      </c>
      <c r="AQ187" s="238">
        <f t="shared" si="263"/>
        <v>0</v>
      </c>
      <c r="AR187" s="238">
        <f t="shared" si="263"/>
        <v>0</v>
      </c>
      <c r="AS187" s="238">
        <f t="shared" si="263"/>
        <v>0</v>
      </c>
      <c r="AT187" s="238">
        <f t="shared" si="263"/>
        <v>0</v>
      </c>
      <c r="AU187" s="238">
        <f t="shared" si="263"/>
        <v>0</v>
      </c>
      <c r="AV187" s="238">
        <f t="shared" si="263"/>
        <v>0</v>
      </c>
      <c r="AW187" s="238">
        <f t="shared" si="263"/>
        <v>0</v>
      </c>
      <c r="AX187" s="238">
        <f t="shared" si="263"/>
        <v>0</v>
      </c>
      <c r="AY187" s="238">
        <f t="shared" si="263"/>
        <v>0</v>
      </c>
      <c r="AZ187" s="238">
        <f t="shared" si="263"/>
        <v>0</v>
      </c>
      <c r="BA187" s="238">
        <f t="shared" si="263"/>
        <v>0</v>
      </c>
      <c r="BB187" s="238">
        <f t="shared" si="263"/>
        <v>0</v>
      </c>
      <c r="BC187" s="238">
        <f t="shared" si="263"/>
        <v>0</v>
      </c>
      <c r="BD187" s="238">
        <f t="shared" si="263"/>
        <v>0</v>
      </c>
      <c r="BE187" s="226"/>
      <c r="BF187" s="239">
        <f t="shared" ref="BF187:BX187" si="264">(IF(BF$73=0,0,BF112/BF$74))</f>
        <v>7.1138463139816283E-2</v>
      </c>
      <c r="BG187" s="238">
        <f t="shared" si="264"/>
        <v>4.6043801478216732E-2</v>
      </c>
      <c r="BH187" s="238">
        <f t="shared" si="264"/>
        <v>4.4733144542856262E-2</v>
      </c>
      <c r="BI187" s="238">
        <f t="shared" si="264"/>
        <v>4.8382436474225243E-2</v>
      </c>
      <c r="BJ187" s="238">
        <f t="shared" si="264"/>
        <v>4.2232289299171909E-2</v>
      </c>
      <c r="BK187" s="238">
        <f t="shared" si="264"/>
        <v>6.3935166011955702E-2</v>
      </c>
      <c r="BL187" s="238">
        <f t="shared" si="264"/>
        <v>6.1162656780801621E-2</v>
      </c>
      <c r="BM187" s="238">
        <f t="shared" si="264"/>
        <v>7.3972840418524699E-2</v>
      </c>
      <c r="BN187" s="238">
        <f t="shared" si="264"/>
        <v>4.9685015459944748E-2</v>
      </c>
      <c r="BO187" s="238">
        <f t="shared" si="264"/>
        <v>0</v>
      </c>
      <c r="BP187" s="238">
        <f t="shared" si="264"/>
        <v>0</v>
      </c>
      <c r="BQ187" s="238">
        <f t="shared" si="264"/>
        <v>0</v>
      </c>
      <c r="BR187" s="238">
        <f t="shared" si="264"/>
        <v>5.4333309829748717E-2</v>
      </c>
      <c r="BS187" s="238">
        <f t="shared" si="264"/>
        <v>5.1855123489720358E-2</v>
      </c>
      <c r="BT187" s="238">
        <f t="shared" si="264"/>
        <v>5.1774601667044673E-2</v>
      </c>
      <c r="BU187" s="238">
        <f t="shared" si="264"/>
        <v>6.05087719417133E-2</v>
      </c>
      <c r="BV187" s="238">
        <f t="shared" si="264"/>
        <v>0</v>
      </c>
      <c r="BW187" s="238">
        <f t="shared" si="264"/>
        <v>5.1814937508487417E-2</v>
      </c>
      <c r="BX187" s="238">
        <f t="shared" si="264"/>
        <v>6.05087719417133E-2</v>
      </c>
      <c r="BY187" s="238">
        <f>IF(Info!$O$3="Q1",$BS187,IF(Info!$O$3="Q2",$BS187+$BT187,IF(Info!$O$3="Q3",$BS187+$BT187+$BU187,$BR187)))</f>
        <v>5.1855123489720358E-2</v>
      </c>
      <c r="BZ187" s="238">
        <f>IF(Info!$O$3="Q1",$BS187,IF(Info!$O$3="Q2",$BT187,IF(Info!$O$3="Q3",$BU187,$BV187)))</f>
        <v>5.1855123489720358E-2</v>
      </c>
      <c r="CA187" s="225"/>
    </row>
    <row r="188" spans="1:79" ht="13.95" customHeight="1" x14ac:dyDescent="0.3">
      <c r="A188" s="223">
        <v>8.09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778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ht="13.95" customHeight="1" x14ac:dyDescent="0.3">
      <c r="A189" s="223"/>
      <c r="B189" s="78" t="s">
        <v>368</v>
      </c>
      <c r="C189" s="225"/>
      <c r="D189" s="227">
        <f t="shared" ref="D189:AI189" si="265">(IF(D$73=0,0,D114/D$74))</f>
        <v>7.3000929831121232E-3</v>
      </c>
      <c r="E189" s="228">
        <f t="shared" si="265"/>
        <v>4.4432102193835039E-3</v>
      </c>
      <c r="F189" s="228">
        <f t="shared" si="265"/>
        <v>0</v>
      </c>
      <c r="G189" s="228">
        <f t="shared" si="265"/>
        <v>0</v>
      </c>
      <c r="H189" s="228">
        <f t="shared" si="265"/>
        <v>0</v>
      </c>
      <c r="I189" s="228">
        <f t="shared" si="265"/>
        <v>1.5967075889515816E-2</v>
      </c>
      <c r="J189" s="228">
        <f t="shared" si="265"/>
        <v>2.0413527023682244E-2</v>
      </c>
      <c r="K189" s="228">
        <f t="shared" si="265"/>
        <v>2.5928398102118368E-2</v>
      </c>
      <c r="L189" s="228">
        <f t="shared" si="265"/>
        <v>4.7030210191446545E-3</v>
      </c>
      <c r="M189" s="228">
        <f t="shared" si="265"/>
        <v>1.0383676859976116E-2</v>
      </c>
      <c r="N189" s="228">
        <f t="shared" si="265"/>
        <v>3.7246256007585597E-2</v>
      </c>
      <c r="O189" s="228">
        <f t="shared" si="265"/>
        <v>0</v>
      </c>
      <c r="P189" s="228">
        <f t="shared" si="265"/>
        <v>0</v>
      </c>
      <c r="Q189" s="775">
        <f t="shared" si="265"/>
        <v>0</v>
      </c>
      <c r="R189" s="228">
        <f t="shared" si="265"/>
        <v>0</v>
      </c>
      <c r="S189" s="228">
        <f t="shared" si="265"/>
        <v>0</v>
      </c>
      <c r="T189" s="228">
        <f t="shared" si="265"/>
        <v>0</v>
      </c>
      <c r="U189" s="228">
        <f t="shared" si="265"/>
        <v>0</v>
      </c>
      <c r="V189" s="228">
        <f t="shared" si="265"/>
        <v>0</v>
      </c>
      <c r="W189" s="228">
        <f t="shared" si="265"/>
        <v>0</v>
      </c>
      <c r="X189" s="228">
        <f t="shared" si="265"/>
        <v>0</v>
      </c>
      <c r="Y189" s="228">
        <f t="shared" si="265"/>
        <v>0</v>
      </c>
      <c r="Z189" s="228">
        <f t="shared" si="265"/>
        <v>2.3443055302249424E-2</v>
      </c>
      <c r="AA189" s="228">
        <f t="shared" si="265"/>
        <v>0</v>
      </c>
      <c r="AB189" s="228">
        <f t="shared" si="265"/>
        <v>0</v>
      </c>
      <c r="AC189" s="228">
        <f t="shared" si="265"/>
        <v>0</v>
      </c>
      <c r="AD189" s="228">
        <f t="shared" si="265"/>
        <v>1.0400010400010399E-2</v>
      </c>
      <c r="AE189" s="228">
        <f t="shared" si="265"/>
        <v>0</v>
      </c>
      <c r="AF189" s="228">
        <f t="shared" si="265"/>
        <v>0</v>
      </c>
      <c r="AG189" s="228">
        <f t="shared" si="265"/>
        <v>1.4430596901962762E-2</v>
      </c>
      <c r="AH189" s="228">
        <f t="shared" si="265"/>
        <v>5.7874105050105561E-2</v>
      </c>
      <c r="AI189" s="228">
        <f t="shared" si="265"/>
        <v>1.5460349474172433E-3</v>
      </c>
      <c r="AJ189" s="228">
        <f t="shared" ref="AJ189:BD189" si="266">(IF(AJ$73=0,0,AJ114/AJ$74))</f>
        <v>0</v>
      </c>
      <c r="AK189" s="228">
        <f t="shared" si="266"/>
        <v>0</v>
      </c>
      <c r="AL189" s="228">
        <f t="shared" si="266"/>
        <v>7.4517769832622469E-2</v>
      </c>
      <c r="AM189" s="228">
        <f t="shared" si="266"/>
        <v>0</v>
      </c>
      <c r="AN189" s="228">
        <f t="shared" si="266"/>
        <v>5.507853609119432E-3</v>
      </c>
      <c r="AO189" s="228">
        <f t="shared" si="266"/>
        <v>2.396085395485126E-3</v>
      </c>
      <c r="AP189" s="228">
        <f t="shared" si="266"/>
        <v>0</v>
      </c>
      <c r="AQ189" s="228">
        <f t="shared" si="266"/>
        <v>0</v>
      </c>
      <c r="AR189" s="228">
        <f t="shared" si="266"/>
        <v>0</v>
      </c>
      <c r="AS189" s="228">
        <f t="shared" si="266"/>
        <v>0</v>
      </c>
      <c r="AT189" s="228">
        <f t="shared" si="266"/>
        <v>0</v>
      </c>
      <c r="AU189" s="228">
        <f t="shared" si="266"/>
        <v>0</v>
      </c>
      <c r="AV189" s="228">
        <f t="shared" si="266"/>
        <v>0</v>
      </c>
      <c r="AW189" s="228">
        <f t="shared" si="266"/>
        <v>0</v>
      </c>
      <c r="AX189" s="228">
        <f t="shared" si="266"/>
        <v>0</v>
      </c>
      <c r="AY189" s="228">
        <f t="shared" si="266"/>
        <v>0</v>
      </c>
      <c r="AZ189" s="228">
        <f t="shared" si="266"/>
        <v>0</v>
      </c>
      <c r="BA189" s="228">
        <f t="shared" si="266"/>
        <v>0</v>
      </c>
      <c r="BB189" s="228">
        <f t="shared" si="266"/>
        <v>0</v>
      </c>
      <c r="BC189" s="228">
        <f t="shared" si="266"/>
        <v>0</v>
      </c>
      <c r="BD189" s="228">
        <f t="shared" si="266"/>
        <v>0</v>
      </c>
      <c r="BE189" s="226"/>
      <c r="BF189" s="229">
        <f t="shared" ref="BF189:BX189" si="267">(IF(BF$73=0,0,BF114/BF$74))</f>
        <v>1.2143606824707035E-3</v>
      </c>
      <c r="BG189" s="228">
        <f t="shared" si="267"/>
        <v>1.6293500445424818E-2</v>
      </c>
      <c r="BH189" s="228">
        <f t="shared" si="267"/>
        <v>8.8959392208429536E-3</v>
      </c>
      <c r="BI189" s="228">
        <f t="shared" si="267"/>
        <v>0</v>
      </c>
      <c r="BJ189" s="228">
        <f t="shared" si="267"/>
        <v>0</v>
      </c>
      <c r="BK189" s="228">
        <f t="shared" si="267"/>
        <v>5.7096514232202293E-3</v>
      </c>
      <c r="BL189" s="228">
        <f t="shared" si="267"/>
        <v>2.1825284599107955E-2</v>
      </c>
      <c r="BM189" s="228">
        <f t="shared" si="267"/>
        <v>1.310012599805839E-2</v>
      </c>
      <c r="BN189" s="228">
        <f t="shared" si="267"/>
        <v>1.6550451175117095E-3</v>
      </c>
      <c r="BO189" s="228">
        <f t="shared" si="267"/>
        <v>0</v>
      </c>
      <c r="BP189" s="228">
        <f t="shared" si="267"/>
        <v>0</v>
      </c>
      <c r="BQ189" s="228">
        <f t="shared" si="267"/>
        <v>0</v>
      </c>
      <c r="BR189" s="228">
        <f t="shared" si="267"/>
        <v>7.300092983112124E-3</v>
      </c>
      <c r="BS189" s="228">
        <f t="shared" si="267"/>
        <v>9.2240082398198017E-3</v>
      </c>
      <c r="BT189" s="228">
        <f t="shared" si="267"/>
        <v>1.9757172828305737E-3</v>
      </c>
      <c r="BU189" s="228">
        <f t="shared" si="267"/>
        <v>1.1452796727725896E-2</v>
      </c>
      <c r="BV189" s="228">
        <f t="shared" si="267"/>
        <v>0</v>
      </c>
      <c r="BW189" s="228">
        <f t="shared" si="267"/>
        <v>5.6066077055372488E-3</v>
      </c>
      <c r="BX189" s="228">
        <f t="shared" si="267"/>
        <v>1.1452796727725896E-2</v>
      </c>
      <c r="BY189" s="228">
        <f>IF(Info!$O$3="Q1",$BS189,IF(Info!$O$3="Q2",$BS189+$BT189,IF(Info!$O$3="Q3",$BS189+$BT189+$BU189,$BR189)))</f>
        <v>9.2240082398198017E-3</v>
      </c>
      <c r="BZ189" s="228">
        <f>IF(Info!$O$3="Q1",$BS189,IF(Info!$O$3="Q2",$BT189,IF(Info!$O$3="Q3",$BU189,$BV189)))</f>
        <v>9.2240082398198017E-3</v>
      </c>
      <c r="CA189" s="225"/>
    </row>
    <row r="190" spans="1:79" ht="13.95" customHeight="1" x14ac:dyDescent="0.3">
      <c r="A190" s="223"/>
      <c r="B190" s="78" t="s">
        <v>369</v>
      </c>
      <c r="C190" s="225"/>
      <c r="D190" s="227">
        <f t="shared" ref="D190:AI190" si="268">(IF(D$73=0,0,D115/D$74))</f>
        <v>0</v>
      </c>
      <c r="E190" s="228">
        <f t="shared" si="268"/>
        <v>0</v>
      </c>
      <c r="F190" s="228">
        <f t="shared" si="268"/>
        <v>0</v>
      </c>
      <c r="G190" s="228">
        <f t="shared" si="268"/>
        <v>0</v>
      </c>
      <c r="H190" s="228">
        <f t="shared" si="268"/>
        <v>0</v>
      </c>
      <c r="I190" s="228">
        <f t="shared" si="268"/>
        <v>0</v>
      </c>
      <c r="J190" s="228">
        <f t="shared" si="268"/>
        <v>0</v>
      </c>
      <c r="K190" s="228">
        <f t="shared" si="268"/>
        <v>0</v>
      </c>
      <c r="L190" s="228">
        <f t="shared" si="268"/>
        <v>0</v>
      </c>
      <c r="M190" s="228">
        <f t="shared" si="268"/>
        <v>0</v>
      </c>
      <c r="N190" s="228">
        <f t="shared" si="268"/>
        <v>0</v>
      </c>
      <c r="O190" s="228">
        <f t="shared" si="268"/>
        <v>0</v>
      </c>
      <c r="P190" s="228">
        <f t="shared" si="268"/>
        <v>0</v>
      </c>
      <c r="Q190" s="775">
        <f t="shared" si="268"/>
        <v>0</v>
      </c>
      <c r="R190" s="228">
        <f t="shared" si="268"/>
        <v>0</v>
      </c>
      <c r="S190" s="228">
        <f t="shared" si="268"/>
        <v>0</v>
      </c>
      <c r="T190" s="228">
        <f t="shared" si="268"/>
        <v>0</v>
      </c>
      <c r="U190" s="228">
        <f t="shared" si="268"/>
        <v>0</v>
      </c>
      <c r="V190" s="228">
        <f t="shared" si="268"/>
        <v>0</v>
      </c>
      <c r="W190" s="228">
        <f t="shared" si="268"/>
        <v>0</v>
      </c>
      <c r="X190" s="228">
        <f t="shared" si="268"/>
        <v>0</v>
      </c>
      <c r="Y190" s="228">
        <f t="shared" si="268"/>
        <v>0</v>
      </c>
      <c r="Z190" s="228">
        <f t="shared" si="268"/>
        <v>0</v>
      </c>
      <c r="AA190" s="228">
        <f t="shared" si="268"/>
        <v>0</v>
      </c>
      <c r="AB190" s="228">
        <f t="shared" si="268"/>
        <v>0</v>
      </c>
      <c r="AC190" s="228">
        <f t="shared" si="268"/>
        <v>0</v>
      </c>
      <c r="AD190" s="228">
        <f t="shared" si="268"/>
        <v>0</v>
      </c>
      <c r="AE190" s="228">
        <f t="shared" si="268"/>
        <v>0</v>
      </c>
      <c r="AF190" s="228">
        <f t="shared" si="268"/>
        <v>0</v>
      </c>
      <c r="AG190" s="228">
        <f t="shared" si="268"/>
        <v>0</v>
      </c>
      <c r="AH190" s="228">
        <f t="shared" si="268"/>
        <v>0</v>
      </c>
      <c r="AI190" s="228">
        <f t="shared" si="268"/>
        <v>0</v>
      </c>
      <c r="AJ190" s="228">
        <f t="shared" ref="AJ190:BD190" si="269">(IF(AJ$73=0,0,AJ115/AJ$74))</f>
        <v>0</v>
      </c>
      <c r="AK190" s="228">
        <f t="shared" si="269"/>
        <v>0</v>
      </c>
      <c r="AL190" s="228">
        <f t="shared" si="269"/>
        <v>0</v>
      </c>
      <c r="AM190" s="228">
        <f t="shared" si="269"/>
        <v>0</v>
      </c>
      <c r="AN190" s="228">
        <f t="shared" si="269"/>
        <v>0</v>
      </c>
      <c r="AO190" s="228">
        <f t="shared" si="269"/>
        <v>0</v>
      </c>
      <c r="AP190" s="228">
        <f t="shared" si="269"/>
        <v>0</v>
      </c>
      <c r="AQ190" s="228">
        <f t="shared" si="269"/>
        <v>0</v>
      </c>
      <c r="AR190" s="228">
        <f t="shared" si="269"/>
        <v>0</v>
      </c>
      <c r="AS190" s="228">
        <f t="shared" si="269"/>
        <v>0</v>
      </c>
      <c r="AT190" s="228">
        <f t="shared" si="269"/>
        <v>0</v>
      </c>
      <c r="AU190" s="228">
        <f t="shared" si="269"/>
        <v>0</v>
      </c>
      <c r="AV190" s="228">
        <f t="shared" si="269"/>
        <v>0</v>
      </c>
      <c r="AW190" s="228">
        <f t="shared" si="269"/>
        <v>0</v>
      </c>
      <c r="AX190" s="228">
        <f t="shared" si="269"/>
        <v>0</v>
      </c>
      <c r="AY190" s="228">
        <f t="shared" si="269"/>
        <v>0</v>
      </c>
      <c r="AZ190" s="228">
        <f t="shared" si="269"/>
        <v>0</v>
      </c>
      <c r="BA190" s="228">
        <f t="shared" si="269"/>
        <v>0</v>
      </c>
      <c r="BB190" s="228">
        <f t="shared" si="269"/>
        <v>0</v>
      </c>
      <c r="BC190" s="228">
        <f t="shared" si="269"/>
        <v>0</v>
      </c>
      <c r="BD190" s="228">
        <f t="shared" si="269"/>
        <v>0</v>
      </c>
      <c r="BE190" s="226"/>
      <c r="BF190" s="229">
        <f t="shared" ref="BF190:BX190" si="270">(IF(BF$73=0,0,BF115/BF$74))</f>
        <v>0</v>
      </c>
      <c r="BG190" s="228">
        <f t="shared" si="270"/>
        <v>0</v>
      </c>
      <c r="BH190" s="228">
        <f t="shared" si="270"/>
        <v>0</v>
      </c>
      <c r="BI190" s="228">
        <f t="shared" si="270"/>
        <v>0</v>
      </c>
      <c r="BJ190" s="228">
        <f t="shared" si="270"/>
        <v>0</v>
      </c>
      <c r="BK190" s="228">
        <f t="shared" si="270"/>
        <v>0</v>
      </c>
      <c r="BL190" s="228">
        <f t="shared" si="270"/>
        <v>0</v>
      </c>
      <c r="BM190" s="228">
        <f t="shared" si="270"/>
        <v>0</v>
      </c>
      <c r="BN190" s="228">
        <f t="shared" si="270"/>
        <v>0</v>
      </c>
      <c r="BO190" s="228">
        <f t="shared" si="270"/>
        <v>0</v>
      </c>
      <c r="BP190" s="228">
        <f t="shared" si="270"/>
        <v>0</v>
      </c>
      <c r="BQ190" s="228">
        <f t="shared" si="270"/>
        <v>0</v>
      </c>
      <c r="BR190" s="228">
        <f t="shared" si="270"/>
        <v>0</v>
      </c>
      <c r="BS190" s="228">
        <f t="shared" si="270"/>
        <v>0</v>
      </c>
      <c r="BT190" s="228">
        <f t="shared" si="270"/>
        <v>0</v>
      </c>
      <c r="BU190" s="228">
        <f t="shared" si="270"/>
        <v>0</v>
      </c>
      <c r="BV190" s="228">
        <f t="shared" si="270"/>
        <v>0</v>
      </c>
      <c r="BW190" s="228">
        <f t="shared" si="270"/>
        <v>0</v>
      </c>
      <c r="BX190" s="228">
        <f t="shared" si="270"/>
        <v>0</v>
      </c>
      <c r="BY190" s="228">
        <f>IF(Info!$O$3="Q1",$BS190,IF(Info!$O$3="Q2",$BS190+$BT190,IF(Info!$O$3="Q3",$BS190+$BT190+$BU190,$BR190)))</f>
        <v>0</v>
      </c>
      <c r="BZ190" s="228">
        <f>IF(Info!$O$3="Q1",$BS190,IF(Info!$O$3="Q2",$BT190,IF(Info!$O$3="Q3",$BU190,$BV190)))</f>
        <v>0</v>
      </c>
      <c r="CA190" s="225"/>
    </row>
    <row r="191" spans="1:79" ht="13.95" customHeight="1" x14ac:dyDescent="0.3">
      <c r="A191" s="223"/>
      <c r="B191" s="78" t="s">
        <v>370</v>
      </c>
      <c r="C191" s="225"/>
      <c r="D191" s="227">
        <f t="shared" ref="D191:AI191" si="271">(IF(D$73=0,0,D116/D$74))</f>
        <v>0</v>
      </c>
      <c r="E191" s="228">
        <f t="shared" si="271"/>
        <v>0</v>
      </c>
      <c r="F191" s="228">
        <f t="shared" si="271"/>
        <v>0</v>
      </c>
      <c r="G191" s="228">
        <f t="shared" si="271"/>
        <v>0</v>
      </c>
      <c r="H191" s="228">
        <f t="shared" si="271"/>
        <v>0</v>
      </c>
      <c r="I191" s="228">
        <f t="shared" si="271"/>
        <v>0</v>
      </c>
      <c r="J191" s="228">
        <f t="shared" si="271"/>
        <v>0</v>
      </c>
      <c r="K191" s="228">
        <f t="shared" si="271"/>
        <v>0</v>
      </c>
      <c r="L191" s="228">
        <f t="shared" si="271"/>
        <v>0</v>
      </c>
      <c r="M191" s="228">
        <f t="shared" si="271"/>
        <v>0</v>
      </c>
      <c r="N191" s="228">
        <f t="shared" si="271"/>
        <v>0</v>
      </c>
      <c r="O191" s="228">
        <f t="shared" si="271"/>
        <v>0</v>
      </c>
      <c r="P191" s="228">
        <f t="shared" si="271"/>
        <v>0</v>
      </c>
      <c r="Q191" s="775">
        <f t="shared" si="271"/>
        <v>0</v>
      </c>
      <c r="R191" s="228">
        <f t="shared" si="271"/>
        <v>0</v>
      </c>
      <c r="S191" s="228">
        <f t="shared" si="271"/>
        <v>0</v>
      </c>
      <c r="T191" s="228">
        <f t="shared" si="271"/>
        <v>0</v>
      </c>
      <c r="U191" s="228">
        <f t="shared" si="271"/>
        <v>0</v>
      </c>
      <c r="V191" s="228">
        <f t="shared" si="271"/>
        <v>0</v>
      </c>
      <c r="W191" s="228">
        <f t="shared" si="271"/>
        <v>0</v>
      </c>
      <c r="X191" s="228">
        <f t="shared" si="271"/>
        <v>0</v>
      </c>
      <c r="Y191" s="228">
        <f t="shared" si="271"/>
        <v>0</v>
      </c>
      <c r="Z191" s="228">
        <f t="shared" si="271"/>
        <v>0</v>
      </c>
      <c r="AA191" s="228">
        <f t="shared" si="271"/>
        <v>0</v>
      </c>
      <c r="AB191" s="228">
        <f t="shared" si="271"/>
        <v>0</v>
      </c>
      <c r="AC191" s="228">
        <f t="shared" si="271"/>
        <v>0</v>
      </c>
      <c r="AD191" s="228">
        <f t="shared" si="271"/>
        <v>0</v>
      </c>
      <c r="AE191" s="228">
        <f t="shared" si="271"/>
        <v>0</v>
      </c>
      <c r="AF191" s="228">
        <f t="shared" si="271"/>
        <v>0</v>
      </c>
      <c r="AG191" s="228">
        <f t="shared" si="271"/>
        <v>0</v>
      </c>
      <c r="AH191" s="228">
        <f t="shared" si="271"/>
        <v>0</v>
      </c>
      <c r="AI191" s="228">
        <f t="shared" si="271"/>
        <v>0</v>
      </c>
      <c r="AJ191" s="228">
        <f t="shared" ref="AJ191:BD191" si="272">(IF(AJ$73=0,0,AJ116/AJ$74))</f>
        <v>0</v>
      </c>
      <c r="AK191" s="228">
        <f t="shared" si="272"/>
        <v>0</v>
      </c>
      <c r="AL191" s="228">
        <f t="shared" si="272"/>
        <v>0</v>
      </c>
      <c r="AM191" s="228">
        <f t="shared" si="272"/>
        <v>0</v>
      </c>
      <c r="AN191" s="228">
        <f t="shared" si="272"/>
        <v>0</v>
      </c>
      <c r="AO191" s="228">
        <f t="shared" si="272"/>
        <v>0</v>
      </c>
      <c r="AP191" s="228">
        <f t="shared" si="272"/>
        <v>0</v>
      </c>
      <c r="AQ191" s="228">
        <f t="shared" si="272"/>
        <v>0</v>
      </c>
      <c r="AR191" s="228">
        <f t="shared" si="272"/>
        <v>0</v>
      </c>
      <c r="AS191" s="228">
        <f t="shared" si="272"/>
        <v>0</v>
      </c>
      <c r="AT191" s="228">
        <f t="shared" si="272"/>
        <v>0</v>
      </c>
      <c r="AU191" s="228">
        <f t="shared" si="272"/>
        <v>0</v>
      </c>
      <c r="AV191" s="228">
        <f t="shared" si="272"/>
        <v>0</v>
      </c>
      <c r="AW191" s="228">
        <f t="shared" si="272"/>
        <v>0</v>
      </c>
      <c r="AX191" s="228">
        <f t="shared" si="272"/>
        <v>0</v>
      </c>
      <c r="AY191" s="228">
        <f t="shared" si="272"/>
        <v>0</v>
      </c>
      <c r="AZ191" s="228">
        <f t="shared" si="272"/>
        <v>0</v>
      </c>
      <c r="BA191" s="228">
        <f t="shared" si="272"/>
        <v>0</v>
      </c>
      <c r="BB191" s="228">
        <f t="shared" si="272"/>
        <v>0</v>
      </c>
      <c r="BC191" s="228">
        <f t="shared" si="272"/>
        <v>0</v>
      </c>
      <c r="BD191" s="228">
        <f t="shared" si="272"/>
        <v>0</v>
      </c>
      <c r="BE191" s="226"/>
      <c r="BF191" s="229">
        <f t="shared" ref="BF191:BX191" si="273">(IF(BF$73=0,0,BF116/BF$74))</f>
        <v>0</v>
      </c>
      <c r="BG191" s="228">
        <f t="shared" si="273"/>
        <v>0</v>
      </c>
      <c r="BH191" s="228">
        <f t="shared" si="273"/>
        <v>0</v>
      </c>
      <c r="BI191" s="228">
        <f t="shared" si="273"/>
        <v>0</v>
      </c>
      <c r="BJ191" s="228">
        <f t="shared" si="273"/>
        <v>0</v>
      </c>
      <c r="BK191" s="228">
        <f t="shared" si="273"/>
        <v>0</v>
      </c>
      <c r="BL191" s="228">
        <f t="shared" si="273"/>
        <v>0</v>
      </c>
      <c r="BM191" s="228">
        <f t="shared" si="273"/>
        <v>0</v>
      </c>
      <c r="BN191" s="228">
        <f t="shared" si="273"/>
        <v>0</v>
      </c>
      <c r="BO191" s="228">
        <f t="shared" si="273"/>
        <v>0</v>
      </c>
      <c r="BP191" s="228">
        <f t="shared" si="273"/>
        <v>0</v>
      </c>
      <c r="BQ191" s="228">
        <f t="shared" si="273"/>
        <v>0</v>
      </c>
      <c r="BR191" s="228">
        <f t="shared" si="273"/>
        <v>0</v>
      </c>
      <c r="BS191" s="228">
        <f t="shared" si="273"/>
        <v>0</v>
      </c>
      <c r="BT191" s="228">
        <f t="shared" si="273"/>
        <v>0</v>
      </c>
      <c r="BU191" s="228">
        <f t="shared" si="273"/>
        <v>0</v>
      </c>
      <c r="BV191" s="228">
        <f t="shared" si="273"/>
        <v>0</v>
      </c>
      <c r="BW191" s="228">
        <f t="shared" si="273"/>
        <v>0</v>
      </c>
      <c r="BX191" s="228">
        <f t="shared" si="273"/>
        <v>0</v>
      </c>
      <c r="BY191" s="228">
        <f>IF(Info!$O$3="Q1",$BS191,IF(Info!$O$3="Q2",$BS191+$BT191,IF(Info!$O$3="Q3",$BS191+$BT191+$BU191,$BR191)))</f>
        <v>0</v>
      </c>
      <c r="BZ191" s="228">
        <f>IF(Info!$O$3="Q1",$BS191,IF(Info!$O$3="Q2",$BT191,IF(Info!$O$3="Q3",$BU191,$BV191)))</f>
        <v>0</v>
      </c>
      <c r="CA191" s="225"/>
    </row>
    <row r="192" spans="1:79" ht="13.95" customHeight="1" x14ac:dyDescent="0.3">
      <c r="A192" s="223"/>
      <c r="B192" s="160" t="s">
        <v>371</v>
      </c>
      <c r="C192" s="225"/>
      <c r="D192" s="238">
        <f t="shared" ref="D192:AI192" si="274">(IF(D$73=0,0,D117/D$74))</f>
        <v>7.3000929831121232E-3</v>
      </c>
      <c r="E192" s="238">
        <f t="shared" si="274"/>
        <v>4.4432102193835039E-3</v>
      </c>
      <c r="F192" s="238">
        <f t="shared" si="274"/>
        <v>0</v>
      </c>
      <c r="G192" s="238">
        <f t="shared" si="274"/>
        <v>0</v>
      </c>
      <c r="H192" s="238">
        <f t="shared" si="274"/>
        <v>0</v>
      </c>
      <c r="I192" s="238">
        <f t="shared" si="274"/>
        <v>1.5967075889515816E-2</v>
      </c>
      <c r="J192" s="238">
        <f t="shared" si="274"/>
        <v>2.0413527023682244E-2</v>
      </c>
      <c r="K192" s="238">
        <f t="shared" si="274"/>
        <v>2.5928398102118368E-2</v>
      </c>
      <c r="L192" s="238">
        <f t="shared" si="274"/>
        <v>4.7030210191446545E-3</v>
      </c>
      <c r="M192" s="238">
        <f t="shared" si="274"/>
        <v>1.0383676859976116E-2</v>
      </c>
      <c r="N192" s="238">
        <f t="shared" si="274"/>
        <v>3.7246256007585597E-2</v>
      </c>
      <c r="O192" s="238">
        <f t="shared" si="274"/>
        <v>0</v>
      </c>
      <c r="P192" s="238">
        <f t="shared" si="274"/>
        <v>0</v>
      </c>
      <c r="Q192" s="777">
        <f t="shared" si="274"/>
        <v>0</v>
      </c>
      <c r="R192" s="238">
        <f t="shared" si="274"/>
        <v>0</v>
      </c>
      <c r="S192" s="238">
        <f t="shared" si="274"/>
        <v>0</v>
      </c>
      <c r="T192" s="238">
        <f t="shared" si="274"/>
        <v>0</v>
      </c>
      <c r="U192" s="238">
        <f t="shared" si="274"/>
        <v>0</v>
      </c>
      <c r="V192" s="238">
        <f t="shared" si="274"/>
        <v>0</v>
      </c>
      <c r="W192" s="238">
        <f t="shared" si="274"/>
        <v>0</v>
      </c>
      <c r="X192" s="238">
        <f t="shared" si="274"/>
        <v>0</v>
      </c>
      <c r="Y192" s="238">
        <f t="shared" si="274"/>
        <v>0</v>
      </c>
      <c r="Z192" s="238">
        <f t="shared" si="274"/>
        <v>2.3443055302249424E-2</v>
      </c>
      <c r="AA192" s="238">
        <f t="shared" si="274"/>
        <v>0</v>
      </c>
      <c r="AB192" s="238">
        <f t="shared" si="274"/>
        <v>0</v>
      </c>
      <c r="AC192" s="238">
        <f t="shared" si="274"/>
        <v>0</v>
      </c>
      <c r="AD192" s="238">
        <f t="shared" si="274"/>
        <v>1.0400010400010399E-2</v>
      </c>
      <c r="AE192" s="238">
        <f t="shared" si="274"/>
        <v>0</v>
      </c>
      <c r="AF192" s="238">
        <f t="shared" si="274"/>
        <v>0</v>
      </c>
      <c r="AG192" s="238">
        <f t="shared" si="274"/>
        <v>1.4430596901962762E-2</v>
      </c>
      <c r="AH192" s="238">
        <f t="shared" si="274"/>
        <v>5.7874105050105561E-2</v>
      </c>
      <c r="AI192" s="238">
        <f t="shared" si="274"/>
        <v>1.5460349474172433E-3</v>
      </c>
      <c r="AJ192" s="238">
        <f t="shared" ref="AJ192:BD192" si="275">(IF(AJ$73=0,0,AJ117/AJ$74))</f>
        <v>0</v>
      </c>
      <c r="AK192" s="238">
        <f t="shared" si="275"/>
        <v>0</v>
      </c>
      <c r="AL192" s="238">
        <f t="shared" si="275"/>
        <v>7.4517769832622469E-2</v>
      </c>
      <c r="AM192" s="238">
        <f t="shared" si="275"/>
        <v>0</v>
      </c>
      <c r="AN192" s="238">
        <f t="shared" si="275"/>
        <v>5.507853609119432E-3</v>
      </c>
      <c r="AO192" s="238">
        <f t="shared" si="275"/>
        <v>2.396085395485126E-3</v>
      </c>
      <c r="AP192" s="238">
        <f t="shared" si="275"/>
        <v>0</v>
      </c>
      <c r="AQ192" s="238">
        <f t="shared" si="275"/>
        <v>0</v>
      </c>
      <c r="AR192" s="238">
        <f t="shared" si="275"/>
        <v>0</v>
      </c>
      <c r="AS192" s="238">
        <f t="shared" si="275"/>
        <v>0</v>
      </c>
      <c r="AT192" s="238">
        <f t="shared" si="275"/>
        <v>0</v>
      </c>
      <c r="AU192" s="238">
        <f t="shared" si="275"/>
        <v>0</v>
      </c>
      <c r="AV192" s="238">
        <f t="shared" si="275"/>
        <v>0</v>
      </c>
      <c r="AW192" s="238">
        <f t="shared" si="275"/>
        <v>0</v>
      </c>
      <c r="AX192" s="238">
        <f t="shared" si="275"/>
        <v>0</v>
      </c>
      <c r="AY192" s="238">
        <f t="shared" si="275"/>
        <v>0</v>
      </c>
      <c r="AZ192" s="238">
        <f t="shared" si="275"/>
        <v>0</v>
      </c>
      <c r="BA192" s="238">
        <f t="shared" si="275"/>
        <v>0</v>
      </c>
      <c r="BB192" s="238">
        <f t="shared" si="275"/>
        <v>0</v>
      </c>
      <c r="BC192" s="238">
        <f t="shared" si="275"/>
        <v>0</v>
      </c>
      <c r="BD192" s="238">
        <f t="shared" si="275"/>
        <v>0</v>
      </c>
      <c r="BE192" s="226"/>
      <c r="BF192" s="239">
        <f t="shared" ref="BF192:BX192" si="276">(IF(BF$73=0,0,BF117/BF$74))</f>
        <v>1.2143606824707035E-3</v>
      </c>
      <c r="BG192" s="238">
        <f t="shared" si="276"/>
        <v>1.6293500445424818E-2</v>
      </c>
      <c r="BH192" s="238">
        <f t="shared" si="276"/>
        <v>8.8959392208429536E-3</v>
      </c>
      <c r="BI192" s="238">
        <f t="shared" si="276"/>
        <v>0</v>
      </c>
      <c r="BJ192" s="238">
        <f t="shared" si="276"/>
        <v>0</v>
      </c>
      <c r="BK192" s="238">
        <f t="shared" si="276"/>
        <v>5.7096514232202293E-3</v>
      </c>
      <c r="BL192" s="238">
        <f t="shared" si="276"/>
        <v>2.1825284599107955E-2</v>
      </c>
      <c r="BM192" s="238">
        <f t="shared" si="276"/>
        <v>1.310012599805839E-2</v>
      </c>
      <c r="BN192" s="238">
        <f t="shared" si="276"/>
        <v>1.6550451175117095E-3</v>
      </c>
      <c r="BO192" s="238">
        <f t="shared" si="276"/>
        <v>0</v>
      </c>
      <c r="BP192" s="238">
        <f t="shared" si="276"/>
        <v>0</v>
      </c>
      <c r="BQ192" s="238">
        <f t="shared" si="276"/>
        <v>0</v>
      </c>
      <c r="BR192" s="238">
        <f t="shared" si="276"/>
        <v>7.300092983112124E-3</v>
      </c>
      <c r="BS192" s="238">
        <f t="shared" si="276"/>
        <v>9.2240082398198017E-3</v>
      </c>
      <c r="BT192" s="238">
        <f t="shared" si="276"/>
        <v>1.9757172828305737E-3</v>
      </c>
      <c r="BU192" s="238">
        <f t="shared" si="276"/>
        <v>1.1452796727725896E-2</v>
      </c>
      <c r="BV192" s="238">
        <f t="shared" si="276"/>
        <v>0</v>
      </c>
      <c r="BW192" s="238">
        <f t="shared" si="276"/>
        <v>5.6066077055372488E-3</v>
      </c>
      <c r="BX192" s="238">
        <f t="shared" si="276"/>
        <v>1.1452796727725896E-2</v>
      </c>
      <c r="BY192" s="238">
        <f>IF(Info!$O$3="Q1",$BS192,IF(Info!$O$3="Q2",$BS192+$BT192,IF(Info!$O$3="Q3",$BS192+$BT192+$BU192,$BR192)))</f>
        <v>9.2240082398198017E-3</v>
      </c>
      <c r="BZ192" s="238">
        <f>IF(Info!$O$3="Q1",$BS192,IF(Info!$O$3="Q2",$BT192,IF(Info!$O$3="Q3",$BU192,$BV192)))</f>
        <v>9.2240082398198017E-3</v>
      </c>
      <c r="CA192" s="225"/>
    </row>
    <row r="193" spans="1:79" ht="13.95" customHeight="1" x14ac:dyDescent="0.3">
      <c r="A193" s="223">
        <v>6.58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778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ht="13.95" customHeight="1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7">(IF(E$73=0,0,E119/E$74))</f>
        <v>0</v>
      </c>
      <c r="F194" s="228">
        <f t="shared" si="277"/>
        <v>0</v>
      </c>
      <c r="G194" s="228">
        <f t="shared" si="277"/>
        <v>0</v>
      </c>
      <c r="H194" s="228">
        <f t="shared" si="277"/>
        <v>0</v>
      </c>
      <c r="I194" s="228">
        <f t="shared" si="277"/>
        <v>0</v>
      </c>
      <c r="J194" s="228">
        <f t="shared" si="277"/>
        <v>0</v>
      </c>
      <c r="K194" s="228">
        <f t="shared" si="277"/>
        <v>0</v>
      </c>
      <c r="L194" s="228">
        <f t="shared" si="277"/>
        <v>0</v>
      </c>
      <c r="M194" s="228">
        <f t="shared" si="277"/>
        <v>0</v>
      </c>
      <c r="N194" s="228">
        <f t="shared" si="277"/>
        <v>0</v>
      </c>
      <c r="O194" s="228">
        <f t="shared" si="277"/>
        <v>0</v>
      </c>
      <c r="P194" s="228">
        <f t="shared" si="277"/>
        <v>0</v>
      </c>
      <c r="Q194" s="775">
        <f t="shared" si="277"/>
        <v>0</v>
      </c>
      <c r="R194" s="228">
        <f t="shared" si="277"/>
        <v>0</v>
      </c>
      <c r="S194" s="228">
        <f t="shared" si="277"/>
        <v>0</v>
      </c>
      <c r="T194" s="228">
        <f t="shared" si="277"/>
        <v>0</v>
      </c>
      <c r="U194" s="228">
        <f t="shared" si="277"/>
        <v>0</v>
      </c>
      <c r="V194" s="228">
        <f t="shared" si="277"/>
        <v>0</v>
      </c>
      <c r="W194" s="228">
        <f t="shared" si="277"/>
        <v>0</v>
      </c>
      <c r="X194" s="228">
        <f t="shared" si="277"/>
        <v>0</v>
      </c>
      <c r="Y194" s="228">
        <f t="shared" si="277"/>
        <v>0</v>
      </c>
      <c r="Z194" s="228">
        <f t="shared" si="277"/>
        <v>0</v>
      </c>
      <c r="AA194" s="228">
        <f t="shared" si="277"/>
        <v>0</v>
      </c>
      <c r="AB194" s="228">
        <f t="shared" si="277"/>
        <v>0</v>
      </c>
      <c r="AC194" s="228">
        <f t="shared" si="277"/>
        <v>0</v>
      </c>
      <c r="AD194" s="228">
        <f t="shared" si="277"/>
        <v>0</v>
      </c>
      <c r="AE194" s="228">
        <f t="shared" si="277"/>
        <v>0</v>
      </c>
      <c r="AF194" s="228">
        <f t="shared" si="277"/>
        <v>0</v>
      </c>
      <c r="AG194" s="228">
        <f t="shared" si="277"/>
        <v>0</v>
      </c>
      <c r="AH194" s="228">
        <f t="shared" si="277"/>
        <v>0</v>
      </c>
      <c r="AI194" s="228">
        <f t="shared" si="277"/>
        <v>0</v>
      </c>
      <c r="AJ194" s="228">
        <f t="shared" si="277"/>
        <v>0</v>
      </c>
      <c r="AK194" s="228">
        <f t="shared" ref="AK194:BD194" si="278">(IF(AK$73=0,0,AK119/AK$74))</f>
        <v>0</v>
      </c>
      <c r="AL194" s="228">
        <f t="shared" si="278"/>
        <v>0</v>
      </c>
      <c r="AM194" s="228">
        <f t="shared" si="278"/>
        <v>0</v>
      </c>
      <c r="AN194" s="228">
        <f t="shared" si="278"/>
        <v>0</v>
      </c>
      <c r="AO194" s="228">
        <f t="shared" si="278"/>
        <v>0</v>
      </c>
      <c r="AP194" s="228">
        <f t="shared" si="278"/>
        <v>0</v>
      </c>
      <c r="AQ194" s="228">
        <f t="shared" si="278"/>
        <v>0</v>
      </c>
      <c r="AR194" s="228">
        <f t="shared" si="278"/>
        <v>0</v>
      </c>
      <c r="AS194" s="228">
        <f t="shared" si="278"/>
        <v>0</v>
      </c>
      <c r="AT194" s="228">
        <f t="shared" si="278"/>
        <v>0</v>
      </c>
      <c r="AU194" s="228">
        <f t="shared" si="278"/>
        <v>0</v>
      </c>
      <c r="AV194" s="228">
        <f t="shared" si="278"/>
        <v>0</v>
      </c>
      <c r="AW194" s="228">
        <f t="shared" si="278"/>
        <v>0</v>
      </c>
      <c r="AX194" s="228">
        <f t="shared" si="278"/>
        <v>0</v>
      </c>
      <c r="AY194" s="228">
        <f t="shared" si="278"/>
        <v>0</v>
      </c>
      <c r="AZ194" s="228">
        <f t="shared" si="278"/>
        <v>0</v>
      </c>
      <c r="BA194" s="228">
        <f t="shared" si="278"/>
        <v>0</v>
      </c>
      <c r="BB194" s="228">
        <f t="shared" si="278"/>
        <v>0</v>
      </c>
      <c r="BC194" s="228">
        <f t="shared" si="278"/>
        <v>0</v>
      </c>
      <c r="BD194" s="228">
        <f t="shared" si="278"/>
        <v>0</v>
      </c>
      <c r="BE194" s="226"/>
      <c r="BF194" s="229">
        <f t="shared" ref="BF194:BX194" si="279">(IF(BF$73=0,0,BF120/BF$74))</f>
        <v>0</v>
      </c>
      <c r="BG194" s="228">
        <f t="shared" si="279"/>
        <v>0</v>
      </c>
      <c r="BH194" s="228">
        <f t="shared" si="279"/>
        <v>0</v>
      </c>
      <c r="BI194" s="228">
        <f t="shared" si="279"/>
        <v>0</v>
      </c>
      <c r="BJ194" s="228">
        <f t="shared" si="279"/>
        <v>0</v>
      </c>
      <c r="BK194" s="228">
        <f t="shared" si="279"/>
        <v>0</v>
      </c>
      <c r="BL194" s="228">
        <f t="shared" si="279"/>
        <v>0</v>
      </c>
      <c r="BM194" s="228">
        <f t="shared" si="279"/>
        <v>0</v>
      </c>
      <c r="BN194" s="228">
        <f t="shared" si="279"/>
        <v>0</v>
      </c>
      <c r="BO194" s="228">
        <f t="shared" si="279"/>
        <v>0</v>
      </c>
      <c r="BP194" s="228">
        <f t="shared" si="279"/>
        <v>0</v>
      </c>
      <c r="BQ194" s="228">
        <f t="shared" si="279"/>
        <v>0</v>
      </c>
      <c r="BR194" s="228">
        <f t="shared" si="279"/>
        <v>0</v>
      </c>
      <c r="BS194" s="228">
        <f t="shared" si="279"/>
        <v>0</v>
      </c>
      <c r="BT194" s="228">
        <f t="shared" si="279"/>
        <v>0</v>
      </c>
      <c r="BU194" s="228">
        <f t="shared" si="279"/>
        <v>0</v>
      </c>
      <c r="BV194" s="228">
        <f t="shared" si="279"/>
        <v>0</v>
      </c>
      <c r="BW194" s="228">
        <f t="shared" si="279"/>
        <v>0</v>
      </c>
      <c r="BX194" s="228">
        <f t="shared" si="279"/>
        <v>0</v>
      </c>
      <c r="BY194" s="228">
        <f>IF(Info!$O$3="Q1",$BS194,IF(Info!$O$3="Q2",$BS194+$BT194,IF(Info!$O$3="Q3",$BS194+$BT194+$BU194,$BR194)))</f>
        <v>0</v>
      </c>
      <c r="BZ194" s="228">
        <f>IF(Info!$O$3="Q1",$BS194,IF(Info!$O$3="Q2",$BT194,IF(Info!$O$3="Q3",$BU194,$BV194)))</f>
        <v>0</v>
      </c>
      <c r="CA194" s="225"/>
    </row>
    <row r="195" spans="1:79" ht="13.95" customHeight="1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80">(IF(E$73=0,0,E120/E$74))</f>
        <v>0</v>
      </c>
      <c r="F195" s="228">
        <f t="shared" si="280"/>
        <v>0</v>
      </c>
      <c r="G195" s="228">
        <f t="shared" si="280"/>
        <v>0</v>
      </c>
      <c r="H195" s="228">
        <f t="shared" si="280"/>
        <v>0</v>
      </c>
      <c r="I195" s="228">
        <f t="shared" si="280"/>
        <v>0</v>
      </c>
      <c r="J195" s="228">
        <f t="shared" si="280"/>
        <v>0</v>
      </c>
      <c r="K195" s="228">
        <f t="shared" si="280"/>
        <v>0</v>
      </c>
      <c r="L195" s="228">
        <f t="shared" si="280"/>
        <v>0</v>
      </c>
      <c r="M195" s="228">
        <f t="shared" si="280"/>
        <v>0</v>
      </c>
      <c r="N195" s="228">
        <f t="shared" si="280"/>
        <v>0</v>
      </c>
      <c r="O195" s="228">
        <f t="shared" si="280"/>
        <v>0</v>
      </c>
      <c r="P195" s="228">
        <f t="shared" si="280"/>
        <v>0</v>
      </c>
      <c r="Q195" s="775">
        <f t="shared" si="280"/>
        <v>0</v>
      </c>
      <c r="R195" s="228">
        <f t="shared" si="280"/>
        <v>0</v>
      </c>
      <c r="S195" s="228">
        <f t="shared" si="280"/>
        <v>0</v>
      </c>
      <c r="T195" s="228">
        <f t="shared" si="280"/>
        <v>0</v>
      </c>
      <c r="U195" s="228">
        <f t="shared" si="280"/>
        <v>0</v>
      </c>
      <c r="V195" s="228">
        <f t="shared" si="280"/>
        <v>0</v>
      </c>
      <c r="W195" s="228">
        <f t="shared" si="280"/>
        <v>0</v>
      </c>
      <c r="X195" s="228">
        <f t="shared" si="280"/>
        <v>0</v>
      </c>
      <c r="Y195" s="228">
        <f t="shared" si="280"/>
        <v>0</v>
      </c>
      <c r="Z195" s="228">
        <f t="shared" si="280"/>
        <v>0</v>
      </c>
      <c r="AA195" s="228">
        <f t="shared" si="280"/>
        <v>0</v>
      </c>
      <c r="AB195" s="228">
        <f t="shared" si="280"/>
        <v>0</v>
      </c>
      <c r="AC195" s="228">
        <f t="shared" si="280"/>
        <v>0</v>
      </c>
      <c r="AD195" s="228">
        <f t="shared" si="280"/>
        <v>0</v>
      </c>
      <c r="AE195" s="228">
        <f t="shared" si="280"/>
        <v>0</v>
      </c>
      <c r="AF195" s="228">
        <f t="shared" si="280"/>
        <v>0</v>
      </c>
      <c r="AG195" s="228">
        <f t="shared" si="280"/>
        <v>0</v>
      </c>
      <c r="AH195" s="228">
        <f t="shared" si="280"/>
        <v>0</v>
      </c>
      <c r="AI195" s="228">
        <f t="shared" si="280"/>
        <v>0</v>
      </c>
      <c r="AJ195" s="228">
        <f t="shared" si="280"/>
        <v>0</v>
      </c>
      <c r="AK195" s="228">
        <f t="shared" ref="AK195:BD195" si="281">(IF(AK$73=0,0,AK120/AK$74))</f>
        <v>0</v>
      </c>
      <c r="AL195" s="228">
        <f t="shared" si="281"/>
        <v>0</v>
      </c>
      <c r="AM195" s="228">
        <f t="shared" si="281"/>
        <v>0</v>
      </c>
      <c r="AN195" s="228">
        <f t="shared" si="281"/>
        <v>0</v>
      </c>
      <c r="AO195" s="228">
        <f t="shared" si="281"/>
        <v>0</v>
      </c>
      <c r="AP195" s="228">
        <f t="shared" si="281"/>
        <v>0</v>
      </c>
      <c r="AQ195" s="228">
        <f t="shared" si="281"/>
        <v>0</v>
      </c>
      <c r="AR195" s="228">
        <f t="shared" si="281"/>
        <v>0</v>
      </c>
      <c r="AS195" s="228">
        <f t="shared" si="281"/>
        <v>0</v>
      </c>
      <c r="AT195" s="228">
        <f t="shared" si="281"/>
        <v>0</v>
      </c>
      <c r="AU195" s="228">
        <f t="shared" si="281"/>
        <v>0</v>
      </c>
      <c r="AV195" s="228">
        <f t="shared" si="281"/>
        <v>0</v>
      </c>
      <c r="AW195" s="228">
        <f t="shared" si="281"/>
        <v>0</v>
      </c>
      <c r="AX195" s="228">
        <f t="shared" si="281"/>
        <v>0</v>
      </c>
      <c r="AY195" s="228">
        <f t="shared" si="281"/>
        <v>0</v>
      </c>
      <c r="AZ195" s="228">
        <f t="shared" si="281"/>
        <v>0</v>
      </c>
      <c r="BA195" s="228">
        <f t="shared" si="281"/>
        <v>0</v>
      </c>
      <c r="BB195" s="228">
        <f t="shared" si="281"/>
        <v>0</v>
      </c>
      <c r="BC195" s="228">
        <f t="shared" si="281"/>
        <v>0</v>
      </c>
      <c r="BD195" s="228">
        <f t="shared" si="281"/>
        <v>0</v>
      </c>
      <c r="BE195" s="226"/>
      <c r="BF195" s="229">
        <f t="shared" ref="BF195:BX195" si="282">(IF(BF$73=0,0,BF121/BF$74))</f>
        <v>0</v>
      </c>
      <c r="BG195" s="228">
        <f t="shared" si="282"/>
        <v>0</v>
      </c>
      <c r="BH195" s="228">
        <f t="shared" si="282"/>
        <v>0</v>
      </c>
      <c r="BI195" s="228">
        <f t="shared" si="282"/>
        <v>0</v>
      </c>
      <c r="BJ195" s="228">
        <f t="shared" si="282"/>
        <v>0</v>
      </c>
      <c r="BK195" s="228">
        <f t="shared" si="282"/>
        <v>0</v>
      </c>
      <c r="BL195" s="228">
        <f t="shared" si="282"/>
        <v>0</v>
      </c>
      <c r="BM195" s="228">
        <f t="shared" si="282"/>
        <v>0</v>
      </c>
      <c r="BN195" s="228">
        <f t="shared" si="282"/>
        <v>0</v>
      </c>
      <c r="BO195" s="228">
        <f t="shared" si="282"/>
        <v>0</v>
      </c>
      <c r="BP195" s="228">
        <f t="shared" si="282"/>
        <v>0</v>
      </c>
      <c r="BQ195" s="228">
        <f t="shared" si="282"/>
        <v>0</v>
      </c>
      <c r="BR195" s="228">
        <f t="shared" si="282"/>
        <v>0</v>
      </c>
      <c r="BS195" s="228">
        <f t="shared" si="282"/>
        <v>0</v>
      </c>
      <c r="BT195" s="228">
        <f t="shared" si="282"/>
        <v>0</v>
      </c>
      <c r="BU195" s="228">
        <f t="shared" si="282"/>
        <v>0</v>
      </c>
      <c r="BV195" s="228">
        <f t="shared" si="282"/>
        <v>0</v>
      </c>
      <c r="BW195" s="228">
        <f t="shared" si="282"/>
        <v>0</v>
      </c>
      <c r="BX195" s="228">
        <f t="shared" si="282"/>
        <v>0</v>
      </c>
      <c r="BY195" s="228">
        <f>IF(Info!$O$3="Q1",$BS195,IF(Info!$O$3="Q2",$BS195+$BT195,IF(Info!$O$3="Q3",$BS195+$BT195+$BU195,$BR195)))</f>
        <v>0</v>
      </c>
      <c r="BZ195" s="228">
        <f>IF(Info!$O$3="Q1",$BS195,IF(Info!$O$3="Q2",$BT195,IF(Info!$O$3="Q3",$BU195,$BV195)))</f>
        <v>0</v>
      </c>
      <c r="CA195" s="225"/>
    </row>
    <row r="196" spans="1:79" ht="13.95" customHeight="1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83">(IF(E$73=0,0,E121/E$74))</f>
        <v>0</v>
      </c>
      <c r="F196" s="238">
        <f t="shared" si="283"/>
        <v>0</v>
      </c>
      <c r="G196" s="238">
        <f t="shared" si="283"/>
        <v>0</v>
      </c>
      <c r="H196" s="238">
        <f t="shared" si="283"/>
        <v>0</v>
      </c>
      <c r="I196" s="238">
        <f t="shared" si="283"/>
        <v>0</v>
      </c>
      <c r="J196" s="238">
        <f t="shared" si="283"/>
        <v>0</v>
      </c>
      <c r="K196" s="238">
        <f t="shared" si="283"/>
        <v>0</v>
      </c>
      <c r="L196" s="238">
        <f t="shared" si="283"/>
        <v>0</v>
      </c>
      <c r="M196" s="238">
        <f t="shared" si="283"/>
        <v>0</v>
      </c>
      <c r="N196" s="238">
        <f t="shared" si="283"/>
        <v>0</v>
      </c>
      <c r="O196" s="238">
        <f t="shared" si="283"/>
        <v>0</v>
      </c>
      <c r="P196" s="238">
        <f t="shared" si="283"/>
        <v>0</v>
      </c>
      <c r="Q196" s="777">
        <f t="shared" si="283"/>
        <v>0</v>
      </c>
      <c r="R196" s="238">
        <f t="shared" si="283"/>
        <v>0</v>
      </c>
      <c r="S196" s="238">
        <f t="shared" si="283"/>
        <v>0</v>
      </c>
      <c r="T196" s="238">
        <f t="shared" si="283"/>
        <v>0</v>
      </c>
      <c r="U196" s="238">
        <f t="shared" si="283"/>
        <v>0</v>
      </c>
      <c r="V196" s="238">
        <f t="shared" si="283"/>
        <v>0</v>
      </c>
      <c r="W196" s="238">
        <f t="shared" si="283"/>
        <v>0</v>
      </c>
      <c r="X196" s="238">
        <f t="shared" si="283"/>
        <v>0</v>
      </c>
      <c r="Y196" s="238">
        <f t="shared" si="283"/>
        <v>0</v>
      </c>
      <c r="Z196" s="238">
        <f t="shared" si="283"/>
        <v>0</v>
      </c>
      <c r="AA196" s="238">
        <f t="shared" si="283"/>
        <v>0</v>
      </c>
      <c r="AB196" s="238">
        <f t="shared" si="283"/>
        <v>0</v>
      </c>
      <c r="AC196" s="238">
        <f t="shared" si="283"/>
        <v>0</v>
      </c>
      <c r="AD196" s="238">
        <f t="shared" si="283"/>
        <v>0</v>
      </c>
      <c r="AE196" s="238">
        <f t="shared" si="283"/>
        <v>0</v>
      </c>
      <c r="AF196" s="238">
        <f t="shared" si="283"/>
        <v>0</v>
      </c>
      <c r="AG196" s="238">
        <f t="shared" si="283"/>
        <v>0</v>
      </c>
      <c r="AH196" s="238">
        <f t="shared" si="283"/>
        <v>0</v>
      </c>
      <c r="AI196" s="238">
        <f t="shared" si="283"/>
        <v>0</v>
      </c>
      <c r="AJ196" s="238">
        <f t="shared" si="283"/>
        <v>0</v>
      </c>
      <c r="AK196" s="238">
        <f t="shared" ref="AK196:BD196" si="284">(IF(AK$73=0,0,AK121/AK$74))</f>
        <v>0</v>
      </c>
      <c r="AL196" s="238">
        <f t="shared" si="284"/>
        <v>0</v>
      </c>
      <c r="AM196" s="238">
        <f t="shared" si="284"/>
        <v>0</v>
      </c>
      <c r="AN196" s="238">
        <f t="shared" si="284"/>
        <v>0</v>
      </c>
      <c r="AO196" s="238">
        <f t="shared" si="284"/>
        <v>0</v>
      </c>
      <c r="AP196" s="238">
        <f t="shared" si="284"/>
        <v>0</v>
      </c>
      <c r="AQ196" s="238">
        <f t="shared" si="284"/>
        <v>0</v>
      </c>
      <c r="AR196" s="238">
        <f t="shared" si="284"/>
        <v>0</v>
      </c>
      <c r="AS196" s="238">
        <f t="shared" si="284"/>
        <v>0</v>
      </c>
      <c r="AT196" s="238">
        <f t="shared" si="284"/>
        <v>0</v>
      </c>
      <c r="AU196" s="238">
        <f t="shared" si="284"/>
        <v>0</v>
      </c>
      <c r="AV196" s="238">
        <f t="shared" si="284"/>
        <v>0</v>
      </c>
      <c r="AW196" s="238">
        <f t="shared" si="284"/>
        <v>0</v>
      </c>
      <c r="AX196" s="238">
        <f t="shared" si="284"/>
        <v>0</v>
      </c>
      <c r="AY196" s="238">
        <f t="shared" si="284"/>
        <v>0</v>
      </c>
      <c r="AZ196" s="238">
        <f t="shared" si="284"/>
        <v>0</v>
      </c>
      <c r="BA196" s="238">
        <f t="shared" si="284"/>
        <v>0</v>
      </c>
      <c r="BB196" s="238">
        <f t="shared" si="284"/>
        <v>0</v>
      </c>
      <c r="BC196" s="238">
        <f t="shared" si="284"/>
        <v>0</v>
      </c>
      <c r="BD196" s="238">
        <f t="shared" si="284"/>
        <v>0</v>
      </c>
      <c r="BE196" s="226"/>
      <c r="BF196" s="239">
        <f t="shared" ref="BF196:BX196" si="285">(IF(BF$73=0,0,BF121/BF$74))</f>
        <v>0</v>
      </c>
      <c r="BG196" s="238">
        <f t="shared" si="285"/>
        <v>0</v>
      </c>
      <c r="BH196" s="238">
        <f t="shared" si="285"/>
        <v>0</v>
      </c>
      <c r="BI196" s="238">
        <f t="shared" si="285"/>
        <v>0</v>
      </c>
      <c r="BJ196" s="238">
        <f t="shared" si="285"/>
        <v>0</v>
      </c>
      <c r="BK196" s="238">
        <f t="shared" si="285"/>
        <v>0</v>
      </c>
      <c r="BL196" s="238">
        <f t="shared" si="285"/>
        <v>0</v>
      </c>
      <c r="BM196" s="238">
        <f t="shared" si="285"/>
        <v>0</v>
      </c>
      <c r="BN196" s="238">
        <f t="shared" si="285"/>
        <v>0</v>
      </c>
      <c r="BO196" s="238">
        <f t="shared" si="285"/>
        <v>0</v>
      </c>
      <c r="BP196" s="238">
        <f t="shared" si="285"/>
        <v>0</v>
      </c>
      <c r="BQ196" s="238">
        <f t="shared" si="285"/>
        <v>0</v>
      </c>
      <c r="BR196" s="238">
        <f t="shared" si="285"/>
        <v>0</v>
      </c>
      <c r="BS196" s="238">
        <f t="shared" si="285"/>
        <v>0</v>
      </c>
      <c r="BT196" s="238">
        <f t="shared" si="285"/>
        <v>0</v>
      </c>
      <c r="BU196" s="238">
        <f t="shared" si="285"/>
        <v>0</v>
      </c>
      <c r="BV196" s="238">
        <f t="shared" si="285"/>
        <v>0</v>
      </c>
      <c r="BW196" s="238">
        <f t="shared" si="285"/>
        <v>0</v>
      </c>
      <c r="BX196" s="238">
        <f t="shared" si="285"/>
        <v>0</v>
      </c>
      <c r="BY196" s="238">
        <f>IF(Info!$O$3="Q1",$BS196,IF(Info!$O$3="Q2",$BS196+$BT196,IF(Info!$O$3="Q3",$BS196+$BT196+$BU196,$BR196)))</f>
        <v>0</v>
      </c>
      <c r="BZ196" s="238">
        <f>IF(Info!$O$3="Q1",$BS196,IF(Info!$O$3="Q2",$BT196,IF(Info!$O$3="Q3",$BU196,$BV196)))</f>
        <v>0</v>
      </c>
      <c r="CA196" s="225"/>
    </row>
    <row r="197" spans="1:79" ht="13.95" customHeight="1" x14ac:dyDescent="0.3">
      <c r="A197" s="223">
        <v>9.27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778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ht="13.95" customHeight="1" x14ac:dyDescent="0.3">
      <c r="A198" s="223"/>
      <c r="B198" s="78" t="s">
        <v>87</v>
      </c>
      <c r="C198" s="225"/>
      <c r="D198" s="227">
        <f t="shared" ref="D198:AI198" si="286">(IF(D$73=0,0,D123/D$74))</f>
        <v>0.14912525992007003</v>
      </c>
      <c r="E198" s="228">
        <f t="shared" si="286"/>
        <v>0.1507257507835125</v>
      </c>
      <c r="F198" s="228">
        <f t="shared" si="286"/>
        <v>0.32886780693857764</v>
      </c>
      <c r="G198" s="228">
        <f t="shared" si="286"/>
        <v>0.16003733726026056</v>
      </c>
      <c r="H198" s="228">
        <f t="shared" si="286"/>
        <v>0.1197419179159796</v>
      </c>
      <c r="I198" s="228">
        <f t="shared" si="286"/>
        <v>0.13864291830246031</v>
      </c>
      <c r="J198" s="228">
        <f t="shared" si="286"/>
        <v>0.17725167582298409</v>
      </c>
      <c r="K198" s="228">
        <f t="shared" si="286"/>
        <v>0.33477706638007265</v>
      </c>
      <c r="L198" s="228">
        <f t="shared" si="286"/>
        <v>0.23335180948733711</v>
      </c>
      <c r="M198" s="228">
        <f t="shared" si="286"/>
        <v>7.3110356234285412E-2</v>
      </c>
      <c r="N198" s="228">
        <f t="shared" si="286"/>
        <v>0.1346573003591382</v>
      </c>
      <c r="O198" s="228">
        <f t="shared" si="286"/>
        <v>8.2953257223425877E-2</v>
      </c>
      <c r="P198" s="228">
        <f t="shared" si="286"/>
        <v>0.11957904697168645</v>
      </c>
      <c r="Q198" s="775">
        <f t="shared" si="286"/>
        <v>7.8577332271565895E-2</v>
      </c>
      <c r="R198" s="228">
        <f t="shared" si="286"/>
        <v>9.9215152480523608E-2</v>
      </c>
      <c r="S198" s="228">
        <f t="shared" si="286"/>
        <v>0.10866969308200927</v>
      </c>
      <c r="T198" s="228">
        <f t="shared" si="286"/>
        <v>0.14971690325504602</v>
      </c>
      <c r="U198" s="228">
        <f t="shared" si="286"/>
        <v>0.15872160065893332</v>
      </c>
      <c r="V198" s="228">
        <f t="shared" si="286"/>
        <v>0.12587217400024511</v>
      </c>
      <c r="W198" s="228">
        <f t="shared" si="286"/>
        <v>0.14782345561282323</v>
      </c>
      <c r="X198" s="228">
        <f t="shared" si="286"/>
        <v>9.101622966256602E-2</v>
      </c>
      <c r="Y198" s="228">
        <f t="shared" si="286"/>
        <v>0.15092309156767753</v>
      </c>
      <c r="Z198" s="228">
        <f t="shared" si="286"/>
        <v>0.29776680307628622</v>
      </c>
      <c r="AA198" s="228">
        <f t="shared" si="286"/>
        <v>0.20256605709474246</v>
      </c>
      <c r="AB198" s="228">
        <f t="shared" si="286"/>
        <v>0.19994622509229659</v>
      </c>
      <c r="AC198" s="228">
        <f t="shared" si="286"/>
        <v>0.25179264311409616</v>
      </c>
      <c r="AD198" s="228">
        <f t="shared" si="286"/>
        <v>0.23612495612495607</v>
      </c>
      <c r="AE198" s="228">
        <f t="shared" si="286"/>
        <v>0.25041189289133953</v>
      </c>
      <c r="AF198" s="228">
        <f t="shared" si="286"/>
        <v>0.18060832050040485</v>
      </c>
      <c r="AG198" s="228">
        <f t="shared" si="286"/>
        <v>0.11480233614208586</v>
      </c>
      <c r="AH198" s="228">
        <f t="shared" si="286"/>
        <v>0.13233146443173954</v>
      </c>
      <c r="AI198" s="228">
        <f t="shared" si="286"/>
        <v>0.11102252643192703</v>
      </c>
      <c r="AJ198" s="228">
        <f t="shared" ref="AJ198:BD198" si="287">(IF(AJ$73=0,0,AJ123/AJ$74))</f>
        <v>0.16655719903429517</v>
      </c>
      <c r="AK198" s="228">
        <f t="shared" si="287"/>
        <v>0.24279907174033319</v>
      </c>
      <c r="AL198" s="228">
        <f t="shared" si="287"/>
        <v>0.25950005748982974</v>
      </c>
      <c r="AM198" s="228">
        <f t="shared" si="287"/>
        <v>7.9850589172132808E-2</v>
      </c>
      <c r="AN198" s="228">
        <f t="shared" si="287"/>
        <v>0.14221781593933494</v>
      </c>
      <c r="AO198" s="228">
        <f t="shared" si="287"/>
        <v>9.0225793609690172E-2</v>
      </c>
      <c r="AP198" s="228">
        <f t="shared" si="287"/>
        <v>0.11353577547421367</v>
      </c>
      <c r="AQ198" s="228">
        <f t="shared" si="287"/>
        <v>0</v>
      </c>
      <c r="AR198" s="228">
        <f t="shared" si="287"/>
        <v>0</v>
      </c>
      <c r="AS198" s="228">
        <f t="shared" si="287"/>
        <v>0</v>
      </c>
      <c r="AT198" s="228">
        <f t="shared" si="287"/>
        <v>0</v>
      </c>
      <c r="AU198" s="228">
        <f t="shared" si="287"/>
        <v>0</v>
      </c>
      <c r="AV198" s="228">
        <f t="shared" si="287"/>
        <v>0</v>
      </c>
      <c r="AW198" s="228">
        <f t="shared" si="287"/>
        <v>0</v>
      </c>
      <c r="AX198" s="228">
        <f t="shared" si="287"/>
        <v>0</v>
      </c>
      <c r="AY198" s="228">
        <f t="shared" si="287"/>
        <v>0</v>
      </c>
      <c r="AZ198" s="228">
        <f t="shared" si="287"/>
        <v>0</v>
      </c>
      <c r="BA198" s="228">
        <f t="shared" si="287"/>
        <v>0</v>
      </c>
      <c r="BB198" s="228">
        <f t="shared" si="287"/>
        <v>0</v>
      </c>
      <c r="BC198" s="228">
        <f t="shared" si="287"/>
        <v>0</v>
      </c>
      <c r="BD198" s="228">
        <f t="shared" si="287"/>
        <v>0</v>
      </c>
      <c r="BE198" s="226"/>
      <c r="BF198" s="229">
        <f t="shared" ref="BF198:BX198" si="288">(IF(BF$73=0,0,BF123/BF$74))</f>
        <v>0.16477764188503474</v>
      </c>
      <c r="BG198" s="228">
        <f t="shared" si="288"/>
        <v>0.19873893456385736</v>
      </c>
      <c r="BH198" s="228">
        <f t="shared" si="288"/>
        <v>9.3994736148563213E-2</v>
      </c>
      <c r="BI198" s="228">
        <f t="shared" si="288"/>
        <v>0.12398904164676904</v>
      </c>
      <c r="BJ198" s="228">
        <f t="shared" si="288"/>
        <v>0.12375342896257642</v>
      </c>
      <c r="BK198" s="228">
        <f t="shared" si="288"/>
        <v>0.23252670638245571</v>
      </c>
      <c r="BL198" s="228">
        <f t="shared" si="288"/>
        <v>0.15505276285168137</v>
      </c>
      <c r="BM198" s="228">
        <f t="shared" si="288"/>
        <v>0.17403925906715534</v>
      </c>
      <c r="BN198" s="228">
        <f t="shared" si="288"/>
        <v>0.10140455824671814</v>
      </c>
      <c r="BO198" s="228">
        <f t="shared" si="288"/>
        <v>0</v>
      </c>
      <c r="BP198" s="228">
        <f t="shared" si="288"/>
        <v>0</v>
      </c>
      <c r="BQ198" s="228">
        <f t="shared" si="288"/>
        <v>0</v>
      </c>
      <c r="BR198" s="228">
        <f t="shared" si="288"/>
        <v>0.14912525992007</v>
      </c>
      <c r="BS198" s="228">
        <f t="shared" si="288"/>
        <v>0.14431781783797412</v>
      </c>
      <c r="BT198" s="228">
        <f t="shared" si="288"/>
        <v>0.16147023488886367</v>
      </c>
      <c r="BU198" s="228">
        <f t="shared" si="288"/>
        <v>0.1399227659823904</v>
      </c>
      <c r="BV198" s="228">
        <f t="shared" si="288"/>
        <v>0</v>
      </c>
      <c r="BW198" s="228">
        <f t="shared" si="288"/>
        <v>0.15287806507036419</v>
      </c>
      <c r="BX198" s="228">
        <f t="shared" si="288"/>
        <v>0.1399227659823904</v>
      </c>
      <c r="BY198" s="228">
        <f>IF(Info!$O$3="Q1",$BS198,IF(Info!$O$3="Q2",$BS198+$BT198,IF(Info!$O$3="Q3",$BS198+$BT198+$BU198,$BR198)))</f>
        <v>0.14431781783797412</v>
      </c>
      <c r="BZ198" s="228">
        <f>IF(Info!$O$3="Q1",$BS198,IF(Info!$O$3="Q2",$BT198,IF(Info!$O$3="Q3",$BU198,$BV198)))</f>
        <v>0.14431781783797412</v>
      </c>
      <c r="CA198" s="225"/>
    </row>
    <row r="199" spans="1:79" ht="13.95" customHeight="1" x14ac:dyDescent="0.3">
      <c r="A199" s="223"/>
      <c r="B199" s="78" t="s">
        <v>89</v>
      </c>
      <c r="C199" s="225"/>
      <c r="D199" s="227">
        <f t="shared" ref="D199:AI199" si="289">(IF(D$73=0,0,D124/D$74))</f>
        <v>0</v>
      </c>
      <c r="E199" s="228">
        <f t="shared" si="289"/>
        <v>0</v>
      </c>
      <c r="F199" s="228">
        <f t="shared" si="289"/>
        <v>0</v>
      </c>
      <c r="G199" s="228">
        <f t="shared" si="289"/>
        <v>0</v>
      </c>
      <c r="H199" s="228">
        <f t="shared" si="289"/>
        <v>0</v>
      </c>
      <c r="I199" s="228">
        <f t="shared" si="289"/>
        <v>0</v>
      </c>
      <c r="J199" s="228">
        <f t="shared" si="289"/>
        <v>0</v>
      </c>
      <c r="K199" s="228">
        <f t="shared" si="289"/>
        <v>0</v>
      </c>
      <c r="L199" s="228">
        <f t="shared" si="289"/>
        <v>0</v>
      </c>
      <c r="M199" s="228">
        <f t="shared" si="289"/>
        <v>0</v>
      </c>
      <c r="N199" s="228">
        <f t="shared" si="289"/>
        <v>0</v>
      </c>
      <c r="O199" s="228">
        <f t="shared" si="289"/>
        <v>0</v>
      </c>
      <c r="P199" s="228">
        <f t="shared" si="289"/>
        <v>0</v>
      </c>
      <c r="Q199" s="775">
        <f t="shared" si="289"/>
        <v>0</v>
      </c>
      <c r="R199" s="228">
        <f t="shared" si="289"/>
        <v>0</v>
      </c>
      <c r="S199" s="228">
        <f t="shared" si="289"/>
        <v>0</v>
      </c>
      <c r="T199" s="228">
        <f t="shared" si="289"/>
        <v>0</v>
      </c>
      <c r="U199" s="228">
        <f t="shared" si="289"/>
        <v>0</v>
      </c>
      <c r="V199" s="228">
        <f t="shared" si="289"/>
        <v>0</v>
      </c>
      <c r="W199" s="228">
        <f t="shared" si="289"/>
        <v>0</v>
      </c>
      <c r="X199" s="228">
        <f t="shared" si="289"/>
        <v>0</v>
      </c>
      <c r="Y199" s="228">
        <f t="shared" si="289"/>
        <v>0</v>
      </c>
      <c r="Z199" s="228">
        <f t="shared" si="289"/>
        <v>0</v>
      </c>
      <c r="AA199" s="228">
        <f t="shared" si="289"/>
        <v>0</v>
      </c>
      <c r="AB199" s="228">
        <f t="shared" si="289"/>
        <v>0</v>
      </c>
      <c r="AC199" s="228">
        <f t="shared" si="289"/>
        <v>0</v>
      </c>
      <c r="AD199" s="228">
        <f t="shared" si="289"/>
        <v>0</v>
      </c>
      <c r="AE199" s="228">
        <f t="shared" si="289"/>
        <v>0</v>
      </c>
      <c r="AF199" s="228">
        <f t="shared" si="289"/>
        <v>0</v>
      </c>
      <c r="AG199" s="228">
        <f t="shared" si="289"/>
        <v>0</v>
      </c>
      <c r="AH199" s="228">
        <f t="shared" si="289"/>
        <v>0</v>
      </c>
      <c r="AI199" s="228">
        <f t="shared" si="289"/>
        <v>0</v>
      </c>
      <c r="AJ199" s="228">
        <f t="shared" ref="AJ199:BD199" si="290">(IF(AJ$73=0,0,AJ124/AJ$74))</f>
        <v>0</v>
      </c>
      <c r="AK199" s="228">
        <f t="shared" si="290"/>
        <v>0</v>
      </c>
      <c r="AL199" s="228">
        <f t="shared" si="290"/>
        <v>0</v>
      </c>
      <c r="AM199" s="228">
        <f t="shared" si="290"/>
        <v>0</v>
      </c>
      <c r="AN199" s="228">
        <f t="shared" si="290"/>
        <v>0</v>
      </c>
      <c r="AO199" s="228">
        <f t="shared" si="290"/>
        <v>0</v>
      </c>
      <c r="AP199" s="228">
        <f t="shared" si="290"/>
        <v>0</v>
      </c>
      <c r="AQ199" s="228">
        <f t="shared" si="290"/>
        <v>0</v>
      </c>
      <c r="AR199" s="228">
        <f t="shared" si="290"/>
        <v>0</v>
      </c>
      <c r="AS199" s="228">
        <f t="shared" si="290"/>
        <v>0</v>
      </c>
      <c r="AT199" s="228">
        <f t="shared" si="290"/>
        <v>0</v>
      </c>
      <c r="AU199" s="228">
        <f t="shared" si="290"/>
        <v>0</v>
      </c>
      <c r="AV199" s="228">
        <f t="shared" si="290"/>
        <v>0</v>
      </c>
      <c r="AW199" s="228">
        <f t="shared" si="290"/>
        <v>0</v>
      </c>
      <c r="AX199" s="228">
        <f t="shared" si="290"/>
        <v>0</v>
      </c>
      <c r="AY199" s="228">
        <f t="shared" si="290"/>
        <v>0</v>
      </c>
      <c r="AZ199" s="228">
        <f t="shared" si="290"/>
        <v>0</v>
      </c>
      <c r="BA199" s="228">
        <f t="shared" si="290"/>
        <v>0</v>
      </c>
      <c r="BB199" s="228">
        <f t="shared" si="290"/>
        <v>0</v>
      </c>
      <c r="BC199" s="228">
        <f t="shared" si="290"/>
        <v>0</v>
      </c>
      <c r="BD199" s="228">
        <f t="shared" si="290"/>
        <v>0</v>
      </c>
      <c r="BE199" s="226"/>
      <c r="BF199" s="229">
        <f t="shared" ref="BF199:BX199" si="291">(IF(BF$73=0,0,BF124/BF$74))</f>
        <v>0</v>
      </c>
      <c r="BG199" s="228">
        <f t="shared" si="291"/>
        <v>0</v>
      </c>
      <c r="BH199" s="228">
        <f t="shared" si="291"/>
        <v>0</v>
      </c>
      <c r="BI199" s="228">
        <f t="shared" si="291"/>
        <v>0</v>
      </c>
      <c r="BJ199" s="228">
        <f t="shared" si="291"/>
        <v>0</v>
      </c>
      <c r="BK199" s="228">
        <f t="shared" si="291"/>
        <v>0</v>
      </c>
      <c r="BL199" s="228">
        <f t="shared" si="291"/>
        <v>0</v>
      </c>
      <c r="BM199" s="228">
        <f t="shared" si="291"/>
        <v>0</v>
      </c>
      <c r="BN199" s="228">
        <f t="shared" si="291"/>
        <v>0</v>
      </c>
      <c r="BO199" s="228">
        <f t="shared" si="291"/>
        <v>0</v>
      </c>
      <c r="BP199" s="228">
        <f t="shared" si="291"/>
        <v>0</v>
      </c>
      <c r="BQ199" s="228">
        <f t="shared" si="291"/>
        <v>0</v>
      </c>
      <c r="BR199" s="228">
        <f t="shared" si="291"/>
        <v>0</v>
      </c>
      <c r="BS199" s="228">
        <f t="shared" si="291"/>
        <v>0</v>
      </c>
      <c r="BT199" s="228">
        <f t="shared" si="291"/>
        <v>0</v>
      </c>
      <c r="BU199" s="228">
        <f t="shared" si="291"/>
        <v>0</v>
      </c>
      <c r="BV199" s="228">
        <f t="shared" si="291"/>
        <v>0</v>
      </c>
      <c r="BW199" s="228">
        <f t="shared" si="291"/>
        <v>0</v>
      </c>
      <c r="BX199" s="228">
        <f t="shared" si="291"/>
        <v>0</v>
      </c>
      <c r="BY199" s="228">
        <f>IF(Info!$O$3="Q1",$BS199,IF(Info!$O$3="Q2",$BS199+$BT199,IF(Info!$O$3="Q3",$BS199+$BT199+$BU199,$BR199)))</f>
        <v>0</v>
      </c>
      <c r="BZ199" s="228">
        <f>IF(Info!$O$3="Q1",$BS199,IF(Info!$O$3="Q2",$BT199,IF(Info!$O$3="Q3",$BU199,$BV199)))</f>
        <v>0</v>
      </c>
      <c r="CA199" s="225"/>
    </row>
    <row r="200" spans="1:79" ht="13.95" customHeight="1" x14ac:dyDescent="0.3">
      <c r="A200" s="223"/>
      <c r="B200" s="78" t="s">
        <v>91</v>
      </c>
      <c r="C200" s="225"/>
      <c r="D200" s="227">
        <f t="shared" ref="D200:AI200" si="292">(IF(D$73=0,0,D125/D$74))</f>
        <v>0.20819335901767355</v>
      </c>
      <c r="E200" s="228">
        <f t="shared" si="292"/>
        <v>0.25212520331653904</v>
      </c>
      <c r="F200" s="228">
        <f t="shared" si="292"/>
        <v>0.55011079565127075</v>
      </c>
      <c r="G200" s="228">
        <f t="shared" si="292"/>
        <v>0.2677010795118524</v>
      </c>
      <c r="H200" s="228">
        <f t="shared" si="292"/>
        <v>0.20029726336172338</v>
      </c>
      <c r="I200" s="228">
        <f t="shared" si="292"/>
        <v>0.13502847129219547</v>
      </c>
      <c r="J200" s="228">
        <f t="shared" si="292"/>
        <v>0.17263069122754193</v>
      </c>
      <c r="K200" s="228">
        <f t="shared" si="292"/>
        <v>0.32604936516389588</v>
      </c>
      <c r="L200" s="228">
        <f t="shared" si="292"/>
        <v>0.2272682838340371</v>
      </c>
      <c r="M200" s="228">
        <f t="shared" si="292"/>
        <v>0.11395046986137791</v>
      </c>
      <c r="N200" s="228">
        <f t="shared" si="292"/>
        <v>0.17855892314318736</v>
      </c>
      <c r="O200" s="228">
        <f t="shared" si="292"/>
        <v>0.12900603490795282</v>
      </c>
      <c r="P200" s="228">
        <f t="shared" si="292"/>
        <v>0.14128965898253215</v>
      </c>
      <c r="Q200" s="775">
        <f t="shared" si="292"/>
        <v>0.10844520261013636</v>
      </c>
      <c r="R200" s="228">
        <f t="shared" si="292"/>
        <v>0.13621142936211428</v>
      </c>
      <c r="S200" s="228">
        <f t="shared" si="292"/>
        <v>0.14919146776444717</v>
      </c>
      <c r="T200" s="228">
        <f t="shared" si="292"/>
        <v>0.20554474676680531</v>
      </c>
      <c r="U200" s="228">
        <f t="shared" si="292"/>
        <v>0.21790720021964444</v>
      </c>
      <c r="V200" s="228">
        <f t="shared" si="292"/>
        <v>0.22496949758766308</v>
      </c>
      <c r="W200" s="228">
        <f t="shared" si="292"/>
        <v>0.26420270250376621</v>
      </c>
      <c r="X200" s="228">
        <f t="shared" si="292"/>
        <v>0.16267197752118717</v>
      </c>
      <c r="Y200" s="228">
        <f t="shared" si="292"/>
        <v>0.26974263655993708</v>
      </c>
      <c r="Z200" s="228">
        <f t="shared" si="292"/>
        <v>0.34201122561686592</v>
      </c>
      <c r="AA200" s="228">
        <f t="shared" si="292"/>
        <v>0.23266483953081829</v>
      </c>
      <c r="AB200" s="228">
        <f t="shared" si="292"/>
        <v>0.22965573326104638</v>
      </c>
      <c r="AC200" s="228">
        <f t="shared" si="292"/>
        <v>0.2892058805181843</v>
      </c>
      <c r="AD200" s="228">
        <f t="shared" si="292"/>
        <v>0.27121017121017121</v>
      </c>
      <c r="AE200" s="228">
        <f t="shared" si="292"/>
        <v>0.44232756628256342</v>
      </c>
      <c r="AF200" s="228">
        <f t="shared" si="292"/>
        <v>0.31902653637936784</v>
      </c>
      <c r="AG200" s="228">
        <f t="shared" si="292"/>
        <v>0.20278684595590088</v>
      </c>
      <c r="AH200" s="228">
        <f t="shared" si="292"/>
        <v>0.23375029807429465</v>
      </c>
      <c r="AI200" s="228">
        <f t="shared" si="292"/>
        <v>0.13442879279266617</v>
      </c>
      <c r="AJ200" s="228">
        <f t="shared" ref="AJ200:BD200" si="293">(IF(AJ$73=0,0,AJ125/AJ$74))</f>
        <v>0.20167153384711076</v>
      </c>
      <c r="AK200" s="228">
        <f t="shared" si="293"/>
        <v>0.29398705969139977</v>
      </c>
      <c r="AL200" s="228">
        <f t="shared" si="293"/>
        <v>0.3142090220706194</v>
      </c>
      <c r="AM200" s="228">
        <f t="shared" si="293"/>
        <v>0.14271579140357601</v>
      </c>
      <c r="AN200" s="228">
        <f t="shared" si="293"/>
        <v>0.25418382461420436</v>
      </c>
      <c r="AO200" s="228">
        <f t="shared" si="293"/>
        <v>0.16125924271221892</v>
      </c>
      <c r="AP200" s="228">
        <f t="shared" si="293"/>
        <v>0.20292083273789985</v>
      </c>
      <c r="AQ200" s="228">
        <f t="shared" si="293"/>
        <v>0</v>
      </c>
      <c r="AR200" s="228">
        <f t="shared" si="293"/>
        <v>0</v>
      </c>
      <c r="AS200" s="228">
        <f t="shared" si="293"/>
        <v>0</v>
      </c>
      <c r="AT200" s="228">
        <f t="shared" si="293"/>
        <v>0</v>
      </c>
      <c r="AU200" s="228">
        <f t="shared" si="293"/>
        <v>0</v>
      </c>
      <c r="AV200" s="228">
        <f t="shared" si="293"/>
        <v>0</v>
      </c>
      <c r="AW200" s="228">
        <f t="shared" si="293"/>
        <v>0</v>
      </c>
      <c r="AX200" s="228">
        <f t="shared" si="293"/>
        <v>0</v>
      </c>
      <c r="AY200" s="228">
        <f t="shared" si="293"/>
        <v>0</v>
      </c>
      <c r="AZ200" s="228">
        <f t="shared" si="293"/>
        <v>0</v>
      </c>
      <c r="BA200" s="228">
        <f t="shared" si="293"/>
        <v>0</v>
      </c>
      <c r="BB200" s="228">
        <f t="shared" si="293"/>
        <v>0</v>
      </c>
      <c r="BC200" s="228">
        <f t="shared" si="293"/>
        <v>0</v>
      </c>
      <c r="BD200" s="228">
        <f t="shared" si="293"/>
        <v>0</v>
      </c>
      <c r="BE200" s="226"/>
      <c r="BF200" s="229">
        <f t="shared" ref="BF200:BX200" si="294">(IF(BF$73=0,0,BF125/BF$74))</f>
        <v>0.27563038330427542</v>
      </c>
      <c r="BG200" s="228">
        <f t="shared" si="294"/>
        <v>0.1935577730833232</v>
      </c>
      <c r="BH200" s="228">
        <f t="shared" si="294"/>
        <v>0.13092570780020388</v>
      </c>
      <c r="BI200" s="228">
        <f t="shared" si="294"/>
        <v>0.17022323874632417</v>
      </c>
      <c r="BJ200" s="228">
        <f t="shared" si="294"/>
        <v>0.22118269553687978</v>
      </c>
      <c r="BK200" s="228">
        <f t="shared" si="294"/>
        <v>0.26707726656198971</v>
      </c>
      <c r="BL200" s="228">
        <f t="shared" si="294"/>
        <v>0.27388519948344536</v>
      </c>
      <c r="BM200" s="228">
        <f t="shared" si="294"/>
        <v>0.21073099529285941</v>
      </c>
      <c r="BN200" s="228">
        <f t="shared" si="294"/>
        <v>0.18123888542529398</v>
      </c>
      <c r="BO200" s="228">
        <f t="shared" si="294"/>
        <v>0</v>
      </c>
      <c r="BP200" s="228">
        <f t="shared" si="294"/>
        <v>0</v>
      </c>
      <c r="BQ200" s="228">
        <f t="shared" si="294"/>
        <v>0</v>
      </c>
      <c r="BR200" s="228">
        <f t="shared" si="294"/>
        <v>0.20819335901767369</v>
      </c>
      <c r="BS200" s="228">
        <f t="shared" si="294"/>
        <v>0.18706235749541694</v>
      </c>
      <c r="BT200" s="228">
        <f t="shared" si="294"/>
        <v>0.22022306113914719</v>
      </c>
      <c r="BU200" s="228">
        <f t="shared" si="294"/>
        <v>0.21942796734502479</v>
      </c>
      <c r="BV200" s="228">
        <f t="shared" si="294"/>
        <v>0</v>
      </c>
      <c r="BW200" s="228">
        <f t="shared" si="294"/>
        <v>0.20361185140919907</v>
      </c>
      <c r="BX200" s="228">
        <f t="shared" si="294"/>
        <v>0.21942796734502479</v>
      </c>
      <c r="BY200" s="228">
        <f>IF(Info!$O$3="Q1",$BS200,IF(Info!$O$3="Q2",$BS200+$BT200,IF(Info!$O$3="Q3",$BS200+$BT200+$BU200,$BR200)))</f>
        <v>0.18706235749541694</v>
      </c>
      <c r="BZ200" s="228">
        <f>IF(Info!$O$3="Q1",$BS200,IF(Info!$O$3="Q2",$BT200,IF(Info!$O$3="Q3",$BU200,$BV200)))</f>
        <v>0.18706235749541694</v>
      </c>
      <c r="CA200" s="225"/>
    </row>
    <row r="201" spans="1:79" ht="13.95" customHeight="1" x14ac:dyDescent="0.3">
      <c r="A201" s="223"/>
      <c r="B201" s="78" t="s">
        <v>93</v>
      </c>
      <c r="C201" s="225"/>
      <c r="D201" s="227">
        <f t="shared" ref="D201:AI201" si="295">(IF(D$73=0,0,D126/D$74))</f>
        <v>0</v>
      </c>
      <c r="E201" s="228">
        <f t="shared" si="295"/>
        <v>0</v>
      </c>
      <c r="F201" s="228">
        <f t="shared" si="295"/>
        <v>0</v>
      </c>
      <c r="G201" s="228">
        <f t="shared" si="295"/>
        <v>0</v>
      </c>
      <c r="H201" s="228">
        <f t="shared" si="295"/>
        <v>0</v>
      </c>
      <c r="I201" s="228">
        <f t="shared" si="295"/>
        <v>0</v>
      </c>
      <c r="J201" s="228">
        <f t="shared" si="295"/>
        <v>0</v>
      </c>
      <c r="K201" s="228">
        <f t="shared" si="295"/>
        <v>0</v>
      </c>
      <c r="L201" s="228">
        <f t="shared" si="295"/>
        <v>0</v>
      </c>
      <c r="M201" s="228">
        <f t="shared" si="295"/>
        <v>0</v>
      </c>
      <c r="N201" s="228">
        <f t="shared" si="295"/>
        <v>0</v>
      </c>
      <c r="O201" s="228">
        <f t="shared" si="295"/>
        <v>0</v>
      </c>
      <c r="P201" s="228">
        <f t="shared" si="295"/>
        <v>0</v>
      </c>
      <c r="Q201" s="775">
        <f t="shared" si="295"/>
        <v>0</v>
      </c>
      <c r="R201" s="228">
        <f t="shared" si="295"/>
        <v>0</v>
      </c>
      <c r="S201" s="228">
        <f t="shared" si="295"/>
        <v>0</v>
      </c>
      <c r="T201" s="228">
        <f t="shared" si="295"/>
        <v>0</v>
      </c>
      <c r="U201" s="228">
        <f t="shared" si="295"/>
        <v>0</v>
      </c>
      <c r="V201" s="228">
        <f t="shared" si="295"/>
        <v>0</v>
      </c>
      <c r="W201" s="228">
        <f t="shared" si="295"/>
        <v>0</v>
      </c>
      <c r="X201" s="228">
        <f t="shared" si="295"/>
        <v>0</v>
      </c>
      <c r="Y201" s="228">
        <f t="shared" si="295"/>
        <v>0</v>
      </c>
      <c r="Z201" s="228">
        <f t="shared" si="295"/>
        <v>0</v>
      </c>
      <c r="AA201" s="228">
        <f t="shared" si="295"/>
        <v>0</v>
      </c>
      <c r="AB201" s="228">
        <f t="shared" si="295"/>
        <v>0</v>
      </c>
      <c r="AC201" s="228">
        <f t="shared" si="295"/>
        <v>0</v>
      </c>
      <c r="AD201" s="228">
        <f t="shared" si="295"/>
        <v>0</v>
      </c>
      <c r="AE201" s="228">
        <f t="shared" si="295"/>
        <v>0</v>
      </c>
      <c r="AF201" s="228">
        <f t="shared" si="295"/>
        <v>0</v>
      </c>
      <c r="AG201" s="228">
        <f t="shared" si="295"/>
        <v>0</v>
      </c>
      <c r="AH201" s="228">
        <f t="shared" si="295"/>
        <v>0</v>
      </c>
      <c r="AI201" s="228">
        <f t="shared" si="295"/>
        <v>0</v>
      </c>
      <c r="AJ201" s="228">
        <f t="shared" ref="AJ201:BD201" si="296">(IF(AJ$73=0,0,AJ126/AJ$74))</f>
        <v>0</v>
      </c>
      <c r="AK201" s="228">
        <f t="shared" si="296"/>
        <v>0</v>
      </c>
      <c r="AL201" s="228">
        <f t="shared" si="296"/>
        <v>0</v>
      </c>
      <c r="AM201" s="228">
        <f t="shared" si="296"/>
        <v>0</v>
      </c>
      <c r="AN201" s="228">
        <f t="shared" si="296"/>
        <v>0</v>
      </c>
      <c r="AO201" s="228">
        <f t="shared" si="296"/>
        <v>0</v>
      </c>
      <c r="AP201" s="228">
        <f t="shared" si="296"/>
        <v>0</v>
      </c>
      <c r="AQ201" s="228">
        <f t="shared" si="296"/>
        <v>0</v>
      </c>
      <c r="AR201" s="228">
        <f t="shared" si="296"/>
        <v>0</v>
      </c>
      <c r="AS201" s="228">
        <f t="shared" si="296"/>
        <v>0</v>
      </c>
      <c r="AT201" s="228">
        <f t="shared" si="296"/>
        <v>0</v>
      </c>
      <c r="AU201" s="228">
        <f t="shared" si="296"/>
        <v>0</v>
      </c>
      <c r="AV201" s="228">
        <f t="shared" si="296"/>
        <v>0</v>
      </c>
      <c r="AW201" s="228">
        <f t="shared" si="296"/>
        <v>0</v>
      </c>
      <c r="AX201" s="228">
        <f t="shared" si="296"/>
        <v>0</v>
      </c>
      <c r="AY201" s="228">
        <f t="shared" si="296"/>
        <v>0</v>
      </c>
      <c r="AZ201" s="228">
        <f t="shared" si="296"/>
        <v>0</v>
      </c>
      <c r="BA201" s="228">
        <f t="shared" si="296"/>
        <v>0</v>
      </c>
      <c r="BB201" s="228">
        <f t="shared" si="296"/>
        <v>0</v>
      </c>
      <c r="BC201" s="228">
        <f t="shared" si="296"/>
        <v>0</v>
      </c>
      <c r="BD201" s="228">
        <f t="shared" si="296"/>
        <v>0</v>
      </c>
      <c r="BE201" s="226"/>
      <c r="BF201" s="229">
        <f t="shared" ref="BF201:BX201" si="297">(IF(BF$73=0,0,BF126/BF$74))</f>
        <v>0</v>
      </c>
      <c r="BG201" s="228">
        <f t="shared" si="297"/>
        <v>0</v>
      </c>
      <c r="BH201" s="228">
        <f t="shared" si="297"/>
        <v>0</v>
      </c>
      <c r="BI201" s="228">
        <f t="shared" si="297"/>
        <v>0</v>
      </c>
      <c r="BJ201" s="228">
        <f t="shared" si="297"/>
        <v>0</v>
      </c>
      <c r="BK201" s="228">
        <f t="shared" si="297"/>
        <v>0</v>
      </c>
      <c r="BL201" s="228">
        <f t="shared" si="297"/>
        <v>0</v>
      </c>
      <c r="BM201" s="228">
        <f t="shared" si="297"/>
        <v>0</v>
      </c>
      <c r="BN201" s="228">
        <f t="shared" si="297"/>
        <v>0</v>
      </c>
      <c r="BO201" s="228">
        <f t="shared" si="297"/>
        <v>0</v>
      </c>
      <c r="BP201" s="228">
        <f t="shared" si="297"/>
        <v>0</v>
      </c>
      <c r="BQ201" s="228">
        <f t="shared" si="297"/>
        <v>0</v>
      </c>
      <c r="BR201" s="228">
        <f t="shared" si="297"/>
        <v>0</v>
      </c>
      <c r="BS201" s="228">
        <f t="shared" si="297"/>
        <v>0</v>
      </c>
      <c r="BT201" s="228">
        <f t="shared" si="297"/>
        <v>0</v>
      </c>
      <c r="BU201" s="228">
        <f t="shared" si="297"/>
        <v>0</v>
      </c>
      <c r="BV201" s="228">
        <f t="shared" si="297"/>
        <v>0</v>
      </c>
      <c r="BW201" s="228">
        <f t="shared" si="297"/>
        <v>0</v>
      </c>
      <c r="BX201" s="228">
        <f t="shared" si="297"/>
        <v>0</v>
      </c>
      <c r="BY201" s="228">
        <f>IF(Info!$O$3="Q1",$BS201,IF(Info!$O$3="Q2",$BS201+$BT201,IF(Info!$O$3="Q3",$BS201+$BT201+$BU201,$BR201)))</f>
        <v>0</v>
      </c>
      <c r="BZ201" s="228">
        <f>IF(Info!$O$3="Q1",$BS201,IF(Info!$O$3="Q2",$BT201,IF(Info!$O$3="Q3",$BU201,$BV201)))</f>
        <v>0</v>
      </c>
      <c r="CA201" s="225"/>
    </row>
    <row r="202" spans="1:79" ht="13.95" customHeight="1" x14ac:dyDescent="0.3">
      <c r="A202" s="223"/>
      <c r="B202" s="78" t="s">
        <v>95</v>
      </c>
      <c r="C202" s="225"/>
      <c r="D202" s="227">
        <f t="shared" ref="D202:AI202" si="298">(IF(D$73=0,0,D127/D$74))</f>
        <v>0</v>
      </c>
      <c r="E202" s="228">
        <f t="shared" si="298"/>
        <v>0</v>
      </c>
      <c r="F202" s="228">
        <f t="shared" si="298"/>
        <v>0</v>
      </c>
      <c r="G202" s="228">
        <f t="shared" si="298"/>
        <v>0</v>
      </c>
      <c r="H202" s="228">
        <f t="shared" si="298"/>
        <v>0</v>
      </c>
      <c r="I202" s="228">
        <f t="shared" si="298"/>
        <v>0</v>
      </c>
      <c r="J202" s="228">
        <f t="shared" si="298"/>
        <v>0</v>
      </c>
      <c r="K202" s="228">
        <f t="shared" si="298"/>
        <v>0</v>
      </c>
      <c r="L202" s="228">
        <f t="shared" si="298"/>
        <v>0</v>
      </c>
      <c r="M202" s="228">
        <f t="shared" si="298"/>
        <v>0</v>
      </c>
      <c r="N202" s="228">
        <f t="shared" si="298"/>
        <v>0</v>
      </c>
      <c r="O202" s="228">
        <f t="shared" si="298"/>
        <v>0</v>
      </c>
      <c r="P202" s="228">
        <f t="shared" si="298"/>
        <v>0</v>
      </c>
      <c r="Q202" s="775">
        <f t="shared" si="298"/>
        <v>0</v>
      </c>
      <c r="R202" s="228">
        <f t="shared" si="298"/>
        <v>0</v>
      </c>
      <c r="S202" s="228">
        <f t="shared" si="298"/>
        <v>0</v>
      </c>
      <c r="T202" s="228">
        <f t="shared" si="298"/>
        <v>0</v>
      </c>
      <c r="U202" s="228">
        <f t="shared" si="298"/>
        <v>0</v>
      </c>
      <c r="V202" s="228">
        <f t="shared" si="298"/>
        <v>0</v>
      </c>
      <c r="W202" s="228">
        <f t="shared" si="298"/>
        <v>0</v>
      </c>
      <c r="X202" s="228">
        <f t="shared" si="298"/>
        <v>0</v>
      </c>
      <c r="Y202" s="228">
        <f t="shared" si="298"/>
        <v>0</v>
      </c>
      <c r="Z202" s="228">
        <f t="shared" si="298"/>
        <v>0</v>
      </c>
      <c r="AA202" s="228">
        <f t="shared" si="298"/>
        <v>0</v>
      </c>
      <c r="AB202" s="228">
        <f t="shared" si="298"/>
        <v>0</v>
      </c>
      <c r="AC202" s="228">
        <f t="shared" si="298"/>
        <v>0</v>
      </c>
      <c r="AD202" s="228">
        <f t="shared" si="298"/>
        <v>0</v>
      </c>
      <c r="AE202" s="228">
        <f t="shared" si="298"/>
        <v>0</v>
      </c>
      <c r="AF202" s="228">
        <f t="shared" si="298"/>
        <v>0</v>
      </c>
      <c r="AG202" s="228">
        <f t="shared" si="298"/>
        <v>0</v>
      </c>
      <c r="AH202" s="228">
        <f t="shared" si="298"/>
        <v>0</v>
      </c>
      <c r="AI202" s="228">
        <f t="shared" si="298"/>
        <v>0</v>
      </c>
      <c r="AJ202" s="228">
        <f t="shared" ref="AJ202:BD202" si="299">(IF(AJ$73=0,0,AJ127/AJ$74))</f>
        <v>0</v>
      </c>
      <c r="AK202" s="228">
        <f t="shared" si="299"/>
        <v>0</v>
      </c>
      <c r="AL202" s="228">
        <f t="shared" si="299"/>
        <v>0</v>
      </c>
      <c r="AM202" s="228">
        <f t="shared" si="299"/>
        <v>0</v>
      </c>
      <c r="AN202" s="228">
        <f t="shared" si="299"/>
        <v>0</v>
      </c>
      <c r="AO202" s="228">
        <f t="shared" si="299"/>
        <v>0</v>
      </c>
      <c r="AP202" s="228">
        <f t="shared" si="299"/>
        <v>0</v>
      </c>
      <c r="AQ202" s="228">
        <f t="shared" si="299"/>
        <v>0</v>
      </c>
      <c r="AR202" s="228">
        <f t="shared" si="299"/>
        <v>0</v>
      </c>
      <c r="AS202" s="228">
        <f t="shared" si="299"/>
        <v>0</v>
      </c>
      <c r="AT202" s="228">
        <f t="shared" si="299"/>
        <v>0</v>
      </c>
      <c r="AU202" s="228">
        <f t="shared" si="299"/>
        <v>0</v>
      </c>
      <c r="AV202" s="228">
        <f t="shared" si="299"/>
        <v>0</v>
      </c>
      <c r="AW202" s="228">
        <f t="shared" si="299"/>
        <v>0</v>
      </c>
      <c r="AX202" s="228">
        <f t="shared" si="299"/>
        <v>0</v>
      </c>
      <c r="AY202" s="228">
        <f t="shared" si="299"/>
        <v>0</v>
      </c>
      <c r="AZ202" s="228">
        <f t="shared" si="299"/>
        <v>0</v>
      </c>
      <c r="BA202" s="228">
        <f t="shared" si="299"/>
        <v>0</v>
      </c>
      <c r="BB202" s="228">
        <f t="shared" si="299"/>
        <v>0</v>
      </c>
      <c r="BC202" s="228">
        <f t="shared" si="299"/>
        <v>0</v>
      </c>
      <c r="BD202" s="228">
        <f t="shared" si="299"/>
        <v>0</v>
      </c>
      <c r="BE202" s="226"/>
      <c r="BF202" s="229">
        <f t="shared" ref="BF202:BX202" si="300">(IF(BF$73=0,0,BF127/BF$74))</f>
        <v>0</v>
      </c>
      <c r="BG202" s="228">
        <f t="shared" si="300"/>
        <v>0</v>
      </c>
      <c r="BH202" s="228">
        <f t="shared" si="300"/>
        <v>0</v>
      </c>
      <c r="BI202" s="228">
        <f t="shared" si="300"/>
        <v>0</v>
      </c>
      <c r="BJ202" s="228">
        <f t="shared" si="300"/>
        <v>0</v>
      </c>
      <c r="BK202" s="228">
        <f t="shared" si="300"/>
        <v>0</v>
      </c>
      <c r="BL202" s="228">
        <f t="shared" si="300"/>
        <v>0</v>
      </c>
      <c r="BM202" s="228">
        <f t="shared" si="300"/>
        <v>0</v>
      </c>
      <c r="BN202" s="228">
        <f t="shared" si="300"/>
        <v>0</v>
      </c>
      <c r="BO202" s="228">
        <f t="shared" si="300"/>
        <v>0</v>
      </c>
      <c r="BP202" s="228">
        <f t="shared" si="300"/>
        <v>0</v>
      </c>
      <c r="BQ202" s="228">
        <f t="shared" si="300"/>
        <v>0</v>
      </c>
      <c r="BR202" s="228">
        <f t="shared" si="300"/>
        <v>0</v>
      </c>
      <c r="BS202" s="228">
        <f t="shared" si="300"/>
        <v>0</v>
      </c>
      <c r="BT202" s="228">
        <f t="shared" si="300"/>
        <v>0</v>
      </c>
      <c r="BU202" s="228">
        <f t="shared" si="300"/>
        <v>0</v>
      </c>
      <c r="BV202" s="228">
        <f t="shared" si="300"/>
        <v>0</v>
      </c>
      <c r="BW202" s="228">
        <f t="shared" si="300"/>
        <v>0</v>
      </c>
      <c r="BX202" s="228">
        <f t="shared" si="300"/>
        <v>0</v>
      </c>
      <c r="BY202" s="228">
        <f>IF(Info!$O$3="Q1",$BS202,IF(Info!$O$3="Q2",$BS202+$BT202,IF(Info!$O$3="Q3",$BS202+$BT202+$BU202,$BR202)))</f>
        <v>0</v>
      </c>
      <c r="BZ202" s="228">
        <f>IF(Info!$O$3="Q1",$BS202,IF(Info!$O$3="Q2",$BT202,IF(Info!$O$3="Q3",$BU202,$BV202)))</f>
        <v>0</v>
      </c>
      <c r="CA202" s="225"/>
    </row>
    <row r="203" spans="1:79" ht="13.95" customHeight="1" x14ac:dyDescent="0.3">
      <c r="A203" s="223"/>
      <c r="B203" s="78" t="s">
        <v>97</v>
      </c>
      <c r="C203" s="225"/>
      <c r="D203" s="227">
        <f t="shared" ref="D203:AI203" si="301">(IF(D$73=0,0,D128/D$74))</f>
        <v>0</v>
      </c>
      <c r="E203" s="228">
        <f t="shared" si="301"/>
        <v>0</v>
      </c>
      <c r="F203" s="228">
        <f t="shared" si="301"/>
        <v>0</v>
      </c>
      <c r="G203" s="228">
        <f t="shared" si="301"/>
        <v>0</v>
      </c>
      <c r="H203" s="228">
        <f t="shared" si="301"/>
        <v>0</v>
      </c>
      <c r="I203" s="228">
        <f t="shared" si="301"/>
        <v>0</v>
      </c>
      <c r="J203" s="228">
        <f t="shared" si="301"/>
        <v>0</v>
      </c>
      <c r="K203" s="228">
        <f t="shared" si="301"/>
        <v>0</v>
      </c>
      <c r="L203" s="228">
        <f t="shared" si="301"/>
        <v>0</v>
      </c>
      <c r="M203" s="228">
        <f t="shared" si="301"/>
        <v>0</v>
      </c>
      <c r="N203" s="228">
        <f t="shared" si="301"/>
        <v>0</v>
      </c>
      <c r="O203" s="228">
        <f t="shared" si="301"/>
        <v>0</v>
      </c>
      <c r="P203" s="228">
        <f t="shared" si="301"/>
        <v>0</v>
      </c>
      <c r="Q203" s="775">
        <f t="shared" si="301"/>
        <v>0</v>
      </c>
      <c r="R203" s="228">
        <f t="shared" si="301"/>
        <v>0</v>
      </c>
      <c r="S203" s="228">
        <f t="shared" si="301"/>
        <v>0</v>
      </c>
      <c r="T203" s="228">
        <f t="shared" si="301"/>
        <v>0</v>
      </c>
      <c r="U203" s="228">
        <f t="shared" si="301"/>
        <v>0</v>
      </c>
      <c r="V203" s="228">
        <f t="shared" si="301"/>
        <v>0</v>
      </c>
      <c r="W203" s="228">
        <f t="shared" si="301"/>
        <v>0</v>
      </c>
      <c r="X203" s="228">
        <f t="shared" si="301"/>
        <v>0</v>
      </c>
      <c r="Y203" s="228">
        <f t="shared" si="301"/>
        <v>0</v>
      </c>
      <c r="Z203" s="228">
        <f t="shared" si="301"/>
        <v>0</v>
      </c>
      <c r="AA203" s="228">
        <f t="shared" si="301"/>
        <v>0</v>
      </c>
      <c r="AB203" s="228">
        <f t="shared" si="301"/>
        <v>0</v>
      </c>
      <c r="AC203" s="228">
        <f t="shared" si="301"/>
        <v>0</v>
      </c>
      <c r="AD203" s="228">
        <f t="shared" si="301"/>
        <v>0</v>
      </c>
      <c r="AE203" s="228">
        <f t="shared" si="301"/>
        <v>0</v>
      </c>
      <c r="AF203" s="228">
        <f t="shared" si="301"/>
        <v>0</v>
      </c>
      <c r="AG203" s="228">
        <f t="shared" si="301"/>
        <v>0</v>
      </c>
      <c r="AH203" s="228">
        <f t="shared" si="301"/>
        <v>0</v>
      </c>
      <c r="AI203" s="228">
        <f t="shared" si="301"/>
        <v>0</v>
      </c>
      <c r="AJ203" s="228">
        <f t="shared" ref="AJ203:BD203" si="302">(IF(AJ$73=0,0,AJ128/AJ$74))</f>
        <v>0</v>
      </c>
      <c r="AK203" s="228">
        <f t="shared" si="302"/>
        <v>0</v>
      </c>
      <c r="AL203" s="228">
        <f t="shared" si="302"/>
        <v>0</v>
      </c>
      <c r="AM203" s="228">
        <f t="shared" si="302"/>
        <v>0</v>
      </c>
      <c r="AN203" s="228">
        <f t="shared" si="302"/>
        <v>0</v>
      </c>
      <c r="AO203" s="228">
        <f t="shared" si="302"/>
        <v>0</v>
      </c>
      <c r="AP203" s="228">
        <f t="shared" si="302"/>
        <v>0</v>
      </c>
      <c r="AQ203" s="228">
        <f t="shared" si="302"/>
        <v>0</v>
      </c>
      <c r="AR203" s="228">
        <f t="shared" si="302"/>
        <v>0</v>
      </c>
      <c r="AS203" s="228">
        <f t="shared" si="302"/>
        <v>0</v>
      </c>
      <c r="AT203" s="228">
        <f t="shared" si="302"/>
        <v>0</v>
      </c>
      <c r="AU203" s="228">
        <f t="shared" si="302"/>
        <v>0</v>
      </c>
      <c r="AV203" s="228">
        <f t="shared" si="302"/>
        <v>0</v>
      </c>
      <c r="AW203" s="228">
        <f t="shared" si="302"/>
        <v>0</v>
      </c>
      <c r="AX203" s="228">
        <f t="shared" si="302"/>
        <v>0</v>
      </c>
      <c r="AY203" s="228">
        <f t="shared" si="302"/>
        <v>0</v>
      </c>
      <c r="AZ203" s="228">
        <f t="shared" si="302"/>
        <v>0</v>
      </c>
      <c r="BA203" s="228">
        <f t="shared" si="302"/>
        <v>0</v>
      </c>
      <c r="BB203" s="228">
        <f t="shared" si="302"/>
        <v>0</v>
      </c>
      <c r="BC203" s="228">
        <f t="shared" si="302"/>
        <v>0</v>
      </c>
      <c r="BD203" s="228">
        <f t="shared" si="302"/>
        <v>0</v>
      </c>
      <c r="BE203" s="226"/>
      <c r="BF203" s="229">
        <f t="shared" ref="BF203:BX203" si="303">(IF(BF$73=0,0,BF128/BF$74))</f>
        <v>0</v>
      </c>
      <c r="BG203" s="228">
        <f t="shared" si="303"/>
        <v>0</v>
      </c>
      <c r="BH203" s="228">
        <f t="shared" si="303"/>
        <v>0</v>
      </c>
      <c r="BI203" s="228">
        <f t="shared" si="303"/>
        <v>0</v>
      </c>
      <c r="BJ203" s="228">
        <f t="shared" si="303"/>
        <v>0</v>
      </c>
      <c r="BK203" s="228">
        <f t="shared" si="303"/>
        <v>0</v>
      </c>
      <c r="BL203" s="228">
        <f t="shared" si="303"/>
        <v>0</v>
      </c>
      <c r="BM203" s="228">
        <f t="shared" si="303"/>
        <v>0</v>
      </c>
      <c r="BN203" s="228">
        <f t="shared" si="303"/>
        <v>0</v>
      </c>
      <c r="BO203" s="228">
        <f t="shared" si="303"/>
        <v>0</v>
      </c>
      <c r="BP203" s="228">
        <f t="shared" si="303"/>
        <v>0</v>
      </c>
      <c r="BQ203" s="228">
        <f t="shared" si="303"/>
        <v>0</v>
      </c>
      <c r="BR203" s="228">
        <f t="shared" si="303"/>
        <v>0</v>
      </c>
      <c r="BS203" s="228">
        <f t="shared" si="303"/>
        <v>0</v>
      </c>
      <c r="BT203" s="228">
        <f t="shared" si="303"/>
        <v>0</v>
      </c>
      <c r="BU203" s="228">
        <f t="shared" si="303"/>
        <v>0</v>
      </c>
      <c r="BV203" s="228">
        <f t="shared" si="303"/>
        <v>0</v>
      </c>
      <c r="BW203" s="228">
        <f t="shared" si="303"/>
        <v>0</v>
      </c>
      <c r="BX203" s="228">
        <f t="shared" si="303"/>
        <v>0</v>
      </c>
      <c r="BY203" s="228">
        <f>IF(Info!$O$3="Q1",$BS203,IF(Info!$O$3="Q2",$BS203+$BT203,IF(Info!$O$3="Q3",$BS203+$BT203+$BU203,$BR203)))</f>
        <v>0</v>
      </c>
      <c r="BZ203" s="228">
        <f>IF(Info!$O$3="Q1",$BS203,IF(Info!$O$3="Q2",$BT203,IF(Info!$O$3="Q3",$BU203,$BV203)))</f>
        <v>0</v>
      </c>
      <c r="CA203" s="225"/>
    </row>
    <row r="204" spans="1:79" ht="13.95" customHeight="1" x14ac:dyDescent="0.3">
      <c r="A204" s="223"/>
      <c r="B204" s="78" t="s">
        <v>99</v>
      </c>
      <c r="C204" s="225"/>
      <c r="D204" s="227">
        <f t="shared" ref="D204:AI204" si="304">(IF(D$73=0,0,D129/D$74))</f>
        <v>0</v>
      </c>
      <c r="E204" s="228">
        <f t="shared" si="304"/>
        <v>0</v>
      </c>
      <c r="F204" s="228">
        <f t="shared" si="304"/>
        <v>0</v>
      </c>
      <c r="G204" s="228">
        <f t="shared" si="304"/>
        <v>0</v>
      </c>
      <c r="H204" s="228">
        <f t="shared" si="304"/>
        <v>0</v>
      </c>
      <c r="I204" s="228">
        <f t="shared" si="304"/>
        <v>0</v>
      </c>
      <c r="J204" s="228">
        <f t="shared" si="304"/>
        <v>0</v>
      </c>
      <c r="K204" s="228">
        <f t="shared" si="304"/>
        <v>0</v>
      </c>
      <c r="L204" s="228">
        <f t="shared" si="304"/>
        <v>0</v>
      </c>
      <c r="M204" s="228">
        <f t="shared" si="304"/>
        <v>0</v>
      </c>
      <c r="N204" s="228">
        <f t="shared" si="304"/>
        <v>0</v>
      </c>
      <c r="O204" s="228">
        <f t="shared" si="304"/>
        <v>0</v>
      </c>
      <c r="P204" s="228">
        <f t="shared" si="304"/>
        <v>0</v>
      </c>
      <c r="Q204" s="775">
        <f t="shared" si="304"/>
        <v>0</v>
      </c>
      <c r="R204" s="228">
        <f t="shared" si="304"/>
        <v>0</v>
      </c>
      <c r="S204" s="228">
        <f t="shared" si="304"/>
        <v>0</v>
      </c>
      <c r="T204" s="228">
        <f t="shared" si="304"/>
        <v>0</v>
      </c>
      <c r="U204" s="228">
        <f t="shared" si="304"/>
        <v>0</v>
      </c>
      <c r="V204" s="228">
        <f t="shared" si="304"/>
        <v>0</v>
      </c>
      <c r="W204" s="228">
        <f t="shared" si="304"/>
        <v>0</v>
      </c>
      <c r="X204" s="228">
        <f t="shared" si="304"/>
        <v>0</v>
      </c>
      <c r="Y204" s="228">
        <f t="shared" si="304"/>
        <v>0</v>
      </c>
      <c r="Z204" s="228">
        <f t="shared" si="304"/>
        <v>0</v>
      </c>
      <c r="AA204" s="228">
        <f t="shared" si="304"/>
        <v>0</v>
      </c>
      <c r="AB204" s="228">
        <f t="shared" si="304"/>
        <v>0</v>
      </c>
      <c r="AC204" s="228">
        <f t="shared" si="304"/>
        <v>0</v>
      </c>
      <c r="AD204" s="228">
        <f t="shared" si="304"/>
        <v>0</v>
      </c>
      <c r="AE204" s="228">
        <f t="shared" si="304"/>
        <v>0</v>
      </c>
      <c r="AF204" s="228">
        <f t="shared" si="304"/>
        <v>0</v>
      </c>
      <c r="AG204" s="228">
        <f t="shared" si="304"/>
        <v>0</v>
      </c>
      <c r="AH204" s="228">
        <f t="shared" si="304"/>
        <v>0</v>
      </c>
      <c r="AI204" s="228">
        <f t="shared" si="304"/>
        <v>0</v>
      </c>
      <c r="AJ204" s="228">
        <f t="shared" ref="AJ204:BD204" si="305">(IF(AJ$73=0,0,AJ129/AJ$74))</f>
        <v>0</v>
      </c>
      <c r="AK204" s="228">
        <f t="shared" si="305"/>
        <v>0</v>
      </c>
      <c r="AL204" s="228">
        <f t="shared" si="305"/>
        <v>0</v>
      </c>
      <c r="AM204" s="228">
        <f t="shared" si="305"/>
        <v>0</v>
      </c>
      <c r="AN204" s="228">
        <f t="shared" si="305"/>
        <v>0</v>
      </c>
      <c r="AO204" s="228">
        <f t="shared" si="305"/>
        <v>0</v>
      </c>
      <c r="AP204" s="228">
        <f t="shared" si="305"/>
        <v>0</v>
      </c>
      <c r="AQ204" s="228">
        <f t="shared" si="305"/>
        <v>0</v>
      </c>
      <c r="AR204" s="228">
        <f t="shared" si="305"/>
        <v>0</v>
      </c>
      <c r="AS204" s="228">
        <f t="shared" si="305"/>
        <v>0</v>
      </c>
      <c r="AT204" s="228">
        <f t="shared" si="305"/>
        <v>0</v>
      </c>
      <c r="AU204" s="228">
        <f t="shared" si="305"/>
        <v>0</v>
      </c>
      <c r="AV204" s="228">
        <f t="shared" si="305"/>
        <v>0</v>
      </c>
      <c r="AW204" s="228">
        <f t="shared" si="305"/>
        <v>0</v>
      </c>
      <c r="AX204" s="228">
        <f t="shared" si="305"/>
        <v>0</v>
      </c>
      <c r="AY204" s="228">
        <f t="shared" si="305"/>
        <v>0</v>
      </c>
      <c r="AZ204" s="228">
        <f t="shared" si="305"/>
        <v>0</v>
      </c>
      <c r="BA204" s="228">
        <f t="shared" si="305"/>
        <v>0</v>
      </c>
      <c r="BB204" s="228">
        <f t="shared" si="305"/>
        <v>0</v>
      </c>
      <c r="BC204" s="228">
        <f t="shared" si="305"/>
        <v>0</v>
      </c>
      <c r="BD204" s="228">
        <f t="shared" si="305"/>
        <v>0</v>
      </c>
      <c r="BE204" s="226"/>
      <c r="BF204" s="229">
        <f t="shared" ref="BF204:BX204" si="306">(IF(BF$73=0,0,BF129/BF$74))</f>
        <v>0</v>
      </c>
      <c r="BG204" s="228">
        <f t="shared" si="306"/>
        <v>0</v>
      </c>
      <c r="BH204" s="228">
        <f t="shared" si="306"/>
        <v>0</v>
      </c>
      <c r="BI204" s="228">
        <f t="shared" si="306"/>
        <v>0</v>
      </c>
      <c r="BJ204" s="228">
        <f t="shared" si="306"/>
        <v>0</v>
      </c>
      <c r="BK204" s="228">
        <f t="shared" si="306"/>
        <v>0</v>
      </c>
      <c r="BL204" s="228">
        <f t="shared" si="306"/>
        <v>0</v>
      </c>
      <c r="BM204" s="228">
        <f t="shared" si="306"/>
        <v>0</v>
      </c>
      <c r="BN204" s="228">
        <f t="shared" si="306"/>
        <v>0</v>
      </c>
      <c r="BO204" s="228">
        <f t="shared" si="306"/>
        <v>0</v>
      </c>
      <c r="BP204" s="228">
        <f t="shared" si="306"/>
        <v>0</v>
      </c>
      <c r="BQ204" s="228">
        <f t="shared" si="306"/>
        <v>0</v>
      </c>
      <c r="BR204" s="228">
        <f t="shared" si="306"/>
        <v>0</v>
      </c>
      <c r="BS204" s="228">
        <f t="shared" si="306"/>
        <v>0</v>
      </c>
      <c r="BT204" s="228">
        <f t="shared" si="306"/>
        <v>0</v>
      </c>
      <c r="BU204" s="228">
        <f t="shared" si="306"/>
        <v>0</v>
      </c>
      <c r="BV204" s="228">
        <f t="shared" si="306"/>
        <v>0</v>
      </c>
      <c r="BW204" s="228">
        <f t="shared" si="306"/>
        <v>0</v>
      </c>
      <c r="BX204" s="228">
        <f t="shared" si="306"/>
        <v>0</v>
      </c>
      <c r="BY204" s="228">
        <f>IF(Info!$O$3="Q1",$BS204,IF(Info!$O$3="Q2",$BS204+$BT204,IF(Info!$O$3="Q3",$BS204+$BT204+$BU204,$BR204)))</f>
        <v>0</v>
      </c>
      <c r="BZ204" s="228">
        <f>IF(Info!$O$3="Q1",$BS204,IF(Info!$O$3="Q2",$BT204,IF(Info!$O$3="Q3",$BU204,$BV204)))</f>
        <v>0</v>
      </c>
      <c r="CA204" s="225"/>
    </row>
    <row r="205" spans="1:79" ht="13.95" customHeight="1" x14ac:dyDescent="0.3">
      <c r="A205" s="223"/>
      <c r="B205" s="78" t="s">
        <v>375</v>
      </c>
      <c r="C205" s="225"/>
      <c r="D205" s="227">
        <f t="shared" ref="D205:AI205" si="307">(IF(D$73=0,0,D130/D$74))</f>
        <v>0.10727829432444959</v>
      </c>
      <c r="E205" s="228">
        <f t="shared" si="307"/>
        <v>0.11799198635299717</v>
      </c>
      <c r="F205" s="228">
        <f t="shared" si="307"/>
        <v>0.23014888165639494</v>
      </c>
      <c r="G205" s="228">
        <f t="shared" si="307"/>
        <v>0.16062368051706039</v>
      </c>
      <c r="H205" s="228">
        <f t="shared" si="307"/>
        <v>8.8346973662314865E-2</v>
      </c>
      <c r="I205" s="228">
        <f t="shared" si="307"/>
        <v>6.952923072624248E-2</v>
      </c>
      <c r="J205" s="228">
        <f t="shared" si="307"/>
        <v>8.9669989818753404E-2</v>
      </c>
      <c r="K205" s="228">
        <f t="shared" si="307"/>
        <v>0.21706117511548495</v>
      </c>
      <c r="L205" s="228">
        <f t="shared" si="307"/>
        <v>0.12809618349844296</v>
      </c>
      <c r="M205" s="228">
        <f t="shared" si="307"/>
        <v>5.9289311488055052E-2</v>
      </c>
      <c r="N205" s="228">
        <f t="shared" si="307"/>
        <v>9.9081238360544985E-2</v>
      </c>
      <c r="O205" s="228">
        <f t="shared" si="307"/>
        <v>8.2570555743491869E-2</v>
      </c>
      <c r="P205" s="228">
        <f t="shared" si="307"/>
        <v>9.5746601728069369E-2</v>
      </c>
      <c r="Q205" s="775">
        <f t="shared" si="307"/>
        <v>8.0450773115142635E-2</v>
      </c>
      <c r="R205" s="228">
        <f t="shared" si="307"/>
        <v>7.0271687888763382E-2</v>
      </c>
      <c r="S205" s="228">
        <f t="shared" si="307"/>
        <v>7.6968109853237654E-2</v>
      </c>
      <c r="T205" s="228">
        <f t="shared" si="307"/>
        <v>0.10604085398423463</v>
      </c>
      <c r="U205" s="228">
        <f t="shared" si="307"/>
        <v>0.11241866291440729</v>
      </c>
      <c r="V205" s="228">
        <f t="shared" si="307"/>
        <v>0.10363884029549733</v>
      </c>
      <c r="W205" s="228">
        <f t="shared" si="307"/>
        <v>0.1217127743273592</v>
      </c>
      <c r="X205" s="228">
        <f t="shared" si="307"/>
        <v>7.4939648617482507E-2</v>
      </c>
      <c r="Y205" s="228">
        <f t="shared" si="307"/>
        <v>0.12426490849244244</v>
      </c>
      <c r="Z205" s="228">
        <f t="shared" si="307"/>
        <v>0.18811576443008171</v>
      </c>
      <c r="AA205" s="228">
        <f t="shared" si="307"/>
        <v>0.12797218589945547</v>
      </c>
      <c r="AB205" s="228">
        <f t="shared" si="307"/>
        <v>0.12631709307269656</v>
      </c>
      <c r="AC205" s="228">
        <f t="shared" si="307"/>
        <v>0.15907134391050298</v>
      </c>
      <c r="AD205" s="228">
        <f t="shared" si="307"/>
        <v>0.14917319917319916</v>
      </c>
      <c r="AE205" s="228">
        <f t="shared" si="307"/>
        <v>0.20646234357975368</v>
      </c>
      <c r="AF205" s="228">
        <f t="shared" si="307"/>
        <v>0.14890992871771264</v>
      </c>
      <c r="AG205" s="228">
        <f t="shared" si="307"/>
        <v>9.4653489076139047E-2</v>
      </c>
      <c r="AH205" s="228">
        <f t="shared" si="307"/>
        <v>0.10910609700064558</v>
      </c>
      <c r="AI205" s="228">
        <f t="shared" si="307"/>
        <v>7.2397654243338869E-2</v>
      </c>
      <c r="AJ205" s="228">
        <f t="shared" ref="AJ205:BD205" si="308">(IF(AJ$73=0,0,AJ130/AJ$74))</f>
        <v>0.10861174659736643</v>
      </c>
      <c r="AK205" s="228">
        <f t="shared" si="308"/>
        <v>0.15832897891436648</v>
      </c>
      <c r="AL205" s="228">
        <f t="shared" si="308"/>
        <v>0.16921967137718252</v>
      </c>
      <c r="AM205" s="228">
        <f t="shared" si="308"/>
        <v>6.4649384873147697E-2</v>
      </c>
      <c r="AN205" s="228">
        <f t="shared" si="308"/>
        <v>0.11514372547283941</v>
      </c>
      <c r="AO205" s="228">
        <f t="shared" si="308"/>
        <v>7.3049455452155049E-2</v>
      </c>
      <c r="AP205" s="228">
        <f t="shared" si="308"/>
        <v>9.1921902162561964E-2</v>
      </c>
      <c r="AQ205" s="228">
        <f t="shared" si="308"/>
        <v>0</v>
      </c>
      <c r="AR205" s="228">
        <f t="shared" si="308"/>
        <v>0</v>
      </c>
      <c r="AS205" s="228">
        <f t="shared" si="308"/>
        <v>0</v>
      </c>
      <c r="AT205" s="228">
        <f t="shared" si="308"/>
        <v>0</v>
      </c>
      <c r="AU205" s="228">
        <f t="shared" si="308"/>
        <v>0</v>
      </c>
      <c r="AV205" s="228">
        <f t="shared" si="308"/>
        <v>0</v>
      </c>
      <c r="AW205" s="228">
        <f t="shared" si="308"/>
        <v>0</v>
      </c>
      <c r="AX205" s="228">
        <f t="shared" si="308"/>
        <v>0</v>
      </c>
      <c r="AY205" s="228">
        <f t="shared" si="308"/>
        <v>0</v>
      </c>
      <c r="AZ205" s="228">
        <f t="shared" si="308"/>
        <v>0</v>
      </c>
      <c r="BA205" s="228">
        <f t="shared" si="308"/>
        <v>0</v>
      </c>
      <c r="BB205" s="228">
        <f t="shared" si="308"/>
        <v>0</v>
      </c>
      <c r="BC205" s="228">
        <f t="shared" si="308"/>
        <v>0</v>
      </c>
      <c r="BD205" s="228">
        <f t="shared" si="308"/>
        <v>0</v>
      </c>
      <c r="BE205" s="226"/>
      <c r="BF205" s="229">
        <f t="shared" ref="BF205:BX205" si="309">(IF(BF$73=0,0,BF130/BF$74))</f>
        <v>0.13281584220250331</v>
      </c>
      <c r="BG205" s="228">
        <f t="shared" si="309"/>
        <v>0.1095401735279255</v>
      </c>
      <c r="BH205" s="228">
        <f t="shared" si="309"/>
        <v>8.0717774056270605E-2</v>
      </c>
      <c r="BI205" s="228">
        <f t="shared" si="309"/>
        <v>8.781843315655867E-2</v>
      </c>
      <c r="BJ205" s="228">
        <f t="shared" si="309"/>
        <v>0.10189433814218268</v>
      </c>
      <c r="BK205" s="228">
        <f t="shared" si="309"/>
        <v>0.14689998572587143</v>
      </c>
      <c r="BL205" s="228">
        <f t="shared" si="309"/>
        <v>0.12783960229382962</v>
      </c>
      <c r="BM205" s="228">
        <f t="shared" si="309"/>
        <v>0.11349078883046719</v>
      </c>
      <c r="BN205" s="228">
        <f t="shared" si="309"/>
        <v>8.2100111996061556E-2</v>
      </c>
      <c r="BO205" s="228">
        <f t="shared" si="309"/>
        <v>0</v>
      </c>
      <c r="BP205" s="228">
        <f t="shared" si="309"/>
        <v>0</v>
      </c>
      <c r="BQ205" s="228">
        <f t="shared" si="309"/>
        <v>0</v>
      </c>
      <c r="BR205" s="228">
        <f t="shared" si="309"/>
        <v>0.10727829432444967</v>
      </c>
      <c r="BS205" s="228">
        <f t="shared" si="309"/>
        <v>0.10286399939095066</v>
      </c>
      <c r="BT205" s="228">
        <f t="shared" si="309"/>
        <v>0.11281602616806534</v>
      </c>
      <c r="BU205" s="228">
        <f t="shared" si="309"/>
        <v>0.10592357781646451</v>
      </c>
      <c r="BV205" s="228">
        <f t="shared" si="309"/>
        <v>0</v>
      </c>
      <c r="BW205" s="228">
        <f t="shared" si="309"/>
        <v>0.10783075185637356</v>
      </c>
      <c r="BX205" s="228">
        <f t="shared" si="309"/>
        <v>0.10592357781646451</v>
      </c>
      <c r="BY205" s="228">
        <f>IF(Info!$O$3="Q1",$BS205,IF(Info!$O$3="Q2",$BS205+$BT205,IF(Info!$O$3="Q3",$BS205+$BT205+$BU205,$BR205)))</f>
        <v>0.10286399939095066</v>
      </c>
      <c r="BZ205" s="228">
        <f>IF(Info!$O$3="Q1",$BS205,IF(Info!$O$3="Q2",$BT205,IF(Info!$O$3="Q3",$BU205,$BV205)))</f>
        <v>0.10286399939095066</v>
      </c>
      <c r="CA205" s="225"/>
    </row>
    <row r="206" spans="1:79" ht="13.95" customHeight="1" x14ac:dyDescent="0.3">
      <c r="A206" s="223"/>
      <c r="B206" s="78" t="s">
        <v>103</v>
      </c>
      <c r="C206" s="225"/>
      <c r="D206" s="227">
        <f t="shared" ref="D206:AI206" si="310">(IF(D$73=0,0,D131/D$74))</f>
        <v>0</v>
      </c>
      <c r="E206" s="228">
        <f t="shared" si="310"/>
        <v>0</v>
      </c>
      <c r="F206" s="228">
        <f t="shared" si="310"/>
        <v>0</v>
      </c>
      <c r="G206" s="228">
        <f t="shared" si="310"/>
        <v>0</v>
      </c>
      <c r="H206" s="228">
        <f t="shared" si="310"/>
        <v>0</v>
      </c>
      <c r="I206" s="228">
        <f t="shared" si="310"/>
        <v>0</v>
      </c>
      <c r="J206" s="228">
        <f t="shared" si="310"/>
        <v>0</v>
      </c>
      <c r="K206" s="228">
        <f t="shared" si="310"/>
        <v>0</v>
      </c>
      <c r="L206" s="228">
        <f t="shared" si="310"/>
        <v>0</v>
      </c>
      <c r="M206" s="228">
        <f t="shared" si="310"/>
        <v>0</v>
      </c>
      <c r="N206" s="228">
        <f t="shared" si="310"/>
        <v>0</v>
      </c>
      <c r="O206" s="228">
        <f t="shared" si="310"/>
        <v>0</v>
      </c>
      <c r="P206" s="228">
        <f t="shared" si="310"/>
        <v>0</v>
      </c>
      <c r="Q206" s="775">
        <f t="shared" si="310"/>
        <v>0</v>
      </c>
      <c r="R206" s="228">
        <f t="shared" si="310"/>
        <v>0</v>
      </c>
      <c r="S206" s="228">
        <f t="shared" si="310"/>
        <v>0</v>
      </c>
      <c r="T206" s="228">
        <f t="shared" si="310"/>
        <v>0</v>
      </c>
      <c r="U206" s="228">
        <f t="shared" si="310"/>
        <v>0</v>
      </c>
      <c r="V206" s="228">
        <f t="shared" si="310"/>
        <v>0</v>
      </c>
      <c r="W206" s="228">
        <f t="shared" si="310"/>
        <v>0</v>
      </c>
      <c r="X206" s="228">
        <f t="shared" si="310"/>
        <v>0</v>
      </c>
      <c r="Y206" s="228">
        <f t="shared" si="310"/>
        <v>0</v>
      </c>
      <c r="Z206" s="228">
        <f t="shared" si="310"/>
        <v>0</v>
      </c>
      <c r="AA206" s="228">
        <f t="shared" si="310"/>
        <v>0</v>
      </c>
      <c r="AB206" s="228">
        <f t="shared" si="310"/>
        <v>0</v>
      </c>
      <c r="AC206" s="228">
        <f t="shared" si="310"/>
        <v>0</v>
      </c>
      <c r="AD206" s="228">
        <f t="shared" si="310"/>
        <v>0</v>
      </c>
      <c r="AE206" s="228">
        <f t="shared" si="310"/>
        <v>0</v>
      </c>
      <c r="AF206" s="228">
        <f t="shared" si="310"/>
        <v>0</v>
      </c>
      <c r="AG206" s="228">
        <f t="shared" si="310"/>
        <v>0</v>
      </c>
      <c r="AH206" s="228">
        <f t="shared" si="310"/>
        <v>0</v>
      </c>
      <c r="AI206" s="228">
        <f t="shared" si="310"/>
        <v>0</v>
      </c>
      <c r="AJ206" s="228">
        <f t="shared" ref="AJ206:BD206" si="311">(IF(AJ$73=0,0,AJ131/AJ$74))</f>
        <v>0</v>
      </c>
      <c r="AK206" s="228">
        <f t="shared" si="311"/>
        <v>0</v>
      </c>
      <c r="AL206" s="228">
        <f t="shared" si="311"/>
        <v>0</v>
      </c>
      <c r="AM206" s="228">
        <f t="shared" si="311"/>
        <v>0</v>
      </c>
      <c r="AN206" s="228">
        <f t="shared" si="311"/>
        <v>0</v>
      </c>
      <c r="AO206" s="228">
        <f t="shared" si="311"/>
        <v>0</v>
      </c>
      <c r="AP206" s="228">
        <f t="shared" si="311"/>
        <v>0</v>
      </c>
      <c r="AQ206" s="228">
        <f t="shared" si="311"/>
        <v>0</v>
      </c>
      <c r="AR206" s="228">
        <f t="shared" si="311"/>
        <v>0</v>
      </c>
      <c r="AS206" s="228">
        <f t="shared" si="311"/>
        <v>0</v>
      </c>
      <c r="AT206" s="228">
        <f t="shared" si="311"/>
        <v>0</v>
      </c>
      <c r="AU206" s="228">
        <f t="shared" si="311"/>
        <v>0</v>
      </c>
      <c r="AV206" s="228">
        <f t="shared" si="311"/>
        <v>0</v>
      </c>
      <c r="AW206" s="228">
        <f t="shared" si="311"/>
        <v>0</v>
      </c>
      <c r="AX206" s="228">
        <f t="shared" si="311"/>
        <v>0</v>
      </c>
      <c r="AY206" s="228">
        <f t="shared" si="311"/>
        <v>0</v>
      </c>
      <c r="AZ206" s="228">
        <f t="shared" si="311"/>
        <v>0</v>
      </c>
      <c r="BA206" s="228">
        <f t="shared" si="311"/>
        <v>0</v>
      </c>
      <c r="BB206" s="228">
        <f t="shared" si="311"/>
        <v>0</v>
      </c>
      <c r="BC206" s="228">
        <f t="shared" si="311"/>
        <v>0</v>
      </c>
      <c r="BD206" s="228">
        <f t="shared" si="311"/>
        <v>0</v>
      </c>
      <c r="BE206" s="226"/>
      <c r="BF206" s="229">
        <f t="shared" ref="BF206:BX206" si="312">(IF(BF$73=0,0,BF131/BF$74))</f>
        <v>0</v>
      </c>
      <c r="BG206" s="228">
        <f t="shared" si="312"/>
        <v>0</v>
      </c>
      <c r="BH206" s="228">
        <f t="shared" si="312"/>
        <v>0</v>
      </c>
      <c r="BI206" s="228">
        <f t="shared" si="312"/>
        <v>0</v>
      </c>
      <c r="BJ206" s="228">
        <f t="shared" si="312"/>
        <v>0</v>
      </c>
      <c r="BK206" s="228">
        <f t="shared" si="312"/>
        <v>0</v>
      </c>
      <c r="BL206" s="228">
        <f t="shared" si="312"/>
        <v>0</v>
      </c>
      <c r="BM206" s="228">
        <f t="shared" si="312"/>
        <v>0</v>
      </c>
      <c r="BN206" s="228">
        <f t="shared" si="312"/>
        <v>0</v>
      </c>
      <c r="BO206" s="228">
        <f t="shared" si="312"/>
        <v>0</v>
      </c>
      <c r="BP206" s="228">
        <f t="shared" si="312"/>
        <v>0</v>
      </c>
      <c r="BQ206" s="228">
        <f t="shared" si="312"/>
        <v>0</v>
      </c>
      <c r="BR206" s="228">
        <f t="shared" si="312"/>
        <v>0</v>
      </c>
      <c r="BS206" s="228">
        <f t="shared" si="312"/>
        <v>0</v>
      </c>
      <c r="BT206" s="228">
        <f t="shared" si="312"/>
        <v>0</v>
      </c>
      <c r="BU206" s="228">
        <f t="shared" si="312"/>
        <v>0</v>
      </c>
      <c r="BV206" s="228">
        <f t="shared" si="312"/>
        <v>0</v>
      </c>
      <c r="BW206" s="228">
        <f t="shared" si="312"/>
        <v>0</v>
      </c>
      <c r="BX206" s="228">
        <f t="shared" si="312"/>
        <v>0</v>
      </c>
      <c r="BY206" s="228">
        <f>IF(Info!$O$3="Q1",$BS206,IF(Info!$O$3="Q2",$BS206+$BT206,IF(Info!$O$3="Q3",$BS206+$BT206+$BU206,$BR206)))</f>
        <v>0</v>
      </c>
      <c r="BZ206" s="228">
        <f>IF(Info!$O$3="Q1",$BS206,IF(Info!$O$3="Q2",$BT206,IF(Info!$O$3="Q3",$BU206,$BV206)))</f>
        <v>0</v>
      </c>
      <c r="CA206" s="225"/>
    </row>
    <row r="207" spans="1:79" ht="13.95" customHeight="1" x14ac:dyDescent="0.3">
      <c r="A207" s="223"/>
      <c r="B207" s="78" t="s">
        <v>105</v>
      </c>
      <c r="C207" s="225"/>
      <c r="D207" s="227">
        <f t="shared" ref="D207:AI207" si="313">(IF(D$73=0,0,D132/D$74))</f>
        <v>0</v>
      </c>
      <c r="E207" s="228">
        <f t="shared" si="313"/>
        <v>0</v>
      </c>
      <c r="F207" s="228">
        <f t="shared" si="313"/>
        <v>0</v>
      </c>
      <c r="G207" s="228">
        <f t="shared" si="313"/>
        <v>0</v>
      </c>
      <c r="H207" s="228">
        <f t="shared" si="313"/>
        <v>0</v>
      </c>
      <c r="I207" s="228">
        <f t="shared" si="313"/>
        <v>0</v>
      </c>
      <c r="J207" s="228">
        <f t="shared" si="313"/>
        <v>0</v>
      </c>
      <c r="K207" s="228">
        <f t="shared" si="313"/>
        <v>0</v>
      </c>
      <c r="L207" s="228">
        <f t="shared" si="313"/>
        <v>0</v>
      </c>
      <c r="M207" s="228">
        <f t="shared" si="313"/>
        <v>0</v>
      </c>
      <c r="N207" s="228">
        <f t="shared" si="313"/>
        <v>0</v>
      </c>
      <c r="O207" s="228">
        <f t="shared" si="313"/>
        <v>0</v>
      </c>
      <c r="P207" s="228">
        <f t="shared" si="313"/>
        <v>0</v>
      </c>
      <c r="Q207" s="775">
        <f t="shared" si="313"/>
        <v>0</v>
      </c>
      <c r="R207" s="228">
        <f t="shared" si="313"/>
        <v>0</v>
      </c>
      <c r="S207" s="228">
        <f t="shared" si="313"/>
        <v>0</v>
      </c>
      <c r="T207" s="228">
        <f t="shared" si="313"/>
        <v>0</v>
      </c>
      <c r="U207" s="228">
        <f t="shared" si="313"/>
        <v>0</v>
      </c>
      <c r="V207" s="228">
        <f t="shared" si="313"/>
        <v>0</v>
      </c>
      <c r="W207" s="228">
        <f t="shared" si="313"/>
        <v>0</v>
      </c>
      <c r="X207" s="228">
        <f t="shared" si="313"/>
        <v>0</v>
      </c>
      <c r="Y207" s="228">
        <f t="shared" si="313"/>
        <v>0</v>
      </c>
      <c r="Z207" s="228">
        <f t="shared" si="313"/>
        <v>0</v>
      </c>
      <c r="AA207" s="228">
        <f t="shared" si="313"/>
        <v>0</v>
      </c>
      <c r="AB207" s="228">
        <f t="shared" si="313"/>
        <v>0</v>
      </c>
      <c r="AC207" s="228">
        <f t="shared" si="313"/>
        <v>0</v>
      </c>
      <c r="AD207" s="228">
        <f t="shared" si="313"/>
        <v>0</v>
      </c>
      <c r="AE207" s="228">
        <f t="shared" si="313"/>
        <v>0</v>
      </c>
      <c r="AF207" s="228">
        <f t="shared" si="313"/>
        <v>0</v>
      </c>
      <c r="AG207" s="228">
        <f t="shared" si="313"/>
        <v>0</v>
      </c>
      <c r="AH207" s="228">
        <f t="shared" si="313"/>
        <v>0</v>
      </c>
      <c r="AI207" s="228">
        <f t="shared" si="313"/>
        <v>0</v>
      </c>
      <c r="AJ207" s="228">
        <f t="shared" ref="AJ207:BD207" si="314">(IF(AJ$73=0,0,AJ132/AJ$74))</f>
        <v>0</v>
      </c>
      <c r="AK207" s="228">
        <f t="shared" si="314"/>
        <v>0</v>
      </c>
      <c r="AL207" s="228">
        <f t="shared" si="314"/>
        <v>0</v>
      </c>
      <c r="AM207" s="228">
        <f t="shared" si="314"/>
        <v>0</v>
      </c>
      <c r="AN207" s="228">
        <f t="shared" si="314"/>
        <v>0</v>
      </c>
      <c r="AO207" s="228">
        <f t="shared" si="314"/>
        <v>0</v>
      </c>
      <c r="AP207" s="228">
        <f t="shared" si="314"/>
        <v>0</v>
      </c>
      <c r="AQ207" s="228">
        <f t="shared" si="314"/>
        <v>0</v>
      </c>
      <c r="AR207" s="228">
        <f t="shared" si="314"/>
        <v>0</v>
      </c>
      <c r="AS207" s="228">
        <f t="shared" si="314"/>
        <v>0</v>
      </c>
      <c r="AT207" s="228">
        <f t="shared" si="314"/>
        <v>0</v>
      </c>
      <c r="AU207" s="228">
        <f t="shared" si="314"/>
        <v>0</v>
      </c>
      <c r="AV207" s="228">
        <f t="shared" si="314"/>
        <v>0</v>
      </c>
      <c r="AW207" s="228">
        <f t="shared" si="314"/>
        <v>0</v>
      </c>
      <c r="AX207" s="228">
        <f t="shared" si="314"/>
        <v>0</v>
      </c>
      <c r="AY207" s="228">
        <f t="shared" si="314"/>
        <v>0</v>
      </c>
      <c r="AZ207" s="228">
        <f t="shared" si="314"/>
        <v>0</v>
      </c>
      <c r="BA207" s="228">
        <f t="shared" si="314"/>
        <v>0</v>
      </c>
      <c r="BB207" s="228">
        <f t="shared" si="314"/>
        <v>0</v>
      </c>
      <c r="BC207" s="228">
        <f t="shared" si="314"/>
        <v>0</v>
      </c>
      <c r="BD207" s="228">
        <f t="shared" si="314"/>
        <v>0</v>
      </c>
      <c r="BE207" s="226"/>
      <c r="BF207" s="229">
        <f t="shared" ref="BF207:BX207" si="315">(IF(BF$73=0,0,BF132/BF$74))</f>
        <v>0</v>
      </c>
      <c r="BG207" s="228">
        <f t="shared" si="315"/>
        <v>0</v>
      </c>
      <c r="BH207" s="228">
        <f t="shared" si="315"/>
        <v>0</v>
      </c>
      <c r="BI207" s="228">
        <f t="shared" si="315"/>
        <v>0</v>
      </c>
      <c r="BJ207" s="228">
        <f t="shared" si="315"/>
        <v>0</v>
      </c>
      <c r="BK207" s="228">
        <f t="shared" si="315"/>
        <v>0</v>
      </c>
      <c r="BL207" s="228">
        <f t="shared" si="315"/>
        <v>0</v>
      </c>
      <c r="BM207" s="228">
        <f t="shared" si="315"/>
        <v>0</v>
      </c>
      <c r="BN207" s="228">
        <f t="shared" si="315"/>
        <v>0</v>
      </c>
      <c r="BO207" s="228">
        <f t="shared" si="315"/>
        <v>0</v>
      </c>
      <c r="BP207" s="228">
        <f t="shared" si="315"/>
        <v>0</v>
      </c>
      <c r="BQ207" s="228">
        <f t="shared" si="315"/>
        <v>0</v>
      </c>
      <c r="BR207" s="228">
        <f t="shared" si="315"/>
        <v>0</v>
      </c>
      <c r="BS207" s="228">
        <f t="shared" si="315"/>
        <v>0</v>
      </c>
      <c r="BT207" s="228">
        <f t="shared" si="315"/>
        <v>0</v>
      </c>
      <c r="BU207" s="228">
        <f t="shared" si="315"/>
        <v>0</v>
      </c>
      <c r="BV207" s="228">
        <f t="shared" si="315"/>
        <v>0</v>
      </c>
      <c r="BW207" s="228">
        <f t="shared" si="315"/>
        <v>0</v>
      </c>
      <c r="BX207" s="228">
        <f t="shared" si="315"/>
        <v>0</v>
      </c>
      <c r="BY207" s="228">
        <f>IF(Info!$O$3="Q1",$BS207,IF(Info!$O$3="Q2",$BS207+$BT207,IF(Info!$O$3="Q3",$BS207+$BT207+$BU207,$BR207)))</f>
        <v>0</v>
      </c>
      <c r="BZ207" s="228">
        <f>IF(Info!$O$3="Q1",$BS207,IF(Info!$O$3="Q2",$BT207,IF(Info!$O$3="Q3",$BU207,$BV207)))</f>
        <v>0</v>
      </c>
      <c r="CA207" s="225"/>
    </row>
    <row r="208" spans="1:79" ht="13.95" customHeight="1" x14ac:dyDescent="0.3">
      <c r="A208" s="241"/>
      <c r="B208" s="160" t="s">
        <v>376</v>
      </c>
      <c r="C208" s="225"/>
      <c r="D208" s="238">
        <f t="shared" ref="D208:AI208" si="316">(IF(D$73=0,0,D133/D$74))</f>
        <v>0.46459691326219338</v>
      </c>
      <c r="E208" s="238">
        <f t="shared" si="316"/>
        <v>0.5208429404530488</v>
      </c>
      <c r="F208" s="238">
        <f t="shared" si="316"/>
        <v>1.1091274842462433</v>
      </c>
      <c r="G208" s="238">
        <f t="shared" si="316"/>
        <v>0.58836209728917332</v>
      </c>
      <c r="H208" s="238">
        <f t="shared" si="316"/>
        <v>0.4083861549400179</v>
      </c>
      <c r="I208" s="238">
        <f t="shared" si="316"/>
        <v>0.34320062032089826</v>
      </c>
      <c r="J208" s="238">
        <f t="shared" si="316"/>
        <v>0.43955235686927946</v>
      </c>
      <c r="K208" s="238">
        <f t="shared" si="316"/>
        <v>0.87788760665945353</v>
      </c>
      <c r="L208" s="238">
        <f t="shared" si="316"/>
        <v>0.5887162768198172</v>
      </c>
      <c r="M208" s="238">
        <f t="shared" si="316"/>
        <v>0.24635013758371838</v>
      </c>
      <c r="N208" s="238">
        <f t="shared" si="316"/>
        <v>0.41229746186287058</v>
      </c>
      <c r="O208" s="238">
        <f t="shared" si="316"/>
        <v>0.29452984787487052</v>
      </c>
      <c r="P208" s="238">
        <f t="shared" si="316"/>
        <v>0.356615307682288</v>
      </c>
      <c r="Q208" s="777">
        <f t="shared" si="316"/>
        <v>0.26747330799684488</v>
      </c>
      <c r="R208" s="238">
        <f t="shared" si="316"/>
        <v>0.3056982697314013</v>
      </c>
      <c r="S208" s="238">
        <f t="shared" si="316"/>
        <v>0.33482927069969409</v>
      </c>
      <c r="T208" s="238">
        <f t="shared" si="316"/>
        <v>0.46130250400608597</v>
      </c>
      <c r="U208" s="238">
        <f t="shared" si="316"/>
        <v>0.48904746379298503</v>
      </c>
      <c r="V208" s="238">
        <f t="shared" si="316"/>
        <v>0.45448051188340555</v>
      </c>
      <c r="W208" s="238">
        <f t="shared" si="316"/>
        <v>0.53373893244394865</v>
      </c>
      <c r="X208" s="238">
        <f t="shared" si="316"/>
        <v>0.32862785580123571</v>
      </c>
      <c r="Y208" s="238">
        <f t="shared" si="316"/>
        <v>0.54493063662005714</v>
      </c>
      <c r="Z208" s="238">
        <f t="shared" si="316"/>
        <v>0.82789379312323386</v>
      </c>
      <c r="AA208" s="238">
        <f t="shared" si="316"/>
        <v>0.56320308252501627</v>
      </c>
      <c r="AB208" s="238">
        <f t="shared" si="316"/>
        <v>0.55591905142603959</v>
      </c>
      <c r="AC208" s="238">
        <f t="shared" si="316"/>
        <v>0.70006986754278344</v>
      </c>
      <c r="AD208" s="238">
        <f t="shared" si="316"/>
        <v>0.65650832650832647</v>
      </c>
      <c r="AE208" s="238">
        <f t="shared" si="316"/>
        <v>0.89920180275365658</v>
      </c>
      <c r="AF208" s="238">
        <f t="shared" si="316"/>
        <v>0.6485447855974853</v>
      </c>
      <c r="AG208" s="238">
        <f t="shared" si="316"/>
        <v>0.41224267117412577</v>
      </c>
      <c r="AH208" s="238">
        <f t="shared" si="316"/>
        <v>0.47518785950667974</v>
      </c>
      <c r="AI208" s="238">
        <f t="shared" si="316"/>
        <v>0.31784897346793212</v>
      </c>
      <c r="AJ208" s="238">
        <f t="shared" ref="AJ208:BD208" si="317">(IF(AJ$73=0,0,AJ133/AJ$74))</f>
        <v>0.47684047947877239</v>
      </c>
      <c r="AK208" s="238">
        <f t="shared" si="317"/>
        <v>0.69511511034609952</v>
      </c>
      <c r="AL208" s="238">
        <f t="shared" si="317"/>
        <v>0.74292875093763178</v>
      </c>
      <c r="AM208" s="238">
        <f t="shared" si="317"/>
        <v>0.28721576544885652</v>
      </c>
      <c r="AN208" s="238">
        <f t="shared" si="317"/>
        <v>0.51154536602637868</v>
      </c>
      <c r="AO208" s="238">
        <f t="shared" si="317"/>
        <v>0.32453449177406413</v>
      </c>
      <c r="AP208" s="238">
        <f t="shared" si="317"/>
        <v>0.40837851037467549</v>
      </c>
      <c r="AQ208" s="238">
        <f t="shared" si="317"/>
        <v>0</v>
      </c>
      <c r="AR208" s="238">
        <f t="shared" si="317"/>
        <v>0</v>
      </c>
      <c r="AS208" s="238">
        <f t="shared" si="317"/>
        <v>0</v>
      </c>
      <c r="AT208" s="238">
        <f t="shared" si="317"/>
        <v>0</v>
      </c>
      <c r="AU208" s="238">
        <f t="shared" si="317"/>
        <v>0</v>
      </c>
      <c r="AV208" s="238">
        <f t="shared" si="317"/>
        <v>0</v>
      </c>
      <c r="AW208" s="238">
        <f t="shared" si="317"/>
        <v>0</v>
      </c>
      <c r="AX208" s="238">
        <f t="shared" si="317"/>
        <v>0</v>
      </c>
      <c r="AY208" s="238">
        <f t="shared" si="317"/>
        <v>0</v>
      </c>
      <c r="AZ208" s="238">
        <f t="shared" si="317"/>
        <v>0</v>
      </c>
      <c r="BA208" s="238">
        <f t="shared" si="317"/>
        <v>0</v>
      </c>
      <c r="BB208" s="238">
        <f t="shared" si="317"/>
        <v>0</v>
      </c>
      <c r="BC208" s="238">
        <f t="shared" si="317"/>
        <v>0</v>
      </c>
      <c r="BD208" s="238">
        <f t="shared" si="317"/>
        <v>0</v>
      </c>
      <c r="BE208" s="226"/>
      <c r="BF208" s="239">
        <f t="shared" ref="BF208:BX208" si="318">(IF(BF$73=0,0,BF133/BF$74))</f>
        <v>0.57322386739181352</v>
      </c>
      <c r="BG208" s="238">
        <f t="shared" si="318"/>
        <v>0.50183688117510605</v>
      </c>
      <c r="BH208" s="238">
        <f t="shared" si="318"/>
        <v>0.30563821800503771</v>
      </c>
      <c r="BI208" s="238">
        <f t="shared" si="318"/>
        <v>0.3820307135496519</v>
      </c>
      <c r="BJ208" s="238">
        <f t="shared" si="318"/>
        <v>0.44683046264163889</v>
      </c>
      <c r="BK208" s="238">
        <f t="shared" si="318"/>
        <v>0.64650395867031685</v>
      </c>
      <c r="BL208" s="238">
        <f t="shared" si="318"/>
        <v>0.55677756462895633</v>
      </c>
      <c r="BM208" s="238">
        <f t="shared" si="318"/>
        <v>0.49826104319048198</v>
      </c>
      <c r="BN208" s="238">
        <f t="shared" si="318"/>
        <v>0.36474355566807365</v>
      </c>
      <c r="BO208" s="238">
        <f t="shared" si="318"/>
        <v>0</v>
      </c>
      <c r="BP208" s="238">
        <f t="shared" si="318"/>
        <v>0</v>
      </c>
      <c r="BQ208" s="238">
        <f t="shared" si="318"/>
        <v>0</v>
      </c>
      <c r="BR208" s="238">
        <f t="shared" si="318"/>
        <v>0.46459691326219343</v>
      </c>
      <c r="BS208" s="238">
        <f t="shared" si="318"/>
        <v>0.43424417472434174</v>
      </c>
      <c r="BT208" s="238">
        <f t="shared" si="318"/>
        <v>0.49450932219607618</v>
      </c>
      <c r="BU208" s="238">
        <f t="shared" si="318"/>
        <v>0.46527431114387963</v>
      </c>
      <c r="BV208" s="238">
        <f t="shared" si="318"/>
        <v>0</v>
      </c>
      <c r="BW208" s="238">
        <f t="shared" si="318"/>
        <v>0.46432066833593694</v>
      </c>
      <c r="BX208" s="238">
        <f t="shared" si="318"/>
        <v>0.46527431114387963</v>
      </c>
      <c r="BY208" s="238">
        <f>IF(Info!$O$3="Q1",$BS208,IF(Info!$O$3="Q2",$BS208+$BT208,IF(Info!$O$3="Q3",$BS208+$BT208+$BU208,$BR208)))</f>
        <v>0.43424417472434174</v>
      </c>
      <c r="BZ208" s="238">
        <f>IF(Info!$O$3="Q1",$BS208,IF(Info!$O$3="Q2",$BT208,IF(Info!$O$3="Q3",$BU208,$BV208)))</f>
        <v>0.43424417472434174</v>
      </c>
      <c r="CA208" s="225"/>
    </row>
    <row r="209" spans="1:79" ht="13.95" customHeight="1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776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3.95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779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13.95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ht="13.95" customHeight="1" x14ac:dyDescent="0.3">
      <c r="A212" s="248"/>
      <c r="B212" s="160" t="s">
        <v>338</v>
      </c>
      <c r="C212" s="250"/>
      <c r="D212" s="161">
        <f>SUM(E212:BD212)</f>
        <v>-30191.390000000007</v>
      </c>
      <c r="E212" s="77">
        <f t="shared" ref="E212:AJ212" si="319">IF(E$73=0,0,E73-E302)</f>
        <v>2561.4899999999998</v>
      </c>
      <c r="F212" s="77">
        <f t="shared" si="319"/>
        <v>-2544.12</v>
      </c>
      <c r="G212" s="77">
        <f t="shared" si="319"/>
        <v>1427.67</v>
      </c>
      <c r="H212" s="77">
        <f t="shared" si="319"/>
        <v>20.420000000000073</v>
      </c>
      <c r="I212" s="746">
        <f t="shared" si="319"/>
        <v>3586.1100000000006</v>
      </c>
      <c r="J212" s="77">
        <f t="shared" si="319"/>
        <v>2362.8399999999992</v>
      </c>
      <c r="K212" s="77">
        <f t="shared" si="319"/>
        <v>-1378.8199999999997</v>
      </c>
      <c r="L212" s="77">
        <f t="shared" si="319"/>
        <v>729.18000000000029</v>
      </c>
      <c r="M212" s="77">
        <f t="shared" si="319"/>
        <v>-874.38000000000102</v>
      </c>
      <c r="N212" s="77">
        <f t="shared" si="319"/>
        <v>-562.76999999999953</v>
      </c>
      <c r="O212" s="77">
        <f t="shared" si="319"/>
        <v>-1648.46</v>
      </c>
      <c r="P212" s="77">
        <f t="shared" si="319"/>
        <v>1204.4400000000005</v>
      </c>
      <c r="Q212" s="771">
        <f t="shared" si="319"/>
        <v>1723.25</v>
      </c>
      <c r="R212" s="77">
        <f t="shared" si="319"/>
        <v>-1072.7399999999998</v>
      </c>
      <c r="S212" s="77">
        <f t="shared" si="319"/>
        <v>-935.86000000000058</v>
      </c>
      <c r="T212" s="77">
        <f t="shared" si="319"/>
        <v>-1276.1099999999997</v>
      </c>
      <c r="U212" s="77">
        <f t="shared" si="319"/>
        <v>1451.04</v>
      </c>
      <c r="V212" s="77">
        <f t="shared" si="319"/>
        <v>1860.54</v>
      </c>
      <c r="W212" s="77">
        <f t="shared" si="319"/>
        <v>-3866.7700000000004</v>
      </c>
      <c r="X212" s="77">
        <f t="shared" si="319"/>
        <v>-1874.3400000000001</v>
      </c>
      <c r="Y212" s="77">
        <f t="shared" si="319"/>
        <v>-985.69999999999982</v>
      </c>
      <c r="Z212" s="77">
        <f t="shared" si="319"/>
        <v>-3375.2999999999993</v>
      </c>
      <c r="AA212" s="77">
        <f t="shared" si="319"/>
        <v>787.90999999999985</v>
      </c>
      <c r="AB212" s="77">
        <f t="shared" si="319"/>
        <v>-1390.8999999999996</v>
      </c>
      <c r="AC212" s="77">
        <f t="shared" si="319"/>
        <v>-2884.8500000000004</v>
      </c>
      <c r="AD212" s="77">
        <f t="shared" si="319"/>
        <v>-281.36999999999989</v>
      </c>
      <c r="AE212" s="77">
        <f t="shared" si="319"/>
        <v>-3005.5099999999998</v>
      </c>
      <c r="AF212" s="77">
        <f t="shared" si="319"/>
        <v>-2322.5</v>
      </c>
      <c r="AG212" s="77">
        <f t="shared" si="319"/>
        <v>-1931.9799999999996</v>
      </c>
      <c r="AH212" s="77">
        <f t="shared" si="319"/>
        <v>-2145.0400000000009</v>
      </c>
      <c r="AI212" s="77">
        <f t="shared" si="319"/>
        <v>-77.6200000000008</v>
      </c>
      <c r="AJ212" s="77">
        <f t="shared" si="319"/>
        <v>-4245.16</v>
      </c>
      <c r="AK212" s="77">
        <f t="shared" ref="AK212:BD212" si="320">IF(AK$73=0,0,AK73-AK302)</f>
        <v>-3710.55</v>
      </c>
      <c r="AL212" s="77">
        <f t="shared" si="320"/>
        <v>-1659.3399999999997</v>
      </c>
      <c r="AM212" s="77">
        <f t="shared" si="320"/>
        <v>-590.71000000000095</v>
      </c>
      <c r="AN212" s="77">
        <f t="shared" si="320"/>
        <v>-3822.1800000000003</v>
      </c>
      <c r="AO212" s="77">
        <f t="shared" si="320"/>
        <v>-532.55000000000109</v>
      </c>
      <c r="AP212" s="77">
        <f t="shared" si="320"/>
        <v>1089.3499999999995</v>
      </c>
      <c r="AQ212" s="77">
        <f t="shared" si="320"/>
        <v>0</v>
      </c>
      <c r="AR212" s="77">
        <f t="shared" si="320"/>
        <v>0</v>
      </c>
      <c r="AS212" s="77">
        <f t="shared" si="320"/>
        <v>0</v>
      </c>
      <c r="AT212" s="77">
        <f t="shared" si="320"/>
        <v>0</v>
      </c>
      <c r="AU212" s="77">
        <f t="shared" si="320"/>
        <v>0</v>
      </c>
      <c r="AV212" s="77">
        <f t="shared" si="320"/>
        <v>0</v>
      </c>
      <c r="AW212" s="77">
        <f t="shared" si="320"/>
        <v>0</v>
      </c>
      <c r="AX212" s="77">
        <f t="shared" si="320"/>
        <v>0</v>
      </c>
      <c r="AY212" s="77">
        <f t="shared" si="320"/>
        <v>0</v>
      </c>
      <c r="AZ212" s="77">
        <f t="shared" si="320"/>
        <v>0</v>
      </c>
      <c r="BA212" s="77">
        <f t="shared" si="320"/>
        <v>0</v>
      </c>
      <c r="BB212" s="77">
        <f t="shared" si="320"/>
        <v>0</v>
      </c>
      <c r="BC212" s="77">
        <f t="shared" si="320"/>
        <v>0</v>
      </c>
      <c r="BD212" s="77">
        <f t="shared" si="320"/>
        <v>0</v>
      </c>
      <c r="BE212" s="251"/>
      <c r="BF212" s="163">
        <f>SUM(E212:H212)</f>
        <v>1465.46</v>
      </c>
      <c r="BG212" s="77">
        <f>SUM(I212:L212)</f>
        <v>5299.31</v>
      </c>
      <c r="BH212" s="77">
        <f>SUM(M212:Q212)</f>
        <v>-157.92000000000007</v>
      </c>
      <c r="BI212" s="77">
        <f>SUM(R212:U212)</f>
        <v>-1833.67</v>
      </c>
      <c r="BJ212" s="77">
        <f>SUM(V212:Y212)</f>
        <v>-4866.2700000000004</v>
      </c>
      <c r="BK212" s="77">
        <f>SUM(Z212:AD212)</f>
        <v>-7144.5099999999993</v>
      </c>
      <c r="BL212" s="77">
        <f>SUM(AE212:AH212)</f>
        <v>-9405.0300000000007</v>
      </c>
      <c r="BM212" s="77">
        <f>SUM(AI212:AL212)</f>
        <v>-9692.67</v>
      </c>
      <c r="BN212" s="77">
        <f>SUM(AM212:AQ212)</f>
        <v>-3856.0900000000029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-30191.390000000007</v>
      </c>
      <c r="BS212" s="77">
        <f>SUM(BF212:BH212)</f>
        <v>6606.85</v>
      </c>
      <c r="BT212" s="77">
        <f>SUM(BI212:BK212)</f>
        <v>-13844.45</v>
      </c>
      <c r="BU212" s="77">
        <f>SUM(BL212:BN212)</f>
        <v>-22953.790000000005</v>
      </c>
      <c r="BV212" s="77">
        <f>SUM(BO212:BQ212)</f>
        <v>0</v>
      </c>
      <c r="BW212" s="77">
        <f>SUM(BF212:BK212)</f>
        <v>-7237.5999999999995</v>
      </c>
      <c r="BX212" s="77">
        <f>SUM(BL212:BQ212)</f>
        <v>-22953.790000000005</v>
      </c>
      <c r="BY212" s="77">
        <f>IF(Info!$O$3="Q1",$BS212,IF(Info!$O$3="Q2",$BS212+$BT212,IF(Info!$O$3="Q3",$BS212+$BT212+$BU212,$BR212)))</f>
        <v>6606.85</v>
      </c>
      <c r="BZ212" s="77">
        <f>IF(Info!$O$3="Q1",$BS212,IF(Info!$O$3="Q2",$BT212,IF(Info!$O$3="Q3",$BU212,$BV212)))</f>
        <v>6606.85</v>
      </c>
      <c r="CA212" s="48"/>
    </row>
    <row r="213" spans="1:79" ht="13.95" customHeight="1" x14ac:dyDescent="0.3">
      <c r="A213" s="248"/>
      <c r="B213" s="160" t="s">
        <v>339</v>
      </c>
      <c r="C213" s="250"/>
      <c r="D213" s="161">
        <f>SUM(E213:BD213)</f>
        <v>-25159.491666666669</v>
      </c>
      <c r="E213" s="77">
        <f t="shared" ref="E213:AJ213" si="321">IF(E$73=0,0,E74-E303)</f>
        <v>2134.5750000000003</v>
      </c>
      <c r="F213" s="77">
        <f t="shared" si="321"/>
        <v>-2120.1</v>
      </c>
      <c r="G213" s="77">
        <f t="shared" si="321"/>
        <v>1189.7250000000004</v>
      </c>
      <c r="H213" s="77">
        <f t="shared" si="321"/>
        <v>17.016666666667334</v>
      </c>
      <c r="I213" s="77">
        <f t="shared" si="321"/>
        <v>2988.4250000000011</v>
      </c>
      <c r="J213" s="77">
        <f t="shared" si="321"/>
        <v>1969.0333333333328</v>
      </c>
      <c r="K213" s="77">
        <f t="shared" si="321"/>
        <v>-1149.016666666666</v>
      </c>
      <c r="L213" s="77">
        <f t="shared" si="321"/>
        <v>607.65000000000055</v>
      </c>
      <c r="M213" s="77">
        <f t="shared" si="321"/>
        <v>-728.65000000000146</v>
      </c>
      <c r="N213" s="77">
        <f t="shared" si="321"/>
        <v>-468.97499999999945</v>
      </c>
      <c r="O213" s="77">
        <f t="shared" si="321"/>
        <v>-1373.7166666666662</v>
      </c>
      <c r="P213" s="77">
        <f t="shared" si="321"/>
        <v>1003.6999999999998</v>
      </c>
      <c r="Q213" s="771">
        <f t="shared" si="321"/>
        <v>1436.0416666666661</v>
      </c>
      <c r="R213" s="77">
        <f t="shared" si="321"/>
        <v>-893.94999999999982</v>
      </c>
      <c r="S213" s="77">
        <f t="shared" si="321"/>
        <v>-779.88333333333412</v>
      </c>
      <c r="T213" s="77">
        <f t="shared" si="321"/>
        <v>-1063.4250000000002</v>
      </c>
      <c r="U213" s="77">
        <f t="shared" si="321"/>
        <v>1209.2000000000003</v>
      </c>
      <c r="V213" s="77">
        <f t="shared" si="321"/>
        <v>1550.4500000000007</v>
      </c>
      <c r="W213" s="77">
        <f t="shared" si="321"/>
        <v>-3222.3083333333334</v>
      </c>
      <c r="X213" s="77">
        <f t="shared" si="321"/>
        <v>-1561.9500000000007</v>
      </c>
      <c r="Y213" s="77">
        <f t="shared" si="321"/>
        <v>-821.41666666666697</v>
      </c>
      <c r="Z213" s="77">
        <f t="shared" si="321"/>
        <v>-2812.7499999999995</v>
      </c>
      <c r="AA213" s="77">
        <f t="shared" si="321"/>
        <v>656.59166666666624</v>
      </c>
      <c r="AB213" s="77">
        <f t="shared" si="321"/>
        <v>-1159.083333333333</v>
      </c>
      <c r="AC213" s="77">
        <f t="shared" si="321"/>
        <v>-2404.041666666667</v>
      </c>
      <c r="AD213" s="77">
        <f t="shared" si="321"/>
        <v>-234.47499999999945</v>
      </c>
      <c r="AE213" s="77">
        <f t="shared" si="321"/>
        <v>-2504.5916666666667</v>
      </c>
      <c r="AF213" s="77">
        <f t="shared" si="321"/>
        <v>-1935.416666666667</v>
      </c>
      <c r="AG213" s="77">
        <f t="shared" si="321"/>
        <v>-1609.9833333333336</v>
      </c>
      <c r="AH213" s="77">
        <f t="shared" si="321"/>
        <v>-1787.5333333333338</v>
      </c>
      <c r="AI213" s="77">
        <f t="shared" si="321"/>
        <v>-64.683333333334303</v>
      </c>
      <c r="AJ213" s="77">
        <f t="shared" si="321"/>
        <v>-3537.6333333333341</v>
      </c>
      <c r="AK213" s="77">
        <f t="shared" ref="AK213:BD213" si="322">IF(AK$73=0,0,AK74-AK303)</f>
        <v>-3092.1250000000005</v>
      </c>
      <c r="AL213" s="77">
        <f t="shared" si="322"/>
        <v>-1382.7833333333333</v>
      </c>
      <c r="AM213" s="77">
        <f t="shared" si="322"/>
        <v>-492.25833333333412</v>
      </c>
      <c r="AN213" s="77">
        <f t="shared" si="322"/>
        <v>-3185.1500000000005</v>
      </c>
      <c r="AO213" s="77">
        <f t="shared" si="322"/>
        <v>-443.79166666666788</v>
      </c>
      <c r="AP213" s="77">
        <f t="shared" si="322"/>
        <v>907.79166666666697</v>
      </c>
      <c r="AQ213" s="77">
        <f t="shared" si="322"/>
        <v>0</v>
      </c>
      <c r="AR213" s="77">
        <f t="shared" si="322"/>
        <v>0</v>
      </c>
      <c r="AS213" s="77">
        <f t="shared" si="322"/>
        <v>0</v>
      </c>
      <c r="AT213" s="77">
        <f t="shared" si="322"/>
        <v>0</v>
      </c>
      <c r="AU213" s="77">
        <f t="shared" si="322"/>
        <v>0</v>
      </c>
      <c r="AV213" s="77">
        <f t="shared" si="322"/>
        <v>0</v>
      </c>
      <c r="AW213" s="77">
        <f t="shared" si="322"/>
        <v>0</v>
      </c>
      <c r="AX213" s="77">
        <f t="shared" si="322"/>
        <v>0</v>
      </c>
      <c r="AY213" s="77">
        <f t="shared" si="322"/>
        <v>0</v>
      </c>
      <c r="AZ213" s="77">
        <f t="shared" si="322"/>
        <v>0</v>
      </c>
      <c r="BA213" s="77">
        <f t="shared" si="322"/>
        <v>0</v>
      </c>
      <c r="BB213" s="77">
        <f t="shared" si="322"/>
        <v>0</v>
      </c>
      <c r="BC213" s="77">
        <f t="shared" si="322"/>
        <v>0</v>
      </c>
      <c r="BD213" s="77">
        <f t="shared" si="322"/>
        <v>0</v>
      </c>
      <c r="BE213" s="251"/>
      <c r="BF213" s="163">
        <f>SUM(E213:H213)</f>
        <v>1221.2166666666681</v>
      </c>
      <c r="BG213" s="77">
        <f>SUM(I213:L213)</f>
        <v>4416.091666666669</v>
      </c>
      <c r="BH213" s="77">
        <f>SUM(M213:Q213)</f>
        <v>-131.60000000000127</v>
      </c>
      <c r="BI213" s="77">
        <f>SUM(R213:U213)</f>
        <v>-1528.0583333333338</v>
      </c>
      <c r="BJ213" s="77">
        <f>SUM(V213:Y213)</f>
        <v>-4055.2250000000004</v>
      </c>
      <c r="BK213" s="77">
        <f>SUM(Z213:AD213)</f>
        <v>-5953.7583333333323</v>
      </c>
      <c r="BL213" s="77">
        <f>SUM(AE213:AH213)</f>
        <v>-7837.5250000000005</v>
      </c>
      <c r="BM213" s="77">
        <f>SUM(AI213:AL213)</f>
        <v>-8077.2250000000022</v>
      </c>
      <c r="BN213" s="77">
        <f>SUM(AM213:AQ213)</f>
        <v>-3213.4083333333356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-25159.491666666669</v>
      </c>
      <c r="BS213" s="77">
        <f>SUM(BF213:BH213)</f>
        <v>5505.7083333333358</v>
      </c>
      <c r="BT213" s="77">
        <f>SUM(BI213:BK213)</f>
        <v>-11537.041666666668</v>
      </c>
      <c r="BU213" s="77">
        <f>SUM(BL213:BN213)</f>
        <v>-19128.15833333334</v>
      </c>
      <c r="BV213" s="77">
        <f>SUM(BO213:BQ213)</f>
        <v>0</v>
      </c>
      <c r="BW213" s="77">
        <f>SUM(BF213:BK213)</f>
        <v>-6031.3333333333303</v>
      </c>
      <c r="BX213" s="77">
        <f>SUM(BL213:BQ213)</f>
        <v>-19128.15833333334</v>
      </c>
      <c r="BY213" s="77">
        <f>IF(Info!$O$3="Q1",$BS213,IF(Info!$O$3="Q2",$BS213+$BT213,IF(Info!$O$3="Q3",$BS213+$BT213+$BU213,$BR213)))</f>
        <v>5505.7083333333358</v>
      </c>
      <c r="BZ213" s="77">
        <f>IF(Info!$O$3="Q1",$BS213,IF(Info!$O$3="Q2",$BT213,IF(Info!$O$3="Q3",$BU213,$BV213)))</f>
        <v>5505.7083333333358</v>
      </c>
      <c r="CA213" s="48"/>
    </row>
    <row r="214" spans="1:79" ht="13.95" customHeight="1" x14ac:dyDescent="0.3">
      <c r="A214" s="248"/>
      <c r="B214" s="78"/>
      <c r="C214" s="250"/>
      <c r="D214" s="161">
        <f>SUM(E214:BD214)</f>
        <v>0</v>
      </c>
      <c r="E214" s="77">
        <f t="shared" ref="E214:AJ214" si="323">IF(E$73=0,0,E75-E304)</f>
        <v>0</v>
      </c>
      <c r="F214" s="77">
        <f t="shared" si="323"/>
        <v>0</v>
      </c>
      <c r="G214" s="77">
        <f t="shared" si="323"/>
        <v>0</v>
      </c>
      <c r="H214" s="77">
        <f t="shared" si="323"/>
        <v>0</v>
      </c>
      <c r="I214" s="77">
        <f t="shared" si="323"/>
        <v>0</v>
      </c>
      <c r="J214" s="77">
        <f t="shared" si="323"/>
        <v>0</v>
      </c>
      <c r="K214" s="77">
        <f t="shared" si="323"/>
        <v>0</v>
      </c>
      <c r="L214" s="77">
        <f t="shared" si="323"/>
        <v>0</v>
      </c>
      <c r="M214" s="77">
        <f t="shared" si="323"/>
        <v>0</v>
      </c>
      <c r="N214" s="77">
        <f t="shared" si="323"/>
        <v>0</v>
      </c>
      <c r="O214" s="77">
        <f t="shared" si="323"/>
        <v>0</v>
      </c>
      <c r="P214" s="77">
        <f t="shared" si="323"/>
        <v>0</v>
      </c>
      <c r="Q214" s="771">
        <f t="shared" si="323"/>
        <v>0</v>
      </c>
      <c r="R214" s="77">
        <f t="shared" si="323"/>
        <v>0</v>
      </c>
      <c r="S214" s="77">
        <f t="shared" si="323"/>
        <v>0</v>
      </c>
      <c r="T214" s="77">
        <f t="shared" si="323"/>
        <v>0</v>
      </c>
      <c r="U214" s="77">
        <f t="shared" si="323"/>
        <v>0</v>
      </c>
      <c r="V214" s="77">
        <f t="shared" si="323"/>
        <v>0</v>
      </c>
      <c r="W214" s="77">
        <f t="shared" si="323"/>
        <v>0</v>
      </c>
      <c r="X214" s="77">
        <f t="shared" si="323"/>
        <v>0</v>
      </c>
      <c r="Y214" s="77">
        <f t="shared" si="323"/>
        <v>0</v>
      </c>
      <c r="Z214" s="77">
        <f t="shared" si="323"/>
        <v>0</v>
      </c>
      <c r="AA214" s="77">
        <f t="shared" si="323"/>
        <v>0</v>
      </c>
      <c r="AB214" s="77">
        <f t="shared" si="323"/>
        <v>0</v>
      </c>
      <c r="AC214" s="77">
        <f t="shared" si="323"/>
        <v>0</v>
      </c>
      <c r="AD214" s="77">
        <f t="shared" si="323"/>
        <v>0</v>
      </c>
      <c r="AE214" s="77">
        <f t="shared" si="323"/>
        <v>0</v>
      </c>
      <c r="AF214" s="77">
        <f t="shared" si="323"/>
        <v>0</v>
      </c>
      <c r="AG214" s="77">
        <f t="shared" si="323"/>
        <v>0</v>
      </c>
      <c r="AH214" s="77">
        <f t="shared" si="323"/>
        <v>0</v>
      </c>
      <c r="AI214" s="77">
        <f t="shared" si="323"/>
        <v>0</v>
      </c>
      <c r="AJ214" s="77">
        <f t="shared" si="323"/>
        <v>0</v>
      </c>
      <c r="AK214" s="77">
        <f t="shared" ref="AK214:BD214" si="324">IF(AK$73=0,0,AK75-AK304)</f>
        <v>0</v>
      </c>
      <c r="AL214" s="77">
        <f t="shared" si="324"/>
        <v>0</v>
      </c>
      <c r="AM214" s="77">
        <f t="shared" si="324"/>
        <v>0</v>
      </c>
      <c r="AN214" s="77">
        <f t="shared" si="324"/>
        <v>0</v>
      </c>
      <c r="AO214" s="77">
        <f t="shared" si="324"/>
        <v>0</v>
      </c>
      <c r="AP214" s="77">
        <f t="shared" si="324"/>
        <v>0</v>
      </c>
      <c r="AQ214" s="77">
        <f t="shared" si="324"/>
        <v>0</v>
      </c>
      <c r="AR214" s="77">
        <f t="shared" si="324"/>
        <v>0</v>
      </c>
      <c r="AS214" s="77">
        <f t="shared" si="324"/>
        <v>0</v>
      </c>
      <c r="AT214" s="77">
        <f t="shared" si="324"/>
        <v>0</v>
      </c>
      <c r="AU214" s="77">
        <f t="shared" si="324"/>
        <v>0</v>
      </c>
      <c r="AV214" s="77">
        <f t="shared" si="324"/>
        <v>0</v>
      </c>
      <c r="AW214" s="77">
        <f t="shared" si="324"/>
        <v>0</v>
      </c>
      <c r="AX214" s="77">
        <f t="shared" si="324"/>
        <v>0</v>
      </c>
      <c r="AY214" s="77">
        <f t="shared" si="324"/>
        <v>0</v>
      </c>
      <c r="AZ214" s="77">
        <f t="shared" si="324"/>
        <v>0</v>
      </c>
      <c r="BA214" s="77">
        <f t="shared" si="324"/>
        <v>0</v>
      </c>
      <c r="BB214" s="77">
        <f t="shared" si="324"/>
        <v>0</v>
      </c>
      <c r="BC214" s="77">
        <f t="shared" si="324"/>
        <v>0</v>
      </c>
      <c r="BD214" s="77">
        <f t="shared" si="324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ht="13.95" customHeight="1" x14ac:dyDescent="0.3">
      <c r="A215" s="248"/>
      <c r="B215" s="78"/>
      <c r="C215" s="250"/>
      <c r="D215" s="161">
        <f>SUM(E215:BD215)</f>
        <v>0</v>
      </c>
      <c r="E215" s="77">
        <f t="shared" ref="E215:AJ215" si="325">IF(E$73=0,0,E76-E305)</f>
        <v>0</v>
      </c>
      <c r="F215" s="77">
        <f t="shared" si="325"/>
        <v>0</v>
      </c>
      <c r="G215" s="77">
        <f t="shared" si="325"/>
        <v>0</v>
      </c>
      <c r="H215" s="77">
        <f t="shared" si="325"/>
        <v>0</v>
      </c>
      <c r="I215" s="77">
        <f t="shared" si="325"/>
        <v>0</v>
      </c>
      <c r="J215" s="77">
        <f t="shared" si="325"/>
        <v>0</v>
      </c>
      <c r="K215" s="77">
        <f t="shared" si="325"/>
        <v>0</v>
      </c>
      <c r="L215" s="77">
        <f t="shared" si="325"/>
        <v>0</v>
      </c>
      <c r="M215" s="77">
        <f t="shared" si="325"/>
        <v>0</v>
      </c>
      <c r="N215" s="77">
        <f t="shared" si="325"/>
        <v>0</v>
      </c>
      <c r="O215" s="77">
        <f t="shared" si="325"/>
        <v>0</v>
      </c>
      <c r="P215" s="77">
        <f t="shared" si="325"/>
        <v>0</v>
      </c>
      <c r="Q215" s="771">
        <f t="shared" si="325"/>
        <v>0</v>
      </c>
      <c r="R215" s="77">
        <f t="shared" si="325"/>
        <v>0</v>
      </c>
      <c r="S215" s="77">
        <f t="shared" si="325"/>
        <v>0</v>
      </c>
      <c r="T215" s="77">
        <f t="shared" si="325"/>
        <v>0</v>
      </c>
      <c r="U215" s="77">
        <f t="shared" si="325"/>
        <v>0</v>
      </c>
      <c r="V215" s="77">
        <f t="shared" si="325"/>
        <v>0</v>
      </c>
      <c r="W215" s="77">
        <f t="shared" si="325"/>
        <v>0</v>
      </c>
      <c r="X215" s="77">
        <f t="shared" si="325"/>
        <v>0</v>
      </c>
      <c r="Y215" s="77">
        <f t="shared" si="325"/>
        <v>0</v>
      </c>
      <c r="Z215" s="77">
        <f t="shared" si="325"/>
        <v>0</v>
      </c>
      <c r="AA215" s="77">
        <f t="shared" si="325"/>
        <v>0</v>
      </c>
      <c r="AB215" s="77">
        <f t="shared" si="325"/>
        <v>0</v>
      </c>
      <c r="AC215" s="77">
        <f t="shared" si="325"/>
        <v>0</v>
      </c>
      <c r="AD215" s="77">
        <f t="shared" si="325"/>
        <v>0</v>
      </c>
      <c r="AE215" s="77">
        <f t="shared" si="325"/>
        <v>0</v>
      </c>
      <c r="AF215" s="77">
        <f t="shared" si="325"/>
        <v>0</v>
      </c>
      <c r="AG215" s="77">
        <f t="shared" si="325"/>
        <v>0</v>
      </c>
      <c r="AH215" s="77">
        <f t="shared" si="325"/>
        <v>0</v>
      </c>
      <c r="AI215" s="77">
        <f t="shared" si="325"/>
        <v>0</v>
      </c>
      <c r="AJ215" s="77">
        <f t="shared" si="325"/>
        <v>0</v>
      </c>
      <c r="AK215" s="77">
        <f t="shared" ref="AK215:BD215" si="326">IF(AK$73=0,0,AK76-AK305)</f>
        <v>0</v>
      </c>
      <c r="AL215" s="77">
        <f t="shared" si="326"/>
        <v>0</v>
      </c>
      <c r="AM215" s="77">
        <f t="shared" si="326"/>
        <v>0</v>
      </c>
      <c r="AN215" s="77">
        <f t="shared" si="326"/>
        <v>0</v>
      </c>
      <c r="AO215" s="77">
        <f t="shared" si="326"/>
        <v>0</v>
      </c>
      <c r="AP215" s="77">
        <f t="shared" si="326"/>
        <v>0</v>
      </c>
      <c r="AQ215" s="77">
        <f t="shared" si="326"/>
        <v>0</v>
      </c>
      <c r="AR215" s="77">
        <f t="shared" si="326"/>
        <v>0</v>
      </c>
      <c r="AS215" s="77">
        <f t="shared" si="326"/>
        <v>0</v>
      </c>
      <c r="AT215" s="77">
        <f t="shared" si="326"/>
        <v>0</v>
      </c>
      <c r="AU215" s="77">
        <f t="shared" si="326"/>
        <v>0</v>
      </c>
      <c r="AV215" s="77">
        <f t="shared" si="326"/>
        <v>0</v>
      </c>
      <c r="AW215" s="77">
        <f t="shared" si="326"/>
        <v>0</v>
      </c>
      <c r="AX215" s="77">
        <f t="shared" si="326"/>
        <v>0</v>
      </c>
      <c r="AY215" s="77">
        <f t="shared" si="326"/>
        <v>0</v>
      </c>
      <c r="AZ215" s="77">
        <f t="shared" si="326"/>
        <v>0</v>
      </c>
      <c r="BA215" s="77">
        <f t="shared" si="326"/>
        <v>0</v>
      </c>
      <c r="BB215" s="77">
        <f t="shared" si="326"/>
        <v>0</v>
      </c>
      <c r="BC215" s="77">
        <f t="shared" si="326"/>
        <v>0</v>
      </c>
      <c r="BD215" s="77">
        <f t="shared" si="326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ht="13.95" customHeight="1" x14ac:dyDescent="0.3">
      <c r="A216" s="248"/>
      <c r="B216" s="160" t="s">
        <v>342</v>
      </c>
      <c r="C216" s="250"/>
      <c r="D216" s="161">
        <f>SUM(E216:BD216)</f>
        <v>-25159.491666666669</v>
      </c>
      <c r="E216" s="77">
        <f t="shared" ref="E216:AJ216" si="327">IF(E$73=0,0,E77-E306)</f>
        <v>2134.5750000000003</v>
      </c>
      <c r="F216" s="77">
        <f t="shared" si="327"/>
        <v>-2120.1</v>
      </c>
      <c r="G216" s="77">
        <f t="shared" si="327"/>
        <v>1189.7250000000004</v>
      </c>
      <c r="H216" s="77">
        <f t="shared" si="327"/>
        <v>17.016666666667334</v>
      </c>
      <c r="I216" s="77">
        <f t="shared" si="327"/>
        <v>2988.4250000000011</v>
      </c>
      <c r="J216" s="77">
        <f t="shared" si="327"/>
        <v>1969.0333333333328</v>
      </c>
      <c r="K216" s="77">
        <f t="shared" si="327"/>
        <v>-1149.016666666666</v>
      </c>
      <c r="L216" s="77">
        <f t="shared" si="327"/>
        <v>607.65000000000055</v>
      </c>
      <c r="M216" s="77">
        <f t="shared" si="327"/>
        <v>-728.65000000000146</v>
      </c>
      <c r="N216" s="77">
        <f t="shared" si="327"/>
        <v>-468.97499999999945</v>
      </c>
      <c r="O216" s="77">
        <f t="shared" si="327"/>
        <v>-1373.7166666666662</v>
      </c>
      <c r="P216" s="77">
        <f t="shared" si="327"/>
        <v>1003.6999999999998</v>
      </c>
      <c r="Q216" s="771">
        <f t="shared" si="327"/>
        <v>1436.0416666666661</v>
      </c>
      <c r="R216" s="77">
        <f t="shared" si="327"/>
        <v>-893.94999999999982</v>
      </c>
      <c r="S216" s="77">
        <f t="shared" si="327"/>
        <v>-779.88333333333412</v>
      </c>
      <c r="T216" s="77">
        <f t="shared" si="327"/>
        <v>-1063.4250000000002</v>
      </c>
      <c r="U216" s="77">
        <f t="shared" si="327"/>
        <v>1209.2000000000003</v>
      </c>
      <c r="V216" s="77">
        <f t="shared" si="327"/>
        <v>1550.4500000000007</v>
      </c>
      <c r="W216" s="77">
        <f t="shared" si="327"/>
        <v>-3222.3083333333334</v>
      </c>
      <c r="X216" s="77">
        <f t="shared" si="327"/>
        <v>-1561.9500000000007</v>
      </c>
      <c r="Y216" s="77">
        <f t="shared" si="327"/>
        <v>-821.41666666666697</v>
      </c>
      <c r="Z216" s="77">
        <f t="shared" si="327"/>
        <v>-2812.7499999999995</v>
      </c>
      <c r="AA216" s="77">
        <f t="shared" si="327"/>
        <v>656.59166666666624</v>
      </c>
      <c r="AB216" s="77">
        <f t="shared" si="327"/>
        <v>-1159.083333333333</v>
      </c>
      <c r="AC216" s="77">
        <f t="shared" si="327"/>
        <v>-2404.041666666667</v>
      </c>
      <c r="AD216" s="77">
        <f t="shared" si="327"/>
        <v>-234.47499999999945</v>
      </c>
      <c r="AE216" s="77">
        <f t="shared" si="327"/>
        <v>-2504.5916666666667</v>
      </c>
      <c r="AF216" s="77">
        <f t="shared" si="327"/>
        <v>-1935.416666666667</v>
      </c>
      <c r="AG216" s="77">
        <f t="shared" si="327"/>
        <v>-1609.9833333333336</v>
      </c>
      <c r="AH216" s="77">
        <f t="shared" si="327"/>
        <v>-1787.5333333333338</v>
      </c>
      <c r="AI216" s="77">
        <f t="shared" si="327"/>
        <v>-64.683333333334303</v>
      </c>
      <c r="AJ216" s="77">
        <f t="shared" si="327"/>
        <v>-3537.6333333333341</v>
      </c>
      <c r="AK216" s="77">
        <f t="shared" ref="AK216:BD216" si="328">IF(AK$73=0,0,AK77-AK306)</f>
        <v>-3092.1250000000005</v>
      </c>
      <c r="AL216" s="77">
        <f t="shared" si="328"/>
        <v>-1382.7833333333333</v>
      </c>
      <c r="AM216" s="77">
        <f t="shared" si="328"/>
        <v>-492.25833333333412</v>
      </c>
      <c r="AN216" s="77">
        <f t="shared" si="328"/>
        <v>-3185.1500000000005</v>
      </c>
      <c r="AO216" s="77">
        <f t="shared" si="328"/>
        <v>-443.79166666666788</v>
      </c>
      <c r="AP216" s="77">
        <f t="shared" si="328"/>
        <v>907.79166666666697</v>
      </c>
      <c r="AQ216" s="77">
        <f t="shared" si="328"/>
        <v>0</v>
      </c>
      <c r="AR216" s="77">
        <f t="shared" si="328"/>
        <v>0</v>
      </c>
      <c r="AS216" s="77">
        <f t="shared" si="328"/>
        <v>0</v>
      </c>
      <c r="AT216" s="77">
        <f t="shared" si="328"/>
        <v>0</v>
      </c>
      <c r="AU216" s="77">
        <f t="shared" si="328"/>
        <v>0</v>
      </c>
      <c r="AV216" s="77">
        <f t="shared" si="328"/>
        <v>0</v>
      </c>
      <c r="AW216" s="77">
        <f t="shared" si="328"/>
        <v>0</v>
      </c>
      <c r="AX216" s="77">
        <f t="shared" si="328"/>
        <v>0</v>
      </c>
      <c r="AY216" s="77">
        <f t="shared" si="328"/>
        <v>0</v>
      </c>
      <c r="AZ216" s="77">
        <f t="shared" si="328"/>
        <v>0</v>
      </c>
      <c r="BA216" s="77">
        <f t="shared" si="328"/>
        <v>0</v>
      </c>
      <c r="BB216" s="77">
        <f t="shared" si="328"/>
        <v>0</v>
      </c>
      <c r="BC216" s="77">
        <f t="shared" si="328"/>
        <v>0</v>
      </c>
      <c r="BD216" s="77">
        <f t="shared" si="328"/>
        <v>0</v>
      </c>
      <c r="BE216" s="251"/>
      <c r="BF216" s="163">
        <f>SUM(E216:H216)</f>
        <v>1221.2166666666681</v>
      </c>
      <c r="BG216" s="77">
        <f>SUM(I216:L216)</f>
        <v>4416.091666666669</v>
      </c>
      <c r="BH216" s="77">
        <f>SUM(M216:Q216)</f>
        <v>-131.60000000000127</v>
      </c>
      <c r="BI216" s="77">
        <f>SUM(R216:U216)</f>
        <v>-1528.0583333333338</v>
      </c>
      <c r="BJ216" s="77">
        <f>SUM(V216:Y216)</f>
        <v>-4055.2250000000004</v>
      </c>
      <c r="BK216" s="77">
        <f>SUM(Z216:AD216)</f>
        <v>-5953.7583333333323</v>
      </c>
      <c r="BL216" s="77">
        <f>SUM(AE216:AH216)</f>
        <v>-7837.5250000000005</v>
      </c>
      <c r="BM216" s="77">
        <f>SUM(AI216:AL216)</f>
        <v>-8077.2250000000022</v>
      </c>
      <c r="BN216" s="77">
        <f>SUM(AM216:AQ216)</f>
        <v>-3213.4083333333356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-25159.491666666669</v>
      </c>
      <c r="BS216" s="77">
        <f>SUM(BF216:BH216)</f>
        <v>5505.7083333333358</v>
      </c>
      <c r="BT216" s="77">
        <f>SUM(BI216:BK216)</f>
        <v>-11537.041666666668</v>
      </c>
      <c r="BU216" s="77">
        <f>SUM(BL216:BN216)</f>
        <v>-19128.15833333334</v>
      </c>
      <c r="BV216" s="77">
        <f>SUM(BO216:BQ216)</f>
        <v>0</v>
      </c>
      <c r="BW216" s="77">
        <f>SUM(BF216:BK216)</f>
        <v>-6031.3333333333303</v>
      </c>
      <c r="BX216" s="77">
        <f>SUM(BL216:BQ216)</f>
        <v>-19128.15833333334</v>
      </c>
      <c r="BY216" s="77">
        <f>IF(Info!$O$3="Q1",$BS216,IF(Info!$O$3="Q2",$BS216+$BT216,IF(Info!$O$3="Q3",$BS216+$BT216+$BU216,$BR216)))</f>
        <v>5505.7083333333358</v>
      </c>
      <c r="BZ216" s="77">
        <f>IF(Info!$O$3="Q1",$BS216,IF(Info!$O$3="Q2",$BT216,IF(Info!$O$3="Q3",$BU216,$BV216)))</f>
        <v>5505.7083333333358</v>
      </c>
      <c r="CA216" s="48"/>
    </row>
    <row r="217" spans="1:79" ht="13.95" customHeight="1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ht="13.95" customHeight="1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3.95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3.95" customHeight="1" x14ac:dyDescent="0.3">
      <c r="A220" s="248">
        <v>1.26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ht="13.95" customHeight="1" x14ac:dyDescent="0.3">
      <c r="A221" s="248"/>
      <c r="B221" s="78" t="s">
        <v>37</v>
      </c>
      <c r="C221" s="250"/>
      <c r="D221" s="161">
        <f>SUM(E221:BD221)</f>
        <v>-4941.2239999999993</v>
      </c>
      <c r="E221" s="77">
        <f t="shared" ref="E221:AJ221" si="329">IF(E$136=0,0,E82-E311)</f>
        <v>368.72400000000005</v>
      </c>
      <c r="F221" s="77">
        <f t="shared" si="329"/>
        <v>-37.715999999999894</v>
      </c>
      <c r="G221" s="77">
        <f t="shared" si="329"/>
        <v>693.30600000000004</v>
      </c>
      <c r="H221" s="77">
        <f t="shared" si="329"/>
        <v>395.42999999999984</v>
      </c>
      <c r="I221" s="77">
        <f t="shared" si="329"/>
        <v>408.29199999999992</v>
      </c>
      <c r="J221" s="77">
        <f t="shared" si="329"/>
        <v>-280.72800000000001</v>
      </c>
      <c r="K221" s="77">
        <f t="shared" si="329"/>
        <v>316.00200000000001</v>
      </c>
      <c r="L221" s="77">
        <f t="shared" si="329"/>
        <v>794.952</v>
      </c>
      <c r="M221" s="77">
        <f t="shared" si="329"/>
        <v>313.14600000000019</v>
      </c>
      <c r="N221" s="77">
        <f t="shared" si="329"/>
        <v>-248.428</v>
      </c>
      <c r="O221" s="77">
        <f t="shared" si="329"/>
        <v>-729.60399999999981</v>
      </c>
      <c r="P221" s="77">
        <f t="shared" si="329"/>
        <v>-35.391999999999939</v>
      </c>
      <c r="Q221" s="771">
        <f t="shared" si="329"/>
        <v>1276.0619999999999</v>
      </c>
      <c r="R221" s="77">
        <f t="shared" si="329"/>
        <v>-1831.83</v>
      </c>
      <c r="S221" s="77">
        <f t="shared" si="329"/>
        <v>50.501999999999953</v>
      </c>
      <c r="T221" s="77">
        <f t="shared" si="329"/>
        <v>-494.36599999999999</v>
      </c>
      <c r="U221" s="77">
        <f t="shared" si="329"/>
        <v>-311.05799999999999</v>
      </c>
      <c r="V221" s="77">
        <f t="shared" si="329"/>
        <v>431.68599999999998</v>
      </c>
      <c r="W221" s="77">
        <f t="shared" si="329"/>
        <v>-2754.5859999999998</v>
      </c>
      <c r="X221" s="77">
        <f t="shared" si="329"/>
        <v>-400.52799999999979</v>
      </c>
      <c r="Y221" s="77">
        <f t="shared" si="329"/>
        <v>-391.04999999999995</v>
      </c>
      <c r="Z221" s="77">
        <f t="shared" si="329"/>
        <v>-178.428</v>
      </c>
      <c r="AA221" s="77">
        <f t="shared" si="329"/>
        <v>534.452</v>
      </c>
      <c r="AB221" s="77">
        <f t="shared" si="329"/>
        <v>-1394.1120000000001</v>
      </c>
      <c r="AC221" s="77">
        <f t="shared" si="329"/>
        <v>-236.76400000000012</v>
      </c>
      <c r="AD221" s="77">
        <f t="shared" si="329"/>
        <v>-663.36400000000003</v>
      </c>
      <c r="AE221" s="77">
        <f t="shared" si="329"/>
        <v>49.107999999999947</v>
      </c>
      <c r="AF221" s="77">
        <f t="shared" si="329"/>
        <v>541.51599999999996</v>
      </c>
      <c r="AG221" s="77">
        <f t="shared" si="329"/>
        <v>626.41799999999967</v>
      </c>
      <c r="AH221" s="77">
        <f t="shared" si="329"/>
        <v>52.102000000000089</v>
      </c>
      <c r="AI221" s="77">
        <f t="shared" si="329"/>
        <v>223.10599999999999</v>
      </c>
      <c r="AJ221" s="77">
        <f t="shared" si="329"/>
        <v>-87.403999999999996</v>
      </c>
      <c r="AK221" s="77">
        <f t="shared" ref="AK221:BD221" si="330">IF(AK$136=0,0,AK82-AK311)</f>
        <v>-198.67599999999999</v>
      </c>
      <c r="AL221" s="77">
        <f t="shared" si="330"/>
        <v>253.42599999999999</v>
      </c>
      <c r="AM221" s="77">
        <f t="shared" si="330"/>
        <v>-1934.9180000000006</v>
      </c>
      <c r="AN221" s="77">
        <f t="shared" si="330"/>
        <v>94.024000000000001</v>
      </c>
      <c r="AO221" s="77">
        <f t="shared" si="330"/>
        <v>22.621999999999844</v>
      </c>
      <c r="AP221" s="77">
        <f t="shared" si="330"/>
        <v>-177.14800000000002</v>
      </c>
      <c r="AQ221" s="77">
        <f t="shared" si="330"/>
        <v>0</v>
      </c>
      <c r="AR221" s="77">
        <f t="shared" si="330"/>
        <v>0</v>
      </c>
      <c r="AS221" s="77">
        <f t="shared" si="330"/>
        <v>0</v>
      </c>
      <c r="AT221" s="77">
        <f t="shared" si="330"/>
        <v>0</v>
      </c>
      <c r="AU221" s="77">
        <f t="shared" si="330"/>
        <v>0</v>
      </c>
      <c r="AV221" s="77">
        <f t="shared" si="330"/>
        <v>0</v>
      </c>
      <c r="AW221" s="77">
        <f t="shared" si="330"/>
        <v>0</v>
      </c>
      <c r="AX221" s="77">
        <f t="shared" si="330"/>
        <v>0</v>
      </c>
      <c r="AY221" s="77">
        <f t="shared" si="330"/>
        <v>0</v>
      </c>
      <c r="AZ221" s="77">
        <f t="shared" si="330"/>
        <v>0</v>
      </c>
      <c r="BA221" s="77">
        <f t="shared" si="330"/>
        <v>0</v>
      </c>
      <c r="BB221" s="77">
        <f t="shared" si="330"/>
        <v>0</v>
      </c>
      <c r="BC221" s="77">
        <f t="shared" si="330"/>
        <v>0</v>
      </c>
      <c r="BD221" s="77">
        <f t="shared" si="330"/>
        <v>0</v>
      </c>
      <c r="BE221" s="251"/>
      <c r="BF221" s="163">
        <f>SUM(E221:H221)</f>
        <v>1419.7440000000001</v>
      </c>
      <c r="BG221" s="77">
        <f>SUM(I221:L221)</f>
        <v>1238.518</v>
      </c>
      <c r="BH221" s="77">
        <f>SUM(M221:Q221)</f>
        <v>575.78400000000033</v>
      </c>
      <c r="BI221" s="77">
        <f>SUM(R221:U221)</f>
        <v>-2586.752</v>
      </c>
      <c r="BJ221" s="77">
        <f>SUM(V221:Y221)</f>
        <v>-3114.4779999999992</v>
      </c>
      <c r="BK221" s="77">
        <f>SUM(Z221:AD221)</f>
        <v>-1938.2160000000003</v>
      </c>
      <c r="BL221" s="77">
        <f>SUM(AE221:AH221)</f>
        <v>1269.1439999999996</v>
      </c>
      <c r="BM221" s="77">
        <f>SUM(AI221:AL221)</f>
        <v>190.452</v>
      </c>
      <c r="BN221" s="77">
        <f>SUM(AM221:AQ221)</f>
        <v>-1995.420000000001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-4941.2240000000011</v>
      </c>
      <c r="BS221" s="77">
        <f>SUM(BF221:BH221)</f>
        <v>3234.0460000000003</v>
      </c>
      <c r="BT221" s="77">
        <f>SUM(BI221:BK221)</f>
        <v>-7639.4459999999999</v>
      </c>
      <c r="BU221" s="77">
        <f>SUM(BL221:BN221)</f>
        <v>-535.82400000000143</v>
      </c>
      <c r="BV221" s="77">
        <f>SUM(BO221:BQ221)</f>
        <v>0</v>
      </c>
      <c r="BW221" s="77">
        <f>SUM(BF221:BK221)</f>
        <v>-4405.3999999999996</v>
      </c>
      <c r="BX221" s="77">
        <f>SUM(BL221:BQ221)</f>
        <v>-535.82400000000143</v>
      </c>
      <c r="BY221" s="77">
        <f>IF(Info!$O$3="Q1",$BS221,IF(Info!$O$3="Q2",$BS221+$BT221,IF(Info!$O$3="Q3",$BS221+$BT221+$BU221,$BR221)))</f>
        <v>3234.0460000000003</v>
      </c>
      <c r="BZ221" s="77">
        <f>IF(Info!$O$3="Q1",$BS221,IF(Info!$O$3="Q2",$BT221,IF(Info!$O$3="Q3",$BU221,$BV221)))</f>
        <v>3234.0460000000003</v>
      </c>
      <c r="CA221" s="48"/>
    </row>
    <row r="222" spans="1:79" ht="13.95" customHeight="1" x14ac:dyDescent="0.3">
      <c r="A222" s="248"/>
      <c r="B222" s="78" t="s">
        <v>39</v>
      </c>
      <c r="C222" s="250"/>
      <c r="D222" s="161">
        <f>SUM(E222:BD222)</f>
        <v>-1184.1899999999998</v>
      </c>
      <c r="E222" s="77">
        <f t="shared" ref="E222:AJ222" si="331">IF(E$136=0,0,E83-E312)</f>
        <v>-64.09</v>
      </c>
      <c r="F222" s="77">
        <f t="shared" si="331"/>
        <v>63.519999999999996</v>
      </c>
      <c r="G222" s="77">
        <f t="shared" si="331"/>
        <v>-65.37</v>
      </c>
      <c r="H222" s="77">
        <f t="shared" si="331"/>
        <v>-1.6599999999999966</v>
      </c>
      <c r="I222" s="77">
        <f t="shared" si="331"/>
        <v>3.6599999999999966</v>
      </c>
      <c r="J222" s="77">
        <f t="shared" si="331"/>
        <v>10.459999999999994</v>
      </c>
      <c r="K222" s="77">
        <f t="shared" si="331"/>
        <v>27.549999999999997</v>
      </c>
      <c r="L222" s="77">
        <f t="shared" si="331"/>
        <v>63.3</v>
      </c>
      <c r="M222" s="77">
        <f t="shared" si="331"/>
        <v>-78.849999999999994</v>
      </c>
      <c r="N222" s="77">
        <f t="shared" si="331"/>
        <v>-61.3</v>
      </c>
      <c r="O222" s="77">
        <f t="shared" si="331"/>
        <v>-78.290000000000006</v>
      </c>
      <c r="P222" s="77">
        <f t="shared" si="331"/>
        <v>19.86</v>
      </c>
      <c r="Q222" s="771">
        <f t="shared" si="331"/>
        <v>-23.389999999999993</v>
      </c>
      <c r="R222" s="77">
        <f t="shared" si="331"/>
        <v>-81.069999999999993</v>
      </c>
      <c r="S222" s="77">
        <f t="shared" si="331"/>
        <v>-41.55</v>
      </c>
      <c r="T222" s="77">
        <f t="shared" si="331"/>
        <v>-12.579999999999998</v>
      </c>
      <c r="U222" s="77">
        <f t="shared" si="331"/>
        <v>-22.92</v>
      </c>
      <c r="V222" s="77">
        <f t="shared" si="331"/>
        <v>-19.909999999999997</v>
      </c>
      <c r="W222" s="77">
        <f t="shared" si="331"/>
        <v>-105.35</v>
      </c>
      <c r="X222" s="77">
        <f t="shared" si="331"/>
        <v>-17.79</v>
      </c>
      <c r="Y222" s="77">
        <f t="shared" si="331"/>
        <v>-70.02</v>
      </c>
      <c r="Z222" s="77">
        <f t="shared" si="331"/>
        <v>-4.480000000000004</v>
      </c>
      <c r="AA222" s="77">
        <f t="shared" si="331"/>
        <v>-39.610000000000007</v>
      </c>
      <c r="AB222" s="77">
        <f t="shared" si="331"/>
        <v>-69.12</v>
      </c>
      <c r="AC222" s="77">
        <f t="shared" si="331"/>
        <v>-30.590000000000003</v>
      </c>
      <c r="AD222" s="77">
        <f t="shared" si="331"/>
        <v>-8.0200000000000031</v>
      </c>
      <c r="AE222" s="77">
        <f t="shared" si="331"/>
        <v>20.71</v>
      </c>
      <c r="AF222" s="77">
        <f t="shared" si="331"/>
        <v>-57.1</v>
      </c>
      <c r="AG222" s="77">
        <f t="shared" si="331"/>
        <v>-52.489999999999995</v>
      </c>
      <c r="AH222" s="77">
        <f t="shared" si="331"/>
        <v>-73.44</v>
      </c>
      <c r="AI222" s="77">
        <f t="shared" si="331"/>
        <v>-78.75</v>
      </c>
      <c r="AJ222" s="77">
        <f t="shared" si="331"/>
        <v>-4.1899999999999906</v>
      </c>
      <c r="AK222" s="77">
        <f t="shared" ref="AK222:BD222" si="332">IF(AK$136=0,0,AK83-AK312)</f>
        <v>-57.260000000000005</v>
      </c>
      <c r="AL222" s="77">
        <f t="shared" si="332"/>
        <v>-3.5</v>
      </c>
      <c r="AM222" s="77">
        <f t="shared" si="332"/>
        <v>-37.080000000000005</v>
      </c>
      <c r="AN222" s="77">
        <f t="shared" si="332"/>
        <v>-50.55</v>
      </c>
      <c r="AO222" s="77">
        <f t="shared" si="332"/>
        <v>-30.839999999999996</v>
      </c>
      <c r="AP222" s="77">
        <f t="shared" si="332"/>
        <v>-52.09</v>
      </c>
      <c r="AQ222" s="77">
        <f t="shared" si="332"/>
        <v>0</v>
      </c>
      <c r="AR222" s="77">
        <f t="shared" si="332"/>
        <v>0</v>
      </c>
      <c r="AS222" s="77">
        <f t="shared" si="332"/>
        <v>0</v>
      </c>
      <c r="AT222" s="77">
        <f t="shared" si="332"/>
        <v>0</v>
      </c>
      <c r="AU222" s="77">
        <f t="shared" si="332"/>
        <v>0</v>
      </c>
      <c r="AV222" s="77">
        <f t="shared" si="332"/>
        <v>0</v>
      </c>
      <c r="AW222" s="77">
        <f t="shared" si="332"/>
        <v>0</v>
      </c>
      <c r="AX222" s="77">
        <f t="shared" si="332"/>
        <v>0</v>
      </c>
      <c r="AY222" s="77">
        <f t="shared" si="332"/>
        <v>0</v>
      </c>
      <c r="AZ222" s="77">
        <f t="shared" si="332"/>
        <v>0</v>
      </c>
      <c r="BA222" s="77">
        <f t="shared" si="332"/>
        <v>0</v>
      </c>
      <c r="BB222" s="77">
        <f t="shared" si="332"/>
        <v>0</v>
      </c>
      <c r="BC222" s="77">
        <f t="shared" si="332"/>
        <v>0</v>
      </c>
      <c r="BD222" s="77">
        <f t="shared" si="332"/>
        <v>0</v>
      </c>
      <c r="BE222" s="251"/>
      <c r="BF222" s="163">
        <f>SUM(E222:H222)</f>
        <v>-67.600000000000009</v>
      </c>
      <c r="BG222" s="77">
        <f>SUM(I222:L222)</f>
        <v>104.96999999999998</v>
      </c>
      <c r="BH222" s="77">
        <f>SUM(M222:Q222)</f>
        <v>-221.96999999999997</v>
      </c>
      <c r="BI222" s="77">
        <f>SUM(R222:U222)</f>
        <v>-158.12</v>
      </c>
      <c r="BJ222" s="77">
        <f>SUM(V222:Y222)</f>
        <v>-213.07</v>
      </c>
      <c r="BK222" s="77">
        <f>SUM(Z222:AD222)</f>
        <v>-151.82000000000002</v>
      </c>
      <c r="BL222" s="77">
        <f>SUM(AE222:AH222)</f>
        <v>-162.32</v>
      </c>
      <c r="BM222" s="77">
        <f>SUM(AI222:AL222)</f>
        <v>-143.69999999999999</v>
      </c>
      <c r="BN222" s="77">
        <f>SUM(AM222:AQ222)</f>
        <v>-170.56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-1184.19</v>
      </c>
      <c r="BS222" s="77">
        <f>SUM(BF222:BH222)</f>
        <v>-184.6</v>
      </c>
      <c r="BT222" s="77">
        <f>SUM(BI222:BK222)</f>
        <v>-523.01</v>
      </c>
      <c r="BU222" s="77">
        <f>SUM(BL222:BN222)</f>
        <v>-476.58</v>
      </c>
      <c r="BV222" s="77">
        <f>SUM(BO222:BQ222)</f>
        <v>0</v>
      </c>
      <c r="BW222" s="77">
        <f>SUM(BF222:BK222)</f>
        <v>-707.61</v>
      </c>
      <c r="BX222" s="77">
        <f>SUM(BL222:BQ222)</f>
        <v>-476.58</v>
      </c>
      <c r="BY222" s="77">
        <f>IF(Info!$O$3="Q1",$BS222,IF(Info!$O$3="Q2",$BS222+$BT222,IF(Info!$O$3="Q3",$BS222+$BT222+$BU222,$BR222)))</f>
        <v>-184.6</v>
      </c>
      <c r="BZ222" s="77">
        <f>IF(Info!$O$3="Q1",$BS222,IF(Info!$O$3="Q2",$BT222,IF(Info!$O$3="Q3",$BU222,$BV222)))</f>
        <v>-184.6</v>
      </c>
      <c r="CA222" s="48"/>
    </row>
    <row r="223" spans="1:79" ht="13.95" customHeight="1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33">IF(E$136=0,0,E84-E313)</f>
        <v>0</v>
      </c>
      <c r="F223" s="77">
        <f t="shared" si="333"/>
        <v>0</v>
      </c>
      <c r="G223" s="77">
        <f t="shared" si="333"/>
        <v>0</v>
      </c>
      <c r="H223" s="77">
        <f t="shared" si="333"/>
        <v>0</v>
      </c>
      <c r="I223" s="77">
        <f t="shared" si="333"/>
        <v>0</v>
      </c>
      <c r="J223" s="77">
        <f t="shared" si="333"/>
        <v>0</v>
      </c>
      <c r="K223" s="77">
        <f t="shared" si="333"/>
        <v>0</v>
      </c>
      <c r="L223" s="77">
        <f t="shared" si="333"/>
        <v>0</v>
      </c>
      <c r="M223" s="77">
        <f t="shared" si="333"/>
        <v>0</v>
      </c>
      <c r="N223" s="77">
        <f t="shared" si="333"/>
        <v>0</v>
      </c>
      <c r="O223" s="77">
        <f t="shared" si="333"/>
        <v>0</v>
      </c>
      <c r="P223" s="77">
        <f t="shared" si="333"/>
        <v>0</v>
      </c>
      <c r="Q223" s="771">
        <f t="shared" si="333"/>
        <v>0</v>
      </c>
      <c r="R223" s="77">
        <f t="shared" si="333"/>
        <v>0</v>
      </c>
      <c r="S223" s="77">
        <f t="shared" si="333"/>
        <v>0</v>
      </c>
      <c r="T223" s="77">
        <f t="shared" si="333"/>
        <v>0</v>
      </c>
      <c r="U223" s="77">
        <f t="shared" si="333"/>
        <v>0</v>
      </c>
      <c r="V223" s="77">
        <f t="shared" si="333"/>
        <v>0</v>
      </c>
      <c r="W223" s="77">
        <f t="shared" si="333"/>
        <v>0</v>
      </c>
      <c r="X223" s="77">
        <f t="shared" si="333"/>
        <v>0</v>
      </c>
      <c r="Y223" s="77">
        <f t="shared" si="333"/>
        <v>0</v>
      </c>
      <c r="Z223" s="77">
        <f t="shared" si="333"/>
        <v>0</v>
      </c>
      <c r="AA223" s="77">
        <f t="shared" si="333"/>
        <v>0</v>
      </c>
      <c r="AB223" s="77">
        <f t="shared" si="333"/>
        <v>0</v>
      </c>
      <c r="AC223" s="77">
        <f t="shared" si="333"/>
        <v>0</v>
      </c>
      <c r="AD223" s="77">
        <f t="shared" si="333"/>
        <v>0</v>
      </c>
      <c r="AE223" s="77">
        <f t="shared" si="333"/>
        <v>0</v>
      </c>
      <c r="AF223" s="77">
        <f t="shared" si="333"/>
        <v>0</v>
      </c>
      <c r="AG223" s="77">
        <f t="shared" si="333"/>
        <v>0</v>
      </c>
      <c r="AH223" s="77">
        <f t="shared" si="333"/>
        <v>0</v>
      </c>
      <c r="AI223" s="77">
        <f t="shared" si="333"/>
        <v>0</v>
      </c>
      <c r="AJ223" s="77">
        <f t="shared" si="333"/>
        <v>0</v>
      </c>
      <c r="AK223" s="77">
        <f t="shared" ref="AK223:BD223" si="334">IF(AK$136=0,0,AK84-AK313)</f>
        <v>0</v>
      </c>
      <c r="AL223" s="77">
        <f t="shared" si="334"/>
        <v>0</v>
      </c>
      <c r="AM223" s="77">
        <f t="shared" si="334"/>
        <v>0</v>
      </c>
      <c r="AN223" s="77">
        <f t="shared" si="334"/>
        <v>0</v>
      </c>
      <c r="AO223" s="77">
        <f t="shared" si="334"/>
        <v>0</v>
      </c>
      <c r="AP223" s="77">
        <f t="shared" si="334"/>
        <v>0</v>
      </c>
      <c r="AQ223" s="77">
        <f t="shared" si="334"/>
        <v>0</v>
      </c>
      <c r="AR223" s="77">
        <f t="shared" si="334"/>
        <v>0</v>
      </c>
      <c r="AS223" s="77">
        <f t="shared" si="334"/>
        <v>0</v>
      </c>
      <c r="AT223" s="77">
        <f t="shared" si="334"/>
        <v>0</v>
      </c>
      <c r="AU223" s="77">
        <f t="shared" si="334"/>
        <v>0</v>
      </c>
      <c r="AV223" s="77">
        <f t="shared" si="334"/>
        <v>0</v>
      </c>
      <c r="AW223" s="77">
        <f t="shared" si="334"/>
        <v>0</v>
      </c>
      <c r="AX223" s="77">
        <f t="shared" si="334"/>
        <v>0</v>
      </c>
      <c r="AY223" s="77">
        <f t="shared" si="334"/>
        <v>0</v>
      </c>
      <c r="AZ223" s="77">
        <f t="shared" si="334"/>
        <v>0</v>
      </c>
      <c r="BA223" s="77">
        <f t="shared" si="334"/>
        <v>0</v>
      </c>
      <c r="BB223" s="77">
        <f t="shared" si="334"/>
        <v>0</v>
      </c>
      <c r="BC223" s="77">
        <f t="shared" si="334"/>
        <v>0</v>
      </c>
      <c r="BD223" s="77">
        <f t="shared" si="334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ht="13.95" customHeight="1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35">IF(E$136=0,0,E85-E314)</f>
        <v>0</v>
      </c>
      <c r="F224" s="77">
        <f t="shared" si="335"/>
        <v>0</v>
      </c>
      <c r="G224" s="77">
        <f t="shared" si="335"/>
        <v>0</v>
      </c>
      <c r="H224" s="77">
        <f t="shared" si="335"/>
        <v>0</v>
      </c>
      <c r="I224" s="77">
        <f t="shared" si="335"/>
        <v>0</v>
      </c>
      <c r="J224" s="77">
        <f t="shared" si="335"/>
        <v>0</v>
      </c>
      <c r="K224" s="77">
        <f t="shared" si="335"/>
        <v>0</v>
      </c>
      <c r="L224" s="77">
        <f t="shared" si="335"/>
        <v>0</v>
      </c>
      <c r="M224" s="77">
        <f t="shared" si="335"/>
        <v>0</v>
      </c>
      <c r="N224" s="77">
        <f t="shared" si="335"/>
        <v>0</v>
      </c>
      <c r="O224" s="77">
        <f t="shared" si="335"/>
        <v>0</v>
      </c>
      <c r="P224" s="77">
        <f t="shared" si="335"/>
        <v>0</v>
      </c>
      <c r="Q224" s="771">
        <f t="shared" si="335"/>
        <v>0</v>
      </c>
      <c r="R224" s="77">
        <f t="shared" si="335"/>
        <v>0</v>
      </c>
      <c r="S224" s="77">
        <f t="shared" si="335"/>
        <v>0</v>
      </c>
      <c r="T224" s="77">
        <f t="shared" si="335"/>
        <v>0</v>
      </c>
      <c r="U224" s="77">
        <f t="shared" si="335"/>
        <v>0</v>
      </c>
      <c r="V224" s="77">
        <f t="shared" si="335"/>
        <v>0</v>
      </c>
      <c r="W224" s="77">
        <f t="shared" si="335"/>
        <v>0</v>
      </c>
      <c r="X224" s="77">
        <f t="shared" si="335"/>
        <v>0</v>
      </c>
      <c r="Y224" s="77">
        <f t="shared" si="335"/>
        <v>0</v>
      </c>
      <c r="Z224" s="77">
        <f t="shared" si="335"/>
        <v>0</v>
      </c>
      <c r="AA224" s="77">
        <f t="shared" si="335"/>
        <v>0</v>
      </c>
      <c r="AB224" s="77">
        <f t="shared" si="335"/>
        <v>0</v>
      </c>
      <c r="AC224" s="77">
        <f t="shared" si="335"/>
        <v>0</v>
      </c>
      <c r="AD224" s="77">
        <f t="shared" si="335"/>
        <v>0</v>
      </c>
      <c r="AE224" s="77">
        <f t="shared" si="335"/>
        <v>0</v>
      </c>
      <c r="AF224" s="77">
        <f t="shared" si="335"/>
        <v>0</v>
      </c>
      <c r="AG224" s="77">
        <f t="shared" si="335"/>
        <v>0</v>
      </c>
      <c r="AH224" s="77">
        <f t="shared" si="335"/>
        <v>0</v>
      </c>
      <c r="AI224" s="77">
        <f t="shared" si="335"/>
        <v>0</v>
      </c>
      <c r="AJ224" s="77">
        <f t="shared" si="335"/>
        <v>0</v>
      </c>
      <c r="AK224" s="77">
        <f t="shared" ref="AK224:BD224" si="336">IF(AK$136=0,0,AK85-AK314)</f>
        <v>0</v>
      </c>
      <c r="AL224" s="77">
        <f t="shared" si="336"/>
        <v>0</v>
      </c>
      <c r="AM224" s="77">
        <f t="shared" si="336"/>
        <v>0</v>
      </c>
      <c r="AN224" s="77">
        <f t="shared" si="336"/>
        <v>0</v>
      </c>
      <c r="AO224" s="77">
        <f t="shared" si="336"/>
        <v>0</v>
      </c>
      <c r="AP224" s="77">
        <f t="shared" si="336"/>
        <v>0</v>
      </c>
      <c r="AQ224" s="77">
        <f t="shared" si="336"/>
        <v>0</v>
      </c>
      <c r="AR224" s="77">
        <f t="shared" si="336"/>
        <v>0</v>
      </c>
      <c r="AS224" s="77">
        <f t="shared" si="336"/>
        <v>0</v>
      </c>
      <c r="AT224" s="77">
        <f t="shared" si="336"/>
        <v>0</v>
      </c>
      <c r="AU224" s="77">
        <f t="shared" si="336"/>
        <v>0</v>
      </c>
      <c r="AV224" s="77">
        <f t="shared" si="336"/>
        <v>0</v>
      </c>
      <c r="AW224" s="77">
        <f t="shared" si="336"/>
        <v>0</v>
      </c>
      <c r="AX224" s="77">
        <f t="shared" si="336"/>
        <v>0</v>
      </c>
      <c r="AY224" s="77">
        <f t="shared" si="336"/>
        <v>0</v>
      </c>
      <c r="AZ224" s="77">
        <f t="shared" si="336"/>
        <v>0</v>
      </c>
      <c r="BA224" s="77">
        <f t="shared" si="336"/>
        <v>0</v>
      </c>
      <c r="BB224" s="77">
        <f t="shared" si="336"/>
        <v>0</v>
      </c>
      <c r="BC224" s="77">
        <f t="shared" si="336"/>
        <v>0</v>
      </c>
      <c r="BD224" s="77">
        <f t="shared" si="336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ht="13.95" customHeight="1" x14ac:dyDescent="0.3">
      <c r="A225" s="248"/>
      <c r="B225" s="78" t="s">
        <v>348</v>
      </c>
      <c r="C225" s="250"/>
      <c r="D225" s="255">
        <f>SUM(E225:BD225)</f>
        <v>-6125.4139999999998</v>
      </c>
      <c r="E225" s="255">
        <f t="shared" ref="E225:AJ225" si="337">IF(E$136=0,0,E86-E315)</f>
        <v>304.63400000000001</v>
      </c>
      <c r="F225" s="255">
        <f t="shared" si="337"/>
        <v>25.804000000000087</v>
      </c>
      <c r="G225" s="255">
        <f t="shared" si="337"/>
        <v>627.93600000000004</v>
      </c>
      <c r="H225" s="255">
        <f t="shared" si="337"/>
        <v>393.77</v>
      </c>
      <c r="I225" s="255">
        <f t="shared" si="337"/>
        <v>411.95199999999988</v>
      </c>
      <c r="J225" s="255">
        <f t="shared" si="337"/>
        <v>-270.26800000000003</v>
      </c>
      <c r="K225" s="255">
        <f t="shared" si="337"/>
        <v>343.55200000000002</v>
      </c>
      <c r="L225" s="255">
        <f t="shared" si="337"/>
        <v>858.25199999999995</v>
      </c>
      <c r="M225" s="255">
        <f t="shared" si="337"/>
        <v>234.29600000000028</v>
      </c>
      <c r="N225" s="255">
        <f t="shared" si="337"/>
        <v>-309.72799999999995</v>
      </c>
      <c r="O225" s="255">
        <f t="shared" si="337"/>
        <v>-807.89399999999978</v>
      </c>
      <c r="P225" s="255">
        <f t="shared" si="337"/>
        <v>-15.531999999999925</v>
      </c>
      <c r="Q225" s="780">
        <f t="shared" si="337"/>
        <v>1252.672</v>
      </c>
      <c r="R225" s="255">
        <f t="shared" si="337"/>
        <v>-1912.8999999999996</v>
      </c>
      <c r="S225" s="255">
        <f t="shared" si="337"/>
        <v>8.9519999999999982</v>
      </c>
      <c r="T225" s="255">
        <f t="shared" si="337"/>
        <v>-506.94600000000003</v>
      </c>
      <c r="U225" s="255">
        <f t="shared" si="337"/>
        <v>-333.97800000000007</v>
      </c>
      <c r="V225" s="255">
        <f t="shared" si="337"/>
        <v>411.77599999999995</v>
      </c>
      <c r="W225" s="255">
        <f t="shared" si="337"/>
        <v>-2859.9360000000001</v>
      </c>
      <c r="X225" s="255">
        <f t="shared" si="337"/>
        <v>-418.31799999999976</v>
      </c>
      <c r="Y225" s="255">
        <f t="shared" si="337"/>
        <v>-461.06999999999994</v>
      </c>
      <c r="Z225" s="255">
        <f t="shared" si="337"/>
        <v>-182.90799999999996</v>
      </c>
      <c r="AA225" s="255">
        <f t="shared" si="337"/>
        <v>494.84199999999998</v>
      </c>
      <c r="AB225" s="255">
        <f t="shared" si="337"/>
        <v>-1463.232</v>
      </c>
      <c r="AC225" s="255">
        <f t="shared" si="337"/>
        <v>-267.35400000000004</v>
      </c>
      <c r="AD225" s="255">
        <f t="shared" si="337"/>
        <v>-671.38400000000001</v>
      </c>
      <c r="AE225" s="255">
        <f t="shared" si="337"/>
        <v>69.817999999999927</v>
      </c>
      <c r="AF225" s="255">
        <f t="shared" si="337"/>
        <v>484.41599999999994</v>
      </c>
      <c r="AG225" s="255">
        <f t="shared" si="337"/>
        <v>573.92799999999943</v>
      </c>
      <c r="AH225" s="255">
        <f t="shared" si="337"/>
        <v>-21.337999999999852</v>
      </c>
      <c r="AI225" s="255">
        <f t="shared" si="337"/>
        <v>144.35599999999999</v>
      </c>
      <c r="AJ225" s="255">
        <f t="shared" si="337"/>
        <v>-91.594000000000051</v>
      </c>
      <c r="AK225" s="255">
        <f t="shared" ref="AK225:BD225" si="338">IF(AK$136=0,0,AK86-AK315)</f>
        <v>-255.93599999999998</v>
      </c>
      <c r="AL225" s="255">
        <f t="shared" si="338"/>
        <v>249.92599999999993</v>
      </c>
      <c r="AM225" s="255">
        <f t="shared" si="338"/>
        <v>-1971.9980000000005</v>
      </c>
      <c r="AN225" s="255">
        <f t="shared" si="338"/>
        <v>43.474000000000046</v>
      </c>
      <c r="AO225" s="255">
        <f t="shared" si="338"/>
        <v>-8.218000000000302</v>
      </c>
      <c r="AP225" s="255">
        <f t="shared" si="338"/>
        <v>-229.23800000000006</v>
      </c>
      <c r="AQ225" s="255">
        <f t="shared" si="338"/>
        <v>0</v>
      </c>
      <c r="AR225" s="255">
        <f t="shared" si="338"/>
        <v>0</v>
      </c>
      <c r="AS225" s="255">
        <f t="shared" si="338"/>
        <v>0</v>
      </c>
      <c r="AT225" s="255">
        <f t="shared" si="338"/>
        <v>0</v>
      </c>
      <c r="AU225" s="255">
        <f t="shared" si="338"/>
        <v>0</v>
      </c>
      <c r="AV225" s="255">
        <f t="shared" si="338"/>
        <v>0</v>
      </c>
      <c r="AW225" s="255">
        <f t="shared" si="338"/>
        <v>0</v>
      </c>
      <c r="AX225" s="255">
        <f t="shared" si="338"/>
        <v>0</v>
      </c>
      <c r="AY225" s="255">
        <f t="shared" si="338"/>
        <v>0</v>
      </c>
      <c r="AZ225" s="255">
        <f t="shared" si="338"/>
        <v>0</v>
      </c>
      <c r="BA225" s="255">
        <f t="shared" si="338"/>
        <v>0</v>
      </c>
      <c r="BB225" s="255">
        <f t="shared" si="338"/>
        <v>0</v>
      </c>
      <c r="BC225" s="255">
        <f t="shared" si="338"/>
        <v>0</v>
      </c>
      <c r="BD225" s="255">
        <f t="shared" si="338"/>
        <v>0</v>
      </c>
      <c r="BE225" s="251"/>
      <c r="BF225" s="162">
        <f>SUM(E225:H225)</f>
        <v>1352.1440000000002</v>
      </c>
      <c r="BG225" s="157">
        <f>SUM(I225:L225)</f>
        <v>1343.4879999999998</v>
      </c>
      <c r="BH225" s="157">
        <f>SUM(M225:Q225)</f>
        <v>353.81400000000065</v>
      </c>
      <c r="BI225" s="157">
        <f>SUM(R225:U225)</f>
        <v>-2744.8719999999998</v>
      </c>
      <c r="BJ225" s="157">
        <f>SUM(V225:Y225)</f>
        <v>-3327.5479999999998</v>
      </c>
      <c r="BK225" s="157">
        <f>SUM(Z225:AD225)</f>
        <v>-2090.0360000000001</v>
      </c>
      <c r="BL225" s="157">
        <f>SUM(AE225:AH225)</f>
        <v>1106.8239999999996</v>
      </c>
      <c r="BM225" s="157">
        <f>SUM(AI225:AL225)</f>
        <v>46.751999999999896</v>
      </c>
      <c r="BN225" s="157">
        <f>SUM(AM225:AQ225)</f>
        <v>-2165.9800000000005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-6125.4139999999989</v>
      </c>
      <c r="BS225" s="157">
        <f>SUM(BF225:BH225)</f>
        <v>3049.4460000000008</v>
      </c>
      <c r="BT225" s="157">
        <f>SUM(BI225:BK225)</f>
        <v>-8162.4560000000001</v>
      </c>
      <c r="BU225" s="157">
        <f>SUM(BL225:BN225)</f>
        <v>-1012.4040000000009</v>
      </c>
      <c r="BV225" s="157">
        <f>SUM(BO225:BQ225)</f>
        <v>0</v>
      </c>
      <c r="BW225" s="157">
        <f>SUM(BF225:BK225)</f>
        <v>-5113.0099999999984</v>
      </c>
      <c r="BX225" s="157">
        <f>SUM(BL225:BQ225)</f>
        <v>-1012.4040000000009</v>
      </c>
      <c r="BY225" s="157">
        <f>IF(Info!$O$3="Q1",$BS225,IF(Info!$O$3="Q2",$BS225+$BT225,IF(Info!$O$3="Q3",$BS225+$BT225+$BU225,$BR225)))</f>
        <v>3049.4460000000008</v>
      </c>
      <c r="BZ225" s="157">
        <f>IF(Info!$O$3="Q1",$BS225,IF(Info!$O$3="Q2",$BT225,IF(Info!$O$3="Q3",$BU225,$BV225)))</f>
        <v>3049.4460000000008</v>
      </c>
      <c r="CA225" s="48"/>
    </row>
    <row r="226" spans="1:79" ht="13.95" customHeight="1" x14ac:dyDescent="0.3">
      <c r="A226" s="248">
        <v>1.93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781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ht="13.95" customHeight="1" x14ac:dyDescent="0.3">
      <c r="A227" s="248"/>
      <c r="B227" s="78" t="s">
        <v>350</v>
      </c>
      <c r="C227" s="250"/>
      <c r="D227" s="161">
        <f t="shared" ref="D227:D233" si="339">SUM(E227:BD227)</f>
        <v>348.37399999999934</v>
      </c>
      <c r="E227" s="77">
        <f t="shared" ref="E227:AJ227" si="340">IF(E$136=0,0,E88-E317)</f>
        <v>-395.29500000000007</v>
      </c>
      <c r="F227" s="77">
        <f t="shared" si="340"/>
        <v>-326.79500000000007</v>
      </c>
      <c r="G227" s="77">
        <f t="shared" si="340"/>
        <v>217.77499999999998</v>
      </c>
      <c r="H227" s="77">
        <f t="shared" si="340"/>
        <v>-204.52500000000009</v>
      </c>
      <c r="I227" s="77">
        <f t="shared" si="340"/>
        <v>-102.81500000000005</v>
      </c>
      <c r="J227" s="77">
        <f t="shared" si="340"/>
        <v>-414.94499999999994</v>
      </c>
      <c r="K227" s="77">
        <f t="shared" si="340"/>
        <v>31.005000000000109</v>
      </c>
      <c r="L227" s="77">
        <f t="shared" si="340"/>
        <v>2.5750000000000455</v>
      </c>
      <c r="M227" s="77">
        <f t="shared" si="340"/>
        <v>122.10199999999998</v>
      </c>
      <c r="N227" s="77">
        <f t="shared" si="340"/>
        <v>161.08199999999999</v>
      </c>
      <c r="O227" s="77">
        <f t="shared" si="340"/>
        <v>-257.1579999999999</v>
      </c>
      <c r="P227" s="77">
        <f t="shared" si="340"/>
        <v>-30.538000000000011</v>
      </c>
      <c r="Q227" s="771">
        <f t="shared" si="340"/>
        <v>-150.41799999999989</v>
      </c>
      <c r="R227" s="77">
        <f t="shared" si="340"/>
        <v>-113.7650000000001</v>
      </c>
      <c r="S227" s="77">
        <f t="shared" si="340"/>
        <v>-81.674999999999955</v>
      </c>
      <c r="T227" s="77">
        <f t="shared" si="340"/>
        <v>333.03499999999997</v>
      </c>
      <c r="U227" s="77">
        <f t="shared" si="340"/>
        <v>-218.2650000000001</v>
      </c>
      <c r="V227" s="77">
        <f t="shared" si="340"/>
        <v>168.99749999999995</v>
      </c>
      <c r="W227" s="77">
        <f t="shared" si="340"/>
        <v>253.72749999999996</v>
      </c>
      <c r="X227" s="77">
        <f t="shared" si="340"/>
        <v>-62.2025000000001</v>
      </c>
      <c r="Y227" s="77">
        <f t="shared" si="340"/>
        <v>295.00749999999994</v>
      </c>
      <c r="Z227" s="77">
        <f t="shared" si="340"/>
        <v>-165.33399999999995</v>
      </c>
      <c r="AA227" s="77">
        <f t="shared" si="340"/>
        <v>156.17599999999993</v>
      </c>
      <c r="AB227" s="77">
        <f t="shared" si="340"/>
        <v>151.11599999999999</v>
      </c>
      <c r="AC227" s="77">
        <f t="shared" si="340"/>
        <v>-225.57399999999996</v>
      </c>
      <c r="AD227" s="77">
        <f t="shared" si="340"/>
        <v>86.225999999999999</v>
      </c>
      <c r="AE227" s="77">
        <f t="shared" si="340"/>
        <v>238.14750000000004</v>
      </c>
      <c r="AF227" s="77">
        <f t="shared" si="340"/>
        <v>-304.17250000000013</v>
      </c>
      <c r="AG227" s="77">
        <f t="shared" si="340"/>
        <v>342.38749999999993</v>
      </c>
      <c r="AH227" s="77">
        <f t="shared" si="340"/>
        <v>-273.83249999999998</v>
      </c>
      <c r="AI227" s="77">
        <f t="shared" si="340"/>
        <v>240.21749999999997</v>
      </c>
      <c r="AJ227" s="77">
        <f t="shared" si="340"/>
        <v>250.79750000000001</v>
      </c>
      <c r="AK227" s="77">
        <f t="shared" ref="AK227:BD227" si="341">IF(AK$136=0,0,AK88-AK317)</f>
        <v>163.89750000000004</v>
      </c>
      <c r="AL227" s="77">
        <f t="shared" si="341"/>
        <v>218.74749999999995</v>
      </c>
      <c r="AM227" s="77">
        <f t="shared" si="341"/>
        <v>-105.35399999999993</v>
      </c>
      <c r="AN227" s="77">
        <f t="shared" si="341"/>
        <v>260.68599999999992</v>
      </c>
      <c r="AO227" s="77">
        <f t="shared" si="341"/>
        <v>266.976</v>
      </c>
      <c r="AP227" s="77">
        <f t="shared" si="341"/>
        <v>-179.64400000000012</v>
      </c>
      <c r="AQ227" s="77">
        <f t="shared" si="341"/>
        <v>0</v>
      </c>
      <c r="AR227" s="77">
        <f t="shared" si="341"/>
        <v>0</v>
      </c>
      <c r="AS227" s="77">
        <f t="shared" si="341"/>
        <v>0</v>
      </c>
      <c r="AT227" s="77">
        <f t="shared" si="341"/>
        <v>0</v>
      </c>
      <c r="AU227" s="77">
        <f t="shared" si="341"/>
        <v>0</v>
      </c>
      <c r="AV227" s="77">
        <f t="shared" si="341"/>
        <v>0</v>
      </c>
      <c r="AW227" s="77">
        <f t="shared" si="341"/>
        <v>0</v>
      </c>
      <c r="AX227" s="77">
        <f t="shared" si="341"/>
        <v>0</v>
      </c>
      <c r="AY227" s="77">
        <f t="shared" si="341"/>
        <v>0</v>
      </c>
      <c r="AZ227" s="77">
        <f t="shared" si="341"/>
        <v>0</v>
      </c>
      <c r="BA227" s="77">
        <f t="shared" si="341"/>
        <v>0</v>
      </c>
      <c r="BB227" s="77">
        <f t="shared" si="341"/>
        <v>0</v>
      </c>
      <c r="BC227" s="77">
        <f t="shared" si="341"/>
        <v>0</v>
      </c>
      <c r="BD227" s="77">
        <f t="shared" si="341"/>
        <v>0</v>
      </c>
      <c r="BE227" s="251"/>
      <c r="BF227" s="163">
        <f t="shared" ref="BF227:BF233" si="342">SUM(E227:H227)</f>
        <v>-708.84000000000026</v>
      </c>
      <c r="BG227" s="77">
        <f t="shared" ref="BG227:BG233" si="343">SUM(I227:L227)</f>
        <v>-484.17999999999984</v>
      </c>
      <c r="BH227" s="77">
        <f t="shared" ref="BH227:BH233" si="344">SUM(M227:Q227)</f>
        <v>-154.92999999999984</v>
      </c>
      <c r="BI227" s="77">
        <f t="shared" ref="BI227:BI233" si="345">SUM(R227:U227)</f>
        <v>-80.670000000000186</v>
      </c>
      <c r="BJ227" s="77">
        <f t="shared" ref="BJ227:BJ233" si="346">SUM(V227:Y227)</f>
        <v>655.52999999999975</v>
      </c>
      <c r="BK227" s="77">
        <f t="shared" ref="BK227:BK233" si="347">SUM(Z227:AD227)</f>
        <v>2.6100000000000136</v>
      </c>
      <c r="BL227" s="77">
        <f t="shared" ref="BL227:BL233" si="348">SUM(AE227:AH227)</f>
        <v>2.529999999999859</v>
      </c>
      <c r="BM227" s="77">
        <f t="shared" ref="BM227:BM233" si="349">SUM(AI227:AL227)</f>
        <v>873.66</v>
      </c>
      <c r="BN227" s="77">
        <f t="shared" ref="BN227:BN233" si="350">SUM(AM227:AQ227)</f>
        <v>242.66399999999987</v>
      </c>
      <c r="BO227" s="77">
        <f t="shared" ref="BO227:BO233" si="351">SUM(AR227:AU227)</f>
        <v>0</v>
      </c>
      <c r="BP227" s="77">
        <f t="shared" ref="BP227:BP233" si="352">SUM(AV227:AY227)</f>
        <v>0</v>
      </c>
      <c r="BQ227" s="77">
        <f t="shared" ref="BQ227:BQ233" si="353">SUM(AZ227:BD227)</f>
        <v>0</v>
      </c>
      <c r="BR227" s="157">
        <f t="shared" ref="BR227:BR233" si="354">SUM(BF227:BQ227)</f>
        <v>348.37399999999957</v>
      </c>
      <c r="BS227" s="77">
        <f t="shared" ref="BS227:BS233" si="355">SUM(BF227:BH227)</f>
        <v>-1347.9499999999998</v>
      </c>
      <c r="BT227" s="77">
        <f t="shared" ref="BT227:BT233" si="356">SUM(BI227:BK227)</f>
        <v>577.46999999999957</v>
      </c>
      <c r="BU227" s="77">
        <f t="shared" ref="BU227:BU233" si="357">SUM(BL227:BN227)</f>
        <v>1118.8539999999998</v>
      </c>
      <c r="BV227" s="77">
        <f t="shared" ref="BV227:BV233" si="358">SUM(BO227:BQ227)</f>
        <v>0</v>
      </c>
      <c r="BW227" s="77">
        <f t="shared" ref="BW227:BW233" si="359">SUM(BF227:BK227)</f>
        <v>-770.48000000000013</v>
      </c>
      <c r="BX227" s="77">
        <f t="shared" ref="BX227:BX233" si="360">SUM(BL227:BQ227)</f>
        <v>1118.8539999999998</v>
      </c>
      <c r="BY227" s="77">
        <f>IF(Info!$O$3="Q1",$BS227,IF(Info!$O$3="Q2",$BS227+$BT227,IF(Info!$O$3="Q3",$BS227+$BT227+$BU227,$BR227)))</f>
        <v>-1347.9499999999998</v>
      </c>
      <c r="BZ227" s="77">
        <f>IF(Info!$O$3="Q1",$BS227,IF(Info!$O$3="Q2",$BT227,IF(Info!$O$3="Q3",$BU227,$BV227)))</f>
        <v>-1347.9499999999998</v>
      </c>
      <c r="CA227" s="48"/>
    </row>
    <row r="228" spans="1:79" ht="13.95" customHeight="1" x14ac:dyDescent="0.3">
      <c r="A228" s="248"/>
      <c r="B228" s="78" t="s">
        <v>47</v>
      </c>
      <c r="C228" s="250"/>
      <c r="D228" s="161">
        <f t="shared" si="339"/>
        <v>-11378.86461538462</v>
      </c>
      <c r="E228" s="77">
        <f t="shared" ref="E228:AJ228" si="361">IF(E$136=0,0,E89-E318)</f>
        <v>-124.59538461538466</v>
      </c>
      <c r="F228" s="77">
        <f t="shared" si="361"/>
        <v>-141.34538461538466</v>
      </c>
      <c r="G228" s="77">
        <f t="shared" si="361"/>
        <v>-72.235384615384646</v>
      </c>
      <c r="H228" s="77">
        <f t="shared" si="361"/>
        <v>-59.555384615384639</v>
      </c>
      <c r="I228" s="77">
        <f t="shared" si="361"/>
        <v>-160.75538461538463</v>
      </c>
      <c r="J228" s="77">
        <f t="shared" si="361"/>
        <v>19.884615384615358</v>
      </c>
      <c r="K228" s="77">
        <f t="shared" si="361"/>
        <v>-63.745384615384637</v>
      </c>
      <c r="L228" s="77">
        <f t="shared" si="361"/>
        <v>-48.275384615384667</v>
      </c>
      <c r="M228" s="77">
        <f t="shared" si="361"/>
        <v>-31.055384615384639</v>
      </c>
      <c r="N228" s="77">
        <f t="shared" si="361"/>
        <v>0.27461538461534474</v>
      </c>
      <c r="O228" s="77">
        <f t="shared" si="361"/>
        <v>-66.835384615384669</v>
      </c>
      <c r="P228" s="77">
        <f t="shared" si="361"/>
        <v>66.954615384615352</v>
      </c>
      <c r="Q228" s="771">
        <f t="shared" si="361"/>
        <v>65.794615384615355</v>
      </c>
      <c r="R228" s="77">
        <f t="shared" si="361"/>
        <v>-89.605384615384651</v>
      </c>
      <c r="S228" s="77">
        <f t="shared" si="361"/>
        <v>18.91461538461536</v>
      </c>
      <c r="T228" s="77">
        <f t="shared" si="361"/>
        <v>-22.955384615384617</v>
      </c>
      <c r="U228" s="77">
        <f t="shared" si="361"/>
        <v>-94.56538461538463</v>
      </c>
      <c r="V228" s="77">
        <f t="shared" si="361"/>
        <v>-77.615384615384642</v>
      </c>
      <c r="W228" s="77">
        <f t="shared" si="361"/>
        <v>-9765.3153846153855</v>
      </c>
      <c r="X228" s="77">
        <f t="shared" si="361"/>
        <v>-166.87538461538463</v>
      </c>
      <c r="Y228" s="77">
        <f t="shared" si="361"/>
        <v>-74.055384615384639</v>
      </c>
      <c r="Z228" s="77">
        <f t="shared" si="361"/>
        <v>6.1246153846153675</v>
      </c>
      <c r="AA228" s="77">
        <f t="shared" si="361"/>
        <v>-18.145384615384614</v>
      </c>
      <c r="AB228" s="77">
        <f t="shared" si="361"/>
        <v>62.844615384615366</v>
      </c>
      <c r="AC228" s="77">
        <f t="shared" si="361"/>
        <v>-33.56538461538463</v>
      </c>
      <c r="AD228" s="77">
        <f t="shared" si="361"/>
        <v>-57.725384615384655</v>
      </c>
      <c r="AE228" s="77">
        <f t="shared" si="361"/>
        <v>-98.135384615384623</v>
      </c>
      <c r="AF228" s="77">
        <f t="shared" si="361"/>
        <v>-121.74538461538464</v>
      </c>
      <c r="AG228" s="77">
        <f t="shared" si="361"/>
        <v>-112.11538461538464</v>
      </c>
      <c r="AH228" s="77">
        <f t="shared" si="361"/>
        <v>-10.955384615384617</v>
      </c>
      <c r="AI228" s="77">
        <f t="shared" si="361"/>
        <v>-58.255384615384628</v>
      </c>
      <c r="AJ228" s="77">
        <f t="shared" si="361"/>
        <v>-13.645384615384614</v>
      </c>
      <c r="AK228" s="77">
        <f t="shared" ref="AK228:BD228" si="362">IF(AK$136=0,0,AK89-AK318)</f>
        <v>-35.735384615384646</v>
      </c>
      <c r="AL228" s="77">
        <f t="shared" si="362"/>
        <v>-58.645384615384614</v>
      </c>
      <c r="AM228" s="77">
        <f t="shared" si="362"/>
        <v>12.154615384615369</v>
      </c>
      <c r="AN228" s="77">
        <f t="shared" si="362"/>
        <v>63.504615384615363</v>
      </c>
      <c r="AO228" s="77">
        <f t="shared" si="362"/>
        <v>10.43461538461537</v>
      </c>
      <c r="AP228" s="77">
        <f t="shared" si="362"/>
        <v>-27.695384615384626</v>
      </c>
      <c r="AQ228" s="77">
        <f t="shared" si="362"/>
        <v>0</v>
      </c>
      <c r="AR228" s="77">
        <f t="shared" si="362"/>
        <v>0</v>
      </c>
      <c r="AS228" s="77">
        <f t="shared" si="362"/>
        <v>0</v>
      </c>
      <c r="AT228" s="77">
        <f t="shared" si="362"/>
        <v>0</v>
      </c>
      <c r="AU228" s="77">
        <f t="shared" si="362"/>
        <v>0</v>
      </c>
      <c r="AV228" s="77">
        <f t="shared" si="362"/>
        <v>0</v>
      </c>
      <c r="AW228" s="77">
        <f t="shared" si="362"/>
        <v>0</v>
      </c>
      <c r="AX228" s="77">
        <f t="shared" si="362"/>
        <v>0</v>
      </c>
      <c r="AY228" s="77">
        <f t="shared" si="362"/>
        <v>0</v>
      </c>
      <c r="AZ228" s="77">
        <f t="shared" si="362"/>
        <v>0</v>
      </c>
      <c r="BA228" s="77">
        <f t="shared" si="362"/>
        <v>0</v>
      </c>
      <c r="BB228" s="77">
        <f t="shared" si="362"/>
        <v>0</v>
      </c>
      <c r="BC228" s="77">
        <f t="shared" si="362"/>
        <v>0</v>
      </c>
      <c r="BD228" s="77">
        <f t="shared" si="362"/>
        <v>0</v>
      </c>
      <c r="BE228" s="251"/>
      <c r="BF228" s="163">
        <f t="shared" si="342"/>
        <v>-397.73153846153861</v>
      </c>
      <c r="BG228" s="77">
        <f t="shared" si="343"/>
        <v>-252.89153846153857</v>
      </c>
      <c r="BH228" s="77">
        <f t="shared" si="344"/>
        <v>35.133076923076743</v>
      </c>
      <c r="BI228" s="77">
        <f t="shared" si="345"/>
        <v>-188.21153846153854</v>
      </c>
      <c r="BJ228" s="77">
        <f t="shared" si="346"/>
        <v>-10083.86153846154</v>
      </c>
      <c r="BK228" s="77">
        <f t="shared" si="347"/>
        <v>-40.466923076923166</v>
      </c>
      <c r="BL228" s="77">
        <f t="shared" si="348"/>
        <v>-342.95153846153852</v>
      </c>
      <c r="BM228" s="77">
        <f t="shared" si="349"/>
        <v>-166.2815384615385</v>
      </c>
      <c r="BN228" s="77">
        <f t="shared" si="350"/>
        <v>58.398461538461476</v>
      </c>
      <c r="BO228" s="77">
        <f t="shared" si="351"/>
        <v>0</v>
      </c>
      <c r="BP228" s="77">
        <f t="shared" si="352"/>
        <v>0</v>
      </c>
      <c r="BQ228" s="77">
        <f t="shared" si="353"/>
        <v>0</v>
      </c>
      <c r="BR228" s="157">
        <f t="shared" si="354"/>
        <v>-11378.864615384618</v>
      </c>
      <c r="BS228" s="77">
        <f t="shared" si="355"/>
        <v>-615.49000000000046</v>
      </c>
      <c r="BT228" s="77">
        <f t="shared" si="356"/>
        <v>-10312.540000000003</v>
      </c>
      <c r="BU228" s="77">
        <f t="shared" si="357"/>
        <v>-450.83461538461552</v>
      </c>
      <c r="BV228" s="77">
        <f t="shared" si="358"/>
        <v>0</v>
      </c>
      <c r="BW228" s="77">
        <f t="shared" si="359"/>
        <v>-10928.030000000002</v>
      </c>
      <c r="BX228" s="77">
        <f t="shared" si="360"/>
        <v>-450.83461538461552</v>
      </c>
      <c r="BY228" s="77">
        <f>IF(Info!$O$3="Q1",$BS228,IF(Info!$O$3="Q2",$BS228+$BT228,IF(Info!$O$3="Q3",$BS228+$BT228+$BU228,$BR228)))</f>
        <v>-615.49000000000046</v>
      </c>
      <c r="BZ228" s="77">
        <f>IF(Info!$O$3="Q1",$BS228,IF(Info!$O$3="Q2",$BT228,IF(Info!$O$3="Q3",$BU228,$BV228)))</f>
        <v>-615.49000000000046</v>
      </c>
      <c r="CA228" s="48"/>
    </row>
    <row r="229" spans="1:79" ht="13.95" customHeight="1" x14ac:dyDescent="0.3">
      <c r="A229" s="248"/>
      <c r="B229" s="78" t="s">
        <v>351</v>
      </c>
      <c r="C229" s="250"/>
      <c r="D229" s="161">
        <f t="shared" si="339"/>
        <v>556.88499999999999</v>
      </c>
      <c r="E229" s="77">
        <f t="shared" ref="E229:AJ229" si="363">IF(E$136=0,0,E90-E319)</f>
        <v>0</v>
      </c>
      <c r="F229" s="77">
        <f t="shared" si="363"/>
        <v>0</v>
      </c>
      <c r="G229" s="77">
        <f t="shared" si="363"/>
        <v>77.59</v>
      </c>
      <c r="H229" s="77">
        <f t="shared" si="363"/>
        <v>21.45</v>
      </c>
      <c r="I229" s="77">
        <f t="shared" si="363"/>
        <v>37.950000000000003</v>
      </c>
      <c r="J229" s="77">
        <f t="shared" si="363"/>
        <v>10.94</v>
      </c>
      <c r="K229" s="77">
        <f t="shared" si="363"/>
        <v>70.350000000000009</v>
      </c>
      <c r="L229" s="77">
        <f t="shared" si="363"/>
        <v>0</v>
      </c>
      <c r="M229" s="77">
        <f t="shared" si="363"/>
        <v>0</v>
      </c>
      <c r="N229" s="77">
        <f t="shared" si="363"/>
        <v>0</v>
      </c>
      <c r="O229" s="77">
        <f t="shared" si="363"/>
        <v>0</v>
      </c>
      <c r="P229" s="77">
        <f t="shared" si="363"/>
        <v>0</v>
      </c>
      <c r="Q229" s="771">
        <f t="shared" si="363"/>
        <v>0</v>
      </c>
      <c r="R229" s="77">
        <f t="shared" si="363"/>
        <v>0</v>
      </c>
      <c r="S229" s="77">
        <f t="shared" si="363"/>
        <v>0</v>
      </c>
      <c r="T229" s="77">
        <f t="shared" si="363"/>
        <v>0</v>
      </c>
      <c r="U229" s="77">
        <f t="shared" si="363"/>
        <v>0</v>
      </c>
      <c r="V229" s="77">
        <f t="shared" si="363"/>
        <v>0</v>
      </c>
      <c r="W229" s="77">
        <f t="shared" si="363"/>
        <v>0</v>
      </c>
      <c r="X229" s="77">
        <f t="shared" si="363"/>
        <v>0</v>
      </c>
      <c r="Y229" s="77">
        <f t="shared" si="363"/>
        <v>0</v>
      </c>
      <c r="Z229" s="77">
        <f t="shared" si="363"/>
        <v>0</v>
      </c>
      <c r="AA229" s="77">
        <f t="shared" si="363"/>
        <v>0</v>
      </c>
      <c r="AB229" s="77">
        <f t="shared" si="363"/>
        <v>0</v>
      </c>
      <c r="AC229" s="77">
        <f t="shared" si="363"/>
        <v>0</v>
      </c>
      <c r="AD229" s="77">
        <f t="shared" si="363"/>
        <v>0</v>
      </c>
      <c r="AE229" s="77">
        <f t="shared" si="363"/>
        <v>0</v>
      </c>
      <c r="AF229" s="77">
        <f t="shared" si="363"/>
        <v>0</v>
      </c>
      <c r="AG229" s="77">
        <f t="shared" si="363"/>
        <v>0</v>
      </c>
      <c r="AH229" s="77">
        <f t="shared" si="363"/>
        <v>0</v>
      </c>
      <c r="AI229" s="77">
        <f t="shared" si="363"/>
        <v>0</v>
      </c>
      <c r="AJ229" s="77">
        <f t="shared" si="363"/>
        <v>0</v>
      </c>
      <c r="AK229" s="77">
        <f t="shared" ref="AK229:BD229" si="364">IF(AK$136=0,0,AK90-AK319)</f>
        <v>0</v>
      </c>
      <c r="AL229" s="77">
        <f t="shared" si="364"/>
        <v>0</v>
      </c>
      <c r="AM229" s="77">
        <f t="shared" si="364"/>
        <v>0</v>
      </c>
      <c r="AN229" s="77">
        <f t="shared" si="364"/>
        <v>0</v>
      </c>
      <c r="AO229" s="77">
        <f t="shared" si="364"/>
        <v>338.60500000000002</v>
      </c>
      <c r="AP229" s="77">
        <f t="shared" si="364"/>
        <v>0</v>
      </c>
      <c r="AQ229" s="77">
        <f t="shared" si="364"/>
        <v>0</v>
      </c>
      <c r="AR229" s="77">
        <f t="shared" si="364"/>
        <v>0</v>
      </c>
      <c r="AS229" s="77">
        <f t="shared" si="364"/>
        <v>0</v>
      </c>
      <c r="AT229" s="77">
        <f t="shared" si="364"/>
        <v>0</v>
      </c>
      <c r="AU229" s="77">
        <f t="shared" si="364"/>
        <v>0</v>
      </c>
      <c r="AV229" s="77">
        <f t="shared" si="364"/>
        <v>0</v>
      </c>
      <c r="AW229" s="77">
        <f t="shared" si="364"/>
        <v>0</v>
      </c>
      <c r="AX229" s="77">
        <f t="shared" si="364"/>
        <v>0</v>
      </c>
      <c r="AY229" s="77">
        <f t="shared" si="364"/>
        <v>0</v>
      </c>
      <c r="AZ229" s="77">
        <f t="shared" si="364"/>
        <v>0</v>
      </c>
      <c r="BA229" s="77">
        <f t="shared" si="364"/>
        <v>0</v>
      </c>
      <c r="BB229" s="77">
        <f t="shared" si="364"/>
        <v>0</v>
      </c>
      <c r="BC229" s="77">
        <f t="shared" si="364"/>
        <v>0</v>
      </c>
      <c r="BD229" s="77">
        <f t="shared" si="364"/>
        <v>0</v>
      </c>
      <c r="BE229" s="251"/>
      <c r="BF229" s="163">
        <f t="shared" si="342"/>
        <v>99.04</v>
      </c>
      <c r="BG229" s="77">
        <f t="shared" si="343"/>
        <v>119.24000000000001</v>
      </c>
      <c r="BH229" s="77">
        <f t="shared" si="344"/>
        <v>0</v>
      </c>
      <c r="BI229" s="77">
        <f t="shared" si="345"/>
        <v>0</v>
      </c>
      <c r="BJ229" s="77">
        <f t="shared" si="346"/>
        <v>0</v>
      </c>
      <c r="BK229" s="77">
        <f t="shared" si="347"/>
        <v>0</v>
      </c>
      <c r="BL229" s="77">
        <f t="shared" si="348"/>
        <v>0</v>
      </c>
      <c r="BM229" s="77">
        <f t="shared" si="349"/>
        <v>0</v>
      </c>
      <c r="BN229" s="77">
        <f t="shared" si="350"/>
        <v>338.60500000000002</v>
      </c>
      <c r="BO229" s="77">
        <f t="shared" si="351"/>
        <v>0</v>
      </c>
      <c r="BP229" s="77">
        <f t="shared" si="352"/>
        <v>0</v>
      </c>
      <c r="BQ229" s="77">
        <f t="shared" si="353"/>
        <v>0</v>
      </c>
      <c r="BR229" s="157">
        <f t="shared" si="354"/>
        <v>556.88499999999999</v>
      </c>
      <c r="BS229" s="77">
        <f t="shared" si="355"/>
        <v>218.28000000000003</v>
      </c>
      <c r="BT229" s="77">
        <f t="shared" si="356"/>
        <v>0</v>
      </c>
      <c r="BU229" s="77">
        <f t="shared" si="357"/>
        <v>338.60500000000002</v>
      </c>
      <c r="BV229" s="77">
        <f t="shared" si="358"/>
        <v>0</v>
      </c>
      <c r="BW229" s="77">
        <f t="shared" si="359"/>
        <v>218.28000000000003</v>
      </c>
      <c r="BX229" s="77">
        <f t="shared" si="360"/>
        <v>338.60500000000002</v>
      </c>
      <c r="BY229" s="77">
        <f>IF(Info!$O$3="Q1",$BS229,IF(Info!$O$3="Q2",$BS229+$BT229,IF(Info!$O$3="Q3",$BS229+$BT229+$BU229,$BR229)))</f>
        <v>218.28000000000003</v>
      </c>
      <c r="BZ229" s="77">
        <f>IF(Info!$O$3="Q1",$BS229,IF(Info!$O$3="Q2",$BT229,IF(Info!$O$3="Q3",$BU229,$BV229)))</f>
        <v>218.28000000000003</v>
      </c>
      <c r="CA229" s="48"/>
    </row>
    <row r="230" spans="1:79" ht="13.95" customHeight="1" x14ac:dyDescent="0.3">
      <c r="A230" s="248"/>
      <c r="B230" s="78" t="s">
        <v>51</v>
      </c>
      <c r="C230" s="250"/>
      <c r="D230" s="161">
        <f t="shared" si="339"/>
        <v>351.53666666666663</v>
      </c>
      <c r="E230" s="77">
        <f t="shared" ref="E230:AJ230" si="365">IF(E$136=0,0,E91-E320)</f>
        <v>0</v>
      </c>
      <c r="F230" s="77">
        <f t="shared" si="365"/>
        <v>0</v>
      </c>
      <c r="G230" s="77">
        <f t="shared" si="365"/>
        <v>0</v>
      </c>
      <c r="H230" s="77">
        <f t="shared" si="365"/>
        <v>0</v>
      </c>
      <c r="I230" s="77">
        <f t="shared" si="365"/>
        <v>0</v>
      </c>
      <c r="J230" s="77">
        <f t="shared" si="365"/>
        <v>0</v>
      </c>
      <c r="K230" s="77">
        <f t="shared" si="365"/>
        <v>0</v>
      </c>
      <c r="L230" s="77">
        <f t="shared" si="365"/>
        <v>0</v>
      </c>
      <c r="M230" s="77">
        <f t="shared" si="365"/>
        <v>0</v>
      </c>
      <c r="N230" s="77">
        <f t="shared" si="365"/>
        <v>0</v>
      </c>
      <c r="O230" s="77">
        <f t="shared" si="365"/>
        <v>0</v>
      </c>
      <c r="P230" s="77">
        <f t="shared" si="365"/>
        <v>0</v>
      </c>
      <c r="Q230" s="771">
        <f t="shared" si="365"/>
        <v>0</v>
      </c>
      <c r="R230" s="77">
        <f t="shared" si="365"/>
        <v>0</v>
      </c>
      <c r="S230" s="77">
        <f t="shared" si="365"/>
        <v>0</v>
      </c>
      <c r="T230" s="77">
        <f t="shared" si="365"/>
        <v>0</v>
      </c>
      <c r="U230" s="77">
        <f t="shared" si="365"/>
        <v>0</v>
      </c>
      <c r="V230" s="77">
        <f t="shared" si="365"/>
        <v>0</v>
      </c>
      <c r="W230" s="77">
        <f t="shared" si="365"/>
        <v>0</v>
      </c>
      <c r="X230" s="77">
        <f t="shared" si="365"/>
        <v>0</v>
      </c>
      <c r="Y230" s="77">
        <f t="shared" si="365"/>
        <v>0</v>
      </c>
      <c r="Z230" s="77">
        <f t="shared" si="365"/>
        <v>0</v>
      </c>
      <c r="AA230" s="77">
        <f t="shared" si="365"/>
        <v>0</v>
      </c>
      <c r="AB230" s="77">
        <f t="shared" si="365"/>
        <v>0</v>
      </c>
      <c r="AC230" s="77">
        <f t="shared" si="365"/>
        <v>0</v>
      </c>
      <c r="AD230" s="77">
        <f t="shared" si="365"/>
        <v>0</v>
      </c>
      <c r="AE230" s="77">
        <f t="shared" si="365"/>
        <v>0</v>
      </c>
      <c r="AF230" s="77">
        <f t="shared" si="365"/>
        <v>0</v>
      </c>
      <c r="AG230" s="77">
        <f t="shared" si="365"/>
        <v>0</v>
      </c>
      <c r="AH230" s="77">
        <f t="shared" si="365"/>
        <v>0</v>
      </c>
      <c r="AI230" s="77">
        <f t="shared" si="365"/>
        <v>351.53666666666663</v>
      </c>
      <c r="AJ230" s="77">
        <f t="shared" si="365"/>
        <v>0</v>
      </c>
      <c r="AK230" s="77">
        <f t="shared" ref="AK230:BD230" si="366">IF(AK$136=0,0,AK91-AK320)</f>
        <v>0</v>
      </c>
      <c r="AL230" s="77">
        <f t="shared" si="366"/>
        <v>0</v>
      </c>
      <c r="AM230" s="77">
        <f t="shared" si="366"/>
        <v>0</v>
      </c>
      <c r="AN230" s="77">
        <f t="shared" si="366"/>
        <v>0</v>
      </c>
      <c r="AO230" s="77">
        <f t="shared" si="366"/>
        <v>0</v>
      </c>
      <c r="AP230" s="77">
        <f t="shared" si="366"/>
        <v>0</v>
      </c>
      <c r="AQ230" s="77">
        <f t="shared" si="366"/>
        <v>0</v>
      </c>
      <c r="AR230" s="77">
        <f t="shared" si="366"/>
        <v>0</v>
      </c>
      <c r="AS230" s="77">
        <f t="shared" si="366"/>
        <v>0</v>
      </c>
      <c r="AT230" s="77">
        <f t="shared" si="366"/>
        <v>0</v>
      </c>
      <c r="AU230" s="77">
        <f t="shared" si="366"/>
        <v>0</v>
      </c>
      <c r="AV230" s="77">
        <f t="shared" si="366"/>
        <v>0</v>
      </c>
      <c r="AW230" s="77">
        <f t="shared" si="366"/>
        <v>0</v>
      </c>
      <c r="AX230" s="77">
        <f t="shared" si="366"/>
        <v>0</v>
      </c>
      <c r="AY230" s="77">
        <f t="shared" si="366"/>
        <v>0</v>
      </c>
      <c r="AZ230" s="77">
        <f t="shared" si="366"/>
        <v>0</v>
      </c>
      <c r="BA230" s="77">
        <f t="shared" si="366"/>
        <v>0</v>
      </c>
      <c r="BB230" s="77">
        <f t="shared" si="366"/>
        <v>0</v>
      </c>
      <c r="BC230" s="77">
        <f t="shared" si="366"/>
        <v>0</v>
      </c>
      <c r="BD230" s="77">
        <f t="shared" si="366"/>
        <v>0</v>
      </c>
      <c r="BE230" s="251"/>
      <c r="BF230" s="163">
        <f t="shared" si="342"/>
        <v>0</v>
      </c>
      <c r="BG230" s="77">
        <f t="shared" si="343"/>
        <v>0</v>
      </c>
      <c r="BH230" s="77">
        <f t="shared" si="344"/>
        <v>0</v>
      </c>
      <c r="BI230" s="77">
        <f t="shared" si="345"/>
        <v>0</v>
      </c>
      <c r="BJ230" s="77">
        <f t="shared" si="346"/>
        <v>0</v>
      </c>
      <c r="BK230" s="77">
        <f t="shared" si="347"/>
        <v>0</v>
      </c>
      <c r="BL230" s="77">
        <f t="shared" si="348"/>
        <v>0</v>
      </c>
      <c r="BM230" s="77">
        <f t="shared" si="349"/>
        <v>351.53666666666663</v>
      </c>
      <c r="BN230" s="77">
        <f t="shared" si="350"/>
        <v>0</v>
      </c>
      <c r="BO230" s="77">
        <f t="shared" si="351"/>
        <v>0</v>
      </c>
      <c r="BP230" s="77">
        <f t="shared" si="352"/>
        <v>0</v>
      </c>
      <c r="BQ230" s="77">
        <f t="shared" si="353"/>
        <v>0</v>
      </c>
      <c r="BR230" s="157">
        <f t="shared" si="354"/>
        <v>351.53666666666663</v>
      </c>
      <c r="BS230" s="77">
        <f t="shared" si="355"/>
        <v>0</v>
      </c>
      <c r="BT230" s="77">
        <f t="shared" si="356"/>
        <v>0</v>
      </c>
      <c r="BU230" s="77">
        <f t="shared" si="357"/>
        <v>351.53666666666663</v>
      </c>
      <c r="BV230" s="77">
        <f t="shared" si="358"/>
        <v>0</v>
      </c>
      <c r="BW230" s="77">
        <f t="shared" si="359"/>
        <v>0</v>
      </c>
      <c r="BX230" s="77">
        <f t="shared" si="360"/>
        <v>351.53666666666663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ht="13.95" customHeight="1" x14ac:dyDescent="0.3">
      <c r="A231" s="248"/>
      <c r="B231" s="78" t="s">
        <v>53</v>
      </c>
      <c r="C231" s="250"/>
      <c r="D231" s="161">
        <f t="shared" si="339"/>
        <v>0</v>
      </c>
      <c r="E231" s="77">
        <f t="shared" ref="E231:AJ231" si="367">IF(E$136=0,0,E92-E321)</f>
        <v>0</v>
      </c>
      <c r="F231" s="77">
        <f t="shared" si="367"/>
        <v>0</v>
      </c>
      <c r="G231" s="77">
        <f t="shared" si="367"/>
        <v>0</v>
      </c>
      <c r="H231" s="77">
        <f t="shared" si="367"/>
        <v>0</v>
      </c>
      <c r="I231" s="77">
        <f t="shared" si="367"/>
        <v>0</v>
      </c>
      <c r="J231" s="77">
        <f t="shared" si="367"/>
        <v>0</v>
      </c>
      <c r="K231" s="77">
        <f t="shared" si="367"/>
        <v>0</v>
      </c>
      <c r="L231" s="77">
        <f t="shared" si="367"/>
        <v>0</v>
      </c>
      <c r="M231" s="77">
        <f t="shared" si="367"/>
        <v>0</v>
      </c>
      <c r="N231" s="77">
        <f t="shared" si="367"/>
        <v>0</v>
      </c>
      <c r="O231" s="77">
        <f t="shared" si="367"/>
        <v>0</v>
      </c>
      <c r="P231" s="77">
        <f t="shared" si="367"/>
        <v>0</v>
      </c>
      <c r="Q231" s="771">
        <f t="shared" si="367"/>
        <v>0</v>
      </c>
      <c r="R231" s="77">
        <f t="shared" si="367"/>
        <v>0</v>
      </c>
      <c r="S231" s="77">
        <f t="shared" si="367"/>
        <v>0</v>
      </c>
      <c r="T231" s="77">
        <f t="shared" si="367"/>
        <v>0</v>
      </c>
      <c r="U231" s="77">
        <f t="shared" si="367"/>
        <v>0</v>
      </c>
      <c r="V231" s="77">
        <f t="shared" si="367"/>
        <v>0</v>
      </c>
      <c r="W231" s="77">
        <f t="shared" si="367"/>
        <v>0</v>
      </c>
      <c r="X231" s="77">
        <f t="shared" si="367"/>
        <v>0</v>
      </c>
      <c r="Y231" s="77">
        <f t="shared" si="367"/>
        <v>0</v>
      </c>
      <c r="Z231" s="77">
        <f t="shared" si="367"/>
        <v>0</v>
      </c>
      <c r="AA231" s="77">
        <f t="shared" si="367"/>
        <v>0</v>
      </c>
      <c r="AB231" s="77">
        <f t="shared" si="367"/>
        <v>0</v>
      </c>
      <c r="AC231" s="77">
        <f t="shared" si="367"/>
        <v>0</v>
      </c>
      <c r="AD231" s="77">
        <f t="shared" si="367"/>
        <v>0</v>
      </c>
      <c r="AE231" s="77">
        <f t="shared" si="367"/>
        <v>0</v>
      </c>
      <c r="AF231" s="77">
        <f t="shared" si="367"/>
        <v>0</v>
      </c>
      <c r="AG231" s="77">
        <f t="shared" si="367"/>
        <v>0</v>
      </c>
      <c r="AH231" s="77">
        <f t="shared" si="367"/>
        <v>0</v>
      </c>
      <c r="AI231" s="77">
        <f t="shared" si="367"/>
        <v>0</v>
      </c>
      <c r="AJ231" s="77">
        <f t="shared" si="367"/>
        <v>0</v>
      </c>
      <c r="AK231" s="77">
        <f t="shared" ref="AK231:BD231" si="368">IF(AK$136=0,0,AK92-AK321)</f>
        <v>0</v>
      </c>
      <c r="AL231" s="77">
        <f t="shared" si="368"/>
        <v>0</v>
      </c>
      <c r="AM231" s="77">
        <f t="shared" si="368"/>
        <v>0</v>
      </c>
      <c r="AN231" s="77">
        <f t="shared" si="368"/>
        <v>0</v>
      </c>
      <c r="AO231" s="77">
        <f t="shared" si="368"/>
        <v>0</v>
      </c>
      <c r="AP231" s="77">
        <f t="shared" si="368"/>
        <v>0</v>
      </c>
      <c r="AQ231" s="77">
        <f t="shared" si="368"/>
        <v>0</v>
      </c>
      <c r="AR231" s="77">
        <f t="shared" si="368"/>
        <v>0</v>
      </c>
      <c r="AS231" s="77">
        <f t="shared" si="368"/>
        <v>0</v>
      </c>
      <c r="AT231" s="77">
        <f t="shared" si="368"/>
        <v>0</v>
      </c>
      <c r="AU231" s="77">
        <f t="shared" si="368"/>
        <v>0</v>
      </c>
      <c r="AV231" s="77">
        <f t="shared" si="368"/>
        <v>0</v>
      </c>
      <c r="AW231" s="77">
        <f t="shared" si="368"/>
        <v>0</v>
      </c>
      <c r="AX231" s="77">
        <f t="shared" si="368"/>
        <v>0</v>
      </c>
      <c r="AY231" s="77">
        <f t="shared" si="368"/>
        <v>0</v>
      </c>
      <c r="AZ231" s="77">
        <f t="shared" si="368"/>
        <v>0</v>
      </c>
      <c r="BA231" s="77">
        <f t="shared" si="368"/>
        <v>0</v>
      </c>
      <c r="BB231" s="77">
        <f t="shared" si="368"/>
        <v>0</v>
      </c>
      <c r="BC231" s="77">
        <f t="shared" si="368"/>
        <v>0</v>
      </c>
      <c r="BD231" s="77">
        <f t="shared" si="368"/>
        <v>0</v>
      </c>
      <c r="BE231" s="251"/>
      <c r="BF231" s="163">
        <f t="shared" si="342"/>
        <v>0</v>
      </c>
      <c r="BG231" s="77">
        <f t="shared" si="343"/>
        <v>0</v>
      </c>
      <c r="BH231" s="77">
        <f t="shared" si="344"/>
        <v>0</v>
      </c>
      <c r="BI231" s="77">
        <f t="shared" si="345"/>
        <v>0</v>
      </c>
      <c r="BJ231" s="77">
        <f t="shared" si="346"/>
        <v>0</v>
      </c>
      <c r="BK231" s="77">
        <f t="shared" si="347"/>
        <v>0</v>
      </c>
      <c r="BL231" s="77">
        <f t="shared" si="348"/>
        <v>0</v>
      </c>
      <c r="BM231" s="77">
        <f t="shared" si="349"/>
        <v>0</v>
      </c>
      <c r="BN231" s="77">
        <f t="shared" si="350"/>
        <v>0</v>
      </c>
      <c r="BO231" s="77">
        <f t="shared" si="351"/>
        <v>0</v>
      </c>
      <c r="BP231" s="77">
        <f t="shared" si="352"/>
        <v>0</v>
      </c>
      <c r="BQ231" s="77">
        <f t="shared" si="353"/>
        <v>0</v>
      </c>
      <c r="BR231" s="157">
        <f t="shared" si="354"/>
        <v>0</v>
      </c>
      <c r="BS231" s="77">
        <f t="shared" si="355"/>
        <v>0</v>
      </c>
      <c r="BT231" s="77">
        <f t="shared" si="356"/>
        <v>0</v>
      </c>
      <c r="BU231" s="77">
        <f t="shared" si="357"/>
        <v>0</v>
      </c>
      <c r="BV231" s="77">
        <f t="shared" si="358"/>
        <v>0</v>
      </c>
      <c r="BW231" s="77">
        <f t="shared" si="359"/>
        <v>0</v>
      </c>
      <c r="BX231" s="77">
        <f t="shared" si="360"/>
        <v>0</v>
      </c>
      <c r="BY231" s="77">
        <f>IF(Info!$O$3="Q1",$BS231,IF(Info!$O$3="Q2",$BS231+$BT231,IF(Info!$O$3="Q3",$BS231+$BT231+$BU231,$BR231)))</f>
        <v>0</v>
      </c>
      <c r="BZ231" s="77">
        <f>IF(Info!$O$3="Q1",$BS231,IF(Info!$O$3="Q2",$BT231,IF(Info!$O$3="Q3",$BU231,$BV231)))</f>
        <v>0</v>
      </c>
      <c r="CA231" s="48"/>
    </row>
    <row r="232" spans="1:79" ht="13.95" customHeight="1" x14ac:dyDescent="0.3">
      <c r="A232" s="248"/>
      <c r="B232" s="78" t="s">
        <v>352</v>
      </c>
      <c r="C232" s="250"/>
      <c r="D232" s="161">
        <f t="shared" si="339"/>
        <v>0</v>
      </c>
      <c r="E232" s="77">
        <f t="shared" ref="E232:AJ232" si="369">IF(E$136=0,0,E93-E322)</f>
        <v>0</v>
      </c>
      <c r="F232" s="77">
        <f t="shared" si="369"/>
        <v>0</v>
      </c>
      <c r="G232" s="77">
        <f t="shared" si="369"/>
        <v>0</v>
      </c>
      <c r="H232" s="77">
        <f t="shared" si="369"/>
        <v>0</v>
      </c>
      <c r="I232" s="77">
        <f t="shared" si="369"/>
        <v>0</v>
      </c>
      <c r="J232" s="77">
        <f t="shared" si="369"/>
        <v>0</v>
      </c>
      <c r="K232" s="77">
        <f t="shared" si="369"/>
        <v>0</v>
      </c>
      <c r="L232" s="77">
        <f t="shared" si="369"/>
        <v>0</v>
      </c>
      <c r="M232" s="77">
        <f t="shared" si="369"/>
        <v>0</v>
      </c>
      <c r="N232" s="77">
        <f t="shared" si="369"/>
        <v>0</v>
      </c>
      <c r="O232" s="77">
        <f t="shared" si="369"/>
        <v>0</v>
      </c>
      <c r="P232" s="77">
        <f t="shared" si="369"/>
        <v>0</v>
      </c>
      <c r="Q232" s="771">
        <f t="shared" si="369"/>
        <v>0</v>
      </c>
      <c r="R232" s="77">
        <f t="shared" si="369"/>
        <v>0</v>
      </c>
      <c r="S232" s="77">
        <f t="shared" si="369"/>
        <v>0</v>
      </c>
      <c r="T232" s="77">
        <f t="shared" si="369"/>
        <v>0</v>
      </c>
      <c r="U232" s="77">
        <f t="shared" si="369"/>
        <v>0</v>
      </c>
      <c r="V232" s="77">
        <f t="shared" si="369"/>
        <v>0</v>
      </c>
      <c r="W232" s="77">
        <f t="shared" si="369"/>
        <v>0</v>
      </c>
      <c r="X232" s="77">
        <f t="shared" si="369"/>
        <v>0</v>
      </c>
      <c r="Y232" s="77">
        <f t="shared" si="369"/>
        <v>0</v>
      </c>
      <c r="Z232" s="77">
        <f t="shared" si="369"/>
        <v>0</v>
      </c>
      <c r="AA232" s="77">
        <f t="shared" si="369"/>
        <v>0</v>
      </c>
      <c r="AB232" s="77">
        <f t="shared" si="369"/>
        <v>0</v>
      </c>
      <c r="AC232" s="77">
        <f t="shared" si="369"/>
        <v>0</v>
      </c>
      <c r="AD232" s="77">
        <f t="shared" si="369"/>
        <v>0</v>
      </c>
      <c r="AE232" s="77">
        <f t="shared" si="369"/>
        <v>0</v>
      </c>
      <c r="AF232" s="77">
        <f t="shared" si="369"/>
        <v>0</v>
      </c>
      <c r="AG232" s="77">
        <f t="shared" si="369"/>
        <v>0</v>
      </c>
      <c r="AH232" s="77">
        <f t="shared" si="369"/>
        <v>0</v>
      </c>
      <c r="AI232" s="77">
        <f t="shared" si="369"/>
        <v>0</v>
      </c>
      <c r="AJ232" s="77">
        <f t="shared" si="369"/>
        <v>0</v>
      </c>
      <c r="AK232" s="77">
        <f t="shared" ref="AK232:BD232" si="370">IF(AK$136=0,0,AK93-AK322)</f>
        <v>0</v>
      </c>
      <c r="AL232" s="77">
        <f t="shared" si="370"/>
        <v>0</v>
      </c>
      <c r="AM232" s="77">
        <f t="shared" si="370"/>
        <v>0</v>
      </c>
      <c r="AN232" s="77">
        <f t="shared" si="370"/>
        <v>0</v>
      </c>
      <c r="AO232" s="77">
        <f t="shared" si="370"/>
        <v>0</v>
      </c>
      <c r="AP232" s="77">
        <f t="shared" si="370"/>
        <v>0</v>
      </c>
      <c r="AQ232" s="77">
        <f t="shared" si="370"/>
        <v>0</v>
      </c>
      <c r="AR232" s="77">
        <f t="shared" si="370"/>
        <v>0</v>
      </c>
      <c r="AS232" s="77">
        <f t="shared" si="370"/>
        <v>0</v>
      </c>
      <c r="AT232" s="77">
        <f t="shared" si="370"/>
        <v>0</v>
      </c>
      <c r="AU232" s="77">
        <f t="shared" si="370"/>
        <v>0</v>
      </c>
      <c r="AV232" s="77">
        <f t="shared" si="370"/>
        <v>0</v>
      </c>
      <c r="AW232" s="77">
        <f t="shared" si="370"/>
        <v>0</v>
      </c>
      <c r="AX232" s="77">
        <f t="shared" si="370"/>
        <v>0</v>
      </c>
      <c r="AY232" s="77">
        <f t="shared" si="370"/>
        <v>0</v>
      </c>
      <c r="AZ232" s="77">
        <f t="shared" si="370"/>
        <v>0</v>
      </c>
      <c r="BA232" s="77">
        <f t="shared" si="370"/>
        <v>0</v>
      </c>
      <c r="BB232" s="77">
        <f t="shared" si="370"/>
        <v>0</v>
      </c>
      <c r="BC232" s="77">
        <f t="shared" si="370"/>
        <v>0</v>
      </c>
      <c r="BD232" s="77">
        <f t="shared" si="370"/>
        <v>0</v>
      </c>
      <c r="BE232" s="251"/>
      <c r="BF232" s="163">
        <f t="shared" si="342"/>
        <v>0</v>
      </c>
      <c r="BG232" s="77">
        <f t="shared" si="343"/>
        <v>0</v>
      </c>
      <c r="BH232" s="77">
        <f t="shared" si="344"/>
        <v>0</v>
      </c>
      <c r="BI232" s="77">
        <f t="shared" si="345"/>
        <v>0</v>
      </c>
      <c r="BJ232" s="77">
        <f t="shared" si="346"/>
        <v>0</v>
      </c>
      <c r="BK232" s="77">
        <f t="shared" si="347"/>
        <v>0</v>
      </c>
      <c r="BL232" s="77">
        <f t="shared" si="348"/>
        <v>0</v>
      </c>
      <c r="BM232" s="77">
        <f t="shared" si="349"/>
        <v>0</v>
      </c>
      <c r="BN232" s="77">
        <f t="shared" si="350"/>
        <v>0</v>
      </c>
      <c r="BO232" s="77">
        <f t="shared" si="351"/>
        <v>0</v>
      </c>
      <c r="BP232" s="77">
        <f t="shared" si="352"/>
        <v>0</v>
      </c>
      <c r="BQ232" s="77">
        <f t="shared" si="353"/>
        <v>0</v>
      </c>
      <c r="BR232" s="157">
        <f t="shared" si="354"/>
        <v>0</v>
      </c>
      <c r="BS232" s="77">
        <f t="shared" si="355"/>
        <v>0</v>
      </c>
      <c r="BT232" s="77">
        <f t="shared" si="356"/>
        <v>0</v>
      </c>
      <c r="BU232" s="77">
        <f t="shared" si="357"/>
        <v>0</v>
      </c>
      <c r="BV232" s="77">
        <f t="shared" si="358"/>
        <v>0</v>
      </c>
      <c r="BW232" s="77">
        <f t="shared" si="359"/>
        <v>0</v>
      </c>
      <c r="BX232" s="77">
        <f t="shared" si="360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ht="13.95" customHeight="1" x14ac:dyDescent="0.3">
      <c r="A233" s="248"/>
      <c r="B233" s="160" t="s">
        <v>353</v>
      </c>
      <c r="C233" s="250"/>
      <c r="D233" s="255">
        <f t="shared" si="339"/>
        <v>-10122.06894871795</v>
      </c>
      <c r="E233" s="255">
        <f t="shared" ref="E233:AJ233" si="371">IF(E$136=0,0,E94-E323)</f>
        <v>-519.89038461538462</v>
      </c>
      <c r="F233" s="255">
        <f t="shared" si="371"/>
        <v>-468.14038461538462</v>
      </c>
      <c r="G233" s="255">
        <f t="shared" si="371"/>
        <v>223.12961538461536</v>
      </c>
      <c r="H233" s="255">
        <f t="shared" si="371"/>
        <v>-242.63038461538463</v>
      </c>
      <c r="I233" s="255">
        <f t="shared" si="371"/>
        <v>-225.62038461538464</v>
      </c>
      <c r="J233" s="255">
        <f t="shared" si="371"/>
        <v>-384.12038461538441</v>
      </c>
      <c r="K233" s="255">
        <f t="shared" si="371"/>
        <v>37.609615384615608</v>
      </c>
      <c r="L233" s="255">
        <f t="shared" si="371"/>
        <v>-45.700384615384564</v>
      </c>
      <c r="M233" s="255">
        <f t="shared" si="371"/>
        <v>91.046615384615279</v>
      </c>
      <c r="N233" s="255">
        <f t="shared" si="371"/>
        <v>161.35661538461522</v>
      </c>
      <c r="O233" s="255">
        <f t="shared" si="371"/>
        <v>-323.99338461538468</v>
      </c>
      <c r="P233" s="255">
        <f t="shared" si="371"/>
        <v>36.41661538461517</v>
      </c>
      <c r="Q233" s="780">
        <f t="shared" si="371"/>
        <v>-84.623384615384566</v>
      </c>
      <c r="R233" s="255">
        <f t="shared" si="371"/>
        <v>-203.37038461538464</v>
      </c>
      <c r="S233" s="255">
        <f t="shared" si="371"/>
        <v>-62.76038461538451</v>
      </c>
      <c r="T233" s="255">
        <f t="shared" si="371"/>
        <v>310.07961538461541</v>
      </c>
      <c r="U233" s="255">
        <f t="shared" si="371"/>
        <v>-312.83038461538467</v>
      </c>
      <c r="V233" s="255">
        <f t="shared" si="371"/>
        <v>91.38211538461519</v>
      </c>
      <c r="W233" s="255">
        <f t="shared" si="371"/>
        <v>-9511.5878846153846</v>
      </c>
      <c r="X233" s="255">
        <f t="shared" si="371"/>
        <v>-229.07788461538485</v>
      </c>
      <c r="Y233" s="255">
        <f t="shared" si="371"/>
        <v>220.95211538461513</v>
      </c>
      <c r="Z233" s="255">
        <f t="shared" si="371"/>
        <v>-159.20938461538458</v>
      </c>
      <c r="AA233" s="255">
        <f t="shared" si="371"/>
        <v>138.03061538461543</v>
      </c>
      <c r="AB233" s="255">
        <f t="shared" si="371"/>
        <v>213.96061538461538</v>
      </c>
      <c r="AC233" s="255">
        <f t="shared" si="371"/>
        <v>-259.13938461538464</v>
      </c>
      <c r="AD233" s="255">
        <f t="shared" si="371"/>
        <v>28.50061538461523</v>
      </c>
      <c r="AE233" s="255">
        <f t="shared" si="371"/>
        <v>140.0121153846153</v>
      </c>
      <c r="AF233" s="255">
        <f t="shared" si="371"/>
        <v>-425.91788461538499</v>
      </c>
      <c r="AG233" s="255">
        <f t="shared" si="371"/>
        <v>230.27211538461506</v>
      </c>
      <c r="AH233" s="255">
        <f t="shared" si="371"/>
        <v>-284.78788461538466</v>
      </c>
      <c r="AI233" s="255">
        <f t="shared" si="371"/>
        <v>533.49878205128175</v>
      </c>
      <c r="AJ233" s="255">
        <f t="shared" si="371"/>
        <v>237.15211538461517</v>
      </c>
      <c r="AK233" s="255">
        <f t="shared" ref="AK233:BD233" si="372">IF(AK$136=0,0,AK94-AK323)</f>
        <v>128.16211538461539</v>
      </c>
      <c r="AL233" s="255">
        <f t="shared" si="372"/>
        <v>160.10211538461522</v>
      </c>
      <c r="AM233" s="255">
        <f t="shared" si="372"/>
        <v>-93.199384615384588</v>
      </c>
      <c r="AN233" s="255">
        <f t="shared" si="372"/>
        <v>324.19061538461528</v>
      </c>
      <c r="AO233" s="255">
        <f t="shared" si="372"/>
        <v>616.01561538461533</v>
      </c>
      <c r="AP233" s="255">
        <f t="shared" si="372"/>
        <v>-207.33938461538469</v>
      </c>
      <c r="AQ233" s="255">
        <f t="shared" si="372"/>
        <v>0</v>
      </c>
      <c r="AR233" s="255">
        <f t="shared" si="372"/>
        <v>0</v>
      </c>
      <c r="AS233" s="255">
        <f t="shared" si="372"/>
        <v>0</v>
      </c>
      <c r="AT233" s="255">
        <f t="shared" si="372"/>
        <v>0</v>
      </c>
      <c r="AU233" s="255">
        <f t="shared" si="372"/>
        <v>0</v>
      </c>
      <c r="AV233" s="255">
        <f t="shared" si="372"/>
        <v>0</v>
      </c>
      <c r="AW233" s="255">
        <f t="shared" si="372"/>
        <v>0</v>
      </c>
      <c r="AX233" s="255">
        <f t="shared" si="372"/>
        <v>0</v>
      </c>
      <c r="AY233" s="255">
        <f t="shared" si="372"/>
        <v>0</v>
      </c>
      <c r="AZ233" s="255">
        <f t="shared" si="372"/>
        <v>0</v>
      </c>
      <c r="BA233" s="255">
        <f t="shared" si="372"/>
        <v>0</v>
      </c>
      <c r="BB233" s="255">
        <f t="shared" si="372"/>
        <v>0</v>
      </c>
      <c r="BC233" s="255">
        <f t="shared" si="372"/>
        <v>0</v>
      </c>
      <c r="BD233" s="255">
        <f t="shared" si="372"/>
        <v>0</v>
      </c>
      <c r="BE233" s="251"/>
      <c r="BF233" s="162">
        <f t="shared" si="342"/>
        <v>-1007.5315384615385</v>
      </c>
      <c r="BG233" s="157">
        <f t="shared" si="343"/>
        <v>-617.831538461538</v>
      </c>
      <c r="BH233" s="157">
        <f t="shared" si="344"/>
        <v>-119.79692307692358</v>
      </c>
      <c r="BI233" s="157">
        <f t="shared" si="345"/>
        <v>-268.88153846153841</v>
      </c>
      <c r="BJ233" s="157">
        <f t="shared" si="346"/>
        <v>-9428.3315384615398</v>
      </c>
      <c r="BK233" s="157">
        <f t="shared" si="347"/>
        <v>-37.856923076923181</v>
      </c>
      <c r="BL233" s="157">
        <f t="shared" si="348"/>
        <v>-340.42153846153928</v>
      </c>
      <c r="BM233" s="157">
        <f t="shared" si="349"/>
        <v>1058.9151282051275</v>
      </c>
      <c r="BN233" s="157">
        <f t="shared" si="350"/>
        <v>639.66746153846134</v>
      </c>
      <c r="BO233" s="157">
        <f t="shared" si="351"/>
        <v>0</v>
      </c>
      <c r="BP233" s="157">
        <f t="shared" si="352"/>
        <v>0</v>
      </c>
      <c r="BQ233" s="157">
        <f t="shared" si="353"/>
        <v>0</v>
      </c>
      <c r="BR233" s="157">
        <f t="shared" si="354"/>
        <v>-10122.068948717952</v>
      </c>
      <c r="BS233" s="157">
        <f t="shared" si="355"/>
        <v>-1745.16</v>
      </c>
      <c r="BT233" s="157">
        <f t="shared" si="356"/>
        <v>-9735.0700000000015</v>
      </c>
      <c r="BU233" s="157">
        <f t="shared" si="357"/>
        <v>1358.1610512820496</v>
      </c>
      <c r="BV233" s="157">
        <f t="shared" si="358"/>
        <v>0</v>
      </c>
      <c r="BW233" s="157">
        <f t="shared" si="359"/>
        <v>-11480.230000000001</v>
      </c>
      <c r="BX233" s="157">
        <f t="shared" si="360"/>
        <v>1358.1610512820496</v>
      </c>
      <c r="BY233" s="157">
        <f>IF(Info!$O$3="Q1",$BS233,IF(Info!$O$3="Q2",$BS233+$BT233,IF(Info!$O$3="Q3",$BS233+$BT233+$BU233,$BR233)))</f>
        <v>-1745.16</v>
      </c>
      <c r="BZ233" s="157">
        <f>IF(Info!$O$3="Q1",$BS233,IF(Info!$O$3="Q2",$BT233,IF(Info!$O$3="Q3",$BU233,$BV233)))</f>
        <v>-1745.16</v>
      </c>
      <c r="CA233" s="48"/>
    </row>
    <row r="234" spans="1:79" ht="13.95" customHeight="1" x14ac:dyDescent="0.3">
      <c r="A234" s="248">
        <v>3.36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781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ht="13.95" customHeight="1" x14ac:dyDescent="0.3">
      <c r="A235" s="248"/>
      <c r="B235" s="78" t="s">
        <v>354</v>
      </c>
      <c r="C235" s="250"/>
      <c r="D235" s="161">
        <f>SUM(E235:BD235)</f>
        <v>222.92</v>
      </c>
      <c r="E235" s="77">
        <f t="shared" ref="E235:AJ235" si="373">IF(E$136=0,0,E96-E325)</f>
        <v>-11.45</v>
      </c>
      <c r="F235" s="77">
        <f t="shared" si="373"/>
        <v>103.67999999999999</v>
      </c>
      <c r="G235" s="77">
        <f t="shared" si="373"/>
        <v>-12.72</v>
      </c>
      <c r="H235" s="77">
        <f t="shared" si="373"/>
        <v>162</v>
      </c>
      <c r="I235" s="77">
        <f t="shared" si="373"/>
        <v>93.03</v>
      </c>
      <c r="J235" s="77">
        <f t="shared" si="373"/>
        <v>106.39</v>
      </c>
      <c r="K235" s="77">
        <f t="shared" si="373"/>
        <v>-9.49</v>
      </c>
      <c r="L235" s="77">
        <f t="shared" si="373"/>
        <v>-10.91</v>
      </c>
      <c r="M235" s="77">
        <f t="shared" si="373"/>
        <v>-6.9</v>
      </c>
      <c r="N235" s="77">
        <f t="shared" si="373"/>
        <v>-9.1199999999999992</v>
      </c>
      <c r="O235" s="77">
        <f t="shared" si="373"/>
        <v>-6.96</v>
      </c>
      <c r="P235" s="77">
        <f t="shared" si="373"/>
        <v>-6.38</v>
      </c>
      <c r="Q235" s="771">
        <f t="shared" si="373"/>
        <v>-10.06</v>
      </c>
      <c r="R235" s="77">
        <f t="shared" si="373"/>
        <v>-9.59</v>
      </c>
      <c r="S235" s="77">
        <f t="shared" si="373"/>
        <v>-12.06</v>
      </c>
      <c r="T235" s="77">
        <f t="shared" si="373"/>
        <v>-10.88</v>
      </c>
      <c r="U235" s="77">
        <f t="shared" si="373"/>
        <v>-12.34</v>
      </c>
      <c r="V235" s="77">
        <f t="shared" si="373"/>
        <v>-12.58</v>
      </c>
      <c r="W235" s="77">
        <f t="shared" si="373"/>
        <v>-13.39</v>
      </c>
      <c r="X235" s="77">
        <f t="shared" si="373"/>
        <v>-12.41</v>
      </c>
      <c r="Y235" s="77">
        <f t="shared" si="373"/>
        <v>-11.13</v>
      </c>
      <c r="Z235" s="77">
        <f t="shared" si="373"/>
        <v>-9.0500000000000007</v>
      </c>
      <c r="AA235" s="77">
        <f t="shared" si="373"/>
        <v>-5.97</v>
      </c>
      <c r="AB235" s="77">
        <f t="shared" si="373"/>
        <v>-10.48</v>
      </c>
      <c r="AC235" s="77">
        <f t="shared" si="373"/>
        <v>-9.98</v>
      </c>
      <c r="AD235" s="77">
        <f t="shared" si="373"/>
        <v>-7.17</v>
      </c>
      <c r="AE235" s="77">
        <f t="shared" si="373"/>
        <v>-8.42</v>
      </c>
      <c r="AF235" s="77">
        <f t="shared" si="373"/>
        <v>77.7</v>
      </c>
      <c r="AG235" s="77">
        <f t="shared" si="373"/>
        <v>-9.23</v>
      </c>
      <c r="AH235" s="77">
        <f t="shared" si="373"/>
        <v>-9.42</v>
      </c>
      <c r="AI235" s="77">
        <f t="shared" si="373"/>
        <v>-7.33</v>
      </c>
      <c r="AJ235" s="77">
        <f t="shared" si="373"/>
        <v>-12.73</v>
      </c>
      <c r="AK235" s="77">
        <f t="shared" ref="AK235:BD235" si="374">IF(AK$136=0,0,AK96-AK325)</f>
        <v>-10.83</v>
      </c>
      <c r="AL235" s="77">
        <f t="shared" si="374"/>
        <v>-9.8000000000000007</v>
      </c>
      <c r="AM235" s="77">
        <f t="shared" si="374"/>
        <v>-6.54</v>
      </c>
      <c r="AN235" s="77">
        <f t="shared" si="374"/>
        <v>-9</v>
      </c>
      <c r="AO235" s="77">
        <f t="shared" si="374"/>
        <v>-5.99</v>
      </c>
      <c r="AP235" s="77">
        <f t="shared" si="374"/>
        <v>-9.57</v>
      </c>
      <c r="AQ235" s="77">
        <f t="shared" si="374"/>
        <v>0</v>
      </c>
      <c r="AR235" s="77">
        <f t="shared" si="374"/>
        <v>0</v>
      </c>
      <c r="AS235" s="77">
        <f t="shared" si="374"/>
        <v>0</v>
      </c>
      <c r="AT235" s="77">
        <f t="shared" si="374"/>
        <v>0</v>
      </c>
      <c r="AU235" s="77">
        <f t="shared" si="374"/>
        <v>0</v>
      </c>
      <c r="AV235" s="77">
        <f t="shared" si="374"/>
        <v>0</v>
      </c>
      <c r="AW235" s="77">
        <f t="shared" si="374"/>
        <v>0</v>
      </c>
      <c r="AX235" s="77">
        <f t="shared" si="374"/>
        <v>0</v>
      </c>
      <c r="AY235" s="77">
        <f t="shared" si="374"/>
        <v>0</v>
      </c>
      <c r="AZ235" s="77">
        <f t="shared" si="374"/>
        <v>0</v>
      </c>
      <c r="BA235" s="77">
        <f t="shared" si="374"/>
        <v>0</v>
      </c>
      <c r="BB235" s="77">
        <f t="shared" si="374"/>
        <v>0</v>
      </c>
      <c r="BC235" s="77">
        <f t="shared" si="374"/>
        <v>0</v>
      </c>
      <c r="BD235" s="77">
        <f t="shared" si="374"/>
        <v>0</v>
      </c>
      <c r="BE235" s="251"/>
      <c r="BF235" s="163">
        <f>SUM(E235:H235)</f>
        <v>241.51</v>
      </c>
      <c r="BG235" s="77">
        <f>SUM(I235:L235)</f>
        <v>179.02</v>
      </c>
      <c r="BH235" s="77">
        <f>SUM(M235:Q235)</f>
        <v>-39.42</v>
      </c>
      <c r="BI235" s="77">
        <f>SUM(R235:U235)</f>
        <v>-44.870000000000005</v>
      </c>
      <c r="BJ235" s="77">
        <f>SUM(V235:Y235)</f>
        <v>-49.51</v>
      </c>
      <c r="BK235" s="77">
        <f>SUM(Z235:AD235)</f>
        <v>-42.650000000000006</v>
      </c>
      <c r="BL235" s="77">
        <f>SUM(AE235:AH235)</f>
        <v>50.629999999999995</v>
      </c>
      <c r="BM235" s="77">
        <f>SUM(AI235:AL235)</f>
        <v>-40.69</v>
      </c>
      <c r="BN235" s="77">
        <f>SUM(AM235:AQ235)</f>
        <v>-31.1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222.91999999999993</v>
      </c>
      <c r="BS235" s="77">
        <f>SUM(BF235:BH235)</f>
        <v>381.10999999999996</v>
      </c>
      <c r="BT235" s="77">
        <f>SUM(BI235:BK235)</f>
        <v>-137.03</v>
      </c>
      <c r="BU235" s="77">
        <f>SUM(BL235:BN235)</f>
        <v>-21.160000000000004</v>
      </c>
      <c r="BV235" s="77">
        <f>SUM(BO235:BQ235)</f>
        <v>0</v>
      </c>
      <c r="BW235" s="77">
        <f>SUM(BF235:BK235)</f>
        <v>244.07999999999996</v>
      </c>
      <c r="BX235" s="77">
        <f>SUM(BL235:BQ235)</f>
        <v>-21.160000000000004</v>
      </c>
      <c r="BY235" s="77">
        <f>IF(Info!$O$3="Q1",$BS235,IF(Info!$O$3="Q2",$BS235+$BT235,IF(Info!$O$3="Q3",$BS235+$BT235+$BU235,$BR235)))</f>
        <v>381.10999999999996</v>
      </c>
      <c r="BZ235" s="77">
        <f>IF(Info!$O$3="Q1",$BS235,IF(Info!$O$3="Q2",$BT235,IF(Info!$O$3="Q3",$BU235,$BV235)))</f>
        <v>381.10999999999996</v>
      </c>
      <c r="CA235" s="48"/>
    </row>
    <row r="236" spans="1:79" ht="13.95" customHeight="1" x14ac:dyDescent="0.3">
      <c r="A236" s="248"/>
      <c r="B236" s="78" t="s">
        <v>59</v>
      </c>
      <c r="C236" s="250"/>
      <c r="D236" s="161">
        <f>SUM(E236:BD236)</f>
        <v>-349.84000000000009</v>
      </c>
      <c r="E236" s="77">
        <f t="shared" ref="E236:AJ236" si="375">IF(E$136=0,0,E97-E326)</f>
        <v>-10.33</v>
      </c>
      <c r="F236" s="77">
        <f t="shared" si="375"/>
        <v>-10.06</v>
      </c>
      <c r="G236" s="77">
        <f t="shared" si="375"/>
        <v>-9</v>
      </c>
      <c r="H236" s="77">
        <f t="shared" si="375"/>
        <v>-12.01</v>
      </c>
      <c r="I236" s="77">
        <f t="shared" si="375"/>
        <v>-8.01</v>
      </c>
      <c r="J236" s="77">
        <f t="shared" si="375"/>
        <v>-9.98</v>
      </c>
      <c r="K236" s="77">
        <f t="shared" si="375"/>
        <v>-9.06</v>
      </c>
      <c r="L236" s="77">
        <f t="shared" si="375"/>
        <v>-11.54</v>
      </c>
      <c r="M236" s="77">
        <f t="shared" si="375"/>
        <v>-8.27</v>
      </c>
      <c r="N236" s="77">
        <f t="shared" si="375"/>
        <v>-9.17</v>
      </c>
      <c r="O236" s="77">
        <f t="shared" si="375"/>
        <v>-6.06</v>
      </c>
      <c r="P236" s="77">
        <f t="shared" si="375"/>
        <v>-7.81</v>
      </c>
      <c r="Q236" s="771">
        <f t="shared" si="375"/>
        <v>-8.83</v>
      </c>
      <c r="R236" s="77">
        <f t="shared" si="375"/>
        <v>-7.34</v>
      </c>
      <c r="S236" s="77">
        <f t="shared" si="375"/>
        <v>-9.18</v>
      </c>
      <c r="T236" s="77">
        <f t="shared" si="375"/>
        <v>-8.61</v>
      </c>
      <c r="U236" s="77">
        <f t="shared" si="375"/>
        <v>-8.15</v>
      </c>
      <c r="V236" s="77">
        <f t="shared" si="375"/>
        <v>-8.89</v>
      </c>
      <c r="W236" s="77">
        <f t="shared" si="375"/>
        <v>-9.35</v>
      </c>
      <c r="X236" s="77">
        <f t="shared" si="375"/>
        <v>-7.34</v>
      </c>
      <c r="Y236" s="77">
        <f t="shared" si="375"/>
        <v>-11.96</v>
      </c>
      <c r="Z236" s="77">
        <f t="shared" si="375"/>
        <v>-6.71</v>
      </c>
      <c r="AA236" s="77">
        <f t="shared" si="375"/>
        <v>-7.74</v>
      </c>
      <c r="AB236" s="77">
        <f t="shared" si="375"/>
        <v>-9.35</v>
      </c>
      <c r="AC236" s="77">
        <f t="shared" si="375"/>
        <v>-8.34</v>
      </c>
      <c r="AD236" s="77">
        <f t="shared" si="375"/>
        <v>-10</v>
      </c>
      <c r="AE236" s="77">
        <f t="shared" si="375"/>
        <v>-12.33</v>
      </c>
      <c r="AF236" s="77">
        <f t="shared" si="375"/>
        <v>-7.74</v>
      </c>
      <c r="AG236" s="77">
        <f t="shared" si="375"/>
        <v>-12.68</v>
      </c>
      <c r="AH236" s="77">
        <f t="shared" si="375"/>
        <v>-7.56</v>
      </c>
      <c r="AI236" s="77">
        <f t="shared" si="375"/>
        <v>-7.41</v>
      </c>
      <c r="AJ236" s="77">
        <f t="shared" si="375"/>
        <v>-13.05</v>
      </c>
      <c r="AK236" s="77">
        <f t="shared" ref="AK236:BD236" si="376">IF(AK$136=0,0,AK97-AK326)</f>
        <v>-12.68</v>
      </c>
      <c r="AL236" s="77">
        <f t="shared" si="376"/>
        <v>-10.89</v>
      </c>
      <c r="AM236" s="77">
        <f t="shared" si="376"/>
        <v>-8.6999999999999993</v>
      </c>
      <c r="AN236" s="77">
        <f t="shared" si="376"/>
        <v>-9.3800000000000008</v>
      </c>
      <c r="AO236" s="77">
        <f t="shared" si="376"/>
        <v>-7.92</v>
      </c>
      <c r="AP236" s="77">
        <f t="shared" si="376"/>
        <v>-6.41</v>
      </c>
      <c r="AQ236" s="77">
        <f t="shared" si="376"/>
        <v>0</v>
      </c>
      <c r="AR236" s="77">
        <f t="shared" si="376"/>
        <v>0</v>
      </c>
      <c r="AS236" s="77">
        <f t="shared" si="376"/>
        <v>0</v>
      </c>
      <c r="AT236" s="77">
        <f t="shared" si="376"/>
        <v>0</v>
      </c>
      <c r="AU236" s="77">
        <f t="shared" si="376"/>
        <v>0</v>
      </c>
      <c r="AV236" s="77">
        <f t="shared" si="376"/>
        <v>0</v>
      </c>
      <c r="AW236" s="77">
        <f t="shared" si="376"/>
        <v>0</v>
      </c>
      <c r="AX236" s="77">
        <f t="shared" si="376"/>
        <v>0</v>
      </c>
      <c r="AY236" s="77">
        <f t="shared" si="376"/>
        <v>0</v>
      </c>
      <c r="AZ236" s="77">
        <f t="shared" si="376"/>
        <v>0</v>
      </c>
      <c r="BA236" s="77">
        <f t="shared" si="376"/>
        <v>0</v>
      </c>
      <c r="BB236" s="77">
        <f t="shared" si="376"/>
        <v>0</v>
      </c>
      <c r="BC236" s="77">
        <f t="shared" si="376"/>
        <v>0</v>
      </c>
      <c r="BD236" s="77">
        <f t="shared" si="376"/>
        <v>0</v>
      </c>
      <c r="BE236" s="251"/>
      <c r="BF236" s="163">
        <f>SUM(E236:H236)</f>
        <v>-41.4</v>
      </c>
      <c r="BG236" s="77">
        <f>SUM(I236:L236)</f>
        <v>-38.590000000000003</v>
      </c>
      <c r="BH236" s="77">
        <f>SUM(M236:Q236)</f>
        <v>-40.139999999999993</v>
      </c>
      <c r="BI236" s="77">
        <f>SUM(R236:U236)</f>
        <v>-33.28</v>
      </c>
      <c r="BJ236" s="77">
        <f>SUM(V236:Y236)</f>
        <v>-37.540000000000006</v>
      </c>
      <c r="BK236" s="77">
        <f>SUM(Z236:AD236)</f>
        <v>-42.14</v>
      </c>
      <c r="BL236" s="77">
        <f>SUM(AE236:AH236)</f>
        <v>-40.31</v>
      </c>
      <c r="BM236" s="77">
        <f>SUM(AI236:AL236)</f>
        <v>-44.03</v>
      </c>
      <c r="BN236" s="77">
        <f>SUM(AM236:AQ236)</f>
        <v>-32.409999999999997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-349.83999999999992</v>
      </c>
      <c r="BS236" s="77">
        <f>SUM(BF236:BH236)</f>
        <v>-120.13</v>
      </c>
      <c r="BT236" s="77">
        <f>SUM(BI236:BK236)</f>
        <v>-112.96000000000001</v>
      </c>
      <c r="BU236" s="77">
        <f>SUM(BL236:BN236)</f>
        <v>-116.75</v>
      </c>
      <c r="BV236" s="77">
        <f>SUM(BO236:BQ236)</f>
        <v>0</v>
      </c>
      <c r="BW236" s="77">
        <f>SUM(BF236:BK236)</f>
        <v>-233.08999999999997</v>
      </c>
      <c r="BX236" s="77">
        <f>SUM(BL236:BQ236)</f>
        <v>-116.75</v>
      </c>
      <c r="BY236" s="77">
        <f>IF(Info!$O$3="Q1",$BS236,IF(Info!$O$3="Q2",$BS236+$BT236,IF(Info!$O$3="Q3",$BS236+$BT236+$BU236,$BR236)))</f>
        <v>-120.13</v>
      </c>
      <c r="BZ236" s="77">
        <f>IF(Info!$O$3="Q1",$BS236,IF(Info!$O$3="Q2",$BT236,IF(Info!$O$3="Q3",$BU236,$BV236)))</f>
        <v>-120.13</v>
      </c>
      <c r="CA236" s="48"/>
    </row>
    <row r="237" spans="1:79" ht="13.95" customHeight="1" x14ac:dyDescent="0.3">
      <c r="A237" s="248"/>
      <c r="B237" s="160" t="s">
        <v>355</v>
      </c>
      <c r="C237" s="250"/>
      <c r="D237" s="255">
        <f>SUM(E237:BD237)</f>
        <v>-126.92000000000009</v>
      </c>
      <c r="E237" s="255">
        <f t="shared" ref="E237:AJ237" si="377">IF(E$136=0,0,E98-E327)</f>
        <v>-21.78</v>
      </c>
      <c r="F237" s="255">
        <f t="shared" si="377"/>
        <v>93.62</v>
      </c>
      <c r="G237" s="255">
        <f t="shared" si="377"/>
        <v>-21.72</v>
      </c>
      <c r="H237" s="255">
        <f t="shared" si="377"/>
        <v>149.99</v>
      </c>
      <c r="I237" s="255">
        <f t="shared" si="377"/>
        <v>85.02</v>
      </c>
      <c r="J237" s="255">
        <f t="shared" si="377"/>
        <v>96.41</v>
      </c>
      <c r="K237" s="255">
        <f t="shared" si="377"/>
        <v>-18.55</v>
      </c>
      <c r="L237" s="255">
        <f t="shared" si="377"/>
        <v>-22.45</v>
      </c>
      <c r="M237" s="255">
        <f t="shared" si="377"/>
        <v>-15.17</v>
      </c>
      <c r="N237" s="255">
        <f t="shared" si="377"/>
        <v>-18.29</v>
      </c>
      <c r="O237" s="255">
        <f t="shared" si="377"/>
        <v>-13.02</v>
      </c>
      <c r="P237" s="255">
        <f t="shared" si="377"/>
        <v>-14.19</v>
      </c>
      <c r="Q237" s="780">
        <f t="shared" si="377"/>
        <v>-18.89</v>
      </c>
      <c r="R237" s="255">
        <f t="shared" si="377"/>
        <v>-16.93</v>
      </c>
      <c r="S237" s="255">
        <f t="shared" si="377"/>
        <v>-21.240000000000002</v>
      </c>
      <c r="T237" s="255">
        <f t="shared" si="377"/>
        <v>-19.490000000000002</v>
      </c>
      <c r="U237" s="255">
        <f t="shared" si="377"/>
        <v>-20.490000000000002</v>
      </c>
      <c r="V237" s="255">
        <f t="shared" si="377"/>
        <v>-21.47</v>
      </c>
      <c r="W237" s="255">
        <f t="shared" si="377"/>
        <v>-22.740000000000002</v>
      </c>
      <c r="X237" s="255">
        <f t="shared" si="377"/>
        <v>-19.75</v>
      </c>
      <c r="Y237" s="255">
        <f t="shared" si="377"/>
        <v>-23.090000000000003</v>
      </c>
      <c r="Z237" s="255">
        <f t="shared" si="377"/>
        <v>-15.760000000000002</v>
      </c>
      <c r="AA237" s="255">
        <f t="shared" si="377"/>
        <v>-13.71</v>
      </c>
      <c r="AB237" s="255">
        <f t="shared" si="377"/>
        <v>-19.829999999999998</v>
      </c>
      <c r="AC237" s="255">
        <f t="shared" si="377"/>
        <v>-18.32</v>
      </c>
      <c r="AD237" s="255">
        <f t="shared" si="377"/>
        <v>-17.170000000000002</v>
      </c>
      <c r="AE237" s="255">
        <f t="shared" si="377"/>
        <v>-20.75</v>
      </c>
      <c r="AF237" s="255">
        <f t="shared" si="377"/>
        <v>69.960000000000008</v>
      </c>
      <c r="AG237" s="255">
        <f t="shared" si="377"/>
        <v>-21.91</v>
      </c>
      <c r="AH237" s="255">
        <f t="shared" si="377"/>
        <v>-16.98</v>
      </c>
      <c r="AI237" s="255">
        <f t="shared" si="377"/>
        <v>-14.74</v>
      </c>
      <c r="AJ237" s="255">
        <f t="shared" si="377"/>
        <v>-25.78</v>
      </c>
      <c r="AK237" s="255">
        <f t="shared" ref="AK237:BD237" si="378">IF(AK$136=0,0,AK98-AK327)</f>
        <v>-23.509999999999998</v>
      </c>
      <c r="AL237" s="255">
        <f t="shared" si="378"/>
        <v>-20.69</v>
      </c>
      <c r="AM237" s="255">
        <f t="shared" si="378"/>
        <v>-15.239999999999998</v>
      </c>
      <c r="AN237" s="255">
        <f t="shared" si="378"/>
        <v>-18.380000000000003</v>
      </c>
      <c r="AO237" s="255">
        <f t="shared" si="378"/>
        <v>-13.91</v>
      </c>
      <c r="AP237" s="255">
        <f t="shared" si="378"/>
        <v>-15.98</v>
      </c>
      <c r="AQ237" s="255">
        <f t="shared" si="378"/>
        <v>0</v>
      </c>
      <c r="AR237" s="255">
        <f t="shared" si="378"/>
        <v>0</v>
      </c>
      <c r="AS237" s="255">
        <f t="shared" si="378"/>
        <v>0</v>
      </c>
      <c r="AT237" s="255">
        <f t="shared" si="378"/>
        <v>0</v>
      </c>
      <c r="AU237" s="255">
        <f t="shared" si="378"/>
        <v>0</v>
      </c>
      <c r="AV237" s="255">
        <f t="shared" si="378"/>
        <v>0</v>
      </c>
      <c r="AW237" s="255">
        <f t="shared" si="378"/>
        <v>0</v>
      </c>
      <c r="AX237" s="255">
        <f t="shared" si="378"/>
        <v>0</v>
      </c>
      <c r="AY237" s="255">
        <f t="shared" si="378"/>
        <v>0</v>
      </c>
      <c r="AZ237" s="255">
        <f t="shared" si="378"/>
        <v>0</v>
      </c>
      <c r="BA237" s="255">
        <f t="shared" si="378"/>
        <v>0</v>
      </c>
      <c r="BB237" s="255">
        <f t="shared" si="378"/>
        <v>0</v>
      </c>
      <c r="BC237" s="255">
        <f t="shared" si="378"/>
        <v>0</v>
      </c>
      <c r="BD237" s="255">
        <f t="shared" si="378"/>
        <v>0</v>
      </c>
      <c r="BE237" s="251"/>
      <c r="BF237" s="162">
        <f>SUM(E237:H237)</f>
        <v>200.11</v>
      </c>
      <c r="BG237" s="157">
        <f>SUM(I237:L237)</f>
        <v>140.43</v>
      </c>
      <c r="BH237" s="157">
        <f>SUM(M237:Q237)</f>
        <v>-79.56</v>
      </c>
      <c r="BI237" s="157">
        <f>SUM(R237:U237)</f>
        <v>-78.150000000000006</v>
      </c>
      <c r="BJ237" s="157">
        <f>SUM(V237:Y237)</f>
        <v>-87.050000000000011</v>
      </c>
      <c r="BK237" s="157">
        <f>SUM(Z237:AD237)</f>
        <v>-84.79</v>
      </c>
      <c r="BL237" s="157">
        <f>SUM(AE237:AH237)</f>
        <v>10.320000000000007</v>
      </c>
      <c r="BM237" s="157">
        <f>SUM(AI237:AL237)</f>
        <v>-84.72</v>
      </c>
      <c r="BN237" s="157">
        <f>SUM(AM237:AQ237)</f>
        <v>-63.510000000000005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-126.92</v>
      </c>
      <c r="BS237" s="157">
        <f>SUM(BF237:BH237)</f>
        <v>260.98</v>
      </c>
      <c r="BT237" s="157">
        <f>SUM(BI237:BK237)</f>
        <v>-249.99</v>
      </c>
      <c r="BU237" s="157">
        <f>SUM(BL237:BN237)</f>
        <v>-137.91</v>
      </c>
      <c r="BV237" s="157">
        <f>SUM(BO237:BQ237)</f>
        <v>0</v>
      </c>
      <c r="BW237" s="157">
        <f>SUM(BF237:BK237)</f>
        <v>10.989999999999995</v>
      </c>
      <c r="BX237" s="157">
        <f>SUM(BL237:BQ237)</f>
        <v>-137.91</v>
      </c>
      <c r="BY237" s="157">
        <f>IF(Info!$O$3="Q1",$BS237,IF(Info!$O$3="Q2",$BS237+$BT237,IF(Info!$O$3="Q3",$BS237+$BT237+$BU237,$BR237)))</f>
        <v>260.98</v>
      </c>
      <c r="BZ237" s="157">
        <f>IF(Info!$O$3="Q1",$BS237,IF(Info!$O$3="Q2",$BT237,IF(Info!$O$3="Q3",$BU237,$BV237)))</f>
        <v>260.98</v>
      </c>
      <c r="CA237" s="48"/>
    </row>
    <row r="238" spans="1:79" ht="13.95" customHeight="1" x14ac:dyDescent="0.3">
      <c r="A238" s="248">
        <v>3.09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781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ht="13.95" customHeight="1" x14ac:dyDescent="0.3">
      <c r="A239" s="248"/>
      <c r="B239" s="78" t="s">
        <v>357</v>
      </c>
      <c r="C239" s="250"/>
      <c r="D239" s="161">
        <f>SUM(E239:BD239)</f>
        <v>575.30999999999995</v>
      </c>
      <c r="E239" s="77">
        <f t="shared" ref="E239:AJ239" si="379">IF(E$136=0,0,E100-E329)</f>
        <v>-6.67</v>
      </c>
      <c r="F239" s="77">
        <f t="shared" si="379"/>
        <v>-8.39</v>
      </c>
      <c r="G239" s="77">
        <f t="shared" si="379"/>
        <v>-6.4</v>
      </c>
      <c r="H239" s="77">
        <f t="shared" si="379"/>
        <v>-8.3800000000000008</v>
      </c>
      <c r="I239" s="77">
        <f t="shared" si="379"/>
        <v>-10.36</v>
      </c>
      <c r="J239" s="77">
        <f t="shared" si="379"/>
        <v>24.200000000000003</v>
      </c>
      <c r="K239" s="77">
        <f t="shared" si="379"/>
        <v>52.188333333333333</v>
      </c>
      <c r="L239" s="77">
        <f t="shared" si="379"/>
        <v>-4.12</v>
      </c>
      <c r="M239" s="77">
        <f t="shared" si="379"/>
        <v>-7.93</v>
      </c>
      <c r="N239" s="77">
        <f t="shared" si="379"/>
        <v>-5.61</v>
      </c>
      <c r="O239" s="77">
        <f t="shared" si="379"/>
        <v>-5.25</v>
      </c>
      <c r="P239" s="77">
        <f t="shared" si="379"/>
        <v>-5.46</v>
      </c>
      <c r="Q239" s="771">
        <f t="shared" si="379"/>
        <v>79.586666666666673</v>
      </c>
      <c r="R239" s="77">
        <f t="shared" si="379"/>
        <v>-9.6300000000000008</v>
      </c>
      <c r="S239" s="77">
        <f t="shared" si="379"/>
        <v>-9.11</v>
      </c>
      <c r="T239" s="77">
        <f t="shared" si="379"/>
        <v>-6.72</v>
      </c>
      <c r="U239" s="77">
        <f t="shared" si="379"/>
        <v>99.658333333333346</v>
      </c>
      <c r="V239" s="77">
        <f t="shared" si="379"/>
        <v>-8.3000000000000007</v>
      </c>
      <c r="W239" s="77">
        <f t="shared" si="379"/>
        <v>-9.61</v>
      </c>
      <c r="X239" s="77">
        <f t="shared" si="379"/>
        <v>85.078333333333347</v>
      </c>
      <c r="Y239" s="77">
        <f t="shared" si="379"/>
        <v>14.636666666666665</v>
      </c>
      <c r="Z239" s="77">
        <f t="shared" si="379"/>
        <v>-8.36</v>
      </c>
      <c r="AA239" s="77">
        <f t="shared" si="379"/>
        <v>-6.92</v>
      </c>
      <c r="AB239" s="77">
        <f t="shared" si="379"/>
        <v>-7.21</v>
      </c>
      <c r="AC239" s="77">
        <f t="shared" si="379"/>
        <v>43.465000000000003</v>
      </c>
      <c r="AD239" s="77">
        <f t="shared" si="379"/>
        <v>11.471666666666669</v>
      </c>
      <c r="AE239" s="77">
        <f t="shared" si="379"/>
        <v>-8.9700000000000006</v>
      </c>
      <c r="AF239" s="77">
        <f t="shared" si="379"/>
        <v>-6.59</v>
      </c>
      <c r="AG239" s="77">
        <f t="shared" si="379"/>
        <v>-6.17</v>
      </c>
      <c r="AH239" s="77">
        <f t="shared" si="379"/>
        <v>50.593333333333334</v>
      </c>
      <c r="AI239" s="77">
        <f t="shared" si="379"/>
        <v>-7.35</v>
      </c>
      <c r="AJ239" s="77">
        <f t="shared" si="379"/>
        <v>107.35666666666667</v>
      </c>
      <c r="AK239" s="77">
        <f t="shared" ref="AK239:BD239" si="380">IF(AK$136=0,0,AK100-AK329)</f>
        <v>-6.11</v>
      </c>
      <c r="AL239" s="77">
        <f t="shared" si="380"/>
        <v>-8.3699999999999992</v>
      </c>
      <c r="AM239" s="77">
        <f t="shared" si="380"/>
        <v>-5.91</v>
      </c>
      <c r="AN239" s="77">
        <f t="shared" si="380"/>
        <v>33.505000000000003</v>
      </c>
      <c r="AO239" s="77">
        <f t="shared" si="380"/>
        <v>165.46</v>
      </c>
      <c r="AP239" s="77">
        <f t="shared" si="380"/>
        <v>-7.99</v>
      </c>
      <c r="AQ239" s="77">
        <f t="shared" si="380"/>
        <v>0</v>
      </c>
      <c r="AR239" s="77">
        <f t="shared" si="380"/>
        <v>0</v>
      </c>
      <c r="AS239" s="77">
        <f t="shared" si="380"/>
        <v>0</v>
      </c>
      <c r="AT239" s="77">
        <f t="shared" si="380"/>
        <v>0</v>
      </c>
      <c r="AU239" s="77">
        <f t="shared" si="380"/>
        <v>0</v>
      </c>
      <c r="AV239" s="77">
        <f t="shared" si="380"/>
        <v>0</v>
      </c>
      <c r="AW239" s="77">
        <f t="shared" si="380"/>
        <v>0</v>
      </c>
      <c r="AX239" s="77">
        <f t="shared" si="380"/>
        <v>0</v>
      </c>
      <c r="AY239" s="77">
        <f t="shared" si="380"/>
        <v>0</v>
      </c>
      <c r="AZ239" s="77">
        <f t="shared" si="380"/>
        <v>0</v>
      </c>
      <c r="BA239" s="77">
        <f t="shared" si="380"/>
        <v>0</v>
      </c>
      <c r="BB239" s="77">
        <f t="shared" si="380"/>
        <v>0</v>
      </c>
      <c r="BC239" s="77">
        <f t="shared" si="380"/>
        <v>0</v>
      </c>
      <c r="BD239" s="77">
        <f t="shared" si="380"/>
        <v>0</v>
      </c>
      <c r="BE239" s="251"/>
      <c r="BF239" s="163">
        <f>SUM(E239:H239)</f>
        <v>-29.840000000000003</v>
      </c>
      <c r="BG239" s="77">
        <f>SUM(I239:L239)</f>
        <v>61.908333333333339</v>
      </c>
      <c r="BH239" s="77">
        <f>SUM(M239:Q239)</f>
        <v>55.336666666666673</v>
      </c>
      <c r="BI239" s="77">
        <f>SUM(R239:U239)</f>
        <v>74.198333333333352</v>
      </c>
      <c r="BJ239" s="77">
        <f>SUM(V239:Y239)</f>
        <v>81.805000000000021</v>
      </c>
      <c r="BK239" s="77">
        <f>SUM(Z239:AD239)</f>
        <v>32.446666666666673</v>
      </c>
      <c r="BL239" s="77">
        <f>SUM(AE239:AH239)</f>
        <v>28.863333333333333</v>
      </c>
      <c r="BM239" s="77">
        <f>SUM(AI239:AL239)</f>
        <v>85.526666666666671</v>
      </c>
      <c r="BN239" s="77">
        <f>SUM(AM239:AQ239)</f>
        <v>185.065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575.30999999999995</v>
      </c>
      <c r="BS239" s="77">
        <f>SUM(BF239:BH239)</f>
        <v>87.405000000000001</v>
      </c>
      <c r="BT239" s="77">
        <f>SUM(BI239:BK239)</f>
        <v>188.45000000000005</v>
      </c>
      <c r="BU239" s="77">
        <f>SUM(BL239:BN239)</f>
        <v>299.45499999999998</v>
      </c>
      <c r="BV239" s="77">
        <f>SUM(BO239:BQ239)</f>
        <v>0</v>
      </c>
      <c r="BW239" s="77">
        <f>SUM(BF239:BK239)</f>
        <v>275.85500000000002</v>
      </c>
      <c r="BX239" s="77">
        <f>SUM(BL239:BQ239)</f>
        <v>299.45499999999998</v>
      </c>
      <c r="BY239" s="77">
        <f>IF(Info!$O$3="Q1",$BS239,IF(Info!$O$3="Q2",$BS239+$BT239,IF(Info!$O$3="Q3",$BS239+$BT239+$BU239,$BR239)))</f>
        <v>87.405000000000001</v>
      </c>
      <c r="BZ239" s="77">
        <f>IF(Info!$O$3="Q1",$BS239,IF(Info!$O$3="Q2",$BT239,IF(Info!$O$3="Q3",$BU239,$BV239)))</f>
        <v>87.405000000000001</v>
      </c>
      <c r="CA239" s="48"/>
    </row>
    <row r="240" spans="1:79" ht="13.95" customHeight="1" x14ac:dyDescent="0.3">
      <c r="A240" s="248"/>
      <c r="B240" s="78" t="s">
        <v>358</v>
      </c>
      <c r="C240" s="250"/>
      <c r="D240" s="161">
        <f>SUM(E240:BD240)</f>
        <v>-101.97333333333331</v>
      </c>
      <c r="E240" s="77">
        <f t="shared" ref="E240:AJ240" si="381">IF(E$136=0,0,E101-E330)</f>
        <v>-9.8800000000000008</v>
      </c>
      <c r="F240" s="77">
        <f t="shared" si="381"/>
        <v>120.81</v>
      </c>
      <c r="G240" s="77">
        <f t="shared" si="381"/>
        <v>-9.5299999999999994</v>
      </c>
      <c r="H240" s="77">
        <f t="shared" si="381"/>
        <v>-15.49</v>
      </c>
      <c r="I240" s="77">
        <f t="shared" si="381"/>
        <v>-11.33</v>
      </c>
      <c r="J240" s="77">
        <f t="shared" si="381"/>
        <v>-14.11</v>
      </c>
      <c r="K240" s="77">
        <f t="shared" si="381"/>
        <v>-12.53</v>
      </c>
      <c r="L240" s="77">
        <f t="shared" si="381"/>
        <v>-10.039999999999999</v>
      </c>
      <c r="M240" s="77">
        <f t="shared" si="381"/>
        <v>-8.49</v>
      </c>
      <c r="N240" s="77">
        <f t="shared" si="381"/>
        <v>-9.6300000000000008</v>
      </c>
      <c r="O240" s="77">
        <f t="shared" si="381"/>
        <v>-9.64</v>
      </c>
      <c r="P240" s="77">
        <f t="shared" si="381"/>
        <v>-10.14</v>
      </c>
      <c r="Q240" s="771">
        <f t="shared" si="381"/>
        <v>-7.95</v>
      </c>
      <c r="R240" s="77">
        <f t="shared" si="381"/>
        <v>-11.55</v>
      </c>
      <c r="S240" s="77">
        <f t="shared" si="381"/>
        <v>-10.87</v>
      </c>
      <c r="T240" s="77">
        <f t="shared" si="381"/>
        <v>-11.82</v>
      </c>
      <c r="U240" s="77">
        <f t="shared" si="381"/>
        <v>-11.29</v>
      </c>
      <c r="V240" s="77">
        <f t="shared" si="381"/>
        <v>-13.23</v>
      </c>
      <c r="W240" s="77">
        <f t="shared" si="381"/>
        <v>-14.67</v>
      </c>
      <c r="X240" s="77">
        <f t="shared" si="381"/>
        <v>-13.6</v>
      </c>
      <c r="Y240" s="77">
        <f t="shared" si="381"/>
        <v>-9.24</v>
      </c>
      <c r="Z240" s="77">
        <f t="shared" si="381"/>
        <v>-7.57</v>
      </c>
      <c r="AA240" s="77">
        <f t="shared" si="381"/>
        <v>-11.07</v>
      </c>
      <c r="AB240" s="77">
        <f t="shared" si="381"/>
        <v>-8.6999999999999993</v>
      </c>
      <c r="AC240" s="77">
        <f t="shared" si="381"/>
        <v>-11.34</v>
      </c>
      <c r="AD240" s="77">
        <f t="shared" si="381"/>
        <v>-10.94</v>
      </c>
      <c r="AE240" s="77">
        <f t="shared" si="381"/>
        <v>-15.55</v>
      </c>
      <c r="AF240" s="77">
        <f t="shared" si="381"/>
        <v>-15.3</v>
      </c>
      <c r="AG240" s="77">
        <f t="shared" si="381"/>
        <v>-11.25</v>
      </c>
      <c r="AH240" s="77">
        <f t="shared" si="381"/>
        <v>18.246666666666663</v>
      </c>
      <c r="AI240" s="77">
        <f t="shared" si="381"/>
        <v>158.5</v>
      </c>
      <c r="AJ240" s="77">
        <f t="shared" si="381"/>
        <v>-11.37</v>
      </c>
      <c r="AK240" s="77">
        <f t="shared" ref="AK240:BD240" si="382">IF(AK$136=0,0,AK101-AK330)</f>
        <v>-16.010000000000002</v>
      </c>
      <c r="AL240" s="77">
        <f t="shared" si="382"/>
        <v>-13.99</v>
      </c>
      <c r="AM240" s="77">
        <f t="shared" si="382"/>
        <v>-9.35</v>
      </c>
      <c r="AN240" s="77">
        <f t="shared" si="382"/>
        <v>-10.57</v>
      </c>
      <c r="AO240" s="77">
        <f t="shared" si="382"/>
        <v>-12.63</v>
      </c>
      <c r="AP240" s="77">
        <f t="shared" si="382"/>
        <v>-8.86</v>
      </c>
      <c r="AQ240" s="77">
        <f t="shared" si="382"/>
        <v>0</v>
      </c>
      <c r="AR240" s="77">
        <f t="shared" si="382"/>
        <v>0</v>
      </c>
      <c r="AS240" s="77">
        <f t="shared" si="382"/>
        <v>0</v>
      </c>
      <c r="AT240" s="77">
        <f t="shared" si="382"/>
        <v>0</v>
      </c>
      <c r="AU240" s="77">
        <f t="shared" si="382"/>
        <v>0</v>
      </c>
      <c r="AV240" s="77">
        <f t="shared" si="382"/>
        <v>0</v>
      </c>
      <c r="AW240" s="77">
        <f t="shared" si="382"/>
        <v>0</v>
      </c>
      <c r="AX240" s="77">
        <f t="shared" si="382"/>
        <v>0</v>
      </c>
      <c r="AY240" s="77">
        <f t="shared" si="382"/>
        <v>0</v>
      </c>
      <c r="AZ240" s="77">
        <f t="shared" si="382"/>
        <v>0</v>
      </c>
      <c r="BA240" s="77">
        <f t="shared" si="382"/>
        <v>0</v>
      </c>
      <c r="BB240" s="77">
        <f t="shared" si="382"/>
        <v>0</v>
      </c>
      <c r="BC240" s="77">
        <f t="shared" si="382"/>
        <v>0</v>
      </c>
      <c r="BD240" s="77">
        <f t="shared" si="382"/>
        <v>0</v>
      </c>
      <c r="BE240" s="251"/>
      <c r="BF240" s="163">
        <f>SUM(E240:H240)</f>
        <v>85.910000000000011</v>
      </c>
      <c r="BG240" s="77">
        <f>SUM(I240:L240)</f>
        <v>-48.01</v>
      </c>
      <c r="BH240" s="77">
        <f>SUM(M240:Q240)</f>
        <v>-45.850000000000009</v>
      </c>
      <c r="BI240" s="77">
        <f>SUM(R240:U240)</f>
        <v>-45.53</v>
      </c>
      <c r="BJ240" s="77">
        <f>SUM(V240:Y240)</f>
        <v>-50.74</v>
      </c>
      <c r="BK240" s="77">
        <f>SUM(Z240:AD240)</f>
        <v>-49.62</v>
      </c>
      <c r="BL240" s="77">
        <f>SUM(AE240:AH240)</f>
        <v>-23.853333333333339</v>
      </c>
      <c r="BM240" s="77">
        <f>SUM(AI240:AL240)</f>
        <v>117.13000000000001</v>
      </c>
      <c r="BN240" s="77">
        <f>SUM(AM240:AQ240)</f>
        <v>-41.410000000000004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-101.97333333333333</v>
      </c>
      <c r="BS240" s="77">
        <f>SUM(BF240:BH240)</f>
        <v>-7.9499999999999957</v>
      </c>
      <c r="BT240" s="77">
        <f>SUM(BI240:BK240)</f>
        <v>-145.89000000000001</v>
      </c>
      <c r="BU240" s="77">
        <f>SUM(BL240:BN240)</f>
        <v>51.866666666666667</v>
      </c>
      <c r="BV240" s="77">
        <f>SUM(BO240:BQ240)</f>
        <v>0</v>
      </c>
      <c r="BW240" s="77">
        <f>SUM(BF240:BK240)</f>
        <v>-153.84</v>
      </c>
      <c r="BX240" s="77">
        <f>SUM(BL240:BQ240)</f>
        <v>51.866666666666667</v>
      </c>
      <c r="BY240" s="77">
        <f>IF(Info!$O$3="Q1",$BS240,IF(Info!$O$3="Q2",$BS240+$BT240,IF(Info!$O$3="Q3",$BS240+$BT240+$BU240,$BR240)))</f>
        <v>-7.9499999999999957</v>
      </c>
      <c r="BZ240" s="77">
        <f>IF(Info!$O$3="Q1",$BS240,IF(Info!$O$3="Q2",$BT240,IF(Info!$O$3="Q3",$BU240,$BV240)))</f>
        <v>-7.9499999999999957</v>
      </c>
      <c r="CA240" s="48"/>
    </row>
    <row r="241" spans="1:79" ht="13.95" customHeight="1" x14ac:dyDescent="0.3">
      <c r="A241" s="248"/>
      <c r="B241" s="78" t="s">
        <v>359</v>
      </c>
      <c r="C241" s="250"/>
      <c r="D241" s="161">
        <f>SUM(E241:BD241)</f>
        <v>6.3599999999999994</v>
      </c>
      <c r="E241" s="77">
        <f t="shared" ref="E241:AJ241" si="383">IF(E$136=0,0,E102-E331)</f>
        <v>-31.72</v>
      </c>
      <c r="F241" s="77">
        <f t="shared" si="383"/>
        <v>58.140000000000008</v>
      </c>
      <c r="G241" s="77">
        <f t="shared" si="383"/>
        <v>17.600000000000001</v>
      </c>
      <c r="H241" s="77">
        <f t="shared" si="383"/>
        <v>-19.559999999999999</v>
      </c>
      <c r="I241" s="77">
        <f t="shared" si="383"/>
        <v>41.569999999999993</v>
      </c>
      <c r="J241" s="77">
        <f t="shared" si="383"/>
        <v>1.7399999999999984</v>
      </c>
      <c r="K241" s="77">
        <f t="shared" si="383"/>
        <v>-19.02</v>
      </c>
      <c r="L241" s="77">
        <f t="shared" si="383"/>
        <v>-29.06</v>
      </c>
      <c r="M241" s="77">
        <f t="shared" si="383"/>
        <v>19.580000000000002</v>
      </c>
      <c r="N241" s="77">
        <f t="shared" si="383"/>
        <v>53.410000000000004</v>
      </c>
      <c r="O241" s="77">
        <f t="shared" si="383"/>
        <v>-14.45</v>
      </c>
      <c r="P241" s="77">
        <f t="shared" si="383"/>
        <v>-18.04</v>
      </c>
      <c r="Q241" s="771">
        <f t="shared" si="383"/>
        <v>-23.2</v>
      </c>
      <c r="R241" s="77">
        <f t="shared" si="383"/>
        <v>35.42</v>
      </c>
      <c r="S241" s="77">
        <f t="shared" si="383"/>
        <v>34.71</v>
      </c>
      <c r="T241" s="77">
        <f t="shared" si="383"/>
        <v>-19.93</v>
      </c>
      <c r="U241" s="77">
        <f t="shared" si="383"/>
        <v>-29.97</v>
      </c>
      <c r="V241" s="77">
        <f t="shared" si="383"/>
        <v>-29.07</v>
      </c>
      <c r="W241" s="77">
        <f t="shared" si="383"/>
        <v>28.36</v>
      </c>
      <c r="X241" s="77">
        <f t="shared" si="383"/>
        <v>-19.98</v>
      </c>
      <c r="Y241" s="77">
        <f t="shared" si="383"/>
        <v>22.07</v>
      </c>
      <c r="Z241" s="77">
        <f t="shared" si="383"/>
        <v>36.79</v>
      </c>
      <c r="AA241" s="77">
        <f t="shared" si="383"/>
        <v>-22.12</v>
      </c>
      <c r="AB241" s="77">
        <f t="shared" si="383"/>
        <v>-16.850000000000001</v>
      </c>
      <c r="AC241" s="77">
        <f t="shared" si="383"/>
        <v>-19.329999999999998</v>
      </c>
      <c r="AD241" s="77">
        <f t="shared" si="383"/>
        <v>17.04</v>
      </c>
      <c r="AE241" s="77">
        <f t="shared" si="383"/>
        <v>23.540000000000003</v>
      </c>
      <c r="AF241" s="77">
        <f t="shared" si="383"/>
        <v>-24.23</v>
      </c>
      <c r="AG241" s="77">
        <f t="shared" si="383"/>
        <v>-25.51</v>
      </c>
      <c r="AH241" s="77">
        <f t="shared" si="383"/>
        <v>-22.14</v>
      </c>
      <c r="AI241" s="77">
        <f t="shared" si="383"/>
        <v>19.59</v>
      </c>
      <c r="AJ241" s="77">
        <f t="shared" si="383"/>
        <v>16.300000000000004</v>
      </c>
      <c r="AK241" s="77">
        <f t="shared" ref="AK241:BD241" si="384">IF(AK$136=0,0,AK102-AK331)</f>
        <v>-30.03</v>
      </c>
      <c r="AL241" s="77">
        <f t="shared" si="384"/>
        <v>-23.02</v>
      </c>
      <c r="AM241" s="77">
        <f t="shared" si="384"/>
        <v>-25.37</v>
      </c>
      <c r="AN241" s="77">
        <f t="shared" si="384"/>
        <v>18.650000000000002</v>
      </c>
      <c r="AO241" s="77">
        <f t="shared" si="384"/>
        <v>41.83</v>
      </c>
      <c r="AP241" s="77">
        <f t="shared" si="384"/>
        <v>-17.38</v>
      </c>
      <c r="AQ241" s="77">
        <f t="shared" si="384"/>
        <v>0</v>
      </c>
      <c r="AR241" s="77">
        <f t="shared" si="384"/>
        <v>0</v>
      </c>
      <c r="AS241" s="77">
        <f t="shared" si="384"/>
        <v>0</v>
      </c>
      <c r="AT241" s="77">
        <f t="shared" si="384"/>
        <v>0</v>
      </c>
      <c r="AU241" s="77">
        <f t="shared" si="384"/>
        <v>0</v>
      </c>
      <c r="AV241" s="77">
        <f t="shared" si="384"/>
        <v>0</v>
      </c>
      <c r="AW241" s="77">
        <f t="shared" si="384"/>
        <v>0</v>
      </c>
      <c r="AX241" s="77">
        <f t="shared" si="384"/>
        <v>0</v>
      </c>
      <c r="AY241" s="77">
        <f t="shared" si="384"/>
        <v>0</v>
      </c>
      <c r="AZ241" s="77">
        <f t="shared" si="384"/>
        <v>0</v>
      </c>
      <c r="BA241" s="77">
        <f t="shared" si="384"/>
        <v>0</v>
      </c>
      <c r="BB241" s="77">
        <f t="shared" si="384"/>
        <v>0</v>
      </c>
      <c r="BC241" s="77">
        <f t="shared" si="384"/>
        <v>0</v>
      </c>
      <c r="BD241" s="77">
        <f t="shared" si="384"/>
        <v>0</v>
      </c>
      <c r="BE241" s="251"/>
      <c r="BF241" s="163">
        <f>SUM(E241:H241)</f>
        <v>24.460000000000012</v>
      </c>
      <c r="BG241" s="77">
        <f>SUM(I241:L241)</f>
        <v>-4.7700000000000102</v>
      </c>
      <c r="BH241" s="77">
        <f>SUM(M241:Q241)</f>
        <v>17.300000000000008</v>
      </c>
      <c r="BI241" s="77">
        <f>SUM(R241:U241)</f>
        <v>20.229999999999997</v>
      </c>
      <c r="BJ241" s="77">
        <f>SUM(V241:Y241)</f>
        <v>1.379999999999999</v>
      </c>
      <c r="BK241" s="77">
        <f>SUM(Z241:AD241)</f>
        <v>-4.4700000000000024</v>
      </c>
      <c r="BL241" s="77">
        <f>SUM(AE241:AH241)</f>
        <v>-48.34</v>
      </c>
      <c r="BM241" s="77">
        <f>SUM(AI241:AL241)</f>
        <v>-17.16</v>
      </c>
      <c r="BN241" s="77">
        <f>SUM(AM241:AQ241)</f>
        <v>17.73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6.3600000000000065</v>
      </c>
      <c r="BS241" s="77">
        <f>SUM(BF241:BH241)</f>
        <v>36.990000000000009</v>
      </c>
      <c r="BT241" s="77">
        <f>SUM(BI241:BK241)</f>
        <v>17.139999999999993</v>
      </c>
      <c r="BU241" s="77">
        <f>SUM(BL241:BN241)</f>
        <v>-47.769999999999996</v>
      </c>
      <c r="BV241" s="77">
        <f>SUM(BO241:BQ241)</f>
        <v>0</v>
      </c>
      <c r="BW241" s="77">
        <f>SUM(BF241:BK241)</f>
        <v>54.13000000000001</v>
      </c>
      <c r="BX241" s="77">
        <f>SUM(BL241:BQ241)</f>
        <v>-47.769999999999996</v>
      </c>
      <c r="BY241" s="77">
        <f>IF(Info!$O$3="Q1",$BS241,IF(Info!$O$3="Q2",$BS241+$BT241,IF(Info!$O$3="Q3",$BS241+$BT241+$BU241,$BR241)))</f>
        <v>36.990000000000009</v>
      </c>
      <c r="BZ241" s="77">
        <f>IF(Info!$O$3="Q1",$BS241,IF(Info!$O$3="Q2",$BT241,IF(Info!$O$3="Q3",$BU241,$BV241)))</f>
        <v>36.990000000000009</v>
      </c>
      <c r="CA241" s="48"/>
    </row>
    <row r="242" spans="1:79" ht="13.95" customHeight="1" x14ac:dyDescent="0.3">
      <c r="A242" s="248"/>
      <c r="B242" s="78" t="s">
        <v>67</v>
      </c>
      <c r="C242" s="250"/>
      <c r="D242" s="161">
        <f>SUM(E242:BD242)</f>
        <v>1436.2066666666665</v>
      </c>
      <c r="E242" s="77">
        <f t="shared" ref="E242:AJ242" si="385">IF(E$136=0,0,E103-E332)</f>
        <v>-2.41</v>
      </c>
      <c r="F242" s="77">
        <f t="shared" si="385"/>
        <v>-1.8</v>
      </c>
      <c r="G242" s="77">
        <f t="shared" si="385"/>
        <v>-2.59</v>
      </c>
      <c r="H242" s="77">
        <f t="shared" si="385"/>
        <v>11.11</v>
      </c>
      <c r="I242" s="77">
        <f t="shared" si="385"/>
        <v>-2.0099999999999998</v>
      </c>
      <c r="J242" s="77">
        <f t="shared" si="385"/>
        <v>98.03</v>
      </c>
      <c r="K242" s="77">
        <f t="shared" si="385"/>
        <v>11.01</v>
      </c>
      <c r="L242" s="77">
        <f t="shared" si="385"/>
        <v>95.48</v>
      </c>
      <c r="M242" s="77">
        <f t="shared" si="385"/>
        <v>11.23</v>
      </c>
      <c r="N242" s="77">
        <f t="shared" si="385"/>
        <v>-1.19</v>
      </c>
      <c r="O242" s="77">
        <f t="shared" si="385"/>
        <v>-1.22</v>
      </c>
      <c r="P242" s="77">
        <f t="shared" si="385"/>
        <v>-1.67</v>
      </c>
      <c r="Q242" s="771">
        <f t="shared" si="385"/>
        <v>-1.4</v>
      </c>
      <c r="R242" s="77">
        <f t="shared" si="385"/>
        <v>-2.7</v>
      </c>
      <c r="S242" s="77">
        <f t="shared" si="385"/>
        <v>-1.93</v>
      </c>
      <c r="T242" s="77">
        <f t="shared" si="385"/>
        <v>-1.49</v>
      </c>
      <c r="U242" s="77">
        <f t="shared" si="385"/>
        <v>-2.62</v>
      </c>
      <c r="V242" s="77">
        <f t="shared" si="385"/>
        <v>-2.5099999999999998</v>
      </c>
      <c r="W242" s="77">
        <f t="shared" si="385"/>
        <v>-2.27</v>
      </c>
      <c r="X242" s="77">
        <f t="shared" si="385"/>
        <v>-2.4500000000000002</v>
      </c>
      <c r="Y242" s="77">
        <f t="shared" si="385"/>
        <v>-1.63</v>
      </c>
      <c r="Z242" s="77">
        <f t="shared" si="385"/>
        <v>-1.45</v>
      </c>
      <c r="AA242" s="77">
        <f t="shared" si="385"/>
        <v>-2</v>
      </c>
      <c r="AB242" s="77">
        <f t="shared" si="385"/>
        <v>267.03999999999996</v>
      </c>
      <c r="AC242" s="77">
        <f t="shared" si="385"/>
        <v>-1.31</v>
      </c>
      <c r="AD242" s="77">
        <f t="shared" si="385"/>
        <v>624.79666666666662</v>
      </c>
      <c r="AE242" s="77">
        <f t="shared" si="385"/>
        <v>-2.02</v>
      </c>
      <c r="AF242" s="77">
        <f t="shared" si="385"/>
        <v>43.41</v>
      </c>
      <c r="AG242" s="77">
        <f t="shared" si="385"/>
        <v>37.339999999999996</v>
      </c>
      <c r="AH242" s="77">
        <f t="shared" si="385"/>
        <v>61.52</v>
      </c>
      <c r="AI242" s="77">
        <f t="shared" si="385"/>
        <v>-2.5</v>
      </c>
      <c r="AJ242" s="77">
        <f t="shared" si="385"/>
        <v>42.36</v>
      </c>
      <c r="AK242" s="77">
        <f t="shared" ref="AK242:BD242" si="386">IF(AK$136=0,0,AK103-AK332)</f>
        <v>47.800000000000004</v>
      </c>
      <c r="AL242" s="77">
        <f t="shared" si="386"/>
        <v>44.79</v>
      </c>
      <c r="AM242" s="77">
        <f t="shared" si="386"/>
        <v>41.72</v>
      </c>
      <c r="AN242" s="77">
        <f t="shared" si="386"/>
        <v>-1.45</v>
      </c>
      <c r="AO242" s="77">
        <f t="shared" si="386"/>
        <v>42.4</v>
      </c>
      <c r="AP242" s="77">
        <f t="shared" si="386"/>
        <v>-1.21</v>
      </c>
      <c r="AQ242" s="77">
        <f t="shared" si="386"/>
        <v>0</v>
      </c>
      <c r="AR242" s="77">
        <f t="shared" si="386"/>
        <v>0</v>
      </c>
      <c r="AS242" s="77">
        <f t="shared" si="386"/>
        <v>0</v>
      </c>
      <c r="AT242" s="77">
        <f t="shared" si="386"/>
        <v>0</v>
      </c>
      <c r="AU242" s="77">
        <f t="shared" si="386"/>
        <v>0</v>
      </c>
      <c r="AV242" s="77">
        <f t="shared" si="386"/>
        <v>0</v>
      </c>
      <c r="AW242" s="77">
        <f t="shared" si="386"/>
        <v>0</v>
      </c>
      <c r="AX242" s="77">
        <f t="shared" si="386"/>
        <v>0</v>
      </c>
      <c r="AY242" s="77">
        <f t="shared" si="386"/>
        <v>0</v>
      </c>
      <c r="AZ242" s="77">
        <f t="shared" si="386"/>
        <v>0</v>
      </c>
      <c r="BA242" s="77">
        <f t="shared" si="386"/>
        <v>0</v>
      </c>
      <c r="BB242" s="77">
        <f t="shared" si="386"/>
        <v>0</v>
      </c>
      <c r="BC242" s="77">
        <f t="shared" si="386"/>
        <v>0</v>
      </c>
      <c r="BD242" s="77">
        <f t="shared" si="386"/>
        <v>0</v>
      </c>
      <c r="BE242" s="251"/>
      <c r="BF242" s="163">
        <f>SUM(E242:H242)</f>
        <v>4.3099999999999996</v>
      </c>
      <c r="BG242" s="77">
        <f>SUM(I242:L242)</f>
        <v>202.51</v>
      </c>
      <c r="BH242" s="77">
        <f>SUM(M242:Q242)</f>
        <v>5.75</v>
      </c>
      <c r="BI242" s="77">
        <f>SUM(R242:U242)</f>
        <v>-8.74</v>
      </c>
      <c r="BJ242" s="77">
        <f>SUM(V242:Y242)</f>
        <v>-8.86</v>
      </c>
      <c r="BK242" s="77">
        <f>SUM(Z242:AD242)</f>
        <v>887.0766666666666</v>
      </c>
      <c r="BL242" s="77">
        <f>SUM(AE242:AH242)</f>
        <v>140.25</v>
      </c>
      <c r="BM242" s="77">
        <f>SUM(AI242:AL242)</f>
        <v>132.44999999999999</v>
      </c>
      <c r="BN242" s="77">
        <f>SUM(AM242:AQ242)</f>
        <v>81.459999999999994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1436.2066666666667</v>
      </c>
      <c r="BS242" s="77">
        <f>SUM(BF242:BH242)</f>
        <v>212.57</v>
      </c>
      <c r="BT242" s="77">
        <f>SUM(BI242:BK242)</f>
        <v>869.47666666666657</v>
      </c>
      <c r="BU242" s="77">
        <f>SUM(BL242:BN242)</f>
        <v>354.15999999999997</v>
      </c>
      <c r="BV242" s="77">
        <f>SUM(BO242:BQ242)</f>
        <v>0</v>
      </c>
      <c r="BW242" s="77">
        <f>SUM(BF242:BK242)</f>
        <v>1082.0466666666666</v>
      </c>
      <c r="BX242" s="77">
        <f>SUM(BL242:BQ242)</f>
        <v>354.15999999999997</v>
      </c>
      <c r="BY242" s="77">
        <f>IF(Info!$O$3="Q1",$BS242,IF(Info!$O$3="Q2",$BS242+$BT242,IF(Info!$O$3="Q3",$BS242+$BT242+$BU242,$BR242)))</f>
        <v>212.57</v>
      </c>
      <c r="BZ242" s="77">
        <f>IF(Info!$O$3="Q1",$BS242,IF(Info!$O$3="Q2",$BT242,IF(Info!$O$3="Q3",$BU242,$BV242)))</f>
        <v>212.57</v>
      </c>
      <c r="CA242" s="48"/>
    </row>
    <row r="243" spans="1:79" ht="13.95" customHeight="1" x14ac:dyDescent="0.3">
      <c r="A243" s="248"/>
      <c r="B243" s="160" t="s">
        <v>360</v>
      </c>
      <c r="C243" s="250"/>
      <c r="D243" s="255">
        <f>SUM(E243:BD243)</f>
        <v>1915.9033333333334</v>
      </c>
      <c r="E243" s="255">
        <f t="shared" ref="E243:AJ243" si="387">IF(E$136=0,0,E104-E333)</f>
        <v>-50.679999999999993</v>
      </c>
      <c r="F243" s="255">
        <f t="shared" si="387"/>
        <v>168.76000000000002</v>
      </c>
      <c r="G243" s="255">
        <f t="shared" si="387"/>
        <v>-0.92000000000000171</v>
      </c>
      <c r="H243" s="255">
        <f t="shared" si="387"/>
        <v>-32.32</v>
      </c>
      <c r="I243" s="255">
        <f t="shared" si="387"/>
        <v>17.870000000000005</v>
      </c>
      <c r="J243" s="255">
        <f t="shared" si="387"/>
        <v>109.86000000000001</v>
      </c>
      <c r="K243" s="255">
        <f t="shared" si="387"/>
        <v>31.648333333333333</v>
      </c>
      <c r="L243" s="255">
        <f t="shared" si="387"/>
        <v>52.26</v>
      </c>
      <c r="M243" s="255">
        <f t="shared" si="387"/>
        <v>14.39</v>
      </c>
      <c r="N243" s="255">
        <f t="shared" si="387"/>
        <v>36.980000000000004</v>
      </c>
      <c r="O243" s="255">
        <f t="shared" si="387"/>
        <v>-30.56</v>
      </c>
      <c r="P243" s="255">
        <f t="shared" si="387"/>
        <v>-35.31</v>
      </c>
      <c r="Q243" s="780">
        <f t="shared" si="387"/>
        <v>47.036666666666669</v>
      </c>
      <c r="R243" s="255">
        <f t="shared" si="387"/>
        <v>11.54</v>
      </c>
      <c r="S243" s="255">
        <f t="shared" si="387"/>
        <v>12.800000000000004</v>
      </c>
      <c r="T243" s="255">
        <f t="shared" si="387"/>
        <v>-39.96</v>
      </c>
      <c r="U243" s="255">
        <f t="shared" si="387"/>
        <v>55.778333333333357</v>
      </c>
      <c r="V243" s="255">
        <f t="shared" si="387"/>
        <v>-53.11</v>
      </c>
      <c r="W243" s="255">
        <f t="shared" si="387"/>
        <v>1.8099999999999952</v>
      </c>
      <c r="X243" s="255">
        <f t="shared" si="387"/>
        <v>49.048333333333339</v>
      </c>
      <c r="Y243" s="255">
        <f t="shared" si="387"/>
        <v>25.836666666666666</v>
      </c>
      <c r="Z243" s="255">
        <f t="shared" si="387"/>
        <v>19.409999999999997</v>
      </c>
      <c r="AA243" s="255">
        <f t="shared" si="387"/>
        <v>-42.11</v>
      </c>
      <c r="AB243" s="255">
        <f t="shared" si="387"/>
        <v>234.27999999999997</v>
      </c>
      <c r="AC243" s="255">
        <f t="shared" si="387"/>
        <v>11.484999999999999</v>
      </c>
      <c r="AD243" s="255">
        <f t="shared" si="387"/>
        <v>642.36833333333323</v>
      </c>
      <c r="AE243" s="255">
        <f t="shared" si="387"/>
        <v>-3</v>
      </c>
      <c r="AF243" s="255">
        <f t="shared" si="387"/>
        <v>-2.710000000000008</v>
      </c>
      <c r="AG243" s="255">
        <f t="shared" si="387"/>
        <v>-5.5900000000000105</v>
      </c>
      <c r="AH243" s="255">
        <f t="shared" si="387"/>
        <v>108.22000000000001</v>
      </c>
      <c r="AI243" s="255">
        <f t="shared" si="387"/>
        <v>168.24</v>
      </c>
      <c r="AJ243" s="255">
        <f t="shared" si="387"/>
        <v>154.64666666666668</v>
      </c>
      <c r="AK243" s="255">
        <f t="shared" ref="AK243:BD243" si="388">IF(AK$136=0,0,AK104-AK333)</f>
        <v>-4.3500000000000014</v>
      </c>
      <c r="AL243" s="255">
        <f t="shared" si="388"/>
        <v>-0.58999999999999631</v>
      </c>
      <c r="AM243" s="255">
        <f t="shared" si="388"/>
        <v>1.0899999999999963</v>
      </c>
      <c r="AN243" s="255">
        <f t="shared" si="388"/>
        <v>40.135000000000005</v>
      </c>
      <c r="AO243" s="255">
        <f t="shared" si="388"/>
        <v>237.05999999999997</v>
      </c>
      <c r="AP243" s="255">
        <f t="shared" si="388"/>
        <v>-35.440000000000005</v>
      </c>
      <c r="AQ243" s="255">
        <f t="shared" si="388"/>
        <v>0</v>
      </c>
      <c r="AR243" s="255">
        <f t="shared" si="388"/>
        <v>0</v>
      </c>
      <c r="AS243" s="255">
        <f t="shared" si="388"/>
        <v>0</v>
      </c>
      <c r="AT243" s="255">
        <f t="shared" si="388"/>
        <v>0</v>
      </c>
      <c r="AU243" s="255">
        <f t="shared" si="388"/>
        <v>0</v>
      </c>
      <c r="AV243" s="255">
        <f t="shared" si="388"/>
        <v>0</v>
      </c>
      <c r="AW243" s="255">
        <f t="shared" si="388"/>
        <v>0</v>
      </c>
      <c r="AX243" s="255">
        <f t="shared" si="388"/>
        <v>0</v>
      </c>
      <c r="AY243" s="255">
        <f t="shared" si="388"/>
        <v>0</v>
      </c>
      <c r="AZ243" s="255">
        <f t="shared" si="388"/>
        <v>0</v>
      </c>
      <c r="BA243" s="255">
        <f t="shared" si="388"/>
        <v>0</v>
      </c>
      <c r="BB243" s="255">
        <f t="shared" si="388"/>
        <v>0</v>
      </c>
      <c r="BC243" s="255">
        <f t="shared" si="388"/>
        <v>0</v>
      </c>
      <c r="BD243" s="255">
        <f t="shared" si="388"/>
        <v>0</v>
      </c>
      <c r="BE243" s="251"/>
      <c r="BF243" s="162">
        <f>SUM(E243:H243)</f>
        <v>84.840000000000032</v>
      </c>
      <c r="BG243" s="157">
        <f>SUM(I243:L243)</f>
        <v>211.63833333333335</v>
      </c>
      <c r="BH243" s="157">
        <f>SUM(M243:Q243)</f>
        <v>32.536666666666676</v>
      </c>
      <c r="BI243" s="157">
        <f>SUM(R243:U243)</f>
        <v>40.15833333333336</v>
      </c>
      <c r="BJ243" s="157">
        <f>SUM(V243:Y243)</f>
        <v>23.585000000000001</v>
      </c>
      <c r="BK243" s="157">
        <f>SUM(Z243:AD243)</f>
        <v>865.43333333333317</v>
      </c>
      <c r="BL243" s="157">
        <f>SUM(AE243:AH243)</f>
        <v>96.919999999999987</v>
      </c>
      <c r="BM243" s="157">
        <f>SUM(AI243:AL243)</f>
        <v>317.94666666666666</v>
      </c>
      <c r="BN243" s="157">
        <f>SUM(AM243:AQ243)</f>
        <v>242.84499999999997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1915.9033333333334</v>
      </c>
      <c r="BS243" s="157">
        <f>SUM(BF243:BH243)</f>
        <v>329.01500000000004</v>
      </c>
      <c r="BT243" s="157">
        <f>SUM(BI243:BK243)</f>
        <v>929.17666666666651</v>
      </c>
      <c r="BU243" s="157">
        <f>SUM(BL243:BN243)</f>
        <v>657.71166666666659</v>
      </c>
      <c r="BV243" s="157">
        <f>SUM(BO243:BQ243)</f>
        <v>0</v>
      </c>
      <c r="BW243" s="157">
        <f>SUM(BF243:BK243)</f>
        <v>1258.1916666666666</v>
      </c>
      <c r="BX243" s="157">
        <f>SUM(BL243:BQ243)</f>
        <v>657.71166666666659</v>
      </c>
      <c r="BY243" s="157">
        <f>IF(Info!$O$3="Q1",$BS243,IF(Info!$O$3="Q2",$BS243+$BT243,IF(Info!$O$3="Q3",$BS243+$BT243+$BU243,$BR243)))</f>
        <v>329.01500000000004</v>
      </c>
      <c r="BZ243" s="157">
        <f>IF(Info!$O$3="Q1",$BS243,IF(Info!$O$3="Q2",$BT243,IF(Info!$O$3="Q3",$BU243,$BV243)))</f>
        <v>329.01500000000004</v>
      </c>
      <c r="CA243" s="48"/>
    </row>
    <row r="244" spans="1:79" ht="13.95" customHeight="1" x14ac:dyDescent="0.3">
      <c r="A244" s="248">
        <v>6.42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781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ht="13.95" customHeight="1" x14ac:dyDescent="0.3">
      <c r="A245" s="248"/>
      <c r="B245" s="78" t="s">
        <v>362</v>
      </c>
      <c r="C245" s="250"/>
      <c r="D245" s="161">
        <f>SUM(E245:BD245)</f>
        <v>293.35400000000004</v>
      </c>
      <c r="E245" s="77">
        <f t="shared" ref="E245:AJ245" si="389">IF(E$136=0,0,E106-E335)</f>
        <v>13.802500000000002</v>
      </c>
      <c r="F245" s="77">
        <f t="shared" si="389"/>
        <v>-19.537499999999994</v>
      </c>
      <c r="G245" s="77">
        <f t="shared" si="389"/>
        <v>14.472500000000004</v>
      </c>
      <c r="H245" s="77">
        <f t="shared" si="389"/>
        <v>-2.717499999999994</v>
      </c>
      <c r="I245" s="77">
        <f t="shared" si="389"/>
        <v>2.9999999999994031E-2</v>
      </c>
      <c r="J245" s="77">
        <f t="shared" si="389"/>
        <v>-18.010000000000005</v>
      </c>
      <c r="K245" s="77">
        <f t="shared" si="389"/>
        <v>-1.730000000000004</v>
      </c>
      <c r="L245" s="77">
        <f t="shared" si="389"/>
        <v>4.4099999999999966</v>
      </c>
      <c r="M245" s="77">
        <f t="shared" si="389"/>
        <v>15.591999999999992</v>
      </c>
      <c r="N245" s="77">
        <f t="shared" si="389"/>
        <v>10.621999999999993</v>
      </c>
      <c r="O245" s="77">
        <f t="shared" si="389"/>
        <v>0.26199999999998624</v>
      </c>
      <c r="P245" s="77">
        <f t="shared" si="389"/>
        <v>22.081999999999994</v>
      </c>
      <c r="Q245" s="771">
        <f t="shared" si="389"/>
        <v>29.201999999999991</v>
      </c>
      <c r="R245" s="77">
        <f t="shared" si="389"/>
        <v>1.3300000000000125</v>
      </c>
      <c r="S245" s="77">
        <f t="shared" si="389"/>
        <v>17.970000000000006</v>
      </c>
      <c r="T245" s="77">
        <f t="shared" si="389"/>
        <v>3.4100000000000108</v>
      </c>
      <c r="U245" s="77">
        <f t="shared" si="389"/>
        <v>7.3400000000000034</v>
      </c>
      <c r="V245" s="77">
        <f t="shared" si="389"/>
        <v>2.1875</v>
      </c>
      <c r="W245" s="77">
        <f t="shared" si="389"/>
        <v>3.5475000000000136</v>
      </c>
      <c r="X245" s="77">
        <f t="shared" si="389"/>
        <v>18.647500000000008</v>
      </c>
      <c r="Y245" s="77">
        <f t="shared" si="389"/>
        <v>29.45750000000001</v>
      </c>
      <c r="Z245" s="77">
        <f t="shared" si="389"/>
        <v>4.1559999999999988</v>
      </c>
      <c r="AA245" s="77">
        <f t="shared" si="389"/>
        <v>-3.8739999999999952</v>
      </c>
      <c r="AB245" s="77">
        <f t="shared" si="389"/>
        <v>15.286000000000001</v>
      </c>
      <c r="AC245" s="77">
        <f t="shared" si="389"/>
        <v>-2.8339999999999961</v>
      </c>
      <c r="AD245" s="77">
        <f t="shared" si="389"/>
        <v>6.5960000000000036</v>
      </c>
      <c r="AE245" s="77">
        <f t="shared" si="389"/>
        <v>6.5024999999999977</v>
      </c>
      <c r="AF245" s="77">
        <f t="shared" si="389"/>
        <v>8.8924999999999983</v>
      </c>
      <c r="AG245" s="77">
        <f t="shared" si="389"/>
        <v>2.1524999999999892</v>
      </c>
      <c r="AH245" s="77">
        <f t="shared" si="389"/>
        <v>30.212499999999999</v>
      </c>
      <c r="AI245" s="77">
        <f t="shared" si="389"/>
        <v>-3.769999999999996</v>
      </c>
      <c r="AJ245" s="77">
        <f t="shared" si="389"/>
        <v>8.1800000000000068</v>
      </c>
      <c r="AK245" s="77">
        <f t="shared" ref="AK245:BD245" si="390">IF(AK$136=0,0,AK106-AK335)</f>
        <v>14.340000000000003</v>
      </c>
      <c r="AL245" s="77">
        <f t="shared" si="390"/>
        <v>23.700000000000003</v>
      </c>
      <c r="AM245" s="77">
        <f t="shared" si="390"/>
        <v>14.556000000000004</v>
      </c>
      <c r="AN245" s="77">
        <f t="shared" si="390"/>
        <v>19.276000000000003</v>
      </c>
      <c r="AO245" s="77">
        <f t="shared" si="390"/>
        <v>-7.4639999999999986</v>
      </c>
      <c r="AP245" s="77">
        <f t="shared" si="390"/>
        <v>5.0760000000000005</v>
      </c>
      <c r="AQ245" s="77">
        <f t="shared" si="390"/>
        <v>0</v>
      </c>
      <c r="AR245" s="77">
        <f t="shared" si="390"/>
        <v>0</v>
      </c>
      <c r="AS245" s="77">
        <f t="shared" si="390"/>
        <v>0</v>
      </c>
      <c r="AT245" s="77">
        <f t="shared" si="390"/>
        <v>0</v>
      </c>
      <c r="AU245" s="77">
        <f t="shared" si="390"/>
        <v>0</v>
      </c>
      <c r="AV245" s="77">
        <f t="shared" si="390"/>
        <v>0</v>
      </c>
      <c r="AW245" s="77">
        <f t="shared" si="390"/>
        <v>0</v>
      </c>
      <c r="AX245" s="77">
        <f t="shared" si="390"/>
        <v>0</v>
      </c>
      <c r="AY245" s="77">
        <f t="shared" si="390"/>
        <v>0</v>
      </c>
      <c r="AZ245" s="77">
        <f t="shared" si="390"/>
        <v>0</v>
      </c>
      <c r="BA245" s="77">
        <f t="shared" si="390"/>
        <v>0</v>
      </c>
      <c r="BB245" s="77">
        <f t="shared" si="390"/>
        <v>0</v>
      </c>
      <c r="BC245" s="77">
        <f t="shared" si="390"/>
        <v>0</v>
      </c>
      <c r="BD245" s="77">
        <f t="shared" si="390"/>
        <v>0</v>
      </c>
      <c r="BE245" s="251"/>
      <c r="BF245" s="163">
        <f>SUM(E245:H245)</f>
        <v>6.0200000000000173</v>
      </c>
      <c r="BG245" s="77">
        <f>SUM(I245:L245)</f>
        <v>-15.300000000000018</v>
      </c>
      <c r="BH245" s="77">
        <f>SUM(M245:Q245)</f>
        <v>77.759999999999962</v>
      </c>
      <c r="BI245" s="77">
        <f>SUM(R245:U245)</f>
        <v>30.050000000000033</v>
      </c>
      <c r="BJ245" s="77">
        <f>SUM(V245:Y245)</f>
        <v>53.840000000000032</v>
      </c>
      <c r="BK245" s="77">
        <f>SUM(Z245:AD245)</f>
        <v>19.330000000000013</v>
      </c>
      <c r="BL245" s="77">
        <f>SUM(AE245:AH245)</f>
        <v>47.759999999999984</v>
      </c>
      <c r="BM245" s="77">
        <f>SUM(AI245:AL245)</f>
        <v>42.450000000000017</v>
      </c>
      <c r="BN245" s="77">
        <f>SUM(AM245:AQ245)</f>
        <v>31.44400000000001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293.3540000000001</v>
      </c>
      <c r="BS245" s="77">
        <f>SUM(BF245:BH245)</f>
        <v>68.479999999999961</v>
      </c>
      <c r="BT245" s="77">
        <f>SUM(BI245:BK245)</f>
        <v>103.22000000000008</v>
      </c>
      <c r="BU245" s="77">
        <f>SUM(BL245:BN245)</f>
        <v>121.65400000000002</v>
      </c>
      <c r="BV245" s="77">
        <f>SUM(BO245:BQ245)</f>
        <v>0</v>
      </c>
      <c r="BW245" s="77">
        <f>SUM(BF245:BK245)</f>
        <v>171.70000000000005</v>
      </c>
      <c r="BX245" s="77">
        <f>SUM(BL245:BQ245)</f>
        <v>121.65400000000002</v>
      </c>
      <c r="BY245" s="77">
        <f>IF(Info!$O$3="Q1",$BS245,IF(Info!$O$3="Q2",$BS245+$BT245,IF(Info!$O$3="Q3",$BS245+$BT245+$BU245,$BR245)))</f>
        <v>68.479999999999961</v>
      </c>
      <c r="BZ245" s="77">
        <f>IF(Info!$O$3="Q1",$BS245,IF(Info!$O$3="Q2",$BT245,IF(Info!$O$3="Q3",$BU245,$BV245)))</f>
        <v>68.479999999999961</v>
      </c>
      <c r="CA245" s="48"/>
    </row>
    <row r="246" spans="1:79" ht="13.95" customHeight="1" x14ac:dyDescent="0.3">
      <c r="A246" s="248"/>
      <c r="B246" s="78" t="s">
        <v>363</v>
      </c>
      <c r="C246" s="250"/>
      <c r="D246" s="161">
        <f>SUM(E246:BD246)</f>
        <v>721.47897435897471</v>
      </c>
      <c r="E246" s="77">
        <f t="shared" ref="E246:AJ246" si="391">IF(E$136=0,0,E107-E336)</f>
        <v>12.929487179487181</v>
      </c>
      <c r="F246" s="77">
        <f t="shared" si="391"/>
        <v>12.929487179487181</v>
      </c>
      <c r="G246" s="77">
        <f t="shared" si="391"/>
        <v>12.929487179487181</v>
      </c>
      <c r="H246" s="77">
        <f t="shared" si="391"/>
        <v>12.929487179487181</v>
      </c>
      <c r="I246" s="77">
        <f t="shared" si="391"/>
        <v>23.262820512820515</v>
      </c>
      <c r="J246" s="77">
        <f t="shared" si="391"/>
        <v>23.262820512820515</v>
      </c>
      <c r="K246" s="77">
        <f t="shared" si="391"/>
        <v>23.262820512820515</v>
      </c>
      <c r="L246" s="77">
        <f t="shared" si="391"/>
        <v>23.262820512820515</v>
      </c>
      <c r="M246" s="77">
        <f t="shared" si="391"/>
        <v>27.129487179487182</v>
      </c>
      <c r="N246" s="77">
        <f t="shared" si="391"/>
        <v>27.129487179487182</v>
      </c>
      <c r="O246" s="77">
        <f t="shared" si="391"/>
        <v>27.129487179487182</v>
      </c>
      <c r="P246" s="77">
        <f t="shared" si="391"/>
        <v>27.129487179487182</v>
      </c>
      <c r="Q246" s="771">
        <f t="shared" si="391"/>
        <v>27.129487179487182</v>
      </c>
      <c r="R246" s="77">
        <f t="shared" si="391"/>
        <v>4.4133333333333331</v>
      </c>
      <c r="S246" s="77">
        <f t="shared" si="391"/>
        <v>4.4133333333333331</v>
      </c>
      <c r="T246" s="77">
        <f t="shared" si="391"/>
        <v>4.4133333333333331</v>
      </c>
      <c r="U246" s="77">
        <f t="shared" si="391"/>
        <v>4.4133333333333331</v>
      </c>
      <c r="V246" s="77">
        <f t="shared" si="391"/>
        <v>24</v>
      </c>
      <c r="W246" s="77">
        <f t="shared" si="391"/>
        <v>24</v>
      </c>
      <c r="X246" s="77">
        <f t="shared" si="391"/>
        <v>24</v>
      </c>
      <c r="Y246" s="77">
        <f t="shared" si="391"/>
        <v>24</v>
      </c>
      <c r="Z246" s="77">
        <f t="shared" si="391"/>
        <v>23.779230769230772</v>
      </c>
      <c r="AA246" s="77">
        <f t="shared" si="391"/>
        <v>23.779230769230772</v>
      </c>
      <c r="AB246" s="77">
        <f t="shared" si="391"/>
        <v>23.779230769230772</v>
      </c>
      <c r="AC246" s="77">
        <f t="shared" si="391"/>
        <v>23.779230769230772</v>
      </c>
      <c r="AD246" s="77">
        <f t="shared" si="391"/>
        <v>23.779230769230772</v>
      </c>
      <c r="AE246" s="77">
        <f t="shared" si="391"/>
        <v>14.169743589743591</v>
      </c>
      <c r="AF246" s="77">
        <f t="shared" si="391"/>
        <v>14.169743589743591</v>
      </c>
      <c r="AG246" s="77">
        <f t="shared" si="391"/>
        <v>14.169743589743591</v>
      </c>
      <c r="AH246" s="77">
        <f t="shared" si="391"/>
        <v>14.169743589743591</v>
      </c>
      <c r="AI246" s="77">
        <f t="shared" si="391"/>
        <v>14.17923076923077</v>
      </c>
      <c r="AJ246" s="77">
        <f t="shared" si="391"/>
        <v>14.17923076923077</v>
      </c>
      <c r="AK246" s="77">
        <f t="shared" ref="AK246:BD246" si="392">IF(AK$136=0,0,AK107-AK336)</f>
        <v>14.17923076923077</v>
      </c>
      <c r="AL246" s="77">
        <f t="shared" si="392"/>
        <v>14.17923076923077</v>
      </c>
      <c r="AM246" s="77">
        <f t="shared" si="392"/>
        <v>23.779230769230772</v>
      </c>
      <c r="AN246" s="77">
        <f t="shared" si="392"/>
        <v>23.779230769230772</v>
      </c>
      <c r="AO246" s="77">
        <f t="shared" si="392"/>
        <v>23.779230769230772</v>
      </c>
      <c r="AP246" s="77">
        <f t="shared" si="392"/>
        <v>23.779230769230772</v>
      </c>
      <c r="AQ246" s="77">
        <f t="shared" si="392"/>
        <v>0</v>
      </c>
      <c r="AR246" s="77">
        <f t="shared" si="392"/>
        <v>0</v>
      </c>
      <c r="AS246" s="77">
        <f t="shared" si="392"/>
        <v>0</v>
      </c>
      <c r="AT246" s="77">
        <f t="shared" si="392"/>
        <v>0</v>
      </c>
      <c r="AU246" s="77">
        <f t="shared" si="392"/>
        <v>0</v>
      </c>
      <c r="AV246" s="77">
        <f t="shared" si="392"/>
        <v>0</v>
      </c>
      <c r="AW246" s="77">
        <f t="shared" si="392"/>
        <v>0</v>
      </c>
      <c r="AX246" s="77">
        <f t="shared" si="392"/>
        <v>0</v>
      </c>
      <c r="AY246" s="77">
        <f t="shared" si="392"/>
        <v>0</v>
      </c>
      <c r="AZ246" s="77">
        <f t="shared" si="392"/>
        <v>0</v>
      </c>
      <c r="BA246" s="77">
        <f t="shared" si="392"/>
        <v>0</v>
      </c>
      <c r="BB246" s="77">
        <f t="shared" si="392"/>
        <v>0</v>
      </c>
      <c r="BC246" s="77">
        <f t="shared" si="392"/>
        <v>0</v>
      </c>
      <c r="BD246" s="77">
        <f t="shared" si="392"/>
        <v>0</v>
      </c>
      <c r="BE246" s="251"/>
      <c r="BF246" s="163">
        <f>SUM(E246:H246)</f>
        <v>51.717948717948723</v>
      </c>
      <c r="BG246" s="77">
        <f>SUM(I246:L246)</f>
        <v>93.051282051282058</v>
      </c>
      <c r="BH246" s="77">
        <f>SUM(M246:Q246)</f>
        <v>135.64743589743591</v>
      </c>
      <c r="BI246" s="77">
        <f>SUM(R246:U246)</f>
        <v>17.653333333333332</v>
      </c>
      <c r="BJ246" s="77">
        <f>SUM(V246:Y246)</f>
        <v>96</v>
      </c>
      <c r="BK246" s="77">
        <f>SUM(Z246:AD246)</f>
        <v>118.89615384615385</v>
      </c>
      <c r="BL246" s="77">
        <f>SUM(AE246:AH246)</f>
        <v>56.678974358974365</v>
      </c>
      <c r="BM246" s="77">
        <f>SUM(AI246:AL246)</f>
        <v>56.716923076923081</v>
      </c>
      <c r="BN246" s="77">
        <f>SUM(AM246:AQ246)</f>
        <v>95.116923076923086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721.47897435897437</v>
      </c>
      <c r="BS246" s="77">
        <f>SUM(BF246:BH246)</f>
        <v>280.41666666666669</v>
      </c>
      <c r="BT246" s="77">
        <f>SUM(BI246:BK246)</f>
        <v>232.54948717948719</v>
      </c>
      <c r="BU246" s="77">
        <f>SUM(BL246:BN246)</f>
        <v>208.51282051282053</v>
      </c>
      <c r="BV246" s="77">
        <f>SUM(BO246:BQ246)</f>
        <v>0</v>
      </c>
      <c r="BW246" s="77">
        <f>SUM(BF246:BK246)</f>
        <v>512.96615384615382</v>
      </c>
      <c r="BX246" s="77">
        <f>SUM(BL246:BQ246)</f>
        <v>208.51282051282053</v>
      </c>
      <c r="BY246" s="77">
        <f>IF(Info!$O$3="Q1",$BS246,IF(Info!$O$3="Q2",$BS246+$BT246,IF(Info!$O$3="Q3",$BS246+$BT246+$BU246,$BR246)))</f>
        <v>280.41666666666669</v>
      </c>
      <c r="BZ246" s="77">
        <f>IF(Info!$O$3="Q1",$BS246,IF(Info!$O$3="Q2",$BT246,IF(Info!$O$3="Q3",$BU246,$BV246)))</f>
        <v>280.41666666666669</v>
      </c>
      <c r="CA246" s="48"/>
    </row>
    <row r="247" spans="1:79" ht="13.95" customHeight="1" x14ac:dyDescent="0.3">
      <c r="A247" s="248"/>
      <c r="B247" s="160" t="s">
        <v>364</v>
      </c>
      <c r="C247" s="250"/>
      <c r="D247" s="255">
        <f>SUM(E247:BD247)</f>
        <v>1014.8329743589742</v>
      </c>
      <c r="E247" s="255">
        <f t="shared" ref="E247:AJ247" si="393">IF(E$136=0,0,E108-E337)</f>
        <v>26.731987179487184</v>
      </c>
      <c r="F247" s="255">
        <f t="shared" si="393"/>
        <v>-6.6080128205128119</v>
      </c>
      <c r="G247" s="255">
        <f t="shared" si="393"/>
        <v>27.401987179487186</v>
      </c>
      <c r="H247" s="255">
        <f t="shared" si="393"/>
        <v>10.211987179487188</v>
      </c>
      <c r="I247" s="255">
        <f t="shared" si="393"/>
        <v>23.292820512820505</v>
      </c>
      <c r="J247" s="255">
        <f t="shared" si="393"/>
        <v>5.2528205128205059</v>
      </c>
      <c r="K247" s="255">
        <f t="shared" si="393"/>
        <v>21.532820512820507</v>
      </c>
      <c r="L247" s="255">
        <f t="shared" si="393"/>
        <v>27.672820512820508</v>
      </c>
      <c r="M247" s="255">
        <f t="shared" si="393"/>
        <v>42.721487179487177</v>
      </c>
      <c r="N247" s="255">
        <f t="shared" si="393"/>
        <v>37.751487179487178</v>
      </c>
      <c r="O247" s="255">
        <f t="shared" si="393"/>
        <v>27.391487179487171</v>
      </c>
      <c r="P247" s="255">
        <f t="shared" si="393"/>
        <v>49.211487179487179</v>
      </c>
      <c r="Q247" s="780">
        <f t="shared" si="393"/>
        <v>56.331487179487176</v>
      </c>
      <c r="R247" s="255">
        <f t="shared" si="393"/>
        <v>5.7433333333333394</v>
      </c>
      <c r="S247" s="255">
        <f t="shared" si="393"/>
        <v>22.383333333333333</v>
      </c>
      <c r="T247" s="255">
        <f t="shared" si="393"/>
        <v>7.8233333333333377</v>
      </c>
      <c r="U247" s="255">
        <f t="shared" si="393"/>
        <v>11.75333333333333</v>
      </c>
      <c r="V247" s="255">
        <f t="shared" si="393"/>
        <v>26.1875</v>
      </c>
      <c r="W247" s="255">
        <f t="shared" si="393"/>
        <v>27.547500000000014</v>
      </c>
      <c r="X247" s="255">
        <f t="shared" si="393"/>
        <v>42.647500000000008</v>
      </c>
      <c r="Y247" s="255">
        <f t="shared" si="393"/>
        <v>53.45750000000001</v>
      </c>
      <c r="Z247" s="255">
        <f t="shared" si="393"/>
        <v>27.935230769230763</v>
      </c>
      <c r="AA247" s="255">
        <f t="shared" si="393"/>
        <v>19.905230769230769</v>
      </c>
      <c r="AB247" s="255">
        <f t="shared" si="393"/>
        <v>39.065230769230766</v>
      </c>
      <c r="AC247" s="255">
        <f t="shared" si="393"/>
        <v>20.945230769230768</v>
      </c>
      <c r="AD247" s="255">
        <f t="shared" si="393"/>
        <v>30.375230769230768</v>
      </c>
      <c r="AE247" s="255">
        <f t="shared" si="393"/>
        <v>20.672243589743587</v>
      </c>
      <c r="AF247" s="255">
        <f t="shared" si="393"/>
        <v>23.062243589743588</v>
      </c>
      <c r="AG247" s="255">
        <f t="shared" si="393"/>
        <v>16.322243589743579</v>
      </c>
      <c r="AH247" s="255">
        <f t="shared" si="393"/>
        <v>44.382243589743588</v>
      </c>
      <c r="AI247" s="255">
        <f t="shared" si="393"/>
        <v>10.409230769230774</v>
      </c>
      <c r="AJ247" s="255">
        <f t="shared" si="393"/>
        <v>22.359230769230777</v>
      </c>
      <c r="AK247" s="255">
        <f t="shared" ref="AK247:BD247" si="394">IF(AK$136=0,0,AK108-AK337)</f>
        <v>28.519230769230774</v>
      </c>
      <c r="AL247" s="255">
        <f t="shared" si="394"/>
        <v>37.879230769230773</v>
      </c>
      <c r="AM247" s="255">
        <f t="shared" si="394"/>
        <v>38.335230769230769</v>
      </c>
      <c r="AN247" s="255">
        <f t="shared" si="394"/>
        <v>43.055230769230768</v>
      </c>
      <c r="AO247" s="255">
        <f t="shared" si="394"/>
        <v>16.315230769230766</v>
      </c>
      <c r="AP247" s="255">
        <f t="shared" si="394"/>
        <v>28.855230769230765</v>
      </c>
      <c r="AQ247" s="255">
        <f t="shared" si="394"/>
        <v>0</v>
      </c>
      <c r="AR247" s="255">
        <f t="shared" si="394"/>
        <v>0</v>
      </c>
      <c r="AS247" s="255">
        <f t="shared" si="394"/>
        <v>0</v>
      </c>
      <c r="AT247" s="255">
        <f t="shared" si="394"/>
        <v>0</v>
      </c>
      <c r="AU247" s="255">
        <f t="shared" si="394"/>
        <v>0</v>
      </c>
      <c r="AV247" s="255">
        <f t="shared" si="394"/>
        <v>0</v>
      </c>
      <c r="AW247" s="255">
        <f t="shared" si="394"/>
        <v>0</v>
      </c>
      <c r="AX247" s="255">
        <f t="shared" si="394"/>
        <v>0</v>
      </c>
      <c r="AY247" s="255">
        <f t="shared" si="394"/>
        <v>0</v>
      </c>
      <c r="AZ247" s="255">
        <f t="shared" si="394"/>
        <v>0</v>
      </c>
      <c r="BA247" s="255">
        <f t="shared" si="394"/>
        <v>0</v>
      </c>
      <c r="BB247" s="255">
        <f t="shared" si="394"/>
        <v>0</v>
      </c>
      <c r="BC247" s="255">
        <f t="shared" si="394"/>
        <v>0</v>
      </c>
      <c r="BD247" s="255">
        <f t="shared" si="394"/>
        <v>0</v>
      </c>
      <c r="BE247" s="251"/>
      <c r="BF247" s="162">
        <f>SUM(E247:H247)</f>
        <v>57.737948717948747</v>
      </c>
      <c r="BG247" s="157">
        <f>SUM(I247:L247)</f>
        <v>77.751282051282033</v>
      </c>
      <c r="BH247" s="157">
        <f>SUM(M247:Q247)</f>
        <v>213.40743589743587</v>
      </c>
      <c r="BI247" s="157">
        <f>SUM(R247:U247)</f>
        <v>47.70333333333334</v>
      </c>
      <c r="BJ247" s="157">
        <f>SUM(V247:Y247)</f>
        <v>149.84000000000003</v>
      </c>
      <c r="BK247" s="157">
        <f>SUM(Z247:AD247)</f>
        <v>138.22615384615384</v>
      </c>
      <c r="BL247" s="157">
        <f>SUM(AE247:AH247)</f>
        <v>104.43897435897435</v>
      </c>
      <c r="BM247" s="157">
        <f>SUM(AI247:AL247)</f>
        <v>99.166923076923098</v>
      </c>
      <c r="BN247" s="157">
        <f>SUM(AM247:AQ247)</f>
        <v>126.56092307692307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1014.8329743589745</v>
      </c>
      <c r="BS247" s="157">
        <f>SUM(BF247:BH247)</f>
        <v>348.89666666666665</v>
      </c>
      <c r="BT247" s="157">
        <f>SUM(BI247:BK247)</f>
        <v>335.76948717948721</v>
      </c>
      <c r="BU247" s="157">
        <f>SUM(BL247:BN247)</f>
        <v>330.16682051282055</v>
      </c>
      <c r="BV247" s="157">
        <f>SUM(BO247:BQ247)</f>
        <v>0</v>
      </c>
      <c r="BW247" s="157">
        <f>SUM(BF247:BK247)</f>
        <v>684.66615384615386</v>
      </c>
      <c r="BX247" s="157">
        <f>SUM(BL247:BQ247)</f>
        <v>330.16682051282055</v>
      </c>
      <c r="BY247" s="157">
        <f>IF(Info!$O$3="Q1",$BS247,IF(Info!$O$3="Q2",$BS247+$BT247,IF(Info!$O$3="Q3",$BS247+$BT247+$BU247,$BR247)))</f>
        <v>348.89666666666665</v>
      </c>
      <c r="BZ247" s="157">
        <f>IF(Info!$O$3="Q1",$BS247,IF(Info!$O$3="Q2",$BT247,IF(Info!$O$3="Q3",$BU247,$BV247)))</f>
        <v>348.89666666666665</v>
      </c>
      <c r="CA247" s="48"/>
    </row>
    <row r="248" spans="1:79" ht="13.95" customHeight="1" x14ac:dyDescent="0.3">
      <c r="A248" s="248">
        <v>6.39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781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ht="13.95" customHeight="1" x14ac:dyDescent="0.3">
      <c r="A249" s="248"/>
      <c r="B249" s="78" t="s">
        <v>73</v>
      </c>
      <c r="C249" s="250"/>
      <c r="D249" s="161">
        <f>SUM(E249:BD249)</f>
        <v>-238.04000000000019</v>
      </c>
      <c r="E249" s="77">
        <f t="shared" ref="E249:AJ249" si="395">IF(E$136=0,0,E110-E339)</f>
        <v>-109.36000000000001</v>
      </c>
      <c r="F249" s="77">
        <f t="shared" si="395"/>
        <v>2.3100000000000023</v>
      </c>
      <c r="G249" s="77">
        <f t="shared" si="395"/>
        <v>48.990000000000009</v>
      </c>
      <c r="H249" s="77">
        <f t="shared" si="395"/>
        <v>-48.949999999999989</v>
      </c>
      <c r="I249" s="77">
        <f t="shared" si="395"/>
        <v>-105.91</v>
      </c>
      <c r="J249" s="77">
        <f t="shared" si="395"/>
        <v>-143.85000000000002</v>
      </c>
      <c r="K249" s="77">
        <f t="shared" si="395"/>
        <v>-103.90999999999997</v>
      </c>
      <c r="L249" s="77">
        <f t="shared" si="395"/>
        <v>101.92000000000002</v>
      </c>
      <c r="M249" s="77">
        <f t="shared" si="395"/>
        <v>36.479999999999961</v>
      </c>
      <c r="N249" s="77">
        <f t="shared" si="395"/>
        <v>-48.340000000000032</v>
      </c>
      <c r="O249" s="77">
        <f t="shared" si="395"/>
        <v>-34.70999999999998</v>
      </c>
      <c r="P249" s="77">
        <f t="shared" si="395"/>
        <v>101.84999999999997</v>
      </c>
      <c r="Q249" s="771">
        <f t="shared" si="395"/>
        <v>141.45999999999998</v>
      </c>
      <c r="R249" s="77">
        <f t="shared" si="395"/>
        <v>23.300000000000011</v>
      </c>
      <c r="S249" s="77">
        <f t="shared" si="395"/>
        <v>12.810000000000002</v>
      </c>
      <c r="T249" s="77">
        <f t="shared" si="395"/>
        <v>-46.129999999999995</v>
      </c>
      <c r="U249" s="77">
        <f t="shared" si="395"/>
        <v>-86.109999999999985</v>
      </c>
      <c r="V249" s="77">
        <f t="shared" si="395"/>
        <v>-144.83000000000001</v>
      </c>
      <c r="W249" s="77">
        <f t="shared" si="395"/>
        <v>-8.2800000000000296</v>
      </c>
      <c r="X249" s="77">
        <f t="shared" si="395"/>
        <v>32.259999999999991</v>
      </c>
      <c r="Y249" s="77">
        <f t="shared" si="395"/>
        <v>-142.09000000000003</v>
      </c>
      <c r="Z249" s="77">
        <f t="shared" si="395"/>
        <v>-10.560000000000002</v>
      </c>
      <c r="AA249" s="77">
        <f t="shared" si="395"/>
        <v>45.430000000000007</v>
      </c>
      <c r="AB249" s="77">
        <f t="shared" si="395"/>
        <v>135.64000000000001</v>
      </c>
      <c r="AC249" s="77">
        <f t="shared" si="395"/>
        <v>-21.339999999999975</v>
      </c>
      <c r="AD249" s="77">
        <f t="shared" si="395"/>
        <v>51.269999999999982</v>
      </c>
      <c r="AE249" s="77">
        <f t="shared" si="395"/>
        <v>147.79000000000002</v>
      </c>
      <c r="AF249" s="77">
        <f t="shared" si="395"/>
        <v>-20.800000000000011</v>
      </c>
      <c r="AG249" s="77">
        <f t="shared" si="395"/>
        <v>-39.840000000000032</v>
      </c>
      <c r="AH249" s="77">
        <f t="shared" si="395"/>
        <v>-166.46999999999997</v>
      </c>
      <c r="AI249" s="77">
        <f t="shared" si="395"/>
        <v>-13.860000000000014</v>
      </c>
      <c r="AJ249" s="77">
        <f t="shared" si="395"/>
        <v>-118.60000000000002</v>
      </c>
      <c r="AK249" s="77">
        <f t="shared" ref="AK249:BD249" si="396">IF(AK$136=0,0,AK110-AK339)</f>
        <v>71.929999999999978</v>
      </c>
      <c r="AL249" s="77">
        <f t="shared" si="396"/>
        <v>28.909999999999968</v>
      </c>
      <c r="AM249" s="77">
        <f t="shared" si="396"/>
        <v>-61.210000000000008</v>
      </c>
      <c r="AN249" s="77">
        <f t="shared" si="396"/>
        <v>127.93</v>
      </c>
      <c r="AO249" s="77">
        <f t="shared" si="396"/>
        <v>131.76999999999998</v>
      </c>
      <c r="AP249" s="77">
        <f t="shared" si="396"/>
        <v>-4.9399999999999977</v>
      </c>
      <c r="AQ249" s="77">
        <f t="shared" si="396"/>
        <v>0</v>
      </c>
      <c r="AR249" s="77">
        <f t="shared" si="396"/>
        <v>0</v>
      </c>
      <c r="AS249" s="77">
        <f t="shared" si="396"/>
        <v>0</v>
      </c>
      <c r="AT249" s="77">
        <f t="shared" si="396"/>
        <v>0</v>
      </c>
      <c r="AU249" s="77">
        <f t="shared" si="396"/>
        <v>0</v>
      </c>
      <c r="AV249" s="77">
        <f t="shared" si="396"/>
        <v>0</v>
      </c>
      <c r="AW249" s="77">
        <f t="shared" si="396"/>
        <v>0</v>
      </c>
      <c r="AX249" s="77">
        <f t="shared" si="396"/>
        <v>0</v>
      </c>
      <c r="AY249" s="77">
        <f t="shared" si="396"/>
        <v>0</v>
      </c>
      <c r="AZ249" s="77">
        <f t="shared" si="396"/>
        <v>0</v>
      </c>
      <c r="BA249" s="77">
        <f t="shared" si="396"/>
        <v>0</v>
      </c>
      <c r="BB249" s="77">
        <f t="shared" si="396"/>
        <v>0</v>
      </c>
      <c r="BC249" s="77">
        <f t="shared" si="396"/>
        <v>0</v>
      </c>
      <c r="BD249" s="77">
        <f t="shared" si="396"/>
        <v>0</v>
      </c>
      <c r="BE249" s="251"/>
      <c r="BF249" s="163">
        <f>SUM(E249:H249)</f>
        <v>-107.00999999999999</v>
      </c>
      <c r="BG249" s="77">
        <f>SUM(I249:L249)</f>
        <v>-251.74999999999994</v>
      </c>
      <c r="BH249" s="77">
        <f>SUM(M249:Q249)</f>
        <v>196.7399999999999</v>
      </c>
      <c r="BI249" s="77">
        <f>SUM(R249:U249)</f>
        <v>-96.129999999999967</v>
      </c>
      <c r="BJ249" s="77">
        <f>SUM(V249:Y249)</f>
        <v>-262.94000000000005</v>
      </c>
      <c r="BK249" s="77">
        <f>SUM(Z249:AD249)</f>
        <v>200.44000000000003</v>
      </c>
      <c r="BL249" s="77">
        <f>SUM(AE249:AH249)</f>
        <v>-79.319999999999993</v>
      </c>
      <c r="BM249" s="77">
        <f>SUM(AI249:AL249)</f>
        <v>-31.62000000000009</v>
      </c>
      <c r="BN249" s="77">
        <f>SUM(AM249:AQ249)</f>
        <v>193.54999999999998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-238.04000000000005</v>
      </c>
      <c r="BS249" s="77">
        <f>SUM(BF249:BH249)</f>
        <v>-162.02000000000004</v>
      </c>
      <c r="BT249" s="77">
        <f>SUM(BI249:BK249)</f>
        <v>-158.63000000000002</v>
      </c>
      <c r="BU249" s="77">
        <f>SUM(BL249:BN249)</f>
        <v>82.6099999999999</v>
      </c>
      <c r="BV249" s="77">
        <f>SUM(BO249:BQ249)</f>
        <v>0</v>
      </c>
      <c r="BW249" s="77">
        <f>SUM(BF249:BK249)</f>
        <v>-320.64999999999998</v>
      </c>
      <c r="BX249" s="77">
        <f>SUM(BL249:BQ249)</f>
        <v>82.6099999999999</v>
      </c>
      <c r="BY249" s="77">
        <f>IF(Info!$O$3="Q1",$BS249,IF(Info!$O$3="Q2",$BS249+$BT249,IF(Info!$O$3="Q3",$BS249+$BT249+$BU249,$BR249)))</f>
        <v>-162.02000000000004</v>
      </c>
      <c r="BZ249" s="77">
        <f>IF(Info!$O$3="Q1",$BS249,IF(Info!$O$3="Q2",$BT249,IF(Info!$O$3="Q3",$BU249,$BV249)))</f>
        <v>-162.02000000000004</v>
      </c>
      <c r="CA249" s="48"/>
    </row>
    <row r="250" spans="1:79" ht="13.95" customHeight="1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7">IF(E$136=0,0,E111-E340)</f>
        <v>0</v>
      </c>
      <c r="F250" s="77">
        <f t="shared" si="397"/>
        <v>0</v>
      </c>
      <c r="G250" s="77">
        <f t="shared" si="397"/>
        <v>0</v>
      </c>
      <c r="H250" s="77">
        <f t="shared" si="397"/>
        <v>0</v>
      </c>
      <c r="I250" s="77">
        <f t="shared" si="397"/>
        <v>0</v>
      </c>
      <c r="J250" s="77">
        <f t="shared" si="397"/>
        <v>0</v>
      </c>
      <c r="K250" s="77">
        <f t="shared" si="397"/>
        <v>0</v>
      </c>
      <c r="L250" s="77">
        <f t="shared" si="397"/>
        <v>0</v>
      </c>
      <c r="M250" s="77">
        <f t="shared" si="397"/>
        <v>0</v>
      </c>
      <c r="N250" s="77">
        <f t="shared" si="397"/>
        <v>0</v>
      </c>
      <c r="O250" s="77">
        <f t="shared" si="397"/>
        <v>0</v>
      </c>
      <c r="P250" s="77">
        <f t="shared" si="397"/>
        <v>0</v>
      </c>
      <c r="Q250" s="771">
        <f t="shared" si="397"/>
        <v>0</v>
      </c>
      <c r="R250" s="77">
        <f t="shared" si="397"/>
        <v>0</v>
      </c>
      <c r="S250" s="77">
        <f t="shared" si="397"/>
        <v>0</v>
      </c>
      <c r="T250" s="77">
        <f t="shared" si="397"/>
        <v>0</v>
      </c>
      <c r="U250" s="77">
        <f t="shared" si="397"/>
        <v>0</v>
      </c>
      <c r="V250" s="77">
        <f t="shared" si="397"/>
        <v>0</v>
      </c>
      <c r="W250" s="77">
        <f t="shared" si="397"/>
        <v>0</v>
      </c>
      <c r="X250" s="77">
        <f t="shared" si="397"/>
        <v>0</v>
      </c>
      <c r="Y250" s="77">
        <f t="shared" si="397"/>
        <v>0</v>
      </c>
      <c r="Z250" s="77">
        <f t="shared" si="397"/>
        <v>0</v>
      </c>
      <c r="AA250" s="77">
        <f t="shared" si="397"/>
        <v>0</v>
      </c>
      <c r="AB250" s="77">
        <f t="shared" si="397"/>
        <v>0</v>
      </c>
      <c r="AC250" s="77">
        <f t="shared" si="397"/>
        <v>0</v>
      </c>
      <c r="AD250" s="77">
        <f t="shared" si="397"/>
        <v>0</v>
      </c>
      <c r="AE250" s="77">
        <f t="shared" si="397"/>
        <v>0</v>
      </c>
      <c r="AF250" s="77">
        <f t="shared" si="397"/>
        <v>0</v>
      </c>
      <c r="AG250" s="77">
        <f t="shared" si="397"/>
        <v>0</v>
      </c>
      <c r="AH250" s="77">
        <f t="shared" si="397"/>
        <v>0</v>
      </c>
      <c r="AI250" s="77">
        <f t="shared" si="397"/>
        <v>0</v>
      </c>
      <c r="AJ250" s="77">
        <f t="shared" si="397"/>
        <v>0</v>
      </c>
      <c r="AK250" s="77">
        <f t="shared" ref="AK250:BD250" si="398">IF(AK$136=0,0,AK111-AK340)</f>
        <v>0</v>
      </c>
      <c r="AL250" s="77">
        <f t="shared" si="398"/>
        <v>0</v>
      </c>
      <c r="AM250" s="77">
        <f t="shared" si="398"/>
        <v>0</v>
      </c>
      <c r="AN250" s="77">
        <f t="shared" si="398"/>
        <v>0</v>
      </c>
      <c r="AO250" s="77">
        <f t="shared" si="398"/>
        <v>0</v>
      </c>
      <c r="AP250" s="77">
        <f t="shared" si="398"/>
        <v>0</v>
      </c>
      <c r="AQ250" s="77">
        <f t="shared" si="398"/>
        <v>0</v>
      </c>
      <c r="AR250" s="77">
        <f t="shared" si="398"/>
        <v>0</v>
      </c>
      <c r="AS250" s="77">
        <f t="shared" si="398"/>
        <v>0</v>
      </c>
      <c r="AT250" s="77">
        <f t="shared" si="398"/>
        <v>0</v>
      </c>
      <c r="AU250" s="77">
        <f t="shared" si="398"/>
        <v>0</v>
      </c>
      <c r="AV250" s="77">
        <f t="shared" si="398"/>
        <v>0</v>
      </c>
      <c r="AW250" s="77">
        <f t="shared" si="398"/>
        <v>0</v>
      </c>
      <c r="AX250" s="77">
        <f t="shared" si="398"/>
        <v>0</v>
      </c>
      <c r="AY250" s="77">
        <f t="shared" si="398"/>
        <v>0</v>
      </c>
      <c r="AZ250" s="77">
        <f t="shared" si="398"/>
        <v>0</v>
      </c>
      <c r="BA250" s="77">
        <f t="shared" si="398"/>
        <v>0</v>
      </c>
      <c r="BB250" s="77">
        <f t="shared" si="398"/>
        <v>0</v>
      </c>
      <c r="BC250" s="77">
        <f t="shared" si="398"/>
        <v>0</v>
      </c>
      <c r="BD250" s="77">
        <f t="shared" si="398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ht="13.95" customHeight="1" x14ac:dyDescent="0.3">
      <c r="A251" s="248"/>
      <c r="B251" s="160" t="s">
        <v>367</v>
      </c>
      <c r="C251" s="250"/>
      <c r="D251" s="161">
        <f>SUM(E251:BD251)</f>
        <v>-238.04000000000019</v>
      </c>
      <c r="E251" s="77">
        <f t="shared" ref="E251:AJ251" si="399">IF(E$136=0,0,E112-E341)</f>
        <v>-109.36000000000001</v>
      </c>
      <c r="F251" s="77">
        <f t="shared" si="399"/>
        <v>2.3100000000000023</v>
      </c>
      <c r="G251" s="77">
        <f t="shared" si="399"/>
        <v>48.990000000000009</v>
      </c>
      <c r="H251" s="77">
        <f t="shared" si="399"/>
        <v>-48.949999999999989</v>
      </c>
      <c r="I251" s="77">
        <f t="shared" si="399"/>
        <v>-105.91</v>
      </c>
      <c r="J251" s="77">
        <f t="shared" si="399"/>
        <v>-143.85000000000002</v>
      </c>
      <c r="K251" s="77">
        <f t="shared" si="399"/>
        <v>-103.90999999999997</v>
      </c>
      <c r="L251" s="77">
        <f t="shared" si="399"/>
        <v>101.92000000000002</v>
      </c>
      <c r="M251" s="77">
        <f t="shared" si="399"/>
        <v>36.479999999999961</v>
      </c>
      <c r="N251" s="77">
        <f t="shared" si="399"/>
        <v>-48.340000000000032</v>
      </c>
      <c r="O251" s="77">
        <f t="shared" si="399"/>
        <v>-34.70999999999998</v>
      </c>
      <c r="P251" s="77">
        <f t="shared" si="399"/>
        <v>101.84999999999997</v>
      </c>
      <c r="Q251" s="771">
        <f t="shared" si="399"/>
        <v>141.45999999999998</v>
      </c>
      <c r="R251" s="77">
        <f t="shared" si="399"/>
        <v>23.300000000000011</v>
      </c>
      <c r="S251" s="77">
        <f t="shared" si="399"/>
        <v>12.810000000000002</v>
      </c>
      <c r="T251" s="77">
        <f t="shared" si="399"/>
        <v>-46.129999999999995</v>
      </c>
      <c r="U251" s="77">
        <f t="shared" si="399"/>
        <v>-86.109999999999985</v>
      </c>
      <c r="V251" s="77">
        <f t="shared" si="399"/>
        <v>-144.83000000000001</v>
      </c>
      <c r="W251" s="77">
        <f t="shared" si="399"/>
        <v>-8.2800000000000296</v>
      </c>
      <c r="X251" s="77">
        <f t="shared" si="399"/>
        <v>32.259999999999991</v>
      </c>
      <c r="Y251" s="77">
        <f t="shared" si="399"/>
        <v>-142.09000000000003</v>
      </c>
      <c r="Z251" s="77">
        <f t="shared" si="399"/>
        <v>-10.560000000000002</v>
      </c>
      <c r="AA251" s="77">
        <f t="shared" si="399"/>
        <v>45.430000000000007</v>
      </c>
      <c r="AB251" s="77">
        <f t="shared" si="399"/>
        <v>135.64000000000001</v>
      </c>
      <c r="AC251" s="77">
        <f t="shared" si="399"/>
        <v>-21.339999999999975</v>
      </c>
      <c r="AD251" s="77">
        <f t="shared" si="399"/>
        <v>51.269999999999982</v>
      </c>
      <c r="AE251" s="77">
        <f t="shared" si="399"/>
        <v>147.79000000000002</v>
      </c>
      <c r="AF251" s="77">
        <f t="shared" si="399"/>
        <v>-20.800000000000011</v>
      </c>
      <c r="AG251" s="77">
        <f t="shared" si="399"/>
        <v>-39.840000000000032</v>
      </c>
      <c r="AH251" s="77">
        <f t="shared" si="399"/>
        <v>-166.46999999999997</v>
      </c>
      <c r="AI251" s="77">
        <f t="shared" si="399"/>
        <v>-13.860000000000014</v>
      </c>
      <c r="AJ251" s="77">
        <f t="shared" si="399"/>
        <v>-118.60000000000002</v>
      </c>
      <c r="AK251" s="77">
        <f t="shared" ref="AK251:BD251" si="400">IF(AK$136=0,0,AK112-AK341)</f>
        <v>71.929999999999978</v>
      </c>
      <c r="AL251" s="77">
        <f t="shared" si="400"/>
        <v>28.909999999999968</v>
      </c>
      <c r="AM251" s="77">
        <f t="shared" si="400"/>
        <v>-61.210000000000008</v>
      </c>
      <c r="AN251" s="77">
        <f t="shared" si="400"/>
        <v>127.93</v>
      </c>
      <c r="AO251" s="77">
        <f t="shared" si="400"/>
        <v>131.76999999999998</v>
      </c>
      <c r="AP251" s="77">
        <f t="shared" si="400"/>
        <v>-4.9399999999999977</v>
      </c>
      <c r="AQ251" s="77">
        <f t="shared" si="400"/>
        <v>0</v>
      </c>
      <c r="AR251" s="77">
        <f t="shared" si="400"/>
        <v>0</v>
      </c>
      <c r="AS251" s="77">
        <f t="shared" si="400"/>
        <v>0</v>
      </c>
      <c r="AT251" s="77">
        <f t="shared" si="400"/>
        <v>0</v>
      </c>
      <c r="AU251" s="77">
        <f t="shared" si="400"/>
        <v>0</v>
      </c>
      <c r="AV251" s="77">
        <f t="shared" si="400"/>
        <v>0</v>
      </c>
      <c r="AW251" s="77">
        <f t="shared" si="400"/>
        <v>0</v>
      </c>
      <c r="AX251" s="77">
        <f t="shared" si="400"/>
        <v>0</v>
      </c>
      <c r="AY251" s="77">
        <f t="shared" si="400"/>
        <v>0</v>
      </c>
      <c r="AZ251" s="77">
        <f t="shared" si="400"/>
        <v>0</v>
      </c>
      <c r="BA251" s="77">
        <f t="shared" si="400"/>
        <v>0</v>
      </c>
      <c r="BB251" s="77">
        <f t="shared" si="400"/>
        <v>0</v>
      </c>
      <c r="BC251" s="77">
        <f t="shared" si="400"/>
        <v>0</v>
      </c>
      <c r="BD251" s="77">
        <f t="shared" si="400"/>
        <v>0</v>
      </c>
      <c r="BE251" s="251"/>
      <c r="BF251" s="162">
        <f>SUM(E251:H251)</f>
        <v>-107.00999999999999</v>
      </c>
      <c r="BG251" s="157">
        <f>SUM(I251:L251)</f>
        <v>-251.74999999999994</v>
      </c>
      <c r="BH251" s="157">
        <f>SUM(M251:Q251)</f>
        <v>196.7399999999999</v>
      </c>
      <c r="BI251" s="157">
        <f>SUM(R251:U251)</f>
        <v>-96.129999999999967</v>
      </c>
      <c r="BJ251" s="157">
        <f>SUM(V251:Y251)</f>
        <v>-262.94000000000005</v>
      </c>
      <c r="BK251" s="157">
        <f>SUM(Z251:AD251)</f>
        <v>200.44000000000003</v>
      </c>
      <c r="BL251" s="157">
        <f>SUM(AE251:AH251)</f>
        <v>-79.319999999999993</v>
      </c>
      <c r="BM251" s="157">
        <f>SUM(AI251:AL251)</f>
        <v>-31.62000000000009</v>
      </c>
      <c r="BN251" s="157">
        <f>SUM(AM251:AQ251)</f>
        <v>193.54999999999998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-238.04000000000005</v>
      </c>
      <c r="BS251" s="157">
        <f>SUM(BF251:BH251)</f>
        <v>-162.02000000000004</v>
      </c>
      <c r="BT251" s="157">
        <f>SUM(BI251:BK251)</f>
        <v>-158.63000000000002</v>
      </c>
      <c r="BU251" s="157">
        <f>SUM(BL251:BN251)</f>
        <v>82.6099999999999</v>
      </c>
      <c r="BV251" s="157">
        <f>SUM(BO251:BQ251)</f>
        <v>0</v>
      </c>
      <c r="BW251" s="157">
        <f>SUM(BF251:BK251)</f>
        <v>-320.64999999999998</v>
      </c>
      <c r="BX251" s="157">
        <f>SUM(BL251:BQ251)</f>
        <v>82.6099999999999</v>
      </c>
      <c r="BY251" s="157">
        <f>IF(Info!$O$3="Q1",$BS251,IF(Info!$O$3="Q2",$BS251+$BT251,IF(Info!$O$3="Q3",$BS251+$BT251+$BU251,$BR251)))</f>
        <v>-162.02000000000004</v>
      </c>
      <c r="BZ251" s="157">
        <f>IF(Info!$O$3="Q1",$BS251,IF(Info!$O$3="Q2",$BT251,IF(Info!$O$3="Q3",$BU251,$BV251)))</f>
        <v>-162.02000000000004</v>
      </c>
      <c r="CA251" s="48"/>
    </row>
    <row r="252" spans="1:79" ht="13.95" customHeight="1" x14ac:dyDescent="0.3">
      <c r="A252" s="248">
        <v>5.91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781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ht="13.95" customHeight="1" x14ac:dyDescent="0.3">
      <c r="A253" s="248"/>
      <c r="B253" s="78" t="s">
        <v>368</v>
      </c>
      <c r="C253" s="250"/>
      <c r="D253" s="161">
        <f>SUM(E253:BD253)</f>
        <v>76.943333333333356</v>
      </c>
      <c r="E253" s="77">
        <f t="shared" ref="E253:AJ253" si="401">IF(E$136=0,0,E114-E343)</f>
        <v>-18.306666666666668</v>
      </c>
      <c r="F253" s="77">
        <f t="shared" si="401"/>
        <v>-38.840000000000003</v>
      </c>
      <c r="G253" s="77">
        <f t="shared" si="401"/>
        <v>-43.21</v>
      </c>
      <c r="H253" s="77">
        <f t="shared" si="401"/>
        <v>-35.71</v>
      </c>
      <c r="I253" s="77">
        <f t="shared" si="401"/>
        <v>97.663333333333341</v>
      </c>
      <c r="J253" s="77">
        <f t="shared" si="401"/>
        <v>93.01333333333335</v>
      </c>
      <c r="K253" s="77">
        <f t="shared" si="401"/>
        <v>35.586666666666673</v>
      </c>
      <c r="L253" s="77">
        <f t="shared" si="401"/>
        <v>-12.97666666666667</v>
      </c>
      <c r="M253" s="77">
        <f t="shared" si="401"/>
        <v>51.673333333333332</v>
      </c>
      <c r="N253" s="77">
        <f t="shared" si="401"/>
        <v>167.17333333333335</v>
      </c>
      <c r="O253" s="77">
        <f t="shared" si="401"/>
        <v>-25.79</v>
      </c>
      <c r="P253" s="77">
        <f t="shared" si="401"/>
        <v>-40.39</v>
      </c>
      <c r="Q253" s="771">
        <f t="shared" si="401"/>
        <v>-32.369999999999997</v>
      </c>
      <c r="R253" s="77">
        <f t="shared" si="401"/>
        <v>-51.63</v>
      </c>
      <c r="S253" s="77">
        <f t="shared" si="401"/>
        <v>-40.29</v>
      </c>
      <c r="T253" s="77">
        <f t="shared" si="401"/>
        <v>-31.36</v>
      </c>
      <c r="U253" s="77">
        <f t="shared" si="401"/>
        <v>-46.21</v>
      </c>
      <c r="V253" s="77">
        <f t="shared" si="401"/>
        <v>-50.3</v>
      </c>
      <c r="W253" s="77">
        <f t="shared" si="401"/>
        <v>-37.159999999999997</v>
      </c>
      <c r="X253" s="77">
        <f t="shared" si="401"/>
        <v>-37.85</v>
      </c>
      <c r="Y253" s="77">
        <f t="shared" si="401"/>
        <v>-30.79</v>
      </c>
      <c r="Z253" s="77">
        <f t="shared" si="401"/>
        <v>61.153333333333329</v>
      </c>
      <c r="AA253" s="77">
        <f t="shared" si="401"/>
        <v>-41.16</v>
      </c>
      <c r="AB253" s="77">
        <f t="shared" si="401"/>
        <v>-40.36</v>
      </c>
      <c r="AC253" s="77">
        <f t="shared" si="401"/>
        <v>-37.57</v>
      </c>
      <c r="AD253" s="77">
        <f t="shared" si="401"/>
        <v>11.453333333333333</v>
      </c>
      <c r="AE253" s="77">
        <f t="shared" si="401"/>
        <v>-45.11</v>
      </c>
      <c r="AF253" s="77">
        <f t="shared" si="401"/>
        <v>-49.01</v>
      </c>
      <c r="AG253" s="77">
        <f t="shared" si="401"/>
        <v>53.443333333333328</v>
      </c>
      <c r="AH253" s="77">
        <f t="shared" si="401"/>
        <v>299.49</v>
      </c>
      <c r="AI253" s="77">
        <f t="shared" si="401"/>
        <v>-23.189999999999998</v>
      </c>
      <c r="AJ253" s="77">
        <f t="shared" si="401"/>
        <v>-32.64</v>
      </c>
      <c r="AK253" s="77">
        <f t="shared" ref="AK253:BD253" si="402">IF(AK$136=0,0,AK114-AK343)</f>
        <v>-48.93</v>
      </c>
      <c r="AL253" s="77">
        <f t="shared" si="402"/>
        <v>197.01333333333335</v>
      </c>
      <c r="AM253" s="77">
        <f t="shared" si="402"/>
        <v>-34.409999999999997</v>
      </c>
      <c r="AN253" s="77">
        <f t="shared" si="402"/>
        <v>-7.3766666666666687</v>
      </c>
      <c r="AO253" s="77">
        <f t="shared" si="402"/>
        <v>-23.409999999999997</v>
      </c>
      <c r="AP253" s="77">
        <f t="shared" si="402"/>
        <v>-34.369999999999997</v>
      </c>
      <c r="AQ253" s="77">
        <f t="shared" si="402"/>
        <v>0</v>
      </c>
      <c r="AR253" s="77">
        <f t="shared" si="402"/>
        <v>0</v>
      </c>
      <c r="AS253" s="77">
        <f t="shared" si="402"/>
        <v>0</v>
      </c>
      <c r="AT253" s="77">
        <f t="shared" si="402"/>
        <v>0</v>
      </c>
      <c r="AU253" s="77">
        <f t="shared" si="402"/>
        <v>0</v>
      </c>
      <c r="AV253" s="77">
        <f t="shared" si="402"/>
        <v>0</v>
      </c>
      <c r="AW253" s="77">
        <f t="shared" si="402"/>
        <v>0</v>
      </c>
      <c r="AX253" s="77">
        <f t="shared" si="402"/>
        <v>0</v>
      </c>
      <c r="AY253" s="77">
        <f t="shared" si="402"/>
        <v>0</v>
      </c>
      <c r="AZ253" s="77">
        <f t="shared" si="402"/>
        <v>0</v>
      </c>
      <c r="BA253" s="77">
        <f t="shared" si="402"/>
        <v>0</v>
      </c>
      <c r="BB253" s="77">
        <f t="shared" si="402"/>
        <v>0</v>
      </c>
      <c r="BC253" s="77">
        <f t="shared" si="402"/>
        <v>0</v>
      </c>
      <c r="BD253" s="77">
        <f t="shared" si="402"/>
        <v>0</v>
      </c>
      <c r="BE253" s="251"/>
      <c r="BF253" s="163">
        <f>SUM(E253:H253)</f>
        <v>-136.06666666666669</v>
      </c>
      <c r="BG253" s="77">
        <f>SUM(I253:L253)</f>
        <v>213.28666666666669</v>
      </c>
      <c r="BH253" s="77">
        <f>SUM(M253:Q253)</f>
        <v>120.29666666666668</v>
      </c>
      <c r="BI253" s="77">
        <f>SUM(R253:U253)</f>
        <v>-169.49</v>
      </c>
      <c r="BJ253" s="77">
        <f>SUM(V253:Y253)</f>
        <v>-156.1</v>
      </c>
      <c r="BK253" s="77">
        <f>SUM(Z253:AD253)</f>
        <v>-46.483333333333334</v>
      </c>
      <c r="BL253" s="77">
        <f>SUM(AE253:AH253)</f>
        <v>258.81333333333333</v>
      </c>
      <c r="BM253" s="77">
        <f>SUM(AI253:AL253)</f>
        <v>92.253333333333359</v>
      </c>
      <c r="BN253" s="77">
        <f>SUM(AM253:AQ253)</f>
        <v>-99.566666666666663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76.943333333333356</v>
      </c>
      <c r="BS253" s="77">
        <f>SUM(BF253:BH253)</f>
        <v>197.51666666666668</v>
      </c>
      <c r="BT253" s="77">
        <f>SUM(BI253:BK253)</f>
        <v>-372.07333333333338</v>
      </c>
      <c r="BU253" s="77">
        <f>SUM(BL253:BN253)</f>
        <v>251.50000000000006</v>
      </c>
      <c r="BV253" s="77">
        <f>SUM(BO253:BQ253)</f>
        <v>0</v>
      </c>
      <c r="BW253" s="77">
        <f>SUM(BF253:BK253)</f>
        <v>-174.55666666666667</v>
      </c>
      <c r="BX253" s="77">
        <f>SUM(BL253:BQ253)</f>
        <v>251.50000000000006</v>
      </c>
      <c r="BY253" s="77">
        <f>IF(Info!$O$3="Q1",$BS253,IF(Info!$O$3="Q2",$BS253+$BT253,IF(Info!$O$3="Q3",$BS253+$BT253+$BU253,$BR253)))</f>
        <v>197.51666666666668</v>
      </c>
      <c r="BZ253" s="77">
        <f>IF(Info!$O$3="Q1",$BS253,IF(Info!$O$3="Q2",$BT253,IF(Info!$O$3="Q3",$BU253,$BV253)))</f>
        <v>197.51666666666668</v>
      </c>
      <c r="CA253" s="48"/>
    </row>
    <row r="254" spans="1:79" ht="13.95" customHeight="1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403">IF(E$136=0,0,E115-E344)</f>
        <v>0</v>
      </c>
      <c r="F254" s="77">
        <f t="shared" si="403"/>
        <v>0</v>
      </c>
      <c r="G254" s="77">
        <f t="shared" si="403"/>
        <v>0</v>
      </c>
      <c r="H254" s="77">
        <f t="shared" si="403"/>
        <v>0</v>
      </c>
      <c r="I254" s="77">
        <f t="shared" si="403"/>
        <v>0</v>
      </c>
      <c r="J254" s="77">
        <f t="shared" si="403"/>
        <v>0</v>
      </c>
      <c r="K254" s="77">
        <f t="shared" si="403"/>
        <v>0</v>
      </c>
      <c r="L254" s="77">
        <f t="shared" si="403"/>
        <v>0</v>
      </c>
      <c r="M254" s="77">
        <f t="shared" si="403"/>
        <v>0</v>
      </c>
      <c r="N254" s="77">
        <f t="shared" si="403"/>
        <v>0</v>
      </c>
      <c r="O254" s="77">
        <f t="shared" si="403"/>
        <v>0</v>
      </c>
      <c r="P254" s="77">
        <f t="shared" si="403"/>
        <v>0</v>
      </c>
      <c r="Q254" s="771">
        <f t="shared" si="403"/>
        <v>0</v>
      </c>
      <c r="R254" s="77">
        <f t="shared" si="403"/>
        <v>0</v>
      </c>
      <c r="S254" s="77">
        <f t="shared" si="403"/>
        <v>0</v>
      </c>
      <c r="T254" s="77">
        <f t="shared" si="403"/>
        <v>0</v>
      </c>
      <c r="U254" s="77">
        <f t="shared" si="403"/>
        <v>0</v>
      </c>
      <c r="V254" s="77">
        <f t="shared" si="403"/>
        <v>0</v>
      </c>
      <c r="W254" s="77">
        <f t="shared" si="403"/>
        <v>0</v>
      </c>
      <c r="X254" s="77">
        <f t="shared" si="403"/>
        <v>0</v>
      </c>
      <c r="Y254" s="77">
        <f t="shared" si="403"/>
        <v>0</v>
      </c>
      <c r="Z254" s="77">
        <f t="shared" si="403"/>
        <v>0</v>
      </c>
      <c r="AA254" s="77">
        <f t="shared" si="403"/>
        <v>0</v>
      </c>
      <c r="AB254" s="77">
        <f t="shared" si="403"/>
        <v>0</v>
      </c>
      <c r="AC254" s="77">
        <f t="shared" si="403"/>
        <v>0</v>
      </c>
      <c r="AD254" s="77">
        <f t="shared" si="403"/>
        <v>0</v>
      </c>
      <c r="AE254" s="77">
        <f t="shared" si="403"/>
        <v>0</v>
      </c>
      <c r="AF254" s="77">
        <f t="shared" si="403"/>
        <v>0</v>
      </c>
      <c r="AG254" s="77">
        <f t="shared" si="403"/>
        <v>0</v>
      </c>
      <c r="AH254" s="77">
        <f t="shared" si="403"/>
        <v>0</v>
      </c>
      <c r="AI254" s="77">
        <f t="shared" si="403"/>
        <v>0</v>
      </c>
      <c r="AJ254" s="77">
        <f t="shared" si="403"/>
        <v>0</v>
      </c>
      <c r="AK254" s="77">
        <f t="shared" ref="AK254:BD254" si="404">IF(AK$136=0,0,AK115-AK344)</f>
        <v>0</v>
      </c>
      <c r="AL254" s="77">
        <f t="shared" si="404"/>
        <v>0</v>
      </c>
      <c r="AM254" s="77">
        <f t="shared" si="404"/>
        <v>0</v>
      </c>
      <c r="AN254" s="77">
        <f t="shared" si="404"/>
        <v>0</v>
      </c>
      <c r="AO254" s="77">
        <f t="shared" si="404"/>
        <v>0</v>
      </c>
      <c r="AP254" s="77">
        <f t="shared" si="404"/>
        <v>0</v>
      </c>
      <c r="AQ254" s="77">
        <f t="shared" si="404"/>
        <v>0</v>
      </c>
      <c r="AR254" s="77">
        <f t="shared" si="404"/>
        <v>0</v>
      </c>
      <c r="AS254" s="77">
        <f t="shared" si="404"/>
        <v>0</v>
      </c>
      <c r="AT254" s="77">
        <f t="shared" si="404"/>
        <v>0</v>
      </c>
      <c r="AU254" s="77">
        <f t="shared" si="404"/>
        <v>0</v>
      </c>
      <c r="AV254" s="77">
        <f t="shared" si="404"/>
        <v>0</v>
      </c>
      <c r="AW254" s="77">
        <f t="shared" si="404"/>
        <v>0</v>
      </c>
      <c r="AX254" s="77">
        <f t="shared" si="404"/>
        <v>0</v>
      </c>
      <c r="AY254" s="77">
        <f t="shared" si="404"/>
        <v>0</v>
      </c>
      <c r="AZ254" s="77">
        <f t="shared" si="404"/>
        <v>0</v>
      </c>
      <c r="BA254" s="77">
        <f t="shared" si="404"/>
        <v>0</v>
      </c>
      <c r="BB254" s="77">
        <f t="shared" si="404"/>
        <v>0</v>
      </c>
      <c r="BC254" s="77">
        <f t="shared" si="404"/>
        <v>0</v>
      </c>
      <c r="BD254" s="77">
        <f t="shared" si="404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ht="13.95" customHeight="1" x14ac:dyDescent="0.3">
      <c r="A255" s="248"/>
      <c r="B255" s="78" t="s">
        <v>370</v>
      </c>
      <c r="C255" s="250"/>
      <c r="D255" s="161">
        <f>SUM(E255:BD255)</f>
        <v>0</v>
      </c>
      <c r="E255" s="77">
        <f t="shared" ref="E255:AJ255" si="405">IF(E$136=0,0,E116-E345)</f>
        <v>0</v>
      </c>
      <c r="F255" s="77">
        <f t="shared" si="405"/>
        <v>0</v>
      </c>
      <c r="G255" s="77">
        <f t="shared" si="405"/>
        <v>0</v>
      </c>
      <c r="H255" s="77">
        <f t="shared" si="405"/>
        <v>0</v>
      </c>
      <c r="I255" s="77">
        <f t="shared" si="405"/>
        <v>0</v>
      </c>
      <c r="J255" s="77">
        <f t="shared" si="405"/>
        <v>0</v>
      </c>
      <c r="K255" s="77">
        <f t="shared" si="405"/>
        <v>0</v>
      </c>
      <c r="L255" s="77">
        <f t="shared" si="405"/>
        <v>0</v>
      </c>
      <c r="M255" s="77">
        <f t="shared" si="405"/>
        <v>0</v>
      </c>
      <c r="N255" s="77">
        <f t="shared" si="405"/>
        <v>0</v>
      </c>
      <c r="O255" s="77">
        <f t="shared" si="405"/>
        <v>0</v>
      </c>
      <c r="P255" s="77">
        <f t="shared" si="405"/>
        <v>0</v>
      </c>
      <c r="Q255" s="771">
        <f t="shared" si="405"/>
        <v>0</v>
      </c>
      <c r="R255" s="77">
        <f t="shared" si="405"/>
        <v>0</v>
      </c>
      <c r="S255" s="77">
        <f t="shared" si="405"/>
        <v>0</v>
      </c>
      <c r="T255" s="77">
        <f t="shared" si="405"/>
        <v>0</v>
      </c>
      <c r="U255" s="77">
        <f t="shared" si="405"/>
        <v>0</v>
      </c>
      <c r="V255" s="77">
        <f t="shared" si="405"/>
        <v>0</v>
      </c>
      <c r="W255" s="77">
        <f t="shared" si="405"/>
        <v>0</v>
      </c>
      <c r="X255" s="77">
        <f t="shared" si="405"/>
        <v>0</v>
      </c>
      <c r="Y255" s="77">
        <f t="shared" si="405"/>
        <v>0</v>
      </c>
      <c r="Z255" s="77">
        <f t="shared" si="405"/>
        <v>0</v>
      </c>
      <c r="AA255" s="77">
        <f t="shared" si="405"/>
        <v>0</v>
      </c>
      <c r="AB255" s="77">
        <f t="shared" si="405"/>
        <v>0</v>
      </c>
      <c r="AC255" s="77">
        <f t="shared" si="405"/>
        <v>0</v>
      </c>
      <c r="AD255" s="77">
        <f t="shared" si="405"/>
        <v>0</v>
      </c>
      <c r="AE255" s="77">
        <f t="shared" si="405"/>
        <v>0</v>
      </c>
      <c r="AF255" s="77">
        <f t="shared" si="405"/>
        <v>0</v>
      </c>
      <c r="AG255" s="77">
        <f t="shared" si="405"/>
        <v>0</v>
      </c>
      <c r="AH255" s="77">
        <f t="shared" si="405"/>
        <v>0</v>
      </c>
      <c r="AI255" s="77">
        <f t="shared" si="405"/>
        <v>0</v>
      </c>
      <c r="AJ255" s="77">
        <f t="shared" si="405"/>
        <v>0</v>
      </c>
      <c r="AK255" s="77">
        <f t="shared" ref="AK255:BD255" si="406">IF(AK$136=0,0,AK116-AK345)</f>
        <v>0</v>
      </c>
      <c r="AL255" s="77">
        <f t="shared" si="406"/>
        <v>0</v>
      </c>
      <c r="AM255" s="77">
        <f t="shared" si="406"/>
        <v>0</v>
      </c>
      <c r="AN255" s="77">
        <f t="shared" si="406"/>
        <v>0</v>
      </c>
      <c r="AO255" s="77">
        <f t="shared" si="406"/>
        <v>0</v>
      </c>
      <c r="AP255" s="77">
        <f t="shared" si="406"/>
        <v>0</v>
      </c>
      <c r="AQ255" s="77">
        <f t="shared" si="406"/>
        <v>0</v>
      </c>
      <c r="AR255" s="77">
        <f t="shared" si="406"/>
        <v>0</v>
      </c>
      <c r="AS255" s="77">
        <f t="shared" si="406"/>
        <v>0</v>
      </c>
      <c r="AT255" s="77">
        <f t="shared" si="406"/>
        <v>0</v>
      </c>
      <c r="AU255" s="77">
        <f t="shared" si="406"/>
        <v>0</v>
      </c>
      <c r="AV255" s="77">
        <f t="shared" si="406"/>
        <v>0</v>
      </c>
      <c r="AW255" s="77">
        <f t="shared" si="406"/>
        <v>0</v>
      </c>
      <c r="AX255" s="77">
        <f t="shared" si="406"/>
        <v>0</v>
      </c>
      <c r="AY255" s="77">
        <f t="shared" si="406"/>
        <v>0</v>
      </c>
      <c r="AZ255" s="77">
        <f t="shared" si="406"/>
        <v>0</v>
      </c>
      <c r="BA255" s="77">
        <f t="shared" si="406"/>
        <v>0</v>
      </c>
      <c r="BB255" s="77">
        <f t="shared" si="406"/>
        <v>0</v>
      </c>
      <c r="BC255" s="77">
        <f t="shared" si="406"/>
        <v>0</v>
      </c>
      <c r="BD255" s="77">
        <f t="shared" si="406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0</v>
      </c>
      <c r="BS255" s="77">
        <f>SUM(BF255:BH255)</f>
        <v>0</v>
      </c>
      <c r="BT255" s="77">
        <f>SUM(BI255:BK255)</f>
        <v>0</v>
      </c>
      <c r="BU255" s="77">
        <f>SUM(BL255:BN255)</f>
        <v>0</v>
      </c>
      <c r="BV255" s="77">
        <f>SUM(BO255:BQ255)</f>
        <v>0</v>
      </c>
      <c r="BW255" s="77">
        <f>SUM(BF255:BK255)</f>
        <v>0</v>
      </c>
      <c r="BX255" s="77">
        <f>SUM(BL255:BQ255)</f>
        <v>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ht="13.95" customHeight="1" x14ac:dyDescent="0.3">
      <c r="A256" s="248"/>
      <c r="B256" s="160" t="s">
        <v>371</v>
      </c>
      <c r="C256" s="250"/>
      <c r="D256" s="161">
        <f>SUM(E256:BD256)</f>
        <v>76.943333333333356</v>
      </c>
      <c r="E256" s="77">
        <f t="shared" ref="E256:AJ256" si="407">IF(E$136=0,0,E117-E346)</f>
        <v>-18.306666666666668</v>
      </c>
      <c r="F256" s="77">
        <f t="shared" si="407"/>
        <v>-38.840000000000003</v>
      </c>
      <c r="G256" s="77">
        <f t="shared" si="407"/>
        <v>-43.21</v>
      </c>
      <c r="H256" s="77">
        <f t="shared" si="407"/>
        <v>-35.71</v>
      </c>
      <c r="I256" s="77">
        <f t="shared" si="407"/>
        <v>97.663333333333341</v>
      </c>
      <c r="J256" s="77">
        <f t="shared" si="407"/>
        <v>93.01333333333335</v>
      </c>
      <c r="K256" s="77">
        <f t="shared" si="407"/>
        <v>35.586666666666673</v>
      </c>
      <c r="L256" s="77">
        <f t="shared" si="407"/>
        <v>-12.97666666666667</v>
      </c>
      <c r="M256" s="77">
        <f t="shared" si="407"/>
        <v>51.673333333333332</v>
      </c>
      <c r="N256" s="77">
        <f t="shared" si="407"/>
        <v>167.17333333333335</v>
      </c>
      <c r="O256" s="77">
        <f t="shared" si="407"/>
        <v>-25.79</v>
      </c>
      <c r="P256" s="77">
        <f t="shared" si="407"/>
        <v>-40.39</v>
      </c>
      <c r="Q256" s="771">
        <f t="shared" si="407"/>
        <v>-32.369999999999997</v>
      </c>
      <c r="R256" s="77">
        <f t="shared" si="407"/>
        <v>-51.63</v>
      </c>
      <c r="S256" s="77">
        <f t="shared" si="407"/>
        <v>-40.29</v>
      </c>
      <c r="T256" s="77">
        <f t="shared" si="407"/>
        <v>-31.36</v>
      </c>
      <c r="U256" s="77">
        <f t="shared" si="407"/>
        <v>-46.21</v>
      </c>
      <c r="V256" s="77">
        <f t="shared" si="407"/>
        <v>-50.3</v>
      </c>
      <c r="W256" s="77">
        <f t="shared" si="407"/>
        <v>-37.159999999999997</v>
      </c>
      <c r="X256" s="77">
        <f t="shared" si="407"/>
        <v>-37.85</v>
      </c>
      <c r="Y256" s="77">
        <f t="shared" si="407"/>
        <v>-30.79</v>
      </c>
      <c r="Z256" s="77">
        <f t="shared" si="407"/>
        <v>61.153333333333329</v>
      </c>
      <c r="AA256" s="77">
        <f t="shared" si="407"/>
        <v>-41.16</v>
      </c>
      <c r="AB256" s="77">
        <f t="shared" si="407"/>
        <v>-40.36</v>
      </c>
      <c r="AC256" s="77">
        <f t="shared" si="407"/>
        <v>-37.57</v>
      </c>
      <c r="AD256" s="77">
        <f t="shared" si="407"/>
        <v>11.453333333333333</v>
      </c>
      <c r="AE256" s="77">
        <f t="shared" si="407"/>
        <v>-45.11</v>
      </c>
      <c r="AF256" s="77">
        <f t="shared" si="407"/>
        <v>-49.01</v>
      </c>
      <c r="AG256" s="77">
        <f t="shared" si="407"/>
        <v>53.443333333333328</v>
      </c>
      <c r="AH256" s="77">
        <f t="shared" si="407"/>
        <v>299.49</v>
      </c>
      <c r="AI256" s="77">
        <f t="shared" si="407"/>
        <v>-23.189999999999998</v>
      </c>
      <c r="AJ256" s="77">
        <f t="shared" si="407"/>
        <v>-32.64</v>
      </c>
      <c r="AK256" s="77">
        <f t="shared" ref="AK256:BD256" si="408">IF(AK$136=0,0,AK117-AK346)</f>
        <v>-48.93</v>
      </c>
      <c r="AL256" s="77">
        <f t="shared" si="408"/>
        <v>197.01333333333335</v>
      </c>
      <c r="AM256" s="77">
        <f t="shared" si="408"/>
        <v>-34.409999999999997</v>
      </c>
      <c r="AN256" s="77">
        <f t="shared" si="408"/>
        <v>-7.3766666666666687</v>
      </c>
      <c r="AO256" s="77">
        <f t="shared" si="408"/>
        <v>-23.409999999999997</v>
      </c>
      <c r="AP256" s="77">
        <f t="shared" si="408"/>
        <v>-34.369999999999997</v>
      </c>
      <c r="AQ256" s="77">
        <f t="shared" si="408"/>
        <v>0</v>
      </c>
      <c r="AR256" s="77">
        <f t="shared" si="408"/>
        <v>0</v>
      </c>
      <c r="AS256" s="77">
        <f t="shared" si="408"/>
        <v>0</v>
      </c>
      <c r="AT256" s="77">
        <f t="shared" si="408"/>
        <v>0</v>
      </c>
      <c r="AU256" s="77">
        <f t="shared" si="408"/>
        <v>0</v>
      </c>
      <c r="AV256" s="77">
        <f t="shared" si="408"/>
        <v>0</v>
      </c>
      <c r="AW256" s="77">
        <f t="shared" si="408"/>
        <v>0</v>
      </c>
      <c r="AX256" s="77">
        <f t="shared" si="408"/>
        <v>0</v>
      </c>
      <c r="AY256" s="77">
        <f t="shared" si="408"/>
        <v>0</v>
      </c>
      <c r="AZ256" s="77">
        <f t="shared" si="408"/>
        <v>0</v>
      </c>
      <c r="BA256" s="77">
        <f t="shared" si="408"/>
        <v>0</v>
      </c>
      <c r="BB256" s="77">
        <f t="shared" si="408"/>
        <v>0</v>
      </c>
      <c r="BC256" s="77">
        <f t="shared" si="408"/>
        <v>0</v>
      </c>
      <c r="BD256" s="77">
        <f t="shared" si="408"/>
        <v>0</v>
      </c>
      <c r="BE256" s="251"/>
      <c r="BF256" s="162">
        <f>SUM(E256:H256)</f>
        <v>-136.06666666666669</v>
      </c>
      <c r="BG256" s="157">
        <f>SUM(I256:L256)</f>
        <v>213.28666666666669</v>
      </c>
      <c r="BH256" s="157">
        <f>SUM(M256:Q256)</f>
        <v>120.29666666666668</v>
      </c>
      <c r="BI256" s="157">
        <f>SUM(R256:U256)</f>
        <v>-169.49</v>
      </c>
      <c r="BJ256" s="157">
        <f>SUM(V256:Y256)</f>
        <v>-156.1</v>
      </c>
      <c r="BK256" s="157">
        <f>SUM(Z256:AD256)</f>
        <v>-46.483333333333334</v>
      </c>
      <c r="BL256" s="157">
        <f>SUM(AE256:AH256)</f>
        <v>258.81333333333333</v>
      </c>
      <c r="BM256" s="157">
        <f>SUM(AI256:AL256)</f>
        <v>92.253333333333359</v>
      </c>
      <c r="BN256" s="157">
        <f>SUM(AM256:AQ256)</f>
        <v>-99.566666666666663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76.943333333333356</v>
      </c>
      <c r="BS256" s="157">
        <f>SUM(BF256:BH256)</f>
        <v>197.51666666666668</v>
      </c>
      <c r="BT256" s="157">
        <f>SUM(BI256:BK256)</f>
        <v>-372.07333333333338</v>
      </c>
      <c r="BU256" s="157">
        <f>SUM(BL256:BN256)</f>
        <v>251.50000000000006</v>
      </c>
      <c r="BV256" s="157">
        <f>SUM(BO256:BQ256)</f>
        <v>0</v>
      </c>
      <c r="BW256" s="157">
        <f>SUM(BF256:BK256)</f>
        <v>-174.55666666666667</v>
      </c>
      <c r="BX256" s="157">
        <f>SUM(BL256:BQ256)</f>
        <v>251.50000000000006</v>
      </c>
      <c r="BY256" s="157">
        <f>IF(Info!$O$3="Q1",$BS256,IF(Info!$O$3="Q2",$BS256+$BT256,IF(Info!$O$3="Q3",$BS256+$BT256+$BU256,$BR256)))</f>
        <v>197.51666666666668</v>
      </c>
      <c r="BZ256" s="157">
        <f>IF(Info!$O$3="Q1",$BS256,IF(Info!$O$3="Q2",$BT256,IF(Info!$O$3="Q3",$BU256,$BV256)))</f>
        <v>197.51666666666668</v>
      </c>
      <c r="CA256" s="48"/>
    </row>
    <row r="257" spans="1:79" ht="13.95" customHeight="1" x14ac:dyDescent="0.3">
      <c r="A257" s="248">
        <v>6.36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781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ht="13.95" customHeight="1" x14ac:dyDescent="0.3">
      <c r="A258" s="248"/>
      <c r="B258" s="78" t="s">
        <v>83</v>
      </c>
      <c r="C258" s="250"/>
      <c r="D258" s="161">
        <f>SUM(E258:BD258)</f>
        <v>-148.26000000000002</v>
      </c>
      <c r="E258" s="77">
        <f t="shared" ref="E258:AJ258" si="409">IF(E$136=0,0,E119-E348)</f>
        <v>-4.87</v>
      </c>
      <c r="F258" s="77">
        <f t="shared" si="409"/>
        <v>-4.5199999999999996</v>
      </c>
      <c r="G258" s="77">
        <f t="shared" si="409"/>
        <v>-3.37</v>
      </c>
      <c r="H258" s="77">
        <f t="shared" si="409"/>
        <v>-5.33</v>
      </c>
      <c r="I258" s="77">
        <f t="shared" si="409"/>
        <v>-4</v>
      </c>
      <c r="J258" s="77">
        <f t="shared" si="409"/>
        <v>-5.19</v>
      </c>
      <c r="K258" s="77">
        <f t="shared" si="409"/>
        <v>-3.06</v>
      </c>
      <c r="L258" s="77">
        <f t="shared" si="409"/>
        <v>-3.23</v>
      </c>
      <c r="M258" s="77">
        <f t="shared" si="409"/>
        <v>-2.64</v>
      </c>
      <c r="N258" s="77">
        <f t="shared" si="409"/>
        <v>-2.66</v>
      </c>
      <c r="O258" s="77">
        <f t="shared" si="409"/>
        <v>-2.98</v>
      </c>
      <c r="P258" s="77">
        <f t="shared" si="409"/>
        <v>-3.75</v>
      </c>
      <c r="Q258" s="771">
        <f t="shared" si="409"/>
        <v>-3.03</v>
      </c>
      <c r="R258" s="77">
        <f t="shared" si="409"/>
        <v>-5.27</v>
      </c>
      <c r="S258" s="77">
        <f t="shared" si="409"/>
        <v>-5.15</v>
      </c>
      <c r="T258" s="77">
        <f t="shared" si="409"/>
        <v>-5.03</v>
      </c>
      <c r="U258" s="77">
        <f t="shared" si="409"/>
        <v>-3.54</v>
      </c>
      <c r="V258" s="77">
        <f t="shared" si="409"/>
        <v>-4.5</v>
      </c>
      <c r="W258" s="77">
        <f t="shared" si="409"/>
        <v>-4.29</v>
      </c>
      <c r="X258" s="77">
        <f t="shared" si="409"/>
        <v>-3.23</v>
      </c>
      <c r="Y258" s="77">
        <f t="shared" si="409"/>
        <v>-3.67</v>
      </c>
      <c r="Z258" s="77">
        <f t="shared" si="409"/>
        <v>-3.4</v>
      </c>
      <c r="AA258" s="77">
        <f t="shared" si="409"/>
        <v>-3.34</v>
      </c>
      <c r="AB258" s="77">
        <f t="shared" si="409"/>
        <v>-2.67</v>
      </c>
      <c r="AC258" s="77">
        <f t="shared" si="409"/>
        <v>-4.22</v>
      </c>
      <c r="AD258" s="77">
        <f t="shared" si="409"/>
        <v>-2.64</v>
      </c>
      <c r="AE258" s="77">
        <f t="shared" si="409"/>
        <v>-4.5599999999999996</v>
      </c>
      <c r="AF258" s="77">
        <f t="shared" si="409"/>
        <v>-4.72</v>
      </c>
      <c r="AG258" s="77">
        <f t="shared" si="409"/>
        <v>-4.43</v>
      </c>
      <c r="AH258" s="77">
        <f t="shared" si="409"/>
        <v>-5.0199999999999996</v>
      </c>
      <c r="AI258" s="77">
        <f t="shared" si="409"/>
        <v>-4.33</v>
      </c>
      <c r="AJ258" s="77">
        <f t="shared" si="409"/>
        <v>-4.9800000000000004</v>
      </c>
      <c r="AK258" s="77">
        <f t="shared" ref="AK258:BD258" si="410">IF(AK$136=0,0,AK119-AK348)</f>
        <v>-2.99</v>
      </c>
      <c r="AL258" s="77">
        <f t="shared" si="410"/>
        <v>-3.03</v>
      </c>
      <c r="AM258" s="77">
        <f t="shared" si="410"/>
        <v>-3.62</v>
      </c>
      <c r="AN258" s="77">
        <f t="shared" si="410"/>
        <v>-3.49</v>
      </c>
      <c r="AO258" s="77">
        <f t="shared" si="410"/>
        <v>-3.64</v>
      </c>
      <c r="AP258" s="77">
        <f t="shared" si="410"/>
        <v>-3.87</v>
      </c>
      <c r="AQ258" s="77">
        <f t="shared" si="410"/>
        <v>0</v>
      </c>
      <c r="AR258" s="77">
        <f t="shared" si="410"/>
        <v>0</v>
      </c>
      <c r="AS258" s="77">
        <f t="shared" si="410"/>
        <v>0</v>
      </c>
      <c r="AT258" s="77">
        <f t="shared" si="410"/>
        <v>0</v>
      </c>
      <c r="AU258" s="77">
        <f t="shared" si="410"/>
        <v>0</v>
      </c>
      <c r="AV258" s="77">
        <f t="shared" si="410"/>
        <v>0</v>
      </c>
      <c r="AW258" s="77">
        <f t="shared" si="410"/>
        <v>0</v>
      </c>
      <c r="AX258" s="77">
        <f t="shared" si="410"/>
        <v>0</v>
      </c>
      <c r="AY258" s="77">
        <f t="shared" si="410"/>
        <v>0</v>
      </c>
      <c r="AZ258" s="77">
        <f t="shared" si="410"/>
        <v>0</v>
      </c>
      <c r="BA258" s="77">
        <f t="shared" si="410"/>
        <v>0</v>
      </c>
      <c r="BB258" s="77">
        <f t="shared" si="410"/>
        <v>0</v>
      </c>
      <c r="BC258" s="77">
        <f t="shared" si="410"/>
        <v>0</v>
      </c>
      <c r="BD258" s="77">
        <f t="shared" si="410"/>
        <v>0</v>
      </c>
      <c r="BE258" s="251"/>
      <c r="BF258" s="163">
        <f>SUM(E258:H258)</f>
        <v>-18.090000000000003</v>
      </c>
      <c r="BG258" s="77">
        <f>SUM(I258:L258)</f>
        <v>-15.480000000000002</v>
      </c>
      <c r="BH258" s="77">
        <f>SUM(M258:Q258)</f>
        <v>-15.06</v>
      </c>
      <c r="BI258" s="77">
        <f>SUM(R258:U258)</f>
        <v>-18.989999999999998</v>
      </c>
      <c r="BJ258" s="77">
        <f>SUM(V258:Y258)</f>
        <v>-15.69</v>
      </c>
      <c r="BK258" s="77">
        <f>SUM(Z258:AD258)</f>
        <v>-16.27</v>
      </c>
      <c r="BL258" s="77">
        <f>SUM(AE258:AH258)</f>
        <v>-18.729999999999997</v>
      </c>
      <c r="BM258" s="77">
        <f>SUM(AI258:AL258)</f>
        <v>-15.33</v>
      </c>
      <c r="BN258" s="77">
        <f>SUM(AM258:AQ258)</f>
        <v>-14.620000000000001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-148.26000000000002</v>
      </c>
      <c r="BS258" s="77">
        <f>SUM(BF258:BH258)</f>
        <v>-48.63000000000001</v>
      </c>
      <c r="BT258" s="77">
        <f>SUM(BI258:BK258)</f>
        <v>-50.95</v>
      </c>
      <c r="BU258" s="77">
        <f>SUM(BL258:BN258)</f>
        <v>-48.679999999999993</v>
      </c>
      <c r="BV258" s="77">
        <f>SUM(BO258:BQ258)</f>
        <v>0</v>
      </c>
      <c r="BW258" s="77">
        <f>SUM(BF258:BK258)</f>
        <v>-99.58</v>
      </c>
      <c r="BX258" s="77">
        <f>SUM(BL258:BQ258)</f>
        <v>-48.679999999999993</v>
      </c>
      <c r="BY258" s="77">
        <f>IF(Info!$O$3="Q1",$BS258,IF(Info!$O$3="Q2",$BS258+$BT258,IF(Info!$O$3="Q3",$BS258+$BT258+$BU258,$BR258)))</f>
        <v>-48.63000000000001</v>
      </c>
      <c r="BZ258" s="77">
        <f>IF(Info!$O$3="Q1",$BS258,IF(Info!$O$3="Q2",$BT258,IF(Info!$O$3="Q3",$BU258,$BV258)))</f>
        <v>-48.63000000000001</v>
      </c>
      <c r="CA258" s="48"/>
    </row>
    <row r="259" spans="1:79" ht="13.95" customHeight="1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11">IF(E$136=0,0,E120-E349)</f>
        <v>0</v>
      </c>
      <c r="F259" s="77">
        <f t="shared" si="411"/>
        <v>0</v>
      </c>
      <c r="G259" s="77">
        <f t="shared" si="411"/>
        <v>0</v>
      </c>
      <c r="H259" s="77">
        <f t="shared" si="411"/>
        <v>0</v>
      </c>
      <c r="I259" s="77">
        <f t="shared" si="411"/>
        <v>0</v>
      </c>
      <c r="J259" s="77">
        <f t="shared" si="411"/>
        <v>0</v>
      </c>
      <c r="K259" s="77">
        <f t="shared" si="411"/>
        <v>0</v>
      </c>
      <c r="L259" s="77">
        <f t="shared" si="411"/>
        <v>0</v>
      </c>
      <c r="M259" s="77">
        <f t="shared" si="411"/>
        <v>0</v>
      </c>
      <c r="N259" s="77">
        <f t="shared" si="411"/>
        <v>0</v>
      </c>
      <c r="O259" s="77">
        <f t="shared" si="411"/>
        <v>0</v>
      </c>
      <c r="P259" s="77">
        <f t="shared" si="411"/>
        <v>0</v>
      </c>
      <c r="Q259" s="771">
        <f t="shared" si="411"/>
        <v>0</v>
      </c>
      <c r="R259" s="77">
        <f t="shared" si="411"/>
        <v>0</v>
      </c>
      <c r="S259" s="77">
        <f t="shared" si="411"/>
        <v>0</v>
      </c>
      <c r="T259" s="77">
        <f t="shared" si="411"/>
        <v>0</v>
      </c>
      <c r="U259" s="77">
        <f t="shared" si="411"/>
        <v>0</v>
      </c>
      <c r="V259" s="77">
        <f t="shared" si="411"/>
        <v>0</v>
      </c>
      <c r="W259" s="77">
        <f t="shared" si="411"/>
        <v>0</v>
      </c>
      <c r="X259" s="77">
        <f t="shared" si="411"/>
        <v>0</v>
      </c>
      <c r="Y259" s="77">
        <f t="shared" si="411"/>
        <v>0</v>
      </c>
      <c r="Z259" s="77">
        <f t="shared" si="411"/>
        <v>0</v>
      </c>
      <c r="AA259" s="77">
        <f t="shared" si="411"/>
        <v>0</v>
      </c>
      <c r="AB259" s="77">
        <f t="shared" si="411"/>
        <v>0</v>
      </c>
      <c r="AC259" s="77">
        <f t="shared" si="411"/>
        <v>0</v>
      </c>
      <c r="AD259" s="77">
        <f t="shared" si="411"/>
        <v>0</v>
      </c>
      <c r="AE259" s="77">
        <f t="shared" si="411"/>
        <v>0</v>
      </c>
      <c r="AF259" s="77">
        <f t="shared" si="411"/>
        <v>0</v>
      </c>
      <c r="AG259" s="77">
        <f t="shared" si="411"/>
        <v>0</v>
      </c>
      <c r="AH259" s="77">
        <f t="shared" si="411"/>
        <v>0</v>
      </c>
      <c r="AI259" s="77">
        <f t="shared" si="411"/>
        <v>0</v>
      </c>
      <c r="AJ259" s="77">
        <f t="shared" si="411"/>
        <v>0</v>
      </c>
      <c r="AK259" s="77">
        <f t="shared" ref="AK259:BD259" si="412">IF(AK$136=0,0,AK120-AK349)</f>
        <v>0</v>
      </c>
      <c r="AL259" s="77">
        <f t="shared" si="412"/>
        <v>0</v>
      </c>
      <c r="AM259" s="77">
        <f t="shared" si="412"/>
        <v>0</v>
      </c>
      <c r="AN259" s="77">
        <f t="shared" si="412"/>
        <v>0</v>
      </c>
      <c r="AO259" s="77">
        <f t="shared" si="412"/>
        <v>0</v>
      </c>
      <c r="AP259" s="77">
        <f t="shared" si="412"/>
        <v>0</v>
      </c>
      <c r="AQ259" s="77">
        <f t="shared" si="412"/>
        <v>0</v>
      </c>
      <c r="AR259" s="77">
        <f t="shared" si="412"/>
        <v>0</v>
      </c>
      <c r="AS259" s="77">
        <f t="shared" si="412"/>
        <v>0</v>
      </c>
      <c r="AT259" s="77">
        <f t="shared" si="412"/>
        <v>0</v>
      </c>
      <c r="AU259" s="77">
        <f t="shared" si="412"/>
        <v>0</v>
      </c>
      <c r="AV259" s="77">
        <f t="shared" si="412"/>
        <v>0</v>
      </c>
      <c r="AW259" s="77">
        <f t="shared" si="412"/>
        <v>0</v>
      </c>
      <c r="AX259" s="77">
        <f t="shared" si="412"/>
        <v>0</v>
      </c>
      <c r="AY259" s="77">
        <f t="shared" si="412"/>
        <v>0</v>
      </c>
      <c r="AZ259" s="77">
        <f t="shared" si="412"/>
        <v>0</v>
      </c>
      <c r="BA259" s="77">
        <f t="shared" si="412"/>
        <v>0</v>
      </c>
      <c r="BB259" s="77">
        <f t="shared" si="412"/>
        <v>0</v>
      </c>
      <c r="BC259" s="77">
        <f t="shared" si="412"/>
        <v>0</v>
      </c>
      <c r="BD259" s="77">
        <f t="shared" si="412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ht="13.95" customHeight="1" x14ac:dyDescent="0.3">
      <c r="A260" s="248"/>
      <c r="B260" s="160" t="s">
        <v>373</v>
      </c>
      <c r="C260" s="250"/>
      <c r="D260" s="161">
        <f>SUM(E260:BD260)</f>
        <v>-148.26000000000002</v>
      </c>
      <c r="E260" s="77">
        <f t="shared" ref="E260:AJ260" si="413">IF(E$136=0,0,E121-E350)</f>
        <v>-4.87</v>
      </c>
      <c r="F260" s="77">
        <f t="shared" si="413"/>
        <v>-4.5199999999999996</v>
      </c>
      <c r="G260" s="77">
        <f t="shared" si="413"/>
        <v>-3.37</v>
      </c>
      <c r="H260" s="77">
        <f t="shared" si="413"/>
        <v>-5.33</v>
      </c>
      <c r="I260" s="77">
        <f t="shared" si="413"/>
        <v>-4</v>
      </c>
      <c r="J260" s="77">
        <f t="shared" si="413"/>
        <v>-5.19</v>
      </c>
      <c r="K260" s="77">
        <f t="shared" si="413"/>
        <v>-3.06</v>
      </c>
      <c r="L260" s="77">
        <f t="shared" si="413"/>
        <v>-3.23</v>
      </c>
      <c r="M260" s="77">
        <f t="shared" si="413"/>
        <v>-2.64</v>
      </c>
      <c r="N260" s="77">
        <f t="shared" si="413"/>
        <v>-2.66</v>
      </c>
      <c r="O260" s="77">
        <f t="shared" si="413"/>
        <v>-2.98</v>
      </c>
      <c r="P260" s="77">
        <f t="shared" si="413"/>
        <v>-3.75</v>
      </c>
      <c r="Q260" s="771">
        <f t="shared" si="413"/>
        <v>-3.03</v>
      </c>
      <c r="R260" s="77">
        <f t="shared" si="413"/>
        <v>-5.27</v>
      </c>
      <c r="S260" s="77">
        <f t="shared" si="413"/>
        <v>-5.15</v>
      </c>
      <c r="T260" s="77">
        <f t="shared" si="413"/>
        <v>-5.03</v>
      </c>
      <c r="U260" s="77">
        <f t="shared" si="413"/>
        <v>-3.54</v>
      </c>
      <c r="V260" s="77">
        <f t="shared" si="413"/>
        <v>-4.5</v>
      </c>
      <c r="W260" s="77">
        <f t="shared" si="413"/>
        <v>-4.29</v>
      </c>
      <c r="X260" s="77">
        <f t="shared" si="413"/>
        <v>-3.23</v>
      </c>
      <c r="Y260" s="77">
        <f t="shared" si="413"/>
        <v>-3.67</v>
      </c>
      <c r="Z260" s="77">
        <f t="shared" si="413"/>
        <v>-3.4</v>
      </c>
      <c r="AA260" s="77">
        <f t="shared" si="413"/>
        <v>-3.34</v>
      </c>
      <c r="AB260" s="77">
        <f t="shared" si="413"/>
        <v>-2.67</v>
      </c>
      <c r="AC260" s="77">
        <f t="shared" si="413"/>
        <v>-4.22</v>
      </c>
      <c r="AD260" s="77">
        <f t="shared" si="413"/>
        <v>-2.64</v>
      </c>
      <c r="AE260" s="77">
        <f t="shared" si="413"/>
        <v>-4.5599999999999996</v>
      </c>
      <c r="AF260" s="77">
        <f t="shared" si="413"/>
        <v>-4.72</v>
      </c>
      <c r="AG260" s="77">
        <f t="shared" si="413"/>
        <v>-4.43</v>
      </c>
      <c r="AH260" s="77">
        <f t="shared" si="413"/>
        <v>-5.0199999999999996</v>
      </c>
      <c r="AI260" s="77">
        <f t="shared" si="413"/>
        <v>-4.33</v>
      </c>
      <c r="AJ260" s="77">
        <f t="shared" si="413"/>
        <v>-4.9800000000000004</v>
      </c>
      <c r="AK260" s="77">
        <f t="shared" ref="AK260:BD260" si="414">IF(AK$136=0,0,AK121-AK350)</f>
        <v>-2.99</v>
      </c>
      <c r="AL260" s="77">
        <f t="shared" si="414"/>
        <v>-3.03</v>
      </c>
      <c r="AM260" s="77">
        <f t="shared" si="414"/>
        <v>-3.62</v>
      </c>
      <c r="AN260" s="77">
        <f t="shared" si="414"/>
        <v>-3.49</v>
      </c>
      <c r="AO260" s="77">
        <f t="shared" si="414"/>
        <v>-3.64</v>
      </c>
      <c r="AP260" s="77">
        <f t="shared" si="414"/>
        <v>-3.87</v>
      </c>
      <c r="AQ260" s="77">
        <f t="shared" si="414"/>
        <v>0</v>
      </c>
      <c r="AR260" s="77">
        <f t="shared" si="414"/>
        <v>0</v>
      </c>
      <c r="AS260" s="77">
        <f t="shared" si="414"/>
        <v>0</v>
      </c>
      <c r="AT260" s="77">
        <f t="shared" si="414"/>
        <v>0</v>
      </c>
      <c r="AU260" s="77">
        <f t="shared" si="414"/>
        <v>0</v>
      </c>
      <c r="AV260" s="77">
        <f t="shared" si="414"/>
        <v>0</v>
      </c>
      <c r="AW260" s="77">
        <f t="shared" si="414"/>
        <v>0</v>
      </c>
      <c r="AX260" s="77">
        <f t="shared" si="414"/>
        <v>0</v>
      </c>
      <c r="AY260" s="77">
        <f t="shared" si="414"/>
        <v>0</v>
      </c>
      <c r="AZ260" s="77">
        <f t="shared" si="414"/>
        <v>0</v>
      </c>
      <c r="BA260" s="77">
        <f t="shared" si="414"/>
        <v>0</v>
      </c>
      <c r="BB260" s="77">
        <f t="shared" si="414"/>
        <v>0</v>
      </c>
      <c r="BC260" s="77">
        <f t="shared" si="414"/>
        <v>0</v>
      </c>
      <c r="BD260" s="77">
        <f t="shared" si="414"/>
        <v>0</v>
      </c>
      <c r="BE260" s="251"/>
      <c r="BF260" s="162">
        <f>SUM(E260:H260)</f>
        <v>-18.090000000000003</v>
      </c>
      <c r="BG260" s="157">
        <f>SUM(I260:L260)</f>
        <v>-15.480000000000002</v>
      </c>
      <c r="BH260" s="157">
        <f>SUM(M260:Q260)</f>
        <v>-15.06</v>
      </c>
      <c r="BI260" s="157">
        <f>SUM(R260:U260)</f>
        <v>-18.989999999999998</v>
      </c>
      <c r="BJ260" s="157">
        <f>SUM(V260:Y260)</f>
        <v>-15.69</v>
      </c>
      <c r="BK260" s="157">
        <f>SUM(Z260:AD260)</f>
        <v>-16.27</v>
      </c>
      <c r="BL260" s="157">
        <f>SUM(AE260:AH260)</f>
        <v>-18.729999999999997</v>
      </c>
      <c r="BM260" s="157">
        <f>SUM(AI260:AL260)</f>
        <v>-15.33</v>
      </c>
      <c r="BN260" s="157">
        <f>SUM(AM260:AQ260)</f>
        <v>-14.620000000000001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-148.26000000000002</v>
      </c>
      <c r="BS260" s="157">
        <f>SUM(BF260:BH260)</f>
        <v>-48.63000000000001</v>
      </c>
      <c r="BT260" s="157">
        <f>SUM(BI260:BK260)</f>
        <v>-50.95</v>
      </c>
      <c r="BU260" s="157">
        <f>SUM(BL260:BN260)</f>
        <v>-48.679999999999993</v>
      </c>
      <c r="BV260" s="157">
        <f>SUM(BO260:BQ260)</f>
        <v>0</v>
      </c>
      <c r="BW260" s="157">
        <f>SUM(BF260:BK260)</f>
        <v>-99.58</v>
      </c>
      <c r="BX260" s="157">
        <f>SUM(BL260:BQ260)</f>
        <v>-48.679999999999993</v>
      </c>
      <c r="BY260" s="157">
        <f>IF(Info!$O$3="Q1",$BS260,IF(Info!$O$3="Q2",$BS260+$BT260,IF(Info!$O$3="Q3",$BS260+$BT260+$BU260,$BR260)))</f>
        <v>-48.63000000000001</v>
      </c>
      <c r="BZ260" s="157">
        <f>IF(Info!$O$3="Q1",$BS260,IF(Info!$O$3="Q2",$BT260,IF(Info!$O$3="Q3",$BU260,$BV260)))</f>
        <v>-48.63000000000001</v>
      </c>
      <c r="CA260" s="48"/>
    </row>
    <row r="261" spans="1:79" ht="13.95" customHeight="1" x14ac:dyDescent="0.3">
      <c r="A261" s="248">
        <v>9.27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781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ht="13.95" customHeight="1" x14ac:dyDescent="0.3">
      <c r="A262" s="248"/>
      <c r="B262" s="78" t="s">
        <v>87</v>
      </c>
      <c r="C262" s="250"/>
      <c r="D262" s="161">
        <f t="shared" ref="D262:D273" si="415">SUM(E262:BD262)</f>
        <v>-1957.6879999999996</v>
      </c>
      <c r="E262" s="77">
        <f t="shared" ref="E262:AJ262" si="416">IF(E$136=0,0,E123-E352)</f>
        <v>-130.16000000000008</v>
      </c>
      <c r="F262" s="77">
        <f t="shared" si="416"/>
        <v>22.689999999999941</v>
      </c>
      <c r="G262" s="77">
        <f t="shared" si="416"/>
        <v>-188.21000000000004</v>
      </c>
      <c r="H262" s="77">
        <f t="shared" si="416"/>
        <v>-196.45000000000005</v>
      </c>
      <c r="I262" s="77">
        <f t="shared" si="416"/>
        <v>103.98000000000002</v>
      </c>
      <c r="J262" s="77">
        <f t="shared" si="416"/>
        <v>44.410000000000082</v>
      </c>
      <c r="K262" s="77">
        <f t="shared" si="416"/>
        <v>483.4</v>
      </c>
      <c r="L262" s="77">
        <f t="shared" si="416"/>
        <v>358.78</v>
      </c>
      <c r="M262" s="77">
        <f t="shared" si="416"/>
        <v>-61.480000000000018</v>
      </c>
      <c r="N262" s="77">
        <f t="shared" si="416"/>
        <v>106.48000000000002</v>
      </c>
      <c r="O262" s="77">
        <f t="shared" si="416"/>
        <v>-143.66999999999996</v>
      </c>
      <c r="P262" s="77">
        <f t="shared" si="416"/>
        <v>69.260000000000105</v>
      </c>
      <c r="Q262" s="771">
        <f t="shared" si="416"/>
        <v>-67.669999999999959</v>
      </c>
      <c r="R262" s="77">
        <f t="shared" si="416"/>
        <v>114.1149999999999</v>
      </c>
      <c r="S262" s="77">
        <f t="shared" si="416"/>
        <v>13.594999999999914</v>
      </c>
      <c r="T262" s="77">
        <f t="shared" si="416"/>
        <v>-35.235000000000014</v>
      </c>
      <c r="U262" s="77">
        <f t="shared" si="416"/>
        <v>-155.41500000000008</v>
      </c>
      <c r="V262" s="77">
        <f t="shared" si="416"/>
        <v>17.700000000000045</v>
      </c>
      <c r="W262" s="77">
        <f t="shared" si="416"/>
        <v>-303.00999999999988</v>
      </c>
      <c r="X262" s="77">
        <f t="shared" si="416"/>
        <v>63.730000000000018</v>
      </c>
      <c r="Y262" s="77">
        <f t="shared" si="416"/>
        <v>-23.449999999999932</v>
      </c>
      <c r="Z262" s="77">
        <f t="shared" si="416"/>
        <v>-239.70399999999995</v>
      </c>
      <c r="AA262" s="77">
        <f t="shared" si="416"/>
        <v>-19.354000000000042</v>
      </c>
      <c r="AB262" s="77">
        <f t="shared" si="416"/>
        <v>-393.91399999999999</v>
      </c>
      <c r="AC262" s="77">
        <f t="shared" si="416"/>
        <v>-173.66399999999999</v>
      </c>
      <c r="AD262" s="77">
        <f t="shared" si="416"/>
        <v>-187.35400000000004</v>
      </c>
      <c r="AE262" s="77">
        <f t="shared" si="416"/>
        <v>-107.1875</v>
      </c>
      <c r="AF262" s="77">
        <f t="shared" si="416"/>
        <v>-8.3174999999999955</v>
      </c>
      <c r="AG262" s="77">
        <f t="shared" si="416"/>
        <v>140.00250000000005</v>
      </c>
      <c r="AH262" s="77">
        <f t="shared" si="416"/>
        <v>-339.23750000000007</v>
      </c>
      <c r="AI262" s="77">
        <f t="shared" si="416"/>
        <v>-79.157500000000027</v>
      </c>
      <c r="AJ262" s="77">
        <f t="shared" si="416"/>
        <v>-318.88749999999993</v>
      </c>
      <c r="AK262" s="77">
        <f t="shared" ref="AK262:BD262" si="417">IF(AK$136=0,0,AK123-AK352)</f>
        <v>71.722499999999968</v>
      </c>
      <c r="AL262" s="77">
        <f t="shared" si="417"/>
        <v>0.13250000000005002</v>
      </c>
      <c r="AM262" s="77">
        <f t="shared" si="417"/>
        <v>96.378000000000043</v>
      </c>
      <c r="AN262" s="77">
        <f t="shared" si="417"/>
        <v>-88.391999999999939</v>
      </c>
      <c r="AO262" s="77">
        <f t="shared" si="417"/>
        <v>-249.49199999999996</v>
      </c>
      <c r="AP262" s="77">
        <f t="shared" si="417"/>
        <v>-154.65199999999993</v>
      </c>
      <c r="AQ262" s="77">
        <f t="shared" si="417"/>
        <v>0</v>
      </c>
      <c r="AR262" s="77">
        <f t="shared" si="417"/>
        <v>0</v>
      </c>
      <c r="AS262" s="77">
        <f t="shared" si="417"/>
        <v>0</v>
      </c>
      <c r="AT262" s="77">
        <f t="shared" si="417"/>
        <v>0</v>
      </c>
      <c r="AU262" s="77">
        <f t="shared" si="417"/>
        <v>0</v>
      </c>
      <c r="AV262" s="77">
        <f t="shared" si="417"/>
        <v>0</v>
      </c>
      <c r="AW262" s="77">
        <f t="shared" si="417"/>
        <v>0</v>
      </c>
      <c r="AX262" s="77">
        <f t="shared" si="417"/>
        <v>0</v>
      </c>
      <c r="AY262" s="77">
        <f t="shared" si="417"/>
        <v>0</v>
      </c>
      <c r="AZ262" s="77">
        <f t="shared" si="417"/>
        <v>0</v>
      </c>
      <c r="BA262" s="77">
        <f t="shared" si="417"/>
        <v>0</v>
      </c>
      <c r="BB262" s="77">
        <f t="shared" si="417"/>
        <v>0</v>
      </c>
      <c r="BC262" s="77">
        <f t="shared" si="417"/>
        <v>0</v>
      </c>
      <c r="BD262" s="77">
        <f t="shared" si="417"/>
        <v>0</v>
      </c>
      <c r="BE262" s="251"/>
      <c r="BF262" s="163">
        <f t="shared" ref="BF262:BF273" si="418">SUM(E262:H262)</f>
        <v>-492.13000000000022</v>
      </c>
      <c r="BG262" s="77">
        <f t="shared" ref="BG262:BG273" si="419">SUM(I262:L262)</f>
        <v>990.57</v>
      </c>
      <c r="BH262" s="77">
        <f t="shared" ref="BH262:BH273" si="420">SUM(M262:Q262)</f>
        <v>-97.079999999999814</v>
      </c>
      <c r="BI262" s="77">
        <f t="shared" ref="BI262:BI273" si="421">SUM(R262:U262)</f>
        <v>-62.940000000000282</v>
      </c>
      <c r="BJ262" s="77">
        <f t="shared" ref="BJ262:BJ273" si="422">SUM(V262:Y262)</f>
        <v>-245.02999999999975</v>
      </c>
      <c r="BK262" s="77">
        <f t="shared" ref="BK262:BK273" si="423">SUM(Z262:AD262)</f>
        <v>-1013.99</v>
      </c>
      <c r="BL262" s="77">
        <f t="shared" ref="BL262:BL273" si="424">SUM(AE262:AH262)</f>
        <v>-314.74</v>
      </c>
      <c r="BM262" s="77">
        <f t="shared" ref="BM262:BM273" si="425">SUM(AI262:AL262)</f>
        <v>-326.18999999999994</v>
      </c>
      <c r="BN262" s="77">
        <f t="shared" ref="BN262:BN273" si="426">SUM(AM262:AQ262)</f>
        <v>-396.15799999999979</v>
      </c>
      <c r="BO262" s="77">
        <f t="shared" ref="BO262:BO273" si="427">SUM(AR262:AU262)</f>
        <v>0</v>
      </c>
      <c r="BP262" s="77">
        <f t="shared" ref="BP262:BP273" si="428">SUM(AV262:AY262)</f>
        <v>0</v>
      </c>
      <c r="BQ262" s="77">
        <f t="shared" ref="BQ262:BQ273" si="429">SUM(AZ262:BD262)</f>
        <v>0</v>
      </c>
      <c r="BR262" s="157">
        <f t="shared" ref="BR262:BR273" si="430">SUM(BF262:BQ262)</f>
        <v>-1957.6880000000001</v>
      </c>
      <c r="BS262" s="77">
        <f t="shared" ref="BS262:BS273" si="431">SUM(BF262:BH262)</f>
        <v>401.36</v>
      </c>
      <c r="BT262" s="77">
        <f t="shared" ref="BT262:BT273" si="432">SUM(BI262:BK262)</f>
        <v>-1321.96</v>
      </c>
      <c r="BU262" s="77">
        <f t="shared" ref="BU262:BU273" si="433">SUM(BL262:BN262)</f>
        <v>-1037.0879999999997</v>
      </c>
      <c r="BV262" s="77">
        <f t="shared" ref="BV262:BV273" si="434">SUM(BO262:BQ262)</f>
        <v>0</v>
      </c>
      <c r="BW262" s="77">
        <f t="shared" ref="BW262:BW273" si="435">SUM(BF262:BK262)</f>
        <v>-920.6</v>
      </c>
      <c r="BX262" s="77">
        <f t="shared" ref="BX262:BX273" si="436">SUM(BL262:BQ262)</f>
        <v>-1037.0879999999997</v>
      </c>
      <c r="BY262" s="77">
        <f>IF(Info!$O$3="Q1",$BS262,IF(Info!$O$3="Q2",$BS262+$BT262,IF(Info!$O$3="Q3",$BS262+$BT262+$BU262,$BR262)))</f>
        <v>401.36</v>
      </c>
      <c r="BZ262" s="77">
        <f>IF(Info!$O$3="Q1",$BS262,IF(Info!$O$3="Q2",$BT262,IF(Info!$O$3="Q3",$BU262,$BV262)))</f>
        <v>401.36</v>
      </c>
      <c r="CA262" s="48"/>
    </row>
    <row r="263" spans="1:79" ht="13.95" customHeight="1" x14ac:dyDescent="0.3">
      <c r="A263" s="248"/>
      <c r="B263" s="78" t="s">
        <v>89</v>
      </c>
      <c r="C263" s="250"/>
      <c r="D263" s="161">
        <f t="shared" si="415"/>
        <v>0</v>
      </c>
      <c r="E263" s="77">
        <f t="shared" ref="E263:AJ263" si="437">IF(E$136=0,0,E124-E353)</f>
        <v>0</v>
      </c>
      <c r="F263" s="77">
        <f t="shared" si="437"/>
        <v>0</v>
      </c>
      <c r="G263" s="77">
        <f t="shared" si="437"/>
        <v>0</v>
      </c>
      <c r="H263" s="77">
        <f t="shared" si="437"/>
        <v>0</v>
      </c>
      <c r="I263" s="77">
        <f t="shared" si="437"/>
        <v>0</v>
      </c>
      <c r="J263" s="77">
        <f t="shared" si="437"/>
        <v>0</v>
      </c>
      <c r="K263" s="77">
        <f t="shared" si="437"/>
        <v>0</v>
      </c>
      <c r="L263" s="77">
        <f t="shared" si="437"/>
        <v>0</v>
      </c>
      <c r="M263" s="77">
        <f t="shared" si="437"/>
        <v>0</v>
      </c>
      <c r="N263" s="77">
        <f t="shared" si="437"/>
        <v>0</v>
      </c>
      <c r="O263" s="77">
        <f t="shared" si="437"/>
        <v>0</v>
      </c>
      <c r="P263" s="77">
        <f t="shared" si="437"/>
        <v>0</v>
      </c>
      <c r="Q263" s="771">
        <f t="shared" si="437"/>
        <v>0</v>
      </c>
      <c r="R263" s="77">
        <f t="shared" si="437"/>
        <v>0</v>
      </c>
      <c r="S263" s="77">
        <f t="shared" si="437"/>
        <v>0</v>
      </c>
      <c r="T263" s="77">
        <f t="shared" si="437"/>
        <v>0</v>
      </c>
      <c r="U263" s="77">
        <f t="shared" si="437"/>
        <v>0</v>
      </c>
      <c r="V263" s="77">
        <f t="shared" si="437"/>
        <v>0</v>
      </c>
      <c r="W263" s="77">
        <f t="shared" si="437"/>
        <v>0</v>
      </c>
      <c r="X263" s="77">
        <f t="shared" si="437"/>
        <v>0</v>
      </c>
      <c r="Y263" s="77">
        <f t="shared" si="437"/>
        <v>0</v>
      </c>
      <c r="Z263" s="77">
        <f t="shared" si="437"/>
        <v>0</v>
      </c>
      <c r="AA263" s="77">
        <f t="shared" si="437"/>
        <v>0</v>
      </c>
      <c r="AB263" s="77">
        <f t="shared" si="437"/>
        <v>0</v>
      </c>
      <c r="AC263" s="77">
        <f t="shared" si="437"/>
        <v>0</v>
      </c>
      <c r="AD263" s="77">
        <f t="shared" si="437"/>
        <v>0</v>
      </c>
      <c r="AE263" s="77">
        <f t="shared" si="437"/>
        <v>0</v>
      </c>
      <c r="AF263" s="77">
        <f t="shared" si="437"/>
        <v>0</v>
      </c>
      <c r="AG263" s="77">
        <f t="shared" si="437"/>
        <v>0</v>
      </c>
      <c r="AH263" s="77">
        <f t="shared" si="437"/>
        <v>0</v>
      </c>
      <c r="AI263" s="77">
        <f t="shared" si="437"/>
        <v>0</v>
      </c>
      <c r="AJ263" s="77">
        <f t="shared" si="437"/>
        <v>0</v>
      </c>
      <c r="AK263" s="77">
        <f t="shared" ref="AK263:BD263" si="438">IF(AK$136=0,0,AK124-AK353)</f>
        <v>0</v>
      </c>
      <c r="AL263" s="77">
        <f t="shared" si="438"/>
        <v>0</v>
      </c>
      <c r="AM263" s="77">
        <f t="shared" si="438"/>
        <v>0</v>
      </c>
      <c r="AN263" s="77">
        <f t="shared" si="438"/>
        <v>0</v>
      </c>
      <c r="AO263" s="77">
        <f t="shared" si="438"/>
        <v>0</v>
      </c>
      <c r="AP263" s="77">
        <f t="shared" si="438"/>
        <v>0</v>
      </c>
      <c r="AQ263" s="77">
        <f t="shared" si="438"/>
        <v>0</v>
      </c>
      <c r="AR263" s="77">
        <f t="shared" si="438"/>
        <v>0</v>
      </c>
      <c r="AS263" s="77">
        <f t="shared" si="438"/>
        <v>0</v>
      </c>
      <c r="AT263" s="77">
        <f t="shared" si="438"/>
        <v>0</v>
      </c>
      <c r="AU263" s="77">
        <f t="shared" si="438"/>
        <v>0</v>
      </c>
      <c r="AV263" s="77">
        <f t="shared" si="438"/>
        <v>0</v>
      </c>
      <c r="AW263" s="77">
        <f t="shared" si="438"/>
        <v>0</v>
      </c>
      <c r="AX263" s="77">
        <f t="shared" si="438"/>
        <v>0</v>
      </c>
      <c r="AY263" s="77">
        <f t="shared" si="438"/>
        <v>0</v>
      </c>
      <c r="AZ263" s="77">
        <f t="shared" si="438"/>
        <v>0</v>
      </c>
      <c r="BA263" s="77">
        <f t="shared" si="438"/>
        <v>0</v>
      </c>
      <c r="BB263" s="77">
        <f t="shared" si="438"/>
        <v>0</v>
      </c>
      <c r="BC263" s="77">
        <f t="shared" si="438"/>
        <v>0</v>
      </c>
      <c r="BD263" s="77">
        <f t="shared" si="438"/>
        <v>0</v>
      </c>
      <c r="BE263" s="251"/>
      <c r="BF263" s="163">
        <f t="shared" si="418"/>
        <v>0</v>
      </c>
      <c r="BG263" s="77">
        <f t="shared" si="419"/>
        <v>0</v>
      </c>
      <c r="BH263" s="77">
        <f t="shared" si="420"/>
        <v>0</v>
      </c>
      <c r="BI263" s="77">
        <f t="shared" si="421"/>
        <v>0</v>
      </c>
      <c r="BJ263" s="77">
        <f t="shared" si="422"/>
        <v>0</v>
      </c>
      <c r="BK263" s="77">
        <f t="shared" si="423"/>
        <v>0</v>
      </c>
      <c r="BL263" s="77">
        <f t="shared" si="424"/>
        <v>0</v>
      </c>
      <c r="BM263" s="77">
        <f t="shared" si="425"/>
        <v>0</v>
      </c>
      <c r="BN263" s="77">
        <f t="shared" si="426"/>
        <v>0</v>
      </c>
      <c r="BO263" s="77">
        <f t="shared" si="427"/>
        <v>0</v>
      </c>
      <c r="BP263" s="77">
        <f t="shared" si="428"/>
        <v>0</v>
      </c>
      <c r="BQ263" s="77">
        <f t="shared" si="429"/>
        <v>0</v>
      </c>
      <c r="BR263" s="157">
        <f t="shared" si="430"/>
        <v>0</v>
      </c>
      <c r="BS263" s="77">
        <f t="shared" si="431"/>
        <v>0</v>
      </c>
      <c r="BT263" s="77">
        <f t="shared" si="432"/>
        <v>0</v>
      </c>
      <c r="BU263" s="77">
        <f t="shared" si="433"/>
        <v>0</v>
      </c>
      <c r="BV263" s="77">
        <f t="shared" si="434"/>
        <v>0</v>
      </c>
      <c r="BW263" s="77">
        <f t="shared" si="435"/>
        <v>0</v>
      </c>
      <c r="BX263" s="77">
        <f t="shared" si="436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ht="13.95" customHeight="1" x14ac:dyDescent="0.3">
      <c r="A264" s="248"/>
      <c r="B264" s="78" t="s">
        <v>424</v>
      </c>
      <c r="C264" s="250"/>
      <c r="D264" s="161">
        <f t="shared" si="415"/>
        <v>9184.3320000000022</v>
      </c>
      <c r="E264" s="77">
        <f t="shared" ref="E264:AJ264" si="439">IF(E$136=0,0,E125-E354)</f>
        <v>317.16500000000008</v>
      </c>
      <c r="F264" s="77">
        <f t="shared" si="439"/>
        <v>569.87500000000011</v>
      </c>
      <c r="G264" s="77">
        <f t="shared" si="439"/>
        <v>200.0150000000001</v>
      </c>
      <c r="H264" s="77">
        <f t="shared" si="439"/>
        <v>360.96500000000015</v>
      </c>
      <c r="I264" s="77">
        <f t="shared" si="439"/>
        <v>457.30750000000012</v>
      </c>
      <c r="J264" s="77">
        <f t="shared" si="439"/>
        <v>10.847500000000082</v>
      </c>
      <c r="K264" s="77">
        <f t="shared" si="439"/>
        <v>313.87750000000017</v>
      </c>
      <c r="L264" s="77">
        <f t="shared" si="439"/>
        <v>104.79750000000013</v>
      </c>
      <c r="M264" s="77">
        <f t="shared" si="439"/>
        <v>396.15999999999997</v>
      </c>
      <c r="N264" s="77">
        <f t="shared" si="439"/>
        <v>82.110000000000014</v>
      </c>
      <c r="O264" s="77">
        <f t="shared" si="439"/>
        <v>31.07000000000005</v>
      </c>
      <c r="P264" s="77">
        <f t="shared" si="439"/>
        <v>216.74</v>
      </c>
      <c r="Q264" s="771">
        <f t="shared" si="439"/>
        <v>19.350000000000023</v>
      </c>
      <c r="R264" s="77">
        <f t="shared" si="439"/>
        <v>189.19000000000005</v>
      </c>
      <c r="S264" s="77">
        <f t="shared" si="439"/>
        <v>426.31000000000006</v>
      </c>
      <c r="T264" s="77">
        <f t="shared" si="439"/>
        <v>378.48</v>
      </c>
      <c r="U264" s="77">
        <f t="shared" si="439"/>
        <v>276.27999999999997</v>
      </c>
      <c r="V264" s="77">
        <f t="shared" si="439"/>
        <v>490.71250000000009</v>
      </c>
      <c r="W264" s="77">
        <f t="shared" si="439"/>
        <v>499.45249999999999</v>
      </c>
      <c r="X264" s="77">
        <f t="shared" si="439"/>
        <v>421.62250000000006</v>
      </c>
      <c r="Y264" s="77">
        <f t="shared" si="439"/>
        <v>468.9425</v>
      </c>
      <c r="Z264" s="77">
        <f t="shared" si="439"/>
        <v>143.94000000000005</v>
      </c>
      <c r="AA264" s="77">
        <f t="shared" si="439"/>
        <v>-93.909999999999854</v>
      </c>
      <c r="AB264" s="77">
        <f t="shared" si="439"/>
        <v>281.97000000000025</v>
      </c>
      <c r="AC264" s="77">
        <f t="shared" si="439"/>
        <v>-408.86999999999989</v>
      </c>
      <c r="AD264" s="77">
        <f t="shared" si="439"/>
        <v>-199.22999999999979</v>
      </c>
      <c r="AE264" s="77">
        <f t="shared" si="439"/>
        <v>575.35749999999996</v>
      </c>
      <c r="AF264" s="77">
        <f t="shared" si="439"/>
        <v>555.98749999999995</v>
      </c>
      <c r="AG264" s="77">
        <f t="shared" si="439"/>
        <v>299.50749999999994</v>
      </c>
      <c r="AH264" s="77">
        <f t="shared" si="439"/>
        <v>453.8175</v>
      </c>
      <c r="AI264" s="77">
        <f t="shared" si="439"/>
        <v>-21.38250000000005</v>
      </c>
      <c r="AJ264" s="77">
        <f t="shared" si="439"/>
        <v>191.84749999999997</v>
      </c>
      <c r="AK264" s="77">
        <f t="shared" ref="AK264:BD264" si="440">IF(AK$136=0,0,AK125-AK354)</f>
        <v>-77.172500000000127</v>
      </c>
      <c r="AL264" s="77">
        <f t="shared" si="440"/>
        <v>156.09749999999997</v>
      </c>
      <c r="AM264" s="77">
        <f t="shared" si="440"/>
        <v>309.11799999999994</v>
      </c>
      <c r="AN264" s="77">
        <f t="shared" si="440"/>
        <v>181.43799999999999</v>
      </c>
      <c r="AO264" s="77">
        <f t="shared" si="440"/>
        <v>346.70799999999997</v>
      </c>
      <c r="AP264" s="77">
        <f t="shared" si="440"/>
        <v>257.83799999999997</v>
      </c>
      <c r="AQ264" s="77">
        <f t="shared" si="440"/>
        <v>0</v>
      </c>
      <c r="AR264" s="77">
        <f t="shared" si="440"/>
        <v>0</v>
      </c>
      <c r="AS264" s="77">
        <f t="shared" si="440"/>
        <v>0</v>
      </c>
      <c r="AT264" s="77">
        <f t="shared" si="440"/>
        <v>0</v>
      </c>
      <c r="AU264" s="77">
        <f t="shared" si="440"/>
        <v>0</v>
      </c>
      <c r="AV264" s="77">
        <f t="shared" si="440"/>
        <v>0</v>
      </c>
      <c r="AW264" s="77">
        <f t="shared" si="440"/>
        <v>0</v>
      </c>
      <c r="AX264" s="77">
        <f t="shared" si="440"/>
        <v>0</v>
      </c>
      <c r="AY264" s="77">
        <f t="shared" si="440"/>
        <v>0</v>
      </c>
      <c r="AZ264" s="77">
        <f t="shared" si="440"/>
        <v>0</v>
      </c>
      <c r="BA264" s="77">
        <f t="shared" si="440"/>
        <v>0</v>
      </c>
      <c r="BB264" s="77">
        <f t="shared" si="440"/>
        <v>0</v>
      </c>
      <c r="BC264" s="77">
        <f t="shared" si="440"/>
        <v>0</v>
      </c>
      <c r="BD264" s="77">
        <f t="shared" si="440"/>
        <v>0</v>
      </c>
      <c r="BE264" s="251"/>
      <c r="BF264" s="163">
        <f t="shared" si="418"/>
        <v>1448.0200000000004</v>
      </c>
      <c r="BG264" s="77">
        <f t="shared" si="419"/>
        <v>886.8300000000005</v>
      </c>
      <c r="BH264" s="77">
        <f t="shared" si="420"/>
        <v>745.43000000000006</v>
      </c>
      <c r="BI264" s="77">
        <f t="shared" si="421"/>
        <v>1270.2600000000002</v>
      </c>
      <c r="BJ264" s="77">
        <f t="shared" si="422"/>
        <v>1880.73</v>
      </c>
      <c r="BK264" s="77">
        <f t="shared" si="423"/>
        <v>-276.09999999999923</v>
      </c>
      <c r="BL264" s="77">
        <f t="shared" si="424"/>
        <v>1884.6699999999996</v>
      </c>
      <c r="BM264" s="77">
        <f t="shared" si="425"/>
        <v>249.38999999999976</v>
      </c>
      <c r="BN264" s="77">
        <f t="shared" si="426"/>
        <v>1095.1019999999999</v>
      </c>
      <c r="BO264" s="77">
        <f t="shared" si="427"/>
        <v>0</v>
      </c>
      <c r="BP264" s="77">
        <f t="shared" si="428"/>
        <v>0</v>
      </c>
      <c r="BQ264" s="77">
        <f t="shared" si="429"/>
        <v>0</v>
      </c>
      <c r="BR264" s="157">
        <f t="shared" si="430"/>
        <v>9184.3319999999985</v>
      </c>
      <c r="BS264" s="77">
        <f t="shared" si="431"/>
        <v>3080.2800000000007</v>
      </c>
      <c r="BT264" s="77">
        <f t="shared" si="432"/>
        <v>2874.8900000000012</v>
      </c>
      <c r="BU264" s="77">
        <f t="shared" si="433"/>
        <v>3229.1619999999994</v>
      </c>
      <c r="BV264" s="77">
        <f t="shared" si="434"/>
        <v>0</v>
      </c>
      <c r="BW264" s="77">
        <f t="shared" si="435"/>
        <v>5955.170000000001</v>
      </c>
      <c r="BX264" s="77">
        <f t="shared" si="436"/>
        <v>3229.1619999999994</v>
      </c>
      <c r="BY264" s="77">
        <f>IF(Info!$O$3="Q1",$BS264,IF(Info!$O$3="Q2",$BS264+$BT264,IF(Info!$O$3="Q3",$BS264+$BT264+$BU264,$BR264)))</f>
        <v>3080.2800000000007</v>
      </c>
      <c r="BZ264" s="77">
        <f>IF(Info!$O$3="Q1",$BS264,IF(Info!$O$3="Q2",$BT264,IF(Info!$O$3="Q3",$BU264,$BV264)))</f>
        <v>3080.2800000000007</v>
      </c>
      <c r="CA264" s="48"/>
    </row>
    <row r="265" spans="1:79" ht="13.95" customHeight="1" x14ac:dyDescent="0.3">
      <c r="A265" s="248"/>
      <c r="B265" s="78" t="s">
        <v>93</v>
      </c>
      <c r="C265" s="250"/>
      <c r="D265" s="161">
        <f t="shared" si="415"/>
        <v>0</v>
      </c>
      <c r="E265" s="77">
        <f t="shared" ref="E265:AJ265" si="441">IF(E$136=0,0,E126-E355)</f>
        <v>0</v>
      </c>
      <c r="F265" s="77">
        <f t="shared" si="441"/>
        <v>0</v>
      </c>
      <c r="G265" s="77">
        <f t="shared" si="441"/>
        <v>0</v>
      </c>
      <c r="H265" s="77">
        <f t="shared" si="441"/>
        <v>0</v>
      </c>
      <c r="I265" s="77">
        <f t="shared" si="441"/>
        <v>0</v>
      </c>
      <c r="J265" s="77">
        <f t="shared" si="441"/>
        <v>0</v>
      </c>
      <c r="K265" s="77">
        <f t="shared" si="441"/>
        <v>0</v>
      </c>
      <c r="L265" s="77">
        <f t="shared" si="441"/>
        <v>0</v>
      </c>
      <c r="M265" s="77">
        <f t="shared" si="441"/>
        <v>0</v>
      </c>
      <c r="N265" s="77">
        <f t="shared" si="441"/>
        <v>0</v>
      </c>
      <c r="O265" s="77">
        <f t="shared" si="441"/>
        <v>0</v>
      </c>
      <c r="P265" s="77">
        <f t="shared" si="441"/>
        <v>0</v>
      </c>
      <c r="Q265" s="771">
        <f t="shared" si="441"/>
        <v>0</v>
      </c>
      <c r="R265" s="77">
        <f t="shared" si="441"/>
        <v>0</v>
      </c>
      <c r="S265" s="77">
        <f t="shared" si="441"/>
        <v>0</v>
      </c>
      <c r="T265" s="77">
        <f t="shared" si="441"/>
        <v>0</v>
      </c>
      <c r="U265" s="77">
        <f t="shared" si="441"/>
        <v>0</v>
      </c>
      <c r="V265" s="77">
        <f t="shared" si="441"/>
        <v>0</v>
      </c>
      <c r="W265" s="77">
        <f t="shared" si="441"/>
        <v>0</v>
      </c>
      <c r="X265" s="77">
        <f t="shared" si="441"/>
        <v>0</v>
      </c>
      <c r="Y265" s="77">
        <f t="shared" si="441"/>
        <v>0</v>
      </c>
      <c r="Z265" s="77">
        <f t="shared" si="441"/>
        <v>0</v>
      </c>
      <c r="AA265" s="77">
        <f t="shared" si="441"/>
        <v>0</v>
      </c>
      <c r="AB265" s="77">
        <f t="shared" si="441"/>
        <v>0</v>
      </c>
      <c r="AC265" s="77">
        <f t="shared" si="441"/>
        <v>0</v>
      </c>
      <c r="AD265" s="77">
        <f t="shared" si="441"/>
        <v>0</v>
      </c>
      <c r="AE265" s="77">
        <f t="shared" si="441"/>
        <v>0</v>
      </c>
      <c r="AF265" s="77">
        <f t="shared" si="441"/>
        <v>0</v>
      </c>
      <c r="AG265" s="77">
        <f t="shared" si="441"/>
        <v>0</v>
      </c>
      <c r="AH265" s="77">
        <f t="shared" si="441"/>
        <v>0</v>
      </c>
      <c r="AI265" s="77">
        <f t="shared" si="441"/>
        <v>0</v>
      </c>
      <c r="AJ265" s="77">
        <f t="shared" si="441"/>
        <v>0</v>
      </c>
      <c r="AK265" s="77">
        <f t="shared" ref="AK265:BD265" si="442">IF(AK$136=0,0,AK126-AK355)</f>
        <v>0</v>
      </c>
      <c r="AL265" s="77">
        <f t="shared" si="442"/>
        <v>0</v>
      </c>
      <c r="AM265" s="77">
        <f t="shared" si="442"/>
        <v>0</v>
      </c>
      <c r="AN265" s="77">
        <f t="shared" si="442"/>
        <v>0</v>
      </c>
      <c r="AO265" s="77">
        <f t="shared" si="442"/>
        <v>0</v>
      </c>
      <c r="AP265" s="77">
        <f t="shared" si="442"/>
        <v>0</v>
      </c>
      <c r="AQ265" s="77">
        <f t="shared" si="442"/>
        <v>0</v>
      </c>
      <c r="AR265" s="77">
        <f t="shared" si="442"/>
        <v>0</v>
      </c>
      <c r="AS265" s="77">
        <f t="shared" si="442"/>
        <v>0</v>
      </c>
      <c r="AT265" s="77">
        <f t="shared" si="442"/>
        <v>0</v>
      </c>
      <c r="AU265" s="77">
        <f t="shared" si="442"/>
        <v>0</v>
      </c>
      <c r="AV265" s="77">
        <f t="shared" si="442"/>
        <v>0</v>
      </c>
      <c r="AW265" s="77">
        <f t="shared" si="442"/>
        <v>0</v>
      </c>
      <c r="AX265" s="77">
        <f t="shared" si="442"/>
        <v>0</v>
      </c>
      <c r="AY265" s="77">
        <f t="shared" si="442"/>
        <v>0</v>
      </c>
      <c r="AZ265" s="77">
        <f t="shared" si="442"/>
        <v>0</v>
      </c>
      <c r="BA265" s="77">
        <f t="shared" si="442"/>
        <v>0</v>
      </c>
      <c r="BB265" s="77">
        <f t="shared" si="442"/>
        <v>0</v>
      </c>
      <c r="BC265" s="77">
        <f t="shared" si="442"/>
        <v>0</v>
      </c>
      <c r="BD265" s="77">
        <f t="shared" si="442"/>
        <v>0</v>
      </c>
      <c r="BE265" s="251"/>
      <c r="BF265" s="163">
        <f t="shared" si="418"/>
        <v>0</v>
      </c>
      <c r="BG265" s="77">
        <f t="shared" si="419"/>
        <v>0</v>
      </c>
      <c r="BH265" s="77">
        <f t="shared" si="420"/>
        <v>0</v>
      </c>
      <c r="BI265" s="77">
        <f t="shared" si="421"/>
        <v>0</v>
      </c>
      <c r="BJ265" s="77">
        <f t="shared" si="422"/>
        <v>0</v>
      </c>
      <c r="BK265" s="77">
        <f t="shared" si="423"/>
        <v>0</v>
      </c>
      <c r="BL265" s="77">
        <f t="shared" si="424"/>
        <v>0</v>
      </c>
      <c r="BM265" s="77">
        <f t="shared" si="425"/>
        <v>0</v>
      </c>
      <c r="BN265" s="77">
        <f t="shared" si="426"/>
        <v>0</v>
      </c>
      <c r="BO265" s="77">
        <f t="shared" si="427"/>
        <v>0</v>
      </c>
      <c r="BP265" s="77">
        <f t="shared" si="428"/>
        <v>0</v>
      </c>
      <c r="BQ265" s="77">
        <f t="shared" si="429"/>
        <v>0</v>
      </c>
      <c r="BR265" s="157">
        <f t="shared" si="430"/>
        <v>0</v>
      </c>
      <c r="BS265" s="77">
        <f t="shared" si="431"/>
        <v>0</v>
      </c>
      <c r="BT265" s="77">
        <f t="shared" si="432"/>
        <v>0</v>
      </c>
      <c r="BU265" s="77">
        <f t="shared" si="433"/>
        <v>0</v>
      </c>
      <c r="BV265" s="77">
        <f t="shared" si="434"/>
        <v>0</v>
      </c>
      <c r="BW265" s="77">
        <f t="shared" si="435"/>
        <v>0</v>
      </c>
      <c r="BX265" s="77">
        <f t="shared" si="436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ht="13.95" customHeight="1" x14ac:dyDescent="0.3">
      <c r="A266" s="248"/>
      <c r="B266" s="78" t="s">
        <v>95</v>
      </c>
      <c r="C266" s="250"/>
      <c r="D266" s="161">
        <f t="shared" si="415"/>
        <v>0</v>
      </c>
      <c r="E266" s="77">
        <f t="shared" ref="E266:AJ266" si="443">IF(E$136=0,0,E127-E356)</f>
        <v>0</v>
      </c>
      <c r="F266" s="77">
        <f t="shared" si="443"/>
        <v>0</v>
      </c>
      <c r="G266" s="77">
        <f t="shared" si="443"/>
        <v>0</v>
      </c>
      <c r="H266" s="77">
        <f t="shared" si="443"/>
        <v>0</v>
      </c>
      <c r="I266" s="77">
        <f t="shared" si="443"/>
        <v>0</v>
      </c>
      <c r="J266" s="77">
        <f t="shared" si="443"/>
        <v>0</v>
      </c>
      <c r="K266" s="77">
        <f t="shared" si="443"/>
        <v>0</v>
      </c>
      <c r="L266" s="77">
        <f t="shared" si="443"/>
        <v>0</v>
      </c>
      <c r="M266" s="77">
        <f t="shared" si="443"/>
        <v>0</v>
      </c>
      <c r="N266" s="77">
        <f t="shared" si="443"/>
        <v>0</v>
      </c>
      <c r="O266" s="77">
        <f t="shared" si="443"/>
        <v>0</v>
      </c>
      <c r="P266" s="77">
        <f t="shared" si="443"/>
        <v>0</v>
      </c>
      <c r="Q266" s="771">
        <f t="shared" si="443"/>
        <v>0</v>
      </c>
      <c r="R266" s="77">
        <f t="shared" si="443"/>
        <v>0</v>
      </c>
      <c r="S266" s="77">
        <f t="shared" si="443"/>
        <v>0</v>
      </c>
      <c r="T266" s="77">
        <f t="shared" si="443"/>
        <v>0</v>
      </c>
      <c r="U266" s="77">
        <f t="shared" si="443"/>
        <v>0</v>
      </c>
      <c r="V266" s="77">
        <f t="shared" si="443"/>
        <v>0</v>
      </c>
      <c r="W266" s="77">
        <f t="shared" si="443"/>
        <v>0</v>
      </c>
      <c r="X266" s="77">
        <f t="shared" si="443"/>
        <v>0</v>
      </c>
      <c r="Y266" s="77">
        <f t="shared" si="443"/>
        <v>0</v>
      </c>
      <c r="Z266" s="77">
        <f t="shared" si="443"/>
        <v>0</v>
      </c>
      <c r="AA266" s="77">
        <f t="shared" si="443"/>
        <v>0</v>
      </c>
      <c r="AB266" s="77">
        <f t="shared" si="443"/>
        <v>0</v>
      </c>
      <c r="AC266" s="77">
        <f t="shared" si="443"/>
        <v>0</v>
      </c>
      <c r="AD266" s="77">
        <f t="shared" si="443"/>
        <v>0</v>
      </c>
      <c r="AE266" s="77">
        <f t="shared" si="443"/>
        <v>0</v>
      </c>
      <c r="AF266" s="77">
        <f t="shared" si="443"/>
        <v>0</v>
      </c>
      <c r="AG266" s="77">
        <f t="shared" si="443"/>
        <v>0</v>
      </c>
      <c r="AH266" s="77">
        <f t="shared" si="443"/>
        <v>0</v>
      </c>
      <c r="AI266" s="77">
        <f t="shared" si="443"/>
        <v>0</v>
      </c>
      <c r="AJ266" s="77">
        <f t="shared" si="443"/>
        <v>0</v>
      </c>
      <c r="AK266" s="77">
        <f t="shared" ref="AK266:BD266" si="444">IF(AK$136=0,0,AK127-AK356)</f>
        <v>0</v>
      </c>
      <c r="AL266" s="77">
        <f t="shared" si="444"/>
        <v>0</v>
      </c>
      <c r="AM266" s="77">
        <f t="shared" si="444"/>
        <v>0</v>
      </c>
      <c r="AN266" s="77">
        <f t="shared" si="444"/>
        <v>0</v>
      </c>
      <c r="AO266" s="77">
        <f t="shared" si="444"/>
        <v>0</v>
      </c>
      <c r="AP266" s="77">
        <f t="shared" si="444"/>
        <v>0</v>
      </c>
      <c r="AQ266" s="77">
        <f t="shared" si="444"/>
        <v>0</v>
      </c>
      <c r="AR266" s="77">
        <f t="shared" si="444"/>
        <v>0</v>
      </c>
      <c r="AS266" s="77">
        <f t="shared" si="444"/>
        <v>0</v>
      </c>
      <c r="AT266" s="77">
        <f t="shared" si="444"/>
        <v>0</v>
      </c>
      <c r="AU266" s="77">
        <f t="shared" si="444"/>
        <v>0</v>
      </c>
      <c r="AV266" s="77">
        <f t="shared" si="444"/>
        <v>0</v>
      </c>
      <c r="AW266" s="77">
        <f t="shared" si="444"/>
        <v>0</v>
      </c>
      <c r="AX266" s="77">
        <f t="shared" si="444"/>
        <v>0</v>
      </c>
      <c r="AY266" s="77">
        <f t="shared" si="444"/>
        <v>0</v>
      </c>
      <c r="AZ266" s="77">
        <f t="shared" si="444"/>
        <v>0</v>
      </c>
      <c r="BA266" s="77">
        <f t="shared" si="444"/>
        <v>0</v>
      </c>
      <c r="BB266" s="77">
        <f t="shared" si="444"/>
        <v>0</v>
      </c>
      <c r="BC266" s="77">
        <f t="shared" si="444"/>
        <v>0</v>
      </c>
      <c r="BD266" s="77">
        <f t="shared" si="444"/>
        <v>0</v>
      </c>
      <c r="BE266" s="251"/>
      <c r="BF266" s="163">
        <f t="shared" si="418"/>
        <v>0</v>
      </c>
      <c r="BG266" s="77">
        <f t="shared" si="419"/>
        <v>0</v>
      </c>
      <c r="BH266" s="77">
        <f t="shared" si="420"/>
        <v>0</v>
      </c>
      <c r="BI266" s="77">
        <f t="shared" si="421"/>
        <v>0</v>
      </c>
      <c r="BJ266" s="77">
        <f t="shared" si="422"/>
        <v>0</v>
      </c>
      <c r="BK266" s="77">
        <f t="shared" si="423"/>
        <v>0</v>
      </c>
      <c r="BL266" s="77">
        <f t="shared" si="424"/>
        <v>0</v>
      </c>
      <c r="BM266" s="77">
        <f t="shared" si="425"/>
        <v>0</v>
      </c>
      <c r="BN266" s="77">
        <f t="shared" si="426"/>
        <v>0</v>
      </c>
      <c r="BO266" s="77">
        <f t="shared" si="427"/>
        <v>0</v>
      </c>
      <c r="BP266" s="77">
        <f t="shared" si="428"/>
        <v>0</v>
      </c>
      <c r="BQ266" s="77">
        <f t="shared" si="429"/>
        <v>0</v>
      </c>
      <c r="BR266" s="157">
        <f t="shared" si="430"/>
        <v>0</v>
      </c>
      <c r="BS266" s="77">
        <f t="shared" si="431"/>
        <v>0</v>
      </c>
      <c r="BT266" s="77">
        <f t="shared" si="432"/>
        <v>0</v>
      </c>
      <c r="BU266" s="77">
        <f t="shared" si="433"/>
        <v>0</v>
      </c>
      <c r="BV266" s="77">
        <f t="shared" si="434"/>
        <v>0</v>
      </c>
      <c r="BW266" s="77">
        <f t="shared" si="435"/>
        <v>0</v>
      </c>
      <c r="BX266" s="77">
        <f t="shared" si="436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ht="13.95" customHeight="1" x14ac:dyDescent="0.3">
      <c r="A267" s="248"/>
      <c r="B267" s="78" t="s">
        <v>97</v>
      </c>
      <c r="C267" s="250"/>
      <c r="D267" s="161">
        <f t="shared" si="415"/>
        <v>0</v>
      </c>
      <c r="E267" s="77">
        <f t="shared" ref="E267:AJ267" si="445">IF(E$136=0,0,E128-E357)</f>
        <v>0</v>
      </c>
      <c r="F267" s="77">
        <f t="shared" si="445"/>
        <v>0</v>
      </c>
      <c r="G267" s="77">
        <f t="shared" si="445"/>
        <v>0</v>
      </c>
      <c r="H267" s="77">
        <f t="shared" si="445"/>
        <v>0</v>
      </c>
      <c r="I267" s="77">
        <f t="shared" si="445"/>
        <v>0</v>
      </c>
      <c r="J267" s="77">
        <f t="shared" si="445"/>
        <v>0</v>
      </c>
      <c r="K267" s="77">
        <f t="shared" si="445"/>
        <v>0</v>
      </c>
      <c r="L267" s="77">
        <f t="shared" si="445"/>
        <v>0</v>
      </c>
      <c r="M267" s="77">
        <f t="shared" si="445"/>
        <v>0</v>
      </c>
      <c r="N267" s="77">
        <f t="shared" si="445"/>
        <v>0</v>
      </c>
      <c r="O267" s="77">
        <f t="shared" si="445"/>
        <v>0</v>
      </c>
      <c r="P267" s="77">
        <f t="shared" si="445"/>
        <v>0</v>
      </c>
      <c r="Q267" s="771">
        <f t="shared" si="445"/>
        <v>0</v>
      </c>
      <c r="R267" s="77">
        <f t="shared" si="445"/>
        <v>0</v>
      </c>
      <c r="S267" s="77">
        <f t="shared" si="445"/>
        <v>0</v>
      </c>
      <c r="T267" s="77">
        <f t="shared" si="445"/>
        <v>0</v>
      </c>
      <c r="U267" s="77">
        <f t="shared" si="445"/>
        <v>0</v>
      </c>
      <c r="V267" s="77">
        <f t="shared" si="445"/>
        <v>0</v>
      </c>
      <c r="W267" s="77">
        <f t="shared" si="445"/>
        <v>0</v>
      </c>
      <c r="X267" s="77">
        <f t="shared" si="445"/>
        <v>0</v>
      </c>
      <c r="Y267" s="77">
        <f t="shared" si="445"/>
        <v>0</v>
      </c>
      <c r="Z267" s="77">
        <f t="shared" si="445"/>
        <v>0</v>
      </c>
      <c r="AA267" s="77">
        <f t="shared" si="445"/>
        <v>0</v>
      </c>
      <c r="AB267" s="77">
        <f t="shared" si="445"/>
        <v>0</v>
      </c>
      <c r="AC267" s="77">
        <f t="shared" si="445"/>
        <v>0</v>
      </c>
      <c r="AD267" s="77">
        <f t="shared" si="445"/>
        <v>0</v>
      </c>
      <c r="AE267" s="77">
        <f t="shared" si="445"/>
        <v>0</v>
      </c>
      <c r="AF267" s="77">
        <f t="shared" si="445"/>
        <v>0</v>
      </c>
      <c r="AG267" s="77">
        <f t="shared" si="445"/>
        <v>0</v>
      </c>
      <c r="AH267" s="77">
        <f t="shared" si="445"/>
        <v>0</v>
      </c>
      <c r="AI267" s="77">
        <f t="shared" si="445"/>
        <v>0</v>
      </c>
      <c r="AJ267" s="77">
        <f t="shared" si="445"/>
        <v>0</v>
      </c>
      <c r="AK267" s="77">
        <f t="shared" ref="AK267:BD267" si="446">IF(AK$136=0,0,AK128-AK357)</f>
        <v>0</v>
      </c>
      <c r="AL267" s="77">
        <f t="shared" si="446"/>
        <v>0</v>
      </c>
      <c r="AM267" s="77">
        <f t="shared" si="446"/>
        <v>0</v>
      </c>
      <c r="AN267" s="77">
        <f t="shared" si="446"/>
        <v>0</v>
      </c>
      <c r="AO267" s="77">
        <f t="shared" si="446"/>
        <v>0</v>
      </c>
      <c r="AP267" s="77">
        <f t="shared" si="446"/>
        <v>0</v>
      </c>
      <c r="AQ267" s="77">
        <f t="shared" si="446"/>
        <v>0</v>
      </c>
      <c r="AR267" s="77">
        <f t="shared" si="446"/>
        <v>0</v>
      </c>
      <c r="AS267" s="77">
        <f t="shared" si="446"/>
        <v>0</v>
      </c>
      <c r="AT267" s="77">
        <f t="shared" si="446"/>
        <v>0</v>
      </c>
      <c r="AU267" s="77">
        <f t="shared" si="446"/>
        <v>0</v>
      </c>
      <c r="AV267" s="77">
        <f t="shared" si="446"/>
        <v>0</v>
      </c>
      <c r="AW267" s="77">
        <f t="shared" si="446"/>
        <v>0</v>
      </c>
      <c r="AX267" s="77">
        <f t="shared" si="446"/>
        <v>0</v>
      </c>
      <c r="AY267" s="77">
        <f t="shared" si="446"/>
        <v>0</v>
      </c>
      <c r="AZ267" s="77">
        <f t="shared" si="446"/>
        <v>0</v>
      </c>
      <c r="BA267" s="77">
        <f t="shared" si="446"/>
        <v>0</v>
      </c>
      <c r="BB267" s="77">
        <f t="shared" si="446"/>
        <v>0</v>
      </c>
      <c r="BC267" s="77">
        <f t="shared" si="446"/>
        <v>0</v>
      </c>
      <c r="BD267" s="77">
        <f t="shared" si="446"/>
        <v>0</v>
      </c>
      <c r="BE267" s="251"/>
      <c r="BF267" s="163">
        <f t="shared" si="418"/>
        <v>0</v>
      </c>
      <c r="BG267" s="77">
        <f t="shared" si="419"/>
        <v>0</v>
      </c>
      <c r="BH267" s="77">
        <f t="shared" si="420"/>
        <v>0</v>
      </c>
      <c r="BI267" s="77">
        <f t="shared" si="421"/>
        <v>0</v>
      </c>
      <c r="BJ267" s="77">
        <f t="shared" si="422"/>
        <v>0</v>
      </c>
      <c r="BK267" s="77">
        <f t="shared" si="423"/>
        <v>0</v>
      </c>
      <c r="BL267" s="77">
        <f t="shared" si="424"/>
        <v>0</v>
      </c>
      <c r="BM267" s="77">
        <f t="shared" si="425"/>
        <v>0</v>
      </c>
      <c r="BN267" s="77">
        <f t="shared" si="426"/>
        <v>0</v>
      </c>
      <c r="BO267" s="77">
        <f t="shared" si="427"/>
        <v>0</v>
      </c>
      <c r="BP267" s="77">
        <f t="shared" si="428"/>
        <v>0</v>
      </c>
      <c r="BQ267" s="77">
        <f t="shared" si="429"/>
        <v>0</v>
      </c>
      <c r="BR267" s="157">
        <f t="shared" si="430"/>
        <v>0</v>
      </c>
      <c r="BS267" s="77">
        <f t="shared" si="431"/>
        <v>0</v>
      </c>
      <c r="BT267" s="77">
        <f t="shared" si="432"/>
        <v>0</v>
      </c>
      <c r="BU267" s="77">
        <f t="shared" si="433"/>
        <v>0</v>
      </c>
      <c r="BV267" s="77">
        <f t="shared" si="434"/>
        <v>0</v>
      </c>
      <c r="BW267" s="77">
        <f t="shared" si="435"/>
        <v>0</v>
      </c>
      <c r="BX267" s="77">
        <f t="shared" si="436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ht="13.95" customHeight="1" x14ac:dyDescent="0.3">
      <c r="A268" s="248"/>
      <c r="B268" s="78" t="s">
        <v>99</v>
      </c>
      <c r="C268" s="250"/>
      <c r="D268" s="161">
        <f t="shared" si="415"/>
        <v>0</v>
      </c>
      <c r="E268" s="77">
        <f t="shared" ref="E268:AJ268" si="447">IF(E$136=0,0,E129-E358)</f>
        <v>0</v>
      </c>
      <c r="F268" s="77">
        <f t="shared" si="447"/>
        <v>0</v>
      </c>
      <c r="G268" s="77">
        <f t="shared" si="447"/>
        <v>0</v>
      </c>
      <c r="H268" s="77">
        <f t="shared" si="447"/>
        <v>0</v>
      </c>
      <c r="I268" s="77">
        <f t="shared" si="447"/>
        <v>0</v>
      </c>
      <c r="J268" s="77">
        <f t="shared" si="447"/>
        <v>0</v>
      </c>
      <c r="K268" s="77">
        <f t="shared" si="447"/>
        <v>0</v>
      </c>
      <c r="L268" s="77">
        <f t="shared" si="447"/>
        <v>0</v>
      </c>
      <c r="M268" s="77">
        <f t="shared" si="447"/>
        <v>0</v>
      </c>
      <c r="N268" s="77">
        <f t="shared" si="447"/>
        <v>0</v>
      </c>
      <c r="O268" s="77">
        <f t="shared" si="447"/>
        <v>0</v>
      </c>
      <c r="P268" s="77">
        <f t="shared" si="447"/>
        <v>0</v>
      </c>
      <c r="Q268" s="771">
        <f t="shared" si="447"/>
        <v>0</v>
      </c>
      <c r="R268" s="77">
        <f t="shared" si="447"/>
        <v>0</v>
      </c>
      <c r="S268" s="77">
        <f t="shared" si="447"/>
        <v>0</v>
      </c>
      <c r="T268" s="77">
        <f t="shared" si="447"/>
        <v>0</v>
      </c>
      <c r="U268" s="77">
        <f t="shared" si="447"/>
        <v>0</v>
      </c>
      <c r="V268" s="77">
        <f t="shared" si="447"/>
        <v>0</v>
      </c>
      <c r="W268" s="77">
        <f t="shared" si="447"/>
        <v>0</v>
      </c>
      <c r="X268" s="77">
        <f t="shared" si="447"/>
        <v>0</v>
      </c>
      <c r="Y268" s="77">
        <f t="shared" si="447"/>
        <v>0</v>
      </c>
      <c r="Z268" s="77">
        <f t="shared" si="447"/>
        <v>0</v>
      </c>
      <c r="AA268" s="77">
        <f t="shared" si="447"/>
        <v>0</v>
      </c>
      <c r="AB268" s="77">
        <f t="shared" si="447"/>
        <v>0</v>
      </c>
      <c r="AC268" s="77">
        <f t="shared" si="447"/>
        <v>0</v>
      </c>
      <c r="AD268" s="77">
        <f t="shared" si="447"/>
        <v>0</v>
      </c>
      <c r="AE268" s="77">
        <f t="shared" si="447"/>
        <v>0</v>
      </c>
      <c r="AF268" s="77">
        <f t="shared" si="447"/>
        <v>0</v>
      </c>
      <c r="AG268" s="77">
        <f t="shared" si="447"/>
        <v>0</v>
      </c>
      <c r="AH268" s="77">
        <f t="shared" si="447"/>
        <v>0</v>
      </c>
      <c r="AI268" s="77">
        <f t="shared" si="447"/>
        <v>0</v>
      </c>
      <c r="AJ268" s="77">
        <f t="shared" si="447"/>
        <v>0</v>
      </c>
      <c r="AK268" s="77">
        <f t="shared" ref="AK268:BD268" si="448">IF(AK$136=0,0,AK129-AK358)</f>
        <v>0</v>
      </c>
      <c r="AL268" s="77">
        <f t="shared" si="448"/>
        <v>0</v>
      </c>
      <c r="AM268" s="77">
        <f t="shared" si="448"/>
        <v>0</v>
      </c>
      <c r="AN268" s="77">
        <f t="shared" si="448"/>
        <v>0</v>
      </c>
      <c r="AO268" s="77">
        <f t="shared" si="448"/>
        <v>0</v>
      </c>
      <c r="AP268" s="77">
        <f t="shared" si="448"/>
        <v>0</v>
      </c>
      <c r="AQ268" s="77">
        <f t="shared" si="448"/>
        <v>0</v>
      </c>
      <c r="AR268" s="77">
        <f t="shared" si="448"/>
        <v>0</v>
      </c>
      <c r="AS268" s="77">
        <f t="shared" si="448"/>
        <v>0</v>
      </c>
      <c r="AT268" s="77">
        <f t="shared" si="448"/>
        <v>0</v>
      </c>
      <c r="AU268" s="77">
        <f t="shared" si="448"/>
        <v>0</v>
      </c>
      <c r="AV268" s="77">
        <f t="shared" si="448"/>
        <v>0</v>
      </c>
      <c r="AW268" s="77">
        <f t="shared" si="448"/>
        <v>0</v>
      </c>
      <c r="AX268" s="77">
        <f t="shared" si="448"/>
        <v>0</v>
      </c>
      <c r="AY268" s="77">
        <f t="shared" si="448"/>
        <v>0</v>
      </c>
      <c r="AZ268" s="77">
        <f t="shared" si="448"/>
        <v>0</v>
      </c>
      <c r="BA268" s="77">
        <f t="shared" si="448"/>
        <v>0</v>
      </c>
      <c r="BB268" s="77">
        <f t="shared" si="448"/>
        <v>0</v>
      </c>
      <c r="BC268" s="77">
        <f t="shared" si="448"/>
        <v>0</v>
      </c>
      <c r="BD268" s="77">
        <f t="shared" si="448"/>
        <v>0</v>
      </c>
      <c r="BE268" s="251"/>
      <c r="BF268" s="163">
        <f t="shared" si="418"/>
        <v>0</v>
      </c>
      <c r="BG268" s="77">
        <f t="shared" si="419"/>
        <v>0</v>
      </c>
      <c r="BH268" s="77">
        <f t="shared" si="420"/>
        <v>0</v>
      </c>
      <c r="BI268" s="77">
        <f t="shared" si="421"/>
        <v>0</v>
      </c>
      <c r="BJ268" s="77">
        <f t="shared" si="422"/>
        <v>0</v>
      </c>
      <c r="BK268" s="77">
        <f t="shared" si="423"/>
        <v>0</v>
      </c>
      <c r="BL268" s="77">
        <f t="shared" si="424"/>
        <v>0</v>
      </c>
      <c r="BM268" s="77">
        <f t="shared" si="425"/>
        <v>0</v>
      </c>
      <c r="BN268" s="77">
        <f t="shared" si="426"/>
        <v>0</v>
      </c>
      <c r="BO268" s="77">
        <f t="shared" si="427"/>
        <v>0</v>
      </c>
      <c r="BP268" s="77">
        <f t="shared" si="428"/>
        <v>0</v>
      </c>
      <c r="BQ268" s="77">
        <f t="shared" si="429"/>
        <v>0</v>
      </c>
      <c r="BR268" s="157">
        <f t="shared" si="430"/>
        <v>0</v>
      </c>
      <c r="BS268" s="77">
        <f t="shared" si="431"/>
        <v>0</v>
      </c>
      <c r="BT268" s="77">
        <f t="shared" si="432"/>
        <v>0</v>
      </c>
      <c r="BU268" s="77">
        <f t="shared" si="433"/>
        <v>0</v>
      </c>
      <c r="BV268" s="77">
        <f t="shared" si="434"/>
        <v>0</v>
      </c>
      <c r="BW268" s="77">
        <f t="shared" si="435"/>
        <v>0</v>
      </c>
      <c r="BX268" s="77">
        <f t="shared" si="436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ht="13.95" customHeight="1" x14ac:dyDescent="0.3">
      <c r="A269" s="248"/>
      <c r="B269" s="78" t="s">
        <v>375</v>
      </c>
      <c r="C269" s="250"/>
      <c r="D269" s="161">
        <f t="shared" si="415"/>
        <v>-5495.0570000000007</v>
      </c>
      <c r="E269" s="77">
        <f t="shared" ref="E269:AJ269" si="449">IF(E$136=0,0,E130-E359)</f>
        <v>-35.409999999999968</v>
      </c>
      <c r="F269" s="77">
        <f t="shared" si="449"/>
        <v>-366.70000000000005</v>
      </c>
      <c r="G269" s="77">
        <f t="shared" si="449"/>
        <v>197.29999999999995</v>
      </c>
      <c r="H269" s="77">
        <f t="shared" si="449"/>
        <v>-469.93000000000006</v>
      </c>
      <c r="I269" s="77">
        <f t="shared" si="449"/>
        <v>-55.55499999999995</v>
      </c>
      <c r="J269" s="77">
        <f t="shared" si="449"/>
        <v>-5.1499999999999773</v>
      </c>
      <c r="K269" s="77">
        <f t="shared" si="449"/>
        <v>12.92999999999995</v>
      </c>
      <c r="L269" s="77">
        <f t="shared" si="449"/>
        <v>-21.330000000000041</v>
      </c>
      <c r="M269" s="77">
        <f t="shared" si="449"/>
        <v>-207.48000000000002</v>
      </c>
      <c r="N269" s="77">
        <f t="shared" si="449"/>
        <v>-95.800000000000068</v>
      </c>
      <c r="O269" s="77">
        <f t="shared" si="449"/>
        <v>-241.16000000000008</v>
      </c>
      <c r="P269" s="77">
        <f t="shared" si="449"/>
        <v>-299.19000000000005</v>
      </c>
      <c r="Q269" s="771">
        <f t="shared" si="449"/>
        <v>-280.17000000000007</v>
      </c>
      <c r="R269" s="77">
        <f t="shared" si="449"/>
        <v>-402.15750000000003</v>
      </c>
      <c r="S269" s="77">
        <f t="shared" si="449"/>
        <v>-66.497500000000059</v>
      </c>
      <c r="T269" s="77">
        <f t="shared" si="449"/>
        <v>-104.26750000000004</v>
      </c>
      <c r="U269" s="77">
        <f t="shared" si="449"/>
        <v>-138.78750000000002</v>
      </c>
      <c r="V269" s="77">
        <f t="shared" si="449"/>
        <v>-123.29499999999996</v>
      </c>
      <c r="W269" s="77">
        <f t="shared" si="449"/>
        <v>-291.32499999999993</v>
      </c>
      <c r="X269" s="77">
        <f t="shared" si="449"/>
        <v>-223.18499999999995</v>
      </c>
      <c r="Y269" s="77">
        <f t="shared" si="449"/>
        <v>-117.66499999999996</v>
      </c>
      <c r="Z269" s="77">
        <f t="shared" si="449"/>
        <v>230.83000000000004</v>
      </c>
      <c r="AA269" s="77">
        <f t="shared" si="449"/>
        <v>-63.769999999999982</v>
      </c>
      <c r="AB269" s="77">
        <f t="shared" si="449"/>
        <v>163.38999999999999</v>
      </c>
      <c r="AC269" s="77">
        <f t="shared" si="449"/>
        <v>158.63</v>
      </c>
      <c r="AD269" s="77">
        <f t="shared" si="449"/>
        <v>-7.8999999999999773</v>
      </c>
      <c r="AE269" s="77">
        <f t="shared" si="449"/>
        <v>-315.34749999999997</v>
      </c>
      <c r="AF269" s="77">
        <f t="shared" si="449"/>
        <v>-276.67750000000001</v>
      </c>
      <c r="AG269" s="77">
        <f t="shared" si="449"/>
        <v>-301.58749999999998</v>
      </c>
      <c r="AH269" s="77">
        <f t="shared" si="449"/>
        <v>-260.10749999999996</v>
      </c>
      <c r="AI269" s="77">
        <f t="shared" si="449"/>
        <v>-162.10250000000008</v>
      </c>
      <c r="AJ269" s="77">
        <f t="shared" si="449"/>
        <v>-189.14250000000004</v>
      </c>
      <c r="AK269" s="77">
        <f t="shared" ref="AK269:BD269" si="450">IF(AK$136=0,0,AK130-AK359)</f>
        <v>-344.41250000000002</v>
      </c>
      <c r="AL269" s="77">
        <f t="shared" si="450"/>
        <v>-178.35250000000008</v>
      </c>
      <c r="AM269" s="77">
        <f t="shared" si="450"/>
        <v>-365.19799999999998</v>
      </c>
      <c r="AN269" s="77">
        <f t="shared" si="450"/>
        <v>-95.977999999999952</v>
      </c>
      <c r="AO269" s="77">
        <f t="shared" si="450"/>
        <v>-92.548000000000002</v>
      </c>
      <c r="AP269" s="77">
        <f t="shared" si="450"/>
        <v>-59.95799999999997</v>
      </c>
      <c r="AQ269" s="77">
        <f t="shared" si="450"/>
        <v>0</v>
      </c>
      <c r="AR269" s="77">
        <f t="shared" si="450"/>
        <v>0</v>
      </c>
      <c r="AS269" s="77">
        <f t="shared" si="450"/>
        <v>0</v>
      </c>
      <c r="AT269" s="77">
        <f t="shared" si="450"/>
        <v>0</v>
      </c>
      <c r="AU269" s="77">
        <f t="shared" si="450"/>
        <v>0</v>
      </c>
      <c r="AV269" s="77">
        <f t="shared" si="450"/>
        <v>0</v>
      </c>
      <c r="AW269" s="77">
        <f t="shared" si="450"/>
        <v>0</v>
      </c>
      <c r="AX269" s="77">
        <f t="shared" si="450"/>
        <v>0</v>
      </c>
      <c r="AY269" s="77">
        <f t="shared" si="450"/>
        <v>0</v>
      </c>
      <c r="AZ269" s="77">
        <f t="shared" si="450"/>
        <v>0</v>
      </c>
      <c r="BA269" s="77">
        <f t="shared" si="450"/>
        <v>0</v>
      </c>
      <c r="BB269" s="77">
        <f t="shared" si="450"/>
        <v>0</v>
      </c>
      <c r="BC269" s="77">
        <f t="shared" si="450"/>
        <v>0</v>
      </c>
      <c r="BD269" s="77">
        <f t="shared" si="450"/>
        <v>0</v>
      </c>
      <c r="BE269" s="251"/>
      <c r="BF269" s="163">
        <f t="shared" si="418"/>
        <v>-674.74000000000012</v>
      </c>
      <c r="BG269" s="77">
        <f t="shared" si="419"/>
        <v>-69.105000000000018</v>
      </c>
      <c r="BH269" s="77">
        <f t="shared" si="420"/>
        <v>-1123.8000000000002</v>
      </c>
      <c r="BI269" s="77">
        <f t="shared" si="421"/>
        <v>-711.71000000000015</v>
      </c>
      <c r="BJ269" s="77">
        <f t="shared" si="422"/>
        <v>-755.4699999999998</v>
      </c>
      <c r="BK269" s="77">
        <f t="shared" si="423"/>
        <v>481.18000000000006</v>
      </c>
      <c r="BL269" s="77">
        <f t="shared" si="424"/>
        <v>-1153.7199999999998</v>
      </c>
      <c r="BM269" s="77">
        <f t="shared" si="425"/>
        <v>-874.01000000000022</v>
      </c>
      <c r="BN269" s="77">
        <f t="shared" si="426"/>
        <v>-613.6819999999999</v>
      </c>
      <c r="BO269" s="77">
        <f t="shared" si="427"/>
        <v>0</v>
      </c>
      <c r="BP269" s="77">
        <f t="shared" si="428"/>
        <v>0</v>
      </c>
      <c r="BQ269" s="77">
        <f t="shared" si="429"/>
        <v>0</v>
      </c>
      <c r="BR269" s="157">
        <f t="shared" si="430"/>
        <v>-5495.0569999999998</v>
      </c>
      <c r="BS269" s="77">
        <f t="shared" si="431"/>
        <v>-1867.6450000000004</v>
      </c>
      <c r="BT269" s="77">
        <f t="shared" si="432"/>
        <v>-985.99999999999977</v>
      </c>
      <c r="BU269" s="77">
        <f t="shared" si="433"/>
        <v>-2641.4119999999998</v>
      </c>
      <c r="BV269" s="77">
        <f t="shared" si="434"/>
        <v>0</v>
      </c>
      <c r="BW269" s="77">
        <f t="shared" si="435"/>
        <v>-2853.6450000000004</v>
      </c>
      <c r="BX269" s="77">
        <f t="shared" si="436"/>
        <v>-2641.4119999999998</v>
      </c>
      <c r="BY269" s="77">
        <f>IF(Info!$O$3="Q1",$BS269,IF(Info!$O$3="Q2",$BS269+$BT269,IF(Info!$O$3="Q3",$BS269+$BT269+$BU269,$BR269)))</f>
        <v>-1867.6450000000004</v>
      </c>
      <c r="BZ269" s="77">
        <f>IF(Info!$O$3="Q1",$BS269,IF(Info!$O$3="Q2",$BT269,IF(Info!$O$3="Q3",$BU269,$BV269)))</f>
        <v>-1867.6450000000004</v>
      </c>
      <c r="CA269" s="48"/>
    </row>
    <row r="270" spans="1:79" ht="13.95" customHeight="1" x14ac:dyDescent="0.3">
      <c r="A270" s="248"/>
      <c r="B270" s="78" t="s">
        <v>103</v>
      </c>
      <c r="C270" s="250"/>
      <c r="D270" s="161">
        <f t="shared" si="415"/>
        <v>0</v>
      </c>
      <c r="E270" s="77">
        <f t="shared" ref="E270:AJ270" si="451">IF(E$136=0,0,E131-E360)</f>
        <v>0</v>
      </c>
      <c r="F270" s="77">
        <f t="shared" si="451"/>
        <v>0</v>
      </c>
      <c r="G270" s="77">
        <f t="shared" si="451"/>
        <v>0</v>
      </c>
      <c r="H270" s="77">
        <f t="shared" si="451"/>
        <v>0</v>
      </c>
      <c r="I270" s="77">
        <f t="shared" si="451"/>
        <v>0</v>
      </c>
      <c r="J270" s="77">
        <f t="shared" si="451"/>
        <v>0</v>
      </c>
      <c r="K270" s="77">
        <f t="shared" si="451"/>
        <v>0</v>
      </c>
      <c r="L270" s="77">
        <f t="shared" si="451"/>
        <v>0</v>
      </c>
      <c r="M270" s="77">
        <f t="shared" si="451"/>
        <v>0</v>
      </c>
      <c r="N270" s="77">
        <f t="shared" si="451"/>
        <v>0</v>
      </c>
      <c r="O270" s="77">
        <f t="shared" si="451"/>
        <v>0</v>
      </c>
      <c r="P270" s="77">
        <f t="shared" si="451"/>
        <v>0</v>
      </c>
      <c r="Q270" s="771">
        <f t="shared" si="451"/>
        <v>0</v>
      </c>
      <c r="R270" s="77">
        <f t="shared" si="451"/>
        <v>0</v>
      </c>
      <c r="S270" s="77">
        <f t="shared" si="451"/>
        <v>0</v>
      </c>
      <c r="T270" s="77">
        <f t="shared" si="451"/>
        <v>0</v>
      </c>
      <c r="U270" s="77">
        <f t="shared" si="451"/>
        <v>0</v>
      </c>
      <c r="V270" s="77">
        <f t="shared" si="451"/>
        <v>0</v>
      </c>
      <c r="W270" s="77">
        <f t="shared" si="451"/>
        <v>0</v>
      </c>
      <c r="X270" s="77">
        <f t="shared" si="451"/>
        <v>0</v>
      </c>
      <c r="Y270" s="77">
        <f t="shared" si="451"/>
        <v>0</v>
      </c>
      <c r="Z270" s="77">
        <f t="shared" si="451"/>
        <v>0</v>
      </c>
      <c r="AA270" s="77">
        <f t="shared" si="451"/>
        <v>0</v>
      </c>
      <c r="AB270" s="77">
        <f t="shared" si="451"/>
        <v>0</v>
      </c>
      <c r="AC270" s="77">
        <f t="shared" si="451"/>
        <v>0</v>
      </c>
      <c r="AD270" s="77">
        <f t="shared" si="451"/>
        <v>0</v>
      </c>
      <c r="AE270" s="77">
        <f t="shared" si="451"/>
        <v>0</v>
      </c>
      <c r="AF270" s="77">
        <f t="shared" si="451"/>
        <v>0</v>
      </c>
      <c r="AG270" s="77">
        <f t="shared" si="451"/>
        <v>0</v>
      </c>
      <c r="AH270" s="77">
        <f t="shared" si="451"/>
        <v>0</v>
      </c>
      <c r="AI270" s="77">
        <f t="shared" si="451"/>
        <v>0</v>
      </c>
      <c r="AJ270" s="77">
        <f t="shared" si="451"/>
        <v>0</v>
      </c>
      <c r="AK270" s="77">
        <f t="shared" ref="AK270:BD270" si="452">IF(AK$136=0,0,AK131-AK360)</f>
        <v>0</v>
      </c>
      <c r="AL270" s="77">
        <f t="shared" si="452"/>
        <v>0</v>
      </c>
      <c r="AM270" s="77">
        <f t="shared" si="452"/>
        <v>0</v>
      </c>
      <c r="AN270" s="77">
        <f t="shared" si="452"/>
        <v>0</v>
      </c>
      <c r="AO270" s="77">
        <f t="shared" si="452"/>
        <v>0</v>
      </c>
      <c r="AP270" s="77">
        <f t="shared" si="452"/>
        <v>0</v>
      </c>
      <c r="AQ270" s="77">
        <f t="shared" si="452"/>
        <v>0</v>
      </c>
      <c r="AR270" s="77">
        <f t="shared" si="452"/>
        <v>0</v>
      </c>
      <c r="AS270" s="77">
        <f t="shared" si="452"/>
        <v>0</v>
      </c>
      <c r="AT270" s="77">
        <f t="shared" si="452"/>
        <v>0</v>
      </c>
      <c r="AU270" s="77">
        <f t="shared" si="452"/>
        <v>0</v>
      </c>
      <c r="AV270" s="77">
        <f t="shared" si="452"/>
        <v>0</v>
      </c>
      <c r="AW270" s="77">
        <f t="shared" si="452"/>
        <v>0</v>
      </c>
      <c r="AX270" s="77">
        <f t="shared" si="452"/>
        <v>0</v>
      </c>
      <c r="AY270" s="77">
        <f t="shared" si="452"/>
        <v>0</v>
      </c>
      <c r="AZ270" s="77">
        <f t="shared" si="452"/>
        <v>0</v>
      </c>
      <c r="BA270" s="77">
        <f t="shared" si="452"/>
        <v>0</v>
      </c>
      <c r="BB270" s="77">
        <f t="shared" si="452"/>
        <v>0</v>
      </c>
      <c r="BC270" s="77">
        <f t="shared" si="452"/>
        <v>0</v>
      </c>
      <c r="BD270" s="77">
        <f t="shared" si="452"/>
        <v>0</v>
      </c>
      <c r="BE270" s="251"/>
      <c r="BF270" s="163">
        <f t="shared" si="418"/>
        <v>0</v>
      </c>
      <c r="BG270" s="77">
        <f t="shared" si="419"/>
        <v>0</v>
      </c>
      <c r="BH270" s="77">
        <f t="shared" si="420"/>
        <v>0</v>
      </c>
      <c r="BI270" s="77">
        <f t="shared" si="421"/>
        <v>0</v>
      </c>
      <c r="BJ270" s="77">
        <f t="shared" si="422"/>
        <v>0</v>
      </c>
      <c r="BK270" s="77">
        <f t="shared" si="423"/>
        <v>0</v>
      </c>
      <c r="BL270" s="77">
        <f t="shared" si="424"/>
        <v>0</v>
      </c>
      <c r="BM270" s="77">
        <f t="shared" si="425"/>
        <v>0</v>
      </c>
      <c r="BN270" s="77">
        <f t="shared" si="426"/>
        <v>0</v>
      </c>
      <c r="BO270" s="77">
        <f t="shared" si="427"/>
        <v>0</v>
      </c>
      <c r="BP270" s="77">
        <f t="shared" si="428"/>
        <v>0</v>
      </c>
      <c r="BQ270" s="77">
        <f t="shared" si="429"/>
        <v>0</v>
      </c>
      <c r="BR270" s="157">
        <f t="shared" si="430"/>
        <v>0</v>
      </c>
      <c r="BS270" s="77">
        <f t="shared" si="431"/>
        <v>0</v>
      </c>
      <c r="BT270" s="77">
        <f t="shared" si="432"/>
        <v>0</v>
      </c>
      <c r="BU270" s="77">
        <f t="shared" si="433"/>
        <v>0</v>
      </c>
      <c r="BV270" s="77">
        <f t="shared" si="434"/>
        <v>0</v>
      </c>
      <c r="BW270" s="77">
        <f t="shared" si="435"/>
        <v>0</v>
      </c>
      <c r="BX270" s="77">
        <f t="shared" si="436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ht="13.95" customHeight="1" x14ac:dyDescent="0.3">
      <c r="A271" s="248"/>
      <c r="B271" s="78" t="s">
        <v>105</v>
      </c>
      <c r="C271" s="250"/>
      <c r="D271" s="161">
        <f t="shared" si="415"/>
        <v>-5715.02</v>
      </c>
      <c r="E271" s="77">
        <f t="shared" ref="E271:AJ271" si="453">IF(E$136=0,0,E132-E361)</f>
        <v>-140.69999999999999</v>
      </c>
      <c r="F271" s="77">
        <f t="shared" si="453"/>
        <v>-181.97</v>
      </c>
      <c r="G271" s="77">
        <f t="shared" si="453"/>
        <v>-146.38999999999999</v>
      </c>
      <c r="H271" s="77">
        <f t="shared" si="453"/>
        <v>-155.66999999999999</v>
      </c>
      <c r="I271" s="77">
        <f t="shared" si="453"/>
        <v>-137.69</v>
      </c>
      <c r="J271" s="77">
        <f t="shared" si="453"/>
        <v>-159.22999999999999</v>
      </c>
      <c r="K271" s="77">
        <f t="shared" si="453"/>
        <v>-132.43</v>
      </c>
      <c r="L271" s="77">
        <f t="shared" si="453"/>
        <v>-164.98</v>
      </c>
      <c r="M271" s="77">
        <f t="shared" si="453"/>
        <v>-162.52000000000001</v>
      </c>
      <c r="N271" s="77">
        <f t="shared" si="453"/>
        <v>-144.18</v>
      </c>
      <c r="O271" s="77">
        <f t="shared" si="453"/>
        <v>-100.92</v>
      </c>
      <c r="P271" s="77">
        <f t="shared" si="453"/>
        <v>-137.94999999999999</v>
      </c>
      <c r="Q271" s="771">
        <f t="shared" si="453"/>
        <v>-135.72</v>
      </c>
      <c r="R271" s="77">
        <f t="shared" si="453"/>
        <v>-136.33000000000001</v>
      </c>
      <c r="S271" s="77">
        <f t="shared" si="453"/>
        <v>-177.68</v>
      </c>
      <c r="T271" s="77">
        <f t="shared" si="453"/>
        <v>-164.25</v>
      </c>
      <c r="U271" s="77">
        <f t="shared" si="453"/>
        <v>-174.6</v>
      </c>
      <c r="V271" s="77">
        <f t="shared" si="453"/>
        <v>-117.95</v>
      </c>
      <c r="W271" s="77">
        <f t="shared" si="453"/>
        <v>-152.86000000000001</v>
      </c>
      <c r="X271" s="77">
        <f t="shared" si="453"/>
        <v>-182.28</v>
      </c>
      <c r="Y271" s="77">
        <f t="shared" si="453"/>
        <v>-122.6</v>
      </c>
      <c r="Z271" s="77">
        <f t="shared" si="453"/>
        <v>-149.96</v>
      </c>
      <c r="AA271" s="77">
        <f t="shared" si="453"/>
        <v>-90.7</v>
      </c>
      <c r="AB271" s="77">
        <f t="shared" si="453"/>
        <v>-132.9</v>
      </c>
      <c r="AC271" s="77">
        <f t="shared" si="453"/>
        <v>-162.21</v>
      </c>
      <c r="AD271" s="77">
        <f t="shared" si="453"/>
        <v>-121.79</v>
      </c>
      <c r="AE271" s="77">
        <f t="shared" si="453"/>
        <v>-203.34</v>
      </c>
      <c r="AF271" s="77">
        <f t="shared" si="453"/>
        <v>-197.86</v>
      </c>
      <c r="AG271" s="77">
        <f t="shared" si="453"/>
        <v>-159.07</v>
      </c>
      <c r="AH271" s="77">
        <f t="shared" si="453"/>
        <v>-132.16999999999999</v>
      </c>
      <c r="AI271" s="77">
        <f t="shared" si="453"/>
        <v>-206.13</v>
      </c>
      <c r="AJ271" s="77">
        <f t="shared" si="453"/>
        <v>-143.94999999999999</v>
      </c>
      <c r="AK271" s="77">
        <f t="shared" ref="AK271:BD271" si="454">IF(AK$136=0,0,AK132-AK361)</f>
        <v>-175.37</v>
      </c>
      <c r="AL271" s="77">
        <f t="shared" si="454"/>
        <v>-200.72</v>
      </c>
      <c r="AM271" s="77">
        <f t="shared" si="454"/>
        <v>-97.22</v>
      </c>
      <c r="AN271" s="77">
        <f t="shared" si="454"/>
        <v>-134.74</v>
      </c>
      <c r="AO271" s="77">
        <f t="shared" si="454"/>
        <v>-131.72</v>
      </c>
      <c r="AP271" s="77">
        <f t="shared" si="454"/>
        <v>-146.27000000000001</v>
      </c>
      <c r="AQ271" s="77">
        <f t="shared" si="454"/>
        <v>0</v>
      </c>
      <c r="AR271" s="77">
        <f t="shared" si="454"/>
        <v>0</v>
      </c>
      <c r="AS271" s="77">
        <f t="shared" si="454"/>
        <v>0</v>
      </c>
      <c r="AT271" s="77">
        <f t="shared" si="454"/>
        <v>0</v>
      </c>
      <c r="AU271" s="77">
        <f t="shared" si="454"/>
        <v>0</v>
      </c>
      <c r="AV271" s="77">
        <f t="shared" si="454"/>
        <v>0</v>
      </c>
      <c r="AW271" s="77">
        <f t="shared" si="454"/>
        <v>0</v>
      </c>
      <c r="AX271" s="77">
        <f t="shared" si="454"/>
        <v>0</v>
      </c>
      <c r="AY271" s="77">
        <f t="shared" si="454"/>
        <v>0</v>
      </c>
      <c r="AZ271" s="77">
        <f t="shared" si="454"/>
        <v>0</v>
      </c>
      <c r="BA271" s="77">
        <f t="shared" si="454"/>
        <v>0</v>
      </c>
      <c r="BB271" s="77">
        <f t="shared" si="454"/>
        <v>0</v>
      </c>
      <c r="BC271" s="77">
        <f t="shared" si="454"/>
        <v>0</v>
      </c>
      <c r="BD271" s="77">
        <f t="shared" si="454"/>
        <v>0</v>
      </c>
      <c r="BE271" s="251"/>
      <c r="BF271" s="163">
        <f t="shared" si="418"/>
        <v>-624.7299999999999</v>
      </c>
      <c r="BG271" s="77">
        <f t="shared" si="419"/>
        <v>-594.32999999999993</v>
      </c>
      <c r="BH271" s="77">
        <f t="shared" si="420"/>
        <v>-681.29000000000008</v>
      </c>
      <c r="BI271" s="77">
        <f t="shared" si="421"/>
        <v>-652.86</v>
      </c>
      <c r="BJ271" s="77">
        <f t="shared" si="422"/>
        <v>-575.69000000000005</v>
      </c>
      <c r="BK271" s="77">
        <f t="shared" si="423"/>
        <v>-657.56000000000006</v>
      </c>
      <c r="BL271" s="77">
        <f t="shared" si="424"/>
        <v>-692.43999999999994</v>
      </c>
      <c r="BM271" s="77">
        <f t="shared" si="425"/>
        <v>-726.17000000000007</v>
      </c>
      <c r="BN271" s="77">
        <f t="shared" si="426"/>
        <v>-509.95000000000005</v>
      </c>
      <c r="BO271" s="77">
        <f t="shared" si="427"/>
        <v>0</v>
      </c>
      <c r="BP271" s="77">
        <f t="shared" si="428"/>
        <v>0</v>
      </c>
      <c r="BQ271" s="77">
        <f t="shared" si="429"/>
        <v>0</v>
      </c>
      <c r="BR271" s="157">
        <f t="shared" si="430"/>
        <v>-5715.0199999999995</v>
      </c>
      <c r="BS271" s="77">
        <f t="shared" si="431"/>
        <v>-1900.35</v>
      </c>
      <c r="BT271" s="77">
        <f t="shared" si="432"/>
        <v>-1886.1100000000001</v>
      </c>
      <c r="BU271" s="77">
        <f t="shared" si="433"/>
        <v>-1928.5600000000002</v>
      </c>
      <c r="BV271" s="77">
        <f t="shared" si="434"/>
        <v>0</v>
      </c>
      <c r="BW271" s="77">
        <f t="shared" si="435"/>
        <v>-3786.46</v>
      </c>
      <c r="BX271" s="77">
        <f t="shared" si="436"/>
        <v>-1928.5600000000002</v>
      </c>
      <c r="BY271" s="77">
        <f>IF(Info!$O$3="Q1",$BS271,IF(Info!$O$3="Q2",$BS271+$BT271,IF(Info!$O$3="Q3",$BS271+$BT271+$BU271,$BR271)))</f>
        <v>-1900.35</v>
      </c>
      <c r="BZ271" s="77">
        <f>IF(Info!$O$3="Q1",$BS271,IF(Info!$O$3="Q2",$BT271,IF(Info!$O$3="Q3",$BU271,$BV271)))</f>
        <v>-1900.35</v>
      </c>
      <c r="CA271" s="48"/>
    </row>
    <row r="272" spans="1:79" ht="13.95" customHeight="1" x14ac:dyDescent="0.3">
      <c r="A272" s="259"/>
      <c r="B272" s="160" t="s">
        <v>376</v>
      </c>
      <c r="C272" s="161">
        <f>D133-SUM(E362:N362)</f>
        <v>72259.597000000023</v>
      </c>
      <c r="D272" s="161">
        <f t="shared" si="415"/>
        <v>-3983.4329999999968</v>
      </c>
      <c r="E272" s="77">
        <f t="shared" ref="E272:AJ272" si="455">IF(E$136=0,0,E133-E362)</f>
        <v>10.895000000000437</v>
      </c>
      <c r="F272" s="77">
        <f t="shared" si="455"/>
        <v>43.895000000000437</v>
      </c>
      <c r="G272" s="77">
        <f t="shared" si="455"/>
        <v>62.715000000000146</v>
      </c>
      <c r="H272" s="77">
        <f t="shared" si="455"/>
        <v>-461.08500000000004</v>
      </c>
      <c r="I272" s="77">
        <f t="shared" si="455"/>
        <v>368.04250000000002</v>
      </c>
      <c r="J272" s="77">
        <f t="shared" si="455"/>
        <v>-109.12249999999995</v>
      </c>
      <c r="K272" s="77">
        <f t="shared" si="455"/>
        <v>677.7775000000006</v>
      </c>
      <c r="L272" s="77">
        <f t="shared" si="455"/>
        <v>277.26750000000038</v>
      </c>
      <c r="M272" s="77">
        <f t="shared" si="455"/>
        <v>-35.320000000000164</v>
      </c>
      <c r="N272" s="77">
        <f t="shared" si="455"/>
        <v>-51.389999999999873</v>
      </c>
      <c r="O272" s="77">
        <f t="shared" si="455"/>
        <v>-454.68000000000029</v>
      </c>
      <c r="P272" s="77">
        <f t="shared" si="455"/>
        <v>-151.13999999999987</v>
      </c>
      <c r="Q272" s="771">
        <f t="shared" si="455"/>
        <v>-464.21000000000004</v>
      </c>
      <c r="R272" s="77">
        <f t="shared" si="455"/>
        <v>-235.18249999999989</v>
      </c>
      <c r="S272" s="77">
        <f t="shared" si="455"/>
        <v>195.72749999999996</v>
      </c>
      <c r="T272" s="77">
        <f t="shared" si="455"/>
        <v>74.727499999999964</v>
      </c>
      <c r="U272" s="77">
        <f t="shared" si="455"/>
        <v>-192.52250000000004</v>
      </c>
      <c r="V272" s="77">
        <f t="shared" si="455"/>
        <v>267.16750000000047</v>
      </c>
      <c r="W272" s="77">
        <f t="shared" si="455"/>
        <v>-247.74249999999984</v>
      </c>
      <c r="X272" s="77">
        <f t="shared" si="455"/>
        <v>79.887499999999818</v>
      </c>
      <c r="Y272" s="77">
        <f t="shared" si="455"/>
        <v>205.22750000000042</v>
      </c>
      <c r="Z272" s="77">
        <f t="shared" si="455"/>
        <v>-14.893999999999778</v>
      </c>
      <c r="AA272" s="77">
        <f t="shared" si="455"/>
        <v>-267.73399999999947</v>
      </c>
      <c r="AB272" s="77">
        <f t="shared" si="455"/>
        <v>-81.453999999999724</v>
      </c>
      <c r="AC272" s="77">
        <f t="shared" si="455"/>
        <v>-586.11400000000003</v>
      </c>
      <c r="AD272" s="77">
        <f t="shared" si="455"/>
        <v>-516.27399999999989</v>
      </c>
      <c r="AE272" s="77">
        <f t="shared" si="455"/>
        <v>-50.517500000000382</v>
      </c>
      <c r="AF272" s="77">
        <f t="shared" si="455"/>
        <v>73.132499999999709</v>
      </c>
      <c r="AG272" s="77">
        <f t="shared" si="455"/>
        <v>-21.147500000000491</v>
      </c>
      <c r="AH272" s="77">
        <f t="shared" si="455"/>
        <v>-277.69750000000022</v>
      </c>
      <c r="AI272" s="77">
        <f t="shared" si="455"/>
        <v>-468.77250000000004</v>
      </c>
      <c r="AJ272" s="77">
        <f t="shared" si="455"/>
        <v>-460.13249999999971</v>
      </c>
      <c r="AK272" s="77">
        <f t="shared" ref="AK272:BD272" si="456">IF(AK$136=0,0,AK133-AK362)</f>
        <v>-525.23250000000007</v>
      </c>
      <c r="AL272" s="77">
        <f t="shared" si="456"/>
        <v>-222.84249999999975</v>
      </c>
      <c r="AM272" s="77">
        <f t="shared" si="456"/>
        <v>-56.922000000000025</v>
      </c>
      <c r="AN272" s="77">
        <f t="shared" si="456"/>
        <v>-137.67199999999957</v>
      </c>
      <c r="AO272" s="77">
        <f t="shared" si="456"/>
        <v>-127.05200000000013</v>
      </c>
      <c r="AP272" s="77">
        <f t="shared" si="456"/>
        <v>-103.04199999999992</v>
      </c>
      <c r="AQ272" s="77">
        <f t="shared" si="456"/>
        <v>0</v>
      </c>
      <c r="AR272" s="77">
        <f t="shared" si="456"/>
        <v>0</v>
      </c>
      <c r="AS272" s="77">
        <f t="shared" si="456"/>
        <v>0</v>
      </c>
      <c r="AT272" s="77">
        <f t="shared" si="456"/>
        <v>0</v>
      </c>
      <c r="AU272" s="77">
        <f t="shared" si="456"/>
        <v>0</v>
      </c>
      <c r="AV272" s="77">
        <f t="shared" si="456"/>
        <v>0</v>
      </c>
      <c r="AW272" s="77">
        <f t="shared" si="456"/>
        <v>0</v>
      </c>
      <c r="AX272" s="77">
        <f t="shared" si="456"/>
        <v>0</v>
      </c>
      <c r="AY272" s="77">
        <f t="shared" si="456"/>
        <v>0</v>
      </c>
      <c r="AZ272" s="77">
        <f t="shared" si="456"/>
        <v>0</v>
      </c>
      <c r="BA272" s="77">
        <f t="shared" si="456"/>
        <v>0</v>
      </c>
      <c r="BB272" s="77">
        <f t="shared" si="456"/>
        <v>0</v>
      </c>
      <c r="BC272" s="77">
        <f t="shared" si="456"/>
        <v>0</v>
      </c>
      <c r="BD272" s="77">
        <f t="shared" si="456"/>
        <v>0</v>
      </c>
      <c r="BE272" s="251"/>
      <c r="BF272" s="162">
        <f t="shared" si="418"/>
        <v>-343.57999999999902</v>
      </c>
      <c r="BG272" s="157">
        <f t="shared" si="419"/>
        <v>1213.9650000000011</v>
      </c>
      <c r="BH272" s="157">
        <f t="shared" si="420"/>
        <v>-1156.7400000000002</v>
      </c>
      <c r="BI272" s="157">
        <f t="shared" si="421"/>
        <v>-157.25</v>
      </c>
      <c r="BJ272" s="157">
        <f t="shared" si="422"/>
        <v>304.54000000000087</v>
      </c>
      <c r="BK272" s="157">
        <f t="shared" si="423"/>
        <v>-1466.4699999999989</v>
      </c>
      <c r="BL272" s="157">
        <f t="shared" si="424"/>
        <v>-276.23000000000138</v>
      </c>
      <c r="BM272" s="157">
        <f t="shared" si="425"/>
        <v>-1676.9799999999996</v>
      </c>
      <c r="BN272" s="157">
        <f t="shared" si="426"/>
        <v>-424.68799999999965</v>
      </c>
      <c r="BO272" s="157">
        <f t="shared" si="427"/>
        <v>0</v>
      </c>
      <c r="BP272" s="157">
        <f t="shared" si="428"/>
        <v>0</v>
      </c>
      <c r="BQ272" s="157">
        <f t="shared" si="429"/>
        <v>0</v>
      </c>
      <c r="BR272" s="157">
        <f t="shared" si="430"/>
        <v>-3983.4329999999968</v>
      </c>
      <c r="BS272" s="157">
        <f t="shared" si="431"/>
        <v>-286.3549999999982</v>
      </c>
      <c r="BT272" s="157">
        <f t="shared" si="432"/>
        <v>-1319.179999999998</v>
      </c>
      <c r="BU272" s="157">
        <f t="shared" si="433"/>
        <v>-2377.8980000000006</v>
      </c>
      <c r="BV272" s="157">
        <f t="shared" si="434"/>
        <v>0</v>
      </c>
      <c r="BW272" s="157">
        <f t="shared" si="435"/>
        <v>-1605.5349999999962</v>
      </c>
      <c r="BX272" s="157">
        <f t="shared" si="436"/>
        <v>-2377.8980000000006</v>
      </c>
      <c r="BY272" s="157">
        <f>IF(Info!$O$3="Q1",$BS272,IF(Info!$O$3="Q2",$BS272+$BT272,IF(Info!$O$3="Q3",$BS272+$BT272+$BU272,$BR272)))</f>
        <v>-286.3549999999982</v>
      </c>
      <c r="BZ272" s="157">
        <f>IF(Info!$O$3="Q1",$BS272,IF(Info!$O$3="Q2",$BT272,IF(Info!$O$3="Q3",$BU272,$BV272)))</f>
        <v>-286.3549999999982</v>
      </c>
      <c r="CA272" s="48"/>
    </row>
    <row r="273" spans="1:79" ht="13.95" customHeight="1" x14ac:dyDescent="0.3">
      <c r="A273" s="259"/>
      <c r="B273" s="160" t="s">
        <v>377</v>
      </c>
      <c r="C273" s="250"/>
      <c r="D273" s="161">
        <f t="shared" si="415"/>
        <v>-17736.456307692308</v>
      </c>
      <c r="E273" s="77">
        <f t="shared" ref="E273:AJ273" si="457">IF(E$136=0,0,E134-E363)</f>
        <v>-382.62606410256376</v>
      </c>
      <c r="F273" s="77">
        <f t="shared" si="457"/>
        <v>-183.71939743589701</v>
      </c>
      <c r="G273" s="77">
        <f t="shared" si="457"/>
        <v>920.95260256410256</v>
      </c>
      <c r="H273" s="77">
        <f t="shared" si="457"/>
        <v>-272.05339743589684</v>
      </c>
      <c r="I273" s="77">
        <f t="shared" si="457"/>
        <v>668.31026923076934</v>
      </c>
      <c r="J273" s="77">
        <f t="shared" si="457"/>
        <v>-608.01473076923139</v>
      </c>
      <c r="K273" s="77">
        <f t="shared" si="457"/>
        <v>1022.1869358974363</v>
      </c>
      <c r="L273" s="77">
        <f t="shared" si="457"/>
        <v>1233.0152692307702</v>
      </c>
      <c r="M273" s="77">
        <f t="shared" si="457"/>
        <v>417.4774358974355</v>
      </c>
      <c r="N273" s="77">
        <f t="shared" si="457"/>
        <v>-27.146564102563389</v>
      </c>
      <c r="O273" s="77">
        <f t="shared" si="457"/>
        <v>-1666.2358974358976</v>
      </c>
      <c r="P273" s="77">
        <f t="shared" si="457"/>
        <v>-72.833897435896688</v>
      </c>
      <c r="Q273" s="771">
        <f t="shared" si="457"/>
        <v>894.37676923076833</v>
      </c>
      <c r="R273" s="77">
        <f t="shared" si="457"/>
        <v>-2384.6995512820522</v>
      </c>
      <c r="S273" s="77">
        <f t="shared" si="457"/>
        <v>123.23244871794941</v>
      </c>
      <c r="T273" s="77">
        <f t="shared" si="457"/>
        <v>-256.28555128205153</v>
      </c>
      <c r="U273" s="77">
        <f t="shared" si="457"/>
        <v>-928.14921794871861</v>
      </c>
      <c r="V273" s="77">
        <f t="shared" si="457"/>
        <v>522.30311538461501</v>
      </c>
      <c r="W273" s="77">
        <f t="shared" si="457"/>
        <v>-12662.378884615382</v>
      </c>
      <c r="X273" s="77">
        <f t="shared" si="457"/>
        <v>-504.38255128205128</v>
      </c>
      <c r="Y273" s="77">
        <f t="shared" si="457"/>
        <v>-155.23621794871815</v>
      </c>
      <c r="Z273" s="77">
        <f t="shared" si="457"/>
        <v>-278.23282051281967</v>
      </c>
      <c r="AA273" s="77">
        <f t="shared" si="457"/>
        <v>330.15384615384664</v>
      </c>
      <c r="AB273" s="77">
        <f t="shared" si="457"/>
        <v>-984.60015384615417</v>
      </c>
      <c r="AC273" s="77">
        <f t="shared" si="457"/>
        <v>-1161.6271538461533</v>
      </c>
      <c r="AD273" s="77">
        <f t="shared" si="457"/>
        <v>-443.50048717948721</v>
      </c>
      <c r="AE273" s="77">
        <f t="shared" si="457"/>
        <v>254.35485897435774</v>
      </c>
      <c r="AF273" s="77">
        <f t="shared" si="457"/>
        <v>147.41285897435864</v>
      </c>
      <c r="AG273" s="77">
        <f t="shared" si="457"/>
        <v>781.04819230768862</v>
      </c>
      <c r="AH273" s="77">
        <f t="shared" si="457"/>
        <v>-320.20114102564094</v>
      </c>
      <c r="AI273" s="77">
        <f t="shared" si="457"/>
        <v>331.61151282051287</v>
      </c>
      <c r="AJ273" s="77">
        <f t="shared" si="457"/>
        <v>-319.56848717948742</v>
      </c>
      <c r="AK273" s="77">
        <f t="shared" ref="AK273:BD273" si="458">IF(AK$136=0,0,AK134-AK363)</f>
        <v>-632.33715384615334</v>
      </c>
      <c r="AL273" s="77">
        <f t="shared" si="458"/>
        <v>426.67817948718039</v>
      </c>
      <c r="AM273" s="77">
        <f t="shared" si="458"/>
        <v>-2197.1741538461547</v>
      </c>
      <c r="AN273" s="77">
        <f t="shared" si="458"/>
        <v>411.86617948718049</v>
      </c>
      <c r="AO273" s="77">
        <f t="shared" si="458"/>
        <v>824.93084615384669</v>
      </c>
      <c r="AP273" s="77">
        <f t="shared" si="458"/>
        <v>-605.36415384615339</v>
      </c>
      <c r="AQ273" s="77">
        <f t="shared" si="458"/>
        <v>0</v>
      </c>
      <c r="AR273" s="77">
        <f t="shared" si="458"/>
        <v>0</v>
      </c>
      <c r="AS273" s="77">
        <f t="shared" si="458"/>
        <v>0</v>
      </c>
      <c r="AT273" s="77">
        <f t="shared" si="458"/>
        <v>0</v>
      </c>
      <c r="AU273" s="77">
        <f t="shared" si="458"/>
        <v>0</v>
      </c>
      <c r="AV273" s="77">
        <f t="shared" si="458"/>
        <v>0</v>
      </c>
      <c r="AW273" s="77">
        <f t="shared" si="458"/>
        <v>0</v>
      </c>
      <c r="AX273" s="77">
        <f t="shared" si="458"/>
        <v>0</v>
      </c>
      <c r="AY273" s="77">
        <f t="shared" si="458"/>
        <v>0</v>
      </c>
      <c r="AZ273" s="77">
        <f t="shared" si="458"/>
        <v>0</v>
      </c>
      <c r="BA273" s="77">
        <f t="shared" si="458"/>
        <v>0</v>
      </c>
      <c r="BB273" s="77">
        <f t="shared" si="458"/>
        <v>0</v>
      </c>
      <c r="BC273" s="77">
        <f t="shared" si="458"/>
        <v>0</v>
      </c>
      <c r="BD273" s="77">
        <f t="shared" si="458"/>
        <v>0</v>
      </c>
      <c r="BE273" s="251"/>
      <c r="BF273" s="162">
        <f t="shared" si="418"/>
        <v>82.553743589744954</v>
      </c>
      <c r="BG273" s="157">
        <f t="shared" si="419"/>
        <v>2315.4977435897445</v>
      </c>
      <c r="BH273" s="157">
        <f t="shared" si="420"/>
        <v>-454.36215384615389</v>
      </c>
      <c r="BI273" s="157">
        <f t="shared" si="421"/>
        <v>-3445.9018717948729</v>
      </c>
      <c r="BJ273" s="157">
        <f t="shared" si="422"/>
        <v>-12799.694538461536</v>
      </c>
      <c r="BK273" s="157">
        <f t="shared" si="423"/>
        <v>-2537.8067692307677</v>
      </c>
      <c r="BL273" s="157">
        <f t="shared" si="424"/>
        <v>862.61476923076407</v>
      </c>
      <c r="BM273" s="157">
        <f t="shared" si="425"/>
        <v>-193.6159487179475</v>
      </c>
      <c r="BN273" s="157">
        <f t="shared" si="426"/>
        <v>-1565.7412820512809</v>
      </c>
      <c r="BO273" s="157">
        <f t="shared" si="427"/>
        <v>0</v>
      </c>
      <c r="BP273" s="157">
        <f t="shared" si="428"/>
        <v>0</v>
      </c>
      <c r="BQ273" s="157">
        <f t="shared" si="429"/>
        <v>0</v>
      </c>
      <c r="BR273" s="157">
        <f t="shared" si="430"/>
        <v>-17736.456307692304</v>
      </c>
      <c r="BS273" s="157">
        <f t="shared" si="431"/>
        <v>1943.6893333333355</v>
      </c>
      <c r="BT273" s="157">
        <f t="shared" si="432"/>
        <v>-18783.403179487177</v>
      </c>
      <c r="BU273" s="157">
        <f t="shared" si="433"/>
        <v>-896.74246153846434</v>
      </c>
      <c r="BV273" s="157">
        <f t="shared" si="434"/>
        <v>0</v>
      </c>
      <c r="BW273" s="157">
        <f t="shared" si="435"/>
        <v>-16839.713846153842</v>
      </c>
      <c r="BX273" s="157">
        <f t="shared" si="436"/>
        <v>-896.74246153846434</v>
      </c>
      <c r="BY273" s="157">
        <f>IF(Info!$O$3="Q1",$BS273,IF(Info!$O$3="Q2",$BS273+$BT273,IF(Info!$O$3="Q3",$BS273+$BT273+$BU273,$BR273)))</f>
        <v>1943.6893333333355</v>
      </c>
      <c r="BZ273" s="157">
        <f>IF(Info!$O$3="Q1",$BS273,IF(Info!$O$3="Q2",$BT273,IF(Info!$O$3="Q3",$BU273,$BV273)))</f>
        <v>1943.6893333333355</v>
      </c>
      <c r="CA273" s="48"/>
    </row>
    <row r="274" spans="1:79" ht="13.95" customHeight="1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781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ht="13.95" customHeight="1" x14ac:dyDescent="0.3">
      <c r="A275" s="248"/>
      <c r="B275" s="207" t="s">
        <v>393</v>
      </c>
      <c r="C275" s="250"/>
      <c r="D275" s="210">
        <f>SUM(E275:BD275)</f>
        <v>-7423.0353589743627</v>
      </c>
      <c r="E275" s="261">
        <f t="shared" ref="E275:AJ275" si="459">IF(E$136=0,0,E136-E365)</f>
        <v>2517.201064102564</v>
      </c>
      <c r="F275" s="261">
        <f t="shared" si="459"/>
        <v>-1936.3806025641029</v>
      </c>
      <c r="G275" s="261">
        <f t="shared" si="459"/>
        <v>268.7723974358978</v>
      </c>
      <c r="H275" s="261">
        <f t="shared" si="459"/>
        <v>289.07006410256417</v>
      </c>
      <c r="I275" s="261">
        <f t="shared" si="459"/>
        <v>2320.1147307692318</v>
      </c>
      <c r="J275" s="261">
        <f t="shared" si="459"/>
        <v>2577.0480641025642</v>
      </c>
      <c r="K275" s="261">
        <f t="shared" si="459"/>
        <v>-2171.2036025641023</v>
      </c>
      <c r="L275" s="261">
        <f t="shared" si="459"/>
        <v>-625.36526923076963</v>
      </c>
      <c r="M275" s="261">
        <f t="shared" si="459"/>
        <v>-1146.127435897437</v>
      </c>
      <c r="N275" s="261">
        <f t="shared" si="459"/>
        <v>-441.82843589743607</v>
      </c>
      <c r="O275" s="261">
        <f t="shared" si="459"/>
        <v>292.5192307692314</v>
      </c>
      <c r="P275" s="261">
        <f t="shared" si="459"/>
        <v>1076.5338974358965</v>
      </c>
      <c r="Q275" s="782">
        <f t="shared" si="459"/>
        <v>541.66489743589773</v>
      </c>
      <c r="R275" s="261">
        <f t="shared" si="459"/>
        <v>1490.7495512820524</v>
      </c>
      <c r="S275" s="261">
        <f t="shared" si="459"/>
        <v>-903.11578205128353</v>
      </c>
      <c r="T275" s="261">
        <f t="shared" si="459"/>
        <v>-807.13944871794865</v>
      </c>
      <c r="U275" s="261">
        <f t="shared" si="459"/>
        <v>2137.3492179487189</v>
      </c>
      <c r="V275" s="261">
        <f t="shared" si="459"/>
        <v>1028.1468846153857</v>
      </c>
      <c r="W275" s="261">
        <f t="shared" si="459"/>
        <v>9440.0705512820496</v>
      </c>
      <c r="X275" s="261">
        <f t="shared" si="459"/>
        <v>-1057.5674487179494</v>
      </c>
      <c r="Y275" s="261">
        <f t="shared" si="459"/>
        <v>-666.18044871794882</v>
      </c>
      <c r="Z275" s="261">
        <f t="shared" si="459"/>
        <v>-2534.5171794871799</v>
      </c>
      <c r="AA275" s="261">
        <f t="shared" si="459"/>
        <v>326.4378205128196</v>
      </c>
      <c r="AB275" s="261">
        <f t="shared" si="459"/>
        <v>-174.48317948717886</v>
      </c>
      <c r="AC275" s="261">
        <f t="shared" si="459"/>
        <v>-1242.4145128205137</v>
      </c>
      <c r="AD275" s="261">
        <f t="shared" si="459"/>
        <v>209.02548717948775</v>
      </c>
      <c r="AE275" s="261">
        <f t="shared" si="459"/>
        <v>-2758.9465256410244</v>
      </c>
      <c r="AF275" s="261">
        <f t="shared" si="459"/>
        <v>-2082.8295256410256</v>
      </c>
      <c r="AG275" s="261">
        <f t="shared" si="459"/>
        <v>-2391.0315256410222</v>
      </c>
      <c r="AH275" s="261">
        <f t="shared" si="459"/>
        <v>-1467.3321923076928</v>
      </c>
      <c r="AI275" s="261">
        <f t="shared" si="459"/>
        <v>-396.29484615384717</v>
      </c>
      <c r="AJ275" s="261">
        <f t="shared" si="459"/>
        <v>-3218.0648461538467</v>
      </c>
      <c r="AK275" s="261">
        <f t="shared" ref="AK275:BD275" si="460">IF(AK$136=0,0,AK136-AK365)</f>
        <v>-2459.7878461538471</v>
      </c>
      <c r="AL275" s="261">
        <f t="shared" si="460"/>
        <v>-1809.4615128205137</v>
      </c>
      <c r="AM275" s="261">
        <f t="shared" si="460"/>
        <v>1704.9158205128206</v>
      </c>
      <c r="AN275" s="261">
        <f t="shared" si="460"/>
        <v>-3597.016179487181</v>
      </c>
      <c r="AO275" s="261">
        <f t="shared" si="460"/>
        <v>-1268.7225128205146</v>
      </c>
      <c r="AP275" s="261">
        <f t="shared" si="460"/>
        <v>1513.1558205128204</v>
      </c>
      <c r="AQ275" s="261">
        <f t="shared" si="460"/>
        <v>0</v>
      </c>
      <c r="AR275" s="261">
        <f t="shared" si="460"/>
        <v>0</v>
      </c>
      <c r="AS275" s="261">
        <f t="shared" si="460"/>
        <v>0</v>
      </c>
      <c r="AT275" s="261">
        <f t="shared" si="460"/>
        <v>0</v>
      </c>
      <c r="AU275" s="261">
        <f t="shared" si="460"/>
        <v>0</v>
      </c>
      <c r="AV275" s="261">
        <f t="shared" si="460"/>
        <v>0</v>
      </c>
      <c r="AW275" s="261">
        <f t="shared" si="460"/>
        <v>0</v>
      </c>
      <c r="AX275" s="261">
        <f t="shared" si="460"/>
        <v>0</v>
      </c>
      <c r="AY275" s="261">
        <f t="shared" si="460"/>
        <v>0</v>
      </c>
      <c r="AZ275" s="261">
        <f t="shared" si="460"/>
        <v>0</v>
      </c>
      <c r="BA275" s="261">
        <f t="shared" si="460"/>
        <v>0</v>
      </c>
      <c r="BB275" s="261">
        <f t="shared" si="460"/>
        <v>0</v>
      </c>
      <c r="BC275" s="261">
        <f t="shared" si="460"/>
        <v>0</v>
      </c>
      <c r="BD275" s="261">
        <f t="shared" si="460"/>
        <v>0</v>
      </c>
      <c r="BE275" s="251"/>
      <c r="BF275" s="162">
        <f>SUM(E275:H275)</f>
        <v>1138.6629230769231</v>
      </c>
      <c r="BG275" s="157">
        <f>SUM(I275:L275)</f>
        <v>2100.5939230769241</v>
      </c>
      <c r="BH275" s="157">
        <f>SUM(M275:Q275)</f>
        <v>322.76215384615261</v>
      </c>
      <c r="BI275" s="157">
        <f>SUM(R275:U275)</f>
        <v>1917.8435384615391</v>
      </c>
      <c r="BJ275" s="157">
        <f>SUM(V275:Y275)</f>
        <v>8744.469538461537</v>
      </c>
      <c r="BK275" s="157">
        <f>SUM(Z275:AD275)</f>
        <v>-3415.951564102565</v>
      </c>
      <c r="BL275" s="157">
        <f>SUM(AE275:AH275)</f>
        <v>-8700.1397692307655</v>
      </c>
      <c r="BM275" s="157">
        <f>SUM(AI275:AL275)</f>
        <v>-7883.6090512820538</v>
      </c>
      <c r="BN275" s="157">
        <f>SUM(AM275:AQ275)</f>
        <v>-1647.6670512820547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-7423.0353589743627</v>
      </c>
      <c r="BS275" s="157">
        <f>SUM(BF275:BH275)</f>
        <v>3562.0189999999998</v>
      </c>
      <c r="BT275" s="157">
        <f>SUM(BI275:BK275)</f>
        <v>7246.3615128205111</v>
      </c>
      <c r="BU275" s="157">
        <f>SUM(BL275:BN275)</f>
        <v>-18231.415871794874</v>
      </c>
      <c r="BV275" s="157">
        <f>SUM(BO275:BQ275)</f>
        <v>0</v>
      </c>
      <c r="BW275" s="157">
        <f>SUM(BF275:BK275)</f>
        <v>10808.380512820511</v>
      </c>
      <c r="BX275" s="157">
        <f>SUM(BL275:BQ275)</f>
        <v>-18231.415871794874</v>
      </c>
      <c r="BY275" s="157">
        <f>IF(Info!$O$3="Q1",$BS275,IF(Info!$O$3="Q2",$BS275+$BT275,IF(Info!$O$3="Q3",$BS275+$BT275+$BU275,$BR275)))</f>
        <v>3562.0189999999998</v>
      </c>
      <c r="BZ275" s="157">
        <f>IF(Info!$O$3="Q1",$BS275,IF(Info!$O$3="Q2",$BT275,IF(Info!$O$3="Q3",$BU275,$BV275)))</f>
        <v>3562.0189999999998</v>
      </c>
      <c r="CA275" s="48"/>
    </row>
    <row r="276" spans="1:79" ht="13.95" customHeight="1" x14ac:dyDescent="0.3">
      <c r="A276" s="248"/>
      <c r="B276" s="160" t="s">
        <v>394</v>
      </c>
      <c r="C276" s="250"/>
      <c r="D276" s="262"/>
      <c r="E276" s="77">
        <f>E275</f>
        <v>2517.201064102564</v>
      </c>
      <c r="F276" s="77">
        <f t="shared" ref="F276:AK276" si="461">E276+F275</f>
        <v>580.82046153846113</v>
      </c>
      <c r="G276" s="77">
        <f t="shared" si="461"/>
        <v>849.59285897435893</v>
      </c>
      <c r="H276" s="77">
        <f t="shared" si="461"/>
        <v>1138.6629230769231</v>
      </c>
      <c r="I276" s="77">
        <f t="shared" si="461"/>
        <v>3458.7776538461549</v>
      </c>
      <c r="J276" s="77">
        <f t="shared" si="461"/>
        <v>6035.8257179487191</v>
      </c>
      <c r="K276" s="77">
        <f t="shared" si="461"/>
        <v>3864.6221153846168</v>
      </c>
      <c r="L276" s="77">
        <f t="shared" si="461"/>
        <v>3239.2568461538472</v>
      </c>
      <c r="M276" s="77">
        <f t="shared" si="461"/>
        <v>2093.1294102564102</v>
      </c>
      <c r="N276" s="77">
        <f t="shared" si="461"/>
        <v>1651.3009743589741</v>
      </c>
      <c r="O276" s="77">
        <f t="shared" si="461"/>
        <v>1943.8202051282055</v>
      </c>
      <c r="P276" s="77">
        <f t="shared" si="461"/>
        <v>3020.354102564102</v>
      </c>
      <c r="Q276" s="771">
        <f t="shared" si="461"/>
        <v>3562.0189999999998</v>
      </c>
      <c r="R276" s="77">
        <f t="shared" si="461"/>
        <v>5052.7685512820517</v>
      </c>
      <c r="S276" s="77">
        <f t="shared" si="461"/>
        <v>4149.6527692307682</v>
      </c>
      <c r="T276" s="77">
        <f t="shared" si="461"/>
        <v>3342.5133205128195</v>
      </c>
      <c r="U276" s="77">
        <f t="shared" si="461"/>
        <v>5479.8625384615389</v>
      </c>
      <c r="V276" s="77">
        <f t="shared" si="461"/>
        <v>6508.0094230769246</v>
      </c>
      <c r="W276" s="77">
        <f t="shared" si="461"/>
        <v>15948.079974358974</v>
      </c>
      <c r="X276" s="77">
        <f t="shared" si="461"/>
        <v>14890.512525641025</v>
      </c>
      <c r="Y276" s="77">
        <f t="shared" si="461"/>
        <v>14224.332076923076</v>
      </c>
      <c r="Z276" s="77">
        <f t="shared" si="461"/>
        <v>11689.814897435896</v>
      </c>
      <c r="AA276" s="77">
        <f t="shared" si="461"/>
        <v>12016.252717948715</v>
      </c>
      <c r="AB276" s="77">
        <f t="shared" si="461"/>
        <v>11841.769538461536</v>
      </c>
      <c r="AC276" s="77">
        <f t="shared" si="461"/>
        <v>10599.355025641024</v>
      </c>
      <c r="AD276" s="77">
        <f t="shared" si="461"/>
        <v>10808.380512820511</v>
      </c>
      <c r="AE276" s="77">
        <f t="shared" si="461"/>
        <v>8049.4339871794873</v>
      </c>
      <c r="AF276" s="77">
        <f t="shared" si="461"/>
        <v>5966.6044615384617</v>
      </c>
      <c r="AG276" s="77">
        <f t="shared" si="461"/>
        <v>3575.5729358974395</v>
      </c>
      <c r="AH276" s="77">
        <f t="shared" si="461"/>
        <v>2108.2407435897467</v>
      </c>
      <c r="AI276" s="77">
        <f t="shared" si="461"/>
        <v>1711.9458974358995</v>
      </c>
      <c r="AJ276" s="77">
        <f t="shared" si="461"/>
        <v>-1506.1189487179472</v>
      </c>
      <c r="AK276" s="77">
        <f t="shared" si="461"/>
        <v>-3965.9067948717943</v>
      </c>
      <c r="AL276" s="77">
        <f t="shared" ref="AL276:BQ276" si="462">AK276+AL275</f>
        <v>-5775.368307692308</v>
      </c>
      <c r="AM276" s="77">
        <f t="shared" si="462"/>
        <v>-4070.4524871794874</v>
      </c>
      <c r="AN276" s="77">
        <f t="shared" si="462"/>
        <v>-7667.4686666666685</v>
      </c>
      <c r="AO276" s="77">
        <f t="shared" si="462"/>
        <v>-8936.191179487183</v>
      </c>
      <c r="AP276" s="77">
        <f t="shared" si="462"/>
        <v>-7423.0353589743627</v>
      </c>
      <c r="AQ276" s="77">
        <f t="shared" si="462"/>
        <v>-7423.0353589743627</v>
      </c>
      <c r="AR276" s="77">
        <f t="shared" si="462"/>
        <v>-7423.0353589743627</v>
      </c>
      <c r="AS276" s="77">
        <f t="shared" si="462"/>
        <v>-7423.0353589743627</v>
      </c>
      <c r="AT276" s="77">
        <f t="shared" si="462"/>
        <v>-7423.0353589743627</v>
      </c>
      <c r="AU276" s="77">
        <f t="shared" si="462"/>
        <v>-7423.0353589743627</v>
      </c>
      <c r="AV276" s="77">
        <f t="shared" si="462"/>
        <v>-7423.0353589743627</v>
      </c>
      <c r="AW276" s="77">
        <f t="shared" si="462"/>
        <v>-7423.0353589743627</v>
      </c>
      <c r="AX276" s="77">
        <f t="shared" si="462"/>
        <v>-7423.0353589743627</v>
      </c>
      <c r="AY276" s="77">
        <f t="shared" si="462"/>
        <v>-7423.0353589743627</v>
      </c>
      <c r="AZ276" s="77">
        <f t="shared" si="462"/>
        <v>-7423.0353589743627</v>
      </c>
      <c r="BA276" s="77">
        <f t="shared" si="462"/>
        <v>-7423.0353589743627</v>
      </c>
      <c r="BB276" s="77">
        <f t="shared" si="462"/>
        <v>-7423.0353589743627</v>
      </c>
      <c r="BC276" s="77">
        <f t="shared" si="462"/>
        <v>-7423.0353589743627</v>
      </c>
      <c r="BD276" s="77">
        <f t="shared" si="462"/>
        <v>-7423.0353589743627</v>
      </c>
      <c r="BE276" s="251"/>
      <c r="BF276" s="212">
        <f>BF275</f>
        <v>1138.6629230769231</v>
      </c>
      <c r="BG276" s="161">
        <f t="shared" ref="BG276:BQ276" si="463">BF276+BG275</f>
        <v>3239.2568461538472</v>
      </c>
      <c r="BH276" s="161">
        <f t="shared" si="463"/>
        <v>3562.0189999999998</v>
      </c>
      <c r="BI276" s="161">
        <f t="shared" si="463"/>
        <v>5479.8625384615389</v>
      </c>
      <c r="BJ276" s="161">
        <f t="shared" si="463"/>
        <v>14224.332076923076</v>
      </c>
      <c r="BK276" s="161">
        <f t="shared" si="463"/>
        <v>10808.380512820511</v>
      </c>
      <c r="BL276" s="161">
        <f t="shared" si="463"/>
        <v>2108.2407435897458</v>
      </c>
      <c r="BM276" s="161">
        <f t="shared" si="463"/>
        <v>-5775.368307692308</v>
      </c>
      <c r="BN276" s="161">
        <f t="shared" si="463"/>
        <v>-7423.0353589743627</v>
      </c>
      <c r="BO276" s="161">
        <f t="shared" si="463"/>
        <v>-7423.0353589743627</v>
      </c>
      <c r="BP276" s="161">
        <f t="shared" si="463"/>
        <v>-7423.0353589743627</v>
      </c>
      <c r="BQ276" s="161">
        <f t="shared" si="463"/>
        <v>-7423.0353589743627</v>
      </c>
      <c r="BR276" s="157"/>
      <c r="BS276" s="161">
        <f>BS275</f>
        <v>3562.0189999999998</v>
      </c>
      <c r="BT276" s="161">
        <f>BS276+BT275</f>
        <v>10808.380512820511</v>
      </c>
      <c r="BU276" s="161">
        <f>BT276+BU275</f>
        <v>-7423.0353589743627</v>
      </c>
      <c r="BV276" s="161">
        <f>BU276+BV275</f>
        <v>-7423.0353589743627</v>
      </c>
      <c r="BW276" s="157">
        <f>BT276</f>
        <v>10808.380512820511</v>
      </c>
      <c r="BX276" s="157">
        <f>BV276</f>
        <v>-7423.0353589743627</v>
      </c>
      <c r="BY276" s="157"/>
      <c r="BZ276" s="157"/>
      <c r="CA276" s="48"/>
    </row>
    <row r="277" spans="1:79" ht="13.95" customHeight="1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781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13.95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783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13.95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13.95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3.95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3.95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ht="13.95" customHeight="1" x14ac:dyDescent="0.3">
      <c r="A283" s="269"/>
      <c r="B283" s="78" t="s">
        <v>397</v>
      </c>
      <c r="C283" s="52">
        <f>Info!$AK3</f>
        <v>5.2</v>
      </c>
      <c r="D283" s="161">
        <f t="shared" ref="D283:D292" si="464">SUM(E283:BD283)</f>
        <v>7433.3600000000006</v>
      </c>
      <c r="E283" s="215">
        <v>0</v>
      </c>
      <c r="F283" s="215">
        <v>0</v>
      </c>
      <c r="G283" s="215">
        <v>0</v>
      </c>
      <c r="H283" s="215">
        <v>721.95</v>
      </c>
      <c r="I283" s="215">
        <v>0</v>
      </c>
      <c r="J283" s="215">
        <v>0</v>
      </c>
      <c r="K283" s="215">
        <v>0</v>
      </c>
      <c r="L283" s="215">
        <v>0</v>
      </c>
      <c r="M283" s="215">
        <v>529.15</v>
      </c>
      <c r="N283" s="215">
        <v>0</v>
      </c>
      <c r="O283" s="215">
        <v>0</v>
      </c>
      <c r="P283" s="215">
        <v>0</v>
      </c>
      <c r="Q283" s="772">
        <v>0</v>
      </c>
      <c r="R283" s="215">
        <v>906.75</v>
      </c>
      <c r="S283" s="215">
        <v>0</v>
      </c>
      <c r="T283" s="215">
        <v>0</v>
      </c>
      <c r="U283" s="215">
        <v>0</v>
      </c>
      <c r="V283" s="215">
        <v>0</v>
      </c>
      <c r="W283" s="215">
        <v>998.21</v>
      </c>
      <c r="X283" s="215">
        <v>0</v>
      </c>
      <c r="Y283" s="215">
        <v>0</v>
      </c>
      <c r="Z283" s="215">
        <v>0</v>
      </c>
      <c r="AA283" s="215">
        <v>0</v>
      </c>
      <c r="AB283" s="215">
        <v>781.49</v>
      </c>
      <c r="AC283" s="215">
        <v>0</v>
      </c>
      <c r="AD283" s="215">
        <v>0</v>
      </c>
      <c r="AE283" s="215">
        <v>0</v>
      </c>
      <c r="AF283" s="215">
        <v>0</v>
      </c>
      <c r="AG283" s="215">
        <v>462.29</v>
      </c>
      <c r="AH283" s="215">
        <v>0</v>
      </c>
      <c r="AI283" s="215">
        <v>0</v>
      </c>
      <c r="AJ283" s="215">
        <v>0</v>
      </c>
      <c r="AK283" s="215">
        <v>0</v>
      </c>
      <c r="AL283" s="215">
        <v>0</v>
      </c>
      <c r="AM283" s="215">
        <v>839.5</v>
      </c>
      <c r="AN283" s="215">
        <v>0</v>
      </c>
      <c r="AO283" s="215">
        <v>0</v>
      </c>
      <c r="AP283" s="215">
        <v>0</v>
      </c>
      <c r="AQ283" s="215">
        <v>0</v>
      </c>
      <c r="AR283" s="215">
        <v>699.32</v>
      </c>
      <c r="AS283" s="215">
        <v>0</v>
      </c>
      <c r="AT283" s="215">
        <v>0</v>
      </c>
      <c r="AU283" s="215">
        <v>0</v>
      </c>
      <c r="AV283" s="215">
        <v>0</v>
      </c>
      <c r="AW283" s="215">
        <v>790.97</v>
      </c>
      <c r="AX283" s="215">
        <v>0</v>
      </c>
      <c r="AY283" s="215">
        <v>0</v>
      </c>
      <c r="AZ283" s="215">
        <v>0</v>
      </c>
      <c r="BA283" s="215">
        <v>0</v>
      </c>
      <c r="BB283" s="215">
        <v>703.73</v>
      </c>
      <c r="BC283" s="215">
        <v>0</v>
      </c>
      <c r="BD283" s="215">
        <v>0</v>
      </c>
      <c r="BE283" s="271"/>
      <c r="BF283" s="163">
        <f t="shared" ref="BF283:BF292" si="465">SUM(E283:H283)</f>
        <v>721.95</v>
      </c>
      <c r="BG283" s="77">
        <f t="shared" ref="BG283:BG292" si="466">SUM(I283:L283)</f>
        <v>0</v>
      </c>
      <c r="BH283" s="77">
        <f t="shared" ref="BH283:BH292" si="467">SUM(M283:Q283)</f>
        <v>529.15</v>
      </c>
      <c r="BI283" s="77">
        <f t="shared" ref="BI283:BI292" si="468">SUM(R283:U283)</f>
        <v>906.75</v>
      </c>
      <c r="BJ283" s="77">
        <f t="shared" ref="BJ283:BJ292" si="469">SUM(V283:Y283)</f>
        <v>998.21</v>
      </c>
      <c r="BK283" s="77">
        <f t="shared" ref="BK283:BK292" si="470">SUM(Z283:AD283)</f>
        <v>781.49</v>
      </c>
      <c r="BL283" s="77">
        <f t="shared" ref="BL283:BL292" si="471">SUM(AE283:AH283)</f>
        <v>462.29</v>
      </c>
      <c r="BM283" s="77">
        <f t="shared" ref="BM283:BM292" si="472">SUM(AI283:AL283)</f>
        <v>0</v>
      </c>
      <c r="BN283" s="77">
        <f t="shared" ref="BN283:BN292" si="473">SUM(AM283:AQ283)</f>
        <v>839.5</v>
      </c>
      <c r="BO283" s="77">
        <f t="shared" ref="BO283:BO292" si="474">SUM(AR283:AU283)</f>
        <v>699.32</v>
      </c>
      <c r="BP283" s="77">
        <f t="shared" ref="BP283:BP292" si="475">SUM(AV283:AY283)</f>
        <v>790.97</v>
      </c>
      <c r="BQ283" s="77">
        <f t="shared" ref="BQ283:BQ292" si="476">SUM(AZ283:BD283)</f>
        <v>703.73</v>
      </c>
      <c r="BR283" s="157">
        <f t="shared" ref="BR283:BR292" si="477">SUM(BF283:BQ283)</f>
        <v>7433.3600000000006</v>
      </c>
      <c r="BS283" s="77">
        <f t="shared" ref="BS283:BS292" si="478">SUM(BF283:BH283)</f>
        <v>1251.0999999999999</v>
      </c>
      <c r="BT283" s="77">
        <f t="shared" ref="BT283:BT292" si="479">SUM(BI283:BK283)</f>
        <v>2686.45</v>
      </c>
      <c r="BU283" s="77">
        <f t="shared" ref="BU283:BU292" si="480">SUM(BL283:BN283)</f>
        <v>1301.79</v>
      </c>
      <c r="BV283" s="77">
        <f t="shared" ref="BV283:BV292" si="481">SUM(BO283:BQ283)</f>
        <v>2194.02</v>
      </c>
      <c r="BW283" s="77">
        <f t="shared" ref="BW283:BW292" si="482">SUM(BF283:BK283)</f>
        <v>3937.55</v>
      </c>
      <c r="BX283" s="77">
        <f t="shared" ref="BX283:BX292" si="483">SUM(BL283:BQ283)</f>
        <v>3495.81</v>
      </c>
      <c r="BY283" s="77">
        <f>IF(Info!$O$3="Q1",$BS283,IF(Info!$O$3="Q2",$BS283+$BT283,IF(Info!$O$3="Q3",$BS283+$BT283+$BU283,$BR283)))</f>
        <v>1251.0999999999999</v>
      </c>
      <c r="BZ283" s="77">
        <f>IF(Info!$O$3="Q1",$BS283,IF(Info!$O$3="Q2",$BT283,IF(Info!$O$3="Q3",$BU283,$BV283)))</f>
        <v>1251.0999999999999</v>
      </c>
      <c r="CA283" s="49"/>
    </row>
    <row r="284" spans="1:79" ht="13.95" customHeight="1" x14ac:dyDescent="0.3">
      <c r="A284" s="269"/>
      <c r="B284" s="78" t="s">
        <v>398</v>
      </c>
      <c r="C284" s="52">
        <f>Info!$AK5</f>
        <v>2.4</v>
      </c>
      <c r="D284" s="161">
        <f t="shared" si="464"/>
        <v>9470.7000000000007</v>
      </c>
      <c r="E284" s="215">
        <v>172.81</v>
      </c>
      <c r="F284" s="215">
        <v>240.17</v>
      </c>
      <c r="G284" s="215">
        <v>128.81</v>
      </c>
      <c r="H284" s="215">
        <v>0</v>
      </c>
      <c r="I284" s="215">
        <v>169.25</v>
      </c>
      <c r="J284" s="215">
        <v>206.15</v>
      </c>
      <c r="K284" s="215">
        <v>93.02</v>
      </c>
      <c r="L284" s="215">
        <v>125.31</v>
      </c>
      <c r="M284" s="215">
        <v>0</v>
      </c>
      <c r="N284" s="215">
        <v>301.48</v>
      </c>
      <c r="O284" s="215">
        <v>368.28</v>
      </c>
      <c r="P284" s="215">
        <v>243.68</v>
      </c>
      <c r="Q284" s="772">
        <v>86.57</v>
      </c>
      <c r="R284" s="215">
        <v>0</v>
      </c>
      <c r="S284" s="215">
        <v>352.2</v>
      </c>
      <c r="T284" s="215">
        <v>284.69</v>
      </c>
      <c r="U284" s="215">
        <v>252.11</v>
      </c>
      <c r="V284" s="215">
        <v>100.46</v>
      </c>
      <c r="W284" s="215">
        <v>0</v>
      </c>
      <c r="X284" s="215">
        <v>357.7</v>
      </c>
      <c r="Y284" s="215">
        <v>173.94</v>
      </c>
      <c r="Z284" s="215">
        <v>175.83</v>
      </c>
      <c r="AA284" s="215">
        <v>105.22</v>
      </c>
      <c r="AB284" s="215">
        <v>0</v>
      </c>
      <c r="AC284" s="215">
        <v>389.8</v>
      </c>
      <c r="AD284" s="215">
        <v>298.14</v>
      </c>
      <c r="AE284" s="215">
        <v>157.83000000000001</v>
      </c>
      <c r="AF284" s="215">
        <v>102.31</v>
      </c>
      <c r="AG284" s="215">
        <v>0</v>
      </c>
      <c r="AH284" s="215">
        <v>272.12</v>
      </c>
      <c r="AI284" s="215">
        <v>309.35000000000002</v>
      </c>
      <c r="AJ284" s="215">
        <v>205.21</v>
      </c>
      <c r="AK284" s="215">
        <v>194.64</v>
      </c>
      <c r="AL284" s="215">
        <v>89.31</v>
      </c>
      <c r="AM284" s="215">
        <v>0</v>
      </c>
      <c r="AN284" s="215">
        <v>243.96</v>
      </c>
      <c r="AO284" s="215">
        <v>335.55</v>
      </c>
      <c r="AP284" s="215">
        <v>208.62</v>
      </c>
      <c r="AQ284" s="215">
        <v>84.01</v>
      </c>
      <c r="AR284" s="215">
        <v>0</v>
      </c>
      <c r="AS284" s="215">
        <v>466.13</v>
      </c>
      <c r="AT284" s="215">
        <v>217.86</v>
      </c>
      <c r="AU284" s="215">
        <v>229.36</v>
      </c>
      <c r="AV284" s="215">
        <v>168.47</v>
      </c>
      <c r="AW284" s="215">
        <v>0</v>
      </c>
      <c r="AX284" s="215">
        <v>474.74</v>
      </c>
      <c r="AY284" s="215">
        <v>279.49</v>
      </c>
      <c r="AZ284" s="215">
        <v>329.46</v>
      </c>
      <c r="BA284" s="215">
        <v>119.24</v>
      </c>
      <c r="BB284" s="215">
        <v>0</v>
      </c>
      <c r="BC284" s="215">
        <v>257.7</v>
      </c>
      <c r="BD284" s="215">
        <v>99.72</v>
      </c>
      <c r="BE284" s="271"/>
      <c r="BF284" s="163">
        <f t="shared" si="465"/>
        <v>541.79</v>
      </c>
      <c r="BG284" s="77">
        <f t="shared" si="466"/>
        <v>593.73</v>
      </c>
      <c r="BH284" s="77">
        <f t="shared" si="467"/>
        <v>1000.01</v>
      </c>
      <c r="BI284" s="77">
        <f t="shared" si="468"/>
        <v>889</v>
      </c>
      <c r="BJ284" s="77">
        <f t="shared" si="469"/>
        <v>632.09999999999991</v>
      </c>
      <c r="BK284" s="77">
        <f t="shared" si="470"/>
        <v>968.99</v>
      </c>
      <c r="BL284" s="77">
        <f t="shared" si="471"/>
        <v>532.26</v>
      </c>
      <c r="BM284" s="77">
        <f t="shared" si="472"/>
        <v>798.51</v>
      </c>
      <c r="BN284" s="77">
        <f t="shared" si="473"/>
        <v>872.14</v>
      </c>
      <c r="BO284" s="77">
        <f t="shared" si="474"/>
        <v>913.35</v>
      </c>
      <c r="BP284" s="77">
        <f t="shared" si="475"/>
        <v>922.7</v>
      </c>
      <c r="BQ284" s="77">
        <f t="shared" si="476"/>
        <v>806.12</v>
      </c>
      <c r="BR284" s="157">
        <f t="shared" si="477"/>
        <v>9470.7000000000025</v>
      </c>
      <c r="BS284" s="77">
        <f t="shared" si="478"/>
        <v>2135.5299999999997</v>
      </c>
      <c r="BT284" s="77">
        <f t="shared" si="479"/>
        <v>2490.09</v>
      </c>
      <c r="BU284" s="77">
        <f t="shared" si="480"/>
        <v>2202.91</v>
      </c>
      <c r="BV284" s="77">
        <f t="shared" si="481"/>
        <v>2642.17</v>
      </c>
      <c r="BW284" s="77">
        <f t="shared" si="482"/>
        <v>4625.62</v>
      </c>
      <c r="BX284" s="77">
        <f t="shared" si="483"/>
        <v>4845.08</v>
      </c>
      <c r="BY284" s="77">
        <f>IF(Info!$O$3="Q1",$BS284,IF(Info!$O$3="Q2",$BS284+$BT284,IF(Info!$O$3="Q3",$BS284+$BT284+$BU284,$BR284)))</f>
        <v>2135.5299999999997</v>
      </c>
      <c r="BZ284" s="77">
        <f>IF(Info!$O$3="Q1",$BS284,IF(Info!$O$3="Q2",$BT284,IF(Info!$O$3="Q3",$BU284,$BV284)))</f>
        <v>2135.5299999999997</v>
      </c>
      <c r="CA284" s="49"/>
    </row>
    <row r="285" spans="1:79" ht="13.95" customHeight="1" x14ac:dyDescent="0.3">
      <c r="A285" s="269"/>
      <c r="B285" s="78" t="s">
        <v>399</v>
      </c>
      <c r="C285" s="52">
        <f>Info!$AK4</f>
        <v>5.2</v>
      </c>
      <c r="D285" s="161">
        <f t="shared" si="464"/>
        <v>631.44000000000005</v>
      </c>
      <c r="E285" s="215">
        <v>14.44</v>
      </c>
      <c r="F285" s="215">
        <v>20.03</v>
      </c>
      <c r="G285" s="215">
        <v>0</v>
      </c>
      <c r="H285" s="215">
        <v>21.08</v>
      </c>
      <c r="I285" s="215">
        <v>24.44</v>
      </c>
      <c r="J285" s="215">
        <v>24.49</v>
      </c>
      <c r="K285" s="215">
        <v>0</v>
      </c>
      <c r="L285" s="215">
        <v>0</v>
      </c>
      <c r="M285" s="215">
        <v>19.28</v>
      </c>
      <c r="N285" s="215">
        <v>20.309999999999999</v>
      </c>
      <c r="O285" s="215">
        <v>19.48</v>
      </c>
      <c r="P285" s="215">
        <v>0</v>
      </c>
      <c r="Q285" s="772">
        <v>0</v>
      </c>
      <c r="R285" s="215">
        <v>22.67</v>
      </c>
      <c r="S285" s="215">
        <v>18.920000000000002</v>
      </c>
      <c r="T285" s="215">
        <v>21.86</v>
      </c>
      <c r="U285" s="215">
        <v>0</v>
      </c>
      <c r="V285" s="215">
        <v>0</v>
      </c>
      <c r="W285" s="215">
        <v>15.85</v>
      </c>
      <c r="X285" s="215">
        <v>19.63</v>
      </c>
      <c r="Y285" s="215">
        <v>25.63</v>
      </c>
      <c r="Z285" s="215">
        <v>0</v>
      </c>
      <c r="AA285" s="215">
        <v>0</v>
      </c>
      <c r="AB285" s="215">
        <v>18.059999999999999</v>
      </c>
      <c r="AC285" s="215">
        <v>22.31</v>
      </c>
      <c r="AD285" s="215">
        <v>21.8</v>
      </c>
      <c r="AE285" s="215">
        <v>0</v>
      </c>
      <c r="AF285" s="215">
        <v>0</v>
      </c>
      <c r="AG285" s="215">
        <v>24.22</v>
      </c>
      <c r="AH285" s="215">
        <v>24.23</v>
      </c>
      <c r="AI285" s="215">
        <v>0</v>
      </c>
      <c r="AJ285" s="215">
        <v>0</v>
      </c>
      <c r="AK285" s="215">
        <v>0</v>
      </c>
      <c r="AL285" s="215">
        <v>0</v>
      </c>
      <c r="AM285" s="215">
        <v>24.31</v>
      </c>
      <c r="AN285" s="215">
        <v>18.559999999999999</v>
      </c>
      <c r="AO285" s="215">
        <v>17.8</v>
      </c>
      <c r="AP285" s="215">
        <v>0</v>
      </c>
      <c r="AQ285" s="215">
        <v>0</v>
      </c>
      <c r="AR285" s="215">
        <v>22.62</v>
      </c>
      <c r="AS285" s="215">
        <v>23.11</v>
      </c>
      <c r="AT285" s="215">
        <v>24.47</v>
      </c>
      <c r="AU285" s="215">
        <v>0</v>
      </c>
      <c r="AV285" s="215">
        <v>0</v>
      </c>
      <c r="AW285" s="215">
        <v>14.43</v>
      </c>
      <c r="AX285" s="215">
        <v>14.82</v>
      </c>
      <c r="AY285" s="215">
        <v>21.57</v>
      </c>
      <c r="AZ285" s="215">
        <v>0</v>
      </c>
      <c r="BA285" s="215">
        <v>0</v>
      </c>
      <c r="BB285" s="215">
        <v>25.05</v>
      </c>
      <c r="BC285" s="215">
        <v>25.97</v>
      </c>
      <c r="BD285" s="215">
        <v>0</v>
      </c>
      <c r="BE285" s="271"/>
      <c r="BF285" s="163">
        <f t="shared" si="465"/>
        <v>55.55</v>
      </c>
      <c r="BG285" s="77">
        <f t="shared" si="466"/>
        <v>48.93</v>
      </c>
      <c r="BH285" s="77">
        <f t="shared" si="467"/>
        <v>59.070000000000007</v>
      </c>
      <c r="BI285" s="77">
        <f t="shared" si="468"/>
        <v>63.45</v>
      </c>
      <c r="BJ285" s="77">
        <f t="shared" si="469"/>
        <v>61.11</v>
      </c>
      <c r="BK285" s="77">
        <f t="shared" si="470"/>
        <v>62.17</v>
      </c>
      <c r="BL285" s="77">
        <f t="shared" si="471"/>
        <v>48.45</v>
      </c>
      <c r="BM285" s="77">
        <f t="shared" si="472"/>
        <v>0</v>
      </c>
      <c r="BN285" s="77">
        <f t="shared" si="473"/>
        <v>60.67</v>
      </c>
      <c r="BO285" s="77">
        <f t="shared" si="474"/>
        <v>70.2</v>
      </c>
      <c r="BP285" s="77">
        <f t="shared" si="475"/>
        <v>50.82</v>
      </c>
      <c r="BQ285" s="77">
        <f t="shared" si="476"/>
        <v>51.019999999999996</v>
      </c>
      <c r="BR285" s="157">
        <f t="shared" si="477"/>
        <v>631.44000000000005</v>
      </c>
      <c r="BS285" s="77">
        <f t="shared" si="478"/>
        <v>163.55000000000001</v>
      </c>
      <c r="BT285" s="77">
        <f t="shared" si="479"/>
        <v>186.73000000000002</v>
      </c>
      <c r="BU285" s="77">
        <f t="shared" si="480"/>
        <v>109.12</v>
      </c>
      <c r="BV285" s="77">
        <f t="shared" si="481"/>
        <v>172.04000000000002</v>
      </c>
      <c r="BW285" s="77">
        <f t="shared" si="482"/>
        <v>350.28000000000003</v>
      </c>
      <c r="BX285" s="77">
        <f t="shared" si="483"/>
        <v>281.15999999999997</v>
      </c>
      <c r="BY285" s="77">
        <f>IF(Info!$O$3="Q1",$BS285,IF(Info!$O$3="Q2",$BS285+$BT285,IF(Info!$O$3="Q3",$BS285+$BT285+$BU285,$BR285)))</f>
        <v>163.55000000000001</v>
      </c>
      <c r="BZ285" s="77">
        <f>IF(Info!$O$3="Q1",$BS285,IF(Info!$O$3="Q2",$BT285,IF(Info!$O$3="Q3",$BU285,$BV285)))</f>
        <v>163.55000000000001</v>
      </c>
      <c r="CA285" s="49"/>
    </row>
    <row r="286" spans="1:79" ht="13.95" customHeight="1" x14ac:dyDescent="0.3">
      <c r="A286" s="269"/>
      <c r="B286" s="78" t="s">
        <v>400</v>
      </c>
      <c r="C286" s="52">
        <f>Info!$AK6</f>
        <v>2.4</v>
      </c>
      <c r="D286" s="161">
        <f t="shared" si="464"/>
        <v>0</v>
      </c>
      <c r="E286" s="215">
        <v>0</v>
      </c>
      <c r="F286" s="215">
        <v>0</v>
      </c>
      <c r="G286" s="215">
        <v>0</v>
      </c>
      <c r="H286" s="215">
        <v>0</v>
      </c>
      <c r="I286" s="215">
        <v>0</v>
      </c>
      <c r="J286" s="215">
        <v>0</v>
      </c>
      <c r="K286" s="215">
        <v>0</v>
      </c>
      <c r="L286" s="215">
        <v>0</v>
      </c>
      <c r="M286" s="215">
        <v>0</v>
      </c>
      <c r="N286" s="215">
        <v>0</v>
      </c>
      <c r="O286" s="215">
        <v>0</v>
      </c>
      <c r="P286" s="215">
        <v>0</v>
      </c>
      <c r="Q286" s="772">
        <v>0</v>
      </c>
      <c r="R286" s="215">
        <v>0</v>
      </c>
      <c r="S286" s="215">
        <v>0</v>
      </c>
      <c r="T286" s="215">
        <v>0</v>
      </c>
      <c r="U286" s="215">
        <v>0</v>
      </c>
      <c r="V286" s="215">
        <v>0</v>
      </c>
      <c r="W286" s="215">
        <v>0</v>
      </c>
      <c r="X286" s="215">
        <v>0</v>
      </c>
      <c r="Y286" s="215">
        <v>0</v>
      </c>
      <c r="Z286" s="215">
        <v>0</v>
      </c>
      <c r="AA286" s="215">
        <v>0</v>
      </c>
      <c r="AB286" s="215">
        <v>0</v>
      </c>
      <c r="AC286" s="215">
        <v>0</v>
      </c>
      <c r="AD286" s="215">
        <v>0</v>
      </c>
      <c r="AE286" s="215">
        <v>0</v>
      </c>
      <c r="AF286" s="215">
        <v>0</v>
      </c>
      <c r="AG286" s="215">
        <v>0</v>
      </c>
      <c r="AH286" s="215">
        <v>0</v>
      </c>
      <c r="AI286" s="215">
        <v>0</v>
      </c>
      <c r="AJ286" s="215">
        <v>0</v>
      </c>
      <c r="AK286" s="215">
        <v>0</v>
      </c>
      <c r="AL286" s="215">
        <v>0</v>
      </c>
      <c r="AM286" s="215">
        <v>0</v>
      </c>
      <c r="AN286" s="215">
        <v>0</v>
      </c>
      <c r="AO286" s="215">
        <v>0</v>
      </c>
      <c r="AP286" s="215">
        <v>0</v>
      </c>
      <c r="AQ286" s="215">
        <v>0</v>
      </c>
      <c r="AR286" s="215">
        <v>0</v>
      </c>
      <c r="AS286" s="215">
        <v>0</v>
      </c>
      <c r="AT286" s="215">
        <v>0</v>
      </c>
      <c r="AU286" s="215">
        <v>0</v>
      </c>
      <c r="AV286" s="215">
        <v>0</v>
      </c>
      <c r="AW286" s="215">
        <v>0</v>
      </c>
      <c r="AX286" s="215">
        <v>0</v>
      </c>
      <c r="AY286" s="215">
        <v>0</v>
      </c>
      <c r="AZ286" s="215">
        <v>0</v>
      </c>
      <c r="BA286" s="215">
        <v>0</v>
      </c>
      <c r="BB286" s="215">
        <v>0</v>
      </c>
      <c r="BC286" s="215">
        <v>0</v>
      </c>
      <c r="BD286" s="215">
        <v>0</v>
      </c>
      <c r="BE286" s="271"/>
      <c r="BF286" s="163">
        <f t="shared" si="465"/>
        <v>0</v>
      </c>
      <c r="BG286" s="77">
        <f t="shared" si="466"/>
        <v>0</v>
      </c>
      <c r="BH286" s="77">
        <f t="shared" si="467"/>
        <v>0</v>
      </c>
      <c r="BI286" s="77">
        <f t="shared" si="468"/>
        <v>0</v>
      </c>
      <c r="BJ286" s="77">
        <f t="shared" si="469"/>
        <v>0</v>
      </c>
      <c r="BK286" s="77">
        <f t="shared" si="470"/>
        <v>0</v>
      </c>
      <c r="BL286" s="77">
        <f t="shared" si="471"/>
        <v>0</v>
      </c>
      <c r="BM286" s="77">
        <f t="shared" si="472"/>
        <v>0</v>
      </c>
      <c r="BN286" s="77">
        <f t="shared" si="473"/>
        <v>0</v>
      </c>
      <c r="BO286" s="77">
        <f t="shared" si="474"/>
        <v>0</v>
      </c>
      <c r="BP286" s="77">
        <f t="shared" si="475"/>
        <v>0</v>
      </c>
      <c r="BQ286" s="77">
        <f t="shared" si="476"/>
        <v>0</v>
      </c>
      <c r="BR286" s="157">
        <f t="shared" si="477"/>
        <v>0</v>
      </c>
      <c r="BS286" s="77">
        <f t="shared" si="478"/>
        <v>0</v>
      </c>
      <c r="BT286" s="77">
        <f t="shared" si="479"/>
        <v>0</v>
      </c>
      <c r="BU286" s="77">
        <f t="shared" si="480"/>
        <v>0</v>
      </c>
      <c r="BV286" s="77">
        <f t="shared" si="481"/>
        <v>0</v>
      </c>
      <c r="BW286" s="77">
        <f t="shared" si="482"/>
        <v>0</v>
      </c>
      <c r="BX286" s="77">
        <f t="shared" si="483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ht="13.95" customHeight="1" x14ac:dyDescent="0.3">
      <c r="A287" s="269"/>
      <c r="B287" s="78" t="s">
        <v>401</v>
      </c>
      <c r="C287" s="52">
        <f>Info!$AK7</f>
        <v>2.4</v>
      </c>
      <c r="D287" s="161">
        <f t="shared" si="464"/>
        <v>0</v>
      </c>
      <c r="E287" s="215">
        <v>0</v>
      </c>
      <c r="F287" s="215">
        <v>0</v>
      </c>
      <c r="G287" s="215">
        <v>0</v>
      </c>
      <c r="H287" s="215">
        <v>0</v>
      </c>
      <c r="I287" s="215">
        <v>0</v>
      </c>
      <c r="J287" s="215">
        <v>0</v>
      </c>
      <c r="K287" s="215">
        <v>0</v>
      </c>
      <c r="L287" s="215">
        <v>0</v>
      </c>
      <c r="M287" s="215">
        <v>0</v>
      </c>
      <c r="N287" s="215">
        <v>0</v>
      </c>
      <c r="O287" s="215">
        <v>0</v>
      </c>
      <c r="P287" s="215">
        <v>0</v>
      </c>
      <c r="Q287" s="772">
        <v>0</v>
      </c>
      <c r="R287" s="215">
        <v>0</v>
      </c>
      <c r="S287" s="215">
        <v>0</v>
      </c>
      <c r="T287" s="215">
        <v>0</v>
      </c>
      <c r="U287" s="215">
        <v>0</v>
      </c>
      <c r="V287" s="215">
        <v>0</v>
      </c>
      <c r="W287" s="215">
        <v>0</v>
      </c>
      <c r="X287" s="215">
        <v>0</v>
      </c>
      <c r="Y287" s="215">
        <v>0</v>
      </c>
      <c r="Z287" s="215">
        <v>0</v>
      </c>
      <c r="AA287" s="215">
        <v>0</v>
      </c>
      <c r="AB287" s="215">
        <v>0</v>
      </c>
      <c r="AC287" s="215">
        <v>0</v>
      </c>
      <c r="AD287" s="215">
        <v>0</v>
      </c>
      <c r="AE287" s="215">
        <v>0</v>
      </c>
      <c r="AF287" s="215">
        <v>0</v>
      </c>
      <c r="AG287" s="215">
        <v>0</v>
      </c>
      <c r="AH287" s="215">
        <v>0</v>
      </c>
      <c r="AI287" s="215">
        <v>0</v>
      </c>
      <c r="AJ287" s="215">
        <v>0</v>
      </c>
      <c r="AK287" s="215">
        <v>0</v>
      </c>
      <c r="AL287" s="215">
        <v>0</v>
      </c>
      <c r="AM287" s="215">
        <v>0</v>
      </c>
      <c r="AN287" s="215">
        <v>0</v>
      </c>
      <c r="AO287" s="215">
        <v>0</v>
      </c>
      <c r="AP287" s="215">
        <v>0</v>
      </c>
      <c r="AQ287" s="215">
        <v>0</v>
      </c>
      <c r="AR287" s="215">
        <v>0</v>
      </c>
      <c r="AS287" s="215">
        <v>0</v>
      </c>
      <c r="AT287" s="215">
        <v>0</v>
      </c>
      <c r="AU287" s="215">
        <v>0</v>
      </c>
      <c r="AV287" s="215">
        <v>0</v>
      </c>
      <c r="AW287" s="215">
        <v>0</v>
      </c>
      <c r="AX287" s="215">
        <v>0</v>
      </c>
      <c r="AY287" s="215">
        <v>0</v>
      </c>
      <c r="AZ287" s="215">
        <v>0</v>
      </c>
      <c r="BA287" s="215">
        <v>0</v>
      </c>
      <c r="BB287" s="215">
        <v>0</v>
      </c>
      <c r="BC287" s="215">
        <v>0</v>
      </c>
      <c r="BD287" s="215">
        <v>0</v>
      </c>
      <c r="BE287" s="271"/>
      <c r="BF287" s="163">
        <f t="shared" si="465"/>
        <v>0</v>
      </c>
      <c r="BG287" s="77">
        <f t="shared" si="466"/>
        <v>0</v>
      </c>
      <c r="BH287" s="77">
        <f t="shared" si="467"/>
        <v>0</v>
      </c>
      <c r="BI287" s="77">
        <f t="shared" si="468"/>
        <v>0</v>
      </c>
      <c r="BJ287" s="77">
        <f t="shared" si="469"/>
        <v>0</v>
      </c>
      <c r="BK287" s="77">
        <f t="shared" si="470"/>
        <v>0</v>
      </c>
      <c r="BL287" s="77">
        <f t="shared" si="471"/>
        <v>0</v>
      </c>
      <c r="BM287" s="77">
        <f t="shared" si="472"/>
        <v>0</v>
      </c>
      <c r="BN287" s="77">
        <f t="shared" si="473"/>
        <v>0</v>
      </c>
      <c r="BO287" s="77">
        <f t="shared" si="474"/>
        <v>0</v>
      </c>
      <c r="BP287" s="77">
        <f t="shared" si="475"/>
        <v>0</v>
      </c>
      <c r="BQ287" s="77">
        <f t="shared" si="476"/>
        <v>0</v>
      </c>
      <c r="BR287" s="157">
        <f t="shared" si="477"/>
        <v>0</v>
      </c>
      <c r="BS287" s="77">
        <f t="shared" si="478"/>
        <v>0</v>
      </c>
      <c r="BT287" s="77">
        <f t="shared" si="479"/>
        <v>0</v>
      </c>
      <c r="BU287" s="77">
        <f t="shared" si="480"/>
        <v>0</v>
      </c>
      <c r="BV287" s="77">
        <f t="shared" si="481"/>
        <v>0</v>
      </c>
      <c r="BW287" s="77">
        <f t="shared" si="482"/>
        <v>0</v>
      </c>
      <c r="BX287" s="77">
        <f t="shared" si="483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ht="13.95" customHeight="1" x14ac:dyDescent="0.3">
      <c r="A288" s="269"/>
      <c r="B288" s="78" t="s">
        <v>402</v>
      </c>
      <c r="C288" s="52">
        <f>Info!$AK9</f>
        <v>0.8</v>
      </c>
      <c r="D288" s="161">
        <f t="shared" si="464"/>
        <v>0</v>
      </c>
      <c r="E288" s="215">
        <v>0</v>
      </c>
      <c r="F288" s="215">
        <v>0</v>
      </c>
      <c r="G288" s="215">
        <v>0</v>
      </c>
      <c r="H288" s="215">
        <v>0</v>
      </c>
      <c r="I288" s="215">
        <v>0</v>
      </c>
      <c r="J288" s="215">
        <v>0</v>
      </c>
      <c r="K288" s="215">
        <v>0</v>
      </c>
      <c r="L288" s="215">
        <v>0</v>
      </c>
      <c r="M288" s="215">
        <v>0</v>
      </c>
      <c r="N288" s="215">
        <v>0</v>
      </c>
      <c r="O288" s="215">
        <v>0</v>
      </c>
      <c r="P288" s="215">
        <v>0</v>
      </c>
      <c r="Q288" s="772">
        <v>0</v>
      </c>
      <c r="R288" s="215">
        <v>0</v>
      </c>
      <c r="S288" s="215">
        <v>0</v>
      </c>
      <c r="T288" s="215">
        <v>0</v>
      </c>
      <c r="U288" s="215">
        <v>0</v>
      </c>
      <c r="V288" s="215">
        <v>0</v>
      </c>
      <c r="W288" s="215">
        <v>0</v>
      </c>
      <c r="X288" s="215">
        <v>0</v>
      </c>
      <c r="Y288" s="215">
        <v>0</v>
      </c>
      <c r="Z288" s="215">
        <v>0</v>
      </c>
      <c r="AA288" s="215">
        <v>0</v>
      </c>
      <c r="AB288" s="215">
        <v>0</v>
      </c>
      <c r="AC288" s="215">
        <v>0</v>
      </c>
      <c r="AD288" s="215">
        <v>0</v>
      </c>
      <c r="AE288" s="215">
        <v>0</v>
      </c>
      <c r="AF288" s="215">
        <v>0</v>
      </c>
      <c r="AG288" s="215">
        <v>0</v>
      </c>
      <c r="AH288" s="215">
        <v>0</v>
      </c>
      <c r="AI288" s="215">
        <v>0</v>
      </c>
      <c r="AJ288" s="215">
        <v>0</v>
      </c>
      <c r="AK288" s="215">
        <v>0</v>
      </c>
      <c r="AL288" s="215">
        <v>0</v>
      </c>
      <c r="AM288" s="215">
        <v>0</v>
      </c>
      <c r="AN288" s="215">
        <v>0</v>
      </c>
      <c r="AO288" s="215">
        <v>0</v>
      </c>
      <c r="AP288" s="215">
        <v>0</v>
      </c>
      <c r="AQ288" s="215">
        <v>0</v>
      </c>
      <c r="AR288" s="215">
        <v>0</v>
      </c>
      <c r="AS288" s="215">
        <v>0</v>
      </c>
      <c r="AT288" s="215">
        <v>0</v>
      </c>
      <c r="AU288" s="215">
        <v>0</v>
      </c>
      <c r="AV288" s="215">
        <v>0</v>
      </c>
      <c r="AW288" s="215">
        <v>0</v>
      </c>
      <c r="AX288" s="215">
        <v>0</v>
      </c>
      <c r="AY288" s="215">
        <v>0</v>
      </c>
      <c r="AZ288" s="215">
        <v>0</v>
      </c>
      <c r="BA288" s="215">
        <v>0</v>
      </c>
      <c r="BB288" s="215">
        <v>0</v>
      </c>
      <c r="BC288" s="215">
        <v>0</v>
      </c>
      <c r="BD288" s="215">
        <v>0</v>
      </c>
      <c r="BE288" s="271"/>
      <c r="BF288" s="163">
        <f t="shared" si="465"/>
        <v>0</v>
      </c>
      <c r="BG288" s="77">
        <f t="shared" si="466"/>
        <v>0</v>
      </c>
      <c r="BH288" s="77">
        <f t="shared" si="467"/>
        <v>0</v>
      </c>
      <c r="BI288" s="77">
        <f t="shared" si="468"/>
        <v>0</v>
      </c>
      <c r="BJ288" s="77">
        <f t="shared" si="469"/>
        <v>0</v>
      </c>
      <c r="BK288" s="77">
        <f t="shared" si="470"/>
        <v>0</v>
      </c>
      <c r="BL288" s="77">
        <f t="shared" si="471"/>
        <v>0</v>
      </c>
      <c r="BM288" s="77">
        <f t="shared" si="472"/>
        <v>0</v>
      </c>
      <c r="BN288" s="77">
        <f t="shared" si="473"/>
        <v>0</v>
      </c>
      <c r="BO288" s="77">
        <f t="shared" si="474"/>
        <v>0</v>
      </c>
      <c r="BP288" s="77">
        <f t="shared" si="475"/>
        <v>0</v>
      </c>
      <c r="BQ288" s="77">
        <f t="shared" si="476"/>
        <v>0</v>
      </c>
      <c r="BR288" s="157">
        <f t="shared" si="477"/>
        <v>0</v>
      </c>
      <c r="BS288" s="77">
        <f t="shared" si="478"/>
        <v>0</v>
      </c>
      <c r="BT288" s="77">
        <f t="shared" si="479"/>
        <v>0</v>
      </c>
      <c r="BU288" s="77">
        <f t="shared" si="480"/>
        <v>0</v>
      </c>
      <c r="BV288" s="77">
        <f t="shared" si="481"/>
        <v>0</v>
      </c>
      <c r="BW288" s="77">
        <f t="shared" si="482"/>
        <v>0</v>
      </c>
      <c r="BX288" s="77">
        <f t="shared" si="483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ht="13.95" customHeight="1" x14ac:dyDescent="0.3">
      <c r="A289" s="269"/>
      <c r="B289" s="78" t="s">
        <v>403</v>
      </c>
      <c r="C289" s="52">
        <f>Info!$AK10</f>
        <v>0.7</v>
      </c>
      <c r="D289" s="161">
        <f t="shared" si="464"/>
        <v>0</v>
      </c>
      <c r="E289" s="215">
        <v>0</v>
      </c>
      <c r="F289" s="215">
        <v>0</v>
      </c>
      <c r="G289" s="215">
        <v>0</v>
      </c>
      <c r="H289" s="215">
        <v>0</v>
      </c>
      <c r="I289" s="215">
        <v>0</v>
      </c>
      <c r="J289" s="215">
        <v>0</v>
      </c>
      <c r="K289" s="215">
        <v>0</v>
      </c>
      <c r="L289" s="215">
        <v>0</v>
      </c>
      <c r="M289" s="215">
        <v>0</v>
      </c>
      <c r="N289" s="215">
        <v>0</v>
      </c>
      <c r="O289" s="215">
        <v>0</v>
      </c>
      <c r="P289" s="215">
        <v>0</v>
      </c>
      <c r="Q289" s="772">
        <v>0</v>
      </c>
      <c r="R289" s="215">
        <v>0</v>
      </c>
      <c r="S289" s="215">
        <v>0</v>
      </c>
      <c r="T289" s="215">
        <v>0</v>
      </c>
      <c r="U289" s="215">
        <v>0</v>
      </c>
      <c r="V289" s="215">
        <v>0</v>
      </c>
      <c r="W289" s="215">
        <v>0</v>
      </c>
      <c r="X289" s="215">
        <v>0</v>
      </c>
      <c r="Y289" s="215">
        <v>0</v>
      </c>
      <c r="Z289" s="215">
        <v>0</v>
      </c>
      <c r="AA289" s="215">
        <v>0</v>
      </c>
      <c r="AB289" s="215">
        <v>0</v>
      </c>
      <c r="AC289" s="215">
        <v>0</v>
      </c>
      <c r="AD289" s="215">
        <v>0</v>
      </c>
      <c r="AE289" s="215">
        <v>0</v>
      </c>
      <c r="AF289" s="215">
        <v>0</v>
      </c>
      <c r="AG289" s="215">
        <v>0</v>
      </c>
      <c r="AH289" s="215">
        <v>0</v>
      </c>
      <c r="AI289" s="215">
        <v>0</v>
      </c>
      <c r="AJ289" s="215">
        <v>0</v>
      </c>
      <c r="AK289" s="215">
        <v>0</v>
      </c>
      <c r="AL289" s="215">
        <v>0</v>
      </c>
      <c r="AM289" s="215">
        <v>0</v>
      </c>
      <c r="AN289" s="215">
        <v>0</v>
      </c>
      <c r="AO289" s="215">
        <v>0</v>
      </c>
      <c r="AP289" s="215">
        <v>0</v>
      </c>
      <c r="AQ289" s="215">
        <v>0</v>
      </c>
      <c r="AR289" s="215">
        <v>0</v>
      </c>
      <c r="AS289" s="215">
        <v>0</v>
      </c>
      <c r="AT289" s="215">
        <v>0</v>
      </c>
      <c r="AU289" s="215">
        <v>0</v>
      </c>
      <c r="AV289" s="215">
        <v>0</v>
      </c>
      <c r="AW289" s="215">
        <v>0</v>
      </c>
      <c r="AX289" s="215">
        <v>0</v>
      </c>
      <c r="AY289" s="215">
        <v>0</v>
      </c>
      <c r="AZ289" s="215">
        <v>0</v>
      </c>
      <c r="BA289" s="215">
        <v>0</v>
      </c>
      <c r="BB289" s="215">
        <v>0</v>
      </c>
      <c r="BC289" s="215">
        <v>0</v>
      </c>
      <c r="BD289" s="215">
        <v>0</v>
      </c>
      <c r="BE289" s="271"/>
      <c r="BF289" s="163">
        <f t="shared" si="465"/>
        <v>0</v>
      </c>
      <c r="BG289" s="77">
        <f t="shared" si="466"/>
        <v>0</v>
      </c>
      <c r="BH289" s="77">
        <f t="shared" si="467"/>
        <v>0</v>
      </c>
      <c r="BI289" s="77">
        <f t="shared" si="468"/>
        <v>0</v>
      </c>
      <c r="BJ289" s="77">
        <f t="shared" si="469"/>
        <v>0</v>
      </c>
      <c r="BK289" s="77">
        <f t="shared" si="470"/>
        <v>0</v>
      </c>
      <c r="BL289" s="77">
        <f t="shared" si="471"/>
        <v>0</v>
      </c>
      <c r="BM289" s="77">
        <f t="shared" si="472"/>
        <v>0</v>
      </c>
      <c r="BN289" s="77">
        <f t="shared" si="473"/>
        <v>0</v>
      </c>
      <c r="BO289" s="77">
        <f t="shared" si="474"/>
        <v>0</v>
      </c>
      <c r="BP289" s="77">
        <f t="shared" si="475"/>
        <v>0</v>
      </c>
      <c r="BQ289" s="77">
        <f t="shared" si="476"/>
        <v>0</v>
      </c>
      <c r="BR289" s="157">
        <f t="shared" si="477"/>
        <v>0</v>
      </c>
      <c r="BS289" s="77">
        <f t="shared" si="478"/>
        <v>0</v>
      </c>
      <c r="BT289" s="77">
        <f t="shared" si="479"/>
        <v>0</v>
      </c>
      <c r="BU289" s="77">
        <f t="shared" si="480"/>
        <v>0</v>
      </c>
      <c r="BV289" s="77">
        <f t="shared" si="481"/>
        <v>0</v>
      </c>
      <c r="BW289" s="77">
        <f t="shared" si="482"/>
        <v>0</v>
      </c>
      <c r="BX289" s="77">
        <f t="shared" si="483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ht="13.95" customHeight="1" x14ac:dyDescent="0.3">
      <c r="A290" s="269"/>
      <c r="B290" s="78" t="s">
        <v>404</v>
      </c>
      <c r="C290" s="52">
        <f>Info!$AK11</f>
        <v>5.2</v>
      </c>
      <c r="D290" s="161">
        <f t="shared" si="464"/>
        <v>709.25</v>
      </c>
      <c r="E290" s="215">
        <v>17.22</v>
      </c>
      <c r="F290" s="215">
        <v>14.41</v>
      </c>
      <c r="G290" s="215">
        <v>0</v>
      </c>
      <c r="H290" s="215">
        <v>22.77</v>
      </c>
      <c r="I290" s="215">
        <v>16.2</v>
      </c>
      <c r="J290" s="215">
        <v>18.350000000000001</v>
      </c>
      <c r="K290" s="215">
        <v>0</v>
      </c>
      <c r="L290" s="215">
        <v>0</v>
      </c>
      <c r="M290" s="215">
        <v>28.99</v>
      </c>
      <c r="N290" s="215">
        <v>16.75</v>
      </c>
      <c r="O290" s="215">
        <v>18.63</v>
      </c>
      <c r="P290" s="215">
        <v>0</v>
      </c>
      <c r="Q290" s="772">
        <v>0</v>
      </c>
      <c r="R290" s="215">
        <v>21.83</v>
      </c>
      <c r="S290" s="215">
        <v>17.670000000000002</v>
      </c>
      <c r="T290" s="215">
        <v>13.14</v>
      </c>
      <c r="U290" s="215">
        <v>13.87</v>
      </c>
      <c r="V290" s="215">
        <v>0</v>
      </c>
      <c r="W290" s="215">
        <v>23.62</v>
      </c>
      <c r="X290" s="215">
        <v>30.56</v>
      </c>
      <c r="Y290" s="215">
        <v>15.59</v>
      </c>
      <c r="Z290" s="215">
        <v>17.63</v>
      </c>
      <c r="AA290" s="215">
        <v>0</v>
      </c>
      <c r="AB290" s="215">
        <v>24.06</v>
      </c>
      <c r="AC290" s="215">
        <v>11.21</v>
      </c>
      <c r="AD290" s="215">
        <v>18.34</v>
      </c>
      <c r="AE290" s="215">
        <v>0</v>
      </c>
      <c r="AF290" s="215">
        <v>0</v>
      </c>
      <c r="AG290" s="215">
        <v>32.15</v>
      </c>
      <c r="AH290" s="215">
        <v>12.67</v>
      </c>
      <c r="AI290" s="215">
        <v>18.72</v>
      </c>
      <c r="AJ290" s="215">
        <v>0</v>
      </c>
      <c r="AK290" s="215">
        <v>0</v>
      </c>
      <c r="AL290" s="215">
        <v>0</v>
      </c>
      <c r="AM290" s="215">
        <v>23.58</v>
      </c>
      <c r="AN290" s="215">
        <v>29.3</v>
      </c>
      <c r="AO290" s="215">
        <v>12.79</v>
      </c>
      <c r="AP290" s="215">
        <v>12.8</v>
      </c>
      <c r="AQ290" s="215">
        <v>0</v>
      </c>
      <c r="AR290" s="215">
        <v>21.17</v>
      </c>
      <c r="AS290" s="215">
        <v>35.479999999999997</v>
      </c>
      <c r="AT290" s="215">
        <v>18.61</v>
      </c>
      <c r="AU290" s="215">
        <v>16.600000000000001</v>
      </c>
      <c r="AV290" s="215">
        <v>0</v>
      </c>
      <c r="AW290" s="215">
        <v>23.84</v>
      </c>
      <c r="AX290" s="215">
        <v>14.48</v>
      </c>
      <c r="AY290" s="215">
        <v>13.61</v>
      </c>
      <c r="AZ290" s="215">
        <v>15.79</v>
      </c>
      <c r="BA290" s="215">
        <v>0</v>
      </c>
      <c r="BB290" s="215">
        <v>32.5</v>
      </c>
      <c r="BC290" s="215">
        <v>14.32</v>
      </c>
      <c r="BD290" s="215">
        <v>0</v>
      </c>
      <c r="BE290" s="271"/>
      <c r="BF290" s="163">
        <f t="shared" si="465"/>
        <v>54.4</v>
      </c>
      <c r="BG290" s="77">
        <f t="shared" si="466"/>
        <v>34.549999999999997</v>
      </c>
      <c r="BH290" s="77">
        <f t="shared" si="467"/>
        <v>64.36999999999999</v>
      </c>
      <c r="BI290" s="77">
        <f t="shared" si="468"/>
        <v>66.510000000000005</v>
      </c>
      <c r="BJ290" s="77">
        <f t="shared" si="469"/>
        <v>69.77</v>
      </c>
      <c r="BK290" s="77">
        <f t="shared" si="470"/>
        <v>71.239999999999995</v>
      </c>
      <c r="BL290" s="77">
        <f t="shared" si="471"/>
        <v>44.82</v>
      </c>
      <c r="BM290" s="77">
        <f t="shared" si="472"/>
        <v>18.72</v>
      </c>
      <c r="BN290" s="77">
        <f t="shared" si="473"/>
        <v>78.469999999999985</v>
      </c>
      <c r="BO290" s="77">
        <f t="shared" si="474"/>
        <v>91.859999999999985</v>
      </c>
      <c r="BP290" s="77">
        <f t="shared" si="475"/>
        <v>51.93</v>
      </c>
      <c r="BQ290" s="77">
        <f t="shared" si="476"/>
        <v>62.61</v>
      </c>
      <c r="BR290" s="157">
        <f t="shared" si="477"/>
        <v>709.24999999999989</v>
      </c>
      <c r="BS290" s="77">
        <f t="shared" si="478"/>
        <v>153.32</v>
      </c>
      <c r="BT290" s="77">
        <f t="shared" si="479"/>
        <v>207.51999999999998</v>
      </c>
      <c r="BU290" s="77">
        <f t="shared" si="480"/>
        <v>142.01</v>
      </c>
      <c r="BV290" s="77">
        <f t="shared" si="481"/>
        <v>206.39999999999998</v>
      </c>
      <c r="BW290" s="77">
        <f t="shared" si="482"/>
        <v>360.84</v>
      </c>
      <c r="BX290" s="77">
        <f t="shared" si="483"/>
        <v>348.40999999999997</v>
      </c>
      <c r="BY290" s="77">
        <f>IF(Info!$O$3="Q1",$BS290,IF(Info!$O$3="Q2",$BS290+$BT290,IF(Info!$O$3="Q3",$BS290+$BT290+$BU290,$BR290)))</f>
        <v>153.32</v>
      </c>
      <c r="BZ290" s="77">
        <f>IF(Info!$O$3="Q1",$BS290,IF(Info!$O$3="Q2",$BT290,IF(Info!$O$3="Q3",$BU290,$BV290)))</f>
        <v>153.32</v>
      </c>
      <c r="CA290" s="49"/>
    </row>
    <row r="291" spans="1:79" ht="13.95" customHeight="1" x14ac:dyDescent="0.3">
      <c r="A291" s="269"/>
      <c r="B291" s="78" t="s">
        <v>405</v>
      </c>
      <c r="C291" s="52">
        <f>Info!$AK12</f>
        <v>2.4</v>
      </c>
      <c r="D291" s="161">
        <f t="shared" si="464"/>
        <v>0</v>
      </c>
      <c r="E291" s="215">
        <v>0</v>
      </c>
      <c r="F291" s="215">
        <v>0</v>
      </c>
      <c r="G291" s="215">
        <v>0</v>
      </c>
      <c r="H291" s="215">
        <v>0</v>
      </c>
      <c r="I291" s="215">
        <v>0</v>
      </c>
      <c r="J291" s="215">
        <v>0</v>
      </c>
      <c r="K291" s="215">
        <v>0</v>
      </c>
      <c r="L291" s="215">
        <v>0</v>
      </c>
      <c r="M291" s="215">
        <v>0</v>
      </c>
      <c r="N291" s="215">
        <v>0</v>
      </c>
      <c r="O291" s="215">
        <v>0</v>
      </c>
      <c r="P291" s="215">
        <v>0</v>
      </c>
      <c r="Q291" s="772">
        <v>0</v>
      </c>
      <c r="R291" s="215">
        <v>0</v>
      </c>
      <c r="S291" s="215">
        <v>0</v>
      </c>
      <c r="T291" s="215">
        <v>0</v>
      </c>
      <c r="U291" s="215">
        <v>0</v>
      </c>
      <c r="V291" s="215">
        <v>0</v>
      </c>
      <c r="W291" s="215">
        <v>0</v>
      </c>
      <c r="X291" s="215">
        <v>0</v>
      </c>
      <c r="Y291" s="215">
        <v>0</v>
      </c>
      <c r="Z291" s="215">
        <v>0</v>
      </c>
      <c r="AA291" s="215">
        <v>0</v>
      </c>
      <c r="AB291" s="215">
        <v>0</v>
      </c>
      <c r="AC291" s="215">
        <v>0</v>
      </c>
      <c r="AD291" s="215">
        <v>0</v>
      </c>
      <c r="AE291" s="215">
        <v>0</v>
      </c>
      <c r="AF291" s="215">
        <v>0</v>
      </c>
      <c r="AG291" s="215">
        <v>0</v>
      </c>
      <c r="AH291" s="215">
        <v>0</v>
      </c>
      <c r="AI291" s="215">
        <v>0</v>
      </c>
      <c r="AJ291" s="215">
        <v>0</v>
      </c>
      <c r="AK291" s="215">
        <v>0</v>
      </c>
      <c r="AL291" s="215">
        <v>0</v>
      </c>
      <c r="AM291" s="215">
        <v>0</v>
      </c>
      <c r="AN291" s="215">
        <v>0</v>
      </c>
      <c r="AO291" s="215">
        <v>0</v>
      </c>
      <c r="AP291" s="215">
        <v>0</v>
      </c>
      <c r="AQ291" s="215">
        <v>0</v>
      </c>
      <c r="AR291" s="215">
        <v>0</v>
      </c>
      <c r="AS291" s="215">
        <v>0</v>
      </c>
      <c r="AT291" s="215">
        <v>0</v>
      </c>
      <c r="AU291" s="215">
        <v>0</v>
      </c>
      <c r="AV291" s="215">
        <v>0</v>
      </c>
      <c r="AW291" s="215">
        <v>0</v>
      </c>
      <c r="AX291" s="215">
        <v>0</v>
      </c>
      <c r="AY291" s="215">
        <v>0</v>
      </c>
      <c r="AZ291" s="215">
        <v>0</v>
      </c>
      <c r="BA291" s="215">
        <v>0</v>
      </c>
      <c r="BB291" s="215">
        <v>0</v>
      </c>
      <c r="BC291" s="215">
        <v>0</v>
      </c>
      <c r="BD291" s="215">
        <v>0</v>
      </c>
      <c r="BE291" s="271"/>
      <c r="BF291" s="163">
        <f t="shared" si="465"/>
        <v>0</v>
      </c>
      <c r="BG291" s="77">
        <f t="shared" si="466"/>
        <v>0</v>
      </c>
      <c r="BH291" s="77">
        <f t="shared" si="467"/>
        <v>0</v>
      </c>
      <c r="BI291" s="77">
        <f t="shared" si="468"/>
        <v>0</v>
      </c>
      <c r="BJ291" s="77">
        <f t="shared" si="469"/>
        <v>0</v>
      </c>
      <c r="BK291" s="77">
        <f t="shared" si="470"/>
        <v>0</v>
      </c>
      <c r="BL291" s="77">
        <f t="shared" si="471"/>
        <v>0</v>
      </c>
      <c r="BM291" s="77">
        <f t="shared" si="472"/>
        <v>0</v>
      </c>
      <c r="BN291" s="77">
        <f t="shared" si="473"/>
        <v>0</v>
      </c>
      <c r="BO291" s="77">
        <f t="shared" si="474"/>
        <v>0</v>
      </c>
      <c r="BP291" s="77">
        <f t="shared" si="475"/>
        <v>0</v>
      </c>
      <c r="BQ291" s="77">
        <f t="shared" si="476"/>
        <v>0</v>
      </c>
      <c r="BR291" s="157">
        <f t="shared" si="477"/>
        <v>0</v>
      </c>
      <c r="BS291" s="77">
        <f t="shared" si="478"/>
        <v>0</v>
      </c>
      <c r="BT291" s="77">
        <f t="shared" si="479"/>
        <v>0</v>
      </c>
      <c r="BU291" s="77">
        <f t="shared" si="480"/>
        <v>0</v>
      </c>
      <c r="BV291" s="77">
        <f t="shared" si="481"/>
        <v>0</v>
      </c>
      <c r="BW291" s="77">
        <f t="shared" si="482"/>
        <v>0</v>
      </c>
      <c r="BX291" s="77">
        <f t="shared" si="483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ht="13.95" customHeight="1" x14ac:dyDescent="0.3">
      <c r="A292" s="269"/>
      <c r="B292" s="160" t="s">
        <v>315</v>
      </c>
      <c r="C292" s="275"/>
      <c r="D292" s="161">
        <f t="shared" si="464"/>
        <v>18244.75</v>
      </c>
      <c r="E292" s="53">
        <f t="shared" ref="E292:AJ292" si="484">SUM(E283:E291)</f>
        <v>204.47</v>
      </c>
      <c r="F292" s="53">
        <f t="shared" si="484"/>
        <v>274.61</v>
      </c>
      <c r="G292" s="53">
        <f t="shared" si="484"/>
        <v>128.81</v>
      </c>
      <c r="H292" s="53">
        <f t="shared" si="484"/>
        <v>765.80000000000007</v>
      </c>
      <c r="I292" s="53">
        <f t="shared" si="484"/>
        <v>209.89</v>
      </c>
      <c r="J292" s="53">
        <f t="shared" si="484"/>
        <v>248.99</v>
      </c>
      <c r="K292" s="53">
        <f t="shared" si="484"/>
        <v>93.02</v>
      </c>
      <c r="L292" s="53">
        <f t="shared" si="484"/>
        <v>125.31</v>
      </c>
      <c r="M292" s="53">
        <f t="shared" si="484"/>
        <v>577.41999999999996</v>
      </c>
      <c r="N292" s="53">
        <f t="shared" si="484"/>
        <v>338.54</v>
      </c>
      <c r="O292" s="53">
        <f t="shared" si="484"/>
        <v>406.39</v>
      </c>
      <c r="P292" s="53">
        <f t="shared" si="484"/>
        <v>243.68</v>
      </c>
      <c r="Q292" s="784">
        <f t="shared" si="484"/>
        <v>86.57</v>
      </c>
      <c r="R292" s="53">
        <f t="shared" si="484"/>
        <v>951.25</v>
      </c>
      <c r="S292" s="53">
        <f t="shared" si="484"/>
        <v>388.79</v>
      </c>
      <c r="T292" s="53">
        <f t="shared" si="484"/>
        <v>319.69</v>
      </c>
      <c r="U292" s="53">
        <f t="shared" si="484"/>
        <v>265.98</v>
      </c>
      <c r="V292" s="53">
        <f t="shared" si="484"/>
        <v>100.46</v>
      </c>
      <c r="W292" s="53">
        <f t="shared" si="484"/>
        <v>1037.68</v>
      </c>
      <c r="X292" s="53">
        <f t="shared" si="484"/>
        <v>407.89</v>
      </c>
      <c r="Y292" s="53">
        <f t="shared" si="484"/>
        <v>215.16</v>
      </c>
      <c r="Z292" s="53">
        <f t="shared" si="484"/>
        <v>193.46</v>
      </c>
      <c r="AA292" s="53">
        <f t="shared" si="484"/>
        <v>105.22</v>
      </c>
      <c r="AB292" s="53">
        <f t="shared" si="484"/>
        <v>823.6099999999999</v>
      </c>
      <c r="AC292" s="53">
        <f t="shared" si="484"/>
        <v>423.32</v>
      </c>
      <c r="AD292" s="53">
        <f t="shared" si="484"/>
        <v>338.28</v>
      </c>
      <c r="AE292" s="53">
        <f t="shared" si="484"/>
        <v>157.83000000000001</v>
      </c>
      <c r="AF292" s="53">
        <f t="shared" si="484"/>
        <v>102.31</v>
      </c>
      <c r="AG292" s="53">
        <f t="shared" si="484"/>
        <v>518.66</v>
      </c>
      <c r="AH292" s="53">
        <f t="shared" si="484"/>
        <v>309.02000000000004</v>
      </c>
      <c r="AI292" s="53">
        <f t="shared" si="484"/>
        <v>328.07000000000005</v>
      </c>
      <c r="AJ292" s="53">
        <f t="shared" si="484"/>
        <v>205.21</v>
      </c>
      <c r="AK292" s="53">
        <f t="shared" ref="AK292:BP292" si="485">SUM(AK283:AK291)</f>
        <v>194.64</v>
      </c>
      <c r="AL292" s="53">
        <f t="shared" si="485"/>
        <v>89.31</v>
      </c>
      <c r="AM292" s="53">
        <f t="shared" si="485"/>
        <v>887.39</v>
      </c>
      <c r="AN292" s="53">
        <f t="shared" si="485"/>
        <v>291.82</v>
      </c>
      <c r="AO292" s="53">
        <f t="shared" si="485"/>
        <v>366.14000000000004</v>
      </c>
      <c r="AP292" s="53">
        <f t="shared" si="485"/>
        <v>221.42000000000002</v>
      </c>
      <c r="AQ292" s="53">
        <f t="shared" si="485"/>
        <v>84.01</v>
      </c>
      <c r="AR292" s="53">
        <f t="shared" si="485"/>
        <v>743.11</v>
      </c>
      <c r="AS292" s="53">
        <f t="shared" si="485"/>
        <v>524.72</v>
      </c>
      <c r="AT292" s="53">
        <f t="shared" si="485"/>
        <v>260.94</v>
      </c>
      <c r="AU292" s="53">
        <f t="shared" si="485"/>
        <v>245.96</v>
      </c>
      <c r="AV292" s="53">
        <f t="shared" si="485"/>
        <v>168.47</v>
      </c>
      <c r="AW292" s="53">
        <f t="shared" si="485"/>
        <v>829.24</v>
      </c>
      <c r="AX292" s="53">
        <f t="shared" si="485"/>
        <v>504.04</v>
      </c>
      <c r="AY292" s="53">
        <f t="shared" si="485"/>
        <v>314.67</v>
      </c>
      <c r="AZ292" s="53">
        <f t="shared" si="485"/>
        <v>345.25</v>
      </c>
      <c r="BA292" s="53">
        <f t="shared" si="485"/>
        <v>119.24</v>
      </c>
      <c r="BB292" s="53">
        <f t="shared" si="485"/>
        <v>761.28</v>
      </c>
      <c r="BC292" s="53">
        <f t="shared" si="485"/>
        <v>297.98999999999995</v>
      </c>
      <c r="BD292" s="53">
        <f t="shared" si="485"/>
        <v>99.72</v>
      </c>
      <c r="BE292" s="271"/>
      <c r="BF292" s="162">
        <f t="shared" si="465"/>
        <v>1373.69</v>
      </c>
      <c r="BG292" s="157">
        <f t="shared" si="466"/>
        <v>677.21</v>
      </c>
      <c r="BH292" s="157">
        <f t="shared" si="467"/>
        <v>1652.6</v>
      </c>
      <c r="BI292" s="157">
        <f t="shared" si="468"/>
        <v>1925.71</v>
      </c>
      <c r="BJ292" s="157">
        <f t="shared" si="469"/>
        <v>1761.1900000000003</v>
      </c>
      <c r="BK292" s="157">
        <f t="shared" si="470"/>
        <v>1883.8899999999999</v>
      </c>
      <c r="BL292" s="157">
        <f t="shared" si="471"/>
        <v>1087.82</v>
      </c>
      <c r="BM292" s="157">
        <f t="shared" si="472"/>
        <v>817.23</v>
      </c>
      <c r="BN292" s="157">
        <f t="shared" si="473"/>
        <v>1850.7800000000002</v>
      </c>
      <c r="BO292" s="157">
        <f t="shared" si="474"/>
        <v>1774.73</v>
      </c>
      <c r="BP292" s="157">
        <f t="shared" si="475"/>
        <v>1816.42</v>
      </c>
      <c r="BQ292" s="157">
        <f t="shared" si="476"/>
        <v>1623.48</v>
      </c>
      <c r="BR292" s="157">
        <f t="shared" si="477"/>
        <v>18244.75</v>
      </c>
      <c r="BS292" s="157">
        <f t="shared" si="478"/>
        <v>3703.5</v>
      </c>
      <c r="BT292" s="157">
        <f t="shared" si="479"/>
        <v>5570.7900000000009</v>
      </c>
      <c r="BU292" s="157">
        <f t="shared" si="480"/>
        <v>3755.83</v>
      </c>
      <c r="BV292" s="157">
        <f t="shared" si="481"/>
        <v>5214.63</v>
      </c>
      <c r="BW292" s="157">
        <f t="shared" si="482"/>
        <v>9274.2900000000009</v>
      </c>
      <c r="BX292" s="157">
        <f t="shared" si="483"/>
        <v>8970.4599999999991</v>
      </c>
      <c r="BY292" s="157">
        <f>IF(Info!$O$3="Q1",$BS292,IF(Info!$O$3="Q2",$BS292+$BT292,IF(Info!$O$3="Q3",$BS292+$BT292+$BU292,$BR292)))</f>
        <v>3703.5</v>
      </c>
      <c r="BZ292" s="157">
        <f>IF(Info!$O$3="Q1",$BS292,IF(Info!$O$3="Q2",$BT292,IF(Info!$O$3="Q3",$BU292,$BV292)))</f>
        <v>3703.5</v>
      </c>
      <c r="CA292" s="49"/>
    </row>
    <row r="293" spans="1:79" ht="13.95" customHeight="1" x14ac:dyDescent="0.3">
      <c r="A293" s="269"/>
      <c r="B293" s="78" t="s">
        <v>406</v>
      </c>
      <c r="C293" s="275"/>
      <c r="D293" s="276">
        <f t="shared" ref="D293:AI293" si="486">D294/(SUM(D283:D291))</f>
        <v>0</v>
      </c>
      <c r="E293" s="277">
        <f t="shared" si="486"/>
        <v>0</v>
      </c>
      <c r="F293" s="277">
        <f t="shared" si="486"/>
        <v>0</v>
      </c>
      <c r="G293" s="277">
        <f t="shared" si="486"/>
        <v>0</v>
      </c>
      <c r="H293" s="277">
        <f t="shared" si="486"/>
        <v>0</v>
      </c>
      <c r="I293" s="277">
        <f t="shared" si="486"/>
        <v>0</v>
      </c>
      <c r="J293" s="277">
        <f t="shared" si="486"/>
        <v>0</v>
      </c>
      <c r="K293" s="277">
        <f t="shared" si="486"/>
        <v>0</v>
      </c>
      <c r="L293" s="277">
        <f t="shared" si="486"/>
        <v>0</v>
      </c>
      <c r="M293" s="277">
        <f t="shared" si="486"/>
        <v>0</v>
      </c>
      <c r="N293" s="277">
        <f t="shared" si="486"/>
        <v>0</v>
      </c>
      <c r="O293" s="277">
        <f t="shared" si="486"/>
        <v>0</v>
      </c>
      <c r="P293" s="277">
        <f t="shared" si="486"/>
        <v>0</v>
      </c>
      <c r="Q293" s="785">
        <f t="shared" si="486"/>
        <v>0</v>
      </c>
      <c r="R293" s="277">
        <f t="shared" si="486"/>
        <v>0</v>
      </c>
      <c r="S293" s="277">
        <f t="shared" si="486"/>
        <v>0</v>
      </c>
      <c r="T293" s="277">
        <f t="shared" si="486"/>
        <v>0</v>
      </c>
      <c r="U293" s="277">
        <f t="shared" si="486"/>
        <v>0</v>
      </c>
      <c r="V293" s="277">
        <f t="shared" si="486"/>
        <v>0</v>
      </c>
      <c r="W293" s="277">
        <f t="shared" si="486"/>
        <v>0</v>
      </c>
      <c r="X293" s="277">
        <f t="shared" si="486"/>
        <v>0</v>
      </c>
      <c r="Y293" s="277">
        <f t="shared" si="486"/>
        <v>0</v>
      </c>
      <c r="Z293" s="277">
        <f t="shared" si="486"/>
        <v>0</v>
      </c>
      <c r="AA293" s="277">
        <f t="shared" si="486"/>
        <v>0</v>
      </c>
      <c r="AB293" s="277">
        <f t="shared" si="486"/>
        <v>0</v>
      </c>
      <c r="AC293" s="277">
        <f t="shared" si="486"/>
        <v>0</v>
      </c>
      <c r="AD293" s="277">
        <f t="shared" si="486"/>
        <v>0</v>
      </c>
      <c r="AE293" s="277">
        <f t="shared" si="486"/>
        <v>0</v>
      </c>
      <c r="AF293" s="277">
        <f t="shared" si="486"/>
        <v>0</v>
      </c>
      <c r="AG293" s="277">
        <f t="shared" si="486"/>
        <v>0</v>
      </c>
      <c r="AH293" s="277">
        <f t="shared" si="486"/>
        <v>0</v>
      </c>
      <c r="AI293" s="277">
        <f t="shared" si="486"/>
        <v>0</v>
      </c>
      <c r="AJ293" s="277">
        <f t="shared" ref="AJ293:BO293" si="487">AJ294/(SUM(AJ283:AJ291))</f>
        <v>0</v>
      </c>
      <c r="AK293" s="277">
        <f t="shared" si="487"/>
        <v>0</v>
      </c>
      <c r="AL293" s="277">
        <f t="shared" si="487"/>
        <v>0</v>
      </c>
      <c r="AM293" s="277">
        <f t="shared" si="487"/>
        <v>0</v>
      </c>
      <c r="AN293" s="277">
        <f t="shared" si="487"/>
        <v>0</v>
      </c>
      <c r="AO293" s="277">
        <f t="shared" si="487"/>
        <v>0</v>
      </c>
      <c r="AP293" s="277">
        <f t="shared" si="487"/>
        <v>0</v>
      </c>
      <c r="AQ293" s="277">
        <f t="shared" si="487"/>
        <v>0</v>
      </c>
      <c r="AR293" s="277">
        <f t="shared" si="487"/>
        <v>0</v>
      </c>
      <c r="AS293" s="277">
        <f t="shared" si="487"/>
        <v>0</v>
      </c>
      <c r="AT293" s="277">
        <f t="shared" si="487"/>
        <v>0</v>
      </c>
      <c r="AU293" s="277">
        <f t="shared" si="487"/>
        <v>0</v>
      </c>
      <c r="AV293" s="277">
        <f t="shared" si="487"/>
        <v>0</v>
      </c>
      <c r="AW293" s="277">
        <f t="shared" si="487"/>
        <v>0</v>
      </c>
      <c r="AX293" s="277">
        <f t="shared" si="487"/>
        <v>0</v>
      </c>
      <c r="AY293" s="277">
        <f t="shared" si="487"/>
        <v>0</v>
      </c>
      <c r="AZ293" s="277">
        <f t="shared" si="487"/>
        <v>0</v>
      </c>
      <c r="BA293" s="277">
        <f t="shared" si="487"/>
        <v>0</v>
      </c>
      <c r="BB293" s="277">
        <f t="shared" si="487"/>
        <v>0</v>
      </c>
      <c r="BC293" s="277">
        <f t="shared" si="487"/>
        <v>0</v>
      </c>
      <c r="BD293" s="277">
        <f t="shared" si="487"/>
        <v>0</v>
      </c>
      <c r="BE293" s="271"/>
      <c r="BF293" s="172">
        <f t="shared" ref="BF293:BZ293" si="488">BF294/(SUM(BF283:BF291))</f>
        <v>0</v>
      </c>
      <c r="BG293" s="171">
        <f t="shared" si="488"/>
        <v>0</v>
      </c>
      <c r="BH293" s="171">
        <f t="shared" si="488"/>
        <v>0</v>
      </c>
      <c r="BI293" s="171">
        <f t="shared" si="488"/>
        <v>0</v>
      </c>
      <c r="BJ293" s="171">
        <f t="shared" si="488"/>
        <v>0</v>
      </c>
      <c r="BK293" s="171">
        <f t="shared" si="488"/>
        <v>0</v>
      </c>
      <c r="BL293" s="171">
        <f t="shared" si="488"/>
        <v>0</v>
      </c>
      <c r="BM293" s="171">
        <f t="shared" si="488"/>
        <v>0</v>
      </c>
      <c r="BN293" s="171">
        <f t="shared" si="488"/>
        <v>0</v>
      </c>
      <c r="BO293" s="171">
        <f t="shared" si="488"/>
        <v>0</v>
      </c>
      <c r="BP293" s="171">
        <f t="shared" si="488"/>
        <v>0</v>
      </c>
      <c r="BQ293" s="171">
        <f t="shared" si="488"/>
        <v>0</v>
      </c>
      <c r="BR293" s="173">
        <f t="shared" si="488"/>
        <v>0</v>
      </c>
      <c r="BS293" s="171">
        <f t="shared" si="488"/>
        <v>0</v>
      </c>
      <c r="BT293" s="171">
        <f t="shared" si="488"/>
        <v>0</v>
      </c>
      <c r="BU293" s="171">
        <f t="shared" si="488"/>
        <v>0</v>
      </c>
      <c r="BV293" s="171">
        <f t="shared" si="488"/>
        <v>0</v>
      </c>
      <c r="BW293" s="171">
        <f t="shared" si="488"/>
        <v>0</v>
      </c>
      <c r="BX293" s="171">
        <f t="shared" si="488"/>
        <v>0</v>
      </c>
      <c r="BY293" s="171">
        <f t="shared" si="488"/>
        <v>0</v>
      </c>
      <c r="BZ293" s="171">
        <f t="shared" si="488"/>
        <v>0</v>
      </c>
      <c r="CA293" s="49"/>
    </row>
    <row r="294" spans="1:79" ht="13.95" customHeight="1" x14ac:dyDescent="0.3">
      <c r="A294" s="269"/>
      <c r="B294" s="78" t="s">
        <v>407</v>
      </c>
      <c r="C294" s="275"/>
      <c r="D294" s="161">
        <f>SUM(E294:BD294)</f>
        <v>0</v>
      </c>
      <c r="E294" s="215">
        <v>0</v>
      </c>
      <c r="F294" s="215">
        <v>0</v>
      </c>
      <c r="G294" s="215">
        <v>0</v>
      </c>
      <c r="H294" s="215">
        <v>0</v>
      </c>
      <c r="I294" s="215">
        <v>0</v>
      </c>
      <c r="J294" s="215">
        <v>0</v>
      </c>
      <c r="K294" s="215">
        <v>0</v>
      </c>
      <c r="L294" s="215">
        <v>0</v>
      </c>
      <c r="M294" s="215">
        <v>0</v>
      </c>
      <c r="N294" s="215">
        <v>0</v>
      </c>
      <c r="O294" s="215">
        <v>0</v>
      </c>
      <c r="P294" s="215">
        <v>0</v>
      </c>
      <c r="Q294" s="772">
        <v>0</v>
      </c>
      <c r="R294" s="215">
        <v>0</v>
      </c>
      <c r="S294" s="215">
        <v>0</v>
      </c>
      <c r="T294" s="215">
        <v>0</v>
      </c>
      <c r="U294" s="215">
        <v>0</v>
      </c>
      <c r="V294" s="215">
        <v>0</v>
      </c>
      <c r="W294" s="215">
        <v>0</v>
      </c>
      <c r="X294" s="215">
        <v>0</v>
      </c>
      <c r="Y294" s="215">
        <v>0</v>
      </c>
      <c r="Z294" s="215">
        <v>0</v>
      </c>
      <c r="AA294" s="215">
        <v>0</v>
      </c>
      <c r="AB294" s="215">
        <v>0</v>
      </c>
      <c r="AC294" s="215">
        <v>0</v>
      </c>
      <c r="AD294" s="215">
        <v>0</v>
      </c>
      <c r="AE294" s="215">
        <v>0</v>
      </c>
      <c r="AF294" s="215">
        <v>0</v>
      </c>
      <c r="AG294" s="215">
        <v>0</v>
      </c>
      <c r="AH294" s="215">
        <v>0</v>
      </c>
      <c r="AI294" s="215">
        <v>0</v>
      </c>
      <c r="AJ294" s="215">
        <v>0</v>
      </c>
      <c r="AK294" s="215">
        <v>0</v>
      </c>
      <c r="AL294" s="215">
        <v>0</v>
      </c>
      <c r="AM294" s="215">
        <v>0</v>
      </c>
      <c r="AN294" s="215">
        <v>0</v>
      </c>
      <c r="AO294" s="215">
        <v>0</v>
      </c>
      <c r="AP294" s="215">
        <v>0</v>
      </c>
      <c r="AQ294" s="215">
        <v>0</v>
      </c>
      <c r="AR294" s="215">
        <v>0</v>
      </c>
      <c r="AS294" s="215">
        <v>0</v>
      </c>
      <c r="AT294" s="215">
        <v>0</v>
      </c>
      <c r="AU294" s="215">
        <v>0</v>
      </c>
      <c r="AV294" s="215">
        <v>0</v>
      </c>
      <c r="AW294" s="215">
        <v>0</v>
      </c>
      <c r="AX294" s="215">
        <v>0</v>
      </c>
      <c r="AY294" s="215">
        <v>0</v>
      </c>
      <c r="AZ294" s="215">
        <v>0</v>
      </c>
      <c r="BA294" s="215">
        <v>0</v>
      </c>
      <c r="BB294" s="215">
        <v>0</v>
      </c>
      <c r="BC294" s="215">
        <v>0</v>
      </c>
      <c r="BD294" s="215">
        <v>0</v>
      </c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3.95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ht="13.95" customHeight="1" x14ac:dyDescent="0.3">
      <c r="A296" s="269"/>
      <c r="B296" s="78" t="s">
        <v>409</v>
      </c>
      <c r="C296" s="275"/>
      <c r="D296" s="161">
        <f>SUM(E296:BD296)</f>
        <v>0</v>
      </c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772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  <c r="AE296" s="215"/>
      <c r="AF296" s="215"/>
      <c r="AG296" s="215"/>
      <c r="AH296" s="215"/>
      <c r="AI296" s="215"/>
      <c r="AJ296" s="215"/>
      <c r="AK296" s="215"/>
      <c r="AL296" s="215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5"/>
      <c r="AX296" s="215"/>
      <c r="AY296" s="215"/>
      <c r="AZ296" s="215"/>
      <c r="BA296" s="215"/>
      <c r="BB296" s="215"/>
      <c r="BC296" s="215"/>
      <c r="BD296" s="215"/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ht="13.95" customHeight="1" x14ac:dyDescent="0.3">
      <c r="A297" s="269"/>
      <c r="B297" s="78" t="s">
        <v>410</v>
      </c>
      <c r="C297" s="275"/>
      <c r="D297" s="161">
        <f>SUM(E297:BD297)</f>
        <v>0</v>
      </c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772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  <c r="AE297" s="215"/>
      <c r="AF297" s="215"/>
      <c r="AG297" s="215"/>
      <c r="AH297" s="215"/>
      <c r="AI297" s="215"/>
      <c r="AJ297" s="215"/>
      <c r="AK297" s="215"/>
      <c r="AL297" s="215"/>
      <c r="AM297" s="215"/>
      <c r="AN297" s="215"/>
      <c r="AO297" s="215"/>
      <c r="AP297" s="215"/>
      <c r="AQ297" s="215"/>
      <c r="AR297" s="215"/>
      <c r="AS297" s="215"/>
      <c r="AT297" s="215"/>
      <c r="AU297" s="215"/>
      <c r="AV297" s="215"/>
      <c r="AW297" s="215"/>
      <c r="AX297" s="215"/>
      <c r="AY297" s="215"/>
      <c r="AZ297" s="215"/>
      <c r="BA297" s="215"/>
      <c r="BB297" s="215"/>
      <c r="BC297" s="215"/>
      <c r="BD297" s="215"/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ht="13.95" customHeight="1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9">SUM(E296:E297)</f>
        <v>0</v>
      </c>
      <c r="F298" s="278">
        <f t="shared" si="489"/>
        <v>0</v>
      </c>
      <c r="G298" s="278">
        <f t="shared" si="489"/>
        <v>0</v>
      </c>
      <c r="H298" s="278">
        <f t="shared" si="489"/>
        <v>0</v>
      </c>
      <c r="I298" s="278">
        <f t="shared" si="489"/>
        <v>0</v>
      </c>
      <c r="J298" s="278">
        <f t="shared" si="489"/>
        <v>0</v>
      </c>
      <c r="K298" s="278">
        <f t="shared" si="489"/>
        <v>0</v>
      </c>
      <c r="L298" s="278">
        <f t="shared" si="489"/>
        <v>0</v>
      </c>
      <c r="M298" s="278">
        <f t="shared" si="489"/>
        <v>0</v>
      </c>
      <c r="N298" s="278">
        <f t="shared" si="489"/>
        <v>0</v>
      </c>
      <c r="O298" s="278">
        <f t="shared" si="489"/>
        <v>0</v>
      </c>
      <c r="P298" s="278">
        <f t="shared" si="489"/>
        <v>0</v>
      </c>
      <c r="Q298" s="786">
        <f t="shared" si="489"/>
        <v>0</v>
      </c>
      <c r="R298" s="278">
        <f t="shared" si="489"/>
        <v>0</v>
      </c>
      <c r="S298" s="278">
        <f t="shared" si="489"/>
        <v>0</v>
      </c>
      <c r="T298" s="278">
        <f t="shared" si="489"/>
        <v>0</v>
      </c>
      <c r="U298" s="278">
        <f t="shared" si="489"/>
        <v>0</v>
      </c>
      <c r="V298" s="278">
        <f t="shared" si="489"/>
        <v>0</v>
      </c>
      <c r="W298" s="278">
        <f t="shared" si="489"/>
        <v>0</v>
      </c>
      <c r="X298" s="278">
        <f t="shared" si="489"/>
        <v>0</v>
      </c>
      <c r="Y298" s="278">
        <f t="shared" si="489"/>
        <v>0</v>
      </c>
      <c r="Z298" s="278">
        <f t="shared" si="489"/>
        <v>0</v>
      </c>
      <c r="AA298" s="278">
        <f t="shared" si="489"/>
        <v>0</v>
      </c>
      <c r="AB298" s="278">
        <f t="shared" si="489"/>
        <v>0</v>
      </c>
      <c r="AC298" s="278">
        <f t="shared" si="489"/>
        <v>0</v>
      </c>
      <c r="AD298" s="278">
        <f t="shared" si="489"/>
        <v>0</v>
      </c>
      <c r="AE298" s="278">
        <f t="shared" si="489"/>
        <v>0</v>
      </c>
      <c r="AF298" s="278">
        <f t="shared" si="489"/>
        <v>0</v>
      </c>
      <c r="AG298" s="278">
        <f t="shared" si="489"/>
        <v>0</v>
      </c>
      <c r="AH298" s="278">
        <f t="shared" si="489"/>
        <v>0</v>
      </c>
      <c r="AI298" s="278">
        <f t="shared" si="489"/>
        <v>0</v>
      </c>
      <c r="AJ298" s="278">
        <f t="shared" si="489"/>
        <v>0</v>
      </c>
      <c r="AK298" s="278">
        <f t="shared" ref="AK298:BP298" si="490">SUM(AK296:AK297)</f>
        <v>0</v>
      </c>
      <c r="AL298" s="278">
        <f t="shared" si="490"/>
        <v>0</v>
      </c>
      <c r="AM298" s="278">
        <f t="shared" si="490"/>
        <v>0</v>
      </c>
      <c r="AN298" s="278">
        <f t="shared" si="490"/>
        <v>0</v>
      </c>
      <c r="AO298" s="278">
        <f t="shared" si="490"/>
        <v>0</v>
      </c>
      <c r="AP298" s="278">
        <f t="shared" si="490"/>
        <v>0</v>
      </c>
      <c r="AQ298" s="278">
        <f t="shared" si="490"/>
        <v>0</v>
      </c>
      <c r="AR298" s="278">
        <f t="shared" si="490"/>
        <v>0</v>
      </c>
      <c r="AS298" s="278">
        <f t="shared" si="490"/>
        <v>0</v>
      </c>
      <c r="AT298" s="278">
        <f t="shared" si="490"/>
        <v>0</v>
      </c>
      <c r="AU298" s="278">
        <f t="shared" si="490"/>
        <v>0</v>
      </c>
      <c r="AV298" s="278">
        <f t="shared" si="490"/>
        <v>0</v>
      </c>
      <c r="AW298" s="278">
        <f t="shared" si="490"/>
        <v>0</v>
      </c>
      <c r="AX298" s="278">
        <f t="shared" si="490"/>
        <v>0</v>
      </c>
      <c r="AY298" s="278">
        <f t="shared" si="490"/>
        <v>0</v>
      </c>
      <c r="AZ298" s="278">
        <f t="shared" si="490"/>
        <v>0</v>
      </c>
      <c r="BA298" s="278">
        <f t="shared" si="490"/>
        <v>0</v>
      </c>
      <c r="BB298" s="278">
        <f t="shared" si="490"/>
        <v>0</v>
      </c>
      <c r="BC298" s="278">
        <f t="shared" si="490"/>
        <v>0</v>
      </c>
      <c r="BD298" s="278">
        <f t="shared" si="490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ht="13.95" customHeight="1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13.95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3.95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ht="13.95" customHeight="1" x14ac:dyDescent="0.3">
      <c r="A302" s="269"/>
      <c r="B302" s="160" t="s">
        <v>338</v>
      </c>
      <c r="C302" s="275"/>
      <c r="D302" s="161">
        <f>SUM(E302:BD302)</f>
        <v>405743.66</v>
      </c>
      <c r="E302" s="215">
        <v>3740.26</v>
      </c>
      <c r="F302" s="215">
        <v>5432.32</v>
      </c>
      <c r="G302" s="215">
        <v>4507.42</v>
      </c>
      <c r="H302" s="215">
        <v>7911.94</v>
      </c>
      <c r="I302" s="642">
        <v>6434.51</v>
      </c>
      <c r="J302" s="215">
        <v>5475.1</v>
      </c>
      <c r="K302" s="215">
        <v>5528.71</v>
      </c>
      <c r="L302" s="215">
        <v>5224.4399999999996</v>
      </c>
      <c r="M302" s="215">
        <v>11660.54</v>
      </c>
      <c r="N302" s="215">
        <v>7017.11</v>
      </c>
      <c r="O302" s="215">
        <v>9393.4</v>
      </c>
      <c r="P302" s="215">
        <v>5474.69</v>
      </c>
      <c r="Q302" s="772">
        <v>6225.76</v>
      </c>
      <c r="R302" s="215">
        <v>10395.57</v>
      </c>
      <c r="S302" s="215">
        <v>9447.58</v>
      </c>
      <c r="T302" s="215">
        <v>7454.21</v>
      </c>
      <c r="U302" s="215">
        <v>4376.5600000000004</v>
      </c>
      <c r="V302" s="215">
        <v>5319.22</v>
      </c>
      <c r="W302" s="215">
        <v>9980.36</v>
      </c>
      <c r="X302" s="215">
        <v>11803.69</v>
      </c>
      <c r="Y302" s="215">
        <v>6973.73</v>
      </c>
      <c r="Z302" s="215">
        <v>8255.2099999999991</v>
      </c>
      <c r="AA302" s="215">
        <v>6385.43</v>
      </c>
      <c r="AB302" s="215">
        <v>8658.23</v>
      </c>
      <c r="AC302" s="215">
        <v>8655.77</v>
      </c>
      <c r="AD302" s="215">
        <v>6435.21</v>
      </c>
      <c r="AE302" s="215">
        <v>6639.95</v>
      </c>
      <c r="AF302" s="215">
        <v>7361.62</v>
      </c>
      <c r="AG302" s="215">
        <v>9859.58</v>
      </c>
      <c r="AH302" s="215">
        <v>9022.52</v>
      </c>
      <c r="AI302" s="215">
        <v>8615.59</v>
      </c>
      <c r="AJ302" s="215">
        <v>9936.34</v>
      </c>
      <c r="AK302" s="215">
        <v>7614.63</v>
      </c>
      <c r="AL302" s="215">
        <v>5312.16</v>
      </c>
      <c r="AM302" s="215">
        <v>9644.94</v>
      </c>
      <c r="AN302" s="215">
        <v>8905.83</v>
      </c>
      <c r="AO302" s="215">
        <v>8545.6200000000008</v>
      </c>
      <c r="AP302" s="215">
        <v>5278.56</v>
      </c>
      <c r="AQ302" s="215">
        <v>5876.34</v>
      </c>
      <c r="AR302" s="215">
        <v>12633.37</v>
      </c>
      <c r="AS302" s="215">
        <v>6845.76</v>
      </c>
      <c r="AT302" s="215">
        <v>5844.72</v>
      </c>
      <c r="AU302" s="215">
        <v>7165.51</v>
      </c>
      <c r="AV302" s="215">
        <v>7697.36</v>
      </c>
      <c r="AW302" s="215">
        <v>11203.63</v>
      </c>
      <c r="AX302" s="215">
        <v>11856.88</v>
      </c>
      <c r="AY302" s="215">
        <v>8387.99</v>
      </c>
      <c r="AZ302" s="215">
        <v>5808.44</v>
      </c>
      <c r="BA302" s="215">
        <v>8363.7000000000007</v>
      </c>
      <c r="BB302" s="215">
        <v>9891.09</v>
      </c>
      <c r="BC302" s="215">
        <v>10655.04</v>
      </c>
      <c r="BD302" s="215">
        <v>8609.52</v>
      </c>
      <c r="BE302" s="271"/>
      <c r="BF302" s="163">
        <f>SUM(E302:H302)</f>
        <v>21591.94</v>
      </c>
      <c r="BG302" s="77">
        <f>SUM(I302:L302)</f>
        <v>22662.76</v>
      </c>
      <c r="BH302" s="77">
        <f>SUM(M302:Q302)</f>
        <v>39771.500000000007</v>
      </c>
      <c r="BI302" s="77">
        <f>SUM(R302:U302)</f>
        <v>31673.920000000002</v>
      </c>
      <c r="BJ302" s="77">
        <f>SUM(V302:Y302)</f>
        <v>34077</v>
      </c>
      <c r="BK302" s="77">
        <f>SUM(Z302:AD302)</f>
        <v>38389.85</v>
      </c>
      <c r="BL302" s="77">
        <f>SUM(AE302:AH302)</f>
        <v>32883.67</v>
      </c>
      <c r="BM302" s="77">
        <f>SUM(AI302:AL302)</f>
        <v>31478.720000000001</v>
      </c>
      <c r="BN302" s="77">
        <f>SUM(AM302:AQ302)</f>
        <v>38251.29</v>
      </c>
      <c r="BO302" s="77">
        <f>SUM(AR302:AU302)</f>
        <v>32489.360000000001</v>
      </c>
      <c r="BP302" s="77">
        <f>SUM(AV302:AY302)</f>
        <v>39145.859999999993</v>
      </c>
      <c r="BQ302" s="77">
        <f>SUM(AZ302:BD302)</f>
        <v>43327.790000000008</v>
      </c>
      <c r="BR302" s="157">
        <f>SUM(BF302:BQ302)</f>
        <v>405743.66000000003</v>
      </c>
      <c r="BS302" s="77">
        <f>SUM(BF302:BH302)</f>
        <v>84026.200000000012</v>
      </c>
      <c r="BT302" s="77">
        <f>SUM(BI302:BK302)</f>
        <v>104140.76999999999</v>
      </c>
      <c r="BU302" s="77">
        <f>SUM(BL302:BN302)</f>
        <v>102613.68</v>
      </c>
      <c r="BV302" s="77">
        <f>SUM(BO302:BQ302)</f>
        <v>114963.01000000001</v>
      </c>
      <c r="BW302" s="77">
        <f>SUM(BF302:BK302)</f>
        <v>188166.97</v>
      </c>
      <c r="BX302" s="77">
        <f>SUM(BL302:BQ302)</f>
        <v>217576.68999999997</v>
      </c>
      <c r="BY302" s="77">
        <f>IF(Info!$O$3="Q1",$BS302,IF(Info!$O$3="Q2",$BS302+$BT302,IF(Info!$O$3="Q3",$BS302+$BT302+$BU302,$BR302)))</f>
        <v>84026.200000000012</v>
      </c>
      <c r="BZ302" s="77">
        <f>IF(Info!$O$3="Q1",$BS302,IF(Info!$O$3="Q2",$BT302,IF(Info!$O$3="Q3",$BU302,$BV302)))</f>
        <v>84026.200000000012</v>
      </c>
      <c r="CA302" s="49"/>
    </row>
    <row r="303" spans="1:79" ht="13.95" customHeight="1" x14ac:dyDescent="0.3">
      <c r="A303" s="269"/>
      <c r="B303" s="160" t="s">
        <v>339</v>
      </c>
      <c r="C303" s="275"/>
      <c r="D303" s="161">
        <f>SUM(E303:BD303)</f>
        <v>338119.71666666662</v>
      </c>
      <c r="E303" s="278">
        <f t="shared" ref="E303:AJ303" si="491">E302/(1+$C$306)</f>
        <v>3116.8833333333337</v>
      </c>
      <c r="F303" s="278">
        <f t="shared" si="491"/>
        <v>4526.9333333333334</v>
      </c>
      <c r="G303" s="278">
        <f t="shared" si="491"/>
        <v>3756.1833333333334</v>
      </c>
      <c r="H303" s="278">
        <f t="shared" si="491"/>
        <v>6593.2833333333328</v>
      </c>
      <c r="I303" s="278">
        <f t="shared" si="491"/>
        <v>5362.0916666666672</v>
      </c>
      <c r="J303" s="278">
        <f t="shared" si="491"/>
        <v>4562.5833333333339</v>
      </c>
      <c r="K303" s="278">
        <f t="shared" si="491"/>
        <v>4607.2583333333332</v>
      </c>
      <c r="L303" s="278">
        <f t="shared" si="491"/>
        <v>4353.7</v>
      </c>
      <c r="M303" s="278">
        <f t="shared" si="491"/>
        <v>9717.1166666666686</v>
      </c>
      <c r="N303" s="278">
        <f t="shared" si="491"/>
        <v>5847.5916666666662</v>
      </c>
      <c r="O303" s="278">
        <f t="shared" si="491"/>
        <v>7827.833333333333</v>
      </c>
      <c r="P303" s="278">
        <f t="shared" si="491"/>
        <v>4562.2416666666668</v>
      </c>
      <c r="Q303" s="786">
        <f t="shared" si="491"/>
        <v>5188.1333333333341</v>
      </c>
      <c r="R303" s="278">
        <f t="shared" si="491"/>
        <v>8662.9750000000004</v>
      </c>
      <c r="S303" s="278">
        <f t="shared" si="491"/>
        <v>7872.9833333333336</v>
      </c>
      <c r="T303" s="278">
        <f t="shared" si="491"/>
        <v>6211.8416666666672</v>
      </c>
      <c r="U303" s="278">
        <f t="shared" si="491"/>
        <v>3647.1333333333337</v>
      </c>
      <c r="V303" s="278">
        <f t="shared" si="491"/>
        <v>4432.6833333333334</v>
      </c>
      <c r="W303" s="278">
        <f t="shared" si="491"/>
        <v>8316.9666666666672</v>
      </c>
      <c r="X303" s="278">
        <f t="shared" si="491"/>
        <v>9836.4083333333347</v>
      </c>
      <c r="Y303" s="278">
        <f t="shared" si="491"/>
        <v>5811.4416666666666</v>
      </c>
      <c r="Z303" s="278">
        <f t="shared" si="491"/>
        <v>6879.3416666666662</v>
      </c>
      <c r="AA303" s="278">
        <f t="shared" si="491"/>
        <v>5321.1916666666675</v>
      </c>
      <c r="AB303" s="278">
        <f t="shared" si="491"/>
        <v>7215.1916666666666</v>
      </c>
      <c r="AC303" s="278">
        <f t="shared" si="491"/>
        <v>7213.1416666666673</v>
      </c>
      <c r="AD303" s="278">
        <f t="shared" si="491"/>
        <v>5362.6750000000002</v>
      </c>
      <c r="AE303" s="278">
        <f t="shared" si="491"/>
        <v>5533.291666666667</v>
      </c>
      <c r="AF303" s="278">
        <f t="shared" si="491"/>
        <v>6134.6833333333334</v>
      </c>
      <c r="AG303" s="278">
        <f t="shared" si="491"/>
        <v>8216.3166666666675</v>
      </c>
      <c r="AH303" s="278">
        <f t="shared" si="491"/>
        <v>7518.7666666666673</v>
      </c>
      <c r="AI303" s="278">
        <f t="shared" si="491"/>
        <v>7179.6583333333338</v>
      </c>
      <c r="AJ303" s="278">
        <f t="shared" si="491"/>
        <v>8280.2833333333347</v>
      </c>
      <c r="AK303" s="278">
        <f t="shared" ref="AK303:BP303" si="492">AK302/(1+$C$306)</f>
        <v>6345.5250000000005</v>
      </c>
      <c r="AL303" s="278">
        <f t="shared" si="492"/>
        <v>4426.8</v>
      </c>
      <c r="AM303" s="278">
        <f t="shared" si="492"/>
        <v>8037.4500000000007</v>
      </c>
      <c r="AN303" s="278">
        <f t="shared" si="492"/>
        <v>7421.5250000000005</v>
      </c>
      <c r="AO303" s="278">
        <f t="shared" si="492"/>
        <v>7121.3500000000013</v>
      </c>
      <c r="AP303" s="278">
        <f t="shared" si="492"/>
        <v>4398.8</v>
      </c>
      <c r="AQ303" s="278">
        <f t="shared" si="492"/>
        <v>4896.9500000000007</v>
      </c>
      <c r="AR303" s="278">
        <f t="shared" si="492"/>
        <v>10527.808333333334</v>
      </c>
      <c r="AS303" s="278">
        <f t="shared" si="492"/>
        <v>5704.8</v>
      </c>
      <c r="AT303" s="278">
        <f t="shared" si="492"/>
        <v>4870.6000000000004</v>
      </c>
      <c r="AU303" s="278">
        <f t="shared" si="492"/>
        <v>5971.2583333333341</v>
      </c>
      <c r="AV303" s="278">
        <f t="shared" si="492"/>
        <v>6414.4666666666662</v>
      </c>
      <c r="AW303" s="278">
        <f t="shared" si="492"/>
        <v>9336.3583333333336</v>
      </c>
      <c r="AX303" s="278">
        <f t="shared" si="492"/>
        <v>9880.7333333333336</v>
      </c>
      <c r="AY303" s="278">
        <f t="shared" si="492"/>
        <v>6989.9916666666668</v>
      </c>
      <c r="AZ303" s="278">
        <f t="shared" si="492"/>
        <v>4840.3666666666668</v>
      </c>
      <c r="BA303" s="278">
        <f t="shared" si="492"/>
        <v>6969.7500000000009</v>
      </c>
      <c r="BB303" s="278">
        <f t="shared" si="492"/>
        <v>8242.5750000000007</v>
      </c>
      <c r="BC303" s="278">
        <f t="shared" si="492"/>
        <v>8879.2000000000007</v>
      </c>
      <c r="BD303" s="278">
        <f t="shared" si="492"/>
        <v>7174.6</v>
      </c>
      <c r="BE303" s="271"/>
      <c r="BF303" s="163">
        <f>SUM(E303:H303)</f>
        <v>17993.283333333333</v>
      </c>
      <c r="BG303" s="77">
        <f>SUM(I303:L303)</f>
        <v>18885.633333333335</v>
      </c>
      <c r="BH303" s="77">
        <f>SUM(M303:Q303)</f>
        <v>33142.916666666664</v>
      </c>
      <c r="BI303" s="77">
        <f>SUM(R303:U303)</f>
        <v>26394.933333333338</v>
      </c>
      <c r="BJ303" s="77">
        <f>SUM(V303:Y303)</f>
        <v>28397.5</v>
      </c>
      <c r="BK303" s="77">
        <f>SUM(Z303:AD303)</f>
        <v>31991.541666666664</v>
      </c>
      <c r="BL303" s="77">
        <f>SUM(AE303:AH303)</f>
        <v>27403.058333333334</v>
      </c>
      <c r="BM303" s="77">
        <f>SUM(AI303:AL303)</f>
        <v>26232.26666666667</v>
      </c>
      <c r="BN303" s="77">
        <f>SUM(AM303:AQ303)</f>
        <v>31876.075000000004</v>
      </c>
      <c r="BO303" s="77">
        <f>SUM(AR303:AU303)</f>
        <v>27074.466666666671</v>
      </c>
      <c r="BP303" s="77">
        <f>SUM(AV303:AY303)</f>
        <v>32621.550000000003</v>
      </c>
      <c r="BQ303" s="77">
        <f>SUM(AZ303:BD303)</f>
        <v>36106.491666666669</v>
      </c>
      <c r="BR303" s="157">
        <f>SUM(BF303:BQ303)</f>
        <v>338119.71666666667</v>
      </c>
      <c r="BS303" s="77">
        <f>SUM(BF303:BH303)</f>
        <v>70021.833333333343</v>
      </c>
      <c r="BT303" s="77">
        <f>SUM(BI303:BK303)</f>
        <v>86783.975000000006</v>
      </c>
      <c r="BU303" s="77">
        <f>SUM(BL303:BN303)</f>
        <v>85511.400000000009</v>
      </c>
      <c r="BV303" s="77">
        <f>SUM(BO303:BQ303)</f>
        <v>95802.508333333346</v>
      </c>
      <c r="BW303" s="77">
        <f>SUM(BF303:BK303)</f>
        <v>156805.80833333335</v>
      </c>
      <c r="BX303" s="77">
        <f>SUM(BL303:BQ303)</f>
        <v>181313.90833333335</v>
      </c>
      <c r="BY303" s="77">
        <f>IF(Info!$O$3="Q1",$BS303,IF(Info!$O$3="Q2",$BS303+$BT303,IF(Info!$O$3="Q3",$BS303+$BT303+$BU303,$BR303)))</f>
        <v>70021.833333333343</v>
      </c>
      <c r="BZ303" s="77">
        <f>IF(Info!$O$3="Q1",$BS303,IF(Info!$O$3="Q2",$BT303,IF(Info!$O$3="Q3",$BU303,$BV303)))</f>
        <v>70021.833333333343</v>
      </c>
      <c r="CA303" s="49"/>
    </row>
    <row r="304" spans="1:79" ht="13.95" customHeight="1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772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ht="13.95" customHeight="1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786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ht="13.95" customHeight="1" x14ac:dyDescent="0.3">
      <c r="A306" s="269"/>
      <c r="B306" s="160" t="s">
        <v>342</v>
      </c>
      <c r="C306" s="275">
        <f>Info!$Q$3</f>
        <v>0.2</v>
      </c>
      <c r="D306" s="161">
        <f>SUM(E306:BD306)</f>
        <v>338119.71666666662</v>
      </c>
      <c r="E306" s="278">
        <f t="shared" ref="E306:AJ306" si="493">E303+E305</f>
        <v>3116.8833333333337</v>
      </c>
      <c r="F306" s="278">
        <f t="shared" si="493"/>
        <v>4526.9333333333334</v>
      </c>
      <c r="G306" s="278">
        <f t="shared" si="493"/>
        <v>3756.1833333333334</v>
      </c>
      <c r="H306" s="278">
        <f t="shared" si="493"/>
        <v>6593.2833333333328</v>
      </c>
      <c r="I306" s="278">
        <f t="shared" si="493"/>
        <v>5362.0916666666672</v>
      </c>
      <c r="J306" s="278">
        <f t="shared" si="493"/>
        <v>4562.5833333333339</v>
      </c>
      <c r="K306" s="278">
        <f t="shared" si="493"/>
        <v>4607.2583333333332</v>
      </c>
      <c r="L306" s="278">
        <f t="shared" si="493"/>
        <v>4353.7</v>
      </c>
      <c r="M306" s="278">
        <f t="shared" si="493"/>
        <v>9717.1166666666686</v>
      </c>
      <c r="N306" s="278">
        <f t="shared" si="493"/>
        <v>5847.5916666666662</v>
      </c>
      <c r="O306" s="278">
        <f t="shared" si="493"/>
        <v>7827.833333333333</v>
      </c>
      <c r="P306" s="278">
        <f t="shared" si="493"/>
        <v>4562.2416666666668</v>
      </c>
      <c r="Q306" s="786">
        <f t="shared" si="493"/>
        <v>5188.1333333333341</v>
      </c>
      <c r="R306" s="278">
        <f t="shared" si="493"/>
        <v>8662.9750000000004</v>
      </c>
      <c r="S306" s="278">
        <f t="shared" si="493"/>
        <v>7872.9833333333336</v>
      </c>
      <c r="T306" s="278">
        <f t="shared" si="493"/>
        <v>6211.8416666666672</v>
      </c>
      <c r="U306" s="278">
        <f t="shared" si="493"/>
        <v>3647.1333333333337</v>
      </c>
      <c r="V306" s="278">
        <f t="shared" si="493"/>
        <v>4432.6833333333334</v>
      </c>
      <c r="W306" s="278">
        <f t="shared" si="493"/>
        <v>8316.9666666666672</v>
      </c>
      <c r="X306" s="278">
        <f t="shared" si="493"/>
        <v>9836.4083333333347</v>
      </c>
      <c r="Y306" s="278">
        <f t="shared" si="493"/>
        <v>5811.4416666666666</v>
      </c>
      <c r="Z306" s="278">
        <f t="shared" si="493"/>
        <v>6879.3416666666662</v>
      </c>
      <c r="AA306" s="278">
        <f t="shared" si="493"/>
        <v>5321.1916666666675</v>
      </c>
      <c r="AB306" s="278">
        <f t="shared" si="493"/>
        <v>7215.1916666666666</v>
      </c>
      <c r="AC306" s="278">
        <f t="shared" si="493"/>
        <v>7213.1416666666673</v>
      </c>
      <c r="AD306" s="278">
        <f t="shared" si="493"/>
        <v>5362.6750000000002</v>
      </c>
      <c r="AE306" s="278">
        <f t="shared" si="493"/>
        <v>5533.291666666667</v>
      </c>
      <c r="AF306" s="278">
        <f t="shared" si="493"/>
        <v>6134.6833333333334</v>
      </c>
      <c r="AG306" s="278">
        <f t="shared" si="493"/>
        <v>8216.3166666666675</v>
      </c>
      <c r="AH306" s="278">
        <f t="shared" si="493"/>
        <v>7518.7666666666673</v>
      </c>
      <c r="AI306" s="278">
        <f t="shared" si="493"/>
        <v>7179.6583333333338</v>
      </c>
      <c r="AJ306" s="278">
        <f t="shared" si="493"/>
        <v>8280.2833333333347</v>
      </c>
      <c r="AK306" s="278">
        <f t="shared" ref="AK306:BP306" si="494">AK303+AK305</f>
        <v>6345.5250000000005</v>
      </c>
      <c r="AL306" s="278">
        <f t="shared" si="494"/>
        <v>4426.8</v>
      </c>
      <c r="AM306" s="278">
        <f t="shared" si="494"/>
        <v>8037.4500000000007</v>
      </c>
      <c r="AN306" s="278">
        <f t="shared" si="494"/>
        <v>7421.5250000000005</v>
      </c>
      <c r="AO306" s="278">
        <f t="shared" si="494"/>
        <v>7121.3500000000013</v>
      </c>
      <c r="AP306" s="278">
        <f t="shared" si="494"/>
        <v>4398.8</v>
      </c>
      <c r="AQ306" s="278">
        <f t="shared" si="494"/>
        <v>4896.9500000000007</v>
      </c>
      <c r="AR306" s="278">
        <f t="shared" si="494"/>
        <v>10527.808333333334</v>
      </c>
      <c r="AS306" s="278">
        <f t="shared" si="494"/>
        <v>5704.8</v>
      </c>
      <c r="AT306" s="278">
        <f t="shared" si="494"/>
        <v>4870.6000000000004</v>
      </c>
      <c r="AU306" s="278">
        <f t="shared" si="494"/>
        <v>5971.2583333333341</v>
      </c>
      <c r="AV306" s="278">
        <f t="shared" si="494"/>
        <v>6414.4666666666662</v>
      </c>
      <c r="AW306" s="278">
        <f t="shared" si="494"/>
        <v>9336.3583333333336</v>
      </c>
      <c r="AX306" s="278">
        <f t="shared" si="494"/>
        <v>9880.7333333333336</v>
      </c>
      <c r="AY306" s="278">
        <f t="shared" si="494"/>
        <v>6989.9916666666668</v>
      </c>
      <c r="AZ306" s="278">
        <f t="shared" si="494"/>
        <v>4840.3666666666668</v>
      </c>
      <c r="BA306" s="278">
        <f t="shared" si="494"/>
        <v>6969.7500000000009</v>
      </c>
      <c r="BB306" s="278">
        <f t="shared" si="494"/>
        <v>8242.5750000000007</v>
      </c>
      <c r="BC306" s="278">
        <f t="shared" si="494"/>
        <v>8879.2000000000007</v>
      </c>
      <c r="BD306" s="278">
        <f t="shared" si="494"/>
        <v>7174.6</v>
      </c>
      <c r="BE306" s="271"/>
      <c r="BF306" s="162">
        <f>SUM(E306:H306)</f>
        <v>17993.283333333333</v>
      </c>
      <c r="BG306" s="157">
        <f>SUM(I306:L306)</f>
        <v>18885.633333333335</v>
      </c>
      <c r="BH306" s="157">
        <f>SUM(M306:Q306)</f>
        <v>33142.916666666664</v>
      </c>
      <c r="BI306" s="157">
        <f>SUM(R306:U306)</f>
        <v>26394.933333333338</v>
      </c>
      <c r="BJ306" s="157">
        <f>SUM(V306:Y306)</f>
        <v>28397.5</v>
      </c>
      <c r="BK306" s="157">
        <f>SUM(Z306:AD306)</f>
        <v>31991.541666666664</v>
      </c>
      <c r="BL306" s="157">
        <f>SUM(AE306:AH306)</f>
        <v>27403.058333333334</v>
      </c>
      <c r="BM306" s="157">
        <f>SUM(AI306:AL306)</f>
        <v>26232.26666666667</v>
      </c>
      <c r="BN306" s="157">
        <f>SUM(AM306:AQ306)</f>
        <v>31876.075000000004</v>
      </c>
      <c r="BO306" s="157">
        <f>SUM(AR306:AU306)</f>
        <v>27074.466666666671</v>
      </c>
      <c r="BP306" s="157">
        <f>SUM(AV306:AY306)</f>
        <v>32621.550000000003</v>
      </c>
      <c r="BQ306" s="157">
        <f>SUM(AZ306:BD306)</f>
        <v>36106.491666666669</v>
      </c>
      <c r="BR306" s="157">
        <f>SUM(BF306:BQ306)</f>
        <v>338119.71666666667</v>
      </c>
      <c r="BS306" s="157">
        <f>SUM(BF306:BH306)</f>
        <v>70021.833333333343</v>
      </c>
      <c r="BT306" s="157">
        <f>SUM(BI306:BK306)</f>
        <v>86783.975000000006</v>
      </c>
      <c r="BU306" s="157">
        <f>SUM(BL306:BN306)</f>
        <v>85511.400000000009</v>
      </c>
      <c r="BV306" s="157">
        <f>SUM(BO306:BQ306)</f>
        <v>95802.508333333346</v>
      </c>
      <c r="BW306" s="157">
        <f>SUM(BF306:BK306)</f>
        <v>156805.80833333335</v>
      </c>
      <c r="BX306" s="157">
        <f>SUM(BL306:BQ306)</f>
        <v>181313.90833333335</v>
      </c>
      <c r="BY306" s="157">
        <f>IF(Info!$O$3="Q1",$BS306,IF(Info!$O$3="Q2",$BS306+$BT306,IF(Info!$O$3="Q3",$BS306+$BT306+$BU306,$BR306)))</f>
        <v>70021.833333333343</v>
      </c>
      <c r="BZ306" s="157">
        <f>IF(Info!$O$3="Q1",$BS306,IF(Info!$O$3="Q2",$BT306,IF(Info!$O$3="Q3",$BU306,$BV306)))</f>
        <v>70021.833333333343</v>
      </c>
      <c r="CA306" s="49"/>
    </row>
    <row r="307" spans="1:79" ht="13.95" customHeight="1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ht="13.95" customHeight="1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ht="13.95" customHeight="1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3.95" customHeight="1" x14ac:dyDescent="0.3">
      <c r="A310" s="269">
        <v>0.9</v>
      </c>
      <c r="B310" s="280" t="s">
        <v>346</v>
      </c>
      <c r="C310" s="275"/>
      <c r="D310" s="49"/>
      <c r="E310" s="355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  <c r="AC310" s="355"/>
      <c r="AD310" s="355"/>
      <c r="AE310" s="355"/>
      <c r="AF310" s="355"/>
      <c r="AG310" s="355"/>
      <c r="AH310" s="355"/>
      <c r="AI310" s="355"/>
      <c r="AJ310" s="355"/>
      <c r="AK310" s="355"/>
      <c r="AL310" s="355"/>
      <c r="AM310" s="355"/>
      <c r="AN310" s="355"/>
      <c r="AO310" s="355"/>
      <c r="AP310" s="355"/>
      <c r="AQ310" s="355"/>
      <c r="AR310" s="355"/>
      <c r="AS310" s="355"/>
      <c r="AT310" s="355"/>
      <c r="AU310" s="355"/>
      <c r="AV310" s="355"/>
      <c r="AW310" s="355"/>
      <c r="AX310" s="355"/>
      <c r="AY310" s="355"/>
      <c r="AZ310" s="355"/>
      <c r="BA310" s="355"/>
      <c r="BB310" s="355"/>
      <c r="BC310" s="355"/>
      <c r="BD310" s="355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ht="13.95" customHeight="1" x14ac:dyDescent="0.3">
      <c r="A311" s="269"/>
      <c r="B311" s="78" t="s">
        <v>37</v>
      </c>
      <c r="C311" s="275"/>
      <c r="D311" s="161">
        <f>SUM(E311:BD311)</f>
        <v>68354.739999999976</v>
      </c>
      <c r="E311" s="281">
        <f t="shared" ref="E311:AJ311" si="495">(E283*$C$283)+(E286*$C$286)+(E287*$C$287)+(E288*$C$288)+(E289*$C$289)+(E291*$C$291)+(E290*$C$290)+(E284*$C$284)+(E285*$C$285)</f>
        <v>579.37599999999998</v>
      </c>
      <c r="F311" s="281">
        <f t="shared" si="495"/>
        <v>755.49599999999987</v>
      </c>
      <c r="G311" s="281">
        <f t="shared" si="495"/>
        <v>309.14400000000001</v>
      </c>
      <c r="H311" s="281">
        <f t="shared" si="495"/>
        <v>3982.1600000000003</v>
      </c>
      <c r="I311" s="281">
        <f t="shared" si="495"/>
        <v>617.52800000000002</v>
      </c>
      <c r="J311" s="281">
        <f t="shared" si="495"/>
        <v>717.52800000000002</v>
      </c>
      <c r="K311" s="281">
        <f t="shared" si="495"/>
        <v>223.24799999999999</v>
      </c>
      <c r="L311" s="281">
        <f t="shared" si="495"/>
        <v>300.74399999999997</v>
      </c>
      <c r="M311" s="281">
        <f t="shared" si="495"/>
        <v>3002.5839999999998</v>
      </c>
      <c r="N311" s="281">
        <f t="shared" si="495"/>
        <v>916.26400000000001</v>
      </c>
      <c r="O311" s="281">
        <f t="shared" si="495"/>
        <v>1082.0439999999999</v>
      </c>
      <c r="P311" s="281">
        <f t="shared" si="495"/>
        <v>584.83199999999999</v>
      </c>
      <c r="Q311" s="787">
        <f t="shared" si="495"/>
        <v>207.76799999999997</v>
      </c>
      <c r="R311" s="281">
        <f t="shared" si="495"/>
        <v>4946.5</v>
      </c>
      <c r="S311" s="281">
        <f t="shared" si="495"/>
        <v>1035.548</v>
      </c>
      <c r="T311" s="281">
        <f t="shared" si="495"/>
        <v>865.25599999999997</v>
      </c>
      <c r="U311" s="281">
        <f t="shared" si="495"/>
        <v>677.18799999999999</v>
      </c>
      <c r="V311" s="281">
        <f t="shared" si="495"/>
        <v>241.10399999999998</v>
      </c>
      <c r="W311" s="281">
        <f t="shared" si="495"/>
        <v>5395.9359999999997</v>
      </c>
      <c r="X311" s="281">
        <f t="shared" si="495"/>
        <v>1119.4679999999998</v>
      </c>
      <c r="Y311" s="281">
        <f t="shared" si="495"/>
        <v>631.79999999999995</v>
      </c>
      <c r="Z311" s="281">
        <f t="shared" si="495"/>
        <v>513.66800000000001</v>
      </c>
      <c r="AA311" s="281">
        <f t="shared" si="495"/>
        <v>252.52799999999999</v>
      </c>
      <c r="AB311" s="281">
        <f t="shared" si="495"/>
        <v>4282.7719999999999</v>
      </c>
      <c r="AC311" s="281">
        <f t="shared" si="495"/>
        <v>1109.8240000000001</v>
      </c>
      <c r="AD311" s="281">
        <f t="shared" si="495"/>
        <v>924.26400000000001</v>
      </c>
      <c r="AE311" s="281">
        <f t="shared" si="495"/>
        <v>378.79200000000003</v>
      </c>
      <c r="AF311" s="281">
        <f t="shared" si="495"/>
        <v>245.54399999999998</v>
      </c>
      <c r="AG311" s="281">
        <f t="shared" si="495"/>
        <v>2697.0320000000002</v>
      </c>
      <c r="AH311" s="281">
        <f t="shared" si="495"/>
        <v>844.96799999999996</v>
      </c>
      <c r="AI311" s="281">
        <f t="shared" si="495"/>
        <v>839.78400000000011</v>
      </c>
      <c r="AJ311" s="281">
        <f t="shared" si="495"/>
        <v>492.50400000000002</v>
      </c>
      <c r="AK311" s="281">
        <f t="shared" ref="AK311:BD311" si="496">(AK283*$C$283)+(AK286*$C$286)+(AK287*$C$287)+(AK288*$C$288)+(AK289*$C$289)+(AK291*$C$291)+(AK290*$C$290)+(AK284*$C$284)+(AK285*$C$285)</f>
        <v>467.13599999999997</v>
      </c>
      <c r="AL311" s="281">
        <f t="shared" si="496"/>
        <v>214.34399999999999</v>
      </c>
      <c r="AM311" s="281">
        <f t="shared" si="496"/>
        <v>4614.4280000000008</v>
      </c>
      <c r="AN311" s="281">
        <f t="shared" si="496"/>
        <v>834.37599999999998</v>
      </c>
      <c r="AO311" s="281">
        <f t="shared" si="496"/>
        <v>964.38800000000015</v>
      </c>
      <c r="AP311" s="281">
        <f t="shared" si="496"/>
        <v>567.24800000000005</v>
      </c>
      <c r="AQ311" s="281">
        <f t="shared" si="496"/>
        <v>201.624</v>
      </c>
      <c r="AR311" s="281">
        <f t="shared" si="496"/>
        <v>3864.172</v>
      </c>
      <c r="AS311" s="281">
        <f t="shared" si="496"/>
        <v>1423.38</v>
      </c>
      <c r="AT311" s="281">
        <f t="shared" si="496"/>
        <v>746.88000000000011</v>
      </c>
      <c r="AU311" s="281">
        <f t="shared" si="496"/>
        <v>636.78400000000011</v>
      </c>
      <c r="AV311" s="281">
        <f t="shared" si="496"/>
        <v>404.32799999999997</v>
      </c>
      <c r="AW311" s="281">
        <f t="shared" si="496"/>
        <v>4312.0479999999998</v>
      </c>
      <c r="AX311" s="281">
        <f t="shared" si="496"/>
        <v>1291.7360000000001</v>
      </c>
      <c r="AY311" s="281">
        <f t="shared" si="496"/>
        <v>853.71199999999999</v>
      </c>
      <c r="AZ311" s="281">
        <f t="shared" si="496"/>
        <v>872.8119999999999</v>
      </c>
      <c r="BA311" s="281">
        <f t="shared" si="496"/>
        <v>286.17599999999999</v>
      </c>
      <c r="BB311" s="281">
        <f t="shared" si="496"/>
        <v>3958.6560000000004</v>
      </c>
      <c r="BC311" s="281">
        <f t="shared" si="496"/>
        <v>827.98799999999994</v>
      </c>
      <c r="BD311" s="281">
        <f t="shared" si="496"/>
        <v>239.32799999999997</v>
      </c>
      <c r="BE311" s="271"/>
      <c r="BF311" s="163">
        <f>SUM(E311:H311)</f>
        <v>5626.1760000000004</v>
      </c>
      <c r="BG311" s="77">
        <f>SUM(I311:L311)</f>
        <v>1859.048</v>
      </c>
      <c r="BH311" s="77">
        <f>SUM(M311:Q311)</f>
        <v>5793.4920000000002</v>
      </c>
      <c r="BI311" s="77">
        <f>SUM(R311:U311)</f>
        <v>7524.4920000000002</v>
      </c>
      <c r="BJ311" s="77">
        <f>SUM(V311:Y311)</f>
        <v>7388.308</v>
      </c>
      <c r="BK311" s="77">
        <f>SUM(Z311:AD311)</f>
        <v>7083.0559999999996</v>
      </c>
      <c r="BL311" s="77">
        <f>SUM(AE311:AH311)</f>
        <v>4166.3360000000002</v>
      </c>
      <c r="BM311" s="77">
        <f>SUM(AI311:AL311)</f>
        <v>2013.768</v>
      </c>
      <c r="BN311" s="77">
        <f>SUM(AM311:AQ311)</f>
        <v>7182.0640000000003</v>
      </c>
      <c r="BO311" s="77">
        <f>SUM(AR311:AU311)</f>
        <v>6671.2160000000003</v>
      </c>
      <c r="BP311" s="77">
        <f>SUM(AV311:AY311)</f>
        <v>6861.8240000000005</v>
      </c>
      <c r="BQ311" s="77">
        <f>SUM(AZ311:BD311)</f>
        <v>6184.9600000000009</v>
      </c>
      <c r="BR311" s="157">
        <f>SUM(BF311:BQ311)</f>
        <v>68354.740000000005</v>
      </c>
      <c r="BS311" s="77">
        <f>SUM(BF311:BH311)</f>
        <v>13278.716</v>
      </c>
      <c r="BT311" s="77">
        <f>SUM(BI311:BK311)</f>
        <v>21995.856</v>
      </c>
      <c r="BU311" s="77">
        <f>SUM(BL311:BN311)</f>
        <v>13362.168000000001</v>
      </c>
      <c r="BV311" s="77">
        <f>SUM(BO311:BQ311)</f>
        <v>19718</v>
      </c>
      <c r="BW311" s="77">
        <f>SUM(BF311:BK311)</f>
        <v>35274.572</v>
      </c>
      <c r="BX311" s="77">
        <f>SUM(BL311:BQ311)</f>
        <v>33080.168000000005</v>
      </c>
      <c r="BY311" s="77">
        <f>IF(Info!$O$3="Q1",$BS311,IF(Info!$O$3="Q2",$BS311+$BT311,IF(Info!$O$3="Q3",$BS311+$BT311+$BU311,$BR311)))</f>
        <v>13278.716</v>
      </c>
      <c r="BZ311" s="77">
        <f>IF(Info!$O$3="Q1",$BS311,IF(Info!$O$3="Q2",$BT311,IF(Info!$O$3="Q3",$BU311,$BV311)))</f>
        <v>13278.716</v>
      </c>
      <c r="CA311" s="49"/>
    </row>
    <row r="312" spans="1:79" ht="13.95" customHeight="1" x14ac:dyDescent="0.3">
      <c r="A312" s="269"/>
      <c r="B312" s="78" t="s">
        <v>39</v>
      </c>
      <c r="C312" s="275"/>
      <c r="D312" s="161">
        <f>SUM(E312:BD312)</f>
        <v>4092.13</v>
      </c>
      <c r="E312" s="215">
        <v>64.09</v>
      </c>
      <c r="F312" s="215">
        <v>106.48</v>
      </c>
      <c r="G312" s="215">
        <v>65.37</v>
      </c>
      <c r="H312" s="215">
        <v>106.66</v>
      </c>
      <c r="I312" s="215">
        <v>101.34</v>
      </c>
      <c r="J312" s="215">
        <v>94.54</v>
      </c>
      <c r="K312" s="215">
        <v>107.33</v>
      </c>
      <c r="L312" s="215">
        <v>106.7</v>
      </c>
      <c r="M312" s="215">
        <v>78.849999999999994</v>
      </c>
      <c r="N312" s="215">
        <v>61.3</v>
      </c>
      <c r="O312" s="215">
        <v>78.290000000000006</v>
      </c>
      <c r="P312" s="215">
        <v>47.22</v>
      </c>
      <c r="Q312" s="772">
        <v>68.13</v>
      </c>
      <c r="R312" s="215">
        <v>81.069999999999993</v>
      </c>
      <c r="S312" s="215">
        <v>91.97</v>
      </c>
      <c r="T312" s="215">
        <v>91.95</v>
      </c>
      <c r="U312" s="215">
        <v>87.56</v>
      </c>
      <c r="V312" s="215">
        <v>99.45</v>
      </c>
      <c r="W312" s="215">
        <v>105.35</v>
      </c>
      <c r="X312" s="215">
        <v>63.75</v>
      </c>
      <c r="Y312" s="215">
        <v>70.02</v>
      </c>
      <c r="Z312" s="215">
        <v>47.67</v>
      </c>
      <c r="AA312" s="215">
        <v>82.04</v>
      </c>
      <c r="AB312" s="215">
        <v>69.12</v>
      </c>
      <c r="AC312" s="215">
        <v>83.28</v>
      </c>
      <c r="AD312" s="215">
        <v>55.52</v>
      </c>
      <c r="AE312" s="215">
        <v>61.49</v>
      </c>
      <c r="AF312" s="215">
        <v>99.53</v>
      </c>
      <c r="AG312" s="215">
        <v>103.8</v>
      </c>
      <c r="AH312" s="215">
        <v>73.44</v>
      </c>
      <c r="AI312" s="215">
        <v>78.75</v>
      </c>
      <c r="AJ312" s="215">
        <v>65.319999999999993</v>
      </c>
      <c r="AK312" s="215">
        <v>105.65</v>
      </c>
      <c r="AL312" s="215">
        <v>73.55</v>
      </c>
      <c r="AM312" s="215">
        <v>66.37</v>
      </c>
      <c r="AN312" s="215">
        <v>50.55</v>
      </c>
      <c r="AO312" s="215">
        <v>82.16</v>
      </c>
      <c r="AP312" s="215">
        <v>52.09</v>
      </c>
      <c r="AQ312" s="215">
        <v>64.81</v>
      </c>
      <c r="AR312" s="215">
        <v>91.86</v>
      </c>
      <c r="AS312" s="215">
        <v>95.49</v>
      </c>
      <c r="AT312" s="215">
        <v>105.63</v>
      </c>
      <c r="AU312" s="215">
        <v>79.290000000000006</v>
      </c>
      <c r="AV312" s="215">
        <v>95.45</v>
      </c>
      <c r="AW312" s="215">
        <v>66.06</v>
      </c>
      <c r="AX312" s="215">
        <v>79.08</v>
      </c>
      <c r="AY312" s="215">
        <v>63.28</v>
      </c>
      <c r="AZ312" s="215">
        <v>66.239999999999995</v>
      </c>
      <c r="BA312" s="215">
        <v>62.99</v>
      </c>
      <c r="BB312" s="215">
        <v>84.73</v>
      </c>
      <c r="BC312" s="215">
        <v>47.98</v>
      </c>
      <c r="BD312" s="215">
        <v>61.49</v>
      </c>
      <c r="BE312" s="271"/>
      <c r="BF312" s="163">
        <f>SUM(E312:H312)</f>
        <v>342.6</v>
      </c>
      <c r="BG312" s="77">
        <f>SUM(I312:L312)</f>
        <v>409.90999999999997</v>
      </c>
      <c r="BH312" s="77">
        <f>SUM(M312:Q312)</f>
        <v>333.78999999999996</v>
      </c>
      <c r="BI312" s="77">
        <f>SUM(R312:U312)</f>
        <v>352.55</v>
      </c>
      <c r="BJ312" s="77">
        <f>SUM(V312:Y312)</f>
        <v>338.57</v>
      </c>
      <c r="BK312" s="77">
        <f>SUM(Z312:AD312)</f>
        <v>337.63</v>
      </c>
      <c r="BL312" s="77">
        <f>SUM(AE312:AH312)</f>
        <v>338.26</v>
      </c>
      <c r="BM312" s="77">
        <f>SUM(AI312:AL312)</f>
        <v>323.27</v>
      </c>
      <c r="BN312" s="77">
        <f>SUM(AM312:AQ312)</f>
        <v>315.98</v>
      </c>
      <c r="BO312" s="77">
        <f>SUM(AR312:AU312)</f>
        <v>372.27000000000004</v>
      </c>
      <c r="BP312" s="77">
        <f>SUM(AV312:AY312)</f>
        <v>303.87</v>
      </c>
      <c r="BQ312" s="77">
        <f>SUM(AZ312:BD312)</f>
        <v>323.43</v>
      </c>
      <c r="BR312" s="157">
        <f>SUM(BF312:BQ312)</f>
        <v>4092.1299999999992</v>
      </c>
      <c r="BS312" s="77">
        <f>SUM(BF312:BH312)</f>
        <v>1086.3</v>
      </c>
      <c r="BT312" s="77">
        <f>SUM(BI312:BK312)</f>
        <v>1028.75</v>
      </c>
      <c r="BU312" s="77">
        <f>SUM(BL312:BN312)</f>
        <v>977.51</v>
      </c>
      <c r="BV312" s="77">
        <f>SUM(BO312:BQ312)</f>
        <v>999.57000000000016</v>
      </c>
      <c r="BW312" s="77">
        <f>SUM(BF312:BK312)</f>
        <v>2115.0499999999997</v>
      </c>
      <c r="BX312" s="77">
        <f>SUM(BL312:BQ312)</f>
        <v>1977.0800000000002</v>
      </c>
      <c r="BY312" s="77">
        <f>IF(Info!$O$3="Q1",$BS312,IF(Info!$O$3="Q2",$BS312+$BT312,IF(Info!$O$3="Q3",$BS312+$BT312+$BU312,$BR312)))</f>
        <v>1086.3</v>
      </c>
      <c r="BZ312" s="77">
        <f>IF(Info!$O$3="Q1",$BS312,IF(Info!$O$3="Q2",$BT312,IF(Info!$O$3="Q3",$BU312,$BV312)))</f>
        <v>1086.3</v>
      </c>
      <c r="CA312" s="49"/>
    </row>
    <row r="313" spans="1:79" ht="13.95" customHeight="1" x14ac:dyDescent="0.3">
      <c r="A313" s="269"/>
      <c r="B313" s="78" t="s">
        <v>41</v>
      </c>
      <c r="C313" s="275"/>
      <c r="D313" s="161">
        <f>SUM(E313:BD313)</f>
        <v>0</v>
      </c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772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ht="13.95" customHeight="1" x14ac:dyDescent="0.3">
      <c r="A314" s="269"/>
      <c r="B314" s="78" t="s">
        <v>43</v>
      </c>
      <c r="C314" s="275"/>
      <c r="D314" s="161">
        <f>SUM(E314:BD314)</f>
        <v>0</v>
      </c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772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  <c r="AJ314" s="215"/>
      <c r="AK314" s="215"/>
      <c r="AL314" s="215"/>
      <c r="AM314" s="215"/>
      <c r="AN314" s="215"/>
      <c r="AO314" s="215"/>
      <c r="AP314" s="215"/>
      <c r="AQ314" s="215"/>
      <c r="AR314" s="215"/>
      <c r="AS314" s="215"/>
      <c r="AT314" s="215"/>
      <c r="AU314" s="215"/>
      <c r="AV314" s="215"/>
      <c r="AW314" s="215"/>
      <c r="AX314" s="215"/>
      <c r="AY314" s="215"/>
      <c r="AZ314" s="215"/>
      <c r="BA314" s="215"/>
      <c r="BB314" s="215"/>
      <c r="BC314" s="215"/>
      <c r="BD314" s="215"/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ht="13.95" customHeight="1" x14ac:dyDescent="0.3">
      <c r="A315" s="269"/>
      <c r="B315" s="160" t="s">
        <v>348</v>
      </c>
      <c r="C315" s="275"/>
      <c r="D315" s="161">
        <f>SUM(E315:BD315)</f>
        <v>72446.87</v>
      </c>
      <c r="E315" s="278">
        <f t="shared" ref="E315:AJ315" si="497">SUM(E311:E314)</f>
        <v>643.46600000000001</v>
      </c>
      <c r="F315" s="278">
        <f t="shared" si="497"/>
        <v>861.97599999999989</v>
      </c>
      <c r="G315" s="278">
        <f t="shared" si="497"/>
        <v>374.51400000000001</v>
      </c>
      <c r="H315" s="278">
        <f t="shared" si="497"/>
        <v>4088.82</v>
      </c>
      <c r="I315" s="278">
        <f t="shared" si="497"/>
        <v>718.86800000000005</v>
      </c>
      <c r="J315" s="278">
        <f t="shared" si="497"/>
        <v>812.06799999999998</v>
      </c>
      <c r="K315" s="278">
        <f t="shared" si="497"/>
        <v>330.57799999999997</v>
      </c>
      <c r="L315" s="278">
        <f t="shared" si="497"/>
        <v>407.44399999999996</v>
      </c>
      <c r="M315" s="278">
        <f t="shared" si="497"/>
        <v>3081.4339999999997</v>
      </c>
      <c r="N315" s="278">
        <f t="shared" si="497"/>
        <v>977.56399999999996</v>
      </c>
      <c r="O315" s="278">
        <f t="shared" si="497"/>
        <v>1160.3339999999998</v>
      </c>
      <c r="P315" s="278">
        <f t="shared" si="497"/>
        <v>632.05200000000002</v>
      </c>
      <c r="Q315" s="786">
        <f t="shared" si="497"/>
        <v>275.89799999999997</v>
      </c>
      <c r="R315" s="278">
        <f t="shared" si="497"/>
        <v>5027.57</v>
      </c>
      <c r="S315" s="278">
        <f t="shared" si="497"/>
        <v>1127.518</v>
      </c>
      <c r="T315" s="278">
        <f t="shared" si="497"/>
        <v>957.20600000000002</v>
      </c>
      <c r="U315" s="278">
        <f t="shared" si="497"/>
        <v>764.74800000000005</v>
      </c>
      <c r="V315" s="278">
        <f t="shared" si="497"/>
        <v>340.55399999999997</v>
      </c>
      <c r="W315" s="278">
        <f t="shared" si="497"/>
        <v>5501.2860000000001</v>
      </c>
      <c r="X315" s="278">
        <f t="shared" si="497"/>
        <v>1183.2179999999998</v>
      </c>
      <c r="Y315" s="278">
        <f t="shared" si="497"/>
        <v>701.81999999999994</v>
      </c>
      <c r="Z315" s="278">
        <f t="shared" si="497"/>
        <v>561.33799999999997</v>
      </c>
      <c r="AA315" s="278">
        <f t="shared" si="497"/>
        <v>334.56799999999998</v>
      </c>
      <c r="AB315" s="278">
        <f t="shared" si="497"/>
        <v>4351.8919999999998</v>
      </c>
      <c r="AC315" s="278">
        <f t="shared" si="497"/>
        <v>1193.104</v>
      </c>
      <c r="AD315" s="278">
        <f t="shared" si="497"/>
        <v>979.78399999999999</v>
      </c>
      <c r="AE315" s="278">
        <f t="shared" si="497"/>
        <v>440.28200000000004</v>
      </c>
      <c r="AF315" s="278">
        <f t="shared" si="497"/>
        <v>345.07399999999996</v>
      </c>
      <c r="AG315" s="278">
        <f t="shared" si="497"/>
        <v>2800.8320000000003</v>
      </c>
      <c r="AH315" s="278">
        <f t="shared" si="497"/>
        <v>918.4079999999999</v>
      </c>
      <c r="AI315" s="278">
        <f t="shared" si="497"/>
        <v>918.53400000000011</v>
      </c>
      <c r="AJ315" s="278">
        <f t="shared" si="497"/>
        <v>557.82400000000007</v>
      </c>
      <c r="AK315" s="278">
        <f t="shared" ref="AK315:BP315" si="498">SUM(AK311:AK314)</f>
        <v>572.78599999999994</v>
      </c>
      <c r="AL315" s="278">
        <f t="shared" si="498"/>
        <v>287.89400000000001</v>
      </c>
      <c r="AM315" s="278">
        <f t="shared" si="498"/>
        <v>4680.7980000000007</v>
      </c>
      <c r="AN315" s="278">
        <f t="shared" si="498"/>
        <v>884.92599999999993</v>
      </c>
      <c r="AO315" s="278">
        <f t="shared" si="498"/>
        <v>1046.5480000000002</v>
      </c>
      <c r="AP315" s="278">
        <f t="shared" si="498"/>
        <v>619.33800000000008</v>
      </c>
      <c r="AQ315" s="278">
        <f t="shared" si="498"/>
        <v>266.43399999999997</v>
      </c>
      <c r="AR315" s="278">
        <f t="shared" si="498"/>
        <v>3956.0320000000002</v>
      </c>
      <c r="AS315" s="278">
        <f t="shared" si="498"/>
        <v>1518.8700000000001</v>
      </c>
      <c r="AT315" s="278">
        <f t="shared" si="498"/>
        <v>852.5100000000001</v>
      </c>
      <c r="AU315" s="278">
        <f t="shared" si="498"/>
        <v>716.07400000000007</v>
      </c>
      <c r="AV315" s="278">
        <f t="shared" si="498"/>
        <v>499.77799999999996</v>
      </c>
      <c r="AW315" s="278">
        <f t="shared" si="498"/>
        <v>4378.1080000000002</v>
      </c>
      <c r="AX315" s="278">
        <f t="shared" si="498"/>
        <v>1370.816</v>
      </c>
      <c r="AY315" s="278">
        <f t="shared" si="498"/>
        <v>916.99199999999996</v>
      </c>
      <c r="AZ315" s="278">
        <f t="shared" si="498"/>
        <v>939.05199999999991</v>
      </c>
      <c r="BA315" s="278">
        <f t="shared" si="498"/>
        <v>349.166</v>
      </c>
      <c r="BB315" s="278">
        <f t="shared" si="498"/>
        <v>4043.3860000000004</v>
      </c>
      <c r="BC315" s="278">
        <f t="shared" si="498"/>
        <v>875.96799999999996</v>
      </c>
      <c r="BD315" s="278">
        <f t="shared" si="498"/>
        <v>300.81799999999998</v>
      </c>
      <c r="BE315" s="271"/>
      <c r="BF315" s="162">
        <f>SUM(E315:H315)</f>
        <v>5968.7759999999998</v>
      </c>
      <c r="BG315" s="157">
        <f>SUM(I315:L315)</f>
        <v>2268.9580000000001</v>
      </c>
      <c r="BH315" s="157">
        <f>SUM(M315:Q315)</f>
        <v>6127.2819999999992</v>
      </c>
      <c r="BI315" s="157">
        <f>SUM(R315:U315)</f>
        <v>7877.0419999999995</v>
      </c>
      <c r="BJ315" s="157">
        <f>SUM(V315:Y315)</f>
        <v>7726.8779999999997</v>
      </c>
      <c r="BK315" s="157">
        <f>SUM(Z315:AD315)</f>
        <v>7420.6859999999997</v>
      </c>
      <c r="BL315" s="157">
        <f>SUM(AE315:AH315)</f>
        <v>4504.5959999999995</v>
      </c>
      <c r="BM315" s="157">
        <f>SUM(AI315:AL315)</f>
        <v>2337.0380000000005</v>
      </c>
      <c r="BN315" s="157">
        <f>SUM(AM315:AQ315)</f>
        <v>7498.0440000000008</v>
      </c>
      <c r="BO315" s="157">
        <f>SUM(AR315:AU315)</f>
        <v>7043.4860000000008</v>
      </c>
      <c r="BP315" s="157">
        <f>SUM(AV315:AY315)</f>
        <v>7165.6940000000004</v>
      </c>
      <c r="BQ315" s="157">
        <f>SUM(AZ315:BD315)</f>
        <v>6508.39</v>
      </c>
      <c r="BR315" s="157">
        <f>SUM(BF315:BQ315)</f>
        <v>72446.87</v>
      </c>
      <c r="BS315" s="157">
        <f>SUM(BF315:BH315)</f>
        <v>14365.016</v>
      </c>
      <c r="BT315" s="157">
        <f>SUM(BI315:BK315)</f>
        <v>23024.606</v>
      </c>
      <c r="BU315" s="157">
        <f>SUM(BL315:BN315)</f>
        <v>14339.678</v>
      </c>
      <c r="BV315" s="157">
        <f>SUM(BO315:BQ315)</f>
        <v>20717.57</v>
      </c>
      <c r="BW315" s="157">
        <f>SUM(BF315:BK315)</f>
        <v>37389.621999999996</v>
      </c>
      <c r="BX315" s="157">
        <f>SUM(BL315:BQ315)</f>
        <v>35057.248</v>
      </c>
      <c r="BY315" s="157">
        <f>IF(Info!$O$3="Q1",$BS315,IF(Info!$O$3="Q2",$BS315+$BT315,IF(Info!$O$3="Q3",$BS315+$BT315+$BU315,$BR315)))</f>
        <v>14365.016</v>
      </c>
      <c r="BZ315" s="157">
        <f>IF(Info!$O$3="Q1",$BS315,IF(Info!$O$3="Q2",$BT315,IF(Info!$O$3="Q3",$BU315,$BV315)))</f>
        <v>14365.016</v>
      </c>
      <c r="CA315" s="49"/>
    </row>
    <row r="316" spans="1:79" ht="13.95" customHeight="1" x14ac:dyDescent="0.3">
      <c r="A316" s="269">
        <v>1.93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ht="13.95" customHeight="1" x14ac:dyDescent="0.3">
      <c r="A317" s="269"/>
      <c r="B317" s="78" t="s">
        <v>350</v>
      </c>
      <c r="C317" s="275"/>
      <c r="D317" s="161">
        <f t="shared" ref="D317:D323" si="499">SUM(E317:BD317)</f>
        <v>55569.440000000002</v>
      </c>
      <c r="E317" s="215">
        <v>1524.91</v>
      </c>
      <c r="F317" s="215">
        <v>1456.41</v>
      </c>
      <c r="G317" s="215">
        <v>911.84</v>
      </c>
      <c r="H317" s="215">
        <v>1334.14</v>
      </c>
      <c r="I317" s="215">
        <v>1232.43</v>
      </c>
      <c r="J317" s="215">
        <v>1544.56</v>
      </c>
      <c r="K317" s="215">
        <v>1098.6099999999999</v>
      </c>
      <c r="L317" s="215">
        <v>1127.04</v>
      </c>
      <c r="M317" s="215">
        <v>781.59</v>
      </c>
      <c r="N317" s="215">
        <v>742.61</v>
      </c>
      <c r="O317" s="215">
        <v>1160.8499999999999</v>
      </c>
      <c r="P317" s="215">
        <v>934.23</v>
      </c>
      <c r="Q317" s="772">
        <v>1054.1099999999999</v>
      </c>
      <c r="R317" s="215">
        <v>1302.46</v>
      </c>
      <c r="S317" s="215">
        <v>1270.3699999999999</v>
      </c>
      <c r="T317" s="215">
        <v>855.66</v>
      </c>
      <c r="U317" s="215">
        <v>1406.96</v>
      </c>
      <c r="V317" s="215">
        <v>1015.71</v>
      </c>
      <c r="W317" s="215">
        <v>930.98</v>
      </c>
      <c r="X317" s="215">
        <v>1246.9100000000001</v>
      </c>
      <c r="Y317" s="215">
        <v>889.7</v>
      </c>
      <c r="Z317" s="215">
        <v>1113.0999999999999</v>
      </c>
      <c r="AA317" s="215">
        <v>791.59</v>
      </c>
      <c r="AB317" s="215">
        <v>796.65</v>
      </c>
      <c r="AC317" s="215">
        <v>1173.3399999999999</v>
      </c>
      <c r="AD317" s="215">
        <v>861.54</v>
      </c>
      <c r="AE317" s="215">
        <v>946.56</v>
      </c>
      <c r="AF317" s="215">
        <v>1488.88</v>
      </c>
      <c r="AG317" s="215">
        <v>842.32</v>
      </c>
      <c r="AH317" s="215">
        <v>1458.54</v>
      </c>
      <c r="AI317" s="215">
        <v>944.49</v>
      </c>
      <c r="AJ317" s="215">
        <v>933.91</v>
      </c>
      <c r="AK317" s="215">
        <v>1020.81</v>
      </c>
      <c r="AL317" s="215">
        <v>965.96</v>
      </c>
      <c r="AM317" s="215">
        <v>1053.1199999999999</v>
      </c>
      <c r="AN317" s="215">
        <v>687.08</v>
      </c>
      <c r="AO317" s="215">
        <v>680.79</v>
      </c>
      <c r="AP317" s="215">
        <v>1127.4100000000001</v>
      </c>
      <c r="AQ317" s="215">
        <v>809.32</v>
      </c>
      <c r="AR317" s="215">
        <v>1073.47</v>
      </c>
      <c r="AS317" s="215">
        <v>965.78</v>
      </c>
      <c r="AT317" s="215">
        <v>878.02</v>
      </c>
      <c r="AU317" s="215">
        <v>1374.5</v>
      </c>
      <c r="AV317" s="215">
        <v>1219.19</v>
      </c>
      <c r="AW317" s="215">
        <v>1377.34</v>
      </c>
      <c r="AX317" s="215">
        <v>1183.29</v>
      </c>
      <c r="AY317" s="215">
        <v>1400.64</v>
      </c>
      <c r="AZ317" s="215">
        <v>967.95</v>
      </c>
      <c r="BA317" s="215">
        <v>735.06</v>
      </c>
      <c r="BB317" s="215">
        <v>962.53</v>
      </c>
      <c r="BC317" s="215">
        <v>1216.97</v>
      </c>
      <c r="BD317" s="215">
        <v>697.21</v>
      </c>
      <c r="BE317" s="271"/>
      <c r="BF317" s="163">
        <f t="shared" ref="BF317:BF323" si="500">SUM(E317:H317)</f>
        <v>5227.3</v>
      </c>
      <c r="BG317" s="77">
        <f t="shared" ref="BG317:BG323" si="501">SUM(I317:L317)</f>
        <v>5002.6399999999994</v>
      </c>
      <c r="BH317" s="77">
        <f t="shared" ref="BH317:BH323" si="502">SUM(M317:Q317)</f>
        <v>4673.3900000000003</v>
      </c>
      <c r="BI317" s="77">
        <f t="shared" ref="BI317:BI323" si="503">SUM(R317:U317)</f>
        <v>4835.45</v>
      </c>
      <c r="BJ317" s="77">
        <f t="shared" ref="BJ317:BJ323" si="504">SUM(V317:Y317)</f>
        <v>4083.3</v>
      </c>
      <c r="BK317" s="77">
        <f t="shared" ref="BK317:BK323" si="505">SUM(Z317:AD317)</f>
        <v>4736.22</v>
      </c>
      <c r="BL317" s="77">
        <f t="shared" ref="BL317:BL323" si="506">SUM(AE317:AH317)</f>
        <v>4736.3</v>
      </c>
      <c r="BM317" s="77">
        <f t="shared" ref="BM317:BM323" si="507">SUM(AI317:AL317)</f>
        <v>3865.17</v>
      </c>
      <c r="BN317" s="77">
        <f t="shared" ref="BN317:BN323" si="508">SUM(AM317:AQ317)</f>
        <v>4357.7199999999993</v>
      </c>
      <c r="BO317" s="77">
        <f t="shared" ref="BO317:BO323" si="509">SUM(AR317:AU317)</f>
        <v>4291.7700000000004</v>
      </c>
      <c r="BP317" s="77">
        <f t="shared" ref="BP317:BP323" si="510">SUM(AV317:AY317)</f>
        <v>5180.46</v>
      </c>
      <c r="BQ317" s="77">
        <f t="shared" ref="BQ317:BQ323" si="511">SUM(AZ317:BD317)</f>
        <v>4579.72</v>
      </c>
      <c r="BR317" s="157">
        <f t="shared" ref="BR317:BR323" si="512">SUM(BF317:BQ317)</f>
        <v>55569.439999999995</v>
      </c>
      <c r="BS317" s="77">
        <f t="shared" ref="BS317:BS323" si="513">SUM(BF317:BH317)</f>
        <v>14903.329999999998</v>
      </c>
      <c r="BT317" s="77">
        <f t="shared" ref="BT317:BT323" si="514">SUM(BI317:BK317)</f>
        <v>13654.970000000001</v>
      </c>
      <c r="BU317" s="77">
        <f t="shared" ref="BU317:BU323" si="515">SUM(BL317:BN317)</f>
        <v>12959.19</v>
      </c>
      <c r="BV317" s="77">
        <f t="shared" ref="BV317:BV323" si="516">SUM(BO317:BQ317)</f>
        <v>14051.95</v>
      </c>
      <c r="BW317" s="77">
        <f t="shared" ref="BW317:BW323" si="517">SUM(BF317:BK317)</f>
        <v>28558.3</v>
      </c>
      <c r="BX317" s="77">
        <f t="shared" ref="BX317:BX323" si="518">SUM(BL317:BQ317)</f>
        <v>27011.14</v>
      </c>
      <c r="BY317" s="77">
        <f>IF(Info!$O$3="Q1",$BS317,IF(Info!$O$3="Q2",$BS317+$BT317,IF(Info!$O$3="Q3",$BS317+$BT317+$BU317,$BR317)))</f>
        <v>14903.329999999998</v>
      </c>
      <c r="BZ317" s="77">
        <f>IF(Info!$O$3="Q1",$BS317,IF(Info!$O$3="Q2",$BT317,IF(Info!$O$3="Q3",$BU317,$BV317)))</f>
        <v>14903.329999999998</v>
      </c>
      <c r="CA317" s="49"/>
    </row>
    <row r="318" spans="1:79" ht="13.95" customHeight="1" x14ac:dyDescent="0.3">
      <c r="A318" s="269"/>
      <c r="B318" s="78" t="s">
        <v>47</v>
      </c>
      <c r="C318" s="275"/>
      <c r="D318" s="161">
        <f t="shared" si="499"/>
        <v>15865.69</v>
      </c>
      <c r="E318" s="215">
        <v>389.98</v>
      </c>
      <c r="F318" s="215">
        <v>406.73</v>
      </c>
      <c r="G318" s="215">
        <v>337.62</v>
      </c>
      <c r="H318" s="215">
        <v>324.94</v>
      </c>
      <c r="I318" s="215">
        <v>426.14</v>
      </c>
      <c r="J318" s="215">
        <v>245.5</v>
      </c>
      <c r="K318" s="215">
        <v>329.13</v>
      </c>
      <c r="L318" s="215">
        <v>313.66000000000003</v>
      </c>
      <c r="M318" s="215">
        <v>296.44</v>
      </c>
      <c r="N318" s="215">
        <v>265.11</v>
      </c>
      <c r="O318" s="215">
        <v>332.22</v>
      </c>
      <c r="P318" s="215">
        <v>198.43</v>
      </c>
      <c r="Q318" s="772">
        <v>199.59</v>
      </c>
      <c r="R318" s="215">
        <v>354.99</v>
      </c>
      <c r="S318" s="215">
        <v>246.47</v>
      </c>
      <c r="T318" s="215">
        <v>288.33999999999997</v>
      </c>
      <c r="U318" s="215">
        <v>359.95</v>
      </c>
      <c r="V318" s="215">
        <v>343</v>
      </c>
      <c r="W318" s="215">
        <v>298.37</v>
      </c>
      <c r="X318" s="215">
        <v>432.26</v>
      </c>
      <c r="Y318" s="215">
        <v>339.44</v>
      </c>
      <c r="Z318" s="215">
        <v>259.26</v>
      </c>
      <c r="AA318" s="215">
        <v>283.52999999999997</v>
      </c>
      <c r="AB318" s="215">
        <v>202.54</v>
      </c>
      <c r="AC318" s="215">
        <v>298.95</v>
      </c>
      <c r="AD318" s="215">
        <v>323.11</v>
      </c>
      <c r="AE318" s="215">
        <v>363.52</v>
      </c>
      <c r="AF318" s="215">
        <v>387.13</v>
      </c>
      <c r="AG318" s="215">
        <v>377.5</v>
      </c>
      <c r="AH318" s="215">
        <v>276.33999999999997</v>
      </c>
      <c r="AI318" s="215">
        <v>323.64</v>
      </c>
      <c r="AJ318" s="215">
        <v>279.02999999999997</v>
      </c>
      <c r="AK318" s="215">
        <v>301.12</v>
      </c>
      <c r="AL318" s="215">
        <v>324.02999999999997</v>
      </c>
      <c r="AM318" s="215">
        <v>253.23</v>
      </c>
      <c r="AN318" s="215">
        <v>201.88</v>
      </c>
      <c r="AO318" s="215">
        <v>254.95</v>
      </c>
      <c r="AP318" s="215">
        <v>293.08</v>
      </c>
      <c r="AQ318" s="215">
        <v>246.55</v>
      </c>
      <c r="AR318" s="215">
        <v>263.86</v>
      </c>
      <c r="AS318" s="215">
        <v>417.93</v>
      </c>
      <c r="AT318" s="215">
        <v>246.76</v>
      </c>
      <c r="AU318" s="215">
        <v>399.69</v>
      </c>
      <c r="AV318" s="215">
        <v>251.98</v>
      </c>
      <c r="AW318" s="215">
        <v>252.65</v>
      </c>
      <c r="AX318" s="215">
        <v>381.09</v>
      </c>
      <c r="AY318" s="215">
        <v>395.69</v>
      </c>
      <c r="AZ318" s="215">
        <v>275.69</v>
      </c>
      <c r="BA318" s="215">
        <v>280.5</v>
      </c>
      <c r="BB318" s="215">
        <v>276.52</v>
      </c>
      <c r="BC318" s="215">
        <v>239.41</v>
      </c>
      <c r="BD318" s="215">
        <v>206.22</v>
      </c>
      <c r="BE318" s="271"/>
      <c r="BF318" s="163">
        <f t="shared" si="500"/>
        <v>1459.27</v>
      </c>
      <c r="BG318" s="77">
        <f t="shared" si="501"/>
        <v>1314.43</v>
      </c>
      <c r="BH318" s="77">
        <f t="shared" si="502"/>
        <v>1291.79</v>
      </c>
      <c r="BI318" s="77">
        <f t="shared" si="503"/>
        <v>1249.75</v>
      </c>
      <c r="BJ318" s="77">
        <f t="shared" si="504"/>
        <v>1413.0700000000002</v>
      </c>
      <c r="BK318" s="77">
        <f t="shared" si="505"/>
        <v>1367.3899999999999</v>
      </c>
      <c r="BL318" s="77">
        <f t="shared" si="506"/>
        <v>1404.49</v>
      </c>
      <c r="BM318" s="77">
        <f t="shared" si="507"/>
        <v>1227.82</v>
      </c>
      <c r="BN318" s="77">
        <f t="shared" si="508"/>
        <v>1249.6899999999998</v>
      </c>
      <c r="BO318" s="77">
        <f t="shared" si="509"/>
        <v>1328.24</v>
      </c>
      <c r="BP318" s="77">
        <f t="shared" si="510"/>
        <v>1281.4100000000001</v>
      </c>
      <c r="BQ318" s="77">
        <f t="shared" si="511"/>
        <v>1278.3400000000001</v>
      </c>
      <c r="BR318" s="157">
        <f t="shared" si="512"/>
        <v>15865.689999999999</v>
      </c>
      <c r="BS318" s="77">
        <f t="shared" si="513"/>
        <v>4065.49</v>
      </c>
      <c r="BT318" s="77">
        <f t="shared" si="514"/>
        <v>4030.21</v>
      </c>
      <c r="BU318" s="77">
        <f t="shared" si="515"/>
        <v>3882</v>
      </c>
      <c r="BV318" s="77">
        <f t="shared" si="516"/>
        <v>3887.9900000000002</v>
      </c>
      <c r="BW318" s="77">
        <f t="shared" si="517"/>
        <v>8095.6999999999989</v>
      </c>
      <c r="BX318" s="77">
        <f t="shared" si="518"/>
        <v>7769.99</v>
      </c>
      <c r="BY318" s="77">
        <f>IF(Info!$O$3="Q1",$BS318,IF(Info!$O$3="Q2",$BS318+$BT318,IF(Info!$O$3="Q3",$BS318+$BT318+$BU318,$BR318)))</f>
        <v>4065.49</v>
      </c>
      <c r="BZ318" s="77">
        <f>IF(Info!$O$3="Q1",$BS318,IF(Info!$O$3="Q2",$BT318,IF(Info!$O$3="Q3",$BU318,$BV318)))</f>
        <v>4065.49</v>
      </c>
      <c r="CA318" s="49"/>
    </row>
    <row r="319" spans="1:79" ht="13.95" customHeight="1" x14ac:dyDescent="0.3">
      <c r="A319" s="269"/>
      <c r="B319" s="78" t="s">
        <v>351</v>
      </c>
      <c r="C319" s="275"/>
      <c r="D319" s="161">
        <f t="shared" si="499"/>
        <v>0</v>
      </c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772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  <c r="AB319" s="215"/>
      <c r="AC319" s="215"/>
      <c r="AD319" s="215"/>
      <c r="AE319" s="215"/>
      <c r="AF319" s="215"/>
      <c r="AG319" s="215"/>
      <c r="AH319" s="215"/>
      <c r="AI319" s="215"/>
      <c r="AJ319" s="215"/>
      <c r="AK319" s="215"/>
      <c r="AL319" s="215"/>
      <c r="AM319" s="215"/>
      <c r="AN319" s="215"/>
      <c r="AO319" s="215"/>
      <c r="AP319" s="215"/>
      <c r="AQ319" s="215"/>
      <c r="AR319" s="215"/>
      <c r="AS319" s="215"/>
      <c r="AT319" s="215"/>
      <c r="AU319" s="215"/>
      <c r="AV319" s="215"/>
      <c r="AW319" s="215"/>
      <c r="AX319" s="215"/>
      <c r="AY319" s="215"/>
      <c r="AZ319" s="215"/>
      <c r="BA319" s="215"/>
      <c r="BB319" s="215"/>
      <c r="BC319" s="215"/>
      <c r="BD319" s="215"/>
      <c r="BE319" s="271"/>
      <c r="BF319" s="163">
        <f t="shared" si="500"/>
        <v>0</v>
      </c>
      <c r="BG319" s="77">
        <f t="shared" si="501"/>
        <v>0</v>
      </c>
      <c r="BH319" s="77">
        <f t="shared" si="502"/>
        <v>0</v>
      </c>
      <c r="BI319" s="77">
        <f t="shared" si="503"/>
        <v>0</v>
      </c>
      <c r="BJ319" s="77">
        <f t="shared" si="504"/>
        <v>0</v>
      </c>
      <c r="BK319" s="77">
        <f t="shared" si="505"/>
        <v>0</v>
      </c>
      <c r="BL319" s="77">
        <f t="shared" si="506"/>
        <v>0</v>
      </c>
      <c r="BM319" s="77">
        <f t="shared" si="507"/>
        <v>0</v>
      </c>
      <c r="BN319" s="77">
        <f t="shared" si="508"/>
        <v>0</v>
      </c>
      <c r="BO319" s="77">
        <f t="shared" si="509"/>
        <v>0</v>
      </c>
      <c r="BP319" s="77">
        <f t="shared" si="510"/>
        <v>0</v>
      </c>
      <c r="BQ319" s="77">
        <f t="shared" si="511"/>
        <v>0</v>
      </c>
      <c r="BR319" s="157">
        <f t="shared" si="512"/>
        <v>0</v>
      </c>
      <c r="BS319" s="77">
        <f t="shared" si="513"/>
        <v>0</v>
      </c>
      <c r="BT319" s="77">
        <f t="shared" si="514"/>
        <v>0</v>
      </c>
      <c r="BU319" s="77">
        <f t="shared" si="515"/>
        <v>0</v>
      </c>
      <c r="BV319" s="77">
        <f t="shared" si="516"/>
        <v>0</v>
      </c>
      <c r="BW319" s="77">
        <f t="shared" si="517"/>
        <v>0</v>
      </c>
      <c r="BX319" s="77">
        <f t="shared" si="518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ht="13.95" customHeight="1" x14ac:dyDescent="0.3">
      <c r="A320" s="269"/>
      <c r="B320" s="78" t="s">
        <v>51</v>
      </c>
      <c r="C320" s="275"/>
      <c r="D320" s="161">
        <f t="shared" si="499"/>
        <v>0</v>
      </c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772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  <c r="AB320" s="215"/>
      <c r="AC320" s="215"/>
      <c r="AD320" s="215"/>
      <c r="AE320" s="215"/>
      <c r="AF320" s="215"/>
      <c r="AG320" s="215"/>
      <c r="AH320" s="215"/>
      <c r="AI320" s="215"/>
      <c r="AJ320" s="215"/>
      <c r="AK320" s="215"/>
      <c r="AL320" s="215"/>
      <c r="AM320" s="215"/>
      <c r="AN320" s="215"/>
      <c r="AO320" s="215"/>
      <c r="AP320" s="215"/>
      <c r="AQ320" s="215"/>
      <c r="AR320" s="215"/>
      <c r="AS320" s="215"/>
      <c r="AT320" s="215"/>
      <c r="AU320" s="215"/>
      <c r="AV320" s="215"/>
      <c r="AW320" s="215"/>
      <c r="AX320" s="215"/>
      <c r="AY320" s="215"/>
      <c r="AZ320" s="215"/>
      <c r="BA320" s="215"/>
      <c r="BB320" s="215"/>
      <c r="BC320" s="215"/>
      <c r="BD320" s="215"/>
      <c r="BE320" s="271"/>
      <c r="BF320" s="163">
        <f t="shared" si="500"/>
        <v>0</v>
      </c>
      <c r="BG320" s="77">
        <f t="shared" si="501"/>
        <v>0</v>
      </c>
      <c r="BH320" s="77">
        <f t="shared" si="502"/>
        <v>0</v>
      </c>
      <c r="BI320" s="77">
        <f t="shared" si="503"/>
        <v>0</v>
      </c>
      <c r="BJ320" s="77">
        <f t="shared" si="504"/>
        <v>0</v>
      </c>
      <c r="BK320" s="77">
        <f t="shared" si="505"/>
        <v>0</v>
      </c>
      <c r="BL320" s="77">
        <f t="shared" si="506"/>
        <v>0</v>
      </c>
      <c r="BM320" s="77">
        <f t="shared" si="507"/>
        <v>0</v>
      </c>
      <c r="BN320" s="77">
        <f t="shared" si="508"/>
        <v>0</v>
      </c>
      <c r="BO320" s="77">
        <f t="shared" si="509"/>
        <v>0</v>
      </c>
      <c r="BP320" s="77">
        <f t="shared" si="510"/>
        <v>0</v>
      </c>
      <c r="BQ320" s="77">
        <f t="shared" si="511"/>
        <v>0</v>
      </c>
      <c r="BR320" s="157">
        <f t="shared" si="512"/>
        <v>0</v>
      </c>
      <c r="BS320" s="77">
        <f t="shared" si="513"/>
        <v>0</v>
      </c>
      <c r="BT320" s="77">
        <f t="shared" si="514"/>
        <v>0</v>
      </c>
      <c r="BU320" s="77">
        <f t="shared" si="515"/>
        <v>0</v>
      </c>
      <c r="BV320" s="77">
        <f t="shared" si="516"/>
        <v>0</v>
      </c>
      <c r="BW320" s="77">
        <f t="shared" si="517"/>
        <v>0</v>
      </c>
      <c r="BX320" s="77">
        <f t="shared" si="518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ht="13.95" customHeight="1" x14ac:dyDescent="0.3">
      <c r="A321" s="269"/>
      <c r="B321" s="78" t="s">
        <v>53</v>
      </c>
      <c r="C321" s="275"/>
      <c r="D321" s="161">
        <f t="shared" si="499"/>
        <v>0</v>
      </c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772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5"/>
      <c r="AG321" s="215"/>
      <c r="AH321" s="215"/>
      <c r="AI321" s="215"/>
      <c r="AJ321" s="215"/>
      <c r="AK321" s="215"/>
      <c r="AL321" s="215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71"/>
      <c r="BF321" s="163">
        <f t="shared" si="500"/>
        <v>0</v>
      </c>
      <c r="BG321" s="77">
        <f t="shared" si="501"/>
        <v>0</v>
      </c>
      <c r="BH321" s="77">
        <f t="shared" si="502"/>
        <v>0</v>
      </c>
      <c r="BI321" s="77">
        <f t="shared" si="503"/>
        <v>0</v>
      </c>
      <c r="BJ321" s="77">
        <f t="shared" si="504"/>
        <v>0</v>
      </c>
      <c r="BK321" s="77">
        <f t="shared" si="505"/>
        <v>0</v>
      </c>
      <c r="BL321" s="77">
        <f t="shared" si="506"/>
        <v>0</v>
      </c>
      <c r="BM321" s="77">
        <f t="shared" si="507"/>
        <v>0</v>
      </c>
      <c r="BN321" s="77">
        <f t="shared" si="508"/>
        <v>0</v>
      </c>
      <c r="BO321" s="77">
        <f t="shared" si="509"/>
        <v>0</v>
      </c>
      <c r="BP321" s="77">
        <f t="shared" si="510"/>
        <v>0</v>
      </c>
      <c r="BQ321" s="77">
        <f t="shared" si="511"/>
        <v>0</v>
      </c>
      <c r="BR321" s="157">
        <f t="shared" si="512"/>
        <v>0</v>
      </c>
      <c r="BS321" s="77">
        <f t="shared" si="513"/>
        <v>0</v>
      </c>
      <c r="BT321" s="77">
        <f t="shared" si="514"/>
        <v>0</v>
      </c>
      <c r="BU321" s="77">
        <f t="shared" si="515"/>
        <v>0</v>
      </c>
      <c r="BV321" s="77">
        <f t="shared" si="516"/>
        <v>0</v>
      </c>
      <c r="BW321" s="77">
        <f t="shared" si="517"/>
        <v>0</v>
      </c>
      <c r="BX321" s="77">
        <f t="shared" si="518"/>
        <v>0</v>
      </c>
      <c r="BY321" s="77">
        <f>IF(Info!$O$3="Q1",$BS321,IF(Info!$O$3="Q2",$BS321+$BT321,IF(Info!$O$3="Q3",$BS321+$BT321+$BU321,$BR321)))</f>
        <v>0</v>
      </c>
      <c r="BZ321" s="77">
        <f>IF(Info!$O$3="Q1",$BS321,IF(Info!$O$3="Q2",$BT321,IF(Info!$O$3="Q3",$BU321,$BV321)))</f>
        <v>0</v>
      </c>
      <c r="CA321" s="49"/>
    </row>
    <row r="322" spans="1:79" ht="13.95" customHeight="1" x14ac:dyDescent="0.3">
      <c r="A322" s="269"/>
      <c r="B322" s="78" t="s">
        <v>352</v>
      </c>
      <c r="C322" s="275"/>
      <c r="D322" s="161">
        <f t="shared" si="499"/>
        <v>0</v>
      </c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772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5"/>
      <c r="AG322" s="215"/>
      <c r="AH322" s="215"/>
      <c r="AI322" s="215"/>
      <c r="AJ322" s="215"/>
      <c r="AK322" s="215"/>
      <c r="AL322" s="215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71"/>
      <c r="BF322" s="163">
        <f t="shared" si="500"/>
        <v>0</v>
      </c>
      <c r="BG322" s="77">
        <f t="shared" si="501"/>
        <v>0</v>
      </c>
      <c r="BH322" s="77">
        <f t="shared" si="502"/>
        <v>0</v>
      </c>
      <c r="BI322" s="77">
        <f t="shared" si="503"/>
        <v>0</v>
      </c>
      <c r="BJ322" s="77">
        <f t="shared" si="504"/>
        <v>0</v>
      </c>
      <c r="BK322" s="77">
        <f t="shared" si="505"/>
        <v>0</v>
      </c>
      <c r="BL322" s="77">
        <f t="shared" si="506"/>
        <v>0</v>
      </c>
      <c r="BM322" s="77">
        <f t="shared" si="507"/>
        <v>0</v>
      </c>
      <c r="BN322" s="77">
        <f t="shared" si="508"/>
        <v>0</v>
      </c>
      <c r="BO322" s="77">
        <f t="shared" si="509"/>
        <v>0</v>
      </c>
      <c r="BP322" s="77">
        <f t="shared" si="510"/>
        <v>0</v>
      </c>
      <c r="BQ322" s="77">
        <f t="shared" si="511"/>
        <v>0</v>
      </c>
      <c r="BR322" s="157">
        <f t="shared" si="512"/>
        <v>0</v>
      </c>
      <c r="BS322" s="77">
        <f t="shared" si="513"/>
        <v>0</v>
      </c>
      <c r="BT322" s="77">
        <f t="shared" si="514"/>
        <v>0</v>
      </c>
      <c r="BU322" s="77">
        <f t="shared" si="515"/>
        <v>0</v>
      </c>
      <c r="BV322" s="77">
        <f t="shared" si="516"/>
        <v>0</v>
      </c>
      <c r="BW322" s="77">
        <f t="shared" si="517"/>
        <v>0</v>
      </c>
      <c r="BX322" s="77">
        <f t="shared" si="518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ht="13.95" customHeight="1" x14ac:dyDescent="0.3">
      <c r="A323" s="269"/>
      <c r="B323" s="160" t="s">
        <v>353</v>
      </c>
      <c r="C323" s="275"/>
      <c r="D323" s="161">
        <f t="shared" si="499"/>
        <v>71435.12999999999</v>
      </c>
      <c r="E323" s="278">
        <f t="shared" ref="E323:AJ323" si="519">SUM(E317:E322)</f>
        <v>1914.89</v>
      </c>
      <c r="F323" s="278">
        <f t="shared" si="519"/>
        <v>1863.14</v>
      </c>
      <c r="G323" s="278">
        <f t="shared" si="519"/>
        <v>1249.46</v>
      </c>
      <c r="H323" s="278">
        <f t="shared" si="519"/>
        <v>1659.0800000000002</v>
      </c>
      <c r="I323" s="278">
        <f t="shared" si="519"/>
        <v>1658.5700000000002</v>
      </c>
      <c r="J323" s="278">
        <f t="shared" si="519"/>
        <v>1790.06</v>
      </c>
      <c r="K323" s="278">
        <f t="shared" si="519"/>
        <v>1427.7399999999998</v>
      </c>
      <c r="L323" s="278">
        <f t="shared" si="519"/>
        <v>1440.7</v>
      </c>
      <c r="M323" s="278">
        <f t="shared" si="519"/>
        <v>1078.03</v>
      </c>
      <c r="N323" s="278">
        <f t="shared" si="519"/>
        <v>1007.72</v>
      </c>
      <c r="O323" s="278">
        <f t="shared" si="519"/>
        <v>1493.07</v>
      </c>
      <c r="P323" s="278">
        <f t="shared" si="519"/>
        <v>1132.6600000000001</v>
      </c>
      <c r="Q323" s="786">
        <f t="shared" si="519"/>
        <v>1253.6999999999998</v>
      </c>
      <c r="R323" s="278">
        <f t="shared" si="519"/>
        <v>1657.45</v>
      </c>
      <c r="S323" s="278">
        <f t="shared" si="519"/>
        <v>1516.84</v>
      </c>
      <c r="T323" s="278">
        <f t="shared" si="519"/>
        <v>1144</v>
      </c>
      <c r="U323" s="278">
        <f t="shared" si="519"/>
        <v>1766.91</v>
      </c>
      <c r="V323" s="278">
        <f t="shared" si="519"/>
        <v>1358.71</v>
      </c>
      <c r="W323" s="278">
        <f t="shared" si="519"/>
        <v>1229.3499999999999</v>
      </c>
      <c r="X323" s="278">
        <f t="shared" si="519"/>
        <v>1679.17</v>
      </c>
      <c r="Y323" s="278">
        <f t="shared" si="519"/>
        <v>1229.1400000000001</v>
      </c>
      <c r="Z323" s="278">
        <f t="shared" si="519"/>
        <v>1372.36</v>
      </c>
      <c r="AA323" s="278">
        <f t="shared" si="519"/>
        <v>1075.1199999999999</v>
      </c>
      <c r="AB323" s="278">
        <f t="shared" si="519"/>
        <v>999.18999999999994</v>
      </c>
      <c r="AC323" s="278">
        <f t="shared" si="519"/>
        <v>1472.29</v>
      </c>
      <c r="AD323" s="278">
        <f t="shared" si="519"/>
        <v>1184.6500000000001</v>
      </c>
      <c r="AE323" s="278">
        <f t="shared" si="519"/>
        <v>1310.08</v>
      </c>
      <c r="AF323" s="278">
        <f t="shared" si="519"/>
        <v>1876.0100000000002</v>
      </c>
      <c r="AG323" s="278">
        <f t="shared" si="519"/>
        <v>1219.8200000000002</v>
      </c>
      <c r="AH323" s="278">
        <f t="shared" si="519"/>
        <v>1734.8799999999999</v>
      </c>
      <c r="AI323" s="278">
        <f t="shared" si="519"/>
        <v>1268.1300000000001</v>
      </c>
      <c r="AJ323" s="278">
        <f t="shared" si="519"/>
        <v>1212.94</v>
      </c>
      <c r="AK323" s="278">
        <f t="shared" ref="AK323:BP323" si="520">SUM(AK317:AK322)</f>
        <v>1321.9299999999998</v>
      </c>
      <c r="AL323" s="278">
        <f t="shared" si="520"/>
        <v>1289.99</v>
      </c>
      <c r="AM323" s="278">
        <f t="shared" si="520"/>
        <v>1306.3499999999999</v>
      </c>
      <c r="AN323" s="278">
        <f t="shared" si="520"/>
        <v>888.96</v>
      </c>
      <c r="AO323" s="278">
        <f t="shared" si="520"/>
        <v>935.74</v>
      </c>
      <c r="AP323" s="278">
        <f t="shared" si="520"/>
        <v>1420.49</v>
      </c>
      <c r="AQ323" s="278">
        <f t="shared" si="520"/>
        <v>1055.8700000000001</v>
      </c>
      <c r="AR323" s="278">
        <f t="shared" si="520"/>
        <v>1337.33</v>
      </c>
      <c r="AS323" s="278">
        <f t="shared" si="520"/>
        <v>1383.71</v>
      </c>
      <c r="AT323" s="278">
        <f t="shared" si="520"/>
        <v>1124.78</v>
      </c>
      <c r="AU323" s="278">
        <f t="shared" si="520"/>
        <v>1774.19</v>
      </c>
      <c r="AV323" s="278">
        <f t="shared" si="520"/>
        <v>1471.17</v>
      </c>
      <c r="AW323" s="278">
        <f t="shared" si="520"/>
        <v>1629.99</v>
      </c>
      <c r="AX323" s="278">
        <f t="shared" si="520"/>
        <v>1564.3799999999999</v>
      </c>
      <c r="AY323" s="278">
        <f t="shared" si="520"/>
        <v>1796.3300000000002</v>
      </c>
      <c r="AZ323" s="278">
        <f t="shared" si="520"/>
        <v>1243.6400000000001</v>
      </c>
      <c r="BA323" s="278">
        <f t="shared" si="520"/>
        <v>1015.56</v>
      </c>
      <c r="BB323" s="278">
        <f t="shared" si="520"/>
        <v>1239.05</v>
      </c>
      <c r="BC323" s="278">
        <f t="shared" si="520"/>
        <v>1456.38</v>
      </c>
      <c r="BD323" s="278">
        <f t="shared" si="520"/>
        <v>903.43000000000006</v>
      </c>
      <c r="BE323" s="271"/>
      <c r="BF323" s="162">
        <f t="shared" si="500"/>
        <v>6686.57</v>
      </c>
      <c r="BG323" s="157">
        <f t="shared" si="501"/>
        <v>6317.07</v>
      </c>
      <c r="BH323" s="157">
        <f t="shared" si="502"/>
        <v>5965.1799999999994</v>
      </c>
      <c r="BI323" s="157">
        <f t="shared" si="503"/>
        <v>6085.2</v>
      </c>
      <c r="BJ323" s="157">
        <f t="shared" si="504"/>
        <v>5496.37</v>
      </c>
      <c r="BK323" s="157">
        <f t="shared" si="505"/>
        <v>6103.6099999999988</v>
      </c>
      <c r="BL323" s="157">
        <f t="shared" si="506"/>
        <v>6140.79</v>
      </c>
      <c r="BM323" s="157">
        <f t="shared" si="507"/>
        <v>5092.99</v>
      </c>
      <c r="BN323" s="157">
        <f t="shared" si="508"/>
        <v>5607.41</v>
      </c>
      <c r="BO323" s="157">
        <f t="shared" si="509"/>
        <v>5620.01</v>
      </c>
      <c r="BP323" s="157">
        <f t="shared" si="510"/>
        <v>6461.87</v>
      </c>
      <c r="BQ323" s="157">
        <f t="shared" si="511"/>
        <v>5858.06</v>
      </c>
      <c r="BR323" s="157">
        <f t="shared" si="512"/>
        <v>71435.13</v>
      </c>
      <c r="BS323" s="157">
        <f t="shared" si="513"/>
        <v>18968.82</v>
      </c>
      <c r="BT323" s="157">
        <f t="shared" si="514"/>
        <v>17685.18</v>
      </c>
      <c r="BU323" s="157">
        <f t="shared" si="515"/>
        <v>16841.189999999999</v>
      </c>
      <c r="BV323" s="157">
        <f t="shared" si="516"/>
        <v>17939.940000000002</v>
      </c>
      <c r="BW323" s="157">
        <f t="shared" si="517"/>
        <v>36654</v>
      </c>
      <c r="BX323" s="157">
        <f t="shared" si="518"/>
        <v>34781.129999999997</v>
      </c>
      <c r="BY323" s="157">
        <f>IF(Info!$O$3="Q1",$BS323,IF(Info!$O$3="Q2",$BS323+$BT323,IF(Info!$O$3="Q3",$BS323+$BT323+$BU323,$BR323)))</f>
        <v>18968.82</v>
      </c>
      <c r="BZ323" s="157">
        <f>IF(Info!$O$3="Q1",$BS323,IF(Info!$O$3="Q2",$BT323,IF(Info!$O$3="Q3",$BU323,$BV323)))</f>
        <v>18968.82</v>
      </c>
      <c r="CA323" s="49"/>
    </row>
    <row r="324" spans="1:79" ht="13.95" customHeight="1" x14ac:dyDescent="0.3">
      <c r="A324" s="269">
        <v>2.74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ht="13.95" customHeight="1" x14ac:dyDescent="0.3">
      <c r="A325" s="269"/>
      <c r="B325" s="78" t="s">
        <v>354</v>
      </c>
      <c r="C325" s="275"/>
      <c r="D325" s="161">
        <f>SUM(E325:BD325)</f>
        <v>506.97</v>
      </c>
      <c r="E325" s="215">
        <v>11.45</v>
      </c>
      <c r="F325" s="215">
        <v>11.98</v>
      </c>
      <c r="G325" s="215">
        <v>12.72</v>
      </c>
      <c r="H325" s="215">
        <v>11.8</v>
      </c>
      <c r="I325" s="215">
        <v>13.35</v>
      </c>
      <c r="J325" s="215">
        <v>11.05</v>
      </c>
      <c r="K325" s="215">
        <v>9.49</v>
      </c>
      <c r="L325" s="215">
        <v>10.91</v>
      </c>
      <c r="M325" s="215">
        <v>6.9</v>
      </c>
      <c r="N325" s="215">
        <v>9.1199999999999992</v>
      </c>
      <c r="O325" s="215">
        <v>6.96</v>
      </c>
      <c r="P325" s="215">
        <v>6.38</v>
      </c>
      <c r="Q325" s="772">
        <v>10.06</v>
      </c>
      <c r="R325" s="215">
        <v>9.59</v>
      </c>
      <c r="S325" s="215">
        <v>12.06</v>
      </c>
      <c r="T325" s="215">
        <v>10.88</v>
      </c>
      <c r="U325" s="215">
        <v>12.34</v>
      </c>
      <c r="V325" s="215">
        <v>12.58</v>
      </c>
      <c r="W325" s="215">
        <v>13.39</v>
      </c>
      <c r="X325" s="215">
        <v>12.41</v>
      </c>
      <c r="Y325" s="215">
        <v>11.13</v>
      </c>
      <c r="Z325" s="215">
        <v>9.0500000000000007</v>
      </c>
      <c r="AA325" s="215">
        <v>5.97</v>
      </c>
      <c r="AB325" s="215">
        <v>10.48</v>
      </c>
      <c r="AC325" s="215">
        <v>9.98</v>
      </c>
      <c r="AD325" s="215">
        <v>7.17</v>
      </c>
      <c r="AE325" s="215">
        <v>8.42</v>
      </c>
      <c r="AF325" s="215">
        <v>11.69</v>
      </c>
      <c r="AG325" s="215">
        <v>9.23</v>
      </c>
      <c r="AH325" s="215">
        <v>9.42</v>
      </c>
      <c r="AI325" s="215">
        <v>7.33</v>
      </c>
      <c r="AJ325" s="215">
        <v>12.73</v>
      </c>
      <c r="AK325" s="215">
        <v>10.83</v>
      </c>
      <c r="AL325" s="215">
        <v>9.8000000000000007</v>
      </c>
      <c r="AM325" s="215">
        <v>6.54</v>
      </c>
      <c r="AN325" s="215">
        <v>9</v>
      </c>
      <c r="AO325" s="215">
        <v>5.99</v>
      </c>
      <c r="AP325" s="215">
        <v>9.57</v>
      </c>
      <c r="AQ325" s="215">
        <v>6.91</v>
      </c>
      <c r="AR325" s="215">
        <v>9.92</v>
      </c>
      <c r="AS325" s="215">
        <v>9.43</v>
      </c>
      <c r="AT325" s="215">
        <v>9.61</v>
      </c>
      <c r="AU325" s="215">
        <v>11.81</v>
      </c>
      <c r="AV325" s="215">
        <v>12.15</v>
      </c>
      <c r="AW325" s="215">
        <v>10.84</v>
      </c>
      <c r="AX325" s="215">
        <v>7.82</v>
      </c>
      <c r="AY325" s="215">
        <v>7.62</v>
      </c>
      <c r="AZ325" s="215">
        <v>6.62</v>
      </c>
      <c r="BA325" s="215">
        <v>8.93</v>
      </c>
      <c r="BB325" s="215">
        <v>9.2100000000000009</v>
      </c>
      <c r="BC325" s="215">
        <v>7.2</v>
      </c>
      <c r="BD325" s="215">
        <v>9.15</v>
      </c>
      <c r="BE325" s="271"/>
      <c r="BF325" s="163">
        <f>SUM(E325:H325)</f>
        <v>47.95</v>
      </c>
      <c r="BG325" s="77">
        <f>SUM(I325:L325)</f>
        <v>44.8</v>
      </c>
      <c r="BH325" s="77">
        <f>SUM(M325:Q325)</f>
        <v>39.42</v>
      </c>
      <c r="BI325" s="77">
        <f>SUM(R325:U325)</f>
        <v>44.870000000000005</v>
      </c>
      <c r="BJ325" s="77">
        <f>SUM(V325:Y325)</f>
        <v>49.51</v>
      </c>
      <c r="BK325" s="77">
        <f>SUM(Z325:AD325)</f>
        <v>42.650000000000006</v>
      </c>
      <c r="BL325" s="77">
        <f>SUM(AE325:AH325)</f>
        <v>38.76</v>
      </c>
      <c r="BM325" s="77">
        <f>SUM(AI325:AL325)</f>
        <v>40.69</v>
      </c>
      <c r="BN325" s="77">
        <f>SUM(AM325:AQ325)</f>
        <v>38.010000000000005</v>
      </c>
      <c r="BO325" s="77">
        <f>SUM(AR325:AU325)</f>
        <v>40.770000000000003</v>
      </c>
      <c r="BP325" s="77">
        <f>SUM(AV325:AY325)</f>
        <v>38.43</v>
      </c>
      <c r="BQ325" s="77">
        <f>SUM(AZ325:BD325)</f>
        <v>41.11</v>
      </c>
      <c r="BR325" s="157">
        <f>SUM(BF325:BQ325)</f>
        <v>506.97</v>
      </c>
      <c r="BS325" s="77">
        <f>SUM(BF325:BH325)</f>
        <v>132.17000000000002</v>
      </c>
      <c r="BT325" s="77">
        <f>SUM(BI325:BK325)</f>
        <v>137.03</v>
      </c>
      <c r="BU325" s="77">
        <f>SUM(BL325:BN325)</f>
        <v>117.46</v>
      </c>
      <c r="BV325" s="77">
        <f>SUM(BO325:BQ325)</f>
        <v>120.31</v>
      </c>
      <c r="BW325" s="77">
        <f>SUM(BF325:BK325)</f>
        <v>269.20000000000005</v>
      </c>
      <c r="BX325" s="77">
        <f>SUM(BL325:BQ325)</f>
        <v>237.76999999999998</v>
      </c>
      <c r="BY325" s="77">
        <f>IF(Info!$O$3="Q1",$BS325,IF(Info!$O$3="Q2",$BS325+$BT325,IF(Info!$O$3="Q3",$BS325+$BT325+$BU325,$BR325)))</f>
        <v>132.17000000000002</v>
      </c>
      <c r="BZ325" s="77">
        <f>IF(Info!$O$3="Q1",$BS325,IF(Info!$O$3="Q2",$BT325,IF(Info!$O$3="Q3",$BU325,$BV325)))</f>
        <v>132.17000000000002</v>
      </c>
      <c r="CA325" s="49"/>
    </row>
    <row r="326" spans="1:79" ht="13.95" customHeight="1" x14ac:dyDescent="0.3">
      <c r="A326" s="269"/>
      <c r="B326" s="78" t="s">
        <v>59</v>
      </c>
      <c r="C326" s="275"/>
      <c r="D326" s="161">
        <f>SUM(E326:BD326)</f>
        <v>483.3</v>
      </c>
      <c r="E326" s="215">
        <v>10.33</v>
      </c>
      <c r="F326" s="215">
        <v>10.06</v>
      </c>
      <c r="G326" s="215">
        <v>9</v>
      </c>
      <c r="H326" s="215">
        <v>12.01</v>
      </c>
      <c r="I326" s="215">
        <v>8.01</v>
      </c>
      <c r="J326" s="215">
        <v>9.98</v>
      </c>
      <c r="K326" s="215">
        <v>9.06</v>
      </c>
      <c r="L326" s="215">
        <v>11.54</v>
      </c>
      <c r="M326" s="215">
        <v>8.27</v>
      </c>
      <c r="N326" s="215">
        <v>9.17</v>
      </c>
      <c r="O326" s="215">
        <v>6.06</v>
      </c>
      <c r="P326" s="215">
        <v>7.81</v>
      </c>
      <c r="Q326" s="772">
        <v>8.83</v>
      </c>
      <c r="R326" s="215">
        <v>7.34</v>
      </c>
      <c r="S326" s="215">
        <v>9.18</v>
      </c>
      <c r="T326" s="215">
        <v>8.61</v>
      </c>
      <c r="U326" s="215">
        <v>8.15</v>
      </c>
      <c r="V326" s="215">
        <v>8.89</v>
      </c>
      <c r="W326" s="215">
        <v>9.35</v>
      </c>
      <c r="X326" s="215">
        <v>7.34</v>
      </c>
      <c r="Y326" s="215">
        <v>11.96</v>
      </c>
      <c r="Z326" s="215">
        <v>6.71</v>
      </c>
      <c r="AA326" s="215">
        <v>7.74</v>
      </c>
      <c r="AB326" s="215">
        <v>9.35</v>
      </c>
      <c r="AC326" s="215">
        <v>8.34</v>
      </c>
      <c r="AD326" s="215">
        <v>10</v>
      </c>
      <c r="AE326" s="215">
        <v>12.33</v>
      </c>
      <c r="AF326" s="215">
        <v>7.74</v>
      </c>
      <c r="AG326" s="215">
        <v>12.68</v>
      </c>
      <c r="AH326" s="215">
        <v>7.56</v>
      </c>
      <c r="AI326" s="215">
        <v>7.41</v>
      </c>
      <c r="AJ326" s="215">
        <v>13.05</v>
      </c>
      <c r="AK326" s="215">
        <v>12.68</v>
      </c>
      <c r="AL326" s="215">
        <v>10.89</v>
      </c>
      <c r="AM326" s="215">
        <v>8.6999999999999993</v>
      </c>
      <c r="AN326" s="215">
        <v>9.3800000000000008</v>
      </c>
      <c r="AO326" s="215">
        <v>7.92</v>
      </c>
      <c r="AP326" s="215">
        <v>6.41</v>
      </c>
      <c r="AQ326" s="215">
        <v>5.94</v>
      </c>
      <c r="AR326" s="215">
        <v>9.32</v>
      </c>
      <c r="AS326" s="215">
        <v>12.3</v>
      </c>
      <c r="AT326" s="215">
        <v>11.16</v>
      </c>
      <c r="AU326" s="215">
        <v>12.5</v>
      </c>
      <c r="AV326" s="215">
        <v>13.04</v>
      </c>
      <c r="AW326" s="215">
        <v>7.84</v>
      </c>
      <c r="AX326" s="215">
        <v>12.57</v>
      </c>
      <c r="AY326" s="215">
        <v>8.82</v>
      </c>
      <c r="AZ326" s="215">
        <v>8.7799999999999994</v>
      </c>
      <c r="BA326" s="215">
        <v>8.4600000000000009</v>
      </c>
      <c r="BB326" s="215">
        <v>7.81</v>
      </c>
      <c r="BC326" s="215">
        <v>7.39</v>
      </c>
      <c r="BD326" s="215">
        <v>7.53</v>
      </c>
      <c r="BE326" s="271"/>
      <c r="BF326" s="163">
        <f>SUM(E326:H326)</f>
        <v>41.4</v>
      </c>
      <c r="BG326" s="77">
        <f>SUM(I326:L326)</f>
        <v>38.590000000000003</v>
      </c>
      <c r="BH326" s="77">
        <f>SUM(M326:Q326)</f>
        <v>40.139999999999993</v>
      </c>
      <c r="BI326" s="77">
        <f>SUM(R326:U326)</f>
        <v>33.28</v>
      </c>
      <c r="BJ326" s="77">
        <f>SUM(V326:Y326)</f>
        <v>37.540000000000006</v>
      </c>
      <c r="BK326" s="77">
        <f>SUM(Z326:AD326)</f>
        <v>42.14</v>
      </c>
      <c r="BL326" s="77">
        <f>SUM(AE326:AH326)</f>
        <v>40.31</v>
      </c>
      <c r="BM326" s="77">
        <f>SUM(AI326:AL326)</f>
        <v>44.03</v>
      </c>
      <c r="BN326" s="77">
        <f>SUM(AM326:AQ326)</f>
        <v>38.349999999999994</v>
      </c>
      <c r="BO326" s="77">
        <f>SUM(AR326:AU326)</f>
        <v>45.28</v>
      </c>
      <c r="BP326" s="77">
        <f>SUM(AV326:AY326)</f>
        <v>42.27</v>
      </c>
      <c r="BQ326" s="77">
        <f>SUM(AZ326:BD326)</f>
        <v>39.97</v>
      </c>
      <c r="BR326" s="157">
        <f>SUM(BF326:BQ326)</f>
        <v>483.29999999999995</v>
      </c>
      <c r="BS326" s="77">
        <f>SUM(BF326:BH326)</f>
        <v>120.13</v>
      </c>
      <c r="BT326" s="77">
        <f>SUM(BI326:BK326)</f>
        <v>112.96000000000001</v>
      </c>
      <c r="BU326" s="77">
        <f>SUM(BL326:BN326)</f>
        <v>122.69</v>
      </c>
      <c r="BV326" s="77">
        <f>SUM(BO326:BQ326)</f>
        <v>127.52000000000001</v>
      </c>
      <c r="BW326" s="77">
        <f>SUM(BF326:BK326)</f>
        <v>233.08999999999997</v>
      </c>
      <c r="BX326" s="77">
        <f>SUM(BL326:BQ326)</f>
        <v>250.21</v>
      </c>
      <c r="BY326" s="77">
        <f>IF(Info!$O$3="Q1",$BS326,IF(Info!$O$3="Q2",$BS326+$BT326,IF(Info!$O$3="Q3",$BS326+$BT326+$BU326,$BR326)))</f>
        <v>120.13</v>
      </c>
      <c r="BZ326" s="77">
        <f>IF(Info!$O$3="Q1",$BS326,IF(Info!$O$3="Q2",$BT326,IF(Info!$O$3="Q3",$BU326,$BV326)))</f>
        <v>120.13</v>
      </c>
      <c r="CA326" s="49"/>
    </row>
    <row r="327" spans="1:79" ht="13.95" customHeight="1" x14ac:dyDescent="0.3">
      <c r="A327" s="269"/>
      <c r="B327" s="160" t="s">
        <v>355</v>
      </c>
      <c r="C327" s="275"/>
      <c r="D327" s="161">
        <f>SUM(E327:BD327)</f>
        <v>990.27</v>
      </c>
      <c r="E327" s="278">
        <f t="shared" ref="E327:AJ327" si="521">SUM(E325:E326)</f>
        <v>21.78</v>
      </c>
      <c r="F327" s="278">
        <f t="shared" si="521"/>
        <v>22.04</v>
      </c>
      <c r="G327" s="278">
        <f t="shared" si="521"/>
        <v>21.72</v>
      </c>
      <c r="H327" s="278">
        <f t="shared" si="521"/>
        <v>23.810000000000002</v>
      </c>
      <c r="I327" s="278">
        <f t="shared" si="521"/>
        <v>21.36</v>
      </c>
      <c r="J327" s="278">
        <f t="shared" si="521"/>
        <v>21.03</v>
      </c>
      <c r="K327" s="278">
        <f t="shared" si="521"/>
        <v>18.55</v>
      </c>
      <c r="L327" s="278">
        <f t="shared" si="521"/>
        <v>22.45</v>
      </c>
      <c r="M327" s="278">
        <f t="shared" si="521"/>
        <v>15.17</v>
      </c>
      <c r="N327" s="278">
        <f t="shared" si="521"/>
        <v>18.29</v>
      </c>
      <c r="O327" s="278">
        <f t="shared" si="521"/>
        <v>13.02</v>
      </c>
      <c r="P327" s="278">
        <f t="shared" si="521"/>
        <v>14.19</v>
      </c>
      <c r="Q327" s="786">
        <f t="shared" si="521"/>
        <v>18.89</v>
      </c>
      <c r="R327" s="278">
        <f t="shared" si="521"/>
        <v>16.93</v>
      </c>
      <c r="S327" s="278">
        <f t="shared" si="521"/>
        <v>21.240000000000002</v>
      </c>
      <c r="T327" s="278">
        <f t="shared" si="521"/>
        <v>19.490000000000002</v>
      </c>
      <c r="U327" s="278">
        <f t="shared" si="521"/>
        <v>20.490000000000002</v>
      </c>
      <c r="V327" s="278">
        <f t="shared" si="521"/>
        <v>21.47</v>
      </c>
      <c r="W327" s="278">
        <f t="shared" si="521"/>
        <v>22.740000000000002</v>
      </c>
      <c r="X327" s="278">
        <f t="shared" si="521"/>
        <v>19.75</v>
      </c>
      <c r="Y327" s="278">
        <f t="shared" si="521"/>
        <v>23.090000000000003</v>
      </c>
      <c r="Z327" s="278">
        <f t="shared" si="521"/>
        <v>15.760000000000002</v>
      </c>
      <c r="AA327" s="278">
        <f t="shared" si="521"/>
        <v>13.71</v>
      </c>
      <c r="AB327" s="278">
        <f t="shared" si="521"/>
        <v>19.829999999999998</v>
      </c>
      <c r="AC327" s="278">
        <f t="shared" si="521"/>
        <v>18.32</v>
      </c>
      <c r="AD327" s="278">
        <f t="shared" si="521"/>
        <v>17.170000000000002</v>
      </c>
      <c r="AE327" s="278">
        <f t="shared" si="521"/>
        <v>20.75</v>
      </c>
      <c r="AF327" s="278">
        <f t="shared" si="521"/>
        <v>19.43</v>
      </c>
      <c r="AG327" s="278">
        <f t="shared" si="521"/>
        <v>21.91</v>
      </c>
      <c r="AH327" s="278">
        <f t="shared" si="521"/>
        <v>16.98</v>
      </c>
      <c r="AI327" s="278">
        <f t="shared" si="521"/>
        <v>14.74</v>
      </c>
      <c r="AJ327" s="278">
        <f t="shared" si="521"/>
        <v>25.78</v>
      </c>
      <c r="AK327" s="278">
        <f t="shared" ref="AK327:BP327" si="522">SUM(AK325:AK326)</f>
        <v>23.509999999999998</v>
      </c>
      <c r="AL327" s="278">
        <f t="shared" si="522"/>
        <v>20.69</v>
      </c>
      <c r="AM327" s="278">
        <f t="shared" si="522"/>
        <v>15.239999999999998</v>
      </c>
      <c r="AN327" s="278">
        <f t="shared" si="522"/>
        <v>18.380000000000003</v>
      </c>
      <c r="AO327" s="278">
        <f t="shared" si="522"/>
        <v>13.91</v>
      </c>
      <c r="AP327" s="278">
        <f t="shared" si="522"/>
        <v>15.98</v>
      </c>
      <c r="AQ327" s="278">
        <f t="shared" si="522"/>
        <v>12.850000000000001</v>
      </c>
      <c r="AR327" s="278">
        <f t="shared" si="522"/>
        <v>19.240000000000002</v>
      </c>
      <c r="AS327" s="278">
        <f t="shared" si="522"/>
        <v>21.73</v>
      </c>
      <c r="AT327" s="278">
        <f t="shared" si="522"/>
        <v>20.77</v>
      </c>
      <c r="AU327" s="278">
        <f t="shared" si="522"/>
        <v>24.310000000000002</v>
      </c>
      <c r="AV327" s="278">
        <f t="shared" si="522"/>
        <v>25.189999999999998</v>
      </c>
      <c r="AW327" s="278">
        <f t="shared" si="522"/>
        <v>18.68</v>
      </c>
      <c r="AX327" s="278">
        <f t="shared" si="522"/>
        <v>20.39</v>
      </c>
      <c r="AY327" s="278">
        <f t="shared" si="522"/>
        <v>16.440000000000001</v>
      </c>
      <c r="AZ327" s="278">
        <f t="shared" si="522"/>
        <v>15.399999999999999</v>
      </c>
      <c r="BA327" s="278">
        <f t="shared" si="522"/>
        <v>17.39</v>
      </c>
      <c r="BB327" s="278">
        <f t="shared" si="522"/>
        <v>17.02</v>
      </c>
      <c r="BC327" s="278">
        <f t="shared" si="522"/>
        <v>14.59</v>
      </c>
      <c r="BD327" s="278">
        <f t="shared" si="522"/>
        <v>16.68</v>
      </c>
      <c r="BE327" s="271"/>
      <c r="BF327" s="162">
        <f>SUM(E327:H327)</f>
        <v>89.35</v>
      </c>
      <c r="BG327" s="157">
        <f>SUM(I327:L327)</f>
        <v>83.39</v>
      </c>
      <c r="BH327" s="157">
        <f>SUM(M327:Q327)</f>
        <v>79.56</v>
      </c>
      <c r="BI327" s="157">
        <f>SUM(R327:U327)</f>
        <v>78.150000000000006</v>
      </c>
      <c r="BJ327" s="157">
        <f>SUM(V327:Y327)</f>
        <v>87.050000000000011</v>
      </c>
      <c r="BK327" s="157">
        <f>SUM(Z327:AD327)</f>
        <v>84.79</v>
      </c>
      <c r="BL327" s="157">
        <f>SUM(AE327:AH327)</f>
        <v>79.070000000000007</v>
      </c>
      <c r="BM327" s="157">
        <f>SUM(AI327:AL327)</f>
        <v>84.72</v>
      </c>
      <c r="BN327" s="157">
        <f>SUM(AM327:AQ327)</f>
        <v>76.360000000000014</v>
      </c>
      <c r="BO327" s="157">
        <f>SUM(AR327:AU327)</f>
        <v>86.05</v>
      </c>
      <c r="BP327" s="157">
        <f>SUM(AV327:AY327)</f>
        <v>80.699999999999989</v>
      </c>
      <c r="BQ327" s="157">
        <f>SUM(AZ327:BD327)</f>
        <v>81.080000000000013</v>
      </c>
      <c r="BR327" s="157">
        <f>SUM(BF327:BQ327)</f>
        <v>990.2700000000001</v>
      </c>
      <c r="BS327" s="157">
        <f>SUM(BF327:BH327)</f>
        <v>252.3</v>
      </c>
      <c r="BT327" s="157">
        <f>SUM(BI327:BK327)</f>
        <v>249.99</v>
      </c>
      <c r="BU327" s="157">
        <f>SUM(BL327:BN327)</f>
        <v>240.15000000000003</v>
      </c>
      <c r="BV327" s="157">
        <f>SUM(BO327:BQ327)</f>
        <v>247.83</v>
      </c>
      <c r="BW327" s="157">
        <f>SUM(BF327:BK327)</f>
        <v>502.29000000000008</v>
      </c>
      <c r="BX327" s="157">
        <f>SUM(BL327:BQ327)</f>
        <v>487.98</v>
      </c>
      <c r="BY327" s="157">
        <f>IF(Info!$O$3="Q1",$BS327,IF(Info!$O$3="Q2",$BS327+$BT327,IF(Info!$O$3="Q3",$BS327+$BT327+$BU327,$BR327)))</f>
        <v>252.3</v>
      </c>
      <c r="BZ327" s="157">
        <f>IF(Info!$O$3="Q1",$BS327,IF(Info!$O$3="Q2",$BT327,IF(Info!$O$3="Q3",$BU327,$BV327)))</f>
        <v>252.3</v>
      </c>
      <c r="CA327" s="49"/>
    </row>
    <row r="328" spans="1:79" ht="13.95" customHeight="1" x14ac:dyDescent="0.3">
      <c r="A328" s="269">
        <v>3.6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ht="13.95" customHeight="1" x14ac:dyDescent="0.3">
      <c r="A329" s="269"/>
      <c r="B329" s="78" t="s">
        <v>357</v>
      </c>
      <c r="C329" s="275"/>
      <c r="D329" s="161">
        <f>SUM(E329:BD329)</f>
        <v>404.66000000000008</v>
      </c>
      <c r="E329" s="215">
        <v>6.67</v>
      </c>
      <c r="F329" s="215">
        <v>8.39</v>
      </c>
      <c r="G329" s="215">
        <v>6.4</v>
      </c>
      <c r="H329" s="215">
        <v>8.3800000000000008</v>
      </c>
      <c r="I329" s="215">
        <v>10.36</v>
      </c>
      <c r="J329" s="215">
        <v>7.58</v>
      </c>
      <c r="K329" s="215">
        <v>9.4700000000000006</v>
      </c>
      <c r="L329" s="215">
        <v>9.93</v>
      </c>
      <c r="M329" s="215">
        <v>7.93</v>
      </c>
      <c r="N329" s="215">
        <v>5.61</v>
      </c>
      <c r="O329" s="215">
        <v>5.25</v>
      </c>
      <c r="P329" s="215">
        <v>5.46</v>
      </c>
      <c r="Q329" s="772">
        <v>7.08</v>
      </c>
      <c r="R329" s="215">
        <v>9.6300000000000008</v>
      </c>
      <c r="S329" s="215">
        <v>9.11</v>
      </c>
      <c r="T329" s="215">
        <v>6.72</v>
      </c>
      <c r="U329" s="215">
        <v>9.6999999999999993</v>
      </c>
      <c r="V329" s="215">
        <v>8.3000000000000007</v>
      </c>
      <c r="W329" s="215">
        <v>9.61</v>
      </c>
      <c r="X329" s="215">
        <v>9.6300000000000008</v>
      </c>
      <c r="Y329" s="215">
        <v>8.08</v>
      </c>
      <c r="Z329" s="215">
        <v>8.36</v>
      </c>
      <c r="AA329" s="215">
        <v>6.92</v>
      </c>
      <c r="AB329" s="215">
        <v>7.21</v>
      </c>
      <c r="AC329" s="215">
        <v>7.16</v>
      </c>
      <c r="AD329" s="215">
        <v>8.1199999999999992</v>
      </c>
      <c r="AE329" s="215">
        <v>8.9700000000000006</v>
      </c>
      <c r="AF329" s="215">
        <v>6.59</v>
      </c>
      <c r="AG329" s="215">
        <v>6.17</v>
      </c>
      <c r="AH329" s="215">
        <v>8.0399999999999991</v>
      </c>
      <c r="AI329" s="215">
        <v>7.35</v>
      </c>
      <c r="AJ329" s="215">
        <v>7.21</v>
      </c>
      <c r="AK329" s="215">
        <v>6.11</v>
      </c>
      <c r="AL329" s="215">
        <v>8.3699999999999992</v>
      </c>
      <c r="AM329" s="215">
        <v>5.91</v>
      </c>
      <c r="AN329" s="215">
        <v>6.47</v>
      </c>
      <c r="AO329" s="215">
        <v>4.8899999999999997</v>
      </c>
      <c r="AP329" s="215">
        <v>7.99</v>
      </c>
      <c r="AQ329" s="215">
        <v>4.97</v>
      </c>
      <c r="AR329" s="215">
        <v>10.15</v>
      </c>
      <c r="AS329" s="215">
        <v>10.11</v>
      </c>
      <c r="AT329" s="215">
        <v>8.91</v>
      </c>
      <c r="AU329" s="215">
        <v>8.3699999999999992</v>
      </c>
      <c r="AV329" s="215">
        <v>8.15</v>
      </c>
      <c r="AW329" s="215">
        <v>8.6</v>
      </c>
      <c r="AX329" s="215">
        <v>9.7899999999999991</v>
      </c>
      <c r="AY329" s="215">
        <v>10.31</v>
      </c>
      <c r="AZ329" s="215">
        <v>6.47</v>
      </c>
      <c r="BA329" s="215">
        <v>7.91</v>
      </c>
      <c r="BB329" s="215">
        <v>7.27</v>
      </c>
      <c r="BC329" s="215">
        <v>5.95</v>
      </c>
      <c r="BD329" s="215">
        <v>6.57</v>
      </c>
      <c r="BE329" s="271"/>
      <c r="BF329" s="163">
        <f>SUM(E329:H329)</f>
        <v>29.840000000000003</v>
      </c>
      <c r="BG329" s="77">
        <f>SUM(I329:L329)</f>
        <v>37.339999999999996</v>
      </c>
      <c r="BH329" s="77">
        <f>SUM(M329:Q329)</f>
        <v>31.33</v>
      </c>
      <c r="BI329" s="77">
        <f>SUM(R329:U329)</f>
        <v>35.159999999999997</v>
      </c>
      <c r="BJ329" s="77">
        <f>SUM(V329:Y329)</f>
        <v>35.619999999999997</v>
      </c>
      <c r="BK329" s="77">
        <f>SUM(Z329:AD329)</f>
        <v>37.769999999999996</v>
      </c>
      <c r="BL329" s="77">
        <f>SUM(AE329:AH329)</f>
        <v>29.77</v>
      </c>
      <c r="BM329" s="77">
        <f>SUM(AI329:AL329)</f>
        <v>29.04</v>
      </c>
      <c r="BN329" s="77">
        <f>SUM(AM329:AQ329)</f>
        <v>30.229999999999997</v>
      </c>
      <c r="BO329" s="77">
        <f>SUM(AR329:AU329)</f>
        <v>37.54</v>
      </c>
      <c r="BP329" s="77">
        <f>SUM(AV329:AY329)</f>
        <v>36.85</v>
      </c>
      <c r="BQ329" s="77">
        <f>SUM(AZ329:BD329)</f>
        <v>34.17</v>
      </c>
      <c r="BR329" s="157">
        <f>SUM(BF329:BQ329)</f>
        <v>404.66000000000008</v>
      </c>
      <c r="BS329" s="77">
        <f>SUM(BF329:BH329)</f>
        <v>98.51</v>
      </c>
      <c r="BT329" s="77">
        <f>SUM(BI329:BK329)</f>
        <v>108.55</v>
      </c>
      <c r="BU329" s="77">
        <f>SUM(BL329:BN329)</f>
        <v>89.039999999999992</v>
      </c>
      <c r="BV329" s="77">
        <f>SUM(BO329:BQ329)</f>
        <v>108.56</v>
      </c>
      <c r="BW329" s="77">
        <f>SUM(BF329:BK329)</f>
        <v>207.06</v>
      </c>
      <c r="BX329" s="77">
        <f>SUM(BL329:BQ329)</f>
        <v>197.59999999999997</v>
      </c>
      <c r="BY329" s="77">
        <f>IF(Info!$O$3="Q1",$BS329,IF(Info!$O$3="Q2",$BS329+$BT329,IF(Info!$O$3="Q3",$BS329+$BT329+$BU329,$BR329)))</f>
        <v>98.51</v>
      </c>
      <c r="BZ329" s="77">
        <f>IF(Info!$O$3="Q1",$BS329,IF(Info!$O$3="Q2",$BT329,IF(Info!$O$3="Q3",$BU329,$BV329)))</f>
        <v>98.51</v>
      </c>
      <c r="CA329" s="49"/>
    </row>
    <row r="330" spans="1:79" ht="13.95" customHeight="1" x14ac:dyDescent="0.3">
      <c r="A330" s="269"/>
      <c r="B330" s="78" t="s">
        <v>358</v>
      </c>
      <c r="C330" s="275"/>
      <c r="D330" s="161">
        <f>SUM(E330:BD330)</f>
        <v>597.95999999999992</v>
      </c>
      <c r="E330" s="215">
        <v>9.8800000000000008</v>
      </c>
      <c r="F330" s="215">
        <v>9.2100000000000009</v>
      </c>
      <c r="G330" s="215">
        <v>9.5299999999999994</v>
      </c>
      <c r="H330" s="215">
        <v>15.49</v>
      </c>
      <c r="I330" s="215">
        <v>11.33</v>
      </c>
      <c r="J330" s="215">
        <v>14.11</v>
      </c>
      <c r="K330" s="215">
        <v>12.53</v>
      </c>
      <c r="L330" s="215">
        <v>10.039999999999999</v>
      </c>
      <c r="M330" s="215">
        <v>8.49</v>
      </c>
      <c r="N330" s="215">
        <v>9.6300000000000008</v>
      </c>
      <c r="O330" s="215">
        <v>9.64</v>
      </c>
      <c r="P330" s="215">
        <v>10.14</v>
      </c>
      <c r="Q330" s="772">
        <v>7.95</v>
      </c>
      <c r="R330" s="215">
        <v>11.55</v>
      </c>
      <c r="S330" s="215">
        <v>10.87</v>
      </c>
      <c r="T330" s="215">
        <v>11.82</v>
      </c>
      <c r="U330" s="215">
        <v>11.29</v>
      </c>
      <c r="V330" s="215">
        <v>13.23</v>
      </c>
      <c r="W330" s="215">
        <v>14.67</v>
      </c>
      <c r="X330" s="215">
        <v>13.6</v>
      </c>
      <c r="Y330" s="215">
        <v>9.24</v>
      </c>
      <c r="Z330" s="215">
        <v>7.57</v>
      </c>
      <c r="AA330" s="215">
        <v>11.07</v>
      </c>
      <c r="AB330" s="215">
        <v>8.6999999999999993</v>
      </c>
      <c r="AC330" s="215">
        <v>11.34</v>
      </c>
      <c r="AD330" s="215">
        <v>10.94</v>
      </c>
      <c r="AE330" s="215">
        <v>15.55</v>
      </c>
      <c r="AF330" s="215">
        <v>15.3</v>
      </c>
      <c r="AG330" s="215">
        <v>11.25</v>
      </c>
      <c r="AH330" s="215">
        <v>13.12</v>
      </c>
      <c r="AI330" s="215">
        <v>9.81</v>
      </c>
      <c r="AJ330" s="215">
        <v>11.37</v>
      </c>
      <c r="AK330" s="215">
        <v>16.010000000000002</v>
      </c>
      <c r="AL330" s="215">
        <v>13.99</v>
      </c>
      <c r="AM330" s="215">
        <v>9.35</v>
      </c>
      <c r="AN330" s="215">
        <v>10.57</v>
      </c>
      <c r="AO330" s="215">
        <v>12.63</v>
      </c>
      <c r="AP330" s="215">
        <v>8.86</v>
      </c>
      <c r="AQ330" s="215">
        <v>9.26</v>
      </c>
      <c r="AR330" s="215">
        <v>14.69</v>
      </c>
      <c r="AS330" s="215">
        <v>14.85</v>
      </c>
      <c r="AT330" s="215">
        <v>13.78</v>
      </c>
      <c r="AU330" s="215">
        <v>14.97</v>
      </c>
      <c r="AV330" s="215">
        <v>14.29</v>
      </c>
      <c r="AW330" s="215">
        <v>13.89</v>
      </c>
      <c r="AX330" s="215">
        <v>12.7</v>
      </c>
      <c r="AY330" s="215">
        <v>13.6</v>
      </c>
      <c r="AZ330" s="215">
        <v>9.5399999999999991</v>
      </c>
      <c r="BA330" s="215">
        <v>9.17</v>
      </c>
      <c r="BB330" s="215">
        <v>9.18</v>
      </c>
      <c r="BC330" s="215">
        <v>8.08</v>
      </c>
      <c r="BD330" s="215">
        <v>8.2899999999999991</v>
      </c>
      <c r="BE330" s="271"/>
      <c r="BF330" s="163">
        <f>SUM(E330:H330)</f>
        <v>44.110000000000007</v>
      </c>
      <c r="BG330" s="77">
        <f>SUM(I330:L330)</f>
        <v>48.01</v>
      </c>
      <c r="BH330" s="77">
        <f>SUM(M330:Q330)</f>
        <v>45.850000000000009</v>
      </c>
      <c r="BI330" s="77">
        <f>SUM(R330:U330)</f>
        <v>45.53</v>
      </c>
      <c r="BJ330" s="77">
        <f>SUM(V330:Y330)</f>
        <v>50.74</v>
      </c>
      <c r="BK330" s="77">
        <f>SUM(Z330:AD330)</f>
        <v>49.62</v>
      </c>
      <c r="BL330" s="77">
        <f>SUM(AE330:AH330)</f>
        <v>55.22</v>
      </c>
      <c r="BM330" s="77">
        <f>SUM(AI330:AL330)</f>
        <v>51.18</v>
      </c>
      <c r="BN330" s="77">
        <f>SUM(AM330:AQ330)</f>
        <v>50.67</v>
      </c>
      <c r="BO330" s="77">
        <f>SUM(AR330:AU330)</f>
        <v>58.29</v>
      </c>
      <c r="BP330" s="77">
        <f>SUM(AV330:AY330)</f>
        <v>54.48</v>
      </c>
      <c r="BQ330" s="77">
        <f>SUM(AZ330:BD330)</f>
        <v>44.26</v>
      </c>
      <c r="BR330" s="157">
        <f>SUM(BF330:BQ330)</f>
        <v>597.96</v>
      </c>
      <c r="BS330" s="77">
        <f>SUM(BF330:BH330)</f>
        <v>137.97000000000003</v>
      </c>
      <c r="BT330" s="77">
        <f>SUM(BI330:BK330)</f>
        <v>145.89000000000001</v>
      </c>
      <c r="BU330" s="77">
        <f>SUM(BL330:BN330)</f>
        <v>157.07</v>
      </c>
      <c r="BV330" s="77">
        <f>SUM(BO330:BQ330)</f>
        <v>157.03</v>
      </c>
      <c r="BW330" s="77">
        <f>SUM(BF330:BK330)</f>
        <v>283.86</v>
      </c>
      <c r="BX330" s="77">
        <f>SUM(BL330:BQ330)</f>
        <v>314.09999999999997</v>
      </c>
      <c r="BY330" s="77">
        <f>IF(Info!$O$3="Q1",$BS330,IF(Info!$O$3="Q2",$BS330+$BT330,IF(Info!$O$3="Q3",$BS330+$BT330+$BU330,$BR330)))</f>
        <v>137.97000000000003</v>
      </c>
      <c r="BZ330" s="77">
        <f>IF(Info!$O$3="Q1",$BS330,IF(Info!$O$3="Q2",$BT330,IF(Info!$O$3="Q3",$BU330,$BV330)))</f>
        <v>137.97000000000003</v>
      </c>
      <c r="CA330" s="49"/>
    </row>
    <row r="331" spans="1:79" ht="13.95" customHeight="1" x14ac:dyDescent="0.3">
      <c r="A331" s="269"/>
      <c r="B331" s="78" t="s">
        <v>359</v>
      </c>
      <c r="C331" s="275"/>
      <c r="D331" s="161">
        <f>SUM(E331:BD331)</f>
        <v>1219.52</v>
      </c>
      <c r="E331" s="215">
        <v>31.72</v>
      </c>
      <c r="F331" s="215">
        <v>24.79</v>
      </c>
      <c r="G331" s="215">
        <v>20.9</v>
      </c>
      <c r="H331" s="215">
        <v>19.559999999999999</v>
      </c>
      <c r="I331" s="215">
        <v>18.66</v>
      </c>
      <c r="J331" s="215">
        <v>30.17</v>
      </c>
      <c r="K331" s="215">
        <v>19.02</v>
      </c>
      <c r="L331" s="215">
        <v>29.06</v>
      </c>
      <c r="M331" s="215">
        <v>24.02</v>
      </c>
      <c r="N331" s="215">
        <v>24.6</v>
      </c>
      <c r="O331" s="215">
        <v>14.45</v>
      </c>
      <c r="P331" s="215">
        <v>18.04</v>
      </c>
      <c r="Q331" s="772">
        <v>23.2</v>
      </c>
      <c r="R331" s="215">
        <v>19.47</v>
      </c>
      <c r="S331" s="215">
        <v>23.15</v>
      </c>
      <c r="T331" s="215">
        <v>19.93</v>
      </c>
      <c r="U331" s="215">
        <v>29.97</v>
      </c>
      <c r="V331" s="215">
        <v>29.07</v>
      </c>
      <c r="W331" s="215">
        <v>29.64</v>
      </c>
      <c r="X331" s="215">
        <v>19.98</v>
      </c>
      <c r="Y331" s="215">
        <v>24.07</v>
      </c>
      <c r="Z331" s="215">
        <v>18.93</v>
      </c>
      <c r="AA331" s="215">
        <v>22.12</v>
      </c>
      <c r="AB331" s="215">
        <v>16.850000000000001</v>
      </c>
      <c r="AC331" s="215">
        <v>19.329999999999998</v>
      </c>
      <c r="AD331" s="215">
        <v>17.420000000000002</v>
      </c>
      <c r="AE331" s="215">
        <v>28.73</v>
      </c>
      <c r="AF331" s="215">
        <v>24.23</v>
      </c>
      <c r="AG331" s="215">
        <v>25.51</v>
      </c>
      <c r="AH331" s="215">
        <v>22.14</v>
      </c>
      <c r="AI331" s="215">
        <v>29.63</v>
      </c>
      <c r="AJ331" s="215">
        <v>24.54</v>
      </c>
      <c r="AK331" s="215">
        <v>30.03</v>
      </c>
      <c r="AL331" s="215">
        <v>23.02</v>
      </c>
      <c r="AM331" s="215">
        <v>25.37</v>
      </c>
      <c r="AN331" s="215">
        <v>25.81</v>
      </c>
      <c r="AO331" s="215">
        <v>19.54</v>
      </c>
      <c r="AP331" s="215">
        <v>17.38</v>
      </c>
      <c r="AQ331" s="215">
        <v>18.579999999999998</v>
      </c>
      <c r="AR331" s="215">
        <v>25.41</v>
      </c>
      <c r="AS331" s="215">
        <v>31.99</v>
      </c>
      <c r="AT331" s="215">
        <v>29.75</v>
      </c>
      <c r="AU331" s="215">
        <v>29.52</v>
      </c>
      <c r="AV331" s="215">
        <v>19.579999999999998</v>
      </c>
      <c r="AW331" s="215">
        <v>21.25</v>
      </c>
      <c r="AX331" s="215">
        <v>27.12</v>
      </c>
      <c r="AY331" s="215">
        <v>30.61</v>
      </c>
      <c r="AZ331" s="215">
        <v>20.65</v>
      </c>
      <c r="BA331" s="215">
        <v>15.23</v>
      </c>
      <c r="BB331" s="215">
        <v>24.15</v>
      </c>
      <c r="BC331" s="215">
        <v>24.21</v>
      </c>
      <c r="BD331" s="215">
        <v>17.420000000000002</v>
      </c>
      <c r="BE331" s="271"/>
      <c r="BF331" s="163">
        <f>SUM(E331:H331)</f>
        <v>96.97</v>
      </c>
      <c r="BG331" s="77">
        <f>SUM(I331:L331)</f>
        <v>96.91</v>
      </c>
      <c r="BH331" s="77">
        <f>SUM(M331:Q331)</f>
        <v>104.31000000000002</v>
      </c>
      <c r="BI331" s="77">
        <f>SUM(R331:U331)</f>
        <v>92.52</v>
      </c>
      <c r="BJ331" s="77">
        <f>SUM(V331:Y331)</f>
        <v>102.75999999999999</v>
      </c>
      <c r="BK331" s="77">
        <f>SUM(Z331:AD331)</f>
        <v>94.649999999999991</v>
      </c>
      <c r="BL331" s="77">
        <f>SUM(AE331:AH331)</f>
        <v>100.61</v>
      </c>
      <c r="BM331" s="77">
        <f>SUM(AI331:AL331)</f>
        <v>107.22</v>
      </c>
      <c r="BN331" s="77">
        <f>SUM(AM331:AQ331)</f>
        <v>106.67999999999999</v>
      </c>
      <c r="BO331" s="77">
        <f>SUM(AR331:AU331)</f>
        <v>116.67</v>
      </c>
      <c r="BP331" s="77">
        <f>SUM(AV331:AY331)</f>
        <v>98.56</v>
      </c>
      <c r="BQ331" s="77">
        <f>SUM(AZ331:BD331)</f>
        <v>101.66</v>
      </c>
      <c r="BR331" s="157">
        <f>SUM(BF331:BQ331)</f>
        <v>1219.52</v>
      </c>
      <c r="BS331" s="77">
        <f>SUM(BF331:BH331)</f>
        <v>298.19</v>
      </c>
      <c r="BT331" s="77">
        <f>SUM(BI331:BK331)</f>
        <v>289.92999999999995</v>
      </c>
      <c r="BU331" s="77">
        <f>SUM(BL331:BN331)</f>
        <v>314.51</v>
      </c>
      <c r="BV331" s="77">
        <f>SUM(BO331:BQ331)</f>
        <v>316.89</v>
      </c>
      <c r="BW331" s="77">
        <f>SUM(BF331:BK331)</f>
        <v>588.12</v>
      </c>
      <c r="BX331" s="77">
        <f>SUM(BL331:BQ331)</f>
        <v>631.4</v>
      </c>
      <c r="BY331" s="77">
        <f>IF(Info!$O$3="Q1",$BS331,IF(Info!$O$3="Q2",$BS331+$BT331,IF(Info!$O$3="Q3",$BS331+$BT331+$BU331,$BR331)))</f>
        <v>298.19</v>
      </c>
      <c r="BZ331" s="77">
        <f>IF(Info!$O$3="Q1",$BS331,IF(Info!$O$3="Q2",$BT331,IF(Info!$O$3="Q3",$BU331,$BV331)))</f>
        <v>298.19</v>
      </c>
      <c r="CA331" s="49"/>
    </row>
    <row r="332" spans="1:79" ht="13.95" customHeight="1" x14ac:dyDescent="0.3">
      <c r="A332" s="269"/>
      <c r="B332" s="78" t="s">
        <v>67</v>
      </c>
      <c r="C332" s="275"/>
      <c r="D332" s="161">
        <f>SUM(E332:BD332)</f>
        <v>96.780000000000015</v>
      </c>
      <c r="E332" s="215">
        <v>2.41</v>
      </c>
      <c r="F332" s="215">
        <v>1.8</v>
      </c>
      <c r="G332" s="215">
        <v>2.59</v>
      </c>
      <c r="H332" s="215">
        <v>1.64</v>
      </c>
      <c r="I332" s="215">
        <v>2.0099999999999998</v>
      </c>
      <c r="J332" s="215">
        <v>2.64</v>
      </c>
      <c r="K332" s="215">
        <v>1.74</v>
      </c>
      <c r="L332" s="215">
        <v>2.02</v>
      </c>
      <c r="M332" s="215">
        <v>1.52</v>
      </c>
      <c r="N332" s="215">
        <v>1.19</v>
      </c>
      <c r="O332" s="215">
        <v>1.22</v>
      </c>
      <c r="P332" s="215">
        <v>1.67</v>
      </c>
      <c r="Q332" s="772">
        <v>1.4</v>
      </c>
      <c r="R332" s="215">
        <v>2.7</v>
      </c>
      <c r="S332" s="215">
        <v>1.93</v>
      </c>
      <c r="T332" s="215">
        <v>1.49</v>
      </c>
      <c r="U332" s="215">
        <v>2.62</v>
      </c>
      <c r="V332" s="215">
        <v>2.5099999999999998</v>
      </c>
      <c r="W332" s="215">
        <v>2.27</v>
      </c>
      <c r="X332" s="215">
        <v>2.4500000000000002</v>
      </c>
      <c r="Y332" s="215">
        <v>1.63</v>
      </c>
      <c r="Z332" s="215">
        <v>1.45</v>
      </c>
      <c r="AA332" s="215">
        <v>2</v>
      </c>
      <c r="AB332" s="215">
        <v>1.86</v>
      </c>
      <c r="AC332" s="215">
        <v>1.31</v>
      </c>
      <c r="AD332" s="215">
        <v>1.87</v>
      </c>
      <c r="AE332" s="215">
        <v>2.02</v>
      </c>
      <c r="AF332" s="215">
        <v>1.46</v>
      </c>
      <c r="AG332" s="215">
        <v>1.56</v>
      </c>
      <c r="AH332" s="215">
        <v>1.78</v>
      </c>
      <c r="AI332" s="215">
        <v>2.5</v>
      </c>
      <c r="AJ332" s="215">
        <v>2.14</v>
      </c>
      <c r="AK332" s="215">
        <v>2.37</v>
      </c>
      <c r="AL332" s="215">
        <v>2.12</v>
      </c>
      <c r="AM332" s="215">
        <v>1.28</v>
      </c>
      <c r="AN332" s="215">
        <v>1.45</v>
      </c>
      <c r="AO332" s="215">
        <v>1.47</v>
      </c>
      <c r="AP332" s="215">
        <v>1.21</v>
      </c>
      <c r="AQ332" s="215">
        <v>1.59</v>
      </c>
      <c r="AR332" s="215">
        <v>2.4500000000000002</v>
      </c>
      <c r="AS332" s="215">
        <v>2.0299999999999998</v>
      </c>
      <c r="AT332" s="215">
        <v>1.6</v>
      </c>
      <c r="AU332" s="215">
        <v>2.59</v>
      </c>
      <c r="AV332" s="215">
        <v>2.2000000000000002</v>
      </c>
      <c r="AW332" s="215">
        <v>1.48</v>
      </c>
      <c r="AX332" s="215">
        <v>2.1</v>
      </c>
      <c r="AY332" s="215">
        <v>1.76</v>
      </c>
      <c r="AZ332" s="215">
        <v>1.31</v>
      </c>
      <c r="BA332" s="215">
        <v>1.6</v>
      </c>
      <c r="BB332" s="215">
        <v>1.78</v>
      </c>
      <c r="BC332" s="215">
        <v>1.41</v>
      </c>
      <c r="BD332" s="215">
        <v>1.58</v>
      </c>
      <c r="BE332" s="271"/>
      <c r="BF332" s="163">
        <f>SUM(E332:H332)</f>
        <v>8.44</v>
      </c>
      <c r="BG332" s="77">
        <f>SUM(I332:L332)</f>
        <v>8.41</v>
      </c>
      <c r="BH332" s="77">
        <f>SUM(M332:Q332)</f>
        <v>7</v>
      </c>
      <c r="BI332" s="77">
        <f>SUM(R332:U332)</f>
        <v>8.74</v>
      </c>
      <c r="BJ332" s="77">
        <f>SUM(V332:Y332)</f>
        <v>8.86</v>
      </c>
      <c r="BK332" s="77">
        <f>SUM(Z332:AD332)</f>
        <v>8.490000000000002</v>
      </c>
      <c r="BL332" s="77">
        <f>SUM(AE332:AH332)</f>
        <v>6.82</v>
      </c>
      <c r="BM332" s="77">
        <f>SUM(AI332:AL332)</f>
        <v>9.1300000000000008</v>
      </c>
      <c r="BN332" s="77">
        <f>SUM(AM332:AQ332)</f>
        <v>7</v>
      </c>
      <c r="BO332" s="77">
        <f>SUM(AR332:AU332)</f>
        <v>8.67</v>
      </c>
      <c r="BP332" s="77">
        <f>SUM(AV332:AY332)</f>
        <v>7.54</v>
      </c>
      <c r="BQ332" s="77">
        <f>SUM(AZ332:BD332)</f>
        <v>7.6800000000000006</v>
      </c>
      <c r="BR332" s="157">
        <f>SUM(BF332:BQ332)</f>
        <v>96.780000000000015</v>
      </c>
      <c r="BS332" s="77">
        <f>SUM(BF332:BH332)</f>
        <v>23.85</v>
      </c>
      <c r="BT332" s="77">
        <f>SUM(BI332:BK332)</f>
        <v>26.090000000000003</v>
      </c>
      <c r="BU332" s="77">
        <f>SUM(BL332:BN332)</f>
        <v>22.950000000000003</v>
      </c>
      <c r="BV332" s="77">
        <f>SUM(BO332:BQ332)</f>
        <v>23.89</v>
      </c>
      <c r="BW332" s="77">
        <f>SUM(BF332:BK332)</f>
        <v>49.940000000000005</v>
      </c>
      <c r="BX332" s="77">
        <f>SUM(BL332:BQ332)</f>
        <v>46.84</v>
      </c>
      <c r="BY332" s="77">
        <f>IF(Info!$O$3="Q1",$BS332,IF(Info!$O$3="Q2",$BS332+$BT332,IF(Info!$O$3="Q3",$BS332+$BT332+$BU332,$BR332)))</f>
        <v>23.85</v>
      </c>
      <c r="BZ332" s="77">
        <f>IF(Info!$O$3="Q1",$BS332,IF(Info!$O$3="Q2",$BT332,IF(Info!$O$3="Q3",$BU332,$BV332)))</f>
        <v>23.85</v>
      </c>
      <c r="CA332" s="49"/>
    </row>
    <row r="333" spans="1:79" ht="13.95" customHeight="1" x14ac:dyDescent="0.3">
      <c r="A333" s="282"/>
      <c r="B333" s="160" t="s">
        <v>360</v>
      </c>
      <c r="C333" s="275"/>
      <c r="D333" s="161">
        <f>SUM(E333:BD333)</f>
        <v>2318.92</v>
      </c>
      <c r="E333" s="278">
        <f t="shared" ref="E333:AJ333" si="523">SUM(E329:E332)</f>
        <v>50.679999999999993</v>
      </c>
      <c r="F333" s="278">
        <f t="shared" si="523"/>
        <v>44.19</v>
      </c>
      <c r="G333" s="278">
        <f t="shared" si="523"/>
        <v>39.42</v>
      </c>
      <c r="H333" s="278">
        <f t="shared" si="523"/>
        <v>45.07</v>
      </c>
      <c r="I333" s="278">
        <f t="shared" si="523"/>
        <v>42.359999999999992</v>
      </c>
      <c r="J333" s="278">
        <f t="shared" si="523"/>
        <v>54.5</v>
      </c>
      <c r="K333" s="278">
        <f t="shared" si="523"/>
        <v>42.76</v>
      </c>
      <c r="L333" s="278">
        <f t="shared" si="523"/>
        <v>51.050000000000004</v>
      </c>
      <c r="M333" s="278">
        <f t="shared" si="523"/>
        <v>41.96</v>
      </c>
      <c r="N333" s="278">
        <f t="shared" si="523"/>
        <v>41.03</v>
      </c>
      <c r="O333" s="278">
        <f t="shared" si="523"/>
        <v>30.56</v>
      </c>
      <c r="P333" s="278">
        <f t="shared" si="523"/>
        <v>35.31</v>
      </c>
      <c r="Q333" s="786">
        <f t="shared" si="523"/>
        <v>39.630000000000003</v>
      </c>
      <c r="R333" s="278">
        <f t="shared" si="523"/>
        <v>43.35</v>
      </c>
      <c r="S333" s="278">
        <f t="shared" si="523"/>
        <v>45.059999999999995</v>
      </c>
      <c r="T333" s="278">
        <f t="shared" si="523"/>
        <v>39.96</v>
      </c>
      <c r="U333" s="278">
        <f t="shared" si="523"/>
        <v>53.579999999999991</v>
      </c>
      <c r="V333" s="278">
        <f t="shared" si="523"/>
        <v>53.11</v>
      </c>
      <c r="W333" s="278">
        <f t="shared" si="523"/>
        <v>56.190000000000005</v>
      </c>
      <c r="X333" s="278">
        <f t="shared" si="523"/>
        <v>45.660000000000004</v>
      </c>
      <c r="Y333" s="278">
        <f t="shared" si="523"/>
        <v>43.02</v>
      </c>
      <c r="Z333" s="278">
        <f t="shared" si="523"/>
        <v>36.31</v>
      </c>
      <c r="AA333" s="278">
        <f t="shared" si="523"/>
        <v>42.11</v>
      </c>
      <c r="AB333" s="278">
        <f t="shared" si="523"/>
        <v>34.620000000000005</v>
      </c>
      <c r="AC333" s="278">
        <f t="shared" si="523"/>
        <v>39.14</v>
      </c>
      <c r="AD333" s="278">
        <f t="shared" si="523"/>
        <v>38.35</v>
      </c>
      <c r="AE333" s="278">
        <f t="shared" si="523"/>
        <v>55.27</v>
      </c>
      <c r="AF333" s="278">
        <f t="shared" si="523"/>
        <v>47.580000000000005</v>
      </c>
      <c r="AG333" s="278">
        <f t="shared" si="523"/>
        <v>44.490000000000009</v>
      </c>
      <c r="AH333" s="278">
        <f t="shared" si="523"/>
        <v>45.08</v>
      </c>
      <c r="AI333" s="278">
        <f t="shared" si="523"/>
        <v>49.29</v>
      </c>
      <c r="AJ333" s="278">
        <f t="shared" si="523"/>
        <v>45.26</v>
      </c>
      <c r="AK333" s="278">
        <f t="shared" ref="AK333:BP333" si="524">SUM(AK329:AK332)</f>
        <v>54.52</v>
      </c>
      <c r="AL333" s="278">
        <f t="shared" si="524"/>
        <v>47.499999999999993</v>
      </c>
      <c r="AM333" s="278">
        <f t="shared" si="524"/>
        <v>41.910000000000004</v>
      </c>
      <c r="AN333" s="278">
        <f t="shared" si="524"/>
        <v>44.3</v>
      </c>
      <c r="AO333" s="278">
        <f t="shared" si="524"/>
        <v>38.53</v>
      </c>
      <c r="AP333" s="278">
        <f t="shared" si="524"/>
        <v>35.440000000000005</v>
      </c>
      <c r="AQ333" s="278">
        <f t="shared" si="524"/>
        <v>34.400000000000006</v>
      </c>
      <c r="AR333" s="278">
        <f t="shared" si="524"/>
        <v>52.7</v>
      </c>
      <c r="AS333" s="278">
        <f t="shared" si="524"/>
        <v>58.980000000000004</v>
      </c>
      <c r="AT333" s="278">
        <f t="shared" si="524"/>
        <v>54.04</v>
      </c>
      <c r="AU333" s="278">
        <f t="shared" si="524"/>
        <v>55.45</v>
      </c>
      <c r="AV333" s="278">
        <f t="shared" si="524"/>
        <v>44.22</v>
      </c>
      <c r="AW333" s="278">
        <f t="shared" si="524"/>
        <v>45.22</v>
      </c>
      <c r="AX333" s="278">
        <f t="shared" si="524"/>
        <v>51.71</v>
      </c>
      <c r="AY333" s="278">
        <f t="shared" si="524"/>
        <v>56.279999999999994</v>
      </c>
      <c r="AZ333" s="278">
        <f t="shared" si="524"/>
        <v>37.97</v>
      </c>
      <c r="BA333" s="278">
        <f t="shared" si="524"/>
        <v>33.910000000000004</v>
      </c>
      <c r="BB333" s="278">
        <f t="shared" si="524"/>
        <v>42.379999999999995</v>
      </c>
      <c r="BC333" s="278">
        <f t="shared" si="524"/>
        <v>39.65</v>
      </c>
      <c r="BD333" s="278">
        <f t="shared" si="524"/>
        <v>33.86</v>
      </c>
      <c r="BE333" s="271"/>
      <c r="BF333" s="162">
        <f>SUM(E333:H333)</f>
        <v>179.35999999999999</v>
      </c>
      <c r="BG333" s="157">
        <f>SUM(I333:L333)</f>
        <v>190.67</v>
      </c>
      <c r="BH333" s="157">
        <f>SUM(M333:Q333)</f>
        <v>188.49</v>
      </c>
      <c r="BI333" s="157">
        <f>SUM(R333:U333)</f>
        <v>181.95</v>
      </c>
      <c r="BJ333" s="157">
        <f>SUM(V333:Y333)</f>
        <v>197.98000000000002</v>
      </c>
      <c r="BK333" s="157">
        <f>SUM(Z333:AD333)</f>
        <v>190.53</v>
      </c>
      <c r="BL333" s="157">
        <f>SUM(AE333:AH333)</f>
        <v>192.42000000000002</v>
      </c>
      <c r="BM333" s="157">
        <f>SUM(AI333:AL333)</f>
        <v>196.57</v>
      </c>
      <c r="BN333" s="157">
        <f>SUM(AM333:AQ333)</f>
        <v>194.58</v>
      </c>
      <c r="BO333" s="157">
        <f>SUM(AR333:AU333)</f>
        <v>221.17000000000002</v>
      </c>
      <c r="BP333" s="157">
        <f>SUM(AV333:AY333)</f>
        <v>197.43</v>
      </c>
      <c r="BQ333" s="157">
        <f>SUM(AZ333:BD333)</f>
        <v>187.76999999999998</v>
      </c>
      <c r="BR333" s="157">
        <f>SUM(BF333:BQ333)</f>
        <v>2318.92</v>
      </c>
      <c r="BS333" s="157">
        <f>SUM(BF333:BH333)</f>
        <v>558.52</v>
      </c>
      <c r="BT333" s="157">
        <f>SUM(BI333:BK333)</f>
        <v>570.46</v>
      </c>
      <c r="BU333" s="157">
        <f>SUM(BL333:BN333)</f>
        <v>583.57000000000005</v>
      </c>
      <c r="BV333" s="157">
        <f>SUM(BO333:BQ333)</f>
        <v>606.37</v>
      </c>
      <c r="BW333" s="157">
        <f>SUM(BF333:BK333)</f>
        <v>1128.98</v>
      </c>
      <c r="BX333" s="157">
        <f>SUM(BL333:BQ333)</f>
        <v>1189.94</v>
      </c>
      <c r="BY333" s="157">
        <f>IF(Info!$O$3="Q1",$BS333,IF(Info!$O$3="Q2",$BS333+$BT333,IF(Info!$O$3="Q3",$BS333+$BT333+$BU333,$BR333)))</f>
        <v>558.52</v>
      </c>
      <c r="BZ333" s="157">
        <f>IF(Info!$O$3="Q1",$BS333,IF(Info!$O$3="Q2",$BT333,IF(Info!$O$3="Q3",$BU333,$BV333)))</f>
        <v>558.52</v>
      </c>
      <c r="CA333" s="49"/>
    </row>
    <row r="334" spans="1:79" ht="13.95" customHeight="1" x14ac:dyDescent="0.3">
      <c r="A334" s="269">
        <v>5.49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ht="13.95" customHeight="1" x14ac:dyDescent="0.3">
      <c r="A335" s="269"/>
      <c r="B335" s="78" t="s">
        <v>362</v>
      </c>
      <c r="C335" s="275"/>
      <c r="D335" s="161">
        <f>SUM(E335:BD335)</f>
        <v>3037.0700000000006</v>
      </c>
      <c r="E335" s="215">
        <v>46.96</v>
      </c>
      <c r="F335" s="215">
        <v>80.3</v>
      </c>
      <c r="G335" s="215">
        <v>46.29</v>
      </c>
      <c r="H335" s="215">
        <v>63.48</v>
      </c>
      <c r="I335" s="215">
        <v>62.77</v>
      </c>
      <c r="J335" s="215">
        <v>80.81</v>
      </c>
      <c r="K335" s="215">
        <v>64.53</v>
      </c>
      <c r="L335" s="215">
        <v>58.39</v>
      </c>
      <c r="M335" s="215">
        <v>49.1</v>
      </c>
      <c r="N335" s="215">
        <v>54.07</v>
      </c>
      <c r="O335" s="215">
        <v>64.430000000000007</v>
      </c>
      <c r="P335" s="215">
        <v>42.61</v>
      </c>
      <c r="Q335" s="772">
        <v>35.49</v>
      </c>
      <c r="R335" s="215">
        <v>73.319999999999993</v>
      </c>
      <c r="S335" s="215">
        <v>56.68</v>
      </c>
      <c r="T335" s="215">
        <v>71.239999999999995</v>
      </c>
      <c r="U335" s="215">
        <v>67.31</v>
      </c>
      <c r="V335" s="215">
        <v>72.680000000000007</v>
      </c>
      <c r="W335" s="215">
        <v>71.319999999999993</v>
      </c>
      <c r="X335" s="215">
        <v>56.22</v>
      </c>
      <c r="Y335" s="215">
        <v>45.41</v>
      </c>
      <c r="Z335" s="215">
        <v>51.38</v>
      </c>
      <c r="AA335" s="215">
        <v>59.41</v>
      </c>
      <c r="AB335" s="215">
        <v>40.25</v>
      </c>
      <c r="AC335" s="215">
        <v>58.37</v>
      </c>
      <c r="AD335" s="215">
        <v>48.94</v>
      </c>
      <c r="AE335" s="215">
        <v>69.83</v>
      </c>
      <c r="AF335" s="215">
        <v>67.44</v>
      </c>
      <c r="AG335" s="215">
        <v>74.180000000000007</v>
      </c>
      <c r="AH335" s="215">
        <v>46.12</v>
      </c>
      <c r="AI335" s="215">
        <v>72.86</v>
      </c>
      <c r="AJ335" s="215">
        <v>60.91</v>
      </c>
      <c r="AK335" s="215">
        <v>54.75</v>
      </c>
      <c r="AL335" s="215">
        <v>45.39</v>
      </c>
      <c r="AM335" s="215">
        <v>40.98</v>
      </c>
      <c r="AN335" s="215">
        <v>36.26</v>
      </c>
      <c r="AO335" s="215">
        <v>63</v>
      </c>
      <c r="AP335" s="215">
        <v>50.46</v>
      </c>
      <c r="AQ335" s="215">
        <v>64.67</v>
      </c>
      <c r="AR335" s="215">
        <v>64.11</v>
      </c>
      <c r="AS335" s="215">
        <v>53.25</v>
      </c>
      <c r="AT335" s="215">
        <v>72</v>
      </c>
      <c r="AU335" s="215">
        <v>50.92</v>
      </c>
      <c r="AV335" s="215">
        <v>57.14</v>
      </c>
      <c r="AW335" s="215">
        <v>73.03</v>
      </c>
      <c r="AX335" s="215">
        <v>76.22</v>
      </c>
      <c r="AY335" s="215">
        <v>56.2</v>
      </c>
      <c r="AZ335" s="215">
        <v>38.729999999999997</v>
      </c>
      <c r="BA335" s="215">
        <v>46.04</v>
      </c>
      <c r="BB335" s="215">
        <v>61.68</v>
      </c>
      <c r="BC335" s="215">
        <v>57.3</v>
      </c>
      <c r="BD335" s="215">
        <v>61.84</v>
      </c>
      <c r="BE335" s="271"/>
      <c r="BF335" s="163">
        <f>SUM(E335:H335)</f>
        <v>237.02999999999997</v>
      </c>
      <c r="BG335" s="77">
        <f>SUM(I335:L335)</f>
        <v>266.5</v>
      </c>
      <c r="BH335" s="77">
        <f>SUM(M335:Q335)</f>
        <v>245.70000000000005</v>
      </c>
      <c r="BI335" s="77">
        <f>SUM(R335:U335)</f>
        <v>268.55</v>
      </c>
      <c r="BJ335" s="77">
        <f>SUM(V335:Y335)</f>
        <v>245.63</v>
      </c>
      <c r="BK335" s="77">
        <f>SUM(Z335:AD335)</f>
        <v>258.35000000000002</v>
      </c>
      <c r="BL335" s="77">
        <f>SUM(AE335:AH335)</f>
        <v>257.57</v>
      </c>
      <c r="BM335" s="77">
        <f>SUM(AI335:AL335)</f>
        <v>233.90999999999997</v>
      </c>
      <c r="BN335" s="77">
        <f>SUM(AM335:AQ335)</f>
        <v>255.37</v>
      </c>
      <c r="BO335" s="77">
        <f>SUM(AR335:AU335)</f>
        <v>240.28000000000003</v>
      </c>
      <c r="BP335" s="77">
        <f>SUM(AV335:AY335)</f>
        <v>262.59000000000003</v>
      </c>
      <c r="BQ335" s="77">
        <f>SUM(AZ335:BD335)</f>
        <v>265.59000000000003</v>
      </c>
      <c r="BR335" s="157">
        <f>SUM(BF335:BQ335)</f>
        <v>3037.07</v>
      </c>
      <c r="BS335" s="77">
        <f>SUM(BF335:BH335)</f>
        <v>749.23</v>
      </c>
      <c r="BT335" s="77">
        <f>SUM(BI335:BK335)</f>
        <v>772.53000000000009</v>
      </c>
      <c r="BU335" s="77">
        <f>SUM(BL335:BN335)</f>
        <v>746.84999999999991</v>
      </c>
      <c r="BV335" s="77">
        <f>SUM(BO335:BQ335)</f>
        <v>768.46</v>
      </c>
      <c r="BW335" s="77">
        <f>SUM(BF335:BK335)</f>
        <v>1521.7599999999998</v>
      </c>
      <c r="BX335" s="77">
        <f>SUM(BL335:BQ335)</f>
        <v>1515.31</v>
      </c>
      <c r="BY335" s="77">
        <f>IF(Info!$O$3="Q1",$BS335,IF(Info!$O$3="Q2",$BS335+$BT335,IF(Info!$O$3="Q3",$BS335+$BT335+$BU335,$BR335)))</f>
        <v>749.23</v>
      </c>
      <c r="BZ335" s="77">
        <f>IF(Info!$O$3="Q1",$BS335,IF(Info!$O$3="Q2",$BT335,IF(Info!$O$3="Q3",$BU335,$BV335)))</f>
        <v>749.23</v>
      </c>
      <c r="CA335" s="49"/>
    </row>
    <row r="336" spans="1:79" ht="13.95" customHeight="1" x14ac:dyDescent="0.3">
      <c r="A336" s="269"/>
      <c r="B336" s="78" t="s">
        <v>363</v>
      </c>
      <c r="C336" s="275"/>
      <c r="D336" s="161">
        <f>SUM(E336:BD336)</f>
        <v>0</v>
      </c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772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ht="13.95" customHeight="1" x14ac:dyDescent="0.3">
      <c r="A337" s="282"/>
      <c r="B337" s="160" t="s">
        <v>364</v>
      </c>
      <c r="C337" s="275"/>
      <c r="D337" s="161">
        <f>SUM(E337:BD337)</f>
        <v>3037.0700000000006</v>
      </c>
      <c r="E337" s="278">
        <f t="shared" ref="E337:AJ337" si="525">SUM(E335:E336)</f>
        <v>46.96</v>
      </c>
      <c r="F337" s="278">
        <f t="shared" si="525"/>
        <v>80.3</v>
      </c>
      <c r="G337" s="278">
        <f t="shared" si="525"/>
        <v>46.29</v>
      </c>
      <c r="H337" s="278">
        <f t="shared" si="525"/>
        <v>63.48</v>
      </c>
      <c r="I337" s="278">
        <f t="shared" si="525"/>
        <v>62.77</v>
      </c>
      <c r="J337" s="278">
        <f t="shared" si="525"/>
        <v>80.81</v>
      </c>
      <c r="K337" s="278">
        <f t="shared" si="525"/>
        <v>64.53</v>
      </c>
      <c r="L337" s="278">
        <f t="shared" si="525"/>
        <v>58.39</v>
      </c>
      <c r="M337" s="278">
        <f t="shared" si="525"/>
        <v>49.1</v>
      </c>
      <c r="N337" s="278">
        <f t="shared" si="525"/>
        <v>54.07</v>
      </c>
      <c r="O337" s="278">
        <f t="shared" si="525"/>
        <v>64.430000000000007</v>
      </c>
      <c r="P337" s="278">
        <f t="shared" si="525"/>
        <v>42.61</v>
      </c>
      <c r="Q337" s="786">
        <f t="shared" si="525"/>
        <v>35.49</v>
      </c>
      <c r="R337" s="278">
        <f t="shared" si="525"/>
        <v>73.319999999999993</v>
      </c>
      <c r="S337" s="278">
        <f t="shared" si="525"/>
        <v>56.68</v>
      </c>
      <c r="T337" s="278">
        <f t="shared" si="525"/>
        <v>71.239999999999995</v>
      </c>
      <c r="U337" s="278">
        <f t="shared" si="525"/>
        <v>67.31</v>
      </c>
      <c r="V337" s="278">
        <f t="shared" si="525"/>
        <v>72.680000000000007</v>
      </c>
      <c r="W337" s="278">
        <f t="shared" si="525"/>
        <v>71.319999999999993</v>
      </c>
      <c r="X337" s="278">
        <f t="shared" si="525"/>
        <v>56.22</v>
      </c>
      <c r="Y337" s="278">
        <f t="shared" si="525"/>
        <v>45.41</v>
      </c>
      <c r="Z337" s="278">
        <f t="shared" si="525"/>
        <v>51.38</v>
      </c>
      <c r="AA337" s="278">
        <f t="shared" si="525"/>
        <v>59.41</v>
      </c>
      <c r="AB337" s="278">
        <f t="shared" si="525"/>
        <v>40.25</v>
      </c>
      <c r="AC337" s="278">
        <f t="shared" si="525"/>
        <v>58.37</v>
      </c>
      <c r="AD337" s="278">
        <f t="shared" si="525"/>
        <v>48.94</v>
      </c>
      <c r="AE337" s="278">
        <f t="shared" si="525"/>
        <v>69.83</v>
      </c>
      <c r="AF337" s="278">
        <f t="shared" si="525"/>
        <v>67.44</v>
      </c>
      <c r="AG337" s="278">
        <f t="shared" si="525"/>
        <v>74.180000000000007</v>
      </c>
      <c r="AH337" s="278">
        <f t="shared" si="525"/>
        <v>46.12</v>
      </c>
      <c r="AI337" s="278">
        <f t="shared" si="525"/>
        <v>72.86</v>
      </c>
      <c r="AJ337" s="278">
        <f t="shared" si="525"/>
        <v>60.91</v>
      </c>
      <c r="AK337" s="278">
        <f t="shared" ref="AK337:BP337" si="526">SUM(AK335:AK336)</f>
        <v>54.75</v>
      </c>
      <c r="AL337" s="278">
        <f t="shared" si="526"/>
        <v>45.39</v>
      </c>
      <c r="AM337" s="278">
        <f t="shared" si="526"/>
        <v>40.98</v>
      </c>
      <c r="AN337" s="278">
        <f t="shared" si="526"/>
        <v>36.26</v>
      </c>
      <c r="AO337" s="278">
        <f t="shared" si="526"/>
        <v>63</v>
      </c>
      <c r="AP337" s="278">
        <f t="shared" si="526"/>
        <v>50.46</v>
      </c>
      <c r="AQ337" s="278">
        <f t="shared" si="526"/>
        <v>64.67</v>
      </c>
      <c r="AR337" s="278">
        <f t="shared" si="526"/>
        <v>64.11</v>
      </c>
      <c r="AS337" s="278">
        <f t="shared" si="526"/>
        <v>53.25</v>
      </c>
      <c r="AT337" s="278">
        <f t="shared" si="526"/>
        <v>72</v>
      </c>
      <c r="AU337" s="278">
        <f t="shared" si="526"/>
        <v>50.92</v>
      </c>
      <c r="AV337" s="278">
        <f t="shared" si="526"/>
        <v>57.14</v>
      </c>
      <c r="AW337" s="278">
        <f t="shared" si="526"/>
        <v>73.03</v>
      </c>
      <c r="AX337" s="278">
        <f t="shared" si="526"/>
        <v>76.22</v>
      </c>
      <c r="AY337" s="278">
        <f t="shared" si="526"/>
        <v>56.2</v>
      </c>
      <c r="AZ337" s="278">
        <f t="shared" si="526"/>
        <v>38.729999999999997</v>
      </c>
      <c r="BA337" s="278">
        <f t="shared" si="526"/>
        <v>46.04</v>
      </c>
      <c r="BB337" s="278">
        <f t="shared" si="526"/>
        <v>61.68</v>
      </c>
      <c r="BC337" s="278">
        <f t="shared" si="526"/>
        <v>57.3</v>
      </c>
      <c r="BD337" s="278">
        <f t="shared" si="526"/>
        <v>61.84</v>
      </c>
      <c r="BE337" s="271"/>
      <c r="BF337" s="162">
        <f>SUM(E337:H337)</f>
        <v>237.02999999999997</v>
      </c>
      <c r="BG337" s="157">
        <f>SUM(I337:L337)</f>
        <v>266.5</v>
      </c>
      <c r="BH337" s="157">
        <f>SUM(M337:Q337)</f>
        <v>245.70000000000005</v>
      </c>
      <c r="BI337" s="157">
        <f>SUM(R337:U337)</f>
        <v>268.55</v>
      </c>
      <c r="BJ337" s="157">
        <f>SUM(V337:Y337)</f>
        <v>245.63</v>
      </c>
      <c r="BK337" s="157">
        <f>SUM(Z337:AD337)</f>
        <v>258.35000000000002</v>
      </c>
      <c r="BL337" s="157">
        <f>SUM(AE337:AH337)</f>
        <v>257.57</v>
      </c>
      <c r="BM337" s="157">
        <f>SUM(AI337:AL337)</f>
        <v>233.90999999999997</v>
      </c>
      <c r="BN337" s="157">
        <f>SUM(AM337:AQ337)</f>
        <v>255.37</v>
      </c>
      <c r="BO337" s="157">
        <f>SUM(AR337:AU337)</f>
        <v>240.28000000000003</v>
      </c>
      <c r="BP337" s="157">
        <f>SUM(AV337:AY337)</f>
        <v>262.59000000000003</v>
      </c>
      <c r="BQ337" s="157">
        <f>SUM(AZ337:BD337)</f>
        <v>265.59000000000003</v>
      </c>
      <c r="BR337" s="157">
        <f>SUM(BF337:BQ337)</f>
        <v>3037.07</v>
      </c>
      <c r="BS337" s="157">
        <f>SUM(BF337:BH337)</f>
        <v>749.23</v>
      </c>
      <c r="BT337" s="157">
        <f>SUM(BI337:BK337)</f>
        <v>772.53000000000009</v>
      </c>
      <c r="BU337" s="157">
        <f>SUM(BL337:BN337)</f>
        <v>746.84999999999991</v>
      </c>
      <c r="BV337" s="157">
        <f>SUM(BO337:BQ337)</f>
        <v>768.46</v>
      </c>
      <c r="BW337" s="157">
        <f>SUM(BF337:BK337)</f>
        <v>1521.7599999999998</v>
      </c>
      <c r="BX337" s="157">
        <f>SUM(BL337:BQ337)</f>
        <v>1515.31</v>
      </c>
      <c r="BY337" s="157">
        <f>IF(Info!$O$3="Q1",$BS337,IF(Info!$O$3="Q2",$BS337+$BT337,IF(Info!$O$3="Q3",$BS337+$BT337+$BU337,$BR337)))</f>
        <v>749.23</v>
      </c>
      <c r="BZ337" s="157">
        <f>IF(Info!$O$3="Q1",$BS337,IF(Info!$O$3="Q2",$BT337,IF(Info!$O$3="Q3",$BU337,$BV337)))</f>
        <v>749.23</v>
      </c>
      <c r="CA337" s="49"/>
    </row>
    <row r="338" spans="1:79" ht="13.95" customHeight="1" x14ac:dyDescent="0.3">
      <c r="A338" s="269">
        <v>5.59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ht="13.95" customHeight="1" x14ac:dyDescent="0.3">
      <c r="A339" s="269"/>
      <c r="B339" s="78" t="s">
        <v>73</v>
      </c>
      <c r="C339" s="275"/>
      <c r="D339" s="161">
        <f>SUM(E339:BD339)</f>
        <v>15996.630000000001</v>
      </c>
      <c r="E339" s="215">
        <v>417.38</v>
      </c>
      <c r="F339" s="215">
        <v>324.26</v>
      </c>
      <c r="G339" s="215">
        <v>324.52</v>
      </c>
      <c r="H339" s="215">
        <v>407.74</v>
      </c>
      <c r="I339" s="215">
        <v>328.76</v>
      </c>
      <c r="J339" s="215">
        <v>383.72</v>
      </c>
      <c r="K339" s="215">
        <v>369.28</v>
      </c>
      <c r="L339" s="215">
        <v>242.89</v>
      </c>
      <c r="M339" s="215">
        <v>275.98</v>
      </c>
      <c r="N339" s="215">
        <v>310.29000000000002</v>
      </c>
      <c r="O339" s="215">
        <v>267.08999999999997</v>
      </c>
      <c r="P339" s="215">
        <v>232.11</v>
      </c>
      <c r="Q339" s="772">
        <v>194.49</v>
      </c>
      <c r="R339" s="215">
        <v>356.38</v>
      </c>
      <c r="S339" s="215">
        <v>287.27</v>
      </c>
      <c r="T339" s="215">
        <v>345.01</v>
      </c>
      <c r="U339" s="215">
        <v>310.58999999999997</v>
      </c>
      <c r="V339" s="215">
        <v>362</v>
      </c>
      <c r="W339" s="215">
        <v>296.05</v>
      </c>
      <c r="X339" s="215">
        <v>235.76</v>
      </c>
      <c r="Y339" s="215">
        <v>397.16</v>
      </c>
      <c r="Z339" s="215">
        <v>237</v>
      </c>
      <c r="AA339" s="215">
        <v>337.71</v>
      </c>
      <c r="AB339" s="215">
        <v>224.83</v>
      </c>
      <c r="AC339" s="215">
        <v>334.88</v>
      </c>
      <c r="AD339" s="215">
        <v>329.87</v>
      </c>
      <c r="AE339" s="215">
        <v>242.13</v>
      </c>
      <c r="AF339" s="215">
        <v>351.81</v>
      </c>
      <c r="AG339" s="215">
        <v>298.35000000000002</v>
      </c>
      <c r="AH339" s="215">
        <v>383.71</v>
      </c>
      <c r="AI339" s="215">
        <v>359.99</v>
      </c>
      <c r="AJ339" s="215">
        <v>413.29</v>
      </c>
      <c r="AK339" s="215">
        <v>255.34</v>
      </c>
      <c r="AL339" s="215">
        <v>345.98</v>
      </c>
      <c r="AM339" s="215">
        <v>303.88</v>
      </c>
      <c r="AN339" s="215">
        <v>187.43</v>
      </c>
      <c r="AO339" s="215">
        <v>192.49</v>
      </c>
      <c r="AP339" s="215">
        <v>303.45</v>
      </c>
      <c r="AQ339" s="215">
        <v>239.15</v>
      </c>
      <c r="AR339" s="215">
        <v>302.16000000000003</v>
      </c>
      <c r="AS339" s="215">
        <v>338.11</v>
      </c>
      <c r="AT339" s="215">
        <v>345.49</v>
      </c>
      <c r="AU339" s="215">
        <v>359.92</v>
      </c>
      <c r="AV339" s="215">
        <v>412.52</v>
      </c>
      <c r="AW339" s="215">
        <v>300.04000000000002</v>
      </c>
      <c r="AX339" s="215">
        <v>376.3</v>
      </c>
      <c r="AY339" s="215">
        <v>339.41</v>
      </c>
      <c r="AZ339" s="215">
        <v>264.60000000000002</v>
      </c>
      <c r="BA339" s="215">
        <v>244.09</v>
      </c>
      <c r="BB339" s="215">
        <v>283.33</v>
      </c>
      <c r="BC339" s="215">
        <v>220.94</v>
      </c>
      <c r="BD339" s="215">
        <v>199.7</v>
      </c>
      <c r="BE339" s="271"/>
      <c r="BF339" s="163">
        <f>SUM(E339:H339)</f>
        <v>1473.8999999999999</v>
      </c>
      <c r="BG339" s="77">
        <f>SUM(I339:L339)</f>
        <v>1324.65</v>
      </c>
      <c r="BH339" s="77">
        <f>SUM(M339:Q339)</f>
        <v>1279.9599999999998</v>
      </c>
      <c r="BI339" s="77">
        <f>SUM(R339:U339)</f>
        <v>1299.25</v>
      </c>
      <c r="BJ339" s="77">
        <f>SUM(V339:Y339)</f>
        <v>1290.97</v>
      </c>
      <c r="BK339" s="77">
        <f>SUM(Z339:AD339)</f>
        <v>1464.29</v>
      </c>
      <c r="BL339" s="77">
        <f>SUM(AE339:AH339)</f>
        <v>1276</v>
      </c>
      <c r="BM339" s="77">
        <f>SUM(AI339:AL339)</f>
        <v>1374.6</v>
      </c>
      <c r="BN339" s="77">
        <f>SUM(AM339:AQ339)</f>
        <v>1226.4000000000001</v>
      </c>
      <c r="BO339" s="77">
        <f>SUM(AR339:AU339)</f>
        <v>1345.68</v>
      </c>
      <c r="BP339" s="77">
        <f>SUM(AV339:AY339)</f>
        <v>1428.27</v>
      </c>
      <c r="BQ339" s="77">
        <f>SUM(AZ339:BD339)</f>
        <v>1212.6600000000001</v>
      </c>
      <c r="BR339" s="157">
        <f>SUM(BF339:BQ339)</f>
        <v>15996.630000000001</v>
      </c>
      <c r="BS339" s="77">
        <f>SUM(BF339:BH339)</f>
        <v>4078.51</v>
      </c>
      <c r="BT339" s="77">
        <f>SUM(BI339:BK339)</f>
        <v>4054.51</v>
      </c>
      <c r="BU339" s="77">
        <f>SUM(BL339:BN339)</f>
        <v>3877</v>
      </c>
      <c r="BV339" s="77">
        <f>SUM(BO339:BQ339)</f>
        <v>3986.6099999999997</v>
      </c>
      <c r="BW339" s="77">
        <f>SUM(BF339:BK339)</f>
        <v>8133.02</v>
      </c>
      <c r="BX339" s="77">
        <f>SUM(BL339:BQ339)</f>
        <v>7863.6100000000006</v>
      </c>
      <c r="BY339" s="77">
        <f>IF(Info!$O$3="Q1",$BS339,IF(Info!$O$3="Q2",$BS339+$BT339,IF(Info!$O$3="Q3",$BS339+$BT339+$BU339,$BR339)))</f>
        <v>4078.51</v>
      </c>
      <c r="BZ339" s="77">
        <f>IF(Info!$O$3="Q1",$BS339,IF(Info!$O$3="Q2",$BT339,IF(Info!$O$3="Q3",$BU339,$BV339)))</f>
        <v>4078.51</v>
      </c>
      <c r="CA339" s="49"/>
    </row>
    <row r="340" spans="1:79" ht="13.95" customHeight="1" x14ac:dyDescent="0.3">
      <c r="A340" s="269"/>
      <c r="B340" s="78" t="s">
        <v>75</v>
      </c>
      <c r="C340" s="275"/>
      <c r="D340" s="161">
        <f>SUM(E340:BD340)</f>
        <v>0</v>
      </c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772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ht="13.95" customHeight="1" x14ac:dyDescent="0.3">
      <c r="A341" s="282"/>
      <c r="B341" s="160" t="s">
        <v>367</v>
      </c>
      <c r="C341" s="275"/>
      <c r="D341" s="161">
        <f>SUM(E341:BD341)</f>
        <v>15996.630000000001</v>
      </c>
      <c r="E341" s="278">
        <f t="shared" ref="E341:AJ341" si="527">SUM(E339:E340)</f>
        <v>417.38</v>
      </c>
      <c r="F341" s="278">
        <f t="shared" si="527"/>
        <v>324.26</v>
      </c>
      <c r="G341" s="278">
        <f t="shared" si="527"/>
        <v>324.52</v>
      </c>
      <c r="H341" s="278">
        <f t="shared" si="527"/>
        <v>407.74</v>
      </c>
      <c r="I341" s="278">
        <f t="shared" si="527"/>
        <v>328.76</v>
      </c>
      <c r="J341" s="278">
        <f t="shared" si="527"/>
        <v>383.72</v>
      </c>
      <c r="K341" s="278">
        <f t="shared" si="527"/>
        <v>369.28</v>
      </c>
      <c r="L341" s="278">
        <f t="shared" si="527"/>
        <v>242.89</v>
      </c>
      <c r="M341" s="278">
        <f t="shared" si="527"/>
        <v>275.98</v>
      </c>
      <c r="N341" s="278">
        <f t="shared" si="527"/>
        <v>310.29000000000002</v>
      </c>
      <c r="O341" s="278">
        <f t="shared" si="527"/>
        <v>267.08999999999997</v>
      </c>
      <c r="P341" s="278">
        <f t="shared" si="527"/>
        <v>232.11</v>
      </c>
      <c r="Q341" s="786">
        <f t="shared" si="527"/>
        <v>194.49</v>
      </c>
      <c r="R341" s="278">
        <f t="shared" si="527"/>
        <v>356.38</v>
      </c>
      <c r="S341" s="278">
        <f t="shared" si="527"/>
        <v>287.27</v>
      </c>
      <c r="T341" s="278">
        <f t="shared" si="527"/>
        <v>345.01</v>
      </c>
      <c r="U341" s="278">
        <f t="shared" si="527"/>
        <v>310.58999999999997</v>
      </c>
      <c r="V341" s="278">
        <f t="shared" si="527"/>
        <v>362</v>
      </c>
      <c r="W341" s="278">
        <f t="shared" si="527"/>
        <v>296.05</v>
      </c>
      <c r="X341" s="278">
        <f t="shared" si="527"/>
        <v>235.76</v>
      </c>
      <c r="Y341" s="278">
        <f t="shared" si="527"/>
        <v>397.16</v>
      </c>
      <c r="Z341" s="278">
        <f t="shared" si="527"/>
        <v>237</v>
      </c>
      <c r="AA341" s="278">
        <f t="shared" si="527"/>
        <v>337.71</v>
      </c>
      <c r="AB341" s="278">
        <f t="shared" si="527"/>
        <v>224.83</v>
      </c>
      <c r="AC341" s="278">
        <f t="shared" si="527"/>
        <v>334.88</v>
      </c>
      <c r="AD341" s="278">
        <f t="shared" si="527"/>
        <v>329.87</v>
      </c>
      <c r="AE341" s="278">
        <f t="shared" si="527"/>
        <v>242.13</v>
      </c>
      <c r="AF341" s="278">
        <f t="shared" si="527"/>
        <v>351.81</v>
      </c>
      <c r="AG341" s="278">
        <f t="shared" si="527"/>
        <v>298.35000000000002</v>
      </c>
      <c r="AH341" s="278">
        <f t="shared" si="527"/>
        <v>383.71</v>
      </c>
      <c r="AI341" s="278">
        <f t="shared" si="527"/>
        <v>359.99</v>
      </c>
      <c r="AJ341" s="278">
        <f t="shared" si="527"/>
        <v>413.29</v>
      </c>
      <c r="AK341" s="278">
        <f t="shared" ref="AK341:BP341" si="528">SUM(AK339:AK340)</f>
        <v>255.34</v>
      </c>
      <c r="AL341" s="278">
        <f t="shared" si="528"/>
        <v>345.98</v>
      </c>
      <c r="AM341" s="278">
        <f t="shared" si="528"/>
        <v>303.88</v>
      </c>
      <c r="AN341" s="278">
        <f t="shared" si="528"/>
        <v>187.43</v>
      </c>
      <c r="AO341" s="278">
        <f t="shared" si="528"/>
        <v>192.49</v>
      </c>
      <c r="AP341" s="278">
        <f t="shared" si="528"/>
        <v>303.45</v>
      </c>
      <c r="AQ341" s="278">
        <f t="shared" si="528"/>
        <v>239.15</v>
      </c>
      <c r="AR341" s="278">
        <f t="shared" si="528"/>
        <v>302.16000000000003</v>
      </c>
      <c r="AS341" s="278">
        <f t="shared" si="528"/>
        <v>338.11</v>
      </c>
      <c r="AT341" s="278">
        <f t="shared" si="528"/>
        <v>345.49</v>
      </c>
      <c r="AU341" s="278">
        <f t="shared" si="528"/>
        <v>359.92</v>
      </c>
      <c r="AV341" s="278">
        <f t="shared" si="528"/>
        <v>412.52</v>
      </c>
      <c r="AW341" s="278">
        <f t="shared" si="528"/>
        <v>300.04000000000002</v>
      </c>
      <c r="AX341" s="278">
        <f t="shared" si="528"/>
        <v>376.3</v>
      </c>
      <c r="AY341" s="278">
        <f t="shared" si="528"/>
        <v>339.41</v>
      </c>
      <c r="AZ341" s="278">
        <f t="shared" si="528"/>
        <v>264.60000000000002</v>
      </c>
      <c r="BA341" s="278">
        <f t="shared" si="528"/>
        <v>244.09</v>
      </c>
      <c r="BB341" s="278">
        <f t="shared" si="528"/>
        <v>283.33</v>
      </c>
      <c r="BC341" s="278">
        <f t="shared" si="528"/>
        <v>220.94</v>
      </c>
      <c r="BD341" s="278">
        <f t="shared" si="528"/>
        <v>199.7</v>
      </c>
      <c r="BE341" s="271"/>
      <c r="BF341" s="162">
        <f>SUM(E341:H341)</f>
        <v>1473.8999999999999</v>
      </c>
      <c r="BG341" s="157">
        <f>SUM(I341:L341)</f>
        <v>1324.65</v>
      </c>
      <c r="BH341" s="157">
        <f>SUM(M341:Q341)</f>
        <v>1279.9599999999998</v>
      </c>
      <c r="BI341" s="157">
        <f>SUM(R341:U341)</f>
        <v>1299.25</v>
      </c>
      <c r="BJ341" s="157">
        <f>SUM(V341:Y341)</f>
        <v>1290.97</v>
      </c>
      <c r="BK341" s="157">
        <f>SUM(Z341:AD341)</f>
        <v>1464.29</v>
      </c>
      <c r="BL341" s="157">
        <f>SUM(AE341:AH341)</f>
        <v>1276</v>
      </c>
      <c r="BM341" s="157">
        <f>SUM(AI341:AL341)</f>
        <v>1374.6</v>
      </c>
      <c r="BN341" s="157">
        <f>SUM(AM341:AQ341)</f>
        <v>1226.4000000000001</v>
      </c>
      <c r="BO341" s="157">
        <f>SUM(AR341:AU341)</f>
        <v>1345.68</v>
      </c>
      <c r="BP341" s="157">
        <f>SUM(AV341:AY341)</f>
        <v>1428.27</v>
      </c>
      <c r="BQ341" s="157">
        <f>SUM(AZ341:BD341)</f>
        <v>1212.6600000000001</v>
      </c>
      <c r="BR341" s="157">
        <f>SUM(BF341:BQ341)</f>
        <v>15996.630000000001</v>
      </c>
      <c r="BS341" s="157">
        <f>SUM(BF341:BH341)</f>
        <v>4078.51</v>
      </c>
      <c r="BT341" s="157">
        <f>SUM(BI341:BK341)</f>
        <v>4054.51</v>
      </c>
      <c r="BU341" s="157">
        <f>SUM(BL341:BN341)</f>
        <v>3877</v>
      </c>
      <c r="BV341" s="157">
        <f>SUM(BO341:BQ341)</f>
        <v>3986.6099999999997</v>
      </c>
      <c r="BW341" s="157">
        <f>SUM(BF341:BK341)</f>
        <v>8133.02</v>
      </c>
      <c r="BX341" s="157">
        <f>SUM(BL341:BQ341)</f>
        <v>7863.6100000000006</v>
      </c>
      <c r="BY341" s="157">
        <f>IF(Info!$O$3="Q1",$BS341,IF(Info!$O$3="Q2",$BS341+$BT341,IF(Info!$O$3="Q3",$BS341+$BT341+$BU341,$BR341)))</f>
        <v>4078.51</v>
      </c>
      <c r="BZ341" s="157">
        <f>IF(Info!$O$3="Q1",$BS341,IF(Info!$O$3="Q2",$BT341,IF(Info!$O$3="Q3",$BU341,$BV341)))</f>
        <v>4078.51</v>
      </c>
      <c r="CA341" s="49"/>
    </row>
    <row r="342" spans="1:79" ht="13.95" customHeight="1" x14ac:dyDescent="0.3">
      <c r="A342" s="269">
        <v>7.99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ht="13.95" customHeight="1" x14ac:dyDescent="0.3">
      <c r="A343" s="269"/>
      <c r="B343" s="78" t="s">
        <v>368</v>
      </c>
      <c r="C343" s="275"/>
      <c r="D343" s="161">
        <f>SUM(E343:BD343)</f>
        <v>2027.5900000000004</v>
      </c>
      <c r="E343" s="215">
        <v>41.64</v>
      </c>
      <c r="F343" s="215">
        <v>38.840000000000003</v>
      </c>
      <c r="G343" s="215">
        <v>43.21</v>
      </c>
      <c r="H343" s="215">
        <v>35.71</v>
      </c>
      <c r="I343" s="215">
        <v>35.67</v>
      </c>
      <c r="J343" s="215">
        <v>40.32</v>
      </c>
      <c r="K343" s="215">
        <v>54.08</v>
      </c>
      <c r="L343" s="215">
        <v>36.31</v>
      </c>
      <c r="M343" s="215">
        <v>41.66</v>
      </c>
      <c r="N343" s="215">
        <v>33.159999999999997</v>
      </c>
      <c r="O343" s="215">
        <v>25.79</v>
      </c>
      <c r="P343" s="215">
        <v>40.39</v>
      </c>
      <c r="Q343" s="772">
        <v>32.369999999999997</v>
      </c>
      <c r="R343" s="215">
        <v>51.63</v>
      </c>
      <c r="S343" s="215">
        <v>40.29</v>
      </c>
      <c r="T343" s="215">
        <v>31.36</v>
      </c>
      <c r="U343" s="215">
        <v>46.21</v>
      </c>
      <c r="V343" s="215">
        <v>50.3</v>
      </c>
      <c r="W343" s="215">
        <v>37.159999999999997</v>
      </c>
      <c r="X343" s="215">
        <v>37.85</v>
      </c>
      <c r="Y343" s="215">
        <v>30.79</v>
      </c>
      <c r="Z343" s="215">
        <v>34.18</v>
      </c>
      <c r="AA343" s="215">
        <v>41.16</v>
      </c>
      <c r="AB343" s="215">
        <v>40.36</v>
      </c>
      <c r="AC343" s="215">
        <v>37.57</v>
      </c>
      <c r="AD343" s="215">
        <v>41.88</v>
      </c>
      <c r="AE343" s="215">
        <v>45.11</v>
      </c>
      <c r="AF343" s="215">
        <v>49.01</v>
      </c>
      <c r="AG343" s="215">
        <v>41.89</v>
      </c>
      <c r="AH343" s="215">
        <v>32.200000000000003</v>
      </c>
      <c r="AI343" s="215">
        <v>34.19</v>
      </c>
      <c r="AJ343" s="215">
        <v>32.64</v>
      </c>
      <c r="AK343" s="215">
        <v>48.93</v>
      </c>
      <c r="AL343" s="215">
        <v>29.82</v>
      </c>
      <c r="AM343" s="215">
        <v>34.409999999999997</v>
      </c>
      <c r="AN343" s="215">
        <v>30.71</v>
      </c>
      <c r="AO343" s="215">
        <v>39.409999999999997</v>
      </c>
      <c r="AP343" s="215">
        <v>34.369999999999997</v>
      </c>
      <c r="AQ343" s="215">
        <v>35.57</v>
      </c>
      <c r="AR343" s="215">
        <v>31.32</v>
      </c>
      <c r="AS343" s="215">
        <v>36.9</v>
      </c>
      <c r="AT343" s="215">
        <v>54.16</v>
      </c>
      <c r="AU343" s="215">
        <v>47.14</v>
      </c>
      <c r="AV343" s="215">
        <v>42.31</v>
      </c>
      <c r="AW343" s="215">
        <v>48.4</v>
      </c>
      <c r="AX343" s="215">
        <v>49.75</v>
      </c>
      <c r="AY343" s="215">
        <v>31.01</v>
      </c>
      <c r="AZ343" s="215">
        <v>42.78</v>
      </c>
      <c r="BA343" s="215">
        <v>36.18</v>
      </c>
      <c r="BB343" s="215">
        <v>32.33</v>
      </c>
      <c r="BC343" s="215">
        <v>36.94</v>
      </c>
      <c r="BD343" s="215">
        <v>30.22</v>
      </c>
      <c r="BE343" s="271"/>
      <c r="BF343" s="163">
        <f>SUM(E343:H343)</f>
        <v>159.4</v>
      </c>
      <c r="BG343" s="77">
        <f>SUM(I343:L343)</f>
        <v>166.38</v>
      </c>
      <c r="BH343" s="77">
        <f>SUM(M343:Q343)</f>
        <v>173.37</v>
      </c>
      <c r="BI343" s="77">
        <f>SUM(R343:U343)</f>
        <v>169.49</v>
      </c>
      <c r="BJ343" s="77">
        <f>SUM(V343:Y343)</f>
        <v>156.1</v>
      </c>
      <c r="BK343" s="77">
        <f>SUM(Z343:AD343)</f>
        <v>195.15</v>
      </c>
      <c r="BL343" s="77">
        <f>SUM(AE343:AH343)</f>
        <v>168.20999999999998</v>
      </c>
      <c r="BM343" s="77">
        <f>SUM(AI343:AL343)</f>
        <v>145.57999999999998</v>
      </c>
      <c r="BN343" s="77">
        <f>SUM(AM343:AQ343)</f>
        <v>174.47</v>
      </c>
      <c r="BO343" s="77">
        <f>SUM(AR343:AU343)</f>
        <v>169.51999999999998</v>
      </c>
      <c r="BP343" s="77">
        <f>SUM(AV343:AY343)</f>
        <v>171.47</v>
      </c>
      <c r="BQ343" s="77">
        <f>SUM(AZ343:BD343)</f>
        <v>178.45000000000002</v>
      </c>
      <c r="BR343" s="157">
        <f>SUM(BF343:BQ343)</f>
        <v>2027.59</v>
      </c>
      <c r="BS343" s="77">
        <f>SUM(BF343:BH343)</f>
        <v>499.15</v>
      </c>
      <c r="BT343" s="77">
        <f>SUM(BI343:BK343)</f>
        <v>520.74</v>
      </c>
      <c r="BU343" s="77">
        <f>SUM(BL343:BN343)</f>
        <v>488.26</v>
      </c>
      <c r="BV343" s="77">
        <f>SUM(BO343:BQ343)</f>
        <v>519.44000000000005</v>
      </c>
      <c r="BW343" s="77">
        <f>SUM(BF343:BK343)</f>
        <v>1019.89</v>
      </c>
      <c r="BX343" s="77">
        <f>SUM(BL343:BQ343)</f>
        <v>1007.7</v>
      </c>
      <c r="BY343" s="77">
        <f>IF(Info!$O$3="Q1",$BS343,IF(Info!$O$3="Q2",$BS343+$BT343,IF(Info!$O$3="Q3",$BS343+$BT343+$BU343,$BR343)))</f>
        <v>499.15</v>
      </c>
      <c r="BZ343" s="77">
        <f>IF(Info!$O$3="Q1",$BS343,IF(Info!$O$3="Q2",$BT343,IF(Info!$O$3="Q3",$BU343,$BV343)))</f>
        <v>499.15</v>
      </c>
      <c r="CA343" s="49"/>
    </row>
    <row r="344" spans="1:79" ht="13.95" customHeight="1" x14ac:dyDescent="0.3">
      <c r="A344" s="269"/>
      <c r="B344" s="78" t="s">
        <v>369</v>
      </c>
      <c r="C344" s="275"/>
      <c r="D344" s="161">
        <f>SUM(E344:BD344)</f>
        <v>0</v>
      </c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772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  <c r="AE344" s="215"/>
      <c r="AF344" s="215"/>
      <c r="AG344" s="215"/>
      <c r="AH344" s="215"/>
      <c r="AI344" s="215"/>
      <c r="AJ344" s="215"/>
      <c r="AK344" s="215"/>
      <c r="AL344" s="215"/>
      <c r="AM344" s="215"/>
      <c r="AN344" s="215"/>
      <c r="AO344" s="215"/>
      <c r="AP344" s="215"/>
      <c r="AQ344" s="215"/>
      <c r="AR344" s="215"/>
      <c r="AS344" s="215"/>
      <c r="AT344" s="215"/>
      <c r="AU344" s="215"/>
      <c r="AV344" s="215"/>
      <c r="AW344" s="215"/>
      <c r="AX344" s="215"/>
      <c r="AY344" s="215"/>
      <c r="AZ344" s="215"/>
      <c r="BA344" s="215"/>
      <c r="BB344" s="215"/>
      <c r="BC344" s="215"/>
      <c r="BD344" s="215"/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ht="13.95" customHeight="1" x14ac:dyDescent="0.3">
      <c r="A345" s="269"/>
      <c r="B345" s="78" t="s">
        <v>370</v>
      </c>
      <c r="C345" s="275"/>
      <c r="D345" s="161">
        <f>SUM(E345:BD345)</f>
        <v>0</v>
      </c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772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  <c r="AB345" s="215"/>
      <c r="AC345" s="215"/>
      <c r="AD345" s="215"/>
      <c r="AE345" s="215"/>
      <c r="AF345" s="215"/>
      <c r="AG345" s="215"/>
      <c r="AH345" s="215"/>
      <c r="AI345" s="215"/>
      <c r="AJ345" s="215"/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/>
      <c r="BC345" s="215"/>
      <c r="BD345" s="215"/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ht="13.95" customHeight="1" x14ac:dyDescent="0.3">
      <c r="A346" s="282"/>
      <c r="B346" s="160" t="s">
        <v>371</v>
      </c>
      <c r="C346" s="275"/>
      <c r="D346" s="161">
        <f>SUM(E346:BD346)</f>
        <v>2027.5900000000004</v>
      </c>
      <c r="E346" s="278">
        <f t="shared" ref="E346:AJ346" si="529">SUM(E343:E345)</f>
        <v>41.64</v>
      </c>
      <c r="F346" s="278">
        <f t="shared" si="529"/>
        <v>38.840000000000003</v>
      </c>
      <c r="G346" s="278">
        <f t="shared" si="529"/>
        <v>43.21</v>
      </c>
      <c r="H346" s="278">
        <f t="shared" si="529"/>
        <v>35.71</v>
      </c>
      <c r="I346" s="278">
        <f t="shared" si="529"/>
        <v>35.67</v>
      </c>
      <c r="J346" s="278">
        <f t="shared" si="529"/>
        <v>40.32</v>
      </c>
      <c r="K346" s="278">
        <f t="shared" si="529"/>
        <v>54.08</v>
      </c>
      <c r="L346" s="278">
        <f t="shared" si="529"/>
        <v>36.31</v>
      </c>
      <c r="M346" s="278">
        <f t="shared" si="529"/>
        <v>41.66</v>
      </c>
      <c r="N346" s="278">
        <f t="shared" si="529"/>
        <v>33.159999999999997</v>
      </c>
      <c r="O346" s="278">
        <f t="shared" si="529"/>
        <v>25.79</v>
      </c>
      <c r="P346" s="278">
        <f t="shared" si="529"/>
        <v>40.39</v>
      </c>
      <c r="Q346" s="786">
        <f t="shared" si="529"/>
        <v>32.369999999999997</v>
      </c>
      <c r="R346" s="278">
        <f t="shared" si="529"/>
        <v>51.63</v>
      </c>
      <c r="S346" s="278">
        <f t="shared" si="529"/>
        <v>40.29</v>
      </c>
      <c r="T346" s="278">
        <f t="shared" si="529"/>
        <v>31.36</v>
      </c>
      <c r="U346" s="278">
        <f t="shared" si="529"/>
        <v>46.21</v>
      </c>
      <c r="V346" s="278">
        <f t="shared" si="529"/>
        <v>50.3</v>
      </c>
      <c r="W346" s="278">
        <f t="shared" si="529"/>
        <v>37.159999999999997</v>
      </c>
      <c r="X346" s="278">
        <f t="shared" si="529"/>
        <v>37.85</v>
      </c>
      <c r="Y346" s="278">
        <f t="shared" si="529"/>
        <v>30.79</v>
      </c>
      <c r="Z346" s="278">
        <f t="shared" si="529"/>
        <v>34.18</v>
      </c>
      <c r="AA346" s="278">
        <f t="shared" si="529"/>
        <v>41.16</v>
      </c>
      <c r="AB346" s="278">
        <f t="shared" si="529"/>
        <v>40.36</v>
      </c>
      <c r="AC346" s="278">
        <f t="shared" si="529"/>
        <v>37.57</v>
      </c>
      <c r="AD346" s="278">
        <f t="shared" si="529"/>
        <v>41.88</v>
      </c>
      <c r="AE346" s="278">
        <f t="shared" si="529"/>
        <v>45.11</v>
      </c>
      <c r="AF346" s="278">
        <f t="shared" si="529"/>
        <v>49.01</v>
      </c>
      <c r="AG346" s="278">
        <f t="shared" si="529"/>
        <v>41.89</v>
      </c>
      <c r="AH346" s="278">
        <f t="shared" si="529"/>
        <v>32.200000000000003</v>
      </c>
      <c r="AI346" s="278">
        <f t="shared" si="529"/>
        <v>34.19</v>
      </c>
      <c r="AJ346" s="278">
        <f t="shared" si="529"/>
        <v>32.64</v>
      </c>
      <c r="AK346" s="278">
        <f t="shared" ref="AK346:BP346" si="530">SUM(AK343:AK345)</f>
        <v>48.93</v>
      </c>
      <c r="AL346" s="278">
        <f t="shared" si="530"/>
        <v>29.82</v>
      </c>
      <c r="AM346" s="278">
        <f t="shared" si="530"/>
        <v>34.409999999999997</v>
      </c>
      <c r="AN346" s="278">
        <f t="shared" si="530"/>
        <v>30.71</v>
      </c>
      <c r="AO346" s="278">
        <f t="shared" si="530"/>
        <v>39.409999999999997</v>
      </c>
      <c r="AP346" s="278">
        <f t="shared" si="530"/>
        <v>34.369999999999997</v>
      </c>
      <c r="AQ346" s="278">
        <f t="shared" si="530"/>
        <v>35.57</v>
      </c>
      <c r="AR346" s="278">
        <f t="shared" si="530"/>
        <v>31.32</v>
      </c>
      <c r="AS346" s="278">
        <f t="shared" si="530"/>
        <v>36.9</v>
      </c>
      <c r="AT346" s="278">
        <f t="shared" si="530"/>
        <v>54.16</v>
      </c>
      <c r="AU346" s="278">
        <f t="shared" si="530"/>
        <v>47.14</v>
      </c>
      <c r="AV346" s="278">
        <f t="shared" si="530"/>
        <v>42.31</v>
      </c>
      <c r="AW346" s="278">
        <f t="shared" si="530"/>
        <v>48.4</v>
      </c>
      <c r="AX346" s="278">
        <f t="shared" si="530"/>
        <v>49.75</v>
      </c>
      <c r="AY346" s="278">
        <f t="shared" si="530"/>
        <v>31.01</v>
      </c>
      <c r="AZ346" s="278">
        <f t="shared" si="530"/>
        <v>42.78</v>
      </c>
      <c r="BA346" s="278">
        <f t="shared" si="530"/>
        <v>36.18</v>
      </c>
      <c r="BB346" s="278">
        <f t="shared" si="530"/>
        <v>32.33</v>
      </c>
      <c r="BC346" s="278">
        <f t="shared" si="530"/>
        <v>36.94</v>
      </c>
      <c r="BD346" s="278">
        <f t="shared" si="530"/>
        <v>30.22</v>
      </c>
      <c r="BE346" s="271"/>
      <c r="BF346" s="162">
        <f>SUM(E346:H346)</f>
        <v>159.4</v>
      </c>
      <c r="BG346" s="157">
        <f>SUM(I346:L346)</f>
        <v>166.38</v>
      </c>
      <c r="BH346" s="157">
        <f>SUM(M346:Q346)</f>
        <v>173.37</v>
      </c>
      <c r="BI346" s="157">
        <f>SUM(R346:U346)</f>
        <v>169.49</v>
      </c>
      <c r="BJ346" s="157">
        <f>SUM(V346:Y346)</f>
        <v>156.1</v>
      </c>
      <c r="BK346" s="157">
        <f>SUM(Z346:AD346)</f>
        <v>195.15</v>
      </c>
      <c r="BL346" s="157">
        <f>SUM(AE346:AH346)</f>
        <v>168.20999999999998</v>
      </c>
      <c r="BM346" s="157">
        <f>SUM(AI346:AL346)</f>
        <v>145.57999999999998</v>
      </c>
      <c r="BN346" s="157">
        <f>SUM(AM346:AQ346)</f>
        <v>174.47</v>
      </c>
      <c r="BO346" s="157">
        <f>SUM(AR346:AU346)</f>
        <v>169.51999999999998</v>
      </c>
      <c r="BP346" s="157">
        <f>SUM(AV346:AY346)</f>
        <v>171.47</v>
      </c>
      <c r="BQ346" s="157">
        <f>SUM(AZ346:BD346)</f>
        <v>178.45000000000002</v>
      </c>
      <c r="BR346" s="157">
        <f>SUM(BF346:BQ346)</f>
        <v>2027.59</v>
      </c>
      <c r="BS346" s="157">
        <f>SUM(BF346:BH346)</f>
        <v>499.15</v>
      </c>
      <c r="BT346" s="157">
        <f>SUM(BI346:BK346)</f>
        <v>520.74</v>
      </c>
      <c r="BU346" s="157">
        <f>SUM(BL346:BN346)</f>
        <v>488.26</v>
      </c>
      <c r="BV346" s="157">
        <f>SUM(BO346:BQ346)</f>
        <v>519.44000000000005</v>
      </c>
      <c r="BW346" s="157">
        <f>SUM(BF346:BK346)</f>
        <v>1019.89</v>
      </c>
      <c r="BX346" s="157">
        <f>SUM(BL346:BQ346)</f>
        <v>1007.7</v>
      </c>
      <c r="BY346" s="157">
        <f>IF(Info!$O$3="Q1",$BS346,IF(Info!$O$3="Q2",$BS346+$BT346,IF(Info!$O$3="Q3",$BS346+$BT346+$BU346,$BR346)))</f>
        <v>499.15</v>
      </c>
      <c r="BZ346" s="157">
        <f>IF(Info!$O$3="Q1",$BS346,IF(Info!$O$3="Q2",$BT346,IF(Info!$O$3="Q3",$BU346,$BV346)))</f>
        <v>499.15</v>
      </c>
      <c r="CA346" s="49"/>
    </row>
    <row r="347" spans="1:79" ht="13.95" customHeight="1" x14ac:dyDescent="0.3">
      <c r="A347" s="269">
        <v>9.81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ht="13.95" customHeight="1" x14ac:dyDescent="0.3">
      <c r="A348" s="269"/>
      <c r="B348" s="78" t="s">
        <v>83</v>
      </c>
      <c r="C348" s="275"/>
      <c r="D348" s="161">
        <f>SUM(E348:BD348)</f>
        <v>201.57999999999998</v>
      </c>
      <c r="E348" s="215">
        <v>4.87</v>
      </c>
      <c r="F348" s="215">
        <v>4.5199999999999996</v>
      </c>
      <c r="G348" s="215">
        <v>3.37</v>
      </c>
      <c r="H348" s="215">
        <v>5.33</v>
      </c>
      <c r="I348" s="215">
        <v>4</v>
      </c>
      <c r="J348" s="215">
        <v>5.19</v>
      </c>
      <c r="K348" s="215">
        <v>3.06</v>
      </c>
      <c r="L348" s="215">
        <v>3.23</v>
      </c>
      <c r="M348" s="215">
        <v>2.64</v>
      </c>
      <c r="N348" s="215">
        <v>2.66</v>
      </c>
      <c r="O348" s="215">
        <v>2.98</v>
      </c>
      <c r="P348" s="215">
        <v>3.75</v>
      </c>
      <c r="Q348" s="772">
        <v>3.03</v>
      </c>
      <c r="R348" s="215">
        <v>5.27</v>
      </c>
      <c r="S348" s="215">
        <v>5.15</v>
      </c>
      <c r="T348" s="215">
        <v>5.03</v>
      </c>
      <c r="U348" s="215">
        <v>3.54</v>
      </c>
      <c r="V348" s="215">
        <v>4.5</v>
      </c>
      <c r="W348" s="215">
        <v>4.29</v>
      </c>
      <c r="X348" s="215">
        <v>3.23</v>
      </c>
      <c r="Y348" s="215">
        <v>3.67</v>
      </c>
      <c r="Z348" s="215">
        <v>3.4</v>
      </c>
      <c r="AA348" s="215">
        <v>3.34</v>
      </c>
      <c r="AB348" s="215">
        <v>2.67</v>
      </c>
      <c r="AC348" s="215">
        <v>4.22</v>
      </c>
      <c r="AD348" s="215">
        <v>2.64</v>
      </c>
      <c r="AE348" s="215">
        <v>4.5599999999999996</v>
      </c>
      <c r="AF348" s="215">
        <v>4.72</v>
      </c>
      <c r="AG348" s="215">
        <v>4.43</v>
      </c>
      <c r="AH348" s="215">
        <v>5.0199999999999996</v>
      </c>
      <c r="AI348" s="215">
        <v>4.33</v>
      </c>
      <c r="AJ348" s="215">
        <v>4.9800000000000004</v>
      </c>
      <c r="AK348" s="215">
        <v>2.99</v>
      </c>
      <c r="AL348" s="215">
        <v>3.03</v>
      </c>
      <c r="AM348" s="215">
        <v>3.62</v>
      </c>
      <c r="AN348" s="215">
        <v>3.49</v>
      </c>
      <c r="AO348" s="215">
        <v>3.64</v>
      </c>
      <c r="AP348" s="215">
        <v>3.87</v>
      </c>
      <c r="AQ348" s="215">
        <v>3.17</v>
      </c>
      <c r="AR348" s="215">
        <v>4.51</v>
      </c>
      <c r="AS348" s="215">
        <v>4.16</v>
      </c>
      <c r="AT348" s="215">
        <v>4.4800000000000004</v>
      </c>
      <c r="AU348" s="215">
        <v>3.64</v>
      </c>
      <c r="AV348" s="215">
        <v>5.31</v>
      </c>
      <c r="AW348" s="215">
        <v>4.12</v>
      </c>
      <c r="AX348" s="215">
        <v>4.93</v>
      </c>
      <c r="AY348" s="215">
        <v>4.63</v>
      </c>
      <c r="AZ348" s="215">
        <v>2.93</v>
      </c>
      <c r="BA348" s="215">
        <v>2.48</v>
      </c>
      <c r="BB348" s="215">
        <v>2.4500000000000002</v>
      </c>
      <c r="BC348" s="215">
        <v>3.21</v>
      </c>
      <c r="BD348" s="215">
        <v>3.3</v>
      </c>
      <c r="BE348" s="271"/>
      <c r="BF348" s="163">
        <f>SUM(E348:H348)</f>
        <v>18.090000000000003</v>
      </c>
      <c r="BG348" s="77">
        <f>SUM(I348:L348)</f>
        <v>15.480000000000002</v>
      </c>
      <c r="BH348" s="77">
        <f>SUM(M348:Q348)</f>
        <v>15.06</v>
      </c>
      <c r="BI348" s="77">
        <f>SUM(R348:U348)</f>
        <v>18.989999999999998</v>
      </c>
      <c r="BJ348" s="77">
        <f>SUM(V348:Y348)</f>
        <v>15.69</v>
      </c>
      <c r="BK348" s="77">
        <f>SUM(Z348:AD348)</f>
        <v>16.27</v>
      </c>
      <c r="BL348" s="77">
        <f>SUM(AE348:AH348)</f>
        <v>18.729999999999997</v>
      </c>
      <c r="BM348" s="77">
        <f>SUM(AI348:AL348)</f>
        <v>15.33</v>
      </c>
      <c r="BN348" s="77">
        <f>SUM(AM348:AQ348)</f>
        <v>17.79</v>
      </c>
      <c r="BO348" s="77">
        <f>SUM(AR348:AU348)</f>
        <v>16.79</v>
      </c>
      <c r="BP348" s="77">
        <f>SUM(AV348:AY348)</f>
        <v>18.989999999999998</v>
      </c>
      <c r="BQ348" s="77">
        <f>SUM(AZ348:BD348)</f>
        <v>14.370000000000001</v>
      </c>
      <c r="BR348" s="157">
        <f>SUM(BF348:BQ348)</f>
        <v>201.58</v>
      </c>
      <c r="BS348" s="77">
        <f>SUM(BF348:BH348)</f>
        <v>48.63000000000001</v>
      </c>
      <c r="BT348" s="77">
        <f>SUM(BI348:BK348)</f>
        <v>50.95</v>
      </c>
      <c r="BU348" s="77">
        <f>SUM(BL348:BN348)</f>
        <v>51.849999999999994</v>
      </c>
      <c r="BV348" s="77">
        <f>SUM(BO348:BQ348)</f>
        <v>50.150000000000006</v>
      </c>
      <c r="BW348" s="77">
        <f>SUM(BF348:BK348)</f>
        <v>99.58</v>
      </c>
      <c r="BX348" s="77">
        <f>SUM(BL348:BQ348)</f>
        <v>101.99999999999999</v>
      </c>
      <c r="BY348" s="77">
        <f>IF(Info!$O$3="Q1",$BS348,IF(Info!$O$3="Q2",$BS348+$BT348,IF(Info!$O$3="Q3",$BS348+$BT348+$BU348,$BR348)))</f>
        <v>48.63000000000001</v>
      </c>
      <c r="BZ348" s="77">
        <f>IF(Info!$O$3="Q1",$BS348,IF(Info!$O$3="Q2",$BT348,IF(Info!$O$3="Q3",$BU348,$BV348)))</f>
        <v>48.63000000000001</v>
      </c>
      <c r="CA348" s="49"/>
    </row>
    <row r="349" spans="1:79" ht="13.95" customHeight="1" x14ac:dyDescent="0.3">
      <c r="A349" s="269"/>
      <c r="B349" s="78" t="s">
        <v>85</v>
      </c>
      <c r="C349" s="275"/>
      <c r="D349" s="161">
        <f>SUM(E349:BD349)</f>
        <v>0</v>
      </c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772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ht="13.95" customHeight="1" x14ac:dyDescent="0.3">
      <c r="A350" s="282"/>
      <c r="B350" s="160" t="s">
        <v>373</v>
      </c>
      <c r="C350" s="275"/>
      <c r="D350" s="161">
        <f>SUM(E350:BD350)</f>
        <v>201.57999999999998</v>
      </c>
      <c r="E350" s="278">
        <f t="shared" ref="E350:AJ350" si="531">SUM(E348:E349)</f>
        <v>4.87</v>
      </c>
      <c r="F350" s="278">
        <f t="shared" si="531"/>
        <v>4.5199999999999996</v>
      </c>
      <c r="G350" s="278">
        <f t="shared" si="531"/>
        <v>3.37</v>
      </c>
      <c r="H350" s="278">
        <f t="shared" si="531"/>
        <v>5.33</v>
      </c>
      <c r="I350" s="278">
        <f t="shared" si="531"/>
        <v>4</v>
      </c>
      <c r="J350" s="278">
        <f t="shared" si="531"/>
        <v>5.19</v>
      </c>
      <c r="K350" s="278">
        <f t="shared" si="531"/>
        <v>3.06</v>
      </c>
      <c r="L350" s="278">
        <f t="shared" si="531"/>
        <v>3.23</v>
      </c>
      <c r="M350" s="278">
        <f t="shared" si="531"/>
        <v>2.64</v>
      </c>
      <c r="N350" s="278">
        <f t="shared" si="531"/>
        <v>2.66</v>
      </c>
      <c r="O350" s="278">
        <f t="shared" si="531"/>
        <v>2.98</v>
      </c>
      <c r="P350" s="278">
        <f t="shared" si="531"/>
        <v>3.75</v>
      </c>
      <c r="Q350" s="786">
        <f t="shared" si="531"/>
        <v>3.03</v>
      </c>
      <c r="R350" s="278">
        <f t="shared" si="531"/>
        <v>5.27</v>
      </c>
      <c r="S350" s="278">
        <f t="shared" si="531"/>
        <v>5.15</v>
      </c>
      <c r="T350" s="278">
        <f t="shared" si="531"/>
        <v>5.03</v>
      </c>
      <c r="U350" s="278">
        <f t="shared" si="531"/>
        <v>3.54</v>
      </c>
      <c r="V350" s="278">
        <f t="shared" si="531"/>
        <v>4.5</v>
      </c>
      <c r="W350" s="278">
        <f t="shared" si="531"/>
        <v>4.29</v>
      </c>
      <c r="X350" s="278">
        <f t="shared" si="531"/>
        <v>3.23</v>
      </c>
      <c r="Y350" s="278">
        <f t="shared" si="531"/>
        <v>3.67</v>
      </c>
      <c r="Z350" s="278">
        <f t="shared" si="531"/>
        <v>3.4</v>
      </c>
      <c r="AA350" s="278">
        <f t="shared" si="531"/>
        <v>3.34</v>
      </c>
      <c r="AB350" s="278">
        <f t="shared" si="531"/>
        <v>2.67</v>
      </c>
      <c r="AC350" s="278">
        <f t="shared" si="531"/>
        <v>4.22</v>
      </c>
      <c r="AD350" s="278">
        <f t="shared" si="531"/>
        <v>2.64</v>
      </c>
      <c r="AE350" s="278">
        <f t="shared" si="531"/>
        <v>4.5599999999999996</v>
      </c>
      <c r="AF350" s="278">
        <f t="shared" si="531"/>
        <v>4.72</v>
      </c>
      <c r="AG350" s="278">
        <f t="shared" si="531"/>
        <v>4.43</v>
      </c>
      <c r="AH350" s="278">
        <f t="shared" si="531"/>
        <v>5.0199999999999996</v>
      </c>
      <c r="AI350" s="278">
        <f t="shared" si="531"/>
        <v>4.33</v>
      </c>
      <c r="AJ350" s="278">
        <f t="shared" si="531"/>
        <v>4.9800000000000004</v>
      </c>
      <c r="AK350" s="278">
        <f t="shared" ref="AK350:BP350" si="532">SUM(AK348:AK349)</f>
        <v>2.99</v>
      </c>
      <c r="AL350" s="278">
        <f t="shared" si="532"/>
        <v>3.03</v>
      </c>
      <c r="AM350" s="278">
        <f t="shared" si="532"/>
        <v>3.62</v>
      </c>
      <c r="AN350" s="278">
        <f t="shared" si="532"/>
        <v>3.49</v>
      </c>
      <c r="AO350" s="278">
        <f t="shared" si="532"/>
        <v>3.64</v>
      </c>
      <c r="AP350" s="278">
        <f t="shared" si="532"/>
        <v>3.87</v>
      </c>
      <c r="AQ350" s="278">
        <f t="shared" si="532"/>
        <v>3.17</v>
      </c>
      <c r="AR350" s="278">
        <f t="shared" si="532"/>
        <v>4.51</v>
      </c>
      <c r="AS350" s="278">
        <f t="shared" si="532"/>
        <v>4.16</v>
      </c>
      <c r="AT350" s="278">
        <f t="shared" si="532"/>
        <v>4.4800000000000004</v>
      </c>
      <c r="AU350" s="278">
        <f t="shared" si="532"/>
        <v>3.64</v>
      </c>
      <c r="AV350" s="278">
        <f t="shared" si="532"/>
        <v>5.31</v>
      </c>
      <c r="AW350" s="278">
        <f t="shared" si="532"/>
        <v>4.12</v>
      </c>
      <c r="AX350" s="278">
        <f t="shared" si="532"/>
        <v>4.93</v>
      </c>
      <c r="AY350" s="278">
        <f t="shared" si="532"/>
        <v>4.63</v>
      </c>
      <c r="AZ350" s="278">
        <f t="shared" si="532"/>
        <v>2.93</v>
      </c>
      <c r="BA350" s="278">
        <f t="shared" si="532"/>
        <v>2.48</v>
      </c>
      <c r="BB350" s="278">
        <f t="shared" si="532"/>
        <v>2.4500000000000002</v>
      </c>
      <c r="BC350" s="278">
        <f t="shared" si="532"/>
        <v>3.21</v>
      </c>
      <c r="BD350" s="278">
        <f t="shared" si="532"/>
        <v>3.3</v>
      </c>
      <c r="BE350" s="271"/>
      <c r="BF350" s="162">
        <f>SUM(E350:H350)</f>
        <v>18.090000000000003</v>
      </c>
      <c r="BG350" s="157">
        <f>SUM(I350:L350)</f>
        <v>15.480000000000002</v>
      </c>
      <c r="BH350" s="157">
        <f>SUM(M350:Q350)</f>
        <v>15.06</v>
      </c>
      <c r="BI350" s="157">
        <f>SUM(R350:U350)</f>
        <v>18.989999999999998</v>
      </c>
      <c r="BJ350" s="157">
        <f>SUM(V350:Y350)</f>
        <v>15.69</v>
      </c>
      <c r="BK350" s="157">
        <f>SUM(Z350:AD350)</f>
        <v>16.27</v>
      </c>
      <c r="BL350" s="157">
        <f>SUM(AE350:AH350)</f>
        <v>18.729999999999997</v>
      </c>
      <c r="BM350" s="157">
        <f>SUM(AI350:AL350)</f>
        <v>15.33</v>
      </c>
      <c r="BN350" s="157">
        <f>SUM(AM350:AQ350)</f>
        <v>17.79</v>
      </c>
      <c r="BO350" s="157">
        <f>SUM(AR350:AU350)</f>
        <v>16.79</v>
      </c>
      <c r="BP350" s="157">
        <f>SUM(AV350:AY350)</f>
        <v>18.989999999999998</v>
      </c>
      <c r="BQ350" s="157">
        <f>SUM(AZ350:BD350)</f>
        <v>14.370000000000001</v>
      </c>
      <c r="BR350" s="157">
        <f>SUM(BF350:BQ350)</f>
        <v>201.58</v>
      </c>
      <c r="BS350" s="157">
        <f>SUM(BF350:BH350)</f>
        <v>48.63000000000001</v>
      </c>
      <c r="BT350" s="157">
        <f>SUM(BI350:BK350)</f>
        <v>50.95</v>
      </c>
      <c r="BU350" s="157">
        <f>SUM(BL350:BN350)</f>
        <v>51.849999999999994</v>
      </c>
      <c r="BV350" s="157">
        <f>SUM(BO350:BQ350)</f>
        <v>50.150000000000006</v>
      </c>
      <c r="BW350" s="157">
        <f>SUM(BF350:BK350)</f>
        <v>99.58</v>
      </c>
      <c r="BX350" s="157">
        <f>SUM(BL350:BQ350)</f>
        <v>101.99999999999999</v>
      </c>
      <c r="BY350" s="157">
        <f>IF(Info!$O$3="Q1",$BS350,IF(Info!$O$3="Q2",$BS350+$BT350,IF(Info!$O$3="Q3",$BS350+$BT350+$BU350,$BR350)))</f>
        <v>48.63000000000001</v>
      </c>
      <c r="BZ350" s="157">
        <f>IF(Info!$O$3="Q1",$BS350,IF(Info!$O$3="Q2",$BT350,IF(Info!$O$3="Q3",$BU350,$BV350)))</f>
        <v>48.63000000000001</v>
      </c>
      <c r="CA350" s="49"/>
    </row>
    <row r="351" spans="1:79" ht="13.95" customHeight="1" x14ac:dyDescent="0.3">
      <c r="A351" s="269">
        <v>7.4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ht="13.95" customHeight="1" x14ac:dyDescent="0.3">
      <c r="A352" s="269"/>
      <c r="B352" s="78" t="s">
        <v>87</v>
      </c>
      <c r="C352" s="275"/>
      <c r="D352" s="161">
        <f t="shared" ref="D352:D363" si="533">SUM(E352:BD352)</f>
        <v>48146.010000000009</v>
      </c>
      <c r="E352" s="215">
        <v>921.69</v>
      </c>
      <c r="F352" s="215">
        <v>768.84</v>
      </c>
      <c r="G352" s="215">
        <v>979.74</v>
      </c>
      <c r="H352" s="215">
        <v>987.98</v>
      </c>
      <c r="I352" s="215">
        <v>1053.76</v>
      </c>
      <c r="J352" s="215">
        <v>1113.33</v>
      </c>
      <c r="K352" s="215">
        <v>674.34</v>
      </c>
      <c r="L352" s="215">
        <v>798.96</v>
      </c>
      <c r="M352" s="215">
        <v>718.63</v>
      </c>
      <c r="N352" s="215">
        <v>617.79</v>
      </c>
      <c r="O352" s="215">
        <v>679.06</v>
      </c>
      <c r="P352" s="215">
        <v>596.30999999999995</v>
      </c>
      <c r="Q352" s="772">
        <v>588.17999999999995</v>
      </c>
      <c r="R352" s="215">
        <v>656.69</v>
      </c>
      <c r="S352" s="215">
        <v>757.21</v>
      </c>
      <c r="T352" s="215">
        <v>806.04</v>
      </c>
      <c r="U352" s="215">
        <v>926.22</v>
      </c>
      <c r="V352" s="215">
        <v>735.41</v>
      </c>
      <c r="W352" s="215">
        <v>1056.1199999999999</v>
      </c>
      <c r="X352" s="215">
        <v>689.38</v>
      </c>
      <c r="Y352" s="215">
        <v>776.56</v>
      </c>
      <c r="Z352" s="215">
        <v>1450.6</v>
      </c>
      <c r="AA352" s="215">
        <v>1230.25</v>
      </c>
      <c r="AB352" s="215">
        <v>1604.81</v>
      </c>
      <c r="AC352" s="215">
        <v>1384.56</v>
      </c>
      <c r="AD352" s="215">
        <v>1398.25</v>
      </c>
      <c r="AE352" s="215">
        <v>865.61</v>
      </c>
      <c r="AF352" s="215">
        <v>766.74</v>
      </c>
      <c r="AG352" s="215">
        <v>618.41999999999996</v>
      </c>
      <c r="AH352" s="215">
        <v>1097.6600000000001</v>
      </c>
      <c r="AI352" s="215">
        <v>869.08</v>
      </c>
      <c r="AJ352" s="215">
        <v>1108.81</v>
      </c>
      <c r="AK352" s="215">
        <v>718.2</v>
      </c>
      <c r="AL352" s="215">
        <v>789.79</v>
      </c>
      <c r="AM352" s="215">
        <v>506.11</v>
      </c>
      <c r="AN352" s="215">
        <v>690.88</v>
      </c>
      <c r="AO352" s="215">
        <v>851.98</v>
      </c>
      <c r="AP352" s="215">
        <v>757.14</v>
      </c>
      <c r="AQ352" s="215">
        <v>680.77</v>
      </c>
      <c r="AR352" s="215">
        <v>885.32</v>
      </c>
      <c r="AS352" s="215">
        <v>1046.69</v>
      </c>
      <c r="AT352" s="215">
        <v>830.35</v>
      </c>
      <c r="AU352" s="215">
        <v>1065.03</v>
      </c>
      <c r="AV352" s="215">
        <v>984.5</v>
      </c>
      <c r="AW352" s="215">
        <v>1003.39</v>
      </c>
      <c r="AX352" s="215">
        <v>796.57</v>
      </c>
      <c r="AY352" s="215">
        <v>814.58</v>
      </c>
      <c r="AZ352" s="215">
        <v>1444.45</v>
      </c>
      <c r="BA352" s="215">
        <v>1132.08</v>
      </c>
      <c r="BB352" s="215">
        <v>1430.26</v>
      </c>
      <c r="BC352" s="215">
        <v>1031.3499999999999</v>
      </c>
      <c r="BD352" s="215">
        <v>1389.54</v>
      </c>
      <c r="BE352" s="271"/>
      <c r="BF352" s="163">
        <f t="shared" ref="BF352:BF363" si="534">SUM(E352:H352)</f>
        <v>3658.2500000000005</v>
      </c>
      <c r="BG352" s="77">
        <f t="shared" ref="BG352:BG363" si="535">SUM(I352:L352)</f>
        <v>3640.3900000000003</v>
      </c>
      <c r="BH352" s="77">
        <f t="shared" ref="BH352:BH363" si="536">SUM(M352:Q352)</f>
        <v>3199.97</v>
      </c>
      <c r="BI352" s="77">
        <f t="shared" ref="BI352:BI363" si="537">SUM(R352:U352)</f>
        <v>3146.16</v>
      </c>
      <c r="BJ352" s="77">
        <f t="shared" ref="BJ352:BJ363" si="538">SUM(V352:Y352)</f>
        <v>3257.47</v>
      </c>
      <c r="BK352" s="77">
        <f t="shared" ref="BK352:BK363" si="539">SUM(Z352:AD352)</f>
        <v>7068.4699999999993</v>
      </c>
      <c r="BL352" s="77">
        <f t="shared" ref="BL352:BL363" si="540">SUM(AE352:AH352)</f>
        <v>3348.4300000000003</v>
      </c>
      <c r="BM352" s="77">
        <f t="shared" ref="BM352:BM363" si="541">SUM(AI352:AL352)</f>
        <v>3485.88</v>
      </c>
      <c r="BN352" s="77">
        <f t="shared" ref="BN352:BN363" si="542">SUM(AM352:AQ352)</f>
        <v>3486.88</v>
      </c>
      <c r="BO352" s="77">
        <f t="shared" ref="BO352:BO363" si="543">SUM(AR352:AU352)</f>
        <v>3827.3900000000003</v>
      </c>
      <c r="BP352" s="77">
        <f t="shared" ref="BP352:BP363" si="544">SUM(AV352:AY352)</f>
        <v>3599.04</v>
      </c>
      <c r="BQ352" s="77">
        <f t="shared" ref="BQ352:BQ363" si="545">SUM(AZ352:BD352)</f>
        <v>6427.6799999999994</v>
      </c>
      <c r="BR352" s="157">
        <f t="shared" ref="BR352:BR363" si="546">SUM(BF352:BQ352)</f>
        <v>48146.01</v>
      </c>
      <c r="BS352" s="77">
        <f t="shared" ref="BS352:BS363" si="547">SUM(BF352:BH352)</f>
        <v>10498.61</v>
      </c>
      <c r="BT352" s="77">
        <f t="shared" ref="BT352:BT363" si="548">SUM(BI352:BK352)</f>
        <v>13472.099999999999</v>
      </c>
      <c r="BU352" s="77">
        <f t="shared" ref="BU352:BU363" si="549">SUM(BL352:BN352)</f>
        <v>10321.19</v>
      </c>
      <c r="BV352" s="77">
        <f t="shared" ref="BV352:BV363" si="550">SUM(BO352:BQ352)</f>
        <v>13854.11</v>
      </c>
      <c r="BW352" s="77">
        <f t="shared" ref="BW352:BW363" si="551">SUM(BF352:BK352)</f>
        <v>23970.71</v>
      </c>
      <c r="BX352" s="77">
        <f t="shared" ref="BX352:BX363" si="552">SUM(BL352:BQ352)</f>
        <v>24175.300000000003</v>
      </c>
      <c r="BY352" s="77">
        <f>IF(Info!$O$3="Q1",$BS352,IF(Info!$O$3="Q2",$BS352+$BT352,IF(Info!$O$3="Q3",$BS352+$BT352+$BU352,$BR352)))</f>
        <v>10498.61</v>
      </c>
      <c r="BZ352" s="77">
        <f>IF(Info!$O$3="Q1",$BS352,IF(Info!$O$3="Q2",$BT352,IF(Info!$O$3="Q3",$BU352,$BV352)))</f>
        <v>10498.61</v>
      </c>
      <c r="CA352" s="49"/>
    </row>
    <row r="353" spans="1:79" ht="13.95" customHeight="1" x14ac:dyDescent="0.3">
      <c r="A353" s="269"/>
      <c r="B353" s="78" t="s">
        <v>89</v>
      </c>
      <c r="C353" s="275"/>
      <c r="D353" s="161">
        <f t="shared" si="533"/>
        <v>0</v>
      </c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772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71"/>
      <c r="BF353" s="163">
        <f t="shared" si="534"/>
        <v>0</v>
      </c>
      <c r="BG353" s="77">
        <f t="shared" si="535"/>
        <v>0</v>
      </c>
      <c r="BH353" s="77">
        <f t="shared" si="536"/>
        <v>0</v>
      </c>
      <c r="BI353" s="77">
        <f t="shared" si="537"/>
        <v>0</v>
      </c>
      <c r="BJ353" s="77">
        <f t="shared" si="538"/>
        <v>0</v>
      </c>
      <c r="BK353" s="77">
        <f t="shared" si="539"/>
        <v>0</v>
      </c>
      <c r="BL353" s="77">
        <f t="shared" si="540"/>
        <v>0</v>
      </c>
      <c r="BM353" s="77">
        <f t="shared" si="541"/>
        <v>0</v>
      </c>
      <c r="BN353" s="77">
        <f t="shared" si="542"/>
        <v>0</v>
      </c>
      <c r="BO353" s="77">
        <f t="shared" si="543"/>
        <v>0</v>
      </c>
      <c r="BP353" s="77">
        <f t="shared" si="544"/>
        <v>0</v>
      </c>
      <c r="BQ353" s="77">
        <f t="shared" si="545"/>
        <v>0</v>
      </c>
      <c r="BR353" s="157">
        <f t="shared" si="546"/>
        <v>0</v>
      </c>
      <c r="BS353" s="77">
        <f t="shared" si="547"/>
        <v>0</v>
      </c>
      <c r="BT353" s="77">
        <f t="shared" si="548"/>
        <v>0</v>
      </c>
      <c r="BU353" s="77">
        <f t="shared" si="549"/>
        <v>0</v>
      </c>
      <c r="BV353" s="77">
        <f t="shared" si="550"/>
        <v>0</v>
      </c>
      <c r="BW353" s="77">
        <f t="shared" si="551"/>
        <v>0</v>
      </c>
      <c r="BX353" s="77">
        <f t="shared" si="552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ht="13.95" customHeight="1" x14ac:dyDescent="0.3">
      <c r="A354" s="269"/>
      <c r="B354" s="78" t="s">
        <v>91</v>
      </c>
      <c r="C354" s="275"/>
      <c r="D354" s="161">
        <f t="shared" si="533"/>
        <v>50516.040000000015</v>
      </c>
      <c r="E354" s="215">
        <v>1006.86</v>
      </c>
      <c r="F354" s="215">
        <v>754.15</v>
      </c>
      <c r="G354" s="215">
        <v>1124.01</v>
      </c>
      <c r="H354" s="215">
        <v>963.06</v>
      </c>
      <c r="I354" s="215">
        <v>670.25</v>
      </c>
      <c r="J354" s="215">
        <v>1116.71</v>
      </c>
      <c r="K354" s="215">
        <v>813.68</v>
      </c>
      <c r="L354" s="215">
        <v>1022.76</v>
      </c>
      <c r="M354" s="215">
        <v>628.08000000000004</v>
      </c>
      <c r="N354" s="215">
        <v>878.29</v>
      </c>
      <c r="O354" s="215">
        <v>801.55</v>
      </c>
      <c r="P354" s="215">
        <v>569.66999999999996</v>
      </c>
      <c r="Q354" s="772">
        <v>699.01</v>
      </c>
      <c r="R354" s="215">
        <v>869.04</v>
      </c>
      <c r="S354" s="215">
        <v>631.91999999999996</v>
      </c>
      <c r="T354" s="215">
        <v>679.75</v>
      </c>
      <c r="U354" s="215">
        <v>781.95</v>
      </c>
      <c r="V354" s="215">
        <v>855.31</v>
      </c>
      <c r="W354" s="215">
        <v>846.57</v>
      </c>
      <c r="X354" s="215">
        <v>924.4</v>
      </c>
      <c r="Y354" s="215">
        <v>877.08</v>
      </c>
      <c r="Z354" s="215">
        <v>1246.8800000000001</v>
      </c>
      <c r="AA354" s="215">
        <v>1484.73</v>
      </c>
      <c r="AB354" s="215">
        <v>1108.8499999999999</v>
      </c>
      <c r="AC354" s="215">
        <v>1799.69</v>
      </c>
      <c r="AD354" s="215">
        <v>1590.05</v>
      </c>
      <c r="AE354" s="215">
        <v>764.32</v>
      </c>
      <c r="AF354" s="215">
        <v>783.69</v>
      </c>
      <c r="AG354" s="215">
        <v>1040.17</v>
      </c>
      <c r="AH354" s="215">
        <v>885.86</v>
      </c>
      <c r="AI354" s="215">
        <v>977.84</v>
      </c>
      <c r="AJ354" s="215">
        <v>764.61</v>
      </c>
      <c r="AK354" s="215">
        <v>1033.6300000000001</v>
      </c>
      <c r="AL354" s="215">
        <v>800.36</v>
      </c>
      <c r="AM354" s="215">
        <v>767.7</v>
      </c>
      <c r="AN354" s="215">
        <v>895.38</v>
      </c>
      <c r="AO354" s="215">
        <v>730.11</v>
      </c>
      <c r="AP354" s="215">
        <v>818.98</v>
      </c>
      <c r="AQ354" s="215">
        <v>789.19</v>
      </c>
      <c r="AR354" s="215">
        <v>967.05</v>
      </c>
      <c r="AS354" s="215">
        <v>622.19000000000005</v>
      </c>
      <c r="AT354" s="215">
        <v>855.75</v>
      </c>
      <c r="AU354" s="215">
        <v>1112.53</v>
      </c>
      <c r="AV354" s="215">
        <v>1016.51</v>
      </c>
      <c r="AW354" s="215">
        <v>1012.99</v>
      </c>
      <c r="AX354" s="215">
        <v>909.48</v>
      </c>
      <c r="AY354" s="215">
        <v>984.44</v>
      </c>
      <c r="AZ354" s="215">
        <v>1460.08</v>
      </c>
      <c r="BA354" s="215">
        <v>1115.53</v>
      </c>
      <c r="BB354" s="215">
        <v>1498.04</v>
      </c>
      <c r="BC354" s="215">
        <v>1490.29</v>
      </c>
      <c r="BD354" s="215">
        <v>1675.02</v>
      </c>
      <c r="BE354" s="271"/>
      <c r="BF354" s="163">
        <f t="shared" si="534"/>
        <v>3848.08</v>
      </c>
      <c r="BG354" s="77">
        <f t="shared" si="535"/>
        <v>3623.3999999999996</v>
      </c>
      <c r="BH354" s="77">
        <f t="shared" si="536"/>
        <v>3576.6000000000004</v>
      </c>
      <c r="BI354" s="77">
        <f t="shared" si="537"/>
        <v>2962.66</v>
      </c>
      <c r="BJ354" s="77">
        <f t="shared" si="538"/>
        <v>3503.36</v>
      </c>
      <c r="BK354" s="77">
        <f t="shared" si="539"/>
        <v>7230.2</v>
      </c>
      <c r="BL354" s="77">
        <f t="shared" si="540"/>
        <v>3474.0400000000004</v>
      </c>
      <c r="BM354" s="77">
        <f t="shared" si="541"/>
        <v>3576.44</v>
      </c>
      <c r="BN354" s="77">
        <f t="shared" si="542"/>
        <v>4001.36</v>
      </c>
      <c r="BO354" s="77">
        <f t="shared" si="543"/>
        <v>3557.5199999999995</v>
      </c>
      <c r="BP354" s="77">
        <f t="shared" si="544"/>
        <v>3923.42</v>
      </c>
      <c r="BQ354" s="77">
        <f t="shared" si="545"/>
        <v>7238.9599999999991</v>
      </c>
      <c r="BR354" s="157">
        <f t="shared" si="546"/>
        <v>50516.039999999994</v>
      </c>
      <c r="BS354" s="77">
        <f t="shared" si="547"/>
        <v>11048.08</v>
      </c>
      <c r="BT354" s="77">
        <f t="shared" si="548"/>
        <v>13696.220000000001</v>
      </c>
      <c r="BU354" s="77">
        <f t="shared" si="549"/>
        <v>11051.84</v>
      </c>
      <c r="BV354" s="77">
        <f t="shared" si="550"/>
        <v>14719.899999999998</v>
      </c>
      <c r="BW354" s="77">
        <f t="shared" si="551"/>
        <v>24744.3</v>
      </c>
      <c r="BX354" s="77">
        <f t="shared" si="552"/>
        <v>25771.739999999998</v>
      </c>
      <c r="BY354" s="77">
        <f>IF(Info!$O$3="Q1",$BS354,IF(Info!$O$3="Q2",$BS354+$BT354,IF(Info!$O$3="Q3",$BS354+$BT354+$BU354,$BR354)))</f>
        <v>11048.08</v>
      </c>
      <c r="BZ354" s="77">
        <f>IF(Info!$O$3="Q1",$BS354,IF(Info!$O$3="Q2",$BT354,IF(Info!$O$3="Q3",$BU354,$BV354)))</f>
        <v>11048.08</v>
      </c>
      <c r="CA354" s="49"/>
    </row>
    <row r="355" spans="1:79" ht="13.95" customHeight="1" x14ac:dyDescent="0.3">
      <c r="A355" s="269"/>
      <c r="B355" s="78" t="s">
        <v>93</v>
      </c>
      <c r="C355" s="275"/>
      <c r="D355" s="161">
        <f t="shared" si="533"/>
        <v>0</v>
      </c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772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71"/>
      <c r="BF355" s="163">
        <f t="shared" si="534"/>
        <v>0</v>
      </c>
      <c r="BG355" s="77">
        <f t="shared" si="535"/>
        <v>0</v>
      </c>
      <c r="BH355" s="77">
        <f t="shared" si="536"/>
        <v>0</v>
      </c>
      <c r="BI355" s="77">
        <f t="shared" si="537"/>
        <v>0</v>
      </c>
      <c r="BJ355" s="77">
        <f t="shared" si="538"/>
        <v>0</v>
      </c>
      <c r="BK355" s="77">
        <f t="shared" si="539"/>
        <v>0</v>
      </c>
      <c r="BL355" s="77">
        <f t="shared" si="540"/>
        <v>0</v>
      </c>
      <c r="BM355" s="77">
        <f t="shared" si="541"/>
        <v>0</v>
      </c>
      <c r="BN355" s="77">
        <f t="shared" si="542"/>
        <v>0</v>
      </c>
      <c r="BO355" s="77">
        <f t="shared" si="543"/>
        <v>0</v>
      </c>
      <c r="BP355" s="77">
        <f t="shared" si="544"/>
        <v>0</v>
      </c>
      <c r="BQ355" s="77">
        <f t="shared" si="545"/>
        <v>0</v>
      </c>
      <c r="BR355" s="157">
        <f t="shared" si="546"/>
        <v>0</v>
      </c>
      <c r="BS355" s="77">
        <f t="shared" si="547"/>
        <v>0</v>
      </c>
      <c r="BT355" s="77">
        <f t="shared" si="548"/>
        <v>0</v>
      </c>
      <c r="BU355" s="77">
        <f t="shared" si="549"/>
        <v>0</v>
      </c>
      <c r="BV355" s="77">
        <f t="shared" si="550"/>
        <v>0</v>
      </c>
      <c r="BW355" s="77">
        <f t="shared" si="551"/>
        <v>0</v>
      </c>
      <c r="BX355" s="77">
        <f t="shared" si="552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ht="13.95" customHeight="1" x14ac:dyDescent="0.3">
      <c r="A356" s="269"/>
      <c r="B356" s="78" t="s">
        <v>95</v>
      </c>
      <c r="C356" s="275"/>
      <c r="D356" s="161">
        <f t="shared" si="533"/>
        <v>0</v>
      </c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772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71"/>
      <c r="BF356" s="163">
        <f t="shared" si="534"/>
        <v>0</v>
      </c>
      <c r="BG356" s="77">
        <f t="shared" si="535"/>
        <v>0</v>
      </c>
      <c r="BH356" s="77">
        <f t="shared" si="536"/>
        <v>0</v>
      </c>
      <c r="BI356" s="77">
        <f t="shared" si="537"/>
        <v>0</v>
      </c>
      <c r="BJ356" s="77">
        <f t="shared" si="538"/>
        <v>0</v>
      </c>
      <c r="BK356" s="77">
        <f t="shared" si="539"/>
        <v>0</v>
      </c>
      <c r="BL356" s="77">
        <f t="shared" si="540"/>
        <v>0</v>
      </c>
      <c r="BM356" s="77">
        <f t="shared" si="541"/>
        <v>0</v>
      </c>
      <c r="BN356" s="77">
        <f t="shared" si="542"/>
        <v>0</v>
      </c>
      <c r="BO356" s="77">
        <f t="shared" si="543"/>
        <v>0</v>
      </c>
      <c r="BP356" s="77">
        <f t="shared" si="544"/>
        <v>0</v>
      </c>
      <c r="BQ356" s="77">
        <f t="shared" si="545"/>
        <v>0</v>
      </c>
      <c r="BR356" s="157">
        <f t="shared" si="546"/>
        <v>0</v>
      </c>
      <c r="BS356" s="77">
        <f t="shared" si="547"/>
        <v>0</v>
      </c>
      <c r="BT356" s="77">
        <f t="shared" si="548"/>
        <v>0</v>
      </c>
      <c r="BU356" s="77">
        <f t="shared" si="549"/>
        <v>0</v>
      </c>
      <c r="BV356" s="77">
        <f t="shared" si="550"/>
        <v>0</v>
      </c>
      <c r="BW356" s="77">
        <f t="shared" si="551"/>
        <v>0</v>
      </c>
      <c r="BX356" s="77">
        <f t="shared" si="552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ht="13.95" customHeight="1" x14ac:dyDescent="0.3">
      <c r="A357" s="269"/>
      <c r="B357" s="78" t="s">
        <v>97</v>
      </c>
      <c r="C357" s="275"/>
      <c r="D357" s="161">
        <f t="shared" si="533"/>
        <v>0</v>
      </c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772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5"/>
      <c r="AG357" s="215"/>
      <c r="AH357" s="215"/>
      <c r="AI357" s="215"/>
      <c r="AJ357" s="215"/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71"/>
      <c r="BF357" s="163">
        <f t="shared" si="534"/>
        <v>0</v>
      </c>
      <c r="BG357" s="77">
        <f t="shared" si="535"/>
        <v>0</v>
      </c>
      <c r="BH357" s="77">
        <f t="shared" si="536"/>
        <v>0</v>
      </c>
      <c r="BI357" s="77">
        <f t="shared" si="537"/>
        <v>0</v>
      </c>
      <c r="BJ357" s="77">
        <f t="shared" si="538"/>
        <v>0</v>
      </c>
      <c r="BK357" s="77">
        <f t="shared" si="539"/>
        <v>0</v>
      </c>
      <c r="BL357" s="77">
        <f t="shared" si="540"/>
        <v>0</v>
      </c>
      <c r="BM357" s="77">
        <f t="shared" si="541"/>
        <v>0</v>
      </c>
      <c r="BN357" s="77">
        <f t="shared" si="542"/>
        <v>0</v>
      </c>
      <c r="BO357" s="77">
        <f t="shared" si="543"/>
        <v>0</v>
      </c>
      <c r="BP357" s="77">
        <f t="shared" si="544"/>
        <v>0</v>
      </c>
      <c r="BQ357" s="77">
        <f t="shared" si="545"/>
        <v>0</v>
      </c>
      <c r="BR357" s="157">
        <f t="shared" si="546"/>
        <v>0</v>
      </c>
      <c r="BS357" s="77">
        <f t="shared" si="547"/>
        <v>0</v>
      </c>
      <c r="BT357" s="77">
        <f t="shared" si="548"/>
        <v>0</v>
      </c>
      <c r="BU357" s="77">
        <f t="shared" si="549"/>
        <v>0</v>
      </c>
      <c r="BV357" s="77">
        <f t="shared" si="550"/>
        <v>0</v>
      </c>
      <c r="BW357" s="77">
        <f t="shared" si="551"/>
        <v>0</v>
      </c>
      <c r="BX357" s="77">
        <f t="shared" si="552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ht="13.95" customHeight="1" x14ac:dyDescent="0.3">
      <c r="A358" s="269"/>
      <c r="B358" s="78" t="s">
        <v>99</v>
      </c>
      <c r="C358" s="275"/>
      <c r="D358" s="161">
        <f t="shared" si="533"/>
        <v>0</v>
      </c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772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215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71"/>
      <c r="BF358" s="163">
        <f t="shared" si="534"/>
        <v>0</v>
      </c>
      <c r="BG358" s="77">
        <f t="shared" si="535"/>
        <v>0</v>
      </c>
      <c r="BH358" s="77">
        <f t="shared" si="536"/>
        <v>0</v>
      </c>
      <c r="BI358" s="77">
        <f t="shared" si="537"/>
        <v>0</v>
      </c>
      <c r="BJ358" s="77">
        <f t="shared" si="538"/>
        <v>0</v>
      </c>
      <c r="BK358" s="77">
        <f t="shared" si="539"/>
        <v>0</v>
      </c>
      <c r="BL358" s="77">
        <f t="shared" si="540"/>
        <v>0</v>
      </c>
      <c r="BM358" s="77">
        <f t="shared" si="541"/>
        <v>0</v>
      </c>
      <c r="BN358" s="77">
        <f t="shared" si="542"/>
        <v>0</v>
      </c>
      <c r="BO358" s="77">
        <f t="shared" si="543"/>
        <v>0</v>
      </c>
      <c r="BP358" s="77">
        <f t="shared" si="544"/>
        <v>0</v>
      </c>
      <c r="BQ358" s="77">
        <f t="shared" si="545"/>
        <v>0</v>
      </c>
      <c r="BR358" s="157">
        <f t="shared" si="546"/>
        <v>0</v>
      </c>
      <c r="BS358" s="77">
        <f t="shared" si="547"/>
        <v>0</v>
      </c>
      <c r="BT358" s="77">
        <f t="shared" si="548"/>
        <v>0</v>
      </c>
      <c r="BU358" s="77">
        <f t="shared" si="549"/>
        <v>0</v>
      </c>
      <c r="BV358" s="77">
        <f t="shared" si="550"/>
        <v>0</v>
      </c>
      <c r="BW358" s="77">
        <f t="shared" si="551"/>
        <v>0</v>
      </c>
      <c r="BX358" s="77">
        <f t="shared" si="552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ht="13.95" customHeight="1" x14ac:dyDescent="0.3">
      <c r="A359" s="269"/>
      <c r="B359" s="78" t="s">
        <v>375</v>
      </c>
      <c r="C359" s="275"/>
      <c r="D359" s="161">
        <f t="shared" si="533"/>
        <v>39440.079999999994</v>
      </c>
      <c r="E359" s="215">
        <v>655.04</v>
      </c>
      <c r="F359" s="215">
        <v>920.63</v>
      </c>
      <c r="G359" s="215">
        <v>597.13</v>
      </c>
      <c r="H359" s="215">
        <v>1053.93</v>
      </c>
      <c r="I359" s="215">
        <v>636.16</v>
      </c>
      <c r="J359" s="215">
        <v>590.84</v>
      </c>
      <c r="K359" s="215">
        <v>737.72</v>
      </c>
      <c r="L359" s="215">
        <v>656.86</v>
      </c>
      <c r="M359" s="215">
        <v>740.4</v>
      </c>
      <c r="N359" s="215">
        <v>628.72</v>
      </c>
      <c r="O359" s="215">
        <v>774.08</v>
      </c>
      <c r="P359" s="215">
        <v>832.11</v>
      </c>
      <c r="Q359" s="772">
        <v>813.09</v>
      </c>
      <c r="R359" s="215">
        <v>948.1</v>
      </c>
      <c r="S359" s="215">
        <v>612.44000000000005</v>
      </c>
      <c r="T359" s="215">
        <v>650.21</v>
      </c>
      <c r="U359" s="215">
        <v>684.73</v>
      </c>
      <c r="V359" s="215">
        <v>743.38</v>
      </c>
      <c r="W359" s="215">
        <v>911.41</v>
      </c>
      <c r="X359" s="215">
        <v>843.27</v>
      </c>
      <c r="Y359" s="215">
        <v>737.75</v>
      </c>
      <c r="Z359" s="215">
        <v>534.16</v>
      </c>
      <c r="AA359" s="215">
        <v>828.76</v>
      </c>
      <c r="AB359" s="215">
        <v>601.6</v>
      </c>
      <c r="AC359" s="215">
        <v>606.36</v>
      </c>
      <c r="AD359" s="215">
        <v>772.89</v>
      </c>
      <c r="AE359" s="215">
        <v>940.66</v>
      </c>
      <c r="AF359" s="215">
        <v>901.99</v>
      </c>
      <c r="AG359" s="215">
        <v>926.9</v>
      </c>
      <c r="AH359" s="215">
        <v>885.42</v>
      </c>
      <c r="AI359" s="215">
        <v>677.21</v>
      </c>
      <c r="AJ359" s="215">
        <v>704.25</v>
      </c>
      <c r="AK359" s="215">
        <v>859.52</v>
      </c>
      <c r="AL359" s="215">
        <v>693.46</v>
      </c>
      <c r="AM359" s="215">
        <v>852.99</v>
      </c>
      <c r="AN359" s="215">
        <v>583.77</v>
      </c>
      <c r="AO359" s="215">
        <v>580.34</v>
      </c>
      <c r="AP359" s="215">
        <v>547.75</v>
      </c>
      <c r="AQ359" s="215">
        <v>746.18</v>
      </c>
      <c r="AR359" s="215">
        <v>739.39</v>
      </c>
      <c r="AS359" s="215">
        <v>755.22</v>
      </c>
      <c r="AT359" s="215">
        <v>1046.7</v>
      </c>
      <c r="AU359" s="215">
        <v>977.78</v>
      </c>
      <c r="AV359" s="215">
        <v>717.67</v>
      </c>
      <c r="AW359" s="215">
        <v>642.13</v>
      </c>
      <c r="AX359" s="215">
        <v>918.59</v>
      </c>
      <c r="AY359" s="215">
        <v>770.62</v>
      </c>
      <c r="AZ359" s="215">
        <v>855.88</v>
      </c>
      <c r="BA359" s="215">
        <v>791.38</v>
      </c>
      <c r="BB359" s="215">
        <v>845.7</v>
      </c>
      <c r="BC359" s="215">
        <v>785.9</v>
      </c>
      <c r="BD359" s="215">
        <v>580.91</v>
      </c>
      <c r="BE359" s="271"/>
      <c r="BF359" s="163">
        <f t="shared" si="534"/>
        <v>3226.7300000000005</v>
      </c>
      <c r="BG359" s="77">
        <f t="shared" si="535"/>
        <v>2621.58</v>
      </c>
      <c r="BH359" s="77">
        <f t="shared" si="536"/>
        <v>3788.4</v>
      </c>
      <c r="BI359" s="77">
        <f t="shared" si="537"/>
        <v>2895.48</v>
      </c>
      <c r="BJ359" s="77">
        <f t="shared" si="538"/>
        <v>3235.81</v>
      </c>
      <c r="BK359" s="77">
        <f t="shared" si="539"/>
        <v>3343.77</v>
      </c>
      <c r="BL359" s="77">
        <f t="shared" si="540"/>
        <v>3654.9700000000003</v>
      </c>
      <c r="BM359" s="77">
        <f t="shared" si="541"/>
        <v>2934.44</v>
      </c>
      <c r="BN359" s="77">
        <f t="shared" si="542"/>
        <v>3311.0299999999997</v>
      </c>
      <c r="BO359" s="77">
        <f t="shared" si="543"/>
        <v>3519.09</v>
      </c>
      <c r="BP359" s="77">
        <f t="shared" si="544"/>
        <v>3049.0099999999998</v>
      </c>
      <c r="BQ359" s="77">
        <f t="shared" si="545"/>
        <v>3859.77</v>
      </c>
      <c r="BR359" s="157">
        <f t="shared" si="546"/>
        <v>39440.079999999994</v>
      </c>
      <c r="BS359" s="77">
        <f t="shared" si="547"/>
        <v>9636.7100000000009</v>
      </c>
      <c r="BT359" s="77">
        <f t="shared" si="548"/>
        <v>9475.06</v>
      </c>
      <c r="BU359" s="77">
        <f t="shared" si="549"/>
        <v>9900.4399999999987</v>
      </c>
      <c r="BV359" s="77">
        <f t="shared" si="550"/>
        <v>10427.870000000001</v>
      </c>
      <c r="BW359" s="77">
        <f t="shared" si="551"/>
        <v>19111.77</v>
      </c>
      <c r="BX359" s="77">
        <f t="shared" si="552"/>
        <v>20328.309999999998</v>
      </c>
      <c r="BY359" s="77">
        <f>IF(Info!$O$3="Q1",$BS359,IF(Info!$O$3="Q2",$BS359+$BT359,IF(Info!$O$3="Q3",$BS359+$BT359+$BU359,$BR359)))</f>
        <v>9636.7100000000009</v>
      </c>
      <c r="BZ359" s="77">
        <f>IF(Info!$O$3="Q1",$BS359,IF(Info!$O$3="Q2",$BT359,IF(Info!$O$3="Q3",$BU359,$BV359)))</f>
        <v>9636.7100000000009</v>
      </c>
      <c r="CA359" s="49"/>
    </row>
    <row r="360" spans="1:79" ht="13.95" customHeight="1" x14ac:dyDescent="0.3">
      <c r="A360" s="269"/>
      <c r="B360" s="78" t="s">
        <v>103</v>
      </c>
      <c r="C360" s="275"/>
      <c r="D360" s="161">
        <f t="shared" si="533"/>
        <v>0</v>
      </c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772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71"/>
      <c r="BF360" s="163">
        <f t="shared" si="534"/>
        <v>0</v>
      </c>
      <c r="BG360" s="77">
        <f t="shared" si="535"/>
        <v>0</v>
      </c>
      <c r="BH360" s="77">
        <f t="shared" si="536"/>
        <v>0</v>
      </c>
      <c r="BI360" s="77">
        <f t="shared" si="537"/>
        <v>0</v>
      </c>
      <c r="BJ360" s="77">
        <f t="shared" si="538"/>
        <v>0</v>
      </c>
      <c r="BK360" s="77">
        <f t="shared" si="539"/>
        <v>0</v>
      </c>
      <c r="BL360" s="77">
        <f t="shared" si="540"/>
        <v>0</v>
      </c>
      <c r="BM360" s="77">
        <f t="shared" si="541"/>
        <v>0</v>
      </c>
      <c r="BN360" s="77">
        <f t="shared" si="542"/>
        <v>0</v>
      </c>
      <c r="BO360" s="77">
        <f t="shared" si="543"/>
        <v>0</v>
      </c>
      <c r="BP360" s="77">
        <f t="shared" si="544"/>
        <v>0</v>
      </c>
      <c r="BQ360" s="77">
        <f t="shared" si="545"/>
        <v>0</v>
      </c>
      <c r="BR360" s="157">
        <f t="shared" si="546"/>
        <v>0</v>
      </c>
      <c r="BS360" s="77">
        <f t="shared" si="547"/>
        <v>0</v>
      </c>
      <c r="BT360" s="77">
        <f t="shared" si="548"/>
        <v>0</v>
      </c>
      <c r="BU360" s="77">
        <f t="shared" si="549"/>
        <v>0</v>
      </c>
      <c r="BV360" s="77">
        <f t="shared" si="550"/>
        <v>0</v>
      </c>
      <c r="BW360" s="77">
        <f t="shared" si="551"/>
        <v>0</v>
      </c>
      <c r="BX360" s="77">
        <f t="shared" si="552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ht="13.95" customHeight="1" x14ac:dyDescent="0.3">
      <c r="A361" s="269"/>
      <c r="B361" s="78" t="s">
        <v>105</v>
      </c>
      <c r="C361" s="275"/>
      <c r="D361" s="161">
        <f t="shared" si="533"/>
        <v>7998.9700000000012</v>
      </c>
      <c r="E361" s="215">
        <v>140.69999999999999</v>
      </c>
      <c r="F361" s="215">
        <v>181.97</v>
      </c>
      <c r="G361" s="215">
        <v>146.38999999999999</v>
      </c>
      <c r="H361" s="215">
        <v>155.66999999999999</v>
      </c>
      <c r="I361" s="215">
        <v>137.69</v>
      </c>
      <c r="J361" s="215">
        <v>159.22999999999999</v>
      </c>
      <c r="K361" s="215">
        <v>132.43</v>
      </c>
      <c r="L361" s="215">
        <v>164.98</v>
      </c>
      <c r="M361" s="215">
        <v>162.52000000000001</v>
      </c>
      <c r="N361" s="215">
        <v>144.18</v>
      </c>
      <c r="O361" s="215">
        <v>100.92</v>
      </c>
      <c r="P361" s="215">
        <v>137.94999999999999</v>
      </c>
      <c r="Q361" s="772">
        <v>135.72</v>
      </c>
      <c r="R361" s="215">
        <v>136.33000000000001</v>
      </c>
      <c r="S361" s="215">
        <v>177.68</v>
      </c>
      <c r="T361" s="215">
        <v>164.25</v>
      </c>
      <c r="U361" s="215">
        <v>174.6</v>
      </c>
      <c r="V361" s="215">
        <v>117.95</v>
      </c>
      <c r="W361" s="215">
        <v>152.86000000000001</v>
      </c>
      <c r="X361" s="215">
        <v>182.28</v>
      </c>
      <c r="Y361" s="215">
        <v>122.6</v>
      </c>
      <c r="Z361" s="215">
        <v>149.96</v>
      </c>
      <c r="AA361" s="215">
        <v>90.7</v>
      </c>
      <c r="AB361" s="215">
        <v>132.9</v>
      </c>
      <c r="AC361" s="215">
        <v>162.21</v>
      </c>
      <c r="AD361" s="215">
        <v>121.79</v>
      </c>
      <c r="AE361" s="215">
        <v>203.34</v>
      </c>
      <c r="AF361" s="215">
        <v>197.86</v>
      </c>
      <c r="AG361" s="215">
        <v>159.07</v>
      </c>
      <c r="AH361" s="215">
        <v>132.16999999999999</v>
      </c>
      <c r="AI361" s="215">
        <v>206.13</v>
      </c>
      <c r="AJ361" s="215">
        <v>143.94999999999999</v>
      </c>
      <c r="AK361" s="215">
        <v>175.37</v>
      </c>
      <c r="AL361" s="215">
        <v>200.72</v>
      </c>
      <c r="AM361" s="215">
        <v>97.22</v>
      </c>
      <c r="AN361" s="215">
        <v>134.74</v>
      </c>
      <c r="AO361" s="215">
        <v>131.72</v>
      </c>
      <c r="AP361" s="215">
        <v>146.27000000000001</v>
      </c>
      <c r="AQ361" s="215">
        <v>162.80000000000001</v>
      </c>
      <c r="AR361" s="215">
        <v>201.23</v>
      </c>
      <c r="AS361" s="215">
        <v>129.81</v>
      </c>
      <c r="AT361" s="215">
        <v>198.23</v>
      </c>
      <c r="AU361" s="215">
        <v>129.88</v>
      </c>
      <c r="AV361" s="215">
        <v>201.85</v>
      </c>
      <c r="AW361" s="215">
        <v>209.35</v>
      </c>
      <c r="AX361" s="215">
        <v>151.28</v>
      </c>
      <c r="AY361" s="215">
        <v>160.80000000000001</v>
      </c>
      <c r="AZ361" s="215">
        <v>162.79</v>
      </c>
      <c r="BA361" s="215">
        <v>164.77</v>
      </c>
      <c r="BB361" s="215">
        <v>161.97999999999999</v>
      </c>
      <c r="BC361" s="215">
        <v>158.16</v>
      </c>
      <c r="BD361" s="215">
        <v>91.02</v>
      </c>
      <c r="BE361" s="271"/>
      <c r="BF361" s="163">
        <f t="shared" si="534"/>
        <v>624.7299999999999</v>
      </c>
      <c r="BG361" s="77">
        <f t="shared" si="535"/>
        <v>594.32999999999993</v>
      </c>
      <c r="BH361" s="77">
        <f t="shared" si="536"/>
        <v>681.29000000000008</v>
      </c>
      <c r="BI361" s="77">
        <f t="shared" si="537"/>
        <v>652.86</v>
      </c>
      <c r="BJ361" s="77">
        <f t="shared" si="538"/>
        <v>575.69000000000005</v>
      </c>
      <c r="BK361" s="77">
        <f t="shared" si="539"/>
        <v>657.56000000000006</v>
      </c>
      <c r="BL361" s="77">
        <f t="shared" si="540"/>
        <v>692.43999999999994</v>
      </c>
      <c r="BM361" s="77">
        <f t="shared" si="541"/>
        <v>726.17000000000007</v>
      </c>
      <c r="BN361" s="77">
        <f t="shared" si="542"/>
        <v>672.75</v>
      </c>
      <c r="BO361" s="77">
        <f t="shared" si="543"/>
        <v>659.15</v>
      </c>
      <c r="BP361" s="77">
        <f t="shared" si="544"/>
        <v>723.28</v>
      </c>
      <c r="BQ361" s="77">
        <f t="shared" si="545"/>
        <v>738.71999999999991</v>
      </c>
      <c r="BR361" s="157">
        <f t="shared" si="546"/>
        <v>7998.9699999999993</v>
      </c>
      <c r="BS361" s="77">
        <f t="shared" si="547"/>
        <v>1900.35</v>
      </c>
      <c r="BT361" s="77">
        <f t="shared" si="548"/>
        <v>1886.1100000000001</v>
      </c>
      <c r="BU361" s="77">
        <f t="shared" si="549"/>
        <v>2091.36</v>
      </c>
      <c r="BV361" s="77">
        <f t="shared" si="550"/>
        <v>2121.1499999999996</v>
      </c>
      <c r="BW361" s="77">
        <f t="shared" si="551"/>
        <v>3786.46</v>
      </c>
      <c r="BX361" s="77">
        <f t="shared" si="552"/>
        <v>4212.51</v>
      </c>
      <c r="BY361" s="77">
        <f>IF(Info!$O$3="Q1",$BS361,IF(Info!$O$3="Q2",$BS361+$BT361,IF(Info!$O$3="Q3",$BS361+$BT361+$BU361,$BR361)))</f>
        <v>1900.35</v>
      </c>
      <c r="BZ361" s="77">
        <f>IF(Info!$O$3="Q1",$BS361,IF(Info!$O$3="Q2",$BT361,IF(Info!$O$3="Q3",$BU361,$BV361)))</f>
        <v>1900.35</v>
      </c>
      <c r="CA361" s="49"/>
    </row>
    <row r="362" spans="1:79" ht="13.95" customHeight="1" x14ac:dyDescent="0.3">
      <c r="A362" s="282"/>
      <c r="B362" s="160" t="s">
        <v>376</v>
      </c>
      <c r="C362" s="275"/>
      <c r="D362" s="161">
        <f t="shared" si="533"/>
        <v>146101.10000000003</v>
      </c>
      <c r="E362" s="278">
        <f t="shared" ref="E362:AJ362" si="553">SUM(E352:E361)</f>
        <v>2724.29</v>
      </c>
      <c r="F362" s="278">
        <f t="shared" si="553"/>
        <v>2625.5899999999997</v>
      </c>
      <c r="G362" s="278">
        <f t="shared" si="553"/>
        <v>2847.27</v>
      </c>
      <c r="H362" s="278">
        <f t="shared" si="553"/>
        <v>3160.6400000000003</v>
      </c>
      <c r="I362" s="278">
        <f t="shared" si="553"/>
        <v>2497.86</v>
      </c>
      <c r="J362" s="278">
        <f t="shared" si="553"/>
        <v>2980.11</v>
      </c>
      <c r="K362" s="278">
        <f t="shared" si="553"/>
        <v>2358.1699999999996</v>
      </c>
      <c r="L362" s="278">
        <f t="shared" si="553"/>
        <v>2643.56</v>
      </c>
      <c r="M362" s="278">
        <f t="shared" si="553"/>
        <v>2249.63</v>
      </c>
      <c r="N362" s="278">
        <f t="shared" si="553"/>
        <v>2268.98</v>
      </c>
      <c r="O362" s="278">
        <f t="shared" si="553"/>
        <v>2355.61</v>
      </c>
      <c r="P362" s="278">
        <f t="shared" si="553"/>
        <v>2136.04</v>
      </c>
      <c r="Q362" s="786">
        <f t="shared" si="553"/>
        <v>2236</v>
      </c>
      <c r="R362" s="278">
        <f t="shared" si="553"/>
        <v>2610.16</v>
      </c>
      <c r="S362" s="278">
        <f t="shared" si="553"/>
        <v>2179.25</v>
      </c>
      <c r="T362" s="278">
        <f t="shared" si="553"/>
        <v>2300.25</v>
      </c>
      <c r="U362" s="278">
        <f t="shared" si="553"/>
        <v>2567.5</v>
      </c>
      <c r="V362" s="278">
        <f t="shared" si="553"/>
        <v>2452.0499999999997</v>
      </c>
      <c r="W362" s="278">
        <f t="shared" si="553"/>
        <v>2966.96</v>
      </c>
      <c r="X362" s="278">
        <f t="shared" si="553"/>
        <v>2639.3300000000004</v>
      </c>
      <c r="Y362" s="278">
        <f t="shared" si="553"/>
        <v>2513.9899999999998</v>
      </c>
      <c r="Z362" s="278">
        <f t="shared" si="553"/>
        <v>3381.6</v>
      </c>
      <c r="AA362" s="278">
        <f t="shared" si="553"/>
        <v>3634.4399999999996</v>
      </c>
      <c r="AB362" s="278">
        <f t="shared" si="553"/>
        <v>3448.16</v>
      </c>
      <c r="AC362" s="278">
        <f t="shared" si="553"/>
        <v>3952.82</v>
      </c>
      <c r="AD362" s="278">
        <f t="shared" si="553"/>
        <v>3882.98</v>
      </c>
      <c r="AE362" s="278">
        <f t="shared" si="553"/>
        <v>2773.9300000000003</v>
      </c>
      <c r="AF362" s="278">
        <f t="shared" si="553"/>
        <v>2650.28</v>
      </c>
      <c r="AG362" s="278">
        <f t="shared" si="553"/>
        <v>2744.5600000000004</v>
      </c>
      <c r="AH362" s="278">
        <f t="shared" si="553"/>
        <v>3001.11</v>
      </c>
      <c r="AI362" s="278">
        <f t="shared" si="553"/>
        <v>2730.26</v>
      </c>
      <c r="AJ362" s="278">
        <f t="shared" si="553"/>
        <v>2721.62</v>
      </c>
      <c r="AK362" s="278">
        <f t="shared" ref="AK362:BP362" si="554">SUM(AK352:AK361)</f>
        <v>2786.7200000000003</v>
      </c>
      <c r="AL362" s="278">
        <f t="shared" si="554"/>
        <v>2484.33</v>
      </c>
      <c r="AM362" s="278">
        <f t="shared" si="554"/>
        <v>2224.02</v>
      </c>
      <c r="AN362" s="278">
        <f t="shared" si="554"/>
        <v>2304.7699999999995</v>
      </c>
      <c r="AO362" s="278">
        <f t="shared" si="554"/>
        <v>2294.15</v>
      </c>
      <c r="AP362" s="278">
        <f t="shared" si="554"/>
        <v>2270.14</v>
      </c>
      <c r="AQ362" s="278">
        <f t="shared" si="554"/>
        <v>2378.94</v>
      </c>
      <c r="AR362" s="278">
        <f t="shared" si="554"/>
        <v>2792.99</v>
      </c>
      <c r="AS362" s="278">
        <f t="shared" si="554"/>
        <v>2553.9100000000003</v>
      </c>
      <c r="AT362" s="278">
        <f t="shared" si="554"/>
        <v>2931.03</v>
      </c>
      <c r="AU362" s="278">
        <f t="shared" si="554"/>
        <v>3285.2200000000003</v>
      </c>
      <c r="AV362" s="278">
        <f t="shared" si="554"/>
        <v>2920.5299999999997</v>
      </c>
      <c r="AW362" s="278">
        <f t="shared" si="554"/>
        <v>2867.86</v>
      </c>
      <c r="AX362" s="278">
        <f t="shared" si="554"/>
        <v>2775.9200000000005</v>
      </c>
      <c r="AY362" s="278">
        <f t="shared" si="554"/>
        <v>2730.44</v>
      </c>
      <c r="AZ362" s="278">
        <f t="shared" si="554"/>
        <v>3923.2</v>
      </c>
      <c r="BA362" s="278">
        <f t="shared" si="554"/>
        <v>3203.7599999999998</v>
      </c>
      <c r="BB362" s="278">
        <f t="shared" si="554"/>
        <v>3935.98</v>
      </c>
      <c r="BC362" s="278">
        <f t="shared" si="554"/>
        <v>3465.7</v>
      </c>
      <c r="BD362" s="278">
        <f t="shared" si="554"/>
        <v>3736.49</v>
      </c>
      <c r="BE362" s="271"/>
      <c r="BF362" s="162">
        <f t="shared" si="534"/>
        <v>11357.79</v>
      </c>
      <c r="BG362" s="157">
        <f t="shared" si="535"/>
        <v>10479.699999999999</v>
      </c>
      <c r="BH362" s="157">
        <f t="shared" si="536"/>
        <v>11246.260000000002</v>
      </c>
      <c r="BI362" s="157">
        <f t="shared" si="537"/>
        <v>9657.16</v>
      </c>
      <c r="BJ362" s="157">
        <f t="shared" si="538"/>
        <v>10572.33</v>
      </c>
      <c r="BK362" s="157">
        <f t="shared" si="539"/>
        <v>18300</v>
      </c>
      <c r="BL362" s="157">
        <f t="shared" si="540"/>
        <v>11169.880000000001</v>
      </c>
      <c r="BM362" s="157">
        <f t="shared" si="541"/>
        <v>10722.93</v>
      </c>
      <c r="BN362" s="157">
        <f t="shared" si="542"/>
        <v>11472.019999999999</v>
      </c>
      <c r="BO362" s="157">
        <f t="shared" si="543"/>
        <v>11563.150000000001</v>
      </c>
      <c r="BP362" s="157">
        <f t="shared" si="544"/>
        <v>11294.75</v>
      </c>
      <c r="BQ362" s="157">
        <f t="shared" si="545"/>
        <v>18265.129999999997</v>
      </c>
      <c r="BR362" s="157">
        <f t="shared" si="546"/>
        <v>146101.10000000003</v>
      </c>
      <c r="BS362" s="157">
        <f t="shared" si="547"/>
        <v>33083.75</v>
      </c>
      <c r="BT362" s="157">
        <f t="shared" si="548"/>
        <v>38529.49</v>
      </c>
      <c r="BU362" s="157">
        <f t="shared" si="549"/>
        <v>33364.83</v>
      </c>
      <c r="BV362" s="157">
        <f t="shared" si="550"/>
        <v>41123.03</v>
      </c>
      <c r="BW362" s="157">
        <f t="shared" si="551"/>
        <v>71613.240000000005</v>
      </c>
      <c r="BX362" s="157">
        <f t="shared" si="552"/>
        <v>74487.86</v>
      </c>
      <c r="BY362" s="157">
        <f>IF(Info!$O$3="Q1",$BS362,IF(Info!$O$3="Q2",$BS362+$BT362,IF(Info!$O$3="Q3",$BS362+$BT362+$BU362,$BR362)))</f>
        <v>33083.75</v>
      </c>
      <c r="BZ362" s="157">
        <f>IF(Info!$O$3="Q1",$BS362,IF(Info!$O$3="Q2",$BT362,IF(Info!$O$3="Q3",$BU362,$BV362)))</f>
        <v>33083.75</v>
      </c>
      <c r="CA362" s="49"/>
    </row>
    <row r="363" spans="1:79" ht="13.95" customHeight="1" x14ac:dyDescent="0.3">
      <c r="A363" s="282"/>
      <c r="B363" s="160" t="s">
        <v>377</v>
      </c>
      <c r="C363" s="275"/>
      <c r="D363" s="161">
        <f t="shared" si="533"/>
        <v>314555.16000000009</v>
      </c>
      <c r="E363" s="161">
        <f t="shared" ref="E363:AJ363" si="555">E315+E323+E327+E333+E337+E341+E346+E350+E362</f>
        <v>5865.9560000000001</v>
      </c>
      <c r="F363" s="161">
        <f t="shared" si="555"/>
        <v>5864.8559999999998</v>
      </c>
      <c r="G363" s="161">
        <f t="shared" si="555"/>
        <v>4949.7739999999994</v>
      </c>
      <c r="H363" s="161">
        <f t="shared" si="555"/>
        <v>9489.68</v>
      </c>
      <c r="I363" s="161">
        <f t="shared" si="555"/>
        <v>5370.2180000000008</v>
      </c>
      <c r="J363" s="161">
        <f t="shared" si="555"/>
        <v>6167.8080000000009</v>
      </c>
      <c r="K363" s="161">
        <f t="shared" si="555"/>
        <v>4668.7479999999996</v>
      </c>
      <c r="L363" s="161">
        <f t="shared" si="555"/>
        <v>4906.0239999999994</v>
      </c>
      <c r="M363" s="161">
        <f t="shared" si="555"/>
        <v>6835.6040000000012</v>
      </c>
      <c r="N363" s="161">
        <f t="shared" si="555"/>
        <v>4713.7639999999992</v>
      </c>
      <c r="O363" s="161">
        <f t="shared" si="555"/>
        <v>5412.884</v>
      </c>
      <c r="P363" s="161">
        <f t="shared" si="555"/>
        <v>4269.1119999999992</v>
      </c>
      <c r="Q363" s="762">
        <f t="shared" si="555"/>
        <v>4089.4979999999996</v>
      </c>
      <c r="R363" s="161">
        <f t="shared" si="555"/>
        <v>9842.0600000000013</v>
      </c>
      <c r="S363" s="161">
        <f t="shared" si="555"/>
        <v>5279.2979999999998</v>
      </c>
      <c r="T363" s="161">
        <f t="shared" si="555"/>
        <v>4913.5460000000003</v>
      </c>
      <c r="U363" s="161">
        <f t="shared" si="555"/>
        <v>5600.8780000000006</v>
      </c>
      <c r="V363" s="161">
        <f t="shared" si="555"/>
        <v>4715.3739999999998</v>
      </c>
      <c r="W363" s="161">
        <f t="shared" si="555"/>
        <v>10185.346</v>
      </c>
      <c r="X363" s="161">
        <f t="shared" si="555"/>
        <v>5900.1880000000001</v>
      </c>
      <c r="Y363" s="161">
        <f t="shared" si="555"/>
        <v>4988.09</v>
      </c>
      <c r="Z363" s="161">
        <f t="shared" si="555"/>
        <v>5693.3279999999995</v>
      </c>
      <c r="AA363" s="161">
        <f t="shared" si="555"/>
        <v>5541.5679999999993</v>
      </c>
      <c r="AB363" s="161">
        <f t="shared" si="555"/>
        <v>9161.8019999999997</v>
      </c>
      <c r="AC363" s="161">
        <f t="shared" si="555"/>
        <v>7110.7139999999999</v>
      </c>
      <c r="AD363" s="161">
        <f t="shared" si="555"/>
        <v>6526.2640000000001</v>
      </c>
      <c r="AE363" s="161">
        <f t="shared" si="555"/>
        <v>4961.9420000000009</v>
      </c>
      <c r="AF363" s="161">
        <f t="shared" si="555"/>
        <v>5411.3540000000003</v>
      </c>
      <c r="AG363" s="161">
        <f t="shared" si="555"/>
        <v>7250.4620000000023</v>
      </c>
      <c r="AH363" s="161">
        <f t="shared" si="555"/>
        <v>6183.5079999999998</v>
      </c>
      <c r="AI363" s="161">
        <f t="shared" si="555"/>
        <v>5452.3240000000005</v>
      </c>
      <c r="AJ363" s="161">
        <f t="shared" si="555"/>
        <v>5075.2440000000006</v>
      </c>
      <c r="AK363" s="161">
        <f t="shared" ref="AK363:BP363" si="556">AK315+AK323+AK327+AK333+AK337+AK341+AK346+AK350+AK362</f>
        <v>5121.4759999999997</v>
      </c>
      <c r="AL363" s="161">
        <f t="shared" si="556"/>
        <v>4554.6239999999998</v>
      </c>
      <c r="AM363" s="161">
        <f t="shared" si="556"/>
        <v>8651.2080000000005</v>
      </c>
      <c r="AN363" s="161">
        <f t="shared" si="556"/>
        <v>4399.2259999999987</v>
      </c>
      <c r="AO363" s="161">
        <f t="shared" si="556"/>
        <v>4627.4179999999997</v>
      </c>
      <c r="AP363" s="161">
        <f t="shared" si="556"/>
        <v>4753.5379999999996</v>
      </c>
      <c r="AQ363" s="161">
        <f t="shared" si="556"/>
        <v>4091.0540000000001</v>
      </c>
      <c r="AR363" s="161">
        <f t="shared" si="556"/>
        <v>8560.3919999999998</v>
      </c>
      <c r="AS363" s="161">
        <f t="shared" si="556"/>
        <v>5969.6200000000008</v>
      </c>
      <c r="AT363" s="161">
        <f t="shared" si="556"/>
        <v>5459.26</v>
      </c>
      <c r="AU363" s="161">
        <f t="shared" si="556"/>
        <v>6316.8639999999996</v>
      </c>
      <c r="AV363" s="161">
        <f t="shared" si="556"/>
        <v>5478.1679999999997</v>
      </c>
      <c r="AW363" s="161">
        <f t="shared" si="556"/>
        <v>9365.4480000000003</v>
      </c>
      <c r="AX363" s="161">
        <f t="shared" si="556"/>
        <v>6290.4160000000002</v>
      </c>
      <c r="AY363" s="161">
        <f t="shared" si="556"/>
        <v>5947.732</v>
      </c>
      <c r="AZ363" s="161">
        <f t="shared" si="556"/>
        <v>6508.3019999999997</v>
      </c>
      <c r="BA363" s="161">
        <f t="shared" si="556"/>
        <v>4948.576</v>
      </c>
      <c r="BB363" s="161">
        <f t="shared" si="556"/>
        <v>9657.6060000000016</v>
      </c>
      <c r="BC363" s="161">
        <f t="shared" si="556"/>
        <v>6170.6779999999999</v>
      </c>
      <c r="BD363" s="161">
        <f t="shared" si="556"/>
        <v>5286.3379999999997</v>
      </c>
      <c r="BE363" s="271"/>
      <c r="BF363" s="162">
        <f t="shared" si="534"/>
        <v>26170.266</v>
      </c>
      <c r="BG363" s="157">
        <f t="shared" si="535"/>
        <v>21112.798000000003</v>
      </c>
      <c r="BH363" s="157">
        <f t="shared" si="536"/>
        <v>25320.862000000001</v>
      </c>
      <c r="BI363" s="157">
        <f t="shared" si="537"/>
        <v>25635.782000000003</v>
      </c>
      <c r="BJ363" s="157">
        <f t="shared" si="538"/>
        <v>25788.998</v>
      </c>
      <c r="BK363" s="157">
        <f t="shared" si="539"/>
        <v>34033.675999999999</v>
      </c>
      <c r="BL363" s="157">
        <f t="shared" si="540"/>
        <v>23807.266000000003</v>
      </c>
      <c r="BM363" s="157">
        <f t="shared" si="541"/>
        <v>20203.668000000001</v>
      </c>
      <c r="BN363" s="157">
        <f t="shared" si="542"/>
        <v>26522.444</v>
      </c>
      <c r="BO363" s="157">
        <f t="shared" si="543"/>
        <v>26306.135999999999</v>
      </c>
      <c r="BP363" s="157">
        <f t="shared" si="544"/>
        <v>27081.763999999999</v>
      </c>
      <c r="BQ363" s="157">
        <f t="shared" si="545"/>
        <v>32571.500000000004</v>
      </c>
      <c r="BR363" s="157">
        <f t="shared" si="546"/>
        <v>314555.16000000003</v>
      </c>
      <c r="BS363" s="157">
        <f t="shared" si="547"/>
        <v>72603.926000000007</v>
      </c>
      <c r="BT363" s="157">
        <f t="shared" si="548"/>
        <v>85458.456000000006</v>
      </c>
      <c r="BU363" s="157">
        <f t="shared" si="549"/>
        <v>70533.378000000012</v>
      </c>
      <c r="BV363" s="157">
        <f t="shared" si="550"/>
        <v>85959.4</v>
      </c>
      <c r="BW363" s="157">
        <f t="shared" si="551"/>
        <v>158062.38200000001</v>
      </c>
      <c r="BX363" s="157">
        <f t="shared" si="552"/>
        <v>156492.77800000002</v>
      </c>
      <c r="BY363" s="157">
        <f>IF(Info!$O$3="Q1",$BS363,IF(Info!$O$3="Q2",$BS363+$BT363,IF(Info!$O$3="Q3",$BS363+$BT363+$BU363,$BR363)))</f>
        <v>72603.926000000007</v>
      </c>
      <c r="BZ363" s="157">
        <f>IF(Info!$O$3="Q1",$BS363,IF(Info!$O$3="Q2",$BT363,IF(Info!$O$3="Q3",$BU363,$BV363)))</f>
        <v>72603.926000000007</v>
      </c>
      <c r="CA363" s="49"/>
    </row>
    <row r="364" spans="1:79" ht="13.95" customHeight="1" x14ac:dyDescent="0.3">
      <c r="A364" s="269"/>
      <c r="B364" s="49"/>
      <c r="C364" s="275"/>
      <c r="D364" s="279"/>
      <c r="E364" s="647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355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ht="13.95" customHeight="1" x14ac:dyDescent="0.3">
      <c r="A365" s="269"/>
      <c r="B365" s="207" t="s">
        <v>393</v>
      </c>
      <c r="C365" s="275"/>
      <c r="D365" s="210">
        <f>SUM(E365:BD365)</f>
        <v>23564.556666666671</v>
      </c>
      <c r="E365" s="283">
        <f t="shared" ref="E365:AJ365" si="557">E306-E363</f>
        <v>-2749.0726666666665</v>
      </c>
      <c r="F365" s="283">
        <f t="shared" si="557"/>
        <v>-1337.9226666666664</v>
      </c>
      <c r="G365" s="283">
        <f t="shared" si="557"/>
        <v>-1193.590666666666</v>
      </c>
      <c r="H365" s="283">
        <f t="shared" si="557"/>
        <v>-2896.3966666666674</v>
      </c>
      <c r="I365" s="283">
        <f t="shared" si="557"/>
        <v>-8.126333333333605</v>
      </c>
      <c r="J365" s="283">
        <f t="shared" si="557"/>
        <v>-1605.224666666667</v>
      </c>
      <c r="K365" s="283">
        <f t="shared" si="557"/>
        <v>-61.48966666666638</v>
      </c>
      <c r="L365" s="283">
        <f t="shared" si="557"/>
        <v>-552.32399999999961</v>
      </c>
      <c r="M365" s="283">
        <f t="shared" si="557"/>
        <v>2881.5126666666674</v>
      </c>
      <c r="N365" s="283">
        <f t="shared" si="557"/>
        <v>1133.827666666667</v>
      </c>
      <c r="O365" s="283">
        <f t="shared" si="557"/>
        <v>2414.949333333333</v>
      </c>
      <c r="P365" s="283">
        <f t="shared" si="557"/>
        <v>293.12966666666762</v>
      </c>
      <c r="Q365" s="788">
        <f t="shared" si="557"/>
        <v>1098.6353333333345</v>
      </c>
      <c r="R365" s="283">
        <f t="shared" si="557"/>
        <v>-1179.0850000000009</v>
      </c>
      <c r="S365" s="283">
        <f t="shared" si="557"/>
        <v>2593.6853333333338</v>
      </c>
      <c r="T365" s="283">
        <f t="shared" si="557"/>
        <v>1298.2956666666669</v>
      </c>
      <c r="U365" s="283">
        <f t="shared" si="557"/>
        <v>-1953.7446666666669</v>
      </c>
      <c r="V365" s="283">
        <f t="shared" si="557"/>
        <v>-282.6906666666664</v>
      </c>
      <c r="W365" s="283">
        <f t="shared" si="557"/>
        <v>-1868.3793333333324</v>
      </c>
      <c r="X365" s="283">
        <f t="shared" si="557"/>
        <v>3936.2203333333346</v>
      </c>
      <c r="Y365" s="283">
        <f t="shared" si="557"/>
        <v>823.35166666666646</v>
      </c>
      <c r="Z365" s="283">
        <f t="shared" si="557"/>
        <v>1186.0136666666667</v>
      </c>
      <c r="AA365" s="283">
        <f t="shared" si="557"/>
        <v>-220.37633333333179</v>
      </c>
      <c r="AB365" s="283">
        <f t="shared" si="557"/>
        <v>-1946.6103333333331</v>
      </c>
      <c r="AC365" s="283">
        <f t="shared" si="557"/>
        <v>102.42766666666739</v>
      </c>
      <c r="AD365" s="283">
        <f t="shared" si="557"/>
        <v>-1163.5889999999999</v>
      </c>
      <c r="AE365" s="283">
        <f t="shared" si="557"/>
        <v>571.34966666666605</v>
      </c>
      <c r="AF365" s="283">
        <f t="shared" si="557"/>
        <v>723.32933333333312</v>
      </c>
      <c r="AG365" s="283">
        <f t="shared" si="557"/>
        <v>965.85466666666525</v>
      </c>
      <c r="AH365" s="283">
        <f t="shared" si="557"/>
        <v>1335.2586666666675</v>
      </c>
      <c r="AI365" s="283">
        <f t="shared" si="557"/>
        <v>1727.3343333333332</v>
      </c>
      <c r="AJ365" s="283">
        <f t="shared" si="557"/>
        <v>3205.0393333333341</v>
      </c>
      <c r="AK365" s="283">
        <f t="shared" ref="AK365:BD365" si="558">AK306-AK363</f>
        <v>1224.0490000000009</v>
      </c>
      <c r="AL365" s="283">
        <f t="shared" si="558"/>
        <v>-127.82399999999961</v>
      </c>
      <c r="AM365" s="283">
        <f t="shared" si="558"/>
        <v>-613.75799999999981</v>
      </c>
      <c r="AN365" s="283">
        <f t="shared" si="558"/>
        <v>3022.2990000000018</v>
      </c>
      <c r="AO365" s="283">
        <f t="shared" si="558"/>
        <v>2493.9320000000016</v>
      </c>
      <c r="AP365" s="283">
        <f t="shared" si="558"/>
        <v>-354.73799999999937</v>
      </c>
      <c r="AQ365" s="283">
        <f t="shared" si="558"/>
        <v>805.89600000000064</v>
      </c>
      <c r="AR365" s="283">
        <f t="shared" si="558"/>
        <v>1967.4163333333345</v>
      </c>
      <c r="AS365" s="283">
        <f t="shared" si="558"/>
        <v>-264.82000000000062</v>
      </c>
      <c r="AT365" s="283">
        <f t="shared" si="558"/>
        <v>-588.65999999999985</v>
      </c>
      <c r="AU365" s="283">
        <f t="shared" si="558"/>
        <v>-345.60566666666546</v>
      </c>
      <c r="AV365" s="283">
        <f t="shared" si="558"/>
        <v>936.29866666666658</v>
      </c>
      <c r="AW365" s="283">
        <f t="shared" si="558"/>
        <v>-29.089666666666744</v>
      </c>
      <c r="AX365" s="283">
        <f t="shared" si="558"/>
        <v>3590.3173333333334</v>
      </c>
      <c r="AY365" s="283">
        <f t="shared" si="558"/>
        <v>1042.2596666666668</v>
      </c>
      <c r="AZ365" s="283">
        <f t="shared" si="558"/>
        <v>-1667.9353333333329</v>
      </c>
      <c r="BA365" s="283">
        <f t="shared" si="558"/>
        <v>2021.1740000000009</v>
      </c>
      <c r="BB365" s="283">
        <f t="shared" si="558"/>
        <v>-1415.0310000000009</v>
      </c>
      <c r="BC365" s="283">
        <f t="shared" si="558"/>
        <v>2708.5220000000008</v>
      </c>
      <c r="BD365" s="283">
        <f t="shared" si="558"/>
        <v>1888.2620000000006</v>
      </c>
      <c r="BE365" s="271"/>
      <c r="BF365" s="162">
        <f>SUM(E365:H365)</f>
        <v>-8176.9826666666668</v>
      </c>
      <c r="BG365" s="157">
        <f>SUM(I365:L365)</f>
        <v>-2227.1646666666666</v>
      </c>
      <c r="BH365" s="157">
        <f>SUM(M365:Q365)</f>
        <v>7822.0546666666696</v>
      </c>
      <c r="BI365" s="157">
        <f>SUM(R365:U365)</f>
        <v>759.15133333333279</v>
      </c>
      <c r="BJ365" s="157">
        <f>SUM(V365:Y365)</f>
        <v>2608.5020000000022</v>
      </c>
      <c r="BK365" s="157">
        <f>SUM(Z365:AD365)</f>
        <v>-2042.1343333333307</v>
      </c>
      <c r="BL365" s="157">
        <f>SUM(AE365:AH365)</f>
        <v>3595.792333333332</v>
      </c>
      <c r="BM365" s="157">
        <f>SUM(AI365:AL365)</f>
        <v>6028.5986666666686</v>
      </c>
      <c r="BN365" s="157">
        <f>SUM(AM365:AQ365)</f>
        <v>5353.6310000000049</v>
      </c>
      <c r="BO365" s="157">
        <f>SUM(AR365:AU365)</f>
        <v>768.33066666666855</v>
      </c>
      <c r="BP365" s="157">
        <f>SUM(AV365:AY365)</f>
        <v>5539.7860000000001</v>
      </c>
      <c r="BQ365" s="157">
        <f>SUM(AZ365:BD365)</f>
        <v>3534.9916666666686</v>
      </c>
      <c r="BR365" s="157">
        <f>SUM(BF365:BQ365)</f>
        <v>23564.556666666682</v>
      </c>
      <c r="BS365" s="157">
        <f>SUM(BF365:BH365)</f>
        <v>-2582.0926666666646</v>
      </c>
      <c r="BT365" s="157">
        <f>SUM(BI365:BK365)</f>
        <v>1325.5190000000043</v>
      </c>
      <c r="BU365" s="157">
        <f>SUM(BL365:BN365)</f>
        <v>14978.022000000004</v>
      </c>
      <c r="BV365" s="157">
        <f>SUM(BO365:BQ365)</f>
        <v>9843.1083333333372</v>
      </c>
      <c r="BW365" s="157">
        <f>SUM(BF365:BK365)</f>
        <v>-1256.5736666666603</v>
      </c>
      <c r="BX365" s="157">
        <f>SUM(BL365:BQ365)</f>
        <v>24821.130333333342</v>
      </c>
      <c r="BY365" s="157">
        <f>IF(Info!$O$3="Q1",$BS365,IF(Info!$O$3="Q2",$BS365+$BT365,IF(Info!$O$3="Q3",$BS365+$BT365+$BU365,$BR365)))</f>
        <v>-2582.0926666666646</v>
      </c>
      <c r="BZ365" s="157">
        <f>IF(Info!$O$3="Q1",$BS365,IF(Info!$O$3="Q2",$BT365,IF(Info!$O$3="Q3",$BU365,$BV365)))</f>
        <v>-2582.0926666666646</v>
      </c>
      <c r="CA365" s="49"/>
    </row>
    <row r="366" spans="1:79" ht="13.95" customHeight="1" x14ac:dyDescent="0.3">
      <c r="A366" s="269"/>
      <c r="B366" s="160" t="s">
        <v>394</v>
      </c>
      <c r="C366" s="275"/>
      <c r="D366" s="355"/>
      <c r="E366" s="278">
        <f>E365</f>
        <v>-2749.0726666666665</v>
      </c>
      <c r="F366" s="278">
        <f t="shared" ref="F366:AK366" si="559">E366+F365</f>
        <v>-4086.9953333333328</v>
      </c>
      <c r="G366" s="278">
        <f t="shared" si="559"/>
        <v>-5280.5859999999993</v>
      </c>
      <c r="H366" s="278">
        <f t="shared" si="559"/>
        <v>-8176.9826666666668</v>
      </c>
      <c r="I366" s="278">
        <f t="shared" si="559"/>
        <v>-8185.1090000000004</v>
      </c>
      <c r="J366" s="278">
        <f t="shared" si="559"/>
        <v>-9790.3336666666673</v>
      </c>
      <c r="K366" s="278">
        <f t="shared" si="559"/>
        <v>-9851.8233333333337</v>
      </c>
      <c r="L366" s="278">
        <f t="shared" si="559"/>
        <v>-10404.147333333334</v>
      </c>
      <c r="M366" s="278">
        <f t="shared" si="559"/>
        <v>-7522.6346666666668</v>
      </c>
      <c r="N366" s="278">
        <f t="shared" si="559"/>
        <v>-6388.8069999999998</v>
      </c>
      <c r="O366" s="278">
        <f t="shared" si="559"/>
        <v>-3973.8576666666668</v>
      </c>
      <c r="P366" s="278">
        <f t="shared" si="559"/>
        <v>-3680.7279999999992</v>
      </c>
      <c r="Q366" s="786">
        <f t="shared" si="559"/>
        <v>-2582.0926666666646</v>
      </c>
      <c r="R366" s="278">
        <f t="shared" si="559"/>
        <v>-3761.1776666666656</v>
      </c>
      <c r="S366" s="278">
        <f t="shared" si="559"/>
        <v>-1167.4923333333318</v>
      </c>
      <c r="T366" s="278">
        <f t="shared" si="559"/>
        <v>130.8033333333351</v>
      </c>
      <c r="U366" s="278">
        <f t="shared" si="559"/>
        <v>-1822.9413333333318</v>
      </c>
      <c r="V366" s="278">
        <f t="shared" si="559"/>
        <v>-2105.6319999999982</v>
      </c>
      <c r="W366" s="278">
        <f t="shared" si="559"/>
        <v>-3974.0113333333306</v>
      </c>
      <c r="X366" s="278">
        <f t="shared" si="559"/>
        <v>-37.790999999996075</v>
      </c>
      <c r="Y366" s="278">
        <f t="shared" si="559"/>
        <v>785.56066666667039</v>
      </c>
      <c r="Z366" s="278">
        <f t="shared" si="559"/>
        <v>1971.5743333333371</v>
      </c>
      <c r="AA366" s="278">
        <f t="shared" si="559"/>
        <v>1751.1980000000053</v>
      </c>
      <c r="AB366" s="278">
        <f t="shared" si="559"/>
        <v>-195.41233333332775</v>
      </c>
      <c r="AC366" s="278">
        <f t="shared" si="559"/>
        <v>-92.98466666666036</v>
      </c>
      <c r="AD366" s="278">
        <f t="shared" si="559"/>
        <v>-1256.5736666666603</v>
      </c>
      <c r="AE366" s="278">
        <f t="shared" si="559"/>
        <v>-685.22399999999425</v>
      </c>
      <c r="AF366" s="278">
        <f t="shared" si="559"/>
        <v>38.105333333338876</v>
      </c>
      <c r="AG366" s="278">
        <f t="shared" si="559"/>
        <v>1003.9600000000041</v>
      </c>
      <c r="AH366" s="278">
        <f t="shared" si="559"/>
        <v>2339.2186666666717</v>
      </c>
      <c r="AI366" s="278">
        <f t="shared" si="559"/>
        <v>4066.5530000000049</v>
      </c>
      <c r="AJ366" s="278">
        <f t="shared" si="559"/>
        <v>7271.5923333333394</v>
      </c>
      <c r="AK366" s="278">
        <f t="shared" si="559"/>
        <v>8495.6413333333403</v>
      </c>
      <c r="AL366" s="278">
        <f t="shared" ref="AL366:BQ366" si="560">AK366+AL365</f>
        <v>8367.8173333333398</v>
      </c>
      <c r="AM366" s="278">
        <f t="shared" si="560"/>
        <v>7754.05933333334</v>
      </c>
      <c r="AN366" s="278">
        <f t="shared" si="560"/>
        <v>10776.358333333341</v>
      </c>
      <c r="AO366" s="278">
        <f t="shared" si="560"/>
        <v>13270.290333333342</v>
      </c>
      <c r="AP366" s="278">
        <f t="shared" si="560"/>
        <v>12915.552333333342</v>
      </c>
      <c r="AQ366" s="278">
        <f t="shared" si="560"/>
        <v>13721.448333333343</v>
      </c>
      <c r="AR366" s="278">
        <f t="shared" si="560"/>
        <v>15688.864666666677</v>
      </c>
      <c r="AS366" s="278">
        <f t="shared" si="560"/>
        <v>15424.044666666676</v>
      </c>
      <c r="AT366" s="278">
        <f t="shared" si="560"/>
        <v>14835.384666666676</v>
      </c>
      <c r="AU366" s="278">
        <f t="shared" si="560"/>
        <v>14489.77900000001</v>
      </c>
      <c r="AV366" s="278">
        <f t="shared" si="560"/>
        <v>15426.077666666675</v>
      </c>
      <c r="AW366" s="278">
        <f t="shared" si="560"/>
        <v>15396.988000000008</v>
      </c>
      <c r="AX366" s="278">
        <f t="shared" si="560"/>
        <v>18987.305333333341</v>
      </c>
      <c r="AY366" s="278">
        <f t="shared" si="560"/>
        <v>20029.56500000001</v>
      </c>
      <c r="AZ366" s="278">
        <f t="shared" si="560"/>
        <v>18361.629666666675</v>
      </c>
      <c r="BA366" s="278">
        <f t="shared" si="560"/>
        <v>20382.803666666674</v>
      </c>
      <c r="BB366" s="278">
        <f t="shared" si="560"/>
        <v>18967.772666666671</v>
      </c>
      <c r="BC366" s="278">
        <f t="shared" si="560"/>
        <v>21676.294666666672</v>
      </c>
      <c r="BD366" s="278">
        <f t="shared" si="560"/>
        <v>23564.556666666671</v>
      </c>
      <c r="BE366" s="271"/>
      <c r="BF366" s="212">
        <f>BF365</f>
        <v>-8176.9826666666668</v>
      </c>
      <c r="BG366" s="161">
        <f t="shared" ref="BG366:BQ366" si="561">BF366+BG365</f>
        <v>-10404.147333333334</v>
      </c>
      <c r="BH366" s="161">
        <f t="shared" si="561"/>
        <v>-2582.0926666666646</v>
      </c>
      <c r="BI366" s="161">
        <f t="shared" si="561"/>
        <v>-1822.9413333333318</v>
      </c>
      <c r="BJ366" s="161">
        <f t="shared" si="561"/>
        <v>785.56066666667039</v>
      </c>
      <c r="BK366" s="161">
        <f t="shared" si="561"/>
        <v>-1256.5736666666603</v>
      </c>
      <c r="BL366" s="161">
        <f t="shared" si="561"/>
        <v>2339.2186666666717</v>
      </c>
      <c r="BM366" s="161">
        <f t="shared" si="561"/>
        <v>8367.8173333333398</v>
      </c>
      <c r="BN366" s="161">
        <f t="shared" si="561"/>
        <v>13721.448333333345</v>
      </c>
      <c r="BO366" s="161">
        <f t="shared" si="561"/>
        <v>14489.779000000013</v>
      </c>
      <c r="BP366" s="161">
        <f t="shared" si="561"/>
        <v>20029.565000000013</v>
      </c>
      <c r="BQ366" s="161">
        <f t="shared" si="561"/>
        <v>23564.556666666682</v>
      </c>
      <c r="BR366" s="157"/>
      <c r="BS366" s="161">
        <f>BS365</f>
        <v>-2582.0926666666646</v>
      </c>
      <c r="BT366" s="161">
        <f>BS366+BT365</f>
        <v>-1256.5736666666603</v>
      </c>
      <c r="BU366" s="161">
        <f>BT366+BU365</f>
        <v>13721.448333333345</v>
      </c>
      <c r="BV366" s="161">
        <f>BU366+BV365</f>
        <v>23564.556666666682</v>
      </c>
      <c r="BW366" s="157">
        <f>BT366</f>
        <v>-1256.5736666666603</v>
      </c>
      <c r="BX366" s="157">
        <f>BV366</f>
        <v>23564.556666666682</v>
      </c>
      <c r="BY366" s="157"/>
      <c r="BZ366" s="157"/>
      <c r="CA366" s="49"/>
    </row>
    <row r="367" spans="1:79" ht="13.95" customHeight="1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ht="13.95" customHeight="1" x14ac:dyDescent="0.3">
      <c r="A368" s="269"/>
      <c r="B368" s="78" t="s">
        <v>383</v>
      </c>
      <c r="C368" s="275"/>
      <c r="D368" s="161">
        <f>SUM(E368:BD368)</f>
        <v>0</v>
      </c>
      <c r="E368" s="215">
        <v>0</v>
      </c>
      <c r="F368" s="215">
        <v>0</v>
      </c>
      <c r="G368" s="215">
        <v>0</v>
      </c>
      <c r="H368" s="215">
        <v>0</v>
      </c>
      <c r="I368" s="215">
        <v>0</v>
      </c>
      <c r="J368" s="215">
        <v>0</v>
      </c>
      <c r="K368" s="215">
        <v>0</v>
      </c>
      <c r="L368" s="215">
        <v>0</v>
      </c>
      <c r="M368" s="215">
        <v>0</v>
      </c>
      <c r="N368" s="215">
        <v>0</v>
      </c>
      <c r="O368" s="215">
        <v>0</v>
      </c>
      <c r="P368" s="215">
        <v>0</v>
      </c>
      <c r="Q368" s="772">
        <v>0</v>
      </c>
      <c r="R368" s="215">
        <v>0</v>
      </c>
      <c r="S368" s="215">
        <v>0</v>
      </c>
      <c r="T368" s="215">
        <v>0</v>
      </c>
      <c r="U368" s="215">
        <v>0</v>
      </c>
      <c r="V368" s="215">
        <v>0</v>
      </c>
      <c r="W368" s="215">
        <v>0</v>
      </c>
      <c r="X368" s="215">
        <v>0</v>
      </c>
      <c r="Y368" s="215">
        <v>0</v>
      </c>
      <c r="Z368" s="215">
        <v>0</v>
      </c>
      <c r="AA368" s="215">
        <v>0</v>
      </c>
      <c r="AB368" s="215">
        <v>0</v>
      </c>
      <c r="AC368" s="215">
        <v>0</v>
      </c>
      <c r="AD368" s="215">
        <v>0</v>
      </c>
      <c r="AE368" s="215">
        <v>0</v>
      </c>
      <c r="AF368" s="215">
        <v>0</v>
      </c>
      <c r="AG368" s="215">
        <v>0</v>
      </c>
      <c r="AH368" s="215">
        <v>0</v>
      </c>
      <c r="AI368" s="215">
        <v>0</v>
      </c>
      <c r="AJ368" s="215">
        <v>0</v>
      </c>
      <c r="AK368" s="215">
        <v>0</v>
      </c>
      <c r="AL368" s="215">
        <v>0</v>
      </c>
      <c r="AM368" s="215">
        <v>0</v>
      </c>
      <c r="AN368" s="215">
        <v>0</v>
      </c>
      <c r="AO368" s="215">
        <v>0</v>
      </c>
      <c r="AP368" s="215">
        <v>0</v>
      </c>
      <c r="AQ368" s="215">
        <v>0</v>
      </c>
      <c r="AR368" s="215">
        <v>0</v>
      </c>
      <c r="AS368" s="215">
        <v>0</v>
      </c>
      <c r="AT368" s="215">
        <v>0</v>
      </c>
      <c r="AU368" s="215">
        <v>0</v>
      </c>
      <c r="AV368" s="215">
        <v>0</v>
      </c>
      <c r="AW368" s="215">
        <v>0</v>
      </c>
      <c r="AX368" s="215">
        <v>0</v>
      </c>
      <c r="AY368" s="215">
        <v>0</v>
      </c>
      <c r="AZ368" s="215">
        <v>0</v>
      </c>
      <c r="BA368" s="215">
        <v>0</v>
      </c>
      <c r="BB368" s="215">
        <v>0</v>
      </c>
      <c r="BC368" s="215">
        <v>0</v>
      </c>
      <c r="BD368" s="215">
        <v>0</v>
      </c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ht="13.95" customHeight="1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62">SUM(E368:E368)</f>
        <v>0</v>
      </c>
      <c r="F369" s="278">
        <f t="shared" si="562"/>
        <v>0</v>
      </c>
      <c r="G369" s="278">
        <f t="shared" si="562"/>
        <v>0</v>
      </c>
      <c r="H369" s="278">
        <f t="shared" si="562"/>
        <v>0</v>
      </c>
      <c r="I369" s="278">
        <f t="shared" si="562"/>
        <v>0</v>
      </c>
      <c r="J369" s="278">
        <f t="shared" si="562"/>
        <v>0</v>
      </c>
      <c r="K369" s="278">
        <f t="shared" si="562"/>
        <v>0</v>
      </c>
      <c r="L369" s="278">
        <f t="shared" si="562"/>
        <v>0</v>
      </c>
      <c r="M369" s="278">
        <f t="shared" si="562"/>
        <v>0</v>
      </c>
      <c r="N369" s="278">
        <f t="shared" si="562"/>
        <v>0</v>
      </c>
      <c r="O369" s="278">
        <f t="shared" si="562"/>
        <v>0</v>
      </c>
      <c r="P369" s="278">
        <f t="shared" si="562"/>
        <v>0</v>
      </c>
      <c r="Q369" s="786">
        <f t="shared" si="562"/>
        <v>0</v>
      </c>
      <c r="R369" s="278">
        <f t="shared" si="562"/>
        <v>0</v>
      </c>
      <c r="S369" s="278">
        <f t="shared" si="562"/>
        <v>0</v>
      </c>
      <c r="T369" s="278">
        <f t="shared" si="562"/>
        <v>0</v>
      </c>
      <c r="U369" s="278">
        <f t="shared" si="562"/>
        <v>0</v>
      </c>
      <c r="V369" s="278">
        <f t="shared" si="562"/>
        <v>0</v>
      </c>
      <c r="W369" s="278">
        <f t="shared" si="562"/>
        <v>0</v>
      </c>
      <c r="X369" s="278">
        <f t="shared" si="562"/>
        <v>0</v>
      </c>
      <c r="Y369" s="278">
        <f t="shared" si="562"/>
        <v>0</v>
      </c>
      <c r="Z369" s="278">
        <f t="shared" si="562"/>
        <v>0</v>
      </c>
      <c r="AA369" s="278">
        <f t="shared" si="562"/>
        <v>0</v>
      </c>
      <c r="AB369" s="278">
        <f t="shared" si="562"/>
        <v>0</v>
      </c>
      <c r="AC369" s="278">
        <f t="shared" si="562"/>
        <v>0</v>
      </c>
      <c r="AD369" s="278">
        <f t="shared" si="562"/>
        <v>0</v>
      </c>
      <c r="AE369" s="278">
        <f t="shared" si="562"/>
        <v>0</v>
      </c>
      <c r="AF369" s="278">
        <f t="shared" si="562"/>
        <v>0</v>
      </c>
      <c r="AG369" s="278">
        <f t="shared" si="562"/>
        <v>0</v>
      </c>
      <c r="AH369" s="278">
        <f t="shared" si="562"/>
        <v>0</v>
      </c>
      <c r="AI369" s="278">
        <f t="shared" si="562"/>
        <v>0</v>
      </c>
      <c r="AJ369" s="278">
        <f t="shared" si="562"/>
        <v>0</v>
      </c>
      <c r="AK369" s="278">
        <f t="shared" ref="AK369:BP369" si="563">SUM(AK368:AK368)</f>
        <v>0</v>
      </c>
      <c r="AL369" s="278">
        <f t="shared" si="563"/>
        <v>0</v>
      </c>
      <c r="AM369" s="278">
        <f t="shared" si="563"/>
        <v>0</v>
      </c>
      <c r="AN369" s="278">
        <f t="shared" si="563"/>
        <v>0</v>
      </c>
      <c r="AO369" s="278">
        <f t="shared" si="563"/>
        <v>0</v>
      </c>
      <c r="AP369" s="278">
        <f t="shared" si="563"/>
        <v>0</v>
      </c>
      <c r="AQ369" s="278">
        <f t="shared" si="563"/>
        <v>0</v>
      </c>
      <c r="AR369" s="278">
        <f t="shared" si="563"/>
        <v>0</v>
      </c>
      <c r="AS369" s="278">
        <f t="shared" si="563"/>
        <v>0</v>
      </c>
      <c r="AT369" s="278">
        <f t="shared" si="563"/>
        <v>0</v>
      </c>
      <c r="AU369" s="278">
        <f t="shared" si="563"/>
        <v>0</v>
      </c>
      <c r="AV369" s="278">
        <f t="shared" si="563"/>
        <v>0</v>
      </c>
      <c r="AW369" s="278">
        <f t="shared" si="563"/>
        <v>0</v>
      </c>
      <c r="AX369" s="278">
        <f t="shared" si="563"/>
        <v>0</v>
      </c>
      <c r="AY369" s="278">
        <f t="shared" si="563"/>
        <v>0</v>
      </c>
      <c r="AZ369" s="278">
        <f t="shared" si="563"/>
        <v>0</v>
      </c>
      <c r="BA369" s="278">
        <f t="shared" si="563"/>
        <v>0</v>
      </c>
      <c r="BB369" s="278">
        <f t="shared" si="563"/>
        <v>0</v>
      </c>
      <c r="BC369" s="278">
        <f t="shared" si="563"/>
        <v>0</v>
      </c>
      <c r="BD369" s="278">
        <f t="shared" si="563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ht="13.95" customHeight="1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789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ht="13.95" customHeight="1" x14ac:dyDescent="0.3">
      <c r="A371" s="269"/>
      <c r="B371" s="207" t="s">
        <v>385</v>
      </c>
      <c r="C371" s="275"/>
      <c r="D371" s="210">
        <f>SUM(E371:BD371)</f>
        <v>23564.556666666671</v>
      </c>
      <c r="E371" s="283">
        <f t="shared" ref="E371:AJ371" si="564">E365-E369</f>
        <v>-2749.0726666666665</v>
      </c>
      <c r="F371" s="283">
        <f t="shared" si="564"/>
        <v>-1337.9226666666664</v>
      </c>
      <c r="G371" s="283">
        <f t="shared" si="564"/>
        <v>-1193.590666666666</v>
      </c>
      <c r="H371" s="283">
        <f t="shared" si="564"/>
        <v>-2896.3966666666674</v>
      </c>
      <c r="I371" s="283">
        <f t="shared" si="564"/>
        <v>-8.126333333333605</v>
      </c>
      <c r="J371" s="283">
        <f t="shared" si="564"/>
        <v>-1605.224666666667</v>
      </c>
      <c r="K371" s="283">
        <f t="shared" si="564"/>
        <v>-61.48966666666638</v>
      </c>
      <c r="L371" s="283">
        <f t="shared" si="564"/>
        <v>-552.32399999999961</v>
      </c>
      <c r="M371" s="283">
        <f t="shared" si="564"/>
        <v>2881.5126666666674</v>
      </c>
      <c r="N371" s="283">
        <f t="shared" si="564"/>
        <v>1133.827666666667</v>
      </c>
      <c r="O371" s="283">
        <f t="shared" si="564"/>
        <v>2414.949333333333</v>
      </c>
      <c r="P371" s="283">
        <f t="shared" si="564"/>
        <v>293.12966666666762</v>
      </c>
      <c r="Q371" s="788">
        <f t="shared" si="564"/>
        <v>1098.6353333333345</v>
      </c>
      <c r="R371" s="283">
        <f t="shared" si="564"/>
        <v>-1179.0850000000009</v>
      </c>
      <c r="S371" s="283">
        <f t="shared" si="564"/>
        <v>2593.6853333333338</v>
      </c>
      <c r="T371" s="283">
        <f t="shared" si="564"/>
        <v>1298.2956666666669</v>
      </c>
      <c r="U371" s="283">
        <f t="shared" si="564"/>
        <v>-1953.7446666666669</v>
      </c>
      <c r="V371" s="283">
        <f t="shared" si="564"/>
        <v>-282.6906666666664</v>
      </c>
      <c r="W371" s="283">
        <f t="shared" si="564"/>
        <v>-1868.3793333333324</v>
      </c>
      <c r="X371" s="283">
        <f t="shared" si="564"/>
        <v>3936.2203333333346</v>
      </c>
      <c r="Y371" s="283">
        <f t="shared" si="564"/>
        <v>823.35166666666646</v>
      </c>
      <c r="Z371" s="283">
        <f t="shared" si="564"/>
        <v>1186.0136666666667</v>
      </c>
      <c r="AA371" s="283">
        <f t="shared" si="564"/>
        <v>-220.37633333333179</v>
      </c>
      <c r="AB371" s="283">
        <f t="shared" si="564"/>
        <v>-1946.6103333333331</v>
      </c>
      <c r="AC371" s="283">
        <f t="shared" si="564"/>
        <v>102.42766666666739</v>
      </c>
      <c r="AD371" s="283">
        <f t="shared" si="564"/>
        <v>-1163.5889999999999</v>
      </c>
      <c r="AE371" s="283">
        <f t="shared" si="564"/>
        <v>571.34966666666605</v>
      </c>
      <c r="AF371" s="283">
        <f t="shared" si="564"/>
        <v>723.32933333333312</v>
      </c>
      <c r="AG371" s="283">
        <f t="shared" si="564"/>
        <v>965.85466666666525</v>
      </c>
      <c r="AH371" s="283">
        <f t="shared" si="564"/>
        <v>1335.2586666666675</v>
      </c>
      <c r="AI371" s="283">
        <f t="shared" si="564"/>
        <v>1727.3343333333332</v>
      </c>
      <c r="AJ371" s="283">
        <f t="shared" si="564"/>
        <v>3205.0393333333341</v>
      </c>
      <c r="AK371" s="283">
        <f t="shared" ref="AK371:BD371" si="565">AK365-AK369</f>
        <v>1224.0490000000009</v>
      </c>
      <c r="AL371" s="283">
        <f t="shared" si="565"/>
        <v>-127.82399999999961</v>
      </c>
      <c r="AM371" s="283">
        <f t="shared" si="565"/>
        <v>-613.75799999999981</v>
      </c>
      <c r="AN371" s="283">
        <f t="shared" si="565"/>
        <v>3022.2990000000018</v>
      </c>
      <c r="AO371" s="283">
        <f t="shared" si="565"/>
        <v>2493.9320000000016</v>
      </c>
      <c r="AP371" s="283">
        <f t="shared" si="565"/>
        <v>-354.73799999999937</v>
      </c>
      <c r="AQ371" s="283">
        <f t="shared" si="565"/>
        <v>805.89600000000064</v>
      </c>
      <c r="AR371" s="283">
        <f t="shared" si="565"/>
        <v>1967.4163333333345</v>
      </c>
      <c r="AS371" s="283">
        <f t="shared" si="565"/>
        <v>-264.82000000000062</v>
      </c>
      <c r="AT371" s="283">
        <f t="shared" si="565"/>
        <v>-588.65999999999985</v>
      </c>
      <c r="AU371" s="283">
        <f t="shared" si="565"/>
        <v>-345.60566666666546</v>
      </c>
      <c r="AV371" s="283">
        <f t="shared" si="565"/>
        <v>936.29866666666658</v>
      </c>
      <c r="AW371" s="283">
        <f t="shared" si="565"/>
        <v>-29.089666666666744</v>
      </c>
      <c r="AX371" s="283">
        <f t="shared" si="565"/>
        <v>3590.3173333333334</v>
      </c>
      <c r="AY371" s="283">
        <f t="shared" si="565"/>
        <v>1042.2596666666668</v>
      </c>
      <c r="AZ371" s="283">
        <f t="shared" si="565"/>
        <v>-1667.9353333333329</v>
      </c>
      <c r="BA371" s="283">
        <f t="shared" si="565"/>
        <v>2021.1740000000009</v>
      </c>
      <c r="BB371" s="283">
        <f t="shared" si="565"/>
        <v>-1415.0310000000009</v>
      </c>
      <c r="BC371" s="283">
        <f t="shared" si="565"/>
        <v>2708.5220000000008</v>
      </c>
      <c r="BD371" s="283">
        <f t="shared" si="565"/>
        <v>1888.2620000000006</v>
      </c>
      <c r="BE371" s="271"/>
      <c r="BF371" s="162">
        <f>SUM(E371:H371)</f>
        <v>-8176.9826666666668</v>
      </c>
      <c r="BG371" s="157">
        <f>SUM(I371:L371)</f>
        <v>-2227.1646666666666</v>
      </c>
      <c r="BH371" s="157">
        <f>SUM(M371:Q371)</f>
        <v>7822.0546666666696</v>
      </c>
      <c r="BI371" s="157">
        <f>SUM(R371:U371)</f>
        <v>759.15133333333279</v>
      </c>
      <c r="BJ371" s="157">
        <f>SUM(V371:Y371)</f>
        <v>2608.5020000000022</v>
      </c>
      <c r="BK371" s="157">
        <f>SUM(Z371:AD371)</f>
        <v>-2042.1343333333307</v>
      </c>
      <c r="BL371" s="157">
        <f>SUM(AE371:AH371)</f>
        <v>3595.792333333332</v>
      </c>
      <c r="BM371" s="157">
        <f>SUM(AI371:AL371)</f>
        <v>6028.5986666666686</v>
      </c>
      <c r="BN371" s="157">
        <f>SUM(AM371:AQ371)</f>
        <v>5353.6310000000049</v>
      </c>
      <c r="BO371" s="157">
        <f>SUM(AR371:AU371)</f>
        <v>768.33066666666855</v>
      </c>
      <c r="BP371" s="157">
        <f>SUM(AV371:AY371)</f>
        <v>5539.7860000000001</v>
      </c>
      <c r="BQ371" s="157">
        <f>SUM(AZ371:BD371)</f>
        <v>3534.9916666666686</v>
      </c>
      <c r="BR371" s="157">
        <f>SUM(BF371:BQ371)</f>
        <v>23564.556666666682</v>
      </c>
      <c r="BS371" s="157">
        <f>SUM(BF371:BH371)</f>
        <v>-2582.0926666666646</v>
      </c>
      <c r="BT371" s="157">
        <f>SUM(BI371:BK371)</f>
        <v>1325.5190000000043</v>
      </c>
      <c r="BU371" s="157">
        <f>SUM(BL371:BN371)</f>
        <v>14978.022000000004</v>
      </c>
      <c r="BV371" s="157">
        <f>SUM(BO371:BQ371)</f>
        <v>9843.1083333333372</v>
      </c>
      <c r="BW371" s="157">
        <f>SUM(BF371:BK371)</f>
        <v>-1256.5736666666603</v>
      </c>
      <c r="BX371" s="157">
        <f>SUM(BL371:BQ371)</f>
        <v>24821.130333333342</v>
      </c>
      <c r="BY371" s="157">
        <f>IF(Info!$O$3="Q1",$BS371,IF(Info!$O$3="Q2",$BS371+$BT371,IF(Info!$O$3="Q3",$BS371+$BT371+$BU371,$BR371)))</f>
        <v>-2582.0926666666646</v>
      </c>
      <c r="BZ371" s="157">
        <f>IF(Info!$O$3="Q1",$BS371,IF(Info!$O$3="Q2",$BT371,IF(Info!$O$3="Q3",$BU371,$BV371)))</f>
        <v>-2582.0926666666646</v>
      </c>
      <c r="CA371" s="49"/>
    </row>
    <row r="372" spans="1:79" ht="13.95" customHeight="1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ht="13.95" customHeight="1" x14ac:dyDescent="0.3">
      <c r="A373" s="269"/>
      <c r="B373" s="160" t="s">
        <v>412</v>
      </c>
      <c r="C373" s="275"/>
      <c r="D373" s="285">
        <f>SUM(E373:BD373)</f>
        <v>12915.552333333342</v>
      </c>
      <c r="E373" s="286">
        <f t="shared" ref="E373:AJ373" si="566">IF(E136=0,0,E365)</f>
        <v>-2749.0726666666665</v>
      </c>
      <c r="F373" s="286">
        <f t="shared" si="566"/>
        <v>-1337.9226666666664</v>
      </c>
      <c r="G373" s="286">
        <f t="shared" si="566"/>
        <v>-1193.590666666666</v>
      </c>
      <c r="H373" s="286">
        <f t="shared" si="566"/>
        <v>-2896.3966666666674</v>
      </c>
      <c r="I373" s="286">
        <f t="shared" si="566"/>
        <v>-8.126333333333605</v>
      </c>
      <c r="J373" s="286">
        <f t="shared" si="566"/>
        <v>-1605.224666666667</v>
      </c>
      <c r="K373" s="286">
        <f t="shared" si="566"/>
        <v>-61.48966666666638</v>
      </c>
      <c r="L373" s="286">
        <f t="shared" si="566"/>
        <v>-552.32399999999961</v>
      </c>
      <c r="M373" s="286">
        <f t="shared" si="566"/>
        <v>2881.5126666666674</v>
      </c>
      <c r="N373" s="286">
        <f t="shared" si="566"/>
        <v>1133.827666666667</v>
      </c>
      <c r="O373" s="286">
        <f t="shared" si="566"/>
        <v>2414.949333333333</v>
      </c>
      <c r="P373" s="286">
        <f t="shared" si="566"/>
        <v>293.12966666666762</v>
      </c>
      <c r="Q373" s="790">
        <f t="shared" si="566"/>
        <v>1098.6353333333345</v>
      </c>
      <c r="R373" s="286">
        <f t="shared" si="566"/>
        <v>-1179.0850000000009</v>
      </c>
      <c r="S373" s="286">
        <f t="shared" si="566"/>
        <v>2593.6853333333338</v>
      </c>
      <c r="T373" s="286">
        <f t="shared" si="566"/>
        <v>1298.2956666666669</v>
      </c>
      <c r="U373" s="286">
        <f t="shared" si="566"/>
        <v>-1953.7446666666669</v>
      </c>
      <c r="V373" s="286">
        <f t="shared" si="566"/>
        <v>-282.6906666666664</v>
      </c>
      <c r="W373" s="286">
        <f t="shared" si="566"/>
        <v>-1868.3793333333324</v>
      </c>
      <c r="X373" s="286">
        <f t="shared" si="566"/>
        <v>3936.2203333333346</v>
      </c>
      <c r="Y373" s="286">
        <f t="shared" si="566"/>
        <v>823.35166666666646</v>
      </c>
      <c r="Z373" s="286">
        <f t="shared" si="566"/>
        <v>1186.0136666666667</v>
      </c>
      <c r="AA373" s="286">
        <f t="shared" si="566"/>
        <v>-220.37633333333179</v>
      </c>
      <c r="AB373" s="286">
        <f t="shared" si="566"/>
        <v>-1946.6103333333331</v>
      </c>
      <c r="AC373" s="286">
        <f t="shared" si="566"/>
        <v>102.42766666666739</v>
      </c>
      <c r="AD373" s="286">
        <f t="shared" si="566"/>
        <v>-1163.5889999999999</v>
      </c>
      <c r="AE373" s="286">
        <f t="shared" si="566"/>
        <v>571.34966666666605</v>
      </c>
      <c r="AF373" s="286">
        <f t="shared" si="566"/>
        <v>723.32933333333312</v>
      </c>
      <c r="AG373" s="286">
        <f t="shared" si="566"/>
        <v>965.85466666666525</v>
      </c>
      <c r="AH373" s="286">
        <f t="shared" si="566"/>
        <v>1335.2586666666675</v>
      </c>
      <c r="AI373" s="286">
        <f t="shared" si="566"/>
        <v>1727.3343333333332</v>
      </c>
      <c r="AJ373" s="286">
        <f t="shared" si="566"/>
        <v>3205.0393333333341</v>
      </c>
      <c r="AK373" s="286">
        <f t="shared" ref="AK373:BD373" si="567">IF(AK136=0,0,AK365)</f>
        <v>1224.0490000000009</v>
      </c>
      <c r="AL373" s="286">
        <f t="shared" si="567"/>
        <v>-127.82399999999961</v>
      </c>
      <c r="AM373" s="286">
        <f t="shared" si="567"/>
        <v>-613.75799999999981</v>
      </c>
      <c r="AN373" s="286">
        <f t="shared" si="567"/>
        <v>3022.2990000000018</v>
      </c>
      <c r="AO373" s="286">
        <f t="shared" si="567"/>
        <v>2493.9320000000016</v>
      </c>
      <c r="AP373" s="286">
        <f t="shared" si="567"/>
        <v>-354.73799999999937</v>
      </c>
      <c r="AQ373" s="286">
        <f t="shared" si="567"/>
        <v>0</v>
      </c>
      <c r="AR373" s="286">
        <f t="shared" si="567"/>
        <v>0</v>
      </c>
      <c r="AS373" s="286">
        <f t="shared" si="567"/>
        <v>0</v>
      </c>
      <c r="AT373" s="286">
        <f t="shared" si="567"/>
        <v>0</v>
      </c>
      <c r="AU373" s="286">
        <f t="shared" si="567"/>
        <v>0</v>
      </c>
      <c r="AV373" s="286">
        <f t="shared" si="567"/>
        <v>0</v>
      </c>
      <c r="AW373" s="286">
        <f t="shared" si="567"/>
        <v>0</v>
      </c>
      <c r="AX373" s="286">
        <f t="shared" si="567"/>
        <v>0</v>
      </c>
      <c r="AY373" s="286">
        <f t="shared" si="567"/>
        <v>0</v>
      </c>
      <c r="AZ373" s="286">
        <f t="shared" si="567"/>
        <v>0</v>
      </c>
      <c r="BA373" s="286">
        <f t="shared" si="567"/>
        <v>0</v>
      </c>
      <c r="BB373" s="286">
        <f t="shared" si="567"/>
        <v>0</v>
      </c>
      <c r="BC373" s="286">
        <f t="shared" si="567"/>
        <v>0</v>
      </c>
      <c r="BD373" s="286">
        <f t="shared" si="567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ht="13.95" customHeight="1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791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ht="13.95" customHeight="1" x14ac:dyDescent="0.3">
      <c r="B375" s="54"/>
      <c r="D375" s="604" t="s">
        <v>425</v>
      </c>
      <c r="E375" s="605">
        <v>0</v>
      </c>
      <c r="F375" s="605">
        <v>0</v>
      </c>
      <c r="G375" s="605">
        <v>0</v>
      </c>
      <c r="H375" s="605">
        <v>0</v>
      </c>
      <c r="I375" s="605">
        <v>0</v>
      </c>
      <c r="J375" s="605">
        <v>0</v>
      </c>
      <c r="K375" s="605">
        <v>0</v>
      </c>
      <c r="L375" s="605">
        <v>0</v>
      </c>
      <c r="M375" s="605">
        <v>0</v>
      </c>
      <c r="N375" s="605">
        <v>0</v>
      </c>
      <c r="O375" s="605">
        <v>0</v>
      </c>
      <c r="P375" s="605">
        <v>0</v>
      </c>
      <c r="Q375" s="605">
        <v>0</v>
      </c>
      <c r="R375" s="605">
        <v>0</v>
      </c>
      <c r="S375" s="605">
        <v>0</v>
      </c>
      <c r="T375" s="605">
        <v>0</v>
      </c>
      <c r="U375" s="605">
        <v>0</v>
      </c>
      <c r="V375" s="605">
        <v>0</v>
      </c>
      <c r="W375" s="605">
        <v>0</v>
      </c>
      <c r="X375" s="605">
        <v>0</v>
      </c>
      <c r="Y375" s="605">
        <v>0</v>
      </c>
      <c r="Z375" s="605">
        <v>0</v>
      </c>
      <c r="AA375" s="605">
        <v>0</v>
      </c>
      <c r="AB375" s="605">
        <v>0</v>
      </c>
      <c r="AC375" s="605">
        <v>0</v>
      </c>
      <c r="AD375" s="605">
        <v>0</v>
      </c>
      <c r="AE375" s="605">
        <v>0</v>
      </c>
      <c r="AF375" s="605">
        <v>0</v>
      </c>
      <c r="AG375" s="605">
        <v>0</v>
      </c>
      <c r="AH375" s="605">
        <v>0</v>
      </c>
      <c r="AI375" s="605">
        <v>0</v>
      </c>
      <c r="AJ375" s="605">
        <v>0</v>
      </c>
      <c r="AK375" s="605">
        <v>0</v>
      </c>
      <c r="AL375" s="605">
        <v>0</v>
      </c>
      <c r="AM375" s="605">
        <v>0</v>
      </c>
      <c r="AN375" s="605">
        <v>0</v>
      </c>
      <c r="AO375" s="605">
        <v>0</v>
      </c>
      <c r="AP375" s="605">
        <v>0</v>
      </c>
      <c r="AQ375" s="605">
        <v>0</v>
      </c>
      <c r="AR375" s="605">
        <v>0</v>
      </c>
      <c r="AS375" s="605">
        <v>0</v>
      </c>
      <c r="AT375" s="605">
        <v>0</v>
      </c>
      <c r="AU375" s="605">
        <v>0</v>
      </c>
      <c r="AV375" s="605">
        <v>0</v>
      </c>
      <c r="AW375" s="605">
        <v>0</v>
      </c>
      <c r="AX375" s="605">
        <v>0</v>
      </c>
      <c r="AY375" s="605">
        <v>0</v>
      </c>
      <c r="AZ375" s="605">
        <v>0</v>
      </c>
      <c r="BA375" s="605">
        <v>0</v>
      </c>
      <c r="BB375" s="605">
        <v>0</v>
      </c>
      <c r="BC375" s="605">
        <v>0</v>
      </c>
      <c r="BD375" s="605">
        <v>0</v>
      </c>
    </row>
    <row r="376" spans="1:79" ht="13.95" customHeight="1" x14ac:dyDescent="0.3">
      <c r="B376" s="54"/>
    </row>
    <row r="377" spans="1:79" ht="14.4" x14ac:dyDescent="0.3"/>
    <row r="378" spans="1:79" ht="14.4" x14ac:dyDescent="0.3"/>
    <row r="379" spans="1:79" ht="13.95" customHeight="1" x14ac:dyDescent="0.3">
      <c r="AS379" s="636"/>
    </row>
  </sheetData>
  <conditionalFormatting sqref="D57:BZ57">
    <cfRule type="cellIs" dxfId="9" priority="1" operator="notEqual">
      <formula>0</formula>
    </cfRule>
  </conditionalFormatting>
  <conditionalFormatting sqref="BE58:BE70">
    <cfRule type="cellIs" dxfId="8" priority="3" operator="notEqual">
      <formula>0</formula>
    </cfRule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rgb="FFFF66FF"/>
  </sheetPr>
  <dimension ref="A1:CC378"/>
  <sheetViews>
    <sheetView showGridLines="0" zoomScale="80" zoomScaleNormal="80" workbookViewId="0">
      <pane xSplit="4" ySplit="4" topLeftCell="AE182" activePane="bottomRight" state="frozen"/>
      <selection activeCell="AN114" sqref="AN114"/>
      <selection pane="topRight" activeCell="AN114" sqref="AN114"/>
      <selection pane="bottomLeft" activeCell="AN114" sqref="AN114"/>
      <selection pane="bottomRight" activeCell="AP112" sqref="AP112"/>
    </sheetView>
  </sheetViews>
  <sheetFormatPr defaultColWidth="11.6640625" defaultRowHeight="13.95" customHeight="1" outlineLevelCol="2" x14ac:dyDescent="0.3"/>
  <cols>
    <col min="1" max="1" width="2.33203125" bestFit="1" customWidth="1"/>
    <col min="2" max="2" width="48.6640625" bestFit="1" customWidth="1"/>
    <col min="58" max="58" width="11.6640625" customWidth="1" outlineLevel="1"/>
    <col min="59" max="68" width="11.6640625" customWidth="1" outlineLevel="2"/>
    <col min="69" max="78" width="11.6640625" customWidth="1" outlineLevel="1"/>
  </cols>
  <sheetData>
    <row r="1" spans="1:79" ht="13.95" customHeight="1" x14ac:dyDescent="0.3">
      <c r="C1" s="15"/>
      <c r="D1" s="16">
        <f>Info!$N$3</f>
        <v>2025</v>
      </c>
      <c r="E1" s="729"/>
      <c r="F1" s="714"/>
      <c r="G1" s="724"/>
      <c r="H1" s="724"/>
      <c r="I1" s="714"/>
      <c r="J1" s="724"/>
      <c r="K1" s="714"/>
      <c r="L1" s="730"/>
      <c r="M1" s="713"/>
      <c r="N1" s="713"/>
      <c r="O1" s="714"/>
      <c r="P1" s="713"/>
      <c r="Q1" s="792"/>
      <c r="R1" s="709"/>
      <c r="S1" s="714"/>
      <c r="T1" s="714"/>
      <c r="U1" s="713"/>
      <c r="V1" s="713"/>
      <c r="W1" s="713"/>
      <c r="X1" s="713"/>
      <c r="Y1" s="713"/>
      <c r="Z1" s="713"/>
      <c r="AA1" s="723"/>
      <c r="AB1" s="713"/>
      <c r="AC1" s="713"/>
      <c r="AD1" s="711"/>
      <c r="AE1" s="731"/>
      <c r="AF1" s="713"/>
      <c r="AG1" s="713"/>
      <c r="AH1" s="732"/>
      <c r="AI1" s="716"/>
      <c r="AJ1" s="713"/>
      <c r="AK1" s="717"/>
      <c r="AL1" s="716"/>
      <c r="AM1" s="723"/>
      <c r="AN1" s="713"/>
      <c r="AO1" s="714"/>
      <c r="AP1" s="714"/>
      <c r="AQ1" s="710"/>
      <c r="AR1" s="733"/>
      <c r="AS1" s="734"/>
      <c r="AT1" s="726"/>
      <c r="AU1" s="735"/>
      <c r="AV1" s="725"/>
      <c r="AW1" s="735"/>
      <c r="AX1" s="725"/>
      <c r="AY1" s="726"/>
      <c r="AZ1" s="725"/>
      <c r="BA1" s="725"/>
      <c r="BB1" s="725"/>
      <c r="BC1" s="725"/>
      <c r="BD1" s="710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ht="13.95" customHeight="1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760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617" t="s">
        <v>252</v>
      </c>
      <c r="AA2" s="120"/>
      <c r="AB2" s="614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675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ht="13.95" customHeight="1" x14ac:dyDescent="0.3">
      <c r="B3" s="17" t="str">
        <f>Info!$B$4</f>
        <v>Lerchenfelder</v>
      </c>
      <c r="C3" s="670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76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676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3.95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623">
        <v>4</v>
      </c>
      <c r="I4" s="153">
        <v>5</v>
      </c>
      <c r="J4" s="153">
        <v>6</v>
      </c>
      <c r="K4" s="153">
        <v>7</v>
      </c>
      <c r="L4" s="153">
        <v>8</v>
      </c>
      <c r="M4" s="623">
        <v>9</v>
      </c>
      <c r="N4" s="153">
        <v>10</v>
      </c>
      <c r="O4" s="153">
        <v>11</v>
      </c>
      <c r="P4" s="153">
        <v>12</v>
      </c>
      <c r="Q4" s="153">
        <v>13</v>
      </c>
      <c r="R4" s="623">
        <v>14</v>
      </c>
      <c r="S4" s="153">
        <v>15</v>
      </c>
      <c r="T4" s="153">
        <v>16</v>
      </c>
      <c r="U4" s="153">
        <v>17</v>
      </c>
      <c r="V4" s="153">
        <v>18</v>
      </c>
      <c r="W4" s="609">
        <v>19</v>
      </c>
      <c r="X4" s="623">
        <v>20</v>
      </c>
      <c r="Y4" s="153">
        <v>21</v>
      </c>
      <c r="Z4" s="609">
        <v>22</v>
      </c>
      <c r="AA4" s="609">
        <v>23</v>
      </c>
      <c r="AB4" s="662">
        <v>24</v>
      </c>
      <c r="AC4" s="623">
        <v>25</v>
      </c>
      <c r="AD4" s="153">
        <v>26</v>
      </c>
      <c r="AE4" s="153">
        <v>27</v>
      </c>
      <c r="AF4" s="153">
        <v>28</v>
      </c>
      <c r="AG4" s="609">
        <v>29</v>
      </c>
      <c r="AH4" s="623">
        <v>30</v>
      </c>
      <c r="AI4" s="153">
        <v>31</v>
      </c>
      <c r="AJ4" s="153">
        <v>32</v>
      </c>
      <c r="AK4" s="153">
        <v>33</v>
      </c>
      <c r="AL4" s="609">
        <v>34</v>
      </c>
      <c r="AM4" s="623">
        <v>35</v>
      </c>
      <c r="AN4" s="153">
        <v>36</v>
      </c>
      <c r="AO4" s="153">
        <v>37</v>
      </c>
      <c r="AP4" s="153">
        <v>38</v>
      </c>
      <c r="AQ4" s="609">
        <v>39</v>
      </c>
      <c r="AR4" s="623">
        <v>40</v>
      </c>
      <c r="AS4" s="153">
        <v>41</v>
      </c>
      <c r="AT4" s="153">
        <v>42</v>
      </c>
      <c r="AU4" s="153">
        <v>43</v>
      </c>
      <c r="AV4" s="153">
        <v>44</v>
      </c>
      <c r="AW4" s="623">
        <v>45</v>
      </c>
      <c r="AX4" s="153">
        <v>46</v>
      </c>
      <c r="AY4" s="153">
        <v>47</v>
      </c>
      <c r="AZ4" s="153">
        <v>48</v>
      </c>
      <c r="BA4" s="153">
        <v>49</v>
      </c>
      <c r="BB4" s="62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677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ht="13.95" customHeight="1" x14ac:dyDescent="0.3">
      <c r="A5" s="155"/>
      <c r="B5" s="373" t="s">
        <v>284</v>
      </c>
      <c r="C5" s="156"/>
      <c r="D5" s="607">
        <f t="shared" ref="D5:D27" si="0">SUM(E5:BD5)</f>
        <v>734</v>
      </c>
      <c r="E5" s="741">
        <v>80</v>
      </c>
      <c r="F5" s="741">
        <v>-38</v>
      </c>
      <c r="G5" s="741">
        <v>-85</v>
      </c>
      <c r="H5" s="741">
        <v>15</v>
      </c>
      <c r="I5" s="741">
        <v>-39</v>
      </c>
      <c r="J5" s="372">
        <v>38</v>
      </c>
      <c r="K5" s="372">
        <v>10</v>
      </c>
      <c r="L5" s="372">
        <v>3</v>
      </c>
      <c r="M5" s="372">
        <v>18</v>
      </c>
      <c r="N5" s="372">
        <v>161</v>
      </c>
      <c r="O5" s="372">
        <v>-50</v>
      </c>
      <c r="P5" s="372">
        <v>40</v>
      </c>
      <c r="Q5" s="755">
        <v>50</v>
      </c>
      <c r="R5" s="372">
        <v>171</v>
      </c>
      <c r="S5" s="372">
        <v>63</v>
      </c>
      <c r="T5" s="372">
        <v>0</v>
      </c>
      <c r="U5" s="372">
        <v>38</v>
      </c>
      <c r="V5" s="372">
        <v>95</v>
      </c>
      <c r="W5" s="372">
        <v>38</v>
      </c>
      <c r="X5" s="372">
        <v>3</v>
      </c>
      <c r="Y5" s="372">
        <v>38</v>
      </c>
      <c r="Z5" s="372">
        <v>-1</v>
      </c>
      <c r="AA5" s="372">
        <v>25</v>
      </c>
      <c r="AB5" s="372">
        <v>-59</v>
      </c>
      <c r="AC5" s="372">
        <v>40</v>
      </c>
      <c r="AD5" s="372">
        <v>1</v>
      </c>
      <c r="AE5" s="372">
        <v>22</v>
      </c>
      <c r="AF5" s="372">
        <v>49</v>
      </c>
      <c r="AG5" s="372"/>
      <c r="AH5" s="372">
        <v>-61</v>
      </c>
      <c r="AI5" s="372">
        <v>9</v>
      </c>
      <c r="AJ5" s="372">
        <v>9</v>
      </c>
      <c r="AK5" s="644">
        <v>4</v>
      </c>
      <c r="AL5" s="372">
        <v>7</v>
      </c>
      <c r="AM5" s="372">
        <v>18</v>
      </c>
      <c r="AN5" s="682">
        <v>33</v>
      </c>
      <c r="AO5" s="682">
        <v>-12</v>
      </c>
      <c r="AP5" s="682">
        <v>1</v>
      </c>
      <c r="AQ5" s="682"/>
      <c r="AR5" s="682"/>
      <c r="AS5" s="682"/>
      <c r="AT5" s="682"/>
      <c r="AU5" s="682"/>
      <c r="AV5" s="705"/>
      <c r="AW5" s="682"/>
      <c r="AX5" s="718"/>
      <c r="AY5" s="718"/>
      <c r="AZ5" s="372"/>
      <c r="BA5" s="372"/>
      <c r="BB5" s="372"/>
      <c r="BC5" s="372"/>
      <c r="BD5" s="372"/>
      <c r="BE5" s="158"/>
      <c r="BF5" s="159">
        <f t="shared" ref="BF5:BF34" si="1">SUM(E5:H5)</f>
        <v>-28</v>
      </c>
      <c r="BG5" s="41">
        <f t="shared" ref="BG5:BG34" si="2">SUM(I5:L5)</f>
        <v>12</v>
      </c>
      <c r="BH5" s="41">
        <f t="shared" ref="BH5:BH34" si="3">SUM(M5:Q5)</f>
        <v>219</v>
      </c>
      <c r="BI5" s="41">
        <f t="shared" ref="BI5:BI34" si="4">SUM(R5:U5)</f>
        <v>272</v>
      </c>
      <c r="BJ5" s="41">
        <f t="shared" ref="BJ5:BJ34" si="5">SUM(V5:Y5)</f>
        <v>174</v>
      </c>
      <c r="BK5" s="41">
        <f t="shared" ref="BK5:BK34" si="6">SUM(Z5:AD5)</f>
        <v>6</v>
      </c>
      <c r="BL5" s="41">
        <f t="shared" ref="BL5:BL34" si="7">SUM(AE5:AH5)</f>
        <v>10</v>
      </c>
      <c r="BM5" s="41">
        <f t="shared" ref="BM5:BM34" si="8">SUM(AI5:AL5)</f>
        <v>29</v>
      </c>
      <c r="BN5" s="41">
        <f t="shared" ref="BN5:BN34" si="9">SUM(AM5:AQ5)</f>
        <v>40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734</v>
      </c>
      <c r="BS5" s="41">
        <f t="shared" ref="BS5:BS34" si="14">SUM(BF5:BH5)</f>
        <v>203</v>
      </c>
      <c r="BT5" s="41">
        <f t="shared" ref="BT5:BT34" si="15">SUM(BI5:BK5)</f>
        <v>452</v>
      </c>
      <c r="BU5" s="41">
        <f t="shared" ref="BU5:BU34" si="16">SUM(BL5:BN5)</f>
        <v>79</v>
      </c>
      <c r="BV5" s="41">
        <f t="shared" ref="BV5:BV34" si="17">SUM(BO5:BQ5)</f>
        <v>0</v>
      </c>
      <c r="BW5" s="41">
        <f t="shared" ref="BW5:BW34" si="18">SUM(BF5:BK5)</f>
        <v>655</v>
      </c>
      <c r="BX5" s="41">
        <f t="shared" ref="BX5:BX34" si="19">SUM(BL5:BQ5)</f>
        <v>79</v>
      </c>
      <c r="BY5" s="41">
        <f>IF(Info!$O$3="Q1",$BS5,IF(Info!$O$3="Q2",$BS5+$BT5,IF(Info!$O$3="Q3",$BS5+$BT5+$BU5,$BR5)))</f>
        <v>203</v>
      </c>
      <c r="BZ5" s="41">
        <f>IF(Info!$O$3="Q1",$BS5,IF(Info!$O$3="Q2",$BT5,IF(Info!$O$3="Q3",$BU5,$BV5)))</f>
        <v>203</v>
      </c>
      <c r="CA5" s="156"/>
    </row>
    <row r="6" spans="1:79" ht="13.95" customHeight="1" x14ac:dyDescent="0.3">
      <c r="A6" s="155"/>
      <c r="B6" s="160" t="s">
        <v>285</v>
      </c>
      <c r="C6" s="156"/>
      <c r="D6" s="157">
        <f t="shared" si="0"/>
        <v>121482</v>
      </c>
      <c r="E6" s="738">
        <v>1982</v>
      </c>
      <c r="F6" s="719">
        <f t="shared" ref="F6:AK6" si="20">IF(F15=0,E32,F15)</f>
        <v>1814</v>
      </c>
      <c r="G6" s="161">
        <f t="shared" si="20"/>
        <v>1755</v>
      </c>
      <c r="H6" s="615">
        <f t="shared" si="20"/>
        <v>2246</v>
      </c>
      <c r="I6" s="161">
        <f t="shared" si="20"/>
        <v>2051</v>
      </c>
      <c r="J6" s="161">
        <f t="shared" si="20"/>
        <v>2185</v>
      </c>
      <c r="K6" s="161">
        <f t="shared" si="20"/>
        <v>2225</v>
      </c>
      <c r="L6" s="161">
        <f t="shared" si="20"/>
        <v>2117</v>
      </c>
      <c r="M6" s="161">
        <f t="shared" si="20"/>
        <v>2216</v>
      </c>
      <c r="N6" s="161">
        <f t="shared" si="20"/>
        <v>1985</v>
      </c>
      <c r="O6" s="161">
        <f t="shared" si="20"/>
        <v>2025</v>
      </c>
      <c r="P6" s="161">
        <f t="shared" si="20"/>
        <v>2185</v>
      </c>
      <c r="Q6" s="762">
        <f t="shared" si="20"/>
        <v>2054</v>
      </c>
      <c r="R6" s="161">
        <f t="shared" si="20"/>
        <v>2411</v>
      </c>
      <c r="S6" s="161">
        <f t="shared" si="20"/>
        <v>2129</v>
      </c>
      <c r="T6" s="161">
        <f t="shared" si="20"/>
        <v>2080</v>
      </c>
      <c r="U6" s="161">
        <f t="shared" si="20"/>
        <v>2193</v>
      </c>
      <c r="V6" s="161">
        <f t="shared" si="20"/>
        <v>2120</v>
      </c>
      <c r="W6" s="161">
        <f t="shared" si="20"/>
        <v>2358</v>
      </c>
      <c r="X6" s="161">
        <f t="shared" si="20"/>
        <v>2305</v>
      </c>
      <c r="Y6" s="161">
        <f t="shared" si="20"/>
        <v>2397</v>
      </c>
      <c r="Z6" s="161">
        <f t="shared" si="20"/>
        <v>2514</v>
      </c>
      <c r="AA6" s="161">
        <f t="shared" si="20"/>
        <v>2534</v>
      </c>
      <c r="AB6" s="161">
        <f t="shared" si="20"/>
        <v>2492</v>
      </c>
      <c r="AC6" s="161">
        <f t="shared" si="20"/>
        <v>2586</v>
      </c>
      <c r="AD6" s="161">
        <f t="shared" si="20"/>
        <v>2703</v>
      </c>
      <c r="AE6" s="622">
        <f t="shared" si="20"/>
        <v>2724</v>
      </c>
      <c r="AF6" s="161">
        <f t="shared" si="20"/>
        <v>2554</v>
      </c>
      <c r="AG6" s="161">
        <f t="shared" si="20"/>
        <v>2404</v>
      </c>
      <c r="AH6" s="161">
        <f t="shared" si="20"/>
        <v>2650</v>
      </c>
      <c r="AI6" s="621">
        <f t="shared" si="20"/>
        <v>2708</v>
      </c>
      <c r="AJ6" s="161">
        <f t="shared" si="20"/>
        <v>2827</v>
      </c>
      <c r="AK6" s="161">
        <f t="shared" si="20"/>
        <v>2695</v>
      </c>
      <c r="AL6" s="161">
        <f t="shared" ref="AL6:BD6" si="21">IF(AL15=0,AK32,AL15)</f>
        <v>2875</v>
      </c>
      <c r="AM6" s="161">
        <f t="shared" si="21"/>
        <v>2158</v>
      </c>
      <c r="AN6" s="683">
        <f t="shared" si="21"/>
        <v>2235</v>
      </c>
      <c r="AO6" s="683">
        <f t="shared" si="21"/>
        <v>2265</v>
      </c>
      <c r="AP6" s="683">
        <f t="shared" si="21"/>
        <v>2349</v>
      </c>
      <c r="AQ6" s="683">
        <f t="shared" si="21"/>
        <v>2384</v>
      </c>
      <c r="AR6" s="683">
        <f t="shared" si="21"/>
        <v>2384</v>
      </c>
      <c r="AS6" s="683">
        <f t="shared" si="21"/>
        <v>2384</v>
      </c>
      <c r="AT6" s="683">
        <f t="shared" si="21"/>
        <v>2384</v>
      </c>
      <c r="AU6" s="683">
        <f t="shared" si="21"/>
        <v>2384</v>
      </c>
      <c r="AV6" s="704">
        <f t="shared" si="21"/>
        <v>2384</v>
      </c>
      <c r="AW6" s="683">
        <f t="shared" si="21"/>
        <v>2384</v>
      </c>
      <c r="AX6" s="719">
        <f t="shared" si="21"/>
        <v>2384</v>
      </c>
      <c r="AY6" s="719">
        <f t="shared" si="21"/>
        <v>2384</v>
      </c>
      <c r="AZ6" s="161">
        <f t="shared" si="21"/>
        <v>2384</v>
      </c>
      <c r="BA6" s="161">
        <f t="shared" si="21"/>
        <v>2384</v>
      </c>
      <c r="BB6" s="161">
        <f t="shared" si="21"/>
        <v>2384</v>
      </c>
      <c r="BC6" s="161">
        <f t="shared" si="21"/>
        <v>2384</v>
      </c>
      <c r="BD6" s="161">
        <f t="shared" si="21"/>
        <v>2384</v>
      </c>
      <c r="BE6" s="158"/>
      <c r="BF6" s="162">
        <f t="shared" si="1"/>
        <v>7797</v>
      </c>
      <c r="BG6" s="157">
        <f t="shared" si="2"/>
        <v>8578</v>
      </c>
      <c r="BH6" s="157">
        <f t="shared" si="3"/>
        <v>10465</v>
      </c>
      <c r="BI6" s="157">
        <f t="shared" si="4"/>
        <v>8813</v>
      </c>
      <c r="BJ6" s="157">
        <f t="shared" si="5"/>
        <v>9180</v>
      </c>
      <c r="BK6" s="157">
        <f t="shared" si="6"/>
        <v>12829</v>
      </c>
      <c r="BL6" s="157">
        <f t="shared" si="7"/>
        <v>10332</v>
      </c>
      <c r="BM6" s="157">
        <f t="shared" si="8"/>
        <v>11105</v>
      </c>
      <c r="BN6" s="157">
        <f t="shared" si="9"/>
        <v>11391</v>
      </c>
      <c r="BO6" s="157">
        <f t="shared" si="10"/>
        <v>9536</v>
      </c>
      <c r="BP6" s="157">
        <f t="shared" si="11"/>
        <v>9536</v>
      </c>
      <c r="BQ6" s="157">
        <f t="shared" si="12"/>
        <v>11920</v>
      </c>
      <c r="BR6" s="157">
        <f t="shared" si="13"/>
        <v>121482</v>
      </c>
      <c r="BS6" s="157">
        <f t="shared" si="14"/>
        <v>26840</v>
      </c>
      <c r="BT6" s="157">
        <f t="shared" si="15"/>
        <v>30822</v>
      </c>
      <c r="BU6" s="157">
        <f t="shared" si="16"/>
        <v>32828</v>
      </c>
      <c r="BV6" s="157">
        <f t="shared" si="17"/>
        <v>30992</v>
      </c>
      <c r="BW6" s="157">
        <f t="shared" si="18"/>
        <v>57662</v>
      </c>
      <c r="BX6" s="157">
        <f t="shared" si="19"/>
        <v>63820</v>
      </c>
      <c r="BY6" s="157">
        <f>IF(Info!$O$3="Q1",$BS6,IF(Info!$O$3="Q2",$BS6+$BT6,IF(Info!$O$3="Q3",$BS6+$BT6+$BU6,$BR6)))</f>
        <v>26840</v>
      </c>
      <c r="BZ6" s="157">
        <f>IF(Info!$O$3="Q1",$BS6,IF(Info!$O$3="Q2",$BT6,IF(Info!$O$3="Q3",$BU6,$BV6)))</f>
        <v>26840</v>
      </c>
      <c r="CA6" s="156"/>
    </row>
    <row r="7" spans="1:79" ht="13.95" customHeight="1" x14ac:dyDescent="0.3">
      <c r="A7" s="155"/>
      <c r="B7" s="373" t="s">
        <v>286</v>
      </c>
      <c r="C7" s="156"/>
      <c r="D7" s="157">
        <f t="shared" si="0"/>
        <v>14823</v>
      </c>
      <c r="E7" s="741"/>
      <c r="F7" s="741"/>
      <c r="G7" s="741"/>
      <c r="H7" s="741">
        <v>2041</v>
      </c>
      <c r="I7" s="372"/>
      <c r="J7" s="372"/>
      <c r="K7" s="372"/>
      <c r="L7" s="372"/>
      <c r="M7" s="755">
        <v>2007</v>
      </c>
      <c r="N7" s="372"/>
      <c r="O7" s="372"/>
      <c r="P7" s="372"/>
      <c r="Q7" s="755"/>
      <c r="R7" s="372">
        <v>2235</v>
      </c>
      <c r="S7" s="372"/>
      <c r="T7" s="372"/>
      <c r="U7" s="372"/>
      <c r="V7" s="372"/>
      <c r="W7" s="372">
        <v>2194</v>
      </c>
      <c r="X7" s="372"/>
      <c r="Y7" s="372"/>
      <c r="Z7" s="372"/>
      <c r="AA7" s="372"/>
      <c r="AB7" s="372">
        <v>2249</v>
      </c>
      <c r="AC7" s="372"/>
      <c r="AD7" s="372"/>
      <c r="AE7" s="372"/>
      <c r="AF7" s="372"/>
      <c r="AG7" s="372">
        <v>2191</v>
      </c>
      <c r="AH7" s="372"/>
      <c r="AI7" s="372"/>
      <c r="AJ7" s="372"/>
      <c r="AK7" s="372"/>
      <c r="AL7" s="372"/>
      <c r="AM7" s="372">
        <v>1906</v>
      </c>
      <c r="AN7" s="682"/>
      <c r="AO7" s="682"/>
      <c r="AP7" s="682"/>
      <c r="AQ7" s="682"/>
      <c r="AR7" s="682"/>
      <c r="AS7" s="682"/>
      <c r="AT7" s="682"/>
      <c r="AU7" s="682"/>
      <c r="AV7" s="705"/>
      <c r="AW7" s="682"/>
      <c r="AX7" s="718"/>
      <c r="AY7" s="718"/>
      <c r="AZ7" s="372"/>
      <c r="BA7" s="372"/>
      <c r="BB7" s="372"/>
      <c r="BC7" s="372"/>
      <c r="BD7" s="372"/>
      <c r="BE7" s="158"/>
      <c r="BF7" s="163">
        <f t="shared" si="1"/>
        <v>2041</v>
      </c>
      <c r="BG7" s="77">
        <f t="shared" si="2"/>
        <v>0</v>
      </c>
      <c r="BH7" s="77">
        <f t="shared" si="3"/>
        <v>2007</v>
      </c>
      <c r="BI7" s="77">
        <f t="shared" si="4"/>
        <v>2235</v>
      </c>
      <c r="BJ7" s="77">
        <f t="shared" si="5"/>
        <v>2194</v>
      </c>
      <c r="BK7" s="77">
        <f t="shared" si="6"/>
        <v>2249</v>
      </c>
      <c r="BL7" s="77">
        <f t="shared" si="7"/>
        <v>2191</v>
      </c>
      <c r="BM7" s="77">
        <f t="shared" si="8"/>
        <v>0</v>
      </c>
      <c r="BN7" s="77">
        <f t="shared" si="9"/>
        <v>1906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14823</v>
      </c>
      <c r="BS7" s="77">
        <f t="shared" si="14"/>
        <v>4048</v>
      </c>
      <c r="BT7" s="77">
        <f t="shared" si="15"/>
        <v>6678</v>
      </c>
      <c r="BU7" s="77">
        <f t="shared" si="16"/>
        <v>4097</v>
      </c>
      <c r="BV7" s="77">
        <f t="shared" si="17"/>
        <v>0</v>
      </c>
      <c r="BW7" s="77">
        <f t="shared" si="18"/>
        <v>10726</v>
      </c>
      <c r="BX7" s="77">
        <f t="shared" si="19"/>
        <v>4097</v>
      </c>
      <c r="BY7" s="77">
        <f>IF(Info!$O$3="Q1",$BS7,IF(Info!$O$3="Q2",$BS7+$BT7,IF(Info!$O$3="Q3",$BS7+$BT7+$BU7,$BR7)))</f>
        <v>4048</v>
      </c>
      <c r="BZ7" s="77">
        <f>IF(Info!$O$3="Q1",$BS7,IF(Info!$O$3="Q2",$BT7,IF(Info!$O$3="Q3",$BU7,$BV7)))</f>
        <v>4048</v>
      </c>
      <c r="CA7" s="156"/>
    </row>
    <row r="8" spans="1:79" ht="13.95" customHeight="1" x14ac:dyDescent="0.3">
      <c r="A8" s="155"/>
      <c r="B8" s="373" t="s">
        <v>287</v>
      </c>
      <c r="C8" s="156"/>
      <c r="D8" s="157">
        <f t="shared" si="0"/>
        <v>0</v>
      </c>
      <c r="E8" s="741"/>
      <c r="F8" s="741"/>
      <c r="G8" s="741"/>
      <c r="H8" s="741"/>
      <c r="I8" s="372"/>
      <c r="J8" s="372"/>
      <c r="K8" s="372"/>
      <c r="L8" s="372"/>
      <c r="M8" s="755"/>
      <c r="N8" s="372"/>
      <c r="O8" s="372"/>
      <c r="P8" s="372"/>
      <c r="Q8" s="755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682"/>
      <c r="AO8" s="682"/>
      <c r="AP8" s="682"/>
      <c r="AQ8" s="682"/>
      <c r="AR8" s="682"/>
      <c r="AS8" s="682"/>
      <c r="AT8" s="682"/>
      <c r="AU8" s="682"/>
      <c r="AV8" s="705"/>
      <c r="AW8" s="682"/>
      <c r="AX8" s="718"/>
      <c r="AY8" s="718"/>
      <c r="AZ8" s="372"/>
      <c r="BA8" s="372"/>
      <c r="BB8" s="372"/>
      <c r="BC8" s="372"/>
      <c r="BD8" s="372"/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ht="13.95" customHeight="1" x14ac:dyDescent="0.3">
      <c r="A9" s="155"/>
      <c r="B9" s="373" t="s">
        <v>288</v>
      </c>
      <c r="C9" s="156"/>
      <c r="D9" s="157">
        <f t="shared" si="0"/>
        <v>330</v>
      </c>
      <c r="E9" s="741"/>
      <c r="F9" s="741"/>
      <c r="G9" s="741"/>
      <c r="H9" s="741">
        <v>23</v>
      </c>
      <c r="I9" s="372"/>
      <c r="J9" s="372"/>
      <c r="K9" s="372"/>
      <c r="L9" s="372"/>
      <c r="M9" s="755">
        <v>33</v>
      </c>
      <c r="N9" s="372"/>
      <c r="O9" s="372"/>
      <c r="P9" s="372"/>
      <c r="Q9" s="755"/>
      <c r="R9" s="372">
        <v>30</v>
      </c>
      <c r="S9" s="372"/>
      <c r="T9" s="372"/>
      <c r="U9" s="372"/>
      <c r="V9" s="372"/>
      <c r="W9" s="372">
        <v>46</v>
      </c>
      <c r="X9" s="372"/>
      <c r="Y9" s="372"/>
      <c r="Z9" s="372"/>
      <c r="AA9" s="372"/>
      <c r="AB9" s="372">
        <v>45</v>
      </c>
      <c r="AC9" s="372"/>
      <c r="AD9" s="372"/>
      <c r="AE9" s="372"/>
      <c r="AF9" s="372"/>
      <c r="AG9" s="372">
        <v>90</v>
      </c>
      <c r="AH9" s="372"/>
      <c r="AI9" s="372"/>
      <c r="AJ9" s="372"/>
      <c r="AK9" s="372"/>
      <c r="AL9" s="372"/>
      <c r="AM9" s="372">
        <v>63</v>
      </c>
      <c r="AN9" s="682"/>
      <c r="AO9" s="682"/>
      <c r="AP9" s="682"/>
      <c r="AQ9" s="682"/>
      <c r="AR9" s="682"/>
      <c r="AS9" s="682"/>
      <c r="AT9" s="682"/>
      <c r="AU9" s="682"/>
      <c r="AV9" s="705"/>
      <c r="AW9" s="682"/>
      <c r="AX9" s="718"/>
      <c r="AY9" s="718"/>
      <c r="AZ9" s="372"/>
      <c r="BA9" s="372"/>
      <c r="BB9" s="372"/>
      <c r="BC9" s="372"/>
      <c r="BD9" s="372"/>
      <c r="BE9" s="158"/>
      <c r="BF9" s="163">
        <f t="shared" si="1"/>
        <v>23</v>
      </c>
      <c r="BG9" s="77">
        <f t="shared" si="2"/>
        <v>0</v>
      </c>
      <c r="BH9" s="77">
        <f t="shared" si="3"/>
        <v>33</v>
      </c>
      <c r="BI9" s="77">
        <f t="shared" si="4"/>
        <v>30</v>
      </c>
      <c r="BJ9" s="77">
        <f t="shared" si="5"/>
        <v>46</v>
      </c>
      <c r="BK9" s="77">
        <f t="shared" si="6"/>
        <v>45</v>
      </c>
      <c r="BL9" s="77">
        <f t="shared" si="7"/>
        <v>90</v>
      </c>
      <c r="BM9" s="77">
        <f t="shared" si="8"/>
        <v>0</v>
      </c>
      <c r="BN9" s="77">
        <f t="shared" si="9"/>
        <v>63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330</v>
      </c>
      <c r="BS9" s="77">
        <f t="shared" si="14"/>
        <v>56</v>
      </c>
      <c r="BT9" s="77">
        <f t="shared" si="15"/>
        <v>121</v>
      </c>
      <c r="BU9" s="77">
        <f t="shared" si="16"/>
        <v>153</v>
      </c>
      <c r="BV9" s="77">
        <f t="shared" si="17"/>
        <v>0</v>
      </c>
      <c r="BW9" s="77">
        <f t="shared" si="18"/>
        <v>177</v>
      </c>
      <c r="BX9" s="77">
        <f t="shared" si="19"/>
        <v>153</v>
      </c>
      <c r="BY9" s="77">
        <f>IF(Info!$O$3="Q1",$BS9,IF(Info!$O$3="Q2",$BS9+$BT9,IF(Info!$O$3="Q3",$BS9+$BT9+$BU9,$BR9)))</f>
        <v>56</v>
      </c>
      <c r="BZ9" s="77">
        <f>IF(Info!$O$3="Q1",$BS9,IF(Info!$O$3="Q2",$BT9,IF(Info!$O$3="Q3",$BU9,$BV9)))</f>
        <v>56</v>
      </c>
      <c r="CA9" s="156"/>
    </row>
    <row r="10" spans="1:79" ht="13.95" customHeight="1" x14ac:dyDescent="0.3">
      <c r="A10" s="155"/>
      <c r="B10" s="373" t="s">
        <v>289</v>
      </c>
      <c r="C10" s="156"/>
      <c r="D10" s="157">
        <f t="shared" si="0"/>
        <v>0</v>
      </c>
      <c r="E10" s="741"/>
      <c r="F10" s="741"/>
      <c r="G10" s="741"/>
      <c r="H10" s="741"/>
      <c r="I10" s="372"/>
      <c r="J10" s="372"/>
      <c r="K10" s="372"/>
      <c r="L10" s="372"/>
      <c r="M10" s="755"/>
      <c r="N10" s="372"/>
      <c r="O10" s="372"/>
      <c r="P10" s="372"/>
      <c r="Q10" s="755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682"/>
      <c r="AO10" s="682"/>
      <c r="AP10" s="682"/>
      <c r="AQ10" s="682"/>
      <c r="AR10" s="682"/>
      <c r="AS10" s="682"/>
      <c r="AT10" s="682"/>
      <c r="AU10" s="682"/>
      <c r="AV10" s="705"/>
      <c r="AW10" s="682"/>
      <c r="AX10" s="718"/>
      <c r="AY10" s="718"/>
      <c r="AZ10" s="372"/>
      <c r="BA10" s="372"/>
      <c r="BB10" s="372"/>
      <c r="BC10" s="372"/>
      <c r="BD10" s="372"/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ht="13.95" customHeight="1" x14ac:dyDescent="0.3">
      <c r="A11" s="155"/>
      <c r="B11" s="373" t="s">
        <v>290</v>
      </c>
      <c r="C11" s="156"/>
      <c r="D11" s="157">
        <f t="shared" si="0"/>
        <v>0</v>
      </c>
      <c r="E11" s="741"/>
      <c r="F11" s="741"/>
      <c r="G11" s="741"/>
      <c r="H11" s="741"/>
      <c r="I11" s="372"/>
      <c r="J11" s="372"/>
      <c r="K11" s="372"/>
      <c r="L11" s="372"/>
      <c r="M11" s="755"/>
      <c r="N11" s="372"/>
      <c r="O11" s="372"/>
      <c r="P11" s="372"/>
      <c r="Q11" s="755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682"/>
      <c r="AO11" s="682"/>
      <c r="AP11" s="682"/>
      <c r="AQ11" s="682"/>
      <c r="AR11" s="682"/>
      <c r="AS11" s="682"/>
      <c r="AT11" s="682"/>
      <c r="AU11" s="682"/>
      <c r="AV11" s="705"/>
      <c r="AW11" s="682"/>
      <c r="AX11" s="718"/>
      <c r="AY11" s="718"/>
      <c r="AZ11" s="372"/>
      <c r="BA11" s="372"/>
      <c r="BB11" s="372"/>
      <c r="BC11" s="372"/>
      <c r="BD11" s="372"/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0</v>
      </c>
      <c r="BJ11" s="77">
        <f t="shared" si="5"/>
        <v>0</v>
      </c>
      <c r="BK11" s="77">
        <f t="shared" si="6"/>
        <v>0</v>
      </c>
      <c r="BL11" s="77">
        <f t="shared" si="7"/>
        <v>0</v>
      </c>
      <c r="BM11" s="77">
        <f t="shared" si="8"/>
        <v>0</v>
      </c>
      <c r="BN11" s="77">
        <f t="shared" si="9"/>
        <v>0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0</v>
      </c>
      <c r="BS11" s="77">
        <f t="shared" si="14"/>
        <v>0</v>
      </c>
      <c r="BT11" s="77">
        <f t="shared" si="15"/>
        <v>0</v>
      </c>
      <c r="BU11" s="77">
        <f t="shared" si="16"/>
        <v>0</v>
      </c>
      <c r="BV11" s="77">
        <f t="shared" si="17"/>
        <v>0</v>
      </c>
      <c r="BW11" s="77">
        <f t="shared" si="18"/>
        <v>0</v>
      </c>
      <c r="BX11" s="77">
        <f t="shared" si="19"/>
        <v>0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ht="13.95" customHeight="1" x14ac:dyDescent="0.3">
      <c r="A12" s="155"/>
      <c r="B12" s="373" t="s">
        <v>291</v>
      </c>
      <c r="C12" s="156"/>
      <c r="D12" s="157">
        <f t="shared" si="0"/>
        <v>752</v>
      </c>
      <c r="E12" s="741"/>
      <c r="F12" s="741"/>
      <c r="G12" s="741"/>
      <c r="H12" s="741">
        <v>138</v>
      </c>
      <c r="I12" s="372"/>
      <c r="J12" s="372"/>
      <c r="K12" s="372"/>
      <c r="L12" s="372"/>
      <c r="M12" s="755">
        <v>121</v>
      </c>
      <c r="N12" s="372"/>
      <c r="O12" s="372"/>
      <c r="P12" s="372"/>
      <c r="Q12" s="755"/>
      <c r="R12" s="372">
        <v>90</v>
      </c>
      <c r="S12" s="372"/>
      <c r="T12" s="372"/>
      <c r="U12" s="372"/>
      <c r="V12" s="372"/>
      <c r="W12" s="372">
        <v>84</v>
      </c>
      <c r="X12" s="372"/>
      <c r="Y12" s="372"/>
      <c r="Z12" s="372"/>
      <c r="AA12" s="372"/>
      <c r="AB12" s="372">
        <v>118</v>
      </c>
      <c r="AC12" s="372"/>
      <c r="AD12" s="372"/>
      <c r="AE12" s="372"/>
      <c r="AF12" s="372"/>
      <c r="AG12" s="372">
        <v>67</v>
      </c>
      <c r="AH12" s="372"/>
      <c r="AI12" s="372"/>
      <c r="AJ12" s="372"/>
      <c r="AK12" s="372"/>
      <c r="AL12" s="372"/>
      <c r="AM12" s="372">
        <v>134</v>
      </c>
      <c r="AN12" s="682"/>
      <c r="AO12" s="682"/>
      <c r="AP12" s="682"/>
      <c r="AQ12" s="682"/>
      <c r="AR12" s="682"/>
      <c r="AS12" s="682"/>
      <c r="AT12" s="682"/>
      <c r="AU12" s="682"/>
      <c r="AV12" s="705"/>
      <c r="AW12" s="682"/>
      <c r="AX12" s="718"/>
      <c r="AY12" s="718"/>
      <c r="AZ12" s="372"/>
      <c r="BA12" s="372"/>
      <c r="BB12" s="372"/>
      <c r="BC12" s="372"/>
      <c r="BD12" s="372"/>
      <c r="BE12" s="158"/>
      <c r="BF12" s="163">
        <f t="shared" si="1"/>
        <v>138</v>
      </c>
      <c r="BG12" s="77">
        <f t="shared" si="2"/>
        <v>0</v>
      </c>
      <c r="BH12" s="77">
        <f t="shared" si="3"/>
        <v>121</v>
      </c>
      <c r="BI12" s="77">
        <f t="shared" si="4"/>
        <v>90</v>
      </c>
      <c r="BJ12" s="77">
        <f t="shared" si="5"/>
        <v>84</v>
      </c>
      <c r="BK12" s="77">
        <f t="shared" si="6"/>
        <v>118</v>
      </c>
      <c r="BL12" s="77">
        <f t="shared" si="7"/>
        <v>67</v>
      </c>
      <c r="BM12" s="77">
        <f t="shared" si="8"/>
        <v>0</v>
      </c>
      <c r="BN12" s="77">
        <f t="shared" si="9"/>
        <v>134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752</v>
      </c>
      <c r="BS12" s="77">
        <f t="shared" si="14"/>
        <v>259</v>
      </c>
      <c r="BT12" s="77">
        <f t="shared" si="15"/>
        <v>292</v>
      </c>
      <c r="BU12" s="77">
        <f t="shared" si="16"/>
        <v>201</v>
      </c>
      <c r="BV12" s="77">
        <f t="shared" si="17"/>
        <v>0</v>
      </c>
      <c r="BW12" s="77">
        <f t="shared" si="18"/>
        <v>551</v>
      </c>
      <c r="BX12" s="77">
        <f t="shared" si="19"/>
        <v>201</v>
      </c>
      <c r="BY12" s="77">
        <f>IF(Info!$O$3="Q1",$BS12,IF(Info!$O$3="Q2",$BS12+$BT12,IF(Info!$O$3="Q3",$BS12+$BT12+$BU12,$BR12)))</f>
        <v>259</v>
      </c>
      <c r="BZ12" s="77">
        <f>IF(Info!$O$3="Q1",$BS12,IF(Info!$O$3="Q2",$BT12,IF(Info!$O$3="Q3",$BU12,$BV12)))</f>
        <v>259</v>
      </c>
      <c r="CA12" s="156"/>
    </row>
    <row r="13" spans="1:79" ht="13.95" customHeight="1" x14ac:dyDescent="0.3">
      <c r="A13" s="155"/>
      <c r="B13" s="373" t="s">
        <v>292</v>
      </c>
      <c r="C13" s="156"/>
      <c r="D13" s="157">
        <f t="shared" si="0"/>
        <v>0</v>
      </c>
      <c r="E13" s="741"/>
      <c r="F13" s="741"/>
      <c r="G13" s="741"/>
      <c r="H13" s="741"/>
      <c r="I13" s="372"/>
      <c r="J13" s="372"/>
      <c r="K13" s="372"/>
      <c r="L13" s="372"/>
      <c r="M13" s="755"/>
      <c r="N13" s="372"/>
      <c r="O13" s="372"/>
      <c r="P13" s="372"/>
      <c r="Q13" s="755"/>
      <c r="R13" s="372"/>
      <c r="S13" s="372"/>
      <c r="T13" s="372"/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682"/>
      <c r="AO13" s="682"/>
      <c r="AP13" s="682"/>
      <c r="AQ13" s="682"/>
      <c r="AR13" s="682"/>
      <c r="AS13" s="682"/>
      <c r="AT13" s="682"/>
      <c r="AU13" s="682"/>
      <c r="AV13" s="705"/>
      <c r="AW13" s="682"/>
      <c r="AX13" s="718"/>
      <c r="AY13" s="718"/>
      <c r="AZ13" s="372"/>
      <c r="BA13" s="372"/>
      <c r="BB13" s="372"/>
      <c r="BC13" s="372"/>
      <c r="BD13" s="372"/>
      <c r="BE13" s="158"/>
      <c r="BF13" s="163">
        <f t="shared" si="1"/>
        <v>0</v>
      </c>
      <c r="BG13" s="77">
        <f t="shared" si="2"/>
        <v>0</v>
      </c>
      <c r="BH13" s="77">
        <f t="shared" si="3"/>
        <v>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0</v>
      </c>
      <c r="BS13" s="77">
        <f t="shared" si="14"/>
        <v>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0</v>
      </c>
      <c r="BX13" s="77">
        <f t="shared" si="19"/>
        <v>0</v>
      </c>
      <c r="BY13" s="77">
        <f>IF(Info!$O$3="Q1",$BS13,IF(Info!$O$3="Q2",$BS13+$BT13,IF(Info!$O$3="Q3",$BS13+$BT13+$BU13,$BR13)))</f>
        <v>0</v>
      </c>
      <c r="BZ13" s="77">
        <f>IF(Info!$O$3="Q1",$BS13,IF(Info!$O$3="Q2",$BT13,IF(Info!$O$3="Q3",$BU13,$BV13)))</f>
        <v>0</v>
      </c>
      <c r="CA13" s="156"/>
    </row>
    <row r="14" spans="1:79" ht="13.95" customHeight="1" x14ac:dyDescent="0.3">
      <c r="A14" s="155"/>
      <c r="B14" s="373" t="s">
        <v>293</v>
      </c>
      <c r="C14" s="156"/>
      <c r="D14" s="157">
        <f t="shared" si="0"/>
        <v>380</v>
      </c>
      <c r="E14" s="741"/>
      <c r="F14" s="741"/>
      <c r="G14" s="741"/>
      <c r="H14" s="741">
        <v>44</v>
      </c>
      <c r="I14" s="372"/>
      <c r="J14" s="372"/>
      <c r="K14" s="372"/>
      <c r="L14" s="372"/>
      <c r="M14" s="755">
        <v>55</v>
      </c>
      <c r="N14" s="372"/>
      <c r="O14" s="372"/>
      <c r="P14" s="372"/>
      <c r="Q14" s="755"/>
      <c r="R14" s="372">
        <v>56</v>
      </c>
      <c r="S14" s="372"/>
      <c r="T14" s="372"/>
      <c r="U14" s="372"/>
      <c r="V14" s="372"/>
      <c r="W14" s="372">
        <v>34</v>
      </c>
      <c r="X14" s="372"/>
      <c r="Y14" s="372"/>
      <c r="Z14" s="372"/>
      <c r="AA14" s="372"/>
      <c r="AB14" s="372">
        <v>80</v>
      </c>
      <c r="AC14" s="372"/>
      <c r="AD14" s="372"/>
      <c r="AE14" s="372"/>
      <c r="AF14" s="372"/>
      <c r="AG14" s="372">
        <v>56</v>
      </c>
      <c r="AH14" s="372"/>
      <c r="AI14" s="372"/>
      <c r="AJ14" s="372"/>
      <c r="AK14" s="372"/>
      <c r="AL14" s="372"/>
      <c r="AM14" s="372">
        <v>55</v>
      </c>
      <c r="AN14" s="682"/>
      <c r="AO14" s="682"/>
      <c r="AP14" s="682"/>
      <c r="AQ14" s="682"/>
      <c r="AR14" s="682"/>
      <c r="AS14" s="682"/>
      <c r="AT14" s="682"/>
      <c r="AU14" s="682"/>
      <c r="AV14" s="705"/>
      <c r="AW14" s="682"/>
      <c r="AX14" s="718"/>
      <c r="AY14" s="718"/>
      <c r="AZ14" s="372"/>
      <c r="BA14" s="372"/>
      <c r="BB14" s="372"/>
      <c r="BC14" s="372"/>
      <c r="BD14" s="372"/>
      <c r="BE14" s="158"/>
      <c r="BF14" s="163">
        <f t="shared" si="1"/>
        <v>44</v>
      </c>
      <c r="BG14" s="77">
        <f t="shared" si="2"/>
        <v>0</v>
      </c>
      <c r="BH14" s="77">
        <f t="shared" si="3"/>
        <v>55</v>
      </c>
      <c r="BI14" s="77">
        <f t="shared" si="4"/>
        <v>56</v>
      </c>
      <c r="BJ14" s="77">
        <f t="shared" si="5"/>
        <v>34</v>
      </c>
      <c r="BK14" s="77">
        <f t="shared" si="6"/>
        <v>80</v>
      </c>
      <c r="BL14" s="77">
        <f t="shared" si="7"/>
        <v>56</v>
      </c>
      <c r="BM14" s="77">
        <f t="shared" si="8"/>
        <v>0</v>
      </c>
      <c r="BN14" s="77">
        <f t="shared" si="9"/>
        <v>55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380</v>
      </c>
      <c r="BS14" s="77">
        <f t="shared" si="14"/>
        <v>99</v>
      </c>
      <c r="BT14" s="77">
        <f t="shared" si="15"/>
        <v>170</v>
      </c>
      <c r="BU14" s="77">
        <f t="shared" si="16"/>
        <v>111</v>
      </c>
      <c r="BV14" s="77">
        <f t="shared" si="17"/>
        <v>0</v>
      </c>
      <c r="BW14" s="77">
        <f t="shared" si="18"/>
        <v>269</v>
      </c>
      <c r="BX14" s="77">
        <f t="shared" si="19"/>
        <v>111</v>
      </c>
      <c r="BY14" s="77">
        <f>IF(Info!$O$3="Q1",$BS14,IF(Info!$O$3="Q2",$BS14+$BT14,IF(Info!$O$3="Q3",$BS14+$BT14+$BU14,$BR14)))</f>
        <v>99</v>
      </c>
      <c r="BZ14" s="77">
        <f>IF(Info!$O$3="Q1",$BS14,IF(Info!$O$3="Q2",$BT14,IF(Info!$O$3="Q3",$BU14,$BV14)))</f>
        <v>99</v>
      </c>
      <c r="CA14" s="156"/>
    </row>
    <row r="15" spans="1:79" ht="13.95" customHeight="1" x14ac:dyDescent="0.3">
      <c r="A15" s="155"/>
      <c r="B15" s="160" t="s">
        <v>294</v>
      </c>
      <c r="C15" s="156"/>
      <c r="D15" s="157">
        <f t="shared" si="0"/>
        <v>16285</v>
      </c>
      <c r="E15" s="719">
        <f t="shared" ref="E15:AJ15" si="22">SUM(E7:E14)</f>
        <v>0</v>
      </c>
      <c r="F15" s="719">
        <f t="shared" si="22"/>
        <v>0</v>
      </c>
      <c r="G15" s="161">
        <f t="shared" si="22"/>
        <v>0</v>
      </c>
      <c r="H15" s="161">
        <f t="shared" si="22"/>
        <v>2246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2216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762">
        <f t="shared" si="22"/>
        <v>0</v>
      </c>
      <c r="R15" s="161">
        <f t="shared" si="22"/>
        <v>2411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2358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2492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2404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2158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2246</v>
      </c>
      <c r="BG15" s="157">
        <f t="shared" si="2"/>
        <v>0</v>
      </c>
      <c r="BH15" s="157">
        <f t="shared" si="3"/>
        <v>2216</v>
      </c>
      <c r="BI15" s="157">
        <f t="shared" si="4"/>
        <v>2411</v>
      </c>
      <c r="BJ15" s="157">
        <f t="shared" si="5"/>
        <v>2358</v>
      </c>
      <c r="BK15" s="157">
        <f t="shared" si="6"/>
        <v>2492</v>
      </c>
      <c r="BL15" s="157">
        <f t="shared" si="7"/>
        <v>2404</v>
      </c>
      <c r="BM15" s="157">
        <f t="shared" si="8"/>
        <v>0</v>
      </c>
      <c r="BN15" s="157">
        <f t="shared" si="9"/>
        <v>2158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16285</v>
      </c>
      <c r="BS15" s="157">
        <f t="shared" si="14"/>
        <v>4462</v>
      </c>
      <c r="BT15" s="157">
        <f t="shared" si="15"/>
        <v>7261</v>
      </c>
      <c r="BU15" s="157">
        <f t="shared" si="16"/>
        <v>4562</v>
      </c>
      <c r="BV15" s="157">
        <f t="shared" si="17"/>
        <v>0</v>
      </c>
      <c r="BW15" s="157">
        <f t="shared" si="18"/>
        <v>11723</v>
      </c>
      <c r="BX15" s="157">
        <f t="shared" si="19"/>
        <v>4562</v>
      </c>
      <c r="BY15" s="157">
        <f>IF(Info!$O$3="Q1",$BS15,IF(Info!$O$3="Q2",$BS15+$BT15,IF(Info!$O$3="Q3",$BS15+$BT15+$BU15,$BR15)))</f>
        <v>4462</v>
      </c>
      <c r="BZ15" s="157">
        <f>IF(Info!$O$3="Q1",$BS15,IF(Info!$O$3="Q2",$BT15,IF(Info!$O$3="Q3",$BU15,$BV15)))</f>
        <v>4462</v>
      </c>
      <c r="CA15" s="156"/>
    </row>
    <row r="16" spans="1:79" ht="13.95" customHeight="1" x14ac:dyDescent="0.3">
      <c r="A16" s="155"/>
      <c r="B16" s="373" t="s">
        <v>295</v>
      </c>
      <c r="C16" s="156"/>
      <c r="D16" s="157">
        <f t="shared" si="0"/>
        <v>9796</v>
      </c>
      <c r="E16" s="741">
        <v>331</v>
      </c>
      <c r="F16" s="741"/>
      <c r="G16" s="741"/>
      <c r="H16" s="741">
        <v>321</v>
      </c>
      <c r="I16" s="741">
        <v>756</v>
      </c>
      <c r="J16" s="741">
        <v>219</v>
      </c>
      <c r="K16" s="372"/>
      <c r="L16" s="749"/>
      <c r="M16" s="372">
        <v>292</v>
      </c>
      <c r="N16" s="755">
        <v>907</v>
      </c>
      <c r="O16" s="372"/>
      <c r="P16" s="372"/>
      <c r="Q16" s="755"/>
      <c r="R16" s="372">
        <v>400</v>
      </c>
      <c r="S16" s="372">
        <v>471</v>
      </c>
      <c r="T16" s="372"/>
      <c r="U16" s="372"/>
      <c r="V16" s="372"/>
      <c r="W16" s="372">
        <v>544</v>
      </c>
      <c r="X16" s="372">
        <v>743</v>
      </c>
      <c r="Y16" s="372"/>
      <c r="Z16" s="372"/>
      <c r="AA16" s="372"/>
      <c r="AB16" s="372">
        <v>731</v>
      </c>
      <c r="AC16" s="372">
        <v>753</v>
      </c>
      <c r="AD16" s="372">
        <v>403</v>
      </c>
      <c r="AE16" s="372"/>
      <c r="AF16" s="372"/>
      <c r="AG16" s="372">
        <v>584</v>
      </c>
      <c r="AH16" s="372">
        <v>578</v>
      </c>
      <c r="AI16" s="372"/>
      <c r="AJ16" s="372">
        <v>184</v>
      </c>
      <c r="AK16" s="372"/>
      <c r="AL16" s="372"/>
      <c r="AM16" s="372">
        <v>464</v>
      </c>
      <c r="AN16" s="682">
        <v>543</v>
      </c>
      <c r="AO16" s="682">
        <v>572</v>
      </c>
      <c r="AP16" s="682"/>
      <c r="AQ16" s="682"/>
      <c r="AR16" s="682"/>
      <c r="AS16" s="682"/>
      <c r="AT16" s="682"/>
      <c r="AU16" s="682"/>
      <c r="AV16" s="705"/>
      <c r="AW16" s="682"/>
      <c r="AX16" s="718"/>
      <c r="AY16" s="718"/>
      <c r="AZ16" s="372"/>
      <c r="BA16" s="372"/>
      <c r="BB16" s="372"/>
      <c r="BC16" s="372"/>
      <c r="BD16" s="372"/>
      <c r="BE16" s="158"/>
      <c r="BF16" s="163">
        <f t="shared" si="1"/>
        <v>652</v>
      </c>
      <c r="BG16" s="77">
        <f t="shared" si="2"/>
        <v>975</v>
      </c>
      <c r="BH16" s="77">
        <f t="shared" si="3"/>
        <v>1199</v>
      </c>
      <c r="BI16" s="77">
        <f t="shared" si="4"/>
        <v>871</v>
      </c>
      <c r="BJ16" s="77">
        <f t="shared" si="5"/>
        <v>1287</v>
      </c>
      <c r="BK16" s="77">
        <f t="shared" si="6"/>
        <v>1887</v>
      </c>
      <c r="BL16" s="77">
        <f t="shared" si="7"/>
        <v>1162</v>
      </c>
      <c r="BM16" s="77">
        <f t="shared" si="8"/>
        <v>184</v>
      </c>
      <c r="BN16" s="77">
        <f t="shared" si="9"/>
        <v>1579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9796</v>
      </c>
      <c r="BS16" s="77">
        <f t="shared" si="14"/>
        <v>2826</v>
      </c>
      <c r="BT16" s="77">
        <f t="shared" si="15"/>
        <v>4045</v>
      </c>
      <c r="BU16" s="77">
        <f t="shared" si="16"/>
        <v>2925</v>
      </c>
      <c r="BV16" s="77">
        <f t="shared" si="17"/>
        <v>0</v>
      </c>
      <c r="BW16" s="77">
        <f t="shared" si="18"/>
        <v>6871</v>
      </c>
      <c r="BX16" s="77">
        <f t="shared" si="19"/>
        <v>2925</v>
      </c>
      <c r="BY16" s="77">
        <f>IF(Info!$O$3="Q1",$BS16,IF(Info!$O$3="Q2",$BS16+$BT16,IF(Info!$O$3="Q3",$BS16+$BT16+$BU16,$BR16)))</f>
        <v>2826</v>
      </c>
      <c r="BZ16" s="77">
        <f>IF(Info!$O$3="Q1",$BS16,IF(Info!$O$3="Q2",$BT16,IF(Info!$O$3="Q3",$BU16,$BV16)))</f>
        <v>2826</v>
      </c>
      <c r="CA16" s="156"/>
    </row>
    <row r="17" spans="1:79" ht="13.95" customHeight="1" x14ac:dyDescent="0.3">
      <c r="A17" s="155"/>
      <c r="B17" s="373" t="s">
        <v>296</v>
      </c>
      <c r="C17" s="156"/>
      <c r="D17" s="157">
        <f t="shared" si="0"/>
        <v>18135</v>
      </c>
      <c r="E17" s="741">
        <v>410</v>
      </c>
      <c r="F17" s="741">
        <v>677</v>
      </c>
      <c r="G17" s="741">
        <v>1436</v>
      </c>
      <c r="H17" s="741"/>
      <c r="I17" s="741"/>
      <c r="J17" s="741">
        <v>601</v>
      </c>
      <c r="K17" s="372">
        <v>701</v>
      </c>
      <c r="L17" s="749">
        <v>1122</v>
      </c>
      <c r="M17" s="372"/>
      <c r="N17" s="755"/>
      <c r="O17" s="372">
        <v>646</v>
      </c>
      <c r="P17" s="372">
        <v>648</v>
      </c>
      <c r="Q17" s="755">
        <v>1270</v>
      </c>
      <c r="R17" s="372"/>
      <c r="S17" s="372">
        <v>120</v>
      </c>
      <c r="T17" s="372">
        <v>757</v>
      </c>
      <c r="U17" s="372">
        <v>719</v>
      </c>
      <c r="V17" s="372">
        <v>1187</v>
      </c>
      <c r="W17" s="372"/>
      <c r="X17" s="372"/>
      <c r="Y17" s="372">
        <v>641</v>
      </c>
      <c r="Z17" s="372">
        <v>810</v>
      </c>
      <c r="AA17" s="372">
        <v>1426</v>
      </c>
      <c r="AB17" s="372"/>
      <c r="AC17" s="372"/>
      <c r="AD17" s="372">
        <v>125</v>
      </c>
      <c r="AE17" s="372">
        <v>551</v>
      </c>
      <c r="AF17" s="372">
        <v>845</v>
      </c>
      <c r="AG17" s="372"/>
      <c r="AH17" s="372"/>
      <c r="AI17" s="372">
        <v>546</v>
      </c>
      <c r="AJ17" s="372">
        <v>339</v>
      </c>
      <c r="AK17" s="372">
        <v>848</v>
      </c>
      <c r="AL17" s="372">
        <v>1031</v>
      </c>
      <c r="AM17" s="372"/>
      <c r="AN17" s="682"/>
      <c r="AO17" s="682"/>
      <c r="AP17" s="682">
        <v>679</v>
      </c>
      <c r="AQ17" s="682"/>
      <c r="AR17" s="682"/>
      <c r="AS17" s="682"/>
      <c r="AT17" s="682"/>
      <c r="AU17" s="682"/>
      <c r="AV17" s="705"/>
      <c r="AW17" s="372"/>
      <c r="AX17" s="718"/>
      <c r="AY17" s="718"/>
      <c r="AZ17" s="372"/>
      <c r="BA17" s="372"/>
      <c r="BB17" s="372"/>
      <c r="BC17" s="372"/>
      <c r="BD17" s="372"/>
      <c r="BE17" s="158"/>
      <c r="BF17" s="163">
        <f t="shared" si="1"/>
        <v>2523</v>
      </c>
      <c r="BG17" s="77">
        <f t="shared" si="2"/>
        <v>2424</v>
      </c>
      <c r="BH17" s="77">
        <f t="shared" si="3"/>
        <v>2564</v>
      </c>
      <c r="BI17" s="77">
        <f t="shared" si="4"/>
        <v>1596</v>
      </c>
      <c r="BJ17" s="77">
        <f t="shared" si="5"/>
        <v>1828</v>
      </c>
      <c r="BK17" s="77">
        <f t="shared" si="6"/>
        <v>2361</v>
      </c>
      <c r="BL17" s="77">
        <f t="shared" si="7"/>
        <v>1396</v>
      </c>
      <c r="BM17" s="77">
        <f t="shared" si="8"/>
        <v>2764</v>
      </c>
      <c r="BN17" s="77">
        <f t="shared" si="9"/>
        <v>679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18135</v>
      </c>
      <c r="BS17" s="77">
        <f t="shared" si="14"/>
        <v>7511</v>
      </c>
      <c r="BT17" s="77">
        <f t="shared" si="15"/>
        <v>5785</v>
      </c>
      <c r="BU17" s="77">
        <f t="shared" si="16"/>
        <v>4839</v>
      </c>
      <c r="BV17" s="77">
        <f t="shared" si="17"/>
        <v>0</v>
      </c>
      <c r="BW17" s="77">
        <f t="shared" si="18"/>
        <v>13296</v>
      </c>
      <c r="BX17" s="77">
        <f t="shared" si="19"/>
        <v>4839</v>
      </c>
      <c r="BY17" s="77">
        <f>IF(Info!$O$3="Q1",$BS17,IF(Info!$O$3="Q2",$BS17+$BT17,IF(Info!$O$3="Q3",$BS17+$BT17+$BU17,$BR17)))</f>
        <v>7511</v>
      </c>
      <c r="BZ17" s="77">
        <f>IF(Info!$O$3="Q1",$BS17,IF(Info!$O$3="Q2",$BT17,IF(Info!$O$3="Q3",$BU17,$BV17)))</f>
        <v>7511</v>
      </c>
      <c r="CA17" s="156"/>
    </row>
    <row r="18" spans="1:79" ht="13.95" customHeight="1" x14ac:dyDescent="0.3">
      <c r="A18" s="155"/>
      <c r="B18" s="373" t="s">
        <v>297</v>
      </c>
      <c r="C18" s="156"/>
      <c r="D18" s="157">
        <f t="shared" si="0"/>
        <v>305</v>
      </c>
      <c r="E18" s="741"/>
      <c r="F18" s="741"/>
      <c r="G18" s="741"/>
      <c r="H18" s="741">
        <v>30</v>
      </c>
      <c r="I18" s="741"/>
      <c r="J18" s="741"/>
      <c r="K18" s="372">
        <v>29</v>
      </c>
      <c r="L18" s="749">
        <v>29</v>
      </c>
      <c r="M18" s="372"/>
      <c r="N18" s="755">
        <v>22</v>
      </c>
      <c r="O18" s="372"/>
      <c r="P18" s="372"/>
      <c r="Q18" s="755"/>
      <c r="R18" s="372"/>
      <c r="S18" s="372">
        <v>30</v>
      </c>
      <c r="T18" s="372"/>
      <c r="U18" s="372"/>
      <c r="V18" s="372"/>
      <c r="W18" s="372"/>
      <c r="X18" s="372"/>
      <c r="Y18" s="372">
        <v>24</v>
      </c>
      <c r="Z18" s="372"/>
      <c r="AA18" s="372"/>
      <c r="AB18" s="372"/>
      <c r="AC18" s="372">
        <v>41</v>
      </c>
      <c r="AD18" s="372">
        <v>35</v>
      </c>
      <c r="AE18" s="372"/>
      <c r="AF18" s="372"/>
      <c r="AG18" s="372">
        <v>42</v>
      </c>
      <c r="AH18" s="372"/>
      <c r="AI18" s="372"/>
      <c r="AJ18" s="372"/>
      <c r="AK18" s="372"/>
      <c r="AL18" s="372"/>
      <c r="AM18" s="372"/>
      <c r="AN18" s="682">
        <v>23</v>
      </c>
      <c r="AO18" s="682"/>
      <c r="AP18" s="682"/>
      <c r="AQ18" s="682"/>
      <c r="AR18" s="682"/>
      <c r="AS18" s="682"/>
      <c r="AT18" s="682"/>
      <c r="AU18" s="682"/>
      <c r="AV18" s="705"/>
      <c r="AW18" s="372"/>
      <c r="AX18" s="718"/>
      <c r="AY18" s="718"/>
      <c r="AZ18" s="372"/>
      <c r="BA18" s="372"/>
      <c r="BB18" s="372"/>
      <c r="BC18" s="372"/>
      <c r="BD18" s="372"/>
      <c r="BE18" s="158"/>
      <c r="BF18" s="163">
        <f t="shared" si="1"/>
        <v>30</v>
      </c>
      <c r="BG18" s="77">
        <f t="shared" si="2"/>
        <v>58</v>
      </c>
      <c r="BH18" s="77">
        <f t="shared" si="3"/>
        <v>22</v>
      </c>
      <c r="BI18" s="77">
        <f t="shared" si="4"/>
        <v>30</v>
      </c>
      <c r="BJ18" s="77">
        <f t="shared" si="5"/>
        <v>24</v>
      </c>
      <c r="BK18" s="77">
        <f t="shared" si="6"/>
        <v>76</v>
      </c>
      <c r="BL18" s="77">
        <f t="shared" si="7"/>
        <v>42</v>
      </c>
      <c r="BM18" s="77">
        <f t="shared" si="8"/>
        <v>0</v>
      </c>
      <c r="BN18" s="77">
        <f t="shared" si="9"/>
        <v>23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305</v>
      </c>
      <c r="BS18" s="77">
        <f t="shared" si="14"/>
        <v>110</v>
      </c>
      <c r="BT18" s="77">
        <f t="shared" si="15"/>
        <v>130</v>
      </c>
      <c r="BU18" s="77">
        <f t="shared" si="16"/>
        <v>65</v>
      </c>
      <c r="BV18" s="77">
        <f t="shared" si="17"/>
        <v>0</v>
      </c>
      <c r="BW18" s="77">
        <f t="shared" si="18"/>
        <v>240</v>
      </c>
      <c r="BX18" s="77">
        <f t="shared" si="19"/>
        <v>65</v>
      </c>
      <c r="BY18" s="77">
        <f>IF(Info!$O$3="Q1",$BS18,IF(Info!$O$3="Q2",$BS18+$BT18,IF(Info!$O$3="Q3",$BS18+$BT18+$BU18,$BR18)))</f>
        <v>110</v>
      </c>
      <c r="BZ18" s="77">
        <f>IF(Info!$O$3="Q1",$BS18,IF(Info!$O$3="Q2",$BT18,IF(Info!$O$3="Q3",$BU18,$BV18)))</f>
        <v>110</v>
      </c>
      <c r="CA18" s="156"/>
    </row>
    <row r="19" spans="1:79" ht="13.95" customHeight="1" x14ac:dyDescent="0.3">
      <c r="A19" s="155"/>
      <c r="B19" s="373" t="s">
        <v>298</v>
      </c>
      <c r="C19" s="156"/>
      <c r="D19" s="157">
        <f t="shared" si="0"/>
        <v>0</v>
      </c>
      <c r="E19" s="741"/>
      <c r="F19" s="741"/>
      <c r="G19" s="741"/>
      <c r="H19" s="741"/>
      <c r="I19" s="741"/>
      <c r="J19" s="741"/>
      <c r="K19" s="372"/>
      <c r="L19" s="372"/>
      <c r="M19" s="372"/>
      <c r="N19" s="755"/>
      <c r="O19" s="372"/>
      <c r="P19" s="372"/>
      <c r="Q19" s="755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682"/>
      <c r="AO19" s="682"/>
      <c r="AP19" s="682"/>
      <c r="AQ19" s="682"/>
      <c r="AR19" s="682"/>
      <c r="AS19" s="682"/>
      <c r="AT19" s="682"/>
      <c r="AU19" s="682"/>
      <c r="AV19" s="705"/>
      <c r="AW19" s="372"/>
      <c r="AX19" s="718"/>
      <c r="AY19" s="718"/>
      <c r="AZ19" s="372"/>
      <c r="BA19" s="372"/>
      <c r="BB19" s="372"/>
      <c r="BC19" s="372"/>
      <c r="BD19" s="372"/>
      <c r="BE19" s="158"/>
      <c r="BF19" s="163">
        <f t="shared" si="1"/>
        <v>0</v>
      </c>
      <c r="BG19" s="77">
        <f t="shared" si="2"/>
        <v>0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0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0</v>
      </c>
      <c r="BS19" s="77">
        <f t="shared" si="14"/>
        <v>0</v>
      </c>
      <c r="BT19" s="77">
        <f t="shared" si="15"/>
        <v>0</v>
      </c>
      <c r="BU19" s="77">
        <f t="shared" si="16"/>
        <v>0</v>
      </c>
      <c r="BV19" s="77">
        <f t="shared" si="17"/>
        <v>0</v>
      </c>
      <c r="BW19" s="77">
        <f t="shared" si="18"/>
        <v>0</v>
      </c>
      <c r="BX19" s="77">
        <f t="shared" si="19"/>
        <v>0</v>
      </c>
      <c r="BY19" s="77">
        <f>IF(Info!$O$3="Q1",$BS19,IF(Info!$O$3="Q2",$BS19+$BT19,IF(Info!$O$3="Q3",$BS19+$BT19+$BU19,$BR19)))</f>
        <v>0</v>
      </c>
      <c r="BZ19" s="77">
        <f>IF(Info!$O$3="Q1",$BS19,IF(Info!$O$3="Q2",$BT19,IF(Info!$O$3="Q3",$BU19,$BV19)))</f>
        <v>0</v>
      </c>
      <c r="CA19" s="156"/>
    </row>
    <row r="20" spans="1:79" ht="13.95" customHeight="1" x14ac:dyDescent="0.3">
      <c r="A20" s="155"/>
      <c r="B20" s="373" t="s">
        <v>299</v>
      </c>
      <c r="C20" s="156"/>
      <c r="D20" s="157">
        <f t="shared" si="0"/>
        <v>22</v>
      </c>
      <c r="E20" s="741"/>
      <c r="F20" s="741"/>
      <c r="G20" s="741"/>
      <c r="H20" s="741"/>
      <c r="I20" s="741"/>
      <c r="J20" s="741"/>
      <c r="K20" s="372"/>
      <c r="L20" s="372"/>
      <c r="M20" s="372"/>
      <c r="N20" s="755"/>
      <c r="O20" s="372"/>
      <c r="P20" s="372"/>
      <c r="Q20" s="755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72"/>
      <c r="AI20" s="372">
        <v>22</v>
      </c>
      <c r="AJ20" s="372"/>
      <c r="AK20" s="372"/>
      <c r="AL20" s="372"/>
      <c r="AM20" s="372"/>
      <c r="AN20" s="682"/>
      <c r="AO20" s="682"/>
      <c r="AP20" s="682"/>
      <c r="AQ20" s="682"/>
      <c r="AR20" s="682"/>
      <c r="AS20" s="682"/>
      <c r="AT20" s="682"/>
      <c r="AU20" s="682"/>
      <c r="AV20" s="705"/>
      <c r="AW20" s="372"/>
      <c r="AX20" s="718"/>
      <c r="AY20" s="718"/>
      <c r="AZ20" s="372"/>
      <c r="BA20" s="372"/>
      <c r="BB20" s="372"/>
      <c r="BC20" s="372"/>
      <c r="BD20" s="372"/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0</v>
      </c>
      <c r="BJ20" s="77">
        <f t="shared" si="5"/>
        <v>0</v>
      </c>
      <c r="BK20" s="77">
        <f t="shared" si="6"/>
        <v>0</v>
      </c>
      <c r="BL20" s="77">
        <f t="shared" si="7"/>
        <v>0</v>
      </c>
      <c r="BM20" s="77">
        <f t="shared" si="8"/>
        <v>22</v>
      </c>
      <c r="BN20" s="77">
        <f t="shared" si="9"/>
        <v>0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22</v>
      </c>
      <c r="BS20" s="77">
        <f t="shared" si="14"/>
        <v>0</v>
      </c>
      <c r="BT20" s="77">
        <f t="shared" si="15"/>
        <v>0</v>
      </c>
      <c r="BU20" s="77">
        <f t="shared" si="16"/>
        <v>22</v>
      </c>
      <c r="BV20" s="77">
        <f t="shared" si="17"/>
        <v>0</v>
      </c>
      <c r="BW20" s="77">
        <f t="shared" si="18"/>
        <v>0</v>
      </c>
      <c r="BX20" s="77">
        <f t="shared" si="19"/>
        <v>22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ht="13.95" customHeight="1" x14ac:dyDescent="0.3">
      <c r="A21" s="155"/>
      <c r="B21" s="373" t="s">
        <v>300</v>
      </c>
      <c r="C21" s="156"/>
      <c r="D21" s="157">
        <f t="shared" si="0"/>
        <v>0</v>
      </c>
      <c r="E21" s="741"/>
      <c r="F21" s="741"/>
      <c r="G21" s="741"/>
      <c r="H21" s="741"/>
      <c r="I21" s="741"/>
      <c r="J21" s="741"/>
      <c r="K21" s="372"/>
      <c r="L21" s="372"/>
      <c r="M21" s="372"/>
      <c r="N21" s="755"/>
      <c r="O21" s="372"/>
      <c r="P21" s="372"/>
      <c r="Q21" s="755"/>
      <c r="R21" s="372"/>
      <c r="S21" s="372"/>
      <c r="T21" s="372"/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2"/>
      <c r="AH21" s="372"/>
      <c r="AI21" s="372"/>
      <c r="AJ21" s="372"/>
      <c r="AK21" s="372"/>
      <c r="AL21" s="372"/>
      <c r="AM21" s="372"/>
      <c r="AN21" s="682"/>
      <c r="AO21" s="682"/>
      <c r="AP21" s="682"/>
      <c r="AQ21" s="682"/>
      <c r="AR21" s="682"/>
      <c r="AS21" s="682"/>
      <c r="AT21" s="682"/>
      <c r="AU21" s="682"/>
      <c r="AV21" s="705"/>
      <c r="AW21" s="372"/>
      <c r="AX21" s="718"/>
      <c r="AY21" s="718"/>
      <c r="AZ21" s="372"/>
      <c r="BA21" s="372"/>
      <c r="BB21" s="372"/>
      <c r="BC21" s="372"/>
      <c r="BD21" s="372"/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ht="13.95" customHeight="1" x14ac:dyDescent="0.3">
      <c r="A22" s="155"/>
      <c r="B22" s="373" t="s">
        <v>301</v>
      </c>
      <c r="C22" s="156"/>
      <c r="D22" s="157">
        <f t="shared" si="0"/>
        <v>0</v>
      </c>
      <c r="E22" s="741"/>
      <c r="F22" s="741"/>
      <c r="G22" s="741"/>
      <c r="H22" s="741"/>
      <c r="I22" s="741"/>
      <c r="J22" s="741"/>
      <c r="K22" s="372"/>
      <c r="L22" s="372"/>
      <c r="M22" s="372"/>
      <c r="N22" s="755"/>
      <c r="O22" s="372"/>
      <c r="P22" s="372"/>
      <c r="Q22" s="755"/>
      <c r="R22" s="372"/>
      <c r="S22" s="372"/>
      <c r="T22" s="372"/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2"/>
      <c r="AH22" s="372"/>
      <c r="AI22" s="372"/>
      <c r="AJ22" s="372"/>
      <c r="AK22" s="372"/>
      <c r="AL22" s="372"/>
      <c r="AM22" s="372"/>
      <c r="AN22" s="682"/>
      <c r="AO22" s="682"/>
      <c r="AP22" s="682"/>
      <c r="AQ22" s="682"/>
      <c r="AR22" s="682"/>
      <c r="AS22" s="682"/>
      <c r="AT22" s="682"/>
      <c r="AU22" s="682"/>
      <c r="AV22" s="705"/>
      <c r="AW22" s="372"/>
      <c r="AX22" s="718"/>
      <c r="AY22" s="718"/>
      <c r="AZ22" s="372"/>
      <c r="BA22" s="372"/>
      <c r="BB22" s="372"/>
      <c r="BC22" s="372"/>
      <c r="BD22" s="372"/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ht="13.95" customHeight="1" x14ac:dyDescent="0.3">
      <c r="A23" s="155"/>
      <c r="B23" s="373" t="s">
        <v>302</v>
      </c>
      <c r="C23" s="156"/>
      <c r="D23" s="157">
        <f t="shared" si="0"/>
        <v>512</v>
      </c>
      <c r="E23" s="741"/>
      <c r="F23" s="741"/>
      <c r="G23" s="741"/>
      <c r="H23" s="741"/>
      <c r="I23" s="741"/>
      <c r="J23" s="741">
        <v>35</v>
      </c>
      <c r="K23" s="372"/>
      <c r="L23" s="372"/>
      <c r="M23" s="372"/>
      <c r="N23" s="755">
        <v>41</v>
      </c>
      <c r="O23" s="372"/>
      <c r="P23" s="372"/>
      <c r="Q23" s="755"/>
      <c r="R23" s="372">
        <v>37</v>
      </c>
      <c r="S23" s="372"/>
      <c r="T23" s="372"/>
      <c r="U23" s="372"/>
      <c r="V23" s="372"/>
      <c r="W23" s="372"/>
      <c r="X23" s="372">
        <v>35</v>
      </c>
      <c r="Y23" s="372">
        <v>70</v>
      </c>
      <c r="Z23" s="372"/>
      <c r="AA23" s="372"/>
      <c r="AB23" s="372">
        <v>37</v>
      </c>
      <c r="AC23" s="372">
        <v>46</v>
      </c>
      <c r="AD23" s="372">
        <v>32</v>
      </c>
      <c r="AE23" s="372"/>
      <c r="AF23" s="372"/>
      <c r="AG23" s="372">
        <v>71</v>
      </c>
      <c r="AH23" s="372">
        <v>46</v>
      </c>
      <c r="AI23" s="372"/>
      <c r="AJ23" s="372"/>
      <c r="AK23" s="372"/>
      <c r="AL23" s="372"/>
      <c r="AM23" s="372"/>
      <c r="AN23" s="682">
        <v>62</v>
      </c>
      <c r="AO23" s="682"/>
      <c r="AP23" s="682"/>
      <c r="AQ23" s="682"/>
      <c r="AR23" s="682"/>
      <c r="AS23" s="682"/>
      <c r="AT23" s="682"/>
      <c r="AU23" s="682"/>
      <c r="AV23" s="705"/>
      <c r="AW23" s="372"/>
      <c r="AX23" s="718"/>
      <c r="AY23" s="718"/>
      <c r="AZ23" s="372"/>
      <c r="BA23" s="372"/>
      <c r="BB23" s="372"/>
      <c r="BC23" s="372"/>
      <c r="BD23" s="372"/>
      <c r="BE23" s="158"/>
      <c r="BF23" s="163">
        <f t="shared" si="1"/>
        <v>0</v>
      </c>
      <c r="BG23" s="77">
        <f t="shared" si="2"/>
        <v>35</v>
      </c>
      <c r="BH23" s="77">
        <f t="shared" si="3"/>
        <v>41</v>
      </c>
      <c r="BI23" s="77">
        <f t="shared" si="4"/>
        <v>37</v>
      </c>
      <c r="BJ23" s="77">
        <f t="shared" si="5"/>
        <v>105</v>
      </c>
      <c r="BK23" s="77">
        <f t="shared" si="6"/>
        <v>115</v>
      </c>
      <c r="BL23" s="77">
        <f t="shared" si="7"/>
        <v>117</v>
      </c>
      <c r="BM23" s="77">
        <f t="shared" si="8"/>
        <v>0</v>
      </c>
      <c r="BN23" s="77">
        <f t="shared" si="9"/>
        <v>62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512</v>
      </c>
      <c r="BS23" s="77">
        <f t="shared" si="14"/>
        <v>76</v>
      </c>
      <c r="BT23" s="77">
        <f t="shared" si="15"/>
        <v>257</v>
      </c>
      <c r="BU23" s="77">
        <f t="shared" si="16"/>
        <v>179</v>
      </c>
      <c r="BV23" s="77">
        <f t="shared" si="17"/>
        <v>0</v>
      </c>
      <c r="BW23" s="77">
        <f t="shared" si="18"/>
        <v>333</v>
      </c>
      <c r="BX23" s="77">
        <f t="shared" si="19"/>
        <v>179</v>
      </c>
      <c r="BY23" s="77">
        <f>IF(Info!$O$3="Q1",$BS23,IF(Info!$O$3="Q2",$BS23+$BT23,IF(Info!$O$3="Q3",$BS23+$BT23+$BU23,$BR23)))</f>
        <v>76</v>
      </c>
      <c r="BZ23" s="77">
        <f>IF(Info!$O$3="Q1",$BS23,IF(Info!$O$3="Q2",$BT23,IF(Info!$O$3="Q3",$BU23,$BV23)))</f>
        <v>76</v>
      </c>
      <c r="CA23" s="156"/>
    </row>
    <row r="24" spans="1:79" ht="13.95" customHeight="1" x14ac:dyDescent="0.3">
      <c r="A24" s="155"/>
      <c r="B24" s="373" t="s">
        <v>303</v>
      </c>
      <c r="C24" s="156"/>
      <c r="D24" s="157">
        <f t="shared" si="0"/>
        <v>86</v>
      </c>
      <c r="E24" s="741"/>
      <c r="F24" s="741"/>
      <c r="G24" s="741"/>
      <c r="H24" s="741"/>
      <c r="I24" s="741"/>
      <c r="J24" s="741"/>
      <c r="K24" s="372"/>
      <c r="L24" s="372"/>
      <c r="M24" s="372"/>
      <c r="N24" s="755"/>
      <c r="O24" s="372"/>
      <c r="P24" s="372"/>
      <c r="Q24" s="755"/>
      <c r="R24" s="372"/>
      <c r="S24" s="372"/>
      <c r="T24" s="372"/>
      <c r="U24" s="372"/>
      <c r="V24" s="372"/>
      <c r="W24" s="372"/>
      <c r="X24" s="372"/>
      <c r="Y24" s="372"/>
      <c r="Z24" s="372"/>
      <c r="AA24" s="372"/>
      <c r="AB24" s="372"/>
      <c r="AC24" s="372"/>
      <c r="AD24" s="372"/>
      <c r="AE24" s="372"/>
      <c r="AF24" s="372"/>
      <c r="AG24" s="372"/>
      <c r="AH24" s="372"/>
      <c r="AI24" s="372">
        <v>86</v>
      </c>
      <c r="AJ24" s="372"/>
      <c r="AK24" s="372"/>
      <c r="AL24" s="372"/>
      <c r="AM24" s="372"/>
      <c r="AN24" s="682"/>
      <c r="AO24" s="682"/>
      <c r="AP24" s="682"/>
      <c r="AQ24" s="682"/>
      <c r="AR24" s="682"/>
      <c r="AS24" s="682"/>
      <c r="AT24" s="682"/>
      <c r="AU24" s="682"/>
      <c r="AV24" s="705"/>
      <c r="AW24" s="372"/>
      <c r="AX24" s="718"/>
      <c r="AY24" s="718"/>
      <c r="AZ24" s="372"/>
      <c r="BA24" s="372"/>
      <c r="BB24" s="372"/>
      <c r="BC24" s="372"/>
      <c r="BD24" s="372"/>
      <c r="BE24" s="158"/>
      <c r="BF24" s="163">
        <f t="shared" si="1"/>
        <v>0</v>
      </c>
      <c r="BG24" s="77">
        <f t="shared" si="2"/>
        <v>0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86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86</v>
      </c>
      <c r="BS24" s="77">
        <f t="shared" si="14"/>
        <v>0</v>
      </c>
      <c r="BT24" s="77">
        <f t="shared" si="15"/>
        <v>0</v>
      </c>
      <c r="BU24" s="77">
        <f t="shared" si="16"/>
        <v>86</v>
      </c>
      <c r="BV24" s="77">
        <f t="shared" si="17"/>
        <v>0</v>
      </c>
      <c r="BW24" s="77">
        <f t="shared" si="18"/>
        <v>0</v>
      </c>
      <c r="BX24" s="77">
        <f t="shared" si="19"/>
        <v>86</v>
      </c>
      <c r="BY24" s="77">
        <f>IF(Info!$O$3="Q1",$BS24,IF(Info!$O$3="Q2",$BS24+$BT24,IF(Info!$O$3="Q3",$BS24+$BT24+$BU24,$BR24)))</f>
        <v>0</v>
      </c>
      <c r="BZ24" s="77">
        <f>IF(Info!$O$3="Q1",$BS24,IF(Info!$O$3="Q2",$BT24,IF(Info!$O$3="Q3",$BU24,$BV24)))</f>
        <v>0</v>
      </c>
      <c r="CA24" s="156"/>
    </row>
    <row r="25" spans="1:79" ht="13.95" customHeight="1" x14ac:dyDescent="0.3">
      <c r="A25" s="155"/>
      <c r="B25" s="373" t="s">
        <v>304</v>
      </c>
      <c r="C25" s="156"/>
      <c r="D25" s="157">
        <f t="shared" si="0"/>
        <v>56</v>
      </c>
      <c r="E25" s="741"/>
      <c r="F25" s="741"/>
      <c r="G25" s="741"/>
      <c r="H25" s="741"/>
      <c r="I25" s="741"/>
      <c r="J25" s="741"/>
      <c r="K25" s="372"/>
      <c r="L25" s="372"/>
      <c r="M25" s="372"/>
      <c r="N25" s="755"/>
      <c r="O25" s="372"/>
      <c r="P25" s="372"/>
      <c r="Q25" s="755"/>
      <c r="R25" s="372"/>
      <c r="S25" s="372"/>
      <c r="T25" s="372"/>
      <c r="U25" s="372"/>
      <c r="V25" s="372"/>
      <c r="W25" s="372"/>
      <c r="X25" s="372"/>
      <c r="Y25" s="372"/>
      <c r="Z25" s="372"/>
      <c r="AA25" s="372"/>
      <c r="AB25" s="372"/>
      <c r="AC25" s="372"/>
      <c r="AD25" s="372"/>
      <c r="AE25" s="372"/>
      <c r="AF25" s="372"/>
      <c r="AG25" s="372"/>
      <c r="AH25" s="372">
        <v>56</v>
      </c>
      <c r="AI25" s="372"/>
      <c r="AJ25" s="372"/>
      <c r="AK25" s="372"/>
      <c r="AL25" s="372"/>
      <c r="AM25" s="372"/>
      <c r="AN25" s="682"/>
      <c r="AO25" s="682"/>
      <c r="AP25" s="682"/>
      <c r="AQ25" s="682"/>
      <c r="AR25" s="682"/>
      <c r="AS25" s="682"/>
      <c r="AT25" s="682"/>
      <c r="AU25" s="682"/>
      <c r="AV25" s="705"/>
      <c r="AW25" s="372"/>
      <c r="AX25" s="718"/>
      <c r="AY25" s="718"/>
      <c r="AZ25" s="372"/>
      <c r="BA25" s="372"/>
      <c r="BB25" s="372"/>
      <c r="BC25" s="372"/>
      <c r="BD25" s="372"/>
      <c r="BE25" s="158"/>
      <c r="BF25" s="163">
        <f t="shared" si="1"/>
        <v>0</v>
      </c>
      <c r="BG25" s="77">
        <f t="shared" si="2"/>
        <v>0</v>
      </c>
      <c r="BH25" s="77">
        <f t="shared" si="3"/>
        <v>0</v>
      </c>
      <c r="BI25" s="77">
        <f t="shared" si="4"/>
        <v>0</v>
      </c>
      <c r="BJ25" s="77">
        <f t="shared" si="5"/>
        <v>0</v>
      </c>
      <c r="BK25" s="77">
        <f t="shared" si="6"/>
        <v>0</v>
      </c>
      <c r="BL25" s="77">
        <f t="shared" si="7"/>
        <v>56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56</v>
      </c>
      <c r="BS25" s="77">
        <f t="shared" si="14"/>
        <v>0</v>
      </c>
      <c r="BT25" s="77">
        <f t="shared" si="15"/>
        <v>0</v>
      </c>
      <c r="BU25" s="77">
        <f t="shared" si="16"/>
        <v>56</v>
      </c>
      <c r="BV25" s="77">
        <f t="shared" si="17"/>
        <v>0</v>
      </c>
      <c r="BW25" s="77">
        <f t="shared" si="18"/>
        <v>0</v>
      </c>
      <c r="BX25" s="77">
        <f t="shared" si="19"/>
        <v>56</v>
      </c>
      <c r="BY25" s="77">
        <f>IF(Info!$O$3="Q1",$BS25,IF(Info!$O$3="Q2",$BS25+$BT25,IF(Info!$O$3="Q3",$BS25+$BT25+$BU25,$BR25)))</f>
        <v>0</v>
      </c>
      <c r="BZ25" s="77">
        <f>IF(Info!$O$3="Q1",$BS25,IF(Info!$O$3="Q2",$BT25,IF(Info!$O$3="Q3",$BU25,$BV25)))</f>
        <v>0</v>
      </c>
      <c r="CA25" s="156"/>
    </row>
    <row r="26" spans="1:79" ht="13.95" customHeight="1" x14ac:dyDescent="0.3">
      <c r="A26" s="155"/>
      <c r="B26" s="373" t="s">
        <v>305</v>
      </c>
      <c r="C26" s="156"/>
      <c r="D26" s="157">
        <f t="shared" si="0"/>
        <v>0</v>
      </c>
      <c r="E26" s="741"/>
      <c r="F26" s="741"/>
      <c r="G26" s="741"/>
      <c r="H26" s="741"/>
      <c r="I26" s="741"/>
      <c r="J26" s="741"/>
      <c r="K26" s="372"/>
      <c r="L26" s="372"/>
      <c r="M26" s="372"/>
      <c r="N26" s="755"/>
      <c r="O26" s="372"/>
      <c r="P26" s="372"/>
      <c r="Q26" s="755"/>
      <c r="R26" s="372"/>
      <c r="S26" s="372"/>
      <c r="T26" s="372"/>
      <c r="U26" s="372"/>
      <c r="V26" s="372"/>
      <c r="W26" s="372"/>
      <c r="X26" s="372"/>
      <c r="Y26" s="372"/>
      <c r="Z26" s="372"/>
      <c r="AA26" s="372"/>
      <c r="AB26" s="372"/>
      <c r="AC26" s="372"/>
      <c r="AD26" s="372"/>
      <c r="AE26" s="372"/>
      <c r="AF26" s="372"/>
      <c r="AG26" s="372"/>
      <c r="AH26" s="372"/>
      <c r="AI26" s="372"/>
      <c r="AJ26" s="372"/>
      <c r="AK26" s="372"/>
      <c r="AL26" s="372"/>
      <c r="AM26" s="372"/>
      <c r="AN26" s="682"/>
      <c r="AO26" s="682"/>
      <c r="AP26" s="682"/>
      <c r="AQ26" s="682"/>
      <c r="AR26" s="682"/>
      <c r="AS26" s="682"/>
      <c r="AT26" s="682"/>
      <c r="AU26" s="682"/>
      <c r="AV26" s="705"/>
      <c r="AW26" s="372"/>
      <c r="AX26" s="718"/>
      <c r="AY26" s="718"/>
      <c r="AZ26" s="372"/>
      <c r="BA26" s="372"/>
      <c r="BB26" s="372"/>
      <c r="BC26" s="372"/>
      <c r="BD26" s="372"/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0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0</v>
      </c>
      <c r="BS26" s="77">
        <f t="shared" si="14"/>
        <v>0</v>
      </c>
      <c r="BT26" s="77">
        <f t="shared" si="15"/>
        <v>0</v>
      </c>
      <c r="BU26" s="77">
        <f t="shared" si="16"/>
        <v>0</v>
      </c>
      <c r="BV26" s="77">
        <f t="shared" si="17"/>
        <v>0</v>
      </c>
      <c r="BW26" s="77">
        <f t="shared" si="18"/>
        <v>0</v>
      </c>
      <c r="BX26" s="77">
        <f t="shared" si="19"/>
        <v>0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ht="13.95" customHeight="1" x14ac:dyDescent="0.3">
      <c r="A27" s="164"/>
      <c r="B27" s="160" t="s">
        <v>306</v>
      </c>
      <c r="C27" s="156"/>
      <c r="D27" s="607">
        <f t="shared" si="0"/>
        <v>45197</v>
      </c>
      <c r="E27" s="719">
        <f t="shared" ref="E27:AJ27" si="24">SUM(E15:E26)</f>
        <v>741</v>
      </c>
      <c r="F27" s="719">
        <f t="shared" si="24"/>
        <v>677</v>
      </c>
      <c r="G27" s="161">
        <f t="shared" si="24"/>
        <v>1436</v>
      </c>
      <c r="H27" s="161">
        <f t="shared" si="24"/>
        <v>2597</v>
      </c>
      <c r="I27" s="161">
        <f t="shared" si="24"/>
        <v>756</v>
      </c>
      <c r="J27" s="161">
        <f t="shared" si="24"/>
        <v>855</v>
      </c>
      <c r="K27" s="161">
        <f t="shared" si="24"/>
        <v>730</v>
      </c>
      <c r="L27" s="161">
        <f t="shared" si="24"/>
        <v>1151</v>
      </c>
      <c r="M27" s="161">
        <f t="shared" si="24"/>
        <v>2508</v>
      </c>
      <c r="N27" s="161">
        <f t="shared" si="24"/>
        <v>970</v>
      </c>
      <c r="O27" s="161">
        <f t="shared" si="24"/>
        <v>646</v>
      </c>
      <c r="P27" s="161">
        <f t="shared" si="24"/>
        <v>648</v>
      </c>
      <c r="Q27" s="762">
        <f t="shared" si="24"/>
        <v>1270</v>
      </c>
      <c r="R27" s="161">
        <f t="shared" si="24"/>
        <v>2848</v>
      </c>
      <c r="S27" s="161">
        <f t="shared" si="24"/>
        <v>621</v>
      </c>
      <c r="T27" s="161">
        <f t="shared" si="24"/>
        <v>757</v>
      </c>
      <c r="U27" s="161">
        <f t="shared" si="24"/>
        <v>719</v>
      </c>
      <c r="V27" s="161">
        <f t="shared" si="24"/>
        <v>1187</v>
      </c>
      <c r="W27" s="161">
        <f t="shared" si="24"/>
        <v>2902</v>
      </c>
      <c r="X27" s="161">
        <f t="shared" si="24"/>
        <v>778</v>
      </c>
      <c r="Y27" s="161">
        <f t="shared" si="24"/>
        <v>735</v>
      </c>
      <c r="Z27" s="161">
        <f t="shared" si="24"/>
        <v>810</v>
      </c>
      <c r="AA27" s="161">
        <f t="shared" si="24"/>
        <v>1426</v>
      </c>
      <c r="AB27" s="161">
        <f t="shared" si="24"/>
        <v>3260</v>
      </c>
      <c r="AC27" s="161">
        <f t="shared" si="24"/>
        <v>840</v>
      </c>
      <c r="AD27" s="161">
        <f t="shared" si="24"/>
        <v>595</v>
      </c>
      <c r="AE27" s="161">
        <f t="shared" si="24"/>
        <v>551</v>
      </c>
      <c r="AF27" s="161">
        <f t="shared" si="24"/>
        <v>845</v>
      </c>
      <c r="AG27" s="161">
        <f t="shared" si="24"/>
        <v>3101</v>
      </c>
      <c r="AH27" s="161">
        <f t="shared" si="24"/>
        <v>680</v>
      </c>
      <c r="AI27" s="161">
        <f t="shared" si="24"/>
        <v>654</v>
      </c>
      <c r="AJ27" s="161">
        <f t="shared" si="24"/>
        <v>523</v>
      </c>
      <c r="AK27" s="161">
        <f t="shared" ref="AK27:BP27" si="25">SUM(AK15:AK26)</f>
        <v>848</v>
      </c>
      <c r="AL27" s="161">
        <f t="shared" si="25"/>
        <v>1031</v>
      </c>
      <c r="AM27" s="161">
        <f t="shared" si="25"/>
        <v>2622</v>
      </c>
      <c r="AN27" s="161">
        <f t="shared" si="25"/>
        <v>628</v>
      </c>
      <c r="AO27" s="161">
        <f t="shared" si="25"/>
        <v>572</v>
      </c>
      <c r="AP27" s="161">
        <f t="shared" si="25"/>
        <v>679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5451</v>
      </c>
      <c r="BG27" s="157">
        <f t="shared" si="2"/>
        <v>3492</v>
      </c>
      <c r="BH27" s="157">
        <f t="shared" si="3"/>
        <v>6042</v>
      </c>
      <c r="BI27" s="157">
        <f t="shared" si="4"/>
        <v>4945</v>
      </c>
      <c r="BJ27" s="157">
        <f t="shared" si="5"/>
        <v>5602</v>
      </c>
      <c r="BK27" s="157">
        <f t="shared" si="6"/>
        <v>6931</v>
      </c>
      <c r="BL27" s="157">
        <f t="shared" si="7"/>
        <v>5177</v>
      </c>
      <c r="BM27" s="157">
        <f t="shared" si="8"/>
        <v>3056</v>
      </c>
      <c r="BN27" s="157">
        <f t="shared" si="9"/>
        <v>4501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45197</v>
      </c>
      <c r="BS27" s="157">
        <f t="shared" si="14"/>
        <v>14985</v>
      </c>
      <c r="BT27" s="157">
        <f t="shared" si="15"/>
        <v>17478</v>
      </c>
      <c r="BU27" s="157">
        <f t="shared" si="16"/>
        <v>12734</v>
      </c>
      <c r="BV27" s="157">
        <f t="shared" si="17"/>
        <v>0</v>
      </c>
      <c r="BW27" s="157">
        <f t="shared" si="18"/>
        <v>32463</v>
      </c>
      <c r="BX27" s="157">
        <f t="shared" si="19"/>
        <v>12734</v>
      </c>
      <c r="BY27" s="157">
        <f>IF(Info!$O$3="Q1",$BS27,IF(Info!$O$3="Q2",$BS27+$BT27,IF(Info!$O$3="Q3",$BS27+$BT27+$BU27,$BR27)))</f>
        <v>14985</v>
      </c>
      <c r="BZ27" s="157">
        <f>IF(Info!$O$3="Q1",$BS27,IF(Info!$O$3="Q2",$BT27,IF(Info!$O$3="Q3",$BU27,$BV27)))</f>
        <v>14985</v>
      </c>
      <c r="CA27" s="156"/>
    </row>
    <row r="28" spans="1:79" ht="13.95" customHeight="1" x14ac:dyDescent="0.3">
      <c r="A28" s="164"/>
      <c r="B28" s="290" t="s">
        <v>307</v>
      </c>
      <c r="C28" s="156"/>
      <c r="D28" s="165"/>
      <c r="E28" s="739">
        <f t="shared" ref="E28:AJ28" si="26">E27-E15</f>
        <v>741</v>
      </c>
      <c r="F28" s="739">
        <f t="shared" si="26"/>
        <v>677</v>
      </c>
      <c r="G28" s="294">
        <f t="shared" si="26"/>
        <v>1436</v>
      </c>
      <c r="H28" s="294">
        <f t="shared" si="26"/>
        <v>351</v>
      </c>
      <c r="I28" s="294">
        <f t="shared" si="26"/>
        <v>756</v>
      </c>
      <c r="J28" s="294">
        <f t="shared" si="26"/>
        <v>855</v>
      </c>
      <c r="K28" s="294">
        <f t="shared" si="26"/>
        <v>730</v>
      </c>
      <c r="L28" s="294">
        <f t="shared" si="26"/>
        <v>1151</v>
      </c>
      <c r="M28" s="294">
        <f t="shared" si="26"/>
        <v>292</v>
      </c>
      <c r="N28" s="294">
        <f t="shared" si="26"/>
        <v>970</v>
      </c>
      <c r="O28" s="294">
        <f t="shared" si="26"/>
        <v>646</v>
      </c>
      <c r="P28" s="294">
        <f t="shared" si="26"/>
        <v>648</v>
      </c>
      <c r="Q28" s="763">
        <f t="shared" si="26"/>
        <v>1270</v>
      </c>
      <c r="R28" s="294">
        <f t="shared" si="26"/>
        <v>437</v>
      </c>
      <c r="S28" s="294">
        <f t="shared" si="26"/>
        <v>621</v>
      </c>
      <c r="T28" s="294">
        <f t="shared" si="26"/>
        <v>757</v>
      </c>
      <c r="U28" s="294">
        <f t="shared" si="26"/>
        <v>719</v>
      </c>
      <c r="V28" s="294">
        <f t="shared" si="26"/>
        <v>1187</v>
      </c>
      <c r="W28" s="294">
        <f t="shared" si="26"/>
        <v>544</v>
      </c>
      <c r="X28" s="294">
        <f t="shared" si="26"/>
        <v>778</v>
      </c>
      <c r="Y28" s="294">
        <f t="shared" si="26"/>
        <v>735</v>
      </c>
      <c r="Z28" s="294">
        <f t="shared" si="26"/>
        <v>810</v>
      </c>
      <c r="AA28" s="294">
        <f t="shared" si="26"/>
        <v>1426</v>
      </c>
      <c r="AB28" s="294">
        <f t="shared" si="26"/>
        <v>768</v>
      </c>
      <c r="AC28" s="294">
        <f t="shared" si="26"/>
        <v>840</v>
      </c>
      <c r="AD28" s="294">
        <f t="shared" si="26"/>
        <v>595</v>
      </c>
      <c r="AE28" s="294">
        <f t="shared" si="26"/>
        <v>551</v>
      </c>
      <c r="AF28" s="294">
        <f t="shared" si="26"/>
        <v>845</v>
      </c>
      <c r="AG28" s="294">
        <f t="shared" si="26"/>
        <v>697</v>
      </c>
      <c r="AH28" s="294">
        <f t="shared" si="26"/>
        <v>680</v>
      </c>
      <c r="AI28" s="294">
        <f t="shared" si="26"/>
        <v>654</v>
      </c>
      <c r="AJ28" s="294">
        <f t="shared" si="26"/>
        <v>523</v>
      </c>
      <c r="AK28" s="294">
        <f t="shared" ref="AK28:BP28" si="27">AK27-AK15</f>
        <v>848</v>
      </c>
      <c r="AL28" s="294">
        <f t="shared" si="27"/>
        <v>1031</v>
      </c>
      <c r="AM28" s="294">
        <f t="shared" si="27"/>
        <v>464</v>
      </c>
      <c r="AN28" s="294">
        <f t="shared" si="27"/>
        <v>628</v>
      </c>
      <c r="AO28" s="294">
        <f t="shared" si="27"/>
        <v>572</v>
      </c>
      <c r="AP28" s="294">
        <f t="shared" si="27"/>
        <v>679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3205</v>
      </c>
      <c r="BG28" s="157">
        <f t="shared" si="2"/>
        <v>3492</v>
      </c>
      <c r="BH28" s="157">
        <f t="shared" si="3"/>
        <v>3826</v>
      </c>
      <c r="BI28" s="157">
        <f t="shared" si="4"/>
        <v>2534</v>
      </c>
      <c r="BJ28" s="157">
        <f t="shared" si="5"/>
        <v>3244</v>
      </c>
      <c r="BK28" s="157">
        <f t="shared" si="6"/>
        <v>4439</v>
      </c>
      <c r="BL28" s="157">
        <f t="shared" si="7"/>
        <v>2773</v>
      </c>
      <c r="BM28" s="157">
        <f t="shared" si="8"/>
        <v>3056</v>
      </c>
      <c r="BN28" s="157">
        <f t="shared" si="9"/>
        <v>2343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28912</v>
      </c>
      <c r="BS28" s="157">
        <f t="shared" si="14"/>
        <v>10523</v>
      </c>
      <c r="BT28" s="157">
        <f t="shared" si="15"/>
        <v>10217</v>
      </c>
      <c r="BU28" s="157">
        <f t="shared" si="16"/>
        <v>8172</v>
      </c>
      <c r="BV28" s="157">
        <f t="shared" si="17"/>
        <v>0</v>
      </c>
      <c r="BW28" s="157">
        <f t="shared" si="18"/>
        <v>20740</v>
      </c>
      <c r="BX28" s="157">
        <f t="shared" si="19"/>
        <v>8172</v>
      </c>
      <c r="BY28" s="157">
        <f>IF(Info!$O$3="Q1",$BS28,IF(Info!$O$3="Q2",$BS28+$BT28,IF(Info!$O$3="Q3",$BS28+$BT28+$BU28,$BR28)))</f>
        <v>10523</v>
      </c>
      <c r="BZ28" s="157">
        <f>IF(Info!$O$3="Q1",$BS28,IF(Info!$O$3="Q2",$BT28,IF(Info!$O$3="Q3",$BU28,$BV28)))</f>
        <v>10523</v>
      </c>
      <c r="CA28" s="156"/>
    </row>
    <row r="29" spans="1:79" ht="13.95" customHeight="1" x14ac:dyDescent="0.3">
      <c r="A29" s="155"/>
      <c r="B29" s="373" t="s">
        <v>308</v>
      </c>
      <c r="C29" s="156"/>
      <c r="D29" s="157">
        <f t="shared" ref="D29:D34" si="28">SUM(E29:BD29)</f>
        <v>36336</v>
      </c>
      <c r="E29" s="741">
        <v>829</v>
      </c>
      <c r="F29" s="741">
        <v>774</v>
      </c>
      <c r="G29" s="741">
        <v>1655</v>
      </c>
      <c r="H29" s="741">
        <v>1120</v>
      </c>
      <c r="I29" s="741">
        <v>660</v>
      </c>
      <c r="J29" s="741">
        <v>774</v>
      </c>
      <c r="K29" s="372">
        <v>828</v>
      </c>
      <c r="L29" s="750">
        <v>1583</v>
      </c>
      <c r="M29" s="755">
        <v>1257</v>
      </c>
      <c r="N29" s="755">
        <v>769</v>
      </c>
      <c r="O29" s="372">
        <v>536</v>
      </c>
      <c r="P29" s="372">
        <v>735</v>
      </c>
      <c r="Q29" s="755">
        <v>1622</v>
      </c>
      <c r="R29" s="372">
        <v>1289</v>
      </c>
      <c r="S29" s="372">
        <v>607</v>
      </c>
      <c r="T29" s="372">
        <v>644</v>
      </c>
      <c r="U29" s="372">
        <v>754</v>
      </c>
      <c r="V29" s="372">
        <v>1401</v>
      </c>
      <c r="W29" s="372">
        <v>1329</v>
      </c>
      <c r="X29" s="372">
        <v>683</v>
      </c>
      <c r="Y29" s="372">
        <v>580</v>
      </c>
      <c r="Z29" s="372">
        <v>790</v>
      </c>
      <c r="AA29" s="372">
        <v>1766</v>
      </c>
      <c r="AB29" s="372">
        <v>1614</v>
      </c>
      <c r="AC29" s="372">
        <v>683</v>
      </c>
      <c r="AD29" s="372">
        <v>558</v>
      </c>
      <c r="AE29" s="372">
        <v>691</v>
      </c>
      <c r="AF29" s="372">
        <v>1517</v>
      </c>
      <c r="AG29" s="372">
        <v>1269</v>
      </c>
      <c r="AH29" s="372">
        <v>662</v>
      </c>
      <c r="AI29" s="372">
        <v>524</v>
      </c>
      <c r="AJ29" s="372">
        <v>646</v>
      </c>
      <c r="AK29" s="372">
        <v>662</v>
      </c>
      <c r="AL29" s="372">
        <v>1656</v>
      </c>
      <c r="AM29" s="372">
        <v>1191</v>
      </c>
      <c r="AN29" s="682">
        <v>540</v>
      </c>
      <c r="AO29" s="682">
        <v>496</v>
      </c>
      <c r="AP29" s="682">
        <v>642</v>
      </c>
      <c r="AQ29" s="682"/>
      <c r="AR29" s="682"/>
      <c r="AS29" s="682"/>
      <c r="AT29" s="682"/>
      <c r="AU29" s="682"/>
      <c r="AV29" s="705"/>
      <c r="AW29" s="682"/>
      <c r="AX29" s="718"/>
      <c r="AY29" s="718"/>
      <c r="AZ29" s="372"/>
      <c r="BA29" s="372"/>
      <c r="BB29" s="372"/>
      <c r="BC29" s="372"/>
      <c r="BD29" s="372"/>
      <c r="BE29" s="158"/>
      <c r="BF29" s="163">
        <f t="shared" si="1"/>
        <v>4378</v>
      </c>
      <c r="BG29" s="77">
        <f t="shared" si="2"/>
        <v>3845</v>
      </c>
      <c r="BH29" s="77">
        <f t="shared" si="3"/>
        <v>4919</v>
      </c>
      <c r="BI29" s="77">
        <f t="shared" si="4"/>
        <v>3294</v>
      </c>
      <c r="BJ29" s="77">
        <f t="shared" si="5"/>
        <v>3993</v>
      </c>
      <c r="BK29" s="77">
        <f t="shared" si="6"/>
        <v>5411</v>
      </c>
      <c r="BL29" s="77">
        <f t="shared" si="7"/>
        <v>4139</v>
      </c>
      <c r="BM29" s="77">
        <f t="shared" si="8"/>
        <v>3488</v>
      </c>
      <c r="BN29" s="77">
        <f t="shared" si="9"/>
        <v>2869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36336</v>
      </c>
      <c r="BS29" s="77">
        <f t="shared" si="14"/>
        <v>13142</v>
      </c>
      <c r="BT29" s="77">
        <f t="shared" si="15"/>
        <v>12698</v>
      </c>
      <c r="BU29" s="77">
        <f t="shared" si="16"/>
        <v>10496</v>
      </c>
      <c r="BV29" s="77">
        <f t="shared" si="17"/>
        <v>0</v>
      </c>
      <c r="BW29" s="77">
        <f t="shared" si="18"/>
        <v>25840</v>
      </c>
      <c r="BX29" s="77">
        <f t="shared" si="19"/>
        <v>10496</v>
      </c>
      <c r="BY29" s="77">
        <f>IF(Info!$O$3="Q1",$BS29,IF(Info!$O$3="Q2",$BS29+$BT29,IF(Info!$O$3="Q3",$BS29+$BT29+$BU29,$BR29)))</f>
        <v>13142</v>
      </c>
      <c r="BZ29" s="77">
        <f>IF(Info!$O$3="Q1",$BS29,IF(Info!$O$3="Q2",$BT29,IF(Info!$O$3="Q3",$BU29,$BV29)))</f>
        <v>13142</v>
      </c>
      <c r="CA29" s="156"/>
    </row>
    <row r="30" spans="1:79" ht="13.95" customHeight="1" x14ac:dyDescent="0.3">
      <c r="A30" s="155"/>
      <c r="B30" s="373" t="s">
        <v>309</v>
      </c>
      <c r="C30" s="156"/>
      <c r="D30" s="157">
        <f t="shared" si="28"/>
        <v>7593</v>
      </c>
      <c r="E30" s="741"/>
      <c r="F30" s="741"/>
      <c r="G30" s="741"/>
      <c r="H30" s="741">
        <v>1032</v>
      </c>
      <c r="I30" s="741">
        <v>1</v>
      </c>
      <c r="J30" s="741">
        <v>3</v>
      </c>
      <c r="K30" s="372"/>
      <c r="L30" s="750">
        <v>5</v>
      </c>
      <c r="M30" s="755">
        <v>925</v>
      </c>
      <c r="N30" s="372"/>
      <c r="O30" s="372"/>
      <c r="P30" s="372">
        <v>4</v>
      </c>
      <c r="Q30" s="755"/>
      <c r="R30" s="372">
        <v>911</v>
      </c>
      <c r="S30" s="372"/>
      <c r="T30" s="372"/>
      <c r="U30" s="372"/>
      <c r="V30" s="372"/>
      <c r="W30" s="372">
        <v>1041</v>
      </c>
      <c r="X30" s="372"/>
      <c r="Y30" s="372"/>
      <c r="Z30" s="372">
        <v>1</v>
      </c>
      <c r="AA30" s="372">
        <v>1</v>
      </c>
      <c r="AB30" s="372">
        <v>1245</v>
      </c>
      <c r="AC30" s="372"/>
      <c r="AD30" s="372">
        <v>15</v>
      </c>
      <c r="AE30" s="372">
        <v>8</v>
      </c>
      <c r="AF30" s="372">
        <v>2</v>
      </c>
      <c r="AG30" s="372">
        <v>1013</v>
      </c>
      <c r="AH30" s="372">
        <v>21</v>
      </c>
      <c r="AI30" s="372">
        <v>2</v>
      </c>
      <c r="AJ30" s="372"/>
      <c r="AK30" s="372">
        <v>2</v>
      </c>
      <c r="AL30" s="372">
        <v>6</v>
      </c>
      <c r="AM30" s="372">
        <v>1348</v>
      </c>
      <c r="AN30" s="682">
        <v>2</v>
      </c>
      <c r="AO30" s="682">
        <v>4</v>
      </c>
      <c r="AP30" s="682">
        <v>1</v>
      </c>
      <c r="AQ30" s="682"/>
      <c r="AR30" s="682"/>
      <c r="AS30" s="682"/>
      <c r="AT30" s="682"/>
      <c r="AU30" s="682"/>
      <c r="AV30" s="705"/>
      <c r="AW30" s="682"/>
      <c r="AX30" s="718"/>
      <c r="AY30" s="718"/>
      <c r="AZ30" s="372"/>
      <c r="BA30" s="372"/>
      <c r="BB30" s="372"/>
      <c r="BC30" s="372"/>
      <c r="BD30" s="372"/>
      <c r="BE30" s="158"/>
      <c r="BF30" s="163">
        <f t="shared" si="1"/>
        <v>1032</v>
      </c>
      <c r="BG30" s="77">
        <f t="shared" si="2"/>
        <v>9</v>
      </c>
      <c r="BH30" s="77">
        <f t="shared" si="3"/>
        <v>929</v>
      </c>
      <c r="BI30" s="77">
        <f t="shared" si="4"/>
        <v>911</v>
      </c>
      <c r="BJ30" s="77">
        <f t="shared" si="5"/>
        <v>1041</v>
      </c>
      <c r="BK30" s="77">
        <f t="shared" si="6"/>
        <v>1262</v>
      </c>
      <c r="BL30" s="77">
        <f t="shared" si="7"/>
        <v>1044</v>
      </c>
      <c r="BM30" s="77">
        <f t="shared" si="8"/>
        <v>10</v>
      </c>
      <c r="BN30" s="77">
        <f t="shared" si="9"/>
        <v>1355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7593</v>
      </c>
      <c r="BS30" s="77">
        <f t="shared" si="14"/>
        <v>1970</v>
      </c>
      <c r="BT30" s="77">
        <f t="shared" si="15"/>
        <v>3214</v>
      </c>
      <c r="BU30" s="77">
        <f t="shared" si="16"/>
        <v>2409</v>
      </c>
      <c r="BV30" s="77">
        <f t="shared" si="17"/>
        <v>0</v>
      </c>
      <c r="BW30" s="77">
        <f t="shared" si="18"/>
        <v>5184</v>
      </c>
      <c r="BX30" s="77">
        <f t="shared" si="19"/>
        <v>2409</v>
      </c>
      <c r="BY30" s="77">
        <f>IF(Info!$O$3="Q1",$BS30,IF(Info!$O$3="Q2",$BS30+$BT30,IF(Info!$O$3="Q3",$BS30+$BT30+$BU30,$BR30)))</f>
        <v>1970</v>
      </c>
      <c r="BZ30" s="77">
        <f>IF(Info!$O$3="Q1",$BS30,IF(Info!$O$3="Q2",$BT30,IF(Info!$O$3="Q3",$BU30,$BV30)))</f>
        <v>1970</v>
      </c>
      <c r="CA30" s="156"/>
    </row>
    <row r="31" spans="1:79" ht="13.95" customHeight="1" x14ac:dyDescent="0.3">
      <c r="A31" s="155"/>
      <c r="B31" s="373" t="s">
        <v>310</v>
      </c>
      <c r="C31" s="156"/>
      <c r="D31" s="157">
        <f t="shared" si="28"/>
        <v>132</v>
      </c>
      <c r="E31" s="741"/>
      <c r="F31" s="741"/>
      <c r="G31" s="741"/>
      <c r="H31" s="741"/>
      <c r="I31" s="372"/>
      <c r="J31" s="741"/>
      <c r="K31" s="372"/>
      <c r="L31" s="750"/>
      <c r="M31" s="755"/>
      <c r="N31" s="372"/>
      <c r="O31" s="372"/>
      <c r="P31" s="372"/>
      <c r="Q31" s="755"/>
      <c r="R31" s="372"/>
      <c r="S31" s="372"/>
      <c r="T31" s="372"/>
      <c r="U31" s="372"/>
      <c r="V31" s="372"/>
      <c r="W31" s="372"/>
      <c r="X31" s="372"/>
      <c r="Y31" s="372"/>
      <c r="Z31" s="372"/>
      <c r="AA31" s="372"/>
      <c r="AB31" s="372">
        <v>42</v>
      </c>
      <c r="AC31" s="372"/>
      <c r="AD31" s="372"/>
      <c r="AE31" s="372"/>
      <c r="AF31" s="372"/>
      <c r="AG31" s="372"/>
      <c r="AH31" s="372"/>
      <c r="AI31" s="372"/>
      <c r="AJ31" s="372"/>
      <c r="AK31" s="372"/>
      <c r="AL31" s="372">
        <v>3</v>
      </c>
      <c r="AM31" s="372">
        <v>64</v>
      </c>
      <c r="AN31" s="682">
        <v>23</v>
      </c>
      <c r="AO31" s="682"/>
      <c r="AP31" s="682"/>
      <c r="AQ31" s="682"/>
      <c r="AR31" s="682"/>
      <c r="AS31" s="682"/>
      <c r="AT31" s="682"/>
      <c r="AU31" s="682"/>
      <c r="AV31" s="705"/>
      <c r="AW31" s="682"/>
      <c r="AX31" s="718"/>
      <c r="AY31" s="718"/>
      <c r="AZ31" s="372"/>
      <c r="BA31" s="372"/>
      <c r="BB31" s="372"/>
      <c r="BC31" s="372"/>
      <c r="BD31" s="372"/>
      <c r="BE31" s="158"/>
      <c r="BF31" s="163">
        <f t="shared" si="1"/>
        <v>0</v>
      </c>
      <c r="BG31" s="77">
        <f t="shared" si="2"/>
        <v>0</v>
      </c>
      <c r="BH31" s="77">
        <f t="shared" si="3"/>
        <v>0</v>
      </c>
      <c r="BI31" s="77">
        <f t="shared" si="4"/>
        <v>0</v>
      </c>
      <c r="BJ31" s="77">
        <f t="shared" si="5"/>
        <v>0</v>
      </c>
      <c r="BK31" s="77">
        <f t="shared" si="6"/>
        <v>42</v>
      </c>
      <c r="BL31" s="77">
        <f t="shared" si="7"/>
        <v>0</v>
      </c>
      <c r="BM31" s="77">
        <f t="shared" si="8"/>
        <v>3</v>
      </c>
      <c r="BN31" s="77">
        <f t="shared" si="9"/>
        <v>87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132</v>
      </c>
      <c r="BS31" s="77">
        <f t="shared" si="14"/>
        <v>0</v>
      </c>
      <c r="BT31" s="77">
        <f t="shared" si="15"/>
        <v>42</v>
      </c>
      <c r="BU31" s="77">
        <f t="shared" si="16"/>
        <v>90</v>
      </c>
      <c r="BV31" s="77">
        <f t="shared" si="17"/>
        <v>0</v>
      </c>
      <c r="BW31" s="77">
        <f t="shared" si="18"/>
        <v>42</v>
      </c>
      <c r="BX31" s="77">
        <f t="shared" si="19"/>
        <v>90</v>
      </c>
      <c r="BY31" s="77">
        <f>IF(Info!$O$3="Q1",$BS31,IF(Info!$O$3="Q2",$BS31+$BT31,IF(Info!$O$3="Q3",$BS31+$BT31+$BU31,$BR31)))</f>
        <v>0</v>
      </c>
      <c r="BZ31" s="77">
        <f>IF(Info!$O$3="Q1",$BS31,IF(Info!$O$3="Q2",$BT31,IF(Info!$O$3="Q3",$BU31,$BV31)))</f>
        <v>0</v>
      </c>
      <c r="CA31" s="156"/>
    </row>
    <row r="32" spans="1:79" ht="13.95" customHeight="1" x14ac:dyDescent="0.3">
      <c r="A32" s="155"/>
      <c r="B32" s="160" t="s">
        <v>311</v>
      </c>
      <c r="C32" s="156"/>
      <c r="D32" s="157">
        <f t="shared" si="28"/>
        <v>118593</v>
      </c>
      <c r="E32" s="719">
        <f>IF(E15=0,E6+E27-E29-E30-E31-E5,E27-E29-E30-E31-E5)</f>
        <v>1814</v>
      </c>
      <c r="F32" s="161">
        <f t="shared" ref="F32:AK32" si="29">IF(F15=0,F6+F27-F29-F30-F31-F5,E32+F15+F28-F29-F30-F31-F5)</f>
        <v>1755</v>
      </c>
      <c r="G32" s="161">
        <f t="shared" si="29"/>
        <v>1621</v>
      </c>
      <c r="H32" s="161">
        <f t="shared" si="29"/>
        <v>2051</v>
      </c>
      <c r="I32" s="161">
        <f t="shared" si="29"/>
        <v>2185</v>
      </c>
      <c r="J32" s="161">
        <f t="shared" si="29"/>
        <v>2225</v>
      </c>
      <c r="K32" s="161">
        <f t="shared" si="29"/>
        <v>2117</v>
      </c>
      <c r="L32" s="161">
        <f t="shared" si="29"/>
        <v>1677</v>
      </c>
      <c r="M32" s="161">
        <f t="shared" si="29"/>
        <v>1985</v>
      </c>
      <c r="N32" s="161">
        <f t="shared" si="29"/>
        <v>2025</v>
      </c>
      <c r="O32" s="161">
        <f t="shared" si="29"/>
        <v>2185</v>
      </c>
      <c r="P32" s="161">
        <f t="shared" si="29"/>
        <v>2054</v>
      </c>
      <c r="Q32" s="762">
        <f t="shared" si="29"/>
        <v>1652</v>
      </c>
      <c r="R32" s="161">
        <f t="shared" si="29"/>
        <v>2129</v>
      </c>
      <c r="S32" s="161">
        <f t="shared" si="29"/>
        <v>2080</v>
      </c>
      <c r="T32" s="161">
        <f t="shared" si="29"/>
        <v>2193</v>
      </c>
      <c r="U32" s="161">
        <f t="shared" si="29"/>
        <v>2120</v>
      </c>
      <c r="V32" s="161">
        <f t="shared" si="29"/>
        <v>1811</v>
      </c>
      <c r="W32" s="161">
        <f t="shared" si="29"/>
        <v>2305</v>
      </c>
      <c r="X32" s="161">
        <f t="shared" si="29"/>
        <v>2397</v>
      </c>
      <c r="Y32" s="161">
        <f t="shared" si="29"/>
        <v>2514</v>
      </c>
      <c r="Z32" s="161">
        <f t="shared" si="29"/>
        <v>2534</v>
      </c>
      <c r="AA32" s="161">
        <f t="shared" si="29"/>
        <v>2168</v>
      </c>
      <c r="AB32" s="161">
        <f t="shared" si="29"/>
        <v>2586</v>
      </c>
      <c r="AC32" s="161">
        <f t="shared" si="29"/>
        <v>2703</v>
      </c>
      <c r="AD32" s="161">
        <f t="shared" si="29"/>
        <v>2724</v>
      </c>
      <c r="AE32" s="161">
        <f t="shared" si="29"/>
        <v>2554</v>
      </c>
      <c r="AF32" s="161">
        <f t="shared" si="29"/>
        <v>1831</v>
      </c>
      <c r="AG32" s="161">
        <f t="shared" si="29"/>
        <v>2650</v>
      </c>
      <c r="AH32" s="161">
        <f t="shared" si="29"/>
        <v>2708</v>
      </c>
      <c r="AI32" s="161">
        <f t="shared" si="29"/>
        <v>2827</v>
      </c>
      <c r="AJ32" s="161">
        <f t="shared" si="29"/>
        <v>2695</v>
      </c>
      <c r="AK32" s="161">
        <f t="shared" si="29"/>
        <v>2875</v>
      </c>
      <c r="AL32" s="161">
        <f t="shared" ref="AL32:BQ32" si="30">IF(AL15=0,AL6+AL27-AL29-AL30-AL31-AL5,AK32+AL15+AL28-AL29-AL30-AL31-AL5)</f>
        <v>2234</v>
      </c>
      <c r="AM32" s="161">
        <f t="shared" si="30"/>
        <v>2235</v>
      </c>
      <c r="AN32" s="161">
        <f t="shared" si="30"/>
        <v>2265</v>
      </c>
      <c r="AO32" s="161">
        <f t="shared" si="30"/>
        <v>2349</v>
      </c>
      <c r="AP32" s="161">
        <f t="shared" si="30"/>
        <v>2384</v>
      </c>
      <c r="AQ32" s="161">
        <f t="shared" si="30"/>
        <v>2384</v>
      </c>
      <c r="AR32" s="161">
        <f t="shared" si="30"/>
        <v>2384</v>
      </c>
      <c r="AS32" s="161">
        <f t="shared" si="30"/>
        <v>2384</v>
      </c>
      <c r="AT32" s="161">
        <f t="shared" si="30"/>
        <v>2384</v>
      </c>
      <c r="AU32" s="161">
        <f t="shared" si="30"/>
        <v>2384</v>
      </c>
      <c r="AV32" s="161">
        <f t="shared" si="30"/>
        <v>2384</v>
      </c>
      <c r="AW32" s="161">
        <f t="shared" si="30"/>
        <v>2384</v>
      </c>
      <c r="AX32" s="161">
        <f t="shared" si="30"/>
        <v>2384</v>
      </c>
      <c r="AY32" s="161">
        <f t="shared" si="30"/>
        <v>2384</v>
      </c>
      <c r="AZ32" s="161">
        <f t="shared" si="30"/>
        <v>2384</v>
      </c>
      <c r="BA32" s="161">
        <f t="shared" si="30"/>
        <v>2384</v>
      </c>
      <c r="BB32" s="161">
        <f t="shared" si="30"/>
        <v>2384</v>
      </c>
      <c r="BC32" s="161">
        <f t="shared" si="30"/>
        <v>2384</v>
      </c>
      <c r="BD32" s="161">
        <f t="shared" si="30"/>
        <v>2384</v>
      </c>
      <c r="BE32" s="158"/>
      <c r="BF32" s="162">
        <f t="shared" si="1"/>
        <v>7241</v>
      </c>
      <c r="BG32" s="157">
        <f t="shared" si="2"/>
        <v>8204</v>
      </c>
      <c r="BH32" s="157">
        <f t="shared" si="3"/>
        <v>9901</v>
      </c>
      <c r="BI32" s="157">
        <f t="shared" si="4"/>
        <v>8522</v>
      </c>
      <c r="BJ32" s="157">
        <f t="shared" si="5"/>
        <v>9027</v>
      </c>
      <c r="BK32" s="157">
        <f t="shared" si="6"/>
        <v>12715</v>
      </c>
      <c r="BL32" s="157">
        <f t="shared" si="7"/>
        <v>9743</v>
      </c>
      <c r="BM32" s="157">
        <f t="shared" si="8"/>
        <v>10631</v>
      </c>
      <c r="BN32" s="157">
        <f t="shared" si="9"/>
        <v>11617</v>
      </c>
      <c r="BO32" s="157">
        <f t="shared" si="10"/>
        <v>9536</v>
      </c>
      <c r="BP32" s="157">
        <f t="shared" si="11"/>
        <v>9536</v>
      </c>
      <c r="BQ32" s="157">
        <f t="shared" si="12"/>
        <v>11920</v>
      </c>
      <c r="BR32" s="157">
        <f t="shared" si="13"/>
        <v>118593</v>
      </c>
      <c r="BS32" s="157">
        <f t="shared" si="14"/>
        <v>25346</v>
      </c>
      <c r="BT32" s="157">
        <f t="shared" si="15"/>
        <v>30264</v>
      </c>
      <c r="BU32" s="157">
        <f t="shared" si="16"/>
        <v>31991</v>
      </c>
      <c r="BV32" s="157">
        <f t="shared" si="17"/>
        <v>30992</v>
      </c>
      <c r="BW32" s="157">
        <f t="shared" si="18"/>
        <v>55610</v>
      </c>
      <c r="BX32" s="157">
        <f t="shared" si="19"/>
        <v>62983</v>
      </c>
      <c r="BY32" s="157">
        <f>IF(Info!$O$3="Q1",$BS32,IF(Info!$O$3="Q2",$BS32+$BT32,IF(Info!$O$3="Q3",$BS32+$BT32+$BU32,$BR32)))</f>
        <v>25346</v>
      </c>
      <c r="BZ32" s="157">
        <f>IF(Info!$O$3="Q1",$BS32,IF(Info!$O$3="Q2",$BT32,IF(Info!$O$3="Q3",$BU32,$BV32)))</f>
        <v>25346</v>
      </c>
      <c r="CA32" s="156"/>
    </row>
    <row r="33" spans="1:79" ht="13.95" customHeight="1" x14ac:dyDescent="0.3">
      <c r="A33" s="155"/>
      <c r="B33" s="373" t="s">
        <v>312</v>
      </c>
      <c r="C33" s="156"/>
      <c r="D33" s="157">
        <f t="shared" si="28"/>
        <v>7237</v>
      </c>
      <c r="E33" s="741"/>
      <c r="F33" s="741"/>
      <c r="G33" s="741">
        <v>1884</v>
      </c>
      <c r="H33" s="741"/>
      <c r="I33" s="372"/>
      <c r="J33" s="372"/>
      <c r="K33" s="372">
        <v>449</v>
      </c>
      <c r="L33" s="751">
        <v>1035</v>
      </c>
      <c r="M33" s="372"/>
      <c r="N33" s="372"/>
      <c r="O33" s="372"/>
      <c r="P33" s="372"/>
      <c r="Q33" s="755">
        <v>799</v>
      </c>
      <c r="R33" s="372"/>
      <c r="S33" s="372"/>
      <c r="T33" s="372"/>
      <c r="U33" s="372"/>
      <c r="V33" s="372"/>
      <c r="W33" s="372"/>
      <c r="X33" s="372"/>
      <c r="Y33" s="372"/>
      <c r="Z33" s="372">
        <v>133</v>
      </c>
      <c r="AA33" s="372"/>
      <c r="AB33" s="372"/>
      <c r="AC33" s="372"/>
      <c r="AD33" s="372"/>
      <c r="AE33" s="751">
        <v>958</v>
      </c>
      <c r="AF33" s="372">
        <v>789</v>
      </c>
      <c r="AG33" s="372"/>
      <c r="AH33" s="372"/>
      <c r="AI33" s="372"/>
      <c r="AJ33" s="372"/>
      <c r="AK33" s="372"/>
      <c r="AL33" s="372"/>
      <c r="AM33" s="372"/>
      <c r="AN33" s="682"/>
      <c r="AO33" s="682">
        <v>785</v>
      </c>
      <c r="AP33" s="682">
        <v>405</v>
      </c>
      <c r="AQ33" s="682"/>
      <c r="AR33" s="682"/>
      <c r="AS33" s="682"/>
      <c r="AT33" s="682"/>
      <c r="AU33" s="682"/>
      <c r="AV33" s="705"/>
      <c r="AW33" s="682"/>
      <c r="AX33" s="718"/>
      <c r="AY33" s="718"/>
      <c r="AZ33" s="372"/>
      <c r="BA33" s="372"/>
      <c r="BB33" s="372"/>
      <c r="BC33" s="372"/>
      <c r="BD33" s="372"/>
      <c r="BE33" s="158"/>
      <c r="BF33" s="163">
        <f t="shared" si="1"/>
        <v>1884</v>
      </c>
      <c r="BG33" s="77">
        <f t="shared" si="2"/>
        <v>1484</v>
      </c>
      <c r="BH33" s="77">
        <f t="shared" si="3"/>
        <v>799</v>
      </c>
      <c r="BI33" s="77">
        <f t="shared" si="4"/>
        <v>0</v>
      </c>
      <c r="BJ33" s="77">
        <f t="shared" si="5"/>
        <v>0</v>
      </c>
      <c r="BK33" s="77">
        <f t="shared" si="6"/>
        <v>133</v>
      </c>
      <c r="BL33" s="77">
        <f t="shared" si="7"/>
        <v>1747</v>
      </c>
      <c r="BM33" s="77">
        <f t="shared" si="8"/>
        <v>0</v>
      </c>
      <c r="BN33" s="77">
        <f t="shared" si="9"/>
        <v>1190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7237</v>
      </c>
      <c r="BS33" s="77">
        <f t="shared" si="14"/>
        <v>4167</v>
      </c>
      <c r="BT33" s="77">
        <f t="shared" si="15"/>
        <v>133</v>
      </c>
      <c r="BU33" s="77">
        <f t="shared" si="16"/>
        <v>2937</v>
      </c>
      <c r="BV33" s="77">
        <f t="shared" si="17"/>
        <v>0</v>
      </c>
      <c r="BW33" s="77">
        <f t="shared" si="18"/>
        <v>4300</v>
      </c>
      <c r="BX33" s="77">
        <f t="shared" si="19"/>
        <v>2937</v>
      </c>
      <c r="BY33" s="77">
        <f>IF(Info!$O$3="Q1",$BS33,IF(Info!$O$3="Q2",$BS33+$BT33,IF(Info!$O$3="Q3",$BS33+$BT33+$BU33,$BR33)))</f>
        <v>4167</v>
      </c>
      <c r="BZ33" s="77">
        <f>IF(Info!$O$3="Q1",$BS33,IF(Info!$O$3="Q2",$BT33,IF(Info!$O$3="Q3",$BU33,$BV33)))</f>
        <v>4167</v>
      </c>
      <c r="CA33" s="156"/>
    </row>
    <row r="34" spans="1:79" ht="13.95" customHeight="1" x14ac:dyDescent="0.3">
      <c r="A34" s="164"/>
      <c r="B34" s="373" t="s">
        <v>313</v>
      </c>
      <c r="C34" s="156"/>
      <c r="D34" s="157">
        <f t="shared" si="28"/>
        <v>3791</v>
      </c>
      <c r="E34" s="741"/>
      <c r="F34" s="741"/>
      <c r="G34" s="741">
        <v>915</v>
      </c>
      <c r="H34" s="741"/>
      <c r="I34" s="372"/>
      <c r="J34" s="372"/>
      <c r="K34" s="372">
        <v>201</v>
      </c>
      <c r="L34" s="751">
        <v>535</v>
      </c>
      <c r="M34" s="372"/>
      <c r="N34" s="372"/>
      <c r="O34" s="372"/>
      <c r="P34" s="372"/>
      <c r="Q34" s="755">
        <v>245</v>
      </c>
      <c r="R34" s="372"/>
      <c r="S34" s="372"/>
      <c r="T34" s="372"/>
      <c r="U34" s="372"/>
      <c r="V34" s="372"/>
      <c r="W34" s="372"/>
      <c r="X34" s="372"/>
      <c r="Y34" s="372"/>
      <c r="Z34" s="372">
        <v>534</v>
      </c>
      <c r="AA34" s="372"/>
      <c r="AB34" s="372"/>
      <c r="AC34" s="372"/>
      <c r="AD34" s="372"/>
      <c r="AE34" s="751">
        <v>526</v>
      </c>
      <c r="AF34" s="372">
        <v>305</v>
      </c>
      <c r="AG34" s="372"/>
      <c r="AH34" s="372"/>
      <c r="AI34" s="372"/>
      <c r="AJ34" s="372"/>
      <c r="AK34" s="372"/>
      <c r="AL34" s="372"/>
      <c r="AM34" s="372"/>
      <c r="AN34" s="682"/>
      <c r="AO34" s="682">
        <v>245</v>
      </c>
      <c r="AP34" s="682">
        <v>285</v>
      </c>
      <c r="AQ34" s="682"/>
      <c r="AR34" s="682"/>
      <c r="AS34" s="682"/>
      <c r="AT34" s="682"/>
      <c r="AU34" s="682"/>
      <c r="AV34" s="705"/>
      <c r="AW34" s="682"/>
      <c r="AX34" s="718"/>
      <c r="AY34" s="718"/>
      <c r="AZ34" s="372"/>
      <c r="BA34" s="372"/>
      <c r="BB34" s="372"/>
      <c r="BC34" s="372"/>
      <c r="BD34" s="372"/>
      <c r="BE34" s="158"/>
      <c r="BF34" s="163">
        <f t="shared" si="1"/>
        <v>915</v>
      </c>
      <c r="BG34" s="77">
        <f t="shared" si="2"/>
        <v>736</v>
      </c>
      <c r="BH34" s="77">
        <f t="shared" si="3"/>
        <v>245</v>
      </c>
      <c r="BI34" s="77">
        <f t="shared" si="4"/>
        <v>0</v>
      </c>
      <c r="BJ34" s="77">
        <f t="shared" si="5"/>
        <v>0</v>
      </c>
      <c r="BK34" s="77">
        <f t="shared" si="6"/>
        <v>534</v>
      </c>
      <c r="BL34" s="77">
        <f t="shared" si="7"/>
        <v>831</v>
      </c>
      <c r="BM34" s="77">
        <f t="shared" si="8"/>
        <v>0</v>
      </c>
      <c r="BN34" s="77">
        <f t="shared" si="9"/>
        <v>530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3791</v>
      </c>
      <c r="BS34" s="77">
        <f t="shared" si="14"/>
        <v>1896</v>
      </c>
      <c r="BT34" s="77">
        <f t="shared" si="15"/>
        <v>534</v>
      </c>
      <c r="BU34" s="77">
        <f t="shared" si="16"/>
        <v>1361</v>
      </c>
      <c r="BV34" s="77">
        <f t="shared" si="17"/>
        <v>0</v>
      </c>
      <c r="BW34" s="77">
        <f t="shared" si="18"/>
        <v>2430</v>
      </c>
      <c r="BX34" s="77">
        <f t="shared" si="19"/>
        <v>1361</v>
      </c>
      <c r="BY34" s="77">
        <f>IF(Info!$O$3="Q1",$BS34,IF(Info!$O$3="Q2",$BS34+$BT34,IF(Info!$O$3="Q3",$BS34+$BT34+$BU34,$BR34)))</f>
        <v>1896</v>
      </c>
      <c r="BZ34" s="77">
        <f>IF(Info!$O$3="Q1",$BS34,IF(Info!$O$3="Q2",$BT34,IF(Info!$O$3="Q3",$BU34,$BV34)))</f>
        <v>1896</v>
      </c>
      <c r="CA34" s="156"/>
    </row>
    <row r="35" spans="1:79" ht="13.95" customHeight="1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ht="13.95" customHeight="1" x14ac:dyDescent="0.3">
      <c r="A36" s="155"/>
      <c r="B36" s="373" t="s">
        <v>314</v>
      </c>
      <c r="C36" s="166"/>
      <c r="D36" s="167">
        <f t="shared" ref="D36:D52" si="31">SUM(E36:BD36)</f>
        <v>14738</v>
      </c>
      <c r="E36" s="741">
        <v>0</v>
      </c>
      <c r="F36" s="741">
        <v>963</v>
      </c>
      <c r="G36" s="741"/>
      <c r="H36" s="741">
        <v>640</v>
      </c>
      <c r="I36" s="741">
        <v>584</v>
      </c>
      <c r="J36" s="741">
        <v>619</v>
      </c>
      <c r="K36" s="372">
        <v>791</v>
      </c>
      <c r="L36" s="751">
        <v>952</v>
      </c>
      <c r="M36" s="755">
        <v>547</v>
      </c>
      <c r="N36" s="755">
        <v>412</v>
      </c>
      <c r="O36" s="372"/>
      <c r="P36" s="372">
        <v>383</v>
      </c>
      <c r="Q36" s="755">
        <v>374</v>
      </c>
      <c r="R36" s="372"/>
      <c r="S36" s="372"/>
      <c r="T36" s="372">
        <v>495</v>
      </c>
      <c r="U36" s="372">
        <v>542</v>
      </c>
      <c r="V36" s="372">
        <v>620</v>
      </c>
      <c r="W36" s="372"/>
      <c r="X36" s="372">
        <v>241</v>
      </c>
      <c r="Y36" s="372"/>
      <c r="Z36" s="372">
        <v>308</v>
      </c>
      <c r="AA36" s="372">
        <v>489</v>
      </c>
      <c r="AB36" s="372">
        <v>639</v>
      </c>
      <c r="AC36" s="372">
        <v>964</v>
      </c>
      <c r="AD36" s="672"/>
      <c r="AE36" s="372">
        <v>402</v>
      </c>
      <c r="AF36" s="672">
        <v>531</v>
      </c>
      <c r="AG36" s="372">
        <v>170</v>
      </c>
      <c r="AH36" s="672"/>
      <c r="AI36" s="672"/>
      <c r="AJ36" s="672">
        <v>723</v>
      </c>
      <c r="AK36" s="372">
        <v>374</v>
      </c>
      <c r="AL36" s="372">
        <v>481</v>
      </c>
      <c r="AM36" s="672">
        <v>152</v>
      </c>
      <c r="AN36" s="682">
        <v>385</v>
      </c>
      <c r="AO36" s="682">
        <v>460</v>
      </c>
      <c r="AP36" s="682">
        <v>497</v>
      </c>
      <c r="AQ36" s="682"/>
      <c r="AR36" s="682"/>
      <c r="AS36" s="682"/>
      <c r="AT36" s="682"/>
      <c r="AU36" s="682"/>
      <c r="AV36" s="705"/>
      <c r="AW36" s="682"/>
      <c r="AX36" s="718"/>
      <c r="AY36" s="718"/>
      <c r="AZ36" s="372"/>
      <c r="BA36" s="372"/>
      <c r="BB36" s="372"/>
      <c r="BC36" s="372"/>
      <c r="BD36" s="372"/>
      <c r="BE36" s="158"/>
      <c r="BF36" s="168">
        <f t="shared" ref="BF36:BF51" si="32">SUM(E36:H36)</f>
        <v>1603</v>
      </c>
      <c r="BG36" s="169">
        <f t="shared" ref="BG36:BG51" si="33">SUM(I36:L36)</f>
        <v>2946</v>
      </c>
      <c r="BH36" s="169">
        <f t="shared" ref="BH36:BH51" si="34">SUM(M36:Q36)</f>
        <v>1716</v>
      </c>
      <c r="BI36" s="169">
        <f t="shared" ref="BI36:BI51" si="35">SUM(R36:U36)</f>
        <v>1037</v>
      </c>
      <c r="BJ36" s="169">
        <f t="shared" ref="BJ36:BJ51" si="36">SUM(V36:Y36)</f>
        <v>861</v>
      </c>
      <c r="BK36" s="169">
        <f t="shared" ref="BK36:BK51" si="37">SUM(Z36:AD36)</f>
        <v>2400</v>
      </c>
      <c r="BL36" s="169">
        <f t="shared" ref="BL36:BL51" si="38">SUM(AE36:AH36)</f>
        <v>1103</v>
      </c>
      <c r="BM36" s="169">
        <f t="shared" ref="BM36:BM51" si="39">SUM(AI36:AL36)</f>
        <v>1578</v>
      </c>
      <c r="BN36" s="169">
        <f t="shared" ref="BN36:BN51" si="40">SUM(AM36:AQ36)</f>
        <v>1494</v>
      </c>
      <c r="BO36" s="169">
        <f t="shared" ref="BO36:BO51" si="41">SUM(AR36:AU36)</f>
        <v>0</v>
      </c>
      <c r="BP36" s="169">
        <f t="shared" ref="BP36:BP51" si="42">SUM(AV36:AY36)</f>
        <v>0</v>
      </c>
      <c r="BQ36" s="169">
        <f t="shared" ref="BQ36:BQ51" si="43">SUM(AZ36:BD36)</f>
        <v>0</v>
      </c>
      <c r="BR36" s="167">
        <f t="shared" ref="BR36:BR51" si="44">SUM(BF36:BQ36)</f>
        <v>14738</v>
      </c>
      <c r="BS36" s="169">
        <f t="shared" ref="BS36:BS51" si="45">SUM(BF36:BH36)</f>
        <v>6265</v>
      </c>
      <c r="BT36" s="169">
        <f t="shared" ref="BT36:BT51" si="46">SUM(BI36:BK36)</f>
        <v>4298</v>
      </c>
      <c r="BU36" s="169">
        <f t="shared" ref="BU36:BU51" si="47">SUM(BL36:BN36)</f>
        <v>4175</v>
      </c>
      <c r="BV36" s="169">
        <f t="shared" ref="BV36:BV51" si="48">SUM(BO36:BQ36)</f>
        <v>0</v>
      </c>
      <c r="BW36" s="169">
        <f t="shared" ref="BW36:BW51" si="49">SUM(BF36:BK36)</f>
        <v>10563</v>
      </c>
      <c r="BX36" s="169">
        <f t="shared" ref="BX36:BX51" si="50">SUM(BL36:BQ36)</f>
        <v>4175</v>
      </c>
      <c r="BY36" s="169">
        <f>IF(Info!$O$3="Q1",$BS36,IF(Info!$O$3="Q2",$BS36+$BT36,IF(Info!$O$3="Q3",$BS36+$BT36+$BU36,$BR36)))</f>
        <v>6265</v>
      </c>
      <c r="BZ36" s="169">
        <f>IF(Info!$O$3="Q1",$BS36,IF(Info!$O$3="Q2",$BT36,IF(Info!$O$3="Q3",$BU36,$BV36)))</f>
        <v>6265</v>
      </c>
      <c r="CA36" s="156"/>
    </row>
    <row r="37" spans="1:79" ht="13.95" customHeight="1" x14ac:dyDescent="0.3">
      <c r="A37" s="155"/>
      <c r="B37" s="373" t="s">
        <v>206</v>
      </c>
      <c r="C37" s="166"/>
      <c r="D37" s="157">
        <f t="shared" si="31"/>
        <v>8077</v>
      </c>
      <c r="E37" s="741">
        <v>150</v>
      </c>
      <c r="F37" s="741"/>
      <c r="G37" s="741"/>
      <c r="H37" s="741">
        <v>1097</v>
      </c>
      <c r="I37" s="741">
        <v>328</v>
      </c>
      <c r="J37" s="741">
        <v>93</v>
      </c>
      <c r="K37" s="372"/>
      <c r="L37" s="751"/>
      <c r="M37" s="755">
        <v>977</v>
      </c>
      <c r="N37" s="755">
        <v>239</v>
      </c>
      <c r="O37" s="372"/>
      <c r="P37" s="372"/>
      <c r="Q37" s="755"/>
      <c r="R37" s="372">
        <v>774</v>
      </c>
      <c r="S37" s="372">
        <v>142</v>
      </c>
      <c r="T37" s="372"/>
      <c r="U37" s="372"/>
      <c r="V37" s="372"/>
      <c r="W37" s="372">
        <v>705</v>
      </c>
      <c r="X37" s="372">
        <v>227</v>
      </c>
      <c r="Y37" s="372"/>
      <c r="Z37" s="372"/>
      <c r="AA37" s="372"/>
      <c r="AB37" s="372">
        <v>671</v>
      </c>
      <c r="AC37" s="372">
        <v>203</v>
      </c>
      <c r="AD37" s="372">
        <v>110</v>
      </c>
      <c r="AE37" s="372"/>
      <c r="AF37" s="372"/>
      <c r="AG37" s="372">
        <v>699</v>
      </c>
      <c r="AH37" s="372">
        <v>134</v>
      </c>
      <c r="AI37" s="372">
        <v>133</v>
      </c>
      <c r="AJ37" s="372">
        <v>86</v>
      </c>
      <c r="AK37" s="372"/>
      <c r="AL37" s="372"/>
      <c r="AM37" s="372">
        <v>871</v>
      </c>
      <c r="AN37" s="682">
        <v>242</v>
      </c>
      <c r="AO37" s="682">
        <v>196</v>
      </c>
      <c r="AP37" s="682"/>
      <c r="AQ37" s="682"/>
      <c r="AR37" s="682"/>
      <c r="AS37" s="682"/>
      <c r="AT37" s="682"/>
      <c r="AU37" s="682"/>
      <c r="AV37" s="705"/>
      <c r="AW37" s="682"/>
      <c r="AX37" s="718"/>
      <c r="AY37" s="718"/>
      <c r="AZ37" s="372"/>
      <c r="BA37" s="372"/>
      <c r="BB37" s="372"/>
      <c r="BC37" s="372"/>
      <c r="BD37" s="372"/>
      <c r="BE37" s="158"/>
      <c r="BF37" s="163">
        <f t="shared" si="32"/>
        <v>1247</v>
      </c>
      <c r="BG37" s="77">
        <f t="shared" si="33"/>
        <v>421</v>
      </c>
      <c r="BH37" s="77">
        <f t="shared" si="34"/>
        <v>1216</v>
      </c>
      <c r="BI37" s="77">
        <f t="shared" si="35"/>
        <v>916</v>
      </c>
      <c r="BJ37" s="77">
        <f t="shared" si="36"/>
        <v>932</v>
      </c>
      <c r="BK37" s="77">
        <f t="shared" si="37"/>
        <v>984</v>
      </c>
      <c r="BL37" s="77">
        <f t="shared" si="38"/>
        <v>833</v>
      </c>
      <c r="BM37" s="77">
        <f t="shared" si="39"/>
        <v>219</v>
      </c>
      <c r="BN37" s="77">
        <f t="shared" si="40"/>
        <v>1309</v>
      </c>
      <c r="BO37" s="77">
        <f t="shared" si="41"/>
        <v>0</v>
      </c>
      <c r="BP37" s="77">
        <f t="shared" si="42"/>
        <v>0</v>
      </c>
      <c r="BQ37" s="77">
        <f t="shared" si="43"/>
        <v>0</v>
      </c>
      <c r="BR37" s="157">
        <f t="shared" si="44"/>
        <v>8077</v>
      </c>
      <c r="BS37" s="77">
        <f t="shared" si="45"/>
        <v>2884</v>
      </c>
      <c r="BT37" s="77">
        <f t="shared" si="46"/>
        <v>2832</v>
      </c>
      <c r="BU37" s="77">
        <f t="shared" si="47"/>
        <v>2361</v>
      </c>
      <c r="BV37" s="77">
        <f t="shared" si="48"/>
        <v>0</v>
      </c>
      <c r="BW37" s="77">
        <f t="shared" si="49"/>
        <v>5716</v>
      </c>
      <c r="BX37" s="77">
        <f t="shared" si="50"/>
        <v>2361</v>
      </c>
      <c r="BY37" s="77">
        <f>IF(Info!$O$3="Q1",$BS37,IF(Info!$O$3="Q2",$BS37+$BT37,IF(Info!$O$3="Q3",$BS37+$BT37+$BU37,$BR37)))</f>
        <v>2884</v>
      </c>
      <c r="BZ37" s="77">
        <f>IF(Info!$O$3="Q1",$BS37,IF(Info!$O$3="Q2",$BT37,IF(Info!$O$3="Q3",$BU37,$BV37)))</f>
        <v>2884</v>
      </c>
      <c r="CA37" s="156"/>
    </row>
    <row r="38" spans="1:79" ht="13.95" customHeight="1" x14ac:dyDescent="0.3">
      <c r="A38" s="155"/>
      <c r="B38" s="373" t="s">
        <v>209</v>
      </c>
      <c r="C38" s="166"/>
      <c r="D38" s="157">
        <f t="shared" si="31"/>
        <v>6152</v>
      </c>
      <c r="E38" s="741">
        <v>138</v>
      </c>
      <c r="F38" s="741">
        <v>348</v>
      </c>
      <c r="G38" s="741">
        <v>669</v>
      </c>
      <c r="H38" s="741"/>
      <c r="I38" s="372"/>
      <c r="J38" s="741">
        <v>273</v>
      </c>
      <c r="K38" s="372">
        <v>317</v>
      </c>
      <c r="L38" s="751">
        <v>522</v>
      </c>
      <c r="M38" s="755"/>
      <c r="N38" s="755"/>
      <c r="O38" s="372">
        <v>227</v>
      </c>
      <c r="P38" s="372">
        <v>225</v>
      </c>
      <c r="Q38" s="755">
        <v>414</v>
      </c>
      <c r="R38" s="372"/>
      <c r="S38" s="372">
        <v>50</v>
      </c>
      <c r="T38" s="372">
        <v>236</v>
      </c>
      <c r="U38" s="372">
        <v>193</v>
      </c>
      <c r="V38" s="372">
        <v>297</v>
      </c>
      <c r="W38" s="372"/>
      <c r="X38" s="372"/>
      <c r="Y38" s="372">
        <v>164</v>
      </c>
      <c r="Z38" s="372">
        <v>256</v>
      </c>
      <c r="AA38" s="372">
        <v>566</v>
      </c>
      <c r="AB38" s="372"/>
      <c r="AC38" s="372"/>
      <c r="AD38" s="372">
        <v>45</v>
      </c>
      <c r="AE38" s="372">
        <v>186</v>
      </c>
      <c r="AF38" s="372">
        <v>226</v>
      </c>
      <c r="AG38" s="372"/>
      <c r="AH38" s="372"/>
      <c r="AI38" s="372"/>
      <c r="AJ38" s="372">
        <v>82</v>
      </c>
      <c r="AK38" s="372">
        <v>235</v>
      </c>
      <c r="AL38" s="372">
        <v>260</v>
      </c>
      <c r="AM38" s="372"/>
      <c r="AN38" s="682"/>
      <c r="AO38" s="682"/>
      <c r="AP38" s="682">
        <v>223</v>
      </c>
      <c r="AQ38" s="682"/>
      <c r="AR38" s="682"/>
      <c r="AS38" s="682"/>
      <c r="AT38" s="682"/>
      <c r="AU38" s="682"/>
      <c r="AV38" s="705"/>
      <c r="AW38" s="682"/>
      <c r="AX38" s="718"/>
      <c r="AY38" s="718"/>
      <c r="AZ38" s="372"/>
      <c r="BA38" s="372"/>
      <c r="BB38" s="372"/>
      <c r="BC38" s="372"/>
      <c r="BD38" s="372"/>
      <c r="BE38" s="158"/>
      <c r="BF38" s="163">
        <f t="shared" si="32"/>
        <v>1155</v>
      </c>
      <c r="BG38" s="77">
        <f t="shared" si="33"/>
        <v>1112</v>
      </c>
      <c r="BH38" s="77">
        <f t="shared" si="34"/>
        <v>866</v>
      </c>
      <c r="BI38" s="77">
        <f t="shared" si="35"/>
        <v>479</v>
      </c>
      <c r="BJ38" s="77">
        <f t="shared" si="36"/>
        <v>461</v>
      </c>
      <c r="BK38" s="77">
        <f t="shared" si="37"/>
        <v>867</v>
      </c>
      <c r="BL38" s="77">
        <f t="shared" si="38"/>
        <v>412</v>
      </c>
      <c r="BM38" s="77">
        <f t="shared" si="39"/>
        <v>577</v>
      </c>
      <c r="BN38" s="77">
        <f t="shared" si="40"/>
        <v>223</v>
      </c>
      <c r="BO38" s="77">
        <f t="shared" si="41"/>
        <v>0</v>
      </c>
      <c r="BP38" s="77">
        <f t="shared" si="42"/>
        <v>0</v>
      </c>
      <c r="BQ38" s="77">
        <f t="shared" si="43"/>
        <v>0</v>
      </c>
      <c r="BR38" s="157">
        <f t="shared" si="44"/>
        <v>6152</v>
      </c>
      <c r="BS38" s="77">
        <f t="shared" si="45"/>
        <v>3133</v>
      </c>
      <c r="BT38" s="77">
        <f t="shared" si="46"/>
        <v>1807</v>
      </c>
      <c r="BU38" s="77">
        <f t="shared" si="47"/>
        <v>1212</v>
      </c>
      <c r="BV38" s="77">
        <f t="shared" si="48"/>
        <v>0</v>
      </c>
      <c r="BW38" s="77">
        <f t="shared" si="49"/>
        <v>4940</v>
      </c>
      <c r="BX38" s="77">
        <f t="shared" si="50"/>
        <v>1212</v>
      </c>
      <c r="BY38" s="77">
        <f>IF(Info!$O$3="Q1",$BS38,IF(Info!$O$3="Q2",$BS38+$BT38,IF(Info!$O$3="Q3",$BS38+$BT38+$BU38,$BR38)))</f>
        <v>3133</v>
      </c>
      <c r="BZ38" s="77">
        <f>IF(Info!$O$3="Q1",$BS38,IF(Info!$O$3="Q2",$BT38,IF(Info!$O$3="Q3",$BU38,$BV38)))</f>
        <v>3133</v>
      </c>
      <c r="CA38" s="156"/>
    </row>
    <row r="39" spans="1:79" ht="13.95" customHeight="1" x14ac:dyDescent="0.3">
      <c r="A39" s="155"/>
      <c r="B39" s="373" t="s">
        <v>213</v>
      </c>
      <c r="C39" s="166"/>
      <c r="D39" s="157">
        <f t="shared" si="31"/>
        <v>0</v>
      </c>
      <c r="E39" s="741">
        <v>0</v>
      </c>
      <c r="F39" s="741"/>
      <c r="G39" s="741"/>
      <c r="H39" s="741"/>
      <c r="I39" s="372"/>
      <c r="J39" s="741"/>
      <c r="K39" s="372"/>
      <c r="L39" s="751"/>
      <c r="M39" s="755"/>
      <c r="N39" s="755"/>
      <c r="O39" s="372"/>
      <c r="P39" s="372"/>
      <c r="Q39" s="755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372"/>
      <c r="AN39" s="682"/>
      <c r="AO39" s="682"/>
      <c r="AP39" s="682"/>
      <c r="AQ39" s="682"/>
      <c r="AR39" s="682"/>
      <c r="AS39" s="682"/>
      <c r="AT39" s="682"/>
      <c r="AU39" s="682"/>
      <c r="AV39" s="705"/>
      <c r="AW39" s="682"/>
      <c r="AX39" s="718"/>
      <c r="AY39" s="718"/>
      <c r="AZ39" s="372"/>
      <c r="BA39" s="372"/>
      <c r="BB39" s="372"/>
      <c r="BC39" s="372"/>
      <c r="BD39" s="372"/>
      <c r="BE39" s="158"/>
      <c r="BF39" s="163">
        <f t="shared" si="32"/>
        <v>0</v>
      </c>
      <c r="BG39" s="77">
        <f t="shared" si="33"/>
        <v>0</v>
      </c>
      <c r="BH39" s="77">
        <f t="shared" si="34"/>
        <v>0</v>
      </c>
      <c r="BI39" s="77">
        <f t="shared" si="35"/>
        <v>0</v>
      </c>
      <c r="BJ39" s="77">
        <f t="shared" si="36"/>
        <v>0</v>
      </c>
      <c r="BK39" s="77">
        <f t="shared" si="37"/>
        <v>0</v>
      </c>
      <c r="BL39" s="77">
        <f t="shared" si="38"/>
        <v>0</v>
      </c>
      <c r="BM39" s="77">
        <f t="shared" si="39"/>
        <v>0</v>
      </c>
      <c r="BN39" s="77">
        <f t="shared" si="40"/>
        <v>0</v>
      </c>
      <c r="BO39" s="77">
        <f t="shared" si="41"/>
        <v>0</v>
      </c>
      <c r="BP39" s="77">
        <f t="shared" si="42"/>
        <v>0</v>
      </c>
      <c r="BQ39" s="77">
        <f t="shared" si="43"/>
        <v>0</v>
      </c>
      <c r="BR39" s="157">
        <f t="shared" si="44"/>
        <v>0</v>
      </c>
      <c r="BS39" s="77">
        <f t="shared" si="45"/>
        <v>0</v>
      </c>
      <c r="BT39" s="77">
        <f t="shared" si="46"/>
        <v>0</v>
      </c>
      <c r="BU39" s="77">
        <f t="shared" si="47"/>
        <v>0</v>
      </c>
      <c r="BV39" s="77">
        <f t="shared" si="48"/>
        <v>0</v>
      </c>
      <c r="BW39" s="77">
        <f t="shared" si="49"/>
        <v>0</v>
      </c>
      <c r="BX39" s="77">
        <f t="shared" si="50"/>
        <v>0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ht="13.95" customHeight="1" x14ac:dyDescent="0.3">
      <c r="A40" s="155"/>
      <c r="B40" s="373" t="s">
        <v>217</v>
      </c>
      <c r="C40" s="166"/>
      <c r="D40" s="157">
        <f t="shared" si="31"/>
        <v>457</v>
      </c>
      <c r="E40" s="741"/>
      <c r="F40" s="741"/>
      <c r="G40" s="741"/>
      <c r="H40" s="741">
        <v>44</v>
      </c>
      <c r="I40" s="372"/>
      <c r="J40" s="741"/>
      <c r="K40" s="372">
        <v>23</v>
      </c>
      <c r="L40" s="751">
        <v>23</v>
      </c>
      <c r="M40" s="755">
        <v>22</v>
      </c>
      <c r="N40" s="755">
        <v>19</v>
      </c>
      <c r="O40" s="372"/>
      <c r="P40" s="372"/>
      <c r="Q40" s="755"/>
      <c r="R40" s="372">
        <v>26</v>
      </c>
      <c r="S40" s="372">
        <v>24</v>
      </c>
      <c r="T40" s="372"/>
      <c r="U40" s="372"/>
      <c r="V40" s="372"/>
      <c r="W40" s="372">
        <v>21</v>
      </c>
      <c r="X40" s="372"/>
      <c r="Y40" s="372">
        <v>40</v>
      </c>
      <c r="Z40" s="372"/>
      <c r="AA40" s="372"/>
      <c r="AB40" s="372">
        <v>22</v>
      </c>
      <c r="AC40" s="372">
        <v>21</v>
      </c>
      <c r="AD40" s="372">
        <v>19</v>
      </c>
      <c r="AE40" s="372"/>
      <c r="AF40" s="372"/>
      <c r="AG40" s="372">
        <v>65</v>
      </c>
      <c r="AH40" s="372"/>
      <c r="AI40" s="372">
        <v>20</v>
      </c>
      <c r="AJ40" s="372"/>
      <c r="AK40" s="372"/>
      <c r="AL40" s="372"/>
      <c r="AM40" s="372">
        <v>50</v>
      </c>
      <c r="AN40" s="682">
        <v>18</v>
      </c>
      <c r="AO40" s="682"/>
      <c r="AP40" s="682"/>
      <c r="AQ40" s="682"/>
      <c r="AR40" s="682"/>
      <c r="AS40" s="682"/>
      <c r="AT40" s="682"/>
      <c r="AU40" s="682"/>
      <c r="AV40" s="705"/>
      <c r="AW40" s="682"/>
      <c r="AX40" s="718"/>
      <c r="AY40" s="718"/>
      <c r="AZ40" s="372"/>
      <c r="BA40" s="372"/>
      <c r="BB40" s="372"/>
      <c r="BC40" s="372"/>
      <c r="BD40" s="372"/>
      <c r="BE40" s="158"/>
      <c r="BF40" s="163">
        <f t="shared" si="32"/>
        <v>44</v>
      </c>
      <c r="BG40" s="77">
        <f t="shared" si="33"/>
        <v>46</v>
      </c>
      <c r="BH40" s="77">
        <f t="shared" si="34"/>
        <v>41</v>
      </c>
      <c r="BI40" s="77">
        <f t="shared" si="35"/>
        <v>50</v>
      </c>
      <c r="BJ40" s="77">
        <f t="shared" si="36"/>
        <v>61</v>
      </c>
      <c r="BK40" s="77">
        <f t="shared" si="37"/>
        <v>62</v>
      </c>
      <c r="BL40" s="77">
        <f t="shared" si="38"/>
        <v>65</v>
      </c>
      <c r="BM40" s="77">
        <f t="shared" si="39"/>
        <v>20</v>
      </c>
      <c r="BN40" s="77">
        <f t="shared" si="40"/>
        <v>68</v>
      </c>
      <c r="BO40" s="77">
        <f t="shared" si="41"/>
        <v>0</v>
      </c>
      <c r="BP40" s="77">
        <f t="shared" si="42"/>
        <v>0</v>
      </c>
      <c r="BQ40" s="77">
        <f t="shared" si="43"/>
        <v>0</v>
      </c>
      <c r="BR40" s="157">
        <f t="shared" si="44"/>
        <v>457</v>
      </c>
      <c r="BS40" s="77">
        <f t="shared" si="45"/>
        <v>131</v>
      </c>
      <c r="BT40" s="77">
        <f t="shared" si="46"/>
        <v>173</v>
      </c>
      <c r="BU40" s="77">
        <f t="shared" si="47"/>
        <v>153</v>
      </c>
      <c r="BV40" s="77">
        <f t="shared" si="48"/>
        <v>0</v>
      </c>
      <c r="BW40" s="77">
        <f t="shared" si="49"/>
        <v>304</v>
      </c>
      <c r="BX40" s="77">
        <f t="shared" si="50"/>
        <v>153</v>
      </c>
      <c r="BY40" s="77">
        <f>IF(Info!$O$3="Q1",$BS40,IF(Info!$O$3="Q2",$BS40+$BT40,IF(Info!$O$3="Q3",$BS40+$BT40+$BU40,$BR40)))</f>
        <v>131</v>
      </c>
      <c r="BZ40" s="77">
        <f>IF(Info!$O$3="Q1",$BS40,IF(Info!$O$3="Q2",$BT40,IF(Info!$O$3="Q3",$BU40,$BV40)))</f>
        <v>131</v>
      </c>
      <c r="CA40" s="156"/>
    </row>
    <row r="41" spans="1:79" ht="13.95" customHeight="1" x14ac:dyDescent="0.3">
      <c r="A41" s="155"/>
      <c r="B41" s="373" t="s">
        <v>219</v>
      </c>
      <c r="C41" s="166"/>
      <c r="D41" s="157">
        <f t="shared" si="31"/>
        <v>0</v>
      </c>
      <c r="E41" s="741"/>
      <c r="F41" s="741"/>
      <c r="G41" s="741"/>
      <c r="H41" s="741"/>
      <c r="I41" s="372"/>
      <c r="J41" s="741"/>
      <c r="K41" s="372"/>
      <c r="L41" s="751"/>
      <c r="M41" s="755"/>
      <c r="N41" s="755"/>
      <c r="O41" s="372"/>
      <c r="P41" s="372"/>
      <c r="Q41" s="755"/>
      <c r="R41" s="372"/>
      <c r="S41" s="372"/>
      <c r="T41" s="372"/>
      <c r="U41" s="372"/>
      <c r="V41" s="372"/>
      <c r="W41" s="372"/>
      <c r="X41" s="372"/>
      <c r="Y41" s="372"/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2"/>
      <c r="AL41" s="372"/>
      <c r="AM41" s="372"/>
      <c r="AN41" s="682"/>
      <c r="AO41" s="682"/>
      <c r="AP41" s="682"/>
      <c r="AQ41" s="682"/>
      <c r="AR41" s="682"/>
      <c r="AS41" s="682"/>
      <c r="AT41" s="682"/>
      <c r="AU41" s="682"/>
      <c r="AV41" s="705"/>
      <c r="AW41" s="682"/>
      <c r="AX41" s="718"/>
      <c r="AY41" s="718"/>
      <c r="AZ41" s="372"/>
      <c r="BA41" s="372"/>
      <c r="BB41" s="372"/>
      <c r="BC41" s="372"/>
      <c r="BD41" s="372"/>
      <c r="BE41" s="158"/>
      <c r="BF41" s="163">
        <f t="shared" si="32"/>
        <v>0</v>
      </c>
      <c r="BG41" s="77">
        <f t="shared" si="33"/>
        <v>0</v>
      </c>
      <c r="BH41" s="77">
        <f t="shared" si="34"/>
        <v>0</v>
      </c>
      <c r="BI41" s="77">
        <f t="shared" si="35"/>
        <v>0</v>
      </c>
      <c r="BJ41" s="77">
        <f t="shared" si="36"/>
        <v>0</v>
      </c>
      <c r="BK41" s="77">
        <f t="shared" si="37"/>
        <v>0</v>
      </c>
      <c r="BL41" s="77">
        <f t="shared" si="38"/>
        <v>0</v>
      </c>
      <c r="BM41" s="77">
        <f t="shared" si="39"/>
        <v>0</v>
      </c>
      <c r="BN41" s="77">
        <f t="shared" si="40"/>
        <v>0</v>
      </c>
      <c r="BO41" s="77">
        <f t="shared" si="41"/>
        <v>0</v>
      </c>
      <c r="BP41" s="77">
        <f t="shared" si="42"/>
        <v>0</v>
      </c>
      <c r="BQ41" s="77">
        <f t="shared" si="43"/>
        <v>0</v>
      </c>
      <c r="BR41" s="157">
        <f t="shared" si="44"/>
        <v>0</v>
      </c>
      <c r="BS41" s="77">
        <f t="shared" si="45"/>
        <v>0</v>
      </c>
      <c r="BT41" s="77">
        <f t="shared" si="46"/>
        <v>0</v>
      </c>
      <c r="BU41" s="77">
        <f t="shared" si="47"/>
        <v>0</v>
      </c>
      <c r="BV41" s="77">
        <f t="shared" si="48"/>
        <v>0</v>
      </c>
      <c r="BW41" s="77">
        <f t="shared" si="49"/>
        <v>0</v>
      </c>
      <c r="BX41" s="77">
        <f t="shared" si="50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ht="13.95" customHeight="1" x14ac:dyDescent="0.3">
      <c r="A42" s="155"/>
      <c r="B42" s="373" t="s">
        <v>222</v>
      </c>
      <c r="C42" s="166"/>
      <c r="D42" s="157">
        <f t="shared" si="31"/>
        <v>0</v>
      </c>
      <c r="E42" s="741"/>
      <c r="F42" s="741"/>
      <c r="G42" s="741"/>
      <c r="H42" s="741"/>
      <c r="I42" s="372"/>
      <c r="J42" s="741"/>
      <c r="K42" s="372"/>
      <c r="L42" s="751"/>
      <c r="M42" s="755"/>
      <c r="N42" s="755"/>
      <c r="O42" s="372"/>
      <c r="P42" s="372"/>
      <c r="Q42" s="755"/>
      <c r="R42" s="372"/>
      <c r="S42" s="372"/>
      <c r="T42" s="372"/>
      <c r="U42" s="372"/>
      <c r="V42" s="372"/>
      <c r="W42" s="372"/>
      <c r="X42" s="372"/>
      <c r="Y42" s="372"/>
      <c r="Z42" s="372"/>
      <c r="AA42" s="372"/>
      <c r="AB42" s="372"/>
      <c r="AC42" s="372"/>
      <c r="AD42" s="372"/>
      <c r="AE42" s="372"/>
      <c r="AF42" s="372"/>
      <c r="AG42" s="372"/>
      <c r="AH42" s="372"/>
      <c r="AI42" s="372"/>
      <c r="AJ42" s="372"/>
      <c r="AK42" s="372"/>
      <c r="AL42" s="372"/>
      <c r="AM42" s="372"/>
      <c r="AN42" s="682"/>
      <c r="AO42" s="682"/>
      <c r="AP42" s="682"/>
      <c r="AQ42" s="682"/>
      <c r="AR42" s="682"/>
      <c r="AS42" s="682"/>
      <c r="AT42" s="682"/>
      <c r="AU42" s="682"/>
      <c r="AV42" s="705"/>
      <c r="AW42" s="682"/>
      <c r="AX42" s="718"/>
      <c r="AY42" s="718"/>
      <c r="AZ42" s="372"/>
      <c r="BA42" s="372"/>
      <c r="BB42" s="372"/>
      <c r="BC42" s="372"/>
      <c r="BD42" s="372"/>
      <c r="BE42" s="158"/>
      <c r="BF42" s="163">
        <f t="shared" si="32"/>
        <v>0</v>
      </c>
      <c r="BG42" s="77">
        <f t="shared" si="33"/>
        <v>0</v>
      </c>
      <c r="BH42" s="77">
        <f t="shared" si="34"/>
        <v>0</v>
      </c>
      <c r="BI42" s="77">
        <f t="shared" si="35"/>
        <v>0</v>
      </c>
      <c r="BJ42" s="77">
        <f t="shared" si="36"/>
        <v>0</v>
      </c>
      <c r="BK42" s="77">
        <f t="shared" si="37"/>
        <v>0</v>
      </c>
      <c r="BL42" s="77">
        <f t="shared" si="38"/>
        <v>0</v>
      </c>
      <c r="BM42" s="77">
        <f t="shared" si="39"/>
        <v>0</v>
      </c>
      <c r="BN42" s="77">
        <f t="shared" si="40"/>
        <v>0</v>
      </c>
      <c r="BO42" s="77">
        <f t="shared" si="41"/>
        <v>0</v>
      </c>
      <c r="BP42" s="77">
        <f t="shared" si="42"/>
        <v>0</v>
      </c>
      <c r="BQ42" s="77">
        <f t="shared" si="43"/>
        <v>0</v>
      </c>
      <c r="BR42" s="157">
        <f t="shared" si="44"/>
        <v>0</v>
      </c>
      <c r="BS42" s="77">
        <f t="shared" si="45"/>
        <v>0</v>
      </c>
      <c r="BT42" s="77">
        <f t="shared" si="46"/>
        <v>0</v>
      </c>
      <c r="BU42" s="77">
        <f t="shared" si="47"/>
        <v>0</v>
      </c>
      <c r="BV42" s="77">
        <f t="shared" si="48"/>
        <v>0</v>
      </c>
      <c r="BW42" s="77">
        <f t="shared" si="49"/>
        <v>0</v>
      </c>
      <c r="BX42" s="77">
        <f t="shared" si="50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ht="13.95" customHeight="1" x14ac:dyDescent="0.3">
      <c r="A43" s="155"/>
      <c r="B43" s="373" t="s">
        <v>225</v>
      </c>
      <c r="C43" s="166"/>
      <c r="D43" s="157">
        <f t="shared" si="31"/>
        <v>0</v>
      </c>
      <c r="E43" s="741"/>
      <c r="F43" s="741"/>
      <c r="G43" s="741"/>
      <c r="H43" s="741"/>
      <c r="I43" s="372"/>
      <c r="J43" s="741"/>
      <c r="K43" s="372"/>
      <c r="L43" s="751"/>
      <c r="M43" s="755"/>
      <c r="N43" s="755"/>
      <c r="O43" s="372"/>
      <c r="P43" s="372"/>
      <c r="Q43" s="755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2"/>
      <c r="AI43" s="372"/>
      <c r="AJ43" s="372"/>
      <c r="AK43" s="372"/>
      <c r="AL43" s="372"/>
      <c r="AM43" s="372"/>
      <c r="AN43" s="682"/>
      <c r="AO43" s="682"/>
      <c r="AP43" s="682"/>
      <c r="AQ43" s="682"/>
      <c r="AR43" s="682"/>
      <c r="AS43" s="682"/>
      <c r="AT43" s="682"/>
      <c r="AU43" s="682"/>
      <c r="AV43" s="705"/>
      <c r="AW43" s="682"/>
      <c r="AX43" s="718"/>
      <c r="AY43" s="718"/>
      <c r="AZ43" s="372"/>
      <c r="BA43" s="372"/>
      <c r="BB43" s="372"/>
      <c r="BC43" s="372"/>
      <c r="BD43" s="372"/>
      <c r="BE43" s="158"/>
      <c r="BF43" s="163">
        <f t="shared" si="32"/>
        <v>0</v>
      </c>
      <c r="BG43" s="77">
        <f t="shared" si="33"/>
        <v>0</v>
      </c>
      <c r="BH43" s="77">
        <f t="shared" si="34"/>
        <v>0</v>
      </c>
      <c r="BI43" s="77">
        <f t="shared" si="35"/>
        <v>0</v>
      </c>
      <c r="BJ43" s="77">
        <f t="shared" si="36"/>
        <v>0</v>
      </c>
      <c r="BK43" s="77">
        <f t="shared" si="37"/>
        <v>0</v>
      </c>
      <c r="BL43" s="77">
        <f t="shared" si="38"/>
        <v>0</v>
      </c>
      <c r="BM43" s="77">
        <f t="shared" si="39"/>
        <v>0</v>
      </c>
      <c r="BN43" s="77">
        <f t="shared" si="40"/>
        <v>0</v>
      </c>
      <c r="BO43" s="77">
        <f t="shared" si="41"/>
        <v>0</v>
      </c>
      <c r="BP43" s="77">
        <f t="shared" si="42"/>
        <v>0</v>
      </c>
      <c r="BQ43" s="77">
        <f t="shared" si="43"/>
        <v>0</v>
      </c>
      <c r="BR43" s="157">
        <f t="shared" si="44"/>
        <v>0</v>
      </c>
      <c r="BS43" s="77">
        <f t="shared" si="45"/>
        <v>0</v>
      </c>
      <c r="BT43" s="77">
        <f t="shared" si="46"/>
        <v>0</v>
      </c>
      <c r="BU43" s="77">
        <f t="shared" si="47"/>
        <v>0</v>
      </c>
      <c r="BV43" s="77">
        <f t="shared" si="48"/>
        <v>0</v>
      </c>
      <c r="BW43" s="77">
        <f t="shared" si="49"/>
        <v>0</v>
      </c>
      <c r="BX43" s="77">
        <f t="shared" si="50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ht="13.95" customHeight="1" x14ac:dyDescent="0.3">
      <c r="A44" s="155"/>
      <c r="B44" s="373" t="s">
        <v>227</v>
      </c>
      <c r="C44" s="166"/>
      <c r="D44" s="157">
        <f t="shared" si="31"/>
        <v>495</v>
      </c>
      <c r="E44" s="741"/>
      <c r="F44" s="741"/>
      <c r="G44" s="741"/>
      <c r="H44" s="741">
        <v>45</v>
      </c>
      <c r="I44" s="372"/>
      <c r="J44" s="741">
        <v>15</v>
      </c>
      <c r="K44" s="372"/>
      <c r="L44" s="751"/>
      <c r="M44" s="755">
        <v>45</v>
      </c>
      <c r="N44" s="755">
        <v>15</v>
      </c>
      <c r="O44" s="372"/>
      <c r="P44" s="372"/>
      <c r="Q44" s="755"/>
      <c r="R44" s="372">
        <v>45</v>
      </c>
      <c r="S44" s="372"/>
      <c r="T44" s="372"/>
      <c r="U44" s="372"/>
      <c r="V44" s="372"/>
      <c r="W44" s="372">
        <v>30</v>
      </c>
      <c r="X44" s="372">
        <v>15</v>
      </c>
      <c r="Y44" s="372">
        <v>30</v>
      </c>
      <c r="Z44" s="372"/>
      <c r="AA44" s="372"/>
      <c r="AB44" s="372">
        <v>45</v>
      </c>
      <c r="AC44" s="372">
        <v>15</v>
      </c>
      <c r="AD44" s="372">
        <v>15</v>
      </c>
      <c r="AE44" s="372"/>
      <c r="AF44" s="372"/>
      <c r="AG44" s="372">
        <v>60</v>
      </c>
      <c r="AH44" s="372">
        <v>15</v>
      </c>
      <c r="AI44" s="372">
        <v>30</v>
      </c>
      <c r="AJ44" s="372"/>
      <c r="AK44" s="372"/>
      <c r="AL44" s="372"/>
      <c r="AM44" s="372">
        <v>45</v>
      </c>
      <c r="AN44" s="682">
        <v>30</v>
      </c>
      <c r="AO44" s="682"/>
      <c r="AP44" s="682"/>
      <c r="AQ44" s="682"/>
      <c r="AR44" s="682"/>
      <c r="AS44" s="682"/>
      <c r="AT44" s="682"/>
      <c r="AU44" s="682"/>
      <c r="AV44" s="705"/>
      <c r="AW44" s="682"/>
      <c r="AX44" s="718"/>
      <c r="AY44" s="718"/>
      <c r="AZ44" s="372"/>
      <c r="BA44" s="372"/>
      <c r="BB44" s="372"/>
      <c r="BC44" s="372"/>
      <c r="BD44" s="372"/>
      <c r="BE44" s="158"/>
      <c r="BF44" s="163">
        <f t="shared" si="32"/>
        <v>45</v>
      </c>
      <c r="BG44" s="77">
        <f t="shared" si="33"/>
        <v>15</v>
      </c>
      <c r="BH44" s="77">
        <f t="shared" si="34"/>
        <v>60</v>
      </c>
      <c r="BI44" s="77">
        <f t="shared" si="35"/>
        <v>45</v>
      </c>
      <c r="BJ44" s="77">
        <f t="shared" si="36"/>
        <v>75</v>
      </c>
      <c r="BK44" s="77">
        <f t="shared" si="37"/>
        <v>75</v>
      </c>
      <c r="BL44" s="77">
        <f t="shared" si="38"/>
        <v>75</v>
      </c>
      <c r="BM44" s="77">
        <f t="shared" si="39"/>
        <v>30</v>
      </c>
      <c r="BN44" s="77">
        <f t="shared" si="40"/>
        <v>75</v>
      </c>
      <c r="BO44" s="77">
        <f t="shared" si="41"/>
        <v>0</v>
      </c>
      <c r="BP44" s="77">
        <f t="shared" si="42"/>
        <v>0</v>
      </c>
      <c r="BQ44" s="77">
        <f t="shared" si="43"/>
        <v>0</v>
      </c>
      <c r="BR44" s="157">
        <f t="shared" si="44"/>
        <v>495</v>
      </c>
      <c r="BS44" s="77">
        <f t="shared" si="45"/>
        <v>120</v>
      </c>
      <c r="BT44" s="77">
        <f t="shared" si="46"/>
        <v>195</v>
      </c>
      <c r="BU44" s="77">
        <f t="shared" si="47"/>
        <v>180</v>
      </c>
      <c r="BV44" s="77">
        <f t="shared" si="48"/>
        <v>0</v>
      </c>
      <c r="BW44" s="77">
        <f t="shared" si="49"/>
        <v>315</v>
      </c>
      <c r="BX44" s="77">
        <f t="shared" si="50"/>
        <v>180</v>
      </c>
      <c r="BY44" s="77">
        <f>IF(Info!$O$3="Q1",$BS44,IF(Info!$O$3="Q2",$BS44+$BT44,IF(Info!$O$3="Q3",$BS44+$BT44+$BU44,$BR44)))</f>
        <v>120</v>
      </c>
      <c r="BZ44" s="77">
        <f>IF(Info!$O$3="Q1",$BS44,IF(Info!$O$3="Q2",$BT44,IF(Info!$O$3="Q3",$BU44,$BV44)))</f>
        <v>120</v>
      </c>
      <c r="CA44" s="156"/>
    </row>
    <row r="45" spans="1:79" ht="13.95" customHeight="1" x14ac:dyDescent="0.3">
      <c r="A45" s="155"/>
      <c r="B45" s="373" t="s">
        <v>229</v>
      </c>
      <c r="C45" s="166"/>
      <c r="D45" s="157">
        <f t="shared" si="31"/>
        <v>0</v>
      </c>
      <c r="E45" s="741"/>
      <c r="F45" s="741"/>
      <c r="G45" s="741"/>
      <c r="H45" s="741"/>
      <c r="I45" s="372"/>
      <c r="J45" s="741"/>
      <c r="K45" s="372"/>
      <c r="L45" s="751"/>
      <c r="M45" s="755"/>
      <c r="N45" s="755"/>
      <c r="O45" s="372"/>
      <c r="P45" s="372"/>
      <c r="Q45" s="755"/>
      <c r="R45" s="372"/>
      <c r="S45" s="372"/>
      <c r="T45" s="372"/>
      <c r="U45" s="372"/>
      <c r="V45" s="372"/>
      <c r="W45" s="372"/>
      <c r="X45" s="372"/>
      <c r="Y45" s="372"/>
      <c r="Z45" s="372"/>
      <c r="AA45" s="372"/>
      <c r="AB45" s="372"/>
      <c r="AC45" s="372"/>
      <c r="AD45" s="372"/>
      <c r="AE45" s="372"/>
      <c r="AF45" s="372"/>
      <c r="AG45" s="372"/>
      <c r="AH45" s="372"/>
      <c r="AI45" s="372"/>
      <c r="AJ45" s="372"/>
      <c r="AK45" s="372"/>
      <c r="AL45" s="372"/>
      <c r="AM45" s="372"/>
      <c r="AN45" s="682"/>
      <c r="AO45" s="682"/>
      <c r="AP45" s="682"/>
      <c r="AQ45" s="682"/>
      <c r="AR45" s="682"/>
      <c r="AS45" s="682"/>
      <c r="AT45" s="682"/>
      <c r="AU45" s="682"/>
      <c r="AV45" s="705"/>
      <c r="AW45" s="682"/>
      <c r="AX45" s="718"/>
      <c r="AY45" s="718"/>
      <c r="AZ45" s="372"/>
      <c r="BA45" s="372"/>
      <c r="BB45" s="372"/>
      <c r="BC45" s="372"/>
      <c r="BD45" s="372"/>
      <c r="BE45" s="158"/>
      <c r="BF45" s="163">
        <f t="shared" si="32"/>
        <v>0</v>
      </c>
      <c r="BG45" s="77">
        <f t="shared" si="33"/>
        <v>0</v>
      </c>
      <c r="BH45" s="77">
        <f t="shared" si="34"/>
        <v>0</v>
      </c>
      <c r="BI45" s="77">
        <f t="shared" si="35"/>
        <v>0</v>
      </c>
      <c r="BJ45" s="77">
        <f t="shared" si="36"/>
        <v>0</v>
      </c>
      <c r="BK45" s="77">
        <f t="shared" si="37"/>
        <v>0</v>
      </c>
      <c r="BL45" s="77">
        <f t="shared" si="38"/>
        <v>0</v>
      </c>
      <c r="BM45" s="77">
        <f t="shared" si="39"/>
        <v>0</v>
      </c>
      <c r="BN45" s="77">
        <f t="shared" si="40"/>
        <v>0</v>
      </c>
      <c r="BO45" s="77">
        <f t="shared" si="41"/>
        <v>0</v>
      </c>
      <c r="BP45" s="77">
        <f t="shared" si="42"/>
        <v>0</v>
      </c>
      <c r="BQ45" s="77">
        <f t="shared" si="43"/>
        <v>0</v>
      </c>
      <c r="BR45" s="157">
        <f t="shared" si="44"/>
        <v>0</v>
      </c>
      <c r="BS45" s="77">
        <f t="shared" si="45"/>
        <v>0</v>
      </c>
      <c r="BT45" s="77">
        <f t="shared" si="46"/>
        <v>0</v>
      </c>
      <c r="BU45" s="77">
        <f t="shared" si="47"/>
        <v>0</v>
      </c>
      <c r="BV45" s="77">
        <f t="shared" si="48"/>
        <v>0</v>
      </c>
      <c r="BW45" s="77">
        <f t="shared" si="49"/>
        <v>0</v>
      </c>
      <c r="BX45" s="77">
        <f t="shared" si="50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ht="13.95" customHeight="1" x14ac:dyDescent="0.3">
      <c r="A46" s="155"/>
      <c r="B46" s="373" t="s">
        <v>232</v>
      </c>
      <c r="C46" s="166"/>
      <c r="D46" s="157">
        <f t="shared" si="31"/>
        <v>18</v>
      </c>
      <c r="E46" s="741"/>
      <c r="F46" s="741"/>
      <c r="G46" s="741"/>
      <c r="H46" s="741">
        <v>2</v>
      </c>
      <c r="I46" s="372"/>
      <c r="J46" s="741"/>
      <c r="K46" s="372"/>
      <c r="L46" s="751"/>
      <c r="M46" s="755">
        <v>2</v>
      </c>
      <c r="N46" s="755"/>
      <c r="O46" s="372"/>
      <c r="P46" s="372"/>
      <c r="Q46" s="755"/>
      <c r="R46" s="372">
        <v>2</v>
      </c>
      <c r="S46" s="372"/>
      <c r="T46" s="372"/>
      <c r="U46" s="372"/>
      <c r="V46" s="372"/>
      <c r="W46" s="372">
        <v>2</v>
      </c>
      <c r="X46" s="372"/>
      <c r="Y46" s="372"/>
      <c r="Z46" s="372"/>
      <c r="AA46" s="372"/>
      <c r="AB46" s="372">
        <v>4</v>
      </c>
      <c r="AC46" s="372"/>
      <c r="AD46" s="372"/>
      <c r="AE46" s="372"/>
      <c r="AF46" s="372"/>
      <c r="AG46" s="372">
        <v>2</v>
      </c>
      <c r="AH46" s="372">
        <v>2</v>
      </c>
      <c r="AI46" s="372"/>
      <c r="AJ46" s="372"/>
      <c r="AK46" s="372"/>
      <c r="AL46" s="372"/>
      <c r="AM46" s="372">
        <v>2</v>
      </c>
      <c r="AN46" s="682"/>
      <c r="AO46" s="682"/>
      <c r="AP46" s="682"/>
      <c r="AQ46" s="682"/>
      <c r="AR46" s="682"/>
      <c r="AS46" s="682"/>
      <c r="AT46" s="682"/>
      <c r="AU46" s="682"/>
      <c r="AV46" s="705"/>
      <c r="AW46" s="682"/>
      <c r="AX46" s="718"/>
      <c r="AY46" s="718"/>
      <c r="AZ46" s="372"/>
      <c r="BA46" s="372"/>
      <c r="BB46" s="372"/>
      <c r="BC46" s="372"/>
      <c r="BD46" s="372"/>
      <c r="BE46" s="158"/>
      <c r="BF46" s="163">
        <f t="shared" si="32"/>
        <v>2</v>
      </c>
      <c r="BG46" s="77">
        <f t="shared" si="33"/>
        <v>0</v>
      </c>
      <c r="BH46" s="77">
        <f t="shared" si="34"/>
        <v>2</v>
      </c>
      <c r="BI46" s="77">
        <f t="shared" si="35"/>
        <v>2</v>
      </c>
      <c r="BJ46" s="77">
        <f t="shared" si="36"/>
        <v>2</v>
      </c>
      <c r="BK46" s="77">
        <f t="shared" si="37"/>
        <v>4</v>
      </c>
      <c r="BL46" s="77">
        <f t="shared" si="38"/>
        <v>4</v>
      </c>
      <c r="BM46" s="77">
        <f t="shared" si="39"/>
        <v>0</v>
      </c>
      <c r="BN46" s="77">
        <f t="shared" si="40"/>
        <v>2</v>
      </c>
      <c r="BO46" s="77">
        <f t="shared" si="41"/>
        <v>0</v>
      </c>
      <c r="BP46" s="77">
        <f t="shared" si="42"/>
        <v>0</v>
      </c>
      <c r="BQ46" s="77">
        <f t="shared" si="43"/>
        <v>0</v>
      </c>
      <c r="BR46" s="157">
        <f t="shared" si="44"/>
        <v>18</v>
      </c>
      <c r="BS46" s="77">
        <f t="shared" si="45"/>
        <v>4</v>
      </c>
      <c r="BT46" s="77">
        <f t="shared" si="46"/>
        <v>8</v>
      </c>
      <c r="BU46" s="77">
        <f t="shared" si="47"/>
        <v>6</v>
      </c>
      <c r="BV46" s="77">
        <f t="shared" si="48"/>
        <v>0</v>
      </c>
      <c r="BW46" s="77">
        <f t="shared" si="49"/>
        <v>12</v>
      </c>
      <c r="BX46" s="77">
        <f t="shared" si="50"/>
        <v>6</v>
      </c>
      <c r="BY46" s="77">
        <f>IF(Info!$O$3="Q1",$BS46,IF(Info!$O$3="Q2",$BS46+$BT46,IF(Info!$O$3="Q3",$BS46+$BT46+$BU46,$BR46)))</f>
        <v>4</v>
      </c>
      <c r="BZ46" s="77">
        <f>IF(Info!$O$3="Q1",$BS46,IF(Info!$O$3="Q2",$BT46,IF(Info!$O$3="Q3",$BU46,$BV46)))</f>
        <v>4</v>
      </c>
      <c r="CA46" s="156"/>
    </row>
    <row r="47" spans="1:79" ht="13.95" customHeight="1" x14ac:dyDescent="0.3">
      <c r="A47" s="155"/>
      <c r="B47" s="160" t="s">
        <v>315</v>
      </c>
      <c r="C47" s="166"/>
      <c r="D47" s="157">
        <f t="shared" si="31"/>
        <v>15199</v>
      </c>
      <c r="E47" s="719">
        <f t="shared" ref="E47:AJ47" si="51">SUM(E37:E46)</f>
        <v>288</v>
      </c>
      <c r="F47" s="719">
        <f t="shared" si="51"/>
        <v>348</v>
      </c>
      <c r="G47" s="161">
        <f t="shared" si="51"/>
        <v>669</v>
      </c>
      <c r="H47" s="161">
        <f t="shared" si="51"/>
        <v>1188</v>
      </c>
      <c r="I47" s="161">
        <f t="shared" si="51"/>
        <v>328</v>
      </c>
      <c r="J47" s="161">
        <f t="shared" si="51"/>
        <v>381</v>
      </c>
      <c r="K47" s="161">
        <f t="shared" si="51"/>
        <v>340</v>
      </c>
      <c r="L47" s="161">
        <f t="shared" si="51"/>
        <v>545</v>
      </c>
      <c r="M47" s="161">
        <f t="shared" si="51"/>
        <v>1046</v>
      </c>
      <c r="N47" s="161">
        <f t="shared" si="51"/>
        <v>273</v>
      </c>
      <c r="O47" s="161">
        <f t="shared" si="51"/>
        <v>227</v>
      </c>
      <c r="P47" s="161">
        <f t="shared" si="51"/>
        <v>225</v>
      </c>
      <c r="Q47" s="762">
        <f t="shared" si="51"/>
        <v>414</v>
      </c>
      <c r="R47" s="161">
        <f t="shared" si="51"/>
        <v>847</v>
      </c>
      <c r="S47" s="161">
        <f t="shared" si="51"/>
        <v>216</v>
      </c>
      <c r="T47" s="161">
        <f t="shared" si="51"/>
        <v>236</v>
      </c>
      <c r="U47" s="161">
        <f t="shared" si="51"/>
        <v>193</v>
      </c>
      <c r="V47" s="161">
        <f t="shared" si="51"/>
        <v>297</v>
      </c>
      <c r="W47" s="161">
        <f t="shared" si="51"/>
        <v>758</v>
      </c>
      <c r="X47" s="161">
        <f t="shared" si="51"/>
        <v>242</v>
      </c>
      <c r="Y47" s="161">
        <f t="shared" si="51"/>
        <v>234</v>
      </c>
      <c r="Z47" s="161">
        <f t="shared" si="51"/>
        <v>256</v>
      </c>
      <c r="AA47" s="161">
        <f t="shared" si="51"/>
        <v>566</v>
      </c>
      <c r="AB47" s="161">
        <f t="shared" si="51"/>
        <v>742</v>
      </c>
      <c r="AC47" s="161">
        <f t="shared" si="51"/>
        <v>239</v>
      </c>
      <c r="AD47" s="161">
        <f t="shared" si="51"/>
        <v>189</v>
      </c>
      <c r="AE47" s="161">
        <f t="shared" si="51"/>
        <v>186</v>
      </c>
      <c r="AF47" s="161">
        <f t="shared" si="51"/>
        <v>226</v>
      </c>
      <c r="AG47" s="619">
        <f t="shared" si="51"/>
        <v>826</v>
      </c>
      <c r="AH47" s="161">
        <f t="shared" si="51"/>
        <v>151</v>
      </c>
      <c r="AI47" s="161">
        <f t="shared" si="51"/>
        <v>183</v>
      </c>
      <c r="AJ47" s="161">
        <f t="shared" si="51"/>
        <v>168</v>
      </c>
      <c r="AK47" s="161">
        <f t="shared" ref="AK47:BP47" si="52">SUM(AK37:AK46)</f>
        <v>235</v>
      </c>
      <c r="AL47" s="161">
        <f t="shared" si="52"/>
        <v>260</v>
      </c>
      <c r="AM47" s="161">
        <f t="shared" si="52"/>
        <v>968</v>
      </c>
      <c r="AN47" s="161">
        <f t="shared" si="52"/>
        <v>290</v>
      </c>
      <c r="AO47" s="683">
        <f t="shared" si="52"/>
        <v>196</v>
      </c>
      <c r="AP47" s="683">
        <f t="shared" si="52"/>
        <v>223</v>
      </c>
      <c r="AQ47" s="683">
        <f t="shared" si="52"/>
        <v>0</v>
      </c>
      <c r="AR47" s="683">
        <f t="shared" si="52"/>
        <v>0</v>
      </c>
      <c r="AS47" s="683">
        <f t="shared" si="52"/>
        <v>0</v>
      </c>
      <c r="AT47" s="683">
        <f t="shared" si="52"/>
        <v>0</v>
      </c>
      <c r="AU47" s="683">
        <f t="shared" si="52"/>
        <v>0</v>
      </c>
      <c r="AV47" s="704">
        <f t="shared" si="52"/>
        <v>0</v>
      </c>
      <c r="AW47" s="683">
        <f t="shared" si="52"/>
        <v>0</v>
      </c>
      <c r="AX47" s="719">
        <f t="shared" si="52"/>
        <v>0</v>
      </c>
      <c r="AY47" s="719">
        <f t="shared" si="52"/>
        <v>0</v>
      </c>
      <c r="AZ47" s="161">
        <f t="shared" si="52"/>
        <v>0</v>
      </c>
      <c r="BA47" s="161">
        <f t="shared" si="52"/>
        <v>0</v>
      </c>
      <c r="BB47" s="161">
        <f t="shared" si="52"/>
        <v>0</v>
      </c>
      <c r="BC47" s="161">
        <f t="shared" si="52"/>
        <v>0</v>
      </c>
      <c r="BD47" s="161">
        <f t="shared" si="52"/>
        <v>0</v>
      </c>
      <c r="BE47" s="158"/>
      <c r="BF47" s="162">
        <f t="shared" si="32"/>
        <v>2493</v>
      </c>
      <c r="BG47" s="157">
        <f t="shared" si="33"/>
        <v>1594</v>
      </c>
      <c r="BH47" s="157">
        <f t="shared" si="34"/>
        <v>2185</v>
      </c>
      <c r="BI47" s="157">
        <f t="shared" si="35"/>
        <v>1492</v>
      </c>
      <c r="BJ47" s="157">
        <f t="shared" si="36"/>
        <v>1531</v>
      </c>
      <c r="BK47" s="157">
        <f t="shared" si="37"/>
        <v>1992</v>
      </c>
      <c r="BL47" s="157">
        <f t="shared" si="38"/>
        <v>1389</v>
      </c>
      <c r="BM47" s="157">
        <f t="shared" si="39"/>
        <v>846</v>
      </c>
      <c r="BN47" s="157">
        <f t="shared" si="40"/>
        <v>1677</v>
      </c>
      <c r="BO47" s="157">
        <f t="shared" si="41"/>
        <v>0</v>
      </c>
      <c r="BP47" s="157">
        <f t="shared" si="42"/>
        <v>0</v>
      </c>
      <c r="BQ47" s="157">
        <f t="shared" si="43"/>
        <v>0</v>
      </c>
      <c r="BR47" s="157">
        <f t="shared" si="44"/>
        <v>15199</v>
      </c>
      <c r="BS47" s="157">
        <f t="shared" si="45"/>
        <v>6272</v>
      </c>
      <c r="BT47" s="157">
        <f t="shared" si="46"/>
        <v>5015</v>
      </c>
      <c r="BU47" s="157">
        <f t="shared" si="47"/>
        <v>3912</v>
      </c>
      <c r="BV47" s="157">
        <f t="shared" si="48"/>
        <v>0</v>
      </c>
      <c r="BW47" s="157">
        <f t="shared" si="49"/>
        <v>11287</v>
      </c>
      <c r="BX47" s="157">
        <f t="shared" si="50"/>
        <v>3912</v>
      </c>
      <c r="BY47" s="157">
        <f>IF(Info!$O$3="Q1",$BS47,IF(Info!$O$3="Q2",$BS47+$BT47,IF(Info!$O$3="Q3",$BS47+$BT47+$BU47,$BR47)))</f>
        <v>6272</v>
      </c>
      <c r="BZ47" s="157">
        <f>IF(Info!$O$3="Q1",$BS47,IF(Info!$O$3="Q2",$BT47,IF(Info!$O$3="Q3",$BU47,$BV47)))</f>
        <v>6272</v>
      </c>
      <c r="CA47" s="156"/>
    </row>
    <row r="48" spans="1:79" ht="13.95" customHeight="1" x14ac:dyDescent="0.3">
      <c r="A48" s="155"/>
      <c r="B48" s="373" t="s">
        <v>316</v>
      </c>
      <c r="C48" s="166"/>
      <c r="D48" s="157">
        <f t="shared" si="31"/>
        <v>65924</v>
      </c>
      <c r="E48" s="755">
        <v>2049</v>
      </c>
      <c r="F48" s="755">
        <v>2664</v>
      </c>
      <c r="G48" s="755">
        <v>1995</v>
      </c>
      <c r="H48" s="755">
        <v>1424</v>
      </c>
      <c r="I48" s="755">
        <v>1642</v>
      </c>
      <c r="J48" s="755">
        <v>1895</v>
      </c>
      <c r="K48" s="755">
        <v>2354</v>
      </c>
      <c r="L48" s="755">
        <v>2696</v>
      </c>
      <c r="M48" s="755">
        <v>2266</v>
      </c>
      <c r="N48" s="755">
        <v>2437</v>
      </c>
      <c r="O48" s="372">
        <v>2210</v>
      </c>
      <c r="P48" s="372">
        <v>2368</v>
      </c>
      <c r="Q48" s="755">
        <v>2231</v>
      </c>
      <c r="R48" s="372">
        <v>1457</v>
      </c>
      <c r="S48" s="372">
        <v>1265</v>
      </c>
      <c r="T48" s="372">
        <v>1524</v>
      </c>
      <c r="U48" s="372">
        <v>1853</v>
      </c>
      <c r="V48" s="372">
        <v>2112</v>
      </c>
      <c r="W48" s="372">
        <v>1377</v>
      </c>
      <c r="X48" s="645">
        <v>1376</v>
      </c>
      <c r="Y48" s="372">
        <v>1182</v>
      </c>
      <c r="Z48" s="372">
        <v>1234</v>
      </c>
      <c r="AA48" s="372">
        <v>1112</v>
      </c>
      <c r="AB48" s="372">
        <v>1035</v>
      </c>
      <c r="AC48" s="671">
        <v>1771</v>
      </c>
      <c r="AD48" s="372">
        <v>1601</v>
      </c>
      <c r="AE48" s="645">
        <v>1819</v>
      </c>
      <c r="AF48" s="372">
        <v>1917</v>
      </c>
      <c r="AG48" s="372">
        <v>1423</v>
      </c>
      <c r="AH48" s="372">
        <v>1272</v>
      </c>
      <c r="AI48" s="372">
        <v>1109</v>
      </c>
      <c r="AJ48" s="372">
        <v>1664</v>
      </c>
      <c r="AK48" s="372">
        <v>1735</v>
      </c>
      <c r="AL48" s="372">
        <v>1954</v>
      </c>
      <c r="AM48" s="372">
        <v>1190</v>
      </c>
      <c r="AN48" s="682">
        <v>1303</v>
      </c>
      <c r="AO48" s="682">
        <v>1567</v>
      </c>
      <c r="AP48" s="682">
        <v>1841</v>
      </c>
      <c r="AQ48" s="682"/>
      <c r="AR48" s="682"/>
      <c r="AS48" s="682"/>
      <c r="AT48" s="682"/>
      <c r="AU48" s="682"/>
      <c r="AV48" s="705"/>
      <c r="AW48" s="682"/>
      <c r="AX48" s="718"/>
      <c r="AY48" s="718"/>
      <c r="AZ48" s="372"/>
      <c r="BA48" s="372"/>
      <c r="BB48" s="606"/>
      <c r="BC48" s="606"/>
      <c r="BD48" s="606"/>
      <c r="BE48" s="158"/>
      <c r="BF48" s="163">
        <f t="shared" si="32"/>
        <v>8132</v>
      </c>
      <c r="BG48" s="77">
        <f t="shared" si="33"/>
        <v>8587</v>
      </c>
      <c r="BH48" s="77">
        <f t="shared" si="34"/>
        <v>11512</v>
      </c>
      <c r="BI48" s="77">
        <f t="shared" si="35"/>
        <v>6099</v>
      </c>
      <c r="BJ48" s="77">
        <f t="shared" si="36"/>
        <v>6047</v>
      </c>
      <c r="BK48" s="77">
        <f t="shared" si="37"/>
        <v>6753</v>
      </c>
      <c r="BL48" s="77">
        <f t="shared" si="38"/>
        <v>6431</v>
      </c>
      <c r="BM48" s="77">
        <f t="shared" si="39"/>
        <v>6462</v>
      </c>
      <c r="BN48" s="77">
        <f t="shared" si="40"/>
        <v>5901</v>
      </c>
      <c r="BO48" s="77">
        <f t="shared" si="41"/>
        <v>0</v>
      </c>
      <c r="BP48" s="77">
        <f t="shared" si="42"/>
        <v>0</v>
      </c>
      <c r="BQ48" s="77">
        <f t="shared" si="43"/>
        <v>0</v>
      </c>
      <c r="BR48" s="157">
        <f t="shared" si="44"/>
        <v>65924</v>
      </c>
      <c r="BS48" s="77">
        <f t="shared" si="45"/>
        <v>28231</v>
      </c>
      <c r="BT48" s="77">
        <f t="shared" si="46"/>
        <v>18899</v>
      </c>
      <c r="BU48" s="77">
        <f t="shared" si="47"/>
        <v>18794</v>
      </c>
      <c r="BV48" s="77">
        <f t="shared" si="48"/>
        <v>0</v>
      </c>
      <c r="BW48" s="77">
        <f t="shared" si="49"/>
        <v>47130</v>
      </c>
      <c r="BX48" s="77">
        <f t="shared" si="50"/>
        <v>18794</v>
      </c>
      <c r="BY48" s="77">
        <f>IF(Info!$O$3="Q1",$BS48,IF(Info!$O$3="Q2",$BS48+$BT48,IF(Info!$O$3="Q3",$BS48+$BT48+$BU48,$BR48)))</f>
        <v>28231</v>
      </c>
      <c r="BZ48" s="77">
        <f>IF(Info!$O$3="Q1",$BS48,IF(Info!$O$3="Q2",$BT48,IF(Info!$O$3="Q3",$BU48,$BV48)))</f>
        <v>28231</v>
      </c>
      <c r="CA48" s="156"/>
    </row>
    <row r="49" spans="1:79" ht="13.95" customHeight="1" x14ac:dyDescent="0.3">
      <c r="A49" s="155"/>
      <c r="B49" s="373" t="s">
        <v>317</v>
      </c>
      <c r="C49" s="166"/>
      <c r="D49" s="157">
        <f t="shared" si="31"/>
        <v>1184</v>
      </c>
      <c r="E49" s="755"/>
      <c r="F49" s="755"/>
      <c r="G49" s="755"/>
      <c r="H49" s="755">
        <v>23</v>
      </c>
      <c r="I49" s="755">
        <v>46</v>
      </c>
      <c r="J49" s="755">
        <v>46</v>
      </c>
      <c r="K49" s="755">
        <v>23</v>
      </c>
      <c r="L49" s="755">
        <v>41</v>
      </c>
      <c r="M49" s="755">
        <v>19</v>
      </c>
      <c r="N49" s="755"/>
      <c r="O49" s="372"/>
      <c r="P49" s="372"/>
      <c r="Q49" s="755">
        <v>50</v>
      </c>
      <c r="R49" s="372">
        <v>24</v>
      </c>
      <c r="S49" s="372"/>
      <c r="T49" s="372"/>
      <c r="U49" s="372">
        <v>18</v>
      </c>
      <c r="V49" s="372">
        <v>82</v>
      </c>
      <c r="W49" s="372">
        <v>61</v>
      </c>
      <c r="X49" s="645">
        <v>61</v>
      </c>
      <c r="Y49" s="372">
        <v>21</v>
      </c>
      <c r="Z49" s="372">
        <v>21</v>
      </c>
      <c r="AA49" s="372">
        <v>62</v>
      </c>
      <c r="AB49" s="372">
        <v>40</v>
      </c>
      <c r="AC49" s="671">
        <v>19</v>
      </c>
      <c r="AD49" s="372"/>
      <c r="AE49" s="645"/>
      <c r="AF49" s="372">
        <v>83</v>
      </c>
      <c r="AG49" s="372">
        <v>45</v>
      </c>
      <c r="AH49" s="372">
        <v>45</v>
      </c>
      <c r="AI49" s="372">
        <v>25</v>
      </c>
      <c r="AJ49" s="372">
        <v>25</v>
      </c>
      <c r="AK49" s="372">
        <v>93</v>
      </c>
      <c r="AL49" s="372">
        <v>93</v>
      </c>
      <c r="AM49" s="372">
        <v>43</v>
      </c>
      <c r="AN49" s="682">
        <v>25</v>
      </c>
      <c r="AO49" s="682">
        <v>25</v>
      </c>
      <c r="AP49" s="682">
        <v>25</v>
      </c>
      <c r="AQ49" s="682"/>
      <c r="AR49" s="682"/>
      <c r="AS49" s="682"/>
      <c r="AT49" s="682"/>
      <c r="AU49" s="682"/>
      <c r="AV49" s="705"/>
      <c r="AW49" s="682"/>
      <c r="AX49" s="718"/>
      <c r="AY49" s="718"/>
      <c r="AZ49" s="372"/>
      <c r="BA49" s="372"/>
      <c r="BB49" s="606"/>
      <c r="BC49" s="606"/>
      <c r="BD49" s="606"/>
      <c r="BE49" s="158"/>
      <c r="BF49" s="163">
        <f t="shared" si="32"/>
        <v>23</v>
      </c>
      <c r="BG49" s="77">
        <f t="shared" si="33"/>
        <v>156</v>
      </c>
      <c r="BH49" s="77">
        <f t="shared" si="34"/>
        <v>69</v>
      </c>
      <c r="BI49" s="77">
        <f t="shared" si="35"/>
        <v>42</v>
      </c>
      <c r="BJ49" s="77">
        <f t="shared" si="36"/>
        <v>225</v>
      </c>
      <c r="BK49" s="77">
        <f t="shared" si="37"/>
        <v>142</v>
      </c>
      <c r="BL49" s="77">
        <f t="shared" si="38"/>
        <v>173</v>
      </c>
      <c r="BM49" s="77">
        <f t="shared" si="39"/>
        <v>236</v>
      </c>
      <c r="BN49" s="77">
        <f t="shared" si="40"/>
        <v>118</v>
      </c>
      <c r="BO49" s="77">
        <f t="shared" si="41"/>
        <v>0</v>
      </c>
      <c r="BP49" s="77">
        <f t="shared" si="42"/>
        <v>0</v>
      </c>
      <c r="BQ49" s="77">
        <f t="shared" si="43"/>
        <v>0</v>
      </c>
      <c r="BR49" s="157">
        <f t="shared" si="44"/>
        <v>1184</v>
      </c>
      <c r="BS49" s="77">
        <f t="shared" si="45"/>
        <v>248</v>
      </c>
      <c r="BT49" s="77">
        <f t="shared" si="46"/>
        <v>409</v>
      </c>
      <c r="BU49" s="77">
        <f t="shared" si="47"/>
        <v>527</v>
      </c>
      <c r="BV49" s="77">
        <f t="shared" si="48"/>
        <v>0</v>
      </c>
      <c r="BW49" s="77">
        <f t="shared" si="49"/>
        <v>657</v>
      </c>
      <c r="BX49" s="77">
        <f t="shared" si="50"/>
        <v>527</v>
      </c>
      <c r="BY49" s="77">
        <f>IF(Info!$O$3="Q1",$BS49,IF(Info!$O$3="Q2",$BS49+$BT49,IF(Info!$O$3="Q3",$BS49+$BT49+$BU49,$BR49)))</f>
        <v>248</v>
      </c>
      <c r="BZ49" s="77">
        <f>IF(Info!$O$3="Q1",$BS49,IF(Info!$O$3="Q2",$BT49,IF(Info!$O$3="Q3",$BU49,$BV49)))</f>
        <v>248</v>
      </c>
      <c r="CA49" s="156"/>
    </row>
    <row r="50" spans="1:79" ht="13.95" customHeight="1" x14ac:dyDescent="0.3">
      <c r="A50" s="155"/>
      <c r="B50" s="373" t="s">
        <v>318</v>
      </c>
      <c r="C50" s="166"/>
      <c r="D50" s="157">
        <f t="shared" si="31"/>
        <v>0</v>
      </c>
      <c r="E50" s="755"/>
      <c r="F50" s="755"/>
      <c r="G50" s="755"/>
      <c r="H50" s="755"/>
      <c r="I50" s="755">
        <v>0</v>
      </c>
      <c r="J50" s="755">
        <v>0</v>
      </c>
      <c r="K50" s="755">
        <v>0</v>
      </c>
      <c r="L50" s="755">
        <v>0</v>
      </c>
      <c r="M50" s="755">
        <v>0</v>
      </c>
      <c r="N50" s="755"/>
      <c r="O50" s="372"/>
      <c r="P50" s="372"/>
      <c r="Q50" s="755"/>
      <c r="R50" s="372"/>
      <c r="S50" s="372"/>
      <c r="T50" s="372"/>
      <c r="U50" s="372"/>
      <c r="V50" s="372"/>
      <c r="W50" s="372"/>
      <c r="X50" s="645"/>
      <c r="Y50" s="372"/>
      <c r="Z50" s="372"/>
      <c r="AA50" s="372"/>
      <c r="AB50" s="372"/>
      <c r="AC50" s="671"/>
      <c r="AD50" s="372"/>
      <c r="AE50" s="645"/>
      <c r="AF50" s="372"/>
      <c r="AG50" s="372"/>
      <c r="AH50" s="372"/>
      <c r="AI50" s="372"/>
      <c r="AJ50" s="372"/>
      <c r="AK50" s="372"/>
      <c r="AL50" s="372"/>
      <c r="AM50" s="691"/>
      <c r="AN50" s="682"/>
      <c r="AO50" s="682"/>
      <c r="AP50" s="682"/>
      <c r="AQ50" s="682"/>
      <c r="AR50" s="682"/>
      <c r="AS50" s="682"/>
      <c r="AT50" s="682"/>
      <c r="AU50" s="682"/>
      <c r="AV50" s="705"/>
      <c r="AW50" s="682"/>
      <c r="AX50" s="718"/>
      <c r="AY50" s="718"/>
      <c r="AZ50" s="372"/>
      <c r="BA50" s="372"/>
      <c r="BB50" s="606"/>
      <c r="BC50" s="606"/>
      <c r="BD50" s="606"/>
      <c r="BE50" s="158"/>
      <c r="BF50" s="163">
        <f t="shared" si="32"/>
        <v>0</v>
      </c>
      <c r="BG50" s="77">
        <f t="shared" si="33"/>
        <v>0</v>
      </c>
      <c r="BH50" s="77">
        <f t="shared" si="34"/>
        <v>0</v>
      </c>
      <c r="BI50" s="77">
        <f t="shared" si="35"/>
        <v>0</v>
      </c>
      <c r="BJ50" s="77">
        <f t="shared" si="36"/>
        <v>0</v>
      </c>
      <c r="BK50" s="77">
        <f t="shared" si="37"/>
        <v>0</v>
      </c>
      <c r="BL50" s="77">
        <f t="shared" si="38"/>
        <v>0</v>
      </c>
      <c r="BM50" s="77">
        <f t="shared" si="39"/>
        <v>0</v>
      </c>
      <c r="BN50" s="77">
        <f t="shared" si="40"/>
        <v>0</v>
      </c>
      <c r="BO50" s="77">
        <f t="shared" si="41"/>
        <v>0</v>
      </c>
      <c r="BP50" s="77">
        <f t="shared" si="42"/>
        <v>0</v>
      </c>
      <c r="BQ50" s="77">
        <f t="shared" si="43"/>
        <v>0</v>
      </c>
      <c r="BR50" s="157">
        <f t="shared" si="44"/>
        <v>0</v>
      </c>
      <c r="BS50" s="77">
        <f t="shared" si="45"/>
        <v>0</v>
      </c>
      <c r="BT50" s="77">
        <f t="shared" si="46"/>
        <v>0</v>
      </c>
      <c r="BU50" s="77">
        <f t="shared" si="47"/>
        <v>0</v>
      </c>
      <c r="BV50" s="77">
        <f t="shared" si="48"/>
        <v>0</v>
      </c>
      <c r="BW50" s="77">
        <f t="shared" si="49"/>
        <v>0</v>
      </c>
      <c r="BX50" s="77">
        <f t="shared" si="50"/>
        <v>0</v>
      </c>
      <c r="BY50" s="77">
        <f>IF(Info!$O$3="Q1",$BS50,IF(Info!$O$3="Q2",$BS50+$BT50,IF(Info!$O$3="Q3",$BS50+$BT50+$BU50,$BR50)))</f>
        <v>0</v>
      </c>
      <c r="BZ50" s="77">
        <f>IF(Info!$O$3="Q1",$BS50,IF(Info!$O$3="Q2",$BT50,IF(Info!$O$3="Q3",$BU50,$BV50)))</f>
        <v>0</v>
      </c>
      <c r="CA50" s="156"/>
    </row>
    <row r="51" spans="1:79" ht="13.95" customHeight="1" x14ac:dyDescent="0.3">
      <c r="A51" s="164"/>
      <c r="B51" s="373" t="s">
        <v>319</v>
      </c>
      <c r="C51" s="166"/>
      <c r="D51" s="157">
        <f t="shared" si="31"/>
        <v>322</v>
      </c>
      <c r="E51" s="755"/>
      <c r="F51" s="755"/>
      <c r="G51" s="755"/>
      <c r="H51" s="755"/>
      <c r="I51" s="755">
        <v>15</v>
      </c>
      <c r="J51" s="755">
        <v>0</v>
      </c>
      <c r="K51" s="755">
        <v>15</v>
      </c>
      <c r="L51" s="755">
        <v>62</v>
      </c>
      <c r="M51" s="755">
        <v>15</v>
      </c>
      <c r="N51" s="755">
        <v>2</v>
      </c>
      <c r="O51" s="372">
        <v>2</v>
      </c>
      <c r="P51" s="372">
        <v>2</v>
      </c>
      <c r="Q51" s="755">
        <v>49</v>
      </c>
      <c r="R51" s="372">
        <v>2</v>
      </c>
      <c r="S51" s="372">
        <v>2</v>
      </c>
      <c r="T51" s="372">
        <v>2</v>
      </c>
      <c r="U51" s="372">
        <v>4</v>
      </c>
      <c r="V51" s="372">
        <v>4</v>
      </c>
      <c r="W51" s="372">
        <v>2</v>
      </c>
      <c r="X51" s="645">
        <v>2</v>
      </c>
      <c r="Y51" s="372">
        <v>2</v>
      </c>
      <c r="Z51" s="372">
        <v>2</v>
      </c>
      <c r="AA51" s="372">
        <v>6</v>
      </c>
      <c r="AB51" s="372">
        <v>2</v>
      </c>
      <c r="AC51" s="671">
        <v>2</v>
      </c>
      <c r="AD51" s="372">
        <v>2</v>
      </c>
      <c r="AE51" s="645"/>
      <c r="AF51" s="372">
        <v>124</v>
      </c>
      <c r="AG51" s="372"/>
      <c r="AH51" s="372"/>
      <c r="AI51" s="372"/>
      <c r="AJ51" s="372"/>
      <c r="AK51" s="372"/>
      <c r="AL51" s="372">
        <v>2</v>
      </c>
      <c r="AM51" s="691"/>
      <c r="AN51" s="682"/>
      <c r="AO51" s="682"/>
      <c r="AP51" s="682"/>
      <c r="AQ51" s="682"/>
      <c r="AR51" s="682"/>
      <c r="AS51" s="682"/>
      <c r="AT51" s="682"/>
      <c r="AU51" s="682"/>
      <c r="AV51" s="705"/>
      <c r="AW51" s="682"/>
      <c r="AX51" s="718"/>
      <c r="AY51" s="718"/>
      <c r="AZ51" s="372"/>
      <c r="BA51" s="372"/>
      <c r="BB51" s="606"/>
      <c r="BC51" s="606"/>
      <c r="BD51" s="606"/>
      <c r="BE51" s="158"/>
      <c r="BF51" s="163">
        <f t="shared" si="32"/>
        <v>0</v>
      </c>
      <c r="BG51" s="77">
        <f t="shared" si="33"/>
        <v>92</v>
      </c>
      <c r="BH51" s="77">
        <f t="shared" si="34"/>
        <v>70</v>
      </c>
      <c r="BI51" s="77">
        <f t="shared" si="35"/>
        <v>10</v>
      </c>
      <c r="BJ51" s="77">
        <f t="shared" si="36"/>
        <v>10</v>
      </c>
      <c r="BK51" s="77">
        <f t="shared" si="37"/>
        <v>14</v>
      </c>
      <c r="BL51" s="77">
        <f t="shared" si="38"/>
        <v>124</v>
      </c>
      <c r="BM51" s="77">
        <f t="shared" si="39"/>
        <v>2</v>
      </c>
      <c r="BN51" s="77">
        <f t="shared" si="40"/>
        <v>0</v>
      </c>
      <c r="BO51" s="77">
        <f t="shared" si="41"/>
        <v>0</v>
      </c>
      <c r="BP51" s="77">
        <f t="shared" si="42"/>
        <v>0</v>
      </c>
      <c r="BQ51" s="77">
        <f t="shared" si="43"/>
        <v>0</v>
      </c>
      <c r="BR51" s="157">
        <f t="shared" si="44"/>
        <v>322</v>
      </c>
      <c r="BS51" s="77">
        <f t="shared" si="45"/>
        <v>162</v>
      </c>
      <c r="BT51" s="77">
        <f t="shared" si="46"/>
        <v>34</v>
      </c>
      <c r="BU51" s="77">
        <f t="shared" si="47"/>
        <v>126</v>
      </c>
      <c r="BV51" s="77">
        <f t="shared" si="48"/>
        <v>0</v>
      </c>
      <c r="BW51" s="77">
        <f t="shared" si="49"/>
        <v>196</v>
      </c>
      <c r="BX51" s="77">
        <f t="shared" si="50"/>
        <v>126</v>
      </c>
      <c r="BY51" s="77">
        <f>IF(Info!$O$3="Q1",$BS51,IF(Info!$O$3="Q2",$BS51+$BT51,IF(Info!$O$3="Q3",$BS51+$BT51+$BU51,$BR51)))</f>
        <v>162</v>
      </c>
      <c r="BZ51" s="77">
        <f>IF(Info!$O$3="Q1",$BS51,IF(Info!$O$3="Q2",$BT51,IF(Info!$O$3="Q3",$BU51,$BV51)))</f>
        <v>162</v>
      </c>
      <c r="CA51" s="156"/>
    </row>
    <row r="52" spans="1:79" ht="13.95" customHeight="1" x14ac:dyDescent="0.3">
      <c r="A52" s="155"/>
      <c r="B52" s="160" t="s">
        <v>320</v>
      </c>
      <c r="C52" s="166"/>
      <c r="D52" s="157">
        <f t="shared" si="31"/>
        <v>67430</v>
      </c>
      <c r="E52" s="719">
        <f t="shared" ref="E52:AJ52" si="53">SUM(E48:E51)</f>
        <v>2049</v>
      </c>
      <c r="F52" s="719">
        <f t="shared" si="53"/>
        <v>2664</v>
      </c>
      <c r="G52" s="161">
        <f t="shared" si="53"/>
        <v>1995</v>
      </c>
      <c r="H52" s="161">
        <f t="shared" si="53"/>
        <v>1447</v>
      </c>
      <c r="I52" s="161">
        <f t="shared" si="53"/>
        <v>1703</v>
      </c>
      <c r="J52" s="161">
        <f t="shared" si="53"/>
        <v>1941</v>
      </c>
      <c r="K52" s="161">
        <f t="shared" si="53"/>
        <v>2392</v>
      </c>
      <c r="L52" s="161">
        <f t="shared" si="53"/>
        <v>2799</v>
      </c>
      <c r="M52" s="161">
        <f t="shared" si="53"/>
        <v>2300</v>
      </c>
      <c r="N52" s="161">
        <f t="shared" si="53"/>
        <v>2439</v>
      </c>
      <c r="O52" s="161">
        <f t="shared" si="53"/>
        <v>2212</v>
      </c>
      <c r="P52" s="161">
        <f t="shared" si="53"/>
        <v>2370</v>
      </c>
      <c r="Q52" s="762">
        <f t="shared" si="53"/>
        <v>2330</v>
      </c>
      <c r="R52" s="161">
        <f t="shared" si="53"/>
        <v>1483</v>
      </c>
      <c r="S52" s="161">
        <f t="shared" si="53"/>
        <v>1267</v>
      </c>
      <c r="T52" s="161">
        <f t="shared" si="53"/>
        <v>1526</v>
      </c>
      <c r="U52" s="161">
        <f t="shared" si="53"/>
        <v>1875</v>
      </c>
      <c r="V52" s="161">
        <f t="shared" si="53"/>
        <v>2198</v>
      </c>
      <c r="W52" s="161">
        <f t="shared" si="53"/>
        <v>1440</v>
      </c>
      <c r="X52" s="161">
        <f t="shared" si="53"/>
        <v>1439</v>
      </c>
      <c r="Y52" s="161">
        <f t="shared" si="53"/>
        <v>1205</v>
      </c>
      <c r="Z52" s="161">
        <f t="shared" si="53"/>
        <v>1257</v>
      </c>
      <c r="AA52" s="161">
        <f t="shared" si="53"/>
        <v>1180</v>
      </c>
      <c r="AB52" s="161">
        <f t="shared" si="53"/>
        <v>1077</v>
      </c>
      <c r="AC52" s="161">
        <f t="shared" si="53"/>
        <v>1792</v>
      </c>
      <c r="AD52" s="161">
        <f t="shared" si="53"/>
        <v>1603</v>
      </c>
      <c r="AE52" s="680">
        <f t="shared" si="53"/>
        <v>1819</v>
      </c>
      <c r="AF52" s="161">
        <f t="shared" si="53"/>
        <v>2124</v>
      </c>
      <c r="AG52" s="161">
        <f t="shared" si="53"/>
        <v>1468</v>
      </c>
      <c r="AH52" s="161">
        <f t="shared" si="53"/>
        <v>1317</v>
      </c>
      <c r="AI52" s="161">
        <f t="shared" si="53"/>
        <v>1134</v>
      </c>
      <c r="AJ52" s="161">
        <f t="shared" si="53"/>
        <v>1689</v>
      </c>
      <c r="AK52" s="161">
        <f t="shared" ref="AK52:BP52" si="54">SUM(AK48:AK51)</f>
        <v>1828</v>
      </c>
      <c r="AL52" s="161">
        <f t="shared" si="54"/>
        <v>2049</v>
      </c>
      <c r="AM52" s="161">
        <f t="shared" si="54"/>
        <v>1233</v>
      </c>
      <c r="AN52" s="683">
        <f t="shared" si="54"/>
        <v>1328</v>
      </c>
      <c r="AO52" s="683">
        <f t="shared" si="54"/>
        <v>1592</v>
      </c>
      <c r="AP52" s="683">
        <f t="shared" si="54"/>
        <v>1866</v>
      </c>
      <c r="AQ52" s="683">
        <f t="shared" si="54"/>
        <v>0</v>
      </c>
      <c r="AR52" s="683">
        <f t="shared" si="54"/>
        <v>0</v>
      </c>
      <c r="AS52" s="683">
        <f t="shared" si="54"/>
        <v>0</v>
      </c>
      <c r="AT52" s="683">
        <f t="shared" si="54"/>
        <v>0</v>
      </c>
      <c r="AU52" s="683">
        <f t="shared" si="54"/>
        <v>0</v>
      </c>
      <c r="AV52" s="704">
        <f t="shared" si="54"/>
        <v>0</v>
      </c>
      <c r="AW52" s="161">
        <f t="shared" si="54"/>
        <v>0</v>
      </c>
      <c r="AX52" s="719">
        <f t="shared" si="54"/>
        <v>0</v>
      </c>
      <c r="AY52" s="719">
        <f t="shared" si="54"/>
        <v>0</v>
      </c>
      <c r="AZ52" s="161">
        <f t="shared" si="54"/>
        <v>0</v>
      </c>
      <c r="BA52" s="161">
        <f t="shared" si="54"/>
        <v>0</v>
      </c>
      <c r="BB52" s="161">
        <f t="shared" si="54"/>
        <v>0</v>
      </c>
      <c r="BC52" s="161">
        <f t="shared" si="54"/>
        <v>0</v>
      </c>
      <c r="BD52" s="161">
        <f t="shared" si="54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ht="13.95" customHeight="1" x14ac:dyDescent="0.3">
      <c r="A53" s="155"/>
      <c r="B53" s="78" t="s">
        <v>321</v>
      </c>
      <c r="C53" s="166"/>
      <c r="D53" s="170">
        <f t="shared" ref="D53:AI53" si="55">IF(D73=0,0,(D27-D26)/D47)</f>
        <v>2.9736824791104679</v>
      </c>
      <c r="E53" s="720">
        <f t="shared" si="55"/>
        <v>2.5729166666666665</v>
      </c>
      <c r="F53" s="720">
        <f t="shared" si="55"/>
        <v>1.9454022988505748</v>
      </c>
      <c r="G53" s="171">
        <f t="shared" si="55"/>
        <v>2.1464872944693574</v>
      </c>
      <c r="H53" s="171">
        <f t="shared" si="55"/>
        <v>2.186026936026936</v>
      </c>
      <c r="I53" s="171">
        <f t="shared" si="55"/>
        <v>2.3048780487804876</v>
      </c>
      <c r="J53" s="171">
        <f t="shared" si="55"/>
        <v>2.2440944881889764</v>
      </c>
      <c r="K53" s="171">
        <f t="shared" si="55"/>
        <v>2.1470588235294117</v>
      </c>
      <c r="L53" s="171">
        <f t="shared" si="55"/>
        <v>2.1119266055045873</v>
      </c>
      <c r="M53" s="171">
        <f t="shared" si="55"/>
        <v>2.3977055449330784</v>
      </c>
      <c r="N53" s="171">
        <f t="shared" si="55"/>
        <v>3.5531135531135529</v>
      </c>
      <c r="O53" s="171">
        <f t="shared" si="55"/>
        <v>2.8458149779735682</v>
      </c>
      <c r="P53" s="171">
        <f t="shared" si="55"/>
        <v>2.88</v>
      </c>
      <c r="Q53" s="764">
        <f t="shared" si="55"/>
        <v>3.0676328502415457</v>
      </c>
      <c r="R53" s="171">
        <f t="shared" si="55"/>
        <v>3.3624557260920898</v>
      </c>
      <c r="S53" s="171">
        <f t="shared" si="55"/>
        <v>2.875</v>
      </c>
      <c r="T53" s="171">
        <f t="shared" si="55"/>
        <v>3.2076271186440679</v>
      </c>
      <c r="U53" s="171">
        <f t="shared" si="55"/>
        <v>3.7253886010362693</v>
      </c>
      <c r="V53" s="171">
        <f t="shared" si="55"/>
        <v>3.9966329966329965</v>
      </c>
      <c r="W53" s="79">
        <f t="shared" si="55"/>
        <v>3.8284960422163588</v>
      </c>
      <c r="X53" s="79">
        <f t="shared" si="55"/>
        <v>3.2148760330578514</v>
      </c>
      <c r="Y53" s="171">
        <f t="shared" si="55"/>
        <v>3.141025641025641</v>
      </c>
      <c r="Z53" s="171">
        <f t="shared" si="55"/>
        <v>3.1640625</v>
      </c>
      <c r="AA53" s="171">
        <f t="shared" si="55"/>
        <v>2.5194346289752652</v>
      </c>
      <c r="AB53" s="171">
        <f t="shared" si="55"/>
        <v>4.3935309973045822</v>
      </c>
      <c r="AC53" s="171">
        <f t="shared" si="55"/>
        <v>3.514644351464435</v>
      </c>
      <c r="AD53" s="171">
        <f t="shared" si="55"/>
        <v>3.1481481481481484</v>
      </c>
      <c r="AE53" s="171">
        <f t="shared" si="55"/>
        <v>2.9623655913978495</v>
      </c>
      <c r="AF53" s="171">
        <f t="shared" si="55"/>
        <v>3.7389380530973453</v>
      </c>
      <c r="AG53" s="171">
        <f t="shared" si="55"/>
        <v>3.7542372881355934</v>
      </c>
      <c r="AH53" s="171">
        <f t="shared" si="55"/>
        <v>4.5033112582781456</v>
      </c>
      <c r="AI53" s="171">
        <f t="shared" si="55"/>
        <v>3.5737704918032787</v>
      </c>
      <c r="AJ53" s="171">
        <f t="shared" ref="AJ53:BD53" si="56">IF(AJ73=0,0,(AJ27-AJ26)/AJ47)</f>
        <v>3.1130952380952381</v>
      </c>
      <c r="AK53" s="171">
        <f t="shared" si="56"/>
        <v>3.6085106382978722</v>
      </c>
      <c r="AL53" s="171">
        <f t="shared" si="56"/>
        <v>3.9653846153846155</v>
      </c>
      <c r="AM53" s="171">
        <f t="shared" si="56"/>
        <v>2.7086776859504131</v>
      </c>
      <c r="AN53" s="684">
        <f t="shared" si="56"/>
        <v>2.1655172413793102</v>
      </c>
      <c r="AO53" s="684">
        <f t="shared" si="56"/>
        <v>2.9183673469387754</v>
      </c>
      <c r="AP53" s="684">
        <f t="shared" si="56"/>
        <v>3.0448430493273544</v>
      </c>
      <c r="AQ53" s="684">
        <f t="shared" si="56"/>
        <v>0</v>
      </c>
      <c r="AR53" s="684">
        <f t="shared" si="56"/>
        <v>0</v>
      </c>
      <c r="AS53" s="684">
        <f t="shared" si="56"/>
        <v>0</v>
      </c>
      <c r="AT53" s="684">
        <f t="shared" si="56"/>
        <v>0</v>
      </c>
      <c r="AU53" s="684">
        <f t="shared" si="56"/>
        <v>0</v>
      </c>
      <c r="AV53" s="703">
        <f t="shared" si="56"/>
        <v>0</v>
      </c>
      <c r="AW53" s="171">
        <f t="shared" si="56"/>
        <v>0</v>
      </c>
      <c r="AX53" s="720">
        <f t="shared" si="56"/>
        <v>0</v>
      </c>
      <c r="AY53" s="720">
        <f t="shared" si="56"/>
        <v>0</v>
      </c>
      <c r="AZ53" s="171">
        <f t="shared" si="56"/>
        <v>0</v>
      </c>
      <c r="BA53" s="171">
        <f t="shared" si="56"/>
        <v>0</v>
      </c>
      <c r="BB53" s="171">
        <f t="shared" si="56"/>
        <v>0</v>
      </c>
      <c r="BC53" s="171">
        <f t="shared" si="56"/>
        <v>0</v>
      </c>
      <c r="BD53" s="171">
        <f t="shared" si="56"/>
        <v>0</v>
      </c>
      <c r="BE53" s="158"/>
      <c r="BF53" s="172">
        <f t="shared" ref="BF53:BX53" si="57">IF(BF73=0,0,(BF27-BF26)/BF47)</f>
        <v>2.1865222623345368</v>
      </c>
      <c r="BG53" s="171">
        <f t="shared" si="57"/>
        <v>2.1907151819322461</v>
      </c>
      <c r="BH53" s="171">
        <f t="shared" si="57"/>
        <v>2.7652173913043478</v>
      </c>
      <c r="BI53" s="171">
        <f t="shared" si="57"/>
        <v>3.314343163538874</v>
      </c>
      <c r="BJ53" s="171">
        <f t="shared" si="57"/>
        <v>3.6590463749183542</v>
      </c>
      <c r="BK53" s="171">
        <f t="shared" si="57"/>
        <v>3.4794176706827309</v>
      </c>
      <c r="BL53" s="171">
        <f t="shared" si="57"/>
        <v>3.7271418286537079</v>
      </c>
      <c r="BM53" s="171">
        <f t="shared" si="57"/>
        <v>3.6122931442080377</v>
      </c>
      <c r="BN53" s="171">
        <f t="shared" si="57"/>
        <v>2.6839594514013116</v>
      </c>
      <c r="BO53" s="171">
        <f t="shared" si="57"/>
        <v>0</v>
      </c>
      <c r="BP53" s="171">
        <f t="shared" si="57"/>
        <v>0</v>
      </c>
      <c r="BQ53" s="171">
        <f t="shared" si="57"/>
        <v>0</v>
      </c>
      <c r="BR53" s="173">
        <f t="shared" si="57"/>
        <v>2.9736824791104679</v>
      </c>
      <c r="BS53" s="171">
        <f t="shared" si="57"/>
        <v>2.389190051020408</v>
      </c>
      <c r="BT53" s="171">
        <f t="shared" si="57"/>
        <v>3.4851445663010967</v>
      </c>
      <c r="BU53" s="171">
        <f t="shared" si="57"/>
        <v>3.2551124744376279</v>
      </c>
      <c r="BV53" s="171">
        <f t="shared" si="57"/>
        <v>0</v>
      </c>
      <c r="BW53" s="171">
        <f t="shared" si="57"/>
        <v>2.876140692832462</v>
      </c>
      <c r="BX53" s="171">
        <f t="shared" si="57"/>
        <v>3.2551124744376279</v>
      </c>
      <c r="BY53" s="171">
        <f>IF(Info!$O$3="Q1",$BS53,IF(Info!$O$3="Q2",$BS53+$BT53,IF(Info!$O$3="Q3",$BS53+$BT53+$BU53,$BR53)))</f>
        <v>2.389190051020408</v>
      </c>
      <c r="BZ53" s="171">
        <f>IF(Info!$O$3="Q1",$BS53,IF(Info!$O$3="Q2",$BT53,IF(Info!$O$3="Q3",$BU53,$BV53)))</f>
        <v>2.389190051020408</v>
      </c>
      <c r="CA53" s="156"/>
    </row>
    <row r="54" spans="1:79" ht="13.95" customHeight="1" x14ac:dyDescent="0.3">
      <c r="A54" s="155"/>
      <c r="B54" s="373" t="s">
        <v>322</v>
      </c>
      <c r="C54" s="166"/>
      <c r="D54" s="157">
        <f>SUM(E54:BD54)</f>
        <v>16820</v>
      </c>
      <c r="E54" s="372">
        <f>438</f>
        <v>438</v>
      </c>
      <c r="F54" s="741">
        <v>382</v>
      </c>
      <c r="G54" s="741">
        <v>665</v>
      </c>
      <c r="H54" s="741">
        <v>488</v>
      </c>
      <c r="I54" s="741">
        <v>363</v>
      </c>
      <c r="J54" s="741">
        <v>451</v>
      </c>
      <c r="K54" s="372">
        <v>463</v>
      </c>
      <c r="L54" s="752">
        <v>633</v>
      </c>
      <c r="M54" s="755">
        <v>525</v>
      </c>
      <c r="N54" s="755">
        <v>424</v>
      </c>
      <c r="O54" s="372">
        <v>318</v>
      </c>
      <c r="P54" s="372">
        <v>404</v>
      </c>
      <c r="Q54" s="755">
        <v>669</v>
      </c>
      <c r="R54" s="372">
        <v>566</v>
      </c>
      <c r="S54" s="372">
        <v>351</v>
      </c>
      <c r="T54" s="372">
        <v>366</v>
      </c>
      <c r="U54" s="372">
        <v>380</v>
      </c>
      <c r="V54" s="372">
        <v>545</v>
      </c>
      <c r="W54" s="372">
        <v>555</v>
      </c>
      <c r="X54" s="372">
        <v>372</v>
      </c>
      <c r="Y54" s="372">
        <v>327</v>
      </c>
      <c r="Z54" s="372">
        <v>416</v>
      </c>
      <c r="AA54" s="372">
        <v>597</v>
      </c>
      <c r="AB54" s="372">
        <v>620</v>
      </c>
      <c r="AC54" s="372">
        <v>372</v>
      </c>
      <c r="AD54" s="372">
        <v>312</v>
      </c>
      <c r="AE54" s="372">
        <v>385</v>
      </c>
      <c r="AF54" s="372">
        <v>617</v>
      </c>
      <c r="AG54" s="372">
        <v>488</v>
      </c>
      <c r="AH54" s="372">
        <v>350</v>
      </c>
      <c r="AI54" s="372">
        <v>312</v>
      </c>
      <c r="AJ54" s="372">
        <v>362</v>
      </c>
      <c r="AK54" s="372">
        <v>348</v>
      </c>
      <c r="AL54" s="372">
        <v>551</v>
      </c>
      <c r="AM54" s="372">
        <v>458</v>
      </c>
      <c r="AN54" s="682">
        <v>292</v>
      </c>
      <c r="AO54" s="682">
        <v>292</v>
      </c>
      <c r="AP54" s="682">
        <v>363</v>
      </c>
      <c r="AQ54" s="682"/>
      <c r="AR54" s="682"/>
      <c r="AS54" s="682"/>
      <c r="AT54" s="682"/>
      <c r="AU54" s="682"/>
      <c r="AV54" s="705"/>
      <c r="AW54" s="682"/>
      <c r="AX54" s="718"/>
      <c r="AY54" s="718"/>
      <c r="AZ54" s="372"/>
      <c r="BA54" s="372"/>
      <c r="BB54" s="372"/>
      <c r="BC54" s="372"/>
      <c r="BD54" s="372"/>
      <c r="BE54" s="158"/>
      <c r="BF54" s="163">
        <f>SUM(E54:H54)</f>
        <v>1973</v>
      </c>
      <c r="BG54" s="77">
        <f>SUM(I54:L54)</f>
        <v>1910</v>
      </c>
      <c r="BH54" s="77">
        <f>SUM(M54:Q54)</f>
        <v>2340</v>
      </c>
      <c r="BI54" s="77">
        <f>SUM(R54:U54)</f>
        <v>1663</v>
      </c>
      <c r="BJ54" s="77">
        <f>SUM(V54:Y54)</f>
        <v>1799</v>
      </c>
      <c r="BK54" s="77">
        <f>SUM(Z54:AD54)</f>
        <v>2317</v>
      </c>
      <c r="BL54" s="77">
        <f>SUM(AE54:AH54)</f>
        <v>1840</v>
      </c>
      <c r="BM54" s="77">
        <f>SUM(AI54:AL54)</f>
        <v>1573</v>
      </c>
      <c r="BN54" s="77">
        <f>SUM(AM54:AQ54)</f>
        <v>1405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16820</v>
      </c>
      <c r="BS54" s="77">
        <f>SUM(BF54:BH54)</f>
        <v>6223</v>
      </c>
      <c r="BT54" s="77">
        <f>SUM(BI54:BK54)</f>
        <v>5779</v>
      </c>
      <c r="BU54" s="77">
        <f>SUM(BL54:BN54)</f>
        <v>4818</v>
      </c>
      <c r="BV54" s="77">
        <f>SUM(BO54:BQ54)</f>
        <v>0</v>
      </c>
      <c r="BW54" s="77">
        <f>SUM(BF54:BK54)</f>
        <v>12002</v>
      </c>
      <c r="BX54" s="77">
        <f>SUM(BL54:BQ54)</f>
        <v>4818</v>
      </c>
      <c r="BY54" s="77">
        <f>IF(Info!$O$3="Q1",$BS54,IF(Info!$O$3="Q2",$BS54+$BT54,IF(Info!$O$3="Q3",$BS54+$BT54+$BU54,$BR54)))</f>
        <v>6223</v>
      </c>
      <c r="BZ54" s="77">
        <f>IF(Info!$O$3="Q1",$BS54,IF(Info!$O$3="Q2",$BT54,IF(Info!$O$3="Q3",$BU54,$BV54)))</f>
        <v>6223</v>
      </c>
      <c r="CA54" s="156"/>
    </row>
    <row r="55" spans="1:79" ht="13.95" customHeight="1" x14ac:dyDescent="0.3">
      <c r="A55" s="155"/>
      <c r="B55" s="373" t="s">
        <v>323</v>
      </c>
      <c r="C55" s="166"/>
      <c r="D55" s="157">
        <f>SUM(E55:BD55)</f>
        <v>3766.2499999999995</v>
      </c>
      <c r="E55" s="372">
        <v>78.5</v>
      </c>
      <c r="F55" s="741">
        <v>113.5</v>
      </c>
      <c r="G55" s="741">
        <v>123</v>
      </c>
      <c r="H55" s="741">
        <v>177.2</v>
      </c>
      <c r="I55" s="741">
        <v>108.5</v>
      </c>
      <c r="J55" s="741">
        <v>109</v>
      </c>
      <c r="K55" s="372">
        <v>108</v>
      </c>
      <c r="L55" s="752">
        <v>119.5</v>
      </c>
      <c r="M55" s="755">
        <v>116</v>
      </c>
      <c r="N55" s="755">
        <v>98.5</v>
      </c>
      <c r="O55" s="372">
        <v>94</v>
      </c>
      <c r="P55" s="372">
        <v>91.5</v>
      </c>
      <c r="Q55" s="755">
        <v>107.25</v>
      </c>
      <c r="R55" s="372">
        <v>94</v>
      </c>
      <c r="S55" s="372">
        <v>79</v>
      </c>
      <c r="T55" s="372">
        <v>57.75</v>
      </c>
      <c r="U55" s="372">
        <v>99</v>
      </c>
      <c r="V55" s="372">
        <v>100</v>
      </c>
      <c r="W55" s="372">
        <v>100</v>
      </c>
      <c r="X55" s="372">
        <v>100</v>
      </c>
      <c r="Y55" s="372">
        <v>88</v>
      </c>
      <c r="Z55" s="372">
        <v>100</v>
      </c>
      <c r="AA55" s="372">
        <v>100</v>
      </c>
      <c r="AB55" s="372">
        <v>93.85</v>
      </c>
      <c r="AC55" s="372">
        <v>100</v>
      </c>
      <c r="AD55" s="372">
        <v>93.85</v>
      </c>
      <c r="AE55" s="372">
        <v>93.85</v>
      </c>
      <c r="AF55" s="372">
        <v>84</v>
      </c>
      <c r="AG55" s="372">
        <v>99.5</v>
      </c>
      <c r="AH55" s="372">
        <v>87.5</v>
      </c>
      <c r="AI55" s="372">
        <v>97.5</v>
      </c>
      <c r="AJ55" s="372">
        <v>79</v>
      </c>
      <c r="AK55" s="372">
        <v>99</v>
      </c>
      <c r="AL55" s="372">
        <v>89</v>
      </c>
      <c r="AM55" s="372">
        <v>100</v>
      </c>
      <c r="AN55" s="682">
        <v>97</v>
      </c>
      <c r="AO55" s="682">
        <v>89</v>
      </c>
      <c r="AP55" s="372">
        <v>101</v>
      </c>
      <c r="AQ55" s="682"/>
      <c r="AR55" s="699"/>
      <c r="AS55" s="682"/>
      <c r="AT55" s="682"/>
      <c r="AU55" s="682"/>
      <c r="AV55" s="705"/>
      <c r="AW55" s="682"/>
      <c r="AX55" s="718"/>
      <c r="AY55" s="718"/>
      <c r="AZ55" s="372"/>
      <c r="BA55" s="372"/>
      <c r="BB55" s="372"/>
      <c r="BC55" s="372"/>
      <c r="BD55" s="372"/>
      <c r="BE55" s="158"/>
      <c r="BF55" s="163">
        <f>SUM(E55:H55)</f>
        <v>492.2</v>
      </c>
      <c r="BG55" s="77">
        <f>SUM(I55:L55)</f>
        <v>445</v>
      </c>
      <c r="BH55" s="77">
        <f>SUM(M55:Q55)</f>
        <v>507.25</v>
      </c>
      <c r="BI55" s="77">
        <f>SUM(R55:U55)</f>
        <v>329.75</v>
      </c>
      <c r="BJ55" s="77">
        <f>SUM(V55:Y55)</f>
        <v>388</v>
      </c>
      <c r="BK55" s="77">
        <f>SUM(Z55:AD55)</f>
        <v>487.70000000000005</v>
      </c>
      <c r="BL55" s="77">
        <f>SUM(AE55:AH55)</f>
        <v>364.85</v>
      </c>
      <c r="BM55" s="77">
        <f>SUM(AI55:AL55)</f>
        <v>364.5</v>
      </c>
      <c r="BN55" s="77">
        <f>SUM(AM55:AQ55)</f>
        <v>387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3766.2499999999995</v>
      </c>
      <c r="BS55" s="77">
        <f>SUM(BF55:BH55)</f>
        <v>1444.45</v>
      </c>
      <c r="BT55" s="77">
        <f>SUM(BI55:BK55)</f>
        <v>1205.45</v>
      </c>
      <c r="BU55" s="77">
        <f>SUM(BL55:BN55)</f>
        <v>1116.3499999999999</v>
      </c>
      <c r="BV55" s="77">
        <f>SUM(BO55:BQ55)</f>
        <v>0</v>
      </c>
      <c r="BW55" s="77">
        <f>SUM(BF55:BK55)</f>
        <v>2649.8999999999996</v>
      </c>
      <c r="BX55" s="77">
        <f>SUM(BL55:BQ55)</f>
        <v>1116.3499999999999</v>
      </c>
      <c r="BY55" s="77">
        <f>IF(Info!$O$3="Q1",$BS55,IF(Info!$O$3="Q2",$BS55+$BT55,IF(Info!$O$3="Q3",$BS55+$BT55+$BU55,$BR55)))</f>
        <v>1444.45</v>
      </c>
      <c r="BZ55" s="77">
        <f>IF(Info!$O$3="Q1",$BS55,IF(Info!$O$3="Q2",$BT55,IF(Info!$O$3="Q3",$BU55,$BV55)))</f>
        <v>1444.45</v>
      </c>
      <c r="CA55" s="156"/>
    </row>
    <row r="56" spans="1:79" ht="13.95" customHeight="1" x14ac:dyDescent="0.3">
      <c r="A56" s="155"/>
      <c r="B56" s="373" t="s">
        <v>324</v>
      </c>
      <c r="C56" s="166"/>
      <c r="D56" s="157">
        <f>SUM(E56:BD56)</f>
        <v>0</v>
      </c>
      <c r="E56" s="372"/>
      <c r="F56" s="372"/>
      <c r="G56" s="372"/>
      <c r="H56" s="372"/>
      <c r="I56" s="372"/>
      <c r="J56" s="372"/>
      <c r="K56" s="372"/>
      <c r="L56" s="372"/>
      <c r="M56" s="755"/>
      <c r="N56" s="755"/>
      <c r="O56" s="372"/>
      <c r="P56" s="372"/>
      <c r="Q56" s="755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372"/>
      <c r="AN56" s="682"/>
      <c r="AO56" s="682"/>
      <c r="AP56" s="682"/>
      <c r="AQ56" s="682"/>
      <c r="AR56" s="682"/>
      <c r="AS56" s="682"/>
      <c r="AT56" s="682"/>
      <c r="AU56" s="682"/>
      <c r="AV56" s="705"/>
      <c r="AW56" s="682"/>
      <c r="AX56" s="718"/>
      <c r="AY56" s="718"/>
      <c r="AZ56" s="372"/>
      <c r="BA56" s="372"/>
      <c r="BB56" s="372"/>
      <c r="BC56" s="372"/>
      <c r="BD56" s="372"/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ht="13.95" customHeight="1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3.95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692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ht="13.95" customHeight="1" x14ac:dyDescent="0.3">
      <c r="A59" s="155"/>
      <c r="B59" s="78" t="s">
        <v>326</v>
      </c>
      <c r="C59" s="166"/>
      <c r="D59" s="43">
        <f t="shared" ref="D59:AI59" si="58">IF(D$73=0,0,D74/D27)</f>
        <v>5.6173241586830986</v>
      </c>
      <c r="E59" s="44">
        <f t="shared" si="58"/>
        <v>10.236954565901936</v>
      </c>
      <c r="F59" s="44">
        <f t="shared" si="58"/>
        <v>7.1077055637616944</v>
      </c>
      <c r="G59" s="44">
        <f t="shared" si="58"/>
        <v>4.2256847725162494</v>
      </c>
      <c r="H59" s="44">
        <f t="shared" si="58"/>
        <v>3.3433448851238614</v>
      </c>
      <c r="I59" s="44">
        <f t="shared" si="58"/>
        <v>11.712301587301587</v>
      </c>
      <c r="J59" s="44">
        <f t="shared" si="58"/>
        <v>9.7261208576998062</v>
      </c>
      <c r="K59" s="44">
        <f t="shared" si="58"/>
        <v>8.2052283105022834</v>
      </c>
      <c r="L59" s="44">
        <f t="shared" si="58"/>
        <v>5.0827758470894882</v>
      </c>
      <c r="M59" s="44">
        <f t="shared" si="58"/>
        <v>3.5171119085592775</v>
      </c>
      <c r="N59" s="44">
        <f t="shared" si="58"/>
        <v>11.073539518900343</v>
      </c>
      <c r="O59" s="44">
        <f t="shared" si="58"/>
        <v>9.4117389060887522</v>
      </c>
      <c r="P59" s="44">
        <f t="shared" si="58"/>
        <v>8.1254372427983554</v>
      </c>
      <c r="Q59" s="693">
        <f t="shared" si="58"/>
        <v>4.7219160104986884</v>
      </c>
      <c r="R59" s="44">
        <f t="shared" si="58"/>
        <v>3.17606800093633</v>
      </c>
      <c r="S59" s="44">
        <f t="shared" si="58"/>
        <v>12.227925389157274</v>
      </c>
      <c r="T59" s="44">
        <f t="shared" si="58"/>
        <v>8.6475451343020691</v>
      </c>
      <c r="U59" s="44">
        <f t="shared" si="58"/>
        <v>6.7982498840982846</v>
      </c>
      <c r="V59" s="44">
        <f t="shared" si="58"/>
        <v>4.4180005616399889</v>
      </c>
      <c r="W59" s="44">
        <f t="shared" si="58"/>
        <v>2.955576613829543</v>
      </c>
      <c r="X59" s="44">
        <f t="shared" si="58"/>
        <v>10.133676092544988</v>
      </c>
      <c r="Y59" s="44">
        <f t="shared" si="58"/>
        <v>8.7986507936507934</v>
      </c>
      <c r="Z59" s="44">
        <f t="shared" si="58"/>
        <v>5.8344958847736628</v>
      </c>
      <c r="AA59" s="44">
        <f t="shared" si="58"/>
        <v>4.5850864890135581</v>
      </c>
      <c r="AB59" s="44">
        <f t="shared" si="58"/>
        <v>2.8646191206543965</v>
      </c>
      <c r="AC59" s="44">
        <f t="shared" si="58"/>
        <v>9.0332142857142852</v>
      </c>
      <c r="AD59" s="44">
        <f t="shared" si="58"/>
        <v>9.2143557422969185</v>
      </c>
      <c r="AE59" s="44">
        <f t="shared" si="58"/>
        <v>8.708726557773744</v>
      </c>
      <c r="AF59" s="44">
        <f t="shared" si="58"/>
        <v>6.6321499013806724</v>
      </c>
      <c r="AG59" s="44">
        <f t="shared" si="58"/>
        <v>2.2494087928625177</v>
      </c>
      <c r="AH59" s="44">
        <f t="shared" si="58"/>
        <v>10.565845588235296</v>
      </c>
      <c r="AI59" s="44">
        <f t="shared" si="58"/>
        <v>9.7322120285423033</v>
      </c>
      <c r="AJ59" s="44">
        <f t="shared" ref="AJ59:BD59" si="59">IF(AJ$73=0,0,AJ74/AJ27)</f>
        <v>10.218642447418739</v>
      </c>
      <c r="AK59" s="44">
        <f t="shared" si="59"/>
        <v>4.4314268867924529</v>
      </c>
      <c r="AL59" s="44">
        <f t="shared" si="59"/>
        <v>5.86352247009376</v>
      </c>
      <c r="AM59" s="44">
        <f t="shared" si="59"/>
        <v>2.5432684973302826</v>
      </c>
      <c r="AN59" s="44">
        <f t="shared" si="59"/>
        <v>10.654458598726114</v>
      </c>
      <c r="AO59" s="44">
        <f t="shared" si="59"/>
        <v>11.322173659673661</v>
      </c>
      <c r="AP59" s="44">
        <f t="shared" si="59"/>
        <v>7.3541482572410413</v>
      </c>
      <c r="AQ59" s="44">
        <f t="shared" si="59"/>
        <v>0</v>
      </c>
      <c r="AR59" s="693">
        <f t="shared" si="59"/>
        <v>0</v>
      </c>
      <c r="AS59" s="44">
        <f t="shared" si="59"/>
        <v>0</v>
      </c>
      <c r="AT59" s="44">
        <f t="shared" si="59"/>
        <v>0</v>
      </c>
      <c r="AU59" s="44">
        <f t="shared" si="59"/>
        <v>0</v>
      </c>
      <c r="AV59" s="44">
        <f t="shared" si="59"/>
        <v>0</v>
      </c>
      <c r="AW59" s="44">
        <f t="shared" si="59"/>
        <v>0</v>
      </c>
      <c r="AX59" s="44">
        <f t="shared" si="59"/>
        <v>0</v>
      </c>
      <c r="AY59" s="44">
        <f t="shared" si="59"/>
        <v>0</v>
      </c>
      <c r="AZ59" s="44">
        <f t="shared" si="59"/>
        <v>0</v>
      </c>
      <c r="BA59" s="44">
        <f t="shared" si="59"/>
        <v>0</v>
      </c>
      <c r="BB59" s="44">
        <f t="shared" si="59"/>
        <v>0</v>
      </c>
      <c r="BC59" s="44">
        <f t="shared" si="59"/>
        <v>0</v>
      </c>
      <c r="BD59" s="44">
        <f t="shared" si="59"/>
        <v>0</v>
      </c>
      <c r="BE59" s="175"/>
      <c r="BF59" s="79">
        <f t="shared" ref="BF59:BX59" si="60">IF(BF$73=0,0,BF74/BF27)</f>
        <v>4.9804164373509456</v>
      </c>
      <c r="BG59" s="44">
        <f t="shared" si="60"/>
        <v>8.3076818442153506</v>
      </c>
      <c r="BH59" s="44">
        <f t="shared" si="60"/>
        <v>6.1079692154915586</v>
      </c>
      <c r="BI59" s="44">
        <f t="shared" si="60"/>
        <v>5.6770711156049876</v>
      </c>
      <c r="BJ59" s="44">
        <f t="shared" si="60"/>
        <v>5.0289643579673919</v>
      </c>
      <c r="BK59" s="44">
        <f t="shared" si="60"/>
        <v>4.8583718078199398</v>
      </c>
      <c r="BL59" s="44">
        <f t="shared" si="60"/>
        <v>4.7446139978108306</v>
      </c>
      <c r="BM59" s="44">
        <f t="shared" si="60"/>
        <v>7.0393842713787089</v>
      </c>
      <c r="BN59" s="44">
        <f t="shared" si="60"/>
        <v>5.5163741390802041</v>
      </c>
      <c r="BO59" s="44">
        <f t="shared" si="60"/>
        <v>0</v>
      </c>
      <c r="BP59" s="44">
        <f t="shared" si="60"/>
        <v>0</v>
      </c>
      <c r="BQ59" s="44">
        <f t="shared" si="60"/>
        <v>0</v>
      </c>
      <c r="BR59" s="45">
        <f t="shared" si="60"/>
        <v>5.6173241586830986</v>
      </c>
      <c r="BS59" s="44">
        <f t="shared" si="60"/>
        <v>6.2104120787454118</v>
      </c>
      <c r="BT59" s="44">
        <f t="shared" si="60"/>
        <v>5.1446818857992902</v>
      </c>
      <c r="BU59" s="44">
        <f t="shared" si="60"/>
        <v>5.5681188157688082</v>
      </c>
      <c r="BV59" s="44">
        <f t="shared" si="60"/>
        <v>0</v>
      </c>
      <c r="BW59" s="44">
        <f t="shared" si="60"/>
        <v>5.6366255429257919</v>
      </c>
      <c r="BX59" s="44">
        <f t="shared" si="60"/>
        <v>5.5681188157688082</v>
      </c>
      <c r="BY59" s="44">
        <f>IF(Info!$O$3="Q1",$BS59,IF(Info!$O$3="Q2",$BS59+$BT59,IF(Info!$O$3="Q3",$BS59+$BT59+$BU59,$BR59)))</f>
        <v>6.2104120787454118</v>
      </c>
      <c r="BZ59" s="44">
        <f>IF(Info!$O$3="Q1",$BS59,IF(Info!$O$3="Q2",$BT59,IF(Info!$O$3="Q3",$BU59,$BV59)))</f>
        <v>6.2104120787454118</v>
      </c>
      <c r="CA59" s="156"/>
    </row>
    <row r="60" spans="1:79" ht="13.95" customHeight="1" x14ac:dyDescent="0.3">
      <c r="A60" s="155"/>
      <c r="B60" s="78" t="s">
        <v>327</v>
      </c>
      <c r="C60" s="166"/>
      <c r="D60" s="178">
        <f t="shared" ref="D60:AI60" si="61">IF(D$73=0,0,D74/D54)</f>
        <v>15.094304399524377</v>
      </c>
      <c r="E60" s="79">
        <f t="shared" si="61"/>
        <v>17.318683409436836</v>
      </c>
      <c r="F60" s="79">
        <f t="shared" si="61"/>
        <v>12.596640488656197</v>
      </c>
      <c r="G60" s="79">
        <f t="shared" si="61"/>
        <v>9.1249373433583969</v>
      </c>
      <c r="H60" s="79">
        <f t="shared" si="61"/>
        <v>17.79234972677596</v>
      </c>
      <c r="I60" s="79">
        <f t="shared" si="61"/>
        <v>24.392561983471076</v>
      </c>
      <c r="J60" s="79">
        <f t="shared" si="61"/>
        <v>18.438654841093868</v>
      </c>
      <c r="K60" s="79">
        <f t="shared" si="61"/>
        <v>12.936969042476601</v>
      </c>
      <c r="L60" s="79">
        <f t="shared" si="61"/>
        <v>9.2421406003159561</v>
      </c>
      <c r="M60" s="79">
        <f t="shared" si="61"/>
        <v>16.801746031746035</v>
      </c>
      <c r="N60" s="79">
        <f t="shared" si="61"/>
        <v>25.333333333333336</v>
      </c>
      <c r="O60" s="79">
        <f t="shared" si="61"/>
        <v>19.119444444444444</v>
      </c>
      <c r="P60" s="79">
        <f t="shared" si="61"/>
        <v>13.032879537953797</v>
      </c>
      <c r="Q60" s="765">
        <f t="shared" si="61"/>
        <v>8.9638764324862983</v>
      </c>
      <c r="R60" s="79">
        <f t="shared" si="61"/>
        <v>15.981345700824502</v>
      </c>
      <c r="S60" s="79">
        <f t="shared" si="61"/>
        <v>21.634021842355178</v>
      </c>
      <c r="T60" s="79">
        <f t="shared" si="61"/>
        <v>17.885769581056465</v>
      </c>
      <c r="U60" s="79">
        <f t="shared" si="61"/>
        <v>12.863004385964912</v>
      </c>
      <c r="V60" s="79">
        <f t="shared" si="61"/>
        <v>9.6223241590214066</v>
      </c>
      <c r="W60" s="79">
        <f t="shared" si="61"/>
        <v>15.454204204204204</v>
      </c>
      <c r="X60" s="79">
        <f t="shared" si="61"/>
        <v>21.193548387096776</v>
      </c>
      <c r="Y60" s="79">
        <f t="shared" si="61"/>
        <v>19.77678389398573</v>
      </c>
      <c r="Z60" s="79">
        <f t="shared" si="61"/>
        <v>11.360436698717949</v>
      </c>
      <c r="AA60" s="79">
        <f t="shared" si="61"/>
        <v>10.951982132886657</v>
      </c>
      <c r="AB60" s="79">
        <f t="shared" si="61"/>
        <v>15.062352150537633</v>
      </c>
      <c r="AC60" s="79">
        <f t="shared" si="61"/>
        <v>20.397580645161291</v>
      </c>
      <c r="AD60" s="79">
        <f t="shared" si="61"/>
        <v>17.572248931623928</v>
      </c>
      <c r="AE60" s="79">
        <f t="shared" si="61"/>
        <v>12.463658008658008</v>
      </c>
      <c r="AF60" s="79">
        <f t="shared" si="61"/>
        <v>9.082928146947598</v>
      </c>
      <c r="AG60" s="79">
        <f t="shared" si="61"/>
        <v>14.293886612021858</v>
      </c>
      <c r="AH60" s="79">
        <f t="shared" si="61"/>
        <v>20.527928571428575</v>
      </c>
      <c r="AI60" s="79">
        <f t="shared" si="61"/>
        <v>20.400213675213674</v>
      </c>
      <c r="AJ60" s="79">
        <f t="shared" ref="AJ60:BD60" si="62">IF(AJ$73=0,0,AJ74/AJ54)</f>
        <v>14.763397790055249</v>
      </c>
      <c r="AK60" s="79">
        <f t="shared" si="62"/>
        <v>10.798419540229887</v>
      </c>
      <c r="AL60" s="79">
        <f t="shared" si="62"/>
        <v>10.971491228070176</v>
      </c>
      <c r="AM60" s="79">
        <f t="shared" si="62"/>
        <v>14.559934497816595</v>
      </c>
      <c r="AN60" s="79">
        <f t="shared" si="62"/>
        <v>22.914383561643831</v>
      </c>
      <c r="AO60" s="79">
        <f t="shared" si="62"/>
        <v>22.179052511415527</v>
      </c>
      <c r="AP60" s="79">
        <f t="shared" si="62"/>
        <v>13.756106519742884</v>
      </c>
      <c r="AQ60" s="79">
        <f t="shared" si="62"/>
        <v>0</v>
      </c>
      <c r="AR60" s="694">
        <f t="shared" si="62"/>
        <v>0</v>
      </c>
      <c r="AS60" s="79">
        <f t="shared" si="62"/>
        <v>0</v>
      </c>
      <c r="AT60" s="79">
        <f t="shared" si="62"/>
        <v>0</v>
      </c>
      <c r="AU60" s="79">
        <f t="shared" si="62"/>
        <v>0</v>
      </c>
      <c r="AV60" s="79">
        <f t="shared" si="62"/>
        <v>0</v>
      </c>
      <c r="AW60" s="79">
        <f t="shared" si="62"/>
        <v>0</v>
      </c>
      <c r="AX60" s="79">
        <f t="shared" si="62"/>
        <v>0</v>
      </c>
      <c r="AY60" s="79">
        <f t="shared" si="62"/>
        <v>0</v>
      </c>
      <c r="AZ60" s="79">
        <f t="shared" si="62"/>
        <v>0</v>
      </c>
      <c r="BA60" s="79">
        <f t="shared" si="62"/>
        <v>0</v>
      </c>
      <c r="BB60" s="79">
        <f t="shared" si="62"/>
        <v>0</v>
      </c>
      <c r="BC60" s="79">
        <f t="shared" si="62"/>
        <v>0</v>
      </c>
      <c r="BD60" s="79">
        <f t="shared" si="62"/>
        <v>0</v>
      </c>
      <c r="BE60" s="175"/>
      <c r="BF60" s="79">
        <f t="shared" ref="BF60:BX60" si="63">IF(BF$73=0,0,BF74/BF54)</f>
        <v>13.759883426254437</v>
      </c>
      <c r="BG60" s="79">
        <f t="shared" si="63"/>
        <v>15.188704188481678</v>
      </c>
      <c r="BH60" s="79">
        <f t="shared" si="63"/>
        <v>15.771089743589743</v>
      </c>
      <c r="BI60" s="79">
        <f t="shared" si="63"/>
        <v>16.881008218079774</v>
      </c>
      <c r="BJ60" s="79">
        <f t="shared" si="63"/>
        <v>15.659954604409856</v>
      </c>
      <c r="BK60" s="79">
        <f t="shared" si="63"/>
        <v>14.533178679326715</v>
      </c>
      <c r="BL60" s="79">
        <f t="shared" si="63"/>
        <v>13.349384057971015</v>
      </c>
      <c r="BM60" s="79">
        <f t="shared" si="63"/>
        <v>13.676006569188388</v>
      </c>
      <c r="BN60" s="79">
        <f t="shared" si="63"/>
        <v>17.672028469750892</v>
      </c>
      <c r="BO60" s="79">
        <f t="shared" si="63"/>
        <v>0</v>
      </c>
      <c r="BP60" s="79">
        <f t="shared" si="63"/>
        <v>0</v>
      </c>
      <c r="BQ60" s="79">
        <f t="shared" si="63"/>
        <v>0</v>
      </c>
      <c r="BR60" s="179">
        <f t="shared" si="63"/>
        <v>15.094304399524377</v>
      </c>
      <c r="BS60" s="79">
        <f t="shared" si="63"/>
        <v>14.954688253254057</v>
      </c>
      <c r="BT60" s="79">
        <f t="shared" si="63"/>
        <v>15.559569129607198</v>
      </c>
      <c r="BU60" s="79">
        <f t="shared" si="63"/>
        <v>14.716568078040682</v>
      </c>
      <c r="BV60" s="79">
        <f t="shared" si="63"/>
        <v>0</v>
      </c>
      <c r="BW60" s="79">
        <f t="shared" si="63"/>
        <v>15.245940259956674</v>
      </c>
      <c r="BX60" s="79">
        <f t="shared" si="63"/>
        <v>14.716568078040682</v>
      </c>
      <c r="BY60" s="79">
        <f>IF(Info!$O$3="Q1",$BS60,IF(Info!$O$3="Q2",$BS60+$BT60,IF(Info!$O$3="Q3",$BS60+$BT60+$BU60,$BR60)))</f>
        <v>14.954688253254057</v>
      </c>
      <c r="BZ60" s="79">
        <f>IF(Info!$O$3="Q1",$BS60,IF(Info!$O$3="Q2",$BT60,IF(Info!$O$3="Q3",$BU60,$BV60)))</f>
        <v>14.954688253254057</v>
      </c>
      <c r="CA60" s="156"/>
    </row>
    <row r="61" spans="1:79" ht="13.95" customHeight="1" x14ac:dyDescent="0.3">
      <c r="A61" s="155"/>
      <c r="B61" s="78" t="s">
        <v>328</v>
      </c>
      <c r="C61" s="166"/>
      <c r="D61" s="178">
        <f t="shared" ref="D61:AI61" si="64">IF(D$73=0,0,D74/(D55+D56)*40)</f>
        <v>2696.4349153667445</v>
      </c>
      <c r="E61" s="79">
        <f t="shared" si="64"/>
        <v>3865.2653927813167</v>
      </c>
      <c r="F61" s="79">
        <f t="shared" si="64"/>
        <v>1695.8296622613805</v>
      </c>
      <c r="G61" s="79">
        <f t="shared" si="64"/>
        <v>1973.3604336043363</v>
      </c>
      <c r="H61" s="79">
        <f t="shared" si="64"/>
        <v>1959.9699021820923</v>
      </c>
      <c r="I61" s="79">
        <f t="shared" si="64"/>
        <v>3264.3317972350228</v>
      </c>
      <c r="J61" s="79">
        <f t="shared" si="64"/>
        <v>3051.6819571865444</v>
      </c>
      <c r="K61" s="79">
        <f t="shared" si="64"/>
        <v>2218.4506172839506</v>
      </c>
      <c r="L61" s="79">
        <f t="shared" si="64"/>
        <v>1958.2510460251049</v>
      </c>
      <c r="M61" s="79">
        <f t="shared" si="64"/>
        <v>3041.6954022988511</v>
      </c>
      <c r="N61" s="79">
        <f t="shared" si="64"/>
        <v>4361.9627749576994</v>
      </c>
      <c r="O61" s="79">
        <f t="shared" si="64"/>
        <v>2587.2269503546104</v>
      </c>
      <c r="P61" s="79">
        <f t="shared" si="64"/>
        <v>2301.76320582878</v>
      </c>
      <c r="Q61" s="765">
        <f t="shared" si="64"/>
        <v>2236.5811965811968</v>
      </c>
      <c r="R61" s="79">
        <f t="shared" si="64"/>
        <v>3849.1241134751776</v>
      </c>
      <c r="S61" s="79">
        <f t="shared" si="64"/>
        <v>3844.831223628692</v>
      </c>
      <c r="T61" s="79">
        <f t="shared" si="64"/>
        <v>4534.1587301587297</v>
      </c>
      <c r="U61" s="79">
        <f t="shared" si="64"/>
        <v>1974.9259259259259</v>
      </c>
      <c r="V61" s="79">
        <f t="shared" si="64"/>
        <v>2097.666666666667</v>
      </c>
      <c r="W61" s="79">
        <f t="shared" si="64"/>
        <v>3430.8333333333339</v>
      </c>
      <c r="X61" s="79">
        <f t="shared" si="64"/>
        <v>3153.6000000000004</v>
      </c>
      <c r="Y61" s="79">
        <f t="shared" si="64"/>
        <v>2939.549242424242</v>
      </c>
      <c r="Z61" s="79">
        <f t="shared" si="64"/>
        <v>1890.3766666666666</v>
      </c>
      <c r="AA61" s="79">
        <f t="shared" si="64"/>
        <v>2615.3333333333335</v>
      </c>
      <c r="AB61" s="79">
        <f t="shared" si="64"/>
        <v>3980.248623690286</v>
      </c>
      <c r="AC61" s="79">
        <f t="shared" si="64"/>
        <v>3035.16</v>
      </c>
      <c r="AD61" s="79">
        <f t="shared" si="64"/>
        <v>2336.7252708222341</v>
      </c>
      <c r="AE61" s="79">
        <f t="shared" si="64"/>
        <v>2045.1820280589595</v>
      </c>
      <c r="AF61" s="79">
        <f t="shared" si="64"/>
        <v>2668.6507936507942</v>
      </c>
      <c r="AG61" s="79">
        <f t="shared" si="64"/>
        <v>2804.187604690117</v>
      </c>
      <c r="AH61" s="79">
        <f t="shared" si="64"/>
        <v>3284.468571428572</v>
      </c>
      <c r="AI61" s="79">
        <f t="shared" si="64"/>
        <v>2611.2273504273503</v>
      </c>
      <c r="AJ61" s="79">
        <f t="shared" ref="AJ61:BD61" si="65">IF(AJ$73=0,0,AJ74/(AJ55+AJ56)*40)</f>
        <v>2706</v>
      </c>
      <c r="AK61" s="79">
        <f t="shared" si="65"/>
        <v>1518.3232323232323</v>
      </c>
      <c r="AL61" s="79">
        <f t="shared" si="65"/>
        <v>2716.9850187265915</v>
      </c>
      <c r="AM61" s="79">
        <f t="shared" si="65"/>
        <v>2667.3800000000006</v>
      </c>
      <c r="AN61" s="79">
        <f t="shared" si="65"/>
        <v>2759.1752577319585</v>
      </c>
      <c r="AO61" s="79">
        <f t="shared" si="65"/>
        <v>2910.689138576779</v>
      </c>
      <c r="AP61" s="79">
        <f t="shared" si="65"/>
        <v>1977.6105610561058</v>
      </c>
      <c r="AQ61" s="79">
        <f t="shared" si="65"/>
        <v>0</v>
      </c>
      <c r="AR61" s="79">
        <f t="shared" si="65"/>
        <v>0</v>
      </c>
      <c r="AS61" s="79">
        <f t="shared" si="65"/>
        <v>0</v>
      </c>
      <c r="AT61" s="79">
        <f t="shared" si="65"/>
        <v>0</v>
      </c>
      <c r="AU61" s="79">
        <f t="shared" si="65"/>
        <v>0</v>
      </c>
      <c r="AV61" s="79">
        <f t="shared" si="65"/>
        <v>0</v>
      </c>
      <c r="AW61" s="79">
        <f t="shared" si="65"/>
        <v>0</v>
      </c>
      <c r="AX61" s="79">
        <f t="shared" si="65"/>
        <v>0</v>
      </c>
      <c r="AY61" s="79">
        <f t="shared" si="65"/>
        <v>0</v>
      </c>
      <c r="AZ61" s="79">
        <f t="shared" si="65"/>
        <v>0</v>
      </c>
      <c r="BA61" s="79">
        <f t="shared" si="65"/>
        <v>0</v>
      </c>
      <c r="BB61" s="79">
        <f t="shared" si="65"/>
        <v>0</v>
      </c>
      <c r="BC61" s="79">
        <f t="shared" si="65"/>
        <v>0</v>
      </c>
      <c r="BD61" s="79">
        <f t="shared" si="65"/>
        <v>0</v>
      </c>
      <c r="BE61" s="175"/>
      <c r="BF61" s="79">
        <f t="shared" ref="BF61:BX61" si="66">IF(BF$73=0,0,BF74/(BF55+BF56)*40)</f>
        <v>2206.2779357984564</v>
      </c>
      <c r="BG61" s="79">
        <f t="shared" si="66"/>
        <v>2607.6786516853936</v>
      </c>
      <c r="BH61" s="79">
        <f t="shared" si="66"/>
        <v>2910.1508132084768</v>
      </c>
      <c r="BI61" s="79">
        <f t="shared" si="66"/>
        <v>3405.381854940611</v>
      </c>
      <c r="BJ61" s="79">
        <f t="shared" si="66"/>
        <v>2904.3565292096218</v>
      </c>
      <c r="BK61" s="79">
        <f t="shared" si="66"/>
        <v>2761.8105392659418</v>
      </c>
      <c r="BL61" s="79">
        <f t="shared" si="66"/>
        <v>2692.9276871773791</v>
      </c>
      <c r="BM61" s="79">
        <f t="shared" si="66"/>
        <v>2360.7526291723825</v>
      </c>
      <c r="BN61" s="79">
        <f t="shared" si="66"/>
        <v>2566.3255813953488</v>
      </c>
      <c r="BO61" s="79">
        <f t="shared" si="66"/>
        <v>0</v>
      </c>
      <c r="BP61" s="79">
        <f t="shared" si="66"/>
        <v>0</v>
      </c>
      <c r="BQ61" s="79">
        <f t="shared" si="66"/>
        <v>0</v>
      </c>
      <c r="BR61" s="179">
        <f t="shared" si="66"/>
        <v>2696.4349153667445</v>
      </c>
      <c r="BS61" s="79">
        <f t="shared" si="66"/>
        <v>2577.1200110768805</v>
      </c>
      <c r="BT61" s="79">
        <f t="shared" si="66"/>
        <v>2983.7405118420502</v>
      </c>
      <c r="BU61" s="79">
        <f t="shared" si="66"/>
        <v>2540.5804631164065</v>
      </c>
      <c r="BV61" s="79">
        <f t="shared" si="66"/>
        <v>0</v>
      </c>
      <c r="BW61" s="79">
        <f t="shared" si="66"/>
        <v>2762.0932865391151</v>
      </c>
      <c r="BX61" s="79">
        <f t="shared" si="66"/>
        <v>2540.5804631164065</v>
      </c>
      <c r="BY61" s="79">
        <f>IF(Info!$O$3="Q1",$BS61,IF(Info!$O$3="Q2",$BS61+$BT61,IF(Info!$O$3="Q3",$BS61+$BT61+$BU61,$BR61)))</f>
        <v>2577.1200110768805</v>
      </c>
      <c r="BZ61" s="79">
        <f>IF(Info!$O$3="Q1",$BS61,IF(Info!$O$3="Q2",$BT61,IF(Info!$O$3="Q3",$BU61,$BV61)))</f>
        <v>2577.1200110768805</v>
      </c>
      <c r="CA61" s="156"/>
    </row>
    <row r="62" spans="1:79" ht="13.95" customHeight="1" x14ac:dyDescent="0.3">
      <c r="A62" s="155"/>
      <c r="B62" s="180" t="s">
        <v>329</v>
      </c>
      <c r="C62" s="166"/>
      <c r="D62" s="178">
        <f t="shared" ref="D62:AI62" si="67">IF(D$73=0,0,D74/(D55+D56))</f>
        <v>67.410872884168612</v>
      </c>
      <c r="E62" s="79">
        <f t="shared" si="67"/>
        <v>96.63163481953292</v>
      </c>
      <c r="F62" s="79">
        <f t="shared" si="67"/>
        <v>42.39574155653451</v>
      </c>
      <c r="G62" s="79">
        <f t="shared" si="67"/>
        <v>49.334010840108405</v>
      </c>
      <c r="H62" s="79">
        <f t="shared" si="67"/>
        <v>48.999247554552305</v>
      </c>
      <c r="I62" s="79">
        <f t="shared" si="67"/>
        <v>81.608294930875573</v>
      </c>
      <c r="J62" s="79">
        <f t="shared" si="67"/>
        <v>76.292048929663608</v>
      </c>
      <c r="K62" s="79">
        <f t="shared" si="67"/>
        <v>55.461265432098763</v>
      </c>
      <c r="L62" s="79">
        <f t="shared" si="67"/>
        <v>48.956276150627623</v>
      </c>
      <c r="M62" s="79">
        <f t="shared" si="67"/>
        <v>76.042385057471279</v>
      </c>
      <c r="N62" s="79">
        <f t="shared" si="67"/>
        <v>109.04906937394247</v>
      </c>
      <c r="O62" s="79">
        <f t="shared" si="67"/>
        <v>64.680673758865254</v>
      </c>
      <c r="P62" s="79">
        <f t="shared" si="67"/>
        <v>57.544080145719498</v>
      </c>
      <c r="Q62" s="765">
        <f t="shared" si="67"/>
        <v>55.914529914529922</v>
      </c>
      <c r="R62" s="79">
        <f t="shared" si="67"/>
        <v>96.228102836879444</v>
      </c>
      <c r="S62" s="79">
        <f t="shared" si="67"/>
        <v>96.120780590717303</v>
      </c>
      <c r="T62" s="79">
        <f t="shared" si="67"/>
        <v>113.35396825396825</v>
      </c>
      <c r="U62" s="79">
        <f t="shared" si="67"/>
        <v>49.373148148148147</v>
      </c>
      <c r="V62" s="79">
        <f t="shared" si="67"/>
        <v>52.44166666666667</v>
      </c>
      <c r="W62" s="79">
        <f t="shared" si="67"/>
        <v>85.770833333333343</v>
      </c>
      <c r="X62" s="79">
        <f t="shared" si="67"/>
        <v>78.84</v>
      </c>
      <c r="Y62" s="79">
        <f t="shared" si="67"/>
        <v>73.488731060606057</v>
      </c>
      <c r="Z62" s="79">
        <f t="shared" si="67"/>
        <v>47.259416666666667</v>
      </c>
      <c r="AA62" s="79">
        <f t="shared" si="67"/>
        <v>65.38333333333334</v>
      </c>
      <c r="AB62" s="79">
        <f t="shared" si="67"/>
        <v>99.506215592257149</v>
      </c>
      <c r="AC62" s="79">
        <f t="shared" si="67"/>
        <v>75.878999999999991</v>
      </c>
      <c r="AD62" s="79">
        <f t="shared" si="67"/>
        <v>58.418131770555846</v>
      </c>
      <c r="AE62" s="79">
        <f t="shared" si="67"/>
        <v>51.129550701473988</v>
      </c>
      <c r="AF62" s="79">
        <f t="shared" si="67"/>
        <v>66.716269841269849</v>
      </c>
      <c r="AG62" s="79">
        <f t="shared" si="67"/>
        <v>70.104690117252929</v>
      </c>
      <c r="AH62" s="79">
        <f t="shared" si="67"/>
        <v>82.111714285714299</v>
      </c>
      <c r="AI62" s="79">
        <f t="shared" si="67"/>
        <v>65.280683760683758</v>
      </c>
      <c r="AJ62" s="79">
        <f t="shared" ref="AJ62:BD62" si="68">IF(AJ$73=0,0,AJ74/(AJ55+AJ56))</f>
        <v>67.650000000000006</v>
      </c>
      <c r="AK62" s="79">
        <f t="shared" si="68"/>
        <v>37.958080808080808</v>
      </c>
      <c r="AL62" s="79">
        <f t="shared" si="68"/>
        <v>67.924625468164791</v>
      </c>
      <c r="AM62" s="79">
        <f t="shared" si="68"/>
        <v>66.684500000000014</v>
      </c>
      <c r="AN62" s="79">
        <f t="shared" si="68"/>
        <v>68.979381443298962</v>
      </c>
      <c r="AO62" s="79">
        <f t="shared" si="68"/>
        <v>72.767228464419475</v>
      </c>
      <c r="AP62" s="79">
        <f t="shared" si="68"/>
        <v>49.440264026402645</v>
      </c>
      <c r="AQ62" s="79">
        <f t="shared" si="68"/>
        <v>0</v>
      </c>
      <c r="AR62" s="79">
        <f t="shared" si="68"/>
        <v>0</v>
      </c>
      <c r="AS62" s="79">
        <f t="shared" si="68"/>
        <v>0</v>
      </c>
      <c r="AT62" s="79">
        <f t="shared" si="68"/>
        <v>0</v>
      </c>
      <c r="AU62" s="79">
        <f t="shared" si="68"/>
        <v>0</v>
      </c>
      <c r="AV62" s="79">
        <f t="shared" si="68"/>
        <v>0</v>
      </c>
      <c r="AW62" s="79">
        <f t="shared" si="68"/>
        <v>0</v>
      </c>
      <c r="AX62" s="79">
        <f t="shared" si="68"/>
        <v>0</v>
      </c>
      <c r="AY62" s="79">
        <f t="shared" si="68"/>
        <v>0</v>
      </c>
      <c r="AZ62" s="79">
        <f t="shared" si="68"/>
        <v>0</v>
      </c>
      <c r="BA62" s="79">
        <f t="shared" si="68"/>
        <v>0</v>
      </c>
      <c r="BB62" s="79">
        <f t="shared" si="68"/>
        <v>0</v>
      </c>
      <c r="BC62" s="79">
        <f t="shared" si="68"/>
        <v>0</v>
      </c>
      <c r="BD62" s="79">
        <f t="shared" si="68"/>
        <v>0</v>
      </c>
      <c r="BE62" s="175"/>
      <c r="BF62" s="79">
        <f t="shared" ref="BF62:BX62" si="69">IF(BF$73=0,0,BF74/(BF55+BF56))</f>
        <v>55.156948394961404</v>
      </c>
      <c r="BG62" s="79">
        <f t="shared" si="69"/>
        <v>65.191966292134836</v>
      </c>
      <c r="BH62" s="79">
        <f t="shared" si="69"/>
        <v>72.753770330211921</v>
      </c>
      <c r="BI62" s="79">
        <f t="shared" si="69"/>
        <v>85.134546373515278</v>
      </c>
      <c r="BJ62" s="79">
        <f t="shared" si="69"/>
        <v>72.608913230240546</v>
      </c>
      <c r="BK62" s="79">
        <f t="shared" si="69"/>
        <v>69.045263481648547</v>
      </c>
      <c r="BL62" s="79">
        <f t="shared" si="69"/>
        <v>67.323192179434471</v>
      </c>
      <c r="BM62" s="79">
        <f t="shared" si="69"/>
        <v>59.018815729309559</v>
      </c>
      <c r="BN62" s="79">
        <f t="shared" si="69"/>
        <v>64.158139534883716</v>
      </c>
      <c r="BO62" s="79">
        <f t="shared" si="69"/>
        <v>0</v>
      </c>
      <c r="BP62" s="79">
        <f t="shared" si="69"/>
        <v>0</v>
      </c>
      <c r="BQ62" s="79">
        <f t="shared" si="69"/>
        <v>0</v>
      </c>
      <c r="BR62" s="179">
        <f t="shared" si="69"/>
        <v>67.410872884168612</v>
      </c>
      <c r="BS62" s="79">
        <f t="shared" si="69"/>
        <v>64.428000276922006</v>
      </c>
      <c r="BT62" s="79">
        <f t="shared" si="69"/>
        <v>74.593512796051257</v>
      </c>
      <c r="BU62" s="79">
        <f t="shared" si="69"/>
        <v>63.514511577910163</v>
      </c>
      <c r="BV62" s="79">
        <f t="shared" si="69"/>
        <v>0</v>
      </c>
      <c r="BW62" s="79">
        <f t="shared" si="69"/>
        <v>69.052332163477871</v>
      </c>
      <c r="BX62" s="79">
        <f t="shared" si="69"/>
        <v>63.514511577910163</v>
      </c>
      <c r="BY62" s="79">
        <f>IF(Info!$O$3="Q1",$BS62,IF(Info!$O$3="Q2",$BS62+$BT62,IF(Info!$O$3="Q3",$BS62+$BT62+$BU62,$BR62)))</f>
        <v>64.428000276922006</v>
      </c>
      <c r="BZ62" s="79">
        <f>IF(Info!$O$3="Q1",$BS62,IF(Info!$O$3="Q2",$BT62,IF(Info!$O$3="Q3",$BU62,$BV62)))</f>
        <v>64.428000276922006</v>
      </c>
      <c r="CA62" s="156"/>
    </row>
    <row r="63" spans="1:79" ht="13.95" customHeight="1" x14ac:dyDescent="0.3">
      <c r="A63" s="155"/>
      <c r="B63" s="78" t="s">
        <v>330</v>
      </c>
      <c r="C63" s="166"/>
      <c r="D63" s="178">
        <f t="shared" ref="D63:AI63" si="70">IF(D$73=0,0,D136/(D55+D56))</f>
        <v>1.336993302526662</v>
      </c>
      <c r="E63" s="79">
        <f t="shared" si="70"/>
        <v>18.766025641025649</v>
      </c>
      <c r="F63" s="79">
        <f t="shared" si="70"/>
        <v>-13.533306788659202</v>
      </c>
      <c r="G63" s="79">
        <f t="shared" si="70"/>
        <v>-4.4675093808630377</v>
      </c>
      <c r="H63" s="79">
        <f t="shared" si="70"/>
        <v>-15.099324607860149</v>
      </c>
      <c r="I63" s="79">
        <f t="shared" si="70"/>
        <v>13.378768167316544</v>
      </c>
      <c r="J63" s="79">
        <f t="shared" si="70"/>
        <v>13.222290637497055</v>
      </c>
      <c r="K63" s="79">
        <f t="shared" si="70"/>
        <v>-5.1869011158594525</v>
      </c>
      <c r="L63" s="79">
        <f t="shared" si="70"/>
        <v>-9.2976456388799438</v>
      </c>
      <c r="M63" s="79">
        <f t="shared" si="70"/>
        <v>-9.0297427055702748</v>
      </c>
      <c r="N63" s="79">
        <f t="shared" si="70"/>
        <v>48.358441754522978</v>
      </c>
      <c r="O63" s="79">
        <f t="shared" si="70"/>
        <v>13.882445171849435</v>
      </c>
      <c r="P63" s="79">
        <f t="shared" si="70"/>
        <v>4.6999983186212821</v>
      </c>
      <c r="Q63" s="765">
        <f t="shared" si="70"/>
        <v>6.5860125515510255</v>
      </c>
      <c r="R63" s="79">
        <f t="shared" si="70"/>
        <v>-2.7207092198581488</v>
      </c>
      <c r="S63" s="79">
        <f t="shared" si="70"/>
        <v>21.172067510548523</v>
      </c>
      <c r="T63" s="79">
        <f t="shared" si="70"/>
        <v>18.038326118326101</v>
      </c>
      <c r="U63" s="79">
        <f t="shared" si="70"/>
        <v>-5.425538720538718</v>
      </c>
      <c r="V63" s="79">
        <f t="shared" si="70"/>
        <v>-11.357858333333324</v>
      </c>
      <c r="W63" s="79">
        <f t="shared" si="70"/>
        <v>-9.0199916666666642</v>
      </c>
      <c r="X63" s="79">
        <f t="shared" si="70"/>
        <v>10.451175000000012</v>
      </c>
      <c r="Y63" s="79">
        <f t="shared" si="70"/>
        <v>1.0051988636363687</v>
      </c>
      <c r="Z63" s="79">
        <f t="shared" si="70"/>
        <v>-21.162408974358978</v>
      </c>
      <c r="AA63" s="79">
        <f t="shared" si="70"/>
        <v>-8.8784589743589635</v>
      </c>
      <c r="AB63" s="79">
        <f t="shared" si="70"/>
        <v>-6.4946286354384588</v>
      </c>
      <c r="AC63" s="79">
        <f t="shared" si="70"/>
        <v>1.6492910256410231</v>
      </c>
      <c r="AD63" s="79">
        <f t="shared" si="70"/>
        <v>-22.678539130909943</v>
      </c>
      <c r="AE63" s="79">
        <f t="shared" si="70"/>
        <v>40.181231643511872</v>
      </c>
      <c r="AF63" s="79">
        <f t="shared" si="70"/>
        <v>9.0285347985348245</v>
      </c>
      <c r="AG63" s="79">
        <f t="shared" si="70"/>
        <v>-16.185793067903607</v>
      </c>
      <c r="AH63" s="79">
        <f t="shared" si="70"/>
        <v>20.890841025641048</v>
      </c>
      <c r="AI63" s="79">
        <f t="shared" si="70"/>
        <v>1.0317001972386584</v>
      </c>
      <c r="AJ63" s="79">
        <f t="shared" ref="AJ63:BD63" si="71">IF(AJ$73=0,0,AJ136/(AJ55+AJ56))</f>
        <v>-4.3306864654332919</v>
      </c>
      <c r="AK63" s="79">
        <f t="shared" si="71"/>
        <v>-16.447567987567986</v>
      </c>
      <c r="AL63" s="79">
        <f t="shared" si="71"/>
        <v>-0.88068424085277719</v>
      </c>
      <c r="AM63" s="79">
        <f t="shared" si="71"/>
        <v>-18.354858974358976</v>
      </c>
      <c r="AN63" s="79">
        <f t="shared" si="71"/>
        <v>16.81748215701823</v>
      </c>
      <c r="AO63" s="79">
        <f t="shared" si="71"/>
        <v>20.698061077499283</v>
      </c>
      <c r="AP63" s="79">
        <f t="shared" si="71"/>
        <v>10.573571972581874</v>
      </c>
      <c r="AQ63" s="79">
        <f t="shared" si="71"/>
        <v>0</v>
      </c>
      <c r="AR63" s="79">
        <f t="shared" si="71"/>
        <v>0</v>
      </c>
      <c r="AS63" s="79">
        <f t="shared" si="71"/>
        <v>0</v>
      </c>
      <c r="AT63" s="79">
        <f t="shared" si="71"/>
        <v>0</v>
      </c>
      <c r="AU63" s="79">
        <f t="shared" si="71"/>
        <v>0</v>
      </c>
      <c r="AV63" s="79">
        <f t="shared" si="71"/>
        <v>0</v>
      </c>
      <c r="AW63" s="79">
        <f t="shared" si="71"/>
        <v>0</v>
      </c>
      <c r="AX63" s="79">
        <f t="shared" si="71"/>
        <v>0</v>
      </c>
      <c r="AY63" s="79">
        <f t="shared" si="71"/>
        <v>0</v>
      </c>
      <c r="AZ63" s="79">
        <f t="shared" si="71"/>
        <v>0</v>
      </c>
      <c r="BA63" s="79">
        <f t="shared" si="71"/>
        <v>0</v>
      </c>
      <c r="BB63" s="79">
        <f t="shared" si="71"/>
        <v>0</v>
      </c>
      <c r="BC63" s="79">
        <f t="shared" si="71"/>
        <v>0</v>
      </c>
      <c r="BD63" s="79">
        <f t="shared" si="71"/>
        <v>0</v>
      </c>
      <c r="BE63" s="175"/>
      <c r="BF63" s="79">
        <f t="shared" ref="BF63:BX63" si="72">IF(BF$73=0,0,BF136/(BF55+BF56))</f>
        <v>-6.6802139009574919</v>
      </c>
      <c r="BG63" s="79">
        <f t="shared" si="72"/>
        <v>2.7451057332180895</v>
      </c>
      <c r="BH63" s="79">
        <f t="shared" si="72"/>
        <v>12.138404923481328</v>
      </c>
      <c r="BI63" s="79">
        <f t="shared" si="72"/>
        <v>5.826934546373514</v>
      </c>
      <c r="BJ63" s="79">
        <f t="shared" si="72"/>
        <v>-2.3304381443298898</v>
      </c>
      <c r="BK63" s="79">
        <f t="shared" si="72"/>
        <v>-11.435430566289703</v>
      </c>
      <c r="BL63" s="79">
        <f t="shared" si="72"/>
        <v>13.010463731143476</v>
      </c>
      <c r="BM63" s="79">
        <f t="shared" si="72"/>
        <v>-5.3449206851675957</v>
      </c>
      <c r="BN63" s="79">
        <f t="shared" si="72"/>
        <v>6.9919071755118241</v>
      </c>
      <c r="BO63" s="79">
        <f t="shared" si="72"/>
        <v>0</v>
      </c>
      <c r="BP63" s="79">
        <f t="shared" si="72"/>
        <v>0</v>
      </c>
      <c r="BQ63" s="79">
        <f t="shared" si="72"/>
        <v>0</v>
      </c>
      <c r="BR63" s="179">
        <f t="shared" si="72"/>
        <v>1.336993302526662</v>
      </c>
      <c r="BS63" s="79">
        <f t="shared" si="72"/>
        <v>2.8320652612874628</v>
      </c>
      <c r="BT63" s="79">
        <f t="shared" si="72"/>
        <v>-3.7826851553468166</v>
      </c>
      <c r="BU63" s="79">
        <f t="shared" si="72"/>
        <v>4.9308121820998663</v>
      </c>
      <c r="BV63" s="79">
        <f t="shared" si="72"/>
        <v>0</v>
      </c>
      <c r="BW63" s="79">
        <f t="shared" si="72"/>
        <v>-0.17701088865472073</v>
      </c>
      <c r="BX63" s="79">
        <f t="shared" si="72"/>
        <v>4.9308121820998663</v>
      </c>
      <c r="BY63" s="79">
        <f>IF(Info!$O$3="Q1",$BS63,IF(Info!$O$3="Q2",$BS63+$BT63,IF(Info!$O$3="Q3",$BS63+$BT63+$BU63,$BR63)))</f>
        <v>2.8320652612874628</v>
      </c>
      <c r="BZ63" s="79">
        <f>IF(Info!$O$3="Q1",$BS63,IF(Info!$O$3="Q2",$BT63,IF(Info!$O$3="Q3",$BU63,$BV63)))</f>
        <v>2.8320652612874628</v>
      </c>
      <c r="CA63" s="156"/>
    </row>
    <row r="64" spans="1:79" ht="13.95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695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ht="13.95" customHeight="1" x14ac:dyDescent="0.3">
      <c r="A65" s="155"/>
      <c r="B65" s="78" t="s">
        <v>332</v>
      </c>
      <c r="C65" s="166"/>
      <c r="D65" s="178">
        <f>IF(D$74=0,0,D74/D29)</f>
        <v>6.9871807573756062</v>
      </c>
      <c r="E65" s="79">
        <f t="shared" ref="E65:AJ65" si="73">IF(E$73=0,0,E74/E29)</f>
        <v>9.1502814636107761</v>
      </c>
      <c r="F65" s="79">
        <f t="shared" si="73"/>
        <v>6.2169465977605514</v>
      </c>
      <c r="G65" s="79">
        <f t="shared" si="73"/>
        <v>3.6665156092648545</v>
      </c>
      <c r="H65" s="79">
        <f t="shared" si="73"/>
        <v>7.7523809523809533</v>
      </c>
      <c r="I65" s="79">
        <f t="shared" si="73"/>
        <v>13.415909090909091</v>
      </c>
      <c r="J65" s="79">
        <f t="shared" si="73"/>
        <v>10.743970714900948</v>
      </c>
      <c r="K65" s="79">
        <f t="shared" si="73"/>
        <v>7.2340780998389693</v>
      </c>
      <c r="L65" s="79">
        <f t="shared" si="73"/>
        <v>3.6956885660138981</v>
      </c>
      <c r="M65" s="79">
        <f t="shared" si="73"/>
        <v>7.0174356934500146</v>
      </c>
      <c r="N65" s="79">
        <f t="shared" si="73"/>
        <v>13.967923710446469</v>
      </c>
      <c r="O65" s="79">
        <f t="shared" si="73"/>
        <v>11.343252487562189</v>
      </c>
      <c r="P65" s="79">
        <f t="shared" si="73"/>
        <v>7.1636507936507945</v>
      </c>
      <c r="Q65" s="765">
        <f t="shared" si="73"/>
        <v>3.697184545828196</v>
      </c>
      <c r="R65" s="79">
        <f t="shared" si="73"/>
        <v>7.0174101370571513</v>
      </c>
      <c r="S65" s="79">
        <f t="shared" si="73"/>
        <v>12.509953322350357</v>
      </c>
      <c r="T65" s="79">
        <f t="shared" si="73"/>
        <v>10.164893892339544</v>
      </c>
      <c r="U65" s="79">
        <f t="shared" si="73"/>
        <v>6.4826812555260833</v>
      </c>
      <c r="V65" s="79">
        <f t="shared" si="73"/>
        <v>3.7431596478705687</v>
      </c>
      <c r="W65" s="79">
        <f t="shared" si="73"/>
        <v>6.4537873087534487</v>
      </c>
      <c r="X65" s="79">
        <f t="shared" si="73"/>
        <v>11.543191800878478</v>
      </c>
      <c r="Y65" s="79">
        <f t="shared" si="73"/>
        <v>11.150014367816091</v>
      </c>
      <c r="Z65" s="79">
        <f t="shared" si="73"/>
        <v>5.9822046413502106</v>
      </c>
      <c r="AA65" s="79">
        <f t="shared" si="73"/>
        <v>3.7023405058512648</v>
      </c>
      <c r="AB65" s="79">
        <f t="shared" si="73"/>
        <v>5.7860336637752994</v>
      </c>
      <c r="AC65" s="79">
        <f t="shared" si="73"/>
        <v>11.109663250366031</v>
      </c>
      <c r="AD65" s="79">
        <f t="shared" si="73"/>
        <v>9.8253434886499385</v>
      </c>
      <c r="AE65" s="79">
        <f t="shared" si="73"/>
        <v>6.9442957067052582</v>
      </c>
      <c r="AF65" s="79">
        <f t="shared" si="73"/>
        <v>3.6942430235113171</v>
      </c>
      <c r="AG65" s="79">
        <f t="shared" si="73"/>
        <v>5.4967822432361446</v>
      </c>
      <c r="AH65" s="79">
        <f t="shared" si="73"/>
        <v>10.853134441087615</v>
      </c>
      <c r="AI65" s="79">
        <f t="shared" si="73"/>
        <v>12.146692111959288</v>
      </c>
      <c r="AJ65" s="79">
        <f t="shared" si="73"/>
        <v>8.272987616099071</v>
      </c>
      <c r="AK65" s="79">
        <f t="shared" ref="AK65:BD65" si="74">IF(AK$73=0,0,AK74/AK29)</f>
        <v>5.6765105740181276</v>
      </c>
      <c r="AL65" s="79">
        <f t="shared" si="74"/>
        <v>3.6505384460547505</v>
      </c>
      <c r="AM65" s="79">
        <f t="shared" si="74"/>
        <v>5.5990344248530652</v>
      </c>
      <c r="AN65" s="79">
        <f t="shared" si="74"/>
        <v>12.390740740740739</v>
      </c>
      <c r="AO65" s="79">
        <f t="shared" si="74"/>
        <v>13.057022849462367</v>
      </c>
      <c r="AP65" s="79">
        <f t="shared" si="74"/>
        <v>7.7779854620976128</v>
      </c>
      <c r="AQ65" s="79">
        <f t="shared" si="74"/>
        <v>0</v>
      </c>
      <c r="AR65" s="694">
        <f t="shared" si="74"/>
        <v>0</v>
      </c>
      <c r="AS65" s="79">
        <f t="shared" si="74"/>
        <v>0</v>
      </c>
      <c r="AT65" s="79">
        <f t="shared" si="74"/>
        <v>0</v>
      </c>
      <c r="AU65" s="79">
        <f t="shared" si="74"/>
        <v>0</v>
      </c>
      <c r="AV65" s="79">
        <f t="shared" si="74"/>
        <v>0</v>
      </c>
      <c r="AW65" s="79">
        <f t="shared" si="74"/>
        <v>0</v>
      </c>
      <c r="AX65" s="79">
        <f t="shared" si="74"/>
        <v>0</v>
      </c>
      <c r="AY65" s="79">
        <f t="shared" si="74"/>
        <v>0</v>
      </c>
      <c r="AZ65" s="79">
        <f t="shared" si="74"/>
        <v>0</v>
      </c>
      <c r="BA65" s="79">
        <f t="shared" si="74"/>
        <v>0</v>
      </c>
      <c r="BB65" s="79">
        <f t="shared" si="74"/>
        <v>0</v>
      </c>
      <c r="BC65" s="79">
        <f t="shared" si="74"/>
        <v>0</v>
      </c>
      <c r="BD65" s="79">
        <f t="shared" si="74"/>
        <v>0</v>
      </c>
      <c r="BE65" s="175"/>
      <c r="BF65" s="79">
        <f t="shared" ref="BF65:BX65" si="75">IF(BF$73=0,0,BF74/BF29)</f>
        <v>6.2010621288259484</v>
      </c>
      <c r="BG65" s="79">
        <f t="shared" si="75"/>
        <v>7.5449739921976597</v>
      </c>
      <c r="BH65" s="79">
        <f t="shared" si="75"/>
        <v>7.502409026224842</v>
      </c>
      <c r="BI65" s="79">
        <f t="shared" si="75"/>
        <v>8.5225005059704504</v>
      </c>
      <c r="BJ65" s="79">
        <f t="shared" si="75"/>
        <v>7.055411553552049</v>
      </c>
      <c r="BK65" s="79">
        <f t="shared" si="75"/>
        <v>6.2231334318979856</v>
      </c>
      <c r="BL65" s="79">
        <f t="shared" si="75"/>
        <v>5.9344930337440607</v>
      </c>
      <c r="BM65" s="79">
        <f t="shared" si="75"/>
        <v>6.1675339258409787</v>
      </c>
      <c r="BN65" s="79">
        <f t="shared" si="75"/>
        <v>8.6543046357615889</v>
      </c>
      <c r="BO65" s="79">
        <f t="shared" si="75"/>
        <v>0</v>
      </c>
      <c r="BP65" s="79">
        <f t="shared" si="75"/>
        <v>0</v>
      </c>
      <c r="BQ65" s="79">
        <f t="shared" si="75"/>
        <v>0</v>
      </c>
      <c r="BR65" s="179">
        <f t="shared" si="75"/>
        <v>6.9871807573756062</v>
      </c>
      <c r="BS65" s="79">
        <f t="shared" si="75"/>
        <v>7.0813441637498089</v>
      </c>
      <c r="BT65" s="79">
        <f t="shared" si="75"/>
        <v>7.0813317057804381</v>
      </c>
      <c r="BU65" s="79">
        <f t="shared" si="75"/>
        <v>6.7553758574695122</v>
      </c>
      <c r="BV65" s="79">
        <f t="shared" si="75"/>
        <v>0</v>
      </c>
      <c r="BW65" s="79">
        <f t="shared" si="75"/>
        <v>7.0813380417956653</v>
      </c>
      <c r="BX65" s="79">
        <f t="shared" si="75"/>
        <v>6.7553758574695122</v>
      </c>
      <c r="BY65" s="79">
        <f>IF(Info!$O$3="Q1",$BS65,IF(Info!$O$3="Q2",$BS65+$BT65,IF(Info!$O$3="Q3",$BS65+$BT65+$BU65,$BR65)))</f>
        <v>7.0813441637498089</v>
      </c>
      <c r="BZ65" s="79">
        <f>IF(Info!$O$3="Q1",$BS65,IF(Info!$O$3="Q2",$BT65,IF(Info!$O$3="Q3",$BU65,$BV65)))</f>
        <v>7.0813441637498089</v>
      </c>
      <c r="CA65" s="156"/>
    </row>
    <row r="66" spans="1:79" ht="13.95" customHeight="1" x14ac:dyDescent="0.3">
      <c r="A66" s="155"/>
      <c r="B66" s="78" t="s">
        <v>333</v>
      </c>
      <c r="C66" s="166"/>
      <c r="D66" s="178">
        <f t="shared" ref="D66:AI66" si="76">IF(D$73=0,0,D136/D29)</f>
        <v>0.138580224175502</v>
      </c>
      <c r="E66" s="79">
        <f t="shared" si="76"/>
        <v>1.7770000154650345</v>
      </c>
      <c r="F66" s="79">
        <f t="shared" si="76"/>
        <v>-1.98453529782018</v>
      </c>
      <c r="G66" s="79">
        <f t="shared" si="76"/>
        <v>-0.33202637694631637</v>
      </c>
      <c r="H66" s="79">
        <f t="shared" si="76"/>
        <v>-2.3889288576007304</v>
      </c>
      <c r="I66" s="79">
        <f t="shared" si="76"/>
        <v>2.1993884032634012</v>
      </c>
      <c r="J66" s="79">
        <f t="shared" si="76"/>
        <v>1.8620538494666397</v>
      </c>
      <c r="K66" s="79">
        <f t="shared" si="76"/>
        <v>-0.67655231945992866</v>
      </c>
      <c r="L66" s="79">
        <f t="shared" si="76"/>
        <v>-0.70187533407842906</v>
      </c>
      <c r="M66" s="79">
        <f t="shared" si="76"/>
        <v>-0.83329367847744773</v>
      </c>
      <c r="N66" s="79">
        <f t="shared" si="76"/>
        <v>6.1941567136807718</v>
      </c>
      <c r="O66" s="79">
        <f t="shared" si="76"/>
        <v>2.4346079219288188</v>
      </c>
      <c r="P66" s="79">
        <f t="shared" si="76"/>
        <v>0.58510183150183304</v>
      </c>
      <c r="Q66" s="765">
        <f t="shared" si="76"/>
        <v>0.43548079294318587</v>
      </c>
      <c r="R66" s="79">
        <f t="shared" si="76"/>
        <v>-0.19840703387638944</v>
      </c>
      <c r="S66" s="79">
        <f t="shared" si="76"/>
        <v>2.7555079626578802</v>
      </c>
      <c r="T66" s="79">
        <f t="shared" si="76"/>
        <v>1.6175672877846774</v>
      </c>
      <c r="U66" s="79">
        <f t="shared" si="76"/>
        <v>-0.71237179487179458</v>
      </c>
      <c r="V66" s="79">
        <f t="shared" si="76"/>
        <v>-0.81069652629074407</v>
      </c>
      <c r="W66" s="79">
        <f t="shared" si="76"/>
        <v>-0.67870516679207415</v>
      </c>
      <c r="X66" s="79">
        <f t="shared" si="76"/>
        <v>1.5301866764275274</v>
      </c>
      <c r="Y66" s="79">
        <f t="shared" si="76"/>
        <v>0.15251293103448352</v>
      </c>
      <c r="Z66" s="79">
        <f t="shared" si="76"/>
        <v>-2.6787859461213896</v>
      </c>
      <c r="AA66" s="79">
        <f t="shared" si="76"/>
        <v>-0.5027439962830671</v>
      </c>
      <c r="AB66" s="79">
        <f t="shared" si="76"/>
        <v>-0.37764615702348159</v>
      </c>
      <c r="AC66" s="79">
        <f t="shared" si="76"/>
        <v>0.24147745616998875</v>
      </c>
      <c r="AD66" s="79">
        <f t="shared" si="76"/>
        <v>-3.8143026835768783</v>
      </c>
      <c r="AE66" s="79">
        <f t="shared" si="76"/>
        <v>5.4573206798025895</v>
      </c>
      <c r="AF66" s="79">
        <f t="shared" si="76"/>
        <v>0.49993205212717556</v>
      </c>
      <c r="AG66" s="79">
        <f t="shared" si="76"/>
        <v>-1.2690988260491796</v>
      </c>
      <c r="AH66" s="79">
        <f t="shared" si="76"/>
        <v>2.7612516461383558</v>
      </c>
      <c r="AI66" s="79">
        <f t="shared" si="76"/>
        <v>0.19196711685261295</v>
      </c>
      <c r="AJ66" s="79">
        <f t="shared" ref="AJ66:BD66" si="77">IF(AJ$73=0,0,AJ136/AJ29)</f>
        <v>-0.52960407239818896</v>
      </c>
      <c r="AK66" s="79">
        <f t="shared" si="77"/>
        <v>-2.4596816174761789</v>
      </c>
      <c r="AL66" s="79">
        <f t="shared" si="77"/>
        <v>-4.7331459804285728E-2</v>
      </c>
      <c r="AM66" s="79">
        <f t="shared" si="77"/>
        <v>-1.5411300566212407</v>
      </c>
      <c r="AN66" s="79">
        <f t="shared" si="77"/>
        <v>3.0209180911680891</v>
      </c>
      <c r="AO66" s="79">
        <f t="shared" si="77"/>
        <v>3.7139666046319273</v>
      </c>
      <c r="AP66" s="79">
        <f t="shared" si="77"/>
        <v>1.6634435657800146</v>
      </c>
      <c r="AQ66" s="79">
        <f t="shared" si="77"/>
        <v>0</v>
      </c>
      <c r="AR66" s="694">
        <f t="shared" si="77"/>
        <v>0</v>
      </c>
      <c r="AS66" s="79">
        <f t="shared" si="77"/>
        <v>0</v>
      </c>
      <c r="AT66" s="79">
        <f t="shared" si="77"/>
        <v>0</v>
      </c>
      <c r="AU66" s="79">
        <f t="shared" si="77"/>
        <v>0</v>
      </c>
      <c r="AV66" s="79">
        <f t="shared" si="77"/>
        <v>0</v>
      </c>
      <c r="AW66" s="79">
        <f t="shared" si="77"/>
        <v>0</v>
      </c>
      <c r="AX66" s="79">
        <f t="shared" si="77"/>
        <v>0</v>
      </c>
      <c r="AY66" s="79">
        <f t="shared" si="77"/>
        <v>0</v>
      </c>
      <c r="AZ66" s="79">
        <f t="shared" si="77"/>
        <v>0</v>
      </c>
      <c r="BA66" s="79">
        <f t="shared" si="77"/>
        <v>0</v>
      </c>
      <c r="BB66" s="79">
        <f t="shared" si="77"/>
        <v>0</v>
      </c>
      <c r="BC66" s="79">
        <f t="shared" si="77"/>
        <v>0</v>
      </c>
      <c r="BD66" s="79">
        <f t="shared" si="77"/>
        <v>0</v>
      </c>
      <c r="BE66" s="175"/>
      <c r="BF66" s="79">
        <f t="shared" ref="BF66:BX66" si="78">IF(BF$73=0,0,BF136/BF29)</f>
        <v>-0.75102815944524381</v>
      </c>
      <c r="BG66" s="79">
        <f t="shared" si="78"/>
        <v>0.31770404454669698</v>
      </c>
      <c r="BH66" s="79">
        <f t="shared" si="78"/>
        <v>1.2517190277365122</v>
      </c>
      <c r="BI66" s="79">
        <f t="shared" si="78"/>
        <v>0.58331258854482892</v>
      </c>
      <c r="BJ66" s="79">
        <f t="shared" si="78"/>
        <v>-0.22644878537440455</v>
      </c>
      <c r="BK66" s="79">
        <f t="shared" si="78"/>
        <v>-1.0306892417629807</v>
      </c>
      <c r="BL66" s="79">
        <f t="shared" si="78"/>
        <v>1.1468634192577185</v>
      </c>
      <c r="BM66" s="79">
        <f t="shared" si="78"/>
        <v>-0.55855034109621227</v>
      </c>
      <c r="BN66" s="79">
        <f t="shared" si="78"/>
        <v>0.94313979676649562</v>
      </c>
      <c r="BO66" s="79">
        <f t="shared" si="78"/>
        <v>0</v>
      </c>
      <c r="BP66" s="79">
        <f t="shared" si="78"/>
        <v>0</v>
      </c>
      <c r="BQ66" s="79">
        <f t="shared" si="78"/>
        <v>0</v>
      </c>
      <c r="BR66" s="179">
        <f t="shared" si="78"/>
        <v>0.138580224175502</v>
      </c>
      <c r="BS66" s="79">
        <f t="shared" si="78"/>
        <v>0.31127504692335078</v>
      </c>
      <c r="BT66" s="79">
        <f t="shared" si="78"/>
        <v>-0.35909889907960468</v>
      </c>
      <c r="BU66" s="79">
        <f t="shared" si="78"/>
        <v>0.52443904149077603</v>
      </c>
      <c r="BV66" s="79">
        <f t="shared" si="78"/>
        <v>0</v>
      </c>
      <c r="BW66" s="79">
        <f t="shared" si="78"/>
        <v>-1.815252143367432E-2</v>
      </c>
      <c r="BX66" s="79">
        <f t="shared" si="78"/>
        <v>0.52443904149077603</v>
      </c>
      <c r="BY66" s="79">
        <f>IF(Info!$O$3="Q1",$BS66,IF(Info!$O$3="Q2",$BS66+$BT66,IF(Info!$O$3="Q3",$BS66+$BT66+$BU66,$BR66)))</f>
        <v>0.31127504692335078</v>
      </c>
      <c r="BZ66" s="79">
        <f>IF(Info!$O$3="Q1",$BS66,IF(Info!$O$3="Q2",$BT66,IF(Info!$O$3="Q3",$BU66,$BV66)))</f>
        <v>0.31127504692335078</v>
      </c>
      <c r="CA66" s="156"/>
    </row>
    <row r="67" spans="1:79" ht="13.95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695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695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ht="13.95" customHeight="1" x14ac:dyDescent="0.3">
      <c r="A68" s="155"/>
      <c r="B68" s="78" t="s">
        <v>327</v>
      </c>
      <c r="C68" s="166"/>
      <c r="D68" s="178">
        <f t="shared" ref="D68:AI68" si="79">IF(D$73=0,0,D74/D54)</f>
        <v>15.094304399524377</v>
      </c>
      <c r="E68" s="79">
        <f t="shared" si="79"/>
        <v>17.318683409436836</v>
      </c>
      <c r="F68" s="79">
        <f t="shared" si="79"/>
        <v>12.596640488656197</v>
      </c>
      <c r="G68" s="79">
        <f t="shared" si="79"/>
        <v>9.1249373433583969</v>
      </c>
      <c r="H68" s="79">
        <f t="shared" si="79"/>
        <v>17.79234972677596</v>
      </c>
      <c r="I68" s="79">
        <f t="shared" si="79"/>
        <v>24.392561983471076</v>
      </c>
      <c r="J68" s="79">
        <f t="shared" si="79"/>
        <v>18.438654841093868</v>
      </c>
      <c r="K68" s="79">
        <f t="shared" si="79"/>
        <v>12.936969042476601</v>
      </c>
      <c r="L68" s="79">
        <f t="shared" si="79"/>
        <v>9.2421406003159561</v>
      </c>
      <c r="M68" s="79">
        <f t="shared" si="79"/>
        <v>16.801746031746035</v>
      </c>
      <c r="N68" s="79">
        <f t="shared" si="79"/>
        <v>25.333333333333336</v>
      </c>
      <c r="O68" s="79">
        <f t="shared" si="79"/>
        <v>19.119444444444444</v>
      </c>
      <c r="P68" s="79">
        <f t="shared" si="79"/>
        <v>13.032879537953797</v>
      </c>
      <c r="Q68" s="765">
        <f t="shared" si="79"/>
        <v>8.9638764324862983</v>
      </c>
      <c r="R68" s="79">
        <f t="shared" si="79"/>
        <v>15.981345700824502</v>
      </c>
      <c r="S68" s="79">
        <f t="shared" si="79"/>
        <v>21.634021842355178</v>
      </c>
      <c r="T68" s="79">
        <f t="shared" si="79"/>
        <v>17.885769581056465</v>
      </c>
      <c r="U68" s="79">
        <f t="shared" si="79"/>
        <v>12.863004385964912</v>
      </c>
      <c r="V68" s="79">
        <f t="shared" si="79"/>
        <v>9.6223241590214066</v>
      </c>
      <c r="W68" s="79">
        <f t="shared" si="79"/>
        <v>15.454204204204204</v>
      </c>
      <c r="X68" s="79">
        <f t="shared" si="79"/>
        <v>21.193548387096776</v>
      </c>
      <c r="Y68" s="79">
        <f t="shared" si="79"/>
        <v>19.77678389398573</v>
      </c>
      <c r="Z68" s="79">
        <f t="shared" si="79"/>
        <v>11.360436698717949</v>
      </c>
      <c r="AA68" s="79">
        <f t="shared" si="79"/>
        <v>10.951982132886657</v>
      </c>
      <c r="AB68" s="79">
        <f t="shared" si="79"/>
        <v>15.062352150537633</v>
      </c>
      <c r="AC68" s="79">
        <f t="shared" si="79"/>
        <v>20.397580645161291</v>
      </c>
      <c r="AD68" s="79">
        <f t="shared" si="79"/>
        <v>17.572248931623928</v>
      </c>
      <c r="AE68" s="79">
        <f t="shared" si="79"/>
        <v>12.463658008658008</v>
      </c>
      <c r="AF68" s="79">
        <f t="shared" si="79"/>
        <v>9.082928146947598</v>
      </c>
      <c r="AG68" s="79">
        <f t="shared" si="79"/>
        <v>14.293886612021858</v>
      </c>
      <c r="AH68" s="79">
        <f t="shared" si="79"/>
        <v>20.527928571428575</v>
      </c>
      <c r="AI68" s="79">
        <f t="shared" si="79"/>
        <v>20.400213675213674</v>
      </c>
      <c r="AJ68" s="79">
        <f t="shared" ref="AJ68:BD68" si="80">IF(AJ$73=0,0,AJ74/AJ54)</f>
        <v>14.763397790055249</v>
      </c>
      <c r="AK68" s="79">
        <f t="shared" si="80"/>
        <v>10.798419540229887</v>
      </c>
      <c r="AL68" s="79">
        <f t="shared" si="80"/>
        <v>10.971491228070176</v>
      </c>
      <c r="AM68" s="79">
        <f t="shared" si="80"/>
        <v>14.559934497816595</v>
      </c>
      <c r="AN68" s="79">
        <f t="shared" si="80"/>
        <v>22.914383561643831</v>
      </c>
      <c r="AO68" s="79">
        <f t="shared" si="80"/>
        <v>22.179052511415527</v>
      </c>
      <c r="AP68" s="79">
        <f t="shared" si="80"/>
        <v>13.756106519742884</v>
      </c>
      <c r="AQ68" s="79">
        <f t="shared" si="80"/>
        <v>0</v>
      </c>
      <c r="AR68" s="694">
        <f t="shared" si="80"/>
        <v>0</v>
      </c>
      <c r="AS68" s="79">
        <f t="shared" si="80"/>
        <v>0</v>
      </c>
      <c r="AT68" s="79">
        <f t="shared" si="80"/>
        <v>0</v>
      </c>
      <c r="AU68" s="79">
        <f t="shared" si="80"/>
        <v>0</v>
      </c>
      <c r="AV68" s="79">
        <f t="shared" si="80"/>
        <v>0</v>
      </c>
      <c r="AW68" s="79">
        <f t="shared" si="80"/>
        <v>0</v>
      </c>
      <c r="AX68" s="79">
        <f t="shared" si="80"/>
        <v>0</v>
      </c>
      <c r="AY68" s="79">
        <f t="shared" si="80"/>
        <v>0</v>
      </c>
      <c r="AZ68" s="79">
        <f t="shared" si="80"/>
        <v>0</v>
      </c>
      <c r="BA68" s="79">
        <f t="shared" si="80"/>
        <v>0</v>
      </c>
      <c r="BB68" s="79">
        <f t="shared" si="80"/>
        <v>0</v>
      </c>
      <c r="BC68" s="79">
        <f t="shared" si="80"/>
        <v>0</v>
      </c>
      <c r="BD68" s="79">
        <f t="shared" si="80"/>
        <v>0</v>
      </c>
      <c r="BE68" s="175"/>
      <c r="BF68" s="79">
        <f t="shared" ref="BF68:BX68" si="81">IF(BF$73=0,0,BF74/BF54)</f>
        <v>13.759883426254437</v>
      </c>
      <c r="BG68" s="79">
        <f t="shared" si="81"/>
        <v>15.188704188481678</v>
      </c>
      <c r="BH68" s="79">
        <f t="shared" si="81"/>
        <v>15.771089743589743</v>
      </c>
      <c r="BI68" s="79">
        <f t="shared" si="81"/>
        <v>16.881008218079774</v>
      </c>
      <c r="BJ68" s="79">
        <f t="shared" si="81"/>
        <v>15.659954604409856</v>
      </c>
      <c r="BK68" s="79">
        <f t="shared" si="81"/>
        <v>14.533178679326715</v>
      </c>
      <c r="BL68" s="79">
        <f t="shared" si="81"/>
        <v>13.349384057971015</v>
      </c>
      <c r="BM68" s="79">
        <f t="shared" si="81"/>
        <v>13.676006569188388</v>
      </c>
      <c r="BN68" s="79">
        <f t="shared" si="81"/>
        <v>17.672028469750892</v>
      </c>
      <c r="BO68" s="79">
        <f t="shared" si="81"/>
        <v>0</v>
      </c>
      <c r="BP68" s="79">
        <f t="shared" si="81"/>
        <v>0</v>
      </c>
      <c r="BQ68" s="79">
        <f t="shared" si="81"/>
        <v>0</v>
      </c>
      <c r="BR68" s="179">
        <f t="shared" si="81"/>
        <v>15.094304399524377</v>
      </c>
      <c r="BS68" s="79">
        <f t="shared" si="81"/>
        <v>14.954688253254057</v>
      </c>
      <c r="BT68" s="79">
        <f t="shared" si="81"/>
        <v>15.559569129607198</v>
      </c>
      <c r="BU68" s="79">
        <f t="shared" si="81"/>
        <v>14.716568078040682</v>
      </c>
      <c r="BV68" s="79">
        <f t="shared" si="81"/>
        <v>0</v>
      </c>
      <c r="BW68" s="79">
        <f t="shared" si="81"/>
        <v>15.245940259956674</v>
      </c>
      <c r="BX68" s="79">
        <f t="shared" si="81"/>
        <v>14.716568078040682</v>
      </c>
      <c r="BY68" s="79">
        <f>IF(Info!$O$3="Q1",$BS68,IF(Info!$O$3="Q2",$BS68+$BT68,IF(Info!$O$3="Q3",$BS68+$BT68+$BU68,$BR68)))</f>
        <v>14.954688253254057</v>
      </c>
      <c r="BZ68" s="79">
        <f>IF(Info!$O$3="Q1",$BS68,IF(Info!$O$3="Q2",$BT68,IF(Info!$O$3="Q3",$BU68,$BV68)))</f>
        <v>14.954688253254057</v>
      </c>
      <c r="CA68" s="156"/>
    </row>
    <row r="69" spans="1:79" ht="13.95" customHeight="1" x14ac:dyDescent="0.3">
      <c r="A69" s="155"/>
      <c r="B69" s="183" t="s">
        <v>335</v>
      </c>
      <c r="C69" s="166"/>
      <c r="D69" s="178">
        <f t="shared" ref="D69:AI69" si="82">IF(D$73=0,0,D136/D54)</f>
        <v>0.29937283148876576</v>
      </c>
      <c r="E69" s="79">
        <f t="shared" si="82"/>
        <v>3.3633173808687524</v>
      </c>
      <c r="F69" s="79">
        <f t="shared" si="82"/>
        <v>-4.0210217814471712</v>
      </c>
      <c r="G69" s="79">
        <f t="shared" si="82"/>
        <v>-0.82632128397917837</v>
      </c>
      <c r="H69" s="79">
        <f t="shared" si="82"/>
        <v>-5.4827875420344636</v>
      </c>
      <c r="I69" s="79">
        <f t="shared" si="82"/>
        <v>3.9988880059334573</v>
      </c>
      <c r="J69" s="79">
        <f t="shared" si="82"/>
        <v>3.1956312183751199</v>
      </c>
      <c r="K69" s="79">
        <f t="shared" si="82"/>
        <v>-1.209903500027691</v>
      </c>
      <c r="L69" s="79">
        <f t="shared" si="82"/>
        <v>-1.7552427390934491</v>
      </c>
      <c r="M69" s="79">
        <f t="shared" si="82"/>
        <v>-1.9951431501831463</v>
      </c>
      <c r="N69" s="79">
        <f t="shared" si="82"/>
        <v>11.234213473633286</v>
      </c>
      <c r="O69" s="79">
        <f t="shared" si="82"/>
        <v>4.1036158684083235</v>
      </c>
      <c r="P69" s="79">
        <f t="shared" si="82"/>
        <v>1.0644798172124932</v>
      </c>
      <c r="Q69" s="765">
        <f t="shared" si="82"/>
        <v>1.0558293664482026</v>
      </c>
      <c r="R69" s="79">
        <f t="shared" si="82"/>
        <v>-0.4518492343934028</v>
      </c>
      <c r="S69" s="79">
        <f t="shared" si="82"/>
        <v>4.7652231718898381</v>
      </c>
      <c r="T69" s="79">
        <f t="shared" si="82"/>
        <v>2.8462112932604704</v>
      </c>
      <c r="U69" s="79">
        <f t="shared" si="82"/>
        <v>-1.4134956140350872</v>
      </c>
      <c r="V69" s="79">
        <f t="shared" si="82"/>
        <v>-2.0840107033639126</v>
      </c>
      <c r="W69" s="79">
        <f t="shared" si="82"/>
        <v>-1.6252237237237235</v>
      </c>
      <c r="X69" s="79">
        <f t="shared" si="82"/>
        <v>2.8094556451612935</v>
      </c>
      <c r="Y69" s="79">
        <f t="shared" si="82"/>
        <v>0.2705122324159035</v>
      </c>
      <c r="Z69" s="79">
        <f t="shared" si="82"/>
        <v>-5.0871175419132157</v>
      </c>
      <c r="AA69" s="79">
        <f t="shared" si="82"/>
        <v>-1.4871790576815684</v>
      </c>
      <c r="AB69" s="79">
        <f t="shared" si="82"/>
        <v>-0.98309822167080529</v>
      </c>
      <c r="AC69" s="79">
        <f t="shared" si="82"/>
        <v>0.4433578025916729</v>
      </c>
      <c r="AD69" s="79">
        <f t="shared" si="82"/>
        <v>-6.8217336456278783</v>
      </c>
      <c r="AE69" s="79">
        <f t="shared" si="82"/>
        <v>9.7948275058275041</v>
      </c>
      <c r="AF69" s="79">
        <f t="shared" si="82"/>
        <v>1.2291684328637362</v>
      </c>
      <c r="AG69" s="79">
        <f t="shared" si="82"/>
        <v>-3.300177070197559</v>
      </c>
      <c r="AH69" s="79">
        <f t="shared" si="82"/>
        <v>5.2227102564102621</v>
      </c>
      <c r="AI69" s="79">
        <f t="shared" si="82"/>
        <v>0.32240631163708072</v>
      </c>
      <c r="AJ69" s="79">
        <f t="shared" ref="AJ69:BD69" si="83">IF(AJ$73=0,0,AJ136/AJ54)</f>
        <v>-0.94509456013599458</v>
      </c>
      <c r="AK69" s="79">
        <f t="shared" si="83"/>
        <v>-4.679049513704685</v>
      </c>
      <c r="AL69" s="79">
        <f t="shared" si="83"/>
        <v>-0.14225208246079341</v>
      </c>
      <c r="AM69" s="79">
        <f t="shared" si="83"/>
        <v>-4.0076111297727026</v>
      </c>
      <c r="AN69" s="79">
        <f t="shared" si="83"/>
        <v>5.5866293466807129</v>
      </c>
      <c r="AO69" s="79">
        <f t="shared" si="83"/>
        <v>6.3086556023884794</v>
      </c>
      <c r="AP69" s="79">
        <f t="shared" si="83"/>
        <v>2.9419580419580424</v>
      </c>
      <c r="AQ69" s="79">
        <f t="shared" si="83"/>
        <v>0</v>
      </c>
      <c r="AR69" s="694">
        <f t="shared" si="83"/>
        <v>0</v>
      </c>
      <c r="AS69" s="79">
        <f t="shared" si="83"/>
        <v>0</v>
      </c>
      <c r="AT69" s="79">
        <f t="shared" si="83"/>
        <v>0</v>
      </c>
      <c r="AU69" s="79">
        <f t="shared" si="83"/>
        <v>0</v>
      </c>
      <c r="AV69" s="79">
        <f t="shared" si="83"/>
        <v>0</v>
      </c>
      <c r="AW69" s="79">
        <f t="shared" si="83"/>
        <v>0</v>
      </c>
      <c r="AX69" s="79">
        <f t="shared" si="83"/>
        <v>0</v>
      </c>
      <c r="AY69" s="79">
        <f t="shared" si="83"/>
        <v>0</v>
      </c>
      <c r="AZ69" s="79">
        <f t="shared" si="83"/>
        <v>0</v>
      </c>
      <c r="BA69" s="79">
        <f t="shared" si="83"/>
        <v>0</v>
      </c>
      <c r="BB69" s="79">
        <f t="shared" si="83"/>
        <v>0</v>
      </c>
      <c r="BC69" s="79">
        <f t="shared" si="83"/>
        <v>0</v>
      </c>
      <c r="BD69" s="79">
        <f t="shared" si="83"/>
        <v>0</v>
      </c>
      <c r="BE69" s="175"/>
      <c r="BF69" s="79">
        <f t="shared" ref="BF69:BX69" si="84">IF(BF$73=0,0,BF136/BF54)</f>
        <v>-1.6664983690072364</v>
      </c>
      <c r="BG69" s="79">
        <f t="shared" si="84"/>
        <v>0.63956651899583761</v>
      </c>
      <c r="BH69" s="79">
        <f t="shared" si="84"/>
        <v>2.6312845715538047</v>
      </c>
      <c r="BI69" s="79">
        <f t="shared" si="84"/>
        <v>1.1554008819402684</v>
      </c>
      <c r="BJ69" s="79">
        <f t="shared" si="84"/>
        <v>-0.50261812117843097</v>
      </c>
      <c r="BK69" s="79">
        <f t="shared" si="84"/>
        <v>-2.4070174739661154</v>
      </c>
      <c r="BL69" s="79">
        <f t="shared" si="84"/>
        <v>2.5798193979933139</v>
      </c>
      <c r="BM69" s="79">
        <f t="shared" si="84"/>
        <v>-1.2385401079107365</v>
      </c>
      <c r="BN69" s="79">
        <f t="shared" si="84"/>
        <v>1.925884752258417</v>
      </c>
      <c r="BO69" s="79">
        <f t="shared" si="84"/>
        <v>0</v>
      </c>
      <c r="BP69" s="79">
        <f t="shared" si="84"/>
        <v>0</v>
      </c>
      <c r="BQ69" s="79">
        <f t="shared" si="84"/>
        <v>0</v>
      </c>
      <c r="BR69" s="179">
        <f t="shared" si="84"/>
        <v>0.29937283148876576</v>
      </c>
      <c r="BS69" s="79">
        <f t="shared" si="84"/>
        <v>0.65736407949006515</v>
      </c>
      <c r="BT69" s="79">
        <f t="shared" si="84"/>
        <v>-0.78903578828738885</v>
      </c>
      <c r="BU69" s="79">
        <f t="shared" si="84"/>
        <v>1.1424890368383529</v>
      </c>
      <c r="BV69" s="79">
        <f t="shared" si="84"/>
        <v>0</v>
      </c>
      <c r="BW69" s="79">
        <f t="shared" si="84"/>
        <v>-3.9081915834539613E-2</v>
      </c>
      <c r="BX69" s="79">
        <f t="shared" si="84"/>
        <v>1.1424890368383529</v>
      </c>
      <c r="BY69" s="79">
        <f>IF(Info!$O$3="Q1",$BS69,IF(Info!$O$3="Q2",$BS69+$BT69,IF(Info!$O$3="Q3",$BS69+$BT69+$BU69,$BR69)))</f>
        <v>0.65736407949006515</v>
      </c>
      <c r="BZ69" s="79">
        <f>IF(Info!$O$3="Q1",$BS69,IF(Info!$O$3="Q2",$BT69,IF(Info!$O$3="Q3",$BU69,$BV69)))</f>
        <v>0.65736407949006515</v>
      </c>
      <c r="CA69" s="156"/>
    </row>
    <row r="70" spans="1:79" ht="13.95" customHeight="1" x14ac:dyDescent="0.3">
      <c r="A70" s="155"/>
      <c r="B70" s="160" t="s">
        <v>336</v>
      </c>
      <c r="C70" s="166"/>
      <c r="D70" s="178">
        <f t="shared" ref="D70:AI70" si="85">IFERROR(D74/D47,0)</f>
        <v>16.70413843015988</v>
      </c>
      <c r="E70" s="79">
        <f t="shared" si="85"/>
        <v>26.338831018518519</v>
      </c>
      <c r="F70" s="79">
        <f t="shared" si="85"/>
        <v>13.827346743295021</v>
      </c>
      <c r="G70" s="79">
        <f t="shared" si="85"/>
        <v>9.070378674638766</v>
      </c>
      <c r="H70" s="79">
        <f t="shared" si="85"/>
        <v>7.3086419753086433</v>
      </c>
      <c r="I70" s="79">
        <f t="shared" si="85"/>
        <v>26.995426829268293</v>
      </c>
      <c r="J70" s="79">
        <f t="shared" si="85"/>
        <v>21.826334208223972</v>
      </c>
      <c r="K70" s="79">
        <f t="shared" si="85"/>
        <v>17.617107843137255</v>
      </c>
      <c r="L70" s="79">
        <f t="shared" si="85"/>
        <v>10.734449541284405</v>
      </c>
      <c r="M70" s="79">
        <f t="shared" si="85"/>
        <v>8.4329987253027419</v>
      </c>
      <c r="N70" s="79">
        <f t="shared" si="85"/>
        <v>39.345543345543348</v>
      </c>
      <c r="O70" s="79">
        <f t="shared" si="85"/>
        <v>26.784067547723936</v>
      </c>
      <c r="P70" s="79">
        <f t="shared" si="85"/>
        <v>23.401259259259263</v>
      </c>
      <c r="Q70" s="765">
        <f t="shared" si="85"/>
        <v>14.48510466988728</v>
      </c>
      <c r="R70" s="79">
        <f t="shared" si="85"/>
        <v>10.67938803620622</v>
      </c>
      <c r="S70" s="79">
        <f t="shared" si="85"/>
        <v>35.155285493827165</v>
      </c>
      <c r="T70" s="79">
        <f t="shared" si="85"/>
        <v>27.738100282485874</v>
      </c>
      <c r="U70" s="79">
        <f t="shared" si="85"/>
        <v>25.326122625215888</v>
      </c>
      <c r="V70" s="79">
        <f t="shared" si="85"/>
        <v>17.65712682379349</v>
      </c>
      <c r="W70" s="79">
        <f t="shared" si="85"/>
        <v>11.315413368513633</v>
      </c>
      <c r="X70" s="79">
        <f t="shared" si="85"/>
        <v>32.578512396694215</v>
      </c>
      <c r="Y70" s="79">
        <f t="shared" si="85"/>
        <v>27.636787749287748</v>
      </c>
      <c r="Z70" s="79">
        <f t="shared" si="85"/>
        <v>18.460709635416666</v>
      </c>
      <c r="AA70" s="79">
        <f t="shared" si="85"/>
        <v>11.551825677267374</v>
      </c>
      <c r="AB70" s="79">
        <f t="shared" si="85"/>
        <v>12.585792902066487</v>
      </c>
      <c r="AC70" s="79">
        <f t="shared" si="85"/>
        <v>31.748535564853555</v>
      </c>
      <c r="AD70" s="79">
        <f t="shared" si="85"/>
        <v>29.008156966490297</v>
      </c>
      <c r="AE70" s="79">
        <f t="shared" si="85"/>
        <v>25.798431899641578</v>
      </c>
      <c r="AF70" s="79">
        <f t="shared" si="85"/>
        <v>24.797197640118</v>
      </c>
      <c r="AG70" s="79">
        <f t="shared" si="85"/>
        <v>8.4448143664245361</v>
      </c>
      <c r="AH70" s="79">
        <f t="shared" si="85"/>
        <v>47.581291390728488</v>
      </c>
      <c r="AI70" s="79">
        <f t="shared" si="85"/>
        <v>34.780692167577413</v>
      </c>
      <c r="AJ70" s="79">
        <f t="shared" ref="AJ70:BD70" si="86">IFERROR(AJ74/AJ47,0)</f>
        <v>31.811607142857145</v>
      </c>
      <c r="AK70" s="79">
        <f t="shared" si="86"/>
        <v>15.990851063829789</v>
      </c>
      <c r="AL70" s="79">
        <f t="shared" si="86"/>
        <v>23.251121794871796</v>
      </c>
      <c r="AM70" s="79">
        <f t="shared" si="86"/>
        <v>6.8888946280991741</v>
      </c>
      <c r="AN70" s="79">
        <f t="shared" si="86"/>
        <v>23.072413793103443</v>
      </c>
      <c r="AO70" s="79">
        <f t="shared" si="86"/>
        <v>33.042261904761908</v>
      </c>
      <c r="AP70" s="79">
        <f t="shared" si="86"/>
        <v>22.392227204783261</v>
      </c>
      <c r="AQ70" s="79">
        <f t="shared" si="86"/>
        <v>0</v>
      </c>
      <c r="AR70" s="694">
        <f t="shared" si="86"/>
        <v>0</v>
      </c>
      <c r="AS70" s="79">
        <f t="shared" si="86"/>
        <v>0</v>
      </c>
      <c r="AT70" s="79">
        <f t="shared" si="86"/>
        <v>0</v>
      </c>
      <c r="AU70" s="79">
        <f t="shared" si="86"/>
        <v>0</v>
      </c>
      <c r="AV70" s="79">
        <f t="shared" si="86"/>
        <v>0</v>
      </c>
      <c r="AW70" s="79">
        <f t="shared" si="86"/>
        <v>0</v>
      </c>
      <c r="AX70" s="79">
        <f t="shared" si="86"/>
        <v>0</v>
      </c>
      <c r="AY70" s="79">
        <f t="shared" si="86"/>
        <v>0</v>
      </c>
      <c r="AZ70" s="79">
        <f t="shared" si="86"/>
        <v>0</v>
      </c>
      <c r="BA70" s="79">
        <f t="shared" si="86"/>
        <v>0</v>
      </c>
      <c r="BB70" s="79">
        <f t="shared" si="86"/>
        <v>0</v>
      </c>
      <c r="BC70" s="79">
        <f t="shared" si="86"/>
        <v>0</v>
      </c>
      <c r="BD70" s="79">
        <f t="shared" si="86"/>
        <v>0</v>
      </c>
      <c r="BE70" s="175"/>
      <c r="BF70" s="79">
        <f t="shared" ref="BF70:BZ70" si="87">IFERROR(BF74/BF47,0)</f>
        <v>10.889791415964703</v>
      </c>
      <c r="BG70" s="79">
        <f t="shared" si="87"/>
        <v>18.199764742785447</v>
      </c>
      <c r="BH70" s="79">
        <f t="shared" si="87"/>
        <v>16.889862700228832</v>
      </c>
      <c r="BI70" s="79">
        <f t="shared" si="87"/>
        <v>18.815761840929401</v>
      </c>
      <c r="BJ70" s="79">
        <f t="shared" si="87"/>
        <v>18.401213803614194</v>
      </c>
      <c r="BK70" s="79">
        <f t="shared" si="87"/>
        <v>16.904304718875501</v>
      </c>
      <c r="BL70" s="79">
        <f t="shared" si="87"/>
        <v>17.683849292056635</v>
      </c>
      <c r="BM70" s="79">
        <f t="shared" si="87"/>
        <v>25.428319542947204</v>
      </c>
      <c r="BN70" s="79">
        <f t="shared" si="87"/>
        <v>14.805724508050091</v>
      </c>
      <c r="BO70" s="79">
        <f t="shared" si="87"/>
        <v>0</v>
      </c>
      <c r="BP70" s="79">
        <f t="shared" si="87"/>
        <v>0</v>
      </c>
      <c r="BQ70" s="79">
        <f t="shared" si="87"/>
        <v>0</v>
      </c>
      <c r="BR70" s="179">
        <f t="shared" si="87"/>
        <v>16.70413843015988</v>
      </c>
      <c r="BS70" s="79">
        <f t="shared" si="87"/>
        <v>14.837854751275509</v>
      </c>
      <c r="BT70" s="79">
        <f t="shared" si="87"/>
        <v>17.929960119641077</v>
      </c>
      <c r="BU70" s="79">
        <f t="shared" si="87"/>
        <v>18.124853016359918</v>
      </c>
      <c r="BV70" s="79">
        <f t="shared" si="87"/>
        <v>0</v>
      </c>
      <c r="BW70" s="79">
        <f t="shared" si="87"/>
        <v>16.211728094267741</v>
      </c>
      <c r="BX70" s="79">
        <f t="shared" si="87"/>
        <v>18.124853016359918</v>
      </c>
      <c r="BY70" s="79">
        <f t="shared" si="87"/>
        <v>14.837854751275509</v>
      </c>
      <c r="BZ70" s="79">
        <f t="shared" si="87"/>
        <v>14.837854751275509</v>
      </c>
      <c r="CA70" s="156"/>
    </row>
    <row r="71" spans="1:79" ht="13.95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696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700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3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697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ht="13.95" customHeight="1" x14ac:dyDescent="0.3">
      <c r="A73" s="193"/>
      <c r="B73" s="374" t="s">
        <v>338</v>
      </c>
      <c r="C73" s="194"/>
      <c r="D73" s="157">
        <f>SUM(E73:BD73)</f>
        <v>304663.43999999989</v>
      </c>
      <c r="E73" s="372">
        <f>9102.7</f>
        <v>9102.7000000000007</v>
      </c>
      <c r="F73" s="741">
        <v>5774.3</v>
      </c>
      <c r="G73" s="741">
        <v>7281.7000000000007</v>
      </c>
      <c r="H73" s="741">
        <v>10419.200000000001</v>
      </c>
      <c r="I73" s="741">
        <v>10625.4</v>
      </c>
      <c r="J73" s="741">
        <v>9979</v>
      </c>
      <c r="K73" s="372">
        <v>7187.78</v>
      </c>
      <c r="L73" s="753">
        <v>7020.33</v>
      </c>
      <c r="M73" s="755">
        <v>10585.1</v>
      </c>
      <c r="N73" s="755">
        <v>12889.6</v>
      </c>
      <c r="O73" s="372">
        <v>7295.98</v>
      </c>
      <c r="P73" s="372">
        <v>6318.34</v>
      </c>
      <c r="Q73" s="755">
        <v>7196.2000000000007</v>
      </c>
      <c r="R73" s="372">
        <v>10854.53</v>
      </c>
      <c r="S73" s="372">
        <v>9112.25</v>
      </c>
      <c r="T73" s="372">
        <v>7855.4299999999994</v>
      </c>
      <c r="U73" s="372">
        <v>5865.53</v>
      </c>
      <c r="V73" s="372">
        <v>6293</v>
      </c>
      <c r="W73" s="372">
        <v>10292.5</v>
      </c>
      <c r="X73" s="372">
        <v>9460.8000000000011</v>
      </c>
      <c r="Y73" s="372">
        <v>7760.41</v>
      </c>
      <c r="Z73" s="372">
        <v>5671.13</v>
      </c>
      <c r="AA73" s="372">
        <v>7846</v>
      </c>
      <c r="AB73" s="372">
        <v>11206.39</v>
      </c>
      <c r="AC73" s="372">
        <v>9105.48</v>
      </c>
      <c r="AD73" s="372">
        <v>6579.0499999999993</v>
      </c>
      <c r="AE73" s="372">
        <v>5758.21</v>
      </c>
      <c r="AF73" s="372">
        <v>6725.0000000000009</v>
      </c>
      <c r="AG73" s="372">
        <v>8370.5</v>
      </c>
      <c r="AH73" s="372">
        <v>8621.7300000000014</v>
      </c>
      <c r="AI73" s="372">
        <v>7637.84</v>
      </c>
      <c r="AJ73" s="372">
        <v>6413.22</v>
      </c>
      <c r="AK73" s="372">
        <v>4509.42</v>
      </c>
      <c r="AL73" s="372">
        <v>7254.35</v>
      </c>
      <c r="AM73" s="372">
        <v>8002.14</v>
      </c>
      <c r="AN73" s="682">
        <v>8029.1999999999989</v>
      </c>
      <c r="AO73" s="682">
        <v>7771.54</v>
      </c>
      <c r="AP73" s="682">
        <v>5992.16</v>
      </c>
      <c r="AQ73" s="682"/>
      <c r="AR73" s="682"/>
      <c r="AS73" s="682"/>
      <c r="AT73" s="682"/>
      <c r="AU73" s="682"/>
      <c r="AV73" s="705"/>
      <c r="AW73" s="682"/>
      <c r="AX73" s="718"/>
      <c r="AY73" s="718"/>
      <c r="AZ73" s="372"/>
      <c r="BA73" s="372"/>
      <c r="BB73" s="372"/>
      <c r="BC73" s="372"/>
      <c r="BD73" s="372"/>
      <c r="BE73" s="195"/>
      <c r="BF73" s="163">
        <f>SUM(E73:H73)</f>
        <v>32577.9</v>
      </c>
      <c r="BG73" s="77">
        <f>SUM(I73:L73)</f>
        <v>34812.51</v>
      </c>
      <c r="BH73" s="77">
        <f>SUM(M73:Q73)</f>
        <v>44285.22</v>
      </c>
      <c r="BI73" s="77">
        <f>SUM(R73:U73)</f>
        <v>33687.74</v>
      </c>
      <c r="BJ73" s="77">
        <f>SUM(V73:Y73)</f>
        <v>33806.710000000006</v>
      </c>
      <c r="BK73" s="77">
        <f>SUM(Z73:AD73)</f>
        <v>40408.050000000003</v>
      </c>
      <c r="BL73" s="77">
        <f>SUM(AE73:AH73)</f>
        <v>29475.440000000002</v>
      </c>
      <c r="BM73" s="77">
        <f>SUM(AI73:AL73)</f>
        <v>25814.83</v>
      </c>
      <c r="BN73" s="77">
        <f>SUM(AM73:AQ73)</f>
        <v>29795.040000000001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304663.44</v>
      </c>
      <c r="BS73" s="77">
        <f>SUM(BF73:BH73)</f>
        <v>111675.63</v>
      </c>
      <c r="BT73" s="77">
        <f>SUM(BI73:BK73)</f>
        <v>107902.50000000001</v>
      </c>
      <c r="BU73" s="77">
        <f>SUM(BL73:BN73)</f>
        <v>85085.31</v>
      </c>
      <c r="BV73" s="77">
        <f>SUM(BO73:BQ73)</f>
        <v>0</v>
      </c>
      <c r="BW73" s="77">
        <f>SUM(BF73:BK73)</f>
        <v>219578.13</v>
      </c>
      <c r="BX73" s="77">
        <f>SUM(BL73:BQ73)</f>
        <v>85085.31</v>
      </c>
      <c r="BY73" s="77">
        <f>IF(Info!$O$3="Q1",$BS73,IF(Info!$O$3="Q2",$BS73+$BT73,IF(Info!$O$3="Q3",$BS73+$BT73+$BU73,$BR73)))</f>
        <v>111675.63</v>
      </c>
      <c r="BZ73" s="77">
        <f>IF(Info!$O$3="Q1",$BS73,IF(Info!$O$3="Q2",$BT73,IF(Info!$O$3="Q3",$BU73,$BV73)))</f>
        <v>111675.63</v>
      </c>
      <c r="CA73" s="198"/>
    </row>
    <row r="74" spans="1:79" ht="13.95" customHeight="1" x14ac:dyDescent="0.3">
      <c r="A74" s="193"/>
      <c r="B74" s="160" t="s">
        <v>339</v>
      </c>
      <c r="C74" s="194"/>
      <c r="D74" s="157">
        <f>SUM(E74:BD74)</f>
        <v>253886.2</v>
      </c>
      <c r="E74" s="161">
        <f t="shared" ref="E74:AJ74" si="88">E73/(1+$C$77)</f>
        <v>7585.5833333333339</v>
      </c>
      <c r="F74" s="161">
        <f t="shared" si="88"/>
        <v>4811.916666666667</v>
      </c>
      <c r="G74" s="161">
        <f t="shared" si="88"/>
        <v>6068.0833333333339</v>
      </c>
      <c r="H74" s="161">
        <f t="shared" si="88"/>
        <v>8682.6666666666679</v>
      </c>
      <c r="I74" s="161">
        <f t="shared" si="88"/>
        <v>8854.5</v>
      </c>
      <c r="J74" s="161">
        <f t="shared" si="88"/>
        <v>8315.8333333333339</v>
      </c>
      <c r="K74" s="161">
        <f t="shared" si="88"/>
        <v>5989.8166666666666</v>
      </c>
      <c r="L74" s="161">
        <f t="shared" si="88"/>
        <v>5850.2750000000005</v>
      </c>
      <c r="M74" s="161">
        <f t="shared" si="88"/>
        <v>8820.9166666666679</v>
      </c>
      <c r="N74" s="161">
        <f t="shared" si="88"/>
        <v>10741.333333333334</v>
      </c>
      <c r="O74" s="161">
        <f t="shared" si="88"/>
        <v>6079.9833333333336</v>
      </c>
      <c r="P74" s="161">
        <f t="shared" si="88"/>
        <v>5265.2833333333338</v>
      </c>
      <c r="Q74" s="762">
        <f t="shared" si="88"/>
        <v>5996.8333333333339</v>
      </c>
      <c r="R74" s="161">
        <f t="shared" si="88"/>
        <v>9045.4416666666675</v>
      </c>
      <c r="S74" s="161">
        <f t="shared" si="88"/>
        <v>7593.541666666667</v>
      </c>
      <c r="T74" s="161">
        <f t="shared" si="88"/>
        <v>6546.1916666666666</v>
      </c>
      <c r="U74" s="161">
        <f t="shared" si="88"/>
        <v>4887.9416666666666</v>
      </c>
      <c r="V74" s="161">
        <f t="shared" si="88"/>
        <v>5244.166666666667</v>
      </c>
      <c r="W74" s="161">
        <f t="shared" si="88"/>
        <v>8577.0833333333339</v>
      </c>
      <c r="X74" s="161">
        <f t="shared" si="88"/>
        <v>7884.0000000000009</v>
      </c>
      <c r="Y74" s="161">
        <f t="shared" si="88"/>
        <v>6467.0083333333332</v>
      </c>
      <c r="Z74" s="161">
        <f t="shared" si="88"/>
        <v>4725.9416666666666</v>
      </c>
      <c r="AA74" s="161">
        <f t="shared" si="88"/>
        <v>6538.3333333333339</v>
      </c>
      <c r="AB74" s="161">
        <f t="shared" si="88"/>
        <v>9338.6583333333328</v>
      </c>
      <c r="AC74" s="161">
        <f t="shared" si="88"/>
        <v>7587.9</v>
      </c>
      <c r="AD74" s="161">
        <f t="shared" si="88"/>
        <v>5482.5416666666661</v>
      </c>
      <c r="AE74" s="161">
        <f t="shared" si="88"/>
        <v>4798.5083333333332</v>
      </c>
      <c r="AF74" s="161">
        <f t="shared" si="88"/>
        <v>5604.1666666666679</v>
      </c>
      <c r="AG74" s="161">
        <f t="shared" si="88"/>
        <v>6975.416666666667</v>
      </c>
      <c r="AH74" s="161">
        <f t="shared" si="88"/>
        <v>7184.7750000000015</v>
      </c>
      <c r="AI74" s="161">
        <f t="shared" si="88"/>
        <v>6364.8666666666668</v>
      </c>
      <c r="AJ74" s="161">
        <f t="shared" si="88"/>
        <v>5344.35</v>
      </c>
      <c r="AK74" s="161">
        <f t="shared" ref="AK74:BP74" si="89">AK73/(1+$C$77)</f>
        <v>3757.8500000000004</v>
      </c>
      <c r="AL74" s="161">
        <f t="shared" si="89"/>
        <v>6045.291666666667</v>
      </c>
      <c r="AM74" s="161">
        <f t="shared" si="89"/>
        <v>6668.4500000000007</v>
      </c>
      <c r="AN74" s="161">
        <f t="shared" si="89"/>
        <v>6690.9999999999991</v>
      </c>
      <c r="AO74" s="161">
        <f t="shared" si="89"/>
        <v>6476.2833333333338</v>
      </c>
      <c r="AP74" s="161">
        <f t="shared" si="89"/>
        <v>4993.4666666666672</v>
      </c>
      <c r="AQ74" s="161">
        <f t="shared" si="89"/>
        <v>0</v>
      </c>
      <c r="AR74" s="161">
        <f t="shared" si="89"/>
        <v>0</v>
      </c>
      <c r="AS74" s="161">
        <f t="shared" si="89"/>
        <v>0</v>
      </c>
      <c r="AT74" s="161">
        <f t="shared" si="89"/>
        <v>0</v>
      </c>
      <c r="AU74" s="161">
        <f t="shared" si="89"/>
        <v>0</v>
      </c>
      <c r="AV74" s="161">
        <f t="shared" si="89"/>
        <v>0</v>
      </c>
      <c r="AW74" s="161">
        <f t="shared" si="89"/>
        <v>0</v>
      </c>
      <c r="AX74" s="161">
        <f t="shared" si="89"/>
        <v>0</v>
      </c>
      <c r="AY74" s="161">
        <f t="shared" si="89"/>
        <v>0</v>
      </c>
      <c r="AZ74" s="161">
        <f t="shared" si="89"/>
        <v>0</v>
      </c>
      <c r="BA74" s="161">
        <f t="shared" si="89"/>
        <v>0</v>
      </c>
      <c r="BB74" s="161">
        <f t="shared" si="89"/>
        <v>0</v>
      </c>
      <c r="BC74" s="161">
        <f t="shared" si="89"/>
        <v>0</v>
      </c>
      <c r="BD74" s="161">
        <f t="shared" si="89"/>
        <v>0</v>
      </c>
      <c r="BE74" s="195"/>
      <c r="BF74" s="162">
        <f>SUM(E74:H74)</f>
        <v>27148.250000000004</v>
      </c>
      <c r="BG74" s="157">
        <f>SUM(I74:L74)</f>
        <v>29010.425000000003</v>
      </c>
      <c r="BH74" s="157">
        <f>SUM(M74:Q74)</f>
        <v>36904.35</v>
      </c>
      <c r="BI74" s="157">
        <f>SUM(R74:U74)</f>
        <v>28073.116666666665</v>
      </c>
      <c r="BJ74" s="157">
        <f>SUM(V74:Y74)</f>
        <v>28172.258333333331</v>
      </c>
      <c r="BK74" s="157">
        <f>SUM(Z74:AD74)</f>
        <v>33673.375</v>
      </c>
      <c r="BL74" s="157">
        <f>SUM(AE74:AH74)</f>
        <v>24562.866666666669</v>
      </c>
      <c r="BM74" s="157">
        <f>SUM(AI74:AL74)</f>
        <v>21512.358333333334</v>
      </c>
      <c r="BN74" s="157">
        <f>SUM(AM74:AQ74)</f>
        <v>24829.200000000001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253886.2</v>
      </c>
      <c r="BS74" s="157">
        <f>SUM(BF74:BH74)</f>
        <v>93063.024999999994</v>
      </c>
      <c r="BT74" s="157">
        <f>SUM(BI74:BK74)</f>
        <v>89918.75</v>
      </c>
      <c r="BU74" s="157">
        <f>SUM(BL74:BN74)</f>
        <v>70904.425000000003</v>
      </c>
      <c r="BV74" s="157">
        <f>SUM(BO74:BQ74)</f>
        <v>0</v>
      </c>
      <c r="BW74" s="157">
        <f>SUM(BF74:BK74)</f>
        <v>182981.77499999999</v>
      </c>
      <c r="BX74" s="157">
        <f>SUM(BL74:BQ74)</f>
        <v>70904.425000000003</v>
      </c>
      <c r="BY74" s="157">
        <f>IF(Info!$O$3="Q1",$BS74,IF(Info!$O$3="Q2",$BS74+$BT74,IF(Info!$O$3="Q3",$BS74+$BT74+$BU74,$BR74)))</f>
        <v>93063.024999999994</v>
      </c>
      <c r="BZ74" s="157">
        <f>IF(Info!$O$3="Q1",$BS74,IF(Info!$O$3="Q2",$BT74,IF(Info!$O$3="Q3",$BU74,$BV74)))</f>
        <v>93063.024999999994</v>
      </c>
      <c r="CA74" s="198"/>
    </row>
    <row r="75" spans="1:79" ht="13.95" customHeight="1" x14ac:dyDescent="0.3">
      <c r="A75" s="193"/>
      <c r="B75" s="375" t="s">
        <v>340</v>
      </c>
      <c r="C75" s="194"/>
      <c r="D75" s="77">
        <f>SUM(E75:BD75)</f>
        <v>0</v>
      </c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755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  <c r="AF75" s="372"/>
      <c r="AG75" s="372"/>
      <c r="AH75" s="372"/>
      <c r="AI75" s="372"/>
      <c r="AJ75" s="372"/>
      <c r="AK75" s="372"/>
      <c r="AL75" s="372"/>
      <c r="AM75" s="372"/>
      <c r="AN75" s="682"/>
      <c r="AO75" s="682"/>
      <c r="AP75" s="682"/>
      <c r="AQ75" s="682"/>
      <c r="AR75" s="372"/>
      <c r="AS75" s="372"/>
      <c r="AT75" s="68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ht="13.95" customHeight="1" x14ac:dyDescent="0.3">
      <c r="A76" s="193"/>
      <c r="B76" s="375" t="s">
        <v>341</v>
      </c>
      <c r="C76" s="194"/>
      <c r="D76" s="77">
        <f>SUM(E76:BD76)</f>
        <v>0</v>
      </c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755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682"/>
      <c r="AO76" s="682"/>
      <c r="AP76" s="682"/>
      <c r="AQ76" s="682"/>
      <c r="AR76" s="372"/>
      <c r="AS76" s="372"/>
      <c r="AT76" s="68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ht="13.95" customHeight="1" x14ac:dyDescent="0.3">
      <c r="A77" s="193"/>
      <c r="B77" s="160" t="s">
        <v>342</v>
      </c>
      <c r="C77" s="194">
        <f>Info!$R$3</f>
        <v>0.2</v>
      </c>
      <c r="D77" s="157">
        <f>SUM(E77:BD77)</f>
        <v>253886.2</v>
      </c>
      <c r="E77" s="161">
        <f t="shared" ref="E77:AJ77" si="90">SUM(E74:E76)</f>
        <v>7585.5833333333339</v>
      </c>
      <c r="F77" s="161">
        <f t="shared" si="90"/>
        <v>4811.916666666667</v>
      </c>
      <c r="G77" s="161">
        <f t="shared" si="90"/>
        <v>6068.0833333333339</v>
      </c>
      <c r="H77" s="161">
        <f t="shared" si="90"/>
        <v>8682.6666666666679</v>
      </c>
      <c r="I77" s="161">
        <f t="shared" si="90"/>
        <v>8854.5</v>
      </c>
      <c r="J77" s="161">
        <f t="shared" si="90"/>
        <v>8315.8333333333339</v>
      </c>
      <c r="K77" s="161">
        <f t="shared" si="90"/>
        <v>5989.8166666666666</v>
      </c>
      <c r="L77" s="161">
        <f t="shared" si="90"/>
        <v>5850.2750000000005</v>
      </c>
      <c r="M77" s="161">
        <f t="shared" si="90"/>
        <v>8820.9166666666679</v>
      </c>
      <c r="N77" s="161">
        <f t="shared" si="90"/>
        <v>10741.333333333334</v>
      </c>
      <c r="O77" s="161">
        <f t="shared" si="90"/>
        <v>6079.9833333333336</v>
      </c>
      <c r="P77" s="161">
        <f t="shared" si="90"/>
        <v>5265.2833333333338</v>
      </c>
      <c r="Q77" s="762">
        <f t="shared" si="90"/>
        <v>5996.8333333333339</v>
      </c>
      <c r="R77" s="161">
        <f t="shared" si="90"/>
        <v>9045.4416666666675</v>
      </c>
      <c r="S77" s="161">
        <f t="shared" si="90"/>
        <v>7593.541666666667</v>
      </c>
      <c r="T77" s="161">
        <f t="shared" si="90"/>
        <v>6546.1916666666666</v>
      </c>
      <c r="U77" s="161">
        <f t="shared" si="90"/>
        <v>4887.9416666666666</v>
      </c>
      <c r="V77" s="161">
        <f t="shared" si="90"/>
        <v>5244.166666666667</v>
      </c>
      <c r="W77" s="161">
        <f t="shared" si="90"/>
        <v>8577.0833333333339</v>
      </c>
      <c r="X77" s="161">
        <f t="shared" si="90"/>
        <v>7884.0000000000009</v>
      </c>
      <c r="Y77" s="161">
        <f t="shared" si="90"/>
        <v>6467.0083333333332</v>
      </c>
      <c r="Z77" s="161">
        <f t="shared" si="90"/>
        <v>4725.9416666666666</v>
      </c>
      <c r="AA77" s="161">
        <f t="shared" si="90"/>
        <v>6538.3333333333339</v>
      </c>
      <c r="AB77" s="161">
        <f t="shared" si="90"/>
        <v>9338.6583333333328</v>
      </c>
      <c r="AC77" s="161">
        <f t="shared" si="90"/>
        <v>7587.9</v>
      </c>
      <c r="AD77" s="161">
        <f t="shared" si="90"/>
        <v>5482.5416666666661</v>
      </c>
      <c r="AE77" s="161">
        <f t="shared" si="90"/>
        <v>4798.5083333333332</v>
      </c>
      <c r="AF77" s="161">
        <f t="shared" si="90"/>
        <v>5604.1666666666679</v>
      </c>
      <c r="AG77" s="161">
        <f t="shared" si="90"/>
        <v>6975.416666666667</v>
      </c>
      <c r="AH77" s="161">
        <f t="shared" si="90"/>
        <v>7184.7750000000015</v>
      </c>
      <c r="AI77" s="161">
        <f t="shared" si="90"/>
        <v>6364.8666666666668</v>
      </c>
      <c r="AJ77" s="161">
        <f t="shared" si="90"/>
        <v>5344.35</v>
      </c>
      <c r="AK77" s="161">
        <f t="shared" ref="AK77:BP77" si="91">SUM(AK74:AK76)</f>
        <v>3757.8500000000004</v>
      </c>
      <c r="AL77" s="161">
        <f t="shared" si="91"/>
        <v>6045.291666666667</v>
      </c>
      <c r="AM77" s="161">
        <f t="shared" si="91"/>
        <v>6668.4500000000007</v>
      </c>
      <c r="AN77" s="161">
        <f t="shared" si="91"/>
        <v>6690.9999999999991</v>
      </c>
      <c r="AO77" s="161">
        <f t="shared" si="91"/>
        <v>6476.2833333333338</v>
      </c>
      <c r="AP77" s="161">
        <f t="shared" si="91"/>
        <v>4993.4666666666672</v>
      </c>
      <c r="AQ77" s="161">
        <f t="shared" si="91"/>
        <v>0</v>
      </c>
      <c r="AR77" s="161">
        <f t="shared" si="91"/>
        <v>0</v>
      </c>
      <c r="AS77" s="161">
        <f t="shared" si="91"/>
        <v>0</v>
      </c>
      <c r="AT77" s="161">
        <f t="shared" si="91"/>
        <v>0</v>
      </c>
      <c r="AU77" s="161">
        <f t="shared" si="91"/>
        <v>0</v>
      </c>
      <c r="AV77" s="161">
        <f t="shared" si="91"/>
        <v>0</v>
      </c>
      <c r="AW77" s="161">
        <f t="shared" si="91"/>
        <v>0</v>
      </c>
      <c r="AX77" s="161">
        <f t="shared" si="91"/>
        <v>0</v>
      </c>
      <c r="AY77" s="161">
        <f t="shared" si="91"/>
        <v>0</v>
      </c>
      <c r="AZ77" s="161">
        <f t="shared" si="91"/>
        <v>0</v>
      </c>
      <c r="BA77" s="161">
        <f t="shared" si="91"/>
        <v>0</v>
      </c>
      <c r="BB77" s="161">
        <f t="shared" si="91"/>
        <v>0</v>
      </c>
      <c r="BC77" s="161">
        <f t="shared" si="91"/>
        <v>0</v>
      </c>
      <c r="BD77" s="161">
        <f t="shared" si="91"/>
        <v>0</v>
      </c>
      <c r="BE77" s="195"/>
      <c r="BF77" s="162">
        <f>SUM(E77:H77)</f>
        <v>27148.250000000004</v>
      </c>
      <c r="BG77" s="157">
        <f>SUM(I77:L77)</f>
        <v>29010.425000000003</v>
      </c>
      <c r="BH77" s="157">
        <f>SUM(M77:Q77)</f>
        <v>36904.35</v>
      </c>
      <c r="BI77" s="157">
        <f>SUM(R77:U77)</f>
        <v>28073.116666666665</v>
      </c>
      <c r="BJ77" s="157">
        <f>SUM(V77:Y77)</f>
        <v>28172.258333333331</v>
      </c>
      <c r="BK77" s="157">
        <f>SUM(Z77:AD77)</f>
        <v>33673.375</v>
      </c>
      <c r="BL77" s="157">
        <f>SUM(AE77:AH77)</f>
        <v>24562.866666666669</v>
      </c>
      <c r="BM77" s="157">
        <f>SUM(AI77:AL77)</f>
        <v>21512.358333333334</v>
      </c>
      <c r="BN77" s="157">
        <f>SUM(AM77:AQ77)</f>
        <v>24829.200000000001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253886.2</v>
      </c>
      <c r="BS77" s="157">
        <f>SUM(BF77:BH77)</f>
        <v>93063.024999999994</v>
      </c>
      <c r="BT77" s="157">
        <f>SUM(BI77:BK77)</f>
        <v>89918.75</v>
      </c>
      <c r="BU77" s="157">
        <f>SUM(BL77:BN77)</f>
        <v>70904.425000000003</v>
      </c>
      <c r="BV77" s="157">
        <f>SUM(BO77:BQ77)</f>
        <v>0</v>
      </c>
      <c r="BW77" s="157">
        <f>SUM(BF77:BK77)</f>
        <v>182981.77499999999</v>
      </c>
      <c r="BX77" s="157">
        <f>SUM(BL77:BQ77)</f>
        <v>70904.425000000003</v>
      </c>
      <c r="BY77" s="157">
        <f>IF(Info!$O$3="Q1",$BS77,IF(Info!$O$3="Q2",$BS77+$BT77,IF(Info!$O$3="Q3",$BS77+$BT77+$BU77,$BR77)))</f>
        <v>93063.024999999994</v>
      </c>
      <c r="BZ77" s="157">
        <f>IF(Info!$O$3="Q1",$BS77,IF(Info!$O$3="Q2",$BT77,IF(Info!$O$3="Q3",$BU77,$BV77)))</f>
        <v>93063.024999999994</v>
      </c>
      <c r="CA77" s="198"/>
    </row>
    <row r="78" spans="1:79" ht="13.95" customHeight="1" x14ac:dyDescent="0.3">
      <c r="A78" s="193"/>
      <c r="B78" s="196" t="s">
        <v>343</v>
      </c>
      <c r="C78" s="194"/>
      <c r="D78" s="197"/>
      <c r="E78" s="198">
        <f>E74</f>
        <v>7585.5833333333339</v>
      </c>
      <c r="F78" s="198">
        <f t="shared" ref="F78:AK78" si="92">E78+F74</f>
        <v>12397.5</v>
      </c>
      <c r="G78" s="198">
        <f t="shared" si="92"/>
        <v>18465.583333333336</v>
      </c>
      <c r="H78" s="198">
        <f t="shared" si="92"/>
        <v>27148.250000000004</v>
      </c>
      <c r="I78" s="198">
        <f t="shared" si="92"/>
        <v>36002.75</v>
      </c>
      <c r="J78" s="198">
        <f t="shared" si="92"/>
        <v>44318.583333333336</v>
      </c>
      <c r="K78" s="198">
        <f t="shared" si="92"/>
        <v>50308.4</v>
      </c>
      <c r="L78" s="198">
        <f t="shared" si="92"/>
        <v>56158.675000000003</v>
      </c>
      <c r="M78" s="198">
        <f t="shared" si="92"/>
        <v>64979.591666666674</v>
      </c>
      <c r="N78" s="198">
        <f t="shared" si="92"/>
        <v>75720.925000000003</v>
      </c>
      <c r="O78" s="198">
        <f t="shared" si="92"/>
        <v>81800.90833333334</v>
      </c>
      <c r="P78" s="198">
        <f t="shared" si="92"/>
        <v>87066.19166666668</v>
      </c>
      <c r="Q78" s="198">
        <f t="shared" si="92"/>
        <v>93063.025000000009</v>
      </c>
      <c r="R78" s="198">
        <f t="shared" si="92"/>
        <v>102108.46666666667</v>
      </c>
      <c r="S78" s="198">
        <f t="shared" si="92"/>
        <v>109702.00833333335</v>
      </c>
      <c r="T78" s="198">
        <f t="shared" si="92"/>
        <v>116248.20000000001</v>
      </c>
      <c r="U78" s="198">
        <f t="shared" si="92"/>
        <v>121136.14166666668</v>
      </c>
      <c r="V78" s="198">
        <f t="shared" si="92"/>
        <v>126380.30833333335</v>
      </c>
      <c r="W78" s="198">
        <f t="shared" si="92"/>
        <v>134957.39166666669</v>
      </c>
      <c r="X78" s="198">
        <f t="shared" si="92"/>
        <v>142841.39166666669</v>
      </c>
      <c r="Y78" s="198">
        <f t="shared" si="92"/>
        <v>149308.40000000002</v>
      </c>
      <c r="Z78" s="198">
        <f t="shared" si="92"/>
        <v>154034.3416666667</v>
      </c>
      <c r="AA78" s="198">
        <f t="shared" si="92"/>
        <v>160572.67500000005</v>
      </c>
      <c r="AB78" s="198">
        <f t="shared" si="92"/>
        <v>169911.33333333337</v>
      </c>
      <c r="AC78" s="198">
        <f t="shared" si="92"/>
        <v>177499.23333333337</v>
      </c>
      <c r="AD78" s="198">
        <f t="shared" si="92"/>
        <v>182981.77500000002</v>
      </c>
      <c r="AE78" s="198">
        <f t="shared" si="92"/>
        <v>187780.28333333335</v>
      </c>
      <c r="AF78" s="198">
        <f t="shared" si="92"/>
        <v>193384.45</v>
      </c>
      <c r="AG78" s="198">
        <f t="shared" si="92"/>
        <v>200359.86666666667</v>
      </c>
      <c r="AH78" s="198">
        <f t="shared" si="92"/>
        <v>207544.64166666666</v>
      </c>
      <c r="AI78" s="198">
        <f t="shared" si="92"/>
        <v>213909.50833333333</v>
      </c>
      <c r="AJ78" s="198">
        <f t="shared" si="92"/>
        <v>219253.85833333334</v>
      </c>
      <c r="AK78" s="198">
        <f t="shared" si="92"/>
        <v>223011.70833333334</v>
      </c>
      <c r="AL78" s="198">
        <f t="shared" ref="AL78:BD78" si="93">AK78+AL74</f>
        <v>229057</v>
      </c>
      <c r="AM78" s="198">
        <f t="shared" si="93"/>
        <v>235725.45</v>
      </c>
      <c r="AN78" s="198">
        <f t="shared" si="93"/>
        <v>242416.45</v>
      </c>
      <c r="AO78" s="198">
        <f t="shared" si="93"/>
        <v>248892.73333333334</v>
      </c>
      <c r="AP78" s="198">
        <f t="shared" si="93"/>
        <v>253886.2</v>
      </c>
      <c r="AQ78" s="198">
        <f t="shared" si="93"/>
        <v>253886.2</v>
      </c>
      <c r="AR78" s="198">
        <f t="shared" si="93"/>
        <v>253886.2</v>
      </c>
      <c r="AS78" s="198">
        <f t="shared" si="93"/>
        <v>253886.2</v>
      </c>
      <c r="AT78" s="198">
        <f t="shared" si="93"/>
        <v>253886.2</v>
      </c>
      <c r="AU78" s="198">
        <f t="shared" si="93"/>
        <v>253886.2</v>
      </c>
      <c r="AV78" s="198">
        <f t="shared" si="93"/>
        <v>253886.2</v>
      </c>
      <c r="AW78" s="198">
        <f t="shared" si="93"/>
        <v>253886.2</v>
      </c>
      <c r="AX78" s="198">
        <f t="shared" si="93"/>
        <v>253886.2</v>
      </c>
      <c r="AY78" s="198">
        <f t="shared" si="93"/>
        <v>253886.2</v>
      </c>
      <c r="AZ78" s="198">
        <f t="shared" si="93"/>
        <v>253886.2</v>
      </c>
      <c r="BA78" s="198">
        <f t="shared" si="93"/>
        <v>253886.2</v>
      </c>
      <c r="BB78" s="198">
        <f t="shared" si="93"/>
        <v>253886.2</v>
      </c>
      <c r="BC78" s="198">
        <f t="shared" si="93"/>
        <v>253886.2</v>
      </c>
      <c r="BD78" s="198">
        <f t="shared" si="93"/>
        <v>253886.2</v>
      </c>
      <c r="BE78" s="198"/>
      <c r="BF78" s="198">
        <f t="shared" ref="BF78:BX78" si="94">BF74</f>
        <v>27148.250000000004</v>
      </c>
      <c r="BG78" s="198">
        <f t="shared" si="94"/>
        <v>29010.425000000003</v>
      </c>
      <c r="BH78" s="198">
        <f t="shared" si="94"/>
        <v>36904.35</v>
      </c>
      <c r="BI78" s="198">
        <f t="shared" si="94"/>
        <v>28073.116666666665</v>
      </c>
      <c r="BJ78" s="198">
        <f t="shared" si="94"/>
        <v>28172.258333333331</v>
      </c>
      <c r="BK78" s="198">
        <f t="shared" si="94"/>
        <v>33673.375</v>
      </c>
      <c r="BL78" s="198">
        <f t="shared" si="94"/>
        <v>24562.866666666669</v>
      </c>
      <c r="BM78" s="198">
        <f t="shared" si="94"/>
        <v>21512.358333333334</v>
      </c>
      <c r="BN78" s="198">
        <f t="shared" si="94"/>
        <v>24829.200000000001</v>
      </c>
      <c r="BO78" s="198">
        <f t="shared" si="94"/>
        <v>0</v>
      </c>
      <c r="BP78" s="198">
        <f t="shared" si="94"/>
        <v>0</v>
      </c>
      <c r="BQ78" s="198">
        <f t="shared" si="94"/>
        <v>0</v>
      </c>
      <c r="BR78" s="198">
        <f t="shared" si="94"/>
        <v>253886.2</v>
      </c>
      <c r="BS78" s="198">
        <f t="shared" si="94"/>
        <v>93063.024999999994</v>
      </c>
      <c r="BT78" s="198">
        <f t="shared" si="94"/>
        <v>89918.75</v>
      </c>
      <c r="BU78" s="198">
        <f t="shared" si="94"/>
        <v>70904.425000000003</v>
      </c>
      <c r="BV78" s="198">
        <f t="shared" si="94"/>
        <v>0</v>
      </c>
      <c r="BW78" s="198">
        <f t="shared" si="94"/>
        <v>182981.77499999999</v>
      </c>
      <c r="BX78" s="198">
        <f t="shared" si="94"/>
        <v>70904.425000000003</v>
      </c>
      <c r="BY78" s="198"/>
      <c r="BZ78" s="198"/>
      <c r="CA78" s="198"/>
    </row>
    <row r="79" spans="1:79" ht="13.95" customHeight="1" x14ac:dyDescent="0.3">
      <c r="A79" s="193"/>
      <c r="B79" s="196" t="s">
        <v>344</v>
      </c>
      <c r="C79" s="194"/>
      <c r="D79" s="199">
        <f>SUM(E79:BD79)</f>
        <v>190106.00000000006</v>
      </c>
      <c r="E79" s="198">
        <f t="shared" ref="E79:AJ79" si="95">E74-E86</f>
        <v>6474.3833333333341</v>
      </c>
      <c r="F79" s="198">
        <f t="shared" si="95"/>
        <v>3806.7166666666672</v>
      </c>
      <c r="G79" s="198">
        <f t="shared" si="95"/>
        <v>4462.4833333333336</v>
      </c>
      <c r="H79" s="198">
        <f t="shared" si="95"/>
        <v>2465.0666666666684</v>
      </c>
      <c r="I79" s="198">
        <f t="shared" si="95"/>
        <v>7043.9</v>
      </c>
      <c r="J79" s="198">
        <f t="shared" si="95"/>
        <v>6994.0333333333338</v>
      </c>
      <c r="K79" s="198">
        <f t="shared" si="95"/>
        <v>4939.4166666666661</v>
      </c>
      <c r="L79" s="198">
        <f t="shared" si="95"/>
        <v>4372.8750000000009</v>
      </c>
      <c r="M79" s="198">
        <f t="shared" si="95"/>
        <v>3381.7166666666681</v>
      </c>
      <c r="N79" s="198">
        <f t="shared" si="95"/>
        <v>9256.7333333333336</v>
      </c>
      <c r="O79" s="198">
        <f t="shared" si="95"/>
        <v>5535.1833333333334</v>
      </c>
      <c r="P79" s="198">
        <f t="shared" si="95"/>
        <v>4660.2833333333338</v>
      </c>
      <c r="Q79" s="198">
        <f t="shared" si="95"/>
        <v>4958.2333333333336</v>
      </c>
      <c r="R79" s="198">
        <f t="shared" si="95"/>
        <v>4641.0416666666679</v>
      </c>
      <c r="S79" s="198">
        <f t="shared" si="95"/>
        <v>6610.3416666666672</v>
      </c>
      <c r="T79" s="198">
        <f t="shared" si="95"/>
        <v>5914.791666666667</v>
      </c>
      <c r="U79" s="198">
        <f t="shared" si="95"/>
        <v>4359.7416666666668</v>
      </c>
      <c r="V79" s="198">
        <f t="shared" si="95"/>
        <v>4466.3666666666668</v>
      </c>
      <c r="W79" s="198">
        <f t="shared" si="95"/>
        <v>4635.4833333333336</v>
      </c>
      <c r="X79" s="198">
        <f t="shared" si="95"/>
        <v>6582.6</v>
      </c>
      <c r="Y79" s="198">
        <f t="shared" si="95"/>
        <v>5709.4083333333328</v>
      </c>
      <c r="Z79" s="198">
        <f t="shared" si="95"/>
        <v>4068.5416666666665</v>
      </c>
      <c r="AA79" s="198">
        <f t="shared" si="95"/>
        <v>5136.9333333333343</v>
      </c>
      <c r="AB79" s="198">
        <f t="shared" si="95"/>
        <v>5415.2583333333314</v>
      </c>
      <c r="AC79" s="198">
        <f t="shared" si="95"/>
        <v>6215.0999999999995</v>
      </c>
      <c r="AD79" s="198">
        <f t="shared" si="95"/>
        <v>4625.7416666666659</v>
      </c>
      <c r="AE79" s="198">
        <f t="shared" si="95"/>
        <v>4287.1083333333336</v>
      </c>
      <c r="AF79" s="198">
        <f t="shared" si="95"/>
        <v>5017.7666666666682</v>
      </c>
      <c r="AG79" s="198">
        <f t="shared" si="95"/>
        <v>2637.2166666666672</v>
      </c>
      <c r="AH79" s="198">
        <f t="shared" si="95"/>
        <v>6399.5750000000016</v>
      </c>
      <c r="AI79" s="198">
        <f t="shared" si="95"/>
        <v>5413.2666666666664</v>
      </c>
      <c r="AJ79" s="198">
        <f t="shared" si="95"/>
        <v>4570.3500000000004</v>
      </c>
      <c r="AK79" s="198">
        <f t="shared" ref="AK79:BD79" si="96">AK74-AK86</f>
        <v>3128.8500000000004</v>
      </c>
      <c r="AL79" s="198">
        <f t="shared" si="96"/>
        <v>5356.291666666667</v>
      </c>
      <c r="AM79" s="198">
        <f t="shared" si="96"/>
        <v>1594.8500000000004</v>
      </c>
      <c r="AN79" s="198">
        <f t="shared" si="96"/>
        <v>5117.9999999999991</v>
      </c>
      <c r="AO79" s="198">
        <f t="shared" si="96"/>
        <v>5392.0833333333339</v>
      </c>
      <c r="AP79" s="198">
        <f t="shared" si="96"/>
        <v>4458.2666666666673</v>
      </c>
      <c r="AQ79" s="198">
        <f t="shared" si="96"/>
        <v>0</v>
      </c>
      <c r="AR79" s="198">
        <f t="shared" si="96"/>
        <v>0</v>
      </c>
      <c r="AS79" s="198">
        <f t="shared" si="96"/>
        <v>0</v>
      </c>
      <c r="AT79" s="198">
        <f t="shared" si="96"/>
        <v>0</v>
      </c>
      <c r="AU79" s="198">
        <f t="shared" si="96"/>
        <v>0</v>
      </c>
      <c r="AV79" s="198">
        <f t="shared" si="96"/>
        <v>0</v>
      </c>
      <c r="AW79" s="198">
        <f t="shared" si="96"/>
        <v>0</v>
      </c>
      <c r="AX79" s="198">
        <f t="shared" si="96"/>
        <v>0</v>
      </c>
      <c r="AY79" s="198">
        <f t="shared" si="96"/>
        <v>0</v>
      </c>
      <c r="AZ79" s="198">
        <f t="shared" si="96"/>
        <v>0</v>
      </c>
      <c r="BA79" s="198">
        <f t="shared" si="96"/>
        <v>0</v>
      </c>
      <c r="BB79" s="198">
        <f t="shared" si="96"/>
        <v>0</v>
      </c>
      <c r="BC79" s="198">
        <f t="shared" si="96"/>
        <v>0</v>
      </c>
      <c r="BD79" s="198">
        <f t="shared" si="96"/>
        <v>0</v>
      </c>
      <c r="BE79" s="198"/>
      <c r="BF79" s="198">
        <f t="shared" ref="BF79:BX79" si="97">BF74-BF86</f>
        <v>17208.650000000005</v>
      </c>
      <c r="BG79" s="198">
        <f t="shared" si="97"/>
        <v>23350.225000000002</v>
      </c>
      <c r="BH79" s="198">
        <f t="shared" si="97"/>
        <v>27792.149999999998</v>
      </c>
      <c r="BI79" s="198">
        <f t="shared" si="97"/>
        <v>21525.916666666664</v>
      </c>
      <c r="BJ79" s="198">
        <f t="shared" si="97"/>
        <v>21393.85833333333</v>
      </c>
      <c r="BK79" s="198">
        <f t="shared" si="97"/>
        <v>25461.574999999997</v>
      </c>
      <c r="BL79" s="198">
        <f t="shared" si="97"/>
        <v>18341.666666666668</v>
      </c>
      <c r="BM79" s="198">
        <f t="shared" si="97"/>
        <v>18468.758333333335</v>
      </c>
      <c r="BN79" s="198">
        <f t="shared" si="97"/>
        <v>16563.2</v>
      </c>
      <c r="BO79" s="198">
        <f t="shared" si="97"/>
        <v>0</v>
      </c>
      <c r="BP79" s="198">
        <f t="shared" si="97"/>
        <v>0</v>
      </c>
      <c r="BQ79" s="198">
        <f t="shared" si="97"/>
        <v>0</v>
      </c>
      <c r="BR79" s="198">
        <f t="shared" si="97"/>
        <v>190106</v>
      </c>
      <c r="BS79" s="198">
        <f t="shared" si="97"/>
        <v>68351.024999999994</v>
      </c>
      <c r="BT79" s="198">
        <f t="shared" si="97"/>
        <v>68381.350000000006</v>
      </c>
      <c r="BU79" s="198">
        <f t="shared" si="97"/>
        <v>53373.625</v>
      </c>
      <c r="BV79" s="198">
        <f t="shared" si="97"/>
        <v>0</v>
      </c>
      <c r="BW79" s="198">
        <f t="shared" si="97"/>
        <v>136732.375</v>
      </c>
      <c r="BX79" s="198">
        <f t="shared" si="97"/>
        <v>53373.625</v>
      </c>
      <c r="BY79" s="198"/>
      <c r="BZ79" s="198"/>
      <c r="CA79" s="198"/>
    </row>
    <row r="80" spans="1:79" ht="13.95" customHeight="1" x14ac:dyDescent="0.3">
      <c r="A80" s="193"/>
      <c r="B80" s="200" t="s">
        <v>345</v>
      </c>
      <c r="C80" s="194"/>
      <c r="D80" s="201"/>
      <c r="E80" s="201">
        <f t="shared" ref="E80:AO80" si="98">E81-E82</f>
        <v>0</v>
      </c>
      <c r="F80" s="201">
        <f t="shared" si="98"/>
        <v>0</v>
      </c>
      <c r="G80" s="201">
        <f t="shared" si="98"/>
        <v>0</v>
      </c>
      <c r="H80" s="201">
        <f t="shared" si="98"/>
        <v>0</v>
      </c>
      <c r="I80" s="201">
        <f t="shared" si="98"/>
        <v>0</v>
      </c>
      <c r="J80" s="201">
        <f t="shared" si="98"/>
        <v>0</v>
      </c>
      <c r="K80" s="201">
        <f t="shared" si="98"/>
        <v>0</v>
      </c>
      <c r="L80" s="201">
        <f t="shared" si="98"/>
        <v>0</v>
      </c>
      <c r="M80" s="201">
        <f t="shared" si="98"/>
        <v>0</v>
      </c>
      <c r="N80" s="201">
        <f t="shared" si="98"/>
        <v>0</v>
      </c>
      <c r="O80" s="201">
        <f t="shared" si="98"/>
        <v>0</v>
      </c>
      <c r="P80" s="201">
        <f t="shared" si="98"/>
        <v>0</v>
      </c>
      <c r="Q80" s="201">
        <f t="shared" si="98"/>
        <v>0</v>
      </c>
      <c r="R80" s="201">
        <f t="shared" si="98"/>
        <v>0</v>
      </c>
      <c r="S80" s="201">
        <f t="shared" si="98"/>
        <v>0</v>
      </c>
      <c r="T80" s="201">
        <f t="shared" si="98"/>
        <v>0</v>
      </c>
      <c r="U80" s="201">
        <f t="shared" si="98"/>
        <v>0</v>
      </c>
      <c r="V80" s="201">
        <f t="shared" si="98"/>
        <v>0</v>
      </c>
      <c r="W80" s="201">
        <f t="shared" si="98"/>
        <v>0</v>
      </c>
      <c r="X80" s="201">
        <f t="shared" si="98"/>
        <v>0</v>
      </c>
      <c r="Y80" s="201">
        <f t="shared" si="98"/>
        <v>0</v>
      </c>
      <c r="Z80" s="201">
        <f t="shared" si="98"/>
        <v>0</v>
      </c>
      <c r="AA80" s="201">
        <f t="shared" si="98"/>
        <v>0</v>
      </c>
      <c r="AB80" s="201">
        <f t="shared" si="98"/>
        <v>0</v>
      </c>
      <c r="AC80" s="201">
        <f t="shared" si="98"/>
        <v>0</v>
      </c>
      <c r="AD80" s="201">
        <f t="shared" si="98"/>
        <v>0</v>
      </c>
      <c r="AE80" s="201">
        <f t="shared" si="98"/>
        <v>0</v>
      </c>
      <c r="AF80" s="201">
        <f t="shared" si="98"/>
        <v>0</v>
      </c>
      <c r="AG80" s="201">
        <f t="shared" si="98"/>
        <v>0</v>
      </c>
      <c r="AH80" s="201">
        <f t="shared" si="98"/>
        <v>0</v>
      </c>
      <c r="AI80" s="201">
        <f t="shared" si="98"/>
        <v>0</v>
      </c>
      <c r="AJ80" s="201">
        <f t="shared" si="98"/>
        <v>0</v>
      </c>
      <c r="AK80" s="201">
        <f t="shared" si="98"/>
        <v>0</v>
      </c>
      <c r="AL80" s="201">
        <f t="shared" si="98"/>
        <v>0</v>
      </c>
      <c r="AM80" s="201">
        <f t="shared" si="98"/>
        <v>0</v>
      </c>
      <c r="AN80" s="201">
        <f t="shared" si="98"/>
        <v>0</v>
      </c>
      <c r="AO80" s="201">
        <f t="shared" si="98"/>
        <v>0</v>
      </c>
      <c r="AP80" s="685"/>
      <c r="AQ80" s="685"/>
      <c r="AR80" s="201"/>
      <c r="AS80" s="201"/>
      <c r="AT80" s="685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3.95" customHeight="1" x14ac:dyDescent="0.3">
      <c r="A81" s="193">
        <v>1</v>
      </c>
      <c r="B81" s="202" t="s">
        <v>346</v>
      </c>
      <c r="C81" s="194"/>
      <c r="D81" s="157">
        <f t="shared" ref="D81:D86" si="99">SUM(E81:BD81)</f>
        <v>61764.6</v>
      </c>
      <c r="E81" s="203">
        <f>((E37+E40)*Info!$AJ$3)+(E38*Info!$AJ$5)+(E41*Info!$AJ$6)+(E39*Info!$AJ$7)+(E42*Info!$AJ$9)+(E43*Info!$AJ$10)+(E44*Info!$AJ$11)+(E45*Info!$AJ$12)+(E46*Info!$AJ$13)</f>
        <v>1111.2</v>
      </c>
      <c r="F81" s="203">
        <f>((F37+F40)*Info!$AJ$3)+(F38*Info!$AJ$5)+(F41*Info!$AJ$6)+(F39*Info!$AJ$7)+(F42*Info!$AJ$9)+(F43*Info!$AJ$10)+(F44*Info!$AJ$11)+(F45*Info!$AJ$12)+(F46*Info!$AJ$13)</f>
        <v>835.19999999999993</v>
      </c>
      <c r="G81" s="203">
        <f>((G37+G40)*Info!$AJ$3)+(G38*Info!$AJ$5)+(G41*Info!$AJ$6)+(G39*Info!$AJ$7)+(G42*Info!$AJ$9)+(G43*Info!$AJ$10)+(G44*Info!$AJ$11)+(G45*Info!$AJ$12)+(G46*Info!$AJ$13)</f>
        <v>1605.6</v>
      </c>
      <c r="H81" s="203">
        <f>((H37+H40)*Info!$AJ$3)+(H38*Info!$AJ$5)+(H41*Info!$AJ$6)+(H39*Info!$AJ$7)+(H42*Info!$AJ$9)+(H43*Info!$AJ$10)+(H44*Info!$AJ$11)+(H45*Info!$AJ$12)+(H46*Info!$AJ$13)</f>
        <v>6177.5999999999995</v>
      </c>
      <c r="I81" s="203">
        <f>((I37+I40)*Info!$AJ$3)+(I38*Info!$AJ$5)+(I41*Info!$AJ$6)+(I39*Info!$AJ$7)+(I42*Info!$AJ$9)+(I43*Info!$AJ$10)+(I44*Info!$AJ$11)+(I45*Info!$AJ$12)+(I46*Info!$AJ$13)</f>
        <v>1705.6000000000001</v>
      </c>
      <c r="J81" s="203">
        <f>((J37+J40)*Info!$AJ$3)+(J38*Info!$AJ$5)+(J41*Info!$AJ$6)+(J39*Info!$AJ$7)+(J42*Info!$AJ$9)+(J43*Info!$AJ$10)+(J44*Info!$AJ$11)+(J45*Info!$AJ$12)+(J46*Info!$AJ$13)</f>
        <v>1216.8</v>
      </c>
      <c r="K81" s="203">
        <f>((K37+K40)*Info!$AJ$3)+(K38*Info!$AJ$5)+(K41*Info!$AJ$6)+(K39*Info!$AJ$7)+(K42*Info!$AJ$9)+(K43*Info!$AJ$10)+(K44*Info!$AJ$11)+(K45*Info!$AJ$12)+(K46*Info!$AJ$13)</f>
        <v>880.4</v>
      </c>
      <c r="L81" s="203">
        <f>((L37+L40)*Info!$AJ$3)+(L38*Info!$AJ$5)+(L41*Info!$AJ$6)+(L39*Info!$AJ$7)+(L42*Info!$AJ$9)+(L43*Info!$AJ$10)+(L44*Info!$AJ$11)+(L45*Info!$AJ$12)+(L46*Info!$AJ$13)</f>
        <v>1372.3999999999999</v>
      </c>
      <c r="M81" s="203">
        <f>((M37+M40)*Info!$AJ$3)+(M38*Info!$AJ$5)+(M41*Info!$AJ$6)+(M39*Info!$AJ$7)+(M42*Info!$AJ$9)+(M43*Info!$AJ$10)+(M44*Info!$AJ$11)+(M45*Info!$AJ$12)+(M46*Info!$AJ$13)</f>
        <v>5439.2</v>
      </c>
      <c r="N81" s="203">
        <f>((N37+N40)*Info!$AJ$3)+(N38*Info!$AJ$5)+(N41*Info!$AJ$6)+(N39*Info!$AJ$7)+(N42*Info!$AJ$9)+(N43*Info!$AJ$10)+(N44*Info!$AJ$11)+(N45*Info!$AJ$12)+(N46*Info!$AJ$13)</f>
        <v>1419.6000000000001</v>
      </c>
      <c r="O81" s="203">
        <f>((O37+O40)*Info!$AJ$3)+(O38*Info!$AJ$5)+(O41*Info!$AJ$6)+(O39*Info!$AJ$7)+(O42*Info!$AJ$9)+(O43*Info!$AJ$10)+(O44*Info!$AJ$11)+(O45*Info!$AJ$12)+(O46*Info!$AJ$13)</f>
        <v>544.79999999999995</v>
      </c>
      <c r="P81" s="203">
        <f>((P37+P40)*Info!$AJ$3)+(P38*Info!$AJ$5)+(P41*Info!$AJ$6)+(P39*Info!$AJ$7)+(P42*Info!$AJ$9)+(P43*Info!$AJ$10)+(P44*Info!$AJ$11)+(P45*Info!$AJ$12)+(P46*Info!$AJ$13)</f>
        <v>540</v>
      </c>
      <c r="Q81" s="766">
        <f>((Q37+Q40)*Info!$AJ$3)+(Q38*Info!$AJ$5)+(Q41*Info!$AJ$6)+(Q39*Info!$AJ$7)+(Q42*Info!$AJ$9)+(Q43*Info!$AJ$10)+(Q44*Info!$AJ$11)+(Q45*Info!$AJ$12)+(Q46*Info!$AJ$13)</f>
        <v>993.59999999999991</v>
      </c>
      <c r="R81" s="203">
        <f>((R37+R40)*Info!$AJ$3)+(R38*Info!$AJ$5)+(R41*Info!$AJ$6)+(R39*Info!$AJ$7)+(R42*Info!$AJ$9)+(R43*Info!$AJ$10)+(R44*Info!$AJ$11)+(R45*Info!$AJ$12)+(R46*Info!$AJ$13)</f>
        <v>4404.3999999999996</v>
      </c>
      <c r="S81" s="203">
        <f>((S37+S40)*Info!$AJ$3)+(S38*Info!$AJ$5)+(S41*Info!$AJ$6)+(S39*Info!$AJ$7)+(S42*Info!$AJ$9)+(S43*Info!$AJ$10)+(S44*Info!$AJ$11)+(S45*Info!$AJ$12)+(S46*Info!$AJ$13)</f>
        <v>983.2</v>
      </c>
      <c r="T81" s="203">
        <f>((T37+T40)*Info!$AJ$3)+(T38*Info!$AJ$5)+(T41*Info!$AJ$6)+(T39*Info!$AJ$7)+(T42*Info!$AJ$9)+(T43*Info!$AJ$10)+(T44*Info!$AJ$11)+(T45*Info!$AJ$12)+(T46*Info!$AJ$13)</f>
        <v>566.4</v>
      </c>
      <c r="U81" s="203">
        <f>((U37+U40)*Info!$AJ$3)+(U38*Info!$AJ$5)+(U41*Info!$AJ$6)+(U39*Info!$AJ$7)+(U42*Info!$AJ$9)+(U43*Info!$AJ$10)+(U44*Info!$AJ$11)+(U45*Info!$AJ$12)+(U46*Info!$AJ$13)</f>
        <v>463.2</v>
      </c>
      <c r="V81" s="203">
        <f>((V37+V40)*Info!$AJ$3)+(V38*Info!$AJ$5)+(V41*Info!$AJ$6)+(V39*Info!$AJ$7)+(V42*Info!$AJ$9)+(V43*Info!$AJ$10)+(V44*Info!$AJ$11)+(V45*Info!$AJ$12)+(V46*Info!$AJ$13)</f>
        <v>712.8</v>
      </c>
      <c r="W81" s="203">
        <f>((W37+W40)*Info!$AJ$3)+(W38*Info!$AJ$5)+(W41*Info!$AJ$6)+(W39*Info!$AJ$7)+(W42*Info!$AJ$9)+(W43*Info!$AJ$10)+(W44*Info!$AJ$11)+(W45*Info!$AJ$12)+(W46*Info!$AJ$13)</f>
        <v>3941.6000000000004</v>
      </c>
      <c r="X81" s="203">
        <f>((X37+X40)*Info!$AJ$3)+(X38*Info!$AJ$5)+(X41*Info!$AJ$6)+(X39*Info!$AJ$7)+(X42*Info!$AJ$9)+(X43*Info!$AJ$10)+(X44*Info!$AJ$11)+(X45*Info!$AJ$12)+(X46*Info!$AJ$13)</f>
        <v>1258.4000000000001</v>
      </c>
      <c r="Y81" s="203">
        <f>((Y37+Y40)*Info!$AJ$3)+(Y38*Info!$AJ$5)+(Y41*Info!$AJ$6)+(Y39*Info!$AJ$7)+(Y42*Info!$AJ$9)+(Y43*Info!$AJ$10)+(Y44*Info!$AJ$11)+(Y45*Info!$AJ$12)+(Y46*Info!$AJ$13)</f>
        <v>757.59999999999991</v>
      </c>
      <c r="Z81" s="203">
        <f>((Z37+Z40)*Info!$AJ$3)+(Z38*Info!$AJ$5)+(Z41*Info!$AJ$6)+(Z39*Info!$AJ$7)+(Z42*Info!$AJ$9)+(Z43*Info!$AJ$10)+(Z44*Info!$AJ$11)+(Z45*Info!$AJ$12)+(Z46*Info!$AJ$13)</f>
        <v>614.4</v>
      </c>
      <c r="AA81" s="203">
        <f>((AA37+AA40)*Info!$AJ$3)+(AA38*Info!$AJ$5)+(AA41*Info!$AJ$6)+(AA39*Info!$AJ$7)+(AA42*Info!$AJ$9)+(AA43*Info!$AJ$10)+(AA44*Info!$AJ$11)+(AA45*Info!$AJ$12)+(AA46*Info!$AJ$13)</f>
        <v>1358.3999999999999</v>
      </c>
      <c r="AB81" s="203">
        <f>((AB37+AB40)*Info!$AJ$3)+(AB38*Info!$AJ$5)+(AB41*Info!$AJ$6)+(AB39*Info!$AJ$7)+(AB42*Info!$AJ$9)+(AB43*Info!$AJ$10)+(AB44*Info!$AJ$11)+(AB45*Info!$AJ$12)+(AB46*Info!$AJ$13)</f>
        <v>3858.4</v>
      </c>
      <c r="AC81" s="203">
        <f>((AC37+AC40)*Info!$AJ$3)+(AC38*Info!$AJ$5)+(AC41*Info!$AJ$6)+(AC39*Info!$AJ$7)+(AC42*Info!$AJ$9)+(AC43*Info!$AJ$10)+(AC44*Info!$AJ$11)+(AC45*Info!$AJ$12)+(AC46*Info!$AJ$13)</f>
        <v>1242.8</v>
      </c>
      <c r="AD81" s="203">
        <f>((AD37+AD40)*Info!$AJ$3)+(AD38*Info!$AJ$5)+(AD41*Info!$AJ$6)+(AD39*Info!$AJ$7)+(AD42*Info!$AJ$9)+(AD43*Info!$AJ$10)+(AD44*Info!$AJ$11)+(AD45*Info!$AJ$12)+(AD46*Info!$AJ$13)</f>
        <v>856.80000000000007</v>
      </c>
      <c r="AE81" s="203">
        <f>((AE37+AE40)*Info!$AJ$3)+(AE38*Info!$AJ$5)+(AE41*Info!$AJ$6)+(AE39*Info!$AJ$7)+(AE42*Info!$AJ$9)+(AE43*Info!$AJ$10)+(AE44*Info!$AJ$11)+(AE45*Info!$AJ$12)+(AE46*Info!$AJ$13)</f>
        <v>446.4</v>
      </c>
      <c r="AF81" s="203">
        <f>((AF37+AF40)*Info!$AJ$3)+(AF38*Info!$AJ$5)+(AF41*Info!$AJ$6)+(AF39*Info!$AJ$7)+(AF42*Info!$AJ$9)+(AF43*Info!$AJ$10)+(AF44*Info!$AJ$11)+(AF45*Info!$AJ$12)+(AF46*Info!$AJ$13)</f>
        <v>542.4</v>
      </c>
      <c r="AG81" s="203">
        <f>((AG37+AG40)*Info!$AJ$3)+(AG38*Info!$AJ$5)+(AG41*Info!$AJ$6)+(AG39*Info!$AJ$7)+(AG42*Info!$AJ$9)+(AG43*Info!$AJ$10)+(AG44*Info!$AJ$11)+(AG45*Info!$AJ$12)+(AG46*Info!$AJ$13)</f>
        <v>4295.2</v>
      </c>
      <c r="AH81" s="203">
        <f>((AH37+AH40)*Info!$AJ$3)+(AH38*Info!$AJ$5)+(AH41*Info!$AJ$6)+(AH39*Info!$AJ$7)+(AH42*Info!$AJ$9)+(AH43*Info!$AJ$10)+(AH44*Info!$AJ$11)+(AH45*Info!$AJ$12)+(AH46*Info!$AJ$13)</f>
        <v>785.2</v>
      </c>
      <c r="AI81" s="203">
        <f>((AI37+AI40)*Info!$AJ$3)+(AI38*Info!$AJ$5)+(AI41*Info!$AJ$6)+(AI39*Info!$AJ$7)+(AI42*Info!$AJ$9)+(AI43*Info!$AJ$10)+(AI44*Info!$AJ$11)+(AI45*Info!$AJ$12)+(AI46*Info!$AJ$13)</f>
        <v>951.6</v>
      </c>
      <c r="AJ81" s="203">
        <f>((AJ37+AJ40)*Info!$AJ$3)+(AJ38*Info!$AJ$5)+(AJ41*Info!$AJ$6)+(AJ39*Info!$AJ$7)+(AJ42*Info!$AJ$9)+(AJ43*Info!$AJ$10)+(AJ44*Info!$AJ$11)+(AJ45*Info!$AJ$12)+(AJ46*Info!$AJ$13)</f>
        <v>644</v>
      </c>
      <c r="AK81" s="203">
        <f>((AK37+AK40)*Info!$AJ$3)+(AK38*Info!$AJ$5)+(AK41*Info!$AJ$6)+(AK39*Info!$AJ$7)+(AK42*Info!$AJ$9)+(AK43*Info!$AJ$10)+(AK44*Info!$AJ$11)+(AK45*Info!$AJ$12)+(AK46*Info!$AJ$13)</f>
        <v>564</v>
      </c>
      <c r="AL81" s="203">
        <f>((AL37+AL40)*Info!$AJ$3)+(AL38*Info!$AJ$5)+(AL41*Info!$AJ$6)+(AL39*Info!$AJ$7)+(AL42*Info!$AJ$9)+(AL43*Info!$AJ$10)+(AL44*Info!$AJ$11)+(AL45*Info!$AJ$12)+(AL46*Info!$AJ$13)</f>
        <v>624</v>
      </c>
      <c r="AM81" s="203">
        <f>((AM37+AM40)*Info!$AJ$3)+(AM38*Info!$AJ$5)+(AM41*Info!$AJ$6)+(AM39*Info!$AJ$7)+(AM42*Info!$AJ$9)+(AM43*Info!$AJ$10)+(AM44*Info!$AJ$11)+(AM45*Info!$AJ$12)+(AM46*Info!$AJ$13)</f>
        <v>5033.5999999999995</v>
      </c>
      <c r="AN81" s="203">
        <f>((AN37+AN40)*Info!$AJ$3)+(AN38*Info!$AJ$5)+(AN41*Info!$AJ$6)+(AN39*Info!$AJ$7)+(AN42*Info!$AJ$9)+(AN43*Info!$AJ$10)+(AN44*Info!$AJ$11)+(AN45*Info!$AJ$12)+(AN46*Info!$AJ$13)</f>
        <v>1508</v>
      </c>
      <c r="AO81" s="203">
        <f>((AO37+AO40)*Info!$AJ$3)+(AO38*Info!$AJ$5)+(AO41*Info!$AJ$6)+(AO39*Info!$AJ$7)+(AO42*Info!$AJ$9)+(AO43*Info!$AJ$10)+(AO44*Info!$AJ$11)+(AO45*Info!$AJ$12)+(AO46*Info!$AJ$13)</f>
        <v>1019.2</v>
      </c>
      <c r="AP81" s="686">
        <f>((AP37+AP40)*[1]Info!$AJ$3)+(AP38*[1]Info!$AJ$5)+(AP41*[1]Info!$AJ$6)+(AP39*[1]Info!$AJ$7)+(AP42*[1]Info!$AJ$9)+(AP43*[1]Info!$AJ$10)+(AP44*[1]Info!$AJ$11)+(AP45*[1]Info!$AJ$12)+(AP46*[1]Info!$AJ$13)</f>
        <v>490.6</v>
      </c>
      <c r="AQ81" s="686">
        <f>((AQ37+AQ40)*[2]Info!$AJ$3)+(AQ38*[2]Info!$AJ$5)+(AQ41*[2]Info!$AJ$6)+(AQ39*[2]Info!$AJ$7)+(AQ42*[2]Info!$AJ$9)+(AQ43*[2]Info!$AJ$10)+(AQ44*[2]Info!$AJ$11)+(AQ45*[2]Info!$AJ$12)+(AQ46*[2]Info!$AJ$13)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686">
        <f>((AT37+AT40)*[3]Info!$AJ$3)+(AT38*[3]Info!$AJ$5)+(AT41*[3]Info!$AJ$6)+(AT39*[3]Info!$AJ$7)+(AT42*[3]Info!$AJ$9)+(AT43*[3]Info!$AJ$10)+(AT44*[3]Info!$AJ$11)+(AT45*[3]Info!$AJ$12)+(AT46*[3]Info!$AJ$13)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ht="13.95" customHeight="1" x14ac:dyDescent="0.3">
      <c r="A82" s="193"/>
      <c r="B82" s="375" t="s">
        <v>37</v>
      </c>
      <c r="C82" s="194"/>
      <c r="D82" s="157">
        <f t="shared" si="99"/>
        <v>61809.2</v>
      </c>
      <c r="E82" s="741">
        <f t="shared" ref="E82:N82" si="100">E81</f>
        <v>1111.2</v>
      </c>
      <c r="F82" s="741">
        <f t="shared" si="100"/>
        <v>835.19999999999993</v>
      </c>
      <c r="G82" s="741">
        <f t="shared" si="100"/>
        <v>1605.6</v>
      </c>
      <c r="H82" s="741">
        <f t="shared" si="100"/>
        <v>6177.5999999999995</v>
      </c>
      <c r="I82" s="741">
        <f t="shared" si="100"/>
        <v>1705.6000000000001</v>
      </c>
      <c r="J82" s="741">
        <f t="shared" si="100"/>
        <v>1216.8</v>
      </c>
      <c r="K82" s="741">
        <f t="shared" si="100"/>
        <v>880.4</v>
      </c>
      <c r="L82" s="741">
        <f t="shared" si="100"/>
        <v>1372.3999999999999</v>
      </c>
      <c r="M82" s="741">
        <f t="shared" si="100"/>
        <v>5439.2</v>
      </c>
      <c r="N82" s="741">
        <f t="shared" si="100"/>
        <v>1419.6000000000001</v>
      </c>
      <c r="O82" s="372">
        <v>544.79999999999995</v>
      </c>
      <c r="P82" s="372">
        <v>540</v>
      </c>
      <c r="Q82" s="755">
        <v>993.59999999999991</v>
      </c>
      <c r="R82" s="646">
        <v>4404.3999999999996</v>
      </c>
      <c r="S82" s="372">
        <v>983.2</v>
      </c>
      <c r="T82" s="372">
        <v>566.4</v>
      </c>
      <c r="U82" s="372">
        <v>463.2</v>
      </c>
      <c r="V82" s="372">
        <v>712.8</v>
      </c>
      <c r="W82" s="372">
        <v>3941.6</v>
      </c>
      <c r="X82" s="372">
        <v>1258.4000000000001</v>
      </c>
      <c r="Y82" s="372">
        <v>757.59999999999991</v>
      </c>
      <c r="Z82" s="372">
        <v>614.4</v>
      </c>
      <c r="AA82" s="372">
        <v>1358.4</v>
      </c>
      <c r="AB82" s="372">
        <v>3858.400000000001</v>
      </c>
      <c r="AC82" s="372">
        <v>1242.8</v>
      </c>
      <c r="AD82" s="372">
        <v>856.8</v>
      </c>
      <c r="AE82" s="372">
        <v>446.4</v>
      </c>
      <c r="AF82" s="372">
        <v>542.4</v>
      </c>
      <c r="AG82" s="372">
        <v>4295.2</v>
      </c>
      <c r="AH82" s="372">
        <v>785.2</v>
      </c>
      <c r="AI82" s="372">
        <v>951.6</v>
      </c>
      <c r="AJ82" s="372">
        <v>644</v>
      </c>
      <c r="AK82" s="372">
        <v>564</v>
      </c>
      <c r="AL82" s="372">
        <v>624</v>
      </c>
      <c r="AM82" s="372">
        <v>5033.6000000000004</v>
      </c>
      <c r="AN82" s="682">
        <v>1508</v>
      </c>
      <c r="AO82" s="682">
        <v>1019.2</v>
      </c>
      <c r="AP82" s="682">
        <v>535.20000000000005</v>
      </c>
      <c r="AQ82" s="682"/>
      <c r="AR82" s="372"/>
      <c r="AS82" s="372"/>
      <c r="AT82" s="68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195"/>
      <c r="BF82" s="163">
        <f>SUM(E82:H82)</f>
        <v>9729.5999999999985</v>
      </c>
      <c r="BG82" s="77">
        <f>SUM(I82:L82)</f>
        <v>5175.2</v>
      </c>
      <c r="BH82" s="77">
        <f>SUM(M82:Q82)</f>
        <v>8937.2000000000007</v>
      </c>
      <c r="BI82" s="77">
        <f>SUM(R82:U82)</f>
        <v>6417.1999999999989</v>
      </c>
      <c r="BJ82" s="77">
        <f>SUM(V82:Y82)</f>
        <v>6670.4</v>
      </c>
      <c r="BK82" s="77">
        <f>SUM(Z82:AD82)</f>
        <v>7930.8000000000011</v>
      </c>
      <c r="BL82" s="77">
        <f>SUM(AE82:AH82)</f>
        <v>6069.2</v>
      </c>
      <c r="BM82" s="77">
        <f>SUM(AI82:AL82)</f>
        <v>2783.6</v>
      </c>
      <c r="BN82" s="77">
        <f>SUM(AM82:AQ82)</f>
        <v>8096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61809.2</v>
      </c>
      <c r="BS82" s="77">
        <f>SUM(BF82:BH82)</f>
        <v>23842</v>
      </c>
      <c r="BT82" s="77">
        <f>SUM(BI82:BK82)</f>
        <v>21018.400000000001</v>
      </c>
      <c r="BU82" s="77">
        <f>SUM(BL82:BN82)</f>
        <v>16948.8</v>
      </c>
      <c r="BV82" s="77">
        <f>SUM(BO82:BQ82)</f>
        <v>0</v>
      </c>
      <c r="BW82" s="77">
        <f>SUM(BF82:BK82)</f>
        <v>44860.4</v>
      </c>
      <c r="BX82" s="77">
        <f>SUM(BL82:BQ82)</f>
        <v>16948.8</v>
      </c>
      <c r="BY82" s="77">
        <f>IF(Info!$O$3="Q1",$BS82,IF(Info!$O$3="Q2",$BS82+$BT82,IF(Info!$O$3="Q3",$BS82+$BT82+$BU82,$BR82)))</f>
        <v>23842</v>
      </c>
      <c r="BZ82" s="77">
        <f>IF(Info!$O$3="Q1",$BS82,IF(Info!$O$3="Q2",$BT82,IF(Info!$O$3="Q3",$BU82,$BV82)))</f>
        <v>23842</v>
      </c>
      <c r="CA82" s="197"/>
    </row>
    <row r="83" spans="1:81" ht="13.95" customHeight="1" x14ac:dyDescent="0.3">
      <c r="A83" s="193"/>
      <c r="B83" s="375" t="s">
        <v>39</v>
      </c>
      <c r="C83" s="194"/>
      <c r="D83" s="157">
        <f t="shared" si="99"/>
        <v>1971</v>
      </c>
      <c r="E83" s="741">
        <v>0</v>
      </c>
      <c r="F83" s="741">
        <f>130+40</f>
        <v>170</v>
      </c>
      <c r="G83" s="741">
        <v>0</v>
      </c>
      <c r="H83" s="741">
        <f>0+40</f>
        <v>40</v>
      </c>
      <c r="I83" s="372">
        <f>65+40</f>
        <v>105</v>
      </c>
      <c r="J83" s="372">
        <f>65+40</f>
        <v>105</v>
      </c>
      <c r="K83" s="372">
        <f>130+40</f>
        <v>170</v>
      </c>
      <c r="L83" s="754">
        <f>65+40</f>
        <v>105</v>
      </c>
      <c r="M83" s="755">
        <v>0</v>
      </c>
      <c r="N83" s="757">
        <v>65</v>
      </c>
      <c r="O83" s="757">
        <v>0</v>
      </c>
      <c r="P83" s="757">
        <v>65</v>
      </c>
      <c r="Q83" s="755">
        <v>45</v>
      </c>
      <c r="R83" s="757">
        <v>0</v>
      </c>
      <c r="S83" s="757">
        <v>0</v>
      </c>
      <c r="T83" s="757">
        <v>65</v>
      </c>
      <c r="U83" s="757">
        <v>65</v>
      </c>
      <c r="V83" s="757">
        <v>65</v>
      </c>
      <c r="W83" s="372"/>
      <c r="X83" s="372">
        <v>43</v>
      </c>
      <c r="Y83" s="372"/>
      <c r="Z83" s="372">
        <v>43</v>
      </c>
      <c r="AA83" s="372">
        <v>43</v>
      </c>
      <c r="AB83" s="372">
        <v>65</v>
      </c>
      <c r="AC83" s="372">
        <v>130</v>
      </c>
      <c r="AD83" s="679"/>
      <c r="AE83" s="372">
        <v>65</v>
      </c>
      <c r="AF83" s="372">
        <v>44</v>
      </c>
      <c r="AG83" s="372">
        <v>43</v>
      </c>
      <c r="AH83" s="672"/>
      <c r="AI83" s="672"/>
      <c r="AJ83" s="372">
        <v>130</v>
      </c>
      <c r="AK83" s="372">
        <v>65</v>
      </c>
      <c r="AL83" s="372">
        <v>65</v>
      </c>
      <c r="AM83" s="372">
        <v>40</v>
      </c>
      <c r="AN83" s="682">
        <v>65</v>
      </c>
      <c r="AO83" s="682">
        <v>65</v>
      </c>
      <c r="AP83" s="682"/>
      <c r="AQ83" s="682"/>
      <c r="AR83" s="372"/>
      <c r="AS83" s="372"/>
      <c r="AT83" s="372"/>
      <c r="AU83" s="372"/>
      <c r="AV83" s="372"/>
      <c r="AW83" s="372"/>
      <c r="AX83" s="372"/>
      <c r="AY83" s="691"/>
      <c r="AZ83" s="372"/>
      <c r="BA83" s="372"/>
      <c r="BB83" s="372"/>
      <c r="BC83" s="372"/>
      <c r="BD83" s="372"/>
      <c r="BE83" s="195"/>
      <c r="BF83" s="163">
        <f>SUM(E83:H83)</f>
        <v>210</v>
      </c>
      <c r="BG83" s="77">
        <f>SUM(I83:L83)</f>
        <v>485</v>
      </c>
      <c r="BH83" s="77">
        <f>SUM(M83:Q83)</f>
        <v>175</v>
      </c>
      <c r="BI83" s="77">
        <f>SUM(R83:U83)</f>
        <v>130</v>
      </c>
      <c r="BJ83" s="77">
        <f>SUM(V83:Y83)</f>
        <v>108</v>
      </c>
      <c r="BK83" s="77">
        <f>SUM(Z83:AD83)</f>
        <v>281</v>
      </c>
      <c r="BL83" s="77">
        <f>SUM(AE83:AH83)</f>
        <v>152</v>
      </c>
      <c r="BM83" s="77">
        <f>SUM(AI83:AL83)</f>
        <v>260</v>
      </c>
      <c r="BN83" s="77">
        <f>SUM(AM83:AQ83)</f>
        <v>170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1971</v>
      </c>
      <c r="BS83" s="77">
        <f>SUM(BF83:BH83)</f>
        <v>870</v>
      </c>
      <c r="BT83" s="77">
        <f>SUM(BI83:BK83)</f>
        <v>519</v>
      </c>
      <c r="BU83" s="77">
        <f>SUM(BL83:BN83)</f>
        <v>582</v>
      </c>
      <c r="BV83" s="77">
        <f>SUM(BO83:BQ83)</f>
        <v>0</v>
      </c>
      <c r="BW83" s="77">
        <f>SUM(BF83:BK83)</f>
        <v>1389</v>
      </c>
      <c r="BX83" s="77">
        <f>SUM(BL83:BQ83)</f>
        <v>582</v>
      </c>
      <c r="BY83" s="77">
        <f>IF(Info!$O$3="Q1",$BS83,IF(Info!$O$3="Q2",$BS83+$BT83,IF(Info!$O$3="Q3",$BS83+$BT83+$BU83,$BR83)))</f>
        <v>870</v>
      </c>
      <c r="BZ83" s="77">
        <f>IF(Info!$O$3="Q1",$BS83,IF(Info!$O$3="Q2",$BT83,IF(Info!$O$3="Q3",$BU83,$BV83)))</f>
        <v>870</v>
      </c>
      <c r="CA83" s="197"/>
    </row>
    <row r="84" spans="1:81" ht="13.95" customHeight="1" x14ac:dyDescent="0.3">
      <c r="A84" s="193"/>
      <c r="B84" s="375" t="s">
        <v>41</v>
      </c>
      <c r="C84" s="194"/>
      <c r="D84" s="157">
        <f t="shared" si="99"/>
        <v>0</v>
      </c>
      <c r="E84" s="741"/>
      <c r="F84" s="741"/>
      <c r="G84" s="741"/>
      <c r="H84" s="741"/>
      <c r="I84" s="372"/>
      <c r="J84" s="372"/>
      <c r="K84" s="372"/>
      <c r="L84" s="754"/>
      <c r="M84" s="372"/>
      <c r="N84" s="372"/>
      <c r="O84" s="372"/>
      <c r="P84" s="372"/>
      <c r="Q84" s="755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372"/>
      <c r="AC84" s="372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682"/>
      <c r="AO84" s="682"/>
      <c r="AP84" s="682"/>
      <c r="AQ84" s="682"/>
      <c r="AR84" s="372"/>
      <c r="AS84" s="372"/>
      <c r="AT84" s="68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ht="13.95" customHeight="1" x14ac:dyDescent="0.3">
      <c r="A85" s="193"/>
      <c r="B85" s="375" t="s">
        <v>347</v>
      </c>
      <c r="C85" s="194"/>
      <c r="D85" s="157">
        <f t="shared" si="99"/>
        <v>0</v>
      </c>
      <c r="E85" s="741"/>
      <c r="F85" s="741"/>
      <c r="G85" s="741"/>
      <c r="H85" s="741"/>
      <c r="I85" s="372"/>
      <c r="J85" s="372"/>
      <c r="K85" s="372"/>
      <c r="L85" s="754"/>
      <c r="M85" s="372"/>
      <c r="N85" s="372"/>
      <c r="O85" s="372"/>
      <c r="P85" s="372"/>
      <c r="Q85" s="755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682"/>
      <c r="AO85" s="682"/>
      <c r="AP85" s="682"/>
      <c r="AQ85" s="682"/>
      <c r="AR85" s="372"/>
      <c r="AS85" s="372"/>
      <c r="AT85" s="68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ht="13.95" customHeight="1" x14ac:dyDescent="0.3">
      <c r="A86" s="204"/>
      <c r="B86" s="160" t="s">
        <v>348</v>
      </c>
      <c r="C86" s="194"/>
      <c r="D86" s="157">
        <f t="shared" si="99"/>
        <v>63780.2</v>
      </c>
      <c r="E86" s="157">
        <f t="shared" ref="E86:AJ86" si="101">SUM(E82:E85)</f>
        <v>1111.2</v>
      </c>
      <c r="F86" s="157">
        <f t="shared" si="101"/>
        <v>1005.1999999999999</v>
      </c>
      <c r="G86" s="157">
        <f t="shared" si="101"/>
        <v>1605.6</v>
      </c>
      <c r="H86" s="157">
        <f t="shared" si="101"/>
        <v>6217.5999999999995</v>
      </c>
      <c r="I86" s="157">
        <f t="shared" si="101"/>
        <v>1810.6000000000001</v>
      </c>
      <c r="J86" s="157">
        <f t="shared" si="101"/>
        <v>1321.8</v>
      </c>
      <c r="K86" s="157">
        <f t="shared" si="101"/>
        <v>1050.4000000000001</v>
      </c>
      <c r="L86" s="157">
        <f t="shared" si="101"/>
        <v>1477.3999999999999</v>
      </c>
      <c r="M86" s="157">
        <f t="shared" si="101"/>
        <v>5439.2</v>
      </c>
      <c r="N86" s="157">
        <f t="shared" si="101"/>
        <v>1484.6000000000001</v>
      </c>
      <c r="O86" s="157">
        <f t="shared" si="101"/>
        <v>544.79999999999995</v>
      </c>
      <c r="P86" s="157">
        <f t="shared" si="101"/>
        <v>605</v>
      </c>
      <c r="Q86" s="767">
        <f t="shared" si="101"/>
        <v>1038.5999999999999</v>
      </c>
      <c r="R86" s="157">
        <f t="shared" si="101"/>
        <v>4404.3999999999996</v>
      </c>
      <c r="S86" s="157">
        <f t="shared" si="101"/>
        <v>983.2</v>
      </c>
      <c r="T86" s="157">
        <f t="shared" si="101"/>
        <v>631.4</v>
      </c>
      <c r="U86" s="157">
        <f t="shared" si="101"/>
        <v>528.20000000000005</v>
      </c>
      <c r="V86" s="157">
        <f t="shared" si="101"/>
        <v>777.8</v>
      </c>
      <c r="W86" s="157">
        <f t="shared" si="101"/>
        <v>3941.6</v>
      </c>
      <c r="X86" s="157">
        <f t="shared" si="101"/>
        <v>1301.4000000000001</v>
      </c>
      <c r="Y86" s="157">
        <f t="shared" si="101"/>
        <v>757.59999999999991</v>
      </c>
      <c r="Z86" s="157">
        <f t="shared" si="101"/>
        <v>657.4</v>
      </c>
      <c r="AA86" s="157">
        <f t="shared" si="101"/>
        <v>1401.4</v>
      </c>
      <c r="AB86" s="157">
        <f t="shared" si="101"/>
        <v>3923.400000000001</v>
      </c>
      <c r="AC86" s="157">
        <f t="shared" si="101"/>
        <v>1372.8</v>
      </c>
      <c r="AD86" s="157">
        <f t="shared" si="101"/>
        <v>856.8</v>
      </c>
      <c r="AE86" s="157">
        <f t="shared" si="101"/>
        <v>511.4</v>
      </c>
      <c r="AF86" s="157">
        <f t="shared" si="101"/>
        <v>586.4</v>
      </c>
      <c r="AG86" s="157">
        <f t="shared" si="101"/>
        <v>4338.2</v>
      </c>
      <c r="AH86" s="157">
        <f t="shared" si="101"/>
        <v>785.2</v>
      </c>
      <c r="AI86" s="157">
        <f t="shared" si="101"/>
        <v>951.6</v>
      </c>
      <c r="AJ86" s="157">
        <f t="shared" si="101"/>
        <v>774</v>
      </c>
      <c r="AK86" s="157">
        <f t="shared" ref="AK86:BP86" si="102">SUM(AK82:AK85)</f>
        <v>629</v>
      </c>
      <c r="AL86" s="157">
        <f t="shared" si="102"/>
        <v>689</v>
      </c>
      <c r="AM86" s="157">
        <f t="shared" si="102"/>
        <v>5073.6000000000004</v>
      </c>
      <c r="AN86" s="157">
        <f t="shared" si="102"/>
        <v>1573</v>
      </c>
      <c r="AO86" s="157">
        <f t="shared" si="102"/>
        <v>1084.2</v>
      </c>
      <c r="AP86" s="157">
        <f t="shared" si="102"/>
        <v>535.20000000000005</v>
      </c>
      <c r="AQ86" s="157">
        <f t="shared" si="102"/>
        <v>0</v>
      </c>
      <c r="AR86" s="157">
        <f t="shared" si="102"/>
        <v>0</v>
      </c>
      <c r="AS86" s="157">
        <f t="shared" si="102"/>
        <v>0</v>
      </c>
      <c r="AT86" s="157">
        <f t="shared" si="102"/>
        <v>0</v>
      </c>
      <c r="AU86" s="157">
        <f t="shared" si="102"/>
        <v>0</v>
      </c>
      <c r="AV86" s="157">
        <f t="shared" si="102"/>
        <v>0</v>
      </c>
      <c r="AW86" s="157">
        <f t="shared" si="102"/>
        <v>0</v>
      </c>
      <c r="AX86" s="157">
        <f t="shared" si="102"/>
        <v>0</v>
      </c>
      <c r="AY86" s="157">
        <f t="shared" si="102"/>
        <v>0</v>
      </c>
      <c r="AZ86" s="157">
        <f t="shared" si="102"/>
        <v>0</v>
      </c>
      <c r="BA86" s="157">
        <f t="shared" si="102"/>
        <v>0</v>
      </c>
      <c r="BB86" s="157">
        <f t="shared" si="102"/>
        <v>0</v>
      </c>
      <c r="BC86" s="157">
        <f t="shared" si="102"/>
        <v>0</v>
      </c>
      <c r="BD86" s="157">
        <f t="shared" si="102"/>
        <v>0</v>
      </c>
      <c r="BE86" s="195"/>
      <c r="BF86" s="162">
        <f>SUM(E86:H86)</f>
        <v>9939.5999999999985</v>
      </c>
      <c r="BG86" s="157">
        <f>SUM(I86:L86)</f>
        <v>5660.2</v>
      </c>
      <c r="BH86" s="157">
        <f>SUM(M86:Q86)</f>
        <v>9112.2000000000007</v>
      </c>
      <c r="BI86" s="157">
        <f>SUM(R86:U86)</f>
        <v>6547.1999999999989</v>
      </c>
      <c r="BJ86" s="157">
        <f>SUM(V86:Y86)</f>
        <v>6778.4</v>
      </c>
      <c r="BK86" s="157">
        <f>SUM(Z86:AD86)</f>
        <v>8211.8000000000011</v>
      </c>
      <c r="BL86" s="157">
        <f>SUM(AE86:AH86)</f>
        <v>6221.2</v>
      </c>
      <c r="BM86" s="157">
        <f>SUM(AI86:AL86)</f>
        <v>3043.6</v>
      </c>
      <c r="BN86" s="157">
        <f>SUM(AM86:AQ86)</f>
        <v>8266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63780.2</v>
      </c>
      <c r="BS86" s="157">
        <f>SUM(BF86:BH86)</f>
        <v>24712</v>
      </c>
      <c r="BT86" s="157">
        <f>SUM(BI86:BK86)</f>
        <v>21537.4</v>
      </c>
      <c r="BU86" s="157">
        <f>SUM(BL86:BN86)</f>
        <v>17530.8</v>
      </c>
      <c r="BV86" s="157">
        <f>SUM(BO86:BQ86)</f>
        <v>0</v>
      </c>
      <c r="BW86" s="157">
        <f>SUM(BF86:BK86)</f>
        <v>46249.4</v>
      </c>
      <c r="BX86" s="157">
        <f>SUM(BL86:BQ86)</f>
        <v>17530.8</v>
      </c>
      <c r="BY86" s="157">
        <f>IF(Info!$O$3="Q1",$BS86,IF(Info!$O$3="Q2",$BS86+$BT86,IF(Info!$O$3="Q3",$BS86+$BT86+$BU86,$BR86)))</f>
        <v>24712</v>
      </c>
      <c r="BZ86" s="157">
        <f>IF(Info!$O$3="Q1",$BS86,IF(Info!$O$3="Q2",$BT86,IF(Info!$O$3="Q3",$BU86,$BV86)))</f>
        <v>24712</v>
      </c>
      <c r="CA86" s="197"/>
    </row>
    <row r="87" spans="1:81" ht="13.95" customHeight="1" x14ac:dyDescent="0.3">
      <c r="A87" s="193">
        <v>2</v>
      </c>
      <c r="B87" s="202" t="s">
        <v>349</v>
      </c>
      <c r="C87" s="678"/>
      <c r="D87" s="631">
        <f>SUM(E82:BD85)-D86</f>
        <v>0</v>
      </c>
      <c r="E87" s="205"/>
      <c r="F87" s="205"/>
      <c r="G87" s="205"/>
      <c r="H87" s="205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205"/>
      <c r="AL87" s="197"/>
      <c r="AM87" s="197"/>
      <c r="AN87" s="197"/>
      <c r="AO87" s="197"/>
      <c r="AP87" s="197"/>
      <c r="AQ87" s="197"/>
      <c r="AR87" s="197"/>
      <c r="AS87" s="197"/>
      <c r="AT87" s="205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ht="13.95" customHeight="1" x14ac:dyDescent="0.3">
      <c r="A88" s="193"/>
      <c r="B88" s="737" t="s">
        <v>415</v>
      </c>
      <c r="C88" s="668"/>
      <c r="D88" s="157">
        <f t="shared" ref="D88:D94" si="103">SUM(E88:BD88)</f>
        <v>30358.855999999978</v>
      </c>
      <c r="E88" s="372">
        <f t="shared" ref="E88:L88" si="104">(2223.94+1225.93)/4</f>
        <v>862.46749999999997</v>
      </c>
      <c r="F88" s="372">
        <f t="shared" si="104"/>
        <v>862.46749999999997</v>
      </c>
      <c r="G88" s="372">
        <f t="shared" si="104"/>
        <v>862.46749999999997</v>
      </c>
      <c r="H88" s="372">
        <f t="shared" si="104"/>
        <v>862.46749999999997</v>
      </c>
      <c r="I88" s="372">
        <f t="shared" si="104"/>
        <v>862.46749999999997</v>
      </c>
      <c r="J88" s="372">
        <f t="shared" si="104"/>
        <v>862.46749999999997</v>
      </c>
      <c r="K88" s="372">
        <f t="shared" si="104"/>
        <v>862.46749999999997</v>
      </c>
      <c r="L88" s="372">
        <f t="shared" si="104"/>
        <v>862.46749999999997</v>
      </c>
      <c r="M88" s="372">
        <f>(2223.94+1225.93)/5</f>
        <v>689.97399999999993</v>
      </c>
      <c r="N88" s="372">
        <f>(2223.94+1225.93)/5</f>
        <v>689.97399999999993</v>
      </c>
      <c r="O88" s="372">
        <f>(2223.94+1225.93)/5</f>
        <v>689.97399999999993</v>
      </c>
      <c r="P88" s="372">
        <f>(2223.94+1225.93)/5</f>
        <v>689.97399999999993</v>
      </c>
      <c r="Q88" s="372">
        <f>(2223.94+1225.93)/5</f>
        <v>689.97399999999993</v>
      </c>
      <c r="R88" s="372">
        <f t="shared" ref="R88:Y88" si="105">(2223.94+1225.93)/4</f>
        <v>862.46749999999997</v>
      </c>
      <c r="S88" s="372">
        <f t="shared" si="105"/>
        <v>862.46749999999997</v>
      </c>
      <c r="T88" s="372">
        <f t="shared" si="105"/>
        <v>862.46749999999997</v>
      </c>
      <c r="U88" s="372">
        <f t="shared" si="105"/>
        <v>862.46749999999997</v>
      </c>
      <c r="V88" s="372">
        <f t="shared" si="105"/>
        <v>862.46749999999997</v>
      </c>
      <c r="W88" s="372">
        <f t="shared" si="105"/>
        <v>862.46749999999997</v>
      </c>
      <c r="X88" s="372">
        <f t="shared" si="105"/>
        <v>862.46749999999997</v>
      </c>
      <c r="Y88" s="372">
        <f t="shared" si="105"/>
        <v>862.46749999999997</v>
      </c>
      <c r="Z88" s="372">
        <f>(2223.94+1225.93)/5</f>
        <v>689.97399999999993</v>
      </c>
      <c r="AA88" s="372">
        <f>(2223.94+1225.93)/5</f>
        <v>689.97399999999993</v>
      </c>
      <c r="AB88" s="372">
        <f>(2223.94+1225.93)/5</f>
        <v>689.97399999999993</v>
      </c>
      <c r="AC88" s="372">
        <f>(2223.94+1225.93)/5</f>
        <v>689.97399999999993</v>
      </c>
      <c r="AD88" s="372">
        <f>(2223.94+1225.93)/5</f>
        <v>689.97399999999993</v>
      </c>
      <c r="AE88" s="372">
        <f t="shared" ref="AE88:AL88" si="106">(2223.94+1225.93)/4</f>
        <v>862.46749999999997</v>
      </c>
      <c r="AF88" s="372">
        <f t="shared" si="106"/>
        <v>862.46749999999997</v>
      </c>
      <c r="AG88" s="372">
        <f t="shared" si="106"/>
        <v>862.46749999999997</v>
      </c>
      <c r="AH88" s="372">
        <f t="shared" si="106"/>
        <v>862.46749999999997</v>
      </c>
      <c r="AI88" s="372">
        <f t="shared" si="106"/>
        <v>862.46749999999997</v>
      </c>
      <c r="AJ88" s="372">
        <f t="shared" si="106"/>
        <v>862.46749999999997</v>
      </c>
      <c r="AK88" s="372">
        <f t="shared" si="106"/>
        <v>862.46749999999997</v>
      </c>
      <c r="AL88" s="372">
        <f t="shared" si="106"/>
        <v>862.46749999999997</v>
      </c>
      <c r="AM88" s="372">
        <f>(2223.94+1225.93)/5</f>
        <v>689.97399999999993</v>
      </c>
      <c r="AN88" s="372">
        <f>(2223.94+1225.93)/5</f>
        <v>689.97399999999993</v>
      </c>
      <c r="AO88" s="372">
        <f>(2223.94+1225.93)/5</f>
        <v>689.97399999999993</v>
      </c>
      <c r="AP88" s="372">
        <f>(2223.94+1225.93)/5</f>
        <v>689.97399999999993</v>
      </c>
      <c r="AQ88" s="682"/>
      <c r="AR88" s="608"/>
      <c r="AS88" s="608"/>
      <c r="AT88" s="608"/>
      <c r="AU88" s="608"/>
      <c r="AV88" s="682"/>
      <c r="AW88" s="682"/>
      <c r="AX88" s="682"/>
      <c r="AY88" s="682"/>
      <c r="AZ88" s="608"/>
      <c r="BA88" s="608"/>
      <c r="BB88" s="608"/>
      <c r="BC88" s="608"/>
      <c r="BD88" s="608"/>
      <c r="BE88" s="195"/>
      <c r="BF88" s="163">
        <f t="shared" ref="BF88:BF94" si="107">SUM(E88:H88)</f>
        <v>3449.87</v>
      </c>
      <c r="BG88" s="77">
        <f t="shared" ref="BG88:BG94" si="108">SUM(I88:L88)</f>
        <v>3449.87</v>
      </c>
      <c r="BH88" s="77">
        <f t="shared" ref="BH88:BH94" si="109">SUM(M88:Q88)</f>
        <v>3449.87</v>
      </c>
      <c r="BI88" s="77">
        <f t="shared" ref="BI88:BI94" si="110">SUM(R88:U88)</f>
        <v>3449.87</v>
      </c>
      <c r="BJ88" s="77">
        <f t="shared" ref="BJ88:BJ94" si="111">SUM(V88:Y88)</f>
        <v>3449.87</v>
      </c>
      <c r="BK88" s="77">
        <f t="shared" ref="BK88:BK94" si="112">SUM(Z88:AD88)</f>
        <v>3449.87</v>
      </c>
      <c r="BL88" s="77">
        <f t="shared" ref="BL88:BL94" si="113">SUM(AE88:AH88)</f>
        <v>3449.87</v>
      </c>
      <c r="BM88" s="77">
        <f t="shared" ref="BM88:BM94" si="114">SUM(AI88:AL88)</f>
        <v>3449.87</v>
      </c>
      <c r="BN88" s="77">
        <f t="shared" ref="BN88:BN94" si="115">SUM(AM88:AQ88)</f>
        <v>2759.8959999999997</v>
      </c>
      <c r="BO88" s="77">
        <f t="shared" ref="BO88:BO94" si="116">SUM(AR88:AU88)</f>
        <v>0</v>
      </c>
      <c r="BP88" s="77">
        <f t="shared" ref="BP88:BP94" si="117">SUM(AV88:AY88)</f>
        <v>0</v>
      </c>
      <c r="BQ88" s="77">
        <f t="shared" ref="BQ88:BQ94" si="118">SUM(AZ88:BD88)</f>
        <v>0</v>
      </c>
      <c r="BR88" s="157">
        <f t="shared" ref="BR88:BR94" si="119">SUM(BF88:BQ88)</f>
        <v>30358.855999999996</v>
      </c>
      <c r="BS88" s="77">
        <f t="shared" ref="BS88:BS94" si="120">SUM(BF88:BH88)</f>
        <v>10349.61</v>
      </c>
      <c r="BT88" s="77">
        <f t="shared" ref="BT88:BT94" si="121">SUM(BI88:BK88)</f>
        <v>10349.61</v>
      </c>
      <c r="BU88" s="77">
        <f t="shared" ref="BU88:BU94" si="122">SUM(BL88:BN88)</f>
        <v>9659.6359999999986</v>
      </c>
      <c r="BV88" s="77">
        <f t="shared" ref="BV88:BV94" si="123">SUM(BO88:BQ88)</f>
        <v>0</v>
      </c>
      <c r="BW88" s="77">
        <f t="shared" ref="BW88:BW94" si="124">SUM(BF88:BK88)</f>
        <v>20699.219999999998</v>
      </c>
      <c r="BX88" s="77">
        <f t="shared" ref="BX88:BX94" si="125">SUM(BL88:BQ88)</f>
        <v>9659.6359999999986</v>
      </c>
      <c r="BY88" s="77">
        <f>IF(Info!$O$3="Q1",$BS88,IF(Info!$O$3="Q2",$BS88+$BT88,IF(Info!$O$3="Q3",$BS88+$BT88+$BU88,$BR88)))</f>
        <v>10349.61</v>
      </c>
      <c r="BZ88" s="77">
        <f>IF(Info!$O$3="Q1",$BS88,IF(Info!$O$3="Q2",$BT88,IF(Info!$O$3="Q3",$BU88,$BV88)))</f>
        <v>10349.61</v>
      </c>
      <c r="CA88" s="197"/>
    </row>
    <row r="89" spans="1:81" ht="13.95" customHeight="1" x14ac:dyDescent="0.3">
      <c r="A89" s="193"/>
      <c r="B89" s="375" t="s">
        <v>426</v>
      </c>
      <c r="C89" s="668"/>
      <c r="D89" s="157">
        <f t="shared" si="103"/>
        <v>2564.62</v>
      </c>
      <c r="E89" s="372">
        <f t="shared" ref="E89:L89" si="126">(600+107.45)/4</f>
        <v>176.86250000000001</v>
      </c>
      <c r="F89" s="372">
        <f t="shared" si="126"/>
        <v>176.86250000000001</v>
      </c>
      <c r="G89" s="372">
        <f t="shared" si="126"/>
        <v>176.86250000000001</v>
      </c>
      <c r="H89" s="372">
        <f t="shared" si="126"/>
        <v>176.86250000000001</v>
      </c>
      <c r="I89" s="372">
        <f t="shared" si="126"/>
        <v>176.86250000000001</v>
      </c>
      <c r="J89" s="372">
        <f t="shared" si="126"/>
        <v>176.86250000000001</v>
      </c>
      <c r="K89" s="372">
        <f t="shared" si="126"/>
        <v>176.86250000000001</v>
      </c>
      <c r="L89" s="372">
        <f t="shared" si="126"/>
        <v>176.86250000000001</v>
      </c>
      <c r="M89" s="372">
        <f>(600+107.45)/5</f>
        <v>141.49</v>
      </c>
      <c r="N89" s="372">
        <f>(600+107.45)/5</f>
        <v>141.49</v>
      </c>
      <c r="O89" s="372">
        <f>(600+107.45)/5</f>
        <v>141.49</v>
      </c>
      <c r="P89" s="372">
        <f>(600+107.45)/5</f>
        <v>141.49</v>
      </c>
      <c r="Q89" s="372">
        <f>(600+107.45)/5</f>
        <v>141.49</v>
      </c>
      <c r="R89" s="372">
        <f t="shared" ref="R89:Y89" si="127">(600+107.45)/4</f>
        <v>176.86250000000001</v>
      </c>
      <c r="S89" s="372">
        <f t="shared" si="127"/>
        <v>176.86250000000001</v>
      </c>
      <c r="T89" s="372">
        <f t="shared" si="127"/>
        <v>176.86250000000001</v>
      </c>
      <c r="U89" s="372">
        <f t="shared" si="127"/>
        <v>176.86250000000001</v>
      </c>
      <c r="V89" s="372">
        <f t="shared" si="127"/>
        <v>176.86250000000001</v>
      </c>
      <c r="W89" s="372">
        <f t="shared" si="127"/>
        <v>176.86250000000001</v>
      </c>
      <c r="X89" s="372">
        <f t="shared" si="127"/>
        <v>176.86250000000001</v>
      </c>
      <c r="Y89" s="372">
        <f t="shared" si="127"/>
        <v>176.86250000000001</v>
      </c>
      <c r="Z89" s="372">
        <f>(600+107.45)/5</f>
        <v>141.49</v>
      </c>
      <c r="AA89" s="372">
        <f>(600+107.45)/5</f>
        <v>141.49</v>
      </c>
      <c r="AB89" s="372">
        <f>(600+107.45)/5</f>
        <v>141.49</v>
      </c>
      <c r="AC89" s="372">
        <f>(600+107.45)/5</f>
        <v>141.49</v>
      </c>
      <c r="AD89" s="372">
        <f>(600+107.45)/5</f>
        <v>141.49</v>
      </c>
      <c r="AE89" s="372">
        <f>((600+107.45)/4)-3660.94</f>
        <v>-3484.0774999999999</v>
      </c>
      <c r="AF89" s="372">
        <f t="shared" ref="AF89:AL89" si="128">(600+107.45)/4</f>
        <v>176.86250000000001</v>
      </c>
      <c r="AG89" s="372">
        <f t="shared" si="128"/>
        <v>176.86250000000001</v>
      </c>
      <c r="AH89" s="372">
        <f t="shared" si="128"/>
        <v>176.86250000000001</v>
      </c>
      <c r="AI89" s="372">
        <f t="shared" si="128"/>
        <v>176.86250000000001</v>
      </c>
      <c r="AJ89" s="372">
        <f t="shared" si="128"/>
        <v>176.86250000000001</v>
      </c>
      <c r="AK89" s="372">
        <f t="shared" si="128"/>
        <v>176.86250000000001</v>
      </c>
      <c r="AL89" s="372">
        <f t="shared" si="128"/>
        <v>176.86250000000001</v>
      </c>
      <c r="AM89" s="372">
        <f>(600+107.45)/5</f>
        <v>141.49</v>
      </c>
      <c r="AN89" s="372">
        <f>(600+107.45)/5</f>
        <v>141.49</v>
      </c>
      <c r="AO89" s="372">
        <f>(600+107.45)/5</f>
        <v>141.49</v>
      </c>
      <c r="AP89" s="372">
        <f>(600+107.45)/5</f>
        <v>141.49</v>
      </c>
      <c r="AQ89" s="608"/>
      <c r="AR89" s="701"/>
      <c r="AS89" s="701"/>
      <c r="AT89" s="701"/>
      <c r="AU89" s="701"/>
      <c r="AV89" s="701"/>
      <c r="AW89" s="701"/>
      <c r="AX89" s="701"/>
      <c r="AY89" s="701"/>
      <c r="AZ89" s="608"/>
      <c r="BA89" s="608"/>
      <c r="BB89" s="608"/>
      <c r="BC89" s="608"/>
      <c r="BD89" s="608"/>
      <c r="BE89" s="195"/>
      <c r="BF89" s="163">
        <f t="shared" si="107"/>
        <v>707.45</v>
      </c>
      <c r="BG89" s="77">
        <f t="shared" si="108"/>
        <v>707.45</v>
      </c>
      <c r="BH89" s="77">
        <f t="shared" si="109"/>
        <v>707.45</v>
      </c>
      <c r="BI89" s="77">
        <f t="shared" si="110"/>
        <v>707.45</v>
      </c>
      <c r="BJ89" s="77">
        <f t="shared" si="111"/>
        <v>707.45</v>
      </c>
      <c r="BK89" s="77">
        <f t="shared" si="112"/>
        <v>707.45</v>
      </c>
      <c r="BL89" s="77">
        <f t="shared" si="113"/>
        <v>-2953.4899999999993</v>
      </c>
      <c r="BM89" s="77">
        <f t="shared" si="114"/>
        <v>707.45</v>
      </c>
      <c r="BN89" s="77">
        <f t="shared" si="115"/>
        <v>565.96</v>
      </c>
      <c r="BO89" s="77">
        <f t="shared" si="116"/>
        <v>0</v>
      </c>
      <c r="BP89" s="77">
        <f t="shared" si="117"/>
        <v>0</v>
      </c>
      <c r="BQ89" s="77">
        <f t="shared" si="118"/>
        <v>0</v>
      </c>
      <c r="BR89" s="157">
        <f t="shared" si="119"/>
        <v>2564.6200000000008</v>
      </c>
      <c r="BS89" s="77">
        <f t="shared" si="120"/>
        <v>2122.3500000000004</v>
      </c>
      <c r="BT89" s="77">
        <f t="shared" si="121"/>
        <v>2122.3500000000004</v>
      </c>
      <c r="BU89" s="77">
        <f t="shared" si="122"/>
        <v>-1680.079999999999</v>
      </c>
      <c r="BV89" s="77">
        <f t="shared" si="123"/>
        <v>0</v>
      </c>
      <c r="BW89" s="77">
        <f t="shared" si="124"/>
        <v>4244.7</v>
      </c>
      <c r="BX89" s="77">
        <f t="shared" si="125"/>
        <v>-1680.079999999999</v>
      </c>
      <c r="BY89" s="77">
        <f>IF(Info!$O$3="Q1",$BS89,IF(Info!$O$3="Q2",$BS89+$BT89,IF(Info!$O$3="Q3",$BS89+$BT89+$BU89,$BR89)))</f>
        <v>2122.3500000000004</v>
      </c>
      <c r="BZ89" s="77">
        <f>IF(Info!$O$3="Q1",$BS89,IF(Info!$O$3="Q2",$BT89,IF(Info!$O$3="Q3",$BU89,$BV89)))</f>
        <v>2122.3500000000004</v>
      </c>
      <c r="CA89" s="197"/>
    </row>
    <row r="90" spans="1:81" ht="13.95" customHeight="1" x14ac:dyDescent="0.3">
      <c r="A90" s="193"/>
      <c r="B90" s="375" t="s">
        <v>351</v>
      </c>
      <c r="C90" s="194"/>
      <c r="D90" s="157">
        <f t="shared" si="103"/>
        <v>374.58000000000004</v>
      </c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755"/>
      <c r="R90" s="372"/>
      <c r="S90" s="372"/>
      <c r="T90" s="372"/>
      <c r="U90" s="372"/>
      <c r="V90" s="372"/>
      <c r="W90" s="372"/>
      <c r="X90" s="372"/>
      <c r="Y90" s="372"/>
      <c r="Z90" s="372"/>
      <c r="AA90" s="372"/>
      <c r="AB90" s="372"/>
      <c r="AC90" s="372"/>
      <c r="AD90" s="372"/>
      <c r="AE90" s="372"/>
      <c r="AF90" s="372"/>
      <c r="AG90" s="372"/>
      <c r="AH90" s="372"/>
      <c r="AI90" s="372"/>
      <c r="AJ90" s="372"/>
      <c r="AK90" s="372"/>
      <c r="AL90" s="372">
        <f>283.91+90.67</f>
        <v>374.58000000000004</v>
      </c>
      <c r="AM90" s="372"/>
      <c r="AN90" s="682"/>
      <c r="AO90" s="682"/>
      <c r="AP90" s="682"/>
      <c r="AQ90" s="68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195"/>
      <c r="BF90" s="163">
        <f t="shared" si="107"/>
        <v>0</v>
      </c>
      <c r="BG90" s="77">
        <f t="shared" si="108"/>
        <v>0</v>
      </c>
      <c r="BH90" s="77">
        <f t="shared" si="109"/>
        <v>0</v>
      </c>
      <c r="BI90" s="77">
        <f t="shared" si="110"/>
        <v>0</v>
      </c>
      <c r="BJ90" s="77">
        <f t="shared" si="111"/>
        <v>0</v>
      </c>
      <c r="BK90" s="77">
        <f t="shared" si="112"/>
        <v>0</v>
      </c>
      <c r="BL90" s="77">
        <f t="shared" si="113"/>
        <v>0</v>
      </c>
      <c r="BM90" s="77">
        <f t="shared" si="114"/>
        <v>374.58000000000004</v>
      </c>
      <c r="BN90" s="77">
        <f t="shared" si="115"/>
        <v>0</v>
      </c>
      <c r="BO90" s="77">
        <f t="shared" si="116"/>
        <v>0</v>
      </c>
      <c r="BP90" s="77">
        <f t="shared" si="117"/>
        <v>0</v>
      </c>
      <c r="BQ90" s="77">
        <f t="shared" si="118"/>
        <v>0</v>
      </c>
      <c r="BR90" s="157">
        <f t="shared" si="119"/>
        <v>374.58000000000004</v>
      </c>
      <c r="BS90" s="77">
        <f t="shared" si="120"/>
        <v>0</v>
      </c>
      <c r="BT90" s="77">
        <f t="shared" si="121"/>
        <v>0</v>
      </c>
      <c r="BU90" s="77">
        <f t="shared" si="122"/>
        <v>374.58000000000004</v>
      </c>
      <c r="BV90" s="77">
        <f t="shared" si="123"/>
        <v>0</v>
      </c>
      <c r="BW90" s="77">
        <f t="shared" si="124"/>
        <v>0</v>
      </c>
      <c r="BX90" s="77">
        <f t="shared" si="125"/>
        <v>374.58000000000004</v>
      </c>
      <c r="BY90" s="77">
        <f>IF(Info!$O$3="Q1",$BS90,IF(Info!$O$3="Q2",$BS90+$BT90,IF(Info!$O$3="Q3",$BS90+$BT90+$BU90,$BR90)))</f>
        <v>0</v>
      </c>
      <c r="BZ90" s="77">
        <f>IF(Info!$O$3="Q1",$BS90,IF(Info!$O$3="Q2",$BT90,IF(Info!$O$3="Q3",$BU90,$BV90)))</f>
        <v>0</v>
      </c>
      <c r="CA90" s="197"/>
    </row>
    <row r="91" spans="1:81" ht="13.95" customHeight="1" x14ac:dyDescent="0.3">
      <c r="A91" s="193"/>
      <c r="B91" s="375" t="s">
        <v>417</v>
      </c>
      <c r="C91" s="194"/>
      <c r="D91" s="157">
        <f t="shared" si="103"/>
        <v>351.53666666666663</v>
      </c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755"/>
      <c r="R91" s="372"/>
      <c r="S91" s="372"/>
      <c r="T91" s="372"/>
      <c r="U91" s="372"/>
      <c r="V91" s="372"/>
      <c r="W91" s="372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>
        <f>1054.61/3</f>
        <v>351.53666666666663</v>
      </c>
      <c r="AJ91" s="372"/>
      <c r="AK91" s="372"/>
      <c r="AL91" s="372"/>
      <c r="AM91" s="372"/>
      <c r="AN91" s="682"/>
      <c r="AO91" s="682"/>
      <c r="AP91" s="682"/>
      <c r="AQ91" s="68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195"/>
      <c r="BF91" s="163">
        <f t="shared" si="107"/>
        <v>0</v>
      </c>
      <c r="BG91" s="77">
        <f t="shared" si="108"/>
        <v>0</v>
      </c>
      <c r="BH91" s="77">
        <f t="shared" si="109"/>
        <v>0</v>
      </c>
      <c r="BI91" s="77">
        <f t="shared" si="110"/>
        <v>0</v>
      </c>
      <c r="BJ91" s="77">
        <f t="shared" si="111"/>
        <v>0</v>
      </c>
      <c r="BK91" s="77">
        <f t="shared" si="112"/>
        <v>0</v>
      </c>
      <c r="BL91" s="77">
        <f t="shared" si="113"/>
        <v>0</v>
      </c>
      <c r="BM91" s="77">
        <f t="shared" si="114"/>
        <v>351.53666666666663</v>
      </c>
      <c r="BN91" s="77">
        <f t="shared" si="115"/>
        <v>0</v>
      </c>
      <c r="BO91" s="77">
        <f t="shared" si="116"/>
        <v>0</v>
      </c>
      <c r="BP91" s="77">
        <f t="shared" si="117"/>
        <v>0</v>
      </c>
      <c r="BQ91" s="77">
        <f t="shared" si="118"/>
        <v>0</v>
      </c>
      <c r="BR91" s="157">
        <f t="shared" si="119"/>
        <v>351.53666666666663</v>
      </c>
      <c r="BS91" s="77">
        <f t="shared" si="120"/>
        <v>0</v>
      </c>
      <c r="BT91" s="77">
        <f t="shared" si="121"/>
        <v>0</v>
      </c>
      <c r="BU91" s="77">
        <f t="shared" si="122"/>
        <v>351.53666666666663</v>
      </c>
      <c r="BV91" s="77">
        <f t="shared" si="123"/>
        <v>0</v>
      </c>
      <c r="BW91" s="77">
        <f t="shared" si="124"/>
        <v>0</v>
      </c>
      <c r="BX91" s="77">
        <f t="shared" si="125"/>
        <v>351.53666666666663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ht="13.95" customHeight="1" x14ac:dyDescent="0.3">
      <c r="A92" s="193"/>
      <c r="B92" s="375" t="s">
        <v>53</v>
      </c>
      <c r="C92" s="194"/>
      <c r="D92" s="157">
        <f t="shared" si="103"/>
        <v>0</v>
      </c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755"/>
      <c r="R92" s="372"/>
      <c r="S92" s="372"/>
      <c r="T92" s="372"/>
      <c r="U92" s="372"/>
      <c r="V92" s="372"/>
      <c r="W92" s="372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372"/>
      <c r="AI92" s="372"/>
      <c r="AJ92" s="372"/>
      <c r="AK92" s="372"/>
      <c r="AL92" s="372"/>
      <c r="AM92" s="372"/>
      <c r="AN92" s="682"/>
      <c r="AO92" s="682"/>
      <c r="AP92" s="682"/>
      <c r="AQ92" s="68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195"/>
      <c r="BF92" s="163">
        <f t="shared" si="107"/>
        <v>0</v>
      </c>
      <c r="BG92" s="77">
        <f t="shared" si="108"/>
        <v>0</v>
      </c>
      <c r="BH92" s="77">
        <f t="shared" si="109"/>
        <v>0</v>
      </c>
      <c r="BI92" s="77">
        <f t="shared" si="110"/>
        <v>0</v>
      </c>
      <c r="BJ92" s="77">
        <f t="shared" si="111"/>
        <v>0</v>
      </c>
      <c r="BK92" s="77">
        <f t="shared" si="112"/>
        <v>0</v>
      </c>
      <c r="BL92" s="77">
        <f t="shared" si="113"/>
        <v>0</v>
      </c>
      <c r="BM92" s="77">
        <f t="shared" si="114"/>
        <v>0</v>
      </c>
      <c r="BN92" s="77">
        <f t="shared" si="115"/>
        <v>0</v>
      </c>
      <c r="BO92" s="77">
        <f t="shared" si="116"/>
        <v>0</v>
      </c>
      <c r="BP92" s="77">
        <f t="shared" si="117"/>
        <v>0</v>
      </c>
      <c r="BQ92" s="77">
        <f t="shared" si="118"/>
        <v>0</v>
      </c>
      <c r="BR92" s="157">
        <f t="shared" si="119"/>
        <v>0</v>
      </c>
      <c r="BS92" s="77">
        <f t="shared" si="120"/>
        <v>0</v>
      </c>
      <c r="BT92" s="77">
        <f t="shared" si="121"/>
        <v>0</v>
      </c>
      <c r="BU92" s="77">
        <f t="shared" si="122"/>
        <v>0</v>
      </c>
      <c r="BV92" s="77">
        <f t="shared" si="123"/>
        <v>0</v>
      </c>
      <c r="BW92" s="77">
        <f t="shared" si="124"/>
        <v>0</v>
      </c>
      <c r="BX92" s="77">
        <f t="shared" si="125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ht="13.95" customHeight="1" x14ac:dyDescent="0.3">
      <c r="A93" s="193"/>
      <c r="B93" s="375" t="s">
        <v>352</v>
      </c>
      <c r="C93" s="194"/>
      <c r="D93" s="157">
        <f t="shared" si="103"/>
        <v>0</v>
      </c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755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682"/>
      <c r="AO93" s="682"/>
      <c r="AP93" s="682"/>
      <c r="AQ93" s="682"/>
      <c r="AR93" s="372"/>
      <c r="AS93" s="372"/>
      <c r="AT93" s="708"/>
      <c r="AU93" s="708"/>
      <c r="AV93" s="372"/>
      <c r="AW93" s="372"/>
      <c r="AX93" s="372"/>
      <c r="AY93" s="372"/>
      <c r="AZ93" s="372"/>
      <c r="BA93" s="372"/>
      <c r="BB93" s="372"/>
      <c r="BC93" s="372"/>
      <c r="BD93" s="372"/>
      <c r="BE93" s="195"/>
      <c r="BF93" s="163">
        <f t="shared" si="107"/>
        <v>0</v>
      </c>
      <c r="BG93" s="77">
        <f t="shared" si="108"/>
        <v>0</v>
      </c>
      <c r="BH93" s="77">
        <f t="shared" si="109"/>
        <v>0</v>
      </c>
      <c r="BI93" s="77">
        <f t="shared" si="110"/>
        <v>0</v>
      </c>
      <c r="BJ93" s="77">
        <f t="shared" si="111"/>
        <v>0</v>
      </c>
      <c r="BK93" s="77">
        <f t="shared" si="112"/>
        <v>0</v>
      </c>
      <c r="BL93" s="77">
        <f t="shared" si="113"/>
        <v>0</v>
      </c>
      <c r="BM93" s="77">
        <f t="shared" si="114"/>
        <v>0</v>
      </c>
      <c r="BN93" s="77">
        <f t="shared" si="115"/>
        <v>0</v>
      </c>
      <c r="BO93" s="77">
        <f t="shared" si="116"/>
        <v>0</v>
      </c>
      <c r="BP93" s="77">
        <f t="shared" si="117"/>
        <v>0</v>
      </c>
      <c r="BQ93" s="77">
        <f t="shared" si="118"/>
        <v>0</v>
      </c>
      <c r="BR93" s="157">
        <f t="shared" si="119"/>
        <v>0</v>
      </c>
      <c r="BS93" s="77">
        <f t="shared" si="120"/>
        <v>0</v>
      </c>
      <c r="BT93" s="77">
        <f t="shared" si="121"/>
        <v>0</v>
      </c>
      <c r="BU93" s="77">
        <f t="shared" si="122"/>
        <v>0</v>
      </c>
      <c r="BV93" s="77">
        <f t="shared" si="123"/>
        <v>0</v>
      </c>
      <c r="BW93" s="77">
        <f t="shared" si="124"/>
        <v>0</v>
      </c>
      <c r="BX93" s="77">
        <f t="shared" si="125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ht="13.95" customHeight="1" x14ac:dyDescent="0.3">
      <c r="A94" s="204"/>
      <c r="B94" s="160" t="s">
        <v>353</v>
      </c>
      <c r="C94" s="194"/>
      <c r="D94" s="157">
        <f t="shared" si="103"/>
        <v>33649.592666666671</v>
      </c>
      <c r="E94" s="157">
        <f t="shared" ref="E94:AJ94" si="129">SUM(E88:E93)</f>
        <v>1039.33</v>
      </c>
      <c r="F94" s="157">
        <f t="shared" si="129"/>
        <v>1039.33</v>
      </c>
      <c r="G94" s="157">
        <f t="shared" si="129"/>
        <v>1039.33</v>
      </c>
      <c r="H94" s="157">
        <f t="shared" si="129"/>
        <v>1039.33</v>
      </c>
      <c r="I94" s="157">
        <f t="shared" si="129"/>
        <v>1039.33</v>
      </c>
      <c r="J94" s="157">
        <f t="shared" si="129"/>
        <v>1039.33</v>
      </c>
      <c r="K94" s="157">
        <f t="shared" si="129"/>
        <v>1039.33</v>
      </c>
      <c r="L94" s="157">
        <f t="shared" si="129"/>
        <v>1039.33</v>
      </c>
      <c r="M94" s="157">
        <f t="shared" si="129"/>
        <v>831.46399999999994</v>
      </c>
      <c r="N94" s="157">
        <f t="shared" si="129"/>
        <v>831.46399999999994</v>
      </c>
      <c r="O94" s="157">
        <f t="shared" si="129"/>
        <v>831.46399999999994</v>
      </c>
      <c r="P94" s="157">
        <f t="shared" si="129"/>
        <v>831.46399999999994</v>
      </c>
      <c r="Q94" s="767">
        <f t="shared" si="129"/>
        <v>831.46399999999994</v>
      </c>
      <c r="R94" s="157">
        <f t="shared" si="129"/>
        <v>1039.33</v>
      </c>
      <c r="S94" s="157">
        <f t="shared" si="129"/>
        <v>1039.33</v>
      </c>
      <c r="T94" s="157">
        <f t="shared" si="129"/>
        <v>1039.33</v>
      </c>
      <c r="U94" s="157">
        <f t="shared" si="129"/>
        <v>1039.33</v>
      </c>
      <c r="V94" s="157">
        <f t="shared" si="129"/>
        <v>1039.33</v>
      </c>
      <c r="W94" s="157">
        <f t="shared" si="129"/>
        <v>1039.33</v>
      </c>
      <c r="X94" s="157">
        <f t="shared" si="129"/>
        <v>1039.33</v>
      </c>
      <c r="Y94" s="157">
        <f t="shared" si="129"/>
        <v>1039.33</v>
      </c>
      <c r="Z94" s="157">
        <f t="shared" si="129"/>
        <v>831.46399999999994</v>
      </c>
      <c r="AA94" s="157">
        <f t="shared" si="129"/>
        <v>831.46399999999994</v>
      </c>
      <c r="AB94" s="157">
        <f t="shared" si="129"/>
        <v>831.46399999999994</v>
      </c>
      <c r="AC94" s="157">
        <f t="shared" si="129"/>
        <v>831.46399999999994</v>
      </c>
      <c r="AD94" s="157">
        <f t="shared" si="129"/>
        <v>831.46399999999994</v>
      </c>
      <c r="AE94" s="157">
        <f t="shared" si="129"/>
        <v>-2621.6099999999997</v>
      </c>
      <c r="AF94" s="157">
        <f t="shared" si="129"/>
        <v>1039.33</v>
      </c>
      <c r="AG94" s="157">
        <f t="shared" si="129"/>
        <v>1039.33</v>
      </c>
      <c r="AH94" s="157">
        <f t="shared" si="129"/>
        <v>1039.33</v>
      </c>
      <c r="AI94" s="157">
        <f t="shared" si="129"/>
        <v>1390.8666666666666</v>
      </c>
      <c r="AJ94" s="157">
        <f t="shared" si="129"/>
        <v>1039.33</v>
      </c>
      <c r="AK94" s="157">
        <f t="shared" ref="AK94:BP94" si="130">SUM(AK88:AK93)</f>
        <v>1039.33</v>
      </c>
      <c r="AL94" s="157">
        <f t="shared" si="130"/>
        <v>1413.9099999999999</v>
      </c>
      <c r="AM94" s="157">
        <f t="shared" si="130"/>
        <v>831.46399999999994</v>
      </c>
      <c r="AN94" s="157">
        <f t="shared" si="130"/>
        <v>831.46399999999994</v>
      </c>
      <c r="AO94" s="157">
        <f t="shared" si="130"/>
        <v>831.46399999999994</v>
      </c>
      <c r="AP94" s="157">
        <f t="shared" si="130"/>
        <v>831.46399999999994</v>
      </c>
      <c r="AQ94" s="157">
        <f t="shared" si="130"/>
        <v>0</v>
      </c>
      <c r="AR94" s="157">
        <f t="shared" si="130"/>
        <v>0</v>
      </c>
      <c r="AS94" s="157">
        <f t="shared" si="130"/>
        <v>0</v>
      </c>
      <c r="AT94" s="157">
        <f t="shared" si="130"/>
        <v>0</v>
      </c>
      <c r="AU94" s="157">
        <f t="shared" si="130"/>
        <v>0</v>
      </c>
      <c r="AV94" s="157">
        <f t="shared" si="130"/>
        <v>0</v>
      </c>
      <c r="AW94" s="157">
        <f t="shared" si="130"/>
        <v>0</v>
      </c>
      <c r="AX94" s="157">
        <f t="shared" si="130"/>
        <v>0</v>
      </c>
      <c r="AY94" s="157">
        <f t="shared" si="130"/>
        <v>0</v>
      </c>
      <c r="AZ94" s="157">
        <f t="shared" si="130"/>
        <v>0</v>
      </c>
      <c r="BA94" s="157">
        <f t="shared" si="130"/>
        <v>0</v>
      </c>
      <c r="BB94" s="157">
        <f t="shared" si="130"/>
        <v>0</v>
      </c>
      <c r="BC94" s="157">
        <f t="shared" si="130"/>
        <v>0</v>
      </c>
      <c r="BD94" s="157">
        <f t="shared" si="130"/>
        <v>0</v>
      </c>
      <c r="BE94" s="195"/>
      <c r="BF94" s="162">
        <f t="shared" si="107"/>
        <v>4157.32</v>
      </c>
      <c r="BG94" s="157">
        <f t="shared" si="108"/>
        <v>4157.32</v>
      </c>
      <c r="BH94" s="157">
        <f t="shared" si="109"/>
        <v>4157.32</v>
      </c>
      <c r="BI94" s="157">
        <f t="shared" si="110"/>
        <v>4157.32</v>
      </c>
      <c r="BJ94" s="157">
        <f t="shared" si="111"/>
        <v>4157.32</v>
      </c>
      <c r="BK94" s="157">
        <f t="shared" si="112"/>
        <v>4157.32</v>
      </c>
      <c r="BL94" s="157">
        <f t="shared" si="113"/>
        <v>496.38000000000011</v>
      </c>
      <c r="BM94" s="157">
        <f t="shared" si="114"/>
        <v>4883.4366666666665</v>
      </c>
      <c r="BN94" s="157">
        <f t="shared" si="115"/>
        <v>3325.8559999999998</v>
      </c>
      <c r="BO94" s="157">
        <f t="shared" si="116"/>
        <v>0</v>
      </c>
      <c r="BP94" s="157">
        <f t="shared" si="117"/>
        <v>0</v>
      </c>
      <c r="BQ94" s="157">
        <f t="shared" si="118"/>
        <v>0</v>
      </c>
      <c r="BR94" s="157">
        <f t="shared" si="119"/>
        <v>33649.592666666664</v>
      </c>
      <c r="BS94" s="157">
        <f t="shared" si="120"/>
        <v>12471.96</v>
      </c>
      <c r="BT94" s="157">
        <f t="shared" si="121"/>
        <v>12471.96</v>
      </c>
      <c r="BU94" s="157">
        <f t="shared" si="122"/>
        <v>8705.6726666666655</v>
      </c>
      <c r="BV94" s="157">
        <f t="shared" si="123"/>
        <v>0</v>
      </c>
      <c r="BW94" s="157">
        <f t="shared" si="124"/>
        <v>24943.919999999998</v>
      </c>
      <c r="BX94" s="157">
        <f t="shared" si="125"/>
        <v>8705.6726666666655</v>
      </c>
      <c r="BY94" s="157">
        <f>IF(Info!$O$3="Q1",$BS94,IF(Info!$O$3="Q2",$BS94+$BT94,IF(Info!$O$3="Q3",$BS94+$BT94+$BU94,$BR94)))</f>
        <v>12471.96</v>
      </c>
      <c r="BZ94" s="157">
        <f>IF(Info!$O$3="Q1",$BS94,IF(Info!$O$3="Q2",$BT94,IF(Info!$O$3="Q3",$BU94,$BV94)))</f>
        <v>12471.96</v>
      </c>
      <c r="CA94" s="197"/>
      <c r="CC94" s="206"/>
    </row>
    <row r="95" spans="1:81" ht="13.95" customHeight="1" x14ac:dyDescent="0.3">
      <c r="A95" s="193">
        <v>3</v>
      </c>
      <c r="B95" s="202" t="s">
        <v>354</v>
      </c>
      <c r="C95" s="194"/>
      <c r="D95" s="63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ht="13.95" customHeight="1" x14ac:dyDescent="0.3">
      <c r="A96" s="193"/>
      <c r="B96" s="375" t="s">
        <v>354</v>
      </c>
      <c r="C96" s="194"/>
      <c r="D96" s="157">
        <f>SUM(E96:BD96)</f>
        <v>657</v>
      </c>
      <c r="E96" s="372"/>
      <c r="F96" s="372">
        <v>100</v>
      </c>
      <c r="G96" s="372"/>
      <c r="H96" s="372">
        <v>150</v>
      </c>
      <c r="I96" s="372">
        <v>100</v>
      </c>
      <c r="J96" s="372">
        <v>100</v>
      </c>
      <c r="K96" s="372">
        <v>50</v>
      </c>
      <c r="L96" s="372"/>
      <c r="M96" s="372">
        <f>50</f>
        <v>50</v>
      </c>
      <c r="N96" s="372"/>
      <c r="O96" s="372"/>
      <c r="P96" s="372"/>
      <c r="Q96" s="755"/>
      <c r="R96" s="372"/>
      <c r="S96" s="372"/>
      <c r="T96" s="372"/>
      <c r="U96" s="372"/>
      <c r="V96" s="372"/>
      <c r="W96" s="372"/>
      <c r="X96" s="372"/>
      <c r="Y96" s="372"/>
      <c r="Z96" s="372"/>
      <c r="AA96" s="372"/>
      <c r="AB96" s="372"/>
      <c r="AC96" s="372"/>
      <c r="AD96" s="372"/>
      <c r="AE96" s="372"/>
      <c r="AF96" s="372">
        <v>107</v>
      </c>
      <c r="AG96" s="372"/>
      <c r="AH96" s="372"/>
      <c r="AI96" s="372"/>
      <c r="AJ96" s="372"/>
      <c r="AK96" s="372"/>
      <c r="AL96" s="372"/>
      <c r="AM96" s="372"/>
      <c r="AN96" s="682"/>
      <c r="AO96" s="682"/>
      <c r="AP96" s="682"/>
      <c r="AQ96" s="68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195"/>
      <c r="BF96" s="163">
        <f>SUM(E96:H96)</f>
        <v>250</v>
      </c>
      <c r="BG96" s="77">
        <f>SUM(I96:L96)</f>
        <v>250</v>
      </c>
      <c r="BH96" s="77">
        <f>SUM(M96:Q96)</f>
        <v>50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107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657</v>
      </c>
      <c r="BS96" s="77">
        <f>SUM(BF96:BH96)</f>
        <v>550</v>
      </c>
      <c r="BT96" s="77">
        <f>SUM(BI96:BK96)</f>
        <v>0</v>
      </c>
      <c r="BU96" s="77">
        <f>SUM(BL96:BN96)</f>
        <v>107</v>
      </c>
      <c r="BV96" s="77">
        <f>SUM(BO96:BQ96)</f>
        <v>0</v>
      </c>
      <c r="BW96" s="77">
        <f>SUM(BF96:BK96)</f>
        <v>550</v>
      </c>
      <c r="BX96" s="77">
        <f>SUM(BL96:BQ96)</f>
        <v>107</v>
      </c>
      <c r="BY96" s="77">
        <f>IF(Info!$O$3="Q1",$BS96,IF(Info!$O$3="Q2",$BS96+$BT96,IF(Info!$O$3="Q3",$BS96+$BT96+$BU96,$BR96)))</f>
        <v>550</v>
      </c>
      <c r="BZ96" s="77">
        <f>IF(Info!$O$3="Q1",$BS96,IF(Info!$O$3="Q2",$BT96,IF(Info!$O$3="Q3",$BU96,$BV96)))</f>
        <v>550</v>
      </c>
      <c r="CA96" s="197"/>
    </row>
    <row r="97" spans="1:81" ht="13.95" customHeight="1" x14ac:dyDescent="0.3">
      <c r="A97" s="193"/>
      <c r="B97" s="375" t="s">
        <v>59</v>
      </c>
      <c r="C97" s="194"/>
      <c r="D97" s="157">
        <f>SUM(E97:BD97)</f>
        <v>0</v>
      </c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755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372"/>
      <c r="AI97" s="372"/>
      <c r="AJ97" s="372"/>
      <c r="AK97" s="372"/>
      <c r="AL97" s="372"/>
      <c r="AM97" s="372"/>
      <c r="AN97" s="682"/>
      <c r="AO97" s="682"/>
      <c r="AP97" s="682"/>
      <c r="AQ97" s="68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ht="13.95" customHeight="1" x14ac:dyDescent="0.3">
      <c r="A98" s="204"/>
      <c r="B98" s="160" t="s">
        <v>355</v>
      </c>
      <c r="C98" s="194"/>
      <c r="D98" s="157">
        <f>SUM(E98:BD98)</f>
        <v>657</v>
      </c>
      <c r="E98" s="157">
        <f t="shared" ref="E98:AJ98" si="131">SUM(E96:E97)</f>
        <v>0</v>
      </c>
      <c r="F98" s="157">
        <f t="shared" si="131"/>
        <v>100</v>
      </c>
      <c r="G98" s="157">
        <f t="shared" si="131"/>
        <v>0</v>
      </c>
      <c r="H98" s="157">
        <f t="shared" si="131"/>
        <v>150</v>
      </c>
      <c r="I98" s="157">
        <f t="shared" si="131"/>
        <v>100</v>
      </c>
      <c r="J98" s="157">
        <f t="shared" si="131"/>
        <v>100</v>
      </c>
      <c r="K98" s="157">
        <f t="shared" si="131"/>
        <v>50</v>
      </c>
      <c r="L98" s="157">
        <f t="shared" si="131"/>
        <v>0</v>
      </c>
      <c r="M98" s="157">
        <f t="shared" si="131"/>
        <v>50</v>
      </c>
      <c r="N98" s="157">
        <f t="shared" si="131"/>
        <v>0</v>
      </c>
      <c r="O98" s="157">
        <f t="shared" si="131"/>
        <v>0</v>
      </c>
      <c r="P98" s="157">
        <f t="shared" si="131"/>
        <v>0</v>
      </c>
      <c r="Q98" s="767">
        <f t="shared" si="131"/>
        <v>0</v>
      </c>
      <c r="R98" s="157">
        <f t="shared" si="131"/>
        <v>0</v>
      </c>
      <c r="S98" s="157">
        <f t="shared" si="131"/>
        <v>0</v>
      </c>
      <c r="T98" s="157">
        <f t="shared" si="131"/>
        <v>0</v>
      </c>
      <c r="U98" s="157">
        <f t="shared" si="131"/>
        <v>0</v>
      </c>
      <c r="V98" s="157">
        <f t="shared" si="131"/>
        <v>0</v>
      </c>
      <c r="W98" s="157">
        <f t="shared" si="131"/>
        <v>0</v>
      </c>
      <c r="X98" s="157">
        <f t="shared" si="131"/>
        <v>0</v>
      </c>
      <c r="Y98" s="157">
        <f t="shared" si="131"/>
        <v>0</v>
      </c>
      <c r="Z98" s="157">
        <f t="shared" si="131"/>
        <v>0</v>
      </c>
      <c r="AA98" s="157">
        <f t="shared" si="131"/>
        <v>0</v>
      </c>
      <c r="AB98" s="157">
        <f t="shared" si="131"/>
        <v>0</v>
      </c>
      <c r="AC98" s="157">
        <f t="shared" si="131"/>
        <v>0</v>
      </c>
      <c r="AD98" s="157">
        <f t="shared" si="131"/>
        <v>0</v>
      </c>
      <c r="AE98" s="157">
        <f t="shared" si="131"/>
        <v>0</v>
      </c>
      <c r="AF98" s="157">
        <f t="shared" si="131"/>
        <v>107</v>
      </c>
      <c r="AG98" s="157">
        <f t="shared" si="131"/>
        <v>0</v>
      </c>
      <c r="AH98" s="157">
        <f t="shared" si="131"/>
        <v>0</v>
      </c>
      <c r="AI98" s="157">
        <f t="shared" si="131"/>
        <v>0</v>
      </c>
      <c r="AJ98" s="157">
        <f t="shared" si="131"/>
        <v>0</v>
      </c>
      <c r="AK98" s="157">
        <f t="shared" ref="AK98:BP98" si="132">SUM(AK96:AK97)</f>
        <v>0</v>
      </c>
      <c r="AL98" s="157">
        <f t="shared" si="132"/>
        <v>0</v>
      </c>
      <c r="AM98" s="157">
        <f t="shared" si="132"/>
        <v>0</v>
      </c>
      <c r="AN98" s="157">
        <f t="shared" si="132"/>
        <v>0</v>
      </c>
      <c r="AO98" s="157">
        <f t="shared" si="132"/>
        <v>0</v>
      </c>
      <c r="AP98" s="157">
        <f t="shared" si="132"/>
        <v>0</v>
      </c>
      <c r="AQ98" s="157">
        <f t="shared" si="132"/>
        <v>0</v>
      </c>
      <c r="AR98" s="157">
        <f t="shared" si="132"/>
        <v>0</v>
      </c>
      <c r="AS98" s="157">
        <f t="shared" si="132"/>
        <v>0</v>
      </c>
      <c r="AT98" s="157">
        <f t="shared" si="132"/>
        <v>0</v>
      </c>
      <c r="AU98" s="157">
        <f t="shared" si="132"/>
        <v>0</v>
      </c>
      <c r="AV98" s="157">
        <f t="shared" si="132"/>
        <v>0</v>
      </c>
      <c r="AW98" s="157">
        <f t="shared" si="132"/>
        <v>0</v>
      </c>
      <c r="AX98" s="157">
        <f t="shared" si="132"/>
        <v>0</v>
      </c>
      <c r="AY98" s="157">
        <f t="shared" si="132"/>
        <v>0</v>
      </c>
      <c r="AZ98" s="157">
        <f t="shared" si="132"/>
        <v>0</v>
      </c>
      <c r="BA98" s="157">
        <f t="shared" si="132"/>
        <v>0</v>
      </c>
      <c r="BB98" s="157">
        <f t="shared" si="132"/>
        <v>0</v>
      </c>
      <c r="BC98" s="157">
        <f t="shared" si="132"/>
        <v>0</v>
      </c>
      <c r="BD98" s="157">
        <f t="shared" si="132"/>
        <v>0</v>
      </c>
      <c r="BE98" s="195"/>
      <c r="BF98" s="162">
        <f>SUM(E98:H98)</f>
        <v>250</v>
      </c>
      <c r="BG98" s="157">
        <f>SUM(I98:L98)</f>
        <v>250</v>
      </c>
      <c r="BH98" s="157">
        <f>SUM(M98:Q98)</f>
        <v>50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107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657</v>
      </c>
      <c r="BS98" s="157">
        <f>SUM(BF98:BH98)</f>
        <v>550</v>
      </c>
      <c r="BT98" s="157">
        <f>SUM(BI98:BK98)</f>
        <v>0</v>
      </c>
      <c r="BU98" s="157">
        <f>SUM(BL98:BN98)</f>
        <v>107</v>
      </c>
      <c r="BV98" s="157">
        <f>SUM(BO98:BQ98)</f>
        <v>0</v>
      </c>
      <c r="BW98" s="157">
        <f>SUM(BF98:BK98)</f>
        <v>550</v>
      </c>
      <c r="BX98" s="157">
        <f>SUM(BL98:BQ98)</f>
        <v>107</v>
      </c>
      <c r="BY98" s="157">
        <f>IF(Info!$O$3="Q1",$BS98,IF(Info!$O$3="Q2",$BS98+$BT98,IF(Info!$O$3="Q3",$BS98+$BT98+$BU98,$BR98)))</f>
        <v>550</v>
      </c>
      <c r="BZ98" s="157">
        <f>IF(Info!$O$3="Q1",$BS98,IF(Info!$O$3="Q2",$BT98,IF(Info!$O$3="Q3",$BU98,$BV98)))</f>
        <v>550</v>
      </c>
      <c r="CA98" s="197"/>
    </row>
    <row r="99" spans="1:81" ht="13.95" customHeight="1" x14ac:dyDescent="0.3">
      <c r="A99" s="193">
        <v>4</v>
      </c>
      <c r="B99" s="202" t="s">
        <v>356</v>
      </c>
      <c r="C99" s="194"/>
      <c r="D99" s="63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ht="13.95" customHeight="1" x14ac:dyDescent="0.3">
      <c r="A100" s="193"/>
      <c r="B100" s="375" t="s">
        <v>357</v>
      </c>
      <c r="C100" s="194"/>
      <c r="D100" s="157">
        <f>SUM(E100:BD100)</f>
        <v>541</v>
      </c>
      <c r="E100" s="372"/>
      <c r="F100" s="372"/>
      <c r="G100" s="372">
        <f>6.17+4.54</f>
        <v>10.71</v>
      </c>
      <c r="H100" s="372"/>
      <c r="I100" s="372"/>
      <c r="J100" s="372"/>
      <c r="K100" s="608">
        <f>61.29/1.2</f>
        <v>51.075000000000003</v>
      </c>
      <c r="L100" s="372">
        <v>67</v>
      </c>
      <c r="M100" s="372">
        <v>20.239999999999998</v>
      </c>
      <c r="N100" s="372"/>
      <c r="O100" s="372"/>
      <c r="P100" s="372"/>
      <c r="Q100" s="608">
        <f>25.98/1.2</f>
        <v>21.650000000000002</v>
      </c>
      <c r="R100" s="372"/>
      <c r="S100" s="372"/>
      <c r="T100" s="372"/>
      <c r="U100" s="372">
        <f>28.55/1.2</f>
        <v>23.791666666666668</v>
      </c>
      <c r="V100" s="372"/>
      <c r="W100" s="372"/>
      <c r="X100" s="372"/>
      <c r="Y100" s="372">
        <f>(18+18+6.17+4.2+12.5)/1.2</f>
        <v>49.058333333333337</v>
      </c>
      <c r="Z100" s="372"/>
      <c r="AA100" s="372"/>
      <c r="AB100" s="372"/>
      <c r="AC100" s="372">
        <f>30.47/1.2</f>
        <v>25.391666666666666</v>
      </c>
      <c r="AD100" s="372">
        <f>31.42/1.2</f>
        <v>26.183333333333337</v>
      </c>
      <c r="AE100" s="372"/>
      <c r="AF100" s="372"/>
      <c r="AG100" s="372"/>
      <c r="AH100" s="372">
        <f>39.48/1.2</f>
        <v>32.9</v>
      </c>
      <c r="AI100" s="372"/>
      <c r="AJ100" s="372">
        <f>105.69/1.2</f>
        <v>88.075000000000003</v>
      </c>
      <c r="AK100" s="372"/>
      <c r="AL100" s="372">
        <v>76.099999999999994</v>
      </c>
      <c r="AM100" s="372"/>
      <c r="AN100" s="372">
        <f>11.85/1.2</f>
        <v>9.875</v>
      </c>
      <c r="AO100" s="372">
        <f>46.74/1.2</f>
        <v>38.950000000000003</v>
      </c>
      <c r="AP100" s="682"/>
      <c r="AQ100" s="68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195"/>
      <c r="BF100" s="163">
        <f>SUM(E100:H100)</f>
        <v>10.71</v>
      </c>
      <c r="BG100" s="77">
        <f>SUM(I100:L100)</f>
        <v>118.075</v>
      </c>
      <c r="BH100" s="77">
        <f>SUM(M100:Q100)</f>
        <v>41.89</v>
      </c>
      <c r="BI100" s="77">
        <f>SUM(R100:U100)</f>
        <v>23.791666666666668</v>
      </c>
      <c r="BJ100" s="77">
        <f>SUM(V100:Y100)</f>
        <v>49.058333333333337</v>
      </c>
      <c r="BK100" s="77">
        <f>SUM(Z100:AD100)</f>
        <v>51.575000000000003</v>
      </c>
      <c r="BL100" s="77">
        <f>SUM(AE100:AH100)</f>
        <v>32.9</v>
      </c>
      <c r="BM100" s="77">
        <f>SUM(AI100:AL100)</f>
        <v>164.17500000000001</v>
      </c>
      <c r="BN100" s="77">
        <f>SUM(AM100:AQ100)</f>
        <v>48.825000000000003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541</v>
      </c>
      <c r="BS100" s="77">
        <f>SUM(BF100:BH100)</f>
        <v>170.67500000000001</v>
      </c>
      <c r="BT100" s="77">
        <f>SUM(BI100:BK100)</f>
        <v>124.42500000000001</v>
      </c>
      <c r="BU100" s="77">
        <f>SUM(BL100:BN100)</f>
        <v>245.90000000000003</v>
      </c>
      <c r="BV100" s="77">
        <f>SUM(BO100:BQ100)</f>
        <v>0</v>
      </c>
      <c r="BW100" s="77">
        <f>SUM(BF100:BK100)</f>
        <v>295.10000000000002</v>
      </c>
      <c r="BX100" s="77">
        <f>SUM(BL100:BQ100)</f>
        <v>245.90000000000003</v>
      </c>
      <c r="BY100" s="77">
        <f>IF(Info!$O$3="Q1",$BS100,IF(Info!$O$3="Q2",$BS100+$BT100,IF(Info!$O$3="Q3",$BS100+$BT100+$BU100,$BR100)))</f>
        <v>170.67500000000001</v>
      </c>
      <c r="BZ100" s="77">
        <f>IF(Info!$O$3="Q1",$BS100,IF(Info!$O$3="Q2",$BT100,IF(Info!$O$3="Q3",$BU100,$BV100)))</f>
        <v>170.67500000000001</v>
      </c>
      <c r="CA100" s="197"/>
    </row>
    <row r="101" spans="1:81" ht="13.95" customHeight="1" x14ac:dyDescent="0.3">
      <c r="A101" s="193"/>
      <c r="B101" s="737" t="s">
        <v>418</v>
      </c>
      <c r="C101" s="194"/>
      <c r="D101" s="157">
        <f>SUM(E101:BD101)</f>
        <v>401.64666666666665</v>
      </c>
      <c r="E101" s="372"/>
      <c r="F101" s="372">
        <v>201.97</v>
      </c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755"/>
      <c r="R101" s="372"/>
      <c r="S101" s="372"/>
      <c r="T101" s="372"/>
      <c r="U101" s="372"/>
      <c r="V101" s="372"/>
      <c r="W101" s="372"/>
      <c r="X101" s="372"/>
      <c r="Y101" s="372"/>
      <c r="Z101" s="372"/>
      <c r="AA101" s="372"/>
      <c r="AB101" s="372"/>
      <c r="AC101" s="372"/>
      <c r="AD101" s="372"/>
      <c r="AE101" s="372"/>
      <c r="AF101" s="372"/>
      <c r="AG101" s="372"/>
      <c r="AH101" s="372">
        <f>94.1/3</f>
        <v>31.366666666666664</v>
      </c>
      <c r="AI101" s="372">
        <f>336.62/2</f>
        <v>168.31</v>
      </c>
      <c r="AJ101" s="372"/>
      <c r="AK101" s="372"/>
      <c r="AL101" s="372"/>
      <c r="AM101" s="372"/>
      <c r="AN101" s="682"/>
      <c r="AO101" s="682"/>
      <c r="AP101" s="682"/>
      <c r="AQ101" s="682"/>
      <c r="AR101" s="372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195"/>
      <c r="BF101" s="163">
        <f>SUM(E101:H101)</f>
        <v>201.97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31.366666666666664</v>
      </c>
      <c r="BM101" s="77">
        <f>SUM(AI101:AL101)</f>
        <v>168.31</v>
      </c>
      <c r="BN101" s="77">
        <f>SUM(AM101:AQ101)</f>
        <v>0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401.64666666666665</v>
      </c>
      <c r="BS101" s="77">
        <f>SUM(BF101:BH101)</f>
        <v>201.97</v>
      </c>
      <c r="BT101" s="77">
        <f>SUM(BI101:BK101)</f>
        <v>0</v>
      </c>
      <c r="BU101" s="77">
        <f>SUM(BL101:BN101)</f>
        <v>199.67666666666668</v>
      </c>
      <c r="BV101" s="77">
        <f>SUM(BO101:BQ101)</f>
        <v>0</v>
      </c>
      <c r="BW101" s="77">
        <f>SUM(BF101:BK101)</f>
        <v>201.97</v>
      </c>
      <c r="BX101" s="77">
        <f>SUM(BL101:BQ101)</f>
        <v>199.67666666666668</v>
      </c>
      <c r="BY101" s="77">
        <f>IF(Info!$O$3="Q1",$BS101,IF(Info!$O$3="Q2",$BS101+$BT101,IF(Info!$O$3="Q3",$BS101+$BT101+$BU101,$BR101)))</f>
        <v>201.97</v>
      </c>
      <c r="BZ101" s="77">
        <f>IF(Info!$O$3="Q1",$BS101,IF(Info!$O$3="Q2",$BT101,IF(Info!$O$3="Q3",$BU101,$BV101)))</f>
        <v>201.97</v>
      </c>
      <c r="CA101" s="197"/>
    </row>
    <row r="102" spans="1:81" ht="13.95" customHeight="1" x14ac:dyDescent="0.3">
      <c r="A102" s="193"/>
      <c r="B102" s="375" t="s">
        <v>359</v>
      </c>
      <c r="C102" s="194"/>
      <c r="D102" s="157">
        <f>SUM(E102:BD102)</f>
        <v>777.6099999999999</v>
      </c>
      <c r="E102" s="372"/>
      <c r="F102" s="372">
        <v>62.86</v>
      </c>
      <c r="G102" s="372">
        <v>23.36</v>
      </c>
      <c r="H102" s="372"/>
      <c r="I102" s="372">
        <v>62.86</v>
      </c>
      <c r="J102" s="372">
        <v>23.36</v>
      </c>
      <c r="K102" s="372"/>
      <c r="L102" s="372"/>
      <c r="M102" s="372">
        <v>22.61</v>
      </c>
      <c r="N102" s="372">
        <v>62.86</v>
      </c>
      <c r="O102" s="372"/>
      <c r="P102" s="613"/>
      <c r="Q102" s="755"/>
      <c r="R102" s="372">
        <v>23.71</v>
      </c>
      <c r="S102" s="372">
        <v>64.67</v>
      </c>
      <c r="T102" s="372"/>
      <c r="U102" s="372"/>
      <c r="V102" s="372">
        <v>64.67</v>
      </c>
      <c r="W102" s="372"/>
      <c r="X102" s="372"/>
      <c r="Y102" s="372">
        <v>34.409999999999997</v>
      </c>
      <c r="Z102" s="372">
        <v>64.67</v>
      </c>
      <c r="AA102" s="372"/>
      <c r="AB102" s="372"/>
      <c r="AC102" s="372"/>
      <c r="AD102" s="372">
        <v>23.16</v>
      </c>
      <c r="AE102" s="372">
        <v>64.67</v>
      </c>
      <c r="AF102" s="372"/>
      <c r="AG102" s="372"/>
      <c r="AH102" s="372"/>
      <c r="AI102" s="372">
        <v>64.67</v>
      </c>
      <c r="AJ102" s="372">
        <v>27.24</v>
      </c>
      <c r="AK102" s="372"/>
      <c r="AL102" s="372"/>
      <c r="AM102" s="372"/>
      <c r="AN102" s="372">
        <f>23.16</f>
        <v>23.16</v>
      </c>
      <c r="AO102" s="372">
        <v>64.67</v>
      </c>
      <c r="AP102" s="682"/>
      <c r="AQ102" s="682"/>
      <c r="AR102" s="372"/>
      <c r="AS102" s="682"/>
      <c r="AT102" s="372"/>
      <c r="AU102" s="372"/>
      <c r="AV102" s="682"/>
      <c r="AW102" s="372"/>
      <c r="AX102" s="372"/>
      <c r="AY102" s="372"/>
      <c r="AZ102" s="372"/>
      <c r="BA102" s="372"/>
      <c r="BB102" s="372"/>
      <c r="BC102" s="372"/>
      <c r="BD102" s="372"/>
      <c r="BE102" s="195"/>
      <c r="BF102" s="163">
        <f>SUM(E102:H102)</f>
        <v>86.22</v>
      </c>
      <c r="BG102" s="77">
        <f>SUM(I102:L102)</f>
        <v>86.22</v>
      </c>
      <c r="BH102" s="77">
        <f>SUM(M102:Q102)</f>
        <v>85.47</v>
      </c>
      <c r="BI102" s="77">
        <f>SUM(R102:U102)</f>
        <v>88.38</v>
      </c>
      <c r="BJ102" s="77">
        <f>SUM(V102:Y102)</f>
        <v>99.08</v>
      </c>
      <c r="BK102" s="77">
        <f>SUM(Z102:AD102)</f>
        <v>87.83</v>
      </c>
      <c r="BL102" s="77">
        <f>SUM(AE102:AH102)</f>
        <v>64.67</v>
      </c>
      <c r="BM102" s="77">
        <f>SUM(AI102:AL102)</f>
        <v>91.91</v>
      </c>
      <c r="BN102" s="77">
        <f>SUM(AM102:AQ102)</f>
        <v>87.83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777.6099999999999</v>
      </c>
      <c r="BS102" s="77">
        <f>SUM(BF102:BH102)</f>
        <v>257.90999999999997</v>
      </c>
      <c r="BT102" s="77">
        <f>SUM(BI102:BK102)</f>
        <v>275.28999999999996</v>
      </c>
      <c r="BU102" s="77">
        <f>SUM(BL102:BN102)</f>
        <v>244.40999999999997</v>
      </c>
      <c r="BV102" s="77">
        <f>SUM(BO102:BQ102)</f>
        <v>0</v>
      </c>
      <c r="BW102" s="77">
        <f>SUM(BF102:BK102)</f>
        <v>533.19999999999993</v>
      </c>
      <c r="BX102" s="77">
        <f>SUM(BL102:BQ102)</f>
        <v>244.40999999999997</v>
      </c>
      <c r="BY102" s="77">
        <f>IF(Info!$O$3="Q1",$BS102,IF(Info!$O$3="Q2",$BS102+$BT102,IF(Info!$O$3="Q3",$BS102+$BT102+$BU102,$BR102)))</f>
        <v>257.90999999999997</v>
      </c>
      <c r="BZ102" s="77">
        <f>IF(Info!$O$3="Q1",$BS102,IF(Info!$O$3="Q2",$BT102,IF(Info!$O$3="Q3",$BU102,$BV102)))</f>
        <v>257.90999999999997</v>
      </c>
      <c r="CA102" s="197"/>
      <c r="CC102" s="42"/>
    </row>
    <row r="103" spans="1:81" ht="13.95" customHeight="1" x14ac:dyDescent="0.3">
      <c r="A103" s="193"/>
      <c r="B103" s="375" t="s">
        <v>67</v>
      </c>
      <c r="C103" s="194"/>
      <c r="D103" s="157">
        <f>SUM(E103:BD103)</f>
        <v>1185.7166666666667</v>
      </c>
      <c r="E103" s="372"/>
      <c r="F103" s="372"/>
      <c r="G103" s="372"/>
      <c r="H103" s="372">
        <f>38.25/3</f>
        <v>12.75</v>
      </c>
      <c r="I103" s="372"/>
      <c r="J103" s="372"/>
      <c r="K103" s="372">
        <f>38.25/3</f>
        <v>12.75</v>
      </c>
      <c r="L103" s="372">
        <f>195/2</f>
        <v>97.5</v>
      </c>
      <c r="M103" s="372">
        <f>38.25/3</f>
        <v>12.75</v>
      </c>
      <c r="N103" s="372"/>
      <c r="O103" s="372"/>
      <c r="P103" s="372"/>
      <c r="Q103" s="755"/>
      <c r="R103" s="372"/>
      <c r="S103" s="372"/>
      <c r="T103" s="372"/>
      <c r="U103" s="372"/>
      <c r="V103" s="372"/>
      <c r="W103" s="372"/>
      <c r="X103" s="372"/>
      <c r="Y103" s="372"/>
      <c r="Z103" s="372"/>
      <c r="AA103" s="372"/>
      <c r="AB103" s="372"/>
      <c r="AC103" s="372"/>
      <c r="AD103" s="372">
        <f>1880/3</f>
        <v>626.66666666666663</v>
      </c>
      <c r="AE103" s="372"/>
      <c r="AF103" s="372">
        <v>40</v>
      </c>
      <c r="AG103" s="372">
        <v>40</v>
      </c>
      <c r="AH103" s="372">
        <f>189.9/3</f>
        <v>63.300000000000004</v>
      </c>
      <c r="AI103" s="372"/>
      <c r="AJ103" s="372">
        <v>80</v>
      </c>
      <c r="AK103" s="372">
        <v>40</v>
      </c>
      <c r="AL103" s="372">
        <v>40</v>
      </c>
      <c r="AM103" s="372">
        <v>40</v>
      </c>
      <c r="AN103" s="372">
        <v>40</v>
      </c>
      <c r="AO103" s="372">
        <v>40</v>
      </c>
      <c r="AP103" s="682"/>
      <c r="AQ103" s="68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195"/>
      <c r="BF103" s="163">
        <f>SUM(E103:H103)</f>
        <v>12.75</v>
      </c>
      <c r="BG103" s="77">
        <f>SUM(I103:L103)</f>
        <v>110.25</v>
      </c>
      <c r="BH103" s="77">
        <f>SUM(M103:Q103)</f>
        <v>12.75</v>
      </c>
      <c r="BI103" s="77">
        <f>SUM(R103:U103)</f>
        <v>0</v>
      </c>
      <c r="BJ103" s="77">
        <f>SUM(V103:Y103)</f>
        <v>0</v>
      </c>
      <c r="BK103" s="77">
        <f>SUM(Z103:AD103)</f>
        <v>626.66666666666663</v>
      </c>
      <c r="BL103" s="77">
        <f>SUM(AE103:AH103)</f>
        <v>143.30000000000001</v>
      </c>
      <c r="BM103" s="77">
        <f>SUM(AI103:AL103)</f>
        <v>160</v>
      </c>
      <c r="BN103" s="77">
        <f>SUM(AM103:AQ103)</f>
        <v>120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1185.7166666666667</v>
      </c>
      <c r="BS103" s="77">
        <f>SUM(BF103:BH103)</f>
        <v>135.75</v>
      </c>
      <c r="BT103" s="77">
        <f>SUM(BI103:BK103)</f>
        <v>626.66666666666663</v>
      </c>
      <c r="BU103" s="77">
        <f>SUM(BL103:BN103)</f>
        <v>423.3</v>
      </c>
      <c r="BV103" s="77">
        <f>SUM(BO103:BQ103)</f>
        <v>0</v>
      </c>
      <c r="BW103" s="77">
        <f>SUM(BF103:BK103)</f>
        <v>762.41666666666663</v>
      </c>
      <c r="BX103" s="77">
        <f>SUM(BL103:BQ103)</f>
        <v>423.3</v>
      </c>
      <c r="BY103" s="77">
        <f>IF(Info!$O$3="Q1",$BS103,IF(Info!$O$3="Q2",$BS103+$BT103,IF(Info!$O$3="Q3",$BS103+$BT103+$BU103,$BR103)))</f>
        <v>135.75</v>
      </c>
      <c r="BZ103" s="77">
        <f>IF(Info!$O$3="Q1",$BS103,IF(Info!$O$3="Q2",$BT103,IF(Info!$O$3="Q3",$BU103,$BV103)))</f>
        <v>135.75</v>
      </c>
      <c r="CA103" s="197"/>
    </row>
    <row r="104" spans="1:81" ht="13.95" customHeight="1" x14ac:dyDescent="0.3">
      <c r="A104" s="204"/>
      <c r="B104" s="160" t="s">
        <v>360</v>
      </c>
      <c r="C104" s="194"/>
      <c r="D104" s="157">
        <f>SUM(E104:BD104)</f>
        <v>2905.9733333333329</v>
      </c>
      <c r="E104" s="157">
        <f t="shared" ref="E104:AJ104" si="133">SUM(E100:E103)</f>
        <v>0</v>
      </c>
      <c r="F104" s="157">
        <f t="shared" si="133"/>
        <v>264.83</v>
      </c>
      <c r="G104" s="157">
        <f t="shared" si="133"/>
        <v>34.07</v>
      </c>
      <c r="H104" s="157">
        <f t="shared" si="133"/>
        <v>12.75</v>
      </c>
      <c r="I104" s="157">
        <f t="shared" si="133"/>
        <v>62.86</v>
      </c>
      <c r="J104" s="157">
        <f t="shared" si="133"/>
        <v>23.36</v>
      </c>
      <c r="K104" s="157">
        <f t="shared" si="133"/>
        <v>63.825000000000003</v>
      </c>
      <c r="L104" s="157">
        <f t="shared" si="133"/>
        <v>164.5</v>
      </c>
      <c r="M104" s="157">
        <f t="shared" si="133"/>
        <v>55.599999999999994</v>
      </c>
      <c r="N104" s="157">
        <f t="shared" si="133"/>
        <v>62.86</v>
      </c>
      <c r="O104" s="157">
        <f t="shared" si="133"/>
        <v>0</v>
      </c>
      <c r="P104" s="157">
        <f t="shared" si="133"/>
        <v>0</v>
      </c>
      <c r="Q104" s="767">
        <f t="shared" si="133"/>
        <v>21.650000000000002</v>
      </c>
      <c r="R104" s="157">
        <f t="shared" si="133"/>
        <v>23.71</v>
      </c>
      <c r="S104" s="157">
        <f t="shared" si="133"/>
        <v>64.67</v>
      </c>
      <c r="T104" s="157">
        <f t="shared" si="133"/>
        <v>0</v>
      </c>
      <c r="U104" s="157">
        <f t="shared" si="133"/>
        <v>23.791666666666668</v>
      </c>
      <c r="V104" s="157">
        <f t="shared" si="133"/>
        <v>64.67</v>
      </c>
      <c r="W104" s="157">
        <f t="shared" si="133"/>
        <v>0</v>
      </c>
      <c r="X104" s="157">
        <f t="shared" si="133"/>
        <v>0</v>
      </c>
      <c r="Y104" s="157">
        <f t="shared" si="133"/>
        <v>83.468333333333334</v>
      </c>
      <c r="Z104" s="157">
        <f t="shared" si="133"/>
        <v>64.67</v>
      </c>
      <c r="AA104" s="157">
        <f t="shared" si="133"/>
        <v>0</v>
      </c>
      <c r="AB104" s="157">
        <f t="shared" si="133"/>
        <v>0</v>
      </c>
      <c r="AC104" s="157">
        <f t="shared" si="133"/>
        <v>25.391666666666666</v>
      </c>
      <c r="AD104" s="157">
        <f t="shared" si="133"/>
        <v>676.01</v>
      </c>
      <c r="AE104" s="157">
        <f t="shared" si="133"/>
        <v>64.67</v>
      </c>
      <c r="AF104" s="157">
        <f t="shared" si="133"/>
        <v>40</v>
      </c>
      <c r="AG104" s="157">
        <f t="shared" si="133"/>
        <v>40</v>
      </c>
      <c r="AH104" s="157">
        <f t="shared" si="133"/>
        <v>127.56666666666666</v>
      </c>
      <c r="AI104" s="157">
        <f t="shared" si="133"/>
        <v>232.98000000000002</v>
      </c>
      <c r="AJ104" s="157">
        <f t="shared" si="133"/>
        <v>195.315</v>
      </c>
      <c r="AK104" s="157">
        <f t="shared" ref="AK104:BP104" si="134">SUM(AK100:AK103)</f>
        <v>40</v>
      </c>
      <c r="AL104" s="157">
        <f t="shared" si="134"/>
        <v>116.1</v>
      </c>
      <c r="AM104" s="157">
        <f t="shared" si="134"/>
        <v>40</v>
      </c>
      <c r="AN104" s="157">
        <f t="shared" si="134"/>
        <v>73.034999999999997</v>
      </c>
      <c r="AO104" s="157">
        <f t="shared" si="134"/>
        <v>143.62</v>
      </c>
      <c r="AP104" s="157">
        <f t="shared" si="134"/>
        <v>0</v>
      </c>
      <c r="AQ104" s="157">
        <f t="shared" si="134"/>
        <v>0</v>
      </c>
      <c r="AR104" s="157">
        <f t="shared" si="134"/>
        <v>0</v>
      </c>
      <c r="AS104" s="157">
        <f t="shared" si="134"/>
        <v>0</v>
      </c>
      <c r="AT104" s="157">
        <f t="shared" si="134"/>
        <v>0</v>
      </c>
      <c r="AU104" s="157">
        <f t="shared" si="134"/>
        <v>0</v>
      </c>
      <c r="AV104" s="157">
        <f t="shared" si="134"/>
        <v>0</v>
      </c>
      <c r="AW104" s="157">
        <f t="shared" si="134"/>
        <v>0</v>
      </c>
      <c r="AX104" s="157">
        <f t="shared" si="134"/>
        <v>0</v>
      </c>
      <c r="AY104" s="157">
        <f t="shared" si="134"/>
        <v>0</v>
      </c>
      <c r="AZ104" s="157">
        <f t="shared" si="134"/>
        <v>0</v>
      </c>
      <c r="BA104" s="157">
        <f t="shared" si="134"/>
        <v>0</v>
      </c>
      <c r="BB104" s="157">
        <f t="shared" si="134"/>
        <v>0</v>
      </c>
      <c r="BC104" s="157">
        <f t="shared" si="134"/>
        <v>0</v>
      </c>
      <c r="BD104" s="157">
        <f t="shared" si="134"/>
        <v>0</v>
      </c>
      <c r="BE104" s="195"/>
      <c r="BF104" s="162">
        <f>SUM(E104:H104)</f>
        <v>311.64999999999998</v>
      </c>
      <c r="BG104" s="157">
        <f>SUM(I104:L104)</f>
        <v>314.54500000000002</v>
      </c>
      <c r="BH104" s="157">
        <f>SUM(M104:Q104)</f>
        <v>140.10999999999999</v>
      </c>
      <c r="BI104" s="157">
        <f>SUM(R104:U104)</f>
        <v>112.17166666666667</v>
      </c>
      <c r="BJ104" s="157">
        <f>SUM(V104:Y104)</f>
        <v>148.13833333333332</v>
      </c>
      <c r="BK104" s="157">
        <f>SUM(Z104:AD104)</f>
        <v>766.07166666666672</v>
      </c>
      <c r="BL104" s="157">
        <f>SUM(AE104:AH104)</f>
        <v>272.23666666666668</v>
      </c>
      <c r="BM104" s="157">
        <f>SUM(AI104:AL104)</f>
        <v>584.39499999999998</v>
      </c>
      <c r="BN104" s="157">
        <f>SUM(AM104:AQ104)</f>
        <v>256.65499999999997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2905.9733333333334</v>
      </c>
      <c r="BS104" s="157">
        <f>SUM(BF104:BH104)</f>
        <v>766.30499999999995</v>
      </c>
      <c r="BT104" s="157">
        <f>SUM(BI104:BK104)</f>
        <v>1026.3816666666667</v>
      </c>
      <c r="BU104" s="157">
        <f>SUM(BL104:BN104)</f>
        <v>1113.2866666666666</v>
      </c>
      <c r="BV104" s="157">
        <f>SUM(BO104:BQ104)</f>
        <v>0</v>
      </c>
      <c r="BW104" s="157">
        <f>SUM(BF104:BK104)</f>
        <v>1792.6866666666665</v>
      </c>
      <c r="BX104" s="157">
        <f>SUM(BL104:BQ104)</f>
        <v>1113.2866666666666</v>
      </c>
      <c r="BY104" s="157">
        <f>IF(Info!$O$3="Q1",$BS104,IF(Info!$O$3="Q2",$BS104+$BT104,IF(Info!$O$3="Q3",$BS104+$BT104+$BU104,$BR104)))</f>
        <v>766.30499999999995</v>
      </c>
      <c r="BZ104" s="157">
        <f>IF(Info!$O$3="Q1",$BS104,IF(Info!$O$3="Q2",$BT104,IF(Info!$O$3="Q3",$BU104,$BV104)))</f>
        <v>766.30499999999995</v>
      </c>
      <c r="CA104" s="197"/>
    </row>
    <row r="105" spans="1:81" ht="13.95" customHeight="1" x14ac:dyDescent="0.3">
      <c r="A105" s="193">
        <v>5</v>
      </c>
      <c r="B105" s="202" t="s">
        <v>361</v>
      </c>
      <c r="C105" s="194"/>
      <c r="D105" s="63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ht="13.95" customHeight="1" x14ac:dyDescent="0.3">
      <c r="A106" s="193"/>
      <c r="B106" s="375" t="s">
        <v>362</v>
      </c>
      <c r="C106" s="194"/>
      <c r="D106" s="157">
        <f>SUM(E106:BD106)</f>
        <v>2759.0040000000013</v>
      </c>
      <c r="E106" s="833">
        <f>304.2/4</f>
        <v>76.05</v>
      </c>
      <c r="F106" s="833">
        <f>304.2/4</f>
        <v>76.05</v>
      </c>
      <c r="G106" s="833">
        <f>304.2/4</f>
        <v>76.05</v>
      </c>
      <c r="H106" s="833">
        <f>304.2/4</f>
        <v>76.05</v>
      </c>
      <c r="I106" s="833">
        <f>290.65/4</f>
        <v>72.662499999999994</v>
      </c>
      <c r="J106" s="833">
        <f>290.65/4</f>
        <v>72.662499999999994</v>
      </c>
      <c r="K106" s="833">
        <f>290.65/4</f>
        <v>72.662499999999994</v>
      </c>
      <c r="L106" s="833">
        <f>290.65/4</f>
        <v>72.662499999999994</v>
      </c>
      <c r="M106" s="833">
        <f>341.56/5</f>
        <v>68.311999999999998</v>
      </c>
      <c r="N106" s="833">
        <f>341.56/5</f>
        <v>68.311999999999998</v>
      </c>
      <c r="O106" s="833">
        <f>341.56/5</f>
        <v>68.311999999999998</v>
      </c>
      <c r="P106" s="833">
        <f>341.56/5</f>
        <v>68.311999999999998</v>
      </c>
      <c r="Q106" s="833">
        <f>341.56/5</f>
        <v>68.311999999999998</v>
      </c>
      <c r="R106" s="833">
        <f>315.29/4</f>
        <v>78.822500000000005</v>
      </c>
      <c r="S106" s="833">
        <f>315.29/4</f>
        <v>78.822500000000005</v>
      </c>
      <c r="T106" s="833">
        <f>315.29/4</f>
        <v>78.822500000000005</v>
      </c>
      <c r="U106" s="833">
        <f>315.29/4</f>
        <v>78.822500000000005</v>
      </c>
      <c r="V106" s="833">
        <f>316.01/4</f>
        <v>79.002499999999998</v>
      </c>
      <c r="W106" s="833">
        <f>316.01/4</f>
        <v>79.002499999999998</v>
      </c>
      <c r="X106" s="833">
        <f>316.01/4</f>
        <v>79.002499999999998</v>
      </c>
      <c r="Y106" s="833">
        <f>316.01/4</f>
        <v>79.002499999999998</v>
      </c>
      <c r="Z106" s="833">
        <f>339.43/5</f>
        <v>67.885999999999996</v>
      </c>
      <c r="AA106" s="833">
        <f>339.43/5</f>
        <v>67.885999999999996</v>
      </c>
      <c r="AB106" s="833">
        <f>339.43/5</f>
        <v>67.885999999999996</v>
      </c>
      <c r="AC106" s="833">
        <f>339.43/5</f>
        <v>67.885999999999996</v>
      </c>
      <c r="AD106" s="833">
        <f>339.43/5</f>
        <v>67.885999999999996</v>
      </c>
      <c r="AE106" s="833">
        <f>299.78/4</f>
        <v>74.944999999999993</v>
      </c>
      <c r="AF106" s="833">
        <f>299.78/4</f>
        <v>74.944999999999993</v>
      </c>
      <c r="AG106" s="833">
        <f>299.78/4</f>
        <v>74.944999999999993</v>
      </c>
      <c r="AH106" s="833">
        <f>299.78/4</f>
        <v>74.944999999999993</v>
      </c>
      <c r="AI106" s="833">
        <f>280.54/4</f>
        <v>70.135000000000005</v>
      </c>
      <c r="AJ106" s="833">
        <f>280.54/4</f>
        <v>70.135000000000005</v>
      </c>
      <c r="AK106" s="833">
        <f>280.54/4</f>
        <v>70.135000000000005</v>
      </c>
      <c r="AL106" s="833">
        <f>280.54/4</f>
        <v>70.135000000000005</v>
      </c>
      <c r="AM106" s="839">
        <f>339.43/5</f>
        <v>67.885999999999996</v>
      </c>
      <c r="AN106" s="839">
        <f>339.43/5</f>
        <v>67.885999999999996</v>
      </c>
      <c r="AO106" s="839">
        <f>339.43/5</f>
        <v>67.885999999999996</v>
      </c>
      <c r="AP106" s="839">
        <f>339.43/5</f>
        <v>67.885999999999996</v>
      </c>
      <c r="AQ106" s="613"/>
      <c r="AR106" s="613"/>
      <c r="AS106" s="613"/>
      <c r="AT106" s="613"/>
      <c r="AU106" s="613"/>
      <c r="AV106" s="691"/>
      <c r="AW106" s="691"/>
      <c r="AX106" s="691"/>
      <c r="AY106" s="691"/>
      <c r="AZ106" s="372"/>
      <c r="BA106" s="372"/>
      <c r="BB106" s="372"/>
      <c r="BC106" s="372"/>
      <c r="BD106" s="372"/>
      <c r="BE106" s="195"/>
      <c r="BF106" s="163">
        <f>SUM(E106:H106)</f>
        <v>304.2</v>
      </c>
      <c r="BG106" s="77">
        <f>SUM(I106:L106)</f>
        <v>290.64999999999998</v>
      </c>
      <c r="BH106" s="77">
        <f>SUM(M106:Q106)</f>
        <v>341.56</v>
      </c>
      <c r="BI106" s="77">
        <f>SUM(R106:U106)</f>
        <v>315.29000000000002</v>
      </c>
      <c r="BJ106" s="77">
        <f>SUM(V106:Y106)</f>
        <v>316.01</v>
      </c>
      <c r="BK106" s="77">
        <f>SUM(Z106:AD106)</f>
        <v>339.42999999999995</v>
      </c>
      <c r="BL106" s="77">
        <f>SUM(AE106:AH106)</f>
        <v>299.77999999999997</v>
      </c>
      <c r="BM106" s="77">
        <f>SUM(AI106:AL106)</f>
        <v>280.54000000000002</v>
      </c>
      <c r="BN106" s="77">
        <f>SUM(AM106:AQ106)</f>
        <v>271.54399999999998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2759.0039999999999</v>
      </c>
      <c r="BS106" s="77">
        <f>SUM(BF106:BH106)</f>
        <v>936.40999999999985</v>
      </c>
      <c r="BT106" s="77">
        <f>SUM(BI106:BK106)</f>
        <v>970.7299999999999</v>
      </c>
      <c r="BU106" s="77">
        <f>SUM(BL106:BN106)</f>
        <v>851.86399999999992</v>
      </c>
      <c r="BV106" s="77">
        <f>SUM(BO106:BQ106)</f>
        <v>0</v>
      </c>
      <c r="BW106" s="77">
        <f>SUM(BF106:BK106)</f>
        <v>1907.1399999999999</v>
      </c>
      <c r="BX106" s="77">
        <f>SUM(BL106:BQ106)</f>
        <v>851.86399999999992</v>
      </c>
      <c r="BY106" s="77">
        <f>IF(Info!$O$3="Q1",$BS106,IF(Info!$O$3="Q2",$BS106+$BT106,IF(Info!$O$3="Q3",$BS106+$BT106+$BU106,$BR106)))</f>
        <v>936.40999999999985</v>
      </c>
      <c r="BZ106" s="77">
        <f>IF(Info!$O$3="Q1",$BS106,IF(Info!$O$3="Q2",$BT106,IF(Info!$O$3="Q3",$BU106,$BV106)))</f>
        <v>936.40999999999985</v>
      </c>
      <c r="CA106" s="197"/>
    </row>
    <row r="107" spans="1:81" ht="13.95" customHeight="1" x14ac:dyDescent="0.3">
      <c r="A107" s="193"/>
      <c r="B107" s="375" t="s">
        <v>363</v>
      </c>
      <c r="C107" s="194"/>
      <c r="D107" s="157">
        <f>SUM(E107:BD107)</f>
        <v>721.74564102564113</v>
      </c>
      <c r="E107" s="833">
        <f>+(504.25/3/13)</f>
        <v>12.929487179487181</v>
      </c>
      <c r="F107" s="833">
        <f>+(504.25/3/13)</f>
        <v>12.929487179487181</v>
      </c>
      <c r="G107" s="833">
        <f>+(504.25/3/13)</f>
        <v>12.929487179487181</v>
      </c>
      <c r="H107" s="833">
        <f>+(504.25/3/13)</f>
        <v>12.929487179487181</v>
      </c>
      <c r="I107" s="833">
        <f>(124/4/3)+(504.25/3/13)</f>
        <v>23.262820512820515</v>
      </c>
      <c r="J107" s="833">
        <f>(124/4/3)+(504.25/3/13)</f>
        <v>23.262820512820515</v>
      </c>
      <c r="K107" s="833">
        <f>(124/4/3)+(504.25/3/13)</f>
        <v>23.262820512820515</v>
      </c>
      <c r="L107" s="833">
        <f>(124/4/3)+(504.25/3/13)</f>
        <v>23.262820512820515</v>
      </c>
      <c r="M107" s="833">
        <f>(213/5/3)+(504.25/3/13)</f>
        <v>27.129487179487182</v>
      </c>
      <c r="N107" s="833">
        <f>(213/5/3)+(504.25/3/13)</f>
        <v>27.129487179487182</v>
      </c>
      <c r="O107" s="833">
        <f>(213/5/3)+(504.25/3/13)</f>
        <v>27.129487179487182</v>
      </c>
      <c r="P107" s="833">
        <f>(213/5/3)+(504.25/3/13)</f>
        <v>27.129487179487182</v>
      </c>
      <c r="Q107" s="833">
        <f>(213/5/3)+(504.25/3/13)</f>
        <v>27.129487179487182</v>
      </c>
      <c r="R107" s="833">
        <f>(52.96/4/3)</f>
        <v>4.4133333333333331</v>
      </c>
      <c r="S107" s="833">
        <f>(52.96/4/3)</f>
        <v>4.4133333333333331</v>
      </c>
      <c r="T107" s="833">
        <f>(52.96/4/3)</f>
        <v>4.4133333333333331</v>
      </c>
      <c r="U107" s="833">
        <f>(52.96/4/3)</f>
        <v>4.4133333333333331</v>
      </c>
      <c r="V107" s="833">
        <f>(288/4/3)</f>
        <v>24</v>
      </c>
      <c r="W107" s="833">
        <f>(288/4/3)</f>
        <v>24</v>
      </c>
      <c r="X107" s="833">
        <f>(288/4/3)</f>
        <v>24</v>
      </c>
      <c r="Y107" s="833">
        <f>(288/4/3)</f>
        <v>24</v>
      </c>
      <c r="Z107" s="833">
        <f>(144/5/3)+(552.99/3/13)</f>
        <v>23.779230769230772</v>
      </c>
      <c r="AA107" s="833">
        <f>(144/5/3)+(552.99/3/13)</f>
        <v>23.779230769230772</v>
      </c>
      <c r="AB107" s="833">
        <f>(144/5/3)+(552.99/3/13)</f>
        <v>23.779230769230772</v>
      </c>
      <c r="AC107" s="833">
        <f>(144/5/3)+(552.99/3/13)</f>
        <v>23.779230769230772</v>
      </c>
      <c r="AD107" s="833">
        <f>(144/5/3)+(552.99/3/13)</f>
        <v>23.779230769230772</v>
      </c>
      <c r="AE107" s="833">
        <f>(552.62/3/13)</f>
        <v>14.169743589743591</v>
      </c>
      <c r="AF107" s="833">
        <f>(552.62/3/13)</f>
        <v>14.169743589743591</v>
      </c>
      <c r="AG107" s="833">
        <f>(552.62/3/13)</f>
        <v>14.169743589743591</v>
      </c>
      <c r="AH107" s="833">
        <f>(552.62/3/13)</f>
        <v>14.169743589743591</v>
      </c>
      <c r="AI107" s="833">
        <f>(552.99/3/13)</f>
        <v>14.17923076923077</v>
      </c>
      <c r="AJ107" s="833">
        <f>(552.99/3/13)</f>
        <v>14.17923076923077</v>
      </c>
      <c r="AK107" s="833">
        <f>(552.99/3/13)</f>
        <v>14.17923076923077</v>
      </c>
      <c r="AL107" s="833">
        <f>(552.99/3/13)</f>
        <v>14.17923076923077</v>
      </c>
      <c r="AM107" s="839">
        <f>(145/5/3)+(552.99/3/13)</f>
        <v>23.845897435897434</v>
      </c>
      <c r="AN107" s="839">
        <f>(145/5/3)+(552.99/3/13)</f>
        <v>23.845897435897434</v>
      </c>
      <c r="AO107" s="839">
        <f>(145/5/3)+(552.99/3/13)</f>
        <v>23.845897435897434</v>
      </c>
      <c r="AP107" s="839">
        <f>(145/5/3)+(552.99/3/13)</f>
        <v>23.845897435897434</v>
      </c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195"/>
      <c r="BF107" s="163">
        <f>SUM(E107:H107)</f>
        <v>51.717948717948723</v>
      </c>
      <c r="BG107" s="77">
        <f>SUM(I107:L107)</f>
        <v>93.051282051282058</v>
      </c>
      <c r="BH107" s="77">
        <f>SUM(M107:Q107)</f>
        <v>135.64743589743591</v>
      </c>
      <c r="BI107" s="77">
        <f>SUM(R107:U107)</f>
        <v>17.653333333333332</v>
      </c>
      <c r="BJ107" s="77">
        <f>SUM(V107:Y107)</f>
        <v>96</v>
      </c>
      <c r="BK107" s="77">
        <f>SUM(Z107:AD107)</f>
        <v>118.89615384615385</v>
      </c>
      <c r="BL107" s="77">
        <f>SUM(AE107:AH107)</f>
        <v>56.678974358974365</v>
      </c>
      <c r="BM107" s="77">
        <f>SUM(AI107:AL107)</f>
        <v>56.716923076923081</v>
      </c>
      <c r="BN107" s="77">
        <f>SUM(AM107:AQ107)</f>
        <v>95.383589743589738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721.74564102564102</v>
      </c>
      <c r="BS107" s="77">
        <f>SUM(BF107:BH107)</f>
        <v>280.41666666666669</v>
      </c>
      <c r="BT107" s="77">
        <f>SUM(BI107:BK107)</f>
        <v>232.54948717948719</v>
      </c>
      <c r="BU107" s="77">
        <f>SUM(BL107:BN107)</f>
        <v>208.77948717948718</v>
      </c>
      <c r="BV107" s="77">
        <f>SUM(BO107:BQ107)</f>
        <v>0</v>
      </c>
      <c r="BW107" s="77">
        <f>SUM(BF107:BK107)</f>
        <v>512.96615384615382</v>
      </c>
      <c r="BX107" s="77">
        <f>SUM(BL107:BQ107)</f>
        <v>208.77948717948718</v>
      </c>
      <c r="BY107" s="77">
        <f>IF(Info!$O$3="Q1",$BS107,IF(Info!$O$3="Q2",$BS107+$BT107,IF(Info!$O$3="Q3",$BS107+$BT107+$BU107,$BR107)))</f>
        <v>280.41666666666669</v>
      </c>
      <c r="BZ107" s="77">
        <f>IF(Info!$O$3="Q1",$BS107,IF(Info!$O$3="Q2",$BT107,IF(Info!$O$3="Q3",$BU107,$BV107)))</f>
        <v>280.41666666666669</v>
      </c>
      <c r="CA107" s="197"/>
    </row>
    <row r="108" spans="1:81" ht="13.95" customHeight="1" x14ac:dyDescent="0.3">
      <c r="A108" s="204"/>
      <c r="B108" s="160" t="s">
        <v>364</v>
      </c>
      <c r="C108" s="194"/>
      <c r="D108" s="157">
        <f>SUM(E108:BD108)</f>
        <v>3480.7496410256404</v>
      </c>
      <c r="E108" s="157">
        <f t="shared" ref="E108:AJ108" si="135">SUM(E106:E107)</f>
        <v>88.97948717948718</v>
      </c>
      <c r="F108" s="157">
        <f t="shared" si="135"/>
        <v>88.97948717948718</v>
      </c>
      <c r="G108" s="157">
        <f t="shared" si="135"/>
        <v>88.97948717948718</v>
      </c>
      <c r="H108" s="157">
        <f t="shared" si="135"/>
        <v>88.97948717948718</v>
      </c>
      <c r="I108" s="157">
        <f t="shared" si="135"/>
        <v>95.925320512820505</v>
      </c>
      <c r="J108" s="157">
        <f t="shared" si="135"/>
        <v>95.925320512820505</v>
      </c>
      <c r="K108" s="157">
        <f t="shared" si="135"/>
        <v>95.925320512820505</v>
      </c>
      <c r="L108" s="157">
        <f t="shared" si="135"/>
        <v>95.925320512820505</v>
      </c>
      <c r="M108" s="157">
        <f t="shared" si="135"/>
        <v>95.441487179487183</v>
      </c>
      <c r="N108" s="157">
        <f t="shared" si="135"/>
        <v>95.441487179487183</v>
      </c>
      <c r="O108" s="157">
        <f t="shared" si="135"/>
        <v>95.441487179487183</v>
      </c>
      <c r="P108" s="157">
        <f t="shared" si="135"/>
        <v>95.441487179487183</v>
      </c>
      <c r="Q108" s="767">
        <f t="shared" si="135"/>
        <v>95.441487179487183</v>
      </c>
      <c r="R108" s="157">
        <f t="shared" si="135"/>
        <v>83.235833333333332</v>
      </c>
      <c r="S108" s="157">
        <f t="shared" si="135"/>
        <v>83.235833333333332</v>
      </c>
      <c r="T108" s="157">
        <f t="shared" si="135"/>
        <v>83.235833333333332</v>
      </c>
      <c r="U108" s="157">
        <f t="shared" si="135"/>
        <v>83.235833333333332</v>
      </c>
      <c r="V108" s="157">
        <f t="shared" si="135"/>
        <v>103.0025</v>
      </c>
      <c r="W108" s="157">
        <f t="shared" si="135"/>
        <v>103.0025</v>
      </c>
      <c r="X108" s="157">
        <f t="shared" si="135"/>
        <v>103.0025</v>
      </c>
      <c r="Y108" s="157">
        <f t="shared" si="135"/>
        <v>103.0025</v>
      </c>
      <c r="Z108" s="157">
        <f t="shared" si="135"/>
        <v>91.66523076923076</v>
      </c>
      <c r="AA108" s="157">
        <f t="shared" si="135"/>
        <v>91.66523076923076</v>
      </c>
      <c r="AB108" s="157">
        <f t="shared" si="135"/>
        <v>91.66523076923076</v>
      </c>
      <c r="AC108" s="157">
        <f t="shared" si="135"/>
        <v>91.66523076923076</v>
      </c>
      <c r="AD108" s="157">
        <f t="shared" si="135"/>
        <v>91.66523076923076</v>
      </c>
      <c r="AE108" s="157">
        <f t="shared" si="135"/>
        <v>89.114743589743583</v>
      </c>
      <c r="AF108" s="157">
        <f t="shared" si="135"/>
        <v>89.114743589743583</v>
      </c>
      <c r="AG108" s="157">
        <f t="shared" si="135"/>
        <v>89.114743589743583</v>
      </c>
      <c r="AH108" s="157">
        <f t="shared" si="135"/>
        <v>89.114743589743583</v>
      </c>
      <c r="AI108" s="157">
        <f t="shared" si="135"/>
        <v>84.314230769230775</v>
      </c>
      <c r="AJ108" s="157">
        <f t="shared" si="135"/>
        <v>84.314230769230775</v>
      </c>
      <c r="AK108" s="157">
        <f t="shared" ref="AK108:BP108" si="136">SUM(AK106:AK107)</f>
        <v>84.314230769230775</v>
      </c>
      <c r="AL108" s="157">
        <f t="shared" si="136"/>
        <v>84.314230769230775</v>
      </c>
      <c r="AM108" s="157">
        <f t="shared" si="136"/>
        <v>91.731897435897423</v>
      </c>
      <c r="AN108" s="157">
        <f t="shared" si="136"/>
        <v>91.731897435897423</v>
      </c>
      <c r="AO108" s="157">
        <f t="shared" si="136"/>
        <v>91.731897435897423</v>
      </c>
      <c r="AP108" s="157">
        <f t="shared" si="136"/>
        <v>91.731897435897423</v>
      </c>
      <c r="AQ108" s="157">
        <f t="shared" si="136"/>
        <v>0</v>
      </c>
      <c r="AR108" s="157">
        <f t="shared" si="136"/>
        <v>0</v>
      </c>
      <c r="AS108" s="157">
        <f t="shared" si="136"/>
        <v>0</v>
      </c>
      <c r="AT108" s="157">
        <f t="shared" si="136"/>
        <v>0</v>
      </c>
      <c r="AU108" s="157">
        <f t="shared" si="136"/>
        <v>0</v>
      </c>
      <c r="AV108" s="157">
        <f t="shared" si="136"/>
        <v>0</v>
      </c>
      <c r="AW108" s="157">
        <f t="shared" si="136"/>
        <v>0</v>
      </c>
      <c r="AX108" s="157">
        <f t="shared" si="136"/>
        <v>0</v>
      </c>
      <c r="AY108" s="157">
        <f t="shared" si="136"/>
        <v>0</v>
      </c>
      <c r="AZ108" s="157">
        <f t="shared" si="136"/>
        <v>0</v>
      </c>
      <c r="BA108" s="157">
        <f t="shared" si="136"/>
        <v>0</v>
      </c>
      <c r="BB108" s="157">
        <f t="shared" si="136"/>
        <v>0</v>
      </c>
      <c r="BC108" s="157">
        <f t="shared" si="136"/>
        <v>0</v>
      </c>
      <c r="BD108" s="157">
        <f t="shared" si="136"/>
        <v>0</v>
      </c>
      <c r="BE108" s="195"/>
      <c r="BF108" s="162">
        <f>SUM(E108:H108)</f>
        <v>355.91794871794872</v>
      </c>
      <c r="BG108" s="157">
        <f>SUM(I108:L108)</f>
        <v>383.70128205128202</v>
      </c>
      <c r="BH108" s="157">
        <f>SUM(M108:Q108)</f>
        <v>477.20743589743591</v>
      </c>
      <c r="BI108" s="157">
        <f>SUM(R108:U108)</f>
        <v>332.94333333333333</v>
      </c>
      <c r="BJ108" s="157">
        <f>SUM(V108:Y108)</f>
        <v>412.01</v>
      </c>
      <c r="BK108" s="157">
        <f>SUM(Z108:AD108)</f>
        <v>458.32615384615383</v>
      </c>
      <c r="BL108" s="157">
        <f>SUM(AE108:AH108)</f>
        <v>356.45897435897433</v>
      </c>
      <c r="BM108" s="157">
        <f>SUM(AI108:AL108)</f>
        <v>337.2569230769231</v>
      </c>
      <c r="BN108" s="157">
        <f>SUM(AM108:AQ108)</f>
        <v>366.92758974358969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3480.7496410256408</v>
      </c>
      <c r="BS108" s="157">
        <f>SUM(BF108:BH108)</f>
        <v>1216.8266666666666</v>
      </c>
      <c r="BT108" s="157">
        <f>SUM(BI108:BK108)</f>
        <v>1203.2794871794872</v>
      </c>
      <c r="BU108" s="157">
        <f>SUM(BL108:BN108)</f>
        <v>1060.6434871794872</v>
      </c>
      <c r="BV108" s="157">
        <f>SUM(BO108:BQ108)</f>
        <v>0</v>
      </c>
      <c r="BW108" s="157">
        <f>SUM(BF108:BK108)</f>
        <v>2420.1061538461536</v>
      </c>
      <c r="BX108" s="157">
        <f>SUM(BL108:BQ108)</f>
        <v>1060.6434871794872</v>
      </c>
      <c r="BY108" s="157">
        <f>IF(Info!$O$3="Q1",$BS108,IF(Info!$O$3="Q2",$BS108+$BT108,IF(Info!$O$3="Q3",$BS108+$BT108+$BU108,$BR108)))</f>
        <v>1216.8266666666666</v>
      </c>
      <c r="BZ108" s="157">
        <f>IF(Info!$O$3="Q1",$BS108,IF(Info!$O$3="Q2",$BT108,IF(Info!$O$3="Q3",$BU108,$BV108)))</f>
        <v>1216.8266666666666</v>
      </c>
      <c r="CA108" s="197"/>
    </row>
    <row r="109" spans="1:81" ht="13.95" customHeight="1" x14ac:dyDescent="0.3">
      <c r="A109" s="193">
        <v>6</v>
      </c>
      <c r="B109" s="202" t="s">
        <v>365</v>
      </c>
      <c r="C109" s="194"/>
      <c r="D109" s="63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ht="13.95" customHeight="1" x14ac:dyDescent="0.3">
      <c r="A110" s="193"/>
      <c r="B110" s="375" t="s">
        <v>73</v>
      </c>
      <c r="C110" s="194"/>
      <c r="D110" s="157">
        <f>SUM(E110:BD110)</f>
        <v>15200</v>
      </c>
      <c r="E110" s="372">
        <v>400</v>
      </c>
      <c r="F110" s="372">
        <v>400</v>
      </c>
      <c r="G110" s="372">
        <v>400</v>
      </c>
      <c r="H110" s="372">
        <v>400</v>
      </c>
      <c r="I110" s="372">
        <v>400</v>
      </c>
      <c r="J110" s="372">
        <v>400</v>
      </c>
      <c r="K110" s="372">
        <v>400</v>
      </c>
      <c r="L110" s="372">
        <v>400</v>
      </c>
      <c r="M110" s="372">
        <v>400</v>
      </c>
      <c r="N110" s="372">
        <v>400</v>
      </c>
      <c r="O110" s="372">
        <v>400</v>
      </c>
      <c r="P110" s="372">
        <v>400</v>
      </c>
      <c r="Q110" s="755">
        <v>400</v>
      </c>
      <c r="R110" s="755">
        <v>400</v>
      </c>
      <c r="S110" s="755">
        <v>400</v>
      </c>
      <c r="T110" s="755">
        <v>400</v>
      </c>
      <c r="U110" s="755">
        <v>400</v>
      </c>
      <c r="V110" s="755">
        <v>400</v>
      </c>
      <c r="W110" s="755">
        <v>400</v>
      </c>
      <c r="X110" s="755">
        <v>400</v>
      </c>
      <c r="Y110" s="755">
        <v>400</v>
      </c>
      <c r="Z110" s="755">
        <v>400</v>
      </c>
      <c r="AA110" s="755">
        <v>400</v>
      </c>
      <c r="AB110" s="755">
        <v>400</v>
      </c>
      <c r="AC110" s="755">
        <v>400</v>
      </c>
      <c r="AD110" s="755">
        <v>400</v>
      </c>
      <c r="AE110" s="755">
        <v>400</v>
      </c>
      <c r="AF110" s="755">
        <v>400</v>
      </c>
      <c r="AG110" s="755">
        <v>400</v>
      </c>
      <c r="AH110" s="755">
        <v>400</v>
      </c>
      <c r="AI110" s="755">
        <v>400</v>
      </c>
      <c r="AJ110" s="755">
        <v>400</v>
      </c>
      <c r="AK110" s="755">
        <v>400</v>
      </c>
      <c r="AL110" s="755">
        <v>400</v>
      </c>
      <c r="AM110" s="755">
        <v>400</v>
      </c>
      <c r="AN110" s="755">
        <v>400</v>
      </c>
      <c r="AO110" s="755">
        <v>400</v>
      </c>
      <c r="AP110" s="755">
        <v>400</v>
      </c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195"/>
      <c r="BF110" s="163">
        <f>SUM(E110:H110)</f>
        <v>1600</v>
      </c>
      <c r="BG110" s="77">
        <f>SUM(I110:L110)</f>
        <v>1600</v>
      </c>
      <c r="BH110" s="77">
        <f>SUM(M110:Q110)</f>
        <v>2000</v>
      </c>
      <c r="BI110" s="77">
        <f>SUM(R110:U110)</f>
        <v>1600</v>
      </c>
      <c r="BJ110" s="77">
        <f>SUM(V110:Y110)</f>
        <v>1600</v>
      </c>
      <c r="BK110" s="77">
        <f>SUM(Z110:AD110)</f>
        <v>2000</v>
      </c>
      <c r="BL110" s="77">
        <f>SUM(AE110:AH110)</f>
        <v>1600</v>
      </c>
      <c r="BM110" s="77">
        <f>SUM(AI110:AL110)</f>
        <v>1600</v>
      </c>
      <c r="BN110" s="77">
        <f>SUM(AM110:AQ110)</f>
        <v>1600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15200</v>
      </c>
      <c r="BS110" s="77">
        <f>SUM(BF110:BH110)</f>
        <v>5200</v>
      </c>
      <c r="BT110" s="77">
        <f>SUM(BI110:BK110)</f>
        <v>5200</v>
      </c>
      <c r="BU110" s="77">
        <f>SUM(BL110:BN110)</f>
        <v>4800</v>
      </c>
      <c r="BV110" s="77">
        <f>SUM(BO110:BQ110)</f>
        <v>0</v>
      </c>
      <c r="BW110" s="77">
        <f>SUM(BF110:BK110)</f>
        <v>10400</v>
      </c>
      <c r="BX110" s="77">
        <f>SUM(BL110:BQ110)</f>
        <v>4800</v>
      </c>
      <c r="BY110" s="77">
        <f>IF(Info!$O$3="Q1",$BS110,IF(Info!$O$3="Q2",$BS110+$BT110,IF(Info!$O$3="Q3",$BS110+$BT110+$BU110,$BR110)))</f>
        <v>5200</v>
      </c>
      <c r="BZ110" s="77">
        <f>IF(Info!$O$3="Q1",$BS110,IF(Info!$O$3="Q2",$BT110,IF(Info!$O$3="Q3",$BU110,$BV110)))</f>
        <v>5200</v>
      </c>
      <c r="CA110" s="197"/>
    </row>
    <row r="111" spans="1:81" ht="13.95" customHeight="1" x14ac:dyDescent="0.3">
      <c r="A111" s="193"/>
      <c r="B111" s="375" t="s">
        <v>366</v>
      </c>
      <c r="C111" s="194"/>
      <c r="D111" s="157">
        <f>SUM(E111:BD111)</f>
        <v>0</v>
      </c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755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682"/>
      <c r="AO111" s="682"/>
      <c r="AP111" s="68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ht="13.95" customHeight="1" x14ac:dyDescent="0.3">
      <c r="A112" s="204"/>
      <c r="B112" s="160" t="s">
        <v>367</v>
      </c>
      <c r="C112" s="194"/>
      <c r="D112" s="157">
        <f>SUM(E112:BD112)</f>
        <v>15200</v>
      </c>
      <c r="E112" s="157">
        <f t="shared" ref="E112:AJ112" si="137">SUM(E110:E111)</f>
        <v>400</v>
      </c>
      <c r="F112" s="157">
        <f t="shared" si="137"/>
        <v>400</v>
      </c>
      <c r="G112" s="157">
        <f t="shared" si="137"/>
        <v>400</v>
      </c>
      <c r="H112" s="157">
        <f t="shared" si="137"/>
        <v>400</v>
      </c>
      <c r="I112" s="157">
        <f t="shared" si="137"/>
        <v>400</v>
      </c>
      <c r="J112" s="157">
        <f t="shared" si="137"/>
        <v>400</v>
      </c>
      <c r="K112" s="157">
        <f t="shared" si="137"/>
        <v>400</v>
      </c>
      <c r="L112" s="157">
        <f t="shared" si="137"/>
        <v>400</v>
      </c>
      <c r="M112" s="157">
        <f t="shared" si="137"/>
        <v>400</v>
      </c>
      <c r="N112" s="157">
        <f t="shared" si="137"/>
        <v>400</v>
      </c>
      <c r="O112" s="157">
        <f t="shared" si="137"/>
        <v>400</v>
      </c>
      <c r="P112" s="157">
        <f t="shared" si="137"/>
        <v>400</v>
      </c>
      <c r="Q112" s="767">
        <f t="shared" si="137"/>
        <v>400</v>
      </c>
      <c r="R112" s="157">
        <f t="shared" si="137"/>
        <v>400</v>
      </c>
      <c r="S112" s="157">
        <f t="shared" si="137"/>
        <v>400</v>
      </c>
      <c r="T112" s="157">
        <f t="shared" si="137"/>
        <v>400</v>
      </c>
      <c r="U112" s="157">
        <f t="shared" si="137"/>
        <v>400</v>
      </c>
      <c r="V112" s="157">
        <f t="shared" si="137"/>
        <v>400</v>
      </c>
      <c r="W112" s="157">
        <f t="shared" si="137"/>
        <v>400</v>
      </c>
      <c r="X112" s="157">
        <f t="shared" si="137"/>
        <v>400</v>
      </c>
      <c r="Y112" s="157">
        <f t="shared" si="137"/>
        <v>400</v>
      </c>
      <c r="Z112" s="157">
        <f t="shared" si="137"/>
        <v>400</v>
      </c>
      <c r="AA112" s="157">
        <f t="shared" si="137"/>
        <v>400</v>
      </c>
      <c r="AB112" s="157">
        <f t="shared" si="137"/>
        <v>400</v>
      </c>
      <c r="AC112" s="157">
        <f t="shared" si="137"/>
        <v>400</v>
      </c>
      <c r="AD112" s="157">
        <f t="shared" si="137"/>
        <v>400</v>
      </c>
      <c r="AE112" s="157">
        <f t="shared" si="137"/>
        <v>400</v>
      </c>
      <c r="AF112" s="157">
        <f t="shared" si="137"/>
        <v>400</v>
      </c>
      <c r="AG112" s="157">
        <f t="shared" si="137"/>
        <v>400</v>
      </c>
      <c r="AH112" s="157">
        <f t="shared" si="137"/>
        <v>400</v>
      </c>
      <c r="AI112" s="157">
        <f t="shared" si="137"/>
        <v>400</v>
      </c>
      <c r="AJ112" s="157">
        <f t="shared" si="137"/>
        <v>400</v>
      </c>
      <c r="AK112" s="157">
        <f t="shared" ref="AK112:BP112" si="138">SUM(AK110:AK111)</f>
        <v>400</v>
      </c>
      <c r="AL112" s="157">
        <f t="shared" si="138"/>
        <v>400</v>
      </c>
      <c r="AM112" s="157">
        <f t="shared" si="138"/>
        <v>400</v>
      </c>
      <c r="AN112" s="157">
        <f t="shared" si="138"/>
        <v>400</v>
      </c>
      <c r="AO112" s="157">
        <f t="shared" si="138"/>
        <v>400</v>
      </c>
      <c r="AP112" s="157">
        <f t="shared" si="138"/>
        <v>400</v>
      </c>
      <c r="AQ112" s="157">
        <f t="shared" si="138"/>
        <v>0</v>
      </c>
      <c r="AR112" s="157">
        <f t="shared" si="138"/>
        <v>0</v>
      </c>
      <c r="AS112" s="157">
        <f t="shared" si="138"/>
        <v>0</v>
      </c>
      <c r="AT112" s="157">
        <f t="shared" si="138"/>
        <v>0</v>
      </c>
      <c r="AU112" s="157">
        <f t="shared" si="138"/>
        <v>0</v>
      </c>
      <c r="AV112" s="157">
        <f t="shared" si="138"/>
        <v>0</v>
      </c>
      <c r="AW112" s="157">
        <f t="shared" si="138"/>
        <v>0</v>
      </c>
      <c r="AX112" s="157">
        <f t="shared" si="138"/>
        <v>0</v>
      </c>
      <c r="AY112" s="157">
        <f t="shared" si="138"/>
        <v>0</v>
      </c>
      <c r="AZ112" s="157">
        <f t="shared" si="138"/>
        <v>0</v>
      </c>
      <c r="BA112" s="157">
        <f t="shared" si="138"/>
        <v>0</v>
      </c>
      <c r="BB112" s="157">
        <f t="shared" si="138"/>
        <v>0</v>
      </c>
      <c r="BC112" s="157">
        <f t="shared" si="138"/>
        <v>0</v>
      </c>
      <c r="BD112" s="157">
        <f t="shared" si="138"/>
        <v>0</v>
      </c>
      <c r="BE112" s="195"/>
      <c r="BF112" s="162">
        <f>SUM(E112:H112)</f>
        <v>1600</v>
      </c>
      <c r="BG112" s="157">
        <f>SUM(I112:L112)</f>
        <v>1600</v>
      </c>
      <c r="BH112" s="157">
        <f>SUM(M112:Q112)</f>
        <v>2000</v>
      </c>
      <c r="BI112" s="157">
        <f>SUM(R112:U112)</f>
        <v>1600</v>
      </c>
      <c r="BJ112" s="157">
        <f>SUM(V112:Y112)</f>
        <v>1600</v>
      </c>
      <c r="BK112" s="157">
        <f>SUM(Z112:AD112)</f>
        <v>2000</v>
      </c>
      <c r="BL112" s="157">
        <f>SUM(AE112:AH112)</f>
        <v>1600</v>
      </c>
      <c r="BM112" s="157">
        <f>SUM(AI112:AL112)</f>
        <v>1600</v>
      </c>
      <c r="BN112" s="157">
        <f>SUM(AM112:AQ112)</f>
        <v>1600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15200</v>
      </c>
      <c r="BS112" s="157">
        <f>SUM(BF112:BH112)</f>
        <v>5200</v>
      </c>
      <c r="BT112" s="157">
        <f>SUM(BI112:BK112)</f>
        <v>5200</v>
      </c>
      <c r="BU112" s="157">
        <f>SUM(BL112:BN112)</f>
        <v>4800</v>
      </c>
      <c r="BV112" s="157">
        <f>SUM(BO112:BQ112)</f>
        <v>0</v>
      </c>
      <c r="BW112" s="157">
        <f>SUM(BF112:BK112)</f>
        <v>10400</v>
      </c>
      <c r="BX112" s="157">
        <f>SUM(BL112:BQ112)</f>
        <v>4800</v>
      </c>
      <c r="BY112" s="157">
        <f>IF(Info!$O$3="Q1",$BS112,IF(Info!$O$3="Q2",$BS112+$BT112,IF(Info!$O$3="Q3",$BS112+$BT112+$BU112,$BR112)))</f>
        <v>5200</v>
      </c>
      <c r="BZ112" s="157">
        <f>IF(Info!$O$3="Q1",$BS112,IF(Info!$O$3="Q2",$BT112,IF(Info!$O$3="Q3",$BU112,$BV112)))</f>
        <v>5200</v>
      </c>
      <c r="CA112" s="197"/>
    </row>
    <row r="113" spans="1:79" ht="13.95" customHeight="1" x14ac:dyDescent="0.3">
      <c r="A113" s="193">
        <v>7</v>
      </c>
      <c r="B113" s="202" t="s">
        <v>368</v>
      </c>
      <c r="C113" s="194"/>
      <c r="D113" s="63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ht="13.95" customHeight="1" x14ac:dyDescent="0.3">
      <c r="A114" s="193"/>
      <c r="B114" s="375" t="s">
        <v>368</v>
      </c>
      <c r="C114" s="194"/>
      <c r="D114" s="157">
        <f>SUM(E114:BD114)</f>
        <v>1549.5233333333333</v>
      </c>
      <c r="E114" s="372">
        <f>70/3</f>
        <v>23.333333333333332</v>
      </c>
      <c r="F114" s="372"/>
      <c r="G114" s="372"/>
      <c r="H114" s="372"/>
      <c r="I114" s="372">
        <f>400/3</f>
        <v>133.33333333333334</v>
      </c>
      <c r="J114" s="372">
        <f>400/3</f>
        <v>133.33333333333334</v>
      </c>
      <c r="K114" s="372">
        <f>269/3</f>
        <v>89.666666666666671</v>
      </c>
      <c r="L114" s="372">
        <f>70/3</f>
        <v>23.333333333333332</v>
      </c>
      <c r="M114" s="372">
        <f>280/3</f>
        <v>93.333333333333329</v>
      </c>
      <c r="N114" s="372">
        <f>(531+70)/3</f>
        <v>200.33333333333334</v>
      </c>
      <c r="O114" s="372"/>
      <c r="P114" s="372"/>
      <c r="Q114" s="755"/>
      <c r="R114" s="372"/>
      <c r="S114" s="372"/>
      <c r="T114" s="372"/>
      <c r="U114" s="372"/>
      <c r="V114" s="372"/>
      <c r="W114" s="372"/>
      <c r="X114" s="372"/>
      <c r="Y114" s="372"/>
      <c r="Z114" s="372">
        <f>286/3</f>
        <v>95.333333333333329</v>
      </c>
      <c r="AA114" s="372"/>
      <c r="AB114" s="372"/>
      <c r="AC114" s="372"/>
      <c r="AD114" s="372">
        <f>160/3</f>
        <v>53.333333333333336</v>
      </c>
      <c r="AE114" s="372"/>
      <c r="AF114" s="372"/>
      <c r="AG114" s="372">
        <f>286/3</f>
        <v>95.333333333333329</v>
      </c>
      <c r="AH114" s="372">
        <f>(781.05+214.02)/3</f>
        <v>331.69</v>
      </c>
      <c r="AI114" s="372">
        <f>33/3</f>
        <v>11</v>
      </c>
      <c r="AJ114" s="372"/>
      <c r="AK114" s="372"/>
      <c r="AL114" s="372">
        <f>680.5/3</f>
        <v>226.83333333333334</v>
      </c>
      <c r="AM114" s="372"/>
      <c r="AN114" s="682">
        <f>70/3</f>
        <v>23.333333333333332</v>
      </c>
      <c r="AO114" s="372">
        <f>48/3</f>
        <v>16</v>
      </c>
      <c r="AP114" s="68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195"/>
      <c r="BF114" s="163">
        <f>SUM(E114:H114)</f>
        <v>23.333333333333332</v>
      </c>
      <c r="BG114" s="77">
        <f>SUM(I114:L114)</f>
        <v>379.66666666666669</v>
      </c>
      <c r="BH114" s="77">
        <f>SUM(M114:Q114)</f>
        <v>293.66666666666669</v>
      </c>
      <c r="BI114" s="77">
        <f>SUM(R114:U114)</f>
        <v>0</v>
      </c>
      <c r="BJ114" s="77">
        <f>SUM(V114:Y114)</f>
        <v>0</v>
      </c>
      <c r="BK114" s="77">
        <f>SUM(Z114:AD114)</f>
        <v>148.66666666666666</v>
      </c>
      <c r="BL114" s="77">
        <f>SUM(AE114:AH114)</f>
        <v>427.02333333333331</v>
      </c>
      <c r="BM114" s="77">
        <f>SUM(AI114:AL114)</f>
        <v>237.83333333333334</v>
      </c>
      <c r="BN114" s="77">
        <f>SUM(AM114:AQ114)</f>
        <v>39.333333333333329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1549.5233333333331</v>
      </c>
      <c r="BS114" s="77">
        <f>SUM(BF114:BH114)</f>
        <v>696.66666666666674</v>
      </c>
      <c r="BT114" s="77">
        <f>SUM(BI114:BK114)</f>
        <v>148.66666666666666</v>
      </c>
      <c r="BU114" s="77">
        <f>SUM(BL114:BN114)</f>
        <v>704.19</v>
      </c>
      <c r="BV114" s="77">
        <f>SUM(BO114:BQ114)</f>
        <v>0</v>
      </c>
      <c r="BW114" s="77">
        <f>SUM(BF114:BK114)</f>
        <v>845.33333333333337</v>
      </c>
      <c r="BX114" s="77">
        <f>SUM(BL114:BQ114)</f>
        <v>704.19</v>
      </c>
      <c r="BY114" s="77">
        <f>IF(Info!$O$3="Q1",$BS114,IF(Info!$O$3="Q2",$BS114+$BT114,IF(Info!$O$3="Q3",$BS114+$BT114+$BU114,$BR114)))</f>
        <v>696.66666666666674</v>
      </c>
      <c r="BZ114" s="77">
        <f>IF(Info!$O$3="Q1",$BS114,IF(Info!$O$3="Q2",$BT114,IF(Info!$O$3="Q3",$BU114,$BV114)))</f>
        <v>696.66666666666674</v>
      </c>
      <c r="CA114" s="197"/>
    </row>
    <row r="115" spans="1:79" ht="13.95" customHeight="1" x14ac:dyDescent="0.3">
      <c r="A115" s="193"/>
      <c r="B115" s="375" t="s">
        <v>369</v>
      </c>
      <c r="C115" s="194"/>
      <c r="D115" s="157">
        <f>SUM(E115:BD115)</f>
        <v>0</v>
      </c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755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682"/>
      <c r="AO115" s="682"/>
      <c r="AP115" s="68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ht="13.95" customHeight="1" x14ac:dyDescent="0.3">
      <c r="A116" s="193"/>
      <c r="B116" s="375" t="s">
        <v>370</v>
      </c>
      <c r="C116" s="194"/>
      <c r="D116" s="157">
        <f>SUM(E116:BD116)</f>
        <v>0</v>
      </c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755"/>
      <c r="R116" s="372"/>
      <c r="S116" s="372"/>
      <c r="T116" s="372"/>
      <c r="U116" s="372"/>
      <c r="V116" s="372"/>
      <c r="W116" s="372"/>
      <c r="X116" s="372"/>
      <c r="Y116" s="372"/>
      <c r="Z116" s="372"/>
      <c r="AA116" s="372"/>
      <c r="AB116" s="372"/>
      <c r="AC116" s="372"/>
      <c r="AD116" s="372"/>
      <c r="AE116" s="372"/>
      <c r="AF116" s="372"/>
      <c r="AG116" s="372"/>
      <c r="AH116" s="372"/>
      <c r="AI116" s="372"/>
      <c r="AJ116" s="372"/>
      <c r="AK116" s="372"/>
      <c r="AL116" s="372"/>
      <c r="AM116" s="372"/>
      <c r="AN116" s="682"/>
      <c r="AO116" s="682"/>
      <c r="AP116" s="682"/>
      <c r="AQ116" s="372"/>
      <c r="AR116" s="372"/>
      <c r="AS116" s="372"/>
      <c r="AT116" s="372"/>
      <c r="AU116" s="372"/>
      <c r="AV116" s="372"/>
      <c r="AW116" s="372"/>
      <c r="AX116" s="372"/>
      <c r="AY116" s="372"/>
      <c r="AZ116" s="372"/>
      <c r="BA116" s="372"/>
      <c r="BB116" s="372"/>
      <c r="BC116" s="372"/>
      <c r="BD116" s="372"/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0</v>
      </c>
      <c r="BS116" s="77">
        <f>SUM(BF116:BH116)</f>
        <v>0</v>
      </c>
      <c r="BT116" s="77">
        <f>SUM(BI116:BK116)</f>
        <v>0</v>
      </c>
      <c r="BU116" s="77">
        <f>SUM(BL116:BN116)</f>
        <v>0</v>
      </c>
      <c r="BV116" s="77">
        <f>SUM(BO116:BQ116)</f>
        <v>0</v>
      </c>
      <c r="BW116" s="77">
        <f>SUM(BF116:BK116)</f>
        <v>0</v>
      </c>
      <c r="BX116" s="77">
        <f>SUM(BL116:BQ116)</f>
        <v>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ht="13.95" customHeight="1" x14ac:dyDescent="0.3">
      <c r="A117" s="204"/>
      <c r="B117" s="160" t="s">
        <v>371</v>
      </c>
      <c r="C117" s="194"/>
      <c r="D117" s="157">
        <f>SUM(E117:BD117)</f>
        <v>1549.5233333333333</v>
      </c>
      <c r="E117" s="157">
        <f t="shared" ref="E117:AJ117" si="139">SUM(E114:E116)</f>
        <v>23.333333333333332</v>
      </c>
      <c r="F117" s="157">
        <f t="shared" si="139"/>
        <v>0</v>
      </c>
      <c r="G117" s="157">
        <f t="shared" si="139"/>
        <v>0</v>
      </c>
      <c r="H117" s="157">
        <f t="shared" si="139"/>
        <v>0</v>
      </c>
      <c r="I117" s="157">
        <f t="shared" si="139"/>
        <v>133.33333333333334</v>
      </c>
      <c r="J117" s="157">
        <f t="shared" si="139"/>
        <v>133.33333333333334</v>
      </c>
      <c r="K117" s="157">
        <f t="shared" si="139"/>
        <v>89.666666666666671</v>
      </c>
      <c r="L117" s="157">
        <f t="shared" si="139"/>
        <v>23.333333333333332</v>
      </c>
      <c r="M117" s="157">
        <f t="shared" si="139"/>
        <v>93.333333333333329</v>
      </c>
      <c r="N117" s="157">
        <f t="shared" si="139"/>
        <v>200.33333333333334</v>
      </c>
      <c r="O117" s="157">
        <f t="shared" si="139"/>
        <v>0</v>
      </c>
      <c r="P117" s="157">
        <f t="shared" si="139"/>
        <v>0</v>
      </c>
      <c r="Q117" s="767">
        <f t="shared" si="139"/>
        <v>0</v>
      </c>
      <c r="R117" s="157">
        <f t="shared" si="139"/>
        <v>0</v>
      </c>
      <c r="S117" s="157">
        <f t="shared" si="139"/>
        <v>0</v>
      </c>
      <c r="T117" s="157">
        <f t="shared" si="139"/>
        <v>0</v>
      </c>
      <c r="U117" s="157">
        <f t="shared" si="139"/>
        <v>0</v>
      </c>
      <c r="V117" s="157">
        <f t="shared" si="139"/>
        <v>0</v>
      </c>
      <c r="W117" s="157">
        <f t="shared" si="139"/>
        <v>0</v>
      </c>
      <c r="X117" s="157">
        <f t="shared" si="139"/>
        <v>0</v>
      </c>
      <c r="Y117" s="157">
        <f t="shared" si="139"/>
        <v>0</v>
      </c>
      <c r="Z117" s="157">
        <f t="shared" si="139"/>
        <v>95.333333333333329</v>
      </c>
      <c r="AA117" s="157">
        <f t="shared" si="139"/>
        <v>0</v>
      </c>
      <c r="AB117" s="157">
        <f t="shared" si="139"/>
        <v>0</v>
      </c>
      <c r="AC117" s="157">
        <f t="shared" si="139"/>
        <v>0</v>
      </c>
      <c r="AD117" s="157">
        <f t="shared" si="139"/>
        <v>53.333333333333336</v>
      </c>
      <c r="AE117" s="157">
        <f t="shared" si="139"/>
        <v>0</v>
      </c>
      <c r="AF117" s="157">
        <f t="shared" si="139"/>
        <v>0</v>
      </c>
      <c r="AG117" s="157">
        <f t="shared" si="139"/>
        <v>95.333333333333329</v>
      </c>
      <c r="AH117" s="157">
        <f t="shared" si="139"/>
        <v>331.69</v>
      </c>
      <c r="AI117" s="157">
        <f t="shared" si="139"/>
        <v>11</v>
      </c>
      <c r="AJ117" s="157">
        <f t="shared" si="139"/>
        <v>0</v>
      </c>
      <c r="AK117" s="157">
        <f t="shared" ref="AK117:BP117" si="140">SUM(AK114:AK116)</f>
        <v>0</v>
      </c>
      <c r="AL117" s="157">
        <f t="shared" si="140"/>
        <v>226.83333333333334</v>
      </c>
      <c r="AM117" s="157">
        <f t="shared" si="140"/>
        <v>0</v>
      </c>
      <c r="AN117" s="157">
        <f t="shared" si="140"/>
        <v>23.333333333333332</v>
      </c>
      <c r="AO117" s="157">
        <f t="shared" si="140"/>
        <v>16</v>
      </c>
      <c r="AP117" s="157">
        <f t="shared" si="140"/>
        <v>0</v>
      </c>
      <c r="AQ117" s="157">
        <f t="shared" si="140"/>
        <v>0</v>
      </c>
      <c r="AR117" s="157">
        <f t="shared" si="140"/>
        <v>0</v>
      </c>
      <c r="AS117" s="157">
        <f t="shared" si="140"/>
        <v>0</v>
      </c>
      <c r="AT117" s="157">
        <f t="shared" si="140"/>
        <v>0</v>
      </c>
      <c r="AU117" s="157">
        <f t="shared" si="140"/>
        <v>0</v>
      </c>
      <c r="AV117" s="157">
        <f t="shared" si="140"/>
        <v>0</v>
      </c>
      <c r="AW117" s="157">
        <f t="shared" si="140"/>
        <v>0</v>
      </c>
      <c r="AX117" s="157">
        <f t="shared" si="140"/>
        <v>0</v>
      </c>
      <c r="AY117" s="157">
        <f t="shared" si="140"/>
        <v>0</v>
      </c>
      <c r="AZ117" s="157">
        <f t="shared" si="140"/>
        <v>0</v>
      </c>
      <c r="BA117" s="157">
        <f t="shared" si="140"/>
        <v>0</v>
      </c>
      <c r="BB117" s="157">
        <f t="shared" si="140"/>
        <v>0</v>
      </c>
      <c r="BC117" s="157">
        <f t="shared" si="140"/>
        <v>0</v>
      </c>
      <c r="BD117" s="157">
        <f t="shared" si="140"/>
        <v>0</v>
      </c>
      <c r="BE117" s="195"/>
      <c r="BF117" s="162">
        <f>SUM(E117:H117)</f>
        <v>23.333333333333332</v>
      </c>
      <c r="BG117" s="157">
        <f>SUM(I117:L117)</f>
        <v>379.66666666666669</v>
      </c>
      <c r="BH117" s="157">
        <f>SUM(M117:Q117)</f>
        <v>293.66666666666669</v>
      </c>
      <c r="BI117" s="157">
        <f>SUM(R117:U117)</f>
        <v>0</v>
      </c>
      <c r="BJ117" s="157">
        <f>SUM(V117:Y117)</f>
        <v>0</v>
      </c>
      <c r="BK117" s="157">
        <f>SUM(Z117:AD117)</f>
        <v>148.66666666666666</v>
      </c>
      <c r="BL117" s="157">
        <f>SUM(AE117:AH117)</f>
        <v>427.02333333333331</v>
      </c>
      <c r="BM117" s="157">
        <f>SUM(AI117:AL117)</f>
        <v>237.83333333333334</v>
      </c>
      <c r="BN117" s="157">
        <f>SUM(AM117:AQ117)</f>
        <v>39.333333333333329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1549.5233333333331</v>
      </c>
      <c r="BS117" s="157">
        <f>SUM(BF117:BH117)</f>
        <v>696.66666666666674</v>
      </c>
      <c r="BT117" s="157">
        <f>SUM(BI117:BK117)</f>
        <v>148.66666666666666</v>
      </c>
      <c r="BU117" s="157">
        <f>SUM(BL117:BN117)</f>
        <v>704.19</v>
      </c>
      <c r="BV117" s="157">
        <f>SUM(BO117:BQ117)</f>
        <v>0</v>
      </c>
      <c r="BW117" s="157">
        <f>SUM(BF117:BK117)</f>
        <v>845.33333333333337</v>
      </c>
      <c r="BX117" s="157">
        <f>SUM(BL117:BQ117)</f>
        <v>704.19</v>
      </c>
      <c r="BY117" s="157">
        <f>IF(Info!$O$3="Q1",$BS117,IF(Info!$O$3="Q2",$BS117+$BT117,IF(Info!$O$3="Q3",$BS117+$BT117+$BU117,$BR117)))</f>
        <v>696.66666666666674</v>
      </c>
      <c r="BZ117" s="157">
        <f>IF(Info!$O$3="Q1",$BS117,IF(Info!$O$3="Q2",$BT117,IF(Info!$O$3="Q3",$BU117,$BV117)))</f>
        <v>696.66666666666674</v>
      </c>
      <c r="CA117" s="197"/>
    </row>
    <row r="118" spans="1:79" ht="13.95" customHeight="1" x14ac:dyDescent="0.3">
      <c r="A118" s="193">
        <v>8</v>
      </c>
      <c r="B118" s="202" t="s">
        <v>372</v>
      </c>
      <c r="C118" s="194"/>
      <c r="D118" s="63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ht="13.95" customHeight="1" x14ac:dyDescent="0.3">
      <c r="A119" s="193"/>
      <c r="B119" s="375" t="s">
        <v>83</v>
      </c>
      <c r="C119" s="194"/>
      <c r="D119" s="157">
        <f>SUM(E119:BD119)</f>
        <v>0</v>
      </c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755"/>
      <c r="R119" s="372"/>
      <c r="S119" s="372"/>
      <c r="T119" s="372"/>
      <c r="U119" s="372"/>
      <c r="V119" s="372"/>
      <c r="W119" s="372"/>
      <c r="X119" s="372"/>
      <c r="Y119" s="372"/>
      <c r="Z119" s="372"/>
      <c r="AA119" s="372"/>
      <c r="AB119" s="372"/>
      <c r="AC119" s="372"/>
      <c r="AD119" s="372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682"/>
      <c r="AO119" s="682"/>
      <c r="AP119" s="682"/>
      <c r="AQ119" s="372"/>
      <c r="AR119" s="372"/>
      <c r="AS119" s="372"/>
      <c r="AT119" s="372"/>
      <c r="AU119" s="372"/>
      <c r="AV119" s="372"/>
      <c r="AW119" s="372"/>
      <c r="AX119" s="372"/>
      <c r="AY119" s="372"/>
      <c r="AZ119" s="372"/>
      <c r="BA119" s="372"/>
      <c r="BB119" s="372"/>
      <c r="BC119" s="372"/>
      <c r="BD119" s="372"/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ht="13.95" customHeight="1" x14ac:dyDescent="0.3">
      <c r="A120" s="193"/>
      <c r="B120" s="375" t="s">
        <v>85</v>
      </c>
      <c r="C120" s="194"/>
      <c r="D120" s="157">
        <f>SUM(E120:BD120)</f>
        <v>0</v>
      </c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755"/>
      <c r="R120" s="372"/>
      <c r="S120" s="372"/>
      <c r="T120" s="372"/>
      <c r="U120" s="372"/>
      <c r="V120" s="372"/>
      <c r="W120" s="372"/>
      <c r="X120" s="372"/>
      <c r="Y120" s="372"/>
      <c r="Z120" s="372"/>
      <c r="AA120" s="372"/>
      <c r="AB120" s="372"/>
      <c r="AC120" s="372"/>
      <c r="AD120" s="372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682"/>
      <c r="AO120" s="682"/>
      <c r="AP120" s="682"/>
      <c r="AQ120" s="372"/>
      <c r="AR120" s="372"/>
      <c r="AS120" s="372"/>
      <c r="AT120" s="372"/>
      <c r="AU120" s="372"/>
      <c r="AV120" s="372"/>
      <c r="AW120" s="372"/>
      <c r="AX120" s="372"/>
      <c r="AY120" s="372"/>
      <c r="AZ120" s="372"/>
      <c r="BA120" s="372"/>
      <c r="BB120" s="372"/>
      <c r="BC120" s="372"/>
      <c r="BD120" s="372"/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ht="13.95" customHeight="1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41">SUM(E119:E120)</f>
        <v>0</v>
      </c>
      <c r="F121" s="157">
        <f t="shared" si="141"/>
        <v>0</v>
      </c>
      <c r="G121" s="157">
        <f t="shared" si="141"/>
        <v>0</v>
      </c>
      <c r="H121" s="157">
        <f t="shared" si="141"/>
        <v>0</v>
      </c>
      <c r="I121" s="157">
        <f t="shared" si="141"/>
        <v>0</v>
      </c>
      <c r="J121" s="157">
        <f t="shared" si="141"/>
        <v>0</v>
      </c>
      <c r="K121" s="157">
        <f t="shared" si="141"/>
        <v>0</v>
      </c>
      <c r="L121" s="157">
        <f t="shared" si="141"/>
        <v>0</v>
      </c>
      <c r="M121" s="157">
        <f t="shared" si="141"/>
        <v>0</v>
      </c>
      <c r="N121" s="157">
        <f t="shared" si="141"/>
        <v>0</v>
      </c>
      <c r="O121" s="157">
        <f t="shared" si="141"/>
        <v>0</v>
      </c>
      <c r="P121" s="157">
        <f t="shared" si="141"/>
        <v>0</v>
      </c>
      <c r="Q121" s="767">
        <f t="shared" si="141"/>
        <v>0</v>
      </c>
      <c r="R121" s="157">
        <f t="shared" si="141"/>
        <v>0</v>
      </c>
      <c r="S121" s="157">
        <f t="shared" si="141"/>
        <v>0</v>
      </c>
      <c r="T121" s="157">
        <f t="shared" si="141"/>
        <v>0</v>
      </c>
      <c r="U121" s="157">
        <f t="shared" si="141"/>
        <v>0</v>
      </c>
      <c r="V121" s="157">
        <f t="shared" si="141"/>
        <v>0</v>
      </c>
      <c r="W121" s="157">
        <f t="shared" si="141"/>
        <v>0</v>
      </c>
      <c r="X121" s="157">
        <f t="shared" si="141"/>
        <v>0</v>
      </c>
      <c r="Y121" s="157">
        <f t="shared" si="141"/>
        <v>0</v>
      </c>
      <c r="Z121" s="157">
        <f t="shared" si="141"/>
        <v>0</v>
      </c>
      <c r="AA121" s="157">
        <f t="shared" si="141"/>
        <v>0</v>
      </c>
      <c r="AB121" s="157">
        <f t="shared" si="141"/>
        <v>0</v>
      </c>
      <c r="AC121" s="157">
        <f t="shared" si="141"/>
        <v>0</v>
      </c>
      <c r="AD121" s="157">
        <f t="shared" si="141"/>
        <v>0</v>
      </c>
      <c r="AE121" s="157">
        <f t="shared" si="141"/>
        <v>0</v>
      </c>
      <c r="AF121" s="157">
        <f t="shared" si="141"/>
        <v>0</v>
      </c>
      <c r="AG121" s="157">
        <f t="shared" si="141"/>
        <v>0</v>
      </c>
      <c r="AH121" s="157">
        <f t="shared" si="141"/>
        <v>0</v>
      </c>
      <c r="AI121" s="157">
        <f t="shared" si="141"/>
        <v>0</v>
      </c>
      <c r="AJ121" s="157">
        <f t="shared" si="141"/>
        <v>0</v>
      </c>
      <c r="AK121" s="157">
        <f t="shared" ref="AK121:BP121" si="142">SUM(AK119:AK120)</f>
        <v>0</v>
      </c>
      <c r="AL121" s="157">
        <f t="shared" si="142"/>
        <v>0</v>
      </c>
      <c r="AM121" s="157">
        <f t="shared" si="142"/>
        <v>0</v>
      </c>
      <c r="AN121" s="157">
        <f t="shared" si="142"/>
        <v>0</v>
      </c>
      <c r="AO121" s="157">
        <f t="shared" si="142"/>
        <v>0</v>
      </c>
      <c r="AP121" s="157">
        <f t="shared" si="142"/>
        <v>0</v>
      </c>
      <c r="AQ121" s="157">
        <f t="shared" si="142"/>
        <v>0</v>
      </c>
      <c r="AR121" s="157">
        <f t="shared" si="142"/>
        <v>0</v>
      </c>
      <c r="AS121" s="157">
        <f t="shared" si="142"/>
        <v>0</v>
      </c>
      <c r="AT121" s="157">
        <f t="shared" si="142"/>
        <v>0</v>
      </c>
      <c r="AU121" s="157">
        <f t="shared" si="142"/>
        <v>0</v>
      </c>
      <c r="AV121" s="157">
        <f t="shared" si="142"/>
        <v>0</v>
      </c>
      <c r="AW121" s="157">
        <f t="shared" si="142"/>
        <v>0</v>
      </c>
      <c r="AX121" s="157">
        <f t="shared" si="142"/>
        <v>0</v>
      </c>
      <c r="AY121" s="157">
        <f t="shared" si="142"/>
        <v>0</v>
      </c>
      <c r="AZ121" s="157">
        <f t="shared" si="142"/>
        <v>0</v>
      </c>
      <c r="BA121" s="157">
        <f t="shared" si="142"/>
        <v>0</v>
      </c>
      <c r="BB121" s="157">
        <f t="shared" si="142"/>
        <v>0</v>
      </c>
      <c r="BC121" s="157">
        <f t="shared" si="142"/>
        <v>0</v>
      </c>
      <c r="BD121" s="157">
        <f t="shared" si="142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3.95" customHeight="1" x14ac:dyDescent="0.3">
      <c r="A122" s="193">
        <v>9</v>
      </c>
      <c r="B122" s="202" t="s">
        <v>374</v>
      </c>
      <c r="C122" s="194"/>
      <c r="D122" s="631">
        <f>SUM(E119:BD120)-D121</f>
        <v>0</v>
      </c>
      <c r="E122" s="197"/>
      <c r="F122" s="197"/>
      <c r="G122" s="197"/>
      <c r="H122" s="197"/>
      <c r="I122" s="743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ht="13.95" customHeight="1" x14ac:dyDescent="0.3">
      <c r="A123" s="193"/>
      <c r="B123" s="375" t="s">
        <v>419</v>
      </c>
      <c r="C123" s="194"/>
      <c r="D123" s="157">
        <f t="shared" ref="D123:D134" si="143">SUM(E123:BD123)</f>
        <v>33641.084000000003</v>
      </c>
      <c r="E123" s="613">
        <f>3871.84/4</f>
        <v>967.96</v>
      </c>
      <c r="F123" s="613">
        <f>3871.84/4</f>
        <v>967.96</v>
      </c>
      <c r="G123" s="613">
        <f>3871.84/4</f>
        <v>967.96</v>
      </c>
      <c r="H123" s="613">
        <f>3871.84/4</f>
        <v>967.96</v>
      </c>
      <c r="I123" s="613">
        <f>3522/4</f>
        <v>880.5</v>
      </c>
      <c r="J123" s="613">
        <f>3522/4</f>
        <v>880.5</v>
      </c>
      <c r="K123" s="613">
        <f>3522/4</f>
        <v>880.5</v>
      </c>
      <c r="L123" s="613">
        <f>3522/4</f>
        <v>880.5</v>
      </c>
      <c r="M123" s="793">
        <f>3706.14/5</f>
        <v>741.22799999999995</v>
      </c>
      <c r="N123" s="793">
        <f>3706.14/5</f>
        <v>741.22799999999995</v>
      </c>
      <c r="O123" s="793">
        <f>3706.14/5</f>
        <v>741.22799999999995</v>
      </c>
      <c r="P123" s="793">
        <f>3706.14/5</f>
        <v>741.22799999999995</v>
      </c>
      <c r="Q123" s="793">
        <f>3706.14/5</f>
        <v>741.22799999999995</v>
      </c>
      <c r="R123" s="793">
        <f>3458.54/4</f>
        <v>864.63499999999999</v>
      </c>
      <c r="S123" s="793">
        <f>3458.54/4</f>
        <v>864.63499999999999</v>
      </c>
      <c r="T123" s="793">
        <f>3458.54/4</f>
        <v>864.63499999999999</v>
      </c>
      <c r="U123" s="793">
        <f>3458.54/4</f>
        <v>864.63499999999999</v>
      </c>
      <c r="V123" s="793">
        <f>5536.17/4</f>
        <v>1384.0425</v>
      </c>
      <c r="W123" s="793">
        <f>5536.17/4</f>
        <v>1384.0425</v>
      </c>
      <c r="X123" s="793">
        <f>5536.17/4</f>
        <v>1384.0425</v>
      </c>
      <c r="Y123" s="793">
        <f>5536.17/4</f>
        <v>1384.0425</v>
      </c>
      <c r="Z123" s="793">
        <f>4991.01/5</f>
        <v>998.202</v>
      </c>
      <c r="AA123" s="793">
        <f>4991.01/5</f>
        <v>998.202</v>
      </c>
      <c r="AB123" s="793">
        <f>4991.01/5</f>
        <v>998.202</v>
      </c>
      <c r="AC123" s="793">
        <f>4991.01/5</f>
        <v>998.202</v>
      </c>
      <c r="AD123" s="793">
        <f>4991.01/5</f>
        <v>998.202</v>
      </c>
      <c r="AE123" s="793">
        <f>3037.23/4</f>
        <v>759.3075</v>
      </c>
      <c r="AF123" s="793">
        <f>3037.23/4</f>
        <v>759.3075</v>
      </c>
      <c r="AG123" s="793">
        <f>3037.23/4</f>
        <v>759.3075</v>
      </c>
      <c r="AH123" s="793">
        <f>3037.23/4</f>
        <v>759.3075</v>
      </c>
      <c r="AI123" s="793">
        <f>3088.37/4</f>
        <v>772.09249999999997</v>
      </c>
      <c r="AJ123" s="793">
        <f>3088.37/4</f>
        <v>772.09249999999997</v>
      </c>
      <c r="AK123" s="793">
        <f>3088.37/4</f>
        <v>772.09249999999997</v>
      </c>
      <c r="AL123" s="793">
        <f>3088.37/4</f>
        <v>772.09249999999997</v>
      </c>
      <c r="AM123" s="840">
        <f>3037.23/5</f>
        <v>607.44600000000003</v>
      </c>
      <c r="AN123" s="840">
        <f>3037.23/5</f>
        <v>607.44600000000003</v>
      </c>
      <c r="AO123" s="840">
        <f>3037.23/5</f>
        <v>607.44600000000003</v>
      </c>
      <c r="AP123" s="840">
        <f>3037.23/5</f>
        <v>607.44600000000003</v>
      </c>
      <c r="AQ123" s="613"/>
      <c r="AR123" s="613"/>
      <c r="AS123" s="613"/>
      <c r="AT123" s="613"/>
      <c r="AU123" s="613"/>
      <c r="AV123" s="613"/>
      <c r="AW123" s="613"/>
      <c r="AX123" s="613"/>
      <c r="AY123" s="613"/>
      <c r="AZ123" s="613"/>
      <c r="BA123" s="613"/>
      <c r="BB123" s="613"/>
      <c r="BC123" s="613"/>
      <c r="BD123" s="613"/>
      <c r="BE123" s="195"/>
      <c r="BF123" s="163">
        <f t="shared" ref="BF123:BF134" si="144">SUM(E123:H123)</f>
        <v>3871.84</v>
      </c>
      <c r="BG123" s="77">
        <f t="shared" ref="BG123:BG134" si="145">SUM(I123:L123)</f>
        <v>3522</v>
      </c>
      <c r="BH123" s="77">
        <f t="shared" ref="BH123:BH134" si="146">SUM(M123:Q123)</f>
        <v>3706.14</v>
      </c>
      <c r="BI123" s="77">
        <f t="shared" ref="BI123:BI134" si="147">SUM(R123:U123)</f>
        <v>3458.54</v>
      </c>
      <c r="BJ123" s="77">
        <f t="shared" ref="BJ123:BJ134" si="148">SUM(V123:Y123)</f>
        <v>5536.17</v>
      </c>
      <c r="BK123" s="77">
        <f t="shared" ref="BK123:BK134" si="149">SUM(Z123:AD123)</f>
        <v>4991.01</v>
      </c>
      <c r="BL123" s="77">
        <f t="shared" ref="BL123:BL134" si="150">SUM(AE123:AH123)</f>
        <v>3037.23</v>
      </c>
      <c r="BM123" s="77">
        <f t="shared" ref="BM123:BM134" si="151">SUM(AI123:AL123)</f>
        <v>3088.37</v>
      </c>
      <c r="BN123" s="77">
        <f t="shared" ref="BN123:BN134" si="152">SUM(AM123:AQ123)</f>
        <v>2429.7840000000001</v>
      </c>
      <c r="BO123" s="77">
        <f t="shared" ref="BO123:BO134" si="153">SUM(AR123:AU123)</f>
        <v>0</v>
      </c>
      <c r="BP123" s="77">
        <f t="shared" ref="BP123:BP134" si="154">SUM(AV123:AY123)</f>
        <v>0</v>
      </c>
      <c r="BQ123" s="77">
        <f t="shared" ref="BQ123:BQ134" si="155">SUM(AZ123:BD123)</f>
        <v>0</v>
      </c>
      <c r="BR123" s="157">
        <f t="shared" ref="BR123:BR134" si="156">SUM(BF123:BQ123)</f>
        <v>33641.084000000003</v>
      </c>
      <c r="BS123" s="77">
        <f t="shared" ref="BS123:BS134" si="157">SUM(BF123:BH123)</f>
        <v>11099.98</v>
      </c>
      <c r="BT123" s="77">
        <f t="shared" ref="BT123:BT134" si="158">SUM(BI123:BK123)</f>
        <v>13985.72</v>
      </c>
      <c r="BU123" s="77">
        <f t="shared" ref="BU123:BU134" si="159">SUM(BL123:BN123)</f>
        <v>8555.384</v>
      </c>
      <c r="BV123" s="77">
        <f t="shared" ref="BV123:BV134" si="160">SUM(BO123:BQ123)</f>
        <v>0</v>
      </c>
      <c r="BW123" s="77">
        <f t="shared" ref="BW123:BW134" si="161">SUM(BF123:BK123)</f>
        <v>25085.700000000004</v>
      </c>
      <c r="BX123" s="77">
        <f t="shared" ref="BX123:BX134" si="162">SUM(BL123:BQ123)</f>
        <v>8555.384</v>
      </c>
      <c r="BY123" s="77">
        <f>IF(Info!$O$3="Q1",$BS123,IF(Info!$O$3="Q2",$BS123+$BT123,IF(Info!$O$3="Q3",$BS123+$BT123+$BU123,$BR123)))</f>
        <v>11099.98</v>
      </c>
      <c r="BZ123" s="77">
        <f>IF(Info!$O$3="Q1",$BS123,IF(Info!$O$3="Q2",$BT123,IF(Info!$O$3="Q3",$BU123,$BV123)))</f>
        <v>11099.98</v>
      </c>
      <c r="CA123" s="197"/>
    </row>
    <row r="124" spans="1:79" ht="13.95" customHeight="1" x14ac:dyDescent="0.3">
      <c r="A124" s="193"/>
      <c r="B124" s="375" t="s">
        <v>420</v>
      </c>
      <c r="C124" s="194"/>
      <c r="D124" s="157">
        <f t="shared" si="143"/>
        <v>0</v>
      </c>
      <c r="E124" s="613"/>
      <c r="F124" s="613"/>
      <c r="G124" s="613"/>
      <c r="H124" s="613"/>
      <c r="I124" s="644"/>
      <c r="J124" s="691"/>
      <c r="K124" s="691"/>
      <c r="L124" s="691"/>
      <c r="M124" s="793"/>
      <c r="N124" s="793"/>
      <c r="O124" s="793"/>
      <c r="P124" s="793"/>
      <c r="Q124" s="793"/>
      <c r="R124" s="793"/>
      <c r="S124" s="793"/>
      <c r="T124" s="793"/>
      <c r="U124" s="793"/>
      <c r="V124" s="793"/>
      <c r="W124" s="793"/>
      <c r="X124" s="793"/>
      <c r="Y124" s="793"/>
      <c r="Z124" s="793"/>
      <c r="AA124" s="793"/>
      <c r="AB124" s="793"/>
      <c r="AC124" s="793"/>
      <c r="AD124" s="793"/>
      <c r="AE124" s="793"/>
      <c r="AF124" s="793"/>
      <c r="AG124" s="793"/>
      <c r="AH124" s="793"/>
      <c r="AI124" s="793"/>
      <c r="AJ124" s="793"/>
      <c r="AK124" s="793"/>
      <c r="AL124" s="793"/>
      <c r="AM124" s="840"/>
      <c r="AN124" s="840"/>
      <c r="AO124" s="840"/>
      <c r="AP124" s="840"/>
      <c r="AQ124" s="687"/>
      <c r="AR124" s="613"/>
      <c r="AS124" s="613"/>
      <c r="AT124" s="613"/>
      <c r="AU124" s="613"/>
      <c r="AV124" s="613"/>
      <c r="AW124" s="613"/>
      <c r="AX124" s="613"/>
      <c r="AY124" s="613"/>
      <c r="AZ124" s="613"/>
      <c r="BA124" s="613"/>
      <c r="BB124" s="613"/>
      <c r="BC124" s="613"/>
      <c r="BD124" s="613"/>
      <c r="BE124" s="195"/>
      <c r="BF124" s="163">
        <f t="shared" si="144"/>
        <v>0</v>
      </c>
      <c r="BG124" s="77">
        <f t="shared" si="145"/>
        <v>0</v>
      </c>
      <c r="BH124" s="77">
        <f t="shared" si="146"/>
        <v>0</v>
      </c>
      <c r="BI124" s="77">
        <f t="shared" si="147"/>
        <v>0</v>
      </c>
      <c r="BJ124" s="77">
        <f t="shared" si="148"/>
        <v>0</v>
      </c>
      <c r="BK124" s="77">
        <f t="shared" si="149"/>
        <v>0</v>
      </c>
      <c r="BL124" s="77">
        <f t="shared" si="150"/>
        <v>0</v>
      </c>
      <c r="BM124" s="77">
        <f t="shared" si="151"/>
        <v>0</v>
      </c>
      <c r="BN124" s="77">
        <f t="shared" si="152"/>
        <v>0</v>
      </c>
      <c r="BO124" s="77">
        <f t="shared" si="153"/>
        <v>0</v>
      </c>
      <c r="BP124" s="77">
        <f t="shared" si="154"/>
        <v>0</v>
      </c>
      <c r="BQ124" s="77">
        <f t="shared" si="155"/>
        <v>0</v>
      </c>
      <c r="BR124" s="157">
        <f t="shared" si="156"/>
        <v>0</v>
      </c>
      <c r="BS124" s="77">
        <f t="shared" si="157"/>
        <v>0</v>
      </c>
      <c r="BT124" s="77">
        <f t="shared" si="158"/>
        <v>0</v>
      </c>
      <c r="BU124" s="77">
        <f t="shared" si="159"/>
        <v>0</v>
      </c>
      <c r="BV124" s="77">
        <f t="shared" si="160"/>
        <v>0</v>
      </c>
      <c r="BW124" s="77">
        <f t="shared" si="161"/>
        <v>0</v>
      </c>
      <c r="BX124" s="77">
        <f t="shared" si="162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ht="13.95" customHeight="1" x14ac:dyDescent="0.3">
      <c r="A125" s="193"/>
      <c r="B125" s="375" t="s">
        <v>421</v>
      </c>
      <c r="C125" s="194"/>
      <c r="D125" s="157">
        <f t="shared" si="143"/>
        <v>64573.083999999973</v>
      </c>
      <c r="E125" s="613">
        <f>(2011.76+1527.36+1740.88+1520.98)/4</f>
        <v>1700.2449999999999</v>
      </c>
      <c r="F125" s="613">
        <f>(2011.76+1527.36+1740.88+1520.98)/4</f>
        <v>1700.2449999999999</v>
      </c>
      <c r="G125" s="613">
        <f>(2011.76+1527.36+1740.88+1520.98)/4</f>
        <v>1700.2449999999999</v>
      </c>
      <c r="H125" s="613">
        <f>(2011.76+1527.36+1740.88+1520.98)/4</f>
        <v>1700.2449999999999</v>
      </c>
      <c r="I125" s="613">
        <f>(2022.46+1654.53+1303.71+3493.59)/4</f>
        <v>2118.5725000000002</v>
      </c>
      <c r="J125" s="613">
        <v>2118.5725000000002</v>
      </c>
      <c r="K125" s="613">
        <v>2118.5725000000002</v>
      </c>
      <c r="L125" s="613">
        <v>2118.5725000000002</v>
      </c>
      <c r="M125" s="793">
        <f>6817.48/5</f>
        <v>1363.4959999999999</v>
      </c>
      <c r="N125" s="793">
        <f>6817.48/5</f>
        <v>1363.4959999999999</v>
      </c>
      <c r="O125" s="793">
        <f>6817.48/5</f>
        <v>1363.4959999999999</v>
      </c>
      <c r="P125" s="793">
        <f>6817.48/5</f>
        <v>1363.4959999999999</v>
      </c>
      <c r="Q125" s="793">
        <f>6817.48/5</f>
        <v>1363.4959999999999</v>
      </c>
      <c r="R125" s="793">
        <f>6862.75/4</f>
        <v>1715.6875</v>
      </c>
      <c r="S125" s="793">
        <f>6862.75/4</f>
        <v>1715.6875</v>
      </c>
      <c r="T125" s="793">
        <f>6862.75/4</f>
        <v>1715.6875</v>
      </c>
      <c r="U125" s="793">
        <f>6862.75/4</f>
        <v>1715.6875</v>
      </c>
      <c r="V125" s="793">
        <f>6800.25/4</f>
        <v>1700.0625</v>
      </c>
      <c r="W125" s="793">
        <f>6800.25/4</f>
        <v>1700.0625</v>
      </c>
      <c r="X125" s="793">
        <f>6800.25/4</f>
        <v>1700.0625</v>
      </c>
      <c r="Y125" s="793">
        <f>6800.25/4</f>
        <v>1700.0625</v>
      </c>
      <c r="Z125" s="793">
        <f>13175.64/5</f>
        <v>2635.1279999999997</v>
      </c>
      <c r="AA125" s="793">
        <f>13175.64/5</f>
        <v>2635.1279999999997</v>
      </c>
      <c r="AB125" s="793">
        <f>13175.64/5</f>
        <v>2635.1279999999997</v>
      </c>
      <c r="AC125" s="793">
        <f>13175.64/5</f>
        <v>2635.1279999999997</v>
      </c>
      <c r="AD125" s="793">
        <f>13175.64/5</f>
        <v>2635.1279999999997</v>
      </c>
      <c r="AE125" s="793">
        <f>4925.33/4</f>
        <v>1231.3325</v>
      </c>
      <c r="AF125" s="793">
        <f>4925.33/4</f>
        <v>1231.3325</v>
      </c>
      <c r="AG125" s="793">
        <f>4925.33/4</f>
        <v>1231.3325</v>
      </c>
      <c r="AH125" s="793">
        <f>4925.33/4</f>
        <v>1231.3325</v>
      </c>
      <c r="AI125" s="793">
        <f>6776.1/4</f>
        <v>1694.0250000000001</v>
      </c>
      <c r="AJ125" s="793">
        <f>6776.1/4</f>
        <v>1694.0250000000001</v>
      </c>
      <c r="AK125" s="793">
        <f>6776.1/4</f>
        <v>1694.0250000000001</v>
      </c>
      <c r="AL125" s="793">
        <f>6776.1/4</f>
        <v>1694.0250000000001</v>
      </c>
      <c r="AM125" s="840">
        <f>4925.33/5</f>
        <v>985.06600000000003</v>
      </c>
      <c r="AN125" s="840">
        <f>4925.33/5</f>
        <v>985.06600000000003</v>
      </c>
      <c r="AO125" s="840">
        <f>4925.33/5</f>
        <v>985.06600000000003</v>
      </c>
      <c r="AP125" s="840">
        <f>4925.33/5</f>
        <v>985.06600000000003</v>
      </c>
      <c r="AQ125" s="613"/>
      <c r="AR125" s="613"/>
      <c r="AS125" s="613"/>
      <c r="AT125" s="613"/>
      <c r="AU125" s="613"/>
      <c r="AV125" s="613"/>
      <c r="AW125" s="613"/>
      <c r="AX125" s="613"/>
      <c r="AY125" s="613"/>
      <c r="AZ125" s="613"/>
      <c r="BA125" s="613"/>
      <c r="BB125" s="613"/>
      <c r="BC125" s="613"/>
      <c r="BD125" s="613"/>
      <c r="BE125" s="195"/>
      <c r="BF125" s="163">
        <f t="shared" si="144"/>
        <v>6800.98</v>
      </c>
      <c r="BG125" s="77">
        <f t="shared" si="145"/>
        <v>8474.2900000000009</v>
      </c>
      <c r="BH125" s="77">
        <f t="shared" si="146"/>
        <v>6817.48</v>
      </c>
      <c r="BI125" s="77">
        <f t="shared" si="147"/>
        <v>6862.75</v>
      </c>
      <c r="BJ125" s="77">
        <f t="shared" si="148"/>
        <v>6800.25</v>
      </c>
      <c r="BK125" s="77">
        <f t="shared" si="149"/>
        <v>13175.64</v>
      </c>
      <c r="BL125" s="77">
        <f t="shared" si="150"/>
        <v>4925.33</v>
      </c>
      <c r="BM125" s="77">
        <f t="shared" si="151"/>
        <v>6776.1</v>
      </c>
      <c r="BN125" s="77">
        <f t="shared" si="152"/>
        <v>3940.2640000000001</v>
      </c>
      <c r="BO125" s="77">
        <f t="shared" si="153"/>
        <v>0</v>
      </c>
      <c r="BP125" s="77">
        <f t="shared" si="154"/>
        <v>0</v>
      </c>
      <c r="BQ125" s="77">
        <f t="shared" si="155"/>
        <v>0</v>
      </c>
      <c r="BR125" s="157">
        <f t="shared" si="156"/>
        <v>64573.084000000003</v>
      </c>
      <c r="BS125" s="77">
        <f t="shared" si="157"/>
        <v>22092.75</v>
      </c>
      <c r="BT125" s="77">
        <f t="shared" si="158"/>
        <v>26838.639999999999</v>
      </c>
      <c r="BU125" s="77">
        <f t="shared" si="159"/>
        <v>15641.694</v>
      </c>
      <c r="BV125" s="77">
        <f t="shared" si="160"/>
        <v>0</v>
      </c>
      <c r="BW125" s="77">
        <f t="shared" si="161"/>
        <v>48931.39</v>
      </c>
      <c r="BX125" s="77">
        <f t="shared" si="162"/>
        <v>15641.694</v>
      </c>
      <c r="BY125" s="77">
        <f>IF(Info!$O$3="Q1",$BS125,IF(Info!$O$3="Q2",$BS125+$BT125,IF(Info!$O$3="Q3",$BS125+$BT125+$BU125,$BR125)))</f>
        <v>22092.75</v>
      </c>
      <c r="BZ125" s="77">
        <f>IF(Info!$O$3="Q1",$BS125,IF(Info!$O$3="Q2",$BT125,IF(Info!$O$3="Q3",$BU125,$BV125)))</f>
        <v>22092.75</v>
      </c>
      <c r="CA125" s="197"/>
    </row>
    <row r="126" spans="1:79" ht="13.95" customHeight="1" x14ac:dyDescent="0.3">
      <c r="A126" s="193"/>
      <c r="B126" s="375" t="s">
        <v>93</v>
      </c>
      <c r="C126" s="194"/>
      <c r="D126" s="157">
        <f t="shared" si="143"/>
        <v>0</v>
      </c>
      <c r="E126" s="691"/>
      <c r="F126" s="691"/>
      <c r="G126" s="691"/>
      <c r="H126" s="691"/>
      <c r="I126" s="644"/>
      <c r="J126" s="691"/>
      <c r="K126" s="691"/>
      <c r="L126" s="691"/>
      <c r="M126" s="793"/>
      <c r="N126" s="793"/>
      <c r="O126" s="793"/>
      <c r="P126" s="793"/>
      <c r="Q126" s="793"/>
      <c r="R126" s="793"/>
      <c r="S126" s="793"/>
      <c r="T126" s="793"/>
      <c r="U126" s="793"/>
      <c r="V126" s="793"/>
      <c r="W126" s="793"/>
      <c r="X126" s="793"/>
      <c r="Y126" s="793"/>
      <c r="Z126" s="793"/>
      <c r="AA126" s="793"/>
      <c r="AB126" s="793"/>
      <c r="AC126" s="793"/>
      <c r="AD126" s="793"/>
      <c r="AE126" s="793"/>
      <c r="AF126" s="793"/>
      <c r="AG126" s="793"/>
      <c r="AH126" s="793"/>
      <c r="AI126" s="793"/>
      <c r="AJ126" s="793"/>
      <c r="AK126" s="793"/>
      <c r="AL126" s="793"/>
      <c r="AM126" s="840"/>
      <c r="AN126" s="840"/>
      <c r="AO126" s="840"/>
      <c r="AP126" s="840"/>
      <c r="AQ126" s="687"/>
      <c r="AR126" s="613"/>
      <c r="AS126" s="613"/>
      <c r="AT126" s="613"/>
      <c r="AU126" s="613"/>
      <c r="AV126" s="613"/>
      <c r="AW126" s="613"/>
      <c r="AX126" s="613"/>
      <c r="AY126" s="613"/>
      <c r="AZ126" s="613"/>
      <c r="BA126" s="613"/>
      <c r="BB126" s="613"/>
      <c r="BC126" s="613"/>
      <c r="BD126" s="613"/>
      <c r="BE126" s="195"/>
      <c r="BF126" s="163">
        <f t="shared" si="144"/>
        <v>0</v>
      </c>
      <c r="BG126" s="77">
        <f t="shared" si="145"/>
        <v>0</v>
      </c>
      <c r="BH126" s="77">
        <f t="shared" si="146"/>
        <v>0</v>
      </c>
      <c r="BI126" s="77">
        <f t="shared" si="147"/>
        <v>0</v>
      </c>
      <c r="BJ126" s="77">
        <f t="shared" si="148"/>
        <v>0</v>
      </c>
      <c r="BK126" s="77">
        <f t="shared" si="149"/>
        <v>0</v>
      </c>
      <c r="BL126" s="77">
        <f t="shared" si="150"/>
        <v>0</v>
      </c>
      <c r="BM126" s="77">
        <f t="shared" si="151"/>
        <v>0</v>
      </c>
      <c r="BN126" s="77">
        <f t="shared" si="152"/>
        <v>0</v>
      </c>
      <c r="BO126" s="77">
        <f t="shared" si="153"/>
        <v>0</v>
      </c>
      <c r="BP126" s="77">
        <f t="shared" si="154"/>
        <v>0</v>
      </c>
      <c r="BQ126" s="77">
        <f t="shared" si="155"/>
        <v>0</v>
      </c>
      <c r="BR126" s="157">
        <f t="shared" si="156"/>
        <v>0</v>
      </c>
      <c r="BS126" s="77">
        <f t="shared" si="157"/>
        <v>0</v>
      </c>
      <c r="BT126" s="77">
        <f t="shared" si="158"/>
        <v>0</v>
      </c>
      <c r="BU126" s="77">
        <f t="shared" si="159"/>
        <v>0</v>
      </c>
      <c r="BV126" s="77">
        <f t="shared" si="160"/>
        <v>0</v>
      </c>
      <c r="BW126" s="77">
        <f t="shared" si="161"/>
        <v>0</v>
      </c>
      <c r="BX126" s="77">
        <f t="shared" si="162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ht="13.95" customHeight="1" x14ac:dyDescent="0.3">
      <c r="A127" s="193"/>
      <c r="B127" s="375" t="s">
        <v>95</v>
      </c>
      <c r="C127" s="194"/>
      <c r="D127" s="157">
        <f t="shared" si="143"/>
        <v>0</v>
      </c>
      <c r="E127" s="691"/>
      <c r="F127" s="691"/>
      <c r="G127" s="691"/>
      <c r="H127" s="691"/>
      <c r="I127" s="644"/>
      <c r="J127" s="691"/>
      <c r="K127" s="691"/>
      <c r="L127" s="691"/>
      <c r="M127" s="793"/>
      <c r="N127" s="793"/>
      <c r="O127" s="793"/>
      <c r="P127" s="793"/>
      <c r="Q127" s="793"/>
      <c r="R127" s="793"/>
      <c r="S127" s="793"/>
      <c r="T127" s="793"/>
      <c r="U127" s="793"/>
      <c r="V127" s="793"/>
      <c r="W127" s="793"/>
      <c r="X127" s="793"/>
      <c r="Y127" s="793"/>
      <c r="Z127" s="793"/>
      <c r="AA127" s="793"/>
      <c r="AB127" s="793"/>
      <c r="AC127" s="793"/>
      <c r="AD127" s="793"/>
      <c r="AE127" s="793"/>
      <c r="AF127" s="793"/>
      <c r="AG127" s="793"/>
      <c r="AH127" s="793"/>
      <c r="AI127" s="793"/>
      <c r="AJ127" s="793"/>
      <c r="AK127" s="793"/>
      <c r="AL127" s="793"/>
      <c r="AM127" s="840"/>
      <c r="AN127" s="840"/>
      <c r="AO127" s="840"/>
      <c r="AP127" s="840"/>
      <c r="AQ127" s="687"/>
      <c r="AR127" s="613"/>
      <c r="AS127" s="613"/>
      <c r="AT127" s="613"/>
      <c r="AU127" s="613"/>
      <c r="AV127" s="613"/>
      <c r="AW127" s="613"/>
      <c r="AX127" s="613"/>
      <c r="AY127" s="613"/>
      <c r="AZ127" s="613"/>
      <c r="BA127" s="613"/>
      <c r="BB127" s="613"/>
      <c r="BC127" s="613"/>
      <c r="BD127" s="613"/>
      <c r="BE127" s="195"/>
      <c r="BF127" s="163">
        <f t="shared" si="144"/>
        <v>0</v>
      </c>
      <c r="BG127" s="77">
        <f t="shared" si="145"/>
        <v>0</v>
      </c>
      <c r="BH127" s="77">
        <f t="shared" si="146"/>
        <v>0</v>
      </c>
      <c r="BI127" s="77">
        <f t="shared" si="147"/>
        <v>0</v>
      </c>
      <c r="BJ127" s="77">
        <f t="shared" si="148"/>
        <v>0</v>
      </c>
      <c r="BK127" s="77">
        <f t="shared" si="149"/>
        <v>0</v>
      </c>
      <c r="BL127" s="77">
        <f t="shared" si="150"/>
        <v>0</v>
      </c>
      <c r="BM127" s="77">
        <f t="shared" si="151"/>
        <v>0</v>
      </c>
      <c r="BN127" s="77">
        <f t="shared" si="152"/>
        <v>0</v>
      </c>
      <c r="BO127" s="77">
        <f t="shared" si="153"/>
        <v>0</v>
      </c>
      <c r="BP127" s="77">
        <f t="shared" si="154"/>
        <v>0</v>
      </c>
      <c r="BQ127" s="77">
        <f t="shared" si="155"/>
        <v>0</v>
      </c>
      <c r="BR127" s="157">
        <f t="shared" si="156"/>
        <v>0</v>
      </c>
      <c r="BS127" s="77">
        <f t="shared" si="157"/>
        <v>0</v>
      </c>
      <c r="BT127" s="77">
        <f t="shared" si="158"/>
        <v>0</v>
      </c>
      <c r="BU127" s="77">
        <f t="shared" si="159"/>
        <v>0</v>
      </c>
      <c r="BV127" s="77">
        <f t="shared" si="160"/>
        <v>0</v>
      </c>
      <c r="BW127" s="77">
        <f t="shared" si="161"/>
        <v>0</v>
      </c>
      <c r="BX127" s="77">
        <f t="shared" si="162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ht="13.95" customHeight="1" x14ac:dyDescent="0.3">
      <c r="A128" s="193"/>
      <c r="B128" s="375" t="s">
        <v>97</v>
      </c>
      <c r="C128" s="194"/>
      <c r="D128" s="157">
        <f t="shared" si="143"/>
        <v>0</v>
      </c>
      <c r="E128" s="691"/>
      <c r="F128" s="691"/>
      <c r="G128" s="691"/>
      <c r="H128" s="691"/>
      <c r="I128" s="644"/>
      <c r="J128" s="691"/>
      <c r="K128" s="691"/>
      <c r="L128" s="691"/>
      <c r="M128" s="793"/>
      <c r="N128" s="793"/>
      <c r="O128" s="793"/>
      <c r="P128" s="793"/>
      <c r="Q128" s="793"/>
      <c r="R128" s="793"/>
      <c r="S128" s="793"/>
      <c r="T128" s="793"/>
      <c r="U128" s="793"/>
      <c r="V128" s="793"/>
      <c r="W128" s="793"/>
      <c r="X128" s="793"/>
      <c r="Y128" s="793"/>
      <c r="Z128" s="793"/>
      <c r="AA128" s="793"/>
      <c r="AB128" s="793"/>
      <c r="AC128" s="793"/>
      <c r="AD128" s="793"/>
      <c r="AE128" s="793"/>
      <c r="AF128" s="793"/>
      <c r="AG128" s="793"/>
      <c r="AH128" s="793"/>
      <c r="AI128" s="793"/>
      <c r="AJ128" s="793"/>
      <c r="AK128" s="793"/>
      <c r="AL128" s="793"/>
      <c r="AM128" s="840"/>
      <c r="AN128" s="840"/>
      <c r="AO128" s="840"/>
      <c r="AP128" s="840"/>
      <c r="AQ128" s="687"/>
      <c r="AR128" s="613"/>
      <c r="AS128" s="613"/>
      <c r="AT128" s="613"/>
      <c r="AU128" s="613"/>
      <c r="AV128" s="613"/>
      <c r="AW128" s="613"/>
      <c r="AX128" s="613"/>
      <c r="AY128" s="613"/>
      <c r="AZ128" s="613"/>
      <c r="BA128" s="613"/>
      <c r="BB128" s="613"/>
      <c r="BC128" s="613"/>
      <c r="BD128" s="613"/>
      <c r="BE128" s="195"/>
      <c r="BF128" s="163">
        <f t="shared" si="144"/>
        <v>0</v>
      </c>
      <c r="BG128" s="77">
        <f t="shared" si="145"/>
        <v>0</v>
      </c>
      <c r="BH128" s="77">
        <f t="shared" si="146"/>
        <v>0</v>
      </c>
      <c r="BI128" s="77">
        <f t="shared" si="147"/>
        <v>0</v>
      </c>
      <c r="BJ128" s="77">
        <f t="shared" si="148"/>
        <v>0</v>
      </c>
      <c r="BK128" s="77">
        <f t="shared" si="149"/>
        <v>0</v>
      </c>
      <c r="BL128" s="77">
        <f t="shared" si="150"/>
        <v>0</v>
      </c>
      <c r="BM128" s="77">
        <f t="shared" si="151"/>
        <v>0</v>
      </c>
      <c r="BN128" s="77">
        <f t="shared" si="152"/>
        <v>0</v>
      </c>
      <c r="BO128" s="77">
        <f t="shared" si="153"/>
        <v>0</v>
      </c>
      <c r="BP128" s="77">
        <f t="shared" si="154"/>
        <v>0</v>
      </c>
      <c r="BQ128" s="77">
        <f t="shared" si="155"/>
        <v>0</v>
      </c>
      <c r="BR128" s="157">
        <f t="shared" si="156"/>
        <v>0</v>
      </c>
      <c r="BS128" s="77">
        <f t="shared" si="157"/>
        <v>0</v>
      </c>
      <c r="BT128" s="77">
        <f t="shared" si="158"/>
        <v>0</v>
      </c>
      <c r="BU128" s="77">
        <f t="shared" si="159"/>
        <v>0</v>
      </c>
      <c r="BV128" s="77">
        <f t="shared" si="160"/>
        <v>0</v>
      </c>
      <c r="BW128" s="77">
        <f t="shared" si="161"/>
        <v>0</v>
      </c>
      <c r="BX128" s="77">
        <f t="shared" si="162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ht="13.95" customHeight="1" x14ac:dyDescent="0.3">
      <c r="A129" s="193"/>
      <c r="B129" s="375" t="s">
        <v>99</v>
      </c>
      <c r="C129" s="194"/>
      <c r="D129" s="157">
        <f t="shared" si="143"/>
        <v>0</v>
      </c>
      <c r="E129" s="691"/>
      <c r="F129" s="691"/>
      <c r="G129" s="691"/>
      <c r="H129" s="691"/>
      <c r="I129" s="644"/>
      <c r="J129" s="691"/>
      <c r="K129" s="691"/>
      <c r="L129" s="691"/>
      <c r="M129" s="793"/>
      <c r="N129" s="793"/>
      <c r="O129" s="793"/>
      <c r="P129" s="793"/>
      <c r="Q129" s="793"/>
      <c r="R129" s="793"/>
      <c r="S129" s="793"/>
      <c r="T129" s="793"/>
      <c r="U129" s="793"/>
      <c r="V129" s="793"/>
      <c r="W129" s="793"/>
      <c r="X129" s="793"/>
      <c r="Y129" s="793"/>
      <c r="Z129" s="793"/>
      <c r="AA129" s="793"/>
      <c r="AB129" s="793"/>
      <c r="AC129" s="793"/>
      <c r="AD129" s="793"/>
      <c r="AE129" s="793"/>
      <c r="AF129" s="793"/>
      <c r="AG129" s="793"/>
      <c r="AH129" s="793"/>
      <c r="AI129" s="793"/>
      <c r="AJ129" s="793"/>
      <c r="AK129" s="793"/>
      <c r="AL129" s="793"/>
      <c r="AM129" s="840"/>
      <c r="AN129" s="840"/>
      <c r="AO129" s="840"/>
      <c r="AP129" s="840"/>
      <c r="AQ129" s="687"/>
      <c r="AR129" s="613"/>
      <c r="AS129" s="613"/>
      <c r="AT129" s="613"/>
      <c r="AU129" s="613"/>
      <c r="AV129" s="613"/>
      <c r="AW129" s="613"/>
      <c r="AX129" s="613"/>
      <c r="AY129" s="613"/>
      <c r="AZ129" s="613"/>
      <c r="BA129" s="613"/>
      <c r="BB129" s="613"/>
      <c r="BC129" s="613"/>
      <c r="BD129" s="613"/>
      <c r="BE129" s="195"/>
      <c r="BF129" s="163">
        <f t="shared" si="144"/>
        <v>0</v>
      </c>
      <c r="BG129" s="77">
        <f t="shared" si="145"/>
        <v>0</v>
      </c>
      <c r="BH129" s="77">
        <f t="shared" si="146"/>
        <v>0</v>
      </c>
      <c r="BI129" s="77">
        <f t="shared" si="147"/>
        <v>0</v>
      </c>
      <c r="BJ129" s="77">
        <f t="shared" si="148"/>
        <v>0</v>
      </c>
      <c r="BK129" s="77">
        <f t="shared" si="149"/>
        <v>0</v>
      </c>
      <c r="BL129" s="77">
        <f t="shared" si="150"/>
        <v>0</v>
      </c>
      <c r="BM129" s="77">
        <f t="shared" si="151"/>
        <v>0</v>
      </c>
      <c r="BN129" s="77">
        <f t="shared" si="152"/>
        <v>0</v>
      </c>
      <c r="BO129" s="77">
        <f t="shared" si="153"/>
        <v>0</v>
      </c>
      <c r="BP129" s="77">
        <f t="shared" si="154"/>
        <v>0</v>
      </c>
      <c r="BQ129" s="77">
        <f t="shared" si="155"/>
        <v>0</v>
      </c>
      <c r="BR129" s="157">
        <f t="shared" si="156"/>
        <v>0</v>
      </c>
      <c r="BS129" s="77">
        <f t="shared" si="157"/>
        <v>0</v>
      </c>
      <c r="BT129" s="77">
        <f t="shared" si="158"/>
        <v>0</v>
      </c>
      <c r="BU129" s="77">
        <f t="shared" si="159"/>
        <v>0</v>
      </c>
      <c r="BV129" s="77">
        <f t="shared" si="160"/>
        <v>0</v>
      </c>
      <c r="BW129" s="77">
        <f t="shared" si="161"/>
        <v>0</v>
      </c>
      <c r="BX129" s="77">
        <f t="shared" si="162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ht="13.95" customHeight="1" x14ac:dyDescent="0.3">
      <c r="A130" s="193"/>
      <c r="B130" s="375" t="s">
        <v>422</v>
      </c>
      <c r="C130" s="194"/>
      <c r="D130" s="157">
        <f t="shared" si="143"/>
        <v>29413.541999999998</v>
      </c>
      <c r="E130" s="613">
        <f>(3125.61)/4</f>
        <v>781.40250000000003</v>
      </c>
      <c r="F130" s="613">
        <v>781.40250000000003</v>
      </c>
      <c r="G130" s="613">
        <v>781.40250000000003</v>
      </c>
      <c r="H130" s="613">
        <v>781.40250000000003</v>
      </c>
      <c r="I130" s="740">
        <f>(3047.13)/4</f>
        <v>761.78250000000003</v>
      </c>
      <c r="J130" s="756">
        <v>761.78250000000003</v>
      </c>
      <c r="K130" s="756">
        <v>761.78250000000003</v>
      </c>
      <c r="L130" s="756">
        <v>761.78250000000003</v>
      </c>
      <c r="M130" s="793">
        <f>(3993.02)/5</f>
        <v>798.60400000000004</v>
      </c>
      <c r="N130" s="793">
        <f>(3993.02)/5</f>
        <v>798.60400000000004</v>
      </c>
      <c r="O130" s="793">
        <f>(3993.02)/5</f>
        <v>798.60400000000004</v>
      </c>
      <c r="P130" s="793">
        <f>(3993.02)/5</f>
        <v>798.60400000000004</v>
      </c>
      <c r="Q130" s="793">
        <f>(3993.02)/5</f>
        <v>798.60400000000004</v>
      </c>
      <c r="R130" s="793">
        <f>3080.76/4</f>
        <v>770.19</v>
      </c>
      <c r="S130" s="793">
        <f>3080.76/4</f>
        <v>770.19</v>
      </c>
      <c r="T130" s="793">
        <f>3080.76/4</f>
        <v>770.19</v>
      </c>
      <c r="U130" s="793">
        <f>3080.76/4</f>
        <v>770.19</v>
      </c>
      <c r="V130" s="793">
        <f>3644.18/4</f>
        <v>911.04499999999996</v>
      </c>
      <c r="W130" s="793">
        <f>3644.18/4</f>
        <v>911.04499999999996</v>
      </c>
      <c r="X130" s="793">
        <f>3644.18/4</f>
        <v>911.04499999999996</v>
      </c>
      <c r="Y130" s="793">
        <f>3644.18/4</f>
        <v>911.04499999999996</v>
      </c>
      <c r="Z130" s="793">
        <f>5341.6/5</f>
        <v>1068.3200000000002</v>
      </c>
      <c r="AA130" s="793">
        <f>5341.6/5</f>
        <v>1068.3200000000002</v>
      </c>
      <c r="AB130" s="793">
        <f>5341.6/5</f>
        <v>1068.3200000000002</v>
      </c>
      <c r="AC130" s="793">
        <f>5341.6/5</f>
        <v>1068.3200000000002</v>
      </c>
      <c r="AD130" s="793">
        <f>5341.6/5</f>
        <v>1068.3200000000002</v>
      </c>
      <c r="AE130" s="793">
        <f>2373.14/4</f>
        <v>593.28499999999997</v>
      </c>
      <c r="AF130" s="793">
        <f>2373.14/4</f>
        <v>593.28499999999997</v>
      </c>
      <c r="AG130" s="793">
        <f>2373.14/4</f>
        <v>593.28499999999997</v>
      </c>
      <c r="AH130" s="793">
        <f>2373.14/4</f>
        <v>593.28499999999997</v>
      </c>
      <c r="AI130" s="793">
        <f>2909.59/4</f>
        <v>727.39750000000004</v>
      </c>
      <c r="AJ130" s="793">
        <f>2909.59/4</f>
        <v>727.39750000000004</v>
      </c>
      <c r="AK130" s="793">
        <f>2909.59/4</f>
        <v>727.39750000000004</v>
      </c>
      <c r="AL130" s="793">
        <f>2909.59/4</f>
        <v>727.39750000000004</v>
      </c>
      <c r="AM130" s="840">
        <f>2373.14/5</f>
        <v>474.62799999999999</v>
      </c>
      <c r="AN130" s="840">
        <f>2373.14/5</f>
        <v>474.62799999999999</v>
      </c>
      <c r="AO130" s="840">
        <f>2373.14/5</f>
        <v>474.62799999999999</v>
      </c>
      <c r="AP130" s="840">
        <f>2373.14/5</f>
        <v>474.62799999999999</v>
      </c>
      <c r="AQ130" s="687"/>
      <c r="AR130" s="740"/>
      <c r="AS130" s="613"/>
      <c r="AT130" s="613"/>
      <c r="AU130" s="613"/>
      <c r="AV130" s="740"/>
      <c r="AW130" s="613"/>
      <c r="AX130" s="613"/>
      <c r="AY130" s="613"/>
      <c r="AZ130" s="740"/>
      <c r="BA130" s="372"/>
      <c r="BB130" s="372"/>
      <c r="BC130" s="372"/>
      <c r="BD130" s="372"/>
      <c r="BE130" s="195"/>
      <c r="BF130" s="163">
        <f t="shared" si="144"/>
        <v>3125.61</v>
      </c>
      <c r="BG130" s="77">
        <f t="shared" si="145"/>
        <v>3047.13</v>
      </c>
      <c r="BH130" s="77">
        <f t="shared" si="146"/>
        <v>3993.0200000000004</v>
      </c>
      <c r="BI130" s="77">
        <f t="shared" si="147"/>
        <v>3080.76</v>
      </c>
      <c r="BJ130" s="77">
        <f t="shared" si="148"/>
        <v>3644.18</v>
      </c>
      <c r="BK130" s="77">
        <f t="shared" si="149"/>
        <v>5341.6</v>
      </c>
      <c r="BL130" s="77">
        <f t="shared" si="150"/>
        <v>2373.14</v>
      </c>
      <c r="BM130" s="77">
        <f t="shared" si="151"/>
        <v>2909.59</v>
      </c>
      <c r="BN130" s="77">
        <f t="shared" si="152"/>
        <v>1898.5119999999999</v>
      </c>
      <c r="BO130" s="77">
        <f t="shared" si="153"/>
        <v>0</v>
      </c>
      <c r="BP130" s="77">
        <f t="shared" si="154"/>
        <v>0</v>
      </c>
      <c r="BQ130" s="77">
        <f t="shared" si="155"/>
        <v>0</v>
      </c>
      <c r="BR130" s="157">
        <f t="shared" si="156"/>
        <v>29413.542000000001</v>
      </c>
      <c r="BS130" s="77">
        <f t="shared" si="157"/>
        <v>10165.76</v>
      </c>
      <c r="BT130" s="77">
        <f t="shared" si="158"/>
        <v>12066.54</v>
      </c>
      <c r="BU130" s="77">
        <f t="shared" si="159"/>
        <v>7181.2419999999993</v>
      </c>
      <c r="BV130" s="77">
        <f t="shared" si="160"/>
        <v>0</v>
      </c>
      <c r="BW130" s="77">
        <f t="shared" si="161"/>
        <v>22232.300000000003</v>
      </c>
      <c r="BX130" s="77">
        <f t="shared" si="162"/>
        <v>7181.2419999999993</v>
      </c>
      <c r="BY130" s="77">
        <f>IF(Info!$O$3="Q1",$BS130,IF(Info!$O$3="Q2",$BS130+$BT130,IF(Info!$O$3="Q3",$BS130+$BT130+$BU130,$BR130)))</f>
        <v>10165.76</v>
      </c>
      <c r="BZ130" s="77">
        <f>IF(Info!$O$3="Q1",$BS130,IF(Info!$O$3="Q2",$BT130,IF(Info!$O$3="Q3",$BU130,$BV130)))</f>
        <v>10165.76</v>
      </c>
      <c r="CA130" s="197"/>
    </row>
    <row r="131" spans="1:79" ht="13.95" customHeight="1" x14ac:dyDescent="0.3">
      <c r="A131" s="193"/>
      <c r="B131" s="375" t="s">
        <v>103</v>
      </c>
      <c r="C131" s="194"/>
      <c r="D131" s="157">
        <f t="shared" si="143"/>
        <v>0</v>
      </c>
      <c r="E131" s="691"/>
      <c r="F131" s="613"/>
      <c r="G131" s="613"/>
      <c r="H131" s="613"/>
      <c r="I131" s="644"/>
      <c r="J131" s="644"/>
      <c r="K131" s="691"/>
      <c r="L131" s="644"/>
      <c r="M131" s="644"/>
      <c r="N131" s="644"/>
      <c r="O131" s="644"/>
      <c r="P131" s="644"/>
      <c r="Q131" s="793"/>
      <c r="R131" s="793"/>
      <c r="S131" s="793"/>
      <c r="T131" s="793"/>
      <c r="U131" s="793"/>
      <c r="V131" s="793"/>
      <c r="W131" s="793"/>
      <c r="X131" s="793"/>
      <c r="Y131" s="793"/>
      <c r="Z131" s="793"/>
      <c r="AA131" s="793"/>
      <c r="AB131" s="793"/>
      <c r="AC131" s="793"/>
      <c r="AD131" s="793"/>
      <c r="AE131" s="793"/>
      <c r="AF131" s="793"/>
      <c r="AG131" s="793"/>
      <c r="AH131" s="793"/>
      <c r="AI131" s="793"/>
      <c r="AJ131" s="793"/>
      <c r="AK131" s="793"/>
      <c r="AL131" s="793"/>
      <c r="AM131" s="793"/>
      <c r="AN131" s="793"/>
      <c r="AO131" s="793"/>
      <c r="AP131" s="793"/>
      <c r="AQ131" s="687"/>
      <c r="AR131" s="613"/>
      <c r="AS131" s="613"/>
      <c r="AT131" s="613"/>
      <c r="AU131" s="613"/>
      <c r="AV131" s="613"/>
      <c r="AW131" s="613"/>
      <c r="AX131" s="613"/>
      <c r="AY131" s="613"/>
      <c r="AZ131" s="613"/>
      <c r="BA131" s="613"/>
      <c r="BB131" s="613"/>
      <c r="BC131" s="613"/>
      <c r="BD131" s="613"/>
      <c r="BE131" s="195"/>
      <c r="BF131" s="163">
        <f t="shared" si="144"/>
        <v>0</v>
      </c>
      <c r="BG131" s="77">
        <f t="shared" si="145"/>
        <v>0</v>
      </c>
      <c r="BH131" s="77">
        <f t="shared" si="146"/>
        <v>0</v>
      </c>
      <c r="BI131" s="77">
        <f t="shared" si="147"/>
        <v>0</v>
      </c>
      <c r="BJ131" s="77">
        <f t="shared" si="148"/>
        <v>0</v>
      </c>
      <c r="BK131" s="77">
        <f t="shared" si="149"/>
        <v>0</v>
      </c>
      <c r="BL131" s="77">
        <f t="shared" si="150"/>
        <v>0</v>
      </c>
      <c r="BM131" s="77">
        <f t="shared" si="151"/>
        <v>0</v>
      </c>
      <c r="BN131" s="77">
        <f t="shared" si="152"/>
        <v>0</v>
      </c>
      <c r="BO131" s="77">
        <f t="shared" si="153"/>
        <v>0</v>
      </c>
      <c r="BP131" s="77">
        <f t="shared" si="154"/>
        <v>0</v>
      </c>
      <c r="BQ131" s="77">
        <f t="shared" si="155"/>
        <v>0</v>
      </c>
      <c r="BR131" s="157">
        <f t="shared" si="156"/>
        <v>0</v>
      </c>
      <c r="BS131" s="77">
        <f t="shared" si="157"/>
        <v>0</v>
      </c>
      <c r="BT131" s="77">
        <f t="shared" si="158"/>
        <v>0</v>
      </c>
      <c r="BU131" s="77">
        <f t="shared" si="159"/>
        <v>0</v>
      </c>
      <c r="BV131" s="77">
        <f t="shared" si="160"/>
        <v>0</v>
      </c>
      <c r="BW131" s="77">
        <f t="shared" si="161"/>
        <v>0</v>
      </c>
      <c r="BX131" s="77">
        <f t="shared" si="162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ht="13.95" customHeight="1" x14ac:dyDescent="0.3">
      <c r="A132" s="193"/>
      <c r="B132" s="375" t="s">
        <v>105</v>
      </c>
      <c r="C132" s="194"/>
      <c r="D132" s="157">
        <f t="shared" si="143"/>
        <v>0</v>
      </c>
      <c r="E132" s="613"/>
      <c r="F132" s="613"/>
      <c r="G132" s="613"/>
      <c r="H132" s="613"/>
      <c r="I132" s="644"/>
      <c r="J132" s="644"/>
      <c r="K132" s="644"/>
      <c r="L132" s="644"/>
      <c r="M132" s="644"/>
      <c r="N132" s="644"/>
      <c r="O132" s="644"/>
      <c r="P132" s="644"/>
      <c r="Q132" s="793"/>
      <c r="R132" s="793"/>
      <c r="S132" s="793"/>
      <c r="T132" s="793"/>
      <c r="U132" s="793"/>
      <c r="V132" s="793"/>
      <c r="W132" s="793"/>
      <c r="X132" s="793"/>
      <c r="Y132" s="793"/>
      <c r="Z132" s="793"/>
      <c r="AA132" s="793"/>
      <c r="AB132" s="793"/>
      <c r="AC132" s="793"/>
      <c r="AD132" s="793"/>
      <c r="AE132" s="793"/>
      <c r="AF132" s="793"/>
      <c r="AG132" s="793"/>
      <c r="AH132" s="793"/>
      <c r="AI132" s="793"/>
      <c r="AJ132" s="793"/>
      <c r="AK132" s="793"/>
      <c r="AL132" s="793"/>
      <c r="AM132" s="793"/>
      <c r="AN132" s="793"/>
      <c r="AO132" s="793"/>
      <c r="AP132" s="793"/>
      <c r="AQ132" s="687"/>
      <c r="AR132" s="613"/>
      <c r="AS132" s="613"/>
      <c r="AT132" s="613"/>
      <c r="AU132" s="613"/>
      <c r="AV132" s="613"/>
      <c r="AW132" s="613"/>
      <c r="AX132" s="613"/>
      <c r="AY132" s="613"/>
      <c r="AZ132" s="613"/>
      <c r="BA132" s="613"/>
      <c r="BB132" s="613"/>
      <c r="BC132" s="613"/>
      <c r="BD132" s="613"/>
      <c r="BE132" s="195"/>
      <c r="BF132" s="163">
        <f t="shared" si="144"/>
        <v>0</v>
      </c>
      <c r="BG132" s="77">
        <f t="shared" si="145"/>
        <v>0</v>
      </c>
      <c r="BH132" s="77">
        <f t="shared" si="146"/>
        <v>0</v>
      </c>
      <c r="BI132" s="77">
        <f t="shared" si="147"/>
        <v>0</v>
      </c>
      <c r="BJ132" s="77">
        <f t="shared" si="148"/>
        <v>0</v>
      </c>
      <c r="BK132" s="77">
        <f t="shared" si="149"/>
        <v>0</v>
      </c>
      <c r="BL132" s="77">
        <f t="shared" si="150"/>
        <v>0</v>
      </c>
      <c r="BM132" s="77">
        <f t="shared" si="151"/>
        <v>0</v>
      </c>
      <c r="BN132" s="77">
        <f t="shared" si="152"/>
        <v>0</v>
      </c>
      <c r="BO132" s="77">
        <f t="shared" si="153"/>
        <v>0</v>
      </c>
      <c r="BP132" s="77">
        <f t="shared" si="154"/>
        <v>0</v>
      </c>
      <c r="BQ132" s="77">
        <f t="shared" si="155"/>
        <v>0</v>
      </c>
      <c r="BR132" s="157">
        <f t="shared" si="156"/>
        <v>0</v>
      </c>
      <c r="BS132" s="77">
        <f t="shared" si="157"/>
        <v>0</v>
      </c>
      <c r="BT132" s="77">
        <f t="shared" si="158"/>
        <v>0</v>
      </c>
      <c r="BU132" s="77">
        <f t="shared" si="159"/>
        <v>0</v>
      </c>
      <c r="BV132" s="77">
        <f t="shared" si="160"/>
        <v>0</v>
      </c>
      <c r="BW132" s="77">
        <f t="shared" si="161"/>
        <v>0</v>
      </c>
      <c r="BX132" s="77">
        <f t="shared" si="162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ht="13.95" customHeight="1" x14ac:dyDescent="0.3">
      <c r="A133" s="204"/>
      <c r="B133" s="160" t="s">
        <v>376</v>
      </c>
      <c r="C133" s="668"/>
      <c r="D133" s="157">
        <f t="shared" si="143"/>
        <v>127627.70999999996</v>
      </c>
      <c r="E133" s="157">
        <f t="shared" ref="E133:AJ133" si="163">SUM(E123:E132)</f>
        <v>3449.6075000000001</v>
      </c>
      <c r="F133" s="157">
        <f t="shared" si="163"/>
        <v>3449.6075000000001</v>
      </c>
      <c r="G133" s="157">
        <f t="shared" si="163"/>
        <v>3449.6075000000001</v>
      </c>
      <c r="H133" s="157">
        <f t="shared" si="163"/>
        <v>3449.6075000000001</v>
      </c>
      <c r="I133" s="157">
        <f t="shared" si="163"/>
        <v>3760.8550000000005</v>
      </c>
      <c r="J133" s="157">
        <f t="shared" si="163"/>
        <v>3760.8550000000005</v>
      </c>
      <c r="K133" s="157">
        <f t="shared" si="163"/>
        <v>3760.8550000000005</v>
      </c>
      <c r="L133" s="157">
        <f t="shared" si="163"/>
        <v>3760.8550000000005</v>
      </c>
      <c r="M133" s="157">
        <f t="shared" si="163"/>
        <v>2903.3279999999995</v>
      </c>
      <c r="N133" s="157">
        <f t="shared" si="163"/>
        <v>2903.3279999999995</v>
      </c>
      <c r="O133" s="157">
        <f t="shared" si="163"/>
        <v>2903.3279999999995</v>
      </c>
      <c r="P133" s="157">
        <f t="shared" si="163"/>
        <v>2903.3279999999995</v>
      </c>
      <c r="Q133" s="767">
        <f t="shared" si="163"/>
        <v>2903.3279999999995</v>
      </c>
      <c r="R133" s="157">
        <f t="shared" si="163"/>
        <v>3350.5125000000003</v>
      </c>
      <c r="S133" s="157">
        <f t="shared" si="163"/>
        <v>3350.5125000000003</v>
      </c>
      <c r="T133" s="157">
        <f t="shared" si="163"/>
        <v>3350.5125000000003</v>
      </c>
      <c r="U133" s="157">
        <f t="shared" si="163"/>
        <v>3350.5125000000003</v>
      </c>
      <c r="V133" s="157">
        <f t="shared" si="163"/>
        <v>3995.15</v>
      </c>
      <c r="W133" s="157">
        <f t="shared" si="163"/>
        <v>3995.15</v>
      </c>
      <c r="X133" s="157">
        <f t="shared" si="163"/>
        <v>3995.15</v>
      </c>
      <c r="Y133" s="157">
        <f t="shared" si="163"/>
        <v>3995.15</v>
      </c>
      <c r="Z133" s="157">
        <f t="shared" si="163"/>
        <v>4701.6499999999996</v>
      </c>
      <c r="AA133" s="157">
        <f t="shared" si="163"/>
        <v>4701.6499999999996</v>
      </c>
      <c r="AB133" s="157">
        <f t="shared" si="163"/>
        <v>4701.6499999999996</v>
      </c>
      <c r="AC133" s="157">
        <f t="shared" si="163"/>
        <v>4701.6499999999996</v>
      </c>
      <c r="AD133" s="157">
        <f t="shared" si="163"/>
        <v>4701.6499999999996</v>
      </c>
      <c r="AE133" s="157">
        <f t="shared" si="163"/>
        <v>2583.9249999999997</v>
      </c>
      <c r="AF133" s="157">
        <f t="shared" si="163"/>
        <v>2583.9249999999997</v>
      </c>
      <c r="AG133" s="157">
        <f t="shared" si="163"/>
        <v>2583.9249999999997</v>
      </c>
      <c r="AH133" s="157">
        <f t="shared" si="163"/>
        <v>2583.9249999999997</v>
      </c>
      <c r="AI133" s="157">
        <f t="shared" si="163"/>
        <v>3193.5150000000003</v>
      </c>
      <c r="AJ133" s="157">
        <f t="shared" si="163"/>
        <v>3193.5150000000003</v>
      </c>
      <c r="AK133" s="157">
        <f t="shared" ref="AK133:BP133" si="164">SUM(AK123:AK132)</f>
        <v>3193.5150000000003</v>
      </c>
      <c r="AL133" s="157">
        <f t="shared" si="164"/>
        <v>3193.5150000000003</v>
      </c>
      <c r="AM133" s="157">
        <f t="shared" si="164"/>
        <v>2067.1400000000003</v>
      </c>
      <c r="AN133" s="157">
        <f t="shared" si="164"/>
        <v>2067.1400000000003</v>
      </c>
      <c r="AO133" s="157">
        <f t="shared" si="164"/>
        <v>2067.1400000000003</v>
      </c>
      <c r="AP133" s="157">
        <f t="shared" si="164"/>
        <v>2067.1400000000003</v>
      </c>
      <c r="AQ133" s="157">
        <f t="shared" si="164"/>
        <v>0</v>
      </c>
      <c r="AR133" s="157">
        <f t="shared" si="164"/>
        <v>0</v>
      </c>
      <c r="AS133" s="157">
        <f t="shared" si="164"/>
        <v>0</v>
      </c>
      <c r="AT133" s="157">
        <f t="shared" si="164"/>
        <v>0</v>
      </c>
      <c r="AU133" s="157">
        <f t="shared" si="164"/>
        <v>0</v>
      </c>
      <c r="AV133" s="157">
        <f t="shared" si="164"/>
        <v>0</v>
      </c>
      <c r="AW133" s="157">
        <f t="shared" si="164"/>
        <v>0</v>
      </c>
      <c r="AX133" s="157">
        <f t="shared" si="164"/>
        <v>0</v>
      </c>
      <c r="AY133" s="157">
        <f t="shared" si="164"/>
        <v>0</v>
      </c>
      <c r="AZ133" s="157">
        <f t="shared" si="164"/>
        <v>0</v>
      </c>
      <c r="BA133" s="157">
        <f t="shared" si="164"/>
        <v>0</v>
      </c>
      <c r="BB133" s="157">
        <f t="shared" si="164"/>
        <v>0</v>
      </c>
      <c r="BC133" s="157">
        <f t="shared" si="164"/>
        <v>0</v>
      </c>
      <c r="BD133" s="157">
        <f t="shared" si="164"/>
        <v>0</v>
      </c>
      <c r="BE133" s="195"/>
      <c r="BF133" s="162">
        <f t="shared" si="144"/>
        <v>13798.43</v>
      </c>
      <c r="BG133" s="157">
        <f t="shared" si="145"/>
        <v>15043.420000000002</v>
      </c>
      <c r="BH133" s="157">
        <f t="shared" si="146"/>
        <v>14516.639999999998</v>
      </c>
      <c r="BI133" s="157">
        <f t="shared" si="147"/>
        <v>13402.050000000001</v>
      </c>
      <c r="BJ133" s="157">
        <f t="shared" si="148"/>
        <v>15980.6</v>
      </c>
      <c r="BK133" s="157">
        <f t="shared" si="149"/>
        <v>23508.25</v>
      </c>
      <c r="BL133" s="157">
        <f t="shared" si="150"/>
        <v>10335.699999999999</v>
      </c>
      <c r="BM133" s="157">
        <f t="shared" si="151"/>
        <v>12774.060000000001</v>
      </c>
      <c r="BN133" s="157">
        <f t="shared" si="152"/>
        <v>8268.5600000000013</v>
      </c>
      <c r="BO133" s="157">
        <f t="shared" si="153"/>
        <v>0</v>
      </c>
      <c r="BP133" s="157">
        <f t="shared" si="154"/>
        <v>0</v>
      </c>
      <c r="BQ133" s="157">
        <f t="shared" si="155"/>
        <v>0</v>
      </c>
      <c r="BR133" s="157">
        <f t="shared" si="156"/>
        <v>127627.70999999999</v>
      </c>
      <c r="BS133" s="157">
        <f t="shared" si="157"/>
        <v>43358.49</v>
      </c>
      <c r="BT133" s="157">
        <f t="shared" si="158"/>
        <v>52890.9</v>
      </c>
      <c r="BU133" s="157">
        <f t="shared" si="159"/>
        <v>31378.320000000003</v>
      </c>
      <c r="BV133" s="157">
        <f t="shared" si="160"/>
        <v>0</v>
      </c>
      <c r="BW133" s="157">
        <f t="shared" si="161"/>
        <v>96249.39</v>
      </c>
      <c r="BX133" s="157">
        <f t="shared" si="162"/>
        <v>31378.320000000003</v>
      </c>
      <c r="BY133" s="157">
        <f>IF(Info!$O$3="Q1",$BS133,IF(Info!$O$3="Q2",$BS133+$BT133,IF(Info!$O$3="Q3",$BS133+$BT133+$BU133,$BR133)))</f>
        <v>43358.49</v>
      </c>
      <c r="BZ133" s="157">
        <f>IF(Info!$O$3="Q1",$BS133,IF(Info!$O$3="Q2",$BT133,IF(Info!$O$3="Q3",$BU133,$BV133)))</f>
        <v>43358.49</v>
      </c>
      <c r="CA133" s="197"/>
    </row>
    <row r="134" spans="1:79" ht="13.95" customHeight="1" x14ac:dyDescent="0.3">
      <c r="A134" s="204"/>
      <c r="B134" s="160" t="s">
        <v>377</v>
      </c>
      <c r="C134" s="194"/>
      <c r="D134" s="157">
        <f t="shared" si="143"/>
        <v>248850.74897435904</v>
      </c>
      <c r="E134" s="161">
        <f t="shared" ref="E134:AJ134" si="165">E86+E94+E98+E104+E108+E112+E117+E121+E133</f>
        <v>6112.4503205128203</v>
      </c>
      <c r="F134" s="161">
        <f t="shared" si="165"/>
        <v>6347.9469871794863</v>
      </c>
      <c r="G134" s="161">
        <f t="shared" si="165"/>
        <v>6617.5869871794876</v>
      </c>
      <c r="H134" s="161">
        <f t="shared" si="165"/>
        <v>11358.266987179486</v>
      </c>
      <c r="I134" s="161">
        <f t="shared" si="165"/>
        <v>7402.9036538461551</v>
      </c>
      <c r="J134" s="161">
        <f t="shared" si="165"/>
        <v>6874.6036538461549</v>
      </c>
      <c r="K134" s="161">
        <f t="shared" si="165"/>
        <v>6550.0019871794875</v>
      </c>
      <c r="L134" s="161">
        <f t="shared" si="165"/>
        <v>6961.3436538461538</v>
      </c>
      <c r="M134" s="161">
        <f t="shared" si="165"/>
        <v>9868.3668205128197</v>
      </c>
      <c r="N134" s="161">
        <f t="shared" si="165"/>
        <v>5978.0268205128204</v>
      </c>
      <c r="O134" s="161">
        <f t="shared" si="165"/>
        <v>4775.0334871794867</v>
      </c>
      <c r="P134" s="161">
        <f t="shared" si="165"/>
        <v>4835.2334871794865</v>
      </c>
      <c r="Q134" s="762">
        <f t="shared" si="165"/>
        <v>5290.4834871794865</v>
      </c>
      <c r="R134" s="161">
        <f t="shared" si="165"/>
        <v>9301.1883333333335</v>
      </c>
      <c r="S134" s="161">
        <f t="shared" si="165"/>
        <v>5920.9483333333337</v>
      </c>
      <c r="T134" s="161">
        <f t="shared" si="165"/>
        <v>5504.4783333333344</v>
      </c>
      <c r="U134" s="161">
        <f t="shared" si="165"/>
        <v>5425.07</v>
      </c>
      <c r="V134" s="161">
        <f t="shared" si="165"/>
        <v>6379.9524999999994</v>
      </c>
      <c r="W134" s="161">
        <f t="shared" si="165"/>
        <v>9479.0825000000004</v>
      </c>
      <c r="X134" s="161">
        <f t="shared" si="165"/>
        <v>6838.8824999999997</v>
      </c>
      <c r="Y134" s="161">
        <f t="shared" si="165"/>
        <v>6378.5508333333328</v>
      </c>
      <c r="Z134" s="161">
        <f t="shared" si="165"/>
        <v>6842.1825641025644</v>
      </c>
      <c r="AA134" s="161">
        <f t="shared" si="165"/>
        <v>7426.1792307692303</v>
      </c>
      <c r="AB134" s="161">
        <f t="shared" si="165"/>
        <v>9948.1792307692322</v>
      </c>
      <c r="AC134" s="161">
        <f t="shared" si="165"/>
        <v>7422.9708974358973</v>
      </c>
      <c r="AD134" s="161">
        <f t="shared" si="165"/>
        <v>7610.9225641025641</v>
      </c>
      <c r="AE134" s="161">
        <f t="shared" si="165"/>
        <v>1027.4997435897437</v>
      </c>
      <c r="AF134" s="161">
        <f t="shared" si="165"/>
        <v>4845.7697435897426</v>
      </c>
      <c r="AG134" s="161">
        <f t="shared" si="165"/>
        <v>8585.9030769230758</v>
      </c>
      <c r="AH134" s="161">
        <f t="shared" si="165"/>
        <v>5356.8264102564099</v>
      </c>
      <c r="AI134" s="161">
        <f t="shared" si="165"/>
        <v>6264.2758974358976</v>
      </c>
      <c r="AJ134" s="161">
        <f t="shared" si="165"/>
        <v>5686.4742307692304</v>
      </c>
      <c r="AK134" s="161">
        <f t="shared" ref="AK134:BP134" si="166">AK86+AK94+AK98+AK104+AK108+AK112+AK117+AK121+AK133</f>
        <v>5386.1592307692308</v>
      </c>
      <c r="AL134" s="161">
        <f t="shared" si="166"/>
        <v>6123.6725641025641</v>
      </c>
      <c r="AM134" s="161">
        <f t="shared" si="166"/>
        <v>8503.9358974358984</v>
      </c>
      <c r="AN134" s="161">
        <f t="shared" si="166"/>
        <v>5059.7042307692309</v>
      </c>
      <c r="AO134" s="161">
        <f t="shared" si="166"/>
        <v>4634.1558974358977</v>
      </c>
      <c r="AP134" s="161">
        <f t="shared" si="166"/>
        <v>3925.5358974358978</v>
      </c>
      <c r="AQ134" s="161">
        <f t="shared" si="166"/>
        <v>0</v>
      </c>
      <c r="AR134" s="161">
        <f t="shared" si="166"/>
        <v>0</v>
      </c>
      <c r="AS134" s="161">
        <f t="shared" si="166"/>
        <v>0</v>
      </c>
      <c r="AT134" s="161">
        <f t="shared" si="166"/>
        <v>0</v>
      </c>
      <c r="AU134" s="161">
        <f t="shared" si="166"/>
        <v>0</v>
      </c>
      <c r="AV134" s="161">
        <f t="shared" si="166"/>
        <v>0</v>
      </c>
      <c r="AW134" s="161">
        <f t="shared" si="166"/>
        <v>0</v>
      </c>
      <c r="AX134" s="161">
        <f t="shared" si="166"/>
        <v>0</v>
      </c>
      <c r="AY134" s="161">
        <f t="shared" si="166"/>
        <v>0</v>
      </c>
      <c r="AZ134" s="161">
        <f t="shared" si="166"/>
        <v>0</v>
      </c>
      <c r="BA134" s="161">
        <f t="shared" si="166"/>
        <v>0</v>
      </c>
      <c r="BB134" s="161">
        <f t="shared" si="166"/>
        <v>0</v>
      </c>
      <c r="BC134" s="161">
        <f t="shared" si="166"/>
        <v>0</v>
      </c>
      <c r="BD134" s="161">
        <f t="shared" si="166"/>
        <v>0</v>
      </c>
      <c r="BE134" s="195"/>
      <c r="BF134" s="162">
        <f t="shared" si="144"/>
        <v>30436.251282051278</v>
      </c>
      <c r="BG134" s="157">
        <f t="shared" si="145"/>
        <v>27788.852948717951</v>
      </c>
      <c r="BH134" s="157">
        <f t="shared" si="146"/>
        <v>30747.144102564103</v>
      </c>
      <c r="BI134" s="157">
        <f t="shared" si="147"/>
        <v>26151.685000000001</v>
      </c>
      <c r="BJ134" s="157">
        <f t="shared" si="148"/>
        <v>29076.468333333331</v>
      </c>
      <c r="BK134" s="157">
        <f t="shared" si="149"/>
        <v>39250.434487179489</v>
      </c>
      <c r="BL134" s="157">
        <f t="shared" si="150"/>
        <v>19815.998974358972</v>
      </c>
      <c r="BM134" s="157">
        <f t="shared" si="151"/>
        <v>23460.581923076919</v>
      </c>
      <c r="BN134" s="157">
        <f t="shared" si="152"/>
        <v>22123.331923076927</v>
      </c>
      <c r="BO134" s="157">
        <f t="shared" si="153"/>
        <v>0</v>
      </c>
      <c r="BP134" s="157">
        <f t="shared" si="154"/>
        <v>0</v>
      </c>
      <c r="BQ134" s="157">
        <f t="shared" si="155"/>
        <v>0</v>
      </c>
      <c r="BR134" s="157">
        <f t="shared" si="156"/>
        <v>248850.74897435895</v>
      </c>
      <c r="BS134" s="157">
        <f t="shared" si="157"/>
        <v>88972.248333333322</v>
      </c>
      <c r="BT134" s="157">
        <f t="shared" si="158"/>
        <v>94478.587820512825</v>
      </c>
      <c r="BU134" s="157">
        <f t="shared" si="159"/>
        <v>65399.912820512822</v>
      </c>
      <c r="BV134" s="157">
        <f t="shared" si="160"/>
        <v>0</v>
      </c>
      <c r="BW134" s="157">
        <f t="shared" si="161"/>
        <v>183450.83615384612</v>
      </c>
      <c r="BX134" s="157">
        <f t="shared" si="162"/>
        <v>65399.912820512822</v>
      </c>
      <c r="BY134" s="157">
        <f>IF(Info!$O$3="Q1",$BS134,IF(Info!$O$3="Q2",$BS134+$BT134,IF(Info!$O$3="Q3",$BS134+$BT134+$BU134,$BR134)))</f>
        <v>88972.248333333322</v>
      </c>
      <c r="BZ134" s="157">
        <f>IF(Info!$O$3="Q1",$BS134,IF(Info!$O$3="Q2",$BT134,IF(Info!$O$3="Q3",$BU134,$BV134)))</f>
        <v>88972.248333333322</v>
      </c>
      <c r="CA134" s="197"/>
    </row>
    <row r="135" spans="1:79" ht="13.95" customHeight="1" x14ac:dyDescent="0.3">
      <c r="A135" s="193"/>
      <c r="B135" s="630" t="s">
        <v>427</v>
      </c>
      <c r="C135" s="194"/>
      <c r="D135" s="631">
        <f>SUM(E123:BD132)-D133</f>
        <v>1.4551915228366852E-10</v>
      </c>
      <c r="E135" s="631"/>
      <c r="F135" s="631"/>
      <c r="G135" s="632"/>
      <c r="H135" s="631"/>
      <c r="I135" s="631"/>
      <c r="J135" s="631"/>
      <c r="K135" s="631"/>
      <c r="L135" s="633">
        <f>SUM(H136:L136)</f>
        <v>-1454.0282692307683</v>
      </c>
      <c r="M135" s="634"/>
      <c r="N135" s="631"/>
      <c r="O135" s="631"/>
      <c r="P135" s="631"/>
      <c r="Q135" s="794">
        <f>SUM(M136:Q136)</f>
        <v>6157.2058974359034</v>
      </c>
      <c r="R135" s="634"/>
      <c r="S135" s="631"/>
      <c r="T135" s="631"/>
      <c r="U135" s="631"/>
      <c r="V135" s="633"/>
      <c r="W135" s="633">
        <f>SUM(S136:W136)</f>
        <v>139.39333333333343</v>
      </c>
      <c r="X135" s="631"/>
      <c r="Y135" s="631"/>
      <c r="Z135" s="631"/>
      <c r="AA135" s="633"/>
      <c r="AB135" s="633">
        <f>SUM(X136:AB136)</f>
        <v>-2480.0326923076918</v>
      </c>
      <c r="AC135" s="631"/>
      <c r="AD135" s="631"/>
      <c r="AE135" s="631"/>
      <c r="AF135" s="633"/>
      <c r="AG135" s="633">
        <f>SUM(AC136:AG136)</f>
        <v>955.46730769230999</v>
      </c>
      <c r="AH135" s="631"/>
      <c r="AI135" s="631"/>
      <c r="AJ135" s="631"/>
      <c r="AK135" s="633"/>
      <c r="AL135" s="633">
        <f>SUM(AH136:AL136)</f>
        <v>-120.27499999999691</v>
      </c>
      <c r="AM135" s="631"/>
      <c r="AN135" s="631"/>
      <c r="AO135" s="631"/>
      <c r="AP135" s="633"/>
      <c r="AQ135" s="633">
        <f>SUM(AM136:AQ136)</f>
        <v>2705.8680769230759</v>
      </c>
      <c r="AR135" s="201"/>
      <c r="AS135" s="201"/>
      <c r="AT135" s="201"/>
      <c r="AU135" s="633"/>
      <c r="AV135" s="633">
        <f>SUM(AR136:AV136)</f>
        <v>0</v>
      </c>
      <c r="AW135" s="201"/>
      <c r="AX135" s="201"/>
      <c r="AY135" s="201"/>
      <c r="AZ135" s="633"/>
      <c r="BA135" s="633">
        <f>SUM(AW136:BA136)</f>
        <v>0</v>
      </c>
      <c r="BB135" s="201"/>
      <c r="BC135" s="201"/>
      <c r="BD135" s="197"/>
      <c r="BE135" s="197"/>
      <c r="BF135" s="673"/>
      <c r="BG135" s="673"/>
      <c r="BH135" s="673"/>
      <c r="BI135" s="673"/>
      <c r="BJ135" s="673"/>
      <c r="BK135" s="673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ht="13.95" customHeight="1" x14ac:dyDescent="0.3">
      <c r="A136" s="193"/>
      <c r="B136" s="207" t="s">
        <v>174</v>
      </c>
      <c r="C136" s="208"/>
      <c r="D136" s="209">
        <f>SUM(E136:BD136)</f>
        <v>5035.4510256410404</v>
      </c>
      <c r="E136" s="210">
        <f t="shared" ref="E136:AJ136" si="167">E77-E134</f>
        <v>1473.1330128205136</v>
      </c>
      <c r="F136" s="210">
        <f t="shared" si="167"/>
        <v>-1536.0303205128193</v>
      </c>
      <c r="G136" s="210">
        <f t="shared" si="167"/>
        <v>-549.50365384615361</v>
      </c>
      <c r="H136" s="210">
        <f t="shared" si="167"/>
        <v>-2675.6003205128181</v>
      </c>
      <c r="I136" s="210">
        <f t="shared" si="167"/>
        <v>1451.5963461538449</v>
      </c>
      <c r="J136" s="210">
        <f t="shared" si="167"/>
        <v>1441.2296794871791</v>
      </c>
      <c r="K136" s="210">
        <f t="shared" si="167"/>
        <v>-560.18532051282091</v>
      </c>
      <c r="L136" s="210">
        <f t="shared" si="167"/>
        <v>-1111.0686538461532</v>
      </c>
      <c r="M136" s="210">
        <f t="shared" si="167"/>
        <v>-1047.4501538461518</v>
      </c>
      <c r="N136" s="210">
        <f t="shared" si="167"/>
        <v>4763.3065128205135</v>
      </c>
      <c r="O136" s="210">
        <f t="shared" si="167"/>
        <v>1304.9498461538469</v>
      </c>
      <c r="P136" s="210">
        <f t="shared" si="167"/>
        <v>430.04984615384728</v>
      </c>
      <c r="Q136" s="770">
        <f t="shared" si="167"/>
        <v>706.34984615384747</v>
      </c>
      <c r="R136" s="210">
        <f t="shared" si="167"/>
        <v>-255.74666666666599</v>
      </c>
      <c r="S136" s="210">
        <f t="shared" si="167"/>
        <v>1672.5933333333332</v>
      </c>
      <c r="T136" s="210">
        <f t="shared" si="167"/>
        <v>1041.7133333333322</v>
      </c>
      <c r="U136" s="210">
        <f t="shared" si="167"/>
        <v>-537.1283333333331</v>
      </c>
      <c r="V136" s="210">
        <f t="shared" si="167"/>
        <v>-1135.7858333333324</v>
      </c>
      <c r="W136" s="210">
        <f t="shared" si="167"/>
        <v>-901.9991666666665</v>
      </c>
      <c r="X136" s="210">
        <f t="shared" si="167"/>
        <v>1045.1175000000012</v>
      </c>
      <c r="Y136" s="210">
        <f t="shared" si="167"/>
        <v>88.457500000000437</v>
      </c>
      <c r="Z136" s="210">
        <f t="shared" si="167"/>
        <v>-2116.2408974358978</v>
      </c>
      <c r="AA136" s="210">
        <f t="shared" si="167"/>
        <v>-887.8458974358964</v>
      </c>
      <c r="AB136" s="210">
        <f t="shared" si="167"/>
        <v>-609.52089743589931</v>
      </c>
      <c r="AC136" s="210">
        <f t="shared" si="167"/>
        <v>164.92910256410232</v>
      </c>
      <c r="AD136" s="210">
        <f t="shared" si="167"/>
        <v>-2128.3808974358981</v>
      </c>
      <c r="AE136" s="210">
        <f t="shared" si="167"/>
        <v>3771.0085897435893</v>
      </c>
      <c r="AF136" s="210">
        <f t="shared" si="167"/>
        <v>758.3969230769253</v>
      </c>
      <c r="AG136" s="210">
        <f t="shared" si="167"/>
        <v>-1610.4864102564088</v>
      </c>
      <c r="AH136" s="210">
        <f t="shared" si="167"/>
        <v>1827.9485897435916</v>
      </c>
      <c r="AI136" s="210">
        <f t="shared" si="167"/>
        <v>100.59076923076918</v>
      </c>
      <c r="AJ136" s="210">
        <f t="shared" si="167"/>
        <v>-342.12423076923005</v>
      </c>
      <c r="AK136" s="210">
        <f t="shared" ref="AK136:BD136" si="168">AK77-AK134</f>
        <v>-1628.3092307692305</v>
      </c>
      <c r="AL136" s="210">
        <f t="shared" si="168"/>
        <v>-78.380897435897168</v>
      </c>
      <c r="AM136" s="210">
        <f t="shared" si="168"/>
        <v>-1835.4858974358976</v>
      </c>
      <c r="AN136" s="210">
        <f t="shared" si="168"/>
        <v>1631.2957692307682</v>
      </c>
      <c r="AO136" s="210">
        <f t="shared" si="168"/>
        <v>1842.127435897436</v>
      </c>
      <c r="AP136" s="210">
        <f t="shared" si="168"/>
        <v>1067.9307692307693</v>
      </c>
      <c r="AQ136" s="210">
        <f t="shared" si="168"/>
        <v>0</v>
      </c>
      <c r="AR136" s="210">
        <f t="shared" si="168"/>
        <v>0</v>
      </c>
      <c r="AS136" s="210">
        <f t="shared" si="168"/>
        <v>0</v>
      </c>
      <c r="AT136" s="210">
        <f t="shared" si="168"/>
        <v>0</v>
      </c>
      <c r="AU136" s="210">
        <f t="shared" si="168"/>
        <v>0</v>
      </c>
      <c r="AV136" s="210">
        <f t="shared" si="168"/>
        <v>0</v>
      </c>
      <c r="AW136" s="210">
        <f t="shared" si="168"/>
        <v>0</v>
      </c>
      <c r="AX136" s="210">
        <f t="shared" si="168"/>
        <v>0</v>
      </c>
      <c r="AY136" s="210">
        <f t="shared" si="168"/>
        <v>0</v>
      </c>
      <c r="AZ136" s="210">
        <f t="shared" si="168"/>
        <v>0</v>
      </c>
      <c r="BA136" s="210">
        <f t="shared" si="168"/>
        <v>0</v>
      </c>
      <c r="BB136" s="210">
        <f t="shared" si="168"/>
        <v>0</v>
      </c>
      <c r="BC136" s="210">
        <f t="shared" si="168"/>
        <v>0</v>
      </c>
      <c r="BD136" s="210">
        <f t="shared" si="168"/>
        <v>0</v>
      </c>
      <c r="BE136" s="195"/>
      <c r="BF136" s="162">
        <f>SUM(E136:H136)</f>
        <v>-3288.0012820512775</v>
      </c>
      <c r="BG136" s="157">
        <f>SUM(I136:L136)</f>
        <v>1221.5720512820499</v>
      </c>
      <c r="BH136" s="157">
        <f>SUM(M136:Q136)</f>
        <v>6157.2058974359034</v>
      </c>
      <c r="BI136" s="157">
        <f>SUM(R136:U136)</f>
        <v>1921.4316666666664</v>
      </c>
      <c r="BJ136" s="157">
        <f>SUM(V136:Y136)</f>
        <v>-904.20999999999731</v>
      </c>
      <c r="BK136" s="157">
        <f>SUM(Z136:AD136)</f>
        <v>-5577.0594871794892</v>
      </c>
      <c r="BL136" s="157">
        <f>SUM(AE136:AH136)</f>
        <v>4746.8676923076973</v>
      </c>
      <c r="BM136" s="157">
        <f>SUM(AI136:AL136)</f>
        <v>-1948.2235897435885</v>
      </c>
      <c r="BN136" s="157">
        <f>SUM(AM136:AQ136)</f>
        <v>2705.8680769230759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5035.4510256410404</v>
      </c>
      <c r="BS136" s="157">
        <f>SUM(BF136:BH136)</f>
        <v>4090.7766666666757</v>
      </c>
      <c r="BT136" s="157">
        <f>SUM(BI136:BK136)</f>
        <v>-4559.8378205128201</v>
      </c>
      <c r="BU136" s="157">
        <f>SUM(BL136:BN136)</f>
        <v>5504.5121794871848</v>
      </c>
      <c r="BV136" s="157">
        <f>SUM(BO136:BQ136)</f>
        <v>0</v>
      </c>
      <c r="BW136" s="157">
        <f>SUM(BF136:BK136)</f>
        <v>-469.06115384614441</v>
      </c>
      <c r="BX136" s="157">
        <f>SUM(BL136:BQ136)</f>
        <v>5504.5121794871848</v>
      </c>
      <c r="BY136" s="157">
        <f>IF(Info!$O$3="Q1",$BS136,IF(Info!$O$3="Q2",$BS136+$BT136,IF(Info!$O$3="Q3",$BS136+$BT136+$BU136,$BR136)))</f>
        <v>4090.7766666666757</v>
      </c>
      <c r="BZ136" s="157">
        <f>IF(Info!$O$3="Q1",$BS136,IF(Info!$O$3="Q2",$BT136,IF(Info!$O$3="Q3",$BU136,$BV136)))</f>
        <v>4090.7766666666757</v>
      </c>
      <c r="CA136" s="197"/>
    </row>
    <row r="137" spans="1:79" ht="13.95" customHeight="1" x14ac:dyDescent="0.3">
      <c r="A137" s="193"/>
      <c r="B137" s="160" t="s">
        <v>378</v>
      </c>
      <c r="C137" s="194"/>
      <c r="D137" s="211"/>
      <c r="E137" s="161">
        <f>E136</f>
        <v>1473.1330128205136</v>
      </c>
      <c r="F137" s="161">
        <f t="shared" ref="F137:AK137" si="169">E137+F136</f>
        <v>-62.897307692305731</v>
      </c>
      <c r="G137" s="161">
        <f t="shared" si="169"/>
        <v>-612.40096153845934</v>
      </c>
      <c r="H137" s="161">
        <f t="shared" si="169"/>
        <v>-3288.0012820512775</v>
      </c>
      <c r="I137" s="161">
        <f t="shared" si="169"/>
        <v>-1836.4049358974326</v>
      </c>
      <c r="J137" s="161">
        <f t="shared" si="169"/>
        <v>-395.1752564102535</v>
      </c>
      <c r="K137" s="161">
        <f t="shared" si="169"/>
        <v>-955.3605769230744</v>
      </c>
      <c r="L137" s="161">
        <f t="shared" si="169"/>
        <v>-2066.4292307692276</v>
      </c>
      <c r="M137" s="161">
        <f t="shared" si="169"/>
        <v>-3113.8793846153794</v>
      </c>
      <c r="N137" s="161">
        <f t="shared" si="169"/>
        <v>1649.4271282051341</v>
      </c>
      <c r="O137" s="161">
        <f t="shared" si="169"/>
        <v>2954.376974358981</v>
      </c>
      <c r="P137" s="161">
        <f t="shared" si="169"/>
        <v>3384.4268205128283</v>
      </c>
      <c r="Q137" s="762">
        <f t="shared" si="169"/>
        <v>4090.7766666666757</v>
      </c>
      <c r="R137" s="161">
        <f t="shared" si="169"/>
        <v>3835.0300000000097</v>
      </c>
      <c r="S137" s="161">
        <f t="shared" si="169"/>
        <v>5507.623333333343</v>
      </c>
      <c r="T137" s="161">
        <f t="shared" si="169"/>
        <v>6549.3366666666752</v>
      </c>
      <c r="U137" s="161">
        <f t="shared" si="169"/>
        <v>6012.2083333333421</v>
      </c>
      <c r="V137" s="161">
        <f t="shared" si="169"/>
        <v>4876.4225000000097</v>
      </c>
      <c r="W137" s="161">
        <f t="shared" si="169"/>
        <v>3974.4233333333432</v>
      </c>
      <c r="X137" s="161">
        <f t="shared" si="169"/>
        <v>5019.5408333333444</v>
      </c>
      <c r="Y137" s="161">
        <f t="shared" si="169"/>
        <v>5107.9983333333448</v>
      </c>
      <c r="Z137" s="161">
        <f t="shared" si="169"/>
        <v>2991.7574358974471</v>
      </c>
      <c r="AA137" s="161">
        <f t="shared" si="169"/>
        <v>2103.9115384615507</v>
      </c>
      <c r="AB137" s="161">
        <f t="shared" si="169"/>
        <v>1494.3906410256513</v>
      </c>
      <c r="AC137" s="161">
        <f t="shared" si="169"/>
        <v>1659.3197435897537</v>
      </c>
      <c r="AD137" s="161">
        <f t="shared" si="169"/>
        <v>-469.06115384614441</v>
      </c>
      <c r="AE137" s="161">
        <f t="shared" si="169"/>
        <v>3301.9474358974448</v>
      </c>
      <c r="AF137" s="161">
        <f t="shared" si="169"/>
        <v>4060.3443589743702</v>
      </c>
      <c r="AG137" s="161">
        <f t="shared" si="169"/>
        <v>2449.8579487179613</v>
      </c>
      <c r="AH137" s="161">
        <f t="shared" si="169"/>
        <v>4277.8065384615529</v>
      </c>
      <c r="AI137" s="161">
        <f t="shared" si="169"/>
        <v>4378.3973076923221</v>
      </c>
      <c r="AJ137" s="161">
        <f t="shared" si="169"/>
        <v>4036.273076923092</v>
      </c>
      <c r="AK137" s="161">
        <f t="shared" si="169"/>
        <v>2407.9638461538616</v>
      </c>
      <c r="AL137" s="161">
        <f t="shared" ref="AL137:BQ137" si="170">AK137+AL136</f>
        <v>2329.5829487179644</v>
      </c>
      <c r="AM137" s="161">
        <f t="shared" si="170"/>
        <v>494.09705128206679</v>
      </c>
      <c r="AN137" s="161">
        <f t="shared" si="170"/>
        <v>2125.392820512835</v>
      </c>
      <c r="AO137" s="161">
        <f t="shared" si="170"/>
        <v>3967.520256410271</v>
      </c>
      <c r="AP137" s="161">
        <f t="shared" si="170"/>
        <v>5035.4510256410404</v>
      </c>
      <c r="AQ137" s="161">
        <f t="shared" si="170"/>
        <v>5035.4510256410404</v>
      </c>
      <c r="AR137" s="161">
        <f t="shared" si="170"/>
        <v>5035.4510256410404</v>
      </c>
      <c r="AS137" s="161">
        <f t="shared" si="170"/>
        <v>5035.4510256410404</v>
      </c>
      <c r="AT137" s="161">
        <f t="shared" si="170"/>
        <v>5035.4510256410404</v>
      </c>
      <c r="AU137" s="161">
        <f t="shared" si="170"/>
        <v>5035.4510256410404</v>
      </c>
      <c r="AV137" s="161">
        <f t="shared" si="170"/>
        <v>5035.4510256410404</v>
      </c>
      <c r="AW137" s="161">
        <f t="shared" si="170"/>
        <v>5035.4510256410404</v>
      </c>
      <c r="AX137" s="161">
        <f t="shared" si="170"/>
        <v>5035.4510256410404</v>
      </c>
      <c r="AY137" s="161">
        <f t="shared" si="170"/>
        <v>5035.4510256410404</v>
      </c>
      <c r="AZ137" s="161">
        <f t="shared" si="170"/>
        <v>5035.4510256410404</v>
      </c>
      <c r="BA137" s="161">
        <f t="shared" si="170"/>
        <v>5035.4510256410404</v>
      </c>
      <c r="BB137" s="161">
        <f t="shared" si="170"/>
        <v>5035.4510256410404</v>
      </c>
      <c r="BC137" s="161">
        <f t="shared" si="170"/>
        <v>5035.4510256410404</v>
      </c>
      <c r="BD137" s="161">
        <f t="shared" si="170"/>
        <v>5035.4510256410404</v>
      </c>
      <c r="BE137" s="195"/>
      <c r="BF137" s="212">
        <f>BF136</f>
        <v>-3288.0012820512775</v>
      </c>
      <c r="BG137" s="161">
        <f t="shared" ref="BG137:BQ137" si="171">BF137+BG136</f>
        <v>-2066.4292307692276</v>
      </c>
      <c r="BH137" s="161">
        <f t="shared" si="171"/>
        <v>4090.7766666666757</v>
      </c>
      <c r="BI137" s="161">
        <f t="shared" si="171"/>
        <v>6012.2083333333421</v>
      </c>
      <c r="BJ137" s="161">
        <f t="shared" si="171"/>
        <v>5107.9983333333448</v>
      </c>
      <c r="BK137" s="161">
        <f t="shared" si="171"/>
        <v>-469.06115384614441</v>
      </c>
      <c r="BL137" s="161">
        <f t="shared" si="171"/>
        <v>4277.8065384615529</v>
      </c>
      <c r="BM137" s="161">
        <f t="shared" si="171"/>
        <v>2329.5829487179644</v>
      </c>
      <c r="BN137" s="161">
        <f t="shared" si="171"/>
        <v>5035.4510256410404</v>
      </c>
      <c r="BO137" s="161">
        <f t="shared" si="171"/>
        <v>5035.4510256410404</v>
      </c>
      <c r="BP137" s="161">
        <f t="shared" si="171"/>
        <v>5035.4510256410404</v>
      </c>
      <c r="BQ137" s="161">
        <f t="shared" si="171"/>
        <v>5035.4510256410404</v>
      </c>
      <c r="BR137" s="157"/>
      <c r="BS137" s="161">
        <f>BS136</f>
        <v>4090.7766666666757</v>
      </c>
      <c r="BT137" s="161">
        <f>BS137+BT136</f>
        <v>-469.06115384614441</v>
      </c>
      <c r="BU137" s="161">
        <f>BT137+BU136</f>
        <v>5035.4510256410404</v>
      </c>
      <c r="BV137" s="161">
        <f>BU137+BV136</f>
        <v>5035.4510256410404</v>
      </c>
      <c r="BW137" s="157">
        <f>BT137</f>
        <v>-469.06115384614441</v>
      </c>
      <c r="BX137" s="157">
        <f>BV137</f>
        <v>5035.4510256410404</v>
      </c>
      <c r="BY137" s="157"/>
      <c r="BZ137" s="157"/>
      <c r="CA137" s="197"/>
    </row>
    <row r="138" spans="1:79" ht="13.95" customHeight="1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685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ht="13.95" customHeight="1" x14ac:dyDescent="0.3">
      <c r="A139" s="193"/>
      <c r="B139" s="78" t="s">
        <v>379</v>
      </c>
      <c r="C139" s="194"/>
      <c r="D139" s="157">
        <f>SUM(E139:BD139)</f>
        <v>64007.20666666668</v>
      </c>
      <c r="E139" s="77">
        <f t="shared" ref="E139:AJ139" si="172">E365</f>
        <v>-644.1554166666665</v>
      </c>
      <c r="F139" s="77">
        <f t="shared" si="172"/>
        <v>850.51125000000047</v>
      </c>
      <c r="G139" s="77">
        <f t="shared" si="172"/>
        <v>204.51125000000047</v>
      </c>
      <c r="H139" s="77">
        <f t="shared" si="172"/>
        <v>-1378.8220833333344</v>
      </c>
      <c r="I139" s="77">
        <f t="shared" si="172"/>
        <v>3242.5112500000014</v>
      </c>
      <c r="J139" s="77">
        <f t="shared" si="172"/>
        <v>2293.1779166666674</v>
      </c>
      <c r="K139" s="77">
        <f t="shared" si="172"/>
        <v>1621.1779166666674</v>
      </c>
      <c r="L139" s="77">
        <f t="shared" si="172"/>
        <v>1204.5112500000005</v>
      </c>
      <c r="M139" s="77">
        <f t="shared" si="172"/>
        <v>-227.05766666666386</v>
      </c>
      <c r="N139" s="77">
        <f t="shared" si="172"/>
        <v>4732.2756666666664</v>
      </c>
      <c r="O139" s="77">
        <f t="shared" si="172"/>
        <v>3485.6090000000004</v>
      </c>
      <c r="P139" s="77">
        <f t="shared" si="172"/>
        <v>2954.2756666666664</v>
      </c>
      <c r="Q139" s="771">
        <f t="shared" si="172"/>
        <v>3204.2756666666664</v>
      </c>
      <c r="R139" s="77">
        <f t="shared" si="172"/>
        <v>-1304.8220833333307</v>
      </c>
      <c r="S139" s="77">
        <f t="shared" si="172"/>
        <v>3061.1779166666674</v>
      </c>
      <c r="T139" s="77">
        <f t="shared" si="172"/>
        <v>1615.8445833333335</v>
      </c>
      <c r="U139" s="77">
        <f t="shared" si="172"/>
        <v>1136.5112500000005</v>
      </c>
      <c r="V139" s="77">
        <f t="shared" si="172"/>
        <v>2047.8445833333335</v>
      </c>
      <c r="W139" s="77">
        <f t="shared" si="172"/>
        <v>-2471.4887499999968</v>
      </c>
      <c r="X139" s="77">
        <f t="shared" si="172"/>
        <v>1831.1779166666674</v>
      </c>
      <c r="Y139" s="77">
        <f t="shared" si="172"/>
        <v>1912.5112500000005</v>
      </c>
      <c r="Z139" s="77">
        <f t="shared" si="172"/>
        <v>-577.05766666666659</v>
      </c>
      <c r="AA139" s="77">
        <f t="shared" si="172"/>
        <v>750.94233333333341</v>
      </c>
      <c r="AB139" s="77">
        <f t="shared" si="172"/>
        <v>-1440.3909999999978</v>
      </c>
      <c r="AC139" s="77">
        <f t="shared" si="172"/>
        <v>902.27566666666644</v>
      </c>
      <c r="AD139" s="77">
        <f t="shared" si="172"/>
        <v>1142.2756666666664</v>
      </c>
      <c r="AE139" s="77">
        <f t="shared" si="172"/>
        <v>2037.8445833333335</v>
      </c>
      <c r="AF139" s="77">
        <f t="shared" si="172"/>
        <v>2037.8445833333335</v>
      </c>
      <c r="AG139" s="77">
        <f t="shared" si="172"/>
        <v>-295.48875000000044</v>
      </c>
      <c r="AH139" s="77">
        <f t="shared" si="172"/>
        <v>3699.1779166666674</v>
      </c>
      <c r="AI139" s="77">
        <f t="shared" si="172"/>
        <v>1855.8445833333335</v>
      </c>
      <c r="AJ139" s="77">
        <f t="shared" si="172"/>
        <v>1126.5112500000005</v>
      </c>
      <c r="AK139" s="77">
        <f t="shared" ref="AK139:BD139" si="173">AK365</f>
        <v>1204.5112500000005</v>
      </c>
      <c r="AL139" s="77">
        <f t="shared" si="173"/>
        <v>1621.1779166666674</v>
      </c>
      <c r="AM139" s="77">
        <f t="shared" si="173"/>
        <v>-957.05766666666386</v>
      </c>
      <c r="AN139" s="77">
        <f t="shared" si="173"/>
        <v>2590.9423333333334</v>
      </c>
      <c r="AO139" s="77">
        <f t="shared" si="173"/>
        <v>2532.2756666666664</v>
      </c>
      <c r="AP139" s="77">
        <f t="shared" si="173"/>
        <v>1802.9423333333334</v>
      </c>
      <c r="AQ139" s="77">
        <f t="shared" si="173"/>
        <v>2204.2756666666664</v>
      </c>
      <c r="AR139" s="77">
        <f t="shared" si="173"/>
        <v>-471.4887499999968</v>
      </c>
      <c r="AS139" s="77">
        <f t="shared" si="173"/>
        <v>3497.8445833333335</v>
      </c>
      <c r="AT139" s="77">
        <f t="shared" si="173"/>
        <v>2449.1779166666674</v>
      </c>
      <c r="AU139" s="77">
        <f t="shared" si="173"/>
        <v>-780.1554166666665</v>
      </c>
      <c r="AV139" s="77">
        <f t="shared" si="173"/>
        <v>-45.488749999999527</v>
      </c>
      <c r="AW139" s="77">
        <f t="shared" si="173"/>
        <v>28.511250000003201</v>
      </c>
      <c r="AX139" s="77">
        <f t="shared" si="173"/>
        <v>3757.8445833333335</v>
      </c>
      <c r="AY139" s="77">
        <f t="shared" si="173"/>
        <v>1615.8445833333335</v>
      </c>
      <c r="AZ139" s="77">
        <f t="shared" si="173"/>
        <v>-3.7243333333335613</v>
      </c>
      <c r="BA139" s="77">
        <f t="shared" si="173"/>
        <v>620.94233333333341</v>
      </c>
      <c r="BB139" s="77">
        <f t="shared" si="173"/>
        <v>-1155.7243333333317</v>
      </c>
      <c r="BC139" s="77">
        <f t="shared" si="173"/>
        <v>1975.6090000000004</v>
      </c>
      <c r="BD139" s="77">
        <f t="shared" si="173"/>
        <v>907.60900000000038</v>
      </c>
      <c r="BE139" s="195"/>
      <c r="BF139" s="163">
        <f>SUM(E139:H139)</f>
        <v>-967.95499999999993</v>
      </c>
      <c r="BG139" s="77">
        <f>SUM(I139:L139)</f>
        <v>8361.3783333333377</v>
      </c>
      <c r="BH139" s="77">
        <f>SUM(M139:Q139)</f>
        <v>14149.378333333336</v>
      </c>
      <c r="BI139" s="77">
        <f>SUM(R139:U139)</f>
        <v>4508.7116666666707</v>
      </c>
      <c r="BJ139" s="77">
        <f>SUM(V139:Y139)</f>
        <v>3320.0450000000046</v>
      </c>
      <c r="BK139" s="77">
        <f>SUM(Z139:AD139)</f>
        <v>778.04500000000189</v>
      </c>
      <c r="BL139" s="77">
        <f>SUM(AE139:AH139)</f>
        <v>7479.378333333334</v>
      </c>
      <c r="BM139" s="77">
        <f>SUM(AI139:AL139)</f>
        <v>5808.0450000000019</v>
      </c>
      <c r="BN139" s="77">
        <f>SUM(AM139:AQ139)</f>
        <v>8173.3783333333358</v>
      </c>
      <c r="BO139" s="77">
        <f>SUM(AR139:AU139)</f>
        <v>4695.3783333333377</v>
      </c>
      <c r="BP139" s="77">
        <f>SUM(AV139:AY139)</f>
        <v>5356.7116666666707</v>
      </c>
      <c r="BQ139" s="77">
        <f>SUM(AZ139:BD139)</f>
        <v>2344.7116666666689</v>
      </c>
      <c r="BR139" s="161">
        <f>SUM(BF139:BQ139)</f>
        <v>64007.206666666694</v>
      </c>
      <c r="BS139" s="77">
        <f>SUM(BF139:BH139)</f>
        <v>21542.801666666674</v>
      </c>
      <c r="BT139" s="77">
        <f>SUM(BI139:BK139)</f>
        <v>8606.8016666666772</v>
      </c>
      <c r="BU139" s="77">
        <f>SUM(BL139:BN139)</f>
        <v>21460.801666666674</v>
      </c>
      <c r="BV139" s="77">
        <f>SUM(BO139:BQ139)</f>
        <v>12396.801666666677</v>
      </c>
      <c r="BW139" s="77">
        <f>SUM(BF139:BK139)</f>
        <v>30149.603333333351</v>
      </c>
      <c r="BX139" s="77">
        <f>SUM(BL139:BQ139)</f>
        <v>33857.603333333347</v>
      </c>
      <c r="BY139" s="77">
        <f>IF(Info!$O$3="Q1",$BS139,IF(Info!$O$3="Q2",$BS139+$BT139,IF(Info!$O$3="Q3",$BS139+$BT139+$BU139,$BR139)))</f>
        <v>21542.801666666674</v>
      </c>
      <c r="BZ139" s="77">
        <f>IF(Info!$O$3="Q1",$BS139,IF(Info!$O$3="Q2",$BT139,IF(Info!$O$3="Q3",$BU139,$BV139)))</f>
        <v>21542.801666666674</v>
      </c>
      <c r="CA139" s="197"/>
    </row>
    <row r="140" spans="1:79" ht="13.95" customHeight="1" x14ac:dyDescent="0.3">
      <c r="A140" s="193"/>
      <c r="B140" s="78" t="s">
        <v>380</v>
      </c>
      <c r="C140" s="194"/>
      <c r="D140" s="157">
        <f>SUM(E140:BD140)</f>
        <v>-58971.755641025666</v>
      </c>
      <c r="E140" s="77">
        <f t="shared" ref="E140:AJ140" si="174">E136-E139</f>
        <v>2117.2884294871801</v>
      </c>
      <c r="F140" s="77">
        <f t="shared" si="174"/>
        <v>-2386.5415705128198</v>
      </c>
      <c r="G140" s="77">
        <f t="shared" si="174"/>
        <v>-754.01490384615408</v>
      </c>
      <c r="H140" s="77">
        <f t="shared" si="174"/>
        <v>-1296.7782371794838</v>
      </c>
      <c r="I140" s="77">
        <f t="shared" si="174"/>
        <v>-1790.9149038461564</v>
      </c>
      <c r="J140" s="77">
        <f t="shared" si="174"/>
        <v>-851.94823717948839</v>
      </c>
      <c r="K140" s="77">
        <f t="shared" si="174"/>
        <v>-2181.3632371794884</v>
      </c>
      <c r="L140" s="77">
        <f t="shared" si="174"/>
        <v>-2315.5799038461537</v>
      </c>
      <c r="M140" s="77">
        <f t="shared" si="174"/>
        <v>-820.39248717948794</v>
      </c>
      <c r="N140" s="77">
        <f t="shared" si="174"/>
        <v>31.030846153847051</v>
      </c>
      <c r="O140" s="77">
        <f t="shared" si="174"/>
        <v>-2180.6591538461535</v>
      </c>
      <c r="P140" s="77">
        <f t="shared" si="174"/>
        <v>-2524.2258205128192</v>
      </c>
      <c r="Q140" s="771">
        <f t="shared" si="174"/>
        <v>-2497.925820512819</v>
      </c>
      <c r="R140" s="77">
        <f t="shared" si="174"/>
        <v>1049.0754166666648</v>
      </c>
      <c r="S140" s="77">
        <f t="shared" si="174"/>
        <v>-1388.5845833333342</v>
      </c>
      <c r="T140" s="77">
        <f t="shared" si="174"/>
        <v>-574.13125000000127</v>
      </c>
      <c r="U140" s="77">
        <f t="shared" si="174"/>
        <v>-1673.6395833333336</v>
      </c>
      <c r="V140" s="77">
        <f t="shared" si="174"/>
        <v>-3183.630416666666</v>
      </c>
      <c r="W140" s="77">
        <f t="shared" si="174"/>
        <v>1569.4895833333303</v>
      </c>
      <c r="X140" s="77">
        <f t="shared" si="174"/>
        <v>-786.06041666666624</v>
      </c>
      <c r="Y140" s="77">
        <f t="shared" si="174"/>
        <v>-1824.05375</v>
      </c>
      <c r="Z140" s="77">
        <f t="shared" si="174"/>
        <v>-1539.1832307692312</v>
      </c>
      <c r="AA140" s="77">
        <f t="shared" si="174"/>
        <v>-1638.7882307692298</v>
      </c>
      <c r="AB140" s="77">
        <f t="shared" si="174"/>
        <v>830.87010256409849</v>
      </c>
      <c r="AC140" s="77">
        <f t="shared" si="174"/>
        <v>-737.34656410256412</v>
      </c>
      <c r="AD140" s="77">
        <f t="shared" si="174"/>
        <v>-3270.6565641025645</v>
      </c>
      <c r="AE140" s="77">
        <f t="shared" si="174"/>
        <v>1733.1640064102558</v>
      </c>
      <c r="AF140" s="77">
        <f t="shared" si="174"/>
        <v>-1279.4476602564082</v>
      </c>
      <c r="AG140" s="77">
        <f t="shared" si="174"/>
        <v>-1314.9976602564084</v>
      </c>
      <c r="AH140" s="77">
        <f t="shared" si="174"/>
        <v>-1871.2293269230759</v>
      </c>
      <c r="AI140" s="77">
        <f t="shared" si="174"/>
        <v>-1755.2538141025643</v>
      </c>
      <c r="AJ140" s="77">
        <f t="shared" si="174"/>
        <v>-1468.6354807692305</v>
      </c>
      <c r="AK140" s="77">
        <f t="shared" ref="AK140:BP140" si="175">AK136-AK139</f>
        <v>-2832.8204807692309</v>
      </c>
      <c r="AL140" s="77">
        <f t="shared" si="175"/>
        <v>-1699.5588141025646</v>
      </c>
      <c r="AM140" s="77">
        <f t="shared" si="175"/>
        <v>-878.42823076923378</v>
      </c>
      <c r="AN140" s="77">
        <f t="shared" si="175"/>
        <v>-959.64656410256521</v>
      </c>
      <c r="AO140" s="77">
        <f t="shared" si="175"/>
        <v>-690.14823076923039</v>
      </c>
      <c r="AP140" s="77">
        <f t="shared" si="175"/>
        <v>-735.01156410256408</v>
      </c>
      <c r="AQ140" s="77">
        <f t="shared" si="175"/>
        <v>-2204.2756666666664</v>
      </c>
      <c r="AR140" s="77">
        <f t="shared" si="175"/>
        <v>471.4887499999968</v>
      </c>
      <c r="AS140" s="77">
        <f t="shared" si="175"/>
        <v>-3497.8445833333335</v>
      </c>
      <c r="AT140" s="77">
        <f t="shared" si="175"/>
        <v>-2449.1779166666674</v>
      </c>
      <c r="AU140" s="77">
        <f t="shared" si="175"/>
        <v>780.1554166666665</v>
      </c>
      <c r="AV140" s="77">
        <f t="shared" si="175"/>
        <v>45.488749999999527</v>
      </c>
      <c r="AW140" s="77">
        <f t="shared" si="175"/>
        <v>-28.511250000003201</v>
      </c>
      <c r="AX140" s="77">
        <f t="shared" si="175"/>
        <v>-3757.8445833333335</v>
      </c>
      <c r="AY140" s="77">
        <f t="shared" si="175"/>
        <v>-1615.8445833333335</v>
      </c>
      <c r="AZ140" s="77">
        <f t="shared" si="175"/>
        <v>3.7243333333335613</v>
      </c>
      <c r="BA140" s="77">
        <f t="shared" si="175"/>
        <v>-620.94233333333341</v>
      </c>
      <c r="BB140" s="77">
        <f t="shared" si="175"/>
        <v>1155.7243333333317</v>
      </c>
      <c r="BC140" s="77">
        <f t="shared" si="175"/>
        <v>-1975.6090000000004</v>
      </c>
      <c r="BD140" s="77">
        <f t="shared" si="175"/>
        <v>-907.60900000000038</v>
      </c>
      <c r="BE140" s="195"/>
      <c r="BF140" s="163">
        <f>SUM(E140:H140)</f>
        <v>-2320.0462820512776</v>
      </c>
      <c r="BG140" s="77">
        <f>SUM(I140:L140)</f>
        <v>-7139.8062820512869</v>
      </c>
      <c r="BH140" s="77">
        <f>SUM(M140:Q140)</f>
        <v>-7992.1724358974325</v>
      </c>
      <c r="BI140" s="77">
        <f>SUM(R140:U140)</f>
        <v>-2587.2800000000043</v>
      </c>
      <c r="BJ140" s="77">
        <f>SUM(V140:Y140)</f>
        <v>-4224.2550000000019</v>
      </c>
      <c r="BK140" s="77">
        <f>SUM(Z140:AD140)</f>
        <v>-6355.1044871794911</v>
      </c>
      <c r="BL140" s="77">
        <f>SUM(AE140:AH140)</f>
        <v>-2732.5106410256367</v>
      </c>
      <c r="BM140" s="77">
        <f>SUM(AI140:AL140)</f>
        <v>-7756.2685897435904</v>
      </c>
      <c r="BN140" s="77">
        <f>SUM(AM140:AQ140)</f>
        <v>-5467.5102564102599</v>
      </c>
      <c r="BO140" s="77">
        <f>SUM(AR140:AU140)</f>
        <v>-4695.3783333333377</v>
      </c>
      <c r="BP140" s="77">
        <f>SUM(AV140:AY140)</f>
        <v>-5356.7116666666707</v>
      </c>
      <c r="BQ140" s="77">
        <f>SUM(AZ140:BD140)</f>
        <v>-2344.7116666666689</v>
      </c>
      <c r="BR140" s="77">
        <f>SUM(BF140:BQ140)</f>
        <v>-58971.755641025651</v>
      </c>
      <c r="BS140" s="77">
        <f>SUM(BF140:BH140)</f>
        <v>-17452.024999999998</v>
      </c>
      <c r="BT140" s="77">
        <f>SUM(BI140:BK140)</f>
        <v>-13166.639487179498</v>
      </c>
      <c r="BU140" s="77">
        <f>SUM(BL140:BN140)</f>
        <v>-15956.289487179487</v>
      </c>
      <c r="BV140" s="77">
        <f>SUM(BO140:BQ140)</f>
        <v>-12396.801666666677</v>
      </c>
      <c r="BW140" s="77">
        <f>SUM(BF140:BK140)</f>
        <v>-30618.664487179492</v>
      </c>
      <c r="BX140" s="77">
        <f>SUM(BL140:BQ140)</f>
        <v>-28353.091153846166</v>
      </c>
      <c r="BY140" s="77">
        <f>IF(Info!$O$3="Q1",$BS140,IF(Info!$O$3="Q2",$BS140+$BT140,IF(Info!$O$3="Q3",$BS140+$BT140+$BU140,$BR140)))</f>
        <v>-17452.024999999998</v>
      </c>
      <c r="BZ140" s="77">
        <f>IF(Info!$O$3="Q1",$BS140,IF(Info!$O$3="Q2",$BT140,IF(Info!$O$3="Q3",$BU140,$BV140)))</f>
        <v>-17452.024999999998</v>
      </c>
      <c r="CA140" s="197"/>
    </row>
    <row r="141" spans="1:79" ht="13.95" customHeight="1" x14ac:dyDescent="0.3">
      <c r="A141" s="193"/>
      <c r="B141" s="78" t="s">
        <v>378</v>
      </c>
      <c r="C141" s="194"/>
      <c r="D141" s="46"/>
      <c r="E141" s="77">
        <f>E140</f>
        <v>2117.2884294871801</v>
      </c>
      <c r="F141" s="77">
        <f t="shared" ref="F141:AK141" si="176">E141+F140</f>
        <v>-269.25314102563971</v>
      </c>
      <c r="G141" s="77">
        <f t="shared" si="176"/>
        <v>-1023.2680448717938</v>
      </c>
      <c r="H141" s="77">
        <f t="shared" si="176"/>
        <v>-2320.0462820512776</v>
      </c>
      <c r="I141" s="77">
        <f t="shared" si="176"/>
        <v>-4110.961185897434</v>
      </c>
      <c r="J141" s="77">
        <f t="shared" si="176"/>
        <v>-4962.9094230769224</v>
      </c>
      <c r="K141" s="77">
        <f t="shared" si="176"/>
        <v>-7144.2726602564107</v>
      </c>
      <c r="L141" s="77">
        <f t="shared" si="176"/>
        <v>-9459.8525641025644</v>
      </c>
      <c r="M141" s="77">
        <f t="shared" si="176"/>
        <v>-10280.245051282052</v>
      </c>
      <c r="N141" s="77">
        <f t="shared" si="176"/>
        <v>-10249.214205128206</v>
      </c>
      <c r="O141" s="77">
        <f t="shared" si="176"/>
        <v>-12429.873358974361</v>
      </c>
      <c r="P141" s="77">
        <f t="shared" si="176"/>
        <v>-14954.099179487181</v>
      </c>
      <c r="Q141" s="771">
        <f t="shared" si="176"/>
        <v>-17452.025000000001</v>
      </c>
      <c r="R141" s="77">
        <f t="shared" si="176"/>
        <v>-16402.949583333335</v>
      </c>
      <c r="S141" s="77">
        <f t="shared" si="176"/>
        <v>-17791.534166666668</v>
      </c>
      <c r="T141" s="77">
        <f t="shared" si="176"/>
        <v>-18365.66541666667</v>
      </c>
      <c r="U141" s="77">
        <f t="shared" si="176"/>
        <v>-20039.305000000004</v>
      </c>
      <c r="V141" s="77">
        <f t="shared" si="176"/>
        <v>-23222.935416666671</v>
      </c>
      <c r="W141" s="77">
        <f t="shared" si="176"/>
        <v>-21653.445833333339</v>
      </c>
      <c r="X141" s="77">
        <f t="shared" si="176"/>
        <v>-22439.506250000006</v>
      </c>
      <c r="Y141" s="77">
        <f t="shared" si="176"/>
        <v>-24263.560000000005</v>
      </c>
      <c r="Z141" s="77">
        <f t="shared" si="176"/>
        <v>-25802.743230769236</v>
      </c>
      <c r="AA141" s="77">
        <f t="shared" si="176"/>
        <v>-27441.531461538467</v>
      </c>
      <c r="AB141" s="77">
        <f t="shared" si="176"/>
        <v>-26610.661358974368</v>
      </c>
      <c r="AC141" s="77">
        <f t="shared" si="176"/>
        <v>-27348.007923076933</v>
      </c>
      <c r="AD141" s="77">
        <f t="shared" si="176"/>
        <v>-30618.6644871795</v>
      </c>
      <c r="AE141" s="77">
        <f t="shared" si="176"/>
        <v>-28885.500480769246</v>
      </c>
      <c r="AF141" s="77">
        <f t="shared" si="176"/>
        <v>-30164.948141025656</v>
      </c>
      <c r="AG141" s="77">
        <f t="shared" si="176"/>
        <v>-31479.945801282065</v>
      </c>
      <c r="AH141" s="77">
        <f t="shared" si="176"/>
        <v>-33351.175128205141</v>
      </c>
      <c r="AI141" s="77">
        <f t="shared" si="176"/>
        <v>-35106.428942307706</v>
      </c>
      <c r="AJ141" s="77">
        <f t="shared" si="176"/>
        <v>-36575.064423076939</v>
      </c>
      <c r="AK141" s="77">
        <f t="shared" si="176"/>
        <v>-39407.88490384617</v>
      </c>
      <c r="AL141" s="77">
        <f t="shared" ref="AL141:BQ141" si="177">AK141+AL140</f>
        <v>-41107.443717948736</v>
      </c>
      <c r="AM141" s="77">
        <f t="shared" si="177"/>
        <v>-41985.87194871797</v>
      </c>
      <c r="AN141" s="77">
        <f t="shared" si="177"/>
        <v>-42945.518512820534</v>
      </c>
      <c r="AO141" s="77">
        <f t="shared" si="177"/>
        <v>-43635.666743589762</v>
      </c>
      <c r="AP141" s="77">
        <f t="shared" si="177"/>
        <v>-44370.678307692324</v>
      </c>
      <c r="AQ141" s="77">
        <f t="shared" si="177"/>
        <v>-46574.953974358992</v>
      </c>
      <c r="AR141" s="77">
        <f t="shared" si="177"/>
        <v>-46103.465224358995</v>
      </c>
      <c r="AS141" s="77">
        <f t="shared" si="177"/>
        <v>-49601.309807692327</v>
      </c>
      <c r="AT141" s="77">
        <f t="shared" si="177"/>
        <v>-52050.487724358994</v>
      </c>
      <c r="AU141" s="77">
        <f t="shared" si="177"/>
        <v>-51270.332307692326</v>
      </c>
      <c r="AV141" s="77">
        <f t="shared" si="177"/>
        <v>-51224.843557692329</v>
      </c>
      <c r="AW141" s="77">
        <f t="shared" si="177"/>
        <v>-51253.354807692333</v>
      </c>
      <c r="AX141" s="77">
        <f t="shared" si="177"/>
        <v>-55011.199391025664</v>
      </c>
      <c r="AY141" s="77">
        <f t="shared" si="177"/>
        <v>-56627.043974358996</v>
      </c>
      <c r="AZ141" s="77">
        <f t="shared" si="177"/>
        <v>-56623.319641025664</v>
      </c>
      <c r="BA141" s="77">
        <f t="shared" si="177"/>
        <v>-57244.261974358997</v>
      </c>
      <c r="BB141" s="77">
        <f t="shared" si="177"/>
        <v>-56088.537641025665</v>
      </c>
      <c r="BC141" s="77">
        <f t="shared" si="177"/>
        <v>-58064.146641025669</v>
      </c>
      <c r="BD141" s="77">
        <f t="shared" si="177"/>
        <v>-58971.755641025666</v>
      </c>
      <c r="BE141" s="195"/>
      <c r="BF141" s="213">
        <f>BF140</f>
        <v>-2320.0462820512776</v>
      </c>
      <c r="BG141" s="214">
        <f t="shared" ref="BG141:BQ141" si="178">BF141+BG140</f>
        <v>-9459.8525641025644</v>
      </c>
      <c r="BH141" s="214">
        <f t="shared" si="178"/>
        <v>-17452.024999999998</v>
      </c>
      <c r="BI141" s="214">
        <f t="shared" si="178"/>
        <v>-20039.305</v>
      </c>
      <c r="BJ141" s="214">
        <f t="shared" si="178"/>
        <v>-24263.56</v>
      </c>
      <c r="BK141" s="214">
        <f t="shared" si="178"/>
        <v>-30618.664487179492</v>
      </c>
      <c r="BL141" s="214">
        <f t="shared" si="178"/>
        <v>-33351.175128205126</v>
      </c>
      <c r="BM141" s="214">
        <f t="shared" si="178"/>
        <v>-41107.443717948714</v>
      </c>
      <c r="BN141" s="214">
        <f t="shared" si="178"/>
        <v>-46574.95397435897</v>
      </c>
      <c r="BO141" s="214">
        <f t="shared" si="178"/>
        <v>-51270.332307692312</v>
      </c>
      <c r="BP141" s="214">
        <f t="shared" si="178"/>
        <v>-56627.043974358981</v>
      </c>
      <c r="BQ141" s="214">
        <f t="shared" si="178"/>
        <v>-58971.755641025651</v>
      </c>
      <c r="BR141" s="77"/>
      <c r="BS141" s="214">
        <f>BS140</f>
        <v>-17452.024999999998</v>
      </c>
      <c r="BT141" s="214">
        <f>BS141+BT140</f>
        <v>-30618.664487179496</v>
      </c>
      <c r="BU141" s="214">
        <f>BT141+BU140</f>
        <v>-46574.953974358985</v>
      </c>
      <c r="BV141" s="214">
        <f>BU141+BV140</f>
        <v>-58971.755641025666</v>
      </c>
      <c r="BW141" s="77">
        <f>BT141</f>
        <v>-30618.664487179496</v>
      </c>
      <c r="BX141" s="77">
        <f>BV141</f>
        <v>-58971.755641025666</v>
      </c>
      <c r="CA141" s="197"/>
    </row>
    <row r="142" spans="1:79" ht="13.95" customHeight="1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772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ht="13.95" customHeight="1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772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ht="13.95" customHeight="1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ht="13.95" customHeight="1" x14ac:dyDescent="0.3">
      <c r="A145" s="193"/>
      <c r="B145" s="375" t="s">
        <v>383</v>
      </c>
      <c r="C145" s="194"/>
      <c r="D145" s="157">
        <f>SUM(E145:BD145)</f>
        <v>0</v>
      </c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755"/>
      <c r="R145" s="372"/>
      <c r="S145" s="372"/>
      <c r="T145" s="372"/>
      <c r="U145" s="372"/>
      <c r="V145" s="372"/>
      <c r="W145" s="372"/>
      <c r="X145" s="372"/>
      <c r="Y145" s="372"/>
      <c r="Z145" s="372"/>
      <c r="AA145" s="372"/>
      <c r="AB145" s="372"/>
      <c r="AC145" s="372"/>
      <c r="AD145" s="372"/>
      <c r="AE145" s="372"/>
      <c r="AF145" s="372"/>
      <c r="AG145" s="372"/>
      <c r="AH145" s="372"/>
      <c r="AI145" s="372"/>
      <c r="AJ145" s="372"/>
      <c r="AK145" s="372"/>
      <c r="AL145" s="372"/>
      <c r="AM145" s="372"/>
      <c r="AN145" s="372"/>
      <c r="AO145" s="372"/>
      <c r="AP145" s="372"/>
      <c r="AQ145" s="372"/>
      <c r="AR145" s="372"/>
      <c r="AS145" s="372"/>
      <c r="AT145" s="372"/>
      <c r="AU145" s="372"/>
      <c r="AV145" s="372"/>
      <c r="AW145" s="372"/>
      <c r="AX145" s="372"/>
      <c r="AY145" s="372"/>
      <c r="AZ145" s="372"/>
      <c r="BA145" s="372"/>
      <c r="BB145" s="372"/>
      <c r="BC145" s="372"/>
      <c r="BD145" s="372"/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ht="13.95" customHeight="1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9">SUM(E145:E145)</f>
        <v>0</v>
      </c>
      <c r="F146" s="161">
        <f t="shared" si="179"/>
        <v>0</v>
      </c>
      <c r="G146" s="161">
        <f t="shared" si="179"/>
        <v>0</v>
      </c>
      <c r="H146" s="161">
        <f t="shared" si="179"/>
        <v>0</v>
      </c>
      <c r="I146" s="161">
        <f t="shared" si="179"/>
        <v>0</v>
      </c>
      <c r="J146" s="161">
        <f t="shared" si="179"/>
        <v>0</v>
      </c>
      <c r="K146" s="161">
        <f t="shared" si="179"/>
        <v>0</v>
      </c>
      <c r="L146" s="161">
        <f t="shared" si="179"/>
        <v>0</v>
      </c>
      <c r="M146" s="161">
        <f t="shared" si="179"/>
        <v>0</v>
      </c>
      <c r="N146" s="161">
        <f t="shared" si="179"/>
        <v>0</v>
      </c>
      <c r="O146" s="161">
        <f t="shared" si="179"/>
        <v>0</v>
      </c>
      <c r="P146" s="161">
        <f t="shared" si="179"/>
        <v>0</v>
      </c>
      <c r="Q146" s="762">
        <f t="shared" si="179"/>
        <v>0</v>
      </c>
      <c r="R146" s="161">
        <f t="shared" si="179"/>
        <v>0</v>
      </c>
      <c r="S146" s="161">
        <f t="shared" si="179"/>
        <v>0</v>
      </c>
      <c r="T146" s="161">
        <f t="shared" si="179"/>
        <v>0</v>
      </c>
      <c r="U146" s="161">
        <f t="shared" si="179"/>
        <v>0</v>
      </c>
      <c r="V146" s="161">
        <f t="shared" si="179"/>
        <v>0</v>
      </c>
      <c r="W146" s="161">
        <f t="shared" si="179"/>
        <v>0</v>
      </c>
      <c r="X146" s="161">
        <f t="shared" si="179"/>
        <v>0</v>
      </c>
      <c r="Y146" s="161">
        <f t="shared" si="179"/>
        <v>0</v>
      </c>
      <c r="Z146" s="161">
        <f t="shared" si="179"/>
        <v>0</v>
      </c>
      <c r="AA146" s="161">
        <f t="shared" si="179"/>
        <v>0</v>
      </c>
      <c r="AB146" s="161">
        <f t="shared" si="179"/>
        <v>0</v>
      </c>
      <c r="AC146" s="161">
        <f t="shared" si="179"/>
        <v>0</v>
      </c>
      <c r="AD146" s="161">
        <f t="shared" si="179"/>
        <v>0</v>
      </c>
      <c r="AE146" s="161">
        <f t="shared" si="179"/>
        <v>0</v>
      </c>
      <c r="AF146" s="161">
        <f t="shared" si="179"/>
        <v>0</v>
      </c>
      <c r="AG146" s="161">
        <f t="shared" si="179"/>
        <v>0</v>
      </c>
      <c r="AH146" s="161">
        <f t="shared" si="179"/>
        <v>0</v>
      </c>
      <c r="AI146" s="161">
        <f t="shared" si="179"/>
        <v>0</v>
      </c>
      <c r="AJ146" s="161">
        <f t="shared" si="179"/>
        <v>0</v>
      </c>
      <c r="AK146" s="161">
        <f t="shared" ref="AK146:BP146" si="180">SUM(AK145:AK145)</f>
        <v>0</v>
      </c>
      <c r="AL146" s="161">
        <f t="shared" si="180"/>
        <v>0</v>
      </c>
      <c r="AM146" s="161">
        <f t="shared" si="180"/>
        <v>0</v>
      </c>
      <c r="AN146" s="161">
        <f t="shared" si="180"/>
        <v>0</v>
      </c>
      <c r="AO146" s="161">
        <f t="shared" si="180"/>
        <v>0</v>
      </c>
      <c r="AP146" s="161">
        <f t="shared" si="180"/>
        <v>0</v>
      </c>
      <c r="AQ146" s="161">
        <f t="shared" si="180"/>
        <v>0</v>
      </c>
      <c r="AR146" s="161">
        <f t="shared" si="180"/>
        <v>0</v>
      </c>
      <c r="AS146" s="161">
        <f t="shared" si="180"/>
        <v>0</v>
      </c>
      <c r="AT146" s="161">
        <f t="shared" si="180"/>
        <v>0</v>
      </c>
      <c r="AU146" s="161">
        <f t="shared" si="180"/>
        <v>0</v>
      </c>
      <c r="AV146" s="161">
        <f t="shared" si="180"/>
        <v>0</v>
      </c>
      <c r="AW146" s="161">
        <f t="shared" si="180"/>
        <v>0</v>
      </c>
      <c r="AX146" s="161">
        <f t="shared" si="180"/>
        <v>0</v>
      </c>
      <c r="AY146" s="161">
        <f t="shared" si="180"/>
        <v>0</v>
      </c>
      <c r="AZ146" s="161">
        <f t="shared" si="180"/>
        <v>0</v>
      </c>
      <c r="BA146" s="161">
        <f t="shared" si="180"/>
        <v>0</v>
      </c>
      <c r="BB146" s="161">
        <f t="shared" si="180"/>
        <v>0</v>
      </c>
      <c r="BC146" s="161">
        <f t="shared" si="180"/>
        <v>0</v>
      </c>
      <c r="BD146" s="161">
        <f t="shared" si="180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ht="13.95" customHeight="1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ht="13.95" customHeight="1" x14ac:dyDescent="0.3">
      <c r="A148" s="193"/>
      <c r="B148" s="207" t="s">
        <v>385</v>
      </c>
      <c r="C148" s="667"/>
      <c r="D148" s="209">
        <f>SUM(E148:BD148)</f>
        <v>5035.4510256410404</v>
      </c>
      <c r="E148" s="210">
        <f t="shared" ref="E148:AJ148" si="181">E136-E146</f>
        <v>1473.1330128205136</v>
      </c>
      <c r="F148" s="210">
        <f t="shared" si="181"/>
        <v>-1536.0303205128193</v>
      </c>
      <c r="G148" s="210">
        <f t="shared" si="181"/>
        <v>-549.50365384615361</v>
      </c>
      <c r="H148" s="210">
        <f t="shared" si="181"/>
        <v>-2675.6003205128181</v>
      </c>
      <c r="I148" s="210">
        <f t="shared" si="181"/>
        <v>1451.5963461538449</v>
      </c>
      <c r="J148" s="210">
        <f t="shared" si="181"/>
        <v>1441.2296794871791</v>
      </c>
      <c r="K148" s="210">
        <f t="shared" si="181"/>
        <v>-560.18532051282091</v>
      </c>
      <c r="L148" s="210">
        <f t="shared" si="181"/>
        <v>-1111.0686538461532</v>
      </c>
      <c r="M148" s="210">
        <f t="shared" si="181"/>
        <v>-1047.4501538461518</v>
      </c>
      <c r="N148" s="210">
        <f t="shared" si="181"/>
        <v>4763.3065128205135</v>
      </c>
      <c r="O148" s="210">
        <f t="shared" si="181"/>
        <v>1304.9498461538469</v>
      </c>
      <c r="P148" s="210">
        <f t="shared" si="181"/>
        <v>430.04984615384728</v>
      </c>
      <c r="Q148" s="770">
        <f t="shared" si="181"/>
        <v>706.34984615384747</v>
      </c>
      <c r="R148" s="210">
        <f t="shared" si="181"/>
        <v>-255.74666666666599</v>
      </c>
      <c r="S148" s="210">
        <f t="shared" si="181"/>
        <v>1672.5933333333332</v>
      </c>
      <c r="T148" s="210">
        <f t="shared" si="181"/>
        <v>1041.7133333333322</v>
      </c>
      <c r="U148" s="210">
        <f t="shared" si="181"/>
        <v>-537.1283333333331</v>
      </c>
      <c r="V148" s="210">
        <f t="shared" si="181"/>
        <v>-1135.7858333333324</v>
      </c>
      <c r="W148" s="210">
        <f t="shared" si="181"/>
        <v>-901.9991666666665</v>
      </c>
      <c r="X148" s="210">
        <f t="shared" si="181"/>
        <v>1045.1175000000012</v>
      </c>
      <c r="Y148" s="210">
        <f t="shared" si="181"/>
        <v>88.457500000000437</v>
      </c>
      <c r="Z148" s="210">
        <f t="shared" si="181"/>
        <v>-2116.2408974358978</v>
      </c>
      <c r="AA148" s="210">
        <f t="shared" si="181"/>
        <v>-887.8458974358964</v>
      </c>
      <c r="AB148" s="210">
        <f t="shared" si="181"/>
        <v>-609.52089743589931</v>
      </c>
      <c r="AC148" s="210">
        <f t="shared" si="181"/>
        <v>164.92910256410232</v>
      </c>
      <c r="AD148" s="210">
        <f t="shared" si="181"/>
        <v>-2128.3808974358981</v>
      </c>
      <c r="AE148" s="210">
        <f t="shared" si="181"/>
        <v>3771.0085897435893</v>
      </c>
      <c r="AF148" s="210">
        <f t="shared" si="181"/>
        <v>758.3969230769253</v>
      </c>
      <c r="AG148" s="210">
        <f t="shared" si="181"/>
        <v>-1610.4864102564088</v>
      </c>
      <c r="AH148" s="210">
        <f t="shared" si="181"/>
        <v>1827.9485897435916</v>
      </c>
      <c r="AI148" s="210">
        <f t="shared" si="181"/>
        <v>100.59076923076918</v>
      </c>
      <c r="AJ148" s="210">
        <f t="shared" si="181"/>
        <v>-342.12423076923005</v>
      </c>
      <c r="AK148" s="210">
        <f t="shared" ref="AK148:BD148" si="182">AK136-AK146</f>
        <v>-1628.3092307692305</v>
      </c>
      <c r="AL148" s="210">
        <f t="shared" si="182"/>
        <v>-78.380897435897168</v>
      </c>
      <c r="AM148" s="210">
        <f t="shared" si="182"/>
        <v>-1835.4858974358976</v>
      </c>
      <c r="AN148" s="210">
        <f t="shared" si="182"/>
        <v>1631.2957692307682</v>
      </c>
      <c r="AO148" s="210">
        <f t="shared" si="182"/>
        <v>1842.127435897436</v>
      </c>
      <c r="AP148" s="210">
        <f t="shared" si="182"/>
        <v>1067.9307692307693</v>
      </c>
      <c r="AQ148" s="210">
        <f t="shared" si="182"/>
        <v>0</v>
      </c>
      <c r="AR148" s="210">
        <f t="shared" si="182"/>
        <v>0</v>
      </c>
      <c r="AS148" s="210">
        <f t="shared" si="182"/>
        <v>0</v>
      </c>
      <c r="AT148" s="210">
        <f t="shared" si="182"/>
        <v>0</v>
      </c>
      <c r="AU148" s="210">
        <f t="shared" si="182"/>
        <v>0</v>
      </c>
      <c r="AV148" s="210">
        <f t="shared" si="182"/>
        <v>0</v>
      </c>
      <c r="AW148" s="210">
        <f t="shared" si="182"/>
        <v>0</v>
      </c>
      <c r="AX148" s="210">
        <f t="shared" si="182"/>
        <v>0</v>
      </c>
      <c r="AY148" s="210">
        <f t="shared" si="182"/>
        <v>0</v>
      </c>
      <c r="AZ148" s="210">
        <f t="shared" si="182"/>
        <v>0</v>
      </c>
      <c r="BA148" s="210">
        <f t="shared" si="182"/>
        <v>0</v>
      </c>
      <c r="BB148" s="210">
        <f t="shared" si="182"/>
        <v>0</v>
      </c>
      <c r="BC148" s="210">
        <f t="shared" si="182"/>
        <v>0</v>
      </c>
      <c r="BD148" s="210">
        <f t="shared" si="182"/>
        <v>0</v>
      </c>
      <c r="BE148" s="195"/>
      <c r="BF148" s="162">
        <f>SUM(E148:H148)</f>
        <v>-3288.0012820512775</v>
      </c>
      <c r="BG148" s="157">
        <f>SUM(I148:L148)</f>
        <v>1221.5720512820499</v>
      </c>
      <c r="BH148" s="157">
        <f>SUM(M148:Q148)</f>
        <v>6157.2058974359034</v>
      </c>
      <c r="BI148" s="157">
        <f>SUM(R148:U148)</f>
        <v>1921.4316666666664</v>
      </c>
      <c r="BJ148" s="157">
        <f>SUM(V148:Y148)</f>
        <v>-904.20999999999731</v>
      </c>
      <c r="BK148" s="157">
        <f>SUM(Z148:AD148)</f>
        <v>-5577.0594871794892</v>
      </c>
      <c r="BL148" s="157">
        <f>SUM(AE148:AH148)</f>
        <v>4746.8676923076973</v>
      </c>
      <c r="BM148" s="157">
        <f>SUM(AI148:AL148)</f>
        <v>-1948.2235897435885</v>
      </c>
      <c r="BN148" s="157">
        <f>SUM(AM148:AQ148)</f>
        <v>2705.8680769230759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5035.4510256410404</v>
      </c>
      <c r="BS148" s="157">
        <f>SUM(BF148:BH148)</f>
        <v>4090.7766666666757</v>
      </c>
      <c r="BT148" s="157">
        <f>SUM(BI148:BK148)</f>
        <v>-4559.8378205128201</v>
      </c>
      <c r="BU148" s="157">
        <f>SUM(BL148:BN148)</f>
        <v>5504.5121794871848</v>
      </c>
      <c r="BV148" s="157">
        <f>SUM(BO148:BQ148)</f>
        <v>0</v>
      </c>
      <c r="BW148" s="157">
        <f>SUM(BF148:BK148)</f>
        <v>-469.06115384614441</v>
      </c>
      <c r="BX148" s="157">
        <f>SUM(BL148:BQ148)</f>
        <v>5504.5121794871848</v>
      </c>
      <c r="BY148" s="157">
        <f>IF(Info!$O$3="Q1",$BS148,IF(Info!$O$3="Q2",$BS148+$BT148,IF(Info!$O$3="Q3",$BS148+$BT148+$BU148,$BR148)))</f>
        <v>4090.7766666666757</v>
      </c>
      <c r="BZ148" s="157">
        <f>IF(Info!$O$3="Q1",$BS148,IF(Info!$O$3="Q2",$BT148,IF(Info!$O$3="Q3",$BU148,$BV148)))</f>
        <v>4090.7766666666757</v>
      </c>
      <c r="CA148" s="197"/>
    </row>
    <row r="149" spans="1:79" ht="13.95" customHeight="1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773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13.95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774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13.95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ht="13.95" customHeight="1" x14ac:dyDescent="0.3">
      <c r="A152" s="223"/>
      <c r="B152" s="160" t="s">
        <v>387</v>
      </c>
      <c r="C152" s="225"/>
      <c r="D152" s="227">
        <f t="shared" ref="D152:AI152" si="183">IF(D73=0,0,D136/D74)</f>
        <v>1.9833496368219461E-2</v>
      </c>
      <c r="E152" s="228">
        <f t="shared" si="183"/>
        <v>0.19420167811579159</v>
      </c>
      <c r="F152" s="228">
        <f t="shared" si="183"/>
        <v>-0.31921382411987309</v>
      </c>
      <c r="G152" s="228">
        <f t="shared" si="183"/>
        <v>-9.0556378952083211E-2</v>
      </c>
      <c r="H152" s="228">
        <f t="shared" si="183"/>
        <v>-0.30815421381827601</v>
      </c>
      <c r="I152" s="228">
        <f t="shared" si="183"/>
        <v>0.16393882728034839</v>
      </c>
      <c r="J152" s="228">
        <f t="shared" si="183"/>
        <v>0.17331151572147657</v>
      </c>
      <c r="K152" s="228">
        <f t="shared" si="183"/>
        <v>-9.3522949313332507E-2</v>
      </c>
      <c r="L152" s="228">
        <f t="shared" si="183"/>
        <v>-0.18991733787662171</v>
      </c>
      <c r="M152" s="228">
        <f t="shared" si="183"/>
        <v>-0.11874617949904885</v>
      </c>
      <c r="N152" s="228">
        <f t="shared" si="183"/>
        <v>0.44345579501184024</v>
      </c>
      <c r="O152" s="228">
        <f t="shared" si="183"/>
        <v>0.21463049725802652</v>
      </c>
      <c r="P152" s="228">
        <f t="shared" si="183"/>
        <v>8.1676487081198026E-2</v>
      </c>
      <c r="Q152" s="775">
        <f t="shared" si="183"/>
        <v>0.11778713979386578</v>
      </c>
      <c r="R152" s="228">
        <f t="shared" si="183"/>
        <v>-2.8273541092981379E-2</v>
      </c>
      <c r="S152" s="228">
        <f t="shared" si="183"/>
        <v>0.22026524733188838</v>
      </c>
      <c r="T152" s="228">
        <f t="shared" si="183"/>
        <v>0.1591327272981872</v>
      </c>
      <c r="U152" s="228">
        <f t="shared" si="183"/>
        <v>-0.1098884499780923</v>
      </c>
      <c r="V152" s="228">
        <f t="shared" si="183"/>
        <v>-0.21658080406801189</v>
      </c>
      <c r="W152" s="228">
        <f t="shared" si="183"/>
        <v>-0.10516385717755644</v>
      </c>
      <c r="X152" s="228">
        <f t="shared" si="183"/>
        <v>0.13256183409436847</v>
      </c>
      <c r="Y152" s="228">
        <f t="shared" si="183"/>
        <v>1.3678272153146615E-2</v>
      </c>
      <c r="Z152" s="228">
        <f t="shared" si="183"/>
        <v>-0.4477924288321864</v>
      </c>
      <c r="AA152" s="228">
        <f t="shared" si="183"/>
        <v>-0.13579085864428697</v>
      </c>
      <c r="AB152" s="228">
        <f t="shared" si="183"/>
        <v>-6.5268572387992857E-2</v>
      </c>
      <c r="AC152" s="228">
        <f t="shared" si="183"/>
        <v>2.1735803392783554E-2</v>
      </c>
      <c r="AD152" s="228">
        <f t="shared" si="183"/>
        <v>-0.38821061960664199</v>
      </c>
      <c r="AE152" s="228">
        <f t="shared" si="183"/>
        <v>0.78587100986110392</v>
      </c>
      <c r="AF152" s="228">
        <f t="shared" si="183"/>
        <v>0.13532733199885652</v>
      </c>
      <c r="AG152" s="228">
        <f t="shared" si="183"/>
        <v>-0.23088031686371072</v>
      </c>
      <c r="AH152" s="228">
        <f t="shared" si="183"/>
        <v>0.25441974031804632</v>
      </c>
      <c r="AI152" s="228">
        <f t="shared" si="183"/>
        <v>1.5804065426471753E-2</v>
      </c>
      <c r="AJ152" s="228">
        <f t="shared" ref="AJ152:BD152" si="184">IF(AJ73=0,0,AJ136/AJ74)</f>
        <v>-6.4016060095096694E-2</v>
      </c>
      <c r="AK152" s="228">
        <f t="shared" si="184"/>
        <v>-0.43330873525266583</v>
      </c>
      <c r="AL152" s="228">
        <f t="shared" si="184"/>
        <v>-1.2965610554091903E-2</v>
      </c>
      <c r="AM152" s="228">
        <f t="shared" si="184"/>
        <v>-0.27524925543955453</v>
      </c>
      <c r="AN152" s="228">
        <f t="shared" si="184"/>
        <v>0.24380447903613336</v>
      </c>
      <c r="AO152" s="228">
        <f t="shared" si="184"/>
        <v>0.28444206979272102</v>
      </c>
      <c r="AP152" s="228">
        <f t="shared" si="184"/>
        <v>0.2138656049032274</v>
      </c>
      <c r="AQ152" s="228">
        <f t="shared" si="184"/>
        <v>0</v>
      </c>
      <c r="AR152" s="228">
        <f t="shared" si="184"/>
        <v>0</v>
      </c>
      <c r="AS152" s="228">
        <f t="shared" si="184"/>
        <v>0</v>
      </c>
      <c r="AT152" s="228">
        <f t="shared" si="184"/>
        <v>0</v>
      </c>
      <c r="AU152" s="228">
        <f t="shared" si="184"/>
        <v>0</v>
      </c>
      <c r="AV152" s="228">
        <f t="shared" si="184"/>
        <v>0</v>
      </c>
      <c r="AW152" s="228">
        <f t="shared" si="184"/>
        <v>0</v>
      </c>
      <c r="AX152" s="228">
        <f t="shared" si="184"/>
        <v>0</v>
      </c>
      <c r="AY152" s="228">
        <f t="shared" si="184"/>
        <v>0</v>
      </c>
      <c r="AZ152" s="228">
        <f t="shared" si="184"/>
        <v>0</v>
      </c>
      <c r="BA152" s="228">
        <f t="shared" si="184"/>
        <v>0</v>
      </c>
      <c r="BB152" s="228">
        <f t="shared" si="184"/>
        <v>0</v>
      </c>
      <c r="BC152" s="228">
        <f t="shared" si="184"/>
        <v>0</v>
      </c>
      <c r="BD152" s="228">
        <f t="shared" si="184"/>
        <v>0</v>
      </c>
      <c r="BE152" s="226"/>
      <c r="BF152" s="229">
        <f t="shared" ref="BF152:BX152" si="185">IF(BF73=0,0,BF136/BF74)</f>
        <v>-0.12111282613248651</v>
      </c>
      <c r="BG152" s="228">
        <f t="shared" si="185"/>
        <v>4.2108037068814046E-2</v>
      </c>
      <c r="BH152" s="228">
        <f t="shared" si="185"/>
        <v>0.16684228004113075</v>
      </c>
      <c r="BI152" s="228">
        <f t="shared" si="185"/>
        <v>6.8443831494781185E-2</v>
      </c>
      <c r="BJ152" s="228">
        <f t="shared" si="185"/>
        <v>-3.2095758504746448E-2</v>
      </c>
      <c r="BK152" s="228">
        <f t="shared" si="185"/>
        <v>-0.16562223083309854</v>
      </c>
      <c r="BL152" s="228">
        <f t="shared" si="185"/>
        <v>0.19325381506668726</v>
      </c>
      <c r="BM152" s="228">
        <f t="shared" si="185"/>
        <v>-9.0562994514870182E-2</v>
      </c>
      <c r="BN152" s="228">
        <f t="shared" si="185"/>
        <v>0.10897926944577659</v>
      </c>
      <c r="BO152" s="228">
        <f t="shared" si="185"/>
        <v>0</v>
      </c>
      <c r="BP152" s="228">
        <f t="shared" si="185"/>
        <v>0</v>
      </c>
      <c r="BQ152" s="228">
        <f t="shared" si="185"/>
        <v>0</v>
      </c>
      <c r="BR152" s="228">
        <f t="shared" si="185"/>
        <v>1.9833496368219461E-2</v>
      </c>
      <c r="BS152" s="228">
        <f t="shared" si="185"/>
        <v>4.395705670073239E-2</v>
      </c>
      <c r="BT152" s="228">
        <f t="shared" si="185"/>
        <v>-5.0710645115872054E-2</v>
      </c>
      <c r="BU152" s="228">
        <f t="shared" si="185"/>
        <v>7.7632844205240845E-2</v>
      </c>
      <c r="BV152" s="228">
        <f t="shared" si="185"/>
        <v>0</v>
      </c>
      <c r="BW152" s="228">
        <f t="shared" si="185"/>
        <v>-2.563430996590477E-3</v>
      </c>
      <c r="BX152" s="228">
        <f t="shared" si="185"/>
        <v>7.7632844205240845E-2</v>
      </c>
      <c r="BY152" s="228">
        <f>IF(Info!$O$3="Q1",$BS152,IF(Info!$O$3="Q2",$BS152+$BT152,IF(Info!$O$3="Q3",$BS152+$BT152+$BU152,$BR152)))</f>
        <v>4.395705670073239E-2</v>
      </c>
      <c r="BZ152" s="228">
        <f>IF(Info!$O$3="Q1",$BS152,IF(Info!$O$3="Q2",$BT152,IF(Info!$O$3="Q3",$BU152,$BV152)))</f>
        <v>4.395705670073239E-2</v>
      </c>
      <c r="CA152" s="225"/>
    </row>
    <row r="153" spans="1:79" ht="13.95" customHeight="1" x14ac:dyDescent="0.3">
      <c r="A153" s="223"/>
      <c r="B153" s="160" t="s">
        <v>388</v>
      </c>
      <c r="C153" s="225"/>
      <c r="D153" s="230"/>
      <c r="E153" s="228">
        <f t="shared" ref="E153:AJ153" si="186">IF(E73=0,0,E137/E78)</f>
        <v>0.19420167811579159</v>
      </c>
      <c r="F153" s="228">
        <f t="shared" si="186"/>
        <v>-5.0733863837310531E-3</v>
      </c>
      <c r="G153" s="228">
        <f t="shared" si="186"/>
        <v>-3.3164452510578285E-2</v>
      </c>
      <c r="H153" s="228">
        <f t="shared" si="186"/>
        <v>-0.12111282613248651</v>
      </c>
      <c r="I153" s="228">
        <f t="shared" si="186"/>
        <v>-5.100735182444209E-2</v>
      </c>
      <c r="J153" s="228">
        <f t="shared" si="186"/>
        <v>-8.9166942327109609E-3</v>
      </c>
      <c r="K153" s="228">
        <f t="shared" si="186"/>
        <v>-1.8990080720576969E-2</v>
      </c>
      <c r="L153" s="228">
        <f t="shared" si="186"/>
        <v>-3.6796260431166287E-2</v>
      </c>
      <c r="M153" s="228">
        <f t="shared" si="186"/>
        <v>-4.7920882614790911E-2</v>
      </c>
      <c r="N153" s="228">
        <f t="shared" si="186"/>
        <v>2.1782976478498303E-2</v>
      </c>
      <c r="O153" s="228">
        <f t="shared" si="186"/>
        <v>3.6116676875030389E-2</v>
      </c>
      <c r="P153" s="228">
        <f t="shared" si="186"/>
        <v>3.8871883055022344E-2</v>
      </c>
      <c r="Q153" s="775">
        <f t="shared" si="186"/>
        <v>4.3957056700732383E-2</v>
      </c>
      <c r="R153" s="228">
        <f t="shared" si="186"/>
        <v>3.7558393786476824E-2</v>
      </c>
      <c r="S153" s="228">
        <f t="shared" si="186"/>
        <v>5.0205309975713833E-2</v>
      </c>
      <c r="T153" s="228">
        <f t="shared" si="186"/>
        <v>5.6339252278028169E-2</v>
      </c>
      <c r="U153" s="228">
        <f t="shared" si="186"/>
        <v>4.963182953174524E-2</v>
      </c>
      <c r="V153" s="228">
        <f t="shared" si="186"/>
        <v>3.8585303076949629E-2</v>
      </c>
      <c r="W153" s="228">
        <f t="shared" si="186"/>
        <v>2.9449467600484096E-2</v>
      </c>
      <c r="X153" s="228">
        <f t="shared" si="186"/>
        <v>3.5140660383979574E-2</v>
      </c>
      <c r="Y153" s="228">
        <f t="shared" si="186"/>
        <v>3.4211058007006599E-2</v>
      </c>
      <c r="Z153" s="228">
        <f t="shared" si="186"/>
        <v>1.9422665124713995E-2</v>
      </c>
      <c r="AA153" s="228">
        <f t="shared" si="186"/>
        <v>1.3102550221957441E-2</v>
      </c>
      <c r="AB153" s="228">
        <f t="shared" si="186"/>
        <v>8.7951204414007163E-3</v>
      </c>
      <c r="AC153" s="228">
        <f t="shared" si="186"/>
        <v>9.3483206232989561E-3</v>
      </c>
      <c r="AD153" s="228">
        <f t="shared" si="186"/>
        <v>-2.5634309965904766E-3</v>
      </c>
      <c r="AE153" s="228">
        <f t="shared" si="186"/>
        <v>1.7584100829351065E-2</v>
      </c>
      <c r="AF153" s="228">
        <f t="shared" si="186"/>
        <v>2.0996229836340873E-2</v>
      </c>
      <c r="AG153" s="228">
        <f t="shared" si="186"/>
        <v>1.222728877532008E-2</v>
      </c>
      <c r="AH153" s="228">
        <f t="shared" si="186"/>
        <v>2.0611500755254638E-2</v>
      </c>
      <c r="AI153" s="228">
        <f t="shared" si="186"/>
        <v>2.0468455758729076E-2</v>
      </c>
      <c r="AJ153" s="228">
        <f t="shared" si="186"/>
        <v>1.8409131349409209E-2</v>
      </c>
      <c r="AK153" s="228">
        <f t="shared" ref="AK153:BD153" si="187">IF(AK73=0,0,AK137/AK78)</f>
        <v>1.0797477245251636E-2</v>
      </c>
      <c r="AL153" s="228">
        <f t="shared" si="187"/>
        <v>1.0170319827457639E-2</v>
      </c>
      <c r="AM153" s="228">
        <f t="shared" si="187"/>
        <v>2.0960700309706347E-3</v>
      </c>
      <c r="AN153" s="228">
        <f t="shared" si="187"/>
        <v>8.7675272058180664E-3</v>
      </c>
      <c r="AO153" s="228">
        <f t="shared" si="187"/>
        <v>1.5940683375021279E-2</v>
      </c>
      <c r="AP153" s="228">
        <f t="shared" si="187"/>
        <v>1.9833496368219461E-2</v>
      </c>
      <c r="AQ153" s="228">
        <f t="shared" si="187"/>
        <v>0</v>
      </c>
      <c r="AR153" s="228">
        <f t="shared" si="187"/>
        <v>0</v>
      </c>
      <c r="AS153" s="228">
        <f t="shared" si="187"/>
        <v>0</v>
      </c>
      <c r="AT153" s="228">
        <f t="shared" si="187"/>
        <v>0</v>
      </c>
      <c r="AU153" s="228">
        <f t="shared" si="187"/>
        <v>0</v>
      </c>
      <c r="AV153" s="228">
        <f t="shared" si="187"/>
        <v>0</v>
      </c>
      <c r="AW153" s="228">
        <f t="shared" si="187"/>
        <v>0</v>
      </c>
      <c r="AX153" s="228">
        <f t="shared" si="187"/>
        <v>0</v>
      </c>
      <c r="AY153" s="228">
        <f t="shared" si="187"/>
        <v>0</v>
      </c>
      <c r="AZ153" s="228">
        <f t="shared" si="187"/>
        <v>0</v>
      </c>
      <c r="BA153" s="228">
        <f t="shared" si="187"/>
        <v>0</v>
      </c>
      <c r="BB153" s="228">
        <f t="shared" si="187"/>
        <v>0</v>
      </c>
      <c r="BC153" s="228">
        <f t="shared" si="187"/>
        <v>0</v>
      </c>
      <c r="BD153" s="228">
        <f t="shared" si="187"/>
        <v>0</v>
      </c>
      <c r="BE153" s="226"/>
      <c r="BF153" s="229">
        <f t="shared" ref="BF153:BX153" si="188">IF(BF73=0,0,BF137/BF78)</f>
        <v>-0.12111282613248651</v>
      </c>
      <c r="BG153" s="228">
        <f t="shared" si="188"/>
        <v>-7.123057420803823E-2</v>
      </c>
      <c r="BH153" s="228">
        <f t="shared" si="188"/>
        <v>0.11084808882060451</v>
      </c>
      <c r="BI153" s="228">
        <f t="shared" si="188"/>
        <v>0.21416248166246862</v>
      </c>
      <c r="BJ153" s="228">
        <f t="shared" si="188"/>
        <v>0.18131305885725094</v>
      </c>
      <c r="BK153" s="228">
        <f t="shared" si="188"/>
        <v>-1.3929733917260875E-2</v>
      </c>
      <c r="BL153" s="228">
        <f t="shared" si="188"/>
        <v>0.17415746282850614</v>
      </c>
      <c r="BM153" s="228">
        <f t="shared" si="188"/>
        <v>0.10829044926740007</v>
      </c>
      <c r="BN153" s="228">
        <f t="shared" si="188"/>
        <v>0.20280359518796578</v>
      </c>
      <c r="BO153" s="228">
        <f t="shared" si="188"/>
        <v>0</v>
      </c>
      <c r="BP153" s="228">
        <f t="shared" si="188"/>
        <v>0</v>
      </c>
      <c r="BQ153" s="228">
        <f t="shared" si="188"/>
        <v>0</v>
      </c>
      <c r="BR153" s="228">
        <f t="shared" si="188"/>
        <v>0</v>
      </c>
      <c r="BS153" s="228">
        <f t="shared" si="188"/>
        <v>4.395705670073239E-2</v>
      </c>
      <c r="BT153" s="228">
        <f t="shared" si="188"/>
        <v>-5.2164999385127617E-3</v>
      </c>
      <c r="BU153" s="228">
        <f t="shared" si="188"/>
        <v>7.1017443913282421E-2</v>
      </c>
      <c r="BV153" s="228">
        <f t="shared" si="188"/>
        <v>0</v>
      </c>
      <c r="BW153" s="228">
        <f t="shared" si="188"/>
        <v>-2.563430996590477E-3</v>
      </c>
      <c r="BX153" s="228">
        <f t="shared" si="188"/>
        <v>7.1017443913282421E-2</v>
      </c>
      <c r="BY153" s="228">
        <f>IF(Info!$O$3="Q1",$BS153,IF(Info!$O$3="Q2",$BS153+$BT153,IF(Info!$O$3="Q3",$BS153+$BT153+$BU153,$BR153)))</f>
        <v>4.395705670073239E-2</v>
      </c>
      <c r="BZ153" s="228">
        <f>IF(Info!$O$3="Q1",$BS153,IF(Info!$O$3="Q2",$BT153,IF(Info!$O$3="Q3",$BU153,$BV153)))</f>
        <v>4.395705670073239E-2</v>
      </c>
      <c r="CA153" s="225"/>
    </row>
    <row r="154" spans="1:79" ht="13.95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3.95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3.95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776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ht="13.95" customHeight="1" x14ac:dyDescent="0.3">
      <c r="A157" s="223"/>
      <c r="B157" s="78" t="s">
        <v>37</v>
      </c>
      <c r="C157" s="225"/>
      <c r="D157" s="227">
        <f t="shared" ref="D157:AI157" si="189">(IF(D$73=0,0,D82/D$74))</f>
        <v>0.24345238142128242</v>
      </c>
      <c r="E157" s="228">
        <f t="shared" si="189"/>
        <v>0.1464884045393125</v>
      </c>
      <c r="F157" s="228">
        <f t="shared" si="189"/>
        <v>0.17356909062570353</v>
      </c>
      <c r="G157" s="228">
        <f t="shared" si="189"/>
        <v>0.26459755276927088</v>
      </c>
      <c r="H157" s="228">
        <f t="shared" si="189"/>
        <v>0.71148648648648627</v>
      </c>
      <c r="I157" s="228">
        <f t="shared" si="189"/>
        <v>0.19262521881529168</v>
      </c>
      <c r="J157" s="228">
        <f t="shared" si="189"/>
        <v>0.14632327888565988</v>
      </c>
      <c r="K157" s="228">
        <f t="shared" si="189"/>
        <v>0.14698279580065055</v>
      </c>
      <c r="L157" s="228">
        <f t="shared" si="189"/>
        <v>0.2345872629919106</v>
      </c>
      <c r="M157" s="228">
        <f t="shared" si="189"/>
        <v>0.61662525625643583</v>
      </c>
      <c r="N157" s="228">
        <f t="shared" si="189"/>
        <v>0.13216236345580934</v>
      </c>
      <c r="O157" s="228">
        <f t="shared" si="189"/>
        <v>8.9605508787030649E-2</v>
      </c>
      <c r="P157" s="228">
        <f t="shared" si="189"/>
        <v>0.10255858342539337</v>
      </c>
      <c r="Q157" s="775">
        <f t="shared" si="189"/>
        <v>0.16568744615213582</v>
      </c>
      <c r="R157" s="228">
        <f t="shared" si="189"/>
        <v>0.48691928623348951</v>
      </c>
      <c r="S157" s="228">
        <f t="shared" si="189"/>
        <v>0.12947844934017394</v>
      </c>
      <c r="T157" s="228">
        <f t="shared" si="189"/>
        <v>8.6523589415219787E-2</v>
      </c>
      <c r="U157" s="228">
        <f t="shared" si="189"/>
        <v>9.4763815034617505E-2</v>
      </c>
      <c r="V157" s="228">
        <f t="shared" si="189"/>
        <v>0.13592245351978388</v>
      </c>
      <c r="W157" s="228">
        <f t="shared" si="189"/>
        <v>0.45955015788195286</v>
      </c>
      <c r="X157" s="228">
        <f t="shared" si="189"/>
        <v>0.15961440892947742</v>
      </c>
      <c r="Y157" s="228">
        <f t="shared" si="189"/>
        <v>0.11714844963088289</v>
      </c>
      <c r="Z157" s="228">
        <f t="shared" si="189"/>
        <v>0.13000583657930606</v>
      </c>
      <c r="AA157" s="228">
        <f t="shared" si="189"/>
        <v>0.20775936783074178</v>
      </c>
      <c r="AB157" s="228">
        <f t="shared" si="189"/>
        <v>0.41316427502523129</v>
      </c>
      <c r="AC157" s="228">
        <f t="shared" si="189"/>
        <v>0.16378708206486645</v>
      </c>
      <c r="AD157" s="228">
        <f t="shared" si="189"/>
        <v>0.15627788206503979</v>
      </c>
      <c r="AE157" s="228">
        <f t="shared" si="189"/>
        <v>9.3028910025858724E-2</v>
      </c>
      <c r="AF157" s="228">
        <f t="shared" si="189"/>
        <v>9.6785130111524134E-2</v>
      </c>
      <c r="AG157" s="228">
        <f t="shared" si="189"/>
        <v>0.61576249925333004</v>
      </c>
      <c r="AH157" s="228">
        <f t="shared" si="189"/>
        <v>0.10928665128692268</v>
      </c>
      <c r="AI157" s="228">
        <f t="shared" si="189"/>
        <v>0.14950823793114285</v>
      </c>
      <c r="AJ157" s="228">
        <f t="shared" ref="AJ157:BD157" si="190">(IF(AJ$73=0,0,AJ82/AJ$74))</f>
        <v>0.12050108993610073</v>
      </c>
      <c r="AK157" s="228">
        <f t="shared" si="190"/>
        <v>0.1500858203494019</v>
      </c>
      <c r="AL157" s="228">
        <f t="shared" si="190"/>
        <v>0.10322082612501464</v>
      </c>
      <c r="AM157" s="228">
        <f t="shared" si="190"/>
        <v>0.75483808081338244</v>
      </c>
      <c r="AN157" s="228">
        <f t="shared" si="190"/>
        <v>0.22537737259004637</v>
      </c>
      <c r="AO157" s="228">
        <f t="shared" si="190"/>
        <v>0.15737421411972402</v>
      </c>
      <c r="AP157" s="228">
        <f t="shared" si="190"/>
        <v>0.10718004859683319</v>
      </c>
      <c r="AQ157" s="228">
        <f t="shared" si="190"/>
        <v>0</v>
      </c>
      <c r="AR157" s="228">
        <f t="shared" si="190"/>
        <v>0</v>
      </c>
      <c r="AS157" s="228">
        <f t="shared" si="190"/>
        <v>0</v>
      </c>
      <c r="AT157" s="228">
        <f t="shared" si="190"/>
        <v>0</v>
      </c>
      <c r="AU157" s="228">
        <f t="shared" si="190"/>
        <v>0</v>
      </c>
      <c r="AV157" s="228">
        <f t="shared" si="190"/>
        <v>0</v>
      </c>
      <c r="AW157" s="228">
        <f t="shared" si="190"/>
        <v>0</v>
      </c>
      <c r="AX157" s="228">
        <f t="shared" si="190"/>
        <v>0</v>
      </c>
      <c r="AY157" s="228">
        <f t="shared" si="190"/>
        <v>0</v>
      </c>
      <c r="AZ157" s="228">
        <f t="shared" si="190"/>
        <v>0</v>
      </c>
      <c r="BA157" s="228">
        <f t="shared" si="190"/>
        <v>0</v>
      </c>
      <c r="BB157" s="228">
        <f t="shared" si="190"/>
        <v>0</v>
      </c>
      <c r="BC157" s="228">
        <f t="shared" si="190"/>
        <v>0</v>
      </c>
      <c r="BD157" s="228">
        <f t="shared" si="190"/>
        <v>0</v>
      </c>
      <c r="BE157" s="225"/>
      <c r="BF157" s="228">
        <f t="shared" ref="BF157:BX157" si="191">(IF(BF$73=0,0,BF82/BF$74))</f>
        <v>0.35838774138296198</v>
      </c>
      <c r="BG157" s="47">
        <f t="shared" si="191"/>
        <v>0.17839104390921537</v>
      </c>
      <c r="BH157" s="47">
        <f t="shared" si="191"/>
        <v>0.24217199327450561</v>
      </c>
      <c r="BI157" s="47">
        <f t="shared" si="191"/>
        <v>0.22858879817999067</v>
      </c>
      <c r="BJ157" s="47">
        <f t="shared" si="191"/>
        <v>0.23677193077942219</v>
      </c>
      <c r="BK157" s="47">
        <f t="shared" si="191"/>
        <v>0.23552138744631332</v>
      </c>
      <c r="BL157" s="47">
        <f t="shared" si="191"/>
        <v>0.24708842344677465</v>
      </c>
      <c r="BM157" s="47">
        <f t="shared" si="191"/>
        <v>0.1293953901691392</v>
      </c>
      <c r="BN157" s="47">
        <f t="shared" si="191"/>
        <v>0.32606769448874712</v>
      </c>
      <c r="BO157" s="47">
        <f t="shared" si="191"/>
        <v>0</v>
      </c>
      <c r="BP157" s="47">
        <f t="shared" si="191"/>
        <v>0</v>
      </c>
      <c r="BQ157" s="47">
        <f t="shared" si="191"/>
        <v>0</v>
      </c>
      <c r="BR157" s="47">
        <f t="shared" si="191"/>
        <v>0.24345238142128242</v>
      </c>
      <c r="BS157" s="47">
        <f t="shared" si="191"/>
        <v>0.25619197312788833</v>
      </c>
      <c r="BT157" s="47">
        <f t="shared" si="191"/>
        <v>0.23374880100090362</v>
      </c>
      <c r="BU157" s="47">
        <f t="shared" si="191"/>
        <v>0.23903726742019271</v>
      </c>
      <c r="BV157" s="47">
        <f t="shared" si="191"/>
        <v>0</v>
      </c>
      <c r="BW157" s="47">
        <f t="shared" si="191"/>
        <v>0.24516321365884663</v>
      </c>
      <c r="BX157" s="47">
        <f t="shared" si="191"/>
        <v>0.23903726742019271</v>
      </c>
      <c r="BY157" s="47">
        <f>IF(Info!$O$3="Q1",$BS157,IF(Info!$O$3="Q2",$BS157+$BT157,IF(Info!$O$3="Q3",$BS157+$BT157+$BU157,$BR157)))</f>
        <v>0.25619197312788833</v>
      </c>
      <c r="BZ157" s="47">
        <f>IF(Info!$O$3="Q1",$BS157,IF(Info!$O$3="Q2",$BT157,IF(Info!$O$3="Q3",$BU157,$BV157)))</f>
        <v>0.25619197312788833</v>
      </c>
      <c r="CA157" s="225"/>
    </row>
    <row r="158" spans="1:79" ht="13.95" customHeight="1" x14ac:dyDescent="0.3">
      <c r="A158" s="223"/>
      <c r="B158" s="78" t="s">
        <v>39</v>
      </c>
      <c r="C158" s="225"/>
      <c r="D158" s="227">
        <f t="shared" ref="D158:AI158" si="192">(IF(D$73=0,0,D83/D$74))</f>
        <v>7.7633207318869631E-3</v>
      </c>
      <c r="E158" s="228">
        <f t="shared" si="192"/>
        <v>0</v>
      </c>
      <c r="F158" s="228">
        <f t="shared" si="192"/>
        <v>3.532895762256897E-2</v>
      </c>
      <c r="G158" s="228">
        <f t="shared" si="192"/>
        <v>0</v>
      </c>
      <c r="H158" s="228">
        <f t="shared" si="192"/>
        <v>4.606879606879606E-3</v>
      </c>
      <c r="I158" s="228">
        <f t="shared" si="192"/>
        <v>1.1858377096391665E-2</v>
      </c>
      <c r="J158" s="228">
        <f t="shared" si="192"/>
        <v>1.262651568293416E-2</v>
      </c>
      <c r="K158" s="228">
        <f t="shared" si="192"/>
        <v>2.8381503051011579E-2</v>
      </c>
      <c r="L158" s="228">
        <f t="shared" si="192"/>
        <v>1.7947874245227785E-2</v>
      </c>
      <c r="M158" s="228">
        <f t="shared" si="192"/>
        <v>0</v>
      </c>
      <c r="N158" s="228">
        <f t="shared" si="192"/>
        <v>6.0513902681231376E-3</v>
      </c>
      <c r="O158" s="228">
        <f t="shared" si="192"/>
        <v>0</v>
      </c>
      <c r="P158" s="228">
        <f t="shared" si="192"/>
        <v>1.2345014671575128E-2</v>
      </c>
      <c r="Q158" s="775">
        <f t="shared" si="192"/>
        <v>7.5039604235568767E-3</v>
      </c>
      <c r="R158" s="228">
        <f t="shared" si="192"/>
        <v>0</v>
      </c>
      <c r="S158" s="228">
        <f t="shared" si="192"/>
        <v>0</v>
      </c>
      <c r="T158" s="228">
        <f t="shared" si="192"/>
        <v>9.9294373446138524E-3</v>
      </c>
      <c r="U158" s="228">
        <f t="shared" si="192"/>
        <v>1.3298031038968346E-2</v>
      </c>
      <c r="V158" s="228">
        <f t="shared" si="192"/>
        <v>1.2394724296837755E-2</v>
      </c>
      <c r="W158" s="228">
        <f t="shared" si="192"/>
        <v>0</v>
      </c>
      <c r="X158" s="228">
        <f t="shared" si="192"/>
        <v>5.4540842212075086E-3</v>
      </c>
      <c r="Y158" s="228">
        <f t="shared" si="192"/>
        <v>0</v>
      </c>
      <c r="Z158" s="228">
        <f t="shared" si="192"/>
        <v>9.0987157762209645E-3</v>
      </c>
      <c r="AA158" s="228">
        <f t="shared" si="192"/>
        <v>6.5765995411674735E-3</v>
      </c>
      <c r="AB158" s="228">
        <f t="shared" si="192"/>
        <v>6.9603146062202012E-3</v>
      </c>
      <c r="AC158" s="228">
        <f t="shared" si="192"/>
        <v>1.7132539964944189E-2</v>
      </c>
      <c r="AD158" s="228">
        <f t="shared" si="192"/>
        <v>0</v>
      </c>
      <c r="AE158" s="228">
        <f t="shared" si="192"/>
        <v>1.3545876235844126E-2</v>
      </c>
      <c r="AF158" s="228">
        <f t="shared" si="192"/>
        <v>7.8513011152416337E-3</v>
      </c>
      <c r="AG158" s="228">
        <f t="shared" si="192"/>
        <v>6.1645063018935546E-3</v>
      </c>
      <c r="AH158" s="228">
        <f t="shared" si="192"/>
        <v>0</v>
      </c>
      <c r="AI158" s="228">
        <f t="shared" si="192"/>
        <v>0</v>
      </c>
      <c r="AJ158" s="228">
        <f t="shared" ref="AJ158:BD158" si="193">(IF(AJ$73=0,0,AJ83/AJ$74))</f>
        <v>2.4324754179647665E-2</v>
      </c>
      <c r="AK158" s="228">
        <f t="shared" si="193"/>
        <v>1.729712468565802E-2</v>
      </c>
      <c r="AL158" s="228">
        <f t="shared" si="193"/>
        <v>1.0752169388022358E-2</v>
      </c>
      <c r="AM158" s="228">
        <f t="shared" si="193"/>
        <v>5.9983954292226827E-3</v>
      </c>
      <c r="AN158" s="228">
        <f t="shared" si="193"/>
        <v>9.7145419219847578E-3</v>
      </c>
      <c r="AO158" s="228">
        <f t="shared" si="193"/>
        <v>1.0036620798451787E-2</v>
      </c>
      <c r="AP158" s="228">
        <f t="shared" si="193"/>
        <v>0</v>
      </c>
      <c r="AQ158" s="228">
        <f t="shared" si="193"/>
        <v>0</v>
      </c>
      <c r="AR158" s="228">
        <f t="shared" si="193"/>
        <v>0</v>
      </c>
      <c r="AS158" s="228">
        <f t="shared" si="193"/>
        <v>0</v>
      </c>
      <c r="AT158" s="228">
        <f t="shared" si="193"/>
        <v>0</v>
      </c>
      <c r="AU158" s="228">
        <f t="shared" si="193"/>
        <v>0</v>
      </c>
      <c r="AV158" s="228">
        <f t="shared" si="193"/>
        <v>0</v>
      </c>
      <c r="AW158" s="228">
        <f t="shared" si="193"/>
        <v>0</v>
      </c>
      <c r="AX158" s="228">
        <f t="shared" si="193"/>
        <v>0</v>
      </c>
      <c r="AY158" s="228">
        <f t="shared" si="193"/>
        <v>0</v>
      </c>
      <c r="AZ158" s="228">
        <f t="shared" si="193"/>
        <v>0</v>
      </c>
      <c r="BA158" s="228">
        <f t="shared" si="193"/>
        <v>0</v>
      </c>
      <c r="BB158" s="228">
        <f t="shared" si="193"/>
        <v>0</v>
      </c>
      <c r="BC158" s="228">
        <f t="shared" si="193"/>
        <v>0</v>
      </c>
      <c r="BD158" s="228">
        <f t="shared" si="193"/>
        <v>0</v>
      </c>
      <c r="BE158" s="225"/>
      <c r="BF158" s="228">
        <f t="shared" ref="BF158:BX158" si="194">(IF(BF$73=0,0,BF83/BF$74))</f>
        <v>7.7353052222518936E-3</v>
      </c>
      <c r="BG158" s="228">
        <f t="shared" si="194"/>
        <v>1.6718128052243288E-2</v>
      </c>
      <c r="BH158" s="228">
        <f t="shared" si="194"/>
        <v>4.7419884105803249E-3</v>
      </c>
      <c r="BI158" s="228">
        <f t="shared" si="194"/>
        <v>4.6307647826776153E-3</v>
      </c>
      <c r="BJ158" s="228">
        <f t="shared" si="194"/>
        <v>3.8335584858745502E-3</v>
      </c>
      <c r="BK158" s="228">
        <f t="shared" si="194"/>
        <v>8.344871875777227E-3</v>
      </c>
      <c r="BL158" s="228">
        <f t="shared" si="194"/>
        <v>6.188202788491028E-3</v>
      </c>
      <c r="BM158" s="228">
        <f t="shared" si="194"/>
        <v>1.2086076104316782E-2</v>
      </c>
      <c r="BN158" s="228">
        <f t="shared" si="194"/>
        <v>6.8467771817054112E-3</v>
      </c>
      <c r="BO158" s="228">
        <f t="shared" si="194"/>
        <v>0</v>
      </c>
      <c r="BP158" s="228">
        <f t="shared" si="194"/>
        <v>0</v>
      </c>
      <c r="BQ158" s="228">
        <f t="shared" si="194"/>
        <v>0</v>
      </c>
      <c r="BR158" s="228">
        <f t="shared" si="194"/>
        <v>7.7633207318869631E-3</v>
      </c>
      <c r="BS158" s="228">
        <f t="shared" si="194"/>
        <v>9.348503339537911E-3</v>
      </c>
      <c r="BT158" s="228">
        <f t="shared" si="194"/>
        <v>5.7718773893097935E-3</v>
      </c>
      <c r="BU158" s="228">
        <f t="shared" si="194"/>
        <v>8.2082324199089125E-3</v>
      </c>
      <c r="BV158" s="228">
        <f t="shared" si="194"/>
        <v>0</v>
      </c>
      <c r="BW158" s="228">
        <f t="shared" si="194"/>
        <v>7.5909199153850158E-3</v>
      </c>
      <c r="BX158" s="228">
        <f t="shared" si="194"/>
        <v>8.2082324199089125E-3</v>
      </c>
      <c r="BY158" s="228">
        <f>IF(Info!$O$3="Q1",$BS158,IF(Info!$O$3="Q2",$BS158+$BT158,IF(Info!$O$3="Q3",$BS158+$BT158+$BU158,$BR158)))</f>
        <v>9.348503339537911E-3</v>
      </c>
      <c r="BZ158" s="228">
        <f>IF(Info!$O$3="Q1",$BS158,IF(Info!$O$3="Q2",$BT158,IF(Info!$O$3="Q3",$BU158,$BV158)))</f>
        <v>9.348503339537911E-3</v>
      </c>
      <c r="CA158" s="225"/>
    </row>
    <row r="159" spans="1:79" ht="13.95" customHeight="1" x14ac:dyDescent="0.3">
      <c r="A159" s="223"/>
      <c r="B159" s="78" t="s">
        <v>41</v>
      </c>
      <c r="C159" s="225"/>
      <c r="D159" s="227">
        <f t="shared" ref="D159:AI159" si="195">(IF(D$73=0,0,D84/D$74))</f>
        <v>0</v>
      </c>
      <c r="E159" s="228">
        <f t="shared" si="195"/>
        <v>0</v>
      </c>
      <c r="F159" s="228">
        <f t="shared" si="195"/>
        <v>0</v>
      </c>
      <c r="G159" s="228">
        <f t="shared" si="195"/>
        <v>0</v>
      </c>
      <c r="H159" s="228">
        <f t="shared" si="195"/>
        <v>0</v>
      </c>
      <c r="I159" s="228">
        <f t="shared" si="195"/>
        <v>0</v>
      </c>
      <c r="J159" s="228">
        <f t="shared" si="195"/>
        <v>0</v>
      </c>
      <c r="K159" s="228">
        <f t="shared" si="195"/>
        <v>0</v>
      </c>
      <c r="L159" s="228">
        <f t="shared" si="195"/>
        <v>0</v>
      </c>
      <c r="M159" s="228">
        <f t="shared" si="195"/>
        <v>0</v>
      </c>
      <c r="N159" s="228">
        <f t="shared" si="195"/>
        <v>0</v>
      </c>
      <c r="O159" s="228">
        <f t="shared" si="195"/>
        <v>0</v>
      </c>
      <c r="P159" s="228">
        <f t="shared" si="195"/>
        <v>0</v>
      </c>
      <c r="Q159" s="775">
        <f t="shared" si="195"/>
        <v>0</v>
      </c>
      <c r="R159" s="228">
        <f t="shared" si="195"/>
        <v>0</v>
      </c>
      <c r="S159" s="228">
        <f t="shared" si="195"/>
        <v>0</v>
      </c>
      <c r="T159" s="228">
        <f t="shared" si="195"/>
        <v>0</v>
      </c>
      <c r="U159" s="228">
        <f t="shared" si="195"/>
        <v>0</v>
      </c>
      <c r="V159" s="228">
        <f t="shared" si="195"/>
        <v>0</v>
      </c>
      <c r="W159" s="228">
        <f t="shared" si="195"/>
        <v>0</v>
      </c>
      <c r="X159" s="228">
        <f t="shared" si="195"/>
        <v>0</v>
      </c>
      <c r="Y159" s="228">
        <f t="shared" si="195"/>
        <v>0</v>
      </c>
      <c r="Z159" s="228">
        <f t="shared" si="195"/>
        <v>0</v>
      </c>
      <c r="AA159" s="228">
        <f t="shared" si="195"/>
        <v>0</v>
      </c>
      <c r="AB159" s="228">
        <f t="shared" si="195"/>
        <v>0</v>
      </c>
      <c r="AC159" s="228">
        <f t="shared" si="195"/>
        <v>0</v>
      </c>
      <c r="AD159" s="228">
        <f t="shared" si="195"/>
        <v>0</v>
      </c>
      <c r="AE159" s="228">
        <f t="shared" si="195"/>
        <v>0</v>
      </c>
      <c r="AF159" s="228">
        <f t="shared" si="195"/>
        <v>0</v>
      </c>
      <c r="AG159" s="228">
        <f t="shared" si="195"/>
        <v>0</v>
      </c>
      <c r="AH159" s="228">
        <f t="shared" si="195"/>
        <v>0</v>
      </c>
      <c r="AI159" s="228">
        <f t="shared" si="195"/>
        <v>0</v>
      </c>
      <c r="AJ159" s="228">
        <f t="shared" ref="AJ159:BD159" si="196">(IF(AJ$73=0,0,AJ84/AJ$74))</f>
        <v>0</v>
      </c>
      <c r="AK159" s="228">
        <f t="shared" si="196"/>
        <v>0</v>
      </c>
      <c r="AL159" s="228">
        <f t="shared" si="196"/>
        <v>0</v>
      </c>
      <c r="AM159" s="228">
        <f t="shared" si="196"/>
        <v>0</v>
      </c>
      <c r="AN159" s="228">
        <f t="shared" si="196"/>
        <v>0</v>
      </c>
      <c r="AO159" s="228">
        <f t="shared" si="196"/>
        <v>0</v>
      </c>
      <c r="AP159" s="228">
        <f t="shared" si="196"/>
        <v>0</v>
      </c>
      <c r="AQ159" s="228">
        <f t="shared" si="196"/>
        <v>0</v>
      </c>
      <c r="AR159" s="228">
        <f t="shared" si="196"/>
        <v>0</v>
      </c>
      <c r="AS159" s="228">
        <f t="shared" si="196"/>
        <v>0</v>
      </c>
      <c r="AT159" s="228">
        <f t="shared" si="196"/>
        <v>0</v>
      </c>
      <c r="AU159" s="228">
        <f t="shared" si="196"/>
        <v>0</v>
      </c>
      <c r="AV159" s="228">
        <f t="shared" si="196"/>
        <v>0</v>
      </c>
      <c r="AW159" s="228">
        <f t="shared" si="196"/>
        <v>0</v>
      </c>
      <c r="AX159" s="228">
        <f t="shared" si="196"/>
        <v>0</v>
      </c>
      <c r="AY159" s="228">
        <f t="shared" si="196"/>
        <v>0</v>
      </c>
      <c r="AZ159" s="228">
        <f t="shared" si="196"/>
        <v>0</v>
      </c>
      <c r="BA159" s="228">
        <f t="shared" si="196"/>
        <v>0</v>
      </c>
      <c r="BB159" s="228">
        <f t="shared" si="196"/>
        <v>0</v>
      </c>
      <c r="BC159" s="228">
        <f t="shared" si="196"/>
        <v>0</v>
      </c>
      <c r="BD159" s="228">
        <f t="shared" si="196"/>
        <v>0</v>
      </c>
      <c r="BE159" s="226"/>
      <c r="BF159" s="229">
        <f t="shared" ref="BF159:BX159" si="197">(IF(BF$73=0,0,BF84/BF$74))</f>
        <v>0</v>
      </c>
      <c r="BG159" s="228">
        <f t="shared" si="197"/>
        <v>0</v>
      </c>
      <c r="BH159" s="228">
        <f t="shared" si="197"/>
        <v>0</v>
      </c>
      <c r="BI159" s="228">
        <f t="shared" si="197"/>
        <v>0</v>
      </c>
      <c r="BJ159" s="228">
        <f t="shared" si="197"/>
        <v>0</v>
      </c>
      <c r="BK159" s="228">
        <f t="shared" si="197"/>
        <v>0</v>
      </c>
      <c r="BL159" s="228">
        <f t="shared" si="197"/>
        <v>0</v>
      </c>
      <c r="BM159" s="228">
        <f t="shared" si="197"/>
        <v>0</v>
      </c>
      <c r="BN159" s="228">
        <f t="shared" si="197"/>
        <v>0</v>
      </c>
      <c r="BO159" s="228">
        <f t="shared" si="197"/>
        <v>0</v>
      </c>
      <c r="BP159" s="228">
        <f t="shared" si="197"/>
        <v>0</v>
      </c>
      <c r="BQ159" s="228">
        <f t="shared" si="197"/>
        <v>0</v>
      </c>
      <c r="BR159" s="228">
        <f t="shared" si="197"/>
        <v>0</v>
      </c>
      <c r="BS159" s="228">
        <f t="shared" si="197"/>
        <v>0</v>
      </c>
      <c r="BT159" s="228">
        <f t="shared" si="197"/>
        <v>0</v>
      </c>
      <c r="BU159" s="228">
        <f t="shared" si="197"/>
        <v>0</v>
      </c>
      <c r="BV159" s="228">
        <f t="shared" si="197"/>
        <v>0</v>
      </c>
      <c r="BW159" s="228">
        <f t="shared" si="197"/>
        <v>0</v>
      </c>
      <c r="BX159" s="228">
        <f t="shared" si="197"/>
        <v>0</v>
      </c>
      <c r="BY159" s="228">
        <f>IF(Info!$O$3="Q1",$BS159,IF(Info!$O$3="Q2",$BS159+$BT159,IF(Info!$O$3="Q3",$BS159+$BT159+$BU159,$BR159)))</f>
        <v>0</v>
      </c>
      <c r="BZ159" s="228">
        <f>IF(Info!$O$3="Q1",$BS159,IF(Info!$O$3="Q2",$BT159,IF(Info!$O$3="Q3",$BU159,$BV159)))</f>
        <v>0</v>
      </c>
      <c r="CA159" s="225"/>
    </row>
    <row r="160" spans="1:79" ht="13.95" customHeight="1" x14ac:dyDescent="0.3">
      <c r="A160" s="223"/>
      <c r="B160" s="78" t="s">
        <v>43</v>
      </c>
      <c r="C160" s="225"/>
      <c r="D160" s="227">
        <f t="shared" ref="D160:AI160" si="198">(IF(D$73=0,0,D85/D$74))</f>
        <v>0</v>
      </c>
      <c r="E160" s="228">
        <f t="shared" si="198"/>
        <v>0</v>
      </c>
      <c r="F160" s="228">
        <f t="shared" si="198"/>
        <v>0</v>
      </c>
      <c r="G160" s="228">
        <f t="shared" si="198"/>
        <v>0</v>
      </c>
      <c r="H160" s="228">
        <f t="shared" si="198"/>
        <v>0</v>
      </c>
      <c r="I160" s="228">
        <f t="shared" si="198"/>
        <v>0</v>
      </c>
      <c r="J160" s="228">
        <f t="shared" si="198"/>
        <v>0</v>
      </c>
      <c r="K160" s="228">
        <f t="shared" si="198"/>
        <v>0</v>
      </c>
      <c r="L160" s="228">
        <f t="shared" si="198"/>
        <v>0</v>
      </c>
      <c r="M160" s="228">
        <f t="shared" si="198"/>
        <v>0</v>
      </c>
      <c r="N160" s="228">
        <f t="shared" si="198"/>
        <v>0</v>
      </c>
      <c r="O160" s="228">
        <f t="shared" si="198"/>
        <v>0</v>
      </c>
      <c r="P160" s="228">
        <f t="shared" si="198"/>
        <v>0</v>
      </c>
      <c r="Q160" s="775">
        <f t="shared" si="198"/>
        <v>0</v>
      </c>
      <c r="R160" s="228">
        <f t="shared" si="198"/>
        <v>0</v>
      </c>
      <c r="S160" s="228">
        <f t="shared" si="198"/>
        <v>0</v>
      </c>
      <c r="T160" s="228">
        <f t="shared" si="198"/>
        <v>0</v>
      </c>
      <c r="U160" s="228">
        <f t="shared" si="198"/>
        <v>0</v>
      </c>
      <c r="V160" s="228">
        <f t="shared" si="198"/>
        <v>0</v>
      </c>
      <c r="W160" s="228">
        <f t="shared" si="198"/>
        <v>0</v>
      </c>
      <c r="X160" s="228">
        <f t="shared" si="198"/>
        <v>0</v>
      </c>
      <c r="Y160" s="228">
        <f t="shared" si="198"/>
        <v>0</v>
      </c>
      <c r="Z160" s="228">
        <f t="shared" si="198"/>
        <v>0</v>
      </c>
      <c r="AA160" s="228">
        <f t="shared" si="198"/>
        <v>0</v>
      </c>
      <c r="AB160" s="228">
        <f t="shared" si="198"/>
        <v>0</v>
      </c>
      <c r="AC160" s="228">
        <f t="shared" si="198"/>
        <v>0</v>
      </c>
      <c r="AD160" s="228">
        <f t="shared" si="198"/>
        <v>0</v>
      </c>
      <c r="AE160" s="228">
        <f t="shared" si="198"/>
        <v>0</v>
      </c>
      <c r="AF160" s="228">
        <f t="shared" si="198"/>
        <v>0</v>
      </c>
      <c r="AG160" s="228">
        <f t="shared" si="198"/>
        <v>0</v>
      </c>
      <c r="AH160" s="228">
        <f t="shared" si="198"/>
        <v>0</v>
      </c>
      <c r="AI160" s="228">
        <f t="shared" si="198"/>
        <v>0</v>
      </c>
      <c r="AJ160" s="228">
        <f t="shared" ref="AJ160:BD160" si="199">(IF(AJ$73=0,0,AJ85/AJ$74))</f>
        <v>0</v>
      </c>
      <c r="AK160" s="228">
        <f t="shared" si="199"/>
        <v>0</v>
      </c>
      <c r="AL160" s="228">
        <f t="shared" si="199"/>
        <v>0</v>
      </c>
      <c r="AM160" s="228">
        <f t="shared" si="199"/>
        <v>0</v>
      </c>
      <c r="AN160" s="228">
        <f t="shared" si="199"/>
        <v>0</v>
      </c>
      <c r="AO160" s="228">
        <f t="shared" si="199"/>
        <v>0</v>
      </c>
      <c r="AP160" s="228">
        <f t="shared" si="199"/>
        <v>0</v>
      </c>
      <c r="AQ160" s="228">
        <f t="shared" si="199"/>
        <v>0</v>
      </c>
      <c r="AR160" s="228">
        <f t="shared" si="199"/>
        <v>0</v>
      </c>
      <c r="AS160" s="228">
        <f t="shared" si="199"/>
        <v>0</v>
      </c>
      <c r="AT160" s="228">
        <f t="shared" si="199"/>
        <v>0</v>
      </c>
      <c r="AU160" s="228">
        <f t="shared" si="199"/>
        <v>0</v>
      </c>
      <c r="AV160" s="228">
        <f t="shared" si="199"/>
        <v>0</v>
      </c>
      <c r="AW160" s="228">
        <f t="shared" si="199"/>
        <v>0</v>
      </c>
      <c r="AX160" s="228">
        <f t="shared" si="199"/>
        <v>0</v>
      </c>
      <c r="AY160" s="228">
        <f t="shared" si="199"/>
        <v>0</v>
      </c>
      <c r="AZ160" s="228">
        <f t="shared" si="199"/>
        <v>0</v>
      </c>
      <c r="BA160" s="228">
        <f t="shared" si="199"/>
        <v>0</v>
      </c>
      <c r="BB160" s="228">
        <f t="shared" si="199"/>
        <v>0</v>
      </c>
      <c r="BC160" s="228">
        <f t="shared" si="199"/>
        <v>0</v>
      </c>
      <c r="BD160" s="228">
        <f t="shared" si="199"/>
        <v>0</v>
      </c>
      <c r="BE160" s="226"/>
      <c r="BF160" s="229">
        <f t="shared" ref="BF160:BX160" si="200">(IF(BF$73=0,0,BF85/BF$74))</f>
        <v>0</v>
      </c>
      <c r="BG160" s="228">
        <f t="shared" si="200"/>
        <v>0</v>
      </c>
      <c r="BH160" s="228">
        <f t="shared" si="200"/>
        <v>0</v>
      </c>
      <c r="BI160" s="228">
        <f t="shared" si="200"/>
        <v>0</v>
      </c>
      <c r="BJ160" s="228">
        <f t="shared" si="200"/>
        <v>0</v>
      </c>
      <c r="BK160" s="228">
        <f t="shared" si="200"/>
        <v>0</v>
      </c>
      <c r="BL160" s="228">
        <f t="shared" si="200"/>
        <v>0</v>
      </c>
      <c r="BM160" s="228">
        <f t="shared" si="200"/>
        <v>0</v>
      </c>
      <c r="BN160" s="228">
        <f t="shared" si="200"/>
        <v>0</v>
      </c>
      <c r="BO160" s="228">
        <f t="shared" si="200"/>
        <v>0</v>
      </c>
      <c r="BP160" s="228">
        <f t="shared" si="200"/>
        <v>0</v>
      </c>
      <c r="BQ160" s="228">
        <f t="shared" si="200"/>
        <v>0</v>
      </c>
      <c r="BR160" s="228">
        <f t="shared" si="200"/>
        <v>0</v>
      </c>
      <c r="BS160" s="228">
        <f t="shared" si="200"/>
        <v>0</v>
      </c>
      <c r="BT160" s="228">
        <f t="shared" si="200"/>
        <v>0</v>
      </c>
      <c r="BU160" s="228">
        <f t="shared" si="200"/>
        <v>0</v>
      </c>
      <c r="BV160" s="228">
        <f t="shared" si="200"/>
        <v>0</v>
      </c>
      <c r="BW160" s="228">
        <f t="shared" si="200"/>
        <v>0</v>
      </c>
      <c r="BX160" s="228">
        <f t="shared" si="200"/>
        <v>0</v>
      </c>
      <c r="BY160" s="228">
        <f>IF(Info!$O$3="Q1",$BS160,IF(Info!$O$3="Q2",$BS160+$BT160,IF(Info!$O$3="Q3",$BS160+$BT160+$BU160,$BR160)))</f>
        <v>0</v>
      </c>
      <c r="BZ160" s="228">
        <f>IF(Info!$O$3="Q1",$BS160,IF(Info!$O$3="Q2",$BT160,IF(Info!$O$3="Q3",$BU160,$BV160)))</f>
        <v>0</v>
      </c>
      <c r="CA160" s="225"/>
    </row>
    <row r="161" spans="1:79" ht="13.95" customHeight="1" x14ac:dyDescent="0.3">
      <c r="A161" s="223"/>
      <c r="B161" s="160" t="s">
        <v>348</v>
      </c>
      <c r="C161" s="225"/>
      <c r="D161" s="238">
        <f t="shared" ref="D161:AI161" si="201">(IF(D$73=0,0,D86/D$74))</f>
        <v>0.25121570215316941</v>
      </c>
      <c r="E161" s="238">
        <f t="shared" si="201"/>
        <v>0.1464884045393125</v>
      </c>
      <c r="F161" s="238">
        <f t="shared" si="201"/>
        <v>0.20889804824827249</v>
      </c>
      <c r="G161" s="238">
        <f t="shared" si="201"/>
        <v>0.26459755276927088</v>
      </c>
      <c r="H161" s="238">
        <f t="shared" si="201"/>
        <v>0.71609336609336594</v>
      </c>
      <c r="I161" s="238">
        <f t="shared" si="201"/>
        <v>0.20448359591168333</v>
      </c>
      <c r="J161" s="238">
        <f t="shared" si="201"/>
        <v>0.15894979456859404</v>
      </c>
      <c r="K161" s="238">
        <f t="shared" si="201"/>
        <v>0.17536429885166213</v>
      </c>
      <c r="L161" s="238">
        <f t="shared" si="201"/>
        <v>0.25253513723713839</v>
      </c>
      <c r="M161" s="238">
        <f t="shared" si="201"/>
        <v>0.61662525625643583</v>
      </c>
      <c r="N161" s="238">
        <f t="shared" si="201"/>
        <v>0.13821375372393246</v>
      </c>
      <c r="O161" s="238">
        <f t="shared" si="201"/>
        <v>8.9605508787030649E-2</v>
      </c>
      <c r="P161" s="238">
        <f t="shared" si="201"/>
        <v>0.1149035980969685</v>
      </c>
      <c r="Q161" s="777">
        <f t="shared" si="201"/>
        <v>0.17319140657569271</v>
      </c>
      <c r="R161" s="238">
        <f t="shared" si="201"/>
        <v>0.48691928623348951</v>
      </c>
      <c r="S161" s="238">
        <f t="shared" si="201"/>
        <v>0.12947844934017394</v>
      </c>
      <c r="T161" s="238">
        <f t="shared" si="201"/>
        <v>9.6453026759833638E-2</v>
      </c>
      <c r="U161" s="238">
        <f t="shared" si="201"/>
        <v>0.10806184607358586</v>
      </c>
      <c r="V161" s="238">
        <f t="shared" si="201"/>
        <v>0.14831717781662163</v>
      </c>
      <c r="W161" s="238">
        <f t="shared" si="201"/>
        <v>0.45955015788195286</v>
      </c>
      <c r="X161" s="238">
        <f t="shared" si="201"/>
        <v>0.16506849315068492</v>
      </c>
      <c r="Y161" s="238">
        <f t="shared" si="201"/>
        <v>0.11714844963088289</v>
      </c>
      <c r="Z161" s="238">
        <f t="shared" si="201"/>
        <v>0.13910455235552702</v>
      </c>
      <c r="AA161" s="238">
        <f t="shared" si="201"/>
        <v>0.21433596737190924</v>
      </c>
      <c r="AB161" s="238">
        <f t="shared" si="201"/>
        <v>0.42012458963145149</v>
      </c>
      <c r="AC161" s="238">
        <f t="shared" si="201"/>
        <v>0.18091962202981063</v>
      </c>
      <c r="AD161" s="238">
        <f t="shared" si="201"/>
        <v>0.15627788206503979</v>
      </c>
      <c r="AE161" s="238">
        <f t="shared" si="201"/>
        <v>0.10657478626170286</v>
      </c>
      <c r="AF161" s="238">
        <f t="shared" si="201"/>
        <v>0.10463643122676577</v>
      </c>
      <c r="AG161" s="238">
        <f t="shared" si="201"/>
        <v>0.62192700555522362</v>
      </c>
      <c r="AH161" s="238">
        <f t="shared" si="201"/>
        <v>0.10928665128692268</v>
      </c>
      <c r="AI161" s="238">
        <f t="shared" si="201"/>
        <v>0.14950823793114285</v>
      </c>
      <c r="AJ161" s="238">
        <f t="shared" ref="AJ161:BD161" si="202">(IF(AJ$73=0,0,AJ86/AJ$74))</f>
        <v>0.14482584411574839</v>
      </c>
      <c r="AK161" s="238">
        <f t="shared" si="202"/>
        <v>0.16738294503505993</v>
      </c>
      <c r="AL161" s="238">
        <f t="shared" si="202"/>
        <v>0.113972995513037</v>
      </c>
      <c r="AM161" s="238">
        <f t="shared" si="202"/>
        <v>0.76083647624260509</v>
      </c>
      <c r="AN161" s="238">
        <f t="shared" si="202"/>
        <v>0.23509191451203112</v>
      </c>
      <c r="AO161" s="238">
        <f t="shared" si="202"/>
        <v>0.16741083491817579</v>
      </c>
      <c r="AP161" s="238">
        <f t="shared" si="202"/>
        <v>0.10718004859683319</v>
      </c>
      <c r="AQ161" s="238">
        <f t="shared" si="202"/>
        <v>0</v>
      </c>
      <c r="AR161" s="238">
        <f t="shared" si="202"/>
        <v>0</v>
      </c>
      <c r="AS161" s="238">
        <f t="shared" si="202"/>
        <v>0</v>
      </c>
      <c r="AT161" s="238">
        <f t="shared" si="202"/>
        <v>0</v>
      </c>
      <c r="AU161" s="238">
        <f t="shared" si="202"/>
        <v>0</v>
      </c>
      <c r="AV161" s="238">
        <f t="shared" si="202"/>
        <v>0</v>
      </c>
      <c r="AW161" s="238">
        <f t="shared" si="202"/>
        <v>0</v>
      </c>
      <c r="AX161" s="238">
        <f t="shared" si="202"/>
        <v>0</v>
      </c>
      <c r="AY161" s="238">
        <f t="shared" si="202"/>
        <v>0</v>
      </c>
      <c r="AZ161" s="238">
        <f t="shared" si="202"/>
        <v>0</v>
      </c>
      <c r="BA161" s="238">
        <f t="shared" si="202"/>
        <v>0</v>
      </c>
      <c r="BB161" s="238">
        <f t="shared" si="202"/>
        <v>0</v>
      </c>
      <c r="BC161" s="238">
        <f t="shared" si="202"/>
        <v>0</v>
      </c>
      <c r="BD161" s="238">
        <f t="shared" si="202"/>
        <v>0</v>
      </c>
      <c r="BE161" s="226"/>
      <c r="BF161" s="239">
        <f t="shared" ref="BF161:BX161" si="203">(IF(BF$73=0,0,BF86/BF$74))</f>
        <v>0.36612304660521389</v>
      </c>
      <c r="BG161" s="238">
        <f t="shared" si="203"/>
        <v>0.19510917196145866</v>
      </c>
      <c r="BH161" s="238">
        <f t="shared" si="203"/>
        <v>0.24691398168508594</v>
      </c>
      <c r="BI161" s="238">
        <f t="shared" si="203"/>
        <v>0.2332195629626683</v>
      </c>
      <c r="BJ161" s="238">
        <f t="shared" si="203"/>
        <v>0.24060548926529673</v>
      </c>
      <c r="BK161" s="238">
        <f t="shared" si="203"/>
        <v>0.24386625932209055</v>
      </c>
      <c r="BL161" s="238">
        <f t="shared" si="203"/>
        <v>0.25327662623526565</v>
      </c>
      <c r="BM161" s="238">
        <f t="shared" si="203"/>
        <v>0.14148146627345598</v>
      </c>
      <c r="BN161" s="238">
        <f t="shared" si="203"/>
        <v>0.33291447167045252</v>
      </c>
      <c r="BO161" s="238">
        <f t="shared" si="203"/>
        <v>0</v>
      </c>
      <c r="BP161" s="238">
        <f t="shared" si="203"/>
        <v>0</v>
      </c>
      <c r="BQ161" s="238">
        <f t="shared" si="203"/>
        <v>0</v>
      </c>
      <c r="BR161" s="238">
        <f t="shared" si="203"/>
        <v>0.25121570215316941</v>
      </c>
      <c r="BS161" s="238">
        <f t="shared" si="203"/>
        <v>0.26554047646742623</v>
      </c>
      <c r="BT161" s="238">
        <f t="shared" si="203"/>
        <v>0.2395206783902134</v>
      </c>
      <c r="BU161" s="238">
        <f t="shared" si="203"/>
        <v>0.24724549984010163</v>
      </c>
      <c r="BV161" s="238">
        <f t="shared" si="203"/>
        <v>0</v>
      </c>
      <c r="BW161" s="238">
        <f t="shared" si="203"/>
        <v>0.25275413357423165</v>
      </c>
      <c r="BX161" s="238">
        <f t="shared" si="203"/>
        <v>0.24724549984010163</v>
      </c>
      <c r="BY161" s="238">
        <f>IF(Info!$O$3="Q1",$BS161,IF(Info!$O$3="Q2",$BS161+$BT161,IF(Info!$O$3="Q3",$BS161+$BT161+$BU161,$BR161)))</f>
        <v>0.26554047646742623</v>
      </c>
      <c r="BZ161" s="238">
        <f>IF(Info!$O$3="Q1",$BS161,IF(Info!$O$3="Q2",$BT161,IF(Info!$O$3="Q3",$BU161,$BV161)))</f>
        <v>0.26554047646742623</v>
      </c>
      <c r="CA161" s="225"/>
    </row>
    <row r="162" spans="1:79" ht="13.95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778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ht="13.95" customHeight="1" x14ac:dyDescent="0.3">
      <c r="A163" s="223"/>
      <c r="B163" s="78" t="s">
        <v>350</v>
      </c>
      <c r="C163" s="225"/>
      <c r="D163" s="227">
        <f t="shared" ref="D163:AI163" si="204">(IF(D$73=0,0,D88/D$74))</f>
        <v>0.11957662921419114</v>
      </c>
      <c r="E163" s="228">
        <f t="shared" si="204"/>
        <v>0.11369824337833828</v>
      </c>
      <c r="F163" s="228">
        <f t="shared" si="204"/>
        <v>0.1792357515196647</v>
      </c>
      <c r="G163" s="228">
        <f t="shared" si="204"/>
        <v>0.1421317824134474</v>
      </c>
      <c r="H163" s="228">
        <f t="shared" si="204"/>
        <v>9.933209843366092E-2</v>
      </c>
      <c r="I163" s="228">
        <f t="shared" si="204"/>
        <v>9.7404427127449317E-2</v>
      </c>
      <c r="J163" s="228">
        <f t="shared" si="204"/>
        <v>0.10371389918829541</v>
      </c>
      <c r="K163" s="228">
        <f t="shared" si="204"/>
        <v>0.14398896460381369</v>
      </c>
      <c r="L163" s="228">
        <f t="shared" si="204"/>
        <v>0.14742341171996187</v>
      </c>
      <c r="M163" s="228">
        <f t="shared" si="204"/>
        <v>7.8220215208169963E-2</v>
      </c>
      <c r="N163" s="228">
        <f t="shared" si="204"/>
        <v>6.4235414597815288E-2</v>
      </c>
      <c r="O163" s="228">
        <f t="shared" si="204"/>
        <v>0.11348287687192124</v>
      </c>
      <c r="P163" s="228">
        <f t="shared" si="204"/>
        <v>0.13104214081546733</v>
      </c>
      <c r="Q163" s="775">
        <f t="shared" si="204"/>
        <v>0.11505639087296071</v>
      </c>
      <c r="R163" s="228">
        <f t="shared" si="204"/>
        <v>9.5348301584683992E-2</v>
      </c>
      <c r="S163" s="228">
        <f t="shared" si="204"/>
        <v>0.11357908310241707</v>
      </c>
      <c r="T163" s="228">
        <f t="shared" si="204"/>
        <v>0.13175103081562689</v>
      </c>
      <c r="U163" s="228">
        <f t="shared" si="204"/>
        <v>0.1764479936169451</v>
      </c>
      <c r="V163" s="228">
        <f t="shared" si="204"/>
        <v>0.16446225965358333</v>
      </c>
      <c r="W163" s="228">
        <f t="shared" si="204"/>
        <v>0.10055487005100801</v>
      </c>
      <c r="X163" s="228">
        <f t="shared" si="204"/>
        <v>0.10939466007102992</v>
      </c>
      <c r="Y163" s="228">
        <f t="shared" si="204"/>
        <v>0.13336421658134043</v>
      </c>
      <c r="Z163" s="228">
        <f t="shared" si="204"/>
        <v>0.14599714695307636</v>
      </c>
      <c r="AA163" s="228">
        <f t="shared" si="204"/>
        <v>0.10552750446087177</v>
      </c>
      <c r="AB163" s="228">
        <f t="shared" si="204"/>
        <v>7.3883632463264265E-2</v>
      </c>
      <c r="AC163" s="228">
        <f t="shared" si="204"/>
        <v>9.0930824075172306E-2</v>
      </c>
      <c r="AD163" s="228">
        <f t="shared" si="204"/>
        <v>0.12584929435100814</v>
      </c>
      <c r="AE163" s="228">
        <f t="shared" si="204"/>
        <v>0.17973658480673682</v>
      </c>
      <c r="AF163" s="228">
        <f t="shared" si="204"/>
        <v>0.15389754646840145</v>
      </c>
      <c r="AG163" s="228">
        <f t="shared" si="204"/>
        <v>0.1236438683471716</v>
      </c>
      <c r="AH163" s="228">
        <f t="shared" si="204"/>
        <v>0.12004098945339274</v>
      </c>
      <c r="AI163" s="228">
        <f t="shared" si="204"/>
        <v>0.13550440962366322</v>
      </c>
      <c r="AJ163" s="228">
        <f t="shared" ref="AJ163:BD163" si="205">(IF(AJ$73=0,0,AJ88/AJ$74))</f>
        <v>0.16137930711873286</v>
      </c>
      <c r="AK163" s="228">
        <f t="shared" si="205"/>
        <v>0.22951089053581167</v>
      </c>
      <c r="AL163" s="228">
        <f t="shared" si="205"/>
        <v>0.14266764079483343</v>
      </c>
      <c r="AM163" s="228">
        <f t="shared" si="205"/>
        <v>0.10346842219706226</v>
      </c>
      <c r="AN163" s="228">
        <f t="shared" si="205"/>
        <v>0.10311971304737708</v>
      </c>
      <c r="AO163" s="228">
        <f t="shared" si="205"/>
        <v>0.10653857536601495</v>
      </c>
      <c r="AP163" s="228">
        <f t="shared" si="205"/>
        <v>0.13817534912285384</v>
      </c>
      <c r="AQ163" s="228">
        <f t="shared" si="205"/>
        <v>0</v>
      </c>
      <c r="AR163" s="228">
        <f t="shared" si="205"/>
        <v>0</v>
      </c>
      <c r="AS163" s="228">
        <f t="shared" si="205"/>
        <v>0</v>
      </c>
      <c r="AT163" s="228">
        <f t="shared" si="205"/>
        <v>0</v>
      </c>
      <c r="AU163" s="228">
        <f t="shared" si="205"/>
        <v>0</v>
      </c>
      <c r="AV163" s="228">
        <f t="shared" si="205"/>
        <v>0</v>
      </c>
      <c r="AW163" s="228">
        <f t="shared" si="205"/>
        <v>0</v>
      </c>
      <c r="AX163" s="228">
        <f t="shared" si="205"/>
        <v>0</v>
      </c>
      <c r="AY163" s="228">
        <f t="shared" si="205"/>
        <v>0</v>
      </c>
      <c r="AZ163" s="228">
        <f t="shared" si="205"/>
        <v>0</v>
      </c>
      <c r="BA163" s="228">
        <f t="shared" si="205"/>
        <v>0</v>
      </c>
      <c r="BB163" s="228">
        <f t="shared" si="205"/>
        <v>0</v>
      </c>
      <c r="BC163" s="228">
        <f t="shared" si="205"/>
        <v>0</v>
      </c>
      <c r="BD163" s="228">
        <f t="shared" si="205"/>
        <v>0</v>
      </c>
      <c r="BE163" s="226"/>
      <c r="BF163" s="229">
        <f t="shared" ref="BF163:BX163" si="206">(IF(BF$73=0,0,BF88/BF$74))</f>
        <v>0.12707522584328637</v>
      </c>
      <c r="BG163" s="228">
        <f t="shared" si="206"/>
        <v>0.11891828540946917</v>
      </c>
      <c r="BH163" s="228">
        <f t="shared" si="206"/>
        <v>9.3481391760049964E-2</v>
      </c>
      <c r="BI163" s="228">
        <f t="shared" si="206"/>
        <v>0.12288874231396942</v>
      </c>
      <c r="BJ163" s="228">
        <f t="shared" si="206"/>
        <v>0.1224562816080003</v>
      </c>
      <c r="BK163" s="228">
        <f t="shared" si="206"/>
        <v>0.10245097202166399</v>
      </c>
      <c r="BL163" s="228">
        <f t="shared" si="206"/>
        <v>0.14045062601270752</v>
      </c>
      <c r="BM163" s="228">
        <f t="shared" si="206"/>
        <v>0.16036688988461284</v>
      </c>
      <c r="BN163" s="228">
        <f t="shared" si="206"/>
        <v>0.11115525268635315</v>
      </c>
      <c r="BO163" s="228">
        <f t="shared" si="206"/>
        <v>0</v>
      </c>
      <c r="BP163" s="228">
        <f t="shared" si="206"/>
        <v>0</v>
      </c>
      <c r="BQ163" s="228">
        <f t="shared" si="206"/>
        <v>0</v>
      </c>
      <c r="BR163" s="228">
        <f t="shared" si="206"/>
        <v>0.11957662921419122</v>
      </c>
      <c r="BS163" s="228">
        <f t="shared" si="206"/>
        <v>0.11121076281369535</v>
      </c>
      <c r="BT163" s="228">
        <f t="shared" si="206"/>
        <v>0.11509957600611664</v>
      </c>
      <c r="BU163" s="228">
        <f t="shared" si="206"/>
        <v>0.13623460030879594</v>
      </c>
      <c r="BV163" s="228">
        <f t="shared" si="206"/>
        <v>0</v>
      </c>
      <c r="BW163" s="228">
        <f t="shared" si="206"/>
        <v>0.11312175761766437</v>
      </c>
      <c r="BX163" s="228">
        <f t="shared" si="206"/>
        <v>0.13623460030879594</v>
      </c>
      <c r="BY163" s="228">
        <f>IF(Info!$O$3="Q1",$BS163,IF(Info!$O$3="Q2",$BS163+$BT163,IF(Info!$O$3="Q3",$BS163+$BT163+$BU163,$BR163)))</f>
        <v>0.11121076281369535</v>
      </c>
      <c r="BZ163" s="228">
        <f>IF(Info!$O$3="Q1",$BS163,IF(Info!$O$3="Q2",$BT163,IF(Info!$O$3="Q3",$BU163,$BV163)))</f>
        <v>0.11121076281369535</v>
      </c>
      <c r="CA163" s="225"/>
    </row>
    <row r="164" spans="1:79" ht="13.95" customHeight="1" x14ac:dyDescent="0.3">
      <c r="A164" s="223"/>
      <c r="B164" s="78" t="s">
        <v>47</v>
      </c>
      <c r="C164" s="225"/>
      <c r="D164" s="227">
        <f t="shared" ref="D164:AI164" si="207">(IF(D$73=0,0,D89/D$74))</f>
        <v>1.0101454903811233E-2</v>
      </c>
      <c r="E164" s="228">
        <f t="shared" si="207"/>
        <v>2.33156096542784E-2</v>
      </c>
      <c r="F164" s="228">
        <f t="shared" si="207"/>
        <v>3.6755104514832965E-2</v>
      </c>
      <c r="G164" s="228">
        <f t="shared" si="207"/>
        <v>2.914635318675584E-2</v>
      </c>
      <c r="H164" s="228">
        <f t="shared" si="207"/>
        <v>2.0369606111793611E-2</v>
      </c>
      <c r="I164" s="228">
        <f t="shared" si="207"/>
        <v>1.9974306849624486E-2</v>
      </c>
      <c r="J164" s="228">
        <f t="shared" si="207"/>
        <v>2.126816314259946E-2</v>
      </c>
      <c r="K164" s="228">
        <f t="shared" si="207"/>
        <v>2.9527197549173739E-2</v>
      </c>
      <c r="L164" s="228">
        <f t="shared" si="207"/>
        <v>3.0231484844729522E-2</v>
      </c>
      <c r="M164" s="228">
        <f t="shared" si="207"/>
        <v>1.6040283039366655E-2</v>
      </c>
      <c r="N164" s="228">
        <f t="shared" si="207"/>
        <v>1.3172480139026813E-2</v>
      </c>
      <c r="O164" s="228">
        <f t="shared" si="207"/>
        <v>2.3271445371286656E-2</v>
      </c>
      <c r="P164" s="228">
        <f t="shared" si="207"/>
        <v>2.6872248090479462E-2</v>
      </c>
      <c r="Q164" s="775">
        <f t="shared" si="207"/>
        <v>2.3594119118423611E-2</v>
      </c>
      <c r="R164" s="228">
        <f t="shared" si="207"/>
        <v>1.9552666029759004E-2</v>
      </c>
      <c r="S164" s="228">
        <f t="shared" si="207"/>
        <v>2.3291173969107522E-2</v>
      </c>
      <c r="T164" s="228">
        <f t="shared" si="207"/>
        <v>2.7017617113257966E-2</v>
      </c>
      <c r="U164" s="228">
        <f t="shared" si="207"/>
        <v>3.6183430994300603E-2</v>
      </c>
      <c r="V164" s="228">
        <f t="shared" si="207"/>
        <v>3.3725568091530274E-2</v>
      </c>
      <c r="W164" s="228">
        <f t="shared" si="207"/>
        <v>2.0620354627155696E-2</v>
      </c>
      <c r="X164" s="228">
        <f t="shared" si="207"/>
        <v>2.2433092338914256E-2</v>
      </c>
      <c r="Y164" s="228">
        <f t="shared" si="207"/>
        <v>2.7348426178513765E-2</v>
      </c>
      <c r="Z164" s="228">
        <f t="shared" si="207"/>
        <v>2.9939006864593127E-2</v>
      </c>
      <c r="AA164" s="228">
        <f t="shared" si="207"/>
        <v>2.1640071373948508E-2</v>
      </c>
      <c r="AB164" s="228">
        <f t="shared" si="207"/>
        <v>1.515099867129379E-2</v>
      </c>
      <c r="AC164" s="228">
        <f t="shared" si="207"/>
        <v>1.8646792920307333E-2</v>
      </c>
      <c r="AD164" s="228">
        <f t="shared" si="207"/>
        <v>2.5807373404974888E-2</v>
      </c>
      <c r="AE164" s="228">
        <f t="shared" si="207"/>
        <v>-0.72607511709368011</v>
      </c>
      <c r="AF164" s="228">
        <f t="shared" si="207"/>
        <v>3.1559107806691446E-2</v>
      </c>
      <c r="AG164" s="228">
        <f t="shared" si="207"/>
        <v>2.5355116181829042E-2</v>
      </c>
      <c r="AH164" s="228">
        <f t="shared" si="207"/>
        <v>2.4616289306206525E-2</v>
      </c>
      <c r="AI164" s="228">
        <f t="shared" si="207"/>
        <v>2.7787306358865858E-2</v>
      </c>
      <c r="AJ164" s="228">
        <f t="shared" ref="AJ164:BD164" si="208">(IF(AJ$73=0,0,AJ89/AJ$74))</f>
        <v>3.3093360277676426E-2</v>
      </c>
      <c r="AK164" s="228">
        <f t="shared" si="208"/>
        <v>4.7064810995649103E-2</v>
      </c>
      <c r="AL164" s="228">
        <f t="shared" si="208"/>
        <v>2.9256239359832376E-2</v>
      </c>
      <c r="AM164" s="228">
        <f t="shared" si="208"/>
        <v>2.1217824232017936E-2</v>
      </c>
      <c r="AN164" s="228">
        <f t="shared" si="208"/>
        <v>2.1146315946794204E-2</v>
      </c>
      <c r="AO164" s="228">
        <f t="shared" si="208"/>
        <v>2.1847407334968358E-2</v>
      </c>
      <c r="AP164" s="228">
        <f t="shared" si="208"/>
        <v>2.8335024431924379E-2</v>
      </c>
      <c r="AQ164" s="228">
        <f t="shared" si="208"/>
        <v>0</v>
      </c>
      <c r="AR164" s="228">
        <f t="shared" si="208"/>
        <v>0</v>
      </c>
      <c r="AS164" s="228">
        <f t="shared" si="208"/>
        <v>0</v>
      </c>
      <c r="AT164" s="228">
        <f t="shared" si="208"/>
        <v>0</v>
      </c>
      <c r="AU164" s="228">
        <f t="shared" si="208"/>
        <v>0</v>
      </c>
      <c r="AV164" s="228">
        <f t="shared" si="208"/>
        <v>0</v>
      </c>
      <c r="AW164" s="228">
        <f t="shared" si="208"/>
        <v>0</v>
      </c>
      <c r="AX164" s="228">
        <f t="shared" si="208"/>
        <v>0</v>
      </c>
      <c r="AY164" s="228">
        <f t="shared" si="208"/>
        <v>0</v>
      </c>
      <c r="AZ164" s="228">
        <f t="shared" si="208"/>
        <v>0</v>
      </c>
      <c r="BA164" s="228">
        <f t="shared" si="208"/>
        <v>0</v>
      </c>
      <c r="BB164" s="228">
        <f t="shared" si="208"/>
        <v>0</v>
      </c>
      <c r="BC164" s="228">
        <f t="shared" si="208"/>
        <v>0</v>
      </c>
      <c r="BD164" s="228">
        <f t="shared" si="208"/>
        <v>0</v>
      </c>
      <c r="BE164" s="226"/>
      <c r="BF164" s="229">
        <f t="shared" ref="BF164:BX164" si="209">(IF(BF$73=0,0,BF89/BF$74))</f>
        <v>2.6058769902295727E-2</v>
      </c>
      <c r="BG164" s="228">
        <f t="shared" si="209"/>
        <v>2.4386061217648483E-2</v>
      </c>
      <c r="BH164" s="228">
        <f t="shared" si="209"/>
        <v>1.9169826863228861E-2</v>
      </c>
      <c r="BI164" s="228">
        <f t="shared" si="209"/>
        <v>2.5200265734655995E-2</v>
      </c>
      <c r="BJ164" s="228">
        <f t="shared" si="209"/>
        <v>2.5111582878073618E-2</v>
      </c>
      <c r="BK164" s="228">
        <f t="shared" si="209"/>
        <v>2.100918010148968E-2</v>
      </c>
      <c r="BL164" s="228">
        <f t="shared" si="209"/>
        <v>-0.12024207272223922</v>
      </c>
      <c r="BM164" s="228">
        <f t="shared" si="209"/>
        <v>3.2885748230765031E-2</v>
      </c>
      <c r="BN164" s="228">
        <f t="shared" si="209"/>
        <v>2.2794129492694087E-2</v>
      </c>
      <c r="BO164" s="228">
        <f t="shared" si="209"/>
        <v>0</v>
      </c>
      <c r="BP164" s="228">
        <f t="shared" si="209"/>
        <v>0</v>
      </c>
      <c r="BQ164" s="228">
        <f t="shared" si="209"/>
        <v>0</v>
      </c>
      <c r="BR164" s="228">
        <f t="shared" si="209"/>
        <v>1.0101454903811237E-2</v>
      </c>
      <c r="BS164" s="228">
        <f t="shared" si="209"/>
        <v>2.2805512715710675E-2</v>
      </c>
      <c r="BT164" s="228">
        <f t="shared" si="209"/>
        <v>2.360297490790297E-2</v>
      </c>
      <c r="BU164" s="228">
        <f t="shared" si="209"/>
        <v>-2.3694995058488929E-2</v>
      </c>
      <c r="BV164" s="228">
        <f t="shared" si="209"/>
        <v>0</v>
      </c>
      <c r="BW164" s="228">
        <f t="shared" si="209"/>
        <v>2.3197392199305094E-2</v>
      </c>
      <c r="BX164" s="228">
        <f t="shared" si="209"/>
        <v>-2.3694995058488929E-2</v>
      </c>
      <c r="BY164" s="228">
        <f>IF(Info!$O$3="Q1",$BS164,IF(Info!$O$3="Q2",$BS164+$BT164,IF(Info!$O$3="Q3",$BS164+$BT164+$BU164,$BR164)))</f>
        <v>2.2805512715710675E-2</v>
      </c>
      <c r="BZ164" s="228">
        <f>IF(Info!$O$3="Q1",$BS164,IF(Info!$O$3="Q2",$BT164,IF(Info!$O$3="Q3",$BU164,$BV164)))</f>
        <v>2.2805512715710675E-2</v>
      </c>
      <c r="CA164" s="225"/>
    </row>
    <row r="165" spans="1:79" ht="13.95" customHeight="1" x14ac:dyDescent="0.3">
      <c r="A165" s="223"/>
      <c r="B165" s="78" t="s">
        <v>351</v>
      </c>
      <c r="C165" s="225"/>
      <c r="D165" s="227">
        <f t="shared" ref="D165:AI165" si="210">(IF(D$73=0,0,D90/D$74))</f>
        <v>1.4753854285896595E-3</v>
      </c>
      <c r="E165" s="228">
        <f t="shared" si="210"/>
        <v>0</v>
      </c>
      <c r="F165" s="228">
        <f t="shared" si="210"/>
        <v>0</v>
      </c>
      <c r="G165" s="228">
        <f t="shared" si="210"/>
        <v>0</v>
      </c>
      <c r="H165" s="228">
        <f t="shared" si="210"/>
        <v>0</v>
      </c>
      <c r="I165" s="228">
        <f t="shared" si="210"/>
        <v>0</v>
      </c>
      <c r="J165" s="228">
        <f t="shared" si="210"/>
        <v>0</v>
      </c>
      <c r="K165" s="228">
        <f t="shared" si="210"/>
        <v>0</v>
      </c>
      <c r="L165" s="228">
        <f t="shared" si="210"/>
        <v>0</v>
      </c>
      <c r="M165" s="228">
        <f t="shared" si="210"/>
        <v>0</v>
      </c>
      <c r="N165" s="228">
        <f t="shared" si="210"/>
        <v>0</v>
      </c>
      <c r="O165" s="228">
        <f t="shared" si="210"/>
        <v>0</v>
      </c>
      <c r="P165" s="228">
        <f t="shared" si="210"/>
        <v>0</v>
      </c>
      <c r="Q165" s="775">
        <f t="shared" si="210"/>
        <v>0</v>
      </c>
      <c r="R165" s="228">
        <f t="shared" si="210"/>
        <v>0</v>
      </c>
      <c r="S165" s="228">
        <f t="shared" si="210"/>
        <v>0</v>
      </c>
      <c r="T165" s="228">
        <f t="shared" si="210"/>
        <v>0</v>
      </c>
      <c r="U165" s="228">
        <f t="shared" si="210"/>
        <v>0</v>
      </c>
      <c r="V165" s="228">
        <f t="shared" si="210"/>
        <v>0</v>
      </c>
      <c r="W165" s="228">
        <f t="shared" si="210"/>
        <v>0</v>
      </c>
      <c r="X165" s="228">
        <f t="shared" si="210"/>
        <v>0</v>
      </c>
      <c r="Y165" s="228">
        <f t="shared" si="210"/>
        <v>0</v>
      </c>
      <c r="Z165" s="228">
        <f t="shared" si="210"/>
        <v>0</v>
      </c>
      <c r="AA165" s="228">
        <f t="shared" si="210"/>
        <v>0</v>
      </c>
      <c r="AB165" s="228">
        <f t="shared" si="210"/>
        <v>0</v>
      </c>
      <c r="AC165" s="228">
        <f t="shared" si="210"/>
        <v>0</v>
      </c>
      <c r="AD165" s="228">
        <f t="shared" si="210"/>
        <v>0</v>
      </c>
      <c r="AE165" s="228">
        <f t="shared" si="210"/>
        <v>0</v>
      </c>
      <c r="AF165" s="228">
        <f t="shared" si="210"/>
        <v>0</v>
      </c>
      <c r="AG165" s="228">
        <f t="shared" si="210"/>
        <v>0</v>
      </c>
      <c r="AH165" s="228">
        <f t="shared" si="210"/>
        <v>0</v>
      </c>
      <c r="AI165" s="228">
        <f t="shared" si="210"/>
        <v>0</v>
      </c>
      <c r="AJ165" s="228">
        <f t="shared" ref="AJ165:BD165" si="211">(IF(AJ$73=0,0,AJ90/AJ$74))</f>
        <v>0</v>
      </c>
      <c r="AK165" s="228">
        <f t="shared" si="211"/>
        <v>0</v>
      </c>
      <c r="AL165" s="228">
        <f t="shared" si="211"/>
        <v>6.1962270913314084E-2</v>
      </c>
      <c r="AM165" s="228">
        <f t="shared" si="211"/>
        <v>0</v>
      </c>
      <c r="AN165" s="228">
        <f t="shared" si="211"/>
        <v>0</v>
      </c>
      <c r="AO165" s="228">
        <f t="shared" si="211"/>
        <v>0</v>
      </c>
      <c r="AP165" s="228">
        <f t="shared" si="211"/>
        <v>0</v>
      </c>
      <c r="AQ165" s="228">
        <f t="shared" si="211"/>
        <v>0</v>
      </c>
      <c r="AR165" s="228">
        <f t="shared" si="211"/>
        <v>0</v>
      </c>
      <c r="AS165" s="228">
        <f t="shared" si="211"/>
        <v>0</v>
      </c>
      <c r="AT165" s="228">
        <f t="shared" si="211"/>
        <v>0</v>
      </c>
      <c r="AU165" s="228">
        <f t="shared" si="211"/>
        <v>0</v>
      </c>
      <c r="AV165" s="228">
        <f t="shared" si="211"/>
        <v>0</v>
      </c>
      <c r="AW165" s="228">
        <f t="shared" si="211"/>
        <v>0</v>
      </c>
      <c r="AX165" s="228">
        <f t="shared" si="211"/>
        <v>0</v>
      </c>
      <c r="AY165" s="228">
        <f t="shared" si="211"/>
        <v>0</v>
      </c>
      <c r="AZ165" s="228">
        <f t="shared" si="211"/>
        <v>0</v>
      </c>
      <c r="BA165" s="228">
        <f t="shared" si="211"/>
        <v>0</v>
      </c>
      <c r="BB165" s="228">
        <f t="shared" si="211"/>
        <v>0</v>
      </c>
      <c r="BC165" s="228">
        <f t="shared" si="211"/>
        <v>0</v>
      </c>
      <c r="BD165" s="228">
        <f t="shared" si="211"/>
        <v>0</v>
      </c>
      <c r="BE165" s="226"/>
      <c r="BF165" s="229">
        <f t="shared" ref="BF165:BX165" si="212">(IF(BF$73=0,0,BF90/BF$74))</f>
        <v>0</v>
      </c>
      <c r="BG165" s="228">
        <f t="shared" si="212"/>
        <v>0</v>
      </c>
      <c r="BH165" s="228">
        <f t="shared" si="212"/>
        <v>0</v>
      </c>
      <c r="BI165" s="228">
        <f t="shared" si="212"/>
        <v>0</v>
      </c>
      <c r="BJ165" s="228">
        <f t="shared" si="212"/>
        <v>0</v>
      </c>
      <c r="BK165" s="228">
        <f t="shared" si="212"/>
        <v>0</v>
      </c>
      <c r="BL165" s="228">
        <f t="shared" si="212"/>
        <v>0</v>
      </c>
      <c r="BM165" s="228">
        <f t="shared" si="212"/>
        <v>1.7412316873673003E-2</v>
      </c>
      <c r="BN165" s="228">
        <f t="shared" si="212"/>
        <v>0</v>
      </c>
      <c r="BO165" s="228">
        <f t="shared" si="212"/>
        <v>0</v>
      </c>
      <c r="BP165" s="228">
        <f t="shared" si="212"/>
        <v>0</v>
      </c>
      <c r="BQ165" s="228">
        <f t="shared" si="212"/>
        <v>0</v>
      </c>
      <c r="BR165" s="228">
        <f t="shared" si="212"/>
        <v>1.4753854285896595E-3</v>
      </c>
      <c r="BS165" s="228">
        <f t="shared" si="212"/>
        <v>0</v>
      </c>
      <c r="BT165" s="228">
        <f t="shared" si="212"/>
        <v>0</v>
      </c>
      <c r="BU165" s="228">
        <f t="shared" si="212"/>
        <v>5.2828860822156029E-3</v>
      </c>
      <c r="BV165" s="228">
        <f t="shared" si="212"/>
        <v>0</v>
      </c>
      <c r="BW165" s="228">
        <f t="shared" si="212"/>
        <v>0</v>
      </c>
      <c r="BX165" s="228">
        <f t="shared" si="212"/>
        <v>5.2828860822156029E-3</v>
      </c>
      <c r="BY165" s="228">
        <f>IF(Info!$O$3="Q1",$BS165,IF(Info!$O$3="Q2",$BS165+$BT165,IF(Info!$O$3="Q3",$BS165+$BT165+$BU165,$BR165)))</f>
        <v>0</v>
      </c>
      <c r="BZ165" s="228">
        <f>IF(Info!$O$3="Q1",$BS165,IF(Info!$O$3="Q2",$BT165,IF(Info!$O$3="Q3",$BU165,$BV165)))</f>
        <v>0</v>
      </c>
      <c r="CA165" s="225"/>
    </row>
    <row r="166" spans="1:79" ht="13.95" customHeight="1" x14ac:dyDescent="0.3">
      <c r="A166" s="223"/>
      <c r="B166" s="78" t="s">
        <v>51</v>
      </c>
      <c r="C166" s="225"/>
      <c r="D166" s="227">
        <f t="shared" ref="D166:AI166" si="213">(IF(D$73=0,0,D91/D$74))</f>
        <v>1.3846229793768492E-3</v>
      </c>
      <c r="E166" s="228">
        <f t="shared" si="213"/>
        <v>0</v>
      </c>
      <c r="F166" s="228">
        <f t="shared" si="213"/>
        <v>0</v>
      </c>
      <c r="G166" s="228">
        <f t="shared" si="213"/>
        <v>0</v>
      </c>
      <c r="H166" s="228">
        <f t="shared" si="213"/>
        <v>0</v>
      </c>
      <c r="I166" s="228">
        <f t="shared" si="213"/>
        <v>0</v>
      </c>
      <c r="J166" s="228">
        <f t="shared" si="213"/>
        <v>0</v>
      </c>
      <c r="K166" s="228">
        <f t="shared" si="213"/>
        <v>0</v>
      </c>
      <c r="L166" s="228">
        <f t="shared" si="213"/>
        <v>0</v>
      </c>
      <c r="M166" s="228">
        <f t="shared" si="213"/>
        <v>0</v>
      </c>
      <c r="N166" s="228">
        <f t="shared" si="213"/>
        <v>0</v>
      </c>
      <c r="O166" s="228">
        <f t="shared" si="213"/>
        <v>0</v>
      </c>
      <c r="P166" s="228">
        <f t="shared" si="213"/>
        <v>0</v>
      </c>
      <c r="Q166" s="775">
        <f t="shared" si="213"/>
        <v>0</v>
      </c>
      <c r="R166" s="228">
        <f t="shared" si="213"/>
        <v>0</v>
      </c>
      <c r="S166" s="228">
        <f t="shared" si="213"/>
        <v>0</v>
      </c>
      <c r="T166" s="228">
        <f t="shared" si="213"/>
        <v>0</v>
      </c>
      <c r="U166" s="228">
        <f t="shared" si="213"/>
        <v>0</v>
      </c>
      <c r="V166" s="228">
        <f t="shared" si="213"/>
        <v>0</v>
      </c>
      <c r="W166" s="228">
        <f t="shared" si="213"/>
        <v>0</v>
      </c>
      <c r="X166" s="228">
        <f t="shared" si="213"/>
        <v>0</v>
      </c>
      <c r="Y166" s="228">
        <f t="shared" si="213"/>
        <v>0</v>
      </c>
      <c r="Z166" s="228">
        <f t="shared" si="213"/>
        <v>0</v>
      </c>
      <c r="AA166" s="228">
        <f t="shared" si="213"/>
        <v>0</v>
      </c>
      <c r="AB166" s="228">
        <f t="shared" si="213"/>
        <v>0</v>
      </c>
      <c r="AC166" s="228">
        <f t="shared" si="213"/>
        <v>0</v>
      </c>
      <c r="AD166" s="228">
        <f t="shared" si="213"/>
        <v>0</v>
      </c>
      <c r="AE166" s="228">
        <f t="shared" si="213"/>
        <v>0</v>
      </c>
      <c r="AF166" s="228">
        <f t="shared" si="213"/>
        <v>0</v>
      </c>
      <c r="AG166" s="228">
        <f t="shared" si="213"/>
        <v>0</v>
      </c>
      <c r="AH166" s="228">
        <f t="shared" si="213"/>
        <v>0</v>
      </c>
      <c r="AI166" s="228">
        <f t="shared" si="213"/>
        <v>5.5230798236150527E-2</v>
      </c>
      <c r="AJ166" s="228">
        <f t="shared" ref="AJ166:BD166" si="214">(IF(AJ$73=0,0,AJ91/AJ$74))</f>
        <v>0</v>
      </c>
      <c r="AK166" s="228">
        <f t="shared" si="214"/>
        <v>0</v>
      </c>
      <c r="AL166" s="228">
        <f t="shared" si="214"/>
        <v>0</v>
      </c>
      <c r="AM166" s="228">
        <f t="shared" si="214"/>
        <v>0</v>
      </c>
      <c r="AN166" s="228">
        <f t="shared" si="214"/>
        <v>0</v>
      </c>
      <c r="AO166" s="228">
        <f t="shared" si="214"/>
        <v>0</v>
      </c>
      <c r="AP166" s="228">
        <f t="shared" si="214"/>
        <v>0</v>
      </c>
      <c r="AQ166" s="228">
        <f t="shared" si="214"/>
        <v>0</v>
      </c>
      <c r="AR166" s="228">
        <f t="shared" si="214"/>
        <v>0</v>
      </c>
      <c r="AS166" s="228">
        <f t="shared" si="214"/>
        <v>0</v>
      </c>
      <c r="AT166" s="228">
        <f t="shared" si="214"/>
        <v>0</v>
      </c>
      <c r="AU166" s="228">
        <f t="shared" si="214"/>
        <v>0</v>
      </c>
      <c r="AV166" s="228">
        <f t="shared" si="214"/>
        <v>0</v>
      </c>
      <c r="AW166" s="228">
        <f t="shared" si="214"/>
        <v>0</v>
      </c>
      <c r="AX166" s="228">
        <f t="shared" si="214"/>
        <v>0</v>
      </c>
      <c r="AY166" s="228">
        <f t="shared" si="214"/>
        <v>0</v>
      </c>
      <c r="AZ166" s="228">
        <f t="shared" si="214"/>
        <v>0</v>
      </c>
      <c r="BA166" s="228">
        <f t="shared" si="214"/>
        <v>0</v>
      </c>
      <c r="BB166" s="228">
        <f t="shared" si="214"/>
        <v>0</v>
      </c>
      <c r="BC166" s="228">
        <f t="shared" si="214"/>
        <v>0</v>
      </c>
      <c r="BD166" s="228">
        <f t="shared" si="214"/>
        <v>0</v>
      </c>
      <c r="BE166" s="226"/>
      <c r="BF166" s="229">
        <f t="shared" ref="BF166:BX166" si="215">(IF(BF$73=0,0,BF91/BF$74))</f>
        <v>0</v>
      </c>
      <c r="BG166" s="228">
        <f t="shared" si="215"/>
        <v>0</v>
      </c>
      <c r="BH166" s="228">
        <f t="shared" si="215"/>
        <v>0</v>
      </c>
      <c r="BI166" s="228">
        <f t="shared" si="215"/>
        <v>0</v>
      </c>
      <c r="BJ166" s="228">
        <f t="shared" si="215"/>
        <v>0</v>
      </c>
      <c r="BK166" s="228">
        <f t="shared" si="215"/>
        <v>0</v>
      </c>
      <c r="BL166" s="228">
        <f t="shared" si="215"/>
        <v>0</v>
      </c>
      <c r="BM166" s="228">
        <f t="shared" si="215"/>
        <v>1.6341149641504512E-2</v>
      </c>
      <c r="BN166" s="228">
        <f t="shared" si="215"/>
        <v>0</v>
      </c>
      <c r="BO166" s="228">
        <f t="shared" si="215"/>
        <v>0</v>
      </c>
      <c r="BP166" s="228">
        <f t="shared" si="215"/>
        <v>0</v>
      </c>
      <c r="BQ166" s="228">
        <f t="shared" si="215"/>
        <v>0</v>
      </c>
      <c r="BR166" s="228">
        <f t="shared" si="215"/>
        <v>1.3846229793768492E-3</v>
      </c>
      <c r="BS166" s="228">
        <f t="shared" si="215"/>
        <v>0</v>
      </c>
      <c r="BT166" s="228">
        <f t="shared" si="215"/>
        <v>0</v>
      </c>
      <c r="BU166" s="228">
        <f t="shared" si="215"/>
        <v>4.9578946118901132E-3</v>
      </c>
      <c r="BV166" s="228">
        <f t="shared" si="215"/>
        <v>0</v>
      </c>
      <c r="BW166" s="228">
        <f t="shared" si="215"/>
        <v>0</v>
      </c>
      <c r="BX166" s="228">
        <f t="shared" si="215"/>
        <v>4.9578946118901132E-3</v>
      </c>
      <c r="BY166" s="228">
        <f>IF(Info!$O$3="Q1",$BS166,IF(Info!$O$3="Q2",$BS166+$BT166,IF(Info!$O$3="Q3",$BS166+$BT166+$BU166,$BR166)))</f>
        <v>0</v>
      </c>
      <c r="BZ166" s="228">
        <f>IF(Info!$O$3="Q1",$BS166,IF(Info!$O$3="Q2",$BT166,IF(Info!$O$3="Q3",$BU166,$BV166)))</f>
        <v>0</v>
      </c>
      <c r="CA166" s="225"/>
    </row>
    <row r="167" spans="1:79" ht="13.95" customHeight="1" x14ac:dyDescent="0.3">
      <c r="A167" s="223"/>
      <c r="B167" s="78" t="s">
        <v>53</v>
      </c>
      <c r="C167" s="225"/>
      <c r="D167" s="227">
        <f t="shared" ref="D167:AI167" si="216">(IF(D$73=0,0,D92/D$74))</f>
        <v>0</v>
      </c>
      <c r="E167" s="228">
        <f t="shared" si="216"/>
        <v>0</v>
      </c>
      <c r="F167" s="228">
        <f t="shared" si="216"/>
        <v>0</v>
      </c>
      <c r="G167" s="228">
        <f t="shared" si="216"/>
        <v>0</v>
      </c>
      <c r="H167" s="228">
        <f t="shared" si="216"/>
        <v>0</v>
      </c>
      <c r="I167" s="228">
        <f t="shared" si="216"/>
        <v>0</v>
      </c>
      <c r="J167" s="228">
        <f t="shared" si="216"/>
        <v>0</v>
      </c>
      <c r="K167" s="228">
        <f t="shared" si="216"/>
        <v>0</v>
      </c>
      <c r="L167" s="228">
        <f t="shared" si="216"/>
        <v>0</v>
      </c>
      <c r="M167" s="228">
        <f t="shared" si="216"/>
        <v>0</v>
      </c>
      <c r="N167" s="228">
        <f t="shared" si="216"/>
        <v>0</v>
      </c>
      <c r="O167" s="228">
        <f t="shared" si="216"/>
        <v>0</v>
      </c>
      <c r="P167" s="228">
        <f t="shared" si="216"/>
        <v>0</v>
      </c>
      <c r="Q167" s="775">
        <f t="shared" si="216"/>
        <v>0</v>
      </c>
      <c r="R167" s="228">
        <f t="shared" si="216"/>
        <v>0</v>
      </c>
      <c r="S167" s="228">
        <f t="shared" si="216"/>
        <v>0</v>
      </c>
      <c r="T167" s="228">
        <f t="shared" si="216"/>
        <v>0</v>
      </c>
      <c r="U167" s="228">
        <f t="shared" si="216"/>
        <v>0</v>
      </c>
      <c r="V167" s="228">
        <f t="shared" si="216"/>
        <v>0</v>
      </c>
      <c r="W167" s="228">
        <f t="shared" si="216"/>
        <v>0</v>
      </c>
      <c r="X167" s="228">
        <f t="shared" si="216"/>
        <v>0</v>
      </c>
      <c r="Y167" s="228">
        <f t="shared" si="216"/>
        <v>0</v>
      </c>
      <c r="Z167" s="228">
        <f t="shared" si="216"/>
        <v>0</v>
      </c>
      <c r="AA167" s="228">
        <f t="shared" si="216"/>
        <v>0</v>
      </c>
      <c r="AB167" s="228">
        <f t="shared" si="216"/>
        <v>0</v>
      </c>
      <c r="AC167" s="228">
        <f t="shared" si="216"/>
        <v>0</v>
      </c>
      <c r="AD167" s="228">
        <f t="shared" si="216"/>
        <v>0</v>
      </c>
      <c r="AE167" s="228">
        <f t="shared" si="216"/>
        <v>0</v>
      </c>
      <c r="AF167" s="228">
        <f t="shared" si="216"/>
        <v>0</v>
      </c>
      <c r="AG167" s="228">
        <f t="shared" si="216"/>
        <v>0</v>
      </c>
      <c r="AH167" s="228">
        <f t="shared" si="216"/>
        <v>0</v>
      </c>
      <c r="AI167" s="228">
        <f t="shared" si="216"/>
        <v>0</v>
      </c>
      <c r="AJ167" s="228">
        <f t="shared" ref="AJ167:BD167" si="217">(IF(AJ$73=0,0,AJ92/AJ$74))</f>
        <v>0</v>
      </c>
      <c r="AK167" s="228">
        <f t="shared" si="217"/>
        <v>0</v>
      </c>
      <c r="AL167" s="228">
        <f t="shared" si="217"/>
        <v>0</v>
      </c>
      <c r="AM167" s="228">
        <f t="shared" si="217"/>
        <v>0</v>
      </c>
      <c r="AN167" s="228">
        <f t="shared" si="217"/>
        <v>0</v>
      </c>
      <c r="AO167" s="228">
        <f t="shared" si="217"/>
        <v>0</v>
      </c>
      <c r="AP167" s="228">
        <f t="shared" si="217"/>
        <v>0</v>
      </c>
      <c r="AQ167" s="228">
        <f t="shared" si="217"/>
        <v>0</v>
      </c>
      <c r="AR167" s="228">
        <f t="shared" si="217"/>
        <v>0</v>
      </c>
      <c r="AS167" s="228">
        <f t="shared" si="217"/>
        <v>0</v>
      </c>
      <c r="AT167" s="228">
        <f t="shared" si="217"/>
        <v>0</v>
      </c>
      <c r="AU167" s="228">
        <f t="shared" si="217"/>
        <v>0</v>
      </c>
      <c r="AV167" s="228">
        <f t="shared" si="217"/>
        <v>0</v>
      </c>
      <c r="AW167" s="228">
        <f t="shared" si="217"/>
        <v>0</v>
      </c>
      <c r="AX167" s="228">
        <f t="shared" si="217"/>
        <v>0</v>
      </c>
      <c r="AY167" s="228">
        <f t="shared" si="217"/>
        <v>0</v>
      </c>
      <c r="AZ167" s="228">
        <f t="shared" si="217"/>
        <v>0</v>
      </c>
      <c r="BA167" s="228">
        <f t="shared" si="217"/>
        <v>0</v>
      </c>
      <c r="BB167" s="228">
        <f t="shared" si="217"/>
        <v>0</v>
      </c>
      <c r="BC167" s="228">
        <f t="shared" si="217"/>
        <v>0</v>
      </c>
      <c r="BD167" s="228">
        <f t="shared" si="217"/>
        <v>0</v>
      </c>
      <c r="BE167" s="226"/>
      <c r="BF167" s="229">
        <f t="shared" ref="BF167:BX167" si="218">(IF(BF$73=0,0,BF92/BF$74))</f>
        <v>0</v>
      </c>
      <c r="BG167" s="228">
        <f t="shared" si="218"/>
        <v>0</v>
      </c>
      <c r="BH167" s="228">
        <f t="shared" si="218"/>
        <v>0</v>
      </c>
      <c r="BI167" s="228">
        <f t="shared" si="218"/>
        <v>0</v>
      </c>
      <c r="BJ167" s="228">
        <f t="shared" si="218"/>
        <v>0</v>
      </c>
      <c r="BK167" s="228">
        <f t="shared" si="218"/>
        <v>0</v>
      </c>
      <c r="BL167" s="228">
        <f t="shared" si="218"/>
        <v>0</v>
      </c>
      <c r="BM167" s="228">
        <f t="shared" si="218"/>
        <v>0</v>
      </c>
      <c r="BN167" s="228">
        <f t="shared" si="218"/>
        <v>0</v>
      </c>
      <c r="BO167" s="228">
        <f t="shared" si="218"/>
        <v>0</v>
      </c>
      <c r="BP167" s="228">
        <f t="shared" si="218"/>
        <v>0</v>
      </c>
      <c r="BQ167" s="228">
        <f t="shared" si="218"/>
        <v>0</v>
      </c>
      <c r="BR167" s="228">
        <f t="shared" si="218"/>
        <v>0</v>
      </c>
      <c r="BS167" s="228">
        <f t="shared" si="218"/>
        <v>0</v>
      </c>
      <c r="BT167" s="228">
        <f t="shared" si="218"/>
        <v>0</v>
      </c>
      <c r="BU167" s="228">
        <f t="shared" si="218"/>
        <v>0</v>
      </c>
      <c r="BV167" s="228">
        <f t="shared" si="218"/>
        <v>0</v>
      </c>
      <c r="BW167" s="228">
        <f t="shared" si="218"/>
        <v>0</v>
      </c>
      <c r="BX167" s="228">
        <f t="shared" si="218"/>
        <v>0</v>
      </c>
      <c r="BY167" s="228">
        <f>IF(Info!$O$3="Q1",$BS167,IF(Info!$O$3="Q2",$BS167+$BT167,IF(Info!$O$3="Q3",$BS167+$BT167+$BU167,$BR167)))</f>
        <v>0</v>
      </c>
      <c r="BZ167" s="228">
        <f>IF(Info!$O$3="Q1",$BS167,IF(Info!$O$3="Q2",$BT167,IF(Info!$O$3="Q3",$BU167,$BV167)))</f>
        <v>0</v>
      </c>
      <c r="CA167" s="225"/>
    </row>
    <row r="168" spans="1:79" ht="13.95" customHeight="1" x14ac:dyDescent="0.3">
      <c r="A168" s="223"/>
      <c r="B168" s="78" t="s">
        <v>352</v>
      </c>
      <c r="C168" s="225"/>
      <c r="D168" s="227">
        <f t="shared" ref="D168:AI168" si="219">(IF(D$73=0,0,D93/D$74))</f>
        <v>0</v>
      </c>
      <c r="E168" s="228">
        <f t="shared" si="219"/>
        <v>0</v>
      </c>
      <c r="F168" s="228">
        <f t="shared" si="219"/>
        <v>0</v>
      </c>
      <c r="G168" s="228">
        <f t="shared" si="219"/>
        <v>0</v>
      </c>
      <c r="H168" s="228">
        <f t="shared" si="219"/>
        <v>0</v>
      </c>
      <c r="I168" s="228">
        <f t="shared" si="219"/>
        <v>0</v>
      </c>
      <c r="J168" s="228">
        <f t="shared" si="219"/>
        <v>0</v>
      </c>
      <c r="K168" s="228">
        <f t="shared" si="219"/>
        <v>0</v>
      </c>
      <c r="L168" s="228">
        <f t="shared" si="219"/>
        <v>0</v>
      </c>
      <c r="M168" s="228">
        <f t="shared" si="219"/>
        <v>0</v>
      </c>
      <c r="N168" s="228">
        <f t="shared" si="219"/>
        <v>0</v>
      </c>
      <c r="O168" s="228">
        <f t="shared" si="219"/>
        <v>0</v>
      </c>
      <c r="P168" s="228">
        <f t="shared" si="219"/>
        <v>0</v>
      </c>
      <c r="Q168" s="775">
        <f t="shared" si="219"/>
        <v>0</v>
      </c>
      <c r="R168" s="228">
        <f t="shared" si="219"/>
        <v>0</v>
      </c>
      <c r="S168" s="228">
        <f t="shared" si="219"/>
        <v>0</v>
      </c>
      <c r="T168" s="228">
        <f t="shared" si="219"/>
        <v>0</v>
      </c>
      <c r="U168" s="228">
        <f t="shared" si="219"/>
        <v>0</v>
      </c>
      <c r="V168" s="228">
        <f t="shared" si="219"/>
        <v>0</v>
      </c>
      <c r="W168" s="228">
        <f t="shared" si="219"/>
        <v>0</v>
      </c>
      <c r="X168" s="228">
        <f t="shared" si="219"/>
        <v>0</v>
      </c>
      <c r="Y168" s="228">
        <f t="shared" si="219"/>
        <v>0</v>
      </c>
      <c r="Z168" s="228">
        <f t="shared" si="219"/>
        <v>0</v>
      </c>
      <c r="AA168" s="228">
        <f t="shared" si="219"/>
        <v>0</v>
      </c>
      <c r="AB168" s="228">
        <f t="shared" si="219"/>
        <v>0</v>
      </c>
      <c r="AC168" s="228">
        <f t="shared" si="219"/>
        <v>0</v>
      </c>
      <c r="AD168" s="228">
        <f t="shared" si="219"/>
        <v>0</v>
      </c>
      <c r="AE168" s="228">
        <f t="shared" si="219"/>
        <v>0</v>
      </c>
      <c r="AF168" s="228">
        <f t="shared" si="219"/>
        <v>0</v>
      </c>
      <c r="AG168" s="228">
        <f t="shared" si="219"/>
        <v>0</v>
      </c>
      <c r="AH168" s="228">
        <f t="shared" si="219"/>
        <v>0</v>
      </c>
      <c r="AI168" s="228">
        <f t="shared" si="219"/>
        <v>0</v>
      </c>
      <c r="AJ168" s="228">
        <f t="shared" ref="AJ168:BD168" si="220">(IF(AJ$73=0,0,AJ93/AJ$74))</f>
        <v>0</v>
      </c>
      <c r="AK168" s="228">
        <f t="shared" si="220"/>
        <v>0</v>
      </c>
      <c r="AL168" s="228">
        <f t="shared" si="220"/>
        <v>0</v>
      </c>
      <c r="AM168" s="228">
        <f t="shared" si="220"/>
        <v>0</v>
      </c>
      <c r="AN168" s="228">
        <f t="shared" si="220"/>
        <v>0</v>
      </c>
      <c r="AO168" s="228">
        <f t="shared" si="220"/>
        <v>0</v>
      </c>
      <c r="AP168" s="228">
        <f t="shared" si="220"/>
        <v>0</v>
      </c>
      <c r="AQ168" s="228">
        <f t="shared" si="220"/>
        <v>0</v>
      </c>
      <c r="AR168" s="228">
        <f t="shared" si="220"/>
        <v>0</v>
      </c>
      <c r="AS168" s="228">
        <f t="shared" si="220"/>
        <v>0</v>
      </c>
      <c r="AT168" s="228">
        <f t="shared" si="220"/>
        <v>0</v>
      </c>
      <c r="AU168" s="228">
        <f t="shared" si="220"/>
        <v>0</v>
      </c>
      <c r="AV168" s="228">
        <f t="shared" si="220"/>
        <v>0</v>
      </c>
      <c r="AW168" s="228">
        <f t="shared" si="220"/>
        <v>0</v>
      </c>
      <c r="AX168" s="228">
        <f t="shared" si="220"/>
        <v>0</v>
      </c>
      <c r="AY168" s="228">
        <f t="shared" si="220"/>
        <v>0</v>
      </c>
      <c r="AZ168" s="228">
        <f t="shared" si="220"/>
        <v>0</v>
      </c>
      <c r="BA168" s="228">
        <f t="shared" si="220"/>
        <v>0</v>
      </c>
      <c r="BB168" s="228">
        <f t="shared" si="220"/>
        <v>0</v>
      </c>
      <c r="BC168" s="228">
        <f t="shared" si="220"/>
        <v>0</v>
      </c>
      <c r="BD168" s="228">
        <f t="shared" si="220"/>
        <v>0</v>
      </c>
      <c r="BE168" s="226"/>
      <c r="BF168" s="229">
        <f t="shared" ref="BF168:BX168" si="221">(IF(BF$73=0,0,BF93/BF$74))</f>
        <v>0</v>
      </c>
      <c r="BG168" s="228">
        <f t="shared" si="221"/>
        <v>0</v>
      </c>
      <c r="BH168" s="228">
        <f t="shared" si="221"/>
        <v>0</v>
      </c>
      <c r="BI168" s="228">
        <f t="shared" si="221"/>
        <v>0</v>
      </c>
      <c r="BJ168" s="228">
        <f t="shared" si="221"/>
        <v>0</v>
      </c>
      <c r="BK168" s="228">
        <f t="shared" si="221"/>
        <v>0</v>
      </c>
      <c r="BL168" s="228">
        <f t="shared" si="221"/>
        <v>0</v>
      </c>
      <c r="BM168" s="228">
        <f t="shared" si="221"/>
        <v>0</v>
      </c>
      <c r="BN168" s="228">
        <f t="shared" si="221"/>
        <v>0</v>
      </c>
      <c r="BO168" s="228">
        <f t="shared" si="221"/>
        <v>0</v>
      </c>
      <c r="BP168" s="228">
        <f t="shared" si="221"/>
        <v>0</v>
      </c>
      <c r="BQ168" s="228">
        <f t="shared" si="221"/>
        <v>0</v>
      </c>
      <c r="BR168" s="228">
        <f t="shared" si="221"/>
        <v>0</v>
      </c>
      <c r="BS168" s="228">
        <f t="shared" si="221"/>
        <v>0</v>
      </c>
      <c r="BT168" s="228">
        <f t="shared" si="221"/>
        <v>0</v>
      </c>
      <c r="BU168" s="228">
        <f t="shared" si="221"/>
        <v>0</v>
      </c>
      <c r="BV168" s="228">
        <f t="shared" si="221"/>
        <v>0</v>
      </c>
      <c r="BW168" s="228">
        <f t="shared" si="221"/>
        <v>0</v>
      </c>
      <c r="BX168" s="228">
        <f t="shared" si="221"/>
        <v>0</v>
      </c>
      <c r="BY168" s="228">
        <f>IF(Info!$O$3="Q1",$BS168,IF(Info!$O$3="Q2",$BS168+$BT168,IF(Info!$O$3="Q3",$BS168+$BT168+$BU168,$BR168)))</f>
        <v>0</v>
      </c>
      <c r="BZ168" s="228">
        <f>IF(Info!$O$3="Q1",$BS168,IF(Info!$O$3="Q2",$BT168,IF(Info!$O$3="Q3",$BU168,$BV168)))</f>
        <v>0</v>
      </c>
      <c r="CA168" s="225"/>
    </row>
    <row r="169" spans="1:79" ht="13.95" customHeight="1" x14ac:dyDescent="0.3">
      <c r="A169" s="223"/>
      <c r="B169" s="160" t="s">
        <v>353</v>
      </c>
      <c r="C169" s="225"/>
      <c r="D169" s="238">
        <f t="shared" ref="D169:AI169" si="222">(IF(D$73=0,0,D94/D$74))</f>
        <v>0.13253809252596899</v>
      </c>
      <c r="E169" s="238">
        <f t="shared" si="222"/>
        <v>0.13701385303261668</v>
      </c>
      <c r="F169" s="238">
        <f t="shared" si="222"/>
        <v>0.21599085603449766</v>
      </c>
      <c r="G169" s="238">
        <f t="shared" si="222"/>
        <v>0.17127813560020322</v>
      </c>
      <c r="H169" s="238">
        <f t="shared" si="222"/>
        <v>0.11970170454545452</v>
      </c>
      <c r="I169" s="238">
        <f t="shared" si="222"/>
        <v>0.1173787339770738</v>
      </c>
      <c r="J169" s="238">
        <f t="shared" si="222"/>
        <v>0.12498206233089486</v>
      </c>
      <c r="K169" s="238">
        <f t="shared" si="222"/>
        <v>0.17351616215298743</v>
      </c>
      <c r="L169" s="238">
        <f t="shared" si="222"/>
        <v>0.17765489656469138</v>
      </c>
      <c r="M169" s="238">
        <f t="shared" si="222"/>
        <v>9.4260498247536614E-2</v>
      </c>
      <c r="N169" s="238">
        <f t="shared" si="222"/>
        <v>7.7407894736842092E-2</v>
      </c>
      <c r="O169" s="238">
        <f t="shared" si="222"/>
        <v>0.13675432224320788</v>
      </c>
      <c r="P169" s="238">
        <f t="shared" si="222"/>
        <v>0.15791438890594678</v>
      </c>
      <c r="Q169" s="777">
        <f t="shared" si="222"/>
        <v>0.13865050999138431</v>
      </c>
      <c r="R169" s="238">
        <f t="shared" si="222"/>
        <v>0.11490096761444299</v>
      </c>
      <c r="S169" s="238">
        <f t="shared" si="222"/>
        <v>0.13687025707152459</v>
      </c>
      <c r="T169" s="238">
        <f t="shared" si="222"/>
        <v>0.15876864792888484</v>
      </c>
      <c r="U169" s="238">
        <f t="shared" si="222"/>
        <v>0.21263142461124568</v>
      </c>
      <c r="V169" s="238">
        <f t="shared" si="222"/>
        <v>0.19818782774511359</v>
      </c>
      <c r="W169" s="238">
        <f t="shared" si="222"/>
        <v>0.12117522467816369</v>
      </c>
      <c r="X169" s="238">
        <f t="shared" si="222"/>
        <v>0.13182775240994415</v>
      </c>
      <c r="Y169" s="238">
        <f t="shared" si="222"/>
        <v>0.16071264275985417</v>
      </c>
      <c r="Z169" s="238">
        <f t="shared" si="222"/>
        <v>0.17593615381766947</v>
      </c>
      <c r="AA169" s="238">
        <f t="shared" si="222"/>
        <v>0.12716757583482027</v>
      </c>
      <c r="AB169" s="238">
        <f t="shared" si="222"/>
        <v>8.9034631134558048E-2</v>
      </c>
      <c r="AC169" s="238">
        <f t="shared" si="222"/>
        <v>0.10957761699547965</v>
      </c>
      <c r="AD169" s="238">
        <f t="shared" si="222"/>
        <v>0.15165666775598302</v>
      </c>
      <c r="AE169" s="238">
        <f t="shared" si="222"/>
        <v>-0.54633853228694329</v>
      </c>
      <c r="AF169" s="238">
        <f t="shared" si="222"/>
        <v>0.18545665427509289</v>
      </c>
      <c r="AG169" s="238">
        <f t="shared" si="222"/>
        <v>0.14899898452900065</v>
      </c>
      <c r="AH169" s="238">
        <f t="shared" si="222"/>
        <v>0.14465727875959924</v>
      </c>
      <c r="AI169" s="238">
        <f t="shared" si="222"/>
        <v>0.2185225142186796</v>
      </c>
      <c r="AJ169" s="238">
        <f t="shared" ref="AJ169:BD169" si="223">(IF(AJ$73=0,0,AJ94/AJ$74))</f>
        <v>0.19447266739640925</v>
      </c>
      <c r="AK169" s="238">
        <f t="shared" si="223"/>
        <v>0.27657570153146077</v>
      </c>
      <c r="AL169" s="238">
        <f t="shared" si="223"/>
        <v>0.23388615106797986</v>
      </c>
      <c r="AM169" s="238">
        <f t="shared" si="223"/>
        <v>0.1246862464290802</v>
      </c>
      <c r="AN169" s="238">
        <f t="shared" si="223"/>
        <v>0.12426602899417129</v>
      </c>
      <c r="AO169" s="238">
        <f t="shared" si="223"/>
        <v>0.12838598270098331</v>
      </c>
      <c r="AP169" s="238">
        <f t="shared" si="223"/>
        <v>0.16651037355477821</v>
      </c>
      <c r="AQ169" s="238">
        <f t="shared" si="223"/>
        <v>0</v>
      </c>
      <c r="AR169" s="238">
        <f t="shared" si="223"/>
        <v>0</v>
      </c>
      <c r="AS169" s="238">
        <f t="shared" si="223"/>
        <v>0</v>
      </c>
      <c r="AT169" s="238">
        <f t="shared" si="223"/>
        <v>0</v>
      </c>
      <c r="AU169" s="238">
        <f t="shared" si="223"/>
        <v>0</v>
      </c>
      <c r="AV169" s="238">
        <f t="shared" si="223"/>
        <v>0</v>
      </c>
      <c r="AW169" s="238">
        <f t="shared" si="223"/>
        <v>0</v>
      </c>
      <c r="AX169" s="238">
        <f t="shared" si="223"/>
        <v>0</v>
      </c>
      <c r="AY169" s="238">
        <f t="shared" si="223"/>
        <v>0</v>
      </c>
      <c r="AZ169" s="238">
        <f t="shared" si="223"/>
        <v>0</v>
      </c>
      <c r="BA169" s="238">
        <f t="shared" si="223"/>
        <v>0</v>
      </c>
      <c r="BB169" s="238">
        <f t="shared" si="223"/>
        <v>0</v>
      </c>
      <c r="BC169" s="238">
        <f t="shared" si="223"/>
        <v>0</v>
      </c>
      <c r="BD169" s="238">
        <f t="shared" si="223"/>
        <v>0</v>
      </c>
      <c r="BE169" s="226"/>
      <c r="BF169" s="239">
        <f t="shared" ref="BF169:BX169" si="224">(IF(BF$73=0,0,BF94/BF$74))</f>
        <v>0.15313399574558209</v>
      </c>
      <c r="BG169" s="238">
        <f t="shared" si="224"/>
        <v>0.14330434662711763</v>
      </c>
      <c r="BH169" s="238">
        <f t="shared" si="224"/>
        <v>0.11265121862327883</v>
      </c>
      <c r="BI169" s="238">
        <f t="shared" si="224"/>
        <v>0.1480890080486254</v>
      </c>
      <c r="BJ169" s="238">
        <f t="shared" si="224"/>
        <v>0.14756786448607392</v>
      </c>
      <c r="BK169" s="238">
        <f t="shared" si="224"/>
        <v>0.12346015212315367</v>
      </c>
      <c r="BL169" s="238">
        <f t="shared" si="224"/>
        <v>2.0208553290468272E-2</v>
      </c>
      <c r="BM169" s="238">
        <f t="shared" si="224"/>
        <v>0.22700610463055537</v>
      </c>
      <c r="BN169" s="238">
        <f t="shared" si="224"/>
        <v>0.13394938217904723</v>
      </c>
      <c r="BO169" s="238">
        <f t="shared" si="224"/>
        <v>0</v>
      </c>
      <c r="BP169" s="238">
        <f t="shared" si="224"/>
        <v>0</v>
      </c>
      <c r="BQ169" s="238">
        <f t="shared" si="224"/>
        <v>0</v>
      </c>
      <c r="BR169" s="238">
        <f t="shared" si="224"/>
        <v>0.13253809252596896</v>
      </c>
      <c r="BS169" s="238">
        <f t="shared" si="224"/>
        <v>0.13401627552940601</v>
      </c>
      <c r="BT169" s="238">
        <f t="shared" si="224"/>
        <v>0.13870255091401959</v>
      </c>
      <c r="BU169" s="238">
        <f t="shared" si="224"/>
        <v>0.12278038594441271</v>
      </c>
      <c r="BV169" s="238">
        <f t="shared" si="224"/>
        <v>0</v>
      </c>
      <c r="BW169" s="238">
        <f t="shared" si="224"/>
        <v>0.13631914981696946</v>
      </c>
      <c r="BX169" s="238">
        <f t="shared" si="224"/>
        <v>0.12278038594441271</v>
      </c>
      <c r="BY169" s="238">
        <f>IF(Info!$O$3="Q1",$BS169,IF(Info!$O$3="Q2",$BS169+$BT169,IF(Info!$O$3="Q3",$BS169+$BT169+$BU169,$BR169)))</f>
        <v>0.13401627552940601</v>
      </c>
      <c r="BZ169" s="238">
        <f>IF(Info!$O$3="Q1",$BS169,IF(Info!$O$3="Q2",$BT169,IF(Info!$O$3="Q3",$BU169,$BV169)))</f>
        <v>0.13401627552940601</v>
      </c>
      <c r="CA169" s="225"/>
    </row>
    <row r="170" spans="1:79" ht="13.95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778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ht="13.95" customHeight="1" x14ac:dyDescent="0.3">
      <c r="A171" s="223"/>
      <c r="B171" s="78" t="s">
        <v>354</v>
      </c>
      <c r="C171" s="225"/>
      <c r="D171" s="227">
        <f t="shared" ref="D171:AI171" si="225">(IF(D$73=0,0,D96/D$74))</f>
        <v>2.5877735772956542E-3</v>
      </c>
      <c r="E171" s="228">
        <f t="shared" si="225"/>
        <v>0</v>
      </c>
      <c r="F171" s="228">
        <f t="shared" si="225"/>
        <v>2.0781739777981745E-2</v>
      </c>
      <c r="G171" s="228">
        <f t="shared" si="225"/>
        <v>0</v>
      </c>
      <c r="H171" s="228">
        <f t="shared" si="225"/>
        <v>1.7275798525798525E-2</v>
      </c>
      <c r="I171" s="228">
        <f t="shared" si="225"/>
        <v>1.1293692472753967E-2</v>
      </c>
      <c r="J171" s="228">
        <f t="shared" si="225"/>
        <v>1.2025253031365868E-2</v>
      </c>
      <c r="K171" s="228">
        <f t="shared" si="225"/>
        <v>8.3475008973563462E-3</v>
      </c>
      <c r="L171" s="228">
        <f t="shared" si="225"/>
        <v>0</v>
      </c>
      <c r="M171" s="228">
        <f t="shared" si="225"/>
        <v>5.6683451266402764E-3</v>
      </c>
      <c r="N171" s="228">
        <f t="shared" si="225"/>
        <v>0</v>
      </c>
      <c r="O171" s="228">
        <f t="shared" si="225"/>
        <v>0</v>
      </c>
      <c r="P171" s="228">
        <f t="shared" si="225"/>
        <v>0</v>
      </c>
      <c r="Q171" s="775">
        <f t="shared" si="225"/>
        <v>0</v>
      </c>
      <c r="R171" s="228">
        <f t="shared" si="225"/>
        <v>0</v>
      </c>
      <c r="S171" s="228">
        <f t="shared" si="225"/>
        <v>0</v>
      </c>
      <c r="T171" s="228">
        <f t="shared" si="225"/>
        <v>0</v>
      </c>
      <c r="U171" s="228">
        <f t="shared" si="225"/>
        <v>0</v>
      </c>
      <c r="V171" s="228">
        <f t="shared" si="225"/>
        <v>0</v>
      </c>
      <c r="W171" s="228">
        <f t="shared" si="225"/>
        <v>0</v>
      </c>
      <c r="X171" s="228">
        <f t="shared" si="225"/>
        <v>0</v>
      </c>
      <c r="Y171" s="228">
        <f t="shared" si="225"/>
        <v>0</v>
      </c>
      <c r="Z171" s="228">
        <f t="shared" si="225"/>
        <v>0</v>
      </c>
      <c r="AA171" s="228">
        <f t="shared" si="225"/>
        <v>0</v>
      </c>
      <c r="AB171" s="228">
        <f t="shared" si="225"/>
        <v>0</v>
      </c>
      <c r="AC171" s="228">
        <f t="shared" si="225"/>
        <v>0</v>
      </c>
      <c r="AD171" s="228">
        <f t="shared" si="225"/>
        <v>0</v>
      </c>
      <c r="AE171" s="228">
        <f t="shared" si="225"/>
        <v>0</v>
      </c>
      <c r="AF171" s="228">
        <f t="shared" si="225"/>
        <v>1.9092936802973973E-2</v>
      </c>
      <c r="AG171" s="228">
        <f t="shared" si="225"/>
        <v>0</v>
      </c>
      <c r="AH171" s="228">
        <f t="shared" si="225"/>
        <v>0</v>
      </c>
      <c r="AI171" s="228">
        <f t="shared" si="225"/>
        <v>0</v>
      </c>
      <c r="AJ171" s="228">
        <f t="shared" ref="AJ171:BD171" si="226">(IF(AJ$73=0,0,AJ96/AJ$74))</f>
        <v>0</v>
      </c>
      <c r="AK171" s="228">
        <f t="shared" si="226"/>
        <v>0</v>
      </c>
      <c r="AL171" s="228">
        <f t="shared" si="226"/>
        <v>0</v>
      </c>
      <c r="AM171" s="228">
        <f t="shared" si="226"/>
        <v>0</v>
      </c>
      <c r="AN171" s="228">
        <f t="shared" si="226"/>
        <v>0</v>
      </c>
      <c r="AO171" s="228">
        <f t="shared" si="226"/>
        <v>0</v>
      </c>
      <c r="AP171" s="228">
        <f t="shared" si="226"/>
        <v>0</v>
      </c>
      <c r="AQ171" s="228">
        <f t="shared" si="226"/>
        <v>0</v>
      </c>
      <c r="AR171" s="228">
        <f t="shared" si="226"/>
        <v>0</v>
      </c>
      <c r="AS171" s="228">
        <f t="shared" si="226"/>
        <v>0</v>
      </c>
      <c r="AT171" s="228">
        <f t="shared" si="226"/>
        <v>0</v>
      </c>
      <c r="AU171" s="228">
        <f t="shared" si="226"/>
        <v>0</v>
      </c>
      <c r="AV171" s="228">
        <f t="shared" si="226"/>
        <v>0</v>
      </c>
      <c r="AW171" s="228">
        <f t="shared" si="226"/>
        <v>0</v>
      </c>
      <c r="AX171" s="228">
        <f t="shared" si="226"/>
        <v>0</v>
      </c>
      <c r="AY171" s="228">
        <f t="shared" si="226"/>
        <v>0</v>
      </c>
      <c r="AZ171" s="228">
        <f t="shared" si="226"/>
        <v>0</v>
      </c>
      <c r="BA171" s="228">
        <f t="shared" si="226"/>
        <v>0</v>
      </c>
      <c r="BB171" s="228">
        <f t="shared" si="226"/>
        <v>0</v>
      </c>
      <c r="BC171" s="228">
        <f t="shared" si="226"/>
        <v>0</v>
      </c>
      <c r="BD171" s="228">
        <f t="shared" si="226"/>
        <v>0</v>
      </c>
      <c r="BE171" s="226"/>
      <c r="BF171" s="229">
        <f t="shared" ref="BF171:BX171" si="227">(IF(BF$73=0,0,BF96/BF$74))</f>
        <v>9.2086966931570167E-3</v>
      </c>
      <c r="BG171" s="228">
        <f t="shared" si="227"/>
        <v>8.6175917795068488E-3</v>
      </c>
      <c r="BH171" s="228">
        <f t="shared" si="227"/>
        <v>1.3548538315943785E-3</v>
      </c>
      <c r="BI171" s="228">
        <f t="shared" si="227"/>
        <v>0</v>
      </c>
      <c r="BJ171" s="228">
        <f t="shared" si="227"/>
        <v>0</v>
      </c>
      <c r="BK171" s="228">
        <f t="shared" si="227"/>
        <v>0</v>
      </c>
      <c r="BL171" s="228">
        <f t="shared" si="227"/>
        <v>4.3561690682140785E-3</v>
      </c>
      <c r="BM171" s="228">
        <f t="shared" si="227"/>
        <v>0</v>
      </c>
      <c r="BN171" s="228">
        <f t="shared" si="227"/>
        <v>0</v>
      </c>
      <c r="BO171" s="228">
        <f t="shared" si="227"/>
        <v>0</v>
      </c>
      <c r="BP171" s="228">
        <f t="shared" si="227"/>
        <v>0</v>
      </c>
      <c r="BQ171" s="228">
        <f t="shared" si="227"/>
        <v>0</v>
      </c>
      <c r="BR171" s="228">
        <f t="shared" si="227"/>
        <v>2.5877735772956542E-3</v>
      </c>
      <c r="BS171" s="228">
        <f t="shared" si="227"/>
        <v>5.9099733755699439E-3</v>
      </c>
      <c r="BT171" s="228">
        <f t="shared" si="227"/>
        <v>0</v>
      </c>
      <c r="BU171" s="228">
        <f t="shared" si="227"/>
        <v>1.5090736579557622E-3</v>
      </c>
      <c r="BV171" s="228">
        <f t="shared" si="227"/>
        <v>0</v>
      </c>
      <c r="BW171" s="228">
        <f t="shared" si="227"/>
        <v>3.0057638253864353E-3</v>
      </c>
      <c r="BX171" s="228">
        <f t="shared" si="227"/>
        <v>1.5090736579557622E-3</v>
      </c>
      <c r="BY171" s="228">
        <f>IF(Info!$O$3="Q1",$BS171,IF(Info!$O$3="Q2",$BS171+$BT171,IF(Info!$O$3="Q3",$BS171+$BT171+$BU171,$BR171)))</f>
        <v>5.9099733755699439E-3</v>
      </c>
      <c r="BZ171" s="228">
        <f>IF(Info!$O$3="Q1",$BS171,IF(Info!$O$3="Q2",$BT171,IF(Info!$O$3="Q3",$BU171,$BV171)))</f>
        <v>5.9099733755699439E-3</v>
      </c>
      <c r="CA171" s="225"/>
    </row>
    <row r="172" spans="1:79" ht="13.95" customHeight="1" x14ac:dyDescent="0.3">
      <c r="A172" s="223"/>
      <c r="B172" s="78" t="s">
        <v>59</v>
      </c>
      <c r="C172" s="225"/>
      <c r="D172" s="227">
        <f t="shared" ref="D172:AI172" si="228">(IF(D$73=0,0,D97/D$74))</f>
        <v>0</v>
      </c>
      <c r="E172" s="228">
        <f t="shared" si="228"/>
        <v>0</v>
      </c>
      <c r="F172" s="228">
        <f t="shared" si="228"/>
        <v>0</v>
      </c>
      <c r="G172" s="228">
        <f t="shared" si="228"/>
        <v>0</v>
      </c>
      <c r="H172" s="228">
        <f t="shared" si="228"/>
        <v>0</v>
      </c>
      <c r="I172" s="228">
        <f t="shared" si="228"/>
        <v>0</v>
      </c>
      <c r="J172" s="228">
        <f t="shared" si="228"/>
        <v>0</v>
      </c>
      <c r="K172" s="228">
        <f t="shared" si="228"/>
        <v>0</v>
      </c>
      <c r="L172" s="228">
        <f t="shared" si="228"/>
        <v>0</v>
      </c>
      <c r="M172" s="228">
        <f t="shared" si="228"/>
        <v>0</v>
      </c>
      <c r="N172" s="228">
        <f t="shared" si="228"/>
        <v>0</v>
      </c>
      <c r="O172" s="228">
        <f t="shared" si="228"/>
        <v>0</v>
      </c>
      <c r="P172" s="228">
        <f t="shared" si="228"/>
        <v>0</v>
      </c>
      <c r="Q172" s="775">
        <f t="shared" si="228"/>
        <v>0</v>
      </c>
      <c r="R172" s="228">
        <f t="shared" si="228"/>
        <v>0</v>
      </c>
      <c r="S172" s="228">
        <f t="shared" si="228"/>
        <v>0</v>
      </c>
      <c r="T172" s="228">
        <f t="shared" si="228"/>
        <v>0</v>
      </c>
      <c r="U172" s="228">
        <f t="shared" si="228"/>
        <v>0</v>
      </c>
      <c r="V172" s="228">
        <f t="shared" si="228"/>
        <v>0</v>
      </c>
      <c r="W172" s="228">
        <f t="shared" si="228"/>
        <v>0</v>
      </c>
      <c r="X172" s="228">
        <f t="shared" si="228"/>
        <v>0</v>
      </c>
      <c r="Y172" s="228">
        <f t="shared" si="228"/>
        <v>0</v>
      </c>
      <c r="Z172" s="228">
        <f t="shared" si="228"/>
        <v>0</v>
      </c>
      <c r="AA172" s="228">
        <f t="shared" si="228"/>
        <v>0</v>
      </c>
      <c r="AB172" s="228">
        <f t="shared" si="228"/>
        <v>0</v>
      </c>
      <c r="AC172" s="228">
        <f t="shared" si="228"/>
        <v>0</v>
      </c>
      <c r="AD172" s="228">
        <f t="shared" si="228"/>
        <v>0</v>
      </c>
      <c r="AE172" s="228">
        <f t="shared" si="228"/>
        <v>0</v>
      </c>
      <c r="AF172" s="228">
        <f t="shared" si="228"/>
        <v>0</v>
      </c>
      <c r="AG172" s="228">
        <f t="shared" si="228"/>
        <v>0</v>
      </c>
      <c r="AH172" s="228">
        <f t="shared" si="228"/>
        <v>0</v>
      </c>
      <c r="AI172" s="228">
        <f t="shared" si="228"/>
        <v>0</v>
      </c>
      <c r="AJ172" s="228">
        <f t="shared" ref="AJ172:BD172" si="229">(IF(AJ$73=0,0,AJ97/AJ$74))</f>
        <v>0</v>
      </c>
      <c r="AK172" s="228">
        <f t="shared" si="229"/>
        <v>0</v>
      </c>
      <c r="AL172" s="228">
        <f t="shared" si="229"/>
        <v>0</v>
      </c>
      <c r="AM172" s="228">
        <f t="shared" si="229"/>
        <v>0</v>
      </c>
      <c r="AN172" s="228">
        <f t="shared" si="229"/>
        <v>0</v>
      </c>
      <c r="AO172" s="228">
        <f t="shared" si="229"/>
        <v>0</v>
      </c>
      <c r="AP172" s="228">
        <f t="shared" si="229"/>
        <v>0</v>
      </c>
      <c r="AQ172" s="228">
        <f t="shared" si="229"/>
        <v>0</v>
      </c>
      <c r="AR172" s="228">
        <f t="shared" si="229"/>
        <v>0</v>
      </c>
      <c r="AS172" s="228">
        <f t="shared" si="229"/>
        <v>0</v>
      </c>
      <c r="AT172" s="228">
        <f t="shared" si="229"/>
        <v>0</v>
      </c>
      <c r="AU172" s="228">
        <f t="shared" si="229"/>
        <v>0</v>
      </c>
      <c r="AV172" s="228">
        <f t="shared" si="229"/>
        <v>0</v>
      </c>
      <c r="AW172" s="228">
        <f t="shared" si="229"/>
        <v>0</v>
      </c>
      <c r="AX172" s="228">
        <f t="shared" si="229"/>
        <v>0</v>
      </c>
      <c r="AY172" s="228">
        <f t="shared" si="229"/>
        <v>0</v>
      </c>
      <c r="AZ172" s="228">
        <f t="shared" si="229"/>
        <v>0</v>
      </c>
      <c r="BA172" s="228">
        <f t="shared" si="229"/>
        <v>0</v>
      </c>
      <c r="BB172" s="228">
        <f t="shared" si="229"/>
        <v>0</v>
      </c>
      <c r="BC172" s="228">
        <f t="shared" si="229"/>
        <v>0</v>
      </c>
      <c r="BD172" s="228">
        <f t="shared" si="229"/>
        <v>0</v>
      </c>
      <c r="BE172" s="226"/>
      <c r="BF172" s="229">
        <f t="shared" ref="BF172:BX172" si="230">(IF(BF$73=0,0,BF97/BF$74))</f>
        <v>0</v>
      </c>
      <c r="BG172" s="228">
        <f t="shared" si="230"/>
        <v>0</v>
      </c>
      <c r="BH172" s="228">
        <f t="shared" si="230"/>
        <v>0</v>
      </c>
      <c r="BI172" s="228">
        <f t="shared" si="230"/>
        <v>0</v>
      </c>
      <c r="BJ172" s="228">
        <f t="shared" si="230"/>
        <v>0</v>
      </c>
      <c r="BK172" s="228">
        <f t="shared" si="230"/>
        <v>0</v>
      </c>
      <c r="BL172" s="228">
        <f t="shared" si="230"/>
        <v>0</v>
      </c>
      <c r="BM172" s="228">
        <f t="shared" si="230"/>
        <v>0</v>
      </c>
      <c r="BN172" s="228">
        <f t="shared" si="230"/>
        <v>0</v>
      </c>
      <c r="BO172" s="228">
        <f t="shared" si="230"/>
        <v>0</v>
      </c>
      <c r="BP172" s="228">
        <f t="shared" si="230"/>
        <v>0</v>
      </c>
      <c r="BQ172" s="228">
        <f t="shared" si="230"/>
        <v>0</v>
      </c>
      <c r="BR172" s="228">
        <f t="shared" si="230"/>
        <v>0</v>
      </c>
      <c r="BS172" s="228">
        <f t="shared" si="230"/>
        <v>0</v>
      </c>
      <c r="BT172" s="228">
        <f t="shared" si="230"/>
        <v>0</v>
      </c>
      <c r="BU172" s="228">
        <f t="shared" si="230"/>
        <v>0</v>
      </c>
      <c r="BV172" s="228">
        <f t="shared" si="230"/>
        <v>0</v>
      </c>
      <c r="BW172" s="228">
        <f t="shared" si="230"/>
        <v>0</v>
      </c>
      <c r="BX172" s="228">
        <f t="shared" si="230"/>
        <v>0</v>
      </c>
      <c r="BY172" s="228">
        <f>IF(Info!$O$3="Q1",$BS172,IF(Info!$O$3="Q2",$BS172+$BT172,IF(Info!$O$3="Q3",$BS172+$BT172+$BU172,$BR172)))</f>
        <v>0</v>
      </c>
      <c r="BZ172" s="228">
        <f>IF(Info!$O$3="Q1",$BS172,IF(Info!$O$3="Q2",$BT172,IF(Info!$O$3="Q3",$BU172,$BV172)))</f>
        <v>0</v>
      </c>
      <c r="CA172" s="225"/>
    </row>
    <row r="173" spans="1:79" ht="13.95" customHeight="1" x14ac:dyDescent="0.3">
      <c r="A173" s="223"/>
      <c r="B173" s="160" t="s">
        <v>355</v>
      </c>
      <c r="C173" s="225"/>
      <c r="D173" s="238">
        <f t="shared" ref="D173:AI173" si="231">(IF(D$73=0,0,D98/D$74))</f>
        <v>2.5877735772956542E-3</v>
      </c>
      <c r="E173" s="238">
        <f t="shared" si="231"/>
        <v>0</v>
      </c>
      <c r="F173" s="238">
        <f t="shared" si="231"/>
        <v>2.0781739777981745E-2</v>
      </c>
      <c r="G173" s="238">
        <f t="shared" si="231"/>
        <v>0</v>
      </c>
      <c r="H173" s="238">
        <f t="shared" si="231"/>
        <v>1.7275798525798525E-2</v>
      </c>
      <c r="I173" s="238">
        <f t="shared" si="231"/>
        <v>1.1293692472753967E-2</v>
      </c>
      <c r="J173" s="238">
        <f t="shared" si="231"/>
        <v>1.2025253031365868E-2</v>
      </c>
      <c r="K173" s="238">
        <f t="shared" si="231"/>
        <v>8.3475008973563462E-3</v>
      </c>
      <c r="L173" s="238">
        <f t="shared" si="231"/>
        <v>0</v>
      </c>
      <c r="M173" s="238">
        <f t="shared" si="231"/>
        <v>5.6683451266402764E-3</v>
      </c>
      <c r="N173" s="238">
        <f t="shared" si="231"/>
        <v>0</v>
      </c>
      <c r="O173" s="238">
        <f t="shared" si="231"/>
        <v>0</v>
      </c>
      <c r="P173" s="238">
        <f t="shared" si="231"/>
        <v>0</v>
      </c>
      <c r="Q173" s="777">
        <f t="shared" si="231"/>
        <v>0</v>
      </c>
      <c r="R173" s="238">
        <f t="shared" si="231"/>
        <v>0</v>
      </c>
      <c r="S173" s="238">
        <f t="shared" si="231"/>
        <v>0</v>
      </c>
      <c r="T173" s="238">
        <f t="shared" si="231"/>
        <v>0</v>
      </c>
      <c r="U173" s="238">
        <f t="shared" si="231"/>
        <v>0</v>
      </c>
      <c r="V173" s="238">
        <f t="shared" si="231"/>
        <v>0</v>
      </c>
      <c r="W173" s="238">
        <f t="shared" si="231"/>
        <v>0</v>
      </c>
      <c r="X173" s="238">
        <f t="shared" si="231"/>
        <v>0</v>
      </c>
      <c r="Y173" s="238">
        <f t="shared" si="231"/>
        <v>0</v>
      </c>
      <c r="Z173" s="238">
        <f t="shared" si="231"/>
        <v>0</v>
      </c>
      <c r="AA173" s="238">
        <f t="shared" si="231"/>
        <v>0</v>
      </c>
      <c r="AB173" s="238">
        <f t="shared" si="231"/>
        <v>0</v>
      </c>
      <c r="AC173" s="238">
        <f t="shared" si="231"/>
        <v>0</v>
      </c>
      <c r="AD173" s="238">
        <f t="shared" si="231"/>
        <v>0</v>
      </c>
      <c r="AE173" s="238">
        <f t="shared" si="231"/>
        <v>0</v>
      </c>
      <c r="AF173" s="238">
        <f t="shared" si="231"/>
        <v>1.9092936802973973E-2</v>
      </c>
      <c r="AG173" s="238">
        <f t="shared" si="231"/>
        <v>0</v>
      </c>
      <c r="AH173" s="238">
        <f t="shared" si="231"/>
        <v>0</v>
      </c>
      <c r="AI173" s="238">
        <f t="shared" si="231"/>
        <v>0</v>
      </c>
      <c r="AJ173" s="238">
        <f t="shared" ref="AJ173:BD173" si="232">(IF(AJ$73=0,0,AJ98/AJ$74))</f>
        <v>0</v>
      </c>
      <c r="AK173" s="238">
        <f t="shared" si="232"/>
        <v>0</v>
      </c>
      <c r="AL173" s="238">
        <f t="shared" si="232"/>
        <v>0</v>
      </c>
      <c r="AM173" s="238">
        <f t="shared" si="232"/>
        <v>0</v>
      </c>
      <c r="AN173" s="238">
        <f t="shared" si="232"/>
        <v>0</v>
      </c>
      <c r="AO173" s="238">
        <f t="shared" si="232"/>
        <v>0</v>
      </c>
      <c r="AP173" s="238">
        <f t="shared" si="232"/>
        <v>0</v>
      </c>
      <c r="AQ173" s="238">
        <f t="shared" si="232"/>
        <v>0</v>
      </c>
      <c r="AR173" s="238">
        <f t="shared" si="232"/>
        <v>0</v>
      </c>
      <c r="AS173" s="238">
        <f t="shared" si="232"/>
        <v>0</v>
      </c>
      <c r="AT173" s="238">
        <f t="shared" si="232"/>
        <v>0</v>
      </c>
      <c r="AU173" s="238">
        <f t="shared" si="232"/>
        <v>0</v>
      </c>
      <c r="AV173" s="238">
        <f t="shared" si="232"/>
        <v>0</v>
      </c>
      <c r="AW173" s="238">
        <f t="shared" si="232"/>
        <v>0</v>
      </c>
      <c r="AX173" s="238">
        <f t="shared" si="232"/>
        <v>0</v>
      </c>
      <c r="AY173" s="238">
        <f t="shared" si="232"/>
        <v>0</v>
      </c>
      <c r="AZ173" s="238">
        <f t="shared" si="232"/>
        <v>0</v>
      </c>
      <c r="BA173" s="238">
        <f t="shared" si="232"/>
        <v>0</v>
      </c>
      <c r="BB173" s="238">
        <f t="shared" si="232"/>
        <v>0</v>
      </c>
      <c r="BC173" s="238">
        <f t="shared" si="232"/>
        <v>0</v>
      </c>
      <c r="BD173" s="238">
        <f t="shared" si="232"/>
        <v>0</v>
      </c>
      <c r="BE173" s="226"/>
      <c r="BF173" s="239">
        <f t="shared" ref="BF173:BX173" si="233">(IF(BF$73=0,0,BF98/BF$74))</f>
        <v>9.2086966931570167E-3</v>
      </c>
      <c r="BG173" s="238">
        <f t="shared" si="233"/>
        <v>8.6175917795068488E-3</v>
      </c>
      <c r="BH173" s="238">
        <f t="shared" si="233"/>
        <v>1.3548538315943785E-3</v>
      </c>
      <c r="BI173" s="238">
        <f t="shared" si="233"/>
        <v>0</v>
      </c>
      <c r="BJ173" s="238">
        <f t="shared" si="233"/>
        <v>0</v>
      </c>
      <c r="BK173" s="238">
        <f t="shared" si="233"/>
        <v>0</v>
      </c>
      <c r="BL173" s="238">
        <f t="shared" si="233"/>
        <v>4.3561690682140785E-3</v>
      </c>
      <c r="BM173" s="238">
        <f t="shared" si="233"/>
        <v>0</v>
      </c>
      <c r="BN173" s="238">
        <f t="shared" si="233"/>
        <v>0</v>
      </c>
      <c r="BO173" s="238">
        <f t="shared" si="233"/>
        <v>0</v>
      </c>
      <c r="BP173" s="238">
        <f t="shared" si="233"/>
        <v>0</v>
      </c>
      <c r="BQ173" s="238">
        <f t="shared" si="233"/>
        <v>0</v>
      </c>
      <c r="BR173" s="238">
        <f t="shared" si="233"/>
        <v>2.5877735772956542E-3</v>
      </c>
      <c r="BS173" s="238">
        <f t="shared" si="233"/>
        <v>5.9099733755699439E-3</v>
      </c>
      <c r="BT173" s="238">
        <f t="shared" si="233"/>
        <v>0</v>
      </c>
      <c r="BU173" s="238">
        <f t="shared" si="233"/>
        <v>1.5090736579557622E-3</v>
      </c>
      <c r="BV173" s="238">
        <f t="shared" si="233"/>
        <v>0</v>
      </c>
      <c r="BW173" s="238">
        <f t="shared" si="233"/>
        <v>3.0057638253864353E-3</v>
      </c>
      <c r="BX173" s="238">
        <f t="shared" si="233"/>
        <v>1.5090736579557622E-3</v>
      </c>
      <c r="BY173" s="238">
        <f>IF(Info!$O$3="Q1",$BS173,IF(Info!$O$3="Q2",$BS173+$BT173,IF(Info!$O$3="Q3",$BS173+$BT173+$BU173,$BR173)))</f>
        <v>5.9099733755699439E-3</v>
      </c>
      <c r="BZ173" s="238">
        <f>IF(Info!$O$3="Q1",$BS173,IF(Info!$O$3="Q2",$BT173,IF(Info!$O$3="Q3",$BU173,$BV173)))</f>
        <v>5.9099733755699439E-3</v>
      </c>
      <c r="CA173" s="225"/>
    </row>
    <row r="174" spans="1:79" ht="13.95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778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ht="13.95" customHeight="1" x14ac:dyDescent="0.3">
      <c r="A175" s="223"/>
      <c r="B175" s="78" t="s">
        <v>357</v>
      </c>
      <c r="C175" s="225"/>
      <c r="D175" s="227">
        <f t="shared" ref="D175:AI175" si="234">(IF(D$73=0,0,D100/D$74))</f>
        <v>2.1308759593865281E-3</v>
      </c>
      <c r="E175" s="228">
        <f t="shared" si="234"/>
        <v>0</v>
      </c>
      <c r="F175" s="228">
        <f t="shared" si="234"/>
        <v>0</v>
      </c>
      <c r="G175" s="228">
        <f t="shared" si="234"/>
        <v>1.7649724652210334E-3</v>
      </c>
      <c r="H175" s="228">
        <f t="shared" si="234"/>
        <v>0</v>
      </c>
      <c r="I175" s="228">
        <f t="shared" si="234"/>
        <v>0</v>
      </c>
      <c r="J175" s="228">
        <f t="shared" si="234"/>
        <v>0</v>
      </c>
      <c r="K175" s="228">
        <f t="shared" si="234"/>
        <v>8.5269721666495091E-3</v>
      </c>
      <c r="L175" s="228">
        <f t="shared" si="234"/>
        <v>1.1452453089812017E-2</v>
      </c>
      <c r="M175" s="228">
        <f t="shared" si="234"/>
        <v>2.2945461072639839E-3</v>
      </c>
      <c r="N175" s="228">
        <f t="shared" si="234"/>
        <v>0</v>
      </c>
      <c r="O175" s="228">
        <f t="shared" si="234"/>
        <v>0</v>
      </c>
      <c r="P175" s="228">
        <f t="shared" si="234"/>
        <v>0</v>
      </c>
      <c r="Q175" s="775">
        <f t="shared" si="234"/>
        <v>3.6102387371112531E-3</v>
      </c>
      <c r="R175" s="228">
        <f t="shared" si="234"/>
        <v>0</v>
      </c>
      <c r="S175" s="228">
        <f t="shared" si="234"/>
        <v>0</v>
      </c>
      <c r="T175" s="228">
        <f t="shared" si="234"/>
        <v>0</v>
      </c>
      <c r="U175" s="228">
        <f t="shared" si="234"/>
        <v>4.8674203354172598E-3</v>
      </c>
      <c r="V175" s="228">
        <f t="shared" si="234"/>
        <v>0</v>
      </c>
      <c r="W175" s="228">
        <f t="shared" si="234"/>
        <v>0</v>
      </c>
      <c r="X175" s="228">
        <f t="shared" si="234"/>
        <v>0</v>
      </c>
      <c r="Y175" s="228">
        <f t="shared" si="234"/>
        <v>7.5859394026861994E-3</v>
      </c>
      <c r="Z175" s="228">
        <f t="shared" si="234"/>
        <v>0</v>
      </c>
      <c r="AA175" s="228">
        <f t="shared" si="234"/>
        <v>0</v>
      </c>
      <c r="AB175" s="228">
        <f t="shared" si="234"/>
        <v>0</v>
      </c>
      <c r="AC175" s="228">
        <f t="shared" si="234"/>
        <v>3.3463364918708293E-3</v>
      </c>
      <c r="AD175" s="228">
        <f t="shared" si="234"/>
        <v>4.7757654980582313E-3</v>
      </c>
      <c r="AE175" s="228">
        <f t="shared" si="234"/>
        <v>0</v>
      </c>
      <c r="AF175" s="228">
        <f t="shared" si="234"/>
        <v>0</v>
      </c>
      <c r="AG175" s="228">
        <f t="shared" si="234"/>
        <v>0</v>
      </c>
      <c r="AH175" s="228">
        <f t="shared" si="234"/>
        <v>4.579127390906464E-3</v>
      </c>
      <c r="AI175" s="228">
        <f t="shared" si="234"/>
        <v>0</v>
      </c>
      <c r="AJ175" s="228">
        <f t="shared" ref="AJ175:BD175" si="235">(IF(AJ$73=0,0,AJ100/AJ$74))</f>
        <v>1.6480020956711292E-2</v>
      </c>
      <c r="AK175" s="228">
        <f t="shared" si="235"/>
        <v>0</v>
      </c>
      <c r="AL175" s="228">
        <f t="shared" si="235"/>
        <v>1.2588309083515407E-2</v>
      </c>
      <c r="AM175" s="228">
        <f t="shared" si="235"/>
        <v>0</v>
      </c>
      <c r="AN175" s="228">
        <f t="shared" si="235"/>
        <v>1.4758630996861458E-3</v>
      </c>
      <c r="AO175" s="228">
        <f t="shared" si="235"/>
        <v>6.0142520015338012E-3</v>
      </c>
      <c r="AP175" s="228">
        <f t="shared" si="235"/>
        <v>0</v>
      </c>
      <c r="AQ175" s="228">
        <f t="shared" si="235"/>
        <v>0</v>
      </c>
      <c r="AR175" s="228">
        <f t="shared" si="235"/>
        <v>0</v>
      </c>
      <c r="AS175" s="228">
        <f t="shared" si="235"/>
        <v>0</v>
      </c>
      <c r="AT175" s="228">
        <f t="shared" si="235"/>
        <v>0</v>
      </c>
      <c r="AU175" s="228">
        <f t="shared" si="235"/>
        <v>0</v>
      </c>
      <c r="AV175" s="228">
        <f t="shared" si="235"/>
        <v>0</v>
      </c>
      <c r="AW175" s="228">
        <f t="shared" si="235"/>
        <v>0</v>
      </c>
      <c r="AX175" s="228">
        <f t="shared" si="235"/>
        <v>0</v>
      </c>
      <c r="AY175" s="228">
        <f t="shared" si="235"/>
        <v>0</v>
      </c>
      <c r="AZ175" s="228">
        <f t="shared" si="235"/>
        <v>0</v>
      </c>
      <c r="BA175" s="228">
        <f t="shared" si="235"/>
        <v>0</v>
      </c>
      <c r="BB175" s="228">
        <f t="shared" si="235"/>
        <v>0</v>
      </c>
      <c r="BC175" s="228">
        <f t="shared" si="235"/>
        <v>0</v>
      </c>
      <c r="BD175" s="228">
        <f t="shared" si="235"/>
        <v>0</v>
      </c>
      <c r="BE175" s="226"/>
      <c r="BF175" s="229">
        <f t="shared" ref="BF175:BX175" si="236">(IF(BF$73=0,0,BF100/BF$74))</f>
        <v>3.9450056633484663E-4</v>
      </c>
      <c r="BG175" s="228">
        <f t="shared" si="236"/>
        <v>4.0700885974610844E-3</v>
      </c>
      <c r="BH175" s="228">
        <f t="shared" si="236"/>
        <v>1.1350965401097702E-3</v>
      </c>
      <c r="BI175" s="228">
        <f t="shared" si="236"/>
        <v>8.4748932400926873E-4</v>
      </c>
      <c r="BJ175" s="228">
        <f t="shared" si="236"/>
        <v>1.7413702782672436E-3</v>
      </c>
      <c r="BK175" s="228">
        <f t="shared" si="236"/>
        <v>1.5316255053139166E-3</v>
      </c>
      <c r="BL175" s="228">
        <f t="shared" si="236"/>
        <v>1.3394202088247028E-3</v>
      </c>
      <c r="BM175" s="228">
        <f t="shared" si="236"/>
        <v>7.6316597862546454E-3</v>
      </c>
      <c r="BN175" s="228">
        <f t="shared" si="236"/>
        <v>1.9664346817456868E-3</v>
      </c>
      <c r="BO175" s="228">
        <f t="shared" si="236"/>
        <v>0</v>
      </c>
      <c r="BP175" s="228">
        <f t="shared" si="236"/>
        <v>0</v>
      </c>
      <c r="BQ175" s="228">
        <f t="shared" si="236"/>
        <v>0</v>
      </c>
      <c r="BR175" s="228">
        <f t="shared" si="236"/>
        <v>2.1308759593865281E-3</v>
      </c>
      <c r="BS175" s="228">
        <f t="shared" si="236"/>
        <v>1.8339721925007275E-3</v>
      </c>
      <c r="BT175" s="228">
        <f t="shared" si="236"/>
        <v>1.3837492180440677E-3</v>
      </c>
      <c r="BU175" s="228">
        <f t="shared" si="236"/>
        <v>3.468048714872168E-3</v>
      </c>
      <c r="BV175" s="228">
        <f t="shared" si="236"/>
        <v>0</v>
      </c>
      <c r="BW175" s="228">
        <f t="shared" si="236"/>
        <v>1.6127289179482494E-3</v>
      </c>
      <c r="BX175" s="228">
        <f t="shared" si="236"/>
        <v>3.468048714872168E-3</v>
      </c>
      <c r="BY175" s="228">
        <f>IF(Info!$O$3="Q1",$BS175,IF(Info!$O$3="Q2",$BS175+$BT175,IF(Info!$O$3="Q3",$BS175+$BT175+$BU175,$BR175)))</f>
        <v>1.8339721925007275E-3</v>
      </c>
      <c r="BZ175" s="228">
        <f>IF(Info!$O$3="Q1",$BS175,IF(Info!$O$3="Q2",$BT175,IF(Info!$O$3="Q3",$BU175,$BV175)))</f>
        <v>1.8339721925007275E-3</v>
      </c>
      <c r="CA175" s="225"/>
    </row>
    <row r="176" spans="1:79" ht="13.95" customHeight="1" x14ac:dyDescent="0.3">
      <c r="A176" s="223"/>
      <c r="B176" s="78" t="s">
        <v>358</v>
      </c>
      <c r="C176" s="225"/>
      <c r="D176" s="227">
        <f t="shared" ref="D176:AI176" si="237">(IF(D$73=0,0,D101/D$74))</f>
        <v>1.5819948727684554E-3</v>
      </c>
      <c r="E176" s="228">
        <f t="shared" si="237"/>
        <v>0</v>
      </c>
      <c r="F176" s="228">
        <f t="shared" si="237"/>
        <v>4.1972879829589728E-2</v>
      </c>
      <c r="G176" s="228">
        <f t="shared" si="237"/>
        <v>0</v>
      </c>
      <c r="H176" s="228">
        <f t="shared" si="237"/>
        <v>0</v>
      </c>
      <c r="I176" s="228">
        <f t="shared" si="237"/>
        <v>0</v>
      </c>
      <c r="J176" s="228">
        <f t="shared" si="237"/>
        <v>0</v>
      </c>
      <c r="K176" s="228">
        <f t="shared" si="237"/>
        <v>0</v>
      </c>
      <c r="L176" s="228">
        <f t="shared" si="237"/>
        <v>0</v>
      </c>
      <c r="M176" s="228">
        <f t="shared" si="237"/>
        <v>0</v>
      </c>
      <c r="N176" s="228">
        <f t="shared" si="237"/>
        <v>0</v>
      </c>
      <c r="O176" s="228">
        <f t="shared" si="237"/>
        <v>0</v>
      </c>
      <c r="P176" s="228">
        <f t="shared" si="237"/>
        <v>0</v>
      </c>
      <c r="Q176" s="775">
        <f t="shared" si="237"/>
        <v>0</v>
      </c>
      <c r="R176" s="228">
        <f t="shared" si="237"/>
        <v>0</v>
      </c>
      <c r="S176" s="228">
        <f t="shared" si="237"/>
        <v>0</v>
      </c>
      <c r="T176" s="228">
        <f t="shared" si="237"/>
        <v>0</v>
      </c>
      <c r="U176" s="228">
        <f t="shared" si="237"/>
        <v>0</v>
      </c>
      <c r="V176" s="228">
        <f t="shared" si="237"/>
        <v>0</v>
      </c>
      <c r="W176" s="228">
        <f t="shared" si="237"/>
        <v>0</v>
      </c>
      <c r="X176" s="228">
        <f t="shared" si="237"/>
        <v>0</v>
      </c>
      <c r="Y176" s="228">
        <f t="shared" si="237"/>
        <v>0</v>
      </c>
      <c r="Z176" s="228">
        <f t="shared" si="237"/>
        <v>0</v>
      </c>
      <c r="AA176" s="228">
        <f t="shared" si="237"/>
        <v>0</v>
      </c>
      <c r="AB176" s="228">
        <f t="shared" si="237"/>
        <v>0</v>
      </c>
      <c r="AC176" s="228">
        <f t="shared" si="237"/>
        <v>0</v>
      </c>
      <c r="AD176" s="228">
        <f t="shared" si="237"/>
        <v>0</v>
      </c>
      <c r="AE176" s="228">
        <f t="shared" si="237"/>
        <v>0</v>
      </c>
      <c r="AF176" s="228">
        <f t="shared" si="237"/>
        <v>0</v>
      </c>
      <c r="AG176" s="228">
        <f t="shared" si="237"/>
        <v>0</v>
      </c>
      <c r="AH176" s="228">
        <f t="shared" si="237"/>
        <v>4.3657131457375707E-3</v>
      </c>
      <c r="AI176" s="228">
        <f t="shared" si="237"/>
        <v>2.6443601856022122E-2</v>
      </c>
      <c r="AJ176" s="228">
        <f t="shared" ref="AJ176:BD176" si="238">(IF(AJ$73=0,0,AJ101/AJ$74))</f>
        <v>0</v>
      </c>
      <c r="AK176" s="228">
        <f t="shared" si="238"/>
        <v>0</v>
      </c>
      <c r="AL176" s="228">
        <f t="shared" si="238"/>
        <v>0</v>
      </c>
      <c r="AM176" s="228">
        <f t="shared" si="238"/>
        <v>0</v>
      </c>
      <c r="AN176" s="228">
        <f t="shared" si="238"/>
        <v>0</v>
      </c>
      <c r="AO176" s="228">
        <f t="shared" si="238"/>
        <v>0</v>
      </c>
      <c r="AP176" s="228">
        <f t="shared" si="238"/>
        <v>0</v>
      </c>
      <c r="AQ176" s="228">
        <f t="shared" si="238"/>
        <v>0</v>
      </c>
      <c r="AR176" s="228">
        <f t="shared" si="238"/>
        <v>0</v>
      </c>
      <c r="AS176" s="228">
        <f t="shared" si="238"/>
        <v>0</v>
      </c>
      <c r="AT176" s="228">
        <f t="shared" si="238"/>
        <v>0</v>
      </c>
      <c r="AU176" s="228">
        <f t="shared" si="238"/>
        <v>0</v>
      </c>
      <c r="AV176" s="228">
        <f t="shared" si="238"/>
        <v>0</v>
      </c>
      <c r="AW176" s="228">
        <f t="shared" si="238"/>
        <v>0</v>
      </c>
      <c r="AX176" s="228">
        <f t="shared" si="238"/>
        <v>0</v>
      </c>
      <c r="AY176" s="228">
        <f t="shared" si="238"/>
        <v>0</v>
      </c>
      <c r="AZ176" s="228">
        <f t="shared" si="238"/>
        <v>0</v>
      </c>
      <c r="BA176" s="228">
        <f t="shared" si="238"/>
        <v>0</v>
      </c>
      <c r="BB176" s="228">
        <f t="shared" si="238"/>
        <v>0</v>
      </c>
      <c r="BC176" s="228">
        <f t="shared" si="238"/>
        <v>0</v>
      </c>
      <c r="BD176" s="228">
        <f t="shared" si="238"/>
        <v>0</v>
      </c>
      <c r="BE176" s="226"/>
      <c r="BF176" s="229">
        <f t="shared" ref="BF176:BX176" si="239">(IF(BF$73=0,0,BF101/BF$74))</f>
        <v>7.4395218844676902E-3</v>
      </c>
      <c r="BG176" s="228">
        <f t="shared" si="239"/>
        <v>0</v>
      </c>
      <c r="BH176" s="228">
        <f t="shared" si="239"/>
        <v>0</v>
      </c>
      <c r="BI176" s="228">
        <f t="shared" si="239"/>
        <v>0</v>
      </c>
      <c r="BJ176" s="228">
        <f t="shared" si="239"/>
        <v>0</v>
      </c>
      <c r="BK176" s="228">
        <f t="shared" si="239"/>
        <v>0</v>
      </c>
      <c r="BL176" s="228">
        <f t="shared" si="239"/>
        <v>1.2769953561337843E-3</v>
      </c>
      <c r="BM176" s="228">
        <f t="shared" si="239"/>
        <v>7.8238748812213751E-3</v>
      </c>
      <c r="BN176" s="228">
        <f t="shared" si="239"/>
        <v>0</v>
      </c>
      <c r="BO176" s="228">
        <f t="shared" si="239"/>
        <v>0</v>
      </c>
      <c r="BP176" s="228">
        <f t="shared" si="239"/>
        <v>0</v>
      </c>
      <c r="BQ176" s="228">
        <f t="shared" si="239"/>
        <v>0</v>
      </c>
      <c r="BR176" s="228">
        <f t="shared" si="239"/>
        <v>1.5819948727684554E-3</v>
      </c>
      <c r="BS176" s="228">
        <f t="shared" si="239"/>
        <v>2.1702496775706571E-3</v>
      </c>
      <c r="BT176" s="228">
        <f t="shared" si="239"/>
        <v>0</v>
      </c>
      <c r="BU176" s="228">
        <f t="shared" si="239"/>
        <v>2.8161382969633655E-3</v>
      </c>
      <c r="BV176" s="228">
        <f t="shared" si="239"/>
        <v>0</v>
      </c>
      <c r="BW176" s="228">
        <f t="shared" si="239"/>
        <v>1.1037711269332698E-3</v>
      </c>
      <c r="BX176" s="228">
        <f t="shared" si="239"/>
        <v>2.8161382969633655E-3</v>
      </c>
      <c r="BY176" s="228">
        <f>IF(Info!$O$3="Q1",$BS176,IF(Info!$O$3="Q2",$BS176+$BT176,IF(Info!$O$3="Q3",$BS176+$BT176+$BU176,$BR176)))</f>
        <v>2.1702496775706571E-3</v>
      </c>
      <c r="BZ176" s="228">
        <f>IF(Info!$O$3="Q1",$BS176,IF(Info!$O$3="Q2",$BT176,IF(Info!$O$3="Q3",$BU176,$BV176)))</f>
        <v>2.1702496775706571E-3</v>
      </c>
      <c r="CA176" s="225"/>
    </row>
    <row r="177" spans="1:79" ht="13.95" customHeight="1" x14ac:dyDescent="0.3">
      <c r="A177" s="223"/>
      <c r="B177" s="78" t="s">
        <v>359</v>
      </c>
      <c r="C177" s="225"/>
      <c r="D177" s="227">
        <f t="shared" ref="D177:AI177" si="240">(IF(D$73=0,0,D102/D$74))</f>
        <v>3.0628289367440999E-3</v>
      </c>
      <c r="E177" s="228">
        <f t="shared" si="240"/>
        <v>0</v>
      </c>
      <c r="F177" s="228">
        <f t="shared" si="240"/>
        <v>1.3063401624439325E-2</v>
      </c>
      <c r="G177" s="228">
        <f t="shared" si="240"/>
        <v>3.8496504937033929E-3</v>
      </c>
      <c r="H177" s="228">
        <f t="shared" si="240"/>
        <v>0</v>
      </c>
      <c r="I177" s="228">
        <f t="shared" si="240"/>
        <v>7.0992150883731437E-3</v>
      </c>
      <c r="J177" s="228">
        <f t="shared" si="240"/>
        <v>2.8090991081270666E-3</v>
      </c>
      <c r="K177" s="228">
        <f t="shared" si="240"/>
        <v>0</v>
      </c>
      <c r="L177" s="228">
        <f t="shared" si="240"/>
        <v>0</v>
      </c>
      <c r="M177" s="228">
        <f t="shared" si="240"/>
        <v>2.5632256662667329E-3</v>
      </c>
      <c r="N177" s="228">
        <f t="shared" si="240"/>
        <v>5.8521598808341608E-3</v>
      </c>
      <c r="O177" s="228">
        <f t="shared" si="240"/>
        <v>0</v>
      </c>
      <c r="P177" s="228">
        <f t="shared" si="240"/>
        <v>0</v>
      </c>
      <c r="Q177" s="775">
        <f t="shared" si="240"/>
        <v>0</v>
      </c>
      <c r="R177" s="228">
        <f t="shared" si="240"/>
        <v>2.6212097621914534E-3</v>
      </c>
      <c r="S177" s="228">
        <f t="shared" si="240"/>
        <v>8.516447639167056E-3</v>
      </c>
      <c r="T177" s="228">
        <f t="shared" si="240"/>
        <v>0</v>
      </c>
      <c r="U177" s="228">
        <f t="shared" si="240"/>
        <v>0</v>
      </c>
      <c r="V177" s="228">
        <f t="shared" si="240"/>
        <v>1.2331797235023041E-2</v>
      </c>
      <c r="W177" s="228">
        <f t="shared" si="240"/>
        <v>0</v>
      </c>
      <c r="X177" s="228">
        <f t="shared" si="240"/>
        <v>0</v>
      </c>
      <c r="Y177" s="228">
        <f t="shared" si="240"/>
        <v>5.3208528930816798E-3</v>
      </c>
      <c r="Z177" s="228">
        <f t="shared" si="240"/>
        <v>1.3684045331353716E-2</v>
      </c>
      <c r="AA177" s="228">
        <f t="shared" si="240"/>
        <v>0</v>
      </c>
      <c r="AB177" s="228">
        <f t="shared" si="240"/>
        <v>0</v>
      </c>
      <c r="AC177" s="228">
        <f t="shared" si="240"/>
        <v>0</v>
      </c>
      <c r="AD177" s="228">
        <f t="shared" si="240"/>
        <v>4.2243181006376305E-3</v>
      </c>
      <c r="AE177" s="228">
        <f t="shared" si="240"/>
        <v>1.3477104864185225E-2</v>
      </c>
      <c r="AF177" s="228">
        <f t="shared" si="240"/>
        <v>0</v>
      </c>
      <c r="AG177" s="228">
        <f t="shared" si="240"/>
        <v>0</v>
      </c>
      <c r="AH177" s="228">
        <f t="shared" si="240"/>
        <v>0</v>
      </c>
      <c r="AI177" s="228">
        <f t="shared" si="240"/>
        <v>1.0160464215013669E-2</v>
      </c>
      <c r="AJ177" s="228">
        <f t="shared" ref="AJ177:BD177" si="241">(IF(AJ$73=0,0,AJ102/AJ$74))</f>
        <v>5.0969715681046333E-3</v>
      </c>
      <c r="AK177" s="228">
        <f t="shared" si="241"/>
        <v>0</v>
      </c>
      <c r="AL177" s="228">
        <f t="shared" si="241"/>
        <v>0</v>
      </c>
      <c r="AM177" s="228">
        <f t="shared" si="241"/>
        <v>0</v>
      </c>
      <c r="AN177" s="228">
        <f t="shared" si="241"/>
        <v>3.4613660140487227E-3</v>
      </c>
      <c r="AO177" s="228">
        <f t="shared" si="241"/>
        <v>9.9856656467058012E-3</v>
      </c>
      <c r="AP177" s="228">
        <f t="shared" si="241"/>
        <v>0</v>
      </c>
      <c r="AQ177" s="228">
        <f t="shared" si="241"/>
        <v>0</v>
      </c>
      <c r="AR177" s="228">
        <f t="shared" si="241"/>
        <v>0</v>
      </c>
      <c r="AS177" s="228">
        <f t="shared" si="241"/>
        <v>0</v>
      </c>
      <c r="AT177" s="228">
        <f t="shared" si="241"/>
        <v>0</v>
      </c>
      <c r="AU177" s="228">
        <f t="shared" si="241"/>
        <v>0</v>
      </c>
      <c r="AV177" s="228">
        <f t="shared" si="241"/>
        <v>0</v>
      </c>
      <c r="AW177" s="228">
        <f t="shared" si="241"/>
        <v>0</v>
      </c>
      <c r="AX177" s="228">
        <f t="shared" si="241"/>
        <v>0</v>
      </c>
      <c r="AY177" s="228">
        <f t="shared" si="241"/>
        <v>0</v>
      </c>
      <c r="AZ177" s="228">
        <f t="shared" si="241"/>
        <v>0</v>
      </c>
      <c r="BA177" s="228">
        <f t="shared" si="241"/>
        <v>0</v>
      </c>
      <c r="BB177" s="228">
        <f t="shared" si="241"/>
        <v>0</v>
      </c>
      <c r="BC177" s="228">
        <f t="shared" si="241"/>
        <v>0</v>
      </c>
      <c r="BD177" s="228">
        <f t="shared" si="241"/>
        <v>0</v>
      </c>
      <c r="BE177" s="226"/>
      <c r="BF177" s="229">
        <f t="shared" ref="BF177:BX177" si="242">(IF(BF$73=0,0,BF102/BF$74))</f>
        <v>3.1758953155359916E-3</v>
      </c>
      <c r="BG177" s="228">
        <f t="shared" si="242"/>
        <v>2.972035052916322E-3</v>
      </c>
      <c r="BH177" s="228">
        <f t="shared" si="242"/>
        <v>2.3159871397274304E-3</v>
      </c>
      <c r="BI177" s="228">
        <f t="shared" si="242"/>
        <v>3.1482076268695971E-3</v>
      </c>
      <c r="BJ177" s="228">
        <f t="shared" si="242"/>
        <v>3.516934951670837E-3</v>
      </c>
      <c r="BK177" s="228">
        <f t="shared" si="242"/>
        <v>2.6082921596068112E-3</v>
      </c>
      <c r="BL177" s="228">
        <f t="shared" si="242"/>
        <v>2.632836015340229E-3</v>
      </c>
      <c r="BM177" s="228">
        <f t="shared" si="242"/>
        <v>4.272427902875982E-3</v>
      </c>
      <c r="BN177" s="228">
        <f t="shared" si="242"/>
        <v>3.5373672933481544E-3</v>
      </c>
      <c r="BO177" s="228">
        <f t="shared" si="242"/>
        <v>0</v>
      </c>
      <c r="BP177" s="228">
        <f t="shared" si="242"/>
        <v>0</v>
      </c>
      <c r="BQ177" s="228">
        <f t="shared" si="242"/>
        <v>0</v>
      </c>
      <c r="BR177" s="228">
        <f t="shared" si="242"/>
        <v>3.0628289367440999E-3</v>
      </c>
      <c r="BS177" s="228">
        <f t="shared" si="242"/>
        <v>2.7713476968968071E-3</v>
      </c>
      <c r="BT177" s="228">
        <f t="shared" si="242"/>
        <v>3.0615416695627994E-3</v>
      </c>
      <c r="BU177" s="228">
        <f t="shared" si="242"/>
        <v>3.4470345115978299E-3</v>
      </c>
      <c r="BV177" s="228">
        <f t="shared" si="242"/>
        <v>0</v>
      </c>
      <c r="BW177" s="228">
        <f t="shared" si="242"/>
        <v>2.9139514030837223E-3</v>
      </c>
      <c r="BX177" s="228">
        <f t="shared" si="242"/>
        <v>3.4470345115978299E-3</v>
      </c>
      <c r="BY177" s="228">
        <f>IF(Info!$O$3="Q1",$BS177,IF(Info!$O$3="Q2",$BS177+$BT177,IF(Info!$O$3="Q3",$BS177+$BT177+$BU177,$BR177)))</f>
        <v>2.7713476968968071E-3</v>
      </c>
      <c r="BZ177" s="228">
        <f>IF(Info!$O$3="Q1",$BS177,IF(Info!$O$3="Q2",$BT177,IF(Info!$O$3="Q3",$BU177,$BV177)))</f>
        <v>2.7713476968968071E-3</v>
      </c>
      <c r="CA177" s="225"/>
    </row>
    <row r="178" spans="1:79" ht="13.95" customHeight="1" x14ac:dyDescent="0.3">
      <c r="A178" s="223"/>
      <c r="B178" s="78" t="s">
        <v>67</v>
      </c>
      <c r="C178" s="225"/>
      <c r="D178" s="227">
        <f t="shared" ref="D178:AI178" si="243">(IF(D$73=0,0,D103/D$74))</f>
        <v>4.6702682803030126E-3</v>
      </c>
      <c r="E178" s="228">
        <f t="shared" si="243"/>
        <v>0</v>
      </c>
      <c r="F178" s="228">
        <f t="shared" si="243"/>
        <v>0</v>
      </c>
      <c r="G178" s="228">
        <f t="shared" si="243"/>
        <v>0</v>
      </c>
      <c r="H178" s="228">
        <f t="shared" si="243"/>
        <v>1.4684428746928745E-3</v>
      </c>
      <c r="I178" s="228">
        <f t="shared" si="243"/>
        <v>0</v>
      </c>
      <c r="J178" s="228">
        <f t="shared" si="243"/>
        <v>0</v>
      </c>
      <c r="K178" s="228">
        <f t="shared" si="243"/>
        <v>2.1286127288258684E-3</v>
      </c>
      <c r="L178" s="228">
        <f t="shared" si="243"/>
        <v>1.6665883227711516E-2</v>
      </c>
      <c r="M178" s="228">
        <f t="shared" si="243"/>
        <v>1.4454280072932705E-3</v>
      </c>
      <c r="N178" s="228">
        <f t="shared" si="243"/>
        <v>0</v>
      </c>
      <c r="O178" s="228">
        <f t="shared" si="243"/>
        <v>0</v>
      </c>
      <c r="P178" s="228">
        <f t="shared" si="243"/>
        <v>0</v>
      </c>
      <c r="Q178" s="775">
        <f t="shared" si="243"/>
        <v>0</v>
      </c>
      <c r="R178" s="228">
        <f t="shared" si="243"/>
        <v>0</v>
      </c>
      <c r="S178" s="228">
        <f t="shared" si="243"/>
        <v>0</v>
      </c>
      <c r="T178" s="228">
        <f t="shared" si="243"/>
        <v>0</v>
      </c>
      <c r="U178" s="228">
        <f t="shared" si="243"/>
        <v>0</v>
      </c>
      <c r="V178" s="228">
        <f t="shared" si="243"/>
        <v>0</v>
      </c>
      <c r="W178" s="228">
        <f t="shared" si="243"/>
        <v>0</v>
      </c>
      <c r="X178" s="228">
        <f t="shared" si="243"/>
        <v>0</v>
      </c>
      <c r="Y178" s="228">
        <f t="shared" si="243"/>
        <v>0</v>
      </c>
      <c r="Z178" s="228">
        <f t="shared" si="243"/>
        <v>0</v>
      </c>
      <c r="AA178" s="228">
        <f t="shared" si="243"/>
        <v>0</v>
      </c>
      <c r="AB178" s="228">
        <f t="shared" si="243"/>
        <v>0</v>
      </c>
      <c r="AC178" s="228">
        <f t="shared" si="243"/>
        <v>0</v>
      </c>
      <c r="AD178" s="228">
        <f t="shared" si="243"/>
        <v>0.1143022168854166</v>
      </c>
      <c r="AE178" s="228">
        <f t="shared" si="243"/>
        <v>0</v>
      </c>
      <c r="AF178" s="228">
        <f t="shared" si="243"/>
        <v>7.1375464684014858E-3</v>
      </c>
      <c r="AG178" s="228">
        <f t="shared" si="243"/>
        <v>5.734424466877725E-3</v>
      </c>
      <c r="AH178" s="228">
        <f t="shared" si="243"/>
        <v>8.8102967733853874E-3</v>
      </c>
      <c r="AI178" s="228">
        <f t="shared" si="243"/>
        <v>0</v>
      </c>
      <c r="AJ178" s="228">
        <f t="shared" ref="AJ178:BD178" si="244">(IF(AJ$73=0,0,AJ103/AJ$74))</f>
        <v>1.4969079495167794E-2</v>
      </c>
      <c r="AK178" s="228">
        <f t="shared" si="244"/>
        <v>1.0644384421943397E-2</v>
      </c>
      <c r="AL178" s="228">
        <f t="shared" si="244"/>
        <v>6.6167196233983747E-3</v>
      </c>
      <c r="AM178" s="228">
        <f t="shared" si="244"/>
        <v>5.9983954292226827E-3</v>
      </c>
      <c r="AN178" s="228">
        <f t="shared" si="244"/>
        <v>5.9781796442983119E-3</v>
      </c>
      <c r="AO178" s="228">
        <f t="shared" si="244"/>
        <v>6.1763820298164837E-3</v>
      </c>
      <c r="AP178" s="228">
        <f t="shared" si="244"/>
        <v>0</v>
      </c>
      <c r="AQ178" s="228">
        <f t="shared" si="244"/>
        <v>0</v>
      </c>
      <c r="AR178" s="228">
        <f t="shared" si="244"/>
        <v>0</v>
      </c>
      <c r="AS178" s="228">
        <f t="shared" si="244"/>
        <v>0</v>
      </c>
      <c r="AT178" s="228">
        <f t="shared" si="244"/>
        <v>0</v>
      </c>
      <c r="AU178" s="228">
        <f t="shared" si="244"/>
        <v>0</v>
      </c>
      <c r="AV178" s="228">
        <f t="shared" si="244"/>
        <v>0</v>
      </c>
      <c r="AW178" s="228">
        <f t="shared" si="244"/>
        <v>0</v>
      </c>
      <c r="AX178" s="228">
        <f t="shared" si="244"/>
        <v>0</v>
      </c>
      <c r="AY178" s="228">
        <f t="shared" si="244"/>
        <v>0</v>
      </c>
      <c r="AZ178" s="228">
        <f t="shared" si="244"/>
        <v>0</v>
      </c>
      <c r="BA178" s="228">
        <f t="shared" si="244"/>
        <v>0</v>
      </c>
      <c r="BB178" s="228">
        <f t="shared" si="244"/>
        <v>0</v>
      </c>
      <c r="BC178" s="228">
        <f t="shared" si="244"/>
        <v>0</v>
      </c>
      <c r="BD178" s="228">
        <f t="shared" si="244"/>
        <v>0</v>
      </c>
      <c r="BE178" s="226"/>
      <c r="BF178" s="229">
        <f t="shared" ref="BF178:BX178" si="245">(IF(BF$73=0,0,BF103/BF$74))</f>
        <v>4.6964353135100785E-4</v>
      </c>
      <c r="BG178" s="228">
        <f t="shared" si="245"/>
        <v>3.8003579747625201E-3</v>
      </c>
      <c r="BH178" s="228">
        <f t="shared" si="245"/>
        <v>3.4548772705656649E-4</v>
      </c>
      <c r="BI178" s="228">
        <f t="shared" si="245"/>
        <v>0</v>
      </c>
      <c r="BJ178" s="228">
        <f t="shared" si="245"/>
        <v>0</v>
      </c>
      <c r="BK178" s="228">
        <f t="shared" si="245"/>
        <v>1.8610153174924302E-2</v>
      </c>
      <c r="BL178" s="228">
        <f t="shared" si="245"/>
        <v>5.8340096025708181E-3</v>
      </c>
      <c r="BM178" s="228">
        <f t="shared" si="245"/>
        <v>7.4375852949641738E-3</v>
      </c>
      <c r="BN178" s="228">
        <f t="shared" si="245"/>
        <v>4.833019187086173E-3</v>
      </c>
      <c r="BO178" s="228">
        <f t="shared" si="245"/>
        <v>0</v>
      </c>
      <c r="BP178" s="228">
        <f t="shared" si="245"/>
        <v>0</v>
      </c>
      <c r="BQ178" s="228">
        <f t="shared" si="245"/>
        <v>0</v>
      </c>
      <c r="BR178" s="228">
        <f t="shared" si="245"/>
        <v>4.6702682803030126E-3</v>
      </c>
      <c r="BS178" s="228">
        <f t="shared" si="245"/>
        <v>1.458688883152036E-3</v>
      </c>
      <c r="BT178" s="228">
        <f t="shared" si="245"/>
        <v>6.9692546511897309E-3</v>
      </c>
      <c r="BU178" s="228">
        <f t="shared" si="245"/>
        <v>5.9700082188100393E-3</v>
      </c>
      <c r="BV178" s="228">
        <f t="shared" si="245"/>
        <v>0</v>
      </c>
      <c r="BW178" s="228">
        <f t="shared" si="245"/>
        <v>4.16662624825159E-3</v>
      </c>
      <c r="BX178" s="228">
        <f t="shared" si="245"/>
        <v>5.9700082188100393E-3</v>
      </c>
      <c r="BY178" s="228">
        <f>IF(Info!$O$3="Q1",$BS178,IF(Info!$O$3="Q2",$BS178+$BT178,IF(Info!$O$3="Q3",$BS178+$BT178+$BU178,$BR178)))</f>
        <v>1.458688883152036E-3</v>
      </c>
      <c r="BZ178" s="228">
        <f>IF(Info!$O$3="Q1",$BS178,IF(Info!$O$3="Q2",$BT178,IF(Info!$O$3="Q3",$BU178,$BV178)))</f>
        <v>1.458688883152036E-3</v>
      </c>
      <c r="CA178" s="225"/>
    </row>
    <row r="179" spans="1:79" ht="13.95" customHeight="1" x14ac:dyDescent="0.3">
      <c r="A179" s="223"/>
      <c r="B179" s="160" t="s">
        <v>360</v>
      </c>
      <c r="C179" s="225"/>
      <c r="D179" s="238">
        <f t="shared" ref="D179:AI179" si="246">(IF(D$73=0,0,D104/D$74))</f>
        <v>1.1445968049202095E-2</v>
      </c>
      <c r="E179" s="238">
        <f t="shared" si="246"/>
        <v>0</v>
      </c>
      <c r="F179" s="238">
        <f t="shared" si="246"/>
        <v>5.503628145402905E-2</v>
      </c>
      <c r="G179" s="238">
        <f t="shared" si="246"/>
        <v>5.6146229589244265E-3</v>
      </c>
      <c r="H179" s="238">
        <f t="shared" si="246"/>
        <v>1.4684428746928745E-3</v>
      </c>
      <c r="I179" s="238">
        <f t="shared" si="246"/>
        <v>7.0992150883731437E-3</v>
      </c>
      <c r="J179" s="238">
        <f t="shared" si="246"/>
        <v>2.8090991081270666E-3</v>
      </c>
      <c r="K179" s="238">
        <f t="shared" si="246"/>
        <v>1.0655584895475377E-2</v>
      </c>
      <c r="L179" s="238">
        <f t="shared" si="246"/>
        <v>2.8118336317523532E-2</v>
      </c>
      <c r="M179" s="238">
        <f t="shared" si="246"/>
        <v>6.3031997808239868E-3</v>
      </c>
      <c r="N179" s="238">
        <f t="shared" si="246"/>
        <v>5.8521598808341608E-3</v>
      </c>
      <c r="O179" s="238">
        <f t="shared" si="246"/>
        <v>0</v>
      </c>
      <c r="P179" s="238">
        <f t="shared" si="246"/>
        <v>0</v>
      </c>
      <c r="Q179" s="777">
        <f t="shared" si="246"/>
        <v>3.6102387371112531E-3</v>
      </c>
      <c r="R179" s="238">
        <f t="shared" si="246"/>
        <v>2.6212097621914534E-3</v>
      </c>
      <c r="S179" s="238">
        <f t="shared" si="246"/>
        <v>8.516447639167056E-3</v>
      </c>
      <c r="T179" s="238">
        <f t="shared" si="246"/>
        <v>0</v>
      </c>
      <c r="U179" s="238">
        <f t="shared" si="246"/>
        <v>4.8674203354172598E-3</v>
      </c>
      <c r="V179" s="238">
        <f t="shared" si="246"/>
        <v>1.2331797235023041E-2</v>
      </c>
      <c r="W179" s="238">
        <f t="shared" si="246"/>
        <v>0</v>
      </c>
      <c r="X179" s="238">
        <f t="shared" si="246"/>
        <v>0</v>
      </c>
      <c r="Y179" s="238">
        <f t="shared" si="246"/>
        <v>1.2906792295767879E-2</v>
      </c>
      <c r="Z179" s="238">
        <f t="shared" si="246"/>
        <v>1.3684045331353716E-2</v>
      </c>
      <c r="AA179" s="238">
        <f t="shared" si="246"/>
        <v>0</v>
      </c>
      <c r="AB179" s="238">
        <f t="shared" si="246"/>
        <v>0</v>
      </c>
      <c r="AC179" s="238">
        <f t="shared" si="246"/>
        <v>3.3463364918708293E-3</v>
      </c>
      <c r="AD179" s="238">
        <f t="shared" si="246"/>
        <v>0.12330230048411246</v>
      </c>
      <c r="AE179" s="238">
        <f t="shared" si="246"/>
        <v>1.3477104864185225E-2</v>
      </c>
      <c r="AF179" s="238">
        <f t="shared" si="246"/>
        <v>7.1375464684014858E-3</v>
      </c>
      <c r="AG179" s="238">
        <f t="shared" si="246"/>
        <v>5.734424466877725E-3</v>
      </c>
      <c r="AH179" s="238">
        <f t="shared" si="246"/>
        <v>1.7755137310029423E-2</v>
      </c>
      <c r="AI179" s="238">
        <f t="shared" si="246"/>
        <v>3.6604066071035793E-2</v>
      </c>
      <c r="AJ179" s="238">
        <f t="shared" ref="AJ179:BD179" si="247">(IF(AJ$73=0,0,AJ104/AJ$74))</f>
        <v>3.6546072019983715E-2</v>
      </c>
      <c r="AK179" s="238">
        <f t="shared" si="247"/>
        <v>1.0644384421943397E-2</v>
      </c>
      <c r="AL179" s="238">
        <f t="shared" si="247"/>
        <v>1.920502870691378E-2</v>
      </c>
      <c r="AM179" s="238">
        <f t="shared" si="247"/>
        <v>5.9983954292226827E-3</v>
      </c>
      <c r="AN179" s="238">
        <f t="shared" si="247"/>
        <v>1.0915408758033179E-2</v>
      </c>
      <c r="AO179" s="238">
        <f t="shared" si="247"/>
        <v>2.2176299678056087E-2</v>
      </c>
      <c r="AP179" s="238">
        <f t="shared" si="247"/>
        <v>0</v>
      </c>
      <c r="AQ179" s="238">
        <f t="shared" si="247"/>
        <v>0</v>
      </c>
      <c r="AR179" s="238">
        <f t="shared" si="247"/>
        <v>0</v>
      </c>
      <c r="AS179" s="238">
        <f t="shared" si="247"/>
        <v>0</v>
      </c>
      <c r="AT179" s="238">
        <f t="shared" si="247"/>
        <v>0</v>
      </c>
      <c r="AU179" s="238">
        <f t="shared" si="247"/>
        <v>0</v>
      </c>
      <c r="AV179" s="238">
        <f t="shared" si="247"/>
        <v>0</v>
      </c>
      <c r="AW179" s="238">
        <f t="shared" si="247"/>
        <v>0</v>
      </c>
      <c r="AX179" s="238">
        <f t="shared" si="247"/>
        <v>0</v>
      </c>
      <c r="AY179" s="238">
        <f t="shared" si="247"/>
        <v>0</v>
      </c>
      <c r="AZ179" s="238">
        <f t="shared" si="247"/>
        <v>0</v>
      </c>
      <c r="BA179" s="238">
        <f t="shared" si="247"/>
        <v>0</v>
      </c>
      <c r="BB179" s="238">
        <f t="shared" si="247"/>
        <v>0</v>
      </c>
      <c r="BC179" s="238">
        <f t="shared" si="247"/>
        <v>0</v>
      </c>
      <c r="BD179" s="238">
        <f t="shared" si="247"/>
        <v>0</v>
      </c>
      <c r="BE179" s="226"/>
      <c r="BF179" s="239">
        <f t="shared" ref="BF179:BX179" si="248">(IF(BF$73=0,0,BF104/BF$74))</f>
        <v>1.1479561297689535E-2</v>
      </c>
      <c r="BG179" s="238">
        <f t="shared" si="248"/>
        <v>1.0842481625139927E-2</v>
      </c>
      <c r="BH179" s="238">
        <f t="shared" si="248"/>
        <v>3.7965714068937668E-3</v>
      </c>
      <c r="BI179" s="238">
        <f t="shared" si="248"/>
        <v>3.9956969508788661E-3</v>
      </c>
      <c r="BJ179" s="238">
        <f t="shared" si="248"/>
        <v>5.2583052299380803E-3</v>
      </c>
      <c r="BK179" s="238">
        <f t="shared" si="248"/>
        <v>2.2750070839845031E-2</v>
      </c>
      <c r="BL179" s="238">
        <f t="shared" si="248"/>
        <v>1.1083261182869534E-2</v>
      </c>
      <c r="BM179" s="238">
        <f t="shared" si="248"/>
        <v>2.7165547865316175E-2</v>
      </c>
      <c r="BN179" s="238">
        <f t="shared" si="248"/>
        <v>1.0336821162180012E-2</v>
      </c>
      <c r="BO179" s="238">
        <f t="shared" si="248"/>
        <v>0</v>
      </c>
      <c r="BP179" s="238">
        <f t="shared" si="248"/>
        <v>0</v>
      </c>
      <c r="BQ179" s="238">
        <f t="shared" si="248"/>
        <v>0</v>
      </c>
      <c r="BR179" s="238">
        <f t="shared" si="248"/>
        <v>1.1445968049202096E-2</v>
      </c>
      <c r="BS179" s="238">
        <f t="shared" si="248"/>
        <v>8.2342584501202271E-3</v>
      </c>
      <c r="BT179" s="238">
        <f t="shared" si="248"/>
        <v>1.1414545538796599E-2</v>
      </c>
      <c r="BU179" s="238">
        <f t="shared" si="248"/>
        <v>1.5701229742243403E-2</v>
      </c>
      <c r="BV179" s="238">
        <f t="shared" si="248"/>
        <v>0</v>
      </c>
      <c r="BW179" s="238">
        <f t="shared" si="248"/>
        <v>9.797077696216832E-3</v>
      </c>
      <c r="BX179" s="238">
        <f t="shared" si="248"/>
        <v>1.5701229742243403E-2</v>
      </c>
      <c r="BY179" s="238">
        <f>IF(Info!$O$3="Q1",$BS179,IF(Info!$O$3="Q2",$BS179+$BT179,IF(Info!$O$3="Q3",$BS179+$BT179+$BU179,$BR179)))</f>
        <v>8.2342584501202271E-3</v>
      </c>
      <c r="BZ179" s="238">
        <f>IF(Info!$O$3="Q1",$BS179,IF(Info!$O$3="Q2",$BT179,IF(Info!$O$3="Q3",$BU179,$BV179)))</f>
        <v>8.2342584501202271E-3</v>
      </c>
      <c r="CA179" s="225"/>
    </row>
    <row r="180" spans="1:79" ht="13.95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778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ht="13.95" customHeight="1" x14ac:dyDescent="0.3">
      <c r="A181" s="223"/>
      <c r="B181" s="78" t="s">
        <v>362</v>
      </c>
      <c r="C181" s="225"/>
      <c r="D181" s="227">
        <f t="shared" ref="D181:AI181" si="249">(IF(D$73=0,0,D106/D$74))</f>
        <v>1.0867089270704754E-2</v>
      </c>
      <c r="E181" s="228">
        <f t="shared" si="249"/>
        <v>1.0025596800949168E-2</v>
      </c>
      <c r="F181" s="228">
        <f t="shared" si="249"/>
        <v>1.5804513101155118E-2</v>
      </c>
      <c r="G181" s="228">
        <f t="shared" si="249"/>
        <v>1.2532787673208179E-2</v>
      </c>
      <c r="H181" s="228">
        <f t="shared" si="249"/>
        <v>8.7588298525798514E-3</v>
      </c>
      <c r="I181" s="228">
        <f t="shared" si="249"/>
        <v>8.2062792930148506E-3</v>
      </c>
      <c r="J181" s="228">
        <f t="shared" si="249"/>
        <v>8.737849483916222E-3</v>
      </c>
      <c r="K181" s="228">
        <f t="shared" si="249"/>
        <v>1.2131005679083109E-2</v>
      </c>
      <c r="L181" s="228">
        <f t="shared" si="249"/>
        <v>1.24203563080368E-2</v>
      </c>
      <c r="M181" s="228">
        <f t="shared" si="249"/>
        <v>7.7443198458210108E-3</v>
      </c>
      <c r="N181" s="228">
        <f t="shared" si="249"/>
        <v>6.3597318768619654E-3</v>
      </c>
      <c r="O181" s="228">
        <f t="shared" si="249"/>
        <v>1.1235557115014021E-2</v>
      </c>
      <c r="P181" s="228">
        <f t="shared" si="249"/>
        <v>1.2974040649917541E-2</v>
      </c>
      <c r="Q181" s="775">
        <f t="shared" si="249"/>
        <v>1.1391345432311496E-2</v>
      </c>
      <c r="R181" s="228">
        <f t="shared" si="249"/>
        <v>8.7140576330803823E-3</v>
      </c>
      <c r="S181" s="228">
        <f t="shared" si="249"/>
        <v>1.0380202474690663E-2</v>
      </c>
      <c r="T181" s="228">
        <f t="shared" si="249"/>
        <v>1.2040970386089624E-2</v>
      </c>
      <c r="U181" s="228">
        <f t="shared" si="249"/>
        <v>1.6125908485678193E-2</v>
      </c>
      <c r="V181" s="228">
        <f t="shared" si="249"/>
        <v>1.5064833942475766E-2</v>
      </c>
      <c r="W181" s="228">
        <f t="shared" si="249"/>
        <v>9.2108817099829966E-3</v>
      </c>
      <c r="X181" s="228">
        <f t="shared" si="249"/>
        <v>1.0020611364789446E-2</v>
      </c>
      <c r="Y181" s="228">
        <f t="shared" si="249"/>
        <v>1.221623599784032E-2</v>
      </c>
      <c r="Z181" s="228">
        <f t="shared" si="249"/>
        <v>1.4364544632198521E-2</v>
      </c>
      <c r="AA181" s="228">
        <f t="shared" si="249"/>
        <v>1.0382768289574304E-2</v>
      </c>
      <c r="AB181" s="228">
        <f t="shared" si="249"/>
        <v>7.269352574736378E-3</v>
      </c>
      <c r="AC181" s="228">
        <f t="shared" si="249"/>
        <v>8.946612369693855E-3</v>
      </c>
      <c r="AD181" s="228">
        <f t="shared" si="249"/>
        <v>1.2382213237473495E-2</v>
      </c>
      <c r="AE181" s="228">
        <f t="shared" si="249"/>
        <v>1.5618395299928275E-2</v>
      </c>
      <c r="AF181" s="228">
        <f t="shared" si="249"/>
        <v>1.3373085501858731E-2</v>
      </c>
      <c r="AG181" s="228">
        <f t="shared" si="249"/>
        <v>1.0744161041753776E-2</v>
      </c>
      <c r="AH181" s="228">
        <f t="shared" si="249"/>
        <v>1.043108517664088E-2</v>
      </c>
      <c r="AI181" s="228">
        <f t="shared" si="249"/>
        <v>1.1019083929487918E-2</v>
      </c>
      <c r="AJ181" s="228">
        <f t="shared" ref="AJ181:BD181" si="250">(IF(AJ$73=0,0,AJ106/AJ$74))</f>
        <v>1.3123204879919916E-2</v>
      </c>
      <c r="AK181" s="228">
        <f t="shared" si="250"/>
        <v>1.8663597535825006E-2</v>
      </c>
      <c r="AL181" s="228">
        <f t="shared" si="250"/>
        <v>1.1601590769676125E-2</v>
      </c>
      <c r="AM181" s="228">
        <f t="shared" si="250"/>
        <v>1.0180176802705275E-2</v>
      </c>
      <c r="AN181" s="228">
        <f t="shared" si="250"/>
        <v>1.0145867583320879E-2</v>
      </c>
      <c r="AO181" s="228">
        <f t="shared" si="250"/>
        <v>1.0482246761903045E-2</v>
      </c>
      <c r="AP181" s="228">
        <f t="shared" si="250"/>
        <v>1.3594964086406236E-2</v>
      </c>
      <c r="AQ181" s="228">
        <f t="shared" si="250"/>
        <v>0</v>
      </c>
      <c r="AR181" s="228">
        <f t="shared" si="250"/>
        <v>0</v>
      </c>
      <c r="AS181" s="228">
        <f t="shared" si="250"/>
        <v>0</v>
      </c>
      <c r="AT181" s="228">
        <f t="shared" si="250"/>
        <v>0</v>
      </c>
      <c r="AU181" s="228">
        <f t="shared" si="250"/>
        <v>0</v>
      </c>
      <c r="AV181" s="228">
        <f t="shared" si="250"/>
        <v>0</v>
      </c>
      <c r="AW181" s="228">
        <f t="shared" si="250"/>
        <v>0</v>
      </c>
      <c r="AX181" s="228">
        <f t="shared" si="250"/>
        <v>0</v>
      </c>
      <c r="AY181" s="228">
        <f t="shared" si="250"/>
        <v>0</v>
      </c>
      <c r="AZ181" s="228">
        <f t="shared" si="250"/>
        <v>0</v>
      </c>
      <c r="BA181" s="228">
        <f t="shared" si="250"/>
        <v>0</v>
      </c>
      <c r="BB181" s="228">
        <f t="shared" si="250"/>
        <v>0</v>
      </c>
      <c r="BC181" s="228">
        <f t="shared" si="250"/>
        <v>0</v>
      </c>
      <c r="BD181" s="228">
        <f t="shared" si="250"/>
        <v>0</v>
      </c>
      <c r="BE181" s="226"/>
      <c r="BF181" s="229">
        <f t="shared" ref="BF181:BX181" si="251">(IF(BF$73=0,0,BF106/BF$74))</f>
        <v>1.1205142136233456E-2</v>
      </c>
      <c r="BG181" s="228">
        <f t="shared" si="251"/>
        <v>1.0018812202854662E-2</v>
      </c>
      <c r="BH181" s="228">
        <f t="shared" si="251"/>
        <v>9.255277494387518E-3</v>
      </c>
      <c r="BI181" s="228">
        <f t="shared" si="251"/>
        <v>1.1231029448695581E-2</v>
      </c>
      <c r="BJ181" s="228">
        <f t="shared" si="251"/>
        <v>1.1217063121492746E-2</v>
      </c>
      <c r="BK181" s="228">
        <f t="shared" si="251"/>
        <v>1.0080070678985992E-2</v>
      </c>
      <c r="BL181" s="228">
        <f t="shared" si="251"/>
        <v>1.2204601525880527E-2</v>
      </c>
      <c r="BM181" s="228">
        <f t="shared" si="251"/>
        <v>1.3040876116557808E-2</v>
      </c>
      <c r="BN181" s="228">
        <f t="shared" si="251"/>
        <v>1.0936478017817729E-2</v>
      </c>
      <c r="BO181" s="228">
        <f t="shared" si="251"/>
        <v>0</v>
      </c>
      <c r="BP181" s="228">
        <f t="shared" si="251"/>
        <v>0</v>
      </c>
      <c r="BQ181" s="228">
        <f t="shared" si="251"/>
        <v>0</v>
      </c>
      <c r="BR181" s="228">
        <f t="shared" si="251"/>
        <v>1.0867089270704748E-2</v>
      </c>
      <c r="BS181" s="228">
        <f t="shared" si="251"/>
        <v>1.0062105761122635E-2</v>
      </c>
      <c r="BT181" s="228">
        <f t="shared" si="251"/>
        <v>1.0795634948217139E-2</v>
      </c>
      <c r="BU181" s="228">
        <f t="shared" si="251"/>
        <v>1.2014257220194648E-2</v>
      </c>
      <c r="BV181" s="228">
        <f t="shared" si="251"/>
        <v>0</v>
      </c>
      <c r="BW181" s="228">
        <f t="shared" si="251"/>
        <v>1.0422568039904521E-2</v>
      </c>
      <c r="BX181" s="228">
        <f t="shared" si="251"/>
        <v>1.2014257220194648E-2</v>
      </c>
      <c r="BY181" s="228">
        <f>IF(Info!$O$3="Q1",$BS181,IF(Info!$O$3="Q2",$BS181+$BT181,IF(Info!$O$3="Q3",$BS181+$BT181+$BU181,$BR181)))</f>
        <v>1.0062105761122635E-2</v>
      </c>
      <c r="BZ181" s="228">
        <f>IF(Info!$O$3="Q1",$BS181,IF(Info!$O$3="Q2",$BT181,IF(Info!$O$3="Q3",$BU181,$BV181)))</f>
        <v>1.0062105761122635E-2</v>
      </c>
      <c r="CA181" s="225"/>
    </row>
    <row r="182" spans="1:79" ht="13.95" customHeight="1" x14ac:dyDescent="0.3">
      <c r="A182" s="223"/>
      <c r="B182" s="78" t="s">
        <v>363</v>
      </c>
      <c r="C182" s="225"/>
      <c r="D182" s="227">
        <f t="shared" ref="D182:AI182" si="252">(IF(D$73=0,0,D107/D$74))</f>
        <v>2.8427919320768167E-3</v>
      </c>
      <c r="E182" s="228">
        <f t="shared" si="252"/>
        <v>1.7044815950635103E-3</v>
      </c>
      <c r="F182" s="228">
        <f t="shared" si="252"/>
        <v>2.6869723802685373E-3</v>
      </c>
      <c r="G182" s="228">
        <f t="shared" si="252"/>
        <v>2.1307365883495083E-3</v>
      </c>
      <c r="H182" s="228">
        <f t="shared" si="252"/>
        <v>1.4891147703647704E-3</v>
      </c>
      <c r="I182" s="228">
        <f t="shared" si="252"/>
        <v>2.6272314092066762E-3</v>
      </c>
      <c r="J182" s="228">
        <f t="shared" si="252"/>
        <v>2.7974130288991499E-3</v>
      </c>
      <c r="K182" s="228">
        <f t="shared" si="252"/>
        <v>3.8837283021161775E-3</v>
      </c>
      <c r="L182" s="228">
        <f t="shared" si="252"/>
        <v>3.976363591937219E-3</v>
      </c>
      <c r="M182" s="228">
        <f t="shared" si="252"/>
        <v>3.0755859288419205E-3</v>
      </c>
      <c r="N182" s="228">
        <f t="shared" si="252"/>
        <v>2.5257094568787719E-3</v>
      </c>
      <c r="O182" s="228">
        <f t="shared" si="252"/>
        <v>4.4620989387833595E-3</v>
      </c>
      <c r="P182" s="228">
        <f t="shared" si="252"/>
        <v>5.1525218040473627E-3</v>
      </c>
      <c r="Q182" s="775">
        <f t="shared" si="252"/>
        <v>4.5239688468058994E-3</v>
      </c>
      <c r="R182" s="228">
        <f t="shared" si="252"/>
        <v>4.8790689232974615E-4</v>
      </c>
      <c r="S182" s="228">
        <f t="shared" si="252"/>
        <v>5.8119564322752328E-4</v>
      </c>
      <c r="T182" s="228">
        <f t="shared" si="252"/>
        <v>6.7418333560352519E-4</v>
      </c>
      <c r="U182" s="228">
        <f t="shared" si="252"/>
        <v>9.0290221003046613E-4</v>
      </c>
      <c r="V182" s="228">
        <f t="shared" si="252"/>
        <v>4.5765135865247098E-3</v>
      </c>
      <c r="W182" s="228">
        <f t="shared" si="252"/>
        <v>2.7981539956278842E-3</v>
      </c>
      <c r="X182" s="228">
        <f t="shared" si="252"/>
        <v>3.0441400304414001E-3</v>
      </c>
      <c r="Y182" s="228">
        <f t="shared" si="252"/>
        <v>3.7111441276942844E-3</v>
      </c>
      <c r="Z182" s="228">
        <f t="shared" si="252"/>
        <v>5.0316386545674191E-3</v>
      </c>
      <c r="AA182" s="228">
        <f t="shared" si="252"/>
        <v>3.6368948410753152E-3</v>
      </c>
      <c r="AB182" s="228">
        <f t="shared" si="252"/>
        <v>2.5463219576578118E-3</v>
      </c>
      <c r="AC182" s="228">
        <f t="shared" si="252"/>
        <v>3.1338355499190519E-3</v>
      </c>
      <c r="AD182" s="228">
        <f t="shared" si="252"/>
        <v>4.33726403098881E-3</v>
      </c>
      <c r="AE182" s="228">
        <f t="shared" si="252"/>
        <v>2.9529475840048055E-3</v>
      </c>
      <c r="AF182" s="228">
        <f t="shared" si="252"/>
        <v>2.5284300829282241E-3</v>
      </c>
      <c r="AG182" s="228">
        <f t="shared" si="252"/>
        <v>2.0313831082602366E-3</v>
      </c>
      <c r="AH182" s="228">
        <f t="shared" si="252"/>
        <v>1.972190303766449E-3</v>
      </c>
      <c r="AI182" s="228">
        <f t="shared" si="252"/>
        <v>2.2277341398977885E-3</v>
      </c>
      <c r="AJ182" s="228">
        <f t="shared" ref="AJ182:BD182" si="253">(IF(AJ$73=0,0,AJ107/AJ$74))</f>
        <v>2.6531254070618071E-3</v>
      </c>
      <c r="AK182" s="228">
        <f t="shared" si="253"/>
        <v>3.7732295778785127E-3</v>
      </c>
      <c r="AL182" s="228">
        <f t="shared" si="253"/>
        <v>2.3454998618865817E-3</v>
      </c>
      <c r="AM182" s="228">
        <f t="shared" si="253"/>
        <v>3.5759280546300014E-3</v>
      </c>
      <c r="AN182" s="228">
        <f t="shared" si="253"/>
        <v>3.563876466282684E-3</v>
      </c>
      <c r="AO182" s="228">
        <f t="shared" si="253"/>
        <v>3.6820343101980971E-3</v>
      </c>
      <c r="AP182" s="228">
        <f t="shared" si="253"/>
        <v>4.7754193684876435E-3</v>
      </c>
      <c r="AQ182" s="228">
        <f t="shared" si="253"/>
        <v>0</v>
      </c>
      <c r="AR182" s="228">
        <f t="shared" si="253"/>
        <v>0</v>
      </c>
      <c r="AS182" s="228">
        <f t="shared" si="253"/>
        <v>0</v>
      </c>
      <c r="AT182" s="228">
        <f t="shared" si="253"/>
        <v>0</v>
      </c>
      <c r="AU182" s="228">
        <f t="shared" si="253"/>
        <v>0</v>
      </c>
      <c r="AV182" s="228">
        <f t="shared" si="253"/>
        <v>0</v>
      </c>
      <c r="AW182" s="228">
        <f t="shared" si="253"/>
        <v>0</v>
      </c>
      <c r="AX182" s="228">
        <f t="shared" si="253"/>
        <v>0</v>
      </c>
      <c r="AY182" s="228">
        <f t="shared" si="253"/>
        <v>0</v>
      </c>
      <c r="AZ182" s="228">
        <f t="shared" si="253"/>
        <v>0</v>
      </c>
      <c r="BA182" s="228">
        <f t="shared" si="253"/>
        <v>0</v>
      </c>
      <c r="BB182" s="228">
        <f t="shared" si="253"/>
        <v>0</v>
      </c>
      <c r="BC182" s="228">
        <f t="shared" si="253"/>
        <v>0</v>
      </c>
      <c r="BD182" s="228">
        <f t="shared" si="253"/>
        <v>0</v>
      </c>
      <c r="BE182" s="226"/>
      <c r="BF182" s="229">
        <f t="shared" ref="BF182:BX182" si="254">(IF(BF$73=0,0,BF107/BF$74))</f>
        <v>1.9050196133433542E-3</v>
      </c>
      <c r="BG182" s="228">
        <f t="shared" si="254"/>
        <v>3.2075118531108057E-3</v>
      </c>
      <c r="BH182" s="228">
        <f t="shared" si="254"/>
        <v>3.6756489654318778E-3</v>
      </c>
      <c r="BI182" s="228">
        <f t="shared" si="254"/>
        <v>6.2883410997591411E-4</v>
      </c>
      <c r="BJ182" s="228">
        <f t="shared" si="254"/>
        <v>3.4076075429996001E-3</v>
      </c>
      <c r="BK182" s="228">
        <f t="shared" si="254"/>
        <v>3.53086537497812E-3</v>
      </c>
      <c r="BL182" s="228">
        <f t="shared" si="254"/>
        <v>2.3075064945856359E-3</v>
      </c>
      <c r="BM182" s="228">
        <f t="shared" si="254"/>
        <v>2.6364809565783583E-3</v>
      </c>
      <c r="BN182" s="228">
        <f t="shared" si="254"/>
        <v>3.8415893280327089E-3</v>
      </c>
      <c r="BO182" s="228">
        <f t="shared" si="254"/>
        <v>0</v>
      </c>
      <c r="BP182" s="228">
        <f t="shared" si="254"/>
        <v>0</v>
      </c>
      <c r="BQ182" s="228">
        <f t="shared" si="254"/>
        <v>0</v>
      </c>
      <c r="BR182" s="228">
        <f t="shared" si="254"/>
        <v>2.8427919320768162E-3</v>
      </c>
      <c r="BS182" s="228">
        <f t="shared" si="254"/>
        <v>3.0131909710292212E-3</v>
      </c>
      <c r="BT182" s="228">
        <f t="shared" si="254"/>
        <v>2.5862179709958957E-3</v>
      </c>
      <c r="BU182" s="228">
        <f t="shared" si="254"/>
        <v>2.9445198544306248E-3</v>
      </c>
      <c r="BV182" s="228">
        <f t="shared" si="254"/>
        <v>0</v>
      </c>
      <c r="BW182" s="228">
        <f t="shared" si="254"/>
        <v>2.8033729252334217E-3</v>
      </c>
      <c r="BX182" s="228">
        <f t="shared" si="254"/>
        <v>2.9445198544306248E-3</v>
      </c>
      <c r="BY182" s="228">
        <f>IF(Info!$O$3="Q1",$BS182,IF(Info!$O$3="Q2",$BS182+$BT182,IF(Info!$O$3="Q3",$BS182+$BT182+$BU182,$BR182)))</f>
        <v>3.0131909710292212E-3</v>
      </c>
      <c r="BZ182" s="228">
        <f>IF(Info!$O$3="Q1",$BS182,IF(Info!$O$3="Q2",$BT182,IF(Info!$O$3="Q3",$BU182,$BV182)))</f>
        <v>3.0131909710292212E-3</v>
      </c>
      <c r="CA182" s="225"/>
    </row>
    <row r="183" spans="1:79" ht="13.95" customHeight="1" x14ac:dyDescent="0.3">
      <c r="A183" s="223"/>
      <c r="B183" s="160" t="s">
        <v>364</v>
      </c>
      <c r="C183" s="225"/>
      <c r="D183" s="238">
        <f t="shared" ref="D183:AI183" si="255">(IF(D$73=0,0,D108/D$74))</f>
        <v>1.3709881202781563E-2</v>
      </c>
      <c r="E183" s="238">
        <f t="shared" si="255"/>
        <v>1.1730078396012679E-2</v>
      </c>
      <c r="F183" s="238">
        <f t="shared" si="255"/>
        <v>1.8491485481423653E-2</v>
      </c>
      <c r="G183" s="238">
        <f t="shared" si="255"/>
        <v>1.4663524261557686E-2</v>
      </c>
      <c r="H183" s="238">
        <f t="shared" si="255"/>
        <v>1.0247944622944621E-2</v>
      </c>
      <c r="I183" s="238">
        <f t="shared" si="255"/>
        <v>1.0833510702221527E-2</v>
      </c>
      <c r="J183" s="238">
        <f t="shared" si="255"/>
        <v>1.1535262512815373E-2</v>
      </c>
      <c r="K183" s="238">
        <f t="shared" si="255"/>
        <v>1.6014733981199288E-2</v>
      </c>
      <c r="L183" s="238">
        <f t="shared" si="255"/>
        <v>1.6396719899974016E-2</v>
      </c>
      <c r="M183" s="238">
        <f t="shared" si="255"/>
        <v>1.0819905774662932E-2</v>
      </c>
      <c r="N183" s="238">
        <f t="shared" si="255"/>
        <v>8.8854413337407373E-3</v>
      </c>
      <c r="O183" s="238">
        <f t="shared" si="255"/>
        <v>1.5697656053797381E-2</v>
      </c>
      <c r="P183" s="238">
        <f t="shared" si="255"/>
        <v>1.8126562453964903E-2</v>
      </c>
      <c r="Q183" s="777">
        <f t="shared" si="255"/>
        <v>1.5915314279117396E-2</v>
      </c>
      <c r="R183" s="238">
        <f t="shared" si="255"/>
        <v>9.2019645254101268E-3</v>
      </c>
      <c r="S183" s="238">
        <f t="shared" si="255"/>
        <v>1.0961398117918186E-2</v>
      </c>
      <c r="T183" s="238">
        <f t="shared" si="255"/>
        <v>1.2715153721693148E-2</v>
      </c>
      <c r="U183" s="238">
        <f t="shared" si="255"/>
        <v>1.7028810695708656E-2</v>
      </c>
      <c r="V183" s="238">
        <f t="shared" si="255"/>
        <v>1.9641347529000475E-2</v>
      </c>
      <c r="W183" s="238">
        <f t="shared" si="255"/>
        <v>1.200903570561088E-2</v>
      </c>
      <c r="X183" s="238">
        <f t="shared" si="255"/>
        <v>1.3064751395230846E-2</v>
      </c>
      <c r="Y183" s="238">
        <f t="shared" si="255"/>
        <v>1.5927380125534605E-2</v>
      </c>
      <c r="Z183" s="238">
        <f t="shared" si="255"/>
        <v>1.9396183286765938E-2</v>
      </c>
      <c r="AA183" s="238">
        <f t="shared" si="255"/>
        <v>1.4019663130649618E-2</v>
      </c>
      <c r="AB183" s="238">
        <f t="shared" si="255"/>
        <v>9.8156745323941894E-3</v>
      </c>
      <c r="AC183" s="238">
        <f t="shared" si="255"/>
        <v>1.2080447919612906E-2</v>
      </c>
      <c r="AD183" s="238">
        <f t="shared" si="255"/>
        <v>1.6719477268462304E-2</v>
      </c>
      <c r="AE183" s="238">
        <f t="shared" si="255"/>
        <v>1.8571342883933081E-2</v>
      </c>
      <c r="AF183" s="238">
        <f t="shared" si="255"/>
        <v>1.5901515584786956E-2</v>
      </c>
      <c r="AG183" s="238">
        <f t="shared" si="255"/>
        <v>1.2775544150014013E-2</v>
      </c>
      <c r="AH183" s="238">
        <f t="shared" si="255"/>
        <v>1.2403275480407329E-2</v>
      </c>
      <c r="AI183" s="238">
        <f t="shared" si="255"/>
        <v>1.3246818069385708E-2</v>
      </c>
      <c r="AJ183" s="238">
        <f t="shared" ref="AJ183:BD183" si="256">(IF(AJ$73=0,0,AJ108/AJ$74))</f>
        <v>1.5776330286981721E-2</v>
      </c>
      <c r="AK183" s="238">
        <f t="shared" si="256"/>
        <v>2.2436827113703518E-2</v>
      </c>
      <c r="AL183" s="238">
        <f t="shared" si="256"/>
        <v>1.3947090631562707E-2</v>
      </c>
      <c r="AM183" s="238">
        <f t="shared" si="256"/>
        <v>1.3756104857335276E-2</v>
      </c>
      <c r="AN183" s="238">
        <f t="shared" si="256"/>
        <v>1.3709744049603562E-2</v>
      </c>
      <c r="AO183" s="238">
        <f t="shared" si="256"/>
        <v>1.416428107210114E-2</v>
      </c>
      <c r="AP183" s="238">
        <f t="shared" si="256"/>
        <v>1.8370383454893877E-2</v>
      </c>
      <c r="AQ183" s="238">
        <f t="shared" si="256"/>
        <v>0</v>
      </c>
      <c r="AR183" s="238">
        <f t="shared" si="256"/>
        <v>0</v>
      </c>
      <c r="AS183" s="238">
        <f t="shared" si="256"/>
        <v>0</v>
      </c>
      <c r="AT183" s="238">
        <f t="shared" si="256"/>
        <v>0</v>
      </c>
      <c r="AU183" s="238">
        <f t="shared" si="256"/>
        <v>0</v>
      </c>
      <c r="AV183" s="238">
        <f t="shared" si="256"/>
        <v>0</v>
      </c>
      <c r="AW183" s="238">
        <f t="shared" si="256"/>
        <v>0</v>
      </c>
      <c r="AX183" s="238">
        <f t="shared" si="256"/>
        <v>0</v>
      </c>
      <c r="AY183" s="238">
        <f t="shared" si="256"/>
        <v>0</v>
      </c>
      <c r="AZ183" s="238">
        <f t="shared" si="256"/>
        <v>0</v>
      </c>
      <c r="BA183" s="238">
        <f t="shared" si="256"/>
        <v>0</v>
      </c>
      <c r="BB183" s="238">
        <f t="shared" si="256"/>
        <v>0</v>
      </c>
      <c r="BC183" s="238">
        <f t="shared" si="256"/>
        <v>0</v>
      </c>
      <c r="BD183" s="238">
        <f t="shared" si="256"/>
        <v>0</v>
      </c>
      <c r="BE183" s="226"/>
      <c r="BF183" s="239">
        <f t="shared" ref="BF183:BX183" si="257">(IF(BF$73=0,0,BF108/BF$74))</f>
        <v>1.3110161749576811E-2</v>
      </c>
      <c r="BG183" s="238">
        <f t="shared" si="257"/>
        <v>1.3226324055965468E-2</v>
      </c>
      <c r="BH183" s="238">
        <f t="shared" si="257"/>
        <v>1.2930926459819397E-2</v>
      </c>
      <c r="BI183" s="238">
        <f t="shared" si="257"/>
        <v>1.1859863558671493E-2</v>
      </c>
      <c r="BJ183" s="238">
        <f t="shared" si="257"/>
        <v>1.4624670664492346E-2</v>
      </c>
      <c r="BK183" s="238">
        <f t="shared" si="257"/>
        <v>1.3610936053964113E-2</v>
      </c>
      <c r="BL183" s="238">
        <f t="shared" si="257"/>
        <v>1.4512108020466163E-2</v>
      </c>
      <c r="BM183" s="238">
        <f t="shared" si="257"/>
        <v>1.5677357073136167E-2</v>
      </c>
      <c r="BN183" s="238">
        <f t="shared" si="257"/>
        <v>1.4778067345850437E-2</v>
      </c>
      <c r="BO183" s="238">
        <f t="shared" si="257"/>
        <v>0</v>
      </c>
      <c r="BP183" s="238">
        <f t="shared" si="257"/>
        <v>0</v>
      </c>
      <c r="BQ183" s="238">
        <f t="shared" si="257"/>
        <v>0</v>
      </c>
      <c r="BR183" s="238">
        <f t="shared" si="257"/>
        <v>1.3709881202781564E-2</v>
      </c>
      <c r="BS183" s="238">
        <f t="shared" si="257"/>
        <v>1.3075296732151858E-2</v>
      </c>
      <c r="BT183" s="238">
        <f t="shared" si="257"/>
        <v>1.3381852919213037E-2</v>
      </c>
      <c r="BU183" s="238">
        <f t="shared" si="257"/>
        <v>1.4958777074625274E-2</v>
      </c>
      <c r="BV183" s="238">
        <f t="shared" si="257"/>
        <v>0</v>
      </c>
      <c r="BW183" s="238">
        <f t="shared" si="257"/>
        <v>1.3225940965137942E-2</v>
      </c>
      <c r="BX183" s="238">
        <f t="shared" si="257"/>
        <v>1.4958777074625274E-2</v>
      </c>
      <c r="BY183" s="238">
        <f>IF(Info!$O$3="Q1",$BS183,IF(Info!$O$3="Q2",$BS183+$BT183,IF(Info!$O$3="Q3",$BS183+$BT183+$BU183,$BR183)))</f>
        <v>1.3075296732151858E-2</v>
      </c>
      <c r="BZ183" s="238">
        <f>IF(Info!$O$3="Q1",$BS183,IF(Info!$O$3="Q2",$BT183,IF(Info!$O$3="Q3",$BU183,$BV183)))</f>
        <v>1.3075296732151858E-2</v>
      </c>
      <c r="CA183" s="225"/>
    </row>
    <row r="184" spans="1:79" ht="13.95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778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ht="13.95" customHeight="1" x14ac:dyDescent="0.3">
      <c r="A185" s="223"/>
      <c r="B185" s="78" t="s">
        <v>73</v>
      </c>
      <c r="C185" s="225"/>
      <c r="D185" s="227">
        <f t="shared" ref="D185:AI185" si="258">(IF(D$73=0,0,D110/D$74))</f>
        <v>5.9869343036368261E-2</v>
      </c>
      <c r="E185" s="228">
        <f t="shared" si="258"/>
        <v>5.2731607105584055E-2</v>
      </c>
      <c r="F185" s="228">
        <f t="shared" si="258"/>
        <v>8.3126959111926982E-2</v>
      </c>
      <c r="G185" s="228">
        <f t="shared" si="258"/>
        <v>6.5918672837386866E-2</v>
      </c>
      <c r="H185" s="228">
        <f t="shared" si="258"/>
        <v>4.6068796068796061E-2</v>
      </c>
      <c r="I185" s="228">
        <f t="shared" si="258"/>
        <v>4.5174769891015869E-2</v>
      </c>
      <c r="J185" s="228">
        <f t="shared" si="258"/>
        <v>4.8101012125463471E-2</v>
      </c>
      <c r="K185" s="228">
        <f t="shared" si="258"/>
        <v>6.678000717885077E-2</v>
      </c>
      <c r="L185" s="228">
        <f t="shared" si="258"/>
        <v>6.8372854267534422E-2</v>
      </c>
      <c r="M185" s="228">
        <f t="shared" si="258"/>
        <v>4.5346761013122211E-2</v>
      </c>
      <c r="N185" s="228">
        <f t="shared" si="258"/>
        <v>3.7239324726911618E-2</v>
      </c>
      <c r="O185" s="228">
        <f t="shared" si="258"/>
        <v>6.5789654028656872E-2</v>
      </c>
      <c r="P185" s="228">
        <f t="shared" si="258"/>
        <v>7.5969321055846945E-2</v>
      </c>
      <c r="Q185" s="775">
        <f t="shared" si="258"/>
        <v>6.6701870431616683E-2</v>
      </c>
      <c r="R185" s="228">
        <f t="shared" si="258"/>
        <v>4.4221168489100862E-2</v>
      </c>
      <c r="S185" s="228">
        <f t="shared" si="258"/>
        <v>5.2676342286482478E-2</v>
      </c>
      <c r="T185" s="228">
        <f t="shared" si="258"/>
        <v>6.110422981300833E-2</v>
      </c>
      <c r="U185" s="228">
        <f t="shared" si="258"/>
        <v>8.1834037162882123E-2</v>
      </c>
      <c r="V185" s="228">
        <f t="shared" si="258"/>
        <v>7.62752264420785E-2</v>
      </c>
      <c r="W185" s="228">
        <f t="shared" si="258"/>
        <v>4.6635899927131401E-2</v>
      </c>
      <c r="X185" s="228">
        <f t="shared" si="258"/>
        <v>5.0735667174023336E-2</v>
      </c>
      <c r="Y185" s="228">
        <f t="shared" si="258"/>
        <v>6.1852402128238074E-2</v>
      </c>
      <c r="Z185" s="228">
        <f t="shared" si="258"/>
        <v>8.4639216522985714E-2</v>
      </c>
      <c r="AA185" s="228">
        <f t="shared" si="258"/>
        <v>6.1177670150395103E-2</v>
      </c>
      <c r="AB185" s="228">
        <f t="shared" si="258"/>
        <v>4.2832705269047394E-2</v>
      </c>
      <c r="AC185" s="228">
        <f t="shared" si="258"/>
        <v>5.2715507584443655E-2</v>
      </c>
      <c r="AD185" s="228">
        <f t="shared" si="258"/>
        <v>7.2958861841755276E-2</v>
      </c>
      <c r="AE185" s="228">
        <f t="shared" si="258"/>
        <v>8.3359238374425382E-2</v>
      </c>
      <c r="AF185" s="228">
        <f t="shared" si="258"/>
        <v>7.1375464684014858E-2</v>
      </c>
      <c r="AG185" s="228">
        <f t="shared" si="258"/>
        <v>5.7344244668777251E-2</v>
      </c>
      <c r="AH185" s="228">
        <f t="shared" si="258"/>
        <v>5.5673281348406864E-2</v>
      </c>
      <c r="AI185" s="228">
        <f t="shared" si="258"/>
        <v>6.2844992825196649E-2</v>
      </c>
      <c r="AJ185" s="228">
        <f t="shared" ref="AJ185:BD185" si="259">(IF(AJ$73=0,0,AJ110/AJ$74))</f>
        <v>7.484539747583896E-2</v>
      </c>
      <c r="AK185" s="228">
        <f t="shared" si="259"/>
        <v>0.10644384421943398</v>
      </c>
      <c r="AL185" s="228">
        <f t="shared" si="259"/>
        <v>6.6167196233983747E-2</v>
      </c>
      <c r="AM185" s="228">
        <f t="shared" si="259"/>
        <v>5.9983954292226825E-2</v>
      </c>
      <c r="AN185" s="228">
        <f t="shared" si="259"/>
        <v>5.9781796442983121E-2</v>
      </c>
      <c r="AO185" s="228">
        <f t="shared" si="259"/>
        <v>6.1763820298164837E-2</v>
      </c>
      <c r="AP185" s="228">
        <f t="shared" si="259"/>
        <v>8.0104670102266948E-2</v>
      </c>
      <c r="AQ185" s="228">
        <f t="shared" si="259"/>
        <v>0</v>
      </c>
      <c r="AR185" s="228">
        <f t="shared" si="259"/>
        <v>0</v>
      </c>
      <c r="AS185" s="228">
        <f t="shared" si="259"/>
        <v>0</v>
      </c>
      <c r="AT185" s="228">
        <f t="shared" si="259"/>
        <v>0</v>
      </c>
      <c r="AU185" s="228">
        <f t="shared" si="259"/>
        <v>0</v>
      </c>
      <c r="AV185" s="228">
        <f t="shared" si="259"/>
        <v>0</v>
      </c>
      <c r="AW185" s="228">
        <f t="shared" si="259"/>
        <v>0</v>
      </c>
      <c r="AX185" s="228">
        <f t="shared" si="259"/>
        <v>0</v>
      </c>
      <c r="AY185" s="228">
        <f t="shared" si="259"/>
        <v>0</v>
      </c>
      <c r="AZ185" s="228">
        <f t="shared" si="259"/>
        <v>0</v>
      </c>
      <c r="BA185" s="228">
        <f t="shared" si="259"/>
        <v>0</v>
      </c>
      <c r="BB185" s="228">
        <f t="shared" si="259"/>
        <v>0</v>
      </c>
      <c r="BC185" s="228">
        <f t="shared" si="259"/>
        <v>0</v>
      </c>
      <c r="BD185" s="228">
        <f t="shared" si="259"/>
        <v>0</v>
      </c>
      <c r="BE185" s="226"/>
      <c r="BF185" s="229">
        <f t="shared" ref="BF185:BX185" si="260">(IF(BF$73=0,0,BF110/BF$74))</f>
        <v>5.8935658836204906E-2</v>
      </c>
      <c r="BG185" s="228">
        <f t="shared" si="260"/>
        <v>5.5152587388843835E-2</v>
      </c>
      <c r="BH185" s="228">
        <f t="shared" si="260"/>
        <v>5.4194153263775142E-2</v>
      </c>
      <c r="BI185" s="228">
        <f t="shared" si="260"/>
        <v>5.6994028094493727E-2</v>
      </c>
      <c r="BJ185" s="228">
        <f t="shared" si="260"/>
        <v>5.6793459049993333E-2</v>
      </c>
      <c r="BK185" s="228">
        <f t="shared" si="260"/>
        <v>5.9394105877417988E-2</v>
      </c>
      <c r="BL185" s="228">
        <f t="shared" si="260"/>
        <v>6.5138976720958183E-2</v>
      </c>
      <c r="BM185" s="228">
        <f t="shared" si="260"/>
        <v>7.4375852949641733E-2</v>
      </c>
      <c r="BN185" s="228">
        <f t="shared" si="260"/>
        <v>6.4440255827815637E-2</v>
      </c>
      <c r="BO185" s="228">
        <f t="shared" si="260"/>
        <v>0</v>
      </c>
      <c r="BP185" s="228">
        <f t="shared" si="260"/>
        <v>0</v>
      </c>
      <c r="BQ185" s="228">
        <f t="shared" si="260"/>
        <v>0</v>
      </c>
      <c r="BR185" s="228">
        <f t="shared" si="260"/>
        <v>5.9869343036368261E-2</v>
      </c>
      <c r="BS185" s="228">
        <f t="shared" si="260"/>
        <v>5.5876111914479464E-2</v>
      </c>
      <c r="BT185" s="228">
        <f t="shared" si="260"/>
        <v>5.7829985403489263E-2</v>
      </c>
      <c r="BU185" s="228">
        <f t="shared" si="260"/>
        <v>6.7696762226052878E-2</v>
      </c>
      <c r="BV185" s="228">
        <f t="shared" si="260"/>
        <v>0</v>
      </c>
      <c r="BW185" s="228">
        <f t="shared" si="260"/>
        <v>5.6836261425488963E-2</v>
      </c>
      <c r="BX185" s="228">
        <f t="shared" si="260"/>
        <v>6.7696762226052878E-2</v>
      </c>
      <c r="BY185" s="228">
        <f>IF(Info!$O$3="Q1",$BS185,IF(Info!$O$3="Q2",$BS185+$BT185,IF(Info!$O$3="Q3",$BS185+$BT185+$BU185,$BR185)))</f>
        <v>5.5876111914479464E-2</v>
      </c>
      <c r="BZ185" s="228">
        <f>IF(Info!$O$3="Q1",$BS185,IF(Info!$O$3="Q2",$BT185,IF(Info!$O$3="Q3",$BU185,$BV185)))</f>
        <v>5.5876111914479464E-2</v>
      </c>
      <c r="CA185" s="225"/>
    </row>
    <row r="186" spans="1:79" ht="13.95" customHeight="1" x14ac:dyDescent="0.3">
      <c r="A186" s="223"/>
      <c r="B186" s="78" t="s">
        <v>75</v>
      </c>
      <c r="C186" s="225"/>
      <c r="D186" s="227">
        <f t="shared" ref="D186:AI186" si="261">(IF(D$73=0,0,D111/D$74))</f>
        <v>0</v>
      </c>
      <c r="E186" s="228">
        <f t="shared" si="261"/>
        <v>0</v>
      </c>
      <c r="F186" s="228">
        <f t="shared" si="261"/>
        <v>0</v>
      </c>
      <c r="G186" s="228">
        <f t="shared" si="261"/>
        <v>0</v>
      </c>
      <c r="H186" s="228">
        <f t="shared" si="261"/>
        <v>0</v>
      </c>
      <c r="I186" s="228">
        <f t="shared" si="261"/>
        <v>0</v>
      </c>
      <c r="J186" s="228">
        <f t="shared" si="261"/>
        <v>0</v>
      </c>
      <c r="K186" s="228">
        <f t="shared" si="261"/>
        <v>0</v>
      </c>
      <c r="L186" s="228">
        <f t="shared" si="261"/>
        <v>0</v>
      </c>
      <c r="M186" s="228">
        <f t="shared" si="261"/>
        <v>0</v>
      </c>
      <c r="N186" s="228">
        <f t="shared" si="261"/>
        <v>0</v>
      </c>
      <c r="O186" s="228">
        <f t="shared" si="261"/>
        <v>0</v>
      </c>
      <c r="P186" s="228">
        <f t="shared" si="261"/>
        <v>0</v>
      </c>
      <c r="Q186" s="775">
        <f t="shared" si="261"/>
        <v>0</v>
      </c>
      <c r="R186" s="228">
        <f t="shared" si="261"/>
        <v>0</v>
      </c>
      <c r="S186" s="228">
        <f t="shared" si="261"/>
        <v>0</v>
      </c>
      <c r="T186" s="228">
        <f t="shared" si="261"/>
        <v>0</v>
      </c>
      <c r="U186" s="228">
        <f t="shared" si="261"/>
        <v>0</v>
      </c>
      <c r="V186" s="228">
        <f t="shared" si="261"/>
        <v>0</v>
      </c>
      <c r="W186" s="228">
        <f t="shared" si="261"/>
        <v>0</v>
      </c>
      <c r="X186" s="228">
        <f t="shared" si="261"/>
        <v>0</v>
      </c>
      <c r="Y186" s="228">
        <f t="shared" si="261"/>
        <v>0</v>
      </c>
      <c r="Z186" s="228">
        <f t="shared" si="261"/>
        <v>0</v>
      </c>
      <c r="AA186" s="228">
        <f t="shared" si="261"/>
        <v>0</v>
      </c>
      <c r="AB186" s="228">
        <f t="shared" si="261"/>
        <v>0</v>
      </c>
      <c r="AC186" s="228">
        <f t="shared" si="261"/>
        <v>0</v>
      </c>
      <c r="AD186" s="228">
        <f t="shared" si="261"/>
        <v>0</v>
      </c>
      <c r="AE186" s="228">
        <f t="shared" si="261"/>
        <v>0</v>
      </c>
      <c r="AF186" s="228">
        <f t="shared" si="261"/>
        <v>0</v>
      </c>
      <c r="AG186" s="228">
        <f t="shared" si="261"/>
        <v>0</v>
      </c>
      <c r="AH186" s="228">
        <f t="shared" si="261"/>
        <v>0</v>
      </c>
      <c r="AI186" s="228">
        <f t="shared" si="261"/>
        <v>0</v>
      </c>
      <c r="AJ186" s="228">
        <f t="shared" ref="AJ186:BD186" si="262">(IF(AJ$73=0,0,AJ111/AJ$74))</f>
        <v>0</v>
      </c>
      <c r="AK186" s="228">
        <f t="shared" si="262"/>
        <v>0</v>
      </c>
      <c r="AL186" s="228">
        <f t="shared" si="262"/>
        <v>0</v>
      </c>
      <c r="AM186" s="228">
        <f t="shared" si="262"/>
        <v>0</v>
      </c>
      <c r="AN186" s="228">
        <f t="shared" si="262"/>
        <v>0</v>
      </c>
      <c r="AO186" s="228">
        <f t="shared" si="262"/>
        <v>0</v>
      </c>
      <c r="AP186" s="228">
        <f t="shared" si="262"/>
        <v>0</v>
      </c>
      <c r="AQ186" s="228">
        <f t="shared" si="262"/>
        <v>0</v>
      </c>
      <c r="AR186" s="228">
        <f t="shared" si="262"/>
        <v>0</v>
      </c>
      <c r="AS186" s="228">
        <f t="shared" si="262"/>
        <v>0</v>
      </c>
      <c r="AT186" s="228">
        <f t="shared" si="262"/>
        <v>0</v>
      </c>
      <c r="AU186" s="228">
        <f t="shared" si="262"/>
        <v>0</v>
      </c>
      <c r="AV186" s="228">
        <f t="shared" si="262"/>
        <v>0</v>
      </c>
      <c r="AW186" s="228">
        <f t="shared" si="262"/>
        <v>0</v>
      </c>
      <c r="AX186" s="228">
        <f t="shared" si="262"/>
        <v>0</v>
      </c>
      <c r="AY186" s="228">
        <f t="shared" si="262"/>
        <v>0</v>
      </c>
      <c r="AZ186" s="228">
        <f t="shared" si="262"/>
        <v>0</v>
      </c>
      <c r="BA186" s="228">
        <f t="shared" si="262"/>
        <v>0</v>
      </c>
      <c r="BB186" s="228">
        <f t="shared" si="262"/>
        <v>0</v>
      </c>
      <c r="BC186" s="228">
        <f t="shared" si="262"/>
        <v>0</v>
      </c>
      <c r="BD186" s="228">
        <f t="shared" si="262"/>
        <v>0</v>
      </c>
      <c r="BE186" s="226"/>
      <c r="BF186" s="229">
        <f t="shared" ref="BF186:BX186" si="263">(IF(BF$73=0,0,BF111/BF$74))</f>
        <v>0</v>
      </c>
      <c r="BG186" s="228">
        <f t="shared" si="263"/>
        <v>0</v>
      </c>
      <c r="BH186" s="228">
        <f t="shared" si="263"/>
        <v>0</v>
      </c>
      <c r="BI186" s="228">
        <f t="shared" si="263"/>
        <v>0</v>
      </c>
      <c r="BJ186" s="228">
        <f t="shared" si="263"/>
        <v>0</v>
      </c>
      <c r="BK186" s="228">
        <f t="shared" si="263"/>
        <v>0</v>
      </c>
      <c r="BL186" s="228">
        <f t="shared" si="263"/>
        <v>0</v>
      </c>
      <c r="BM186" s="228">
        <f t="shared" si="263"/>
        <v>0</v>
      </c>
      <c r="BN186" s="228">
        <f t="shared" si="263"/>
        <v>0</v>
      </c>
      <c r="BO186" s="228">
        <f t="shared" si="263"/>
        <v>0</v>
      </c>
      <c r="BP186" s="228">
        <f t="shared" si="263"/>
        <v>0</v>
      </c>
      <c r="BQ186" s="228">
        <f t="shared" si="263"/>
        <v>0</v>
      </c>
      <c r="BR186" s="228">
        <f t="shared" si="263"/>
        <v>0</v>
      </c>
      <c r="BS186" s="228">
        <f t="shared" si="263"/>
        <v>0</v>
      </c>
      <c r="BT186" s="228">
        <f t="shared" si="263"/>
        <v>0</v>
      </c>
      <c r="BU186" s="228">
        <f t="shared" si="263"/>
        <v>0</v>
      </c>
      <c r="BV186" s="228">
        <f t="shared" si="263"/>
        <v>0</v>
      </c>
      <c r="BW186" s="228">
        <f t="shared" si="263"/>
        <v>0</v>
      </c>
      <c r="BX186" s="228">
        <f t="shared" si="263"/>
        <v>0</v>
      </c>
      <c r="BY186" s="228">
        <f>IF(Info!$O$3="Q1",$BS186,IF(Info!$O$3="Q2",$BS186+$BT186,IF(Info!$O$3="Q3",$BS186+$BT186+$BU186,$BR186)))</f>
        <v>0</v>
      </c>
      <c r="BZ186" s="228">
        <f>IF(Info!$O$3="Q1",$BS186,IF(Info!$O$3="Q2",$BT186,IF(Info!$O$3="Q3",$BU186,$BV186)))</f>
        <v>0</v>
      </c>
      <c r="CA186" s="225"/>
    </row>
    <row r="187" spans="1:79" ht="13.95" customHeight="1" x14ac:dyDescent="0.3">
      <c r="A187" s="223"/>
      <c r="B187" s="160" t="s">
        <v>367</v>
      </c>
      <c r="C187" s="225"/>
      <c r="D187" s="238">
        <f t="shared" ref="D187:AI187" si="264">(IF(D$73=0,0,D112/D$74))</f>
        <v>5.9869343036368261E-2</v>
      </c>
      <c r="E187" s="238">
        <f t="shared" si="264"/>
        <v>5.2731607105584055E-2</v>
      </c>
      <c r="F187" s="238">
        <f t="shared" si="264"/>
        <v>8.3126959111926982E-2</v>
      </c>
      <c r="G187" s="238">
        <f t="shared" si="264"/>
        <v>6.5918672837386866E-2</v>
      </c>
      <c r="H187" s="238">
        <f t="shared" si="264"/>
        <v>4.6068796068796061E-2</v>
      </c>
      <c r="I187" s="238">
        <f t="shared" si="264"/>
        <v>4.5174769891015869E-2</v>
      </c>
      <c r="J187" s="238">
        <f t="shared" si="264"/>
        <v>4.8101012125463471E-2</v>
      </c>
      <c r="K187" s="238">
        <f t="shared" si="264"/>
        <v>6.678000717885077E-2</v>
      </c>
      <c r="L187" s="238">
        <f t="shared" si="264"/>
        <v>6.8372854267534422E-2</v>
      </c>
      <c r="M187" s="238">
        <f t="shared" si="264"/>
        <v>4.5346761013122211E-2</v>
      </c>
      <c r="N187" s="238">
        <f t="shared" si="264"/>
        <v>3.7239324726911618E-2</v>
      </c>
      <c r="O187" s="238">
        <f t="shared" si="264"/>
        <v>6.5789654028656872E-2</v>
      </c>
      <c r="P187" s="238">
        <f t="shared" si="264"/>
        <v>7.5969321055846945E-2</v>
      </c>
      <c r="Q187" s="777">
        <f t="shared" si="264"/>
        <v>6.6701870431616683E-2</v>
      </c>
      <c r="R187" s="238">
        <f t="shared" si="264"/>
        <v>4.4221168489100862E-2</v>
      </c>
      <c r="S187" s="238">
        <f t="shared" si="264"/>
        <v>5.2676342286482478E-2</v>
      </c>
      <c r="T187" s="238">
        <f t="shared" si="264"/>
        <v>6.110422981300833E-2</v>
      </c>
      <c r="U187" s="238">
        <f t="shared" si="264"/>
        <v>8.1834037162882123E-2</v>
      </c>
      <c r="V187" s="238">
        <f t="shared" si="264"/>
        <v>7.62752264420785E-2</v>
      </c>
      <c r="W187" s="238">
        <f t="shared" si="264"/>
        <v>4.6635899927131401E-2</v>
      </c>
      <c r="X187" s="238">
        <f t="shared" si="264"/>
        <v>5.0735667174023336E-2</v>
      </c>
      <c r="Y187" s="238">
        <f t="shared" si="264"/>
        <v>6.1852402128238074E-2</v>
      </c>
      <c r="Z187" s="238">
        <f t="shared" si="264"/>
        <v>8.4639216522985714E-2</v>
      </c>
      <c r="AA187" s="238">
        <f t="shared" si="264"/>
        <v>6.1177670150395103E-2</v>
      </c>
      <c r="AB187" s="238">
        <f t="shared" si="264"/>
        <v>4.2832705269047394E-2</v>
      </c>
      <c r="AC187" s="238">
        <f t="shared" si="264"/>
        <v>5.2715507584443655E-2</v>
      </c>
      <c r="AD187" s="238">
        <f t="shared" si="264"/>
        <v>7.2958861841755276E-2</v>
      </c>
      <c r="AE187" s="238">
        <f t="shared" si="264"/>
        <v>8.3359238374425382E-2</v>
      </c>
      <c r="AF187" s="238">
        <f t="shared" si="264"/>
        <v>7.1375464684014858E-2</v>
      </c>
      <c r="AG187" s="238">
        <f t="shared" si="264"/>
        <v>5.7344244668777251E-2</v>
      </c>
      <c r="AH187" s="238">
        <f t="shared" si="264"/>
        <v>5.5673281348406864E-2</v>
      </c>
      <c r="AI187" s="238">
        <f t="shared" si="264"/>
        <v>6.2844992825196649E-2</v>
      </c>
      <c r="AJ187" s="238">
        <f t="shared" ref="AJ187:BD187" si="265">(IF(AJ$73=0,0,AJ112/AJ$74))</f>
        <v>7.484539747583896E-2</v>
      </c>
      <c r="AK187" s="238">
        <f t="shared" si="265"/>
        <v>0.10644384421943398</v>
      </c>
      <c r="AL187" s="238">
        <f t="shared" si="265"/>
        <v>6.6167196233983747E-2</v>
      </c>
      <c r="AM187" s="238">
        <f t="shared" si="265"/>
        <v>5.9983954292226825E-2</v>
      </c>
      <c r="AN187" s="238">
        <f t="shared" si="265"/>
        <v>5.9781796442983121E-2</v>
      </c>
      <c r="AO187" s="238">
        <f t="shared" si="265"/>
        <v>6.1763820298164837E-2</v>
      </c>
      <c r="AP187" s="238">
        <f t="shared" si="265"/>
        <v>8.0104670102266948E-2</v>
      </c>
      <c r="AQ187" s="238">
        <f t="shared" si="265"/>
        <v>0</v>
      </c>
      <c r="AR187" s="238">
        <f t="shared" si="265"/>
        <v>0</v>
      </c>
      <c r="AS187" s="238">
        <f t="shared" si="265"/>
        <v>0</v>
      </c>
      <c r="AT187" s="238">
        <f t="shared" si="265"/>
        <v>0</v>
      </c>
      <c r="AU187" s="238">
        <f t="shared" si="265"/>
        <v>0</v>
      </c>
      <c r="AV187" s="238">
        <f t="shared" si="265"/>
        <v>0</v>
      </c>
      <c r="AW187" s="238">
        <f t="shared" si="265"/>
        <v>0</v>
      </c>
      <c r="AX187" s="238">
        <f t="shared" si="265"/>
        <v>0</v>
      </c>
      <c r="AY187" s="238">
        <f t="shared" si="265"/>
        <v>0</v>
      </c>
      <c r="AZ187" s="238">
        <f t="shared" si="265"/>
        <v>0</v>
      </c>
      <c r="BA187" s="238">
        <f t="shared" si="265"/>
        <v>0</v>
      </c>
      <c r="BB187" s="238">
        <f t="shared" si="265"/>
        <v>0</v>
      </c>
      <c r="BC187" s="238">
        <f t="shared" si="265"/>
        <v>0</v>
      </c>
      <c r="BD187" s="238">
        <f t="shared" si="265"/>
        <v>0</v>
      </c>
      <c r="BE187" s="226"/>
      <c r="BF187" s="239">
        <f t="shared" ref="BF187:BX187" si="266">(IF(BF$73=0,0,BF112/BF$74))</f>
        <v>5.8935658836204906E-2</v>
      </c>
      <c r="BG187" s="238">
        <f t="shared" si="266"/>
        <v>5.5152587388843835E-2</v>
      </c>
      <c r="BH187" s="238">
        <f t="shared" si="266"/>
        <v>5.4194153263775142E-2</v>
      </c>
      <c r="BI187" s="238">
        <f t="shared" si="266"/>
        <v>5.6994028094493727E-2</v>
      </c>
      <c r="BJ187" s="238">
        <f t="shared" si="266"/>
        <v>5.6793459049993333E-2</v>
      </c>
      <c r="BK187" s="238">
        <f t="shared" si="266"/>
        <v>5.9394105877417988E-2</v>
      </c>
      <c r="BL187" s="238">
        <f t="shared" si="266"/>
        <v>6.5138976720958183E-2</v>
      </c>
      <c r="BM187" s="238">
        <f t="shared" si="266"/>
        <v>7.4375852949641733E-2</v>
      </c>
      <c r="BN187" s="238">
        <f t="shared" si="266"/>
        <v>6.4440255827815637E-2</v>
      </c>
      <c r="BO187" s="238">
        <f t="shared" si="266"/>
        <v>0</v>
      </c>
      <c r="BP187" s="238">
        <f t="shared" si="266"/>
        <v>0</v>
      </c>
      <c r="BQ187" s="238">
        <f t="shared" si="266"/>
        <v>0</v>
      </c>
      <c r="BR187" s="238">
        <f t="shared" si="266"/>
        <v>5.9869343036368261E-2</v>
      </c>
      <c r="BS187" s="238">
        <f t="shared" si="266"/>
        <v>5.5876111914479464E-2</v>
      </c>
      <c r="BT187" s="238">
        <f t="shared" si="266"/>
        <v>5.7829985403489263E-2</v>
      </c>
      <c r="BU187" s="238">
        <f t="shared" si="266"/>
        <v>6.7696762226052878E-2</v>
      </c>
      <c r="BV187" s="238">
        <f t="shared" si="266"/>
        <v>0</v>
      </c>
      <c r="BW187" s="238">
        <f t="shared" si="266"/>
        <v>5.6836261425488963E-2</v>
      </c>
      <c r="BX187" s="238">
        <f t="shared" si="266"/>
        <v>6.7696762226052878E-2</v>
      </c>
      <c r="BY187" s="238">
        <f>IF(Info!$O$3="Q1",$BS187,IF(Info!$O$3="Q2",$BS187+$BT187,IF(Info!$O$3="Q3",$BS187+$BT187+$BU187,$BR187)))</f>
        <v>5.5876111914479464E-2</v>
      </c>
      <c r="BZ187" s="238">
        <f>IF(Info!$O$3="Q1",$BS187,IF(Info!$O$3="Q2",$BT187,IF(Info!$O$3="Q3",$BU187,$BV187)))</f>
        <v>5.5876111914479464E-2</v>
      </c>
      <c r="CA187" s="225"/>
    </row>
    <row r="188" spans="1:79" ht="13.95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778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ht="13.95" customHeight="1" x14ac:dyDescent="0.3">
      <c r="A189" s="223"/>
      <c r="B189" s="78" t="s">
        <v>368</v>
      </c>
      <c r="C189" s="225"/>
      <c r="D189" s="227">
        <f t="shared" ref="D189:AI189" si="267">(IF(D$73=0,0,D114/D$74))</f>
        <v>6.1032199990914563E-3</v>
      </c>
      <c r="E189" s="228">
        <f t="shared" si="267"/>
        <v>3.0760104144924028E-3</v>
      </c>
      <c r="F189" s="228">
        <f t="shared" si="267"/>
        <v>0</v>
      </c>
      <c r="G189" s="228">
        <f t="shared" si="267"/>
        <v>0</v>
      </c>
      <c r="H189" s="228">
        <f t="shared" si="267"/>
        <v>0</v>
      </c>
      <c r="I189" s="228">
        <f t="shared" si="267"/>
        <v>1.5058256630338624E-2</v>
      </c>
      <c r="J189" s="228">
        <f t="shared" si="267"/>
        <v>1.6033670708487824E-2</v>
      </c>
      <c r="K189" s="228">
        <f t="shared" si="267"/>
        <v>1.4969851609259049E-2</v>
      </c>
      <c r="L189" s="228">
        <f t="shared" si="267"/>
        <v>3.9884164989395076E-3</v>
      </c>
      <c r="M189" s="228">
        <f t="shared" si="267"/>
        <v>1.058091090306185E-2</v>
      </c>
      <c r="N189" s="228">
        <f t="shared" si="267"/>
        <v>1.8650695134061569E-2</v>
      </c>
      <c r="O189" s="228">
        <f t="shared" si="267"/>
        <v>0</v>
      </c>
      <c r="P189" s="228">
        <f t="shared" si="267"/>
        <v>0</v>
      </c>
      <c r="Q189" s="775">
        <f t="shared" si="267"/>
        <v>0</v>
      </c>
      <c r="R189" s="228">
        <f t="shared" si="267"/>
        <v>0</v>
      </c>
      <c r="S189" s="228">
        <f t="shared" si="267"/>
        <v>0</v>
      </c>
      <c r="T189" s="228">
        <f t="shared" si="267"/>
        <v>0</v>
      </c>
      <c r="U189" s="228">
        <f t="shared" si="267"/>
        <v>0</v>
      </c>
      <c r="V189" s="228">
        <f t="shared" si="267"/>
        <v>0</v>
      </c>
      <c r="W189" s="228">
        <f t="shared" si="267"/>
        <v>0</v>
      </c>
      <c r="X189" s="228">
        <f t="shared" si="267"/>
        <v>0</v>
      </c>
      <c r="Y189" s="228">
        <f t="shared" si="267"/>
        <v>0</v>
      </c>
      <c r="Z189" s="228">
        <f t="shared" si="267"/>
        <v>2.0172346604644929E-2</v>
      </c>
      <c r="AA189" s="228">
        <f t="shared" si="267"/>
        <v>0</v>
      </c>
      <c r="AB189" s="228">
        <f t="shared" si="267"/>
        <v>0</v>
      </c>
      <c r="AC189" s="228">
        <f t="shared" si="267"/>
        <v>0</v>
      </c>
      <c r="AD189" s="228">
        <f t="shared" si="267"/>
        <v>9.727848245567371E-3</v>
      </c>
      <c r="AE189" s="228">
        <f t="shared" si="267"/>
        <v>0</v>
      </c>
      <c r="AF189" s="228">
        <f t="shared" si="267"/>
        <v>0</v>
      </c>
      <c r="AG189" s="228">
        <f t="shared" si="267"/>
        <v>1.3667044979391911E-2</v>
      </c>
      <c r="AH189" s="228">
        <f t="shared" si="267"/>
        <v>4.6165676726132678E-2</v>
      </c>
      <c r="AI189" s="228">
        <f t="shared" si="267"/>
        <v>1.7282373026929079E-3</v>
      </c>
      <c r="AJ189" s="228">
        <f t="shared" ref="AJ189:BD189" si="268">(IF(AJ$73=0,0,AJ114/AJ$74))</f>
        <v>0</v>
      </c>
      <c r="AK189" s="228">
        <f t="shared" si="268"/>
        <v>0</v>
      </c>
      <c r="AL189" s="228">
        <f t="shared" si="268"/>
        <v>3.7522314197688283E-2</v>
      </c>
      <c r="AM189" s="228">
        <f t="shared" si="268"/>
        <v>0</v>
      </c>
      <c r="AN189" s="228">
        <f t="shared" si="268"/>
        <v>3.4872714591740153E-3</v>
      </c>
      <c r="AO189" s="228">
        <f t="shared" si="268"/>
        <v>2.4705528119265937E-3</v>
      </c>
      <c r="AP189" s="228">
        <f t="shared" si="268"/>
        <v>0</v>
      </c>
      <c r="AQ189" s="228">
        <f t="shared" si="268"/>
        <v>0</v>
      </c>
      <c r="AR189" s="228">
        <f t="shared" si="268"/>
        <v>0</v>
      </c>
      <c r="AS189" s="228">
        <f t="shared" si="268"/>
        <v>0</v>
      </c>
      <c r="AT189" s="228">
        <f t="shared" si="268"/>
        <v>0</v>
      </c>
      <c r="AU189" s="228">
        <f t="shared" si="268"/>
        <v>0</v>
      </c>
      <c r="AV189" s="228">
        <f t="shared" si="268"/>
        <v>0</v>
      </c>
      <c r="AW189" s="228">
        <f t="shared" si="268"/>
        <v>0</v>
      </c>
      <c r="AX189" s="228">
        <f t="shared" si="268"/>
        <v>0</v>
      </c>
      <c r="AY189" s="228">
        <f t="shared" si="268"/>
        <v>0</v>
      </c>
      <c r="AZ189" s="228">
        <f t="shared" si="268"/>
        <v>0</v>
      </c>
      <c r="BA189" s="228">
        <f t="shared" si="268"/>
        <v>0</v>
      </c>
      <c r="BB189" s="228">
        <f t="shared" si="268"/>
        <v>0</v>
      </c>
      <c r="BC189" s="228">
        <f t="shared" si="268"/>
        <v>0</v>
      </c>
      <c r="BD189" s="228">
        <f t="shared" si="268"/>
        <v>0</v>
      </c>
      <c r="BE189" s="226"/>
      <c r="BF189" s="229">
        <f t="shared" ref="BF189:BX189" si="269">(IF(BF$73=0,0,BF114/BF$74))</f>
        <v>8.5947835802798812E-4</v>
      </c>
      <c r="BG189" s="228">
        <f t="shared" si="269"/>
        <v>1.3087249382477736E-2</v>
      </c>
      <c r="BH189" s="228">
        <f t="shared" si="269"/>
        <v>7.9575081708976505E-3</v>
      </c>
      <c r="BI189" s="228">
        <f t="shared" si="269"/>
        <v>0</v>
      </c>
      <c r="BJ189" s="228">
        <f t="shared" si="269"/>
        <v>0</v>
      </c>
      <c r="BK189" s="228">
        <f t="shared" si="269"/>
        <v>4.4149618702214039E-3</v>
      </c>
      <c r="BL189" s="228">
        <f t="shared" si="269"/>
        <v>1.7384914355816228E-2</v>
      </c>
      <c r="BM189" s="228">
        <f t="shared" si="269"/>
        <v>1.1055660641576955E-2</v>
      </c>
      <c r="BN189" s="228">
        <f t="shared" si="269"/>
        <v>1.5841562891004675E-3</v>
      </c>
      <c r="BO189" s="228">
        <f t="shared" si="269"/>
        <v>0</v>
      </c>
      <c r="BP189" s="228">
        <f t="shared" si="269"/>
        <v>0</v>
      </c>
      <c r="BQ189" s="228">
        <f t="shared" si="269"/>
        <v>0</v>
      </c>
      <c r="BR189" s="228">
        <f t="shared" si="269"/>
        <v>6.1032199990914554E-3</v>
      </c>
      <c r="BS189" s="228">
        <f t="shared" si="269"/>
        <v>7.4859662757219289E-3</v>
      </c>
      <c r="BT189" s="228">
        <f t="shared" si="269"/>
        <v>1.6533444544843724E-3</v>
      </c>
      <c r="BU189" s="228">
        <f t="shared" si="269"/>
        <v>9.9315381233258723E-3</v>
      </c>
      <c r="BV189" s="228">
        <f t="shared" si="269"/>
        <v>0</v>
      </c>
      <c r="BW189" s="228">
        <f t="shared" si="269"/>
        <v>4.6197679158666667E-3</v>
      </c>
      <c r="BX189" s="228">
        <f t="shared" si="269"/>
        <v>9.9315381233258723E-3</v>
      </c>
      <c r="BY189" s="228">
        <f>IF(Info!$O$3="Q1",$BS189,IF(Info!$O$3="Q2",$BS189+$BT189,IF(Info!$O$3="Q3",$BS189+$BT189+$BU189,$BR189)))</f>
        <v>7.4859662757219289E-3</v>
      </c>
      <c r="BZ189" s="228">
        <f>IF(Info!$O$3="Q1",$BS189,IF(Info!$O$3="Q2",$BT189,IF(Info!$O$3="Q3",$BU189,$BV189)))</f>
        <v>7.4859662757219289E-3</v>
      </c>
      <c r="CA189" s="225"/>
    </row>
    <row r="190" spans="1:79" ht="13.95" customHeight="1" x14ac:dyDescent="0.3">
      <c r="A190" s="223"/>
      <c r="B190" s="78" t="s">
        <v>369</v>
      </c>
      <c r="C190" s="225"/>
      <c r="D190" s="227">
        <f t="shared" ref="D190:AI190" si="270">(IF(D$73=0,0,D115/D$74))</f>
        <v>0</v>
      </c>
      <c r="E190" s="228">
        <f t="shared" si="270"/>
        <v>0</v>
      </c>
      <c r="F190" s="228">
        <f t="shared" si="270"/>
        <v>0</v>
      </c>
      <c r="G190" s="228">
        <f t="shared" si="270"/>
        <v>0</v>
      </c>
      <c r="H190" s="228">
        <f t="shared" si="270"/>
        <v>0</v>
      </c>
      <c r="I190" s="228">
        <f t="shared" si="270"/>
        <v>0</v>
      </c>
      <c r="J190" s="228">
        <f t="shared" si="270"/>
        <v>0</v>
      </c>
      <c r="K190" s="228">
        <f t="shared" si="270"/>
        <v>0</v>
      </c>
      <c r="L190" s="228">
        <f t="shared" si="270"/>
        <v>0</v>
      </c>
      <c r="M190" s="228">
        <f t="shared" si="270"/>
        <v>0</v>
      </c>
      <c r="N190" s="228">
        <f t="shared" si="270"/>
        <v>0</v>
      </c>
      <c r="O190" s="228">
        <f t="shared" si="270"/>
        <v>0</v>
      </c>
      <c r="P190" s="228">
        <f t="shared" si="270"/>
        <v>0</v>
      </c>
      <c r="Q190" s="775">
        <f t="shared" si="270"/>
        <v>0</v>
      </c>
      <c r="R190" s="228">
        <f t="shared" si="270"/>
        <v>0</v>
      </c>
      <c r="S190" s="228">
        <f t="shared" si="270"/>
        <v>0</v>
      </c>
      <c r="T190" s="228">
        <f t="shared" si="270"/>
        <v>0</v>
      </c>
      <c r="U190" s="228">
        <f t="shared" si="270"/>
        <v>0</v>
      </c>
      <c r="V190" s="228">
        <f t="shared" si="270"/>
        <v>0</v>
      </c>
      <c r="W190" s="228">
        <f t="shared" si="270"/>
        <v>0</v>
      </c>
      <c r="X190" s="228">
        <f t="shared" si="270"/>
        <v>0</v>
      </c>
      <c r="Y190" s="228">
        <f t="shared" si="270"/>
        <v>0</v>
      </c>
      <c r="Z190" s="228">
        <f t="shared" si="270"/>
        <v>0</v>
      </c>
      <c r="AA190" s="228">
        <f t="shared" si="270"/>
        <v>0</v>
      </c>
      <c r="AB190" s="228">
        <f t="shared" si="270"/>
        <v>0</v>
      </c>
      <c r="AC190" s="228">
        <f t="shared" si="270"/>
        <v>0</v>
      </c>
      <c r="AD190" s="228">
        <f t="shared" si="270"/>
        <v>0</v>
      </c>
      <c r="AE190" s="228">
        <f t="shared" si="270"/>
        <v>0</v>
      </c>
      <c r="AF190" s="228">
        <f t="shared" si="270"/>
        <v>0</v>
      </c>
      <c r="AG190" s="228">
        <f t="shared" si="270"/>
        <v>0</v>
      </c>
      <c r="AH190" s="228">
        <f t="shared" si="270"/>
        <v>0</v>
      </c>
      <c r="AI190" s="228">
        <f t="shared" si="270"/>
        <v>0</v>
      </c>
      <c r="AJ190" s="228">
        <f t="shared" ref="AJ190:BD190" si="271">(IF(AJ$73=0,0,AJ115/AJ$74))</f>
        <v>0</v>
      </c>
      <c r="AK190" s="228">
        <f t="shared" si="271"/>
        <v>0</v>
      </c>
      <c r="AL190" s="228">
        <f t="shared" si="271"/>
        <v>0</v>
      </c>
      <c r="AM190" s="228">
        <f t="shared" si="271"/>
        <v>0</v>
      </c>
      <c r="AN190" s="228">
        <f t="shared" si="271"/>
        <v>0</v>
      </c>
      <c r="AO190" s="228">
        <f t="shared" si="271"/>
        <v>0</v>
      </c>
      <c r="AP190" s="228">
        <f t="shared" si="271"/>
        <v>0</v>
      </c>
      <c r="AQ190" s="228">
        <f t="shared" si="271"/>
        <v>0</v>
      </c>
      <c r="AR190" s="228">
        <f t="shared" si="271"/>
        <v>0</v>
      </c>
      <c r="AS190" s="228">
        <f t="shared" si="271"/>
        <v>0</v>
      </c>
      <c r="AT190" s="228">
        <f t="shared" si="271"/>
        <v>0</v>
      </c>
      <c r="AU190" s="228">
        <f t="shared" si="271"/>
        <v>0</v>
      </c>
      <c r="AV190" s="228">
        <f t="shared" si="271"/>
        <v>0</v>
      </c>
      <c r="AW190" s="228">
        <f t="shared" si="271"/>
        <v>0</v>
      </c>
      <c r="AX190" s="228">
        <f t="shared" si="271"/>
        <v>0</v>
      </c>
      <c r="AY190" s="228">
        <f t="shared" si="271"/>
        <v>0</v>
      </c>
      <c r="AZ190" s="228">
        <f t="shared" si="271"/>
        <v>0</v>
      </c>
      <c r="BA190" s="228">
        <f t="shared" si="271"/>
        <v>0</v>
      </c>
      <c r="BB190" s="228">
        <f t="shared" si="271"/>
        <v>0</v>
      </c>
      <c r="BC190" s="228">
        <f t="shared" si="271"/>
        <v>0</v>
      </c>
      <c r="BD190" s="228">
        <f t="shared" si="271"/>
        <v>0</v>
      </c>
      <c r="BE190" s="226"/>
      <c r="BF190" s="229">
        <f t="shared" ref="BF190:BX190" si="272">(IF(BF$73=0,0,BF115/BF$74))</f>
        <v>0</v>
      </c>
      <c r="BG190" s="228">
        <f t="shared" si="272"/>
        <v>0</v>
      </c>
      <c r="BH190" s="228">
        <f t="shared" si="272"/>
        <v>0</v>
      </c>
      <c r="BI190" s="228">
        <f t="shared" si="272"/>
        <v>0</v>
      </c>
      <c r="BJ190" s="228">
        <f t="shared" si="272"/>
        <v>0</v>
      </c>
      <c r="BK190" s="228">
        <f t="shared" si="272"/>
        <v>0</v>
      </c>
      <c r="BL190" s="228">
        <f t="shared" si="272"/>
        <v>0</v>
      </c>
      <c r="BM190" s="228">
        <f t="shared" si="272"/>
        <v>0</v>
      </c>
      <c r="BN190" s="228">
        <f t="shared" si="272"/>
        <v>0</v>
      </c>
      <c r="BO190" s="228">
        <f t="shared" si="272"/>
        <v>0</v>
      </c>
      <c r="BP190" s="228">
        <f t="shared" si="272"/>
        <v>0</v>
      </c>
      <c r="BQ190" s="228">
        <f t="shared" si="272"/>
        <v>0</v>
      </c>
      <c r="BR190" s="228">
        <f t="shared" si="272"/>
        <v>0</v>
      </c>
      <c r="BS190" s="228">
        <f t="shared" si="272"/>
        <v>0</v>
      </c>
      <c r="BT190" s="228">
        <f t="shared" si="272"/>
        <v>0</v>
      </c>
      <c r="BU190" s="228">
        <f t="shared" si="272"/>
        <v>0</v>
      </c>
      <c r="BV190" s="228">
        <f t="shared" si="272"/>
        <v>0</v>
      </c>
      <c r="BW190" s="228">
        <f t="shared" si="272"/>
        <v>0</v>
      </c>
      <c r="BX190" s="228">
        <f t="shared" si="272"/>
        <v>0</v>
      </c>
      <c r="BY190" s="228">
        <f>IF(Info!$O$3="Q1",$BS190,IF(Info!$O$3="Q2",$BS190+$BT190,IF(Info!$O$3="Q3",$BS190+$BT190+$BU190,$BR190)))</f>
        <v>0</v>
      </c>
      <c r="BZ190" s="228">
        <f>IF(Info!$O$3="Q1",$BS190,IF(Info!$O$3="Q2",$BT190,IF(Info!$O$3="Q3",$BU190,$BV190)))</f>
        <v>0</v>
      </c>
      <c r="CA190" s="225"/>
    </row>
    <row r="191" spans="1:79" ht="13.95" customHeight="1" x14ac:dyDescent="0.3">
      <c r="A191" s="223"/>
      <c r="B191" s="78" t="s">
        <v>370</v>
      </c>
      <c r="C191" s="225"/>
      <c r="D191" s="227">
        <f t="shared" ref="D191:AI191" si="273">(IF(D$73=0,0,D116/D$74))</f>
        <v>0</v>
      </c>
      <c r="E191" s="228">
        <f t="shared" si="273"/>
        <v>0</v>
      </c>
      <c r="F191" s="228">
        <f t="shared" si="273"/>
        <v>0</v>
      </c>
      <c r="G191" s="228">
        <f t="shared" si="273"/>
        <v>0</v>
      </c>
      <c r="H191" s="228">
        <f t="shared" si="273"/>
        <v>0</v>
      </c>
      <c r="I191" s="228">
        <f t="shared" si="273"/>
        <v>0</v>
      </c>
      <c r="J191" s="228">
        <f t="shared" si="273"/>
        <v>0</v>
      </c>
      <c r="K191" s="228">
        <f t="shared" si="273"/>
        <v>0</v>
      </c>
      <c r="L191" s="228">
        <f t="shared" si="273"/>
        <v>0</v>
      </c>
      <c r="M191" s="228">
        <f t="shared" si="273"/>
        <v>0</v>
      </c>
      <c r="N191" s="228">
        <f t="shared" si="273"/>
        <v>0</v>
      </c>
      <c r="O191" s="228">
        <f t="shared" si="273"/>
        <v>0</v>
      </c>
      <c r="P191" s="228">
        <f t="shared" si="273"/>
        <v>0</v>
      </c>
      <c r="Q191" s="775">
        <f t="shared" si="273"/>
        <v>0</v>
      </c>
      <c r="R191" s="228">
        <f t="shared" si="273"/>
        <v>0</v>
      </c>
      <c r="S191" s="228">
        <f t="shared" si="273"/>
        <v>0</v>
      </c>
      <c r="T191" s="228">
        <f t="shared" si="273"/>
        <v>0</v>
      </c>
      <c r="U191" s="228">
        <f t="shared" si="273"/>
        <v>0</v>
      </c>
      <c r="V191" s="228">
        <f t="shared" si="273"/>
        <v>0</v>
      </c>
      <c r="W191" s="228">
        <f t="shared" si="273"/>
        <v>0</v>
      </c>
      <c r="X191" s="228">
        <f t="shared" si="273"/>
        <v>0</v>
      </c>
      <c r="Y191" s="228">
        <f t="shared" si="273"/>
        <v>0</v>
      </c>
      <c r="Z191" s="228">
        <f t="shared" si="273"/>
        <v>0</v>
      </c>
      <c r="AA191" s="228">
        <f t="shared" si="273"/>
        <v>0</v>
      </c>
      <c r="AB191" s="228">
        <f t="shared" si="273"/>
        <v>0</v>
      </c>
      <c r="AC191" s="228">
        <f t="shared" si="273"/>
        <v>0</v>
      </c>
      <c r="AD191" s="228">
        <f t="shared" si="273"/>
        <v>0</v>
      </c>
      <c r="AE191" s="228">
        <f t="shared" si="273"/>
        <v>0</v>
      </c>
      <c r="AF191" s="228">
        <f t="shared" si="273"/>
        <v>0</v>
      </c>
      <c r="AG191" s="228">
        <f t="shared" si="273"/>
        <v>0</v>
      </c>
      <c r="AH191" s="228">
        <f t="shared" si="273"/>
        <v>0</v>
      </c>
      <c r="AI191" s="228">
        <f t="shared" si="273"/>
        <v>0</v>
      </c>
      <c r="AJ191" s="228">
        <f t="shared" ref="AJ191:BD191" si="274">(IF(AJ$73=0,0,AJ116/AJ$74))</f>
        <v>0</v>
      </c>
      <c r="AK191" s="228">
        <f t="shared" si="274"/>
        <v>0</v>
      </c>
      <c r="AL191" s="228">
        <f t="shared" si="274"/>
        <v>0</v>
      </c>
      <c r="AM191" s="228">
        <f t="shared" si="274"/>
        <v>0</v>
      </c>
      <c r="AN191" s="228">
        <f t="shared" si="274"/>
        <v>0</v>
      </c>
      <c r="AO191" s="228">
        <f t="shared" si="274"/>
        <v>0</v>
      </c>
      <c r="AP191" s="228">
        <f t="shared" si="274"/>
        <v>0</v>
      </c>
      <c r="AQ191" s="228">
        <f t="shared" si="274"/>
        <v>0</v>
      </c>
      <c r="AR191" s="228">
        <f t="shared" si="274"/>
        <v>0</v>
      </c>
      <c r="AS191" s="228">
        <f t="shared" si="274"/>
        <v>0</v>
      </c>
      <c r="AT191" s="228">
        <f t="shared" si="274"/>
        <v>0</v>
      </c>
      <c r="AU191" s="228">
        <f t="shared" si="274"/>
        <v>0</v>
      </c>
      <c r="AV191" s="228">
        <f t="shared" si="274"/>
        <v>0</v>
      </c>
      <c r="AW191" s="228">
        <f t="shared" si="274"/>
        <v>0</v>
      </c>
      <c r="AX191" s="228">
        <f t="shared" si="274"/>
        <v>0</v>
      </c>
      <c r="AY191" s="228">
        <f t="shared" si="274"/>
        <v>0</v>
      </c>
      <c r="AZ191" s="228">
        <f t="shared" si="274"/>
        <v>0</v>
      </c>
      <c r="BA191" s="228">
        <f t="shared" si="274"/>
        <v>0</v>
      </c>
      <c r="BB191" s="228">
        <f t="shared" si="274"/>
        <v>0</v>
      </c>
      <c r="BC191" s="228">
        <f t="shared" si="274"/>
        <v>0</v>
      </c>
      <c r="BD191" s="228">
        <f t="shared" si="274"/>
        <v>0</v>
      </c>
      <c r="BE191" s="226"/>
      <c r="BF191" s="229">
        <f t="shared" ref="BF191:BX191" si="275">(IF(BF$73=0,0,BF116/BF$74))</f>
        <v>0</v>
      </c>
      <c r="BG191" s="228">
        <f t="shared" si="275"/>
        <v>0</v>
      </c>
      <c r="BH191" s="228">
        <f t="shared" si="275"/>
        <v>0</v>
      </c>
      <c r="BI191" s="228">
        <f t="shared" si="275"/>
        <v>0</v>
      </c>
      <c r="BJ191" s="228">
        <f t="shared" si="275"/>
        <v>0</v>
      </c>
      <c r="BK191" s="228">
        <f t="shared" si="275"/>
        <v>0</v>
      </c>
      <c r="BL191" s="228">
        <f t="shared" si="275"/>
        <v>0</v>
      </c>
      <c r="BM191" s="228">
        <f t="shared" si="275"/>
        <v>0</v>
      </c>
      <c r="BN191" s="228">
        <f t="shared" si="275"/>
        <v>0</v>
      </c>
      <c r="BO191" s="228">
        <f t="shared" si="275"/>
        <v>0</v>
      </c>
      <c r="BP191" s="228">
        <f t="shared" si="275"/>
        <v>0</v>
      </c>
      <c r="BQ191" s="228">
        <f t="shared" si="275"/>
        <v>0</v>
      </c>
      <c r="BR191" s="228">
        <f t="shared" si="275"/>
        <v>0</v>
      </c>
      <c r="BS191" s="228">
        <f t="shared" si="275"/>
        <v>0</v>
      </c>
      <c r="BT191" s="228">
        <f t="shared" si="275"/>
        <v>0</v>
      </c>
      <c r="BU191" s="228">
        <f t="shared" si="275"/>
        <v>0</v>
      </c>
      <c r="BV191" s="228">
        <f t="shared" si="275"/>
        <v>0</v>
      </c>
      <c r="BW191" s="228">
        <f t="shared" si="275"/>
        <v>0</v>
      </c>
      <c r="BX191" s="228">
        <f t="shared" si="275"/>
        <v>0</v>
      </c>
      <c r="BY191" s="228">
        <f>IF(Info!$O$3="Q1",$BS191,IF(Info!$O$3="Q2",$BS191+$BT191,IF(Info!$O$3="Q3",$BS191+$BT191+$BU191,$BR191)))</f>
        <v>0</v>
      </c>
      <c r="BZ191" s="228">
        <f>IF(Info!$O$3="Q1",$BS191,IF(Info!$O$3="Q2",$BT191,IF(Info!$O$3="Q3",$BU191,$BV191)))</f>
        <v>0</v>
      </c>
      <c r="CA191" s="225"/>
    </row>
    <row r="192" spans="1:79" ht="13.95" customHeight="1" x14ac:dyDescent="0.3">
      <c r="A192" s="223"/>
      <c r="B192" s="160" t="s">
        <v>371</v>
      </c>
      <c r="C192" s="225"/>
      <c r="D192" s="238">
        <f t="shared" ref="D192:AI192" si="276">(IF(D$73=0,0,D117/D$74))</f>
        <v>6.1032199990914563E-3</v>
      </c>
      <c r="E192" s="238">
        <f t="shared" si="276"/>
        <v>3.0760104144924028E-3</v>
      </c>
      <c r="F192" s="238">
        <f t="shared" si="276"/>
        <v>0</v>
      </c>
      <c r="G192" s="238">
        <f t="shared" si="276"/>
        <v>0</v>
      </c>
      <c r="H192" s="238">
        <f t="shared" si="276"/>
        <v>0</v>
      </c>
      <c r="I192" s="238">
        <f t="shared" si="276"/>
        <v>1.5058256630338624E-2</v>
      </c>
      <c r="J192" s="238">
        <f t="shared" si="276"/>
        <v>1.6033670708487824E-2</v>
      </c>
      <c r="K192" s="238">
        <f t="shared" si="276"/>
        <v>1.4969851609259049E-2</v>
      </c>
      <c r="L192" s="238">
        <f t="shared" si="276"/>
        <v>3.9884164989395076E-3</v>
      </c>
      <c r="M192" s="238">
        <f t="shared" si="276"/>
        <v>1.058091090306185E-2</v>
      </c>
      <c r="N192" s="238">
        <f t="shared" si="276"/>
        <v>1.8650695134061569E-2</v>
      </c>
      <c r="O192" s="238">
        <f t="shared" si="276"/>
        <v>0</v>
      </c>
      <c r="P192" s="238">
        <f t="shared" si="276"/>
        <v>0</v>
      </c>
      <c r="Q192" s="777">
        <f t="shared" si="276"/>
        <v>0</v>
      </c>
      <c r="R192" s="238">
        <f t="shared" si="276"/>
        <v>0</v>
      </c>
      <c r="S192" s="238">
        <f t="shared" si="276"/>
        <v>0</v>
      </c>
      <c r="T192" s="238">
        <f t="shared" si="276"/>
        <v>0</v>
      </c>
      <c r="U192" s="238">
        <f t="shared" si="276"/>
        <v>0</v>
      </c>
      <c r="V192" s="238">
        <f t="shared" si="276"/>
        <v>0</v>
      </c>
      <c r="W192" s="238">
        <f t="shared" si="276"/>
        <v>0</v>
      </c>
      <c r="X192" s="238">
        <f t="shared" si="276"/>
        <v>0</v>
      </c>
      <c r="Y192" s="238">
        <f t="shared" si="276"/>
        <v>0</v>
      </c>
      <c r="Z192" s="238">
        <f t="shared" si="276"/>
        <v>2.0172346604644929E-2</v>
      </c>
      <c r="AA192" s="238">
        <f t="shared" si="276"/>
        <v>0</v>
      </c>
      <c r="AB192" s="238">
        <f t="shared" si="276"/>
        <v>0</v>
      </c>
      <c r="AC192" s="238">
        <f t="shared" si="276"/>
        <v>0</v>
      </c>
      <c r="AD192" s="238">
        <f t="shared" si="276"/>
        <v>9.727848245567371E-3</v>
      </c>
      <c r="AE192" s="238">
        <f t="shared" si="276"/>
        <v>0</v>
      </c>
      <c r="AF192" s="238">
        <f t="shared" si="276"/>
        <v>0</v>
      </c>
      <c r="AG192" s="238">
        <f t="shared" si="276"/>
        <v>1.3667044979391911E-2</v>
      </c>
      <c r="AH192" s="238">
        <f t="shared" si="276"/>
        <v>4.6165676726132678E-2</v>
      </c>
      <c r="AI192" s="238">
        <f t="shared" si="276"/>
        <v>1.7282373026929079E-3</v>
      </c>
      <c r="AJ192" s="238">
        <f t="shared" ref="AJ192:BD192" si="277">(IF(AJ$73=0,0,AJ117/AJ$74))</f>
        <v>0</v>
      </c>
      <c r="AK192" s="238">
        <f t="shared" si="277"/>
        <v>0</v>
      </c>
      <c r="AL192" s="238">
        <f t="shared" si="277"/>
        <v>3.7522314197688283E-2</v>
      </c>
      <c r="AM192" s="238">
        <f t="shared" si="277"/>
        <v>0</v>
      </c>
      <c r="AN192" s="238">
        <f t="shared" si="277"/>
        <v>3.4872714591740153E-3</v>
      </c>
      <c r="AO192" s="238">
        <f t="shared" si="277"/>
        <v>2.4705528119265937E-3</v>
      </c>
      <c r="AP192" s="238">
        <f t="shared" si="277"/>
        <v>0</v>
      </c>
      <c r="AQ192" s="238">
        <f t="shared" si="277"/>
        <v>0</v>
      </c>
      <c r="AR192" s="238">
        <f t="shared" si="277"/>
        <v>0</v>
      </c>
      <c r="AS192" s="238">
        <f t="shared" si="277"/>
        <v>0</v>
      </c>
      <c r="AT192" s="238">
        <f t="shared" si="277"/>
        <v>0</v>
      </c>
      <c r="AU192" s="238">
        <f t="shared" si="277"/>
        <v>0</v>
      </c>
      <c r="AV192" s="238">
        <f t="shared" si="277"/>
        <v>0</v>
      </c>
      <c r="AW192" s="238">
        <f t="shared" si="277"/>
        <v>0</v>
      </c>
      <c r="AX192" s="238">
        <f t="shared" si="277"/>
        <v>0</v>
      </c>
      <c r="AY192" s="238">
        <f t="shared" si="277"/>
        <v>0</v>
      </c>
      <c r="AZ192" s="238">
        <f t="shared" si="277"/>
        <v>0</v>
      </c>
      <c r="BA192" s="238">
        <f t="shared" si="277"/>
        <v>0</v>
      </c>
      <c r="BB192" s="238">
        <f t="shared" si="277"/>
        <v>0</v>
      </c>
      <c r="BC192" s="238">
        <f t="shared" si="277"/>
        <v>0</v>
      </c>
      <c r="BD192" s="238">
        <f t="shared" si="277"/>
        <v>0</v>
      </c>
      <c r="BE192" s="226"/>
      <c r="BF192" s="239">
        <f t="shared" ref="BF192:BX192" si="278">(IF(BF$73=0,0,BF117/BF$74))</f>
        <v>8.5947835802798812E-4</v>
      </c>
      <c r="BG192" s="238">
        <f t="shared" si="278"/>
        <v>1.3087249382477736E-2</v>
      </c>
      <c r="BH192" s="238">
        <f t="shared" si="278"/>
        <v>7.9575081708976505E-3</v>
      </c>
      <c r="BI192" s="238">
        <f t="shared" si="278"/>
        <v>0</v>
      </c>
      <c r="BJ192" s="238">
        <f t="shared" si="278"/>
        <v>0</v>
      </c>
      <c r="BK192" s="238">
        <f t="shared" si="278"/>
        <v>4.4149618702214039E-3</v>
      </c>
      <c r="BL192" s="238">
        <f t="shared" si="278"/>
        <v>1.7384914355816228E-2</v>
      </c>
      <c r="BM192" s="238">
        <f t="shared" si="278"/>
        <v>1.1055660641576955E-2</v>
      </c>
      <c r="BN192" s="238">
        <f t="shared" si="278"/>
        <v>1.5841562891004675E-3</v>
      </c>
      <c r="BO192" s="238">
        <f t="shared" si="278"/>
        <v>0</v>
      </c>
      <c r="BP192" s="238">
        <f t="shared" si="278"/>
        <v>0</v>
      </c>
      <c r="BQ192" s="238">
        <f t="shared" si="278"/>
        <v>0</v>
      </c>
      <c r="BR192" s="238">
        <f t="shared" si="278"/>
        <v>6.1032199990914554E-3</v>
      </c>
      <c r="BS192" s="238">
        <f t="shared" si="278"/>
        <v>7.4859662757219289E-3</v>
      </c>
      <c r="BT192" s="238">
        <f t="shared" si="278"/>
        <v>1.6533444544843724E-3</v>
      </c>
      <c r="BU192" s="238">
        <f t="shared" si="278"/>
        <v>9.9315381233258723E-3</v>
      </c>
      <c r="BV192" s="238">
        <f t="shared" si="278"/>
        <v>0</v>
      </c>
      <c r="BW192" s="238">
        <f t="shared" si="278"/>
        <v>4.6197679158666667E-3</v>
      </c>
      <c r="BX192" s="238">
        <f t="shared" si="278"/>
        <v>9.9315381233258723E-3</v>
      </c>
      <c r="BY192" s="238">
        <f>IF(Info!$O$3="Q1",$BS192,IF(Info!$O$3="Q2",$BS192+$BT192,IF(Info!$O$3="Q3",$BS192+$BT192+$BU192,$BR192)))</f>
        <v>7.4859662757219289E-3</v>
      </c>
      <c r="BZ192" s="238">
        <f>IF(Info!$O$3="Q1",$BS192,IF(Info!$O$3="Q2",$BT192,IF(Info!$O$3="Q3",$BU192,$BV192)))</f>
        <v>7.4859662757219289E-3</v>
      </c>
      <c r="CA192" s="225"/>
    </row>
    <row r="193" spans="1:79" ht="13.95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778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ht="13.95" customHeight="1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9">(IF(E$73=0,0,E119/E$74))</f>
        <v>0</v>
      </c>
      <c r="F194" s="228">
        <f t="shared" si="279"/>
        <v>0</v>
      </c>
      <c r="G194" s="228">
        <f t="shared" si="279"/>
        <v>0</v>
      </c>
      <c r="H194" s="228">
        <f t="shared" si="279"/>
        <v>0</v>
      </c>
      <c r="I194" s="228">
        <f t="shared" si="279"/>
        <v>0</v>
      </c>
      <c r="J194" s="228">
        <f t="shared" si="279"/>
        <v>0</v>
      </c>
      <c r="K194" s="228">
        <f t="shared" si="279"/>
        <v>0</v>
      </c>
      <c r="L194" s="228">
        <f t="shared" si="279"/>
        <v>0</v>
      </c>
      <c r="M194" s="228">
        <f t="shared" si="279"/>
        <v>0</v>
      </c>
      <c r="N194" s="228">
        <f t="shared" si="279"/>
        <v>0</v>
      </c>
      <c r="O194" s="228">
        <f t="shared" si="279"/>
        <v>0</v>
      </c>
      <c r="P194" s="228">
        <f t="shared" si="279"/>
        <v>0</v>
      </c>
      <c r="Q194" s="775">
        <f t="shared" si="279"/>
        <v>0</v>
      </c>
      <c r="R194" s="228">
        <f t="shared" si="279"/>
        <v>0</v>
      </c>
      <c r="S194" s="228">
        <f t="shared" si="279"/>
        <v>0</v>
      </c>
      <c r="T194" s="228">
        <f t="shared" si="279"/>
        <v>0</v>
      </c>
      <c r="U194" s="228">
        <f t="shared" si="279"/>
        <v>0</v>
      </c>
      <c r="V194" s="228">
        <f t="shared" si="279"/>
        <v>0</v>
      </c>
      <c r="W194" s="228">
        <f t="shared" si="279"/>
        <v>0</v>
      </c>
      <c r="X194" s="228">
        <f t="shared" si="279"/>
        <v>0</v>
      </c>
      <c r="Y194" s="228">
        <f t="shared" si="279"/>
        <v>0</v>
      </c>
      <c r="Z194" s="228">
        <f t="shared" si="279"/>
        <v>0</v>
      </c>
      <c r="AA194" s="228">
        <f t="shared" si="279"/>
        <v>0</v>
      </c>
      <c r="AB194" s="228">
        <f t="shared" si="279"/>
        <v>0</v>
      </c>
      <c r="AC194" s="228">
        <f t="shared" si="279"/>
        <v>0</v>
      </c>
      <c r="AD194" s="228">
        <f t="shared" si="279"/>
        <v>0</v>
      </c>
      <c r="AE194" s="228">
        <f t="shared" si="279"/>
        <v>0</v>
      </c>
      <c r="AF194" s="228">
        <f t="shared" si="279"/>
        <v>0</v>
      </c>
      <c r="AG194" s="228">
        <f t="shared" si="279"/>
        <v>0</v>
      </c>
      <c r="AH194" s="228">
        <f t="shared" si="279"/>
        <v>0</v>
      </c>
      <c r="AI194" s="228">
        <f t="shared" si="279"/>
        <v>0</v>
      </c>
      <c r="AJ194" s="228">
        <f t="shared" si="279"/>
        <v>0</v>
      </c>
      <c r="AK194" s="228">
        <f t="shared" ref="AK194:BD194" si="280">(IF(AK$73=0,0,AK119/AK$74))</f>
        <v>0</v>
      </c>
      <c r="AL194" s="228">
        <f t="shared" si="280"/>
        <v>0</v>
      </c>
      <c r="AM194" s="228">
        <f t="shared" si="280"/>
        <v>0</v>
      </c>
      <c r="AN194" s="228">
        <f t="shared" si="280"/>
        <v>0</v>
      </c>
      <c r="AO194" s="228">
        <f t="shared" si="280"/>
        <v>0</v>
      </c>
      <c r="AP194" s="228">
        <f t="shared" si="280"/>
        <v>0</v>
      </c>
      <c r="AQ194" s="228">
        <f t="shared" si="280"/>
        <v>0</v>
      </c>
      <c r="AR194" s="228">
        <f t="shared" si="280"/>
        <v>0</v>
      </c>
      <c r="AS194" s="228">
        <f t="shared" si="280"/>
        <v>0</v>
      </c>
      <c r="AT194" s="228">
        <f t="shared" si="280"/>
        <v>0</v>
      </c>
      <c r="AU194" s="228">
        <f t="shared" si="280"/>
        <v>0</v>
      </c>
      <c r="AV194" s="228">
        <f t="shared" si="280"/>
        <v>0</v>
      </c>
      <c r="AW194" s="228">
        <f t="shared" si="280"/>
        <v>0</v>
      </c>
      <c r="AX194" s="228">
        <f t="shared" si="280"/>
        <v>0</v>
      </c>
      <c r="AY194" s="228">
        <f t="shared" si="280"/>
        <v>0</v>
      </c>
      <c r="AZ194" s="228">
        <f t="shared" si="280"/>
        <v>0</v>
      </c>
      <c r="BA194" s="228">
        <f t="shared" si="280"/>
        <v>0</v>
      </c>
      <c r="BB194" s="228">
        <f t="shared" si="280"/>
        <v>0</v>
      </c>
      <c r="BC194" s="228">
        <f t="shared" si="280"/>
        <v>0</v>
      </c>
      <c r="BD194" s="228">
        <f t="shared" si="280"/>
        <v>0</v>
      </c>
      <c r="BE194" s="226"/>
      <c r="BF194" s="229">
        <f t="shared" ref="BF194:BX194" si="281">(IF(BF$73=0,0,BF120/BF$74))</f>
        <v>0</v>
      </c>
      <c r="BG194" s="228">
        <f t="shared" si="281"/>
        <v>0</v>
      </c>
      <c r="BH194" s="228">
        <f t="shared" si="281"/>
        <v>0</v>
      </c>
      <c r="BI194" s="228">
        <f t="shared" si="281"/>
        <v>0</v>
      </c>
      <c r="BJ194" s="228">
        <f t="shared" si="281"/>
        <v>0</v>
      </c>
      <c r="BK194" s="228">
        <f t="shared" si="281"/>
        <v>0</v>
      </c>
      <c r="BL194" s="228">
        <f t="shared" si="281"/>
        <v>0</v>
      </c>
      <c r="BM194" s="228">
        <f t="shared" si="281"/>
        <v>0</v>
      </c>
      <c r="BN194" s="228">
        <f t="shared" si="281"/>
        <v>0</v>
      </c>
      <c r="BO194" s="228">
        <f t="shared" si="281"/>
        <v>0</v>
      </c>
      <c r="BP194" s="228">
        <f t="shared" si="281"/>
        <v>0</v>
      </c>
      <c r="BQ194" s="228">
        <f t="shared" si="281"/>
        <v>0</v>
      </c>
      <c r="BR194" s="228">
        <f t="shared" si="281"/>
        <v>0</v>
      </c>
      <c r="BS194" s="228">
        <f t="shared" si="281"/>
        <v>0</v>
      </c>
      <c r="BT194" s="228">
        <f t="shared" si="281"/>
        <v>0</v>
      </c>
      <c r="BU194" s="228">
        <f t="shared" si="281"/>
        <v>0</v>
      </c>
      <c r="BV194" s="228">
        <f t="shared" si="281"/>
        <v>0</v>
      </c>
      <c r="BW194" s="228">
        <f t="shared" si="281"/>
        <v>0</v>
      </c>
      <c r="BX194" s="228">
        <f t="shared" si="281"/>
        <v>0</v>
      </c>
      <c r="BY194" s="228">
        <f>IF(Info!$O$3="Q1",$BS194,IF(Info!$O$3="Q2",$BS194+$BT194,IF(Info!$O$3="Q3",$BS194+$BT194+$BU194,$BR194)))</f>
        <v>0</v>
      </c>
      <c r="BZ194" s="228">
        <f>IF(Info!$O$3="Q1",$BS194,IF(Info!$O$3="Q2",$BT194,IF(Info!$O$3="Q3",$BU194,$BV194)))</f>
        <v>0</v>
      </c>
      <c r="CA194" s="225"/>
    </row>
    <row r="195" spans="1:79" ht="13.95" customHeight="1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82">(IF(E$73=0,0,E120/E$74))</f>
        <v>0</v>
      </c>
      <c r="F195" s="228">
        <f t="shared" si="282"/>
        <v>0</v>
      </c>
      <c r="G195" s="228">
        <f t="shared" si="282"/>
        <v>0</v>
      </c>
      <c r="H195" s="228">
        <f t="shared" si="282"/>
        <v>0</v>
      </c>
      <c r="I195" s="228">
        <f t="shared" si="282"/>
        <v>0</v>
      </c>
      <c r="J195" s="228">
        <f t="shared" si="282"/>
        <v>0</v>
      </c>
      <c r="K195" s="228">
        <f t="shared" si="282"/>
        <v>0</v>
      </c>
      <c r="L195" s="228">
        <f t="shared" si="282"/>
        <v>0</v>
      </c>
      <c r="M195" s="228">
        <f t="shared" si="282"/>
        <v>0</v>
      </c>
      <c r="N195" s="228">
        <f t="shared" si="282"/>
        <v>0</v>
      </c>
      <c r="O195" s="228">
        <f t="shared" si="282"/>
        <v>0</v>
      </c>
      <c r="P195" s="228">
        <f t="shared" si="282"/>
        <v>0</v>
      </c>
      <c r="Q195" s="775">
        <f t="shared" si="282"/>
        <v>0</v>
      </c>
      <c r="R195" s="228">
        <f t="shared" si="282"/>
        <v>0</v>
      </c>
      <c r="S195" s="228">
        <f t="shared" si="282"/>
        <v>0</v>
      </c>
      <c r="T195" s="228">
        <f t="shared" si="282"/>
        <v>0</v>
      </c>
      <c r="U195" s="228">
        <f t="shared" si="282"/>
        <v>0</v>
      </c>
      <c r="V195" s="228">
        <f t="shared" si="282"/>
        <v>0</v>
      </c>
      <c r="W195" s="228">
        <f t="shared" si="282"/>
        <v>0</v>
      </c>
      <c r="X195" s="228">
        <f t="shared" si="282"/>
        <v>0</v>
      </c>
      <c r="Y195" s="228">
        <f t="shared" si="282"/>
        <v>0</v>
      </c>
      <c r="Z195" s="228">
        <f t="shared" si="282"/>
        <v>0</v>
      </c>
      <c r="AA195" s="228">
        <f t="shared" si="282"/>
        <v>0</v>
      </c>
      <c r="AB195" s="228">
        <f t="shared" si="282"/>
        <v>0</v>
      </c>
      <c r="AC195" s="228">
        <f t="shared" si="282"/>
        <v>0</v>
      </c>
      <c r="AD195" s="228">
        <f t="shared" si="282"/>
        <v>0</v>
      </c>
      <c r="AE195" s="228">
        <f t="shared" si="282"/>
        <v>0</v>
      </c>
      <c r="AF195" s="228">
        <f t="shared" si="282"/>
        <v>0</v>
      </c>
      <c r="AG195" s="228">
        <f t="shared" si="282"/>
        <v>0</v>
      </c>
      <c r="AH195" s="228">
        <f t="shared" si="282"/>
        <v>0</v>
      </c>
      <c r="AI195" s="228">
        <f t="shared" si="282"/>
        <v>0</v>
      </c>
      <c r="AJ195" s="228">
        <f t="shared" si="282"/>
        <v>0</v>
      </c>
      <c r="AK195" s="228">
        <f t="shared" ref="AK195:BD195" si="283">(IF(AK$73=0,0,AK120/AK$74))</f>
        <v>0</v>
      </c>
      <c r="AL195" s="228">
        <f t="shared" si="283"/>
        <v>0</v>
      </c>
      <c r="AM195" s="228">
        <f t="shared" si="283"/>
        <v>0</v>
      </c>
      <c r="AN195" s="228">
        <f t="shared" si="283"/>
        <v>0</v>
      </c>
      <c r="AO195" s="228">
        <f t="shared" si="283"/>
        <v>0</v>
      </c>
      <c r="AP195" s="228">
        <f t="shared" si="283"/>
        <v>0</v>
      </c>
      <c r="AQ195" s="228">
        <f t="shared" si="283"/>
        <v>0</v>
      </c>
      <c r="AR195" s="228">
        <f t="shared" si="283"/>
        <v>0</v>
      </c>
      <c r="AS195" s="228">
        <f t="shared" si="283"/>
        <v>0</v>
      </c>
      <c r="AT195" s="228">
        <f t="shared" si="283"/>
        <v>0</v>
      </c>
      <c r="AU195" s="228">
        <f t="shared" si="283"/>
        <v>0</v>
      </c>
      <c r="AV195" s="228">
        <f t="shared" si="283"/>
        <v>0</v>
      </c>
      <c r="AW195" s="228">
        <f t="shared" si="283"/>
        <v>0</v>
      </c>
      <c r="AX195" s="228">
        <f t="shared" si="283"/>
        <v>0</v>
      </c>
      <c r="AY195" s="228">
        <f t="shared" si="283"/>
        <v>0</v>
      </c>
      <c r="AZ195" s="228">
        <f t="shared" si="283"/>
        <v>0</v>
      </c>
      <c r="BA195" s="228">
        <f t="shared" si="283"/>
        <v>0</v>
      </c>
      <c r="BB195" s="228">
        <f t="shared" si="283"/>
        <v>0</v>
      </c>
      <c r="BC195" s="228">
        <f t="shared" si="283"/>
        <v>0</v>
      </c>
      <c r="BD195" s="228">
        <f t="shared" si="283"/>
        <v>0</v>
      </c>
      <c r="BE195" s="226"/>
      <c r="BF195" s="229">
        <f t="shared" ref="BF195:BX195" si="284">(IF(BF$73=0,0,BF121/BF$74))</f>
        <v>0</v>
      </c>
      <c r="BG195" s="228">
        <f t="shared" si="284"/>
        <v>0</v>
      </c>
      <c r="BH195" s="228">
        <f t="shared" si="284"/>
        <v>0</v>
      </c>
      <c r="BI195" s="228">
        <f t="shared" si="284"/>
        <v>0</v>
      </c>
      <c r="BJ195" s="228">
        <f t="shared" si="284"/>
        <v>0</v>
      </c>
      <c r="BK195" s="228">
        <f t="shared" si="284"/>
        <v>0</v>
      </c>
      <c r="BL195" s="228">
        <f t="shared" si="284"/>
        <v>0</v>
      </c>
      <c r="BM195" s="228">
        <f t="shared" si="284"/>
        <v>0</v>
      </c>
      <c r="BN195" s="228">
        <f t="shared" si="284"/>
        <v>0</v>
      </c>
      <c r="BO195" s="228">
        <f t="shared" si="284"/>
        <v>0</v>
      </c>
      <c r="BP195" s="228">
        <f t="shared" si="284"/>
        <v>0</v>
      </c>
      <c r="BQ195" s="228">
        <f t="shared" si="284"/>
        <v>0</v>
      </c>
      <c r="BR195" s="228">
        <f t="shared" si="284"/>
        <v>0</v>
      </c>
      <c r="BS195" s="228">
        <f t="shared" si="284"/>
        <v>0</v>
      </c>
      <c r="BT195" s="228">
        <f t="shared" si="284"/>
        <v>0</v>
      </c>
      <c r="BU195" s="228">
        <f t="shared" si="284"/>
        <v>0</v>
      </c>
      <c r="BV195" s="228">
        <f t="shared" si="284"/>
        <v>0</v>
      </c>
      <c r="BW195" s="228">
        <f t="shared" si="284"/>
        <v>0</v>
      </c>
      <c r="BX195" s="228">
        <f t="shared" si="284"/>
        <v>0</v>
      </c>
      <c r="BY195" s="228">
        <f>IF(Info!$O$3="Q1",$BS195,IF(Info!$O$3="Q2",$BS195+$BT195,IF(Info!$O$3="Q3",$BS195+$BT195+$BU195,$BR195)))</f>
        <v>0</v>
      </c>
      <c r="BZ195" s="228">
        <f>IF(Info!$O$3="Q1",$BS195,IF(Info!$O$3="Q2",$BT195,IF(Info!$O$3="Q3",$BU195,$BV195)))</f>
        <v>0</v>
      </c>
      <c r="CA195" s="225"/>
    </row>
    <row r="196" spans="1:79" ht="13.95" customHeight="1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85">(IF(E$73=0,0,E121/E$74))</f>
        <v>0</v>
      </c>
      <c r="F196" s="238">
        <f t="shared" si="285"/>
        <v>0</v>
      </c>
      <c r="G196" s="238">
        <f t="shared" si="285"/>
        <v>0</v>
      </c>
      <c r="H196" s="238">
        <f t="shared" si="285"/>
        <v>0</v>
      </c>
      <c r="I196" s="238">
        <f t="shared" si="285"/>
        <v>0</v>
      </c>
      <c r="J196" s="238">
        <f t="shared" si="285"/>
        <v>0</v>
      </c>
      <c r="K196" s="238">
        <f t="shared" si="285"/>
        <v>0</v>
      </c>
      <c r="L196" s="238">
        <f t="shared" si="285"/>
        <v>0</v>
      </c>
      <c r="M196" s="238">
        <f t="shared" si="285"/>
        <v>0</v>
      </c>
      <c r="N196" s="238">
        <f t="shared" si="285"/>
        <v>0</v>
      </c>
      <c r="O196" s="238">
        <f t="shared" si="285"/>
        <v>0</v>
      </c>
      <c r="P196" s="238">
        <f t="shared" si="285"/>
        <v>0</v>
      </c>
      <c r="Q196" s="777">
        <f t="shared" si="285"/>
        <v>0</v>
      </c>
      <c r="R196" s="238">
        <f t="shared" si="285"/>
        <v>0</v>
      </c>
      <c r="S196" s="238">
        <f t="shared" si="285"/>
        <v>0</v>
      </c>
      <c r="T196" s="238">
        <f t="shared" si="285"/>
        <v>0</v>
      </c>
      <c r="U196" s="238">
        <f t="shared" si="285"/>
        <v>0</v>
      </c>
      <c r="V196" s="238">
        <f t="shared" si="285"/>
        <v>0</v>
      </c>
      <c r="W196" s="238">
        <f t="shared" si="285"/>
        <v>0</v>
      </c>
      <c r="X196" s="238">
        <f t="shared" si="285"/>
        <v>0</v>
      </c>
      <c r="Y196" s="238">
        <f t="shared" si="285"/>
        <v>0</v>
      </c>
      <c r="Z196" s="238">
        <f t="shared" si="285"/>
        <v>0</v>
      </c>
      <c r="AA196" s="238">
        <f t="shared" si="285"/>
        <v>0</v>
      </c>
      <c r="AB196" s="238">
        <f t="shared" si="285"/>
        <v>0</v>
      </c>
      <c r="AC196" s="238">
        <f t="shared" si="285"/>
        <v>0</v>
      </c>
      <c r="AD196" s="238">
        <f t="shared" si="285"/>
        <v>0</v>
      </c>
      <c r="AE196" s="238">
        <f t="shared" si="285"/>
        <v>0</v>
      </c>
      <c r="AF196" s="238">
        <f t="shared" si="285"/>
        <v>0</v>
      </c>
      <c r="AG196" s="238">
        <f t="shared" si="285"/>
        <v>0</v>
      </c>
      <c r="AH196" s="238">
        <f t="shared" si="285"/>
        <v>0</v>
      </c>
      <c r="AI196" s="238">
        <f t="shared" si="285"/>
        <v>0</v>
      </c>
      <c r="AJ196" s="238">
        <f t="shared" si="285"/>
        <v>0</v>
      </c>
      <c r="AK196" s="238">
        <f t="shared" ref="AK196:BD196" si="286">(IF(AK$73=0,0,AK121/AK$74))</f>
        <v>0</v>
      </c>
      <c r="AL196" s="238">
        <f t="shared" si="286"/>
        <v>0</v>
      </c>
      <c r="AM196" s="238">
        <f t="shared" si="286"/>
        <v>0</v>
      </c>
      <c r="AN196" s="238">
        <f t="shared" si="286"/>
        <v>0</v>
      </c>
      <c r="AO196" s="238">
        <f t="shared" si="286"/>
        <v>0</v>
      </c>
      <c r="AP196" s="238">
        <f t="shared" si="286"/>
        <v>0</v>
      </c>
      <c r="AQ196" s="238">
        <f t="shared" si="286"/>
        <v>0</v>
      </c>
      <c r="AR196" s="238">
        <f t="shared" si="286"/>
        <v>0</v>
      </c>
      <c r="AS196" s="238">
        <f t="shared" si="286"/>
        <v>0</v>
      </c>
      <c r="AT196" s="238">
        <f t="shared" si="286"/>
        <v>0</v>
      </c>
      <c r="AU196" s="238">
        <f t="shared" si="286"/>
        <v>0</v>
      </c>
      <c r="AV196" s="238">
        <f t="shared" si="286"/>
        <v>0</v>
      </c>
      <c r="AW196" s="238">
        <f t="shared" si="286"/>
        <v>0</v>
      </c>
      <c r="AX196" s="238">
        <f t="shared" si="286"/>
        <v>0</v>
      </c>
      <c r="AY196" s="238">
        <f t="shared" si="286"/>
        <v>0</v>
      </c>
      <c r="AZ196" s="238">
        <f t="shared" si="286"/>
        <v>0</v>
      </c>
      <c r="BA196" s="238">
        <f t="shared" si="286"/>
        <v>0</v>
      </c>
      <c r="BB196" s="238">
        <f t="shared" si="286"/>
        <v>0</v>
      </c>
      <c r="BC196" s="238">
        <f t="shared" si="286"/>
        <v>0</v>
      </c>
      <c r="BD196" s="238">
        <f t="shared" si="286"/>
        <v>0</v>
      </c>
      <c r="BE196" s="226"/>
      <c r="BF196" s="239">
        <f t="shared" ref="BF196:BX196" si="287">(IF(BF$73=0,0,BF121/BF$74))</f>
        <v>0</v>
      </c>
      <c r="BG196" s="238">
        <f t="shared" si="287"/>
        <v>0</v>
      </c>
      <c r="BH196" s="238">
        <f t="shared" si="287"/>
        <v>0</v>
      </c>
      <c r="BI196" s="238">
        <f t="shared" si="287"/>
        <v>0</v>
      </c>
      <c r="BJ196" s="238">
        <f t="shared" si="287"/>
        <v>0</v>
      </c>
      <c r="BK196" s="238">
        <f t="shared" si="287"/>
        <v>0</v>
      </c>
      <c r="BL196" s="238">
        <f t="shared" si="287"/>
        <v>0</v>
      </c>
      <c r="BM196" s="238">
        <f t="shared" si="287"/>
        <v>0</v>
      </c>
      <c r="BN196" s="238">
        <f t="shared" si="287"/>
        <v>0</v>
      </c>
      <c r="BO196" s="238">
        <f t="shared" si="287"/>
        <v>0</v>
      </c>
      <c r="BP196" s="238">
        <f t="shared" si="287"/>
        <v>0</v>
      </c>
      <c r="BQ196" s="238">
        <f t="shared" si="287"/>
        <v>0</v>
      </c>
      <c r="BR196" s="238">
        <f t="shared" si="287"/>
        <v>0</v>
      </c>
      <c r="BS196" s="238">
        <f t="shared" si="287"/>
        <v>0</v>
      </c>
      <c r="BT196" s="238">
        <f t="shared" si="287"/>
        <v>0</v>
      </c>
      <c r="BU196" s="238">
        <f t="shared" si="287"/>
        <v>0</v>
      </c>
      <c r="BV196" s="238">
        <f t="shared" si="287"/>
        <v>0</v>
      </c>
      <c r="BW196" s="238">
        <f t="shared" si="287"/>
        <v>0</v>
      </c>
      <c r="BX196" s="238">
        <f t="shared" si="287"/>
        <v>0</v>
      </c>
      <c r="BY196" s="238">
        <f>IF(Info!$O$3="Q1",$BS196,IF(Info!$O$3="Q2",$BS196+$BT196,IF(Info!$O$3="Q3",$BS196+$BT196+$BU196,$BR196)))</f>
        <v>0</v>
      </c>
      <c r="BZ196" s="238">
        <f>IF(Info!$O$3="Q1",$BS196,IF(Info!$O$3="Q2",$BT196,IF(Info!$O$3="Q3",$BU196,$BV196)))</f>
        <v>0</v>
      </c>
      <c r="CA196" s="225"/>
    </row>
    <row r="197" spans="1:79" ht="13.95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778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ht="13.95" customHeight="1" x14ac:dyDescent="0.3">
      <c r="A198" s="223"/>
      <c r="B198" s="78" t="s">
        <v>87</v>
      </c>
      <c r="C198" s="225"/>
      <c r="D198" s="227">
        <f t="shared" ref="D198:AI198" si="288">(IF(D$73=0,0,D123/D$74))</f>
        <v>0.13250457882311051</v>
      </c>
      <c r="E198" s="228">
        <f t="shared" si="288"/>
        <v>0.12760521603480285</v>
      </c>
      <c r="F198" s="228">
        <f t="shared" si="288"/>
        <v>0.20115892835495211</v>
      </c>
      <c r="G198" s="228">
        <f t="shared" si="288"/>
        <v>0.1595165963991925</v>
      </c>
      <c r="H198" s="228">
        <f t="shared" si="288"/>
        <v>0.11148187960687959</v>
      </c>
      <c r="I198" s="228">
        <f t="shared" si="288"/>
        <v>9.9440962222598683E-2</v>
      </c>
      <c r="J198" s="228">
        <f t="shared" si="288"/>
        <v>0.10588235294117647</v>
      </c>
      <c r="K198" s="228">
        <f t="shared" si="288"/>
        <v>0.14699949080244526</v>
      </c>
      <c r="L198" s="228">
        <f t="shared" si="288"/>
        <v>0.15050574545641016</v>
      </c>
      <c r="M198" s="228">
        <f t="shared" si="288"/>
        <v>8.4030722430586374E-2</v>
      </c>
      <c r="N198" s="228">
        <f t="shared" si="288"/>
        <v>6.9007075471698098E-2</v>
      </c>
      <c r="O198" s="228">
        <f t="shared" si="288"/>
        <v>0.12191283419088318</v>
      </c>
      <c r="P198" s="228">
        <f t="shared" si="288"/>
        <v>0.14077646976895827</v>
      </c>
      <c r="Q198" s="775">
        <f t="shared" si="288"/>
        <v>0.12360323504071591</v>
      </c>
      <c r="R198" s="228">
        <f t="shared" si="288"/>
        <v>9.5587925041434305E-2</v>
      </c>
      <c r="S198" s="228">
        <f t="shared" si="288"/>
        <v>0.11386452303218195</v>
      </c>
      <c r="T198" s="228">
        <f t="shared" si="288"/>
        <v>0.13208213936092614</v>
      </c>
      <c r="U198" s="228">
        <f t="shared" si="288"/>
        <v>0.17689143180582148</v>
      </c>
      <c r="V198" s="228">
        <f t="shared" si="288"/>
        <v>0.26392038773240106</v>
      </c>
      <c r="W198" s="228">
        <f t="shared" si="288"/>
        <v>0.16136516881224192</v>
      </c>
      <c r="X198" s="228">
        <f t="shared" si="288"/>
        <v>0.17555079908675797</v>
      </c>
      <c r="Y198" s="228">
        <f t="shared" si="288"/>
        <v>0.21401588318142986</v>
      </c>
      <c r="Z198" s="228">
        <f t="shared" si="288"/>
        <v>0.21121758802919349</v>
      </c>
      <c r="AA198" s="228">
        <f t="shared" si="288"/>
        <v>0.15266918174866173</v>
      </c>
      <c r="AB198" s="228">
        <f t="shared" si="288"/>
        <v>0.10688923016243412</v>
      </c>
      <c r="AC198" s="228">
        <f t="shared" si="288"/>
        <v>0.13155181275451708</v>
      </c>
      <c r="AD198" s="228">
        <f t="shared" si="288"/>
        <v>0.18206920452040951</v>
      </c>
      <c r="AE198" s="228">
        <f t="shared" si="288"/>
        <v>0.15823823722997252</v>
      </c>
      <c r="AF198" s="228">
        <f t="shared" si="288"/>
        <v>0.13548981412639402</v>
      </c>
      <c r="AG198" s="228">
        <f t="shared" si="288"/>
        <v>0.10885478764709396</v>
      </c>
      <c r="AH198" s="228">
        <f t="shared" si="288"/>
        <v>0.10568285019363861</v>
      </c>
      <c r="AI198" s="228">
        <f t="shared" si="288"/>
        <v>0.12130536905722036</v>
      </c>
      <c r="AJ198" s="228">
        <f t="shared" ref="AJ198:BD198" si="289">(IF(AJ$73=0,0,AJ123/AJ$74))</f>
        <v>0.14446892512653547</v>
      </c>
      <c r="AK198" s="228">
        <f t="shared" si="289"/>
        <v>0.2054612344824833</v>
      </c>
      <c r="AL198" s="228">
        <f t="shared" si="289"/>
        <v>0.12771798989571773</v>
      </c>
      <c r="AM198" s="228">
        <f t="shared" si="289"/>
        <v>9.1092532747490046E-2</v>
      </c>
      <c r="AN198" s="228">
        <f t="shared" si="289"/>
        <v>9.0785532805260818E-2</v>
      </c>
      <c r="AO198" s="228">
        <f t="shared" si="289"/>
        <v>9.3795463962097606E-2</v>
      </c>
      <c r="AP198" s="228">
        <f t="shared" si="289"/>
        <v>0.12164815358735413</v>
      </c>
      <c r="AQ198" s="228">
        <f t="shared" si="289"/>
        <v>0</v>
      </c>
      <c r="AR198" s="228">
        <f t="shared" si="289"/>
        <v>0</v>
      </c>
      <c r="AS198" s="228">
        <f t="shared" si="289"/>
        <v>0</v>
      </c>
      <c r="AT198" s="228">
        <f t="shared" si="289"/>
        <v>0</v>
      </c>
      <c r="AU198" s="228">
        <f t="shared" si="289"/>
        <v>0</v>
      </c>
      <c r="AV198" s="228">
        <f t="shared" si="289"/>
        <v>0</v>
      </c>
      <c r="AW198" s="228">
        <f t="shared" si="289"/>
        <v>0</v>
      </c>
      <c r="AX198" s="228">
        <f t="shared" si="289"/>
        <v>0</v>
      </c>
      <c r="AY198" s="228">
        <f t="shared" si="289"/>
        <v>0</v>
      </c>
      <c r="AZ198" s="228">
        <f t="shared" si="289"/>
        <v>0</v>
      </c>
      <c r="BA198" s="228">
        <f t="shared" si="289"/>
        <v>0</v>
      </c>
      <c r="BB198" s="228">
        <f t="shared" si="289"/>
        <v>0</v>
      </c>
      <c r="BC198" s="228">
        <f t="shared" si="289"/>
        <v>0</v>
      </c>
      <c r="BD198" s="228">
        <f t="shared" si="289"/>
        <v>0</v>
      </c>
      <c r="BE198" s="226"/>
      <c r="BF198" s="229">
        <f t="shared" ref="BF198:BX198" si="290">(IF(BF$73=0,0,BF123/BF$74))</f>
        <v>0.14261840081773225</v>
      </c>
      <c r="BG198" s="228">
        <f t="shared" si="290"/>
        <v>0.12140463298969249</v>
      </c>
      <c r="BH198" s="228">
        <f t="shared" si="290"/>
        <v>0.1004255595885038</v>
      </c>
      <c r="BI198" s="228">
        <f t="shared" si="290"/>
        <v>0.12319757870370646</v>
      </c>
      <c r="BJ198" s="228">
        <f t="shared" si="290"/>
        <v>0.19651140261800099</v>
      </c>
      <c r="BK198" s="228">
        <f t="shared" si="290"/>
        <v>0.14821828818762597</v>
      </c>
      <c r="BL198" s="228">
        <f t="shared" si="290"/>
        <v>0.1236512839163724</v>
      </c>
      <c r="BM198" s="228">
        <f t="shared" si="290"/>
        <v>0.14356259560880316</v>
      </c>
      <c r="BN198" s="228">
        <f t="shared" si="290"/>
        <v>9.7859939103958238E-2</v>
      </c>
      <c r="BO198" s="228">
        <f t="shared" si="290"/>
        <v>0</v>
      </c>
      <c r="BP198" s="228">
        <f t="shared" si="290"/>
        <v>0</v>
      </c>
      <c r="BQ198" s="228">
        <f t="shared" si="290"/>
        <v>0</v>
      </c>
      <c r="BR198" s="228">
        <f t="shared" si="290"/>
        <v>0.13250457882311051</v>
      </c>
      <c r="BS198" s="228">
        <f t="shared" si="290"/>
        <v>0.1192737932170161</v>
      </c>
      <c r="BT198" s="228">
        <f t="shared" si="290"/>
        <v>0.15553730451101688</v>
      </c>
      <c r="BU198" s="228">
        <f t="shared" si="290"/>
        <v>0.12066079091678693</v>
      </c>
      <c r="BV198" s="228">
        <f t="shared" si="290"/>
        <v>0</v>
      </c>
      <c r="BW198" s="228">
        <f t="shared" si="290"/>
        <v>0.13709398108090276</v>
      </c>
      <c r="BX198" s="228">
        <f t="shared" si="290"/>
        <v>0.12066079091678693</v>
      </c>
      <c r="BY198" s="228">
        <f>IF(Info!$O$3="Q1",$BS198,IF(Info!$O$3="Q2",$BS198+$BT198,IF(Info!$O$3="Q3",$BS198+$BT198+$BU198,$BR198)))</f>
        <v>0.1192737932170161</v>
      </c>
      <c r="BZ198" s="228">
        <f>IF(Info!$O$3="Q1",$BS198,IF(Info!$O$3="Q2",$BT198,IF(Info!$O$3="Q3",$BU198,$BV198)))</f>
        <v>0.1192737932170161</v>
      </c>
      <c r="CA198" s="225"/>
    </row>
    <row r="199" spans="1:79" ht="13.95" customHeight="1" x14ac:dyDescent="0.3">
      <c r="A199" s="223"/>
      <c r="B199" s="78" t="s">
        <v>89</v>
      </c>
      <c r="C199" s="225"/>
      <c r="D199" s="227">
        <f t="shared" ref="D199:AI199" si="291">(IF(D$73=0,0,D124/D$74))</f>
        <v>0</v>
      </c>
      <c r="E199" s="228">
        <f t="shared" si="291"/>
        <v>0</v>
      </c>
      <c r="F199" s="228">
        <f t="shared" si="291"/>
        <v>0</v>
      </c>
      <c r="G199" s="228">
        <f t="shared" si="291"/>
        <v>0</v>
      </c>
      <c r="H199" s="228">
        <f t="shared" si="291"/>
        <v>0</v>
      </c>
      <c r="I199" s="228">
        <f t="shared" si="291"/>
        <v>0</v>
      </c>
      <c r="J199" s="228">
        <f t="shared" si="291"/>
        <v>0</v>
      </c>
      <c r="K199" s="228">
        <f t="shared" si="291"/>
        <v>0</v>
      </c>
      <c r="L199" s="228">
        <f t="shared" si="291"/>
        <v>0</v>
      </c>
      <c r="M199" s="228">
        <f t="shared" si="291"/>
        <v>0</v>
      </c>
      <c r="N199" s="228">
        <f t="shared" si="291"/>
        <v>0</v>
      </c>
      <c r="O199" s="228">
        <f t="shared" si="291"/>
        <v>0</v>
      </c>
      <c r="P199" s="228">
        <f t="shared" si="291"/>
        <v>0</v>
      </c>
      <c r="Q199" s="775">
        <f t="shared" si="291"/>
        <v>0</v>
      </c>
      <c r="R199" s="228">
        <f t="shared" si="291"/>
        <v>0</v>
      </c>
      <c r="S199" s="228">
        <f t="shared" si="291"/>
        <v>0</v>
      </c>
      <c r="T199" s="228">
        <f t="shared" si="291"/>
        <v>0</v>
      </c>
      <c r="U199" s="228">
        <f t="shared" si="291"/>
        <v>0</v>
      </c>
      <c r="V199" s="228">
        <f t="shared" si="291"/>
        <v>0</v>
      </c>
      <c r="W199" s="228">
        <f t="shared" si="291"/>
        <v>0</v>
      </c>
      <c r="X199" s="228">
        <f t="shared" si="291"/>
        <v>0</v>
      </c>
      <c r="Y199" s="228">
        <f t="shared" si="291"/>
        <v>0</v>
      </c>
      <c r="Z199" s="228">
        <f t="shared" si="291"/>
        <v>0</v>
      </c>
      <c r="AA199" s="228">
        <f t="shared" si="291"/>
        <v>0</v>
      </c>
      <c r="AB199" s="228">
        <f t="shared" si="291"/>
        <v>0</v>
      </c>
      <c r="AC199" s="228">
        <f t="shared" si="291"/>
        <v>0</v>
      </c>
      <c r="AD199" s="228">
        <f t="shared" si="291"/>
        <v>0</v>
      </c>
      <c r="AE199" s="228">
        <f t="shared" si="291"/>
        <v>0</v>
      </c>
      <c r="AF199" s="228">
        <f t="shared" si="291"/>
        <v>0</v>
      </c>
      <c r="AG199" s="228">
        <f t="shared" si="291"/>
        <v>0</v>
      </c>
      <c r="AH199" s="228">
        <f t="shared" si="291"/>
        <v>0</v>
      </c>
      <c r="AI199" s="228">
        <f t="shared" si="291"/>
        <v>0</v>
      </c>
      <c r="AJ199" s="228">
        <f t="shared" ref="AJ199:BD199" si="292">(IF(AJ$73=0,0,AJ124/AJ$74))</f>
        <v>0</v>
      </c>
      <c r="AK199" s="228">
        <f t="shared" si="292"/>
        <v>0</v>
      </c>
      <c r="AL199" s="228">
        <f t="shared" si="292"/>
        <v>0</v>
      </c>
      <c r="AM199" s="228">
        <f t="shared" si="292"/>
        <v>0</v>
      </c>
      <c r="AN199" s="228">
        <f t="shared" si="292"/>
        <v>0</v>
      </c>
      <c r="AO199" s="228">
        <f t="shared" si="292"/>
        <v>0</v>
      </c>
      <c r="AP199" s="228">
        <f t="shared" si="292"/>
        <v>0</v>
      </c>
      <c r="AQ199" s="228">
        <f t="shared" si="292"/>
        <v>0</v>
      </c>
      <c r="AR199" s="228">
        <f t="shared" si="292"/>
        <v>0</v>
      </c>
      <c r="AS199" s="228">
        <f t="shared" si="292"/>
        <v>0</v>
      </c>
      <c r="AT199" s="228">
        <f t="shared" si="292"/>
        <v>0</v>
      </c>
      <c r="AU199" s="228">
        <f t="shared" si="292"/>
        <v>0</v>
      </c>
      <c r="AV199" s="228">
        <f t="shared" si="292"/>
        <v>0</v>
      </c>
      <c r="AW199" s="228">
        <f t="shared" si="292"/>
        <v>0</v>
      </c>
      <c r="AX199" s="228">
        <f t="shared" si="292"/>
        <v>0</v>
      </c>
      <c r="AY199" s="228">
        <f t="shared" si="292"/>
        <v>0</v>
      </c>
      <c r="AZ199" s="228">
        <f t="shared" si="292"/>
        <v>0</v>
      </c>
      <c r="BA199" s="228">
        <f t="shared" si="292"/>
        <v>0</v>
      </c>
      <c r="BB199" s="228">
        <f t="shared" si="292"/>
        <v>0</v>
      </c>
      <c r="BC199" s="228">
        <f t="shared" si="292"/>
        <v>0</v>
      </c>
      <c r="BD199" s="228">
        <f t="shared" si="292"/>
        <v>0</v>
      </c>
      <c r="BE199" s="226"/>
      <c r="BF199" s="229">
        <f t="shared" ref="BF199:BX199" si="293">(IF(BF$73=0,0,BF124/BF$74))</f>
        <v>0</v>
      </c>
      <c r="BG199" s="228">
        <f t="shared" si="293"/>
        <v>0</v>
      </c>
      <c r="BH199" s="228">
        <f t="shared" si="293"/>
        <v>0</v>
      </c>
      <c r="BI199" s="228">
        <f t="shared" si="293"/>
        <v>0</v>
      </c>
      <c r="BJ199" s="228">
        <f t="shared" si="293"/>
        <v>0</v>
      </c>
      <c r="BK199" s="228">
        <f t="shared" si="293"/>
        <v>0</v>
      </c>
      <c r="BL199" s="228">
        <f t="shared" si="293"/>
        <v>0</v>
      </c>
      <c r="BM199" s="228">
        <f t="shared" si="293"/>
        <v>0</v>
      </c>
      <c r="BN199" s="228">
        <f t="shared" si="293"/>
        <v>0</v>
      </c>
      <c r="BO199" s="228">
        <f t="shared" si="293"/>
        <v>0</v>
      </c>
      <c r="BP199" s="228">
        <f t="shared" si="293"/>
        <v>0</v>
      </c>
      <c r="BQ199" s="228">
        <f t="shared" si="293"/>
        <v>0</v>
      </c>
      <c r="BR199" s="228">
        <f t="shared" si="293"/>
        <v>0</v>
      </c>
      <c r="BS199" s="228">
        <f t="shared" si="293"/>
        <v>0</v>
      </c>
      <c r="BT199" s="228">
        <f t="shared" si="293"/>
        <v>0</v>
      </c>
      <c r="BU199" s="228">
        <f t="shared" si="293"/>
        <v>0</v>
      </c>
      <c r="BV199" s="228">
        <f t="shared" si="293"/>
        <v>0</v>
      </c>
      <c r="BW199" s="228">
        <f t="shared" si="293"/>
        <v>0</v>
      </c>
      <c r="BX199" s="228">
        <f t="shared" si="293"/>
        <v>0</v>
      </c>
      <c r="BY199" s="228">
        <f>IF(Info!$O$3="Q1",$BS199,IF(Info!$O$3="Q2",$BS199+$BT199,IF(Info!$O$3="Q3",$BS199+$BT199+$BU199,$BR199)))</f>
        <v>0</v>
      </c>
      <c r="BZ199" s="228">
        <f>IF(Info!$O$3="Q1",$BS199,IF(Info!$O$3="Q2",$BT199,IF(Info!$O$3="Q3",$BU199,$BV199)))</f>
        <v>0</v>
      </c>
      <c r="CA199" s="225"/>
    </row>
    <row r="200" spans="1:79" ht="13.95" customHeight="1" x14ac:dyDescent="0.3">
      <c r="A200" s="223"/>
      <c r="B200" s="78" t="s">
        <v>91</v>
      </c>
      <c r="C200" s="225"/>
      <c r="D200" s="227">
        <f t="shared" ref="D200:AI200" si="294">(IF(D$73=0,0,D125/D$74))</f>
        <v>0.25433869190211983</v>
      </c>
      <c r="E200" s="228">
        <f t="shared" si="294"/>
        <v>0.22414162830808437</v>
      </c>
      <c r="F200" s="228">
        <f t="shared" si="294"/>
        <v>0.35334049148814572</v>
      </c>
      <c r="G200" s="228">
        <f t="shared" si="294"/>
        <v>0.28019473474600709</v>
      </c>
      <c r="H200" s="228">
        <f t="shared" si="294"/>
        <v>0.1958206004299754</v>
      </c>
      <c r="I200" s="228">
        <f t="shared" si="294"/>
        <v>0.23926506296233557</v>
      </c>
      <c r="J200" s="228">
        <f t="shared" si="294"/>
        <v>0.25476370377793367</v>
      </c>
      <c r="K200" s="228">
        <f t="shared" si="294"/>
        <v>0.35369571689728962</v>
      </c>
      <c r="L200" s="228">
        <f t="shared" si="294"/>
        <v>0.36213212199426525</v>
      </c>
      <c r="M200" s="228">
        <f t="shared" si="294"/>
        <v>0.15457531813587019</v>
      </c>
      <c r="N200" s="228">
        <f t="shared" si="294"/>
        <v>0.12693917576961269</v>
      </c>
      <c r="O200" s="228">
        <f t="shared" si="294"/>
        <v>0.2242598252736438</v>
      </c>
      <c r="P200" s="228">
        <f t="shared" si="294"/>
        <v>0.25895966345590765</v>
      </c>
      <c r="Q200" s="775">
        <f t="shared" si="294"/>
        <v>0.22736933381506902</v>
      </c>
      <c r="R200" s="228">
        <f t="shared" si="294"/>
        <v>0.18967426503036058</v>
      </c>
      <c r="S200" s="228">
        <f t="shared" si="294"/>
        <v>0.22594035501659854</v>
      </c>
      <c r="T200" s="228">
        <f t="shared" si="294"/>
        <v>0.26208940821826432</v>
      </c>
      <c r="U200" s="228">
        <f t="shared" si="294"/>
        <v>0.35100408658723081</v>
      </c>
      <c r="V200" s="228">
        <f t="shared" si="294"/>
        <v>0.32418163038296516</v>
      </c>
      <c r="W200" s="228">
        <f t="shared" si="294"/>
        <v>0.19820986154967207</v>
      </c>
      <c r="X200" s="228">
        <f t="shared" si="294"/>
        <v>0.21563451293759511</v>
      </c>
      <c r="Y200" s="228">
        <f t="shared" si="294"/>
        <v>0.26288237348284432</v>
      </c>
      <c r="Z200" s="228">
        <f t="shared" si="294"/>
        <v>0.55758792339445573</v>
      </c>
      <c r="AA200" s="228">
        <f t="shared" si="294"/>
        <v>0.40302747897017582</v>
      </c>
      <c r="AB200" s="228">
        <f t="shared" si="294"/>
        <v>0.28217415242553578</v>
      </c>
      <c r="AC200" s="228">
        <f t="shared" si="294"/>
        <v>0.34728027517494958</v>
      </c>
      <c r="AD200" s="228">
        <f t="shared" si="294"/>
        <v>0.48063984921835218</v>
      </c>
      <c r="AE200" s="228">
        <f t="shared" si="294"/>
        <v>0.25660734846419286</v>
      </c>
      <c r="AF200" s="228">
        <f t="shared" si="294"/>
        <v>0.2197173234200743</v>
      </c>
      <c r="AG200" s="228">
        <f t="shared" si="294"/>
        <v>0.17652458037154292</v>
      </c>
      <c r="AH200" s="228">
        <f t="shared" si="294"/>
        <v>0.17138080176484299</v>
      </c>
      <c r="AI200" s="228">
        <f t="shared" si="294"/>
        <v>0.26615247242675943</v>
      </c>
      <c r="AJ200" s="228">
        <f t="shared" ref="AJ200:BD200" si="295">(IF(AJ$73=0,0,AJ125/AJ$74))</f>
        <v>0.31697493614752026</v>
      </c>
      <c r="AK200" s="228">
        <f t="shared" si="295"/>
        <v>0.45079633300956662</v>
      </c>
      <c r="AL200" s="228">
        <f t="shared" si="295"/>
        <v>0.28022221150068577</v>
      </c>
      <c r="AM200" s="228">
        <f t="shared" si="295"/>
        <v>0.14772038479706678</v>
      </c>
      <c r="AN200" s="228">
        <f t="shared" si="295"/>
        <v>0.14722253773725902</v>
      </c>
      <c r="AO200" s="228">
        <f t="shared" si="295"/>
        <v>0.15210359851458011</v>
      </c>
      <c r="AP200" s="228">
        <f t="shared" si="295"/>
        <v>0.19727096739739924</v>
      </c>
      <c r="AQ200" s="228">
        <f t="shared" si="295"/>
        <v>0</v>
      </c>
      <c r="AR200" s="228">
        <f t="shared" si="295"/>
        <v>0</v>
      </c>
      <c r="AS200" s="228">
        <f t="shared" si="295"/>
        <v>0</v>
      </c>
      <c r="AT200" s="228">
        <f t="shared" si="295"/>
        <v>0</v>
      </c>
      <c r="AU200" s="228">
        <f t="shared" si="295"/>
        <v>0</v>
      </c>
      <c r="AV200" s="228">
        <f t="shared" si="295"/>
        <v>0</v>
      </c>
      <c r="AW200" s="228">
        <f t="shared" si="295"/>
        <v>0</v>
      </c>
      <c r="AX200" s="228">
        <f t="shared" si="295"/>
        <v>0</v>
      </c>
      <c r="AY200" s="228">
        <f t="shared" si="295"/>
        <v>0</v>
      </c>
      <c r="AZ200" s="228">
        <f t="shared" si="295"/>
        <v>0</v>
      </c>
      <c r="BA200" s="228">
        <f t="shared" si="295"/>
        <v>0</v>
      </c>
      <c r="BB200" s="228">
        <f t="shared" si="295"/>
        <v>0</v>
      </c>
      <c r="BC200" s="228">
        <f t="shared" si="295"/>
        <v>0</v>
      </c>
      <c r="BD200" s="228">
        <f t="shared" si="295"/>
        <v>0</v>
      </c>
      <c r="BE200" s="226"/>
      <c r="BF200" s="229">
        <f t="shared" ref="BF200:BX200" si="296">(IF(BF$73=0,0,BF125/BF$74))</f>
        <v>0.25051264814490798</v>
      </c>
      <c r="BG200" s="228">
        <f t="shared" si="296"/>
        <v>0.2921118873646284</v>
      </c>
      <c r="BH200" s="228">
        <f t="shared" si="296"/>
        <v>0.18473377799636087</v>
      </c>
      <c r="BI200" s="228">
        <f t="shared" si="296"/>
        <v>0.24445985394092926</v>
      </c>
      <c r="BJ200" s="228">
        <f t="shared" si="296"/>
        <v>0.24138107494044822</v>
      </c>
      <c r="BK200" s="228">
        <f t="shared" si="296"/>
        <v>0.39127767858137175</v>
      </c>
      <c r="BL200" s="228">
        <f t="shared" si="296"/>
        <v>0.20051934763314813</v>
      </c>
      <c r="BM200" s="228">
        <f t="shared" si="296"/>
        <v>0.31498638573254212</v>
      </c>
      <c r="BN200" s="228">
        <f t="shared" si="296"/>
        <v>0.15869476261820759</v>
      </c>
      <c r="BO200" s="228">
        <f t="shared" si="296"/>
        <v>0</v>
      </c>
      <c r="BP200" s="228">
        <f t="shared" si="296"/>
        <v>0</v>
      </c>
      <c r="BQ200" s="228">
        <f t="shared" si="296"/>
        <v>0</v>
      </c>
      <c r="BR200" s="228">
        <f t="shared" si="296"/>
        <v>0.25433869190211994</v>
      </c>
      <c r="BS200" s="228">
        <f t="shared" si="296"/>
        <v>0.23739557144204157</v>
      </c>
      <c r="BT200" s="228">
        <f t="shared" si="296"/>
        <v>0.29847656912490445</v>
      </c>
      <c r="BU200" s="228">
        <f t="shared" si="296"/>
        <v>0.22060250823555791</v>
      </c>
      <c r="BV200" s="228">
        <f t="shared" si="296"/>
        <v>0</v>
      </c>
      <c r="BW200" s="228">
        <f t="shared" si="296"/>
        <v>0.26741127634159195</v>
      </c>
      <c r="BX200" s="228">
        <f t="shared" si="296"/>
        <v>0.22060250823555791</v>
      </c>
      <c r="BY200" s="228">
        <f>IF(Info!$O$3="Q1",$BS200,IF(Info!$O$3="Q2",$BS200+$BT200,IF(Info!$O$3="Q3",$BS200+$BT200+$BU200,$BR200)))</f>
        <v>0.23739557144204157</v>
      </c>
      <c r="BZ200" s="228">
        <f>IF(Info!$O$3="Q1",$BS200,IF(Info!$O$3="Q2",$BT200,IF(Info!$O$3="Q3",$BU200,$BV200)))</f>
        <v>0.23739557144204157</v>
      </c>
      <c r="CA200" s="225"/>
    </row>
    <row r="201" spans="1:79" ht="13.95" customHeight="1" x14ac:dyDescent="0.3">
      <c r="A201" s="223"/>
      <c r="B201" s="78" t="s">
        <v>93</v>
      </c>
      <c r="C201" s="225"/>
      <c r="D201" s="227">
        <f t="shared" ref="D201:AI201" si="297">(IF(D$73=0,0,D126/D$74))</f>
        <v>0</v>
      </c>
      <c r="E201" s="228">
        <f t="shared" si="297"/>
        <v>0</v>
      </c>
      <c r="F201" s="228">
        <f t="shared" si="297"/>
        <v>0</v>
      </c>
      <c r="G201" s="228">
        <f t="shared" si="297"/>
        <v>0</v>
      </c>
      <c r="H201" s="228">
        <f t="shared" si="297"/>
        <v>0</v>
      </c>
      <c r="I201" s="228">
        <f t="shared" si="297"/>
        <v>0</v>
      </c>
      <c r="J201" s="228">
        <f t="shared" si="297"/>
        <v>0</v>
      </c>
      <c r="K201" s="228">
        <f t="shared" si="297"/>
        <v>0</v>
      </c>
      <c r="L201" s="228">
        <f t="shared" si="297"/>
        <v>0</v>
      </c>
      <c r="M201" s="228">
        <f t="shared" si="297"/>
        <v>0</v>
      </c>
      <c r="N201" s="228">
        <f t="shared" si="297"/>
        <v>0</v>
      </c>
      <c r="O201" s="228">
        <f t="shared" si="297"/>
        <v>0</v>
      </c>
      <c r="P201" s="228">
        <f t="shared" si="297"/>
        <v>0</v>
      </c>
      <c r="Q201" s="775">
        <f t="shared" si="297"/>
        <v>0</v>
      </c>
      <c r="R201" s="228">
        <f t="shared" si="297"/>
        <v>0</v>
      </c>
      <c r="S201" s="228">
        <f t="shared" si="297"/>
        <v>0</v>
      </c>
      <c r="T201" s="228">
        <f t="shared" si="297"/>
        <v>0</v>
      </c>
      <c r="U201" s="228">
        <f t="shared" si="297"/>
        <v>0</v>
      </c>
      <c r="V201" s="228">
        <f t="shared" si="297"/>
        <v>0</v>
      </c>
      <c r="W201" s="228">
        <f t="shared" si="297"/>
        <v>0</v>
      </c>
      <c r="X201" s="228">
        <f t="shared" si="297"/>
        <v>0</v>
      </c>
      <c r="Y201" s="228">
        <f t="shared" si="297"/>
        <v>0</v>
      </c>
      <c r="Z201" s="228">
        <f t="shared" si="297"/>
        <v>0</v>
      </c>
      <c r="AA201" s="228">
        <f t="shared" si="297"/>
        <v>0</v>
      </c>
      <c r="AB201" s="228">
        <f t="shared" si="297"/>
        <v>0</v>
      </c>
      <c r="AC201" s="228">
        <f t="shared" si="297"/>
        <v>0</v>
      </c>
      <c r="AD201" s="228">
        <f t="shared" si="297"/>
        <v>0</v>
      </c>
      <c r="AE201" s="228">
        <f t="shared" si="297"/>
        <v>0</v>
      </c>
      <c r="AF201" s="228">
        <f t="shared" si="297"/>
        <v>0</v>
      </c>
      <c r="AG201" s="228">
        <f t="shared" si="297"/>
        <v>0</v>
      </c>
      <c r="AH201" s="228">
        <f t="shared" si="297"/>
        <v>0</v>
      </c>
      <c r="AI201" s="228">
        <f t="shared" si="297"/>
        <v>0</v>
      </c>
      <c r="AJ201" s="228">
        <f t="shared" ref="AJ201:BD201" si="298">(IF(AJ$73=0,0,AJ126/AJ$74))</f>
        <v>0</v>
      </c>
      <c r="AK201" s="228">
        <f t="shared" si="298"/>
        <v>0</v>
      </c>
      <c r="AL201" s="228">
        <f t="shared" si="298"/>
        <v>0</v>
      </c>
      <c r="AM201" s="228">
        <f t="shared" si="298"/>
        <v>0</v>
      </c>
      <c r="AN201" s="228">
        <f t="shared" si="298"/>
        <v>0</v>
      </c>
      <c r="AO201" s="228">
        <f t="shared" si="298"/>
        <v>0</v>
      </c>
      <c r="AP201" s="228">
        <f t="shared" si="298"/>
        <v>0</v>
      </c>
      <c r="AQ201" s="228">
        <f t="shared" si="298"/>
        <v>0</v>
      </c>
      <c r="AR201" s="228">
        <f t="shared" si="298"/>
        <v>0</v>
      </c>
      <c r="AS201" s="228">
        <f t="shared" si="298"/>
        <v>0</v>
      </c>
      <c r="AT201" s="228">
        <f t="shared" si="298"/>
        <v>0</v>
      </c>
      <c r="AU201" s="228">
        <f t="shared" si="298"/>
        <v>0</v>
      </c>
      <c r="AV201" s="228">
        <f t="shared" si="298"/>
        <v>0</v>
      </c>
      <c r="AW201" s="228">
        <f t="shared" si="298"/>
        <v>0</v>
      </c>
      <c r="AX201" s="228">
        <f t="shared" si="298"/>
        <v>0</v>
      </c>
      <c r="AY201" s="228">
        <f t="shared" si="298"/>
        <v>0</v>
      </c>
      <c r="AZ201" s="228">
        <f t="shared" si="298"/>
        <v>0</v>
      </c>
      <c r="BA201" s="228">
        <f t="shared" si="298"/>
        <v>0</v>
      </c>
      <c r="BB201" s="228">
        <f t="shared" si="298"/>
        <v>0</v>
      </c>
      <c r="BC201" s="228">
        <f t="shared" si="298"/>
        <v>0</v>
      </c>
      <c r="BD201" s="228">
        <f t="shared" si="298"/>
        <v>0</v>
      </c>
      <c r="BE201" s="226"/>
      <c r="BF201" s="229">
        <f t="shared" ref="BF201:BX201" si="299">(IF(BF$73=0,0,BF126/BF$74))</f>
        <v>0</v>
      </c>
      <c r="BG201" s="228">
        <f t="shared" si="299"/>
        <v>0</v>
      </c>
      <c r="BH201" s="228">
        <f t="shared" si="299"/>
        <v>0</v>
      </c>
      <c r="BI201" s="228">
        <f t="shared" si="299"/>
        <v>0</v>
      </c>
      <c r="BJ201" s="228">
        <f t="shared" si="299"/>
        <v>0</v>
      </c>
      <c r="BK201" s="228">
        <f t="shared" si="299"/>
        <v>0</v>
      </c>
      <c r="BL201" s="228">
        <f t="shared" si="299"/>
        <v>0</v>
      </c>
      <c r="BM201" s="228">
        <f t="shared" si="299"/>
        <v>0</v>
      </c>
      <c r="BN201" s="228">
        <f t="shared" si="299"/>
        <v>0</v>
      </c>
      <c r="BO201" s="228">
        <f t="shared" si="299"/>
        <v>0</v>
      </c>
      <c r="BP201" s="228">
        <f t="shared" si="299"/>
        <v>0</v>
      </c>
      <c r="BQ201" s="228">
        <f t="shared" si="299"/>
        <v>0</v>
      </c>
      <c r="BR201" s="228">
        <f t="shared" si="299"/>
        <v>0</v>
      </c>
      <c r="BS201" s="228">
        <f t="shared" si="299"/>
        <v>0</v>
      </c>
      <c r="BT201" s="228">
        <f t="shared" si="299"/>
        <v>0</v>
      </c>
      <c r="BU201" s="228">
        <f t="shared" si="299"/>
        <v>0</v>
      </c>
      <c r="BV201" s="228">
        <f t="shared" si="299"/>
        <v>0</v>
      </c>
      <c r="BW201" s="228">
        <f t="shared" si="299"/>
        <v>0</v>
      </c>
      <c r="BX201" s="228">
        <f t="shared" si="299"/>
        <v>0</v>
      </c>
      <c r="BY201" s="228">
        <f>IF(Info!$O$3="Q1",$BS201,IF(Info!$O$3="Q2",$BS201+$BT201,IF(Info!$O$3="Q3",$BS201+$BT201+$BU201,$BR201)))</f>
        <v>0</v>
      </c>
      <c r="BZ201" s="228">
        <f>IF(Info!$O$3="Q1",$BS201,IF(Info!$O$3="Q2",$BT201,IF(Info!$O$3="Q3",$BU201,$BV201)))</f>
        <v>0</v>
      </c>
      <c r="CA201" s="225"/>
    </row>
    <row r="202" spans="1:79" ht="13.95" customHeight="1" x14ac:dyDescent="0.3">
      <c r="A202" s="223"/>
      <c r="B202" s="78" t="s">
        <v>95</v>
      </c>
      <c r="C202" s="225"/>
      <c r="D202" s="227">
        <f t="shared" ref="D202:AI202" si="300">(IF(D$73=0,0,D127/D$74))</f>
        <v>0</v>
      </c>
      <c r="E202" s="228">
        <f t="shared" si="300"/>
        <v>0</v>
      </c>
      <c r="F202" s="228">
        <f t="shared" si="300"/>
        <v>0</v>
      </c>
      <c r="G202" s="228">
        <f t="shared" si="300"/>
        <v>0</v>
      </c>
      <c r="H202" s="228">
        <f t="shared" si="300"/>
        <v>0</v>
      </c>
      <c r="I202" s="228">
        <f t="shared" si="300"/>
        <v>0</v>
      </c>
      <c r="J202" s="228">
        <f t="shared" si="300"/>
        <v>0</v>
      </c>
      <c r="K202" s="228">
        <f t="shared" si="300"/>
        <v>0</v>
      </c>
      <c r="L202" s="228">
        <f t="shared" si="300"/>
        <v>0</v>
      </c>
      <c r="M202" s="228">
        <f t="shared" si="300"/>
        <v>0</v>
      </c>
      <c r="N202" s="228">
        <f t="shared" si="300"/>
        <v>0</v>
      </c>
      <c r="O202" s="228">
        <f t="shared" si="300"/>
        <v>0</v>
      </c>
      <c r="P202" s="228">
        <f t="shared" si="300"/>
        <v>0</v>
      </c>
      <c r="Q202" s="775">
        <f t="shared" si="300"/>
        <v>0</v>
      </c>
      <c r="R202" s="228">
        <f t="shared" si="300"/>
        <v>0</v>
      </c>
      <c r="S202" s="228">
        <f t="shared" si="300"/>
        <v>0</v>
      </c>
      <c r="T202" s="228">
        <f t="shared" si="300"/>
        <v>0</v>
      </c>
      <c r="U202" s="228">
        <f t="shared" si="300"/>
        <v>0</v>
      </c>
      <c r="V202" s="228">
        <f t="shared" si="300"/>
        <v>0</v>
      </c>
      <c r="W202" s="228">
        <f t="shared" si="300"/>
        <v>0</v>
      </c>
      <c r="X202" s="228">
        <f t="shared" si="300"/>
        <v>0</v>
      </c>
      <c r="Y202" s="228">
        <f t="shared" si="300"/>
        <v>0</v>
      </c>
      <c r="Z202" s="228">
        <f t="shared" si="300"/>
        <v>0</v>
      </c>
      <c r="AA202" s="228">
        <f t="shared" si="300"/>
        <v>0</v>
      </c>
      <c r="AB202" s="228">
        <f t="shared" si="300"/>
        <v>0</v>
      </c>
      <c r="AC202" s="228">
        <f t="shared" si="300"/>
        <v>0</v>
      </c>
      <c r="AD202" s="228">
        <f t="shared" si="300"/>
        <v>0</v>
      </c>
      <c r="AE202" s="228">
        <f t="shared" si="300"/>
        <v>0</v>
      </c>
      <c r="AF202" s="228">
        <f t="shared" si="300"/>
        <v>0</v>
      </c>
      <c r="AG202" s="228">
        <f t="shared" si="300"/>
        <v>0</v>
      </c>
      <c r="AH202" s="228">
        <f t="shared" si="300"/>
        <v>0</v>
      </c>
      <c r="AI202" s="228">
        <f t="shared" si="300"/>
        <v>0</v>
      </c>
      <c r="AJ202" s="228">
        <f t="shared" ref="AJ202:BD202" si="301">(IF(AJ$73=0,0,AJ127/AJ$74))</f>
        <v>0</v>
      </c>
      <c r="AK202" s="228">
        <f t="shared" si="301"/>
        <v>0</v>
      </c>
      <c r="AL202" s="228">
        <f t="shared" si="301"/>
        <v>0</v>
      </c>
      <c r="AM202" s="228">
        <f t="shared" si="301"/>
        <v>0</v>
      </c>
      <c r="AN202" s="228">
        <f t="shared" si="301"/>
        <v>0</v>
      </c>
      <c r="AO202" s="228">
        <f t="shared" si="301"/>
        <v>0</v>
      </c>
      <c r="AP202" s="228">
        <f t="shared" si="301"/>
        <v>0</v>
      </c>
      <c r="AQ202" s="228">
        <f t="shared" si="301"/>
        <v>0</v>
      </c>
      <c r="AR202" s="228">
        <f t="shared" si="301"/>
        <v>0</v>
      </c>
      <c r="AS202" s="228">
        <f t="shared" si="301"/>
        <v>0</v>
      </c>
      <c r="AT202" s="228">
        <f t="shared" si="301"/>
        <v>0</v>
      </c>
      <c r="AU202" s="228">
        <f t="shared" si="301"/>
        <v>0</v>
      </c>
      <c r="AV202" s="228">
        <f t="shared" si="301"/>
        <v>0</v>
      </c>
      <c r="AW202" s="228">
        <f t="shared" si="301"/>
        <v>0</v>
      </c>
      <c r="AX202" s="228">
        <f t="shared" si="301"/>
        <v>0</v>
      </c>
      <c r="AY202" s="228">
        <f t="shared" si="301"/>
        <v>0</v>
      </c>
      <c r="AZ202" s="228">
        <f t="shared" si="301"/>
        <v>0</v>
      </c>
      <c r="BA202" s="228">
        <f t="shared" si="301"/>
        <v>0</v>
      </c>
      <c r="BB202" s="228">
        <f t="shared" si="301"/>
        <v>0</v>
      </c>
      <c r="BC202" s="228">
        <f t="shared" si="301"/>
        <v>0</v>
      </c>
      <c r="BD202" s="228">
        <f t="shared" si="301"/>
        <v>0</v>
      </c>
      <c r="BE202" s="226"/>
      <c r="BF202" s="229">
        <f t="shared" ref="BF202:BX202" si="302">(IF(BF$73=0,0,BF127/BF$74))</f>
        <v>0</v>
      </c>
      <c r="BG202" s="228">
        <f t="shared" si="302"/>
        <v>0</v>
      </c>
      <c r="BH202" s="228">
        <f t="shared" si="302"/>
        <v>0</v>
      </c>
      <c r="BI202" s="228">
        <f t="shared" si="302"/>
        <v>0</v>
      </c>
      <c r="BJ202" s="228">
        <f t="shared" si="302"/>
        <v>0</v>
      </c>
      <c r="BK202" s="228">
        <f t="shared" si="302"/>
        <v>0</v>
      </c>
      <c r="BL202" s="228">
        <f t="shared" si="302"/>
        <v>0</v>
      </c>
      <c r="BM202" s="228">
        <f t="shared" si="302"/>
        <v>0</v>
      </c>
      <c r="BN202" s="228">
        <f t="shared" si="302"/>
        <v>0</v>
      </c>
      <c r="BO202" s="228">
        <f t="shared" si="302"/>
        <v>0</v>
      </c>
      <c r="BP202" s="228">
        <f t="shared" si="302"/>
        <v>0</v>
      </c>
      <c r="BQ202" s="228">
        <f t="shared" si="302"/>
        <v>0</v>
      </c>
      <c r="BR202" s="228">
        <f t="shared" si="302"/>
        <v>0</v>
      </c>
      <c r="BS202" s="228">
        <f t="shared" si="302"/>
        <v>0</v>
      </c>
      <c r="BT202" s="228">
        <f t="shared" si="302"/>
        <v>0</v>
      </c>
      <c r="BU202" s="228">
        <f t="shared" si="302"/>
        <v>0</v>
      </c>
      <c r="BV202" s="228">
        <f t="shared" si="302"/>
        <v>0</v>
      </c>
      <c r="BW202" s="228">
        <f t="shared" si="302"/>
        <v>0</v>
      </c>
      <c r="BX202" s="228">
        <f t="shared" si="302"/>
        <v>0</v>
      </c>
      <c r="BY202" s="228">
        <f>IF(Info!$O$3="Q1",$BS202,IF(Info!$O$3="Q2",$BS202+$BT202,IF(Info!$O$3="Q3",$BS202+$BT202+$BU202,$BR202)))</f>
        <v>0</v>
      </c>
      <c r="BZ202" s="228">
        <f>IF(Info!$O$3="Q1",$BS202,IF(Info!$O$3="Q2",$BT202,IF(Info!$O$3="Q3",$BU202,$BV202)))</f>
        <v>0</v>
      </c>
      <c r="CA202" s="225"/>
    </row>
    <row r="203" spans="1:79" ht="13.95" customHeight="1" x14ac:dyDescent="0.3">
      <c r="A203" s="223"/>
      <c r="B203" s="78" t="s">
        <v>97</v>
      </c>
      <c r="C203" s="225"/>
      <c r="D203" s="227">
        <f t="shared" ref="D203:AI203" si="303">(IF(D$73=0,0,D128/D$74))</f>
        <v>0</v>
      </c>
      <c r="E203" s="228">
        <f t="shared" si="303"/>
        <v>0</v>
      </c>
      <c r="F203" s="228">
        <f t="shared" si="303"/>
        <v>0</v>
      </c>
      <c r="G203" s="228">
        <f t="shared" si="303"/>
        <v>0</v>
      </c>
      <c r="H203" s="228">
        <f t="shared" si="303"/>
        <v>0</v>
      </c>
      <c r="I203" s="228">
        <f t="shared" si="303"/>
        <v>0</v>
      </c>
      <c r="J203" s="228">
        <f t="shared" si="303"/>
        <v>0</v>
      </c>
      <c r="K203" s="228">
        <f t="shared" si="303"/>
        <v>0</v>
      </c>
      <c r="L203" s="228">
        <f t="shared" si="303"/>
        <v>0</v>
      </c>
      <c r="M203" s="228">
        <f t="shared" si="303"/>
        <v>0</v>
      </c>
      <c r="N203" s="228">
        <f t="shared" si="303"/>
        <v>0</v>
      </c>
      <c r="O203" s="228">
        <f t="shared" si="303"/>
        <v>0</v>
      </c>
      <c r="P203" s="228">
        <f t="shared" si="303"/>
        <v>0</v>
      </c>
      <c r="Q203" s="775">
        <f t="shared" si="303"/>
        <v>0</v>
      </c>
      <c r="R203" s="228">
        <f t="shared" si="303"/>
        <v>0</v>
      </c>
      <c r="S203" s="228">
        <f t="shared" si="303"/>
        <v>0</v>
      </c>
      <c r="T203" s="228">
        <f t="shared" si="303"/>
        <v>0</v>
      </c>
      <c r="U203" s="228">
        <f t="shared" si="303"/>
        <v>0</v>
      </c>
      <c r="V203" s="228">
        <f t="shared" si="303"/>
        <v>0</v>
      </c>
      <c r="W203" s="228">
        <f t="shared" si="303"/>
        <v>0</v>
      </c>
      <c r="X203" s="228">
        <f t="shared" si="303"/>
        <v>0</v>
      </c>
      <c r="Y203" s="228">
        <f t="shared" si="303"/>
        <v>0</v>
      </c>
      <c r="Z203" s="228">
        <f t="shared" si="303"/>
        <v>0</v>
      </c>
      <c r="AA203" s="228">
        <f t="shared" si="303"/>
        <v>0</v>
      </c>
      <c r="AB203" s="228">
        <f t="shared" si="303"/>
        <v>0</v>
      </c>
      <c r="AC203" s="228">
        <f t="shared" si="303"/>
        <v>0</v>
      </c>
      <c r="AD203" s="228">
        <f t="shared" si="303"/>
        <v>0</v>
      </c>
      <c r="AE203" s="228">
        <f t="shared" si="303"/>
        <v>0</v>
      </c>
      <c r="AF203" s="228">
        <f t="shared" si="303"/>
        <v>0</v>
      </c>
      <c r="AG203" s="228">
        <f t="shared" si="303"/>
        <v>0</v>
      </c>
      <c r="AH203" s="228">
        <f t="shared" si="303"/>
        <v>0</v>
      </c>
      <c r="AI203" s="228">
        <f t="shared" si="303"/>
        <v>0</v>
      </c>
      <c r="AJ203" s="228">
        <f t="shared" ref="AJ203:BD203" si="304">(IF(AJ$73=0,0,AJ128/AJ$74))</f>
        <v>0</v>
      </c>
      <c r="AK203" s="228">
        <f t="shared" si="304"/>
        <v>0</v>
      </c>
      <c r="AL203" s="228">
        <f t="shared" si="304"/>
        <v>0</v>
      </c>
      <c r="AM203" s="228">
        <f t="shared" si="304"/>
        <v>0</v>
      </c>
      <c r="AN203" s="228">
        <f t="shared" si="304"/>
        <v>0</v>
      </c>
      <c r="AO203" s="228">
        <f t="shared" si="304"/>
        <v>0</v>
      </c>
      <c r="AP203" s="228">
        <f t="shared" si="304"/>
        <v>0</v>
      </c>
      <c r="AQ203" s="228">
        <f t="shared" si="304"/>
        <v>0</v>
      </c>
      <c r="AR203" s="228">
        <f t="shared" si="304"/>
        <v>0</v>
      </c>
      <c r="AS203" s="228">
        <f t="shared" si="304"/>
        <v>0</v>
      </c>
      <c r="AT203" s="228">
        <f t="shared" si="304"/>
        <v>0</v>
      </c>
      <c r="AU203" s="228">
        <f t="shared" si="304"/>
        <v>0</v>
      </c>
      <c r="AV203" s="228">
        <f t="shared" si="304"/>
        <v>0</v>
      </c>
      <c r="AW203" s="228">
        <f t="shared" si="304"/>
        <v>0</v>
      </c>
      <c r="AX203" s="228">
        <f t="shared" si="304"/>
        <v>0</v>
      </c>
      <c r="AY203" s="228">
        <f t="shared" si="304"/>
        <v>0</v>
      </c>
      <c r="AZ203" s="228">
        <f t="shared" si="304"/>
        <v>0</v>
      </c>
      <c r="BA203" s="228">
        <f t="shared" si="304"/>
        <v>0</v>
      </c>
      <c r="BB203" s="228">
        <f t="shared" si="304"/>
        <v>0</v>
      </c>
      <c r="BC203" s="228">
        <f t="shared" si="304"/>
        <v>0</v>
      </c>
      <c r="BD203" s="228">
        <f t="shared" si="304"/>
        <v>0</v>
      </c>
      <c r="BE203" s="226"/>
      <c r="BF203" s="229">
        <f t="shared" ref="BF203:BX203" si="305">(IF(BF$73=0,0,BF128/BF$74))</f>
        <v>0</v>
      </c>
      <c r="BG203" s="228">
        <f t="shared" si="305"/>
        <v>0</v>
      </c>
      <c r="BH203" s="228">
        <f t="shared" si="305"/>
        <v>0</v>
      </c>
      <c r="BI203" s="228">
        <f t="shared" si="305"/>
        <v>0</v>
      </c>
      <c r="BJ203" s="228">
        <f t="shared" si="305"/>
        <v>0</v>
      </c>
      <c r="BK203" s="228">
        <f t="shared" si="305"/>
        <v>0</v>
      </c>
      <c r="BL203" s="228">
        <f t="shared" si="305"/>
        <v>0</v>
      </c>
      <c r="BM203" s="228">
        <f t="shared" si="305"/>
        <v>0</v>
      </c>
      <c r="BN203" s="228">
        <f t="shared" si="305"/>
        <v>0</v>
      </c>
      <c r="BO203" s="228">
        <f t="shared" si="305"/>
        <v>0</v>
      </c>
      <c r="BP203" s="228">
        <f t="shared" si="305"/>
        <v>0</v>
      </c>
      <c r="BQ203" s="228">
        <f t="shared" si="305"/>
        <v>0</v>
      </c>
      <c r="BR203" s="228">
        <f t="shared" si="305"/>
        <v>0</v>
      </c>
      <c r="BS203" s="228">
        <f t="shared" si="305"/>
        <v>0</v>
      </c>
      <c r="BT203" s="228">
        <f t="shared" si="305"/>
        <v>0</v>
      </c>
      <c r="BU203" s="228">
        <f t="shared" si="305"/>
        <v>0</v>
      </c>
      <c r="BV203" s="228">
        <f t="shared" si="305"/>
        <v>0</v>
      </c>
      <c r="BW203" s="228">
        <f t="shared" si="305"/>
        <v>0</v>
      </c>
      <c r="BX203" s="228">
        <f t="shared" si="305"/>
        <v>0</v>
      </c>
      <c r="BY203" s="228">
        <f>IF(Info!$O$3="Q1",$BS203,IF(Info!$O$3="Q2",$BS203+$BT203,IF(Info!$O$3="Q3",$BS203+$BT203+$BU203,$BR203)))</f>
        <v>0</v>
      </c>
      <c r="BZ203" s="228">
        <f>IF(Info!$O$3="Q1",$BS203,IF(Info!$O$3="Q2",$BT203,IF(Info!$O$3="Q3",$BU203,$BV203)))</f>
        <v>0</v>
      </c>
      <c r="CA203" s="225"/>
    </row>
    <row r="204" spans="1:79" ht="13.95" customHeight="1" x14ac:dyDescent="0.3">
      <c r="A204" s="223"/>
      <c r="B204" s="78" t="s">
        <v>99</v>
      </c>
      <c r="C204" s="225"/>
      <c r="D204" s="227">
        <f t="shared" ref="D204:AI204" si="306">(IF(D$73=0,0,D129/D$74))</f>
        <v>0</v>
      </c>
      <c r="E204" s="228">
        <f t="shared" si="306"/>
        <v>0</v>
      </c>
      <c r="F204" s="228">
        <f t="shared" si="306"/>
        <v>0</v>
      </c>
      <c r="G204" s="228">
        <f t="shared" si="306"/>
        <v>0</v>
      </c>
      <c r="H204" s="228">
        <f t="shared" si="306"/>
        <v>0</v>
      </c>
      <c r="I204" s="228">
        <f t="shared" si="306"/>
        <v>0</v>
      </c>
      <c r="J204" s="228">
        <f t="shared" si="306"/>
        <v>0</v>
      </c>
      <c r="K204" s="228">
        <f t="shared" si="306"/>
        <v>0</v>
      </c>
      <c r="L204" s="228">
        <f t="shared" si="306"/>
        <v>0</v>
      </c>
      <c r="M204" s="228">
        <f t="shared" si="306"/>
        <v>0</v>
      </c>
      <c r="N204" s="228">
        <f t="shared" si="306"/>
        <v>0</v>
      </c>
      <c r="O204" s="228">
        <f t="shared" si="306"/>
        <v>0</v>
      </c>
      <c r="P204" s="228">
        <f t="shared" si="306"/>
        <v>0</v>
      </c>
      <c r="Q204" s="775">
        <f t="shared" si="306"/>
        <v>0</v>
      </c>
      <c r="R204" s="228">
        <f t="shared" si="306"/>
        <v>0</v>
      </c>
      <c r="S204" s="228">
        <f t="shared" si="306"/>
        <v>0</v>
      </c>
      <c r="T204" s="228">
        <f t="shared" si="306"/>
        <v>0</v>
      </c>
      <c r="U204" s="228">
        <f t="shared" si="306"/>
        <v>0</v>
      </c>
      <c r="V204" s="228">
        <f t="shared" si="306"/>
        <v>0</v>
      </c>
      <c r="W204" s="228">
        <f t="shared" si="306"/>
        <v>0</v>
      </c>
      <c r="X204" s="228">
        <f t="shared" si="306"/>
        <v>0</v>
      </c>
      <c r="Y204" s="228">
        <f t="shared" si="306"/>
        <v>0</v>
      </c>
      <c r="Z204" s="228">
        <f t="shared" si="306"/>
        <v>0</v>
      </c>
      <c r="AA204" s="228">
        <f t="shared" si="306"/>
        <v>0</v>
      </c>
      <c r="AB204" s="228">
        <f t="shared" si="306"/>
        <v>0</v>
      </c>
      <c r="AC204" s="228">
        <f t="shared" si="306"/>
        <v>0</v>
      </c>
      <c r="AD204" s="228">
        <f t="shared" si="306"/>
        <v>0</v>
      </c>
      <c r="AE204" s="228">
        <f t="shared" si="306"/>
        <v>0</v>
      </c>
      <c r="AF204" s="228">
        <f t="shared" si="306"/>
        <v>0</v>
      </c>
      <c r="AG204" s="228">
        <f t="shared" si="306"/>
        <v>0</v>
      </c>
      <c r="AH204" s="228">
        <f t="shared" si="306"/>
        <v>0</v>
      </c>
      <c r="AI204" s="228">
        <f t="shared" si="306"/>
        <v>0</v>
      </c>
      <c r="AJ204" s="228">
        <f t="shared" ref="AJ204:BD204" si="307">(IF(AJ$73=0,0,AJ129/AJ$74))</f>
        <v>0</v>
      </c>
      <c r="AK204" s="228">
        <f t="shared" si="307"/>
        <v>0</v>
      </c>
      <c r="AL204" s="228">
        <f t="shared" si="307"/>
        <v>0</v>
      </c>
      <c r="AM204" s="228">
        <f t="shared" si="307"/>
        <v>0</v>
      </c>
      <c r="AN204" s="228">
        <f t="shared" si="307"/>
        <v>0</v>
      </c>
      <c r="AO204" s="228">
        <f t="shared" si="307"/>
        <v>0</v>
      </c>
      <c r="AP204" s="228">
        <f t="shared" si="307"/>
        <v>0</v>
      </c>
      <c r="AQ204" s="228">
        <f t="shared" si="307"/>
        <v>0</v>
      </c>
      <c r="AR204" s="228">
        <f t="shared" si="307"/>
        <v>0</v>
      </c>
      <c r="AS204" s="228">
        <f t="shared" si="307"/>
        <v>0</v>
      </c>
      <c r="AT204" s="228">
        <f t="shared" si="307"/>
        <v>0</v>
      </c>
      <c r="AU204" s="228">
        <f t="shared" si="307"/>
        <v>0</v>
      </c>
      <c r="AV204" s="228">
        <f t="shared" si="307"/>
        <v>0</v>
      </c>
      <c r="AW204" s="228">
        <f t="shared" si="307"/>
        <v>0</v>
      </c>
      <c r="AX204" s="228">
        <f t="shared" si="307"/>
        <v>0</v>
      </c>
      <c r="AY204" s="228">
        <f t="shared" si="307"/>
        <v>0</v>
      </c>
      <c r="AZ204" s="228">
        <f t="shared" si="307"/>
        <v>0</v>
      </c>
      <c r="BA204" s="228">
        <f t="shared" si="307"/>
        <v>0</v>
      </c>
      <c r="BB204" s="228">
        <f t="shared" si="307"/>
        <v>0</v>
      </c>
      <c r="BC204" s="228">
        <f t="shared" si="307"/>
        <v>0</v>
      </c>
      <c r="BD204" s="228">
        <f t="shared" si="307"/>
        <v>0</v>
      </c>
      <c r="BE204" s="226"/>
      <c r="BF204" s="229">
        <f t="shared" ref="BF204:BX204" si="308">(IF(BF$73=0,0,BF129/BF$74))</f>
        <v>0</v>
      </c>
      <c r="BG204" s="228">
        <f t="shared" si="308"/>
        <v>0</v>
      </c>
      <c r="BH204" s="228">
        <f t="shared" si="308"/>
        <v>0</v>
      </c>
      <c r="BI204" s="228">
        <f t="shared" si="308"/>
        <v>0</v>
      </c>
      <c r="BJ204" s="228">
        <f t="shared" si="308"/>
        <v>0</v>
      </c>
      <c r="BK204" s="228">
        <f t="shared" si="308"/>
        <v>0</v>
      </c>
      <c r="BL204" s="228">
        <f t="shared" si="308"/>
        <v>0</v>
      </c>
      <c r="BM204" s="228">
        <f t="shared" si="308"/>
        <v>0</v>
      </c>
      <c r="BN204" s="228">
        <f t="shared" si="308"/>
        <v>0</v>
      </c>
      <c r="BO204" s="228">
        <f t="shared" si="308"/>
        <v>0</v>
      </c>
      <c r="BP204" s="228">
        <f t="shared" si="308"/>
        <v>0</v>
      </c>
      <c r="BQ204" s="228">
        <f t="shared" si="308"/>
        <v>0</v>
      </c>
      <c r="BR204" s="228">
        <f t="shared" si="308"/>
        <v>0</v>
      </c>
      <c r="BS204" s="228">
        <f t="shared" si="308"/>
        <v>0</v>
      </c>
      <c r="BT204" s="228">
        <f t="shared" si="308"/>
        <v>0</v>
      </c>
      <c r="BU204" s="228">
        <f t="shared" si="308"/>
        <v>0</v>
      </c>
      <c r="BV204" s="228">
        <f t="shared" si="308"/>
        <v>0</v>
      </c>
      <c r="BW204" s="228">
        <f t="shared" si="308"/>
        <v>0</v>
      </c>
      <c r="BX204" s="228">
        <f t="shared" si="308"/>
        <v>0</v>
      </c>
      <c r="BY204" s="228">
        <f>IF(Info!$O$3="Q1",$BS204,IF(Info!$O$3="Q2",$BS204+$BT204,IF(Info!$O$3="Q3",$BS204+$BT204+$BU204,$BR204)))</f>
        <v>0</v>
      </c>
      <c r="BZ204" s="228">
        <f>IF(Info!$O$3="Q1",$BS204,IF(Info!$O$3="Q2",$BT204,IF(Info!$O$3="Q3",$BU204,$BV204)))</f>
        <v>0</v>
      </c>
      <c r="CA204" s="225"/>
    </row>
    <row r="205" spans="1:79" ht="13.95" customHeight="1" x14ac:dyDescent="0.3">
      <c r="A205" s="223"/>
      <c r="B205" s="78" t="s">
        <v>375</v>
      </c>
      <c r="C205" s="225"/>
      <c r="D205" s="227">
        <f t="shared" ref="D205:AI205" si="309">(IF(D$73=0,0,D130/D$74))</f>
        <v>0.11585325236267272</v>
      </c>
      <c r="E205" s="228">
        <f t="shared" si="309"/>
        <v>0.10301152405330286</v>
      </c>
      <c r="F205" s="228">
        <f t="shared" si="309"/>
        <v>0.16238903416864381</v>
      </c>
      <c r="G205" s="228">
        <f t="shared" si="309"/>
        <v>0.12877253937954047</v>
      </c>
      <c r="H205" s="228">
        <f t="shared" si="309"/>
        <v>8.9995681050368537E-2</v>
      </c>
      <c r="I205" s="228">
        <f t="shared" si="309"/>
        <v>8.6033372861256993E-2</v>
      </c>
      <c r="J205" s="228">
        <f t="shared" si="309"/>
        <v>9.1606273173664696E-2</v>
      </c>
      <c r="K205" s="228">
        <f t="shared" si="309"/>
        <v>0.12717960204680723</v>
      </c>
      <c r="L205" s="228">
        <f t="shared" si="309"/>
        <v>0.13021310964014512</v>
      </c>
      <c r="M205" s="228">
        <f t="shared" si="309"/>
        <v>9.0535261830308633E-2</v>
      </c>
      <c r="N205" s="228">
        <f t="shared" si="309"/>
        <v>7.4348684210526317E-2</v>
      </c>
      <c r="O205" s="228">
        <f t="shared" si="309"/>
        <v>0.13134970216475375</v>
      </c>
      <c r="P205" s="228">
        <f t="shared" si="309"/>
        <v>0.15167350918120898</v>
      </c>
      <c r="Q205" s="775">
        <f t="shared" si="309"/>
        <v>0.13317095133542703</v>
      </c>
      <c r="R205" s="228">
        <f t="shared" si="309"/>
        <v>8.5146754396551477E-2</v>
      </c>
      <c r="S205" s="228">
        <f t="shared" si="309"/>
        <v>0.10142698016406486</v>
      </c>
      <c r="T205" s="228">
        <f t="shared" si="309"/>
        <v>0.11765466689920222</v>
      </c>
      <c r="U205" s="228">
        <f t="shared" si="309"/>
        <v>0.15756939270620049</v>
      </c>
      <c r="V205" s="228">
        <f t="shared" si="309"/>
        <v>0.1737254091848085</v>
      </c>
      <c r="W205" s="228">
        <f t="shared" si="309"/>
        <v>0.10621850862278356</v>
      </c>
      <c r="X205" s="228">
        <f t="shared" si="309"/>
        <v>0.11555618975139521</v>
      </c>
      <c r="Y205" s="228">
        <f t="shared" si="309"/>
        <v>0.14087580424230162</v>
      </c>
      <c r="Z205" s="228">
        <f t="shared" si="309"/>
        <v>0.22605441948959029</v>
      </c>
      <c r="AA205" s="228">
        <f t="shared" si="309"/>
        <v>0.16339332143767527</v>
      </c>
      <c r="AB205" s="228">
        <f t="shared" si="309"/>
        <v>0.1143975892325718</v>
      </c>
      <c r="AC205" s="228">
        <f t="shared" si="309"/>
        <v>0.14079257765653214</v>
      </c>
      <c r="AD205" s="228">
        <f t="shared" si="309"/>
        <v>0.19485852820696004</v>
      </c>
      <c r="AE205" s="228">
        <f t="shared" si="309"/>
        <v>0.12363946434742741</v>
      </c>
      <c r="AF205" s="228">
        <f t="shared" si="309"/>
        <v>0.10586498141263938</v>
      </c>
      <c r="AG205" s="228">
        <f t="shared" si="309"/>
        <v>8.5053700495788767E-2</v>
      </c>
      <c r="AH205" s="228">
        <f t="shared" si="309"/>
        <v>8.2575306811973906E-2</v>
      </c>
      <c r="AI205" s="228">
        <f t="shared" si="309"/>
        <v>0.11428322667141495</v>
      </c>
      <c r="AJ205" s="228">
        <f t="shared" ref="AJ205:BD205" si="310">(IF(AJ$73=0,0,AJ130/AJ$74))</f>
        <v>0.13610588752607894</v>
      </c>
      <c r="AK205" s="228">
        <f t="shared" si="310"/>
        <v>0.19356746543901432</v>
      </c>
      <c r="AL205" s="228">
        <f t="shared" si="310"/>
        <v>0.12032463280652299</v>
      </c>
      <c r="AM205" s="228">
        <f t="shared" si="310"/>
        <v>7.1175160644527585E-2</v>
      </c>
      <c r="AN205" s="228">
        <f t="shared" si="310"/>
        <v>7.0935286205350473E-2</v>
      </c>
      <c r="AO205" s="228">
        <f t="shared" si="310"/>
        <v>7.3287096251193451E-2</v>
      </c>
      <c r="AP205" s="228">
        <f t="shared" si="310"/>
        <v>9.5049798403246899E-2</v>
      </c>
      <c r="AQ205" s="228">
        <f t="shared" si="310"/>
        <v>0</v>
      </c>
      <c r="AR205" s="228">
        <f t="shared" si="310"/>
        <v>0</v>
      </c>
      <c r="AS205" s="228">
        <f t="shared" si="310"/>
        <v>0</v>
      </c>
      <c r="AT205" s="228">
        <f t="shared" si="310"/>
        <v>0</v>
      </c>
      <c r="AU205" s="228">
        <f t="shared" si="310"/>
        <v>0</v>
      </c>
      <c r="AV205" s="228">
        <f t="shared" si="310"/>
        <v>0</v>
      </c>
      <c r="AW205" s="228">
        <f t="shared" si="310"/>
        <v>0</v>
      </c>
      <c r="AX205" s="228">
        <f t="shared" si="310"/>
        <v>0</v>
      </c>
      <c r="AY205" s="228">
        <f t="shared" si="310"/>
        <v>0</v>
      </c>
      <c r="AZ205" s="228">
        <f t="shared" si="310"/>
        <v>0</v>
      </c>
      <c r="BA205" s="228">
        <f t="shared" si="310"/>
        <v>0</v>
      </c>
      <c r="BB205" s="228">
        <f t="shared" si="310"/>
        <v>0</v>
      </c>
      <c r="BC205" s="228">
        <f t="shared" si="310"/>
        <v>0</v>
      </c>
      <c r="BD205" s="228">
        <f t="shared" si="310"/>
        <v>0</v>
      </c>
      <c r="BE205" s="226"/>
      <c r="BF205" s="229">
        <f t="shared" ref="BF205:BX205" si="311">(IF(BF$73=0,0,BF130/BF$74))</f>
        <v>0.11513117788439402</v>
      </c>
      <c r="BG205" s="228">
        <f t="shared" si="311"/>
        <v>0.10503568975635483</v>
      </c>
      <c r="BH205" s="228">
        <f t="shared" si="311"/>
        <v>0.10819916893265971</v>
      </c>
      <c r="BI205" s="228">
        <f t="shared" si="311"/>
        <v>0.10974057624524532</v>
      </c>
      <c r="BJ205" s="228">
        <f t="shared" si="311"/>
        <v>0.12935349225050294</v>
      </c>
      <c r="BK205" s="228">
        <f t="shared" si="311"/>
        <v>0.15862977797740799</v>
      </c>
      <c r="BL205" s="228">
        <f t="shared" si="311"/>
        <v>9.6614944509734194E-2</v>
      </c>
      <c r="BM205" s="228">
        <f t="shared" si="311"/>
        <v>0.13525202373984258</v>
      </c>
      <c r="BN205" s="228">
        <f t="shared" si="311"/>
        <v>7.6462874357611191E-2</v>
      </c>
      <c r="BO205" s="228">
        <f t="shared" si="311"/>
        <v>0</v>
      </c>
      <c r="BP205" s="228">
        <f t="shared" si="311"/>
        <v>0</v>
      </c>
      <c r="BQ205" s="228">
        <f t="shared" si="311"/>
        <v>0</v>
      </c>
      <c r="BR205" s="228">
        <f t="shared" si="311"/>
        <v>0.11585325236267273</v>
      </c>
      <c r="BS205" s="228">
        <f t="shared" si="311"/>
        <v>0.10923521989533438</v>
      </c>
      <c r="BT205" s="228">
        <f t="shared" si="311"/>
        <v>0.1341938138597345</v>
      </c>
      <c r="BU205" s="228">
        <f t="shared" si="311"/>
        <v>0.10128059003369676</v>
      </c>
      <c r="BV205" s="228">
        <f t="shared" si="311"/>
        <v>0</v>
      </c>
      <c r="BW205" s="228">
        <f t="shared" si="311"/>
        <v>0.12150007835479792</v>
      </c>
      <c r="BX205" s="228">
        <f t="shared" si="311"/>
        <v>0.10128059003369676</v>
      </c>
      <c r="BY205" s="228">
        <f>IF(Info!$O$3="Q1",$BS205,IF(Info!$O$3="Q2",$BS205+$BT205,IF(Info!$O$3="Q3",$BS205+$BT205+$BU205,$BR205)))</f>
        <v>0.10923521989533438</v>
      </c>
      <c r="BZ205" s="228">
        <f>IF(Info!$O$3="Q1",$BS205,IF(Info!$O$3="Q2",$BT205,IF(Info!$O$3="Q3",$BU205,$BV205)))</f>
        <v>0.10923521989533438</v>
      </c>
      <c r="CA205" s="225"/>
    </row>
    <row r="206" spans="1:79" ht="13.95" customHeight="1" x14ac:dyDescent="0.3">
      <c r="A206" s="223"/>
      <c r="B206" s="78" t="s">
        <v>103</v>
      </c>
      <c r="C206" s="225"/>
      <c r="D206" s="227">
        <f t="shared" ref="D206:AI206" si="312">(IF(D$73=0,0,D131/D$74))</f>
        <v>0</v>
      </c>
      <c r="E206" s="228">
        <f t="shared" si="312"/>
        <v>0</v>
      </c>
      <c r="F206" s="228">
        <f t="shared" si="312"/>
        <v>0</v>
      </c>
      <c r="G206" s="228">
        <f t="shared" si="312"/>
        <v>0</v>
      </c>
      <c r="H206" s="228">
        <f t="shared" si="312"/>
        <v>0</v>
      </c>
      <c r="I206" s="228">
        <f t="shared" si="312"/>
        <v>0</v>
      </c>
      <c r="J206" s="228">
        <f t="shared" si="312"/>
        <v>0</v>
      </c>
      <c r="K206" s="228">
        <f t="shared" si="312"/>
        <v>0</v>
      </c>
      <c r="L206" s="228">
        <f t="shared" si="312"/>
        <v>0</v>
      </c>
      <c r="M206" s="228">
        <f t="shared" si="312"/>
        <v>0</v>
      </c>
      <c r="N206" s="228">
        <f t="shared" si="312"/>
        <v>0</v>
      </c>
      <c r="O206" s="228">
        <f t="shared" si="312"/>
        <v>0</v>
      </c>
      <c r="P206" s="228">
        <f t="shared" si="312"/>
        <v>0</v>
      </c>
      <c r="Q206" s="775">
        <f t="shared" si="312"/>
        <v>0</v>
      </c>
      <c r="R206" s="228">
        <f t="shared" si="312"/>
        <v>0</v>
      </c>
      <c r="S206" s="228">
        <f t="shared" si="312"/>
        <v>0</v>
      </c>
      <c r="T206" s="228">
        <f t="shared" si="312"/>
        <v>0</v>
      </c>
      <c r="U206" s="228">
        <f t="shared" si="312"/>
        <v>0</v>
      </c>
      <c r="V206" s="228">
        <f t="shared" si="312"/>
        <v>0</v>
      </c>
      <c r="W206" s="228">
        <f t="shared" si="312"/>
        <v>0</v>
      </c>
      <c r="X206" s="228">
        <f t="shared" si="312"/>
        <v>0</v>
      </c>
      <c r="Y206" s="228">
        <f t="shared" si="312"/>
        <v>0</v>
      </c>
      <c r="Z206" s="228">
        <f t="shared" si="312"/>
        <v>0</v>
      </c>
      <c r="AA206" s="228">
        <f t="shared" si="312"/>
        <v>0</v>
      </c>
      <c r="AB206" s="228">
        <f t="shared" si="312"/>
        <v>0</v>
      </c>
      <c r="AC206" s="228">
        <f t="shared" si="312"/>
        <v>0</v>
      </c>
      <c r="AD206" s="228">
        <f t="shared" si="312"/>
        <v>0</v>
      </c>
      <c r="AE206" s="228">
        <f t="shared" si="312"/>
        <v>0</v>
      </c>
      <c r="AF206" s="228">
        <f t="shared" si="312"/>
        <v>0</v>
      </c>
      <c r="AG206" s="228">
        <f t="shared" si="312"/>
        <v>0</v>
      </c>
      <c r="AH206" s="228">
        <f t="shared" si="312"/>
        <v>0</v>
      </c>
      <c r="AI206" s="228">
        <f t="shared" si="312"/>
        <v>0</v>
      </c>
      <c r="AJ206" s="228">
        <f t="shared" ref="AJ206:BD206" si="313">(IF(AJ$73=0,0,AJ131/AJ$74))</f>
        <v>0</v>
      </c>
      <c r="AK206" s="228">
        <f t="shared" si="313"/>
        <v>0</v>
      </c>
      <c r="AL206" s="228">
        <f t="shared" si="313"/>
        <v>0</v>
      </c>
      <c r="AM206" s="228">
        <f t="shared" si="313"/>
        <v>0</v>
      </c>
      <c r="AN206" s="228">
        <f t="shared" si="313"/>
        <v>0</v>
      </c>
      <c r="AO206" s="228">
        <f t="shared" si="313"/>
        <v>0</v>
      </c>
      <c r="AP206" s="228">
        <f t="shared" si="313"/>
        <v>0</v>
      </c>
      <c r="AQ206" s="228">
        <f t="shared" si="313"/>
        <v>0</v>
      </c>
      <c r="AR206" s="228">
        <f t="shared" si="313"/>
        <v>0</v>
      </c>
      <c r="AS206" s="228">
        <f t="shared" si="313"/>
        <v>0</v>
      </c>
      <c r="AT206" s="228">
        <f t="shared" si="313"/>
        <v>0</v>
      </c>
      <c r="AU206" s="228">
        <f t="shared" si="313"/>
        <v>0</v>
      </c>
      <c r="AV206" s="228">
        <f t="shared" si="313"/>
        <v>0</v>
      </c>
      <c r="AW206" s="228">
        <f t="shared" si="313"/>
        <v>0</v>
      </c>
      <c r="AX206" s="228">
        <f t="shared" si="313"/>
        <v>0</v>
      </c>
      <c r="AY206" s="228">
        <f t="shared" si="313"/>
        <v>0</v>
      </c>
      <c r="AZ206" s="228">
        <f t="shared" si="313"/>
        <v>0</v>
      </c>
      <c r="BA206" s="228">
        <f t="shared" si="313"/>
        <v>0</v>
      </c>
      <c r="BB206" s="228">
        <f t="shared" si="313"/>
        <v>0</v>
      </c>
      <c r="BC206" s="228">
        <f t="shared" si="313"/>
        <v>0</v>
      </c>
      <c r="BD206" s="228">
        <f t="shared" si="313"/>
        <v>0</v>
      </c>
      <c r="BE206" s="226"/>
      <c r="BF206" s="229">
        <f t="shared" ref="BF206:BX206" si="314">(IF(BF$73=0,0,BF131/BF$74))</f>
        <v>0</v>
      </c>
      <c r="BG206" s="228">
        <f t="shared" si="314"/>
        <v>0</v>
      </c>
      <c r="BH206" s="228">
        <f t="shared" si="314"/>
        <v>0</v>
      </c>
      <c r="BI206" s="228">
        <f t="shared" si="314"/>
        <v>0</v>
      </c>
      <c r="BJ206" s="228">
        <f t="shared" si="314"/>
        <v>0</v>
      </c>
      <c r="BK206" s="228">
        <f t="shared" si="314"/>
        <v>0</v>
      </c>
      <c r="BL206" s="228">
        <f t="shared" si="314"/>
        <v>0</v>
      </c>
      <c r="BM206" s="228">
        <f t="shared" si="314"/>
        <v>0</v>
      </c>
      <c r="BN206" s="228">
        <f t="shared" si="314"/>
        <v>0</v>
      </c>
      <c r="BO206" s="228">
        <f t="shared" si="314"/>
        <v>0</v>
      </c>
      <c r="BP206" s="228">
        <f t="shared" si="314"/>
        <v>0</v>
      </c>
      <c r="BQ206" s="228">
        <f t="shared" si="314"/>
        <v>0</v>
      </c>
      <c r="BR206" s="228">
        <f t="shared" si="314"/>
        <v>0</v>
      </c>
      <c r="BS206" s="228">
        <f t="shared" si="314"/>
        <v>0</v>
      </c>
      <c r="BT206" s="228">
        <f t="shared" si="314"/>
        <v>0</v>
      </c>
      <c r="BU206" s="228">
        <f t="shared" si="314"/>
        <v>0</v>
      </c>
      <c r="BV206" s="228">
        <f t="shared" si="314"/>
        <v>0</v>
      </c>
      <c r="BW206" s="228">
        <f t="shared" si="314"/>
        <v>0</v>
      </c>
      <c r="BX206" s="228">
        <f t="shared" si="314"/>
        <v>0</v>
      </c>
      <c r="BY206" s="228">
        <f>IF(Info!$O$3="Q1",$BS206,IF(Info!$O$3="Q2",$BS206+$BT206,IF(Info!$O$3="Q3",$BS206+$BT206+$BU206,$BR206)))</f>
        <v>0</v>
      </c>
      <c r="BZ206" s="228">
        <f>IF(Info!$O$3="Q1",$BS206,IF(Info!$O$3="Q2",$BT206,IF(Info!$O$3="Q3",$BU206,$BV206)))</f>
        <v>0</v>
      </c>
      <c r="CA206" s="225"/>
    </row>
    <row r="207" spans="1:79" ht="13.95" customHeight="1" x14ac:dyDescent="0.3">
      <c r="A207" s="223"/>
      <c r="B207" s="78" t="s">
        <v>105</v>
      </c>
      <c r="C207" s="225"/>
      <c r="D207" s="227">
        <f t="shared" ref="D207:AI207" si="315">(IF(D$73=0,0,D132/D$74))</f>
        <v>0</v>
      </c>
      <c r="E207" s="228">
        <f t="shared" si="315"/>
        <v>0</v>
      </c>
      <c r="F207" s="228">
        <f t="shared" si="315"/>
        <v>0</v>
      </c>
      <c r="G207" s="228">
        <f t="shared" si="315"/>
        <v>0</v>
      </c>
      <c r="H207" s="228">
        <f t="shared" si="315"/>
        <v>0</v>
      </c>
      <c r="I207" s="228">
        <f t="shared" si="315"/>
        <v>0</v>
      </c>
      <c r="J207" s="228">
        <f t="shared" si="315"/>
        <v>0</v>
      </c>
      <c r="K207" s="228">
        <f t="shared" si="315"/>
        <v>0</v>
      </c>
      <c r="L207" s="228">
        <f t="shared" si="315"/>
        <v>0</v>
      </c>
      <c r="M207" s="228">
        <f t="shared" si="315"/>
        <v>0</v>
      </c>
      <c r="N207" s="228">
        <f t="shared" si="315"/>
        <v>0</v>
      </c>
      <c r="O207" s="228">
        <f t="shared" si="315"/>
        <v>0</v>
      </c>
      <c r="P207" s="228">
        <f t="shared" si="315"/>
        <v>0</v>
      </c>
      <c r="Q207" s="775">
        <f t="shared" si="315"/>
        <v>0</v>
      </c>
      <c r="R207" s="228">
        <f t="shared" si="315"/>
        <v>0</v>
      </c>
      <c r="S207" s="228">
        <f t="shared" si="315"/>
        <v>0</v>
      </c>
      <c r="T207" s="228">
        <f t="shared" si="315"/>
        <v>0</v>
      </c>
      <c r="U207" s="228">
        <f t="shared" si="315"/>
        <v>0</v>
      </c>
      <c r="V207" s="228">
        <f t="shared" si="315"/>
        <v>0</v>
      </c>
      <c r="W207" s="228">
        <f t="shared" si="315"/>
        <v>0</v>
      </c>
      <c r="X207" s="228">
        <f t="shared" si="315"/>
        <v>0</v>
      </c>
      <c r="Y207" s="228">
        <f t="shared" si="315"/>
        <v>0</v>
      </c>
      <c r="Z207" s="228">
        <f t="shared" si="315"/>
        <v>0</v>
      </c>
      <c r="AA207" s="228">
        <f t="shared" si="315"/>
        <v>0</v>
      </c>
      <c r="AB207" s="228">
        <f t="shared" si="315"/>
        <v>0</v>
      </c>
      <c r="AC207" s="228">
        <f t="shared" si="315"/>
        <v>0</v>
      </c>
      <c r="AD207" s="228">
        <f t="shared" si="315"/>
        <v>0</v>
      </c>
      <c r="AE207" s="228">
        <f t="shared" si="315"/>
        <v>0</v>
      </c>
      <c r="AF207" s="228">
        <f t="shared" si="315"/>
        <v>0</v>
      </c>
      <c r="AG207" s="228">
        <f t="shared" si="315"/>
        <v>0</v>
      </c>
      <c r="AH207" s="228">
        <f t="shared" si="315"/>
        <v>0</v>
      </c>
      <c r="AI207" s="228">
        <f t="shared" si="315"/>
        <v>0</v>
      </c>
      <c r="AJ207" s="228">
        <f t="shared" ref="AJ207:BD207" si="316">(IF(AJ$73=0,0,AJ132/AJ$74))</f>
        <v>0</v>
      </c>
      <c r="AK207" s="228">
        <f t="shared" si="316"/>
        <v>0</v>
      </c>
      <c r="AL207" s="228">
        <f t="shared" si="316"/>
        <v>0</v>
      </c>
      <c r="AM207" s="228">
        <f t="shared" si="316"/>
        <v>0</v>
      </c>
      <c r="AN207" s="228">
        <f t="shared" si="316"/>
        <v>0</v>
      </c>
      <c r="AO207" s="228">
        <f t="shared" si="316"/>
        <v>0</v>
      </c>
      <c r="AP207" s="228">
        <f t="shared" si="316"/>
        <v>0</v>
      </c>
      <c r="AQ207" s="228">
        <f t="shared" si="316"/>
        <v>0</v>
      </c>
      <c r="AR207" s="228">
        <f t="shared" si="316"/>
        <v>0</v>
      </c>
      <c r="AS207" s="228">
        <f t="shared" si="316"/>
        <v>0</v>
      </c>
      <c r="AT207" s="228">
        <f t="shared" si="316"/>
        <v>0</v>
      </c>
      <c r="AU207" s="228">
        <f t="shared" si="316"/>
        <v>0</v>
      </c>
      <c r="AV207" s="228">
        <f t="shared" si="316"/>
        <v>0</v>
      </c>
      <c r="AW207" s="228">
        <f t="shared" si="316"/>
        <v>0</v>
      </c>
      <c r="AX207" s="228">
        <f t="shared" si="316"/>
        <v>0</v>
      </c>
      <c r="AY207" s="228">
        <f t="shared" si="316"/>
        <v>0</v>
      </c>
      <c r="AZ207" s="228">
        <f t="shared" si="316"/>
        <v>0</v>
      </c>
      <c r="BA207" s="228">
        <f t="shared" si="316"/>
        <v>0</v>
      </c>
      <c r="BB207" s="228">
        <f t="shared" si="316"/>
        <v>0</v>
      </c>
      <c r="BC207" s="228">
        <f t="shared" si="316"/>
        <v>0</v>
      </c>
      <c r="BD207" s="228">
        <f t="shared" si="316"/>
        <v>0</v>
      </c>
      <c r="BE207" s="226"/>
      <c r="BF207" s="229">
        <f t="shared" ref="BF207:BX207" si="317">(IF(BF$73=0,0,BF132/BF$74))</f>
        <v>0</v>
      </c>
      <c r="BG207" s="228">
        <f t="shared" si="317"/>
        <v>0</v>
      </c>
      <c r="BH207" s="228">
        <f t="shared" si="317"/>
        <v>0</v>
      </c>
      <c r="BI207" s="228">
        <f t="shared" si="317"/>
        <v>0</v>
      </c>
      <c r="BJ207" s="228">
        <f t="shared" si="317"/>
        <v>0</v>
      </c>
      <c r="BK207" s="228">
        <f t="shared" si="317"/>
        <v>0</v>
      </c>
      <c r="BL207" s="228">
        <f t="shared" si="317"/>
        <v>0</v>
      </c>
      <c r="BM207" s="228">
        <f t="shared" si="317"/>
        <v>0</v>
      </c>
      <c r="BN207" s="228">
        <f t="shared" si="317"/>
        <v>0</v>
      </c>
      <c r="BO207" s="228">
        <f t="shared" si="317"/>
        <v>0</v>
      </c>
      <c r="BP207" s="228">
        <f t="shared" si="317"/>
        <v>0</v>
      </c>
      <c r="BQ207" s="228">
        <f t="shared" si="317"/>
        <v>0</v>
      </c>
      <c r="BR207" s="228">
        <f t="shared" si="317"/>
        <v>0</v>
      </c>
      <c r="BS207" s="228">
        <f t="shared" si="317"/>
        <v>0</v>
      </c>
      <c r="BT207" s="228">
        <f t="shared" si="317"/>
        <v>0</v>
      </c>
      <c r="BU207" s="228">
        <f t="shared" si="317"/>
        <v>0</v>
      </c>
      <c r="BV207" s="228">
        <f t="shared" si="317"/>
        <v>0</v>
      </c>
      <c r="BW207" s="228">
        <f t="shared" si="317"/>
        <v>0</v>
      </c>
      <c r="BX207" s="228">
        <f t="shared" si="317"/>
        <v>0</v>
      </c>
      <c r="BY207" s="228">
        <f>IF(Info!$O$3="Q1",$BS207,IF(Info!$O$3="Q2",$BS207+$BT207,IF(Info!$O$3="Q3",$BS207+$BT207+$BU207,$BR207)))</f>
        <v>0</v>
      </c>
      <c r="BZ207" s="228">
        <f>IF(Info!$O$3="Q1",$BS207,IF(Info!$O$3="Q2",$BT207,IF(Info!$O$3="Q3",$BU207,$BV207)))</f>
        <v>0</v>
      </c>
      <c r="CA207" s="225"/>
    </row>
    <row r="208" spans="1:79" ht="13.95" customHeight="1" x14ac:dyDescent="0.3">
      <c r="A208" s="241"/>
      <c r="B208" s="160" t="s">
        <v>376</v>
      </c>
      <c r="C208" s="225"/>
      <c r="D208" s="238">
        <f t="shared" ref="D208:AI208" si="318">(IF(D$73=0,0,D133/D$74))</f>
        <v>0.50269652308790302</v>
      </c>
      <c r="E208" s="238">
        <f t="shared" si="318"/>
        <v>0.4547583683961901</v>
      </c>
      <c r="F208" s="238">
        <f t="shared" si="318"/>
        <v>0.71688845401174162</v>
      </c>
      <c r="G208" s="238">
        <f t="shared" si="318"/>
        <v>0.56848387052474003</v>
      </c>
      <c r="H208" s="238">
        <f t="shared" si="318"/>
        <v>0.39729816108722354</v>
      </c>
      <c r="I208" s="238">
        <f t="shared" si="318"/>
        <v>0.42473939804619126</v>
      </c>
      <c r="J208" s="238">
        <f t="shared" si="318"/>
        <v>0.45225232989277486</v>
      </c>
      <c r="K208" s="238">
        <f t="shared" si="318"/>
        <v>0.62787480974654208</v>
      </c>
      <c r="L208" s="238">
        <f t="shared" si="318"/>
        <v>0.64285097709082051</v>
      </c>
      <c r="M208" s="238">
        <f t="shared" si="318"/>
        <v>0.32914130239676515</v>
      </c>
      <c r="N208" s="238">
        <f t="shared" si="318"/>
        <v>0.27029493545183708</v>
      </c>
      <c r="O208" s="238">
        <f t="shared" si="318"/>
        <v>0.47752236162928069</v>
      </c>
      <c r="P208" s="238">
        <f t="shared" si="318"/>
        <v>0.55140964240607493</v>
      </c>
      <c r="Q208" s="777">
        <f t="shared" si="318"/>
        <v>0.48414352019121187</v>
      </c>
      <c r="R208" s="238">
        <f t="shared" si="318"/>
        <v>0.37040894446834638</v>
      </c>
      <c r="S208" s="238">
        <f t="shared" si="318"/>
        <v>0.44123185821284538</v>
      </c>
      <c r="T208" s="238">
        <f t="shared" si="318"/>
        <v>0.51182621447839272</v>
      </c>
      <c r="U208" s="238">
        <f t="shared" si="318"/>
        <v>0.68546491109925278</v>
      </c>
      <c r="V208" s="238">
        <f t="shared" si="318"/>
        <v>0.76182742730017472</v>
      </c>
      <c r="W208" s="238">
        <f t="shared" si="318"/>
        <v>0.46579353898469755</v>
      </c>
      <c r="X208" s="238">
        <f t="shared" si="318"/>
        <v>0.50674150177574828</v>
      </c>
      <c r="Y208" s="238">
        <f t="shared" si="318"/>
        <v>0.61777406090657583</v>
      </c>
      <c r="Z208" s="238">
        <f t="shared" si="318"/>
        <v>0.99485993091323943</v>
      </c>
      <c r="AA208" s="238">
        <f t="shared" si="318"/>
        <v>0.71908998215651276</v>
      </c>
      <c r="AB208" s="238">
        <f t="shared" si="318"/>
        <v>0.50346097182054161</v>
      </c>
      <c r="AC208" s="238">
        <f t="shared" si="318"/>
        <v>0.61962466558599871</v>
      </c>
      <c r="AD208" s="238">
        <f t="shared" si="318"/>
        <v>0.85756758194572169</v>
      </c>
      <c r="AE208" s="238">
        <f t="shared" si="318"/>
        <v>0.53848505004159275</v>
      </c>
      <c r="AF208" s="238">
        <f t="shared" si="318"/>
        <v>0.46107211895910766</v>
      </c>
      <c r="AG208" s="238">
        <f t="shared" si="318"/>
        <v>0.37043306851442559</v>
      </c>
      <c r="AH208" s="238">
        <f t="shared" si="318"/>
        <v>0.35963895877045549</v>
      </c>
      <c r="AI208" s="238">
        <f t="shared" si="318"/>
        <v>0.50174106815539476</v>
      </c>
      <c r="AJ208" s="238">
        <f t="shared" ref="AJ208:BD208" si="319">(IF(AJ$73=0,0,AJ133/AJ$74))</f>
        <v>0.59754974880013478</v>
      </c>
      <c r="AK208" s="238">
        <f t="shared" si="319"/>
        <v>0.84982503293106426</v>
      </c>
      <c r="AL208" s="238">
        <f t="shared" si="319"/>
        <v>0.52826483420292658</v>
      </c>
      <c r="AM208" s="238">
        <f t="shared" si="319"/>
        <v>0.30998807818908442</v>
      </c>
      <c r="AN208" s="238">
        <f t="shared" si="319"/>
        <v>0.30894335674787038</v>
      </c>
      <c r="AO208" s="238">
        <f t="shared" si="319"/>
        <v>0.31918615872787121</v>
      </c>
      <c r="AP208" s="238">
        <f t="shared" si="319"/>
        <v>0.41396891938800034</v>
      </c>
      <c r="AQ208" s="238">
        <f t="shared" si="319"/>
        <v>0</v>
      </c>
      <c r="AR208" s="238">
        <f t="shared" si="319"/>
        <v>0</v>
      </c>
      <c r="AS208" s="238">
        <f t="shared" si="319"/>
        <v>0</v>
      </c>
      <c r="AT208" s="238">
        <f t="shared" si="319"/>
        <v>0</v>
      </c>
      <c r="AU208" s="238">
        <f t="shared" si="319"/>
        <v>0</v>
      </c>
      <c r="AV208" s="238">
        <f t="shared" si="319"/>
        <v>0</v>
      </c>
      <c r="AW208" s="238">
        <f t="shared" si="319"/>
        <v>0</v>
      </c>
      <c r="AX208" s="238">
        <f t="shared" si="319"/>
        <v>0</v>
      </c>
      <c r="AY208" s="238">
        <f t="shared" si="319"/>
        <v>0</v>
      </c>
      <c r="AZ208" s="238">
        <f t="shared" si="319"/>
        <v>0</v>
      </c>
      <c r="BA208" s="238">
        <f t="shared" si="319"/>
        <v>0</v>
      </c>
      <c r="BB208" s="238">
        <f t="shared" si="319"/>
        <v>0</v>
      </c>
      <c r="BC208" s="238">
        <f t="shared" si="319"/>
        <v>0</v>
      </c>
      <c r="BD208" s="238">
        <f t="shared" si="319"/>
        <v>0</v>
      </c>
      <c r="BE208" s="226"/>
      <c r="BF208" s="239">
        <f t="shared" ref="BF208:BX208" si="320">(IF(BF$73=0,0,BF133/BF$74))</f>
        <v>0.50826222684703426</v>
      </c>
      <c r="BG208" s="238">
        <f t="shared" si="320"/>
        <v>0.51855221011067576</v>
      </c>
      <c r="BH208" s="238">
        <f t="shared" si="320"/>
        <v>0.3933585065175243</v>
      </c>
      <c r="BI208" s="238">
        <f t="shared" si="320"/>
        <v>0.4773980088898811</v>
      </c>
      <c r="BJ208" s="238">
        <f t="shared" si="320"/>
        <v>0.56724596980895214</v>
      </c>
      <c r="BK208" s="238">
        <f t="shared" si="320"/>
        <v>0.69812574474640576</v>
      </c>
      <c r="BL208" s="238">
        <f t="shared" si="320"/>
        <v>0.42078557605925465</v>
      </c>
      <c r="BM208" s="238">
        <f t="shared" si="320"/>
        <v>0.59380100508118794</v>
      </c>
      <c r="BN208" s="238">
        <f t="shared" si="320"/>
        <v>0.33301757607977706</v>
      </c>
      <c r="BO208" s="238">
        <f t="shared" si="320"/>
        <v>0</v>
      </c>
      <c r="BP208" s="238">
        <f t="shared" si="320"/>
        <v>0</v>
      </c>
      <c r="BQ208" s="238">
        <f t="shared" si="320"/>
        <v>0</v>
      </c>
      <c r="BR208" s="238">
        <f t="shared" si="320"/>
        <v>0.50269652308790314</v>
      </c>
      <c r="BS208" s="238">
        <f t="shared" si="320"/>
        <v>0.46590458455439204</v>
      </c>
      <c r="BT208" s="238">
        <f t="shared" si="320"/>
        <v>0.58820768749565577</v>
      </c>
      <c r="BU208" s="238">
        <f t="shared" si="320"/>
        <v>0.44254388918604165</v>
      </c>
      <c r="BV208" s="238">
        <f t="shared" si="320"/>
        <v>0</v>
      </c>
      <c r="BW208" s="238">
        <f t="shared" si="320"/>
        <v>0.52600533577729258</v>
      </c>
      <c r="BX208" s="238">
        <f t="shared" si="320"/>
        <v>0.44254388918604165</v>
      </c>
      <c r="BY208" s="238">
        <f>IF(Info!$O$3="Q1",$BS208,IF(Info!$O$3="Q2",$BS208+$BT208,IF(Info!$O$3="Q3",$BS208+$BT208+$BU208,$BR208)))</f>
        <v>0.46590458455439204</v>
      </c>
      <c r="BZ208" s="238">
        <f>IF(Info!$O$3="Q1",$BS208,IF(Info!$O$3="Q2",$BT208,IF(Info!$O$3="Q3",$BU208,$BV208)))</f>
        <v>0.46590458455439204</v>
      </c>
      <c r="CA208" s="225"/>
    </row>
    <row r="209" spans="1:79" ht="13.95" customHeight="1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776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3.95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779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13.95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ht="13.95" customHeight="1" x14ac:dyDescent="0.3">
      <c r="A212" s="248"/>
      <c r="B212" s="160" t="s">
        <v>338</v>
      </c>
      <c r="C212" s="250"/>
      <c r="D212" s="161">
        <f>SUM(E212:BD212)</f>
        <v>-58036.56</v>
      </c>
      <c r="E212" s="77">
        <f t="shared" ref="E212:AJ212" si="321">IF(E$73=0,0,E73-E302)</f>
        <v>3102.7000000000007</v>
      </c>
      <c r="F212" s="77">
        <f t="shared" si="321"/>
        <v>-1925.6999999999998</v>
      </c>
      <c r="G212" s="77">
        <f t="shared" si="321"/>
        <v>481.70000000000073</v>
      </c>
      <c r="H212" s="77">
        <f t="shared" si="321"/>
        <v>-1080.7999999999993</v>
      </c>
      <c r="I212" s="77">
        <f t="shared" si="321"/>
        <v>-374.60000000000036</v>
      </c>
      <c r="J212" s="77">
        <f t="shared" si="321"/>
        <v>579</v>
      </c>
      <c r="K212" s="77">
        <f t="shared" si="321"/>
        <v>-1312.2200000000003</v>
      </c>
      <c r="L212" s="77">
        <f t="shared" si="321"/>
        <v>-979.67000000000007</v>
      </c>
      <c r="M212" s="77">
        <f t="shared" si="321"/>
        <v>-1914.8999999999996</v>
      </c>
      <c r="N212" s="77">
        <f t="shared" si="321"/>
        <v>889.60000000000036</v>
      </c>
      <c r="O212" s="77">
        <f t="shared" si="321"/>
        <v>-2704.0200000000004</v>
      </c>
      <c r="P212" s="77">
        <f t="shared" si="321"/>
        <v>-2681.66</v>
      </c>
      <c r="Q212" s="771">
        <f t="shared" si="321"/>
        <v>-2103.7999999999993</v>
      </c>
      <c r="R212" s="77">
        <f t="shared" si="321"/>
        <v>-1545.4699999999993</v>
      </c>
      <c r="S212" s="77">
        <f t="shared" si="321"/>
        <v>-2387.75</v>
      </c>
      <c r="T212" s="77">
        <f t="shared" si="321"/>
        <v>-1144.5700000000006</v>
      </c>
      <c r="U212" s="77">
        <f t="shared" si="321"/>
        <v>-2434.4700000000003</v>
      </c>
      <c r="V212" s="77">
        <f t="shared" si="321"/>
        <v>-3007</v>
      </c>
      <c r="W212" s="77">
        <f t="shared" si="321"/>
        <v>-707.5</v>
      </c>
      <c r="X212" s="77">
        <f t="shared" si="321"/>
        <v>-539.19999999999891</v>
      </c>
      <c r="Y212" s="77">
        <f t="shared" si="321"/>
        <v>-1739.5900000000001</v>
      </c>
      <c r="Z212" s="77">
        <f t="shared" si="321"/>
        <v>-1428.87</v>
      </c>
      <c r="AA212" s="77">
        <f t="shared" si="321"/>
        <v>-754</v>
      </c>
      <c r="AB212" s="77">
        <f t="shared" si="321"/>
        <v>-1793.6100000000006</v>
      </c>
      <c r="AC212" s="77">
        <f t="shared" si="321"/>
        <v>105.47999999999956</v>
      </c>
      <c r="AD212" s="77">
        <f t="shared" si="321"/>
        <v>-2420.9500000000007</v>
      </c>
      <c r="AE212" s="77">
        <f t="shared" si="321"/>
        <v>-3241.79</v>
      </c>
      <c r="AF212" s="77">
        <f t="shared" si="321"/>
        <v>-2274.9999999999991</v>
      </c>
      <c r="AG212" s="77">
        <f t="shared" si="321"/>
        <v>-4429.5</v>
      </c>
      <c r="AH212" s="77">
        <f t="shared" si="321"/>
        <v>-2878.2699999999986</v>
      </c>
      <c r="AI212" s="77">
        <f t="shared" si="321"/>
        <v>-1362.1599999999999</v>
      </c>
      <c r="AJ212" s="77">
        <f t="shared" si="321"/>
        <v>-1586.7799999999997</v>
      </c>
      <c r="AK212" s="77">
        <f t="shared" ref="AK212:BD212" si="322">IF(AK$73=0,0,AK73-AK302)</f>
        <v>-3490.58</v>
      </c>
      <c r="AL212" s="77">
        <f t="shared" si="322"/>
        <v>-1245.6499999999996</v>
      </c>
      <c r="AM212" s="77">
        <f t="shared" si="322"/>
        <v>-2997.8599999999997</v>
      </c>
      <c r="AN212" s="77">
        <f t="shared" si="322"/>
        <v>-1470.8000000000011</v>
      </c>
      <c r="AO212" s="77">
        <f t="shared" si="322"/>
        <v>-1228.46</v>
      </c>
      <c r="AP212" s="77">
        <f t="shared" si="322"/>
        <v>-2007.8400000000001</v>
      </c>
      <c r="AQ212" s="77">
        <f t="shared" si="322"/>
        <v>0</v>
      </c>
      <c r="AR212" s="77">
        <f t="shared" si="322"/>
        <v>0</v>
      </c>
      <c r="AS212" s="77">
        <f t="shared" si="322"/>
        <v>0</v>
      </c>
      <c r="AT212" s="77">
        <f t="shared" si="322"/>
        <v>0</v>
      </c>
      <c r="AU212" s="77">
        <f t="shared" si="322"/>
        <v>0</v>
      </c>
      <c r="AV212" s="77">
        <f t="shared" si="322"/>
        <v>0</v>
      </c>
      <c r="AW212" s="77">
        <f t="shared" si="322"/>
        <v>0</v>
      </c>
      <c r="AX212" s="77">
        <f t="shared" si="322"/>
        <v>0</v>
      </c>
      <c r="AY212" s="77">
        <f t="shared" si="322"/>
        <v>0</v>
      </c>
      <c r="AZ212" s="77">
        <f t="shared" si="322"/>
        <v>0</v>
      </c>
      <c r="BA212" s="77">
        <f t="shared" si="322"/>
        <v>0</v>
      </c>
      <c r="BB212" s="77">
        <f t="shared" si="322"/>
        <v>0</v>
      </c>
      <c r="BC212" s="77">
        <f t="shared" si="322"/>
        <v>0</v>
      </c>
      <c r="BD212" s="77">
        <f t="shared" si="322"/>
        <v>0</v>
      </c>
      <c r="BE212" s="251"/>
      <c r="BF212" s="163">
        <f>SUM(E212:H212)</f>
        <v>577.90000000000236</v>
      </c>
      <c r="BG212" s="77">
        <f>SUM(I212:L212)</f>
        <v>-2087.4900000000007</v>
      </c>
      <c r="BH212" s="77">
        <f>SUM(M212:Q212)</f>
        <v>-8514.7799999999988</v>
      </c>
      <c r="BI212" s="77">
        <f>SUM(R212:U212)</f>
        <v>-7512.26</v>
      </c>
      <c r="BJ212" s="77">
        <f>SUM(V212:Y212)</f>
        <v>-5993.2899999999991</v>
      </c>
      <c r="BK212" s="77">
        <f>SUM(Z212:AD212)</f>
        <v>-6291.9500000000016</v>
      </c>
      <c r="BL212" s="77">
        <f>SUM(AE212:AH212)</f>
        <v>-12824.559999999998</v>
      </c>
      <c r="BM212" s="77">
        <f>SUM(AI212:AL212)</f>
        <v>-7685.1699999999992</v>
      </c>
      <c r="BN212" s="77">
        <f>SUM(AM212:AQ212)</f>
        <v>-7704.9600000000009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-58036.55999999999</v>
      </c>
      <c r="BS212" s="77">
        <f>SUM(BF212:BH212)</f>
        <v>-10024.369999999997</v>
      </c>
      <c r="BT212" s="77">
        <f>SUM(BI212:BK212)</f>
        <v>-19797.5</v>
      </c>
      <c r="BU212" s="77">
        <f>SUM(BL212:BN212)</f>
        <v>-28214.689999999995</v>
      </c>
      <c r="BV212" s="77">
        <f>SUM(BO212:BQ212)</f>
        <v>0</v>
      </c>
      <c r="BW212" s="77">
        <f>SUM(BF212:BK212)</f>
        <v>-29821.87</v>
      </c>
      <c r="BX212" s="77">
        <f>SUM(BL212:BQ212)</f>
        <v>-28214.689999999995</v>
      </c>
      <c r="BY212" s="77">
        <f>IF(Info!$O$3="Q1",$BS212,IF(Info!$O$3="Q2",$BS212+$BT212,IF(Info!$O$3="Q3",$BS212+$BT212+$BU212,$BR212)))</f>
        <v>-10024.369999999997</v>
      </c>
      <c r="BZ212" s="77">
        <f>IF(Info!$O$3="Q1",$BS212,IF(Info!$O$3="Q2",$BT212,IF(Info!$O$3="Q3",$BU212,$BV212)))</f>
        <v>-10024.369999999997</v>
      </c>
      <c r="CA212" s="48"/>
    </row>
    <row r="213" spans="1:79" ht="13.95" customHeight="1" x14ac:dyDescent="0.3">
      <c r="A213" s="248"/>
      <c r="B213" s="160" t="s">
        <v>339</v>
      </c>
      <c r="C213" s="250"/>
      <c r="D213" s="161">
        <f>SUM(E213:BD213)</f>
        <v>-48363.799999999996</v>
      </c>
      <c r="E213" s="77">
        <f t="shared" ref="E213:AJ213" si="323">IF(E$73=0,0,E74-E303)</f>
        <v>2585.5833333333339</v>
      </c>
      <c r="F213" s="77">
        <f t="shared" si="323"/>
        <v>-1604.75</v>
      </c>
      <c r="G213" s="77">
        <f t="shared" si="323"/>
        <v>401.41666666666697</v>
      </c>
      <c r="H213" s="77">
        <f t="shared" si="323"/>
        <v>-900.66666666666606</v>
      </c>
      <c r="I213" s="77">
        <f t="shared" si="323"/>
        <v>-312.16666666666788</v>
      </c>
      <c r="J213" s="77">
        <f t="shared" si="323"/>
        <v>482.5</v>
      </c>
      <c r="K213" s="77">
        <f t="shared" si="323"/>
        <v>-1093.5166666666673</v>
      </c>
      <c r="L213" s="77">
        <f t="shared" si="323"/>
        <v>-816.39166666666642</v>
      </c>
      <c r="M213" s="77">
        <f t="shared" si="323"/>
        <v>-1595.75</v>
      </c>
      <c r="N213" s="77">
        <f t="shared" si="323"/>
        <v>741.33333333333394</v>
      </c>
      <c r="O213" s="77">
        <f t="shared" si="323"/>
        <v>-2253.3500000000004</v>
      </c>
      <c r="P213" s="77">
        <f t="shared" si="323"/>
        <v>-2234.7166666666662</v>
      </c>
      <c r="Q213" s="771">
        <f t="shared" si="323"/>
        <v>-1753.1666666666661</v>
      </c>
      <c r="R213" s="77">
        <f t="shared" si="323"/>
        <v>-1287.8916666666664</v>
      </c>
      <c r="S213" s="77">
        <f t="shared" si="323"/>
        <v>-1989.791666666667</v>
      </c>
      <c r="T213" s="77">
        <f t="shared" si="323"/>
        <v>-953.80833333333339</v>
      </c>
      <c r="U213" s="77">
        <f t="shared" si="323"/>
        <v>-2028.7250000000004</v>
      </c>
      <c r="V213" s="77">
        <f t="shared" si="323"/>
        <v>-2505.833333333333</v>
      </c>
      <c r="W213" s="77">
        <f t="shared" si="323"/>
        <v>-589.58333333333394</v>
      </c>
      <c r="X213" s="77">
        <f t="shared" si="323"/>
        <v>-449.33333333333303</v>
      </c>
      <c r="Y213" s="77">
        <f t="shared" si="323"/>
        <v>-1449.6583333333338</v>
      </c>
      <c r="Z213" s="77">
        <f t="shared" si="323"/>
        <v>-1190.7250000000004</v>
      </c>
      <c r="AA213" s="77">
        <f t="shared" si="323"/>
        <v>-628.33333333333303</v>
      </c>
      <c r="AB213" s="77">
        <f t="shared" si="323"/>
        <v>-1494.6750000000011</v>
      </c>
      <c r="AC213" s="77">
        <f t="shared" si="323"/>
        <v>87.899999999999636</v>
      </c>
      <c r="AD213" s="77">
        <f t="shared" si="323"/>
        <v>-2017.4583333333339</v>
      </c>
      <c r="AE213" s="77">
        <f t="shared" si="323"/>
        <v>-2701.4916666666668</v>
      </c>
      <c r="AF213" s="77">
        <f t="shared" si="323"/>
        <v>-1895.8333333333321</v>
      </c>
      <c r="AG213" s="77">
        <f t="shared" si="323"/>
        <v>-3691.2500000000009</v>
      </c>
      <c r="AH213" s="77">
        <f t="shared" si="323"/>
        <v>-2398.5583333333325</v>
      </c>
      <c r="AI213" s="77">
        <f t="shared" si="323"/>
        <v>-1135.1333333333332</v>
      </c>
      <c r="AJ213" s="77">
        <f t="shared" si="323"/>
        <v>-1322.3166666666666</v>
      </c>
      <c r="AK213" s="77">
        <f t="shared" ref="AK213:BD213" si="324">IF(AK$73=0,0,AK74-AK303)</f>
        <v>-2908.8166666666666</v>
      </c>
      <c r="AL213" s="77">
        <f t="shared" si="324"/>
        <v>-1038.041666666667</v>
      </c>
      <c r="AM213" s="77">
        <f t="shared" si="324"/>
        <v>-2498.2166666666672</v>
      </c>
      <c r="AN213" s="77">
        <f t="shared" si="324"/>
        <v>-1225.6666666666679</v>
      </c>
      <c r="AO213" s="77">
        <f t="shared" si="324"/>
        <v>-1023.7166666666662</v>
      </c>
      <c r="AP213" s="77">
        <f t="shared" si="324"/>
        <v>-1673.1999999999998</v>
      </c>
      <c r="AQ213" s="77">
        <f t="shared" si="324"/>
        <v>0</v>
      </c>
      <c r="AR213" s="77">
        <f t="shared" si="324"/>
        <v>0</v>
      </c>
      <c r="AS213" s="77">
        <f t="shared" si="324"/>
        <v>0</v>
      </c>
      <c r="AT213" s="77">
        <f t="shared" si="324"/>
        <v>0</v>
      </c>
      <c r="AU213" s="77">
        <f t="shared" si="324"/>
        <v>0</v>
      </c>
      <c r="AV213" s="77">
        <f t="shared" si="324"/>
        <v>0</v>
      </c>
      <c r="AW213" s="77">
        <f t="shared" si="324"/>
        <v>0</v>
      </c>
      <c r="AX213" s="77">
        <f t="shared" si="324"/>
        <v>0</v>
      </c>
      <c r="AY213" s="77">
        <f t="shared" si="324"/>
        <v>0</v>
      </c>
      <c r="AZ213" s="77">
        <f t="shared" si="324"/>
        <v>0</v>
      </c>
      <c r="BA213" s="77">
        <f t="shared" si="324"/>
        <v>0</v>
      </c>
      <c r="BB213" s="77">
        <f t="shared" si="324"/>
        <v>0</v>
      </c>
      <c r="BC213" s="77">
        <f t="shared" si="324"/>
        <v>0</v>
      </c>
      <c r="BD213" s="77">
        <f t="shared" si="324"/>
        <v>0</v>
      </c>
      <c r="BE213" s="251"/>
      <c r="BF213" s="163">
        <f>SUM(E213:H213)</f>
        <v>481.58333333333485</v>
      </c>
      <c r="BG213" s="77">
        <f>SUM(I213:L213)</f>
        <v>-1739.5750000000016</v>
      </c>
      <c r="BH213" s="77">
        <f>SUM(M213:Q213)</f>
        <v>-7095.6499999999987</v>
      </c>
      <c r="BI213" s="77">
        <f>SUM(R213:U213)</f>
        <v>-6260.2166666666672</v>
      </c>
      <c r="BJ213" s="77">
        <f>SUM(V213:Y213)</f>
        <v>-4994.4083333333338</v>
      </c>
      <c r="BK213" s="77">
        <f>SUM(Z213:AD213)</f>
        <v>-5243.2916666666688</v>
      </c>
      <c r="BL213" s="77">
        <f>SUM(AE213:AH213)</f>
        <v>-10687.133333333333</v>
      </c>
      <c r="BM213" s="77">
        <f>SUM(AI213:AL213)</f>
        <v>-6404.3083333333334</v>
      </c>
      <c r="BN213" s="77">
        <f>SUM(AM213:AQ213)</f>
        <v>-6420.8000000000011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-48363.8</v>
      </c>
      <c r="BS213" s="77">
        <f>SUM(BF213:BH213)</f>
        <v>-8353.6416666666664</v>
      </c>
      <c r="BT213" s="77">
        <f>SUM(BI213:BK213)</f>
        <v>-16497.916666666668</v>
      </c>
      <c r="BU213" s="77">
        <f>SUM(BL213:BN213)</f>
        <v>-23512.241666666669</v>
      </c>
      <c r="BV213" s="77">
        <f>SUM(BO213:BQ213)</f>
        <v>0</v>
      </c>
      <c r="BW213" s="77">
        <f>SUM(BF213:BK213)</f>
        <v>-24851.558333333334</v>
      </c>
      <c r="BX213" s="77">
        <f>SUM(BL213:BQ213)</f>
        <v>-23512.241666666669</v>
      </c>
      <c r="BY213" s="77">
        <f>IF(Info!$O$3="Q1",$BS213,IF(Info!$O$3="Q2",$BS213+$BT213,IF(Info!$O$3="Q3",$BS213+$BT213+$BU213,$BR213)))</f>
        <v>-8353.6416666666664</v>
      </c>
      <c r="BZ213" s="77">
        <f>IF(Info!$O$3="Q1",$BS213,IF(Info!$O$3="Q2",$BT213,IF(Info!$O$3="Q3",$BU213,$BV213)))</f>
        <v>-8353.6416666666664</v>
      </c>
      <c r="CA213" s="48"/>
    </row>
    <row r="214" spans="1:79" ht="13.95" customHeight="1" x14ac:dyDescent="0.3">
      <c r="A214" s="248"/>
      <c r="B214" s="78"/>
      <c r="C214" s="250"/>
      <c r="D214" s="161">
        <f>SUM(E214:BD214)</f>
        <v>0</v>
      </c>
      <c r="E214" s="77">
        <f t="shared" ref="E214:AJ214" si="325">IF(E$73=0,0,E75-E304)</f>
        <v>0</v>
      </c>
      <c r="F214" s="77">
        <f t="shared" si="325"/>
        <v>0</v>
      </c>
      <c r="G214" s="77">
        <f t="shared" si="325"/>
        <v>0</v>
      </c>
      <c r="H214" s="77">
        <f t="shared" si="325"/>
        <v>0</v>
      </c>
      <c r="I214" s="77">
        <f t="shared" si="325"/>
        <v>0</v>
      </c>
      <c r="J214" s="77">
        <f t="shared" si="325"/>
        <v>0</v>
      </c>
      <c r="K214" s="77">
        <f t="shared" si="325"/>
        <v>0</v>
      </c>
      <c r="L214" s="77">
        <f t="shared" si="325"/>
        <v>0</v>
      </c>
      <c r="M214" s="77">
        <f t="shared" si="325"/>
        <v>0</v>
      </c>
      <c r="N214" s="77">
        <f t="shared" si="325"/>
        <v>0</v>
      </c>
      <c r="O214" s="77">
        <f t="shared" si="325"/>
        <v>0</v>
      </c>
      <c r="P214" s="77">
        <f t="shared" si="325"/>
        <v>0</v>
      </c>
      <c r="Q214" s="771">
        <f t="shared" si="325"/>
        <v>0</v>
      </c>
      <c r="R214" s="77">
        <f t="shared" si="325"/>
        <v>0</v>
      </c>
      <c r="S214" s="77">
        <f t="shared" si="325"/>
        <v>0</v>
      </c>
      <c r="T214" s="77">
        <f t="shared" si="325"/>
        <v>0</v>
      </c>
      <c r="U214" s="77">
        <f t="shared" si="325"/>
        <v>0</v>
      </c>
      <c r="V214" s="77">
        <f t="shared" si="325"/>
        <v>0</v>
      </c>
      <c r="W214" s="77">
        <f t="shared" si="325"/>
        <v>0</v>
      </c>
      <c r="X214" s="77">
        <f t="shared" si="325"/>
        <v>0</v>
      </c>
      <c r="Y214" s="77">
        <f t="shared" si="325"/>
        <v>0</v>
      </c>
      <c r="Z214" s="77">
        <f t="shared" si="325"/>
        <v>0</v>
      </c>
      <c r="AA214" s="77">
        <f t="shared" si="325"/>
        <v>0</v>
      </c>
      <c r="AB214" s="77">
        <f t="shared" si="325"/>
        <v>0</v>
      </c>
      <c r="AC214" s="77">
        <f t="shared" si="325"/>
        <v>0</v>
      </c>
      <c r="AD214" s="77">
        <f t="shared" si="325"/>
        <v>0</v>
      </c>
      <c r="AE214" s="77">
        <f t="shared" si="325"/>
        <v>0</v>
      </c>
      <c r="AF214" s="77">
        <f t="shared" si="325"/>
        <v>0</v>
      </c>
      <c r="AG214" s="77">
        <f t="shared" si="325"/>
        <v>0</v>
      </c>
      <c r="AH214" s="77">
        <f t="shared" si="325"/>
        <v>0</v>
      </c>
      <c r="AI214" s="77">
        <f t="shared" si="325"/>
        <v>0</v>
      </c>
      <c r="AJ214" s="77">
        <f t="shared" si="325"/>
        <v>0</v>
      </c>
      <c r="AK214" s="77">
        <f t="shared" ref="AK214:BD214" si="326">IF(AK$73=0,0,AK75-AK304)</f>
        <v>0</v>
      </c>
      <c r="AL214" s="77">
        <f t="shared" si="326"/>
        <v>0</v>
      </c>
      <c r="AM214" s="77">
        <f t="shared" si="326"/>
        <v>0</v>
      </c>
      <c r="AN214" s="77">
        <f t="shared" si="326"/>
        <v>0</v>
      </c>
      <c r="AO214" s="77">
        <f t="shared" si="326"/>
        <v>0</v>
      </c>
      <c r="AP214" s="77">
        <f t="shared" si="326"/>
        <v>0</v>
      </c>
      <c r="AQ214" s="77">
        <f t="shared" si="326"/>
        <v>0</v>
      </c>
      <c r="AR214" s="77">
        <f t="shared" si="326"/>
        <v>0</v>
      </c>
      <c r="AS214" s="77">
        <f t="shared" si="326"/>
        <v>0</v>
      </c>
      <c r="AT214" s="77">
        <f t="shared" si="326"/>
        <v>0</v>
      </c>
      <c r="AU214" s="77">
        <f t="shared" si="326"/>
        <v>0</v>
      </c>
      <c r="AV214" s="77">
        <f t="shared" si="326"/>
        <v>0</v>
      </c>
      <c r="AW214" s="77">
        <f t="shared" si="326"/>
        <v>0</v>
      </c>
      <c r="AX214" s="77">
        <f t="shared" si="326"/>
        <v>0</v>
      </c>
      <c r="AY214" s="77">
        <f t="shared" si="326"/>
        <v>0</v>
      </c>
      <c r="AZ214" s="77">
        <f t="shared" si="326"/>
        <v>0</v>
      </c>
      <c r="BA214" s="77">
        <f t="shared" si="326"/>
        <v>0</v>
      </c>
      <c r="BB214" s="77">
        <f t="shared" si="326"/>
        <v>0</v>
      </c>
      <c r="BC214" s="77">
        <f t="shared" si="326"/>
        <v>0</v>
      </c>
      <c r="BD214" s="77">
        <f t="shared" si="326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ht="13.95" customHeight="1" x14ac:dyDescent="0.3">
      <c r="A215" s="248"/>
      <c r="B215" s="78"/>
      <c r="C215" s="250"/>
      <c r="D215" s="161">
        <f>SUM(E215:BD215)</f>
        <v>0</v>
      </c>
      <c r="E215" s="77">
        <f t="shared" ref="E215:AJ215" si="327">IF(E$73=0,0,E76-E305)</f>
        <v>0</v>
      </c>
      <c r="F215" s="77">
        <f t="shared" si="327"/>
        <v>0</v>
      </c>
      <c r="G215" s="77">
        <f t="shared" si="327"/>
        <v>0</v>
      </c>
      <c r="H215" s="77">
        <f t="shared" si="327"/>
        <v>0</v>
      </c>
      <c r="I215" s="77">
        <f t="shared" si="327"/>
        <v>0</v>
      </c>
      <c r="J215" s="77">
        <f t="shared" si="327"/>
        <v>0</v>
      </c>
      <c r="K215" s="77">
        <f t="shared" si="327"/>
        <v>0</v>
      </c>
      <c r="L215" s="77">
        <f t="shared" si="327"/>
        <v>0</v>
      </c>
      <c r="M215" s="77">
        <f t="shared" si="327"/>
        <v>0</v>
      </c>
      <c r="N215" s="77">
        <f t="shared" si="327"/>
        <v>0</v>
      </c>
      <c r="O215" s="77">
        <f t="shared" si="327"/>
        <v>0</v>
      </c>
      <c r="P215" s="77">
        <f t="shared" si="327"/>
        <v>0</v>
      </c>
      <c r="Q215" s="771">
        <f t="shared" si="327"/>
        <v>0</v>
      </c>
      <c r="R215" s="77">
        <f t="shared" si="327"/>
        <v>0</v>
      </c>
      <c r="S215" s="77">
        <f t="shared" si="327"/>
        <v>0</v>
      </c>
      <c r="T215" s="77">
        <f t="shared" si="327"/>
        <v>0</v>
      </c>
      <c r="U215" s="77">
        <f t="shared" si="327"/>
        <v>0</v>
      </c>
      <c r="V215" s="77">
        <f t="shared" si="327"/>
        <v>0</v>
      </c>
      <c r="W215" s="77">
        <f t="shared" si="327"/>
        <v>0</v>
      </c>
      <c r="X215" s="77">
        <f t="shared" si="327"/>
        <v>0</v>
      </c>
      <c r="Y215" s="77">
        <f t="shared" si="327"/>
        <v>0</v>
      </c>
      <c r="Z215" s="77">
        <f t="shared" si="327"/>
        <v>0</v>
      </c>
      <c r="AA215" s="77">
        <f t="shared" si="327"/>
        <v>0</v>
      </c>
      <c r="AB215" s="77">
        <f t="shared" si="327"/>
        <v>0</v>
      </c>
      <c r="AC215" s="77">
        <f t="shared" si="327"/>
        <v>0</v>
      </c>
      <c r="AD215" s="77">
        <f t="shared" si="327"/>
        <v>0</v>
      </c>
      <c r="AE215" s="77">
        <f t="shared" si="327"/>
        <v>0</v>
      </c>
      <c r="AF215" s="77">
        <f t="shared" si="327"/>
        <v>0</v>
      </c>
      <c r="AG215" s="77">
        <f t="shared" si="327"/>
        <v>0</v>
      </c>
      <c r="AH215" s="77">
        <f t="shared" si="327"/>
        <v>0</v>
      </c>
      <c r="AI215" s="77">
        <f t="shared" si="327"/>
        <v>0</v>
      </c>
      <c r="AJ215" s="77">
        <f t="shared" si="327"/>
        <v>0</v>
      </c>
      <c r="AK215" s="77">
        <f t="shared" ref="AK215:BD215" si="328">IF(AK$73=0,0,AK76-AK305)</f>
        <v>0</v>
      </c>
      <c r="AL215" s="77">
        <f t="shared" si="328"/>
        <v>0</v>
      </c>
      <c r="AM215" s="77">
        <f t="shared" si="328"/>
        <v>0</v>
      </c>
      <c r="AN215" s="77">
        <f t="shared" si="328"/>
        <v>0</v>
      </c>
      <c r="AO215" s="77">
        <f t="shared" si="328"/>
        <v>0</v>
      </c>
      <c r="AP215" s="77">
        <f t="shared" si="328"/>
        <v>0</v>
      </c>
      <c r="AQ215" s="77">
        <f t="shared" si="328"/>
        <v>0</v>
      </c>
      <c r="AR215" s="77">
        <f t="shared" si="328"/>
        <v>0</v>
      </c>
      <c r="AS215" s="77">
        <f t="shared" si="328"/>
        <v>0</v>
      </c>
      <c r="AT215" s="77">
        <f t="shared" si="328"/>
        <v>0</v>
      </c>
      <c r="AU215" s="77">
        <f t="shared" si="328"/>
        <v>0</v>
      </c>
      <c r="AV215" s="77">
        <f t="shared" si="328"/>
        <v>0</v>
      </c>
      <c r="AW215" s="77">
        <f t="shared" si="328"/>
        <v>0</v>
      </c>
      <c r="AX215" s="77">
        <f t="shared" si="328"/>
        <v>0</v>
      </c>
      <c r="AY215" s="77">
        <f t="shared" si="328"/>
        <v>0</v>
      </c>
      <c r="AZ215" s="77">
        <f t="shared" si="328"/>
        <v>0</v>
      </c>
      <c r="BA215" s="77">
        <f t="shared" si="328"/>
        <v>0</v>
      </c>
      <c r="BB215" s="77">
        <f t="shared" si="328"/>
        <v>0</v>
      </c>
      <c r="BC215" s="77">
        <f t="shared" si="328"/>
        <v>0</v>
      </c>
      <c r="BD215" s="77">
        <f t="shared" si="328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ht="13.95" customHeight="1" x14ac:dyDescent="0.3">
      <c r="A216" s="248"/>
      <c r="B216" s="160" t="s">
        <v>342</v>
      </c>
      <c r="C216" s="250"/>
      <c r="D216" s="161">
        <f>SUM(E216:BD216)</f>
        <v>-48363.799999999996</v>
      </c>
      <c r="E216" s="77">
        <f t="shared" ref="E216:AJ216" si="329">IF(E$73=0,0,E77-E306)</f>
        <v>2585.5833333333339</v>
      </c>
      <c r="F216" s="77">
        <f t="shared" si="329"/>
        <v>-1604.75</v>
      </c>
      <c r="G216" s="77">
        <f t="shared" si="329"/>
        <v>401.41666666666697</v>
      </c>
      <c r="H216" s="77">
        <f t="shared" si="329"/>
        <v>-900.66666666666606</v>
      </c>
      <c r="I216" s="77">
        <f t="shared" si="329"/>
        <v>-312.16666666666788</v>
      </c>
      <c r="J216" s="77">
        <f t="shared" si="329"/>
        <v>482.5</v>
      </c>
      <c r="K216" s="77">
        <f t="shared" si="329"/>
        <v>-1093.5166666666673</v>
      </c>
      <c r="L216" s="77">
        <f t="shared" si="329"/>
        <v>-816.39166666666642</v>
      </c>
      <c r="M216" s="77">
        <f t="shared" si="329"/>
        <v>-1595.75</v>
      </c>
      <c r="N216" s="77">
        <f t="shared" si="329"/>
        <v>741.33333333333394</v>
      </c>
      <c r="O216" s="77">
        <f t="shared" si="329"/>
        <v>-2253.3500000000004</v>
      </c>
      <c r="P216" s="77">
        <f t="shared" si="329"/>
        <v>-2234.7166666666662</v>
      </c>
      <c r="Q216" s="771">
        <f t="shared" si="329"/>
        <v>-1753.1666666666661</v>
      </c>
      <c r="R216" s="77">
        <f t="shared" si="329"/>
        <v>-1287.8916666666664</v>
      </c>
      <c r="S216" s="77">
        <f t="shared" si="329"/>
        <v>-1989.791666666667</v>
      </c>
      <c r="T216" s="77">
        <f t="shared" si="329"/>
        <v>-953.80833333333339</v>
      </c>
      <c r="U216" s="77">
        <f t="shared" si="329"/>
        <v>-2028.7250000000004</v>
      </c>
      <c r="V216" s="77">
        <f t="shared" si="329"/>
        <v>-2505.833333333333</v>
      </c>
      <c r="W216" s="77">
        <f t="shared" si="329"/>
        <v>-589.58333333333394</v>
      </c>
      <c r="X216" s="77">
        <f t="shared" si="329"/>
        <v>-449.33333333333303</v>
      </c>
      <c r="Y216" s="77">
        <f t="shared" si="329"/>
        <v>-1449.6583333333338</v>
      </c>
      <c r="Z216" s="77">
        <f t="shared" si="329"/>
        <v>-1190.7250000000004</v>
      </c>
      <c r="AA216" s="77">
        <f t="shared" si="329"/>
        <v>-628.33333333333303</v>
      </c>
      <c r="AB216" s="77">
        <f t="shared" si="329"/>
        <v>-1494.6750000000011</v>
      </c>
      <c r="AC216" s="77">
        <f t="shared" si="329"/>
        <v>87.899999999999636</v>
      </c>
      <c r="AD216" s="77">
        <f t="shared" si="329"/>
        <v>-2017.4583333333339</v>
      </c>
      <c r="AE216" s="77">
        <f t="shared" si="329"/>
        <v>-2701.4916666666668</v>
      </c>
      <c r="AF216" s="77">
        <f t="shared" si="329"/>
        <v>-1895.8333333333321</v>
      </c>
      <c r="AG216" s="77">
        <f t="shared" si="329"/>
        <v>-3691.2500000000009</v>
      </c>
      <c r="AH216" s="77">
        <f t="shared" si="329"/>
        <v>-2398.5583333333325</v>
      </c>
      <c r="AI216" s="77">
        <f t="shared" si="329"/>
        <v>-1135.1333333333332</v>
      </c>
      <c r="AJ216" s="77">
        <f t="shared" si="329"/>
        <v>-1322.3166666666666</v>
      </c>
      <c r="AK216" s="77">
        <f t="shared" ref="AK216:BD216" si="330">IF(AK$73=0,0,AK77-AK306)</f>
        <v>-2908.8166666666666</v>
      </c>
      <c r="AL216" s="77">
        <f t="shared" si="330"/>
        <v>-1038.041666666667</v>
      </c>
      <c r="AM216" s="77">
        <f t="shared" si="330"/>
        <v>-2498.2166666666672</v>
      </c>
      <c r="AN216" s="77">
        <f t="shared" si="330"/>
        <v>-1225.6666666666679</v>
      </c>
      <c r="AO216" s="77">
        <f t="shared" si="330"/>
        <v>-1023.7166666666662</v>
      </c>
      <c r="AP216" s="77">
        <f t="shared" si="330"/>
        <v>-1673.1999999999998</v>
      </c>
      <c r="AQ216" s="77">
        <f t="shared" si="330"/>
        <v>0</v>
      </c>
      <c r="AR216" s="77">
        <f t="shared" si="330"/>
        <v>0</v>
      </c>
      <c r="AS216" s="77">
        <f t="shared" si="330"/>
        <v>0</v>
      </c>
      <c r="AT216" s="77">
        <f t="shared" si="330"/>
        <v>0</v>
      </c>
      <c r="AU216" s="77">
        <f t="shared" si="330"/>
        <v>0</v>
      </c>
      <c r="AV216" s="77">
        <f t="shared" si="330"/>
        <v>0</v>
      </c>
      <c r="AW216" s="77">
        <f t="shared" si="330"/>
        <v>0</v>
      </c>
      <c r="AX216" s="77">
        <f t="shared" si="330"/>
        <v>0</v>
      </c>
      <c r="AY216" s="77">
        <f t="shared" si="330"/>
        <v>0</v>
      </c>
      <c r="AZ216" s="77">
        <f t="shared" si="330"/>
        <v>0</v>
      </c>
      <c r="BA216" s="77">
        <f t="shared" si="330"/>
        <v>0</v>
      </c>
      <c r="BB216" s="77">
        <f t="shared" si="330"/>
        <v>0</v>
      </c>
      <c r="BC216" s="77">
        <f t="shared" si="330"/>
        <v>0</v>
      </c>
      <c r="BD216" s="77">
        <f t="shared" si="330"/>
        <v>0</v>
      </c>
      <c r="BE216" s="251"/>
      <c r="BF216" s="163">
        <f>SUM(E216:H216)</f>
        <v>481.58333333333485</v>
      </c>
      <c r="BG216" s="77">
        <f>SUM(I216:L216)</f>
        <v>-1739.5750000000016</v>
      </c>
      <c r="BH216" s="77">
        <f>SUM(M216:Q216)</f>
        <v>-7095.6499999999987</v>
      </c>
      <c r="BI216" s="77">
        <f>SUM(R216:U216)</f>
        <v>-6260.2166666666672</v>
      </c>
      <c r="BJ216" s="77">
        <f>SUM(V216:Y216)</f>
        <v>-4994.4083333333338</v>
      </c>
      <c r="BK216" s="77">
        <f>SUM(Z216:AD216)</f>
        <v>-5243.2916666666688</v>
      </c>
      <c r="BL216" s="77">
        <f>SUM(AE216:AH216)</f>
        <v>-10687.133333333333</v>
      </c>
      <c r="BM216" s="77">
        <f>SUM(AI216:AL216)</f>
        <v>-6404.3083333333334</v>
      </c>
      <c r="BN216" s="77">
        <f>SUM(AM216:AQ216)</f>
        <v>-6420.8000000000011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-48363.8</v>
      </c>
      <c r="BS216" s="77">
        <f>SUM(BF216:BH216)</f>
        <v>-8353.6416666666664</v>
      </c>
      <c r="BT216" s="77">
        <f>SUM(BI216:BK216)</f>
        <v>-16497.916666666668</v>
      </c>
      <c r="BU216" s="77">
        <f>SUM(BL216:BN216)</f>
        <v>-23512.241666666669</v>
      </c>
      <c r="BV216" s="77">
        <f>SUM(BO216:BQ216)</f>
        <v>0</v>
      </c>
      <c r="BW216" s="77">
        <f>SUM(BF216:BK216)</f>
        <v>-24851.558333333334</v>
      </c>
      <c r="BX216" s="77">
        <f>SUM(BL216:BQ216)</f>
        <v>-23512.241666666669</v>
      </c>
      <c r="BY216" s="77">
        <f>IF(Info!$O$3="Q1",$BS216,IF(Info!$O$3="Q2",$BS216+$BT216,IF(Info!$O$3="Q3",$BS216+$BT216+$BU216,$BR216)))</f>
        <v>-8353.6416666666664</v>
      </c>
      <c r="BZ216" s="77">
        <f>IF(Info!$O$3="Q1",$BS216,IF(Info!$O$3="Q2",$BT216,IF(Info!$O$3="Q3",$BU216,$BV216)))</f>
        <v>-8353.6416666666664</v>
      </c>
      <c r="CA216" s="48"/>
    </row>
    <row r="217" spans="1:79" ht="13.95" customHeight="1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ht="13.95" customHeight="1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3.95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3.95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ht="13.95" customHeight="1" x14ac:dyDescent="0.3">
      <c r="A221" s="248"/>
      <c r="B221" s="78" t="s">
        <v>37</v>
      </c>
      <c r="C221" s="250"/>
      <c r="D221" s="161">
        <f>SUM(E221:BD221)</f>
        <v>-6392.7999999999993</v>
      </c>
      <c r="E221" s="77">
        <f t="shared" ref="E221:AJ221" si="331">IF(E$136=0,0,E82-E311)</f>
        <v>449.20000000000005</v>
      </c>
      <c r="F221" s="77">
        <f t="shared" si="331"/>
        <v>251.19999999999993</v>
      </c>
      <c r="G221" s="77">
        <f t="shared" si="331"/>
        <v>1125.5999999999999</v>
      </c>
      <c r="H221" s="77">
        <f t="shared" si="331"/>
        <v>197.59999999999945</v>
      </c>
      <c r="I221" s="77">
        <f t="shared" si="331"/>
        <v>763.60000000000014</v>
      </c>
      <c r="J221" s="77">
        <f t="shared" si="331"/>
        <v>658.8</v>
      </c>
      <c r="K221" s="77">
        <f t="shared" si="331"/>
        <v>400.4</v>
      </c>
      <c r="L221" s="77">
        <f t="shared" si="331"/>
        <v>892.39999999999986</v>
      </c>
      <c r="M221" s="77">
        <f t="shared" si="331"/>
        <v>-1138.8000000000002</v>
      </c>
      <c r="N221" s="77">
        <f t="shared" si="331"/>
        <v>217.60000000000014</v>
      </c>
      <c r="O221" s="77">
        <f t="shared" si="331"/>
        <v>-237.20000000000005</v>
      </c>
      <c r="P221" s="77">
        <f t="shared" si="331"/>
        <v>60</v>
      </c>
      <c r="Q221" s="771">
        <f t="shared" si="331"/>
        <v>513.59999999999991</v>
      </c>
      <c r="R221" s="77">
        <f t="shared" si="331"/>
        <v>-2251.6000000000004</v>
      </c>
      <c r="S221" s="77">
        <f t="shared" si="331"/>
        <v>-556.79999999999995</v>
      </c>
      <c r="T221" s="77">
        <f t="shared" si="331"/>
        <v>-335.6</v>
      </c>
      <c r="U221" s="77">
        <f t="shared" si="331"/>
        <v>-334.8</v>
      </c>
      <c r="V221" s="77">
        <f t="shared" si="331"/>
        <v>-7.2000000000000455</v>
      </c>
      <c r="W221" s="77">
        <f t="shared" si="331"/>
        <v>-2714.4</v>
      </c>
      <c r="X221" s="77">
        <f t="shared" si="331"/>
        <v>-261.59999999999991</v>
      </c>
      <c r="Y221" s="77">
        <f t="shared" si="331"/>
        <v>-264.40000000000009</v>
      </c>
      <c r="Z221" s="77">
        <f t="shared" si="331"/>
        <v>-183.60000000000002</v>
      </c>
      <c r="AA221" s="77">
        <f t="shared" si="331"/>
        <v>638.40000000000009</v>
      </c>
      <c r="AB221" s="77">
        <f t="shared" si="331"/>
        <v>-2719.599999999999</v>
      </c>
      <c r="AC221" s="77">
        <f t="shared" si="331"/>
        <v>340.79999999999995</v>
      </c>
      <c r="AD221" s="77">
        <f t="shared" si="331"/>
        <v>194.79999999999995</v>
      </c>
      <c r="AE221" s="77">
        <f t="shared" si="331"/>
        <v>-33.600000000000023</v>
      </c>
      <c r="AF221" s="77">
        <f t="shared" si="331"/>
        <v>62.399999999999977</v>
      </c>
      <c r="AG221" s="77">
        <f t="shared" si="331"/>
        <v>-1684.8000000000002</v>
      </c>
      <c r="AH221" s="77">
        <f t="shared" si="331"/>
        <v>-116.79999999999995</v>
      </c>
      <c r="AI221" s="77">
        <f t="shared" si="331"/>
        <v>289.60000000000002</v>
      </c>
      <c r="AJ221" s="77">
        <f t="shared" si="331"/>
        <v>86</v>
      </c>
      <c r="AK221" s="77">
        <f t="shared" ref="AK221:BD221" si="332">IF(AK$136=0,0,AK82-AK311)</f>
        <v>84</v>
      </c>
      <c r="AL221" s="77">
        <f t="shared" si="332"/>
        <v>144</v>
      </c>
      <c r="AM221" s="77">
        <f t="shared" si="332"/>
        <v>-1024.3999999999996</v>
      </c>
      <c r="AN221" s="77">
        <f t="shared" si="332"/>
        <v>248</v>
      </c>
      <c r="AO221" s="77">
        <f t="shared" si="332"/>
        <v>117.20000000000005</v>
      </c>
      <c r="AP221" s="77">
        <f t="shared" si="332"/>
        <v>-262.79999999999995</v>
      </c>
      <c r="AQ221" s="77">
        <f t="shared" si="332"/>
        <v>0</v>
      </c>
      <c r="AR221" s="77">
        <f t="shared" si="332"/>
        <v>0</v>
      </c>
      <c r="AS221" s="77">
        <f t="shared" si="332"/>
        <v>0</v>
      </c>
      <c r="AT221" s="77">
        <f t="shared" si="332"/>
        <v>0</v>
      </c>
      <c r="AU221" s="77">
        <f t="shared" si="332"/>
        <v>0</v>
      </c>
      <c r="AV221" s="77">
        <f t="shared" si="332"/>
        <v>0</v>
      </c>
      <c r="AW221" s="77">
        <f t="shared" si="332"/>
        <v>0</v>
      </c>
      <c r="AX221" s="77">
        <f t="shared" si="332"/>
        <v>0</v>
      </c>
      <c r="AY221" s="77">
        <f t="shared" si="332"/>
        <v>0</v>
      </c>
      <c r="AZ221" s="77">
        <f t="shared" si="332"/>
        <v>0</v>
      </c>
      <c r="BA221" s="77">
        <f t="shared" si="332"/>
        <v>0</v>
      </c>
      <c r="BB221" s="77">
        <f t="shared" si="332"/>
        <v>0</v>
      </c>
      <c r="BC221" s="77">
        <f t="shared" si="332"/>
        <v>0</v>
      </c>
      <c r="BD221" s="77">
        <f t="shared" si="332"/>
        <v>0</v>
      </c>
      <c r="BE221" s="251"/>
      <c r="BF221" s="163">
        <f>SUM(E221:H221)</f>
        <v>2023.5999999999995</v>
      </c>
      <c r="BG221" s="77">
        <f>SUM(I221:L221)</f>
        <v>2715.2</v>
      </c>
      <c r="BH221" s="77">
        <f>SUM(M221:Q221)</f>
        <v>-584.80000000000018</v>
      </c>
      <c r="BI221" s="77">
        <f>SUM(R221:U221)</f>
        <v>-3478.8000000000006</v>
      </c>
      <c r="BJ221" s="77">
        <f>SUM(V221:Y221)</f>
        <v>-3247.6000000000004</v>
      </c>
      <c r="BK221" s="77">
        <f>SUM(Z221:AD221)</f>
        <v>-1729.1999999999989</v>
      </c>
      <c r="BL221" s="77">
        <f>SUM(AE221:AH221)</f>
        <v>-1772.8000000000002</v>
      </c>
      <c r="BM221" s="77">
        <f>SUM(AI221:AL221)</f>
        <v>603.6</v>
      </c>
      <c r="BN221" s="77">
        <f>SUM(AM221:AQ221)</f>
        <v>-921.99999999999955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-6392.7999999999993</v>
      </c>
      <c r="BS221" s="77">
        <f>SUM(BF221:BH221)</f>
        <v>4153.9999999999991</v>
      </c>
      <c r="BT221" s="77">
        <f>SUM(BI221:BK221)</f>
        <v>-8455.6</v>
      </c>
      <c r="BU221" s="77">
        <f>SUM(BL221:BN221)</f>
        <v>-2091.1999999999998</v>
      </c>
      <c r="BV221" s="77">
        <f>SUM(BO221:BQ221)</f>
        <v>0</v>
      </c>
      <c r="BW221" s="77">
        <f>SUM(BF221:BK221)</f>
        <v>-4301.6000000000004</v>
      </c>
      <c r="BX221" s="77">
        <f>SUM(BL221:BQ221)</f>
        <v>-2091.1999999999998</v>
      </c>
      <c r="BY221" s="77">
        <f>IF(Info!$O$3="Q1",$BS221,IF(Info!$O$3="Q2",$BS221+$BT221,IF(Info!$O$3="Q3",$BS221+$BT221+$BU221,$BR221)))</f>
        <v>4153.9999999999991</v>
      </c>
      <c r="BZ221" s="77">
        <f>IF(Info!$O$3="Q1",$BS221,IF(Info!$O$3="Q2",$BT221,IF(Info!$O$3="Q3",$BU221,$BV221)))</f>
        <v>4153.9999999999991</v>
      </c>
      <c r="CA221" s="48"/>
    </row>
    <row r="222" spans="1:79" ht="13.95" customHeight="1" x14ac:dyDescent="0.3">
      <c r="A222" s="248"/>
      <c r="B222" s="78" t="s">
        <v>39</v>
      </c>
      <c r="C222" s="250"/>
      <c r="D222" s="161">
        <f>SUM(E222:BD222)</f>
        <v>-962.33333333333314</v>
      </c>
      <c r="E222" s="77">
        <f t="shared" ref="E222:AJ222" si="333">IF(E$136=0,0,E83-E312)</f>
        <v>-83.333333333333329</v>
      </c>
      <c r="F222" s="77">
        <f t="shared" si="333"/>
        <v>86.666666666666671</v>
      </c>
      <c r="G222" s="77">
        <f t="shared" si="333"/>
        <v>-83.333333333333329</v>
      </c>
      <c r="H222" s="77">
        <f t="shared" si="333"/>
        <v>-43.333333333333329</v>
      </c>
      <c r="I222" s="77">
        <f t="shared" si="333"/>
        <v>21.666666666666671</v>
      </c>
      <c r="J222" s="77">
        <f t="shared" si="333"/>
        <v>21.666666666666671</v>
      </c>
      <c r="K222" s="77">
        <f t="shared" si="333"/>
        <v>86.666666666666671</v>
      </c>
      <c r="L222" s="77">
        <f t="shared" si="333"/>
        <v>21.666666666666671</v>
      </c>
      <c r="M222" s="77">
        <f t="shared" si="333"/>
        <v>-66.666666666666657</v>
      </c>
      <c r="N222" s="77">
        <f t="shared" si="333"/>
        <v>-1.6666666666666572</v>
      </c>
      <c r="O222" s="77">
        <f t="shared" si="333"/>
        <v>-66.666666666666657</v>
      </c>
      <c r="P222" s="77">
        <f t="shared" si="333"/>
        <v>-1.6666666666666572</v>
      </c>
      <c r="Q222" s="771">
        <f t="shared" si="333"/>
        <v>-21.666666666666657</v>
      </c>
      <c r="R222" s="77">
        <f t="shared" si="333"/>
        <v>-83.333333333333329</v>
      </c>
      <c r="S222" s="77">
        <f t="shared" si="333"/>
        <v>-83.333333333333329</v>
      </c>
      <c r="T222" s="77">
        <f t="shared" si="333"/>
        <v>-18.333333333333329</v>
      </c>
      <c r="U222" s="77">
        <f t="shared" si="333"/>
        <v>-18.333333333333329</v>
      </c>
      <c r="V222" s="77">
        <f t="shared" si="333"/>
        <v>-18.333333333333329</v>
      </c>
      <c r="W222" s="77">
        <f t="shared" si="333"/>
        <v>-83.333333333333329</v>
      </c>
      <c r="X222" s="77">
        <f t="shared" si="333"/>
        <v>-40.333333333333329</v>
      </c>
      <c r="Y222" s="77">
        <f t="shared" si="333"/>
        <v>-83.333333333333329</v>
      </c>
      <c r="Z222" s="77">
        <f t="shared" si="333"/>
        <v>-23.666666666666657</v>
      </c>
      <c r="AA222" s="77">
        <f t="shared" si="333"/>
        <v>-23.666666666666657</v>
      </c>
      <c r="AB222" s="77">
        <f t="shared" si="333"/>
        <v>-1.6666666666666572</v>
      </c>
      <c r="AC222" s="77">
        <f t="shared" si="333"/>
        <v>63.333333333333343</v>
      </c>
      <c r="AD222" s="77">
        <f t="shared" si="333"/>
        <v>-66.666666666666657</v>
      </c>
      <c r="AE222" s="77">
        <f t="shared" si="333"/>
        <v>-18.333333333333329</v>
      </c>
      <c r="AF222" s="77">
        <f t="shared" si="333"/>
        <v>-39.333333333333329</v>
      </c>
      <c r="AG222" s="77">
        <f t="shared" si="333"/>
        <v>-40.333333333333329</v>
      </c>
      <c r="AH222" s="77">
        <f t="shared" si="333"/>
        <v>-83.333333333333329</v>
      </c>
      <c r="AI222" s="77">
        <f t="shared" si="333"/>
        <v>-83.333333333333329</v>
      </c>
      <c r="AJ222" s="77">
        <f t="shared" si="333"/>
        <v>46.666666666666671</v>
      </c>
      <c r="AK222" s="77">
        <f t="shared" ref="AK222:BD222" si="334">IF(AK$136=0,0,AK83-AK312)</f>
        <v>-18.333333333333329</v>
      </c>
      <c r="AL222" s="77">
        <f t="shared" si="334"/>
        <v>-18.333333333333329</v>
      </c>
      <c r="AM222" s="77">
        <f t="shared" si="334"/>
        <v>-26.666666666666657</v>
      </c>
      <c r="AN222" s="77">
        <f t="shared" si="334"/>
        <v>-1.6666666666666572</v>
      </c>
      <c r="AO222" s="77">
        <f t="shared" si="334"/>
        <v>-1.6666666666666572</v>
      </c>
      <c r="AP222" s="77">
        <f t="shared" si="334"/>
        <v>-66.666666666666657</v>
      </c>
      <c r="AQ222" s="77">
        <f t="shared" si="334"/>
        <v>0</v>
      </c>
      <c r="AR222" s="77">
        <f t="shared" si="334"/>
        <v>0</v>
      </c>
      <c r="AS222" s="77">
        <f t="shared" si="334"/>
        <v>0</v>
      </c>
      <c r="AT222" s="77">
        <f t="shared" si="334"/>
        <v>0</v>
      </c>
      <c r="AU222" s="77">
        <f t="shared" si="334"/>
        <v>0</v>
      </c>
      <c r="AV222" s="77">
        <f t="shared" si="334"/>
        <v>0</v>
      </c>
      <c r="AW222" s="77">
        <f t="shared" si="334"/>
        <v>0</v>
      </c>
      <c r="AX222" s="77">
        <f t="shared" si="334"/>
        <v>0</v>
      </c>
      <c r="AY222" s="77">
        <f t="shared" si="334"/>
        <v>0</v>
      </c>
      <c r="AZ222" s="77">
        <f t="shared" si="334"/>
        <v>0</v>
      </c>
      <c r="BA222" s="77">
        <f t="shared" si="334"/>
        <v>0</v>
      </c>
      <c r="BB222" s="77">
        <f t="shared" si="334"/>
        <v>0</v>
      </c>
      <c r="BC222" s="77">
        <f t="shared" si="334"/>
        <v>0</v>
      </c>
      <c r="BD222" s="77">
        <f t="shared" si="334"/>
        <v>0</v>
      </c>
      <c r="BE222" s="251"/>
      <c r="BF222" s="163">
        <f>SUM(E222:H222)</f>
        <v>-123.33333333333331</v>
      </c>
      <c r="BG222" s="77">
        <f>SUM(I222:L222)</f>
        <v>151.66666666666669</v>
      </c>
      <c r="BH222" s="77">
        <f>SUM(M222:Q222)</f>
        <v>-158.33333333333329</v>
      </c>
      <c r="BI222" s="77">
        <f>SUM(R222:U222)</f>
        <v>-203.33333333333331</v>
      </c>
      <c r="BJ222" s="77">
        <f>SUM(V222:Y222)</f>
        <v>-225.33333333333331</v>
      </c>
      <c r="BK222" s="77">
        <f>SUM(Z222:AD222)</f>
        <v>-52.333333333333286</v>
      </c>
      <c r="BL222" s="77">
        <f>SUM(AE222:AH222)</f>
        <v>-181.33333333333331</v>
      </c>
      <c r="BM222" s="77">
        <f>SUM(AI222:AL222)</f>
        <v>-73.333333333333314</v>
      </c>
      <c r="BN222" s="77">
        <f>SUM(AM222:AQ222)</f>
        <v>-96.666666666666629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-962.33333333333292</v>
      </c>
      <c r="BS222" s="77">
        <f>SUM(BF222:BH222)</f>
        <v>-129.99999999999991</v>
      </c>
      <c r="BT222" s="77">
        <f>SUM(BI222:BK222)</f>
        <v>-480.99999999999989</v>
      </c>
      <c r="BU222" s="77">
        <f>SUM(BL222:BN222)</f>
        <v>-351.33333333333326</v>
      </c>
      <c r="BV222" s="77">
        <f>SUM(BO222:BQ222)</f>
        <v>0</v>
      </c>
      <c r="BW222" s="77">
        <f>SUM(BF222:BK222)</f>
        <v>-610.99999999999977</v>
      </c>
      <c r="BX222" s="77">
        <f>SUM(BL222:BQ222)</f>
        <v>-351.33333333333326</v>
      </c>
      <c r="BY222" s="77">
        <f>IF(Info!$O$3="Q1",$BS222,IF(Info!$O$3="Q2",$BS222+$BT222,IF(Info!$O$3="Q3",$BS222+$BT222+$BU222,$BR222)))</f>
        <v>-129.99999999999991</v>
      </c>
      <c r="BZ222" s="77">
        <f>IF(Info!$O$3="Q1",$BS222,IF(Info!$O$3="Q2",$BT222,IF(Info!$O$3="Q3",$BU222,$BV222)))</f>
        <v>-129.99999999999991</v>
      </c>
      <c r="CA222" s="48"/>
    </row>
    <row r="223" spans="1:79" ht="13.95" customHeight="1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35">IF(E$136=0,0,E84-E313)</f>
        <v>0</v>
      </c>
      <c r="F223" s="77">
        <f t="shared" si="335"/>
        <v>0</v>
      </c>
      <c r="G223" s="77">
        <f t="shared" si="335"/>
        <v>0</v>
      </c>
      <c r="H223" s="77">
        <f t="shared" si="335"/>
        <v>0</v>
      </c>
      <c r="I223" s="77">
        <f t="shared" si="335"/>
        <v>0</v>
      </c>
      <c r="J223" s="77">
        <f t="shared" si="335"/>
        <v>0</v>
      </c>
      <c r="K223" s="77">
        <f t="shared" si="335"/>
        <v>0</v>
      </c>
      <c r="L223" s="77">
        <f t="shared" si="335"/>
        <v>0</v>
      </c>
      <c r="M223" s="77">
        <f t="shared" si="335"/>
        <v>0</v>
      </c>
      <c r="N223" s="77">
        <f t="shared" si="335"/>
        <v>0</v>
      </c>
      <c r="O223" s="77">
        <f t="shared" si="335"/>
        <v>0</v>
      </c>
      <c r="P223" s="77">
        <f t="shared" si="335"/>
        <v>0</v>
      </c>
      <c r="Q223" s="771">
        <f t="shared" si="335"/>
        <v>0</v>
      </c>
      <c r="R223" s="77">
        <f t="shared" si="335"/>
        <v>0</v>
      </c>
      <c r="S223" s="77">
        <f t="shared" si="335"/>
        <v>0</v>
      </c>
      <c r="T223" s="77">
        <f t="shared" si="335"/>
        <v>0</v>
      </c>
      <c r="U223" s="77">
        <f t="shared" si="335"/>
        <v>0</v>
      </c>
      <c r="V223" s="77">
        <f t="shared" si="335"/>
        <v>0</v>
      </c>
      <c r="W223" s="77">
        <f t="shared" si="335"/>
        <v>0</v>
      </c>
      <c r="X223" s="77">
        <f t="shared" si="335"/>
        <v>0</v>
      </c>
      <c r="Y223" s="77">
        <f t="shared" si="335"/>
        <v>0</v>
      </c>
      <c r="Z223" s="77">
        <f t="shared" si="335"/>
        <v>0</v>
      </c>
      <c r="AA223" s="77">
        <f t="shared" si="335"/>
        <v>0</v>
      </c>
      <c r="AB223" s="77">
        <f t="shared" si="335"/>
        <v>0</v>
      </c>
      <c r="AC223" s="77">
        <f t="shared" si="335"/>
        <v>0</v>
      </c>
      <c r="AD223" s="77">
        <f t="shared" si="335"/>
        <v>0</v>
      </c>
      <c r="AE223" s="77">
        <f t="shared" si="335"/>
        <v>0</v>
      </c>
      <c r="AF223" s="77">
        <f t="shared" si="335"/>
        <v>0</v>
      </c>
      <c r="AG223" s="77">
        <f t="shared" si="335"/>
        <v>0</v>
      </c>
      <c r="AH223" s="77">
        <f t="shared" si="335"/>
        <v>0</v>
      </c>
      <c r="AI223" s="77">
        <f t="shared" si="335"/>
        <v>0</v>
      </c>
      <c r="AJ223" s="77">
        <f t="shared" si="335"/>
        <v>0</v>
      </c>
      <c r="AK223" s="77">
        <f t="shared" ref="AK223:BD223" si="336">IF(AK$136=0,0,AK84-AK313)</f>
        <v>0</v>
      </c>
      <c r="AL223" s="77">
        <f t="shared" si="336"/>
        <v>0</v>
      </c>
      <c r="AM223" s="77">
        <f t="shared" si="336"/>
        <v>0</v>
      </c>
      <c r="AN223" s="77">
        <f t="shared" si="336"/>
        <v>0</v>
      </c>
      <c r="AO223" s="77">
        <f t="shared" si="336"/>
        <v>0</v>
      </c>
      <c r="AP223" s="77">
        <f t="shared" si="336"/>
        <v>0</v>
      </c>
      <c r="AQ223" s="77">
        <f t="shared" si="336"/>
        <v>0</v>
      </c>
      <c r="AR223" s="77">
        <f t="shared" si="336"/>
        <v>0</v>
      </c>
      <c r="AS223" s="77">
        <f t="shared" si="336"/>
        <v>0</v>
      </c>
      <c r="AT223" s="77">
        <f t="shared" si="336"/>
        <v>0</v>
      </c>
      <c r="AU223" s="77">
        <f t="shared" si="336"/>
        <v>0</v>
      </c>
      <c r="AV223" s="77">
        <f t="shared" si="336"/>
        <v>0</v>
      </c>
      <c r="AW223" s="77">
        <f t="shared" si="336"/>
        <v>0</v>
      </c>
      <c r="AX223" s="77">
        <f t="shared" si="336"/>
        <v>0</v>
      </c>
      <c r="AY223" s="77">
        <f t="shared" si="336"/>
        <v>0</v>
      </c>
      <c r="AZ223" s="77">
        <f t="shared" si="336"/>
        <v>0</v>
      </c>
      <c r="BA223" s="77">
        <f t="shared" si="336"/>
        <v>0</v>
      </c>
      <c r="BB223" s="77">
        <f t="shared" si="336"/>
        <v>0</v>
      </c>
      <c r="BC223" s="77">
        <f t="shared" si="336"/>
        <v>0</v>
      </c>
      <c r="BD223" s="77">
        <f t="shared" si="336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ht="13.95" customHeight="1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37">IF(E$136=0,0,E85-E314)</f>
        <v>0</v>
      </c>
      <c r="F224" s="77">
        <f t="shared" si="337"/>
        <v>0</v>
      </c>
      <c r="G224" s="77">
        <f t="shared" si="337"/>
        <v>0</v>
      </c>
      <c r="H224" s="77">
        <f t="shared" si="337"/>
        <v>0</v>
      </c>
      <c r="I224" s="77">
        <f t="shared" si="337"/>
        <v>0</v>
      </c>
      <c r="J224" s="77">
        <f t="shared" si="337"/>
        <v>0</v>
      </c>
      <c r="K224" s="77">
        <f t="shared" si="337"/>
        <v>0</v>
      </c>
      <c r="L224" s="77">
        <f t="shared" si="337"/>
        <v>0</v>
      </c>
      <c r="M224" s="77">
        <f t="shared" si="337"/>
        <v>0</v>
      </c>
      <c r="N224" s="77">
        <f t="shared" si="337"/>
        <v>0</v>
      </c>
      <c r="O224" s="77">
        <f t="shared" si="337"/>
        <v>0</v>
      </c>
      <c r="P224" s="77">
        <f t="shared" si="337"/>
        <v>0</v>
      </c>
      <c r="Q224" s="771">
        <f t="shared" si="337"/>
        <v>0</v>
      </c>
      <c r="R224" s="77">
        <f t="shared" si="337"/>
        <v>0</v>
      </c>
      <c r="S224" s="77">
        <f t="shared" si="337"/>
        <v>0</v>
      </c>
      <c r="T224" s="77">
        <f t="shared" si="337"/>
        <v>0</v>
      </c>
      <c r="U224" s="77">
        <f t="shared" si="337"/>
        <v>0</v>
      </c>
      <c r="V224" s="77">
        <f t="shared" si="337"/>
        <v>0</v>
      </c>
      <c r="W224" s="77">
        <f t="shared" si="337"/>
        <v>0</v>
      </c>
      <c r="X224" s="77">
        <f t="shared" si="337"/>
        <v>0</v>
      </c>
      <c r="Y224" s="77">
        <f t="shared" si="337"/>
        <v>0</v>
      </c>
      <c r="Z224" s="77">
        <f t="shared" si="337"/>
        <v>0</v>
      </c>
      <c r="AA224" s="77">
        <f t="shared" si="337"/>
        <v>0</v>
      </c>
      <c r="AB224" s="77">
        <f t="shared" si="337"/>
        <v>0</v>
      </c>
      <c r="AC224" s="77">
        <f t="shared" si="337"/>
        <v>0</v>
      </c>
      <c r="AD224" s="77">
        <f t="shared" si="337"/>
        <v>0</v>
      </c>
      <c r="AE224" s="77">
        <f t="shared" si="337"/>
        <v>0</v>
      </c>
      <c r="AF224" s="77">
        <f t="shared" si="337"/>
        <v>0</v>
      </c>
      <c r="AG224" s="77">
        <f t="shared" si="337"/>
        <v>0</v>
      </c>
      <c r="AH224" s="77">
        <f t="shared" si="337"/>
        <v>0</v>
      </c>
      <c r="AI224" s="77">
        <f t="shared" si="337"/>
        <v>0</v>
      </c>
      <c r="AJ224" s="77">
        <f t="shared" si="337"/>
        <v>0</v>
      </c>
      <c r="AK224" s="77">
        <f t="shared" ref="AK224:BD224" si="338">IF(AK$136=0,0,AK85-AK314)</f>
        <v>0</v>
      </c>
      <c r="AL224" s="77">
        <f t="shared" si="338"/>
        <v>0</v>
      </c>
      <c r="AM224" s="77">
        <f t="shared" si="338"/>
        <v>0</v>
      </c>
      <c r="AN224" s="77">
        <f t="shared" si="338"/>
        <v>0</v>
      </c>
      <c r="AO224" s="77">
        <f t="shared" si="338"/>
        <v>0</v>
      </c>
      <c r="AP224" s="77">
        <f t="shared" si="338"/>
        <v>0</v>
      </c>
      <c r="AQ224" s="77">
        <f t="shared" si="338"/>
        <v>0</v>
      </c>
      <c r="AR224" s="77">
        <f t="shared" si="338"/>
        <v>0</v>
      </c>
      <c r="AS224" s="77">
        <f t="shared" si="338"/>
        <v>0</v>
      </c>
      <c r="AT224" s="77">
        <f t="shared" si="338"/>
        <v>0</v>
      </c>
      <c r="AU224" s="77">
        <f t="shared" si="338"/>
        <v>0</v>
      </c>
      <c r="AV224" s="77">
        <f t="shared" si="338"/>
        <v>0</v>
      </c>
      <c r="AW224" s="77">
        <f t="shared" si="338"/>
        <v>0</v>
      </c>
      <c r="AX224" s="77">
        <f t="shared" si="338"/>
        <v>0</v>
      </c>
      <c r="AY224" s="77">
        <f t="shared" si="338"/>
        <v>0</v>
      </c>
      <c r="AZ224" s="77">
        <f t="shared" si="338"/>
        <v>0</v>
      </c>
      <c r="BA224" s="77">
        <f t="shared" si="338"/>
        <v>0</v>
      </c>
      <c r="BB224" s="77">
        <f t="shared" si="338"/>
        <v>0</v>
      </c>
      <c r="BC224" s="77">
        <f t="shared" si="338"/>
        <v>0</v>
      </c>
      <c r="BD224" s="77">
        <f t="shared" si="338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ht="13.95" customHeight="1" x14ac:dyDescent="0.3">
      <c r="A225" s="248"/>
      <c r="B225" s="78" t="s">
        <v>348</v>
      </c>
      <c r="C225" s="250"/>
      <c r="D225" s="255">
        <f>SUM(E225:BD225)</f>
        <v>-7355.1333333333323</v>
      </c>
      <c r="E225" s="255">
        <f t="shared" ref="E225:AJ225" si="339">IF(E$136=0,0,E86-E315)</f>
        <v>365.86666666666667</v>
      </c>
      <c r="F225" s="255">
        <f t="shared" si="339"/>
        <v>337.86666666666656</v>
      </c>
      <c r="G225" s="255">
        <f t="shared" si="339"/>
        <v>1042.2666666666664</v>
      </c>
      <c r="H225" s="255">
        <f t="shared" si="339"/>
        <v>154.26666666666642</v>
      </c>
      <c r="I225" s="255">
        <f t="shared" si="339"/>
        <v>785.26666666666688</v>
      </c>
      <c r="J225" s="255">
        <f t="shared" si="339"/>
        <v>680.46666666666658</v>
      </c>
      <c r="K225" s="255">
        <f t="shared" si="339"/>
        <v>487.06666666666672</v>
      </c>
      <c r="L225" s="255">
        <f t="shared" si="339"/>
        <v>914.06666666666649</v>
      </c>
      <c r="M225" s="255">
        <f t="shared" si="339"/>
        <v>-1205.4666666666672</v>
      </c>
      <c r="N225" s="255">
        <f t="shared" si="339"/>
        <v>215.93333333333339</v>
      </c>
      <c r="O225" s="255">
        <f t="shared" si="339"/>
        <v>-303.86666666666667</v>
      </c>
      <c r="P225" s="255">
        <f t="shared" si="339"/>
        <v>58.333333333333371</v>
      </c>
      <c r="Q225" s="780">
        <f t="shared" si="339"/>
        <v>491.93333333333328</v>
      </c>
      <c r="R225" s="255">
        <f t="shared" si="339"/>
        <v>-2334.9333333333334</v>
      </c>
      <c r="S225" s="255">
        <f t="shared" si="339"/>
        <v>-640.13333333333321</v>
      </c>
      <c r="T225" s="255">
        <f t="shared" si="339"/>
        <v>-353.93333333333339</v>
      </c>
      <c r="U225" s="255">
        <f t="shared" si="339"/>
        <v>-353.13333333333333</v>
      </c>
      <c r="V225" s="255">
        <f t="shared" si="339"/>
        <v>-25.533333333333417</v>
      </c>
      <c r="W225" s="255">
        <f t="shared" si="339"/>
        <v>-2797.7333333333331</v>
      </c>
      <c r="X225" s="255">
        <f t="shared" si="339"/>
        <v>-301.93333333333317</v>
      </c>
      <c r="Y225" s="255">
        <f t="shared" si="339"/>
        <v>-347.73333333333335</v>
      </c>
      <c r="Z225" s="255">
        <f t="shared" si="339"/>
        <v>-207.26666666666665</v>
      </c>
      <c r="AA225" s="255">
        <f t="shared" si="339"/>
        <v>614.73333333333346</v>
      </c>
      <c r="AB225" s="255">
        <f t="shared" si="339"/>
        <v>-2721.266666666666</v>
      </c>
      <c r="AC225" s="255">
        <f t="shared" si="339"/>
        <v>404.13333333333333</v>
      </c>
      <c r="AD225" s="255">
        <f t="shared" si="339"/>
        <v>128.13333333333333</v>
      </c>
      <c r="AE225" s="255">
        <f t="shared" si="339"/>
        <v>-51.933333333333394</v>
      </c>
      <c r="AF225" s="255">
        <f t="shared" si="339"/>
        <v>23.066666666666606</v>
      </c>
      <c r="AG225" s="255">
        <f t="shared" si="339"/>
        <v>-1725.1333333333332</v>
      </c>
      <c r="AH225" s="255">
        <f t="shared" si="339"/>
        <v>-200.13333333333333</v>
      </c>
      <c r="AI225" s="255">
        <f t="shared" si="339"/>
        <v>206.26666666666665</v>
      </c>
      <c r="AJ225" s="255">
        <f t="shared" si="339"/>
        <v>132.66666666666663</v>
      </c>
      <c r="AK225" s="255">
        <f t="shared" ref="AK225:BD225" si="340">IF(AK$136=0,0,AK86-AK315)</f>
        <v>65.666666666666629</v>
      </c>
      <c r="AL225" s="255">
        <f t="shared" si="340"/>
        <v>125.66666666666663</v>
      </c>
      <c r="AM225" s="255">
        <f t="shared" si="340"/>
        <v>-1051.0666666666666</v>
      </c>
      <c r="AN225" s="255">
        <f t="shared" si="340"/>
        <v>246.33333333333326</v>
      </c>
      <c r="AO225" s="255">
        <f t="shared" si="340"/>
        <v>115.53333333333342</v>
      </c>
      <c r="AP225" s="255">
        <f t="shared" si="340"/>
        <v>-329.46666666666658</v>
      </c>
      <c r="AQ225" s="255">
        <f t="shared" si="340"/>
        <v>0</v>
      </c>
      <c r="AR225" s="255">
        <f t="shared" si="340"/>
        <v>0</v>
      </c>
      <c r="AS225" s="255">
        <f t="shared" si="340"/>
        <v>0</v>
      </c>
      <c r="AT225" s="255">
        <f t="shared" si="340"/>
        <v>0</v>
      </c>
      <c r="AU225" s="255">
        <f t="shared" si="340"/>
        <v>0</v>
      </c>
      <c r="AV225" s="255">
        <f t="shared" si="340"/>
        <v>0</v>
      </c>
      <c r="AW225" s="255">
        <f t="shared" si="340"/>
        <v>0</v>
      </c>
      <c r="AX225" s="255">
        <f t="shared" si="340"/>
        <v>0</v>
      </c>
      <c r="AY225" s="255">
        <f t="shared" si="340"/>
        <v>0</v>
      </c>
      <c r="AZ225" s="255">
        <f t="shared" si="340"/>
        <v>0</v>
      </c>
      <c r="BA225" s="255">
        <f t="shared" si="340"/>
        <v>0</v>
      </c>
      <c r="BB225" s="255">
        <f t="shared" si="340"/>
        <v>0</v>
      </c>
      <c r="BC225" s="255">
        <f t="shared" si="340"/>
        <v>0</v>
      </c>
      <c r="BD225" s="255">
        <f t="shared" si="340"/>
        <v>0</v>
      </c>
      <c r="BE225" s="251"/>
      <c r="BF225" s="162">
        <f>SUM(E225:H225)</f>
        <v>1900.266666666666</v>
      </c>
      <c r="BG225" s="157">
        <f>SUM(I225:L225)</f>
        <v>2866.8666666666668</v>
      </c>
      <c r="BH225" s="157">
        <f>SUM(M225:Q225)</f>
        <v>-743.13333333333378</v>
      </c>
      <c r="BI225" s="157">
        <f>SUM(R225:U225)</f>
        <v>-3682.1333333333332</v>
      </c>
      <c r="BJ225" s="157">
        <f>SUM(V225:Y225)</f>
        <v>-3472.9333333333334</v>
      </c>
      <c r="BK225" s="157">
        <f>SUM(Z225:AD225)</f>
        <v>-1781.5333333333328</v>
      </c>
      <c r="BL225" s="157">
        <f>SUM(AE225:AH225)</f>
        <v>-1954.1333333333332</v>
      </c>
      <c r="BM225" s="157">
        <f>SUM(AI225:AL225)</f>
        <v>530.26666666666654</v>
      </c>
      <c r="BN225" s="157">
        <f>SUM(AM225:AQ225)</f>
        <v>-1018.6666666666665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-7355.1333333333332</v>
      </c>
      <c r="BS225" s="157">
        <f>SUM(BF225:BH225)</f>
        <v>4023.9999999999995</v>
      </c>
      <c r="BT225" s="157">
        <f>SUM(BI225:BK225)</f>
        <v>-8936.5999999999985</v>
      </c>
      <c r="BU225" s="157">
        <f>SUM(BL225:BN225)</f>
        <v>-2442.5333333333333</v>
      </c>
      <c r="BV225" s="157">
        <f>SUM(BO225:BQ225)</f>
        <v>0</v>
      </c>
      <c r="BW225" s="157">
        <f>SUM(BF225:BK225)</f>
        <v>-4912.6000000000004</v>
      </c>
      <c r="BX225" s="157">
        <f>SUM(BL225:BQ225)</f>
        <v>-2442.5333333333333</v>
      </c>
      <c r="BY225" s="157">
        <f>IF(Info!$O$3="Q1",$BS225,IF(Info!$O$3="Q2",$BS225+$BT225,IF(Info!$O$3="Q3",$BS225+$BT225+$BU225,$BR225)))</f>
        <v>4023.9999999999995</v>
      </c>
      <c r="BZ225" s="157">
        <f>IF(Info!$O$3="Q1",$BS225,IF(Info!$O$3="Q2",$BT225,IF(Info!$O$3="Q3",$BU225,$BV225)))</f>
        <v>4023.9999999999995</v>
      </c>
      <c r="CA225" s="48"/>
    </row>
    <row r="226" spans="1:79" ht="13.95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781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ht="13.95" customHeight="1" x14ac:dyDescent="0.3">
      <c r="A227" s="248"/>
      <c r="B227" s="78" t="s">
        <v>350</v>
      </c>
      <c r="C227" s="250"/>
      <c r="D227" s="161">
        <f t="shared" ref="D227:D233" si="341">SUM(E227:BD227)</f>
        <v>142.66266666666502</v>
      </c>
      <c r="E227" s="77">
        <f t="shared" ref="E227:AJ227" si="342">IF(E$136=0,0,E88-E317)</f>
        <v>4.052916666666647</v>
      </c>
      <c r="F227" s="77">
        <f t="shared" si="342"/>
        <v>4.052916666666647</v>
      </c>
      <c r="G227" s="77">
        <f t="shared" si="342"/>
        <v>4.052916666666647</v>
      </c>
      <c r="H227" s="77">
        <f t="shared" si="342"/>
        <v>4.052916666666647</v>
      </c>
      <c r="I227" s="77">
        <f t="shared" si="342"/>
        <v>4.052916666666647</v>
      </c>
      <c r="J227" s="77">
        <f t="shared" si="342"/>
        <v>4.052916666666647</v>
      </c>
      <c r="K227" s="77">
        <f t="shared" si="342"/>
        <v>4.052916666666647</v>
      </c>
      <c r="L227" s="77">
        <f t="shared" si="342"/>
        <v>4.052916666666647</v>
      </c>
      <c r="M227" s="77">
        <f t="shared" si="342"/>
        <v>3.2423333333332494</v>
      </c>
      <c r="N227" s="77">
        <f t="shared" si="342"/>
        <v>3.2423333333332494</v>
      </c>
      <c r="O227" s="77">
        <f t="shared" si="342"/>
        <v>3.2423333333332494</v>
      </c>
      <c r="P227" s="77">
        <f t="shared" si="342"/>
        <v>3.2423333333332494</v>
      </c>
      <c r="Q227" s="771">
        <f t="shared" si="342"/>
        <v>3.2423333333332494</v>
      </c>
      <c r="R227" s="77">
        <f t="shared" si="342"/>
        <v>4.052916666666647</v>
      </c>
      <c r="S227" s="77">
        <f t="shared" si="342"/>
        <v>4.052916666666647</v>
      </c>
      <c r="T227" s="77">
        <f t="shared" si="342"/>
        <v>4.052916666666647</v>
      </c>
      <c r="U227" s="77">
        <f t="shared" si="342"/>
        <v>4.052916666666647</v>
      </c>
      <c r="V227" s="77">
        <f t="shared" si="342"/>
        <v>4.052916666666647</v>
      </c>
      <c r="W227" s="77">
        <f t="shared" si="342"/>
        <v>4.052916666666647</v>
      </c>
      <c r="X227" s="77">
        <f t="shared" si="342"/>
        <v>4.052916666666647</v>
      </c>
      <c r="Y227" s="77">
        <f t="shared" si="342"/>
        <v>4.052916666666647</v>
      </c>
      <c r="Z227" s="77">
        <f t="shared" si="342"/>
        <v>3.2423333333332494</v>
      </c>
      <c r="AA227" s="77">
        <f t="shared" si="342"/>
        <v>3.2423333333332494</v>
      </c>
      <c r="AB227" s="77">
        <f t="shared" si="342"/>
        <v>3.2423333333332494</v>
      </c>
      <c r="AC227" s="77">
        <f t="shared" si="342"/>
        <v>3.2423333333332494</v>
      </c>
      <c r="AD227" s="77">
        <f t="shared" si="342"/>
        <v>3.2423333333332494</v>
      </c>
      <c r="AE227" s="77">
        <f t="shared" si="342"/>
        <v>4.052916666666647</v>
      </c>
      <c r="AF227" s="77">
        <f t="shared" si="342"/>
        <v>4.052916666666647</v>
      </c>
      <c r="AG227" s="77">
        <f t="shared" si="342"/>
        <v>4.052916666666647</v>
      </c>
      <c r="AH227" s="77">
        <f t="shared" si="342"/>
        <v>4.052916666666647</v>
      </c>
      <c r="AI227" s="77">
        <f t="shared" si="342"/>
        <v>4.052916666666647</v>
      </c>
      <c r="AJ227" s="77">
        <f t="shared" si="342"/>
        <v>4.052916666666647</v>
      </c>
      <c r="AK227" s="77">
        <f t="shared" ref="AK227:BD227" si="343">IF(AK$136=0,0,AK88-AK317)</f>
        <v>4.052916666666647</v>
      </c>
      <c r="AL227" s="77">
        <f t="shared" si="343"/>
        <v>4.052916666666647</v>
      </c>
      <c r="AM227" s="77">
        <f t="shared" si="343"/>
        <v>3.2423333333332494</v>
      </c>
      <c r="AN227" s="77">
        <f t="shared" si="343"/>
        <v>3.2423333333332494</v>
      </c>
      <c r="AO227" s="77">
        <f t="shared" si="343"/>
        <v>3.2423333333332494</v>
      </c>
      <c r="AP227" s="77">
        <f t="shared" si="343"/>
        <v>3.2423333333332494</v>
      </c>
      <c r="AQ227" s="77">
        <f t="shared" si="343"/>
        <v>0</v>
      </c>
      <c r="AR227" s="77">
        <f t="shared" si="343"/>
        <v>0</v>
      </c>
      <c r="AS227" s="77">
        <f t="shared" si="343"/>
        <v>0</v>
      </c>
      <c r="AT227" s="77">
        <f t="shared" si="343"/>
        <v>0</v>
      </c>
      <c r="AU227" s="77">
        <f t="shared" si="343"/>
        <v>0</v>
      </c>
      <c r="AV227" s="77">
        <f t="shared" si="343"/>
        <v>0</v>
      </c>
      <c r="AW227" s="77">
        <f t="shared" si="343"/>
        <v>0</v>
      </c>
      <c r="AX227" s="77">
        <f t="shared" si="343"/>
        <v>0</v>
      </c>
      <c r="AY227" s="77">
        <f t="shared" si="343"/>
        <v>0</v>
      </c>
      <c r="AZ227" s="77">
        <f t="shared" si="343"/>
        <v>0</v>
      </c>
      <c r="BA227" s="77">
        <f t="shared" si="343"/>
        <v>0</v>
      </c>
      <c r="BB227" s="77">
        <f t="shared" si="343"/>
        <v>0</v>
      </c>
      <c r="BC227" s="77">
        <f t="shared" si="343"/>
        <v>0</v>
      </c>
      <c r="BD227" s="77">
        <f t="shared" si="343"/>
        <v>0</v>
      </c>
      <c r="BE227" s="251"/>
      <c r="BF227" s="163">
        <f t="shared" ref="BF227:BF233" si="344">SUM(E227:H227)</f>
        <v>16.211666666666588</v>
      </c>
      <c r="BG227" s="77">
        <f t="shared" ref="BG227:BG233" si="345">SUM(I227:L227)</f>
        <v>16.211666666666588</v>
      </c>
      <c r="BH227" s="77">
        <f t="shared" ref="BH227:BH233" si="346">SUM(M227:Q227)</f>
        <v>16.211666666666247</v>
      </c>
      <c r="BI227" s="77">
        <f t="shared" ref="BI227:BI233" si="347">SUM(R227:U227)</f>
        <v>16.211666666666588</v>
      </c>
      <c r="BJ227" s="77">
        <f t="shared" ref="BJ227:BJ233" si="348">SUM(V227:Y227)</f>
        <v>16.211666666666588</v>
      </c>
      <c r="BK227" s="77">
        <f t="shared" ref="BK227:BK233" si="349">SUM(Z227:AD227)</f>
        <v>16.211666666666247</v>
      </c>
      <c r="BL227" s="77">
        <f t="shared" ref="BL227:BL233" si="350">SUM(AE227:AH227)</f>
        <v>16.211666666666588</v>
      </c>
      <c r="BM227" s="77">
        <f t="shared" ref="BM227:BM233" si="351">SUM(AI227:AL227)</f>
        <v>16.211666666666588</v>
      </c>
      <c r="BN227" s="77">
        <f t="shared" ref="BN227:BN233" si="352">SUM(AM227:AQ227)</f>
        <v>12.969333333332997</v>
      </c>
      <c r="BO227" s="77">
        <f t="shared" ref="BO227:BO233" si="353">SUM(AR227:AU227)</f>
        <v>0</v>
      </c>
      <c r="BP227" s="77">
        <f t="shared" ref="BP227:BP233" si="354">SUM(AV227:AY227)</f>
        <v>0</v>
      </c>
      <c r="BQ227" s="77">
        <f t="shared" ref="BQ227:BQ233" si="355">SUM(AZ227:BD227)</f>
        <v>0</v>
      </c>
      <c r="BR227" s="157">
        <f t="shared" ref="BR227:BR233" si="356">SUM(BF227:BQ227)</f>
        <v>142.66266666666502</v>
      </c>
      <c r="BS227" s="77">
        <f t="shared" ref="BS227:BS233" si="357">SUM(BF227:BH227)</f>
        <v>48.634999999999422</v>
      </c>
      <c r="BT227" s="77">
        <f t="shared" ref="BT227:BT233" si="358">SUM(BI227:BK227)</f>
        <v>48.634999999999422</v>
      </c>
      <c r="BU227" s="77">
        <f t="shared" ref="BU227:BU233" si="359">SUM(BL227:BN227)</f>
        <v>45.392666666666173</v>
      </c>
      <c r="BV227" s="77">
        <f t="shared" ref="BV227:BV233" si="360">SUM(BO227:BQ227)</f>
        <v>0</v>
      </c>
      <c r="BW227" s="77">
        <f t="shared" ref="BW227:BW233" si="361">SUM(BF227:BK227)</f>
        <v>97.269999999998845</v>
      </c>
      <c r="BX227" s="77">
        <f t="shared" ref="BX227:BX233" si="362">SUM(BL227:BQ227)</f>
        <v>45.392666666666173</v>
      </c>
      <c r="BY227" s="77">
        <f>IF(Info!$O$3="Q1",$BS227,IF(Info!$O$3="Q2",$BS227+$BT227,IF(Info!$O$3="Q3",$BS227+$BT227+$BU227,$BR227)))</f>
        <v>48.634999999999422</v>
      </c>
      <c r="BZ227" s="77">
        <f>IF(Info!$O$3="Q1",$BS227,IF(Info!$O$3="Q2",$BT227,IF(Info!$O$3="Q3",$BU227,$BV227)))</f>
        <v>48.634999999999422</v>
      </c>
      <c r="CA227" s="48"/>
    </row>
    <row r="228" spans="1:79" ht="13.95" customHeight="1" x14ac:dyDescent="0.3">
      <c r="A228" s="248"/>
      <c r="B228" s="78" t="s">
        <v>47</v>
      </c>
      <c r="C228" s="250"/>
      <c r="D228" s="161">
        <f t="shared" si="341"/>
        <v>-2715.3799999999992</v>
      </c>
      <c r="E228" s="77">
        <f t="shared" ref="E228:AJ228" si="363">IF(E$136=0,0,E89-E318)</f>
        <v>26.862500000000011</v>
      </c>
      <c r="F228" s="77">
        <f t="shared" si="363"/>
        <v>26.862500000000011</v>
      </c>
      <c r="G228" s="77">
        <f t="shared" si="363"/>
        <v>26.862500000000011</v>
      </c>
      <c r="H228" s="77">
        <f t="shared" si="363"/>
        <v>26.862500000000011</v>
      </c>
      <c r="I228" s="77">
        <f t="shared" si="363"/>
        <v>26.862500000000011</v>
      </c>
      <c r="J228" s="77">
        <f t="shared" si="363"/>
        <v>26.862500000000011</v>
      </c>
      <c r="K228" s="77">
        <f t="shared" si="363"/>
        <v>26.862500000000011</v>
      </c>
      <c r="L228" s="77">
        <f t="shared" si="363"/>
        <v>26.862500000000011</v>
      </c>
      <c r="M228" s="77">
        <f t="shared" si="363"/>
        <v>21.490000000000009</v>
      </c>
      <c r="N228" s="77">
        <f t="shared" si="363"/>
        <v>21.490000000000009</v>
      </c>
      <c r="O228" s="77">
        <f t="shared" si="363"/>
        <v>21.490000000000009</v>
      </c>
      <c r="P228" s="77">
        <f t="shared" si="363"/>
        <v>21.490000000000009</v>
      </c>
      <c r="Q228" s="771">
        <f t="shared" si="363"/>
        <v>21.490000000000009</v>
      </c>
      <c r="R228" s="77">
        <f t="shared" si="363"/>
        <v>26.862500000000011</v>
      </c>
      <c r="S228" s="77">
        <f t="shared" si="363"/>
        <v>26.862500000000011</v>
      </c>
      <c r="T228" s="77">
        <f t="shared" si="363"/>
        <v>26.862500000000011</v>
      </c>
      <c r="U228" s="77">
        <f t="shared" si="363"/>
        <v>26.862500000000011</v>
      </c>
      <c r="V228" s="77">
        <f t="shared" si="363"/>
        <v>26.862500000000011</v>
      </c>
      <c r="W228" s="77">
        <f t="shared" si="363"/>
        <v>26.862500000000011</v>
      </c>
      <c r="X228" s="77">
        <f t="shared" si="363"/>
        <v>26.862500000000011</v>
      </c>
      <c r="Y228" s="77">
        <f t="shared" si="363"/>
        <v>26.862500000000011</v>
      </c>
      <c r="Z228" s="77">
        <f t="shared" si="363"/>
        <v>21.490000000000009</v>
      </c>
      <c r="AA228" s="77">
        <f t="shared" si="363"/>
        <v>21.490000000000009</v>
      </c>
      <c r="AB228" s="77">
        <f t="shared" si="363"/>
        <v>21.490000000000009</v>
      </c>
      <c r="AC228" s="77">
        <f t="shared" si="363"/>
        <v>21.490000000000009</v>
      </c>
      <c r="AD228" s="77">
        <f t="shared" si="363"/>
        <v>21.490000000000009</v>
      </c>
      <c r="AE228" s="77">
        <f t="shared" si="363"/>
        <v>-3634.0774999999999</v>
      </c>
      <c r="AF228" s="77">
        <f t="shared" si="363"/>
        <v>26.862500000000011</v>
      </c>
      <c r="AG228" s="77">
        <f t="shared" si="363"/>
        <v>26.862500000000011</v>
      </c>
      <c r="AH228" s="77">
        <f t="shared" si="363"/>
        <v>26.862500000000011</v>
      </c>
      <c r="AI228" s="77">
        <f t="shared" si="363"/>
        <v>26.862500000000011</v>
      </c>
      <c r="AJ228" s="77">
        <f t="shared" si="363"/>
        <v>26.862500000000011</v>
      </c>
      <c r="AK228" s="77">
        <f t="shared" ref="AK228:BD228" si="364">IF(AK$136=0,0,AK89-AK318)</f>
        <v>26.862500000000011</v>
      </c>
      <c r="AL228" s="77">
        <f t="shared" si="364"/>
        <v>26.862500000000011</v>
      </c>
      <c r="AM228" s="77">
        <f t="shared" si="364"/>
        <v>21.490000000000009</v>
      </c>
      <c r="AN228" s="77">
        <f t="shared" si="364"/>
        <v>21.490000000000009</v>
      </c>
      <c r="AO228" s="77">
        <f t="shared" si="364"/>
        <v>21.490000000000009</v>
      </c>
      <c r="AP228" s="77">
        <f t="shared" si="364"/>
        <v>21.490000000000009</v>
      </c>
      <c r="AQ228" s="77">
        <f t="shared" si="364"/>
        <v>0</v>
      </c>
      <c r="AR228" s="77">
        <f t="shared" si="364"/>
        <v>0</v>
      </c>
      <c r="AS228" s="77">
        <f t="shared" si="364"/>
        <v>0</v>
      </c>
      <c r="AT228" s="77">
        <f t="shared" si="364"/>
        <v>0</v>
      </c>
      <c r="AU228" s="77">
        <f t="shared" si="364"/>
        <v>0</v>
      </c>
      <c r="AV228" s="77">
        <f t="shared" si="364"/>
        <v>0</v>
      </c>
      <c r="AW228" s="77">
        <f t="shared" si="364"/>
        <v>0</v>
      </c>
      <c r="AX228" s="77">
        <f t="shared" si="364"/>
        <v>0</v>
      </c>
      <c r="AY228" s="77">
        <f t="shared" si="364"/>
        <v>0</v>
      </c>
      <c r="AZ228" s="77">
        <f t="shared" si="364"/>
        <v>0</v>
      </c>
      <c r="BA228" s="77">
        <f t="shared" si="364"/>
        <v>0</v>
      </c>
      <c r="BB228" s="77">
        <f t="shared" si="364"/>
        <v>0</v>
      </c>
      <c r="BC228" s="77">
        <f t="shared" si="364"/>
        <v>0</v>
      </c>
      <c r="BD228" s="77">
        <f t="shared" si="364"/>
        <v>0</v>
      </c>
      <c r="BE228" s="251"/>
      <c r="BF228" s="163">
        <f t="shared" si="344"/>
        <v>107.45000000000005</v>
      </c>
      <c r="BG228" s="77">
        <f t="shared" si="345"/>
        <v>107.45000000000005</v>
      </c>
      <c r="BH228" s="77">
        <f t="shared" si="346"/>
        <v>107.45000000000005</v>
      </c>
      <c r="BI228" s="77">
        <f t="shared" si="347"/>
        <v>107.45000000000005</v>
      </c>
      <c r="BJ228" s="77">
        <f t="shared" si="348"/>
        <v>107.45000000000005</v>
      </c>
      <c r="BK228" s="77">
        <f t="shared" si="349"/>
        <v>107.45000000000005</v>
      </c>
      <c r="BL228" s="77">
        <f t="shared" si="350"/>
        <v>-3553.4899999999993</v>
      </c>
      <c r="BM228" s="77">
        <f t="shared" si="351"/>
        <v>107.45000000000005</v>
      </c>
      <c r="BN228" s="77">
        <f t="shared" si="352"/>
        <v>85.960000000000036</v>
      </c>
      <c r="BO228" s="77">
        <f t="shared" si="353"/>
        <v>0</v>
      </c>
      <c r="BP228" s="77">
        <f t="shared" si="354"/>
        <v>0</v>
      </c>
      <c r="BQ228" s="77">
        <f t="shared" si="355"/>
        <v>0</v>
      </c>
      <c r="BR228" s="157">
        <f t="shared" si="356"/>
        <v>-2715.3799999999992</v>
      </c>
      <c r="BS228" s="77">
        <f t="shared" si="357"/>
        <v>322.35000000000014</v>
      </c>
      <c r="BT228" s="77">
        <f t="shared" si="358"/>
        <v>322.35000000000014</v>
      </c>
      <c r="BU228" s="77">
        <f t="shared" si="359"/>
        <v>-3360.079999999999</v>
      </c>
      <c r="BV228" s="77">
        <f t="shared" si="360"/>
        <v>0</v>
      </c>
      <c r="BW228" s="77">
        <f t="shared" si="361"/>
        <v>644.70000000000027</v>
      </c>
      <c r="BX228" s="77">
        <f t="shared" si="362"/>
        <v>-3360.079999999999</v>
      </c>
      <c r="BY228" s="77">
        <f>IF(Info!$O$3="Q1",$BS228,IF(Info!$O$3="Q2",$BS228+$BT228,IF(Info!$O$3="Q3",$BS228+$BT228+$BU228,$BR228)))</f>
        <v>322.35000000000014</v>
      </c>
      <c r="BZ228" s="77">
        <f>IF(Info!$O$3="Q1",$BS228,IF(Info!$O$3="Q2",$BT228,IF(Info!$O$3="Q3",$BU228,$BV228)))</f>
        <v>322.35000000000014</v>
      </c>
      <c r="CA228" s="48"/>
    </row>
    <row r="229" spans="1:79" ht="13.95" customHeight="1" x14ac:dyDescent="0.3">
      <c r="A229" s="248"/>
      <c r="B229" s="78" t="s">
        <v>351</v>
      </c>
      <c r="C229" s="250"/>
      <c r="D229" s="161">
        <f t="shared" si="341"/>
        <v>374.58000000000004</v>
      </c>
      <c r="E229" s="77">
        <f t="shared" ref="E229:AJ229" si="365">IF(E$136=0,0,E90-E319)</f>
        <v>0</v>
      </c>
      <c r="F229" s="77">
        <f t="shared" si="365"/>
        <v>0</v>
      </c>
      <c r="G229" s="77">
        <f t="shared" si="365"/>
        <v>0</v>
      </c>
      <c r="H229" s="77">
        <f t="shared" si="365"/>
        <v>0</v>
      </c>
      <c r="I229" s="77">
        <f t="shared" si="365"/>
        <v>0</v>
      </c>
      <c r="J229" s="77">
        <f t="shared" si="365"/>
        <v>0</v>
      </c>
      <c r="K229" s="77">
        <f t="shared" si="365"/>
        <v>0</v>
      </c>
      <c r="L229" s="77">
        <f t="shared" si="365"/>
        <v>0</v>
      </c>
      <c r="M229" s="77">
        <f t="shared" si="365"/>
        <v>0</v>
      </c>
      <c r="N229" s="77">
        <f t="shared" si="365"/>
        <v>0</v>
      </c>
      <c r="O229" s="77">
        <f t="shared" si="365"/>
        <v>0</v>
      </c>
      <c r="P229" s="77">
        <f t="shared" si="365"/>
        <v>0</v>
      </c>
      <c r="Q229" s="771">
        <f t="shared" si="365"/>
        <v>0</v>
      </c>
      <c r="R229" s="77">
        <f t="shared" si="365"/>
        <v>0</v>
      </c>
      <c r="S229" s="77">
        <f t="shared" si="365"/>
        <v>0</v>
      </c>
      <c r="T229" s="77">
        <f t="shared" si="365"/>
        <v>0</v>
      </c>
      <c r="U229" s="77">
        <f t="shared" si="365"/>
        <v>0</v>
      </c>
      <c r="V229" s="77">
        <f t="shared" si="365"/>
        <v>0</v>
      </c>
      <c r="W229" s="77">
        <f t="shared" si="365"/>
        <v>0</v>
      </c>
      <c r="X229" s="77">
        <f t="shared" si="365"/>
        <v>0</v>
      </c>
      <c r="Y229" s="77">
        <f t="shared" si="365"/>
        <v>0</v>
      </c>
      <c r="Z229" s="77">
        <f t="shared" si="365"/>
        <v>0</v>
      </c>
      <c r="AA229" s="77">
        <f t="shared" si="365"/>
        <v>0</v>
      </c>
      <c r="AB229" s="77">
        <f t="shared" si="365"/>
        <v>0</v>
      </c>
      <c r="AC229" s="77">
        <f t="shared" si="365"/>
        <v>0</v>
      </c>
      <c r="AD229" s="77">
        <f t="shared" si="365"/>
        <v>0</v>
      </c>
      <c r="AE229" s="77">
        <f t="shared" si="365"/>
        <v>0</v>
      </c>
      <c r="AF229" s="77">
        <f t="shared" si="365"/>
        <v>0</v>
      </c>
      <c r="AG229" s="77">
        <f t="shared" si="365"/>
        <v>0</v>
      </c>
      <c r="AH229" s="77">
        <f t="shared" si="365"/>
        <v>0</v>
      </c>
      <c r="AI229" s="77">
        <f t="shared" si="365"/>
        <v>0</v>
      </c>
      <c r="AJ229" s="77">
        <f t="shared" si="365"/>
        <v>0</v>
      </c>
      <c r="AK229" s="77">
        <f t="shared" ref="AK229:BD229" si="366">IF(AK$136=0,0,AK90-AK319)</f>
        <v>0</v>
      </c>
      <c r="AL229" s="77">
        <f t="shared" si="366"/>
        <v>374.58000000000004</v>
      </c>
      <c r="AM229" s="77">
        <f t="shared" si="366"/>
        <v>0</v>
      </c>
      <c r="AN229" s="77">
        <f t="shared" si="366"/>
        <v>0</v>
      </c>
      <c r="AO229" s="77">
        <f t="shared" si="366"/>
        <v>0</v>
      </c>
      <c r="AP229" s="77">
        <f t="shared" si="366"/>
        <v>0</v>
      </c>
      <c r="AQ229" s="77">
        <f t="shared" si="366"/>
        <v>0</v>
      </c>
      <c r="AR229" s="77">
        <f t="shared" si="366"/>
        <v>0</v>
      </c>
      <c r="AS229" s="77">
        <f t="shared" si="366"/>
        <v>0</v>
      </c>
      <c r="AT229" s="77">
        <f t="shared" si="366"/>
        <v>0</v>
      </c>
      <c r="AU229" s="77">
        <f t="shared" si="366"/>
        <v>0</v>
      </c>
      <c r="AV229" s="77">
        <f t="shared" si="366"/>
        <v>0</v>
      </c>
      <c r="AW229" s="77">
        <f t="shared" si="366"/>
        <v>0</v>
      </c>
      <c r="AX229" s="77">
        <f t="shared" si="366"/>
        <v>0</v>
      </c>
      <c r="AY229" s="77">
        <f t="shared" si="366"/>
        <v>0</v>
      </c>
      <c r="AZ229" s="77">
        <f t="shared" si="366"/>
        <v>0</v>
      </c>
      <c r="BA229" s="77">
        <f t="shared" si="366"/>
        <v>0</v>
      </c>
      <c r="BB229" s="77">
        <f t="shared" si="366"/>
        <v>0</v>
      </c>
      <c r="BC229" s="77">
        <f t="shared" si="366"/>
        <v>0</v>
      </c>
      <c r="BD229" s="77">
        <f t="shared" si="366"/>
        <v>0</v>
      </c>
      <c r="BE229" s="251"/>
      <c r="BF229" s="163">
        <f t="shared" si="344"/>
        <v>0</v>
      </c>
      <c r="BG229" s="77">
        <f t="shared" si="345"/>
        <v>0</v>
      </c>
      <c r="BH229" s="77">
        <f t="shared" si="346"/>
        <v>0</v>
      </c>
      <c r="BI229" s="77">
        <f t="shared" si="347"/>
        <v>0</v>
      </c>
      <c r="BJ229" s="77">
        <f t="shared" si="348"/>
        <v>0</v>
      </c>
      <c r="BK229" s="77">
        <f t="shared" si="349"/>
        <v>0</v>
      </c>
      <c r="BL229" s="77">
        <f t="shared" si="350"/>
        <v>0</v>
      </c>
      <c r="BM229" s="77">
        <f t="shared" si="351"/>
        <v>374.58000000000004</v>
      </c>
      <c r="BN229" s="77">
        <f t="shared" si="352"/>
        <v>0</v>
      </c>
      <c r="BO229" s="77">
        <f t="shared" si="353"/>
        <v>0</v>
      </c>
      <c r="BP229" s="77">
        <f t="shared" si="354"/>
        <v>0</v>
      </c>
      <c r="BQ229" s="77">
        <f t="shared" si="355"/>
        <v>0</v>
      </c>
      <c r="BR229" s="157">
        <f t="shared" si="356"/>
        <v>374.58000000000004</v>
      </c>
      <c r="BS229" s="77">
        <f t="shared" si="357"/>
        <v>0</v>
      </c>
      <c r="BT229" s="77">
        <f t="shared" si="358"/>
        <v>0</v>
      </c>
      <c r="BU229" s="77">
        <f t="shared" si="359"/>
        <v>374.58000000000004</v>
      </c>
      <c r="BV229" s="77">
        <f t="shared" si="360"/>
        <v>0</v>
      </c>
      <c r="BW229" s="77">
        <f t="shared" si="361"/>
        <v>0</v>
      </c>
      <c r="BX229" s="77">
        <f t="shared" si="362"/>
        <v>374.58000000000004</v>
      </c>
      <c r="BY229" s="77">
        <f>IF(Info!$O$3="Q1",$BS229,IF(Info!$O$3="Q2",$BS229+$BT229,IF(Info!$O$3="Q3",$BS229+$BT229+$BU229,$BR229)))</f>
        <v>0</v>
      </c>
      <c r="BZ229" s="77">
        <f>IF(Info!$O$3="Q1",$BS229,IF(Info!$O$3="Q2",$BT229,IF(Info!$O$3="Q3",$BU229,$BV229)))</f>
        <v>0</v>
      </c>
      <c r="CA229" s="48"/>
    </row>
    <row r="230" spans="1:79" ht="13.95" customHeight="1" x14ac:dyDescent="0.3">
      <c r="A230" s="248"/>
      <c r="B230" s="78" t="s">
        <v>51</v>
      </c>
      <c r="C230" s="250"/>
      <c r="D230" s="161">
        <f t="shared" si="341"/>
        <v>351.53666666666663</v>
      </c>
      <c r="E230" s="77">
        <f t="shared" ref="E230:AJ230" si="367">IF(E$136=0,0,E91-E320)</f>
        <v>0</v>
      </c>
      <c r="F230" s="77">
        <f t="shared" si="367"/>
        <v>0</v>
      </c>
      <c r="G230" s="77">
        <f t="shared" si="367"/>
        <v>0</v>
      </c>
      <c r="H230" s="77">
        <f t="shared" si="367"/>
        <v>0</v>
      </c>
      <c r="I230" s="77">
        <f t="shared" si="367"/>
        <v>0</v>
      </c>
      <c r="J230" s="77">
        <f t="shared" si="367"/>
        <v>0</v>
      </c>
      <c r="K230" s="77">
        <f t="shared" si="367"/>
        <v>0</v>
      </c>
      <c r="L230" s="77">
        <f t="shared" si="367"/>
        <v>0</v>
      </c>
      <c r="M230" s="77">
        <f t="shared" si="367"/>
        <v>0</v>
      </c>
      <c r="N230" s="77">
        <f t="shared" si="367"/>
        <v>0</v>
      </c>
      <c r="O230" s="77">
        <f t="shared" si="367"/>
        <v>0</v>
      </c>
      <c r="P230" s="77">
        <f t="shared" si="367"/>
        <v>0</v>
      </c>
      <c r="Q230" s="771">
        <f t="shared" si="367"/>
        <v>0</v>
      </c>
      <c r="R230" s="77">
        <f t="shared" si="367"/>
        <v>0</v>
      </c>
      <c r="S230" s="77">
        <f t="shared" si="367"/>
        <v>0</v>
      </c>
      <c r="T230" s="77">
        <f t="shared" si="367"/>
        <v>0</v>
      </c>
      <c r="U230" s="77">
        <f t="shared" si="367"/>
        <v>0</v>
      </c>
      <c r="V230" s="77">
        <f t="shared" si="367"/>
        <v>0</v>
      </c>
      <c r="W230" s="77">
        <f t="shared" si="367"/>
        <v>0</v>
      </c>
      <c r="X230" s="77">
        <f t="shared" si="367"/>
        <v>0</v>
      </c>
      <c r="Y230" s="77">
        <f t="shared" si="367"/>
        <v>0</v>
      </c>
      <c r="Z230" s="77">
        <f t="shared" si="367"/>
        <v>0</v>
      </c>
      <c r="AA230" s="77">
        <f t="shared" si="367"/>
        <v>0</v>
      </c>
      <c r="AB230" s="77">
        <f t="shared" si="367"/>
        <v>0</v>
      </c>
      <c r="AC230" s="77">
        <f t="shared" si="367"/>
        <v>0</v>
      </c>
      <c r="AD230" s="77">
        <f t="shared" si="367"/>
        <v>0</v>
      </c>
      <c r="AE230" s="77">
        <f t="shared" si="367"/>
        <v>0</v>
      </c>
      <c r="AF230" s="77">
        <f t="shared" si="367"/>
        <v>0</v>
      </c>
      <c r="AG230" s="77">
        <f t="shared" si="367"/>
        <v>0</v>
      </c>
      <c r="AH230" s="77">
        <f t="shared" si="367"/>
        <v>0</v>
      </c>
      <c r="AI230" s="77">
        <f t="shared" si="367"/>
        <v>351.53666666666663</v>
      </c>
      <c r="AJ230" s="77">
        <f t="shared" si="367"/>
        <v>0</v>
      </c>
      <c r="AK230" s="77">
        <f t="shared" ref="AK230:BD230" si="368">IF(AK$136=0,0,AK91-AK320)</f>
        <v>0</v>
      </c>
      <c r="AL230" s="77">
        <f t="shared" si="368"/>
        <v>0</v>
      </c>
      <c r="AM230" s="77">
        <f t="shared" si="368"/>
        <v>0</v>
      </c>
      <c r="AN230" s="77">
        <f t="shared" si="368"/>
        <v>0</v>
      </c>
      <c r="AO230" s="77">
        <f t="shared" si="368"/>
        <v>0</v>
      </c>
      <c r="AP230" s="77">
        <f t="shared" si="368"/>
        <v>0</v>
      </c>
      <c r="AQ230" s="77">
        <f t="shared" si="368"/>
        <v>0</v>
      </c>
      <c r="AR230" s="77">
        <f t="shared" si="368"/>
        <v>0</v>
      </c>
      <c r="AS230" s="77">
        <f t="shared" si="368"/>
        <v>0</v>
      </c>
      <c r="AT230" s="77">
        <f t="shared" si="368"/>
        <v>0</v>
      </c>
      <c r="AU230" s="77">
        <f t="shared" si="368"/>
        <v>0</v>
      </c>
      <c r="AV230" s="77">
        <f t="shared" si="368"/>
        <v>0</v>
      </c>
      <c r="AW230" s="77">
        <f t="shared" si="368"/>
        <v>0</v>
      </c>
      <c r="AX230" s="77">
        <f t="shared" si="368"/>
        <v>0</v>
      </c>
      <c r="AY230" s="77">
        <f t="shared" si="368"/>
        <v>0</v>
      </c>
      <c r="AZ230" s="77">
        <f t="shared" si="368"/>
        <v>0</v>
      </c>
      <c r="BA230" s="77">
        <f t="shared" si="368"/>
        <v>0</v>
      </c>
      <c r="BB230" s="77">
        <f t="shared" si="368"/>
        <v>0</v>
      </c>
      <c r="BC230" s="77">
        <f t="shared" si="368"/>
        <v>0</v>
      </c>
      <c r="BD230" s="77">
        <f t="shared" si="368"/>
        <v>0</v>
      </c>
      <c r="BE230" s="251"/>
      <c r="BF230" s="163">
        <f t="shared" si="344"/>
        <v>0</v>
      </c>
      <c r="BG230" s="77">
        <f t="shared" si="345"/>
        <v>0</v>
      </c>
      <c r="BH230" s="77">
        <f t="shared" si="346"/>
        <v>0</v>
      </c>
      <c r="BI230" s="77">
        <f t="shared" si="347"/>
        <v>0</v>
      </c>
      <c r="BJ230" s="77">
        <f t="shared" si="348"/>
        <v>0</v>
      </c>
      <c r="BK230" s="77">
        <f t="shared" si="349"/>
        <v>0</v>
      </c>
      <c r="BL230" s="77">
        <f t="shared" si="350"/>
        <v>0</v>
      </c>
      <c r="BM230" s="77">
        <f t="shared" si="351"/>
        <v>351.53666666666663</v>
      </c>
      <c r="BN230" s="77">
        <f t="shared" si="352"/>
        <v>0</v>
      </c>
      <c r="BO230" s="77">
        <f t="shared" si="353"/>
        <v>0</v>
      </c>
      <c r="BP230" s="77">
        <f t="shared" si="354"/>
        <v>0</v>
      </c>
      <c r="BQ230" s="77">
        <f t="shared" si="355"/>
        <v>0</v>
      </c>
      <c r="BR230" s="157">
        <f t="shared" si="356"/>
        <v>351.53666666666663</v>
      </c>
      <c r="BS230" s="77">
        <f t="shared" si="357"/>
        <v>0</v>
      </c>
      <c r="BT230" s="77">
        <f t="shared" si="358"/>
        <v>0</v>
      </c>
      <c r="BU230" s="77">
        <f t="shared" si="359"/>
        <v>351.53666666666663</v>
      </c>
      <c r="BV230" s="77">
        <f t="shared" si="360"/>
        <v>0</v>
      </c>
      <c r="BW230" s="77">
        <f t="shared" si="361"/>
        <v>0</v>
      </c>
      <c r="BX230" s="77">
        <f t="shared" si="362"/>
        <v>351.53666666666663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ht="13.95" customHeight="1" x14ac:dyDescent="0.3">
      <c r="A231" s="248"/>
      <c r="B231" s="78" t="s">
        <v>53</v>
      </c>
      <c r="C231" s="250"/>
      <c r="D231" s="161">
        <f t="shared" si="341"/>
        <v>-3666.6666666666674</v>
      </c>
      <c r="E231" s="77">
        <f t="shared" ref="E231:AJ231" si="369">IF(E$136=0,0,E92-E321)</f>
        <v>-104.1666666666667</v>
      </c>
      <c r="F231" s="77">
        <f t="shared" si="369"/>
        <v>-104.1666666666667</v>
      </c>
      <c r="G231" s="77">
        <f t="shared" si="369"/>
        <v>-104.1666666666667</v>
      </c>
      <c r="H231" s="77">
        <f t="shared" si="369"/>
        <v>-104.1666666666667</v>
      </c>
      <c r="I231" s="77">
        <f t="shared" si="369"/>
        <v>-104.1666666666667</v>
      </c>
      <c r="J231" s="77">
        <f t="shared" si="369"/>
        <v>-104.1666666666667</v>
      </c>
      <c r="K231" s="77">
        <f t="shared" si="369"/>
        <v>-104.1666666666667</v>
      </c>
      <c r="L231" s="77">
        <f t="shared" si="369"/>
        <v>-104.1666666666667</v>
      </c>
      <c r="M231" s="77">
        <f t="shared" si="369"/>
        <v>-83.333333333333343</v>
      </c>
      <c r="N231" s="77">
        <f t="shared" si="369"/>
        <v>-83.333333333333343</v>
      </c>
      <c r="O231" s="77">
        <f t="shared" si="369"/>
        <v>-83.333333333333343</v>
      </c>
      <c r="P231" s="77">
        <f t="shared" si="369"/>
        <v>-83.333333333333343</v>
      </c>
      <c r="Q231" s="771">
        <f t="shared" si="369"/>
        <v>-83.333333333333343</v>
      </c>
      <c r="R231" s="77">
        <f t="shared" si="369"/>
        <v>-104.1666666666667</v>
      </c>
      <c r="S231" s="77">
        <f t="shared" si="369"/>
        <v>-104.1666666666667</v>
      </c>
      <c r="T231" s="77">
        <f t="shared" si="369"/>
        <v>-104.1666666666667</v>
      </c>
      <c r="U231" s="77">
        <f t="shared" si="369"/>
        <v>-104.1666666666667</v>
      </c>
      <c r="V231" s="77">
        <f t="shared" si="369"/>
        <v>-104.1666666666667</v>
      </c>
      <c r="W231" s="77">
        <f t="shared" si="369"/>
        <v>-104.1666666666667</v>
      </c>
      <c r="X231" s="77">
        <f t="shared" si="369"/>
        <v>-104.1666666666667</v>
      </c>
      <c r="Y231" s="77">
        <f t="shared" si="369"/>
        <v>-104.1666666666667</v>
      </c>
      <c r="Z231" s="77">
        <f t="shared" si="369"/>
        <v>-83.333333333333343</v>
      </c>
      <c r="AA231" s="77">
        <f t="shared" si="369"/>
        <v>-83.333333333333343</v>
      </c>
      <c r="AB231" s="77">
        <f t="shared" si="369"/>
        <v>-83.333333333333343</v>
      </c>
      <c r="AC231" s="77">
        <f t="shared" si="369"/>
        <v>-83.333333333333343</v>
      </c>
      <c r="AD231" s="77">
        <f t="shared" si="369"/>
        <v>-83.333333333333343</v>
      </c>
      <c r="AE231" s="77">
        <f t="shared" si="369"/>
        <v>-104.1666666666667</v>
      </c>
      <c r="AF231" s="77">
        <f t="shared" si="369"/>
        <v>-104.1666666666667</v>
      </c>
      <c r="AG231" s="77">
        <f t="shared" si="369"/>
        <v>-104.1666666666667</v>
      </c>
      <c r="AH231" s="77">
        <f t="shared" si="369"/>
        <v>-104.1666666666667</v>
      </c>
      <c r="AI231" s="77">
        <f t="shared" si="369"/>
        <v>-104.1666666666667</v>
      </c>
      <c r="AJ231" s="77">
        <f t="shared" si="369"/>
        <v>-104.1666666666667</v>
      </c>
      <c r="AK231" s="77">
        <f t="shared" ref="AK231:BD231" si="370">IF(AK$136=0,0,AK92-AK321)</f>
        <v>-104.1666666666667</v>
      </c>
      <c r="AL231" s="77">
        <f t="shared" si="370"/>
        <v>-104.1666666666667</v>
      </c>
      <c r="AM231" s="77">
        <f t="shared" si="370"/>
        <v>-83.333333333333343</v>
      </c>
      <c r="AN231" s="77">
        <f t="shared" si="370"/>
        <v>-83.333333333333343</v>
      </c>
      <c r="AO231" s="77">
        <f t="shared" si="370"/>
        <v>-83.333333333333343</v>
      </c>
      <c r="AP231" s="77">
        <f t="shared" si="370"/>
        <v>-83.333333333333343</v>
      </c>
      <c r="AQ231" s="77">
        <f t="shared" si="370"/>
        <v>0</v>
      </c>
      <c r="AR231" s="77">
        <f t="shared" si="370"/>
        <v>0</v>
      </c>
      <c r="AS231" s="77">
        <f t="shared" si="370"/>
        <v>0</v>
      </c>
      <c r="AT231" s="77">
        <f t="shared" si="370"/>
        <v>0</v>
      </c>
      <c r="AU231" s="77">
        <f t="shared" si="370"/>
        <v>0</v>
      </c>
      <c r="AV231" s="77">
        <f t="shared" si="370"/>
        <v>0</v>
      </c>
      <c r="AW231" s="77">
        <f t="shared" si="370"/>
        <v>0</v>
      </c>
      <c r="AX231" s="77">
        <f t="shared" si="370"/>
        <v>0</v>
      </c>
      <c r="AY231" s="77">
        <f t="shared" si="370"/>
        <v>0</v>
      </c>
      <c r="AZ231" s="77">
        <f t="shared" si="370"/>
        <v>0</v>
      </c>
      <c r="BA231" s="77">
        <f t="shared" si="370"/>
        <v>0</v>
      </c>
      <c r="BB231" s="77">
        <f t="shared" si="370"/>
        <v>0</v>
      </c>
      <c r="BC231" s="77">
        <f t="shared" si="370"/>
        <v>0</v>
      </c>
      <c r="BD231" s="77">
        <f t="shared" si="370"/>
        <v>0</v>
      </c>
      <c r="BE231" s="251"/>
      <c r="BF231" s="163">
        <f t="shared" si="344"/>
        <v>-416.6666666666668</v>
      </c>
      <c r="BG231" s="77">
        <f t="shared" si="345"/>
        <v>-416.6666666666668</v>
      </c>
      <c r="BH231" s="77">
        <f t="shared" si="346"/>
        <v>-416.66666666666674</v>
      </c>
      <c r="BI231" s="77">
        <f t="shared" si="347"/>
        <v>-416.6666666666668</v>
      </c>
      <c r="BJ231" s="77">
        <f t="shared" si="348"/>
        <v>-416.6666666666668</v>
      </c>
      <c r="BK231" s="77">
        <f t="shared" si="349"/>
        <v>-416.66666666666674</v>
      </c>
      <c r="BL231" s="77">
        <f t="shared" si="350"/>
        <v>-416.6666666666668</v>
      </c>
      <c r="BM231" s="77">
        <f t="shared" si="351"/>
        <v>-416.6666666666668</v>
      </c>
      <c r="BN231" s="77">
        <f t="shared" si="352"/>
        <v>-333.33333333333337</v>
      </c>
      <c r="BO231" s="77">
        <f t="shared" si="353"/>
        <v>0</v>
      </c>
      <c r="BP231" s="77">
        <f t="shared" si="354"/>
        <v>0</v>
      </c>
      <c r="BQ231" s="77">
        <f t="shared" si="355"/>
        <v>0</v>
      </c>
      <c r="BR231" s="157">
        <f t="shared" si="356"/>
        <v>-3666.6666666666683</v>
      </c>
      <c r="BS231" s="77">
        <f t="shared" si="357"/>
        <v>-1250.0000000000005</v>
      </c>
      <c r="BT231" s="77">
        <f t="shared" si="358"/>
        <v>-1250.0000000000005</v>
      </c>
      <c r="BU231" s="77">
        <f t="shared" si="359"/>
        <v>-1166.666666666667</v>
      </c>
      <c r="BV231" s="77">
        <f t="shared" si="360"/>
        <v>0</v>
      </c>
      <c r="BW231" s="77">
        <f t="shared" si="361"/>
        <v>-2500.0000000000009</v>
      </c>
      <c r="BX231" s="77">
        <f t="shared" si="362"/>
        <v>-1166.666666666667</v>
      </c>
      <c r="BY231" s="77">
        <f>IF(Info!$O$3="Q1",$BS231,IF(Info!$O$3="Q2",$BS231+$BT231,IF(Info!$O$3="Q3",$BS231+$BT231+$BU231,$BR231)))</f>
        <v>-1250.0000000000005</v>
      </c>
      <c r="BZ231" s="77">
        <f>IF(Info!$O$3="Q1",$BS231,IF(Info!$O$3="Q2",$BT231,IF(Info!$O$3="Q3",$BU231,$BV231)))</f>
        <v>-1250.0000000000005</v>
      </c>
      <c r="CA231" s="48"/>
    </row>
    <row r="232" spans="1:79" ht="13.95" customHeight="1" x14ac:dyDescent="0.3">
      <c r="A232" s="248"/>
      <c r="B232" s="78" t="s">
        <v>352</v>
      </c>
      <c r="C232" s="250"/>
      <c r="D232" s="161">
        <f t="shared" si="341"/>
        <v>0</v>
      </c>
      <c r="E232" s="77">
        <f t="shared" ref="E232:AJ232" si="371">IF(E$136=0,0,E93-E322)</f>
        <v>0</v>
      </c>
      <c r="F232" s="77">
        <f t="shared" si="371"/>
        <v>0</v>
      </c>
      <c r="G232" s="77">
        <f t="shared" si="371"/>
        <v>0</v>
      </c>
      <c r="H232" s="77">
        <f t="shared" si="371"/>
        <v>0</v>
      </c>
      <c r="I232" s="77">
        <f t="shared" si="371"/>
        <v>0</v>
      </c>
      <c r="J232" s="77">
        <f t="shared" si="371"/>
        <v>0</v>
      </c>
      <c r="K232" s="77">
        <f t="shared" si="371"/>
        <v>0</v>
      </c>
      <c r="L232" s="77">
        <f t="shared" si="371"/>
        <v>0</v>
      </c>
      <c r="M232" s="77">
        <f t="shared" si="371"/>
        <v>0</v>
      </c>
      <c r="N232" s="77">
        <f t="shared" si="371"/>
        <v>0</v>
      </c>
      <c r="O232" s="77">
        <f t="shared" si="371"/>
        <v>0</v>
      </c>
      <c r="P232" s="77">
        <f t="shared" si="371"/>
        <v>0</v>
      </c>
      <c r="Q232" s="771">
        <f t="shared" si="371"/>
        <v>0</v>
      </c>
      <c r="R232" s="77">
        <f t="shared" si="371"/>
        <v>0</v>
      </c>
      <c r="S232" s="77">
        <f t="shared" si="371"/>
        <v>0</v>
      </c>
      <c r="T232" s="77">
        <f t="shared" si="371"/>
        <v>0</v>
      </c>
      <c r="U232" s="77">
        <f t="shared" si="371"/>
        <v>0</v>
      </c>
      <c r="V232" s="77">
        <f t="shared" si="371"/>
        <v>0</v>
      </c>
      <c r="W232" s="77">
        <f t="shared" si="371"/>
        <v>0</v>
      </c>
      <c r="X232" s="77">
        <f t="shared" si="371"/>
        <v>0</v>
      </c>
      <c r="Y232" s="77">
        <f t="shared" si="371"/>
        <v>0</v>
      </c>
      <c r="Z232" s="77">
        <f t="shared" si="371"/>
        <v>0</v>
      </c>
      <c r="AA232" s="77">
        <f t="shared" si="371"/>
        <v>0</v>
      </c>
      <c r="AB232" s="77">
        <f t="shared" si="371"/>
        <v>0</v>
      </c>
      <c r="AC232" s="77">
        <f t="shared" si="371"/>
        <v>0</v>
      </c>
      <c r="AD232" s="77">
        <f t="shared" si="371"/>
        <v>0</v>
      </c>
      <c r="AE232" s="77">
        <f t="shared" si="371"/>
        <v>0</v>
      </c>
      <c r="AF232" s="77">
        <f t="shared" si="371"/>
        <v>0</v>
      </c>
      <c r="AG232" s="77">
        <f t="shared" si="371"/>
        <v>0</v>
      </c>
      <c r="AH232" s="77">
        <f t="shared" si="371"/>
        <v>0</v>
      </c>
      <c r="AI232" s="77">
        <f t="shared" si="371"/>
        <v>0</v>
      </c>
      <c r="AJ232" s="77">
        <f t="shared" si="371"/>
        <v>0</v>
      </c>
      <c r="AK232" s="77">
        <f t="shared" ref="AK232:BD232" si="372">IF(AK$136=0,0,AK93-AK322)</f>
        <v>0</v>
      </c>
      <c r="AL232" s="77">
        <f t="shared" si="372"/>
        <v>0</v>
      </c>
      <c r="AM232" s="77">
        <f t="shared" si="372"/>
        <v>0</v>
      </c>
      <c r="AN232" s="77">
        <f t="shared" si="372"/>
        <v>0</v>
      </c>
      <c r="AO232" s="77">
        <f t="shared" si="372"/>
        <v>0</v>
      </c>
      <c r="AP232" s="77">
        <f t="shared" si="372"/>
        <v>0</v>
      </c>
      <c r="AQ232" s="77">
        <f t="shared" si="372"/>
        <v>0</v>
      </c>
      <c r="AR232" s="77">
        <f t="shared" si="372"/>
        <v>0</v>
      </c>
      <c r="AS232" s="77">
        <f t="shared" si="372"/>
        <v>0</v>
      </c>
      <c r="AT232" s="77">
        <f t="shared" si="372"/>
        <v>0</v>
      </c>
      <c r="AU232" s="77">
        <f t="shared" si="372"/>
        <v>0</v>
      </c>
      <c r="AV232" s="77">
        <f t="shared" si="372"/>
        <v>0</v>
      </c>
      <c r="AW232" s="77">
        <f t="shared" si="372"/>
        <v>0</v>
      </c>
      <c r="AX232" s="77">
        <f t="shared" si="372"/>
        <v>0</v>
      </c>
      <c r="AY232" s="77">
        <f t="shared" si="372"/>
        <v>0</v>
      </c>
      <c r="AZ232" s="77">
        <f t="shared" si="372"/>
        <v>0</v>
      </c>
      <c r="BA232" s="77">
        <f t="shared" si="372"/>
        <v>0</v>
      </c>
      <c r="BB232" s="77">
        <f t="shared" si="372"/>
        <v>0</v>
      </c>
      <c r="BC232" s="77">
        <f t="shared" si="372"/>
        <v>0</v>
      </c>
      <c r="BD232" s="77">
        <f t="shared" si="372"/>
        <v>0</v>
      </c>
      <c r="BE232" s="251"/>
      <c r="BF232" s="163">
        <f t="shared" si="344"/>
        <v>0</v>
      </c>
      <c r="BG232" s="77">
        <f t="shared" si="345"/>
        <v>0</v>
      </c>
      <c r="BH232" s="77">
        <f t="shared" si="346"/>
        <v>0</v>
      </c>
      <c r="BI232" s="77">
        <f t="shared" si="347"/>
        <v>0</v>
      </c>
      <c r="BJ232" s="77">
        <f t="shared" si="348"/>
        <v>0</v>
      </c>
      <c r="BK232" s="77">
        <f t="shared" si="349"/>
        <v>0</v>
      </c>
      <c r="BL232" s="77">
        <f t="shared" si="350"/>
        <v>0</v>
      </c>
      <c r="BM232" s="77">
        <f t="shared" si="351"/>
        <v>0</v>
      </c>
      <c r="BN232" s="77">
        <f t="shared" si="352"/>
        <v>0</v>
      </c>
      <c r="BO232" s="77">
        <f t="shared" si="353"/>
        <v>0</v>
      </c>
      <c r="BP232" s="77">
        <f t="shared" si="354"/>
        <v>0</v>
      </c>
      <c r="BQ232" s="77">
        <f t="shared" si="355"/>
        <v>0</v>
      </c>
      <c r="BR232" s="157">
        <f t="shared" si="356"/>
        <v>0</v>
      </c>
      <c r="BS232" s="77">
        <f t="shared" si="357"/>
        <v>0</v>
      </c>
      <c r="BT232" s="77">
        <f t="shared" si="358"/>
        <v>0</v>
      </c>
      <c r="BU232" s="77">
        <f t="shared" si="359"/>
        <v>0</v>
      </c>
      <c r="BV232" s="77">
        <f t="shared" si="360"/>
        <v>0</v>
      </c>
      <c r="BW232" s="77">
        <f t="shared" si="361"/>
        <v>0</v>
      </c>
      <c r="BX232" s="77">
        <f t="shared" si="362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ht="13.95" customHeight="1" x14ac:dyDescent="0.3">
      <c r="A233" s="248"/>
      <c r="B233" s="160" t="s">
        <v>353</v>
      </c>
      <c r="C233" s="250"/>
      <c r="D233" s="255">
        <f t="shared" si="341"/>
        <v>-5513.2673333333387</v>
      </c>
      <c r="E233" s="255">
        <f t="shared" ref="E233:AJ233" si="373">IF(E$136=0,0,E94-E323)</f>
        <v>-73.251250000000027</v>
      </c>
      <c r="F233" s="255">
        <f t="shared" si="373"/>
        <v>-73.251250000000027</v>
      </c>
      <c r="G233" s="255">
        <f t="shared" si="373"/>
        <v>-73.251250000000027</v>
      </c>
      <c r="H233" s="255">
        <f t="shared" si="373"/>
        <v>-73.251250000000027</v>
      </c>
      <c r="I233" s="255">
        <f t="shared" si="373"/>
        <v>-73.251250000000027</v>
      </c>
      <c r="J233" s="255">
        <f t="shared" si="373"/>
        <v>-73.251250000000027</v>
      </c>
      <c r="K233" s="255">
        <f t="shared" si="373"/>
        <v>-73.251250000000027</v>
      </c>
      <c r="L233" s="255">
        <f t="shared" si="373"/>
        <v>-73.251250000000027</v>
      </c>
      <c r="M233" s="255">
        <f t="shared" si="373"/>
        <v>-58.601000000000113</v>
      </c>
      <c r="N233" s="255">
        <f t="shared" si="373"/>
        <v>-58.601000000000113</v>
      </c>
      <c r="O233" s="255">
        <f t="shared" si="373"/>
        <v>-58.601000000000113</v>
      </c>
      <c r="P233" s="255">
        <f t="shared" si="373"/>
        <v>-58.601000000000113</v>
      </c>
      <c r="Q233" s="780">
        <f t="shared" si="373"/>
        <v>-58.601000000000113</v>
      </c>
      <c r="R233" s="255">
        <f t="shared" si="373"/>
        <v>-73.251250000000027</v>
      </c>
      <c r="S233" s="255">
        <f t="shared" si="373"/>
        <v>-73.251250000000027</v>
      </c>
      <c r="T233" s="255">
        <f t="shared" si="373"/>
        <v>-73.251250000000027</v>
      </c>
      <c r="U233" s="255">
        <f t="shared" si="373"/>
        <v>-73.251250000000027</v>
      </c>
      <c r="V233" s="255">
        <f t="shared" si="373"/>
        <v>-73.251250000000027</v>
      </c>
      <c r="W233" s="255">
        <f t="shared" si="373"/>
        <v>-73.251250000000027</v>
      </c>
      <c r="X233" s="255">
        <f t="shared" si="373"/>
        <v>-73.251250000000027</v>
      </c>
      <c r="Y233" s="255">
        <f t="shared" si="373"/>
        <v>-73.251250000000027</v>
      </c>
      <c r="Z233" s="255">
        <f t="shared" si="373"/>
        <v>-58.601000000000113</v>
      </c>
      <c r="AA233" s="255">
        <f t="shared" si="373"/>
        <v>-58.601000000000113</v>
      </c>
      <c r="AB233" s="255">
        <f t="shared" si="373"/>
        <v>-58.601000000000113</v>
      </c>
      <c r="AC233" s="255">
        <f t="shared" si="373"/>
        <v>-58.601000000000113</v>
      </c>
      <c r="AD233" s="255">
        <f t="shared" si="373"/>
        <v>-58.601000000000113</v>
      </c>
      <c r="AE233" s="255">
        <f t="shared" si="373"/>
        <v>-3734.1912499999999</v>
      </c>
      <c r="AF233" s="255">
        <f t="shared" si="373"/>
        <v>-73.251250000000027</v>
      </c>
      <c r="AG233" s="255">
        <f t="shared" si="373"/>
        <v>-73.251250000000027</v>
      </c>
      <c r="AH233" s="255">
        <f t="shared" si="373"/>
        <v>-73.251250000000027</v>
      </c>
      <c r="AI233" s="255">
        <f t="shared" si="373"/>
        <v>278.28541666666661</v>
      </c>
      <c r="AJ233" s="255">
        <f t="shared" si="373"/>
        <v>-73.251250000000027</v>
      </c>
      <c r="AK233" s="255">
        <f t="shared" ref="AK233:BD233" si="374">IF(AK$136=0,0,AK94-AK323)</f>
        <v>-73.251250000000027</v>
      </c>
      <c r="AL233" s="255">
        <f t="shared" si="374"/>
        <v>301.3287499999999</v>
      </c>
      <c r="AM233" s="255">
        <f t="shared" si="374"/>
        <v>-58.601000000000113</v>
      </c>
      <c r="AN233" s="255">
        <f t="shared" si="374"/>
        <v>-58.601000000000113</v>
      </c>
      <c r="AO233" s="255">
        <f t="shared" si="374"/>
        <v>-58.601000000000113</v>
      </c>
      <c r="AP233" s="255">
        <f t="shared" si="374"/>
        <v>-58.601000000000113</v>
      </c>
      <c r="AQ233" s="255">
        <f t="shared" si="374"/>
        <v>0</v>
      </c>
      <c r="AR233" s="255">
        <f t="shared" si="374"/>
        <v>0</v>
      </c>
      <c r="AS233" s="255">
        <f t="shared" si="374"/>
        <v>0</v>
      </c>
      <c r="AT233" s="255">
        <f t="shared" si="374"/>
        <v>0</v>
      </c>
      <c r="AU233" s="255">
        <f t="shared" si="374"/>
        <v>0</v>
      </c>
      <c r="AV233" s="255">
        <f t="shared" si="374"/>
        <v>0</v>
      </c>
      <c r="AW233" s="255">
        <f t="shared" si="374"/>
        <v>0</v>
      </c>
      <c r="AX233" s="255">
        <f t="shared" si="374"/>
        <v>0</v>
      </c>
      <c r="AY233" s="255">
        <f t="shared" si="374"/>
        <v>0</v>
      </c>
      <c r="AZ233" s="255">
        <f t="shared" si="374"/>
        <v>0</v>
      </c>
      <c r="BA233" s="255">
        <f t="shared" si="374"/>
        <v>0</v>
      </c>
      <c r="BB233" s="255">
        <f t="shared" si="374"/>
        <v>0</v>
      </c>
      <c r="BC233" s="255">
        <f t="shared" si="374"/>
        <v>0</v>
      </c>
      <c r="BD233" s="255">
        <f t="shared" si="374"/>
        <v>0</v>
      </c>
      <c r="BE233" s="251"/>
      <c r="BF233" s="162">
        <f t="shared" si="344"/>
        <v>-293.00500000000011</v>
      </c>
      <c r="BG233" s="157">
        <f t="shared" si="345"/>
        <v>-293.00500000000011</v>
      </c>
      <c r="BH233" s="157">
        <f t="shared" si="346"/>
        <v>-293.00500000000056</v>
      </c>
      <c r="BI233" s="157">
        <f t="shared" si="347"/>
        <v>-293.00500000000011</v>
      </c>
      <c r="BJ233" s="157">
        <f t="shared" si="348"/>
        <v>-293.00500000000011</v>
      </c>
      <c r="BK233" s="157">
        <f t="shared" si="349"/>
        <v>-293.00500000000056</v>
      </c>
      <c r="BL233" s="157">
        <f t="shared" si="350"/>
        <v>-3953.9450000000006</v>
      </c>
      <c r="BM233" s="157">
        <f t="shared" si="351"/>
        <v>433.11166666666645</v>
      </c>
      <c r="BN233" s="157">
        <f t="shared" si="352"/>
        <v>-234.40400000000045</v>
      </c>
      <c r="BO233" s="157">
        <f t="shared" si="353"/>
        <v>0</v>
      </c>
      <c r="BP233" s="157">
        <f t="shared" si="354"/>
        <v>0</v>
      </c>
      <c r="BQ233" s="157">
        <f t="shared" si="355"/>
        <v>0</v>
      </c>
      <c r="BR233" s="157">
        <f t="shared" si="356"/>
        <v>-5513.267333333336</v>
      </c>
      <c r="BS233" s="157">
        <f t="shared" si="357"/>
        <v>-879.01500000000078</v>
      </c>
      <c r="BT233" s="157">
        <f t="shared" si="358"/>
        <v>-879.01500000000078</v>
      </c>
      <c r="BU233" s="157">
        <f t="shared" si="359"/>
        <v>-3755.2373333333344</v>
      </c>
      <c r="BV233" s="157">
        <f t="shared" si="360"/>
        <v>0</v>
      </c>
      <c r="BW233" s="157">
        <f t="shared" si="361"/>
        <v>-1758.0300000000016</v>
      </c>
      <c r="BX233" s="157">
        <f t="shared" si="362"/>
        <v>-3755.2373333333344</v>
      </c>
      <c r="BY233" s="157">
        <f>IF(Info!$O$3="Q1",$BS233,IF(Info!$O$3="Q2",$BS233+$BT233,IF(Info!$O$3="Q3",$BS233+$BT233+$BU233,$BR233)))</f>
        <v>-879.01500000000078</v>
      </c>
      <c r="BZ233" s="157">
        <f>IF(Info!$O$3="Q1",$BS233,IF(Info!$O$3="Q2",$BT233,IF(Info!$O$3="Q3",$BU233,$BV233)))</f>
        <v>-879.01500000000078</v>
      </c>
      <c r="CA233" s="48"/>
    </row>
    <row r="234" spans="1:79" ht="13.95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781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ht="13.95" customHeight="1" x14ac:dyDescent="0.3">
      <c r="A235" s="248"/>
      <c r="B235" s="78" t="s">
        <v>354</v>
      </c>
      <c r="C235" s="250"/>
      <c r="D235" s="161">
        <f>SUM(E235:BD235)</f>
        <v>216.76533333333333</v>
      </c>
      <c r="E235" s="77">
        <f t="shared" ref="E235:AJ235" si="375">IF(E$136=0,0,E96-E325)</f>
        <v>-12.506666666666669</v>
      </c>
      <c r="F235" s="77">
        <f t="shared" si="375"/>
        <v>87.493333333333325</v>
      </c>
      <c r="G235" s="77">
        <f t="shared" si="375"/>
        <v>-12.506666666666669</v>
      </c>
      <c r="H235" s="77">
        <f t="shared" si="375"/>
        <v>137.49333333333334</v>
      </c>
      <c r="I235" s="77">
        <f t="shared" si="375"/>
        <v>87.493333333333325</v>
      </c>
      <c r="J235" s="77">
        <f t="shared" si="375"/>
        <v>87.493333333333325</v>
      </c>
      <c r="K235" s="77">
        <f t="shared" si="375"/>
        <v>37.493333333333332</v>
      </c>
      <c r="L235" s="77">
        <f t="shared" si="375"/>
        <v>-12.506666666666669</v>
      </c>
      <c r="M235" s="77">
        <f t="shared" si="375"/>
        <v>39.994666666666674</v>
      </c>
      <c r="N235" s="77">
        <f t="shared" si="375"/>
        <v>-10.005333333333329</v>
      </c>
      <c r="O235" s="77">
        <f t="shared" si="375"/>
        <v>-10.005333333333329</v>
      </c>
      <c r="P235" s="77">
        <f t="shared" si="375"/>
        <v>-10.005333333333329</v>
      </c>
      <c r="Q235" s="771">
        <f t="shared" si="375"/>
        <v>-10.005333333333329</v>
      </c>
      <c r="R235" s="77">
        <f t="shared" si="375"/>
        <v>-12.506666666666669</v>
      </c>
      <c r="S235" s="77">
        <f t="shared" si="375"/>
        <v>-12.506666666666669</v>
      </c>
      <c r="T235" s="77">
        <f t="shared" si="375"/>
        <v>-12.506666666666669</v>
      </c>
      <c r="U235" s="77">
        <f t="shared" si="375"/>
        <v>-12.506666666666669</v>
      </c>
      <c r="V235" s="77">
        <f t="shared" si="375"/>
        <v>-12.506666666666669</v>
      </c>
      <c r="W235" s="77">
        <f t="shared" si="375"/>
        <v>-12.506666666666669</v>
      </c>
      <c r="X235" s="77">
        <f t="shared" si="375"/>
        <v>-12.506666666666669</v>
      </c>
      <c r="Y235" s="77">
        <f t="shared" si="375"/>
        <v>-12.506666666666669</v>
      </c>
      <c r="Z235" s="77">
        <f t="shared" si="375"/>
        <v>-10.005333333333329</v>
      </c>
      <c r="AA235" s="77">
        <f t="shared" si="375"/>
        <v>-10.005333333333329</v>
      </c>
      <c r="AB235" s="77">
        <f t="shared" si="375"/>
        <v>-10.005333333333329</v>
      </c>
      <c r="AC235" s="77">
        <f t="shared" si="375"/>
        <v>-10.005333333333329</v>
      </c>
      <c r="AD235" s="77">
        <f t="shared" si="375"/>
        <v>-10.005333333333329</v>
      </c>
      <c r="AE235" s="77">
        <f t="shared" si="375"/>
        <v>-12.506666666666669</v>
      </c>
      <c r="AF235" s="77">
        <f t="shared" si="375"/>
        <v>94.493333333333325</v>
      </c>
      <c r="AG235" s="77">
        <f t="shared" si="375"/>
        <v>-12.506666666666669</v>
      </c>
      <c r="AH235" s="77">
        <f t="shared" si="375"/>
        <v>-12.506666666666669</v>
      </c>
      <c r="AI235" s="77">
        <f t="shared" si="375"/>
        <v>-12.506666666666669</v>
      </c>
      <c r="AJ235" s="77">
        <f t="shared" si="375"/>
        <v>-12.506666666666669</v>
      </c>
      <c r="AK235" s="77">
        <f t="shared" ref="AK235:BD235" si="376">IF(AK$136=0,0,AK96-AK325)</f>
        <v>-12.506666666666669</v>
      </c>
      <c r="AL235" s="77">
        <f t="shared" si="376"/>
        <v>-12.506666666666669</v>
      </c>
      <c r="AM235" s="77">
        <f t="shared" si="376"/>
        <v>-10.005333333333329</v>
      </c>
      <c r="AN235" s="77">
        <f t="shared" si="376"/>
        <v>-10.005333333333329</v>
      </c>
      <c r="AO235" s="77">
        <f t="shared" si="376"/>
        <v>-10.005333333333329</v>
      </c>
      <c r="AP235" s="77">
        <f t="shared" si="376"/>
        <v>-10.005333333333329</v>
      </c>
      <c r="AQ235" s="77">
        <f t="shared" si="376"/>
        <v>0</v>
      </c>
      <c r="AR235" s="77">
        <f t="shared" si="376"/>
        <v>0</v>
      </c>
      <c r="AS235" s="77">
        <f t="shared" si="376"/>
        <v>0</v>
      </c>
      <c r="AT235" s="77">
        <f t="shared" si="376"/>
        <v>0</v>
      </c>
      <c r="AU235" s="77">
        <f t="shared" si="376"/>
        <v>0</v>
      </c>
      <c r="AV235" s="77">
        <f t="shared" si="376"/>
        <v>0</v>
      </c>
      <c r="AW235" s="77">
        <f t="shared" si="376"/>
        <v>0</v>
      </c>
      <c r="AX235" s="77">
        <f t="shared" si="376"/>
        <v>0</v>
      </c>
      <c r="AY235" s="77">
        <f t="shared" si="376"/>
        <v>0</v>
      </c>
      <c r="AZ235" s="77">
        <f t="shared" si="376"/>
        <v>0</v>
      </c>
      <c r="BA235" s="77">
        <f t="shared" si="376"/>
        <v>0</v>
      </c>
      <c r="BB235" s="77">
        <f t="shared" si="376"/>
        <v>0</v>
      </c>
      <c r="BC235" s="77">
        <f t="shared" si="376"/>
        <v>0</v>
      </c>
      <c r="BD235" s="77">
        <f t="shared" si="376"/>
        <v>0</v>
      </c>
      <c r="BE235" s="251"/>
      <c r="BF235" s="163">
        <f>SUM(E235:H235)</f>
        <v>199.97333333333333</v>
      </c>
      <c r="BG235" s="77">
        <f>SUM(I235:L235)</f>
        <v>199.97333333333333</v>
      </c>
      <c r="BH235" s="77">
        <f>SUM(M235:Q235)</f>
        <v>-2.6666666666642413E-2</v>
      </c>
      <c r="BI235" s="77">
        <f>SUM(R235:U235)</f>
        <v>-50.026666666666678</v>
      </c>
      <c r="BJ235" s="77">
        <f>SUM(V235:Y235)</f>
        <v>-50.026666666666678</v>
      </c>
      <c r="BK235" s="77">
        <f>SUM(Z235:AD235)</f>
        <v>-50.026666666666642</v>
      </c>
      <c r="BL235" s="77">
        <f>SUM(AE235:AH235)</f>
        <v>56.973333333333308</v>
      </c>
      <c r="BM235" s="77">
        <f>SUM(AI235:AL235)</f>
        <v>-50.026666666666678</v>
      </c>
      <c r="BN235" s="77">
        <f>SUM(AM235:AQ235)</f>
        <v>-40.021333333333317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216.76533333333327</v>
      </c>
      <c r="BS235" s="77">
        <f>SUM(BF235:BH235)</f>
        <v>399.92</v>
      </c>
      <c r="BT235" s="77">
        <f>SUM(BI235:BK235)</f>
        <v>-150.07999999999998</v>
      </c>
      <c r="BU235" s="77">
        <f>SUM(BL235:BN235)</f>
        <v>-33.074666666666687</v>
      </c>
      <c r="BV235" s="77">
        <f>SUM(BO235:BQ235)</f>
        <v>0</v>
      </c>
      <c r="BW235" s="77">
        <f>SUM(BF235:BK235)</f>
        <v>249.83999999999997</v>
      </c>
      <c r="BX235" s="77">
        <f>SUM(BL235:BQ235)</f>
        <v>-33.074666666666687</v>
      </c>
      <c r="BY235" s="77">
        <f>IF(Info!$O$3="Q1",$BS235,IF(Info!$O$3="Q2",$BS235+$BT235,IF(Info!$O$3="Q3",$BS235+$BT235+$BU235,$BR235)))</f>
        <v>399.92</v>
      </c>
      <c r="BZ235" s="77">
        <f>IF(Info!$O$3="Q1",$BS235,IF(Info!$O$3="Q2",$BT235,IF(Info!$O$3="Q3",$BU235,$BV235)))</f>
        <v>399.92</v>
      </c>
      <c r="CA235" s="48"/>
    </row>
    <row r="236" spans="1:79" ht="13.95" customHeight="1" x14ac:dyDescent="0.3">
      <c r="A236" s="248"/>
      <c r="B236" s="78" t="s">
        <v>59</v>
      </c>
      <c r="C236" s="250"/>
      <c r="D236" s="161">
        <f>SUM(E236:BD236)</f>
        <v>-366.66666666666669</v>
      </c>
      <c r="E236" s="77">
        <f t="shared" ref="E236:AJ236" si="377">IF(E$136=0,0,E97-E326)</f>
        <v>-10.41666666666667</v>
      </c>
      <c r="F236" s="77">
        <f t="shared" si="377"/>
        <v>-10.41666666666667</v>
      </c>
      <c r="G236" s="77">
        <f t="shared" si="377"/>
        <v>-10.41666666666667</v>
      </c>
      <c r="H236" s="77">
        <f t="shared" si="377"/>
        <v>-10.41666666666667</v>
      </c>
      <c r="I236" s="77">
        <f t="shared" si="377"/>
        <v>-10.41666666666667</v>
      </c>
      <c r="J236" s="77">
        <f t="shared" si="377"/>
        <v>-10.41666666666667</v>
      </c>
      <c r="K236" s="77">
        <f t="shared" si="377"/>
        <v>-10.41666666666667</v>
      </c>
      <c r="L236" s="77">
        <f t="shared" si="377"/>
        <v>-10.41666666666667</v>
      </c>
      <c r="M236" s="77">
        <f t="shared" si="377"/>
        <v>-8.3333333333333321</v>
      </c>
      <c r="N236" s="77">
        <f t="shared" si="377"/>
        <v>-8.3333333333333321</v>
      </c>
      <c r="O236" s="77">
        <f t="shared" si="377"/>
        <v>-8.3333333333333321</v>
      </c>
      <c r="P236" s="77">
        <f t="shared" si="377"/>
        <v>-8.3333333333333321</v>
      </c>
      <c r="Q236" s="771">
        <f t="shared" si="377"/>
        <v>-8.3333333333333321</v>
      </c>
      <c r="R236" s="77">
        <f t="shared" si="377"/>
        <v>-10.41666666666667</v>
      </c>
      <c r="S236" s="77">
        <f t="shared" si="377"/>
        <v>-10.41666666666667</v>
      </c>
      <c r="T236" s="77">
        <f t="shared" si="377"/>
        <v>-10.41666666666667</v>
      </c>
      <c r="U236" s="77">
        <f t="shared" si="377"/>
        <v>-10.41666666666667</v>
      </c>
      <c r="V236" s="77">
        <f t="shared" si="377"/>
        <v>-10.41666666666667</v>
      </c>
      <c r="W236" s="77">
        <f t="shared" si="377"/>
        <v>-10.41666666666667</v>
      </c>
      <c r="X236" s="77">
        <f t="shared" si="377"/>
        <v>-10.41666666666667</v>
      </c>
      <c r="Y236" s="77">
        <f t="shared" si="377"/>
        <v>-10.41666666666667</v>
      </c>
      <c r="Z236" s="77">
        <f t="shared" si="377"/>
        <v>-8.3333333333333321</v>
      </c>
      <c r="AA236" s="77">
        <f t="shared" si="377"/>
        <v>-8.3333333333333321</v>
      </c>
      <c r="AB236" s="77">
        <f t="shared" si="377"/>
        <v>-8.3333333333333321</v>
      </c>
      <c r="AC236" s="77">
        <f t="shared" si="377"/>
        <v>-8.3333333333333321</v>
      </c>
      <c r="AD236" s="77">
        <f t="shared" si="377"/>
        <v>-8.3333333333333321</v>
      </c>
      <c r="AE236" s="77">
        <f t="shared" si="377"/>
        <v>-10.41666666666667</v>
      </c>
      <c r="AF236" s="77">
        <f t="shared" si="377"/>
        <v>-10.41666666666667</v>
      </c>
      <c r="AG236" s="77">
        <f t="shared" si="377"/>
        <v>-10.41666666666667</v>
      </c>
      <c r="AH236" s="77">
        <f t="shared" si="377"/>
        <v>-10.41666666666667</v>
      </c>
      <c r="AI236" s="77">
        <f t="shared" si="377"/>
        <v>-10.41666666666667</v>
      </c>
      <c r="AJ236" s="77">
        <f t="shared" si="377"/>
        <v>-10.41666666666667</v>
      </c>
      <c r="AK236" s="77">
        <f t="shared" ref="AK236:BD236" si="378">IF(AK$136=0,0,AK97-AK326)</f>
        <v>-10.41666666666667</v>
      </c>
      <c r="AL236" s="77">
        <f t="shared" si="378"/>
        <v>-10.41666666666667</v>
      </c>
      <c r="AM236" s="77">
        <f t="shared" si="378"/>
        <v>-8.3333333333333321</v>
      </c>
      <c r="AN236" s="77">
        <f t="shared" si="378"/>
        <v>-8.3333333333333321</v>
      </c>
      <c r="AO236" s="77">
        <f t="shared" si="378"/>
        <v>-8.3333333333333321</v>
      </c>
      <c r="AP236" s="77">
        <f t="shared" si="378"/>
        <v>-8.3333333333333321</v>
      </c>
      <c r="AQ236" s="77">
        <f t="shared" si="378"/>
        <v>0</v>
      </c>
      <c r="AR236" s="77">
        <f t="shared" si="378"/>
        <v>0</v>
      </c>
      <c r="AS236" s="77">
        <f t="shared" si="378"/>
        <v>0</v>
      </c>
      <c r="AT236" s="77">
        <f t="shared" si="378"/>
        <v>0</v>
      </c>
      <c r="AU236" s="77">
        <f t="shared" si="378"/>
        <v>0</v>
      </c>
      <c r="AV236" s="77">
        <f t="shared" si="378"/>
        <v>0</v>
      </c>
      <c r="AW236" s="77">
        <f t="shared" si="378"/>
        <v>0</v>
      </c>
      <c r="AX236" s="77">
        <f t="shared" si="378"/>
        <v>0</v>
      </c>
      <c r="AY236" s="77">
        <f t="shared" si="378"/>
        <v>0</v>
      </c>
      <c r="AZ236" s="77">
        <f t="shared" si="378"/>
        <v>0</v>
      </c>
      <c r="BA236" s="77">
        <f t="shared" si="378"/>
        <v>0</v>
      </c>
      <c r="BB236" s="77">
        <f t="shared" si="378"/>
        <v>0</v>
      </c>
      <c r="BC236" s="77">
        <f t="shared" si="378"/>
        <v>0</v>
      </c>
      <c r="BD236" s="77">
        <f t="shared" si="378"/>
        <v>0</v>
      </c>
      <c r="BE236" s="251"/>
      <c r="BF236" s="163">
        <f>SUM(E236:H236)</f>
        <v>-41.666666666666679</v>
      </c>
      <c r="BG236" s="77">
        <f>SUM(I236:L236)</f>
        <v>-41.666666666666679</v>
      </c>
      <c r="BH236" s="77">
        <f>SUM(M236:Q236)</f>
        <v>-41.666666666666657</v>
      </c>
      <c r="BI236" s="77">
        <f>SUM(R236:U236)</f>
        <v>-41.666666666666679</v>
      </c>
      <c r="BJ236" s="77">
        <f>SUM(V236:Y236)</f>
        <v>-41.666666666666679</v>
      </c>
      <c r="BK236" s="77">
        <f>SUM(Z236:AD236)</f>
        <v>-41.666666666666657</v>
      </c>
      <c r="BL236" s="77">
        <f>SUM(AE236:AH236)</f>
        <v>-41.666666666666679</v>
      </c>
      <c r="BM236" s="77">
        <f>SUM(AI236:AL236)</f>
        <v>-41.666666666666679</v>
      </c>
      <c r="BN236" s="77">
        <f>SUM(AM236:AQ236)</f>
        <v>-33.333333333333329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-366.66666666666669</v>
      </c>
      <c r="BS236" s="77">
        <f>SUM(BF236:BH236)</f>
        <v>-125.00000000000001</v>
      </c>
      <c r="BT236" s="77">
        <f>SUM(BI236:BK236)</f>
        <v>-125.00000000000001</v>
      </c>
      <c r="BU236" s="77">
        <f>SUM(BL236:BN236)</f>
        <v>-116.66666666666669</v>
      </c>
      <c r="BV236" s="77">
        <f>SUM(BO236:BQ236)</f>
        <v>0</v>
      </c>
      <c r="BW236" s="77">
        <f>SUM(BF236:BK236)</f>
        <v>-250.00000000000003</v>
      </c>
      <c r="BX236" s="77">
        <f>SUM(BL236:BQ236)</f>
        <v>-116.66666666666669</v>
      </c>
      <c r="BY236" s="77">
        <f>IF(Info!$O$3="Q1",$BS236,IF(Info!$O$3="Q2",$BS236+$BT236,IF(Info!$O$3="Q3",$BS236+$BT236+$BU236,$BR236)))</f>
        <v>-125.00000000000001</v>
      </c>
      <c r="BZ236" s="77">
        <f>IF(Info!$O$3="Q1",$BS236,IF(Info!$O$3="Q2",$BT236,IF(Info!$O$3="Q3",$BU236,$BV236)))</f>
        <v>-125.00000000000001</v>
      </c>
      <c r="CA236" s="48"/>
    </row>
    <row r="237" spans="1:79" ht="13.95" customHeight="1" x14ac:dyDescent="0.3">
      <c r="A237" s="248"/>
      <c r="B237" s="160" t="s">
        <v>355</v>
      </c>
      <c r="C237" s="250"/>
      <c r="D237" s="255">
        <f>SUM(E237:BD237)</f>
        <v>-149.90133333333344</v>
      </c>
      <c r="E237" s="255">
        <f t="shared" ref="E237:AJ237" si="379">IF(E$136=0,0,E98-E327)</f>
        <v>-22.923333333333339</v>
      </c>
      <c r="F237" s="255">
        <f t="shared" si="379"/>
        <v>77.076666666666654</v>
      </c>
      <c r="G237" s="255">
        <f t="shared" si="379"/>
        <v>-22.923333333333339</v>
      </c>
      <c r="H237" s="255">
        <f t="shared" si="379"/>
        <v>127.07666666666665</v>
      </c>
      <c r="I237" s="255">
        <f t="shared" si="379"/>
        <v>77.076666666666654</v>
      </c>
      <c r="J237" s="255">
        <f t="shared" si="379"/>
        <v>77.076666666666654</v>
      </c>
      <c r="K237" s="255">
        <f t="shared" si="379"/>
        <v>27.076666666666661</v>
      </c>
      <c r="L237" s="255">
        <f t="shared" si="379"/>
        <v>-22.923333333333339</v>
      </c>
      <c r="M237" s="255">
        <f t="shared" si="379"/>
        <v>31.661333333333339</v>
      </c>
      <c r="N237" s="255">
        <f t="shared" si="379"/>
        <v>-18.338666666666661</v>
      </c>
      <c r="O237" s="255">
        <f t="shared" si="379"/>
        <v>-18.338666666666661</v>
      </c>
      <c r="P237" s="255">
        <f t="shared" si="379"/>
        <v>-18.338666666666661</v>
      </c>
      <c r="Q237" s="780">
        <f t="shared" si="379"/>
        <v>-18.338666666666661</v>
      </c>
      <c r="R237" s="255">
        <f t="shared" si="379"/>
        <v>-22.923333333333339</v>
      </c>
      <c r="S237" s="255">
        <f t="shared" si="379"/>
        <v>-22.923333333333339</v>
      </c>
      <c r="T237" s="255">
        <f t="shared" si="379"/>
        <v>-22.923333333333339</v>
      </c>
      <c r="U237" s="255">
        <f t="shared" si="379"/>
        <v>-22.923333333333339</v>
      </c>
      <c r="V237" s="255">
        <f t="shared" si="379"/>
        <v>-22.923333333333339</v>
      </c>
      <c r="W237" s="255">
        <f t="shared" si="379"/>
        <v>-22.923333333333339</v>
      </c>
      <c r="X237" s="255">
        <f t="shared" si="379"/>
        <v>-22.923333333333339</v>
      </c>
      <c r="Y237" s="255">
        <f t="shared" si="379"/>
        <v>-22.923333333333339</v>
      </c>
      <c r="Z237" s="255">
        <f t="shared" si="379"/>
        <v>-18.338666666666661</v>
      </c>
      <c r="AA237" s="255">
        <f t="shared" si="379"/>
        <v>-18.338666666666661</v>
      </c>
      <c r="AB237" s="255">
        <f t="shared" si="379"/>
        <v>-18.338666666666661</v>
      </c>
      <c r="AC237" s="255">
        <f t="shared" si="379"/>
        <v>-18.338666666666661</v>
      </c>
      <c r="AD237" s="255">
        <f t="shared" si="379"/>
        <v>-18.338666666666661</v>
      </c>
      <c r="AE237" s="255">
        <f t="shared" si="379"/>
        <v>-22.923333333333339</v>
      </c>
      <c r="AF237" s="255">
        <f t="shared" si="379"/>
        <v>84.076666666666654</v>
      </c>
      <c r="AG237" s="255">
        <f t="shared" si="379"/>
        <v>-22.923333333333339</v>
      </c>
      <c r="AH237" s="255">
        <f t="shared" si="379"/>
        <v>-22.923333333333339</v>
      </c>
      <c r="AI237" s="255">
        <f t="shared" si="379"/>
        <v>-22.923333333333339</v>
      </c>
      <c r="AJ237" s="255">
        <f t="shared" si="379"/>
        <v>-22.923333333333339</v>
      </c>
      <c r="AK237" s="255">
        <f t="shared" ref="AK237:BD237" si="380">IF(AK$136=0,0,AK98-AK327)</f>
        <v>-22.923333333333339</v>
      </c>
      <c r="AL237" s="255">
        <f t="shared" si="380"/>
        <v>-22.923333333333339</v>
      </c>
      <c r="AM237" s="255">
        <f t="shared" si="380"/>
        <v>-18.338666666666661</v>
      </c>
      <c r="AN237" s="255">
        <f t="shared" si="380"/>
        <v>-18.338666666666661</v>
      </c>
      <c r="AO237" s="255">
        <f t="shared" si="380"/>
        <v>-18.338666666666661</v>
      </c>
      <c r="AP237" s="255">
        <f t="shared" si="380"/>
        <v>-18.338666666666661</v>
      </c>
      <c r="AQ237" s="255">
        <f t="shared" si="380"/>
        <v>0</v>
      </c>
      <c r="AR237" s="255">
        <f t="shared" si="380"/>
        <v>0</v>
      </c>
      <c r="AS237" s="255">
        <f t="shared" si="380"/>
        <v>0</v>
      </c>
      <c r="AT237" s="255">
        <f t="shared" si="380"/>
        <v>0</v>
      </c>
      <c r="AU237" s="255">
        <f t="shared" si="380"/>
        <v>0</v>
      </c>
      <c r="AV237" s="255">
        <f t="shared" si="380"/>
        <v>0</v>
      </c>
      <c r="AW237" s="255">
        <f t="shared" si="380"/>
        <v>0</v>
      </c>
      <c r="AX237" s="255">
        <f t="shared" si="380"/>
        <v>0</v>
      </c>
      <c r="AY237" s="255">
        <f t="shared" si="380"/>
        <v>0</v>
      </c>
      <c r="AZ237" s="255">
        <f t="shared" si="380"/>
        <v>0</v>
      </c>
      <c r="BA237" s="255">
        <f t="shared" si="380"/>
        <v>0</v>
      </c>
      <c r="BB237" s="255">
        <f t="shared" si="380"/>
        <v>0</v>
      </c>
      <c r="BC237" s="255">
        <f t="shared" si="380"/>
        <v>0</v>
      </c>
      <c r="BD237" s="255">
        <f t="shared" si="380"/>
        <v>0</v>
      </c>
      <c r="BE237" s="251"/>
      <c r="BF237" s="162">
        <f>SUM(E237:H237)</f>
        <v>158.30666666666662</v>
      </c>
      <c r="BG237" s="157">
        <f>SUM(I237:L237)</f>
        <v>158.30666666666662</v>
      </c>
      <c r="BH237" s="157">
        <f>SUM(M237:Q237)</f>
        <v>-41.693333333333307</v>
      </c>
      <c r="BI237" s="157">
        <f>SUM(R237:U237)</f>
        <v>-91.693333333333356</v>
      </c>
      <c r="BJ237" s="157">
        <f>SUM(V237:Y237)</f>
        <v>-91.693333333333356</v>
      </c>
      <c r="BK237" s="157">
        <f>SUM(Z237:AD237)</f>
        <v>-91.6933333333333</v>
      </c>
      <c r="BL237" s="157">
        <f>SUM(AE237:AH237)</f>
        <v>15.306666666666636</v>
      </c>
      <c r="BM237" s="157">
        <f>SUM(AI237:AL237)</f>
        <v>-91.693333333333356</v>
      </c>
      <c r="BN237" s="157">
        <f>SUM(AM237:AQ237)</f>
        <v>-73.354666666666645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-149.90133333333347</v>
      </c>
      <c r="BS237" s="157">
        <f>SUM(BF237:BH237)</f>
        <v>274.9199999999999</v>
      </c>
      <c r="BT237" s="157">
        <f>SUM(BI237:BK237)</f>
        <v>-275.08000000000004</v>
      </c>
      <c r="BU237" s="157">
        <f>SUM(BL237:BN237)</f>
        <v>-149.74133333333336</v>
      </c>
      <c r="BV237" s="157">
        <f>SUM(BO237:BQ237)</f>
        <v>0</v>
      </c>
      <c r="BW237" s="157">
        <f>SUM(BF237:BK237)</f>
        <v>-0.16000000000011028</v>
      </c>
      <c r="BX237" s="157">
        <f>SUM(BL237:BQ237)</f>
        <v>-149.74133333333336</v>
      </c>
      <c r="BY237" s="157">
        <f>IF(Info!$O$3="Q1",$BS237,IF(Info!$O$3="Q2",$BS237+$BT237,IF(Info!$O$3="Q3",$BS237+$BT237+$BU237,$BR237)))</f>
        <v>274.9199999999999</v>
      </c>
      <c r="BZ237" s="157">
        <f>IF(Info!$O$3="Q1",$BS237,IF(Info!$O$3="Q2",$BT237,IF(Info!$O$3="Q3",$BU237,$BV237)))</f>
        <v>274.9199999999999</v>
      </c>
      <c r="CA237" s="48"/>
    </row>
    <row r="238" spans="1:79" ht="13.95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781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ht="13.95" customHeight="1" x14ac:dyDescent="0.3">
      <c r="A239" s="248"/>
      <c r="B239" s="78" t="s">
        <v>357</v>
      </c>
      <c r="C239" s="250"/>
      <c r="D239" s="161">
        <f>SUM(E239:BD239)</f>
        <v>-192.33333333333303</v>
      </c>
      <c r="E239" s="77">
        <f t="shared" ref="E239:AJ239" si="381">IF(E$136=0,0,E100-E329)</f>
        <v>-20.833333333333329</v>
      </c>
      <c r="F239" s="77">
        <f t="shared" si="381"/>
        <v>-20.833333333333329</v>
      </c>
      <c r="G239" s="77">
        <f t="shared" si="381"/>
        <v>-10.123333333333328</v>
      </c>
      <c r="H239" s="77">
        <f t="shared" si="381"/>
        <v>-20.833333333333329</v>
      </c>
      <c r="I239" s="77">
        <f t="shared" si="381"/>
        <v>-20.833333333333329</v>
      </c>
      <c r="J239" s="77">
        <f t="shared" si="381"/>
        <v>-20.833333333333329</v>
      </c>
      <c r="K239" s="77">
        <f t="shared" si="381"/>
        <v>30.241666666666674</v>
      </c>
      <c r="L239" s="77">
        <f t="shared" si="381"/>
        <v>46.166666666666671</v>
      </c>
      <c r="M239" s="77">
        <f t="shared" si="381"/>
        <v>3.5733333333333377</v>
      </c>
      <c r="N239" s="77">
        <f t="shared" si="381"/>
        <v>-16.666666666666661</v>
      </c>
      <c r="O239" s="77">
        <f t="shared" si="381"/>
        <v>-16.666666666666661</v>
      </c>
      <c r="P239" s="77">
        <f t="shared" si="381"/>
        <v>-16.666666666666661</v>
      </c>
      <c r="Q239" s="771">
        <f t="shared" si="381"/>
        <v>4.9833333333333414</v>
      </c>
      <c r="R239" s="77">
        <f t="shared" si="381"/>
        <v>-20.833333333333329</v>
      </c>
      <c r="S239" s="77">
        <f t="shared" si="381"/>
        <v>-20.833333333333329</v>
      </c>
      <c r="T239" s="77">
        <f t="shared" si="381"/>
        <v>-20.833333333333329</v>
      </c>
      <c r="U239" s="77">
        <f t="shared" si="381"/>
        <v>2.9583333333333393</v>
      </c>
      <c r="V239" s="77">
        <f t="shared" si="381"/>
        <v>-20.833333333333329</v>
      </c>
      <c r="W239" s="77">
        <f t="shared" si="381"/>
        <v>-20.833333333333329</v>
      </c>
      <c r="X239" s="77">
        <f t="shared" si="381"/>
        <v>-20.833333333333329</v>
      </c>
      <c r="Y239" s="77">
        <f t="shared" si="381"/>
        <v>28.225000000000009</v>
      </c>
      <c r="Z239" s="77">
        <f t="shared" si="381"/>
        <v>-16.666666666666661</v>
      </c>
      <c r="AA239" s="77">
        <f t="shared" si="381"/>
        <v>-16.666666666666661</v>
      </c>
      <c r="AB239" s="77">
        <f t="shared" si="381"/>
        <v>-16.666666666666661</v>
      </c>
      <c r="AC239" s="77">
        <f t="shared" si="381"/>
        <v>8.725000000000005</v>
      </c>
      <c r="AD239" s="77">
        <f t="shared" si="381"/>
        <v>9.5166666666666764</v>
      </c>
      <c r="AE239" s="77">
        <f t="shared" si="381"/>
        <v>-20.833333333333329</v>
      </c>
      <c r="AF239" s="77">
        <f t="shared" si="381"/>
        <v>-20.833333333333329</v>
      </c>
      <c r="AG239" s="77">
        <f t="shared" si="381"/>
        <v>-20.833333333333329</v>
      </c>
      <c r="AH239" s="77">
        <f t="shared" si="381"/>
        <v>12.06666666666667</v>
      </c>
      <c r="AI239" s="77">
        <f t="shared" si="381"/>
        <v>-20.833333333333329</v>
      </c>
      <c r="AJ239" s="77">
        <f t="shared" si="381"/>
        <v>67.241666666666674</v>
      </c>
      <c r="AK239" s="77">
        <f t="shared" ref="AK239:BD239" si="382">IF(AK$136=0,0,AK100-AK329)</f>
        <v>-20.833333333333329</v>
      </c>
      <c r="AL239" s="77">
        <f t="shared" si="382"/>
        <v>55.266666666666666</v>
      </c>
      <c r="AM239" s="77">
        <f t="shared" si="382"/>
        <v>-16.666666666666661</v>
      </c>
      <c r="AN239" s="77">
        <f t="shared" si="382"/>
        <v>-6.7916666666666607</v>
      </c>
      <c r="AO239" s="77">
        <f t="shared" si="382"/>
        <v>22.283333333333342</v>
      </c>
      <c r="AP239" s="77">
        <f t="shared" si="382"/>
        <v>-16.666666666666661</v>
      </c>
      <c r="AQ239" s="77">
        <f t="shared" si="382"/>
        <v>0</v>
      </c>
      <c r="AR239" s="77">
        <f t="shared" si="382"/>
        <v>0</v>
      </c>
      <c r="AS239" s="77">
        <f t="shared" si="382"/>
        <v>0</v>
      </c>
      <c r="AT239" s="77">
        <f t="shared" si="382"/>
        <v>0</v>
      </c>
      <c r="AU239" s="77">
        <f t="shared" si="382"/>
        <v>0</v>
      </c>
      <c r="AV239" s="77">
        <f t="shared" si="382"/>
        <v>0</v>
      </c>
      <c r="AW239" s="77">
        <f t="shared" si="382"/>
        <v>0</v>
      </c>
      <c r="AX239" s="77">
        <f t="shared" si="382"/>
        <v>0</v>
      </c>
      <c r="AY239" s="77">
        <f t="shared" si="382"/>
        <v>0</v>
      </c>
      <c r="AZ239" s="77">
        <f t="shared" si="382"/>
        <v>0</v>
      </c>
      <c r="BA239" s="77">
        <f t="shared" si="382"/>
        <v>0</v>
      </c>
      <c r="BB239" s="77">
        <f t="shared" si="382"/>
        <v>0</v>
      </c>
      <c r="BC239" s="77">
        <f t="shared" si="382"/>
        <v>0</v>
      </c>
      <c r="BD239" s="77">
        <f t="shared" si="382"/>
        <v>0</v>
      </c>
      <c r="BE239" s="251"/>
      <c r="BF239" s="163">
        <f>SUM(E239:H239)</f>
        <v>-72.623333333333306</v>
      </c>
      <c r="BG239" s="77">
        <f>SUM(I239:L239)</f>
        <v>34.741666666666688</v>
      </c>
      <c r="BH239" s="77">
        <f>SUM(M239:Q239)</f>
        <v>-41.443333333333307</v>
      </c>
      <c r="BI239" s="77">
        <f>SUM(R239:U239)</f>
        <v>-59.541666666666643</v>
      </c>
      <c r="BJ239" s="77">
        <f>SUM(V239:Y239)</f>
        <v>-34.274999999999977</v>
      </c>
      <c r="BK239" s="77">
        <f>SUM(Z239:AD239)</f>
        <v>-31.758333333333301</v>
      </c>
      <c r="BL239" s="77">
        <f>SUM(AE239:AH239)</f>
        <v>-50.433333333333316</v>
      </c>
      <c r="BM239" s="77">
        <f>SUM(AI239:AL239)</f>
        <v>80.841666666666683</v>
      </c>
      <c r="BN239" s="77">
        <f>SUM(AM239:AQ239)</f>
        <v>-17.84166666666664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-192.33333333333309</v>
      </c>
      <c r="BS239" s="77">
        <f>SUM(BF239:BH239)</f>
        <v>-79.324999999999932</v>
      </c>
      <c r="BT239" s="77">
        <f>SUM(BI239:BK239)</f>
        <v>-125.57499999999992</v>
      </c>
      <c r="BU239" s="77">
        <f>SUM(BL239:BN239)</f>
        <v>12.566666666666727</v>
      </c>
      <c r="BV239" s="77">
        <f>SUM(BO239:BQ239)</f>
        <v>0</v>
      </c>
      <c r="BW239" s="77">
        <f>SUM(BF239:BK239)</f>
        <v>-204.89999999999984</v>
      </c>
      <c r="BX239" s="77">
        <f>SUM(BL239:BQ239)</f>
        <v>12.566666666666727</v>
      </c>
      <c r="BY239" s="77">
        <f>IF(Info!$O$3="Q1",$BS239,IF(Info!$O$3="Q2",$BS239+$BT239,IF(Info!$O$3="Q3",$BS239+$BT239+$BU239,$BR239)))</f>
        <v>-79.324999999999932</v>
      </c>
      <c r="BZ239" s="77">
        <f>IF(Info!$O$3="Q1",$BS239,IF(Info!$O$3="Q2",$BT239,IF(Info!$O$3="Q3",$BU239,$BV239)))</f>
        <v>-79.324999999999932</v>
      </c>
      <c r="CA239" s="48"/>
    </row>
    <row r="240" spans="1:79" ht="13.95" customHeight="1" x14ac:dyDescent="0.3">
      <c r="A240" s="248"/>
      <c r="B240" s="78" t="s">
        <v>358</v>
      </c>
      <c r="C240" s="250"/>
      <c r="D240" s="161">
        <f>SUM(E240:BD240)</f>
        <v>-111.68666666666674</v>
      </c>
      <c r="E240" s="77">
        <f t="shared" ref="E240:AJ240" si="383">IF(E$136=0,0,E101-E330)</f>
        <v>-14.58333333333333</v>
      </c>
      <c r="F240" s="77">
        <f t="shared" si="383"/>
        <v>187.38666666666666</v>
      </c>
      <c r="G240" s="77">
        <f t="shared" si="383"/>
        <v>-14.58333333333333</v>
      </c>
      <c r="H240" s="77">
        <f t="shared" si="383"/>
        <v>-14.58333333333333</v>
      </c>
      <c r="I240" s="77">
        <f t="shared" si="383"/>
        <v>-14.58333333333333</v>
      </c>
      <c r="J240" s="77">
        <f t="shared" si="383"/>
        <v>-14.58333333333333</v>
      </c>
      <c r="K240" s="77">
        <f t="shared" si="383"/>
        <v>-14.58333333333333</v>
      </c>
      <c r="L240" s="77">
        <f t="shared" si="383"/>
        <v>-14.58333333333333</v>
      </c>
      <c r="M240" s="77">
        <f t="shared" si="383"/>
        <v>-11.66666666666667</v>
      </c>
      <c r="N240" s="77">
        <f t="shared" si="383"/>
        <v>-11.66666666666667</v>
      </c>
      <c r="O240" s="77">
        <f t="shared" si="383"/>
        <v>-11.66666666666667</v>
      </c>
      <c r="P240" s="77">
        <f t="shared" si="383"/>
        <v>-11.66666666666667</v>
      </c>
      <c r="Q240" s="771">
        <f t="shared" si="383"/>
        <v>-11.66666666666667</v>
      </c>
      <c r="R240" s="77">
        <f t="shared" si="383"/>
        <v>-14.58333333333333</v>
      </c>
      <c r="S240" s="77">
        <f t="shared" si="383"/>
        <v>-14.58333333333333</v>
      </c>
      <c r="T240" s="77">
        <f t="shared" si="383"/>
        <v>-14.58333333333333</v>
      </c>
      <c r="U240" s="77">
        <f t="shared" si="383"/>
        <v>-14.58333333333333</v>
      </c>
      <c r="V240" s="77">
        <f t="shared" si="383"/>
        <v>-14.58333333333333</v>
      </c>
      <c r="W240" s="77">
        <f t="shared" si="383"/>
        <v>-14.58333333333333</v>
      </c>
      <c r="X240" s="77">
        <f t="shared" si="383"/>
        <v>-14.58333333333333</v>
      </c>
      <c r="Y240" s="77">
        <f t="shared" si="383"/>
        <v>-14.58333333333333</v>
      </c>
      <c r="Z240" s="77">
        <f t="shared" si="383"/>
        <v>-11.66666666666667</v>
      </c>
      <c r="AA240" s="77">
        <f t="shared" si="383"/>
        <v>-11.66666666666667</v>
      </c>
      <c r="AB240" s="77">
        <f t="shared" si="383"/>
        <v>-11.66666666666667</v>
      </c>
      <c r="AC240" s="77">
        <f t="shared" si="383"/>
        <v>-11.66666666666667</v>
      </c>
      <c r="AD240" s="77">
        <f t="shared" si="383"/>
        <v>-11.66666666666667</v>
      </c>
      <c r="AE240" s="77">
        <f t="shared" si="383"/>
        <v>-14.58333333333333</v>
      </c>
      <c r="AF240" s="77">
        <f t="shared" si="383"/>
        <v>-14.58333333333333</v>
      </c>
      <c r="AG240" s="77">
        <f t="shared" si="383"/>
        <v>-14.58333333333333</v>
      </c>
      <c r="AH240" s="77">
        <f t="shared" si="383"/>
        <v>16.783333333333331</v>
      </c>
      <c r="AI240" s="77">
        <f t="shared" si="383"/>
        <v>153.72666666666666</v>
      </c>
      <c r="AJ240" s="77">
        <f t="shared" si="383"/>
        <v>-14.58333333333333</v>
      </c>
      <c r="AK240" s="77">
        <f t="shared" ref="AK240:BD240" si="384">IF(AK$136=0,0,AK101-AK330)</f>
        <v>-14.58333333333333</v>
      </c>
      <c r="AL240" s="77">
        <f t="shared" si="384"/>
        <v>-14.58333333333333</v>
      </c>
      <c r="AM240" s="77">
        <f t="shared" si="384"/>
        <v>-11.66666666666667</v>
      </c>
      <c r="AN240" s="77">
        <f t="shared" si="384"/>
        <v>-11.66666666666667</v>
      </c>
      <c r="AO240" s="77">
        <f t="shared" si="384"/>
        <v>-11.66666666666667</v>
      </c>
      <c r="AP240" s="77">
        <f t="shared" si="384"/>
        <v>-11.66666666666667</v>
      </c>
      <c r="AQ240" s="77">
        <f t="shared" si="384"/>
        <v>0</v>
      </c>
      <c r="AR240" s="77">
        <f t="shared" si="384"/>
        <v>0</v>
      </c>
      <c r="AS240" s="77">
        <f t="shared" si="384"/>
        <v>0</v>
      </c>
      <c r="AT240" s="77">
        <f t="shared" si="384"/>
        <v>0</v>
      </c>
      <c r="AU240" s="77">
        <f t="shared" si="384"/>
        <v>0</v>
      </c>
      <c r="AV240" s="77">
        <f t="shared" si="384"/>
        <v>0</v>
      </c>
      <c r="AW240" s="77">
        <f t="shared" si="384"/>
        <v>0</v>
      </c>
      <c r="AX240" s="77">
        <f t="shared" si="384"/>
        <v>0</v>
      </c>
      <c r="AY240" s="77">
        <f t="shared" si="384"/>
        <v>0</v>
      </c>
      <c r="AZ240" s="77">
        <f t="shared" si="384"/>
        <v>0</v>
      </c>
      <c r="BA240" s="77">
        <f t="shared" si="384"/>
        <v>0</v>
      </c>
      <c r="BB240" s="77">
        <f t="shared" si="384"/>
        <v>0</v>
      </c>
      <c r="BC240" s="77">
        <f t="shared" si="384"/>
        <v>0</v>
      </c>
      <c r="BD240" s="77">
        <f t="shared" si="384"/>
        <v>0</v>
      </c>
      <c r="BE240" s="251"/>
      <c r="BF240" s="163">
        <f>SUM(E240:H240)</f>
        <v>143.63666666666663</v>
      </c>
      <c r="BG240" s="77">
        <f>SUM(I240:L240)</f>
        <v>-58.333333333333321</v>
      </c>
      <c r="BH240" s="77">
        <f>SUM(M240:Q240)</f>
        <v>-58.33333333333335</v>
      </c>
      <c r="BI240" s="77">
        <f>SUM(R240:U240)</f>
        <v>-58.333333333333321</v>
      </c>
      <c r="BJ240" s="77">
        <f>SUM(V240:Y240)</f>
        <v>-58.333333333333321</v>
      </c>
      <c r="BK240" s="77">
        <f>SUM(Z240:AD240)</f>
        <v>-58.33333333333335</v>
      </c>
      <c r="BL240" s="77">
        <f>SUM(AE240:AH240)</f>
        <v>-26.966666666666661</v>
      </c>
      <c r="BM240" s="77">
        <f>SUM(AI240:AL240)</f>
        <v>109.97666666666666</v>
      </c>
      <c r="BN240" s="77">
        <f>SUM(AM240:AQ240)</f>
        <v>-46.666666666666679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-111.68666666666672</v>
      </c>
      <c r="BS240" s="77">
        <f>SUM(BF240:BH240)</f>
        <v>26.969999999999963</v>
      </c>
      <c r="BT240" s="77">
        <f>SUM(BI240:BK240)</f>
        <v>-175</v>
      </c>
      <c r="BU240" s="77">
        <f>SUM(BL240:BN240)</f>
        <v>36.343333333333312</v>
      </c>
      <c r="BV240" s="77">
        <f>SUM(BO240:BQ240)</f>
        <v>0</v>
      </c>
      <c r="BW240" s="77">
        <f>SUM(BF240:BK240)</f>
        <v>-148.03000000000003</v>
      </c>
      <c r="BX240" s="77">
        <f>SUM(BL240:BQ240)</f>
        <v>36.343333333333312</v>
      </c>
      <c r="BY240" s="77">
        <f>IF(Info!$O$3="Q1",$BS240,IF(Info!$O$3="Q2",$BS240+$BT240,IF(Info!$O$3="Q3",$BS240+$BT240+$BU240,$BR240)))</f>
        <v>26.969999999999963</v>
      </c>
      <c r="BZ240" s="77">
        <f>IF(Info!$O$3="Q1",$BS240,IF(Info!$O$3="Q2",$BT240,IF(Info!$O$3="Q3",$BU240,$BV240)))</f>
        <v>26.969999999999963</v>
      </c>
      <c r="CA240" s="48"/>
    </row>
    <row r="241" spans="1:79" ht="13.95" customHeight="1" x14ac:dyDescent="0.3">
      <c r="A241" s="248"/>
      <c r="B241" s="78" t="s">
        <v>359</v>
      </c>
      <c r="C241" s="250"/>
      <c r="D241" s="161">
        <f>SUM(E241:BD241)</f>
        <v>-102.39</v>
      </c>
      <c r="E241" s="77">
        <f t="shared" ref="E241:AJ241" si="385">IF(E$136=0,0,E102-E331)</f>
        <v>-25</v>
      </c>
      <c r="F241" s="77">
        <f t="shared" si="385"/>
        <v>37.86</v>
      </c>
      <c r="G241" s="77">
        <f t="shared" si="385"/>
        <v>-1.6400000000000006</v>
      </c>
      <c r="H241" s="77">
        <f t="shared" si="385"/>
        <v>-25</v>
      </c>
      <c r="I241" s="77">
        <f t="shared" si="385"/>
        <v>37.86</v>
      </c>
      <c r="J241" s="77">
        <f t="shared" si="385"/>
        <v>-1.6400000000000006</v>
      </c>
      <c r="K241" s="77">
        <f t="shared" si="385"/>
        <v>-25</v>
      </c>
      <c r="L241" s="77">
        <f t="shared" si="385"/>
        <v>-25</v>
      </c>
      <c r="M241" s="77">
        <f t="shared" si="385"/>
        <v>2.6099999999999994</v>
      </c>
      <c r="N241" s="77">
        <f t="shared" si="385"/>
        <v>42.86</v>
      </c>
      <c r="O241" s="77">
        <f t="shared" si="385"/>
        <v>-20</v>
      </c>
      <c r="P241" s="77">
        <f t="shared" si="385"/>
        <v>-20</v>
      </c>
      <c r="Q241" s="771">
        <f t="shared" si="385"/>
        <v>-20</v>
      </c>
      <c r="R241" s="77">
        <f t="shared" si="385"/>
        <v>-1.2899999999999991</v>
      </c>
      <c r="S241" s="77">
        <f t="shared" si="385"/>
        <v>39.67</v>
      </c>
      <c r="T241" s="77">
        <f t="shared" si="385"/>
        <v>-25</v>
      </c>
      <c r="U241" s="77">
        <f t="shared" si="385"/>
        <v>-25</v>
      </c>
      <c r="V241" s="77">
        <f t="shared" si="385"/>
        <v>39.67</v>
      </c>
      <c r="W241" s="77">
        <f t="shared" si="385"/>
        <v>-25</v>
      </c>
      <c r="X241" s="77">
        <f t="shared" si="385"/>
        <v>-25</v>
      </c>
      <c r="Y241" s="77">
        <f t="shared" si="385"/>
        <v>9.4099999999999966</v>
      </c>
      <c r="Z241" s="77">
        <f t="shared" si="385"/>
        <v>44.67</v>
      </c>
      <c r="AA241" s="77">
        <f t="shared" si="385"/>
        <v>-20</v>
      </c>
      <c r="AB241" s="77">
        <f t="shared" si="385"/>
        <v>-20</v>
      </c>
      <c r="AC241" s="77">
        <f t="shared" si="385"/>
        <v>-20</v>
      </c>
      <c r="AD241" s="77">
        <f t="shared" si="385"/>
        <v>3.16</v>
      </c>
      <c r="AE241" s="77">
        <f t="shared" si="385"/>
        <v>39.67</v>
      </c>
      <c r="AF241" s="77">
        <f t="shared" si="385"/>
        <v>-25</v>
      </c>
      <c r="AG241" s="77">
        <f t="shared" si="385"/>
        <v>-25</v>
      </c>
      <c r="AH241" s="77">
        <f t="shared" si="385"/>
        <v>-25</v>
      </c>
      <c r="AI241" s="77">
        <f t="shared" si="385"/>
        <v>39.67</v>
      </c>
      <c r="AJ241" s="77">
        <f t="shared" si="385"/>
        <v>2.2399999999999984</v>
      </c>
      <c r="AK241" s="77">
        <f t="shared" ref="AK241:BD241" si="386">IF(AK$136=0,0,AK102-AK331)</f>
        <v>-25</v>
      </c>
      <c r="AL241" s="77">
        <f t="shared" si="386"/>
        <v>-25</v>
      </c>
      <c r="AM241" s="77">
        <f t="shared" si="386"/>
        <v>-20</v>
      </c>
      <c r="AN241" s="77">
        <f t="shared" si="386"/>
        <v>3.16</v>
      </c>
      <c r="AO241" s="77">
        <f t="shared" si="386"/>
        <v>44.67</v>
      </c>
      <c r="AP241" s="77">
        <f t="shared" si="386"/>
        <v>-20</v>
      </c>
      <c r="AQ241" s="77">
        <f t="shared" si="386"/>
        <v>0</v>
      </c>
      <c r="AR241" s="77">
        <f t="shared" si="386"/>
        <v>0</v>
      </c>
      <c r="AS241" s="77">
        <f t="shared" si="386"/>
        <v>0</v>
      </c>
      <c r="AT241" s="77">
        <f t="shared" si="386"/>
        <v>0</v>
      </c>
      <c r="AU241" s="77">
        <f t="shared" si="386"/>
        <v>0</v>
      </c>
      <c r="AV241" s="77">
        <f t="shared" si="386"/>
        <v>0</v>
      </c>
      <c r="AW241" s="77">
        <f t="shared" si="386"/>
        <v>0</v>
      </c>
      <c r="AX241" s="77">
        <f t="shared" si="386"/>
        <v>0</v>
      </c>
      <c r="AY241" s="77">
        <f t="shared" si="386"/>
        <v>0</v>
      </c>
      <c r="AZ241" s="77">
        <f t="shared" si="386"/>
        <v>0</v>
      </c>
      <c r="BA241" s="77">
        <f t="shared" si="386"/>
        <v>0</v>
      </c>
      <c r="BB241" s="77">
        <f t="shared" si="386"/>
        <v>0</v>
      </c>
      <c r="BC241" s="77">
        <f t="shared" si="386"/>
        <v>0</v>
      </c>
      <c r="BD241" s="77">
        <f t="shared" si="386"/>
        <v>0</v>
      </c>
      <c r="BE241" s="251"/>
      <c r="BF241" s="163">
        <f>SUM(E241:H241)</f>
        <v>-13.780000000000001</v>
      </c>
      <c r="BG241" s="77">
        <f>SUM(I241:L241)</f>
        <v>-13.780000000000001</v>
      </c>
      <c r="BH241" s="77">
        <f>SUM(M241:Q241)</f>
        <v>-14.530000000000001</v>
      </c>
      <c r="BI241" s="77">
        <f>SUM(R241:U241)</f>
        <v>-11.619999999999997</v>
      </c>
      <c r="BJ241" s="77">
        <f>SUM(V241:Y241)</f>
        <v>-0.92000000000000171</v>
      </c>
      <c r="BK241" s="77">
        <f>SUM(Z241:AD241)</f>
        <v>-12.169999999999998</v>
      </c>
      <c r="BL241" s="77">
        <f>SUM(AE241:AH241)</f>
        <v>-35.33</v>
      </c>
      <c r="BM241" s="77">
        <f>SUM(AI241:AL241)</f>
        <v>-8.0900000000000034</v>
      </c>
      <c r="BN241" s="77">
        <f>SUM(AM241:AQ241)</f>
        <v>7.8300000000000018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-102.39</v>
      </c>
      <c r="BS241" s="77">
        <f>SUM(BF241:BH241)</f>
        <v>-42.09</v>
      </c>
      <c r="BT241" s="77">
        <f>SUM(BI241:BK241)</f>
        <v>-24.709999999999997</v>
      </c>
      <c r="BU241" s="77">
        <f>SUM(BL241:BN241)</f>
        <v>-35.590000000000003</v>
      </c>
      <c r="BV241" s="77">
        <f>SUM(BO241:BQ241)</f>
        <v>0</v>
      </c>
      <c r="BW241" s="77">
        <f>SUM(BF241:BK241)</f>
        <v>-66.8</v>
      </c>
      <c r="BX241" s="77">
        <f>SUM(BL241:BQ241)</f>
        <v>-35.590000000000003</v>
      </c>
      <c r="BY241" s="77">
        <f>IF(Info!$O$3="Q1",$BS241,IF(Info!$O$3="Q2",$BS241+$BT241,IF(Info!$O$3="Q3",$BS241+$BT241+$BU241,$BR241)))</f>
        <v>-42.09</v>
      </c>
      <c r="BZ241" s="77">
        <f>IF(Info!$O$3="Q1",$BS241,IF(Info!$O$3="Q2",$BT241,IF(Info!$O$3="Q3",$BU241,$BV241)))</f>
        <v>-42.09</v>
      </c>
      <c r="CA241" s="48"/>
    </row>
    <row r="242" spans="1:79" ht="13.95" customHeight="1" x14ac:dyDescent="0.3">
      <c r="A242" s="248"/>
      <c r="B242" s="78" t="s">
        <v>67</v>
      </c>
      <c r="C242" s="250"/>
      <c r="D242" s="161">
        <f>SUM(E242:BD242)</f>
        <v>672.38333333333355</v>
      </c>
      <c r="E242" s="77">
        <f t="shared" ref="E242:AJ242" si="387">IF(E$136=0,0,E103-E332)</f>
        <v>-14.58333333333333</v>
      </c>
      <c r="F242" s="77">
        <f t="shared" si="387"/>
        <v>-14.58333333333333</v>
      </c>
      <c r="G242" s="77">
        <f t="shared" si="387"/>
        <v>-14.58333333333333</v>
      </c>
      <c r="H242" s="77">
        <f t="shared" si="387"/>
        <v>-1.8333333333333304</v>
      </c>
      <c r="I242" s="77">
        <f t="shared" si="387"/>
        <v>-14.58333333333333</v>
      </c>
      <c r="J242" s="77">
        <f t="shared" si="387"/>
        <v>-14.58333333333333</v>
      </c>
      <c r="K242" s="77">
        <f t="shared" si="387"/>
        <v>-1.8333333333333304</v>
      </c>
      <c r="L242" s="77">
        <f t="shared" si="387"/>
        <v>82.916666666666671</v>
      </c>
      <c r="M242" s="77">
        <f t="shared" si="387"/>
        <v>1.0833333333333304</v>
      </c>
      <c r="N242" s="77">
        <f t="shared" si="387"/>
        <v>-11.66666666666667</v>
      </c>
      <c r="O242" s="77">
        <f t="shared" si="387"/>
        <v>-11.66666666666667</v>
      </c>
      <c r="P242" s="77">
        <f t="shared" si="387"/>
        <v>-11.66666666666667</v>
      </c>
      <c r="Q242" s="771">
        <f t="shared" si="387"/>
        <v>-11.66666666666667</v>
      </c>
      <c r="R242" s="77">
        <f t="shared" si="387"/>
        <v>-14.58333333333333</v>
      </c>
      <c r="S242" s="77">
        <f t="shared" si="387"/>
        <v>-14.58333333333333</v>
      </c>
      <c r="T242" s="77">
        <f t="shared" si="387"/>
        <v>-14.58333333333333</v>
      </c>
      <c r="U242" s="77">
        <f t="shared" si="387"/>
        <v>-14.58333333333333</v>
      </c>
      <c r="V242" s="77">
        <f t="shared" si="387"/>
        <v>-14.58333333333333</v>
      </c>
      <c r="W242" s="77">
        <f t="shared" si="387"/>
        <v>-14.58333333333333</v>
      </c>
      <c r="X242" s="77">
        <f t="shared" si="387"/>
        <v>-14.58333333333333</v>
      </c>
      <c r="Y242" s="77">
        <f t="shared" si="387"/>
        <v>-14.58333333333333</v>
      </c>
      <c r="Z242" s="77">
        <f t="shared" si="387"/>
        <v>-11.66666666666667</v>
      </c>
      <c r="AA242" s="77">
        <f t="shared" si="387"/>
        <v>-11.66666666666667</v>
      </c>
      <c r="AB242" s="77">
        <f t="shared" si="387"/>
        <v>-11.66666666666667</v>
      </c>
      <c r="AC242" s="77">
        <f t="shared" si="387"/>
        <v>-11.66666666666667</v>
      </c>
      <c r="AD242" s="77">
        <f t="shared" si="387"/>
        <v>615</v>
      </c>
      <c r="AE242" s="77">
        <f t="shared" si="387"/>
        <v>-14.58333333333333</v>
      </c>
      <c r="AF242" s="77">
        <f t="shared" si="387"/>
        <v>25.416666666666671</v>
      </c>
      <c r="AG242" s="77">
        <f t="shared" si="387"/>
        <v>25.416666666666671</v>
      </c>
      <c r="AH242" s="77">
        <f t="shared" si="387"/>
        <v>48.716666666666676</v>
      </c>
      <c r="AI242" s="77">
        <f t="shared" si="387"/>
        <v>-14.58333333333333</v>
      </c>
      <c r="AJ242" s="77">
        <f t="shared" si="387"/>
        <v>65.416666666666671</v>
      </c>
      <c r="AK242" s="77">
        <f t="shared" ref="AK242:BD242" si="388">IF(AK$136=0,0,AK103-AK332)</f>
        <v>25.416666666666671</v>
      </c>
      <c r="AL242" s="77">
        <f t="shared" si="388"/>
        <v>25.416666666666671</v>
      </c>
      <c r="AM242" s="77">
        <f t="shared" si="388"/>
        <v>28.333333333333329</v>
      </c>
      <c r="AN242" s="77">
        <f t="shared" si="388"/>
        <v>28.333333333333329</v>
      </c>
      <c r="AO242" s="77">
        <f t="shared" si="388"/>
        <v>28.333333333333329</v>
      </c>
      <c r="AP242" s="77">
        <f t="shared" si="388"/>
        <v>-11.66666666666667</v>
      </c>
      <c r="AQ242" s="77">
        <f t="shared" si="388"/>
        <v>0</v>
      </c>
      <c r="AR242" s="77">
        <f t="shared" si="388"/>
        <v>0</v>
      </c>
      <c r="AS242" s="77">
        <f t="shared" si="388"/>
        <v>0</v>
      </c>
      <c r="AT242" s="77">
        <f t="shared" si="388"/>
        <v>0</v>
      </c>
      <c r="AU242" s="77">
        <f t="shared" si="388"/>
        <v>0</v>
      </c>
      <c r="AV242" s="77">
        <f t="shared" si="388"/>
        <v>0</v>
      </c>
      <c r="AW242" s="77">
        <f t="shared" si="388"/>
        <v>0</v>
      </c>
      <c r="AX242" s="77">
        <f t="shared" si="388"/>
        <v>0</v>
      </c>
      <c r="AY242" s="77">
        <f t="shared" si="388"/>
        <v>0</v>
      </c>
      <c r="AZ242" s="77">
        <f t="shared" si="388"/>
        <v>0</v>
      </c>
      <c r="BA242" s="77">
        <f t="shared" si="388"/>
        <v>0</v>
      </c>
      <c r="BB242" s="77">
        <f t="shared" si="388"/>
        <v>0</v>
      </c>
      <c r="BC242" s="77">
        <f t="shared" si="388"/>
        <v>0</v>
      </c>
      <c r="BD242" s="77">
        <f t="shared" si="388"/>
        <v>0</v>
      </c>
      <c r="BE242" s="251"/>
      <c r="BF242" s="163">
        <f>SUM(E242:H242)</f>
        <v>-45.583333333333321</v>
      </c>
      <c r="BG242" s="77">
        <f>SUM(I242:L242)</f>
        <v>51.916666666666679</v>
      </c>
      <c r="BH242" s="77">
        <f>SUM(M242:Q242)</f>
        <v>-45.58333333333335</v>
      </c>
      <c r="BI242" s="77">
        <f>SUM(R242:U242)</f>
        <v>-58.333333333333321</v>
      </c>
      <c r="BJ242" s="77">
        <f>SUM(V242:Y242)</f>
        <v>-58.333333333333321</v>
      </c>
      <c r="BK242" s="77">
        <f>SUM(Z242:AD242)</f>
        <v>568.33333333333337</v>
      </c>
      <c r="BL242" s="77">
        <f>SUM(AE242:AH242)</f>
        <v>84.966666666666697</v>
      </c>
      <c r="BM242" s="77">
        <f>SUM(AI242:AL242)</f>
        <v>101.66666666666669</v>
      </c>
      <c r="BN242" s="77">
        <f>SUM(AM242:AQ242)</f>
        <v>73.333333333333314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672.38333333333344</v>
      </c>
      <c r="BS242" s="77">
        <f>SUM(BF242:BH242)</f>
        <v>-39.249999999999993</v>
      </c>
      <c r="BT242" s="77">
        <f>SUM(BI242:BK242)</f>
        <v>451.66666666666674</v>
      </c>
      <c r="BU242" s="77">
        <f>SUM(BL242:BN242)</f>
        <v>259.9666666666667</v>
      </c>
      <c r="BV242" s="77">
        <f>SUM(BO242:BQ242)</f>
        <v>0</v>
      </c>
      <c r="BW242" s="77">
        <f>SUM(BF242:BK242)</f>
        <v>412.41666666666674</v>
      </c>
      <c r="BX242" s="77">
        <f>SUM(BL242:BQ242)</f>
        <v>259.9666666666667</v>
      </c>
      <c r="BY242" s="77">
        <f>IF(Info!$O$3="Q1",$BS242,IF(Info!$O$3="Q2",$BS242+$BT242,IF(Info!$O$3="Q3",$BS242+$BT242+$BU242,$BR242)))</f>
        <v>-39.249999999999993</v>
      </c>
      <c r="BZ242" s="77">
        <f>IF(Info!$O$3="Q1",$BS242,IF(Info!$O$3="Q2",$BT242,IF(Info!$O$3="Q3",$BU242,$BV242)))</f>
        <v>-39.249999999999993</v>
      </c>
      <c r="CA242" s="48"/>
    </row>
    <row r="243" spans="1:79" ht="13.95" customHeight="1" x14ac:dyDescent="0.3">
      <c r="A243" s="248"/>
      <c r="B243" s="160" t="s">
        <v>360</v>
      </c>
      <c r="C243" s="250"/>
      <c r="D243" s="255">
        <f>SUM(E243:BD243)</f>
        <v>265.97333333333358</v>
      </c>
      <c r="E243" s="255">
        <f t="shared" ref="E243:AJ243" si="389">IF(E$136=0,0,E104-E333)</f>
        <v>-74.999999999999986</v>
      </c>
      <c r="F243" s="255">
        <f t="shared" si="389"/>
        <v>189.82999999999998</v>
      </c>
      <c r="G243" s="255">
        <f t="shared" si="389"/>
        <v>-40.929999999999986</v>
      </c>
      <c r="H243" s="255">
        <f t="shared" si="389"/>
        <v>-62.249999999999986</v>
      </c>
      <c r="I243" s="255">
        <f t="shared" si="389"/>
        <v>-12.139999999999986</v>
      </c>
      <c r="J243" s="255">
        <f t="shared" si="389"/>
        <v>-51.639999999999986</v>
      </c>
      <c r="K243" s="255">
        <f t="shared" si="389"/>
        <v>-11.174999999999983</v>
      </c>
      <c r="L243" s="255">
        <f t="shared" si="389"/>
        <v>89.500000000000014</v>
      </c>
      <c r="M243" s="255">
        <f t="shared" si="389"/>
        <v>-4.4000000000000057</v>
      </c>
      <c r="N243" s="255">
        <f t="shared" si="389"/>
        <v>2.8599999999999994</v>
      </c>
      <c r="O243" s="255">
        <f t="shared" si="389"/>
        <v>-60</v>
      </c>
      <c r="P243" s="255">
        <f t="shared" si="389"/>
        <v>-60</v>
      </c>
      <c r="Q243" s="780">
        <f t="shared" si="389"/>
        <v>-38.349999999999994</v>
      </c>
      <c r="R243" s="255">
        <f t="shared" si="389"/>
        <v>-51.289999999999985</v>
      </c>
      <c r="S243" s="255">
        <f t="shared" si="389"/>
        <v>-10.329999999999984</v>
      </c>
      <c r="T243" s="255">
        <f t="shared" si="389"/>
        <v>-74.999999999999986</v>
      </c>
      <c r="U243" s="255">
        <f t="shared" si="389"/>
        <v>-51.208333333333314</v>
      </c>
      <c r="V243" s="255">
        <f t="shared" si="389"/>
        <v>-10.329999999999984</v>
      </c>
      <c r="W243" s="255">
        <f t="shared" si="389"/>
        <v>-74.999999999999986</v>
      </c>
      <c r="X243" s="255">
        <f t="shared" si="389"/>
        <v>-74.999999999999986</v>
      </c>
      <c r="Y243" s="255">
        <f t="shared" si="389"/>
        <v>8.4683333333333479</v>
      </c>
      <c r="Z243" s="255">
        <f t="shared" si="389"/>
        <v>4.6700000000000017</v>
      </c>
      <c r="AA243" s="255">
        <f t="shared" si="389"/>
        <v>-60</v>
      </c>
      <c r="AB243" s="255">
        <f t="shared" si="389"/>
        <v>-60</v>
      </c>
      <c r="AC243" s="255">
        <f t="shared" si="389"/>
        <v>-34.608333333333334</v>
      </c>
      <c r="AD243" s="255">
        <f t="shared" si="389"/>
        <v>616.01</v>
      </c>
      <c r="AE243" s="255">
        <f t="shared" si="389"/>
        <v>-10.329999999999984</v>
      </c>
      <c r="AF243" s="255">
        <f t="shared" si="389"/>
        <v>-34.999999999999986</v>
      </c>
      <c r="AG243" s="255">
        <f t="shared" si="389"/>
        <v>-34.999999999999986</v>
      </c>
      <c r="AH243" s="255">
        <f t="shared" si="389"/>
        <v>52.566666666666677</v>
      </c>
      <c r="AI243" s="255">
        <f t="shared" si="389"/>
        <v>157.98000000000002</v>
      </c>
      <c r="AJ243" s="255">
        <f t="shared" si="389"/>
        <v>120.31500000000001</v>
      </c>
      <c r="AK243" s="255">
        <f t="shared" ref="AK243:BD243" si="390">IF(AK$136=0,0,AK104-AK333)</f>
        <v>-34.999999999999986</v>
      </c>
      <c r="AL243" s="255">
        <f t="shared" si="390"/>
        <v>41.100000000000009</v>
      </c>
      <c r="AM243" s="255">
        <f t="shared" si="390"/>
        <v>-20</v>
      </c>
      <c r="AN243" s="255">
        <f t="shared" si="390"/>
        <v>13.034999999999997</v>
      </c>
      <c r="AO243" s="255">
        <f t="shared" si="390"/>
        <v>83.62</v>
      </c>
      <c r="AP243" s="255">
        <f t="shared" si="390"/>
        <v>-60</v>
      </c>
      <c r="AQ243" s="255">
        <f t="shared" si="390"/>
        <v>0</v>
      </c>
      <c r="AR243" s="255">
        <f t="shared" si="390"/>
        <v>0</v>
      </c>
      <c r="AS243" s="255">
        <f t="shared" si="390"/>
        <v>0</v>
      </c>
      <c r="AT243" s="255">
        <f t="shared" si="390"/>
        <v>0</v>
      </c>
      <c r="AU243" s="255">
        <f t="shared" si="390"/>
        <v>0</v>
      </c>
      <c r="AV243" s="255">
        <f t="shared" si="390"/>
        <v>0</v>
      </c>
      <c r="AW243" s="255">
        <f t="shared" si="390"/>
        <v>0</v>
      </c>
      <c r="AX243" s="255">
        <f t="shared" si="390"/>
        <v>0</v>
      </c>
      <c r="AY243" s="255">
        <f t="shared" si="390"/>
        <v>0</v>
      </c>
      <c r="AZ243" s="255">
        <f t="shared" si="390"/>
        <v>0</v>
      </c>
      <c r="BA243" s="255">
        <f t="shared" si="390"/>
        <v>0</v>
      </c>
      <c r="BB243" s="255">
        <f t="shared" si="390"/>
        <v>0</v>
      </c>
      <c r="BC243" s="255">
        <f t="shared" si="390"/>
        <v>0</v>
      </c>
      <c r="BD243" s="255">
        <f t="shared" si="390"/>
        <v>0</v>
      </c>
      <c r="BE243" s="251"/>
      <c r="BF243" s="162">
        <f>SUM(E243:H243)</f>
        <v>11.65000000000002</v>
      </c>
      <c r="BG243" s="157">
        <f>SUM(I243:L243)</f>
        <v>14.545000000000059</v>
      </c>
      <c r="BH243" s="157">
        <f>SUM(M243:Q243)</f>
        <v>-159.88999999999999</v>
      </c>
      <c r="BI243" s="157">
        <f>SUM(R243:U243)</f>
        <v>-187.82833333333326</v>
      </c>
      <c r="BJ243" s="157">
        <f>SUM(V243:Y243)</f>
        <v>-151.86166666666662</v>
      </c>
      <c r="BK243" s="157">
        <f>SUM(Z243:AD243)</f>
        <v>466.07166666666666</v>
      </c>
      <c r="BL243" s="157">
        <f>SUM(AE243:AH243)</f>
        <v>-27.763333333333279</v>
      </c>
      <c r="BM243" s="157">
        <f>SUM(AI243:AL243)</f>
        <v>284.39500000000004</v>
      </c>
      <c r="BN243" s="157">
        <f>SUM(AM243:AQ243)</f>
        <v>16.655000000000001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265.97333333333358</v>
      </c>
      <c r="BS243" s="157">
        <f>SUM(BF243:BH243)</f>
        <v>-133.69499999999991</v>
      </c>
      <c r="BT243" s="157">
        <f>SUM(BI243:BK243)</f>
        <v>126.38166666666677</v>
      </c>
      <c r="BU243" s="157">
        <f>SUM(BL243:BN243)</f>
        <v>273.28666666666675</v>
      </c>
      <c r="BV243" s="157">
        <f>SUM(BO243:BQ243)</f>
        <v>0</v>
      </c>
      <c r="BW243" s="157">
        <f>SUM(BF243:BK243)</f>
        <v>-7.313333333333162</v>
      </c>
      <c r="BX243" s="157">
        <f>SUM(BL243:BQ243)</f>
        <v>273.28666666666675</v>
      </c>
      <c r="BY243" s="157">
        <f>IF(Info!$O$3="Q1",$BS243,IF(Info!$O$3="Q2",$BS243+$BT243,IF(Info!$O$3="Q3",$BS243+$BT243+$BU243,$BR243)))</f>
        <v>-133.69499999999991</v>
      </c>
      <c r="BZ243" s="157">
        <f>IF(Info!$O$3="Q1",$BS243,IF(Info!$O$3="Q2",$BT243,IF(Info!$O$3="Q3",$BU243,$BV243)))</f>
        <v>-133.69499999999991</v>
      </c>
      <c r="CA243" s="48"/>
    </row>
    <row r="244" spans="1:79" ht="13.95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781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ht="13.95" customHeight="1" x14ac:dyDescent="0.3">
      <c r="A245" s="248"/>
      <c r="B245" s="78" t="s">
        <v>362</v>
      </c>
      <c r="C245" s="250"/>
      <c r="D245" s="161">
        <f>SUM(E245:BD245)</f>
        <v>-27.662666666666993</v>
      </c>
      <c r="E245" s="77">
        <f t="shared" ref="E245:AJ245" si="391">IF(E$136=0,0,E106-E335)</f>
        <v>-3.1166666666666742</v>
      </c>
      <c r="F245" s="77">
        <f t="shared" si="391"/>
        <v>-3.1166666666666742</v>
      </c>
      <c r="G245" s="77">
        <f t="shared" si="391"/>
        <v>-3.1166666666666742</v>
      </c>
      <c r="H245" s="77">
        <f t="shared" si="391"/>
        <v>-3.1166666666666742</v>
      </c>
      <c r="I245" s="77">
        <f t="shared" si="391"/>
        <v>-6.5041666666666771</v>
      </c>
      <c r="J245" s="77">
        <f t="shared" si="391"/>
        <v>-6.5041666666666771</v>
      </c>
      <c r="K245" s="77">
        <f t="shared" si="391"/>
        <v>-6.5041666666666771</v>
      </c>
      <c r="L245" s="77">
        <f t="shared" si="391"/>
        <v>-6.5041666666666771</v>
      </c>
      <c r="M245" s="77">
        <f t="shared" si="391"/>
        <v>4.9786666666666548</v>
      </c>
      <c r="N245" s="77">
        <f t="shared" si="391"/>
        <v>4.9786666666666548</v>
      </c>
      <c r="O245" s="77">
        <f t="shared" si="391"/>
        <v>4.9786666666666548</v>
      </c>
      <c r="P245" s="77">
        <f t="shared" si="391"/>
        <v>4.9786666666666548</v>
      </c>
      <c r="Q245" s="771">
        <f t="shared" si="391"/>
        <v>4.9786666666666548</v>
      </c>
      <c r="R245" s="77">
        <f t="shared" si="391"/>
        <v>-0.34416666666666629</v>
      </c>
      <c r="S245" s="77">
        <f t="shared" si="391"/>
        <v>-0.34416666666666629</v>
      </c>
      <c r="T245" s="77">
        <f t="shared" si="391"/>
        <v>-0.34416666666666629</v>
      </c>
      <c r="U245" s="77">
        <f t="shared" si="391"/>
        <v>-0.34416666666666629</v>
      </c>
      <c r="V245" s="77">
        <f t="shared" si="391"/>
        <v>-0.16416666666667368</v>
      </c>
      <c r="W245" s="77">
        <f t="shared" si="391"/>
        <v>-0.16416666666667368</v>
      </c>
      <c r="X245" s="77">
        <f t="shared" si="391"/>
        <v>-0.16416666666667368</v>
      </c>
      <c r="Y245" s="77">
        <f t="shared" si="391"/>
        <v>-0.16416666666667368</v>
      </c>
      <c r="Z245" s="77">
        <f t="shared" si="391"/>
        <v>4.5526666666666529</v>
      </c>
      <c r="AA245" s="77">
        <f t="shared" si="391"/>
        <v>4.5526666666666529</v>
      </c>
      <c r="AB245" s="77">
        <f t="shared" si="391"/>
        <v>4.5526666666666529</v>
      </c>
      <c r="AC245" s="77">
        <f t="shared" si="391"/>
        <v>4.5526666666666529</v>
      </c>
      <c r="AD245" s="77">
        <f t="shared" si="391"/>
        <v>4.5526666666666529</v>
      </c>
      <c r="AE245" s="77">
        <f t="shared" si="391"/>
        <v>-4.2216666666666782</v>
      </c>
      <c r="AF245" s="77">
        <f t="shared" si="391"/>
        <v>-4.2216666666666782</v>
      </c>
      <c r="AG245" s="77">
        <f t="shared" si="391"/>
        <v>-4.2216666666666782</v>
      </c>
      <c r="AH245" s="77">
        <f t="shared" si="391"/>
        <v>-4.2216666666666782</v>
      </c>
      <c r="AI245" s="77">
        <f t="shared" si="391"/>
        <v>-9.0316666666666663</v>
      </c>
      <c r="AJ245" s="77">
        <f t="shared" si="391"/>
        <v>-9.0316666666666663</v>
      </c>
      <c r="AK245" s="77">
        <f t="shared" ref="AK245:BD245" si="392">IF(AK$136=0,0,AK106-AK335)</f>
        <v>-9.0316666666666663</v>
      </c>
      <c r="AL245" s="77">
        <f t="shared" si="392"/>
        <v>-9.0316666666666663</v>
      </c>
      <c r="AM245" s="77">
        <f t="shared" si="392"/>
        <v>4.5526666666666529</v>
      </c>
      <c r="AN245" s="77">
        <f t="shared" si="392"/>
        <v>4.5526666666666529</v>
      </c>
      <c r="AO245" s="77">
        <f t="shared" si="392"/>
        <v>4.5526666666666529</v>
      </c>
      <c r="AP245" s="77">
        <f t="shared" si="392"/>
        <v>4.5526666666666529</v>
      </c>
      <c r="AQ245" s="77">
        <f t="shared" si="392"/>
        <v>0</v>
      </c>
      <c r="AR245" s="77">
        <f t="shared" si="392"/>
        <v>0</v>
      </c>
      <c r="AS245" s="77">
        <f t="shared" si="392"/>
        <v>0</v>
      </c>
      <c r="AT245" s="77">
        <f t="shared" si="392"/>
        <v>0</v>
      </c>
      <c r="AU245" s="77">
        <f t="shared" si="392"/>
        <v>0</v>
      </c>
      <c r="AV245" s="77">
        <f t="shared" si="392"/>
        <v>0</v>
      </c>
      <c r="AW245" s="77">
        <f t="shared" si="392"/>
        <v>0</v>
      </c>
      <c r="AX245" s="77">
        <f t="shared" si="392"/>
        <v>0</v>
      </c>
      <c r="AY245" s="77">
        <f t="shared" si="392"/>
        <v>0</v>
      </c>
      <c r="AZ245" s="77">
        <f t="shared" si="392"/>
        <v>0</v>
      </c>
      <c r="BA245" s="77">
        <f t="shared" si="392"/>
        <v>0</v>
      </c>
      <c r="BB245" s="77">
        <f t="shared" si="392"/>
        <v>0</v>
      </c>
      <c r="BC245" s="77">
        <f t="shared" si="392"/>
        <v>0</v>
      </c>
      <c r="BD245" s="77">
        <f t="shared" si="392"/>
        <v>0</v>
      </c>
      <c r="BE245" s="251"/>
      <c r="BF245" s="163">
        <f>SUM(E245:H245)</f>
        <v>-12.466666666666697</v>
      </c>
      <c r="BG245" s="77">
        <f>SUM(I245:L245)</f>
        <v>-26.016666666666708</v>
      </c>
      <c r="BH245" s="77">
        <f>SUM(M245:Q245)</f>
        <v>24.893333333333274</v>
      </c>
      <c r="BI245" s="77">
        <f>SUM(R245:U245)</f>
        <v>-1.3766666666666652</v>
      </c>
      <c r="BJ245" s="77">
        <f>SUM(V245:Y245)</f>
        <v>-0.65666666666669471</v>
      </c>
      <c r="BK245" s="77">
        <f>SUM(Z245:AD245)</f>
        <v>22.763333333333264</v>
      </c>
      <c r="BL245" s="77">
        <f>SUM(AE245:AH245)</f>
        <v>-16.886666666666713</v>
      </c>
      <c r="BM245" s="77">
        <f>SUM(AI245:AL245)</f>
        <v>-36.126666666666665</v>
      </c>
      <c r="BN245" s="77">
        <f>SUM(AM245:AQ245)</f>
        <v>18.210666666666611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-27.662666666666993</v>
      </c>
      <c r="BS245" s="77">
        <f>SUM(BF245:BH245)</f>
        <v>-13.590000000000131</v>
      </c>
      <c r="BT245" s="77">
        <f>SUM(BI245:BK245)</f>
        <v>20.729999999999905</v>
      </c>
      <c r="BU245" s="77">
        <f>SUM(BL245:BN245)</f>
        <v>-34.802666666666767</v>
      </c>
      <c r="BV245" s="77">
        <f>SUM(BO245:BQ245)</f>
        <v>0</v>
      </c>
      <c r="BW245" s="77">
        <f>SUM(BF245:BK245)</f>
        <v>7.1399999999997732</v>
      </c>
      <c r="BX245" s="77">
        <f>SUM(BL245:BQ245)</f>
        <v>-34.802666666666767</v>
      </c>
      <c r="BY245" s="77">
        <f>IF(Info!$O$3="Q1",$BS245,IF(Info!$O$3="Q2",$BS245+$BT245,IF(Info!$O$3="Q3",$BS245+$BT245+$BU245,$BR245)))</f>
        <v>-13.590000000000131</v>
      </c>
      <c r="BZ245" s="77">
        <f>IF(Info!$O$3="Q1",$BS245,IF(Info!$O$3="Q2",$BT245,IF(Info!$O$3="Q3",$BU245,$BV245)))</f>
        <v>-13.590000000000131</v>
      </c>
      <c r="CA245" s="48"/>
    </row>
    <row r="246" spans="1:79" ht="13.95" customHeight="1" x14ac:dyDescent="0.3">
      <c r="A246" s="248"/>
      <c r="B246" s="78" t="s">
        <v>363</v>
      </c>
      <c r="C246" s="250"/>
      <c r="D246" s="161">
        <f>SUM(E246:BD246)</f>
        <v>721.74564102564113</v>
      </c>
      <c r="E246" s="77">
        <f t="shared" ref="E246:AJ246" si="393">IF(E$136=0,0,E107-E336)</f>
        <v>12.929487179487181</v>
      </c>
      <c r="F246" s="77">
        <f t="shared" si="393"/>
        <v>12.929487179487181</v>
      </c>
      <c r="G246" s="77">
        <f t="shared" si="393"/>
        <v>12.929487179487181</v>
      </c>
      <c r="H246" s="77">
        <f t="shared" si="393"/>
        <v>12.929487179487181</v>
      </c>
      <c r="I246" s="77">
        <f t="shared" si="393"/>
        <v>23.262820512820515</v>
      </c>
      <c r="J246" s="77">
        <f t="shared" si="393"/>
        <v>23.262820512820515</v>
      </c>
      <c r="K246" s="77">
        <f t="shared" si="393"/>
        <v>23.262820512820515</v>
      </c>
      <c r="L246" s="77">
        <f t="shared" si="393"/>
        <v>23.262820512820515</v>
      </c>
      <c r="M246" s="77">
        <f t="shared" si="393"/>
        <v>27.129487179487182</v>
      </c>
      <c r="N246" s="77">
        <f t="shared" si="393"/>
        <v>27.129487179487182</v>
      </c>
      <c r="O246" s="77">
        <f t="shared" si="393"/>
        <v>27.129487179487182</v>
      </c>
      <c r="P246" s="77">
        <f t="shared" si="393"/>
        <v>27.129487179487182</v>
      </c>
      <c r="Q246" s="771">
        <f t="shared" si="393"/>
        <v>27.129487179487182</v>
      </c>
      <c r="R246" s="77">
        <f t="shared" si="393"/>
        <v>4.4133333333333331</v>
      </c>
      <c r="S246" s="77">
        <f t="shared" si="393"/>
        <v>4.4133333333333331</v>
      </c>
      <c r="T246" s="77">
        <f t="shared" si="393"/>
        <v>4.4133333333333331</v>
      </c>
      <c r="U246" s="77">
        <f t="shared" si="393"/>
        <v>4.4133333333333331</v>
      </c>
      <c r="V246" s="77">
        <f t="shared" si="393"/>
        <v>24</v>
      </c>
      <c r="W246" s="77">
        <f t="shared" si="393"/>
        <v>24</v>
      </c>
      <c r="X246" s="77">
        <f t="shared" si="393"/>
        <v>24</v>
      </c>
      <c r="Y246" s="77">
        <f t="shared" si="393"/>
        <v>24</v>
      </c>
      <c r="Z246" s="77">
        <f t="shared" si="393"/>
        <v>23.779230769230772</v>
      </c>
      <c r="AA246" s="77">
        <f t="shared" si="393"/>
        <v>23.779230769230772</v>
      </c>
      <c r="AB246" s="77">
        <f t="shared" si="393"/>
        <v>23.779230769230772</v>
      </c>
      <c r="AC246" s="77">
        <f t="shared" si="393"/>
        <v>23.779230769230772</v>
      </c>
      <c r="AD246" s="77">
        <f t="shared" si="393"/>
        <v>23.779230769230772</v>
      </c>
      <c r="AE246" s="77">
        <f t="shared" si="393"/>
        <v>14.169743589743591</v>
      </c>
      <c r="AF246" s="77">
        <f t="shared" si="393"/>
        <v>14.169743589743591</v>
      </c>
      <c r="AG246" s="77">
        <f t="shared" si="393"/>
        <v>14.169743589743591</v>
      </c>
      <c r="AH246" s="77">
        <f t="shared" si="393"/>
        <v>14.169743589743591</v>
      </c>
      <c r="AI246" s="77">
        <f t="shared" si="393"/>
        <v>14.17923076923077</v>
      </c>
      <c r="AJ246" s="77">
        <f t="shared" si="393"/>
        <v>14.17923076923077</v>
      </c>
      <c r="AK246" s="77">
        <f t="shared" ref="AK246:BD246" si="394">IF(AK$136=0,0,AK107-AK336)</f>
        <v>14.17923076923077</v>
      </c>
      <c r="AL246" s="77">
        <f t="shared" si="394"/>
        <v>14.17923076923077</v>
      </c>
      <c r="AM246" s="77">
        <f t="shared" si="394"/>
        <v>23.845897435897434</v>
      </c>
      <c r="AN246" s="77">
        <f t="shared" si="394"/>
        <v>23.845897435897434</v>
      </c>
      <c r="AO246" s="77">
        <f t="shared" si="394"/>
        <v>23.845897435897434</v>
      </c>
      <c r="AP246" s="77">
        <f t="shared" si="394"/>
        <v>23.845897435897434</v>
      </c>
      <c r="AQ246" s="77">
        <f t="shared" si="394"/>
        <v>0</v>
      </c>
      <c r="AR246" s="77">
        <f t="shared" si="394"/>
        <v>0</v>
      </c>
      <c r="AS246" s="77">
        <f t="shared" si="394"/>
        <v>0</v>
      </c>
      <c r="AT246" s="77">
        <f t="shared" si="394"/>
        <v>0</v>
      </c>
      <c r="AU246" s="77">
        <f t="shared" si="394"/>
        <v>0</v>
      </c>
      <c r="AV246" s="77">
        <f t="shared" si="394"/>
        <v>0</v>
      </c>
      <c r="AW246" s="77">
        <f t="shared" si="394"/>
        <v>0</v>
      </c>
      <c r="AX246" s="77">
        <f t="shared" si="394"/>
        <v>0</v>
      </c>
      <c r="AY246" s="77">
        <f t="shared" si="394"/>
        <v>0</v>
      </c>
      <c r="AZ246" s="77">
        <f t="shared" si="394"/>
        <v>0</v>
      </c>
      <c r="BA246" s="77">
        <f t="shared" si="394"/>
        <v>0</v>
      </c>
      <c r="BB246" s="77">
        <f t="shared" si="394"/>
        <v>0</v>
      </c>
      <c r="BC246" s="77">
        <f t="shared" si="394"/>
        <v>0</v>
      </c>
      <c r="BD246" s="77">
        <f t="shared" si="394"/>
        <v>0</v>
      </c>
      <c r="BE246" s="251"/>
      <c r="BF246" s="163">
        <f>SUM(E246:H246)</f>
        <v>51.717948717948723</v>
      </c>
      <c r="BG246" s="77">
        <f>SUM(I246:L246)</f>
        <v>93.051282051282058</v>
      </c>
      <c r="BH246" s="77">
        <f>SUM(M246:Q246)</f>
        <v>135.64743589743591</v>
      </c>
      <c r="BI246" s="77">
        <f>SUM(R246:U246)</f>
        <v>17.653333333333332</v>
      </c>
      <c r="BJ246" s="77">
        <f>SUM(V246:Y246)</f>
        <v>96</v>
      </c>
      <c r="BK246" s="77">
        <f>SUM(Z246:AD246)</f>
        <v>118.89615384615385</v>
      </c>
      <c r="BL246" s="77">
        <f>SUM(AE246:AH246)</f>
        <v>56.678974358974365</v>
      </c>
      <c r="BM246" s="77">
        <f>SUM(AI246:AL246)</f>
        <v>56.716923076923081</v>
      </c>
      <c r="BN246" s="77">
        <f>SUM(AM246:AQ246)</f>
        <v>95.383589743589738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721.74564102564102</v>
      </c>
      <c r="BS246" s="77">
        <f>SUM(BF246:BH246)</f>
        <v>280.41666666666669</v>
      </c>
      <c r="BT246" s="77">
        <f>SUM(BI246:BK246)</f>
        <v>232.54948717948719</v>
      </c>
      <c r="BU246" s="77">
        <f>SUM(BL246:BN246)</f>
        <v>208.77948717948718</v>
      </c>
      <c r="BV246" s="77">
        <f>SUM(BO246:BQ246)</f>
        <v>0</v>
      </c>
      <c r="BW246" s="77">
        <f>SUM(BF246:BK246)</f>
        <v>512.96615384615382</v>
      </c>
      <c r="BX246" s="77">
        <f>SUM(BL246:BQ246)</f>
        <v>208.77948717948718</v>
      </c>
      <c r="BY246" s="77">
        <f>IF(Info!$O$3="Q1",$BS246,IF(Info!$O$3="Q2",$BS246+$BT246,IF(Info!$O$3="Q3",$BS246+$BT246+$BU246,$BR246)))</f>
        <v>280.41666666666669</v>
      </c>
      <c r="BZ246" s="77">
        <f>IF(Info!$O$3="Q1",$BS246,IF(Info!$O$3="Q2",$BT246,IF(Info!$O$3="Q3",$BU246,$BV246)))</f>
        <v>280.41666666666669</v>
      </c>
      <c r="CA246" s="48"/>
    </row>
    <row r="247" spans="1:79" ht="13.95" customHeight="1" x14ac:dyDescent="0.3">
      <c r="A247" s="248"/>
      <c r="B247" s="160" t="s">
        <v>364</v>
      </c>
      <c r="C247" s="250"/>
      <c r="D247" s="255">
        <f>SUM(E247:BD247)</f>
        <v>694.08297435897339</v>
      </c>
      <c r="E247" s="255">
        <f t="shared" ref="E247:AJ247" si="395">IF(E$136=0,0,E108-E337)</f>
        <v>9.8128205128205082</v>
      </c>
      <c r="F247" s="255">
        <f t="shared" si="395"/>
        <v>9.8128205128205082</v>
      </c>
      <c r="G247" s="255">
        <f t="shared" si="395"/>
        <v>9.8128205128205082</v>
      </c>
      <c r="H247" s="255">
        <f t="shared" si="395"/>
        <v>9.8128205128205082</v>
      </c>
      <c r="I247" s="255">
        <f t="shared" si="395"/>
        <v>16.758653846153834</v>
      </c>
      <c r="J247" s="255">
        <f t="shared" si="395"/>
        <v>16.758653846153834</v>
      </c>
      <c r="K247" s="255">
        <f t="shared" si="395"/>
        <v>16.758653846153834</v>
      </c>
      <c r="L247" s="255">
        <f t="shared" si="395"/>
        <v>16.758653846153834</v>
      </c>
      <c r="M247" s="255">
        <f t="shared" si="395"/>
        <v>32.10815384615384</v>
      </c>
      <c r="N247" s="255">
        <f t="shared" si="395"/>
        <v>32.10815384615384</v>
      </c>
      <c r="O247" s="255">
        <f t="shared" si="395"/>
        <v>32.10815384615384</v>
      </c>
      <c r="P247" s="255">
        <f t="shared" si="395"/>
        <v>32.10815384615384</v>
      </c>
      <c r="Q247" s="780">
        <f t="shared" si="395"/>
        <v>32.10815384615384</v>
      </c>
      <c r="R247" s="255">
        <f t="shared" si="395"/>
        <v>4.0691666666666606</v>
      </c>
      <c r="S247" s="255">
        <f t="shared" si="395"/>
        <v>4.0691666666666606</v>
      </c>
      <c r="T247" s="255">
        <f t="shared" si="395"/>
        <v>4.0691666666666606</v>
      </c>
      <c r="U247" s="255">
        <f t="shared" si="395"/>
        <v>4.0691666666666606</v>
      </c>
      <c r="V247" s="255">
        <f t="shared" si="395"/>
        <v>23.835833333333326</v>
      </c>
      <c r="W247" s="255">
        <f t="shared" si="395"/>
        <v>23.835833333333326</v>
      </c>
      <c r="X247" s="255">
        <f t="shared" si="395"/>
        <v>23.835833333333326</v>
      </c>
      <c r="Y247" s="255">
        <f t="shared" si="395"/>
        <v>23.835833333333326</v>
      </c>
      <c r="Z247" s="255">
        <f t="shared" si="395"/>
        <v>28.331897435897417</v>
      </c>
      <c r="AA247" s="255">
        <f t="shared" si="395"/>
        <v>28.331897435897417</v>
      </c>
      <c r="AB247" s="255">
        <f t="shared" si="395"/>
        <v>28.331897435897417</v>
      </c>
      <c r="AC247" s="255">
        <f t="shared" si="395"/>
        <v>28.331897435897417</v>
      </c>
      <c r="AD247" s="255">
        <f t="shared" si="395"/>
        <v>28.331897435897417</v>
      </c>
      <c r="AE247" s="255">
        <f t="shared" si="395"/>
        <v>9.9480769230769113</v>
      </c>
      <c r="AF247" s="255">
        <f t="shared" si="395"/>
        <v>9.9480769230769113</v>
      </c>
      <c r="AG247" s="255">
        <f t="shared" si="395"/>
        <v>9.9480769230769113</v>
      </c>
      <c r="AH247" s="255">
        <f t="shared" si="395"/>
        <v>9.9480769230769113</v>
      </c>
      <c r="AI247" s="255">
        <f t="shared" si="395"/>
        <v>5.1475641025641039</v>
      </c>
      <c r="AJ247" s="255">
        <f t="shared" si="395"/>
        <v>5.1475641025641039</v>
      </c>
      <c r="AK247" s="255">
        <f t="shared" ref="AK247:BD247" si="396">IF(AK$136=0,0,AK108-AK337)</f>
        <v>5.1475641025641039</v>
      </c>
      <c r="AL247" s="255">
        <f t="shared" si="396"/>
        <v>5.1475641025641039</v>
      </c>
      <c r="AM247" s="255">
        <f t="shared" si="396"/>
        <v>28.39856410256408</v>
      </c>
      <c r="AN247" s="255">
        <f t="shared" si="396"/>
        <v>28.39856410256408</v>
      </c>
      <c r="AO247" s="255">
        <f t="shared" si="396"/>
        <v>28.39856410256408</v>
      </c>
      <c r="AP247" s="255">
        <f t="shared" si="396"/>
        <v>28.39856410256408</v>
      </c>
      <c r="AQ247" s="255">
        <f t="shared" si="396"/>
        <v>0</v>
      </c>
      <c r="AR247" s="255">
        <f t="shared" si="396"/>
        <v>0</v>
      </c>
      <c r="AS247" s="255">
        <f t="shared" si="396"/>
        <v>0</v>
      </c>
      <c r="AT247" s="255">
        <f t="shared" si="396"/>
        <v>0</v>
      </c>
      <c r="AU247" s="255">
        <f t="shared" si="396"/>
        <v>0</v>
      </c>
      <c r="AV247" s="255">
        <f t="shared" si="396"/>
        <v>0</v>
      </c>
      <c r="AW247" s="255">
        <f t="shared" si="396"/>
        <v>0</v>
      </c>
      <c r="AX247" s="255">
        <f t="shared" si="396"/>
        <v>0</v>
      </c>
      <c r="AY247" s="255">
        <f t="shared" si="396"/>
        <v>0</v>
      </c>
      <c r="AZ247" s="255">
        <f t="shared" si="396"/>
        <v>0</v>
      </c>
      <c r="BA247" s="255">
        <f t="shared" si="396"/>
        <v>0</v>
      </c>
      <c r="BB247" s="255">
        <f t="shared" si="396"/>
        <v>0</v>
      </c>
      <c r="BC247" s="255">
        <f t="shared" si="396"/>
        <v>0</v>
      </c>
      <c r="BD247" s="255">
        <f t="shared" si="396"/>
        <v>0</v>
      </c>
      <c r="BE247" s="251"/>
      <c r="BF247" s="162">
        <f>SUM(E247:H247)</f>
        <v>39.251282051282033</v>
      </c>
      <c r="BG247" s="157">
        <f>SUM(I247:L247)</f>
        <v>67.034615384615336</v>
      </c>
      <c r="BH247" s="157">
        <f>SUM(M247:Q247)</f>
        <v>160.5407692307692</v>
      </c>
      <c r="BI247" s="157">
        <f>SUM(R247:U247)</f>
        <v>16.276666666666642</v>
      </c>
      <c r="BJ247" s="157">
        <f>SUM(V247:Y247)</f>
        <v>95.343333333333305</v>
      </c>
      <c r="BK247" s="157">
        <f>SUM(Z247:AD247)</f>
        <v>141.65948717948709</v>
      </c>
      <c r="BL247" s="157">
        <f>SUM(AE247:AH247)</f>
        <v>39.792307692307645</v>
      </c>
      <c r="BM247" s="157">
        <f>SUM(AI247:AL247)</f>
        <v>20.590256410256416</v>
      </c>
      <c r="BN247" s="157">
        <f>SUM(AM247:AQ247)</f>
        <v>113.59425641025632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694.08297435897396</v>
      </c>
      <c r="BS247" s="157">
        <f>SUM(BF247:BH247)</f>
        <v>266.8266666666666</v>
      </c>
      <c r="BT247" s="157">
        <f>SUM(BI247:BK247)</f>
        <v>253.27948717948703</v>
      </c>
      <c r="BU247" s="157">
        <f>SUM(BL247:BN247)</f>
        <v>173.97682051282038</v>
      </c>
      <c r="BV247" s="157">
        <f>SUM(BO247:BQ247)</f>
        <v>0</v>
      </c>
      <c r="BW247" s="157">
        <f>SUM(BF247:BK247)</f>
        <v>520.10615384615357</v>
      </c>
      <c r="BX247" s="157">
        <f>SUM(BL247:BQ247)</f>
        <v>173.97682051282038</v>
      </c>
      <c r="BY247" s="157">
        <f>IF(Info!$O$3="Q1",$BS247,IF(Info!$O$3="Q2",$BS247+$BT247,IF(Info!$O$3="Q3",$BS247+$BT247+$BU247,$BR247)))</f>
        <v>266.8266666666666</v>
      </c>
      <c r="BZ247" s="157">
        <f>IF(Info!$O$3="Q1",$BS247,IF(Info!$O$3="Q2",$BT247,IF(Info!$O$3="Q3",$BU247,$BV247)))</f>
        <v>266.8266666666666</v>
      </c>
      <c r="CA247" s="48"/>
    </row>
    <row r="248" spans="1:79" ht="13.95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781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ht="13.95" customHeight="1" x14ac:dyDescent="0.3">
      <c r="A249" s="248"/>
      <c r="B249" s="78" t="s">
        <v>73</v>
      </c>
      <c r="C249" s="250"/>
      <c r="D249" s="161">
        <f>SUM(E249:BD249)</f>
        <v>0</v>
      </c>
      <c r="E249" s="77">
        <f t="shared" ref="E249:AJ249" si="397">IF(E$136=0,0,E110-E339)</f>
        <v>0</v>
      </c>
      <c r="F249" s="77">
        <f t="shared" si="397"/>
        <v>0</v>
      </c>
      <c r="G249" s="77">
        <f t="shared" si="397"/>
        <v>0</v>
      </c>
      <c r="H249" s="77">
        <f t="shared" si="397"/>
        <v>0</v>
      </c>
      <c r="I249" s="77">
        <f t="shared" si="397"/>
        <v>0</v>
      </c>
      <c r="J249" s="77">
        <f t="shared" si="397"/>
        <v>0</v>
      </c>
      <c r="K249" s="77">
        <f t="shared" si="397"/>
        <v>0</v>
      </c>
      <c r="L249" s="77">
        <f t="shared" si="397"/>
        <v>0</v>
      </c>
      <c r="M249" s="77">
        <f t="shared" si="397"/>
        <v>0</v>
      </c>
      <c r="N249" s="77">
        <f t="shared" si="397"/>
        <v>0</v>
      </c>
      <c r="O249" s="77">
        <f t="shared" si="397"/>
        <v>0</v>
      </c>
      <c r="P249" s="77">
        <f t="shared" si="397"/>
        <v>0</v>
      </c>
      <c r="Q249" s="771">
        <f t="shared" si="397"/>
        <v>0</v>
      </c>
      <c r="R249" s="77">
        <f t="shared" si="397"/>
        <v>0</v>
      </c>
      <c r="S249" s="77">
        <f t="shared" si="397"/>
        <v>0</v>
      </c>
      <c r="T249" s="77">
        <f t="shared" si="397"/>
        <v>0</v>
      </c>
      <c r="U249" s="77">
        <f t="shared" si="397"/>
        <v>0</v>
      </c>
      <c r="V249" s="77">
        <f t="shared" si="397"/>
        <v>0</v>
      </c>
      <c r="W249" s="77">
        <f t="shared" si="397"/>
        <v>0</v>
      </c>
      <c r="X249" s="77">
        <f t="shared" si="397"/>
        <v>0</v>
      </c>
      <c r="Y249" s="77">
        <f t="shared" si="397"/>
        <v>0</v>
      </c>
      <c r="Z249" s="77">
        <f t="shared" si="397"/>
        <v>0</v>
      </c>
      <c r="AA249" s="77">
        <f t="shared" si="397"/>
        <v>0</v>
      </c>
      <c r="AB249" s="77">
        <f t="shared" si="397"/>
        <v>0</v>
      </c>
      <c r="AC249" s="77">
        <f t="shared" si="397"/>
        <v>0</v>
      </c>
      <c r="AD249" s="77">
        <f t="shared" si="397"/>
        <v>0</v>
      </c>
      <c r="AE249" s="77">
        <f t="shared" si="397"/>
        <v>0</v>
      </c>
      <c r="AF249" s="77">
        <f t="shared" si="397"/>
        <v>0</v>
      </c>
      <c r="AG249" s="77">
        <f t="shared" si="397"/>
        <v>0</v>
      </c>
      <c r="AH249" s="77">
        <f t="shared" si="397"/>
        <v>0</v>
      </c>
      <c r="AI249" s="77">
        <f t="shared" si="397"/>
        <v>0</v>
      </c>
      <c r="AJ249" s="77">
        <f t="shared" si="397"/>
        <v>0</v>
      </c>
      <c r="AK249" s="77">
        <f t="shared" ref="AK249:BD249" si="398">IF(AK$136=0,0,AK110-AK339)</f>
        <v>0</v>
      </c>
      <c r="AL249" s="77">
        <f t="shared" si="398"/>
        <v>0</v>
      </c>
      <c r="AM249" s="77">
        <f t="shared" si="398"/>
        <v>0</v>
      </c>
      <c r="AN249" s="77">
        <f t="shared" si="398"/>
        <v>0</v>
      </c>
      <c r="AO249" s="77">
        <f t="shared" si="398"/>
        <v>0</v>
      </c>
      <c r="AP249" s="77">
        <f t="shared" si="398"/>
        <v>0</v>
      </c>
      <c r="AQ249" s="77">
        <f t="shared" si="398"/>
        <v>0</v>
      </c>
      <c r="AR249" s="77">
        <f t="shared" si="398"/>
        <v>0</v>
      </c>
      <c r="AS249" s="77">
        <f t="shared" si="398"/>
        <v>0</v>
      </c>
      <c r="AT249" s="77">
        <f t="shared" si="398"/>
        <v>0</v>
      </c>
      <c r="AU249" s="77">
        <f t="shared" si="398"/>
        <v>0</v>
      </c>
      <c r="AV249" s="77">
        <f t="shared" si="398"/>
        <v>0</v>
      </c>
      <c r="AW249" s="77">
        <f t="shared" si="398"/>
        <v>0</v>
      </c>
      <c r="AX249" s="77">
        <f t="shared" si="398"/>
        <v>0</v>
      </c>
      <c r="AY249" s="77">
        <f t="shared" si="398"/>
        <v>0</v>
      </c>
      <c r="AZ249" s="77">
        <f t="shared" si="398"/>
        <v>0</v>
      </c>
      <c r="BA249" s="77">
        <f t="shared" si="398"/>
        <v>0</v>
      </c>
      <c r="BB249" s="77">
        <f t="shared" si="398"/>
        <v>0</v>
      </c>
      <c r="BC249" s="77">
        <f t="shared" si="398"/>
        <v>0</v>
      </c>
      <c r="BD249" s="77">
        <f t="shared" si="398"/>
        <v>0</v>
      </c>
      <c r="BE249" s="251"/>
      <c r="BF249" s="163">
        <f>SUM(E249:H249)</f>
        <v>0</v>
      </c>
      <c r="BG249" s="77">
        <f>SUM(I249:L249)</f>
        <v>0</v>
      </c>
      <c r="BH249" s="77">
        <f>SUM(M249:Q249)</f>
        <v>0</v>
      </c>
      <c r="BI249" s="77">
        <f>SUM(R249:U249)</f>
        <v>0</v>
      </c>
      <c r="BJ249" s="77">
        <f>SUM(V249:Y249)</f>
        <v>0</v>
      </c>
      <c r="BK249" s="77">
        <f>SUM(Z249:AD249)</f>
        <v>0</v>
      </c>
      <c r="BL249" s="77">
        <f>SUM(AE249:AH249)</f>
        <v>0</v>
      </c>
      <c r="BM249" s="77">
        <f>SUM(AI249:AL249)</f>
        <v>0</v>
      </c>
      <c r="BN249" s="77">
        <f>SUM(AM249:AQ249)</f>
        <v>0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0</v>
      </c>
      <c r="BS249" s="77">
        <f>SUM(BF249:BH249)</f>
        <v>0</v>
      </c>
      <c r="BT249" s="77">
        <f>SUM(BI249:BK249)</f>
        <v>0</v>
      </c>
      <c r="BU249" s="77">
        <f>SUM(BL249:BN249)</f>
        <v>0</v>
      </c>
      <c r="BV249" s="77">
        <f>SUM(BO249:BQ249)</f>
        <v>0</v>
      </c>
      <c r="BW249" s="77">
        <f>SUM(BF249:BK249)</f>
        <v>0</v>
      </c>
      <c r="BX249" s="77">
        <f>SUM(BL249:BQ249)</f>
        <v>0</v>
      </c>
      <c r="BY249" s="77">
        <f>IF(Info!$O$3="Q1",$BS249,IF(Info!$O$3="Q2",$BS249+$BT249,IF(Info!$O$3="Q3",$BS249+$BT249+$BU249,$BR249)))</f>
        <v>0</v>
      </c>
      <c r="BZ249" s="77">
        <f>IF(Info!$O$3="Q1",$BS249,IF(Info!$O$3="Q2",$BT249,IF(Info!$O$3="Q3",$BU249,$BV249)))</f>
        <v>0</v>
      </c>
      <c r="CA249" s="48"/>
    </row>
    <row r="250" spans="1:79" ht="13.95" customHeight="1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9">IF(E$136=0,0,E111-E340)</f>
        <v>0</v>
      </c>
      <c r="F250" s="77">
        <f t="shared" si="399"/>
        <v>0</v>
      </c>
      <c r="G250" s="77">
        <f t="shared" si="399"/>
        <v>0</v>
      </c>
      <c r="H250" s="77">
        <f t="shared" si="399"/>
        <v>0</v>
      </c>
      <c r="I250" s="77">
        <f t="shared" si="399"/>
        <v>0</v>
      </c>
      <c r="J250" s="77">
        <f t="shared" si="399"/>
        <v>0</v>
      </c>
      <c r="K250" s="77">
        <f t="shared" si="399"/>
        <v>0</v>
      </c>
      <c r="L250" s="77">
        <f t="shared" si="399"/>
        <v>0</v>
      </c>
      <c r="M250" s="77">
        <f t="shared" si="399"/>
        <v>0</v>
      </c>
      <c r="N250" s="77">
        <f t="shared" si="399"/>
        <v>0</v>
      </c>
      <c r="O250" s="77">
        <f t="shared" si="399"/>
        <v>0</v>
      </c>
      <c r="P250" s="77">
        <f t="shared" si="399"/>
        <v>0</v>
      </c>
      <c r="Q250" s="771">
        <f t="shared" si="399"/>
        <v>0</v>
      </c>
      <c r="R250" s="77">
        <f t="shared" si="399"/>
        <v>0</v>
      </c>
      <c r="S250" s="77">
        <f t="shared" si="399"/>
        <v>0</v>
      </c>
      <c r="T250" s="77">
        <f t="shared" si="399"/>
        <v>0</v>
      </c>
      <c r="U250" s="77">
        <f t="shared" si="399"/>
        <v>0</v>
      </c>
      <c r="V250" s="77">
        <f t="shared" si="399"/>
        <v>0</v>
      </c>
      <c r="W250" s="77">
        <f t="shared" si="399"/>
        <v>0</v>
      </c>
      <c r="X250" s="77">
        <f t="shared" si="399"/>
        <v>0</v>
      </c>
      <c r="Y250" s="77">
        <f t="shared" si="399"/>
        <v>0</v>
      </c>
      <c r="Z250" s="77">
        <f t="shared" si="399"/>
        <v>0</v>
      </c>
      <c r="AA250" s="77">
        <f t="shared" si="399"/>
        <v>0</v>
      </c>
      <c r="AB250" s="77">
        <f t="shared" si="399"/>
        <v>0</v>
      </c>
      <c r="AC250" s="77">
        <f t="shared" si="399"/>
        <v>0</v>
      </c>
      <c r="AD250" s="77">
        <f t="shared" si="399"/>
        <v>0</v>
      </c>
      <c r="AE250" s="77">
        <f t="shared" si="399"/>
        <v>0</v>
      </c>
      <c r="AF250" s="77">
        <f t="shared" si="399"/>
        <v>0</v>
      </c>
      <c r="AG250" s="77">
        <f t="shared" si="399"/>
        <v>0</v>
      </c>
      <c r="AH250" s="77">
        <f t="shared" si="399"/>
        <v>0</v>
      </c>
      <c r="AI250" s="77">
        <f t="shared" si="399"/>
        <v>0</v>
      </c>
      <c r="AJ250" s="77">
        <f t="shared" si="399"/>
        <v>0</v>
      </c>
      <c r="AK250" s="77">
        <f t="shared" ref="AK250:BD250" si="400">IF(AK$136=0,0,AK111-AK340)</f>
        <v>0</v>
      </c>
      <c r="AL250" s="77">
        <f t="shared" si="400"/>
        <v>0</v>
      </c>
      <c r="AM250" s="77">
        <f t="shared" si="400"/>
        <v>0</v>
      </c>
      <c r="AN250" s="77">
        <f t="shared" si="400"/>
        <v>0</v>
      </c>
      <c r="AO250" s="77">
        <f t="shared" si="400"/>
        <v>0</v>
      </c>
      <c r="AP250" s="77">
        <f t="shared" si="400"/>
        <v>0</v>
      </c>
      <c r="AQ250" s="77">
        <f t="shared" si="400"/>
        <v>0</v>
      </c>
      <c r="AR250" s="77">
        <f t="shared" si="400"/>
        <v>0</v>
      </c>
      <c r="AS250" s="77">
        <f t="shared" si="400"/>
        <v>0</v>
      </c>
      <c r="AT250" s="77">
        <f t="shared" si="400"/>
        <v>0</v>
      </c>
      <c r="AU250" s="77">
        <f t="shared" si="400"/>
        <v>0</v>
      </c>
      <c r="AV250" s="77">
        <f t="shared" si="400"/>
        <v>0</v>
      </c>
      <c r="AW250" s="77">
        <f t="shared" si="400"/>
        <v>0</v>
      </c>
      <c r="AX250" s="77">
        <f t="shared" si="400"/>
        <v>0</v>
      </c>
      <c r="AY250" s="77">
        <f t="shared" si="400"/>
        <v>0</v>
      </c>
      <c r="AZ250" s="77">
        <f t="shared" si="400"/>
        <v>0</v>
      </c>
      <c r="BA250" s="77">
        <f t="shared" si="400"/>
        <v>0</v>
      </c>
      <c r="BB250" s="77">
        <f t="shared" si="400"/>
        <v>0</v>
      </c>
      <c r="BC250" s="77">
        <f t="shared" si="400"/>
        <v>0</v>
      </c>
      <c r="BD250" s="77">
        <f t="shared" si="400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ht="13.95" customHeight="1" x14ac:dyDescent="0.3">
      <c r="A251" s="248"/>
      <c r="B251" s="160" t="s">
        <v>367</v>
      </c>
      <c r="C251" s="250"/>
      <c r="D251" s="161">
        <f>SUM(E251:BD251)</f>
        <v>0</v>
      </c>
      <c r="E251" s="77">
        <f t="shared" ref="E251:AJ251" si="401">IF(E$136=0,0,E112-E341)</f>
        <v>0</v>
      </c>
      <c r="F251" s="77">
        <f t="shared" si="401"/>
        <v>0</v>
      </c>
      <c r="G251" s="77">
        <f t="shared" si="401"/>
        <v>0</v>
      </c>
      <c r="H251" s="77">
        <f t="shared" si="401"/>
        <v>0</v>
      </c>
      <c r="I251" s="77">
        <f t="shared" si="401"/>
        <v>0</v>
      </c>
      <c r="J251" s="77">
        <f t="shared" si="401"/>
        <v>0</v>
      </c>
      <c r="K251" s="77">
        <f t="shared" si="401"/>
        <v>0</v>
      </c>
      <c r="L251" s="77">
        <f t="shared" si="401"/>
        <v>0</v>
      </c>
      <c r="M251" s="77">
        <f t="shared" si="401"/>
        <v>0</v>
      </c>
      <c r="N251" s="77">
        <f t="shared" si="401"/>
        <v>0</v>
      </c>
      <c r="O251" s="77">
        <f t="shared" si="401"/>
        <v>0</v>
      </c>
      <c r="P251" s="77">
        <f t="shared" si="401"/>
        <v>0</v>
      </c>
      <c r="Q251" s="771">
        <f t="shared" si="401"/>
        <v>0</v>
      </c>
      <c r="R251" s="77">
        <f t="shared" si="401"/>
        <v>0</v>
      </c>
      <c r="S251" s="77">
        <f t="shared" si="401"/>
        <v>0</v>
      </c>
      <c r="T251" s="77">
        <f t="shared" si="401"/>
        <v>0</v>
      </c>
      <c r="U251" s="77">
        <f t="shared" si="401"/>
        <v>0</v>
      </c>
      <c r="V251" s="77">
        <f t="shared" si="401"/>
        <v>0</v>
      </c>
      <c r="W251" s="77">
        <f t="shared" si="401"/>
        <v>0</v>
      </c>
      <c r="X251" s="77">
        <f t="shared" si="401"/>
        <v>0</v>
      </c>
      <c r="Y251" s="77">
        <f t="shared" si="401"/>
        <v>0</v>
      </c>
      <c r="Z251" s="77">
        <f t="shared" si="401"/>
        <v>0</v>
      </c>
      <c r="AA251" s="77">
        <f t="shared" si="401"/>
        <v>0</v>
      </c>
      <c r="AB251" s="77">
        <f t="shared" si="401"/>
        <v>0</v>
      </c>
      <c r="AC251" s="77">
        <f t="shared" si="401"/>
        <v>0</v>
      </c>
      <c r="AD251" s="77">
        <f t="shared" si="401"/>
        <v>0</v>
      </c>
      <c r="AE251" s="77">
        <f t="shared" si="401"/>
        <v>0</v>
      </c>
      <c r="AF251" s="77">
        <f t="shared" si="401"/>
        <v>0</v>
      </c>
      <c r="AG251" s="77">
        <f t="shared" si="401"/>
        <v>0</v>
      </c>
      <c r="AH251" s="77">
        <f t="shared" si="401"/>
        <v>0</v>
      </c>
      <c r="AI251" s="77">
        <f t="shared" si="401"/>
        <v>0</v>
      </c>
      <c r="AJ251" s="77">
        <f t="shared" si="401"/>
        <v>0</v>
      </c>
      <c r="AK251" s="77">
        <f t="shared" ref="AK251:BD251" si="402">IF(AK$136=0,0,AK112-AK341)</f>
        <v>0</v>
      </c>
      <c r="AL251" s="77">
        <f t="shared" si="402"/>
        <v>0</v>
      </c>
      <c r="AM251" s="77">
        <f t="shared" si="402"/>
        <v>0</v>
      </c>
      <c r="AN251" s="77">
        <f t="shared" si="402"/>
        <v>0</v>
      </c>
      <c r="AO251" s="77">
        <f t="shared" si="402"/>
        <v>0</v>
      </c>
      <c r="AP251" s="77">
        <f t="shared" si="402"/>
        <v>0</v>
      </c>
      <c r="AQ251" s="77">
        <f t="shared" si="402"/>
        <v>0</v>
      </c>
      <c r="AR251" s="77">
        <f t="shared" si="402"/>
        <v>0</v>
      </c>
      <c r="AS251" s="77">
        <f t="shared" si="402"/>
        <v>0</v>
      </c>
      <c r="AT251" s="77">
        <f t="shared" si="402"/>
        <v>0</v>
      </c>
      <c r="AU251" s="77">
        <f t="shared" si="402"/>
        <v>0</v>
      </c>
      <c r="AV251" s="77">
        <f t="shared" si="402"/>
        <v>0</v>
      </c>
      <c r="AW251" s="77">
        <f t="shared" si="402"/>
        <v>0</v>
      </c>
      <c r="AX251" s="77">
        <f t="shared" si="402"/>
        <v>0</v>
      </c>
      <c r="AY251" s="77">
        <f t="shared" si="402"/>
        <v>0</v>
      </c>
      <c r="AZ251" s="77">
        <f t="shared" si="402"/>
        <v>0</v>
      </c>
      <c r="BA251" s="77">
        <f t="shared" si="402"/>
        <v>0</v>
      </c>
      <c r="BB251" s="77">
        <f t="shared" si="402"/>
        <v>0</v>
      </c>
      <c r="BC251" s="77">
        <f t="shared" si="402"/>
        <v>0</v>
      </c>
      <c r="BD251" s="77">
        <f t="shared" si="402"/>
        <v>0</v>
      </c>
      <c r="BE251" s="251"/>
      <c r="BF251" s="162">
        <f>SUM(E251:H251)</f>
        <v>0</v>
      </c>
      <c r="BG251" s="157">
        <f>SUM(I251:L251)</f>
        <v>0</v>
      </c>
      <c r="BH251" s="157">
        <f>SUM(M251:Q251)</f>
        <v>0</v>
      </c>
      <c r="BI251" s="157">
        <f>SUM(R251:U251)</f>
        <v>0</v>
      </c>
      <c r="BJ251" s="157">
        <f>SUM(V251:Y251)</f>
        <v>0</v>
      </c>
      <c r="BK251" s="157">
        <f>SUM(Z251:AD251)</f>
        <v>0</v>
      </c>
      <c r="BL251" s="157">
        <f>SUM(AE251:AH251)</f>
        <v>0</v>
      </c>
      <c r="BM251" s="157">
        <f>SUM(AI251:AL251)</f>
        <v>0</v>
      </c>
      <c r="BN251" s="157">
        <f>SUM(AM251:AQ251)</f>
        <v>0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0</v>
      </c>
      <c r="BS251" s="157">
        <f>SUM(BF251:BH251)</f>
        <v>0</v>
      </c>
      <c r="BT251" s="157">
        <f>SUM(BI251:BK251)</f>
        <v>0</v>
      </c>
      <c r="BU251" s="157">
        <f>SUM(BL251:BN251)</f>
        <v>0</v>
      </c>
      <c r="BV251" s="157">
        <f>SUM(BO251:BQ251)</f>
        <v>0</v>
      </c>
      <c r="BW251" s="157">
        <f>SUM(BF251:BK251)</f>
        <v>0</v>
      </c>
      <c r="BX251" s="157">
        <f>SUM(BL251:BQ251)</f>
        <v>0</v>
      </c>
      <c r="BY251" s="157">
        <f>IF(Info!$O$3="Q1",$BS251,IF(Info!$O$3="Q2",$BS251+$BT251,IF(Info!$O$3="Q3",$BS251+$BT251+$BU251,$BR251)))</f>
        <v>0</v>
      </c>
      <c r="BZ251" s="157">
        <f>IF(Info!$O$3="Q1",$BS251,IF(Info!$O$3="Q2",$BT251,IF(Info!$O$3="Q3",$BU251,$BV251)))</f>
        <v>0</v>
      </c>
      <c r="CA251" s="48"/>
    </row>
    <row r="252" spans="1:79" ht="13.95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781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ht="13.95" customHeight="1" x14ac:dyDescent="0.3">
      <c r="A253" s="248"/>
      <c r="B253" s="78" t="s">
        <v>368</v>
      </c>
      <c r="C253" s="250"/>
      <c r="D253" s="161">
        <f>SUM(E253:BD253)</f>
        <v>82.856666666666939</v>
      </c>
      <c r="E253" s="77">
        <f t="shared" ref="E253:AJ253" si="403">IF(E$136=0,0,E114-E343)</f>
        <v>-18.333333333333325</v>
      </c>
      <c r="F253" s="77">
        <f t="shared" si="403"/>
        <v>-41.666666666666657</v>
      </c>
      <c r="G253" s="77">
        <f t="shared" si="403"/>
        <v>-41.666666666666657</v>
      </c>
      <c r="H253" s="77">
        <f t="shared" si="403"/>
        <v>-41.666666666666657</v>
      </c>
      <c r="I253" s="77">
        <f t="shared" si="403"/>
        <v>91.666666666666686</v>
      </c>
      <c r="J253" s="77">
        <f t="shared" si="403"/>
        <v>91.666666666666686</v>
      </c>
      <c r="K253" s="77">
        <f t="shared" si="403"/>
        <v>48.000000000000014</v>
      </c>
      <c r="L253" s="77">
        <f t="shared" si="403"/>
        <v>-18.333333333333325</v>
      </c>
      <c r="M253" s="77">
        <f t="shared" si="403"/>
        <v>60</v>
      </c>
      <c r="N253" s="77">
        <f t="shared" si="403"/>
        <v>167</v>
      </c>
      <c r="O253" s="77">
        <f t="shared" si="403"/>
        <v>-33.333333333333329</v>
      </c>
      <c r="P253" s="77">
        <f t="shared" si="403"/>
        <v>-33.333333333333329</v>
      </c>
      <c r="Q253" s="771">
        <f t="shared" si="403"/>
        <v>-33.333333333333329</v>
      </c>
      <c r="R253" s="77">
        <f t="shared" si="403"/>
        <v>-41.666666666666657</v>
      </c>
      <c r="S253" s="77">
        <f t="shared" si="403"/>
        <v>-41.666666666666657</v>
      </c>
      <c r="T253" s="77">
        <f t="shared" si="403"/>
        <v>-41.666666666666657</v>
      </c>
      <c r="U253" s="77">
        <f t="shared" si="403"/>
        <v>-41.666666666666657</v>
      </c>
      <c r="V253" s="77">
        <f t="shared" si="403"/>
        <v>-41.666666666666657</v>
      </c>
      <c r="W253" s="77">
        <f t="shared" si="403"/>
        <v>-41.666666666666657</v>
      </c>
      <c r="X253" s="77">
        <f t="shared" si="403"/>
        <v>-41.666666666666657</v>
      </c>
      <c r="Y253" s="77">
        <f t="shared" si="403"/>
        <v>-41.666666666666657</v>
      </c>
      <c r="Z253" s="77">
        <f t="shared" si="403"/>
        <v>62</v>
      </c>
      <c r="AA253" s="77">
        <f t="shared" si="403"/>
        <v>-33.333333333333329</v>
      </c>
      <c r="AB253" s="77">
        <f t="shared" si="403"/>
        <v>-33.333333333333329</v>
      </c>
      <c r="AC253" s="77">
        <f t="shared" si="403"/>
        <v>-33.333333333333329</v>
      </c>
      <c r="AD253" s="77">
        <f t="shared" si="403"/>
        <v>20.000000000000007</v>
      </c>
      <c r="AE253" s="77">
        <f t="shared" si="403"/>
        <v>-41.666666666666657</v>
      </c>
      <c r="AF253" s="77">
        <f t="shared" si="403"/>
        <v>-41.666666666666657</v>
      </c>
      <c r="AG253" s="77">
        <f t="shared" si="403"/>
        <v>53.666666666666671</v>
      </c>
      <c r="AH253" s="77">
        <f t="shared" si="403"/>
        <v>290.02333333333331</v>
      </c>
      <c r="AI253" s="77">
        <f t="shared" si="403"/>
        <v>-30.666666666666657</v>
      </c>
      <c r="AJ253" s="77">
        <f t="shared" si="403"/>
        <v>-41.666666666666657</v>
      </c>
      <c r="AK253" s="77">
        <f t="shared" ref="AK253:BD253" si="404">IF(AK$136=0,0,AK114-AK343)</f>
        <v>-41.666666666666657</v>
      </c>
      <c r="AL253" s="77">
        <f t="shared" si="404"/>
        <v>185.16666666666669</v>
      </c>
      <c r="AM253" s="77">
        <f t="shared" si="404"/>
        <v>-33.333333333333329</v>
      </c>
      <c r="AN253" s="77">
        <f t="shared" si="404"/>
        <v>-9.9999999999999964</v>
      </c>
      <c r="AO253" s="77">
        <f t="shared" si="404"/>
        <v>-17.333333333333329</v>
      </c>
      <c r="AP253" s="77">
        <f t="shared" si="404"/>
        <v>-33.333333333333329</v>
      </c>
      <c r="AQ253" s="77">
        <f t="shared" si="404"/>
        <v>0</v>
      </c>
      <c r="AR253" s="77">
        <f t="shared" si="404"/>
        <v>0</v>
      </c>
      <c r="AS253" s="77">
        <f t="shared" si="404"/>
        <v>0</v>
      </c>
      <c r="AT253" s="77">
        <f t="shared" si="404"/>
        <v>0</v>
      </c>
      <c r="AU253" s="77">
        <f t="shared" si="404"/>
        <v>0</v>
      </c>
      <c r="AV253" s="77">
        <f t="shared" si="404"/>
        <v>0</v>
      </c>
      <c r="AW253" s="77">
        <f t="shared" si="404"/>
        <v>0</v>
      </c>
      <c r="AX253" s="77">
        <f t="shared" si="404"/>
        <v>0</v>
      </c>
      <c r="AY253" s="77">
        <f t="shared" si="404"/>
        <v>0</v>
      </c>
      <c r="AZ253" s="77">
        <f t="shared" si="404"/>
        <v>0</v>
      </c>
      <c r="BA253" s="77">
        <f t="shared" si="404"/>
        <v>0</v>
      </c>
      <c r="BB253" s="77">
        <f t="shared" si="404"/>
        <v>0</v>
      </c>
      <c r="BC253" s="77">
        <f t="shared" si="404"/>
        <v>0</v>
      </c>
      <c r="BD253" s="77">
        <f t="shared" si="404"/>
        <v>0</v>
      </c>
      <c r="BE253" s="251"/>
      <c r="BF253" s="163">
        <f>SUM(E253:H253)</f>
        <v>-143.33333333333331</v>
      </c>
      <c r="BG253" s="77">
        <f>SUM(I253:L253)</f>
        <v>213.00000000000006</v>
      </c>
      <c r="BH253" s="77">
        <f>SUM(M253:Q253)</f>
        <v>127.00000000000004</v>
      </c>
      <c r="BI253" s="77">
        <f>SUM(R253:U253)</f>
        <v>-166.66666666666663</v>
      </c>
      <c r="BJ253" s="77">
        <f>SUM(V253:Y253)</f>
        <v>-166.66666666666663</v>
      </c>
      <c r="BK253" s="77">
        <f>SUM(Z253:AD253)</f>
        <v>-17.999999999999979</v>
      </c>
      <c r="BL253" s="77">
        <f>SUM(AE253:AH253)</f>
        <v>260.35666666666668</v>
      </c>
      <c r="BM253" s="77">
        <f>SUM(AI253:AL253)</f>
        <v>71.166666666666714</v>
      </c>
      <c r="BN253" s="77">
        <f>SUM(AM253:AQ253)</f>
        <v>-93.999999999999986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82.856666666666982</v>
      </c>
      <c r="BS253" s="77">
        <f>SUM(BF253:BH253)</f>
        <v>196.6666666666668</v>
      </c>
      <c r="BT253" s="77">
        <f>SUM(BI253:BK253)</f>
        <v>-351.33333333333326</v>
      </c>
      <c r="BU253" s="77">
        <f>SUM(BL253:BN253)</f>
        <v>237.52333333333343</v>
      </c>
      <c r="BV253" s="77">
        <f>SUM(BO253:BQ253)</f>
        <v>0</v>
      </c>
      <c r="BW253" s="77">
        <f>SUM(BF253:BK253)</f>
        <v>-154.66666666666643</v>
      </c>
      <c r="BX253" s="77">
        <f>SUM(BL253:BQ253)</f>
        <v>237.52333333333343</v>
      </c>
      <c r="BY253" s="77">
        <f>IF(Info!$O$3="Q1",$BS253,IF(Info!$O$3="Q2",$BS253+$BT253,IF(Info!$O$3="Q3",$BS253+$BT253+$BU253,$BR253)))</f>
        <v>196.6666666666668</v>
      </c>
      <c r="BZ253" s="77">
        <f>IF(Info!$O$3="Q1",$BS253,IF(Info!$O$3="Q2",$BT253,IF(Info!$O$3="Q3",$BU253,$BV253)))</f>
        <v>196.6666666666668</v>
      </c>
      <c r="CA253" s="48"/>
    </row>
    <row r="254" spans="1:79" ht="13.95" customHeight="1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405">IF(E$136=0,0,E115-E344)</f>
        <v>0</v>
      </c>
      <c r="F254" s="77">
        <f t="shared" si="405"/>
        <v>0</v>
      </c>
      <c r="G254" s="77">
        <f t="shared" si="405"/>
        <v>0</v>
      </c>
      <c r="H254" s="77">
        <f t="shared" si="405"/>
        <v>0</v>
      </c>
      <c r="I254" s="77">
        <f t="shared" si="405"/>
        <v>0</v>
      </c>
      <c r="J254" s="77">
        <f t="shared" si="405"/>
        <v>0</v>
      </c>
      <c r="K254" s="77">
        <f t="shared" si="405"/>
        <v>0</v>
      </c>
      <c r="L254" s="77">
        <f t="shared" si="405"/>
        <v>0</v>
      </c>
      <c r="M254" s="77">
        <f t="shared" si="405"/>
        <v>0</v>
      </c>
      <c r="N254" s="77">
        <f t="shared" si="405"/>
        <v>0</v>
      </c>
      <c r="O254" s="77">
        <f t="shared" si="405"/>
        <v>0</v>
      </c>
      <c r="P254" s="77">
        <f t="shared" si="405"/>
        <v>0</v>
      </c>
      <c r="Q254" s="771">
        <f t="shared" si="405"/>
        <v>0</v>
      </c>
      <c r="R254" s="77">
        <f t="shared" si="405"/>
        <v>0</v>
      </c>
      <c r="S254" s="77">
        <f t="shared" si="405"/>
        <v>0</v>
      </c>
      <c r="T254" s="77">
        <f t="shared" si="405"/>
        <v>0</v>
      </c>
      <c r="U254" s="77">
        <f t="shared" si="405"/>
        <v>0</v>
      </c>
      <c r="V254" s="77">
        <f t="shared" si="405"/>
        <v>0</v>
      </c>
      <c r="W254" s="77">
        <f t="shared" si="405"/>
        <v>0</v>
      </c>
      <c r="X254" s="77">
        <f t="shared" si="405"/>
        <v>0</v>
      </c>
      <c r="Y254" s="77">
        <f t="shared" si="405"/>
        <v>0</v>
      </c>
      <c r="Z254" s="77">
        <f t="shared" si="405"/>
        <v>0</v>
      </c>
      <c r="AA254" s="77">
        <f t="shared" si="405"/>
        <v>0</v>
      </c>
      <c r="AB254" s="77">
        <f t="shared" si="405"/>
        <v>0</v>
      </c>
      <c r="AC254" s="77">
        <f t="shared" si="405"/>
        <v>0</v>
      </c>
      <c r="AD254" s="77">
        <f t="shared" si="405"/>
        <v>0</v>
      </c>
      <c r="AE254" s="77">
        <f t="shared" si="405"/>
        <v>0</v>
      </c>
      <c r="AF254" s="77">
        <f t="shared" si="405"/>
        <v>0</v>
      </c>
      <c r="AG254" s="77">
        <f t="shared" si="405"/>
        <v>0</v>
      </c>
      <c r="AH254" s="77">
        <f t="shared" si="405"/>
        <v>0</v>
      </c>
      <c r="AI254" s="77">
        <f t="shared" si="405"/>
        <v>0</v>
      </c>
      <c r="AJ254" s="77">
        <f t="shared" si="405"/>
        <v>0</v>
      </c>
      <c r="AK254" s="77">
        <f t="shared" ref="AK254:BD254" si="406">IF(AK$136=0,0,AK115-AK344)</f>
        <v>0</v>
      </c>
      <c r="AL254" s="77">
        <f t="shared" si="406"/>
        <v>0</v>
      </c>
      <c r="AM254" s="77">
        <f t="shared" si="406"/>
        <v>0</v>
      </c>
      <c r="AN254" s="77">
        <f t="shared" si="406"/>
        <v>0</v>
      </c>
      <c r="AO254" s="77">
        <f t="shared" si="406"/>
        <v>0</v>
      </c>
      <c r="AP254" s="77">
        <f t="shared" si="406"/>
        <v>0</v>
      </c>
      <c r="AQ254" s="77">
        <f t="shared" si="406"/>
        <v>0</v>
      </c>
      <c r="AR254" s="77">
        <f t="shared" si="406"/>
        <v>0</v>
      </c>
      <c r="AS254" s="77">
        <f t="shared" si="406"/>
        <v>0</v>
      </c>
      <c r="AT254" s="77">
        <f t="shared" si="406"/>
        <v>0</v>
      </c>
      <c r="AU254" s="77">
        <f t="shared" si="406"/>
        <v>0</v>
      </c>
      <c r="AV254" s="77">
        <f t="shared" si="406"/>
        <v>0</v>
      </c>
      <c r="AW254" s="77">
        <f t="shared" si="406"/>
        <v>0</v>
      </c>
      <c r="AX254" s="77">
        <f t="shared" si="406"/>
        <v>0</v>
      </c>
      <c r="AY254" s="77">
        <f t="shared" si="406"/>
        <v>0</v>
      </c>
      <c r="AZ254" s="77">
        <f t="shared" si="406"/>
        <v>0</v>
      </c>
      <c r="BA254" s="77">
        <f t="shared" si="406"/>
        <v>0</v>
      </c>
      <c r="BB254" s="77">
        <f t="shared" si="406"/>
        <v>0</v>
      </c>
      <c r="BC254" s="77">
        <f t="shared" si="406"/>
        <v>0</v>
      </c>
      <c r="BD254" s="77">
        <f t="shared" si="406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ht="13.95" customHeight="1" x14ac:dyDescent="0.3">
      <c r="A255" s="248"/>
      <c r="B255" s="78" t="s">
        <v>370</v>
      </c>
      <c r="C255" s="250"/>
      <c r="D255" s="161">
        <f>SUM(E255:BD255)</f>
        <v>0</v>
      </c>
      <c r="E255" s="77">
        <f t="shared" ref="E255:AJ255" si="407">IF(E$136=0,0,E116-E345)</f>
        <v>0</v>
      </c>
      <c r="F255" s="77">
        <f t="shared" si="407"/>
        <v>0</v>
      </c>
      <c r="G255" s="77">
        <f t="shared" si="407"/>
        <v>0</v>
      </c>
      <c r="H255" s="77">
        <f t="shared" si="407"/>
        <v>0</v>
      </c>
      <c r="I255" s="77">
        <f t="shared" si="407"/>
        <v>0</v>
      </c>
      <c r="J255" s="77">
        <f t="shared" si="407"/>
        <v>0</v>
      </c>
      <c r="K255" s="77">
        <f t="shared" si="407"/>
        <v>0</v>
      </c>
      <c r="L255" s="77">
        <f t="shared" si="407"/>
        <v>0</v>
      </c>
      <c r="M255" s="77">
        <f t="shared" si="407"/>
        <v>0</v>
      </c>
      <c r="N255" s="77">
        <f t="shared" si="407"/>
        <v>0</v>
      </c>
      <c r="O255" s="77">
        <f t="shared" si="407"/>
        <v>0</v>
      </c>
      <c r="P255" s="77">
        <f t="shared" si="407"/>
        <v>0</v>
      </c>
      <c r="Q255" s="771">
        <f t="shared" si="407"/>
        <v>0</v>
      </c>
      <c r="R255" s="77">
        <f t="shared" si="407"/>
        <v>0</v>
      </c>
      <c r="S255" s="77">
        <f t="shared" si="407"/>
        <v>0</v>
      </c>
      <c r="T255" s="77">
        <f t="shared" si="407"/>
        <v>0</v>
      </c>
      <c r="U255" s="77">
        <f t="shared" si="407"/>
        <v>0</v>
      </c>
      <c r="V255" s="77">
        <f t="shared" si="407"/>
        <v>0</v>
      </c>
      <c r="W255" s="77">
        <f t="shared" si="407"/>
        <v>0</v>
      </c>
      <c r="X255" s="77">
        <f t="shared" si="407"/>
        <v>0</v>
      </c>
      <c r="Y255" s="77">
        <f t="shared" si="407"/>
        <v>0</v>
      </c>
      <c r="Z255" s="77">
        <f t="shared" si="407"/>
        <v>0</v>
      </c>
      <c r="AA255" s="77">
        <f t="shared" si="407"/>
        <v>0</v>
      </c>
      <c r="AB255" s="77">
        <f t="shared" si="407"/>
        <v>0</v>
      </c>
      <c r="AC255" s="77">
        <f t="shared" si="407"/>
        <v>0</v>
      </c>
      <c r="AD255" s="77">
        <f t="shared" si="407"/>
        <v>0</v>
      </c>
      <c r="AE255" s="77">
        <f t="shared" si="407"/>
        <v>0</v>
      </c>
      <c r="AF255" s="77">
        <f t="shared" si="407"/>
        <v>0</v>
      </c>
      <c r="AG255" s="77">
        <f t="shared" si="407"/>
        <v>0</v>
      </c>
      <c r="AH255" s="77">
        <f t="shared" si="407"/>
        <v>0</v>
      </c>
      <c r="AI255" s="77">
        <f t="shared" si="407"/>
        <v>0</v>
      </c>
      <c r="AJ255" s="77">
        <f t="shared" si="407"/>
        <v>0</v>
      </c>
      <c r="AK255" s="77">
        <f t="shared" ref="AK255:BD255" si="408">IF(AK$136=0,0,AK116-AK345)</f>
        <v>0</v>
      </c>
      <c r="AL255" s="77">
        <f t="shared" si="408"/>
        <v>0</v>
      </c>
      <c r="AM255" s="77">
        <f t="shared" si="408"/>
        <v>0</v>
      </c>
      <c r="AN255" s="77">
        <f t="shared" si="408"/>
        <v>0</v>
      </c>
      <c r="AO255" s="77">
        <f t="shared" si="408"/>
        <v>0</v>
      </c>
      <c r="AP255" s="77">
        <f t="shared" si="408"/>
        <v>0</v>
      </c>
      <c r="AQ255" s="77">
        <f t="shared" si="408"/>
        <v>0</v>
      </c>
      <c r="AR255" s="77">
        <f t="shared" si="408"/>
        <v>0</v>
      </c>
      <c r="AS255" s="77">
        <f t="shared" si="408"/>
        <v>0</v>
      </c>
      <c r="AT255" s="77">
        <f t="shared" si="408"/>
        <v>0</v>
      </c>
      <c r="AU255" s="77">
        <f t="shared" si="408"/>
        <v>0</v>
      </c>
      <c r="AV255" s="77">
        <f t="shared" si="408"/>
        <v>0</v>
      </c>
      <c r="AW255" s="77">
        <f t="shared" si="408"/>
        <v>0</v>
      </c>
      <c r="AX255" s="77">
        <f t="shared" si="408"/>
        <v>0</v>
      </c>
      <c r="AY255" s="77">
        <f t="shared" si="408"/>
        <v>0</v>
      </c>
      <c r="AZ255" s="77">
        <f t="shared" si="408"/>
        <v>0</v>
      </c>
      <c r="BA255" s="77">
        <f t="shared" si="408"/>
        <v>0</v>
      </c>
      <c r="BB255" s="77">
        <f t="shared" si="408"/>
        <v>0</v>
      </c>
      <c r="BC255" s="77">
        <f t="shared" si="408"/>
        <v>0</v>
      </c>
      <c r="BD255" s="77">
        <f t="shared" si="408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0</v>
      </c>
      <c r="BS255" s="77">
        <f>SUM(BF255:BH255)</f>
        <v>0</v>
      </c>
      <c r="BT255" s="77">
        <f>SUM(BI255:BK255)</f>
        <v>0</v>
      </c>
      <c r="BU255" s="77">
        <f>SUM(BL255:BN255)</f>
        <v>0</v>
      </c>
      <c r="BV255" s="77">
        <f>SUM(BO255:BQ255)</f>
        <v>0</v>
      </c>
      <c r="BW255" s="77">
        <f>SUM(BF255:BK255)</f>
        <v>0</v>
      </c>
      <c r="BX255" s="77">
        <f>SUM(BL255:BQ255)</f>
        <v>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ht="13.95" customHeight="1" x14ac:dyDescent="0.3">
      <c r="A256" s="248"/>
      <c r="B256" s="160" t="s">
        <v>371</v>
      </c>
      <c r="C256" s="250"/>
      <c r="D256" s="161">
        <f>SUM(E256:BD256)</f>
        <v>82.856666666666939</v>
      </c>
      <c r="E256" s="77">
        <f t="shared" ref="E256:AJ256" si="409">IF(E$136=0,0,E117-E346)</f>
        <v>-18.333333333333325</v>
      </c>
      <c r="F256" s="77">
        <f t="shared" si="409"/>
        <v>-41.666666666666657</v>
      </c>
      <c r="G256" s="77">
        <f t="shared" si="409"/>
        <v>-41.666666666666657</v>
      </c>
      <c r="H256" s="77">
        <f t="shared" si="409"/>
        <v>-41.666666666666657</v>
      </c>
      <c r="I256" s="77">
        <f t="shared" si="409"/>
        <v>91.666666666666686</v>
      </c>
      <c r="J256" s="77">
        <f t="shared" si="409"/>
        <v>91.666666666666686</v>
      </c>
      <c r="K256" s="77">
        <f t="shared" si="409"/>
        <v>48.000000000000014</v>
      </c>
      <c r="L256" s="77">
        <f t="shared" si="409"/>
        <v>-18.333333333333325</v>
      </c>
      <c r="M256" s="77">
        <f t="shared" si="409"/>
        <v>60</v>
      </c>
      <c r="N256" s="77">
        <f t="shared" si="409"/>
        <v>167</v>
      </c>
      <c r="O256" s="77">
        <f t="shared" si="409"/>
        <v>-33.333333333333329</v>
      </c>
      <c r="P256" s="77">
        <f t="shared" si="409"/>
        <v>-33.333333333333329</v>
      </c>
      <c r="Q256" s="771">
        <f t="shared" si="409"/>
        <v>-33.333333333333329</v>
      </c>
      <c r="R256" s="77">
        <f t="shared" si="409"/>
        <v>-41.666666666666657</v>
      </c>
      <c r="S256" s="77">
        <f t="shared" si="409"/>
        <v>-41.666666666666657</v>
      </c>
      <c r="T256" s="77">
        <f t="shared" si="409"/>
        <v>-41.666666666666657</v>
      </c>
      <c r="U256" s="77">
        <f t="shared" si="409"/>
        <v>-41.666666666666657</v>
      </c>
      <c r="V256" s="77">
        <f t="shared" si="409"/>
        <v>-41.666666666666657</v>
      </c>
      <c r="W256" s="77">
        <f t="shared" si="409"/>
        <v>-41.666666666666657</v>
      </c>
      <c r="X256" s="77">
        <f t="shared" si="409"/>
        <v>-41.666666666666657</v>
      </c>
      <c r="Y256" s="77">
        <f t="shared" si="409"/>
        <v>-41.666666666666657</v>
      </c>
      <c r="Z256" s="77">
        <f t="shared" si="409"/>
        <v>62</v>
      </c>
      <c r="AA256" s="77">
        <f t="shared" si="409"/>
        <v>-33.333333333333329</v>
      </c>
      <c r="AB256" s="77">
        <f t="shared" si="409"/>
        <v>-33.333333333333329</v>
      </c>
      <c r="AC256" s="77">
        <f t="shared" si="409"/>
        <v>-33.333333333333329</v>
      </c>
      <c r="AD256" s="77">
        <f t="shared" si="409"/>
        <v>20.000000000000007</v>
      </c>
      <c r="AE256" s="77">
        <f t="shared" si="409"/>
        <v>-41.666666666666657</v>
      </c>
      <c r="AF256" s="77">
        <f t="shared" si="409"/>
        <v>-41.666666666666657</v>
      </c>
      <c r="AG256" s="77">
        <f t="shared" si="409"/>
        <v>53.666666666666671</v>
      </c>
      <c r="AH256" s="77">
        <f t="shared" si="409"/>
        <v>290.02333333333331</v>
      </c>
      <c r="AI256" s="77">
        <f t="shared" si="409"/>
        <v>-30.666666666666657</v>
      </c>
      <c r="AJ256" s="77">
        <f t="shared" si="409"/>
        <v>-41.666666666666657</v>
      </c>
      <c r="AK256" s="77">
        <f t="shared" ref="AK256:BD256" si="410">IF(AK$136=0,0,AK117-AK346)</f>
        <v>-41.666666666666657</v>
      </c>
      <c r="AL256" s="77">
        <f t="shared" si="410"/>
        <v>185.16666666666669</v>
      </c>
      <c r="AM256" s="77">
        <f t="shared" si="410"/>
        <v>-33.333333333333329</v>
      </c>
      <c r="AN256" s="77">
        <f t="shared" si="410"/>
        <v>-9.9999999999999964</v>
      </c>
      <c r="AO256" s="77">
        <f t="shared" si="410"/>
        <v>-17.333333333333329</v>
      </c>
      <c r="AP256" s="77">
        <f t="shared" si="410"/>
        <v>-33.333333333333329</v>
      </c>
      <c r="AQ256" s="77">
        <f t="shared" si="410"/>
        <v>0</v>
      </c>
      <c r="AR256" s="77">
        <f t="shared" si="410"/>
        <v>0</v>
      </c>
      <c r="AS256" s="77">
        <f t="shared" si="410"/>
        <v>0</v>
      </c>
      <c r="AT256" s="77">
        <f t="shared" si="410"/>
        <v>0</v>
      </c>
      <c r="AU256" s="77">
        <f t="shared" si="410"/>
        <v>0</v>
      </c>
      <c r="AV256" s="77">
        <f t="shared" si="410"/>
        <v>0</v>
      </c>
      <c r="AW256" s="77">
        <f t="shared" si="410"/>
        <v>0</v>
      </c>
      <c r="AX256" s="77">
        <f t="shared" si="410"/>
        <v>0</v>
      </c>
      <c r="AY256" s="77">
        <f t="shared" si="410"/>
        <v>0</v>
      </c>
      <c r="AZ256" s="77">
        <f t="shared" si="410"/>
        <v>0</v>
      </c>
      <c r="BA256" s="77">
        <f t="shared" si="410"/>
        <v>0</v>
      </c>
      <c r="BB256" s="77">
        <f t="shared" si="410"/>
        <v>0</v>
      </c>
      <c r="BC256" s="77">
        <f t="shared" si="410"/>
        <v>0</v>
      </c>
      <c r="BD256" s="77">
        <f t="shared" si="410"/>
        <v>0</v>
      </c>
      <c r="BE256" s="251"/>
      <c r="BF256" s="162">
        <f>SUM(E256:H256)</f>
        <v>-143.33333333333331</v>
      </c>
      <c r="BG256" s="157">
        <f>SUM(I256:L256)</f>
        <v>213.00000000000006</v>
      </c>
      <c r="BH256" s="157">
        <f>SUM(M256:Q256)</f>
        <v>127.00000000000004</v>
      </c>
      <c r="BI256" s="157">
        <f>SUM(R256:U256)</f>
        <v>-166.66666666666663</v>
      </c>
      <c r="BJ256" s="157">
        <f>SUM(V256:Y256)</f>
        <v>-166.66666666666663</v>
      </c>
      <c r="BK256" s="157">
        <f>SUM(Z256:AD256)</f>
        <v>-17.999999999999979</v>
      </c>
      <c r="BL256" s="157">
        <f>SUM(AE256:AH256)</f>
        <v>260.35666666666668</v>
      </c>
      <c r="BM256" s="157">
        <f>SUM(AI256:AL256)</f>
        <v>71.166666666666714</v>
      </c>
      <c r="BN256" s="157">
        <f>SUM(AM256:AQ256)</f>
        <v>-93.999999999999986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82.856666666666982</v>
      </c>
      <c r="BS256" s="157">
        <f>SUM(BF256:BH256)</f>
        <v>196.6666666666668</v>
      </c>
      <c r="BT256" s="157">
        <f>SUM(BI256:BK256)</f>
        <v>-351.33333333333326</v>
      </c>
      <c r="BU256" s="157">
        <f>SUM(BL256:BN256)</f>
        <v>237.52333333333343</v>
      </c>
      <c r="BV256" s="157">
        <f>SUM(BO256:BQ256)</f>
        <v>0</v>
      </c>
      <c r="BW256" s="157">
        <f>SUM(BF256:BK256)</f>
        <v>-154.66666666666643</v>
      </c>
      <c r="BX256" s="157">
        <f>SUM(BL256:BQ256)</f>
        <v>237.52333333333343</v>
      </c>
      <c r="BY256" s="157">
        <f>IF(Info!$O$3="Q1",$BS256,IF(Info!$O$3="Q2",$BS256+$BT256,IF(Info!$O$3="Q3",$BS256+$BT256+$BU256,$BR256)))</f>
        <v>196.6666666666668</v>
      </c>
      <c r="BZ256" s="157">
        <f>IF(Info!$O$3="Q1",$BS256,IF(Info!$O$3="Q2",$BT256,IF(Info!$O$3="Q3",$BU256,$BV256)))</f>
        <v>196.6666666666668</v>
      </c>
      <c r="CA256" s="48"/>
    </row>
    <row r="257" spans="1:79" ht="13.95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781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ht="13.95" customHeight="1" x14ac:dyDescent="0.3">
      <c r="A258" s="248"/>
      <c r="B258" s="78" t="s">
        <v>83</v>
      </c>
      <c r="C258" s="250"/>
      <c r="D258" s="161">
        <f>SUM(E258:BD258)</f>
        <v>-146.66666666666671</v>
      </c>
      <c r="E258" s="77">
        <f t="shared" ref="E258:AJ258" si="411">IF(E$136=0,0,E119-E348)</f>
        <v>-4.166666666666667</v>
      </c>
      <c r="F258" s="77">
        <f t="shared" si="411"/>
        <v>-4.166666666666667</v>
      </c>
      <c r="G258" s="77">
        <f t="shared" si="411"/>
        <v>-4.166666666666667</v>
      </c>
      <c r="H258" s="77">
        <f t="shared" si="411"/>
        <v>-4.166666666666667</v>
      </c>
      <c r="I258" s="77">
        <f t="shared" si="411"/>
        <v>-4.166666666666667</v>
      </c>
      <c r="J258" s="77">
        <f t="shared" si="411"/>
        <v>-4.166666666666667</v>
      </c>
      <c r="K258" s="77">
        <f t="shared" si="411"/>
        <v>-4.166666666666667</v>
      </c>
      <c r="L258" s="77">
        <f t="shared" si="411"/>
        <v>-4.166666666666667</v>
      </c>
      <c r="M258" s="77">
        <f t="shared" si="411"/>
        <v>-3.333333333333333</v>
      </c>
      <c r="N258" s="77">
        <f t="shared" si="411"/>
        <v>-3.333333333333333</v>
      </c>
      <c r="O258" s="77">
        <f t="shared" si="411"/>
        <v>-3.333333333333333</v>
      </c>
      <c r="P258" s="77">
        <f t="shared" si="411"/>
        <v>-3.333333333333333</v>
      </c>
      <c r="Q258" s="771">
        <f t="shared" si="411"/>
        <v>-3.333333333333333</v>
      </c>
      <c r="R258" s="77">
        <f t="shared" si="411"/>
        <v>-4.166666666666667</v>
      </c>
      <c r="S258" s="77">
        <f t="shared" si="411"/>
        <v>-4.166666666666667</v>
      </c>
      <c r="T258" s="77">
        <f t="shared" si="411"/>
        <v>-4.166666666666667</v>
      </c>
      <c r="U258" s="77">
        <f t="shared" si="411"/>
        <v>-4.166666666666667</v>
      </c>
      <c r="V258" s="77">
        <f t="shared" si="411"/>
        <v>-4.166666666666667</v>
      </c>
      <c r="W258" s="77">
        <f t="shared" si="411"/>
        <v>-4.166666666666667</v>
      </c>
      <c r="X258" s="77">
        <f t="shared" si="411"/>
        <v>-4.166666666666667</v>
      </c>
      <c r="Y258" s="77">
        <f t="shared" si="411"/>
        <v>-4.166666666666667</v>
      </c>
      <c r="Z258" s="77">
        <f t="shared" si="411"/>
        <v>-3.333333333333333</v>
      </c>
      <c r="AA258" s="77">
        <f t="shared" si="411"/>
        <v>-3.333333333333333</v>
      </c>
      <c r="AB258" s="77">
        <f t="shared" si="411"/>
        <v>-3.333333333333333</v>
      </c>
      <c r="AC258" s="77">
        <f t="shared" si="411"/>
        <v>-3.333333333333333</v>
      </c>
      <c r="AD258" s="77">
        <f t="shared" si="411"/>
        <v>-3.333333333333333</v>
      </c>
      <c r="AE258" s="77">
        <f t="shared" si="411"/>
        <v>-4.166666666666667</v>
      </c>
      <c r="AF258" s="77">
        <f t="shared" si="411"/>
        <v>-4.166666666666667</v>
      </c>
      <c r="AG258" s="77">
        <f t="shared" si="411"/>
        <v>-4.166666666666667</v>
      </c>
      <c r="AH258" s="77">
        <f t="shared" si="411"/>
        <v>-4.166666666666667</v>
      </c>
      <c r="AI258" s="77">
        <f t="shared" si="411"/>
        <v>-4.166666666666667</v>
      </c>
      <c r="AJ258" s="77">
        <f t="shared" si="411"/>
        <v>-4.166666666666667</v>
      </c>
      <c r="AK258" s="77">
        <f t="shared" ref="AK258:BD258" si="412">IF(AK$136=0,0,AK119-AK348)</f>
        <v>-4.166666666666667</v>
      </c>
      <c r="AL258" s="77">
        <f t="shared" si="412"/>
        <v>-4.166666666666667</v>
      </c>
      <c r="AM258" s="77">
        <f t="shared" si="412"/>
        <v>-3.333333333333333</v>
      </c>
      <c r="AN258" s="77">
        <f t="shared" si="412"/>
        <v>-3.333333333333333</v>
      </c>
      <c r="AO258" s="77">
        <f t="shared" si="412"/>
        <v>-3.333333333333333</v>
      </c>
      <c r="AP258" s="77">
        <f t="shared" si="412"/>
        <v>-3.333333333333333</v>
      </c>
      <c r="AQ258" s="77">
        <f t="shared" si="412"/>
        <v>0</v>
      </c>
      <c r="AR258" s="77">
        <f t="shared" si="412"/>
        <v>0</v>
      </c>
      <c r="AS258" s="77">
        <f t="shared" si="412"/>
        <v>0</v>
      </c>
      <c r="AT258" s="77">
        <f t="shared" si="412"/>
        <v>0</v>
      </c>
      <c r="AU258" s="77">
        <f t="shared" si="412"/>
        <v>0</v>
      </c>
      <c r="AV258" s="77">
        <f t="shared" si="412"/>
        <v>0</v>
      </c>
      <c r="AW258" s="77">
        <f t="shared" si="412"/>
        <v>0</v>
      </c>
      <c r="AX258" s="77">
        <f t="shared" si="412"/>
        <v>0</v>
      </c>
      <c r="AY258" s="77">
        <f t="shared" si="412"/>
        <v>0</v>
      </c>
      <c r="AZ258" s="77">
        <f t="shared" si="412"/>
        <v>0</v>
      </c>
      <c r="BA258" s="77">
        <f t="shared" si="412"/>
        <v>0</v>
      </c>
      <c r="BB258" s="77">
        <f t="shared" si="412"/>
        <v>0</v>
      </c>
      <c r="BC258" s="77">
        <f t="shared" si="412"/>
        <v>0</v>
      </c>
      <c r="BD258" s="77">
        <f t="shared" si="412"/>
        <v>0</v>
      </c>
      <c r="BE258" s="251"/>
      <c r="BF258" s="163">
        <f>SUM(E258:H258)</f>
        <v>-16.666666666666668</v>
      </c>
      <c r="BG258" s="77">
        <f>SUM(I258:L258)</f>
        <v>-16.666666666666668</v>
      </c>
      <c r="BH258" s="77">
        <f>SUM(M258:Q258)</f>
        <v>-16.666666666666664</v>
      </c>
      <c r="BI258" s="77">
        <f>SUM(R258:U258)</f>
        <v>-16.666666666666668</v>
      </c>
      <c r="BJ258" s="77">
        <f>SUM(V258:Y258)</f>
        <v>-16.666666666666668</v>
      </c>
      <c r="BK258" s="77">
        <f>SUM(Z258:AD258)</f>
        <v>-16.666666666666664</v>
      </c>
      <c r="BL258" s="77">
        <f>SUM(AE258:AH258)</f>
        <v>-16.666666666666668</v>
      </c>
      <c r="BM258" s="77">
        <f>SUM(AI258:AL258)</f>
        <v>-16.666666666666668</v>
      </c>
      <c r="BN258" s="77">
        <f>SUM(AM258:AQ258)</f>
        <v>-13.333333333333332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-146.66666666666669</v>
      </c>
      <c r="BS258" s="77">
        <f>SUM(BF258:BH258)</f>
        <v>-50</v>
      </c>
      <c r="BT258" s="77">
        <f>SUM(BI258:BK258)</f>
        <v>-50</v>
      </c>
      <c r="BU258" s="77">
        <f>SUM(BL258:BN258)</f>
        <v>-46.666666666666671</v>
      </c>
      <c r="BV258" s="77">
        <f>SUM(BO258:BQ258)</f>
        <v>0</v>
      </c>
      <c r="BW258" s="77">
        <f>SUM(BF258:BK258)</f>
        <v>-100</v>
      </c>
      <c r="BX258" s="77">
        <f>SUM(BL258:BQ258)</f>
        <v>-46.666666666666671</v>
      </c>
      <c r="BY258" s="77">
        <f>IF(Info!$O$3="Q1",$BS258,IF(Info!$O$3="Q2",$BS258+$BT258,IF(Info!$O$3="Q3",$BS258+$BT258+$BU258,$BR258)))</f>
        <v>-50</v>
      </c>
      <c r="BZ258" s="77">
        <f>IF(Info!$O$3="Q1",$BS258,IF(Info!$O$3="Q2",$BT258,IF(Info!$O$3="Q3",$BU258,$BV258)))</f>
        <v>-50</v>
      </c>
      <c r="CA258" s="48"/>
    </row>
    <row r="259" spans="1:79" ht="13.95" customHeight="1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13">IF(E$136=0,0,E120-E349)</f>
        <v>0</v>
      </c>
      <c r="F259" s="77">
        <f t="shared" si="413"/>
        <v>0</v>
      </c>
      <c r="G259" s="77">
        <f t="shared" si="413"/>
        <v>0</v>
      </c>
      <c r="H259" s="77">
        <f t="shared" si="413"/>
        <v>0</v>
      </c>
      <c r="I259" s="77">
        <f t="shared" si="413"/>
        <v>0</v>
      </c>
      <c r="J259" s="77">
        <f t="shared" si="413"/>
        <v>0</v>
      </c>
      <c r="K259" s="77">
        <f t="shared" si="413"/>
        <v>0</v>
      </c>
      <c r="L259" s="77">
        <f t="shared" si="413"/>
        <v>0</v>
      </c>
      <c r="M259" s="77">
        <f t="shared" si="413"/>
        <v>0</v>
      </c>
      <c r="N259" s="77">
        <f t="shared" si="413"/>
        <v>0</v>
      </c>
      <c r="O259" s="77">
        <f t="shared" si="413"/>
        <v>0</v>
      </c>
      <c r="P259" s="77">
        <f t="shared" si="413"/>
        <v>0</v>
      </c>
      <c r="Q259" s="771">
        <f t="shared" si="413"/>
        <v>0</v>
      </c>
      <c r="R259" s="77">
        <f t="shared" si="413"/>
        <v>0</v>
      </c>
      <c r="S259" s="77">
        <f t="shared" si="413"/>
        <v>0</v>
      </c>
      <c r="T259" s="77">
        <f t="shared" si="413"/>
        <v>0</v>
      </c>
      <c r="U259" s="77">
        <f t="shared" si="413"/>
        <v>0</v>
      </c>
      <c r="V259" s="77">
        <f t="shared" si="413"/>
        <v>0</v>
      </c>
      <c r="W259" s="77">
        <f t="shared" si="413"/>
        <v>0</v>
      </c>
      <c r="X259" s="77">
        <f t="shared" si="413"/>
        <v>0</v>
      </c>
      <c r="Y259" s="77">
        <f t="shared" si="413"/>
        <v>0</v>
      </c>
      <c r="Z259" s="77">
        <f t="shared" si="413"/>
        <v>0</v>
      </c>
      <c r="AA259" s="77">
        <f t="shared" si="413"/>
        <v>0</v>
      </c>
      <c r="AB259" s="77">
        <f t="shared" si="413"/>
        <v>0</v>
      </c>
      <c r="AC259" s="77">
        <f t="shared" si="413"/>
        <v>0</v>
      </c>
      <c r="AD259" s="77">
        <f t="shared" si="413"/>
        <v>0</v>
      </c>
      <c r="AE259" s="77">
        <f t="shared" si="413"/>
        <v>0</v>
      </c>
      <c r="AF259" s="77">
        <f t="shared" si="413"/>
        <v>0</v>
      </c>
      <c r="AG259" s="77">
        <f t="shared" si="413"/>
        <v>0</v>
      </c>
      <c r="AH259" s="77">
        <f t="shared" si="413"/>
        <v>0</v>
      </c>
      <c r="AI259" s="77">
        <f t="shared" si="413"/>
        <v>0</v>
      </c>
      <c r="AJ259" s="77">
        <f t="shared" si="413"/>
        <v>0</v>
      </c>
      <c r="AK259" s="77">
        <f t="shared" ref="AK259:BD259" si="414">IF(AK$136=0,0,AK120-AK349)</f>
        <v>0</v>
      </c>
      <c r="AL259" s="77">
        <f t="shared" si="414"/>
        <v>0</v>
      </c>
      <c r="AM259" s="77">
        <f t="shared" si="414"/>
        <v>0</v>
      </c>
      <c r="AN259" s="77">
        <f t="shared" si="414"/>
        <v>0</v>
      </c>
      <c r="AO259" s="77">
        <f t="shared" si="414"/>
        <v>0</v>
      </c>
      <c r="AP259" s="77">
        <f t="shared" si="414"/>
        <v>0</v>
      </c>
      <c r="AQ259" s="77">
        <f t="shared" si="414"/>
        <v>0</v>
      </c>
      <c r="AR259" s="77">
        <f t="shared" si="414"/>
        <v>0</v>
      </c>
      <c r="AS259" s="77">
        <f t="shared" si="414"/>
        <v>0</v>
      </c>
      <c r="AT259" s="77">
        <f t="shared" si="414"/>
        <v>0</v>
      </c>
      <c r="AU259" s="77">
        <f t="shared" si="414"/>
        <v>0</v>
      </c>
      <c r="AV259" s="77">
        <f t="shared" si="414"/>
        <v>0</v>
      </c>
      <c r="AW259" s="77">
        <f t="shared" si="414"/>
        <v>0</v>
      </c>
      <c r="AX259" s="77">
        <f t="shared" si="414"/>
        <v>0</v>
      </c>
      <c r="AY259" s="77">
        <f t="shared" si="414"/>
        <v>0</v>
      </c>
      <c r="AZ259" s="77">
        <f t="shared" si="414"/>
        <v>0</v>
      </c>
      <c r="BA259" s="77">
        <f t="shared" si="414"/>
        <v>0</v>
      </c>
      <c r="BB259" s="77">
        <f t="shared" si="414"/>
        <v>0</v>
      </c>
      <c r="BC259" s="77">
        <f t="shared" si="414"/>
        <v>0</v>
      </c>
      <c r="BD259" s="77">
        <f t="shared" si="414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ht="13.95" customHeight="1" x14ac:dyDescent="0.3">
      <c r="A260" s="248"/>
      <c r="B260" s="160" t="s">
        <v>373</v>
      </c>
      <c r="C260" s="250"/>
      <c r="D260" s="161">
        <f>SUM(E260:BD260)</f>
        <v>-146.66666666666671</v>
      </c>
      <c r="E260" s="77">
        <f t="shared" ref="E260:AJ260" si="415">IF(E$136=0,0,E121-E350)</f>
        <v>-4.166666666666667</v>
      </c>
      <c r="F260" s="77">
        <f t="shared" si="415"/>
        <v>-4.166666666666667</v>
      </c>
      <c r="G260" s="77">
        <f t="shared" si="415"/>
        <v>-4.166666666666667</v>
      </c>
      <c r="H260" s="77">
        <f t="shared" si="415"/>
        <v>-4.166666666666667</v>
      </c>
      <c r="I260" s="77">
        <f t="shared" si="415"/>
        <v>-4.166666666666667</v>
      </c>
      <c r="J260" s="77">
        <f t="shared" si="415"/>
        <v>-4.166666666666667</v>
      </c>
      <c r="K260" s="77">
        <f t="shared" si="415"/>
        <v>-4.166666666666667</v>
      </c>
      <c r="L260" s="77">
        <f t="shared" si="415"/>
        <v>-4.166666666666667</v>
      </c>
      <c r="M260" s="77">
        <f t="shared" si="415"/>
        <v>-3.333333333333333</v>
      </c>
      <c r="N260" s="77">
        <f t="shared" si="415"/>
        <v>-3.333333333333333</v>
      </c>
      <c r="O260" s="77">
        <f t="shared" si="415"/>
        <v>-3.333333333333333</v>
      </c>
      <c r="P260" s="77">
        <f t="shared" si="415"/>
        <v>-3.333333333333333</v>
      </c>
      <c r="Q260" s="771">
        <f t="shared" si="415"/>
        <v>-3.333333333333333</v>
      </c>
      <c r="R260" s="77">
        <f t="shared" si="415"/>
        <v>-4.166666666666667</v>
      </c>
      <c r="S260" s="77">
        <f t="shared" si="415"/>
        <v>-4.166666666666667</v>
      </c>
      <c r="T260" s="77">
        <f t="shared" si="415"/>
        <v>-4.166666666666667</v>
      </c>
      <c r="U260" s="77">
        <f t="shared" si="415"/>
        <v>-4.166666666666667</v>
      </c>
      <c r="V260" s="77">
        <f t="shared" si="415"/>
        <v>-4.166666666666667</v>
      </c>
      <c r="W260" s="77">
        <f t="shared" si="415"/>
        <v>-4.166666666666667</v>
      </c>
      <c r="X260" s="77">
        <f t="shared" si="415"/>
        <v>-4.166666666666667</v>
      </c>
      <c r="Y260" s="77">
        <f t="shared" si="415"/>
        <v>-4.166666666666667</v>
      </c>
      <c r="Z260" s="77">
        <f t="shared" si="415"/>
        <v>-3.333333333333333</v>
      </c>
      <c r="AA260" s="77">
        <f t="shared" si="415"/>
        <v>-3.333333333333333</v>
      </c>
      <c r="AB260" s="77">
        <f t="shared" si="415"/>
        <v>-3.333333333333333</v>
      </c>
      <c r="AC260" s="77">
        <f t="shared" si="415"/>
        <v>-3.333333333333333</v>
      </c>
      <c r="AD260" s="77">
        <f t="shared" si="415"/>
        <v>-3.333333333333333</v>
      </c>
      <c r="AE260" s="77">
        <f t="shared" si="415"/>
        <v>-4.166666666666667</v>
      </c>
      <c r="AF260" s="77">
        <f t="shared" si="415"/>
        <v>-4.166666666666667</v>
      </c>
      <c r="AG260" s="77">
        <f t="shared" si="415"/>
        <v>-4.166666666666667</v>
      </c>
      <c r="AH260" s="77">
        <f t="shared" si="415"/>
        <v>-4.166666666666667</v>
      </c>
      <c r="AI260" s="77">
        <f t="shared" si="415"/>
        <v>-4.166666666666667</v>
      </c>
      <c r="AJ260" s="77">
        <f t="shared" si="415"/>
        <v>-4.166666666666667</v>
      </c>
      <c r="AK260" s="77">
        <f t="shared" ref="AK260:BD260" si="416">IF(AK$136=0,0,AK121-AK350)</f>
        <v>-4.166666666666667</v>
      </c>
      <c r="AL260" s="77">
        <f t="shared" si="416"/>
        <v>-4.166666666666667</v>
      </c>
      <c r="AM260" s="77">
        <f t="shared" si="416"/>
        <v>-3.333333333333333</v>
      </c>
      <c r="AN260" s="77">
        <f t="shared" si="416"/>
        <v>-3.333333333333333</v>
      </c>
      <c r="AO260" s="77">
        <f t="shared" si="416"/>
        <v>-3.333333333333333</v>
      </c>
      <c r="AP260" s="77">
        <f t="shared" si="416"/>
        <v>-3.333333333333333</v>
      </c>
      <c r="AQ260" s="77">
        <f t="shared" si="416"/>
        <v>0</v>
      </c>
      <c r="AR260" s="77">
        <f t="shared" si="416"/>
        <v>0</v>
      </c>
      <c r="AS260" s="77">
        <f t="shared" si="416"/>
        <v>0</v>
      </c>
      <c r="AT260" s="77">
        <f t="shared" si="416"/>
        <v>0</v>
      </c>
      <c r="AU260" s="77">
        <f t="shared" si="416"/>
        <v>0</v>
      </c>
      <c r="AV260" s="77">
        <f t="shared" si="416"/>
        <v>0</v>
      </c>
      <c r="AW260" s="77">
        <f t="shared" si="416"/>
        <v>0</v>
      </c>
      <c r="AX260" s="77">
        <f t="shared" si="416"/>
        <v>0</v>
      </c>
      <c r="AY260" s="77">
        <f t="shared" si="416"/>
        <v>0</v>
      </c>
      <c r="AZ260" s="77">
        <f t="shared" si="416"/>
        <v>0</v>
      </c>
      <c r="BA260" s="77">
        <f t="shared" si="416"/>
        <v>0</v>
      </c>
      <c r="BB260" s="77">
        <f t="shared" si="416"/>
        <v>0</v>
      </c>
      <c r="BC260" s="77">
        <f t="shared" si="416"/>
        <v>0</v>
      </c>
      <c r="BD260" s="77">
        <f t="shared" si="416"/>
        <v>0</v>
      </c>
      <c r="BE260" s="251"/>
      <c r="BF260" s="162">
        <f>SUM(E260:H260)</f>
        <v>-16.666666666666668</v>
      </c>
      <c r="BG260" s="157">
        <f>SUM(I260:L260)</f>
        <v>-16.666666666666668</v>
      </c>
      <c r="BH260" s="157">
        <f>SUM(M260:Q260)</f>
        <v>-16.666666666666664</v>
      </c>
      <c r="BI260" s="157">
        <f>SUM(R260:U260)</f>
        <v>-16.666666666666668</v>
      </c>
      <c r="BJ260" s="157">
        <f>SUM(V260:Y260)</f>
        <v>-16.666666666666668</v>
      </c>
      <c r="BK260" s="157">
        <f>SUM(Z260:AD260)</f>
        <v>-16.666666666666664</v>
      </c>
      <c r="BL260" s="157">
        <f>SUM(AE260:AH260)</f>
        <v>-16.666666666666668</v>
      </c>
      <c r="BM260" s="157">
        <f>SUM(AI260:AL260)</f>
        <v>-16.666666666666668</v>
      </c>
      <c r="BN260" s="157">
        <f>SUM(AM260:AQ260)</f>
        <v>-13.333333333333332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-146.66666666666669</v>
      </c>
      <c r="BS260" s="157">
        <f>SUM(BF260:BH260)</f>
        <v>-50</v>
      </c>
      <c r="BT260" s="157">
        <f>SUM(BI260:BK260)</f>
        <v>-50</v>
      </c>
      <c r="BU260" s="157">
        <f>SUM(BL260:BN260)</f>
        <v>-46.666666666666671</v>
      </c>
      <c r="BV260" s="157">
        <f>SUM(BO260:BQ260)</f>
        <v>0</v>
      </c>
      <c r="BW260" s="157">
        <f>SUM(BF260:BK260)</f>
        <v>-100</v>
      </c>
      <c r="BX260" s="157">
        <f>SUM(BL260:BQ260)</f>
        <v>-46.666666666666671</v>
      </c>
      <c r="BY260" s="157">
        <f>IF(Info!$O$3="Q1",$BS260,IF(Info!$O$3="Q2",$BS260+$BT260,IF(Info!$O$3="Q3",$BS260+$BT260+$BU260,$BR260)))</f>
        <v>-50</v>
      </c>
      <c r="BZ260" s="157">
        <f>IF(Info!$O$3="Q1",$BS260,IF(Info!$O$3="Q2",$BT260,IF(Info!$O$3="Q3",$BU260,$BV260)))</f>
        <v>-50</v>
      </c>
      <c r="CA260" s="48"/>
    </row>
    <row r="261" spans="1:79" ht="13.95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781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ht="13.95" customHeight="1" x14ac:dyDescent="0.3">
      <c r="A262" s="248"/>
      <c r="B262" s="78" t="s">
        <v>87</v>
      </c>
      <c r="C262" s="250"/>
      <c r="D262" s="161">
        <f t="shared" ref="D262:D273" si="417">SUM(E262:BD262)</f>
        <v>-315.91600000000017</v>
      </c>
      <c r="E262" s="77">
        <f t="shared" ref="E262:AJ262" si="418">IF(E$136=0,0,E123-E352)</f>
        <v>101.71000000000004</v>
      </c>
      <c r="F262" s="77">
        <f t="shared" si="418"/>
        <v>101.71000000000004</v>
      </c>
      <c r="G262" s="77">
        <f t="shared" si="418"/>
        <v>101.71000000000004</v>
      </c>
      <c r="H262" s="77">
        <f t="shared" si="418"/>
        <v>101.71000000000004</v>
      </c>
      <c r="I262" s="77">
        <f t="shared" si="418"/>
        <v>14.25</v>
      </c>
      <c r="J262" s="77">
        <f t="shared" si="418"/>
        <v>14.25</v>
      </c>
      <c r="K262" s="77">
        <f t="shared" si="418"/>
        <v>14.25</v>
      </c>
      <c r="L262" s="77">
        <f t="shared" si="418"/>
        <v>14.25</v>
      </c>
      <c r="M262" s="77">
        <f t="shared" si="418"/>
        <v>48.227999999999952</v>
      </c>
      <c r="N262" s="77">
        <f t="shared" si="418"/>
        <v>48.227999999999952</v>
      </c>
      <c r="O262" s="77">
        <f t="shared" si="418"/>
        <v>48.227999999999952</v>
      </c>
      <c r="P262" s="77">
        <f t="shared" si="418"/>
        <v>48.227999999999952</v>
      </c>
      <c r="Q262" s="771">
        <f t="shared" si="418"/>
        <v>48.227999999999952</v>
      </c>
      <c r="R262" s="77">
        <f t="shared" si="418"/>
        <v>-1.6150000000000091</v>
      </c>
      <c r="S262" s="77">
        <f t="shared" si="418"/>
        <v>-1.6150000000000091</v>
      </c>
      <c r="T262" s="77">
        <f t="shared" si="418"/>
        <v>-1.6150000000000091</v>
      </c>
      <c r="U262" s="77">
        <f t="shared" si="418"/>
        <v>-1.6150000000000091</v>
      </c>
      <c r="V262" s="77">
        <f t="shared" si="418"/>
        <v>517.79250000000002</v>
      </c>
      <c r="W262" s="77">
        <f t="shared" si="418"/>
        <v>517.79250000000002</v>
      </c>
      <c r="X262" s="77">
        <f t="shared" si="418"/>
        <v>517.79250000000002</v>
      </c>
      <c r="Y262" s="77">
        <f t="shared" si="418"/>
        <v>517.79250000000002</v>
      </c>
      <c r="Z262" s="77">
        <f t="shared" si="418"/>
        <v>-387.798</v>
      </c>
      <c r="AA262" s="77">
        <f t="shared" si="418"/>
        <v>-387.798</v>
      </c>
      <c r="AB262" s="77">
        <f t="shared" si="418"/>
        <v>-387.798</v>
      </c>
      <c r="AC262" s="77">
        <f t="shared" si="418"/>
        <v>-387.798</v>
      </c>
      <c r="AD262" s="77">
        <f t="shared" si="418"/>
        <v>-387.798</v>
      </c>
      <c r="AE262" s="77">
        <f t="shared" si="418"/>
        <v>-106.9425</v>
      </c>
      <c r="AF262" s="77">
        <f t="shared" si="418"/>
        <v>-106.9425</v>
      </c>
      <c r="AG262" s="77">
        <f t="shared" si="418"/>
        <v>-106.9425</v>
      </c>
      <c r="AH262" s="77">
        <f t="shared" si="418"/>
        <v>-106.9425</v>
      </c>
      <c r="AI262" s="77">
        <f t="shared" si="418"/>
        <v>-94.157500000000027</v>
      </c>
      <c r="AJ262" s="77">
        <f t="shared" si="418"/>
        <v>-94.157500000000027</v>
      </c>
      <c r="AK262" s="77">
        <f t="shared" ref="AK262:BD262" si="419">IF(AK$136=0,0,AK123-AK352)</f>
        <v>-94.157500000000027</v>
      </c>
      <c r="AL262" s="77">
        <f t="shared" si="419"/>
        <v>-94.157500000000027</v>
      </c>
      <c r="AM262" s="77">
        <f t="shared" si="419"/>
        <v>-85.553999999999974</v>
      </c>
      <c r="AN262" s="77">
        <f t="shared" si="419"/>
        <v>-85.553999999999974</v>
      </c>
      <c r="AO262" s="77">
        <f t="shared" si="419"/>
        <v>-85.553999999999974</v>
      </c>
      <c r="AP262" s="77">
        <f t="shared" si="419"/>
        <v>-85.553999999999974</v>
      </c>
      <c r="AQ262" s="77">
        <f t="shared" si="419"/>
        <v>0</v>
      </c>
      <c r="AR262" s="77">
        <f t="shared" si="419"/>
        <v>0</v>
      </c>
      <c r="AS262" s="77">
        <f t="shared" si="419"/>
        <v>0</v>
      </c>
      <c r="AT262" s="77">
        <f t="shared" si="419"/>
        <v>0</v>
      </c>
      <c r="AU262" s="77">
        <f t="shared" si="419"/>
        <v>0</v>
      </c>
      <c r="AV262" s="77">
        <f t="shared" si="419"/>
        <v>0</v>
      </c>
      <c r="AW262" s="77">
        <f t="shared" si="419"/>
        <v>0</v>
      </c>
      <c r="AX262" s="77">
        <f t="shared" si="419"/>
        <v>0</v>
      </c>
      <c r="AY262" s="77">
        <f t="shared" si="419"/>
        <v>0</v>
      </c>
      <c r="AZ262" s="77">
        <f t="shared" si="419"/>
        <v>0</v>
      </c>
      <c r="BA262" s="77">
        <f t="shared" si="419"/>
        <v>0</v>
      </c>
      <c r="BB262" s="77">
        <f t="shared" si="419"/>
        <v>0</v>
      </c>
      <c r="BC262" s="77">
        <f t="shared" si="419"/>
        <v>0</v>
      </c>
      <c r="BD262" s="77">
        <f t="shared" si="419"/>
        <v>0</v>
      </c>
      <c r="BE262" s="251"/>
      <c r="BF262" s="163">
        <f t="shared" ref="BF262:BF273" si="420">SUM(E262:H262)</f>
        <v>406.84000000000015</v>
      </c>
      <c r="BG262" s="77">
        <f t="shared" ref="BG262:BG273" si="421">SUM(I262:L262)</f>
        <v>57</v>
      </c>
      <c r="BH262" s="77">
        <f t="shared" ref="BH262:BH273" si="422">SUM(M262:Q262)</f>
        <v>241.13999999999976</v>
      </c>
      <c r="BI262" s="77">
        <f t="shared" ref="BI262:BI273" si="423">SUM(R262:U262)</f>
        <v>-6.4600000000000364</v>
      </c>
      <c r="BJ262" s="77">
        <f t="shared" ref="BJ262:BJ273" si="424">SUM(V262:Y262)</f>
        <v>2071.17</v>
      </c>
      <c r="BK262" s="77">
        <f t="shared" ref="BK262:BK273" si="425">SUM(Z262:AD262)</f>
        <v>-1938.99</v>
      </c>
      <c r="BL262" s="77">
        <f t="shared" ref="BL262:BL273" si="426">SUM(AE262:AH262)</f>
        <v>-427.77</v>
      </c>
      <c r="BM262" s="77">
        <f t="shared" ref="BM262:BM273" si="427">SUM(AI262:AL262)</f>
        <v>-376.63000000000011</v>
      </c>
      <c r="BN262" s="77">
        <f t="shared" ref="BN262:BN273" si="428">SUM(AM262:AQ262)</f>
        <v>-342.21599999999989</v>
      </c>
      <c r="BO262" s="77">
        <f t="shared" ref="BO262:BO273" si="429">SUM(AR262:AU262)</f>
        <v>0</v>
      </c>
      <c r="BP262" s="77">
        <f t="shared" ref="BP262:BP273" si="430">SUM(AV262:AY262)</f>
        <v>0</v>
      </c>
      <c r="BQ262" s="77">
        <f t="shared" ref="BQ262:BQ273" si="431">SUM(AZ262:BD262)</f>
        <v>0</v>
      </c>
      <c r="BR262" s="157">
        <f t="shared" ref="BR262:BR273" si="432">SUM(BF262:BQ262)</f>
        <v>-315.91599999999994</v>
      </c>
      <c r="BS262" s="77">
        <f t="shared" ref="BS262:BS273" si="433">SUM(BF262:BH262)</f>
        <v>704.9799999999999</v>
      </c>
      <c r="BT262" s="77">
        <f t="shared" ref="BT262:BT273" si="434">SUM(BI262:BK262)</f>
        <v>125.72000000000003</v>
      </c>
      <c r="BU262" s="77">
        <f t="shared" ref="BU262:BU273" si="435">SUM(BL262:BN262)</f>
        <v>-1146.616</v>
      </c>
      <c r="BV262" s="77">
        <f t="shared" ref="BV262:BV273" si="436">SUM(BO262:BQ262)</f>
        <v>0</v>
      </c>
      <c r="BW262" s="77">
        <f t="shared" ref="BW262:BW273" si="437">SUM(BF262:BK262)</f>
        <v>830.7</v>
      </c>
      <c r="BX262" s="77">
        <f t="shared" ref="BX262:BX273" si="438">SUM(BL262:BQ262)</f>
        <v>-1146.616</v>
      </c>
      <c r="BY262" s="77">
        <f>IF(Info!$O$3="Q1",$BS262,IF(Info!$O$3="Q2",$BS262+$BT262,IF(Info!$O$3="Q3",$BS262+$BT262+$BU262,$BR262)))</f>
        <v>704.9799999999999</v>
      </c>
      <c r="BZ262" s="77">
        <f>IF(Info!$O$3="Q1",$BS262,IF(Info!$O$3="Q2",$BT262,IF(Info!$O$3="Q3",$BU262,$BV262)))</f>
        <v>704.9799999999999</v>
      </c>
      <c r="CA262" s="48"/>
    </row>
    <row r="263" spans="1:79" ht="13.95" customHeight="1" x14ac:dyDescent="0.3">
      <c r="A263" s="248"/>
      <c r="B263" s="78" t="s">
        <v>89</v>
      </c>
      <c r="C263" s="250"/>
      <c r="D263" s="161">
        <f t="shared" si="417"/>
        <v>0</v>
      </c>
      <c r="E263" s="77">
        <f t="shared" ref="E263:AJ263" si="439">IF(E$136=0,0,E124-E353)</f>
        <v>0</v>
      </c>
      <c r="F263" s="77">
        <f t="shared" si="439"/>
        <v>0</v>
      </c>
      <c r="G263" s="77">
        <f t="shared" si="439"/>
        <v>0</v>
      </c>
      <c r="H263" s="77">
        <f t="shared" si="439"/>
        <v>0</v>
      </c>
      <c r="I263" s="77">
        <f t="shared" si="439"/>
        <v>0</v>
      </c>
      <c r="J263" s="77">
        <f t="shared" si="439"/>
        <v>0</v>
      </c>
      <c r="K263" s="77">
        <f t="shared" si="439"/>
        <v>0</v>
      </c>
      <c r="L263" s="77">
        <f t="shared" si="439"/>
        <v>0</v>
      </c>
      <c r="M263" s="77">
        <f t="shared" si="439"/>
        <v>0</v>
      </c>
      <c r="N263" s="77">
        <f t="shared" si="439"/>
        <v>0</v>
      </c>
      <c r="O263" s="77">
        <f t="shared" si="439"/>
        <v>0</v>
      </c>
      <c r="P263" s="77">
        <f t="shared" si="439"/>
        <v>0</v>
      </c>
      <c r="Q263" s="771">
        <f t="shared" si="439"/>
        <v>0</v>
      </c>
      <c r="R263" s="77">
        <f t="shared" si="439"/>
        <v>0</v>
      </c>
      <c r="S263" s="77">
        <f t="shared" si="439"/>
        <v>0</v>
      </c>
      <c r="T263" s="77">
        <f t="shared" si="439"/>
        <v>0</v>
      </c>
      <c r="U263" s="77">
        <f t="shared" si="439"/>
        <v>0</v>
      </c>
      <c r="V263" s="77">
        <f t="shared" si="439"/>
        <v>0</v>
      </c>
      <c r="W263" s="77">
        <f t="shared" si="439"/>
        <v>0</v>
      </c>
      <c r="X263" s="77">
        <f t="shared" si="439"/>
        <v>0</v>
      </c>
      <c r="Y263" s="77">
        <f t="shared" si="439"/>
        <v>0</v>
      </c>
      <c r="Z263" s="77">
        <f t="shared" si="439"/>
        <v>0</v>
      </c>
      <c r="AA263" s="77">
        <f t="shared" si="439"/>
        <v>0</v>
      </c>
      <c r="AB263" s="77">
        <f t="shared" si="439"/>
        <v>0</v>
      </c>
      <c r="AC263" s="77">
        <f t="shared" si="439"/>
        <v>0</v>
      </c>
      <c r="AD263" s="77">
        <f t="shared" si="439"/>
        <v>0</v>
      </c>
      <c r="AE263" s="77">
        <f t="shared" si="439"/>
        <v>0</v>
      </c>
      <c r="AF263" s="77">
        <f t="shared" si="439"/>
        <v>0</v>
      </c>
      <c r="AG263" s="77">
        <f t="shared" si="439"/>
        <v>0</v>
      </c>
      <c r="AH263" s="77">
        <f t="shared" si="439"/>
        <v>0</v>
      </c>
      <c r="AI263" s="77">
        <f t="shared" si="439"/>
        <v>0</v>
      </c>
      <c r="AJ263" s="77">
        <f t="shared" si="439"/>
        <v>0</v>
      </c>
      <c r="AK263" s="77">
        <f t="shared" ref="AK263:BD263" si="440">IF(AK$136=0,0,AK124-AK353)</f>
        <v>0</v>
      </c>
      <c r="AL263" s="77">
        <f t="shared" si="440"/>
        <v>0</v>
      </c>
      <c r="AM263" s="77">
        <f t="shared" si="440"/>
        <v>0</v>
      </c>
      <c r="AN263" s="77">
        <f t="shared" si="440"/>
        <v>0</v>
      </c>
      <c r="AO263" s="77">
        <f t="shared" si="440"/>
        <v>0</v>
      </c>
      <c r="AP263" s="77">
        <f t="shared" si="440"/>
        <v>0</v>
      </c>
      <c r="AQ263" s="77">
        <f t="shared" si="440"/>
        <v>0</v>
      </c>
      <c r="AR263" s="77">
        <f t="shared" si="440"/>
        <v>0</v>
      </c>
      <c r="AS263" s="77">
        <f t="shared" si="440"/>
        <v>0</v>
      </c>
      <c r="AT263" s="77">
        <f t="shared" si="440"/>
        <v>0</v>
      </c>
      <c r="AU263" s="77">
        <f t="shared" si="440"/>
        <v>0</v>
      </c>
      <c r="AV263" s="77">
        <f t="shared" si="440"/>
        <v>0</v>
      </c>
      <c r="AW263" s="77">
        <f t="shared" si="440"/>
        <v>0</v>
      </c>
      <c r="AX263" s="77">
        <f t="shared" si="440"/>
        <v>0</v>
      </c>
      <c r="AY263" s="77">
        <f t="shared" si="440"/>
        <v>0</v>
      </c>
      <c r="AZ263" s="77">
        <f t="shared" si="440"/>
        <v>0</v>
      </c>
      <c r="BA263" s="77">
        <f t="shared" si="440"/>
        <v>0</v>
      </c>
      <c r="BB263" s="77">
        <f t="shared" si="440"/>
        <v>0</v>
      </c>
      <c r="BC263" s="77">
        <f t="shared" si="440"/>
        <v>0</v>
      </c>
      <c r="BD263" s="77">
        <f t="shared" si="440"/>
        <v>0</v>
      </c>
      <c r="BE263" s="251"/>
      <c r="BF263" s="163">
        <f t="shared" si="420"/>
        <v>0</v>
      </c>
      <c r="BG263" s="77">
        <f t="shared" si="421"/>
        <v>0</v>
      </c>
      <c r="BH263" s="77">
        <f t="shared" si="422"/>
        <v>0</v>
      </c>
      <c r="BI263" s="77">
        <f t="shared" si="423"/>
        <v>0</v>
      </c>
      <c r="BJ263" s="77">
        <f t="shared" si="424"/>
        <v>0</v>
      </c>
      <c r="BK263" s="77">
        <f t="shared" si="425"/>
        <v>0</v>
      </c>
      <c r="BL263" s="77">
        <f t="shared" si="426"/>
        <v>0</v>
      </c>
      <c r="BM263" s="77">
        <f t="shared" si="427"/>
        <v>0</v>
      </c>
      <c r="BN263" s="77">
        <f t="shared" si="428"/>
        <v>0</v>
      </c>
      <c r="BO263" s="77">
        <f t="shared" si="429"/>
        <v>0</v>
      </c>
      <c r="BP263" s="77">
        <f t="shared" si="430"/>
        <v>0</v>
      </c>
      <c r="BQ263" s="77">
        <f t="shared" si="431"/>
        <v>0</v>
      </c>
      <c r="BR263" s="157">
        <f t="shared" si="432"/>
        <v>0</v>
      </c>
      <c r="BS263" s="77">
        <f t="shared" si="433"/>
        <v>0</v>
      </c>
      <c r="BT263" s="77">
        <f t="shared" si="434"/>
        <v>0</v>
      </c>
      <c r="BU263" s="77">
        <f t="shared" si="435"/>
        <v>0</v>
      </c>
      <c r="BV263" s="77">
        <f t="shared" si="436"/>
        <v>0</v>
      </c>
      <c r="BW263" s="77">
        <f t="shared" si="437"/>
        <v>0</v>
      </c>
      <c r="BX263" s="77">
        <f t="shared" si="438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ht="13.95" customHeight="1" x14ac:dyDescent="0.3">
      <c r="A264" s="248"/>
      <c r="B264" s="78" t="s">
        <v>424</v>
      </c>
      <c r="C264" s="250"/>
      <c r="D264" s="161">
        <f t="shared" si="417"/>
        <v>18660.084000000006</v>
      </c>
      <c r="E264" s="77">
        <f t="shared" ref="E264:AJ264" si="441">IF(E$136=0,0,E125-E354)</f>
        <v>528.99499999999989</v>
      </c>
      <c r="F264" s="77">
        <f t="shared" si="441"/>
        <v>528.99499999999989</v>
      </c>
      <c r="G264" s="77">
        <f t="shared" si="441"/>
        <v>528.99499999999989</v>
      </c>
      <c r="H264" s="77">
        <f t="shared" si="441"/>
        <v>528.99499999999989</v>
      </c>
      <c r="I264" s="77">
        <f t="shared" si="441"/>
        <v>947.32250000000022</v>
      </c>
      <c r="J264" s="77">
        <f t="shared" si="441"/>
        <v>947.32250000000022</v>
      </c>
      <c r="K264" s="77">
        <f t="shared" si="441"/>
        <v>947.32250000000022</v>
      </c>
      <c r="L264" s="77">
        <f t="shared" si="441"/>
        <v>947.32250000000022</v>
      </c>
      <c r="M264" s="77">
        <f t="shared" si="441"/>
        <v>426.49599999999987</v>
      </c>
      <c r="N264" s="77">
        <f t="shared" si="441"/>
        <v>426.49599999999987</v>
      </c>
      <c r="O264" s="77">
        <f t="shared" si="441"/>
        <v>426.49599999999987</v>
      </c>
      <c r="P264" s="77">
        <f t="shared" si="441"/>
        <v>426.49599999999987</v>
      </c>
      <c r="Q264" s="771">
        <f t="shared" si="441"/>
        <v>426.49599999999987</v>
      </c>
      <c r="R264" s="77">
        <f t="shared" si="441"/>
        <v>544.4375</v>
      </c>
      <c r="S264" s="77">
        <f t="shared" si="441"/>
        <v>544.4375</v>
      </c>
      <c r="T264" s="77">
        <f t="shared" si="441"/>
        <v>544.4375</v>
      </c>
      <c r="U264" s="77">
        <f t="shared" si="441"/>
        <v>544.4375</v>
      </c>
      <c r="V264" s="77">
        <f t="shared" si="441"/>
        <v>528.8125</v>
      </c>
      <c r="W264" s="77">
        <f t="shared" si="441"/>
        <v>528.8125</v>
      </c>
      <c r="X264" s="77">
        <f t="shared" si="441"/>
        <v>528.8125</v>
      </c>
      <c r="Y264" s="77">
        <f t="shared" si="441"/>
        <v>528.8125</v>
      </c>
      <c r="Z264" s="77">
        <f t="shared" si="441"/>
        <v>761.1279999999997</v>
      </c>
      <c r="AA264" s="77">
        <f t="shared" si="441"/>
        <v>761.1279999999997</v>
      </c>
      <c r="AB264" s="77">
        <f t="shared" si="441"/>
        <v>761.1279999999997</v>
      </c>
      <c r="AC264" s="77">
        <f t="shared" si="441"/>
        <v>761.1279999999997</v>
      </c>
      <c r="AD264" s="77">
        <f t="shared" si="441"/>
        <v>761.1279999999997</v>
      </c>
      <c r="AE264" s="77">
        <f t="shared" si="441"/>
        <v>60.082499999999982</v>
      </c>
      <c r="AF264" s="77">
        <f t="shared" si="441"/>
        <v>60.082499999999982</v>
      </c>
      <c r="AG264" s="77">
        <f t="shared" si="441"/>
        <v>60.082499999999982</v>
      </c>
      <c r="AH264" s="77">
        <f t="shared" si="441"/>
        <v>60.082499999999982</v>
      </c>
      <c r="AI264" s="77">
        <f t="shared" si="441"/>
        <v>522.77500000000009</v>
      </c>
      <c r="AJ264" s="77">
        <f t="shared" si="441"/>
        <v>522.77500000000009</v>
      </c>
      <c r="AK264" s="77">
        <f t="shared" ref="AK264:BD264" si="442">IF(AK$136=0,0,AK125-AK354)</f>
        <v>522.77500000000009</v>
      </c>
      <c r="AL264" s="77">
        <f t="shared" si="442"/>
        <v>522.77500000000009</v>
      </c>
      <c r="AM264" s="77">
        <f t="shared" si="442"/>
        <v>48.066000000000031</v>
      </c>
      <c r="AN264" s="77">
        <f t="shared" si="442"/>
        <v>48.066000000000031</v>
      </c>
      <c r="AO264" s="77">
        <f t="shared" si="442"/>
        <v>48.066000000000031</v>
      </c>
      <c r="AP264" s="77">
        <f t="shared" si="442"/>
        <v>48.066000000000031</v>
      </c>
      <c r="AQ264" s="77">
        <f t="shared" si="442"/>
        <v>0</v>
      </c>
      <c r="AR264" s="77">
        <f t="shared" si="442"/>
        <v>0</v>
      </c>
      <c r="AS264" s="77">
        <f t="shared" si="442"/>
        <v>0</v>
      </c>
      <c r="AT264" s="77">
        <f t="shared" si="442"/>
        <v>0</v>
      </c>
      <c r="AU264" s="77">
        <f t="shared" si="442"/>
        <v>0</v>
      </c>
      <c r="AV264" s="77">
        <f t="shared" si="442"/>
        <v>0</v>
      </c>
      <c r="AW264" s="77">
        <f t="shared" si="442"/>
        <v>0</v>
      </c>
      <c r="AX264" s="77">
        <f t="shared" si="442"/>
        <v>0</v>
      </c>
      <c r="AY264" s="77">
        <f t="shared" si="442"/>
        <v>0</v>
      </c>
      <c r="AZ264" s="77">
        <f t="shared" si="442"/>
        <v>0</v>
      </c>
      <c r="BA264" s="77">
        <f t="shared" si="442"/>
        <v>0</v>
      </c>
      <c r="BB264" s="77">
        <f t="shared" si="442"/>
        <v>0</v>
      </c>
      <c r="BC264" s="77">
        <f t="shared" si="442"/>
        <v>0</v>
      </c>
      <c r="BD264" s="77">
        <f t="shared" si="442"/>
        <v>0</v>
      </c>
      <c r="BE264" s="251"/>
      <c r="BF264" s="163">
        <f t="shared" si="420"/>
        <v>2115.9799999999996</v>
      </c>
      <c r="BG264" s="77">
        <f t="shared" si="421"/>
        <v>3789.2900000000009</v>
      </c>
      <c r="BH264" s="77">
        <f t="shared" si="422"/>
        <v>2132.4799999999996</v>
      </c>
      <c r="BI264" s="77">
        <f t="shared" si="423"/>
        <v>2177.75</v>
      </c>
      <c r="BJ264" s="77">
        <f t="shared" si="424"/>
        <v>2115.25</v>
      </c>
      <c r="BK264" s="77">
        <f t="shared" si="425"/>
        <v>3805.6399999999985</v>
      </c>
      <c r="BL264" s="77">
        <f t="shared" si="426"/>
        <v>240.32999999999993</v>
      </c>
      <c r="BM264" s="77">
        <f t="shared" si="427"/>
        <v>2091.1000000000004</v>
      </c>
      <c r="BN264" s="77">
        <f t="shared" si="428"/>
        <v>192.26400000000012</v>
      </c>
      <c r="BO264" s="77">
        <f t="shared" si="429"/>
        <v>0</v>
      </c>
      <c r="BP264" s="77">
        <f t="shared" si="430"/>
        <v>0</v>
      </c>
      <c r="BQ264" s="77">
        <f t="shared" si="431"/>
        <v>0</v>
      </c>
      <c r="BR264" s="157">
        <f t="shared" si="432"/>
        <v>18660.083999999999</v>
      </c>
      <c r="BS264" s="77">
        <f t="shared" si="433"/>
        <v>8037.75</v>
      </c>
      <c r="BT264" s="77">
        <f t="shared" si="434"/>
        <v>8098.6399999999985</v>
      </c>
      <c r="BU264" s="77">
        <f t="shared" si="435"/>
        <v>2523.6940000000004</v>
      </c>
      <c r="BV264" s="77">
        <f t="shared" si="436"/>
        <v>0</v>
      </c>
      <c r="BW264" s="77">
        <f t="shared" si="437"/>
        <v>16136.39</v>
      </c>
      <c r="BX264" s="77">
        <f t="shared" si="438"/>
        <v>2523.6940000000004</v>
      </c>
      <c r="BY264" s="77">
        <f>IF(Info!$O$3="Q1",$BS264,IF(Info!$O$3="Q2",$BS264+$BT264,IF(Info!$O$3="Q3",$BS264+$BT264+$BU264,$BR264)))</f>
        <v>8037.75</v>
      </c>
      <c r="BZ264" s="77">
        <f>IF(Info!$O$3="Q1",$BS264,IF(Info!$O$3="Q2",$BT264,IF(Info!$O$3="Q3",$BU264,$BV264)))</f>
        <v>8037.75</v>
      </c>
      <c r="CA264" s="48"/>
    </row>
    <row r="265" spans="1:79" ht="13.95" customHeight="1" x14ac:dyDescent="0.3">
      <c r="A265" s="248"/>
      <c r="B265" s="78" t="s">
        <v>93</v>
      </c>
      <c r="C265" s="250"/>
      <c r="D265" s="161">
        <f t="shared" si="417"/>
        <v>0</v>
      </c>
      <c r="E265" s="77">
        <f t="shared" ref="E265:AJ265" si="443">IF(E$136=0,0,E126-E355)</f>
        <v>0</v>
      </c>
      <c r="F265" s="77">
        <f t="shared" si="443"/>
        <v>0</v>
      </c>
      <c r="G265" s="77">
        <f t="shared" si="443"/>
        <v>0</v>
      </c>
      <c r="H265" s="77">
        <f t="shared" si="443"/>
        <v>0</v>
      </c>
      <c r="I265" s="77">
        <f t="shared" si="443"/>
        <v>0</v>
      </c>
      <c r="J265" s="77">
        <f t="shared" si="443"/>
        <v>0</v>
      </c>
      <c r="K265" s="77">
        <f t="shared" si="443"/>
        <v>0</v>
      </c>
      <c r="L265" s="77">
        <f t="shared" si="443"/>
        <v>0</v>
      </c>
      <c r="M265" s="77">
        <f t="shared" si="443"/>
        <v>0</v>
      </c>
      <c r="N265" s="77">
        <f t="shared" si="443"/>
        <v>0</v>
      </c>
      <c r="O265" s="77">
        <f t="shared" si="443"/>
        <v>0</v>
      </c>
      <c r="P265" s="77">
        <f t="shared" si="443"/>
        <v>0</v>
      </c>
      <c r="Q265" s="771">
        <f t="shared" si="443"/>
        <v>0</v>
      </c>
      <c r="R265" s="77">
        <f t="shared" si="443"/>
        <v>0</v>
      </c>
      <c r="S265" s="77">
        <f t="shared" si="443"/>
        <v>0</v>
      </c>
      <c r="T265" s="77">
        <f t="shared" si="443"/>
        <v>0</v>
      </c>
      <c r="U265" s="77">
        <f t="shared" si="443"/>
        <v>0</v>
      </c>
      <c r="V265" s="77">
        <f t="shared" si="443"/>
        <v>0</v>
      </c>
      <c r="W265" s="77">
        <f t="shared" si="443"/>
        <v>0</v>
      </c>
      <c r="X265" s="77">
        <f t="shared" si="443"/>
        <v>0</v>
      </c>
      <c r="Y265" s="77">
        <f t="shared" si="443"/>
        <v>0</v>
      </c>
      <c r="Z265" s="77">
        <f t="shared" si="443"/>
        <v>0</v>
      </c>
      <c r="AA265" s="77">
        <f t="shared" si="443"/>
        <v>0</v>
      </c>
      <c r="AB265" s="77">
        <f t="shared" si="443"/>
        <v>0</v>
      </c>
      <c r="AC265" s="77">
        <f t="shared" si="443"/>
        <v>0</v>
      </c>
      <c r="AD265" s="77">
        <f t="shared" si="443"/>
        <v>0</v>
      </c>
      <c r="AE265" s="77">
        <f t="shared" si="443"/>
        <v>0</v>
      </c>
      <c r="AF265" s="77">
        <f t="shared" si="443"/>
        <v>0</v>
      </c>
      <c r="AG265" s="77">
        <f t="shared" si="443"/>
        <v>0</v>
      </c>
      <c r="AH265" s="77">
        <f t="shared" si="443"/>
        <v>0</v>
      </c>
      <c r="AI265" s="77">
        <f t="shared" si="443"/>
        <v>0</v>
      </c>
      <c r="AJ265" s="77">
        <f t="shared" si="443"/>
        <v>0</v>
      </c>
      <c r="AK265" s="77">
        <f t="shared" ref="AK265:BD265" si="444">IF(AK$136=0,0,AK126-AK355)</f>
        <v>0</v>
      </c>
      <c r="AL265" s="77">
        <f t="shared" si="444"/>
        <v>0</v>
      </c>
      <c r="AM265" s="77">
        <f t="shared" si="444"/>
        <v>0</v>
      </c>
      <c r="AN265" s="77">
        <f t="shared" si="444"/>
        <v>0</v>
      </c>
      <c r="AO265" s="77">
        <f t="shared" si="444"/>
        <v>0</v>
      </c>
      <c r="AP265" s="77">
        <f t="shared" si="444"/>
        <v>0</v>
      </c>
      <c r="AQ265" s="77">
        <f t="shared" si="444"/>
        <v>0</v>
      </c>
      <c r="AR265" s="77">
        <f t="shared" si="444"/>
        <v>0</v>
      </c>
      <c r="AS265" s="77">
        <f t="shared" si="444"/>
        <v>0</v>
      </c>
      <c r="AT265" s="77">
        <f t="shared" si="444"/>
        <v>0</v>
      </c>
      <c r="AU265" s="77">
        <f t="shared" si="444"/>
        <v>0</v>
      </c>
      <c r="AV265" s="77">
        <f t="shared" si="444"/>
        <v>0</v>
      </c>
      <c r="AW265" s="77">
        <f t="shared" si="444"/>
        <v>0</v>
      </c>
      <c r="AX265" s="77">
        <f t="shared" si="444"/>
        <v>0</v>
      </c>
      <c r="AY265" s="77">
        <f t="shared" si="444"/>
        <v>0</v>
      </c>
      <c r="AZ265" s="77">
        <f t="shared" si="444"/>
        <v>0</v>
      </c>
      <c r="BA265" s="77">
        <f t="shared" si="444"/>
        <v>0</v>
      </c>
      <c r="BB265" s="77">
        <f t="shared" si="444"/>
        <v>0</v>
      </c>
      <c r="BC265" s="77">
        <f t="shared" si="444"/>
        <v>0</v>
      </c>
      <c r="BD265" s="77">
        <f t="shared" si="444"/>
        <v>0</v>
      </c>
      <c r="BE265" s="251"/>
      <c r="BF265" s="163">
        <f t="shared" si="420"/>
        <v>0</v>
      </c>
      <c r="BG265" s="77">
        <f t="shared" si="421"/>
        <v>0</v>
      </c>
      <c r="BH265" s="77">
        <f t="shared" si="422"/>
        <v>0</v>
      </c>
      <c r="BI265" s="77">
        <f t="shared" si="423"/>
        <v>0</v>
      </c>
      <c r="BJ265" s="77">
        <f t="shared" si="424"/>
        <v>0</v>
      </c>
      <c r="BK265" s="77">
        <f t="shared" si="425"/>
        <v>0</v>
      </c>
      <c r="BL265" s="77">
        <f t="shared" si="426"/>
        <v>0</v>
      </c>
      <c r="BM265" s="77">
        <f t="shared" si="427"/>
        <v>0</v>
      </c>
      <c r="BN265" s="77">
        <f t="shared" si="428"/>
        <v>0</v>
      </c>
      <c r="BO265" s="77">
        <f t="shared" si="429"/>
        <v>0</v>
      </c>
      <c r="BP265" s="77">
        <f t="shared" si="430"/>
        <v>0</v>
      </c>
      <c r="BQ265" s="77">
        <f t="shared" si="431"/>
        <v>0</v>
      </c>
      <c r="BR265" s="157">
        <f t="shared" si="432"/>
        <v>0</v>
      </c>
      <c r="BS265" s="77">
        <f t="shared" si="433"/>
        <v>0</v>
      </c>
      <c r="BT265" s="77">
        <f t="shared" si="434"/>
        <v>0</v>
      </c>
      <c r="BU265" s="77">
        <f t="shared" si="435"/>
        <v>0</v>
      </c>
      <c r="BV265" s="77">
        <f t="shared" si="436"/>
        <v>0</v>
      </c>
      <c r="BW265" s="77">
        <f t="shared" si="437"/>
        <v>0</v>
      </c>
      <c r="BX265" s="77">
        <f t="shared" si="438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ht="13.95" customHeight="1" x14ac:dyDescent="0.3">
      <c r="A266" s="248"/>
      <c r="B266" s="78" t="s">
        <v>95</v>
      </c>
      <c r="C266" s="250"/>
      <c r="D266" s="161">
        <f t="shared" si="417"/>
        <v>0</v>
      </c>
      <c r="E266" s="77">
        <f t="shared" ref="E266:AJ266" si="445">IF(E$136=0,0,E127-E356)</f>
        <v>0</v>
      </c>
      <c r="F266" s="77">
        <f t="shared" si="445"/>
        <v>0</v>
      </c>
      <c r="G266" s="77">
        <f t="shared" si="445"/>
        <v>0</v>
      </c>
      <c r="H266" s="77">
        <f t="shared" si="445"/>
        <v>0</v>
      </c>
      <c r="I266" s="77">
        <f t="shared" si="445"/>
        <v>0</v>
      </c>
      <c r="J266" s="77">
        <f t="shared" si="445"/>
        <v>0</v>
      </c>
      <c r="K266" s="77">
        <f t="shared" si="445"/>
        <v>0</v>
      </c>
      <c r="L266" s="77">
        <f t="shared" si="445"/>
        <v>0</v>
      </c>
      <c r="M266" s="77">
        <f t="shared" si="445"/>
        <v>0</v>
      </c>
      <c r="N266" s="77">
        <f t="shared" si="445"/>
        <v>0</v>
      </c>
      <c r="O266" s="77">
        <f t="shared" si="445"/>
        <v>0</v>
      </c>
      <c r="P266" s="77">
        <f t="shared" si="445"/>
        <v>0</v>
      </c>
      <c r="Q266" s="771">
        <f t="shared" si="445"/>
        <v>0</v>
      </c>
      <c r="R266" s="77">
        <f t="shared" si="445"/>
        <v>0</v>
      </c>
      <c r="S266" s="77">
        <f t="shared" si="445"/>
        <v>0</v>
      </c>
      <c r="T266" s="77">
        <f t="shared" si="445"/>
        <v>0</v>
      </c>
      <c r="U266" s="77">
        <f t="shared" si="445"/>
        <v>0</v>
      </c>
      <c r="V266" s="77">
        <f t="shared" si="445"/>
        <v>0</v>
      </c>
      <c r="W266" s="77">
        <f t="shared" si="445"/>
        <v>0</v>
      </c>
      <c r="X266" s="77">
        <f t="shared" si="445"/>
        <v>0</v>
      </c>
      <c r="Y266" s="77">
        <f t="shared" si="445"/>
        <v>0</v>
      </c>
      <c r="Z266" s="77">
        <f t="shared" si="445"/>
        <v>0</v>
      </c>
      <c r="AA266" s="77">
        <f t="shared" si="445"/>
        <v>0</v>
      </c>
      <c r="AB266" s="77">
        <f t="shared" si="445"/>
        <v>0</v>
      </c>
      <c r="AC266" s="77">
        <f t="shared" si="445"/>
        <v>0</v>
      </c>
      <c r="AD266" s="77">
        <f t="shared" si="445"/>
        <v>0</v>
      </c>
      <c r="AE266" s="77">
        <f t="shared" si="445"/>
        <v>0</v>
      </c>
      <c r="AF266" s="77">
        <f t="shared" si="445"/>
        <v>0</v>
      </c>
      <c r="AG266" s="77">
        <f t="shared" si="445"/>
        <v>0</v>
      </c>
      <c r="AH266" s="77">
        <f t="shared" si="445"/>
        <v>0</v>
      </c>
      <c r="AI266" s="77">
        <f t="shared" si="445"/>
        <v>0</v>
      </c>
      <c r="AJ266" s="77">
        <f t="shared" si="445"/>
        <v>0</v>
      </c>
      <c r="AK266" s="77">
        <f t="shared" ref="AK266:BD266" si="446">IF(AK$136=0,0,AK127-AK356)</f>
        <v>0</v>
      </c>
      <c r="AL266" s="77">
        <f t="shared" si="446"/>
        <v>0</v>
      </c>
      <c r="AM266" s="77">
        <f t="shared" si="446"/>
        <v>0</v>
      </c>
      <c r="AN266" s="77">
        <f t="shared" si="446"/>
        <v>0</v>
      </c>
      <c r="AO266" s="77">
        <f t="shared" si="446"/>
        <v>0</v>
      </c>
      <c r="AP266" s="77">
        <f t="shared" si="446"/>
        <v>0</v>
      </c>
      <c r="AQ266" s="77">
        <f t="shared" si="446"/>
        <v>0</v>
      </c>
      <c r="AR266" s="77">
        <f t="shared" si="446"/>
        <v>0</v>
      </c>
      <c r="AS266" s="77">
        <f t="shared" si="446"/>
        <v>0</v>
      </c>
      <c r="AT266" s="77">
        <f t="shared" si="446"/>
        <v>0</v>
      </c>
      <c r="AU266" s="77">
        <f t="shared" si="446"/>
        <v>0</v>
      </c>
      <c r="AV266" s="77">
        <f t="shared" si="446"/>
        <v>0</v>
      </c>
      <c r="AW266" s="77">
        <f t="shared" si="446"/>
        <v>0</v>
      </c>
      <c r="AX266" s="77">
        <f t="shared" si="446"/>
        <v>0</v>
      </c>
      <c r="AY266" s="77">
        <f t="shared" si="446"/>
        <v>0</v>
      </c>
      <c r="AZ266" s="77">
        <f t="shared" si="446"/>
        <v>0</v>
      </c>
      <c r="BA266" s="77">
        <f t="shared" si="446"/>
        <v>0</v>
      </c>
      <c r="BB266" s="77">
        <f t="shared" si="446"/>
        <v>0</v>
      </c>
      <c r="BC266" s="77">
        <f t="shared" si="446"/>
        <v>0</v>
      </c>
      <c r="BD266" s="77">
        <f t="shared" si="446"/>
        <v>0</v>
      </c>
      <c r="BE266" s="251"/>
      <c r="BF266" s="163">
        <f t="shared" si="420"/>
        <v>0</v>
      </c>
      <c r="BG266" s="77">
        <f t="shared" si="421"/>
        <v>0</v>
      </c>
      <c r="BH266" s="77">
        <f t="shared" si="422"/>
        <v>0</v>
      </c>
      <c r="BI266" s="77">
        <f t="shared" si="423"/>
        <v>0</v>
      </c>
      <c r="BJ266" s="77">
        <f t="shared" si="424"/>
        <v>0</v>
      </c>
      <c r="BK266" s="77">
        <f t="shared" si="425"/>
        <v>0</v>
      </c>
      <c r="BL266" s="77">
        <f t="shared" si="426"/>
        <v>0</v>
      </c>
      <c r="BM266" s="77">
        <f t="shared" si="427"/>
        <v>0</v>
      </c>
      <c r="BN266" s="77">
        <f t="shared" si="428"/>
        <v>0</v>
      </c>
      <c r="BO266" s="77">
        <f t="shared" si="429"/>
        <v>0</v>
      </c>
      <c r="BP266" s="77">
        <f t="shared" si="430"/>
        <v>0</v>
      </c>
      <c r="BQ266" s="77">
        <f t="shared" si="431"/>
        <v>0</v>
      </c>
      <c r="BR266" s="157">
        <f t="shared" si="432"/>
        <v>0</v>
      </c>
      <c r="BS266" s="77">
        <f t="shared" si="433"/>
        <v>0</v>
      </c>
      <c r="BT266" s="77">
        <f t="shared" si="434"/>
        <v>0</v>
      </c>
      <c r="BU266" s="77">
        <f t="shared" si="435"/>
        <v>0</v>
      </c>
      <c r="BV266" s="77">
        <f t="shared" si="436"/>
        <v>0</v>
      </c>
      <c r="BW266" s="77">
        <f t="shared" si="437"/>
        <v>0</v>
      </c>
      <c r="BX266" s="77">
        <f t="shared" si="438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ht="13.95" customHeight="1" x14ac:dyDescent="0.3">
      <c r="A267" s="248"/>
      <c r="B267" s="78" t="s">
        <v>97</v>
      </c>
      <c r="C267" s="250"/>
      <c r="D267" s="161">
        <f t="shared" si="417"/>
        <v>0</v>
      </c>
      <c r="E267" s="77">
        <f t="shared" ref="E267:AJ267" si="447">IF(E$136=0,0,E128-E357)</f>
        <v>0</v>
      </c>
      <c r="F267" s="77">
        <f t="shared" si="447"/>
        <v>0</v>
      </c>
      <c r="G267" s="77">
        <f t="shared" si="447"/>
        <v>0</v>
      </c>
      <c r="H267" s="77">
        <f t="shared" si="447"/>
        <v>0</v>
      </c>
      <c r="I267" s="77">
        <f t="shared" si="447"/>
        <v>0</v>
      </c>
      <c r="J267" s="77">
        <f t="shared" si="447"/>
        <v>0</v>
      </c>
      <c r="K267" s="77">
        <f t="shared" si="447"/>
        <v>0</v>
      </c>
      <c r="L267" s="77">
        <f t="shared" si="447"/>
        <v>0</v>
      </c>
      <c r="M267" s="77">
        <f t="shared" si="447"/>
        <v>0</v>
      </c>
      <c r="N267" s="77">
        <f t="shared" si="447"/>
        <v>0</v>
      </c>
      <c r="O267" s="77">
        <f t="shared" si="447"/>
        <v>0</v>
      </c>
      <c r="P267" s="77">
        <f t="shared" si="447"/>
        <v>0</v>
      </c>
      <c r="Q267" s="771">
        <f t="shared" si="447"/>
        <v>0</v>
      </c>
      <c r="R267" s="77">
        <f t="shared" si="447"/>
        <v>0</v>
      </c>
      <c r="S267" s="77">
        <f t="shared" si="447"/>
        <v>0</v>
      </c>
      <c r="T267" s="77">
        <f t="shared" si="447"/>
        <v>0</v>
      </c>
      <c r="U267" s="77">
        <f t="shared" si="447"/>
        <v>0</v>
      </c>
      <c r="V267" s="77">
        <f t="shared" si="447"/>
        <v>0</v>
      </c>
      <c r="W267" s="77">
        <f t="shared" si="447"/>
        <v>0</v>
      </c>
      <c r="X267" s="77">
        <f t="shared" si="447"/>
        <v>0</v>
      </c>
      <c r="Y267" s="77">
        <f t="shared" si="447"/>
        <v>0</v>
      </c>
      <c r="Z267" s="77">
        <f t="shared" si="447"/>
        <v>0</v>
      </c>
      <c r="AA267" s="77">
        <f t="shared" si="447"/>
        <v>0</v>
      </c>
      <c r="AB267" s="77">
        <f t="shared" si="447"/>
        <v>0</v>
      </c>
      <c r="AC267" s="77">
        <f t="shared" si="447"/>
        <v>0</v>
      </c>
      <c r="AD267" s="77">
        <f t="shared" si="447"/>
        <v>0</v>
      </c>
      <c r="AE267" s="77">
        <f t="shared" si="447"/>
        <v>0</v>
      </c>
      <c r="AF267" s="77">
        <f t="shared" si="447"/>
        <v>0</v>
      </c>
      <c r="AG267" s="77">
        <f t="shared" si="447"/>
        <v>0</v>
      </c>
      <c r="AH267" s="77">
        <f t="shared" si="447"/>
        <v>0</v>
      </c>
      <c r="AI267" s="77">
        <f t="shared" si="447"/>
        <v>0</v>
      </c>
      <c r="AJ267" s="77">
        <f t="shared" si="447"/>
        <v>0</v>
      </c>
      <c r="AK267" s="77">
        <f t="shared" ref="AK267:BD267" si="448">IF(AK$136=0,0,AK128-AK357)</f>
        <v>0</v>
      </c>
      <c r="AL267" s="77">
        <f t="shared" si="448"/>
        <v>0</v>
      </c>
      <c r="AM267" s="77">
        <f t="shared" si="448"/>
        <v>0</v>
      </c>
      <c r="AN267" s="77">
        <f t="shared" si="448"/>
        <v>0</v>
      </c>
      <c r="AO267" s="77">
        <f t="shared" si="448"/>
        <v>0</v>
      </c>
      <c r="AP267" s="77">
        <f t="shared" si="448"/>
        <v>0</v>
      </c>
      <c r="AQ267" s="77">
        <f t="shared" si="448"/>
        <v>0</v>
      </c>
      <c r="AR267" s="77">
        <f t="shared" si="448"/>
        <v>0</v>
      </c>
      <c r="AS267" s="77">
        <f t="shared" si="448"/>
        <v>0</v>
      </c>
      <c r="AT267" s="77">
        <f t="shared" si="448"/>
        <v>0</v>
      </c>
      <c r="AU267" s="77">
        <f t="shared" si="448"/>
        <v>0</v>
      </c>
      <c r="AV267" s="77">
        <f t="shared" si="448"/>
        <v>0</v>
      </c>
      <c r="AW267" s="77">
        <f t="shared" si="448"/>
        <v>0</v>
      </c>
      <c r="AX267" s="77">
        <f t="shared" si="448"/>
        <v>0</v>
      </c>
      <c r="AY267" s="77">
        <f t="shared" si="448"/>
        <v>0</v>
      </c>
      <c r="AZ267" s="77">
        <f t="shared" si="448"/>
        <v>0</v>
      </c>
      <c r="BA267" s="77">
        <f t="shared" si="448"/>
        <v>0</v>
      </c>
      <c r="BB267" s="77">
        <f t="shared" si="448"/>
        <v>0</v>
      </c>
      <c r="BC267" s="77">
        <f t="shared" si="448"/>
        <v>0</v>
      </c>
      <c r="BD267" s="77">
        <f t="shared" si="448"/>
        <v>0</v>
      </c>
      <c r="BE267" s="251"/>
      <c r="BF267" s="163">
        <f t="shared" si="420"/>
        <v>0</v>
      </c>
      <c r="BG267" s="77">
        <f t="shared" si="421"/>
        <v>0</v>
      </c>
      <c r="BH267" s="77">
        <f t="shared" si="422"/>
        <v>0</v>
      </c>
      <c r="BI267" s="77">
        <f t="shared" si="423"/>
        <v>0</v>
      </c>
      <c r="BJ267" s="77">
        <f t="shared" si="424"/>
        <v>0</v>
      </c>
      <c r="BK267" s="77">
        <f t="shared" si="425"/>
        <v>0</v>
      </c>
      <c r="BL267" s="77">
        <f t="shared" si="426"/>
        <v>0</v>
      </c>
      <c r="BM267" s="77">
        <f t="shared" si="427"/>
        <v>0</v>
      </c>
      <c r="BN267" s="77">
        <f t="shared" si="428"/>
        <v>0</v>
      </c>
      <c r="BO267" s="77">
        <f t="shared" si="429"/>
        <v>0</v>
      </c>
      <c r="BP267" s="77">
        <f t="shared" si="430"/>
        <v>0</v>
      </c>
      <c r="BQ267" s="77">
        <f t="shared" si="431"/>
        <v>0</v>
      </c>
      <c r="BR267" s="157">
        <f t="shared" si="432"/>
        <v>0</v>
      </c>
      <c r="BS267" s="77">
        <f t="shared" si="433"/>
        <v>0</v>
      </c>
      <c r="BT267" s="77">
        <f t="shared" si="434"/>
        <v>0</v>
      </c>
      <c r="BU267" s="77">
        <f t="shared" si="435"/>
        <v>0</v>
      </c>
      <c r="BV267" s="77">
        <f t="shared" si="436"/>
        <v>0</v>
      </c>
      <c r="BW267" s="77">
        <f t="shared" si="437"/>
        <v>0</v>
      </c>
      <c r="BX267" s="77">
        <f t="shared" si="438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ht="13.95" customHeight="1" x14ac:dyDescent="0.3">
      <c r="A268" s="248"/>
      <c r="B268" s="78" t="s">
        <v>99</v>
      </c>
      <c r="C268" s="250"/>
      <c r="D268" s="161">
        <f t="shared" si="417"/>
        <v>0</v>
      </c>
      <c r="E268" s="77">
        <f t="shared" ref="E268:AJ268" si="449">IF(E$136=0,0,E129-E358)</f>
        <v>0</v>
      </c>
      <c r="F268" s="77">
        <f t="shared" si="449"/>
        <v>0</v>
      </c>
      <c r="G268" s="77">
        <f t="shared" si="449"/>
        <v>0</v>
      </c>
      <c r="H268" s="77">
        <f t="shared" si="449"/>
        <v>0</v>
      </c>
      <c r="I268" s="77">
        <f t="shared" si="449"/>
        <v>0</v>
      </c>
      <c r="J268" s="77">
        <f t="shared" si="449"/>
        <v>0</v>
      </c>
      <c r="K268" s="77">
        <f t="shared" si="449"/>
        <v>0</v>
      </c>
      <c r="L268" s="77">
        <f t="shared" si="449"/>
        <v>0</v>
      </c>
      <c r="M268" s="77">
        <f t="shared" si="449"/>
        <v>0</v>
      </c>
      <c r="N268" s="77">
        <f t="shared" si="449"/>
        <v>0</v>
      </c>
      <c r="O268" s="77">
        <f t="shared" si="449"/>
        <v>0</v>
      </c>
      <c r="P268" s="77">
        <f t="shared" si="449"/>
        <v>0</v>
      </c>
      <c r="Q268" s="771">
        <f t="shared" si="449"/>
        <v>0</v>
      </c>
      <c r="R268" s="77">
        <f t="shared" si="449"/>
        <v>0</v>
      </c>
      <c r="S268" s="77">
        <f t="shared" si="449"/>
        <v>0</v>
      </c>
      <c r="T268" s="77">
        <f t="shared" si="449"/>
        <v>0</v>
      </c>
      <c r="U268" s="77">
        <f t="shared" si="449"/>
        <v>0</v>
      </c>
      <c r="V268" s="77">
        <f t="shared" si="449"/>
        <v>0</v>
      </c>
      <c r="W268" s="77">
        <f t="shared" si="449"/>
        <v>0</v>
      </c>
      <c r="X268" s="77">
        <f t="shared" si="449"/>
        <v>0</v>
      </c>
      <c r="Y268" s="77">
        <f t="shared" si="449"/>
        <v>0</v>
      </c>
      <c r="Z268" s="77">
        <f t="shared" si="449"/>
        <v>0</v>
      </c>
      <c r="AA268" s="77">
        <f t="shared" si="449"/>
        <v>0</v>
      </c>
      <c r="AB268" s="77">
        <f t="shared" si="449"/>
        <v>0</v>
      </c>
      <c r="AC268" s="77">
        <f t="shared" si="449"/>
        <v>0</v>
      </c>
      <c r="AD268" s="77">
        <f t="shared" si="449"/>
        <v>0</v>
      </c>
      <c r="AE268" s="77">
        <f t="shared" si="449"/>
        <v>0</v>
      </c>
      <c r="AF268" s="77">
        <f t="shared" si="449"/>
        <v>0</v>
      </c>
      <c r="AG268" s="77">
        <f t="shared" si="449"/>
        <v>0</v>
      </c>
      <c r="AH268" s="77">
        <f t="shared" si="449"/>
        <v>0</v>
      </c>
      <c r="AI268" s="77">
        <f t="shared" si="449"/>
        <v>0</v>
      </c>
      <c r="AJ268" s="77">
        <f t="shared" si="449"/>
        <v>0</v>
      </c>
      <c r="AK268" s="77">
        <f t="shared" ref="AK268:BD268" si="450">IF(AK$136=0,0,AK129-AK358)</f>
        <v>0</v>
      </c>
      <c r="AL268" s="77">
        <f t="shared" si="450"/>
        <v>0</v>
      </c>
      <c r="AM268" s="77">
        <f t="shared" si="450"/>
        <v>0</v>
      </c>
      <c r="AN268" s="77">
        <f t="shared" si="450"/>
        <v>0</v>
      </c>
      <c r="AO268" s="77">
        <f t="shared" si="450"/>
        <v>0</v>
      </c>
      <c r="AP268" s="77">
        <f t="shared" si="450"/>
        <v>0</v>
      </c>
      <c r="AQ268" s="77">
        <f t="shared" si="450"/>
        <v>0</v>
      </c>
      <c r="AR268" s="77">
        <f t="shared" si="450"/>
        <v>0</v>
      </c>
      <c r="AS268" s="77">
        <f t="shared" si="450"/>
        <v>0</v>
      </c>
      <c r="AT268" s="77">
        <f t="shared" si="450"/>
        <v>0</v>
      </c>
      <c r="AU268" s="77">
        <f t="shared" si="450"/>
        <v>0</v>
      </c>
      <c r="AV268" s="77">
        <f t="shared" si="450"/>
        <v>0</v>
      </c>
      <c r="AW268" s="77">
        <f t="shared" si="450"/>
        <v>0</v>
      </c>
      <c r="AX268" s="77">
        <f t="shared" si="450"/>
        <v>0</v>
      </c>
      <c r="AY268" s="77">
        <f t="shared" si="450"/>
        <v>0</v>
      </c>
      <c r="AZ268" s="77">
        <f t="shared" si="450"/>
        <v>0</v>
      </c>
      <c r="BA268" s="77">
        <f t="shared" si="450"/>
        <v>0</v>
      </c>
      <c r="BB268" s="77">
        <f t="shared" si="450"/>
        <v>0</v>
      </c>
      <c r="BC268" s="77">
        <f t="shared" si="450"/>
        <v>0</v>
      </c>
      <c r="BD268" s="77">
        <f t="shared" si="450"/>
        <v>0</v>
      </c>
      <c r="BE268" s="251"/>
      <c r="BF268" s="163">
        <f t="shared" si="420"/>
        <v>0</v>
      </c>
      <c r="BG268" s="77">
        <f t="shared" si="421"/>
        <v>0</v>
      </c>
      <c r="BH268" s="77">
        <f t="shared" si="422"/>
        <v>0</v>
      </c>
      <c r="BI268" s="77">
        <f t="shared" si="423"/>
        <v>0</v>
      </c>
      <c r="BJ268" s="77">
        <f t="shared" si="424"/>
        <v>0</v>
      </c>
      <c r="BK268" s="77">
        <f t="shared" si="425"/>
        <v>0</v>
      </c>
      <c r="BL268" s="77">
        <f t="shared" si="426"/>
        <v>0</v>
      </c>
      <c r="BM268" s="77">
        <f t="shared" si="427"/>
        <v>0</v>
      </c>
      <c r="BN268" s="77">
        <f t="shared" si="428"/>
        <v>0</v>
      </c>
      <c r="BO268" s="77">
        <f t="shared" si="429"/>
        <v>0</v>
      </c>
      <c r="BP268" s="77">
        <f t="shared" si="430"/>
        <v>0</v>
      </c>
      <c r="BQ268" s="77">
        <f t="shared" si="431"/>
        <v>0</v>
      </c>
      <c r="BR268" s="157">
        <f t="shared" si="432"/>
        <v>0</v>
      </c>
      <c r="BS268" s="77">
        <f t="shared" si="433"/>
        <v>0</v>
      </c>
      <c r="BT268" s="77">
        <f t="shared" si="434"/>
        <v>0</v>
      </c>
      <c r="BU268" s="77">
        <f t="shared" si="435"/>
        <v>0</v>
      </c>
      <c r="BV268" s="77">
        <f t="shared" si="436"/>
        <v>0</v>
      </c>
      <c r="BW268" s="77">
        <f t="shared" si="437"/>
        <v>0</v>
      </c>
      <c r="BX268" s="77">
        <f t="shared" si="438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ht="13.95" customHeight="1" x14ac:dyDescent="0.3">
      <c r="A269" s="248"/>
      <c r="B269" s="78" t="s">
        <v>375</v>
      </c>
      <c r="C269" s="250"/>
      <c r="D269" s="161">
        <f t="shared" si="417"/>
        <v>-4539.2339999999986</v>
      </c>
      <c r="E269" s="77">
        <f t="shared" ref="E269:AJ269" si="451">IF(E$136=0,0,E130-E359)</f>
        <v>-183.16499999999996</v>
      </c>
      <c r="F269" s="77">
        <f t="shared" si="451"/>
        <v>-183.16499999999996</v>
      </c>
      <c r="G269" s="77">
        <f t="shared" si="451"/>
        <v>-183.16499999999996</v>
      </c>
      <c r="H269" s="77">
        <f t="shared" si="451"/>
        <v>-183.16499999999996</v>
      </c>
      <c r="I269" s="77">
        <f t="shared" si="451"/>
        <v>-202.78499999999997</v>
      </c>
      <c r="J269" s="77">
        <f t="shared" si="451"/>
        <v>-202.78499999999997</v>
      </c>
      <c r="K269" s="77">
        <f t="shared" si="451"/>
        <v>-202.78499999999997</v>
      </c>
      <c r="L269" s="77">
        <f t="shared" si="451"/>
        <v>-202.78499999999997</v>
      </c>
      <c r="M269" s="77">
        <f t="shared" si="451"/>
        <v>26.950000000000045</v>
      </c>
      <c r="N269" s="77">
        <f t="shared" si="451"/>
        <v>26.950000000000045</v>
      </c>
      <c r="O269" s="77">
        <f t="shared" si="451"/>
        <v>26.950000000000045</v>
      </c>
      <c r="P269" s="77">
        <f t="shared" si="451"/>
        <v>26.950000000000045</v>
      </c>
      <c r="Q269" s="771">
        <f t="shared" si="451"/>
        <v>26.950000000000045</v>
      </c>
      <c r="R269" s="77">
        <f t="shared" si="451"/>
        <v>-194.37749999999994</v>
      </c>
      <c r="S269" s="77">
        <f t="shared" si="451"/>
        <v>-194.37749999999994</v>
      </c>
      <c r="T269" s="77">
        <f t="shared" si="451"/>
        <v>-194.37749999999994</v>
      </c>
      <c r="U269" s="77">
        <f t="shared" si="451"/>
        <v>-194.37749999999994</v>
      </c>
      <c r="V269" s="77">
        <f t="shared" si="451"/>
        <v>-53.522500000000036</v>
      </c>
      <c r="W269" s="77">
        <f t="shared" si="451"/>
        <v>-53.522500000000036</v>
      </c>
      <c r="X269" s="77">
        <f t="shared" si="451"/>
        <v>-53.522500000000036</v>
      </c>
      <c r="Y269" s="77">
        <f t="shared" si="451"/>
        <v>-53.522500000000036</v>
      </c>
      <c r="Z269" s="77">
        <f t="shared" si="451"/>
        <v>296.66600000000017</v>
      </c>
      <c r="AA269" s="77">
        <f t="shared" si="451"/>
        <v>296.66600000000017</v>
      </c>
      <c r="AB269" s="77">
        <f t="shared" si="451"/>
        <v>296.66600000000017</v>
      </c>
      <c r="AC269" s="77">
        <f t="shared" si="451"/>
        <v>296.66600000000017</v>
      </c>
      <c r="AD269" s="77">
        <f t="shared" si="451"/>
        <v>296.66600000000017</v>
      </c>
      <c r="AE269" s="77">
        <f t="shared" si="451"/>
        <v>-371.28250000000003</v>
      </c>
      <c r="AF269" s="77">
        <f t="shared" si="451"/>
        <v>-371.28250000000003</v>
      </c>
      <c r="AG269" s="77">
        <f t="shared" si="451"/>
        <v>-371.28250000000003</v>
      </c>
      <c r="AH269" s="77">
        <f t="shared" si="451"/>
        <v>-371.28250000000003</v>
      </c>
      <c r="AI269" s="77">
        <f t="shared" si="451"/>
        <v>-237.16999999999996</v>
      </c>
      <c r="AJ269" s="77">
        <f t="shared" si="451"/>
        <v>-237.16999999999996</v>
      </c>
      <c r="AK269" s="77">
        <f t="shared" ref="AK269:BD269" si="452">IF(AK$136=0,0,AK130-AK359)</f>
        <v>-237.16999999999996</v>
      </c>
      <c r="AL269" s="77">
        <f t="shared" si="452"/>
        <v>-237.16999999999996</v>
      </c>
      <c r="AM269" s="77">
        <f t="shared" si="452"/>
        <v>-297.02600000000001</v>
      </c>
      <c r="AN269" s="77">
        <f t="shared" si="452"/>
        <v>-297.02600000000001</v>
      </c>
      <c r="AO269" s="77">
        <f t="shared" si="452"/>
        <v>-297.02600000000001</v>
      </c>
      <c r="AP269" s="77">
        <f t="shared" si="452"/>
        <v>-297.02600000000001</v>
      </c>
      <c r="AQ269" s="77">
        <f t="shared" si="452"/>
        <v>0</v>
      </c>
      <c r="AR269" s="77">
        <f t="shared" si="452"/>
        <v>0</v>
      </c>
      <c r="AS269" s="77">
        <f t="shared" si="452"/>
        <v>0</v>
      </c>
      <c r="AT269" s="77">
        <f t="shared" si="452"/>
        <v>0</v>
      </c>
      <c r="AU269" s="77">
        <f t="shared" si="452"/>
        <v>0</v>
      </c>
      <c r="AV269" s="77">
        <f t="shared" si="452"/>
        <v>0</v>
      </c>
      <c r="AW269" s="77">
        <f t="shared" si="452"/>
        <v>0</v>
      </c>
      <c r="AX269" s="77">
        <f t="shared" si="452"/>
        <v>0</v>
      </c>
      <c r="AY269" s="77">
        <f t="shared" si="452"/>
        <v>0</v>
      </c>
      <c r="AZ269" s="77">
        <f t="shared" si="452"/>
        <v>0</v>
      </c>
      <c r="BA269" s="77">
        <f t="shared" si="452"/>
        <v>0</v>
      </c>
      <c r="BB269" s="77">
        <f t="shared" si="452"/>
        <v>0</v>
      </c>
      <c r="BC269" s="77">
        <f t="shared" si="452"/>
        <v>0</v>
      </c>
      <c r="BD269" s="77">
        <f t="shared" si="452"/>
        <v>0</v>
      </c>
      <c r="BE269" s="251"/>
      <c r="BF269" s="163">
        <f t="shared" si="420"/>
        <v>-732.65999999999985</v>
      </c>
      <c r="BG269" s="77">
        <f t="shared" si="421"/>
        <v>-811.13999999999987</v>
      </c>
      <c r="BH269" s="77">
        <f t="shared" si="422"/>
        <v>134.75000000000023</v>
      </c>
      <c r="BI269" s="77">
        <f t="shared" si="423"/>
        <v>-777.50999999999976</v>
      </c>
      <c r="BJ269" s="77">
        <f t="shared" si="424"/>
        <v>-214.09000000000015</v>
      </c>
      <c r="BK269" s="77">
        <f t="shared" si="425"/>
        <v>1483.3300000000008</v>
      </c>
      <c r="BL269" s="77">
        <f t="shared" si="426"/>
        <v>-1485.13</v>
      </c>
      <c r="BM269" s="77">
        <f t="shared" si="427"/>
        <v>-948.67999999999984</v>
      </c>
      <c r="BN269" s="77">
        <f t="shared" si="428"/>
        <v>-1188.104</v>
      </c>
      <c r="BO269" s="77">
        <f t="shared" si="429"/>
        <v>0</v>
      </c>
      <c r="BP269" s="77">
        <f t="shared" si="430"/>
        <v>0</v>
      </c>
      <c r="BQ269" s="77">
        <f t="shared" si="431"/>
        <v>0</v>
      </c>
      <c r="BR269" s="157">
        <f t="shared" si="432"/>
        <v>-4539.2339999999986</v>
      </c>
      <c r="BS269" s="77">
        <f t="shared" si="433"/>
        <v>-1409.0499999999995</v>
      </c>
      <c r="BT269" s="77">
        <f t="shared" si="434"/>
        <v>491.73000000000093</v>
      </c>
      <c r="BU269" s="77">
        <f t="shared" si="435"/>
        <v>-3621.9139999999998</v>
      </c>
      <c r="BV269" s="77">
        <f t="shared" si="436"/>
        <v>0</v>
      </c>
      <c r="BW269" s="77">
        <f t="shared" si="437"/>
        <v>-917.3199999999988</v>
      </c>
      <c r="BX269" s="77">
        <f t="shared" si="438"/>
        <v>-3621.9139999999998</v>
      </c>
      <c r="BY269" s="77">
        <f>IF(Info!$O$3="Q1",$BS269,IF(Info!$O$3="Q2",$BS269+$BT269,IF(Info!$O$3="Q3",$BS269+$BT269+$BU269,$BR269)))</f>
        <v>-1409.0499999999995</v>
      </c>
      <c r="BZ269" s="77">
        <f>IF(Info!$O$3="Q1",$BS269,IF(Info!$O$3="Q2",$BT269,IF(Info!$O$3="Q3",$BU269,$BV269)))</f>
        <v>-1409.0499999999995</v>
      </c>
      <c r="CA269" s="48"/>
    </row>
    <row r="270" spans="1:79" ht="13.95" customHeight="1" x14ac:dyDescent="0.3">
      <c r="A270" s="248"/>
      <c r="B270" s="78" t="s">
        <v>103</v>
      </c>
      <c r="C270" s="250"/>
      <c r="D270" s="161">
        <f t="shared" si="417"/>
        <v>0</v>
      </c>
      <c r="E270" s="77">
        <f t="shared" ref="E270:AJ270" si="453">IF(E$136=0,0,E131-E360)</f>
        <v>0</v>
      </c>
      <c r="F270" s="77">
        <f t="shared" si="453"/>
        <v>0</v>
      </c>
      <c r="G270" s="77">
        <f t="shared" si="453"/>
        <v>0</v>
      </c>
      <c r="H270" s="77">
        <f t="shared" si="453"/>
        <v>0</v>
      </c>
      <c r="I270" s="77">
        <f t="shared" si="453"/>
        <v>0</v>
      </c>
      <c r="J270" s="77">
        <f t="shared" si="453"/>
        <v>0</v>
      </c>
      <c r="K270" s="77">
        <f t="shared" si="453"/>
        <v>0</v>
      </c>
      <c r="L270" s="77">
        <f t="shared" si="453"/>
        <v>0</v>
      </c>
      <c r="M270" s="77">
        <f t="shared" si="453"/>
        <v>0</v>
      </c>
      <c r="N270" s="77">
        <f t="shared" si="453"/>
        <v>0</v>
      </c>
      <c r="O270" s="77">
        <f t="shared" si="453"/>
        <v>0</v>
      </c>
      <c r="P270" s="77">
        <f t="shared" si="453"/>
        <v>0</v>
      </c>
      <c r="Q270" s="771">
        <f t="shared" si="453"/>
        <v>0</v>
      </c>
      <c r="R270" s="77">
        <f t="shared" si="453"/>
        <v>0</v>
      </c>
      <c r="S270" s="77">
        <f t="shared" si="453"/>
        <v>0</v>
      </c>
      <c r="T270" s="77">
        <f t="shared" si="453"/>
        <v>0</v>
      </c>
      <c r="U270" s="77">
        <f t="shared" si="453"/>
        <v>0</v>
      </c>
      <c r="V270" s="77">
        <f t="shared" si="453"/>
        <v>0</v>
      </c>
      <c r="W270" s="77">
        <f t="shared" si="453"/>
        <v>0</v>
      </c>
      <c r="X270" s="77">
        <f t="shared" si="453"/>
        <v>0</v>
      </c>
      <c r="Y270" s="77">
        <f t="shared" si="453"/>
        <v>0</v>
      </c>
      <c r="Z270" s="77">
        <f t="shared" si="453"/>
        <v>0</v>
      </c>
      <c r="AA270" s="77">
        <f t="shared" si="453"/>
        <v>0</v>
      </c>
      <c r="AB270" s="77">
        <f t="shared" si="453"/>
        <v>0</v>
      </c>
      <c r="AC270" s="77">
        <f t="shared" si="453"/>
        <v>0</v>
      </c>
      <c r="AD270" s="77">
        <f t="shared" si="453"/>
        <v>0</v>
      </c>
      <c r="AE270" s="77">
        <f t="shared" si="453"/>
        <v>0</v>
      </c>
      <c r="AF270" s="77">
        <f t="shared" si="453"/>
        <v>0</v>
      </c>
      <c r="AG270" s="77">
        <f t="shared" si="453"/>
        <v>0</v>
      </c>
      <c r="AH270" s="77">
        <f t="shared" si="453"/>
        <v>0</v>
      </c>
      <c r="AI270" s="77">
        <f t="shared" si="453"/>
        <v>0</v>
      </c>
      <c r="AJ270" s="77">
        <f t="shared" si="453"/>
        <v>0</v>
      </c>
      <c r="AK270" s="77">
        <f t="shared" ref="AK270:BD270" si="454">IF(AK$136=0,0,AK131-AK360)</f>
        <v>0</v>
      </c>
      <c r="AL270" s="77">
        <f t="shared" si="454"/>
        <v>0</v>
      </c>
      <c r="AM270" s="77">
        <f t="shared" si="454"/>
        <v>0</v>
      </c>
      <c r="AN270" s="77">
        <f t="shared" si="454"/>
        <v>0</v>
      </c>
      <c r="AO270" s="77">
        <f t="shared" si="454"/>
        <v>0</v>
      </c>
      <c r="AP270" s="77">
        <f t="shared" si="454"/>
        <v>0</v>
      </c>
      <c r="AQ270" s="77">
        <f t="shared" si="454"/>
        <v>0</v>
      </c>
      <c r="AR270" s="77">
        <f t="shared" si="454"/>
        <v>0</v>
      </c>
      <c r="AS270" s="77">
        <f t="shared" si="454"/>
        <v>0</v>
      </c>
      <c r="AT270" s="77">
        <f t="shared" si="454"/>
        <v>0</v>
      </c>
      <c r="AU270" s="77">
        <f t="shared" si="454"/>
        <v>0</v>
      </c>
      <c r="AV270" s="77">
        <f t="shared" si="454"/>
        <v>0</v>
      </c>
      <c r="AW270" s="77">
        <f t="shared" si="454"/>
        <v>0</v>
      </c>
      <c r="AX270" s="77">
        <f t="shared" si="454"/>
        <v>0</v>
      </c>
      <c r="AY270" s="77">
        <f t="shared" si="454"/>
        <v>0</v>
      </c>
      <c r="AZ270" s="77">
        <f t="shared" si="454"/>
        <v>0</v>
      </c>
      <c r="BA270" s="77">
        <f t="shared" si="454"/>
        <v>0</v>
      </c>
      <c r="BB270" s="77">
        <f t="shared" si="454"/>
        <v>0</v>
      </c>
      <c r="BC270" s="77">
        <f t="shared" si="454"/>
        <v>0</v>
      </c>
      <c r="BD270" s="77">
        <f t="shared" si="454"/>
        <v>0</v>
      </c>
      <c r="BE270" s="251"/>
      <c r="BF270" s="163">
        <f t="shared" si="420"/>
        <v>0</v>
      </c>
      <c r="BG270" s="77">
        <f t="shared" si="421"/>
        <v>0</v>
      </c>
      <c r="BH270" s="77">
        <f t="shared" si="422"/>
        <v>0</v>
      </c>
      <c r="BI270" s="77">
        <f t="shared" si="423"/>
        <v>0</v>
      </c>
      <c r="BJ270" s="77">
        <f t="shared" si="424"/>
        <v>0</v>
      </c>
      <c r="BK270" s="77">
        <f t="shared" si="425"/>
        <v>0</v>
      </c>
      <c r="BL270" s="77">
        <f t="shared" si="426"/>
        <v>0</v>
      </c>
      <c r="BM270" s="77">
        <f t="shared" si="427"/>
        <v>0</v>
      </c>
      <c r="BN270" s="77">
        <f t="shared" si="428"/>
        <v>0</v>
      </c>
      <c r="BO270" s="77">
        <f t="shared" si="429"/>
        <v>0</v>
      </c>
      <c r="BP270" s="77">
        <f t="shared" si="430"/>
        <v>0</v>
      </c>
      <c r="BQ270" s="77">
        <f t="shared" si="431"/>
        <v>0</v>
      </c>
      <c r="BR270" s="157">
        <f t="shared" si="432"/>
        <v>0</v>
      </c>
      <c r="BS270" s="77">
        <f t="shared" si="433"/>
        <v>0</v>
      </c>
      <c r="BT270" s="77">
        <f t="shared" si="434"/>
        <v>0</v>
      </c>
      <c r="BU270" s="77">
        <f t="shared" si="435"/>
        <v>0</v>
      </c>
      <c r="BV270" s="77">
        <f t="shared" si="436"/>
        <v>0</v>
      </c>
      <c r="BW270" s="77">
        <f t="shared" si="437"/>
        <v>0</v>
      </c>
      <c r="BX270" s="77">
        <f t="shared" si="438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ht="13.95" customHeight="1" x14ac:dyDescent="0.3">
      <c r="A271" s="248"/>
      <c r="B271" s="78" t="s">
        <v>105</v>
      </c>
      <c r="C271" s="250"/>
      <c r="D271" s="161">
        <f t="shared" si="417"/>
        <v>-5676</v>
      </c>
      <c r="E271" s="77">
        <f t="shared" ref="E271:AJ271" si="455">IF(E$136=0,0,E132-E361)</f>
        <v>-161.25</v>
      </c>
      <c r="F271" s="77">
        <f t="shared" si="455"/>
        <v>-161.25</v>
      </c>
      <c r="G271" s="77">
        <f t="shared" si="455"/>
        <v>-161.25</v>
      </c>
      <c r="H271" s="77">
        <f t="shared" si="455"/>
        <v>-161.25</v>
      </c>
      <c r="I271" s="77">
        <f t="shared" si="455"/>
        <v>-161.25</v>
      </c>
      <c r="J271" s="77">
        <f t="shared" si="455"/>
        <v>-161.25</v>
      </c>
      <c r="K271" s="77">
        <f t="shared" si="455"/>
        <v>-161.25</v>
      </c>
      <c r="L271" s="77">
        <f t="shared" si="455"/>
        <v>-161.25</v>
      </c>
      <c r="M271" s="77">
        <f t="shared" si="455"/>
        <v>-129</v>
      </c>
      <c r="N271" s="77">
        <f t="shared" si="455"/>
        <v>-129</v>
      </c>
      <c r="O271" s="77">
        <f t="shared" si="455"/>
        <v>-129</v>
      </c>
      <c r="P271" s="77">
        <f t="shared" si="455"/>
        <v>-129</v>
      </c>
      <c r="Q271" s="771">
        <f t="shared" si="455"/>
        <v>-129</v>
      </c>
      <c r="R271" s="77">
        <f t="shared" si="455"/>
        <v>-161.25</v>
      </c>
      <c r="S271" s="77">
        <f t="shared" si="455"/>
        <v>-161.25</v>
      </c>
      <c r="T271" s="77">
        <f t="shared" si="455"/>
        <v>-161.25</v>
      </c>
      <c r="U271" s="77">
        <f t="shared" si="455"/>
        <v>-161.25</v>
      </c>
      <c r="V271" s="77">
        <f t="shared" si="455"/>
        <v>-161.25</v>
      </c>
      <c r="W271" s="77">
        <f t="shared" si="455"/>
        <v>-161.25</v>
      </c>
      <c r="X271" s="77">
        <f t="shared" si="455"/>
        <v>-161.25</v>
      </c>
      <c r="Y271" s="77">
        <f t="shared" si="455"/>
        <v>-161.25</v>
      </c>
      <c r="Z271" s="77">
        <f t="shared" si="455"/>
        <v>-129</v>
      </c>
      <c r="AA271" s="77">
        <f t="shared" si="455"/>
        <v>-129</v>
      </c>
      <c r="AB271" s="77">
        <f t="shared" si="455"/>
        <v>-129</v>
      </c>
      <c r="AC271" s="77">
        <f t="shared" si="455"/>
        <v>-129</v>
      </c>
      <c r="AD271" s="77">
        <f t="shared" si="455"/>
        <v>-129</v>
      </c>
      <c r="AE271" s="77">
        <f t="shared" si="455"/>
        <v>-161.25</v>
      </c>
      <c r="AF271" s="77">
        <f t="shared" si="455"/>
        <v>-161.25</v>
      </c>
      <c r="AG271" s="77">
        <f t="shared" si="455"/>
        <v>-161.25</v>
      </c>
      <c r="AH271" s="77">
        <f t="shared" si="455"/>
        <v>-161.25</v>
      </c>
      <c r="AI271" s="77">
        <f t="shared" si="455"/>
        <v>-161.25</v>
      </c>
      <c r="AJ271" s="77">
        <f t="shared" si="455"/>
        <v>-161.25</v>
      </c>
      <c r="AK271" s="77">
        <f t="shared" ref="AK271:BD271" si="456">IF(AK$136=0,0,AK132-AK361)</f>
        <v>-161.25</v>
      </c>
      <c r="AL271" s="77">
        <f t="shared" si="456"/>
        <v>-161.25</v>
      </c>
      <c r="AM271" s="77">
        <f t="shared" si="456"/>
        <v>-129</v>
      </c>
      <c r="AN271" s="77">
        <f t="shared" si="456"/>
        <v>-129</v>
      </c>
      <c r="AO271" s="77">
        <f t="shared" si="456"/>
        <v>-129</v>
      </c>
      <c r="AP271" s="77">
        <f t="shared" si="456"/>
        <v>-129</v>
      </c>
      <c r="AQ271" s="77">
        <f t="shared" si="456"/>
        <v>0</v>
      </c>
      <c r="AR271" s="77">
        <f t="shared" si="456"/>
        <v>0</v>
      </c>
      <c r="AS271" s="77">
        <f t="shared" si="456"/>
        <v>0</v>
      </c>
      <c r="AT271" s="77">
        <f t="shared" si="456"/>
        <v>0</v>
      </c>
      <c r="AU271" s="77">
        <f t="shared" si="456"/>
        <v>0</v>
      </c>
      <c r="AV271" s="77">
        <f t="shared" si="456"/>
        <v>0</v>
      </c>
      <c r="AW271" s="77">
        <f t="shared" si="456"/>
        <v>0</v>
      </c>
      <c r="AX271" s="77">
        <f t="shared" si="456"/>
        <v>0</v>
      </c>
      <c r="AY271" s="77">
        <f t="shared" si="456"/>
        <v>0</v>
      </c>
      <c r="AZ271" s="77">
        <f t="shared" si="456"/>
        <v>0</v>
      </c>
      <c r="BA271" s="77">
        <f t="shared" si="456"/>
        <v>0</v>
      </c>
      <c r="BB271" s="77">
        <f t="shared" si="456"/>
        <v>0</v>
      </c>
      <c r="BC271" s="77">
        <f t="shared" si="456"/>
        <v>0</v>
      </c>
      <c r="BD271" s="77">
        <f t="shared" si="456"/>
        <v>0</v>
      </c>
      <c r="BE271" s="251"/>
      <c r="BF271" s="163">
        <f t="shared" si="420"/>
        <v>-645</v>
      </c>
      <c r="BG271" s="77">
        <f t="shared" si="421"/>
        <v>-645</v>
      </c>
      <c r="BH271" s="77">
        <f t="shared" si="422"/>
        <v>-645</v>
      </c>
      <c r="BI271" s="77">
        <f t="shared" si="423"/>
        <v>-645</v>
      </c>
      <c r="BJ271" s="77">
        <f t="shared" si="424"/>
        <v>-645</v>
      </c>
      <c r="BK271" s="77">
        <f t="shared" si="425"/>
        <v>-645</v>
      </c>
      <c r="BL271" s="77">
        <f t="shared" si="426"/>
        <v>-645</v>
      </c>
      <c r="BM271" s="77">
        <f t="shared" si="427"/>
        <v>-645</v>
      </c>
      <c r="BN271" s="77">
        <f t="shared" si="428"/>
        <v>-516</v>
      </c>
      <c r="BO271" s="77">
        <f t="shared" si="429"/>
        <v>0</v>
      </c>
      <c r="BP271" s="77">
        <f t="shared" si="430"/>
        <v>0</v>
      </c>
      <c r="BQ271" s="77">
        <f t="shared" si="431"/>
        <v>0</v>
      </c>
      <c r="BR271" s="157">
        <f t="shared" si="432"/>
        <v>-5676</v>
      </c>
      <c r="BS271" s="77">
        <f t="shared" si="433"/>
        <v>-1935</v>
      </c>
      <c r="BT271" s="77">
        <f t="shared" si="434"/>
        <v>-1935</v>
      </c>
      <c r="BU271" s="77">
        <f t="shared" si="435"/>
        <v>-1806</v>
      </c>
      <c r="BV271" s="77">
        <f t="shared" si="436"/>
        <v>0</v>
      </c>
      <c r="BW271" s="77">
        <f t="shared" si="437"/>
        <v>-3870</v>
      </c>
      <c r="BX271" s="77">
        <f t="shared" si="438"/>
        <v>-1806</v>
      </c>
      <c r="BY271" s="77">
        <f>IF(Info!$O$3="Q1",$BS271,IF(Info!$O$3="Q2",$BS271+$BT271,IF(Info!$O$3="Q3",$BS271+$BT271+$BU271,$BR271)))</f>
        <v>-1935</v>
      </c>
      <c r="BZ271" s="77">
        <f>IF(Info!$O$3="Q1",$BS271,IF(Info!$O$3="Q2",$BT271,IF(Info!$O$3="Q3",$BU271,$BV271)))</f>
        <v>-1935</v>
      </c>
      <c r="CA271" s="48"/>
    </row>
    <row r="272" spans="1:79" ht="13.95" customHeight="1" x14ac:dyDescent="0.3">
      <c r="A272" s="259"/>
      <c r="B272" s="160" t="s">
        <v>376</v>
      </c>
      <c r="C272" s="161">
        <f>D133-SUM(E362:N362)</f>
        <v>97259.861999999965</v>
      </c>
      <c r="D272" s="161">
        <f t="shared" si="417"/>
        <v>8128.9339999999993</v>
      </c>
      <c r="E272" s="77">
        <f t="shared" ref="E272:AJ272" si="457">IF(E$136=0,0,E133-E362)</f>
        <v>286.28999999999996</v>
      </c>
      <c r="F272" s="77">
        <f t="shared" si="457"/>
        <v>286.28999999999996</v>
      </c>
      <c r="G272" s="77">
        <f t="shared" si="457"/>
        <v>286.28999999999996</v>
      </c>
      <c r="H272" s="77">
        <f t="shared" si="457"/>
        <v>286.28999999999996</v>
      </c>
      <c r="I272" s="77">
        <f t="shared" si="457"/>
        <v>597.53750000000036</v>
      </c>
      <c r="J272" s="77">
        <f t="shared" si="457"/>
        <v>597.53750000000036</v>
      </c>
      <c r="K272" s="77">
        <f t="shared" si="457"/>
        <v>597.53750000000036</v>
      </c>
      <c r="L272" s="77">
        <f t="shared" si="457"/>
        <v>597.53750000000036</v>
      </c>
      <c r="M272" s="77">
        <f t="shared" si="457"/>
        <v>372.67399999999952</v>
      </c>
      <c r="N272" s="77">
        <f t="shared" si="457"/>
        <v>372.67399999999952</v>
      </c>
      <c r="O272" s="77">
        <f t="shared" si="457"/>
        <v>372.67399999999952</v>
      </c>
      <c r="P272" s="77">
        <f t="shared" si="457"/>
        <v>372.67399999999952</v>
      </c>
      <c r="Q272" s="771">
        <f t="shared" si="457"/>
        <v>372.67399999999952</v>
      </c>
      <c r="R272" s="77">
        <f t="shared" si="457"/>
        <v>187.19500000000016</v>
      </c>
      <c r="S272" s="77">
        <f t="shared" si="457"/>
        <v>187.19500000000016</v>
      </c>
      <c r="T272" s="77">
        <f t="shared" si="457"/>
        <v>187.19500000000016</v>
      </c>
      <c r="U272" s="77">
        <f t="shared" si="457"/>
        <v>187.19500000000016</v>
      </c>
      <c r="V272" s="77">
        <f t="shared" si="457"/>
        <v>831.83249999999998</v>
      </c>
      <c r="W272" s="77">
        <f t="shared" si="457"/>
        <v>831.83249999999998</v>
      </c>
      <c r="X272" s="77">
        <f t="shared" si="457"/>
        <v>831.83249999999998</v>
      </c>
      <c r="Y272" s="77">
        <f t="shared" si="457"/>
        <v>831.83249999999998</v>
      </c>
      <c r="Z272" s="77">
        <f t="shared" si="457"/>
        <v>540.99599999999919</v>
      </c>
      <c r="AA272" s="77">
        <f t="shared" si="457"/>
        <v>540.99599999999919</v>
      </c>
      <c r="AB272" s="77">
        <f t="shared" si="457"/>
        <v>540.99599999999919</v>
      </c>
      <c r="AC272" s="77">
        <f t="shared" si="457"/>
        <v>540.99599999999919</v>
      </c>
      <c r="AD272" s="77">
        <f t="shared" si="457"/>
        <v>540.99599999999919</v>
      </c>
      <c r="AE272" s="77">
        <f t="shared" si="457"/>
        <v>-579.39250000000038</v>
      </c>
      <c r="AF272" s="77">
        <f t="shared" si="457"/>
        <v>-579.39250000000038</v>
      </c>
      <c r="AG272" s="77">
        <f t="shared" si="457"/>
        <v>-579.39250000000038</v>
      </c>
      <c r="AH272" s="77">
        <f t="shared" si="457"/>
        <v>-579.39250000000038</v>
      </c>
      <c r="AI272" s="77">
        <f t="shared" si="457"/>
        <v>30.197500000000218</v>
      </c>
      <c r="AJ272" s="77">
        <f t="shared" si="457"/>
        <v>30.197500000000218</v>
      </c>
      <c r="AK272" s="77">
        <f t="shared" ref="AK272:BD272" si="458">IF(AK$136=0,0,AK133-AK362)</f>
        <v>30.197500000000218</v>
      </c>
      <c r="AL272" s="77">
        <f t="shared" si="458"/>
        <v>30.197500000000218</v>
      </c>
      <c r="AM272" s="77">
        <f t="shared" si="458"/>
        <v>-463.51399999999967</v>
      </c>
      <c r="AN272" s="77">
        <f t="shared" si="458"/>
        <v>-463.51399999999967</v>
      </c>
      <c r="AO272" s="77">
        <f t="shared" si="458"/>
        <v>-463.51399999999967</v>
      </c>
      <c r="AP272" s="77">
        <f t="shared" si="458"/>
        <v>-463.51399999999967</v>
      </c>
      <c r="AQ272" s="77">
        <f t="shared" si="458"/>
        <v>0</v>
      </c>
      <c r="AR272" s="77">
        <f t="shared" si="458"/>
        <v>0</v>
      </c>
      <c r="AS272" s="77">
        <f t="shared" si="458"/>
        <v>0</v>
      </c>
      <c r="AT272" s="77">
        <f t="shared" si="458"/>
        <v>0</v>
      </c>
      <c r="AU272" s="77">
        <f t="shared" si="458"/>
        <v>0</v>
      </c>
      <c r="AV272" s="77">
        <f t="shared" si="458"/>
        <v>0</v>
      </c>
      <c r="AW272" s="77">
        <f t="shared" si="458"/>
        <v>0</v>
      </c>
      <c r="AX272" s="77">
        <f t="shared" si="458"/>
        <v>0</v>
      </c>
      <c r="AY272" s="77">
        <f t="shared" si="458"/>
        <v>0</v>
      </c>
      <c r="AZ272" s="77">
        <f t="shared" si="458"/>
        <v>0</v>
      </c>
      <c r="BA272" s="77">
        <f t="shared" si="458"/>
        <v>0</v>
      </c>
      <c r="BB272" s="77">
        <f t="shared" si="458"/>
        <v>0</v>
      </c>
      <c r="BC272" s="77">
        <f t="shared" si="458"/>
        <v>0</v>
      </c>
      <c r="BD272" s="77">
        <f t="shared" si="458"/>
        <v>0</v>
      </c>
      <c r="BE272" s="251"/>
      <c r="BF272" s="162">
        <f t="shared" si="420"/>
        <v>1145.1599999999999</v>
      </c>
      <c r="BG272" s="157">
        <f t="shared" si="421"/>
        <v>2390.1500000000015</v>
      </c>
      <c r="BH272" s="157">
        <f t="shared" si="422"/>
        <v>1863.3699999999976</v>
      </c>
      <c r="BI272" s="157">
        <f t="shared" si="423"/>
        <v>748.78000000000065</v>
      </c>
      <c r="BJ272" s="157">
        <f t="shared" si="424"/>
        <v>3327.33</v>
      </c>
      <c r="BK272" s="157">
        <f t="shared" si="425"/>
        <v>2704.9799999999959</v>
      </c>
      <c r="BL272" s="157">
        <f t="shared" si="426"/>
        <v>-2317.5700000000015</v>
      </c>
      <c r="BM272" s="157">
        <f t="shared" si="427"/>
        <v>120.79000000000087</v>
      </c>
      <c r="BN272" s="157">
        <f t="shared" si="428"/>
        <v>-1854.0559999999987</v>
      </c>
      <c r="BO272" s="157">
        <f t="shared" si="429"/>
        <v>0</v>
      </c>
      <c r="BP272" s="157">
        <f t="shared" si="430"/>
        <v>0</v>
      </c>
      <c r="BQ272" s="157">
        <f t="shared" si="431"/>
        <v>0</v>
      </c>
      <c r="BR272" s="157">
        <f t="shared" si="432"/>
        <v>8128.9339999999956</v>
      </c>
      <c r="BS272" s="157">
        <f t="shared" si="433"/>
        <v>5398.6799999999985</v>
      </c>
      <c r="BT272" s="157">
        <f t="shared" si="434"/>
        <v>6781.0899999999965</v>
      </c>
      <c r="BU272" s="157">
        <f t="shared" si="435"/>
        <v>-4050.8359999999993</v>
      </c>
      <c r="BV272" s="157">
        <f t="shared" si="436"/>
        <v>0</v>
      </c>
      <c r="BW272" s="157">
        <f t="shared" si="437"/>
        <v>12179.769999999995</v>
      </c>
      <c r="BX272" s="157">
        <f t="shared" si="438"/>
        <v>-4050.8359999999993</v>
      </c>
      <c r="BY272" s="157">
        <f>IF(Info!$O$3="Q1",$BS272,IF(Info!$O$3="Q2",$BS272+$BT272,IF(Info!$O$3="Q3",$BS272+$BT272+$BU272,$BR272)))</f>
        <v>5398.6799999999985</v>
      </c>
      <c r="BZ272" s="157">
        <f>IF(Info!$O$3="Q1",$BS272,IF(Info!$O$3="Q2",$BT272,IF(Info!$O$3="Q3",$BU272,$BV272)))</f>
        <v>5398.6799999999985</v>
      </c>
      <c r="CA272" s="48"/>
    </row>
    <row r="273" spans="1:79" ht="13.95" customHeight="1" x14ac:dyDescent="0.3">
      <c r="A273" s="259"/>
      <c r="B273" s="160" t="s">
        <v>377</v>
      </c>
      <c r="C273" s="250"/>
      <c r="D273" s="161">
        <f t="shared" si="417"/>
        <v>-3993.1216923076872</v>
      </c>
      <c r="E273" s="77">
        <f t="shared" ref="E273:AJ273" si="459">IF(E$136=0,0,E134-E363)</f>
        <v>468.29490384615383</v>
      </c>
      <c r="F273" s="77">
        <f t="shared" si="459"/>
        <v>781.79157051281982</v>
      </c>
      <c r="G273" s="77">
        <f t="shared" si="459"/>
        <v>1155.4315705128211</v>
      </c>
      <c r="H273" s="77">
        <f t="shared" si="459"/>
        <v>396.11157051281771</v>
      </c>
      <c r="I273" s="77">
        <f t="shared" si="459"/>
        <v>1478.7482371794886</v>
      </c>
      <c r="J273" s="77">
        <f t="shared" si="459"/>
        <v>1334.4482371794884</v>
      </c>
      <c r="K273" s="77">
        <f t="shared" si="459"/>
        <v>1087.846570512821</v>
      </c>
      <c r="L273" s="77">
        <f t="shared" si="459"/>
        <v>1499.1882371794873</v>
      </c>
      <c r="M273" s="77">
        <f t="shared" si="459"/>
        <v>-775.35751282051206</v>
      </c>
      <c r="N273" s="77">
        <f t="shared" si="459"/>
        <v>710.30248717948689</v>
      </c>
      <c r="O273" s="77">
        <f t="shared" si="459"/>
        <v>-72.690846153846906</v>
      </c>
      <c r="P273" s="77">
        <f t="shared" si="459"/>
        <v>289.50915384615291</v>
      </c>
      <c r="Q273" s="771">
        <f t="shared" si="459"/>
        <v>744.75915384615291</v>
      </c>
      <c r="R273" s="77">
        <f t="shared" si="459"/>
        <v>-2336.9670833333312</v>
      </c>
      <c r="S273" s="77">
        <f t="shared" si="459"/>
        <v>-601.20708333333278</v>
      </c>
      <c r="T273" s="77">
        <f t="shared" si="459"/>
        <v>-379.67708333333212</v>
      </c>
      <c r="U273" s="77">
        <f t="shared" si="459"/>
        <v>-355.08541666666679</v>
      </c>
      <c r="V273" s="77">
        <f t="shared" si="459"/>
        <v>677.79708333333292</v>
      </c>
      <c r="W273" s="77">
        <f t="shared" si="459"/>
        <v>-2159.0729166666642</v>
      </c>
      <c r="X273" s="77">
        <f t="shared" si="459"/>
        <v>336.72708333333321</v>
      </c>
      <c r="Y273" s="77">
        <f t="shared" si="459"/>
        <v>374.39541666666628</v>
      </c>
      <c r="Z273" s="77">
        <f t="shared" si="459"/>
        <v>348.45823076923079</v>
      </c>
      <c r="AA273" s="77">
        <f t="shared" si="459"/>
        <v>1010.4548974358968</v>
      </c>
      <c r="AB273" s="77">
        <f t="shared" si="459"/>
        <v>-2325.5451025640996</v>
      </c>
      <c r="AC273" s="77">
        <f t="shared" si="459"/>
        <v>825.24656410256375</v>
      </c>
      <c r="AD273" s="77">
        <f t="shared" si="459"/>
        <v>1253.1982307692306</v>
      </c>
      <c r="AE273" s="77">
        <f t="shared" si="459"/>
        <v>-4434.6556730769225</v>
      </c>
      <c r="AF273" s="77">
        <f t="shared" si="459"/>
        <v>-616.38567307692392</v>
      </c>
      <c r="AG273" s="77">
        <f t="shared" si="459"/>
        <v>-2376.2523397435925</v>
      </c>
      <c r="AH273" s="77">
        <f t="shared" si="459"/>
        <v>-527.32900641025662</v>
      </c>
      <c r="AI273" s="77">
        <f t="shared" si="459"/>
        <v>620.12048076923111</v>
      </c>
      <c r="AJ273" s="77">
        <f t="shared" si="459"/>
        <v>146.31881410256392</v>
      </c>
      <c r="AK273" s="77">
        <f t="shared" ref="AK273:BD273" si="460">IF(AK$136=0,0,AK134-AK363)</f>
        <v>-75.99618589743568</v>
      </c>
      <c r="AL273" s="77">
        <f t="shared" si="460"/>
        <v>661.51714743589764</v>
      </c>
      <c r="AM273" s="77">
        <f t="shared" si="460"/>
        <v>-1619.7884358974334</v>
      </c>
      <c r="AN273" s="77">
        <f t="shared" si="460"/>
        <v>-266.02010256410267</v>
      </c>
      <c r="AO273" s="77">
        <f t="shared" si="460"/>
        <v>-333.56843589743585</v>
      </c>
      <c r="AP273" s="77">
        <f t="shared" si="460"/>
        <v>-938.18843589743574</v>
      </c>
      <c r="AQ273" s="77">
        <f t="shared" si="460"/>
        <v>0</v>
      </c>
      <c r="AR273" s="77">
        <f t="shared" si="460"/>
        <v>0</v>
      </c>
      <c r="AS273" s="77">
        <f t="shared" si="460"/>
        <v>0</v>
      </c>
      <c r="AT273" s="77">
        <f t="shared" si="460"/>
        <v>0</v>
      </c>
      <c r="AU273" s="77">
        <f t="shared" si="460"/>
        <v>0</v>
      </c>
      <c r="AV273" s="77">
        <f t="shared" si="460"/>
        <v>0</v>
      </c>
      <c r="AW273" s="77">
        <f t="shared" si="460"/>
        <v>0</v>
      </c>
      <c r="AX273" s="77">
        <f t="shared" si="460"/>
        <v>0</v>
      </c>
      <c r="AY273" s="77">
        <f t="shared" si="460"/>
        <v>0</v>
      </c>
      <c r="AZ273" s="77">
        <f t="shared" si="460"/>
        <v>0</v>
      </c>
      <c r="BA273" s="77">
        <f t="shared" si="460"/>
        <v>0</v>
      </c>
      <c r="BB273" s="77">
        <f t="shared" si="460"/>
        <v>0</v>
      </c>
      <c r="BC273" s="77">
        <f t="shared" si="460"/>
        <v>0</v>
      </c>
      <c r="BD273" s="77">
        <f t="shared" si="460"/>
        <v>0</v>
      </c>
      <c r="BE273" s="251"/>
      <c r="BF273" s="162">
        <f t="shared" si="420"/>
        <v>2801.6296153846124</v>
      </c>
      <c r="BG273" s="157">
        <f t="shared" si="421"/>
        <v>5400.2312820512852</v>
      </c>
      <c r="BH273" s="157">
        <f t="shared" si="422"/>
        <v>896.52243589743375</v>
      </c>
      <c r="BI273" s="157">
        <f t="shared" si="423"/>
        <v>-3672.9366666666629</v>
      </c>
      <c r="BJ273" s="157">
        <f t="shared" si="424"/>
        <v>-770.15333333333183</v>
      </c>
      <c r="BK273" s="157">
        <f t="shared" si="425"/>
        <v>1111.8128205128223</v>
      </c>
      <c r="BL273" s="157">
        <f t="shared" si="426"/>
        <v>-7954.6226923076956</v>
      </c>
      <c r="BM273" s="157">
        <f t="shared" si="427"/>
        <v>1351.960256410257</v>
      </c>
      <c r="BN273" s="157">
        <f t="shared" si="428"/>
        <v>-3157.5654102564076</v>
      </c>
      <c r="BO273" s="157">
        <f t="shared" si="429"/>
        <v>0</v>
      </c>
      <c r="BP273" s="157">
        <f t="shared" si="430"/>
        <v>0</v>
      </c>
      <c r="BQ273" s="157">
        <f t="shared" si="431"/>
        <v>0</v>
      </c>
      <c r="BR273" s="157">
        <f t="shared" si="432"/>
        <v>-3993.1216923076872</v>
      </c>
      <c r="BS273" s="157">
        <f t="shared" si="433"/>
        <v>9098.3833333333314</v>
      </c>
      <c r="BT273" s="157">
        <f t="shared" si="434"/>
        <v>-3331.2771794871724</v>
      </c>
      <c r="BU273" s="157">
        <f t="shared" si="435"/>
        <v>-9760.2278461538463</v>
      </c>
      <c r="BV273" s="157">
        <f t="shared" si="436"/>
        <v>0</v>
      </c>
      <c r="BW273" s="157">
        <f t="shared" si="437"/>
        <v>5767.106153846159</v>
      </c>
      <c r="BX273" s="157">
        <f t="shared" si="438"/>
        <v>-9760.2278461538463</v>
      </c>
      <c r="BY273" s="157">
        <f>IF(Info!$O$3="Q1",$BS273,IF(Info!$O$3="Q2",$BS273+$BT273,IF(Info!$O$3="Q3",$BS273+$BT273+$BU273,$BR273)))</f>
        <v>9098.3833333333314</v>
      </c>
      <c r="BZ273" s="157">
        <f>IF(Info!$O$3="Q1",$BS273,IF(Info!$O$3="Q2",$BT273,IF(Info!$O$3="Q3",$BU273,$BV273)))</f>
        <v>9098.3833333333314</v>
      </c>
      <c r="CA273" s="48"/>
    </row>
    <row r="274" spans="1:79" ht="13.95" customHeight="1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781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ht="13.95" customHeight="1" x14ac:dyDescent="0.3">
      <c r="A275" s="248"/>
      <c r="B275" s="207" t="s">
        <v>393</v>
      </c>
      <c r="C275" s="728"/>
      <c r="D275" s="210">
        <f>SUM(E275:BD275)</f>
        <v>-44370.678307692324</v>
      </c>
      <c r="E275" s="261">
        <f t="shared" ref="E275:AJ275" si="461">IF(E$136=0,0,E136-E365)</f>
        <v>2117.2884294871801</v>
      </c>
      <c r="F275" s="261">
        <f t="shared" si="461"/>
        <v>-2386.5415705128198</v>
      </c>
      <c r="G275" s="261">
        <f t="shared" si="461"/>
        <v>-754.01490384615408</v>
      </c>
      <c r="H275" s="261">
        <f t="shared" si="461"/>
        <v>-1296.7782371794838</v>
      </c>
      <c r="I275" s="261">
        <f t="shared" si="461"/>
        <v>-1790.9149038461564</v>
      </c>
      <c r="J275" s="261">
        <f t="shared" si="461"/>
        <v>-851.94823717948839</v>
      </c>
      <c r="K275" s="261">
        <f t="shared" si="461"/>
        <v>-2181.3632371794884</v>
      </c>
      <c r="L275" s="261">
        <f t="shared" si="461"/>
        <v>-2315.5799038461537</v>
      </c>
      <c r="M275" s="261">
        <f t="shared" si="461"/>
        <v>-820.39248717948794</v>
      </c>
      <c r="N275" s="261">
        <f t="shared" si="461"/>
        <v>31.030846153847051</v>
      </c>
      <c r="O275" s="261">
        <f t="shared" si="461"/>
        <v>-2180.6591538461535</v>
      </c>
      <c r="P275" s="261">
        <f t="shared" si="461"/>
        <v>-2524.2258205128192</v>
      </c>
      <c r="Q275" s="782">
        <f t="shared" si="461"/>
        <v>-2497.925820512819</v>
      </c>
      <c r="R275" s="261">
        <f t="shared" si="461"/>
        <v>1049.0754166666648</v>
      </c>
      <c r="S275" s="261">
        <f t="shared" si="461"/>
        <v>-1388.5845833333342</v>
      </c>
      <c r="T275" s="261">
        <f t="shared" si="461"/>
        <v>-574.13125000000127</v>
      </c>
      <c r="U275" s="261">
        <f t="shared" si="461"/>
        <v>-1673.6395833333336</v>
      </c>
      <c r="V275" s="261">
        <f t="shared" si="461"/>
        <v>-3183.630416666666</v>
      </c>
      <c r="W275" s="261">
        <f t="shared" si="461"/>
        <v>1569.4895833333303</v>
      </c>
      <c r="X275" s="261">
        <f t="shared" si="461"/>
        <v>-786.06041666666624</v>
      </c>
      <c r="Y275" s="261">
        <f t="shared" si="461"/>
        <v>-1824.05375</v>
      </c>
      <c r="Z275" s="261">
        <f t="shared" si="461"/>
        <v>-1539.1832307692312</v>
      </c>
      <c r="AA275" s="261">
        <f t="shared" si="461"/>
        <v>-1638.7882307692298</v>
      </c>
      <c r="AB275" s="261">
        <f t="shared" si="461"/>
        <v>830.87010256409849</v>
      </c>
      <c r="AC275" s="261">
        <f t="shared" si="461"/>
        <v>-737.34656410256412</v>
      </c>
      <c r="AD275" s="261">
        <f t="shared" si="461"/>
        <v>-3270.6565641025645</v>
      </c>
      <c r="AE275" s="261">
        <f t="shared" si="461"/>
        <v>1733.1640064102558</v>
      </c>
      <c r="AF275" s="261">
        <f t="shared" si="461"/>
        <v>-1279.4476602564082</v>
      </c>
      <c r="AG275" s="261">
        <f t="shared" si="461"/>
        <v>-1314.9976602564084</v>
      </c>
      <c r="AH275" s="261">
        <f t="shared" si="461"/>
        <v>-1871.2293269230759</v>
      </c>
      <c r="AI275" s="261">
        <f t="shared" si="461"/>
        <v>-1755.2538141025643</v>
      </c>
      <c r="AJ275" s="261">
        <f t="shared" si="461"/>
        <v>-1468.6354807692305</v>
      </c>
      <c r="AK275" s="261">
        <f t="shared" ref="AK275:BD275" si="462">IF(AK$136=0,0,AK136-AK365)</f>
        <v>-2832.8204807692309</v>
      </c>
      <c r="AL275" s="261">
        <f t="shared" si="462"/>
        <v>-1699.5588141025646</v>
      </c>
      <c r="AM275" s="261">
        <f t="shared" si="462"/>
        <v>-878.42823076923378</v>
      </c>
      <c r="AN275" s="261">
        <f t="shared" si="462"/>
        <v>-959.64656410256521</v>
      </c>
      <c r="AO275" s="261">
        <f t="shared" si="462"/>
        <v>-690.14823076923039</v>
      </c>
      <c r="AP275" s="261">
        <f t="shared" si="462"/>
        <v>-735.01156410256408</v>
      </c>
      <c r="AQ275" s="261">
        <f t="shared" si="462"/>
        <v>0</v>
      </c>
      <c r="AR275" s="261">
        <f t="shared" si="462"/>
        <v>0</v>
      </c>
      <c r="AS275" s="261">
        <f t="shared" si="462"/>
        <v>0</v>
      </c>
      <c r="AT275" s="261">
        <f t="shared" si="462"/>
        <v>0</v>
      </c>
      <c r="AU275" s="261">
        <f t="shared" si="462"/>
        <v>0</v>
      </c>
      <c r="AV275" s="261">
        <f t="shared" si="462"/>
        <v>0</v>
      </c>
      <c r="AW275" s="261">
        <f t="shared" si="462"/>
        <v>0</v>
      </c>
      <c r="AX275" s="261">
        <f t="shared" si="462"/>
        <v>0</v>
      </c>
      <c r="AY275" s="261">
        <f t="shared" si="462"/>
        <v>0</v>
      </c>
      <c r="AZ275" s="261">
        <f t="shared" si="462"/>
        <v>0</v>
      </c>
      <c r="BA275" s="261">
        <f t="shared" si="462"/>
        <v>0</v>
      </c>
      <c r="BB275" s="261">
        <f t="shared" si="462"/>
        <v>0</v>
      </c>
      <c r="BC275" s="261">
        <f t="shared" si="462"/>
        <v>0</v>
      </c>
      <c r="BD275" s="261">
        <f t="shared" si="462"/>
        <v>0</v>
      </c>
      <c r="BE275" s="251"/>
      <c r="BF275" s="162">
        <f>SUM(E275:H275)</f>
        <v>-2320.0462820512776</v>
      </c>
      <c r="BG275" s="157">
        <f>SUM(I275:L275)</f>
        <v>-7139.8062820512869</v>
      </c>
      <c r="BH275" s="157">
        <f>SUM(M275:Q275)</f>
        <v>-7992.1724358974325</v>
      </c>
      <c r="BI275" s="157">
        <f>SUM(R275:U275)</f>
        <v>-2587.2800000000043</v>
      </c>
      <c r="BJ275" s="157">
        <f>SUM(V275:Y275)</f>
        <v>-4224.2550000000019</v>
      </c>
      <c r="BK275" s="157">
        <f>SUM(Z275:AD275)</f>
        <v>-6355.1044871794911</v>
      </c>
      <c r="BL275" s="157">
        <f>SUM(AE275:AH275)</f>
        <v>-2732.5106410256367</v>
      </c>
      <c r="BM275" s="157">
        <f>SUM(AI275:AL275)</f>
        <v>-7756.2685897435904</v>
      </c>
      <c r="BN275" s="157">
        <f>SUM(AM275:AQ275)</f>
        <v>-3263.2345897435935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-44370.678307692309</v>
      </c>
      <c r="BS275" s="157">
        <f>SUM(BF275:BH275)</f>
        <v>-17452.024999999998</v>
      </c>
      <c r="BT275" s="157">
        <f>SUM(BI275:BK275)</f>
        <v>-13166.639487179498</v>
      </c>
      <c r="BU275" s="157">
        <f>SUM(BL275:BN275)</f>
        <v>-13752.013820512821</v>
      </c>
      <c r="BV275" s="157">
        <f>SUM(BO275:BQ275)</f>
        <v>0</v>
      </c>
      <c r="BW275" s="157">
        <f>SUM(BF275:BK275)</f>
        <v>-30618.664487179492</v>
      </c>
      <c r="BX275" s="157">
        <f>SUM(BL275:BQ275)</f>
        <v>-13752.013820512821</v>
      </c>
      <c r="BY275" s="157">
        <f>IF(Info!$O$3="Q1",$BS275,IF(Info!$O$3="Q2",$BS275+$BT275,IF(Info!$O$3="Q3",$BS275+$BT275+$BU275,$BR275)))</f>
        <v>-17452.024999999998</v>
      </c>
      <c r="BZ275" s="157">
        <f>IF(Info!$O$3="Q1",$BS275,IF(Info!$O$3="Q2",$BT275,IF(Info!$O$3="Q3",$BU275,$BV275)))</f>
        <v>-17452.024999999998</v>
      </c>
      <c r="CA275" s="48"/>
    </row>
    <row r="276" spans="1:79" ht="13.95" customHeight="1" x14ac:dyDescent="0.3">
      <c r="A276" s="248"/>
      <c r="B276" s="160" t="s">
        <v>394</v>
      </c>
      <c r="C276" s="250"/>
      <c r="D276" s="262"/>
      <c r="E276" s="77">
        <f>E275</f>
        <v>2117.2884294871801</v>
      </c>
      <c r="F276" s="77">
        <f t="shared" ref="F276:AK276" si="463">E276+F275</f>
        <v>-269.25314102563971</v>
      </c>
      <c r="G276" s="77">
        <f t="shared" si="463"/>
        <v>-1023.2680448717938</v>
      </c>
      <c r="H276" s="77">
        <f t="shared" si="463"/>
        <v>-2320.0462820512776</v>
      </c>
      <c r="I276" s="77">
        <f t="shared" si="463"/>
        <v>-4110.961185897434</v>
      </c>
      <c r="J276" s="77">
        <f t="shared" si="463"/>
        <v>-4962.9094230769224</v>
      </c>
      <c r="K276" s="77">
        <f t="shared" si="463"/>
        <v>-7144.2726602564107</v>
      </c>
      <c r="L276" s="77">
        <f t="shared" si="463"/>
        <v>-9459.8525641025644</v>
      </c>
      <c r="M276" s="77">
        <f t="shared" si="463"/>
        <v>-10280.245051282052</v>
      </c>
      <c r="N276" s="77">
        <f t="shared" si="463"/>
        <v>-10249.214205128206</v>
      </c>
      <c r="O276" s="77">
        <f t="shared" si="463"/>
        <v>-12429.873358974361</v>
      </c>
      <c r="P276" s="77">
        <f t="shared" si="463"/>
        <v>-14954.099179487181</v>
      </c>
      <c r="Q276" s="771">
        <f t="shared" si="463"/>
        <v>-17452.025000000001</v>
      </c>
      <c r="R276" s="77">
        <f t="shared" si="463"/>
        <v>-16402.949583333335</v>
      </c>
      <c r="S276" s="77">
        <f t="shared" si="463"/>
        <v>-17791.534166666668</v>
      </c>
      <c r="T276" s="77">
        <f t="shared" si="463"/>
        <v>-18365.66541666667</v>
      </c>
      <c r="U276" s="77">
        <f t="shared" si="463"/>
        <v>-20039.305000000004</v>
      </c>
      <c r="V276" s="77">
        <f t="shared" si="463"/>
        <v>-23222.935416666671</v>
      </c>
      <c r="W276" s="77">
        <f t="shared" si="463"/>
        <v>-21653.445833333339</v>
      </c>
      <c r="X276" s="77">
        <f t="shared" si="463"/>
        <v>-22439.506250000006</v>
      </c>
      <c r="Y276" s="77">
        <f t="shared" si="463"/>
        <v>-24263.560000000005</v>
      </c>
      <c r="Z276" s="77">
        <f t="shared" si="463"/>
        <v>-25802.743230769236</v>
      </c>
      <c r="AA276" s="77">
        <f t="shared" si="463"/>
        <v>-27441.531461538467</v>
      </c>
      <c r="AB276" s="77">
        <f t="shared" si="463"/>
        <v>-26610.661358974368</v>
      </c>
      <c r="AC276" s="77">
        <f t="shared" si="463"/>
        <v>-27348.007923076933</v>
      </c>
      <c r="AD276" s="77">
        <f t="shared" si="463"/>
        <v>-30618.6644871795</v>
      </c>
      <c r="AE276" s="77">
        <f t="shared" si="463"/>
        <v>-28885.500480769246</v>
      </c>
      <c r="AF276" s="77">
        <f t="shared" si="463"/>
        <v>-30164.948141025656</v>
      </c>
      <c r="AG276" s="77">
        <f t="shared" si="463"/>
        <v>-31479.945801282065</v>
      </c>
      <c r="AH276" s="77">
        <f t="shared" si="463"/>
        <v>-33351.175128205141</v>
      </c>
      <c r="AI276" s="77">
        <f t="shared" si="463"/>
        <v>-35106.428942307706</v>
      </c>
      <c r="AJ276" s="77">
        <f t="shared" si="463"/>
        <v>-36575.064423076939</v>
      </c>
      <c r="AK276" s="77">
        <f t="shared" si="463"/>
        <v>-39407.88490384617</v>
      </c>
      <c r="AL276" s="77">
        <f t="shared" ref="AL276:BQ276" si="464">AK276+AL275</f>
        <v>-41107.443717948736</v>
      </c>
      <c r="AM276" s="77">
        <f t="shared" si="464"/>
        <v>-41985.87194871797</v>
      </c>
      <c r="AN276" s="77">
        <f t="shared" si="464"/>
        <v>-42945.518512820534</v>
      </c>
      <c r="AO276" s="77">
        <f t="shared" si="464"/>
        <v>-43635.666743589762</v>
      </c>
      <c r="AP276" s="77">
        <f t="shared" si="464"/>
        <v>-44370.678307692324</v>
      </c>
      <c r="AQ276" s="77">
        <f t="shared" si="464"/>
        <v>-44370.678307692324</v>
      </c>
      <c r="AR276" s="77">
        <f t="shared" si="464"/>
        <v>-44370.678307692324</v>
      </c>
      <c r="AS276" s="77">
        <f t="shared" si="464"/>
        <v>-44370.678307692324</v>
      </c>
      <c r="AT276" s="77">
        <f t="shared" si="464"/>
        <v>-44370.678307692324</v>
      </c>
      <c r="AU276" s="77">
        <f t="shared" si="464"/>
        <v>-44370.678307692324</v>
      </c>
      <c r="AV276" s="77">
        <f t="shared" si="464"/>
        <v>-44370.678307692324</v>
      </c>
      <c r="AW276" s="77">
        <f t="shared" si="464"/>
        <v>-44370.678307692324</v>
      </c>
      <c r="AX276" s="77">
        <f t="shared" si="464"/>
        <v>-44370.678307692324</v>
      </c>
      <c r="AY276" s="77">
        <f t="shared" si="464"/>
        <v>-44370.678307692324</v>
      </c>
      <c r="AZ276" s="77">
        <f t="shared" si="464"/>
        <v>-44370.678307692324</v>
      </c>
      <c r="BA276" s="77">
        <f t="shared" si="464"/>
        <v>-44370.678307692324</v>
      </c>
      <c r="BB276" s="77">
        <f t="shared" si="464"/>
        <v>-44370.678307692324</v>
      </c>
      <c r="BC276" s="77">
        <f t="shared" si="464"/>
        <v>-44370.678307692324</v>
      </c>
      <c r="BD276" s="77">
        <f t="shared" si="464"/>
        <v>-44370.678307692324</v>
      </c>
      <c r="BE276" s="251"/>
      <c r="BF276" s="212">
        <f>BF275</f>
        <v>-2320.0462820512776</v>
      </c>
      <c r="BG276" s="161">
        <f t="shared" ref="BG276:BQ276" si="465">BF276+BG275</f>
        <v>-9459.8525641025644</v>
      </c>
      <c r="BH276" s="161">
        <f t="shared" si="465"/>
        <v>-17452.024999999998</v>
      </c>
      <c r="BI276" s="161">
        <f t="shared" si="465"/>
        <v>-20039.305</v>
      </c>
      <c r="BJ276" s="161">
        <f t="shared" si="465"/>
        <v>-24263.56</v>
      </c>
      <c r="BK276" s="161">
        <f t="shared" si="465"/>
        <v>-30618.664487179492</v>
      </c>
      <c r="BL276" s="161">
        <f t="shared" si="465"/>
        <v>-33351.175128205126</v>
      </c>
      <c r="BM276" s="161">
        <f t="shared" si="465"/>
        <v>-41107.443717948714</v>
      </c>
      <c r="BN276" s="161">
        <f t="shared" si="465"/>
        <v>-44370.678307692309</v>
      </c>
      <c r="BO276" s="161">
        <f t="shared" si="465"/>
        <v>-44370.678307692309</v>
      </c>
      <c r="BP276" s="161">
        <f t="shared" si="465"/>
        <v>-44370.678307692309</v>
      </c>
      <c r="BQ276" s="161">
        <f t="shared" si="465"/>
        <v>-44370.678307692309</v>
      </c>
      <c r="BR276" s="157"/>
      <c r="BS276" s="161">
        <f>BS275</f>
        <v>-17452.024999999998</v>
      </c>
      <c r="BT276" s="161">
        <f>BS276+BT275</f>
        <v>-30618.664487179496</v>
      </c>
      <c r="BU276" s="161">
        <f>BT276+BU275</f>
        <v>-44370.678307692317</v>
      </c>
      <c r="BV276" s="161">
        <f>BU276+BV275</f>
        <v>-44370.678307692317</v>
      </c>
      <c r="BW276" s="157">
        <f>BT276</f>
        <v>-30618.664487179496</v>
      </c>
      <c r="BX276" s="157">
        <f>BV276</f>
        <v>-44370.678307692317</v>
      </c>
      <c r="BY276" s="157"/>
      <c r="BZ276" s="157"/>
      <c r="CA276" s="48"/>
    </row>
    <row r="277" spans="1:79" ht="13.95" customHeight="1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781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13.95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783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13.95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13.95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3.95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3.95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ht="13.95" customHeight="1" x14ac:dyDescent="0.3">
      <c r="A283" s="269"/>
      <c r="B283" s="78" t="s">
        <v>397</v>
      </c>
      <c r="C283" s="52">
        <f>Info!$AK3</f>
        <v>5.2</v>
      </c>
      <c r="D283" s="161">
        <f t="shared" ref="D283:D292" si="466">SUM(E283:BD283)</f>
        <v>12450</v>
      </c>
      <c r="E283" s="215">
        <v>0</v>
      </c>
      <c r="F283" s="215">
        <v>0</v>
      </c>
      <c r="G283" s="215">
        <v>0</v>
      </c>
      <c r="H283" s="215">
        <v>1100</v>
      </c>
      <c r="I283" s="215">
        <v>100</v>
      </c>
      <c r="J283" s="215">
        <v>0</v>
      </c>
      <c r="K283" s="215">
        <v>0</v>
      </c>
      <c r="L283" s="215">
        <v>0</v>
      </c>
      <c r="M283" s="215">
        <v>1200</v>
      </c>
      <c r="N283" s="215">
        <v>150</v>
      </c>
      <c r="O283" s="215">
        <v>0</v>
      </c>
      <c r="P283" s="215">
        <v>0</v>
      </c>
      <c r="Q283" s="772">
        <v>0</v>
      </c>
      <c r="R283" s="215">
        <v>1200</v>
      </c>
      <c r="S283" s="215">
        <v>200</v>
      </c>
      <c r="T283" s="215">
        <v>0</v>
      </c>
      <c r="U283" s="215">
        <v>0</v>
      </c>
      <c r="V283" s="215">
        <v>0</v>
      </c>
      <c r="W283" s="215">
        <v>1200</v>
      </c>
      <c r="X283" s="215">
        <v>150</v>
      </c>
      <c r="Y283" s="215">
        <v>0</v>
      </c>
      <c r="Z283" s="215">
        <v>0</v>
      </c>
      <c r="AA283" s="215">
        <v>0</v>
      </c>
      <c r="AB283" s="215">
        <v>1200</v>
      </c>
      <c r="AC283" s="215">
        <v>0</v>
      </c>
      <c r="AD283" s="215">
        <v>0</v>
      </c>
      <c r="AE283" s="215">
        <v>0</v>
      </c>
      <c r="AF283" s="215">
        <v>0</v>
      </c>
      <c r="AG283" s="215">
        <v>1100</v>
      </c>
      <c r="AH283" s="215">
        <v>0</v>
      </c>
      <c r="AI283" s="215">
        <v>0</v>
      </c>
      <c r="AJ283" s="215">
        <v>0</v>
      </c>
      <c r="AK283" s="215">
        <v>0</v>
      </c>
      <c r="AL283" s="215">
        <v>0</v>
      </c>
      <c r="AM283" s="215">
        <v>1100</v>
      </c>
      <c r="AN283" s="215">
        <v>100</v>
      </c>
      <c r="AO283" s="215">
        <v>0</v>
      </c>
      <c r="AP283" s="215">
        <v>0</v>
      </c>
      <c r="AQ283" s="215">
        <v>0</v>
      </c>
      <c r="AR283" s="215">
        <v>1200</v>
      </c>
      <c r="AS283" s="215">
        <v>150</v>
      </c>
      <c r="AT283" s="215">
        <v>0</v>
      </c>
      <c r="AU283" s="215">
        <v>0</v>
      </c>
      <c r="AV283" s="215">
        <v>0</v>
      </c>
      <c r="AW283" s="215">
        <v>1200</v>
      </c>
      <c r="AX283" s="215">
        <v>100</v>
      </c>
      <c r="AY283" s="215">
        <v>0</v>
      </c>
      <c r="AZ283" s="215">
        <v>0</v>
      </c>
      <c r="BA283" s="215">
        <v>0</v>
      </c>
      <c r="BB283" s="215">
        <v>1000</v>
      </c>
      <c r="BC283" s="215">
        <v>0</v>
      </c>
      <c r="BD283" s="215">
        <v>0</v>
      </c>
      <c r="BE283" s="271"/>
      <c r="BF283" s="163">
        <f t="shared" ref="BF283:BF292" si="467">SUM(E283:H283)</f>
        <v>1100</v>
      </c>
      <c r="BG283" s="77">
        <f t="shared" ref="BG283:BG292" si="468">SUM(I283:L283)</f>
        <v>100</v>
      </c>
      <c r="BH283" s="77">
        <f t="shared" ref="BH283:BH292" si="469">SUM(M283:Q283)</f>
        <v>1350</v>
      </c>
      <c r="BI283" s="77">
        <f t="shared" ref="BI283:BI292" si="470">SUM(R283:U283)</f>
        <v>1400</v>
      </c>
      <c r="BJ283" s="77">
        <f t="shared" ref="BJ283:BJ292" si="471">SUM(V283:Y283)</f>
        <v>1350</v>
      </c>
      <c r="BK283" s="77">
        <f t="shared" ref="BK283:BK292" si="472">SUM(Z283:AD283)</f>
        <v>1200</v>
      </c>
      <c r="BL283" s="77">
        <f t="shared" ref="BL283:BL292" si="473">SUM(AE283:AH283)</f>
        <v>1100</v>
      </c>
      <c r="BM283" s="77">
        <f t="shared" ref="BM283:BM292" si="474">SUM(AI283:AL283)</f>
        <v>0</v>
      </c>
      <c r="BN283" s="77">
        <f t="shared" ref="BN283:BN292" si="475">SUM(AM283:AQ283)</f>
        <v>1200</v>
      </c>
      <c r="BO283" s="77">
        <f t="shared" ref="BO283:BO292" si="476">SUM(AR283:AU283)</f>
        <v>1350</v>
      </c>
      <c r="BP283" s="77">
        <f t="shared" ref="BP283:BP292" si="477">SUM(AV283:AY283)</f>
        <v>1300</v>
      </c>
      <c r="BQ283" s="77">
        <f t="shared" ref="BQ283:BQ292" si="478">SUM(AZ283:BD283)</f>
        <v>1000</v>
      </c>
      <c r="BR283" s="157">
        <f t="shared" ref="BR283:BR292" si="479">SUM(BF283:BQ283)</f>
        <v>12450</v>
      </c>
      <c r="BS283" s="77">
        <f t="shared" ref="BS283:BS292" si="480">SUM(BF283:BH283)</f>
        <v>2550</v>
      </c>
      <c r="BT283" s="77">
        <f t="shared" ref="BT283:BT292" si="481">SUM(BI283:BK283)</f>
        <v>3950</v>
      </c>
      <c r="BU283" s="77">
        <f t="shared" ref="BU283:BU292" si="482">SUM(BL283:BN283)</f>
        <v>2300</v>
      </c>
      <c r="BV283" s="77">
        <f t="shared" ref="BV283:BV292" si="483">SUM(BO283:BQ283)</f>
        <v>3650</v>
      </c>
      <c r="BW283" s="77">
        <f t="shared" ref="BW283:BW292" si="484">SUM(BF283:BK283)</f>
        <v>6500</v>
      </c>
      <c r="BX283" s="77">
        <f t="shared" ref="BX283:BX292" si="485">SUM(BL283:BQ283)</f>
        <v>5950</v>
      </c>
      <c r="BY283" s="77">
        <f>IF(Info!$O$3="Q1",$BS283,IF(Info!$O$3="Q2",$BS283+$BT283,IF(Info!$O$3="Q3",$BS283+$BT283+$BU283,$BR283)))</f>
        <v>2550</v>
      </c>
      <c r="BZ283" s="77">
        <f>IF(Info!$O$3="Q1",$BS283,IF(Info!$O$3="Q2",$BT283,IF(Info!$O$3="Q3",$BU283,$BV283)))</f>
        <v>2550</v>
      </c>
      <c r="CA283" s="49"/>
    </row>
    <row r="284" spans="1:79" ht="13.95" customHeight="1" x14ac:dyDescent="0.3">
      <c r="A284" s="269"/>
      <c r="B284" s="78" t="s">
        <v>398</v>
      </c>
      <c r="C284" s="52">
        <f>Info!$AK5</f>
        <v>2.4</v>
      </c>
      <c r="D284" s="161">
        <f t="shared" si="466"/>
        <v>9550</v>
      </c>
      <c r="E284" s="215">
        <v>200</v>
      </c>
      <c r="F284" s="215">
        <v>200</v>
      </c>
      <c r="G284" s="215">
        <v>200</v>
      </c>
      <c r="H284" s="215">
        <v>0</v>
      </c>
      <c r="I284" s="215">
        <v>100</v>
      </c>
      <c r="J284" s="215">
        <v>200</v>
      </c>
      <c r="K284" s="215">
        <v>200</v>
      </c>
      <c r="L284" s="215">
        <v>200</v>
      </c>
      <c r="M284" s="215">
        <v>0</v>
      </c>
      <c r="N284" s="215">
        <v>100</v>
      </c>
      <c r="O284" s="215">
        <v>250</v>
      </c>
      <c r="P284" s="215">
        <v>200</v>
      </c>
      <c r="Q284" s="772">
        <v>200</v>
      </c>
      <c r="R284" s="215">
        <v>0</v>
      </c>
      <c r="S284" s="215">
        <v>100</v>
      </c>
      <c r="T284" s="215">
        <v>300</v>
      </c>
      <c r="U284" s="215">
        <v>300</v>
      </c>
      <c r="V284" s="215">
        <v>300</v>
      </c>
      <c r="W284" s="215">
        <v>0</v>
      </c>
      <c r="X284" s="215">
        <v>200</v>
      </c>
      <c r="Y284" s="215">
        <v>350</v>
      </c>
      <c r="Z284" s="215">
        <v>300</v>
      </c>
      <c r="AA284" s="215">
        <v>300</v>
      </c>
      <c r="AB284" s="215">
        <v>0</v>
      </c>
      <c r="AC284" s="215">
        <v>300</v>
      </c>
      <c r="AD284" s="215">
        <v>200</v>
      </c>
      <c r="AE284" s="215">
        <v>200</v>
      </c>
      <c r="AF284" s="215">
        <v>200</v>
      </c>
      <c r="AG284" s="215">
        <v>0</v>
      </c>
      <c r="AH284" s="215">
        <v>300</v>
      </c>
      <c r="AI284" s="215">
        <v>200</v>
      </c>
      <c r="AJ284" s="215">
        <v>200</v>
      </c>
      <c r="AK284" s="215">
        <v>200</v>
      </c>
      <c r="AL284" s="215">
        <v>200</v>
      </c>
      <c r="AM284" s="215">
        <v>0</v>
      </c>
      <c r="AN284" s="215">
        <v>200</v>
      </c>
      <c r="AO284" s="215">
        <v>300</v>
      </c>
      <c r="AP284" s="215">
        <v>300</v>
      </c>
      <c r="AQ284" s="215">
        <v>200</v>
      </c>
      <c r="AR284" s="215">
        <v>0</v>
      </c>
      <c r="AS284" s="215">
        <v>200</v>
      </c>
      <c r="AT284" s="215">
        <v>300</v>
      </c>
      <c r="AU284" s="215">
        <v>300</v>
      </c>
      <c r="AV284" s="215">
        <v>200</v>
      </c>
      <c r="AW284" s="215">
        <v>0</v>
      </c>
      <c r="AX284" s="215">
        <v>200</v>
      </c>
      <c r="AY284" s="215">
        <v>300</v>
      </c>
      <c r="AZ284" s="215">
        <v>200</v>
      </c>
      <c r="BA284" s="215">
        <v>250</v>
      </c>
      <c r="BB284" s="215">
        <v>0</v>
      </c>
      <c r="BC284" s="215">
        <v>200</v>
      </c>
      <c r="BD284" s="215">
        <v>200</v>
      </c>
      <c r="BE284" s="271"/>
      <c r="BF284" s="163">
        <f t="shared" si="467"/>
        <v>600</v>
      </c>
      <c r="BG284" s="77">
        <f t="shared" si="468"/>
        <v>700</v>
      </c>
      <c r="BH284" s="77">
        <f t="shared" si="469"/>
        <v>750</v>
      </c>
      <c r="BI284" s="77">
        <f t="shared" si="470"/>
        <v>700</v>
      </c>
      <c r="BJ284" s="77">
        <f t="shared" si="471"/>
        <v>850</v>
      </c>
      <c r="BK284" s="77">
        <f t="shared" si="472"/>
        <v>1100</v>
      </c>
      <c r="BL284" s="77">
        <f t="shared" si="473"/>
        <v>700</v>
      </c>
      <c r="BM284" s="77">
        <f t="shared" si="474"/>
        <v>800</v>
      </c>
      <c r="BN284" s="77">
        <f t="shared" si="475"/>
        <v>1000</v>
      </c>
      <c r="BO284" s="77">
        <f t="shared" si="476"/>
        <v>800</v>
      </c>
      <c r="BP284" s="77">
        <f t="shared" si="477"/>
        <v>700</v>
      </c>
      <c r="BQ284" s="77">
        <f t="shared" si="478"/>
        <v>850</v>
      </c>
      <c r="BR284" s="157">
        <f t="shared" si="479"/>
        <v>9550</v>
      </c>
      <c r="BS284" s="77">
        <f t="shared" si="480"/>
        <v>2050</v>
      </c>
      <c r="BT284" s="77">
        <f t="shared" si="481"/>
        <v>2650</v>
      </c>
      <c r="BU284" s="77">
        <f t="shared" si="482"/>
        <v>2500</v>
      </c>
      <c r="BV284" s="77">
        <f t="shared" si="483"/>
        <v>2350</v>
      </c>
      <c r="BW284" s="77">
        <f t="shared" si="484"/>
        <v>4700</v>
      </c>
      <c r="BX284" s="77">
        <f t="shared" si="485"/>
        <v>4850</v>
      </c>
      <c r="BY284" s="77">
        <f>IF(Info!$O$3="Q1",$BS284,IF(Info!$O$3="Q2",$BS284+$BT284,IF(Info!$O$3="Q3",$BS284+$BT284+$BU284,$BR284)))</f>
        <v>2050</v>
      </c>
      <c r="BZ284" s="77">
        <f>IF(Info!$O$3="Q1",$BS284,IF(Info!$O$3="Q2",$BT284,IF(Info!$O$3="Q3",$BU284,$BV284)))</f>
        <v>2050</v>
      </c>
      <c r="CA284" s="49"/>
    </row>
    <row r="285" spans="1:79" ht="13.95" customHeight="1" x14ac:dyDescent="0.3">
      <c r="A285" s="269"/>
      <c r="B285" s="78" t="s">
        <v>399</v>
      </c>
      <c r="C285" s="52">
        <f>Info!$AK4</f>
        <v>5.2</v>
      </c>
      <c r="D285" s="161">
        <f t="shared" si="466"/>
        <v>600</v>
      </c>
      <c r="E285" s="215">
        <v>20</v>
      </c>
      <c r="F285" s="215">
        <v>20</v>
      </c>
      <c r="G285" s="215">
        <v>0</v>
      </c>
      <c r="H285" s="215">
        <v>20</v>
      </c>
      <c r="I285" s="215">
        <v>20</v>
      </c>
      <c r="J285" s="215">
        <v>0</v>
      </c>
      <c r="K285" s="215">
        <v>0</v>
      </c>
      <c r="L285" s="215">
        <v>0</v>
      </c>
      <c r="M285" s="215">
        <v>20</v>
      </c>
      <c r="N285" s="215">
        <v>20</v>
      </c>
      <c r="O285" s="215">
        <v>20</v>
      </c>
      <c r="P285" s="215">
        <v>0</v>
      </c>
      <c r="Q285" s="772">
        <v>0</v>
      </c>
      <c r="R285" s="215">
        <v>20</v>
      </c>
      <c r="S285" s="215">
        <v>20</v>
      </c>
      <c r="T285" s="215">
        <v>20</v>
      </c>
      <c r="U285" s="215">
        <v>0</v>
      </c>
      <c r="V285" s="215">
        <v>0</v>
      </c>
      <c r="W285" s="215">
        <v>20</v>
      </c>
      <c r="X285" s="215">
        <v>20</v>
      </c>
      <c r="Y285" s="215">
        <v>20</v>
      </c>
      <c r="Z285" s="215">
        <v>0</v>
      </c>
      <c r="AA285" s="215">
        <v>0</v>
      </c>
      <c r="AB285" s="215">
        <v>20</v>
      </c>
      <c r="AC285" s="215">
        <v>20</v>
      </c>
      <c r="AD285" s="215">
        <v>20</v>
      </c>
      <c r="AE285" s="215">
        <v>0</v>
      </c>
      <c r="AF285" s="215">
        <v>0</v>
      </c>
      <c r="AG285" s="215">
        <v>20</v>
      </c>
      <c r="AH285" s="215">
        <v>20</v>
      </c>
      <c r="AI285" s="215">
        <v>20</v>
      </c>
      <c r="AJ285" s="215">
        <v>0</v>
      </c>
      <c r="AK285" s="215">
        <v>0</v>
      </c>
      <c r="AL285" s="215">
        <v>0</v>
      </c>
      <c r="AM285" s="215">
        <v>20</v>
      </c>
      <c r="AN285" s="215">
        <v>20</v>
      </c>
      <c r="AO285" s="215">
        <v>20</v>
      </c>
      <c r="AP285" s="215">
        <v>0</v>
      </c>
      <c r="AQ285" s="215">
        <v>0</v>
      </c>
      <c r="AR285" s="215">
        <v>20</v>
      </c>
      <c r="AS285" s="215">
        <v>20</v>
      </c>
      <c r="AT285" s="215">
        <v>20</v>
      </c>
      <c r="AU285" s="215">
        <v>0</v>
      </c>
      <c r="AV285" s="215">
        <v>0</v>
      </c>
      <c r="AW285" s="215">
        <v>20</v>
      </c>
      <c r="AX285" s="215">
        <v>20</v>
      </c>
      <c r="AY285" s="215">
        <v>20</v>
      </c>
      <c r="AZ285" s="215">
        <v>0</v>
      </c>
      <c r="BA285" s="215">
        <v>0</v>
      </c>
      <c r="BB285" s="215">
        <v>20</v>
      </c>
      <c r="BC285" s="215">
        <v>20</v>
      </c>
      <c r="BD285" s="215">
        <v>0</v>
      </c>
      <c r="BE285" s="271"/>
      <c r="BF285" s="163">
        <f t="shared" si="467"/>
        <v>60</v>
      </c>
      <c r="BG285" s="77">
        <f t="shared" si="468"/>
        <v>20</v>
      </c>
      <c r="BH285" s="77">
        <f t="shared" si="469"/>
        <v>60</v>
      </c>
      <c r="BI285" s="77">
        <f t="shared" si="470"/>
        <v>60</v>
      </c>
      <c r="BJ285" s="77">
        <f t="shared" si="471"/>
        <v>60</v>
      </c>
      <c r="BK285" s="77">
        <f t="shared" si="472"/>
        <v>60</v>
      </c>
      <c r="BL285" s="77">
        <f t="shared" si="473"/>
        <v>40</v>
      </c>
      <c r="BM285" s="77">
        <f t="shared" si="474"/>
        <v>20</v>
      </c>
      <c r="BN285" s="77">
        <f t="shared" si="475"/>
        <v>60</v>
      </c>
      <c r="BO285" s="77">
        <f t="shared" si="476"/>
        <v>60</v>
      </c>
      <c r="BP285" s="77">
        <f t="shared" si="477"/>
        <v>60</v>
      </c>
      <c r="BQ285" s="77">
        <f t="shared" si="478"/>
        <v>40</v>
      </c>
      <c r="BR285" s="157">
        <f t="shared" si="479"/>
        <v>600</v>
      </c>
      <c r="BS285" s="77">
        <f t="shared" si="480"/>
        <v>140</v>
      </c>
      <c r="BT285" s="77">
        <f t="shared" si="481"/>
        <v>180</v>
      </c>
      <c r="BU285" s="77">
        <f t="shared" si="482"/>
        <v>120</v>
      </c>
      <c r="BV285" s="77">
        <f t="shared" si="483"/>
        <v>160</v>
      </c>
      <c r="BW285" s="77">
        <f t="shared" si="484"/>
        <v>320</v>
      </c>
      <c r="BX285" s="77">
        <f t="shared" si="485"/>
        <v>280</v>
      </c>
      <c r="BY285" s="77">
        <f>IF(Info!$O$3="Q1",$BS285,IF(Info!$O$3="Q2",$BS285+$BT285,IF(Info!$O$3="Q3",$BS285+$BT285+$BU285,$BR285)))</f>
        <v>140</v>
      </c>
      <c r="BZ285" s="77">
        <f>IF(Info!$O$3="Q1",$BS285,IF(Info!$O$3="Q2",$BT285,IF(Info!$O$3="Q3",$BU285,$BV285)))</f>
        <v>140</v>
      </c>
      <c r="CA285" s="49"/>
    </row>
    <row r="286" spans="1:79" ht="13.95" customHeight="1" x14ac:dyDescent="0.3">
      <c r="A286" s="269"/>
      <c r="B286" s="78" t="s">
        <v>400</v>
      </c>
      <c r="C286" s="52">
        <f>Info!$AK6</f>
        <v>2.4</v>
      </c>
      <c r="D286" s="161">
        <f t="shared" si="466"/>
        <v>0</v>
      </c>
      <c r="E286" s="215">
        <v>0</v>
      </c>
      <c r="F286" s="215">
        <v>0</v>
      </c>
      <c r="G286" s="215">
        <v>0</v>
      </c>
      <c r="H286" s="215">
        <v>0</v>
      </c>
      <c r="I286" s="215">
        <v>0</v>
      </c>
      <c r="J286" s="215">
        <v>0</v>
      </c>
      <c r="K286" s="215">
        <v>0</v>
      </c>
      <c r="L286" s="215">
        <v>0</v>
      </c>
      <c r="M286" s="215">
        <v>0</v>
      </c>
      <c r="N286" s="215">
        <v>0</v>
      </c>
      <c r="O286" s="215">
        <v>0</v>
      </c>
      <c r="P286" s="215">
        <v>0</v>
      </c>
      <c r="Q286" s="772">
        <v>0</v>
      </c>
      <c r="R286" s="215">
        <v>0</v>
      </c>
      <c r="S286" s="215">
        <v>0</v>
      </c>
      <c r="T286" s="215">
        <v>0</v>
      </c>
      <c r="U286" s="215">
        <v>0</v>
      </c>
      <c r="V286" s="215">
        <v>0</v>
      </c>
      <c r="W286" s="215">
        <v>0</v>
      </c>
      <c r="X286" s="215">
        <v>0</v>
      </c>
      <c r="Y286" s="215">
        <v>0</v>
      </c>
      <c r="Z286" s="215">
        <v>0</v>
      </c>
      <c r="AA286" s="215">
        <v>0</v>
      </c>
      <c r="AB286" s="215">
        <v>0</v>
      </c>
      <c r="AC286" s="215">
        <v>0</v>
      </c>
      <c r="AD286" s="215">
        <v>0</v>
      </c>
      <c r="AE286" s="215">
        <v>0</v>
      </c>
      <c r="AF286" s="215">
        <v>0</v>
      </c>
      <c r="AG286" s="215">
        <v>0</v>
      </c>
      <c r="AH286" s="215">
        <v>0</v>
      </c>
      <c r="AI286" s="215">
        <v>0</v>
      </c>
      <c r="AJ286" s="215">
        <v>0</v>
      </c>
      <c r="AK286" s="215">
        <v>0</v>
      </c>
      <c r="AL286" s="215">
        <v>0</v>
      </c>
      <c r="AM286" s="215">
        <v>0</v>
      </c>
      <c r="AN286" s="215">
        <v>0</v>
      </c>
      <c r="AO286" s="215">
        <v>0</v>
      </c>
      <c r="AP286" s="215">
        <v>0</v>
      </c>
      <c r="AQ286" s="215">
        <v>0</v>
      </c>
      <c r="AR286" s="215">
        <v>0</v>
      </c>
      <c r="AS286" s="215">
        <v>0</v>
      </c>
      <c r="AT286" s="215">
        <v>0</v>
      </c>
      <c r="AU286" s="215">
        <v>0</v>
      </c>
      <c r="AV286" s="215">
        <v>0</v>
      </c>
      <c r="AW286" s="215">
        <v>0</v>
      </c>
      <c r="AX286" s="215">
        <v>0</v>
      </c>
      <c r="AY286" s="215">
        <v>0</v>
      </c>
      <c r="AZ286" s="215">
        <v>0</v>
      </c>
      <c r="BA286" s="215">
        <v>0</v>
      </c>
      <c r="BB286" s="215">
        <v>0</v>
      </c>
      <c r="BC286" s="215">
        <v>0</v>
      </c>
      <c r="BD286" s="215">
        <v>0</v>
      </c>
      <c r="BE286" s="271"/>
      <c r="BF286" s="163">
        <f t="shared" si="467"/>
        <v>0</v>
      </c>
      <c r="BG286" s="77">
        <f t="shared" si="468"/>
        <v>0</v>
      </c>
      <c r="BH286" s="77">
        <f t="shared" si="469"/>
        <v>0</v>
      </c>
      <c r="BI286" s="77">
        <f t="shared" si="470"/>
        <v>0</v>
      </c>
      <c r="BJ286" s="77">
        <f t="shared" si="471"/>
        <v>0</v>
      </c>
      <c r="BK286" s="77">
        <f t="shared" si="472"/>
        <v>0</v>
      </c>
      <c r="BL286" s="77">
        <f t="shared" si="473"/>
        <v>0</v>
      </c>
      <c r="BM286" s="77">
        <f t="shared" si="474"/>
        <v>0</v>
      </c>
      <c r="BN286" s="77">
        <f t="shared" si="475"/>
        <v>0</v>
      </c>
      <c r="BO286" s="77">
        <f t="shared" si="476"/>
        <v>0</v>
      </c>
      <c r="BP286" s="77">
        <f t="shared" si="477"/>
        <v>0</v>
      </c>
      <c r="BQ286" s="77">
        <f t="shared" si="478"/>
        <v>0</v>
      </c>
      <c r="BR286" s="157">
        <f t="shared" si="479"/>
        <v>0</v>
      </c>
      <c r="BS286" s="77">
        <f t="shared" si="480"/>
        <v>0</v>
      </c>
      <c r="BT286" s="77">
        <f t="shared" si="481"/>
        <v>0</v>
      </c>
      <c r="BU286" s="77">
        <f t="shared" si="482"/>
        <v>0</v>
      </c>
      <c r="BV286" s="77">
        <f t="shared" si="483"/>
        <v>0</v>
      </c>
      <c r="BW286" s="77">
        <f t="shared" si="484"/>
        <v>0</v>
      </c>
      <c r="BX286" s="77">
        <f t="shared" si="485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ht="13.95" customHeight="1" x14ac:dyDescent="0.3">
      <c r="A287" s="269"/>
      <c r="B287" s="78" t="s">
        <v>401</v>
      </c>
      <c r="C287" s="52">
        <f>Info!$AK7</f>
        <v>2.4</v>
      </c>
      <c r="D287" s="161">
        <f t="shared" si="466"/>
        <v>0</v>
      </c>
      <c r="E287" s="215">
        <v>0</v>
      </c>
      <c r="F287" s="215">
        <v>0</v>
      </c>
      <c r="G287" s="215">
        <v>0</v>
      </c>
      <c r="H287" s="215">
        <v>0</v>
      </c>
      <c r="I287" s="215">
        <v>0</v>
      </c>
      <c r="J287" s="215">
        <v>0</v>
      </c>
      <c r="K287" s="215">
        <v>0</v>
      </c>
      <c r="L287" s="215">
        <v>0</v>
      </c>
      <c r="M287" s="215">
        <v>0</v>
      </c>
      <c r="N287" s="215">
        <v>0</v>
      </c>
      <c r="O287" s="215">
        <v>0</v>
      </c>
      <c r="P287" s="215">
        <v>0</v>
      </c>
      <c r="Q287" s="772">
        <v>0</v>
      </c>
      <c r="R287" s="215">
        <v>0</v>
      </c>
      <c r="S287" s="215">
        <v>0</v>
      </c>
      <c r="T287" s="215">
        <v>0</v>
      </c>
      <c r="U287" s="215">
        <v>0</v>
      </c>
      <c r="V287" s="215">
        <v>0</v>
      </c>
      <c r="W287" s="215">
        <v>0</v>
      </c>
      <c r="X287" s="215">
        <v>0</v>
      </c>
      <c r="Y287" s="215">
        <v>0</v>
      </c>
      <c r="Z287" s="215">
        <v>0</v>
      </c>
      <c r="AA287" s="215">
        <v>0</v>
      </c>
      <c r="AB287" s="215">
        <v>0</v>
      </c>
      <c r="AC287" s="215">
        <v>0</v>
      </c>
      <c r="AD287" s="215">
        <v>0</v>
      </c>
      <c r="AE287" s="215">
        <v>0</v>
      </c>
      <c r="AF287" s="215">
        <v>0</v>
      </c>
      <c r="AG287" s="215">
        <v>0</v>
      </c>
      <c r="AH287" s="215">
        <v>0</v>
      </c>
      <c r="AI287" s="215">
        <v>0</v>
      </c>
      <c r="AJ287" s="215">
        <v>0</v>
      </c>
      <c r="AK287" s="215">
        <v>0</v>
      </c>
      <c r="AL287" s="215">
        <v>0</v>
      </c>
      <c r="AM287" s="215">
        <v>0</v>
      </c>
      <c r="AN287" s="215">
        <v>0</v>
      </c>
      <c r="AO287" s="215">
        <v>0</v>
      </c>
      <c r="AP287" s="215">
        <v>0</v>
      </c>
      <c r="AQ287" s="215">
        <v>0</v>
      </c>
      <c r="AR287" s="215">
        <v>0</v>
      </c>
      <c r="AS287" s="215">
        <v>0</v>
      </c>
      <c r="AT287" s="215">
        <v>0</v>
      </c>
      <c r="AU287" s="215">
        <v>0</v>
      </c>
      <c r="AV287" s="215">
        <v>0</v>
      </c>
      <c r="AW287" s="215">
        <v>0</v>
      </c>
      <c r="AX287" s="215">
        <v>0</v>
      </c>
      <c r="AY287" s="215">
        <v>0</v>
      </c>
      <c r="AZ287" s="215">
        <v>0</v>
      </c>
      <c r="BA287" s="215">
        <v>0</v>
      </c>
      <c r="BB287" s="215">
        <v>0</v>
      </c>
      <c r="BC287" s="215">
        <v>0</v>
      </c>
      <c r="BD287" s="215">
        <v>0</v>
      </c>
      <c r="BE287" s="271"/>
      <c r="BF287" s="163">
        <f t="shared" si="467"/>
        <v>0</v>
      </c>
      <c r="BG287" s="77">
        <f t="shared" si="468"/>
        <v>0</v>
      </c>
      <c r="BH287" s="77">
        <f t="shared" si="469"/>
        <v>0</v>
      </c>
      <c r="BI287" s="77">
        <f t="shared" si="470"/>
        <v>0</v>
      </c>
      <c r="BJ287" s="77">
        <f t="shared" si="471"/>
        <v>0</v>
      </c>
      <c r="BK287" s="77">
        <f t="shared" si="472"/>
        <v>0</v>
      </c>
      <c r="BL287" s="77">
        <f t="shared" si="473"/>
        <v>0</v>
      </c>
      <c r="BM287" s="77">
        <f t="shared" si="474"/>
        <v>0</v>
      </c>
      <c r="BN287" s="77">
        <f t="shared" si="475"/>
        <v>0</v>
      </c>
      <c r="BO287" s="77">
        <f t="shared" si="476"/>
        <v>0</v>
      </c>
      <c r="BP287" s="77">
        <f t="shared" si="477"/>
        <v>0</v>
      </c>
      <c r="BQ287" s="77">
        <f t="shared" si="478"/>
        <v>0</v>
      </c>
      <c r="BR287" s="157">
        <f t="shared" si="479"/>
        <v>0</v>
      </c>
      <c r="BS287" s="77">
        <f t="shared" si="480"/>
        <v>0</v>
      </c>
      <c r="BT287" s="77">
        <f t="shared" si="481"/>
        <v>0</v>
      </c>
      <c r="BU287" s="77">
        <f t="shared" si="482"/>
        <v>0</v>
      </c>
      <c r="BV287" s="77">
        <f t="shared" si="483"/>
        <v>0</v>
      </c>
      <c r="BW287" s="77">
        <f t="shared" si="484"/>
        <v>0</v>
      </c>
      <c r="BX287" s="77">
        <f t="shared" si="485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ht="13.95" customHeight="1" x14ac:dyDescent="0.3">
      <c r="A288" s="269"/>
      <c r="B288" s="78" t="s">
        <v>402</v>
      </c>
      <c r="C288" s="52">
        <f>Info!$AK9</f>
        <v>0.8</v>
      </c>
      <c r="D288" s="161">
        <f t="shared" si="466"/>
        <v>0</v>
      </c>
      <c r="E288" s="215">
        <v>0</v>
      </c>
      <c r="F288" s="215">
        <v>0</v>
      </c>
      <c r="G288" s="215">
        <v>0</v>
      </c>
      <c r="H288" s="215">
        <v>0</v>
      </c>
      <c r="I288" s="215">
        <v>0</v>
      </c>
      <c r="J288" s="215">
        <v>0</v>
      </c>
      <c r="K288" s="215">
        <v>0</v>
      </c>
      <c r="L288" s="215">
        <v>0</v>
      </c>
      <c r="M288" s="215">
        <v>0</v>
      </c>
      <c r="N288" s="215">
        <v>0</v>
      </c>
      <c r="O288" s="215">
        <v>0</v>
      </c>
      <c r="P288" s="215">
        <v>0</v>
      </c>
      <c r="Q288" s="772">
        <v>0</v>
      </c>
      <c r="R288" s="215">
        <v>0</v>
      </c>
      <c r="S288" s="215">
        <v>0</v>
      </c>
      <c r="T288" s="215">
        <v>0</v>
      </c>
      <c r="U288" s="215">
        <v>0</v>
      </c>
      <c r="V288" s="215">
        <v>0</v>
      </c>
      <c r="W288" s="215">
        <v>0</v>
      </c>
      <c r="X288" s="215">
        <v>0</v>
      </c>
      <c r="Y288" s="215">
        <v>0</v>
      </c>
      <c r="Z288" s="215">
        <v>0</v>
      </c>
      <c r="AA288" s="215">
        <v>0</v>
      </c>
      <c r="AB288" s="215">
        <v>0</v>
      </c>
      <c r="AC288" s="215">
        <v>0</v>
      </c>
      <c r="AD288" s="215">
        <v>0</v>
      </c>
      <c r="AE288" s="215">
        <v>0</v>
      </c>
      <c r="AF288" s="215">
        <v>0</v>
      </c>
      <c r="AG288" s="215">
        <v>0</v>
      </c>
      <c r="AH288" s="215">
        <v>0</v>
      </c>
      <c r="AI288" s="215">
        <v>0</v>
      </c>
      <c r="AJ288" s="215">
        <v>0</v>
      </c>
      <c r="AK288" s="215">
        <v>0</v>
      </c>
      <c r="AL288" s="215">
        <v>0</v>
      </c>
      <c r="AM288" s="215">
        <v>0</v>
      </c>
      <c r="AN288" s="215">
        <v>0</v>
      </c>
      <c r="AO288" s="215">
        <v>0</v>
      </c>
      <c r="AP288" s="215">
        <v>0</v>
      </c>
      <c r="AQ288" s="215">
        <v>0</v>
      </c>
      <c r="AR288" s="215">
        <v>0</v>
      </c>
      <c r="AS288" s="215">
        <v>0</v>
      </c>
      <c r="AT288" s="215">
        <v>0</v>
      </c>
      <c r="AU288" s="215">
        <v>0</v>
      </c>
      <c r="AV288" s="215">
        <v>0</v>
      </c>
      <c r="AW288" s="215">
        <v>0</v>
      </c>
      <c r="AX288" s="215">
        <v>0</v>
      </c>
      <c r="AY288" s="215">
        <v>0</v>
      </c>
      <c r="AZ288" s="215">
        <v>0</v>
      </c>
      <c r="BA288" s="215">
        <v>0</v>
      </c>
      <c r="BB288" s="215">
        <v>0</v>
      </c>
      <c r="BC288" s="215">
        <v>0</v>
      </c>
      <c r="BD288" s="215">
        <v>0</v>
      </c>
      <c r="BE288" s="271"/>
      <c r="BF288" s="163">
        <f t="shared" si="467"/>
        <v>0</v>
      </c>
      <c r="BG288" s="77">
        <f t="shared" si="468"/>
        <v>0</v>
      </c>
      <c r="BH288" s="77">
        <f t="shared" si="469"/>
        <v>0</v>
      </c>
      <c r="BI288" s="77">
        <f t="shared" si="470"/>
        <v>0</v>
      </c>
      <c r="BJ288" s="77">
        <f t="shared" si="471"/>
        <v>0</v>
      </c>
      <c r="BK288" s="77">
        <f t="shared" si="472"/>
        <v>0</v>
      </c>
      <c r="BL288" s="77">
        <f t="shared" si="473"/>
        <v>0</v>
      </c>
      <c r="BM288" s="77">
        <f t="shared" si="474"/>
        <v>0</v>
      </c>
      <c r="BN288" s="77">
        <f t="shared" si="475"/>
        <v>0</v>
      </c>
      <c r="BO288" s="77">
        <f t="shared" si="476"/>
        <v>0</v>
      </c>
      <c r="BP288" s="77">
        <f t="shared" si="477"/>
        <v>0</v>
      </c>
      <c r="BQ288" s="77">
        <f t="shared" si="478"/>
        <v>0</v>
      </c>
      <c r="BR288" s="157">
        <f t="shared" si="479"/>
        <v>0</v>
      </c>
      <c r="BS288" s="77">
        <f t="shared" si="480"/>
        <v>0</v>
      </c>
      <c r="BT288" s="77">
        <f t="shared" si="481"/>
        <v>0</v>
      </c>
      <c r="BU288" s="77">
        <f t="shared" si="482"/>
        <v>0</v>
      </c>
      <c r="BV288" s="77">
        <f t="shared" si="483"/>
        <v>0</v>
      </c>
      <c r="BW288" s="77">
        <f t="shared" si="484"/>
        <v>0</v>
      </c>
      <c r="BX288" s="77">
        <f t="shared" si="485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ht="13.95" customHeight="1" x14ac:dyDescent="0.3">
      <c r="A289" s="269"/>
      <c r="B289" s="78" t="s">
        <v>403</v>
      </c>
      <c r="C289" s="52">
        <f>Info!$AK10</f>
        <v>0.7</v>
      </c>
      <c r="D289" s="161">
        <f t="shared" si="466"/>
        <v>0</v>
      </c>
      <c r="E289" s="215">
        <v>0</v>
      </c>
      <c r="F289" s="215">
        <v>0</v>
      </c>
      <c r="G289" s="215">
        <v>0</v>
      </c>
      <c r="H289" s="215">
        <v>0</v>
      </c>
      <c r="I289" s="215">
        <v>0</v>
      </c>
      <c r="J289" s="215">
        <v>0</v>
      </c>
      <c r="K289" s="215">
        <v>0</v>
      </c>
      <c r="L289" s="215">
        <v>0</v>
      </c>
      <c r="M289" s="215">
        <v>0</v>
      </c>
      <c r="N289" s="215">
        <v>0</v>
      </c>
      <c r="O289" s="215">
        <v>0</v>
      </c>
      <c r="P289" s="215">
        <v>0</v>
      </c>
      <c r="Q289" s="772">
        <v>0</v>
      </c>
      <c r="R289" s="215">
        <v>0</v>
      </c>
      <c r="S289" s="215">
        <v>0</v>
      </c>
      <c r="T289" s="215">
        <v>0</v>
      </c>
      <c r="U289" s="215">
        <v>0</v>
      </c>
      <c r="V289" s="215">
        <v>0</v>
      </c>
      <c r="W289" s="215">
        <v>0</v>
      </c>
      <c r="X289" s="215">
        <v>0</v>
      </c>
      <c r="Y289" s="215">
        <v>0</v>
      </c>
      <c r="Z289" s="215">
        <v>0</v>
      </c>
      <c r="AA289" s="215">
        <v>0</v>
      </c>
      <c r="AB289" s="215">
        <v>0</v>
      </c>
      <c r="AC289" s="215">
        <v>0</v>
      </c>
      <c r="AD289" s="215">
        <v>0</v>
      </c>
      <c r="AE289" s="215">
        <v>0</v>
      </c>
      <c r="AF289" s="215">
        <v>0</v>
      </c>
      <c r="AG289" s="215">
        <v>0</v>
      </c>
      <c r="AH289" s="215">
        <v>0</v>
      </c>
      <c r="AI289" s="215">
        <v>0</v>
      </c>
      <c r="AJ289" s="215">
        <v>0</v>
      </c>
      <c r="AK289" s="215">
        <v>0</v>
      </c>
      <c r="AL289" s="215">
        <v>0</v>
      </c>
      <c r="AM289" s="215">
        <v>0</v>
      </c>
      <c r="AN289" s="215">
        <v>0</v>
      </c>
      <c r="AO289" s="215">
        <v>0</v>
      </c>
      <c r="AP289" s="215">
        <v>0</v>
      </c>
      <c r="AQ289" s="215">
        <v>0</v>
      </c>
      <c r="AR289" s="215">
        <v>0</v>
      </c>
      <c r="AS289" s="215">
        <v>0</v>
      </c>
      <c r="AT289" s="215">
        <v>0</v>
      </c>
      <c r="AU289" s="215">
        <v>0</v>
      </c>
      <c r="AV289" s="215">
        <v>0</v>
      </c>
      <c r="AW289" s="215">
        <v>0</v>
      </c>
      <c r="AX289" s="215">
        <v>0</v>
      </c>
      <c r="AY289" s="215">
        <v>0</v>
      </c>
      <c r="AZ289" s="215">
        <v>0</v>
      </c>
      <c r="BA289" s="215">
        <v>0</v>
      </c>
      <c r="BB289" s="215">
        <v>0</v>
      </c>
      <c r="BC289" s="215">
        <v>0</v>
      </c>
      <c r="BD289" s="215">
        <v>0</v>
      </c>
      <c r="BE289" s="271"/>
      <c r="BF289" s="163">
        <f t="shared" si="467"/>
        <v>0</v>
      </c>
      <c r="BG289" s="77">
        <f t="shared" si="468"/>
        <v>0</v>
      </c>
      <c r="BH289" s="77">
        <f t="shared" si="469"/>
        <v>0</v>
      </c>
      <c r="BI289" s="77">
        <f t="shared" si="470"/>
        <v>0</v>
      </c>
      <c r="BJ289" s="77">
        <f t="shared" si="471"/>
        <v>0</v>
      </c>
      <c r="BK289" s="77">
        <f t="shared" si="472"/>
        <v>0</v>
      </c>
      <c r="BL289" s="77">
        <f t="shared" si="473"/>
        <v>0</v>
      </c>
      <c r="BM289" s="77">
        <f t="shared" si="474"/>
        <v>0</v>
      </c>
      <c r="BN289" s="77">
        <f t="shared" si="475"/>
        <v>0</v>
      </c>
      <c r="BO289" s="77">
        <f t="shared" si="476"/>
        <v>0</v>
      </c>
      <c r="BP289" s="77">
        <f t="shared" si="477"/>
        <v>0</v>
      </c>
      <c r="BQ289" s="77">
        <f t="shared" si="478"/>
        <v>0</v>
      </c>
      <c r="BR289" s="157">
        <f t="shared" si="479"/>
        <v>0</v>
      </c>
      <c r="BS289" s="77">
        <f t="shared" si="480"/>
        <v>0</v>
      </c>
      <c r="BT289" s="77">
        <f t="shared" si="481"/>
        <v>0</v>
      </c>
      <c r="BU289" s="77">
        <f t="shared" si="482"/>
        <v>0</v>
      </c>
      <c r="BV289" s="77">
        <f t="shared" si="483"/>
        <v>0</v>
      </c>
      <c r="BW289" s="77">
        <f t="shared" si="484"/>
        <v>0</v>
      </c>
      <c r="BX289" s="77">
        <f t="shared" si="485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ht="13.95" customHeight="1" x14ac:dyDescent="0.3">
      <c r="A290" s="269"/>
      <c r="B290" s="78" t="s">
        <v>404</v>
      </c>
      <c r="C290" s="52">
        <f>Info!$AK11</f>
        <v>5.2</v>
      </c>
      <c r="D290" s="161">
        <f t="shared" si="466"/>
        <v>930</v>
      </c>
      <c r="E290" s="215">
        <v>15</v>
      </c>
      <c r="F290" s="215">
        <v>0</v>
      </c>
      <c r="G290" s="215">
        <v>0</v>
      </c>
      <c r="H290" s="215">
        <v>30</v>
      </c>
      <c r="I290" s="215">
        <v>15</v>
      </c>
      <c r="J290" s="215">
        <v>15</v>
      </c>
      <c r="K290" s="215">
        <v>0</v>
      </c>
      <c r="L290" s="215">
        <v>0</v>
      </c>
      <c r="M290" s="215">
        <v>45</v>
      </c>
      <c r="N290" s="215">
        <v>15</v>
      </c>
      <c r="O290" s="215">
        <v>15</v>
      </c>
      <c r="P290" s="215">
        <v>0</v>
      </c>
      <c r="Q290" s="772">
        <v>0</v>
      </c>
      <c r="R290" s="215">
        <v>60</v>
      </c>
      <c r="S290" s="215">
        <v>30</v>
      </c>
      <c r="T290" s="215">
        <v>15</v>
      </c>
      <c r="U290" s="215">
        <v>15</v>
      </c>
      <c r="V290" s="215">
        <v>0</v>
      </c>
      <c r="W290" s="215">
        <v>60</v>
      </c>
      <c r="X290" s="215">
        <v>30</v>
      </c>
      <c r="Y290" s="215">
        <v>15</v>
      </c>
      <c r="Z290" s="215">
        <v>15</v>
      </c>
      <c r="AA290" s="215">
        <v>0</v>
      </c>
      <c r="AB290" s="215">
        <v>45</v>
      </c>
      <c r="AC290" s="215">
        <v>15</v>
      </c>
      <c r="AD290" s="215">
        <v>15</v>
      </c>
      <c r="AE290" s="215">
        <v>0</v>
      </c>
      <c r="AF290" s="215">
        <v>0</v>
      </c>
      <c r="AG290" s="215">
        <v>30</v>
      </c>
      <c r="AH290" s="215">
        <v>15</v>
      </c>
      <c r="AI290" s="215">
        <v>15</v>
      </c>
      <c r="AJ290" s="215">
        <v>15</v>
      </c>
      <c r="AK290" s="215">
        <v>0</v>
      </c>
      <c r="AL290" s="215">
        <v>0</v>
      </c>
      <c r="AM290" s="215">
        <v>45</v>
      </c>
      <c r="AN290" s="215">
        <v>30</v>
      </c>
      <c r="AO290" s="215">
        <v>15</v>
      </c>
      <c r="AP290" s="215">
        <v>15</v>
      </c>
      <c r="AQ290" s="215">
        <v>0</v>
      </c>
      <c r="AR290" s="215">
        <v>60</v>
      </c>
      <c r="AS290" s="215">
        <v>30</v>
      </c>
      <c r="AT290" s="215">
        <v>15</v>
      </c>
      <c r="AU290" s="215">
        <v>15</v>
      </c>
      <c r="AV290" s="215">
        <v>0</v>
      </c>
      <c r="AW290" s="215">
        <v>60</v>
      </c>
      <c r="AX290" s="215">
        <v>30</v>
      </c>
      <c r="AY290" s="215">
        <v>15</v>
      </c>
      <c r="AZ290" s="215">
        <v>15</v>
      </c>
      <c r="BA290" s="215">
        <v>0</v>
      </c>
      <c r="BB290" s="215">
        <v>30</v>
      </c>
      <c r="BC290" s="215">
        <v>15</v>
      </c>
      <c r="BD290" s="215">
        <v>0</v>
      </c>
      <c r="BE290" s="271"/>
      <c r="BF290" s="163">
        <f t="shared" si="467"/>
        <v>45</v>
      </c>
      <c r="BG290" s="77">
        <f t="shared" si="468"/>
        <v>30</v>
      </c>
      <c r="BH290" s="77">
        <f t="shared" si="469"/>
        <v>75</v>
      </c>
      <c r="BI290" s="77">
        <f t="shared" si="470"/>
        <v>120</v>
      </c>
      <c r="BJ290" s="77">
        <f t="shared" si="471"/>
        <v>105</v>
      </c>
      <c r="BK290" s="77">
        <f t="shared" si="472"/>
        <v>90</v>
      </c>
      <c r="BL290" s="77">
        <f t="shared" si="473"/>
        <v>45</v>
      </c>
      <c r="BM290" s="77">
        <f t="shared" si="474"/>
        <v>30</v>
      </c>
      <c r="BN290" s="77">
        <f t="shared" si="475"/>
        <v>105</v>
      </c>
      <c r="BO290" s="77">
        <f t="shared" si="476"/>
        <v>120</v>
      </c>
      <c r="BP290" s="77">
        <f t="shared" si="477"/>
        <v>105</v>
      </c>
      <c r="BQ290" s="77">
        <f t="shared" si="478"/>
        <v>60</v>
      </c>
      <c r="BR290" s="157">
        <f t="shared" si="479"/>
        <v>930</v>
      </c>
      <c r="BS290" s="77">
        <f t="shared" si="480"/>
        <v>150</v>
      </c>
      <c r="BT290" s="77">
        <f t="shared" si="481"/>
        <v>315</v>
      </c>
      <c r="BU290" s="77">
        <f t="shared" si="482"/>
        <v>180</v>
      </c>
      <c r="BV290" s="77">
        <f t="shared" si="483"/>
        <v>285</v>
      </c>
      <c r="BW290" s="77">
        <f t="shared" si="484"/>
        <v>465</v>
      </c>
      <c r="BX290" s="77">
        <f t="shared" si="485"/>
        <v>465</v>
      </c>
      <c r="BY290" s="77">
        <f>IF(Info!$O$3="Q1",$BS290,IF(Info!$O$3="Q2",$BS290+$BT290,IF(Info!$O$3="Q3",$BS290+$BT290+$BU290,$BR290)))</f>
        <v>150</v>
      </c>
      <c r="BZ290" s="77">
        <f>IF(Info!$O$3="Q1",$BS290,IF(Info!$O$3="Q2",$BT290,IF(Info!$O$3="Q3",$BU290,$BV290)))</f>
        <v>150</v>
      </c>
      <c r="CA290" s="49"/>
    </row>
    <row r="291" spans="1:79" ht="13.95" customHeight="1" x14ac:dyDescent="0.3">
      <c r="A291" s="269"/>
      <c r="B291" s="78" t="s">
        <v>405</v>
      </c>
      <c r="C291" s="52">
        <f>Info!$AK12</f>
        <v>2.4</v>
      </c>
      <c r="D291" s="161">
        <f t="shared" si="466"/>
        <v>0</v>
      </c>
      <c r="E291" s="215">
        <v>0</v>
      </c>
      <c r="F291" s="215">
        <v>0</v>
      </c>
      <c r="G291" s="215">
        <v>0</v>
      </c>
      <c r="H291" s="215">
        <v>0</v>
      </c>
      <c r="I291" s="215">
        <v>0</v>
      </c>
      <c r="J291" s="215">
        <v>0</v>
      </c>
      <c r="K291" s="215">
        <v>0</v>
      </c>
      <c r="L291" s="215">
        <v>0</v>
      </c>
      <c r="M291" s="215">
        <v>0</v>
      </c>
      <c r="N291" s="215">
        <v>0</v>
      </c>
      <c r="O291" s="215">
        <v>0</v>
      </c>
      <c r="P291" s="215">
        <v>0</v>
      </c>
      <c r="Q291" s="772">
        <v>0</v>
      </c>
      <c r="R291" s="215">
        <v>0</v>
      </c>
      <c r="S291" s="215">
        <v>0</v>
      </c>
      <c r="T291" s="215">
        <v>0</v>
      </c>
      <c r="U291" s="215">
        <v>0</v>
      </c>
      <c r="V291" s="215">
        <v>0</v>
      </c>
      <c r="W291" s="215">
        <v>0</v>
      </c>
      <c r="X291" s="215">
        <v>0</v>
      </c>
      <c r="Y291" s="215">
        <v>0</v>
      </c>
      <c r="Z291" s="215">
        <v>0</v>
      </c>
      <c r="AA291" s="215">
        <v>0</v>
      </c>
      <c r="AB291" s="215">
        <v>0</v>
      </c>
      <c r="AC291" s="215">
        <v>0</v>
      </c>
      <c r="AD291" s="215">
        <v>0</v>
      </c>
      <c r="AE291" s="215">
        <v>0</v>
      </c>
      <c r="AF291" s="215">
        <v>0</v>
      </c>
      <c r="AG291" s="215">
        <v>0</v>
      </c>
      <c r="AH291" s="215">
        <v>0</v>
      </c>
      <c r="AI291" s="215">
        <v>0</v>
      </c>
      <c r="AJ291" s="215">
        <v>0</v>
      </c>
      <c r="AK291" s="215">
        <v>0</v>
      </c>
      <c r="AL291" s="215">
        <v>0</v>
      </c>
      <c r="AM291" s="215">
        <v>0</v>
      </c>
      <c r="AN291" s="215">
        <v>0</v>
      </c>
      <c r="AO291" s="215">
        <v>0</v>
      </c>
      <c r="AP291" s="215">
        <v>0</v>
      </c>
      <c r="AQ291" s="215">
        <v>0</v>
      </c>
      <c r="AR291" s="215">
        <v>0</v>
      </c>
      <c r="AS291" s="215">
        <v>0</v>
      </c>
      <c r="AT291" s="215">
        <v>0</v>
      </c>
      <c r="AU291" s="215">
        <v>0</v>
      </c>
      <c r="AV291" s="215">
        <v>0</v>
      </c>
      <c r="AW291" s="215">
        <v>0</v>
      </c>
      <c r="AX291" s="215">
        <v>0</v>
      </c>
      <c r="AY291" s="215">
        <v>0</v>
      </c>
      <c r="AZ291" s="215">
        <v>0</v>
      </c>
      <c r="BA291" s="215">
        <v>0</v>
      </c>
      <c r="BB291" s="215">
        <v>0</v>
      </c>
      <c r="BC291" s="215">
        <v>0</v>
      </c>
      <c r="BD291" s="215">
        <v>0</v>
      </c>
      <c r="BE291" s="271"/>
      <c r="BF291" s="163">
        <f t="shared" si="467"/>
        <v>0</v>
      </c>
      <c r="BG291" s="77">
        <f t="shared" si="468"/>
        <v>0</v>
      </c>
      <c r="BH291" s="77">
        <f t="shared" si="469"/>
        <v>0</v>
      </c>
      <c r="BI291" s="77">
        <f t="shared" si="470"/>
        <v>0</v>
      </c>
      <c r="BJ291" s="77">
        <f t="shared" si="471"/>
        <v>0</v>
      </c>
      <c r="BK291" s="77">
        <f t="shared" si="472"/>
        <v>0</v>
      </c>
      <c r="BL291" s="77">
        <f t="shared" si="473"/>
        <v>0</v>
      </c>
      <c r="BM291" s="77">
        <f t="shared" si="474"/>
        <v>0</v>
      </c>
      <c r="BN291" s="77">
        <f t="shared" si="475"/>
        <v>0</v>
      </c>
      <c r="BO291" s="77">
        <f t="shared" si="476"/>
        <v>0</v>
      </c>
      <c r="BP291" s="77">
        <f t="shared" si="477"/>
        <v>0</v>
      </c>
      <c r="BQ291" s="77">
        <f t="shared" si="478"/>
        <v>0</v>
      </c>
      <c r="BR291" s="157">
        <f t="shared" si="479"/>
        <v>0</v>
      </c>
      <c r="BS291" s="77">
        <f t="shared" si="480"/>
        <v>0</v>
      </c>
      <c r="BT291" s="77">
        <f t="shared" si="481"/>
        <v>0</v>
      </c>
      <c r="BU291" s="77">
        <f t="shared" si="482"/>
        <v>0</v>
      </c>
      <c r="BV291" s="77">
        <f t="shared" si="483"/>
        <v>0</v>
      </c>
      <c r="BW291" s="77">
        <f t="shared" si="484"/>
        <v>0</v>
      </c>
      <c r="BX291" s="77">
        <f t="shared" si="485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ht="13.95" customHeight="1" x14ac:dyDescent="0.3">
      <c r="A292" s="269"/>
      <c r="B292" s="160" t="s">
        <v>315</v>
      </c>
      <c r="C292" s="275"/>
      <c r="D292" s="161">
        <f t="shared" si="466"/>
        <v>23530</v>
      </c>
      <c r="E292" s="53">
        <f t="shared" ref="E292:AJ292" si="486">SUM(E283:E291)</f>
        <v>235</v>
      </c>
      <c r="F292" s="53">
        <f t="shared" si="486"/>
        <v>220</v>
      </c>
      <c r="G292" s="53">
        <f t="shared" si="486"/>
        <v>200</v>
      </c>
      <c r="H292" s="53">
        <f t="shared" si="486"/>
        <v>1150</v>
      </c>
      <c r="I292" s="53">
        <f t="shared" si="486"/>
        <v>235</v>
      </c>
      <c r="J292" s="53">
        <f t="shared" si="486"/>
        <v>215</v>
      </c>
      <c r="K292" s="53">
        <f t="shared" si="486"/>
        <v>200</v>
      </c>
      <c r="L292" s="53">
        <f t="shared" si="486"/>
        <v>200</v>
      </c>
      <c r="M292" s="53">
        <f t="shared" si="486"/>
        <v>1265</v>
      </c>
      <c r="N292" s="53">
        <f t="shared" si="486"/>
        <v>285</v>
      </c>
      <c r="O292" s="53">
        <f t="shared" si="486"/>
        <v>285</v>
      </c>
      <c r="P292" s="53">
        <f t="shared" si="486"/>
        <v>200</v>
      </c>
      <c r="Q292" s="784">
        <f t="shared" si="486"/>
        <v>200</v>
      </c>
      <c r="R292" s="53">
        <f t="shared" si="486"/>
        <v>1280</v>
      </c>
      <c r="S292" s="53">
        <f t="shared" si="486"/>
        <v>350</v>
      </c>
      <c r="T292" s="53">
        <f t="shared" si="486"/>
        <v>335</v>
      </c>
      <c r="U292" s="53">
        <f t="shared" si="486"/>
        <v>315</v>
      </c>
      <c r="V292" s="53">
        <f t="shared" si="486"/>
        <v>300</v>
      </c>
      <c r="W292" s="53">
        <f t="shared" si="486"/>
        <v>1280</v>
      </c>
      <c r="X292" s="53">
        <f t="shared" si="486"/>
        <v>400</v>
      </c>
      <c r="Y292" s="53">
        <f t="shared" si="486"/>
        <v>385</v>
      </c>
      <c r="Z292" s="53">
        <f t="shared" si="486"/>
        <v>315</v>
      </c>
      <c r="AA292" s="53">
        <f t="shared" si="486"/>
        <v>300</v>
      </c>
      <c r="AB292" s="53">
        <f t="shared" si="486"/>
        <v>1265</v>
      </c>
      <c r="AC292" s="53">
        <f t="shared" si="486"/>
        <v>335</v>
      </c>
      <c r="AD292" s="53">
        <f t="shared" si="486"/>
        <v>235</v>
      </c>
      <c r="AE292" s="53">
        <f t="shared" si="486"/>
        <v>200</v>
      </c>
      <c r="AF292" s="53">
        <f t="shared" si="486"/>
        <v>200</v>
      </c>
      <c r="AG292" s="53">
        <f t="shared" si="486"/>
        <v>1150</v>
      </c>
      <c r="AH292" s="53">
        <f t="shared" si="486"/>
        <v>335</v>
      </c>
      <c r="AI292" s="53">
        <f t="shared" si="486"/>
        <v>235</v>
      </c>
      <c r="AJ292" s="53">
        <f t="shared" si="486"/>
        <v>215</v>
      </c>
      <c r="AK292" s="53">
        <f t="shared" ref="AK292:BP292" si="487">SUM(AK283:AK291)</f>
        <v>200</v>
      </c>
      <c r="AL292" s="53">
        <f t="shared" si="487"/>
        <v>200</v>
      </c>
      <c r="AM292" s="53">
        <f t="shared" si="487"/>
        <v>1165</v>
      </c>
      <c r="AN292" s="53">
        <f t="shared" si="487"/>
        <v>350</v>
      </c>
      <c r="AO292" s="53">
        <f t="shared" si="487"/>
        <v>335</v>
      </c>
      <c r="AP292" s="53">
        <f t="shared" si="487"/>
        <v>315</v>
      </c>
      <c r="AQ292" s="53">
        <f t="shared" si="487"/>
        <v>200</v>
      </c>
      <c r="AR292" s="53">
        <f t="shared" si="487"/>
        <v>1280</v>
      </c>
      <c r="AS292" s="53">
        <f t="shared" si="487"/>
        <v>400</v>
      </c>
      <c r="AT292" s="53">
        <f t="shared" si="487"/>
        <v>335</v>
      </c>
      <c r="AU292" s="53">
        <f t="shared" si="487"/>
        <v>315</v>
      </c>
      <c r="AV292" s="53">
        <f t="shared" si="487"/>
        <v>200</v>
      </c>
      <c r="AW292" s="53">
        <f t="shared" si="487"/>
        <v>1280</v>
      </c>
      <c r="AX292" s="53">
        <f t="shared" si="487"/>
        <v>350</v>
      </c>
      <c r="AY292" s="53">
        <f t="shared" si="487"/>
        <v>335</v>
      </c>
      <c r="AZ292" s="53">
        <f t="shared" si="487"/>
        <v>215</v>
      </c>
      <c r="BA292" s="53">
        <f t="shared" si="487"/>
        <v>250</v>
      </c>
      <c r="BB292" s="53">
        <f t="shared" si="487"/>
        <v>1050</v>
      </c>
      <c r="BC292" s="53">
        <f t="shared" si="487"/>
        <v>235</v>
      </c>
      <c r="BD292" s="53">
        <f t="shared" si="487"/>
        <v>200</v>
      </c>
      <c r="BE292" s="271"/>
      <c r="BF292" s="162">
        <f t="shared" si="467"/>
        <v>1805</v>
      </c>
      <c r="BG292" s="157">
        <f t="shared" si="468"/>
        <v>850</v>
      </c>
      <c r="BH292" s="157">
        <f t="shared" si="469"/>
        <v>2235</v>
      </c>
      <c r="BI292" s="157">
        <f t="shared" si="470"/>
        <v>2280</v>
      </c>
      <c r="BJ292" s="157">
        <f t="shared" si="471"/>
        <v>2365</v>
      </c>
      <c r="BK292" s="157">
        <f t="shared" si="472"/>
        <v>2450</v>
      </c>
      <c r="BL292" s="157">
        <f t="shared" si="473"/>
        <v>1885</v>
      </c>
      <c r="BM292" s="157">
        <f t="shared" si="474"/>
        <v>850</v>
      </c>
      <c r="BN292" s="157">
        <f t="shared" si="475"/>
        <v>2365</v>
      </c>
      <c r="BO292" s="157">
        <f t="shared" si="476"/>
        <v>2330</v>
      </c>
      <c r="BP292" s="157">
        <f t="shared" si="477"/>
        <v>2165</v>
      </c>
      <c r="BQ292" s="157">
        <f t="shared" si="478"/>
        <v>1950</v>
      </c>
      <c r="BR292" s="157">
        <f t="shared" si="479"/>
        <v>23530</v>
      </c>
      <c r="BS292" s="157">
        <f t="shared" si="480"/>
        <v>4890</v>
      </c>
      <c r="BT292" s="157">
        <f t="shared" si="481"/>
        <v>7095</v>
      </c>
      <c r="BU292" s="157">
        <f t="shared" si="482"/>
        <v>5100</v>
      </c>
      <c r="BV292" s="157">
        <f t="shared" si="483"/>
        <v>6445</v>
      </c>
      <c r="BW292" s="157">
        <f t="shared" si="484"/>
        <v>11985</v>
      </c>
      <c r="BX292" s="157">
        <f t="shared" si="485"/>
        <v>11545</v>
      </c>
      <c r="BY292" s="157">
        <f>IF(Info!$O$3="Q1",$BS292,IF(Info!$O$3="Q2",$BS292+$BT292,IF(Info!$O$3="Q3",$BS292+$BT292+$BU292,$BR292)))</f>
        <v>4890</v>
      </c>
      <c r="BZ292" s="157">
        <f>IF(Info!$O$3="Q1",$BS292,IF(Info!$O$3="Q2",$BT292,IF(Info!$O$3="Q3",$BU292,$BV292)))</f>
        <v>4890</v>
      </c>
      <c r="CA292" s="49"/>
    </row>
    <row r="293" spans="1:79" ht="13.95" customHeight="1" x14ac:dyDescent="0.3">
      <c r="A293" s="269"/>
      <c r="B293" s="78" t="s">
        <v>406</v>
      </c>
      <c r="C293" s="275"/>
      <c r="D293" s="276">
        <f t="shared" ref="D293:AI293" si="488">D294/(SUM(D283:D291))</f>
        <v>0</v>
      </c>
      <c r="E293" s="277">
        <f t="shared" si="488"/>
        <v>0</v>
      </c>
      <c r="F293" s="277">
        <f t="shared" si="488"/>
        <v>0</v>
      </c>
      <c r="G293" s="277">
        <f t="shared" si="488"/>
        <v>0</v>
      </c>
      <c r="H293" s="277">
        <f t="shared" si="488"/>
        <v>0</v>
      </c>
      <c r="I293" s="277">
        <f t="shared" si="488"/>
        <v>0</v>
      </c>
      <c r="J293" s="277">
        <f t="shared" si="488"/>
        <v>0</v>
      </c>
      <c r="K293" s="277">
        <f t="shared" si="488"/>
        <v>0</v>
      </c>
      <c r="L293" s="277">
        <f t="shared" si="488"/>
        <v>0</v>
      </c>
      <c r="M293" s="277">
        <f t="shared" si="488"/>
        <v>0</v>
      </c>
      <c r="N293" s="277">
        <f t="shared" si="488"/>
        <v>0</v>
      </c>
      <c r="O293" s="277">
        <f t="shared" si="488"/>
        <v>0</v>
      </c>
      <c r="P293" s="277">
        <f t="shared" si="488"/>
        <v>0</v>
      </c>
      <c r="Q293" s="795">
        <f t="shared" si="488"/>
        <v>0</v>
      </c>
      <c r="R293" s="277">
        <f t="shared" si="488"/>
        <v>0</v>
      </c>
      <c r="S293" s="277">
        <f t="shared" si="488"/>
        <v>0</v>
      </c>
      <c r="T293" s="277">
        <f t="shared" si="488"/>
        <v>0</v>
      </c>
      <c r="U293" s="277">
        <f t="shared" si="488"/>
        <v>0</v>
      </c>
      <c r="V293" s="277">
        <f t="shared" si="488"/>
        <v>0</v>
      </c>
      <c r="W293" s="277">
        <f t="shared" si="488"/>
        <v>0</v>
      </c>
      <c r="X293" s="277">
        <f t="shared" si="488"/>
        <v>0</v>
      </c>
      <c r="Y293" s="277">
        <f t="shared" si="488"/>
        <v>0</v>
      </c>
      <c r="Z293" s="277">
        <f t="shared" si="488"/>
        <v>0</v>
      </c>
      <c r="AA293" s="277">
        <f t="shared" si="488"/>
        <v>0</v>
      </c>
      <c r="AB293" s="277">
        <f t="shared" si="488"/>
        <v>0</v>
      </c>
      <c r="AC293" s="277">
        <f t="shared" si="488"/>
        <v>0</v>
      </c>
      <c r="AD293" s="277">
        <f t="shared" si="488"/>
        <v>0</v>
      </c>
      <c r="AE293" s="277">
        <f t="shared" si="488"/>
        <v>0</v>
      </c>
      <c r="AF293" s="277">
        <f t="shared" si="488"/>
        <v>0</v>
      </c>
      <c r="AG293" s="277">
        <f t="shared" si="488"/>
        <v>0</v>
      </c>
      <c r="AH293" s="277">
        <f t="shared" si="488"/>
        <v>0</v>
      </c>
      <c r="AI293" s="277">
        <f t="shared" si="488"/>
        <v>0</v>
      </c>
      <c r="AJ293" s="277">
        <f t="shared" ref="AJ293:BO293" si="489">AJ294/(SUM(AJ283:AJ291))</f>
        <v>0</v>
      </c>
      <c r="AK293" s="277">
        <f t="shared" si="489"/>
        <v>0</v>
      </c>
      <c r="AL293" s="277">
        <f t="shared" si="489"/>
        <v>0</v>
      </c>
      <c r="AM293" s="277">
        <f t="shared" si="489"/>
        <v>0</v>
      </c>
      <c r="AN293" s="277">
        <f t="shared" si="489"/>
        <v>0</v>
      </c>
      <c r="AO293" s="277">
        <f t="shared" si="489"/>
        <v>0</v>
      </c>
      <c r="AP293" s="277">
        <f t="shared" si="489"/>
        <v>0</v>
      </c>
      <c r="AQ293" s="277">
        <f t="shared" si="489"/>
        <v>0</v>
      </c>
      <c r="AR293" s="277">
        <f t="shared" si="489"/>
        <v>0</v>
      </c>
      <c r="AS293" s="277">
        <f t="shared" si="489"/>
        <v>0</v>
      </c>
      <c r="AT293" s="277">
        <f t="shared" si="489"/>
        <v>0</v>
      </c>
      <c r="AU293" s="277">
        <f t="shared" si="489"/>
        <v>0</v>
      </c>
      <c r="AV293" s="277">
        <f t="shared" si="489"/>
        <v>0</v>
      </c>
      <c r="AW293" s="277">
        <f t="shared" si="489"/>
        <v>0</v>
      </c>
      <c r="AX293" s="277">
        <f t="shared" si="489"/>
        <v>0</v>
      </c>
      <c r="AY293" s="277">
        <f t="shared" si="489"/>
        <v>0</v>
      </c>
      <c r="AZ293" s="277">
        <f t="shared" si="489"/>
        <v>0</v>
      </c>
      <c r="BA293" s="277">
        <f t="shared" si="489"/>
        <v>0</v>
      </c>
      <c r="BB293" s="277">
        <f t="shared" si="489"/>
        <v>0</v>
      </c>
      <c r="BC293" s="277">
        <f t="shared" si="489"/>
        <v>0</v>
      </c>
      <c r="BD293" s="277">
        <f t="shared" si="489"/>
        <v>0</v>
      </c>
      <c r="BE293" s="271"/>
      <c r="BF293" s="172">
        <f t="shared" ref="BF293:BZ293" si="490">BF294/(SUM(BF283:BF291))</f>
        <v>0</v>
      </c>
      <c r="BG293" s="171">
        <f t="shared" si="490"/>
        <v>0</v>
      </c>
      <c r="BH293" s="171">
        <f t="shared" si="490"/>
        <v>0</v>
      </c>
      <c r="BI293" s="171">
        <f t="shared" si="490"/>
        <v>0</v>
      </c>
      <c r="BJ293" s="171">
        <f t="shared" si="490"/>
        <v>0</v>
      </c>
      <c r="BK293" s="171">
        <f t="shared" si="490"/>
        <v>0</v>
      </c>
      <c r="BL293" s="171">
        <f t="shared" si="490"/>
        <v>0</v>
      </c>
      <c r="BM293" s="171">
        <f t="shared" si="490"/>
        <v>0</v>
      </c>
      <c r="BN293" s="171">
        <f t="shared" si="490"/>
        <v>0</v>
      </c>
      <c r="BO293" s="171">
        <f t="shared" si="490"/>
        <v>0</v>
      </c>
      <c r="BP293" s="171">
        <f t="shared" si="490"/>
        <v>0</v>
      </c>
      <c r="BQ293" s="171">
        <f t="shared" si="490"/>
        <v>0</v>
      </c>
      <c r="BR293" s="173">
        <f t="shared" si="490"/>
        <v>0</v>
      </c>
      <c r="BS293" s="171">
        <f t="shared" si="490"/>
        <v>0</v>
      </c>
      <c r="BT293" s="171">
        <f t="shared" si="490"/>
        <v>0</v>
      </c>
      <c r="BU293" s="171">
        <f t="shared" si="490"/>
        <v>0</v>
      </c>
      <c r="BV293" s="171">
        <f t="shared" si="490"/>
        <v>0</v>
      </c>
      <c r="BW293" s="171">
        <f t="shared" si="490"/>
        <v>0</v>
      </c>
      <c r="BX293" s="171">
        <f t="shared" si="490"/>
        <v>0</v>
      </c>
      <c r="BY293" s="171">
        <f t="shared" si="490"/>
        <v>0</v>
      </c>
      <c r="BZ293" s="171">
        <f t="shared" si="490"/>
        <v>0</v>
      </c>
      <c r="CA293" s="49"/>
    </row>
    <row r="294" spans="1:79" ht="13.95" customHeight="1" x14ac:dyDescent="0.3">
      <c r="A294" s="269"/>
      <c r="B294" s="78" t="s">
        <v>407</v>
      </c>
      <c r="C294" s="275"/>
      <c r="D294" s="161">
        <f>SUM(E294:BD294)</f>
        <v>0</v>
      </c>
      <c r="E294" s="215">
        <v>0</v>
      </c>
      <c r="F294" s="215">
        <v>0</v>
      </c>
      <c r="G294" s="215">
        <v>0</v>
      </c>
      <c r="H294" s="215">
        <v>0</v>
      </c>
      <c r="I294" s="215">
        <v>0</v>
      </c>
      <c r="J294" s="215">
        <v>0</v>
      </c>
      <c r="K294" s="215">
        <v>0</v>
      </c>
      <c r="L294" s="215">
        <v>0</v>
      </c>
      <c r="M294" s="215">
        <v>0</v>
      </c>
      <c r="N294" s="215">
        <v>0</v>
      </c>
      <c r="O294" s="215">
        <v>0</v>
      </c>
      <c r="P294" s="215">
        <v>0</v>
      </c>
      <c r="Q294" s="796">
        <v>0</v>
      </c>
      <c r="R294" s="215">
        <v>0</v>
      </c>
      <c r="S294" s="215">
        <v>0</v>
      </c>
      <c r="T294" s="215">
        <v>0</v>
      </c>
      <c r="U294" s="215">
        <v>0</v>
      </c>
      <c r="V294" s="215">
        <v>0</v>
      </c>
      <c r="W294" s="215">
        <v>0</v>
      </c>
      <c r="X294" s="215">
        <v>0</v>
      </c>
      <c r="Y294" s="215">
        <v>0</v>
      </c>
      <c r="Z294" s="215">
        <v>0</v>
      </c>
      <c r="AA294" s="215">
        <v>0</v>
      </c>
      <c r="AB294" s="215">
        <v>0</v>
      </c>
      <c r="AC294" s="215">
        <v>0</v>
      </c>
      <c r="AD294" s="215">
        <v>0</v>
      </c>
      <c r="AE294" s="215">
        <v>0</v>
      </c>
      <c r="AF294" s="215">
        <v>0</v>
      </c>
      <c r="AG294" s="215">
        <v>0</v>
      </c>
      <c r="AH294" s="215">
        <v>0</v>
      </c>
      <c r="AI294" s="215">
        <v>0</v>
      </c>
      <c r="AJ294" s="215">
        <v>0</v>
      </c>
      <c r="AK294" s="215">
        <v>0</v>
      </c>
      <c r="AL294" s="215">
        <v>0</v>
      </c>
      <c r="AM294" s="215">
        <v>0</v>
      </c>
      <c r="AN294" s="215">
        <v>0</v>
      </c>
      <c r="AO294" s="215">
        <v>0</v>
      </c>
      <c r="AP294" s="215">
        <v>0</v>
      </c>
      <c r="AQ294" s="215">
        <v>0</v>
      </c>
      <c r="AR294" s="215">
        <v>0</v>
      </c>
      <c r="AS294" s="215">
        <v>0</v>
      </c>
      <c r="AT294" s="215">
        <v>0</v>
      </c>
      <c r="AU294" s="215">
        <v>0</v>
      </c>
      <c r="AV294" s="215">
        <v>0</v>
      </c>
      <c r="AW294" s="215">
        <v>0</v>
      </c>
      <c r="AX294" s="215">
        <v>0</v>
      </c>
      <c r="AY294" s="215">
        <v>0</v>
      </c>
      <c r="AZ294" s="215">
        <v>0</v>
      </c>
      <c r="BA294" s="215">
        <v>0</v>
      </c>
      <c r="BB294" s="215">
        <v>0</v>
      </c>
      <c r="BC294" s="215">
        <v>0</v>
      </c>
      <c r="BD294" s="215">
        <v>0</v>
      </c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3.95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ht="13.95" customHeight="1" x14ac:dyDescent="0.3">
      <c r="A296" s="269"/>
      <c r="B296" s="78" t="s">
        <v>409</v>
      </c>
      <c r="C296" s="275"/>
      <c r="D296" s="161">
        <f>SUM(E296:BD296)</f>
        <v>0</v>
      </c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796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  <c r="AE296" s="215"/>
      <c r="AF296" s="215"/>
      <c r="AG296" s="215"/>
      <c r="AH296" s="215"/>
      <c r="AI296" s="215"/>
      <c r="AJ296" s="215"/>
      <c r="AK296" s="215"/>
      <c r="AL296" s="215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5"/>
      <c r="AX296" s="215"/>
      <c r="AY296" s="215"/>
      <c r="AZ296" s="215"/>
      <c r="BA296" s="215"/>
      <c r="BB296" s="215"/>
      <c r="BC296" s="215"/>
      <c r="BD296" s="215"/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ht="13.95" customHeight="1" x14ac:dyDescent="0.3">
      <c r="A297" s="269"/>
      <c r="B297" s="78" t="s">
        <v>410</v>
      </c>
      <c r="C297" s="275"/>
      <c r="D297" s="161">
        <f>SUM(E297:BD297)</f>
        <v>0</v>
      </c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796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  <c r="AE297" s="215"/>
      <c r="AF297" s="215"/>
      <c r="AG297" s="215"/>
      <c r="AH297" s="215"/>
      <c r="AI297" s="215"/>
      <c r="AJ297" s="215"/>
      <c r="AK297" s="215"/>
      <c r="AL297" s="215"/>
      <c r="AM297" s="215"/>
      <c r="AN297" s="215"/>
      <c r="AO297" s="215"/>
      <c r="AP297" s="215"/>
      <c r="AQ297" s="215"/>
      <c r="AR297" s="215"/>
      <c r="AS297" s="215"/>
      <c r="AT297" s="215"/>
      <c r="AU297" s="215"/>
      <c r="AV297" s="215"/>
      <c r="AW297" s="215"/>
      <c r="AX297" s="215"/>
      <c r="AY297" s="215"/>
      <c r="AZ297" s="215"/>
      <c r="BA297" s="215"/>
      <c r="BB297" s="215"/>
      <c r="BC297" s="215"/>
      <c r="BD297" s="215"/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ht="13.95" customHeight="1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91">SUM(E296:E297)</f>
        <v>0</v>
      </c>
      <c r="F298" s="278">
        <f t="shared" si="491"/>
        <v>0</v>
      </c>
      <c r="G298" s="278">
        <f t="shared" si="491"/>
        <v>0</v>
      </c>
      <c r="H298" s="278">
        <f t="shared" si="491"/>
        <v>0</v>
      </c>
      <c r="I298" s="278">
        <f t="shared" si="491"/>
        <v>0</v>
      </c>
      <c r="J298" s="278">
        <f t="shared" si="491"/>
        <v>0</v>
      </c>
      <c r="K298" s="278">
        <f t="shared" si="491"/>
        <v>0</v>
      </c>
      <c r="L298" s="278">
        <f t="shared" si="491"/>
        <v>0</v>
      </c>
      <c r="M298" s="278">
        <f t="shared" si="491"/>
        <v>0</v>
      </c>
      <c r="N298" s="278">
        <f t="shared" si="491"/>
        <v>0</v>
      </c>
      <c r="O298" s="278">
        <f t="shared" si="491"/>
        <v>0</v>
      </c>
      <c r="P298" s="278">
        <f t="shared" si="491"/>
        <v>0</v>
      </c>
      <c r="Q298" s="797">
        <f t="shared" si="491"/>
        <v>0</v>
      </c>
      <c r="R298" s="278">
        <f t="shared" si="491"/>
        <v>0</v>
      </c>
      <c r="S298" s="278">
        <f t="shared" si="491"/>
        <v>0</v>
      </c>
      <c r="T298" s="278">
        <f t="shared" si="491"/>
        <v>0</v>
      </c>
      <c r="U298" s="278">
        <f t="shared" si="491"/>
        <v>0</v>
      </c>
      <c r="V298" s="278">
        <f t="shared" si="491"/>
        <v>0</v>
      </c>
      <c r="W298" s="278">
        <f t="shared" si="491"/>
        <v>0</v>
      </c>
      <c r="X298" s="278">
        <f t="shared" si="491"/>
        <v>0</v>
      </c>
      <c r="Y298" s="278">
        <f t="shared" si="491"/>
        <v>0</v>
      </c>
      <c r="Z298" s="278">
        <f t="shared" si="491"/>
        <v>0</v>
      </c>
      <c r="AA298" s="278">
        <f t="shared" si="491"/>
        <v>0</v>
      </c>
      <c r="AB298" s="278">
        <f t="shared" si="491"/>
        <v>0</v>
      </c>
      <c r="AC298" s="278">
        <f t="shared" si="491"/>
        <v>0</v>
      </c>
      <c r="AD298" s="278">
        <f t="shared" si="491"/>
        <v>0</v>
      </c>
      <c r="AE298" s="278">
        <f t="shared" si="491"/>
        <v>0</v>
      </c>
      <c r="AF298" s="278">
        <f t="shared" si="491"/>
        <v>0</v>
      </c>
      <c r="AG298" s="278">
        <f t="shared" si="491"/>
        <v>0</v>
      </c>
      <c r="AH298" s="278">
        <f t="shared" si="491"/>
        <v>0</v>
      </c>
      <c r="AI298" s="278">
        <f t="shared" si="491"/>
        <v>0</v>
      </c>
      <c r="AJ298" s="278">
        <f t="shared" si="491"/>
        <v>0</v>
      </c>
      <c r="AK298" s="278">
        <f t="shared" ref="AK298:BP298" si="492">SUM(AK296:AK297)</f>
        <v>0</v>
      </c>
      <c r="AL298" s="278">
        <f t="shared" si="492"/>
        <v>0</v>
      </c>
      <c r="AM298" s="278">
        <f t="shared" si="492"/>
        <v>0</v>
      </c>
      <c r="AN298" s="278">
        <f t="shared" si="492"/>
        <v>0</v>
      </c>
      <c r="AO298" s="278">
        <f t="shared" si="492"/>
        <v>0</v>
      </c>
      <c r="AP298" s="278">
        <f t="shared" si="492"/>
        <v>0</v>
      </c>
      <c r="AQ298" s="278">
        <f t="shared" si="492"/>
        <v>0</v>
      </c>
      <c r="AR298" s="278">
        <f t="shared" si="492"/>
        <v>0</v>
      </c>
      <c r="AS298" s="278">
        <f t="shared" si="492"/>
        <v>0</v>
      </c>
      <c r="AT298" s="278">
        <f t="shared" si="492"/>
        <v>0</v>
      </c>
      <c r="AU298" s="278">
        <f t="shared" si="492"/>
        <v>0</v>
      </c>
      <c r="AV298" s="278">
        <f t="shared" si="492"/>
        <v>0</v>
      </c>
      <c r="AW298" s="278">
        <f t="shared" si="492"/>
        <v>0</v>
      </c>
      <c r="AX298" s="278">
        <f t="shared" si="492"/>
        <v>0</v>
      </c>
      <c r="AY298" s="278">
        <f t="shared" si="492"/>
        <v>0</v>
      </c>
      <c r="AZ298" s="278">
        <f t="shared" si="492"/>
        <v>0</v>
      </c>
      <c r="BA298" s="278">
        <f t="shared" si="492"/>
        <v>0</v>
      </c>
      <c r="BB298" s="278">
        <f t="shared" si="492"/>
        <v>0</v>
      </c>
      <c r="BC298" s="278">
        <f t="shared" si="492"/>
        <v>0</v>
      </c>
      <c r="BD298" s="278">
        <f t="shared" si="492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ht="13.95" customHeight="1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13.95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3.95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ht="13.95" customHeight="1" x14ac:dyDescent="0.3">
      <c r="A302" s="269"/>
      <c r="B302" s="160" t="s">
        <v>338</v>
      </c>
      <c r="C302" s="275"/>
      <c r="D302" s="161">
        <f>SUM(E302:BD302)</f>
        <v>500000</v>
      </c>
      <c r="E302" s="215">
        <v>6000</v>
      </c>
      <c r="F302" s="215">
        <v>7700</v>
      </c>
      <c r="G302" s="215">
        <v>6800</v>
      </c>
      <c r="H302" s="215">
        <v>11500</v>
      </c>
      <c r="I302" s="215">
        <v>11000</v>
      </c>
      <c r="J302" s="215">
        <v>9400</v>
      </c>
      <c r="K302" s="215">
        <v>8500</v>
      </c>
      <c r="L302" s="215">
        <v>8000</v>
      </c>
      <c r="M302" s="215">
        <v>12500</v>
      </c>
      <c r="N302" s="215">
        <v>12000</v>
      </c>
      <c r="O302" s="215">
        <v>10000</v>
      </c>
      <c r="P302" s="215">
        <v>9000</v>
      </c>
      <c r="Q302" s="796">
        <v>9300</v>
      </c>
      <c r="R302" s="215">
        <v>12400</v>
      </c>
      <c r="S302" s="215">
        <v>11500</v>
      </c>
      <c r="T302" s="215">
        <v>9000</v>
      </c>
      <c r="U302" s="215">
        <v>8300</v>
      </c>
      <c r="V302" s="215">
        <v>9300</v>
      </c>
      <c r="W302" s="215">
        <v>11000</v>
      </c>
      <c r="X302" s="215">
        <v>10000</v>
      </c>
      <c r="Y302" s="215">
        <v>9500</v>
      </c>
      <c r="Z302" s="215">
        <v>7100</v>
      </c>
      <c r="AA302" s="215">
        <v>8600</v>
      </c>
      <c r="AB302" s="215">
        <v>13000</v>
      </c>
      <c r="AC302" s="215">
        <v>9000</v>
      </c>
      <c r="AD302" s="215">
        <v>9000</v>
      </c>
      <c r="AE302" s="215">
        <v>9000</v>
      </c>
      <c r="AF302" s="215">
        <v>9000</v>
      </c>
      <c r="AG302" s="215">
        <v>12800</v>
      </c>
      <c r="AH302" s="215">
        <v>11500</v>
      </c>
      <c r="AI302" s="215">
        <v>9000</v>
      </c>
      <c r="AJ302" s="215">
        <v>8000</v>
      </c>
      <c r="AK302" s="215">
        <v>8000</v>
      </c>
      <c r="AL302" s="215">
        <v>8500</v>
      </c>
      <c r="AM302" s="215">
        <v>11000</v>
      </c>
      <c r="AN302" s="215">
        <v>9500</v>
      </c>
      <c r="AO302" s="215">
        <v>9000</v>
      </c>
      <c r="AP302" s="215">
        <v>8000</v>
      </c>
      <c r="AQ302" s="215">
        <v>8100</v>
      </c>
      <c r="AR302" s="215">
        <v>13400</v>
      </c>
      <c r="AS302" s="215">
        <v>12000</v>
      </c>
      <c r="AT302" s="215">
        <v>10000</v>
      </c>
      <c r="AU302" s="215">
        <v>6000</v>
      </c>
      <c r="AV302" s="215">
        <v>6500</v>
      </c>
      <c r="AW302" s="215">
        <v>14000</v>
      </c>
      <c r="AX302" s="215">
        <v>12000</v>
      </c>
      <c r="AY302" s="215">
        <v>9000</v>
      </c>
      <c r="AZ302" s="215">
        <v>7500</v>
      </c>
      <c r="BA302" s="215">
        <v>8300</v>
      </c>
      <c r="BB302" s="215">
        <v>12000</v>
      </c>
      <c r="BC302" s="215">
        <v>10000</v>
      </c>
      <c r="BD302" s="215">
        <v>8500</v>
      </c>
      <c r="BE302" s="271"/>
      <c r="BF302" s="163">
        <f>SUM(E302:H302)</f>
        <v>32000</v>
      </c>
      <c r="BG302" s="77">
        <f>SUM(I302:L302)</f>
        <v>36900</v>
      </c>
      <c r="BH302" s="77">
        <f>SUM(M302:Q302)</f>
        <v>52800</v>
      </c>
      <c r="BI302" s="77">
        <f>SUM(R302:U302)</f>
        <v>41200</v>
      </c>
      <c r="BJ302" s="77">
        <f>SUM(V302:Y302)</f>
        <v>39800</v>
      </c>
      <c r="BK302" s="77">
        <f>SUM(Z302:AD302)</f>
        <v>46700</v>
      </c>
      <c r="BL302" s="77">
        <f>SUM(AE302:AH302)</f>
        <v>42300</v>
      </c>
      <c r="BM302" s="77">
        <f>SUM(AI302:AL302)</f>
        <v>33500</v>
      </c>
      <c r="BN302" s="77">
        <f>SUM(AM302:AQ302)</f>
        <v>45600</v>
      </c>
      <c r="BO302" s="77">
        <f>SUM(AR302:AU302)</f>
        <v>41400</v>
      </c>
      <c r="BP302" s="77">
        <f>SUM(AV302:AY302)</f>
        <v>41500</v>
      </c>
      <c r="BQ302" s="77">
        <f>SUM(AZ302:BD302)</f>
        <v>46300</v>
      </c>
      <c r="BR302" s="157">
        <f>SUM(BF302:BQ302)</f>
        <v>500000</v>
      </c>
      <c r="BS302" s="77">
        <f>SUM(BF302:BH302)</f>
        <v>121700</v>
      </c>
      <c r="BT302" s="77">
        <f>SUM(BI302:BK302)</f>
        <v>127700</v>
      </c>
      <c r="BU302" s="77">
        <f>SUM(BL302:BN302)</f>
        <v>121400</v>
      </c>
      <c r="BV302" s="77">
        <f>SUM(BO302:BQ302)</f>
        <v>129200</v>
      </c>
      <c r="BW302" s="77">
        <f>SUM(BF302:BK302)</f>
        <v>249400</v>
      </c>
      <c r="BX302" s="77">
        <f>SUM(BL302:BQ302)</f>
        <v>250600</v>
      </c>
      <c r="BY302" s="77">
        <f>IF(Info!$O$3="Q1",$BS302,IF(Info!$O$3="Q2",$BS302+$BT302,IF(Info!$O$3="Q3",$BS302+$BT302+$BU302,$BR302)))</f>
        <v>121700</v>
      </c>
      <c r="BZ302" s="77">
        <f>IF(Info!$O$3="Q1",$BS302,IF(Info!$O$3="Q2",$BT302,IF(Info!$O$3="Q3",$BU302,$BV302)))</f>
        <v>121700</v>
      </c>
      <c r="CA302" s="49"/>
    </row>
    <row r="303" spans="1:79" ht="13.95" customHeight="1" x14ac:dyDescent="0.3">
      <c r="A303" s="269"/>
      <c r="B303" s="160" t="s">
        <v>339</v>
      </c>
      <c r="C303" s="275"/>
      <c r="D303" s="161">
        <f>SUM(E303:BD303)</f>
        <v>416666.66666666669</v>
      </c>
      <c r="E303" s="278">
        <f t="shared" ref="E303:AJ303" si="493">E302/(1+$C$306)</f>
        <v>5000</v>
      </c>
      <c r="F303" s="278">
        <f t="shared" si="493"/>
        <v>6416.666666666667</v>
      </c>
      <c r="G303" s="278">
        <f t="shared" si="493"/>
        <v>5666.666666666667</v>
      </c>
      <c r="H303" s="278">
        <f t="shared" si="493"/>
        <v>9583.3333333333339</v>
      </c>
      <c r="I303" s="278">
        <f t="shared" si="493"/>
        <v>9166.6666666666679</v>
      </c>
      <c r="J303" s="278">
        <f t="shared" si="493"/>
        <v>7833.3333333333339</v>
      </c>
      <c r="K303" s="278">
        <f t="shared" si="493"/>
        <v>7083.3333333333339</v>
      </c>
      <c r="L303" s="278">
        <f t="shared" si="493"/>
        <v>6666.666666666667</v>
      </c>
      <c r="M303" s="278">
        <f t="shared" si="493"/>
        <v>10416.666666666668</v>
      </c>
      <c r="N303" s="278">
        <f t="shared" si="493"/>
        <v>10000</v>
      </c>
      <c r="O303" s="278">
        <f t="shared" si="493"/>
        <v>8333.3333333333339</v>
      </c>
      <c r="P303" s="278">
        <f t="shared" si="493"/>
        <v>7500</v>
      </c>
      <c r="Q303" s="797">
        <f t="shared" si="493"/>
        <v>7750</v>
      </c>
      <c r="R303" s="278">
        <f t="shared" si="493"/>
        <v>10333.333333333334</v>
      </c>
      <c r="S303" s="278">
        <f t="shared" si="493"/>
        <v>9583.3333333333339</v>
      </c>
      <c r="T303" s="278">
        <f t="shared" si="493"/>
        <v>7500</v>
      </c>
      <c r="U303" s="278">
        <f t="shared" si="493"/>
        <v>6916.666666666667</v>
      </c>
      <c r="V303" s="278">
        <f t="shared" si="493"/>
        <v>7750</v>
      </c>
      <c r="W303" s="278">
        <f t="shared" si="493"/>
        <v>9166.6666666666679</v>
      </c>
      <c r="X303" s="278">
        <f t="shared" si="493"/>
        <v>8333.3333333333339</v>
      </c>
      <c r="Y303" s="278">
        <f t="shared" si="493"/>
        <v>7916.666666666667</v>
      </c>
      <c r="Z303" s="278">
        <f t="shared" si="493"/>
        <v>5916.666666666667</v>
      </c>
      <c r="AA303" s="278">
        <f t="shared" si="493"/>
        <v>7166.666666666667</v>
      </c>
      <c r="AB303" s="278">
        <f t="shared" si="493"/>
        <v>10833.333333333334</v>
      </c>
      <c r="AC303" s="278">
        <f t="shared" si="493"/>
        <v>7500</v>
      </c>
      <c r="AD303" s="278">
        <f t="shared" si="493"/>
        <v>7500</v>
      </c>
      <c r="AE303" s="278">
        <f t="shared" si="493"/>
        <v>7500</v>
      </c>
      <c r="AF303" s="278">
        <f t="shared" si="493"/>
        <v>7500</v>
      </c>
      <c r="AG303" s="278">
        <f t="shared" si="493"/>
        <v>10666.666666666668</v>
      </c>
      <c r="AH303" s="278">
        <f t="shared" si="493"/>
        <v>9583.3333333333339</v>
      </c>
      <c r="AI303" s="278">
        <f t="shared" si="493"/>
        <v>7500</v>
      </c>
      <c r="AJ303" s="278">
        <f t="shared" si="493"/>
        <v>6666.666666666667</v>
      </c>
      <c r="AK303" s="278">
        <f t="shared" ref="AK303:BP303" si="494">AK302/(1+$C$306)</f>
        <v>6666.666666666667</v>
      </c>
      <c r="AL303" s="278">
        <f t="shared" si="494"/>
        <v>7083.3333333333339</v>
      </c>
      <c r="AM303" s="278">
        <f t="shared" si="494"/>
        <v>9166.6666666666679</v>
      </c>
      <c r="AN303" s="278">
        <f t="shared" si="494"/>
        <v>7916.666666666667</v>
      </c>
      <c r="AO303" s="278">
        <f t="shared" si="494"/>
        <v>7500</v>
      </c>
      <c r="AP303" s="278">
        <f t="shared" si="494"/>
        <v>6666.666666666667</v>
      </c>
      <c r="AQ303" s="278">
        <f t="shared" si="494"/>
        <v>6750</v>
      </c>
      <c r="AR303" s="278">
        <f t="shared" si="494"/>
        <v>11166.666666666668</v>
      </c>
      <c r="AS303" s="278">
        <f t="shared" si="494"/>
        <v>10000</v>
      </c>
      <c r="AT303" s="278">
        <f t="shared" si="494"/>
        <v>8333.3333333333339</v>
      </c>
      <c r="AU303" s="278">
        <f t="shared" si="494"/>
        <v>5000</v>
      </c>
      <c r="AV303" s="278">
        <f t="shared" si="494"/>
        <v>5416.666666666667</v>
      </c>
      <c r="AW303" s="278">
        <f t="shared" si="494"/>
        <v>11666.666666666668</v>
      </c>
      <c r="AX303" s="278">
        <f t="shared" si="494"/>
        <v>10000</v>
      </c>
      <c r="AY303" s="278">
        <f t="shared" si="494"/>
        <v>7500</v>
      </c>
      <c r="AZ303" s="278">
        <f t="shared" si="494"/>
        <v>6250</v>
      </c>
      <c r="BA303" s="278">
        <f t="shared" si="494"/>
        <v>6916.666666666667</v>
      </c>
      <c r="BB303" s="278">
        <f t="shared" si="494"/>
        <v>10000</v>
      </c>
      <c r="BC303" s="278">
        <f t="shared" si="494"/>
        <v>8333.3333333333339</v>
      </c>
      <c r="BD303" s="278">
        <f t="shared" si="494"/>
        <v>7083.3333333333339</v>
      </c>
      <c r="BE303" s="271"/>
      <c r="BF303" s="163">
        <f>SUM(E303:H303)</f>
        <v>26666.666666666672</v>
      </c>
      <c r="BG303" s="77">
        <f>SUM(I303:L303)</f>
        <v>30750.000000000004</v>
      </c>
      <c r="BH303" s="77">
        <f>SUM(M303:Q303)</f>
        <v>44000</v>
      </c>
      <c r="BI303" s="77">
        <f>SUM(R303:U303)</f>
        <v>34333.333333333336</v>
      </c>
      <c r="BJ303" s="77">
        <f>SUM(V303:Y303)</f>
        <v>33166.666666666664</v>
      </c>
      <c r="BK303" s="77">
        <f>SUM(Z303:AD303)</f>
        <v>38916.666666666672</v>
      </c>
      <c r="BL303" s="77">
        <f>SUM(AE303:AH303)</f>
        <v>35250</v>
      </c>
      <c r="BM303" s="77">
        <f>SUM(AI303:AL303)</f>
        <v>27916.666666666672</v>
      </c>
      <c r="BN303" s="77">
        <f>SUM(AM303:AQ303)</f>
        <v>38000</v>
      </c>
      <c r="BO303" s="77">
        <f>SUM(AR303:AU303)</f>
        <v>34500</v>
      </c>
      <c r="BP303" s="77">
        <f>SUM(AV303:AY303)</f>
        <v>34583.333333333336</v>
      </c>
      <c r="BQ303" s="77">
        <f>SUM(AZ303:BD303)</f>
        <v>38583.333333333336</v>
      </c>
      <c r="BR303" s="157">
        <f>SUM(BF303:BQ303)</f>
        <v>416666.66666666663</v>
      </c>
      <c r="BS303" s="77">
        <f>SUM(BF303:BH303)</f>
        <v>101416.66666666667</v>
      </c>
      <c r="BT303" s="77">
        <f>SUM(BI303:BK303)</f>
        <v>106416.66666666667</v>
      </c>
      <c r="BU303" s="77">
        <f>SUM(BL303:BN303)</f>
        <v>101166.66666666667</v>
      </c>
      <c r="BV303" s="77">
        <f>SUM(BO303:BQ303)</f>
        <v>107666.66666666669</v>
      </c>
      <c r="BW303" s="77">
        <f>SUM(BF303:BK303)</f>
        <v>207833.33333333331</v>
      </c>
      <c r="BX303" s="77">
        <f>SUM(BL303:BQ303)</f>
        <v>208833.33333333337</v>
      </c>
      <c r="BY303" s="77">
        <f>IF(Info!$O$3="Q1",$BS303,IF(Info!$O$3="Q2",$BS303+$BT303,IF(Info!$O$3="Q3",$BS303+$BT303+$BU303,$BR303)))</f>
        <v>101416.66666666667</v>
      </c>
      <c r="BZ303" s="77">
        <f>IF(Info!$O$3="Q1",$BS303,IF(Info!$O$3="Q2",$BT303,IF(Info!$O$3="Q3",$BU303,$BV303)))</f>
        <v>101416.66666666667</v>
      </c>
      <c r="CA303" s="49"/>
    </row>
    <row r="304" spans="1:79" ht="13.95" customHeight="1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796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ht="13.95" customHeight="1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797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ht="13.95" customHeight="1" x14ac:dyDescent="0.3">
      <c r="A306" s="269"/>
      <c r="B306" s="160" t="s">
        <v>342</v>
      </c>
      <c r="C306" s="275">
        <f>Info!$Q$3</f>
        <v>0.2</v>
      </c>
      <c r="D306" s="161">
        <f>SUM(E306:BD306)</f>
        <v>416666.66666666669</v>
      </c>
      <c r="E306" s="278">
        <f t="shared" ref="E306:AJ306" si="495">E303+E305</f>
        <v>5000</v>
      </c>
      <c r="F306" s="278">
        <f t="shared" si="495"/>
        <v>6416.666666666667</v>
      </c>
      <c r="G306" s="278">
        <f t="shared" si="495"/>
        <v>5666.666666666667</v>
      </c>
      <c r="H306" s="278">
        <f t="shared" si="495"/>
        <v>9583.3333333333339</v>
      </c>
      <c r="I306" s="278">
        <f t="shared" si="495"/>
        <v>9166.6666666666679</v>
      </c>
      <c r="J306" s="278">
        <f t="shared" si="495"/>
        <v>7833.3333333333339</v>
      </c>
      <c r="K306" s="278">
        <f t="shared" si="495"/>
        <v>7083.3333333333339</v>
      </c>
      <c r="L306" s="278">
        <f t="shared" si="495"/>
        <v>6666.666666666667</v>
      </c>
      <c r="M306" s="278">
        <f t="shared" si="495"/>
        <v>10416.666666666668</v>
      </c>
      <c r="N306" s="278">
        <f t="shared" si="495"/>
        <v>10000</v>
      </c>
      <c r="O306" s="278">
        <f t="shared" si="495"/>
        <v>8333.3333333333339</v>
      </c>
      <c r="P306" s="278">
        <f t="shared" si="495"/>
        <v>7500</v>
      </c>
      <c r="Q306" s="797">
        <f t="shared" si="495"/>
        <v>7750</v>
      </c>
      <c r="R306" s="278">
        <f t="shared" si="495"/>
        <v>10333.333333333334</v>
      </c>
      <c r="S306" s="278">
        <f t="shared" si="495"/>
        <v>9583.3333333333339</v>
      </c>
      <c r="T306" s="278">
        <f t="shared" si="495"/>
        <v>7500</v>
      </c>
      <c r="U306" s="278">
        <f t="shared" si="495"/>
        <v>6916.666666666667</v>
      </c>
      <c r="V306" s="278">
        <f t="shared" si="495"/>
        <v>7750</v>
      </c>
      <c r="W306" s="278">
        <f t="shared" si="495"/>
        <v>9166.6666666666679</v>
      </c>
      <c r="X306" s="278">
        <f t="shared" si="495"/>
        <v>8333.3333333333339</v>
      </c>
      <c r="Y306" s="278">
        <f t="shared" si="495"/>
        <v>7916.666666666667</v>
      </c>
      <c r="Z306" s="278">
        <f t="shared" si="495"/>
        <v>5916.666666666667</v>
      </c>
      <c r="AA306" s="278">
        <f t="shared" si="495"/>
        <v>7166.666666666667</v>
      </c>
      <c r="AB306" s="278">
        <f t="shared" si="495"/>
        <v>10833.333333333334</v>
      </c>
      <c r="AC306" s="278">
        <f t="shared" si="495"/>
        <v>7500</v>
      </c>
      <c r="AD306" s="278">
        <f t="shared" si="495"/>
        <v>7500</v>
      </c>
      <c r="AE306" s="278">
        <f t="shared" si="495"/>
        <v>7500</v>
      </c>
      <c r="AF306" s="278">
        <f t="shared" si="495"/>
        <v>7500</v>
      </c>
      <c r="AG306" s="278">
        <f t="shared" si="495"/>
        <v>10666.666666666668</v>
      </c>
      <c r="AH306" s="278">
        <f t="shared" si="495"/>
        <v>9583.3333333333339</v>
      </c>
      <c r="AI306" s="278">
        <f t="shared" si="495"/>
        <v>7500</v>
      </c>
      <c r="AJ306" s="278">
        <f t="shared" si="495"/>
        <v>6666.666666666667</v>
      </c>
      <c r="AK306" s="278">
        <f t="shared" ref="AK306:BP306" si="496">AK303+AK305</f>
        <v>6666.666666666667</v>
      </c>
      <c r="AL306" s="278">
        <f t="shared" si="496"/>
        <v>7083.3333333333339</v>
      </c>
      <c r="AM306" s="278">
        <f t="shared" si="496"/>
        <v>9166.6666666666679</v>
      </c>
      <c r="AN306" s="278">
        <f t="shared" si="496"/>
        <v>7916.666666666667</v>
      </c>
      <c r="AO306" s="278">
        <f t="shared" si="496"/>
        <v>7500</v>
      </c>
      <c r="AP306" s="278">
        <f t="shared" si="496"/>
        <v>6666.666666666667</v>
      </c>
      <c r="AQ306" s="278">
        <f t="shared" si="496"/>
        <v>6750</v>
      </c>
      <c r="AR306" s="278">
        <f t="shared" si="496"/>
        <v>11166.666666666668</v>
      </c>
      <c r="AS306" s="278">
        <f t="shared" si="496"/>
        <v>10000</v>
      </c>
      <c r="AT306" s="278">
        <f t="shared" si="496"/>
        <v>8333.3333333333339</v>
      </c>
      <c r="AU306" s="278">
        <f t="shared" si="496"/>
        <v>5000</v>
      </c>
      <c r="AV306" s="278">
        <f t="shared" si="496"/>
        <v>5416.666666666667</v>
      </c>
      <c r="AW306" s="278">
        <f t="shared" si="496"/>
        <v>11666.666666666668</v>
      </c>
      <c r="AX306" s="278">
        <f t="shared" si="496"/>
        <v>10000</v>
      </c>
      <c r="AY306" s="278">
        <f t="shared" si="496"/>
        <v>7500</v>
      </c>
      <c r="AZ306" s="278">
        <f t="shared" si="496"/>
        <v>6250</v>
      </c>
      <c r="BA306" s="278">
        <f t="shared" si="496"/>
        <v>6916.666666666667</v>
      </c>
      <c r="BB306" s="278">
        <f t="shared" si="496"/>
        <v>10000</v>
      </c>
      <c r="BC306" s="278">
        <f t="shared" si="496"/>
        <v>8333.3333333333339</v>
      </c>
      <c r="BD306" s="278">
        <f t="shared" si="496"/>
        <v>7083.3333333333339</v>
      </c>
      <c r="BE306" s="271"/>
      <c r="BF306" s="162">
        <f>SUM(E306:H306)</f>
        <v>26666.666666666672</v>
      </c>
      <c r="BG306" s="157">
        <f>SUM(I306:L306)</f>
        <v>30750.000000000004</v>
      </c>
      <c r="BH306" s="157">
        <f>SUM(M306:Q306)</f>
        <v>44000</v>
      </c>
      <c r="BI306" s="157">
        <f>SUM(R306:U306)</f>
        <v>34333.333333333336</v>
      </c>
      <c r="BJ306" s="157">
        <f>SUM(V306:Y306)</f>
        <v>33166.666666666664</v>
      </c>
      <c r="BK306" s="157">
        <f>SUM(Z306:AD306)</f>
        <v>38916.666666666672</v>
      </c>
      <c r="BL306" s="157">
        <f>SUM(AE306:AH306)</f>
        <v>35250</v>
      </c>
      <c r="BM306" s="157">
        <f>SUM(AI306:AL306)</f>
        <v>27916.666666666672</v>
      </c>
      <c r="BN306" s="157">
        <f>SUM(AM306:AQ306)</f>
        <v>38000</v>
      </c>
      <c r="BO306" s="157">
        <f>SUM(AR306:AU306)</f>
        <v>34500</v>
      </c>
      <c r="BP306" s="157">
        <f>SUM(AV306:AY306)</f>
        <v>34583.333333333336</v>
      </c>
      <c r="BQ306" s="157">
        <f>SUM(AZ306:BD306)</f>
        <v>38583.333333333336</v>
      </c>
      <c r="BR306" s="157">
        <f>SUM(BF306:BQ306)</f>
        <v>416666.66666666663</v>
      </c>
      <c r="BS306" s="157">
        <f>SUM(BF306:BH306)</f>
        <v>101416.66666666667</v>
      </c>
      <c r="BT306" s="157">
        <f>SUM(BI306:BK306)</f>
        <v>106416.66666666667</v>
      </c>
      <c r="BU306" s="157">
        <f>SUM(BL306:BN306)</f>
        <v>101166.66666666667</v>
      </c>
      <c r="BV306" s="157">
        <f>SUM(BO306:BQ306)</f>
        <v>107666.66666666669</v>
      </c>
      <c r="BW306" s="157">
        <f>SUM(BF306:BK306)</f>
        <v>207833.33333333331</v>
      </c>
      <c r="BX306" s="157">
        <f>SUM(BL306:BQ306)</f>
        <v>208833.33333333337</v>
      </c>
      <c r="BY306" s="157">
        <f>IF(Info!$O$3="Q1",$BS306,IF(Info!$O$3="Q2",$BS306+$BT306,IF(Info!$O$3="Q3",$BS306+$BT306+$BU306,$BR306)))</f>
        <v>101416.66666666667</v>
      </c>
      <c r="BZ306" s="157">
        <f>IF(Info!$O$3="Q1",$BS306,IF(Info!$O$3="Q2",$BT306,IF(Info!$O$3="Q3",$BU306,$BV306)))</f>
        <v>101416.66666666667</v>
      </c>
      <c r="CA306" s="49"/>
    </row>
    <row r="307" spans="1:79" ht="13.95" customHeight="1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ht="13.95" customHeight="1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ht="13.95" customHeight="1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3.95" customHeight="1" x14ac:dyDescent="0.3">
      <c r="A310" s="269">
        <v>1</v>
      </c>
      <c r="B310" s="280" t="s">
        <v>346</v>
      </c>
      <c r="C310" s="275"/>
      <c r="D310" s="49"/>
      <c r="E310" s="355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  <c r="AC310" s="355"/>
      <c r="AD310" s="355"/>
      <c r="AE310" s="355"/>
      <c r="AF310" s="355"/>
      <c r="AG310" s="355"/>
      <c r="AH310" s="355"/>
      <c r="AI310" s="355"/>
      <c r="AJ310" s="355"/>
      <c r="AK310" s="355"/>
      <c r="AL310" s="355"/>
      <c r="AM310" s="355"/>
      <c r="AN310" s="355"/>
      <c r="AO310" s="355"/>
      <c r="AP310" s="355"/>
      <c r="AQ310" s="355"/>
      <c r="AR310" s="355"/>
      <c r="AS310" s="355"/>
      <c r="AT310" s="355"/>
      <c r="AU310" s="355"/>
      <c r="AV310" s="355"/>
      <c r="AW310" s="355"/>
      <c r="AX310" s="355"/>
      <c r="AY310" s="355"/>
      <c r="AZ310" s="355"/>
      <c r="BA310" s="355"/>
      <c r="BB310" s="355"/>
      <c r="BC310" s="355"/>
      <c r="BD310" s="355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ht="13.95" customHeight="1" x14ac:dyDescent="0.3">
      <c r="A311" s="269"/>
      <c r="B311" s="78" t="s">
        <v>37</v>
      </c>
      <c r="C311" s="275"/>
      <c r="D311" s="161">
        <f>SUM(E311:BD311)</f>
        <v>95616</v>
      </c>
      <c r="E311" s="281">
        <f t="shared" ref="E311:AJ311" si="497">(E283*$C$283)+(E286*$C$286)+(E287*$C$287)+(E288*$C$288)+(E289*$C$289)+(E291*$C$291)+(E290*$C$290)+(E284*$C$284)+(E285*$C$285)</f>
        <v>662</v>
      </c>
      <c r="F311" s="281">
        <f t="shared" si="497"/>
        <v>584</v>
      </c>
      <c r="G311" s="281">
        <f t="shared" si="497"/>
        <v>480</v>
      </c>
      <c r="H311" s="281">
        <f t="shared" si="497"/>
        <v>5980</v>
      </c>
      <c r="I311" s="281">
        <f t="shared" si="497"/>
        <v>942</v>
      </c>
      <c r="J311" s="281">
        <f t="shared" si="497"/>
        <v>558</v>
      </c>
      <c r="K311" s="281">
        <f t="shared" si="497"/>
        <v>480</v>
      </c>
      <c r="L311" s="281">
        <f t="shared" si="497"/>
        <v>480</v>
      </c>
      <c r="M311" s="281">
        <f t="shared" si="497"/>
        <v>6578</v>
      </c>
      <c r="N311" s="281">
        <f t="shared" si="497"/>
        <v>1202</v>
      </c>
      <c r="O311" s="281">
        <f t="shared" si="497"/>
        <v>782</v>
      </c>
      <c r="P311" s="281">
        <f t="shared" si="497"/>
        <v>480</v>
      </c>
      <c r="Q311" s="798">
        <f t="shared" si="497"/>
        <v>480</v>
      </c>
      <c r="R311" s="281">
        <f t="shared" si="497"/>
        <v>6656</v>
      </c>
      <c r="S311" s="281">
        <f t="shared" si="497"/>
        <v>1540</v>
      </c>
      <c r="T311" s="281">
        <f t="shared" si="497"/>
        <v>902</v>
      </c>
      <c r="U311" s="281">
        <f t="shared" si="497"/>
        <v>798</v>
      </c>
      <c r="V311" s="281">
        <f t="shared" si="497"/>
        <v>720</v>
      </c>
      <c r="W311" s="281">
        <f t="shared" si="497"/>
        <v>6656</v>
      </c>
      <c r="X311" s="281">
        <f t="shared" si="497"/>
        <v>1520</v>
      </c>
      <c r="Y311" s="281">
        <f t="shared" si="497"/>
        <v>1022</v>
      </c>
      <c r="Z311" s="281">
        <f t="shared" si="497"/>
        <v>798</v>
      </c>
      <c r="AA311" s="281">
        <f t="shared" si="497"/>
        <v>720</v>
      </c>
      <c r="AB311" s="281">
        <f t="shared" si="497"/>
        <v>6578</v>
      </c>
      <c r="AC311" s="281">
        <f t="shared" si="497"/>
        <v>902</v>
      </c>
      <c r="AD311" s="281">
        <f t="shared" si="497"/>
        <v>662</v>
      </c>
      <c r="AE311" s="281">
        <f t="shared" si="497"/>
        <v>480</v>
      </c>
      <c r="AF311" s="281">
        <f t="shared" si="497"/>
        <v>480</v>
      </c>
      <c r="AG311" s="281">
        <f t="shared" si="497"/>
        <v>5980</v>
      </c>
      <c r="AH311" s="281">
        <f t="shared" si="497"/>
        <v>902</v>
      </c>
      <c r="AI311" s="281">
        <f t="shared" si="497"/>
        <v>662</v>
      </c>
      <c r="AJ311" s="281">
        <f t="shared" si="497"/>
        <v>558</v>
      </c>
      <c r="AK311" s="281">
        <f t="shared" ref="AK311:BD311" si="498">(AK283*$C$283)+(AK286*$C$286)+(AK287*$C$287)+(AK288*$C$288)+(AK289*$C$289)+(AK291*$C$291)+(AK290*$C$290)+(AK284*$C$284)+(AK285*$C$285)</f>
        <v>480</v>
      </c>
      <c r="AL311" s="281">
        <f t="shared" si="498"/>
        <v>480</v>
      </c>
      <c r="AM311" s="281">
        <f t="shared" si="498"/>
        <v>6058</v>
      </c>
      <c r="AN311" s="281">
        <f t="shared" si="498"/>
        <v>1260</v>
      </c>
      <c r="AO311" s="281">
        <f t="shared" si="498"/>
        <v>902</v>
      </c>
      <c r="AP311" s="281">
        <f t="shared" si="498"/>
        <v>798</v>
      </c>
      <c r="AQ311" s="281">
        <f t="shared" si="498"/>
        <v>480</v>
      </c>
      <c r="AR311" s="281">
        <f t="shared" si="498"/>
        <v>6656</v>
      </c>
      <c r="AS311" s="281">
        <f t="shared" si="498"/>
        <v>1520</v>
      </c>
      <c r="AT311" s="281">
        <f t="shared" si="498"/>
        <v>902</v>
      </c>
      <c r="AU311" s="281">
        <f t="shared" si="498"/>
        <v>798</v>
      </c>
      <c r="AV311" s="281">
        <f t="shared" si="498"/>
        <v>480</v>
      </c>
      <c r="AW311" s="281">
        <f t="shared" si="498"/>
        <v>6656</v>
      </c>
      <c r="AX311" s="281">
        <f t="shared" si="498"/>
        <v>1260</v>
      </c>
      <c r="AY311" s="281">
        <f t="shared" si="498"/>
        <v>902</v>
      </c>
      <c r="AZ311" s="281">
        <f t="shared" si="498"/>
        <v>558</v>
      </c>
      <c r="BA311" s="281">
        <f t="shared" si="498"/>
        <v>600</v>
      </c>
      <c r="BB311" s="281">
        <f t="shared" si="498"/>
        <v>5460</v>
      </c>
      <c r="BC311" s="281">
        <f t="shared" si="498"/>
        <v>662</v>
      </c>
      <c r="BD311" s="281">
        <f t="shared" si="498"/>
        <v>480</v>
      </c>
      <c r="BE311" s="271"/>
      <c r="BF311" s="163">
        <f>SUM(E311:H311)</f>
        <v>7706</v>
      </c>
      <c r="BG311" s="77">
        <f>SUM(I311:L311)</f>
        <v>2460</v>
      </c>
      <c r="BH311" s="77">
        <f>SUM(M311:Q311)</f>
        <v>9522</v>
      </c>
      <c r="BI311" s="77">
        <f>SUM(R311:U311)</f>
        <v>9896</v>
      </c>
      <c r="BJ311" s="77">
        <f>SUM(V311:Y311)</f>
        <v>9918</v>
      </c>
      <c r="BK311" s="77">
        <f>SUM(Z311:AD311)</f>
        <v>9660</v>
      </c>
      <c r="BL311" s="77">
        <f>SUM(AE311:AH311)</f>
        <v>7842</v>
      </c>
      <c r="BM311" s="77">
        <f>SUM(AI311:AL311)</f>
        <v>2180</v>
      </c>
      <c r="BN311" s="77">
        <f>SUM(AM311:AQ311)</f>
        <v>9498</v>
      </c>
      <c r="BO311" s="77">
        <f>SUM(AR311:AU311)</f>
        <v>9876</v>
      </c>
      <c r="BP311" s="77">
        <f>SUM(AV311:AY311)</f>
        <v>9298</v>
      </c>
      <c r="BQ311" s="77">
        <f>SUM(AZ311:BD311)</f>
        <v>7760</v>
      </c>
      <c r="BR311" s="157">
        <f>SUM(BF311:BQ311)</f>
        <v>95616</v>
      </c>
      <c r="BS311" s="77">
        <f>SUM(BF311:BH311)</f>
        <v>19688</v>
      </c>
      <c r="BT311" s="77">
        <f>SUM(BI311:BK311)</f>
        <v>29474</v>
      </c>
      <c r="BU311" s="77">
        <f>SUM(BL311:BN311)</f>
        <v>19520</v>
      </c>
      <c r="BV311" s="77">
        <f>SUM(BO311:BQ311)</f>
        <v>26934</v>
      </c>
      <c r="BW311" s="77">
        <f>SUM(BF311:BK311)</f>
        <v>49162</v>
      </c>
      <c r="BX311" s="77">
        <f>SUM(BL311:BQ311)</f>
        <v>46454</v>
      </c>
      <c r="BY311" s="77">
        <f>IF(Info!$O$3="Q1",$BS311,IF(Info!$O$3="Q2",$BS311+$BT311,IF(Info!$O$3="Q3",$BS311+$BT311+$BU311,$BR311)))</f>
        <v>19688</v>
      </c>
      <c r="BZ311" s="77">
        <f>IF(Info!$O$3="Q1",$BS311,IF(Info!$O$3="Q2",$BT311,IF(Info!$O$3="Q3",$BU311,$BV311)))</f>
        <v>19688</v>
      </c>
      <c r="CA311" s="49"/>
    </row>
    <row r="312" spans="1:79" ht="13.95" customHeight="1" x14ac:dyDescent="0.3">
      <c r="A312" s="269"/>
      <c r="B312" s="78" t="s">
        <v>39</v>
      </c>
      <c r="C312" s="275"/>
      <c r="D312" s="161">
        <f>SUM(E312:BD312)</f>
        <v>4000.0000000000005</v>
      </c>
      <c r="E312" s="215">
        <v>83.333333333333329</v>
      </c>
      <c r="F312" s="215">
        <v>83.333333333333329</v>
      </c>
      <c r="G312" s="215">
        <v>83.333333333333329</v>
      </c>
      <c r="H312" s="215">
        <v>83.333333333333329</v>
      </c>
      <c r="I312" s="215">
        <v>83.333333333333329</v>
      </c>
      <c r="J312" s="215">
        <v>83.333333333333329</v>
      </c>
      <c r="K312" s="215">
        <v>83.333333333333329</v>
      </c>
      <c r="L312" s="215">
        <v>83.333333333333329</v>
      </c>
      <c r="M312" s="215">
        <v>66.666666666666657</v>
      </c>
      <c r="N312" s="215">
        <v>66.666666666666657</v>
      </c>
      <c r="O312" s="215">
        <v>66.666666666666657</v>
      </c>
      <c r="P312" s="215">
        <v>66.666666666666657</v>
      </c>
      <c r="Q312" s="796">
        <v>66.666666666666657</v>
      </c>
      <c r="R312" s="215">
        <v>83.333333333333329</v>
      </c>
      <c r="S312" s="215">
        <v>83.333333333333329</v>
      </c>
      <c r="T312" s="215">
        <v>83.333333333333329</v>
      </c>
      <c r="U312" s="215">
        <v>83.333333333333329</v>
      </c>
      <c r="V312" s="215">
        <v>83.333333333333329</v>
      </c>
      <c r="W312" s="215">
        <v>83.333333333333329</v>
      </c>
      <c r="X312" s="215">
        <v>83.333333333333329</v>
      </c>
      <c r="Y312" s="215">
        <v>83.333333333333329</v>
      </c>
      <c r="Z312" s="215">
        <v>66.666666666666657</v>
      </c>
      <c r="AA312" s="215">
        <v>66.666666666666657</v>
      </c>
      <c r="AB312" s="215">
        <v>66.666666666666657</v>
      </c>
      <c r="AC312" s="215">
        <v>66.666666666666657</v>
      </c>
      <c r="AD312" s="215">
        <v>66.666666666666657</v>
      </c>
      <c r="AE312" s="215">
        <v>83.333333333333329</v>
      </c>
      <c r="AF312" s="215">
        <v>83.333333333333329</v>
      </c>
      <c r="AG312" s="215">
        <v>83.333333333333329</v>
      </c>
      <c r="AH312" s="215">
        <v>83.333333333333329</v>
      </c>
      <c r="AI312" s="215">
        <v>83.333333333333329</v>
      </c>
      <c r="AJ312" s="215">
        <v>83.333333333333329</v>
      </c>
      <c r="AK312" s="215">
        <v>83.333333333333329</v>
      </c>
      <c r="AL312" s="215">
        <v>83.333333333333329</v>
      </c>
      <c r="AM312" s="215">
        <v>66.666666666666657</v>
      </c>
      <c r="AN312" s="215">
        <v>66.666666666666657</v>
      </c>
      <c r="AO312" s="215">
        <v>66.666666666666657</v>
      </c>
      <c r="AP312" s="215">
        <v>66.666666666666657</v>
      </c>
      <c r="AQ312" s="215">
        <v>66.666666666666657</v>
      </c>
      <c r="AR312" s="215">
        <v>83.333333333333329</v>
      </c>
      <c r="AS312" s="215">
        <v>83.333333333333329</v>
      </c>
      <c r="AT312" s="215">
        <v>83.333333333333329</v>
      </c>
      <c r="AU312" s="215">
        <v>83.333333333333329</v>
      </c>
      <c r="AV312" s="215">
        <v>83.333333333333329</v>
      </c>
      <c r="AW312" s="215">
        <v>83.333333333333329</v>
      </c>
      <c r="AX312" s="215">
        <v>83.333333333333329</v>
      </c>
      <c r="AY312" s="215">
        <v>83.333333333333329</v>
      </c>
      <c r="AZ312" s="215">
        <v>66.666666666666657</v>
      </c>
      <c r="BA312" s="215">
        <v>66.666666666666657</v>
      </c>
      <c r="BB312" s="215">
        <v>66.666666666666657</v>
      </c>
      <c r="BC312" s="215">
        <v>66.666666666666657</v>
      </c>
      <c r="BD312" s="215">
        <v>66.666666666666657</v>
      </c>
      <c r="BE312" s="271"/>
      <c r="BF312" s="163">
        <f>SUM(E312:H312)</f>
        <v>333.33333333333331</v>
      </c>
      <c r="BG312" s="77">
        <f>SUM(I312:L312)</f>
        <v>333.33333333333331</v>
      </c>
      <c r="BH312" s="77">
        <f>SUM(M312:Q312)</f>
        <v>333.33333333333326</v>
      </c>
      <c r="BI312" s="77">
        <f>SUM(R312:U312)</f>
        <v>333.33333333333331</v>
      </c>
      <c r="BJ312" s="77">
        <f>SUM(V312:Y312)</f>
        <v>333.33333333333331</v>
      </c>
      <c r="BK312" s="77">
        <f>SUM(Z312:AD312)</f>
        <v>333.33333333333326</v>
      </c>
      <c r="BL312" s="77">
        <f>SUM(AE312:AH312)</f>
        <v>333.33333333333331</v>
      </c>
      <c r="BM312" s="77">
        <f>SUM(AI312:AL312)</f>
        <v>333.33333333333331</v>
      </c>
      <c r="BN312" s="77">
        <f>SUM(AM312:AQ312)</f>
        <v>333.33333333333326</v>
      </c>
      <c r="BO312" s="77">
        <f>SUM(AR312:AU312)</f>
        <v>333.33333333333331</v>
      </c>
      <c r="BP312" s="77">
        <f>SUM(AV312:AY312)</f>
        <v>333.33333333333331</v>
      </c>
      <c r="BQ312" s="77">
        <f>SUM(AZ312:BD312)</f>
        <v>333.33333333333326</v>
      </c>
      <c r="BR312" s="157">
        <f>SUM(BF312:BQ312)</f>
        <v>4000</v>
      </c>
      <c r="BS312" s="77">
        <f>SUM(BF312:BH312)</f>
        <v>999.99999999999989</v>
      </c>
      <c r="BT312" s="77">
        <f>SUM(BI312:BK312)</f>
        <v>999.99999999999989</v>
      </c>
      <c r="BU312" s="77">
        <f>SUM(BL312:BN312)</f>
        <v>999.99999999999989</v>
      </c>
      <c r="BV312" s="77">
        <f>SUM(BO312:BQ312)</f>
        <v>999.99999999999989</v>
      </c>
      <c r="BW312" s="77">
        <f>SUM(BF312:BK312)</f>
        <v>1999.9999999999998</v>
      </c>
      <c r="BX312" s="77">
        <f>SUM(BL312:BQ312)</f>
        <v>1999.9999999999998</v>
      </c>
      <c r="BY312" s="77">
        <f>IF(Info!$O$3="Q1",$BS312,IF(Info!$O$3="Q2",$BS312+$BT312,IF(Info!$O$3="Q3",$BS312+$BT312+$BU312,$BR312)))</f>
        <v>999.99999999999989</v>
      </c>
      <c r="BZ312" s="77">
        <f>IF(Info!$O$3="Q1",$BS312,IF(Info!$O$3="Q2",$BT312,IF(Info!$O$3="Q3",$BU312,$BV312)))</f>
        <v>999.99999999999989</v>
      </c>
      <c r="CA312" s="49"/>
    </row>
    <row r="313" spans="1:79" ht="13.95" customHeight="1" x14ac:dyDescent="0.3">
      <c r="A313" s="269"/>
      <c r="B313" s="78" t="s">
        <v>41</v>
      </c>
      <c r="C313" s="275"/>
      <c r="D313" s="161">
        <f>SUM(E313:BD313)</f>
        <v>0</v>
      </c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796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ht="13.95" customHeight="1" x14ac:dyDescent="0.3">
      <c r="A314" s="269"/>
      <c r="B314" s="78" t="s">
        <v>43</v>
      </c>
      <c r="C314" s="275"/>
      <c r="D314" s="161">
        <f>SUM(E314:BD314)</f>
        <v>0</v>
      </c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796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  <c r="AJ314" s="215"/>
      <c r="AK314" s="215"/>
      <c r="AL314" s="215"/>
      <c r="AM314" s="215"/>
      <c r="AN314" s="215"/>
      <c r="AO314" s="215"/>
      <c r="AP314" s="215"/>
      <c r="AQ314" s="215"/>
      <c r="AR314" s="215"/>
      <c r="AS314" s="215"/>
      <c r="AT314" s="215"/>
      <c r="AU314" s="215"/>
      <c r="AV314" s="215"/>
      <c r="AW314" s="215"/>
      <c r="AX314" s="215"/>
      <c r="AY314" s="215"/>
      <c r="AZ314" s="215"/>
      <c r="BA314" s="215"/>
      <c r="BB314" s="215"/>
      <c r="BC314" s="215"/>
      <c r="BD314" s="215"/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ht="13.95" customHeight="1" x14ac:dyDescent="0.3">
      <c r="A315" s="269"/>
      <c r="B315" s="160" t="s">
        <v>348</v>
      </c>
      <c r="C315" s="275"/>
      <c r="D315" s="161">
        <f>SUM(E315:BD315)</f>
        <v>99616.000000000015</v>
      </c>
      <c r="E315" s="278">
        <f t="shared" ref="E315:AJ315" si="499">SUM(E311:E314)</f>
        <v>745.33333333333337</v>
      </c>
      <c r="F315" s="278">
        <f t="shared" si="499"/>
        <v>667.33333333333337</v>
      </c>
      <c r="G315" s="278">
        <f t="shared" si="499"/>
        <v>563.33333333333337</v>
      </c>
      <c r="H315" s="278">
        <f t="shared" si="499"/>
        <v>6063.333333333333</v>
      </c>
      <c r="I315" s="278">
        <f t="shared" si="499"/>
        <v>1025.3333333333333</v>
      </c>
      <c r="J315" s="278">
        <f t="shared" si="499"/>
        <v>641.33333333333337</v>
      </c>
      <c r="K315" s="278">
        <f t="shared" si="499"/>
        <v>563.33333333333337</v>
      </c>
      <c r="L315" s="278">
        <f t="shared" si="499"/>
        <v>563.33333333333337</v>
      </c>
      <c r="M315" s="278">
        <f t="shared" si="499"/>
        <v>6644.666666666667</v>
      </c>
      <c r="N315" s="278">
        <f t="shared" si="499"/>
        <v>1268.6666666666667</v>
      </c>
      <c r="O315" s="278">
        <f t="shared" si="499"/>
        <v>848.66666666666663</v>
      </c>
      <c r="P315" s="278">
        <f t="shared" si="499"/>
        <v>546.66666666666663</v>
      </c>
      <c r="Q315" s="797">
        <f t="shared" si="499"/>
        <v>546.66666666666663</v>
      </c>
      <c r="R315" s="278">
        <f t="shared" si="499"/>
        <v>6739.333333333333</v>
      </c>
      <c r="S315" s="278">
        <f t="shared" si="499"/>
        <v>1623.3333333333333</v>
      </c>
      <c r="T315" s="278">
        <f t="shared" si="499"/>
        <v>985.33333333333337</v>
      </c>
      <c r="U315" s="278">
        <f t="shared" si="499"/>
        <v>881.33333333333337</v>
      </c>
      <c r="V315" s="278">
        <f t="shared" si="499"/>
        <v>803.33333333333337</v>
      </c>
      <c r="W315" s="278">
        <f t="shared" si="499"/>
        <v>6739.333333333333</v>
      </c>
      <c r="X315" s="278">
        <f t="shared" si="499"/>
        <v>1603.3333333333333</v>
      </c>
      <c r="Y315" s="278">
        <f t="shared" si="499"/>
        <v>1105.3333333333333</v>
      </c>
      <c r="Z315" s="278">
        <f t="shared" si="499"/>
        <v>864.66666666666663</v>
      </c>
      <c r="AA315" s="278">
        <f t="shared" si="499"/>
        <v>786.66666666666663</v>
      </c>
      <c r="AB315" s="278">
        <f t="shared" si="499"/>
        <v>6644.666666666667</v>
      </c>
      <c r="AC315" s="278">
        <f t="shared" si="499"/>
        <v>968.66666666666663</v>
      </c>
      <c r="AD315" s="278">
        <f t="shared" si="499"/>
        <v>728.66666666666663</v>
      </c>
      <c r="AE315" s="278">
        <f t="shared" si="499"/>
        <v>563.33333333333337</v>
      </c>
      <c r="AF315" s="278">
        <f t="shared" si="499"/>
        <v>563.33333333333337</v>
      </c>
      <c r="AG315" s="278">
        <f t="shared" si="499"/>
        <v>6063.333333333333</v>
      </c>
      <c r="AH315" s="278">
        <f t="shared" si="499"/>
        <v>985.33333333333337</v>
      </c>
      <c r="AI315" s="278">
        <f t="shared" si="499"/>
        <v>745.33333333333337</v>
      </c>
      <c r="AJ315" s="278">
        <f t="shared" si="499"/>
        <v>641.33333333333337</v>
      </c>
      <c r="AK315" s="278">
        <f t="shared" ref="AK315:BP315" si="500">SUM(AK311:AK314)</f>
        <v>563.33333333333337</v>
      </c>
      <c r="AL315" s="278">
        <f t="shared" si="500"/>
        <v>563.33333333333337</v>
      </c>
      <c r="AM315" s="278">
        <f t="shared" si="500"/>
        <v>6124.666666666667</v>
      </c>
      <c r="AN315" s="278">
        <f t="shared" si="500"/>
        <v>1326.6666666666667</v>
      </c>
      <c r="AO315" s="278">
        <f t="shared" si="500"/>
        <v>968.66666666666663</v>
      </c>
      <c r="AP315" s="278">
        <f t="shared" si="500"/>
        <v>864.66666666666663</v>
      </c>
      <c r="AQ315" s="278">
        <f t="shared" si="500"/>
        <v>546.66666666666663</v>
      </c>
      <c r="AR315" s="278">
        <f t="shared" si="500"/>
        <v>6739.333333333333</v>
      </c>
      <c r="AS315" s="278">
        <f t="shared" si="500"/>
        <v>1603.3333333333333</v>
      </c>
      <c r="AT315" s="278">
        <f t="shared" si="500"/>
        <v>985.33333333333337</v>
      </c>
      <c r="AU315" s="278">
        <f t="shared" si="500"/>
        <v>881.33333333333337</v>
      </c>
      <c r="AV315" s="278">
        <f t="shared" si="500"/>
        <v>563.33333333333337</v>
      </c>
      <c r="AW315" s="278">
        <f t="shared" si="500"/>
        <v>6739.333333333333</v>
      </c>
      <c r="AX315" s="278">
        <f t="shared" si="500"/>
        <v>1343.3333333333333</v>
      </c>
      <c r="AY315" s="278">
        <f t="shared" si="500"/>
        <v>985.33333333333337</v>
      </c>
      <c r="AZ315" s="278">
        <f t="shared" si="500"/>
        <v>624.66666666666663</v>
      </c>
      <c r="BA315" s="278">
        <f t="shared" si="500"/>
        <v>666.66666666666663</v>
      </c>
      <c r="BB315" s="278">
        <f t="shared" si="500"/>
        <v>5526.666666666667</v>
      </c>
      <c r="BC315" s="278">
        <f t="shared" si="500"/>
        <v>728.66666666666663</v>
      </c>
      <c r="BD315" s="278">
        <f t="shared" si="500"/>
        <v>546.66666666666663</v>
      </c>
      <c r="BE315" s="271"/>
      <c r="BF315" s="162">
        <f>SUM(E315:H315)</f>
        <v>8039.333333333333</v>
      </c>
      <c r="BG315" s="157">
        <f>SUM(I315:L315)</f>
        <v>2793.3333333333335</v>
      </c>
      <c r="BH315" s="157">
        <f>SUM(M315:Q315)</f>
        <v>9855.3333333333321</v>
      </c>
      <c r="BI315" s="157">
        <f>SUM(R315:U315)</f>
        <v>10229.333333333334</v>
      </c>
      <c r="BJ315" s="157">
        <f>SUM(V315:Y315)</f>
        <v>10251.333333333334</v>
      </c>
      <c r="BK315" s="157">
        <f>SUM(Z315:AD315)</f>
        <v>9993.3333333333321</v>
      </c>
      <c r="BL315" s="157">
        <f>SUM(AE315:AH315)</f>
        <v>8175.333333333333</v>
      </c>
      <c r="BM315" s="157">
        <f>SUM(AI315:AL315)</f>
        <v>2513.3333333333335</v>
      </c>
      <c r="BN315" s="157">
        <f>SUM(AM315:AQ315)</f>
        <v>9831.3333333333321</v>
      </c>
      <c r="BO315" s="157">
        <f>SUM(AR315:AU315)</f>
        <v>10209.333333333334</v>
      </c>
      <c r="BP315" s="157">
        <f>SUM(AV315:AY315)</f>
        <v>9631.3333333333339</v>
      </c>
      <c r="BQ315" s="157">
        <f>SUM(AZ315:BD315)</f>
        <v>8093.3333333333339</v>
      </c>
      <c r="BR315" s="157">
        <f>SUM(BF315:BQ315)</f>
        <v>99615.999999999985</v>
      </c>
      <c r="BS315" s="157">
        <f>SUM(BF315:BH315)</f>
        <v>20688</v>
      </c>
      <c r="BT315" s="157">
        <f>SUM(BI315:BK315)</f>
        <v>30474</v>
      </c>
      <c r="BU315" s="157">
        <f>SUM(BL315:BN315)</f>
        <v>20520</v>
      </c>
      <c r="BV315" s="157">
        <f>SUM(BO315:BQ315)</f>
        <v>27934</v>
      </c>
      <c r="BW315" s="157">
        <f>SUM(BF315:BK315)</f>
        <v>51162</v>
      </c>
      <c r="BX315" s="157">
        <f>SUM(BL315:BQ315)</f>
        <v>48454.000000000007</v>
      </c>
      <c r="BY315" s="157">
        <f>IF(Info!$O$3="Q1",$BS315,IF(Info!$O$3="Q2",$BS315+$BT315,IF(Info!$O$3="Q3",$BS315+$BT315+$BU315,$BR315)))</f>
        <v>20688</v>
      </c>
      <c r="BZ315" s="157">
        <f>IF(Info!$O$3="Q1",$BS315,IF(Info!$O$3="Q2",$BT315,IF(Info!$O$3="Q3",$BU315,$BV315)))</f>
        <v>20688</v>
      </c>
      <c r="CA315" s="49"/>
    </row>
    <row r="316" spans="1:79" ht="13.95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ht="13.95" customHeight="1" x14ac:dyDescent="0.3">
      <c r="A317" s="269"/>
      <c r="B317" s="78" t="s">
        <v>350</v>
      </c>
      <c r="C317" s="275"/>
      <c r="D317" s="161">
        <f t="shared" ref="D317:D323" si="501">SUM(E317:BD317)</f>
        <v>41203.900000000009</v>
      </c>
      <c r="E317" s="215">
        <v>858.41458333333333</v>
      </c>
      <c r="F317" s="215">
        <v>858.41458333333333</v>
      </c>
      <c r="G317" s="215">
        <v>858.41458333333333</v>
      </c>
      <c r="H317" s="215">
        <v>858.41458333333333</v>
      </c>
      <c r="I317" s="215">
        <v>858.41458333333333</v>
      </c>
      <c r="J317" s="215">
        <v>858.41458333333333</v>
      </c>
      <c r="K317" s="215">
        <v>858.41458333333333</v>
      </c>
      <c r="L317" s="215">
        <v>858.41458333333333</v>
      </c>
      <c r="M317" s="215">
        <v>686.73166666666668</v>
      </c>
      <c r="N317" s="215">
        <v>686.73166666666668</v>
      </c>
      <c r="O317" s="215">
        <v>686.73166666666668</v>
      </c>
      <c r="P317" s="215">
        <v>686.73166666666668</v>
      </c>
      <c r="Q317" s="796">
        <v>686.73166666666668</v>
      </c>
      <c r="R317" s="215">
        <v>858.41458333333333</v>
      </c>
      <c r="S317" s="215">
        <v>858.41458333333333</v>
      </c>
      <c r="T317" s="215">
        <v>858.41458333333333</v>
      </c>
      <c r="U317" s="215">
        <v>858.41458333333333</v>
      </c>
      <c r="V317" s="215">
        <v>858.41458333333333</v>
      </c>
      <c r="W317" s="215">
        <v>858.41458333333333</v>
      </c>
      <c r="X317" s="215">
        <v>858.41458333333333</v>
      </c>
      <c r="Y317" s="215">
        <v>858.41458333333333</v>
      </c>
      <c r="Z317" s="215">
        <v>686.73166666666668</v>
      </c>
      <c r="AA317" s="215">
        <v>686.73166666666668</v>
      </c>
      <c r="AB317" s="215">
        <v>686.73166666666668</v>
      </c>
      <c r="AC317" s="215">
        <v>686.73166666666668</v>
      </c>
      <c r="AD317" s="215">
        <v>686.73166666666668</v>
      </c>
      <c r="AE317" s="215">
        <v>858.41458333333333</v>
      </c>
      <c r="AF317" s="215">
        <v>858.41458333333333</v>
      </c>
      <c r="AG317" s="215">
        <v>858.41458333333333</v>
      </c>
      <c r="AH317" s="215">
        <v>858.41458333333333</v>
      </c>
      <c r="AI317" s="215">
        <v>858.41458333333333</v>
      </c>
      <c r="AJ317" s="215">
        <v>858.41458333333333</v>
      </c>
      <c r="AK317" s="215">
        <v>858.41458333333333</v>
      </c>
      <c r="AL317" s="215">
        <v>858.41458333333333</v>
      </c>
      <c r="AM317" s="215">
        <v>686.73166666666668</v>
      </c>
      <c r="AN317" s="215">
        <v>686.73166666666668</v>
      </c>
      <c r="AO317" s="215">
        <v>686.73166666666668</v>
      </c>
      <c r="AP317" s="215">
        <v>686.73166666666668</v>
      </c>
      <c r="AQ317" s="215">
        <v>686.73166666666668</v>
      </c>
      <c r="AR317" s="215">
        <v>858.41458333333333</v>
      </c>
      <c r="AS317" s="215">
        <v>858.41458333333333</v>
      </c>
      <c r="AT317" s="215">
        <v>858.41458333333333</v>
      </c>
      <c r="AU317" s="215">
        <v>858.41458333333333</v>
      </c>
      <c r="AV317" s="215">
        <v>858.41458333333333</v>
      </c>
      <c r="AW317" s="215">
        <v>858.41458333333333</v>
      </c>
      <c r="AX317" s="215">
        <v>858.41458333333333</v>
      </c>
      <c r="AY317" s="215">
        <v>858.41458333333333</v>
      </c>
      <c r="AZ317" s="215">
        <v>686.73166666666668</v>
      </c>
      <c r="BA317" s="215">
        <v>686.73166666666668</v>
      </c>
      <c r="BB317" s="215">
        <v>686.73166666666668</v>
      </c>
      <c r="BC317" s="215">
        <v>686.73166666666668</v>
      </c>
      <c r="BD317" s="215">
        <v>686.73166666666668</v>
      </c>
      <c r="BE317" s="271"/>
      <c r="BF317" s="163">
        <f t="shared" ref="BF317:BF323" si="502">SUM(E317:H317)</f>
        <v>3433.6583333333333</v>
      </c>
      <c r="BG317" s="77">
        <f t="shared" ref="BG317:BG323" si="503">SUM(I317:L317)</f>
        <v>3433.6583333333333</v>
      </c>
      <c r="BH317" s="77">
        <f t="shared" ref="BH317:BH323" si="504">SUM(M317:Q317)</f>
        <v>3433.6583333333333</v>
      </c>
      <c r="BI317" s="77">
        <f t="shared" ref="BI317:BI323" si="505">SUM(R317:U317)</f>
        <v>3433.6583333333333</v>
      </c>
      <c r="BJ317" s="77">
        <f t="shared" ref="BJ317:BJ323" si="506">SUM(V317:Y317)</f>
        <v>3433.6583333333333</v>
      </c>
      <c r="BK317" s="77">
        <f t="shared" ref="BK317:BK323" si="507">SUM(Z317:AD317)</f>
        <v>3433.6583333333333</v>
      </c>
      <c r="BL317" s="77">
        <f t="shared" ref="BL317:BL323" si="508">SUM(AE317:AH317)</f>
        <v>3433.6583333333333</v>
      </c>
      <c r="BM317" s="77">
        <f t="shared" ref="BM317:BM323" si="509">SUM(AI317:AL317)</f>
        <v>3433.6583333333333</v>
      </c>
      <c r="BN317" s="77">
        <f t="shared" ref="BN317:BN323" si="510">SUM(AM317:AQ317)</f>
        <v>3433.6583333333333</v>
      </c>
      <c r="BO317" s="77">
        <f t="shared" ref="BO317:BO323" si="511">SUM(AR317:AU317)</f>
        <v>3433.6583333333333</v>
      </c>
      <c r="BP317" s="77">
        <f t="shared" ref="BP317:BP323" si="512">SUM(AV317:AY317)</f>
        <v>3433.6583333333333</v>
      </c>
      <c r="BQ317" s="77">
        <f t="shared" ref="BQ317:BQ323" si="513">SUM(AZ317:BD317)</f>
        <v>3433.6583333333333</v>
      </c>
      <c r="BR317" s="157">
        <f t="shared" ref="BR317:BR323" si="514">SUM(BF317:BQ317)</f>
        <v>41203.9</v>
      </c>
      <c r="BS317" s="77">
        <f t="shared" ref="BS317:BS323" si="515">SUM(BF317:BH317)</f>
        <v>10300.975</v>
      </c>
      <c r="BT317" s="77">
        <f t="shared" ref="BT317:BT323" si="516">SUM(BI317:BK317)</f>
        <v>10300.975</v>
      </c>
      <c r="BU317" s="77">
        <f t="shared" ref="BU317:BU323" si="517">SUM(BL317:BN317)</f>
        <v>10300.975</v>
      </c>
      <c r="BV317" s="77">
        <f t="shared" ref="BV317:BV323" si="518">SUM(BO317:BQ317)</f>
        <v>10300.975</v>
      </c>
      <c r="BW317" s="77">
        <f t="shared" ref="BW317:BW323" si="519">SUM(BF317:BK317)</f>
        <v>20601.95</v>
      </c>
      <c r="BX317" s="77">
        <f t="shared" ref="BX317:BX323" si="520">SUM(BL317:BQ317)</f>
        <v>20601.95</v>
      </c>
      <c r="BY317" s="77">
        <f>IF(Info!$O$3="Q1",$BS317,IF(Info!$O$3="Q2",$BS317+$BT317,IF(Info!$O$3="Q3",$BS317+$BT317+$BU317,$BR317)))</f>
        <v>10300.975</v>
      </c>
      <c r="BZ317" s="77">
        <f>IF(Info!$O$3="Q1",$BS317,IF(Info!$O$3="Q2",$BT317,IF(Info!$O$3="Q3",$BU317,$BV317)))</f>
        <v>10300.975</v>
      </c>
      <c r="CA317" s="49"/>
    </row>
    <row r="318" spans="1:79" ht="13.95" customHeight="1" x14ac:dyDescent="0.3">
      <c r="A318" s="269"/>
      <c r="B318" s="78" t="s">
        <v>47</v>
      </c>
      <c r="C318" s="275"/>
      <c r="D318" s="161">
        <f t="shared" si="501"/>
        <v>7200</v>
      </c>
      <c r="E318" s="215">
        <v>150</v>
      </c>
      <c r="F318" s="215">
        <v>150</v>
      </c>
      <c r="G318" s="215">
        <v>150</v>
      </c>
      <c r="H318" s="215">
        <v>150</v>
      </c>
      <c r="I318" s="215">
        <v>150</v>
      </c>
      <c r="J318" s="215">
        <v>150</v>
      </c>
      <c r="K318" s="215">
        <v>150</v>
      </c>
      <c r="L318" s="215">
        <v>150</v>
      </c>
      <c r="M318" s="215">
        <v>120</v>
      </c>
      <c r="N318" s="215">
        <v>120</v>
      </c>
      <c r="O318" s="215">
        <v>120</v>
      </c>
      <c r="P318" s="215">
        <v>120</v>
      </c>
      <c r="Q318" s="796">
        <v>120</v>
      </c>
      <c r="R318" s="215">
        <v>150</v>
      </c>
      <c r="S318" s="215">
        <v>150</v>
      </c>
      <c r="T318" s="215">
        <v>150</v>
      </c>
      <c r="U318" s="215">
        <v>150</v>
      </c>
      <c r="V318" s="215">
        <v>150</v>
      </c>
      <c r="W318" s="215">
        <v>150</v>
      </c>
      <c r="X318" s="215">
        <v>150</v>
      </c>
      <c r="Y318" s="215">
        <v>150</v>
      </c>
      <c r="Z318" s="215">
        <v>120</v>
      </c>
      <c r="AA318" s="215">
        <v>120</v>
      </c>
      <c r="AB318" s="215">
        <v>120</v>
      </c>
      <c r="AC318" s="215">
        <v>120</v>
      </c>
      <c r="AD318" s="215">
        <v>120</v>
      </c>
      <c r="AE318" s="215">
        <v>150</v>
      </c>
      <c r="AF318" s="215">
        <v>150</v>
      </c>
      <c r="AG318" s="215">
        <v>150</v>
      </c>
      <c r="AH318" s="215">
        <v>150</v>
      </c>
      <c r="AI318" s="215">
        <v>150</v>
      </c>
      <c r="AJ318" s="215">
        <v>150</v>
      </c>
      <c r="AK318" s="215">
        <v>150</v>
      </c>
      <c r="AL318" s="215">
        <v>150</v>
      </c>
      <c r="AM318" s="215">
        <v>120</v>
      </c>
      <c r="AN318" s="215">
        <v>120</v>
      </c>
      <c r="AO318" s="215">
        <v>120</v>
      </c>
      <c r="AP318" s="215">
        <v>120</v>
      </c>
      <c r="AQ318" s="215">
        <v>120</v>
      </c>
      <c r="AR318" s="215">
        <v>150</v>
      </c>
      <c r="AS318" s="215">
        <v>150</v>
      </c>
      <c r="AT318" s="215">
        <v>150</v>
      </c>
      <c r="AU318" s="215">
        <v>150</v>
      </c>
      <c r="AV318" s="215">
        <v>150</v>
      </c>
      <c r="AW318" s="215">
        <v>150</v>
      </c>
      <c r="AX318" s="215">
        <v>150</v>
      </c>
      <c r="AY318" s="215">
        <v>150</v>
      </c>
      <c r="AZ318" s="215">
        <v>120</v>
      </c>
      <c r="BA318" s="215">
        <v>120</v>
      </c>
      <c r="BB318" s="215">
        <v>120</v>
      </c>
      <c r="BC318" s="215">
        <v>120</v>
      </c>
      <c r="BD318" s="215">
        <v>120</v>
      </c>
      <c r="BE318" s="271"/>
      <c r="BF318" s="163">
        <f t="shared" si="502"/>
        <v>600</v>
      </c>
      <c r="BG318" s="77">
        <f t="shared" si="503"/>
        <v>600</v>
      </c>
      <c r="BH318" s="77">
        <f t="shared" si="504"/>
        <v>600</v>
      </c>
      <c r="BI318" s="77">
        <f t="shared" si="505"/>
        <v>600</v>
      </c>
      <c r="BJ318" s="77">
        <f t="shared" si="506"/>
        <v>600</v>
      </c>
      <c r="BK318" s="77">
        <f t="shared" si="507"/>
        <v>600</v>
      </c>
      <c r="BL318" s="77">
        <f t="shared" si="508"/>
        <v>600</v>
      </c>
      <c r="BM318" s="77">
        <f t="shared" si="509"/>
        <v>600</v>
      </c>
      <c r="BN318" s="77">
        <f t="shared" si="510"/>
        <v>600</v>
      </c>
      <c r="BO318" s="77">
        <f t="shared" si="511"/>
        <v>600</v>
      </c>
      <c r="BP318" s="77">
        <f t="shared" si="512"/>
        <v>600</v>
      </c>
      <c r="BQ318" s="77">
        <f t="shared" si="513"/>
        <v>600</v>
      </c>
      <c r="BR318" s="157">
        <f t="shared" si="514"/>
        <v>7200</v>
      </c>
      <c r="BS318" s="77">
        <f t="shared" si="515"/>
        <v>1800</v>
      </c>
      <c r="BT318" s="77">
        <f t="shared" si="516"/>
        <v>1800</v>
      </c>
      <c r="BU318" s="77">
        <f t="shared" si="517"/>
        <v>1800</v>
      </c>
      <c r="BV318" s="77">
        <f t="shared" si="518"/>
        <v>1800</v>
      </c>
      <c r="BW318" s="77">
        <f t="shared" si="519"/>
        <v>3600</v>
      </c>
      <c r="BX318" s="77">
        <f t="shared" si="520"/>
        <v>3600</v>
      </c>
      <c r="BY318" s="77">
        <f>IF(Info!$O$3="Q1",$BS318,IF(Info!$O$3="Q2",$BS318+$BT318,IF(Info!$O$3="Q3",$BS318+$BT318+$BU318,$BR318)))</f>
        <v>1800</v>
      </c>
      <c r="BZ318" s="77">
        <f>IF(Info!$O$3="Q1",$BS318,IF(Info!$O$3="Q2",$BT318,IF(Info!$O$3="Q3",$BU318,$BV318)))</f>
        <v>1800</v>
      </c>
      <c r="CA318" s="49"/>
    </row>
    <row r="319" spans="1:79" ht="13.95" customHeight="1" x14ac:dyDescent="0.3">
      <c r="A319" s="269"/>
      <c r="B319" s="78" t="s">
        <v>351</v>
      </c>
      <c r="C319" s="275"/>
      <c r="D319" s="161">
        <f t="shared" si="501"/>
        <v>0</v>
      </c>
      <c r="E319" s="215">
        <v>0</v>
      </c>
      <c r="F319" s="215">
        <v>0</v>
      </c>
      <c r="G319" s="215">
        <v>0</v>
      </c>
      <c r="H319" s="215">
        <v>0</v>
      </c>
      <c r="I319" s="215">
        <v>0</v>
      </c>
      <c r="J319" s="215">
        <v>0</v>
      </c>
      <c r="K319" s="215">
        <v>0</v>
      </c>
      <c r="L319" s="215">
        <v>0</v>
      </c>
      <c r="M319" s="215">
        <v>0</v>
      </c>
      <c r="N319" s="215">
        <v>0</v>
      </c>
      <c r="O319" s="215">
        <v>0</v>
      </c>
      <c r="P319" s="215">
        <v>0</v>
      </c>
      <c r="Q319" s="796">
        <v>0</v>
      </c>
      <c r="R319" s="215">
        <v>0</v>
      </c>
      <c r="S319" s="215">
        <v>0</v>
      </c>
      <c r="T319" s="215">
        <v>0</v>
      </c>
      <c r="U319" s="215">
        <v>0</v>
      </c>
      <c r="V319" s="215">
        <v>0</v>
      </c>
      <c r="W319" s="215">
        <v>0</v>
      </c>
      <c r="X319" s="215">
        <v>0</v>
      </c>
      <c r="Y319" s="215">
        <v>0</v>
      </c>
      <c r="Z319" s="215">
        <v>0</v>
      </c>
      <c r="AA319" s="215">
        <v>0</v>
      </c>
      <c r="AB319" s="215">
        <v>0</v>
      </c>
      <c r="AC319" s="215">
        <v>0</v>
      </c>
      <c r="AD319" s="215">
        <v>0</v>
      </c>
      <c r="AE319" s="215">
        <v>0</v>
      </c>
      <c r="AF319" s="215">
        <v>0</v>
      </c>
      <c r="AG319" s="215">
        <v>0</v>
      </c>
      <c r="AH319" s="215">
        <v>0</v>
      </c>
      <c r="AI319" s="215">
        <v>0</v>
      </c>
      <c r="AJ319" s="215">
        <v>0</v>
      </c>
      <c r="AK319" s="215">
        <v>0</v>
      </c>
      <c r="AL319" s="215">
        <v>0</v>
      </c>
      <c r="AM319" s="215">
        <v>0</v>
      </c>
      <c r="AN319" s="215">
        <v>0</v>
      </c>
      <c r="AO319" s="215">
        <v>0</v>
      </c>
      <c r="AP319" s="215">
        <v>0</v>
      </c>
      <c r="AQ319" s="215">
        <v>0</v>
      </c>
      <c r="AR319" s="215">
        <v>0</v>
      </c>
      <c r="AS319" s="215">
        <v>0</v>
      </c>
      <c r="AT319" s="215">
        <v>0</v>
      </c>
      <c r="AU319" s="215">
        <v>0</v>
      </c>
      <c r="AV319" s="215">
        <v>0</v>
      </c>
      <c r="AW319" s="215">
        <v>0</v>
      </c>
      <c r="AX319" s="215">
        <v>0</v>
      </c>
      <c r="AY319" s="215">
        <v>0</v>
      </c>
      <c r="AZ319" s="215">
        <v>0</v>
      </c>
      <c r="BA319" s="215">
        <v>0</v>
      </c>
      <c r="BB319" s="215">
        <v>0</v>
      </c>
      <c r="BC319" s="215">
        <v>0</v>
      </c>
      <c r="BD319" s="215">
        <v>0</v>
      </c>
      <c r="BE319" s="271"/>
      <c r="BF319" s="163">
        <f t="shared" si="502"/>
        <v>0</v>
      </c>
      <c r="BG319" s="77">
        <f t="shared" si="503"/>
        <v>0</v>
      </c>
      <c r="BH319" s="77">
        <f t="shared" si="504"/>
        <v>0</v>
      </c>
      <c r="BI319" s="77">
        <f t="shared" si="505"/>
        <v>0</v>
      </c>
      <c r="BJ319" s="77">
        <f t="shared" si="506"/>
        <v>0</v>
      </c>
      <c r="BK319" s="77">
        <f t="shared" si="507"/>
        <v>0</v>
      </c>
      <c r="BL319" s="77">
        <f t="shared" si="508"/>
        <v>0</v>
      </c>
      <c r="BM319" s="77">
        <f t="shared" si="509"/>
        <v>0</v>
      </c>
      <c r="BN319" s="77">
        <f t="shared" si="510"/>
        <v>0</v>
      </c>
      <c r="BO319" s="77">
        <f t="shared" si="511"/>
        <v>0</v>
      </c>
      <c r="BP319" s="77">
        <f t="shared" si="512"/>
        <v>0</v>
      </c>
      <c r="BQ319" s="77">
        <f t="shared" si="513"/>
        <v>0</v>
      </c>
      <c r="BR319" s="157">
        <f t="shared" si="514"/>
        <v>0</v>
      </c>
      <c r="BS319" s="77">
        <f t="shared" si="515"/>
        <v>0</v>
      </c>
      <c r="BT319" s="77">
        <f t="shared" si="516"/>
        <v>0</v>
      </c>
      <c r="BU319" s="77">
        <f t="shared" si="517"/>
        <v>0</v>
      </c>
      <c r="BV319" s="77">
        <f t="shared" si="518"/>
        <v>0</v>
      </c>
      <c r="BW319" s="77">
        <f t="shared" si="519"/>
        <v>0</v>
      </c>
      <c r="BX319" s="77">
        <f t="shared" si="520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ht="13.95" customHeight="1" x14ac:dyDescent="0.3">
      <c r="A320" s="269"/>
      <c r="B320" s="78" t="s">
        <v>51</v>
      </c>
      <c r="C320" s="275"/>
      <c r="D320" s="161">
        <f t="shared" si="501"/>
        <v>0</v>
      </c>
      <c r="E320" s="215">
        <v>0</v>
      </c>
      <c r="F320" s="215">
        <v>0</v>
      </c>
      <c r="G320" s="215">
        <v>0</v>
      </c>
      <c r="H320" s="215">
        <v>0</v>
      </c>
      <c r="I320" s="215">
        <v>0</v>
      </c>
      <c r="J320" s="215">
        <v>0</v>
      </c>
      <c r="K320" s="215">
        <v>0</v>
      </c>
      <c r="L320" s="215">
        <v>0</v>
      </c>
      <c r="M320" s="215">
        <v>0</v>
      </c>
      <c r="N320" s="215">
        <v>0</v>
      </c>
      <c r="O320" s="215">
        <v>0</v>
      </c>
      <c r="P320" s="215">
        <v>0</v>
      </c>
      <c r="Q320" s="796">
        <v>0</v>
      </c>
      <c r="R320" s="215">
        <v>0</v>
      </c>
      <c r="S320" s="215">
        <v>0</v>
      </c>
      <c r="T320" s="215">
        <v>0</v>
      </c>
      <c r="U320" s="215">
        <v>0</v>
      </c>
      <c r="V320" s="215">
        <v>0</v>
      </c>
      <c r="W320" s="215">
        <v>0</v>
      </c>
      <c r="X320" s="215">
        <v>0</v>
      </c>
      <c r="Y320" s="215">
        <v>0</v>
      </c>
      <c r="Z320" s="215">
        <v>0</v>
      </c>
      <c r="AA320" s="215">
        <v>0</v>
      </c>
      <c r="AB320" s="215">
        <v>0</v>
      </c>
      <c r="AC320" s="215">
        <v>0</v>
      </c>
      <c r="AD320" s="215">
        <v>0</v>
      </c>
      <c r="AE320" s="215">
        <v>0</v>
      </c>
      <c r="AF320" s="215">
        <v>0</v>
      </c>
      <c r="AG320" s="215">
        <v>0</v>
      </c>
      <c r="AH320" s="215">
        <v>0</v>
      </c>
      <c r="AI320" s="215">
        <v>0</v>
      </c>
      <c r="AJ320" s="215">
        <v>0</v>
      </c>
      <c r="AK320" s="215">
        <v>0</v>
      </c>
      <c r="AL320" s="215">
        <v>0</v>
      </c>
      <c r="AM320" s="215">
        <v>0</v>
      </c>
      <c r="AN320" s="215">
        <v>0</v>
      </c>
      <c r="AO320" s="215">
        <v>0</v>
      </c>
      <c r="AP320" s="215">
        <v>0</v>
      </c>
      <c r="AQ320" s="215">
        <v>0</v>
      </c>
      <c r="AR320" s="215">
        <v>0</v>
      </c>
      <c r="AS320" s="215">
        <v>0</v>
      </c>
      <c r="AT320" s="215">
        <v>0</v>
      </c>
      <c r="AU320" s="215">
        <v>0</v>
      </c>
      <c r="AV320" s="215">
        <v>0</v>
      </c>
      <c r="AW320" s="215">
        <v>0</v>
      </c>
      <c r="AX320" s="215">
        <v>0</v>
      </c>
      <c r="AY320" s="215">
        <v>0</v>
      </c>
      <c r="AZ320" s="215">
        <v>0</v>
      </c>
      <c r="BA320" s="215">
        <v>0</v>
      </c>
      <c r="BB320" s="215">
        <v>0</v>
      </c>
      <c r="BC320" s="215">
        <v>0</v>
      </c>
      <c r="BD320" s="215">
        <v>0</v>
      </c>
      <c r="BE320" s="271"/>
      <c r="BF320" s="163">
        <f t="shared" si="502"/>
        <v>0</v>
      </c>
      <c r="BG320" s="77">
        <f t="shared" si="503"/>
        <v>0</v>
      </c>
      <c r="BH320" s="77">
        <f t="shared" si="504"/>
        <v>0</v>
      </c>
      <c r="BI320" s="77">
        <f t="shared" si="505"/>
        <v>0</v>
      </c>
      <c r="BJ320" s="77">
        <f t="shared" si="506"/>
        <v>0</v>
      </c>
      <c r="BK320" s="77">
        <f t="shared" si="507"/>
        <v>0</v>
      </c>
      <c r="BL320" s="77">
        <f t="shared" si="508"/>
        <v>0</v>
      </c>
      <c r="BM320" s="77">
        <f t="shared" si="509"/>
        <v>0</v>
      </c>
      <c r="BN320" s="77">
        <f t="shared" si="510"/>
        <v>0</v>
      </c>
      <c r="BO320" s="77">
        <f t="shared" si="511"/>
        <v>0</v>
      </c>
      <c r="BP320" s="77">
        <f t="shared" si="512"/>
        <v>0</v>
      </c>
      <c r="BQ320" s="77">
        <f t="shared" si="513"/>
        <v>0</v>
      </c>
      <c r="BR320" s="157">
        <f t="shared" si="514"/>
        <v>0</v>
      </c>
      <c r="BS320" s="77">
        <f t="shared" si="515"/>
        <v>0</v>
      </c>
      <c r="BT320" s="77">
        <f t="shared" si="516"/>
        <v>0</v>
      </c>
      <c r="BU320" s="77">
        <f t="shared" si="517"/>
        <v>0</v>
      </c>
      <c r="BV320" s="77">
        <f t="shared" si="518"/>
        <v>0</v>
      </c>
      <c r="BW320" s="77">
        <f t="shared" si="519"/>
        <v>0</v>
      </c>
      <c r="BX320" s="77">
        <f t="shared" si="520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ht="13.95" customHeight="1" x14ac:dyDescent="0.3">
      <c r="A321" s="269"/>
      <c r="B321" s="78" t="s">
        <v>53</v>
      </c>
      <c r="C321" s="275"/>
      <c r="D321" s="161">
        <f t="shared" si="501"/>
        <v>5000</v>
      </c>
      <c r="E321" s="215">
        <v>104.1666666666667</v>
      </c>
      <c r="F321" s="215">
        <v>104.1666666666667</v>
      </c>
      <c r="G321" s="215">
        <v>104.1666666666667</v>
      </c>
      <c r="H321" s="215">
        <v>104.1666666666667</v>
      </c>
      <c r="I321" s="215">
        <v>104.1666666666667</v>
      </c>
      <c r="J321" s="215">
        <v>104.1666666666667</v>
      </c>
      <c r="K321" s="215">
        <v>104.1666666666667</v>
      </c>
      <c r="L321" s="215">
        <v>104.1666666666667</v>
      </c>
      <c r="M321" s="215">
        <v>83.333333333333343</v>
      </c>
      <c r="N321" s="215">
        <v>83.333333333333343</v>
      </c>
      <c r="O321" s="215">
        <v>83.333333333333343</v>
      </c>
      <c r="P321" s="215">
        <v>83.333333333333343</v>
      </c>
      <c r="Q321" s="796">
        <v>83.333333333333343</v>
      </c>
      <c r="R321" s="215">
        <v>104.1666666666667</v>
      </c>
      <c r="S321" s="215">
        <v>104.1666666666667</v>
      </c>
      <c r="T321" s="215">
        <v>104.1666666666667</v>
      </c>
      <c r="U321" s="215">
        <v>104.1666666666667</v>
      </c>
      <c r="V321" s="215">
        <v>104.1666666666667</v>
      </c>
      <c r="W321" s="215">
        <v>104.1666666666667</v>
      </c>
      <c r="X321" s="215">
        <v>104.1666666666667</v>
      </c>
      <c r="Y321" s="215">
        <v>104.1666666666667</v>
      </c>
      <c r="Z321" s="215">
        <v>83.333333333333343</v>
      </c>
      <c r="AA321" s="215">
        <v>83.333333333333343</v>
      </c>
      <c r="AB321" s="215">
        <v>83.333333333333343</v>
      </c>
      <c r="AC321" s="215">
        <v>83.333333333333343</v>
      </c>
      <c r="AD321" s="215">
        <v>83.333333333333343</v>
      </c>
      <c r="AE321" s="215">
        <v>104.1666666666667</v>
      </c>
      <c r="AF321" s="215">
        <v>104.1666666666667</v>
      </c>
      <c r="AG321" s="215">
        <v>104.1666666666667</v>
      </c>
      <c r="AH321" s="215">
        <v>104.1666666666667</v>
      </c>
      <c r="AI321" s="215">
        <v>104.1666666666667</v>
      </c>
      <c r="AJ321" s="215">
        <v>104.1666666666667</v>
      </c>
      <c r="AK321" s="215">
        <v>104.1666666666667</v>
      </c>
      <c r="AL321" s="215">
        <v>104.1666666666667</v>
      </c>
      <c r="AM321" s="215">
        <v>83.333333333333343</v>
      </c>
      <c r="AN321" s="215">
        <v>83.333333333333343</v>
      </c>
      <c r="AO321" s="215">
        <v>83.333333333333343</v>
      </c>
      <c r="AP321" s="215">
        <v>83.333333333333343</v>
      </c>
      <c r="AQ321" s="215">
        <v>83.333333333333343</v>
      </c>
      <c r="AR321" s="215">
        <v>104.1666666666667</v>
      </c>
      <c r="AS321" s="215">
        <v>104.1666666666667</v>
      </c>
      <c r="AT321" s="215">
        <v>104.1666666666667</v>
      </c>
      <c r="AU321" s="215">
        <v>104.1666666666667</v>
      </c>
      <c r="AV321" s="215">
        <v>104.1666666666667</v>
      </c>
      <c r="AW321" s="215">
        <v>104.1666666666667</v>
      </c>
      <c r="AX321" s="215">
        <v>104.1666666666667</v>
      </c>
      <c r="AY321" s="215">
        <v>104.1666666666667</v>
      </c>
      <c r="AZ321" s="215">
        <v>83.333333333333343</v>
      </c>
      <c r="BA321" s="215">
        <v>83.333333333333343</v>
      </c>
      <c r="BB321" s="215">
        <v>83.333333333333343</v>
      </c>
      <c r="BC321" s="215">
        <v>83.333333333333343</v>
      </c>
      <c r="BD321" s="215">
        <v>83.333333333333343</v>
      </c>
      <c r="BE321" s="271"/>
      <c r="BF321" s="163">
        <f t="shared" si="502"/>
        <v>416.6666666666668</v>
      </c>
      <c r="BG321" s="77">
        <f t="shared" si="503"/>
        <v>416.6666666666668</v>
      </c>
      <c r="BH321" s="77">
        <f t="shared" si="504"/>
        <v>416.66666666666674</v>
      </c>
      <c r="BI321" s="77">
        <f t="shared" si="505"/>
        <v>416.6666666666668</v>
      </c>
      <c r="BJ321" s="77">
        <f t="shared" si="506"/>
        <v>416.6666666666668</v>
      </c>
      <c r="BK321" s="77">
        <f t="shared" si="507"/>
        <v>416.66666666666674</v>
      </c>
      <c r="BL321" s="77">
        <f t="shared" si="508"/>
        <v>416.6666666666668</v>
      </c>
      <c r="BM321" s="77">
        <f t="shared" si="509"/>
        <v>416.6666666666668</v>
      </c>
      <c r="BN321" s="77">
        <f t="shared" si="510"/>
        <v>416.66666666666674</v>
      </c>
      <c r="BO321" s="77">
        <f t="shared" si="511"/>
        <v>416.6666666666668</v>
      </c>
      <c r="BP321" s="77">
        <f t="shared" si="512"/>
        <v>416.6666666666668</v>
      </c>
      <c r="BQ321" s="77">
        <f t="shared" si="513"/>
        <v>416.66666666666674</v>
      </c>
      <c r="BR321" s="157">
        <f t="shared" si="514"/>
        <v>5000.0000000000027</v>
      </c>
      <c r="BS321" s="77">
        <f t="shared" si="515"/>
        <v>1250.0000000000005</v>
      </c>
      <c r="BT321" s="77">
        <f t="shared" si="516"/>
        <v>1250.0000000000005</v>
      </c>
      <c r="BU321" s="77">
        <f t="shared" si="517"/>
        <v>1250.0000000000005</v>
      </c>
      <c r="BV321" s="77">
        <f t="shared" si="518"/>
        <v>1250.0000000000005</v>
      </c>
      <c r="BW321" s="77">
        <f t="shared" si="519"/>
        <v>2500.0000000000009</v>
      </c>
      <c r="BX321" s="77">
        <f t="shared" si="520"/>
        <v>2500.0000000000009</v>
      </c>
      <c r="BY321" s="77">
        <f>IF(Info!$O$3="Q1",$BS321,IF(Info!$O$3="Q2",$BS321+$BT321,IF(Info!$O$3="Q3",$BS321+$BT321+$BU321,$BR321)))</f>
        <v>1250.0000000000005</v>
      </c>
      <c r="BZ321" s="77">
        <f>IF(Info!$O$3="Q1",$BS321,IF(Info!$O$3="Q2",$BT321,IF(Info!$O$3="Q3",$BU321,$BV321)))</f>
        <v>1250.0000000000005</v>
      </c>
      <c r="CA321" s="49"/>
    </row>
    <row r="322" spans="1:79" ht="13.95" customHeight="1" x14ac:dyDescent="0.3">
      <c r="A322" s="269"/>
      <c r="B322" s="78" t="s">
        <v>352</v>
      </c>
      <c r="C322" s="275"/>
      <c r="D322" s="161">
        <f t="shared" si="501"/>
        <v>0</v>
      </c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796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5"/>
      <c r="AG322" s="215"/>
      <c r="AH322" s="215"/>
      <c r="AI322" s="215"/>
      <c r="AJ322" s="215"/>
      <c r="AK322" s="215"/>
      <c r="AL322" s="215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71"/>
      <c r="BF322" s="163">
        <f t="shared" si="502"/>
        <v>0</v>
      </c>
      <c r="BG322" s="77">
        <f t="shared" si="503"/>
        <v>0</v>
      </c>
      <c r="BH322" s="77">
        <f t="shared" si="504"/>
        <v>0</v>
      </c>
      <c r="BI322" s="77">
        <f t="shared" si="505"/>
        <v>0</v>
      </c>
      <c r="BJ322" s="77">
        <f t="shared" si="506"/>
        <v>0</v>
      </c>
      <c r="BK322" s="77">
        <f t="shared" si="507"/>
        <v>0</v>
      </c>
      <c r="BL322" s="77">
        <f t="shared" si="508"/>
        <v>0</v>
      </c>
      <c r="BM322" s="77">
        <f t="shared" si="509"/>
        <v>0</v>
      </c>
      <c r="BN322" s="77">
        <f t="shared" si="510"/>
        <v>0</v>
      </c>
      <c r="BO322" s="77">
        <f t="shared" si="511"/>
        <v>0</v>
      </c>
      <c r="BP322" s="77">
        <f t="shared" si="512"/>
        <v>0</v>
      </c>
      <c r="BQ322" s="77">
        <f t="shared" si="513"/>
        <v>0</v>
      </c>
      <c r="BR322" s="157">
        <f t="shared" si="514"/>
        <v>0</v>
      </c>
      <c r="BS322" s="77">
        <f t="shared" si="515"/>
        <v>0</v>
      </c>
      <c r="BT322" s="77">
        <f t="shared" si="516"/>
        <v>0</v>
      </c>
      <c r="BU322" s="77">
        <f t="shared" si="517"/>
        <v>0</v>
      </c>
      <c r="BV322" s="77">
        <f t="shared" si="518"/>
        <v>0</v>
      </c>
      <c r="BW322" s="77">
        <f t="shared" si="519"/>
        <v>0</v>
      </c>
      <c r="BX322" s="77">
        <f t="shared" si="520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ht="13.95" customHeight="1" x14ac:dyDescent="0.3">
      <c r="A323" s="269"/>
      <c r="B323" s="160" t="s">
        <v>353</v>
      </c>
      <c r="C323" s="275"/>
      <c r="D323" s="161">
        <f t="shared" si="501"/>
        <v>53403.900000000038</v>
      </c>
      <c r="E323" s="278">
        <f t="shared" ref="E323:AJ323" si="521">SUM(E317:E322)</f>
        <v>1112.58125</v>
      </c>
      <c r="F323" s="278">
        <f t="shared" si="521"/>
        <v>1112.58125</v>
      </c>
      <c r="G323" s="278">
        <f t="shared" si="521"/>
        <v>1112.58125</v>
      </c>
      <c r="H323" s="278">
        <f t="shared" si="521"/>
        <v>1112.58125</v>
      </c>
      <c r="I323" s="278">
        <f t="shared" si="521"/>
        <v>1112.58125</v>
      </c>
      <c r="J323" s="278">
        <f t="shared" si="521"/>
        <v>1112.58125</v>
      </c>
      <c r="K323" s="278">
        <f t="shared" si="521"/>
        <v>1112.58125</v>
      </c>
      <c r="L323" s="278">
        <f t="shared" si="521"/>
        <v>1112.58125</v>
      </c>
      <c r="M323" s="278">
        <f t="shared" si="521"/>
        <v>890.06500000000005</v>
      </c>
      <c r="N323" s="278">
        <f t="shared" si="521"/>
        <v>890.06500000000005</v>
      </c>
      <c r="O323" s="278">
        <f t="shared" si="521"/>
        <v>890.06500000000005</v>
      </c>
      <c r="P323" s="278">
        <f t="shared" si="521"/>
        <v>890.06500000000005</v>
      </c>
      <c r="Q323" s="797">
        <f t="shared" si="521"/>
        <v>890.06500000000005</v>
      </c>
      <c r="R323" s="278">
        <f t="shared" si="521"/>
        <v>1112.58125</v>
      </c>
      <c r="S323" s="278">
        <f t="shared" si="521"/>
        <v>1112.58125</v>
      </c>
      <c r="T323" s="278">
        <f t="shared" si="521"/>
        <v>1112.58125</v>
      </c>
      <c r="U323" s="278">
        <f t="shared" si="521"/>
        <v>1112.58125</v>
      </c>
      <c r="V323" s="278">
        <f t="shared" si="521"/>
        <v>1112.58125</v>
      </c>
      <c r="W323" s="278">
        <f t="shared" si="521"/>
        <v>1112.58125</v>
      </c>
      <c r="X323" s="278">
        <f t="shared" si="521"/>
        <v>1112.58125</v>
      </c>
      <c r="Y323" s="278">
        <f t="shared" si="521"/>
        <v>1112.58125</v>
      </c>
      <c r="Z323" s="278">
        <f t="shared" si="521"/>
        <v>890.06500000000005</v>
      </c>
      <c r="AA323" s="278">
        <f t="shared" si="521"/>
        <v>890.06500000000005</v>
      </c>
      <c r="AB323" s="278">
        <f t="shared" si="521"/>
        <v>890.06500000000005</v>
      </c>
      <c r="AC323" s="278">
        <f t="shared" si="521"/>
        <v>890.06500000000005</v>
      </c>
      <c r="AD323" s="278">
        <f t="shared" si="521"/>
        <v>890.06500000000005</v>
      </c>
      <c r="AE323" s="278">
        <f t="shared" si="521"/>
        <v>1112.58125</v>
      </c>
      <c r="AF323" s="278">
        <f t="shared" si="521"/>
        <v>1112.58125</v>
      </c>
      <c r="AG323" s="278">
        <f t="shared" si="521"/>
        <v>1112.58125</v>
      </c>
      <c r="AH323" s="278">
        <f t="shared" si="521"/>
        <v>1112.58125</v>
      </c>
      <c r="AI323" s="278">
        <f t="shared" si="521"/>
        <v>1112.58125</v>
      </c>
      <c r="AJ323" s="278">
        <f t="shared" si="521"/>
        <v>1112.58125</v>
      </c>
      <c r="AK323" s="278">
        <f t="shared" ref="AK323:BP323" si="522">SUM(AK317:AK322)</f>
        <v>1112.58125</v>
      </c>
      <c r="AL323" s="278">
        <f t="shared" si="522"/>
        <v>1112.58125</v>
      </c>
      <c r="AM323" s="278">
        <f t="shared" si="522"/>
        <v>890.06500000000005</v>
      </c>
      <c r="AN323" s="278">
        <f t="shared" si="522"/>
        <v>890.06500000000005</v>
      </c>
      <c r="AO323" s="278">
        <f t="shared" si="522"/>
        <v>890.06500000000005</v>
      </c>
      <c r="AP323" s="278">
        <f t="shared" si="522"/>
        <v>890.06500000000005</v>
      </c>
      <c r="AQ323" s="278">
        <f t="shared" si="522"/>
        <v>890.06500000000005</v>
      </c>
      <c r="AR323" s="278">
        <f t="shared" si="522"/>
        <v>1112.58125</v>
      </c>
      <c r="AS323" s="278">
        <f t="shared" si="522"/>
        <v>1112.58125</v>
      </c>
      <c r="AT323" s="278">
        <f t="shared" si="522"/>
        <v>1112.58125</v>
      </c>
      <c r="AU323" s="278">
        <f t="shared" si="522"/>
        <v>1112.58125</v>
      </c>
      <c r="AV323" s="278">
        <f t="shared" si="522"/>
        <v>1112.58125</v>
      </c>
      <c r="AW323" s="278">
        <f t="shared" si="522"/>
        <v>1112.58125</v>
      </c>
      <c r="AX323" s="278">
        <f t="shared" si="522"/>
        <v>1112.58125</v>
      </c>
      <c r="AY323" s="278">
        <f t="shared" si="522"/>
        <v>1112.58125</v>
      </c>
      <c r="AZ323" s="278">
        <f t="shared" si="522"/>
        <v>890.06500000000005</v>
      </c>
      <c r="BA323" s="278">
        <f t="shared" si="522"/>
        <v>890.06500000000005</v>
      </c>
      <c r="BB323" s="278">
        <f t="shared" si="522"/>
        <v>890.06500000000005</v>
      </c>
      <c r="BC323" s="278">
        <f t="shared" si="522"/>
        <v>890.06500000000005</v>
      </c>
      <c r="BD323" s="278">
        <f t="shared" si="522"/>
        <v>890.06500000000005</v>
      </c>
      <c r="BE323" s="271"/>
      <c r="BF323" s="162">
        <f t="shared" si="502"/>
        <v>4450.3249999999998</v>
      </c>
      <c r="BG323" s="157">
        <f t="shared" si="503"/>
        <v>4450.3249999999998</v>
      </c>
      <c r="BH323" s="157">
        <f t="shared" si="504"/>
        <v>4450.3250000000007</v>
      </c>
      <c r="BI323" s="157">
        <f t="shared" si="505"/>
        <v>4450.3249999999998</v>
      </c>
      <c r="BJ323" s="157">
        <f t="shared" si="506"/>
        <v>4450.3249999999998</v>
      </c>
      <c r="BK323" s="157">
        <f t="shared" si="507"/>
        <v>4450.3250000000007</v>
      </c>
      <c r="BL323" s="157">
        <f t="shared" si="508"/>
        <v>4450.3249999999998</v>
      </c>
      <c r="BM323" s="157">
        <f t="shared" si="509"/>
        <v>4450.3249999999998</v>
      </c>
      <c r="BN323" s="157">
        <f t="shared" si="510"/>
        <v>4450.3250000000007</v>
      </c>
      <c r="BO323" s="157">
        <f t="shared" si="511"/>
        <v>4450.3249999999998</v>
      </c>
      <c r="BP323" s="157">
        <f t="shared" si="512"/>
        <v>4450.3249999999998</v>
      </c>
      <c r="BQ323" s="157">
        <f t="shared" si="513"/>
        <v>4450.3250000000007</v>
      </c>
      <c r="BR323" s="157">
        <f t="shared" si="514"/>
        <v>53403.899999999994</v>
      </c>
      <c r="BS323" s="157">
        <f t="shared" si="515"/>
        <v>13350.975</v>
      </c>
      <c r="BT323" s="157">
        <f t="shared" si="516"/>
        <v>13350.975</v>
      </c>
      <c r="BU323" s="157">
        <f t="shared" si="517"/>
        <v>13350.975</v>
      </c>
      <c r="BV323" s="157">
        <f t="shared" si="518"/>
        <v>13350.975</v>
      </c>
      <c r="BW323" s="157">
        <f t="shared" si="519"/>
        <v>26701.95</v>
      </c>
      <c r="BX323" s="157">
        <f t="shared" si="520"/>
        <v>26701.95</v>
      </c>
      <c r="BY323" s="157">
        <f>IF(Info!$O$3="Q1",$BS323,IF(Info!$O$3="Q2",$BS323+$BT323,IF(Info!$O$3="Q3",$BS323+$BT323+$BU323,$BR323)))</f>
        <v>13350.975</v>
      </c>
      <c r="BZ323" s="157">
        <f>IF(Info!$O$3="Q1",$BS323,IF(Info!$O$3="Q2",$BT323,IF(Info!$O$3="Q3",$BU323,$BV323)))</f>
        <v>13350.975</v>
      </c>
      <c r="CA323" s="49"/>
    </row>
    <row r="324" spans="1:79" ht="13.95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ht="13.95" customHeight="1" x14ac:dyDescent="0.3">
      <c r="A325" s="269"/>
      <c r="B325" s="78" t="s">
        <v>354</v>
      </c>
      <c r="C325" s="275"/>
      <c r="D325" s="161">
        <f>SUM(E325:BD325)</f>
        <v>600.31999999999971</v>
      </c>
      <c r="E325" s="215">
        <v>12.506666666666669</v>
      </c>
      <c r="F325" s="215">
        <v>12.506666666666669</v>
      </c>
      <c r="G325" s="215">
        <v>12.506666666666669</v>
      </c>
      <c r="H325" s="215">
        <v>12.506666666666669</v>
      </c>
      <c r="I325" s="215">
        <v>12.506666666666669</v>
      </c>
      <c r="J325" s="215">
        <v>12.506666666666669</v>
      </c>
      <c r="K325" s="215">
        <v>12.506666666666669</v>
      </c>
      <c r="L325" s="215">
        <v>12.506666666666669</v>
      </c>
      <c r="M325" s="215">
        <v>10.005333333333329</v>
      </c>
      <c r="N325" s="215">
        <v>10.005333333333329</v>
      </c>
      <c r="O325" s="215">
        <v>10.005333333333329</v>
      </c>
      <c r="P325" s="215">
        <v>10.005333333333329</v>
      </c>
      <c r="Q325" s="796">
        <v>10.005333333333329</v>
      </c>
      <c r="R325" s="215">
        <v>12.506666666666669</v>
      </c>
      <c r="S325" s="215">
        <v>12.506666666666669</v>
      </c>
      <c r="T325" s="215">
        <v>12.506666666666669</v>
      </c>
      <c r="U325" s="215">
        <v>12.506666666666669</v>
      </c>
      <c r="V325" s="215">
        <v>12.506666666666669</v>
      </c>
      <c r="W325" s="215">
        <v>12.506666666666669</v>
      </c>
      <c r="X325" s="215">
        <v>12.506666666666669</v>
      </c>
      <c r="Y325" s="215">
        <v>12.506666666666669</v>
      </c>
      <c r="Z325" s="215">
        <v>10.005333333333329</v>
      </c>
      <c r="AA325" s="215">
        <v>10.005333333333329</v>
      </c>
      <c r="AB325" s="215">
        <v>10.005333333333329</v>
      </c>
      <c r="AC325" s="215">
        <v>10.005333333333329</v>
      </c>
      <c r="AD325" s="215">
        <v>10.005333333333329</v>
      </c>
      <c r="AE325" s="215">
        <v>12.506666666666669</v>
      </c>
      <c r="AF325" s="215">
        <v>12.506666666666669</v>
      </c>
      <c r="AG325" s="215">
        <v>12.506666666666669</v>
      </c>
      <c r="AH325" s="215">
        <v>12.506666666666669</v>
      </c>
      <c r="AI325" s="215">
        <v>12.506666666666669</v>
      </c>
      <c r="AJ325" s="215">
        <v>12.506666666666669</v>
      </c>
      <c r="AK325" s="215">
        <v>12.506666666666669</v>
      </c>
      <c r="AL325" s="215">
        <v>12.506666666666669</v>
      </c>
      <c r="AM325" s="215">
        <v>10.005333333333329</v>
      </c>
      <c r="AN325" s="215">
        <v>10.005333333333329</v>
      </c>
      <c r="AO325" s="215">
        <v>10.005333333333329</v>
      </c>
      <c r="AP325" s="215">
        <v>10.005333333333329</v>
      </c>
      <c r="AQ325" s="215">
        <v>10.005333333333329</v>
      </c>
      <c r="AR325" s="215">
        <v>12.506666666666669</v>
      </c>
      <c r="AS325" s="215">
        <v>12.506666666666669</v>
      </c>
      <c r="AT325" s="215">
        <v>12.506666666666669</v>
      </c>
      <c r="AU325" s="215">
        <v>12.506666666666669</v>
      </c>
      <c r="AV325" s="215">
        <v>12.506666666666669</v>
      </c>
      <c r="AW325" s="215">
        <v>12.506666666666669</v>
      </c>
      <c r="AX325" s="215">
        <v>12.506666666666669</v>
      </c>
      <c r="AY325" s="215">
        <v>12.506666666666669</v>
      </c>
      <c r="AZ325" s="215">
        <v>10.005333333333329</v>
      </c>
      <c r="BA325" s="215">
        <v>10.005333333333329</v>
      </c>
      <c r="BB325" s="215">
        <v>10.005333333333329</v>
      </c>
      <c r="BC325" s="215">
        <v>10.005333333333329</v>
      </c>
      <c r="BD325" s="215">
        <v>10.005333333333329</v>
      </c>
      <c r="BE325" s="271"/>
      <c r="BF325" s="163">
        <f>SUM(E325:H325)</f>
        <v>50.026666666666678</v>
      </c>
      <c r="BG325" s="77">
        <f>SUM(I325:L325)</f>
        <v>50.026666666666678</v>
      </c>
      <c r="BH325" s="77">
        <f>SUM(M325:Q325)</f>
        <v>50.026666666666642</v>
      </c>
      <c r="BI325" s="77">
        <f>SUM(R325:U325)</f>
        <v>50.026666666666678</v>
      </c>
      <c r="BJ325" s="77">
        <f>SUM(V325:Y325)</f>
        <v>50.026666666666678</v>
      </c>
      <c r="BK325" s="77">
        <f>SUM(Z325:AD325)</f>
        <v>50.026666666666642</v>
      </c>
      <c r="BL325" s="77">
        <f>SUM(AE325:AH325)</f>
        <v>50.026666666666678</v>
      </c>
      <c r="BM325" s="77">
        <f>SUM(AI325:AL325)</f>
        <v>50.026666666666678</v>
      </c>
      <c r="BN325" s="77">
        <f>SUM(AM325:AQ325)</f>
        <v>50.026666666666642</v>
      </c>
      <c r="BO325" s="77">
        <f>SUM(AR325:AU325)</f>
        <v>50.026666666666678</v>
      </c>
      <c r="BP325" s="77">
        <f>SUM(AV325:AY325)</f>
        <v>50.026666666666678</v>
      </c>
      <c r="BQ325" s="77">
        <f>SUM(AZ325:BD325)</f>
        <v>50.026666666666642</v>
      </c>
      <c r="BR325" s="157">
        <f>SUM(BF325:BQ325)</f>
        <v>600.32000000000005</v>
      </c>
      <c r="BS325" s="77">
        <f>SUM(BF325:BH325)</f>
        <v>150.07999999999998</v>
      </c>
      <c r="BT325" s="77">
        <f>SUM(BI325:BK325)</f>
        <v>150.07999999999998</v>
      </c>
      <c r="BU325" s="77">
        <f>SUM(BL325:BN325)</f>
        <v>150.07999999999998</v>
      </c>
      <c r="BV325" s="77">
        <f>SUM(BO325:BQ325)</f>
        <v>150.07999999999998</v>
      </c>
      <c r="BW325" s="77">
        <f>SUM(BF325:BK325)</f>
        <v>300.15999999999997</v>
      </c>
      <c r="BX325" s="77">
        <f>SUM(BL325:BQ325)</f>
        <v>300.15999999999997</v>
      </c>
      <c r="BY325" s="77">
        <f>IF(Info!$O$3="Q1",$BS325,IF(Info!$O$3="Q2",$BS325+$BT325,IF(Info!$O$3="Q3",$BS325+$BT325+$BU325,$BR325)))</f>
        <v>150.07999999999998</v>
      </c>
      <c r="BZ325" s="77">
        <f>IF(Info!$O$3="Q1",$BS325,IF(Info!$O$3="Q2",$BT325,IF(Info!$O$3="Q3",$BU325,$BV325)))</f>
        <v>150.07999999999998</v>
      </c>
      <c r="CA325" s="49"/>
    </row>
    <row r="326" spans="1:79" ht="13.95" customHeight="1" x14ac:dyDescent="0.3">
      <c r="A326" s="269"/>
      <c r="B326" s="78" t="s">
        <v>59</v>
      </c>
      <c r="C326" s="275"/>
      <c r="D326" s="161">
        <f>SUM(E326:BD326)</f>
        <v>500.00000000000006</v>
      </c>
      <c r="E326" s="215">
        <v>10.41666666666667</v>
      </c>
      <c r="F326" s="215">
        <v>10.41666666666667</v>
      </c>
      <c r="G326" s="215">
        <v>10.41666666666667</v>
      </c>
      <c r="H326" s="215">
        <v>10.41666666666667</v>
      </c>
      <c r="I326" s="215">
        <v>10.41666666666667</v>
      </c>
      <c r="J326" s="215">
        <v>10.41666666666667</v>
      </c>
      <c r="K326" s="215">
        <v>10.41666666666667</v>
      </c>
      <c r="L326" s="215">
        <v>10.41666666666667</v>
      </c>
      <c r="M326" s="215">
        <v>8.3333333333333321</v>
      </c>
      <c r="N326" s="215">
        <v>8.3333333333333321</v>
      </c>
      <c r="O326" s="215">
        <v>8.3333333333333321</v>
      </c>
      <c r="P326" s="215">
        <v>8.3333333333333321</v>
      </c>
      <c r="Q326" s="796">
        <v>8.3333333333333321</v>
      </c>
      <c r="R326" s="215">
        <v>10.41666666666667</v>
      </c>
      <c r="S326" s="215">
        <v>10.41666666666667</v>
      </c>
      <c r="T326" s="215">
        <v>10.41666666666667</v>
      </c>
      <c r="U326" s="215">
        <v>10.41666666666667</v>
      </c>
      <c r="V326" s="215">
        <v>10.41666666666667</v>
      </c>
      <c r="W326" s="215">
        <v>10.41666666666667</v>
      </c>
      <c r="X326" s="215">
        <v>10.41666666666667</v>
      </c>
      <c r="Y326" s="215">
        <v>10.41666666666667</v>
      </c>
      <c r="Z326" s="215">
        <v>8.3333333333333321</v>
      </c>
      <c r="AA326" s="215">
        <v>8.3333333333333321</v>
      </c>
      <c r="AB326" s="215">
        <v>8.3333333333333321</v>
      </c>
      <c r="AC326" s="215">
        <v>8.3333333333333321</v>
      </c>
      <c r="AD326" s="215">
        <v>8.3333333333333321</v>
      </c>
      <c r="AE326" s="215">
        <v>10.41666666666667</v>
      </c>
      <c r="AF326" s="215">
        <v>10.41666666666667</v>
      </c>
      <c r="AG326" s="215">
        <v>10.41666666666667</v>
      </c>
      <c r="AH326" s="215">
        <v>10.41666666666667</v>
      </c>
      <c r="AI326" s="215">
        <v>10.41666666666667</v>
      </c>
      <c r="AJ326" s="215">
        <v>10.41666666666667</v>
      </c>
      <c r="AK326" s="215">
        <v>10.41666666666667</v>
      </c>
      <c r="AL326" s="215">
        <v>10.41666666666667</v>
      </c>
      <c r="AM326" s="215">
        <v>8.3333333333333321</v>
      </c>
      <c r="AN326" s="215">
        <v>8.3333333333333321</v>
      </c>
      <c r="AO326" s="215">
        <v>8.3333333333333321</v>
      </c>
      <c r="AP326" s="215">
        <v>8.3333333333333321</v>
      </c>
      <c r="AQ326" s="215">
        <v>8.3333333333333321</v>
      </c>
      <c r="AR326" s="215">
        <v>10.41666666666667</v>
      </c>
      <c r="AS326" s="215">
        <v>10.41666666666667</v>
      </c>
      <c r="AT326" s="215">
        <v>10.41666666666667</v>
      </c>
      <c r="AU326" s="215">
        <v>10.41666666666667</v>
      </c>
      <c r="AV326" s="215">
        <v>10.41666666666667</v>
      </c>
      <c r="AW326" s="215">
        <v>10.41666666666667</v>
      </c>
      <c r="AX326" s="215">
        <v>10.41666666666667</v>
      </c>
      <c r="AY326" s="215">
        <v>10.41666666666667</v>
      </c>
      <c r="AZ326" s="215">
        <v>8.3333333333333321</v>
      </c>
      <c r="BA326" s="215">
        <v>8.3333333333333321</v>
      </c>
      <c r="BB326" s="215">
        <v>8.3333333333333321</v>
      </c>
      <c r="BC326" s="215">
        <v>8.3333333333333321</v>
      </c>
      <c r="BD326" s="215">
        <v>8.3333333333333321</v>
      </c>
      <c r="BE326" s="271"/>
      <c r="BF326" s="163">
        <f>SUM(E326:H326)</f>
        <v>41.666666666666679</v>
      </c>
      <c r="BG326" s="77">
        <f>SUM(I326:L326)</f>
        <v>41.666666666666679</v>
      </c>
      <c r="BH326" s="77">
        <f>SUM(M326:Q326)</f>
        <v>41.666666666666657</v>
      </c>
      <c r="BI326" s="77">
        <f>SUM(R326:U326)</f>
        <v>41.666666666666679</v>
      </c>
      <c r="BJ326" s="77">
        <f>SUM(V326:Y326)</f>
        <v>41.666666666666679</v>
      </c>
      <c r="BK326" s="77">
        <f>SUM(Z326:AD326)</f>
        <v>41.666666666666657</v>
      </c>
      <c r="BL326" s="77">
        <f>SUM(AE326:AH326)</f>
        <v>41.666666666666679</v>
      </c>
      <c r="BM326" s="77">
        <f>SUM(AI326:AL326)</f>
        <v>41.666666666666679</v>
      </c>
      <c r="BN326" s="77">
        <f>SUM(AM326:AQ326)</f>
        <v>41.666666666666657</v>
      </c>
      <c r="BO326" s="77">
        <f>SUM(AR326:AU326)</f>
        <v>41.666666666666679</v>
      </c>
      <c r="BP326" s="77">
        <f>SUM(AV326:AY326)</f>
        <v>41.666666666666679</v>
      </c>
      <c r="BQ326" s="77">
        <f>SUM(AZ326:BD326)</f>
        <v>41.666666666666657</v>
      </c>
      <c r="BR326" s="157">
        <f>SUM(BF326:BQ326)</f>
        <v>500</v>
      </c>
      <c r="BS326" s="77">
        <f>SUM(BF326:BH326)</f>
        <v>125.00000000000001</v>
      </c>
      <c r="BT326" s="77">
        <f>SUM(BI326:BK326)</f>
        <v>125.00000000000001</v>
      </c>
      <c r="BU326" s="77">
        <f>SUM(BL326:BN326)</f>
        <v>125.00000000000001</v>
      </c>
      <c r="BV326" s="77">
        <f>SUM(BO326:BQ326)</f>
        <v>125.00000000000001</v>
      </c>
      <c r="BW326" s="77">
        <f>SUM(BF326:BK326)</f>
        <v>250.00000000000003</v>
      </c>
      <c r="BX326" s="77">
        <f>SUM(BL326:BQ326)</f>
        <v>250.00000000000003</v>
      </c>
      <c r="BY326" s="77">
        <f>IF(Info!$O$3="Q1",$BS326,IF(Info!$O$3="Q2",$BS326+$BT326,IF(Info!$O$3="Q3",$BS326+$BT326+$BU326,$BR326)))</f>
        <v>125.00000000000001</v>
      </c>
      <c r="BZ326" s="77">
        <f>IF(Info!$O$3="Q1",$BS326,IF(Info!$O$3="Q2",$BT326,IF(Info!$O$3="Q3",$BU326,$BV326)))</f>
        <v>125.00000000000001</v>
      </c>
      <c r="CA326" s="49"/>
    </row>
    <row r="327" spans="1:79" ht="13.95" customHeight="1" x14ac:dyDescent="0.3">
      <c r="A327" s="269"/>
      <c r="B327" s="160" t="s">
        <v>355</v>
      </c>
      <c r="C327" s="275"/>
      <c r="D327" s="161">
        <f>SUM(E327:BD327)</f>
        <v>1100.3199999999997</v>
      </c>
      <c r="E327" s="278">
        <f t="shared" ref="E327:AJ327" si="523">SUM(E325:E326)</f>
        <v>22.923333333333339</v>
      </c>
      <c r="F327" s="278">
        <f t="shared" si="523"/>
        <v>22.923333333333339</v>
      </c>
      <c r="G327" s="278">
        <f t="shared" si="523"/>
        <v>22.923333333333339</v>
      </c>
      <c r="H327" s="278">
        <f t="shared" si="523"/>
        <v>22.923333333333339</v>
      </c>
      <c r="I327" s="278">
        <f t="shared" si="523"/>
        <v>22.923333333333339</v>
      </c>
      <c r="J327" s="278">
        <f t="shared" si="523"/>
        <v>22.923333333333339</v>
      </c>
      <c r="K327" s="278">
        <f t="shared" si="523"/>
        <v>22.923333333333339</v>
      </c>
      <c r="L327" s="278">
        <f t="shared" si="523"/>
        <v>22.923333333333339</v>
      </c>
      <c r="M327" s="278">
        <f t="shared" si="523"/>
        <v>18.338666666666661</v>
      </c>
      <c r="N327" s="278">
        <f t="shared" si="523"/>
        <v>18.338666666666661</v>
      </c>
      <c r="O327" s="278">
        <f t="shared" si="523"/>
        <v>18.338666666666661</v>
      </c>
      <c r="P327" s="278">
        <f t="shared" si="523"/>
        <v>18.338666666666661</v>
      </c>
      <c r="Q327" s="797">
        <f t="shared" si="523"/>
        <v>18.338666666666661</v>
      </c>
      <c r="R327" s="278">
        <f t="shared" si="523"/>
        <v>22.923333333333339</v>
      </c>
      <c r="S327" s="278">
        <f t="shared" si="523"/>
        <v>22.923333333333339</v>
      </c>
      <c r="T327" s="278">
        <f t="shared" si="523"/>
        <v>22.923333333333339</v>
      </c>
      <c r="U327" s="278">
        <f t="shared" si="523"/>
        <v>22.923333333333339</v>
      </c>
      <c r="V327" s="278">
        <f t="shared" si="523"/>
        <v>22.923333333333339</v>
      </c>
      <c r="W327" s="278">
        <f t="shared" si="523"/>
        <v>22.923333333333339</v>
      </c>
      <c r="X327" s="278">
        <f t="shared" si="523"/>
        <v>22.923333333333339</v>
      </c>
      <c r="Y327" s="278">
        <f t="shared" si="523"/>
        <v>22.923333333333339</v>
      </c>
      <c r="Z327" s="278">
        <f t="shared" si="523"/>
        <v>18.338666666666661</v>
      </c>
      <c r="AA327" s="278">
        <f t="shared" si="523"/>
        <v>18.338666666666661</v>
      </c>
      <c r="AB327" s="278">
        <f t="shared" si="523"/>
        <v>18.338666666666661</v>
      </c>
      <c r="AC327" s="278">
        <f t="shared" si="523"/>
        <v>18.338666666666661</v>
      </c>
      <c r="AD327" s="278">
        <f t="shared" si="523"/>
        <v>18.338666666666661</v>
      </c>
      <c r="AE327" s="278">
        <f t="shared" si="523"/>
        <v>22.923333333333339</v>
      </c>
      <c r="AF327" s="278">
        <f t="shared" si="523"/>
        <v>22.923333333333339</v>
      </c>
      <c r="AG327" s="278">
        <f t="shared" si="523"/>
        <v>22.923333333333339</v>
      </c>
      <c r="AH327" s="278">
        <f t="shared" si="523"/>
        <v>22.923333333333339</v>
      </c>
      <c r="AI327" s="278">
        <f t="shared" si="523"/>
        <v>22.923333333333339</v>
      </c>
      <c r="AJ327" s="278">
        <f t="shared" si="523"/>
        <v>22.923333333333339</v>
      </c>
      <c r="AK327" s="278">
        <f t="shared" ref="AK327:BP327" si="524">SUM(AK325:AK326)</f>
        <v>22.923333333333339</v>
      </c>
      <c r="AL327" s="278">
        <f t="shared" si="524"/>
        <v>22.923333333333339</v>
      </c>
      <c r="AM327" s="278">
        <f t="shared" si="524"/>
        <v>18.338666666666661</v>
      </c>
      <c r="AN327" s="278">
        <f t="shared" si="524"/>
        <v>18.338666666666661</v>
      </c>
      <c r="AO327" s="278">
        <f t="shared" si="524"/>
        <v>18.338666666666661</v>
      </c>
      <c r="AP327" s="278">
        <f t="shared" si="524"/>
        <v>18.338666666666661</v>
      </c>
      <c r="AQ327" s="278">
        <f t="shared" si="524"/>
        <v>18.338666666666661</v>
      </c>
      <c r="AR327" s="278">
        <f t="shared" si="524"/>
        <v>22.923333333333339</v>
      </c>
      <c r="AS327" s="278">
        <f t="shared" si="524"/>
        <v>22.923333333333339</v>
      </c>
      <c r="AT327" s="278">
        <f t="shared" si="524"/>
        <v>22.923333333333339</v>
      </c>
      <c r="AU327" s="278">
        <f t="shared" si="524"/>
        <v>22.923333333333339</v>
      </c>
      <c r="AV327" s="278">
        <f t="shared" si="524"/>
        <v>22.923333333333339</v>
      </c>
      <c r="AW327" s="278">
        <f t="shared" si="524"/>
        <v>22.923333333333339</v>
      </c>
      <c r="AX327" s="278">
        <f t="shared" si="524"/>
        <v>22.923333333333339</v>
      </c>
      <c r="AY327" s="278">
        <f t="shared" si="524"/>
        <v>22.923333333333339</v>
      </c>
      <c r="AZ327" s="278">
        <f t="shared" si="524"/>
        <v>18.338666666666661</v>
      </c>
      <c r="BA327" s="278">
        <f t="shared" si="524"/>
        <v>18.338666666666661</v>
      </c>
      <c r="BB327" s="278">
        <f t="shared" si="524"/>
        <v>18.338666666666661</v>
      </c>
      <c r="BC327" s="278">
        <f t="shared" si="524"/>
        <v>18.338666666666661</v>
      </c>
      <c r="BD327" s="278">
        <f t="shared" si="524"/>
        <v>18.338666666666661</v>
      </c>
      <c r="BE327" s="271"/>
      <c r="BF327" s="162">
        <f>SUM(E327:H327)</f>
        <v>91.693333333333356</v>
      </c>
      <c r="BG327" s="157">
        <f>SUM(I327:L327)</f>
        <v>91.693333333333356</v>
      </c>
      <c r="BH327" s="157">
        <f>SUM(M327:Q327)</f>
        <v>91.6933333333333</v>
      </c>
      <c r="BI327" s="157">
        <f>SUM(R327:U327)</f>
        <v>91.693333333333356</v>
      </c>
      <c r="BJ327" s="157">
        <f>SUM(V327:Y327)</f>
        <v>91.693333333333356</v>
      </c>
      <c r="BK327" s="157">
        <f>SUM(Z327:AD327)</f>
        <v>91.6933333333333</v>
      </c>
      <c r="BL327" s="157">
        <f>SUM(AE327:AH327)</f>
        <v>91.693333333333356</v>
      </c>
      <c r="BM327" s="157">
        <f>SUM(AI327:AL327)</f>
        <v>91.693333333333356</v>
      </c>
      <c r="BN327" s="157">
        <f>SUM(AM327:AQ327)</f>
        <v>91.6933333333333</v>
      </c>
      <c r="BO327" s="157">
        <f>SUM(AR327:AU327)</f>
        <v>91.693333333333356</v>
      </c>
      <c r="BP327" s="157">
        <f>SUM(AV327:AY327)</f>
        <v>91.693333333333356</v>
      </c>
      <c r="BQ327" s="157">
        <f>SUM(AZ327:BD327)</f>
        <v>91.6933333333333</v>
      </c>
      <c r="BR327" s="157">
        <f>SUM(BF327:BQ327)</f>
        <v>1100.3200000000002</v>
      </c>
      <c r="BS327" s="157">
        <f>SUM(BF327:BH327)</f>
        <v>275.08000000000004</v>
      </c>
      <c r="BT327" s="157">
        <f>SUM(BI327:BK327)</f>
        <v>275.08000000000004</v>
      </c>
      <c r="BU327" s="157">
        <f>SUM(BL327:BN327)</f>
        <v>275.08000000000004</v>
      </c>
      <c r="BV327" s="157">
        <f>SUM(BO327:BQ327)</f>
        <v>275.08000000000004</v>
      </c>
      <c r="BW327" s="157">
        <f>SUM(BF327:BK327)</f>
        <v>550.16000000000008</v>
      </c>
      <c r="BX327" s="157">
        <f>SUM(BL327:BQ327)</f>
        <v>550.16000000000008</v>
      </c>
      <c r="BY327" s="157">
        <f>IF(Info!$O$3="Q1",$BS327,IF(Info!$O$3="Q2",$BS327+$BT327,IF(Info!$O$3="Q3",$BS327+$BT327+$BU327,$BR327)))</f>
        <v>275.08000000000004</v>
      </c>
      <c r="BZ327" s="157">
        <f>IF(Info!$O$3="Q1",$BS327,IF(Info!$O$3="Q2",$BT327,IF(Info!$O$3="Q3",$BU327,$BV327)))</f>
        <v>275.08000000000004</v>
      </c>
      <c r="CA327" s="49"/>
    </row>
    <row r="328" spans="1:79" ht="13.95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ht="13.95" customHeight="1" x14ac:dyDescent="0.3">
      <c r="A329" s="269"/>
      <c r="B329" s="78" t="s">
        <v>357</v>
      </c>
      <c r="C329" s="275"/>
      <c r="D329" s="161">
        <f>SUM(E329:BD329)</f>
        <v>1000.0000000000001</v>
      </c>
      <c r="E329" s="215">
        <v>20.833333333333329</v>
      </c>
      <c r="F329" s="215">
        <v>20.833333333333329</v>
      </c>
      <c r="G329" s="215">
        <v>20.833333333333329</v>
      </c>
      <c r="H329" s="215">
        <v>20.833333333333329</v>
      </c>
      <c r="I329" s="215">
        <v>20.833333333333329</v>
      </c>
      <c r="J329" s="215">
        <v>20.833333333333329</v>
      </c>
      <c r="K329" s="215">
        <v>20.833333333333329</v>
      </c>
      <c r="L329" s="215">
        <v>20.833333333333329</v>
      </c>
      <c r="M329" s="215">
        <v>16.666666666666661</v>
      </c>
      <c r="N329" s="215">
        <v>16.666666666666661</v>
      </c>
      <c r="O329" s="215">
        <v>16.666666666666661</v>
      </c>
      <c r="P329" s="215">
        <v>16.666666666666661</v>
      </c>
      <c r="Q329" s="796">
        <v>16.666666666666661</v>
      </c>
      <c r="R329" s="215">
        <v>20.833333333333329</v>
      </c>
      <c r="S329" s="215">
        <v>20.833333333333329</v>
      </c>
      <c r="T329" s="215">
        <v>20.833333333333329</v>
      </c>
      <c r="U329" s="215">
        <v>20.833333333333329</v>
      </c>
      <c r="V329" s="215">
        <v>20.833333333333329</v>
      </c>
      <c r="W329" s="215">
        <v>20.833333333333329</v>
      </c>
      <c r="X329" s="215">
        <v>20.833333333333329</v>
      </c>
      <c r="Y329" s="215">
        <v>20.833333333333329</v>
      </c>
      <c r="Z329" s="215">
        <v>16.666666666666661</v>
      </c>
      <c r="AA329" s="215">
        <v>16.666666666666661</v>
      </c>
      <c r="AB329" s="215">
        <v>16.666666666666661</v>
      </c>
      <c r="AC329" s="215">
        <v>16.666666666666661</v>
      </c>
      <c r="AD329" s="215">
        <v>16.666666666666661</v>
      </c>
      <c r="AE329" s="215">
        <v>20.833333333333329</v>
      </c>
      <c r="AF329" s="215">
        <v>20.833333333333329</v>
      </c>
      <c r="AG329" s="215">
        <v>20.833333333333329</v>
      </c>
      <c r="AH329" s="215">
        <v>20.833333333333329</v>
      </c>
      <c r="AI329" s="215">
        <v>20.833333333333329</v>
      </c>
      <c r="AJ329" s="215">
        <v>20.833333333333329</v>
      </c>
      <c r="AK329" s="215">
        <v>20.833333333333329</v>
      </c>
      <c r="AL329" s="215">
        <v>20.833333333333329</v>
      </c>
      <c r="AM329" s="215">
        <v>16.666666666666661</v>
      </c>
      <c r="AN329" s="215">
        <v>16.666666666666661</v>
      </c>
      <c r="AO329" s="215">
        <v>16.666666666666661</v>
      </c>
      <c r="AP329" s="215">
        <v>16.666666666666661</v>
      </c>
      <c r="AQ329" s="215">
        <v>16.666666666666661</v>
      </c>
      <c r="AR329" s="215">
        <v>20.833333333333329</v>
      </c>
      <c r="AS329" s="215">
        <v>20.833333333333329</v>
      </c>
      <c r="AT329" s="215">
        <v>20.833333333333329</v>
      </c>
      <c r="AU329" s="215">
        <v>20.833333333333329</v>
      </c>
      <c r="AV329" s="215">
        <v>20.833333333333329</v>
      </c>
      <c r="AW329" s="215">
        <v>20.833333333333329</v>
      </c>
      <c r="AX329" s="215">
        <v>20.833333333333329</v>
      </c>
      <c r="AY329" s="215">
        <v>20.833333333333329</v>
      </c>
      <c r="AZ329" s="215">
        <v>16.666666666666661</v>
      </c>
      <c r="BA329" s="215">
        <v>16.666666666666661</v>
      </c>
      <c r="BB329" s="215">
        <v>16.666666666666661</v>
      </c>
      <c r="BC329" s="215">
        <v>16.666666666666661</v>
      </c>
      <c r="BD329" s="215">
        <v>16.666666666666661</v>
      </c>
      <c r="BE329" s="271"/>
      <c r="BF329" s="163">
        <f>SUM(E329:H329)</f>
        <v>83.333333333333314</v>
      </c>
      <c r="BG329" s="77">
        <f>SUM(I329:L329)</f>
        <v>83.333333333333314</v>
      </c>
      <c r="BH329" s="77">
        <f>SUM(M329:Q329)</f>
        <v>83.3333333333333</v>
      </c>
      <c r="BI329" s="77">
        <f>SUM(R329:U329)</f>
        <v>83.333333333333314</v>
      </c>
      <c r="BJ329" s="77">
        <f>SUM(V329:Y329)</f>
        <v>83.333333333333314</v>
      </c>
      <c r="BK329" s="77">
        <f>SUM(Z329:AD329)</f>
        <v>83.3333333333333</v>
      </c>
      <c r="BL329" s="77">
        <f>SUM(AE329:AH329)</f>
        <v>83.333333333333314</v>
      </c>
      <c r="BM329" s="77">
        <f>SUM(AI329:AL329)</f>
        <v>83.333333333333314</v>
      </c>
      <c r="BN329" s="77">
        <f>SUM(AM329:AQ329)</f>
        <v>83.3333333333333</v>
      </c>
      <c r="BO329" s="77">
        <f>SUM(AR329:AU329)</f>
        <v>83.333333333333314</v>
      </c>
      <c r="BP329" s="77">
        <f>SUM(AV329:AY329)</f>
        <v>83.333333333333314</v>
      </c>
      <c r="BQ329" s="77">
        <f>SUM(AZ329:BD329)</f>
        <v>83.3333333333333</v>
      </c>
      <c r="BR329" s="157">
        <f>SUM(BF329:BQ329)</f>
        <v>999.99999999999955</v>
      </c>
      <c r="BS329" s="77">
        <f>SUM(BF329:BH329)</f>
        <v>249.99999999999994</v>
      </c>
      <c r="BT329" s="77">
        <f>SUM(BI329:BK329)</f>
        <v>249.99999999999994</v>
      </c>
      <c r="BU329" s="77">
        <f>SUM(BL329:BN329)</f>
        <v>249.99999999999994</v>
      </c>
      <c r="BV329" s="77">
        <f>SUM(BO329:BQ329)</f>
        <v>249.99999999999994</v>
      </c>
      <c r="BW329" s="77">
        <f>SUM(BF329:BK329)</f>
        <v>499.99999999999989</v>
      </c>
      <c r="BX329" s="77">
        <f>SUM(BL329:BQ329)</f>
        <v>499.99999999999989</v>
      </c>
      <c r="BY329" s="77">
        <f>IF(Info!$O$3="Q1",$BS329,IF(Info!$O$3="Q2",$BS329+$BT329,IF(Info!$O$3="Q3",$BS329+$BT329+$BU329,$BR329)))</f>
        <v>249.99999999999994</v>
      </c>
      <c r="BZ329" s="77">
        <f>IF(Info!$O$3="Q1",$BS329,IF(Info!$O$3="Q2",$BT329,IF(Info!$O$3="Q3",$BU329,$BV329)))</f>
        <v>249.99999999999994</v>
      </c>
      <c r="CA329" s="49"/>
    </row>
    <row r="330" spans="1:79" ht="13.95" customHeight="1" x14ac:dyDescent="0.3">
      <c r="A330" s="269"/>
      <c r="B330" s="78" t="s">
        <v>358</v>
      </c>
      <c r="C330" s="275"/>
      <c r="D330" s="161">
        <f>SUM(E330:BD330)</f>
        <v>700</v>
      </c>
      <c r="E330" s="215">
        <v>14.58333333333333</v>
      </c>
      <c r="F330" s="215">
        <v>14.58333333333333</v>
      </c>
      <c r="G330" s="215">
        <v>14.58333333333333</v>
      </c>
      <c r="H330" s="215">
        <v>14.58333333333333</v>
      </c>
      <c r="I330" s="215">
        <v>14.58333333333333</v>
      </c>
      <c r="J330" s="215">
        <v>14.58333333333333</v>
      </c>
      <c r="K330" s="215">
        <v>14.58333333333333</v>
      </c>
      <c r="L330" s="215">
        <v>14.58333333333333</v>
      </c>
      <c r="M330" s="215">
        <v>11.66666666666667</v>
      </c>
      <c r="N330" s="215">
        <v>11.66666666666667</v>
      </c>
      <c r="O330" s="215">
        <v>11.66666666666667</v>
      </c>
      <c r="P330" s="215">
        <v>11.66666666666667</v>
      </c>
      <c r="Q330" s="796">
        <v>11.66666666666667</v>
      </c>
      <c r="R330" s="215">
        <v>14.58333333333333</v>
      </c>
      <c r="S330" s="215">
        <v>14.58333333333333</v>
      </c>
      <c r="T330" s="215">
        <v>14.58333333333333</v>
      </c>
      <c r="U330" s="215">
        <v>14.58333333333333</v>
      </c>
      <c r="V330" s="215">
        <v>14.58333333333333</v>
      </c>
      <c r="W330" s="215">
        <v>14.58333333333333</v>
      </c>
      <c r="X330" s="215">
        <v>14.58333333333333</v>
      </c>
      <c r="Y330" s="215">
        <v>14.58333333333333</v>
      </c>
      <c r="Z330" s="215">
        <v>11.66666666666667</v>
      </c>
      <c r="AA330" s="215">
        <v>11.66666666666667</v>
      </c>
      <c r="AB330" s="215">
        <v>11.66666666666667</v>
      </c>
      <c r="AC330" s="215">
        <v>11.66666666666667</v>
      </c>
      <c r="AD330" s="215">
        <v>11.66666666666667</v>
      </c>
      <c r="AE330" s="215">
        <v>14.58333333333333</v>
      </c>
      <c r="AF330" s="215">
        <v>14.58333333333333</v>
      </c>
      <c r="AG330" s="215">
        <v>14.58333333333333</v>
      </c>
      <c r="AH330" s="215">
        <v>14.58333333333333</v>
      </c>
      <c r="AI330" s="215">
        <v>14.58333333333333</v>
      </c>
      <c r="AJ330" s="215">
        <v>14.58333333333333</v>
      </c>
      <c r="AK330" s="215">
        <v>14.58333333333333</v>
      </c>
      <c r="AL330" s="215">
        <v>14.58333333333333</v>
      </c>
      <c r="AM330" s="215">
        <v>11.66666666666667</v>
      </c>
      <c r="AN330" s="215">
        <v>11.66666666666667</v>
      </c>
      <c r="AO330" s="215">
        <v>11.66666666666667</v>
      </c>
      <c r="AP330" s="215">
        <v>11.66666666666667</v>
      </c>
      <c r="AQ330" s="215">
        <v>11.66666666666667</v>
      </c>
      <c r="AR330" s="215">
        <v>14.58333333333333</v>
      </c>
      <c r="AS330" s="215">
        <v>14.58333333333333</v>
      </c>
      <c r="AT330" s="215">
        <v>14.58333333333333</v>
      </c>
      <c r="AU330" s="215">
        <v>14.58333333333333</v>
      </c>
      <c r="AV330" s="215">
        <v>14.58333333333333</v>
      </c>
      <c r="AW330" s="215">
        <v>14.58333333333333</v>
      </c>
      <c r="AX330" s="215">
        <v>14.58333333333333</v>
      </c>
      <c r="AY330" s="215">
        <v>14.58333333333333</v>
      </c>
      <c r="AZ330" s="215">
        <v>11.66666666666667</v>
      </c>
      <c r="BA330" s="215">
        <v>11.66666666666667</v>
      </c>
      <c r="BB330" s="215">
        <v>11.66666666666667</v>
      </c>
      <c r="BC330" s="215">
        <v>11.66666666666667</v>
      </c>
      <c r="BD330" s="215">
        <v>11.66666666666667</v>
      </c>
      <c r="BE330" s="271"/>
      <c r="BF330" s="163">
        <f>SUM(E330:H330)</f>
        <v>58.333333333333321</v>
      </c>
      <c r="BG330" s="77">
        <f>SUM(I330:L330)</f>
        <v>58.333333333333321</v>
      </c>
      <c r="BH330" s="77">
        <f>SUM(M330:Q330)</f>
        <v>58.33333333333335</v>
      </c>
      <c r="BI330" s="77">
        <f>SUM(R330:U330)</f>
        <v>58.333333333333321</v>
      </c>
      <c r="BJ330" s="77">
        <f>SUM(V330:Y330)</f>
        <v>58.333333333333321</v>
      </c>
      <c r="BK330" s="77">
        <f>SUM(Z330:AD330)</f>
        <v>58.33333333333335</v>
      </c>
      <c r="BL330" s="77">
        <f>SUM(AE330:AH330)</f>
        <v>58.333333333333321</v>
      </c>
      <c r="BM330" s="77">
        <f>SUM(AI330:AL330)</f>
        <v>58.333333333333321</v>
      </c>
      <c r="BN330" s="77">
        <f>SUM(AM330:AQ330)</f>
        <v>58.33333333333335</v>
      </c>
      <c r="BO330" s="77">
        <f>SUM(AR330:AU330)</f>
        <v>58.333333333333321</v>
      </c>
      <c r="BP330" s="77">
        <f>SUM(AV330:AY330)</f>
        <v>58.333333333333321</v>
      </c>
      <c r="BQ330" s="77">
        <f>SUM(AZ330:BD330)</f>
        <v>58.33333333333335</v>
      </c>
      <c r="BR330" s="157">
        <f>SUM(BF330:BQ330)</f>
        <v>700.00000000000011</v>
      </c>
      <c r="BS330" s="77">
        <f>SUM(BF330:BH330)</f>
        <v>175</v>
      </c>
      <c r="BT330" s="77">
        <f>SUM(BI330:BK330)</f>
        <v>175</v>
      </c>
      <c r="BU330" s="77">
        <f>SUM(BL330:BN330)</f>
        <v>175</v>
      </c>
      <c r="BV330" s="77">
        <f>SUM(BO330:BQ330)</f>
        <v>175</v>
      </c>
      <c r="BW330" s="77">
        <f>SUM(BF330:BK330)</f>
        <v>350</v>
      </c>
      <c r="BX330" s="77">
        <f>SUM(BL330:BQ330)</f>
        <v>350</v>
      </c>
      <c r="BY330" s="77">
        <f>IF(Info!$O$3="Q1",$BS330,IF(Info!$O$3="Q2",$BS330+$BT330,IF(Info!$O$3="Q3",$BS330+$BT330+$BU330,$BR330)))</f>
        <v>175</v>
      </c>
      <c r="BZ330" s="77">
        <f>IF(Info!$O$3="Q1",$BS330,IF(Info!$O$3="Q2",$BT330,IF(Info!$O$3="Q3",$BU330,$BV330)))</f>
        <v>175</v>
      </c>
      <c r="CA330" s="49"/>
    </row>
    <row r="331" spans="1:79" ht="13.95" customHeight="1" x14ac:dyDescent="0.3">
      <c r="A331" s="269"/>
      <c r="B331" s="78" t="s">
        <v>359</v>
      </c>
      <c r="C331" s="275"/>
      <c r="D331" s="161">
        <f>SUM(E331:BD331)</f>
        <v>1200</v>
      </c>
      <c r="E331" s="215">
        <v>25</v>
      </c>
      <c r="F331" s="215">
        <v>25</v>
      </c>
      <c r="G331" s="215">
        <v>25</v>
      </c>
      <c r="H331" s="215">
        <v>25</v>
      </c>
      <c r="I331" s="215">
        <v>25</v>
      </c>
      <c r="J331" s="215">
        <v>25</v>
      </c>
      <c r="K331" s="215">
        <v>25</v>
      </c>
      <c r="L331" s="215">
        <v>25</v>
      </c>
      <c r="M331" s="215">
        <v>20</v>
      </c>
      <c r="N331" s="215">
        <v>20</v>
      </c>
      <c r="O331" s="215">
        <v>20</v>
      </c>
      <c r="P331" s="215">
        <v>20</v>
      </c>
      <c r="Q331" s="796">
        <v>20</v>
      </c>
      <c r="R331" s="215">
        <v>25</v>
      </c>
      <c r="S331" s="215">
        <v>25</v>
      </c>
      <c r="T331" s="215">
        <v>25</v>
      </c>
      <c r="U331" s="215">
        <v>25</v>
      </c>
      <c r="V331" s="215">
        <v>25</v>
      </c>
      <c r="W331" s="215">
        <v>25</v>
      </c>
      <c r="X331" s="215">
        <v>25</v>
      </c>
      <c r="Y331" s="215">
        <v>25</v>
      </c>
      <c r="Z331" s="215">
        <v>20</v>
      </c>
      <c r="AA331" s="215">
        <v>20</v>
      </c>
      <c r="AB331" s="215">
        <v>20</v>
      </c>
      <c r="AC331" s="215">
        <v>20</v>
      </c>
      <c r="AD331" s="215">
        <v>20</v>
      </c>
      <c r="AE331" s="215">
        <v>25</v>
      </c>
      <c r="AF331" s="215">
        <v>25</v>
      </c>
      <c r="AG331" s="215">
        <v>25</v>
      </c>
      <c r="AH331" s="215">
        <v>25</v>
      </c>
      <c r="AI331" s="215">
        <v>25</v>
      </c>
      <c r="AJ331" s="215">
        <v>25</v>
      </c>
      <c r="AK331" s="215">
        <v>25</v>
      </c>
      <c r="AL331" s="215">
        <v>25</v>
      </c>
      <c r="AM331" s="215">
        <v>20</v>
      </c>
      <c r="AN331" s="215">
        <v>20</v>
      </c>
      <c r="AO331" s="215">
        <v>20</v>
      </c>
      <c r="AP331" s="215">
        <v>20</v>
      </c>
      <c r="AQ331" s="215">
        <v>20</v>
      </c>
      <c r="AR331" s="215">
        <v>25</v>
      </c>
      <c r="AS331" s="215">
        <v>25</v>
      </c>
      <c r="AT331" s="215">
        <v>25</v>
      </c>
      <c r="AU331" s="215">
        <v>25</v>
      </c>
      <c r="AV331" s="215">
        <v>25</v>
      </c>
      <c r="AW331" s="215">
        <v>25</v>
      </c>
      <c r="AX331" s="215">
        <v>25</v>
      </c>
      <c r="AY331" s="215">
        <v>25</v>
      </c>
      <c r="AZ331" s="215">
        <v>20</v>
      </c>
      <c r="BA331" s="215">
        <v>20</v>
      </c>
      <c r="BB331" s="215">
        <v>20</v>
      </c>
      <c r="BC331" s="215">
        <v>20</v>
      </c>
      <c r="BD331" s="215">
        <v>20</v>
      </c>
      <c r="BE331" s="271"/>
      <c r="BF331" s="163">
        <f>SUM(E331:H331)</f>
        <v>100</v>
      </c>
      <c r="BG331" s="77">
        <f>SUM(I331:L331)</f>
        <v>100</v>
      </c>
      <c r="BH331" s="77">
        <f>SUM(M331:Q331)</f>
        <v>100</v>
      </c>
      <c r="BI331" s="77">
        <f>SUM(R331:U331)</f>
        <v>100</v>
      </c>
      <c r="BJ331" s="77">
        <f>SUM(V331:Y331)</f>
        <v>100</v>
      </c>
      <c r="BK331" s="77">
        <f>SUM(Z331:AD331)</f>
        <v>100</v>
      </c>
      <c r="BL331" s="77">
        <f>SUM(AE331:AH331)</f>
        <v>100</v>
      </c>
      <c r="BM331" s="77">
        <f>SUM(AI331:AL331)</f>
        <v>100</v>
      </c>
      <c r="BN331" s="77">
        <f>SUM(AM331:AQ331)</f>
        <v>100</v>
      </c>
      <c r="BO331" s="77">
        <f>SUM(AR331:AU331)</f>
        <v>100</v>
      </c>
      <c r="BP331" s="77">
        <f>SUM(AV331:AY331)</f>
        <v>100</v>
      </c>
      <c r="BQ331" s="77">
        <f>SUM(AZ331:BD331)</f>
        <v>100</v>
      </c>
      <c r="BR331" s="157">
        <f>SUM(BF331:BQ331)</f>
        <v>1200</v>
      </c>
      <c r="BS331" s="77">
        <f>SUM(BF331:BH331)</f>
        <v>300</v>
      </c>
      <c r="BT331" s="77">
        <f>SUM(BI331:BK331)</f>
        <v>300</v>
      </c>
      <c r="BU331" s="77">
        <f>SUM(BL331:BN331)</f>
        <v>300</v>
      </c>
      <c r="BV331" s="77">
        <f>SUM(BO331:BQ331)</f>
        <v>300</v>
      </c>
      <c r="BW331" s="77">
        <f>SUM(BF331:BK331)</f>
        <v>600</v>
      </c>
      <c r="BX331" s="77">
        <f>SUM(BL331:BQ331)</f>
        <v>600</v>
      </c>
      <c r="BY331" s="77">
        <f>IF(Info!$O$3="Q1",$BS331,IF(Info!$O$3="Q2",$BS331+$BT331,IF(Info!$O$3="Q3",$BS331+$BT331+$BU331,$BR331)))</f>
        <v>300</v>
      </c>
      <c r="BZ331" s="77">
        <f>IF(Info!$O$3="Q1",$BS331,IF(Info!$O$3="Q2",$BT331,IF(Info!$O$3="Q3",$BU331,$BV331)))</f>
        <v>300</v>
      </c>
      <c r="CA331" s="49"/>
    </row>
    <row r="332" spans="1:79" ht="13.95" customHeight="1" x14ac:dyDescent="0.3">
      <c r="A332" s="269"/>
      <c r="B332" s="78" t="s">
        <v>67</v>
      </c>
      <c r="C332" s="275"/>
      <c r="D332" s="161">
        <f>SUM(E332:BD332)</f>
        <v>700</v>
      </c>
      <c r="E332" s="215">
        <v>14.58333333333333</v>
      </c>
      <c r="F332" s="215">
        <v>14.58333333333333</v>
      </c>
      <c r="G332" s="215">
        <v>14.58333333333333</v>
      </c>
      <c r="H332" s="215">
        <v>14.58333333333333</v>
      </c>
      <c r="I332" s="215">
        <v>14.58333333333333</v>
      </c>
      <c r="J332" s="215">
        <v>14.58333333333333</v>
      </c>
      <c r="K332" s="215">
        <v>14.58333333333333</v>
      </c>
      <c r="L332" s="215">
        <v>14.58333333333333</v>
      </c>
      <c r="M332" s="215">
        <v>11.66666666666667</v>
      </c>
      <c r="N332" s="215">
        <v>11.66666666666667</v>
      </c>
      <c r="O332" s="215">
        <v>11.66666666666667</v>
      </c>
      <c r="P332" s="215">
        <v>11.66666666666667</v>
      </c>
      <c r="Q332" s="796">
        <v>11.66666666666667</v>
      </c>
      <c r="R332" s="215">
        <v>14.58333333333333</v>
      </c>
      <c r="S332" s="215">
        <v>14.58333333333333</v>
      </c>
      <c r="T332" s="215">
        <v>14.58333333333333</v>
      </c>
      <c r="U332" s="215">
        <v>14.58333333333333</v>
      </c>
      <c r="V332" s="215">
        <v>14.58333333333333</v>
      </c>
      <c r="W332" s="215">
        <v>14.58333333333333</v>
      </c>
      <c r="X332" s="215">
        <v>14.58333333333333</v>
      </c>
      <c r="Y332" s="215">
        <v>14.58333333333333</v>
      </c>
      <c r="Z332" s="215">
        <v>11.66666666666667</v>
      </c>
      <c r="AA332" s="215">
        <v>11.66666666666667</v>
      </c>
      <c r="AB332" s="215">
        <v>11.66666666666667</v>
      </c>
      <c r="AC332" s="215">
        <v>11.66666666666667</v>
      </c>
      <c r="AD332" s="215">
        <v>11.66666666666667</v>
      </c>
      <c r="AE332" s="215">
        <v>14.58333333333333</v>
      </c>
      <c r="AF332" s="215">
        <v>14.58333333333333</v>
      </c>
      <c r="AG332" s="215">
        <v>14.58333333333333</v>
      </c>
      <c r="AH332" s="215">
        <v>14.58333333333333</v>
      </c>
      <c r="AI332" s="215">
        <v>14.58333333333333</v>
      </c>
      <c r="AJ332" s="215">
        <v>14.58333333333333</v>
      </c>
      <c r="AK332" s="215">
        <v>14.58333333333333</v>
      </c>
      <c r="AL332" s="215">
        <v>14.58333333333333</v>
      </c>
      <c r="AM332" s="215">
        <v>11.66666666666667</v>
      </c>
      <c r="AN332" s="215">
        <v>11.66666666666667</v>
      </c>
      <c r="AO332" s="215">
        <v>11.66666666666667</v>
      </c>
      <c r="AP332" s="215">
        <v>11.66666666666667</v>
      </c>
      <c r="AQ332" s="215">
        <v>11.66666666666667</v>
      </c>
      <c r="AR332" s="215">
        <v>14.58333333333333</v>
      </c>
      <c r="AS332" s="215">
        <v>14.58333333333333</v>
      </c>
      <c r="AT332" s="215">
        <v>14.58333333333333</v>
      </c>
      <c r="AU332" s="215">
        <v>14.58333333333333</v>
      </c>
      <c r="AV332" s="215">
        <v>14.58333333333333</v>
      </c>
      <c r="AW332" s="215">
        <v>14.58333333333333</v>
      </c>
      <c r="AX332" s="215">
        <v>14.58333333333333</v>
      </c>
      <c r="AY332" s="215">
        <v>14.58333333333333</v>
      </c>
      <c r="AZ332" s="215">
        <v>11.66666666666667</v>
      </c>
      <c r="BA332" s="215">
        <v>11.66666666666667</v>
      </c>
      <c r="BB332" s="215">
        <v>11.66666666666667</v>
      </c>
      <c r="BC332" s="215">
        <v>11.66666666666667</v>
      </c>
      <c r="BD332" s="215">
        <v>11.66666666666667</v>
      </c>
      <c r="BE332" s="271"/>
      <c r="BF332" s="163">
        <f>SUM(E332:H332)</f>
        <v>58.333333333333321</v>
      </c>
      <c r="BG332" s="77">
        <f>SUM(I332:L332)</f>
        <v>58.333333333333321</v>
      </c>
      <c r="BH332" s="77">
        <f>SUM(M332:Q332)</f>
        <v>58.33333333333335</v>
      </c>
      <c r="BI332" s="77">
        <f>SUM(R332:U332)</f>
        <v>58.333333333333321</v>
      </c>
      <c r="BJ332" s="77">
        <f>SUM(V332:Y332)</f>
        <v>58.333333333333321</v>
      </c>
      <c r="BK332" s="77">
        <f>SUM(Z332:AD332)</f>
        <v>58.33333333333335</v>
      </c>
      <c r="BL332" s="77">
        <f>SUM(AE332:AH332)</f>
        <v>58.333333333333321</v>
      </c>
      <c r="BM332" s="77">
        <f>SUM(AI332:AL332)</f>
        <v>58.333333333333321</v>
      </c>
      <c r="BN332" s="77">
        <f>SUM(AM332:AQ332)</f>
        <v>58.33333333333335</v>
      </c>
      <c r="BO332" s="77">
        <f>SUM(AR332:AU332)</f>
        <v>58.333333333333321</v>
      </c>
      <c r="BP332" s="77">
        <f>SUM(AV332:AY332)</f>
        <v>58.333333333333321</v>
      </c>
      <c r="BQ332" s="77">
        <f>SUM(AZ332:BD332)</f>
        <v>58.33333333333335</v>
      </c>
      <c r="BR332" s="157">
        <f>SUM(BF332:BQ332)</f>
        <v>700.00000000000011</v>
      </c>
      <c r="BS332" s="77">
        <f>SUM(BF332:BH332)</f>
        <v>175</v>
      </c>
      <c r="BT332" s="77">
        <f>SUM(BI332:BK332)</f>
        <v>175</v>
      </c>
      <c r="BU332" s="77">
        <f>SUM(BL332:BN332)</f>
        <v>175</v>
      </c>
      <c r="BV332" s="77">
        <f>SUM(BO332:BQ332)</f>
        <v>175</v>
      </c>
      <c r="BW332" s="77">
        <f>SUM(BF332:BK332)</f>
        <v>350</v>
      </c>
      <c r="BX332" s="77">
        <f>SUM(BL332:BQ332)</f>
        <v>350</v>
      </c>
      <c r="BY332" s="77">
        <f>IF(Info!$O$3="Q1",$BS332,IF(Info!$O$3="Q2",$BS332+$BT332,IF(Info!$O$3="Q3",$BS332+$BT332+$BU332,$BR332)))</f>
        <v>175</v>
      </c>
      <c r="BZ332" s="77">
        <f>IF(Info!$O$3="Q1",$BS332,IF(Info!$O$3="Q2",$BT332,IF(Info!$O$3="Q3",$BU332,$BV332)))</f>
        <v>175</v>
      </c>
      <c r="CA332" s="49"/>
    </row>
    <row r="333" spans="1:79" ht="13.95" customHeight="1" x14ac:dyDescent="0.3">
      <c r="A333" s="282"/>
      <c r="B333" s="160" t="s">
        <v>360</v>
      </c>
      <c r="C333" s="275"/>
      <c r="D333" s="161">
        <f>SUM(E333:BD333)</f>
        <v>3599.9999999999995</v>
      </c>
      <c r="E333" s="278">
        <f t="shared" ref="E333:AJ333" si="525">SUM(E329:E332)</f>
        <v>74.999999999999986</v>
      </c>
      <c r="F333" s="278">
        <f t="shared" si="525"/>
        <v>74.999999999999986</v>
      </c>
      <c r="G333" s="278">
        <f t="shared" si="525"/>
        <v>74.999999999999986</v>
      </c>
      <c r="H333" s="278">
        <f t="shared" si="525"/>
        <v>74.999999999999986</v>
      </c>
      <c r="I333" s="278">
        <f t="shared" si="525"/>
        <v>74.999999999999986</v>
      </c>
      <c r="J333" s="278">
        <f t="shared" si="525"/>
        <v>74.999999999999986</v>
      </c>
      <c r="K333" s="278">
        <f t="shared" si="525"/>
        <v>74.999999999999986</v>
      </c>
      <c r="L333" s="278">
        <f t="shared" si="525"/>
        <v>74.999999999999986</v>
      </c>
      <c r="M333" s="278">
        <f t="shared" si="525"/>
        <v>60</v>
      </c>
      <c r="N333" s="278">
        <f t="shared" si="525"/>
        <v>60</v>
      </c>
      <c r="O333" s="278">
        <f t="shared" si="525"/>
        <v>60</v>
      </c>
      <c r="P333" s="278">
        <f t="shared" si="525"/>
        <v>60</v>
      </c>
      <c r="Q333" s="797">
        <f t="shared" si="525"/>
        <v>60</v>
      </c>
      <c r="R333" s="278">
        <f t="shared" si="525"/>
        <v>74.999999999999986</v>
      </c>
      <c r="S333" s="278">
        <f t="shared" si="525"/>
        <v>74.999999999999986</v>
      </c>
      <c r="T333" s="278">
        <f t="shared" si="525"/>
        <v>74.999999999999986</v>
      </c>
      <c r="U333" s="278">
        <f t="shared" si="525"/>
        <v>74.999999999999986</v>
      </c>
      <c r="V333" s="278">
        <f t="shared" si="525"/>
        <v>74.999999999999986</v>
      </c>
      <c r="W333" s="278">
        <f t="shared" si="525"/>
        <v>74.999999999999986</v>
      </c>
      <c r="X333" s="278">
        <f t="shared" si="525"/>
        <v>74.999999999999986</v>
      </c>
      <c r="Y333" s="278">
        <f t="shared" si="525"/>
        <v>74.999999999999986</v>
      </c>
      <c r="Z333" s="278">
        <f t="shared" si="525"/>
        <v>60</v>
      </c>
      <c r="AA333" s="278">
        <f t="shared" si="525"/>
        <v>60</v>
      </c>
      <c r="AB333" s="278">
        <f t="shared" si="525"/>
        <v>60</v>
      </c>
      <c r="AC333" s="278">
        <f t="shared" si="525"/>
        <v>60</v>
      </c>
      <c r="AD333" s="278">
        <f t="shared" si="525"/>
        <v>60</v>
      </c>
      <c r="AE333" s="278">
        <f t="shared" si="525"/>
        <v>74.999999999999986</v>
      </c>
      <c r="AF333" s="278">
        <f t="shared" si="525"/>
        <v>74.999999999999986</v>
      </c>
      <c r="AG333" s="278">
        <f t="shared" si="525"/>
        <v>74.999999999999986</v>
      </c>
      <c r="AH333" s="278">
        <f t="shared" si="525"/>
        <v>74.999999999999986</v>
      </c>
      <c r="AI333" s="278">
        <f t="shared" si="525"/>
        <v>74.999999999999986</v>
      </c>
      <c r="AJ333" s="278">
        <f t="shared" si="525"/>
        <v>74.999999999999986</v>
      </c>
      <c r="AK333" s="278">
        <f t="shared" ref="AK333:BP333" si="526">SUM(AK329:AK332)</f>
        <v>74.999999999999986</v>
      </c>
      <c r="AL333" s="278">
        <f t="shared" si="526"/>
        <v>74.999999999999986</v>
      </c>
      <c r="AM333" s="278">
        <f t="shared" si="526"/>
        <v>60</v>
      </c>
      <c r="AN333" s="278">
        <f t="shared" si="526"/>
        <v>60</v>
      </c>
      <c r="AO333" s="278">
        <f t="shared" si="526"/>
        <v>60</v>
      </c>
      <c r="AP333" s="278">
        <f t="shared" si="526"/>
        <v>60</v>
      </c>
      <c r="AQ333" s="278">
        <f t="shared" si="526"/>
        <v>60</v>
      </c>
      <c r="AR333" s="278">
        <f t="shared" si="526"/>
        <v>74.999999999999986</v>
      </c>
      <c r="AS333" s="278">
        <f t="shared" si="526"/>
        <v>74.999999999999986</v>
      </c>
      <c r="AT333" s="278">
        <f t="shared" si="526"/>
        <v>74.999999999999986</v>
      </c>
      <c r="AU333" s="278">
        <f t="shared" si="526"/>
        <v>74.999999999999986</v>
      </c>
      <c r="AV333" s="278">
        <f t="shared" si="526"/>
        <v>74.999999999999986</v>
      </c>
      <c r="AW333" s="278">
        <f t="shared" si="526"/>
        <v>74.999999999999986</v>
      </c>
      <c r="AX333" s="278">
        <f t="shared" si="526"/>
        <v>74.999999999999986</v>
      </c>
      <c r="AY333" s="278">
        <f t="shared" si="526"/>
        <v>74.999999999999986</v>
      </c>
      <c r="AZ333" s="278">
        <f t="shared" si="526"/>
        <v>60</v>
      </c>
      <c r="BA333" s="278">
        <f t="shared" si="526"/>
        <v>60</v>
      </c>
      <c r="BB333" s="278">
        <f t="shared" si="526"/>
        <v>60</v>
      </c>
      <c r="BC333" s="278">
        <f t="shared" si="526"/>
        <v>60</v>
      </c>
      <c r="BD333" s="278">
        <f t="shared" si="526"/>
        <v>60</v>
      </c>
      <c r="BE333" s="271"/>
      <c r="BF333" s="162">
        <f>SUM(E333:H333)</f>
        <v>299.99999999999994</v>
      </c>
      <c r="BG333" s="157">
        <f>SUM(I333:L333)</f>
        <v>299.99999999999994</v>
      </c>
      <c r="BH333" s="157">
        <f>SUM(M333:Q333)</f>
        <v>300</v>
      </c>
      <c r="BI333" s="157">
        <f>SUM(R333:U333)</f>
        <v>299.99999999999994</v>
      </c>
      <c r="BJ333" s="157">
        <f>SUM(V333:Y333)</f>
        <v>299.99999999999994</v>
      </c>
      <c r="BK333" s="157">
        <f>SUM(Z333:AD333)</f>
        <v>300</v>
      </c>
      <c r="BL333" s="157">
        <f>SUM(AE333:AH333)</f>
        <v>299.99999999999994</v>
      </c>
      <c r="BM333" s="157">
        <f>SUM(AI333:AL333)</f>
        <v>299.99999999999994</v>
      </c>
      <c r="BN333" s="157">
        <f>SUM(AM333:AQ333)</f>
        <v>300</v>
      </c>
      <c r="BO333" s="157">
        <f>SUM(AR333:AU333)</f>
        <v>299.99999999999994</v>
      </c>
      <c r="BP333" s="157">
        <f>SUM(AV333:AY333)</f>
        <v>299.99999999999994</v>
      </c>
      <c r="BQ333" s="157">
        <f>SUM(AZ333:BD333)</f>
        <v>300</v>
      </c>
      <c r="BR333" s="157">
        <f>SUM(BF333:BQ333)</f>
        <v>3599.9999999999995</v>
      </c>
      <c r="BS333" s="157">
        <f>SUM(BF333:BH333)</f>
        <v>899.99999999999989</v>
      </c>
      <c r="BT333" s="157">
        <f>SUM(BI333:BK333)</f>
        <v>899.99999999999989</v>
      </c>
      <c r="BU333" s="157">
        <f>SUM(BL333:BN333)</f>
        <v>899.99999999999989</v>
      </c>
      <c r="BV333" s="157">
        <f>SUM(BO333:BQ333)</f>
        <v>899.99999999999989</v>
      </c>
      <c r="BW333" s="157">
        <f>SUM(BF333:BK333)</f>
        <v>1799.9999999999998</v>
      </c>
      <c r="BX333" s="157">
        <f>SUM(BL333:BQ333)</f>
        <v>1799.9999999999998</v>
      </c>
      <c r="BY333" s="157">
        <f>IF(Info!$O$3="Q1",$BS333,IF(Info!$O$3="Q2",$BS333+$BT333,IF(Info!$O$3="Q3",$BS333+$BT333+$BU333,$BR333)))</f>
        <v>899.99999999999989</v>
      </c>
      <c r="BZ333" s="157">
        <f>IF(Info!$O$3="Q1",$BS333,IF(Info!$O$3="Q2",$BT333,IF(Info!$O$3="Q3",$BU333,$BV333)))</f>
        <v>899.99999999999989</v>
      </c>
      <c r="CA333" s="49"/>
    </row>
    <row r="334" spans="1:79" ht="13.95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ht="13.95" customHeight="1" x14ac:dyDescent="0.3">
      <c r="A335" s="269"/>
      <c r="B335" s="78" t="s">
        <v>362</v>
      </c>
      <c r="C335" s="275"/>
      <c r="D335" s="161">
        <f>SUM(E335:BD335)</f>
        <v>3800</v>
      </c>
      <c r="E335" s="215">
        <v>79.166666666666671</v>
      </c>
      <c r="F335" s="215">
        <v>79.166666666666671</v>
      </c>
      <c r="G335" s="215">
        <v>79.166666666666671</v>
      </c>
      <c r="H335" s="215">
        <v>79.166666666666671</v>
      </c>
      <c r="I335" s="215">
        <v>79.166666666666671</v>
      </c>
      <c r="J335" s="215">
        <v>79.166666666666671</v>
      </c>
      <c r="K335" s="215">
        <v>79.166666666666671</v>
      </c>
      <c r="L335" s="215">
        <v>79.166666666666671</v>
      </c>
      <c r="M335" s="215">
        <v>63.333333333333343</v>
      </c>
      <c r="N335" s="215">
        <v>63.333333333333343</v>
      </c>
      <c r="O335" s="215">
        <v>63.333333333333343</v>
      </c>
      <c r="P335" s="215">
        <v>63.333333333333343</v>
      </c>
      <c r="Q335" s="796">
        <v>63.333333333333343</v>
      </c>
      <c r="R335" s="215">
        <v>79.166666666666671</v>
      </c>
      <c r="S335" s="215">
        <v>79.166666666666671</v>
      </c>
      <c r="T335" s="215">
        <v>79.166666666666671</v>
      </c>
      <c r="U335" s="215">
        <v>79.166666666666671</v>
      </c>
      <c r="V335" s="215">
        <v>79.166666666666671</v>
      </c>
      <c r="W335" s="215">
        <v>79.166666666666671</v>
      </c>
      <c r="X335" s="215">
        <v>79.166666666666671</v>
      </c>
      <c r="Y335" s="215">
        <v>79.166666666666671</v>
      </c>
      <c r="Z335" s="215">
        <v>63.333333333333343</v>
      </c>
      <c r="AA335" s="215">
        <v>63.333333333333343</v>
      </c>
      <c r="AB335" s="215">
        <v>63.333333333333343</v>
      </c>
      <c r="AC335" s="215">
        <v>63.333333333333343</v>
      </c>
      <c r="AD335" s="215">
        <v>63.333333333333343</v>
      </c>
      <c r="AE335" s="215">
        <v>79.166666666666671</v>
      </c>
      <c r="AF335" s="215">
        <v>79.166666666666671</v>
      </c>
      <c r="AG335" s="215">
        <v>79.166666666666671</v>
      </c>
      <c r="AH335" s="215">
        <v>79.166666666666671</v>
      </c>
      <c r="AI335" s="215">
        <v>79.166666666666671</v>
      </c>
      <c r="AJ335" s="215">
        <v>79.166666666666671</v>
      </c>
      <c r="AK335" s="215">
        <v>79.166666666666671</v>
      </c>
      <c r="AL335" s="215">
        <v>79.166666666666671</v>
      </c>
      <c r="AM335" s="215">
        <v>63.333333333333343</v>
      </c>
      <c r="AN335" s="215">
        <v>63.333333333333343</v>
      </c>
      <c r="AO335" s="215">
        <v>63.333333333333343</v>
      </c>
      <c r="AP335" s="215">
        <v>63.333333333333343</v>
      </c>
      <c r="AQ335" s="215">
        <v>63.333333333333343</v>
      </c>
      <c r="AR335" s="215">
        <v>79.166666666666671</v>
      </c>
      <c r="AS335" s="215">
        <v>79.166666666666671</v>
      </c>
      <c r="AT335" s="215">
        <v>79.166666666666671</v>
      </c>
      <c r="AU335" s="215">
        <v>79.166666666666671</v>
      </c>
      <c r="AV335" s="215">
        <v>79.166666666666671</v>
      </c>
      <c r="AW335" s="215">
        <v>79.166666666666671</v>
      </c>
      <c r="AX335" s="215">
        <v>79.166666666666671</v>
      </c>
      <c r="AY335" s="215">
        <v>79.166666666666671</v>
      </c>
      <c r="AZ335" s="215">
        <v>63.333333333333343</v>
      </c>
      <c r="BA335" s="215">
        <v>63.333333333333343</v>
      </c>
      <c r="BB335" s="215">
        <v>63.333333333333343</v>
      </c>
      <c r="BC335" s="215">
        <v>63.333333333333343</v>
      </c>
      <c r="BD335" s="215">
        <v>63.333333333333343</v>
      </c>
      <c r="BE335" s="271"/>
      <c r="BF335" s="163">
        <f>SUM(E335:H335)</f>
        <v>316.66666666666669</v>
      </c>
      <c r="BG335" s="77">
        <f>SUM(I335:L335)</f>
        <v>316.66666666666669</v>
      </c>
      <c r="BH335" s="77">
        <f>SUM(M335:Q335)</f>
        <v>316.66666666666674</v>
      </c>
      <c r="BI335" s="77">
        <f>SUM(R335:U335)</f>
        <v>316.66666666666669</v>
      </c>
      <c r="BJ335" s="77">
        <f>SUM(V335:Y335)</f>
        <v>316.66666666666669</v>
      </c>
      <c r="BK335" s="77">
        <f>SUM(Z335:AD335)</f>
        <v>316.66666666666674</v>
      </c>
      <c r="BL335" s="77">
        <f>SUM(AE335:AH335)</f>
        <v>316.66666666666669</v>
      </c>
      <c r="BM335" s="77">
        <f>SUM(AI335:AL335)</f>
        <v>316.66666666666669</v>
      </c>
      <c r="BN335" s="77">
        <f>SUM(AM335:AQ335)</f>
        <v>316.66666666666674</v>
      </c>
      <c r="BO335" s="77">
        <f>SUM(AR335:AU335)</f>
        <v>316.66666666666669</v>
      </c>
      <c r="BP335" s="77">
        <f>SUM(AV335:AY335)</f>
        <v>316.66666666666669</v>
      </c>
      <c r="BQ335" s="77">
        <f>SUM(AZ335:BD335)</f>
        <v>316.66666666666674</v>
      </c>
      <c r="BR335" s="157">
        <f>SUM(BF335:BQ335)</f>
        <v>3800</v>
      </c>
      <c r="BS335" s="77">
        <f>SUM(BF335:BH335)</f>
        <v>950.00000000000011</v>
      </c>
      <c r="BT335" s="77">
        <f>SUM(BI335:BK335)</f>
        <v>950.00000000000011</v>
      </c>
      <c r="BU335" s="77">
        <f>SUM(BL335:BN335)</f>
        <v>950.00000000000011</v>
      </c>
      <c r="BV335" s="77">
        <f>SUM(BO335:BQ335)</f>
        <v>950.00000000000011</v>
      </c>
      <c r="BW335" s="77">
        <f>SUM(BF335:BK335)</f>
        <v>1900.0000000000002</v>
      </c>
      <c r="BX335" s="77">
        <f>SUM(BL335:BQ335)</f>
        <v>1900.0000000000002</v>
      </c>
      <c r="BY335" s="77">
        <f>IF(Info!$O$3="Q1",$BS335,IF(Info!$O$3="Q2",$BS335+$BT335,IF(Info!$O$3="Q3",$BS335+$BT335+$BU335,$BR335)))</f>
        <v>950.00000000000011</v>
      </c>
      <c r="BZ335" s="77">
        <f>IF(Info!$O$3="Q1",$BS335,IF(Info!$O$3="Q2",$BT335,IF(Info!$O$3="Q3",$BU335,$BV335)))</f>
        <v>950.00000000000011</v>
      </c>
      <c r="CA335" s="49"/>
    </row>
    <row r="336" spans="1:79" ht="13.95" customHeight="1" x14ac:dyDescent="0.3">
      <c r="A336" s="269"/>
      <c r="B336" s="78" t="s">
        <v>363</v>
      </c>
      <c r="C336" s="275"/>
      <c r="D336" s="161">
        <f>SUM(E336:BD336)</f>
        <v>0</v>
      </c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796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ht="13.95" customHeight="1" x14ac:dyDescent="0.3">
      <c r="A337" s="282"/>
      <c r="B337" s="160" t="s">
        <v>364</v>
      </c>
      <c r="C337" s="275"/>
      <c r="D337" s="161">
        <f>SUM(E337:BD337)</f>
        <v>3800</v>
      </c>
      <c r="E337" s="278">
        <f t="shared" ref="E337:AJ337" si="527">SUM(E335:E336)</f>
        <v>79.166666666666671</v>
      </c>
      <c r="F337" s="278">
        <f t="shared" si="527"/>
        <v>79.166666666666671</v>
      </c>
      <c r="G337" s="278">
        <f t="shared" si="527"/>
        <v>79.166666666666671</v>
      </c>
      <c r="H337" s="278">
        <f t="shared" si="527"/>
        <v>79.166666666666671</v>
      </c>
      <c r="I337" s="278">
        <f t="shared" si="527"/>
        <v>79.166666666666671</v>
      </c>
      <c r="J337" s="278">
        <f t="shared" si="527"/>
        <v>79.166666666666671</v>
      </c>
      <c r="K337" s="278">
        <f t="shared" si="527"/>
        <v>79.166666666666671</v>
      </c>
      <c r="L337" s="278">
        <f t="shared" si="527"/>
        <v>79.166666666666671</v>
      </c>
      <c r="M337" s="278">
        <f t="shared" si="527"/>
        <v>63.333333333333343</v>
      </c>
      <c r="N337" s="278">
        <f t="shared" si="527"/>
        <v>63.333333333333343</v>
      </c>
      <c r="O337" s="278">
        <f t="shared" si="527"/>
        <v>63.333333333333343</v>
      </c>
      <c r="P337" s="278">
        <f t="shared" si="527"/>
        <v>63.333333333333343</v>
      </c>
      <c r="Q337" s="797">
        <f t="shared" si="527"/>
        <v>63.333333333333343</v>
      </c>
      <c r="R337" s="278">
        <f t="shared" si="527"/>
        <v>79.166666666666671</v>
      </c>
      <c r="S337" s="278">
        <f t="shared" si="527"/>
        <v>79.166666666666671</v>
      </c>
      <c r="T337" s="278">
        <f t="shared" si="527"/>
        <v>79.166666666666671</v>
      </c>
      <c r="U337" s="278">
        <f t="shared" si="527"/>
        <v>79.166666666666671</v>
      </c>
      <c r="V337" s="278">
        <f t="shared" si="527"/>
        <v>79.166666666666671</v>
      </c>
      <c r="W337" s="278">
        <f t="shared" si="527"/>
        <v>79.166666666666671</v>
      </c>
      <c r="X337" s="278">
        <f t="shared" si="527"/>
        <v>79.166666666666671</v>
      </c>
      <c r="Y337" s="278">
        <f t="shared" si="527"/>
        <v>79.166666666666671</v>
      </c>
      <c r="Z337" s="278">
        <f t="shared" si="527"/>
        <v>63.333333333333343</v>
      </c>
      <c r="AA337" s="278">
        <f t="shared" si="527"/>
        <v>63.333333333333343</v>
      </c>
      <c r="AB337" s="278">
        <f t="shared" si="527"/>
        <v>63.333333333333343</v>
      </c>
      <c r="AC337" s="278">
        <f t="shared" si="527"/>
        <v>63.333333333333343</v>
      </c>
      <c r="AD337" s="278">
        <f t="shared" si="527"/>
        <v>63.333333333333343</v>
      </c>
      <c r="AE337" s="278">
        <f t="shared" si="527"/>
        <v>79.166666666666671</v>
      </c>
      <c r="AF337" s="278">
        <f t="shared" si="527"/>
        <v>79.166666666666671</v>
      </c>
      <c r="AG337" s="278">
        <f t="shared" si="527"/>
        <v>79.166666666666671</v>
      </c>
      <c r="AH337" s="278">
        <f t="shared" si="527"/>
        <v>79.166666666666671</v>
      </c>
      <c r="AI337" s="278">
        <f t="shared" si="527"/>
        <v>79.166666666666671</v>
      </c>
      <c r="AJ337" s="278">
        <f t="shared" si="527"/>
        <v>79.166666666666671</v>
      </c>
      <c r="AK337" s="278">
        <f t="shared" ref="AK337:BP337" si="528">SUM(AK335:AK336)</f>
        <v>79.166666666666671</v>
      </c>
      <c r="AL337" s="278">
        <f t="shared" si="528"/>
        <v>79.166666666666671</v>
      </c>
      <c r="AM337" s="278">
        <f t="shared" si="528"/>
        <v>63.333333333333343</v>
      </c>
      <c r="AN337" s="278">
        <f t="shared" si="528"/>
        <v>63.333333333333343</v>
      </c>
      <c r="AO337" s="278">
        <f t="shared" si="528"/>
        <v>63.333333333333343</v>
      </c>
      <c r="AP337" s="278">
        <f t="shared" si="528"/>
        <v>63.333333333333343</v>
      </c>
      <c r="AQ337" s="278">
        <f t="shared" si="528"/>
        <v>63.333333333333343</v>
      </c>
      <c r="AR337" s="278">
        <f t="shared" si="528"/>
        <v>79.166666666666671</v>
      </c>
      <c r="AS337" s="278">
        <f t="shared" si="528"/>
        <v>79.166666666666671</v>
      </c>
      <c r="AT337" s="278">
        <f t="shared" si="528"/>
        <v>79.166666666666671</v>
      </c>
      <c r="AU337" s="278">
        <f t="shared" si="528"/>
        <v>79.166666666666671</v>
      </c>
      <c r="AV337" s="278">
        <f t="shared" si="528"/>
        <v>79.166666666666671</v>
      </c>
      <c r="AW337" s="278">
        <f t="shared" si="528"/>
        <v>79.166666666666671</v>
      </c>
      <c r="AX337" s="278">
        <f t="shared" si="528"/>
        <v>79.166666666666671</v>
      </c>
      <c r="AY337" s="278">
        <f t="shared" si="528"/>
        <v>79.166666666666671</v>
      </c>
      <c r="AZ337" s="278">
        <f t="shared" si="528"/>
        <v>63.333333333333343</v>
      </c>
      <c r="BA337" s="278">
        <f t="shared" si="528"/>
        <v>63.333333333333343</v>
      </c>
      <c r="BB337" s="278">
        <f t="shared" si="528"/>
        <v>63.333333333333343</v>
      </c>
      <c r="BC337" s="278">
        <f t="shared" si="528"/>
        <v>63.333333333333343</v>
      </c>
      <c r="BD337" s="278">
        <f t="shared" si="528"/>
        <v>63.333333333333343</v>
      </c>
      <c r="BE337" s="271"/>
      <c r="BF337" s="162">
        <f>SUM(E337:H337)</f>
        <v>316.66666666666669</v>
      </c>
      <c r="BG337" s="157">
        <f>SUM(I337:L337)</f>
        <v>316.66666666666669</v>
      </c>
      <c r="BH337" s="157">
        <f>SUM(M337:Q337)</f>
        <v>316.66666666666674</v>
      </c>
      <c r="BI337" s="157">
        <f>SUM(R337:U337)</f>
        <v>316.66666666666669</v>
      </c>
      <c r="BJ337" s="157">
        <f>SUM(V337:Y337)</f>
        <v>316.66666666666669</v>
      </c>
      <c r="BK337" s="157">
        <f>SUM(Z337:AD337)</f>
        <v>316.66666666666674</v>
      </c>
      <c r="BL337" s="157">
        <f>SUM(AE337:AH337)</f>
        <v>316.66666666666669</v>
      </c>
      <c r="BM337" s="157">
        <f>SUM(AI337:AL337)</f>
        <v>316.66666666666669</v>
      </c>
      <c r="BN337" s="157">
        <f>SUM(AM337:AQ337)</f>
        <v>316.66666666666674</v>
      </c>
      <c r="BO337" s="157">
        <f>SUM(AR337:AU337)</f>
        <v>316.66666666666669</v>
      </c>
      <c r="BP337" s="157">
        <f>SUM(AV337:AY337)</f>
        <v>316.66666666666669</v>
      </c>
      <c r="BQ337" s="157">
        <f>SUM(AZ337:BD337)</f>
        <v>316.66666666666674</v>
      </c>
      <c r="BR337" s="157">
        <f>SUM(BF337:BQ337)</f>
        <v>3800</v>
      </c>
      <c r="BS337" s="157">
        <f>SUM(BF337:BH337)</f>
        <v>950.00000000000011</v>
      </c>
      <c r="BT337" s="157">
        <f>SUM(BI337:BK337)</f>
        <v>950.00000000000011</v>
      </c>
      <c r="BU337" s="157">
        <f>SUM(BL337:BN337)</f>
        <v>950.00000000000011</v>
      </c>
      <c r="BV337" s="157">
        <f>SUM(BO337:BQ337)</f>
        <v>950.00000000000011</v>
      </c>
      <c r="BW337" s="157">
        <f>SUM(BF337:BK337)</f>
        <v>1900.0000000000002</v>
      </c>
      <c r="BX337" s="157">
        <f>SUM(BL337:BQ337)</f>
        <v>1900.0000000000002</v>
      </c>
      <c r="BY337" s="157">
        <f>IF(Info!$O$3="Q1",$BS337,IF(Info!$O$3="Q2",$BS337+$BT337,IF(Info!$O$3="Q3",$BS337+$BT337+$BU337,$BR337)))</f>
        <v>950.00000000000011</v>
      </c>
      <c r="BZ337" s="157">
        <f>IF(Info!$O$3="Q1",$BS337,IF(Info!$O$3="Q2",$BT337,IF(Info!$O$3="Q3",$BU337,$BV337)))</f>
        <v>950.00000000000011</v>
      </c>
      <c r="CA337" s="49"/>
    </row>
    <row r="338" spans="1:79" ht="13.95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ht="13.95" customHeight="1" x14ac:dyDescent="0.3">
      <c r="A339" s="269"/>
      <c r="B339" s="78" t="s">
        <v>73</v>
      </c>
      <c r="C339" s="275"/>
      <c r="D339" s="161">
        <f>SUM(E339:BD339)</f>
        <v>20800</v>
      </c>
      <c r="E339" s="215">
        <v>400</v>
      </c>
      <c r="F339" s="215">
        <v>400</v>
      </c>
      <c r="G339" s="215">
        <v>400</v>
      </c>
      <c r="H339" s="215">
        <v>400</v>
      </c>
      <c r="I339" s="215">
        <v>400</v>
      </c>
      <c r="J339" s="215">
        <v>400</v>
      </c>
      <c r="K339" s="215">
        <v>400</v>
      </c>
      <c r="L339" s="215">
        <v>400</v>
      </c>
      <c r="M339" s="215">
        <v>400</v>
      </c>
      <c r="N339" s="215">
        <v>400</v>
      </c>
      <c r="O339" s="215">
        <v>400</v>
      </c>
      <c r="P339" s="215">
        <v>400</v>
      </c>
      <c r="Q339" s="796">
        <v>400</v>
      </c>
      <c r="R339" s="215">
        <v>400</v>
      </c>
      <c r="S339" s="215">
        <v>400</v>
      </c>
      <c r="T339" s="215">
        <v>400</v>
      </c>
      <c r="U339" s="215">
        <v>400</v>
      </c>
      <c r="V339" s="215">
        <v>400</v>
      </c>
      <c r="W339" s="215">
        <v>400</v>
      </c>
      <c r="X339" s="215">
        <v>400</v>
      </c>
      <c r="Y339" s="215">
        <v>400</v>
      </c>
      <c r="Z339" s="215">
        <v>400</v>
      </c>
      <c r="AA339" s="215">
        <v>400</v>
      </c>
      <c r="AB339" s="215">
        <v>400</v>
      </c>
      <c r="AC339" s="215">
        <v>400</v>
      </c>
      <c r="AD339" s="215">
        <v>400</v>
      </c>
      <c r="AE339" s="215">
        <v>400</v>
      </c>
      <c r="AF339" s="215">
        <v>400</v>
      </c>
      <c r="AG339" s="215">
        <v>400</v>
      </c>
      <c r="AH339" s="215">
        <v>400</v>
      </c>
      <c r="AI339" s="215">
        <v>400</v>
      </c>
      <c r="AJ339" s="215">
        <v>400</v>
      </c>
      <c r="AK339" s="215">
        <v>400</v>
      </c>
      <c r="AL339" s="215">
        <v>400</v>
      </c>
      <c r="AM339" s="215">
        <v>400</v>
      </c>
      <c r="AN339" s="215">
        <v>400</v>
      </c>
      <c r="AO339" s="215">
        <v>400</v>
      </c>
      <c r="AP339" s="215">
        <v>400</v>
      </c>
      <c r="AQ339" s="215">
        <v>400</v>
      </c>
      <c r="AR339" s="215">
        <v>400</v>
      </c>
      <c r="AS339" s="215">
        <v>400</v>
      </c>
      <c r="AT339" s="215">
        <v>400</v>
      </c>
      <c r="AU339" s="215">
        <v>400</v>
      </c>
      <c r="AV339" s="215">
        <v>400</v>
      </c>
      <c r="AW339" s="215">
        <v>400</v>
      </c>
      <c r="AX339" s="215">
        <v>400</v>
      </c>
      <c r="AY339" s="215">
        <v>400</v>
      </c>
      <c r="AZ339" s="215">
        <v>400</v>
      </c>
      <c r="BA339" s="215">
        <v>400</v>
      </c>
      <c r="BB339" s="215">
        <v>400</v>
      </c>
      <c r="BC339" s="215">
        <v>400</v>
      </c>
      <c r="BD339" s="215">
        <v>400</v>
      </c>
      <c r="BE339" s="271"/>
      <c r="BF339" s="163">
        <f>SUM(E339:H339)</f>
        <v>1600</v>
      </c>
      <c r="BG339" s="77">
        <f>SUM(I339:L339)</f>
        <v>1600</v>
      </c>
      <c r="BH339" s="77">
        <f>SUM(M339:Q339)</f>
        <v>2000</v>
      </c>
      <c r="BI339" s="77">
        <f>SUM(R339:U339)</f>
        <v>1600</v>
      </c>
      <c r="BJ339" s="77">
        <f>SUM(V339:Y339)</f>
        <v>1600</v>
      </c>
      <c r="BK339" s="77">
        <f>SUM(Z339:AD339)</f>
        <v>2000</v>
      </c>
      <c r="BL339" s="77">
        <f>SUM(AE339:AH339)</f>
        <v>1600</v>
      </c>
      <c r="BM339" s="77">
        <f>SUM(AI339:AL339)</f>
        <v>1600</v>
      </c>
      <c r="BN339" s="77">
        <f>SUM(AM339:AQ339)</f>
        <v>2000</v>
      </c>
      <c r="BO339" s="77">
        <f>SUM(AR339:AU339)</f>
        <v>1600</v>
      </c>
      <c r="BP339" s="77">
        <f>SUM(AV339:AY339)</f>
        <v>1600</v>
      </c>
      <c r="BQ339" s="77">
        <f>SUM(AZ339:BD339)</f>
        <v>2000</v>
      </c>
      <c r="BR339" s="157">
        <f>SUM(BF339:BQ339)</f>
        <v>20800</v>
      </c>
      <c r="BS339" s="77">
        <f>SUM(BF339:BH339)</f>
        <v>5200</v>
      </c>
      <c r="BT339" s="77">
        <f>SUM(BI339:BK339)</f>
        <v>5200</v>
      </c>
      <c r="BU339" s="77">
        <f>SUM(BL339:BN339)</f>
        <v>5200</v>
      </c>
      <c r="BV339" s="77">
        <f>SUM(BO339:BQ339)</f>
        <v>5200</v>
      </c>
      <c r="BW339" s="77">
        <f>SUM(BF339:BK339)</f>
        <v>10400</v>
      </c>
      <c r="BX339" s="77">
        <f>SUM(BL339:BQ339)</f>
        <v>10400</v>
      </c>
      <c r="BY339" s="77">
        <f>IF(Info!$O$3="Q1",$BS339,IF(Info!$O$3="Q2",$BS339+$BT339,IF(Info!$O$3="Q3",$BS339+$BT339+$BU339,$BR339)))</f>
        <v>5200</v>
      </c>
      <c r="BZ339" s="77">
        <f>IF(Info!$O$3="Q1",$BS339,IF(Info!$O$3="Q2",$BT339,IF(Info!$O$3="Q3",$BU339,$BV339)))</f>
        <v>5200</v>
      </c>
      <c r="CA339" s="49"/>
    </row>
    <row r="340" spans="1:79" ht="13.95" customHeight="1" x14ac:dyDescent="0.3">
      <c r="A340" s="269"/>
      <c r="B340" s="78" t="s">
        <v>75</v>
      </c>
      <c r="C340" s="275"/>
      <c r="D340" s="161">
        <f>SUM(E340:BD340)</f>
        <v>0</v>
      </c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796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ht="13.95" customHeight="1" x14ac:dyDescent="0.3">
      <c r="A341" s="282"/>
      <c r="B341" s="160" t="s">
        <v>367</v>
      </c>
      <c r="C341" s="275"/>
      <c r="D341" s="161">
        <f>SUM(E341:BD341)</f>
        <v>20800</v>
      </c>
      <c r="E341" s="278">
        <f t="shared" ref="E341:AJ341" si="529">SUM(E339:E340)</f>
        <v>400</v>
      </c>
      <c r="F341" s="278">
        <f t="shared" si="529"/>
        <v>400</v>
      </c>
      <c r="G341" s="278">
        <f t="shared" si="529"/>
        <v>400</v>
      </c>
      <c r="H341" s="278">
        <f t="shared" si="529"/>
        <v>400</v>
      </c>
      <c r="I341" s="278">
        <f t="shared" si="529"/>
        <v>400</v>
      </c>
      <c r="J341" s="278">
        <f t="shared" si="529"/>
        <v>400</v>
      </c>
      <c r="K341" s="278">
        <f t="shared" si="529"/>
        <v>400</v>
      </c>
      <c r="L341" s="278">
        <f t="shared" si="529"/>
        <v>400</v>
      </c>
      <c r="M341" s="278">
        <f t="shared" si="529"/>
        <v>400</v>
      </c>
      <c r="N341" s="278">
        <f t="shared" si="529"/>
        <v>400</v>
      </c>
      <c r="O341" s="278">
        <f t="shared" si="529"/>
        <v>400</v>
      </c>
      <c r="P341" s="278">
        <f t="shared" si="529"/>
        <v>400</v>
      </c>
      <c r="Q341" s="797">
        <f t="shared" si="529"/>
        <v>400</v>
      </c>
      <c r="R341" s="278">
        <f t="shared" si="529"/>
        <v>400</v>
      </c>
      <c r="S341" s="278">
        <f t="shared" si="529"/>
        <v>400</v>
      </c>
      <c r="T341" s="278">
        <f t="shared" si="529"/>
        <v>400</v>
      </c>
      <c r="U341" s="278">
        <f t="shared" si="529"/>
        <v>400</v>
      </c>
      <c r="V341" s="278">
        <f t="shared" si="529"/>
        <v>400</v>
      </c>
      <c r="W341" s="278">
        <f t="shared" si="529"/>
        <v>400</v>
      </c>
      <c r="X341" s="278">
        <f t="shared" si="529"/>
        <v>400</v>
      </c>
      <c r="Y341" s="278">
        <f t="shared" si="529"/>
        <v>400</v>
      </c>
      <c r="Z341" s="278">
        <f t="shared" si="529"/>
        <v>400</v>
      </c>
      <c r="AA341" s="278">
        <f t="shared" si="529"/>
        <v>400</v>
      </c>
      <c r="AB341" s="278">
        <f t="shared" si="529"/>
        <v>400</v>
      </c>
      <c r="AC341" s="278">
        <f t="shared" si="529"/>
        <v>400</v>
      </c>
      <c r="AD341" s="278">
        <f t="shared" si="529"/>
        <v>400</v>
      </c>
      <c r="AE341" s="278">
        <f t="shared" si="529"/>
        <v>400</v>
      </c>
      <c r="AF341" s="278">
        <f t="shared" si="529"/>
        <v>400</v>
      </c>
      <c r="AG341" s="278">
        <f t="shared" si="529"/>
        <v>400</v>
      </c>
      <c r="AH341" s="278">
        <f t="shared" si="529"/>
        <v>400</v>
      </c>
      <c r="AI341" s="278">
        <f t="shared" si="529"/>
        <v>400</v>
      </c>
      <c r="AJ341" s="278">
        <f t="shared" si="529"/>
        <v>400</v>
      </c>
      <c r="AK341" s="278">
        <f t="shared" ref="AK341:BP341" si="530">SUM(AK339:AK340)</f>
        <v>400</v>
      </c>
      <c r="AL341" s="278">
        <f t="shared" si="530"/>
        <v>400</v>
      </c>
      <c r="AM341" s="278">
        <f t="shared" si="530"/>
        <v>400</v>
      </c>
      <c r="AN341" s="278">
        <f t="shared" si="530"/>
        <v>400</v>
      </c>
      <c r="AO341" s="278">
        <f t="shared" si="530"/>
        <v>400</v>
      </c>
      <c r="AP341" s="278">
        <f t="shared" si="530"/>
        <v>400</v>
      </c>
      <c r="AQ341" s="278">
        <f t="shared" si="530"/>
        <v>400</v>
      </c>
      <c r="AR341" s="278">
        <f t="shared" si="530"/>
        <v>400</v>
      </c>
      <c r="AS341" s="278">
        <f t="shared" si="530"/>
        <v>400</v>
      </c>
      <c r="AT341" s="278">
        <f t="shared" si="530"/>
        <v>400</v>
      </c>
      <c r="AU341" s="278">
        <f t="shared" si="530"/>
        <v>400</v>
      </c>
      <c r="AV341" s="278">
        <f t="shared" si="530"/>
        <v>400</v>
      </c>
      <c r="AW341" s="278">
        <f t="shared" si="530"/>
        <v>400</v>
      </c>
      <c r="AX341" s="278">
        <f t="shared" si="530"/>
        <v>400</v>
      </c>
      <c r="AY341" s="278">
        <f t="shared" si="530"/>
        <v>400</v>
      </c>
      <c r="AZ341" s="278">
        <f t="shared" si="530"/>
        <v>400</v>
      </c>
      <c r="BA341" s="278">
        <f t="shared" si="530"/>
        <v>400</v>
      </c>
      <c r="BB341" s="278">
        <f t="shared" si="530"/>
        <v>400</v>
      </c>
      <c r="BC341" s="278">
        <f t="shared" si="530"/>
        <v>400</v>
      </c>
      <c r="BD341" s="278">
        <f t="shared" si="530"/>
        <v>400</v>
      </c>
      <c r="BE341" s="271"/>
      <c r="BF341" s="162">
        <f>SUM(E341:H341)</f>
        <v>1600</v>
      </c>
      <c r="BG341" s="157">
        <f>SUM(I341:L341)</f>
        <v>1600</v>
      </c>
      <c r="BH341" s="157">
        <f>SUM(M341:Q341)</f>
        <v>2000</v>
      </c>
      <c r="BI341" s="157">
        <f>SUM(R341:U341)</f>
        <v>1600</v>
      </c>
      <c r="BJ341" s="157">
        <f>SUM(V341:Y341)</f>
        <v>1600</v>
      </c>
      <c r="BK341" s="157">
        <f>SUM(Z341:AD341)</f>
        <v>2000</v>
      </c>
      <c r="BL341" s="157">
        <f>SUM(AE341:AH341)</f>
        <v>1600</v>
      </c>
      <c r="BM341" s="157">
        <f>SUM(AI341:AL341)</f>
        <v>1600</v>
      </c>
      <c r="BN341" s="157">
        <f>SUM(AM341:AQ341)</f>
        <v>2000</v>
      </c>
      <c r="BO341" s="157">
        <f>SUM(AR341:AU341)</f>
        <v>1600</v>
      </c>
      <c r="BP341" s="157">
        <f>SUM(AV341:AY341)</f>
        <v>1600</v>
      </c>
      <c r="BQ341" s="157">
        <f>SUM(AZ341:BD341)</f>
        <v>2000</v>
      </c>
      <c r="BR341" s="157">
        <f>SUM(BF341:BQ341)</f>
        <v>20800</v>
      </c>
      <c r="BS341" s="157">
        <f>SUM(BF341:BH341)</f>
        <v>5200</v>
      </c>
      <c r="BT341" s="157">
        <f>SUM(BI341:BK341)</f>
        <v>5200</v>
      </c>
      <c r="BU341" s="157">
        <f>SUM(BL341:BN341)</f>
        <v>5200</v>
      </c>
      <c r="BV341" s="157">
        <f>SUM(BO341:BQ341)</f>
        <v>5200</v>
      </c>
      <c r="BW341" s="157">
        <f>SUM(BF341:BK341)</f>
        <v>10400</v>
      </c>
      <c r="BX341" s="157">
        <f>SUM(BL341:BQ341)</f>
        <v>10400</v>
      </c>
      <c r="BY341" s="157">
        <f>IF(Info!$O$3="Q1",$BS341,IF(Info!$O$3="Q2",$BS341+$BT341,IF(Info!$O$3="Q3",$BS341+$BT341+$BU341,$BR341)))</f>
        <v>5200</v>
      </c>
      <c r="BZ341" s="157">
        <f>IF(Info!$O$3="Q1",$BS341,IF(Info!$O$3="Q2",$BT341,IF(Info!$O$3="Q3",$BU341,$BV341)))</f>
        <v>5200</v>
      </c>
      <c r="CA341" s="49"/>
    </row>
    <row r="342" spans="1:79" ht="13.95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ht="13.95" customHeight="1" x14ac:dyDescent="0.3">
      <c r="A343" s="269"/>
      <c r="B343" s="78" t="s">
        <v>368</v>
      </c>
      <c r="C343" s="275"/>
      <c r="D343" s="161">
        <f>SUM(E343:BD343)</f>
        <v>2000.0000000000002</v>
      </c>
      <c r="E343" s="215">
        <v>41.666666666666657</v>
      </c>
      <c r="F343" s="215">
        <v>41.666666666666657</v>
      </c>
      <c r="G343" s="215">
        <v>41.666666666666657</v>
      </c>
      <c r="H343" s="215">
        <v>41.666666666666657</v>
      </c>
      <c r="I343" s="215">
        <v>41.666666666666657</v>
      </c>
      <c r="J343" s="215">
        <v>41.666666666666657</v>
      </c>
      <c r="K343" s="215">
        <v>41.666666666666657</v>
      </c>
      <c r="L343" s="215">
        <v>41.666666666666657</v>
      </c>
      <c r="M343" s="215">
        <v>33.333333333333329</v>
      </c>
      <c r="N343" s="215">
        <v>33.333333333333329</v>
      </c>
      <c r="O343" s="215">
        <v>33.333333333333329</v>
      </c>
      <c r="P343" s="215">
        <v>33.333333333333329</v>
      </c>
      <c r="Q343" s="796">
        <v>33.333333333333329</v>
      </c>
      <c r="R343" s="215">
        <v>41.666666666666657</v>
      </c>
      <c r="S343" s="215">
        <v>41.666666666666657</v>
      </c>
      <c r="T343" s="215">
        <v>41.666666666666657</v>
      </c>
      <c r="U343" s="215">
        <v>41.666666666666657</v>
      </c>
      <c r="V343" s="215">
        <v>41.666666666666657</v>
      </c>
      <c r="W343" s="215">
        <v>41.666666666666657</v>
      </c>
      <c r="X343" s="215">
        <v>41.666666666666657</v>
      </c>
      <c r="Y343" s="215">
        <v>41.666666666666657</v>
      </c>
      <c r="Z343" s="215">
        <v>33.333333333333329</v>
      </c>
      <c r="AA343" s="215">
        <v>33.333333333333329</v>
      </c>
      <c r="AB343" s="215">
        <v>33.333333333333329</v>
      </c>
      <c r="AC343" s="215">
        <v>33.333333333333329</v>
      </c>
      <c r="AD343" s="215">
        <v>33.333333333333329</v>
      </c>
      <c r="AE343" s="215">
        <v>41.666666666666657</v>
      </c>
      <c r="AF343" s="215">
        <v>41.666666666666657</v>
      </c>
      <c r="AG343" s="215">
        <v>41.666666666666657</v>
      </c>
      <c r="AH343" s="215">
        <v>41.666666666666657</v>
      </c>
      <c r="AI343" s="215">
        <v>41.666666666666657</v>
      </c>
      <c r="AJ343" s="215">
        <v>41.666666666666657</v>
      </c>
      <c r="AK343" s="215">
        <v>41.666666666666657</v>
      </c>
      <c r="AL343" s="215">
        <v>41.666666666666657</v>
      </c>
      <c r="AM343" s="215">
        <v>33.333333333333329</v>
      </c>
      <c r="AN343" s="215">
        <v>33.333333333333329</v>
      </c>
      <c r="AO343" s="215">
        <v>33.333333333333329</v>
      </c>
      <c r="AP343" s="215">
        <v>33.333333333333329</v>
      </c>
      <c r="AQ343" s="215">
        <v>33.333333333333329</v>
      </c>
      <c r="AR343" s="215">
        <v>41.666666666666657</v>
      </c>
      <c r="AS343" s="215">
        <v>41.666666666666657</v>
      </c>
      <c r="AT343" s="215">
        <v>41.666666666666657</v>
      </c>
      <c r="AU343" s="215">
        <v>41.666666666666657</v>
      </c>
      <c r="AV343" s="215">
        <v>41.666666666666657</v>
      </c>
      <c r="AW343" s="215">
        <v>41.666666666666657</v>
      </c>
      <c r="AX343" s="215">
        <v>41.666666666666657</v>
      </c>
      <c r="AY343" s="215">
        <v>41.666666666666657</v>
      </c>
      <c r="AZ343" s="215">
        <v>33.333333333333329</v>
      </c>
      <c r="BA343" s="215">
        <v>33.333333333333329</v>
      </c>
      <c r="BB343" s="215">
        <v>33.333333333333329</v>
      </c>
      <c r="BC343" s="215">
        <v>33.333333333333329</v>
      </c>
      <c r="BD343" s="215">
        <v>33.333333333333329</v>
      </c>
      <c r="BE343" s="271"/>
      <c r="BF343" s="163">
        <f>SUM(E343:H343)</f>
        <v>166.66666666666663</v>
      </c>
      <c r="BG343" s="77">
        <f>SUM(I343:L343)</f>
        <v>166.66666666666663</v>
      </c>
      <c r="BH343" s="77">
        <f>SUM(M343:Q343)</f>
        <v>166.66666666666663</v>
      </c>
      <c r="BI343" s="77">
        <f>SUM(R343:U343)</f>
        <v>166.66666666666663</v>
      </c>
      <c r="BJ343" s="77">
        <f>SUM(V343:Y343)</f>
        <v>166.66666666666663</v>
      </c>
      <c r="BK343" s="77">
        <f>SUM(Z343:AD343)</f>
        <v>166.66666666666663</v>
      </c>
      <c r="BL343" s="77">
        <f>SUM(AE343:AH343)</f>
        <v>166.66666666666663</v>
      </c>
      <c r="BM343" s="77">
        <f>SUM(AI343:AL343)</f>
        <v>166.66666666666663</v>
      </c>
      <c r="BN343" s="77">
        <f>SUM(AM343:AQ343)</f>
        <v>166.66666666666663</v>
      </c>
      <c r="BO343" s="77">
        <f>SUM(AR343:AU343)</f>
        <v>166.66666666666663</v>
      </c>
      <c r="BP343" s="77">
        <f>SUM(AV343:AY343)</f>
        <v>166.66666666666663</v>
      </c>
      <c r="BQ343" s="77">
        <f>SUM(AZ343:BD343)</f>
        <v>166.66666666666663</v>
      </c>
      <c r="BR343" s="157">
        <f>SUM(BF343:BQ343)</f>
        <v>1999.9999999999991</v>
      </c>
      <c r="BS343" s="77">
        <f>SUM(BF343:BH343)</f>
        <v>499.99999999999989</v>
      </c>
      <c r="BT343" s="77">
        <f>SUM(BI343:BK343)</f>
        <v>499.99999999999989</v>
      </c>
      <c r="BU343" s="77">
        <f>SUM(BL343:BN343)</f>
        <v>499.99999999999989</v>
      </c>
      <c r="BV343" s="77">
        <f>SUM(BO343:BQ343)</f>
        <v>499.99999999999989</v>
      </c>
      <c r="BW343" s="77">
        <f>SUM(BF343:BK343)</f>
        <v>999.99999999999977</v>
      </c>
      <c r="BX343" s="77">
        <f>SUM(BL343:BQ343)</f>
        <v>999.99999999999977</v>
      </c>
      <c r="BY343" s="77">
        <f>IF(Info!$O$3="Q1",$BS343,IF(Info!$O$3="Q2",$BS343+$BT343,IF(Info!$O$3="Q3",$BS343+$BT343+$BU343,$BR343)))</f>
        <v>499.99999999999989</v>
      </c>
      <c r="BZ343" s="77">
        <f>IF(Info!$O$3="Q1",$BS343,IF(Info!$O$3="Q2",$BT343,IF(Info!$O$3="Q3",$BU343,$BV343)))</f>
        <v>499.99999999999989</v>
      </c>
      <c r="CA343" s="49"/>
    </row>
    <row r="344" spans="1:79" ht="13.95" customHeight="1" x14ac:dyDescent="0.3">
      <c r="A344" s="269"/>
      <c r="B344" s="78" t="s">
        <v>369</v>
      </c>
      <c r="C344" s="275"/>
      <c r="D344" s="161">
        <f>SUM(E344:BD344)</f>
        <v>0</v>
      </c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796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  <c r="AE344" s="215"/>
      <c r="AF344" s="215"/>
      <c r="AG344" s="215"/>
      <c r="AH344" s="215"/>
      <c r="AI344" s="215"/>
      <c r="AJ344" s="215"/>
      <c r="AK344" s="215"/>
      <c r="AL344" s="215"/>
      <c r="AM344" s="215"/>
      <c r="AN344" s="215"/>
      <c r="AO344" s="215"/>
      <c r="AP344" s="215"/>
      <c r="AQ344" s="215"/>
      <c r="AR344" s="215"/>
      <c r="AS344" s="215"/>
      <c r="AT344" s="215"/>
      <c r="AU344" s="215"/>
      <c r="AV344" s="215"/>
      <c r="AW344" s="215"/>
      <c r="AX344" s="215"/>
      <c r="AY344" s="215"/>
      <c r="AZ344" s="215"/>
      <c r="BA344" s="215"/>
      <c r="BB344" s="215"/>
      <c r="BC344" s="215"/>
      <c r="BD344" s="215"/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ht="13.95" customHeight="1" x14ac:dyDescent="0.3">
      <c r="A345" s="269"/>
      <c r="B345" s="78" t="s">
        <v>370</v>
      </c>
      <c r="C345" s="275"/>
      <c r="D345" s="161">
        <f>SUM(E345:BD345)</f>
        <v>0</v>
      </c>
      <c r="E345" s="215">
        <v>0</v>
      </c>
      <c r="F345" s="215">
        <v>0</v>
      </c>
      <c r="G345" s="215">
        <v>0</v>
      </c>
      <c r="H345" s="215">
        <v>0</v>
      </c>
      <c r="I345" s="215">
        <v>0</v>
      </c>
      <c r="J345" s="215">
        <v>0</v>
      </c>
      <c r="K345" s="215">
        <v>0</v>
      </c>
      <c r="L345" s="215">
        <v>0</v>
      </c>
      <c r="M345" s="215">
        <v>0</v>
      </c>
      <c r="N345" s="215">
        <v>0</v>
      </c>
      <c r="O345" s="215">
        <v>0</v>
      </c>
      <c r="P345" s="215">
        <v>0</v>
      </c>
      <c r="Q345" s="796">
        <v>0</v>
      </c>
      <c r="R345" s="215">
        <v>0</v>
      </c>
      <c r="S345" s="215">
        <v>0</v>
      </c>
      <c r="T345" s="215">
        <v>0</v>
      </c>
      <c r="U345" s="215">
        <v>0</v>
      </c>
      <c r="V345" s="215">
        <v>0</v>
      </c>
      <c r="W345" s="215">
        <v>0</v>
      </c>
      <c r="X345" s="215">
        <v>0</v>
      </c>
      <c r="Y345" s="215">
        <v>0</v>
      </c>
      <c r="Z345" s="215">
        <v>0</v>
      </c>
      <c r="AA345" s="215">
        <v>0</v>
      </c>
      <c r="AB345" s="215">
        <v>0</v>
      </c>
      <c r="AC345" s="215">
        <v>0</v>
      </c>
      <c r="AD345" s="215">
        <v>0</v>
      </c>
      <c r="AE345" s="215">
        <v>0</v>
      </c>
      <c r="AF345" s="215">
        <v>0</v>
      </c>
      <c r="AG345" s="215">
        <v>0</v>
      </c>
      <c r="AH345" s="215">
        <v>0</v>
      </c>
      <c r="AI345" s="215">
        <v>0</v>
      </c>
      <c r="AJ345" s="215">
        <v>0</v>
      </c>
      <c r="AK345" s="215">
        <v>0</v>
      </c>
      <c r="AL345" s="215">
        <v>0</v>
      </c>
      <c r="AM345" s="215">
        <v>0</v>
      </c>
      <c r="AN345" s="215">
        <v>0</v>
      </c>
      <c r="AO345" s="215">
        <v>0</v>
      </c>
      <c r="AP345" s="215">
        <v>0</v>
      </c>
      <c r="AQ345" s="215">
        <v>0</v>
      </c>
      <c r="AR345" s="215">
        <v>0</v>
      </c>
      <c r="AS345" s="215">
        <v>0</v>
      </c>
      <c r="AT345" s="215">
        <v>0</v>
      </c>
      <c r="AU345" s="215">
        <v>0</v>
      </c>
      <c r="AV345" s="215">
        <v>0</v>
      </c>
      <c r="AW345" s="215">
        <v>0</v>
      </c>
      <c r="AX345" s="215">
        <v>0</v>
      </c>
      <c r="AY345" s="215">
        <v>0</v>
      </c>
      <c r="AZ345" s="215">
        <v>0</v>
      </c>
      <c r="BA345" s="215">
        <v>0</v>
      </c>
      <c r="BB345" s="215">
        <v>0</v>
      </c>
      <c r="BC345" s="215">
        <v>0</v>
      </c>
      <c r="BD345" s="215">
        <v>0</v>
      </c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ht="13.95" customHeight="1" x14ac:dyDescent="0.3">
      <c r="A346" s="282"/>
      <c r="B346" s="160" t="s">
        <v>371</v>
      </c>
      <c r="C346" s="275"/>
      <c r="D346" s="161">
        <f>SUM(E346:BD346)</f>
        <v>2000.0000000000002</v>
      </c>
      <c r="E346" s="278">
        <f t="shared" ref="E346:AJ346" si="531">SUM(E343:E345)</f>
        <v>41.666666666666657</v>
      </c>
      <c r="F346" s="278">
        <f t="shared" si="531"/>
        <v>41.666666666666657</v>
      </c>
      <c r="G346" s="278">
        <f t="shared" si="531"/>
        <v>41.666666666666657</v>
      </c>
      <c r="H346" s="278">
        <f t="shared" si="531"/>
        <v>41.666666666666657</v>
      </c>
      <c r="I346" s="278">
        <f t="shared" si="531"/>
        <v>41.666666666666657</v>
      </c>
      <c r="J346" s="278">
        <f t="shared" si="531"/>
        <v>41.666666666666657</v>
      </c>
      <c r="K346" s="278">
        <f t="shared" si="531"/>
        <v>41.666666666666657</v>
      </c>
      <c r="L346" s="278">
        <f t="shared" si="531"/>
        <v>41.666666666666657</v>
      </c>
      <c r="M346" s="278">
        <f t="shared" si="531"/>
        <v>33.333333333333329</v>
      </c>
      <c r="N346" s="278">
        <f t="shared" si="531"/>
        <v>33.333333333333329</v>
      </c>
      <c r="O346" s="278">
        <f t="shared" si="531"/>
        <v>33.333333333333329</v>
      </c>
      <c r="P346" s="278">
        <f t="shared" si="531"/>
        <v>33.333333333333329</v>
      </c>
      <c r="Q346" s="797">
        <f t="shared" si="531"/>
        <v>33.333333333333329</v>
      </c>
      <c r="R346" s="278">
        <f t="shared" si="531"/>
        <v>41.666666666666657</v>
      </c>
      <c r="S346" s="278">
        <f t="shared" si="531"/>
        <v>41.666666666666657</v>
      </c>
      <c r="T346" s="278">
        <f t="shared" si="531"/>
        <v>41.666666666666657</v>
      </c>
      <c r="U346" s="278">
        <f t="shared" si="531"/>
        <v>41.666666666666657</v>
      </c>
      <c r="V346" s="278">
        <f t="shared" si="531"/>
        <v>41.666666666666657</v>
      </c>
      <c r="W346" s="278">
        <f t="shared" si="531"/>
        <v>41.666666666666657</v>
      </c>
      <c r="X346" s="278">
        <f t="shared" si="531"/>
        <v>41.666666666666657</v>
      </c>
      <c r="Y346" s="278">
        <f t="shared" si="531"/>
        <v>41.666666666666657</v>
      </c>
      <c r="Z346" s="278">
        <f t="shared" si="531"/>
        <v>33.333333333333329</v>
      </c>
      <c r="AA346" s="278">
        <f t="shared" si="531"/>
        <v>33.333333333333329</v>
      </c>
      <c r="AB346" s="278">
        <f t="shared" si="531"/>
        <v>33.333333333333329</v>
      </c>
      <c r="AC346" s="278">
        <f t="shared" si="531"/>
        <v>33.333333333333329</v>
      </c>
      <c r="AD346" s="278">
        <f t="shared" si="531"/>
        <v>33.333333333333329</v>
      </c>
      <c r="AE346" s="278">
        <f t="shared" si="531"/>
        <v>41.666666666666657</v>
      </c>
      <c r="AF346" s="278">
        <f t="shared" si="531"/>
        <v>41.666666666666657</v>
      </c>
      <c r="AG346" s="278">
        <f t="shared" si="531"/>
        <v>41.666666666666657</v>
      </c>
      <c r="AH346" s="278">
        <f t="shared" si="531"/>
        <v>41.666666666666657</v>
      </c>
      <c r="AI346" s="278">
        <f t="shared" si="531"/>
        <v>41.666666666666657</v>
      </c>
      <c r="AJ346" s="278">
        <f t="shared" si="531"/>
        <v>41.666666666666657</v>
      </c>
      <c r="AK346" s="278">
        <f t="shared" ref="AK346:BP346" si="532">SUM(AK343:AK345)</f>
        <v>41.666666666666657</v>
      </c>
      <c r="AL346" s="278">
        <f t="shared" si="532"/>
        <v>41.666666666666657</v>
      </c>
      <c r="AM346" s="278">
        <f t="shared" si="532"/>
        <v>33.333333333333329</v>
      </c>
      <c r="AN346" s="278">
        <f t="shared" si="532"/>
        <v>33.333333333333329</v>
      </c>
      <c r="AO346" s="278">
        <f t="shared" si="532"/>
        <v>33.333333333333329</v>
      </c>
      <c r="AP346" s="278">
        <f t="shared" si="532"/>
        <v>33.333333333333329</v>
      </c>
      <c r="AQ346" s="278">
        <f t="shared" si="532"/>
        <v>33.333333333333329</v>
      </c>
      <c r="AR346" s="278">
        <f t="shared" si="532"/>
        <v>41.666666666666657</v>
      </c>
      <c r="AS346" s="278">
        <f t="shared" si="532"/>
        <v>41.666666666666657</v>
      </c>
      <c r="AT346" s="278">
        <f t="shared" si="532"/>
        <v>41.666666666666657</v>
      </c>
      <c r="AU346" s="278">
        <f t="shared" si="532"/>
        <v>41.666666666666657</v>
      </c>
      <c r="AV346" s="278">
        <f t="shared" si="532"/>
        <v>41.666666666666657</v>
      </c>
      <c r="AW346" s="278">
        <f t="shared" si="532"/>
        <v>41.666666666666657</v>
      </c>
      <c r="AX346" s="278">
        <f t="shared" si="532"/>
        <v>41.666666666666657</v>
      </c>
      <c r="AY346" s="278">
        <f t="shared" si="532"/>
        <v>41.666666666666657</v>
      </c>
      <c r="AZ346" s="278">
        <f t="shared" si="532"/>
        <v>33.333333333333329</v>
      </c>
      <c r="BA346" s="278">
        <f t="shared" si="532"/>
        <v>33.333333333333329</v>
      </c>
      <c r="BB346" s="278">
        <f t="shared" si="532"/>
        <v>33.333333333333329</v>
      </c>
      <c r="BC346" s="278">
        <f t="shared" si="532"/>
        <v>33.333333333333329</v>
      </c>
      <c r="BD346" s="278">
        <f t="shared" si="532"/>
        <v>33.333333333333329</v>
      </c>
      <c r="BE346" s="271"/>
      <c r="BF346" s="162">
        <f>SUM(E346:H346)</f>
        <v>166.66666666666663</v>
      </c>
      <c r="BG346" s="157">
        <f>SUM(I346:L346)</f>
        <v>166.66666666666663</v>
      </c>
      <c r="BH346" s="157">
        <f>SUM(M346:Q346)</f>
        <v>166.66666666666663</v>
      </c>
      <c r="BI346" s="157">
        <f>SUM(R346:U346)</f>
        <v>166.66666666666663</v>
      </c>
      <c r="BJ346" s="157">
        <f>SUM(V346:Y346)</f>
        <v>166.66666666666663</v>
      </c>
      <c r="BK346" s="157">
        <f>SUM(Z346:AD346)</f>
        <v>166.66666666666663</v>
      </c>
      <c r="BL346" s="157">
        <f>SUM(AE346:AH346)</f>
        <v>166.66666666666663</v>
      </c>
      <c r="BM346" s="157">
        <f>SUM(AI346:AL346)</f>
        <v>166.66666666666663</v>
      </c>
      <c r="BN346" s="157">
        <f>SUM(AM346:AQ346)</f>
        <v>166.66666666666663</v>
      </c>
      <c r="BO346" s="157">
        <f>SUM(AR346:AU346)</f>
        <v>166.66666666666663</v>
      </c>
      <c r="BP346" s="157">
        <f>SUM(AV346:AY346)</f>
        <v>166.66666666666663</v>
      </c>
      <c r="BQ346" s="157">
        <f>SUM(AZ346:BD346)</f>
        <v>166.66666666666663</v>
      </c>
      <c r="BR346" s="157">
        <f>SUM(BF346:BQ346)</f>
        <v>1999.9999999999991</v>
      </c>
      <c r="BS346" s="157">
        <f>SUM(BF346:BH346)</f>
        <v>499.99999999999989</v>
      </c>
      <c r="BT346" s="157">
        <f>SUM(BI346:BK346)</f>
        <v>499.99999999999989</v>
      </c>
      <c r="BU346" s="157">
        <f>SUM(BL346:BN346)</f>
        <v>499.99999999999989</v>
      </c>
      <c r="BV346" s="157">
        <f>SUM(BO346:BQ346)</f>
        <v>499.99999999999989</v>
      </c>
      <c r="BW346" s="157">
        <f>SUM(BF346:BK346)</f>
        <v>999.99999999999977</v>
      </c>
      <c r="BX346" s="157">
        <f>SUM(BL346:BQ346)</f>
        <v>999.99999999999977</v>
      </c>
      <c r="BY346" s="157">
        <f>IF(Info!$O$3="Q1",$BS346,IF(Info!$O$3="Q2",$BS346+$BT346,IF(Info!$O$3="Q3",$BS346+$BT346+$BU346,$BR346)))</f>
        <v>499.99999999999989</v>
      </c>
      <c r="BZ346" s="157">
        <f>IF(Info!$O$3="Q1",$BS346,IF(Info!$O$3="Q2",$BT346,IF(Info!$O$3="Q3",$BU346,$BV346)))</f>
        <v>499.99999999999989</v>
      </c>
      <c r="CA346" s="49"/>
    </row>
    <row r="347" spans="1:79" ht="13.95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ht="13.95" customHeight="1" x14ac:dyDescent="0.3">
      <c r="A348" s="269"/>
      <c r="B348" s="78" t="s">
        <v>83</v>
      </c>
      <c r="C348" s="275"/>
      <c r="D348" s="161">
        <f>SUM(E348:BD348)</f>
        <v>200.00000000000003</v>
      </c>
      <c r="E348" s="215">
        <v>4.166666666666667</v>
      </c>
      <c r="F348" s="215">
        <v>4.166666666666667</v>
      </c>
      <c r="G348" s="215">
        <v>4.166666666666667</v>
      </c>
      <c r="H348" s="215">
        <v>4.166666666666667</v>
      </c>
      <c r="I348" s="215">
        <v>4.166666666666667</v>
      </c>
      <c r="J348" s="215">
        <v>4.166666666666667</v>
      </c>
      <c r="K348" s="215">
        <v>4.166666666666667</v>
      </c>
      <c r="L348" s="215">
        <v>4.166666666666667</v>
      </c>
      <c r="M348" s="215">
        <v>3.333333333333333</v>
      </c>
      <c r="N348" s="215">
        <v>3.333333333333333</v>
      </c>
      <c r="O348" s="215">
        <v>3.333333333333333</v>
      </c>
      <c r="P348" s="215">
        <v>3.333333333333333</v>
      </c>
      <c r="Q348" s="796">
        <v>3.333333333333333</v>
      </c>
      <c r="R348" s="215">
        <v>4.166666666666667</v>
      </c>
      <c r="S348" s="215">
        <v>4.166666666666667</v>
      </c>
      <c r="T348" s="215">
        <v>4.166666666666667</v>
      </c>
      <c r="U348" s="215">
        <v>4.166666666666667</v>
      </c>
      <c r="V348" s="215">
        <v>4.166666666666667</v>
      </c>
      <c r="W348" s="215">
        <v>4.166666666666667</v>
      </c>
      <c r="X348" s="215">
        <v>4.166666666666667</v>
      </c>
      <c r="Y348" s="215">
        <v>4.166666666666667</v>
      </c>
      <c r="Z348" s="215">
        <v>3.333333333333333</v>
      </c>
      <c r="AA348" s="215">
        <v>3.333333333333333</v>
      </c>
      <c r="AB348" s="215">
        <v>3.333333333333333</v>
      </c>
      <c r="AC348" s="215">
        <v>3.333333333333333</v>
      </c>
      <c r="AD348" s="215">
        <v>3.333333333333333</v>
      </c>
      <c r="AE348" s="215">
        <v>4.166666666666667</v>
      </c>
      <c r="AF348" s="215">
        <v>4.166666666666667</v>
      </c>
      <c r="AG348" s="215">
        <v>4.166666666666667</v>
      </c>
      <c r="AH348" s="215">
        <v>4.166666666666667</v>
      </c>
      <c r="AI348" s="215">
        <v>4.166666666666667</v>
      </c>
      <c r="AJ348" s="215">
        <v>4.166666666666667</v>
      </c>
      <c r="AK348" s="215">
        <v>4.166666666666667</v>
      </c>
      <c r="AL348" s="215">
        <v>4.166666666666667</v>
      </c>
      <c r="AM348" s="215">
        <v>3.333333333333333</v>
      </c>
      <c r="AN348" s="215">
        <v>3.333333333333333</v>
      </c>
      <c r="AO348" s="215">
        <v>3.333333333333333</v>
      </c>
      <c r="AP348" s="215">
        <v>3.333333333333333</v>
      </c>
      <c r="AQ348" s="215">
        <v>3.333333333333333</v>
      </c>
      <c r="AR348" s="215">
        <v>4.166666666666667</v>
      </c>
      <c r="AS348" s="215">
        <v>4.166666666666667</v>
      </c>
      <c r="AT348" s="215">
        <v>4.166666666666667</v>
      </c>
      <c r="AU348" s="215">
        <v>4.166666666666667</v>
      </c>
      <c r="AV348" s="215">
        <v>4.166666666666667</v>
      </c>
      <c r="AW348" s="215">
        <v>4.166666666666667</v>
      </c>
      <c r="AX348" s="215">
        <v>4.166666666666667</v>
      </c>
      <c r="AY348" s="215">
        <v>4.166666666666667</v>
      </c>
      <c r="AZ348" s="215">
        <v>3.333333333333333</v>
      </c>
      <c r="BA348" s="215">
        <v>3.333333333333333</v>
      </c>
      <c r="BB348" s="215">
        <v>3.333333333333333</v>
      </c>
      <c r="BC348" s="215">
        <v>3.333333333333333</v>
      </c>
      <c r="BD348" s="215">
        <v>3.333333333333333</v>
      </c>
      <c r="BE348" s="271"/>
      <c r="BF348" s="163">
        <f>SUM(E348:H348)</f>
        <v>16.666666666666668</v>
      </c>
      <c r="BG348" s="77">
        <f>SUM(I348:L348)</f>
        <v>16.666666666666668</v>
      </c>
      <c r="BH348" s="77">
        <f>SUM(M348:Q348)</f>
        <v>16.666666666666664</v>
      </c>
      <c r="BI348" s="77">
        <f>SUM(R348:U348)</f>
        <v>16.666666666666668</v>
      </c>
      <c r="BJ348" s="77">
        <f>SUM(V348:Y348)</f>
        <v>16.666666666666668</v>
      </c>
      <c r="BK348" s="77">
        <f>SUM(Z348:AD348)</f>
        <v>16.666666666666664</v>
      </c>
      <c r="BL348" s="77">
        <f>SUM(AE348:AH348)</f>
        <v>16.666666666666668</v>
      </c>
      <c r="BM348" s="77">
        <f>SUM(AI348:AL348)</f>
        <v>16.666666666666668</v>
      </c>
      <c r="BN348" s="77">
        <f>SUM(AM348:AQ348)</f>
        <v>16.666666666666664</v>
      </c>
      <c r="BO348" s="77">
        <f>SUM(AR348:AU348)</f>
        <v>16.666666666666668</v>
      </c>
      <c r="BP348" s="77">
        <f>SUM(AV348:AY348)</f>
        <v>16.666666666666668</v>
      </c>
      <c r="BQ348" s="77">
        <f>SUM(AZ348:BD348)</f>
        <v>16.666666666666664</v>
      </c>
      <c r="BR348" s="157">
        <f>SUM(BF348:BQ348)</f>
        <v>199.99999999999997</v>
      </c>
      <c r="BS348" s="77">
        <f>SUM(BF348:BH348)</f>
        <v>50</v>
      </c>
      <c r="BT348" s="77">
        <f>SUM(BI348:BK348)</f>
        <v>50</v>
      </c>
      <c r="BU348" s="77">
        <f>SUM(BL348:BN348)</f>
        <v>50</v>
      </c>
      <c r="BV348" s="77">
        <f>SUM(BO348:BQ348)</f>
        <v>50</v>
      </c>
      <c r="BW348" s="77">
        <f>SUM(BF348:BK348)</f>
        <v>100</v>
      </c>
      <c r="BX348" s="77">
        <f>SUM(BL348:BQ348)</f>
        <v>100</v>
      </c>
      <c r="BY348" s="77">
        <f>IF(Info!$O$3="Q1",$BS348,IF(Info!$O$3="Q2",$BS348+$BT348,IF(Info!$O$3="Q3",$BS348+$BT348+$BU348,$BR348)))</f>
        <v>50</v>
      </c>
      <c r="BZ348" s="77">
        <f>IF(Info!$O$3="Q1",$BS348,IF(Info!$O$3="Q2",$BT348,IF(Info!$O$3="Q3",$BU348,$BV348)))</f>
        <v>50</v>
      </c>
      <c r="CA348" s="49"/>
    </row>
    <row r="349" spans="1:79" ht="13.95" customHeight="1" x14ac:dyDescent="0.3">
      <c r="A349" s="269"/>
      <c r="B349" s="78" t="s">
        <v>85</v>
      </c>
      <c r="C349" s="275"/>
      <c r="D349" s="161">
        <f>SUM(E349:BD349)</f>
        <v>0</v>
      </c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796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ht="13.95" customHeight="1" x14ac:dyDescent="0.3">
      <c r="A350" s="282"/>
      <c r="B350" s="160" t="s">
        <v>373</v>
      </c>
      <c r="C350" s="275"/>
      <c r="D350" s="161">
        <f>SUM(E350:BD350)</f>
        <v>200.00000000000003</v>
      </c>
      <c r="E350" s="278">
        <f t="shared" ref="E350:AJ350" si="533">SUM(E348:E349)</f>
        <v>4.166666666666667</v>
      </c>
      <c r="F350" s="278">
        <f t="shared" si="533"/>
        <v>4.166666666666667</v>
      </c>
      <c r="G350" s="278">
        <f t="shared" si="533"/>
        <v>4.166666666666667</v>
      </c>
      <c r="H350" s="278">
        <f t="shared" si="533"/>
        <v>4.166666666666667</v>
      </c>
      <c r="I350" s="278">
        <f t="shared" si="533"/>
        <v>4.166666666666667</v>
      </c>
      <c r="J350" s="278">
        <f t="shared" si="533"/>
        <v>4.166666666666667</v>
      </c>
      <c r="K350" s="278">
        <f t="shared" si="533"/>
        <v>4.166666666666667</v>
      </c>
      <c r="L350" s="278">
        <f t="shared" si="533"/>
        <v>4.166666666666667</v>
      </c>
      <c r="M350" s="278">
        <f t="shared" si="533"/>
        <v>3.333333333333333</v>
      </c>
      <c r="N350" s="278">
        <f t="shared" si="533"/>
        <v>3.333333333333333</v>
      </c>
      <c r="O350" s="278">
        <f t="shared" si="533"/>
        <v>3.333333333333333</v>
      </c>
      <c r="P350" s="278">
        <f t="shared" si="533"/>
        <v>3.333333333333333</v>
      </c>
      <c r="Q350" s="797">
        <f t="shared" si="533"/>
        <v>3.333333333333333</v>
      </c>
      <c r="R350" s="278">
        <f t="shared" si="533"/>
        <v>4.166666666666667</v>
      </c>
      <c r="S350" s="278">
        <f t="shared" si="533"/>
        <v>4.166666666666667</v>
      </c>
      <c r="T350" s="278">
        <f t="shared" si="533"/>
        <v>4.166666666666667</v>
      </c>
      <c r="U350" s="278">
        <f t="shared" si="533"/>
        <v>4.166666666666667</v>
      </c>
      <c r="V350" s="278">
        <f t="shared" si="533"/>
        <v>4.166666666666667</v>
      </c>
      <c r="W350" s="278">
        <f t="shared" si="533"/>
        <v>4.166666666666667</v>
      </c>
      <c r="X350" s="278">
        <f t="shared" si="533"/>
        <v>4.166666666666667</v>
      </c>
      <c r="Y350" s="278">
        <f t="shared" si="533"/>
        <v>4.166666666666667</v>
      </c>
      <c r="Z350" s="278">
        <f t="shared" si="533"/>
        <v>3.333333333333333</v>
      </c>
      <c r="AA350" s="278">
        <f t="shared" si="533"/>
        <v>3.333333333333333</v>
      </c>
      <c r="AB350" s="278">
        <f t="shared" si="533"/>
        <v>3.333333333333333</v>
      </c>
      <c r="AC350" s="278">
        <f t="shared" si="533"/>
        <v>3.333333333333333</v>
      </c>
      <c r="AD350" s="278">
        <f t="shared" si="533"/>
        <v>3.333333333333333</v>
      </c>
      <c r="AE350" s="278">
        <f t="shared" si="533"/>
        <v>4.166666666666667</v>
      </c>
      <c r="AF350" s="278">
        <f t="shared" si="533"/>
        <v>4.166666666666667</v>
      </c>
      <c r="AG350" s="278">
        <f t="shared" si="533"/>
        <v>4.166666666666667</v>
      </c>
      <c r="AH350" s="278">
        <f t="shared" si="533"/>
        <v>4.166666666666667</v>
      </c>
      <c r="AI350" s="278">
        <f t="shared" si="533"/>
        <v>4.166666666666667</v>
      </c>
      <c r="AJ350" s="278">
        <f t="shared" si="533"/>
        <v>4.166666666666667</v>
      </c>
      <c r="AK350" s="278">
        <f t="shared" ref="AK350:BP350" si="534">SUM(AK348:AK349)</f>
        <v>4.166666666666667</v>
      </c>
      <c r="AL350" s="278">
        <f t="shared" si="534"/>
        <v>4.166666666666667</v>
      </c>
      <c r="AM350" s="278">
        <f t="shared" si="534"/>
        <v>3.333333333333333</v>
      </c>
      <c r="AN350" s="278">
        <f t="shared" si="534"/>
        <v>3.333333333333333</v>
      </c>
      <c r="AO350" s="278">
        <f t="shared" si="534"/>
        <v>3.333333333333333</v>
      </c>
      <c r="AP350" s="278">
        <f t="shared" si="534"/>
        <v>3.333333333333333</v>
      </c>
      <c r="AQ350" s="278">
        <f t="shared" si="534"/>
        <v>3.333333333333333</v>
      </c>
      <c r="AR350" s="278">
        <f t="shared" si="534"/>
        <v>4.166666666666667</v>
      </c>
      <c r="AS350" s="278">
        <f t="shared" si="534"/>
        <v>4.166666666666667</v>
      </c>
      <c r="AT350" s="278">
        <f t="shared" si="534"/>
        <v>4.166666666666667</v>
      </c>
      <c r="AU350" s="278">
        <f t="shared" si="534"/>
        <v>4.166666666666667</v>
      </c>
      <c r="AV350" s="278">
        <f t="shared" si="534"/>
        <v>4.166666666666667</v>
      </c>
      <c r="AW350" s="278">
        <f t="shared" si="534"/>
        <v>4.166666666666667</v>
      </c>
      <c r="AX350" s="278">
        <f t="shared" si="534"/>
        <v>4.166666666666667</v>
      </c>
      <c r="AY350" s="278">
        <f t="shared" si="534"/>
        <v>4.166666666666667</v>
      </c>
      <c r="AZ350" s="278">
        <f t="shared" si="534"/>
        <v>3.333333333333333</v>
      </c>
      <c r="BA350" s="278">
        <f t="shared" si="534"/>
        <v>3.333333333333333</v>
      </c>
      <c r="BB350" s="278">
        <f t="shared" si="534"/>
        <v>3.333333333333333</v>
      </c>
      <c r="BC350" s="278">
        <f t="shared" si="534"/>
        <v>3.333333333333333</v>
      </c>
      <c r="BD350" s="278">
        <f t="shared" si="534"/>
        <v>3.333333333333333</v>
      </c>
      <c r="BE350" s="271"/>
      <c r="BF350" s="162">
        <f>SUM(E350:H350)</f>
        <v>16.666666666666668</v>
      </c>
      <c r="BG350" s="157">
        <f>SUM(I350:L350)</f>
        <v>16.666666666666668</v>
      </c>
      <c r="BH350" s="157">
        <f>SUM(M350:Q350)</f>
        <v>16.666666666666664</v>
      </c>
      <c r="BI350" s="157">
        <f>SUM(R350:U350)</f>
        <v>16.666666666666668</v>
      </c>
      <c r="BJ350" s="157">
        <f>SUM(V350:Y350)</f>
        <v>16.666666666666668</v>
      </c>
      <c r="BK350" s="157">
        <f>SUM(Z350:AD350)</f>
        <v>16.666666666666664</v>
      </c>
      <c r="BL350" s="157">
        <f>SUM(AE350:AH350)</f>
        <v>16.666666666666668</v>
      </c>
      <c r="BM350" s="157">
        <f>SUM(AI350:AL350)</f>
        <v>16.666666666666668</v>
      </c>
      <c r="BN350" s="157">
        <f>SUM(AM350:AQ350)</f>
        <v>16.666666666666664</v>
      </c>
      <c r="BO350" s="157">
        <f>SUM(AR350:AU350)</f>
        <v>16.666666666666668</v>
      </c>
      <c r="BP350" s="157">
        <f>SUM(AV350:AY350)</f>
        <v>16.666666666666668</v>
      </c>
      <c r="BQ350" s="157">
        <f>SUM(AZ350:BD350)</f>
        <v>16.666666666666664</v>
      </c>
      <c r="BR350" s="157">
        <f>SUM(BF350:BQ350)</f>
        <v>199.99999999999997</v>
      </c>
      <c r="BS350" s="157">
        <f>SUM(BF350:BH350)</f>
        <v>50</v>
      </c>
      <c r="BT350" s="157">
        <f>SUM(BI350:BK350)</f>
        <v>50</v>
      </c>
      <c r="BU350" s="157">
        <f>SUM(BL350:BN350)</f>
        <v>50</v>
      </c>
      <c r="BV350" s="157">
        <f>SUM(BO350:BQ350)</f>
        <v>50</v>
      </c>
      <c r="BW350" s="157">
        <f>SUM(BF350:BK350)</f>
        <v>100</v>
      </c>
      <c r="BX350" s="157">
        <f>SUM(BL350:BQ350)</f>
        <v>100</v>
      </c>
      <c r="BY350" s="157">
        <f>IF(Info!$O$3="Q1",$BS350,IF(Info!$O$3="Q2",$BS350+$BT350,IF(Info!$O$3="Q3",$BS350+$BT350+$BU350,$BR350)))</f>
        <v>50</v>
      </c>
      <c r="BZ350" s="157">
        <f>IF(Info!$O$3="Q1",$BS350,IF(Info!$O$3="Q2",$BT350,IF(Info!$O$3="Q3",$BU350,$BV350)))</f>
        <v>50</v>
      </c>
      <c r="CA350" s="49"/>
    </row>
    <row r="351" spans="1:79" ht="13.95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ht="13.95" customHeight="1" x14ac:dyDescent="0.3">
      <c r="A352" s="269"/>
      <c r="B352" s="78" t="s">
        <v>87</v>
      </c>
      <c r="C352" s="275"/>
      <c r="D352" s="161">
        <f t="shared" ref="D352:D363" si="535">SUM(E352:BD352)</f>
        <v>48510</v>
      </c>
      <c r="E352" s="215">
        <v>866.25</v>
      </c>
      <c r="F352" s="215">
        <v>866.25</v>
      </c>
      <c r="G352" s="215">
        <v>866.25</v>
      </c>
      <c r="H352" s="215">
        <v>866.25</v>
      </c>
      <c r="I352" s="215">
        <v>866.25</v>
      </c>
      <c r="J352" s="215">
        <v>866.25</v>
      </c>
      <c r="K352" s="215">
        <v>866.25</v>
      </c>
      <c r="L352" s="215">
        <v>866.25</v>
      </c>
      <c r="M352" s="215">
        <v>693</v>
      </c>
      <c r="N352" s="215">
        <v>693</v>
      </c>
      <c r="O352" s="215">
        <v>693</v>
      </c>
      <c r="P352" s="215">
        <v>693</v>
      </c>
      <c r="Q352" s="796">
        <v>693</v>
      </c>
      <c r="R352" s="215">
        <v>866.25</v>
      </c>
      <c r="S352" s="215">
        <v>866.25</v>
      </c>
      <c r="T352" s="215">
        <v>866.25</v>
      </c>
      <c r="U352" s="215">
        <v>866.25</v>
      </c>
      <c r="V352" s="215">
        <v>866.25</v>
      </c>
      <c r="W352" s="215">
        <v>866.25</v>
      </c>
      <c r="X352" s="215">
        <v>866.25</v>
      </c>
      <c r="Y352" s="215">
        <v>866.25</v>
      </c>
      <c r="Z352" s="215">
        <v>1386</v>
      </c>
      <c r="AA352" s="215">
        <v>1386</v>
      </c>
      <c r="AB352" s="215">
        <v>1386</v>
      </c>
      <c r="AC352" s="215">
        <v>1386</v>
      </c>
      <c r="AD352" s="215">
        <v>1386</v>
      </c>
      <c r="AE352" s="215">
        <v>866.25</v>
      </c>
      <c r="AF352" s="215">
        <v>866.25</v>
      </c>
      <c r="AG352" s="215">
        <v>866.25</v>
      </c>
      <c r="AH352" s="215">
        <v>866.25</v>
      </c>
      <c r="AI352" s="215">
        <v>866.25</v>
      </c>
      <c r="AJ352" s="215">
        <v>866.25</v>
      </c>
      <c r="AK352" s="215">
        <v>866.25</v>
      </c>
      <c r="AL352" s="215">
        <v>866.25</v>
      </c>
      <c r="AM352" s="215">
        <v>693</v>
      </c>
      <c r="AN352" s="215">
        <v>693</v>
      </c>
      <c r="AO352" s="215">
        <v>693</v>
      </c>
      <c r="AP352" s="215">
        <v>693</v>
      </c>
      <c r="AQ352" s="215">
        <v>693</v>
      </c>
      <c r="AR352" s="215">
        <v>866.25</v>
      </c>
      <c r="AS352" s="215">
        <v>866.25</v>
      </c>
      <c r="AT352" s="215">
        <v>866.25</v>
      </c>
      <c r="AU352" s="215">
        <v>866.25</v>
      </c>
      <c r="AV352" s="215">
        <v>866.25</v>
      </c>
      <c r="AW352" s="215">
        <v>866.25</v>
      </c>
      <c r="AX352" s="215">
        <v>866.25</v>
      </c>
      <c r="AY352" s="215">
        <v>866.25</v>
      </c>
      <c r="AZ352" s="215">
        <v>1386</v>
      </c>
      <c r="BA352" s="215">
        <v>1386</v>
      </c>
      <c r="BB352" s="215">
        <v>1386</v>
      </c>
      <c r="BC352" s="215">
        <v>1386</v>
      </c>
      <c r="BD352" s="215">
        <v>1386</v>
      </c>
      <c r="BE352" s="271"/>
      <c r="BF352" s="163">
        <f t="shared" ref="BF352:BF363" si="536">SUM(E352:H352)</f>
        <v>3465</v>
      </c>
      <c r="BG352" s="77">
        <f t="shared" ref="BG352:BG357" si="537">SUM(I352:L352)</f>
        <v>3465</v>
      </c>
      <c r="BH352" s="77">
        <f t="shared" ref="BH352:BH363" si="538">SUM(M352:Q352)</f>
        <v>3465</v>
      </c>
      <c r="BI352" s="77">
        <f t="shared" ref="BI352:BI363" si="539">SUM(R352:U352)</f>
        <v>3465</v>
      </c>
      <c r="BJ352" s="77">
        <f t="shared" ref="BJ352:BJ363" si="540">SUM(V352:Y352)</f>
        <v>3465</v>
      </c>
      <c r="BK352" s="77">
        <f t="shared" ref="BK352:BK363" si="541">SUM(Z352:AD352)</f>
        <v>6930</v>
      </c>
      <c r="BL352" s="77">
        <f t="shared" ref="BL352:BL363" si="542">SUM(AE352:AH352)</f>
        <v>3465</v>
      </c>
      <c r="BM352" s="77">
        <f t="shared" ref="BM352:BM363" si="543">SUM(AI352:AL352)</f>
        <v>3465</v>
      </c>
      <c r="BN352" s="77">
        <f t="shared" ref="BN352:BN363" si="544">SUM(AM352:AQ352)</f>
        <v>3465</v>
      </c>
      <c r="BO352" s="77">
        <f t="shared" ref="BO352:BO363" si="545">SUM(AR352:AU352)</f>
        <v>3465</v>
      </c>
      <c r="BP352" s="77">
        <f t="shared" ref="BP352:BP363" si="546">SUM(AV352:AY352)</f>
        <v>3465</v>
      </c>
      <c r="BQ352" s="77">
        <f t="shared" ref="BQ352:BQ363" si="547">SUM(AZ352:BD352)</f>
        <v>6930</v>
      </c>
      <c r="BR352" s="157">
        <f t="shared" ref="BR352:BR363" si="548">SUM(BF352:BQ352)</f>
        <v>48510</v>
      </c>
      <c r="BS352" s="77">
        <f t="shared" ref="BS352:BS363" si="549">SUM(BF352:BH352)</f>
        <v>10395</v>
      </c>
      <c r="BT352" s="77">
        <f t="shared" ref="BT352:BT363" si="550">SUM(BI352:BK352)</f>
        <v>13860</v>
      </c>
      <c r="BU352" s="77">
        <f t="shared" ref="BU352:BU363" si="551">SUM(BL352:BN352)</f>
        <v>10395</v>
      </c>
      <c r="BV352" s="77">
        <f t="shared" ref="BV352:BV363" si="552">SUM(BO352:BQ352)</f>
        <v>13860</v>
      </c>
      <c r="BW352" s="77">
        <f t="shared" ref="BW352:BW363" si="553">SUM(BF352:BK352)</f>
        <v>24255</v>
      </c>
      <c r="BX352" s="77">
        <f t="shared" ref="BX352:BX363" si="554">SUM(BL352:BQ352)</f>
        <v>24255</v>
      </c>
      <c r="BY352" s="77">
        <f>IF(Info!$O$3="Q1",$BS352,IF(Info!$O$3="Q2",$BS352+$BT352,IF(Info!$O$3="Q3",$BS352+$BT352+$BU352,$BR352)))</f>
        <v>10395</v>
      </c>
      <c r="BZ352" s="77">
        <f>IF(Info!$O$3="Q1",$BS352,IF(Info!$O$3="Q2",$BT352,IF(Info!$O$3="Q3",$BU352,$BV352)))</f>
        <v>10395</v>
      </c>
      <c r="CA352" s="49"/>
    </row>
    <row r="353" spans="1:79" ht="13.95" customHeight="1" x14ac:dyDescent="0.3">
      <c r="A353" s="269"/>
      <c r="B353" s="78" t="s">
        <v>89</v>
      </c>
      <c r="C353" s="275"/>
      <c r="D353" s="161">
        <f t="shared" si="535"/>
        <v>0</v>
      </c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796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71"/>
      <c r="BF353" s="163">
        <f t="shared" si="536"/>
        <v>0</v>
      </c>
      <c r="BG353" s="77">
        <f t="shared" si="537"/>
        <v>0</v>
      </c>
      <c r="BH353" s="77">
        <f t="shared" si="538"/>
        <v>0</v>
      </c>
      <c r="BI353" s="77">
        <f t="shared" si="539"/>
        <v>0</v>
      </c>
      <c r="BJ353" s="77">
        <f t="shared" si="540"/>
        <v>0</v>
      </c>
      <c r="BK353" s="77">
        <f t="shared" si="541"/>
        <v>0</v>
      </c>
      <c r="BL353" s="77">
        <f t="shared" si="542"/>
        <v>0</v>
      </c>
      <c r="BM353" s="77">
        <f t="shared" si="543"/>
        <v>0</v>
      </c>
      <c r="BN353" s="77">
        <f t="shared" si="544"/>
        <v>0</v>
      </c>
      <c r="BO353" s="77">
        <f t="shared" si="545"/>
        <v>0</v>
      </c>
      <c r="BP353" s="77">
        <f t="shared" si="546"/>
        <v>0</v>
      </c>
      <c r="BQ353" s="77">
        <f t="shared" si="547"/>
        <v>0</v>
      </c>
      <c r="BR353" s="157">
        <f t="shared" si="548"/>
        <v>0</v>
      </c>
      <c r="BS353" s="77">
        <f t="shared" si="549"/>
        <v>0</v>
      </c>
      <c r="BT353" s="77">
        <f t="shared" si="550"/>
        <v>0</v>
      </c>
      <c r="BU353" s="77">
        <f t="shared" si="551"/>
        <v>0</v>
      </c>
      <c r="BV353" s="77">
        <f t="shared" si="552"/>
        <v>0</v>
      </c>
      <c r="BW353" s="77">
        <f t="shared" si="553"/>
        <v>0</v>
      </c>
      <c r="BX353" s="77">
        <f t="shared" si="554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ht="13.95" customHeight="1" x14ac:dyDescent="0.3">
      <c r="A354" s="269"/>
      <c r="B354" s="78" t="s">
        <v>91</v>
      </c>
      <c r="C354" s="275"/>
      <c r="D354" s="161">
        <f t="shared" si="535"/>
        <v>65590</v>
      </c>
      <c r="E354" s="215">
        <v>1171.25</v>
      </c>
      <c r="F354" s="215">
        <v>1171.25</v>
      </c>
      <c r="G354" s="215">
        <v>1171.25</v>
      </c>
      <c r="H354" s="215">
        <v>1171.25</v>
      </c>
      <c r="I354" s="215">
        <v>1171.25</v>
      </c>
      <c r="J354" s="215">
        <v>1171.25</v>
      </c>
      <c r="K354" s="215">
        <v>1171.25</v>
      </c>
      <c r="L354" s="215">
        <v>1171.25</v>
      </c>
      <c r="M354" s="215">
        <v>937</v>
      </c>
      <c r="N354" s="215">
        <v>937</v>
      </c>
      <c r="O354" s="215">
        <v>937</v>
      </c>
      <c r="P354" s="215">
        <v>937</v>
      </c>
      <c r="Q354" s="796">
        <v>937</v>
      </c>
      <c r="R354" s="215">
        <v>1171.25</v>
      </c>
      <c r="S354" s="215">
        <v>1171.25</v>
      </c>
      <c r="T354" s="215">
        <v>1171.25</v>
      </c>
      <c r="U354" s="215">
        <v>1171.25</v>
      </c>
      <c r="V354" s="215">
        <v>1171.25</v>
      </c>
      <c r="W354" s="215">
        <v>1171.25</v>
      </c>
      <c r="X354" s="215">
        <v>1171.25</v>
      </c>
      <c r="Y354" s="215">
        <v>1171.25</v>
      </c>
      <c r="Z354" s="215">
        <v>1874</v>
      </c>
      <c r="AA354" s="215">
        <v>1874</v>
      </c>
      <c r="AB354" s="215">
        <v>1874</v>
      </c>
      <c r="AC354" s="215">
        <v>1874</v>
      </c>
      <c r="AD354" s="215">
        <v>1874</v>
      </c>
      <c r="AE354" s="215">
        <v>1171.25</v>
      </c>
      <c r="AF354" s="215">
        <v>1171.25</v>
      </c>
      <c r="AG354" s="215">
        <v>1171.25</v>
      </c>
      <c r="AH354" s="215">
        <v>1171.25</v>
      </c>
      <c r="AI354" s="215">
        <v>1171.25</v>
      </c>
      <c r="AJ354" s="215">
        <v>1171.25</v>
      </c>
      <c r="AK354" s="215">
        <v>1171.25</v>
      </c>
      <c r="AL354" s="215">
        <v>1171.25</v>
      </c>
      <c r="AM354" s="215">
        <v>937</v>
      </c>
      <c r="AN354" s="215">
        <v>937</v>
      </c>
      <c r="AO354" s="215">
        <v>937</v>
      </c>
      <c r="AP354" s="215">
        <v>937</v>
      </c>
      <c r="AQ354" s="215">
        <v>937</v>
      </c>
      <c r="AR354" s="215">
        <v>1171.25</v>
      </c>
      <c r="AS354" s="215">
        <v>1171.25</v>
      </c>
      <c r="AT354" s="215">
        <v>1171.25</v>
      </c>
      <c r="AU354" s="215">
        <v>1171.25</v>
      </c>
      <c r="AV354" s="215">
        <v>1171.25</v>
      </c>
      <c r="AW354" s="215">
        <v>1171.25</v>
      </c>
      <c r="AX354" s="215">
        <v>1171.25</v>
      </c>
      <c r="AY354" s="215">
        <v>1171.25</v>
      </c>
      <c r="AZ354" s="215">
        <v>1874</v>
      </c>
      <c r="BA354" s="215">
        <v>1874</v>
      </c>
      <c r="BB354" s="215">
        <v>1874</v>
      </c>
      <c r="BC354" s="215">
        <v>1874</v>
      </c>
      <c r="BD354" s="215">
        <v>1874</v>
      </c>
      <c r="BE354" s="271"/>
      <c r="BF354" s="163">
        <f t="shared" si="536"/>
        <v>4685</v>
      </c>
      <c r="BG354" s="77">
        <f t="shared" si="537"/>
        <v>4685</v>
      </c>
      <c r="BH354" s="77">
        <f t="shared" si="538"/>
        <v>4685</v>
      </c>
      <c r="BI354" s="77">
        <f t="shared" si="539"/>
        <v>4685</v>
      </c>
      <c r="BJ354" s="77">
        <f t="shared" si="540"/>
        <v>4685</v>
      </c>
      <c r="BK354" s="77">
        <f t="shared" si="541"/>
        <v>9370</v>
      </c>
      <c r="BL354" s="77">
        <f t="shared" si="542"/>
        <v>4685</v>
      </c>
      <c r="BM354" s="77">
        <f t="shared" si="543"/>
        <v>4685</v>
      </c>
      <c r="BN354" s="77">
        <f t="shared" si="544"/>
        <v>4685</v>
      </c>
      <c r="BO354" s="77">
        <f t="shared" si="545"/>
        <v>4685</v>
      </c>
      <c r="BP354" s="77">
        <f t="shared" si="546"/>
        <v>4685</v>
      </c>
      <c r="BQ354" s="77">
        <f t="shared" si="547"/>
        <v>9370</v>
      </c>
      <c r="BR354" s="157">
        <f t="shared" si="548"/>
        <v>65590</v>
      </c>
      <c r="BS354" s="77">
        <f t="shared" si="549"/>
        <v>14055</v>
      </c>
      <c r="BT354" s="77">
        <f t="shared" si="550"/>
        <v>18740</v>
      </c>
      <c r="BU354" s="77">
        <f t="shared" si="551"/>
        <v>14055</v>
      </c>
      <c r="BV354" s="77">
        <f t="shared" si="552"/>
        <v>18740</v>
      </c>
      <c r="BW354" s="77">
        <f t="shared" si="553"/>
        <v>32795</v>
      </c>
      <c r="BX354" s="77">
        <f t="shared" si="554"/>
        <v>32795</v>
      </c>
      <c r="BY354" s="77">
        <f>IF(Info!$O$3="Q1",$BS354,IF(Info!$O$3="Q2",$BS354+$BT354,IF(Info!$O$3="Q3",$BS354+$BT354+$BU354,$BR354)))</f>
        <v>14055</v>
      </c>
      <c r="BZ354" s="77">
        <f>IF(Info!$O$3="Q1",$BS354,IF(Info!$O$3="Q2",$BT354,IF(Info!$O$3="Q3",$BU354,$BV354)))</f>
        <v>14055</v>
      </c>
      <c r="CA354" s="49"/>
    </row>
    <row r="355" spans="1:79" ht="13.95" customHeight="1" x14ac:dyDescent="0.3">
      <c r="A355" s="269"/>
      <c r="B355" s="78" t="s">
        <v>93</v>
      </c>
      <c r="C355" s="275"/>
      <c r="D355" s="161">
        <f t="shared" si="535"/>
        <v>0</v>
      </c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796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71"/>
      <c r="BF355" s="163">
        <f t="shared" si="536"/>
        <v>0</v>
      </c>
      <c r="BG355" s="77">
        <f t="shared" si="537"/>
        <v>0</v>
      </c>
      <c r="BH355" s="77">
        <f t="shared" si="538"/>
        <v>0</v>
      </c>
      <c r="BI355" s="77">
        <f t="shared" si="539"/>
        <v>0</v>
      </c>
      <c r="BJ355" s="77">
        <f t="shared" si="540"/>
        <v>0</v>
      </c>
      <c r="BK355" s="77">
        <f t="shared" si="541"/>
        <v>0</v>
      </c>
      <c r="BL355" s="77">
        <f t="shared" si="542"/>
        <v>0</v>
      </c>
      <c r="BM355" s="77">
        <f t="shared" si="543"/>
        <v>0</v>
      </c>
      <c r="BN355" s="77">
        <f t="shared" si="544"/>
        <v>0</v>
      </c>
      <c r="BO355" s="77">
        <f t="shared" si="545"/>
        <v>0</v>
      </c>
      <c r="BP355" s="77">
        <f t="shared" si="546"/>
        <v>0</v>
      </c>
      <c r="BQ355" s="77">
        <f t="shared" si="547"/>
        <v>0</v>
      </c>
      <c r="BR355" s="157">
        <f t="shared" si="548"/>
        <v>0</v>
      </c>
      <c r="BS355" s="77">
        <f t="shared" si="549"/>
        <v>0</v>
      </c>
      <c r="BT355" s="77">
        <f t="shared" si="550"/>
        <v>0</v>
      </c>
      <c r="BU355" s="77">
        <f t="shared" si="551"/>
        <v>0</v>
      </c>
      <c r="BV355" s="77">
        <f t="shared" si="552"/>
        <v>0</v>
      </c>
      <c r="BW355" s="77">
        <f t="shared" si="553"/>
        <v>0</v>
      </c>
      <c r="BX355" s="77">
        <f t="shared" si="554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ht="13.95" customHeight="1" x14ac:dyDescent="0.3">
      <c r="A356" s="269"/>
      <c r="B356" s="78" t="s">
        <v>95</v>
      </c>
      <c r="C356" s="275"/>
      <c r="D356" s="161">
        <f t="shared" si="535"/>
        <v>0</v>
      </c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796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71"/>
      <c r="BF356" s="163">
        <f t="shared" si="536"/>
        <v>0</v>
      </c>
      <c r="BG356" s="77">
        <f t="shared" si="537"/>
        <v>0</v>
      </c>
      <c r="BH356" s="77">
        <f t="shared" si="538"/>
        <v>0</v>
      </c>
      <c r="BI356" s="77">
        <f t="shared" si="539"/>
        <v>0</v>
      </c>
      <c r="BJ356" s="77">
        <f t="shared" si="540"/>
        <v>0</v>
      </c>
      <c r="BK356" s="77">
        <f t="shared" si="541"/>
        <v>0</v>
      </c>
      <c r="BL356" s="77">
        <f t="shared" si="542"/>
        <v>0</v>
      </c>
      <c r="BM356" s="77">
        <f t="shared" si="543"/>
        <v>0</v>
      </c>
      <c r="BN356" s="77">
        <f t="shared" si="544"/>
        <v>0</v>
      </c>
      <c r="BO356" s="77">
        <f t="shared" si="545"/>
        <v>0</v>
      </c>
      <c r="BP356" s="77">
        <f t="shared" si="546"/>
        <v>0</v>
      </c>
      <c r="BQ356" s="77">
        <f t="shared" si="547"/>
        <v>0</v>
      </c>
      <c r="BR356" s="157">
        <f t="shared" si="548"/>
        <v>0</v>
      </c>
      <c r="BS356" s="77">
        <f t="shared" si="549"/>
        <v>0</v>
      </c>
      <c r="BT356" s="77">
        <f t="shared" si="550"/>
        <v>0</v>
      </c>
      <c r="BU356" s="77">
        <f t="shared" si="551"/>
        <v>0</v>
      </c>
      <c r="BV356" s="77">
        <f t="shared" si="552"/>
        <v>0</v>
      </c>
      <c r="BW356" s="77">
        <f t="shared" si="553"/>
        <v>0</v>
      </c>
      <c r="BX356" s="77">
        <f t="shared" si="554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ht="13.95" customHeight="1" x14ac:dyDescent="0.3">
      <c r="A357" s="269"/>
      <c r="B357" s="78" t="s">
        <v>97</v>
      </c>
      <c r="C357" s="275"/>
      <c r="D357" s="161">
        <f t="shared" si="535"/>
        <v>0</v>
      </c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796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5"/>
      <c r="AG357" s="215"/>
      <c r="AH357" s="215"/>
      <c r="AI357" s="215"/>
      <c r="AJ357" s="215"/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71"/>
      <c r="BF357" s="163">
        <f t="shared" si="536"/>
        <v>0</v>
      </c>
      <c r="BG357" s="77">
        <f t="shared" si="537"/>
        <v>0</v>
      </c>
      <c r="BH357" s="77">
        <f t="shared" si="538"/>
        <v>0</v>
      </c>
      <c r="BI357" s="77">
        <f t="shared" si="539"/>
        <v>0</v>
      </c>
      <c r="BJ357" s="77">
        <f t="shared" si="540"/>
        <v>0</v>
      </c>
      <c r="BK357" s="77">
        <f t="shared" si="541"/>
        <v>0</v>
      </c>
      <c r="BL357" s="77">
        <f t="shared" si="542"/>
        <v>0</v>
      </c>
      <c r="BM357" s="77">
        <f t="shared" si="543"/>
        <v>0</v>
      </c>
      <c r="BN357" s="77">
        <f t="shared" si="544"/>
        <v>0</v>
      </c>
      <c r="BO357" s="77">
        <f t="shared" si="545"/>
        <v>0</v>
      </c>
      <c r="BP357" s="77">
        <f t="shared" si="546"/>
        <v>0</v>
      </c>
      <c r="BQ357" s="77">
        <f t="shared" si="547"/>
        <v>0</v>
      </c>
      <c r="BR357" s="157">
        <f t="shared" si="548"/>
        <v>0</v>
      </c>
      <c r="BS357" s="77">
        <f t="shared" si="549"/>
        <v>0</v>
      </c>
      <c r="BT357" s="77">
        <f t="shared" si="550"/>
        <v>0</v>
      </c>
      <c r="BU357" s="77">
        <f t="shared" si="551"/>
        <v>0</v>
      </c>
      <c r="BV357" s="77">
        <f t="shared" si="552"/>
        <v>0</v>
      </c>
      <c r="BW357" s="77">
        <f t="shared" si="553"/>
        <v>0</v>
      </c>
      <c r="BX357" s="77">
        <f t="shared" si="554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ht="13.95" customHeight="1" x14ac:dyDescent="0.3">
      <c r="A358" s="269"/>
      <c r="B358" s="78" t="s">
        <v>99</v>
      </c>
      <c r="C358" s="275"/>
      <c r="D358" s="161">
        <f t="shared" si="535"/>
        <v>0</v>
      </c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796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215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71"/>
      <c r="BF358" s="163">
        <f t="shared" si="536"/>
        <v>0</v>
      </c>
      <c r="BG358" s="77" t="e">
        <f ca="1">Paniglgasse!BG148SUM(I358:L358)</f>
        <v>#NAME?</v>
      </c>
      <c r="BH358" s="77">
        <f t="shared" si="538"/>
        <v>0</v>
      </c>
      <c r="BI358" s="77">
        <f t="shared" si="539"/>
        <v>0</v>
      </c>
      <c r="BJ358" s="77">
        <f t="shared" si="540"/>
        <v>0</v>
      </c>
      <c r="BK358" s="77">
        <f t="shared" si="541"/>
        <v>0</v>
      </c>
      <c r="BL358" s="77">
        <f t="shared" si="542"/>
        <v>0</v>
      </c>
      <c r="BM358" s="77">
        <f t="shared" si="543"/>
        <v>0</v>
      </c>
      <c r="BN358" s="77">
        <f t="shared" si="544"/>
        <v>0</v>
      </c>
      <c r="BO358" s="77">
        <f t="shared" si="545"/>
        <v>0</v>
      </c>
      <c r="BP358" s="77">
        <f t="shared" si="546"/>
        <v>0</v>
      </c>
      <c r="BQ358" s="77">
        <f t="shared" si="547"/>
        <v>0</v>
      </c>
      <c r="BR358" s="157" t="e">
        <f t="shared" ca="1" si="548"/>
        <v>#NAME?</v>
      </c>
      <c r="BS358" s="77" t="e">
        <f t="shared" ca="1" si="549"/>
        <v>#NAME?</v>
      </c>
      <c r="BT358" s="77">
        <f t="shared" si="550"/>
        <v>0</v>
      </c>
      <c r="BU358" s="77">
        <f t="shared" si="551"/>
        <v>0</v>
      </c>
      <c r="BV358" s="77">
        <f t="shared" si="552"/>
        <v>0</v>
      </c>
      <c r="BW358" s="77" t="e">
        <f t="shared" ca="1" si="553"/>
        <v>#NAME?</v>
      </c>
      <c r="BX358" s="77">
        <f t="shared" si="554"/>
        <v>0</v>
      </c>
      <c r="BY358" s="77" t="e">
        <f ca="1">IF(Info!$O$3="Q1",$BS358,IF(Info!$O$3="Q2",$BS358+$BT358,IF(Info!$O$3="Q3",$BS358+$BT358+$BU358,$BR358)))</f>
        <v>#NAME?</v>
      </c>
      <c r="BZ358" s="77" t="e">
        <f ca="1">IF(Info!$O$3="Q1",$BS358,IF(Info!$O$3="Q2",$BT358,IF(Info!$O$3="Q3",$BU358,$BV358)))</f>
        <v>#NAME?</v>
      </c>
      <c r="CA358" s="49"/>
    </row>
    <row r="359" spans="1:79" ht="13.95" customHeight="1" x14ac:dyDescent="0.3">
      <c r="A359" s="269"/>
      <c r="B359" s="78" t="s">
        <v>375</v>
      </c>
      <c r="C359" s="275"/>
      <c r="D359" s="161">
        <f t="shared" si="535"/>
        <v>46299.24</v>
      </c>
      <c r="E359" s="215">
        <v>964.5675</v>
      </c>
      <c r="F359" s="215">
        <v>964.5675</v>
      </c>
      <c r="G359" s="215">
        <v>964.5675</v>
      </c>
      <c r="H359" s="215">
        <v>964.5675</v>
      </c>
      <c r="I359" s="215">
        <v>964.5675</v>
      </c>
      <c r="J359" s="215">
        <v>964.5675</v>
      </c>
      <c r="K359" s="215">
        <v>964.5675</v>
      </c>
      <c r="L359" s="215">
        <v>964.5675</v>
      </c>
      <c r="M359" s="215">
        <v>771.654</v>
      </c>
      <c r="N359" s="215">
        <v>771.654</v>
      </c>
      <c r="O359" s="215">
        <v>771.654</v>
      </c>
      <c r="P359" s="215">
        <v>771.654</v>
      </c>
      <c r="Q359" s="796">
        <v>771.654</v>
      </c>
      <c r="R359" s="215">
        <v>964.5675</v>
      </c>
      <c r="S359" s="215">
        <v>964.5675</v>
      </c>
      <c r="T359" s="215">
        <v>964.5675</v>
      </c>
      <c r="U359" s="215">
        <v>964.5675</v>
      </c>
      <c r="V359" s="215">
        <v>964.5675</v>
      </c>
      <c r="W359" s="215">
        <v>964.5675</v>
      </c>
      <c r="X359" s="215">
        <v>964.5675</v>
      </c>
      <c r="Y359" s="215">
        <v>964.5675</v>
      </c>
      <c r="Z359" s="215">
        <v>771.654</v>
      </c>
      <c r="AA359" s="215">
        <v>771.654</v>
      </c>
      <c r="AB359" s="215">
        <v>771.654</v>
      </c>
      <c r="AC359" s="215">
        <v>771.654</v>
      </c>
      <c r="AD359" s="215">
        <v>771.654</v>
      </c>
      <c r="AE359" s="215">
        <v>964.5675</v>
      </c>
      <c r="AF359" s="215">
        <v>964.5675</v>
      </c>
      <c r="AG359" s="215">
        <v>964.5675</v>
      </c>
      <c r="AH359" s="215">
        <v>964.5675</v>
      </c>
      <c r="AI359" s="215">
        <v>964.5675</v>
      </c>
      <c r="AJ359" s="215">
        <v>964.5675</v>
      </c>
      <c r="AK359" s="215">
        <v>964.5675</v>
      </c>
      <c r="AL359" s="215">
        <v>964.5675</v>
      </c>
      <c r="AM359" s="215">
        <v>771.654</v>
      </c>
      <c r="AN359" s="215">
        <v>771.654</v>
      </c>
      <c r="AO359" s="215">
        <v>771.654</v>
      </c>
      <c r="AP359" s="215">
        <v>771.654</v>
      </c>
      <c r="AQ359" s="215">
        <v>771.654</v>
      </c>
      <c r="AR359" s="215">
        <v>964.5675</v>
      </c>
      <c r="AS359" s="215">
        <v>964.5675</v>
      </c>
      <c r="AT359" s="215">
        <v>964.5675</v>
      </c>
      <c r="AU359" s="215">
        <v>964.5675</v>
      </c>
      <c r="AV359" s="215">
        <v>964.5675</v>
      </c>
      <c r="AW359" s="215">
        <v>964.5675</v>
      </c>
      <c r="AX359" s="215">
        <v>964.5675</v>
      </c>
      <c r="AY359" s="215">
        <v>964.5675</v>
      </c>
      <c r="AZ359" s="215">
        <v>771.654</v>
      </c>
      <c r="BA359" s="215">
        <v>771.654</v>
      </c>
      <c r="BB359" s="215">
        <v>771.654</v>
      </c>
      <c r="BC359" s="215">
        <v>771.654</v>
      </c>
      <c r="BD359" s="215">
        <v>771.654</v>
      </c>
      <c r="BE359" s="271"/>
      <c r="BF359" s="163">
        <f t="shared" si="536"/>
        <v>3858.27</v>
      </c>
      <c r="BG359" s="77">
        <f>SUM(I359:L359)</f>
        <v>3858.27</v>
      </c>
      <c r="BH359" s="77">
        <f t="shared" si="538"/>
        <v>3858.27</v>
      </c>
      <c r="BI359" s="77">
        <f t="shared" si="539"/>
        <v>3858.27</v>
      </c>
      <c r="BJ359" s="77">
        <f t="shared" si="540"/>
        <v>3858.27</v>
      </c>
      <c r="BK359" s="77">
        <f t="shared" si="541"/>
        <v>3858.27</v>
      </c>
      <c r="BL359" s="77">
        <f t="shared" si="542"/>
        <v>3858.27</v>
      </c>
      <c r="BM359" s="77">
        <f t="shared" si="543"/>
        <v>3858.27</v>
      </c>
      <c r="BN359" s="77">
        <f t="shared" si="544"/>
        <v>3858.27</v>
      </c>
      <c r="BO359" s="77">
        <f t="shared" si="545"/>
        <v>3858.27</v>
      </c>
      <c r="BP359" s="77">
        <f t="shared" si="546"/>
        <v>3858.27</v>
      </c>
      <c r="BQ359" s="77">
        <f t="shared" si="547"/>
        <v>3858.27</v>
      </c>
      <c r="BR359" s="157">
        <f t="shared" si="548"/>
        <v>46299.239999999991</v>
      </c>
      <c r="BS359" s="77">
        <f t="shared" si="549"/>
        <v>11574.81</v>
      </c>
      <c r="BT359" s="77">
        <f t="shared" si="550"/>
        <v>11574.81</v>
      </c>
      <c r="BU359" s="77">
        <f t="shared" si="551"/>
        <v>11574.81</v>
      </c>
      <c r="BV359" s="77">
        <f t="shared" si="552"/>
        <v>11574.81</v>
      </c>
      <c r="BW359" s="77">
        <f t="shared" si="553"/>
        <v>23149.62</v>
      </c>
      <c r="BX359" s="77">
        <f t="shared" si="554"/>
        <v>23149.62</v>
      </c>
      <c r="BY359" s="77">
        <f>IF(Info!$O$3="Q1",$BS359,IF(Info!$O$3="Q2",$BS359+$BT359,IF(Info!$O$3="Q3",$BS359+$BT359+$BU359,$BR359)))</f>
        <v>11574.81</v>
      </c>
      <c r="BZ359" s="77">
        <f>IF(Info!$O$3="Q1",$BS359,IF(Info!$O$3="Q2",$BT359,IF(Info!$O$3="Q3",$BU359,$BV359)))</f>
        <v>11574.81</v>
      </c>
      <c r="CA359" s="49"/>
    </row>
    <row r="360" spans="1:79" ht="13.95" customHeight="1" x14ac:dyDescent="0.3">
      <c r="A360" s="269"/>
      <c r="B360" s="78" t="s">
        <v>103</v>
      </c>
      <c r="C360" s="275"/>
      <c r="D360" s="161">
        <f t="shared" si="535"/>
        <v>0</v>
      </c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796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71"/>
      <c r="BF360" s="163">
        <f t="shared" si="536"/>
        <v>0</v>
      </c>
      <c r="BG360" s="77">
        <f>SUM(I360:L360)</f>
        <v>0</v>
      </c>
      <c r="BH360" s="77">
        <f t="shared" si="538"/>
        <v>0</v>
      </c>
      <c r="BI360" s="77">
        <f t="shared" si="539"/>
        <v>0</v>
      </c>
      <c r="BJ360" s="77">
        <f t="shared" si="540"/>
        <v>0</v>
      </c>
      <c r="BK360" s="77">
        <f t="shared" si="541"/>
        <v>0</v>
      </c>
      <c r="BL360" s="77">
        <f t="shared" si="542"/>
        <v>0</v>
      </c>
      <c r="BM360" s="77">
        <f t="shared" si="543"/>
        <v>0</v>
      </c>
      <c r="BN360" s="77">
        <f t="shared" si="544"/>
        <v>0</v>
      </c>
      <c r="BO360" s="77">
        <f t="shared" si="545"/>
        <v>0</v>
      </c>
      <c r="BP360" s="77">
        <f t="shared" si="546"/>
        <v>0</v>
      </c>
      <c r="BQ360" s="77">
        <f t="shared" si="547"/>
        <v>0</v>
      </c>
      <c r="BR360" s="157">
        <f t="shared" si="548"/>
        <v>0</v>
      </c>
      <c r="BS360" s="77">
        <f t="shared" si="549"/>
        <v>0</v>
      </c>
      <c r="BT360" s="77">
        <f t="shared" si="550"/>
        <v>0</v>
      </c>
      <c r="BU360" s="77">
        <f t="shared" si="551"/>
        <v>0</v>
      </c>
      <c r="BV360" s="77">
        <f t="shared" si="552"/>
        <v>0</v>
      </c>
      <c r="BW360" s="77">
        <f t="shared" si="553"/>
        <v>0</v>
      </c>
      <c r="BX360" s="77">
        <f t="shared" si="554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ht="13.95" customHeight="1" x14ac:dyDescent="0.3">
      <c r="A361" s="269"/>
      <c r="B361" s="78" t="s">
        <v>105</v>
      </c>
      <c r="C361" s="275"/>
      <c r="D361" s="161">
        <f t="shared" si="535"/>
        <v>7740</v>
      </c>
      <c r="E361" s="215">
        <v>161.25</v>
      </c>
      <c r="F361" s="215">
        <v>161.25</v>
      </c>
      <c r="G361" s="215">
        <v>161.25</v>
      </c>
      <c r="H361" s="215">
        <v>161.25</v>
      </c>
      <c r="I361" s="215">
        <v>161.25</v>
      </c>
      <c r="J361" s="215">
        <v>161.25</v>
      </c>
      <c r="K361" s="215">
        <v>161.25</v>
      </c>
      <c r="L361" s="215">
        <v>161.25</v>
      </c>
      <c r="M361" s="215">
        <v>129</v>
      </c>
      <c r="N361" s="215">
        <v>129</v>
      </c>
      <c r="O361" s="215">
        <v>129</v>
      </c>
      <c r="P361" s="215">
        <v>129</v>
      </c>
      <c r="Q361" s="796">
        <v>129</v>
      </c>
      <c r="R361" s="215">
        <v>161.25</v>
      </c>
      <c r="S361" s="215">
        <v>161.25</v>
      </c>
      <c r="T361" s="215">
        <v>161.25</v>
      </c>
      <c r="U361" s="215">
        <v>161.25</v>
      </c>
      <c r="V361" s="215">
        <v>161.25</v>
      </c>
      <c r="W361" s="215">
        <v>161.25</v>
      </c>
      <c r="X361" s="215">
        <v>161.25</v>
      </c>
      <c r="Y361" s="215">
        <v>161.25</v>
      </c>
      <c r="Z361" s="215">
        <v>129</v>
      </c>
      <c r="AA361" s="215">
        <v>129</v>
      </c>
      <c r="AB361" s="215">
        <v>129</v>
      </c>
      <c r="AC361" s="215">
        <v>129</v>
      </c>
      <c r="AD361" s="215">
        <v>129</v>
      </c>
      <c r="AE361" s="215">
        <v>161.25</v>
      </c>
      <c r="AF361" s="215">
        <v>161.25</v>
      </c>
      <c r="AG361" s="215">
        <v>161.25</v>
      </c>
      <c r="AH361" s="215">
        <v>161.25</v>
      </c>
      <c r="AI361" s="215">
        <v>161.25</v>
      </c>
      <c r="AJ361" s="215">
        <v>161.25</v>
      </c>
      <c r="AK361" s="215">
        <v>161.25</v>
      </c>
      <c r="AL361" s="215">
        <v>161.25</v>
      </c>
      <c r="AM361" s="215">
        <v>129</v>
      </c>
      <c r="AN361" s="215">
        <v>129</v>
      </c>
      <c r="AO361" s="215">
        <v>129</v>
      </c>
      <c r="AP361" s="215">
        <v>129</v>
      </c>
      <c r="AQ361" s="215">
        <v>129</v>
      </c>
      <c r="AR361" s="215">
        <v>161.25</v>
      </c>
      <c r="AS361" s="215">
        <v>161.25</v>
      </c>
      <c r="AT361" s="215">
        <v>161.25</v>
      </c>
      <c r="AU361" s="215">
        <v>161.25</v>
      </c>
      <c r="AV361" s="215">
        <v>161.25</v>
      </c>
      <c r="AW361" s="215">
        <v>161.25</v>
      </c>
      <c r="AX361" s="215">
        <v>161.25</v>
      </c>
      <c r="AY361" s="215">
        <v>161.25</v>
      </c>
      <c r="AZ361" s="215">
        <v>129</v>
      </c>
      <c r="BA361" s="215">
        <v>129</v>
      </c>
      <c r="BB361" s="215">
        <v>129</v>
      </c>
      <c r="BC361" s="215">
        <v>129</v>
      </c>
      <c r="BD361" s="215">
        <v>129</v>
      </c>
      <c r="BE361" s="271"/>
      <c r="BF361" s="163">
        <f t="shared" si="536"/>
        <v>645</v>
      </c>
      <c r="BG361" s="77">
        <f>SUM(I361:L361)</f>
        <v>645</v>
      </c>
      <c r="BH361" s="77">
        <f t="shared" si="538"/>
        <v>645</v>
      </c>
      <c r="BI361" s="77">
        <f t="shared" si="539"/>
        <v>645</v>
      </c>
      <c r="BJ361" s="77">
        <f t="shared" si="540"/>
        <v>645</v>
      </c>
      <c r="BK361" s="77">
        <f t="shared" si="541"/>
        <v>645</v>
      </c>
      <c r="BL361" s="77">
        <f t="shared" si="542"/>
        <v>645</v>
      </c>
      <c r="BM361" s="77">
        <f t="shared" si="543"/>
        <v>645</v>
      </c>
      <c r="BN361" s="77">
        <f t="shared" si="544"/>
        <v>645</v>
      </c>
      <c r="BO361" s="77">
        <f t="shared" si="545"/>
        <v>645</v>
      </c>
      <c r="BP361" s="77">
        <f t="shared" si="546"/>
        <v>645</v>
      </c>
      <c r="BQ361" s="77">
        <f t="shared" si="547"/>
        <v>645</v>
      </c>
      <c r="BR361" s="157">
        <f t="shared" si="548"/>
        <v>7740</v>
      </c>
      <c r="BS361" s="77">
        <f t="shared" si="549"/>
        <v>1935</v>
      </c>
      <c r="BT361" s="77">
        <f t="shared" si="550"/>
        <v>1935</v>
      </c>
      <c r="BU361" s="77">
        <f t="shared" si="551"/>
        <v>1935</v>
      </c>
      <c r="BV361" s="77">
        <f t="shared" si="552"/>
        <v>1935</v>
      </c>
      <c r="BW361" s="77">
        <f t="shared" si="553"/>
        <v>3870</v>
      </c>
      <c r="BX361" s="77">
        <f t="shared" si="554"/>
        <v>3870</v>
      </c>
      <c r="BY361" s="77">
        <f>IF(Info!$O$3="Q1",$BS361,IF(Info!$O$3="Q2",$BS361+$BT361,IF(Info!$O$3="Q3",$BS361+$BT361+$BU361,$BR361)))</f>
        <v>1935</v>
      </c>
      <c r="BZ361" s="77">
        <f>IF(Info!$O$3="Q1",$BS361,IF(Info!$O$3="Q2",$BT361,IF(Info!$O$3="Q3",$BU361,$BV361)))</f>
        <v>1935</v>
      </c>
      <c r="CA361" s="49"/>
    </row>
    <row r="362" spans="1:79" ht="13.95" customHeight="1" x14ac:dyDescent="0.3">
      <c r="A362" s="282"/>
      <c r="B362" s="160" t="s">
        <v>376</v>
      </c>
      <c r="C362" s="275"/>
      <c r="D362" s="161">
        <f t="shared" si="535"/>
        <v>168139.24000000005</v>
      </c>
      <c r="E362" s="278">
        <f t="shared" ref="E362:AJ362" si="555">SUM(E352:E361)</f>
        <v>3163.3175000000001</v>
      </c>
      <c r="F362" s="278">
        <f t="shared" si="555"/>
        <v>3163.3175000000001</v>
      </c>
      <c r="G362" s="278">
        <f t="shared" si="555"/>
        <v>3163.3175000000001</v>
      </c>
      <c r="H362" s="278">
        <f t="shared" si="555"/>
        <v>3163.3175000000001</v>
      </c>
      <c r="I362" s="278">
        <f t="shared" si="555"/>
        <v>3163.3175000000001</v>
      </c>
      <c r="J362" s="278">
        <f t="shared" si="555"/>
        <v>3163.3175000000001</v>
      </c>
      <c r="K362" s="278">
        <f t="shared" si="555"/>
        <v>3163.3175000000001</v>
      </c>
      <c r="L362" s="278">
        <f t="shared" si="555"/>
        <v>3163.3175000000001</v>
      </c>
      <c r="M362" s="278">
        <f t="shared" si="555"/>
        <v>2530.654</v>
      </c>
      <c r="N362" s="278">
        <f t="shared" si="555"/>
        <v>2530.654</v>
      </c>
      <c r="O362" s="278">
        <f t="shared" si="555"/>
        <v>2530.654</v>
      </c>
      <c r="P362" s="278">
        <f t="shared" si="555"/>
        <v>2530.654</v>
      </c>
      <c r="Q362" s="797">
        <f t="shared" si="555"/>
        <v>2530.654</v>
      </c>
      <c r="R362" s="278">
        <f t="shared" si="555"/>
        <v>3163.3175000000001</v>
      </c>
      <c r="S362" s="278">
        <f t="shared" si="555"/>
        <v>3163.3175000000001</v>
      </c>
      <c r="T362" s="278">
        <f t="shared" si="555"/>
        <v>3163.3175000000001</v>
      </c>
      <c r="U362" s="278">
        <f t="shared" si="555"/>
        <v>3163.3175000000001</v>
      </c>
      <c r="V362" s="278">
        <f t="shared" si="555"/>
        <v>3163.3175000000001</v>
      </c>
      <c r="W362" s="278">
        <f t="shared" si="555"/>
        <v>3163.3175000000001</v>
      </c>
      <c r="X362" s="278">
        <f t="shared" si="555"/>
        <v>3163.3175000000001</v>
      </c>
      <c r="Y362" s="278">
        <f t="shared" si="555"/>
        <v>3163.3175000000001</v>
      </c>
      <c r="Z362" s="278">
        <f t="shared" si="555"/>
        <v>4160.6540000000005</v>
      </c>
      <c r="AA362" s="278">
        <f t="shared" si="555"/>
        <v>4160.6540000000005</v>
      </c>
      <c r="AB362" s="278">
        <f t="shared" si="555"/>
        <v>4160.6540000000005</v>
      </c>
      <c r="AC362" s="278">
        <f t="shared" si="555"/>
        <v>4160.6540000000005</v>
      </c>
      <c r="AD362" s="278">
        <f t="shared" si="555"/>
        <v>4160.6540000000005</v>
      </c>
      <c r="AE362" s="278">
        <f t="shared" si="555"/>
        <v>3163.3175000000001</v>
      </c>
      <c r="AF362" s="278">
        <f t="shared" si="555"/>
        <v>3163.3175000000001</v>
      </c>
      <c r="AG362" s="278">
        <f t="shared" si="555"/>
        <v>3163.3175000000001</v>
      </c>
      <c r="AH362" s="278">
        <f t="shared" si="555"/>
        <v>3163.3175000000001</v>
      </c>
      <c r="AI362" s="278">
        <f t="shared" si="555"/>
        <v>3163.3175000000001</v>
      </c>
      <c r="AJ362" s="278">
        <f t="shared" si="555"/>
        <v>3163.3175000000001</v>
      </c>
      <c r="AK362" s="278">
        <f t="shared" ref="AK362:BP362" si="556">SUM(AK352:AK361)</f>
        <v>3163.3175000000001</v>
      </c>
      <c r="AL362" s="278">
        <f t="shared" si="556"/>
        <v>3163.3175000000001</v>
      </c>
      <c r="AM362" s="278">
        <f t="shared" si="556"/>
        <v>2530.654</v>
      </c>
      <c r="AN362" s="278">
        <f t="shared" si="556"/>
        <v>2530.654</v>
      </c>
      <c r="AO362" s="278">
        <f t="shared" si="556"/>
        <v>2530.654</v>
      </c>
      <c r="AP362" s="278">
        <f t="shared" si="556"/>
        <v>2530.654</v>
      </c>
      <c r="AQ362" s="278">
        <f t="shared" si="556"/>
        <v>2530.654</v>
      </c>
      <c r="AR362" s="278">
        <f t="shared" si="556"/>
        <v>3163.3175000000001</v>
      </c>
      <c r="AS362" s="278">
        <f t="shared" si="556"/>
        <v>3163.3175000000001</v>
      </c>
      <c r="AT362" s="278">
        <f t="shared" si="556"/>
        <v>3163.3175000000001</v>
      </c>
      <c r="AU362" s="278">
        <f t="shared" si="556"/>
        <v>3163.3175000000001</v>
      </c>
      <c r="AV362" s="278">
        <f t="shared" si="556"/>
        <v>3163.3175000000001</v>
      </c>
      <c r="AW362" s="278">
        <f t="shared" si="556"/>
        <v>3163.3175000000001</v>
      </c>
      <c r="AX362" s="278">
        <f t="shared" si="556"/>
        <v>3163.3175000000001</v>
      </c>
      <c r="AY362" s="278">
        <f t="shared" si="556"/>
        <v>3163.3175000000001</v>
      </c>
      <c r="AZ362" s="278">
        <f t="shared" si="556"/>
        <v>4160.6540000000005</v>
      </c>
      <c r="BA362" s="278">
        <f t="shared" si="556"/>
        <v>4160.6540000000005</v>
      </c>
      <c r="BB362" s="278">
        <f t="shared" si="556"/>
        <v>4160.6540000000005</v>
      </c>
      <c r="BC362" s="278">
        <f t="shared" si="556"/>
        <v>4160.6540000000005</v>
      </c>
      <c r="BD362" s="278">
        <f t="shared" si="556"/>
        <v>4160.6540000000005</v>
      </c>
      <c r="BE362" s="271"/>
      <c r="BF362" s="162">
        <f t="shared" si="536"/>
        <v>12653.27</v>
      </c>
      <c r="BG362" s="157">
        <f>SUM(I362:L362)</f>
        <v>12653.27</v>
      </c>
      <c r="BH362" s="157">
        <f t="shared" si="538"/>
        <v>12653.27</v>
      </c>
      <c r="BI362" s="157">
        <f t="shared" si="539"/>
        <v>12653.27</v>
      </c>
      <c r="BJ362" s="157">
        <f t="shared" si="540"/>
        <v>12653.27</v>
      </c>
      <c r="BK362" s="157">
        <f t="shared" si="541"/>
        <v>20803.270000000004</v>
      </c>
      <c r="BL362" s="157">
        <f t="shared" si="542"/>
        <v>12653.27</v>
      </c>
      <c r="BM362" s="157">
        <f t="shared" si="543"/>
        <v>12653.27</v>
      </c>
      <c r="BN362" s="157">
        <f t="shared" si="544"/>
        <v>12653.27</v>
      </c>
      <c r="BO362" s="157">
        <f t="shared" si="545"/>
        <v>12653.27</v>
      </c>
      <c r="BP362" s="157">
        <f t="shared" si="546"/>
        <v>12653.27</v>
      </c>
      <c r="BQ362" s="157">
        <f t="shared" si="547"/>
        <v>20803.270000000004</v>
      </c>
      <c r="BR362" s="157">
        <f t="shared" si="548"/>
        <v>168139.24</v>
      </c>
      <c r="BS362" s="157">
        <f t="shared" si="549"/>
        <v>37959.81</v>
      </c>
      <c r="BT362" s="157">
        <f t="shared" si="550"/>
        <v>46109.810000000005</v>
      </c>
      <c r="BU362" s="157">
        <f t="shared" si="551"/>
        <v>37959.81</v>
      </c>
      <c r="BV362" s="157">
        <f t="shared" si="552"/>
        <v>46109.810000000005</v>
      </c>
      <c r="BW362" s="157">
        <f t="shared" si="553"/>
        <v>84069.62000000001</v>
      </c>
      <c r="BX362" s="157">
        <f t="shared" si="554"/>
        <v>84069.62000000001</v>
      </c>
      <c r="BY362" s="157">
        <f>IF(Info!$O$3="Q1",$BS362,IF(Info!$O$3="Q2",$BS362+$BT362,IF(Info!$O$3="Q3",$BS362+$BT362+$BU362,$BR362)))</f>
        <v>37959.81</v>
      </c>
      <c r="BZ362" s="157">
        <f>IF(Info!$O$3="Q1",$BS362,IF(Info!$O$3="Q2",$BT362,IF(Info!$O$3="Q3",$BU362,$BV362)))</f>
        <v>37959.81</v>
      </c>
      <c r="CA362" s="49"/>
    </row>
    <row r="363" spans="1:79" ht="13.95" customHeight="1" x14ac:dyDescent="0.3">
      <c r="A363" s="282"/>
      <c r="B363" s="160" t="s">
        <v>377</v>
      </c>
      <c r="C363" s="275"/>
      <c r="D363" s="161">
        <f t="shared" si="535"/>
        <v>352659.4599999999</v>
      </c>
      <c r="E363" s="161">
        <f t="shared" ref="E363:AJ363" si="557">E315+E323+E327+E333+E337+E341+E346+E350+E362</f>
        <v>5644.1554166666665</v>
      </c>
      <c r="F363" s="161">
        <f t="shared" si="557"/>
        <v>5566.1554166666665</v>
      </c>
      <c r="G363" s="161">
        <f t="shared" si="557"/>
        <v>5462.1554166666665</v>
      </c>
      <c r="H363" s="161">
        <f t="shared" si="557"/>
        <v>10962.155416666668</v>
      </c>
      <c r="I363" s="161">
        <f t="shared" si="557"/>
        <v>5924.1554166666665</v>
      </c>
      <c r="J363" s="161">
        <f t="shared" si="557"/>
        <v>5540.1554166666665</v>
      </c>
      <c r="K363" s="161">
        <f t="shared" si="557"/>
        <v>5462.1554166666665</v>
      </c>
      <c r="L363" s="161">
        <f t="shared" si="557"/>
        <v>5462.1554166666665</v>
      </c>
      <c r="M363" s="161">
        <f t="shared" si="557"/>
        <v>10643.724333333332</v>
      </c>
      <c r="N363" s="161">
        <f t="shared" si="557"/>
        <v>5267.7243333333336</v>
      </c>
      <c r="O363" s="161">
        <f t="shared" si="557"/>
        <v>4847.7243333333336</v>
      </c>
      <c r="P363" s="161">
        <f t="shared" si="557"/>
        <v>4545.7243333333336</v>
      </c>
      <c r="Q363" s="799">
        <f t="shared" si="557"/>
        <v>4545.7243333333336</v>
      </c>
      <c r="R363" s="161">
        <f t="shared" si="557"/>
        <v>11638.155416666665</v>
      </c>
      <c r="S363" s="161">
        <f t="shared" si="557"/>
        <v>6522.1554166666665</v>
      </c>
      <c r="T363" s="161">
        <f t="shared" si="557"/>
        <v>5884.1554166666665</v>
      </c>
      <c r="U363" s="161">
        <f t="shared" si="557"/>
        <v>5780.1554166666665</v>
      </c>
      <c r="V363" s="161">
        <f t="shared" si="557"/>
        <v>5702.1554166666665</v>
      </c>
      <c r="W363" s="161">
        <f t="shared" si="557"/>
        <v>11638.155416666665</v>
      </c>
      <c r="X363" s="161">
        <f t="shared" si="557"/>
        <v>6502.1554166666665</v>
      </c>
      <c r="Y363" s="161">
        <f t="shared" si="557"/>
        <v>6004.1554166666665</v>
      </c>
      <c r="Z363" s="161">
        <f t="shared" si="557"/>
        <v>6493.7243333333336</v>
      </c>
      <c r="AA363" s="161">
        <f t="shared" si="557"/>
        <v>6415.7243333333336</v>
      </c>
      <c r="AB363" s="161">
        <f t="shared" si="557"/>
        <v>12273.724333333332</v>
      </c>
      <c r="AC363" s="161">
        <f t="shared" si="557"/>
        <v>6597.7243333333336</v>
      </c>
      <c r="AD363" s="161">
        <f t="shared" si="557"/>
        <v>6357.7243333333336</v>
      </c>
      <c r="AE363" s="161">
        <f t="shared" si="557"/>
        <v>5462.1554166666665</v>
      </c>
      <c r="AF363" s="161">
        <f t="shared" si="557"/>
        <v>5462.1554166666665</v>
      </c>
      <c r="AG363" s="161">
        <f t="shared" si="557"/>
        <v>10962.155416666668</v>
      </c>
      <c r="AH363" s="161">
        <f t="shared" si="557"/>
        <v>5884.1554166666665</v>
      </c>
      <c r="AI363" s="161">
        <f t="shared" si="557"/>
        <v>5644.1554166666665</v>
      </c>
      <c r="AJ363" s="161">
        <f t="shared" si="557"/>
        <v>5540.1554166666665</v>
      </c>
      <c r="AK363" s="161">
        <f t="shared" ref="AK363:BP363" si="558">AK315+AK323+AK327+AK333+AK337+AK341+AK346+AK350+AK362</f>
        <v>5462.1554166666665</v>
      </c>
      <c r="AL363" s="161">
        <f t="shared" si="558"/>
        <v>5462.1554166666665</v>
      </c>
      <c r="AM363" s="161">
        <f t="shared" si="558"/>
        <v>10123.724333333332</v>
      </c>
      <c r="AN363" s="161">
        <f t="shared" si="558"/>
        <v>5325.7243333333336</v>
      </c>
      <c r="AO363" s="161">
        <f t="shared" si="558"/>
        <v>4967.7243333333336</v>
      </c>
      <c r="AP363" s="161">
        <f t="shared" si="558"/>
        <v>4863.7243333333336</v>
      </c>
      <c r="AQ363" s="161">
        <f t="shared" si="558"/>
        <v>4545.7243333333336</v>
      </c>
      <c r="AR363" s="161">
        <f t="shared" si="558"/>
        <v>11638.155416666665</v>
      </c>
      <c r="AS363" s="161">
        <f t="shared" si="558"/>
        <v>6502.1554166666665</v>
      </c>
      <c r="AT363" s="161">
        <f t="shared" si="558"/>
        <v>5884.1554166666665</v>
      </c>
      <c r="AU363" s="161">
        <f t="shared" si="558"/>
        <v>5780.1554166666665</v>
      </c>
      <c r="AV363" s="161">
        <f t="shared" si="558"/>
        <v>5462.1554166666665</v>
      </c>
      <c r="AW363" s="161">
        <f t="shared" si="558"/>
        <v>11638.155416666665</v>
      </c>
      <c r="AX363" s="161">
        <f t="shared" si="558"/>
        <v>6242.1554166666665</v>
      </c>
      <c r="AY363" s="161">
        <f t="shared" si="558"/>
        <v>5884.1554166666665</v>
      </c>
      <c r="AZ363" s="161">
        <f t="shared" si="558"/>
        <v>6253.7243333333336</v>
      </c>
      <c r="BA363" s="161">
        <f t="shared" si="558"/>
        <v>6295.7243333333336</v>
      </c>
      <c r="BB363" s="161">
        <f t="shared" si="558"/>
        <v>11155.724333333332</v>
      </c>
      <c r="BC363" s="161">
        <f t="shared" si="558"/>
        <v>6357.7243333333336</v>
      </c>
      <c r="BD363" s="161">
        <f t="shared" si="558"/>
        <v>6175.7243333333336</v>
      </c>
      <c r="BE363" s="271"/>
      <c r="BF363" s="162">
        <f t="shared" si="536"/>
        <v>27634.621666666666</v>
      </c>
      <c r="BG363" s="157">
        <f>SUM(I363:L363)</f>
        <v>22388.621666666666</v>
      </c>
      <c r="BH363" s="157">
        <f t="shared" si="538"/>
        <v>29850.621666666666</v>
      </c>
      <c r="BI363" s="157">
        <f t="shared" si="539"/>
        <v>29824.621666666666</v>
      </c>
      <c r="BJ363" s="157">
        <f t="shared" si="540"/>
        <v>29846.621666666666</v>
      </c>
      <c r="BK363" s="157">
        <f t="shared" si="541"/>
        <v>38138.621666666666</v>
      </c>
      <c r="BL363" s="157">
        <f t="shared" si="542"/>
        <v>27770.621666666666</v>
      </c>
      <c r="BM363" s="157">
        <f t="shared" si="543"/>
        <v>22108.621666666666</v>
      </c>
      <c r="BN363" s="157">
        <f t="shared" si="544"/>
        <v>29826.621666666666</v>
      </c>
      <c r="BO363" s="157">
        <f t="shared" si="545"/>
        <v>29804.621666666666</v>
      </c>
      <c r="BP363" s="157">
        <f t="shared" si="546"/>
        <v>29226.621666666666</v>
      </c>
      <c r="BQ363" s="157">
        <f t="shared" si="547"/>
        <v>36238.621666666666</v>
      </c>
      <c r="BR363" s="157">
        <f t="shared" si="548"/>
        <v>352659.45999999996</v>
      </c>
      <c r="BS363" s="157">
        <f t="shared" si="549"/>
        <v>79873.864999999991</v>
      </c>
      <c r="BT363" s="157">
        <f t="shared" si="550"/>
        <v>97809.864999999991</v>
      </c>
      <c r="BU363" s="157">
        <f t="shared" si="551"/>
        <v>79705.864999999991</v>
      </c>
      <c r="BV363" s="157">
        <f t="shared" si="552"/>
        <v>95269.864999999991</v>
      </c>
      <c r="BW363" s="157">
        <f t="shared" si="553"/>
        <v>177683.73</v>
      </c>
      <c r="BX363" s="157">
        <f t="shared" si="554"/>
        <v>174975.73</v>
      </c>
      <c r="BY363" s="157">
        <f>IF(Info!$O$3="Q1",$BS363,IF(Info!$O$3="Q2",$BS363+$BT363,IF(Info!$O$3="Q3",$BS363+$BT363+$BU363,$BR363)))</f>
        <v>79873.864999999991</v>
      </c>
      <c r="BZ363" s="157">
        <f>IF(Info!$O$3="Q1",$BS363,IF(Info!$O$3="Q2",$BT363,IF(Info!$O$3="Q3",$BU363,$BV363)))</f>
        <v>79873.864999999991</v>
      </c>
      <c r="CA363" s="49"/>
    </row>
    <row r="364" spans="1:79" ht="13.95" customHeight="1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ht="13.95" customHeight="1" x14ac:dyDescent="0.3">
      <c r="A365" s="269"/>
      <c r="B365" s="207" t="s">
        <v>393</v>
      </c>
      <c r="C365" s="275"/>
      <c r="D365" s="210">
        <f>SUM(E365:BD365)</f>
        <v>64007.20666666668</v>
      </c>
      <c r="E365" s="283">
        <f t="shared" ref="E365:AJ365" si="559">E306-E363</f>
        <v>-644.1554166666665</v>
      </c>
      <c r="F365" s="283">
        <f t="shared" si="559"/>
        <v>850.51125000000047</v>
      </c>
      <c r="G365" s="283">
        <f t="shared" si="559"/>
        <v>204.51125000000047</v>
      </c>
      <c r="H365" s="283">
        <f t="shared" si="559"/>
        <v>-1378.8220833333344</v>
      </c>
      <c r="I365" s="283">
        <f t="shared" si="559"/>
        <v>3242.5112500000014</v>
      </c>
      <c r="J365" s="283">
        <f t="shared" si="559"/>
        <v>2293.1779166666674</v>
      </c>
      <c r="K365" s="283">
        <f t="shared" si="559"/>
        <v>1621.1779166666674</v>
      </c>
      <c r="L365" s="283">
        <f t="shared" si="559"/>
        <v>1204.5112500000005</v>
      </c>
      <c r="M365" s="283">
        <f t="shared" si="559"/>
        <v>-227.05766666666386</v>
      </c>
      <c r="N365" s="283">
        <f t="shared" si="559"/>
        <v>4732.2756666666664</v>
      </c>
      <c r="O365" s="283">
        <f t="shared" si="559"/>
        <v>3485.6090000000004</v>
      </c>
      <c r="P365" s="283">
        <f t="shared" si="559"/>
        <v>2954.2756666666664</v>
      </c>
      <c r="Q365" s="800">
        <f t="shared" si="559"/>
        <v>3204.2756666666664</v>
      </c>
      <c r="R365" s="283">
        <f t="shared" si="559"/>
        <v>-1304.8220833333307</v>
      </c>
      <c r="S365" s="283">
        <f t="shared" si="559"/>
        <v>3061.1779166666674</v>
      </c>
      <c r="T365" s="283">
        <f t="shared" si="559"/>
        <v>1615.8445833333335</v>
      </c>
      <c r="U365" s="283">
        <f t="shared" si="559"/>
        <v>1136.5112500000005</v>
      </c>
      <c r="V365" s="283">
        <f t="shared" si="559"/>
        <v>2047.8445833333335</v>
      </c>
      <c r="W365" s="283">
        <f t="shared" si="559"/>
        <v>-2471.4887499999968</v>
      </c>
      <c r="X365" s="283">
        <f t="shared" si="559"/>
        <v>1831.1779166666674</v>
      </c>
      <c r="Y365" s="283">
        <f t="shared" si="559"/>
        <v>1912.5112500000005</v>
      </c>
      <c r="Z365" s="283">
        <f t="shared" si="559"/>
        <v>-577.05766666666659</v>
      </c>
      <c r="AA365" s="283">
        <f t="shared" si="559"/>
        <v>750.94233333333341</v>
      </c>
      <c r="AB365" s="283">
        <f t="shared" si="559"/>
        <v>-1440.3909999999978</v>
      </c>
      <c r="AC365" s="283">
        <f t="shared" si="559"/>
        <v>902.27566666666644</v>
      </c>
      <c r="AD365" s="283">
        <f t="shared" si="559"/>
        <v>1142.2756666666664</v>
      </c>
      <c r="AE365" s="283">
        <f t="shared" si="559"/>
        <v>2037.8445833333335</v>
      </c>
      <c r="AF365" s="283">
        <f t="shared" si="559"/>
        <v>2037.8445833333335</v>
      </c>
      <c r="AG365" s="283">
        <f t="shared" si="559"/>
        <v>-295.48875000000044</v>
      </c>
      <c r="AH365" s="283">
        <f t="shared" si="559"/>
        <v>3699.1779166666674</v>
      </c>
      <c r="AI365" s="283">
        <f t="shared" si="559"/>
        <v>1855.8445833333335</v>
      </c>
      <c r="AJ365" s="283">
        <f t="shared" si="559"/>
        <v>1126.5112500000005</v>
      </c>
      <c r="AK365" s="283">
        <f t="shared" ref="AK365:BD365" si="560">AK306-AK363</f>
        <v>1204.5112500000005</v>
      </c>
      <c r="AL365" s="283">
        <f t="shared" si="560"/>
        <v>1621.1779166666674</v>
      </c>
      <c r="AM365" s="283">
        <f t="shared" si="560"/>
        <v>-957.05766666666386</v>
      </c>
      <c r="AN365" s="283">
        <f t="shared" si="560"/>
        <v>2590.9423333333334</v>
      </c>
      <c r="AO365" s="283">
        <f t="shared" si="560"/>
        <v>2532.2756666666664</v>
      </c>
      <c r="AP365" s="283">
        <f t="shared" si="560"/>
        <v>1802.9423333333334</v>
      </c>
      <c r="AQ365" s="283">
        <f t="shared" si="560"/>
        <v>2204.2756666666664</v>
      </c>
      <c r="AR365" s="283">
        <f t="shared" si="560"/>
        <v>-471.4887499999968</v>
      </c>
      <c r="AS365" s="283">
        <f t="shared" si="560"/>
        <v>3497.8445833333335</v>
      </c>
      <c r="AT365" s="283">
        <f t="shared" si="560"/>
        <v>2449.1779166666674</v>
      </c>
      <c r="AU365" s="283">
        <f t="shared" si="560"/>
        <v>-780.1554166666665</v>
      </c>
      <c r="AV365" s="283">
        <f t="shared" si="560"/>
        <v>-45.488749999999527</v>
      </c>
      <c r="AW365" s="283">
        <f t="shared" si="560"/>
        <v>28.511250000003201</v>
      </c>
      <c r="AX365" s="283">
        <f t="shared" si="560"/>
        <v>3757.8445833333335</v>
      </c>
      <c r="AY365" s="283">
        <f t="shared" si="560"/>
        <v>1615.8445833333335</v>
      </c>
      <c r="AZ365" s="283">
        <f t="shared" si="560"/>
        <v>-3.7243333333335613</v>
      </c>
      <c r="BA365" s="283">
        <f t="shared" si="560"/>
        <v>620.94233333333341</v>
      </c>
      <c r="BB365" s="283">
        <f t="shared" si="560"/>
        <v>-1155.7243333333317</v>
      </c>
      <c r="BC365" s="283">
        <f t="shared" si="560"/>
        <v>1975.6090000000004</v>
      </c>
      <c r="BD365" s="283">
        <f t="shared" si="560"/>
        <v>907.60900000000038</v>
      </c>
      <c r="BE365" s="271"/>
      <c r="BF365" s="162">
        <f>SUM(E365:H365)</f>
        <v>-967.95499999999993</v>
      </c>
      <c r="BG365" s="157">
        <f>SUM(I365:L365)</f>
        <v>8361.3783333333377</v>
      </c>
      <c r="BH365" s="157">
        <f>SUM(M365:Q365)</f>
        <v>14149.378333333336</v>
      </c>
      <c r="BI365" s="157">
        <f>SUM(R365:U365)</f>
        <v>4508.7116666666707</v>
      </c>
      <c r="BJ365" s="157">
        <f>SUM(V365:Y365)</f>
        <v>3320.0450000000046</v>
      </c>
      <c r="BK365" s="157">
        <f>SUM(Z365:AD365)</f>
        <v>778.04500000000189</v>
      </c>
      <c r="BL365" s="157">
        <f>SUM(AE365:AH365)</f>
        <v>7479.378333333334</v>
      </c>
      <c r="BM365" s="157">
        <f>SUM(AI365:AL365)</f>
        <v>5808.0450000000019</v>
      </c>
      <c r="BN365" s="157">
        <f>SUM(AM365:AQ365)</f>
        <v>8173.3783333333358</v>
      </c>
      <c r="BO365" s="157">
        <f>SUM(AR365:AU365)</f>
        <v>4695.3783333333377</v>
      </c>
      <c r="BP365" s="157">
        <f>SUM(AV365:AY365)</f>
        <v>5356.7116666666707</v>
      </c>
      <c r="BQ365" s="157">
        <f>SUM(AZ365:BD365)</f>
        <v>2344.7116666666689</v>
      </c>
      <c r="BR365" s="157">
        <f>SUM(BF365:BQ365)</f>
        <v>64007.206666666694</v>
      </c>
      <c r="BS365" s="157">
        <f>SUM(BF365:BH365)</f>
        <v>21542.801666666674</v>
      </c>
      <c r="BT365" s="157">
        <f>SUM(BI365:BK365)</f>
        <v>8606.8016666666772</v>
      </c>
      <c r="BU365" s="157">
        <f>SUM(BL365:BN365)</f>
        <v>21460.801666666674</v>
      </c>
      <c r="BV365" s="157">
        <f>SUM(BO365:BQ365)</f>
        <v>12396.801666666677</v>
      </c>
      <c r="BW365" s="157">
        <f>SUM(BF365:BK365)</f>
        <v>30149.603333333351</v>
      </c>
      <c r="BX365" s="157">
        <f>SUM(BL365:BQ365)</f>
        <v>33857.603333333347</v>
      </c>
      <c r="BY365" s="157">
        <f>IF(Info!$O$3="Q1",$BS365,IF(Info!$O$3="Q2",$BS365+$BT365,IF(Info!$O$3="Q3",$BS365+$BT365+$BU365,$BR365)))</f>
        <v>21542.801666666674</v>
      </c>
      <c r="BZ365" s="157">
        <f>IF(Info!$O$3="Q1",$BS365,IF(Info!$O$3="Q2",$BT365,IF(Info!$O$3="Q3",$BU365,$BV365)))</f>
        <v>21542.801666666674</v>
      </c>
      <c r="CA365" s="49"/>
    </row>
    <row r="366" spans="1:79" ht="13.95" customHeight="1" x14ac:dyDescent="0.3">
      <c r="A366" s="269"/>
      <c r="B366" s="160" t="s">
        <v>394</v>
      </c>
      <c r="C366" s="275"/>
      <c r="D366" s="49"/>
      <c r="E366" s="278">
        <f>E365</f>
        <v>-644.1554166666665</v>
      </c>
      <c r="F366" s="278">
        <f t="shared" ref="F366:AK366" si="561">E366+F365</f>
        <v>206.35583333333398</v>
      </c>
      <c r="G366" s="278">
        <f t="shared" si="561"/>
        <v>410.86708333333445</v>
      </c>
      <c r="H366" s="278">
        <f t="shared" si="561"/>
        <v>-967.95499999999993</v>
      </c>
      <c r="I366" s="278">
        <f t="shared" si="561"/>
        <v>2274.5562500000015</v>
      </c>
      <c r="J366" s="278">
        <f t="shared" si="561"/>
        <v>4567.7341666666689</v>
      </c>
      <c r="K366" s="278">
        <f t="shared" si="561"/>
        <v>6188.9120833333363</v>
      </c>
      <c r="L366" s="278">
        <f t="shared" si="561"/>
        <v>7393.4233333333368</v>
      </c>
      <c r="M366" s="278">
        <f t="shared" si="561"/>
        <v>7166.365666666673</v>
      </c>
      <c r="N366" s="278">
        <f t="shared" si="561"/>
        <v>11898.64133333334</v>
      </c>
      <c r="O366" s="278">
        <f t="shared" si="561"/>
        <v>15384.250333333341</v>
      </c>
      <c r="P366" s="278">
        <f t="shared" si="561"/>
        <v>18338.526000000005</v>
      </c>
      <c r="Q366" s="797">
        <f t="shared" si="561"/>
        <v>21542.801666666674</v>
      </c>
      <c r="R366" s="278">
        <f t="shared" si="561"/>
        <v>20237.979583333341</v>
      </c>
      <c r="S366" s="278">
        <f t="shared" si="561"/>
        <v>23299.157500000008</v>
      </c>
      <c r="T366" s="278">
        <f t="shared" si="561"/>
        <v>24915.00208333334</v>
      </c>
      <c r="U366" s="278">
        <f t="shared" si="561"/>
        <v>26051.51333333334</v>
      </c>
      <c r="V366" s="278">
        <f t="shared" si="561"/>
        <v>28099.357916666675</v>
      </c>
      <c r="W366" s="278">
        <f t="shared" si="561"/>
        <v>25627.869166666678</v>
      </c>
      <c r="X366" s="278">
        <f t="shared" si="561"/>
        <v>27459.047083333346</v>
      </c>
      <c r="Y366" s="278">
        <f t="shared" si="561"/>
        <v>29371.558333333345</v>
      </c>
      <c r="Z366" s="278">
        <f t="shared" si="561"/>
        <v>28794.500666666678</v>
      </c>
      <c r="AA366" s="278">
        <f t="shared" si="561"/>
        <v>29545.44300000001</v>
      </c>
      <c r="AB366" s="278">
        <f t="shared" si="561"/>
        <v>28105.052000000011</v>
      </c>
      <c r="AC366" s="278">
        <f t="shared" si="561"/>
        <v>29007.327666666679</v>
      </c>
      <c r="AD366" s="278">
        <f t="shared" si="561"/>
        <v>30149.603333333347</v>
      </c>
      <c r="AE366" s="278">
        <f t="shared" si="561"/>
        <v>32187.447916666679</v>
      </c>
      <c r="AF366" s="278">
        <f t="shared" si="561"/>
        <v>34225.29250000001</v>
      </c>
      <c r="AG366" s="278">
        <f t="shared" si="561"/>
        <v>33929.803750000006</v>
      </c>
      <c r="AH366" s="278">
        <f t="shared" si="561"/>
        <v>37628.981666666674</v>
      </c>
      <c r="AI366" s="278">
        <f t="shared" si="561"/>
        <v>39484.826250000006</v>
      </c>
      <c r="AJ366" s="278">
        <f t="shared" si="561"/>
        <v>40611.337500000009</v>
      </c>
      <c r="AK366" s="278">
        <f t="shared" si="561"/>
        <v>41815.848750000012</v>
      </c>
      <c r="AL366" s="278">
        <f t="shared" ref="AL366:BQ366" si="562">AK366+AL365</f>
        <v>43437.026666666679</v>
      </c>
      <c r="AM366" s="278">
        <f t="shared" si="562"/>
        <v>42479.969000000012</v>
      </c>
      <c r="AN366" s="278">
        <f t="shared" si="562"/>
        <v>45070.911333333344</v>
      </c>
      <c r="AO366" s="278">
        <f t="shared" si="562"/>
        <v>47603.187000000013</v>
      </c>
      <c r="AP366" s="278">
        <f t="shared" si="562"/>
        <v>49406.129333333345</v>
      </c>
      <c r="AQ366" s="278">
        <f t="shared" si="562"/>
        <v>51610.405000000013</v>
      </c>
      <c r="AR366" s="278">
        <f t="shared" si="562"/>
        <v>51138.916250000017</v>
      </c>
      <c r="AS366" s="278">
        <f t="shared" si="562"/>
        <v>54636.760833333348</v>
      </c>
      <c r="AT366" s="278">
        <f t="shared" si="562"/>
        <v>57085.938750000016</v>
      </c>
      <c r="AU366" s="278">
        <f t="shared" si="562"/>
        <v>56305.783333333347</v>
      </c>
      <c r="AV366" s="278">
        <f t="shared" si="562"/>
        <v>56260.294583333351</v>
      </c>
      <c r="AW366" s="278">
        <f t="shared" si="562"/>
        <v>56288.805833333354</v>
      </c>
      <c r="AX366" s="278">
        <f t="shared" si="562"/>
        <v>60046.650416666685</v>
      </c>
      <c r="AY366" s="278">
        <f t="shared" si="562"/>
        <v>61662.495000000017</v>
      </c>
      <c r="AZ366" s="278">
        <f t="shared" si="562"/>
        <v>61658.770666666685</v>
      </c>
      <c r="BA366" s="278">
        <f t="shared" si="562"/>
        <v>62279.713000000018</v>
      </c>
      <c r="BB366" s="278">
        <f t="shared" si="562"/>
        <v>61123.988666666686</v>
      </c>
      <c r="BC366" s="278">
        <f t="shared" si="562"/>
        <v>63099.597666666683</v>
      </c>
      <c r="BD366" s="278">
        <f t="shared" si="562"/>
        <v>64007.20666666668</v>
      </c>
      <c r="BE366" s="271"/>
      <c r="BF366" s="212">
        <f>BF365</f>
        <v>-967.95499999999993</v>
      </c>
      <c r="BG366" s="161">
        <f t="shared" ref="BG366:BQ366" si="563">BF366+BG365</f>
        <v>7393.4233333333377</v>
      </c>
      <c r="BH366" s="161">
        <f t="shared" si="563"/>
        <v>21542.801666666674</v>
      </c>
      <c r="BI366" s="161">
        <f t="shared" si="563"/>
        <v>26051.513333333343</v>
      </c>
      <c r="BJ366" s="161">
        <f t="shared" si="563"/>
        <v>29371.558333333349</v>
      </c>
      <c r="BK366" s="161">
        <f t="shared" si="563"/>
        <v>30149.603333333351</v>
      </c>
      <c r="BL366" s="161">
        <f t="shared" si="563"/>
        <v>37628.981666666688</v>
      </c>
      <c r="BM366" s="161">
        <f t="shared" si="563"/>
        <v>43437.026666666687</v>
      </c>
      <c r="BN366" s="161">
        <f t="shared" si="563"/>
        <v>51610.405000000021</v>
      </c>
      <c r="BO366" s="161">
        <f t="shared" si="563"/>
        <v>56305.783333333355</v>
      </c>
      <c r="BP366" s="161">
        <f t="shared" si="563"/>
        <v>61662.495000000024</v>
      </c>
      <c r="BQ366" s="161">
        <f t="shared" si="563"/>
        <v>64007.206666666694</v>
      </c>
      <c r="BR366" s="157"/>
      <c r="BS366" s="161">
        <f>BS365</f>
        <v>21542.801666666674</v>
      </c>
      <c r="BT366" s="161">
        <f>BS366+BT365</f>
        <v>30149.603333333351</v>
      </c>
      <c r="BU366" s="161">
        <f>BT366+BU365</f>
        <v>51610.405000000028</v>
      </c>
      <c r="BV366" s="161">
        <f>BU366+BV365</f>
        <v>64007.206666666709</v>
      </c>
      <c r="BW366" s="157">
        <f>BT366</f>
        <v>30149.603333333351</v>
      </c>
      <c r="BX366" s="157">
        <f>BV366</f>
        <v>64007.206666666709</v>
      </c>
      <c r="BY366" s="157"/>
      <c r="BZ366" s="157"/>
      <c r="CA366" s="49"/>
    </row>
    <row r="367" spans="1:79" ht="13.95" customHeight="1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ht="13.95" customHeight="1" x14ac:dyDescent="0.3">
      <c r="A368" s="269"/>
      <c r="B368" s="78" t="s">
        <v>383</v>
      </c>
      <c r="C368" s="275"/>
      <c r="D368" s="161">
        <f>SUM(E368:BD368)</f>
        <v>0</v>
      </c>
      <c r="E368" s="215">
        <v>0</v>
      </c>
      <c r="F368" s="215">
        <v>0</v>
      </c>
      <c r="G368" s="215">
        <v>0</v>
      </c>
      <c r="H368" s="215">
        <v>0</v>
      </c>
      <c r="I368" s="215">
        <v>0</v>
      </c>
      <c r="J368" s="215">
        <v>0</v>
      </c>
      <c r="K368" s="215">
        <v>0</v>
      </c>
      <c r="L368" s="215">
        <v>0</v>
      </c>
      <c r="M368" s="215">
        <v>0</v>
      </c>
      <c r="N368" s="215">
        <v>0</v>
      </c>
      <c r="O368" s="215">
        <v>0</v>
      </c>
      <c r="P368" s="215">
        <v>0</v>
      </c>
      <c r="Q368" s="796">
        <v>0</v>
      </c>
      <c r="R368" s="215">
        <v>0</v>
      </c>
      <c r="S368" s="215">
        <v>0</v>
      </c>
      <c r="T368" s="215">
        <v>0</v>
      </c>
      <c r="U368" s="215">
        <v>0</v>
      </c>
      <c r="V368" s="215">
        <v>0</v>
      </c>
      <c r="W368" s="215">
        <v>0</v>
      </c>
      <c r="X368" s="215">
        <v>0</v>
      </c>
      <c r="Y368" s="215">
        <v>0</v>
      </c>
      <c r="Z368" s="215">
        <v>0</v>
      </c>
      <c r="AA368" s="215">
        <v>0</v>
      </c>
      <c r="AB368" s="215">
        <v>0</v>
      </c>
      <c r="AC368" s="215">
        <v>0</v>
      </c>
      <c r="AD368" s="215">
        <v>0</v>
      </c>
      <c r="AE368" s="215">
        <v>0</v>
      </c>
      <c r="AF368" s="215">
        <v>0</v>
      </c>
      <c r="AG368" s="215">
        <v>0</v>
      </c>
      <c r="AH368" s="215">
        <v>0</v>
      </c>
      <c r="AI368" s="215">
        <v>0</v>
      </c>
      <c r="AJ368" s="215">
        <v>0</v>
      </c>
      <c r="AK368" s="215">
        <v>0</v>
      </c>
      <c r="AL368" s="215">
        <v>0</v>
      </c>
      <c r="AM368" s="215">
        <v>0</v>
      </c>
      <c r="AN368" s="215">
        <v>0</v>
      </c>
      <c r="AO368" s="215">
        <v>0</v>
      </c>
      <c r="AP368" s="215">
        <v>0</v>
      </c>
      <c r="AQ368" s="215">
        <v>0</v>
      </c>
      <c r="AR368" s="215">
        <v>0</v>
      </c>
      <c r="AS368" s="215">
        <v>0</v>
      </c>
      <c r="AT368" s="215">
        <v>0</v>
      </c>
      <c r="AU368" s="215">
        <v>0</v>
      </c>
      <c r="AV368" s="215">
        <v>0</v>
      </c>
      <c r="AW368" s="215">
        <v>0</v>
      </c>
      <c r="AX368" s="215">
        <v>0</v>
      </c>
      <c r="AY368" s="215">
        <v>0</v>
      </c>
      <c r="AZ368" s="215">
        <v>0</v>
      </c>
      <c r="BA368" s="215">
        <v>0</v>
      </c>
      <c r="BB368" s="215">
        <v>0</v>
      </c>
      <c r="BC368" s="215">
        <v>0</v>
      </c>
      <c r="BD368" s="215">
        <v>0</v>
      </c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ht="13.95" customHeight="1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64">SUM(E368:E368)</f>
        <v>0</v>
      </c>
      <c r="F369" s="278">
        <f t="shared" si="564"/>
        <v>0</v>
      </c>
      <c r="G369" s="278">
        <f t="shared" si="564"/>
        <v>0</v>
      </c>
      <c r="H369" s="278">
        <f t="shared" si="564"/>
        <v>0</v>
      </c>
      <c r="I369" s="278">
        <f t="shared" si="564"/>
        <v>0</v>
      </c>
      <c r="J369" s="278">
        <f t="shared" si="564"/>
        <v>0</v>
      </c>
      <c r="K369" s="278">
        <f t="shared" si="564"/>
        <v>0</v>
      </c>
      <c r="L369" s="278">
        <f t="shared" si="564"/>
        <v>0</v>
      </c>
      <c r="M369" s="278">
        <f t="shared" si="564"/>
        <v>0</v>
      </c>
      <c r="N369" s="278">
        <f t="shared" si="564"/>
        <v>0</v>
      </c>
      <c r="O369" s="278">
        <f t="shared" si="564"/>
        <v>0</v>
      </c>
      <c r="P369" s="278">
        <f t="shared" si="564"/>
        <v>0</v>
      </c>
      <c r="Q369" s="797">
        <f t="shared" si="564"/>
        <v>0</v>
      </c>
      <c r="R369" s="278">
        <f t="shared" si="564"/>
        <v>0</v>
      </c>
      <c r="S369" s="278">
        <f t="shared" si="564"/>
        <v>0</v>
      </c>
      <c r="T369" s="278">
        <f t="shared" si="564"/>
        <v>0</v>
      </c>
      <c r="U369" s="278">
        <f t="shared" si="564"/>
        <v>0</v>
      </c>
      <c r="V369" s="278">
        <f t="shared" si="564"/>
        <v>0</v>
      </c>
      <c r="W369" s="278">
        <f t="shared" si="564"/>
        <v>0</v>
      </c>
      <c r="X369" s="278">
        <f t="shared" si="564"/>
        <v>0</v>
      </c>
      <c r="Y369" s="278">
        <f t="shared" si="564"/>
        <v>0</v>
      </c>
      <c r="Z369" s="278">
        <f t="shared" si="564"/>
        <v>0</v>
      </c>
      <c r="AA369" s="278">
        <f t="shared" si="564"/>
        <v>0</v>
      </c>
      <c r="AB369" s="278">
        <f t="shared" si="564"/>
        <v>0</v>
      </c>
      <c r="AC369" s="278">
        <f t="shared" si="564"/>
        <v>0</v>
      </c>
      <c r="AD369" s="278">
        <f t="shared" si="564"/>
        <v>0</v>
      </c>
      <c r="AE369" s="278">
        <f t="shared" si="564"/>
        <v>0</v>
      </c>
      <c r="AF369" s="278">
        <f t="shared" si="564"/>
        <v>0</v>
      </c>
      <c r="AG369" s="278">
        <f t="shared" si="564"/>
        <v>0</v>
      </c>
      <c r="AH369" s="278">
        <f t="shared" si="564"/>
        <v>0</v>
      </c>
      <c r="AI369" s="278">
        <f t="shared" si="564"/>
        <v>0</v>
      </c>
      <c r="AJ369" s="278">
        <f t="shared" si="564"/>
        <v>0</v>
      </c>
      <c r="AK369" s="278">
        <f t="shared" ref="AK369:BP369" si="565">SUM(AK368:AK368)</f>
        <v>0</v>
      </c>
      <c r="AL369" s="278">
        <f t="shared" si="565"/>
        <v>0</v>
      </c>
      <c r="AM369" s="278">
        <f t="shared" si="565"/>
        <v>0</v>
      </c>
      <c r="AN369" s="278">
        <f t="shared" si="565"/>
        <v>0</v>
      </c>
      <c r="AO369" s="278">
        <f t="shared" si="565"/>
        <v>0</v>
      </c>
      <c r="AP369" s="278">
        <f t="shared" si="565"/>
        <v>0</v>
      </c>
      <c r="AQ369" s="278">
        <f t="shared" si="565"/>
        <v>0</v>
      </c>
      <c r="AR369" s="278">
        <f t="shared" si="565"/>
        <v>0</v>
      </c>
      <c r="AS369" s="278">
        <f t="shared" si="565"/>
        <v>0</v>
      </c>
      <c r="AT369" s="278">
        <f t="shared" si="565"/>
        <v>0</v>
      </c>
      <c r="AU369" s="278">
        <f t="shared" si="565"/>
        <v>0</v>
      </c>
      <c r="AV369" s="278">
        <f t="shared" si="565"/>
        <v>0</v>
      </c>
      <c r="AW369" s="278">
        <f t="shared" si="565"/>
        <v>0</v>
      </c>
      <c r="AX369" s="278">
        <f t="shared" si="565"/>
        <v>0</v>
      </c>
      <c r="AY369" s="278">
        <f t="shared" si="565"/>
        <v>0</v>
      </c>
      <c r="AZ369" s="278">
        <f t="shared" si="565"/>
        <v>0</v>
      </c>
      <c r="BA369" s="278">
        <f t="shared" si="565"/>
        <v>0</v>
      </c>
      <c r="BB369" s="278">
        <f t="shared" si="565"/>
        <v>0</v>
      </c>
      <c r="BC369" s="278">
        <f t="shared" si="565"/>
        <v>0</v>
      </c>
      <c r="BD369" s="278">
        <f t="shared" si="565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ht="13.95" customHeight="1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801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ht="13.95" customHeight="1" x14ac:dyDescent="0.3">
      <c r="A371" s="269"/>
      <c r="B371" s="207" t="s">
        <v>385</v>
      </c>
      <c r="C371" s="275"/>
      <c r="D371" s="210">
        <f>SUM(E371:BD371)</f>
        <v>64007.20666666668</v>
      </c>
      <c r="E371" s="283">
        <f t="shared" ref="E371:AJ371" si="566">E365-E369</f>
        <v>-644.1554166666665</v>
      </c>
      <c r="F371" s="283">
        <f t="shared" si="566"/>
        <v>850.51125000000047</v>
      </c>
      <c r="G371" s="283">
        <f t="shared" si="566"/>
        <v>204.51125000000047</v>
      </c>
      <c r="H371" s="283">
        <f t="shared" si="566"/>
        <v>-1378.8220833333344</v>
      </c>
      <c r="I371" s="283">
        <f t="shared" si="566"/>
        <v>3242.5112500000014</v>
      </c>
      <c r="J371" s="283">
        <f t="shared" si="566"/>
        <v>2293.1779166666674</v>
      </c>
      <c r="K371" s="283">
        <f t="shared" si="566"/>
        <v>1621.1779166666674</v>
      </c>
      <c r="L371" s="283">
        <f t="shared" si="566"/>
        <v>1204.5112500000005</v>
      </c>
      <c r="M371" s="283">
        <f t="shared" si="566"/>
        <v>-227.05766666666386</v>
      </c>
      <c r="N371" s="283">
        <f t="shared" si="566"/>
        <v>4732.2756666666664</v>
      </c>
      <c r="O371" s="283">
        <f t="shared" si="566"/>
        <v>3485.6090000000004</v>
      </c>
      <c r="P371" s="283">
        <f t="shared" si="566"/>
        <v>2954.2756666666664</v>
      </c>
      <c r="Q371" s="800">
        <f t="shared" si="566"/>
        <v>3204.2756666666664</v>
      </c>
      <c r="R371" s="283">
        <f t="shared" si="566"/>
        <v>-1304.8220833333307</v>
      </c>
      <c r="S371" s="283">
        <f t="shared" si="566"/>
        <v>3061.1779166666674</v>
      </c>
      <c r="T371" s="283">
        <f t="shared" si="566"/>
        <v>1615.8445833333335</v>
      </c>
      <c r="U371" s="283">
        <f t="shared" si="566"/>
        <v>1136.5112500000005</v>
      </c>
      <c r="V371" s="283">
        <f t="shared" si="566"/>
        <v>2047.8445833333335</v>
      </c>
      <c r="W371" s="283">
        <f t="shared" si="566"/>
        <v>-2471.4887499999968</v>
      </c>
      <c r="X371" s="283">
        <f t="shared" si="566"/>
        <v>1831.1779166666674</v>
      </c>
      <c r="Y371" s="283">
        <f t="shared" si="566"/>
        <v>1912.5112500000005</v>
      </c>
      <c r="Z371" s="283">
        <f t="shared" si="566"/>
        <v>-577.05766666666659</v>
      </c>
      <c r="AA371" s="283">
        <f t="shared" si="566"/>
        <v>750.94233333333341</v>
      </c>
      <c r="AB371" s="283">
        <f t="shared" si="566"/>
        <v>-1440.3909999999978</v>
      </c>
      <c r="AC371" s="283">
        <f t="shared" si="566"/>
        <v>902.27566666666644</v>
      </c>
      <c r="AD371" s="283">
        <f t="shared" si="566"/>
        <v>1142.2756666666664</v>
      </c>
      <c r="AE371" s="283">
        <f t="shared" si="566"/>
        <v>2037.8445833333335</v>
      </c>
      <c r="AF371" s="283">
        <f t="shared" si="566"/>
        <v>2037.8445833333335</v>
      </c>
      <c r="AG371" s="283">
        <f t="shared" si="566"/>
        <v>-295.48875000000044</v>
      </c>
      <c r="AH371" s="283">
        <f t="shared" si="566"/>
        <v>3699.1779166666674</v>
      </c>
      <c r="AI371" s="283">
        <f t="shared" si="566"/>
        <v>1855.8445833333335</v>
      </c>
      <c r="AJ371" s="283">
        <f t="shared" si="566"/>
        <v>1126.5112500000005</v>
      </c>
      <c r="AK371" s="283">
        <f t="shared" ref="AK371:BD371" si="567">AK365-AK369</f>
        <v>1204.5112500000005</v>
      </c>
      <c r="AL371" s="283">
        <f t="shared" si="567"/>
        <v>1621.1779166666674</v>
      </c>
      <c r="AM371" s="283">
        <f t="shared" si="567"/>
        <v>-957.05766666666386</v>
      </c>
      <c r="AN371" s="283">
        <f t="shared" si="567"/>
        <v>2590.9423333333334</v>
      </c>
      <c r="AO371" s="283">
        <f t="shared" si="567"/>
        <v>2532.2756666666664</v>
      </c>
      <c r="AP371" s="283">
        <f t="shared" si="567"/>
        <v>1802.9423333333334</v>
      </c>
      <c r="AQ371" s="283">
        <f t="shared" si="567"/>
        <v>2204.2756666666664</v>
      </c>
      <c r="AR371" s="283">
        <f t="shared" si="567"/>
        <v>-471.4887499999968</v>
      </c>
      <c r="AS371" s="283">
        <f t="shared" si="567"/>
        <v>3497.8445833333335</v>
      </c>
      <c r="AT371" s="283">
        <f t="shared" si="567"/>
        <v>2449.1779166666674</v>
      </c>
      <c r="AU371" s="283">
        <f t="shared" si="567"/>
        <v>-780.1554166666665</v>
      </c>
      <c r="AV371" s="283">
        <f t="shared" si="567"/>
        <v>-45.488749999999527</v>
      </c>
      <c r="AW371" s="283">
        <f t="shared" si="567"/>
        <v>28.511250000003201</v>
      </c>
      <c r="AX371" s="283">
        <f t="shared" si="567"/>
        <v>3757.8445833333335</v>
      </c>
      <c r="AY371" s="283">
        <f t="shared" si="567"/>
        <v>1615.8445833333335</v>
      </c>
      <c r="AZ371" s="283">
        <f t="shared" si="567"/>
        <v>-3.7243333333335613</v>
      </c>
      <c r="BA371" s="283">
        <f t="shared" si="567"/>
        <v>620.94233333333341</v>
      </c>
      <c r="BB371" s="283">
        <f t="shared" si="567"/>
        <v>-1155.7243333333317</v>
      </c>
      <c r="BC371" s="283">
        <f t="shared" si="567"/>
        <v>1975.6090000000004</v>
      </c>
      <c r="BD371" s="283">
        <f t="shared" si="567"/>
        <v>907.60900000000038</v>
      </c>
      <c r="BE371" s="271"/>
      <c r="BF371" s="162">
        <f>SUM(E371:H371)</f>
        <v>-967.95499999999993</v>
      </c>
      <c r="BG371" s="157">
        <f>SUM(I371:L371)</f>
        <v>8361.3783333333377</v>
      </c>
      <c r="BH371" s="157">
        <f>SUM(M371:Q371)</f>
        <v>14149.378333333336</v>
      </c>
      <c r="BI371" s="157">
        <f>SUM(R371:U371)</f>
        <v>4508.7116666666707</v>
      </c>
      <c r="BJ371" s="157">
        <f>SUM(V371:Y371)</f>
        <v>3320.0450000000046</v>
      </c>
      <c r="BK371" s="157">
        <f>SUM(Z371:AD371)</f>
        <v>778.04500000000189</v>
      </c>
      <c r="BL371" s="157">
        <f>SUM(AE371:AH371)</f>
        <v>7479.378333333334</v>
      </c>
      <c r="BM371" s="157">
        <f>SUM(AI371:AL371)</f>
        <v>5808.0450000000019</v>
      </c>
      <c r="BN371" s="157">
        <f>SUM(AM371:AQ371)</f>
        <v>8173.3783333333358</v>
      </c>
      <c r="BO371" s="157">
        <f>SUM(AR371:AU371)</f>
        <v>4695.3783333333377</v>
      </c>
      <c r="BP371" s="157">
        <f>SUM(AV371:AY371)</f>
        <v>5356.7116666666707</v>
      </c>
      <c r="BQ371" s="157">
        <f>SUM(AZ371:BD371)</f>
        <v>2344.7116666666689</v>
      </c>
      <c r="BR371" s="157">
        <f>SUM(BF371:BQ371)</f>
        <v>64007.206666666694</v>
      </c>
      <c r="BS371" s="157">
        <f>SUM(BF371:BH371)</f>
        <v>21542.801666666674</v>
      </c>
      <c r="BT371" s="157">
        <f>SUM(BI371:BK371)</f>
        <v>8606.8016666666772</v>
      </c>
      <c r="BU371" s="157">
        <f>SUM(BL371:BN371)</f>
        <v>21460.801666666674</v>
      </c>
      <c r="BV371" s="157">
        <f>SUM(BO371:BQ371)</f>
        <v>12396.801666666677</v>
      </c>
      <c r="BW371" s="157">
        <f>SUM(BF371:BK371)</f>
        <v>30149.603333333351</v>
      </c>
      <c r="BX371" s="157">
        <f>SUM(BL371:BQ371)</f>
        <v>33857.603333333347</v>
      </c>
      <c r="BY371" s="157">
        <f>IF(Info!$O$3="Q1",$BS371,IF(Info!$O$3="Q2",$BS371+$BT371,IF(Info!$O$3="Q3",$BS371+$BT371+$BU371,$BR371)))</f>
        <v>21542.801666666674</v>
      </c>
      <c r="BZ371" s="157">
        <f>IF(Info!$O$3="Q1",$BS371,IF(Info!$O$3="Q2",$BT371,IF(Info!$O$3="Q3",$BU371,$BV371)))</f>
        <v>21542.801666666674</v>
      </c>
      <c r="CA371" s="49"/>
    </row>
    <row r="372" spans="1:79" ht="13.95" customHeight="1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ht="13.95" customHeight="1" x14ac:dyDescent="0.3">
      <c r="A373" s="269"/>
      <c r="B373" s="160" t="s">
        <v>412</v>
      </c>
      <c r="C373" s="275"/>
      <c r="D373" s="285">
        <f>SUM(E373:BD373)</f>
        <v>49406.129333333345</v>
      </c>
      <c r="E373" s="286">
        <f t="shared" ref="E373:AJ373" si="568">IF(E136=0,0,E365)</f>
        <v>-644.1554166666665</v>
      </c>
      <c r="F373" s="286">
        <f t="shared" si="568"/>
        <v>850.51125000000047</v>
      </c>
      <c r="G373" s="286">
        <f t="shared" si="568"/>
        <v>204.51125000000047</v>
      </c>
      <c r="H373" s="286">
        <f t="shared" si="568"/>
        <v>-1378.8220833333344</v>
      </c>
      <c r="I373" s="286">
        <f t="shared" si="568"/>
        <v>3242.5112500000014</v>
      </c>
      <c r="J373" s="286">
        <f t="shared" si="568"/>
        <v>2293.1779166666674</v>
      </c>
      <c r="K373" s="286">
        <f t="shared" si="568"/>
        <v>1621.1779166666674</v>
      </c>
      <c r="L373" s="286">
        <f t="shared" si="568"/>
        <v>1204.5112500000005</v>
      </c>
      <c r="M373" s="286">
        <f t="shared" si="568"/>
        <v>-227.05766666666386</v>
      </c>
      <c r="N373" s="286">
        <f t="shared" si="568"/>
        <v>4732.2756666666664</v>
      </c>
      <c r="O373" s="286">
        <f t="shared" si="568"/>
        <v>3485.6090000000004</v>
      </c>
      <c r="P373" s="286">
        <f t="shared" si="568"/>
        <v>2954.2756666666664</v>
      </c>
      <c r="Q373" s="802">
        <f t="shared" si="568"/>
        <v>3204.2756666666664</v>
      </c>
      <c r="R373" s="286">
        <f t="shared" si="568"/>
        <v>-1304.8220833333307</v>
      </c>
      <c r="S373" s="286">
        <f t="shared" si="568"/>
        <v>3061.1779166666674</v>
      </c>
      <c r="T373" s="286">
        <f t="shared" si="568"/>
        <v>1615.8445833333335</v>
      </c>
      <c r="U373" s="286">
        <f t="shared" si="568"/>
        <v>1136.5112500000005</v>
      </c>
      <c r="V373" s="286">
        <f t="shared" si="568"/>
        <v>2047.8445833333335</v>
      </c>
      <c r="W373" s="286">
        <f t="shared" si="568"/>
        <v>-2471.4887499999968</v>
      </c>
      <c r="X373" s="286">
        <f t="shared" si="568"/>
        <v>1831.1779166666674</v>
      </c>
      <c r="Y373" s="286">
        <f t="shared" si="568"/>
        <v>1912.5112500000005</v>
      </c>
      <c r="Z373" s="286">
        <f t="shared" si="568"/>
        <v>-577.05766666666659</v>
      </c>
      <c r="AA373" s="286">
        <f t="shared" si="568"/>
        <v>750.94233333333341</v>
      </c>
      <c r="AB373" s="286">
        <f t="shared" si="568"/>
        <v>-1440.3909999999978</v>
      </c>
      <c r="AC373" s="286">
        <f t="shared" si="568"/>
        <v>902.27566666666644</v>
      </c>
      <c r="AD373" s="286">
        <f t="shared" si="568"/>
        <v>1142.2756666666664</v>
      </c>
      <c r="AE373" s="286">
        <f t="shared" si="568"/>
        <v>2037.8445833333335</v>
      </c>
      <c r="AF373" s="286">
        <f t="shared" si="568"/>
        <v>2037.8445833333335</v>
      </c>
      <c r="AG373" s="286">
        <f t="shared" si="568"/>
        <v>-295.48875000000044</v>
      </c>
      <c r="AH373" s="286">
        <f t="shared" si="568"/>
        <v>3699.1779166666674</v>
      </c>
      <c r="AI373" s="286">
        <f t="shared" si="568"/>
        <v>1855.8445833333335</v>
      </c>
      <c r="AJ373" s="286">
        <f t="shared" si="568"/>
        <v>1126.5112500000005</v>
      </c>
      <c r="AK373" s="286">
        <f t="shared" ref="AK373:BD373" si="569">IF(AK136=0,0,AK365)</f>
        <v>1204.5112500000005</v>
      </c>
      <c r="AL373" s="286">
        <f t="shared" si="569"/>
        <v>1621.1779166666674</v>
      </c>
      <c r="AM373" s="286">
        <f t="shared" si="569"/>
        <v>-957.05766666666386</v>
      </c>
      <c r="AN373" s="286">
        <f t="shared" si="569"/>
        <v>2590.9423333333334</v>
      </c>
      <c r="AO373" s="286">
        <f t="shared" si="569"/>
        <v>2532.2756666666664</v>
      </c>
      <c r="AP373" s="286">
        <f t="shared" si="569"/>
        <v>1802.9423333333334</v>
      </c>
      <c r="AQ373" s="286">
        <f t="shared" si="569"/>
        <v>0</v>
      </c>
      <c r="AR373" s="286">
        <f t="shared" si="569"/>
        <v>0</v>
      </c>
      <c r="AS373" s="286">
        <f t="shared" si="569"/>
        <v>0</v>
      </c>
      <c r="AT373" s="286">
        <f t="shared" si="569"/>
        <v>0</v>
      </c>
      <c r="AU373" s="286">
        <f t="shared" si="569"/>
        <v>0</v>
      </c>
      <c r="AV373" s="286">
        <f t="shared" si="569"/>
        <v>0</v>
      </c>
      <c r="AW373" s="286">
        <f t="shared" si="569"/>
        <v>0</v>
      </c>
      <c r="AX373" s="286">
        <f t="shared" si="569"/>
        <v>0</v>
      </c>
      <c r="AY373" s="286">
        <f t="shared" si="569"/>
        <v>0</v>
      </c>
      <c r="AZ373" s="286">
        <f t="shared" si="569"/>
        <v>0</v>
      </c>
      <c r="BA373" s="286">
        <f t="shared" si="569"/>
        <v>0</v>
      </c>
      <c r="BB373" s="286">
        <f t="shared" si="569"/>
        <v>0</v>
      </c>
      <c r="BC373" s="286">
        <f t="shared" si="569"/>
        <v>0</v>
      </c>
      <c r="BD373" s="286">
        <f t="shared" si="569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ht="13.95" customHeight="1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791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ht="13.95" customHeight="1" x14ac:dyDescent="0.3">
      <c r="B375" s="54"/>
      <c r="D375" s="604" t="s">
        <v>425</v>
      </c>
      <c r="E375" s="605">
        <v>0</v>
      </c>
      <c r="F375" s="605">
        <v>0</v>
      </c>
      <c r="G375" s="605">
        <v>0</v>
      </c>
      <c r="H375" s="605">
        <v>0</v>
      </c>
      <c r="I375" s="605">
        <v>0</v>
      </c>
      <c r="J375" s="605">
        <v>0</v>
      </c>
      <c r="K375" s="605">
        <v>0</v>
      </c>
      <c r="L375" s="605">
        <v>0</v>
      </c>
      <c r="M375" s="605">
        <v>0</v>
      </c>
      <c r="N375" s="605">
        <v>0</v>
      </c>
      <c r="O375" s="605">
        <v>0</v>
      </c>
      <c r="P375" s="605">
        <v>0</v>
      </c>
      <c r="Q375" s="605">
        <v>0</v>
      </c>
      <c r="R375" s="605">
        <v>0</v>
      </c>
      <c r="S375" s="605">
        <v>0</v>
      </c>
      <c r="T375" s="605">
        <v>0</v>
      </c>
      <c r="U375" s="605">
        <v>0</v>
      </c>
      <c r="V375" s="605">
        <v>0</v>
      </c>
      <c r="W375" s="605">
        <v>0</v>
      </c>
      <c r="X375" s="605">
        <v>0</v>
      </c>
      <c r="Y375" s="605">
        <v>0</v>
      </c>
      <c r="Z375" s="605">
        <v>0</v>
      </c>
      <c r="AA375" s="605">
        <v>0</v>
      </c>
      <c r="AB375" s="605">
        <v>0</v>
      </c>
      <c r="AC375" s="605">
        <v>0</v>
      </c>
      <c r="AD375" s="605">
        <v>0</v>
      </c>
      <c r="AE375" s="605">
        <v>0</v>
      </c>
      <c r="AF375" s="605">
        <v>0</v>
      </c>
      <c r="AG375" s="605">
        <v>0</v>
      </c>
      <c r="AH375" s="605">
        <v>0</v>
      </c>
      <c r="AI375" s="605">
        <v>0</v>
      </c>
      <c r="AJ375" s="605">
        <v>0</v>
      </c>
      <c r="AK375" s="605">
        <v>0</v>
      </c>
      <c r="AL375" s="605">
        <v>0</v>
      </c>
      <c r="AM375" s="605">
        <v>0</v>
      </c>
      <c r="AN375" s="605">
        <v>0</v>
      </c>
      <c r="AO375" s="605">
        <v>0</v>
      </c>
      <c r="AP375" s="605">
        <v>0</v>
      </c>
      <c r="AQ375" s="605">
        <v>0</v>
      </c>
      <c r="AR375" s="605">
        <v>0</v>
      </c>
      <c r="AS375" s="605">
        <v>0</v>
      </c>
      <c r="AT375" s="605">
        <v>0</v>
      </c>
      <c r="AU375" s="605">
        <v>0</v>
      </c>
      <c r="AV375" s="605">
        <v>0</v>
      </c>
      <c r="AW375" s="605">
        <v>0</v>
      </c>
      <c r="AX375" s="605">
        <v>0</v>
      </c>
      <c r="AY375" s="605">
        <v>0</v>
      </c>
      <c r="AZ375" s="605">
        <v>0</v>
      </c>
      <c r="BA375" s="605">
        <v>0</v>
      </c>
      <c r="BB375" s="605">
        <v>0</v>
      </c>
      <c r="BC375" s="605">
        <v>0</v>
      </c>
      <c r="BD375" s="605">
        <v>0</v>
      </c>
    </row>
    <row r="376" spans="1:79" ht="13.95" customHeight="1" x14ac:dyDescent="0.3">
      <c r="B376" s="54"/>
      <c r="BM376" s="42"/>
    </row>
    <row r="378" spans="1:79" ht="13.95" customHeight="1" x14ac:dyDescent="0.3">
      <c r="E378" s="42"/>
    </row>
  </sheetData>
  <conditionalFormatting sqref="D57:BZ57">
    <cfRule type="cellIs" dxfId="7" priority="1" operator="notEqual">
      <formula>0</formula>
    </cfRule>
  </conditionalFormatting>
  <conditionalFormatting sqref="BE58:BE70">
    <cfRule type="cellIs" dxfId="6" priority="3" operator="notEqual">
      <formula>0</formula>
    </cfRule>
  </conditionalFormatting>
  <pageMargins left="0.7" right="0.7" top="0.75" bottom="0.75" header="0.3" footer="0.3"/>
  <pageSetup orientation="portrait" horizontalDpi="429496729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árok5">
    <tabColor rgb="FF66FF33"/>
  </sheetPr>
  <dimension ref="A1:CC376"/>
  <sheetViews>
    <sheetView showGridLines="0" zoomScale="80" zoomScaleNormal="80" workbookViewId="0">
      <pane xSplit="4" ySplit="4" topLeftCell="AI116" activePane="bottomRight" state="frozen"/>
      <selection activeCell="AO102" sqref="AO102"/>
      <selection pane="topRight" activeCell="AO102" sqref="AO102"/>
      <selection pane="bottomLeft" activeCell="AO102" sqref="AO102"/>
      <selection pane="bottomRight" activeCell="AP135" sqref="AP135"/>
    </sheetView>
  </sheetViews>
  <sheetFormatPr defaultColWidth="11.6640625" defaultRowHeight="13.95" customHeight="1" outlineLevelCol="1" x14ac:dyDescent="0.3"/>
  <cols>
    <col min="1" max="1" width="2.33203125" bestFit="1" customWidth="1"/>
    <col min="2" max="2" width="47.6640625" customWidth="1"/>
    <col min="58" max="78" width="11.6640625" customWidth="1" outlineLevel="1"/>
  </cols>
  <sheetData>
    <row r="1" spans="1:79" ht="13.95" customHeight="1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803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ht="13.95" customHeight="1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804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617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675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ht="13.95" customHeight="1" x14ac:dyDescent="0.3">
      <c r="B3" s="17" t="str">
        <f>Info!$B$5</f>
        <v>Landstrasser_Hauptstrasse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805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676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3.95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623">
        <v>4</v>
      </c>
      <c r="I4" s="153">
        <v>5</v>
      </c>
      <c r="J4" s="153">
        <v>6</v>
      </c>
      <c r="K4" s="153">
        <v>7</v>
      </c>
      <c r="L4" s="153">
        <v>8</v>
      </c>
      <c r="M4" s="62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623">
        <v>45</v>
      </c>
      <c r="AX4" s="153">
        <v>46</v>
      </c>
      <c r="AY4" s="153">
        <v>47</v>
      </c>
      <c r="AZ4" s="153">
        <v>48</v>
      </c>
      <c r="BA4" s="153">
        <v>49</v>
      </c>
      <c r="BB4" s="62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677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ht="13.95" customHeight="1" x14ac:dyDescent="0.3">
      <c r="A5" s="155"/>
      <c r="B5" s="373" t="s">
        <v>284</v>
      </c>
      <c r="C5" s="156"/>
      <c r="D5" s="157">
        <f t="shared" ref="D5:D27" si="0">SUM(E5:BD5)</f>
        <v>1059</v>
      </c>
      <c r="E5" s="741">
        <v>43</v>
      </c>
      <c r="F5" s="741">
        <v>24</v>
      </c>
      <c r="G5" s="741">
        <v>-11</v>
      </c>
      <c r="H5" s="741">
        <v>8</v>
      </c>
      <c r="I5" s="741">
        <v>7</v>
      </c>
      <c r="J5" s="372">
        <v>14</v>
      </c>
      <c r="K5" s="372">
        <v>21</v>
      </c>
      <c r="L5" s="372">
        <v>36</v>
      </c>
      <c r="M5" s="372">
        <v>0</v>
      </c>
      <c r="N5" s="372">
        <v>17</v>
      </c>
      <c r="O5" s="372">
        <v>44</v>
      </c>
      <c r="P5" s="372">
        <v>84</v>
      </c>
      <c r="Q5" s="806">
        <v>121</v>
      </c>
      <c r="R5" s="372">
        <v>-5</v>
      </c>
      <c r="S5" s="372">
        <v>38</v>
      </c>
      <c r="T5" s="372">
        <v>16</v>
      </c>
      <c r="U5" s="372">
        <v>24</v>
      </c>
      <c r="V5" s="372">
        <v>24</v>
      </c>
      <c r="W5" s="372">
        <v>-19</v>
      </c>
      <c r="X5" s="372">
        <v>35</v>
      </c>
      <c r="Y5" s="608">
        <v>13</v>
      </c>
      <c r="Z5" s="608">
        <v>33</v>
      </c>
      <c r="AA5" s="608">
        <v>78</v>
      </c>
      <c r="AB5" s="608">
        <v>40</v>
      </c>
      <c r="AC5" s="608">
        <v>1</v>
      </c>
      <c r="AD5" s="608"/>
      <c r="AE5" s="608">
        <v>25</v>
      </c>
      <c r="AF5" s="682">
        <v>153</v>
      </c>
      <c r="AG5" s="682">
        <v>-81</v>
      </c>
      <c r="AH5" s="682">
        <v>65</v>
      </c>
      <c r="AI5" s="682">
        <v>20</v>
      </c>
      <c r="AJ5" s="682">
        <v>25</v>
      </c>
      <c r="AK5" s="372">
        <v>25</v>
      </c>
      <c r="AL5" s="682">
        <v>45</v>
      </c>
      <c r="AM5" s="682">
        <v>34</v>
      </c>
      <c r="AN5" s="682">
        <v>7</v>
      </c>
      <c r="AO5" s="682">
        <v>21</v>
      </c>
      <c r="AP5" s="682">
        <v>34</v>
      </c>
      <c r="AQ5" s="682"/>
      <c r="AR5" s="682"/>
      <c r="AS5" s="682"/>
      <c r="AT5" s="682"/>
      <c r="AU5" s="682"/>
      <c r="AV5" s="682"/>
      <c r="AW5" s="682"/>
      <c r="AX5" s="718"/>
      <c r="AY5" s="718"/>
      <c r="AZ5" s="372"/>
      <c r="BA5" s="372"/>
      <c r="BB5" s="372"/>
      <c r="BC5" s="372"/>
      <c r="BD5" s="372"/>
      <c r="BE5" s="158"/>
      <c r="BF5" s="159">
        <f t="shared" ref="BF5:BF34" si="1">SUM(E5:H5)</f>
        <v>64</v>
      </c>
      <c r="BG5" s="41">
        <f t="shared" ref="BG5:BG34" si="2">SUM(I5:L5)</f>
        <v>78</v>
      </c>
      <c r="BH5" s="41">
        <f t="shared" ref="BH5:BH34" si="3">SUM(M5:Q5)</f>
        <v>266</v>
      </c>
      <c r="BI5" s="41">
        <f t="shared" ref="BI5:BI34" si="4">SUM(R5:U5)</f>
        <v>73</v>
      </c>
      <c r="BJ5" s="41">
        <f t="shared" ref="BJ5:BJ34" si="5">SUM(V5:Y5)</f>
        <v>53</v>
      </c>
      <c r="BK5" s="41">
        <f t="shared" ref="BK5:BK34" si="6">SUM(Z5:AD5)</f>
        <v>152</v>
      </c>
      <c r="BL5" s="41">
        <f t="shared" ref="BL5:BL34" si="7">SUM(AE5:AH5)</f>
        <v>162</v>
      </c>
      <c r="BM5" s="41">
        <f t="shared" ref="BM5:BM34" si="8">SUM(AI5:AL5)</f>
        <v>115</v>
      </c>
      <c r="BN5" s="41">
        <f t="shared" ref="BN5:BN34" si="9">SUM(AM5:AQ5)</f>
        <v>96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1059</v>
      </c>
      <c r="BS5" s="41">
        <f t="shared" ref="BS5:BS34" si="14">SUM(BF5:BH5)</f>
        <v>408</v>
      </c>
      <c r="BT5" s="41">
        <f t="shared" ref="BT5:BT34" si="15">SUM(BI5:BK5)</f>
        <v>278</v>
      </c>
      <c r="BU5" s="41">
        <f t="shared" ref="BU5:BU34" si="16">SUM(BL5:BN5)</f>
        <v>373</v>
      </c>
      <c r="BV5" s="41">
        <f t="shared" ref="BV5:BV34" si="17">SUM(BO5:BQ5)</f>
        <v>0</v>
      </c>
      <c r="BW5" s="41">
        <f t="shared" ref="BW5:BW34" si="18">SUM(BF5:BK5)</f>
        <v>686</v>
      </c>
      <c r="BX5" s="41">
        <f t="shared" ref="BX5:BX34" si="19">SUM(BL5:BQ5)</f>
        <v>373</v>
      </c>
      <c r="BY5" s="41">
        <f>IF(Info!$O$3="Q1",$BS5,IF(Info!$O$3="Q2",$BS5+$BT5,IF(Info!$O$3="Q3",$BS5+$BT5+$BU5,$BR5)))</f>
        <v>408</v>
      </c>
      <c r="BZ5" s="41">
        <f>IF(Info!$O$3="Q1",$BS5,IF(Info!$O$3="Q2",$BT5,IF(Info!$O$3="Q3",$BU5,$BV5)))</f>
        <v>408</v>
      </c>
      <c r="CA5" s="156"/>
    </row>
    <row r="6" spans="1:79" ht="13.95" customHeight="1" x14ac:dyDescent="0.3">
      <c r="A6" s="155"/>
      <c r="B6" s="160" t="s">
        <v>285</v>
      </c>
      <c r="C6" s="156"/>
      <c r="D6" s="157">
        <f t="shared" si="0"/>
        <v>152751</v>
      </c>
      <c r="E6" s="744">
        <v>2896</v>
      </c>
      <c r="F6" s="745">
        <f t="shared" ref="F6:AK6" si="20">IF(F15=0,E32,F15)</f>
        <v>2792</v>
      </c>
      <c r="G6" s="745">
        <f t="shared" si="20"/>
        <v>2861</v>
      </c>
      <c r="H6" s="745">
        <f t="shared" si="20"/>
        <v>2619</v>
      </c>
      <c r="I6" s="745">
        <f t="shared" si="20"/>
        <v>2675</v>
      </c>
      <c r="J6" s="161">
        <f t="shared" si="20"/>
        <v>2996</v>
      </c>
      <c r="K6" s="161">
        <f t="shared" si="20"/>
        <v>2895</v>
      </c>
      <c r="L6" s="161">
        <f t="shared" si="20"/>
        <v>2781</v>
      </c>
      <c r="M6" s="161">
        <f t="shared" si="20"/>
        <v>2512</v>
      </c>
      <c r="N6" s="161">
        <f t="shared" si="20"/>
        <v>2402</v>
      </c>
      <c r="O6" s="161">
        <f t="shared" si="20"/>
        <v>2447</v>
      </c>
      <c r="P6" s="161">
        <f t="shared" si="20"/>
        <v>2415</v>
      </c>
      <c r="Q6" s="799">
        <f t="shared" si="20"/>
        <v>2372</v>
      </c>
      <c r="R6" s="161">
        <f t="shared" si="20"/>
        <v>2552</v>
      </c>
      <c r="S6" s="161">
        <f t="shared" si="20"/>
        <v>2764</v>
      </c>
      <c r="T6" s="161">
        <f t="shared" si="20"/>
        <v>2989</v>
      </c>
      <c r="U6" s="161">
        <f t="shared" si="20"/>
        <v>3117</v>
      </c>
      <c r="V6" s="161">
        <f t="shared" si="20"/>
        <v>2935</v>
      </c>
      <c r="W6" s="161">
        <f t="shared" si="20"/>
        <v>3076</v>
      </c>
      <c r="X6" s="161">
        <f t="shared" si="20"/>
        <v>3165</v>
      </c>
      <c r="Y6" s="665">
        <f t="shared" si="20"/>
        <v>3313</v>
      </c>
      <c r="Z6" s="665">
        <f t="shared" si="20"/>
        <v>3288</v>
      </c>
      <c r="AA6" s="665">
        <f t="shared" si="20"/>
        <v>3215</v>
      </c>
      <c r="AB6" s="665">
        <f t="shared" si="20"/>
        <v>3236</v>
      </c>
      <c r="AC6" s="665">
        <f t="shared" si="20"/>
        <v>3149</v>
      </c>
      <c r="AD6" s="665">
        <f t="shared" si="20"/>
        <v>3008</v>
      </c>
      <c r="AE6" s="665">
        <f t="shared" si="20"/>
        <v>3134</v>
      </c>
      <c r="AF6" s="665">
        <f t="shared" si="20"/>
        <v>3070</v>
      </c>
      <c r="AG6" s="683">
        <f t="shared" si="20"/>
        <v>2814</v>
      </c>
      <c r="AH6" s="683">
        <f t="shared" si="20"/>
        <v>3109</v>
      </c>
      <c r="AI6" s="683">
        <f t="shared" si="20"/>
        <v>3220</v>
      </c>
      <c r="AJ6" s="683">
        <f t="shared" si="20"/>
        <v>3334</v>
      </c>
      <c r="AK6" s="161">
        <f t="shared" si="20"/>
        <v>3421</v>
      </c>
      <c r="AL6" s="683">
        <f t="shared" ref="AL6:BD6" si="21">IF(AL15=0,AK32,AL15)</f>
        <v>3211</v>
      </c>
      <c r="AM6" s="683">
        <f t="shared" si="21"/>
        <v>2954</v>
      </c>
      <c r="AN6" s="683">
        <f t="shared" si="21"/>
        <v>2903</v>
      </c>
      <c r="AO6" s="683">
        <f t="shared" si="21"/>
        <v>3011</v>
      </c>
      <c r="AP6" s="683">
        <f t="shared" si="21"/>
        <v>3080</v>
      </c>
      <c r="AQ6" s="683">
        <f t="shared" si="21"/>
        <v>2930</v>
      </c>
      <c r="AR6" s="683">
        <f t="shared" si="21"/>
        <v>2930</v>
      </c>
      <c r="AS6" s="683">
        <f t="shared" si="21"/>
        <v>2930</v>
      </c>
      <c r="AT6" s="683">
        <f t="shared" si="21"/>
        <v>2930</v>
      </c>
      <c r="AU6" s="683">
        <f t="shared" si="21"/>
        <v>2930</v>
      </c>
      <c r="AV6" s="683">
        <f t="shared" si="21"/>
        <v>2930</v>
      </c>
      <c r="AW6" s="683">
        <f t="shared" si="21"/>
        <v>2930</v>
      </c>
      <c r="AX6" s="721">
        <f t="shared" si="21"/>
        <v>2930</v>
      </c>
      <c r="AY6" s="719">
        <f t="shared" si="21"/>
        <v>2930</v>
      </c>
      <c r="AZ6" s="161">
        <f t="shared" si="21"/>
        <v>2930</v>
      </c>
      <c r="BA6" s="161">
        <f t="shared" si="21"/>
        <v>2930</v>
      </c>
      <c r="BB6" s="161">
        <f t="shared" si="21"/>
        <v>2930</v>
      </c>
      <c r="BC6" s="161">
        <f t="shared" si="21"/>
        <v>2930</v>
      </c>
      <c r="BD6" s="161">
        <f t="shared" si="21"/>
        <v>2930</v>
      </c>
      <c r="BE6" s="158"/>
      <c r="BF6" s="162">
        <f t="shared" si="1"/>
        <v>11168</v>
      </c>
      <c r="BG6" s="157">
        <f t="shared" si="2"/>
        <v>11347</v>
      </c>
      <c r="BH6" s="157">
        <f t="shared" si="3"/>
        <v>12148</v>
      </c>
      <c r="BI6" s="157">
        <f t="shared" si="4"/>
        <v>11422</v>
      </c>
      <c r="BJ6" s="157">
        <f t="shared" si="5"/>
        <v>12489</v>
      </c>
      <c r="BK6" s="157">
        <f t="shared" si="6"/>
        <v>15896</v>
      </c>
      <c r="BL6" s="157">
        <f t="shared" si="7"/>
        <v>12127</v>
      </c>
      <c r="BM6" s="157">
        <f t="shared" si="8"/>
        <v>13186</v>
      </c>
      <c r="BN6" s="157">
        <f t="shared" si="9"/>
        <v>14878</v>
      </c>
      <c r="BO6" s="157">
        <f t="shared" si="10"/>
        <v>11720</v>
      </c>
      <c r="BP6" s="157">
        <f t="shared" si="11"/>
        <v>11720</v>
      </c>
      <c r="BQ6" s="157">
        <f t="shared" si="12"/>
        <v>14650</v>
      </c>
      <c r="BR6" s="157">
        <f t="shared" si="13"/>
        <v>152751</v>
      </c>
      <c r="BS6" s="157">
        <f t="shared" si="14"/>
        <v>34663</v>
      </c>
      <c r="BT6" s="157">
        <f t="shared" si="15"/>
        <v>39807</v>
      </c>
      <c r="BU6" s="157">
        <f t="shared" si="16"/>
        <v>40191</v>
      </c>
      <c r="BV6" s="157">
        <f t="shared" si="17"/>
        <v>38090</v>
      </c>
      <c r="BW6" s="157">
        <f t="shared" si="18"/>
        <v>74470</v>
      </c>
      <c r="BX6" s="157">
        <f t="shared" si="19"/>
        <v>78281</v>
      </c>
      <c r="BY6" s="157">
        <f>IF(Info!$O$3="Q1",$BS6,IF(Info!$O$3="Q2",$BS6+$BT6,IF(Info!$O$3="Q3",$BS6+$BT6+$BU6,$BR6)))</f>
        <v>34663</v>
      </c>
      <c r="BZ6" s="157">
        <f>IF(Info!$O$3="Q1",$BS6,IF(Info!$O$3="Q2",$BT6,IF(Info!$O$3="Q3",$BU6,$BV6)))</f>
        <v>34663</v>
      </c>
      <c r="CA6" s="156"/>
    </row>
    <row r="7" spans="1:79" ht="13.95" customHeight="1" x14ac:dyDescent="0.3">
      <c r="A7" s="155"/>
      <c r="B7" s="373" t="s">
        <v>286</v>
      </c>
      <c r="C7" s="156"/>
      <c r="D7" s="157">
        <f t="shared" si="0"/>
        <v>17499</v>
      </c>
      <c r="E7" s="741"/>
      <c r="F7" s="741"/>
      <c r="G7" s="741"/>
      <c r="H7" s="741">
        <v>2361</v>
      </c>
      <c r="I7" s="372"/>
      <c r="J7" s="372"/>
      <c r="K7" s="372"/>
      <c r="L7" s="372"/>
      <c r="M7" s="755">
        <v>2241</v>
      </c>
      <c r="N7" s="372"/>
      <c r="O7" s="372"/>
      <c r="P7" s="372"/>
      <c r="Q7" s="806"/>
      <c r="R7" s="372">
        <v>2254</v>
      </c>
      <c r="S7" s="372"/>
      <c r="T7" s="372"/>
      <c r="U7" s="372"/>
      <c r="V7" s="372"/>
      <c r="W7" s="372">
        <v>2695</v>
      </c>
      <c r="X7" s="372"/>
      <c r="Y7" s="608"/>
      <c r="Z7" s="608"/>
      <c r="AA7" s="608"/>
      <c r="AB7" s="608">
        <v>2864</v>
      </c>
      <c r="AC7" s="608"/>
      <c r="AD7" s="608"/>
      <c r="AE7" s="608"/>
      <c r="AF7" s="682"/>
      <c r="AG7" s="682">
        <v>2522</v>
      </c>
      <c r="AH7" s="682"/>
      <c r="AI7" s="682"/>
      <c r="AJ7" s="682"/>
      <c r="AK7" s="682"/>
      <c r="AL7" s="682"/>
      <c r="AM7" s="682">
        <v>2562</v>
      </c>
      <c r="AN7" s="682"/>
      <c r="AO7" s="682"/>
      <c r="AP7" s="682"/>
      <c r="AQ7" s="682"/>
      <c r="AR7" s="682"/>
      <c r="AS7" s="682"/>
      <c r="AT7" s="682"/>
      <c r="AU7" s="682"/>
      <c r="AV7" s="682"/>
      <c r="AW7" s="682"/>
      <c r="AX7" s="718"/>
      <c r="AY7" s="718"/>
      <c r="AZ7" s="372"/>
      <c r="BA7" s="372"/>
      <c r="BB7" s="372"/>
      <c r="BC7" s="372"/>
      <c r="BD7" s="372"/>
      <c r="BE7" s="158"/>
      <c r="BF7" s="163">
        <f t="shared" si="1"/>
        <v>2361</v>
      </c>
      <c r="BG7" s="77">
        <f t="shared" si="2"/>
        <v>0</v>
      </c>
      <c r="BH7" s="77">
        <f t="shared" si="3"/>
        <v>2241</v>
      </c>
      <c r="BI7" s="77">
        <f t="shared" si="4"/>
        <v>2254</v>
      </c>
      <c r="BJ7" s="77">
        <f t="shared" si="5"/>
        <v>2695</v>
      </c>
      <c r="BK7" s="77">
        <f t="shared" si="6"/>
        <v>2864</v>
      </c>
      <c r="BL7" s="77">
        <f t="shared" si="7"/>
        <v>2522</v>
      </c>
      <c r="BM7" s="77">
        <f t="shared" si="8"/>
        <v>0</v>
      </c>
      <c r="BN7" s="77">
        <f t="shared" si="9"/>
        <v>2562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17499</v>
      </c>
      <c r="BS7" s="77">
        <f t="shared" si="14"/>
        <v>4602</v>
      </c>
      <c r="BT7" s="77">
        <f t="shared" si="15"/>
        <v>7813</v>
      </c>
      <c r="BU7" s="77">
        <f t="shared" si="16"/>
        <v>5084</v>
      </c>
      <c r="BV7" s="77">
        <f t="shared" si="17"/>
        <v>0</v>
      </c>
      <c r="BW7" s="77">
        <f t="shared" si="18"/>
        <v>12415</v>
      </c>
      <c r="BX7" s="77">
        <f t="shared" si="19"/>
        <v>5084</v>
      </c>
      <c r="BY7" s="77">
        <f>IF(Info!$O$3="Q1",$BS7,IF(Info!$O$3="Q2",$BS7+$BT7,IF(Info!$O$3="Q3",$BS7+$BT7+$BU7,$BR7)))</f>
        <v>4602</v>
      </c>
      <c r="BZ7" s="77">
        <f>IF(Info!$O$3="Q1",$BS7,IF(Info!$O$3="Q2",$BT7,IF(Info!$O$3="Q3",$BU7,$BV7)))</f>
        <v>4602</v>
      </c>
      <c r="CA7" s="156"/>
    </row>
    <row r="8" spans="1:79" ht="13.95" customHeight="1" x14ac:dyDescent="0.3">
      <c r="A8" s="155"/>
      <c r="B8" s="373" t="s">
        <v>287</v>
      </c>
      <c r="C8" s="156"/>
      <c r="D8" s="157">
        <f t="shared" si="0"/>
        <v>0</v>
      </c>
      <c r="E8" s="741"/>
      <c r="F8" s="741"/>
      <c r="G8" s="741"/>
      <c r="H8" s="741"/>
      <c r="I8" s="372"/>
      <c r="J8" s="372"/>
      <c r="K8" s="372"/>
      <c r="L8" s="372"/>
      <c r="M8" s="755"/>
      <c r="N8" s="372"/>
      <c r="O8" s="372"/>
      <c r="P8" s="372"/>
      <c r="Q8" s="806"/>
      <c r="R8" s="372"/>
      <c r="S8" s="372"/>
      <c r="T8" s="372"/>
      <c r="U8" s="372"/>
      <c r="V8" s="372"/>
      <c r="W8" s="372"/>
      <c r="X8" s="372"/>
      <c r="Y8" s="608"/>
      <c r="Z8" s="608"/>
      <c r="AA8" s="608"/>
      <c r="AB8" s="608"/>
      <c r="AC8" s="608"/>
      <c r="AD8" s="608"/>
      <c r="AE8" s="608"/>
      <c r="AF8" s="682"/>
      <c r="AG8" s="682"/>
      <c r="AH8" s="682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  <c r="AT8" s="682"/>
      <c r="AU8" s="682"/>
      <c r="AV8" s="682"/>
      <c r="AW8" s="682"/>
      <c r="AX8" s="718"/>
      <c r="AY8" s="718"/>
      <c r="AZ8" s="372"/>
      <c r="BA8" s="372"/>
      <c r="BB8" s="372"/>
      <c r="BC8" s="372"/>
      <c r="BD8" s="372"/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ht="13.95" customHeight="1" x14ac:dyDescent="0.3">
      <c r="A9" s="155"/>
      <c r="B9" s="373" t="s">
        <v>288</v>
      </c>
      <c r="C9" s="156"/>
      <c r="D9" s="157">
        <f t="shared" si="0"/>
        <v>466</v>
      </c>
      <c r="E9" s="741"/>
      <c r="F9" s="741"/>
      <c r="G9" s="741"/>
      <c r="H9" s="741">
        <v>75</v>
      </c>
      <c r="I9" s="372"/>
      <c r="J9" s="372"/>
      <c r="K9" s="372"/>
      <c r="L9" s="372"/>
      <c r="M9" s="755">
        <v>63</v>
      </c>
      <c r="N9" s="372"/>
      <c r="O9" s="372"/>
      <c r="P9" s="372"/>
      <c r="Q9" s="806"/>
      <c r="R9" s="372">
        <v>51</v>
      </c>
      <c r="S9" s="372"/>
      <c r="T9" s="372"/>
      <c r="U9" s="372"/>
      <c r="V9" s="372"/>
      <c r="W9" s="372">
        <v>64</v>
      </c>
      <c r="X9" s="372"/>
      <c r="Y9" s="608"/>
      <c r="Z9" s="608"/>
      <c r="AA9" s="608"/>
      <c r="AB9" s="608">
        <v>64</v>
      </c>
      <c r="AC9" s="608"/>
      <c r="AD9" s="608"/>
      <c r="AE9" s="608"/>
      <c r="AF9" s="682"/>
      <c r="AG9" s="682">
        <v>71</v>
      </c>
      <c r="AH9" s="682"/>
      <c r="AI9" s="682"/>
      <c r="AJ9" s="682"/>
      <c r="AK9" s="682"/>
      <c r="AL9" s="682"/>
      <c r="AM9" s="682">
        <v>78</v>
      </c>
      <c r="AN9" s="682"/>
      <c r="AO9" s="682"/>
      <c r="AP9" s="682"/>
      <c r="AQ9" s="682"/>
      <c r="AR9" s="682"/>
      <c r="AS9" s="682"/>
      <c r="AT9" s="682"/>
      <c r="AU9" s="682"/>
      <c r="AV9" s="682"/>
      <c r="AW9" s="682"/>
      <c r="AX9" s="718"/>
      <c r="AY9" s="718"/>
      <c r="AZ9" s="372"/>
      <c r="BA9" s="372"/>
      <c r="BB9" s="372"/>
      <c r="BC9" s="372"/>
      <c r="BD9" s="372"/>
      <c r="BE9" s="158"/>
      <c r="BF9" s="163">
        <f t="shared" si="1"/>
        <v>75</v>
      </c>
      <c r="BG9" s="77">
        <f t="shared" si="2"/>
        <v>0</v>
      </c>
      <c r="BH9" s="77">
        <f t="shared" si="3"/>
        <v>63</v>
      </c>
      <c r="BI9" s="77">
        <f t="shared" si="4"/>
        <v>51</v>
      </c>
      <c r="BJ9" s="77">
        <f t="shared" si="5"/>
        <v>64</v>
      </c>
      <c r="BK9" s="77">
        <f t="shared" si="6"/>
        <v>64</v>
      </c>
      <c r="BL9" s="77">
        <f t="shared" si="7"/>
        <v>71</v>
      </c>
      <c r="BM9" s="77">
        <f t="shared" si="8"/>
        <v>0</v>
      </c>
      <c r="BN9" s="77">
        <f t="shared" si="9"/>
        <v>78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466</v>
      </c>
      <c r="BS9" s="77">
        <f t="shared" si="14"/>
        <v>138</v>
      </c>
      <c r="BT9" s="77">
        <f t="shared" si="15"/>
        <v>179</v>
      </c>
      <c r="BU9" s="77">
        <f t="shared" si="16"/>
        <v>149</v>
      </c>
      <c r="BV9" s="77">
        <f t="shared" si="17"/>
        <v>0</v>
      </c>
      <c r="BW9" s="77">
        <f t="shared" si="18"/>
        <v>317</v>
      </c>
      <c r="BX9" s="77">
        <f t="shared" si="19"/>
        <v>149</v>
      </c>
      <c r="BY9" s="77">
        <f>IF(Info!$O$3="Q1",$BS9,IF(Info!$O$3="Q2",$BS9+$BT9,IF(Info!$O$3="Q3",$BS9+$BT9+$BU9,$BR9)))</f>
        <v>138</v>
      </c>
      <c r="BZ9" s="77">
        <f>IF(Info!$O$3="Q1",$BS9,IF(Info!$O$3="Q2",$BT9,IF(Info!$O$3="Q3",$BU9,$BV9)))</f>
        <v>138</v>
      </c>
      <c r="CA9" s="156"/>
    </row>
    <row r="10" spans="1:79" ht="13.95" customHeight="1" x14ac:dyDescent="0.3">
      <c r="A10" s="155"/>
      <c r="B10" s="373" t="s">
        <v>289</v>
      </c>
      <c r="C10" s="156"/>
      <c r="D10" s="157">
        <f t="shared" si="0"/>
        <v>0</v>
      </c>
      <c r="E10" s="741"/>
      <c r="F10" s="741"/>
      <c r="G10" s="741"/>
      <c r="H10" s="741"/>
      <c r="I10" s="372"/>
      <c r="J10" s="372"/>
      <c r="K10" s="372"/>
      <c r="L10" s="372"/>
      <c r="M10" s="755"/>
      <c r="N10" s="372"/>
      <c r="O10" s="372"/>
      <c r="P10" s="372"/>
      <c r="Q10" s="806"/>
      <c r="R10" s="372"/>
      <c r="S10" s="372"/>
      <c r="T10" s="372"/>
      <c r="U10" s="372"/>
      <c r="V10" s="372"/>
      <c r="W10" s="372"/>
      <c r="X10" s="372"/>
      <c r="Y10" s="608"/>
      <c r="Z10" s="608"/>
      <c r="AA10" s="608"/>
      <c r="AB10" s="608"/>
      <c r="AC10" s="608"/>
      <c r="AD10" s="608"/>
      <c r="AE10" s="608"/>
      <c r="AF10" s="682"/>
      <c r="AG10" s="682"/>
      <c r="AH10" s="682"/>
      <c r="AI10" s="682"/>
      <c r="AJ10" s="682"/>
      <c r="AK10" s="682"/>
      <c r="AL10" s="682"/>
      <c r="AM10" s="682"/>
      <c r="AN10" s="682"/>
      <c r="AO10" s="682"/>
      <c r="AP10" s="682"/>
      <c r="AQ10" s="682"/>
      <c r="AR10" s="682"/>
      <c r="AS10" s="682"/>
      <c r="AT10" s="682"/>
      <c r="AU10" s="682"/>
      <c r="AV10" s="682"/>
      <c r="AW10" s="682"/>
      <c r="AX10" s="718"/>
      <c r="AY10" s="718"/>
      <c r="AZ10" s="372"/>
      <c r="BA10" s="372"/>
      <c r="BB10" s="372"/>
      <c r="BC10" s="372"/>
      <c r="BD10" s="372"/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ht="13.95" customHeight="1" x14ac:dyDescent="0.3">
      <c r="A11" s="155"/>
      <c r="B11" s="373" t="s">
        <v>290</v>
      </c>
      <c r="C11" s="156"/>
      <c r="D11" s="157">
        <f t="shared" si="0"/>
        <v>607</v>
      </c>
      <c r="E11" s="741"/>
      <c r="F11" s="741"/>
      <c r="G11" s="741"/>
      <c r="H11" s="741"/>
      <c r="I11" s="372"/>
      <c r="J11" s="372"/>
      <c r="K11" s="372"/>
      <c r="L11" s="372"/>
      <c r="M11" s="755"/>
      <c r="N11" s="372"/>
      <c r="O11" s="372"/>
      <c r="P11" s="372"/>
      <c r="Q11" s="806"/>
      <c r="R11" s="372">
        <v>87</v>
      </c>
      <c r="S11" s="372"/>
      <c r="T11" s="372"/>
      <c r="U11" s="372"/>
      <c r="V11" s="372"/>
      <c r="W11" s="372">
        <v>122</v>
      </c>
      <c r="X11" s="372"/>
      <c r="Y11" s="608"/>
      <c r="Z11" s="608"/>
      <c r="AA11" s="608"/>
      <c r="AB11" s="608">
        <v>133</v>
      </c>
      <c r="AC11" s="608"/>
      <c r="AD11" s="608"/>
      <c r="AE11" s="608"/>
      <c r="AF11" s="682"/>
      <c r="AG11" s="682">
        <v>88</v>
      </c>
      <c r="AH11" s="682"/>
      <c r="AI11" s="682"/>
      <c r="AJ11" s="682"/>
      <c r="AK11" s="682"/>
      <c r="AL11" s="682"/>
      <c r="AM11" s="682">
        <v>177</v>
      </c>
      <c r="AN11" s="682"/>
      <c r="AO11" s="682"/>
      <c r="AP11" s="682"/>
      <c r="AQ11" s="682"/>
      <c r="AR11" s="682"/>
      <c r="AS11" s="682"/>
      <c r="AT11" s="682"/>
      <c r="AU11" s="682"/>
      <c r="AV11" s="682"/>
      <c r="AW11" s="682"/>
      <c r="AX11" s="718"/>
      <c r="AY11" s="718"/>
      <c r="AZ11" s="372"/>
      <c r="BA11" s="372"/>
      <c r="BB11" s="372"/>
      <c r="BC11" s="372"/>
      <c r="BD11" s="372"/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87</v>
      </c>
      <c r="BJ11" s="77">
        <f t="shared" si="5"/>
        <v>122</v>
      </c>
      <c r="BK11" s="77">
        <f t="shared" si="6"/>
        <v>133</v>
      </c>
      <c r="BL11" s="77">
        <f t="shared" si="7"/>
        <v>88</v>
      </c>
      <c r="BM11" s="77">
        <f t="shared" si="8"/>
        <v>0</v>
      </c>
      <c r="BN11" s="77">
        <f t="shared" si="9"/>
        <v>177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607</v>
      </c>
      <c r="BS11" s="77">
        <f t="shared" si="14"/>
        <v>0</v>
      </c>
      <c r="BT11" s="77">
        <f t="shared" si="15"/>
        <v>342</v>
      </c>
      <c r="BU11" s="77">
        <f t="shared" si="16"/>
        <v>265</v>
      </c>
      <c r="BV11" s="77">
        <f t="shared" si="17"/>
        <v>0</v>
      </c>
      <c r="BW11" s="77">
        <f t="shared" si="18"/>
        <v>342</v>
      </c>
      <c r="BX11" s="77">
        <f t="shared" si="19"/>
        <v>265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ht="13.95" customHeight="1" x14ac:dyDescent="0.3">
      <c r="A12" s="155"/>
      <c r="B12" s="373" t="s">
        <v>291</v>
      </c>
      <c r="C12" s="156"/>
      <c r="D12" s="157">
        <f t="shared" si="0"/>
        <v>725</v>
      </c>
      <c r="E12" s="741"/>
      <c r="F12" s="741"/>
      <c r="G12" s="741"/>
      <c r="H12" s="741">
        <v>157</v>
      </c>
      <c r="I12" s="372"/>
      <c r="J12" s="372"/>
      <c r="K12" s="372"/>
      <c r="L12" s="372"/>
      <c r="M12" s="755"/>
      <c r="N12" s="372"/>
      <c r="O12" s="372"/>
      <c r="P12" s="372"/>
      <c r="Q12" s="806"/>
      <c r="R12" s="372">
        <v>125</v>
      </c>
      <c r="S12" s="372"/>
      <c r="T12" s="372"/>
      <c r="U12" s="372"/>
      <c r="V12" s="372"/>
      <c r="W12" s="372">
        <v>149</v>
      </c>
      <c r="X12" s="372"/>
      <c r="Y12" s="608"/>
      <c r="Z12" s="608"/>
      <c r="AA12" s="608"/>
      <c r="AB12" s="608">
        <v>119</v>
      </c>
      <c r="AC12" s="608"/>
      <c r="AD12" s="608"/>
      <c r="AE12" s="608"/>
      <c r="AF12" s="682"/>
      <c r="AG12" s="682">
        <v>87</v>
      </c>
      <c r="AH12" s="682"/>
      <c r="AI12" s="682"/>
      <c r="AJ12" s="682"/>
      <c r="AK12" s="682"/>
      <c r="AL12" s="682"/>
      <c r="AM12" s="682">
        <v>88</v>
      </c>
      <c r="AN12" s="682"/>
      <c r="AO12" s="682"/>
      <c r="AP12" s="682"/>
      <c r="AQ12" s="682"/>
      <c r="AR12" s="682"/>
      <c r="AS12" s="682"/>
      <c r="AT12" s="682"/>
      <c r="AU12" s="682"/>
      <c r="AV12" s="682"/>
      <c r="AW12" s="682"/>
      <c r="AX12" s="718"/>
      <c r="AY12" s="718"/>
      <c r="AZ12" s="372"/>
      <c r="BA12" s="372"/>
      <c r="BB12" s="372"/>
      <c r="BC12" s="372"/>
      <c r="BD12" s="372"/>
      <c r="BE12" s="158"/>
      <c r="BF12" s="163">
        <f t="shared" si="1"/>
        <v>157</v>
      </c>
      <c r="BG12" s="77">
        <f t="shared" si="2"/>
        <v>0</v>
      </c>
      <c r="BH12" s="77">
        <f t="shared" si="3"/>
        <v>0</v>
      </c>
      <c r="BI12" s="77">
        <f t="shared" si="4"/>
        <v>125</v>
      </c>
      <c r="BJ12" s="77">
        <f t="shared" si="5"/>
        <v>149</v>
      </c>
      <c r="BK12" s="77">
        <f t="shared" si="6"/>
        <v>119</v>
      </c>
      <c r="BL12" s="77">
        <f t="shared" si="7"/>
        <v>87</v>
      </c>
      <c r="BM12" s="77">
        <f t="shared" si="8"/>
        <v>0</v>
      </c>
      <c r="BN12" s="77">
        <f t="shared" si="9"/>
        <v>88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725</v>
      </c>
      <c r="BS12" s="77">
        <f t="shared" si="14"/>
        <v>157</v>
      </c>
      <c r="BT12" s="77">
        <f t="shared" si="15"/>
        <v>393</v>
      </c>
      <c r="BU12" s="77">
        <f t="shared" si="16"/>
        <v>175</v>
      </c>
      <c r="BV12" s="77">
        <f t="shared" si="17"/>
        <v>0</v>
      </c>
      <c r="BW12" s="77">
        <f t="shared" si="18"/>
        <v>550</v>
      </c>
      <c r="BX12" s="77">
        <f t="shared" si="19"/>
        <v>175</v>
      </c>
      <c r="BY12" s="77">
        <f>IF(Info!$O$3="Q1",$BS12,IF(Info!$O$3="Q2",$BS12+$BT12,IF(Info!$O$3="Q3",$BS12+$BT12+$BU12,$BR12)))</f>
        <v>157</v>
      </c>
      <c r="BZ12" s="77">
        <f>IF(Info!$O$3="Q1",$BS12,IF(Info!$O$3="Q2",$BT12,IF(Info!$O$3="Q3",$BU12,$BV12)))</f>
        <v>157</v>
      </c>
      <c r="CA12" s="156"/>
    </row>
    <row r="13" spans="1:79" ht="13.95" customHeight="1" x14ac:dyDescent="0.3">
      <c r="A13" s="155"/>
      <c r="B13" s="373" t="s">
        <v>292</v>
      </c>
      <c r="C13" s="156"/>
      <c r="D13" s="157">
        <f t="shared" si="0"/>
        <v>160</v>
      </c>
      <c r="E13" s="741"/>
      <c r="F13" s="741"/>
      <c r="G13" s="741"/>
      <c r="H13" s="741"/>
      <c r="I13" s="372"/>
      <c r="J13" s="372"/>
      <c r="K13" s="372"/>
      <c r="L13" s="372"/>
      <c r="M13" s="755">
        <v>160</v>
      </c>
      <c r="N13" s="372"/>
      <c r="O13" s="372"/>
      <c r="P13" s="372"/>
      <c r="Q13" s="806"/>
      <c r="R13" s="372"/>
      <c r="S13" s="372"/>
      <c r="T13" s="372"/>
      <c r="U13" s="372"/>
      <c r="V13" s="372"/>
      <c r="W13" s="372"/>
      <c r="X13" s="372"/>
      <c r="Y13" s="608"/>
      <c r="Z13" s="608"/>
      <c r="AA13" s="608"/>
      <c r="AB13" s="608"/>
      <c r="AC13" s="608"/>
      <c r="AD13" s="608"/>
      <c r="AE13" s="608"/>
      <c r="AF13" s="682"/>
      <c r="AG13" s="682"/>
      <c r="AH13" s="682"/>
      <c r="AI13" s="682"/>
      <c r="AJ13" s="682"/>
      <c r="AK13" s="682"/>
      <c r="AL13" s="682"/>
      <c r="AM13" s="682"/>
      <c r="AN13" s="682"/>
      <c r="AO13" s="682"/>
      <c r="AP13" s="682"/>
      <c r="AQ13" s="682"/>
      <c r="AR13" s="682"/>
      <c r="AS13" s="682"/>
      <c r="AT13" s="682"/>
      <c r="AU13" s="682"/>
      <c r="AV13" s="682"/>
      <c r="AW13" s="682"/>
      <c r="AX13" s="718"/>
      <c r="AY13" s="718"/>
      <c r="AZ13" s="372"/>
      <c r="BA13" s="372"/>
      <c r="BB13" s="372"/>
      <c r="BC13" s="372"/>
      <c r="BD13" s="372"/>
      <c r="BE13" s="158"/>
      <c r="BF13" s="163">
        <f t="shared" si="1"/>
        <v>0</v>
      </c>
      <c r="BG13" s="77">
        <f t="shared" si="2"/>
        <v>0</v>
      </c>
      <c r="BH13" s="77">
        <f t="shared" si="3"/>
        <v>160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160</v>
      </c>
      <c r="BS13" s="77">
        <f t="shared" si="14"/>
        <v>160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160</v>
      </c>
      <c r="BX13" s="77">
        <f t="shared" si="19"/>
        <v>0</v>
      </c>
      <c r="BY13" s="77">
        <f>IF(Info!$O$3="Q1",$BS13,IF(Info!$O$3="Q2",$BS13+$BT13,IF(Info!$O$3="Q3",$BS13+$BT13+$BU13,$BR13)))</f>
        <v>160</v>
      </c>
      <c r="BZ13" s="77">
        <f>IF(Info!$O$3="Q1",$BS13,IF(Info!$O$3="Q2",$BT13,IF(Info!$O$3="Q3",$BU13,$BV13)))</f>
        <v>160</v>
      </c>
      <c r="CA13" s="156"/>
    </row>
    <row r="14" spans="1:79" ht="13.95" customHeight="1" x14ac:dyDescent="0.3">
      <c r="A14" s="155"/>
      <c r="B14" s="373" t="s">
        <v>293</v>
      </c>
      <c r="C14" s="156"/>
      <c r="D14" s="157">
        <f t="shared" si="0"/>
        <v>306</v>
      </c>
      <c r="E14" s="741"/>
      <c r="F14" s="741"/>
      <c r="G14" s="741"/>
      <c r="H14" s="741">
        <v>26</v>
      </c>
      <c r="I14" s="372"/>
      <c r="J14" s="372"/>
      <c r="K14" s="372"/>
      <c r="L14" s="372"/>
      <c r="M14" s="755">
        <v>48</v>
      </c>
      <c r="N14" s="372"/>
      <c r="O14" s="372"/>
      <c r="P14" s="372"/>
      <c r="Q14" s="806"/>
      <c r="R14" s="372">
        <v>35</v>
      </c>
      <c r="S14" s="372"/>
      <c r="T14" s="372"/>
      <c r="U14" s="372"/>
      <c r="V14" s="372"/>
      <c r="W14" s="372">
        <v>46</v>
      </c>
      <c r="X14" s="372"/>
      <c r="Y14" s="608"/>
      <c r="Z14" s="608"/>
      <c r="AA14" s="608"/>
      <c r="AB14" s="608">
        <v>56</v>
      </c>
      <c r="AC14" s="608"/>
      <c r="AD14" s="608"/>
      <c r="AE14" s="608"/>
      <c r="AF14" s="682"/>
      <c r="AG14" s="682">
        <v>46</v>
      </c>
      <c r="AH14" s="682"/>
      <c r="AI14" s="682"/>
      <c r="AJ14" s="682"/>
      <c r="AK14" s="682"/>
      <c r="AL14" s="682"/>
      <c r="AM14" s="682">
        <v>49</v>
      </c>
      <c r="AN14" s="682"/>
      <c r="AO14" s="682"/>
      <c r="AP14" s="682"/>
      <c r="AQ14" s="682"/>
      <c r="AR14" s="682"/>
      <c r="AS14" s="682"/>
      <c r="AT14" s="682"/>
      <c r="AU14" s="682"/>
      <c r="AV14" s="682"/>
      <c r="AW14" s="682"/>
      <c r="AX14" s="718"/>
      <c r="AY14" s="718"/>
      <c r="AZ14" s="372"/>
      <c r="BA14" s="372"/>
      <c r="BB14" s="372"/>
      <c r="BC14" s="372"/>
      <c r="BD14" s="372"/>
      <c r="BE14" s="158"/>
      <c r="BF14" s="163">
        <f t="shared" si="1"/>
        <v>26</v>
      </c>
      <c r="BG14" s="77">
        <f t="shared" si="2"/>
        <v>0</v>
      </c>
      <c r="BH14" s="77">
        <f t="shared" si="3"/>
        <v>48</v>
      </c>
      <c r="BI14" s="77">
        <f t="shared" si="4"/>
        <v>35</v>
      </c>
      <c r="BJ14" s="77">
        <f t="shared" si="5"/>
        <v>46</v>
      </c>
      <c r="BK14" s="77">
        <f t="shared" si="6"/>
        <v>56</v>
      </c>
      <c r="BL14" s="77">
        <f t="shared" si="7"/>
        <v>46</v>
      </c>
      <c r="BM14" s="77">
        <f t="shared" si="8"/>
        <v>0</v>
      </c>
      <c r="BN14" s="77">
        <f t="shared" si="9"/>
        <v>49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306</v>
      </c>
      <c r="BS14" s="77">
        <f t="shared" si="14"/>
        <v>74</v>
      </c>
      <c r="BT14" s="77">
        <f t="shared" si="15"/>
        <v>137</v>
      </c>
      <c r="BU14" s="77">
        <f t="shared" si="16"/>
        <v>95</v>
      </c>
      <c r="BV14" s="77">
        <f t="shared" si="17"/>
        <v>0</v>
      </c>
      <c r="BW14" s="77">
        <f t="shared" si="18"/>
        <v>211</v>
      </c>
      <c r="BX14" s="77">
        <f t="shared" si="19"/>
        <v>95</v>
      </c>
      <c r="BY14" s="77">
        <f>IF(Info!$O$3="Q1",$BS14,IF(Info!$O$3="Q2",$BS14+$BT14,IF(Info!$O$3="Q3",$BS14+$BT14+$BU14,$BR14)))</f>
        <v>74</v>
      </c>
      <c r="BZ14" s="77">
        <f>IF(Info!$O$3="Q1",$BS14,IF(Info!$O$3="Q2",$BT14,IF(Info!$O$3="Q3",$BU14,$BV14)))</f>
        <v>74</v>
      </c>
      <c r="CA14" s="156"/>
    </row>
    <row r="15" spans="1:79" ht="13.95" customHeight="1" x14ac:dyDescent="0.3">
      <c r="A15" s="155"/>
      <c r="B15" s="160" t="s">
        <v>294</v>
      </c>
      <c r="C15" s="156"/>
      <c r="D15" s="157">
        <f t="shared" si="0"/>
        <v>19763</v>
      </c>
      <c r="E15" s="719">
        <f t="shared" ref="E15:AJ15" si="22">SUM(E7:E14)</f>
        <v>0</v>
      </c>
      <c r="F15" s="719">
        <f t="shared" si="22"/>
        <v>0</v>
      </c>
      <c r="G15" s="719">
        <f t="shared" si="22"/>
        <v>0</v>
      </c>
      <c r="H15" s="719">
        <f t="shared" si="22"/>
        <v>2619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2512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799">
        <f t="shared" si="22"/>
        <v>0</v>
      </c>
      <c r="R15" s="161">
        <f t="shared" si="22"/>
        <v>2552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3076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3236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2814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2954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2619</v>
      </c>
      <c r="BG15" s="157">
        <f t="shared" si="2"/>
        <v>0</v>
      </c>
      <c r="BH15" s="157">
        <f t="shared" si="3"/>
        <v>2512</v>
      </c>
      <c r="BI15" s="157">
        <f t="shared" si="4"/>
        <v>2552</v>
      </c>
      <c r="BJ15" s="157">
        <f t="shared" si="5"/>
        <v>3076</v>
      </c>
      <c r="BK15" s="157">
        <f t="shared" si="6"/>
        <v>3236</v>
      </c>
      <c r="BL15" s="157">
        <f t="shared" si="7"/>
        <v>2814</v>
      </c>
      <c r="BM15" s="157">
        <f t="shared" si="8"/>
        <v>0</v>
      </c>
      <c r="BN15" s="157">
        <f t="shared" si="9"/>
        <v>2954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19763</v>
      </c>
      <c r="BS15" s="157">
        <f t="shared" si="14"/>
        <v>5131</v>
      </c>
      <c r="BT15" s="157">
        <f t="shared" si="15"/>
        <v>8864</v>
      </c>
      <c r="BU15" s="157">
        <f t="shared" si="16"/>
        <v>5768</v>
      </c>
      <c r="BV15" s="157">
        <f t="shared" si="17"/>
        <v>0</v>
      </c>
      <c r="BW15" s="157">
        <f t="shared" si="18"/>
        <v>13995</v>
      </c>
      <c r="BX15" s="157">
        <f t="shared" si="19"/>
        <v>5768</v>
      </c>
      <c r="BY15" s="157">
        <f>IF(Info!$O$3="Q1",$BS15,IF(Info!$O$3="Q2",$BS15+$BT15,IF(Info!$O$3="Q3",$BS15+$BT15+$BU15,$BR15)))</f>
        <v>5131</v>
      </c>
      <c r="BZ15" s="157">
        <f>IF(Info!$O$3="Q1",$BS15,IF(Info!$O$3="Q2",$BT15,IF(Info!$O$3="Q3",$BU15,$BV15)))</f>
        <v>5131</v>
      </c>
      <c r="CA15" s="156"/>
    </row>
    <row r="16" spans="1:79" ht="13.95" customHeight="1" x14ac:dyDescent="0.3">
      <c r="A16" s="155"/>
      <c r="B16" s="373" t="s">
        <v>295</v>
      </c>
      <c r="C16" s="156"/>
      <c r="D16" s="157">
        <f t="shared" si="0"/>
        <v>10360</v>
      </c>
      <c r="E16" s="741"/>
      <c r="F16" s="741">
        <v>45</v>
      </c>
      <c r="G16" s="741">
        <v>28</v>
      </c>
      <c r="H16" s="741">
        <v>628</v>
      </c>
      <c r="I16" s="741">
        <v>681</v>
      </c>
      <c r="J16" s="372"/>
      <c r="K16" s="372"/>
      <c r="L16" s="372"/>
      <c r="M16" s="372">
        <v>282</v>
      </c>
      <c r="N16" s="372">
        <v>704</v>
      </c>
      <c r="O16" s="372"/>
      <c r="P16" s="372"/>
      <c r="Q16" s="806"/>
      <c r="R16" s="372">
        <v>712</v>
      </c>
      <c r="S16" s="372">
        <v>699</v>
      </c>
      <c r="T16" s="372"/>
      <c r="U16" s="372"/>
      <c r="V16" s="372"/>
      <c r="W16" s="372">
        <v>567</v>
      </c>
      <c r="X16" s="608">
        <v>684</v>
      </c>
      <c r="Y16" s="608"/>
      <c r="Z16" s="608">
        <v>25</v>
      </c>
      <c r="AA16" s="608"/>
      <c r="AB16" s="608">
        <v>600</v>
      </c>
      <c r="AC16" s="608">
        <v>520</v>
      </c>
      <c r="AD16" s="608"/>
      <c r="AE16" s="608"/>
      <c r="AF16" s="682"/>
      <c r="AG16" s="682">
        <v>688</v>
      </c>
      <c r="AH16" s="682">
        <v>815</v>
      </c>
      <c r="AI16" s="682">
        <v>748</v>
      </c>
      <c r="AJ16" s="682">
        <v>556</v>
      </c>
      <c r="AK16" s="682"/>
      <c r="AL16" s="682"/>
      <c r="AM16" s="682">
        <v>534</v>
      </c>
      <c r="AN16" s="682">
        <v>844</v>
      </c>
      <c r="AO16" s="682"/>
      <c r="AP16" s="682"/>
      <c r="AQ16" s="682"/>
      <c r="AR16" s="682"/>
      <c r="AS16" s="682"/>
      <c r="AT16" s="682"/>
      <c r="AU16" s="682"/>
      <c r="AV16" s="682"/>
      <c r="AW16" s="682"/>
      <c r="AX16" s="718"/>
      <c r="AY16" s="718"/>
      <c r="AZ16" s="372"/>
      <c r="BA16" s="372"/>
      <c r="BB16" s="372"/>
      <c r="BC16" s="372"/>
      <c r="BD16" s="372"/>
      <c r="BE16" s="158"/>
      <c r="BF16" s="163">
        <f t="shared" si="1"/>
        <v>701</v>
      </c>
      <c r="BG16" s="77">
        <f t="shared" si="2"/>
        <v>681</v>
      </c>
      <c r="BH16" s="77">
        <f t="shared" si="3"/>
        <v>986</v>
      </c>
      <c r="BI16" s="77">
        <f t="shared" si="4"/>
        <v>1411</v>
      </c>
      <c r="BJ16" s="77">
        <f t="shared" si="5"/>
        <v>1251</v>
      </c>
      <c r="BK16" s="77">
        <f t="shared" si="6"/>
        <v>1145</v>
      </c>
      <c r="BL16" s="77">
        <f t="shared" si="7"/>
        <v>1503</v>
      </c>
      <c r="BM16" s="77">
        <f t="shared" si="8"/>
        <v>1304</v>
      </c>
      <c r="BN16" s="77">
        <f t="shared" si="9"/>
        <v>1378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10360</v>
      </c>
      <c r="BS16" s="77">
        <f t="shared" si="14"/>
        <v>2368</v>
      </c>
      <c r="BT16" s="77">
        <f t="shared" si="15"/>
        <v>3807</v>
      </c>
      <c r="BU16" s="77">
        <f t="shared" si="16"/>
        <v>4185</v>
      </c>
      <c r="BV16" s="77">
        <f t="shared" si="17"/>
        <v>0</v>
      </c>
      <c r="BW16" s="77">
        <f t="shared" si="18"/>
        <v>6175</v>
      </c>
      <c r="BX16" s="77">
        <f t="shared" si="19"/>
        <v>4185</v>
      </c>
      <c r="BY16" s="77">
        <f>IF(Info!$O$3="Q1",$BS16,IF(Info!$O$3="Q2",$BS16+$BT16,IF(Info!$O$3="Q3",$BS16+$BT16+$BU16,$BR16)))</f>
        <v>2368</v>
      </c>
      <c r="BZ16" s="77">
        <f>IF(Info!$O$3="Q1",$BS16,IF(Info!$O$3="Q2",$BT16,IF(Info!$O$3="Q3",$BU16,$BV16)))</f>
        <v>2368</v>
      </c>
      <c r="CA16" s="156"/>
    </row>
    <row r="17" spans="1:79" ht="13.95" customHeight="1" x14ac:dyDescent="0.3">
      <c r="A17" s="155"/>
      <c r="B17" s="373" t="s">
        <v>296</v>
      </c>
      <c r="C17" s="156"/>
      <c r="D17" s="157">
        <f t="shared" si="0"/>
        <v>24919</v>
      </c>
      <c r="E17" s="741">
        <v>736</v>
      </c>
      <c r="F17" s="741">
        <v>1122</v>
      </c>
      <c r="G17" s="741">
        <v>1183</v>
      </c>
      <c r="H17" s="741"/>
      <c r="I17" s="741">
        <v>168</v>
      </c>
      <c r="J17" s="372">
        <v>410</v>
      </c>
      <c r="K17" s="372">
        <v>603</v>
      </c>
      <c r="L17" s="372">
        <v>2271</v>
      </c>
      <c r="M17" s="372"/>
      <c r="N17" s="372"/>
      <c r="O17" s="372">
        <v>500</v>
      </c>
      <c r="P17" s="372">
        <v>870</v>
      </c>
      <c r="Q17" s="806">
        <v>2066</v>
      </c>
      <c r="R17" s="372"/>
      <c r="S17" s="372"/>
      <c r="T17" s="372">
        <v>695</v>
      </c>
      <c r="U17" s="372">
        <v>699</v>
      </c>
      <c r="V17" s="372">
        <v>2400</v>
      </c>
      <c r="W17" s="372"/>
      <c r="X17" s="608"/>
      <c r="Y17" s="608">
        <v>672</v>
      </c>
      <c r="Z17" s="608">
        <v>864</v>
      </c>
      <c r="AA17" s="608">
        <v>2098</v>
      </c>
      <c r="AB17" s="608"/>
      <c r="AC17" s="608"/>
      <c r="AD17" s="608">
        <v>856</v>
      </c>
      <c r="AE17" s="608">
        <v>1001</v>
      </c>
      <c r="AF17" s="682">
        <v>1949</v>
      </c>
      <c r="AG17" s="682"/>
      <c r="AH17" s="682"/>
      <c r="AI17" s="682"/>
      <c r="AJ17" s="682">
        <v>161</v>
      </c>
      <c r="AK17" s="682">
        <v>669</v>
      </c>
      <c r="AL17" s="682">
        <v>1691</v>
      </c>
      <c r="AM17" s="682"/>
      <c r="AN17" s="682"/>
      <c r="AO17" s="682">
        <v>510</v>
      </c>
      <c r="AP17" s="682">
        <v>725</v>
      </c>
      <c r="AQ17" s="682"/>
      <c r="AR17" s="682"/>
      <c r="AS17" s="682"/>
      <c r="AT17" s="682"/>
      <c r="AU17" s="682"/>
      <c r="AV17" s="682"/>
      <c r="AW17" s="682"/>
      <c r="AX17" s="718"/>
      <c r="AY17" s="718"/>
      <c r="AZ17" s="372"/>
      <c r="BA17" s="372"/>
      <c r="BB17" s="372"/>
      <c r="BC17" s="372"/>
      <c r="BD17" s="372"/>
      <c r="BE17" s="158"/>
      <c r="BF17" s="163">
        <f t="shared" si="1"/>
        <v>3041</v>
      </c>
      <c r="BG17" s="77">
        <f t="shared" si="2"/>
        <v>3452</v>
      </c>
      <c r="BH17" s="77">
        <f t="shared" si="3"/>
        <v>3436</v>
      </c>
      <c r="BI17" s="77">
        <f t="shared" si="4"/>
        <v>1394</v>
      </c>
      <c r="BJ17" s="77">
        <f t="shared" si="5"/>
        <v>3072</v>
      </c>
      <c r="BK17" s="77">
        <f t="shared" si="6"/>
        <v>3818</v>
      </c>
      <c r="BL17" s="77">
        <f t="shared" si="7"/>
        <v>2950</v>
      </c>
      <c r="BM17" s="77">
        <f t="shared" si="8"/>
        <v>2521</v>
      </c>
      <c r="BN17" s="77">
        <f t="shared" si="9"/>
        <v>1235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24919</v>
      </c>
      <c r="BS17" s="77">
        <f t="shared" si="14"/>
        <v>9929</v>
      </c>
      <c r="BT17" s="77">
        <f t="shared" si="15"/>
        <v>8284</v>
      </c>
      <c r="BU17" s="77">
        <f t="shared" si="16"/>
        <v>6706</v>
      </c>
      <c r="BV17" s="77">
        <f t="shared" si="17"/>
        <v>0</v>
      </c>
      <c r="BW17" s="77">
        <f t="shared" si="18"/>
        <v>18213</v>
      </c>
      <c r="BX17" s="77">
        <f t="shared" si="19"/>
        <v>6706</v>
      </c>
      <c r="BY17" s="77">
        <f>IF(Info!$O$3="Q1",$BS17,IF(Info!$O$3="Q2",$BS17+$BT17,IF(Info!$O$3="Q3",$BS17+$BT17+$BU17,$BR17)))</f>
        <v>9929</v>
      </c>
      <c r="BZ17" s="77">
        <f>IF(Info!$O$3="Q1",$BS17,IF(Info!$O$3="Q2",$BT17,IF(Info!$O$3="Q3",$BU17,$BV17)))</f>
        <v>9929</v>
      </c>
      <c r="CA17" s="156"/>
    </row>
    <row r="18" spans="1:79" ht="13.95" customHeight="1" x14ac:dyDescent="0.3">
      <c r="A18" s="155"/>
      <c r="B18" s="373" t="s">
        <v>297</v>
      </c>
      <c r="C18" s="156"/>
      <c r="D18" s="157">
        <f t="shared" si="0"/>
        <v>264</v>
      </c>
      <c r="E18" s="741"/>
      <c r="F18" s="741"/>
      <c r="G18" s="741"/>
      <c r="H18" s="741"/>
      <c r="I18" s="741"/>
      <c r="J18" s="372"/>
      <c r="K18" s="372"/>
      <c r="L18" s="372"/>
      <c r="M18" s="372"/>
      <c r="N18" s="372"/>
      <c r="O18" s="372"/>
      <c r="P18" s="372"/>
      <c r="Q18" s="806"/>
      <c r="R18" s="372">
        <v>2</v>
      </c>
      <c r="S18" s="372"/>
      <c r="T18" s="372"/>
      <c r="U18" s="372"/>
      <c r="V18" s="372"/>
      <c r="W18" s="372"/>
      <c r="X18" s="608">
        <v>76</v>
      </c>
      <c r="Y18" s="608"/>
      <c r="Z18" s="608"/>
      <c r="AA18" s="608"/>
      <c r="AB18" s="608"/>
      <c r="AC18" s="608">
        <v>37</v>
      </c>
      <c r="AD18" s="608">
        <v>2</v>
      </c>
      <c r="AE18" s="608"/>
      <c r="AF18" s="682"/>
      <c r="AG18" s="682">
        <v>27</v>
      </c>
      <c r="AH18" s="682">
        <v>45</v>
      </c>
      <c r="AI18" s="682">
        <v>30</v>
      </c>
      <c r="AJ18" s="682">
        <v>40</v>
      </c>
      <c r="AK18" s="682"/>
      <c r="AL18" s="682"/>
      <c r="AM18" s="682">
        <v>5</v>
      </c>
      <c r="AN18" s="682"/>
      <c r="AO18" s="682"/>
      <c r="AP18" s="682"/>
      <c r="AQ18" s="682"/>
      <c r="AR18" s="682"/>
      <c r="AS18" s="682"/>
      <c r="AT18" s="682"/>
      <c r="AU18" s="682"/>
      <c r="AV18" s="682"/>
      <c r="AW18" s="682"/>
      <c r="AX18" s="718"/>
      <c r="AY18" s="718"/>
      <c r="AZ18" s="372"/>
      <c r="BA18" s="372"/>
      <c r="BB18" s="372"/>
      <c r="BC18" s="372"/>
      <c r="BD18" s="372"/>
      <c r="BE18" s="158"/>
      <c r="BF18" s="163">
        <f t="shared" si="1"/>
        <v>0</v>
      </c>
      <c r="BG18" s="77">
        <f t="shared" si="2"/>
        <v>0</v>
      </c>
      <c r="BH18" s="77">
        <f t="shared" si="3"/>
        <v>0</v>
      </c>
      <c r="BI18" s="77">
        <f t="shared" si="4"/>
        <v>2</v>
      </c>
      <c r="BJ18" s="77">
        <f t="shared" si="5"/>
        <v>76</v>
      </c>
      <c r="BK18" s="77">
        <f t="shared" si="6"/>
        <v>39</v>
      </c>
      <c r="BL18" s="77">
        <f t="shared" si="7"/>
        <v>72</v>
      </c>
      <c r="BM18" s="77">
        <f t="shared" si="8"/>
        <v>70</v>
      </c>
      <c r="BN18" s="77">
        <f t="shared" si="9"/>
        <v>5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264</v>
      </c>
      <c r="BS18" s="77">
        <f t="shared" si="14"/>
        <v>0</v>
      </c>
      <c r="BT18" s="77">
        <f t="shared" si="15"/>
        <v>117</v>
      </c>
      <c r="BU18" s="77">
        <f t="shared" si="16"/>
        <v>147</v>
      </c>
      <c r="BV18" s="77">
        <f t="shared" si="17"/>
        <v>0</v>
      </c>
      <c r="BW18" s="77">
        <f t="shared" si="18"/>
        <v>117</v>
      </c>
      <c r="BX18" s="77">
        <f t="shared" si="19"/>
        <v>147</v>
      </c>
      <c r="BY18" s="77">
        <f>IF(Info!$O$3="Q1",$BS18,IF(Info!$O$3="Q2",$BS18+$BT18,IF(Info!$O$3="Q3",$BS18+$BT18+$BU18,$BR18)))</f>
        <v>0</v>
      </c>
      <c r="BZ18" s="77">
        <f>IF(Info!$O$3="Q1",$BS18,IF(Info!$O$3="Q2",$BT18,IF(Info!$O$3="Q3",$BU18,$BV18)))</f>
        <v>0</v>
      </c>
      <c r="CA18" s="156"/>
    </row>
    <row r="19" spans="1:79" ht="13.95" customHeight="1" x14ac:dyDescent="0.3">
      <c r="A19" s="155"/>
      <c r="B19" s="373" t="s">
        <v>298</v>
      </c>
      <c r="C19" s="156"/>
      <c r="D19" s="157">
        <f t="shared" si="0"/>
        <v>27</v>
      </c>
      <c r="E19" s="741"/>
      <c r="F19" s="741"/>
      <c r="G19" s="741"/>
      <c r="H19" s="741"/>
      <c r="I19" s="741">
        <v>26</v>
      </c>
      <c r="J19" s="372"/>
      <c r="K19" s="372"/>
      <c r="L19" s="372"/>
      <c r="M19" s="372"/>
      <c r="N19" s="372"/>
      <c r="O19" s="372"/>
      <c r="P19" s="372"/>
      <c r="Q19" s="806"/>
      <c r="R19" s="372"/>
      <c r="S19" s="372"/>
      <c r="T19" s="372"/>
      <c r="U19" s="372"/>
      <c r="V19" s="372"/>
      <c r="W19" s="372"/>
      <c r="X19" s="608"/>
      <c r="Y19" s="608"/>
      <c r="Z19" s="608"/>
      <c r="AA19" s="608"/>
      <c r="AB19" s="608"/>
      <c r="AC19" s="608"/>
      <c r="AD19" s="608"/>
      <c r="AE19" s="608"/>
      <c r="AF19" s="682"/>
      <c r="AG19" s="682"/>
      <c r="AH19" s="682"/>
      <c r="AI19" s="682"/>
      <c r="AJ19" s="682"/>
      <c r="AK19" s="682"/>
      <c r="AL19" s="682"/>
      <c r="AM19" s="682"/>
      <c r="AN19" s="682"/>
      <c r="AO19" s="682"/>
      <c r="AP19" s="682">
        <v>1</v>
      </c>
      <c r="AQ19" s="682"/>
      <c r="AR19" s="682"/>
      <c r="AS19" s="682"/>
      <c r="AT19" s="682"/>
      <c r="AU19" s="682"/>
      <c r="AV19" s="682"/>
      <c r="AW19" s="682"/>
      <c r="AX19" s="718"/>
      <c r="AY19" s="718"/>
      <c r="AZ19" s="372"/>
      <c r="BA19" s="372"/>
      <c r="BB19" s="372"/>
      <c r="BC19" s="372"/>
      <c r="BD19" s="372"/>
      <c r="BE19" s="158"/>
      <c r="BF19" s="163">
        <f t="shared" si="1"/>
        <v>0</v>
      </c>
      <c r="BG19" s="77">
        <f t="shared" si="2"/>
        <v>26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1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27</v>
      </c>
      <c r="BS19" s="77">
        <f t="shared" si="14"/>
        <v>26</v>
      </c>
      <c r="BT19" s="77">
        <f t="shared" si="15"/>
        <v>0</v>
      </c>
      <c r="BU19" s="77">
        <f t="shared" si="16"/>
        <v>1</v>
      </c>
      <c r="BV19" s="77">
        <f t="shared" si="17"/>
        <v>0</v>
      </c>
      <c r="BW19" s="77">
        <f t="shared" si="18"/>
        <v>26</v>
      </c>
      <c r="BX19" s="77">
        <f t="shared" si="19"/>
        <v>1</v>
      </c>
      <c r="BY19" s="77">
        <f>IF(Info!$O$3="Q1",$BS19,IF(Info!$O$3="Q2",$BS19+$BT19,IF(Info!$O$3="Q3",$BS19+$BT19+$BU19,$BR19)))</f>
        <v>26</v>
      </c>
      <c r="BZ19" s="77">
        <f>IF(Info!$O$3="Q1",$BS19,IF(Info!$O$3="Q2",$BT19,IF(Info!$O$3="Q3",$BU19,$BV19)))</f>
        <v>26</v>
      </c>
      <c r="CA19" s="156"/>
    </row>
    <row r="20" spans="1:79" ht="13.95" customHeight="1" x14ac:dyDescent="0.3">
      <c r="A20" s="155"/>
      <c r="B20" s="373" t="s">
        <v>299</v>
      </c>
      <c r="C20" s="156"/>
      <c r="D20" s="157">
        <f t="shared" si="0"/>
        <v>581</v>
      </c>
      <c r="E20" s="741"/>
      <c r="F20" s="741"/>
      <c r="G20" s="741"/>
      <c r="H20" s="741"/>
      <c r="I20" s="741"/>
      <c r="J20" s="372"/>
      <c r="K20" s="372"/>
      <c r="L20" s="372"/>
      <c r="M20" s="372"/>
      <c r="N20" s="372"/>
      <c r="O20" s="372"/>
      <c r="P20" s="372"/>
      <c r="Q20" s="806"/>
      <c r="R20" s="372"/>
      <c r="S20" s="372">
        <v>167</v>
      </c>
      <c r="T20" s="372"/>
      <c r="U20" s="372"/>
      <c r="V20" s="372"/>
      <c r="W20" s="372"/>
      <c r="X20" s="608">
        <v>49</v>
      </c>
      <c r="Y20" s="608"/>
      <c r="Z20" s="608"/>
      <c r="AA20" s="608"/>
      <c r="AB20" s="608"/>
      <c r="AC20" s="608"/>
      <c r="AD20" s="608"/>
      <c r="AE20" s="608"/>
      <c r="AF20" s="682"/>
      <c r="AG20" s="682">
        <v>85</v>
      </c>
      <c r="AH20" s="682"/>
      <c r="AI20" s="682"/>
      <c r="AJ20" s="682">
        <v>138</v>
      </c>
      <c r="AK20" s="682"/>
      <c r="AL20" s="682"/>
      <c r="AM20" s="682"/>
      <c r="AN20" s="682"/>
      <c r="AO20" s="682">
        <v>142</v>
      </c>
      <c r="AP20" s="682"/>
      <c r="AQ20" s="682"/>
      <c r="AR20" s="682"/>
      <c r="AS20" s="682"/>
      <c r="AT20" s="682"/>
      <c r="AU20" s="682"/>
      <c r="AV20" s="682"/>
      <c r="AW20" s="682"/>
      <c r="AX20" s="718"/>
      <c r="AY20" s="718"/>
      <c r="AZ20" s="372"/>
      <c r="BA20" s="372"/>
      <c r="BB20" s="372"/>
      <c r="BC20" s="372"/>
      <c r="BD20" s="372"/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167</v>
      </c>
      <c r="BJ20" s="77">
        <f t="shared" si="5"/>
        <v>49</v>
      </c>
      <c r="BK20" s="77">
        <f t="shared" si="6"/>
        <v>0</v>
      </c>
      <c r="BL20" s="77">
        <f t="shared" si="7"/>
        <v>85</v>
      </c>
      <c r="BM20" s="77">
        <f t="shared" si="8"/>
        <v>138</v>
      </c>
      <c r="BN20" s="77">
        <f t="shared" si="9"/>
        <v>142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581</v>
      </c>
      <c r="BS20" s="77">
        <f t="shared" si="14"/>
        <v>0</v>
      </c>
      <c r="BT20" s="77">
        <f t="shared" si="15"/>
        <v>216</v>
      </c>
      <c r="BU20" s="77">
        <f t="shared" si="16"/>
        <v>365</v>
      </c>
      <c r="BV20" s="77">
        <f t="shared" si="17"/>
        <v>0</v>
      </c>
      <c r="BW20" s="77">
        <f t="shared" si="18"/>
        <v>216</v>
      </c>
      <c r="BX20" s="77">
        <f t="shared" si="19"/>
        <v>365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ht="13.95" customHeight="1" x14ac:dyDescent="0.3">
      <c r="A21" s="155"/>
      <c r="B21" s="373" t="s">
        <v>300</v>
      </c>
      <c r="C21" s="156"/>
      <c r="D21" s="157">
        <f t="shared" si="0"/>
        <v>0</v>
      </c>
      <c r="E21" s="741"/>
      <c r="F21" s="741"/>
      <c r="G21" s="741"/>
      <c r="H21" s="741"/>
      <c r="I21" s="741"/>
      <c r="J21" s="372"/>
      <c r="K21" s="372"/>
      <c r="L21" s="372"/>
      <c r="M21" s="372"/>
      <c r="N21" s="372"/>
      <c r="O21" s="372"/>
      <c r="P21" s="372"/>
      <c r="Q21" s="806"/>
      <c r="R21" s="372"/>
      <c r="S21" s="372"/>
      <c r="T21" s="372"/>
      <c r="U21" s="372"/>
      <c r="V21" s="372"/>
      <c r="W21" s="372"/>
      <c r="X21" s="608"/>
      <c r="Y21" s="608"/>
      <c r="Z21" s="608"/>
      <c r="AA21" s="608"/>
      <c r="AB21" s="608"/>
      <c r="AC21" s="608"/>
      <c r="AD21" s="608"/>
      <c r="AE21" s="608"/>
      <c r="AF21" s="682"/>
      <c r="AG21" s="682"/>
      <c r="AH21" s="682"/>
      <c r="AI21" s="682"/>
      <c r="AJ21" s="682"/>
      <c r="AK21" s="682"/>
      <c r="AL21" s="682"/>
      <c r="AM21" s="682"/>
      <c r="AN21" s="682"/>
      <c r="AO21" s="682"/>
      <c r="AP21" s="682"/>
      <c r="AQ21" s="682"/>
      <c r="AR21" s="682"/>
      <c r="AS21" s="682"/>
      <c r="AT21" s="682"/>
      <c r="AU21" s="682"/>
      <c r="AV21" s="682"/>
      <c r="AW21" s="682"/>
      <c r="AX21" s="718"/>
      <c r="AY21" s="718"/>
      <c r="AZ21" s="372"/>
      <c r="BA21" s="372"/>
      <c r="BB21" s="372"/>
      <c r="BC21" s="372"/>
      <c r="BD21" s="372"/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ht="13.95" customHeight="1" x14ac:dyDescent="0.3">
      <c r="A22" s="155"/>
      <c r="B22" s="373" t="s">
        <v>301</v>
      </c>
      <c r="C22" s="156"/>
      <c r="D22" s="157">
        <f t="shared" si="0"/>
        <v>0</v>
      </c>
      <c r="E22" s="741"/>
      <c r="F22" s="741"/>
      <c r="G22" s="741"/>
      <c r="H22" s="741"/>
      <c r="I22" s="741"/>
      <c r="J22" s="372"/>
      <c r="K22" s="372"/>
      <c r="L22" s="372"/>
      <c r="M22" s="372"/>
      <c r="N22" s="372"/>
      <c r="O22" s="372"/>
      <c r="P22" s="372"/>
      <c r="Q22" s="806"/>
      <c r="R22" s="372"/>
      <c r="S22" s="372"/>
      <c r="T22" s="372"/>
      <c r="U22" s="372"/>
      <c r="V22" s="372"/>
      <c r="W22" s="372"/>
      <c r="X22" s="608"/>
      <c r="Y22" s="608"/>
      <c r="Z22" s="608"/>
      <c r="AA22" s="608"/>
      <c r="AB22" s="608"/>
      <c r="AC22" s="608"/>
      <c r="AD22" s="608"/>
      <c r="AE22" s="608"/>
      <c r="AF22" s="682"/>
      <c r="AG22" s="682"/>
      <c r="AH22" s="682"/>
      <c r="AI22" s="682"/>
      <c r="AJ22" s="682"/>
      <c r="AK22" s="682"/>
      <c r="AL22" s="682"/>
      <c r="AM22" s="682"/>
      <c r="AN22" s="682"/>
      <c r="AO22" s="682"/>
      <c r="AP22" s="682"/>
      <c r="AQ22" s="682"/>
      <c r="AR22" s="682"/>
      <c r="AS22" s="682"/>
      <c r="AT22" s="682"/>
      <c r="AU22" s="682"/>
      <c r="AV22" s="682"/>
      <c r="AW22" s="682"/>
      <c r="AX22" s="718"/>
      <c r="AY22" s="718"/>
      <c r="AZ22" s="372"/>
      <c r="BA22" s="372"/>
      <c r="BB22" s="372"/>
      <c r="BC22" s="372"/>
      <c r="BD22" s="372"/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ht="13.95" customHeight="1" x14ac:dyDescent="0.3">
      <c r="A23" s="155"/>
      <c r="B23" s="373" t="s">
        <v>302</v>
      </c>
      <c r="C23" s="156"/>
      <c r="D23" s="157">
        <f t="shared" si="0"/>
        <v>387</v>
      </c>
      <c r="E23" s="741"/>
      <c r="F23" s="741"/>
      <c r="G23" s="741"/>
      <c r="H23" s="741"/>
      <c r="I23" s="741"/>
      <c r="J23" s="372"/>
      <c r="K23" s="372"/>
      <c r="L23" s="372"/>
      <c r="M23" s="372"/>
      <c r="N23" s="372"/>
      <c r="O23" s="372"/>
      <c r="P23" s="372"/>
      <c r="Q23" s="806"/>
      <c r="R23" s="372">
        <v>3</v>
      </c>
      <c r="S23" s="372"/>
      <c r="T23" s="372"/>
      <c r="U23" s="372"/>
      <c r="V23" s="372"/>
      <c r="W23" s="372"/>
      <c r="X23" s="608">
        <v>69</v>
      </c>
      <c r="Y23" s="608"/>
      <c r="Z23" s="608"/>
      <c r="AA23" s="608"/>
      <c r="AB23" s="608"/>
      <c r="AC23" s="608">
        <v>64</v>
      </c>
      <c r="AD23" s="608">
        <v>29</v>
      </c>
      <c r="AE23" s="608"/>
      <c r="AF23" s="682"/>
      <c r="AG23" s="682">
        <v>72</v>
      </c>
      <c r="AH23" s="682">
        <v>86</v>
      </c>
      <c r="AI23" s="682">
        <v>38</v>
      </c>
      <c r="AJ23" s="682"/>
      <c r="AK23" s="682"/>
      <c r="AL23" s="682"/>
      <c r="AM23" s="682">
        <v>26</v>
      </c>
      <c r="AN23" s="682"/>
      <c r="AO23" s="682"/>
      <c r="AP23" s="682"/>
      <c r="AQ23" s="682"/>
      <c r="AR23" s="682"/>
      <c r="AS23" s="682"/>
      <c r="AT23" s="682"/>
      <c r="AU23" s="682"/>
      <c r="AV23" s="682"/>
      <c r="AW23" s="682"/>
      <c r="AX23" s="718"/>
      <c r="AY23" s="718"/>
      <c r="AZ23" s="372"/>
      <c r="BA23" s="372"/>
      <c r="BB23" s="372"/>
      <c r="BC23" s="372"/>
      <c r="BD23" s="372"/>
      <c r="BE23" s="158"/>
      <c r="BF23" s="163">
        <f t="shared" si="1"/>
        <v>0</v>
      </c>
      <c r="BG23" s="77">
        <f t="shared" si="2"/>
        <v>0</v>
      </c>
      <c r="BH23" s="77">
        <f t="shared" si="3"/>
        <v>0</v>
      </c>
      <c r="BI23" s="77">
        <f t="shared" si="4"/>
        <v>3</v>
      </c>
      <c r="BJ23" s="77">
        <f t="shared" si="5"/>
        <v>69</v>
      </c>
      <c r="BK23" s="77">
        <f t="shared" si="6"/>
        <v>93</v>
      </c>
      <c r="BL23" s="77">
        <f t="shared" si="7"/>
        <v>158</v>
      </c>
      <c r="BM23" s="77">
        <f t="shared" si="8"/>
        <v>38</v>
      </c>
      <c r="BN23" s="77">
        <f t="shared" si="9"/>
        <v>26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387</v>
      </c>
      <c r="BS23" s="77">
        <f t="shared" si="14"/>
        <v>0</v>
      </c>
      <c r="BT23" s="77">
        <f t="shared" si="15"/>
        <v>165</v>
      </c>
      <c r="BU23" s="77">
        <f t="shared" si="16"/>
        <v>222</v>
      </c>
      <c r="BV23" s="77">
        <f t="shared" si="17"/>
        <v>0</v>
      </c>
      <c r="BW23" s="77">
        <f t="shared" si="18"/>
        <v>165</v>
      </c>
      <c r="BX23" s="77">
        <f t="shared" si="19"/>
        <v>222</v>
      </c>
      <c r="BY23" s="77">
        <f>IF(Info!$O$3="Q1",$BS23,IF(Info!$O$3="Q2",$BS23+$BT23,IF(Info!$O$3="Q3",$BS23+$BT23+$BU23,$BR23)))</f>
        <v>0</v>
      </c>
      <c r="BZ23" s="77">
        <f>IF(Info!$O$3="Q1",$BS23,IF(Info!$O$3="Q2",$BT23,IF(Info!$O$3="Q3",$BU23,$BV23)))</f>
        <v>0</v>
      </c>
      <c r="CA23" s="156"/>
    </row>
    <row r="24" spans="1:79" ht="13.95" customHeight="1" x14ac:dyDescent="0.3">
      <c r="A24" s="155"/>
      <c r="B24" s="373" t="s">
        <v>303</v>
      </c>
      <c r="C24" s="156"/>
      <c r="D24" s="157">
        <f t="shared" si="0"/>
        <v>38</v>
      </c>
      <c r="E24" s="741"/>
      <c r="F24" s="741"/>
      <c r="G24" s="741"/>
      <c r="H24" s="741"/>
      <c r="I24" s="741">
        <v>38</v>
      </c>
      <c r="J24" s="372"/>
      <c r="K24" s="372"/>
      <c r="L24" s="372"/>
      <c r="M24" s="372"/>
      <c r="N24" s="372"/>
      <c r="O24" s="372"/>
      <c r="P24" s="372"/>
      <c r="Q24" s="806"/>
      <c r="R24" s="372"/>
      <c r="S24" s="372"/>
      <c r="T24" s="372"/>
      <c r="U24" s="372"/>
      <c r="V24" s="372"/>
      <c r="W24" s="372"/>
      <c r="X24" s="608"/>
      <c r="Y24" s="608"/>
      <c r="Z24" s="608"/>
      <c r="AA24" s="608"/>
      <c r="AB24" s="608"/>
      <c r="AC24" s="608"/>
      <c r="AD24" s="608"/>
      <c r="AE24" s="608"/>
      <c r="AF24" s="682"/>
      <c r="AG24" s="682"/>
      <c r="AH24" s="682"/>
      <c r="AI24" s="682"/>
      <c r="AJ24" s="682"/>
      <c r="AK24" s="682"/>
      <c r="AL24" s="682"/>
      <c r="AM24" s="682"/>
      <c r="AN24" s="682"/>
      <c r="AO24" s="682"/>
      <c r="AP24" s="682"/>
      <c r="AQ24" s="682"/>
      <c r="AR24" s="682"/>
      <c r="AS24" s="682"/>
      <c r="AT24" s="682"/>
      <c r="AU24" s="682"/>
      <c r="AV24" s="682"/>
      <c r="AW24" s="682"/>
      <c r="AX24" s="718"/>
      <c r="AY24" s="718"/>
      <c r="AZ24" s="372"/>
      <c r="BA24" s="372"/>
      <c r="BB24" s="372"/>
      <c r="BC24" s="372"/>
      <c r="BD24" s="372"/>
      <c r="BE24" s="158"/>
      <c r="BF24" s="163">
        <f t="shared" si="1"/>
        <v>0</v>
      </c>
      <c r="BG24" s="77">
        <f t="shared" si="2"/>
        <v>38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0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38</v>
      </c>
      <c r="BS24" s="77">
        <f t="shared" si="14"/>
        <v>38</v>
      </c>
      <c r="BT24" s="77">
        <f t="shared" si="15"/>
        <v>0</v>
      </c>
      <c r="BU24" s="77">
        <f t="shared" si="16"/>
        <v>0</v>
      </c>
      <c r="BV24" s="77">
        <f t="shared" si="17"/>
        <v>0</v>
      </c>
      <c r="BW24" s="77">
        <f t="shared" si="18"/>
        <v>38</v>
      </c>
      <c r="BX24" s="77">
        <f t="shared" si="19"/>
        <v>0</v>
      </c>
      <c r="BY24" s="77">
        <f>IF(Info!$O$3="Q1",$BS24,IF(Info!$O$3="Q2",$BS24+$BT24,IF(Info!$O$3="Q3",$BS24+$BT24+$BU24,$BR24)))</f>
        <v>38</v>
      </c>
      <c r="BZ24" s="77">
        <f>IF(Info!$O$3="Q1",$BS24,IF(Info!$O$3="Q2",$BT24,IF(Info!$O$3="Q3",$BU24,$BV24)))</f>
        <v>38</v>
      </c>
      <c r="CA24" s="156"/>
    </row>
    <row r="25" spans="1:79" ht="13.95" customHeight="1" x14ac:dyDescent="0.3">
      <c r="A25" s="155"/>
      <c r="B25" s="373" t="s">
        <v>304</v>
      </c>
      <c r="C25" s="156"/>
      <c r="D25" s="157">
        <f t="shared" si="0"/>
        <v>45</v>
      </c>
      <c r="E25" s="741"/>
      <c r="F25" s="741"/>
      <c r="G25" s="741"/>
      <c r="H25" s="741"/>
      <c r="I25" s="741"/>
      <c r="J25" s="372"/>
      <c r="K25" s="372"/>
      <c r="L25" s="372"/>
      <c r="M25" s="372"/>
      <c r="N25" s="372"/>
      <c r="O25" s="372"/>
      <c r="P25" s="372"/>
      <c r="Q25" s="806"/>
      <c r="R25" s="372">
        <v>2</v>
      </c>
      <c r="S25" s="372"/>
      <c r="T25" s="372"/>
      <c r="U25" s="372"/>
      <c r="V25" s="372"/>
      <c r="W25" s="372"/>
      <c r="X25" s="608"/>
      <c r="Y25" s="608"/>
      <c r="Z25" s="608"/>
      <c r="AA25" s="608"/>
      <c r="AB25" s="608"/>
      <c r="AC25" s="608">
        <v>3</v>
      </c>
      <c r="AD25" s="608">
        <v>39</v>
      </c>
      <c r="AE25" s="608"/>
      <c r="AF25" s="682"/>
      <c r="AG25" s="682"/>
      <c r="AH25" s="682">
        <v>1</v>
      </c>
      <c r="AI25" s="682"/>
      <c r="AJ25" s="682"/>
      <c r="AK25" s="682"/>
      <c r="AL25" s="682"/>
      <c r="AM25" s="682"/>
      <c r="AN25" s="682"/>
      <c r="AO25" s="682"/>
      <c r="AP25" s="682"/>
      <c r="AQ25" s="682"/>
      <c r="AR25" s="682"/>
      <c r="AS25" s="682"/>
      <c r="AT25" s="682"/>
      <c r="AU25" s="682"/>
      <c r="AV25" s="682"/>
      <c r="AW25" s="682"/>
      <c r="AX25" s="718"/>
      <c r="AY25" s="718"/>
      <c r="AZ25" s="372"/>
      <c r="BA25" s="372"/>
      <c r="BB25" s="372"/>
      <c r="BC25" s="372"/>
      <c r="BD25" s="372"/>
      <c r="BE25" s="158"/>
      <c r="BF25" s="163">
        <f t="shared" si="1"/>
        <v>0</v>
      </c>
      <c r="BG25" s="77">
        <f t="shared" si="2"/>
        <v>0</v>
      </c>
      <c r="BH25" s="77">
        <f t="shared" si="3"/>
        <v>0</v>
      </c>
      <c r="BI25" s="77">
        <f t="shared" si="4"/>
        <v>2</v>
      </c>
      <c r="BJ25" s="77">
        <f t="shared" si="5"/>
        <v>0</v>
      </c>
      <c r="BK25" s="77">
        <f t="shared" si="6"/>
        <v>42</v>
      </c>
      <c r="BL25" s="77">
        <f t="shared" si="7"/>
        <v>1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45</v>
      </c>
      <c r="BS25" s="77">
        <f t="shared" si="14"/>
        <v>0</v>
      </c>
      <c r="BT25" s="77">
        <f t="shared" si="15"/>
        <v>44</v>
      </c>
      <c r="BU25" s="77">
        <f t="shared" si="16"/>
        <v>1</v>
      </c>
      <c r="BV25" s="77">
        <f t="shared" si="17"/>
        <v>0</v>
      </c>
      <c r="BW25" s="77">
        <f t="shared" si="18"/>
        <v>44</v>
      </c>
      <c r="BX25" s="77">
        <f t="shared" si="19"/>
        <v>1</v>
      </c>
      <c r="BY25" s="77">
        <f>IF(Info!$O$3="Q1",$BS25,IF(Info!$O$3="Q2",$BS25+$BT25,IF(Info!$O$3="Q3",$BS25+$BT25+$BU25,$BR25)))</f>
        <v>0</v>
      </c>
      <c r="BZ25" s="77">
        <f>IF(Info!$O$3="Q1",$BS25,IF(Info!$O$3="Q2",$BT25,IF(Info!$O$3="Q3",$BU25,$BV25)))</f>
        <v>0</v>
      </c>
      <c r="CA25" s="156"/>
    </row>
    <row r="26" spans="1:79" ht="13.95" customHeight="1" x14ac:dyDescent="0.3">
      <c r="A26" s="155"/>
      <c r="B26" s="373" t="s">
        <v>305</v>
      </c>
      <c r="C26" s="156"/>
      <c r="D26" s="157">
        <f t="shared" si="0"/>
        <v>37</v>
      </c>
      <c r="E26" s="741"/>
      <c r="F26" s="741"/>
      <c r="G26" s="741"/>
      <c r="H26" s="741"/>
      <c r="I26" s="741"/>
      <c r="J26" s="372"/>
      <c r="K26" s="372"/>
      <c r="L26" s="372"/>
      <c r="M26" s="372"/>
      <c r="N26" s="372"/>
      <c r="O26" s="372"/>
      <c r="P26" s="372"/>
      <c r="Q26" s="806"/>
      <c r="R26" s="372"/>
      <c r="S26" s="372"/>
      <c r="T26" s="372"/>
      <c r="U26" s="372"/>
      <c r="V26" s="372"/>
      <c r="W26" s="372"/>
      <c r="X26" s="608"/>
      <c r="Y26" s="608"/>
      <c r="Z26" s="608"/>
      <c r="AA26" s="608"/>
      <c r="AB26" s="608"/>
      <c r="AC26" s="608"/>
      <c r="AD26" s="608"/>
      <c r="AE26" s="608"/>
      <c r="AF26" s="682"/>
      <c r="AG26" s="682"/>
      <c r="AH26" s="682"/>
      <c r="AI26" s="682"/>
      <c r="AJ26" s="682"/>
      <c r="AK26" s="682"/>
      <c r="AL26" s="682"/>
      <c r="AM26" s="682"/>
      <c r="AN26" s="682"/>
      <c r="AO26" s="682">
        <v>37</v>
      </c>
      <c r="AP26" s="682"/>
      <c r="AQ26" s="682"/>
      <c r="AR26" s="682"/>
      <c r="AS26" s="682"/>
      <c r="AT26" s="682"/>
      <c r="AU26" s="682"/>
      <c r="AV26" s="682"/>
      <c r="AW26" s="682"/>
      <c r="AX26" s="718"/>
      <c r="AY26" s="718"/>
      <c r="AZ26" s="372"/>
      <c r="BA26" s="372"/>
      <c r="BB26" s="372"/>
      <c r="BC26" s="372"/>
      <c r="BD26" s="372"/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37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37</v>
      </c>
      <c r="BS26" s="77">
        <f t="shared" si="14"/>
        <v>0</v>
      </c>
      <c r="BT26" s="77">
        <f t="shared" si="15"/>
        <v>0</v>
      </c>
      <c r="BU26" s="77">
        <f t="shared" si="16"/>
        <v>37</v>
      </c>
      <c r="BV26" s="77">
        <f t="shared" si="17"/>
        <v>0</v>
      </c>
      <c r="BW26" s="77">
        <f t="shared" si="18"/>
        <v>0</v>
      </c>
      <c r="BX26" s="77">
        <f t="shared" si="19"/>
        <v>37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ht="13.95" customHeight="1" x14ac:dyDescent="0.3">
      <c r="A27" s="164"/>
      <c r="B27" s="160" t="s">
        <v>306</v>
      </c>
      <c r="C27" s="156"/>
      <c r="D27" s="157">
        <f t="shared" si="0"/>
        <v>56421</v>
      </c>
      <c r="E27" s="719">
        <f t="shared" ref="E27:AJ27" si="24">SUM(E15:E26)</f>
        <v>736</v>
      </c>
      <c r="F27" s="719">
        <f t="shared" si="24"/>
        <v>1167</v>
      </c>
      <c r="G27" s="719">
        <f t="shared" si="24"/>
        <v>1211</v>
      </c>
      <c r="H27" s="719">
        <f t="shared" si="24"/>
        <v>3247</v>
      </c>
      <c r="I27" s="161">
        <f t="shared" si="24"/>
        <v>913</v>
      </c>
      <c r="J27" s="161">
        <f t="shared" si="24"/>
        <v>410</v>
      </c>
      <c r="K27" s="161">
        <f t="shared" si="24"/>
        <v>603</v>
      </c>
      <c r="L27" s="161">
        <f t="shared" si="24"/>
        <v>2271</v>
      </c>
      <c r="M27" s="161">
        <f t="shared" si="24"/>
        <v>2794</v>
      </c>
      <c r="N27" s="161">
        <f t="shared" si="24"/>
        <v>704</v>
      </c>
      <c r="O27" s="161">
        <f t="shared" si="24"/>
        <v>500</v>
      </c>
      <c r="P27" s="161">
        <f t="shared" si="24"/>
        <v>870</v>
      </c>
      <c r="Q27" s="799">
        <f t="shared" si="24"/>
        <v>2066</v>
      </c>
      <c r="R27" s="161">
        <f t="shared" si="24"/>
        <v>3271</v>
      </c>
      <c r="S27" s="161">
        <f t="shared" si="24"/>
        <v>866</v>
      </c>
      <c r="T27" s="161">
        <f t="shared" si="24"/>
        <v>695</v>
      </c>
      <c r="U27" s="161">
        <f t="shared" si="24"/>
        <v>699</v>
      </c>
      <c r="V27" s="161">
        <f t="shared" si="24"/>
        <v>2400</v>
      </c>
      <c r="W27" s="161">
        <f t="shared" si="24"/>
        <v>3643</v>
      </c>
      <c r="X27" s="161">
        <f t="shared" si="24"/>
        <v>878</v>
      </c>
      <c r="Y27" s="161">
        <f t="shared" si="24"/>
        <v>672</v>
      </c>
      <c r="Z27" s="161">
        <f t="shared" si="24"/>
        <v>889</v>
      </c>
      <c r="AA27" s="161">
        <f t="shared" si="24"/>
        <v>2098</v>
      </c>
      <c r="AB27" s="161">
        <f t="shared" si="24"/>
        <v>3836</v>
      </c>
      <c r="AC27" s="161">
        <f t="shared" si="24"/>
        <v>624</v>
      </c>
      <c r="AD27" s="161">
        <f t="shared" si="24"/>
        <v>926</v>
      </c>
      <c r="AE27" s="161">
        <f t="shared" si="24"/>
        <v>1001</v>
      </c>
      <c r="AF27" s="161">
        <f t="shared" si="24"/>
        <v>1949</v>
      </c>
      <c r="AG27" s="161">
        <f t="shared" si="24"/>
        <v>3686</v>
      </c>
      <c r="AH27" s="161">
        <f t="shared" si="24"/>
        <v>947</v>
      </c>
      <c r="AI27" s="161">
        <f t="shared" si="24"/>
        <v>816</v>
      </c>
      <c r="AJ27" s="161">
        <f t="shared" si="24"/>
        <v>895</v>
      </c>
      <c r="AK27" s="161">
        <f t="shared" ref="AK27:BP27" si="25">SUM(AK15:AK26)</f>
        <v>669</v>
      </c>
      <c r="AL27" s="161">
        <f t="shared" si="25"/>
        <v>1691</v>
      </c>
      <c r="AM27" s="161">
        <f t="shared" si="25"/>
        <v>3519</v>
      </c>
      <c r="AN27" s="161">
        <f t="shared" si="25"/>
        <v>844</v>
      </c>
      <c r="AO27" s="161">
        <f t="shared" si="25"/>
        <v>689</v>
      </c>
      <c r="AP27" s="161">
        <f t="shared" si="25"/>
        <v>726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6361</v>
      </c>
      <c r="BG27" s="157">
        <f t="shared" si="2"/>
        <v>4197</v>
      </c>
      <c r="BH27" s="157">
        <f t="shared" si="3"/>
        <v>6934</v>
      </c>
      <c r="BI27" s="157">
        <f t="shared" si="4"/>
        <v>5531</v>
      </c>
      <c r="BJ27" s="157">
        <f t="shared" si="5"/>
        <v>7593</v>
      </c>
      <c r="BK27" s="157">
        <f t="shared" si="6"/>
        <v>8373</v>
      </c>
      <c r="BL27" s="157">
        <f t="shared" si="7"/>
        <v>7583</v>
      </c>
      <c r="BM27" s="157">
        <f t="shared" si="8"/>
        <v>4071</v>
      </c>
      <c r="BN27" s="157">
        <f t="shared" si="9"/>
        <v>5778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56421</v>
      </c>
      <c r="BS27" s="157">
        <f t="shared" si="14"/>
        <v>17492</v>
      </c>
      <c r="BT27" s="157">
        <f t="shared" si="15"/>
        <v>21497</v>
      </c>
      <c r="BU27" s="157">
        <f t="shared" si="16"/>
        <v>17432</v>
      </c>
      <c r="BV27" s="157">
        <f t="shared" si="17"/>
        <v>0</v>
      </c>
      <c r="BW27" s="157">
        <f t="shared" si="18"/>
        <v>38989</v>
      </c>
      <c r="BX27" s="157">
        <f t="shared" si="19"/>
        <v>17432</v>
      </c>
      <c r="BY27" s="157">
        <f>IF(Info!$O$3="Q1",$BS27,IF(Info!$O$3="Q2",$BS27+$BT27,IF(Info!$O$3="Q3",$BS27+$BT27+$BU27,$BR27)))</f>
        <v>17492</v>
      </c>
      <c r="BZ27" s="157">
        <f>IF(Info!$O$3="Q1",$BS27,IF(Info!$O$3="Q2",$BT27,IF(Info!$O$3="Q3",$BU27,$BV27)))</f>
        <v>17492</v>
      </c>
      <c r="CA27" s="156"/>
    </row>
    <row r="28" spans="1:79" ht="13.95" customHeight="1" x14ac:dyDescent="0.3">
      <c r="A28" s="164"/>
      <c r="B28" s="290" t="s">
        <v>307</v>
      </c>
      <c r="C28" s="156"/>
      <c r="D28" s="165"/>
      <c r="E28" s="739">
        <f t="shared" ref="E28:AJ28" si="26">E27-E15</f>
        <v>736</v>
      </c>
      <c r="F28" s="739">
        <f t="shared" si="26"/>
        <v>1167</v>
      </c>
      <c r="G28" s="739">
        <f t="shared" si="26"/>
        <v>1211</v>
      </c>
      <c r="H28" s="739">
        <f t="shared" si="26"/>
        <v>628</v>
      </c>
      <c r="I28" s="294">
        <f t="shared" si="26"/>
        <v>913</v>
      </c>
      <c r="J28" s="294">
        <f t="shared" si="26"/>
        <v>410</v>
      </c>
      <c r="K28" s="294">
        <f t="shared" si="26"/>
        <v>603</v>
      </c>
      <c r="L28" s="294">
        <f t="shared" si="26"/>
        <v>2271</v>
      </c>
      <c r="M28" s="294">
        <f t="shared" si="26"/>
        <v>282</v>
      </c>
      <c r="N28" s="294">
        <f t="shared" si="26"/>
        <v>704</v>
      </c>
      <c r="O28" s="294">
        <f t="shared" si="26"/>
        <v>500</v>
      </c>
      <c r="P28" s="294">
        <f t="shared" si="26"/>
        <v>870</v>
      </c>
      <c r="Q28" s="807">
        <f t="shared" si="26"/>
        <v>2066</v>
      </c>
      <c r="R28" s="294">
        <f t="shared" si="26"/>
        <v>719</v>
      </c>
      <c r="S28" s="294">
        <f t="shared" si="26"/>
        <v>866</v>
      </c>
      <c r="T28" s="294">
        <f t="shared" si="26"/>
        <v>695</v>
      </c>
      <c r="U28" s="294">
        <f t="shared" si="26"/>
        <v>699</v>
      </c>
      <c r="V28" s="294">
        <f t="shared" si="26"/>
        <v>2400</v>
      </c>
      <c r="W28" s="294">
        <f t="shared" si="26"/>
        <v>567</v>
      </c>
      <c r="X28" s="294">
        <f t="shared" si="26"/>
        <v>878</v>
      </c>
      <c r="Y28" s="294">
        <f t="shared" si="26"/>
        <v>672</v>
      </c>
      <c r="Z28" s="294">
        <f t="shared" si="26"/>
        <v>889</v>
      </c>
      <c r="AA28" s="294">
        <f t="shared" si="26"/>
        <v>2098</v>
      </c>
      <c r="AB28" s="294">
        <f t="shared" si="26"/>
        <v>600</v>
      </c>
      <c r="AC28" s="294">
        <f t="shared" si="26"/>
        <v>624</v>
      </c>
      <c r="AD28" s="294">
        <f t="shared" si="26"/>
        <v>926</v>
      </c>
      <c r="AE28" s="294">
        <f t="shared" si="26"/>
        <v>1001</v>
      </c>
      <c r="AF28" s="294">
        <f t="shared" si="26"/>
        <v>1949</v>
      </c>
      <c r="AG28" s="294">
        <f t="shared" si="26"/>
        <v>872</v>
      </c>
      <c r="AH28" s="294">
        <f t="shared" si="26"/>
        <v>947</v>
      </c>
      <c r="AI28" s="294">
        <f t="shared" si="26"/>
        <v>816</v>
      </c>
      <c r="AJ28" s="294">
        <f t="shared" si="26"/>
        <v>895</v>
      </c>
      <c r="AK28" s="294">
        <f t="shared" ref="AK28:BP28" si="27">AK27-AK15</f>
        <v>669</v>
      </c>
      <c r="AL28" s="294">
        <f t="shared" si="27"/>
        <v>1691</v>
      </c>
      <c r="AM28" s="294">
        <f t="shared" si="27"/>
        <v>565</v>
      </c>
      <c r="AN28" s="294">
        <f t="shared" si="27"/>
        <v>844</v>
      </c>
      <c r="AO28" s="294">
        <f t="shared" si="27"/>
        <v>689</v>
      </c>
      <c r="AP28" s="294">
        <f t="shared" si="27"/>
        <v>726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3742</v>
      </c>
      <c r="BG28" s="157">
        <f t="shared" si="2"/>
        <v>4197</v>
      </c>
      <c r="BH28" s="157">
        <f t="shared" si="3"/>
        <v>4422</v>
      </c>
      <c r="BI28" s="157">
        <f t="shared" si="4"/>
        <v>2979</v>
      </c>
      <c r="BJ28" s="157">
        <f t="shared" si="5"/>
        <v>4517</v>
      </c>
      <c r="BK28" s="157">
        <f t="shared" si="6"/>
        <v>5137</v>
      </c>
      <c r="BL28" s="157">
        <f t="shared" si="7"/>
        <v>4769</v>
      </c>
      <c r="BM28" s="157">
        <f t="shared" si="8"/>
        <v>4071</v>
      </c>
      <c r="BN28" s="157">
        <f t="shared" si="9"/>
        <v>2824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36658</v>
      </c>
      <c r="BS28" s="157">
        <f t="shared" si="14"/>
        <v>12361</v>
      </c>
      <c r="BT28" s="157">
        <f t="shared" si="15"/>
        <v>12633</v>
      </c>
      <c r="BU28" s="157">
        <f t="shared" si="16"/>
        <v>11664</v>
      </c>
      <c r="BV28" s="157">
        <f t="shared" si="17"/>
        <v>0</v>
      </c>
      <c r="BW28" s="157">
        <f t="shared" si="18"/>
        <v>24994</v>
      </c>
      <c r="BX28" s="157">
        <f t="shared" si="19"/>
        <v>11664</v>
      </c>
      <c r="BY28" s="157">
        <f>IF(Info!$O$3="Q1",$BS28,IF(Info!$O$3="Q2",$BS28+$BT28,IF(Info!$O$3="Q3",$BS28+$BT28+$BU28,$BR28)))</f>
        <v>12361</v>
      </c>
      <c r="BZ28" s="157">
        <f>IF(Info!$O$3="Q1",$BS28,IF(Info!$O$3="Q2",$BT28,IF(Info!$O$3="Q3",$BU28,$BV28)))</f>
        <v>12361</v>
      </c>
      <c r="CA28" s="156"/>
    </row>
    <row r="29" spans="1:79" ht="13.95" customHeight="1" x14ac:dyDescent="0.3">
      <c r="A29" s="155"/>
      <c r="B29" s="373" t="s">
        <v>308</v>
      </c>
      <c r="C29" s="156"/>
      <c r="D29" s="157">
        <f t="shared" ref="D29:D34" si="28">SUM(E29:BD29)</f>
        <v>45506</v>
      </c>
      <c r="E29" s="741">
        <v>797</v>
      </c>
      <c r="F29" s="741">
        <v>1074</v>
      </c>
      <c r="G29" s="741">
        <v>2044</v>
      </c>
      <c r="H29" s="741">
        <v>1524</v>
      </c>
      <c r="I29" s="741">
        <v>585</v>
      </c>
      <c r="J29" s="741">
        <v>497</v>
      </c>
      <c r="K29" s="741">
        <v>694</v>
      </c>
      <c r="L29" s="755">
        <v>2068</v>
      </c>
      <c r="M29" s="755">
        <v>1576</v>
      </c>
      <c r="N29" s="372">
        <v>642</v>
      </c>
      <c r="O29" s="372">
        <v>488</v>
      </c>
      <c r="P29" s="372">
        <v>829</v>
      </c>
      <c r="Q29" s="806">
        <v>1995</v>
      </c>
      <c r="R29" s="372">
        <v>1806</v>
      </c>
      <c r="S29" s="372">
        <v>603</v>
      </c>
      <c r="T29" s="372">
        <v>551</v>
      </c>
      <c r="U29" s="372">
        <v>857</v>
      </c>
      <c r="V29" s="372">
        <v>2434</v>
      </c>
      <c r="W29" s="372">
        <v>2020</v>
      </c>
      <c r="X29" s="372">
        <v>692</v>
      </c>
      <c r="Y29" s="608">
        <v>681</v>
      </c>
      <c r="Z29" s="608">
        <v>928</v>
      </c>
      <c r="AA29" s="608">
        <v>2449</v>
      </c>
      <c r="AB29" s="608">
        <v>1984</v>
      </c>
      <c r="AC29" s="608">
        <v>761</v>
      </c>
      <c r="AD29" s="608">
        <v>795</v>
      </c>
      <c r="AE29" s="608">
        <v>1032</v>
      </c>
      <c r="AF29" s="682">
        <v>2174</v>
      </c>
      <c r="AG29" s="682">
        <v>1882</v>
      </c>
      <c r="AH29" s="682">
        <v>770</v>
      </c>
      <c r="AI29" s="682">
        <v>681</v>
      </c>
      <c r="AJ29" s="682">
        <v>780</v>
      </c>
      <c r="AK29" s="682">
        <v>851</v>
      </c>
      <c r="AL29" s="682">
        <v>2032</v>
      </c>
      <c r="AM29" s="682">
        <v>1778</v>
      </c>
      <c r="AN29" s="682">
        <v>729</v>
      </c>
      <c r="AO29" s="682">
        <v>589</v>
      </c>
      <c r="AP29" s="682">
        <v>834</v>
      </c>
      <c r="AQ29" s="682"/>
      <c r="AR29" s="682"/>
      <c r="AS29" s="682"/>
      <c r="AT29" s="682"/>
      <c r="AU29" s="682"/>
      <c r="AV29" s="682"/>
      <c r="AW29" s="682"/>
      <c r="AX29" s="718"/>
      <c r="AY29" s="718"/>
      <c r="AZ29" s="372"/>
      <c r="BA29" s="372"/>
      <c r="BB29" s="372"/>
      <c r="BC29" s="372"/>
      <c r="BD29" s="372"/>
      <c r="BE29" s="158"/>
      <c r="BF29" s="163">
        <f t="shared" si="1"/>
        <v>5439</v>
      </c>
      <c r="BG29" s="77">
        <f t="shared" si="2"/>
        <v>3844</v>
      </c>
      <c r="BH29" s="77">
        <f t="shared" si="3"/>
        <v>5530</v>
      </c>
      <c r="BI29" s="77">
        <f t="shared" si="4"/>
        <v>3817</v>
      </c>
      <c r="BJ29" s="77">
        <f t="shared" si="5"/>
        <v>5827</v>
      </c>
      <c r="BK29" s="77">
        <f t="shared" si="6"/>
        <v>6917</v>
      </c>
      <c r="BL29" s="77">
        <f t="shared" si="7"/>
        <v>5858</v>
      </c>
      <c r="BM29" s="77">
        <f t="shared" si="8"/>
        <v>4344</v>
      </c>
      <c r="BN29" s="77">
        <f t="shared" si="9"/>
        <v>3930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45506</v>
      </c>
      <c r="BS29" s="77">
        <f t="shared" si="14"/>
        <v>14813</v>
      </c>
      <c r="BT29" s="77">
        <f t="shared" si="15"/>
        <v>16561</v>
      </c>
      <c r="BU29" s="77">
        <f t="shared" si="16"/>
        <v>14132</v>
      </c>
      <c r="BV29" s="77">
        <f t="shared" si="17"/>
        <v>0</v>
      </c>
      <c r="BW29" s="77">
        <f t="shared" si="18"/>
        <v>31374</v>
      </c>
      <c r="BX29" s="77">
        <f t="shared" si="19"/>
        <v>14132</v>
      </c>
      <c r="BY29" s="77">
        <f>IF(Info!$O$3="Q1",$BS29,IF(Info!$O$3="Q2",$BS29+$BT29,IF(Info!$O$3="Q3",$BS29+$BT29+$BU29,$BR29)))</f>
        <v>14813</v>
      </c>
      <c r="BZ29" s="77">
        <f>IF(Info!$O$3="Q1",$BS29,IF(Info!$O$3="Q2",$BT29,IF(Info!$O$3="Q3",$BU29,$BV29)))</f>
        <v>14813</v>
      </c>
      <c r="CA29" s="156"/>
    </row>
    <row r="30" spans="1:79" ht="13.95" customHeight="1" x14ac:dyDescent="0.3">
      <c r="A30" s="155"/>
      <c r="B30" s="373" t="s">
        <v>309</v>
      </c>
      <c r="C30" s="156"/>
      <c r="D30" s="157">
        <f t="shared" si="28"/>
        <v>9730</v>
      </c>
      <c r="E30" s="741"/>
      <c r="F30" s="741"/>
      <c r="G30" s="741">
        <v>3</v>
      </c>
      <c r="H30" s="741">
        <v>1076</v>
      </c>
      <c r="I30" s="741"/>
      <c r="J30" s="372"/>
      <c r="K30" s="741">
        <v>2</v>
      </c>
      <c r="L30" s="755">
        <v>1</v>
      </c>
      <c r="M30" s="755">
        <v>1763</v>
      </c>
      <c r="N30" s="372"/>
      <c r="O30" s="372"/>
      <c r="P30" s="372"/>
      <c r="Q30" s="806"/>
      <c r="R30" s="372">
        <v>1028</v>
      </c>
      <c r="S30" s="372"/>
      <c r="T30" s="372"/>
      <c r="U30" s="372"/>
      <c r="V30" s="372"/>
      <c r="W30" s="372">
        <v>1354</v>
      </c>
      <c r="X30" s="372"/>
      <c r="Y30" s="608">
        <v>3</v>
      </c>
      <c r="Z30" s="608">
        <v>1</v>
      </c>
      <c r="AA30" s="608">
        <v>3</v>
      </c>
      <c r="AB30" s="608">
        <v>1415</v>
      </c>
      <c r="AC30" s="608">
        <v>3</v>
      </c>
      <c r="AD30" s="608">
        <v>5</v>
      </c>
      <c r="AE30" s="608">
        <v>8</v>
      </c>
      <c r="AF30" s="682">
        <v>6</v>
      </c>
      <c r="AG30" s="682">
        <v>1462</v>
      </c>
      <c r="AH30" s="682">
        <v>1</v>
      </c>
      <c r="AI30" s="682">
        <v>1</v>
      </c>
      <c r="AJ30" s="682">
        <v>3</v>
      </c>
      <c r="AK30" s="682">
        <v>3</v>
      </c>
      <c r="AL30" s="682">
        <v>3</v>
      </c>
      <c r="AM30" s="682">
        <v>1582</v>
      </c>
      <c r="AN30" s="682"/>
      <c r="AO30" s="682">
        <v>1</v>
      </c>
      <c r="AP30" s="682">
        <v>3</v>
      </c>
      <c r="AQ30" s="682"/>
      <c r="AR30" s="682"/>
      <c r="AS30" s="682"/>
      <c r="AT30" s="682"/>
      <c r="AU30" s="682"/>
      <c r="AV30" s="682"/>
      <c r="AW30" s="682"/>
      <c r="AX30" s="718"/>
      <c r="AY30" s="718"/>
      <c r="AZ30" s="372"/>
      <c r="BA30" s="372"/>
      <c r="BB30" s="372"/>
      <c r="BC30" s="372"/>
      <c r="BD30" s="372"/>
      <c r="BE30" s="158"/>
      <c r="BF30" s="163">
        <f t="shared" si="1"/>
        <v>1079</v>
      </c>
      <c r="BG30" s="77">
        <f t="shared" si="2"/>
        <v>3</v>
      </c>
      <c r="BH30" s="77">
        <f t="shared" si="3"/>
        <v>1763</v>
      </c>
      <c r="BI30" s="77">
        <f t="shared" si="4"/>
        <v>1028</v>
      </c>
      <c r="BJ30" s="77">
        <f t="shared" si="5"/>
        <v>1357</v>
      </c>
      <c r="BK30" s="77">
        <f t="shared" si="6"/>
        <v>1427</v>
      </c>
      <c r="BL30" s="77">
        <f t="shared" si="7"/>
        <v>1477</v>
      </c>
      <c r="BM30" s="77">
        <f t="shared" si="8"/>
        <v>10</v>
      </c>
      <c r="BN30" s="77">
        <f t="shared" si="9"/>
        <v>1586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9730</v>
      </c>
      <c r="BS30" s="77">
        <f t="shared" si="14"/>
        <v>2845</v>
      </c>
      <c r="BT30" s="77">
        <f t="shared" si="15"/>
        <v>3812</v>
      </c>
      <c r="BU30" s="77">
        <f t="shared" si="16"/>
        <v>3073</v>
      </c>
      <c r="BV30" s="77">
        <f t="shared" si="17"/>
        <v>0</v>
      </c>
      <c r="BW30" s="77">
        <f t="shared" si="18"/>
        <v>6657</v>
      </c>
      <c r="BX30" s="77">
        <f t="shared" si="19"/>
        <v>3073</v>
      </c>
      <c r="BY30" s="77">
        <f>IF(Info!$O$3="Q1",$BS30,IF(Info!$O$3="Q2",$BS30+$BT30,IF(Info!$O$3="Q3",$BS30+$BT30+$BU30,$BR30)))</f>
        <v>2845</v>
      </c>
      <c r="BZ30" s="77">
        <f>IF(Info!$O$3="Q1",$BS30,IF(Info!$O$3="Q2",$BT30,IF(Info!$O$3="Q3",$BU30,$BV30)))</f>
        <v>2845</v>
      </c>
      <c r="CA30" s="156"/>
    </row>
    <row r="31" spans="1:79" ht="13.95" customHeight="1" x14ac:dyDescent="0.3">
      <c r="A31" s="155"/>
      <c r="B31" s="373" t="s">
        <v>310</v>
      </c>
      <c r="C31" s="156"/>
      <c r="D31" s="157">
        <f t="shared" si="28"/>
        <v>92</v>
      </c>
      <c r="E31" s="741"/>
      <c r="F31" s="741"/>
      <c r="G31" s="741"/>
      <c r="H31" s="741"/>
      <c r="I31" s="741"/>
      <c r="J31" s="372"/>
      <c r="K31" s="741"/>
      <c r="L31" s="372"/>
      <c r="M31" s="372"/>
      <c r="N31" s="372"/>
      <c r="O31" s="372"/>
      <c r="P31" s="372"/>
      <c r="Q31" s="806"/>
      <c r="R31" s="372"/>
      <c r="S31" s="372"/>
      <c r="T31" s="372"/>
      <c r="U31" s="372"/>
      <c r="V31" s="372"/>
      <c r="W31" s="372"/>
      <c r="X31" s="372">
        <v>3</v>
      </c>
      <c r="Y31" s="608"/>
      <c r="Z31" s="608"/>
      <c r="AA31" s="608"/>
      <c r="AB31" s="608">
        <v>31</v>
      </c>
      <c r="AC31" s="608"/>
      <c r="AD31" s="608"/>
      <c r="AE31" s="608"/>
      <c r="AF31" s="682"/>
      <c r="AG31" s="682"/>
      <c r="AH31" s="682"/>
      <c r="AI31" s="682"/>
      <c r="AJ31" s="682"/>
      <c r="AK31" s="682"/>
      <c r="AL31" s="682">
        <v>8</v>
      </c>
      <c r="AM31" s="682">
        <v>36</v>
      </c>
      <c r="AN31" s="682"/>
      <c r="AO31" s="682">
        <v>9</v>
      </c>
      <c r="AP31" s="682">
        <v>5</v>
      </c>
      <c r="AQ31" s="682"/>
      <c r="AR31" s="682"/>
      <c r="AS31" s="682"/>
      <c r="AT31" s="682"/>
      <c r="AU31" s="682"/>
      <c r="AV31" s="682"/>
      <c r="AW31" s="682"/>
      <c r="AX31" s="718"/>
      <c r="AY31" s="718"/>
      <c r="AZ31" s="372"/>
      <c r="BA31" s="372"/>
      <c r="BB31" s="372"/>
      <c r="BC31" s="372"/>
      <c r="BD31" s="372"/>
      <c r="BE31" s="158"/>
      <c r="BF31" s="163">
        <f t="shared" si="1"/>
        <v>0</v>
      </c>
      <c r="BG31" s="77">
        <f t="shared" si="2"/>
        <v>0</v>
      </c>
      <c r="BH31" s="77">
        <f t="shared" si="3"/>
        <v>0</v>
      </c>
      <c r="BI31" s="77">
        <f t="shared" si="4"/>
        <v>0</v>
      </c>
      <c r="BJ31" s="77">
        <f t="shared" si="5"/>
        <v>3</v>
      </c>
      <c r="BK31" s="77">
        <f t="shared" si="6"/>
        <v>31</v>
      </c>
      <c r="BL31" s="77">
        <f t="shared" si="7"/>
        <v>0</v>
      </c>
      <c r="BM31" s="77">
        <f t="shared" si="8"/>
        <v>8</v>
      </c>
      <c r="BN31" s="77">
        <f t="shared" si="9"/>
        <v>50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92</v>
      </c>
      <c r="BS31" s="77">
        <f t="shared" si="14"/>
        <v>0</v>
      </c>
      <c r="BT31" s="77">
        <f t="shared" si="15"/>
        <v>34</v>
      </c>
      <c r="BU31" s="77">
        <f t="shared" si="16"/>
        <v>58</v>
      </c>
      <c r="BV31" s="77">
        <f t="shared" si="17"/>
        <v>0</v>
      </c>
      <c r="BW31" s="77">
        <f t="shared" si="18"/>
        <v>34</v>
      </c>
      <c r="BX31" s="77">
        <f t="shared" si="19"/>
        <v>58</v>
      </c>
      <c r="BY31" s="77">
        <f>IF(Info!$O$3="Q1",$BS31,IF(Info!$O$3="Q2",$BS31+$BT31,IF(Info!$O$3="Q3",$BS31+$BT31+$BU31,$BR31)))</f>
        <v>0</v>
      </c>
      <c r="BZ31" s="77">
        <f>IF(Info!$O$3="Q1",$BS31,IF(Info!$O$3="Q2",$BT31,IF(Info!$O$3="Q3",$BU31,$BV31)))</f>
        <v>0</v>
      </c>
      <c r="CA31" s="156"/>
    </row>
    <row r="32" spans="1:79" ht="13.95" customHeight="1" x14ac:dyDescent="0.3">
      <c r="A32" s="155"/>
      <c r="B32" s="160" t="s">
        <v>311</v>
      </c>
      <c r="C32" s="156"/>
      <c r="D32" s="157">
        <f t="shared" si="28"/>
        <v>151487</v>
      </c>
      <c r="E32" s="719">
        <f>IF(E15=0,E6+E27-E29-E30-E31-E5,E27-E29-E30-E31-E5)</f>
        <v>2792</v>
      </c>
      <c r="F32" s="745">
        <f t="shared" ref="F32:AK32" si="29">IF(F15=0,F6+F27-F29-F30-F31-F5,E32+F15+F28-F29-F30-F31-F5)</f>
        <v>2861</v>
      </c>
      <c r="G32" s="745">
        <f t="shared" si="29"/>
        <v>2036</v>
      </c>
      <c r="H32" s="745">
        <f t="shared" si="29"/>
        <v>2675</v>
      </c>
      <c r="I32" s="745">
        <f t="shared" si="29"/>
        <v>2996</v>
      </c>
      <c r="J32" s="745">
        <f t="shared" si="29"/>
        <v>2895</v>
      </c>
      <c r="K32" s="745">
        <f t="shared" si="29"/>
        <v>2781</v>
      </c>
      <c r="L32" s="745">
        <f t="shared" si="29"/>
        <v>2947</v>
      </c>
      <c r="M32" s="745">
        <f t="shared" si="29"/>
        <v>2402</v>
      </c>
      <c r="N32" s="745">
        <f t="shared" si="29"/>
        <v>2447</v>
      </c>
      <c r="O32" s="745">
        <f t="shared" si="29"/>
        <v>2415</v>
      </c>
      <c r="P32" s="745">
        <f t="shared" si="29"/>
        <v>2372</v>
      </c>
      <c r="Q32" s="799">
        <f t="shared" si="29"/>
        <v>2322</v>
      </c>
      <c r="R32" s="745">
        <f t="shared" si="29"/>
        <v>2764</v>
      </c>
      <c r="S32" s="745">
        <f t="shared" si="29"/>
        <v>2989</v>
      </c>
      <c r="T32" s="745">
        <f t="shared" si="29"/>
        <v>3117</v>
      </c>
      <c r="U32" s="745">
        <f t="shared" si="29"/>
        <v>2935</v>
      </c>
      <c r="V32" s="745">
        <f t="shared" si="29"/>
        <v>2877</v>
      </c>
      <c r="W32" s="745">
        <f t="shared" si="29"/>
        <v>3165</v>
      </c>
      <c r="X32" s="745">
        <f t="shared" si="29"/>
        <v>3313</v>
      </c>
      <c r="Y32" s="745">
        <f t="shared" si="29"/>
        <v>3288</v>
      </c>
      <c r="Z32" s="745">
        <f t="shared" si="29"/>
        <v>3215</v>
      </c>
      <c r="AA32" s="745">
        <f t="shared" si="29"/>
        <v>2783</v>
      </c>
      <c r="AB32" s="745">
        <f t="shared" si="29"/>
        <v>3149</v>
      </c>
      <c r="AC32" s="745">
        <f t="shared" si="29"/>
        <v>3008</v>
      </c>
      <c r="AD32" s="745">
        <f t="shared" si="29"/>
        <v>3134</v>
      </c>
      <c r="AE32" s="745">
        <f t="shared" si="29"/>
        <v>3070</v>
      </c>
      <c r="AF32" s="745">
        <f t="shared" si="29"/>
        <v>2686</v>
      </c>
      <c r="AG32" s="745">
        <f t="shared" si="29"/>
        <v>3109</v>
      </c>
      <c r="AH32" s="745">
        <f t="shared" si="29"/>
        <v>3220</v>
      </c>
      <c r="AI32" s="745">
        <f t="shared" si="29"/>
        <v>3334</v>
      </c>
      <c r="AJ32" s="745">
        <f t="shared" si="29"/>
        <v>3421</v>
      </c>
      <c r="AK32" s="745">
        <f t="shared" si="29"/>
        <v>3211</v>
      </c>
      <c r="AL32" s="745">
        <f t="shared" ref="AL32:BQ32" si="30">IF(AL15=0,AL6+AL27-AL29-AL30-AL31-AL5,AK32+AL15+AL28-AL29-AL30-AL31-AL5)</f>
        <v>2814</v>
      </c>
      <c r="AM32" s="745">
        <f t="shared" si="30"/>
        <v>2903</v>
      </c>
      <c r="AN32" s="745">
        <f t="shared" si="30"/>
        <v>3011</v>
      </c>
      <c r="AO32" s="745">
        <f t="shared" si="30"/>
        <v>3080</v>
      </c>
      <c r="AP32" s="745">
        <f t="shared" si="30"/>
        <v>2930</v>
      </c>
      <c r="AQ32" s="745">
        <f t="shared" si="30"/>
        <v>2930</v>
      </c>
      <c r="AR32" s="745">
        <f t="shared" si="30"/>
        <v>2930</v>
      </c>
      <c r="AS32" s="745">
        <f t="shared" si="30"/>
        <v>2930</v>
      </c>
      <c r="AT32" s="745">
        <f t="shared" si="30"/>
        <v>2930</v>
      </c>
      <c r="AU32" s="745">
        <f t="shared" si="30"/>
        <v>2930</v>
      </c>
      <c r="AV32" s="745">
        <f t="shared" si="30"/>
        <v>2930</v>
      </c>
      <c r="AW32" s="745">
        <f t="shared" si="30"/>
        <v>2930</v>
      </c>
      <c r="AX32" s="745">
        <f t="shared" si="30"/>
        <v>2930</v>
      </c>
      <c r="AY32" s="745">
        <f t="shared" si="30"/>
        <v>2930</v>
      </c>
      <c r="AZ32" s="745">
        <f t="shared" si="30"/>
        <v>2930</v>
      </c>
      <c r="BA32" s="745">
        <f t="shared" si="30"/>
        <v>2930</v>
      </c>
      <c r="BB32" s="745">
        <f t="shared" si="30"/>
        <v>2930</v>
      </c>
      <c r="BC32" s="745">
        <f t="shared" si="30"/>
        <v>2930</v>
      </c>
      <c r="BD32" s="745">
        <f t="shared" si="30"/>
        <v>2930</v>
      </c>
      <c r="BE32" s="158"/>
      <c r="BF32" s="162">
        <f t="shared" si="1"/>
        <v>10364</v>
      </c>
      <c r="BG32" s="157">
        <f t="shared" si="2"/>
        <v>11619</v>
      </c>
      <c r="BH32" s="157">
        <f t="shared" si="3"/>
        <v>11958</v>
      </c>
      <c r="BI32" s="157">
        <f t="shared" si="4"/>
        <v>11805</v>
      </c>
      <c r="BJ32" s="157">
        <f t="shared" si="5"/>
        <v>12643</v>
      </c>
      <c r="BK32" s="157">
        <f t="shared" si="6"/>
        <v>15289</v>
      </c>
      <c r="BL32" s="157">
        <f t="shared" si="7"/>
        <v>12085</v>
      </c>
      <c r="BM32" s="157">
        <f t="shared" si="8"/>
        <v>12780</v>
      </c>
      <c r="BN32" s="157">
        <f t="shared" si="9"/>
        <v>14854</v>
      </c>
      <c r="BO32" s="157">
        <f t="shared" si="10"/>
        <v>11720</v>
      </c>
      <c r="BP32" s="157">
        <f t="shared" si="11"/>
        <v>11720</v>
      </c>
      <c r="BQ32" s="157">
        <f t="shared" si="12"/>
        <v>14650</v>
      </c>
      <c r="BR32" s="157">
        <f t="shared" si="13"/>
        <v>151487</v>
      </c>
      <c r="BS32" s="157">
        <f t="shared" si="14"/>
        <v>33941</v>
      </c>
      <c r="BT32" s="157">
        <f t="shared" si="15"/>
        <v>39737</v>
      </c>
      <c r="BU32" s="157">
        <f t="shared" si="16"/>
        <v>39719</v>
      </c>
      <c r="BV32" s="157">
        <f t="shared" si="17"/>
        <v>38090</v>
      </c>
      <c r="BW32" s="157">
        <f t="shared" si="18"/>
        <v>73678</v>
      </c>
      <c r="BX32" s="157">
        <f t="shared" si="19"/>
        <v>77809</v>
      </c>
      <c r="BY32" s="157">
        <f>IF(Info!$O$3="Q1",$BS32,IF(Info!$O$3="Q2",$BS32+$BT32,IF(Info!$O$3="Q3",$BS32+$BT32+$BU32,$BR32)))</f>
        <v>33941</v>
      </c>
      <c r="BZ32" s="157">
        <f>IF(Info!$O$3="Q1",$BS32,IF(Info!$O$3="Q2",$BT32,IF(Info!$O$3="Q3",$BU32,$BV32)))</f>
        <v>33941</v>
      </c>
      <c r="CA32" s="156"/>
    </row>
    <row r="33" spans="1:79" ht="13.95" customHeight="1" x14ac:dyDescent="0.3">
      <c r="A33" s="155"/>
      <c r="B33" s="373" t="s">
        <v>312</v>
      </c>
      <c r="C33" s="156"/>
      <c r="D33" s="157">
        <f t="shared" si="28"/>
        <v>24948</v>
      </c>
      <c r="E33" s="755">
        <v>713</v>
      </c>
      <c r="F33" s="755">
        <v>400</v>
      </c>
      <c r="G33" s="755">
        <v>685</v>
      </c>
      <c r="H33" s="755"/>
      <c r="I33" s="755">
        <v>1130</v>
      </c>
      <c r="J33" s="755"/>
      <c r="K33" s="755">
        <v>1379</v>
      </c>
      <c r="L33" s="755">
        <v>1048</v>
      </c>
      <c r="M33" s="755">
        <v>282</v>
      </c>
      <c r="N33" s="755"/>
      <c r="O33" s="372"/>
      <c r="P33" s="372"/>
      <c r="Q33" s="806">
        <v>744</v>
      </c>
      <c r="R33" s="372"/>
      <c r="S33" s="372"/>
      <c r="T33" s="372"/>
      <c r="U33" s="372"/>
      <c r="V33" s="372">
        <v>649</v>
      </c>
      <c r="W33" s="372"/>
      <c r="X33" s="608"/>
      <c r="Y33" s="608">
        <v>625</v>
      </c>
      <c r="Z33" s="608">
        <v>348</v>
      </c>
      <c r="AA33" s="608">
        <v>188</v>
      </c>
      <c r="AB33" s="608">
        <v>748</v>
      </c>
      <c r="AC33" s="608">
        <v>936</v>
      </c>
      <c r="AD33" s="608">
        <v>639</v>
      </c>
      <c r="AE33" s="608">
        <v>1000</v>
      </c>
      <c r="AF33" s="682">
        <v>1180</v>
      </c>
      <c r="AG33" s="682">
        <v>376</v>
      </c>
      <c r="AH33" s="682">
        <v>2047</v>
      </c>
      <c r="AI33" s="682">
        <v>1341</v>
      </c>
      <c r="AJ33" s="682">
        <v>1553</v>
      </c>
      <c r="AK33" s="682">
        <v>947</v>
      </c>
      <c r="AL33" s="682">
        <v>1018</v>
      </c>
      <c r="AM33" s="682">
        <v>655</v>
      </c>
      <c r="AN33" s="682">
        <v>672</v>
      </c>
      <c r="AO33" s="682">
        <v>2325</v>
      </c>
      <c r="AP33" s="682">
        <v>1320</v>
      </c>
      <c r="AQ33" s="682"/>
      <c r="AR33" s="682"/>
      <c r="AS33" s="682"/>
      <c r="AT33" s="682"/>
      <c r="AU33" s="682"/>
      <c r="AV33" s="705"/>
      <c r="AW33" s="682"/>
      <c r="AX33" s="718"/>
      <c r="AY33" s="718"/>
      <c r="AZ33" s="372"/>
      <c r="BA33" s="372"/>
      <c r="BB33" s="372"/>
      <c r="BC33" s="372"/>
      <c r="BD33" s="372"/>
      <c r="BE33" s="158"/>
      <c r="BF33" s="163">
        <f t="shared" si="1"/>
        <v>1798</v>
      </c>
      <c r="BG33" s="77">
        <f t="shared" si="2"/>
        <v>3557</v>
      </c>
      <c r="BH33" s="77">
        <f t="shared" si="3"/>
        <v>1026</v>
      </c>
      <c r="BI33" s="77">
        <f t="shared" si="4"/>
        <v>0</v>
      </c>
      <c r="BJ33" s="77">
        <f t="shared" si="5"/>
        <v>1274</v>
      </c>
      <c r="BK33" s="77">
        <f t="shared" si="6"/>
        <v>2859</v>
      </c>
      <c r="BL33" s="77">
        <f t="shared" si="7"/>
        <v>4603</v>
      </c>
      <c r="BM33" s="77">
        <f t="shared" si="8"/>
        <v>4859</v>
      </c>
      <c r="BN33" s="77">
        <f t="shared" si="9"/>
        <v>4972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24948</v>
      </c>
      <c r="BS33" s="77">
        <f t="shared" si="14"/>
        <v>6381</v>
      </c>
      <c r="BT33" s="77">
        <f t="shared" si="15"/>
        <v>4133</v>
      </c>
      <c r="BU33" s="77">
        <f t="shared" si="16"/>
        <v>14434</v>
      </c>
      <c r="BV33" s="77">
        <f t="shared" si="17"/>
        <v>0</v>
      </c>
      <c r="BW33" s="77">
        <f t="shared" si="18"/>
        <v>10514</v>
      </c>
      <c r="BX33" s="77">
        <f t="shared" si="19"/>
        <v>14434</v>
      </c>
      <c r="BY33" s="77">
        <f>IF(Info!$O$3="Q1",$BS33,IF(Info!$O$3="Q2",$BS33+$BT33,IF(Info!$O$3="Q3",$BS33+$BT33+$BU33,$BR33)))</f>
        <v>6381</v>
      </c>
      <c r="BZ33" s="77">
        <f>IF(Info!$O$3="Q1",$BS33,IF(Info!$O$3="Q2",$BT33,IF(Info!$O$3="Q3",$BU33,$BV33)))</f>
        <v>6381</v>
      </c>
      <c r="CA33" s="156"/>
    </row>
    <row r="34" spans="1:79" ht="13.95" customHeight="1" x14ac:dyDescent="0.3">
      <c r="A34" s="164"/>
      <c r="B34" s="373" t="s">
        <v>313</v>
      </c>
      <c r="C34" s="156"/>
      <c r="D34" s="157">
        <f t="shared" si="28"/>
        <v>10823</v>
      </c>
      <c r="E34" s="755">
        <v>333</v>
      </c>
      <c r="F34" s="755">
        <v>182</v>
      </c>
      <c r="G34" s="755">
        <v>259</v>
      </c>
      <c r="H34" s="755"/>
      <c r="I34" s="755">
        <v>517</v>
      </c>
      <c r="J34" s="755"/>
      <c r="K34" s="755">
        <v>944</v>
      </c>
      <c r="L34" s="755">
        <v>367</v>
      </c>
      <c r="M34" s="755">
        <v>94</v>
      </c>
      <c r="N34" s="755"/>
      <c r="O34" s="372"/>
      <c r="P34" s="372"/>
      <c r="Q34" s="806">
        <v>244</v>
      </c>
      <c r="R34" s="372"/>
      <c r="S34" s="372"/>
      <c r="T34" s="372"/>
      <c r="U34" s="372"/>
      <c r="V34" s="372">
        <v>2322</v>
      </c>
      <c r="W34" s="372"/>
      <c r="X34" s="608"/>
      <c r="Y34" s="608">
        <v>167</v>
      </c>
      <c r="Z34" s="608">
        <v>89</v>
      </c>
      <c r="AA34" s="608">
        <v>49</v>
      </c>
      <c r="AB34" s="608">
        <v>187</v>
      </c>
      <c r="AC34" s="608">
        <v>286</v>
      </c>
      <c r="AD34" s="608">
        <v>173</v>
      </c>
      <c r="AE34" s="608">
        <v>285</v>
      </c>
      <c r="AF34" s="682">
        <v>293</v>
      </c>
      <c r="AG34" s="682">
        <v>99</v>
      </c>
      <c r="AH34" s="682">
        <v>539</v>
      </c>
      <c r="AI34" s="682">
        <v>372</v>
      </c>
      <c r="AJ34" s="682">
        <v>546</v>
      </c>
      <c r="AK34" s="682">
        <v>342</v>
      </c>
      <c r="AL34" s="682">
        <v>263</v>
      </c>
      <c r="AM34" s="682">
        <v>255</v>
      </c>
      <c r="AN34" s="682">
        <v>294</v>
      </c>
      <c r="AO34" s="682">
        <v>852</v>
      </c>
      <c r="AP34" s="682">
        <v>470</v>
      </c>
      <c r="AQ34" s="682"/>
      <c r="AR34" s="682"/>
      <c r="AS34" s="682"/>
      <c r="AT34" s="682"/>
      <c r="AU34" s="682"/>
      <c r="AV34" s="705"/>
      <c r="AW34" s="682"/>
      <c r="AX34" s="718"/>
      <c r="AY34" s="718"/>
      <c r="AZ34" s="372"/>
      <c r="BA34" s="372"/>
      <c r="BB34" s="372"/>
      <c r="BC34" s="372"/>
      <c r="BD34" s="372"/>
      <c r="BE34" s="158"/>
      <c r="BF34" s="163">
        <f t="shared" si="1"/>
        <v>774</v>
      </c>
      <c r="BG34" s="77">
        <f t="shared" si="2"/>
        <v>1828</v>
      </c>
      <c r="BH34" s="77">
        <f t="shared" si="3"/>
        <v>338</v>
      </c>
      <c r="BI34" s="77">
        <f t="shared" si="4"/>
        <v>0</v>
      </c>
      <c r="BJ34" s="77">
        <f t="shared" si="5"/>
        <v>2489</v>
      </c>
      <c r="BK34" s="77">
        <f t="shared" si="6"/>
        <v>784</v>
      </c>
      <c r="BL34" s="77">
        <f t="shared" si="7"/>
        <v>1216</v>
      </c>
      <c r="BM34" s="77">
        <f t="shared" si="8"/>
        <v>1523</v>
      </c>
      <c r="BN34" s="77">
        <f t="shared" si="9"/>
        <v>1871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10823</v>
      </c>
      <c r="BS34" s="77">
        <f t="shared" si="14"/>
        <v>2940</v>
      </c>
      <c r="BT34" s="77">
        <f t="shared" si="15"/>
        <v>3273</v>
      </c>
      <c r="BU34" s="77">
        <f t="shared" si="16"/>
        <v>4610</v>
      </c>
      <c r="BV34" s="77">
        <f t="shared" si="17"/>
        <v>0</v>
      </c>
      <c r="BW34" s="77">
        <f t="shared" si="18"/>
        <v>6213</v>
      </c>
      <c r="BX34" s="77">
        <f t="shared" si="19"/>
        <v>4610</v>
      </c>
      <c r="BY34" s="77">
        <f>IF(Info!$O$3="Q1",$BS34,IF(Info!$O$3="Q2",$BS34+$BT34,IF(Info!$O$3="Q3",$BS34+$BT34+$BU34,$BR34)))</f>
        <v>2940</v>
      </c>
      <c r="BZ34" s="77">
        <f>IF(Info!$O$3="Q1",$BS34,IF(Info!$O$3="Q2",$BT34,IF(Info!$O$3="Q3",$BU34,$BV34)))</f>
        <v>2940</v>
      </c>
      <c r="CA34" s="156"/>
    </row>
    <row r="35" spans="1:79" ht="13.95" customHeight="1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ht="13.95" customHeight="1" x14ac:dyDescent="0.3">
      <c r="A36" s="155"/>
      <c r="B36" s="373" t="s">
        <v>314</v>
      </c>
      <c r="C36" s="166"/>
      <c r="D36" s="167">
        <f t="shared" ref="D36:D52" si="31">SUM(E36:BD36)</f>
        <v>20491</v>
      </c>
      <c r="E36" s="755"/>
      <c r="F36" s="755">
        <v>943</v>
      </c>
      <c r="G36" s="755">
        <v>1444</v>
      </c>
      <c r="H36" s="755">
        <v>1587</v>
      </c>
      <c r="I36" s="755">
        <v>993</v>
      </c>
      <c r="J36" s="755">
        <v>0</v>
      </c>
      <c r="K36" s="755">
        <v>562</v>
      </c>
      <c r="L36" s="755">
        <v>926</v>
      </c>
      <c r="M36" s="755">
        <v>599</v>
      </c>
      <c r="N36" s="755">
        <v>603</v>
      </c>
      <c r="O36" s="372"/>
      <c r="P36" s="372">
        <v>527</v>
      </c>
      <c r="Q36" s="806">
        <v>364</v>
      </c>
      <c r="R36" s="372"/>
      <c r="S36" s="372">
        <v>535</v>
      </c>
      <c r="T36" s="372">
        <v>937</v>
      </c>
      <c r="U36" s="372">
        <v>942</v>
      </c>
      <c r="V36" s="372">
        <v>764</v>
      </c>
      <c r="W36" s="372"/>
      <c r="X36" s="608">
        <v>265</v>
      </c>
      <c r="Y36" s="608"/>
      <c r="Z36" s="608">
        <v>230</v>
      </c>
      <c r="AA36" s="608">
        <v>1115</v>
      </c>
      <c r="AB36" s="608">
        <v>338</v>
      </c>
      <c r="AC36" s="608">
        <v>382</v>
      </c>
      <c r="AD36" s="608">
        <v>481</v>
      </c>
      <c r="AE36" s="608">
        <v>1030</v>
      </c>
      <c r="AF36" s="608">
        <v>239</v>
      </c>
      <c r="AG36" s="682">
        <v>590</v>
      </c>
      <c r="AH36" s="682"/>
      <c r="AI36" s="682"/>
      <c r="AJ36" s="682">
        <v>592</v>
      </c>
      <c r="AK36" s="682">
        <v>897</v>
      </c>
      <c r="AL36" s="682">
        <v>844</v>
      </c>
      <c r="AM36" s="682">
        <v>264</v>
      </c>
      <c r="AN36" s="682">
        <v>512</v>
      </c>
      <c r="AO36" s="682"/>
      <c r="AP36" s="682">
        <v>986</v>
      </c>
      <c r="AQ36" s="682"/>
      <c r="AR36" s="682"/>
      <c r="AS36" s="682"/>
      <c r="AT36" s="682"/>
      <c r="AU36" s="682"/>
      <c r="AV36" s="706"/>
      <c r="AW36" s="682"/>
      <c r="AX36" s="718"/>
      <c r="AY36" s="718"/>
      <c r="AZ36" s="372"/>
      <c r="BA36" s="372"/>
      <c r="BB36" s="372"/>
      <c r="BC36" s="372"/>
      <c r="BD36" s="372"/>
      <c r="BE36" s="158"/>
      <c r="BF36" s="168">
        <f t="shared" ref="BF36:BF51" si="32">SUM(E36:H36)</f>
        <v>3974</v>
      </c>
      <c r="BG36" s="169">
        <f t="shared" ref="BG36:BG51" si="33">SUM(I36:L36)</f>
        <v>2481</v>
      </c>
      <c r="BH36" s="169">
        <f t="shared" ref="BH36:BH51" si="34">SUM(M36:Q36)</f>
        <v>2093</v>
      </c>
      <c r="BI36" s="169">
        <f t="shared" ref="BI36:BI51" si="35">SUM(R36:U36)</f>
        <v>2414</v>
      </c>
      <c r="BJ36" s="169">
        <f t="shared" ref="BJ36:BJ51" si="36">SUM(V36:Y36)</f>
        <v>1029</v>
      </c>
      <c r="BK36" s="169">
        <f t="shared" ref="BK36:BK51" si="37">SUM(Z36:AD36)</f>
        <v>2546</v>
      </c>
      <c r="BL36" s="169">
        <f t="shared" ref="BL36:BL51" si="38">SUM(AE36:AH36)</f>
        <v>1859</v>
      </c>
      <c r="BM36" s="169">
        <f t="shared" ref="BM36:BM51" si="39">SUM(AI36:AL36)</f>
        <v>2333</v>
      </c>
      <c r="BN36" s="169">
        <f t="shared" ref="BN36:BN51" si="40">SUM(AM36:AQ36)</f>
        <v>1762</v>
      </c>
      <c r="BO36" s="169">
        <f t="shared" ref="BO36:BO51" si="41">SUM(AR36:AU36)</f>
        <v>0</v>
      </c>
      <c r="BP36" s="169">
        <f t="shared" ref="BP36:BP51" si="42">SUM(AV36:AY36)</f>
        <v>0</v>
      </c>
      <c r="BQ36" s="169">
        <f t="shared" ref="BQ36:BQ51" si="43">SUM(AZ36:BD36)</f>
        <v>0</v>
      </c>
      <c r="BR36" s="167">
        <f t="shared" ref="BR36:BR51" si="44">SUM(BF36:BQ36)</f>
        <v>20491</v>
      </c>
      <c r="BS36" s="169">
        <f t="shared" ref="BS36:BS51" si="45">SUM(BF36:BH36)</f>
        <v>8548</v>
      </c>
      <c r="BT36" s="169">
        <f t="shared" ref="BT36:BT51" si="46">SUM(BI36:BK36)</f>
        <v>5989</v>
      </c>
      <c r="BU36" s="169">
        <f t="shared" ref="BU36:BU51" si="47">SUM(BL36:BN36)</f>
        <v>5954</v>
      </c>
      <c r="BV36" s="169">
        <f t="shared" ref="BV36:BV51" si="48">SUM(BO36:BQ36)</f>
        <v>0</v>
      </c>
      <c r="BW36" s="169">
        <f t="shared" ref="BW36:BW51" si="49">SUM(BF36:BK36)</f>
        <v>14537</v>
      </c>
      <c r="BX36" s="169">
        <f t="shared" ref="BX36:BX51" si="50">SUM(BL36:BQ36)</f>
        <v>5954</v>
      </c>
      <c r="BY36" s="169">
        <f>IF(Info!$O$3="Q1",$BS36,IF(Info!$O$3="Q2",$BS36+$BT36,IF(Info!$O$3="Q3",$BS36+$BT36+$BU36,$BR36)))</f>
        <v>8548</v>
      </c>
      <c r="BZ36" s="169">
        <f>IF(Info!$O$3="Q1",$BS36,IF(Info!$O$3="Q2",$BT36,IF(Info!$O$3="Q3",$BU36,$BV36)))</f>
        <v>8548</v>
      </c>
      <c r="CA36" s="156"/>
    </row>
    <row r="37" spans="1:79" ht="13.95" customHeight="1" x14ac:dyDescent="0.3">
      <c r="A37" s="155"/>
      <c r="B37" s="373" t="s">
        <v>206</v>
      </c>
      <c r="C37" s="166"/>
      <c r="D37" s="157">
        <f t="shared" si="31"/>
        <v>8693</v>
      </c>
      <c r="E37" s="741"/>
      <c r="F37" s="741">
        <v>5</v>
      </c>
      <c r="G37" s="741">
        <v>3</v>
      </c>
      <c r="H37" s="741">
        <v>1342</v>
      </c>
      <c r="I37" s="741">
        <v>277</v>
      </c>
      <c r="J37" s="741"/>
      <c r="K37" s="741"/>
      <c r="L37" s="755"/>
      <c r="M37" s="755">
        <v>839</v>
      </c>
      <c r="N37" s="755">
        <v>233</v>
      </c>
      <c r="O37" s="372"/>
      <c r="P37" s="372"/>
      <c r="Q37" s="806"/>
      <c r="R37" s="372">
        <v>710</v>
      </c>
      <c r="S37" s="372">
        <v>189</v>
      </c>
      <c r="T37" s="372"/>
      <c r="U37" s="372"/>
      <c r="V37" s="372"/>
      <c r="W37" s="372">
        <v>1182</v>
      </c>
      <c r="X37" s="608">
        <v>196</v>
      </c>
      <c r="Y37" s="608"/>
      <c r="Z37" s="608">
        <v>5</v>
      </c>
      <c r="AA37" s="608"/>
      <c r="AB37" s="608">
        <v>841</v>
      </c>
      <c r="AC37" s="608">
        <v>140</v>
      </c>
      <c r="AD37" s="608"/>
      <c r="AE37" s="608"/>
      <c r="AF37" s="608"/>
      <c r="AG37" s="682">
        <v>820</v>
      </c>
      <c r="AH37" s="682">
        <v>196</v>
      </c>
      <c r="AI37" s="682">
        <v>191</v>
      </c>
      <c r="AJ37" s="682">
        <v>151</v>
      </c>
      <c r="AK37" s="682"/>
      <c r="AL37" s="682"/>
      <c r="AM37" s="682">
        <v>1075</v>
      </c>
      <c r="AN37" s="682">
        <v>298</v>
      </c>
      <c r="AO37" s="682"/>
      <c r="AP37" s="682"/>
      <c r="AQ37" s="682"/>
      <c r="AR37" s="682"/>
      <c r="AS37" s="682"/>
      <c r="AT37" s="682"/>
      <c r="AU37" s="682"/>
      <c r="AV37" s="705"/>
      <c r="AW37" s="682"/>
      <c r="AX37" s="718"/>
      <c r="AY37" s="718"/>
      <c r="AZ37" s="372"/>
      <c r="BA37" s="372"/>
      <c r="BB37" s="372"/>
      <c r="BC37" s="372"/>
      <c r="BD37" s="372"/>
      <c r="BE37" s="158"/>
      <c r="BF37" s="163">
        <f t="shared" si="32"/>
        <v>1350</v>
      </c>
      <c r="BG37" s="77">
        <f t="shared" si="33"/>
        <v>277</v>
      </c>
      <c r="BH37" s="77">
        <f t="shared" si="34"/>
        <v>1072</v>
      </c>
      <c r="BI37" s="77">
        <f t="shared" si="35"/>
        <v>899</v>
      </c>
      <c r="BJ37" s="77">
        <f t="shared" si="36"/>
        <v>1378</v>
      </c>
      <c r="BK37" s="77">
        <f t="shared" si="37"/>
        <v>986</v>
      </c>
      <c r="BL37" s="77">
        <f t="shared" si="38"/>
        <v>1016</v>
      </c>
      <c r="BM37" s="77">
        <f t="shared" si="39"/>
        <v>342</v>
      </c>
      <c r="BN37" s="77">
        <f t="shared" si="40"/>
        <v>1373</v>
      </c>
      <c r="BO37" s="77">
        <f t="shared" si="41"/>
        <v>0</v>
      </c>
      <c r="BP37" s="77">
        <f t="shared" si="42"/>
        <v>0</v>
      </c>
      <c r="BQ37" s="77">
        <f t="shared" si="43"/>
        <v>0</v>
      </c>
      <c r="BR37" s="157">
        <f t="shared" si="44"/>
        <v>8693</v>
      </c>
      <c r="BS37" s="77">
        <f t="shared" si="45"/>
        <v>2699</v>
      </c>
      <c r="BT37" s="77">
        <f t="shared" si="46"/>
        <v>3263</v>
      </c>
      <c r="BU37" s="77">
        <f t="shared" si="47"/>
        <v>2731</v>
      </c>
      <c r="BV37" s="77">
        <f t="shared" si="48"/>
        <v>0</v>
      </c>
      <c r="BW37" s="77">
        <f t="shared" si="49"/>
        <v>5962</v>
      </c>
      <c r="BX37" s="77">
        <f t="shared" si="50"/>
        <v>2731</v>
      </c>
      <c r="BY37" s="77">
        <f>IF(Info!$O$3="Q1",$BS37,IF(Info!$O$3="Q2",$BS37+$BT37,IF(Info!$O$3="Q3",$BS37+$BT37+$BU37,$BR37)))</f>
        <v>2699</v>
      </c>
      <c r="BZ37" s="77">
        <f>IF(Info!$O$3="Q1",$BS37,IF(Info!$O$3="Q2",$BT37,IF(Info!$O$3="Q3",$BU37,$BV37)))</f>
        <v>2699</v>
      </c>
      <c r="CA37" s="156"/>
    </row>
    <row r="38" spans="1:79" ht="13.95" customHeight="1" x14ac:dyDescent="0.3">
      <c r="A38" s="155"/>
      <c r="B38" s="373" t="s">
        <v>209</v>
      </c>
      <c r="C38" s="166"/>
      <c r="D38" s="157">
        <f t="shared" si="31"/>
        <v>8521</v>
      </c>
      <c r="E38" s="755">
        <v>329</v>
      </c>
      <c r="F38" s="755">
        <v>501</v>
      </c>
      <c r="G38" s="755">
        <v>502</v>
      </c>
      <c r="H38" s="755"/>
      <c r="I38" s="755">
        <v>89</v>
      </c>
      <c r="J38" s="755">
        <v>185</v>
      </c>
      <c r="K38" s="755">
        <v>269</v>
      </c>
      <c r="L38" s="755">
        <v>1047</v>
      </c>
      <c r="M38" s="755"/>
      <c r="N38" s="755"/>
      <c r="O38" s="372">
        <v>235</v>
      </c>
      <c r="P38" s="372">
        <v>434</v>
      </c>
      <c r="Q38" s="806">
        <v>784</v>
      </c>
      <c r="R38" s="372"/>
      <c r="S38" s="372"/>
      <c r="T38" s="372">
        <v>183</v>
      </c>
      <c r="U38" s="372">
        <v>236</v>
      </c>
      <c r="V38" s="372">
        <v>753</v>
      </c>
      <c r="W38" s="372"/>
      <c r="X38" s="608"/>
      <c r="Y38" s="608">
        <v>132</v>
      </c>
      <c r="Z38" s="608">
        <v>207</v>
      </c>
      <c r="AA38" s="608">
        <v>564</v>
      </c>
      <c r="AB38" s="608"/>
      <c r="AC38" s="608"/>
      <c r="AD38" s="608">
        <v>226</v>
      </c>
      <c r="AE38" s="608">
        <v>257</v>
      </c>
      <c r="AF38" s="608">
        <v>485</v>
      </c>
      <c r="AG38" s="682"/>
      <c r="AH38" s="682"/>
      <c r="AI38" s="682"/>
      <c r="AJ38" s="682">
        <v>56</v>
      </c>
      <c r="AK38" s="682">
        <v>187</v>
      </c>
      <c r="AL38" s="682">
        <v>445</v>
      </c>
      <c r="AM38" s="682"/>
      <c r="AN38" s="682"/>
      <c r="AO38" s="682">
        <v>184</v>
      </c>
      <c r="AP38" s="682">
        <v>231</v>
      </c>
      <c r="AQ38" s="682"/>
      <c r="AR38" s="682"/>
      <c r="AS38" s="682"/>
      <c r="AT38" s="682"/>
      <c r="AU38" s="682"/>
      <c r="AV38" s="705"/>
      <c r="AW38" s="682"/>
      <c r="AX38" s="718"/>
      <c r="AY38" s="718"/>
      <c r="AZ38" s="372"/>
      <c r="BA38" s="372"/>
      <c r="BB38" s="372"/>
      <c r="BC38" s="372"/>
      <c r="BD38" s="372"/>
      <c r="BE38" s="158"/>
      <c r="BF38" s="163">
        <f t="shared" si="32"/>
        <v>1332</v>
      </c>
      <c r="BG38" s="77">
        <f t="shared" si="33"/>
        <v>1590</v>
      </c>
      <c r="BH38" s="77">
        <f t="shared" si="34"/>
        <v>1453</v>
      </c>
      <c r="BI38" s="77">
        <f t="shared" si="35"/>
        <v>419</v>
      </c>
      <c r="BJ38" s="77">
        <f t="shared" si="36"/>
        <v>885</v>
      </c>
      <c r="BK38" s="77">
        <f t="shared" si="37"/>
        <v>997</v>
      </c>
      <c r="BL38" s="77">
        <f t="shared" si="38"/>
        <v>742</v>
      </c>
      <c r="BM38" s="77">
        <f t="shared" si="39"/>
        <v>688</v>
      </c>
      <c r="BN38" s="77">
        <f t="shared" si="40"/>
        <v>415</v>
      </c>
      <c r="BO38" s="77">
        <f t="shared" si="41"/>
        <v>0</v>
      </c>
      <c r="BP38" s="77">
        <f t="shared" si="42"/>
        <v>0</v>
      </c>
      <c r="BQ38" s="77">
        <f t="shared" si="43"/>
        <v>0</v>
      </c>
      <c r="BR38" s="157">
        <f t="shared" si="44"/>
        <v>8521</v>
      </c>
      <c r="BS38" s="77">
        <f t="shared" si="45"/>
        <v>4375</v>
      </c>
      <c r="BT38" s="77">
        <f t="shared" si="46"/>
        <v>2301</v>
      </c>
      <c r="BU38" s="77">
        <f t="shared" si="47"/>
        <v>1845</v>
      </c>
      <c r="BV38" s="77">
        <f t="shared" si="48"/>
        <v>0</v>
      </c>
      <c r="BW38" s="77">
        <f t="shared" si="49"/>
        <v>6676</v>
      </c>
      <c r="BX38" s="77">
        <f t="shared" si="50"/>
        <v>1845</v>
      </c>
      <c r="BY38" s="77">
        <f>IF(Info!$O$3="Q1",$BS38,IF(Info!$O$3="Q2",$BS38+$BT38,IF(Info!$O$3="Q3",$BS38+$BT38+$BU38,$BR38)))</f>
        <v>4375</v>
      </c>
      <c r="BZ38" s="77">
        <f>IF(Info!$O$3="Q1",$BS38,IF(Info!$O$3="Q2",$BT38,IF(Info!$O$3="Q3",$BU38,$BV38)))</f>
        <v>4375</v>
      </c>
      <c r="CA38" s="156"/>
    </row>
    <row r="39" spans="1:79" ht="13.95" customHeight="1" x14ac:dyDescent="0.3">
      <c r="A39" s="155"/>
      <c r="B39" s="373" t="s">
        <v>213</v>
      </c>
      <c r="C39" s="166"/>
      <c r="D39" s="157">
        <f t="shared" si="31"/>
        <v>550</v>
      </c>
      <c r="E39" s="741"/>
      <c r="F39" s="741"/>
      <c r="G39" s="741"/>
      <c r="H39" s="741"/>
      <c r="I39" s="741"/>
      <c r="J39" s="372"/>
      <c r="K39" s="741"/>
      <c r="L39" s="755"/>
      <c r="M39" s="755"/>
      <c r="N39" s="372"/>
      <c r="O39" s="372"/>
      <c r="P39" s="372"/>
      <c r="Q39" s="806"/>
      <c r="R39" s="372">
        <v>46</v>
      </c>
      <c r="S39" s="372">
        <v>85</v>
      </c>
      <c r="T39" s="372"/>
      <c r="U39" s="372"/>
      <c r="V39" s="372"/>
      <c r="W39" s="372">
        <v>73</v>
      </c>
      <c r="X39" s="608">
        <v>40</v>
      </c>
      <c r="Y39" s="608"/>
      <c r="Z39" s="608"/>
      <c r="AA39" s="608"/>
      <c r="AB39" s="608">
        <v>80</v>
      </c>
      <c r="AC39" s="608"/>
      <c r="AD39" s="608"/>
      <c r="AE39" s="608"/>
      <c r="AF39" s="608"/>
      <c r="AG39" s="682">
        <v>79</v>
      </c>
      <c r="AH39" s="682"/>
      <c r="AI39" s="682"/>
      <c r="AJ39" s="682">
        <v>39</v>
      </c>
      <c r="AK39" s="682"/>
      <c r="AL39" s="682"/>
      <c r="AM39" s="682">
        <v>72</v>
      </c>
      <c r="AN39" s="682"/>
      <c r="AO39" s="682">
        <v>36</v>
      </c>
      <c r="AP39" s="682"/>
      <c r="AQ39" s="682"/>
      <c r="AR39" s="682"/>
      <c r="AS39" s="682"/>
      <c r="AT39" s="682"/>
      <c r="AU39" s="682"/>
      <c r="AV39" s="705"/>
      <c r="AW39" s="682"/>
      <c r="AX39" s="718"/>
      <c r="AY39" s="718"/>
      <c r="AZ39" s="372"/>
      <c r="BA39" s="372"/>
      <c r="BB39" s="372"/>
      <c r="BC39" s="372"/>
      <c r="BD39" s="372"/>
      <c r="BE39" s="158"/>
      <c r="BF39" s="163">
        <f t="shared" si="32"/>
        <v>0</v>
      </c>
      <c r="BG39" s="77">
        <f t="shared" si="33"/>
        <v>0</v>
      </c>
      <c r="BH39" s="77">
        <f t="shared" si="34"/>
        <v>0</v>
      </c>
      <c r="BI39" s="77">
        <f t="shared" si="35"/>
        <v>131</v>
      </c>
      <c r="BJ39" s="77">
        <f t="shared" si="36"/>
        <v>113</v>
      </c>
      <c r="BK39" s="77">
        <f t="shared" si="37"/>
        <v>80</v>
      </c>
      <c r="BL39" s="77">
        <f t="shared" si="38"/>
        <v>79</v>
      </c>
      <c r="BM39" s="77">
        <f t="shared" si="39"/>
        <v>39</v>
      </c>
      <c r="BN39" s="77">
        <f t="shared" si="40"/>
        <v>108</v>
      </c>
      <c r="BO39" s="77">
        <f t="shared" si="41"/>
        <v>0</v>
      </c>
      <c r="BP39" s="77">
        <f t="shared" si="42"/>
        <v>0</v>
      </c>
      <c r="BQ39" s="77">
        <f t="shared" si="43"/>
        <v>0</v>
      </c>
      <c r="BR39" s="157">
        <f t="shared" si="44"/>
        <v>550</v>
      </c>
      <c r="BS39" s="77">
        <f t="shared" si="45"/>
        <v>0</v>
      </c>
      <c r="BT39" s="77">
        <f t="shared" si="46"/>
        <v>324</v>
      </c>
      <c r="BU39" s="77">
        <f t="shared" si="47"/>
        <v>226</v>
      </c>
      <c r="BV39" s="77">
        <f t="shared" si="48"/>
        <v>0</v>
      </c>
      <c r="BW39" s="77">
        <f t="shared" si="49"/>
        <v>324</v>
      </c>
      <c r="BX39" s="77">
        <f t="shared" si="50"/>
        <v>226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ht="13.95" customHeight="1" x14ac:dyDescent="0.3">
      <c r="A40" s="155"/>
      <c r="B40" s="373" t="s">
        <v>217</v>
      </c>
      <c r="C40" s="166"/>
      <c r="D40" s="157">
        <f t="shared" si="31"/>
        <v>531</v>
      </c>
      <c r="E40" s="741"/>
      <c r="F40" s="741"/>
      <c r="G40" s="741"/>
      <c r="H40" s="741">
        <v>65</v>
      </c>
      <c r="I40" s="741">
        <v>23</v>
      </c>
      <c r="J40" s="372"/>
      <c r="K40" s="741"/>
      <c r="L40" s="755"/>
      <c r="M40" s="755">
        <v>43</v>
      </c>
      <c r="N40" s="372"/>
      <c r="O40" s="372"/>
      <c r="P40" s="372"/>
      <c r="Q40" s="806"/>
      <c r="R40" s="372">
        <v>45</v>
      </c>
      <c r="S40" s="372"/>
      <c r="T40" s="372"/>
      <c r="U40" s="372"/>
      <c r="V40" s="372"/>
      <c r="W40" s="372">
        <v>45</v>
      </c>
      <c r="X40" s="608">
        <v>53</v>
      </c>
      <c r="Y40" s="608"/>
      <c r="Z40" s="608"/>
      <c r="AA40" s="608"/>
      <c r="AB40" s="608">
        <v>42</v>
      </c>
      <c r="AC40" s="608">
        <v>18</v>
      </c>
      <c r="AD40" s="608"/>
      <c r="AE40" s="608"/>
      <c r="AF40" s="608"/>
      <c r="AG40" s="682">
        <v>62</v>
      </c>
      <c r="AH40" s="682">
        <v>24</v>
      </c>
      <c r="AI40" s="682">
        <v>21</v>
      </c>
      <c r="AJ40" s="682">
        <v>23</v>
      </c>
      <c r="AK40" s="682"/>
      <c r="AL40" s="682"/>
      <c r="AM40" s="682">
        <v>67</v>
      </c>
      <c r="AN40" s="682"/>
      <c r="AO40" s="682"/>
      <c r="AP40" s="682"/>
      <c r="AQ40" s="682"/>
      <c r="AR40" s="682"/>
      <c r="AS40" s="682"/>
      <c r="AT40" s="682"/>
      <c r="AU40" s="682"/>
      <c r="AV40" s="705"/>
      <c r="AW40" s="682"/>
      <c r="AX40" s="718"/>
      <c r="AY40" s="718"/>
      <c r="AZ40" s="372"/>
      <c r="BA40" s="372"/>
      <c r="BB40" s="372"/>
      <c r="BC40" s="372"/>
      <c r="BD40" s="372"/>
      <c r="BE40" s="158"/>
      <c r="BF40" s="163">
        <f t="shared" si="32"/>
        <v>65</v>
      </c>
      <c r="BG40" s="77">
        <f t="shared" si="33"/>
        <v>23</v>
      </c>
      <c r="BH40" s="77">
        <f t="shared" si="34"/>
        <v>43</v>
      </c>
      <c r="BI40" s="77">
        <f t="shared" si="35"/>
        <v>45</v>
      </c>
      <c r="BJ40" s="77">
        <f t="shared" si="36"/>
        <v>98</v>
      </c>
      <c r="BK40" s="77">
        <f t="shared" si="37"/>
        <v>60</v>
      </c>
      <c r="BL40" s="77">
        <f t="shared" si="38"/>
        <v>86</v>
      </c>
      <c r="BM40" s="77">
        <f t="shared" si="39"/>
        <v>44</v>
      </c>
      <c r="BN40" s="77">
        <f t="shared" si="40"/>
        <v>67</v>
      </c>
      <c r="BO40" s="77">
        <f t="shared" si="41"/>
        <v>0</v>
      </c>
      <c r="BP40" s="77">
        <f t="shared" si="42"/>
        <v>0</v>
      </c>
      <c r="BQ40" s="77">
        <f t="shared" si="43"/>
        <v>0</v>
      </c>
      <c r="BR40" s="157">
        <f t="shared" si="44"/>
        <v>531</v>
      </c>
      <c r="BS40" s="77">
        <f t="shared" si="45"/>
        <v>131</v>
      </c>
      <c r="BT40" s="77">
        <f t="shared" si="46"/>
        <v>203</v>
      </c>
      <c r="BU40" s="77">
        <f t="shared" si="47"/>
        <v>197</v>
      </c>
      <c r="BV40" s="77">
        <f t="shared" si="48"/>
        <v>0</v>
      </c>
      <c r="BW40" s="77">
        <f t="shared" si="49"/>
        <v>334</v>
      </c>
      <c r="BX40" s="77">
        <f t="shared" si="50"/>
        <v>197</v>
      </c>
      <c r="BY40" s="77">
        <f>IF(Info!$O$3="Q1",$BS40,IF(Info!$O$3="Q2",$BS40+$BT40,IF(Info!$O$3="Q3",$BS40+$BT40+$BU40,$BR40)))</f>
        <v>131</v>
      </c>
      <c r="BZ40" s="77">
        <f>IF(Info!$O$3="Q1",$BS40,IF(Info!$O$3="Q2",$BT40,IF(Info!$O$3="Q3",$BU40,$BV40)))</f>
        <v>131</v>
      </c>
      <c r="CA40" s="156"/>
    </row>
    <row r="41" spans="1:79" ht="13.95" customHeight="1" x14ac:dyDescent="0.3">
      <c r="A41" s="155"/>
      <c r="B41" s="373" t="s">
        <v>219</v>
      </c>
      <c r="C41" s="166"/>
      <c r="D41" s="157">
        <f t="shared" si="31"/>
        <v>0</v>
      </c>
      <c r="E41" s="741"/>
      <c r="F41" s="741"/>
      <c r="G41" s="741"/>
      <c r="H41" s="741"/>
      <c r="I41" s="741"/>
      <c r="J41" s="372"/>
      <c r="K41" s="741"/>
      <c r="L41" s="755"/>
      <c r="M41" s="755"/>
      <c r="N41" s="372"/>
      <c r="O41" s="372"/>
      <c r="P41" s="372"/>
      <c r="Q41" s="806"/>
      <c r="R41" s="372"/>
      <c r="S41" s="372"/>
      <c r="T41" s="372"/>
      <c r="U41" s="372"/>
      <c r="V41" s="372"/>
      <c r="W41" s="372"/>
      <c r="X41" s="608"/>
      <c r="Y41" s="608"/>
      <c r="Z41" s="608"/>
      <c r="AA41" s="608"/>
      <c r="AB41" s="608"/>
      <c r="AC41" s="608"/>
      <c r="AD41" s="608"/>
      <c r="AE41" s="608"/>
      <c r="AF41" s="608"/>
      <c r="AG41" s="682"/>
      <c r="AH41" s="682"/>
      <c r="AI41" s="682"/>
      <c r="AJ41" s="682"/>
      <c r="AK41" s="682"/>
      <c r="AL41" s="682"/>
      <c r="AM41" s="682"/>
      <c r="AN41" s="682"/>
      <c r="AO41" s="682"/>
      <c r="AP41" s="682"/>
      <c r="AQ41" s="682"/>
      <c r="AR41" s="682"/>
      <c r="AS41" s="682"/>
      <c r="AT41" s="682"/>
      <c r="AU41" s="682"/>
      <c r="AV41" s="705"/>
      <c r="AW41" s="682"/>
      <c r="AX41" s="718"/>
      <c r="AY41" s="718"/>
      <c r="AZ41" s="372"/>
      <c r="BA41" s="372"/>
      <c r="BB41" s="372"/>
      <c r="BC41" s="372"/>
      <c r="BD41" s="372"/>
      <c r="BE41" s="158"/>
      <c r="BF41" s="163">
        <f t="shared" si="32"/>
        <v>0</v>
      </c>
      <c r="BG41" s="77">
        <f t="shared" si="33"/>
        <v>0</v>
      </c>
      <c r="BH41" s="77">
        <f t="shared" si="34"/>
        <v>0</v>
      </c>
      <c r="BI41" s="77">
        <f t="shared" si="35"/>
        <v>0</v>
      </c>
      <c r="BJ41" s="77">
        <f t="shared" si="36"/>
        <v>0</v>
      </c>
      <c r="BK41" s="77">
        <f t="shared" si="37"/>
        <v>0</v>
      </c>
      <c r="BL41" s="77">
        <f t="shared" si="38"/>
        <v>0</v>
      </c>
      <c r="BM41" s="77">
        <f t="shared" si="39"/>
        <v>0</v>
      </c>
      <c r="BN41" s="77">
        <f t="shared" si="40"/>
        <v>0</v>
      </c>
      <c r="BO41" s="77">
        <f t="shared" si="41"/>
        <v>0</v>
      </c>
      <c r="BP41" s="77">
        <f t="shared" si="42"/>
        <v>0</v>
      </c>
      <c r="BQ41" s="77">
        <f t="shared" si="43"/>
        <v>0</v>
      </c>
      <c r="BR41" s="157">
        <f t="shared" si="44"/>
        <v>0</v>
      </c>
      <c r="BS41" s="77">
        <f t="shared" si="45"/>
        <v>0</v>
      </c>
      <c r="BT41" s="77">
        <f t="shared" si="46"/>
        <v>0</v>
      </c>
      <c r="BU41" s="77">
        <f t="shared" si="47"/>
        <v>0</v>
      </c>
      <c r="BV41" s="77">
        <f t="shared" si="48"/>
        <v>0</v>
      </c>
      <c r="BW41" s="77">
        <f t="shared" si="49"/>
        <v>0</v>
      </c>
      <c r="BX41" s="77">
        <f t="shared" si="50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ht="13.95" customHeight="1" x14ac:dyDescent="0.3">
      <c r="A42" s="155"/>
      <c r="B42" s="373" t="s">
        <v>222</v>
      </c>
      <c r="C42" s="166"/>
      <c r="D42" s="157">
        <f t="shared" si="31"/>
        <v>0</v>
      </c>
      <c r="E42" s="741"/>
      <c r="F42" s="741"/>
      <c r="G42" s="741"/>
      <c r="H42" s="741"/>
      <c r="I42" s="741"/>
      <c r="J42" s="372"/>
      <c r="K42" s="741"/>
      <c r="L42" s="755"/>
      <c r="M42" s="755"/>
      <c r="N42" s="372"/>
      <c r="O42" s="372"/>
      <c r="P42" s="372"/>
      <c r="Q42" s="806"/>
      <c r="R42" s="372"/>
      <c r="S42" s="372"/>
      <c r="T42" s="372"/>
      <c r="U42" s="372"/>
      <c r="V42" s="372"/>
      <c r="W42" s="372"/>
      <c r="X42" s="608"/>
      <c r="Y42" s="608"/>
      <c r="Z42" s="608"/>
      <c r="AA42" s="608"/>
      <c r="AB42" s="608"/>
      <c r="AC42" s="608"/>
      <c r="AD42" s="608"/>
      <c r="AE42" s="608"/>
      <c r="AF42" s="608"/>
      <c r="AG42" s="682"/>
      <c r="AH42" s="682"/>
      <c r="AI42" s="682"/>
      <c r="AJ42" s="682"/>
      <c r="AK42" s="682"/>
      <c r="AL42" s="682"/>
      <c r="AM42" s="682"/>
      <c r="AN42" s="682"/>
      <c r="AO42" s="682"/>
      <c r="AP42" s="682"/>
      <c r="AQ42" s="682"/>
      <c r="AR42" s="682"/>
      <c r="AS42" s="682"/>
      <c r="AT42" s="682"/>
      <c r="AU42" s="682"/>
      <c r="AV42" s="705"/>
      <c r="AW42" s="682"/>
      <c r="AX42" s="718"/>
      <c r="AY42" s="718"/>
      <c r="AZ42" s="372"/>
      <c r="BA42" s="372"/>
      <c r="BB42" s="372"/>
      <c r="BC42" s="372"/>
      <c r="BD42" s="372"/>
      <c r="BE42" s="158"/>
      <c r="BF42" s="163">
        <f t="shared" si="32"/>
        <v>0</v>
      </c>
      <c r="BG42" s="77">
        <f t="shared" si="33"/>
        <v>0</v>
      </c>
      <c r="BH42" s="77">
        <f t="shared" si="34"/>
        <v>0</v>
      </c>
      <c r="BI42" s="77">
        <f t="shared" si="35"/>
        <v>0</v>
      </c>
      <c r="BJ42" s="77">
        <f t="shared" si="36"/>
        <v>0</v>
      </c>
      <c r="BK42" s="77">
        <f t="shared" si="37"/>
        <v>0</v>
      </c>
      <c r="BL42" s="77">
        <f t="shared" si="38"/>
        <v>0</v>
      </c>
      <c r="BM42" s="77">
        <f t="shared" si="39"/>
        <v>0</v>
      </c>
      <c r="BN42" s="77">
        <f t="shared" si="40"/>
        <v>0</v>
      </c>
      <c r="BO42" s="77">
        <f t="shared" si="41"/>
        <v>0</v>
      </c>
      <c r="BP42" s="77">
        <f t="shared" si="42"/>
        <v>0</v>
      </c>
      <c r="BQ42" s="77">
        <f t="shared" si="43"/>
        <v>0</v>
      </c>
      <c r="BR42" s="157">
        <f t="shared" si="44"/>
        <v>0</v>
      </c>
      <c r="BS42" s="77">
        <f t="shared" si="45"/>
        <v>0</v>
      </c>
      <c r="BT42" s="77">
        <f t="shared" si="46"/>
        <v>0</v>
      </c>
      <c r="BU42" s="77">
        <f t="shared" si="47"/>
        <v>0</v>
      </c>
      <c r="BV42" s="77">
        <f t="shared" si="48"/>
        <v>0</v>
      </c>
      <c r="BW42" s="77">
        <f t="shared" si="49"/>
        <v>0</v>
      </c>
      <c r="BX42" s="77">
        <f t="shared" si="50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ht="13.95" customHeight="1" x14ac:dyDescent="0.3">
      <c r="A43" s="155"/>
      <c r="B43" s="373" t="s">
        <v>225</v>
      </c>
      <c r="C43" s="166"/>
      <c r="D43" s="157">
        <f t="shared" si="31"/>
        <v>0</v>
      </c>
      <c r="E43" s="741"/>
      <c r="F43" s="741"/>
      <c r="G43" s="741"/>
      <c r="H43" s="741"/>
      <c r="I43" s="741"/>
      <c r="J43" s="372"/>
      <c r="K43" s="741"/>
      <c r="L43" s="755"/>
      <c r="M43" s="755"/>
      <c r="N43" s="372"/>
      <c r="O43" s="372"/>
      <c r="P43" s="372"/>
      <c r="Q43" s="806"/>
      <c r="R43" s="372"/>
      <c r="S43" s="372"/>
      <c r="T43" s="372"/>
      <c r="U43" s="372"/>
      <c r="V43" s="372"/>
      <c r="W43" s="372"/>
      <c r="X43" s="608"/>
      <c r="Y43" s="608"/>
      <c r="Z43" s="608"/>
      <c r="AA43" s="608"/>
      <c r="AB43" s="608"/>
      <c r="AC43" s="608"/>
      <c r="AD43" s="608"/>
      <c r="AE43" s="608"/>
      <c r="AF43" s="608"/>
      <c r="AG43" s="682"/>
      <c r="AH43" s="682"/>
      <c r="AI43" s="682"/>
      <c r="AJ43" s="682"/>
      <c r="AK43" s="682"/>
      <c r="AL43" s="682"/>
      <c r="AM43" s="682"/>
      <c r="AN43" s="682"/>
      <c r="AO43" s="682"/>
      <c r="AP43" s="682"/>
      <c r="AQ43" s="682"/>
      <c r="AR43" s="682"/>
      <c r="AS43" s="682"/>
      <c r="AT43" s="682"/>
      <c r="AU43" s="682"/>
      <c r="AV43" s="705"/>
      <c r="AW43" s="682"/>
      <c r="AX43" s="718"/>
      <c r="AY43" s="718"/>
      <c r="AZ43" s="372"/>
      <c r="BA43" s="372"/>
      <c r="BB43" s="372"/>
      <c r="BC43" s="372"/>
      <c r="BD43" s="372"/>
      <c r="BE43" s="158"/>
      <c r="BF43" s="163">
        <f t="shared" si="32"/>
        <v>0</v>
      </c>
      <c r="BG43" s="77">
        <f t="shared" si="33"/>
        <v>0</v>
      </c>
      <c r="BH43" s="77">
        <f t="shared" si="34"/>
        <v>0</v>
      </c>
      <c r="BI43" s="77">
        <f t="shared" si="35"/>
        <v>0</v>
      </c>
      <c r="BJ43" s="77">
        <f t="shared" si="36"/>
        <v>0</v>
      </c>
      <c r="BK43" s="77">
        <f t="shared" si="37"/>
        <v>0</v>
      </c>
      <c r="BL43" s="77">
        <f t="shared" si="38"/>
        <v>0</v>
      </c>
      <c r="BM43" s="77">
        <f t="shared" si="39"/>
        <v>0</v>
      </c>
      <c r="BN43" s="77">
        <f t="shared" si="40"/>
        <v>0</v>
      </c>
      <c r="BO43" s="77">
        <f t="shared" si="41"/>
        <v>0</v>
      </c>
      <c r="BP43" s="77">
        <f t="shared" si="42"/>
        <v>0</v>
      </c>
      <c r="BQ43" s="77">
        <f t="shared" si="43"/>
        <v>0</v>
      </c>
      <c r="BR43" s="157">
        <f t="shared" si="44"/>
        <v>0</v>
      </c>
      <c r="BS43" s="77">
        <f t="shared" si="45"/>
        <v>0</v>
      </c>
      <c r="BT43" s="77">
        <f t="shared" si="46"/>
        <v>0</v>
      </c>
      <c r="BU43" s="77">
        <f t="shared" si="47"/>
        <v>0</v>
      </c>
      <c r="BV43" s="77">
        <f t="shared" si="48"/>
        <v>0</v>
      </c>
      <c r="BW43" s="77">
        <f t="shared" si="49"/>
        <v>0</v>
      </c>
      <c r="BX43" s="77">
        <f t="shared" si="50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ht="13.95" customHeight="1" x14ac:dyDescent="0.3">
      <c r="A44" s="155"/>
      <c r="B44" s="373" t="s">
        <v>227</v>
      </c>
      <c r="C44" s="166"/>
      <c r="D44" s="157">
        <f t="shared" si="31"/>
        <v>540</v>
      </c>
      <c r="E44" s="741"/>
      <c r="F44" s="741"/>
      <c r="G44" s="741"/>
      <c r="H44" s="741">
        <v>60</v>
      </c>
      <c r="I44" s="741">
        <v>15</v>
      </c>
      <c r="J44" s="372"/>
      <c r="K44" s="741"/>
      <c r="L44" s="755"/>
      <c r="M44" s="755">
        <v>60</v>
      </c>
      <c r="N44" s="372"/>
      <c r="O44" s="372"/>
      <c r="P44" s="372"/>
      <c r="Q44" s="806"/>
      <c r="R44" s="372">
        <v>45</v>
      </c>
      <c r="S44" s="372"/>
      <c r="T44" s="372"/>
      <c r="U44" s="372"/>
      <c r="V44" s="372"/>
      <c r="W44" s="372">
        <v>45</v>
      </c>
      <c r="X44" s="608">
        <v>30</v>
      </c>
      <c r="Y44" s="608"/>
      <c r="Z44" s="608"/>
      <c r="AA44" s="608"/>
      <c r="AB44" s="608">
        <v>45</v>
      </c>
      <c r="AC44" s="608">
        <v>30</v>
      </c>
      <c r="AD44" s="608">
        <v>15</v>
      </c>
      <c r="AE44" s="608"/>
      <c r="AF44" s="608"/>
      <c r="AG44" s="682">
        <v>90</v>
      </c>
      <c r="AH44" s="682">
        <v>30</v>
      </c>
      <c r="AI44" s="682">
        <v>15</v>
      </c>
      <c r="AJ44" s="682"/>
      <c r="AK44" s="682"/>
      <c r="AL44" s="682"/>
      <c r="AM44" s="682">
        <v>60</v>
      </c>
      <c r="AN44" s="682"/>
      <c r="AO44" s="682"/>
      <c r="AP44" s="682"/>
      <c r="AQ44" s="682"/>
      <c r="AR44" s="682"/>
      <c r="AS44" s="682"/>
      <c r="AT44" s="682"/>
      <c r="AU44" s="682"/>
      <c r="AV44" s="705"/>
      <c r="AW44" s="682"/>
      <c r="AX44" s="718"/>
      <c r="AY44" s="718"/>
      <c r="AZ44" s="372"/>
      <c r="BA44" s="372"/>
      <c r="BB44" s="372"/>
      <c r="BC44" s="372"/>
      <c r="BD44" s="372"/>
      <c r="BE44" s="158"/>
      <c r="BF44" s="163">
        <f t="shared" si="32"/>
        <v>60</v>
      </c>
      <c r="BG44" s="77">
        <f t="shared" si="33"/>
        <v>15</v>
      </c>
      <c r="BH44" s="77">
        <f t="shared" si="34"/>
        <v>60</v>
      </c>
      <c r="BI44" s="77">
        <f t="shared" si="35"/>
        <v>45</v>
      </c>
      <c r="BJ44" s="77">
        <f t="shared" si="36"/>
        <v>75</v>
      </c>
      <c r="BK44" s="77">
        <f t="shared" si="37"/>
        <v>90</v>
      </c>
      <c r="BL44" s="77">
        <f t="shared" si="38"/>
        <v>120</v>
      </c>
      <c r="BM44" s="77">
        <f t="shared" si="39"/>
        <v>15</v>
      </c>
      <c r="BN44" s="77">
        <f t="shared" si="40"/>
        <v>60</v>
      </c>
      <c r="BO44" s="77">
        <f t="shared" si="41"/>
        <v>0</v>
      </c>
      <c r="BP44" s="77">
        <f t="shared" si="42"/>
        <v>0</v>
      </c>
      <c r="BQ44" s="77">
        <f t="shared" si="43"/>
        <v>0</v>
      </c>
      <c r="BR44" s="157">
        <f t="shared" si="44"/>
        <v>540</v>
      </c>
      <c r="BS44" s="77">
        <f t="shared" si="45"/>
        <v>135</v>
      </c>
      <c r="BT44" s="77">
        <f t="shared" si="46"/>
        <v>210</v>
      </c>
      <c r="BU44" s="77">
        <f t="shared" si="47"/>
        <v>195</v>
      </c>
      <c r="BV44" s="77">
        <f t="shared" si="48"/>
        <v>0</v>
      </c>
      <c r="BW44" s="77">
        <f t="shared" si="49"/>
        <v>345</v>
      </c>
      <c r="BX44" s="77">
        <f t="shared" si="50"/>
        <v>195</v>
      </c>
      <c r="BY44" s="77">
        <f>IF(Info!$O$3="Q1",$BS44,IF(Info!$O$3="Q2",$BS44+$BT44,IF(Info!$O$3="Q3",$BS44+$BT44+$BU44,$BR44)))</f>
        <v>135</v>
      </c>
      <c r="BZ44" s="77">
        <f>IF(Info!$O$3="Q1",$BS44,IF(Info!$O$3="Q2",$BT44,IF(Info!$O$3="Q3",$BU44,$BV44)))</f>
        <v>135</v>
      </c>
      <c r="CA44" s="156"/>
    </row>
    <row r="45" spans="1:79" ht="13.95" customHeight="1" x14ac:dyDescent="0.3">
      <c r="A45" s="155"/>
      <c r="B45" s="373" t="s">
        <v>229</v>
      </c>
      <c r="C45" s="166"/>
      <c r="D45" s="157">
        <f t="shared" si="31"/>
        <v>0</v>
      </c>
      <c r="E45" s="741"/>
      <c r="F45" s="741"/>
      <c r="G45" s="741"/>
      <c r="H45" s="741"/>
      <c r="I45" s="741"/>
      <c r="J45" s="372"/>
      <c r="K45" s="741"/>
      <c r="L45" s="755"/>
      <c r="M45" s="755"/>
      <c r="N45" s="372"/>
      <c r="O45" s="372"/>
      <c r="P45" s="372"/>
      <c r="Q45" s="806"/>
      <c r="R45" s="372"/>
      <c r="S45" s="372"/>
      <c r="T45" s="372"/>
      <c r="U45" s="372"/>
      <c r="V45" s="372"/>
      <c r="W45" s="372"/>
      <c r="X45" s="608"/>
      <c r="Y45" s="608"/>
      <c r="Z45" s="608"/>
      <c r="AA45" s="608"/>
      <c r="AB45" s="608"/>
      <c r="AC45" s="608"/>
      <c r="AD45" s="608"/>
      <c r="AE45" s="608"/>
      <c r="AF45" s="608"/>
      <c r="AG45" s="682"/>
      <c r="AH45" s="682"/>
      <c r="AI45" s="682"/>
      <c r="AJ45" s="682"/>
      <c r="AK45" s="682"/>
      <c r="AL45" s="682"/>
      <c r="AM45" s="682"/>
      <c r="AN45" s="682"/>
      <c r="AO45" s="682"/>
      <c r="AP45" s="682"/>
      <c r="AQ45" s="682"/>
      <c r="AR45" s="682"/>
      <c r="AS45" s="682"/>
      <c r="AT45" s="682"/>
      <c r="AU45" s="682"/>
      <c r="AV45" s="705"/>
      <c r="AW45" s="682"/>
      <c r="AX45" s="718"/>
      <c r="AY45" s="718"/>
      <c r="AZ45" s="372"/>
      <c r="BA45" s="372"/>
      <c r="BB45" s="372"/>
      <c r="BC45" s="372"/>
      <c r="BD45" s="372"/>
      <c r="BE45" s="158"/>
      <c r="BF45" s="163">
        <f t="shared" si="32"/>
        <v>0</v>
      </c>
      <c r="BG45" s="77">
        <f t="shared" si="33"/>
        <v>0</v>
      </c>
      <c r="BH45" s="77">
        <f t="shared" si="34"/>
        <v>0</v>
      </c>
      <c r="BI45" s="77">
        <f t="shared" si="35"/>
        <v>0</v>
      </c>
      <c r="BJ45" s="77">
        <f t="shared" si="36"/>
        <v>0</v>
      </c>
      <c r="BK45" s="77">
        <f t="shared" si="37"/>
        <v>0</v>
      </c>
      <c r="BL45" s="77">
        <f t="shared" si="38"/>
        <v>0</v>
      </c>
      <c r="BM45" s="77">
        <f t="shared" si="39"/>
        <v>0</v>
      </c>
      <c r="BN45" s="77">
        <f t="shared" si="40"/>
        <v>0</v>
      </c>
      <c r="BO45" s="77">
        <f t="shared" si="41"/>
        <v>0</v>
      </c>
      <c r="BP45" s="77">
        <f t="shared" si="42"/>
        <v>0</v>
      </c>
      <c r="BQ45" s="77">
        <f t="shared" si="43"/>
        <v>0</v>
      </c>
      <c r="BR45" s="157">
        <f t="shared" si="44"/>
        <v>0</v>
      </c>
      <c r="BS45" s="77">
        <f t="shared" si="45"/>
        <v>0</v>
      </c>
      <c r="BT45" s="77">
        <f t="shared" si="46"/>
        <v>0</v>
      </c>
      <c r="BU45" s="77">
        <f t="shared" si="47"/>
        <v>0</v>
      </c>
      <c r="BV45" s="77">
        <f t="shared" si="48"/>
        <v>0</v>
      </c>
      <c r="BW45" s="77">
        <f t="shared" si="49"/>
        <v>0</v>
      </c>
      <c r="BX45" s="77">
        <f t="shared" si="50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ht="13.95" customHeight="1" x14ac:dyDescent="0.3">
      <c r="A46" s="155"/>
      <c r="B46" s="373" t="s">
        <v>232</v>
      </c>
      <c r="C46" s="166"/>
      <c r="D46" s="157">
        <f t="shared" si="31"/>
        <v>20</v>
      </c>
      <c r="E46" s="755"/>
      <c r="F46" s="755"/>
      <c r="G46" s="755"/>
      <c r="H46" s="755">
        <v>2</v>
      </c>
      <c r="I46" s="755"/>
      <c r="J46" s="755"/>
      <c r="K46" s="755"/>
      <c r="L46" s="755"/>
      <c r="M46" s="755">
        <v>6</v>
      </c>
      <c r="N46" s="372"/>
      <c r="O46" s="372"/>
      <c r="P46" s="372"/>
      <c r="Q46" s="806"/>
      <c r="R46" s="372">
        <v>2</v>
      </c>
      <c r="S46" s="372"/>
      <c r="T46" s="372"/>
      <c r="U46" s="372"/>
      <c r="V46" s="372"/>
      <c r="W46" s="372">
        <v>2</v>
      </c>
      <c r="X46" s="608"/>
      <c r="Y46" s="608"/>
      <c r="Z46" s="608"/>
      <c r="AA46" s="608"/>
      <c r="AB46" s="608">
        <v>2</v>
      </c>
      <c r="AC46" s="608"/>
      <c r="AD46" s="608">
        <v>2</v>
      </c>
      <c r="AE46" s="608"/>
      <c r="AF46" s="608"/>
      <c r="AG46" s="682">
        <v>2</v>
      </c>
      <c r="AH46" s="682"/>
      <c r="AI46" s="682"/>
      <c r="AJ46" s="682"/>
      <c r="AK46" s="682"/>
      <c r="AL46" s="682"/>
      <c r="AM46" s="682">
        <v>2</v>
      </c>
      <c r="AN46" s="682"/>
      <c r="AO46" s="682"/>
      <c r="AP46" s="682"/>
      <c r="AQ46" s="682"/>
      <c r="AR46" s="682"/>
      <c r="AS46" s="682"/>
      <c r="AT46" s="682"/>
      <c r="AU46" s="682"/>
      <c r="AV46" s="705"/>
      <c r="AW46" s="682"/>
      <c r="AX46" s="718"/>
      <c r="AY46" s="718"/>
      <c r="AZ46" s="372"/>
      <c r="BA46" s="372"/>
      <c r="BB46" s="372"/>
      <c r="BC46" s="372"/>
      <c r="BD46" s="372"/>
      <c r="BE46" s="158"/>
      <c r="BF46" s="163">
        <f t="shared" si="32"/>
        <v>2</v>
      </c>
      <c r="BG46" s="77">
        <f t="shared" si="33"/>
        <v>0</v>
      </c>
      <c r="BH46" s="77">
        <f t="shared" si="34"/>
        <v>6</v>
      </c>
      <c r="BI46" s="77">
        <f t="shared" si="35"/>
        <v>2</v>
      </c>
      <c r="BJ46" s="77">
        <f t="shared" si="36"/>
        <v>2</v>
      </c>
      <c r="BK46" s="77">
        <f t="shared" si="37"/>
        <v>4</v>
      </c>
      <c r="BL46" s="77">
        <f t="shared" si="38"/>
        <v>2</v>
      </c>
      <c r="BM46" s="77">
        <f t="shared" si="39"/>
        <v>0</v>
      </c>
      <c r="BN46" s="77">
        <f t="shared" si="40"/>
        <v>2</v>
      </c>
      <c r="BO46" s="77">
        <f t="shared" si="41"/>
        <v>0</v>
      </c>
      <c r="BP46" s="77">
        <f t="shared" si="42"/>
        <v>0</v>
      </c>
      <c r="BQ46" s="77">
        <f t="shared" si="43"/>
        <v>0</v>
      </c>
      <c r="BR46" s="157">
        <f t="shared" si="44"/>
        <v>20</v>
      </c>
      <c r="BS46" s="77">
        <f t="shared" si="45"/>
        <v>8</v>
      </c>
      <c r="BT46" s="77">
        <f t="shared" si="46"/>
        <v>8</v>
      </c>
      <c r="BU46" s="77">
        <f t="shared" si="47"/>
        <v>4</v>
      </c>
      <c r="BV46" s="77">
        <f t="shared" si="48"/>
        <v>0</v>
      </c>
      <c r="BW46" s="77">
        <f t="shared" si="49"/>
        <v>16</v>
      </c>
      <c r="BX46" s="77">
        <f t="shared" si="50"/>
        <v>4</v>
      </c>
      <c r="BY46" s="77">
        <f>IF(Info!$O$3="Q1",$BS46,IF(Info!$O$3="Q2",$BS46+$BT46,IF(Info!$O$3="Q3",$BS46+$BT46+$BU46,$BR46)))</f>
        <v>8</v>
      </c>
      <c r="BZ46" s="77">
        <f>IF(Info!$O$3="Q1",$BS46,IF(Info!$O$3="Q2",$BT46,IF(Info!$O$3="Q3",$BU46,$BV46)))</f>
        <v>8</v>
      </c>
      <c r="CA46" s="156"/>
    </row>
    <row r="47" spans="1:79" ht="13.95" customHeight="1" x14ac:dyDescent="0.3">
      <c r="A47" s="155"/>
      <c r="B47" s="160" t="s">
        <v>315</v>
      </c>
      <c r="C47" s="166"/>
      <c r="D47" s="157">
        <f t="shared" si="31"/>
        <v>18855</v>
      </c>
      <c r="E47" s="719">
        <f t="shared" ref="E47:AJ47" si="51">SUM(E37:E46)</f>
        <v>329</v>
      </c>
      <c r="F47" s="719">
        <f t="shared" si="51"/>
        <v>506</v>
      </c>
      <c r="G47" s="719">
        <f t="shared" si="51"/>
        <v>505</v>
      </c>
      <c r="H47" s="719">
        <f t="shared" si="51"/>
        <v>1469</v>
      </c>
      <c r="I47" s="161">
        <f t="shared" si="51"/>
        <v>404</v>
      </c>
      <c r="J47" s="161">
        <f t="shared" si="51"/>
        <v>185</v>
      </c>
      <c r="K47" s="161">
        <f t="shared" si="51"/>
        <v>269</v>
      </c>
      <c r="L47" s="161">
        <f t="shared" si="51"/>
        <v>1047</v>
      </c>
      <c r="M47" s="161">
        <f t="shared" si="51"/>
        <v>948</v>
      </c>
      <c r="N47" s="161">
        <f t="shared" si="51"/>
        <v>233</v>
      </c>
      <c r="O47" s="161">
        <f t="shared" si="51"/>
        <v>235</v>
      </c>
      <c r="P47" s="161">
        <f t="shared" si="51"/>
        <v>434</v>
      </c>
      <c r="Q47" s="799">
        <f t="shared" si="51"/>
        <v>784</v>
      </c>
      <c r="R47" s="161">
        <f t="shared" si="51"/>
        <v>848</v>
      </c>
      <c r="S47" s="161">
        <f t="shared" si="51"/>
        <v>274</v>
      </c>
      <c r="T47" s="161">
        <f t="shared" si="51"/>
        <v>183</v>
      </c>
      <c r="U47" s="161">
        <f t="shared" si="51"/>
        <v>236</v>
      </c>
      <c r="V47" s="161">
        <f t="shared" si="51"/>
        <v>753</v>
      </c>
      <c r="W47" s="161">
        <f t="shared" si="51"/>
        <v>1347</v>
      </c>
      <c r="X47" s="161">
        <f t="shared" si="51"/>
        <v>319</v>
      </c>
      <c r="Y47" s="665">
        <f t="shared" si="51"/>
        <v>132</v>
      </c>
      <c r="Z47" s="665">
        <f t="shared" si="51"/>
        <v>212</v>
      </c>
      <c r="AA47" s="665">
        <f t="shared" si="51"/>
        <v>564</v>
      </c>
      <c r="AB47" s="665">
        <f t="shared" si="51"/>
        <v>1010</v>
      </c>
      <c r="AC47" s="665">
        <f t="shared" si="51"/>
        <v>188</v>
      </c>
      <c r="AD47" s="665">
        <f t="shared" si="51"/>
        <v>243</v>
      </c>
      <c r="AE47" s="665">
        <f t="shared" si="51"/>
        <v>257</v>
      </c>
      <c r="AF47" s="665">
        <f t="shared" si="51"/>
        <v>485</v>
      </c>
      <c r="AG47" s="683">
        <f t="shared" si="51"/>
        <v>1053</v>
      </c>
      <c r="AH47" s="683">
        <f t="shared" si="51"/>
        <v>250</v>
      </c>
      <c r="AI47" s="683">
        <f t="shared" si="51"/>
        <v>227</v>
      </c>
      <c r="AJ47" s="683">
        <f t="shared" si="51"/>
        <v>269</v>
      </c>
      <c r="AK47" s="683">
        <f t="shared" ref="AK47:BP47" si="52">SUM(AK37:AK46)</f>
        <v>187</v>
      </c>
      <c r="AL47" s="683">
        <f t="shared" si="52"/>
        <v>445</v>
      </c>
      <c r="AM47" s="683">
        <f t="shared" si="52"/>
        <v>1276</v>
      </c>
      <c r="AN47" s="683">
        <f t="shared" si="52"/>
        <v>298</v>
      </c>
      <c r="AO47" s="683">
        <f t="shared" si="52"/>
        <v>220</v>
      </c>
      <c r="AP47" s="683">
        <f t="shared" si="52"/>
        <v>231</v>
      </c>
      <c r="AQ47" s="683">
        <f t="shared" si="52"/>
        <v>0</v>
      </c>
      <c r="AR47" s="683">
        <f t="shared" si="52"/>
        <v>0</v>
      </c>
      <c r="AS47" s="683">
        <f t="shared" si="52"/>
        <v>0</v>
      </c>
      <c r="AT47" s="683">
        <f t="shared" si="52"/>
        <v>0</v>
      </c>
      <c r="AU47" s="683">
        <f t="shared" si="52"/>
        <v>0</v>
      </c>
      <c r="AV47" s="704">
        <f t="shared" si="52"/>
        <v>0</v>
      </c>
      <c r="AW47" s="683">
        <f t="shared" si="52"/>
        <v>0</v>
      </c>
      <c r="AX47" s="719">
        <f t="shared" si="52"/>
        <v>0</v>
      </c>
      <c r="AY47" s="719">
        <f t="shared" si="52"/>
        <v>0</v>
      </c>
      <c r="AZ47" s="161">
        <f t="shared" si="52"/>
        <v>0</v>
      </c>
      <c r="BA47" s="161">
        <f t="shared" si="52"/>
        <v>0</v>
      </c>
      <c r="BB47" s="161">
        <f t="shared" si="52"/>
        <v>0</v>
      </c>
      <c r="BC47" s="161">
        <f t="shared" si="52"/>
        <v>0</v>
      </c>
      <c r="BD47" s="161">
        <f t="shared" si="52"/>
        <v>0</v>
      </c>
      <c r="BE47" s="158"/>
      <c r="BF47" s="162">
        <f t="shared" si="32"/>
        <v>2809</v>
      </c>
      <c r="BG47" s="157">
        <f t="shared" si="33"/>
        <v>1905</v>
      </c>
      <c r="BH47" s="157">
        <f t="shared" si="34"/>
        <v>2634</v>
      </c>
      <c r="BI47" s="157">
        <f t="shared" si="35"/>
        <v>1541</v>
      </c>
      <c r="BJ47" s="157">
        <f t="shared" si="36"/>
        <v>2551</v>
      </c>
      <c r="BK47" s="157">
        <f t="shared" si="37"/>
        <v>2217</v>
      </c>
      <c r="BL47" s="157">
        <f t="shared" si="38"/>
        <v>2045</v>
      </c>
      <c r="BM47" s="157">
        <f t="shared" si="39"/>
        <v>1128</v>
      </c>
      <c r="BN47" s="157">
        <f t="shared" si="40"/>
        <v>2025</v>
      </c>
      <c r="BO47" s="157">
        <f t="shared" si="41"/>
        <v>0</v>
      </c>
      <c r="BP47" s="157">
        <f t="shared" si="42"/>
        <v>0</v>
      </c>
      <c r="BQ47" s="157">
        <f t="shared" si="43"/>
        <v>0</v>
      </c>
      <c r="BR47" s="157">
        <f t="shared" si="44"/>
        <v>18855</v>
      </c>
      <c r="BS47" s="157">
        <f t="shared" si="45"/>
        <v>7348</v>
      </c>
      <c r="BT47" s="157">
        <f t="shared" si="46"/>
        <v>6309</v>
      </c>
      <c r="BU47" s="157">
        <f t="shared" si="47"/>
        <v>5198</v>
      </c>
      <c r="BV47" s="157">
        <f t="shared" si="48"/>
        <v>0</v>
      </c>
      <c r="BW47" s="157">
        <f t="shared" si="49"/>
        <v>13657</v>
      </c>
      <c r="BX47" s="157">
        <f t="shared" si="50"/>
        <v>5198</v>
      </c>
      <c r="BY47" s="157">
        <f>IF(Info!$O$3="Q1",$BS47,IF(Info!$O$3="Q2",$BS47+$BT47,IF(Info!$O$3="Q3",$BS47+$BT47+$BU47,$BR47)))</f>
        <v>7348</v>
      </c>
      <c r="BZ47" s="157">
        <f>IF(Info!$O$3="Q1",$BS47,IF(Info!$O$3="Q2",$BT47,IF(Info!$O$3="Q3",$BU47,$BV47)))</f>
        <v>7348</v>
      </c>
      <c r="CA47" s="156"/>
    </row>
    <row r="48" spans="1:79" ht="13.95" customHeight="1" x14ac:dyDescent="0.3">
      <c r="A48" s="155"/>
      <c r="B48" s="373" t="s">
        <v>316</v>
      </c>
      <c r="C48" s="166"/>
      <c r="D48" s="157">
        <f t="shared" si="31"/>
        <v>78530</v>
      </c>
      <c r="E48" s="755">
        <v>691</v>
      </c>
      <c r="F48" s="755">
        <v>1128</v>
      </c>
      <c r="G48" s="755">
        <v>1977</v>
      </c>
      <c r="H48" s="755">
        <v>2185</v>
      </c>
      <c r="I48" s="755">
        <v>2774</v>
      </c>
      <c r="J48" s="755">
        <v>2589</v>
      </c>
      <c r="K48" s="755">
        <v>2867</v>
      </c>
      <c r="L48" s="755">
        <v>2656</v>
      </c>
      <c r="M48" s="755">
        <v>2412</v>
      </c>
      <c r="N48" s="755">
        <v>2782</v>
      </c>
      <c r="O48" s="372">
        <v>2547</v>
      </c>
      <c r="P48" s="372">
        <v>2640</v>
      </c>
      <c r="Q48" s="806">
        <v>2082</v>
      </c>
      <c r="R48" s="372">
        <v>1372</v>
      </c>
      <c r="S48" s="372">
        <v>1633</v>
      </c>
      <c r="T48" s="372">
        <v>2347</v>
      </c>
      <c r="U48" s="372">
        <v>3021</v>
      </c>
      <c r="V48" s="372">
        <v>2891</v>
      </c>
      <c r="W48" s="372">
        <v>1664</v>
      </c>
      <c r="X48" s="608">
        <v>1703</v>
      </c>
      <c r="Y48" s="608">
        <v>1566</v>
      </c>
      <c r="Z48" s="608">
        <v>1589</v>
      </c>
      <c r="AA48" s="608">
        <v>1936</v>
      </c>
      <c r="AB48" s="608">
        <v>1403</v>
      </c>
      <c r="AC48" s="608">
        <v>1645</v>
      </c>
      <c r="AD48" s="608">
        <v>1900</v>
      </c>
      <c r="AE48" s="608">
        <v>2673</v>
      </c>
      <c r="AF48" s="608">
        <v>2188</v>
      </c>
      <c r="AG48" s="682">
        <v>1812</v>
      </c>
      <c r="AH48" s="682">
        <v>1616</v>
      </c>
      <c r="AI48" s="682">
        <v>1425</v>
      </c>
      <c r="AJ48" s="682">
        <v>1810</v>
      </c>
      <c r="AK48" s="682">
        <v>2282</v>
      </c>
      <c r="AL48" s="682">
        <v>2679</v>
      </c>
      <c r="AM48" s="682">
        <v>1754</v>
      </c>
      <c r="AN48" s="682">
        <v>1968</v>
      </c>
      <c r="AO48" s="682">
        <v>1784</v>
      </c>
      <c r="AP48" s="682">
        <v>2539</v>
      </c>
      <c r="AQ48" s="682"/>
      <c r="AR48" s="682"/>
      <c r="AS48" s="682"/>
      <c r="AT48" s="682"/>
      <c r="AU48" s="682"/>
      <c r="AV48" s="705"/>
      <c r="AW48" s="682"/>
      <c r="AX48" s="718"/>
      <c r="AY48" s="718"/>
      <c r="AZ48" s="372"/>
      <c r="BA48" s="372"/>
      <c r="BB48" s="372"/>
      <c r="BC48" s="372"/>
      <c r="BD48" s="372"/>
      <c r="BE48" s="158"/>
      <c r="BF48" s="163">
        <f t="shared" si="32"/>
        <v>5981</v>
      </c>
      <c r="BG48" s="77">
        <f t="shared" si="33"/>
        <v>10886</v>
      </c>
      <c r="BH48" s="77">
        <f t="shared" si="34"/>
        <v>12463</v>
      </c>
      <c r="BI48" s="77">
        <f t="shared" si="35"/>
        <v>8373</v>
      </c>
      <c r="BJ48" s="77">
        <f t="shared" si="36"/>
        <v>7824</v>
      </c>
      <c r="BK48" s="77">
        <f t="shared" si="37"/>
        <v>8473</v>
      </c>
      <c r="BL48" s="77">
        <f t="shared" si="38"/>
        <v>8289</v>
      </c>
      <c r="BM48" s="77">
        <f t="shared" si="39"/>
        <v>8196</v>
      </c>
      <c r="BN48" s="77">
        <f t="shared" si="40"/>
        <v>8045</v>
      </c>
      <c r="BO48" s="77">
        <f t="shared" si="41"/>
        <v>0</v>
      </c>
      <c r="BP48" s="77">
        <f t="shared" si="42"/>
        <v>0</v>
      </c>
      <c r="BQ48" s="77">
        <f t="shared" si="43"/>
        <v>0</v>
      </c>
      <c r="BR48" s="157">
        <f t="shared" si="44"/>
        <v>78530</v>
      </c>
      <c r="BS48" s="77">
        <f t="shared" si="45"/>
        <v>29330</v>
      </c>
      <c r="BT48" s="77">
        <f t="shared" si="46"/>
        <v>24670</v>
      </c>
      <c r="BU48" s="77">
        <f t="shared" si="47"/>
        <v>24530</v>
      </c>
      <c r="BV48" s="77">
        <f t="shared" si="48"/>
        <v>0</v>
      </c>
      <c r="BW48" s="77">
        <f t="shared" si="49"/>
        <v>54000</v>
      </c>
      <c r="BX48" s="77">
        <f t="shared" si="50"/>
        <v>24530</v>
      </c>
      <c r="BY48" s="77">
        <f>IF(Info!$O$3="Q1",$BS48,IF(Info!$O$3="Q2",$BS48+$BT48,IF(Info!$O$3="Q3",$BS48+$BT48+$BU48,$BR48)))</f>
        <v>29330</v>
      </c>
      <c r="BZ48" s="77">
        <f>IF(Info!$O$3="Q1",$BS48,IF(Info!$O$3="Q2",$BT48,IF(Info!$O$3="Q3",$BU48,$BV48)))</f>
        <v>29330</v>
      </c>
      <c r="CA48" s="156"/>
    </row>
    <row r="49" spans="1:79" ht="13.95" customHeight="1" x14ac:dyDescent="0.3">
      <c r="A49" s="155"/>
      <c r="B49" s="373" t="s">
        <v>317</v>
      </c>
      <c r="C49" s="166"/>
      <c r="D49" s="157">
        <f t="shared" si="31"/>
        <v>766</v>
      </c>
      <c r="E49" s="755"/>
      <c r="F49" s="755"/>
      <c r="G49" s="755">
        <v>43</v>
      </c>
      <c r="H49" s="755"/>
      <c r="I49" s="755"/>
      <c r="J49" s="755"/>
      <c r="K49" s="755">
        <v>0</v>
      </c>
      <c r="L49" s="755">
        <v>43</v>
      </c>
      <c r="M49" s="755"/>
      <c r="N49" s="372"/>
      <c r="O49" s="372"/>
      <c r="P49" s="372"/>
      <c r="Q49" s="806">
        <v>45</v>
      </c>
      <c r="R49" s="372"/>
      <c r="S49" s="372"/>
      <c r="T49" s="372"/>
      <c r="U49" s="372">
        <v>30</v>
      </c>
      <c r="V49" s="372">
        <v>98</v>
      </c>
      <c r="W49" s="372">
        <v>53</v>
      </c>
      <c r="X49" s="608"/>
      <c r="Y49" s="608">
        <v>0</v>
      </c>
      <c r="Z49" s="608">
        <v>0</v>
      </c>
      <c r="AA49" s="608">
        <v>60</v>
      </c>
      <c r="AB49" s="608">
        <v>18</v>
      </c>
      <c r="AC49" s="608"/>
      <c r="AD49" s="608"/>
      <c r="AE49" s="608"/>
      <c r="AF49" s="608">
        <v>107</v>
      </c>
      <c r="AG49" s="682">
        <v>68</v>
      </c>
      <c r="AH49" s="682">
        <v>44</v>
      </c>
      <c r="AI49" s="682">
        <v>23</v>
      </c>
      <c r="AJ49" s="682"/>
      <c r="AK49" s="682">
        <v>67</v>
      </c>
      <c r="AL49" s="682">
        <v>67</v>
      </c>
      <c r="AM49" s="682"/>
      <c r="AN49" s="682"/>
      <c r="AO49" s="682"/>
      <c r="AP49" s="682"/>
      <c r="AQ49" s="682"/>
      <c r="AR49" s="682"/>
      <c r="AS49" s="682"/>
      <c r="AT49" s="682"/>
      <c r="AU49" s="682"/>
      <c r="AV49" s="705"/>
      <c r="AW49" s="682"/>
      <c r="AX49" s="718"/>
      <c r="AY49" s="718"/>
      <c r="AZ49" s="372"/>
      <c r="BA49" s="372"/>
      <c r="BB49" s="372"/>
      <c r="BC49" s="372"/>
      <c r="BD49" s="372"/>
      <c r="BE49" s="158"/>
      <c r="BF49" s="163">
        <f t="shared" si="32"/>
        <v>43</v>
      </c>
      <c r="BG49" s="77">
        <f t="shared" si="33"/>
        <v>43</v>
      </c>
      <c r="BH49" s="77">
        <f t="shared" si="34"/>
        <v>45</v>
      </c>
      <c r="BI49" s="77">
        <f t="shared" si="35"/>
        <v>30</v>
      </c>
      <c r="BJ49" s="77">
        <f t="shared" si="36"/>
        <v>151</v>
      </c>
      <c r="BK49" s="77">
        <f t="shared" si="37"/>
        <v>78</v>
      </c>
      <c r="BL49" s="77">
        <f t="shared" si="38"/>
        <v>219</v>
      </c>
      <c r="BM49" s="77">
        <f t="shared" si="39"/>
        <v>157</v>
      </c>
      <c r="BN49" s="77">
        <f t="shared" si="40"/>
        <v>0</v>
      </c>
      <c r="BO49" s="77">
        <f t="shared" si="41"/>
        <v>0</v>
      </c>
      <c r="BP49" s="77">
        <f t="shared" si="42"/>
        <v>0</v>
      </c>
      <c r="BQ49" s="77">
        <f t="shared" si="43"/>
        <v>0</v>
      </c>
      <c r="BR49" s="157">
        <f t="shared" si="44"/>
        <v>766</v>
      </c>
      <c r="BS49" s="77">
        <f t="shared" si="45"/>
        <v>131</v>
      </c>
      <c r="BT49" s="77">
        <f t="shared" si="46"/>
        <v>259</v>
      </c>
      <c r="BU49" s="77">
        <f t="shared" si="47"/>
        <v>376</v>
      </c>
      <c r="BV49" s="77">
        <f t="shared" si="48"/>
        <v>0</v>
      </c>
      <c r="BW49" s="77">
        <f t="shared" si="49"/>
        <v>390</v>
      </c>
      <c r="BX49" s="77">
        <f t="shared" si="50"/>
        <v>376</v>
      </c>
      <c r="BY49" s="77">
        <f>IF(Info!$O$3="Q1",$BS49,IF(Info!$O$3="Q2",$BS49+$BT49,IF(Info!$O$3="Q3",$BS49+$BT49+$BU49,$BR49)))</f>
        <v>131</v>
      </c>
      <c r="BZ49" s="77">
        <f>IF(Info!$O$3="Q1",$BS49,IF(Info!$O$3="Q2",$BT49,IF(Info!$O$3="Q3",$BU49,$BV49)))</f>
        <v>131</v>
      </c>
      <c r="CA49" s="156"/>
    </row>
    <row r="50" spans="1:79" ht="13.95" customHeight="1" x14ac:dyDescent="0.3">
      <c r="A50" s="155"/>
      <c r="B50" s="373" t="s">
        <v>318</v>
      </c>
      <c r="C50" s="166"/>
      <c r="D50" s="157">
        <f t="shared" si="31"/>
        <v>1278</v>
      </c>
      <c r="E50" s="755"/>
      <c r="F50" s="755"/>
      <c r="G50" s="755"/>
      <c r="H50" s="755"/>
      <c r="I50" s="755"/>
      <c r="J50" s="755"/>
      <c r="K50" s="755">
        <v>0</v>
      </c>
      <c r="L50" s="755">
        <v>0</v>
      </c>
      <c r="M50" s="755"/>
      <c r="N50" s="372"/>
      <c r="O50" s="372"/>
      <c r="P50" s="372"/>
      <c r="Q50" s="806">
        <v>46</v>
      </c>
      <c r="R50" s="372"/>
      <c r="S50" s="372"/>
      <c r="T50" s="372">
        <v>40</v>
      </c>
      <c r="U50" s="372">
        <v>40</v>
      </c>
      <c r="V50" s="372">
        <v>113</v>
      </c>
      <c r="W50" s="372">
        <v>40</v>
      </c>
      <c r="X50" s="608"/>
      <c r="Y50" s="608">
        <v>0</v>
      </c>
      <c r="Z50" s="608">
        <v>0</v>
      </c>
      <c r="AA50" s="608">
        <v>80</v>
      </c>
      <c r="AB50" s="608">
        <v>0</v>
      </c>
      <c r="AC50" s="608"/>
      <c r="AD50" s="608"/>
      <c r="AE50" s="608"/>
      <c r="AF50" s="608">
        <v>40</v>
      </c>
      <c r="AG50" s="682">
        <v>39</v>
      </c>
      <c r="AH50" s="682">
        <v>39</v>
      </c>
      <c r="AI50" s="682">
        <v>39</v>
      </c>
      <c r="AJ50" s="682"/>
      <c r="AK50" s="682">
        <v>111</v>
      </c>
      <c r="AL50" s="682">
        <v>111</v>
      </c>
      <c r="AM50" s="682">
        <v>153</v>
      </c>
      <c r="AN50" s="682">
        <v>153</v>
      </c>
      <c r="AO50" s="682">
        <v>117</v>
      </c>
      <c r="AP50" s="682">
        <v>117</v>
      </c>
      <c r="AQ50" s="682"/>
      <c r="AR50" s="682"/>
      <c r="AS50" s="682"/>
      <c r="AT50" s="682"/>
      <c r="AU50" s="682"/>
      <c r="AV50" s="705"/>
      <c r="AW50" s="682"/>
      <c r="AX50" s="718"/>
      <c r="AY50" s="718"/>
      <c r="AZ50" s="372"/>
      <c r="BA50" s="372"/>
      <c r="BB50" s="372"/>
      <c r="BC50" s="372"/>
      <c r="BD50" s="372"/>
      <c r="BE50" s="158"/>
      <c r="BF50" s="163">
        <f t="shared" si="32"/>
        <v>0</v>
      </c>
      <c r="BG50" s="77">
        <f t="shared" si="33"/>
        <v>0</v>
      </c>
      <c r="BH50" s="77">
        <f t="shared" si="34"/>
        <v>46</v>
      </c>
      <c r="BI50" s="77">
        <f t="shared" si="35"/>
        <v>80</v>
      </c>
      <c r="BJ50" s="77">
        <f t="shared" si="36"/>
        <v>153</v>
      </c>
      <c r="BK50" s="77">
        <f t="shared" si="37"/>
        <v>80</v>
      </c>
      <c r="BL50" s="77">
        <f t="shared" si="38"/>
        <v>118</v>
      </c>
      <c r="BM50" s="77">
        <f t="shared" si="39"/>
        <v>261</v>
      </c>
      <c r="BN50" s="77">
        <f t="shared" si="40"/>
        <v>540</v>
      </c>
      <c r="BO50" s="77">
        <f t="shared" si="41"/>
        <v>0</v>
      </c>
      <c r="BP50" s="77">
        <f t="shared" si="42"/>
        <v>0</v>
      </c>
      <c r="BQ50" s="77">
        <f t="shared" si="43"/>
        <v>0</v>
      </c>
      <c r="BR50" s="157">
        <f t="shared" si="44"/>
        <v>1278</v>
      </c>
      <c r="BS50" s="77">
        <f t="shared" si="45"/>
        <v>46</v>
      </c>
      <c r="BT50" s="77">
        <f t="shared" si="46"/>
        <v>313</v>
      </c>
      <c r="BU50" s="77">
        <f t="shared" si="47"/>
        <v>919</v>
      </c>
      <c r="BV50" s="77">
        <f t="shared" si="48"/>
        <v>0</v>
      </c>
      <c r="BW50" s="77">
        <f t="shared" si="49"/>
        <v>359</v>
      </c>
      <c r="BX50" s="77">
        <f t="shared" si="50"/>
        <v>919</v>
      </c>
      <c r="BY50" s="77">
        <f>IF(Info!$O$3="Q1",$BS50,IF(Info!$O$3="Q2",$BS50+$BT50,IF(Info!$O$3="Q3",$BS50+$BT50+$BU50,$BR50)))</f>
        <v>46</v>
      </c>
      <c r="BZ50" s="77">
        <f>IF(Info!$O$3="Q1",$BS50,IF(Info!$O$3="Q2",$BT50,IF(Info!$O$3="Q3",$BU50,$BV50)))</f>
        <v>46</v>
      </c>
      <c r="CA50" s="156"/>
    </row>
    <row r="51" spans="1:79" ht="13.95" customHeight="1" x14ac:dyDescent="0.3">
      <c r="A51" s="164"/>
      <c r="B51" s="373" t="s">
        <v>319</v>
      </c>
      <c r="C51" s="166"/>
      <c r="D51" s="157">
        <f t="shared" si="31"/>
        <v>582</v>
      </c>
      <c r="E51" s="755"/>
      <c r="F51" s="755"/>
      <c r="G51" s="755">
        <v>47</v>
      </c>
      <c r="H51" s="755"/>
      <c r="I51" s="755"/>
      <c r="J51" s="755"/>
      <c r="K51" s="755">
        <v>15</v>
      </c>
      <c r="L51" s="755">
        <v>62</v>
      </c>
      <c r="M51" s="755"/>
      <c r="N51" s="372"/>
      <c r="O51" s="372"/>
      <c r="P51" s="372"/>
      <c r="Q51" s="806">
        <v>47</v>
      </c>
      <c r="R51" s="372"/>
      <c r="S51" s="372"/>
      <c r="T51" s="372"/>
      <c r="U51" s="372">
        <v>2</v>
      </c>
      <c r="V51" s="372">
        <v>2</v>
      </c>
      <c r="W51" s="372"/>
      <c r="X51" s="608"/>
      <c r="Y51" s="608">
        <v>5</v>
      </c>
      <c r="Z51" s="608">
        <v>0</v>
      </c>
      <c r="AA51" s="608">
        <v>64</v>
      </c>
      <c r="AB51" s="608">
        <v>47</v>
      </c>
      <c r="AC51" s="608">
        <v>17</v>
      </c>
      <c r="AD51" s="608"/>
      <c r="AE51" s="608"/>
      <c r="AF51" s="608">
        <v>92</v>
      </c>
      <c r="AG51" s="682">
        <v>45</v>
      </c>
      <c r="AH51" s="682">
        <v>15</v>
      </c>
      <c r="AI51" s="682"/>
      <c r="AJ51" s="682"/>
      <c r="AK51" s="682">
        <v>60</v>
      </c>
      <c r="AL51" s="682">
        <v>62</v>
      </c>
      <c r="AM51" s="682"/>
      <c r="AN51" s="682"/>
      <c r="AO51" s="682"/>
      <c r="AP51" s="682"/>
      <c r="AQ51" s="682"/>
      <c r="AR51" s="682"/>
      <c r="AS51" s="682"/>
      <c r="AT51" s="682"/>
      <c r="AU51" s="682"/>
      <c r="AV51" s="705"/>
      <c r="AW51" s="682"/>
      <c r="AX51" s="718"/>
      <c r="AY51" s="718"/>
      <c r="AZ51" s="372"/>
      <c r="BA51" s="372"/>
      <c r="BB51" s="372"/>
      <c r="BC51" s="372"/>
      <c r="BD51" s="372"/>
      <c r="BE51" s="158"/>
      <c r="BF51" s="163">
        <f t="shared" si="32"/>
        <v>47</v>
      </c>
      <c r="BG51" s="77">
        <f t="shared" si="33"/>
        <v>77</v>
      </c>
      <c r="BH51" s="77">
        <f t="shared" si="34"/>
        <v>47</v>
      </c>
      <c r="BI51" s="77">
        <f t="shared" si="35"/>
        <v>2</v>
      </c>
      <c r="BJ51" s="77">
        <f t="shared" si="36"/>
        <v>7</v>
      </c>
      <c r="BK51" s="77">
        <f t="shared" si="37"/>
        <v>128</v>
      </c>
      <c r="BL51" s="77">
        <f t="shared" si="38"/>
        <v>152</v>
      </c>
      <c r="BM51" s="77">
        <f t="shared" si="39"/>
        <v>122</v>
      </c>
      <c r="BN51" s="77">
        <f t="shared" si="40"/>
        <v>0</v>
      </c>
      <c r="BO51" s="77">
        <f t="shared" si="41"/>
        <v>0</v>
      </c>
      <c r="BP51" s="77">
        <f t="shared" si="42"/>
        <v>0</v>
      </c>
      <c r="BQ51" s="77">
        <f t="shared" si="43"/>
        <v>0</v>
      </c>
      <c r="BR51" s="157">
        <f t="shared" si="44"/>
        <v>582</v>
      </c>
      <c r="BS51" s="77">
        <f t="shared" si="45"/>
        <v>171</v>
      </c>
      <c r="BT51" s="77">
        <f t="shared" si="46"/>
        <v>137</v>
      </c>
      <c r="BU51" s="77">
        <f t="shared" si="47"/>
        <v>274</v>
      </c>
      <c r="BV51" s="77">
        <f t="shared" si="48"/>
        <v>0</v>
      </c>
      <c r="BW51" s="77">
        <f t="shared" si="49"/>
        <v>308</v>
      </c>
      <c r="BX51" s="77">
        <f t="shared" si="50"/>
        <v>274</v>
      </c>
      <c r="BY51" s="77">
        <f>IF(Info!$O$3="Q1",$BS51,IF(Info!$O$3="Q2",$BS51+$BT51,IF(Info!$O$3="Q3",$BS51+$BT51+$BU51,$BR51)))</f>
        <v>171</v>
      </c>
      <c r="BZ51" s="77">
        <f>IF(Info!$O$3="Q1",$BS51,IF(Info!$O$3="Q2",$BT51,IF(Info!$O$3="Q3",$BU51,$BV51)))</f>
        <v>171</v>
      </c>
      <c r="CA51" s="156"/>
    </row>
    <row r="52" spans="1:79" ht="13.95" customHeight="1" x14ac:dyDescent="0.3">
      <c r="A52" s="155"/>
      <c r="B52" s="160" t="s">
        <v>320</v>
      </c>
      <c r="C52" s="166"/>
      <c r="D52" s="157">
        <f t="shared" si="31"/>
        <v>81156</v>
      </c>
      <c r="E52" s="719">
        <f t="shared" ref="E52:AJ52" si="53">SUM(E48:E51)</f>
        <v>691</v>
      </c>
      <c r="F52" s="719">
        <f t="shared" si="53"/>
        <v>1128</v>
      </c>
      <c r="G52" s="719">
        <f t="shared" si="53"/>
        <v>2067</v>
      </c>
      <c r="H52" s="719">
        <f t="shared" si="53"/>
        <v>2185</v>
      </c>
      <c r="I52" s="161">
        <f t="shared" si="53"/>
        <v>2774</v>
      </c>
      <c r="J52" s="161">
        <f t="shared" si="53"/>
        <v>2589</v>
      </c>
      <c r="K52" s="161">
        <f t="shared" si="53"/>
        <v>2882</v>
      </c>
      <c r="L52" s="161">
        <f t="shared" si="53"/>
        <v>2761</v>
      </c>
      <c r="M52" s="161">
        <f t="shared" si="53"/>
        <v>2412</v>
      </c>
      <c r="N52" s="161">
        <f t="shared" si="53"/>
        <v>2782</v>
      </c>
      <c r="O52" s="161">
        <f t="shared" si="53"/>
        <v>2547</v>
      </c>
      <c r="P52" s="161">
        <f t="shared" si="53"/>
        <v>2640</v>
      </c>
      <c r="Q52" s="799">
        <f t="shared" si="53"/>
        <v>2220</v>
      </c>
      <c r="R52" s="161">
        <f t="shared" si="53"/>
        <v>1372</v>
      </c>
      <c r="S52" s="161">
        <f t="shared" si="53"/>
        <v>1633</v>
      </c>
      <c r="T52" s="161">
        <f t="shared" si="53"/>
        <v>2387</v>
      </c>
      <c r="U52" s="161">
        <f t="shared" si="53"/>
        <v>3093</v>
      </c>
      <c r="V52" s="161">
        <f t="shared" si="53"/>
        <v>3104</v>
      </c>
      <c r="W52" s="161">
        <f t="shared" si="53"/>
        <v>1757</v>
      </c>
      <c r="X52" s="161">
        <f t="shared" si="53"/>
        <v>1703</v>
      </c>
      <c r="Y52" s="665">
        <f t="shared" si="53"/>
        <v>1571</v>
      </c>
      <c r="Z52" s="665">
        <f t="shared" si="53"/>
        <v>1589</v>
      </c>
      <c r="AA52" s="665">
        <f t="shared" si="53"/>
        <v>2140</v>
      </c>
      <c r="AB52" s="665">
        <f t="shared" si="53"/>
        <v>1468</v>
      </c>
      <c r="AC52" s="665">
        <f t="shared" si="53"/>
        <v>1662</v>
      </c>
      <c r="AD52" s="665">
        <f t="shared" si="53"/>
        <v>1900</v>
      </c>
      <c r="AE52" s="665">
        <f t="shared" si="53"/>
        <v>2673</v>
      </c>
      <c r="AF52" s="665">
        <f t="shared" si="53"/>
        <v>2427</v>
      </c>
      <c r="AG52" s="683">
        <f t="shared" si="53"/>
        <v>1964</v>
      </c>
      <c r="AH52" s="683">
        <f t="shared" si="53"/>
        <v>1714</v>
      </c>
      <c r="AI52" s="683">
        <f t="shared" si="53"/>
        <v>1487</v>
      </c>
      <c r="AJ52" s="683">
        <f t="shared" si="53"/>
        <v>1810</v>
      </c>
      <c r="AK52" s="683">
        <f t="shared" ref="AK52:BP52" si="54">SUM(AK48:AK51)</f>
        <v>2520</v>
      </c>
      <c r="AL52" s="683">
        <f t="shared" si="54"/>
        <v>2919</v>
      </c>
      <c r="AM52" s="683">
        <f t="shared" si="54"/>
        <v>1907</v>
      </c>
      <c r="AN52" s="683">
        <f t="shared" si="54"/>
        <v>2121</v>
      </c>
      <c r="AO52" s="683">
        <f t="shared" si="54"/>
        <v>1901</v>
      </c>
      <c r="AP52" s="683">
        <f t="shared" si="54"/>
        <v>2656</v>
      </c>
      <c r="AQ52" s="683">
        <f t="shared" si="54"/>
        <v>0</v>
      </c>
      <c r="AR52" s="683">
        <f t="shared" si="54"/>
        <v>0</v>
      </c>
      <c r="AS52" s="683">
        <f t="shared" si="54"/>
        <v>0</v>
      </c>
      <c r="AT52" s="683">
        <f t="shared" si="54"/>
        <v>0</v>
      </c>
      <c r="AU52" s="683">
        <f t="shared" si="54"/>
        <v>0</v>
      </c>
      <c r="AV52" s="704">
        <f t="shared" si="54"/>
        <v>0</v>
      </c>
      <c r="AW52" s="683">
        <f t="shared" si="54"/>
        <v>0</v>
      </c>
      <c r="AX52" s="719">
        <f t="shared" si="54"/>
        <v>0</v>
      </c>
      <c r="AY52" s="719">
        <f t="shared" si="54"/>
        <v>0</v>
      </c>
      <c r="AZ52" s="161">
        <f t="shared" si="54"/>
        <v>0</v>
      </c>
      <c r="BA52" s="161">
        <f t="shared" si="54"/>
        <v>0</v>
      </c>
      <c r="BB52" s="161">
        <f t="shared" si="54"/>
        <v>0</v>
      </c>
      <c r="BC52" s="161">
        <f t="shared" si="54"/>
        <v>0</v>
      </c>
      <c r="BD52" s="161">
        <f t="shared" si="54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ht="13.95" customHeight="1" x14ac:dyDescent="0.3">
      <c r="A53" s="155"/>
      <c r="B53" s="78" t="s">
        <v>321</v>
      </c>
      <c r="C53" s="166"/>
      <c r="D53" s="170">
        <f>IF(D73=0,0,(D27-D26)/D47)</f>
        <v>2.9904004242906392</v>
      </c>
      <c r="E53" s="720">
        <f>IF(E73=0,0,(E27-E26)/E47)</f>
        <v>2.2370820668693008</v>
      </c>
      <c r="F53" s="720">
        <f>IF(F73=0,0,(F27-F26)/F47)</f>
        <v>2.3063241106719365</v>
      </c>
      <c r="G53" s="720">
        <v>2.1428571428571428</v>
      </c>
      <c r="H53" s="720">
        <v>2.196927374301676</v>
      </c>
      <c r="I53" s="171">
        <f t="shared" ref="I53:BD53" si="55">IF(I73=0,0,(I27-I26)/I47)</f>
        <v>2.2599009900990099</v>
      </c>
      <c r="J53" s="171">
        <f t="shared" si="55"/>
        <v>2.2162162162162162</v>
      </c>
      <c r="K53" s="171">
        <f t="shared" si="55"/>
        <v>2.2416356877323418</v>
      </c>
      <c r="L53" s="171">
        <f t="shared" si="55"/>
        <v>2.1690544412607449</v>
      </c>
      <c r="M53" s="171">
        <f t="shared" si="55"/>
        <v>2.9472573839662446</v>
      </c>
      <c r="N53" s="171">
        <f t="shared" si="55"/>
        <v>3.0214592274678114</v>
      </c>
      <c r="O53" s="171">
        <f t="shared" si="55"/>
        <v>2.1276595744680851</v>
      </c>
      <c r="P53" s="171">
        <f t="shared" si="55"/>
        <v>2.0046082949308754</v>
      </c>
      <c r="Q53" s="808">
        <f t="shared" si="55"/>
        <v>2.635204081632653</v>
      </c>
      <c r="R53" s="171">
        <f t="shared" si="55"/>
        <v>3.8573113207547172</v>
      </c>
      <c r="S53" s="171">
        <f t="shared" si="55"/>
        <v>3.1605839416058394</v>
      </c>
      <c r="T53" s="171">
        <f t="shared" si="55"/>
        <v>3.7978142076502732</v>
      </c>
      <c r="U53" s="171">
        <f t="shared" si="55"/>
        <v>2.9618644067796609</v>
      </c>
      <c r="V53" s="171">
        <f t="shared" si="55"/>
        <v>3.1872509960159361</v>
      </c>
      <c r="W53" s="171">
        <f t="shared" si="55"/>
        <v>2.70452858203415</v>
      </c>
      <c r="X53" s="171">
        <f t="shared" si="55"/>
        <v>2.7523510971786833</v>
      </c>
      <c r="Y53" s="666">
        <f t="shared" si="55"/>
        <v>5.0909090909090908</v>
      </c>
      <c r="Z53" s="666">
        <f t="shared" si="55"/>
        <v>4.1933962264150946</v>
      </c>
      <c r="AA53" s="666">
        <f t="shared" si="55"/>
        <v>3.7198581560283688</v>
      </c>
      <c r="AB53" s="666">
        <f t="shared" si="55"/>
        <v>3.7980198019801978</v>
      </c>
      <c r="AC53" s="666">
        <f t="shared" si="55"/>
        <v>3.3191489361702127</v>
      </c>
      <c r="AD53" s="666">
        <f t="shared" si="55"/>
        <v>3.8106995884773665</v>
      </c>
      <c r="AE53" s="666">
        <f t="shared" si="55"/>
        <v>3.8949416342412451</v>
      </c>
      <c r="AF53" s="666">
        <f t="shared" si="55"/>
        <v>4.0185567010309278</v>
      </c>
      <c r="AG53" s="684">
        <f t="shared" si="55"/>
        <v>3.500474833808167</v>
      </c>
      <c r="AH53" s="684">
        <f t="shared" si="55"/>
        <v>3.7879999999999998</v>
      </c>
      <c r="AI53" s="684">
        <f t="shared" si="55"/>
        <v>3.5947136563876652</v>
      </c>
      <c r="AJ53" s="684">
        <f t="shared" si="55"/>
        <v>3.3271375464684017</v>
      </c>
      <c r="AK53" s="684">
        <f t="shared" si="55"/>
        <v>3.5775401069518717</v>
      </c>
      <c r="AL53" s="684">
        <f t="shared" si="55"/>
        <v>3.8</v>
      </c>
      <c r="AM53" s="684">
        <f t="shared" si="55"/>
        <v>2.7578369905956115</v>
      </c>
      <c r="AN53" s="684">
        <f t="shared" si="55"/>
        <v>2.8322147651006713</v>
      </c>
      <c r="AO53" s="684">
        <f t="shared" si="55"/>
        <v>2.9636363636363638</v>
      </c>
      <c r="AP53" s="684">
        <f t="shared" si="55"/>
        <v>3.1428571428571428</v>
      </c>
      <c r="AQ53" s="684">
        <f t="shared" si="55"/>
        <v>0</v>
      </c>
      <c r="AR53" s="684">
        <f t="shared" si="55"/>
        <v>0</v>
      </c>
      <c r="AS53" s="684">
        <f t="shared" si="55"/>
        <v>0</v>
      </c>
      <c r="AT53" s="684">
        <f t="shared" si="55"/>
        <v>0</v>
      </c>
      <c r="AU53" s="684">
        <f t="shared" si="55"/>
        <v>0</v>
      </c>
      <c r="AV53" s="703">
        <f t="shared" si="55"/>
        <v>0</v>
      </c>
      <c r="AW53" s="684">
        <f t="shared" si="55"/>
        <v>0</v>
      </c>
      <c r="AX53" s="720">
        <f t="shared" si="55"/>
        <v>0</v>
      </c>
      <c r="AY53" s="720">
        <f t="shared" si="55"/>
        <v>0</v>
      </c>
      <c r="AZ53" s="171">
        <f t="shared" si="55"/>
        <v>0</v>
      </c>
      <c r="BA53" s="171">
        <f t="shared" si="55"/>
        <v>0</v>
      </c>
      <c r="BB53" s="171">
        <f t="shared" si="55"/>
        <v>0</v>
      </c>
      <c r="BC53" s="171">
        <f t="shared" si="55"/>
        <v>0</v>
      </c>
      <c r="BD53" s="171">
        <f t="shared" si="55"/>
        <v>0</v>
      </c>
      <c r="BE53" s="158"/>
      <c r="BF53" s="172">
        <f t="shared" ref="BF53:BX53" si="56">IF(BF73=0,0,(BF27-BF26)/BF47)</f>
        <v>2.2645069419722321</v>
      </c>
      <c r="BG53" s="171">
        <f t="shared" si="56"/>
        <v>2.2031496062992124</v>
      </c>
      <c r="BH53" s="171">
        <f t="shared" si="56"/>
        <v>2.6324981017463935</v>
      </c>
      <c r="BI53" s="171">
        <f t="shared" si="56"/>
        <v>3.5892277741726151</v>
      </c>
      <c r="BJ53" s="171">
        <f t="shared" si="56"/>
        <v>2.9764798118384945</v>
      </c>
      <c r="BK53" s="171">
        <f t="shared" si="56"/>
        <v>3.776725304465494</v>
      </c>
      <c r="BL53" s="171">
        <f t="shared" si="56"/>
        <v>3.7080684596577016</v>
      </c>
      <c r="BM53" s="171">
        <f t="shared" si="56"/>
        <v>3.6090425531914891</v>
      </c>
      <c r="BN53" s="171">
        <f t="shared" si="56"/>
        <v>2.8350617283950617</v>
      </c>
      <c r="BO53" s="171">
        <f t="shared" si="56"/>
        <v>0</v>
      </c>
      <c r="BP53" s="171">
        <f t="shared" si="56"/>
        <v>0</v>
      </c>
      <c r="BQ53" s="171">
        <f t="shared" si="56"/>
        <v>0</v>
      </c>
      <c r="BR53" s="173">
        <f t="shared" si="56"/>
        <v>2.9904004242906392</v>
      </c>
      <c r="BS53" s="171">
        <f t="shared" si="56"/>
        <v>2.3805117038649972</v>
      </c>
      <c r="BT53" s="171">
        <f t="shared" si="56"/>
        <v>3.4073545728324617</v>
      </c>
      <c r="BU53" s="171">
        <f t="shared" si="56"/>
        <v>3.3464794151596768</v>
      </c>
      <c r="BV53" s="171">
        <f t="shared" si="56"/>
        <v>0</v>
      </c>
      <c r="BW53" s="171">
        <f t="shared" si="56"/>
        <v>2.8548729589221646</v>
      </c>
      <c r="BX53" s="171">
        <f t="shared" si="56"/>
        <v>3.3464794151596768</v>
      </c>
      <c r="BY53" s="171">
        <f>IF(Info!$O$3="Q1",$BS53,IF(Info!$O$3="Q2",$BS53+$BT53,IF(Info!$O$3="Q3",$BS53+$BT53+$BU53,$BR53)))</f>
        <v>2.3805117038649972</v>
      </c>
      <c r="BZ53" s="171">
        <f>IF(Info!$O$3="Q1",$BS53,IF(Info!$O$3="Q2",$BT53,IF(Info!$O$3="Q3",$BU53,$BV53)))</f>
        <v>2.3805117038649972</v>
      </c>
      <c r="CA53" s="156"/>
    </row>
    <row r="54" spans="1:79" ht="13.95" customHeight="1" x14ac:dyDescent="0.3">
      <c r="A54" s="155"/>
      <c r="B54" s="373" t="s">
        <v>322</v>
      </c>
      <c r="C54" s="166"/>
      <c r="D54" s="157">
        <f>SUM(E54:BD54)</f>
        <v>17642</v>
      </c>
      <c r="E54" s="372">
        <f>329</f>
        <v>329</v>
      </c>
      <c r="F54" s="741">
        <v>412</v>
      </c>
      <c r="G54" s="741">
        <v>622</v>
      </c>
      <c r="H54" s="741">
        <v>522</v>
      </c>
      <c r="I54" s="741">
        <v>313</v>
      </c>
      <c r="J54" s="741">
        <v>252</v>
      </c>
      <c r="K54" s="741">
        <v>314</v>
      </c>
      <c r="L54" s="755">
        <v>601</v>
      </c>
      <c r="M54" s="755">
        <v>568</v>
      </c>
      <c r="N54" s="755">
        <v>329</v>
      </c>
      <c r="O54" s="372">
        <v>268</v>
      </c>
      <c r="P54" s="372">
        <v>388</v>
      </c>
      <c r="Q54" s="806">
        <v>643</v>
      </c>
      <c r="R54" s="372">
        <v>611</v>
      </c>
      <c r="S54" s="372">
        <v>314</v>
      </c>
      <c r="T54" s="372">
        <v>268</v>
      </c>
      <c r="U54" s="372">
        <v>367</v>
      </c>
      <c r="V54" s="372">
        <v>658</v>
      </c>
      <c r="W54" s="372">
        <v>632</v>
      </c>
      <c r="X54" s="608">
        <v>365</v>
      </c>
      <c r="Y54" s="608">
        <v>323</v>
      </c>
      <c r="Z54" s="608">
        <v>406</v>
      </c>
      <c r="AA54" s="608">
        <v>717</v>
      </c>
      <c r="AB54" s="608">
        <v>617</v>
      </c>
      <c r="AC54" s="608">
        <v>346</v>
      </c>
      <c r="AD54" s="608">
        <v>345</v>
      </c>
      <c r="AE54" s="608">
        <v>440</v>
      </c>
      <c r="AF54" s="608">
        <v>747</v>
      </c>
      <c r="AG54" s="682">
        <v>615</v>
      </c>
      <c r="AH54" s="682">
        <v>770</v>
      </c>
      <c r="AI54" s="682">
        <v>342</v>
      </c>
      <c r="AJ54" s="682">
        <v>372</v>
      </c>
      <c r="AK54" s="682">
        <v>379</v>
      </c>
      <c r="AL54" s="682">
        <v>724</v>
      </c>
      <c r="AM54" s="682">
        <v>594</v>
      </c>
      <c r="AN54" s="682">
        <v>391</v>
      </c>
      <c r="AO54" s="682">
        <v>327</v>
      </c>
      <c r="AP54" s="682">
        <v>411</v>
      </c>
      <c r="AQ54" s="682"/>
      <c r="AR54" s="682"/>
      <c r="AS54" s="682"/>
      <c r="AT54" s="682"/>
      <c r="AU54" s="682"/>
      <c r="AV54" s="705"/>
      <c r="AW54" s="682"/>
      <c r="AX54" s="718"/>
      <c r="AY54" s="718"/>
      <c r="AZ54" s="372"/>
      <c r="BA54" s="372"/>
      <c r="BB54" s="372"/>
      <c r="BC54" s="372"/>
      <c r="BD54" s="372"/>
      <c r="BE54" s="158"/>
      <c r="BF54" s="163">
        <f>SUM(E54:H54)</f>
        <v>1885</v>
      </c>
      <c r="BG54" s="77">
        <f>SUM(I54:L54)</f>
        <v>1480</v>
      </c>
      <c r="BH54" s="77">
        <f>SUM(M54:Q54)</f>
        <v>2196</v>
      </c>
      <c r="BI54" s="77">
        <f>SUM(R54:U54)</f>
        <v>1560</v>
      </c>
      <c r="BJ54" s="77">
        <f>SUM(V54:Y54)</f>
        <v>1978</v>
      </c>
      <c r="BK54" s="77">
        <f>SUM(Z54:AD54)</f>
        <v>2431</v>
      </c>
      <c r="BL54" s="77">
        <f>SUM(AE54:AH54)</f>
        <v>2572</v>
      </c>
      <c r="BM54" s="77">
        <f>SUM(AI54:AL54)</f>
        <v>1817</v>
      </c>
      <c r="BN54" s="77">
        <f>SUM(AM54:AQ54)</f>
        <v>1723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17642</v>
      </c>
      <c r="BS54" s="77">
        <f>SUM(BF54:BH54)</f>
        <v>5561</v>
      </c>
      <c r="BT54" s="77">
        <f>SUM(BI54:BK54)</f>
        <v>5969</v>
      </c>
      <c r="BU54" s="77">
        <f>SUM(BL54:BN54)</f>
        <v>6112</v>
      </c>
      <c r="BV54" s="77">
        <f>SUM(BO54:BQ54)</f>
        <v>0</v>
      </c>
      <c r="BW54" s="77">
        <f>SUM(BF54:BK54)</f>
        <v>11530</v>
      </c>
      <c r="BX54" s="77">
        <f>SUM(BL54:BQ54)</f>
        <v>6112</v>
      </c>
      <c r="BY54" s="77">
        <f>IF(Info!$O$3="Q1",$BS54,IF(Info!$O$3="Q2",$BS54+$BT54,IF(Info!$O$3="Q3",$BS54+$BT54+$BU54,$BR54)))</f>
        <v>5561</v>
      </c>
      <c r="BZ54" s="77">
        <f>IF(Info!$O$3="Q1",$BS54,IF(Info!$O$3="Q2",$BT54,IF(Info!$O$3="Q3",$BU54,$BV54)))</f>
        <v>5561</v>
      </c>
      <c r="CA54" s="156"/>
    </row>
    <row r="55" spans="1:79" ht="13.95" customHeight="1" x14ac:dyDescent="0.3">
      <c r="A55" s="155"/>
      <c r="B55" s="373" t="s">
        <v>323</v>
      </c>
      <c r="C55" s="166"/>
      <c r="D55" s="157">
        <f>SUM(E55:BD55)</f>
        <v>4253</v>
      </c>
      <c r="E55" s="372">
        <v>77.400000000000006</v>
      </c>
      <c r="F55" s="741">
        <v>108.3</v>
      </c>
      <c r="G55" s="741">
        <v>113</v>
      </c>
      <c r="H55" s="741">
        <v>136.75</v>
      </c>
      <c r="I55" s="741">
        <v>107.5</v>
      </c>
      <c r="J55" s="741">
        <v>120.8</v>
      </c>
      <c r="K55" s="741">
        <v>129.25</v>
      </c>
      <c r="L55" s="755">
        <v>124.25</v>
      </c>
      <c r="M55" s="755">
        <v>107</v>
      </c>
      <c r="N55" s="755">
        <v>98</v>
      </c>
      <c r="O55" s="372">
        <v>103</v>
      </c>
      <c r="P55" s="372">
        <v>118.5</v>
      </c>
      <c r="Q55" s="806">
        <v>118.5</v>
      </c>
      <c r="R55" s="372">
        <v>118.5</v>
      </c>
      <c r="S55" s="372">
        <v>118.5</v>
      </c>
      <c r="T55" s="372">
        <v>99.5</v>
      </c>
      <c r="U55" s="372">
        <v>118.5</v>
      </c>
      <c r="V55" s="372">
        <v>118.5</v>
      </c>
      <c r="W55" s="372">
        <v>118.5</v>
      </c>
      <c r="X55" s="372">
        <v>118.5</v>
      </c>
      <c r="Y55" s="682">
        <v>118.5</v>
      </c>
      <c r="Z55" s="682">
        <v>118.5</v>
      </c>
      <c r="AA55" s="682">
        <v>118.5</v>
      </c>
      <c r="AB55" s="682">
        <v>118.5</v>
      </c>
      <c r="AC55" s="682">
        <v>118.5</v>
      </c>
      <c r="AD55" s="682">
        <v>118.5</v>
      </c>
      <c r="AE55" s="682">
        <v>88.5</v>
      </c>
      <c r="AF55" s="682">
        <v>118.5</v>
      </c>
      <c r="AG55" s="682">
        <v>118.5</v>
      </c>
      <c r="AH55" s="682">
        <v>108.5</v>
      </c>
      <c r="AI55" s="682">
        <v>118.5</v>
      </c>
      <c r="AJ55" s="682">
        <v>118.5</v>
      </c>
      <c r="AK55" s="682">
        <v>106.5</v>
      </c>
      <c r="AL55" s="682">
        <v>98.75</v>
      </c>
      <c r="AM55" s="682">
        <v>98.5</v>
      </c>
      <c r="AN55" s="682">
        <v>87.5</v>
      </c>
      <c r="AO55" s="682">
        <v>118.5</v>
      </c>
      <c r="AP55" s="682">
        <v>88.5</v>
      </c>
      <c r="AQ55" s="682"/>
      <c r="AR55" s="682"/>
      <c r="AS55" s="682"/>
      <c r="AT55" s="682"/>
      <c r="AU55" s="682"/>
      <c r="AV55" s="705"/>
      <c r="AW55" s="682"/>
      <c r="AX55" s="718"/>
      <c r="AY55" s="718"/>
      <c r="AZ55" s="372"/>
      <c r="BA55" s="372"/>
      <c r="BB55" s="372"/>
      <c r="BC55" s="372"/>
      <c r="BD55" s="372"/>
      <c r="BE55" s="158"/>
      <c r="BF55" s="163">
        <f>SUM(E55:H55)</f>
        <v>435.45</v>
      </c>
      <c r="BG55" s="77">
        <f>SUM(I55:L55)</f>
        <v>481.8</v>
      </c>
      <c r="BH55" s="77">
        <f>SUM(M55:Q55)</f>
        <v>545</v>
      </c>
      <c r="BI55" s="77">
        <f>SUM(R55:U55)</f>
        <v>455</v>
      </c>
      <c r="BJ55" s="77">
        <f>SUM(V55:Y55)</f>
        <v>474</v>
      </c>
      <c r="BK55" s="77">
        <f>SUM(Z55:AD55)</f>
        <v>592.5</v>
      </c>
      <c r="BL55" s="77">
        <f>SUM(AE55:AH55)</f>
        <v>434</v>
      </c>
      <c r="BM55" s="77">
        <f>SUM(AI55:AL55)</f>
        <v>442.25</v>
      </c>
      <c r="BN55" s="77">
        <f>SUM(AM55:AQ55)</f>
        <v>393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4253</v>
      </c>
      <c r="BS55" s="77">
        <f>SUM(BF55:BH55)</f>
        <v>1462.25</v>
      </c>
      <c r="BT55" s="77">
        <f>SUM(BI55:BK55)</f>
        <v>1521.5</v>
      </c>
      <c r="BU55" s="77">
        <f>SUM(BL55:BN55)</f>
        <v>1269.25</v>
      </c>
      <c r="BV55" s="77">
        <f>SUM(BO55:BQ55)</f>
        <v>0</v>
      </c>
      <c r="BW55" s="77">
        <f>SUM(BF55:BK55)</f>
        <v>2983.75</v>
      </c>
      <c r="BX55" s="77">
        <f>SUM(BL55:BQ55)</f>
        <v>1269.25</v>
      </c>
      <c r="BY55" s="77">
        <f>IF(Info!$O$3="Q1",$BS55,IF(Info!$O$3="Q2",$BS55+$BT55,IF(Info!$O$3="Q3",$BS55+$BT55+$BU55,$BR55)))</f>
        <v>1462.25</v>
      </c>
      <c r="BZ55" s="77">
        <f>IF(Info!$O$3="Q1",$BS55,IF(Info!$O$3="Q2",$BT55,IF(Info!$O$3="Q3",$BU55,$BV55)))</f>
        <v>1462.25</v>
      </c>
      <c r="CA55" s="156"/>
    </row>
    <row r="56" spans="1:79" ht="13.95" customHeight="1" x14ac:dyDescent="0.3">
      <c r="A56" s="155"/>
      <c r="B56" s="373" t="s">
        <v>324</v>
      </c>
      <c r="C56" s="166"/>
      <c r="D56" s="157">
        <f>SUM(E56:BD56)</f>
        <v>0</v>
      </c>
      <c r="E56" s="372"/>
      <c r="F56" s="372"/>
      <c r="G56" s="718"/>
      <c r="H56" s="718"/>
      <c r="I56" s="372"/>
      <c r="J56" s="372"/>
      <c r="K56" s="741"/>
      <c r="L56" s="755"/>
      <c r="M56" s="755"/>
      <c r="N56" s="372"/>
      <c r="O56" s="372"/>
      <c r="P56" s="372"/>
      <c r="Q56" s="806"/>
      <c r="R56" s="372"/>
      <c r="S56" s="372"/>
      <c r="T56" s="372"/>
      <c r="U56" s="372"/>
      <c r="V56" s="372"/>
      <c r="W56" s="372"/>
      <c r="X56" s="372"/>
      <c r="Y56" s="608"/>
      <c r="Z56" s="608"/>
      <c r="AA56" s="608"/>
      <c r="AB56" s="608"/>
      <c r="AC56" s="608"/>
      <c r="AD56" s="608"/>
      <c r="AE56" s="608"/>
      <c r="AF56" s="608"/>
      <c r="AG56" s="682"/>
      <c r="AH56" s="682"/>
      <c r="AI56" s="682"/>
      <c r="AJ56" s="682"/>
      <c r="AK56" s="682"/>
      <c r="AL56" s="682"/>
      <c r="AM56" s="682"/>
      <c r="AN56" s="682"/>
      <c r="AO56" s="682"/>
      <c r="AP56" s="372"/>
      <c r="AQ56" s="682"/>
      <c r="AR56" s="682"/>
      <c r="AS56" s="682"/>
      <c r="AT56" s="682"/>
      <c r="AU56" s="682"/>
      <c r="AV56" s="705"/>
      <c r="AW56" s="682"/>
      <c r="AX56" s="718"/>
      <c r="AY56" s="718"/>
      <c r="AZ56" s="372"/>
      <c r="BA56" s="372"/>
      <c r="BB56" s="372"/>
      <c r="BC56" s="372"/>
      <c r="BD56" s="372"/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ht="13.95" customHeight="1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3.95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692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692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692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ht="13.95" customHeight="1" x14ac:dyDescent="0.3">
      <c r="A59" s="155"/>
      <c r="B59" s="78" t="s">
        <v>326</v>
      </c>
      <c r="C59" s="166"/>
      <c r="D59" s="43">
        <f t="shared" ref="D59:AI59" si="57">IF(D$73=0,0,D74/D27)</f>
        <v>5.1655668988497192</v>
      </c>
      <c r="E59" s="44">
        <f t="shared" si="57"/>
        <v>8.7532835144927539</v>
      </c>
      <c r="F59" s="44">
        <f t="shared" si="57"/>
        <v>5.3909311625249936</v>
      </c>
      <c r="G59" s="44">
        <f t="shared" si="57"/>
        <v>6.2790531241398293</v>
      </c>
      <c r="H59" s="44">
        <f t="shared" si="57"/>
        <v>2.9919335797146087</v>
      </c>
      <c r="I59" s="44">
        <f t="shared" si="57"/>
        <v>8.6970427163198245</v>
      </c>
      <c r="J59" s="44">
        <f t="shared" si="57"/>
        <v>14.341443089430896</v>
      </c>
      <c r="K59" s="44">
        <f t="shared" si="57"/>
        <v>8.318338861249309</v>
      </c>
      <c r="L59" s="44">
        <f t="shared" si="57"/>
        <v>3.5194114193453694</v>
      </c>
      <c r="M59" s="44">
        <f t="shared" si="57"/>
        <v>3.2794858029109997</v>
      </c>
      <c r="N59" s="44">
        <f t="shared" si="57"/>
        <v>12.415340909090908</v>
      </c>
      <c r="O59" s="44">
        <f t="shared" si="57"/>
        <v>12.276766666666669</v>
      </c>
      <c r="P59" s="44">
        <f t="shared" si="57"/>
        <v>7.1030459770114946</v>
      </c>
      <c r="Q59" s="693">
        <f t="shared" si="57"/>
        <v>3.7452404001290747</v>
      </c>
      <c r="R59" s="44">
        <f t="shared" si="57"/>
        <v>2.9619891980026494</v>
      </c>
      <c r="S59" s="44">
        <f t="shared" si="57"/>
        <v>9.1809083910700533</v>
      </c>
      <c r="T59" s="44">
        <f t="shared" si="57"/>
        <v>8.282685851318945</v>
      </c>
      <c r="U59" s="44">
        <f t="shared" si="57"/>
        <v>8.44462327134001</v>
      </c>
      <c r="V59" s="44">
        <f t="shared" si="57"/>
        <v>3.8073611111111116</v>
      </c>
      <c r="W59" s="44">
        <f t="shared" si="57"/>
        <v>2.663509927715253</v>
      </c>
      <c r="X59" s="44">
        <f t="shared" si="57"/>
        <v>8.9475607441154139</v>
      </c>
      <c r="Y59" s="44">
        <f t="shared" si="57"/>
        <v>11.460615079365081</v>
      </c>
      <c r="Z59" s="44">
        <f t="shared" si="57"/>
        <v>6.9089332583427074</v>
      </c>
      <c r="AA59" s="44">
        <f t="shared" si="57"/>
        <v>4.3058468382586588</v>
      </c>
      <c r="AB59" s="44">
        <f t="shared" si="57"/>
        <v>2.6474191866527632</v>
      </c>
      <c r="AC59" s="44">
        <f t="shared" si="57"/>
        <v>13.18440170940171</v>
      </c>
      <c r="AD59" s="44">
        <f t="shared" si="57"/>
        <v>7.6830993520518351</v>
      </c>
      <c r="AE59" s="44">
        <f t="shared" si="57"/>
        <v>6.3794205794205796</v>
      </c>
      <c r="AF59" s="44">
        <f t="shared" si="57"/>
        <v>4.11198050282196</v>
      </c>
      <c r="AG59" s="44">
        <f t="shared" si="57"/>
        <v>2.6202387411828543</v>
      </c>
      <c r="AH59" s="44">
        <f t="shared" si="57"/>
        <v>9.4777103132699754</v>
      </c>
      <c r="AI59" s="44">
        <f t="shared" si="57"/>
        <v>9.4833843954248369</v>
      </c>
      <c r="AJ59" s="44">
        <f t="shared" ref="AJ59:BD59" si="58">IF(AJ$73=0,0,AJ74/AJ27)</f>
        <v>7.5087802607076357</v>
      </c>
      <c r="AK59" s="44">
        <f t="shared" si="58"/>
        <v>7.2488290981564516</v>
      </c>
      <c r="AL59" s="44">
        <f t="shared" si="58"/>
        <v>4.423418095801301</v>
      </c>
      <c r="AM59" s="44">
        <f t="shared" si="58"/>
        <v>3.0769394714407503</v>
      </c>
      <c r="AN59" s="693">
        <f t="shared" si="58"/>
        <v>10.487361769352292</v>
      </c>
      <c r="AO59" s="44">
        <f t="shared" si="58"/>
        <v>9.7639816158684081</v>
      </c>
      <c r="AP59" s="44">
        <f t="shared" si="58"/>
        <v>8.2755394857667586</v>
      </c>
      <c r="AQ59" s="44">
        <f t="shared" si="58"/>
        <v>0</v>
      </c>
      <c r="AR59" s="44">
        <f t="shared" si="58"/>
        <v>0</v>
      </c>
      <c r="AS59" s="44">
        <f t="shared" si="58"/>
        <v>0</v>
      </c>
      <c r="AT59" s="44">
        <f t="shared" si="58"/>
        <v>0</v>
      </c>
      <c r="AU59" s="44">
        <f t="shared" si="58"/>
        <v>0</v>
      </c>
      <c r="AV59" s="44">
        <f t="shared" si="58"/>
        <v>0</v>
      </c>
      <c r="AW59" s="44">
        <f t="shared" si="58"/>
        <v>0</v>
      </c>
      <c r="AX59" s="44">
        <f t="shared" si="58"/>
        <v>0</v>
      </c>
      <c r="AY59" s="693">
        <f t="shared" si="58"/>
        <v>0</v>
      </c>
      <c r="AZ59" s="44">
        <f t="shared" si="58"/>
        <v>0</v>
      </c>
      <c r="BA59" s="44">
        <f t="shared" si="58"/>
        <v>0</v>
      </c>
      <c r="BB59" s="44">
        <f t="shared" si="58"/>
        <v>0</v>
      </c>
      <c r="BC59" s="44">
        <f t="shared" si="58"/>
        <v>0</v>
      </c>
      <c r="BD59" s="44">
        <f t="shared" si="58"/>
        <v>0</v>
      </c>
      <c r="BE59" s="175"/>
      <c r="BF59" s="79">
        <f t="shared" ref="BF59:BX59" si="59">IF(BF$73=0,0,BF74/BF27)</f>
        <v>4.7244733532463457</v>
      </c>
      <c r="BG59" s="44">
        <f t="shared" si="59"/>
        <v>6.3924072750377254</v>
      </c>
      <c r="BH59" s="44">
        <f t="shared" si="59"/>
        <v>5.4743269877896363</v>
      </c>
      <c r="BI59" s="44">
        <f t="shared" si="59"/>
        <v>5.2971599469655883</v>
      </c>
      <c r="BJ59" s="44">
        <f t="shared" si="59"/>
        <v>4.5302680100092196</v>
      </c>
      <c r="BK59" s="44">
        <f t="shared" si="59"/>
        <v>4.857616744297145</v>
      </c>
      <c r="BL59" s="44">
        <f t="shared" si="59"/>
        <v>4.356276100048353</v>
      </c>
      <c r="BM59" s="44">
        <f t="shared" si="59"/>
        <v>6.5802669286825513</v>
      </c>
      <c r="BN59" s="44">
        <f t="shared" si="59"/>
        <v>5.6099875966308987</v>
      </c>
      <c r="BO59" s="44">
        <f t="shared" si="59"/>
        <v>0</v>
      </c>
      <c r="BP59" s="44">
        <f t="shared" si="59"/>
        <v>0</v>
      </c>
      <c r="BQ59" s="44">
        <f t="shared" si="59"/>
        <v>0</v>
      </c>
      <c r="BR59" s="45">
        <f t="shared" si="59"/>
        <v>5.1655668988497192</v>
      </c>
      <c r="BS59" s="44">
        <f t="shared" si="59"/>
        <v>5.4219238318469403</v>
      </c>
      <c r="BT59" s="44">
        <f t="shared" si="59"/>
        <v>4.8550840427346449</v>
      </c>
      <c r="BU59" s="44">
        <f t="shared" si="59"/>
        <v>5.2912125210341125</v>
      </c>
      <c r="BV59" s="44">
        <f t="shared" si="59"/>
        <v>0</v>
      </c>
      <c r="BW59" s="44">
        <f t="shared" si="59"/>
        <v>5.1093906828421689</v>
      </c>
      <c r="BX59" s="44">
        <f t="shared" si="59"/>
        <v>5.2912125210341125</v>
      </c>
      <c r="BY59" s="44">
        <f>IF(Info!$O$3="Q1",$BS59,IF(Info!$O$3="Q2",$BS59+$BT59,IF(Info!$O$3="Q3",$BS59+$BT59+$BU59,$BR59)))</f>
        <v>5.4219238318469403</v>
      </c>
      <c r="BZ59" s="44">
        <f>IF(Info!$O$3="Q1",$BS59,IF(Info!$O$3="Q2",$BT59,IF(Info!$O$3="Q3",$BU59,$BV59)))</f>
        <v>5.4219238318469403</v>
      </c>
      <c r="CA59" s="156"/>
    </row>
    <row r="60" spans="1:79" ht="13.95" customHeight="1" x14ac:dyDescent="0.3">
      <c r="A60" s="155"/>
      <c r="B60" s="78" t="s">
        <v>327</v>
      </c>
      <c r="C60" s="166"/>
      <c r="D60" s="178">
        <f t="shared" ref="D60:AI60" si="60">IF(D$73=0,0,D74/D54)</f>
        <v>16.52003457657862</v>
      </c>
      <c r="E60" s="79">
        <f t="shared" si="60"/>
        <v>19.581813576494429</v>
      </c>
      <c r="F60" s="79">
        <f t="shared" si="60"/>
        <v>15.269943365695793</v>
      </c>
      <c r="G60" s="79">
        <f t="shared" si="60"/>
        <v>12.224973204715971</v>
      </c>
      <c r="H60" s="79">
        <f t="shared" si="60"/>
        <v>18.610743933588765</v>
      </c>
      <c r="I60" s="79">
        <f t="shared" si="60"/>
        <v>25.368690095846645</v>
      </c>
      <c r="J60" s="79">
        <f t="shared" si="60"/>
        <v>23.333300264550267</v>
      </c>
      <c r="K60" s="79">
        <f t="shared" si="60"/>
        <v>15.974389596602972</v>
      </c>
      <c r="L60" s="79">
        <f t="shared" si="60"/>
        <v>13.298807542983917</v>
      </c>
      <c r="M60" s="79">
        <f t="shared" si="60"/>
        <v>16.131836854460094</v>
      </c>
      <c r="N60" s="79">
        <f t="shared" si="60"/>
        <v>26.566565349544071</v>
      </c>
      <c r="O60" s="79">
        <f t="shared" si="60"/>
        <v>22.904415422885574</v>
      </c>
      <c r="P60" s="79">
        <f t="shared" si="60"/>
        <v>15.926932989690723</v>
      </c>
      <c r="Q60" s="809">
        <f t="shared" si="60"/>
        <v>12.033696215655782</v>
      </c>
      <c r="R60" s="79">
        <f t="shared" si="60"/>
        <v>15.857064920894707</v>
      </c>
      <c r="S60" s="79">
        <f t="shared" si="60"/>
        <v>25.320594479830145</v>
      </c>
      <c r="T60" s="79">
        <f t="shared" si="60"/>
        <v>21.479353233830846</v>
      </c>
      <c r="U60" s="79">
        <f t="shared" si="60"/>
        <v>16.083900999091735</v>
      </c>
      <c r="V60" s="79">
        <f t="shared" si="60"/>
        <v>13.887031408308006</v>
      </c>
      <c r="W60" s="79">
        <f t="shared" si="60"/>
        <v>15.35311181434599</v>
      </c>
      <c r="X60" s="79">
        <f t="shared" si="60"/>
        <v>21.523173515981735</v>
      </c>
      <c r="Y60" s="79">
        <f t="shared" si="60"/>
        <v>23.843756449948401</v>
      </c>
      <c r="Z60" s="79">
        <f t="shared" si="60"/>
        <v>15.128181444991791</v>
      </c>
      <c r="AA60" s="79">
        <f t="shared" si="60"/>
        <v>12.599256159925615</v>
      </c>
      <c r="AB60" s="79">
        <f t="shared" si="60"/>
        <v>16.459481361426256</v>
      </c>
      <c r="AC60" s="79">
        <f t="shared" si="60"/>
        <v>23.777649325626207</v>
      </c>
      <c r="AD60" s="79">
        <f t="shared" si="60"/>
        <v>20.621884057971013</v>
      </c>
      <c r="AE60" s="79">
        <f t="shared" si="60"/>
        <v>14.513181818181819</v>
      </c>
      <c r="AF60" s="79">
        <f t="shared" si="60"/>
        <v>10.728580990629185</v>
      </c>
      <c r="AG60" s="79">
        <f t="shared" si="60"/>
        <v>15.70439024390244</v>
      </c>
      <c r="AH60" s="79">
        <f t="shared" si="60"/>
        <v>11.656352813852813</v>
      </c>
      <c r="AI60" s="79">
        <f t="shared" si="60"/>
        <v>22.627022417153995</v>
      </c>
      <c r="AJ60" s="79">
        <f t="shared" ref="AJ60:BD60" si="61">IF(AJ$73=0,0,AJ74/AJ54)</f>
        <v>18.065479390681006</v>
      </c>
      <c r="AK60" s="79">
        <f t="shared" si="61"/>
        <v>12.795426561125769</v>
      </c>
      <c r="AL60" s="79">
        <f t="shared" si="61"/>
        <v>10.331491712707182</v>
      </c>
      <c r="AM60" s="79">
        <f t="shared" si="61"/>
        <v>18.228535353535353</v>
      </c>
      <c r="AN60" s="694">
        <f t="shared" si="61"/>
        <v>22.637681159420293</v>
      </c>
      <c r="AO60" s="79">
        <f t="shared" si="61"/>
        <v>20.573037716615698</v>
      </c>
      <c r="AP60" s="79">
        <f t="shared" si="61"/>
        <v>14.618106244931063</v>
      </c>
      <c r="AQ60" s="79">
        <f t="shared" si="61"/>
        <v>0</v>
      </c>
      <c r="AR60" s="79">
        <f t="shared" si="61"/>
        <v>0</v>
      </c>
      <c r="AS60" s="79">
        <f t="shared" si="61"/>
        <v>0</v>
      </c>
      <c r="AT60" s="79">
        <f t="shared" si="61"/>
        <v>0</v>
      </c>
      <c r="AU60" s="79">
        <f t="shared" si="61"/>
        <v>0</v>
      </c>
      <c r="AV60" s="79">
        <f t="shared" si="61"/>
        <v>0</v>
      </c>
      <c r="AW60" s="79">
        <f t="shared" si="61"/>
        <v>0</v>
      </c>
      <c r="AX60" s="79">
        <f t="shared" si="61"/>
        <v>0</v>
      </c>
      <c r="AY60" s="736">
        <f t="shared" si="61"/>
        <v>0</v>
      </c>
      <c r="AZ60" s="79">
        <f t="shared" si="61"/>
        <v>0</v>
      </c>
      <c r="BA60" s="79">
        <f t="shared" si="61"/>
        <v>0</v>
      </c>
      <c r="BB60" s="79">
        <f t="shared" si="61"/>
        <v>0</v>
      </c>
      <c r="BC60" s="79">
        <f t="shared" si="61"/>
        <v>0</v>
      </c>
      <c r="BD60" s="79">
        <f t="shared" si="61"/>
        <v>0</v>
      </c>
      <c r="BE60" s="175"/>
      <c r="BF60" s="79">
        <f t="shared" ref="BF60:BX60" si="62">IF(BF$73=0,0,BF74/BF54)</f>
        <v>15.942904509283821</v>
      </c>
      <c r="BG60" s="79">
        <f t="shared" si="62"/>
        <v>18.127657657657657</v>
      </c>
      <c r="BH60" s="79">
        <f t="shared" si="62"/>
        <v>17.285511536126293</v>
      </c>
      <c r="BI60" s="79">
        <f t="shared" si="62"/>
        <v>18.781148504273503</v>
      </c>
      <c r="BJ60" s="79">
        <f t="shared" si="62"/>
        <v>17.390457532861479</v>
      </c>
      <c r="BK60" s="79">
        <f t="shared" si="62"/>
        <v>16.730902920608802</v>
      </c>
      <c r="BL60" s="79">
        <f t="shared" si="62"/>
        <v>12.843562078797303</v>
      </c>
      <c r="BM60" s="79">
        <f t="shared" si="62"/>
        <v>14.743129700972299</v>
      </c>
      <c r="BN60" s="79">
        <f t="shared" si="62"/>
        <v>18.812831301992649</v>
      </c>
      <c r="BO60" s="79">
        <f t="shared" si="62"/>
        <v>0</v>
      </c>
      <c r="BP60" s="79">
        <f t="shared" si="62"/>
        <v>0</v>
      </c>
      <c r="BQ60" s="79">
        <f t="shared" si="62"/>
        <v>0</v>
      </c>
      <c r="BR60" s="179">
        <f t="shared" si="62"/>
        <v>16.52003457657862</v>
      </c>
      <c r="BS60" s="79">
        <f t="shared" si="62"/>
        <v>17.054539051729307</v>
      </c>
      <c r="BT60" s="79">
        <f t="shared" si="62"/>
        <v>17.485297648964092</v>
      </c>
      <c r="BU60" s="79">
        <f t="shared" si="62"/>
        <v>15.091036758289702</v>
      </c>
      <c r="BV60" s="79">
        <f t="shared" si="62"/>
        <v>0</v>
      </c>
      <c r="BW60" s="79">
        <f t="shared" si="62"/>
        <v>17.277539751373229</v>
      </c>
      <c r="BX60" s="79">
        <f t="shared" si="62"/>
        <v>15.091036758289702</v>
      </c>
      <c r="BY60" s="79">
        <f>IF(Info!$O$3="Q1",$BS60,IF(Info!$O$3="Q2",$BS60+$BT60,IF(Info!$O$3="Q3",$BS60+$BT60+$BU60,$BR60)))</f>
        <v>17.054539051729307</v>
      </c>
      <c r="BZ60" s="79">
        <f>IF(Info!$O$3="Q1",$BS60,IF(Info!$O$3="Q2",$BT60,IF(Info!$O$3="Q3",$BU60,$BV60)))</f>
        <v>17.054539051729307</v>
      </c>
      <c r="CA60" s="156"/>
    </row>
    <row r="61" spans="1:79" ht="13.95" customHeight="1" x14ac:dyDescent="0.3">
      <c r="A61" s="155"/>
      <c r="B61" s="78" t="s">
        <v>328</v>
      </c>
      <c r="C61" s="166"/>
      <c r="D61" s="178">
        <f t="shared" ref="D61:AI61" si="63">IF(D$73=0,0,D74/(D55+D56)*40)</f>
        <v>2741.0905243357633</v>
      </c>
      <c r="E61" s="79">
        <f t="shared" si="63"/>
        <v>3329.414298018949</v>
      </c>
      <c r="F61" s="79">
        <f t="shared" si="63"/>
        <v>2323.625730994152</v>
      </c>
      <c r="G61" s="79">
        <f t="shared" si="63"/>
        <v>2691.6578171091446</v>
      </c>
      <c r="H61" s="79">
        <f t="shared" si="63"/>
        <v>2841.6258379037172</v>
      </c>
      <c r="I61" s="79">
        <f t="shared" si="63"/>
        <v>2954.5674418604649</v>
      </c>
      <c r="J61" s="79">
        <f t="shared" si="63"/>
        <v>1947.0171081677709</v>
      </c>
      <c r="K61" s="79">
        <f t="shared" si="63"/>
        <v>1552.3275306254029</v>
      </c>
      <c r="L61" s="79">
        <f t="shared" si="63"/>
        <v>2573.0650570087191</v>
      </c>
      <c r="M61" s="79">
        <f t="shared" si="63"/>
        <v>3425.3769470404986</v>
      </c>
      <c r="N61" s="79">
        <f t="shared" si="63"/>
        <v>3567.5102040816323</v>
      </c>
      <c r="O61" s="79">
        <f t="shared" si="63"/>
        <v>2383.8381877022657</v>
      </c>
      <c r="P61" s="79">
        <f t="shared" si="63"/>
        <v>2085.9578059071732</v>
      </c>
      <c r="Q61" s="809">
        <f t="shared" si="63"/>
        <v>2611.8706047819978</v>
      </c>
      <c r="R61" s="79">
        <f t="shared" si="63"/>
        <v>3270.4360056258788</v>
      </c>
      <c r="S61" s="79">
        <f t="shared" si="63"/>
        <v>2683.7693389592123</v>
      </c>
      <c r="T61" s="79">
        <f t="shared" si="63"/>
        <v>2314.1574539363487</v>
      </c>
      <c r="U61" s="79">
        <f t="shared" si="63"/>
        <v>1992.5035161744022</v>
      </c>
      <c r="V61" s="79">
        <f t="shared" si="63"/>
        <v>3084.4444444444443</v>
      </c>
      <c r="W61" s="79">
        <f t="shared" si="63"/>
        <v>3275.3305203938112</v>
      </c>
      <c r="X61" s="79">
        <f t="shared" si="63"/>
        <v>2651.8002812939521</v>
      </c>
      <c r="Y61" s="79">
        <f t="shared" si="63"/>
        <v>2599.6736990154714</v>
      </c>
      <c r="Z61" s="79">
        <f t="shared" si="63"/>
        <v>2073.2630098452883</v>
      </c>
      <c r="AA61" s="79">
        <f t="shared" si="63"/>
        <v>3049.3389592123767</v>
      </c>
      <c r="AB61" s="79">
        <f t="shared" si="63"/>
        <v>3428.0168776371306</v>
      </c>
      <c r="AC61" s="79">
        <f t="shared" si="63"/>
        <v>2777.0689170182845</v>
      </c>
      <c r="AD61" s="79">
        <f t="shared" si="63"/>
        <v>2401.5358649789027</v>
      </c>
      <c r="AE61" s="79">
        <f t="shared" si="63"/>
        <v>2886.2372881355936</v>
      </c>
      <c r="AF61" s="79">
        <f t="shared" si="63"/>
        <v>2705.2320675105489</v>
      </c>
      <c r="AG61" s="79">
        <f t="shared" si="63"/>
        <v>3260.1518987341774</v>
      </c>
      <c r="AH61" s="79">
        <f t="shared" si="63"/>
        <v>3308.9001536098312</v>
      </c>
      <c r="AI61" s="79">
        <f t="shared" si="63"/>
        <v>2612.1322081575245</v>
      </c>
      <c r="AJ61" s="79">
        <f t="shared" ref="AJ61:BD61" si="64">IF(AJ$73=0,0,AJ74/(AJ55+AJ56)*40)</f>
        <v>2268.4753867791842</v>
      </c>
      <c r="AK61" s="79">
        <f t="shared" si="64"/>
        <v>1821.3959311424101</v>
      </c>
      <c r="AL61" s="79">
        <f t="shared" si="64"/>
        <v>3029.8734177215192</v>
      </c>
      <c r="AM61" s="79">
        <f t="shared" si="64"/>
        <v>4397.0558375634519</v>
      </c>
      <c r="AN61" s="694">
        <f t="shared" si="64"/>
        <v>4046.3238095238098</v>
      </c>
      <c r="AO61" s="79">
        <f t="shared" si="64"/>
        <v>2270.8466947960619</v>
      </c>
      <c r="AP61" s="79">
        <f t="shared" si="64"/>
        <v>2715.4990583804147</v>
      </c>
      <c r="AQ61" s="79">
        <f t="shared" si="64"/>
        <v>0</v>
      </c>
      <c r="AR61" s="79">
        <f t="shared" si="64"/>
        <v>0</v>
      </c>
      <c r="AS61" s="79">
        <f t="shared" si="64"/>
        <v>0</v>
      </c>
      <c r="AT61" s="79">
        <f t="shared" si="64"/>
        <v>0</v>
      </c>
      <c r="AU61" s="79">
        <f t="shared" si="64"/>
        <v>0</v>
      </c>
      <c r="AV61" s="79">
        <f t="shared" si="64"/>
        <v>0</v>
      </c>
      <c r="AW61" s="79">
        <f t="shared" si="64"/>
        <v>0</v>
      </c>
      <c r="AX61" s="79">
        <f t="shared" si="64"/>
        <v>0</v>
      </c>
      <c r="AY61" s="736">
        <f t="shared" si="64"/>
        <v>0</v>
      </c>
      <c r="AZ61" s="79">
        <f t="shared" si="64"/>
        <v>0</v>
      </c>
      <c r="BA61" s="79">
        <f t="shared" si="64"/>
        <v>0</v>
      </c>
      <c r="BB61" s="79">
        <f t="shared" si="64"/>
        <v>0</v>
      </c>
      <c r="BC61" s="79">
        <f t="shared" si="64"/>
        <v>0</v>
      </c>
      <c r="BD61" s="79">
        <f t="shared" si="64"/>
        <v>0</v>
      </c>
      <c r="BE61" s="175"/>
      <c r="BF61" s="79">
        <f t="shared" ref="BF61:BX61" si="65">IF(BF$73=0,0,BF74/(BF55+BF56)*40)</f>
        <v>2760.581008152486</v>
      </c>
      <c r="BG61" s="79">
        <f t="shared" si="65"/>
        <v>2227.3917254739172</v>
      </c>
      <c r="BH61" s="79">
        <f t="shared" si="65"/>
        <v>2785.9804281345569</v>
      </c>
      <c r="BI61" s="79">
        <f t="shared" si="65"/>
        <v>2575.7003663003661</v>
      </c>
      <c r="BJ61" s="79">
        <f t="shared" si="65"/>
        <v>2902.8122362869203</v>
      </c>
      <c r="BK61" s="79">
        <f t="shared" si="65"/>
        <v>2745.8447257383968</v>
      </c>
      <c r="BL61" s="79">
        <f t="shared" si="65"/>
        <v>3044.5752688172042</v>
      </c>
      <c r="BM61" s="79">
        <f t="shared" si="65"/>
        <v>2422.9071038251363</v>
      </c>
      <c r="BN61" s="79">
        <f t="shared" si="65"/>
        <v>3299.1865988125533</v>
      </c>
      <c r="BO61" s="79">
        <f t="shared" si="65"/>
        <v>0</v>
      </c>
      <c r="BP61" s="79">
        <f t="shared" si="65"/>
        <v>0</v>
      </c>
      <c r="BQ61" s="79">
        <f t="shared" si="65"/>
        <v>0</v>
      </c>
      <c r="BR61" s="179">
        <f t="shared" si="65"/>
        <v>2741.0905243357633</v>
      </c>
      <c r="BS61" s="79">
        <f t="shared" si="65"/>
        <v>2594.3659884880608</v>
      </c>
      <c r="BT61" s="79">
        <f t="shared" si="65"/>
        <v>2743.8643882133856</v>
      </c>
      <c r="BU61" s="79">
        <f t="shared" si="65"/>
        <v>2906.8006040312521</v>
      </c>
      <c r="BV61" s="79">
        <f t="shared" si="65"/>
        <v>0</v>
      </c>
      <c r="BW61" s="79">
        <f t="shared" si="65"/>
        <v>2670.5995252059765</v>
      </c>
      <c r="BX61" s="79">
        <f t="shared" si="65"/>
        <v>2906.8006040312521</v>
      </c>
      <c r="BY61" s="79">
        <f>IF(Info!$O$3="Q1",$BS61,IF(Info!$O$3="Q2",$BS61+$BT61,IF(Info!$O$3="Q3",$BS61+$BT61+$BU61,$BR61)))</f>
        <v>2594.3659884880608</v>
      </c>
      <c r="BZ61" s="79">
        <f>IF(Info!$O$3="Q1",$BS61,IF(Info!$O$3="Q2",$BT61,IF(Info!$O$3="Q3",$BU61,$BV61)))</f>
        <v>2594.3659884880608</v>
      </c>
      <c r="CA61" s="156"/>
    </row>
    <row r="62" spans="1:79" ht="13.95" customHeight="1" x14ac:dyDescent="0.3">
      <c r="A62" s="155"/>
      <c r="B62" s="180" t="s">
        <v>329</v>
      </c>
      <c r="C62" s="166"/>
      <c r="D62" s="178">
        <f t="shared" ref="D62:AI62" si="66">IF(D$73=0,0,D74/(D55+D56))</f>
        <v>68.527263108394081</v>
      </c>
      <c r="E62" s="79">
        <f t="shared" si="66"/>
        <v>83.235357450473728</v>
      </c>
      <c r="F62" s="79">
        <f t="shared" si="66"/>
        <v>58.090643274853804</v>
      </c>
      <c r="G62" s="79">
        <f t="shared" si="66"/>
        <v>67.291445427728618</v>
      </c>
      <c r="H62" s="79">
        <f t="shared" si="66"/>
        <v>71.040645947592935</v>
      </c>
      <c r="I62" s="79">
        <f t="shared" si="66"/>
        <v>73.86418604651162</v>
      </c>
      <c r="J62" s="79">
        <f t="shared" si="66"/>
        <v>48.67542770419427</v>
      </c>
      <c r="K62" s="79">
        <f t="shared" si="66"/>
        <v>38.808188265635074</v>
      </c>
      <c r="L62" s="79">
        <f t="shared" si="66"/>
        <v>64.326626425217981</v>
      </c>
      <c r="M62" s="79">
        <f t="shared" si="66"/>
        <v>85.63442367601246</v>
      </c>
      <c r="N62" s="79">
        <f t="shared" si="66"/>
        <v>89.187755102040811</v>
      </c>
      <c r="O62" s="79">
        <f t="shared" si="66"/>
        <v>59.595954692556639</v>
      </c>
      <c r="P62" s="79">
        <f t="shared" si="66"/>
        <v>52.148945147679328</v>
      </c>
      <c r="Q62" s="809">
        <f t="shared" si="66"/>
        <v>65.296765119549946</v>
      </c>
      <c r="R62" s="79">
        <f t="shared" si="66"/>
        <v>81.760900140646967</v>
      </c>
      <c r="S62" s="79">
        <f t="shared" si="66"/>
        <v>67.09423347398031</v>
      </c>
      <c r="T62" s="79">
        <f t="shared" si="66"/>
        <v>57.853936348408716</v>
      </c>
      <c r="U62" s="79">
        <f t="shared" si="66"/>
        <v>49.812587904360058</v>
      </c>
      <c r="V62" s="79">
        <f t="shared" si="66"/>
        <v>77.111111111111114</v>
      </c>
      <c r="W62" s="79">
        <f t="shared" si="66"/>
        <v>81.88326300984528</v>
      </c>
      <c r="X62" s="79">
        <f t="shared" si="66"/>
        <v>66.295007032348806</v>
      </c>
      <c r="Y62" s="79">
        <f t="shared" si="66"/>
        <v>64.99184247538679</v>
      </c>
      <c r="Z62" s="79">
        <f t="shared" si="66"/>
        <v>51.831575246132211</v>
      </c>
      <c r="AA62" s="79">
        <f t="shared" si="66"/>
        <v>76.233473980309412</v>
      </c>
      <c r="AB62" s="79">
        <f t="shared" si="66"/>
        <v>85.700421940928265</v>
      </c>
      <c r="AC62" s="79">
        <f t="shared" si="66"/>
        <v>69.426722925457113</v>
      </c>
      <c r="AD62" s="79">
        <f t="shared" si="66"/>
        <v>60.038396624472568</v>
      </c>
      <c r="AE62" s="79">
        <f t="shared" si="66"/>
        <v>72.155932203389838</v>
      </c>
      <c r="AF62" s="79">
        <f t="shared" si="66"/>
        <v>67.630801687763721</v>
      </c>
      <c r="AG62" s="79">
        <f t="shared" si="66"/>
        <v>81.503797468354435</v>
      </c>
      <c r="AH62" s="79">
        <f t="shared" si="66"/>
        <v>82.722503840245778</v>
      </c>
      <c r="AI62" s="79">
        <f t="shared" si="66"/>
        <v>65.303305203938109</v>
      </c>
      <c r="AJ62" s="79">
        <f t="shared" ref="AJ62:BD62" si="67">IF(AJ$73=0,0,AJ74/(AJ55+AJ56))</f>
        <v>56.711884669479609</v>
      </c>
      <c r="AK62" s="79">
        <f t="shared" si="67"/>
        <v>45.534898278560249</v>
      </c>
      <c r="AL62" s="79">
        <f t="shared" si="67"/>
        <v>75.74683544303798</v>
      </c>
      <c r="AM62" s="79">
        <f t="shared" si="67"/>
        <v>109.92639593908629</v>
      </c>
      <c r="AN62" s="694">
        <f t="shared" si="67"/>
        <v>101.15809523809524</v>
      </c>
      <c r="AO62" s="79">
        <f t="shared" si="67"/>
        <v>56.771167369901548</v>
      </c>
      <c r="AP62" s="79">
        <f t="shared" si="67"/>
        <v>67.887476459510367</v>
      </c>
      <c r="AQ62" s="79">
        <f t="shared" si="67"/>
        <v>0</v>
      </c>
      <c r="AR62" s="79">
        <f t="shared" si="67"/>
        <v>0</v>
      </c>
      <c r="AS62" s="79">
        <f t="shared" si="67"/>
        <v>0</v>
      </c>
      <c r="AT62" s="79">
        <f t="shared" si="67"/>
        <v>0</v>
      </c>
      <c r="AU62" s="79">
        <f t="shared" si="67"/>
        <v>0</v>
      </c>
      <c r="AV62" s="79">
        <f t="shared" si="67"/>
        <v>0</v>
      </c>
      <c r="AW62" s="79">
        <f t="shared" si="67"/>
        <v>0</v>
      </c>
      <c r="AX62" s="79">
        <f t="shared" si="67"/>
        <v>0</v>
      </c>
      <c r="AY62" s="736">
        <f t="shared" si="67"/>
        <v>0</v>
      </c>
      <c r="AZ62" s="79">
        <f t="shared" si="67"/>
        <v>0</v>
      </c>
      <c r="BA62" s="79">
        <f t="shared" si="67"/>
        <v>0</v>
      </c>
      <c r="BB62" s="79">
        <f t="shared" si="67"/>
        <v>0</v>
      </c>
      <c r="BC62" s="79">
        <f t="shared" si="67"/>
        <v>0</v>
      </c>
      <c r="BD62" s="79">
        <f t="shared" si="67"/>
        <v>0</v>
      </c>
      <c r="BE62" s="175"/>
      <c r="BF62" s="79">
        <f t="shared" ref="BF62:BX62" si="68">IF(BF$73=0,0,BF74/(BF55+BF56))</f>
        <v>69.014525203812155</v>
      </c>
      <c r="BG62" s="79">
        <f t="shared" si="68"/>
        <v>55.684793136847929</v>
      </c>
      <c r="BH62" s="79">
        <f t="shared" si="68"/>
        <v>69.649510703363916</v>
      </c>
      <c r="BI62" s="79">
        <f t="shared" si="68"/>
        <v>64.392509157509153</v>
      </c>
      <c r="BJ62" s="79">
        <f t="shared" si="68"/>
        <v>72.570305907173008</v>
      </c>
      <c r="BK62" s="79">
        <f t="shared" si="68"/>
        <v>68.646118143459915</v>
      </c>
      <c r="BL62" s="79">
        <f t="shared" si="68"/>
        <v>76.114381720430103</v>
      </c>
      <c r="BM62" s="79">
        <f t="shared" si="68"/>
        <v>60.572677595628413</v>
      </c>
      <c r="BN62" s="79">
        <f t="shared" si="68"/>
        <v>82.479664970313834</v>
      </c>
      <c r="BO62" s="79">
        <f t="shared" si="68"/>
        <v>0</v>
      </c>
      <c r="BP62" s="79">
        <f t="shared" si="68"/>
        <v>0</v>
      </c>
      <c r="BQ62" s="79">
        <f t="shared" si="68"/>
        <v>0</v>
      </c>
      <c r="BR62" s="179">
        <f t="shared" si="68"/>
        <v>68.527263108394081</v>
      </c>
      <c r="BS62" s="79">
        <f t="shared" si="68"/>
        <v>64.859149712201514</v>
      </c>
      <c r="BT62" s="79">
        <f t="shared" si="68"/>
        <v>68.596609705334643</v>
      </c>
      <c r="BU62" s="79">
        <f t="shared" si="68"/>
        <v>72.670015100781299</v>
      </c>
      <c r="BV62" s="79">
        <f t="shared" si="68"/>
        <v>0</v>
      </c>
      <c r="BW62" s="79">
        <f t="shared" si="68"/>
        <v>66.764988130149419</v>
      </c>
      <c r="BX62" s="79">
        <f t="shared" si="68"/>
        <v>72.670015100781299</v>
      </c>
      <c r="BY62" s="79">
        <f>IF(Info!$O$3="Q1",$BS62,IF(Info!$O$3="Q2",$BS62+$BT62,IF(Info!$O$3="Q3",$BS62+$BT62+$BU62,$BR62)))</f>
        <v>64.859149712201514</v>
      </c>
      <c r="BZ62" s="79">
        <f>IF(Info!$O$3="Q1",$BS62,IF(Info!$O$3="Q2",$BT62,IF(Info!$O$3="Q3",$BU62,$BV62)))</f>
        <v>64.859149712201514</v>
      </c>
      <c r="CA62" s="156"/>
    </row>
    <row r="63" spans="1:79" ht="13.95" customHeight="1" x14ac:dyDescent="0.3">
      <c r="A63" s="155"/>
      <c r="B63" s="78" t="s">
        <v>330</v>
      </c>
      <c r="C63" s="166"/>
      <c r="D63" s="178">
        <f t="shared" ref="D63:AI63" si="69">IF(D$73=0,0,D136/(D55+D56))</f>
        <v>4.2481881447183607</v>
      </c>
      <c r="E63" s="79">
        <f t="shared" si="69"/>
        <v>3.9776510634068778</v>
      </c>
      <c r="F63" s="79">
        <f t="shared" si="69"/>
        <v>-5.4553691076544162</v>
      </c>
      <c r="G63" s="79">
        <f t="shared" si="69"/>
        <v>9.1980547991831205</v>
      </c>
      <c r="H63" s="79">
        <f t="shared" si="69"/>
        <v>-27.598938264660376</v>
      </c>
      <c r="I63" s="79">
        <f t="shared" si="69"/>
        <v>-12.006277280858685</v>
      </c>
      <c r="J63" s="79">
        <f t="shared" si="69"/>
        <v>-13.593734611139402</v>
      </c>
      <c r="K63" s="79">
        <f t="shared" si="69"/>
        <v>-23.812377622377621</v>
      </c>
      <c r="L63" s="79">
        <f t="shared" si="69"/>
        <v>-15.974176856007835</v>
      </c>
      <c r="M63" s="79">
        <f t="shared" si="69"/>
        <v>0.37708746705008545</v>
      </c>
      <c r="N63" s="79">
        <f t="shared" si="69"/>
        <v>32.61229618001046</v>
      </c>
      <c r="O63" s="79">
        <f t="shared" si="69"/>
        <v>15.153608663181489</v>
      </c>
      <c r="P63" s="79">
        <f t="shared" si="69"/>
        <v>5.4471591474629495</v>
      </c>
      <c r="Q63" s="809">
        <f t="shared" si="69"/>
        <v>14.476132424537493</v>
      </c>
      <c r="R63" s="79">
        <f t="shared" si="69"/>
        <v>5.0547863247863196</v>
      </c>
      <c r="S63" s="79">
        <f t="shared" si="69"/>
        <v>15.692761008330626</v>
      </c>
      <c r="T63" s="79">
        <f t="shared" si="69"/>
        <v>4.0391173817807067</v>
      </c>
      <c r="U63" s="79">
        <f t="shared" si="69"/>
        <v>2.392198420426273</v>
      </c>
      <c r="V63" s="79">
        <f t="shared" si="69"/>
        <v>19.768443146164671</v>
      </c>
      <c r="W63" s="79">
        <f t="shared" si="69"/>
        <v>-16.040839554257282</v>
      </c>
      <c r="X63" s="79">
        <f t="shared" si="69"/>
        <v>8.3473460997511637</v>
      </c>
      <c r="Y63" s="79">
        <f t="shared" si="69"/>
        <v>21.291903061776484</v>
      </c>
      <c r="Z63" s="79">
        <f t="shared" si="69"/>
        <v>-2.7994687871903094</v>
      </c>
      <c r="AA63" s="79">
        <f t="shared" si="69"/>
        <v>15.850812506761871</v>
      </c>
      <c r="AB63" s="79">
        <f t="shared" si="69"/>
        <v>-5.8754884777669529</v>
      </c>
      <c r="AC63" s="79">
        <f t="shared" si="69"/>
        <v>11.827887049659211</v>
      </c>
      <c r="AD63" s="79">
        <f t="shared" si="69"/>
        <v>-1.7778372822676713</v>
      </c>
      <c r="AE63" s="79">
        <f t="shared" si="69"/>
        <v>8.9340011589164252</v>
      </c>
      <c r="AF63" s="79">
        <f t="shared" si="69"/>
        <v>15.745224494211843</v>
      </c>
      <c r="AG63" s="79">
        <f t="shared" si="69"/>
        <v>-6.1158162934112275</v>
      </c>
      <c r="AH63" s="79">
        <f t="shared" si="69"/>
        <v>21.92029894836346</v>
      </c>
      <c r="AI63" s="79">
        <f t="shared" si="69"/>
        <v>9.1553343070431676</v>
      </c>
      <c r="AJ63" s="79">
        <f t="shared" ref="AJ63:BD63" si="70">IF(AJ$73=0,0,AJ136/(AJ55+AJ56))</f>
        <v>4.9788926755382485</v>
      </c>
      <c r="AK63" s="79">
        <f t="shared" si="70"/>
        <v>-5.5120302154809222</v>
      </c>
      <c r="AL63" s="79">
        <f t="shared" si="70"/>
        <v>12.126266147354752</v>
      </c>
      <c r="AM63" s="79">
        <f t="shared" si="70"/>
        <v>3.7578945724326425</v>
      </c>
      <c r="AN63" s="694">
        <f t="shared" si="70"/>
        <v>36.741991794871801</v>
      </c>
      <c r="AO63" s="79">
        <f t="shared" si="70"/>
        <v>9.1406268527534316</v>
      </c>
      <c r="AP63" s="79">
        <f t="shared" si="70"/>
        <v>17.171121831087945</v>
      </c>
      <c r="AQ63" s="79">
        <f t="shared" si="70"/>
        <v>0</v>
      </c>
      <c r="AR63" s="79">
        <f t="shared" si="70"/>
        <v>0</v>
      </c>
      <c r="AS63" s="79">
        <f t="shared" si="70"/>
        <v>0</v>
      </c>
      <c r="AT63" s="79">
        <f t="shared" si="70"/>
        <v>0</v>
      </c>
      <c r="AU63" s="79">
        <f t="shared" si="70"/>
        <v>0</v>
      </c>
      <c r="AV63" s="79">
        <f t="shared" si="70"/>
        <v>0</v>
      </c>
      <c r="AW63" s="79">
        <f t="shared" si="70"/>
        <v>0</v>
      </c>
      <c r="AX63" s="79">
        <f t="shared" si="70"/>
        <v>0</v>
      </c>
      <c r="AY63" s="736">
        <f t="shared" si="70"/>
        <v>0</v>
      </c>
      <c r="AZ63" s="79">
        <f t="shared" si="70"/>
        <v>0</v>
      </c>
      <c r="BA63" s="79">
        <f t="shared" si="70"/>
        <v>0</v>
      </c>
      <c r="BB63" s="79">
        <f t="shared" si="70"/>
        <v>0</v>
      </c>
      <c r="BC63" s="79">
        <f t="shared" si="70"/>
        <v>0</v>
      </c>
      <c r="BD63" s="79">
        <f t="shared" si="70"/>
        <v>0</v>
      </c>
      <c r="BE63" s="175"/>
      <c r="BF63" s="79">
        <f t="shared" ref="BF63:BX63" si="71">IF(BF$73=0,0,BF136/(BF55+BF56))</f>
        <v>-6.9301203293969333</v>
      </c>
      <c r="BG63" s="79">
        <f t="shared" si="71"/>
        <v>-16.594726506370339</v>
      </c>
      <c r="BH63" s="79">
        <f t="shared" si="71"/>
        <v>13.134101152669963</v>
      </c>
      <c r="BI63" s="79">
        <f t="shared" si="71"/>
        <v>6.9097847280924212</v>
      </c>
      <c r="BJ63" s="79">
        <f t="shared" si="71"/>
        <v>8.3417131883587583</v>
      </c>
      <c r="BK63" s="79">
        <f t="shared" si="71"/>
        <v>3.4451810018392295</v>
      </c>
      <c r="BL63" s="79">
        <f t="shared" si="71"/>
        <v>9.9310977194848213</v>
      </c>
      <c r="BM63" s="79">
        <f t="shared" si="71"/>
        <v>5.1675375048919419</v>
      </c>
      <c r="BN63" s="79">
        <f t="shared" si="71"/>
        <v>15.745255627324331</v>
      </c>
      <c r="BO63" s="79">
        <f t="shared" si="71"/>
        <v>0</v>
      </c>
      <c r="BP63" s="79">
        <f t="shared" si="71"/>
        <v>0</v>
      </c>
      <c r="BQ63" s="79">
        <f t="shared" si="71"/>
        <v>0</v>
      </c>
      <c r="BR63" s="179">
        <f t="shared" si="71"/>
        <v>4.2481881447183607</v>
      </c>
      <c r="BS63" s="79">
        <f t="shared" si="71"/>
        <v>-2.6363309967515778</v>
      </c>
      <c r="BT63" s="79">
        <f t="shared" si="71"/>
        <v>6.0066998660229025</v>
      </c>
      <c r="BU63" s="79">
        <f t="shared" si="71"/>
        <v>10.071558269319153</v>
      </c>
      <c r="BV63" s="79">
        <f t="shared" si="71"/>
        <v>0</v>
      </c>
      <c r="BW63" s="79">
        <f t="shared" si="71"/>
        <v>1.7709991943540349</v>
      </c>
      <c r="BX63" s="79">
        <f t="shared" si="71"/>
        <v>10.071558269319153</v>
      </c>
      <c r="BY63" s="79">
        <f>IF(Info!$O$3="Q1",$BS63,IF(Info!$O$3="Q2",$BS63+$BT63,IF(Info!$O$3="Q3",$BS63+$BT63+$BU63,$BR63)))</f>
        <v>-2.6363309967515778</v>
      </c>
      <c r="BZ63" s="79">
        <f>IF(Info!$O$3="Q1",$BS63,IF(Info!$O$3="Q2",$BT63,IF(Info!$O$3="Q3",$BU63,$BV63)))</f>
        <v>-2.6363309967515778</v>
      </c>
      <c r="CA63" s="156"/>
    </row>
    <row r="64" spans="1:79" ht="13.95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810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695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695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ht="13.95" customHeight="1" x14ac:dyDescent="0.3">
      <c r="A65" s="155"/>
      <c r="B65" s="78" t="s">
        <v>332</v>
      </c>
      <c r="C65" s="166"/>
      <c r="D65" s="178">
        <f>IF(D$74=0,0,D74/D29)</f>
        <v>6.4045719245813739</v>
      </c>
      <c r="E65" s="79">
        <f t="shared" ref="E65:AJ65" si="72">IF(E$73=0,0,E74/E29)</f>
        <v>8.0833333333333339</v>
      </c>
      <c r="F65" s="79">
        <f t="shared" si="72"/>
        <v>5.8577436374922414</v>
      </c>
      <c r="G65" s="79">
        <f t="shared" si="72"/>
        <v>3.7201239399869537</v>
      </c>
      <c r="H65" s="79">
        <f t="shared" si="72"/>
        <v>6.3745461504811907</v>
      </c>
      <c r="I65" s="79">
        <f t="shared" si="72"/>
        <v>13.573333333333332</v>
      </c>
      <c r="J65" s="79">
        <f t="shared" si="72"/>
        <v>11.830969148222671</v>
      </c>
      <c r="K65" s="79">
        <f t="shared" si="72"/>
        <v>7.2276056676272811</v>
      </c>
      <c r="L65" s="79">
        <f t="shared" si="72"/>
        <v>3.864885557704707</v>
      </c>
      <c r="M65" s="79">
        <f t="shared" si="72"/>
        <v>5.814012267343486</v>
      </c>
      <c r="N65" s="79">
        <f t="shared" si="72"/>
        <v>13.614330218068535</v>
      </c>
      <c r="O65" s="79">
        <f t="shared" si="72"/>
        <v>12.578654371584701</v>
      </c>
      <c r="P65" s="79">
        <f t="shared" si="72"/>
        <v>7.4543425814234023</v>
      </c>
      <c r="Q65" s="809">
        <f t="shared" si="72"/>
        <v>3.8785296574770265</v>
      </c>
      <c r="R65" s="79">
        <f t="shared" si="72"/>
        <v>5.3647102251753411</v>
      </c>
      <c r="S65" s="79">
        <f t="shared" si="72"/>
        <v>13.185185185185183</v>
      </c>
      <c r="T65" s="79">
        <f t="shared" si="72"/>
        <v>10.447307924984877</v>
      </c>
      <c r="U65" s="79">
        <f t="shared" si="72"/>
        <v>6.8877382341501363</v>
      </c>
      <c r="V65" s="79">
        <f t="shared" si="72"/>
        <v>3.7541769378252536</v>
      </c>
      <c r="W65" s="79">
        <f t="shared" si="72"/>
        <v>4.803547854785478</v>
      </c>
      <c r="X65" s="79">
        <f t="shared" si="72"/>
        <v>11.352540944123314</v>
      </c>
      <c r="Y65" s="79">
        <f t="shared" si="72"/>
        <v>11.309153206069507</v>
      </c>
      <c r="Z65" s="79">
        <f t="shared" si="72"/>
        <v>6.6185793821839081</v>
      </c>
      <c r="AA65" s="79">
        <f t="shared" si="72"/>
        <v>3.6887164829181978</v>
      </c>
      <c r="AB65" s="79">
        <f t="shared" si="72"/>
        <v>5.1186995967741939</v>
      </c>
      <c r="AC65" s="79">
        <f t="shared" si="72"/>
        <v>10.810862899693387</v>
      </c>
      <c r="AD65" s="79">
        <f t="shared" si="72"/>
        <v>8.9491194968553458</v>
      </c>
      <c r="AE65" s="79">
        <f t="shared" si="72"/>
        <v>6.1877906976744184</v>
      </c>
      <c r="AF65" s="79">
        <f t="shared" si="72"/>
        <v>3.6864075436982526</v>
      </c>
      <c r="AG65" s="79">
        <f t="shared" si="72"/>
        <v>5.1318809776833163</v>
      </c>
      <c r="AH65" s="79">
        <f t="shared" si="72"/>
        <v>11.656352813852813</v>
      </c>
      <c r="AI65" s="79">
        <f t="shared" si="72"/>
        <v>11.363350465002448</v>
      </c>
      <c r="AJ65" s="79">
        <f t="shared" si="72"/>
        <v>8.6158440170940178</v>
      </c>
      <c r="AK65" s="79">
        <f t="shared" ref="AK65:BD65" si="73">IF(AK$73=0,0,AK74/AK29)</f>
        <v>5.6985507246376805</v>
      </c>
      <c r="AL65" s="79">
        <f t="shared" si="73"/>
        <v>3.6811023622047245</v>
      </c>
      <c r="AM65" s="79">
        <f t="shared" si="73"/>
        <v>6.0898481439820022</v>
      </c>
      <c r="AN65" s="694">
        <f t="shared" si="73"/>
        <v>12.141746684956562</v>
      </c>
      <c r="AO65" s="79">
        <f t="shared" si="73"/>
        <v>11.421703452178834</v>
      </c>
      <c r="AP65" s="79">
        <f t="shared" si="73"/>
        <v>7.2038868904876106</v>
      </c>
      <c r="AQ65" s="79">
        <f t="shared" si="73"/>
        <v>0</v>
      </c>
      <c r="AR65" s="79">
        <f t="shared" si="73"/>
        <v>0</v>
      </c>
      <c r="AS65" s="79">
        <f t="shared" si="73"/>
        <v>0</v>
      </c>
      <c r="AT65" s="79">
        <f t="shared" si="73"/>
        <v>0</v>
      </c>
      <c r="AU65" s="79">
        <f t="shared" si="73"/>
        <v>0</v>
      </c>
      <c r="AV65" s="79">
        <f t="shared" si="73"/>
        <v>0</v>
      </c>
      <c r="AW65" s="79">
        <f t="shared" si="73"/>
        <v>0</v>
      </c>
      <c r="AX65" s="79">
        <f t="shared" si="73"/>
        <v>0</v>
      </c>
      <c r="AY65" s="736">
        <f t="shared" si="73"/>
        <v>0</v>
      </c>
      <c r="AZ65" s="79">
        <f t="shared" si="73"/>
        <v>0</v>
      </c>
      <c r="BA65" s="79">
        <f t="shared" si="73"/>
        <v>0</v>
      </c>
      <c r="BB65" s="79">
        <f t="shared" si="73"/>
        <v>0</v>
      </c>
      <c r="BC65" s="79">
        <f t="shared" si="73"/>
        <v>0</v>
      </c>
      <c r="BD65" s="79">
        <f t="shared" si="73"/>
        <v>0</v>
      </c>
      <c r="BE65" s="175"/>
      <c r="BF65" s="79">
        <f t="shared" ref="BF65:BX65" si="74">IF(BF$73=0,0,BF74/BF29)</f>
        <v>5.5253493289207585</v>
      </c>
      <c r="BG65" s="79">
        <f t="shared" si="74"/>
        <v>6.9794311481096081</v>
      </c>
      <c r="BH65" s="79">
        <f t="shared" si="74"/>
        <v>6.8641922845087411</v>
      </c>
      <c r="BI65" s="79">
        <f t="shared" si="74"/>
        <v>7.6758165225744479</v>
      </c>
      <c r="BJ65" s="79">
        <f t="shared" si="74"/>
        <v>5.9032649733996916</v>
      </c>
      <c r="BK65" s="79">
        <f t="shared" si="74"/>
        <v>5.880125054214254</v>
      </c>
      <c r="BL65" s="79">
        <f t="shared" si="74"/>
        <v>5.6390648116535784</v>
      </c>
      <c r="BM65" s="79">
        <f t="shared" si="74"/>
        <v>6.1667280540208713</v>
      </c>
      <c r="BN65" s="79">
        <f t="shared" si="74"/>
        <v>8.2479664970313831</v>
      </c>
      <c r="BO65" s="79">
        <f t="shared" si="74"/>
        <v>0</v>
      </c>
      <c r="BP65" s="79">
        <f t="shared" si="74"/>
        <v>0</v>
      </c>
      <c r="BQ65" s="79">
        <f t="shared" si="74"/>
        <v>0</v>
      </c>
      <c r="BR65" s="179">
        <f t="shared" si="74"/>
        <v>6.4045719245813739</v>
      </c>
      <c r="BS65" s="79">
        <f t="shared" si="74"/>
        <v>6.4025039942392947</v>
      </c>
      <c r="BT65" s="79">
        <f t="shared" si="74"/>
        <v>6.3021400680313189</v>
      </c>
      <c r="BU65" s="79">
        <f t="shared" si="74"/>
        <v>6.526777290310406</v>
      </c>
      <c r="BV65" s="79">
        <f t="shared" si="74"/>
        <v>0</v>
      </c>
      <c r="BW65" s="79">
        <f t="shared" si="74"/>
        <v>6.3495261469157045</v>
      </c>
      <c r="BX65" s="79">
        <f t="shared" si="74"/>
        <v>6.526777290310406</v>
      </c>
      <c r="BY65" s="79">
        <f>IF(Info!$O$3="Q1",$BS65,IF(Info!$O$3="Q2",$BS65+$BT65,IF(Info!$O$3="Q3",$BS65+$BT65+$BU65,$BR65)))</f>
        <v>6.4025039942392947</v>
      </c>
      <c r="BZ65" s="79">
        <f>IF(Info!$O$3="Q1",$BS65,IF(Info!$O$3="Q2",$BT65,IF(Info!$O$3="Q3",$BU65,$BV65)))</f>
        <v>6.4025039942392947</v>
      </c>
      <c r="CA65" s="156"/>
    </row>
    <row r="66" spans="1:79" ht="13.95" customHeight="1" x14ac:dyDescent="0.3">
      <c r="A66" s="155"/>
      <c r="B66" s="78" t="s">
        <v>333</v>
      </c>
      <c r="C66" s="166"/>
      <c r="D66" s="178">
        <f t="shared" ref="D66:AI66" si="75">IF(D$73=0,0,D136/D29)</f>
        <v>0.39703652660060623</v>
      </c>
      <c r="E66" s="79">
        <f t="shared" si="75"/>
        <v>0.38628631406234926</v>
      </c>
      <c r="F66" s="79">
        <f t="shared" si="75"/>
        <v>-0.55010844912381118</v>
      </c>
      <c r="G66" s="79">
        <f t="shared" si="75"/>
        <v>0.50850302950474202</v>
      </c>
      <c r="H66" s="79">
        <f t="shared" si="75"/>
        <v>-2.4764795326065001</v>
      </c>
      <c r="I66" s="79">
        <f t="shared" si="75"/>
        <v>-2.2062817225509548</v>
      </c>
      <c r="J66" s="79">
        <f t="shared" si="75"/>
        <v>-3.3040707062890133</v>
      </c>
      <c r="K66" s="79">
        <f t="shared" si="75"/>
        <v>-4.4347979937929507</v>
      </c>
      <c r="L66" s="79">
        <f t="shared" si="75"/>
        <v>-0.95976376903238569</v>
      </c>
      <c r="M66" s="79">
        <f t="shared" si="75"/>
        <v>2.5601750618248188E-2</v>
      </c>
      <c r="N66" s="79">
        <f t="shared" si="75"/>
        <v>4.9782009745187308</v>
      </c>
      <c r="O66" s="79">
        <f t="shared" si="75"/>
        <v>3.1984051071878965</v>
      </c>
      <c r="P66" s="79">
        <f t="shared" si="75"/>
        <v>0.7786349324178039</v>
      </c>
      <c r="Q66" s="809">
        <f t="shared" si="75"/>
        <v>0.85986049739733983</v>
      </c>
      <c r="R66" s="79">
        <f t="shared" si="75"/>
        <v>0.33166787347019872</v>
      </c>
      <c r="S66" s="79">
        <f t="shared" si="75"/>
        <v>3.0839007951694515</v>
      </c>
      <c r="T66" s="79">
        <f t="shared" si="75"/>
        <v>0.72938689562101688</v>
      </c>
      <c r="U66" s="79">
        <f t="shared" si="75"/>
        <v>0.33077656105077402</v>
      </c>
      <c r="V66" s="79">
        <f t="shared" si="75"/>
        <v>0.96243242104376059</v>
      </c>
      <c r="W66" s="79">
        <f t="shared" si="75"/>
        <v>-0.9410096471185585</v>
      </c>
      <c r="X66" s="79">
        <f t="shared" si="75"/>
        <v>1.4294227063880243</v>
      </c>
      <c r="Y66" s="79">
        <f t="shared" si="75"/>
        <v>3.7049787266086831</v>
      </c>
      <c r="Z66" s="79">
        <f t="shared" si="75"/>
        <v>-0.3574752707780729</v>
      </c>
      <c r="AA66" s="79">
        <f t="shared" si="75"/>
        <v>0.76697479871428409</v>
      </c>
      <c r="AB66" s="79">
        <f t="shared" si="75"/>
        <v>-0.35093013337468948</v>
      </c>
      <c r="AC66" s="79">
        <f t="shared" si="75"/>
        <v>1.8417931871019926</v>
      </c>
      <c r="AD66" s="79">
        <f t="shared" si="75"/>
        <v>-0.26499838735687931</v>
      </c>
      <c r="AE66" s="79">
        <f t="shared" si="75"/>
        <v>0.76614254124428649</v>
      </c>
      <c r="AF66" s="79">
        <f t="shared" si="75"/>
        <v>0.8582378576651809</v>
      </c>
      <c r="AG66" s="79">
        <f t="shared" si="75"/>
        <v>-0.38508195046186527</v>
      </c>
      <c r="AH66" s="79">
        <f t="shared" si="75"/>
        <v>3.0887693972693966</v>
      </c>
      <c r="AI66" s="79">
        <f t="shared" si="75"/>
        <v>1.5931088331638992</v>
      </c>
      <c r="AJ66" s="79">
        <f t="shared" ref="AJ66:BD66" si="76">IF(AJ$73=0,0,AJ136/AJ29)</f>
        <v>0.75640869493754159</v>
      </c>
      <c r="AK66" s="79">
        <f t="shared" si="76"/>
        <v>-0.68981341709602606</v>
      </c>
      <c r="AL66" s="79">
        <f t="shared" si="76"/>
        <v>0.589305502977993</v>
      </c>
      <c r="AM66" s="79">
        <f t="shared" si="76"/>
        <v>0.20818482305096472</v>
      </c>
      <c r="AN66" s="694">
        <f t="shared" si="76"/>
        <v>4.410047026133447</v>
      </c>
      <c r="AO66" s="79">
        <f t="shared" si="76"/>
        <v>1.8389885943145698</v>
      </c>
      <c r="AP66" s="79">
        <f t="shared" si="76"/>
        <v>1.8221154461046558</v>
      </c>
      <c r="AQ66" s="79">
        <f t="shared" si="76"/>
        <v>0</v>
      </c>
      <c r="AR66" s="79">
        <f t="shared" si="76"/>
        <v>0</v>
      </c>
      <c r="AS66" s="79">
        <f t="shared" si="76"/>
        <v>0</v>
      </c>
      <c r="AT66" s="79">
        <f t="shared" si="76"/>
        <v>0</v>
      </c>
      <c r="AU66" s="79">
        <f t="shared" si="76"/>
        <v>0</v>
      </c>
      <c r="AV66" s="79">
        <f t="shared" si="76"/>
        <v>0</v>
      </c>
      <c r="AW66" s="79">
        <f t="shared" si="76"/>
        <v>0</v>
      </c>
      <c r="AX66" s="79">
        <f t="shared" si="76"/>
        <v>0</v>
      </c>
      <c r="AY66" s="736">
        <f t="shared" si="76"/>
        <v>0</v>
      </c>
      <c r="AZ66" s="79">
        <f t="shared" si="76"/>
        <v>0</v>
      </c>
      <c r="BA66" s="79">
        <f t="shared" si="76"/>
        <v>0</v>
      </c>
      <c r="BB66" s="79">
        <f t="shared" si="76"/>
        <v>0</v>
      </c>
      <c r="BC66" s="79">
        <f t="shared" si="76"/>
        <v>0</v>
      </c>
      <c r="BD66" s="79">
        <f t="shared" si="76"/>
        <v>0</v>
      </c>
      <c r="BE66" s="175"/>
      <c r="BF66" s="79">
        <f t="shared" ref="BF66:BX66" si="77">IF(BF$73=0,0,BF136/BF29)</f>
        <v>-0.5548300969729536</v>
      </c>
      <c r="BG66" s="79">
        <f t="shared" si="77"/>
        <v>-2.079952973665252</v>
      </c>
      <c r="BH66" s="79">
        <f t="shared" si="77"/>
        <v>1.294409607270367</v>
      </c>
      <c r="BI66" s="79">
        <f t="shared" si="77"/>
        <v>0.82367095920410049</v>
      </c>
      <c r="BJ66" s="79">
        <f t="shared" si="77"/>
        <v>0.67856050305166493</v>
      </c>
      <c r="BK66" s="79">
        <f t="shared" si="77"/>
        <v>0.29510911429662334</v>
      </c>
      <c r="BL66" s="79">
        <f t="shared" si="77"/>
        <v>0.73576244627115261</v>
      </c>
      <c r="BM66" s="79">
        <f t="shared" si="77"/>
        <v>0.52609195707607304</v>
      </c>
      <c r="BN66" s="79">
        <f t="shared" si="77"/>
        <v>1.5745255627324333</v>
      </c>
      <c r="BO66" s="79">
        <f t="shared" si="77"/>
        <v>0</v>
      </c>
      <c r="BP66" s="79">
        <f t="shared" si="77"/>
        <v>0</v>
      </c>
      <c r="BQ66" s="79">
        <f t="shared" si="77"/>
        <v>0</v>
      </c>
      <c r="BR66" s="179">
        <f t="shared" si="77"/>
        <v>0.39703652660060623</v>
      </c>
      <c r="BS66" s="79">
        <f t="shared" si="77"/>
        <v>-0.26024269222979779</v>
      </c>
      <c r="BT66" s="79">
        <f t="shared" si="77"/>
        <v>0.55185036206472116</v>
      </c>
      <c r="BU66" s="79">
        <f t="shared" si="77"/>
        <v>0.90456590244362689</v>
      </c>
      <c r="BV66" s="79">
        <f t="shared" si="77"/>
        <v>0</v>
      </c>
      <c r="BW66" s="79">
        <f t="shared" si="77"/>
        <v>0.16842668598692712</v>
      </c>
      <c r="BX66" s="79">
        <f t="shared" si="77"/>
        <v>0.90456590244362689</v>
      </c>
      <c r="BY66" s="79">
        <f>IF(Info!$O$3="Q1",$BS66,IF(Info!$O$3="Q2",$BS66+$BT66,IF(Info!$O$3="Q3",$BS66+$BT66+$BU66,$BR66)))</f>
        <v>-0.26024269222979779</v>
      </c>
      <c r="BZ66" s="79">
        <f>IF(Info!$O$3="Q1",$BS66,IF(Info!$O$3="Q2",$BT66,IF(Info!$O$3="Q3",$BU66,$BV66)))</f>
        <v>-0.26024269222979779</v>
      </c>
      <c r="CA66" s="156"/>
    </row>
    <row r="67" spans="1:79" ht="13.95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810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695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695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ht="13.95" customHeight="1" x14ac:dyDescent="0.3">
      <c r="A68" s="155"/>
      <c r="B68" s="78" t="s">
        <v>327</v>
      </c>
      <c r="C68" s="166"/>
      <c r="D68" s="178">
        <f t="shared" ref="D68:AI68" si="78">IF(D$73=0,0,D74/D54)</f>
        <v>16.52003457657862</v>
      </c>
      <c r="E68" s="79">
        <f t="shared" si="78"/>
        <v>19.581813576494429</v>
      </c>
      <c r="F68" s="79">
        <f t="shared" si="78"/>
        <v>15.269943365695793</v>
      </c>
      <c r="G68" s="79">
        <f t="shared" si="78"/>
        <v>12.224973204715971</v>
      </c>
      <c r="H68" s="79">
        <f t="shared" si="78"/>
        <v>18.610743933588765</v>
      </c>
      <c r="I68" s="79">
        <f t="shared" si="78"/>
        <v>25.368690095846645</v>
      </c>
      <c r="J68" s="79">
        <f t="shared" si="78"/>
        <v>23.333300264550267</v>
      </c>
      <c r="K68" s="79">
        <f t="shared" si="78"/>
        <v>15.974389596602972</v>
      </c>
      <c r="L68" s="79">
        <f t="shared" si="78"/>
        <v>13.298807542983917</v>
      </c>
      <c r="M68" s="79">
        <f t="shared" si="78"/>
        <v>16.131836854460094</v>
      </c>
      <c r="N68" s="79">
        <f t="shared" si="78"/>
        <v>26.566565349544071</v>
      </c>
      <c r="O68" s="79">
        <f t="shared" si="78"/>
        <v>22.904415422885574</v>
      </c>
      <c r="P68" s="79">
        <f t="shared" si="78"/>
        <v>15.926932989690723</v>
      </c>
      <c r="Q68" s="809">
        <f t="shared" si="78"/>
        <v>12.033696215655782</v>
      </c>
      <c r="R68" s="79">
        <f t="shared" si="78"/>
        <v>15.857064920894707</v>
      </c>
      <c r="S68" s="79">
        <f t="shared" si="78"/>
        <v>25.320594479830145</v>
      </c>
      <c r="T68" s="79">
        <f t="shared" si="78"/>
        <v>21.479353233830846</v>
      </c>
      <c r="U68" s="79">
        <f t="shared" si="78"/>
        <v>16.083900999091735</v>
      </c>
      <c r="V68" s="79">
        <f t="shared" si="78"/>
        <v>13.887031408308006</v>
      </c>
      <c r="W68" s="79">
        <f t="shared" si="78"/>
        <v>15.35311181434599</v>
      </c>
      <c r="X68" s="79">
        <f t="shared" si="78"/>
        <v>21.523173515981735</v>
      </c>
      <c r="Y68" s="79">
        <f t="shared" si="78"/>
        <v>23.843756449948401</v>
      </c>
      <c r="Z68" s="79">
        <f t="shared" si="78"/>
        <v>15.128181444991791</v>
      </c>
      <c r="AA68" s="79">
        <f t="shared" si="78"/>
        <v>12.599256159925615</v>
      </c>
      <c r="AB68" s="79">
        <f t="shared" si="78"/>
        <v>16.459481361426256</v>
      </c>
      <c r="AC68" s="79">
        <f t="shared" si="78"/>
        <v>23.777649325626207</v>
      </c>
      <c r="AD68" s="79">
        <f t="shared" si="78"/>
        <v>20.621884057971013</v>
      </c>
      <c r="AE68" s="79">
        <f t="shared" si="78"/>
        <v>14.513181818181819</v>
      </c>
      <c r="AF68" s="79">
        <f t="shared" si="78"/>
        <v>10.728580990629185</v>
      </c>
      <c r="AG68" s="79">
        <f t="shared" si="78"/>
        <v>15.70439024390244</v>
      </c>
      <c r="AH68" s="79">
        <f t="shared" si="78"/>
        <v>11.656352813852813</v>
      </c>
      <c r="AI68" s="79">
        <f t="shared" si="78"/>
        <v>22.627022417153995</v>
      </c>
      <c r="AJ68" s="79">
        <f t="shared" ref="AJ68:BD68" si="79">IF(AJ$73=0,0,AJ74/AJ54)</f>
        <v>18.065479390681006</v>
      </c>
      <c r="AK68" s="79">
        <f t="shared" si="79"/>
        <v>12.795426561125769</v>
      </c>
      <c r="AL68" s="79">
        <f t="shared" si="79"/>
        <v>10.331491712707182</v>
      </c>
      <c r="AM68" s="79">
        <f t="shared" si="79"/>
        <v>18.228535353535353</v>
      </c>
      <c r="AN68" s="694">
        <f t="shared" si="79"/>
        <v>22.637681159420293</v>
      </c>
      <c r="AO68" s="79">
        <f t="shared" si="79"/>
        <v>20.573037716615698</v>
      </c>
      <c r="AP68" s="79">
        <f t="shared" si="79"/>
        <v>14.618106244931063</v>
      </c>
      <c r="AQ68" s="79">
        <f t="shared" si="79"/>
        <v>0</v>
      </c>
      <c r="AR68" s="79">
        <f t="shared" si="79"/>
        <v>0</v>
      </c>
      <c r="AS68" s="79">
        <f t="shared" si="79"/>
        <v>0</v>
      </c>
      <c r="AT68" s="79">
        <f t="shared" si="79"/>
        <v>0</v>
      </c>
      <c r="AU68" s="79">
        <f t="shared" si="79"/>
        <v>0</v>
      </c>
      <c r="AV68" s="79">
        <f t="shared" si="79"/>
        <v>0</v>
      </c>
      <c r="AW68" s="79">
        <f t="shared" si="79"/>
        <v>0</v>
      </c>
      <c r="AX68" s="79">
        <f t="shared" si="79"/>
        <v>0</v>
      </c>
      <c r="AY68" s="736">
        <f t="shared" si="79"/>
        <v>0</v>
      </c>
      <c r="AZ68" s="79">
        <f t="shared" si="79"/>
        <v>0</v>
      </c>
      <c r="BA68" s="79">
        <f t="shared" si="79"/>
        <v>0</v>
      </c>
      <c r="BB68" s="79">
        <f t="shared" si="79"/>
        <v>0</v>
      </c>
      <c r="BC68" s="79">
        <f t="shared" si="79"/>
        <v>0</v>
      </c>
      <c r="BD68" s="79">
        <f t="shared" si="79"/>
        <v>0</v>
      </c>
      <c r="BE68" s="175"/>
      <c r="BF68" s="79">
        <f t="shared" ref="BF68:BX68" si="80">IF(BF$73=0,0,BF74/BF54)</f>
        <v>15.942904509283821</v>
      </c>
      <c r="BG68" s="79">
        <f t="shared" si="80"/>
        <v>18.127657657657657</v>
      </c>
      <c r="BH68" s="79">
        <f t="shared" si="80"/>
        <v>17.285511536126293</v>
      </c>
      <c r="BI68" s="79">
        <f t="shared" si="80"/>
        <v>18.781148504273503</v>
      </c>
      <c r="BJ68" s="79">
        <f t="shared" si="80"/>
        <v>17.390457532861479</v>
      </c>
      <c r="BK68" s="79">
        <f t="shared" si="80"/>
        <v>16.730902920608802</v>
      </c>
      <c r="BL68" s="79">
        <f t="shared" si="80"/>
        <v>12.843562078797303</v>
      </c>
      <c r="BM68" s="79">
        <f t="shared" si="80"/>
        <v>14.743129700972299</v>
      </c>
      <c r="BN68" s="79">
        <f t="shared" si="80"/>
        <v>18.812831301992649</v>
      </c>
      <c r="BO68" s="79">
        <f t="shared" si="80"/>
        <v>0</v>
      </c>
      <c r="BP68" s="79">
        <f t="shared" si="80"/>
        <v>0</v>
      </c>
      <c r="BQ68" s="79">
        <f t="shared" si="80"/>
        <v>0</v>
      </c>
      <c r="BR68" s="179">
        <f t="shared" si="80"/>
        <v>16.52003457657862</v>
      </c>
      <c r="BS68" s="79">
        <f t="shared" si="80"/>
        <v>17.054539051729307</v>
      </c>
      <c r="BT68" s="79">
        <f t="shared" si="80"/>
        <v>17.485297648964092</v>
      </c>
      <c r="BU68" s="79">
        <f t="shared" si="80"/>
        <v>15.091036758289702</v>
      </c>
      <c r="BV68" s="79">
        <f t="shared" si="80"/>
        <v>0</v>
      </c>
      <c r="BW68" s="79">
        <f t="shared" si="80"/>
        <v>17.277539751373229</v>
      </c>
      <c r="BX68" s="79">
        <f t="shared" si="80"/>
        <v>15.091036758289702</v>
      </c>
      <c r="BY68" s="79">
        <f>IF(Info!$O$3="Q1",$BS68,IF(Info!$O$3="Q2",$BS68+$BT68,IF(Info!$O$3="Q3",$BS68+$BT68+$BU68,$BR68)))</f>
        <v>17.054539051729307</v>
      </c>
      <c r="BZ68" s="79">
        <f>IF(Info!$O$3="Q1",$BS68,IF(Info!$O$3="Q2",$BT68,IF(Info!$O$3="Q3",$BU68,$BV68)))</f>
        <v>17.054539051729307</v>
      </c>
      <c r="CA68" s="156"/>
    </row>
    <row r="69" spans="1:79" ht="13.95" customHeight="1" x14ac:dyDescent="0.3">
      <c r="A69" s="155"/>
      <c r="B69" s="183" t="s">
        <v>335</v>
      </c>
      <c r="C69" s="166"/>
      <c r="D69" s="178">
        <f t="shared" ref="D69:AI69" si="81">IF(D$73=0,0,D136/D54)</f>
        <v>1.0241210848819402</v>
      </c>
      <c r="E69" s="79">
        <f t="shared" si="81"/>
        <v>0.93577566050970329</v>
      </c>
      <c r="F69" s="79">
        <f t="shared" si="81"/>
        <v>-1.4340205688324592</v>
      </c>
      <c r="G69" s="79">
        <f t="shared" si="81"/>
        <v>1.671029248083107</v>
      </c>
      <c r="H69" s="79">
        <f t="shared" si="81"/>
        <v>-7.230181623931621</v>
      </c>
      <c r="I69" s="79">
        <f t="shared" si="81"/>
        <v>-4.1235616859179185</v>
      </c>
      <c r="J69" s="79">
        <f t="shared" si="81"/>
        <v>-6.5163616707366652</v>
      </c>
      <c r="K69" s="79">
        <f t="shared" si="81"/>
        <v>-9.801750979911807</v>
      </c>
      <c r="L69" s="79">
        <f t="shared" si="81"/>
        <v>-3.3024816545074436</v>
      </c>
      <c r="M69" s="79">
        <f t="shared" si="81"/>
        <v>7.1035843264716805E-2</v>
      </c>
      <c r="N69" s="79">
        <f t="shared" si="81"/>
        <v>9.714300989790349</v>
      </c>
      <c r="O69" s="79">
        <f t="shared" si="81"/>
        <v>5.8239615384615426</v>
      </c>
      <c r="P69" s="79">
        <f t="shared" si="81"/>
        <v>1.6636297911710296</v>
      </c>
      <c r="Q69" s="809">
        <f t="shared" si="81"/>
        <v>2.6678408900586201</v>
      </c>
      <c r="R69" s="79">
        <f t="shared" si="81"/>
        <v>0.98034726593646293</v>
      </c>
      <c r="S69" s="79">
        <f t="shared" si="81"/>
        <v>5.9222680875387876</v>
      </c>
      <c r="T69" s="79">
        <f t="shared" si="81"/>
        <v>1.4995976846536578</v>
      </c>
      <c r="U69" s="79">
        <f t="shared" si="81"/>
        <v>0.77241284147278844</v>
      </c>
      <c r="V69" s="79">
        <f t="shared" si="81"/>
        <v>3.5601223599095948</v>
      </c>
      <c r="W69" s="79">
        <f t="shared" si="81"/>
        <v>-3.0076574164232408</v>
      </c>
      <c r="X69" s="79">
        <f t="shared" si="81"/>
        <v>2.7100288022479804</v>
      </c>
      <c r="Y69" s="79">
        <f t="shared" si="81"/>
        <v>7.8114257362864183</v>
      </c>
      <c r="Z69" s="79">
        <f t="shared" si="81"/>
        <v>-0.81708633320702373</v>
      </c>
      <c r="AA69" s="79">
        <f t="shared" si="81"/>
        <v>2.6196949540464178</v>
      </c>
      <c r="AB69" s="79">
        <f t="shared" si="81"/>
        <v>-1.1284366039147227</v>
      </c>
      <c r="AC69" s="79">
        <f t="shared" si="81"/>
        <v>4.0508803912850189</v>
      </c>
      <c r="AD69" s="79">
        <f t="shared" si="81"/>
        <v>-0.61064845782237409</v>
      </c>
      <c r="AE69" s="79">
        <f t="shared" si="81"/>
        <v>1.7969525058275084</v>
      </c>
      <c r="AF69" s="79">
        <f t="shared" si="81"/>
        <v>2.4977364157484652</v>
      </c>
      <c r="AG69" s="79">
        <f t="shared" si="81"/>
        <v>-1.1784133833646022</v>
      </c>
      <c r="AH69" s="79">
        <f t="shared" si="81"/>
        <v>3.0887693972693966</v>
      </c>
      <c r="AI69" s="79">
        <f t="shared" si="81"/>
        <v>3.1722430274403957</v>
      </c>
      <c r="AJ69" s="79">
        <f t="shared" ref="AJ69:BD69" si="82">IF(AJ$73=0,0,AJ136/AJ54)</f>
        <v>1.5860182313206517</v>
      </c>
      <c r="AK69" s="79">
        <f t="shared" si="82"/>
        <v>-1.5488950341654835</v>
      </c>
      <c r="AL69" s="79">
        <f t="shared" si="82"/>
        <v>1.6539624061481792</v>
      </c>
      <c r="AM69" s="79">
        <f t="shared" si="82"/>
        <v>0.62315255115255097</v>
      </c>
      <c r="AN69" s="694">
        <f t="shared" si="82"/>
        <v>8.2223127418191382</v>
      </c>
      <c r="AO69" s="79">
        <f t="shared" si="82"/>
        <v>3.3124289970987206</v>
      </c>
      <c r="AP69" s="79">
        <f t="shared" si="82"/>
        <v>3.6974313431904697</v>
      </c>
      <c r="AQ69" s="79">
        <f t="shared" si="82"/>
        <v>0</v>
      </c>
      <c r="AR69" s="79">
        <f t="shared" si="82"/>
        <v>0</v>
      </c>
      <c r="AS69" s="79">
        <f t="shared" si="82"/>
        <v>0</v>
      </c>
      <c r="AT69" s="79">
        <f t="shared" si="82"/>
        <v>0</v>
      </c>
      <c r="AU69" s="79">
        <f t="shared" si="82"/>
        <v>0</v>
      </c>
      <c r="AV69" s="79">
        <f t="shared" si="82"/>
        <v>0</v>
      </c>
      <c r="AW69" s="79">
        <f t="shared" si="82"/>
        <v>0</v>
      </c>
      <c r="AX69" s="79">
        <f t="shared" si="82"/>
        <v>0</v>
      </c>
      <c r="AY69" s="736">
        <f t="shared" si="82"/>
        <v>0</v>
      </c>
      <c r="AZ69" s="79">
        <f t="shared" si="82"/>
        <v>0</v>
      </c>
      <c r="BA69" s="79">
        <f t="shared" si="82"/>
        <v>0</v>
      </c>
      <c r="BB69" s="79">
        <f t="shared" si="82"/>
        <v>0</v>
      </c>
      <c r="BC69" s="79">
        <f t="shared" si="82"/>
        <v>0</v>
      </c>
      <c r="BD69" s="79">
        <f t="shared" si="82"/>
        <v>0</v>
      </c>
      <c r="BE69" s="175"/>
      <c r="BF69" s="79">
        <f t="shared" ref="BF69:BX69" si="83">IF(BF$73=0,0,BF136/BF54)</f>
        <v>-1.6009129429368141</v>
      </c>
      <c r="BG69" s="79">
        <f t="shared" si="83"/>
        <v>-5.4022562370062364</v>
      </c>
      <c r="BH69" s="79">
        <f t="shared" si="83"/>
        <v>3.2596016066507878</v>
      </c>
      <c r="BI69" s="79">
        <f t="shared" si="83"/>
        <v>2.0153538790269563</v>
      </c>
      <c r="BJ69" s="79">
        <f t="shared" si="83"/>
        <v>1.998974747867569</v>
      </c>
      <c r="BK69" s="79">
        <f t="shared" si="83"/>
        <v>0.83968315244333336</v>
      </c>
      <c r="BL69" s="79">
        <f t="shared" si="83"/>
        <v>1.6757762092754325</v>
      </c>
      <c r="BM69" s="79">
        <f t="shared" si="83"/>
        <v>1.2577564455357519</v>
      </c>
      <c r="BN69" s="79">
        <f t="shared" si="83"/>
        <v>3.5913438546363681</v>
      </c>
      <c r="BO69" s="79">
        <f t="shared" si="83"/>
        <v>0</v>
      </c>
      <c r="BP69" s="79">
        <f t="shared" si="83"/>
        <v>0</v>
      </c>
      <c r="BQ69" s="79">
        <f t="shared" si="83"/>
        <v>0</v>
      </c>
      <c r="BR69" s="179">
        <f t="shared" si="83"/>
        <v>1.0241210848819402</v>
      </c>
      <c r="BS69" s="79">
        <f t="shared" si="83"/>
        <v>-0.69321614817478783</v>
      </c>
      <c r="BT69" s="79">
        <f t="shared" si="83"/>
        <v>1.5311097078495304</v>
      </c>
      <c r="BU69" s="79">
        <f t="shared" si="83"/>
        <v>2.0915126527050614</v>
      </c>
      <c r="BV69" s="79">
        <f t="shared" si="83"/>
        <v>0</v>
      </c>
      <c r="BW69" s="79">
        <f t="shared" si="83"/>
        <v>0.45830172126225949</v>
      </c>
      <c r="BX69" s="79">
        <f t="shared" si="83"/>
        <v>2.0915126527050614</v>
      </c>
      <c r="BY69" s="79">
        <f>IF(Info!$O$3="Q1",$BS69,IF(Info!$O$3="Q2",$BS69+$BT69,IF(Info!$O$3="Q3",$BS69+$BT69+$BU69,$BR69)))</f>
        <v>-0.69321614817478783</v>
      </c>
      <c r="BZ69" s="79">
        <f>IF(Info!$O$3="Q1",$BS69,IF(Info!$O$3="Q2",$BT69,IF(Info!$O$3="Q3",$BU69,$BV69)))</f>
        <v>-0.69321614817478783</v>
      </c>
      <c r="CA69" s="156"/>
    </row>
    <row r="70" spans="1:79" ht="13.95" customHeight="1" x14ac:dyDescent="0.3">
      <c r="A70" s="155"/>
      <c r="B70" s="160" t="s">
        <v>336</v>
      </c>
      <c r="C70" s="166"/>
      <c r="D70" s="178">
        <f t="shared" ref="D70:AI70" si="84">IFERROR(D74/D47,0)</f>
        <v>15.457250066295414</v>
      </c>
      <c r="E70" s="79">
        <f t="shared" si="84"/>
        <v>19.581813576494429</v>
      </c>
      <c r="F70" s="79">
        <f t="shared" si="84"/>
        <v>12.433234519104085</v>
      </c>
      <c r="G70" s="79">
        <f t="shared" si="84"/>
        <v>15.057293729372937</v>
      </c>
      <c r="H70" s="79">
        <f t="shared" si="84"/>
        <v>6.6132119355570689</v>
      </c>
      <c r="I70" s="79">
        <f t="shared" si="84"/>
        <v>19.654455445544553</v>
      </c>
      <c r="J70" s="79">
        <f t="shared" si="84"/>
        <v>31.783738738738744</v>
      </c>
      <c r="K70" s="79">
        <f t="shared" si="84"/>
        <v>18.646685254027261</v>
      </c>
      <c r="L70" s="79">
        <f t="shared" si="84"/>
        <v>7.6337949697548559</v>
      </c>
      <c r="M70" s="79">
        <f t="shared" si="84"/>
        <v>9.6654887482419127</v>
      </c>
      <c r="N70" s="79">
        <f t="shared" si="84"/>
        <v>37.512446351931331</v>
      </c>
      <c r="O70" s="79">
        <f t="shared" si="84"/>
        <v>26.120780141843976</v>
      </c>
      <c r="P70" s="79">
        <f t="shared" si="84"/>
        <v>14.238824884792628</v>
      </c>
      <c r="Q70" s="809">
        <f t="shared" si="84"/>
        <v>9.8694727891156475</v>
      </c>
      <c r="R70" s="79">
        <f t="shared" si="84"/>
        <v>11.425314465408805</v>
      </c>
      <c r="S70" s="79">
        <f t="shared" si="84"/>
        <v>29.017031630170315</v>
      </c>
      <c r="T70" s="79">
        <f t="shared" si="84"/>
        <v>31.456102003642989</v>
      </c>
      <c r="U70" s="79">
        <f t="shared" si="84"/>
        <v>25.011829096045201</v>
      </c>
      <c r="V70" s="79">
        <f t="shared" si="84"/>
        <v>12.135015493581232</v>
      </c>
      <c r="W70" s="79">
        <f t="shared" si="84"/>
        <v>7.2035387280376142</v>
      </c>
      <c r="X70" s="79">
        <f t="shared" si="84"/>
        <v>24.626828631138974</v>
      </c>
      <c r="Y70" s="79">
        <f t="shared" si="84"/>
        <v>58.344949494949496</v>
      </c>
      <c r="Z70" s="79">
        <f t="shared" si="84"/>
        <v>28.97189465408805</v>
      </c>
      <c r="AA70" s="79">
        <f t="shared" si="84"/>
        <v>16.017139479905435</v>
      </c>
      <c r="AB70" s="79">
        <f t="shared" si="84"/>
        <v>10.054950495049505</v>
      </c>
      <c r="AC70" s="79">
        <f t="shared" si="84"/>
        <v>43.760992907801423</v>
      </c>
      <c r="AD70" s="79">
        <f t="shared" si="84"/>
        <v>29.277983539094649</v>
      </c>
      <c r="AE70" s="79">
        <f t="shared" si="84"/>
        <v>24.847470817120623</v>
      </c>
      <c r="AF70" s="79">
        <f t="shared" si="84"/>
        <v>16.524226804123714</v>
      </c>
      <c r="AG70" s="79">
        <f t="shared" si="84"/>
        <v>9.1720797720797727</v>
      </c>
      <c r="AH70" s="79">
        <f t="shared" si="84"/>
        <v>35.901566666666668</v>
      </c>
      <c r="AI70" s="79">
        <f t="shared" si="84"/>
        <v>34.090051395007343</v>
      </c>
      <c r="AJ70" s="79">
        <f t="shared" ref="AJ70:BD70" si="85">IFERROR(AJ74/AJ47,0)</f>
        <v>24.982744733581164</v>
      </c>
      <c r="AK70" s="79">
        <f t="shared" si="85"/>
        <v>25.932976827094471</v>
      </c>
      <c r="AL70" s="79">
        <f t="shared" si="85"/>
        <v>16.808988764044944</v>
      </c>
      <c r="AM70" s="79">
        <f t="shared" si="85"/>
        <v>8.4856974921630091</v>
      </c>
      <c r="AN70" s="694">
        <f t="shared" si="85"/>
        <v>29.702460850111859</v>
      </c>
      <c r="AO70" s="79">
        <f t="shared" si="85"/>
        <v>30.579015151515151</v>
      </c>
      <c r="AP70" s="79">
        <f t="shared" si="85"/>
        <v>26.008838383838384</v>
      </c>
      <c r="AQ70" s="79">
        <f t="shared" si="85"/>
        <v>0</v>
      </c>
      <c r="AR70" s="79">
        <f t="shared" si="85"/>
        <v>0</v>
      </c>
      <c r="AS70" s="79">
        <f t="shared" si="85"/>
        <v>0</v>
      </c>
      <c r="AT70" s="79">
        <f t="shared" si="85"/>
        <v>0</v>
      </c>
      <c r="AU70" s="79">
        <f t="shared" si="85"/>
        <v>0</v>
      </c>
      <c r="AV70" s="79">
        <f t="shared" si="85"/>
        <v>0</v>
      </c>
      <c r="AW70" s="79">
        <f t="shared" si="85"/>
        <v>0</v>
      </c>
      <c r="AX70" s="79">
        <f t="shared" si="85"/>
        <v>0</v>
      </c>
      <c r="AY70" s="736">
        <f t="shared" si="85"/>
        <v>0</v>
      </c>
      <c r="AZ70" s="79">
        <f t="shared" si="85"/>
        <v>0</v>
      </c>
      <c r="BA70" s="79">
        <f t="shared" si="85"/>
        <v>0</v>
      </c>
      <c r="BB70" s="79">
        <f t="shared" si="85"/>
        <v>0</v>
      </c>
      <c r="BC70" s="79">
        <f t="shared" si="85"/>
        <v>0</v>
      </c>
      <c r="BD70" s="79">
        <f t="shared" si="85"/>
        <v>0</v>
      </c>
      <c r="BE70" s="175"/>
      <c r="BF70" s="79">
        <f t="shared" ref="BF70:BZ70" si="86">IFERROR(BF74/BF47,0)</f>
        <v>10.698602705589179</v>
      </c>
      <c r="BG70" s="79">
        <f t="shared" si="86"/>
        <v>14.083429571303588</v>
      </c>
      <c r="BH70" s="79">
        <f t="shared" si="86"/>
        <v>14.411155403695268</v>
      </c>
      <c r="BI70" s="79">
        <f t="shared" si="86"/>
        <v>19.012713605883626</v>
      </c>
      <c r="BJ70" s="79">
        <f t="shared" si="86"/>
        <v>13.484251274010195</v>
      </c>
      <c r="BK70" s="79">
        <f t="shared" si="86"/>
        <v>18.345884077582316</v>
      </c>
      <c r="BL70" s="79">
        <f t="shared" si="86"/>
        <v>16.153370008149956</v>
      </c>
      <c r="BM70" s="79">
        <f t="shared" si="86"/>
        <v>23.748463356973996</v>
      </c>
      <c r="BN70" s="79">
        <f t="shared" si="86"/>
        <v>16.0071646090535</v>
      </c>
      <c r="BO70" s="79">
        <f t="shared" si="86"/>
        <v>0</v>
      </c>
      <c r="BP70" s="79">
        <f t="shared" si="86"/>
        <v>0</v>
      </c>
      <c r="BQ70" s="79">
        <f t="shared" si="86"/>
        <v>0</v>
      </c>
      <c r="BR70" s="179">
        <f t="shared" si="86"/>
        <v>15.457250066295414</v>
      </c>
      <c r="BS70" s="79">
        <f t="shared" si="86"/>
        <v>12.906953139176194</v>
      </c>
      <c r="BT70" s="79">
        <f t="shared" si="86"/>
        <v>16.542992814497808</v>
      </c>
      <c r="BU70" s="79">
        <f t="shared" si="86"/>
        <v>17.744597281005515</v>
      </c>
      <c r="BV70" s="79">
        <f t="shared" si="86"/>
        <v>0</v>
      </c>
      <c r="BW70" s="79">
        <f t="shared" si="86"/>
        <v>14.586661297014961</v>
      </c>
      <c r="BX70" s="79">
        <f t="shared" si="86"/>
        <v>17.744597281005515</v>
      </c>
      <c r="BY70" s="79">
        <f t="shared" si="86"/>
        <v>12.906953139176194</v>
      </c>
      <c r="BZ70" s="79">
        <f t="shared" si="86"/>
        <v>12.906953139176194</v>
      </c>
      <c r="CA70" s="156"/>
    </row>
    <row r="71" spans="1:79" ht="13.95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696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696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696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3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811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697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697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ht="13.95" customHeight="1" x14ac:dyDescent="0.3">
      <c r="A73" s="193"/>
      <c r="B73" s="374" t="s">
        <v>338</v>
      </c>
      <c r="C73" s="194"/>
      <c r="D73" s="157">
        <f>SUM(E73:BD73)</f>
        <v>349735.73999999993</v>
      </c>
      <c r="E73" s="372">
        <f>7730.9</f>
        <v>7730.9</v>
      </c>
      <c r="F73" s="741">
        <v>7549.46</v>
      </c>
      <c r="G73" s="741">
        <v>9124.7199999999993</v>
      </c>
      <c r="H73" s="741">
        <v>11657.77</v>
      </c>
      <c r="I73" s="741">
        <v>9528.48</v>
      </c>
      <c r="J73" s="741">
        <v>7055.9900000000007</v>
      </c>
      <c r="K73" s="741">
        <v>6019.15</v>
      </c>
      <c r="L73" s="755">
        <v>9591.1</v>
      </c>
      <c r="M73" s="755">
        <v>10995.46</v>
      </c>
      <c r="N73" s="755">
        <v>10488.48</v>
      </c>
      <c r="O73" s="372">
        <v>7366.06</v>
      </c>
      <c r="P73" s="372">
        <v>7415.5800000000008</v>
      </c>
      <c r="Q73" s="806">
        <v>9285.2000000000007</v>
      </c>
      <c r="R73" s="372">
        <v>11626.4</v>
      </c>
      <c r="S73" s="372">
        <v>9540.7999999999993</v>
      </c>
      <c r="T73" s="372">
        <v>6907.76</v>
      </c>
      <c r="U73" s="372">
        <v>7083.35</v>
      </c>
      <c r="V73" s="372">
        <v>10965.2</v>
      </c>
      <c r="W73" s="372">
        <v>11643.8</v>
      </c>
      <c r="X73" s="608">
        <v>9427.15</v>
      </c>
      <c r="Y73" s="608">
        <v>9241.84</v>
      </c>
      <c r="Z73" s="608">
        <v>7370.45</v>
      </c>
      <c r="AA73" s="608">
        <v>10840.4</v>
      </c>
      <c r="AB73" s="608">
        <v>12186.6</v>
      </c>
      <c r="AC73" s="608">
        <v>9872.48</v>
      </c>
      <c r="AD73" s="608">
        <v>8537.4599999999991</v>
      </c>
      <c r="AE73" s="608">
        <v>7662.96</v>
      </c>
      <c r="AF73" s="608">
        <v>9617.1</v>
      </c>
      <c r="AG73" s="372">
        <v>11589.84</v>
      </c>
      <c r="AH73" s="682">
        <v>10770.47</v>
      </c>
      <c r="AI73" s="682">
        <v>9286.1299999999992</v>
      </c>
      <c r="AJ73" s="682">
        <v>8064.43</v>
      </c>
      <c r="AK73" s="682">
        <v>5819.36</v>
      </c>
      <c r="AL73" s="682">
        <v>8976</v>
      </c>
      <c r="AM73" s="682">
        <v>12993.3</v>
      </c>
      <c r="AN73" s="682">
        <v>10621.6</v>
      </c>
      <c r="AO73" s="682">
        <v>8072.86</v>
      </c>
      <c r="AP73" s="682">
        <v>7209.65</v>
      </c>
      <c r="AQ73" s="682"/>
      <c r="AR73" s="682"/>
      <c r="AS73" s="682"/>
      <c r="AT73" s="702"/>
      <c r="AU73" s="682"/>
      <c r="AV73" s="705"/>
      <c r="AW73" s="682"/>
      <c r="AX73" s="718"/>
      <c r="AY73" s="718"/>
      <c r="AZ73" s="372"/>
      <c r="BA73" s="372"/>
      <c r="BB73" s="372"/>
      <c r="BC73" s="372"/>
      <c r="BD73" s="372"/>
      <c r="BE73" s="195"/>
      <c r="BF73" s="163">
        <f>SUM(E73:H73)</f>
        <v>36062.850000000006</v>
      </c>
      <c r="BG73" s="77">
        <f>SUM(I73:L73)</f>
        <v>32194.720000000001</v>
      </c>
      <c r="BH73" s="77">
        <f>SUM(M73:Q73)</f>
        <v>45550.78</v>
      </c>
      <c r="BI73" s="77">
        <f>SUM(R73:U73)</f>
        <v>35158.31</v>
      </c>
      <c r="BJ73" s="77">
        <f>SUM(V73:Y73)</f>
        <v>41277.990000000005</v>
      </c>
      <c r="BK73" s="77">
        <f>SUM(Z73:AD73)</f>
        <v>48807.389999999992</v>
      </c>
      <c r="BL73" s="77">
        <f>SUM(AE73:AH73)</f>
        <v>39640.370000000003</v>
      </c>
      <c r="BM73" s="77">
        <f>SUM(AI73:AL73)</f>
        <v>32145.919999999998</v>
      </c>
      <c r="BN73" s="77">
        <f>SUM(AM73:AQ73)</f>
        <v>38897.410000000003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349735.74</v>
      </c>
      <c r="BS73" s="77">
        <f>SUM(BF73:BH73)</f>
        <v>113808.35</v>
      </c>
      <c r="BT73" s="77">
        <f>SUM(BI73:BK73)</f>
        <v>125243.69</v>
      </c>
      <c r="BU73" s="77">
        <f>SUM(BL73:BN73)</f>
        <v>110683.70000000001</v>
      </c>
      <c r="BV73" s="77">
        <f>SUM(BO73:BQ73)</f>
        <v>0</v>
      </c>
      <c r="BW73" s="77">
        <f>SUM(BF73:BK73)</f>
        <v>239052.04</v>
      </c>
      <c r="BX73" s="77">
        <f>SUM(BL73:BQ73)</f>
        <v>110683.70000000001</v>
      </c>
      <c r="BY73" s="77">
        <f>IF(Info!$O$3="Q1",$BS73,IF(Info!$O$3="Q2",$BS73+$BT73,IF(Info!$O$3="Q3",$BS73+$BT73+$BU73,$BR73)))</f>
        <v>113808.35</v>
      </c>
      <c r="BZ73" s="77">
        <f>IF(Info!$O$3="Q1",$BS73,IF(Info!$O$3="Q2",$BT73,IF(Info!$O$3="Q3",$BU73,$BV73)))</f>
        <v>113808.35</v>
      </c>
      <c r="CA73" s="198"/>
    </row>
    <row r="74" spans="1:79" ht="13.95" customHeight="1" x14ac:dyDescent="0.3">
      <c r="A74" s="193"/>
      <c r="B74" s="160" t="s">
        <v>339</v>
      </c>
      <c r="C74" s="194"/>
      <c r="D74" s="157">
        <f>SUM(E74:BD74)</f>
        <v>291446.45</v>
      </c>
      <c r="E74" s="161">
        <f t="shared" ref="E74:AJ74" si="87">E73/(1+$C$77)</f>
        <v>6442.416666666667</v>
      </c>
      <c r="F74" s="161">
        <f t="shared" si="87"/>
        <v>6291.2166666666672</v>
      </c>
      <c r="G74" s="161">
        <f t="shared" si="87"/>
        <v>7603.9333333333334</v>
      </c>
      <c r="H74" s="161">
        <f t="shared" si="87"/>
        <v>9714.8083333333343</v>
      </c>
      <c r="I74" s="161">
        <f t="shared" si="87"/>
        <v>7940.4</v>
      </c>
      <c r="J74" s="161">
        <f t="shared" si="87"/>
        <v>5879.9916666666677</v>
      </c>
      <c r="K74" s="161">
        <f t="shared" si="87"/>
        <v>5015.958333333333</v>
      </c>
      <c r="L74" s="161">
        <f t="shared" si="87"/>
        <v>7992.5833333333339</v>
      </c>
      <c r="M74" s="161">
        <f t="shared" si="87"/>
        <v>9162.8833333333332</v>
      </c>
      <c r="N74" s="161">
        <f t="shared" si="87"/>
        <v>8740.4</v>
      </c>
      <c r="O74" s="161">
        <f t="shared" si="87"/>
        <v>6138.3833333333341</v>
      </c>
      <c r="P74" s="161">
        <f t="shared" si="87"/>
        <v>6179.6500000000005</v>
      </c>
      <c r="Q74" s="799">
        <f t="shared" si="87"/>
        <v>7737.6666666666679</v>
      </c>
      <c r="R74" s="161">
        <f t="shared" si="87"/>
        <v>9688.6666666666661</v>
      </c>
      <c r="S74" s="161">
        <f t="shared" si="87"/>
        <v>7950.6666666666661</v>
      </c>
      <c r="T74" s="161">
        <f t="shared" si="87"/>
        <v>5756.4666666666672</v>
      </c>
      <c r="U74" s="161">
        <f t="shared" si="87"/>
        <v>5902.791666666667</v>
      </c>
      <c r="V74" s="161">
        <f t="shared" si="87"/>
        <v>9137.6666666666679</v>
      </c>
      <c r="W74" s="161">
        <f t="shared" si="87"/>
        <v>9703.1666666666661</v>
      </c>
      <c r="X74" s="161">
        <f t="shared" si="87"/>
        <v>7855.958333333333</v>
      </c>
      <c r="Y74" s="161">
        <f t="shared" si="87"/>
        <v>7701.5333333333338</v>
      </c>
      <c r="Z74" s="161">
        <f t="shared" si="87"/>
        <v>6142.041666666667</v>
      </c>
      <c r="AA74" s="161">
        <f t="shared" si="87"/>
        <v>9033.6666666666661</v>
      </c>
      <c r="AB74" s="161">
        <f t="shared" si="87"/>
        <v>10155.5</v>
      </c>
      <c r="AC74" s="161">
        <f t="shared" si="87"/>
        <v>8227.0666666666675</v>
      </c>
      <c r="AD74" s="161">
        <f t="shared" si="87"/>
        <v>7114.5499999999993</v>
      </c>
      <c r="AE74" s="161">
        <f t="shared" si="87"/>
        <v>6385.8</v>
      </c>
      <c r="AF74" s="161">
        <f t="shared" si="87"/>
        <v>8014.2500000000009</v>
      </c>
      <c r="AG74" s="161">
        <f t="shared" si="87"/>
        <v>9658.2000000000007</v>
      </c>
      <c r="AH74" s="161">
        <f t="shared" si="87"/>
        <v>8975.3916666666664</v>
      </c>
      <c r="AI74" s="161">
        <f t="shared" si="87"/>
        <v>7738.4416666666666</v>
      </c>
      <c r="AJ74" s="161">
        <f t="shared" si="87"/>
        <v>6720.3583333333336</v>
      </c>
      <c r="AK74" s="161">
        <f t="shared" ref="AK74:BP74" si="88">AK73/(1+$C$77)</f>
        <v>4849.4666666666662</v>
      </c>
      <c r="AL74" s="161">
        <f t="shared" si="88"/>
        <v>7480</v>
      </c>
      <c r="AM74" s="161">
        <f t="shared" si="88"/>
        <v>10827.75</v>
      </c>
      <c r="AN74" s="161">
        <f t="shared" si="88"/>
        <v>8851.3333333333339</v>
      </c>
      <c r="AO74" s="161">
        <f t="shared" si="88"/>
        <v>6727.3833333333332</v>
      </c>
      <c r="AP74" s="161">
        <f t="shared" si="88"/>
        <v>6008.041666666667</v>
      </c>
      <c r="AQ74" s="161">
        <f t="shared" si="88"/>
        <v>0</v>
      </c>
      <c r="AR74" s="161">
        <f t="shared" si="88"/>
        <v>0</v>
      </c>
      <c r="AS74" s="161">
        <f t="shared" si="88"/>
        <v>0</v>
      </c>
      <c r="AT74" s="161">
        <f t="shared" si="88"/>
        <v>0</v>
      </c>
      <c r="AU74" s="161">
        <f t="shared" si="88"/>
        <v>0</v>
      </c>
      <c r="AV74" s="161">
        <f t="shared" si="88"/>
        <v>0</v>
      </c>
      <c r="AW74" s="161">
        <f t="shared" si="88"/>
        <v>0</v>
      </c>
      <c r="AX74" s="161">
        <f t="shared" si="88"/>
        <v>0</v>
      </c>
      <c r="AY74" s="161">
        <f t="shared" si="88"/>
        <v>0</v>
      </c>
      <c r="AZ74" s="161">
        <f t="shared" si="88"/>
        <v>0</v>
      </c>
      <c r="BA74" s="161">
        <f t="shared" si="88"/>
        <v>0</v>
      </c>
      <c r="BB74" s="161">
        <f t="shared" si="88"/>
        <v>0</v>
      </c>
      <c r="BC74" s="161">
        <f t="shared" si="88"/>
        <v>0</v>
      </c>
      <c r="BD74" s="161">
        <f t="shared" si="88"/>
        <v>0</v>
      </c>
      <c r="BE74" s="195"/>
      <c r="BF74" s="162">
        <f>SUM(E74:H74)</f>
        <v>30052.375000000004</v>
      </c>
      <c r="BG74" s="157">
        <f>SUM(I74:L74)</f>
        <v>26828.933333333334</v>
      </c>
      <c r="BH74" s="157">
        <f>SUM(M74:Q74)</f>
        <v>37958.983333333337</v>
      </c>
      <c r="BI74" s="157">
        <f>SUM(R74:U74)</f>
        <v>29298.591666666667</v>
      </c>
      <c r="BJ74" s="157">
        <f>SUM(V74:Y74)</f>
        <v>34398.325000000004</v>
      </c>
      <c r="BK74" s="157">
        <f>SUM(Z74:AD74)</f>
        <v>40672.824999999997</v>
      </c>
      <c r="BL74" s="157">
        <f>SUM(AE74:AH74)</f>
        <v>33033.641666666663</v>
      </c>
      <c r="BM74" s="157">
        <f>SUM(AI74:AL74)</f>
        <v>26788.266666666666</v>
      </c>
      <c r="BN74" s="157">
        <f>SUM(AM74:AQ74)</f>
        <v>32414.508333333335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291446.45</v>
      </c>
      <c r="BS74" s="157">
        <f>SUM(BF74:BH74)</f>
        <v>94840.291666666672</v>
      </c>
      <c r="BT74" s="157">
        <f>SUM(BI74:BK74)</f>
        <v>104369.74166666667</v>
      </c>
      <c r="BU74" s="157">
        <f>SUM(BL74:BN74)</f>
        <v>92236.416666666657</v>
      </c>
      <c r="BV74" s="157">
        <f>SUM(BO74:BQ74)</f>
        <v>0</v>
      </c>
      <c r="BW74" s="157">
        <f>SUM(BF74:BK74)</f>
        <v>199210.03333333333</v>
      </c>
      <c r="BX74" s="157">
        <f>SUM(BL74:BQ74)</f>
        <v>92236.416666666657</v>
      </c>
      <c r="BY74" s="157">
        <f>IF(Info!$O$3="Q1",$BS74,IF(Info!$O$3="Q2",$BS74+$BT74,IF(Info!$O$3="Q3",$BS74+$BT74+$BU74,$BR74)))</f>
        <v>94840.291666666672</v>
      </c>
      <c r="BZ74" s="157">
        <f>IF(Info!$O$3="Q1",$BS74,IF(Info!$O$3="Q2",$BT74,IF(Info!$O$3="Q3",$BU74,$BV74)))</f>
        <v>94840.291666666672</v>
      </c>
      <c r="CA74" s="198"/>
    </row>
    <row r="75" spans="1:79" ht="13.95" customHeight="1" x14ac:dyDescent="0.3">
      <c r="A75" s="193"/>
      <c r="B75" s="375" t="s">
        <v>340</v>
      </c>
      <c r="C75" s="194"/>
      <c r="D75" s="77">
        <f>SUM(E75:BD75)</f>
        <v>0</v>
      </c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806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608"/>
      <c r="AF75" s="372"/>
      <c r="AG75" s="372"/>
      <c r="AH75" s="682"/>
      <c r="AI75" s="682"/>
      <c r="AJ75" s="682"/>
      <c r="AK75" s="372"/>
      <c r="AL75" s="682"/>
      <c r="AM75" s="372"/>
      <c r="AN75" s="682"/>
      <c r="AO75" s="682"/>
      <c r="AP75" s="682"/>
      <c r="AQ75" s="682"/>
      <c r="AR75" s="372"/>
      <c r="AS75" s="372"/>
      <c r="AT75" s="68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ht="13.95" customHeight="1" x14ac:dyDescent="0.3">
      <c r="A76" s="193"/>
      <c r="B76" s="375" t="s">
        <v>341</v>
      </c>
      <c r="C76" s="194"/>
      <c r="D76" s="77">
        <f>SUM(E76:BD76)</f>
        <v>0</v>
      </c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806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608"/>
      <c r="AF76" s="372"/>
      <c r="AG76" s="372"/>
      <c r="AH76" s="682"/>
      <c r="AI76" s="682"/>
      <c r="AJ76" s="682"/>
      <c r="AK76" s="372"/>
      <c r="AL76" s="682"/>
      <c r="AM76" s="372"/>
      <c r="AN76" s="682"/>
      <c r="AO76" s="682"/>
      <c r="AP76" s="682"/>
      <c r="AQ76" s="682"/>
      <c r="AR76" s="372"/>
      <c r="AS76" s="372"/>
      <c r="AT76" s="68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ht="13.95" customHeight="1" x14ac:dyDescent="0.3">
      <c r="A77" s="193"/>
      <c r="B77" s="160" t="s">
        <v>342</v>
      </c>
      <c r="C77" s="194">
        <f>Info!$R$3</f>
        <v>0.2</v>
      </c>
      <c r="D77" s="157">
        <f>SUM(E77:BD77)</f>
        <v>291446.45</v>
      </c>
      <c r="E77" s="161">
        <f t="shared" ref="E77:AJ77" si="89">SUM(E74:E76)</f>
        <v>6442.416666666667</v>
      </c>
      <c r="F77" s="161">
        <f t="shared" si="89"/>
        <v>6291.2166666666672</v>
      </c>
      <c r="G77" s="161">
        <f t="shared" si="89"/>
        <v>7603.9333333333334</v>
      </c>
      <c r="H77" s="161">
        <f t="shared" si="89"/>
        <v>9714.8083333333343</v>
      </c>
      <c r="I77" s="161">
        <f t="shared" si="89"/>
        <v>7940.4</v>
      </c>
      <c r="J77" s="161">
        <f t="shared" si="89"/>
        <v>5879.9916666666677</v>
      </c>
      <c r="K77" s="161">
        <f t="shared" si="89"/>
        <v>5015.958333333333</v>
      </c>
      <c r="L77" s="161">
        <f t="shared" si="89"/>
        <v>7992.5833333333339</v>
      </c>
      <c r="M77" s="161">
        <f t="shared" si="89"/>
        <v>9162.8833333333332</v>
      </c>
      <c r="N77" s="161">
        <f t="shared" si="89"/>
        <v>8740.4</v>
      </c>
      <c r="O77" s="161">
        <f t="shared" si="89"/>
        <v>6138.3833333333341</v>
      </c>
      <c r="P77" s="161">
        <f t="shared" si="89"/>
        <v>6179.6500000000005</v>
      </c>
      <c r="Q77" s="799">
        <f t="shared" si="89"/>
        <v>7737.6666666666679</v>
      </c>
      <c r="R77" s="161">
        <f t="shared" si="89"/>
        <v>9688.6666666666661</v>
      </c>
      <c r="S77" s="161">
        <f t="shared" si="89"/>
        <v>7950.6666666666661</v>
      </c>
      <c r="T77" s="161">
        <f t="shared" si="89"/>
        <v>5756.4666666666672</v>
      </c>
      <c r="U77" s="161">
        <f t="shared" si="89"/>
        <v>5902.791666666667</v>
      </c>
      <c r="V77" s="161">
        <f t="shared" si="89"/>
        <v>9137.6666666666679</v>
      </c>
      <c r="W77" s="161">
        <f t="shared" si="89"/>
        <v>9703.1666666666661</v>
      </c>
      <c r="X77" s="161">
        <f t="shared" si="89"/>
        <v>7855.958333333333</v>
      </c>
      <c r="Y77" s="161">
        <f t="shared" si="89"/>
        <v>7701.5333333333338</v>
      </c>
      <c r="Z77" s="161">
        <f t="shared" si="89"/>
        <v>6142.041666666667</v>
      </c>
      <c r="AA77" s="161">
        <f t="shared" si="89"/>
        <v>9033.6666666666661</v>
      </c>
      <c r="AB77" s="161">
        <f t="shared" si="89"/>
        <v>10155.5</v>
      </c>
      <c r="AC77" s="161">
        <f t="shared" si="89"/>
        <v>8227.0666666666675</v>
      </c>
      <c r="AD77" s="161">
        <f t="shared" si="89"/>
        <v>7114.5499999999993</v>
      </c>
      <c r="AE77" s="161">
        <f t="shared" si="89"/>
        <v>6385.8</v>
      </c>
      <c r="AF77" s="161">
        <f t="shared" si="89"/>
        <v>8014.2500000000009</v>
      </c>
      <c r="AG77" s="161">
        <f t="shared" si="89"/>
        <v>9658.2000000000007</v>
      </c>
      <c r="AH77" s="161">
        <f t="shared" si="89"/>
        <v>8975.3916666666664</v>
      </c>
      <c r="AI77" s="161">
        <f t="shared" si="89"/>
        <v>7738.4416666666666</v>
      </c>
      <c r="AJ77" s="161">
        <f t="shared" si="89"/>
        <v>6720.3583333333336</v>
      </c>
      <c r="AK77" s="161">
        <f t="shared" ref="AK77:BP77" si="90">SUM(AK74:AK76)</f>
        <v>4849.4666666666662</v>
      </c>
      <c r="AL77" s="161">
        <f t="shared" si="90"/>
        <v>7480</v>
      </c>
      <c r="AM77" s="161">
        <f t="shared" si="90"/>
        <v>10827.75</v>
      </c>
      <c r="AN77" s="161">
        <f t="shared" si="90"/>
        <v>8851.3333333333339</v>
      </c>
      <c r="AO77" s="161">
        <f t="shared" si="90"/>
        <v>6727.3833333333332</v>
      </c>
      <c r="AP77" s="161">
        <f t="shared" si="90"/>
        <v>6008.041666666667</v>
      </c>
      <c r="AQ77" s="161">
        <f t="shared" si="90"/>
        <v>0</v>
      </c>
      <c r="AR77" s="161">
        <f t="shared" si="90"/>
        <v>0</v>
      </c>
      <c r="AS77" s="161">
        <f t="shared" si="90"/>
        <v>0</v>
      </c>
      <c r="AT77" s="161">
        <f t="shared" si="90"/>
        <v>0</v>
      </c>
      <c r="AU77" s="161">
        <f t="shared" si="90"/>
        <v>0</v>
      </c>
      <c r="AV77" s="161">
        <f t="shared" si="90"/>
        <v>0</v>
      </c>
      <c r="AW77" s="161">
        <f t="shared" si="90"/>
        <v>0</v>
      </c>
      <c r="AX77" s="161">
        <f t="shared" si="90"/>
        <v>0</v>
      </c>
      <c r="AY77" s="161">
        <f t="shared" si="90"/>
        <v>0</v>
      </c>
      <c r="AZ77" s="161">
        <f t="shared" si="90"/>
        <v>0</v>
      </c>
      <c r="BA77" s="161">
        <f t="shared" si="90"/>
        <v>0</v>
      </c>
      <c r="BB77" s="161">
        <f t="shared" si="90"/>
        <v>0</v>
      </c>
      <c r="BC77" s="161">
        <f t="shared" si="90"/>
        <v>0</v>
      </c>
      <c r="BD77" s="161">
        <f t="shared" si="90"/>
        <v>0</v>
      </c>
      <c r="BE77" s="195"/>
      <c r="BF77" s="162">
        <f>SUM(E77:H77)</f>
        <v>30052.375000000004</v>
      </c>
      <c r="BG77" s="157">
        <f>SUM(I77:L77)</f>
        <v>26828.933333333334</v>
      </c>
      <c r="BH77" s="157">
        <f>SUM(M77:Q77)</f>
        <v>37958.983333333337</v>
      </c>
      <c r="BI77" s="157">
        <f>SUM(R77:U77)</f>
        <v>29298.591666666667</v>
      </c>
      <c r="BJ77" s="157">
        <f>SUM(V77:Y77)</f>
        <v>34398.325000000004</v>
      </c>
      <c r="BK77" s="157">
        <f>SUM(Z77:AD77)</f>
        <v>40672.824999999997</v>
      </c>
      <c r="BL77" s="157">
        <f>SUM(AE77:AH77)</f>
        <v>33033.641666666663</v>
      </c>
      <c r="BM77" s="157">
        <f>SUM(AI77:AL77)</f>
        <v>26788.266666666666</v>
      </c>
      <c r="BN77" s="157">
        <f>SUM(AM77:AQ77)</f>
        <v>32414.508333333335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291446.45</v>
      </c>
      <c r="BS77" s="157">
        <f>SUM(BF77:BH77)</f>
        <v>94840.291666666672</v>
      </c>
      <c r="BT77" s="157">
        <f>SUM(BI77:BK77)</f>
        <v>104369.74166666667</v>
      </c>
      <c r="BU77" s="157">
        <f>SUM(BL77:BN77)</f>
        <v>92236.416666666657</v>
      </c>
      <c r="BV77" s="157">
        <f>SUM(BO77:BQ77)</f>
        <v>0</v>
      </c>
      <c r="BW77" s="157">
        <f>SUM(BF77:BK77)</f>
        <v>199210.03333333333</v>
      </c>
      <c r="BX77" s="157">
        <f>SUM(BL77:BQ77)</f>
        <v>92236.416666666657</v>
      </c>
      <c r="BY77" s="157">
        <f>IF(Info!$O$3="Q1",$BS77,IF(Info!$O$3="Q2",$BS77+$BT77,IF(Info!$O$3="Q3",$BS77+$BT77+$BU77,$BR77)))</f>
        <v>94840.291666666672</v>
      </c>
      <c r="BZ77" s="157">
        <f>IF(Info!$O$3="Q1",$BS77,IF(Info!$O$3="Q2",$BT77,IF(Info!$O$3="Q3",$BU77,$BV77)))</f>
        <v>94840.291666666672</v>
      </c>
      <c r="CA77" s="198"/>
    </row>
    <row r="78" spans="1:79" ht="13.95" customHeight="1" x14ac:dyDescent="0.3">
      <c r="A78" s="193"/>
      <c r="B78" s="196" t="s">
        <v>343</v>
      </c>
      <c r="C78" s="194"/>
      <c r="D78" s="197"/>
      <c r="E78" s="198">
        <f>E74</f>
        <v>6442.416666666667</v>
      </c>
      <c r="F78" s="198">
        <f t="shared" ref="F78:AK78" si="91">E78+F74</f>
        <v>12733.633333333335</v>
      </c>
      <c r="G78" s="198">
        <f t="shared" si="91"/>
        <v>20337.566666666669</v>
      </c>
      <c r="H78" s="198">
        <f t="shared" si="91"/>
        <v>30052.375000000004</v>
      </c>
      <c r="I78" s="198">
        <f t="shared" si="91"/>
        <v>37992.775000000001</v>
      </c>
      <c r="J78" s="198">
        <f t="shared" si="91"/>
        <v>43872.76666666667</v>
      </c>
      <c r="K78" s="198">
        <f t="shared" si="91"/>
        <v>48888.725000000006</v>
      </c>
      <c r="L78" s="198">
        <f t="shared" si="91"/>
        <v>56881.308333333342</v>
      </c>
      <c r="M78" s="198">
        <f t="shared" si="91"/>
        <v>66044.19166666668</v>
      </c>
      <c r="N78" s="198">
        <f t="shared" si="91"/>
        <v>74784.591666666674</v>
      </c>
      <c r="O78" s="198">
        <f t="shared" si="91"/>
        <v>80922.975000000006</v>
      </c>
      <c r="P78" s="198">
        <f t="shared" si="91"/>
        <v>87102.625</v>
      </c>
      <c r="Q78" s="198">
        <f t="shared" si="91"/>
        <v>94840.291666666672</v>
      </c>
      <c r="R78" s="198">
        <f t="shared" si="91"/>
        <v>104528.95833333334</v>
      </c>
      <c r="S78" s="198">
        <f t="shared" si="91"/>
        <v>112479.62500000001</v>
      </c>
      <c r="T78" s="198">
        <f t="shared" si="91"/>
        <v>118236.09166666667</v>
      </c>
      <c r="U78" s="198">
        <f t="shared" si="91"/>
        <v>124138.88333333335</v>
      </c>
      <c r="V78" s="198">
        <f t="shared" si="91"/>
        <v>133276.55000000002</v>
      </c>
      <c r="W78" s="198">
        <f t="shared" si="91"/>
        <v>142979.71666666667</v>
      </c>
      <c r="X78" s="198">
        <f t="shared" si="91"/>
        <v>150835.67500000002</v>
      </c>
      <c r="Y78" s="198">
        <f t="shared" si="91"/>
        <v>158537.20833333334</v>
      </c>
      <c r="Z78" s="198">
        <f t="shared" si="91"/>
        <v>164679.25</v>
      </c>
      <c r="AA78" s="198">
        <f t="shared" si="91"/>
        <v>173712.91666666666</v>
      </c>
      <c r="AB78" s="198">
        <f t="shared" si="91"/>
        <v>183868.41666666666</v>
      </c>
      <c r="AC78" s="198">
        <f t="shared" si="91"/>
        <v>192095.48333333334</v>
      </c>
      <c r="AD78" s="198">
        <f t="shared" si="91"/>
        <v>199210.03333333333</v>
      </c>
      <c r="AE78" s="198">
        <f t="shared" si="91"/>
        <v>205595.83333333331</v>
      </c>
      <c r="AF78" s="198">
        <f t="shared" si="91"/>
        <v>213610.08333333331</v>
      </c>
      <c r="AG78" s="198">
        <f t="shared" si="91"/>
        <v>223268.28333333333</v>
      </c>
      <c r="AH78" s="198">
        <f t="shared" si="91"/>
        <v>232243.67499999999</v>
      </c>
      <c r="AI78" s="198">
        <f t="shared" si="91"/>
        <v>239982.11666666667</v>
      </c>
      <c r="AJ78" s="198">
        <f t="shared" si="91"/>
        <v>246702.47500000001</v>
      </c>
      <c r="AK78" s="198">
        <f t="shared" si="91"/>
        <v>251551.94166666668</v>
      </c>
      <c r="AL78" s="198">
        <f t="shared" ref="AL78:BD78" si="92">AK78+AL74</f>
        <v>259031.94166666668</v>
      </c>
      <c r="AM78" s="198">
        <f t="shared" si="92"/>
        <v>269859.69166666665</v>
      </c>
      <c r="AN78" s="198">
        <f t="shared" si="92"/>
        <v>278711.02499999997</v>
      </c>
      <c r="AO78" s="198">
        <f t="shared" si="92"/>
        <v>285438.40833333333</v>
      </c>
      <c r="AP78" s="198">
        <f t="shared" si="92"/>
        <v>291446.45</v>
      </c>
      <c r="AQ78" s="198">
        <f t="shared" si="92"/>
        <v>291446.45</v>
      </c>
      <c r="AR78" s="198">
        <f t="shared" si="92"/>
        <v>291446.45</v>
      </c>
      <c r="AS78" s="198">
        <f t="shared" si="92"/>
        <v>291446.45</v>
      </c>
      <c r="AT78" s="198">
        <f t="shared" si="92"/>
        <v>291446.45</v>
      </c>
      <c r="AU78" s="198">
        <f t="shared" si="92"/>
        <v>291446.45</v>
      </c>
      <c r="AV78" s="198">
        <f t="shared" si="92"/>
        <v>291446.45</v>
      </c>
      <c r="AW78" s="198">
        <f t="shared" si="92"/>
        <v>291446.45</v>
      </c>
      <c r="AX78" s="198">
        <f t="shared" si="92"/>
        <v>291446.45</v>
      </c>
      <c r="AY78" s="198">
        <f t="shared" si="92"/>
        <v>291446.45</v>
      </c>
      <c r="AZ78" s="198">
        <f t="shared" si="92"/>
        <v>291446.45</v>
      </c>
      <c r="BA78" s="198">
        <f t="shared" si="92"/>
        <v>291446.45</v>
      </c>
      <c r="BB78" s="198">
        <f t="shared" si="92"/>
        <v>291446.45</v>
      </c>
      <c r="BC78" s="198">
        <f t="shared" si="92"/>
        <v>291446.45</v>
      </c>
      <c r="BD78" s="198">
        <f t="shared" si="92"/>
        <v>291446.45</v>
      </c>
      <c r="BE78" s="198"/>
      <c r="BF78" s="198">
        <f t="shared" ref="BF78:BX78" si="93">BF74</f>
        <v>30052.375000000004</v>
      </c>
      <c r="BG78" s="198">
        <f t="shared" si="93"/>
        <v>26828.933333333334</v>
      </c>
      <c r="BH78" s="198">
        <f t="shared" si="93"/>
        <v>37958.983333333337</v>
      </c>
      <c r="BI78" s="198">
        <f t="shared" si="93"/>
        <v>29298.591666666667</v>
      </c>
      <c r="BJ78" s="198">
        <f t="shared" si="93"/>
        <v>34398.325000000004</v>
      </c>
      <c r="BK78" s="198">
        <f t="shared" si="93"/>
        <v>40672.824999999997</v>
      </c>
      <c r="BL78" s="198">
        <f t="shared" si="93"/>
        <v>33033.641666666663</v>
      </c>
      <c r="BM78" s="198">
        <f t="shared" si="93"/>
        <v>26788.266666666666</v>
      </c>
      <c r="BN78" s="198">
        <f t="shared" si="93"/>
        <v>32414.508333333335</v>
      </c>
      <c r="BO78" s="198">
        <f t="shared" si="93"/>
        <v>0</v>
      </c>
      <c r="BP78" s="198">
        <f t="shared" si="93"/>
        <v>0</v>
      </c>
      <c r="BQ78" s="198">
        <f t="shared" si="93"/>
        <v>0</v>
      </c>
      <c r="BR78" s="198">
        <f t="shared" si="93"/>
        <v>291446.45</v>
      </c>
      <c r="BS78" s="198">
        <f t="shared" si="93"/>
        <v>94840.291666666672</v>
      </c>
      <c r="BT78" s="198">
        <f t="shared" si="93"/>
        <v>104369.74166666667</v>
      </c>
      <c r="BU78" s="198">
        <f t="shared" si="93"/>
        <v>92236.416666666657</v>
      </c>
      <c r="BV78" s="198">
        <f t="shared" si="93"/>
        <v>0</v>
      </c>
      <c r="BW78" s="198">
        <f t="shared" si="93"/>
        <v>199210.03333333333</v>
      </c>
      <c r="BX78" s="198">
        <f t="shared" si="93"/>
        <v>92236.416666666657</v>
      </c>
      <c r="BY78" s="198"/>
      <c r="BZ78" s="198"/>
      <c r="CA78" s="198"/>
    </row>
    <row r="79" spans="1:79" ht="13.95" customHeight="1" x14ac:dyDescent="0.3">
      <c r="A79" s="193"/>
      <c r="B79" s="196" t="s">
        <v>344</v>
      </c>
      <c r="C79" s="194"/>
      <c r="D79" s="199">
        <f>SUM(E79:BD79)</f>
        <v>216233.24999999997</v>
      </c>
      <c r="E79" s="198">
        <f t="shared" ref="E79:AJ79" si="94">E74-E86</f>
        <v>5652.8166666666666</v>
      </c>
      <c r="F79" s="198">
        <f t="shared" si="94"/>
        <v>4892.8166666666675</v>
      </c>
      <c r="G79" s="198">
        <f t="shared" si="94"/>
        <v>6383.5333333333338</v>
      </c>
      <c r="H79" s="198">
        <f t="shared" si="94"/>
        <v>1801.0083333333341</v>
      </c>
      <c r="I79" s="198">
        <f t="shared" si="94"/>
        <v>5918.7999999999993</v>
      </c>
      <c r="J79" s="198">
        <f t="shared" si="94"/>
        <v>5435.9916666666677</v>
      </c>
      <c r="K79" s="198">
        <f t="shared" si="94"/>
        <v>4265.3583333333327</v>
      </c>
      <c r="L79" s="198">
        <f t="shared" si="94"/>
        <v>5309.7833333333347</v>
      </c>
      <c r="M79" s="198">
        <f t="shared" si="94"/>
        <v>4233.2833333333328</v>
      </c>
      <c r="N79" s="198">
        <f t="shared" si="94"/>
        <v>7463.7999999999993</v>
      </c>
      <c r="O79" s="198">
        <f t="shared" si="94"/>
        <v>5574.3833333333341</v>
      </c>
      <c r="P79" s="198">
        <f t="shared" si="94"/>
        <v>5008.0500000000011</v>
      </c>
      <c r="Q79" s="198">
        <f t="shared" si="94"/>
        <v>5811.0666666666675</v>
      </c>
      <c r="R79" s="198">
        <f t="shared" si="94"/>
        <v>5407.8666666666668</v>
      </c>
      <c r="S79" s="198">
        <f t="shared" si="94"/>
        <v>6698.8666666666659</v>
      </c>
      <c r="T79" s="198">
        <f t="shared" si="94"/>
        <v>5187.2666666666673</v>
      </c>
      <c r="U79" s="198">
        <f t="shared" si="94"/>
        <v>5206.3916666666673</v>
      </c>
      <c r="V79" s="198">
        <f t="shared" si="94"/>
        <v>7200.4666666666681</v>
      </c>
      <c r="W79" s="198">
        <f t="shared" si="94"/>
        <v>2903.1666666666661</v>
      </c>
      <c r="X79" s="198">
        <f t="shared" si="94"/>
        <v>6266.1583333333328</v>
      </c>
      <c r="Y79" s="198">
        <f t="shared" si="94"/>
        <v>7384.7333333333336</v>
      </c>
      <c r="Z79" s="198">
        <f t="shared" si="94"/>
        <v>5576.2416666666668</v>
      </c>
      <c r="AA79" s="198">
        <f t="shared" si="94"/>
        <v>7637.0666666666657</v>
      </c>
      <c r="AB79" s="198">
        <f t="shared" si="94"/>
        <v>5062.5</v>
      </c>
      <c r="AC79" s="198">
        <f t="shared" si="94"/>
        <v>7184.4666666666672</v>
      </c>
      <c r="AD79" s="198">
        <f t="shared" si="94"/>
        <v>6418.7499999999991</v>
      </c>
      <c r="AE79" s="198">
        <f t="shared" si="94"/>
        <v>5639</v>
      </c>
      <c r="AF79" s="198">
        <f t="shared" si="94"/>
        <v>6807.2500000000009</v>
      </c>
      <c r="AG79" s="198">
        <f t="shared" si="94"/>
        <v>4359.8000000000011</v>
      </c>
      <c r="AH79" s="198">
        <f t="shared" si="94"/>
        <v>7675.3916666666664</v>
      </c>
      <c r="AI79" s="198">
        <f t="shared" si="94"/>
        <v>6558.0416666666661</v>
      </c>
      <c r="AJ79" s="198">
        <f t="shared" si="94"/>
        <v>5522.5583333333334</v>
      </c>
      <c r="AK79" s="198">
        <f t="shared" ref="AK79:BD79" si="95">AK74-AK86</f>
        <v>4270.6666666666661</v>
      </c>
      <c r="AL79" s="198">
        <f t="shared" si="95"/>
        <v>6282</v>
      </c>
      <c r="AM79" s="198">
        <f t="shared" si="95"/>
        <v>4344.1500000000005</v>
      </c>
      <c r="AN79" s="198">
        <f t="shared" si="95"/>
        <v>7236.7333333333336</v>
      </c>
      <c r="AO79" s="198">
        <f t="shared" si="95"/>
        <v>6199.3833333333332</v>
      </c>
      <c r="AP79" s="198">
        <f t="shared" si="95"/>
        <v>5453.6416666666673</v>
      </c>
      <c r="AQ79" s="198">
        <f t="shared" si="95"/>
        <v>0</v>
      </c>
      <c r="AR79" s="198">
        <f t="shared" si="95"/>
        <v>0</v>
      </c>
      <c r="AS79" s="198">
        <f t="shared" si="95"/>
        <v>0</v>
      </c>
      <c r="AT79" s="198">
        <f t="shared" si="95"/>
        <v>0</v>
      </c>
      <c r="AU79" s="198">
        <f t="shared" si="95"/>
        <v>0</v>
      </c>
      <c r="AV79" s="198">
        <f t="shared" si="95"/>
        <v>0</v>
      </c>
      <c r="AW79" s="198">
        <f t="shared" si="95"/>
        <v>0</v>
      </c>
      <c r="AX79" s="198">
        <f t="shared" si="95"/>
        <v>0</v>
      </c>
      <c r="AY79" s="198">
        <f t="shared" si="95"/>
        <v>0</v>
      </c>
      <c r="AZ79" s="198">
        <f t="shared" si="95"/>
        <v>0</v>
      </c>
      <c r="BA79" s="198">
        <f t="shared" si="95"/>
        <v>0</v>
      </c>
      <c r="BB79" s="198">
        <f t="shared" si="95"/>
        <v>0</v>
      </c>
      <c r="BC79" s="198">
        <f t="shared" si="95"/>
        <v>0</v>
      </c>
      <c r="BD79" s="198">
        <f t="shared" si="95"/>
        <v>0</v>
      </c>
      <c r="BE79" s="198"/>
      <c r="BF79" s="198">
        <f t="shared" ref="BF79:BX79" si="96">BF74-BF86</f>
        <v>18730.175000000003</v>
      </c>
      <c r="BG79" s="198">
        <f t="shared" si="96"/>
        <v>20929.933333333334</v>
      </c>
      <c r="BH79" s="198">
        <f t="shared" si="96"/>
        <v>28090.583333333336</v>
      </c>
      <c r="BI79" s="198">
        <f t="shared" si="96"/>
        <v>22500.39166666667</v>
      </c>
      <c r="BJ79" s="198">
        <f t="shared" si="96"/>
        <v>23754.525000000005</v>
      </c>
      <c r="BK79" s="198">
        <f t="shared" si="96"/>
        <v>31879.024999999998</v>
      </c>
      <c r="BL79" s="198">
        <f t="shared" si="96"/>
        <v>24481.441666666662</v>
      </c>
      <c r="BM79" s="198">
        <f t="shared" si="96"/>
        <v>22633.266666666666</v>
      </c>
      <c r="BN79" s="198">
        <f t="shared" si="96"/>
        <v>23233.908333333336</v>
      </c>
      <c r="BO79" s="198">
        <f t="shared" si="96"/>
        <v>0</v>
      </c>
      <c r="BP79" s="198">
        <f t="shared" si="96"/>
        <v>0</v>
      </c>
      <c r="BQ79" s="198">
        <f t="shared" si="96"/>
        <v>0</v>
      </c>
      <c r="BR79" s="198">
        <f t="shared" si="96"/>
        <v>216233.25</v>
      </c>
      <c r="BS79" s="198">
        <f t="shared" si="96"/>
        <v>67750.691666666666</v>
      </c>
      <c r="BT79" s="198">
        <f t="shared" si="96"/>
        <v>78133.941666666666</v>
      </c>
      <c r="BU79" s="198">
        <f t="shared" si="96"/>
        <v>70348.616666666654</v>
      </c>
      <c r="BV79" s="198">
        <f t="shared" si="96"/>
        <v>0</v>
      </c>
      <c r="BW79" s="198">
        <f t="shared" si="96"/>
        <v>145884.6333333333</v>
      </c>
      <c r="BX79" s="198">
        <f t="shared" si="96"/>
        <v>70348.616666666654</v>
      </c>
      <c r="BY79" s="198"/>
      <c r="BZ79" s="198"/>
      <c r="CA79" s="198"/>
    </row>
    <row r="80" spans="1:79" ht="13.95" customHeight="1" x14ac:dyDescent="0.3">
      <c r="A80" s="193"/>
      <c r="B80" s="200" t="s">
        <v>345</v>
      </c>
      <c r="C80" s="194"/>
      <c r="D80" s="201"/>
      <c r="E80" s="201">
        <f t="shared" ref="E80:AO80" si="97">E81-E82</f>
        <v>0</v>
      </c>
      <c r="F80" s="201">
        <f t="shared" si="97"/>
        <v>0</v>
      </c>
      <c r="G80" s="201">
        <f t="shared" si="97"/>
        <v>0</v>
      </c>
      <c r="H80" s="201">
        <f t="shared" si="97"/>
        <v>0</v>
      </c>
      <c r="I80" s="201">
        <f t="shared" si="97"/>
        <v>0</v>
      </c>
      <c r="J80" s="201">
        <f t="shared" si="97"/>
        <v>0</v>
      </c>
      <c r="K80" s="201">
        <f t="shared" si="97"/>
        <v>0</v>
      </c>
      <c r="L80" s="201">
        <f t="shared" si="97"/>
        <v>0</v>
      </c>
      <c r="M80" s="201">
        <f t="shared" si="97"/>
        <v>0</v>
      </c>
      <c r="N80" s="201">
        <f t="shared" si="97"/>
        <v>0</v>
      </c>
      <c r="O80" s="201">
        <f t="shared" si="97"/>
        <v>0</v>
      </c>
      <c r="P80" s="201">
        <f t="shared" si="97"/>
        <v>0</v>
      </c>
      <c r="Q80" s="201">
        <f t="shared" si="97"/>
        <v>0</v>
      </c>
      <c r="R80" s="201">
        <f t="shared" si="97"/>
        <v>0</v>
      </c>
      <c r="S80" s="201">
        <f t="shared" si="97"/>
        <v>0</v>
      </c>
      <c r="T80" s="201">
        <f t="shared" si="97"/>
        <v>0</v>
      </c>
      <c r="U80" s="201">
        <f t="shared" si="97"/>
        <v>0</v>
      </c>
      <c r="V80" s="201">
        <f t="shared" si="97"/>
        <v>0</v>
      </c>
      <c r="W80" s="201">
        <f t="shared" si="97"/>
        <v>0</v>
      </c>
      <c r="X80" s="201">
        <f t="shared" si="97"/>
        <v>0</v>
      </c>
      <c r="Y80" s="201">
        <f t="shared" si="97"/>
        <v>0</v>
      </c>
      <c r="Z80" s="201">
        <f t="shared" si="97"/>
        <v>0</v>
      </c>
      <c r="AA80" s="201">
        <f t="shared" si="97"/>
        <v>0</v>
      </c>
      <c r="AB80" s="201">
        <f t="shared" si="97"/>
        <v>0</v>
      </c>
      <c r="AC80" s="201">
        <f t="shared" si="97"/>
        <v>0</v>
      </c>
      <c r="AD80" s="201">
        <f t="shared" si="97"/>
        <v>0</v>
      </c>
      <c r="AE80" s="201">
        <f t="shared" si="97"/>
        <v>0</v>
      </c>
      <c r="AF80" s="201">
        <f t="shared" si="97"/>
        <v>0</v>
      </c>
      <c r="AG80" s="201">
        <f t="shared" si="97"/>
        <v>0</v>
      </c>
      <c r="AH80" s="201">
        <f t="shared" si="97"/>
        <v>0</v>
      </c>
      <c r="AI80" s="201">
        <f t="shared" si="97"/>
        <v>0</v>
      </c>
      <c r="AJ80" s="201">
        <f t="shared" si="97"/>
        <v>0</v>
      </c>
      <c r="AK80" s="201">
        <f t="shared" si="97"/>
        <v>0</v>
      </c>
      <c r="AL80" s="201">
        <f t="shared" si="97"/>
        <v>0</v>
      </c>
      <c r="AM80" s="201">
        <f t="shared" si="97"/>
        <v>0</v>
      </c>
      <c r="AN80" s="201">
        <f t="shared" si="97"/>
        <v>0</v>
      </c>
      <c r="AO80" s="201">
        <f t="shared" si="97"/>
        <v>0</v>
      </c>
      <c r="AP80" s="685"/>
      <c r="AQ80" s="685"/>
      <c r="AR80" s="201"/>
      <c r="AS80" s="201"/>
      <c r="AT80" s="685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3.95" customHeight="1" x14ac:dyDescent="0.3">
      <c r="A81" s="193">
        <v>1</v>
      </c>
      <c r="B81" s="202" t="s">
        <v>346</v>
      </c>
      <c r="C81" s="194"/>
      <c r="D81" s="157">
        <f t="shared" ref="D81:D86" si="98">SUM(E81:BD81)</f>
        <v>72601.000000000029</v>
      </c>
      <c r="E81" s="203">
        <f>((E37+E40)*Info!$AJ$3)+(E38*Info!$AJ$5)+(E41*Info!$AJ$6)+(E39*Info!$AJ$7)+(E42*Info!$AJ$9)+(E43*Info!$AJ$10)+(E44*Info!$AJ$11)+(E45*Info!$AJ$12)+(E46*Info!$AJ$13)</f>
        <v>789.6</v>
      </c>
      <c r="F81" s="203">
        <f>((F37+F40)*Info!$AJ$3)+(F38*Info!$AJ$5)+(F41*Info!$AJ$6)+(F39*Info!$AJ$7)+(F42*Info!$AJ$9)+(F43*Info!$AJ$10)+(F44*Info!$AJ$11)+(F45*Info!$AJ$12)+(F46*Info!$AJ$13)</f>
        <v>1228.3999999999999</v>
      </c>
      <c r="G81" s="203">
        <f>((G37+G40)*Info!$AJ$3)+(G38*Info!$AJ$5)+(G41*Info!$AJ$6)+(G39*Info!$AJ$7)+(G42*Info!$AJ$9)+(G43*Info!$AJ$10)+(G44*Info!$AJ$11)+(G45*Info!$AJ$12)+(G46*Info!$AJ$13)</f>
        <v>1220.3999999999999</v>
      </c>
      <c r="H81" s="203">
        <f>((H37+H40)*Info!$AJ$3)+(H38*Info!$AJ$5)+(H41*Info!$AJ$6)+(H39*Info!$AJ$7)+(H42*Info!$AJ$9)+(H43*Info!$AJ$10)+(H44*Info!$AJ$11)+(H45*Info!$AJ$12)+(H46*Info!$AJ$13)</f>
        <v>7638.8</v>
      </c>
      <c r="I81" s="203">
        <f>((I37+I40)*Info!$AJ$3)+(I38*Info!$AJ$5)+(I41*Info!$AJ$6)+(I39*Info!$AJ$7)+(I42*Info!$AJ$9)+(I43*Info!$AJ$10)+(I44*Info!$AJ$11)+(I45*Info!$AJ$12)+(I46*Info!$AJ$13)</f>
        <v>1851.6</v>
      </c>
      <c r="J81" s="203">
        <f>((J37+J40)*Info!$AJ$3)+(J38*Info!$AJ$5)+(J41*Info!$AJ$6)+(J39*Info!$AJ$7)+(J42*Info!$AJ$9)+(J43*Info!$AJ$10)+(J44*Info!$AJ$11)+(J45*Info!$AJ$12)+(J46*Info!$AJ$13)</f>
        <v>444</v>
      </c>
      <c r="K81" s="203">
        <f>((K37+K40)*Info!$AJ$3)+(K38*Info!$AJ$5)+(K41*Info!$AJ$6)+(K39*Info!$AJ$7)+(K42*Info!$AJ$9)+(K43*Info!$AJ$10)+(K44*Info!$AJ$11)+(K45*Info!$AJ$12)+(K46*Info!$AJ$13)</f>
        <v>645.6</v>
      </c>
      <c r="L81" s="203">
        <f>((L37+L40)*Info!$AJ$3)+(L38*Info!$AJ$5)+(L41*Info!$AJ$6)+(L39*Info!$AJ$7)+(L42*Info!$AJ$9)+(L43*Info!$AJ$10)+(L44*Info!$AJ$11)+(L45*Info!$AJ$12)+(L46*Info!$AJ$13)</f>
        <v>2512.7999999999997</v>
      </c>
      <c r="M81" s="203">
        <f>((M37+M40)*Info!$AJ$3)+(M38*Info!$AJ$5)+(M41*Info!$AJ$6)+(M39*Info!$AJ$7)+(M42*Info!$AJ$9)+(M43*Info!$AJ$10)+(M44*Info!$AJ$11)+(M45*Info!$AJ$12)+(M46*Info!$AJ$13)</f>
        <v>4929.6000000000004</v>
      </c>
      <c r="N81" s="203">
        <f>((N37+N40)*Info!$AJ$3)+(N38*Info!$AJ$5)+(N41*Info!$AJ$6)+(N39*Info!$AJ$7)+(N42*Info!$AJ$9)+(N43*Info!$AJ$10)+(N44*Info!$AJ$11)+(N45*Info!$AJ$12)+(N46*Info!$AJ$13)</f>
        <v>1211.6000000000001</v>
      </c>
      <c r="O81" s="203">
        <f>((O37+O40)*Info!$AJ$3)+(O38*Info!$AJ$5)+(O41*Info!$AJ$6)+(O39*Info!$AJ$7)+(O42*Info!$AJ$9)+(O43*Info!$AJ$10)+(O44*Info!$AJ$11)+(O45*Info!$AJ$12)+(O46*Info!$AJ$13)</f>
        <v>564</v>
      </c>
      <c r="P81" s="203">
        <f>((P37+P40)*Info!$AJ$3)+(P38*Info!$AJ$5)+(P41*Info!$AJ$6)+(P39*Info!$AJ$7)+(P42*Info!$AJ$9)+(P43*Info!$AJ$10)+(P44*Info!$AJ$11)+(P45*Info!$AJ$12)+(P46*Info!$AJ$13)</f>
        <v>1041.5999999999999</v>
      </c>
      <c r="Q81" s="812">
        <f>((Q37+Q40)*Info!$AJ$3)+(Q38*Info!$AJ$5)+(Q41*Info!$AJ$6)+(Q39*Info!$AJ$7)+(Q42*Info!$AJ$9)+(Q43*Info!$AJ$10)+(Q44*Info!$AJ$11)+(Q45*Info!$AJ$12)+(Q46*Info!$AJ$13)</f>
        <v>1881.6</v>
      </c>
      <c r="R81" s="203">
        <f>((R37+R40)*Info!$AJ$3)+(R38*Info!$AJ$5)+(R41*Info!$AJ$6)+(R39*Info!$AJ$7)+(R42*Info!$AJ$9)+(R43*Info!$AJ$10)+(R44*Info!$AJ$11)+(R45*Info!$AJ$12)+(R46*Info!$AJ$13)</f>
        <v>4280.7999999999993</v>
      </c>
      <c r="S81" s="203">
        <f>((S37+S40)*Info!$AJ$3)+(S38*Info!$AJ$5)+(S41*Info!$AJ$6)+(S39*Info!$AJ$7)+(S42*Info!$AJ$9)+(S43*Info!$AJ$10)+(S44*Info!$AJ$11)+(S45*Info!$AJ$12)+(S46*Info!$AJ$13)</f>
        <v>1186.8000000000002</v>
      </c>
      <c r="T81" s="203">
        <f>((T37+T40)*Info!$AJ$3)+(T38*Info!$AJ$5)+(T41*Info!$AJ$6)+(T39*Info!$AJ$7)+(T42*Info!$AJ$9)+(T43*Info!$AJ$10)+(T44*Info!$AJ$11)+(T45*Info!$AJ$12)+(T46*Info!$AJ$13)</f>
        <v>439.2</v>
      </c>
      <c r="U81" s="203">
        <f>((U37+U40)*Info!$AJ$3)+(U38*Info!$AJ$5)+(U41*Info!$AJ$6)+(U39*Info!$AJ$7)+(U42*Info!$AJ$9)+(U43*Info!$AJ$10)+(U44*Info!$AJ$11)+(U45*Info!$AJ$12)+(U46*Info!$AJ$13)</f>
        <v>566.4</v>
      </c>
      <c r="V81" s="203">
        <f>((V37+V40)*Info!$AJ$3)+(V38*Info!$AJ$5)+(V41*Info!$AJ$6)+(V39*Info!$AJ$7)+(V42*Info!$AJ$9)+(V43*Info!$AJ$10)+(V44*Info!$AJ$11)+(V45*Info!$AJ$12)+(V46*Info!$AJ$13)</f>
        <v>1807.2</v>
      </c>
      <c r="W81" s="203">
        <f>((W37+W40)*Info!$AJ$3)+(W38*Info!$AJ$5)+(W41*Info!$AJ$6)+(W39*Info!$AJ$7)+(W42*Info!$AJ$9)+(W43*Info!$AJ$10)+(W44*Info!$AJ$11)+(W45*Info!$AJ$12)+(W46*Info!$AJ$13)</f>
        <v>6800</v>
      </c>
      <c r="X81" s="203">
        <f>((X37+X40)*Info!$AJ$3)+(X38*Info!$AJ$5)+(X41*Info!$AJ$6)+(X39*Info!$AJ$7)+(X42*Info!$AJ$9)+(X43*Info!$AJ$10)+(X44*Info!$AJ$11)+(X45*Info!$AJ$12)+(X46*Info!$AJ$13)</f>
        <v>1546.8</v>
      </c>
      <c r="Y81" s="203">
        <f>((Y37+Y40)*Info!$AJ$3)+(Y38*Info!$AJ$5)+(Y41*Info!$AJ$6)+(Y39*Info!$AJ$7)+(Y42*Info!$AJ$9)+(Y43*Info!$AJ$10)+(Y44*Info!$AJ$11)+(Y45*Info!$AJ$12)+(Y46*Info!$AJ$13)</f>
        <v>316.8</v>
      </c>
      <c r="Z81" s="203">
        <f>((Z37+Z40)*Info!$AJ$3)+(Z38*Info!$AJ$5)+(Z41*Info!$AJ$6)+(Z39*Info!$AJ$7)+(Z42*Info!$AJ$9)+(Z43*Info!$AJ$10)+(Z44*Info!$AJ$11)+(Z45*Info!$AJ$12)+(Z46*Info!$AJ$13)</f>
        <v>522.79999999999995</v>
      </c>
      <c r="AA81" s="203">
        <f>((AA37+AA40)*Info!$AJ$3)+(AA38*Info!$AJ$5)+(AA41*Info!$AJ$6)+(AA39*Info!$AJ$7)+(AA42*Info!$AJ$9)+(AA43*Info!$AJ$10)+(AA44*Info!$AJ$11)+(AA45*Info!$AJ$12)+(AA46*Info!$AJ$13)</f>
        <v>1353.6</v>
      </c>
      <c r="AB81" s="203">
        <f>((AB37+AB40)*Info!$AJ$3)+(AB38*Info!$AJ$5)+(AB41*Info!$AJ$6)+(AB39*Info!$AJ$7)+(AB42*Info!$AJ$9)+(AB43*Info!$AJ$10)+(AB44*Info!$AJ$11)+(AB45*Info!$AJ$12)+(AB46*Info!$AJ$13)</f>
        <v>5028</v>
      </c>
      <c r="AC81" s="203">
        <f>((AC37+AC40)*Info!$AJ$3)+(AC38*Info!$AJ$5)+(AC41*Info!$AJ$6)+(AC39*Info!$AJ$7)+(AC42*Info!$AJ$9)+(AC43*Info!$AJ$10)+(AC44*Info!$AJ$11)+(AC45*Info!$AJ$12)+(AC46*Info!$AJ$13)</f>
        <v>977.6</v>
      </c>
      <c r="AD81" s="203">
        <f>((AD37+AD40)*Info!$AJ$3)+(AD38*Info!$AJ$5)+(AD41*Info!$AJ$6)+(AD39*Info!$AJ$7)+(AD42*Info!$AJ$9)+(AD43*Info!$AJ$10)+(AD44*Info!$AJ$11)+(AD45*Info!$AJ$12)+(AD46*Info!$AJ$13)</f>
        <v>630.79999999999995</v>
      </c>
      <c r="AE81" s="203">
        <f>((AE37+AE40)*Info!$AJ$3)+(AE38*Info!$AJ$5)+(AE41*Info!$AJ$6)+(AE39*Info!$AJ$7)+(AE42*Info!$AJ$9)+(AE43*Info!$AJ$10)+(AE44*Info!$AJ$11)+(AE45*Info!$AJ$12)+(AE46*Info!$AJ$13)</f>
        <v>616.79999999999995</v>
      </c>
      <c r="AF81" s="203">
        <f>((AF37+AF40)*Info!$AJ$3)+(AF38*Info!$AJ$5)+(AF41*Info!$AJ$6)+(AF39*Info!$AJ$7)+(AF42*Info!$AJ$9)+(AF43*Info!$AJ$10)+(AF44*Info!$AJ$11)+(AF45*Info!$AJ$12)+(AF46*Info!$AJ$13)</f>
        <v>1164</v>
      </c>
      <c r="AG81" s="203">
        <f>((AG37+AG40)*Info!$AJ$3)+(AG38*Info!$AJ$5)+(AG41*Info!$AJ$6)+(AG39*Info!$AJ$7)+(AG42*Info!$AJ$9)+(AG43*Info!$AJ$10)+(AG44*Info!$AJ$11)+(AG45*Info!$AJ$12)+(AG46*Info!$AJ$13)</f>
        <v>5254.4000000000005</v>
      </c>
      <c r="AH81" s="686">
        <f>((AH37+AH40)*Info!$AJ$3)+(AH38*Info!$AJ$5)+(AH41*Info!$AJ$6)+(AH39*Info!$AJ$7)+(AH42*Info!$AJ$9)+(AH43*Info!$AJ$10)+(AH44*Info!$AJ$11)+(AH45*Info!$AJ$12)+(AH46*Info!$AJ$13)</f>
        <v>1300</v>
      </c>
      <c r="AI81" s="203">
        <f>((AI37+AI40)*Info!$AJ$3)+(AI38*Info!$AJ$5)+(AI41*Info!$AJ$6)+(AI39*Info!$AJ$7)+(AI42*Info!$AJ$9)+(AI43*Info!$AJ$10)+(AI44*Info!$AJ$11)+(AI45*Info!$AJ$12)+(AI46*Info!$AJ$13)</f>
        <v>1180.4000000000001</v>
      </c>
      <c r="AJ81" s="686">
        <f>((AJ37+AJ40)*Info!$AJ$3)+(AJ38*Info!$AJ$5)+(AJ41*Info!$AJ$6)+(AJ39*Info!$AJ$7)+(AJ42*Info!$AJ$9)+(AJ43*Info!$AJ$10)+(AJ44*Info!$AJ$11)+(AJ45*Info!$AJ$12)+(AJ46*Info!$AJ$13)</f>
        <v>1132.8</v>
      </c>
      <c r="AK81" s="203">
        <f>((AK37+AK40)*Info!$AJ$3)+(AK38*Info!$AJ$5)+(AK41*Info!$AJ$6)+(AK39*Info!$AJ$7)+(AK42*Info!$AJ$9)+(AK43*Info!$AJ$10)+(AK44*Info!$AJ$11)+(AK45*Info!$AJ$12)+(AK46*Info!$AJ$13)</f>
        <v>448.8</v>
      </c>
      <c r="AL81" s="686">
        <f>((AL37+AL40)*Info!$AJ$3)+(AL38*Info!$AJ$5)+(AL41*Info!$AJ$6)+(AL39*Info!$AJ$7)+(AL42*Info!$AJ$9)+(AL43*Info!$AJ$10)+(AL44*Info!$AJ$11)+(AL45*Info!$AJ$12)+(AL46*Info!$AJ$13)</f>
        <v>1068</v>
      </c>
      <c r="AM81" s="203">
        <f>((AM37+AM40)*Info!$AJ$3)+(AM38*Info!$AJ$5)+(AM41*Info!$AJ$6)+(AM39*Info!$AJ$7)+(AM42*Info!$AJ$9)+(AM43*Info!$AJ$10)+(AM44*Info!$AJ$11)+(AM45*Info!$AJ$12)+(AM46*Info!$AJ$13)</f>
        <v>6433.6</v>
      </c>
      <c r="AN81" s="203">
        <f>((AN37+AN40)*Info!$AJ$3)+(AN38*Info!$AJ$5)+(AN41*Info!$AJ$6)+(AN39*Info!$AJ$7)+(AN42*Info!$AJ$9)+(AN43*Info!$AJ$10)+(AN44*Info!$AJ$11)+(AN45*Info!$AJ$12)+(AN46*Info!$AJ$13)</f>
        <v>1549.6000000000001</v>
      </c>
      <c r="AO81" s="203">
        <f>((AO37+AO40)*Info!$AJ$3)+(AO38*Info!$AJ$5)+(AO41*Info!$AJ$6)+(AO39*Info!$AJ$7)+(AO42*Info!$AJ$9)+(AO43*Info!$AJ$10)+(AO44*Info!$AJ$11)+(AO45*Info!$AJ$12)+(AO46*Info!$AJ$13)</f>
        <v>528</v>
      </c>
      <c r="AP81" s="686">
        <f>((AP37+AP40)*[1]Info!$AJ$3)+(AP38*[1]Info!$AJ$5)+(AP41*[1]Info!$AJ$6)+(AP39*[1]Info!$AJ$7)+(AP42*[1]Info!$AJ$9)+(AP43*[1]Info!$AJ$10)+(AP44*[1]Info!$AJ$11)+(AP45*[1]Info!$AJ$12)+(AP46*[1]Info!$AJ$13)</f>
        <v>508.20000000000005</v>
      </c>
      <c r="AQ81" s="686">
        <f>((AQ37+AQ40)*[2]Info!$AJ$3)+(AQ38*[2]Info!$AJ$5)+(AQ41*[2]Info!$AJ$6)+(AQ39*[2]Info!$AJ$7)+(AQ42*[2]Info!$AJ$9)+(AQ43*[2]Info!$AJ$10)+(AQ44*[2]Info!$AJ$11)+(AQ45*[2]Info!$AJ$12)+(AQ46*[2]Info!$AJ$13)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686">
        <f>((AT37+AT40)*[3]Info!$AJ$3)+(AT38*[3]Info!$AJ$5)+(AT41*[3]Info!$AJ$6)+(AT39*[3]Info!$AJ$7)+(AT42*[3]Info!$AJ$9)+(AT43*[3]Info!$AJ$10)+(AT44*[3]Info!$AJ$11)+(AT45*[3]Info!$AJ$12)+(AT46*[3]Info!$AJ$13)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ht="13.95" customHeight="1" x14ac:dyDescent="0.3">
      <c r="A82" s="193"/>
      <c r="B82" s="375" t="s">
        <v>37</v>
      </c>
      <c r="C82" s="194"/>
      <c r="D82" s="157">
        <f t="shared" si="98"/>
        <v>72647.200000000026</v>
      </c>
      <c r="E82" s="741">
        <f t="shared" ref="E82:N82" si="99">E81</f>
        <v>789.6</v>
      </c>
      <c r="F82" s="741">
        <f t="shared" si="99"/>
        <v>1228.3999999999999</v>
      </c>
      <c r="G82" s="741">
        <f t="shared" si="99"/>
        <v>1220.3999999999999</v>
      </c>
      <c r="H82" s="741">
        <f t="shared" si="99"/>
        <v>7638.8</v>
      </c>
      <c r="I82" s="741">
        <f t="shared" si="99"/>
        <v>1851.6</v>
      </c>
      <c r="J82" s="741">
        <f t="shared" si="99"/>
        <v>444</v>
      </c>
      <c r="K82" s="741">
        <f t="shared" si="99"/>
        <v>645.6</v>
      </c>
      <c r="L82" s="741">
        <f t="shared" si="99"/>
        <v>2512.7999999999997</v>
      </c>
      <c r="M82" s="741">
        <f t="shared" si="99"/>
        <v>4929.6000000000004</v>
      </c>
      <c r="N82" s="372">
        <f t="shared" si="99"/>
        <v>1211.6000000000001</v>
      </c>
      <c r="O82" s="372">
        <v>564</v>
      </c>
      <c r="P82" s="372">
        <v>1041.5999999999999</v>
      </c>
      <c r="Q82" s="806">
        <v>1881.6</v>
      </c>
      <c r="R82" s="372">
        <v>4280.7999999999993</v>
      </c>
      <c r="S82" s="372">
        <v>1186.8</v>
      </c>
      <c r="T82" s="372">
        <v>439.2</v>
      </c>
      <c r="U82" s="372">
        <v>566.4</v>
      </c>
      <c r="V82" s="372">
        <v>1807.2</v>
      </c>
      <c r="W82" s="372">
        <v>6800</v>
      </c>
      <c r="X82" s="372">
        <v>1546.8</v>
      </c>
      <c r="Y82" s="372">
        <v>316.8</v>
      </c>
      <c r="Z82" s="372">
        <v>522.79999999999995</v>
      </c>
      <c r="AA82" s="372">
        <v>1353.6</v>
      </c>
      <c r="AB82" s="608">
        <v>5028</v>
      </c>
      <c r="AC82" s="608">
        <v>977.6</v>
      </c>
      <c r="AD82" s="372">
        <v>630.79999999999995</v>
      </c>
      <c r="AE82" s="372">
        <v>616.79999999999995</v>
      </c>
      <c r="AF82" s="372">
        <v>1164</v>
      </c>
      <c r="AG82" s="372">
        <v>5254.4</v>
      </c>
      <c r="AH82" s="682">
        <v>1300</v>
      </c>
      <c r="AI82" s="682">
        <v>1180.4000000000001</v>
      </c>
      <c r="AJ82" s="682">
        <v>1132.8</v>
      </c>
      <c r="AK82" s="372">
        <v>448.8</v>
      </c>
      <c r="AL82" s="682">
        <v>1068</v>
      </c>
      <c r="AM82" s="372">
        <v>6433.5999999999995</v>
      </c>
      <c r="AN82" s="682">
        <v>1549.6</v>
      </c>
      <c r="AO82" s="682">
        <v>528</v>
      </c>
      <c r="AP82" s="682">
        <v>554.4</v>
      </c>
      <c r="AQ82" s="682"/>
      <c r="AR82" s="372"/>
      <c r="AS82" s="372"/>
      <c r="AT82" s="68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195"/>
      <c r="BF82" s="163">
        <f>SUM(E82:H82)</f>
        <v>10877.2</v>
      </c>
      <c r="BG82" s="77">
        <f>SUM(I82:L82)</f>
        <v>5454</v>
      </c>
      <c r="BH82" s="77">
        <f>SUM(M82:Q82)</f>
        <v>9628.4000000000015</v>
      </c>
      <c r="BI82" s="77">
        <f>SUM(R82:U82)</f>
        <v>6473.1999999999989</v>
      </c>
      <c r="BJ82" s="77">
        <f>SUM(V82:Y82)</f>
        <v>10470.799999999999</v>
      </c>
      <c r="BK82" s="77">
        <f>SUM(Z82:AD82)</f>
        <v>8512.7999999999993</v>
      </c>
      <c r="BL82" s="77">
        <f>SUM(AE82:AH82)</f>
        <v>8335.2000000000007</v>
      </c>
      <c r="BM82" s="77">
        <f>SUM(AI82:AL82)</f>
        <v>3830</v>
      </c>
      <c r="BN82" s="77">
        <f>SUM(AM82:AQ82)</f>
        <v>9065.5999999999985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72647.200000000012</v>
      </c>
      <c r="BS82" s="77">
        <f>SUM(BF82:BH82)</f>
        <v>25959.600000000002</v>
      </c>
      <c r="BT82" s="77">
        <f>SUM(BI82:BK82)</f>
        <v>25456.799999999999</v>
      </c>
      <c r="BU82" s="77">
        <f>SUM(BL82:BN82)</f>
        <v>21230.799999999999</v>
      </c>
      <c r="BV82" s="77">
        <f>SUM(BO82:BQ82)</f>
        <v>0</v>
      </c>
      <c r="BW82" s="77">
        <f>SUM(BF82:BK82)</f>
        <v>51416.400000000009</v>
      </c>
      <c r="BX82" s="77">
        <f>SUM(BL82:BQ82)</f>
        <v>21230.799999999999</v>
      </c>
      <c r="BY82" s="77">
        <f>IF(Info!$O$3="Q1",$BS82,IF(Info!$O$3="Q2",$BS82+$BT82,IF(Info!$O$3="Q3",$BS82+$BT82+$BU82,$BR82)))</f>
        <v>25959.600000000002</v>
      </c>
      <c r="BZ82" s="77">
        <f>IF(Info!$O$3="Q1",$BS82,IF(Info!$O$3="Q2",$BT82,IF(Info!$O$3="Q3",$BU82,$BV82)))</f>
        <v>25959.600000000002</v>
      </c>
      <c r="CA82" s="197"/>
    </row>
    <row r="83" spans="1:81" ht="13.95" customHeight="1" x14ac:dyDescent="0.3">
      <c r="A83" s="193"/>
      <c r="B83" s="375" t="s">
        <v>39</v>
      </c>
      <c r="C83" s="194"/>
      <c r="D83" s="157">
        <f t="shared" si="98"/>
        <v>2566</v>
      </c>
      <c r="E83" s="741">
        <v>0</v>
      </c>
      <c r="F83" s="741">
        <f>130+40</f>
        <v>170</v>
      </c>
      <c r="G83" s="741">
        <v>0</v>
      </c>
      <c r="H83" s="741">
        <f>65+40+130+40</f>
        <v>275</v>
      </c>
      <c r="I83" s="372">
        <f>130+40</f>
        <v>170</v>
      </c>
      <c r="J83" s="372">
        <v>0</v>
      </c>
      <c r="K83" s="372">
        <f>65+40</f>
        <v>105</v>
      </c>
      <c r="L83" s="372">
        <f>130+40</f>
        <v>170</v>
      </c>
      <c r="M83" s="372"/>
      <c r="N83" s="757">
        <v>65</v>
      </c>
      <c r="O83" s="757">
        <v>0</v>
      </c>
      <c r="P83" s="757">
        <v>130</v>
      </c>
      <c r="Q83" s="806">
        <v>45</v>
      </c>
      <c r="R83" s="757">
        <v>0</v>
      </c>
      <c r="S83" s="757">
        <v>65</v>
      </c>
      <c r="T83" s="757">
        <v>130</v>
      </c>
      <c r="U83" s="757">
        <v>130</v>
      </c>
      <c r="V83" s="757">
        <v>130</v>
      </c>
      <c r="W83" s="372"/>
      <c r="X83" s="757">
        <v>43</v>
      </c>
      <c r="Y83" s="757"/>
      <c r="Z83" s="757">
        <v>43</v>
      </c>
      <c r="AA83" s="757">
        <v>43</v>
      </c>
      <c r="AB83" s="757">
        <v>65</v>
      </c>
      <c r="AC83" s="372">
        <v>65</v>
      </c>
      <c r="AD83" s="372">
        <v>65</v>
      </c>
      <c r="AE83" s="372">
        <v>130</v>
      </c>
      <c r="AF83" s="372">
        <v>43</v>
      </c>
      <c r="AG83" s="372">
        <v>44</v>
      </c>
      <c r="AH83" s="682"/>
      <c r="AI83" s="372"/>
      <c r="AJ83" s="682">
        <v>65</v>
      </c>
      <c r="AK83" s="372">
        <v>130</v>
      </c>
      <c r="AL83" s="372">
        <v>130</v>
      </c>
      <c r="AM83" s="372">
        <v>50</v>
      </c>
      <c r="AN83" s="682">
        <v>65</v>
      </c>
      <c r="AO83" s="687"/>
      <c r="AP83" s="682"/>
      <c r="AQ83" s="682"/>
      <c r="AR83" s="372"/>
      <c r="AS83" s="372"/>
      <c r="AT83" s="372"/>
      <c r="AU83" s="372"/>
      <c r="AV83" s="372"/>
      <c r="AW83" s="372"/>
      <c r="AX83" s="372"/>
      <c r="AY83" s="691"/>
      <c r="AZ83" s="372"/>
      <c r="BA83" s="372"/>
      <c r="BB83" s="372"/>
      <c r="BC83" s="372"/>
      <c r="BD83" s="372"/>
      <c r="BE83" s="195"/>
      <c r="BF83" s="163">
        <f>SUM(E83:H83)</f>
        <v>445</v>
      </c>
      <c r="BG83" s="77">
        <f>SUM(I83:L83)</f>
        <v>445</v>
      </c>
      <c r="BH83" s="77">
        <f>SUM(M83:Q83)</f>
        <v>240</v>
      </c>
      <c r="BI83" s="77">
        <f>SUM(R83:U83)</f>
        <v>325</v>
      </c>
      <c r="BJ83" s="77">
        <f>SUM(V83:Y83)</f>
        <v>173</v>
      </c>
      <c r="BK83" s="77">
        <f>SUM(Z83:AD83)</f>
        <v>281</v>
      </c>
      <c r="BL83" s="77">
        <f>SUM(AE83:AH83)</f>
        <v>217</v>
      </c>
      <c r="BM83" s="77">
        <f>SUM(AI83:AL83)</f>
        <v>325</v>
      </c>
      <c r="BN83" s="77">
        <f>SUM(AM83:AQ83)</f>
        <v>115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2566</v>
      </c>
      <c r="BS83" s="77">
        <f>SUM(BF83:BH83)</f>
        <v>1130</v>
      </c>
      <c r="BT83" s="77">
        <f>SUM(BI83:BK83)</f>
        <v>779</v>
      </c>
      <c r="BU83" s="77">
        <f>SUM(BL83:BN83)</f>
        <v>657</v>
      </c>
      <c r="BV83" s="77">
        <f>SUM(BO83:BQ83)</f>
        <v>0</v>
      </c>
      <c r="BW83" s="77">
        <f>SUM(BF83:BK83)</f>
        <v>1909</v>
      </c>
      <c r="BX83" s="77">
        <f>SUM(BL83:BQ83)</f>
        <v>657</v>
      </c>
      <c r="BY83" s="77">
        <f>IF(Info!$O$3="Q1",$BS83,IF(Info!$O$3="Q2",$BS83+$BT83,IF(Info!$O$3="Q3",$BS83+$BT83+$BU83,$BR83)))</f>
        <v>1130</v>
      </c>
      <c r="BZ83" s="77">
        <f>IF(Info!$O$3="Q1",$BS83,IF(Info!$O$3="Q2",$BT83,IF(Info!$O$3="Q3",$BU83,$BV83)))</f>
        <v>1130</v>
      </c>
      <c r="CA83" s="197"/>
    </row>
    <row r="84" spans="1:81" ht="13.95" customHeight="1" x14ac:dyDescent="0.3">
      <c r="A84" s="193"/>
      <c r="B84" s="375" t="s">
        <v>41</v>
      </c>
      <c r="C84" s="194"/>
      <c r="D84" s="157">
        <f t="shared" si="98"/>
        <v>0</v>
      </c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806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608"/>
      <c r="AC84" s="608"/>
      <c r="AD84" s="372"/>
      <c r="AE84" s="372"/>
      <c r="AF84" s="372"/>
      <c r="AG84" s="372"/>
      <c r="AH84" s="682"/>
      <c r="AI84" s="372"/>
      <c r="AJ84" s="682"/>
      <c r="AK84" s="372"/>
      <c r="AL84" s="682"/>
      <c r="AM84" s="372"/>
      <c r="AN84" s="682"/>
      <c r="AO84" s="682"/>
      <c r="AP84" s="682"/>
      <c r="AQ84" s="682"/>
      <c r="AR84" s="372"/>
      <c r="AS84" s="372"/>
      <c r="AT84" s="68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ht="13.95" customHeight="1" x14ac:dyDescent="0.3">
      <c r="A85" s="193"/>
      <c r="B85" s="375" t="s">
        <v>347</v>
      </c>
      <c r="C85" s="194"/>
      <c r="D85" s="157">
        <f t="shared" si="98"/>
        <v>0</v>
      </c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806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608"/>
      <c r="AC85" s="608"/>
      <c r="AD85" s="372"/>
      <c r="AE85" s="372"/>
      <c r="AF85" s="372"/>
      <c r="AG85" s="372"/>
      <c r="AH85" s="682"/>
      <c r="AI85" s="372"/>
      <c r="AJ85" s="682"/>
      <c r="AK85" s="372"/>
      <c r="AL85" s="682"/>
      <c r="AM85" s="372"/>
      <c r="AN85" s="682"/>
      <c r="AO85" s="682"/>
      <c r="AP85" s="682"/>
      <c r="AQ85" s="682"/>
      <c r="AR85" s="372"/>
      <c r="AS85" s="372"/>
      <c r="AT85" s="68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ht="13.95" customHeight="1" x14ac:dyDescent="0.3">
      <c r="A86" s="204"/>
      <c r="B86" s="160" t="s">
        <v>348</v>
      </c>
      <c r="C86" s="194"/>
      <c r="D86" s="157">
        <f t="shared" si="98"/>
        <v>75213.200000000012</v>
      </c>
      <c r="E86" s="157">
        <f t="shared" ref="E86:AJ86" si="100">SUM(E82:E85)</f>
        <v>789.6</v>
      </c>
      <c r="F86" s="157">
        <f t="shared" si="100"/>
        <v>1398.3999999999999</v>
      </c>
      <c r="G86" s="157">
        <f t="shared" si="100"/>
        <v>1220.3999999999999</v>
      </c>
      <c r="H86" s="157">
        <f t="shared" si="100"/>
        <v>7913.8</v>
      </c>
      <c r="I86" s="157">
        <f t="shared" si="100"/>
        <v>2021.6</v>
      </c>
      <c r="J86" s="157">
        <f t="shared" si="100"/>
        <v>444</v>
      </c>
      <c r="K86" s="157">
        <f t="shared" si="100"/>
        <v>750.6</v>
      </c>
      <c r="L86" s="157">
        <f t="shared" si="100"/>
        <v>2682.7999999999997</v>
      </c>
      <c r="M86" s="157">
        <f t="shared" si="100"/>
        <v>4929.6000000000004</v>
      </c>
      <c r="N86" s="157">
        <f t="shared" si="100"/>
        <v>1276.6000000000001</v>
      </c>
      <c r="O86" s="157">
        <f t="shared" si="100"/>
        <v>564</v>
      </c>
      <c r="P86" s="157">
        <f t="shared" si="100"/>
        <v>1171.5999999999999</v>
      </c>
      <c r="Q86" s="813">
        <f t="shared" si="100"/>
        <v>1926.6</v>
      </c>
      <c r="R86" s="157">
        <f t="shared" si="100"/>
        <v>4280.7999999999993</v>
      </c>
      <c r="S86" s="157">
        <f t="shared" si="100"/>
        <v>1251.8</v>
      </c>
      <c r="T86" s="157">
        <f t="shared" si="100"/>
        <v>569.20000000000005</v>
      </c>
      <c r="U86" s="157">
        <f t="shared" si="100"/>
        <v>696.4</v>
      </c>
      <c r="V86" s="157">
        <f t="shared" si="100"/>
        <v>1937.2</v>
      </c>
      <c r="W86" s="157">
        <f t="shared" si="100"/>
        <v>6800</v>
      </c>
      <c r="X86" s="157">
        <f t="shared" si="100"/>
        <v>1589.8</v>
      </c>
      <c r="Y86" s="157">
        <f t="shared" si="100"/>
        <v>316.8</v>
      </c>
      <c r="Z86" s="157">
        <f t="shared" si="100"/>
        <v>565.79999999999995</v>
      </c>
      <c r="AA86" s="157">
        <f t="shared" si="100"/>
        <v>1396.6</v>
      </c>
      <c r="AB86" s="157">
        <f t="shared" si="100"/>
        <v>5093</v>
      </c>
      <c r="AC86" s="157">
        <f t="shared" si="100"/>
        <v>1042.5999999999999</v>
      </c>
      <c r="AD86" s="157">
        <f t="shared" si="100"/>
        <v>695.8</v>
      </c>
      <c r="AE86" s="157">
        <f t="shared" si="100"/>
        <v>746.8</v>
      </c>
      <c r="AF86" s="157">
        <f t="shared" si="100"/>
        <v>1207</v>
      </c>
      <c r="AG86" s="157">
        <f t="shared" si="100"/>
        <v>5298.4</v>
      </c>
      <c r="AH86" s="157">
        <f t="shared" si="100"/>
        <v>1300</v>
      </c>
      <c r="AI86" s="157">
        <f t="shared" si="100"/>
        <v>1180.4000000000001</v>
      </c>
      <c r="AJ86" s="157">
        <f t="shared" si="100"/>
        <v>1197.8</v>
      </c>
      <c r="AK86" s="157">
        <f t="shared" ref="AK86:BP86" si="101">SUM(AK82:AK85)</f>
        <v>578.79999999999995</v>
      </c>
      <c r="AL86" s="157">
        <f t="shared" si="101"/>
        <v>1198</v>
      </c>
      <c r="AM86" s="157">
        <f t="shared" si="101"/>
        <v>6483.5999999999995</v>
      </c>
      <c r="AN86" s="157">
        <f t="shared" si="101"/>
        <v>1614.6</v>
      </c>
      <c r="AO86" s="157">
        <f t="shared" si="101"/>
        <v>528</v>
      </c>
      <c r="AP86" s="157">
        <f t="shared" si="101"/>
        <v>554.4</v>
      </c>
      <c r="AQ86" s="157">
        <f t="shared" si="101"/>
        <v>0</v>
      </c>
      <c r="AR86" s="157">
        <f t="shared" si="101"/>
        <v>0</v>
      </c>
      <c r="AS86" s="157">
        <f t="shared" si="101"/>
        <v>0</v>
      </c>
      <c r="AT86" s="157">
        <f t="shared" si="101"/>
        <v>0</v>
      </c>
      <c r="AU86" s="157">
        <f t="shared" si="101"/>
        <v>0</v>
      </c>
      <c r="AV86" s="157">
        <f t="shared" si="101"/>
        <v>0</v>
      </c>
      <c r="AW86" s="157">
        <f t="shared" si="101"/>
        <v>0</v>
      </c>
      <c r="AX86" s="157">
        <f t="shared" si="101"/>
        <v>0</v>
      </c>
      <c r="AY86" s="157">
        <f t="shared" si="101"/>
        <v>0</v>
      </c>
      <c r="AZ86" s="157">
        <f t="shared" si="101"/>
        <v>0</v>
      </c>
      <c r="BA86" s="157">
        <f t="shared" si="101"/>
        <v>0</v>
      </c>
      <c r="BB86" s="157">
        <f t="shared" si="101"/>
        <v>0</v>
      </c>
      <c r="BC86" s="157">
        <f t="shared" si="101"/>
        <v>0</v>
      </c>
      <c r="BD86" s="157">
        <f t="shared" si="101"/>
        <v>0</v>
      </c>
      <c r="BE86" s="195"/>
      <c r="BF86" s="162">
        <f>SUM(E86:H86)</f>
        <v>11322.2</v>
      </c>
      <c r="BG86" s="157">
        <f>SUM(I86:L86)</f>
        <v>5899</v>
      </c>
      <c r="BH86" s="157">
        <f>SUM(M86:Q86)</f>
        <v>9868.4000000000015</v>
      </c>
      <c r="BI86" s="157">
        <f>SUM(R86:U86)</f>
        <v>6798.1999999999989</v>
      </c>
      <c r="BJ86" s="157">
        <f>SUM(V86:Y86)</f>
        <v>10643.8</v>
      </c>
      <c r="BK86" s="157">
        <f>SUM(Z86:AD86)</f>
        <v>8793.7999999999993</v>
      </c>
      <c r="BL86" s="157">
        <f>SUM(AE86:AH86)</f>
        <v>8552.2000000000007</v>
      </c>
      <c r="BM86" s="157">
        <f>SUM(AI86:AL86)</f>
        <v>4155</v>
      </c>
      <c r="BN86" s="157">
        <f>SUM(AM86:AQ86)</f>
        <v>9180.5999999999985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75213.200000000012</v>
      </c>
      <c r="BS86" s="157">
        <f>SUM(BF86:BH86)</f>
        <v>27089.600000000002</v>
      </c>
      <c r="BT86" s="157">
        <f>SUM(BI86:BK86)</f>
        <v>26235.8</v>
      </c>
      <c r="BU86" s="157">
        <f>SUM(BL86:BN86)</f>
        <v>21887.8</v>
      </c>
      <c r="BV86" s="157">
        <f>SUM(BO86:BQ86)</f>
        <v>0</v>
      </c>
      <c r="BW86" s="157">
        <f>SUM(BF86:BK86)</f>
        <v>53325.400000000009</v>
      </c>
      <c r="BX86" s="157">
        <f>SUM(BL86:BQ86)</f>
        <v>21887.8</v>
      </c>
      <c r="BY86" s="157">
        <f>IF(Info!$O$3="Q1",$BS86,IF(Info!$O$3="Q2",$BS86+$BT86,IF(Info!$O$3="Q3",$BS86+$BT86+$BU86,$BR86)))</f>
        <v>27089.600000000002</v>
      </c>
      <c r="BZ86" s="157">
        <f>IF(Info!$O$3="Q1",$BS86,IF(Info!$O$3="Q2",$BT86,IF(Info!$O$3="Q3",$BU86,$BV86)))</f>
        <v>27089.600000000002</v>
      </c>
      <c r="CA86" s="197"/>
    </row>
    <row r="87" spans="1:81" ht="13.95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ht="13.95" customHeight="1" x14ac:dyDescent="0.3">
      <c r="A88" s="193"/>
      <c r="B88" s="737" t="s">
        <v>415</v>
      </c>
      <c r="C88" s="194"/>
      <c r="D88" s="157">
        <f t="shared" ref="D88:D94" si="102">SUM(E88:BD88)</f>
        <v>56399.200000000019</v>
      </c>
      <c r="E88" s="608">
        <f t="shared" ref="E88:L88" si="103">(5500+909)/4</f>
        <v>1602.25</v>
      </c>
      <c r="F88" s="608">
        <f t="shared" si="103"/>
        <v>1602.25</v>
      </c>
      <c r="G88" s="608">
        <f t="shared" si="103"/>
        <v>1602.25</v>
      </c>
      <c r="H88" s="608">
        <f t="shared" si="103"/>
        <v>1602.25</v>
      </c>
      <c r="I88" s="608">
        <f t="shared" si="103"/>
        <v>1602.25</v>
      </c>
      <c r="J88" s="608">
        <f t="shared" si="103"/>
        <v>1602.25</v>
      </c>
      <c r="K88" s="608">
        <f t="shared" si="103"/>
        <v>1602.25</v>
      </c>
      <c r="L88" s="608">
        <f t="shared" si="103"/>
        <v>1602.25</v>
      </c>
      <c r="M88" s="608">
        <f>(5500+909)/5</f>
        <v>1281.8</v>
      </c>
      <c r="N88" s="608">
        <f>(5500+909)/5</f>
        <v>1281.8</v>
      </c>
      <c r="O88" s="608">
        <f>(5500+909)/5</f>
        <v>1281.8</v>
      </c>
      <c r="P88" s="608">
        <f>(5500+909)/5</f>
        <v>1281.8</v>
      </c>
      <c r="Q88" s="806">
        <f>(5500+909)/5</f>
        <v>1281.8</v>
      </c>
      <c r="R88" s="806">
        <f t="shared" ref="R88:Y88" si="104">(5500+909)/4</f>
        <v>1602.25</v>
      </c>
      <c r="S88" s="806">
        <f t="shared" si="104"/>
        <v>1602.25</v>
      </c>
      <c r="T88" s="806">
        <f t="shared" si="104"/>
        <v>1602.25</v>
      </c>
      <c r="U88" s="806">
        <f t="shared" si="104"/>
        <v>1602.25</v>
      </c>
      <c r="V88" s="806">
        <f t="shared" si="104"/>
        <v>1602.25</v>
      </c>
      <c r="W88" s="806">
        <f t="shared" si="104"/>
        <v>1602.25</v>
      </c>
      <c r="X88" s="806">
        <f t="shared" si="104"/>
        <v>1602.25</v>
      </c>
      <c r="Y88" s="806">
        <f t="shared" si="104"/>
        <v>1602.25</v>
      </c>
      <c r="Z88" s="806">
        <f>(5500+909)/5</f>
        <v>1281.8</v>
      </c>
      <c r="AA88" s="806">
        <f>(5500+909)/5</f>
        <v>1281.8</v>
      </c>
      <c r="AB88" s="806">
        <f>(5500+909)/5</f>
        <v>1281.8</v>
      </c>
      <c r="AC88" s="806">
        <f>(5500+909)/5</f>
        <v>1281.8</v>
      </c>
      <c r="AD88" s="806">
        <f>(5500+909)/5</f>
        <v>1281.8</v>
      </c>
      <c r="AE88" s="806">
        <f t="shared" ref="AE88:AL88" si="105">(5500+909)/4</f>
        <v>1602.25</v>
      </c>
      <c r="AF88" s="806">
        <f t="shared" si="105"/>
        <v>1602.25</v>
      </c>
      <c r="AG88" s="806">
        <f t="shared" si="105"/>
        <v>1602.25</v>
      </c>
      <c r="AH88" s="806">
        <f t="shared" si="105"/>
        <v>1602.25</v>
      </c>
      <c r="AI88" s="806">
        <f t="shared" si="105"/>
        <v>1602.25</v>
      </c>
      <c r="AJ88" s="806">
        <f t="shared" si="105"/>
        <v>1602.25</v>
      </c>
      <c r="AK88" s="806">
        <f t="shared" si="105"/>
        <v>1602.25</v>
      </c>
      <c r="AL88" s="806">
        <f t="shared" si="105"/>
        <v>1602.25</v>
      </c>
      <c r="AM88" s="806">
        <f>(5500+909)/5</f>
        <v>1281.8</v>
      </c>
      <c r="AN88" s="806">
        <f>(5500+909)/5</f>
        <v>1281.8</v>
      </c>
      <c r="AO88" s="806">
        <f>(5500+909)/5</f>
        <v>1281.8</v>
      </c>
      <c r="AP88" s="806">
        <f>(5500+909)/5</f>
        <v>1281.8</v>
      </c>
      <c r="AQ88" s="682"/>
      <c r="AR88" s="682"/>
      <c r="AS88" s="682"/>
      <c r="AT88" s="682"/>
      <c r="AU88" s="682"/>
      <c r="AV88" s="687"/>
      <c r="AW88" s="687"/>
      <c r="AX88" s="687"/>
      <c r="AY88" s="687"/>
      <c r="AZ88" s="372"/>
      <c r="BA88" s="372"/>
      <c r="BB88" s="372"/>
      <c r="BC88" s="372"/>
      <c r="BD88" s="372"/>
      <c r="BE88" s="195"/>
      <c r="BF88" s="163">
        <f t="shared" ref="BF88:BF94" si="106">SUM(E88:H88)</f>
        <v>6409</v>
      </c>
      <c r="BG88" s="77">
        <f t="shared" ref="BG88:BG94" si="107">SUM(I88:L88)</f>
        <v>6409</v>
      </c>
      <c r="BH88" s="77">
        <f t="shared" ref="BH88:BH94" si="108">SUM(M88:Q88)</f>
        <v>6409</v>
      </c>
      <c r="BI88" s="77">
        <f t="shared" ref="BI88:BI94" si="109">SUM(R88:U88)</f>
        <v>6409</v>
      </c>
      <c r="BJ88" s="77">
        <f t="shared" ref="BJ88:BJ94" si="110">SUM(V88:Y88)</f>
        <v>6409</v>
      </c>
      <c r="BK88" s="77">
        <f t="shared" ref="BK88:BK94" si="111">SUM(Z88:AD88)</f>
        <v>6409</v>
      </c>
      <c r="BL88" s="77">
        <f t="shared" ref="BL88:BL94" si="112">SUM(AE88:AH88)</f>
        <v>6409</v>
      </c>
      <c r="BM88" s="77">
        <f t="shared" ref="BM88:BM94" si="113">SUM(AI88:AL88)</f>
        <v>6409</v>
      </c>
      <c r="BN88" s="77">
        <f t="shared" ref="BN88:BN94" si="114">SUM(AM88:AQ88)</f>
        <v>5127.2</v>
      </c>
      <c r="BO88" s="77">
        <f t="shared" ref="BO88:BO94" si="115">SUM(AR88:AU88)</f>
        <v>0</v>
      </c>
      <c r="BP88" s="77">
        <f t="shared" ref="BP88:BP94" si="116">SUM(AV88:AY88)</f>
        <v>0</v>
      </c>
      <c r="BQ88" s="77">
        <f t="shared" ref="BQ88:BQ94" si="117">SUM(AZ88:BD88)</f>
        <v>0</v>
      </c>
      <c r="BR88" s="157">
        <f t="shared" ref="BR88:BR94" si="118">SUM(BF88:BQ88)</f>
        <v>56399.199999999997</v>
      </c>
      <c r="BS88" s="77">
        <f t="shared" ref="BS88:BS94" si="119">SUM(BF88:BH88)</f>
        <v>19227</v>
      </c>
      <c r="BT88" s="77">
        <f t="shared" ref="BT88:BT94" si="120">SUM(BI88:BK88)</f>
        <v>19227</v>
      </c>
      <c r="BU88" s="77">
        <f t="shared" ref="BU88:BU94" si="121">SUM(BL88:BN88)</f>
        <v>17945.2</v>
      </c>
      <c r="BV88" s="77">
        <f t="shared" ref="BV88:BV94" si="122">SUM(BO88:BQ88)</f>
        <v>0</v>
      </c>
      <c r="BW88" s="77">
        <f t="shared" ref="BW88:BW94" si="123">SUM(BF88:BK88)</f>
        <v>38454</v>
      </c>
      <c r="BX88" s="77">
        <f t="shared" ref="BX88:BX94" si="124">SUM(BL88:BQ88)</f>
        <v>17945.2</v>
      </c>
      <c r="BY88" s="77">
        <f>IF(Info!$O$3="Q1",$BS88,IF(Info!$O$3="Q2",$BS88+$BT88,IF(Info!$O$3="Q3",$BS88+$BT88+$BU88,$BR88)))</f>
        <v>19227</v>
      </c>
      <c r="BZ88" s="77">
        <f>IF(Info!$O$3="Q1",$BS88,IF(Info!$O$3="Q2",$BT88,IF(Info!$O$3="Q3",$BU88,$BV88)))</f>
        <v>19227</v>
      </c>
      <c r="CA88" s="197"/>
    </row>
    <row r="89" spans="1:81" ht="13.95" customHeight="1" x14ac:dyDescent="0.3">
      <c r="A89" s="193"/>
      <c r="B89" s="375" t="s">
        <v>428</v>
      </c>
      <c r="C89" s="194"/>
      <c r="D89" s="157">
        <f t="shared" si="102"/>
        <v>4782.1538461538476</v>
      </c>
      <c r="E89" s="608">
        <f t="shared" ref="E89:AP89" si="125">((585*4)+(1051*4))/52</f>
        <v>125.84615384615384</v>
      </c>
      <c r="F89" s="608">
        <f t="shared" si="125"/>
        <v>125.84615384615384</v>
      </c>
      <c r="G89" s="608">
        <f t="shared" si="125"/>
        <v>125.84615384615384</v>
      </c>
      <c r="H89" s="608">
        <f t="shared" si="125"/>
        <v>125.84615384615384</v>
      </c>
      <c r="I89" s="608">
        <f t="shared" si="125"/>
        <v>125.84615384615384</v>
      </c>
      <c r="J89" s="608">
        <f t="shared" si="125"/>
        <v>125.84615384615384</v>
      </c>
      <c r="K89" s="608">
        <f t="shared" si="125"/>
        <v>125.84615384615384</v>
      </c>
      <c r="L89" s="608">
        <f t="shared" si="125"/>
        <v>125.84615384615384</v>
      </c>
      <c r="M89" s="608">
        <f t="shared" si="125"/>
        <v>125.84615384615384</v>
      </c>
      <c r="N89" s="608">
        <f t="shared" si="125"/>
        <v>125.84615384615384</v>
      </c>
      <c r="O89" s="608">
        <f t="shared" si="125"/>
        <v>125.84615384615384</v>
      </c>
      <c r="P89" s="608">
        <f t="shared" si="125"/>
        <v>125.84615384615384</v>
      </c>
      <c r="Q89" s="608">
        <f t="shared" si="125"/>
        <v>125.84615384615384</v>
      </c>
      <c r="R89" s="608">
        <f t="shared" si="125"/>
        <v>125.84615384615384</v>
      </c>
      <c r="S89" s="608">
        <f t="shared" si="125"/>
        <v>125.84615384615384</v>
      </c>
      <c r="T89" s="608">
        <f t="shared" si="125"/>
        <v>125.84615384615384</v>
      </c>
      <c r="U89" s="608">
        <f t="shared" si="125"/>
        <v>125.84615384615384</v>
      </c>
      <c r="V89" s="608">
        <f t="shared" si="125"/>
        <v>125.84615384615384</v>
      </c>
      <c r="W89" s="608">
        <f t="shared" si="125"/>
        <v>125.84615384615384</v>
      </c>
      <c r="X89" s="608">
        <f t="shared" si="125"/>
        <v>125.84615384615384</v>
      </c>
      <c r="Y89" s="608">
        <f t="shared" si="125"/>
        <v>125.84615384615384</v>
      </c>
      <c r="Z89" s="608">
        <f t="shared" si="125"/>
        <v>125.84615384615384</v>
      </c>
      <c r="AA89" s="608">
        <f t="shared" si="125"/>
        <v>125.84615384615384</v>
      </c>
      <c r="AB89" s="608">
        <f t="shared" si="125"/>
        <v>125.84615384615384</v>
      </c>
      <c r="AC89" s="608">
        <f t="shared" si="125"/>
        <v>125.84615384615384</v>
      </c>
      <c r="AD89" s="608">
        <f t="shared" si="125"/>
        <v>125.84615384615384</v>
      </c>
      <c r="AE89" s="608">
        <f t="shared" si="125"/>
        <v>125.84615384615384</v>
      </c>
      <c r="AF89" s="608">
        <f t="shared" si="125"/>
        <v>125.84615384615384</v>
      </c>
      <c r="AG89" s="608">
        <f t="shared" si="125"/>
        <v>125.84615384615384</v>
      </c>
      <c r="AH89" s="608">
        <f t="shared" si="125"/>
        <v>125.84615384615384</v>
      </c>
      <c r="AI89" s="608">
        <f t="shared" si="125"/>
        <v>125.84615384615384</v>
      </c>
      <c r="AJ89" s="608">
        <f t="shared" si="125"/>
        <v>125.84615384615384</v>
      </c>
      <c r="AK89" s="608">
        <f t="shared" si="125"/>
        <v>125.84615384615384</v>
      </c>
      <c r="AL89" s="608">
        <f t="shared" si="125"/>
        <v>125.84615384615384</v>
      </c>
      <c r="AM89" s="608">
        <f t="shared" si="125"/>
        <v>125.84615384615384</v>
      </c>
      <c r="AN89" s="608">
        <f t="shared" si="125"/>
        <v>125.84615384615384</v>
      </c>
      <c r="AO89" s="608">
        <f t="shared" si="125"/>
        <v>125.84615384615384</v>
      </c>
      <c r="AP89" s="608">
        <f t="shared" si="125"/>
        <v>125.84615384615384</v>
      </c>
      <c r="AQ89" s="682"/>
      <c r="AR89" s="372"/>
      <c r="AS89" s="372"/>
      <c r="AT89" s="372"/>
      <c r="AU89" s="372"/>
      <c r="AV89" s="372"/>
      <c r="AW89" s="372"/>
      <c r="AX89" s="372"/>
      <c r="AY89" s="372"/>
      <c r="AZ89" s="613"/>
      <c r="BA89" s="372"/>
      <c r="BB89" s="372"/>
      <c r="BC89" s="372"/>
      <c r="BD89" s="372"/>
      <c r="BE89" s="195"/>
      <c r="BF89" s="163">
        <f t="shared" si="106"/>
        <v>503.38461538461536</v>
      </c>
      <c r="BG89" s="77">
        <f t="shared" si="107"/>
        <v>503.38461538461536</v>
      </c>
      <c r="BH89" s="77">
        <f t="shared" si="108"/>
        <v>629.23076923076917</v>
      </c>
      <c r="BI89" s="77">
        <f t="shared" si="109"/>
        <v>503.38461538461536</v>
      </c>
      <c r="BJ89" s="77">
        <f t="shared" si="110"/>
        <v>503.38461538461536</v>
      </c>
      <c r="BK89" s="77">
        <f t="shared" si="111"/>
        <v>629.23076923076917</v>
      </c>
      <c r="BL89" s="77">
        <f t="shared" si="112"/>
        <v>503.38461538461536</v>
      </c>
      <c r="BM89" s="77">
        <f t="shared" si="113"/>
        <v>503.38461538461536</v>
      </c>
      <c r="BN89" s="77">
        <f t="shared" si="114"/>
        <v>503.38461538461536</v>
      </c>
      <c r="BO89" s="77">
        <f t="shared" si="115"/>
        <v>0</v>
      </c>
      <c r="BP89" s="77">
        <f t="shared" si="116"/>
        <v>0</v>
      </c>
      <c r="BQ89" s="77">
        <f t="shared" si="117"/>
        <v>0</v>
      </c>
      <c r="BR89" s="157">
        <f t="shared" si="118"/>
        <v>4782.1538461538457</v>
      </c>
      <c r="BS89" s="77">
        <f t="shared" si="119"/>
        <v>1636</v>
      </c>
      <c r="BT89" s="77">
        <f t="shared" si="120"/>
        <v>1636</v>
      </c>
      <c r="BU89" s="77">
        <f t="shared" si="121"/>
        <v>1510.1538461538462</v>
      </c>
      <c r="BV89" s="77">
        <f t="shared" si="122"/>
        <v>0</v>
      </c>
      <c r="BW89" s="77">
        <f t="shared" si="123"/>
        <v>3271.9999999999995</v>
      </c>
      <c r="BX89" s="77">
        <f t="shared" si="124"/>
        <v>1510.1538461538462</v>
      </c>
      <c r="BY89" s="77">
        <f>IF(Info!$O$3="Q1",$BS89,IF(Info!$O$3="Q2",$BS89+$BT89,IF(Info!$O$3="Q3",$BS89+$BT89+$BU89,$BR89)))</f>
        <v>1636</v>
      </c>
      <c r="BZ89" s="77">
        <f>IF(Info!$O$3="Q1",$BS89,IF(Info!$O$3="Q2",$BT89,IF(Info!$O$3="Q3",$BU89,$BV89)))</f>
        <v>1636</v>
      </c>
      <c r="CA89" s="197"/>
    </row>
    <row r="90" spans="1:81" ht="13.95" customHeight="1" x14ac:dyDescent="0.3">
      <c r="A90" s="193"/>
      <c r="B90" s="375" t="s">
        <v>351</v>
      </c>
      <c r="C90" s="194"/>
      <c r="D90" s="157">
        <f t="shared" si="102"/>
        <v>429.40500000000003</v>
      </c>
      <c r="E90" s="608"/>
      <c r="F90" s="608"/>
      <c r="G90" s="608"/>
      <c r="H90" s="608">
        <f>90.8</f>
        <v>90.8</v>
      </c>
      <c r="I90" s="608"/>
      <c r="J90" s="608"/>
      <c r="K90" s="608"/>
      <c r="L90" s="608"/>
      <c r="M90" s="608"/>
      <c r="N90" s="608"/>
      <c r="O90" s="608"/>
      <c r="P90" s="608"/>
      <c r="Q90" s="806"/>
      <c r="R90" s="608"/>
      <c r="S90" s="608"/>
      <c r="T90" s="608"/>
      <c r="U90" s="608"/>
      <c r="V90" s="608"/>
      <c r="W90" s="608"/>
      <c r="X90" s="372"/>
      <c r="Y90" s="372"/>
      <c r="Z90" s="372"/>
      <c r="AA90" s="372"/>
      <c r="AB90" s="372"/>
      <c r="AC90" s="372"/>
      <c r="AD90" s="372"/>
      <c r="AE90" s="372"/>
      <c r="AF90" s="372"/>
      <c r="AG90" s="372"/>
      <c r="AH90" s="682"/>
      <c r="AI90" s="372"/>
      <c r="AJ90" s="682"/>
      <c r="AK90" s="372"/>
      <c r="AL90" s="682"/>
      <c r="AM90" s="372"/>
      <c r="AN90" s="682"/>
      <c r="AO90" s="682">
        <f>677.21/2</f>
        <v>338.60500000000002</v>
      </c>
      <c r="AP90" s="682"/>
      <c r="AQ90" s="68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195"/>
      <c r="BF90" s="163">
        <f t="shared" si="106"/>
        <v>90.8</v>
      </c>
      <c r="BG90" s="77">
        <f t="shared" si="107"/>
        <v>0</v>
      </c>
      <c r="BH90" s="77">
        <f t="shared" si="108"/>
        <v>0</v>
      </c>
      <c r="BI90" s="77">
        <f t="shared" si="109"/>
        <v>0</v>
      </c>
      <c r="BJ90" s="77">
        <f t="shared" si="110"/>
        <v>0</v>
      </c>
      <c r="BK90" s="77">
        <f t="shared" si="111"/>
        <v>0</v>
      </c>
      <c r="BL90" s="77">
        <f t="shared" si="112"/>
        <v>0</v>
      </c>
      <c r="BM90" s="77">
        <f t="shared" si="113"/>
        <v>0</v>
      </c>
      <c r="BN90" s="77">
        <f t="shared" si="114"/>
        <v>338.60500000000002</v>
      </c>
      <c r="BO90" s="77">
        <f t="shared" si="115"/>
        <v>0</v>
      </c>
      <c r="BP90" s="77">
        <f t="shared" si="116"/>
        <v>0</v>
      </c>
      <c r="BQ90" s="77">
        <f t="shared" si="117"/>
        <v>0</v>
      </c>
      <c r="BR90" s="157">
        <f t="shared" si="118"/>
        <v>429.40500000000003</v>
      </c>
      <c r="BS90" s="77">
        <f t="shared" si="119"/>
        <v>90.8</v>
      </c>
      <c r="BT90" s="77">
        <f t="shared" si="120"/>
        <v>0</v>
      </c>
      <c r="BU90" s="77">
        <f t="shared" si="121"/>
        <v>338.60500000000002</v>
      </c>
      <c r="BV90" s="77">
        <f t="shared" si="122"/>
        <v>0</v>
      </c>
      <c r="BW90" s="77">
        <f t="shared" si="123"/>
        <v>90.8</v>
      </c>
      <c r="BX90" s="77">
        <f t="shared" si="124"/>
        <v>338.60500000000002</v>
      </c>
      <c r="BY90" s="77">
        <f>IF(Info!$O$3="Q1",$BS90,IF(Info!$O$3="Q2",$BS90+$BT90,IF(Info!$O$3="Q3",$BS90+$BT90+$BU90,$BR90)))</f>
        <v>90.8</v>
      </c>
      <c r="BZ90" s="77">
        <f>IF(Info!$O$3="Q1",$BS90,IF(Info!$O$3="Q2",$BT90,IF(Info!$O$3="Q3",$BU90,$BV90)))</f>
        <v>90.8</v>
      </c>
      <c r="CA90" s="197"/>
    </row>
    <row r="91" spans="1:81" ht="13.95" customHeight="1" x14ac:dyDescent="0.3">
      <c r="A91" s="193"/>
      <c r="B91" s="375" t="s">
        <v>417</v>
      </c>
      <c r="C91" s="194"/>
      <c r="D91" s="157">
        <f t="shared" si="102"/>
        <v>351.53666666666663</v>
      </c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806"/>
      <c r="R91" s="608"/>
      <c r="S91" s="608"/>
      <c r="T91" s="608"/>
      <c r="U91" s="608"/>
      <c r="V91" s="608"/>
      <c r="W91" s="608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>
        <f>1054.61/3</f>
        <v>351.53666666666663</v>
      </c>
      <c r="AJ91" s="682"/>
      <c r="AK91" s="372"/>
      <c r="AL91" s="682"/>
      <c r="AM91" s="372"/>
      <c r="AN91" s="682"/>
      <c r="AO91" s="682"/>
      <c r="AP91" s="682"/>
      <c r="AQ91" s="68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195"/>
      <c r="BF91" s="163">
        <f t="shared" si="106"/>
        <v>0</v>
      </c>
      <c r="BG91" s="77">
        <f t="shared" si="107"/>
        <v>0</v>
      </c>
      <c r="BH91" s="77">
        <f t="shared" si="108"/>
        <v>0</v>
      </c>
      <c r="BI91" s="77">
        <f t="shared" si="109"/>
        <v>0</v>
      </c>
      <c r="BJ91" s="77">
        <f t="shared" si="110"/>
        <v>0</v>
      </c>
      <c r="BK91" s="77">
        <f t="shared" si="111"/>
        <v>0</v>
      </c>
      <c r="BL91" s="77">
        <f t="shared" si="112"/>
        <v>0</v>
      </c>
      <c r="BM91" s="77">
        <f t="shared" si="113"/>
        <v>351.53666666666663</v>
      </c>
      <c r="BN91" s="77">
        <f t="shared" si="114"/>
        <v>0</v>
      </c>
      <c r="BO91" s="77">
        <f t="shared" si="115"/>
        <v>0</v>
      </c>
      <c r="BP91" s="77">
        <f t="shared" si="116"/>
        <v>0</v>
      </c>
      <c r="BQ91" s="77">
        <f t="shared" si="117"/>
        <v>0</v>
      </c>
      <c r="BR91" s="157">
        <f t="shared" si="118"/>
        <v>351.53666666666663</v>
      </c>
      <c r="BS91" s="77">
        <f t="shared" si="119"/>
        <v>0</v>
      </c>
      <c r="BT91" s="77">
        <f t="shared" si="120"/>
        <v>0</v>
      </c>
      <c r="BU91" s="77">
        <f t="shared" si="121"/>
        <v>351.53666666666663</v>
      </c>
      <c r="BV91" s="77">
        <f t="shared" si="122"/>
        <v>0</v>
      </c>
      <c r="BW91" s="77">
        <f t="shared" si="123"/>
        <v>0</v>
      </c>
      <c r="BX91" s="77">
        <f t="shared" si="124"/>
        <v>351.53666666666663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ht="13.95" customHeight="1" x14ac:dyDescent="0.3">
      <c r="A92" s="193"/>
      <c r="B92" s="375" t="s">
        <v>53</v>
      </c>
      <c r="C92" s="194"/>
      <c r="D92" s="157">
        <f t="shared" si="102"/>
        <v>0</v>
      </c>
      <c r="E92" s="608"/>
      <c r="F92" s="608"/>
      <c r="G92" s="608"/>
      <c r="H92" s="608"/>
      <c r="I92" s="608"/>
      <c r="J92" s="608"/>
      <c r="K92" s="608"/>
      <c r="L92" s="608"/>
      <c r="M92" s="608"/>
      <c r="N92" s="608"/>
      <c r="O92" s="608"/>
      <c r="P92" s="608"/>
      <c r="Q92" s="806"/>
      <c r="R92" s="608"/>
      <c r="S92" s="608"/>
      <c r="T92" s="608"/>
      <c r="U92" s="608"/>
      <c r="V92" s="608"/>
      <c r="W92" s="608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682"/>
      <c r="AI92" s="372"/>
      <c r="AJ92" s="682"/>
      <c r="AK92" s="372"/>
      <c r="AL92" s="682"/>
      <c r="AM92" s="372"/>
      <c r="AN92" s="682"/>
      <c r="AO92" s="682"/>
      <c r="AP92" s="682"/>
      <c r="AQ92" s="68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195"/>
      <c r="BF92" s="163">
        <f t="shared" si="106"/>
        <v>0</v>
      </c>
      <c r="BG92" s="77">
        <f t="shared" si="107"/>
        <v>0</v>
      </c>
      <c r="BH92" s="77">
        <f t="shared" si="108"/>
        <v>0</v>
      </c>
      <c r="BI92" s="77">
        <f t="shared" si="109"/>
        <v>0</v>
      </c>
      <c r="BJ92" s="77">
        <f t="shared" si="110"/>
        <v>0</v>
      </c>
      <c r="BK92" s="77">
        <f t="shared" si="111"/>
        <v>0</v>
      </c>
      <c r="BL92" s="77">
        <f t="shared" si="112"/>
        <v>0</v>
      </c>
      <c r="BM92" s="77">
        <f t="shared" si="113"/>
        <v>0</v>
      </c>
      <c r="BN92" s="77">
        <f t="shared" si="114"/>
        <v>0</v>
      </c>
      <c r="BO92" s="77">
        <f t="shared" si="115"/>
        <v>0</v>
      </c>
      <c r="BP92" s="77">
        <f t="shared" si="116"/>
        <v>0</v>
      </c>
      <c r="BQ92" s="77">
        <f t="shared" si="117"/>
        <v>0</v>
      </c>
      <c r="BR92" s="157">
        <f t="shared" si="118"/>
        <v>0</v>
      </c>
      <c r="BS92" s="77">
        <f t="shared" si="119"/>
        <v>0</v>
      </c>
      <c r="BT92" s="77">
        <f t="shared" si="120"/>
        <v>0</v>
      </c>
      <c r="BU92" s="77">
        <f t="shared" si="121"/>
        <v>0</v>
      </c>
      <c r="BV92" s="77">
        <f t="shared" si="122"/>
        <v>0</v>
      </c>
      <c r="BW92" s="77">
        <f t="shared" si="123"/>
        <v>0</v>
      </c>
      <c r="BX92" s="77">
        <f t="shared" si="124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ht="13.95" customHeight="1" x14ac:dyDescent="0.3">
      <c r="A93" s="193"/>
      <c r="B93" s="375" t="s">
        <v>352</v>
      </c>
      <c r="C93" s="194"/>
      <c r="D93" s="157">
        <f t="shared" si="102"/>
        <v>0</v>
      </c>
      <c r="E93" s="608"/>
      <c r="F93" s="608"/>
      <c r="G93" s="608"/>
      <c r="H93" s="608"/>
      <c r="I93" s="608"/>
      <c r="J93" s="608"/>
      <c r="K93" s="608"/>
      <c r="L93" s="608"/>
      <c r="M93" s="608"/>
      <c r="N93" s="608"/>
      <c r="O93" s="608"/>
      <c r="P93" s="608"/>
      <c r="Q93" s="806"/>
      <c r="R93" s="608"/>
      <c r="S93" s="608"/>
      <c r="T93" s="608"/>
      <c r="U93" s="608"/>
      <c r="V93" s="608"/>
      <c r="W93" s="608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682"/>
      <c r="AI93" s="372"/>
      <c r="AJ93" s="682"/>
      <c r="AK93" s="372"/>
      <c r="AL93" s="682"/>
      <c r="AM93" s="372"/>
      <c r="AN93" s="682"/>
      <c r="AO93" s="682"/>
      <c r="AP93" s="682"/>
      <c r="AQ93" s="682"/>
      <c r="AR93" s="372"/>
      <c r="AS93" s="372"/>
      <c r="AT93" s="372"/>
      <c r="AU93" s="372"/>
      <c r="AV93" s="372"/>
      <c r="AW93" s="372"/>
      <c r="AX93" s="372"/>
      <c r="AY93" s="372"/>
      <c r="AZ93" s="372"/>
      <c r="BA93" s="372"/>
      <c r="BB93" s="372"/>
      <c r="BC93" s="372"/>
      <c r="BD93" s="372"/>
      <c r="BE93" s="195"/>
      <c r="BF93" s="163">
        <f t="shared" si="106"/>
        <v>0</v>
      </c>
      <c r="BG93" s="77">
        <f t="shared" si="107"/>
        <v>0</v>
      </c>
      <c r="BH93" s="77">
        <f t="shared" si="108"/>
        <v>0</v>
      </c>
      <c r="BI93" s="77">
        <f t="shared" si="109"/>
        <v>0</v>
      </c>
      <c r="BJ93" s="77">
        <f t="shared" si="110"/>
        <v>0</v>
      </c>
      <c r="BK93" s="77">
        <f t="shared" si="111"/>
        <v>0</v>
      </c>
      <c r="BL93" s="77">
        <f t="shared" si="112"/>
        <v>0</v>
      </c>
      <c r="BM93" s="77">
        <f t="shared" si="113"/>
        <v>0</v>
      </c>
      <c r="BN93" s="77">
        <f t="shared" si="114"/>
        <v>0</v>
      </c>
      <c r="BO93" s="77">
        <f t="shared" si="115"/>
        <v>0</v>
      </c>
      <c r="BP93" s="77">
        <f t="shared" si="116"/>
        <v>0</v>
      </c>
      <c r="BQ93" s="77">
        <f t="shared" si="117"/>
        <v>0</v>
      </c>
      <c r="BR93" s="157">
        <f t="shared" si="118"/>
        <v>0</v>
      </c>
      <c r="BS93" s="77">
        <f t="shared" si="119"/>
        <v>0</v>
      </c>
      <c r="BT93" s="77">
        <f t="shared" si="120"/>
        <v>0</v>
      </c>
      <c r="BU93" s="77">
        <f t="shared" si="121"/>
        <v>0</v>
      </c>
      <c r="BV93" s="77">
        <f t="shared" si="122"/>
        <v>0</v>
      </c>
      <c r="BW93" s="77">
        <f t="shared" si="123"/>
        <v>0</v>
      </c>
      <c r="BX93" s="77">
        <f t="shared" si="124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ht="13.95" customHeight="1" x14ac:dyDescent="0.3">
      <c r="A94" s="204"/>
      <c r="B94" s="160" t="s">
        <v>353</v>
      </c>
      <c r="C94" s="194"/>
      <c r="D94" s="157">
        <f t="shared" si="102"/>
        <v>61962.295512820514</v>
      </c>
      <c r="E94" s="157">
        <f t="shared" ref="E94:AJ94" si="126">SUM(E88:E93)</f>
        <v>1728.0961538461538</v>
      </c>
      <c r="F94" s="157">
        <f t="shared" si="126"/>
        <v>1728.0961538461538</v>
      </c>
      <c r="G94" s="157">
        <f t="shared" si="126"/>
        <v>1728.0961538461538</v>
      </c>
      <c r="H94" s="157">
        <f t="shared" si="126"/>
        <v>1818.8961538461538</v>
      </c>
      <c r="I94" s="157">
        <f t="shared" si="126"/>
        <v>1728.0961538461538</v>
      </c>
      <c r="J94" s="157">
        <f t="shared" si="126"/>
        <v>1728.0961538461538</v>
      </c>
      <c r="K94" s="157">
        <f t="shared" si="126"/>
        <v>1728.0961538461538</v>
      </c>
      <c r="L94" s="157">
        <f t="shared" si="126"/>
        <v>1728.0961538461538</v>
      </c>
      <c r="M94" s="157">
        <f t="shared" si="126"/>
        <v>1407.6461538461538</v>
      </c>
      <c r="N94" s="157">
        <f t="shared" si="126"/>
        <v>1407.6461538461538</v>
      </c>
      <c r="O94" s="157">
        <f t="shared" si="126"/>
        <v>1407.6461538461538</v>
      </c>
      <c r="P94" s="157">
        <f t="shared" si="126"/>
        <v>1407.6461538461538</v>
      </c>
      <c r="Q94" s="813">
        <f t="shared" si="126"/>
        <v>1407.6461538461538</v>
      </c>
      <c r="R94" s="157">
        <f t="shared" si="126"/>
        <v>1728.0961538461538</v>
      </c>
      <c r="S94" s="157">
        <f t="shared" si="126"/>
        <v>1728.0961538461538</v>
      </c>
      <c r="T94" s="157">
        <f t="shared" si="126"/>
        <v>1728.0961538461538</v>
      </c>
      <c r="U94" s="157">
        <f t="shared" si="126"/>
        <v>1728.0961538461538</v>
      </c>
      <c r="V94" s="157">
        <f t="shared" si="126"/>
        <v>1728.0961538461538</v>
      </c>
      <c r="W94" s="157">
        <f t="shared" si="126"/>
        <v>1728.0961538461538</v>
      </c>
      <c r="X94" s="157">
        <f t="shared" si="126"/>
        <v>1728.0961538461538</v>
      </c>
      <c r="Y94" s="157">
        <f t="shared" si="126"/>
        <v>1728.0961538461538</v>
      </c>
      <c r="Z94" s="157">
        <f t="shared" si="126"/>
        <v>1407.6461538461538</v>
      </c>
      <c r="AA94" s="157">
        <f t="shared" si="126"/>
        <v>1407.6461538461538</v>
      </c>
      <c r="AB94" s="157">
        <f t="shared" si="126"/>
        <v>1407.6461538461538</v>
      </c>
      <c r="AC94" s="157">
        <f t="shared" si="126"/>
        <v>1407.6461538461538</v>
      </c>
      <c r="AD94" s="157">
        <f t="shared" si="126"/>
        <v>1407.6461538461538</v>
      </c>
      <c r="AE94" s="157">
        <f t="shared" si="126"/>
        <v>1728.0961538461538</v>
      </c>
      <c r="AF94" s="157">
        <f t="shared" si="126"/>
        <v>1728.0961538461538</v>
      </c>
      <c r="AG94" s="157">
        <f t="shared" si="126"/>
        <v>1728.0961538461538</v>
      </c>
      <c r="AH94" s="157">
        <f t="shared" si="126"/>
        <v>1728.0961538461538</v>
      </c>
      <c r="AI94" s="157">
        <f t="shared" si="126"/>
        <v>2079.6328205128202</v>
      </c>
      <c r="AJ94" s="157">
        <f t="shared" si="126"/>
        <v>1728.0961538461538</v>
      </c>
      <c r="AK94" s="157">
        <f t="shared" ref="AK94:BP94" si="127">SUM(AK88:AK93)</f>
        <v>1728.0961538461538</v>
      </c>
      <c r="AL94" s="157">
        <f t="shared" si="127"/>
        <v>1728.0961538461538</v>
      </c>
      <c r="AM94" s="157">
        <f t="shared" si="127"/>
        <v>1407.6461538461538</v>
      </c>
      <c r="AN94" s="157">
        <f t="shared" si="127"/>
        <v>1407.6461538461538</v>
      </c>
      <c r="AO94" s="157">
        <f t="shared" si="127"/>
        <v>1746.2511538461538</v>
      </c>
      <c r="AP94" s="157">
        <f t="shared" si="127"/>
        <v>1407.6461538461538</v>
      </c>
      <c r="AQ94" s="157">
        <f t="shared" si="127"/>
        <v>0</v>
      </c>
      <c r="AR94" s="157">
        <f t="shared" si="127"/>
        <v>0</v>
      </c>
      <c r="AS94" s="157">
        <f t="shared" si="127"/>
        <v>0</v>
      </c>
      <c r="AT94" s="157">
        <f t="shared" si="127"/>
        <v>0</v>
      </c>
      <c r="AU94" s="157">
        <f t="shared" si="127"/>
        <v>0</v>
      </c>
      <c r="AV94" s="157">
        <f t="shared" si="127"/>
        <v>0</v>
      </c>
      <c r="AW94" s="157">
        <f t="shared" si="127"/>
        <v>0</v>
      </c>
      <c r="AX94" s="157">
        <f t="shared" si="127"/>
        <v>0</v>
      </c>
      <c r="AY94" s="157">
        <f t="shared" si="127"/>
        <v>0</v>
      </c>
      <c r="AZ94" s="157">
        <f t="shared" si="127"/>
        <v>0</v>
      </c>
      <c r="BA94" s="157">
        <f t="shared" si="127"/>
        <v>0</v>
      </c>
      <c r="BB94" s="157">
        <f t="shared" si="127"/>
        <v>0</v>
      </c>
      <c r="BC94" s="157">
        <f t="shared" si="127"/>
        <v>0</v>
      </c>
      <c r="BD94" s="157">
        <f t="shared" si="127"/>
        <v>0</v>
      </c>
      <c r="BE94" s="195"/>
      <c r="BF94" s="162">
        <f t="shared" si="106"/>
        <v>7003.1846153846145</v>
      </c>
      <c r="BG94" s="157">
        <f t="shared" si="107"/>
        <v>6912.3846153846152</v>
      </c>
      <c r="BH94" s="157">
        <f t="shared" si="108"/>
        <v>7038.2307692307686</v>
      </c>
      <c r="BI94" s="157">
        <f t="shared" si="109"/>
        <v>6912.3846153846152</v>
      </c>
      <c r="BJ94" s="157">
        <f t="shared" si="110"/>
        <v>6912.3846153846152</v>
      </c>
      <c r="BK94" s="157">
        <f t="shared" si="111"/>
        <v>7038.2307692307686</v>
      </c>
      <c r="BL94" s="157">
        <f t="shared" si="112"/>
        <v>6912.3846153846152</v>
      </c>
      <c r="BM94" s="157">
        <f t="shared" si="113"/>
        <v>7263.9212820512821</v>
      </c>
      <c r="BN94" s="157">
        <f t="shared" si="114"/>
        <v>5969.1896153846146</v>
      </c>
      <c r="BO94" s="157">
        <f t="shared" si="115"/>
        <v>0</v>
      </c>
      <c r="BP94" s="157">
        <f t="shared" si="116"/>
        <v>0</v>
      </c>
      <c r="BQ94" s="157">
        <f t="shared" si="117"/>
        <v>0</v>
      </c>
      <c r="BR94" s="157">
        <f t="shared" si="118"/>
        <v>61962.295512820514</v>
      </c>
      <c r="BS94" s="157">
        <f t="shared" si="119"/>
        <v>20953.8</v>
      </c>
      <c r="BT94" s="157">
        <f t="shared" si="120"/>
        <v>20863</v>
      </c>
      <c r="BU94" s="157">
        <f t="shared" si="121"/>
        <v>20145.495512820511</v>
      </c>
      <c r="BV94" s="157">
        <f t="shared" si="122"/>
        <v>0</v>
      </c>
      <c r="BW94" s="157">
        <f t="shared" si="123"/>
        <v>41816.799999999996</v>
      </c>
      <c r="BX94" s="157">
        <f t="shared" si="124"/>
        <v>20145.495512820511</v>
      </c>
      <c r="BY94" s="157">
        <f>IF(Info!$O$3="Q1",$BS94,IF(Info!$O$3="Q2",$BS94+$BT94,IF(Info!$O$3="Q3",$BS94+$BT94+$BU94,$BR94)))</f>
        <v>20953.8</v>
      </c>
      <c r="BZ94" s="157">
        <f>IF(Info!$O$3="Q1",$BS94,IF(Info!$O$3="Q2",$BT94,IF(Info!$O$3="Q3",$BU94,$BV94)))</f>
        <v>20953.8</v>
      </c>
      <c r="CA94" s="197"/>
      <c r="CC94" s="206"/>
    </row>
    <row r="95" spans="1:81" ht="13.95" customHeight="1" x14ac:dyDescent="0.3">
      <c r="A95" s="193">
        <v>3</v>
      </c>
      <c r="B95" s="202" t="s">
        <v>354</v>
      </c>
      <c r="C95" s="194"/>
      <c r="D95" s="201">
        <f>SUM(E88:BD93)-D94</f>
        <v>1.0913936421275139E-10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ht="13.95" customHeight="1" x14ac:dyDescent="0.3">
      <c r="A96" s="193"/>
      <c r="B96" s="375" t="s">
        <v>354</v>
      </c>
      <c r="C96" s="194"/>
      <c r="D96" s="157">
        <f>SUM(E96:BD96)</f>
        <v>557</v>
      </c>
      <c r="E96" s="608"/>
      <c r="F96" s="372">
        <v>100</v>
      </c>
      <c r="G96" s="372"/>
      <c r="H96" s="372">
        <v>150</v>
      </c>
      <c r="I96" s="608">
        <v>100</v>
      </c>
      <c r="J96" s="608"/>
      <c r="K96" s="372">
        <v>50</v>
      </c>
      <c r="L96" s="608"/>
      <c r="M96" s="608">
        <v>50</v>
      </c>
      <c r="N96" s="608"/>
      <c r="O96" s="608"/>
      <c r="P96" s="608"/>
      <c r="Q96" s="806"/>
      <c r="R96" s="608"/>
      <c r="S96" s="608"/>
      <c r="T96" s="608"/>
      <c r="U96" s="608"/>
      <c r="V96" s="608"/>
      <c r="W96" s="608"/>
      <c r="X96" s="372"/>
      <c r="Y96" s="372"/>
      <c r="Z96" s="372"/>
      <c r="AA96" s="372"/>
      <c r="AB96" s="372"/>
      <c r="AC96" s="372"/>
      <c r="AD96" s="372"/>
      <c r="AE96" s="372"/>
      <c r="AF96" s="372">
        <v>107</v>
      </c>
      <c r="AG96" s="372"/>
      <c r="AH96" s="682"/>
      <c r="AI96" s="372"/>
      <c r="AJ96" s="682"/>
      <c r="AK96" s="372"/>
      <c r="AL96" s="682"/>
      <c r="AM96" s="372"/>
      <c r="AN96" s="682"/>
      <c r="AO96" s="682"/>
      <c r="AP96" s="682"/>
      <c r="AQ96" s="68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195"/>
      <c r="BF96" s="163">
        <f>SUM(E96:H96)</f>
        <v>250</v>
      </c>
      <c r="BG96" s="77">
        <f>SUM(I96:L96)</f>
        <v>150</v>
      </c>
      <c r="BH96" s="77">
        <f>SUM(M96:Q96)</f>
        <v>50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107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557</v>
      </c>
      <c r="BS96" s="77">
        <f>SUM(BF96:BH96)</f>
        <v>450</v>
      </c>
      <c r="BT96" s="77">
        <f>SUM(BI96:BK96)</f>
        <v>0</v>
      </c>
      <c r="BU96" s="77">
        <f>SUM(BL96:BN96)</f>
        <v>107</v>
      </c>
      <c r="BV96" s="77">
        <f>SUM(BO96:BQ96)</f>
        <v>0</v>
      </c>
      <c r="BW96" s="77">
        <f>SUM(BF96:BK96)</f>
        <v>450</v>
      </c>
      <c r="BX96" s="77">
        <f>SUM(BL96:BQ96)</f>
        <v>107</v>
      </c>
      <c r="BY96" s="77">
        <f>IF(Info!$O$3="Q1",$BS96,IF(Info!$O$3="Q2",$BS96+$BT96,IF(Info!$O$3="Q3",$BS96+$BT96+$BU96,$BR96)))</f>
        <v>450</v>
      </c>
      <c r="BZ96" s="77">
        <f>IF(Info!$O$3="Q1",$BS96,IF(Info!$O$3="Q2",$BT96,IF(Info!$O$3="Q3",$BU96,$BV96)))</f>
        <v>450</v>
      </c>
      <c r="CA96" s="197"/>
    </row>
    <row r="97" spans="1:81" ht="13.95" customHeight="1" x14ac:dyDescent="0.3">
      <c r="A97" s="193"/>
      <c r="B97" s="375" t="s">
        <v>59</v>
      </c>
      <c r="C97" s="194"/>
      <c r="D97" s="157">
        <f>SUM(E97:BD97)</f>
        <v>0</v>
      </c>
      <c r="E97" s="608"/>
      <c r="F97" s="608"/>
      <c r="G97" s="608"/>
      <c r="H97" s="608"/>
      <c r="I97" s="608"/>
      <c r="J97" s="608"/>
      <c r="K97" s="608"/>
      <c r="L97" s="608"/>
      <c r="M97" s="608"/>
      <c r="N97" s="608"/>
      <c r="O97" s="608"/>
      <c r="P97" s="608"/>
      <c r="Q97" s="806"/>
      <c r="R97" s="608"/>
      <c r="S97" s="608"/>
      <c r="T97" s="608"/>
      <c r="U97" s="608"/>
      <c r="V97" s="608"/>
      <c r="W97" s="608"/>
      <c r="X97" s="372"/>
      <c r="Y97" s="372"/>
      <c r="Z97" s="664"/>
      <c r="AA97" s="372"/>
      <c r="AB97" s="372"/>
      <c r="AC97" s="372"/>
      <c r="AD97" s="372"/>
      <c r="AE97" s="372"/>
      <c r="AF97" s="372"/>
      <c r="AG97" s="372"/>
      <c r="AH97" s="682"/>
      <c r="AI97" s="372"/>
      <c r="AJ97" s="682"/>
      <c r="AK97" s="372"/>
      <c r="AL97" s="682"/>
      <c r="AM97" s="372"/>
      <c r="AN97" s="682"/>
      <c r="AO97" s="682"/>
      <c r="AP97" s="682"/>
      <c r="AQ97" s="68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ht="13.95" customHeight="1" x14ac:dyDescent="0.3">
      <c r="A98" s="204"/>
      <c r="B98" s="160" t="s">
        <v>355</v>
      </c>
      <c r="C98" s="194"/>
      <c r="D98" s="157">
        <f>SUM(E98:BD98)</f>
        <v>557</v>
      </c>
      <c r="E98" s="157">
        <f t="shared" ref="E98:AJ98" si="128">SUM(E96:E97)</f>
        <v>0</v>
      </c>
      <c r="F98" s="157">
        <f t="shared" si="128"/>
        <v>100</v>
      </c>
      <c r="G98" s="157">
        <f t="shared" si="128"/>
        <v>0</v>
      </c>
      <c r="H98" s="157">
        <f t="shared" si="128"/>
        <v>150</v>
      </c>
      <c r="I98" s="157">
        <f t="shared" si="128"/>
        <v>100</v>
      </c>
      <c r="J98" s="157">
        <f t="shared" si="128"/>
        <v>0</v>
      </c>
      <c r="K98" s="157">
        <f t="shared" si="128"/>
        <v>50</v>
      </c>
      <c r="L98" s="157">
        <f t="shared" si="128"/>
        <v>0</v>
      </c>
      <c r="M98" s="157">
        <f t="shared" si="128"/>
        <v>50</v>
      </c>
      <c r="N98" s="157">
        <f t="shared" si="128"/>
        <v>0</v>
      </c>
      <c r="O98" s="157">
        <f t="shared" si="128"/>
        <v>0</v>
      </c>
      <c r="P98" s="157">
        <f t="shared" si="128"/>
        <v>0</v>
      </c>
      <c r="Q98" s="813">
        <f t="shared" si="128"/>
        <v>0</v>
      </c>
      <c r="R98" s="157">
        <f t="shared" si="128"/>
        <v>0</v>
      </c>
      <c r="S98" s="157">
        <f t="shared" si="128"/>
        <v>0</v>
      </c>
      <c r="T98" s="157">
        <f t="shared" si="128"/>
        <v>0</v>
      </c>
      <c r="U98" s="157">
        <f t="shared" si="128"/>
        <v>0</v>
      </c>
      <c r="V98" s="157">
        <f t="shared" si="128"/>
        <v>0</v>
      </c>
      <c r="W98" s="157">
        <f t="shared" si="128"/>
        <v>0</v>
      </c>
      <c r="X98" s="157">
        <f t="shared" si="128"/>
        <v>0</v>
      </c>
      <c r="Y98" s="157">
        <f t="shared" si="128"/>
        <v>0</v>
      </c>
      <c r="Z98" s="157">
        <f t="shared" si="128"/>
        <v>0</v>
      </c>
      <c r="AA98" s="157">
        <f t="shared" si="128"/>
        <v>0</v>
      </c>
      <c r="AB98" s="157">
        <f t="shared" si="128"/>
        <v>0</v>
      </c>
      <c r="AC98" s="157">
        <f t="shared" si="128"/>
        <v>0</v>
      </c>
      <c r="AD98" s="157">
        <f t="shared" si="128"/>
        <v>0</v>
      </c>
      <c r="AE98" s="157">
        <f t="shared" si="128"/>
        <v>0</v>
      </c>
      <c r="AF98" s="157">
        <f t="shared" si="128"/>
        <v>107</v>
      </c>
      <c r="AG98" s="157">
        <f t="shared" si="128"/>
        <v>0</v>
      </c>
      <c r="AH98" s="157">
        <f t="shared" si="128"/>
        <v>0</v>
      </c>
      <c r="AI98" s="157">
        <f t="shared" si="128"/>
        <v>0</v>
      </c>
      <c r="AJ98" s="157">
        <f t="shared" si="128"/>
        <v>0</v>
      </c>
      <c r="AK98" s="157">
        <f t="shared" ref="AK98:BP98" si="129">SUM(AK96:AK97)</f>
        <v>0</v>
      </c>
      <c r="AL98" s="157">
        <f t="shared" si="129"/>
        <v>0</v>
      </c>
      <c r="AM98" s="157">
        <f t="shared" si="129"/>
        <v>0</v>
      </c>
      <c r="AN98" s="157">
        <f t="shared" si="129"/>
        <v>0</v>
      </c>
      <c r="AO98" s="157">
        <f t="shared" si="129"/>
        <v>0</v>
      </c>
      <c r="AP98" s="157">
        <f t="shared" si="129"/>
        <v>0</v>
      </c>
      <c r="AQ98" s="157">
        <f t="shared" si="129"/>
        <v>0</v>
      </c>
      <c r="AR98" s="157">
        <f t="shared" si="129"/>
        <v>0</v>
      </c>
      <c r="AS98" s="157">
        <f t="shared" si="129"/>
        <v>0</v>
      </c>
      <c r="AT98" s="157">
        <f t="shared" si="129"/>
        <v>0</v>
      </c>
      <c r="AU98" s="157">
        <f t="shared" si="129"/>
        <v>0</v>
      </c>
      <c r="AV98" s="157">
        <f t="shared" si="129"/>
        <v>0</v>
      </c>
      <c r="AW98" s="157">
        <f t="shared" si="129"/>
        <v>0</v>
      </c>
      <c r="AX98" s="157">
        <f t="shared" si="129"/>
        <v>0</v>
      </c>
      <c r="AY98" s="157">
        <f t="shared" si="129"/>
        <v>0</v>
      </c>
      <c r="AZ98" s="157">
        <f t="shared" si="129"/>
        <v>0</v>
      </c>
      <c r="BA98" s="157">
        <f t="shared" si="129"/>
        <v>0</v>
      </c>
      <c r="BB98" s="157">
        <f t="shared" si="129"/>
        <v>0</v>
      </c>
      <c r="BC98" s="157">
        <f t="shared" si="129"/>
        <v>0</v>
      </c>
      <c r="BD98" s="157">
        <f t="shared" si="129"/>
        <v>0</v>
      </c>
      <c r="BE98" s="195"/>
      <c r="BF98" s="162">
        <f>SUM(E98:H98)</f>
        <v>250</v>
      </c>
      <c r="BG98" s="157">
        <f>SUM(I98:L98)</f>
        <v>150</v>
      </c>
      <c r="BH98" s="157">
        <f>SUM(M98:Q98)</f>
        <v>50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107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557</v>
      </c>
      <c r="BS98" s="157">
        <f>SUM(BF98:BH98)</f>
        <v>450</v>
      </c>
      <c r="BT98" s="157">
        <f>SUM(BI98:BK98)</f>
        <v>0</v>
      </c>
      <c r="BU98" s="157">
        <f>SUM(BL98:BN98)</f>
        <v>107</v>
      </c>
      <c r="BV98" s="157">
        <f>SUM(BO98:BQ98)</f>
        <v>0</v>
      </c>
      <c r="BW98" s="157">
        <f>SUM(BF98:BK98)</f>
        <v>450</v>
      </c>
      <c r="BX98" s="157">
        <f>SUM(BL98:BQ98)</f>
        <v>107</v>
      </c>
      <c r="BY98" s="157">
        <f>IF(Info!$O$3="Q1",$BS98,IF(Info!$O$3="Q2",$BS98+$BT98,IF(Info!$O$3="Q3",$BS98+$BT98+$BU98,$BR98)))</f>
        <v>450</v>
      </c>
      <c r="BZ98" s="157">
        <f>IF(Info!$O$3="Q1",$BS98,IF(Info!$O$3="Q2",$BT98,IF(Info!$O$3="Q3",$BU98,$BV98)))</f>
        <v>450</v>
      </c>
      <c r="CA98" s="197"/>
    </row>
    <row r="99" spans="1:81" ht="13.95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ht="13.95" customHeight="1" x14ac:dyDescent="0.3">
      <c r="A100" s="193"/>
      <c r="B100" s="375" t="s">
        <v>357</v>
      </c>
      <c r="C100" s="194"/>
      <c r="D100" s="157">
        <f>SUM(E100:BD100)</f>
        <v>1908.8366666666664</v>
      </c>
      <c r="E100" s="608"/>
      <c r="F100" s="608">
        <v>8.1199999999999992</v>
      </c>
      <c r="G100" s="608"/>
      <c r="H100" s="608"/>
      <c r="I100" s="608"/>
      <c r="J100" s="608"/>
      <c r="K100" s="608">
        <f>(27.26+294.88)/1.2</f>
        <v>268.45</v>
      </c>
      <c r="L100" s="608"/>
      <c r="M100" s="608"/>
      <c r="N100" s="608"/>
      <c r="O100" s="608"/>
      <c r="P100" s="834">
        <v>349</v>
      </c>
      <c r="Q100" s="608">
        <f>98.5/1.2</f>
        <v>82.083333333333343</v>
      </c>
      <c r="R100" s="608"/>
      <c r="S100" s="608"/>
      <c r="T100" s="608"/>
      <c r="U100" s="608">
        <f>(18.2+146.85)/1.2</f>
        <v>137.54166666666666</v>
      </c>
      <c r="V100" s="608"/>
      <c r="W100" s="608"/>
      <c r="X100" s="372">
        <f>(159.44+197.85+98.8+8.35+73.15+10+7.5+2.5+10)/1.2</f>
        <v>472.99166666666673</v>
      </c>
      <c r="Y100" s="372">
        <f>(7.55+13.99+7.5+12.5)/1.2</f>
        <v>34.616666666666667</v>
      </c>
      <c r="Z100" s="372"/>
      <c r="AA100" s="372"/>
      <c r="AB100" s="372"/>
      <c r="AC100" s="372">
        <f>28.94/1.2</f>
        <v>24.116666666666667</v>
      </c>
      <c r="AD100" s="372">
        <f>201.19/1.2</f>
        <v>167.65833333333333</v>
      </c>
      <c r="AE100" s="372"/>
      <c r="AF100" s="372"/>
      <c r="AG100" s="372">
        <f>185.7/1.2</f>
        <v>154.75</v>
      </c>
      <c r="AH100" s="372">
        <f>91.49/1.2</f>
        <v>76.24166666666666</v>
      </c>
      <c r="AI100" s="372"/>
      <c r="AJ100" s="372">
        <f>61.31/1.2</f>
        <v>51.091666666666669</v>
      </c>
      <c r="AK100" s="372"/>
      <c r="AL100" s="682"/>
      <c r="AM100" s="372"/>
      <c r="AN100" s="372">
        <f>1.75/1.2</f>
        <v>1.4583333333333335</v>
      </c>
      <c r="AO100" s="372">
        <f>96.86/1.2</f>
        <v>80.716666666666669</v>
      </c>
      <c r="AP100" s="682"/>
      <c r="AQ100" s="68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195"/>
      <c r="BF100" s="163">
        <f>SUM(E100:H100)</f>
        <v>8.1199999999999992</v>
      </c>
      <c r="BG100" s="77">
        <f>SUM(I100:L100)</f>
        <v>268.45</v>
      </c>
      <c r="BH100" s="77">
        <f>SUM(M100:Q100)</f>
        <v>431.08333333333337</v>
      </c>
      <c r="BI100" s="77">
        <f>SUM(R100:U100)</f>
        <v>137.54166666666666</v>
      </c>
      <c r="BJ100" s="77">
        <f>SUM(V100:Y100)</f>
        <v>507.60833333333341</v>
      </c>
      <c r="BK100" s="77">
        <f>SUM(Z100:AD100)</f>
        <v>191.77500000000001</v>
      </c>
      <c r="BL100" s="77">
        <f>SUM(AE100:AH100)</f>
        <v>230.99166666666667</v>
      </c>
      <c r="BM100" s="77">
        <f>SUM(AI100:AL100)</f>
        <v>51.091666666666669</v>
      </c>
      <c r="BN100" s="77">
        <f>SUM(AM100:AQ100)</f>
        <v>82.174999999999997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1908.8366666666668</v>
      </c>
      <c r="BS100" s="77">
        <f>SUM(BF100:BH100)</f>
        <v>707.65333333333342</v>
      </c>
      <c r="BT100" s="77">
        <f>SUM(BI100:BK100)</f>
        <v>836.92500000000007</v>
      </c>
      <c r="BU100" s="77">
        <f>SUM(BL100:BN100)</f>
        <v>364.25833333333338</v>
      </c>
      <c r="BV100" s="77">
        <f>SUM(BO100:BQ100)</f>
        <v>0</v>
      </c>
      <c r="BW100" s="77">
        <f>SUM(BF100:BK100)</f>
        <v>1544.5783333333336</v>
      </c>
      <c r="BX100" s="77">
        <f>SUM(BL100:BQ100)</f>
        <v>364.25833333333338</v>
      </c>
      <c r="BY100" s="77">
        <f>IF(Info!$O$3="Q1",$BS100,IF(Info!$O$3="Q2",$BS100+$BT100,IF(Info!$O$3="Q3",$BS100+$BT100+$BU100,$BR100)))</f>
        <v>707.65333333333342</v>
      </c>
      <c r="BZ100" s="77">
        <f>IF(Info!$O$3="Q1",$BS100,IF(Info!$O$3="Q2",$BT100,IF(Info!$O$3="Q3",$BU100,$BV100)))</f>
        <v>707.65333333333342</v>
      </c>
      <c r="CA100" s="197"/>
    </row>
    <row r="101" spans="1:81" ht="13.95" customHeight="1" x14ac:dyDescent="0.3">
      <c r="A101" s="193"/>
      <c r="B101" s="737" t="s">
        <v>418</v>
      </c>
      <c r="C101" s="194"/>
      <c r="D101" s="157">
        <f>SUM(E101:BD101)</f>
        <v>724.36666666666667</v>
      </c>
      <c r="E101" s="608"/>
      <c r="F101" s="608"/>
      <c r="G101" s="608"/>
      <c r="H101" s="608"/>
      <c r="I101" s="608"/>
      <c r="J101" s="608"/>
      <c r="K101" s="608"/>
      <c r="L101" s="608"/>
      <c r="M101" s="608"/>
      <c r="N101" s="608"/>
      <c r="O101" s="608"/>
      <c r="P101" s="608"/>
      <c r="Q101" s="806"/>
      <c r="R101" s="608"/>
      <c r="S101" s="608"/>
      <c r="T101" s="608"/>
      <c r="U101" s="608"/>
      <c r="V101" s="608"/>
      <c r="W101" s="608"/>
      <c r="X101" s="372"/>
      <c r="Y101" s="372"/>
      <c r="Z101" s="372"/>
      <c r="AA101" s="372"/>
      <c r="AB101" s="372"/>
      <c r="AC101" s="372"/>
      <c r="AD101" s="372"/>
      <c r="AE101" s="372"/>
      <c r="AF101" s="372"/>
      <c r="AG101" s="372"/>
      <c r="AH101" s="372">
        <f>94.1/3</f>
        <v>31.366666666666664</v>
      </c>
      <c r="AI101" s="372"/>
      <c r="AJ101" s="682"/>
      <c r="AK101" s="372"/>
      <c r="AL101" s="682"/>
      <c r="AM101" s="372"/>
      <c r="AN101" s="682"/>
      <c r="AO101" s="682">
        <v>693</v>
      </c>
      <c r="AP101" s="682"/>
      <c r="AQ101" s="682"/>
      <c r="AR101" s="372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195"/>
      <c r="BF101" s="163">
        <f>SUM(E101:H101)</f>
        <v>0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31.366666666666664</v>
      </c>
      <c r="BM101" s="77">
        <f>SUM(AI101:AL101)</f>
        <v>0</v>
      </c>
      <c r="BN101" s="77">
        <f>SUM(AM101:AQ101)</f>
        <v>693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724.36666666666667</v>
      </c>
      <c r="BS101" s="77">
        <f>SUM(BF101:BH101)</f>
        <v>0</v>
      </c>
      <c r="BT101" s="77">
        <f>SUM(BI101:BK101)</f>
        <v>0</v>
      </c>
      <c r="BU101" s="77">
        <f>SUM(BL101:BN101)</f>
        <v>724.36666666666667</v>
      </c>
      <c r="BV101" s="77">
        <f>SUM(BO101:BQ101)</f>
        <v>0</v>
      </c>
      <c r="BW101" s="77">
        <f>SUM(BF101:BK101)</f>
        <v>0</v>
      </c>
      <c r="BX101" s="77">
        <f>SUM(BL101:BQ101)</f>
        <v>724.36666666666667</v>
      </c>
      <c r="BY101" s="77">
        <f>IF(Info!$O$3="Q1",$BS101,IF(Info!$O$3="Q2",$BS101+$BT101,IF(Info!$O$3="Q3",$BS101+$BT101+$BU101,$BR101)))</f>
        <v>0</v>
      </c>
      <c r="BZ101" s="77">
        <f>IF(Info!$O$3="Q1",$BS101,IF(Info!$O$3="Q2",$BT101,IF(Info!$O$3="Q3",$BU101,$BV101)))</f>
        <v>0</v>
      </c>
      <c r="CA101" s="197"/>
    </row>
    <row r="102" spans="1:81" ht="13.95" customHeight="1" x14ac:dyDescent="0.3">
      <c r="A102" s="193"/>
      <c r="B102" s="375" t="s">
        <v>359</v>
      </c>
      <c r="C102" s="194"/>
      <c r="D102" s="157">
        <f>SUM(E102:BD102)</f>
        <v>669.79999999999984</v>
      </c>
      <c r="E102" s="608"/>
      <c r="F102" s="372">
        <v>53.9</v>
      </c>
      <c r="G102" s="608">
        <f>20.04+2.5</f>
        <v>22.54</v>
      </c>
      <c r="H102" s="608"/>
      <c r="I102" s="372">
        <v>53.9</v>
      </c>
      <c r="J102" s="608">
        <f>20.04+2.5</f>
        <v>22.54</v>
      </c>
      <c r="K102" s="608"/>
      <c r="L102" s="608"/>
      <c r="M102" s="608">
        <f>20.79+2.5</f>
        <v>23.29</v>
      </c>
      <c r="N102" s="372">
        <v>53.9</v>
      </c>
      <c r="O102" s="608"/>
      <c r="P102" s="608"/>
      <c r="Q102" s="806"/>
      <c r="R102" s="608">
        <f>21+2.5</f>
        <v>23.5</v>
      </c>
      <c r="S102" s="608">
        <v>53.9</v>
      </c>
      <c r="T102" s="608"/>
      <c r="U102" s="608"/>
      <c r="V102" s="608">
        <v>53.9</v>
      </c>
      <c r="W102" s="608"/>
      <c r="X102" s="372"/>
      <c r="Y102" s="372">
        <f>20.52+2.5</f>
        <v>23.02</v>
      </c>
      <c r="Z102" s="608">
        <v>53.9</v>
      </c>
      <c r="AA102" s="372"/>
      <c r="AB102" s="372"/>
      <c r="AC102" s="372"/>
      <c r="AD102" s="372">
        <f>20.52+2.5</f>
        <v>23.02</v>
      </c>
      <c r="AE102" s="608">
        <v>53.9</v>
      </c>
      <c r="AF102" s="372"/>
      <c r="AG102" s="372"/>
      <c r="AH102" s="682"/>
      <c r="AI102" s="608">
        <v>53.9</v>
      </c>
      <c r="AJ102" s="372">
        <f>21.27+2.5</f>
        <v>23.77</v>
      </c>
      <c r="AK102" s="372"/>
      <c r="AL102" s="682"/>
      <c r="AM102" s="372"/>
      <c r="AN102" s="372">
        <f>20.52+2.5</f>
        <v>23.02</v>
      </c>
      <c r="AO102" s="608">
        <v>53.9</v>
      </c>
      <c r="AP102" s="682"/>
      <c r="AQ102" s="682"/>
      <c r="AR102" s="372"/>
      <c r="AS102" s="682"/>
      <c r="AT102" s="372"/>
      <c r="AU102" s="372"/>
      <c r="AV102" s="682"/>
      <c r="AW102" s="372"/>
      <c r="AX102" s="372"/>
      <c r="AY102" s="372"/>
      <c r="AZ102" s="372"/>
      <c r="BA102" s="372"/>
      <c r="BB102" s="372"/>
      <c r="BC102" s="372"/>
      <c r="BD102" s="372"/>
      <c r="BE102" s="195"/>
      <c r="BF102" s="163">
        <f>SUM(E102:H102)</f>
        <v>76.44</v>
      </c>
      <c r="BG102" s="77">
        <f>SUM(I102:L102)</f>
        <v>76.44</v>
      </c>
      <c r="BH102" s="77">
        <f>SUM(M102:Q102)</f>
        <v>77.19</v>
      </c>
      <c r="BI102" s="77">
        <f>SUM(R102:U102)</f>
        <v>77.400000000000006</v>
      </c>
      <c r="BJ102" s="77">
        <f>SUM(V102:Y102)</f>
        <v>76.92</v>
      </c>
      <c r="BK102" s="77">
        <f>SUM(Z102:AD102)</f>
        <v>76.92</v>
      </c>
      <c r="BL102" s="77">
        <f>SUM(AE102:AH102)</f>
        <v>53.9</v>
      </c>
      <c r="BM102" s="77">
        <f>SUM(AI102:AL102)</f>
        <v>77.67</v>
      </c>
      <c r="BN102" s="77">
        <f>SUM(AM102:AQ102)</f>
        <v>76.92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669.8</v>
      </c>
      <c r="BS102" s="77">
        <f>SUM(BF102:BH102)</f>
        <v>230.07</v>
      </c>
      <c r="BT102" s="77">
        <f>SUM(BI102:BK102)</f>
        <v>231.24</v>
      </c>
      <c r="BU102" s="77">
        <f>SUM(BL102:BN102)</f>
        <v>208.49</v>
      </c>
      <c r="BV102" s="77">
        <f>SUM(BO102:BQ102)</f>
        <v>0</v>
      </c>
      <c r="BW102" s="77">
        <f>SUM(BF102:BK102)</f>
        <v>461.31000000000006</v>
      </c>
      <c r="BX102" s="77">
        <f>SUM(BL102:BQ102)</f>
        <v>208.49</v>
      </c>
      <c r="BY102" s="77">
        <f>IF(Info!$O$3="Q1",$BS102,IF(Info!$O$3="Q2",$BS102+$BT102,IF(Info!$O$3="Q3",$BS102+$BT102+$BU102,$BR102)))</f>
        <v>230.07</v>
      </c>
      <c r="BZ102" s="77">
        <f>IF(Info!$O$3="Q1",$BS102,IF(Info!$O$3="Q2",$BT102,IF(Info!$O$3="Q3",$BU102,$BV102)))</f>
        <v>230.07</v>
      </c>
      <c r="CA102" s="197"/>
      <c r="CC102" s="42"/>
    </row>
    <row r="103" spans="1:81" ht="13.95" customHeight="1" x14ac:dyDescent="0.3">
      <c r="A103" s="193"/>
      <c r="B103" s="375" t="s">
        <v>67</v>
      </c>
      <c r="C103" s="194"/>
      <c r="D103" s="157">
        <f>SUM(E103:BD103)</f>
        <v>1357.2166666666665</v>
      </c>
      <c r="E103" s="608"/>
      <c r="F103" s="608"/>
      <c r="G103" s="608"/>
      <c r="H103" s="372">
        <f>38.25/3</f>
        <v>12.75</v>
      </c>
      <c r="I103" s="608"/>
      <c r="J103" s="608"/>
      <c r="K103" s="372">
        <f>38.25/3</f>
        <v>12.75</v>
      </c>
      <c r="L103" s="608">
        <v>349</v>
      </c>
      <c r="M103" s="372">
        <f>38.25/3</f>
        <v>12.75</v>
      </c>
      <c r="N103" s="608"/>
      <c r="O103" s="608"/>
      <c r="P103" s="608"/>
      <c r="Q103" s="806"/>
      <c r="R103" s="608"/>
      <c r="S103" s="608"/>
      <c r="T103" s="608"/>
      <c r="U103" s="608"/>
      <c r="V103" s="608"/>
      <c r="W103" s="608"/>
      <c r="X103" s="372"/>
      <c r="Y103" s="372"/>
      <c r="Z103" s="372"/>
      <c r="AA103" s="372"/>
      <c r="AB103" s="372"/>
      <c r="AC103" s="372"/>
      <c r="AD103" s="372">
        <f>1880/3</f>
        <v>626.66666666666663</v>
      </c>
      <c r="AE103" s="372"/>
      <c r="AF103" s="372">
        <v>40</v>
      </c>
      <c r="AG103" s="372">
        <v>40</v>
      </c>
      <c r="AH103" s="682">
        <f>189.9/3</f>
        <v>63.300000000000004</v>
      </c>
      <c r="AI103" s="372"/>
      <c r="AJ103" s="372">
        <v>40</v>
      </c>
      <c r="AK103" s="372">
        <v>40</v>
      </c>
      <c r="AL103" s="372">
        <v>40</v>
      </c>
      <c r="AM103" s="372">
        <v>40</v>
      </c>
      <c r="AN103" s="372">
        <v>40</v>
      </c>
      <c r="AO103" s="682"/>
      <c r="AP103" s="682"/>
      <c r="AQ103" s="68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195"/>
      <c r="BF103" s="163">
        <f>SUM(E103:H103)</f>
        <v>12.75</v>
      </c>
      <c r="BG103" s="77">
        <f>SUM(I103:L103)</f>
        <v>361.75</v>
      </c>
      <c r="BH103" s="77">
        <f>SUM(M103:Q103)</f>
        <v>12.75</v>
      </c>
      <c r="BI103" s="77">
        <f>SUM(R103:U103)</f>
        <v>0</v>
      </c>
      <c r="BJ103" s="77">
        <f>SUM(V103:Y103)</f>
        <v>0</v>
      </c>
      <c r="BK103" s="77">
        <f>SUM(Z103:AD103)</f>
        <v>626.66666666666663</v>
      </c>
      <c r="BL103" s="77">
        <f>SUM(AE103:AH103)</f>
        <v>143.30000000000001</v>
      </c>
      <c r="BM103" s="77">
        <f>SUM(AI103:AL103)</f>
        <v>120</v>
      </c>
      <c r="BN103" s="77">
        <f>SUM(AM103:AQ103)</f>
        <v>80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1357.2166666666667</v>
      </c>
      <c r="BS103" s="77">
        <f>SUM(BF103:BH103)</f>
        <v>387.25</v>
      </c>
      <c r="BT103" s="77">
        <f>SUM(BI103:BK103)</f>
        <v>626.66666666666663</v>
      </c>
      <c r="BU103" s="77">
        <f>SUM(BL103:BN103)</f>
        <v>343.3</v>
      </c>
      <c r="BV103" s="77">
        <f>SUM(BO103:BQ103)</f>
        <v>0</v>
      </c>
      <c r="BW103" s="77">
        <f>SUM(BF103:BK103)</f>
        <v>1013.9166666666666</v>
      </c>
      <c r="BX103" s="77">
        <f>SUM(BL103:BQ103)</f>
        <v>343.3</v>
      </c>
      <c r="BY103" s="77">
        <f>IF(Info!$O$3="Q1",$BS103,IF(Info!$O$3="Q2",$BS103+$BT103,IF(Info!$O$3="Q3",$BS103+$BT103+$BU103,$BR103)))</f>
        <v>387.25</v>
      </c>
      <c r="BZ103" s="77">
        <f>IF(Info!$O$3="Q1",$BS103,IF(Info!$O$3="Q2",$BT103,IF(Info!$O$3="Q3",$BU103,$BV103)))</f>
        <v>387.25</v>
      </c>
      <c r="CA103" s="197"/>
    </row>
    <row r="104" spans="1:81" ht="13.95" customHeight="1" x14ac:dyDescent="0.3">
      <c r="A104" s="204"/>
      <c r="B104" s="160" t="s">
        <v>360</v>
      </c>
      <c r="C104" s="194"/>
      <c r="D104" s="157">
        <f>SUM(E104:BD104)</f>
        <v>4660.22</v>
      </c>
      <c r="E104" s="157">
        <f t="shared" ref="E104:AJ104" si="130">SUM(E100:E103)</f>
        <v>0</v>
      </c>
      <c r="F104" s="157">
        <f t="shared" si="130"/>
        <v>62.019999999999996</v>
      </c>
      <c r="G104" s="157">
        <f t="shared" si="130"/>
        <v>22.54</v>
      </c>
      <c r="H104" s="157">
        <f t="shared" si="130"/>
        <v>12.75</v>
      </c>
      <c r="I104" s="157">
        <f t="shared" si="130"/>
        <v>53.9</v>
      </c>
      <c r="J104" s="157">
        <f t="shared" si="130"/>
        <v>22.54</v>
      </c>
      <c r="K104" s="157">
        <f t="shared" si="130"/>
        <v>281.2</v>
      </c>
      <c r="L104" s="157">
        <f t="shared" si="130"/>
        <v>349</v>
      </c>
      <c r="M104" s="157">
        <f t="shared" si="130"/>
        <v>36.04</v>
      </c>
      <c r="N104" s="157">
        <f t="shared" si="130"/>
        <v>53.9</v>
      </c>
      <c r="O104" s="157">
        <f t="shared" si="130"/>
        <v>0</v>
      </c>
      <c r="P104" s="157">
        <f t="shared" si="130"/>
        <v>349</v>
      </c>
      <c r="Q104" s="813">
        <f t="shared" si="130"/>
        <v>82.083333333333343</v>
      </c>
      <c r="R104" s="157">
        <f t="shared" si="130"/>
        <v>23.5</v>
      </c>
      <c r="S104" s="157">
        <f t="shared" si="130"/>
        <v>53.9</v>
      </c>
      <c r="T104" s="157">
        <f t="shared" si="130"/>
        <v>0</v>
      </c>
      <c r="U104" s="157">
        <f t="shared" si="130"/>
        <v>137.54166666666666</v>
      </c>
      <c r="V104" s="157">
        <f t="shared" si="130"/>
        <v>53.9</v>
      </c>
      <c r="W104" s="157">
        <f t="shared" si="130"/>
        <v>0</v>
      </c>
      <c r="X104" s="157">
        <f t="shared" si="130"/>
        <v>472.99166666666673</v>
      </c>
      <c r="Y104" s="157">
        <f t="shared" si="130"/>
        <v>57.63666666666667</v>
      </c>
      <c r="Z104" s="157">
        <f t="shared" si="130"/>
        <v>53.9</v>
      </c>
      <c r="AA104" s="157">
        <f t="shared" si="130"/>
        <v>0</v>
      </c>
      <c r="AB104" s="157">
        <f t="shared" si="130"/>
        <v>0</v>
      </c>
      <c r="AC104" s="157">
        <f t="shared" si="130"/>
        <v>24.116666666666667</v>
      </c>
      <c r="AD104" s="157">
        <f t="shared" si="130"/>
        <v>817.34500000000003</v>
      </c>
      <c r="AE104" s="157">
        <f t="shared" si="130"/>
        <v>53.9</v>
      </c>
      <c r="AF104" s="157">
        <f t="shared" si="130"/>
        <v>40</v>
      </c>
      <c r="AG104" s="157">
        <f t="shared" si="130"/>
        <v>194.75</v>
      </c>
      <c r="AH104" s="157">
        <f t="shared" si="130"/>
        <v>170.90833333333333</v>
      </c>
      <c r="AI104" s="157">
        <f t="shared" si="130"/>
        <v>53.9</v>
      </c>
      <c r="AJ104" s="157">
        <f t="shared" si="130"/>
        <v>114.86166666666666</v>
      </c>
      <c r="AK104" s="157">
        <f t="shared" ref="AK104:BP104" si="131">SUM(AK100:AK103)</f>
        <v>40</v>
      </c>
      <c r="AL104" s="157">
        <f t="shared" si="131"/>
        <v>40</v>
      </c>
      <c r="AM104" s="157">
        <f t="shared" si="131"/>
        <v>40</v>
      </c>
      <c r="AN104" s="157">
        <f t="shared" si="131"/>
        <v>64.478333333333325</v>
      </c>
      <c r="AO104" s="157">
        <f t="shared" si="131"/>
        <v>827.61666666666667</v>
      </c>
      <c r="AP104" s="157">
        <f t="shared" si="131"/>
        <v>0</v>
      </c>
      <c r="AQ104" s="157">
        <f t="shared" si="131"/>
        <v>0</v>
      </c>
      <c r="AR104" s="157">
        <f t="shared" si="131"/>
        <v>0</v>
      </c>
      <c r="AS104" s="157">
        <f t="shared" si="131"/>
        <v>0</v>
      </c>
      <c r="AT104" s="157">
        <f t="shared" si="131"/>
        <v>0</v>
      </c>
      <c r="AU104" s="157">
        <f t="shared" si="131"/>
        <v>0</v>
      </c>
      <c r="AV104" s="157">
        <f t="shared" si="131"/>
        <v>0</v>
      </c>
      <c r="AW104" s="157">
        <f t="shared" si="131"/>
        <v>0</v>
      </c>
      <c r="AX104" s="157">
        <f t="shared" si="131"/>
        <v>0</v>
      </c>
      <c r="AY104" s="157">
        <f t="shared" si="131"/>
        <v>0</v>
      </c>
      <c r="AZ104" s="157">
        <f t="shared" si="131"/>
        <v>0</v>
      </c>
      <c r="BA104" s="157">
        <f t="shared" si="131"/>
        <v>0</v>
      </c>
      <c r="BB104" s="157">
        <f t="shared" si="131"/>
        <v>0</v>
      </c>
      <c r="BC104" s="157">
        <f t="shared" si="131"/>
        <v>0</v>
      </c>
      <c r="BD104" s="157">
        <f t="shared" si="131"/>
        <v>0</v>
      </c>
      <c r="BE104" s="195"/>
      <c r="BF104" s="162">
        <f>SUM(E104:H104)</f>
        <v>97.31</v>
      </c>
      <c r="BG104" s="157">
        <f>SUM(I104:L104)</f>
        <v>706.64</v>
      </c>
      <c r="BH104" s="157">
        <f>SUM(M104:Q104)</f>
        <v>521.02333333333331</v>
      </c>
      <c r="BI104" s="157">
        <f>SUM(R104:U104)</f>
        <v>214.94166666666666</v>
      </c>
      <c r="BJ104" s="157">
        <f>SUM(V104:Y104)</f>
        <v>584.52833333333342</v>
      </c>
      <c r="BK104" s="157">
        <f>SUM(Z104:AD104)</f>
        <v>895.36166666666668</v>
      </c>
      <c r="BL104" s="157">
        <f>SUM(AE104:AH104)</f>
        <v>459.55833333333328</v>
      </c>
      <c r="BM104" s="157">
        <f>SUM(AI104:AL104)</f>
        <v>248.76166666666666</v>
      </c>
      <c r="BN104" s="157">
        <f>SUM(AM104:AQ104)</f>
        <v>932.09500000000003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4660.22</v>
      </c>
      <c r="BS104" s="157">
        <f>SUM(BF104:BH104)</f>
        <v>1324.9733333333334</v>
      </c>
      <c r="BT104" s="157">
        <f>SUM(BI104:BK104)</f>
        <v>1694.8316666666667</v>
      </c>
      <c r="BU104" s="157">
        <f>SUM(BL104:BN104)</f>
        <v>1640.415</v>
      </c>
      <c r="BV104" s="157">
        <f>SUM(BO104:BQ104)</f>
        <v>0</v>
      </c>
      <c r="BW104" s="157">
        <f>SUM(BF104:BK104)</f>
        <v>3019.8050000000003</v>
      </c>
      <c r="BX104" s="157">
        <f>SUM(BL104:BQ104)</f>
        <v>1640.415</v>
      </c>
      <c r="BY104" s="157">
        <f>IF(Info!$O$3="Q1",$BS104,IF(Info!$O$3="Q2",$BS104+$BT104,IF(Info!$O$3="Q3",$BS104+$BT104+$BU104,$BR104)))</f>
        <v>1324.9733333333334</v>
      </c>
      <c r="BZ104" s="157">
        <f>IF(Info!$O$3="Q1",$BS104,IF(Info!$O$3="Q2",$BT104,IF(Info!$O$3="Q3",$BU104,$BV104)))</f>
        <v>1324.9733333333334</v>
      </c>
      <c r="CA104" s="197"/>
    </row>
    <row r="105" spans="1:81" ht="13.95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ht="13.95" customHeight="1" x14ac:dyDescent="0.3">
      <c r="A106" s="193"/>
      <c r="B106" s="375" t="s">
        <v>362</v>
      </c>
      <c r="C106" s="194"/>
      <c r="D106" s="157">
        <f>SUM(E106:BD106)</f>
        <v>2498.3880000000008</v>
      </c>
      <c r="E106" s="838">
        <f>276.27/4</f>
        <v>69.067499999999995</v>
      </c>
      <c r="F106" s="838">
        <f>276.27/4</f>
        <v>69.067499999999995</v>
      </c>
      <c r="G106" s="838">
        <f>276.27/4</f>
        <v>69.067499999999995</v>
      </c>
      <c r="H106" s="838">
        <f>276.27/4</f>
        <v>69.067499999999995</v>
      </c>
      <c r="I106" s="833">
        <f>239.92/4</f>
        <v>59.98</v>
      </c>
      <c r="J106" s="833">
        <f>239.92/4</f>
        <v>59.98</v>
      </c>
      <c r="K106" s="833">
        <f>239.92/4</f>
        <v>59.98</v>
      </c>
      <c r="L106" s="833">
        <f>239.92/4</f>
        <v>59.98</v>
      </c>
      <c r="M106" s="833">
        <f>269.06/5</f>
        <v>53.811999999999998</v>
      </c>
      <c r="N106" s="833">
        <f>269.06/5</f>
        <v>53.811999999999998</v>
      </c>
      <c r="O106" s="833">
        <f>269.06/5</f>
        <v>53.811999999999998</v>
      </c>
      <c r="P106" s="833">
        <f>269.06/5</f>
        <v>53.811999999999998</v>
      </c>
      <c r="Q106" s="833">
        <f>269.06/5</f>
        <v>53.811999999999998</v>
      </c>
      <c r="R106" s="833">
        <f>293.69/4</f>
        <v>73.422499999999999</v>
      </c>
      <c r="S106" s="833">
        <f>293.69/4</f>
        <v>73.422499999999999</v>
      </c>
      <c r="T106" s="833">
        <f>293.69/4</f>
        <v>73.422499999999999</v>
      </c>
      <c r="U106" s="833">
        <f>293.69/4</f>
        <v>73.422499999999999</v>
      </c>
      <c r="V106" s="833">
        <f>268.43/4</f>
        <v>67.107500000000002</v>
      </c>
      <c r="W106" s="833">
        <f>268.43/4</f>
        <v>67.107500000000002</v>
      </c>
      <c r="X106" s="833">
        <f>268.43/4</f>
        <v>67.107500000000002</v>
      </c>
      <c r="Y106" s="833">
        <f>268.43/4</f>
        <v>67.107500000000002</v>
      </c>
      <c r="Z106" s="833">
        <f>314.51/5</f>
        <v>62.902000000000001</v>
      </c>
      <c r="AA106" s="833">
        <f>314.51/5</f>
        <v>62.902000000000001</v>
      </c>
      <c r="AB106" s="833">
        <f>314.51/5</f>
        <v>62.902000000000001</v>
      </c>
      <c r="AC106" s="833">
        <f>314.51/5</f>
        <v>62.902000000000001</v>
      </c>
      <c r="AD106" s="833">
        <f>314.51/5</f>
        <v>62.902000000000001</v>
      </c>
      <c r="AE106" s="833">
        <f>299.46/4</f>
        <v>74.864999999999995</v>
      </c>
      <c r="AF106" s="833">
        <f>299.46/4</f>
        <v>74.864999999999995</v>
      </c>
      <c r="AG106" s="833">
        <f>299.46/4</f>
        <v>74.864999999999995</v>
      </c>
      <c r="AH106" s="833">
        <f>299.46/4</f>
        <v>74.864999999999995</v>
      </c>
      <c r="AI106" s="833">
        <f>285.44/4</f>
        <v>71.36</v>
      </c>
      <c r="AJ106" s="833">
        <f>285.44/4</f>
        <v>71.36</v>
      </c>
      <c r="AK106" s="833">
        <f>285.44/4</f>
        <v>71.36</v>
      </c>
      <c r="AL106" s="833">
        <f>285.44/4</f>
        <v>71.36</v>
      </c>
      <c r="AM106" s="839">
        <f>314.51/5</f>
        <v>62.902000000000001</v>
      </c>
      <c r="AN106" s="839">
        <f>314.51/5</f>
        <v>62.902000000000001</v>
      </c>
      <c r="AO106" s="839">
        <f>314.51/5</f>
        <v>62.902000000000001</v>
      </c>
      <c r="AP106" s="839">
        <f>314.51/5</f>
        <v>62.902000000000001</v>
      </c>
      <c r="AQ106" s="613"/>
      <c r="AR106" s="613"/>
      <c r="AS106" s="613"/>
      <c r="AT106" s="613"/>
      <c r="AU106" s="613"/>
      <c r="AV106" s="691"/>
      <c r="AW106" s="691"/>
      <c r="AX106" s="691"/>
      <c r="AY106" s="691"/>
      <c r="AZ106" s="372"/>
      <c r="BA106" s="372"/>
      <c r="BB106" s="372"/>
      <c r="BC106" s="372"/>
      <c r="BD106" s="372"/>
      <c r="BE106" s="195"/>
      <c r="BF106" s="163">
        <f>SUM(E106:H106)</f>
        <v>276.27</v>
      </c>
      <c r="BG106" s="77">
        <f>SUM(I106:L106)</f>
        <v>239.92</v>
      </c>
      <c r="BH106" s="77">
        <f>SUM(M106:Q106)</f>
        <v>269.06</v>
      </c>
      <c r="BI106" s="77">
        <f>SUM(R106:U106)</f>
        <v>293.69</v>
      </c>
      <c r="BJ106" s="77">
        <f>SUM(V106:Y106)</f>
        <v>268.43</v>
      </c>
      <c r="BK106" s="77">
        <f>SUM(Z106:AD106)</f>
        <v>314.51</v>
      </c>
      <c r="BL106" s="77">
        <f>SUM(AE106:AH106)</f>
        <v>299.45999999999998</v>
      </c>
      <c r="BM106" s="77">
        <f>SUM(AI106:AL106)</f>
        <v>285.44</v>
      </c>
      <c r="BN106" s="77">
        <f>SUM(AM106:AQ106)</f>
        <v>251.608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2498.3880000000004</v>
      </c>
      <c r="BS106" s="77">
        <f>SUM(BF106:BH106)</f>
        <v>785.25</v>
      </c>
      <c r="BT106" s="77">
        <f>SUM(BI106:BK106)</f>
        <v>876.63</v>
      </c>
      <c r="BU106" s="77">
        <f>SUM(BL106:BN106)</f>
        <v>836.50800000000004</v>
      </c>
      <c r="BV106" s="77">
        <f>SUM(BO106:BQ106)</f>
        <v>0</v>
      </c>
      <c r="BW106" s="77">
        <f>SUM(BF106:BK106)</f>
        <v>1661.88</v>
      </c>
      <c r="BX106" s="77">
        <f>SUM(BL106:BQ106)</f>
        <v>836.50800000000004</v>
      </c>
      <c r="BY106" s="77">
        <f>IF(Info!$O$3="Q1",$BS106,IF(Info!$O$3="Q2",$BS106+$BT106,IF(Info!$O$3="Q3",$BS106+$BT106+$BU106,$BR106)))</f>
        <v>785.25</v>
      </c>
      <c r="BZ106" s="77">
        <f>IF(Info!$O$3="Q1",$BS106,IF(Info!$O$3="Q2",$BT106,IF(Info!$O$3="Q3",$BU106,$BV106)))</f>
        <v>785.25</v>
      </c>
      <c r="CA106" s="197"/>
    </row>
    <row r="107" spans="1:81" ht="13.95" customHeight="1" x14ac:dyDescent="0.3">
      <c r="A107" s="193"/>
      <c r="B107" s="375" t="s">
        <v>363</v>
      </c>
      <c r="C107" s="194"/>
      <c r="D107" s="157">
        <f>SUM(E107:BD107)</f>
        <v>721.47897435897471</v>
      </c>
      <c r="E107" s="838">
        <f>+(504.25/3/13)</f>
        <v>12.929487179487181</v>
      </c>
      <c r="F107" s="838">
        <f>+(504.25/3/13)</f>
        <v>12.929487179487181</v>
      </c>
      <c r="G107" s="838">
        <f>+(504.25/3/13)</f>
        <v>12.929487179487181</v>
      </c>
      <c r="H107" s="838">
        <f>+(504.25/3/13)</f>
        <v>12.929487179487181</v>
      </c>
      <c r="I107" s="833">
        <f>(124/4/3)+(504.25/3/13)</f>
        <v>23.262820512820515</v>
      </c>
      <c r="J107" s="833">
        <f>(124/4/3)+(504.25/3/13)</f>
        <v>23.262820512820515</v>
      </c>
      <c r="K107" s="833">
        <f>(124/4/3)+(504.25/3/13)</f>
        <v>23.262820512820515</v>
      </c>
      <c r="L107" s="833">
        <f>(124/4/3)+(504.25/3/13)</f>
        <v>23.262820512820515</v>
      </c>
      <c r="M107" s="833">
        <f>(213/5/3)+(504.25/3/13)</f>
        <v>27.129487179487182</v>
      </c>
      <c r="N107" s="833">
        <f>(213/5/3)+(504.25/3/13)</f>
        <v>27.129487179487182</v>
      </c>
      <c r="O107" s="833">
        <f>(213/5/3)+(504.25/3/13)</f>
        <v>27.129487179487182</v>
      </c>
      <c r="P107" s="833">
        <f>(213/5/3)+(504.25/3/13)</f>
        <v>27.129487179487182</v>
      </c>
      <c r="Q107" s="833">
        <f>(213/5/3)+(504.25/3/13)</f>
        <v>27.129487179487182</v>
      </c>
      <c r="R107" s="833">
        <f>(52.96/4/3)</f>
        <v>4.4133333333333331</v>
      </c>
      <c r="S107" s="833">
        <f>(52.96/4/3)</f>
        <v>4.4133333333333331</v>
      </c>
      <c r="T107" s="833">
        <f>(52.96/4/3)</f>
        <v>4.4133333333333331</v>
      </c>
      <c r="U107" s="833">
        <f>(52.96/4/3)</f>
        <v>4.4133333333333331</v>
      </c>
      <c r="V107" s="833">
        <f>(288/4/3)</f>
        <v>24</v>
      </c>
      <c r="W107" s="833">
        <f>(288/4/3)</f>
        <v>24</v>
      </c>
      <c r="X107" s="833">
        <f>(288/4/3)</f>
        <v>24</v>
      </c>
      <c r="Y107" s="833">
        <f>(288/4/3)</f>
        <v>24</v>
      </c>
      <c r="Z107" s="833">
        <f>(144/5/3)+(552.99/3/13)</f>
        <v>23.779230769230772</v>
      </c>
      <c r="AA107" s="833">
        <f>(144/5/3)+(552.99/3/13)</f>
        <v>23.779230769230772</v>
      </c>
      <c r="AB107" s="833">
        <f>(144/5/3)+(552.99/3/13)</f>
        <v>23.779230769230772</v>
      </c>
      <c r="AC107" s="833">
        <f>(144/5/3)+(552.99/3/13)</f>
        <v>23.779230769230772</v>
      </c>
      <c r="AD107" s="833">
        <f>(144/5/3)+(552.99/3/13)</f>
        <v>23.779230769230772</v>
      </c>
      <c r="AE107" s="833">
        <f>(552.62/3/13)</f>
        <v>14.169743589743591</v>
      </c>
      <c r="AF107" s="833">
        <f>(552.62/3/13)</f>
        <v>14.169743589743591</v>
      </c>
      <c r="AG107" s="833">
        <f>(552.62/3/13)</f>
        <v>14.169743589743591</v>
      </c>
      <c r="AH107" s="833">
        <f>(552.62/3/13)</f>
        <v>14.169743589743591</v>
      </c>
      <c r="AI107" s="833">
        <f>(552.99/3/13)</f>
        <v>14.17923076923077</v>
      </c>
      <c r="AJ107" s="833">
        <f>(552.99/3/13)</f>
        <v>14.17923076923077</v>
      </c>
      <c r="AK107" s="833">
        <f>(552.99/3/13)</f>
        <v>14.17923076923077</v>
      </c>
      <c r="AL107" s="833">
        <f>(552.99/3/13)</f>
        <v>14.17923076923077</v>
      </c>
      <c r="AM107" s="839">
        <f>(144/5/3)+(552.99/3/13)</f>
        <v>23.779230769230772</v>
      </c>
      <c r="AN107" s="839">
        <f>(144/5/3)+(552.99/3/13)</f>
        <v>23.779230769230772</v>
      </c>
      <c r="AO107" s="839">
        <f>(144/5/3)+(552.99/3/13)</f>
        <v>23.779230769230772</v>
      </c>
      <c r="AP107" s="839">
        <f>(144/5/3)+(552.99/3/13)</f>
        <v>23.779230769230772</v>
      </c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195"/>
      <c r="BF107" s="163">
        <f>SUM(E107:H107)</f>
        <v>51.717948717948723</v>
      </c>
      <c r="BG107" s="77">
        <f>SUM(I107:L107)</f>
        <v>93.051282051282058</v>
      </c>
      <c r="BH107" s="77">
        <f>SUM(M107:Q107)</f>
        <v>135.64743589743591</v>
      </c>
      <c r="BI107" s="77">
        <f>SUM(R107:U107)</f>
        <v>17.653333333333332</v>
      </c>
      <c r="BJ107" s="77">
        <f>SUM(V107:Y107)</f>
        <v>96</v>
      </c>
      <c r="BK107" s="77">
        <f>SUM(Z107:AD107)</f>
        <v>118.89615384615385</v>
      </c>
      <c r="BL107" s="77">
        <f>SUM(AE107:AH107)</f>
        <v>56.678974358974365</v>
      </c>
      <c r="BM107" s="77">
        <f>SUM(AI107:AL107)</f>
        <v>56.716923076923081</v>
      </c>
      <c r="BN107" s="77">
        <f>SUM(AM107:AQ107)</f>
        <v>95.116923076923086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721.47897435897437</v>
      </c>
      <c r="BS107" s="77">
        <f>SUM(BF107:BH107)</f>
        <v>280.41666666666669</v>
      </c>
      <c r="BT107" s="77">
        <f>SUM(BI107:BK107)</f>
        <v>232.54948717948719</v>
      </c>
      <c r="BU107" s="77">
        <f>SUM(BL107:BN107)</f>
        <v>208.51282051282053</v>
      </c>
      <c r="BV107" s="77">
        <f>SUM(BO107:BQ107)</f>
        <v>0</v>
      </c>
      <c r="BW107" s="77">
        <f>SUM(BF107:BK107)</f>
        <v>512.96615384615382</v>
      </c>
      <c r="BX107" s="77">
        <f>SUM(BL107:BQ107)</f>
        <v>208.51282051282053</v>
      </c>
      <c r="BY107" s="77">
        <f>IF(Info!$O$3="Q1",$BS107,IF(Info!$O$3="Q2",$BS107+$BT107,IF(Info!$O$3="Q3",$BS107+$BT107+$BU107,$BR107)))</f>
        <v>280.41666666666669</v>
      </c>
      <c r="BZ107" s="77">
        <f>IF(Info!$O$3="Q1",$BS107,IF(Info!$O$3="Q2",$BT107,IF(Info!$O$3="Q3",$BU107,$BV107)))</f>
        <v>280.41666666666669</v>
      </c>
      <c r="CA107" s="197"/>
    </row>
    <row r="108" spans="1:81" ht="13.95" customHeight="1" x14ac:dyDescent="0.3">
      <c r="A108" s="204"/>
      <c r="B108" s="160" t="s">
        <v>364</v>
      </c>
      <c r="C108" s="194"/>
      <c r="D108" s="157">
        <f>SUM(E108:BD108)</f>
        <v>3219.8669743589762</v>
      </c>
      <c r="E108" s="157">
        <f t="shared" ref="E108:AJ108" si="132">SUM(E106:E107)</f>
        <v>81.996987179487178</v>
      </c>
      <c r="F108" s="157">
        <f t="shared" si="132"/>
        <v>81.996987179487178</v>
      </c>
      <c r="G108" s="157">
        <f t="shared" si="132"/>
        <v>81.996987179487178</v>
      </c>
      <c r="H108" s="157">
        <f t="shared" si="132"/>
        <v>81.996987179487178</v>
      </c>
      <c r="I108" s="157">
        <f t="shared" si="132"/>
        <v>83.242820512820515</v>
      </c>
      <c r="J108" s="157">
        <f t="shared" si="132"/>
        <v>83.242820512820515</v>
      </c>
      <c r="K108" s="157">
        <f t="shared" si="132"/>
        <v>83.242820512820515</v>
      </c>
      <c r="L108" s="157">
        <f t="shared" si="132"/>
        <v>83.242820512820515</v>
      </c>
      <c r="M108" s="157">
        <f t="shared" si="132"/>
        <v>80.941487179487183</v>
      </c>
      <c r="N108" s="157">
        <f t="shared" si="132"/>
        <v>80.941487179487183</v>
      </c>
      <c r="O108" s="157">
        <f t="shared" si="132"/>
        <v>80.941487179487183</v>
      </c>
      <c r="P108" s="157">
        <f t="shared" si="132"/>
        <v>80.941487179487183</v>
      </c>
      <c r="Q108" s="813">
        <f t="shared" si="132"/>
        <v>80.941487179487183</v>
      </c>
      <c r="R108" s="157">
        <f t="shared" si="132"/>
        <v>77.835833333333326</v>
      </c>
      <c r="S108" s="157">
        <f t="shared" si="132"/>
        <v>77.835833333333326</v>
      </c>
      <c r="T108" s="157">
        <f t="shared" si="132"/>
        <v>77.835833333333326</v>
      </c>
      <c r="U108" s="157">
        <f t="shared" si="132"/>
        <v>77.835833333333326</v>
      </c>
      <c r="V108" s="157">
        <f t="shared" si="132"/>
        <v>91.107500000000002</v>
      </c>
      <c r="W108" s="157">
        <f t="shared" si="132"/>
        <v>91.107500000000002</v>
      </c>
      <c r="X108" s="157">
        <f t="shared" si="132"/>
        <v>91.107500000000002</v>
      </c>
      <c r="Y108" s="157">
        <f t="shared" si="132"/>
        <v>91.107500000000002</v>
      </c>
      <c r="Z108" s="157">
        <f t="shared" si="132"/>
        <v>86.68123076923078</v>
      </c>
      <c r="AA108" s="157">
        <f t="shared" si="132"/>
        <v>86.68123076923078</v>
      </c>
      <c r="AB108" s="157">
        <f t="shared" si="132"/>
        <v>86.68123076923078</v>
      </c>
      <c r="AC108" s="157">
        <f t="shared" si="132"/>
        <v>86.68123076923078</v>
      </c>
      <c r="AD108" s="157">
        <f t="shared" si="132"/>
        <v>86.68123076923078</v>
      </c>
      <c r="AE108" s="157">
        <f t="shared" si="132"/>
        <v>89.034743589743584</v>
      </c>
      <c r="AF108" s="157">
        <f t="shared" si="132"/>
        <v>89.034743589743584</v>
      </c>
      <c r="AG108" s="157">
        <f t="shared" si="132"/>
        <v>89.034743589743584</v>
      </c>
      <c r="AH108" s="157">
        <f t="shared" si="132"/>
        <v>89.034743589743584</v>
      </c>
      <c r="AI108" s="157">
        <f t="shared" si="132"/>
        <v>85.53923076923077</v>
      </c>
      <c r="AJ108" s="157">
        <f t="shared" si="132"/>
        <v>85.53923076923077</v>
      </c>
      <c r="AK108" s="157">
        <f t="shared" ref="AK108:BP108" si="133">SUM(AK106:AK107)</f>
        <v>85.53923076923077</v>
      </c>
      <c r="AL108" s="157">
        <f t="shared" si="133"/>
        <v>85.53923076923077</v>
      </c>
      <c r="AM108" s="157">
        <f t="shared" si="133"/>
        <v>86.68123076923078</v>
      </c>
      <c r="AN108" s="157">
        <f t="shared" si="133"/>
        <v>86.68123076923078</v>
      </c>
      <c r="AO108" s="157">
        <f t="shared" si="133"/>
        <v>86.68123076923078</v>
      </c>
      <c r="AP108" s="157">
        <f t="shared" si="133"/>
        <v>86.68123076923078</v>
      </c>
      <c r="AQ108" s="157">
        <f t="shared" si="133"/>
        <v>0</v>
      </c>
      <c r="AR108" s="157">
        <f t="shared" si="133"/>
        <v>0</v>
      </c>
      <c r="AS108" s="157">
        <f t="shared" si="133"/>
        <v>0</v>
      </c>
      <c r="AT108" s="157">
        <f t="shared" si="133"/>
        <v>0</v>
      </c>
      <c r="AU108" s="157">
        <f t="shared" si="133"/>
        <v>0</v>
      </c>
      <c r="AV108" s="157">
        <f t="shared" si="133"/>
        <v>0</v>
      </c>
      <c r="AW108" s="157">
        <f t="shared" si="133"/>
        <v>0</v>
      </c>
      <c r="AX108" s="157">
        <f t="shared" si="133"/>
        <v>0</v>
      </c>
      <c r="AY108" s="157">
        <f t="shared" si="133"/>
        <v>0</v>
      </c>
      <c r="AZ108" s="157">
        <f t="shared" si="133"/>
        <v>0</v>
      </c>
      <c r="BA108" s="157">
        <f t="shared" si="133"/>
        <v>0</v>
      </c>
      <c r="BB108" s="157">
        <f t="shared" si="133"/>
        <v>0</v>
      </c>
      <c r="BC108" s="157">
        <f t="shared" si="133"/>
        <v>0</v>
      </c>
      <c r="BD108" s="157">
        <f t="shared" si="133"/>
        <v>0</v>
      </c>
      <c r="BE108" s="195"/>
      <c r="BF108" s="162">
        <f>SUM(E108:H108)</f>
        <v>327.98794871794871</v>
      </c>
      <c r="BG108" s="157">
        <f>SUM(I108:L108)</f>
        <v>332.97128205128206</v>
      </c>
      <c r="BH108" s="157">
        <f>SUM(M108:Q108)</f>
        <v>404.70743589743591</v>
      </c>
      <c r="BI108" s="157">
        <f>SUM(R108:U108)</f>
        <v>311.34333333333331</v>
      </c>
      <c r="BJ108" s="157">
        <f>SUM(V108:Y108)</f>
        <v>364.43</v>
      </c>
      <c r="BK108" s="157">
        <f>SUM(Z108:AD108)</f>
        <v>433.40615384615387</v>
      </c>
      <c r="BL108" s="157">
        <f>SUM(AE108:AH108)</f>
        <v>356.13897435897434</v>
      </c>
      <c r="BM108" s="157">
        <f>SUM(AI108:AL108)</f>
        <v>342.15692307692308</v>
      </c>
      <c r="BN108" s="157">
        <f>SUM(AM108:AQ108)</f>
        <v>346.72492307692312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3219.8669743589744</v>
      </c>
      <c r="BS108" s="157">
        <f>SUM(BF108:BH108)</f>
        <v>1065.6666666666667</v>
      </c>
      <c r="BT108" s="157">
        <f>SUM(BI108:BK108)</f>
        <v>1109.1794871794873</v>
      </c>
      <c r="BU108" s="157">
        <f>SUM(BL108:BN108)</f>
        <v>1045.0208205128206</v>
      </c>
      <c r="BV108" s="157">
        <f>SUM(BO108:BQ108)</f>
        <v>0</v>
      </c>
      <c r="BW108" s="157">
        <f>SUM(BF108:BK108)</f>
        <v>2174.8461538461538</v>
      </c>
      <c r="BX108" s="157">
        <f>SUM(BL108:BQ108)</f>
        <v>1045.0208205128206</v>
      </c>
      <c r="BY108" s="157">
        <f>IF(Info!$O$3="Q1",$BS108,IF(Info!$O$3="Q2",$BS108+$BT108,IF(Info!$O$3="Q3",$BS108+$BT108+$BU108,$BR108)))</f>
        <v>1065.6666666666667</v>
      </c>
      <c r="BZ108" s="157">
        <f>IF(Info!$O$3="Q1",$BS108,IF(Info!$O$3="Q2",$BT108,IF(Info!$O$3="Q3",$BU108,$BV108)))</f>
        <v>1065.6666666666667</v>
      </c>
      <c r="CA108" s="197"/>
    </row>
    <row r="109" spans="1:81" ht="13.95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ht="13.95" customHeight="1" x14ac:dyDescent="0.3">
      <c r="A110" s="193"/>
      <c r="B110" s="375" t="s">
        <v>73</v>
      </c>
      <c r="C110" s="194"/>
      <c r="D110" s="157">
        <f>SUM(E110:BD110)</f>
        <v>11400</v>
      </c>
      <c r="E110" s="613">
        <v>300</v>
      </c>
      <c r="F110" s="613">
        <v>300</v>
      </c>
      <c r="G110" s="613">
        <v>300</v>
      </c>
      <c r="H110" s="613">
        <v>300</v>
      </c>
      <c r="I110" s="613">
        <v>300</v>
      </c>
      <c r="J110" s="613">
        <v>300</v>
      </c>
      <c r="K110" s="613">
        <v>300</v>
      </c>
      <c r="L110" s="613">
        <v>300</v>
      </c>
      <c r="M110" s="613">
        <v>300</v>
      </c>
      <c r="N110" s="613">
        <v>300</v>
      </c>
      <c r="O110" s="613">
        <v>300</v>
      </c>
      <c r="P110" s="613">
        <v>300</v>
      </c>
      <c r="Q110" s="806">
        <v>300</v>
      </c>
      <c r="R110" s="806">
        <v>300</v>
      </c>
      <c r="S110" s="806">
        <v>300</v>
      </c>
      <c r="T110" s="806">
        <v>300</v>
      </c>
      <c r="U110" s="806">
        <v>300</v>
      </c>
      <c r="V110" s="806">
        <v>300</v>
      </c>
      <c r="W110" s="806">
        <v>300</v>
      </c>
      <c r="X110" s="806">
        <v>300</v>
      </c>
      <c r="Y110" s="806">
        <v>300</v>
      </c>
      <c r="Z110" s="806">
        <v>300</v>
      </c>
      <c r="AA110" s="806">
        <v>300</v>
      </c>
      <c r="AB110" s="806">
        <v>300</v>
      </c>
      <c r="AC110" s="806">
        <v>300</v>
      </c>
      <c r="AD110" s="806">
        <v>300</v>
      </c>
      <c r="AE110" s="806">
        <v>300</v>
      </c>
      <c r="AF110" s="806">
        <v>300</v>
      </c>
      <c r="AG110" s="806">
        <v>300</v>
      </c>
      <c r="AH110" s="806">
        <v>300</v>
      </c>
      <c r="AI110" s="806">
        <v>300</v>
      </c>
      <c r="AJ110" s="806">
        <v>300</v>
      </c>
      <c r="AK110" s="806">
        <v>300</v>
      </c>
      <c r="AL110" s="806">
        <v>300</v>
      </c>
      <c r="AM110" s="806">
        <v>300</v>
      </c>
      <c r="AN110" s="806">
        <v>300</v>
      </c>
      <c r="AO110" s="806">
        <v>300</v>
      </c>
      <c r="AP110" s="806">
        <v>300</v>
      </c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195"/>
      <c r="BF110" s="163">
        <f>SUM(E110:H110)</f>
        <v>1200</v>
      </c>
      <c r="BG110" s="77">
        <f>SUM(I110:L110)</f>
        <v>1200</v>
      </c>
      <c r="BH110" s="77">
        <f>SUM(M110:Q110)</f>
        <v>1500</v>
      </c>
      <c r="BI110" s="77">
        <f>SUM(R110:U110)</f>
        <v>1200</v>
      </c>
      <c r="BJ110" s="77">
        <f>SUM(V110:Y110)</f>
        <v>1200</v>
      </c>
      <c r="BK110" s="77">
        <f>SUM(Z110:AD110)</f>
        <v>1500</v>
      </c>
      <c r="BL110" s="77">
        <f>SUM(AE110:AH110)</f>
        <v>1200</v>
      </c>
      <c r="BM110" s="77">
        <f>SUM(AI110:AL110)</f>
        <v>1200</v>
      </c>
      <c r="BN110" s="77">
        <f>SUM(AM110:AQ110)</f>
        <v>1200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11400</v>
      </c>
      <c r="BS110" s="77">
        <f>SUM(BF110:BH110)</f>
        <v>3900</v>
      </c>
      <c r="BT110" s="77">
        <f>SUM(BI110:BK110)</f>
        <v>3900</v>
      </c>
      <c r="BU110" s="77">
        <f>SUM(BL110:BN110)</f>
        <v>3600</v>
      </c>
      <c r="BV110" s="77">
        <f>SUM(BO110:BQ110)</f>
        <v>0</v>
      </c>
      <c r="BW110" s="77">
        <f>SUM(BF110:BK110)</f>
        <v>7800</v>
      </c>
      <c r="BX110" s="77">
        <f>SUM(BL110:BQ110)</f>
        <v>3600</v>
      </c>
      <c r="BY110" s="77">
        <f>IF(Info!$O$3="Q1",$BS110,IF(Info!$O$3="Q2",$BS110+$BT110,IF(Info!$O$3="Q3",$BS110+$BT110+$BU110,$BR110)))</f>
        <v>3900</v>
      </c>
      <c r="BZ110" s="77">
        <f>IF(Info!$O$3="Q1",$BS110,IF(Info!$O$3="Q2",$BT110,IF(Info!$O$3="Q3",$BU110,$BV110)))</f>
        <v>3900</v>
      </c>
      <c r="CA110" s="197"/>
    </row>
    <row r="111" spans="1:81" ht="13.95" customHeight="1" x14ac:dyDescent="0.3">
      <c r="A111" s="193"/>
      <c r="B111" s="375" t="s">
        <v>366</v>
      </c>
      <c r="C111" s="194"/>
      <c r="D111" s="157">
        <f>SUM(E111:BD111)</f>
        <v>0</v>
      </c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806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682"/>
      <c r="AI111" s="372"/>
      <c r="AJ111" s="682"/>
      <c r="AK111" s="372"/>
      <c r="AL111" s="682"/>
      <c r="AM111" s="372"/>
      <c r="AN111" s="682"/>
      <c r="AO111" s="682"/>
      <c r="AP111" s="68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ht="13.95" customHeight="1" x14ac:dyDescent="0.3">
      <c r="A112" s="204"/>
      <c r="B112" s="160" t="s">
        <v>367</v>
      </c>
      <c r="C112" s="194"/>
      <c r="D112" s="157">
        <f>SUM(E112:BD112)</f>
        <v>11400</v>
      </c>
      <c r="E112" s="157">
        <f t="shared" ref="E112:AJ112" si="134">SUM(E110:E111)</f>
        <v>300</v>
      </c>
      <c r="F112" s="157">
        <f t="shared" si="134"/>
        <v>300</v>
      </c>
      <c r="G112" s="157">
        <f t="shared" si="134"/>
        <v>300</v>
      </c>
      <c r="H112" s="157">
        <f t="shared" si="134"/>
        <v>300</v>
      </c>
      <c r="I112" s="157">
        <f t="shared" si="134"/>
        <v>300</v>
      </c>
      <c r="J112" s="157">
        <f t="shared" si="134"/>
        <v>300</v>
      </c>
      <c r="K112" s="157">
        <f t="shared" si="134"/>
        <v>300</v>
      </c>
      <c r="L112" s="157">
        <f t="shared" si="134"/>
        <v>300</v>
      </c>
      <c r="M112" s="157">
        <f t="shared" si="134"/>
        <v>300</v>
      </c>
      <c r="N112" s="157">
        <f t="shared" si="134"/>
        <v>300</v>
      </c>
      <c r="O112" s="157">
        <f t="shared" si="134"/>
        <v>300</v>
      </c>
      <c r="P112" s="157">
        <f t="shared" si="134"/>
        <v>300</v>
      </c>
      <c r="Q112" s="813">
        <f t="shared" si="134"/>
        <v>300</v>
      </c>
      <c r="R112" s="157">
        <f t="shared" si="134"/>
        <v>300</v>
      </c>
      <c r="S112" s="157">
        <f t="shared" si="134"/>
        <v>300</v>
      </c>
      <c r="T112" s="157">
        <f t="shared" si="134"/>
        <v>300</v>
      </c>
      <c r="U112" s="157">
        <f t="shared" si="134"/>
        <v>300</v>
      </c>
      <c r="V112" s="157">
        <f t="shared" si="134"/>
        <v>300</v>
      </c>
      <c r="W112" s="157">
        <f t="shared" si="134"/>
        <v>300</v>
      </c>
      <c r="X112" s="157">
        <f t="shared" si="134"/>
        <v>300</v>
      </c>
      <c r="Y112" s="157">
        <f t="shared" si="134"/>
        <v>300</v>
      </c>
      <c r="Z112" s="157">
        <f t="shared" si="134"/>
        <v>300</v>
      </c>
      <c r="AA112" s="157">
        <f t="shared" si="134"/>
        <v>300</v>
      </c>
      <c r="AB112" s="157">
        <f t="shared" si="134"/>
        <v>300</v>
      </c>
      <c r="AC112" s="157">
        <f t="shared" si="134"/>
        <v>300</v>
      </c>
      <c r="AD112" s="157">
        <f t="shared" si="134"/>
        <v>300</v>
      </c>
      <c r="AE112" s="157">
        <f t="shared" si="134"/>
        <v>300</v>
      </c>
      <c r="AF112" s="157">
        <f t="shared" si="134"/>
        <v>300</v>
      </c>
      <c r="AG112" s="157">
        <f t="shared" si="134"/>
        <v>300</v>
      </c>
      <c r="AH112" s="157">
        <f t="shared" si="134"/>
        <v>300</v>
      </c>
      <c r="AI112" s="157">
        <f t="shared" si="134"/>
        <v>300</v>
      </c>
      <c r="AJ112" s="157">
        <f t="shared" si="134"/>
        <v>300</v>
      </c>
      <c r="AK112" s="157">
        <f t="shared" ref="AK112:BP112" si="135">SUM(AK110:AK111)</f>
        <v>300</v>
      </c>
      <c r="AL112" s="157">
        <f t="shared" si="135"/>
        <v>300</v>
      </c>
      <c r="AM112" s="157">
        <f t="shared" si="135"/>
        <v>300</v>
      </c>
      <c r="AN112" s="157">
        <f t="shared" si="135"/>
        <v>300</v>
      </c>
      <c r="AO112" s="157">
        <f t="shared" si="135"/>
        <v>300</v>
      </c>
      <c r="AP112" s="157">
        <f t="shared" si="135"/>
        <v>300</v>
      </c>
      <c r="AQ112" s="157">
        <f t="shared" si="135"/>
        <v>0</v>
      </c>
      <c r="AR112" s="157">
        <f t="shared" si="135"/>
        <v>0</v>
      </c>
      <c r="AS112" s="157">
        <f t="shared" si="135"/>
        <v>0</v>
      </c>
      <c r="AT112" s="157">
        <f t="shared" si="135"/>
        <v>0</v>
      </c>
      <c r="AU112" s="157">
        <f t="shared" si="135"/>
        <v>0</v>
      </c>
      <c r="AV112" s="157">
        <f t="shared" si="135"/>
        <v>0</v>
      </c>
      <c r="AW112" s="157">
        <f t="shared" si="135"/>
        <v>0</v>
      </c>
      <c r="AX112" s="157">
        <f t="shared" si="135"/>
        <v>0</v>
      </c>
      <c r="AY112" s="157">
        <f t="shared" si="135"/>
        <v>0</v>
      </c>
      <c r="AZ112" s="157">
        <f t="shared" si="135"/>
        <v>0</v>
      </c>
      <c r="BA112" s="157">
        <f t="shared" si="135"/>
        <v>0</v>
      </c>
      <c r="BB112" s="157">
        <f t="shared" si="135"/>
        <v>0</v>
      </c>
      <c r="BC112" s="157">
        <f t="shared" si="135"/>
        <v>0</v>
      </c>
      <c r="BD112" s="157">
        <f t="shared" si="135"/>
        <v>0</v>
      </c>
      <c r="BE112" s="195"/>
      <c r="BF112" s="162">
        <f>SUM(E112:H112)</f>
        <v>1200</v>
      </c>
      <c r="BG112" s="157">
        <f>SUM(I112:L112)</f>
        <v>1200</v>
      </c>
      <c r="BH112" s="157">
        <f>SUM(M112:Q112)</f>
        <v>1500</v>
      </c>
      <c r="BI112" s="157">
        <f>SUM(R112:U112)</f>
        <v>1200</v>
      </c>
      <c r="BJ112" s="157">
        <f>SUM(V112:Y112)</f>
        <v>1200</v>
      </c>
      <c r="BK112" s="157">
        <f>SUM(Z112:AD112)</f>
        <v>1500</v>
      </c>
      <c r="BL112" s="157">
        <f>SUM(AE112:AH112)</f>
        <v>1200</v>
      </c>
      <c r="BM112" s="157">
        <f>SUM(AI112:AL112)</f>
        <v>1200</v>
      </c>
      <c r="BN112" s="157">
        <f>SUM(AM112:AQ112)</f>
        <v>1200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11400</v>
      </c>
      <c r="BS112" s="157">
        <f>SUM(BF112:BH112)</f>
        <v>3900</v>
      </c>
      <c r="BT112" s="157">
        <f>SUM(BI112:BK112)</f>
        <v>3900</v>
      </c>
      <c r="BU112" s="157">
        <f>SUM(BL112:BN112)</f>
        <v>3600</v>
      </c>
      <c r="BV112" s="157">
        <f>SUM(BO112:BQ112)</f>
        <v>0</v>
      </c>
      <c r="BW112" s="157">
        <f>SUM(BF112:BK112)</f>
        <v>7800</v>
      </c>
      <c r="BX112" s="157">
        <f>SUM(BL112:BQ112)</f>
        <v>3600</v>
      </c>
      <c r="BY112" s="157">
        <f>IF(Info!$O$3="Q1",$BS112,IF(Info!$O$3="Q2",$BS112+$BT112,IF(Info!$O$3="Q3",$BS112+$BT112+$BU112,$BR112)))</f>
        <v>3900</v>
      </c>
      <c r="BZ112" s="157">
        <f>IF(Info!$O$3="Q1",$BS112,IF(Info!$O$3="Q2",$BT112,IF(Info!$O$3="Q3",$BU112,$BV112)))</f>
        <v>3900</v>
      </c>
      <c r="CA112" s="197"/>
    </row>
    <row r="113" spans="1:79" ht="13.95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ht="13.95" customHeight="1" x14ac:dyDescent="0.3">
      <c r="A114" s="193"/>
      <c r="B114" s="375" t="s">
        <v>368</v>
      </c>
      <c r="C114" s="194"/>
      <c r="D114" s="157">
        <f>SUM(E114:BD114)</f>
        <v>1549.5233333333333</v>
      </c>
      <c r="E114" s="372">
        <f>70/3</f>
        <v>23.333333333333332</v>
      </c>
      <c r="F114" s="372"/>
      <c r="G114" s="372"/>
      <c r="H114" s="372"/>
      <c r="I114" s="372">
        <f>400/3</f>
        <v>133.33333333333334</v>
      </c>
      <c r="J114" s="372">
        <f>400/3</f>
        <v>133.33333333333334</v>
      </c>
      <c r="K114" s="372">
        <f>269/3</f>
        <v>89.666666666666671</v>
      </c>
      <c r="L114" s="372">
        <f>70/3</f>
        <v>23.333333333333332</v>
      </c>
      <c r="M114" s="372">
        <f>280/3</f>
        <v>93.333333333333329</v>
      </c>
      <c r="N114" s="372">
        <f>(531+70)/3</f>
        <v>200.33333333333334</v>
      </c>
      <c r="O114" s="372"/>
      <c r="P114" s="372"/>
      <c r="Q114" s="806"/>
      <c r="R114" s="372"/>
      <c r="S114" s="372"/>
      <c r="T114" s="372"/>
      <c r="U114" s="372"/>
      <c r="V114" s="372"/>
      <c r="W114" s="372"/>
      <c r="X114" s="372"/>
      <c r="Y114" s="372"/>
      <c r="Z114" s="372">
        <f>286/3</f>
        <v>95.333333333333329</v>
      </c>
      <c r="AA114" s="372"/>
      <c r="AB114" s="372"/>
      <c r="AC114" s="372"/>
      <c r="AD114" s="372">
        <f>160/3</f>
        <v>53.333333333333336</v>
      </c>
      <c r="AE114" s="372"/>
      <c r="AF114" s="372"/>
      <c r="AG114" s="372">
        <f>286/3</f>
        <v>95.333333333333329</v>
      </c>
      <c r="AH114" s="682">
        <f>(781.05+214.02)/3</f>
        <v>331.69</v>
      </c>
      <c r="AI114" s="372">
        <f>33/3</f>
        <v>11</v>
      </c>
      <c r="AJ114" s="682"/>
      <c r="AK114" s="372"/>
      <c r="AL114" s="372">
        <f>680.5/3</f>
        <v>226.83333333333334</v>
      </c>
      <c r="AM114" s="372"/>
      <c r="AN114" s="682">
        <f>70/3</f>
        <v>23.333333333333332</v>
      </c>
      <c r="AO114" s="372">
        <f>48/3</f>
        <v>16</v>
      </c>
      <c r="AP114" s="68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195"/>
      <c r="BF114" s="163">
        <f>SUM(E114:H114)</f>
        <v>23.333333333333332</v>
      </c>
      <c r="BG114" s="77">
        <f>SUM(I114:L114)</f>
        <v>379.66666666666669</v>
      </c>
      <c r="BH114" s="77">
        <f>SUM(M114:Q114)</f>
        <v>293.66666666666669</v>
      </c>
      <c r="BI114" s="77">
        <f>SUM(R114:U114)</f>
        <v>0</v>
      </c>
      <c r="BJ114" s="77">
        <f>SUM(V114:Y114)</f>
        <v>0</v>
      </c>
      <c r="BK114" s="77">
        <f>SUM(Z114:AD114)</f>
        <v>148.66666666666666</v>
      </c>
      <c r="BL114" s="77">
        <f>SUM(AE114:AH114)</f>
        <v>427.02333333333331</v>
      </c>
      <c r="BM114" s="77">
        <f>SUM(AI114:AL114)</f>
        <v>237.83333333333334</v>
      </c>
      <c r="BN114" s="77">
        <f>SUM(AM114:AQ114)</f>
        <v>39.333333333333329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1549.5233333333331</v>
      </c>
      <c r="BS114" s="77">
        <f>SUM(BF114:BH114)</f>
        <v>696.66666666666674</v>
      </c>
      <c r="BT114" s="77">
        <f>SUM(BI114:BK114)</f>
        <v>148.66666666666666</v>
      </c>
      <c r="BU114" s="77">
        <f>SUM(BL114:BN114)</f>
        <v>704.19</v>
      </c>
      <c r="BV114" s="77">
        <f>SUM(BO114:BQ114)</f>
        <v>0</v>
      </c>
      <c r="BW114" s="77">
        <f>SUM(BF114:BK114)</f>
        <v>845.33333333333337</v>
      </c>
      <c r="BX114" s="77">
        <f>SUM(BL114:BQ114)</f>
        <v>704.19</v>
      </c>
      <c r="BY114" s="77">
        <f>IF(Info!$O$3="Q1",$BS114,IF(Info!$O$3="Q2",$BS114+$BT114,IF(Info!$O$3="Q3",$BS114+$BT114+$BU114,$BR114)))</f>
        <v>696.66666666666674</v>
      </c>
      <c r="BZ114" s="77">
        <f>IF(Info!$O$3="Q1",$BS114,IF(Info!$O$3="Q2",$BT114,IF(Info!$O$3="Q3",$BU114,$BV114)))</f>
        <v>696.66666666666674</v>
      </c>
      <c r="CA114" s="197"/>
    </row>
    <row r="115" spans="1:79" ht="13.95" customHeight="1" x14ac:dyDescent="0.3">
      <c r="A115" s="193"/>
      <c r="B115" s="375" t="s">
        <v>369</v>
      </c>
      <c r="C115" s="194"/>
      <c r="D115" s="157">
        <f>SUM(E115:BD115)</f>
        <v>0</v>
      </c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806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682"/>
      <c r="AI115" s="372"/>
      <c r="AJ115" s="682"/>
      <c r="AK115" s="372"/>
      <c r="AL115" s="682"/>
      <c r="AM115" s="372"/>
      <c r="AN115" s="682"/>
      <c r="AO115" s="682"/>
      <c r="AP115" s="68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ht="13.95" customHeight="1" x14ac:dyDescent="0.3">
      <c r="A116" s="193"/>
      <c r="B116" s="375" t="s">
        <v>370</v>
      </c>
      <c r="C116" s="194"/>
      <c r="D116" s="157">
        <f>SUM(E116:BD116)</f>
        <v>250</v>
      </c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806"/>
      <c r="R116" s="372"/>
      <c r="S116" s="372"/>
      <c r="T116" s="372"/>
      <c r="U116" s="372"/>
      <c r="V116" s="372"/>
      <c r="W116" s="372"/>
      <c r="X116" s="372"/>
      <c r="Y116" s="372"/>
      <c r="Z116" s="372"/>
      <c r="AA116" s="372"/>
      <c r="AB116" s="372"/>
      <c r="AC116" s="372"/>
      <c r="AD116" s="372"/>
      <c r="AE116" s="372"/>
      <c r="AF116" s="372"/>
      <c r="AG116" s="372"/>
      <c r="AH116" s="682"/>
      <c r="AI116" s="372">
        <v>250</v>
      </c>
      <c r="AJ116" s="682"/>
      <c r="AK116" s="372"/>
      <c r="AL116" s="682"/>
      <c r="AM116" s="372"/>
      <c r="AN116" s="682"/>
      <c r="AO116" s="682"/>
      <c r="AP116" s="682"/>
      <c r="AQ116" s="372"/>
      <c r="AR116" s="372"/>
      <c r="AS116" s="372"/>
      <c r="AT116" s="372"/>
      <c r="AU116" s="372"/>
      <c r="AV116" s="372"/>
      <c r="AW116" s="372"/>
      <c r="AX116" s="372"/>
      <c r="AY116" s="372"/>
      <c r="AZ116" s="372"/>
      <c r="BA116" s="372"/>
      <c r="BB116" s="372"/>
      <c r="BC116" s="372"/>
      <c r="BD116" s="372"/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250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250</v>
      </c>
      <c r="BS116" s="77">
        <f>SUM(BF116:BH116)</f>
        <v>0</v>
      </c>
      <c r="BT116" s="77">
        <f>SUM(BI116:BK116)</f>
        <v>0</v>
      </c>
      <c r="BU116" s="77">
        <f>SUM(BL116:BN116)</f>
        <v>250</v>
      </c>
      <c r="BV116" s="77">
        <f>SUM(BO116:BQ116)</f>
        <v>0</v>
      </c>
      <c r="BW116" s="77">
        <f>SUM(BF116:BK116)</f>
        <v>0</v>
      </c>
      <c r="BX116" s="77">
        <f>SUM(BL116:BQ116)</f>
        <v>250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ht="13.95" customHeight="1" x14ac:dyDescent="0.3">
      <c r="A117" s="204"/>
      <c r="B117" s="160" t="s">
        <v>371</v>
      </c>
      <c r="C117" s="194"/>
      <c r="D117" s="157">
        <f>SUM(E117:BD117)</f>
        <v>1788.5233333333333</v>
      </c>
      <c r="E117" s="157">
        <f t="shared" ref="E117:AH117" si="136">SUM(E114:E116)</f>
        <v>23.333333333333332</v>
      </c>
      <c r="F117" s="157">
        <f t="shared" si="136"/>
        <v>0</v>
      </c>
      <c r="G117" s="157">
        <f t="shared" si="136"/>
        <v>0</v>
      </c>
      <c r="H117" s="157">
        <f t="shared" si="136"/>
        <v>0</v>
      </c>
      <c r="I117" s="157">
        <f t="shared" si="136"/>
        <v>133.33333333333334</v>
      </c>
      <c r="J117" s="157">
        <f t="shared" si="136"/>
        <v>133.33333333333334</v>
      </c>
      <c r="K117" s="157">
        <f t="shared" si="136"/>
        <v>89.666666666666671</v>
      </c>
      <c r="L117" s="157">
        <f t="shared" si="136"/>
        <v>23.333333333333332</v>
      </c>
      <c r="M117" s="157">
        <f t="shared" si="136"/>
        <v>93.333333333333329</v>
      </c>
      <c r="N117" s="157">
        <f t="shared" si="136"/>
        <v>200.33333333333334</v>
      </c>
      <c r="O117" s="157">
        <f t="shared" si="136"/>
        <v>0</v>
      </c>
      <c r="P117" s="157">
        <f t="shared" si="136"/>
        <v>0</v>
      </c>
      <c r="Q117" s="813">
        <f t="shared" si="136"/>
        <v>0</v>
      </c>
      <c r="R117" s="157">
        <f t="shared" si="136"/>
        <v>0</v>
      </c>
      <c r="S117" s="157">
        <f t="shared" si="136"/>
        <v>0</v>
      </c>
      <c r="T117" s="157">
        <f t="shared" si="136"/>
        <v>0</v>
      </c>
      <c r="U117" s="157">
        <f t="shared" si="136"/>
        <v>0</v>
      </c>
      <c r="V117" s="157">
        <f t="shared" si="136"/>
        <v>0</v>
      </c>
      <c r="W117" s="157">
        <f t="shared" si="136"/>
        <v>0</v>
      </c>
      <c r="X117" s="157">
        <f t="shared" si="136"/>
        <v>0</v>
      </c>
      <c r="Y117" s="157">
        <f t="shared" si="136"/>
        <v>0</v>
      </c>
      <c r="Z117" s="157">
        <f t="shared" si="136"/>
        <v>95.333333333333329</v>
      </c>
      <c r="AA117" s="157">
        <f t="shared" si="136"/>
        <v>0</v>
      </c>
      <c r="AB117" s="157">
        <f t="shared" si="136"/>
        <v>0</v>
      </c>
      <c r="AC117" s="157">
        <f t="shared" si="136"/>
        <v>0</v>
      </c>
      <c r="AD117" s="157">
        <f t="shared" si="136"/>
        <v>53.333333333333336</v>
      </c>
      <c r="AE117" s="157">
        <f t="shared" si="136"/>
        <v>0</v>
      </c>
      <c r="AF117" s="157">
        <f t="shared" si="136"/>
        <v>0</v>
      </c>
      <c r="AG117" s="157">
        <f t="shared" si="136"/>
        <v>95.333333333333329</v>
      </c>
      <c r="AH117" s="157">
        <f t="shared" si="136"/>
        <v>331.69</v>
      </c>
      <c r="AI117" s="157">
        <f>SUM(AI115:AI116)</f>
        <v>250</v>
      </c>
      <c r="AJ117" s="157">
        <f t="shared" ref="AJ117:BD117" si="137">SUM(AJ114:AJ116)</f>
        <v>0</v>
      </c>
      <c r="AK117" s="157">
        <f t="shared" si="137"/>
        <v>0</v>
      </c>
      <c r="AL117" s="157">
        <f t="shared" si="137"/>
        <v>226.83333333333334</v>
      </c>
      <c r="AM117" s="157">
        <f t="shared" si="137"/>
        <v>0</v>
      </c>
      <c r="AN117" s="157">
        <f t="shared" si="137"/>
        <v>23.333333333333332</v>
      </c>
      <c r="AO117" s="157">
        <f t="shared" si="137"/>
        <v>16</v>
      </c>
      <c r="AP117" s="157">
        <f t="shared" si="137"/>
        <v>0</v>
      </c>
      <c r="AQ117" s="157">
        <f t="shared" si="137"/>
        <v>0</v>
      </c>
      <c r="AR117" s="157">
        <f t="shared" si="137"/>
        <v>0</v>
      </c>
      <c r="AS117" s="157">
        <f t="shared" si="137"/>
        <v>0</v>
      </c>
      <c r="AT117" s="157">
        <f t="shared" si="137"/>
        <v>0</v>
      </c>
      <c r="AU117" s="157">
        <f t="shared" si="137"/>
        <v>0</v>
      </c>
      <c r="AV117" s="157">
        <f t="shared" si="137"/>
        <v>0</v>
      </c>
      <c r="AW117" s="157">
        <f t="shared" si="137"/>
        <v>0</v>
      </c>
      <c r="AX117" s="157">
        <f t="shared" si="137"/>
        <v>0</v>
      </c>
      <c r="AY117" s="157">
        <f t="shared" si="137"/>
        <v>0</v>
      </c>
      <c r="AZ117" s="157">
        <f t="shared" si="137"/>
        <v>0</v>
      </c>
      <c r="BA117" s="157">
        <f t="shared" si="137"/>
        <v>0</v>
      </c>
      <c r="BB117" s="157">
        <f t="shared" si="137"/>
        <v>0</v>
      </c>
      <c r="BC117" s="157">
        <f t="shared" si="137"/>
        <v>0</v>
      </c>
      <c r="BD117" s="157">
        <f t="shared" si="137"/>
        <v>0</v>
      </c>
      <c r="BE117" s="195"/>
      <c r="BF117" s="162">
        <f>SUM(E117:H117)</f>
        <v>23.333333333333332</v>
      </c>
      <c r="BG117" s="157">
        <f>SUM(I117:L117)</f>
        <v>379.66666666666669</v>
      </c>
      <c r="BH117" s="157">
        <f>SUM(M117:Q117)</f>
        <v>293.66666666666669</v>
      </c>
      <c r="BI117" s="157">
        <f>SUM(R117:U117)</f>
        <v>0</v>
      </c>
      <c r="BJ117" s="157">
        <f>SUM(V117:Y117)</f>
        <v>0</v>
      </c>
      <c r="BK117" s="157">
        <f>SUM(Z117:AD117)</f>
        <v>148.66666666666666</v>
      </c>
      <c r="BL117" s="157">
        <f>SUM(AE117:AH117)</f>
        <v>427.02333333333331</v>
      </c>
      <c r="BM117" s="157">
        <f>SUM(AI117:AL117)</f>
        <v>476.83333333333337</v>
      </c>
      <c r="BN117" s="157">
        <f>SUM(AM117:AQ117)</f>
        <v>39.333333333333329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1788.5233333333333</v>
      </c>
      <c r="BS117" s="157">
        <f>SUM(BF117:BH117)</f>
        <v>696.66666666666674</v>
      </c>
      <c r="BT117" s="157">
        <f>SUM(BI117:BK117)</f>
        <v>148.66666666666666</v>
      </c>
      <c r="BU117" s="157">
        <f>SUM(BL117:BN117)</f>
        <v>943.19</v>
      </c>
      <c r="BV117" s="157">
        <f>SUM(BO117:BQ117)</f>
        <v>0</v>
      </c>
      <c r="BW117" s="157">
        <f>SUM(BF117:BK117)</f>
        <v>845.33333333333337</v>
      </c>
      <c r="BX117" s="157">
        <f>SUM(BL117:BQ117)</f>
        <v>943.19</v>
      </c>
      <c r="BY117" s="157">
        <f>IF(Info!$O$3="Q1",$BS117,IF(Info!$O$3="Q2",$BS117+$BT117,IF(Info!$O$3="Q3",$BS117+$BT117+$BU117,$BR117)))</f>
        <v>696.66666666666674</v>
      </c>
      <c r="BZ117" s="157">
        <f>IF(Info!$O$3="Q1",$BS117,IF(Info!$O$3="Q2",$BT117,IF(Info!$O$3="Q3",$BU117,$BV117)))</f>
        <v>696.66666666666674</v>
      </c>
      <c r="CA117" s="197"/>
    </row>
    <row r="118" spans="1:79" ht="13.95" customHeight="1" x14ac:dyDescent="0.3">
      <c r="A118" s="193">
        <v>8</v>
      </c>
      <c r="B118" s="202" t="s">
        <v>372</v>
      </c>
      <c r="C118" s="194"/>
      <c r="D118" s="201">
        <f>SUM(E114:BD116)-D117</f>
        <v>11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ht="13.95" customHeight="1" x14ac:dyDescent="0.3">
      <c r="A119" s="193"/>
      <c r="B119" s="375" t="s">
        <v>83</v>
      </c>
      <c r="C119" s="194"/>
      <c r="D119" s="157">
        <f>SUM(E119:BD119)</f>
        <v>0</v>
      </c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806"/>
      <c r="R119" s="372"/>
      <c r="S119" s="372"/>
      <c r="T119" s="372"/>
      <c r="U119" s="372"/>
      <c r="V119" s="372"/>
      <c r="W119" s="372"/>
      <c r="X119" s="372"/>
      <c r="Y119" s="372"/>
      <c r="Z119" s="372"/>
      <c r="AA119" s="372"/>
      <c r="AB119" s="372"/>
      <c r="AC119" s="372"/>
      <c r="AD119" s="372"/>
      <c r="AE119" s="372"/>
      <c r="AF119" s="372"/>
      <c r="AG119" s="372"/>
      <c r="AH119" s="682"/>
      <c r="AI119" s="372"/>
      <c r="AJ119" s="682"/>
      <c r="AK119" s="372"/>
      <c r="AL119" s="682"/>
      <c r="AM119" s="372"/>
      <c r="AN119" s="682"/>
      <c r="AO119" s="682"/>
      <c r="AP119" s="682"/>
      <c r="AQ119" s="372"/>
      <c r="AR119" s="372"/>
      <c r="AS119" s="372"/>
      <c r="AT119" s="372"/>
      <c r="AU119" s="372"/>
      <c r="AV119" s="372"/>
      <c r="AW119" s="372"/>
      <c r="AX119" s="372"/>
      <c r="AY119" s="372"/>
      <c r="AZ119" s="372"/>
      <c r="BA119" s="372"/>
      <c r="BB119" s="372"/>
      <c r="BC119" s="372"/>
      <c r="BD119" s="372"/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ht="13.95" customHeight="1" x14ac:dyDescent="0.3">
      <c r="A120" s="193"/>
      <c r="B120" s="375" t="s">
        <v>85</v>
      </c>
      <c r="C120" s="194"/>
      <c r="D120" s="157">
        <f>SUM(E120:BD120)</f>
        <v>0</v>
      </c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806"/>
      <c r="R120" s="372"/>
      <c r="S120" s="372"/>
      <c r="T120" s="372"/>
      <c r="U120" s="372"/>
      <c r="V120" s="372"/>
      <c r="W120" s="372"/>
      <c r="X120" s="372"/>
      <c r="Y120" s="372"/>
      <c r="Z120" s="372"/>
      <c r="AA120" s="372"/>
      <c r="AB120" s="372"/>
      <c r="AC120" s="372"/>
      <c r="AD120" s="372"/>
      <c r="AE120" s="372"/>
      <c r="AF120" s="372"/>
      <c r="AG120" s="372"/>
      <c r="AH120" s="682"/>
      <c r="AI120" s="372"/>
      <c r="AJ120" s="682"/>
      <c r="AK120" s="372"/>
      <c r="AL120" s="682"/>
      <c r="AM120" s="372"/>
      <c r="AN120" s="682"/>
      <c r="AO120" s="682"/>
      <c r="AP120" s="682"/>
      <c r="AQ120" s="372"/>
      <c r="AR120" s="372"/>
      <c r="AS120" s="372"/>
      <c r="AT120" s="372"/>
      <c r="AU120" s="372"/>
      <c r="AV120" s="372"/>
      <c r="AW120" s="372"/>
      <c r="AX120" s="372"/>
      <c r="AY120" s="372"/>
      <c r="AZ120" s="372"/>
      <c r="BA120" s="372"/>
      <c r="BB120" s="372"/>
      <c r="BC120" s="372"/>
      <c r="BD120" s="372"/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ht="13.95" customHeight="1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8">SUM(E119:E120)</f>
        <v>0</v>
      </c>
      <c r="F121" s="157">
        <f t="shared" si="138"/>
        <v>0</v>
      </c>
      <c r="G121" s="157">
        <f t="shared" si="138"/>
        <v>0</v>
      </c>
      <c r="H121" s="157">
        <f t="shared" si="138"/>
        <v>0</v>
      </c>
      <c r="I121" s="157">
        <f t="shared" si="138"/>
        <v>0</v>
      </c>
      <c r="J121" s="157">
        <f t="shared" si="138"/>
        <v>0</v>
      </c>
      <c r="K121" s="157">
        <f t="shared" si="138"/>
        <v>0</v>
      </c>
      <c r="L121" s="157">
        <f t="shared" si="138"/>
        <v>0</v>
      </c>
      <c r="M121" s="157">
        <f t="shared" si="138"/>
        <v>0</v>
      </c>
      <c r="N121" s="157">
        <f t="shared" si="138"/>
        <v>0</v>
      </c>
      <c r="O121" s="157">
        <f t="shared" si="138"/>
        <v>0</v>
      </c>
      <c r="P121" s="157">
        <f t="shared" si="138"/>
        <v>0</v>
      </c>
      <c r="Q121" s="813">
        <f t="shared" si="138"/>
        <v>0</v>
      </c>
      <c r="R121" s="157">
        <f t="shared" si="138"/>
        <v>0</v>
      </c>
      <c r="S121" s="157">
        <f t="shared" si="138"/>
        <v>0</v>
      </c>
      <c r="T121" s="157">
        <f t="shared" si="138"/>
        <v>0</v>
      </c>
      <c r="U121" s="157">
        <f t="shared" si="138"/>
        <v>0</v>
      </c>
      <c r="V121" s="157">
        <f t="shared" si="138"/>
        <v>0</v>
      </c>
      <c r="W121" s="157">
        <f t="shared" si="138"/>
        <v>0</v>
      </c>
      <c r="X121" s="157">
        <f t="shared" si="138"/>
        <v>0</v>
      </c>
      <c r="Y121" s="157">
        <f t="shared" si="138"/>
        <v>0</v>
      </c>
      <c r="Z121" s="157">
        <f t="shared" si="138"/>
        <v>0</v>
      </c>
      <c r="AA121" s="157">
        <f t="shared" si="138"/>
        <v>0</v>
      </c>
      <c r="AB121" s="157">
        <f t="shared" si="138"/>
        <v>0</v>
      </c>
      <c r="AC121" s="157">
        <f t="shared" si="138"/>
        <v>0</v>
      </c>
      <c r="AD121" s="157">
        <f t="shared" si="138"/>
        <v>0</v>
      </c>
      <c r="AE121" s="157">
        <f t="shared" si="138"/>
        <v>0</v>
      </c>
      <c r="AF121" s="157">
        <f t="shared" si="138"/>
        <v>0</v>
      </c>
      <c r="AG121" s="157">
        <f t="shared" si="138"/>
        <v>0</v>
      </c>
      <c r="AH121" s="157">
        <f t="shared" si="138"/>
        <v>0</v>
      </c>
      <c r="AI121" s="157">
        <f t="shared" si="138"/>
        <v>0</v>
      </c>
      <c r="AJ121" s="157">
        <f t="shared" si="138"/>
        <v>0</v>
      </c>
      <c r="AK121" s="157">
        <f t="shared" ref="AK121:BP121" si="139">SUM(AK119:AK120)</f>
        <v>0</v>
      </c>
      <c r="AL121" s="157">
        <f t="shared" si="139"/>
        <v>0</v>
      </c>
      <c r="AM121" s="157">
        <f t="shared" si="139"/>
        <v>0</v>
      </c>
      <c r="AN121" s="157">
        <f t="shared" si="139"/>
        <v>0</v>
      </c>
      <c r="AO121" s="157">
        <f t="shared" si="139"/>
        <v>0</v>
      </c>
      <c r="AP121" s="157">
        <f t="shared" si="139"/>
        <v>0</v>
      </c>
      <c r="AQ121" s="157">
        <f t="shared" si="139"/>
        <v>0</v>
      </c>
      <c r="AR121" s="157">
        <f t="shared" si="139"/>
        <v>0</v>
      </c>
      <c r="AS121" s="157">
        <f t="shared" si="139"/>
        <v>0</v>
      </c>
      <c r="AT121" s="157">
        <f t="shared" si="139"/>
        <v>0</v>
      </c>
      <c r="AU121" s="157">
        <f t="shared" si="139"/>
        <v>0</v>
      </c>
      <c r="AV121" s="157">
        <f t="shared" si="139"/>
        <v>0</v>
      </c>
      <c r="AW121" s="157">
        <f t="shared" si="139"/>
        <v>0</v>
      </c>
      <c r="AX121" s="157">
        <f t="shared" si="139"/>
        <v>0</v>
      </c>
      <c r="AY121" s="157">
        <f t="shared" si="139"/>
        <v>0</v>
      </c>
      <c r="AZ121" s="157">
        <f t="shared" si="139"/>
        <v>0</v>
      </c>
      <c r="BA121" s="157">
        <f t="shared" si="139"/>
        <v>0</v>
      </c>
      <c r="BB121" s="157">
        <f t="shared" si="139"/>
        <v>0</v>
      </c>
      <c r="BC121" s="157">
        <f t="shared" si="139"/>
        <v>0</v>
      </c>
      <c r="BD121" s="157">
        <f t="shared" si="139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3.95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ht="13.95" customHeight="1" x14ac:dyDescent="0.3">
      <c r="A123" s="193"/>
      <c r="B123" s="375" t="s">
        <v>87</v>
      </c>
      <c r="C123" s="194"/>
      <c r="D123" s="157">
        <f t="shared" ref="D123:D134" si="140">SUM(E123:BD123)</f>
        <v>36060.656000000003</v>
      </c>
      <c r="E123" s="613">
        <f>3742.72/4</f>
        <v>935.68</v>
      </c>
      <c r="F123" s="613">
        <f>3742.72/4</f>
        <v>935.68</v>
      </c>
      <c r="G123" s="613">
        <f>3742.72/4</f>
        <v>935.68</v>
      </c>
      <c r="H123" s="613">
        <f>3742.72/4</f>
        <v>935.68</v>
      </c>
      <c r="I123" s="613">
        <f>9347.55/4</f>
        <v>2336.8874999999998</v>
      </c>
      <c r="J123" s="613">
        <v>2336.8874999999998</v>
      </c>
      <c r="K123" s="613">
        <v>2336.8874999999998</v>
      </c>
      <c r="L123" s="613">
        <v>2336.8874999999998</v>
      </c>
      <c r="M123" s="833">
        <f>2911/5</f>
        <v>582.20000000000005</v>
      </c>
      <c r="N123" s="833">
        <f>2911/5</f>
        <v>582.20000000000005</v>
      </c>
      <c r="O123" s="833">
        <f>2911/5</f>
        <v>582.20000000000005</v>
      </c>
      <c r="P123" s="833">
        <f>2911/5</f>
        <v>582.20000000000005</v>
      </c>
      <c r="Q123" s="833">
        <f>2911/5</f>
        <v>582.20000000000005</v>
      </c>
      <c r="R123" s="833">
        <f>3040.45/4</f>
        <v>760.11249999999995</v>
      </c>
      <c r="S123" s="833">
        <f>3040.45/4</f>
        <v>760.11249999999995</v>
      </c>
      <c r="T123" s="833">
        <f>3040.45/4</f>
        <v>760.11249999999995</v>
      </c>
      <c r="U123" s="833">
        <f>3040.45/4</f>
        <v>760.11249999999995</v>
      </c>
      <c r="V123" s="833">
        <f>3010.32/4</f>
        <v>752.58</v>
      </c>
      <c r="W123" s="833">
        <f>3010.32/4</f>
        <v>752.58</v>
      </c>
      <c r="X123" s="833">
        <f>3010.32/4</f>
        <v>752.58</v>
      </c>
      <c r="Y123" s="833">
        <f>3010.32/4</f>
        <v>752.58</v>
      </c>
      <c r="Z123" s="833">
        <f>5501.16/5</f>
        <v>1100.232</v>
      </c>
      <c r="AA123" s="833">
        <f>5501.16/5</f>
        <v>1100.232</v>
      </c>
      <c r="AB123" s="833">
        <f>5501.16/5</f>
        <v>1100.232</v>
      </c>
      <c r="AC123" s="833">
        <f>5501.16/5</f>
        <v>1100.232</v>
      </c>
      <c r="AD123" s="833">
        <f>5501.16/5</f>
        <v>1100.232</v>
      </c>
      <c r="AE123" s="833">
        <f>3025.19/4</f>
        <v>756.29750000000001</v>
      </c>
      <c r="AF123" s="833">
        <f>3025.19/4</f>
        <v>756.29750000000001</v>
      </c>
      <c r="AG123" s="833">
        <f>3025.19/4</f>
        <v>756.29750000000001</v>
      </c>
      <c r="AH123" s="833">
        <f>3025.19/4</f>
        <v>756.29750000000001</v>
      </c>
      <c r="AI123" s="833">
        <f>3074.01/4</f>
        <v>768.50250000000005</v>
      </c>
      <c r="AJ123" s="833">
        <f>3074.01/4</f>
        <v>768.50250000000005</v>
      </c>
      <c r="AK123" s="833">
        <f>3074.01/4</f>
        <v>768.50250000000005</v>
      </c>
      <c r="AL123" s="833">
        <f>3074.01/4</f>
        <v>768.50250000000005</v>
      </c>
      <c r="AM123" s="839">
        <f>3010.32/5</f>
        <v>602.06400000000008</v>
      </c>
      <c r="AN123" s="839">
        <f>3010.32/5</f>
        <v>602.06400000000008</v>
      </c>
      <c r="AO123" s="839">
        <f>3010.32/5</f>
        <v>602.06400000000008</v>
      </c>
      <c r="AP123" s="839">
        <f>3010.32/5</f>
        <v>602.06400000000008</v>
      </c>
      <c r="AQ123" s="613"/>
      <c r="AR123" s="613"/>
      <c r="AS123" s="613"/>
      <c r="AT123" s="613"/>
      <c r="AU123" s="613"/>
      <c r="AV123" s="613"/>
      <c r="AW123" s="613"/>
      <c r="AX123" s="613"/>
      <c r="AY123" s="613"/>
      <c r="AZ123" s="372"/>
      <c r="BA123" s="372"/>
      <c r="BB123" s="372"/>
      <c r="BC123" s="372"/>
      <c r="BD123" s="372"/>
      <c r="BE123" s="195"/>
      <c r="BF123" s="163">
        <f t="shared" ref="BF123:BF134" si="141">SUM(E123:H123)</f>
        <v>3742.72</v>
      </c>
      <c r="BG123" s="77">
        <f t="shared" ref="BG123:BG134" si="142">SUM(I123:L123)</f>
        <v>9347.5499999999993</v>
      </c>
      <c r="BH123" s="77">
        <f t="shared" ref="BH123:BH134" si="143">SUM(M123:Q123)</f>
        <v>2911</v>
      </c>
      <c r="BI123" s="77">
        <f t="shared" ref="BI123:BI134" si="144">SUM(R123:U123)</f>
        <v>3040.45</v>
      </c>
      <c r="BJ123" s="77">
        <f t="shared" ref="BJ123:BJ134" si="145">SUM(V123:Y123)</f>
        <v>3010.32</v>
      </c>
      <c r="BK123" s="77">
        <f t="shared" ref="BK123:BK134" si="146">SUM(Z123:AD123)</f>
        <v>5501.16</v>
      </c>
      <c r="BL123" s="77">
        <f t="shared" ref="BL123:BL134" si="147">SUM(AE123:AH123)</f>
        <v>3025.19</v>
      </c>
      <c r="BM123" s="77">
        <f t="shared" ref="BM123:BM134" si="148">SUM(AI123:AL123)</f>
        <v>3074.01</v>
      </c>
      <c r="BN123" s="77">
        <f t="shared" ref="BN123:BN134" si="149">SUM(AM123:AQ123)</f>
        <v>2408.2560000000003</v>
      </c>
      <c r="BO123" s="77">
        <f t="shared" ref="BO123:BO134" si="150">SUM(AR123:AU123)</f>
        <v>0</v>
      </c>
      <c r="BP123" s="77">
        <f t="shared" ref="BP123:BP134" si="151">SUM(AV123:AY123)</f>
        <v>0</v>
      </c>
      <c r="BQ123" s="77">
        <f t="shared" ref="BQ123:BQ134" si="152">SUM(AZ123:BD123)</f>
        <v>0</v>
      </c>
      <c r="BR123" s="157">
        <f t="shared" ref="BR123:BR134" si="153">SUM(BF123:BQ123)</f>
        <v>36060.655999999995</v>
      </c>
      <c r="BS123" s="77">
        <f t="shared" ref="BS123:BS134" si="154">SUM(BF123:BH123)</f>
        <v>16001.269999999999</v>
      </c>
      <c r="BT123" s="77">
        <f t="shared" ref="BT123:BT134" si="155">SUM(BI123:BK123)</f>
        <v>11551.93</v>
      </c>
      <c r="BU123" s="77">
        <f t="shared" ref="BU123:BU134" si="156">SUM(BL123:BN123)</f>
        <v>8507.4560000000019</v>
      </c>
      <c r="BV123" s="77">
        <f t="shared" ref="BV123:BV134" si="157">SUM(BO123:BQ123)</f>
        <v>0</v>
      </c>
      <c r="BW123" s="77">
        <f t="shared" ref="BW123:BW134" si="158">SUM(BF123:BK123)</f>
        <v>27553.199999999997</v>
      </c>
      <c r="BX123" s="77">
        <f t="shared" ref="BX123:BX134" si="159">SUM(BL123:BQ123)</f>
        <v>8507.4560000000019</v>
      </c>
      <c r="BY123" s="77">
        <f>IF(Info!$O$3="Q1",$BS123,IF(Info!$O$3="Q2",$BS123+$BT123,IF(Info!$O$3="Q3",$BS123+$BT123+$BU123,$BR123)))</f>
        <v>16001.269999999999</v>
      </c>
      <c r="BZ123" s="77">
        <f>IF(Info!$O$3="Q1",$BS123,IF(Info!$O$3="Q2",$BT123,IF(Info!$O$3="Q3",$BU123,$BV123)))</f>
        <v>16001.269999999999</v>
      </c>
      <c r="CA123" s="197"/>
    </row>
    <row r="124" spans="1:79" ht="13.95" customHeight="1" x14ac:dyDescent="0.3">
      <c r="A124" s="193"/>
      <c r="B124" s="375" t="s">
        <v>89</v>
      </c>
      <c r="C124" s="194"/>
      <c r="D124" s="157">
        <f t="shared" si="140"/>
        <v>0</v>
      </c>
      <c r="E124" s="613"/>
      <c r="F124" s="613"/>
      <c r="G124" s="613"/>
      <c r="H124" s="613"/>
      <c r="I124" s="372"/>
      <c r="J124" s="691"/>
      <c r="K124" s="691"/>
      <c r="L124" s="691"/>
      <c r="M124" s="834"/>
      <c r="N124" s="835"/>
      <c r="O124" s="834"/>
      <c r="P124" s="834"/>
      <c r="Q124" s="834"/>
      <c r="R124" s="834"/>
      <c r="S124" s="834"/>
      <c r="T124" s="834"/>
      <c r="U124" s="834"/>
      <c r="V124" s="834"/>
      <c r="W124" s="834"/>
      <c r="X124" s="834"/>
      <c r="Y124" s="834"/>
      <c r="Z124" s="834"/>
      <c r="AA124" s="834"/>
      <c r="AB124" s="834"/>
      <c r="AC124" s="834"/>
      <c r="AD124" s="834"/>
      <c r="AE124" s="834"/>
      <c r="AF124" s="834"/>
      <c r="AG124" s="834"/>
      <c r="AH124" s="834"/>
      <c r="AI124" s="834"/>
      <c r="AJ124" s="834"/>
      <c r="AK124" s="834"/>
      <c r="AL124" s="834"/>
      <c r="AM124" s="839"/>
      <c r="AN124" s="839"/>
      <c r="AO124" s="839"/>
      <c r="AP124" s="839"/>
      <c r="AQ124" s="682"/>
      <c r="AR124" s="372"/>
      <c r="AS124" s="372"/>
      <c r="AT124" s="372"/>
      <c r="AU124" s="372"/>
      <c r="AV124" s="691"/>
      <c r="AW124" s="691"/>
      <c r="AX124" s="691"/>
      <c r="AY124" s="691"/>
      <c r="AZ124" s="372"/>
      <c r="BA124" s="372"/>
      <c r="BB124" s="372"/>
      <c r="BC124" s="372"/>
      <c r="BD124" s="372"/>
      <c r="BE124" s="195"/>
      <c r="BF124" s="163">
        <f t="shared" si="141"/>
        <v>0</v>
      </c>
      <c r="BG124" s="77">
        <f t="shared" si="142"/>
        <v>0</v>
      </c>
      <c r="BH124" s="77">
        <f t="shared" si="143"/>
        <v>0</v>
      </c>
      <c r="BI124" s="77">
        <f t="shared" si="144"/>
        <v>0</v>
      </c>
      <c r="BJ124" s="77">
        <f t="shared" si="145"/>
        <v>0</v>
      </c>
      <c r="BK124" s="77">
        <f t="shared" si="146"/>
        <v>0</v>
      </c>
      <c r="BL124" s="77">
        <f t="shared" si="147"/>
        <v>0</v>
      </c>
      <c r="BM124" s="77">
        <f t="shared" si="148"/>
        <v>0</v>
      </c>
      <c r="BN124" s="77">
        <f t="shared" si="149"/>
        <v>0</v>
      </c>
      <c r="BO124" s="77">
        <f t="shared" si="150"/>
        <v>0</v>
      </c>
      <c r="BP124" s="77">
        <f t="shared" si="151"/>
        <v>0</v>
      </c>
      <c r="BQ124" s="77">
        <f t="shared" si="152"/>
        <v>0</v>
      </c>
      <c r="BR124" s="157">
        <f t="shared" si="153"/>
        <v>0</v>
      </c>
      <c r="BS124" s="77">
        <f t="shared" si="154"/>
        <v>0</v>
      </c>
      <c r="BT124" s="77">
        <f t="shared" si="155"/>
        <v>0</v>
      </c>
      <c r="BU124" s="77">
        <f t="shared" si="156"/>
        <v>0</v>
      </c>
      <c r="BV124" s="77">
        <f t="shared" si="157"/>
        <v>0</v>
      </c>
      <c r="BW124" s="77">
        <f t="shared" si="158"/>
        <v>0</v>
      </c>
      <c r="BX124" s="77">
        <f t="shared" si="159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ht="13.95" customHeight="1" x14ac:dyDescent="0.3">
      <c r="A125" s="193"/>
      <c r="B125" s="375" t="s">
        <v>424</v>
      </c>
      <c r="C125" s="194"/>
      <c r="D125" s="157">
        <f t="shared" si="140"/>
        <v>52383.212000000007</v>
      </c>
      <c r="E125" s="613">
        <f>(2173.02+2498.77+1521.37)/4</f>
        <v>1548.29</v>
      </c>
      <c r="F125" s="613">
        <f>(2173.02+2498.77+1521.37)/4</f>
        <v>1548.29</v>
      </c>
      <c r="G125" s="613">
        <f>(2173.02+2498.77+1521.37)/4</f>
        <v>1548.29</v>
      </c>
      <c r="H125" s="613">
        <f>(2173.02+2498.77+1521.37)/4</f>
        <v>1548.29</v>
      </c>
      <c r="I125" s="613">
        <f>(2485.94+2007.8+1504.43)/4</f>
        <v>1499.5425</v>
      </c>
      <c r="J125" s="613">
        <f>(2485.94+2007.8+1504.43)/4</f>
        <v>1499.5425</v>
      </c>
      <c r="K125" s="613">
        <f>(2485.94+2007.8+1504.43)/4</f>
        <v>1499.5425</v>
      </c>
      <c r="L125" s="613">
        <f>(2485.94+2007.8+1504.43)/4</f>
        <v>1499.5425</v>
      </c>
      <c r="M125" s="833">
        <f>(1953.62+1958.05+1242.08)/5</f>
        <v>1030.75</v>
      </c>
      <c r="N125" s="833">
        <f>(1953.62+1958.05+1242.08)/5</f>
        <v>1030.75</v>
      </c>
      <c r="O125" s="833">
        <f>(1953.62+1958.05+1242.08)/5</f>
        <v>1030.75</v>
      </c>
      <c r="P125" s="833">
        <f>(1953.62+1958.05+1242.08)/5</f>
        <v>1030.75</v>
      </c>
      <c r="Q125" s="833">
        <f>(1953.62+1958.05+1242.08)/5</f>
        <v>1030.75</v>
      </c>
      <c r="R125" s="833">
        <f>5213.6/4</f>
        <v>1303.4000000000001</v>
      </c>
      <c r="S125" s="833">
        <f>5213.6/4</f>
        <v>1303.4000000000001</v>
      </c>
      <c r="T125" s="833">
        <f>5213.6/4</f>
        <v>1303.4000000000001</v>
      </c>
      <c r="U125" s="833">
        <f>5213.6/4</f>
        <v>1303.4000000000001</v>
      </c>
      <c r="V125" s="833">
        <f>(5279.94/4)</f>
        <v>1319.9849999999999</v>
      </c>
      <c r="W125" s="833">
        <f>(5279.94/4)</f>
        <v>1319.9849999999999</v>
      </c>
      <c r="X125" s="833">
        <f>(5279.94/4)</f>
        <v>1319.9849999999999</v>
      </c>
      <c r="Y125" s="833">
        <f>(5279.94/4)</f>
        <v>1319.9849999999999</v>
      </c>
      <c r="Z125" s="833">
        <f>(9816.91/5)</f>
        <v>1963.3820000000001</v>
      </c>
      <c r="AA125" s="833">
        <f>(9816.91/5)</f>
        <v>1963.3820000000001</v>
      </c>
      <c r="AB125" s="833">
        <f>(9816.91/5)</f>
        <v>1963.3820000000001</v>
      </c>
      <c r="AC125" s="833">
        <f>(9816.91/5)</f>
        <v>1963.3820000000001</v>
      </c>
      <c r="AD125" s="833">
        <f>(9816.91/5)</f>
        <v>1963.3820000000001</v>
      </c>
      <c r="AE125" s="833">
        <f>(5225.14/4)</f>
        <v>1306.2850000000001</v>
      </c>
      <c r="AF125" s="833">
        <f>(5225.14/4)</f>
        <v>1306.2850000000001</v>
      </c>
      <c r="AG125" s="833">
        <f>(5225.14/4)</f>
        <v>1306.2850000000001</v>
      </c>
      <c r="AH125" s="833">
        <f>(5225.14/4)</f>
        <v>1306.2850000000001</v>
      </c>
      <c r="AI125" s="833">
        <f>(5278.59/4)</f>
        <v>1319.6475</v>
      </c>
      <c r="AJ125" s="833">
        <f>(5278.59/4)</f>
        <v>1319.6475</v>
      </c>
      <c r="AK125" s="833">
        <f>(5278.59/4)</f>
        <v>1319.6475</v>
      </c>
      <c r="AL125" s="833">
        <f>(5278.59/4)</f>
        <v>1319.6475</v>
      </c>
      <c r="AM125" s="839">
        <f>(5279.94/5)</f>
        <v>1055.9879999999998</v>
      </c>
      <c r="AN125" s="839">
        <f>(5279.94/5)</f>
        <v>1055.9879999999998</v>
      </c>
      <c r="AO125" s="839">
        <f>(5279.94/5)</f>
        <v>1055.9879999999998</v>
      </c>
      <c r="AP125" s="839">
        <f>(5279.94/5)</f>
        <v>1055.9879999999998</v>
      </c>
      <c r="AQ125" s="613"/>
      <c r="AR125" s="613"/>
      <c r="AS125" s="613"/>
      <c r="AT125" s="613"/>
      <c r="AU125" s="613"/>
      <c r="AV125" s="613"/>
      <c r="AW125" s="613"/>
      <c r="AX125" s="613"/>
      <c r="AY125" s="613"/>
      <c r="AZ125" s="372"/>
      <c r="BA125" s="372"/>
      <c r="BB125" s="372"/>
      <c r="BC125" s="372"/>
      <c r="BD125" s="372"/>
      <c r="BE125" s="195"/>
      <c r="BF125" s="163">
        <f t="shared" si="141"/>
        <v>6193.16</v>
      </c>
      <c r="BG125" s="77">
        <f t="shared" si="142"/>
        <v>5998.17</v>
      </c>
      <c r="BH125" s="77">
        <f t="shared" si="143"/>
        <v>5153.75</v>
      </c>
      <c r="BI125" s="77">
        <f t="shared" si="144"/>
        <v>5213.6000000000004</v>
      </c>
      <c r="BJ125" s="77">
        <f t="shared" si="145"/>
        <v>5279.94</v>
      </c>
      <c r="BK125" s="77">
        <f t="shared" si="146"/>
        <v>9816.91</v>
      </c>
      <c r="BL125" s="77">
        <f t="shared" si="147"/>
        <v>5225.1400000000003</v>
      </c>
      <c r="BM125" s="77">
        <f t="shared" si="148"/>
        <v>5278.59</v>
      </c>
      <c r="BN125" s="77">
        <f t="shared" si="149"/>
        <v>4223.9519999999993</v>
      </c>
      <c r="BO125" s="77">
        <f t="shared" si="150"/>
        <v>0</v>
      </c>
      <c r="BP125" s="77">
        <f t="shared" si="151"/>
        <v>0</v>
      </c>
      <c r="BQ125" s="77">
        <f t="shared" si="152"/>
        <v>0</v>
      </c>
      <c r="BR125" s="157">
        <f t="shared" si="153"/>
        <v>52383.211999999992</v>
      </c>
      <c r="BS125" s="77">
        <f t="shared" si="154"/>
        <v>17345.080000000002</v>
      </c>
      <c r="BT125" s="77">
        <f t="shared" si="155"/>
        <v>20310.45</v>
      </c>
      <c r="BU125" s="77">
        <f t="shared" si="156"/>
        <v>14727.681999999999</v>
      </c>
      <c r="BV125" s="77">
        <f t="shared" si="157"/>
        <v>0</v>
      </c>
      <c r="BW125" s="77">
        <f t="shared" si="158"/>
        <v>37655.53</v>
      </c>
      <c r="BX125" s="77">
        <f t="shared" si="159"/>
        <v>14727.681999999999</v>
      </c>
      <c r="BY125" s="77">
        <f>IF(Info!$O$3="Q1",$BS125,IF(Info!$O$3="Q2",$BS125+$BT125,IF(Info!$O$3="Q3",$BS125+$BT125+$BU125,$BR125)))</f>
        <v>17345.080000000002</v>
      </c>
      <c r="BZ125" s="77">
        <f>IF(Info!$O$3="Q1",$BS125,IF(Info!$O$3="Q2",$BT125,IF(Info!$O$3="Q3",$BU125,$BV125)))</f>
        <v>17345.080000000002</v>
      </c>
      <c r="CA125" s="197"/>
    </row>
    <row r="126" spans="1:79" ht="13.95" customHeight="1" x14ac:dyDescent="0.3">
      <c r="A126" s="193"/>
      <c r="B126" s="375" t="s">
        <v>93</v>
      </c>
      <c r="C126" s="194"/>
      <c r="D126" s="157">
        <f t="shared" si="140"/>
        <v>0</v>
      </c>
      <c r="E126" s="691"/>
      <c r="F126" s="691"/>
      <c r="G126" s="691"/>
      <c r="H126" s="691"/>
      <c r="I126" s="372"/>
      <c r="J126" s="691"/>
      <c r="K126" s="691"/>
      <c r="L126" s="691"/>
      <c r="M126" s="834"/>
      <c r="N126" s="835"/>
      <c r="O126" s="834"/>
      <c r="P126" s="834"/>
      <c r="Q126" s="834"/>
      <c r="R126" s="834"/>
      <c r="S126" s="834"/>
      <c r="T126" s="834"/>
      <c r="U126" s="834"/>
      <c r="V126" s="834"/>
      <c r="W126" s="834"/>
      <c r="X126" s="834"/>
      <c r="Y126" s="834"/>
      <c r="Z126" s="834"/>
      <c r="AA126" s="834"/>
      <c r="AB126" s="834"/>
      <c r="AC126" s="834"/>
      <c r="AD126" s="834"/>
      <c r="AE126" s="834"/>
      <c r="AF126" s="834"/>
      <c r="AG126" s="834"/>
      <c r="AH126" s="834"/>
      <c r="AI126" s="834"/>
      <c r="AJ126" s="834"/>
      <c r="AK126" s="834"/>
      <c r="AL126" s="834"/>
      <c r="AM126" s="839"/>
      <c r="AN126" s="839"/>
      <c r="AO126" s="839"/>
      <c r="AP126" s="839"/>
      <c r="AQ126" s="687"/>
      <c r="AR126" s="372"/>
      <c r="AS126" s="372"/>
      <c r="AT126" s="372"/>
      <c r="AU126" s="372"/>
      <c r="AV126" s="691"/>
      <c r="AW126" s="691"/>
      <c r="AX126" s="691"/>
      <c r="AY126" s="691"/>
      <c r="AZ126" s="372"/>
      <c r="BA126" s="372"/>
      <c r="BB126" s="372"/>
      <c r="BC126" s="372"/>
      <c r="BD126" s="372"/>
      <c r="BE126" s="195"/>
      <c r="BF126" s="163">
        <f t="shared" si="141"/>
        <v>0</v>
      </c>
      <c r="BG126" s="77">
        <f t="shared" si="142"/>
        <v>0</v>
      </c>
      <c r="BH126" s="77">
        <f t="shared" si="143"/>
        <v>0</v>
      </c>
      <c r="BI126" s="77">
        <f t="shared" si="144"/>
        <v>0</v>
      </c>
      <c r="BJ126" s="77">
        <f t="shared" si="145"/>
        <v>0</v>
      </c>
      <c r="BK126" s="77">
        <f t="shared" si="146"/>
        <v>0</v>
      </c>
      <c r="BL126" s="77">
        <f t="shared" si="147"/>
        <v>0</v>
      </c>
      <c r="BM126" s="77">
        <f t="shared" si="148"/>
        <v>0</v>
      </c>
      <c r="BN126" s="77">
        <f t="shared" si="149"/>
        <v>0</v>
      </c>
      <c r="BO126" s="77">
        <f t="shared" si="150"/>
        <v>0</v>
      </c>
      <c r="BP126" s="77">
        <f t="shared" si="151"/>
        <v>0</v>
      </c>
      <c r="BQ126" s="77">
        <f t="shared" si="152"/>
        <v>0</v>
      </c>
      <c r="BR126" s="157">
        <f t="shared" si="153"/>
        <v>0</v>
      </c>
      <c r="BS126" s="77">
        <f t="shared" si="154"/>
        <v>0</v>
      </c>
      <c r="BT126" s="77">
        <f t="shared" si="155"/>
        <v>0</v>
      </c>
      <c r="BU126" s="77">
        <f t="shared" si="156"/>
        <v>0</v>
      </c>
      <c r="BV126" s="77">
        <f t="shared" si="157"/>
        <v>0</v>
      </c>
      <c r="BW126" s="77">
        <f t="shared" si="158"/>
        <v>0</v>
      </c>
      <c r="BX126" s="77">
        <f t="shared" si="159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ht="13.95" customHeight="1" x14ac:dyDescent="0.3">
      <c r="A127" s="193"/>
      <c r="B127" s="375" t="s">
        <v>95</v>
      </c>
      <c r="C127" s="194"/>
      <c r="D127" s="157">
        <f t="shared" si="140"/>
        <v>0</v>
      </c>
      <c r="E127" s="691"/>
      <c r="F127" s="691"/>
      <c r="G127" s="691"/>
      <c r="H127" s="691"/>
      <c r="I127" s="372"/>
      <c r="J127" s="691"/>
      <c r="K127" s="691"/>
      <c r="L127" s="691"/>
      <c r="M127" s="834"/>
      <c r="N127" s="835"/>
      <c r="O127" s="834"/>
      <c r="P127" s="834"/>
      <c r="Q127" s="834"/>
      <c r="R127" s="834"/>
      <c r="S127" s="834"/>
      <c r="T127" s="834"/>
      <c r="U127" s="834"/>
      <c r="V127" s="834"/>
      <c r="W127" s="834"/>
      <c r="X127" s="834"/>
      <c r="Y127" s="834"/>
      <c r="Z127" s="834"/>
      <c r="AA127" s="834"/>
      <c r="AB127" s="834"/>
      <c r="AC127" s="834"/>
      <c r="AD127" s="834"/>
      <c r="AE127" s="834"/>
      <c r="AF127" s="834"/>
      <c r="AG127" s="834"/>
      <c r="AH127" s="834"/>
      <c r="AI127" s="834"/>
      <c r="AJ127" s="834"/>
      <c r="AK127" s="834"/>
      <c r="AL127" s="834"/>
      <c r="AM127" s="839"/>
      <c r="AN127" s="839"/>
      <c r="AO127" s="839"/>
      <c r="AP127" s="839"/>
      <c r="AQ127" s="687"/>
      <c r="AR127" s="372"/>
      <c r="AS127" s="372"/>
      <c r="AT127" s="372"/>
      <c r="AU127" s="372"/>
      <c r="AV127" s="691"/>
      <c r="AW127" s="691"/>
      <c r="AX127" s="691"/>
      <c r="AY127" s="691"/>
      <c r="AZ127" s="372"/>
      <c r="BA127" s="372"/>
      <c r="BB127" s="372"/>
      <c r="BC127" s="372"/>
      <c r="BD127" s="372"/>
      <c r="BE127" s="195"/>
      <c r="BF127" s="163">
        <f t="shared" si="141"/>
        <v>0</v>
      </c>
      <c r="BG127" s="77">
        <f t="shared" si="142"/>
        <v>0</v>
      </c>
      <c r="BH127" s="77">
        <f t="shared" si="143"/>
        <v>0</v>
      </c>
      <c r="BI127" s="77">
        <f t="shared" si="144"/>
        <v>0</v>
      </c>
      <c r="BJ127" s="77">
        <f t="shared" si="145"/>
        <v>0</v>
      </c>
      <c r="BK127" s="77">
        <f t="shared" si="146"/>
        <v>0</v>
      </c>
      <c r="BL127" s="77">
        <f t="shared" si="147"/>
        <v>0</v>
      </c>
      <c r="BM127" s="77">
        <f t="shared" si="148"/>
        <v>0</v>
      </c>
      <c r="BN127" s="77">
        <f t="shared" si="149"/>
        <v>0</v>
      </c>
      <c r="BO127" s="77">
        <f t="shared" si="150"/>
        <v>0</v>
      </c>
      <c r="BP127" s="77">
        <f t="shared" si="151"/>
        <v>0</v>
      </c>
      <c r="BQ127" s="77">
        <f t="shared" si="152"/>
        <v>0</v>
      </c>
      <c r="BR127" s="157">
        <f t="shared" si="153"/>
        <v>0</v>
      </c>
      <c r="BS127" s="77">
        <f t="shared" si="154"/>
        <v>0</v>
      </c>
      <c r="BT127" s="77">
        <f t="shared" si="155"/>
        <v>0</v>
      </c>
      <c r="BU127" s="77">
        <f t="shared" si="156"/>
        <v>0</v>
      </c>
      <c r="BV127" s="77">
        <f t="shared" si="157"/>
        <v>0</v>
      </c>
      <c r="BW127" s="77">
        <f t="shared" si="158"/>
        <v>0</v>
      </c>
      <c r="BX127" s="77">
        <f t="shared" si="159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ht="13.95" customHeight="1" x14ac:dyDescent="0.3">
      <c r="A128" s="193"/>
      <c r="B128" s="375" t="s">
        <v>97</v>
      </c>
      <c r="C128" s="194"/>
      <c r="D128" s="157">
        <f t="shared" si="140"/>
        <v>0</v>
      </c>
      <c r="E128" s="691"/>
      <c r="F128" s="691"/>
      <c r="G128" s="691"/>
      <c r="H128" s="691"/>
      <c r="I128" s="372"/>
      <c r="J128" s="691"/>
      <c r="K128" s="691"/>
      <c r="L128" s="691"/>
      <c r="M128" s="834"/>
      <c r="N128" s="835"/>
      <c r="O128" s="834"/>
      <c r="P128" s="834"/>
      <c r="Q128" s="834"/>
      <c r="R128" s="834"/>
      <c r="S128" s="834"/>
      <c r="T128" s="834"/>
      <c r="U128" s="834"/>
      <c r="V128" s="834"/>
      <c r="W128" s="834"/>
      <c r="X128" s="834"/>
      <c r="Y128" s="834"/>
      <c r="Z128" s="834"/>
      <c r="AA128" s="834"/>
      <c r="AB128" s="834"/>
      <c r="AC128" s="834"/>
      <c r="AD128" s="834"/>
      <c r="AE128" s="834"/>
      <c r="AF128" s="834"/>
      <c r="AG128" s="834"/>
      <c r="AH128" s="834"/>
      <c r="AI128" s="834"/>
      <c r="AJ128" s="834"/>
      <c r="AK128" s="834"/>
      <c r="AL128" s="834"/>
      <c r="AM128" s="839"/>
      <c r="AN128" s="839"/>
      <c r="AO128" s="839"/>
      <c r="AP128" s="839"/>
      <c r="AQ128" s="687"/>
      <c r="AR128" s="372"/>
      <c r="AS128" s="372"/>
      <c r="AT128" s="372"/>
      <c r="AU128" s="372"/>
      <c r="AV128" s="691"/>
      <c r="AW128" s="691"/>
      <c r="AX128" s="691"/>
      <c r="AY128" s="691"/>
      <c r="AZ128" s="372"/>
      <c r="BA128" s="372"/>
      <c r="BB128" s="372"/>
      <c r="BC128" s="372"/>
      <c r="BD128" s="372"/>
      <c r="BE128" s="195"/>
      <c r="BF128" s="163">
        <f t="shared" si="141"/>
        <v>0</v>
      </c>
      <c r="BG128" s="77">
        <f t="shared" si="142"/>
        <v>0</v>
      </c>
      <c r="BH128" s="77">
        <f t="shared" si="143"/>
        <v>0</v>
      </c>
      <c r="BI128" s="77">
        <f t="shared" si="144"/>
        <v>0</v>
      </c>
      <c r="BJ128" s="77">
        <f t="shared" si="145"/>
        <v>0</v>
      </c>
      <c r="BK128" s="77">
        <f t="shared" si="146"/>
        <v>0</v>
      </c>
      <c r="BL128" s="77">
        <f t="shared" si="147"/>
        <v>0</v>
      </c>
      <c r="BM128" s="77">
        <f t="shared" si="148"/>
        <v>0</v>
      </c>
      <c r="BN128" s="77">
        <f t="shared" si="149"/>
        <v>0</v>
      </c>
      <c r="BO128" s="77">
        <f t="shared" si="150"/>
        <v>0</v>
      </c>
      <c r="BP128" s="77">
        <f t="shared" si="151"/>
        <v>0</v>
      </c>
      <c r="BQ128" s="77">
        <f t="shared" si="152"/>
        <v>0</v>
      </c>
      <c r="BR128" s="157">
        <f t="shared" si="153"/>
        <v>0</v>
      </c>
      <c r="BS128" s="77">
        <f t="shared" si="154"/>
        <v>0</v>
      </c>
      <c r="BT128" s="77">
        <f t="shared" si="155"/>
        <v>0</v>
      </c>
      <c r="BU128" s="77">
        <f t="shared" si="156"/>
        <v>0</v>
      </c>
      <c r="BV128" s="77">
        <f t="shared" si="157"/>
        <v>0</v>
      </c>
      <c r="BW128" s="77">
        <f t="shared" si="158"/>
        <v>0</v>
      </c>
      <c r="BX128" s="77">
        <f t="shared" si="159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ht="13.95" customHeight="1" x14ac:dyDescent="0.3">
      <c r="A129" s="193"/>
      <c r="B129" s="375" t="s">
        <v>99</v>
      </c>
      <c r="C129" s="194"/>
      <c r="D129" s="157">
        <f t="shared" si="140"/>
        <v>0</v>
      </c>
      <c r="E129" s="691"/>
      <c r="F129" s="691"/>
      <c r="G129" s="691"/>
      <c r="H129" s="691"/>
      <c r="I129" s="372"/>
      <c r="J129" s="691"/>
      <c r="K129" s="691"/>
      <c r="L129" s="691"/>
      <c r="M129" s="834"/>
      <c r="N129" s="835"/>
      <c r="O129" s="834"/>
      <c r="P129" s="834"/>
      <c r="Q129" s="834"/>
      <c r="R129" s="834"/>
      <c r="S129" s="834"/>
      <c r="T129" s="834"/>
      <c r="U129" s="834"/>
      <c r="V129" s="834"/>
      <c r="W129" s="834"/>
      <c r="X129" s="834"/>
      <c r="Y129" s="834"/>
      <c r="Z129" s="834"/>
      <c r="AA129" s="834"/>
      <c r="AB129" s="834"/>
      <c r="AC129" s="834"/>
      <c r="AD129" s="834"/>
      <c r="AE129" s="834"/>
      <c r="AF129" s="834"/>
      <c r="AG129" s="834"/>
      <c r="AH129" s="834"/>
      <c r="AI129" s="834"/>
      <c r="AJ129" s="834"/>
      <c r="AK129" s="834"/>
      <c r="AL129" s="834"/>
      <c r="AM129" s="839"/>
      <c r="AN129" s="839"/>
      <c r="AO129" s="839"/>
      <c r="AP129" s="839"/>
      <c r="AQ129" s="687"/>
      <c r="AR129" s="372"/>
      <c r="AS129" s="372"/>
      <c r="AT129" s="372"/>
      <c r="AU129" s="372"/>
      <c r="AV129" s="691"/>
      <c r="AW129" s="691"/>
      <c r="AX129" s="691"/>
      <c r="AY129" s="691"/>
      <c r="AZ129" s="372"/>
      <c r="BA129" s="372"/>
      <c r="BB129" s="372"/>
      <c r="BC129" s="372"/>
      <c r="BD129" s="372"/>
      <c r="BE129" s="195"/>
      <c r="BF129" s="163">
        <f t="shared" si="141"/>
        <v>0</v>
      </c>
      <c r="BG129" s="77">
        <f t="shared" si="142"/>
        <v>0</v>
      </c>
      <c r="BH129" s="77">
        <f t="shared" si="143"/>
        <v>0</v>
      </c>
      <c r="BI129" s="77">
        <f t="shared" si="144"/>
        <v>0</v>
      </c>
      <c r="BJ129" s="77">
        <f t="shared" si="145"/>
        <v>0</v>
      </c>
      <c r="BK129" s="77">
        <f t="shared" si="146"/>
        <v>0</v>
      </c>
      <c r="BL129" s="77">
        <f t="shared" si="147"/>
        <v>0</v>
      </c>
      <c r="BM129" s="77">
        <f t="shared" si="148"/>
        <v>0</v>
      </c>
      <c r="BN129" s="77">
        <f t="shared" si="149"/>
        <v>0</v>
      </c>
      <c r="BO129" s="77">
        <f t="shared" si="150"/>
        <v>0</v>
      </c>
      <c r="BP129" s="77">
        <f t="shared" si="151"/>
        <v>0</v>
      </c>
      <c r="BQ129" s="77">
        <f t="shared" si="152"/>
        <v>0</v>
      </c>
      <c r="BR129" s="157">
        <f t="shared" si="153"/>
        <v>0</v>
      </c>
      <c r="BS129" s="77">
        <f t="shared" si="154"/>
        <v>0</v>
      </c>
      <c r="BT129" s="77">
        <f t="shared" si="155"/>
        <v>0</v>
      </c>
      <c r="BU129" s="77">
        <f t="shared" si="156"/>
        <v>0</v>
      </c>
      <c r="BV129" s="77">
        <f t="shared" si="157"/>
        <v>0</v>
      </c>
      <c r="BW129" s="77">
        <f t="shared" si="158"/>
        <v>0</v>
      </c>
      <c r="BX129" s="77">
        <f t="shared" si="159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ht="13.95" customHeight="1" x14ac:dyDescent="0.3">
      <c r="A130" s="193"/>
      <c r="B130" s="375" t="s">
        <v>375</v>
      </c>
      <c r="C130" s="194"/>
      <c r="D130" s="157">
        <f t="shared" si="140"/>
        <v>26133.93199999999</v>
      </c>
      <c r="E130" s="613">
        <f>(2910.2)/4</f>
        <v>727.55</v>
      </c>
      <c r="F130" s="613">
        <v>727.55</v>
      </c>
      <c r="G130" s="613">
        <v>727.55</v>
      </c>
      <c r="H130" s="613">
        <v>727.55</v>
      </c>
      <c r="I130" s="613">
        <f>(3897.89)/4</f>
        <v>974.47249999999997</v>
      </c>
      <c r="J130" s="613">
        <v>974.47249999999997</v>
      </c>
      <c r="K130" s="613">
        <v>974.47249999999997</v>
      </c>
      <c r="L130" s="613">
        <v>974.47249999999997</v>
      </c>
      <c r="M130" s="833">
        <f>(3060.12)/5</f>
        <v>612.024</v>
      </c>
      <c r="N130" s="833">
        <f>(3060.12)/5</f>
        <v>612.024</v>
      </c>
      <c r="O130" s="833">
        <f>(3060.12)/5</f>
        <v>612.024</v>
      </c>
      <c r="P130" s="833">
        <f>(3060.12)/5</f>
        <v>612.024</v>
      </c>
      <c r="Q130" s="833">
        <f>(3060.12)/5</f>
        <v>612.024</v>
      </c>
      <c r="R130" s="833">
        <f>2463.72/4</f>
        <v>615.92999999999995</v>
      </c>
      <c r="S130" s="833">
        <f>2463.72/4</f>
        <v>615.92999999999995</v>
      </c>
      <c r="T130" s="833">
        <f>2463.72/4</f>
        <v>615.92999999999995</v>
      </c>
      <c r="U130" s="833">
        <f>2463.72/4</f>
        <v>615.92999999999995</v>
      </c>
      <c r="V130" s="833">
        <f>2448.95/4</f>
        <v>612.23749999999995</v>
      </c>
      <c r="W130" s="833">
        <f>2448.95/4</f>
        <v>612.23749999999995</v>
      </c>
      <c r="X130" s="833">
        <f>2448.95/4</f>
        <v>612.23749999999995</v>
      </c>
      <c r="Y130" s="833">
        <f>2448.95/4</f>
        <v>612.23749999999995</v>
      </c>
      <c r="Z130" s="833">
        <f>4504.02/5</f>
        <v>900.80400000000009</v>
      </c>
      <c r="AA130" s="833">
        <f>4504.02/5</f>
        <v>900.80400000000009</v>
      </c>
      <c r="AB130" s="833">
        <f>4504.02/5</f>
        <v>900.80400000000009</v>
      </c>
      <c r="AC130" s="833">
        <f>4504.02/5</f>
        <v>900.80400000000009</v>
      </c>
      <c r="AD130" s="833">
        <f>4504.02/5</f>
        <v>900.80400000000009</v>
      </c>
      <c r="AE130" s="833">
        <f>2458.91/4</f>
        <v>614.72749999999996</v>
      </c>
      <c r="AF130" s="833">
        <f>2458.91/4</f>
        <v>614.72749999999996</v>
      </c>
      <c r="AG130" s="833">
        <f>2458.91/4</f>
        <v>614.72749999999996</v>
      </c>
      <c r="AH130" s="833">
        <f>2458.91/4</f>
        <v>614.72749999999996</v>
      </c>
      <c r="AI130" s="833">
        <f>2463.65/4</f>
        <v>615.91250000000002</v>
      </c>
      <c r="AJ130" s="833">
        <f>2463.65/4</f>
        <v>615.91250000000002</v>
      </c>
      <c r="AK130" s="833">
        <f>2463.65/4</f>
        <v>615.91250000000002</v>
      </c>
      <c r="AL130" s="833">
        <f>2463.65/4</f>
        <v>615.91250000000002</v>
      </c>
      <c r="AM130" s="839">
        <f>2408.09/5</f>
        <v>481.61800000000005</v>
      </c>
      <c r="AN130" s="839">
        <f>2408.09/5</f>
        <v>481.61800000000005</v>
      </c>
      <c r="AO130" s="839">
        <f>2408.09/5</f>
        <v>481.61800000000005</v>
      </c>
      <c r="AP130" s="839">
        <f>2408.09/5</f>
        <v>481.61800000000005</v>
      </c>
      <c r="AQ130" s="687"/>
      <c r="AR130" s="740"/>
      <c r="AS130" s="613"/>
      <c r="AT130" s="613"/>
      <c r="AU130" s="613"/>
      <c r="AV130" s="740"/>
      <c r="AW130" s="613"/>
      <c r="AX130" s="613"/>
      <c r="AY130" s="613"/>
      <c r="AZ130" s="740"/>
      <c r="BA130" s="372"/>
      <c r="BB130" s="372"/>
      <c r="BC130" s="372"/>
      <c r="BD130" s="372"/>
      <c r="BE130" s="195"/>
      <c r="BF130" s="163">
        <f t="shared" si="141"/>
        <v>2910.2</v>
      </c>
      <c r="BG130" s="77">
        <f t="shared" si="142"/>
        <v>3897.89</v>
      </c>
      <c r="BH130" s="77">
        <f t="shared" si="143"/>
        <v>3060.12</v>
      </c>
      <c r="BI130" s="77">
        <f t="shared" si="144"/>
        <v>2463.7199999999998</v>
      </c>
      <c r="BJ130" s="77">
        <f t="shared" si="145"/>
        <v>2448.9499999999998</v>
      </c>
      <c r="BK130" s="77">
        <f t="shared" si="146"/>
        <v>4504.0200000000004</v>
      </c>
      <c r="BL130" s="77">
        <f t="shared" si="147"/>
        <v>2458.91</v>
      </c>
      <c r="BM130" s="77">
        <f t="shared" si="148"/>
        <v>2463.65</v>
      </c>
      <c r="BN130" s="77">
        <f t="shared" si="149"/>
        <v>1926.4720000000002</v>
      </c>
      <c r="BO130" s="77">
        <f t="shared" si="150"/>
        <v>0</v>
      </c>
      <c r="BP130" s="77">
        <f t="shared" si="151"/>
        <v>0</v>
      </c>
      <c r="BQ130" s="77">
        <f t="shared" si="152"/>
        <v>0</v>
      </c>
      <c r="BR130" s="157">
        <f t="shared" si="153"/>
        <v>26133.932000000001</v>
      </c>
      <c r="BS130" s="77">
        <f t="shared" si="154"/>
        <v>9868.2099999999991</v>
      </c>
      <c r="BT130" s="77">
        <f t="shared" si="155"/>
        <v>9416.69</v>
      </c>
      <c r="BU130" s="77">
        <f t="shared" si="156"/>
        <v>6849.0319999999992</v>
      </c>
      <c r="BV130" s="77">
        <f t="shared" si="157"/>
        <v>0</v>
      </c>
      <c r="BW130" s="77">
        <f t="shared" si="158"/>
        <v>19284.899999999998</v>
      </c>
      <c r="BX130" s="77">
        <f t="shared" si="159"/>
        <v>6849.0319999999992</v>
      </c>
      <c r="BY130" s="77">
        <f>IF(Info!$O$3="Q1",$BS130,IF(Info!$O$3="Q2",$BS130+$BT130,IF(Info!$O$3="Q3",$BS130+$BT130+$BU130,$BR130)))</f>
        <v>9868.2099999999991</v>
      </c>
      <c r="BZ130" s="77">
        <f>IF(Info!$O$3="Q1",$BS130,IF(Info!$O$3="Q2",$BT130,IF(Info!$O$3="Q3",$BU130,$BV130)))</f>
        <v>9868.2099999999991</v>
      </c>
      <c r="CA130" s="197"/>
    </row>
    <row r="131" spans="1:79" ht="13.95" customHeight="1" x14ac:dyDescent="0.3">
      <c r="A131" s="193"/>
      <c r="B131" s="375" t="s">
        <v>103</v>
      </c>
      <c r="C131" s="194"/>
      <c r="D131" s="157">
        <f t="shared" si="140"/>
        <v>0</v>
      </c>
      <c r="E131" s="372"/>
      <c r="F131" s="372"/>
      <c r="G131" s="372"/>
      <c r="H131" s="372"/>
      <c r="I131" s="372"/>
      <c r="J131" s="372"/>
      <c r="K131" s="372"/>
      <c r="L131" s="372"/>
      <c r="M131" s="834"/>
      <c r="N131" s="834"/>
      <c r="O131" s="834"/>
      <c r="P131" s="834"/>
      <c r="Q131" s="834"/>
      <c r="R131" s="834"/>
      <c r="S131" s="834"/>
      <c r="T131" s="834"/>
      <c r="U131" s="834"/>
      <c r="V131" s="834"/>
      <c r="W131" s="834"/>
      <c r="X131" s="834"/>
      <c r="Y131" s="834"/>
      <c r="Z131" s="834"/>
      <c r="AA131" s="834"/>
      <c r="AB131" s="834"/>
      <c r="AC131" s="834"/>
      <c r="AD131" s="834"/>
      <c r="AE131" s="834"/>
      <c r="AF131" s="834"/>
      <c r="AG131" s="834"/>
      <c r="AH131" s="834"/>
      <c r="AI131" s="834"/>
      <c r="AJ131" s="834"/>
      <c r="AK131" s="834"/>
      <c r="AL131" s="834"/>
      <c r="AM131" s="834"/>
      <c r="AN131" s="834"/>
      <c r="AO131" s="834"/>
      <c r="AP131" s="834"/>
      <c r="AQ131" s="687"/>
      <c r="AR131" s="372"/>
      <c r="AS131" s="372"/>
      <c r="AT131" s="372"/>
      <c r="AU131" s="372"/>
      <c r="AV131" s="691"/>
      <c r="AW131" s="372"/>
      <c r="AX131" s="372"/>
      <c r="AY131" s="372"/>
      <c r="AZ131" s="372"/>
      <c r="BA131" s="372"/>
      <c r="BB131" s="372"/>
      <c r="BC131" s="372"/>
      <c r="BD131" s="372"/>
      <c r="BE131" s="195"/>
      <c r="BF131" s="163">
        <f t="shared" si="141"/>
        <v>0</v>
      </c>
      <c r="BG131" s="77">
        <f t="shared" si="142"/>
        <v>0</v>
      </c>
      <c r="BH131" s="77">
        <f t="shared" si="143"/>
        <v>0</v>
      </c>
      <c r="BI131" s="77">
        <f t="shared" si="144"/>
        <v>0</v>
      </c>
      <c r="BJ131" s="77">
        <f t="shared" si="145"/>
        <v>0</v>
      </c>
      <c r="BK131" s="77">
        <f t="shared" si="146"/>
        <v>0</v>
      </c>
      <c r="BL131" s="77">
        <f t="shared" si="147"/>
        <v>0</v>
      </c>
      <c r="BM131" s="77">
        <f t="shared" si="148"/>
        <v>0</v>
      </c>
      <c r="BN131" s="77">
        <f t="shared" si="149"/>
        <v>0</v>
      </c>
      <c r="BO131" s="77">
        <f t="shared" si="150"/>
        <v>0</v>
      </c>
      <c r="BP131" s="77">
        <f t="shared" si="151"/>
        <v>0</v>
      </c>
      <c r="BQ131" s="77">
        <f t="shared" si="152"/>
        <v>0</v>
      </c>
      <c r="BR131" s="157">
        <f t="shared" si="153"/>
        <v>0</v>
      </c>
      <c r="BS131" s="77">
        <f t="shared" si="154"/>
        <v>0</v>
      </c>
      <c r="BT131" s="77">
        <f t="shared" si="155"/>
        <v>0</v>
      </c>
      <c r="BU131" s="77">
        <f t="shared" si="156"/>
        <v>0</v>
      </c>
      <c r="BV131" s="77">
        <f t="shared" si="157"/>
        <v>0</v>
      </c>
      <c r="BW131" s="77">
        <f t="shared" si="158"/>
        <v>0</v>
      </c>
      <c r="BX131" s="77">
        <f t="shared" si="159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ht="13.95" customHeight="1" x14ac:dyDescent="0.3">
      <c r="A132" s="193"/>
      <c r="B132" s="375" t="s">
        <v>105</v>
      </c>
      <c r="C132" s="194"/>
      <c r="D132" s="157">
        <f t="shared" si="140"/>
        <v>0</v>
      </c>
      <c r="E132" s="372"/>
      <c r="F132" s="372"/>
      <c r="G132" s="372"/>
      <c r="H132" s="372"/>
      <c r="I132" s="372"/>
      <c r="J132" s="372"/>
      <c r="K132" s="372"/>
      <c r="L132" s="372"/>
      <c r="M132" s="834"/>
      <c r="N132" s="834"/>
      <c r="O132" s="834"/>
      <c r="P132" s="834"/>
      <c r="Q132" s="834"/>
      <c r="R132" s="834"/>
      <c r="S132" s="834"/>
      <c r="T132" s="834"/>
      <c r="U132" s="834"/>
      <c r="V132" s="834"/>
      <c r="W132" s="834"/>
      <c r="X132" s="834"/>
      <c r="Y132" s="834"/>
      <c r="Z132" s="834"/>
      <c r="AA132" s="834"/>
      <c r="AB132" s="834"/>
      <c r="AC132" s="834"/>
      <c r="AD132" s="834"/>
      <c r="AE132" s="834"/>
      <c r="AF132" s="834"/>
      <c r="AG132" s="834"/>
      <c r="AH132" s="834"/>
      <c r="AI132" s="834"/>
      <c r="AJ132" s="834"/>
      <c r="AK132" s="834"/>
      <c r="AL132" s="834"/>
      <c r="AM132" s="834"/>
      <c r="AN132" s="834"/>
      <c r="AO132" s="834"/>
      <c r="AP132" s="834"/>
      <c r="AQ132" s="687"/>
      <c r="AR132" s="372"/>
      <c r="AS132" s="372"/>
      <c r="AT132" s="372"/>
      <c r="AU132" s="372"/>
      <c r="AV132" s="691"/>
      <c r="AW132" s="372"/>
      <c r="AX132" s="372"/>
      <c r="AY132" s="372"/>
      <c r="AZ132" s="372"/>
      <c r="BA132" s="372"/>
      <c r="BB132" s="372"/>
      <c r="BC132" s="372"/>
      <c r="BD132" s="372"/>
      <c r="BE132" s="195"/>
      <c r="BF132" s="163">
        <f t="shared" si="141"/>
        <v>0</v>
      </c>
      <c r="BG132" s="77">
        <f t="shared" si="142"/>
        <v>0</v>
      </c>
      <c r="BH132" s="77">
        <f t="shared" si="143"/>
        <v>0</v>
      </c>
      <c r="BI132" s="77">
        <f t="shared" si="144"/>
        <v>0</v>
      </c>
      <c r="BJ132" s="77">
        <f t="shared" si="145"/>
        <v>0</v>
      </c>
      <c r="BK132" s="77">
        <f t="shared" si="146"/>
        <v>0</v>
      </c>
      <c r="BL132" s="77">
        <f t="shared" si="147"/>
        <v>0</v>
      </c>
      <c r="BM132" s="77">
        <f t="shared" si="148"/>
        <v>0</v>
      </c>
      <c r="BN132" s="77">
        <f t="shared" si="149"/>
        <v>0</v>
      </c>
      <c r="BO132" s="77">
        <f t="shared" si="150"/>
        <v>0</v>
      </c>
      <c r="BP132" s="77">
        <f t="shared" si="151"/>
        <v>0</v>
      </c>
      <c r="BQ132" s="77">
        <f t="shared" si="152"/>
        <v>0</v>
      </c>
      <c r="BR132" s="157">
        <f t="shared" si="153"/>
        <v>0</v>
      </c>
      <c r="BS132" s="77">
        <f t="shared" si="154"/>
        <v>0</v>
      </c>
      <c r="BT132" s="77">
        <f t="shared" si="155"/>
        <v>0</v>
      </c>
      <c r="BU132" s="77">
        <f t="shared" si="156"/>
        <v>0</v>
      </c>
      <c r="BV132" s="77">
        <f t="shared" si="157"/>
        <v>0</v>
      </c>
      <c r="BW132" s="77">
        <f t="shared" si="158"/>
        <v>0</v>
      </c>
      <c r="BX132" s="77">
        <f t="shared" si="159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ht="13.95" customHeight="1" x14ac:dyDescent="0.3">
      <c r="A133" s="204"/>
      <c r="B133" s="160" t="s">
        <v>376</v>
      </c>
      <c r="C133" s="668"/>
      <c r="D133" s="157">
        <f t="shared" si="140"/>
        <v>114577.79999999999</v>
      </c>
      <c r="E133" s="157">
        <f t="shared" ref="E133:AJ133" si="160">SUM(E123:E132)</f>
        <v>3211.5199999999995</v>
      </c>
      <c r="F133" s="157">
        <f t="shared" si="160"/>
        <v>3211.5199999999995</v>
      </c>
      <c r="G133" s="157">
        <f t="shared" si="160"/>
        <v>3211.5199999999995</v>
      </c>
      <c r="H133" s="157">
        <f t="shared" si="160"/>
        <v>3211.5199999999995</v>
      </c>
      <c r="I133" s="157">
        <f t="shared" si="160"/>
        <v>4810.9025000000001</v>
      </c>
      <c r="J133" s="157">
        <f t="shared" si="160"/>
        <v>4810.9025000000001</v>
      </c>
      <c r="K133" s="157">
        <f t="shared" si="160"/>
        <v>4810.9025000000001</v>
      </c>
      <c r="L133" s="157">
        <f t="shared" si="160"/>
        <v>4810.9025000000001</v>
      </c>
      <c r="M133" s="157">
        <f t="shared" si="160"/>
        <v>2224.9740000000002</v>
      </c>
      <c r="N133" s="157">
        <f t="shared" si="160"/>
        <v>2224.9740000000002</v>
      </c>
      <c r="O133" s="157">
        <f t="shared" si="160"/>
        <v>2224.9740000000002</v>
      </c>
      <c r="P133" s="157">
        <f t="shared" si="160"/>
        <v>2224.9740000000002</v>
      </c>
      <c r="Q133" s="813">
        <f t="shared" si="160"/>
        <v>2224.9740000000002</v>
      </c>
      <c r="R133" s="157">
        <f t="shared" si="160"/>
        <v>2679.4424999999997</v>
      </c>
      <c r="S133" s="157">
        <f t="shared" si="160"/>
        <v>2679.4424999999997</v>
      </c>
      <c r="T133" s="157">
        <f t="shared" si="160"/>
        <v>2679.4424999999997</v>
      </c>
      <c r="U133" s="157">
        <f t="shared" si="160"/>
        <v>2679.4424999999997</v>
      </c>
      <c r="V133" s="157">
        <f t="shared" si="160"/>
        <v>2684.8024999999998</v>
      </c>
      <c r="W133" s="157">
        <f t="shared" si="160"/>
        <v>2684.8024999999998</v>
      </c>
      <c r="X133" s="157">
        <f t="shared" si="160"/>
        <v>2684.8024999999998</v>
      </c>
      <c r="Y133" s="157">
        <f t="shared" si="160"/>
        <v>2684.8024999999998</v>
      </c>
      <c r="Z133" s="157">
        <f t="shared" si="160"/>
        <v>3964.4180000000001</v>
      </c>
      <c r="AA133" s="157">
        <f t="shared" si="160"/>
        <v>3964.4180000000001</v>
      </c>
      <c r="AB133" s="157">
        <f t="shared" si="160"/>
        <v>3964.4180000000001</v>
      </c>
      <c r="AC133" s="157">
        <f t="shared" si="160"/>
        <v>3964.4180000000001</v>
      </c>
      <c r="AD133" s="157">
        <f t="shared" si="160"/>
        <v>3964.4180000000001</v>
      </c>
      <c r="AE133" s="157">
        <f t="shared" si="160"/>
        <v>2677.31</v>
      </c>
      <c r="AF133" s="157">
        <f t="shared" si="160"/>
        <v>2677.31</v>
      </c>
      <c r="AG133" s="157">
        <f t="shared" si="160"/>
        <v>2677.31</v>
      </c>
      <c r="AH133" s="157">
        <f t="shared" si="160"/>
        <v>2677.31</v>
      </c>
      <c r="AI133" s="157">
        <f t="shared" si="160"/>
        <v>2704.0625</v>
      </c>
      <c r="AJ133" s="157">
        <f t="shared" si="160"/>
        <v>2704.0625</v>
      </c>
      <c r="AK133" s="157">
        <f t="shared" ref="AK133:BP133" si="161">SUM(AK123:AK132)</f>
        <v>2704.0625</v>
      </c>
      <c r="AL133" s="157">
        <f t="shared" si="161"/>
        <v>2704.0625</v>
      </c>
      <c r="AM133" s="157">
        <f t="shared" si="161"/>
        <v>2139.67</v>
      </c>
      <c r="AN133" s="157">
        <f t="shared" si="161"/>
        <v>2139.67</v>
      </c>
      <c r="AO133" s="157">
        <f t="shared" si="161"/>
        <v>2139.67</v>
      </c>
      <c r="AP133" s="157">
        <f t="shared" si="161"/>
        <v>2139.67</v>
      </c>
      <c r="AQ133" s="157">
        <f t="shared" si="161"/>
        <v>0</v>
      </c>
      <c r="AR133" s="157">
        <f t="shared" si="161"/>
        <v>0</v>
      </c>
      <c r="AS133" s="157">
        <f t="shared" si="161"/>
        <v>0</v>
      </c>
      <c r="AT133" s="157">
        <f t="shared" si="161"/>
        <v>0</v>
      </c>
      <c r="AU133" s="157">
        <f t="shared" si="161"/>
        <v>0</v>
      </c>
      <c r="AV133" s="157">
        <f t="shared" si="161"/>
        <v>0</v>
      </c>
      <c r="AW133" s="157">
        <f t="shared" si="161"/>
        <v>0</v>
      </c>
      <c r="AX133" s="157">
        <f t="shared" si="161"/>
        <v>0</v>
      </c>
      <c r="AY133" s="157">
        <f t="shared" si="161"/>
        <v>0</v>
      </c>
      <c r="AZ133" s="157">
        <f t="shared" si="161"/>
        <v>0</v>
      </c>
      <c r="BA133" s="157">
        <f t="shared" si="161"/>
        <v>0</v>
      </c>
      <c r="BB133" s="157">
        <f t="shared" si="161"/>
        <v>0</v>
      </c>
      <c r="BC133" s="157">
        <f t="shared" si="161"/>
        <v>0</v>
      </c>
      <c r="BD133" s="157">
        <f t="shared" si="161"/>
        <v>0</v>
      </c>
      <c r="BE133" s="195"/>
      <c r="BF133" s="162">
        <f t="shared" si="141"/>
        <v>12846.079999999998</v>
      </c>
      <c r="BG133" s="157">
        <f t="shared" si="142"/>
        <v>19243.61</v>
      </c>
      <c r="BH133" s="157">
        <f t="shared" si="143"/>
        <v>11124.87</v>
      </c>
      <c r="BI133" s="157">
        <f t="shared" si="144"/>
        <v>10717.769999999999</v>
      </c>
      <c r="BJ133" s="157">
        <f t="shared" si="145"/>
        <v>10739.21</v>
      </c>
      <c r="BK133" s="157">
        <f t="shared" si="146"/>
        <v>19822.09</v>
      </c>
      <c r="BL133" s="157">
        <f t="shared" si="147"/>
        <v>10709.24</v>
      </c>
      <c r="BM133" s="157">
        <f t="shared" si="148"/>
        <v>10816.25</v>
      </c>
      <c r="BN133" s="157">
        <f t="shared" si="149"/>
        <v>8558.68</v>
      </c>
      <c r="BO133" s="157">
        <f t="shared" si="150"/>
        <v>0</v>
      </c>
      <c r="BP133" s="157">
        <f t="shared" si="151"/>
        <v>0</v>
      </c>
      <c r="BQ133" s="157">
        <f t="shared" si="152"/>
        <v>0</v>
      </c>
      <c r="BR133" s="157">
        <f t="shared" si="153"/>
        <v>114577.79999999999</v>
      </c>
      <c r="BS133" s="157">
        <f t="shared" si="154"/>
        <v>43214.559999999998</v>
      </c>
      <c r="BT133" s="157">
        <f t="shared" si="155"/>
        <v>41279.069999999992</v>
      </c>
      <c r="BU133" s="157">
        <f t="shared" si="156"/>
        <v>30084.17</v>
      </c>
      <c r="BV133" s="157">
        <f t="shared" si="157"/>
        <v>0</v>
      </c>
      <c r="BW133" s="157">
        <f t="shared" si="158"/>
        <v>84493.62999999999</v>
      </c>
      <c r="BX133" s="157">
        <f t="shared" si="159"/>
        <v>30084.17</v>
      </c>
      <c r="BY133" s="157">
        <f>IF(Info!$O$3="Q1",$BS133,IF(Info!$O$3="Q2",$BS133+$BT133,IF(Info!$O$3="Q3",$BS133+$BT133+$BU133,$BR133)))</f>
        <v>43214.559999999998</v>
      </c>
      <c r="BZ133" s="157">
        <f>IF(Info!$O$3="Q1",$BS133,IF(Info!$O$3="Q2",$BT133,IF(Info!$O$3="Q3",$BU133,$BV133)))</f>
        <v>43214.559999999998</v>
      </c>
      <c r="CA133" s="197"/>
    </row>
    <row r="134" spans="1:79" ht="13.95" customHeight="1" x14ac:dyDescent="0.3">
      <c r="A134" s="204"/>
      <c r="B134" s="160" t="s">
        <v>377</v>
      </c>
      <c r="C134" s="194"/>
      <c r="D134" s="157">
        <f t="shared" si="140"/>
        <v>273378.90582051279</v>
      </c>
      <c r="E134" s="161">
        <f t="shared" ref="E134:AJ134" si="162">E86+E94+E98+E104+E108+E112+E117+E121+E133</f>
        <v>6134.5464743589746</v>
      </c>
      <c r="F134" s="161">
        <f t="shared" si="162"/>
        <v>6882.0331410256404</v>
      </c>
      <c r="G134" s="161">
        <f t="shared" si="162"/>
        <v>6564.5531410256408</v>
      </c>
      <c r="H134" s="161">
        <f t="shared" si="162"/>
        <v>13488.963141025641</v>
      </c>
      <c r="I134" s="161">
        <f t="shared" si="162"/>
        <v>9231.0748076923082</v>
      </c>
      <c r="J134" s="161">
        <f t="shared" si="162"/>
        <v>7522.1148076923073</v>
      </c>
      <c r="K134" s="161">
        <f t="shared" si="162"/>
        <v>8093.7081410256405</v>
      </c>
      <c r="L134" s="161">
        <f t="shared" si="162"/>
        <v>9977.3748076923075</v>
      </c>
      <c r="M134" s="161">
        <f t="shared" si="162"/>
        <v>9122.5349743589741</v>
      </c>
      <c r="N134" s="161">
        <f t="shared" si="162"/>
        <v>5544.3949743589747</v>
      </c>
      <c r="O134" s="161">
        <f t="shared" si="162"/>
        <v>4577.5616410256407</v>
      </c>
      <c r="P134" s="161">
        <f t="shared" si="162"/>
        <v>5534.1616410256411</v>
      </c>
      <c r="Q134" s="799">
        <f t="shared" si="162"/>
        <v>6022.244974358975</v>
      </c>
      <c r="R134" s="161">
        <f t="shared" si="162"/>
        <v>9089.6744871794872</v>
      </c>
      <c r="S134" s="161">
        <f t="shared" si="162"/>
        <v>6091.0744871794868</v>
      </c>
      <c r="T134" s="161">
        <f t="shared" si="162"/>
        <v>5354.5744871794868</v>
      </c>
      <c r="U134" s="161">
        <f t="shared" si="162"/>
        <v>5619.3161538461536</v>
      </c>
      <c r="V134" s="161">
        <f t="shared" si="162"/>
        <v>6795.1061538461545</v>
      </c>
      <c r="W134" s="161">
        <f t="shared" si="162"/>
        <v>11604.006153846154</v>
      </c>
      <c r="X134" s="161">
        <f t="shared" si="162"/>
        <v>6866.7978205128202</v>
      </c>
      <c r="Y134" s="161">
        <f t="shared" si="162"/>
        <v>5178.4428205128206</v>
      </c>
      <c r="Z134" s="161">
        <f t="shared" si="162"/>
        <v>6473.7787179487186</v>
      </c>
      <c r="AA134" s="161">
        <f t="shared" si="162"/>
        <v>7155.3453846153843</v>
      </c>
      <c r="AB134" s="161">
        <f t="shared" si="162"/>
        <v>10851.745384615384</v>
      </c>
      <c r="AC134" s="161">
        <f t="shared" si="162"/>
        <v>6825.4620512820511</v>
      </c>
      <c r="AD134" s="161">
        <f t="shared" si="162"/>
        <v>7325.2237179487183</v>
      </c>
      <c r="AE134" s="161">
        <f t="shared" si="162"/>
        <v>5595.1408974358965</v>
      </c>
      <c r="AF134" s="161">
        <f t="shared" si="162"/>
        <v>6148.4408974358976</v>
      </c>
      <c r="AG134" s="161">
        <f t="shared" si="162"/>
        <v>10382.924230769231</v>
      </c>
      <c r="AH134" s="161">
        <f t="shared" si="162"/>
        <v>6597.0392307692309</v>
      </c>
      <c r="AI134" s="161">
        <f t="shared" si="162"/>
        <v>6653.5345512820513</v>
      </c>
      <c r="AJ134" s="161">
        <f t="shared" si="162"/>
        <v>6130.3595512820511</v>
      </c>
      <c r="AK134" s="161">
        <f t="shared" ref="AK134:BP134" si="163">AK86+AK94+AK98+AK104+AK108+AK112+AK117+AK121+AK133</f>
        <v>5436.4978846153845</v>
      </c>
      <c r="AL134" s="161">
        <f t="shared" si="163"/>
        <v>6282.5312179487182</v>
      </c>
      <c r="AM134" s="161">
        <f t="shared" si="163"/>
        <v>10457.597384615385</v>
      </c>
      <c r="AN134" s="161">
        <f t="shared" si="163"/>
        <v>5636.4090512820512</v>
      </c>
      <c r="AO134" s="161">
        <f t="shared" si="163"/>
        <v>5644.2190512820516</v>
      </c>
      <c r="AP134" s="161">
        <f t="shared" si="163"/>
        <v>4488.397384615384</v>
      </c>
      <c r="AQ134" s="161">
        <f t="shared" si="163"/>
        <v>0</v>
      </c>
      <c r="AR134" s="161">
        <f t="shared" si="163"/>
        <v>0</v>
      </c>
      <c r="AS134" s="161">
        <f t="shared" si="163"/>
        <v>0</v>
      </c>
      <c r="AT134" s="161">
        <f t="shared" si="163"/>
        <v>0</v>
      </c>
      <c r="AU134" s="161">
        <f t="shared" si="163"/>
        <v>0</v>
      </c>
      <c r="AV134" s="161">
        <f t="shared" si="163"/>
        <v>0</v>
      </c>
      <c r="AW134" s="161">
        <f t="shared" si="163"/>
        <v>0</v>
      </c>
      <c r="AX134" s="161">
        <f t="shared" si="163"/>
        <v>0</v>
      </c>
      <c r="AY134" s="161">
        <f t="shared" si="163"/>
        <v>0</v>
      </c>
      <c r="AZ134" s="161">
        <f t="shared" si="163"/>
        <v>0</v>
      </c>
      <c r="BA134" s="161">
        <f t="shared" si="163"/>
        <v>0</v>
      </c>
      <c r="BB134" s="161">
        <f t="shared" si="163"/>
        <v>0</v>
      </c>
      <c r="BC134" s="161">
        <f t="shared" si="163"/>
        <v>0</v>
      </c>
      <c r="BD134" s="161">
        <f t="shared" si="163"/>
        <v>0</v>
      </c>
      <c r="BE134" s="195"/>
      <c r="BF134" s="162">
        <f t="shared" si="141"/>
        <v>33070.095897435895</v>
      </c>
      <c r="BG134" s="157">
        <f t="shared" si="142"/>
        <v>34824.272564102561</v>
      </c>
      <c r="BH134" s="157">
        <f t="shared" si="143"/>
        <v>30800.898205128207</v>
      </c>
      <c r="BI134" s="157">
        <f t="shared" si="144"/>
        <v>26154.639615384614</v>
      </c>
      <c r="BJ134" s="157">
        <f t="shared" si="145"/>
        <v>30444.352948717951</v>
      </c>
      <c r="BK134" s="157">
        <f t="shared" si="146"/>
        <v>38631.555256410255</v>
      </c>
      <c r="BL134" s="157">
        <f t="shared" si="147"/>
        <v>28723.545256410256</v>
      </c>
      <c r="BM134" s="157">
        <f t="shared" si="148"/>
        <v>24502.923205128205</v>
      </c>
      <c r="BN134" s="157">
        <f t="shared" si="149"/>
        <v>26226.622871794869</v>
      </c>
      <c r="BO134" s="157">
        <f t="shared" si="150"/>
        <v>0</v>
      </c>
      <c r="BP134" s="157">
        <f t="shared" si="151"/>
        <v>0</v>
      </c>
      <c r="BQ134" s="157">
        <f t="shared" si="152"/>
        <v>0</v>
      </c>
      <c r="BR134" s="157">
        <f t="shared" si="153"/>
        <v>273378.90582051285</v>
      </c>
      <c r="BS134" s="157">
        <f t="shared" si="154"/>
        <v>98695.266666666663</v>
      </c>
      <c r="BT134" s="157">
        <f t="shared" si="155"/>
        <v>95230.547820512817</v>
      </c>
      <c r="BU134" s="157">
        <f t="shared" si="156"/>
        <v>79453.09133333333</v>
      </c>
      <c r="BV134" s="157">
        <f t="shared" si="157"/>
        <v>0</v>
      </c>
      <c r="BW134" s="157">
        <f t="shared" si="158"/>
        <v>193925.81448717951</v>
      </c>
      <c r="BX134" s="157">
        <f t="shared" si="159"/>
        <v>79453.09133333333</v>
      </c>
      <c r="BY134" s="157">
        <f>IF(Info!$O$3="Q1",$BS134,IF(Info!$O$3="Q2",$BS134+$BT134,IF(Info!$O$3="Q3",$BS134+$BT134+$BU134,$BR134)))</f>
        <v>98695.266666666663</v>
      </c>
      <c r="BZ134" s="157">
        <f>IF(Info!$O$3="Q1",$BS134,IF(Info!$O$3="Q2",$BT134,IF(Info!$O$3="Q3",$BU134,$BV134)))</f>
        <v>98695.266666666663</v>
      </c>
      <c r="CA134" s="197"/>
    </row>
    <row r="135" spans="1:79" ht="13.95" customHeight="1" x14ac:dyDescent="0.3">
      <c r="A135" s="193"/>
      <c r="B135" s="630" t="s">
        <v>427</v>
      </c>
      <c r="C135" s="194"/>
      <c r="D135" s="201">
        <f>SUM(E123:BD132)-D133</f>
        <v>1.1641532182693481E-10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685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633"/>
      <c r="AH135" s="201"/>
      <c r="AI135" s="201"/>
      <c r="AJ135" s="201"/>
      <c r="AK135" s="201"/>
      <c r="AL135" s="633">
        <f>SUM(AH136:AL136)</f>
        <v>4663.6958974358968</v>
      </c>
      <c r="AM135" s="201"/>
      <c r="AN135" s="685"/>
      <c r="AO135" s="201"/>
      <c r="AP135" s="201"/>
      <c r="AQ135" s="633">
        <f>SUM(AM136:AQ136)</f>
        <v>6187.8854615384626</v>
      </c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ht="13.95" customHeight="1" x14ac:dyDescent="0.3">
      <c r="A136" s="193"/>
      <c r="B136" s="207" t="s">
        <v>174</v>
      </c>
      <c r="C136" s="208"/>
      <c r="D136" s="209">
        <f>SUM(E136:BD136)</f>
        <v>18067.544179487188</v>
      </c>
      <c r="E136" s="210">
        <f t="shared" ref="E136:AJ136" si="164">E77-E134</f>
        <v>307.87019230769238</v>
      </c>
      <c r="F136" s="210">
        <f t="shared" si="164"/>
        <v>-590.81647435897321</v>
      </c>
      <c r="G136" s="210">
        <f t="shared" si="164"/>
        <v>1039.3801923076926</v>
      </c>
      <c r="H136" s="210">
        <f t="shared" si="164"/>
        <v>-3774.1548076923063</v>
      </c>
      <c r="I136" s="210">
        <f t="shared" si="164"/>
        <v>-1290.6748076923086</v>
      </c>
      <c r="J136" s="210">
        <f t="shared" si="164"/>
        <v>-1642.1231410256396</v>
      </c>
      <c r="K136" s="210">
        <f t="shared" si="164"/>
        <v>-3077.7498076923075</v>
      </c>
      <c r="L136" s="210">
        <f t="shared" si="164"/>
        <v>-1984.7914743589736</v>
      </c>
      <c r="M136" s="210">
        <f t="shared" si="164"/>
        <v>40.348358974359144</v>
      </c>
      <c r="N136" s="210">
        <f t="shared" si="164"/>
        <v>3196.005025641025</v>
      </c>
      <c r="O136" s="210">
        <f t="shared" si="164"/>
        <v>1560.8216923076934</v>
      </c>
      <c r="P136" s="210">
        <f t="shared" si="164"/>
        <v>645.48835897435947</v>
      </c>
      <c r="Q136" s="814">
        <f t="shared" si="164"/>
        <v>1715.4216923076929</v>
      </c>
      <c r="R136" s="210">
        <f t="shared" si="164"/>
        <v>598.99217948717887</v>
      </c>
      <c r="S136" s="210">
        <f t="shared" si="164"/>
        <v>1859.5921794871792</v>
      </c>
      <c r="T136" s="210">
        <f t="shared" si="164"/>
        <v>401.89217948718033</v>
      </c>
      <c r="U136" s="210">
        <f t="shared" si="164"/>
        <v>283.47551282051336</v>
      </c>
      <c r="V136" s="210">
        <f t="shared" si="164"/>
        <v>2342.5605128205134</v>
      </c>
      <c r="W136" s="210">
        <f t="shared" si="164"/>
        <v>-1900.8394871794881</v>
      </c>
      <c r="X136" s="210">
        <f t="shared" si="164"/>
        <v>989.16051282051285</v>
      </c>
      <c r="Y136" s="210">
        <f t="shared" si="164"/>
        <v>2523.0905128205131</v>
      </c>
      <c r="Z136" s="210">
        <f t="shared" si="164"/>
        <v>-331.73705128205165</v>
      </c>
      <c r="AA136" s="210">
        <f t="shared" si="164"/>
        <v>1878.3212820512817</v>
      </c>
      <c r="AB136" s="210">
        <f t="shared" si="164"/>
        <v>-696.24538461538395</v>
      </c>
      <c r="AC136" s="210">
        <f t="shared" si="164"/>
        <v>1401.6046153846164</v>
      </c>
      <c r="AD136" s="210">
        <f t="shared" si="164"/>
        <v>-210.67371794871906</v>
      </c>
      <c r="AE136" s="210">
        <f t="shared" si="164"/>
        <v>790.6591025641037</v>
      </c>
      <c r="AF136" s="210">
        <f t="shared" si="164"/>
        <v>1865.8091025641033</v>
      </c>
      <c r="AG136" s="210">
        <f t="shared" si="164"/>
        <v>-724.72423076923042</v>
      </c>
      <c r="AH136" s="210">
        <f t="shared" si="164"/>
        <v>2378.3524358974355</v>
      </c>
      <c r="AI136" s="210">
        <f t="shared" si="164"/>
        <v>1084.9071153846153</v>
      </c>
      <c r="AJ136" s="210">
        <f t="shared" si="164"/>
        <v>589.99878205128243</v>
      </c>
      <c r="AK136" s="210">
        <f t="shared" ref="AK136:BD136" si="165">AK77-AK134</f>
        <v>-587.03121794871822</v>
      </c>
      <c r="AL136" s="210">
        <f t="shared" si="165"/>
        <v>1197.4687820512818</v>
      </c>
      <c r="AM136" s="210">
        <f t="shared" si="165"/>
        <v>370.15261538461527</v>
      </c>
      <c r="AN136" s="210">
        <f t="shared" si="165"/>
        <v>3214.9242820512827</v>
      </c>
      <c r="AO136" s="210">
        <f t="shared" si="165"/>
        <v>1083.1642820512816</v>
      </c>
      <c r="AP136" s="210">
        <f t="shared" si="165"/>
        <v>1519.644282051283</v>
      </c>
      <c r="AQ136" s="210">
        <f t="shared" si="165"/>
        <v>0</v>
      </c>
      <c r="AR136" s="210">
        <f t="shared" si="165"/>
        <v>0</v>
      </c>
      <c r="AS136" s="210">
        <f t="shared" si="165"/>
        <v>0</v>
      </c>
      <c r="AT136" s="210">
        <f t="shared" si="165"/>
        <v>0</v>
      </c>
      <c r="AU136" s="210">
        <f t="shared" si="165"/>
        <v>0</v>
      </c>
      <c r="AV136" s="210">
        <f t="shared" si="165"/>
        <v>0</v>
      </c>
      <c r="AW136" s="210">
        <f t="shared" si="165"/>
        <v>0</v>
      </c>
      <c r="AX136" s="210">
        <f t="shared" si="165"/>
        <v>0</v>
      </c>
      <c r="AY136" s="210">
        <f t="shared" si="165"/>
        <v>0</v>
      </c>
      <c r="AZ136" s="210">
        <f t="shared" si="165"/>
        <v>0</v>
      </c>
      <c r="BA136" s="210">
        <f t="shared" si="165"/>
        <v>0</v>
      </c>
      <c r="BB136" s="210">
        <f t="shared" si="165"/>
        <v>0</v>
      </c>
      <c r="BC136" s="210">
        <f t="shared" si="165"/>
        <v>0</v>
      </c>
      <c r="BD136" s="210">
        <f t="shared" si="165"/>
        <v>0</v>
      </c>
      <c r="BE136" s="195"/>
      <c r="BF136" s="162">
        <f>SUM(E136:H136)</f>
        <v>-3017.7208974358946</v>
      </c>
      <c r="BG136" s="157">
        <f>SUM(I136:L136)</f>
        <v>-7995.3392307692293</v>
      </c>
      <c r="BH136" s="157">
        <f>SUM(M136:Q136)</f>
        <v>7158.0851282051299</v>
      </c>
      <c r="BI136" s="157">
        <f>SUM(R136:U136)</f>
        <v>3143.9520512820518</v>
      </c>
      <c r="BJ136" s="157">
        <f>SUM(V136:Y136)</f>
        <v>3953.9720512820513</v>
      </c>
      <c r="BK136" s="157">
        <f>SUM(Z136:AD136)</f>
        <v>2041.2697435897435</v>
      </c>
      <c r="BL136" s="157">
        <f>SUM(AE136:AH136)</f>
        <v>4310.0964102564121</v>
      </c>
      <c r="BM136" s="157">
        <f>SUM(AI136:AL136)</f>
        <v>2285.3434615384613</v>
      </c>
      <c r="BN136" s="157">
        <f>SUM(AM136:AQ136)</f>
        <v>6187.8854615384626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18067.544179487188</v>
      </c>
      <c r="BS136" s="157">
        <f>SUM(BF136:BH136)</f>
        <v>-3854.9749999999949</v>
      </c>
      <c r="BT136" s="157">
        <f>SUM(BI136:BK136)</f>
        <v>9139.1938461538466</v>
      </c>
      <c r="BU136" s="157">
        <f>SUM(BL136:BN136)</f>
        <v>12783.325333333336</v>
      </c>
      <c r="BV136" s="157">
        <f>SUM(BO136:BQ136)</f>
        <v>0</v>
      </c>
      <c r="BW136" s="157">
        <f>SUM(BF136:BK136)</f>
        <v>5284.2188461538517</v>
      </c>
      <c r="BX136" s="157">
        <f>SUM(BL136:BQ136)</f>
        <v>12783.325333333336</v>
      </c>
      <c r="BY136" s="157">
        <f>IF(Info!$O$3="Q1",$BS136,IF(Info!$O$3="Q2",$BS136+$BT136,IF(Info!$O$3="Q3",$BS136+$BT136+$BU136,$BR136)))</f>
        <v>-3854.9749999999949</v>
      </c>
      <c r="BZ136" s="157">
        <f>IF(Info!$O$3="Q1",$BS136,IF(Info!$O$3="Q2",$BT136,IF(Info!$O$3="Q3",$BU136,$BV136)))</f>
        <v>-3854.9749999999949</v>
      </c>
      <c r="CA136" s="197"/>
    </row>
    <row r="137" spans="1:79" ht="13.95" customHeight="1" x14ac:dyDescent="0.3">
      <c r="A137" s="193"/>
      <c r="B137" s="160" t="s">
        <v>378</v>
      </c>
      <c r="C137" s="194"/>
      <c r="D137" s="211"/>
      <c r="E137" s="161">
        <f>E136</f>
        <v>307.87019230769238</v>
      </c>
      <c r="F137" s="161">
        <f t="shared" ref="F137:AK137" si="166">E137+F136</f>
        <v>-282.94628205128083</v>
      </c>
      <c r="G137" s="161">
        <f t="shared" si="166"/>
        <v>756.43391025641176</v>
      </c>
      <c r="H137" s="161">
        <f t="shared" si="166"/>
        <v>-3017.7208974358946</v>
      </c>
      <c r="I137" s="161">
        <f t="shared" si="166"/>
        <v>-4308.3957051282032</v>
      </c>
      <c r="J137" s="161">
        <f t="shared" si="166"/>
        <v>-5950.5188461538428</v>
      </c>
      <c r="K137" s="161">
        <f t="shared" si="166"/>
        <v>-9028.2686538461494</v>
      </c>
      <c r="L137" s="161">
        <f t="shared" si="166"/>
        <v>-11013.060128205123</v>
      </c>
      <c r="M137" s="161">
        <f t="shared" si="166"/>
        <v>-10972.711769230764</v>
      </c>
      <c r="N137" s="161">
        <f t="shared" si="166"/>
        <v>-7776.7067435897388</v>
      </c>
      <c r="O137" s="161">
        <f t="shared" si="166"/>
        <v>-6215.8850512820454</v>
      </c>
      <c r="P137" s="161">
        <f t="shared" si="166"/>
        <v>-5570.396692307686</v>
      </c>
      <c r="Q137" s="799">
        <f t="shared" si="166"/>
        <v>-3854.9749999999931</v>
      </c>
      <c r="R137" s="161">
        <f t="shared" si="166"/>
        <v>-3255.9828205128142</v>
      </c>
      <c r="S137" s="161">
        <f t="shared" si="166"/>
        <v>-1396.390641025635</v>
      </c>
      <c r="T137" s="161">
        <f t="shared" si="166"/>
        <v>-994.49846153845465</v>
      </c>
      <c r="U137" s="161">
        <f t="shared" si="166"/>
        <v>-711.02294871794129</v>
      </c>
      <c r="V137" s="161">
        <f t="shared" si="166"/>
        <v>1631.5375641025721</v>
      </c>
      <c r="W137" s="161">
        <f t="shared" si="166"/>
        <v>-269.30192307691595</v>
      </c>
      <c r="X137" s="161">
        <f t="shared" si="166"/>
        <v>719.85858974359689</v>
      </c>
      <c r="Y137" s="161">
        <f t="shared" si="166"/>
        <v>3242.94910256411</v>
      </c>
      <c r="Z137" s="161">
        <f t="shared" si="166"/>
        <v>2911.2120512820584</v>
      </c>
      <c r="AA137" s="161">
        <f t="shared" si="166"/>
        <v>4789.5333333333401</v>
      </c>
      <c r="AB137" s="161">
        <f t="shared" si="166"/>
        <v>4093.2879487179562</v>
      </c>
      <c r="AC137" s="161">
        <f t="shared" si="166"/>
        <v>5494.8925641025726</v>
      </c>
      <c r="AD137" s="161">
        <f t="shared" si="166"/>
        <v>5284.2188461538535</v>
      </c>
      <c r="AE137" s="161">
        <f t="shared" si="166"/>
        <v>6074.8779487179572</v>
      </c>
      <c r="AF137" s="161">
        <f t="shared" si="166"/>
        <v>7940.6870512820606</v>
      </c>
      <c r="AG137" s="161">
        <f t="shared" si="166"/>
        <v>7215.9628205128301</v>
      </c>
      <c r="AH137" s="161">
        <f t="shared" si="166"/>
        <v>9594.3152564102656</v>
      </c>
      <c r="AI137" s="161">
        <f t="shared" si="166"/>
        <v>10679.22237179488</v>
      </c>
      <c r="AJ137" s="161">
        <f t="shared" si="166"/>
        <v>11269.221153846163</v>
      </c>
      <c r="AK137" s="161">
        <f t="shared" si="166"/>
        <v>10682.189935897444</v>
      </c>
      <c r="AL137" s="161">
        <f t="shared" ref="AL137:BQ137" si="167">AK137+AL136</f>
        <v>11879.658717948725</v>
      </c>
      <c r="AM137" s="161">
        <f t="shared" si="167"/>
        <v>12249.81133333334</v>
      </c>
      <c r="AN137" s="161">
        <f t="shared" si="167"/>
        <v>15464.735615384623</v>
      </c>
      <c r="AO137" s="161">
        <f t="shared" si="167"/>
        <v>16547.899897435906</v>
      </c>
      <c r="AP137" s="161">
        <f t="shared" si="167"/>
        <v>18067.544179487188</v>
      </c>
      <c r="AQ137" s="161">
        <f t="shared" si="167"/>
        <v>18067.544179487188</v>
      </c>
      <c r="AR137" s="161">
        <f t="shared" si="167"/>
        <v>18067.544179487188</v>
      </c>
      <c r="AS137" s="161">
        <f t="shared" si="167"/>
        <v>18067.544179487188</v>
      </c>
      <c r="AT137" s="161">
        <f t="shared" si="167"/>
        <v>18067.544179487188</v>
      </c>
      <c r="AU137" s="161">
        <f t="shared" si="167"/>
        <v>18067.544179487188</v>
      </c>
      <c r="AV137" s="161">
        <f t="shared" si="167"/>
        <v>18067.544179487188</v>
      </c>
      <c r="AW137" s="161">
        <f t="shared" si="167"/>
        <v>18067.544179487188</v>
      </c>
      <c r="AX137" s="161">
        <f t="shared" si="167"/>
        <v>18067.544179487188</v>
      </c>
      <c r="AY137" s="161">
        <f t="shared" si="167"/>
        <v>18067.544179487188</v>
      </c>
      <c r="AZ137" s="161">
        <f t="shared" si="167"/>
        <v>18067.544179487188</v>
      </c>
      <c r="BA137" s="161">
        <f t="shared" si="167"/>
        <v>18067.544179487188</v>
      </c>
      <c r="BB137" s="161">
        <f t="shared" si="167"/>
        <v>18067.544179487188</v>
      </c>
      <c r="BC137" s="161">
        <f t="shared" si="167"/>
        <v>18067.544179487188</v>
      </c>
      <c r="BD137" s="161">
        <f t="shared" si="167"/>
        <v>18067.544179487188</v>
      </c>
      <c r="BE137" s="195"/>
      <c r="BF137" s="212">
        <f>BF136</f>
        <v>-3017.7208974358946</v>
      </c>
      <c r="BG137" s="161">
        <f t="shared" ref="BG137:BQ137" si="168">BF137+BG136</f>
        <v>-11013.060128205125</v>
      </c>
      <c r="BH137" s="161">
        <f t="shared" si="168"/>
        <v>-3854.9749999999949</v>
      </c>
      <c r="BI137" s="161">
        <f t="shared" si="168"/>
        <v>-711.02294871794311</v>
      </c>
      <c r="BJ137" s="161">
        <f t="shared" si="168"/>
        <v>3242.9491025641082</v>
      </c>
      <c r="BK137" s="161">
        <f t="shared" si="168"/>
        <v>5284.2188461538517</v>
      </c>
      <c r="BL137" s="161">
        <f t="shared" si="168"/>
        <v>9594.3152564102638</v>
      </c>
      <c r="BM137" s="161">
        <f t="shared" si="168"/>
        <v>11879.658717948725</v>
      </c>
      <c r="BN137" s="161">
        <f t="shared" si="168"/>
        <v>18067.544179487188</v>
      </c>
      <c r="BO137" s="161">
        <f t="shared" si="168"/>
        <v>18067.544179487188</v>
      </c>
      <c r="BP137" s="161">
        <f t="shared" si="168"/>
        <v>18067.544179487188</v>
      </c>
      <c r="BQ137" s="161">
        <f t="shared" si="168"/>
        <v>18067.544179487188</v>
      </c>
      <c r="BR137" s="157"/>
      <c r="BS137" s="161">
        <f>BS136</f>
        <v>-3854.9749999999949</v>
      </c>
      <c r="BT137" s="161">
        <f>BS137+BT136</f>
        <v>5284.2188461538517</v>
      </c>
      <c r="BU137" s="161">
        <f>BT137+BU136</f>
        <v>18067.544179487188</v>
      </c>
      <c r="BV137" s="161">
        <f>BU137+BV136</f>
        <v>18067.544179487188</v>
      </c>
      <c r="BW137" s="157">
        <f>BT137</f>
        <v>5284.2188461538517</v>
      </c>
      <c r="BX137" s="157">
        <f>BV137</f>
        <v>18067.544179487188</v>
      </c>
      <c r="BY137" s="157"/>
      <c r="BZ137" s="157"/>
      <c r="CA137" s="197"/>
    </row>
    <row r="138" spans="1:79" ht="13.95" customHeight="1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685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ht="13.95" customHeight="1" x14ac:dyDescent="0.3">
      <c r="A139" s="193"/>
      <c r="B139" s="78" t="s">
        <v>379</v>
      </c>
      <c r="C139" s="194"/>
      <c r="D139" s="157">
        <f>SUM(E139:BD139)</f>
        <v>34615.560000000012</v>
      </c>
      <c r="E139" s="77">
        <f t="shared" ref="E139:AJ139" si="169">E365</f>
        <v>-1945.7174999999997</v>
      </c>
      <c r="F139" s="77">
        <f t="shared" si="169"/>
        <v>-1867.7174999999997</v>
      </c>
      <c r="G139" s="77">
        <f t="shared" si="169"/>
        <v>-2060.3841666666667</v>
      </c>
      <c r="H139" s="77">
        <f t="shared" si="169"/>
        <v>-2473.7174999999997</v>
      </c>
      <c r="I139" s="77">
        <f t="shared" si="169"/>
        <v>-519.05083333333278</v>
      </c>
      <c r="J139" s="77">
        <f t="shared" si="169"/>
        <v>-175.05083333333278</v>
      </c>
      <c r="K139" s="77">
        <f t="shared" si="169"/>
        <v>-513.71749999999975</v>
      </c>
      <c r="L139" s="77">
        <f t="shared" si="169"/>
        <v>-810.38416666666672</v>
      </c>
      <c r="M139" s="77">
        <f t="shared" si="169"/>
        <v>-1564.9739999999983</v>
      </c>
      <c r="N139" s="77">
        <f t="shared" si="169"/>
        <v>2581.6926666666659</v>
      </c>
      <c r="O139" s="77">
        <f t="shared" si="169"/>
        <v>2061.0259999999998</v>
      </c>
      <c r="P139" s="77">
        <f t="shared" si="169"/>
        <v>2836.3593333333329</v>
      </c>
      <c r="Q139" s="815">
        <f t="shared" si="169"/>
        <v>1826.3593333333329</v>
      </c>
      <c r="R139" s="77">
        <f t="shared" si="169"/>
        <v>-1586.3841666666649</v>
      </c>
      <c r="S139" s="77">
        <f t="shared" si="169"/>
        <v>862.94916666666541</v>
      </c>
      <c r="T139" s="77">
        <f t="shared" si="169"/>
        <v>1980.9491666666672</v>
      </c>
      <c r="U139" s="77">
        <f t="shared" si="169"/>
        <v>1668.2825000000003</v>
      </c>
      <c r="V139" s="77">
        <f t="shared" si="169"/>
        <v>496.28250000000025</v>
      </c>
      <c r="W139" s="77">
        <f t="shared" si="169"/>
        <v>-2106.3841666666667</v>
      </c>
      <c r="X139" s="77">
        <f t="shared" si="169"/>
        <v>2112.9491666666654</v>
      </c>
      <c r="Y139" s="77">
        <f t="shared" si="169"/>
        <v>2814.2825000000012</v>
      </c>
      <c r="Z139" s="77">
        <f t="shared" si="169"/>
        <v>1573.6260000000002</v>
      </c>
      <c r="AA139" s="77">
        <f t="shared" si="169"/>
        <v>401.6260000000002</v>
      </c>
      <c r="AB139" s="77">
        <f t="shared" si="169"/>
        <v>-2539.7073333333356</v>
      </c>
      <c r="AC139" s="77">
        <f t="shared" si="169"/>
        <v>1782.9593333333341</v>
      </c>
      <c r="AD139" s="77">
        <f t="shared" si="169"/>
        <v>1292.9593333333332</v>
      </c>
      <c r="AE139" s="77">
        <f t="shared" si="169"/>
        <v>1569.6158333333333</v>
      </c>
      <c r="AF139" s="77">
        <f t="shared" si="169"/>
        <v>736.28250000000025</v>
      </c>
      <c r="AG139" s="77">
        <f t="shared" si="169"/>
        <v>-287.05083333333278</v>
      </c>
      <c r="AH139" s="77">
        <f t="shared" si="169"/>
        <v>1564.2825000000003</v>
      </c>
      <c r="AI139" s="77">
        <f t="shared" si="169"/>
        <v>1804.2825000000003</v>
      </c>
      <c r="AJ139" s="77">
        <f t="shared" si="169"/>
        <v>1491.6158333333333</v>
      </c>
      <c r="AK139" s="77">
        <f t="shared" ref="AK139:BD139" si="170">AK365</f>
        <v>736.28250000000025</v>
      </c>
      <c r="AL139" s="77">
        <f t="shared" si="170"/>
        <v>319.61583333333328</v>
      </c>
      <c r="AM139" s="77">
        <f t="shared" si="170"/>
        <v>518.3593333333356</v>
      </c>
      <c r="AN139" s="77">
        <f t="shared" si="170"/>
        <v>3289.6926666666659</v>
      </c>
      <c r="AO139" s="77">
        <f t="shared" si="170"/>
        <v>2654.3593333333329</v>
      </c>
      <c r="AP139" s="77">
        <f t="shared" si="170"/>
        <v>2341.6926666666659</v>
      </c>
      <c r="AQ139" s="77">
        <f t="shared" si="170"/>
        <v>2243.0259999999998</v>
      </c>
      <c r="AR139" s="77">
        <f t="shared" si="170"/>
        <v>-1689.7174999999988</v>
      </c>
      <c r="AS139" s="77">
        <f t="shared" si="170"/>
        <v>3152.9491666666672</v>
      </c>
      <c r="AT139" s="77">
        <f t="shared" si="170"/>
        <v>2397.6158333333333</v>
      </c>
      <c r="AU139" s="77">
        <f t="shared" si="170"/>
        <v>1908.2825000000003</v>
      </c>
      <c r="AV139" s="77">
        <f t="shared" si="170"/>
        <v>736.28250000000025</v>
      </c>
      <c r="AW139" s="77">
        <f t="shared" si="170"/>
        <v>-2523.0508333333328</v>
      </c>
      <c r="AX139" s="77">
        <f t="shared" si="170"/>
        <v>1782.9491666666672</v>
      </c>
      <c r="AY139" s="77">
        <f t="shared" si="170"/>
        <v>1444.2825000000003</v>
      </c>
      <c r="AZ139" s="77">
        <f t="shared" si="170"/>
        <v>1156.9593333333332</v>
      </c>
      <c r="BA139" s="77">
        <f t="shared" si="170"/>
        <v>1354.9593333333332</v>
      </c>
      <c r="BB139" s="77">
        <f t="shared" si="170"/>
        <v>-2151.7073333333319</v>
      </c>
      <c r="BC139" s="77">
        <f t="shared" si="170"/>
        <v>1292.9593333333332</v>
      </c>
      <c r="BD139" s="77">
        <f t="shared" si="170"/>
        <v>641.6260000000002</v>
      </c>
      <c r="BE139" s="195"/>
      <c r="BF139" s="163">
        <f>SUM(E139:H139)</f>
        <v>-8347.5366666666669</v>
      </c>
      <c r="BG139" s="77">
        <f>SUM(I139:L139)</f>
        <v>-2018.203333333332</v>
      </c>
      <c r="BH139" s="77">
        <f>SUM(M139:Q139)</f>
        <v>7740.4633333333331</v>
      </c>
      <c r="BI139" s="77">
        <f>SUM(R139:U139)</f>
        <v>2925.796666666668</v>
      </c>
      <c r="BJ139" s="77">
        <f>SUM(V139:Y139)</f>
        <v>3317.13</v>
      </c>
      <c r="BK139" s="77">
        <f>SUM(Z139:AD139)</f>
        <v>2511.4633333333322</v>
      </c>
      <c r="BL139" s="77">
        <f>SUM(AE139:AH139)</f>
        <v>3583.130000000001</v>
      </c>
      <c r="BM139" s="77">
        <f>SUM(AI139:AL139)</f>
        <v>4351.7966666666671</v>
      </c>
      <c r="BN139" s="77">
        <f>SUM(AM139:AQ139)</f>
        <v>11047.13</v>
      </c>
      <c r="BO139" s="77">
        <f>SUM(AR139:AU139)</f>
        <v>5769.1300000000019</v>
      </c>
      <c r="BP139" s="77">
        <f>SUM(AV139:AY139)</f>
        <v>1440.463333333335</v>
      </c>
      <c r="BQ139" s="77">
        <f>SUM(AZ139:BD139)</f>
        <v>2294.796666666668</v>
      </c>
      <c r="BR139" s="161">
        <f>SUM(BF139:BQ139)</f>
        <v>34615.560000000005</v>
      </c>
      <c r="BS139" s="77">
        <f>SUM(BF139:BH139)</f>
        <v>-2625.2766666666648</v>
      </c>
      <c r="BT139" s="77">
        <f>SUM(BI139:BK139)</f>
        <v>8754.39</v>
      </c>
      <c r="BU139" s="77">
        <f>SUM(BL139:BN139)</f>
        <v>18982.056666666667</v>
      </c>
      <c r="BV139" s="77">
        <f>SUM(BO139:BQ139)</f>
        <v>9504.3900000000049</v>
      </c>
      <c r="BW139" s="77">
        <f>SUM(BF139:BK139)</f>
        <v>6129.1133333333355</v>
      </c>
      <c r="BX139" s="77">
        <f>SUM(BL139:BQ139)</f>
        <v>28486.44666666667</v>
      </c>
      <c r="BY139" s="77">
        <f>IF(Info!$O$3="Q1",$BS139,IF(Info!$O$3="Q2",$BS139+$BT139,IF(Info!$O$3="Q3",$BS139+$BT139+$BU139,$BR139)))</f>
        <v>-2625.2766666666648</v>
      </c>
      <c r="BZ139" s="77">
        <f>IF(Info!$O$3="Q1",$BS139,IF(Info!$O$3="Q2",$BT139,IF(Info!$O$3="Q3",$BU139,$BV139)))</f>
        <v>-2625.2766666666648</v>
      </c>
      <c r="CA139" s="197"/>
    </row>
    <row r="140" spans="1:79" ht="13.95" customHeight="1" x14ac:dyDescent="0.3">
      <c r="A140" s="193"/>
      <c r="B140" s="78" t="s">
        <v>380</v>
      </c>
      <c r="C140" s="194"/>
      <c r="D140" s="157">
        <f>SUM(E140:BD140)</f>
        <v>-16548.015820512821</v>
      </c>
      <c r="E140" s="77">
        <f t="shared" ref="E140:AJ140" si="171">E136-E139</f>
        <v>2253.5876923076921</v>
      </c>
      <c r="F140" s="77">
        <f t="shared" si="171"/>
        <v>1276.9010256410265</v>
      </c>
      <c r="G140" s="77">
        <f t="shared" si="171"/>
        <v>3099.7643589743593</v>
      </c>
      <c r="H140" s="77">
        <f t="shared" si="171"/>
        <v>-1300.4373076923066</v>
      </c>
      <c r="I140" s="77">
        <f t="shared" si="171"/>
        <v>-771.62397435897583</v>
      </c>
      <c r="J140" s="77">
        <f t="shared" si="171"/>
        <v>-1467.0723076923068</v>
      </c>
      <c r="K140" s="77">
        <f t="shared" si="171"/>
        <v>-2564.0323076923078</v>
      </c>
      <c r="L140" s="77">
        <f t="shared" si="171"/>
        <v>-1174.4073076923069</v>
      </c>
      <c r="M140" s="77">
        <f t="shared" si="171"/>
        <v>1605.3223589743575</v>
      </c>
      <c r="N140" s="77">
        <f t="shared" si="171"/>
        <v>614.31235897435909</v>
      </c>
      <c r="O140" s="77">
        <f t="shared" si="171"/>
        <v>-500.20430769230643</v>
      </c>
      <c r="P140" s="77">
        <f t="shared" si="171"/>
        <v>-2190.8709743589734</v>
      </c>
      <c r="Q140" s="815">
        <f t="shared" si="171"/>
        <v>-110.93764102564</v>
      </c>
      <c r="R140" s="77">
        <f t="shared" si="171"/>
        <v>2185.3763461538438</v>
      </c>
      <c r="S140" s="77">
        <f t="shared" si="171"/>
        <v>996.64301282051383</v>
      </c>
      <c r="T140" s="77">
        <f t="shared" si="171"/>
        <v>-1579.0569871794869</v>
      </c>
      <c r="U140" s="77">
        <f t="shared" si="171"/>
        <v>-1384.8069871794869</v>
      </c>
      <c r="V140" s="77">
        <f t="shared" si="171"/>
        <v>1846.2780128205131</v>
      </c>
      <c r="W140" s="77">
        <f t="shared" si="171"/>
        <v>205.54467948717866</v>
      </c>
      <c r="X140" s="77">
        <f t="shared" si="171"/>
        <v>-1123.7886538461526</v>
      </c>
      <c r="Y140" s="77">
        <f t="shared" si="171"/>
        <v>-291.19198717948802</v>
      </c>
      <c r="Z140" s="77">
        <f t="shared" si="171"/>
        <v>-1905.3630512820519</v>
      </c>
      <c r="AA140" s="77">
        <f t="shared" si="171"/>
        <v>1476.6952820512815</v>
      </c>
      <c r="AB140" s="77">
        <f t="shared" si="171"/>
        <v>1843.4619487179516</v>
      </c>
      <c r="AC140" s="77">
        <f t="shared" si="171"/>
        <v>-381.35471794871773</v>
      </c>
      <c r="AD140" s="77">
        <f t="shared" si="171"/>
        <v>-1503.6330512820523</v>
      </c>
      <c r="AE140" s="77">
        <f t="shared" si="171"/>
        <v>-778.95673076922958</v>
      </c>
      <c r="AF140" s="77">
        <f t="shared" si="171"/>
        <v>1129.5266025641031</v>
      </c>
      <c r="AG140" s="77">
        <f t="shared" si="171"/>
        <v>-437.67339743589764</v>
      </c>
      <c r="AH140" s="77">
        <f t="shared" si="171"/>
        <v>814.06993589743524</v>
      </c>
      <c r="AI140" s="77">
        <f t="shared" si="171"/>
        <v>-719.37538461538497</v>
      </c>
      <c r="AJ140" s="77">
        <f t="shared" si="171"/>
        <v>-901.61705128205085</v>
      </c>
      <c r="AK140" s="77">
        <f t="shared" ref="AK140:BP140" si="172">AK136-AK139</f>
        <v>-1323.3137179487185</v>
      </c>
      <c r="AL140" s="77">
        <f t="shared" si="172"/>
        <v>877.85294871794849</v>
      </c>
      <c r="AM140" s="77">
        <f t="shared" si="172"/>
        <v>-148.20671794872032</v>
      </c>
      <c r="AN140" s="77">
        <f t="shared" si="172"/>
        <v>-74.768384615383184</v>
      </c>
      <c r="AO140" s="77">
        <f t="shared" si="172"/>
        <v>-1571.1950512820513</v>
      </c>
      <c r="AP140" s="77">
        <f t="shared" si="172"/>
        <v>-822.04838461538293</v>
      </c>
      <c r="AQ140" s="77">
        <f t="shared" si="172"/>
        <v>-2243.0259999999998</v>
      </c>
      <c r="AR140" s="77">
        <f t="shared" si="172"/>
        <v>1689.7174999999988</v>
      </c>
      <c r="AS140" s="77">
        <f t="shared" si="172"/>
        <v>-3152.9491666666672</v>
      </c>
      <c r="AT140" s="77">
        <f t="shared" si="172"/>
        <v>-2397.6158333333333</v>
      </c>
      <c r="AU140" s="77">
        <f t="shared" si="172"/>
        <v>-1908.2825000000003</v>
      </c>
      <c r="AV140" s="77">
        <f t="shared" si="172"/>
        <v>-736.28250000000025</v>
      </c>
      <c r="AW140" s="77">
        <f t="shared" si="172"/>
        <v>2523.0508333333328</v>
      </c>
      <c r="AX140" s="77">
        <f t="shared" si="172"/>
        <v>-1782.9491666666672</v>
      </c>
      <c r="AY140" s="77">
        <f t="shared" si="172"/>
        <v>-1444.2825000000003</v>
      </c>
      <c r="AZ140" s="77">
        <f t="shared" si="172"/>
        <v>-1156.9593333333332</v>
      </c>
      <c r="BA140" s="77">
        <f t="shared" si="172"/>
        <v>-1354.9593333333332</v>
      </c>
      <c r="BB140" s="77">
        <f t="shared" si="172"/>
        <v>2151.7073333333319</v>
      </c>
      <c r="BC140" s="77">
        <f t="shared" si="172"/>
        <v>-1292.9593333333332</v>
      </c>
      <c r="BD140" s="77">
        <f t="shared" si="172"/>
        <v>-641.6260000000002</v>
      </c>
      <c r="BE140" s="195"/>
      <c r="BF140" s="163">
        <f>SUM(E140:H140)</f>
        <v>5329.8157692307714</v>
      </c>
      <c r="BG140" s="77">
        <f>SUM(I140:L140)</f>
        <v>-5977.1358974358973</v>
      </c>
      <c r="BH140" s="77">
        <f>SUM(M140:Q140)</f>
        <v>-582.37820512820326</v>
      </c>
      <c r="BI140" s="77">
        <f>SUM(R140:U140)</f>
        <v>218.15538461538381</v>
      </c>
      <c r="BJ140" s="77">
        <f>SUM(V140:Y140)</f>
        <v>636.84205128205122</v>
      </c>
      <c r="BK140" s="77">
        <f>SUM(Z140:AD140)</f>
        <v>-470.19358974358875</v>
      </c>
      <c r="BL140" s="77">
        <f>SUM(AE140:AH140)</f>
        <v>726.96641025641111</v>
      </c>
      <c r="BM140" s="77">
        <f>SUM(AI140:AL140)</f>
        <v>-2066.4532051282058</v>
      </c>
      <c r="BN140" s="77">
        <f>SUM(AM140:AQ140)</f>
        <v>-4859.2445384615376</v>
      </c>
      <c r="BO140" s="77">
        <f>SUM(AR140:AU140)</f>
        <v>-5769.1300000000019</v>
      </c>
      <c r="BP140" s="77">
        <f>SUM(AV140:AY140)</f>
        <v>-1440.463333333335</v>
      </c>
      <c r="BQ140" s="77">
        <f>SUM(AZ140:BD140)</f>
        <v>-2294.796666666668</v>
      </c>
      <c r="BR140" s="77">
        <f>SUM(BF140:BQ140)</f>
        <v>-16548.015820512821</v>
      </c>
      <c r="BS140" s="77">
        <f>SUM(BF140:BH140)</f>
        <v>-1229.6983333333292</v>
      </c>
      <c r="BT140" s="77">
        <f>SUM(BI140:BK140)</f>
        <v>384.80384615384628</v>
      </c>
      <c r="BU140" s="77">
        <f>SUM(BL140:BN140)</f>
        <v>-6198.7313333333323</v>
      </c>
      <c r="BV140" s="77">
        <f>SUM(BO140:BQ140)</f>
        <v>-9504.3900000000049</v>
      </c>
      <c r="BW140" s="77">
        <f>SUM(BF140:BK140)</f>
        <v>-844.89448717948289</v>
      </c>
      <c r="BX140" s="77">
        <f>SUM(BL140:BQ140)</f>
        <v>-15703.121333333336</v>
      </c>
      <c r="BY140" s="77">
        <f>IF(Info!$O$3="Q1",$BS140,IF(Info!$O$3="Q2",$BS140+$BT140,IF(Info!$O$3="Q3",$BS140+$BT140+$BU140,$BR140)))</f>
        <v>-1229.6983333333292</v>
      </c>
      <c r="BZ140" s="77">
        <f>IF(Info!$O$3="Q1",$BS140,IF(Info!$O$3="Q2",$BT140,IF(Info!$O$3="Q3",$BU140,$BV140)))</f>
        <v>-1229.6983333333292</v>
      </c>
      <c r="CA140" s="197"/>
    </row>
    <row r="141" spans="1:79" ht="13.95" customHeight="1" x14ac:dyDescent="0.3">
      <c r="A141" s="193"/>
      <c r="B141" s="78" t="s">
        <v>378</v>
      </c>
      <c r="C141" s="194"/>
      <c r="D141" s="46"/>
      <c r="E141" s="77">
        <f>E140</f>
        <v>2253.5876923076921</v>
      </c>
      <c r="F141" s="77">
        <f t="shared" ref="F141:AK141" si="173">E141+F140</f>
        <v>3530.4887179487187</v>
      </c>
      <c r="G141" s="77">
        <f t="shared" si="173"/>
        <v>6630.253076923078</v>
      </c>
      <c r="H141" s="77">
        <f t="shared" si="173"/>
        <v>5329.8157692307714</v>
      </c>
      <c r="I141" s="77">
        <f t="shared" si="173"/>
        <v>4558.1917948717955</v>
      </c>
      <c r="J141" s="77">
        <f t="shared" si="173"/>
        <v>3091.1194871794887</v>
      </c>
      <c r="K141" s="77">
        <f t="shared" si="173"/>
        <v>527.08717948718095</v>
      </c>
      <c r="L141" s="77">
        <f t="shared" si="173"/>
        <v>-647.32012820512591</v>
      </c>
      <c r="M141" s="77">
        <f t="shared" si="173"/>
        <v>958.00223076923157</v>
      </c>
      <c r="N141" s="77">
        <f t="shared" si="173"/>
        <v>1572.3145897435907</v>
      </c>
      <c r="O141" s="77">
        <f t="shared" si="173"/>
        <v>1072.1102820512842</v>
      </c>
      <c r="P141" s="77">
        <f t="shared" si="173"/>
        <v>-1118.7606923076892</v>
      </c>
      <c r="Q141" s="815">
        <f t="shared" si="173"/>
        <v>-1229.6983333333292</v>
      </c>
      <c r="R141" s="77">
        <f t="shared" si="173"/>
        <v>955.6780128205146</v>
      </c>
      <c r="S141" s="77">
        <f t="shared" si="173"/>
        <v>1952.3210256410284</v>
      </c>
      <c r="T141" s="77">
        <f t="shared" si="173"/>
        <v>373.26403846154153</v>
      </c>
      <c r="U141" s="77">
        <f t="shared" si="173"/>
        <v>-1011.5429487179454</v>
      </c>
      <c r="V141" s="77">
        <f t="shared" si="173"/>
        <v>834.73506410256778</v>
      </c>
      <c r="W141" s="77">
        <f t="shared" si="173"/>
        <v>1040.2797435897464</v>
      </c>
      <c r="X141" s="77">
        <f t="shared" si="173"/>
        <v>-83.508910256406125</v>
      </c>
      <c r="Y141" s="77">
        <f t="shared" si="173"/>
        <v>-374.70089743589415</v>
      </c>
      <c r="Z141" s="77">
        <f t="shared" si="173"/>
        <v>-2280.063948717946</v>
      </c>
      <c r="AA141" s="77">
        <f t="shared" si="173"/>
        <v>-803.36866666666447</v>
      </c>
      <c r="AB141" s="77">
        <f t="shared" si="173"/>
        <v>1040.0932820512871</v>
      </c>
      <c r="AC141" s="77">
        <f t="shared" si="173"/>
        <v>658.7385641025694</v>
      </c>
      <c r="AD141" s="77">
        <f t="shared" si="173"/>
        <v>-844.89448717948289</v>
      </c>
      <c r="AE141" s="77">
        <f t="shared" si="173"/>
        <v>-1623.8512179487125</v>
      </c>
      <c r="AF141" s="77">
        <f t="shared" si="173"/>
        <v>-494.32461538460939</v>
      </c>
      <c r="AG141" s="77">
        <f t="shared" si="173"/>
        <v>-931.99801282050703</v>
      </c>
      <c r="AH141" s="77">
        <f t="shared" si="173"/>
        <v>-117.92807692307179</v>
      </c>
      <c r="AI141" s="77">
        <f t="shared" si="173"/>
        <v>-837.30346153845676</v>
      </c>
      <c r="AJ141" s="77">
        <f t="shared" si="173"/>
        <v>-1738.9205128205076</v>
      </c>
      <c r="AK141" s="77">
        <f t="shared" si="173"/>
        <v>-3062.2342307692261</v>
      </c>
      <c r="AL141" s="77">
        <f t="shared" ref="AL141:BQ141" si="174">AK141+AL140</f>
        <v>-2184.3812820512776</v>
      </c>
      <c r="AM141" s="77">
        <f t="shared" si="174"/>
        <v>-2332.5879999999979</v>
      </c>
      <c r="AN141" s="77">
        <f t="shared" si="174"/>
        <v>-2407.3563846153811</v>
      </c>
      <c r="AO141" s="77">
        <f t="shared" si="174"/>
        <v>-3978.5514358974324</v>
      </c>
      <c r="AP141" s="77">
        <f t="shared" si="174"/>
        <v>-4800.5998205128153</v>
      </c>
      <c r="AQ141" s="77">
        <f t="shared" si="174"/>
        <v>-7043.6258205128152</v>
      </c>
      <c r="AR141" s="77">
        <f t="shared" si="174"/>
        <v>-5353.9083205128163</v>
      </c>
      <c r="AS141" s="77">
        <f t="shared" si="174"/>
        <v>-8506.8574871794845</v>
      </c>
      <c r="AT141" s="77">
        <f t="shared" si="174"/>
        <v>-10904.473320512818</v>
      </c>
      <c r="AU141" s="77">
        <f t="shared" si="174"/>
        <v>-12812.755820512819</v>
      </c>
      <c r="AV141" s="77">
        <f t="shared" si="174"/>
        <v>-13549.03832051282</v>
      </c>
      <c r="AW141" s="77">
        <f t="shared" si="174"/>
        <v>-11025.987487179487</v>
      </c>
      <c r="AX141" s="77">
        <f t="shared" si="174"/>
        <v>-12808.936653846155</v>
      </c>
      <c r="AY141" s="77">
        <f t="shared" si="174"/>
        <v>-14253.219153846156</v>
      </c>
      <c r="AZ141" s="77">
        <f t="shared" si="174"/>
        <v>-15410.178487179488</v>
      </c>
      <c r="BA141" s="77">
        <f t="shared" si="174"/>
        <v>-16765.13782051282</v>
      </c>
      <c r="BB141" s="77">
        <f t="shared" si="174"/>
        <v>-14613.430487179488</v>
      </c>
      <c r="BC141" s="77">
        <f t="shared" si="174"/>
        <v>-15906.389820512821</v>
      </c>
      <c r="BD141" s="77">
        <f t="shared" si="174"/>
        <v>-16548.015820512821</v>
      </c>
      <c r="BE141" s="195"/>
      <c r="BF141" s="213">
        <f>BF140</f>
        <v>5329.8157692307714</v>
      </c>
      <c r="BG141" s="214">
        <f t="shared" ref="BG141:BQ141" si="175">BF141+BG140</f>
        <v>-647.32012820512591</v>
      </c>
      <c r="BH141" s="214">
        <f t="shared" si="175"/>
        <v>-1229.6983333333292</v>
      </c>
      <c r="BI141" s="214">
        <f t="shared" si="175"/>
        <v>-1011.5429487179454</v>
      </c>
      <c r="BJ141" s="214">
        <f t="shared" si="175"/>
        <v>-374.70089743589415</v>
      </c>
      <c r="BK141" s="214">
        <f t="shared" si="175"/>
        <v>-844.89448717948289</v>
      </c>
      <c r="BL141" s="214">
        <f t="shared" si="175"/>
        <v>-117.92807692307179</v>
      </c>
      <c r="BM141" s="214">
        <f t="shared" si="175"/>
        <v>-2184.3812820512776</v>
      </c>
      <c r="BN141" s="214">
        <f t="shared" si="175"/>
        <v>-7043.6258205128152</v>
      </c>
      <c r="BO141" s="214">
        <f t="shared" si="175"/>
        <v>-12812.755820512817</v>
      </c>
      <c r="BP141" s="214">
        <f t="shared" si="175"/>
        <v>-14253.219153846152</v>
      </c>
      <c r="BQ141" s="214">
        <f t="shared" si="175"/>
        <v>-16548.015820512821</v>
      </c>
      <c r="BR141" s="77"/>
      <c r="BS141" s="214">
        <f>BS140</f>
        <v>-1229.6983333333292</v>
      </c>
      <c r="BT141" s="214">
        <f>BS141+BT140</f>
        <v>-844.89448717948289</v>
      </c>
      <c r="BU141" s="214">
        <f>BT141+BU140</f>
        <v>-7043.6258205128152</v>
      </c>
      <c r="BV141" s="214">
        <f>BU141+BV140</f>
        <v>-16548.015820512821</v>
      </c>
      <c r="BW141" s="77">
        <f>BT141</f>
        <v>-844.89448717948289</v>
      </c>
      <c r="BX141" s="77">
        <f>BV141</f>
        <v>-16548.015820512821</v>
      </c>
      <c r="CA141" s="197"/>
    </row>
    <row r="142" spans="1:79" ht="13.95" customHeight="1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796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ht="13.95" customHeight="1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796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ht="13.95" customHeight="1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ht="13.95" customHeight="1" x14ac:dyDescent="0.3">
      <c r="A145" s="193"/>
      <c r="B145" s="375" t="s">
        <v>383</v>
      </c>
      <c r="C145" s="194"/>
      <c r="D145" s="157">
        <f>SUM(E145:BD145)</f>
        <v>0</v>
      </c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806"/>
      <c r="R145" s="372"/>
      <c r="S145" s="372"/>
      <c r="T145" s="372"/>
      <c r="U145" s="372"/>
      <c r="V145" s="372"/>
      <c r="W145" s="372"/>
      <c r="X145" s="372"/>
      <c r="Y145" s="372"/>
      <c r="Z145" s="372"/>
      <c r="AA145" s="372"/>
      <c r="AB145" s="372"/>
      <c r="AC145" s="372"/>
      <c r="AD145" s="372"/>
      <c r="AE145" s="372"/>
      <c r="AF145" s="372"/>
      <c r="AG145" s="372"/>
      <c r="AH145" s="372"/>
      <c r="AI145" s="372"/>
      <c r="AJ145" s="372"/>
      <c r="AK145" s="372"/>
      <c r="AL145" s="372"/>
      <c r="AM145" s="372"/>
      <c r="AN145" s="372"/>
      <c r="AO145" s="372"/>
      <c r="AP145" s="372"/>
      <c r="AQ145" s="372"/>
      <c r="AR145" s="372"/>
      <c r="AS145" s="372"/>
      <c r="AT145" s="372"/>
      <c r="AU145" s="372"/>
      <c r="AV145" s="372"/>
      <c r="AW145" s="372"/>
      <c r="AX145" s="372"/>
      <c r="AY145" s="372"/>
      <c r="AZ145" s="372"/>
      <c r="BA145" s="372"/>
      <c r="BB145" s="372"/>
      <c r="BC145" s="372"/>
      <c r="BD145" s="372"/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ht="13.95" customHeight="1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6">SUM(E145:E145)</f>
        <v>0</v>
      </c>
      <c r="F146" s="161">
        <f t="shared" si="176"/>
        <v>0</v>
      </c>
      <c r="G146" s="161">
        <f t="shared" si="176"/>
        <v>0</v>
      </c>
      <c r="H146" s="161">
        <f t="shared" si="176"/>
        <v>0</v>
      </c>
      <c r="I146" s="161">
        <f t="shared" si="176"/>
        <v>0</v>
      </c>
      <c r="J146" s="161">
        <f t="shared" si="176"/>
        <v>0</v>
      </c>
      <c r="K146" s="161">
        <f t="shared" si="176"/>
        <v>0</v>
      </c>
      <c r="L146" s="161">
        <f t="shared" si="176"/>
        <v>0</v>
      </c>
      <c r="M146" s="161">
        <f t="shared" si="176"/>
        <v>0</v>
      </c>
      <c r="N146" s="161">
        <f t="shared" si="176"/>
        <v>0</v>
      </c>
      <c r="O146" s="161">
        <f t="shared" si="176"/>
        <v>0</v>
      </c>
      <c r="P146" s="161">
        <f t="shared" si="176"/>
        <v>0</v>
      </c>
      <c r="Q146" s="799">
        <f t="shared" si="176"/>
        <v>0</v>
      </c>
      <c r="R146" s="161">
        <f t="shared" si="176"/>
        <v>0</v>
      </c>
      <c r="S146" s="161">
        <f t="shared" si="176"/>
        <v>0</v>
      </c>
      <c r="T146" s="161">
        <f t="shared" si="176"/>
        <v>0</v>
      </c>
      <c r="U146" s="161">
        <f t="shared" si="176"/>
        <v>0</v>
      </c>
      <c r="V146" s="161">
        <f t="shared" si="176"/>
        <v>0</v>
      </c>
      <c r="W146" s="161">
        <f t="shared" si="176"/>
        <v>0</v>
      </c>
      <c r="X146" s="161">
        <f t="shared" si="176"/>
        <v>0</v>
      </c>
      <c r="Y146" s="161">
        <f t="shared" si="176"/>
        <v>0</v>
      </c>
      <c r="Z146" s="161">
        <f t="shared" si="176"/>
        <v>0</v>
      </c>
      <c r="AA146" s="161">
        <f t="shared" si="176"/>
        <v>0</v>
      </c>
      <c r="AB146" s="161">
        <f t="shared" si="176"/>
        <v>0</v>
      </c>
      <c r="AC146" s="161">
        <f t="shared" si="176"/>
        <v>0</v>
      </c>
      <c r="AD146" s="161">
        <f t="shared" si="176"/>
        <v>0</v>
      </c>
      <c r="AE146" s="161">
        <f t="shared" si="176"/>
        <v>0</v>
      </c>
      <c r="AF146" s="161">
        <f t="shared" si="176"/>
        <v>0</v>
      </c>
      <c r="AG146" s="161">
        <f t="shared" si="176"/>
        <v>0</v>
      </c>
      <c r="AH146" s="161">
        <f t="shared" si="176"/>
        <v>0</v>
      </c>
      <c r="AI146" s="161">
        <f t="shared" si="176"/>
        <v>0</v>
      </c>
      <c r="AJ146" s="161">
        <f t="shared" si="176"/>
        <v>0</v>
      </c>
      <c r="AK146" s="161">
        <f t="shared" ref="AK146:BP146" si="177">SUM(AK145:AK145)</f>
        <v>0</v>
      </c>
      <c r="AL146" s="161">
        <f t="shared" si="177"/>
        <v>0</v>
      </c>
      <c r="AM146" s="161">
        <f t="shared" si="177"/>
        <v>0</v>
      </c>
      <c r="AN146" s="161">
        <f t="shared" si="177"/>
        <v>0</v>
      </c>
      <c r="AO146" s="161">
        <f t="shared" si="177"/>
        <v>0</v>
      </c>
      <c r="AP146" s="161">
        <f t="shared" si="177"/>
        <v>0</v>
      </c>
      <c r="AQ146" s="161">
        <f t="shared" si="177"/>
        <v>0</v>
      </c>
      <c r="AR146" s="161">
        <f t="shared" si="177"/>
        <v>0</v>
      </c>
      <c r="AS146" s="161">
        <f t="shared" si="177"/>
        <v>0</v>
      </c>
      <c r="AT146" s="161">
        <f t="shared" si="177"/>
        <v>0</v>
      </c>
      <c r="AU146" s="161">
        <f t="shared" si="177"/>
        <v>0</v>
      </c>
      <c r="AV146" s="161">
        <f t="shared" si="177"/>
        <v>0</v>
      </c>
      <c r="AW146" s="161">
        <f t="shared" si="177"/>
        <v>0</v>
      </c>
      <c r="AX146" s="161">
        <f t="shared" si="177"/>
        <v>0</v>
      </c>
      <c r="AY146" s="161">
        <f t="shared" si="177"/>
        <v>0</v>
      </c>
      <c r="AZ146" s="161">
        <f t="shared" si="177"/>
        <v>0</v>
      </c>
      <c r="BA146" s="161">
        <f t="shared" si="177"/>
        <v>0</v>
      </c>
      <c r="BB146" s="161">
        <f t="shared" si="177"/>
        <v>0</v>
      </c>
      <c r="BC146" s="161">
        <f t="shared" si="177"/>
        <v>0</v>
      </c>
      <c r="BD146" s="161">
        <f t="shared" si="177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ht="13.95" customHeight="1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ht="13.95" customHeight="1" x14ac:dyDescent="0.3">
      <c r="A148" s="193"/>
      <c r="B148" s="207" t="s">
        <v>385</v>
      </c>
      <c r="C148" s="194"/>
      <c r="D148" s="209">
        <f>SUM(E148:BD148)</f>
        <v>18067.544179487188</v>
      </c>
      <c r="E148" s="210">
        <f t="shared" ref="E148:AJ148" si="178">E136-E146</f>
        <v>307.87019230769238</v>
      </c>
      <c r="F148" s="210">
        <f t="shared" si="178"/>
        <v>-590.81647435897321</v>
      </c>
      <c r="G148" s="210">
        <f t="shared" si="178"/>
        <v>1039.3801923076926</v>
      </c>
      <c r="H148" s="210">
        <f t="shared" si="178"/>
        <v>-3774.1548076923063</v>
      </c>
      <c r="I148" s="210">
        <f t="shared" si="178"/>
        <v>-1290.6748076923086</v>
      </c>
      <c r="J148" s="210">
        <f t="shared" si="178"/>
        <v>-1642.1231410256396</v>
      </c>
      <c r="K148" s="210">
        <f t="shared" si="178"/>
        <v>-3077.7498076923075</v>
      </c>
      <c r="L148" s="210">
        <f t="shared" si="178"/>
        <v>-1984.7914743589736</v>
      </c>
      <c r="M148" s="210">
        <f t="shared" si="178"/>
        <v>40.348358974359144</v>
      </c>
      <c r="N148" s="210">
        <f t="shared" si="178"/>
        <v>3196.005025641025</v>
      </c>
      <c r="O148" s="210">
        <f t="shared" si="178"/>
        <v>1560.8216923076934</v>
      </c>
      <c r="P148" s="210">
        <f t="shared" si="178"/>
        <v>645.48835897435947</v>
      </c>
      <c r="Q148" s="814">
        <f t="shared" si="178"/>
        <v>1715.4216923076929</v>
      </c>
      <c r="R148" s="210">
        <f t="shared" si="178"/>
        <v>598.99217948717887</v>
      </c>
      <c r="S148" s="210">
        <f t="shared" si="178"/>
        <v>1859.5921794871792</v>
      </c>
      <c r="T148" s="210">
        <f t="shared" si="178"/>
        <v>401.89217948718033</v>
      </c>
      <c r="U148" s="210">
        <f t="shared" si="178"/>
        <v>283.47551282051336</v>
      </c>
      <c r="V148" s="210">
        <f t="shared" si="178"/>
        <v>2342.5605128205134</v>
      </c>
      <c r="W148" s="210">
        <f t="shared" si="178"/>
        <v>-1900.8394871794881</v>
      </c>
      <c r="X148" s="210">
        <f t="shared" si="178"/>
        <v>989.16051282051285</v>
      </c>
      <c r="Y148" s="210">
        <f t="shared" si="178"/>
        <v>2523.0905128205131</v>
      </c>
      <c r="Z148" s="210">
        <f t="shared" si="178"/>
        <v>-331.73705128205165</v>
      </c>
      <c r="AA148" s="210">
        <f t="shared" si="178"/>
        <v>1878.3212820512817</v>
      </c>
      <c r="AB148" s="210">
        <f t="shared" si="178"/>
        <v>-696.24538461538395</v>
      </c>
      <c r="AC148" s="210">
        <f t="shared" si="178"/>
        <v>1401.6046153846164</v>
      </c>
      <c r="AD148" s="210">
        <f t="shared" si="178"/>
        <v>-210.67371794871906</v>
      </c>
      <c r="AE148" s="210">
        <f t="shared" si="178"/>
        <v>790.6591025641037</v>
      </c>
      <c r="AF148" s="210">
        <f t="shared" si="178"/>
        <v>1865.8091025641033</v>
      </c>
      <c r="AG148" s="210">
        <f t="shared" si="178"/>
        <v>-724.72423076923042</v>
      </c>
      <c r="AH148" s="210">
        <f t="shared" si="178"/>
        <v>2378.3524358974355</v>
      </c>
      <c r="AI148" s="210">
        <f t="shared" si="178"/>
        <v>1084.9071153846153</v>
      </c>
      <c r="AJ148" s="210">
        <f t="shared" si="178"/>
        <v>589.99878205128243</v>
      </c>
      <c r="AK148" s="210">
        <f t="shared" ref="AK148:BD148" si="179">AK136-AK146</f>
        <v>-587.03121794871822</v>
      </c>
      <c r="AL148" s="210">
        <f t="shared" si="179"/>
        <v>1197.4687820512818</v>
      </c>
      <c r="AM148" s="210">
        <f t="shared" si="179"/>
        <v>370.15261538461527</v>
      </c>
      <c r="AN148" s="210">
        <f t="shared" si="179"/>
        <v>3214.9242820512827</v>
      </c>
      <c r="AO148" s="210">
        <f t="shared" si="179"/>
        <v>1083.1642820512816</v>
      </c>
      <c r="AP148" s="210">
        <f t="shared" si="179"/>
        <v>1519.644282051283</v>
      </c>
      <c r="AQ148" s="210">
        <f t="shared" si="179"/>
        <v>0</v>
      </c>
      <c r="AR148" s="210">
        <f t="shared" si="179"/>
        <v>0</v>
      </c>
      <c r="AS148" s="210">
        <f t="shared" si="179"/>
        <v>0</v>
      </c>
      <c r="AT148" s="210">
        <f t="shared" si="179"/>
        <v>0</v>
      </c>
      <c r="AU148" s="210">
        <f t="shared" si="179"/>
        <v>0</v>
      </c>
      <c r="AV148" s="210">
        <f t="shared" si="179"/>
        <v>0</v>
      </c>
      <c r="AW148" s="210">
        <f t="shared" si="179"/>
        <v>0</v>
      </c>
      <c r="AX148" s="210">
        <f t="shared" si="179"/>
        <v>0</v>
      </c>
      <c r="AY148" s="210">
        <f t="shared" si="179"/>
        <v>0</v>
      </c>
      <c r="AZ148" s="210">
        <f t="shared" si="179"/>
        <v>0</v>
      </c>
      <c r="BA148" s="210">
        <f t="shared" si="179"/>
        <v>0</v>
      </c>
      <c r="BB148" s="210">
        <f t="shared" si="179"/>
        <v>0</v>
      </c>
      <c r="BC148" s="210">
        <f t="shared" si="179"/>
        <v>0</v>
      </c>
      <c r="BD148" s="210">
        <f t="shared" si="179"/>
        <v>0</v>
      </c>
      <c r="BE148" s="195"/>
      <c r="BF148" s="162">
        <f>SUM(E148:H148)</f>
        <v>-3017.7208974358946</v>
      </c>
      <c r="BG148" s="157">
        <f>SUM(I148:L148)</f>
        <v>-7995.3392307692293</v>
      </c>
      <c r="BH148" s="157">
        <f>SUM(M148:Q148)</f>
        <v>7158.0851282051299</v>
      </c>
      <c r="BI148" s="157">
        <f>SUM(R148:U148)</f>
        <v>3143.9520512820518</v>
      </c>
      <c r="BJ148" s="157">
        <f>SUM(V148:Y148)</f>
        <v>3953.9720512820513</v>
      </c>
      <c r="BK148" s="157">
        <f>SUM(Z148:AD148)</f>
        <v>2041.2697435897435</v>
      </c>
      <c r="BL148" s="157">
        <f>SUM(AE148:AH148)</f>
        <v>4310.0964102564121</v>
      </c>
      <c r="BM148" s="157">
        <f>SUM(AI148:AL148)</f>
        <v>2285.3434615384613</v>
      </c>
      <c r="BN148" s="157">
        <f>SUM(AM148:AQ148)</f>
        <v>6187.8854615384626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18067.544179487188</v>
      </c>
      <c r="BS148" s="157">
        <f>SUM(BF148:BH148)</f>
        <v>-3854.9749999999949</v>
      </c>
      <c r="BT148" s="157">
        <f>SUM(BI148:BK148)</f>
        <v>9139.1938461538466</v>
      </c>
      <c r="BU148" s="157">
        <f>SUM(BL148:BN148)</f>
        <v>12783.325333333336</v>
      </c>
      <c r="BV148" s="157">
        <f>SUM(BO148:BQ148)</f>
        <v>0</v>
      </c>
      <c r="BW148" s="157">
        <f>SUM(BF148:BK148)</f>
        <v>5284.2188461538517</v>
      </c>
      <c r="BX148" s="157">
        <f>SUM(BL148:BQ148)</f>
        <v>12783.325333333336</v>
      </c>
      <c r="BY148" s="157">
        <f>IF(Info!$O$3="Q1",$BS148,IF(Info!$O$3="Q2",$BS148+$BT148,IF(Info!$O$3="Q3",$BS148+$BT148+$BU148,$BR148)))</f>
        <v>-3854.9749999999949</v>
      </c>
      <c r="BZ148" s="157">
        <f>IF(Info!$O$3="Q1",$BS148,IF(Info!$O$3="Q2",$BT148,IF(Info!$O$3="Q3",$BU148,$BV148)))</f>
        <v>-3854.9749999999949</v>
      </c>
      <c r="CA148" s="197"/>
    </row>
    <row r="149" spans="1:79" ht="13.95" customHeight="1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773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13.95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816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13.95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ht="13.95" customHeight="1" x14ac:dyDescent="0.3">
      <c r="A152" s="223"/>
      <c r="B152" s="160" t="s">
        <v>387</v>
      </c>
      <c r="C152" s="225"/>
      <c r="D152" s="227">
        <f t="shared" ref="D152:AI152" si="180">IF(D73=0,0,D136/D74)</f>
        <v>6.1992671996818578E-2</v>
      </c>
      <c r="E152" s="228">
        <f t="shared" si="180"/>
        <v>4.7787997615960733E-2</v>
      </c>
      <c r="F152" s="228">
        <f t="shared" si="180"/>
        <v>-9.3911322032406E-2</v>
      </c>
      <c r="G152" s="228">
        <f t="shared" si="180"/>
        <v>0.13668980864829069</v>
      </c>
      <c r="H152" s="228">
        <f t="shared" si="180"/>
        <v>-0.38849503543394381</v>
      </c>
      <c r="I152" s="228">
        <f t="shared" si="180"/>
        <v>-0.16254531354746721</v>
      </c>
      <c r="J152" s="228">
        <f t="shared" si="180"/>
        <v>-0.27927303882669435</v>
      </c>
      <c r="K152" s="228">
        <f t="shared" si="180"/>
        <v>-0.61359158174007444</v>
      </c>
      <c r="L152" s="228">
        <f t="shared" si="180"/>
        <v>-0.24832915611668818</v>
      </c>
      <c r="M152" s="228">
        <f t="shared" si="180"/>
        <v>4.4034565874670976E-3</v>
      </c>
      <c r="N152" s="228">
        <f t="shared" si="180"/>
        <v>0.36565889726340045</v>
      </c>
      <c r="O152" s="228">
        <f t="shared" si="180"/>
        <v>0.25427243747257444</v>
      </c>
      <c r="P152" s="228">
        <f t="shared" si="180"/>
        <v>0.10445387019885582</v>
      </c>
      <c r="Q152" s="817">
        <f t="shared" si="180"/>
        <v>0.2216975434852487</v>
      </c>
      <c r="R152" s="228">
        <f t="shared" si="180"/>
        <v>6.1824005314165577E-2</v>
      </c>
      <c r="S152" s="228">
        <f t="shared" si="180"/>
        <v>0.23389135244262696</v>
      </c>
      <c r="T152" s="228">
        <f t="shared" si="180"/>
        <v>6.9815774633834468E-2</v>
      </c>
      <c r="U152" s="228">
        <f t="shared" si="180"/>
        <v>4.8023973880242543E-2</v>
      </c>
      <c r="V152" s="228">
        <f t="shared" si="180"/>
        <v>0.25636309555544956</v>
      </c>
      <c r="W152" s="228">
        <f t="shared" si="180"/>
        <v>-0.19589888048707343</v>
      </c>
      <c r="X152" s="228">
        <f t="shared" si="180"/>
        <v>0.12591213838589771</v>
      </c>
      <c r="Y152" s="228">
        <f t="shared" si="180"/>
        <v>0.32760885444723298</v>
      </c>
      <c r="Z152" s="228">
        <f t="shared" si="180"/>
        <v>-5.4010876071130254E-2</v>
      </c>
      <c r="AA152" s="228">
        <f t="shared" si="180"/>
        <v>0.20792457275206988</v>
      </c>
      <c r="AB152" s="228">
        <f t="shared" si="180"/>
        <v>-6.8558454494154292E-2</v>
      </c>
      <c r="AC152" s="228">
        <f t="shared" si="180"/>
        <v>0.17036504895036905</v>
      </c>
      <c r="AD152" s="228">
        <f t="shared" si="180"/>
        <v>-2.9611671567241649E-2</v>
      </c>
      <c r="AE152" s="228">
        <f t="shared" si="180"/>
        <v>0.1238151997500867</v>
      </c>
      <c r="AF152" s="228">
        <f t="shared" si="180"/>
        <v>0.23281144243866903</v>
      </c>
      <c r="AG152" s="228">
        <f t="shared" si="180"/>
        <v>-7.5037194380860858E-2</v>
      </c>
      <c r="AH152" s="228">
        <f t="shared" si="180"/>
        <v>0.26498592197712101</v>
      </c>
      <c r="AI152" s="228">
        <f t="shared" si="180"/>
        <v>0.14019710454856205</v>
      </c>
      <c r="AJ152" s="228">
        <f t="shared" ref="AJ152:BD152" si="181">IF(AJ73=0,0,AJ136/AJ74)</f>
        <v>8.7792756395869129E-2</v>
      </c>
      <c r="AK152" s="228">
        <f t="shared" si="181"/>
        <v>-0.12105067594004529</v>
      </c>
      <c r="AL152" s="228">
        <f t="shared" si="181"/>
        <v>0.16008940936514462</v>
      </c>
      <c r="AM152" s="228">
        <f t="shared" si="181"/>
        <v>3.4185552435604373E-2</v>
      </c>
      <c r="AN152" s="228">
        <f t="shared" si="181"/>
        <v>0.3632135590176187</v>
      </c>
      <c r="AO152" s="228">
        <f t="shared" si="181"/>
        <v>0.16100825958353521</v>
      </c>
      <c r="AP152" s="228">
        <f t="shared" si="181"/>
        <v>0.25293504379013398</v>
      </c>
      <c r="AQ152" s="228">
        <f t="shared" si="181"/>
        <v>0</v>
      </c>
      <c r="AR152" s="228">
        <f t="shared" si="181"/>
        <v>0</v>
      </c>
      <c r="AS152" s="228">
        <f t="shared" si="181"/>
        <v>0</v>
      </c>
      <c r="AT152" s="228">
        <f t="shared" si="181"/>
        <v>0</v>
      </c>
      <c r="AU152" s="228">
        <f t="shared" si="181"/>
        <v>0</v>
      </c>
      <c r="AV152" s="228">
        <f t="shared" si="181"/>
        <v>0</v>
      </c>
      <c r="AW152" s="228">
        <f t="shared" si="181"/>
        <v>0</v>
      </c>
      <c r="AX152" s="228">
        <f t="shared" si="181"/>
        <v>0</v>
      </c>
      <c r="AY152" s="228">
        <f t="shared" si="181"/>
        <v>0</v>
      </c>
      <c r="AZ152" s="228">
        <f t="shared" si="181"/>
        <v>0</v>
      </c>
      <c r="BA152" s="228">
        <f t="shared" si="181"/>
        <v>0</v>
      </c>
      <c r="BB152" s="228">
        <f t="shared" si="181"/>
        <v>0</v>
      </c>
      <c r="BC152" s="228">
        <f t="shared" si="181"/>
        <v>0</v>
      </c>
      <c r="BD152" s="228">
        <f t="shared" si="181"/>
        <v>0</v>
      </c>
      <c r="BE152" s="226"/>
      <c r="BF152" s="229">
        <f t="shared" ref="BF152:BX152" si="182">IF(BF73=0,0,BF136/BF74)</f>
        <v>-0.10041538804955995</v>
      </c>
      <c r="BG152" s="228">
        <f t="shared" si="182"/>
        <v>-0.29801181923380837</v>
      </c>
      <c r="BH152" s="228">
        <f t="shared" si="182"/>
        <v>0.18857420561944616</v>
      </c>
      <c r="BI152" s="228">
        <f t="shared" si="182"/>
        <v>0.10730727562099721</v>
      </c>
      <c r="BJ152" s="228">
        <f t="shared" si="182"/>
        <v>0.11494664496838293</v>
      </c>
      <c r="BK152" s="228">
        <f t="shared" si="182"/>
        <v>5.0187557505281317E-2</v>
      </c>
      <c r="BL152" s="228">
        <f t="shared" si="182"/>
        <v>0.13047596912712206</v>
      </c>
      <c r="BM152" s="228">
        <f t="shared" si="182"/>
        <v>8.5311360006064638E-2</v>
      </c>
      <c r="BN152" s="228">
        <f t="shared" si="182"/>
        <v>0.19089863705182825</v>
      </c>
      <c r="BO152" s="228">
        <f t="shared" si="182"/>
        <v>0</v>
      </c>
      <c r="BP152" s="228">
        <f t="shared" si="182"/>
        <v>0</v>
      </c>
      <c r="BQ152" s="228">
        <f t="shared" si="182"/>
        <v>0</v>
      </c>
      <c r="BR152" s="228">
        <f t="shared" si="182"/>
        <v>6.1992671996818578E-2</v>
      </c>
      <c r="BS152" s="228">
        <f t="shared" si="182"/>
        <v>-4.0647017551875532E-2</v>
      </c>
      <c r="BT152" s="228">
        <f t="shared" si="182"/>
        <v>8.7565550131784006E-2</v>
      </c>
      <c r="BU152" s="228">
        <f t="shared" si="182"/>
        <v>0.13859303944483248</v>
      </c>
      <c r="BV152" s="228">
        <f t="shared" si="182"/>
        <v>0</v>
      </c>
      <c r="BW152" s="228">
        <f t="shared" si="182"/>
        <v>2.6525866984379729E-2</v>
      </c>
      <c r="BX152" s="228">
        <f t="shared" si="182"/>
        <v>0.13859303944483248</v>
      </c>
      <c r="BY152" s="228">
        <f>IF(Info!$O$3="Q1",$BS152,IF(Info!$O$3="Q2",$BS152+$BT152,IF(Info!$O$3="Q3",$BS152+$BT152+$BU152,$BR152)))</f>
        <v>-4.0647017551875532E-2</v>
      </c>
      <c r="BZ152" s="228">
        <f>IF(Info!$O$3="Q1",$BS152,IF(Info!$O$3="Q2",$BT152,IF(Info!$O$3="Q3",$BU152,$BV152)))</f>
        <v>-4.0647017551875532E-2</v>
      </c>
      <c r="CA152" s="225"/>
    </row>
    <row r="153" spans="1:79" ht="13.95" customHeight="1" x14ac:dyDescent="0.3">
      <c r="A153" s="223"/>
      <c r="B153" s="160" t="s">
        <v>388</v>
      </c>
      <c r="C153" s="225"/>
      <c r="D153" s="230"/>
      <c r="E153" s="228">
        <f t="shared" ref="E153:AJ153" si="183">IF(E73=0,0,E137/E78)</f>
        <v>4.7787997615960733E-2</v>
      </c>
      <c r="F153" s="228">
        <f t="shared" si="183"/>
        <v>-2.222038868596924E-2</v>
      </c>
      <c r="G153" s="228">
        <f t="shared" si="183"/>
        <v>3.719392406448551E-2</v>
      </c>
      <c r="H153" s="228">
        <f t="shared" si="183"/>
        <v>-0.10041538804955995</v>
      </c>
      <c r="I153" s="228">
        <f t="shared" si="183"/>
        <v>-0.1134003953416986</v>
      </c>
      <c r="J153" s="228">
        <f t="shared" si="183"/>
        <v>-0.13563126509354342</v>
      </c>
      <c r="K153" s="228">
        <f t="shared" si="183"/>
        <v>-0.18466975061931248</v>
      </c>
      <c r="L153" s="228">
        <f t="shared" si="183"/>
        <v>-0.19361474710931176</v>
      </c>
      <c r="M153" s="228">
        <f t="shared" si="183"/>
        <v>-0.16614196483184193</v>
      </c>
      <c r="N153" s="228">
        <f t="shared" si="183"/>
        <v>-0.103988088592533</v>
      </c>
      <c r="O153" s="228">
        <f t="shared" si="183"/>
        <v>-7.6812364489590806E-2</v>
      </c>
      <c r="P153" s="228">
        <f t="shared" si="183"/>
        <v>-6.3952110425003678E-2</v>
      </c>
      <c r="Q153" s="817">
        <f t="shared" si="183"/>
        <v>-4.0647017551875511E-2</v>
      </c>
      <c r="R153" s="228">
        <f t="shared" si="183"/>
        <v>-3.1149098512297243E-2</v>
      </c>
      <c r="S153" s="228">
        <f t="shared" si="183"/>
        <v>-1.2414609677313867E-2</v>
      </c>
      <c r="T153" s="228">
        <f t="shared" si="183"/>
        <v>-8.4111242812572214E-3</v>
      </c>
      <c r="U153" s="228">
        <f t="shared" si="183"/>
        <v>-5.7276409262416806E-3</v>
      </c>
      <c r="V153" s="228">
        <f t="shared" si="183"/>
        <v>1.2241745183999526E-2</v>
      </c>
      <c r="W153" s="228">
        <f t="shared" si="183"/>
        <v>-1.8834973893866946E-3</v>
      </c>
      <c r="X153" s="228">
        <f t="shared" si="183"/>
        <v>4.7724690444989016E-3</v>
      </c>
      <c r="Y153" s="228">
        <f t="shared" si="183"/>
        <v>2.0455444729073496E-2</v>
      </c>
      <c r="Z153" s="228">
        <f t="shared" si="183"/>
        <v>1.7678074507152895E-2</v>
      </c>
      <c r="AA153" s="228">
        <f t="shared" si="183"/>
        <v>2.7571544046571132E-2</v>
      </c>
      <c r="AB153" s="228">
        <f t="shared" si="183"/>
        <v>2.2262050345158733E-2</v>
      </c>
      <c r="AC153" s="228">
        <f t="shared" si="183"/>
        <v>2.8605006576690666E-2</v>
      </c>
      <c r="AD153" s="228">
        <f t="shared" si="183"/>
        <v>2.652586698437974E-2</v>
      </c>
      <c r="AE153" s="228">
        <f t="shared" si="183"/>
        <v>2.9547670544804935E-2</v>
      </c>
      <c r="AF153" s="228">
        <f t="shared" si="183"/>
        <v>3.7173746329618777E-2</v>
      </c>
      <c r="AG153" s="228">
        <f t="shared" si="183"/>
        <v>3.2319695000026488E-2</v>
      </c>
      <c r="AH153" s="228">
        <f t="shared" si="183"/>
        <v>4.1311416797078615E-2</v>
      </c>
      <c r="AI153" s="228">
        <f t="shared" si="183"/>
        <v>4.4500075756179112E-2</v>
      </c>
      <c r="AJ153" s="228">
        <f t="shared" si="183"/>
        <v>4.5679400475597834E-2</v>
      </c>
      <c r="AK153" s="228">
        <f t="shared" ref="AK153:BD153" si="184">IF(AK73=0,0,AK137/AK78)</f>
        <v>4.2465146025596943E-2</v>
      </c>
      <c r="AL153" s="228">
        <f t="shared" si="184"/>
        <v>4.5861752189758805E-2</v>
      </c>
      <c r="AM153" s="228">
        <f t="shared" si="184"/>
        <v>4.5393260689204476E-2</v>
      </c>
      <c r="AN153" s="228">
        <f t="shared" si="184"/>
        <v>5.5486630338303353E-2</v>
      </c>
      <c r="AO153" s="228">
        <f t="shared" si="184"/>
        <v>5.7973627284634253E-2</v>
      </c>
      <c r="AP153" s="228">
        <f t="shared" si="184"/>
        <v>6.1992671996818578E-2</v>
      </c>
      <c r="AQ153" s="228">
        <f t="shared" si="184"/>
        <v>0</v>
      </c>
      <c r="AR153" s="228">
        <f t="shared" si="184"/>
        <v>0</v>
      </c>
      <c r="AS153" s="228">
        <f t="shared" si="184"/>
        <v>0</v>
      </c>
      <c r="AT153" s="228">
        <f t="shared" si="184"/>
        <v>0</v>
      </c>
      <c r="AU153" s="228">
        <f t="shared" si="184"/>
        <v>0</v>
      </c>
      <c r="AV153" s="228">
        <f t="shared" si="184"/>
        <v>0</v>
      </c>
      <c r="AW153" s="228">
        <f t="shared" si="184"/>
        <v>0</v>
      </c>
      <c r="AX153" s="228">
        <f t="shared" si="184"/>
        <v>0</v>
      </c>
      <c r="AY153" s="228">
        <f t="shared" si="184"/>
        <v>0</v>
      </c>
      <c r="AZ153" s="228">
        <f t="shared" si="184"/>
        <v>0</v>
      </c>
      <c r="BA153" s="228">
        <f t="shared" si="184"/>
        <v>0</v>
      </c>
      <c r="BB153" s="228">
        <f t="shared" si="184"/>
        <v>0</v>
      </c>
      <c r="BC153" s="228">
        <f t="shared" si="184"/>
        <v>0</v>
      </c>
      <c r="BD153" s="228">
        <f t="shared" si="184"/>
        <v>0</v>
      </c>
      <c r="BE153" s="226"/>
      <c r="BF153" s="229">
        <f t="shared" ref="BF153:BX153" si="185">IF(BF73=0,0,BF137/BF78)</f>
        <v>-0.10041538804955995</v>
      </c>
      <c r="BG153" s="228">
        <f t="shared" si="185"/>
        <v>-0.41049191152605613</v>
      </c>
      <c r="BH153" s="228">
        <f t="shared" si="185"/>
        <v>-0.10155632900248894</v>
      </c>
      <c r="BI153" s="228">
        <f t="shared" si="185"/>
        <v>-2.4268161309844861E-2</v>
      </c>
      <c r="BJ153" s="228">
        <f t="shared" si="185"/>
        <v>9.4276366729022648E-2</v>
      </c>
      <c r="BK153" s="228">
        <f t="shared" si="185"/>
        <v>0.12992013331146415</v>
      </c>
      <c r="BL153" s="228">
        <f t="shared" si="185"/>
        <v>0.29044073775528123</v>
      </c>
      <c r="BM153" s="228">
        <f t="shared" si="185"/>
        <v>0.44346500151616347</v>
      </c>
      <c r="BN153" s="228">
        <f t="shared" si="185"/>
        <v>0.55739065956794098</v>
      </c>
      <c r="BO153" s="228">
        <f t="shared" si="185"/>
        <v>0</v>
      </c>
      <c r="BP153" s="228">
        <f t="shared" si="185"/>
        <v>0</v>
      </c>
      <c r="BQ153" s="228">
        <f t="shared" si="185"/>
        <v>0</v>
      </c>
      <c r="BR153" s="228">
        <f t="shared" si="185"/>
        <v>0</v>
      </c>
      <c r="BS153" s="228">
        <f t="shared" si="185"/>
        <v>-4.0647017551875532E-2</v>
      </c>
      <c r="BT153" s="228">
        <f t="shared" si="185"/>
        <v>5.0629797120993657E-2</v>
      </c>
      <c r="BU153" s="228">
        <f t="shared" si="185"/>
        <v>0.19588298019839079</v>
      </c>
      <c r="BV153" s="228">
        <f t="shared" si="185"/>
        <v>0</v>
      </c>
      <c r="BW153" s="228">
        <f t="shared" si="185"/>
        <v>2.6525866984379729E-2</v>
      </c>
      <c r="BX153" s="228">
        <f t="shared" si="185"/>
        <v>0.19588298019839079</v>
      </c>
      <c r="BY153" s="228">
        <f>IF(Info!$O$3="Q1",$BS153,IF(Info!$O$3="Q2",$BS153+$BT153,IF(Info!$O$3="Q3",$BS153+$BT153+$BU153,$BR153)))</f>
        <v>-4.0647017551875532E-2</v>
      </c>
      <c r="BZ153" s="228">
        <f>IF(Info!$O$3="Q1",$BS153,IF(Info!$O$3="Q2",$BT153,IF(Info!$O$3="Q3",$BU153,$BV153)))</f>
        <v>-4.0647017551875532E-2</v>
      </c>
      <c r="CA153" s="225"/>
    </row>
    <row r="154" spans="1:79" ht="13.95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3.95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3.95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776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ht="13.95" customHeight="1" x14ac:dyDescent="0.3">
      <c r="A157" s="223"/>
      <c r="B157" s="78" t="s">
        <v>37</v>
      </c>
      <c r="C157" s="225"/>
      <c r="D157" s="227">
        <f t="shared" ref="D157:AI157" si="186">(IF(D$73=0,0,D82/D$74))</f>
        <v>0.24926431596610638</v>
      </c>
      <c r="E157" s="228">
        <f t="shared" si="186"/>
        <v>0.12256270291945311</v>
      </c>
      <c r="F157" s="228">
        <f t="shared" si="186"/>
        <v>0.1952563494607561</v>
      </c>
      <c r="G157" s="228">
        <f t="shared" si="186"/>
        <v>0.16049588370930831</v>
      </c>
      <c r="H157" s="228">
        <f t="shared" si="186"/>
        <v>0.78630475639852215</v>
      </c>
      <c r="I157" s="228">
        <f t="shared" si="186"/>
        <v>0.23318724497506424</v>
      </c>
      <c r="J157" s="228">
        <f t="shared" si="186"/>
        <v>7.5510311097379657E-2</v>
      </c>
      <c r="K157" s="228">
        <f t="shared" si="186"/>
        <v>0.12870920312668732</v>
      </c>
      <c r="L157" s="228">
        <f t="shared" si="186"/>
        <v>0.31439146708928062</v>
      </c>
      <c r="M157" s="228">
        <f t="shared" si="186"/>
        <v>0.53799659132041777</v>
      </c>
      <c r="N157" s="228">
        <f t="shared" si="186"/>
        <v>0.13862065809345112</v>
      </c>
      <c r="O157" s="228">
        <f t="shared" si="186"/>
        <v>9.1880869827288936E-2</v>
      </c>
      <c r="P157" s="228">
        <f t="shared" si="186"/>
        <v>0.1685532352155866</v>
      </c>
      <c r="Q157" s="817">
        <f t="shared" si="186"/>
        <v>0.24317408348770081</v>
      </c>
      <c r="R157" s="228">
        <f t="shared" si="186"/>
        <v>0.44183582192252113</v>
      </c>
      <c r="S157" s="228">
        <f t="shared" si="186"/>
        <v>0.149270501425457</v>
      </c>
      <c r="T157" s="228">
        <f t="shared" si="186"/>
        <v>7.6296802436679897E-2</v>
      </c>
      <c r="U157" s="228">
        <f t="shared" si="186"/>
        <v>9.5954597753887635E-2</v>
      </c>
      <c r="V157" s="228">
        <f t="shared" si="186"/>
        <v>0.19777477838981503</v>
      </c>
      <c r="W157" s="228">
        <f t="shared" si="186"/>
        <v>0.70080214363008642</v>
      </c>
      <c r="X157" s="228">
        <f t="shared" si="186"/>
        <v>0.19689513797913474</v>
      </c>
      <c r="Y157" s="228">
        <f t="shared" si="186"/>
        <v>4.1134665824121605E-2</v>
      </c>
      <c r="Z157" s="228">
        <f t="shared" si="186"/>
        <v>8.5118276360330772E-2</v>
      </c>
      <c r="AA157" s="228">
        <f t="shared" si="186"/>
        <v>0.14983948931773736</v>
      </c>
      <c r="AB157" s="228">
        <f t="shared" si="186"/>
        <v>0.49510117670227954</v>
      </c>
      <c r="AC157" s="228">
        <f t="shared" si="186"/>
        <v>0.11882728554527332</v>
      </c>
      <c r="AD157" s="228">
        <f t="shared" si="186"/>
        <v>8.8663372946988922E-2</v>
      </c>
      <c r="AE157" s="228">
        <f t="shared" si="186"/>
        <v>9.6589307526073462E-2</v>
      </c>
      <c r="AF157" s="228">
        <f t="shared" si="186"/>
        <v>0.14524128895405058</v>
      </c>
      <c r="AG157" s="228">
        <f t="shared" si="186"/>
        <v>0.54403512041581237</v>
      </c>
      <c r="AH157" s="228">
        <f t="shared" si="186"/>
        <v>0.14484047585667106</v>
      </c>
      <c r="AI157" s="228">
        <f t="shared" si="186"/>
        <v>0.15253717102818937</v>
      </c>
      <c r="AJ157" s="228">
        <f t="shared" ref="AJ157:BD157" si="187">(IF(AJ$73=0,0,AJ82/AJ$74))</f>
        <v>0.16856244024686182</v>
      </c>
      <c r="AK157" s="228">
        <f t="shared" si="187"/>
        <v>9.2546259382475057E-2</v>
      </c>
      <c r="AL157" s="228">
        <f t="shared" si="187"/>
        <v>0.14278074866310161</v>
      </c>
      <c r="AM157" s="228">
        <f t="shared" si="187"/>
        <v>0.59417699891482523</v>
      </c>
      <c r="AN157" s="228">
        <f t="shared" si="187"/>
        <v>0.17506966935301646</v>
      </c>
      <c r="AO157" s="228">
        <f t="shared" si="187"/>
        <v>7.848519607673117E-2</v>
      </c>
      <c r="AP157" s="228">
        <f t="shared" si="187"/>
        <v>9.2276324093402584E-2</v>
      </c>
      <c r="AQ157" s="228">
        <f t="shared" si="187"/>
        <v>0</v>
      </c>
      <c r="AR157" s="228">
        <f t="shared" si="187"/>
        <v>0</v>
      </c>
      <c r="AS157" s="228">
        <f t="shared" si="187"/>
        <v>0</v>
      </c>
      <c r="AT157" s="228">
        <f t="shared" si="187"/>
        <v>0</v>
      </c>
      <c r="AU157" s="228">
        <f t="shared" si="187"/>
        <v>0</v>
      </c>
      <c r="AV157" s="228">
        <f t="shared" si="187"/>
        <v>0</v>
      </c>
      <c r="AW157" s="228">
        <f t="shared" si="187"/>
        <v>0</v>
      </c>
      <c r="AX157" s="228">
        <f t="shared" si="187"/>
        <v>0</v>
      </c>
      <c r="AY157" s="228">
        <f t="shared" si="187"/>
        <v>0</v>
      </c>
      <c r="AZ157" s="228">
        <f t="shared" si="187"/>
        <v>0</v>
      </c>
      <c r="BA157" s="228">
        <f t="shared" si="187"/>
        <v>0</v>
      </c>
      <c r="BB157" s="228">
        <f t="shared" si="187"/>
        <v>0</v>
      </c>
      <c r="BC157" s="228">
        <f t="shared" si="187"/>
        <v>0</v>
      </c>
      <c r="BD157" s="228">
        <f t="shared" si="187"/>
        <v>0</v>
      </c>
      <c r="BE157" s="225"/>
      <c r="BF157" s="228">
        <f t="shared" ref="BF157:BX157" si="188">(IF(BF$73=0,0,BF82/BF$74))</f>
        <v>0.36194144389586513</v>
      </c>
      <c r="BG157" s="47">
        <f t="shared" si="188"/>
        <v>0.20328799256524049</v>
      </c>
      <c r="BH157" s="47">
        <f t="shared" si="188"/>
        <v>0.25365273657223875</v>
      </c>
      <c r="BI157" s="47">
        <f t="shared" si="188"/>
        <v>0.22093894729297281</v>
      </c>
      <c r="BJ157" s="47">
        <f t="shared" si="188"/>
        <v>0.30439854266159755</v>
      </c>
      <c r="BK157" s="47">
        <f t="shared" si="188"/>
        <v>0.20929945239849948</v>
      </c>
      <c r="BL157" s="47">
        <f t="shared" si="188"/>
        <v>0.25232458728311574</v>
      </c>
      <c r="BM157" s="47">
        <f t="shared" si="188"/>
        <v>0.14297304292426535</v>
      </c>
      <c r="BN157" s="47">
        <f t="shared" si="188"/>
        <v>0.279677233008573</v>
      </c>
      <c r="BO157" s="47">
        <f t="shared" si="188"/>
        <v>0</v>
      </c>
      <c r="BP157" s="47">
        <f t="shared" si="188"/>
        <v>0</v>
      </c>
      <c r="BQ157" s="47">
        <f t="shared" si="188"/>
        <v>0</v>
      </c>
      <c r="BR157" s="47">
        <f t="shared" si="188"/>
        <v>0.24926431596610632</v>
      </c>
      <c r="BS157" s="47">
        <f t="shared" si="188"/>
        <v>0.27371910760502194</v>
      </c>
      <c r="BT157" s="47">
        <f t="shared" si="188"/>
        <v>0.24390977301930339</v>
      </c>
      <c r="BU157" s="47">
        <f t="shared" si="188"/>
        <v>0.23017806596635279</v>
      </c>
      <c r="BV157" s="47">
        <f t="shared" si="188"/>
        <v>0</v>
      </c>
      <c r="BW157" s="47">
        <f t="shared" si="188"/>
        <v>0.25810145774116805</v>
      </c>
      <c r="BX157" s="47">
        <f t="shared" si="188"/>
        <v>0.23017806596635279</v>
      </c>
      <c r="BY157" s="47">
        <f>IF(Info!$O$3="Q1",$BS157,IF(Info!$O$3="Q2",$BS157+$BT157,IF(Info!$O$3="Q3",$BS157+$BT157+$BU157,$BR157)))</f>
        <v>0.27371910760502194</v>
      </c>
      <c r="BZ157" s="47">
        <f>IF(Info!$O$3="Q1",$BS157,IF(Info!$O$3="Q2",$BT157,IF(Info!$O$3="Q3",$BU157,$BV157)))</f>
        <v>0.27371910760502194</v>
      </c>
      <c r="CA157" s="225"/>
    </row>
    <row r="158" spans="1:79" ht="13.95" customHeight="1" x14ac:dyDescent="0.3">
      <c r="A158" s="223"/>
      <c r="B158" s="78" t="s">
        <v>39</v>
      </c>
      <c r="C158" s="225"/>
      <c r="D158" s="227">
        <f t="shared" ref="D158:AI158" si="189">(IF(D$73=0,0,D83/D$74))</f>
        <v>8.8043618304494697E-3</v>
      </c>
      <c r="E158" s="228">
        <f t="shared" si="189"/>
        <v>0</v>
      </c>
      <c r="F158" s="228">
        <f t="shared" si="189"/>
        <v>2.7021800234718771E-2</v>
      </c>
      <c r="G158" s="228">
        <f t="shared" si="189"/>
        <v>0</v>
      </c>
      <c r="H158" s="228">
        <f t="shared" si="189"/>
        <v>2.8307300624390425E-2</v>
      </c>
      <c r="I158" s="228">
        <f t="shared" si="189"/>
        <v>2.140950078081709E-2</v>
      </c>
      <c r="J158" s="228">
        <f t="shared" si="189"/>
        <v>0</v>
      </c>
      <c r="K158" s="228">
        <f t="shared" si="189"/>
        <v>2.0933188240864577E-2</v>
      </c>
      <c r="L158" s="228">
        <f t="shared" si="189"/>
        <v>2.126971880180584E-2</v>
      </c>
      <c r="M158" s="228">
        <f t="shared" si="189"/>
        <v>0</v>
      </c>
      <c r="N158" s="228">
        <f t="shared" si="189"/>
        <v>7.4367305844126128E-3</v>
      </c>
      <c r="O158" s="228">
        <f t="shared" si="189"/>
        <v>0</v>
      </c>
      <c r="P158" s="228">
        <f t="shared" si="189"/>
        <v>2.1036790109472219E-2</v>
      </c>
      <c r="Q158" s="817">
        <f t="shared" si="189"/>
        <v>5.8157067160642733E-3</v>
      </c>
      <c r="R158" s="228">
        <f t="shared" si="189"/>
        <v>0</v>
      </c>
      <c r="S158" s="228">
        <f t="shared" si="189"/>
        <v>8.1754150595337929E-3</v>
      </c>
      <c r="T158" s="228">
        <f t="shared" si="189"/>
        <v>2.2583297624700335E-2</v>
      </c>
      <c r="U158" s="228">
        <f t="shared" si="189"/>
        <v>2.2023477591817432E-2</v>
      </c>
      <c r="V158" s="228">
        <f t="shared" si="189"/>
        <v>1.4226826688067703E-2</v>
      </c>
      <c r="W158" s="228">
        <f t="shared" si="189"/>
        <v>0</v>
      </c>
      <c r="X158" s="228">
        <f t="shared" si="189"/>
        <v>5.4735524522257521E-3</v>
      </c>
      <c r="Y158" s="228">
        <f t="shared" si="189"/>
        <v>0</v>
      </c>
      <c r="Z158" s="228">
        <f t="shared" si="189"/>
        <v>7.0009293869438089E-3</v>
      </c>
      <c r="AA158" s="228">
        <f t="shared" si="189"/>
        <v>4.7599719567543632E-3</v>
      </c>
      <c r="AB158" s="228">
        <f t="shared" si="189"/>
        <v>6.4004726502880213E-3</v>
      </c>
      <c r="AC158" s="228">
        <f t="shared" si="189"/>
        <v>7.9007503687016836E-3</v>
      </c>
      <c r="AD158" s="228">
        <f t="shared" si="189"/>
        <v>9.1362067874988587E-3</v>
      </c>
      <c r="AE158" s="228">
        <f t="shared" si="189"/>
        <v>2.0357668577155562E-2</v>
      </c>
      <c r="AF158" s="228">
        <f t="shared" si="189"/>
        <v>5.365442805003587E-3</v>
      </c>
      <c r="AG158" s="228">
        <f t="shared" si="189"/>
        <v>4.5557143152968457E-3</v>
      </c>
      <c r="AH158" s="228">
        <f t="shared" si="189"/>
        <v>0</v>
      </c>
      <c r="AI158" s="228">
        <f t="shared" si="189"/>
        <v>0</v>
      </c>
      <c r="AJ158" s="228">
        <f t="shared" ref="AJ158:BD158" si="190">(IF(AJ$73=0,0,AJ83/AJ$74))</f>
        <v>9.672103298063223E-3</v>
      </c>
      <c r="AK158" s="228">
        <f t="shared" si="190"/>
        <v>2.680707156800748E-2</v>
      </c>
      <c r="AL158" s="228">
        <f t="shared" si="190"/>
        <v>1.7379679144385027E-2</v>
      </c>
      <c r="AM158" s="228">
        <f t="shared" si="190"/>
        <v>4.6177645401860963E-3</v>
      </c>
      <c r="AN158" s="228">
        <f t="shared" si="190"/>
        <v>7.3435263990359262E-3</v>
      </c>
      <c r="AO158" s="228">
        <f t="shared" si="190"/>
        <v>0</v>
      </c>
      <c r="AP158" s="228">
        <f t="shared" si="190"/>
        <v>0</v>
      </c>
      <c r="AQ158" s="228">
        <f t="shared" si="190"/>
        <v>0</v>
      </c>
      <c r="AR158" s="228">
        <f t="shared" si="190"/>
        <v>0</v>
      </c>
      <c r="AS158" s="228">
        <f t="shared" si="190"/>
        <v>0</v>
      </c>
      <c r="AT158" s="228">
        <f t="shared" si="190"/>
        <v>0</v>
      </c>
      <c r="AU158" s="228">
        <f t="shared" si="190"/>
        <v>0</v>
      </c>
      <c r="AV158" s="228">
        <f t="shared" si="190"/>
        <v>0</v>
      </c>
      <c r="AW158" s="228">
        <f t="shared" si="190"/>
        <v>0</v>
      </c>
      <c r="AX158" s="228">
        <f t="shared" si="190"/>
        <v>0</v>
      </c>
      <c r="AY158" s="228">
        <f t="shared" si="190"/>
        <v>0</v>
      </c>
      <c r="AZ158" s="228">
        <f t="shared" si="190"/>
        <v>0</v>
      </c>
      <c r="BA158" s="228">
        <f t="shared" si="190"/>
        <v>0</v>
      </c>
      <c r="BB158" s="228">
        <f t="shared" si="190"/>
        <v>0</v>
      </c>
      <c r="BC158" s="228">
        <f t="shared" si="190"/>
        <v>0</v>
      </c>
      <c r="BD158" s="228">
        <f t="shared" si="190"/>
        <v>0</v>
      </c>
      <c r="BE158" s="225"/>
      <c r="BF158" s="228">
        <f t="shared" ref="BF158:BX158" si="191">(IF(BF$73=0,0,BF83/BF$74))</f>
        <v>1.4807481937783617E-2</v>
      </c>
      <c r="BG158" s="228">
        <f t="shared" si="191"/>
        <v>1.6586570717185924E-2</v>
      </c>
      <c r="BH158" s="228">
        <f t="shared" si="191"/>
        <v>6.322614014513033E-3</v>
      </c>
      <c r="BI158" s="228">
        <f t="shared" si="191"/>
        <v>1.1092683351389757E-2</v>
      </c>
      <c r="BJ158" s="228">
        <f t="shared" si="191"/>
        <v>5.0293146541292334E-3</v>
      </c>
      <c r="BK158" s="228">
        <f t="shared" si="191"/>
        <v>6.9087898369488724E-3</v>
      </c>
      <c r="BL158" s="228">
        <f t="shared" si="191"/>
        <v>6.5690607832368875E-3</v>
      </c>
      <c r="BM158" s="228">
        <f t="shared" si="191"/>
        <v>1.2132177271641316E-2</v>
      </c>
      <c r="BN158" s="228">
        <f t="shared" si="191"/>
        <v>3.5477940562109404E-3</v>
      </c>
      <c r="BO158" s="228">
        <f t="shared" si="191"/>
        <v>0</v>
      </c>
      <c r="BP158" s="228">
        <f t="shared" si="191"/>
        <v>0</v>
      </c>
      <c r="BQ158" s="228">
        <f t="shared" si="191"/>
        <v>0</v>
      </c>
      <c r="BR158" s="228">
        <f t="shared" si="191"/>
        <v>8.8043618304494697E-3</v>
      </c>
      <c r="BS158" s="228">
        <f t="shared" si="191"/>
        <v>1.191476723808051E-2</v>
      </c>
      <c r="BT158" s="228">
        <f t="shared" si="191"/>
        <v>7.463849076947509E-3</v>
      </c>
      <c r="BU158" s="228">
        <f t="shared" si="191"/>
        <v>7.1230000442702949E-3</v>
      </c>
      <c r="BV158" s="228">
        <f t="shared" si="191"/>
        <v>0</v>
      </c>
      <c r="BW158" s="228">
        <f t="shared" si="191"/>
        <v>9.5828506629769827E-3</v>
      </c>
      <c r="BX158" s="228">
        <f t="shared" si="191"/>
        <v>7.1230000442702949E-3</v>
      </c>
      <c r="BY158" s="228">
        <f>IF(Info!$O$3="Q1",$BS158,IF(Info!$O$3="Q2",$BS158+$BT158,IF(Info!$O$3="Q3",$BS158+$BT158+$BU158,$BR158)))</f>
        <v>1.191476723808051E-2</v>
      </c>
      <c r="BZ158" s="228">
        <f>IF(Info!$O$3="Q1",$BS158,IF(Info!$O$3="Q2",$BT158,IF(Info!$O$3="Q3",$BU158,$BV158)))</f>
        <v>1.191476723808051E-2</v>
      </c>
      <c r="CA158" s="225"/>
    </row>
    <row r="159" spans="1:79" ht="13.95" customHeight="1" x14ac:dyDescent="0.3">
      <c r="A159" s="223"/>
      <c r="B159" s="78" t="s">
        <v>41</v>
      </c>
      <c r="C159" s="225"/>
      <c r="D159" s="227">
        <f t="shared" ref="D159:AI159" si="192">(IF(D$73=0,0,D84/D$74))</f>
        <v>0</v>
      </c>
      <c r="E159" s="228">
        <f t="shared" si="192"/>
        <v>0</v>
      </c>
      <c r="F159" s="228">
        <f t="shared" si="192"/>
        <v>0</v>
      </c>
      <c r="G159" s="228">
        <f t="shared" si="192"/>
        <v>0</v>
      </c>
      <c r="H159" s="228">
        <f t="shared" si="192"/>
        <v>0</v>
      </c>
      <c r="I159" s="228">
        <f t="shared" si="192"/>
        <v>0</v>
      </c>
      <c r="J159" s="228">
        <f t="shared" si="192"/>
        <v>0</v>
      </c>
      <c r="K159" s="228">
        <f t="shared" si="192"/>
        <v>0</v>
      </c>
      <c r="L159" s="228">
        <f t="shared" si="192"/>
        <v>0</v>
      </c>
      <c r="M159" s="228">
        <f t="shared" si="192"/>
        <v>0</v>
      </c>
      <c r="N159" s="228">
        <f t="shared" si="192"/>
        <v>0</v>
      </c>
      <c r="O159" s="228">
        <f t="shared" si="192"/>
        <v>0</v>
      </c>
      <c r="P159" s="228">
        <f t="shared" si="192"/>
        <v>0</v>
      </c>
      <c r="Q159" s="817">
        <f t="shared" si="192"/>
        <v>0</v>
      </c>
      <c r="R159" s="228">
        <f t="shared" si="192"/>
        <v>0</v>
      </c>
      <c r="S159" s="228">
        <f t="shared" si="192"/>
        <v>0</v>
      </c>
      <c r="T159" s="228">
        <f t="shared" si="192"/>
        <v>0</v>
      </c>
      <c r="U159" s="228">
        <f t="shared" si="192"/>
        <v>0</v>
      </c>
      <c r="V159" s="228">
        <f t="shared" si="192"/>
        <v>0</v>
      </c>
      <c r="W159" s="228">
        <f t="shared" si="192"/>
        <v>0</v>
      </c>
      <c r="X159" s="228">
        <f t="shared" si="192"/>
        <v>0</v>
      </c>
      <c r="Y159" s="228">
        <f t="shared" si="192"/>
        <v>0</v>
      </c>
      <c r="Z159" s="228">
        <f t="shared" si="192"/>
        <v>0</v>
      </c>
      <c r="AA159" s="228">
        <f t="shared" si="192"/>
        <v>0</v>
      </c>
      <c r="AB159" s="228">
        <f t="shared" si="192"/>
        <v>0</v>
      </c>
      <c r="AC159" s="228">
        <f t="shared" si="192"/>
        <v>0</v>
      </c>
      <c r="AD159" s="228">
        <f t="shared" si="192"/>
        <v>0</v>
      </c>
      <c r="AE159" s="228">
        <f t="shared" si="192"/>
        <v>0</v>
      </c>
      <c r="AF159" s="228">
        <f t="shared" si="192"/>
        <v>0</v>
      </c>
      <c r="AG159" s="228">
        <f t="shared" si="192"/>
        <v>0</v>
      </c>
      <c r="AH159" s="228">
        <f t="shared" si="192"/>
        <v>0</v>
      </c>
      <c r="AI159" s="228">
        <f t="shared" si="192"/>
        <v>0</v>
      </c>
      <c r="AJ159" s="228">
        <f t="shared" ref="AJ159:BD159" si="193">(IF(AJ$73=0,0,AJ84/AJ$74))</f>
        <v>0</v>
      </c>
      <c r="AK159" s="228">
        <f t="shared" si="193"/>
        <v>0</v>
      </c>
      <c r="AL159" s="228">
        <f t="shared" si="193"/>
        <v>0</v>
      </c>
      <c r="AM159" s="228">
        <f t="shared" si="193"/>
        <v>0</v>
      </c>
      <c r="AN159" s="228">
        <f t="shared" si="193"/>
        <v>0</v>
      </c>
      <c r="AO159" s="228">
        <f t="shared" si="193"/>
        <v>0</v>
      </c>
      <c r="AP159" s="228">
        <f t="shared" si="193"/>
        <v>0</v>
      </c>
      <c r="AQ159" s="228">
        <f t="shared" si="193"/>
        <v>0</v>
      </c>
      <c r="AR159" s="228">
        <f t="shared" si="193"/>
        <v>0</v>
      </c>
      <c r="AS159" s="228">
        <f t="shared" si="193"/>
        <v>0</v>
      </c>
      <c r="AT159" s="228">
        <f t="shared" si="193"/>
        <v>0</v>
      </c>
      <c r="AU159" s="228">
        <f t="shared" si="193"/>
        <v>0</v>
      </c>
      <c r="AV159" s="228">
        <f t="shared" si="193"/>
        <v>0</v>
      </c>
      <c r="AW159" s="228">
        <f t="shared" si="193"/>
        <v>0</v>
      </c>
      <c r="AX159" s="228">
        <f t="shared" si="193"/>
        <v>0</v>
      </c>
      <c r="AY159" s="228">
        <f t="shared" si="193"/>
        <v>0</v>
      </c>
      <c r="AZ159" s="228">
        <f t="shared" si="193"/>
        <v>0</v>
      </c>
      <c r="BA159" s="228">
        <f t="shared" si="193"/>
        <v>0</v>
      </c>
      <c r="BB159" s="228">
        <f t="shared" si="193"/>
        <v>0</v>
      </c>
      <c r="BC159" s="228">
        <f t="shared" si="193"/>
        <v>0</v>
      </c>
      <c r="BD159" s="228">
        <f t="shared" si="193"/>
        <v>0</v>
      </c>
      <c r="BE159" s="226"/>
      <c r="BF159" s="229">
        <f t="shared" ref="BF159:BX159" si="194">(IF(BF$73=0,0,BF84/BF$74))</f>
        <v>0</v>
      </c>
      <c r="BG159" s="228">
        <f t="shared" si="194"/>
        <v>0</v>
      </c>
      <c r="BH159" s="228">
        <f t="shared" si="194"/>
        <v>0</v>
      </c>
      <c r="BI159" s="228">
        <f t="shared" si="194"/>
        <v>0</v>
      </c>
      <c r="BJ159" s="228">
        <f t="shared" si="194"/>
        <v>0</v>
      </c>
      <c r="BK159" s="228">
        <f t="shared" si="194"/>
        <v>0</v>
      </c>
      <c r="BL159" s="228">
        <f t="shared" si="194"/>
        <v>0</v>
      </c>
      <c r="BM159" s="228">
        <f t="shared" si="194"/>
        <v>0</v>
      </c>
      <c r="BN159" s="228">
        <f t="shared" si="194"/>
        <v>0</v>
      </c>
      <c r="BO159" s="228">
        <f t="shared" si="194"/>
        <v>0</v>
      </c>
      <c r="BP159" s="228">
        <f t="shared" si="194"/>
        <v>0</v>
      </c>
      <c r="BQ159" s="228">
        <f t="shared" si="194"/>
        <v>0</v>
      </c>
      <c r="BR159" s="228">
        <f t="shared" si="194"/>
        <v>0</v>
      </c>
      <c r="BS159" s="228">
        <f t="shared" si="194"/>
        <v>0</v>
      </c>
      <c r="BT159" s="228">
        <f t="shared" si="194"/>
        <v>0</v>
      </c>
      <c r="BU159" s="228">
        <f t="shared" si="194"/>
        <v>0</v>
      </c>
      <c r="BV159" s="228">
        <f t="shared" si="194"/>
        <v>0</v>
      </c>
      <c r="BW159" s="228">
        <f t="shared" si="194"/>
        <v>0</v>
      </c>
      <c r="BX159" s="228">
        <f t="shared" si="194"/>
        <v>0</v>
      </c>
      <c r="BY159" s="228">
        <f>IF(Info!$O$3="Q1",$BS159,IF(Info!$O$3="Q2",$BS159+$BT159,IF(Info!$O$3="Q3",$BS159+$BT159+$BU159,$BR159)))</f>
        <v>0</v>
      </c>
      <c r="BZ159" s="228">
        <f>IF(Info!$O$3="Q1",$BS159,IF(Info!$O$3="Q2",$BT159,IF(Info!$O$3="Q3",$BU159,$BV159)))</f>
        <v>0</v>
      </c>
      <c r="CA159" s="225"/>
    </row>
    <row r="160" spans="1:79" ht="13.95" customHeight="1" x14ac:dyDescent="0.3">
      <c r="A160" s="223"/>
      <c r="B160" s="78" t="s">
        <v>43</v>
      </c>
      <c r="C160" s="225"/>
      <c r="D160" s="227">
        <f t="shared" ref="D160:AI160" si="195">(IF(D$73=0,0,D85/D$74))</f>
        <v>0</v>
      </c>
      <c r="E160" s="228">
        <f t="shared" si="195"/>
        <v>0</v>
      </c>
      <c r="F160" s="228">
        <f t="shared" si="195"/>
        <v>0</v>
      </c>
      <c r="G160" s="228">
        <f t="shared" si="195"/>
        <v>0</v>
      </c>
      <c r="H160" s="228">
        <f t="shared" si="195"/>
        <v>0</v>
      </c>
      <c r="I160" s="228">
        <f t="shared" si="195"/>
        <v>0</v>
      </c>
      <c r="J160" s="228">
        <f t="shared" si="195"/>
        <v>0</v>
      </c>
      <c r="K160" s="228">
        <f t="shared" si="195"/>
        <v>0</v>
      </c>
      <c r="L160" s="228">
        <f t="shared" si="195"/>
        <v>0</v>
      </c>
      <c r="M160" s="228">
        <f t="shared" si="195"/>
        <v>0</v>
      </c>
      <c r="N160" s="228">
        <f t="shared" si="195"/>
        <v>0</v>
      </c>
      <c r="O160" s="228">
        <f t="shared" si="195"/>
        <v>0</v>
      </c>
      <c r="P160" s="228">
        <f t="shared" si="195"/>
        <v>0</v>
      </c>
      <c r="Q160" s="817">
        <f t="shared" si="195"/>
        <v>0</v>
      </c>
      <c r="R160" s="228">
        <f t="shared" si="195"/>
        <v>0</v>
      </c>
      <c r="S160" s="228">
        <f t="shared" si="195"/>
        <v>0</v>
      </c>
      <c r="T160" s="228">
        <f t="shared" si="195"/>
        <v>0</v>
      </c>
      <c r="U160" s="228">
        <f t="shared" si="195"/>
        <v>0</v>
      </c>
      <c r="V160" s="228">
        <f t="shared" si="195"/>
        <v>0</v>
      </c>
      <c r="W160" s="228">
        <f t="shared" si="195"/>
        <v>0</v>
      </c>
      <c r="X160" s="228">
        <f t="shared" si="195"/>
        <v>0</v>
      </c>
      <c r="Y160" s="228">
        <f t="shared" si="195"/>
        <v>0</v>
      </c>
      <c r="Z160" s="228">
        <f t="shared" si="195"/>
        <v>0</v>
      </c>
      <c r="AA160" s="228">
        <f t="shared" si="195"/>
        <v>0</v>
      </c>
      <c r="AB160" s="228">
        <f t="shared" si="195"/>
        <v>0</v>
      </c>
      <c r="AC160" s="228">
        <f t="shared" si="195"/>
        <v>0</v>
      </c>
      <c r="AD160" s="228">
        <f t="shared" si="195"/>
        <v>0</v>
      </c>
      <c r="AE160" s="228">
        <f t="shared" si="195"/>
        <v>0</v>
      </c>
      <c r="AF160" s="228">
        <f t="shared" si="195"/>
        <v>0</v>
      </c>
      <c r="AG160" s="228">
        <f t="shared" si="195"/>
        <v>0</v>
      </c>
      <c r="AH160" s="228">
        <f t="shared" si="195"/>
        <v>0</v>
      </c>
      <c r="AI160" s="228">
        <f t="shared" si="195"/>
        <v>0</v>
      </c>
      <c r="AJ160" s="228">
        <f t="shared" ref="AJ160:BD160" si="196">(IF(AJ$73=0,0,AJ85/AJ$74))</f>
        <v>0</v>
      </c>
      <c r="AK160" s="228">
        <f t="shared" si="196"/>
        <v>0</v>
      </c>
      <c r="AL160" s="228">
        <f t="shared" si="196"/>
        <v>0</v>
      </c>
      <c r="AM160" s="228">
        <f t="shared" si="196"/>
        <v>0</v>
      </c>
      <c r="AN160" s="228">
        <f t="shared" si="196"/>
        <v>0</v>
      </c>
      <c r="AO160" s="228">
        <f t="shared" si="196"/>
        <v>0</v>
      </c>
      <c r="AP160" s="228">
        <f t="shared" si="196"/>
        <v>0</v>
      </c>
      <c r="AQ160" s="228">
        <f t="shared" si="196"/>
        <v>0</v>
      </c>
      <c r="AR160" s="228">
        <f t="shared" si="196"/>
        <v>0</v>
      </c>
      <c r="AS160" s="228">
        <f t="shared" si="196"/>
        <v>0</v>
      </c>
      <c r="AT160" s="228">
        <f t="shared" si="196"/>
        <v>0</v>
      </c>
      <c r="AU160" s="228">
        <f t="shared" si="196"/>
        <v>0</v>
      </c>
      <c r="AV160" s="228">
        <f t="shared" si="196"/>
        <v>0</v>
      </c>
      <c r="AW160" s="228">
        <f t="shared" si="196"/>
        <v>0</v>
      </c>
      <c r="AX160" s="228">
        <f t="shared" si="196"/>
        <v>0</v>
      </c>
      <c r="AY160" s="228">
        <f t="shared" si="196"/>
        <v>0</v>
      </c>
      <c r="AZ160" s="228">
        <f t="shared" si="196"/>
        <v>0</v>
      </c>
      <c r="BA160" s="228">
        <f t="shared" si="196"/>
        <v>0</v>
      </c>
      <c r="BB160" s="228">
        <f t="shared" si="196"/>
        <v>0</v>
      </c>
      <c r="BC160" s="228">
        <f t="shared" si="196"/>
        <v>0</v>
      </c>
      <c r="BD160" s="228">
        <f t="shared" si="196"/>
        <v>0</v>
      </c>
      <c r="BE160" s="226"/>
      <c r="BF160" s="229">
        <f t="shared" ref="BF160:BX160" si="197">(IF(BF$73=0,0,BF85/BF$74))</f>
        <v>0</v>
      </c>
      <c r="BG160" s="228">
        <f t="shared" si="197"/>
        <v>0</v>
      </c>
      <c r="BH160" s="228">
        <f t="shared" si="197"/>
        <v>0</v>
      </c>
      <c r="BI160" s="228">
        <f t="shared" si="197"/>
        <v>0</v>
      </c>
      <c r="BJ160" s="228">
        <f t="shared" si="197"/>
        <v>0</v>
      </c>
      <c r="BK160" s="228">
        <f t="shared" si="197"/>
        <v>0</v>
      </c>
      <c r="BL160" s="228">
        <f t="shared" si="197"/>
        <v>0</v>
      </c>
      <c r="BM160" s="228">
        <f t="shared" si="197"/>
        <v>0</v>
      </c>
      <c r="BN160" s="228">
        <f t="shared" si="197"/>
        <v>0</v>
      </c>
      <c r="BO160" s="228">
        <f t="shared" si="197"/>
        <v>0</v>
      </c>
      <c r="BP160" s="228">
        <f t="shared" si="197"/>
        <v>0</v>
      </c>
      <c r="BQ160" s="228">
        <f t="shared" si="197"/>
        <v>0</v>
      </c>
      <c r="BR160" s="228">
        <f t="shared" si="197"/>
        <v>0</v>
      </c>
      <c r="BS160" s="228">
        <f t="shared" si="197"/>
        <v>0</v>
      </c>
      <c r="BT160" s="228">
        <f t="shared" si="197"/>
        <v>0</v>
      </c>
      <c r="BU160" s="228">
        <f t="shared" si="197"/>
        <v>0</v>
      </c>
      <c r="BV160" s="228">
        <f t="shared" si="197"/>
        <v>0</v>
      </c>
      <c r="BW160" s="228">
        <f t="shared" si="197"/>
        <v>0</v>
      </c>
      <c r="BX160" s="228">
        <f t="shared" si="197"/>
        <v>0</v>
      </c>
      <c r="BY160" s="228">
        <f>IF(Info!$O$3="Q1",$BS160,IF(Info!$O$3="Q2",$BS160+$BT160,IF(Info!$O$3="Q3",$BS160+$BT160+$BU160,$BR160)))</f>
        <v>0</v>
      </c>
      <c r="BZ160" s="228">
        <f>IF(Info!$O$3="Q1",$BS160,IF(Info!$O$3="Q2",$BT160,IF(Info!$O$3="Q3",$BU160,$BV160)))</f>
        <v>0</v>
      </c>
      <c r="CA160" s="225"/>
    </row>
    <row r="161" spans="1:79" ht="13.95" customHeight="1" x14ac:dyDescent="0.3">
      <c r="A161" s="223"/>
      <c r="B161" s="160" t="s">
        <v>348</v>
      </c>
      <c r="C161" s="225"/>
      <c r="D161" s="238">
        <f t="shared" ref="D161:AI161" si="198">(IF(D$73=0,0,D86/D$74))</f>
        <v>0.25806867779655579</v>
      </c>
      <c r="E161" s="238">
        <f t="shared" si="198"/>
        <v>0.12256270291945311</v>
      </c>
      <c r="F161" s="238">
        <f t="shared" si="198"/>
        <v>0.22227814969547488</v>
      </c>
      <c r="G161" s="238">
        <f t="shared" si="198"/>
        <v>0.16049588370930831</v>
      </c>
      <c r="H161" s="238">
        <f t="shared" si="198"/>
        <v>0.81461205702291251</v>
      </c>
      <c r="I161" s="238">
        <f t="shared" si="198"/>
        <v>0.25459674575588132</v>
      </c>
      <c r="J161" s="238">
        <f t="shared" si="198"/>
        <v>7.5510311097379657E-2</v>
      </c>
      <c r="K161" s="238">
        <f t="shared" si="198"/>
        <v>0.14964239136755192</v>
      </c>
      <c r="L161" s="238">
        <f t="shared" si="198"/>
        <v>0.33566118589108646</v>
      </c>
      <c r="M161" s="238">
        <f t="shared" si="198"/>
        <v>0.53799659132041777</v>
      </c>
      <c r="N161" s="238">
        <f t="shared" si="198"/>
        <v>0.14605738867786375</v>
      </c>
      <c r="O161" s="238">
        <f t="shared" si="198"/>
        <v>9.1880869827288936E-2</v>
      </c>
      <c r="P161" s="238">
        <f t="shared" si="198"/>
        <v>0.18959002532505884</v>
      </c>
      <c r="Q161" s="818">
        <f t="shared" si="198"/>
        <v>0.24898979020376508</v>
      </c>
      <c r="R161" s="238">
        <f t="shared" si="198"/>
        <v>0.44183582192252113</v>
      </c>
      <c r="S161" s="238">
        <f t="shared" si="198"/>
        <v>0.15744591648499079</v>
      </c>
      <c r="T161" s="238">
        <f t="shared" si="198"/>
        <v>9.8880100061380247E-2</v>
      </c>
      <c r="U161" s="238">
        <f t="shared" si="198"/>
        <v>0.11797807534570506</v>
      </c>
      <c r="V161" s="238">
        <f t="shared" si="198"/>
        <v>0.21200160507788274</v>
      </c>
      <c r="W161" s="238">
        <f t="shared" si="198"/>
        <v>0.70080214363008642</v>
      </c>
      <c r="X161" s="238">
        <f t="shared" si="198"/>
        <v>0.20236869043136049</v>
      </c>
      <c r="Y161" s="238">
        <f t="shared" si="198"/>
        <v>4.1134665824121605E-2</v>
      </c>
      <c r="Z161" s="238">
        <f t="shared" si="198"/>
        <v>9.2119205747274571E-2</v>
      </c>
      <c r="AA161" s="238">
        <f t="shared" si="198"/>
        <v>0.15459946127449173</v>
      </c>
      <c r="AB161" s="238">
        <f t="shared" si="198"/>
        <v>0.50150164935256758</v>
      </c>
      <c r="AC161" s="238">
        <f t="shared" si="198"/>
        <v>0.126728035913975</v>
      </c>
      <c r="AD161" s="238">
        <f t="shared" si="198"/>
        <v>9.7799579734487774E-2</v>
      </c>
      <c r="AE161" s="238">
        <f t="shared" si="198"/>
        <v>0.11694697610322903</v>
      </c>
      <c r="AF161" s="238">
        <f t="shared" si="198"/>
        <v>0.15060673175905417</v>
      </c>
      <c r="AG161" s="238">
        <f t="shared" si="198"/>
        <v>0.54859083473110926</v>
      </c>
      <c r="AH161" s="238">
        <f t="shared" si="198"/>
        <v>0.14484047585667106</v>
      </c>
      <c r="AI161" s="238">
        <f t="shared" si="198"/>
        <v>0.15253717102818937</v>
      </c>
      <c r="AJ161" s="238">
        <f t="shared" ref="AJ161:BD161" si="199">(IF(AJ$73=0,0,AJ86/AJ$74))</f>
        <v>0.17823454354492504</v>
      </c>
      <c r="AK161" s="238">
        <f t="shared" si="199"/>
        <v>0.11935333095048253</v>
      </c>
      <c r="AL161" s="238">
        <f t="shared" si="199"/>
        <v>0.16016042780748663</v>
      </c>
      <c r="AM161" s="238">
        <f t="shared" si="199"/>
        <v>0.59879476345501137</v>
      </c>
      <c r="AN161" s="238">
        <f t="shared" si="199"/>
        <v>0.18241319575205239</v>
      </c>
      <c r="AO161" s="238">
        <f t="shared" si="199"/>
        <v>7.848519607673117E-2</v>
      </c>
      <c r="AP161" s="238">
        <f t="shared" si="199"/>
        <v>9.2276324093402584E-2</v>
      </c>
      <c r="AQ161" s="238">
        <f t="shared" si="199"/>
        <v>0</v>
      </c>
      <c r="AR161" s="238">
        <f t="shared" si="199"/>
        <v>0</v>
      </c>
      <c r="AS161" s="238">
        <f t="shared" si="199"/>
        <v>0</v>
      </c>
      <c r="AT161" s="238">
        <f t="shared" si="199"/>
        <v>0</v>
      </c>
      <c r="AU161" s="238">
        <f t="shared" si="199"/>
        <v>0</v>
      </c>
      <c r="AV161" s="238">
        <f t="shared" si="199"/>
        <v>0</v>
      </c>
      <c r="AW161" s="238">
        <f t="shared" si="199"/>
        <v>0</v>
      </c>
      <c r="AX161" s="238">
        <f t="shared" si="199"/>
        <v>0</v>
      </c>
      <c r="AY161" s="238">
        <f t="shared" si="199"/>
        <v>0</v>
      </c>
      <c r="AZ161" s="238">
        <f t="shared" si="199"/>
        <v>0</v>
      </c>
      <c r="BA161" s="238">
        <f t="shared" si="199"/>
        <v>0</v>
      </c>
      <c r="BB161" s="238">
        <f t="shared" si="199"/>
        <v>0</v>
      </c>
      <c r="BC161" s="238">
        <f t="shared" si="199"/>
        <v>0</v>
      </c>
      <c r="BD161" s="238">
        <f t="shared" si="199"/>
        <v>0</v>
      </c>
      <c r="BE161" s="226"/>
      <c r="BF161" s="239">
        <f t="shared" ref="BF161:BX161" si="200">(IF(BF$73=0,0,BF86/BF$74))</f>
        <v>0.37674892583364872</v>
      </c>
      <c r="BG161" s="238">
        <f t="shared" si="200"/>
        <v>0.21987456328242644</v>
      </c>
      <c r="BH161" s="238">
        <f t="shared" si="200"/>
        <v>0.25997535058675175</v>
      </c>
      <c r="BI161" s="238">
        <f t="shared" si="200"/>
        <v>0.23203163064436255</v>
      </c>
      <c r="BJ161" s="238">
        <f t="shared" si="200"/>
        <v>0.30942785731572681</v>
      </c>
      <c r="BK161" s="238">
        <f t="shared" si="200"/>
        <v>0.21620824223544835</v>
      </c>
      <c r="BL161" s="238">
        <f t="shared" si="200"/>
        <v>0.25889364806635262</v>
      </c>
      <c r="BM161" s="238">
        <f t="shared" si="200"/>
        <v>0.15510522019590667</v>
      </c>
      <c r="BN161" s="238">
        <f t="shared" si="200"/>
        <v>0.28322502706478392</v>
      </c>
      <c r="BO161" s="238">
        <f t="shared" si="200"/>
        <v>0</v>
      </c>
      <c r="BP161" s="238">
        <f t="shared" si="200"/>
        <v>0</v>
      </c>
      <c r="BQ161" s="238">
        <f t="shared" si="200"/>
        <v>0</v>
      </c>
      <c r="BR161" s="238">
        <f t="shared" si="200"/>
        <v>0.25806867779655579</v>
      </c>
      <c r="BS161" s="238">
        <f t="shared" si="200"/>
        <v>0.28563387484310249</v>
      </c>
      <c r="BT161" s="238">
        <f t="shared" si="200"/>
        <v>0.25137362209625091</v>
      </c>
      <c r="BU161" s="238">
        <f t="shared" si="200"/>
        <v>0.23730106601062309</v>
      </c>
      <c r="BV161" s="238">
        <f t="shared" si="200"/>
        <v>0</v>
      </c>
      <c r="BW161" s="238">
        <f t="shared" si="200"/>
        <v>0.26768430840414503</v>
      </c>
      <c r="BX161" s="238">
        <f t="shared" si="200"/>
        <v>0.23730106601062309</v>
      </c>
      <c r="BY161" s="238">
        <f>IF(Info!$O$3="Q1",$BS161,IF(Info!$O$3="Q2",$BS161+$BT161,IF(Info!$O$3="Q3",$BS161+$BT161+$BU161,$BR161)))</f>
        <v>0.28563387484310249</v>
      </c>
      <c r="BZ161" s="238">
        <f>IF(Info!$O$3="Q1",$BS161,IF(Info!$O$3="Q2",$BT161,IF(Info!$O$3="Q3",$BU161,$BV161)))</f>
        <v>0.28563387484310249</v>
      </c>
      <c r="CA161" s="225"/>
    </row>
    <row r="162" spans="1:79" ht="13.95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819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ht="13.95" customHeight="1" x14ac:dyDescent="0.3">
      <c r="A163" s="223"/>
      <c r="B163" s="78" t="s">
        <v>350</v>
      </c>
      <c r="C163" s="225"/>
      <c r="D163" s="227">
        <f t="shared" ref="D163:AI163" si="201">(IF(D$73=0,0,D88/D$74))</f>
        <v>0.19351479491343956</v>
      </c>
      <c r="E163" s="228">
        <f t="shared" si="201"/>
        <v>0.24870325576582286</v>
      </c>
      <c r="F163" s="228">
        <f t="shared" si="201"/>
        <v>0.25468046721222443</v>
      </c>
      <c r="G163" s="228">
        <f t="shared" si="201"/>
        <v>0.21071331503870805</v>
      </c>
      <c r="H163" s="228">
        <f t="shared" si="201"/>
        <v>0.16492862700156202</v>
      </c>
      <c r="I163" s="228">
        <f t="shared" si="201"/>
        <v>0.20178454485920105</v>
      </c>
      <c r="J163" s="228">
        <f t="shared" si="201"/>
        <v>0.27249188278328051</v>
      </c>
      <c r="K163" s="228">
        <f t="shared" si="201"/>
        <v>0.31943048437071681</v>
      </c>
      <c r="L163" s="228">
        <f t="shared" si="201"/>
        <v>0.20046709970702004</v>
      </c>
      <c r="M163" s="228">
        <f t="shared" si="201"/>
        <v>0.13989046388236598</v>
      </c>
      <c r="N163" s="228">
        <f t="shared" si="201"/>
        <v>0.14665232712461673</v>
      </c>
      <c r="O163" s="228">
        <f t="shared" si="201"/>
        <v>0.20881719671031729</v>
      </c>
      <c r="P163" s="228">
        <f t="shared" si="201"/>
        <v>0.20742275047939607</v>
      </c>
      <c r="Q163" s="817">
        <f t="shared" si="201"/>
        <v>0.16565717485891523</v>
      </c>
      <c r="R163" s="228">
        <f t="shared" si="201"/>
        <v>0.16537363242276201</v>
      </c>
      <c r="S163" s="228">
        <f t="shared" si="201"/>
        <v>0.20152398121750797</v>
      </c>
      <c r="T163" s="228">
        <f t="shared" si="201"/>
        <v>0.27833914322443165</v>
      </c>
      <c r="U163" s="228">
        <f t="shared" si="201"/>
        <v>0.27143936131914981</v>
      </c>
      <c r="V163" s="228">
        <f t="shared" si="201"/>
        <v>0.17534563893043445</v>
      </c>
      <c r="W163" s="228">
        <f t="shared" si="201"/>
        <v>0.1651265050928391</v>
      </c>
      <c r="X163" s="228">
        <f t="shared" si="201"/>
        <v>0.2039534748041561</v>
      </c>
      <c r="Y163" s="228">
        <f t="shared" si="201"/>
        <v>0.20804298711079178</v>
      </c>
      <c r="Z163" s="228">
        <f t="shared" si="201"/>
        <v>0.20869282065545522</v>
      </c>
      <c r="AA163" s="228">
        <f t="shared" si="201"/>
        <v>0.14189144312018007</v>
      </c>
      <c r="AB163" s="228">
        <f t="shared" si="201"/>
        <v>0.12621732066367977</v>
      </c>
      <c r="AC163" s="228">
        <f t="shared" si="201"/>
        <v>0.15580279727079718</v>
      </c>
      <c r="AD163" s="228">
        <f t="shared" si="201"/>
        <v>0.18016599784947748</v>
      </c>
      <c r="AE163" s="228">
        <f t="shared" si="201"/>
        <v>0.25090826521344234</v>
      </c>
      <c r="AF163" s="228">
        <f t="shared" si="201"/>
        <v>0.19992513335620923</v>
      </c>
      <c r="AG163" s="228">
        <f t="shared" si="201"/>
        <v>0.16589530140191752</v>
      </c>
      <c r="AH163" s="228">
        <f t="shared" si="201"/>
        <v>0.1785158864933471</v>
      </c>
      <c r="AI163" s="228">
        <f t="shared" si="201"/>
        <v>0.20705073049806538</v>
      </c>
      <c r="AJ163" s="228">
        <f t="shared" ref="AJ163:BD163" si="202">(IF(AJ$73=0,0,AJ88/AJ$74))</f>
        <v>0.23841734629725844</v>
      </c>
      <c r="AK163" s="228">
        <f t="shared" si="202"/>
        <v>0.33039715707569223</v>
      </c>
      <c r="AL163" s="228">
        <f t="shared" si="202"/>
        <v>0.21420454545454545</v>
      </c>
      <c r="AM163" s="228">
        <f t="shared" si="202"/>
        <v>0.11838101175221075</v>
      </c>
      <c r="AN163" s="228">
        <f t="shared" si="202"/>
        <v>0.14481434058898845</v>
      </c>
      <c r="AO163" s="228">
        <f t="shared" si="202"/>
        <v>0.19053470517264018</v>
      </c>
      <c r="AP163" s="228">
        <f t="shared" si="202"/>
        <v>0.21334738856948671</v>
      </c>
      <c r="AQ163" s="228">
        <f t="shared" si="202"/>
        <v>0</v>
      </c>
      <c r="AR163" s="228">
        <f t="shared" si="202"/>
        <v>0</v>
      </c>
      <c r="AS163" s="228">
        <f t="shared" si="202"/>
        <v>0</v>
      </c>
      <c r="AT163" s="228">
        <f t="shared" si="202"/>
        <v>0</v>
      </c>
      <c r="AU163" s="228">
        <f t="shared" si="202"/>
        <v>0</v>
      </c>
      <c r="AV163" s="228">
        <f t="shared" si="202"/>
        <v>0</v>
      </c>
      <c r="AW163" s="228">
        <f t="shared" si="202"/>
        <v>0</v>
      </c>
      <c r="AX163" s="228">
        <f t="shared" si="202"/>
        <v>0</v>
      </c>
      <c r="AY163" s="228">
        <f t="shared" si="202"/>
        <v>0</v>
      </c>
      <c r="AZ163" s="228">
        <f t="shared" si="202"/>
        <v>0</v>
      </c>
      <c r="BA163" s="228">
        <f t="shared" si="202"/>
        <v>0</v>
      </c>
      <c r="BB163" s="228">
        <f t="shared" si="202"/>
        <v>0</v>
      </c>
      <c r="BC163" s="228">
        <f t="shared" si="202"/>
        <v>0</v>
      </c>
      <c r="BD163" s="228">
        <f t="shared" si="202"/>
        <v>0</v>
      </c>
      <c r="BE163" s="226"/>
      <c r="BF163" s="229">
        <f t="shared" ref="BF163:BX163" si="203">(IF(BF$73=0,0,BF88/BF$74))</f>
        <v>0.21326101514439372</v>
      </c>
      <c r="BG163" s="228">
        <f t="shared" si="203"/>
        <v>0.23888389152010017</v>
      </c>
      <c r="BH163" s="228">
        <f t="shared" si="203"/>
        <v>0.16884013841255846</v>
      </c>
      <c r="BI163" s="228">
        <f t="shared" si="203"/>
        <v>0.21874771568940601</v>
      </c>
      <c r="BJ163" s="228">
        <f t="shared" si="203"/>
        <v>0.1863172116665564</v>
      </c>
      <c r="BK163" s="228">
        <f t="shared" si="203"/>
        <v>0.15757449845197624</v>
      </c>
      <c r="BL163" s="228">
        <f t="shared" si="203"/>
        <v>0.19401433437679821</v>
      </c>
      <c r="BM163" s="228">
        <f t="shared" si="203"/>
        <v>0.23924653579676675</v>
      </c>
      <c r="BN163" s="228">
        <f t="shared" si="203"/>
        <v>0.15817608421743246</v>
      </c>
      <c r="BO163" s="228">
        <f t="shared" si="203"/>
        <v>0</v>
      </c>
      <c r="BP163" s="228">
        <f t="shared" si="203"/>
        <v>0</v>
      </c>
      <c r="BQ163" s="228">
        <f t="shared" si="203"/>
        <v>0</v>
      </c>
      <c r="BR163" s="228">
        <f t="shared" si="203"/>
        <v>0.19351479491343948</v>
      </c>
      <c r="BS163" s="228">
        <f t="shared" si="203"/>
        <v>0.20273029175803003</v>
      </c>
      <c r="BT163" s="228">
        <f t="shared" si="203"/>
        <v>0.18422005930997401</v>
      </c>
      <c r="BU163" s="228">
        <f t="shared" si="203"/>
        <v>0.19455656072212985</v>
      </c>
      <c r="BV163" s="228">
        <f t="shared" si="203"/>
        <v>0</v>
      </c>
      <c r="BW163" s="228">
        <f t="shared" si="203"/>
        <v>0.19303244598958452</v>
      </c>
      <c r="BX163" s="228">
        <f t="shared" si="203"/>
        <v>0.19455656072212985</v>
      </c>
      <c r="BY163" s="228">
        <f>IF(Info!$O$3="Q1",$BS163,IF(Info!$O$3="Q2",$BS163+$BT163,IF(Info!$O$3="Q3",$BS163+$BT163+$BU163,$BR163)))</f>
        <v>0.20273029175803003</v>
      </c>
      <c r="BZ163" s="228">
        <f>IF(Info!$O$3="Q1",$BS163,IF(Info!$O$3="Q2",$BT163,IF(Info!$O$3="Q3",$BU163,$BV163)))</f>
        <v>0.20273029175803003</v>
      </c>
      <c r="CA163" s="225"/>
    </row>
    <row r="164" spans="1:79" ht="13.95" customHeight="1" x14ac:dyDescent="0.3">
      <c r="A164" s="223"/>
      <c r="B164" s="78" t="s">
        <v>47</v>
      </c>
      <c r="C164" s="225"/>
      <c r="D164" s="227">
        <f t="shared" ref="D164:AI164" si="204">(IF(D$73=0,0,D89/D$74))</f>
        <v>1.6408344813099791E-2</v>
      </c>
      <c r="E164" s="228">
        <f t="shared" si="204"/>
        <v>1.953399793237328E-2</v>
      </c>
      <c r="F164" s="228">
        <f t="shared" si="204"/>
        <v>2.0003468409049732E-2</v>
      </c>
      <c r="G164" s="228">
        <f t="shared" si="204"/>
        <v>1.6550139030609663E-2</v>
      </c>
      <c r="H164" s="228">
        <f t="shared" si="204"/>
        <v>1.295405421580496E-2</v>
      </c>
      <c r="I164" s="228">
        <f t="shared" si="204"/>
        <v>1.5848843111953281E-2</v>
      </c>
      <c r="J164" s="228">
        <f t="shared" si="204"/>
        <v>2.1402437448945447E-2</v>
      </c>
      <c r="K164" s="228">
        <f t="shared" si="204"/>
        <v>2.5089154550955638E-2</v>
      </c>
      <c r="L164" s="228">
        <f t="shared" si="204"/>
        <v>1.5745366497626402E-2</v>
      </c>
      <c r="M164" s="228">
        <f t="shared" si="204"/>
        <v>1.3734339865306646E-2</v>
      </c>
      <c r="N164" s="228">
        <f t="shared" si="204"/>
        <v>1.4398214480590574E-2</v>
      </c>
      <c r="O164" s="228">
        <f t="shared" si="204"/>
        <v>2.050151432589262E-2</v>
      </c>
      <c r="P164" s="228">
        <f t="shared" si="204"/>
        <v>2.0364608650352986E-2</v>
      </c>
      <c r="Q164" s="817">
        <f t="shared" si="204"/>
        <v>1.6264096046976328E-2</v>
      </c>
      <c r="R164" s="228">
        <f t="shared" si="204"/>
        <v>1.2989006452159276E-2</v>
      </c>
      <c r="S164" s="228">
        <f t="shared" si="204"/>
        <v>1.582837755905004E-2</v>
      </c>
      <c r="T164" s="228">
        <f t="shared" si="204"/>
        <v>2.1861701132550145E-2</v>
      </c>
      <c r="U164" s="228">
        <f t="shared" si="204"/>
        <v>2.1319768840362907E-2</v>
      </c>
      <c r="V164" s="228">
        <f t="shared" si="204"/>
        <v>1.3772241693301043E-2</v>
      </c>
      <c r="W164" s="228">
        <f t="shared" si="204"/>
        <v>1.2969596232792096E-2</v>
      </c>
      <c r="X164" s="228">
        <f t="shared" si="204"/>
        <v>1.6019198232274295E-2</v>
      </c>
      <c r="Y164" s="228">
        <f t="shared" si="204"/>
        <v>1.6340402410708756E-2</v>
      </c>
      <c r="Z164" s="228">
        <f t="shared" si="204"/>
        <v>2.048930317896256E-2</v>
      </c>
      <c r="AA164" s="228">
        <f t="shared" si="204"/>
        <v>1.3930794492397385E-2</v>
      </c>
      <c r="AB164" s="228">
        <f t="shared" si="204"/>
        <v>1.2391921012865329E-2</v>
      </c>
      <c r="AC164" s="228">
        <f t="shared" si="204"/>
        <v>1.5296600713841365E-2</v>
      </c>
      <c r="AD164" s="228">
        <f t="shared" si="204"/>
        <v>1.7688561306920866E-2</v>
      </c>
      <c r="AE164" s="228">
        <f t="shared" si="204"/>
        <v>1.9707186859305621E-2</v>
      </c>
      <c r="AF164" s="228">
        <f t="shared" si="204"/>
        <v>1.5702798620726061E-2</v>
      </c>
      <c r="AG164" s="228">
        <f t="shared" si="204"/>
        <v>1.3029980104590279E-2</v>
      </c>
      <c r="AH164" s="228">
        <f t="shared" si="204"/>
        <v>1.402124369831443E-2</v>
      </c>
      <c r="AI164" s="228">
        <f t="shared" si="204"/>
        <v>1.6262467208124871E-2</v>
      </c>
      <c r="AJ164" s="228">
        <f t="shared" ref="AJ164:BD164" si="205">(IF(AJ$73=0,0,AJ89/AJ$74))</f>
        <v>1.872610768713779E-2</v>
      </c>
      <c r="AK164" s="228">
        <f t="shared" si="205"/>
        <v>2.5950514251633278E-2</v>
      </c>
      <c r="AL164" s="228">
        <f t="shared" si="205"/>
        <v>1.6824352118469766E-2</v>
      </c>
      <c r="AM164" s="228">
        <f t="shared" si="205"/>
        <v>1.1622558134991466E-2</v>
      </c>
      <c r="AN164" s="228">
        <f t="shared" si="205"/>
        <v>1.4217762353636421E-2</v>
      </c>
      <c r="AO164" s="228">
        <f t="shared" si="205"/>
        <v>1.8706553144162617E-2</v>
      </c>
      <c r="AP164" s="228">
        <f t="shared" si="205"/>
        <v>2.0946285133867055E-2</v>
      </c>
      <c r="AQ164" s="228">
        <f t="shared" si="205"/>
        <v>0</v>
      </c>
      <c r="AR164" s="228">
        <f t="shared" si="205"/>
        <v>0</v>
      </c>
      <c r="AS164" s="228">
        <f t="shared" si="205"/>
        <v>0</v>
      </c>
      <c r="AT164" s="228">
        <f t="shared" si="205"/>
        <v>0</v>
      </c>
      <c r="AU164" s="228">
        <f t="shared" si="205"/>
        <v>0</v>
      </c>
      <c r="AV164" s="228">
        <f t="shared" si="205"/>
        <v>0</v>
      </c>
      <c r="AW164" s="228">
        <f t="shared" si="205"/>
        <v>0</v>
      </c>
      <c r="AX164" s="228">
        <f t="shared" si="205"/>
        <v>0</v>
      </c>
      <c r="AY164" s="228">
        <f t="shared" si="205"/>
        <v>0</v>
      </c>
      <c r="AZ164" s="228">
        <f t="shared" si="205"/>
        <v>0</v>
      </c>
      <c r="BA164" s="228">
        <f t="shared" si="205"/>
        <v>0</v>
      </c>
      <c r="BB164" s="228">
        <f t="shared" si="205"/>
        <v>0</v>
      </c>
      <c r="BC164" s="228">
        <f t="shared" si="205"/>
        <v>0</v>
      </c>
      <c r="BD164" s="228">
        <f t="shared" si="205"/>
        <v>0</v>
      </c>
      <c r="BE164" s="226"/>
      <c r="BF164" s="229">
        <f t="shared" ref="BF164:BX164" si="206">(IF(BF$73=0,0,BF89/BF$74))</f>
        <v>1.6750244045091789E-2</v>
      </c>
      <c r="BG164" s="228">
        <f t="shared" si="206"/>
        <v>1.876275173263002E-2</v>
      </c>
      <c r="BH164" s="228">
        <f t="shared" si="206"/>
        <v>1.6576596999588654E-2</v>
      </c>
      <c r="BI164" s="228">
        <f t="shared" si="206"/>
        <v>1.7181188130531256E-2</v>
      </c>
      <c r="BJ164" s="228">
        <f t="shared" si="206"/>
        <v>1.4633986259058117E-2</v>
      </c>
      <c r="BK164" s="228">
        <f t="shared" si="206"/>
        <v>1.547054499486498E-2</v>
      </c>
      <c r="BL164" s="228">
        <f t="shared" si="206"/>
        <v>1.5238544404644521E-2</v>
      </c>
      <c r="BM164" s="228">
        <f t="shared" si="206"/>
        <v>1.879123504511734E-2</v>
      </c>
      <c r="BN164" s="228">
        <f t="shared" si="206"/>
        <v>1.552960822999625E-2</v>
      </c>
      <c r="BO164" s="228">
        <f t="shared" si="206"/>
        <v>0</v>
      </c>
      <c r="BP164" s="228">
        <f t="shared" si="206"/>
        <v>0</v>
      </c>
      <c r="BQ164" s="228">
        <f t="shared" si="206"/>
        <v>0</v>
      </c>
      <c r="BR164" s="228">
        <f t="shared" si="206"/>
        <v>1.6408344813099784E-2</v>
      </c>
      <c r="BS164" s="228">
        <f t="shared" si="206"/>
        <v>1.7250052390707711E-2</v>
      </c>
      <c r="BT164" s="228">
        <f t="shared" si="206"/>
        <v>1.5675041193692073E-2</v>
      </c>
      <c r="BU164" s="228">
        <f t="shared" si="206"/>
        <v>1.6372642181139731E-2</v>
      </c>
      <c r="BV164" s="228">
        <f t="shared" si="206"/>
        <v>0</v>
      </c>
      <c r="BW164" s="228">
        <f t="shared" si="206"/>
        <v>1.6424875520828015E-2</v>
      </c>
      <c r="BX164" s="228">
        <f t="shared" si="206"/>
        <v>1.6372642181139731E-2</v>
      </c>
      <c r="BY164" s="228">
        <f>IF(Info!$O$3="Q1",$BS164,IF(Info!$O$3="Q2",$BS164+$BT164,IF(Info!$O$3="Q3",$BS164+$BT164+$BU164,$BR164)))</f>
        <v>1.7250052390707711E-2</v>
      </c>
      <c r="BZ164" s="228">
        <f>IF(Info!$O$3="Q1",$BS164,IF(Info!$O$3="Q2",$BT164,IF(Info!$O$3="Q3",$BU164,$BV164)))</f>
        <v>1.7250052390707711E-2</v>
      </c>
      <c r="CA164" s="225"/>
    </row>
    <row r="165" spans="1:79" ht="13.95" customHeight="1" x14ac:dyDescent="0.3">
      <c r="A165" s="223"/>
      <c r="B165" s="78" t="s">
        <v>351</v>
      </c>
      <c r="C165" s="225"/>
      <c r="D165" s="227">
        <f t="shared" ref="D165:AI165" si="207">(IF(D$73=0,0,D90/D$74))</f>
        <v>1.4733581417787041E-3</v>
      </c>
      <c r="E165" s="228">
        <f t="shared" si="207"/>
        <v>0</v>
      </c>
      <c r="F165" s="228">
        <f t="shared" si="207"/>
        <v>0</v>
      </c>
      <c r="G165" s="228">
        <f t="shared" si="207"/>
        <v>0</v>
      </c>
      <c r="H165" s="228">
        <f t="shared" si="207"/>
        <v>9.3465559879805475E-3</v>
      </c>
      <c r="I165" s="228">
        <f t="shared" si="207"/>
        <v>0</v>
      </c>
      <c r="J165" s="228">
        <f t="shared" si="207"/>
        <v>0</v>
      </c>
      <c r="K165" s="228">
        <f t="shared" si="207"/>
        <v>0</v>
      </c>
      <c r="L165" s="228">
        <f t="shared" si="207"/>
        <v>0</v>
      </c>
      <c r="M165" s="228">
        <f t="shared" si="207"/>
        <v>0</v>
      </c>
      <c r="N165" s="228">
        <f t="shared" si="207"/>
        <v>0</v>
      </c>
      <c r="O165" s="228">
        <f t="shared" si="207"/>
        <v>0</v>
      </c>
      <c r="P165" s="228">
        <f t="shared" si="207"/>
        <v>0</v>
      </c>
      <c r="Q165" s="817">
        <f t="shared" si="207"/>
        <v>0</v>
      </c>
      <c r="R165" s="228">
        <f t="shared" si="207"/>
        <v>0</v>
      </c>
      <c r="S165" s="228">
        <f t="shared" si="207"/>
        <v>0</v>
      </c>
      <c r="T165" s="228">
        <f t="shared" si="207"/>
        <v>0</v>
      </c>
      <c r="U165" s="228">
        <f t="shared" si="207"/>
        <v>0</v>
      </c>
      <c r="V165" s="228">
        <f t="shared" si="207"/>
        <v>0</v>
      </c>
      <c r="W165" s="228">
        <f t="shared" si="207"/>
        <v>0</v>
      </c>
      <c r="X165" s="228">
        <f t="shared" si="207"/>
        <v>0</v>
      </c>
      <c r="Y165" s="228">
        <f t="shared" si="207"/>
        <v>0</v>
      </c>
      <c r="Z165" s="228">
        <f t="shared" si="207"/>
        <v>0</v>
      </c>
      <c r="AA165" s="228">
        <f t="shared" si="207"/>
        <v>0</v>
      </c>
      <c r="AB165" s="228">
        <f t="shared" si="207"/>
        <v>0</v>
      </c>
      <c r="AC165" s="228">
        <f t="shared" si="207"/>
        <v>0</v>
      </c>
      <c r="AD165" s="228">
        <f t="shared" si="207"/>
        <v>0</v>
      </c>
      <c r="AE165" s="228">
        <f t="shared" si="207"/>
        <v>0</v>
      </c>
      <c r="AF165" s="228">
        <f t="shared" si="207"/>
        <v>0</v>
      </c>
      <c r="AG165" s="228">
        <f t="shared" si="207"/>
        <v>0</v>
      </c>
      <c r="AH165" s="228">
        <f t="shared" si="207"/>
        <v>0</v>
      </c>
      <c r="AI165" s="228">
        <f t="shared" si="207"/>
        <v>0</v>
      </c>
      <c r="AJ165" s="228">
        <f t="shared" ref="AJ165:BD165" si="208">(IF(AJ$73=0,0,AJ90/AJ$74))</f>
        <v>0</v>
      </c>
      <c r="AK165" s="228">
        <f t="shared" si="208"/>
        <v>0</v>
      </c>
      <c r="AL165" s="228">
        <f t="shared" si="208"/>
        <v>0</v>
      </c>
      <c r="AM165" s="228">
        <f t="shared" si="208"/>
        <v>0</v>
      </c>
      <c r="AN165" s="228">
        <f t="shared" si="208"/>
        <v>0</v>
      </c>
      <c r="AO165" s="228">
        <f t="shared" si="208"/>
        <v>5.0332348139321137E-2</v>
      </c>
      <c r="AP165" s="228">
        <f t="shared" si="208"/>
        <v>0</v>
      </c>
      <c r="AQ165" s="228">
        <f t="shared" si="208"/>
        <v>0</v>
      </c>
      <c r="AR165" s="228">
        <f t="shared" si="208"/>
        <v>0</v>
      </c>
      <c r="AS165" s="228">
        <f t="shared" si="208"/>
        <v>0</v>
      </c>
      <c r="AT165" s="228">
        <f t="shared" si="208"/>
        <v>0</v>
      </c>
      <c r="AU165" s="228">
        <f t="shared" si="208"/>
        <v>0</v>
      </c>
      <c r="AV165" s="228">
        <f t="shared" si="208"/>
        <v>0</v>
      </c>
      <c r="AW165" s="228">
        <f t="shared" si="208"/>
        <v>0</v>
      </c>
      <c r="AX165" s="228">
        <f t="shared" si="208"/>
        <v>0</v>
      </c>
      <c r="AY165" s="228">
        <f t="shared" si="208"/>
        <v>0</v>
      </c>
      <c r="AZ165" s="228">
        <f t="shared" si="208"/>
        <v>0</v>
      </c>
      <c r="BA165" s="228">
        <f t="shared" si="208"/>
        <v>0</v>
      </c>
      <c r="BB165" s="228">
        <f t="shared" si="208"/>
        <v>0</v>
      </c>
      <c r="BC165" s="228">
        <f t="shared" si="208"/>
        <v>0</v>
      </c>
      <c r="BD165" s="228">
        <f t="shared" si="208"/>
        <v>0</v>
      </c>
      <c r="BE165" s="226"/>
      <c r="BF165" s="229">
        <f t="shared" ref="BF165:BX165" si="209">(IF(BF$73=0,0,BF90/BF$74))</f>
        <v>3.0213918201140505E-3</v>
      </c>
      <c r="BG165" s="228">
        <f t="shared" si="209"/>
        <v>0</v>
      </c>
      <c r="BH165" s="228">
        <f t="shared" si="209"/>
        <v>0</v>
      </c>
      <c r="BI165" s="228">
        <f t="shared" si="209"/>
        <v>0</v>
      </c>
      <c r="BJ165" s="228">
        <f t="shared" si="209"/>
        <v>0</v>
      </c>
      <c r="BK165" s="228">
        <f t="shared" si="209"/>
        <v>0</v>
      </c>
      <c r="BL165" s="228">
        <f t="shared" si="209"/>
        <v>0</v>
      </c>
      <c r="BM165" s="228">
        <f t="shared" si="209"/>
        <v>0</v>
      </c>
      <c r="BN165" s="228">
        <f t="shared" si="209"/>
        <v>1.0446093968724396E-2</v>
      </c>
      <c r="BO165" s="228">
        <f t="shared" si="209"/>
        <v>0</v>
      </c>
      <c r="BP165" s="228">
        <f t="shared" si="209"/>
        <v>0</v>
      </c>
      <c r="BQ165" s="228">
        <f t="shared" si="209"/>
        <v>0</v>
      </c>
      <c r="BR165" s="228">
        <f t="shared" si="209"/>
        <v>1.4733581417787041E-3</v>
      </c>
      <c r="BS165" s="228">
        <f t="shared" si="209"/>
        <v>9.5739899576788518E-4</v>
      </c>
      <c r="BT165" s="228">
        <f t="shared" si="209"/>
        <v>0</v>
      </c>
      <c r="BU165" s="228">
        <f t="shared" si="209"/>
        <v>3.6710554489956522E-3</v>
      </c>
      <c r="BV165" s="228">
        <f t="shared" si="209"/>
        <v>0</v>
      </c>
      <c r="BW165" s="228">
        <f t="shared" si="209"/>
        <v>4.5580033535794131E-4</v>
      </c>
      <c r="BX165" s="228">
        <f t="shared" si="209"/>
        <v>3.6710554489956522E-3</v>
      </c>
      <c r="BY165" s="228">
        <f>IF(Info!$O$3="Q1",$BS165,IF(Info!$O$3="Q2",$BS165+$BT165,IF(Info!$O$3="Q3",$BS165+$BT165+$BU165,$BR165)))</f>
        <v>9.5739899576788518E-4</v>
      </c>
      <c r="BZ165" s="228">
        <f>IF(Info!$O$3="Q1",$BS165,IF(Info!$O$3="Q2",$BT165,IF(Info!$O$3="Q3",$BU165,$BV165)))</f>
        <v>9.5739899576788518E-4</v>
      </c>
      <c r="CA165" s="225"/>
    </row>
    <row r="166" spans="1:79" ht="13.95" customHeight="1" x14ac:dyDescent="0.3">
      <c r="A166" s="223"/>
      <c r="B166" s="78" t="s">
        <v>51</v>
      </c>
      <c r="C166" s="225"/>
      <c r="D166" s="227">
        <f t="shared" ref="D166:AI166" si="210">(IF(D$73=0,0,D91/D$74))</f>
        <v>1.2061792712406228E-3</v>
      </c>
      <c r="E166" s="228">
        <f t="shared" si="210"/>
        <v>0</v>
      </c>
      <c r="F166" s="228">
        <f t="shared" si="210"/>
        <v>0</v>
      </c>
      <c r="G166" s="228">
        <f t="shared" si="210"/>
        <v>0</v>
      </c>
      <c r="H166" s="228">
        <f t="shared" si="210"/>
        <v>0</v>
      </c>
      <c r="I166" s="228">
        <f t="shared" si="210"/>
        <v>0</v>
      </c>
      <c r="J166" s="228">
        <f t="shared" si="210"/>
        <v>0</v>
      </c>
      <c r="K166" s="228">
        <f t="shared" si="210"/>
        <v>0</v>
      </c>
      <c r="L166" s="228">
        <f t="shared" si="210"/>
        <v>0</v>
      </c>
      <c r="M166" s="228">
        <f t="shared" si="210"/>
        <v>0</v>
      </c>
      <c r="N166" s="228">
        <f t="shared" si="210"/>
        <v>0</v>
      </c>
      <c r="O166" s="228">
        <f t="shared" si="210"/>
        <v>0</v>
      </c>
      <c r="P166" s="228">
        <f t="shared" si="210"/>
        <v>0</v>
      </c>
      <c r="Q166" s="817">
        <f t="shared" si="210"/>
        <v>0</v>
      </c>
      <c r="R166" s="228">
        <f t="shared" si="210"/>
        <v>0</v>
      </c>
      <c r="S166" s="228">
        <f t="shared" si="210"/>
        <v>0</v>
      </c>
      <c r="T166" s="228">
        <f t="shared" si="210"/>
        <v>0</v>
      </c>
      <c r="U166" s="228">
        <f t="shared" si="210"/>
        <v>0</v>
      </c>
      <c r="V166" s="228">
        <f t="shared" si="210"/>
        <v>0</v>
      </c>
      <c r="W166" s="228">
        <f t="shared" si="210"/>
        <v>0</v>
      </c>
      <c r="X166" s="228">
        <f t="shared" si="210"/>
        <v>0</v>
      </c>
      <c r="Y166" s="228">
        <f t="shared" si="210"/>
        <v>0</v>
      </c>
      <c r="Z166" s="228">
        <f t="shared" si="210"/>
        <v>0</v>
      </c>
      <c r="AA166" s="228">
        <f t="shared" si="210"/>
        <v>0</v>
      </c>
      <c r="AB166" s="228">
        <f t="shared" si="210"/>
        <v>0</v>
      </c>
      <c r="AC166" s="228">
        <f t="shared" si="210"/>
        <v>0</v>
      </c>
      <c r="AD166" s="228">
        <f t="shared" si="210"/>
        <v>0</v>
      </c>
      <c r="AE166" s="228">
        <f t="shared" si="210"/>
        <v>0</v>
      </c>
      <c r="AF166" s="228">
        <f t="shared" si="210"/>
        <v>0</v>
      </c>
      <c r="AG166" s="228">
        <f t="shared" si="210"/>
        <v>0</v>
      </c>
      <c r="AH166" s="228">
        <f t="shared" si="210"/>
        <v>0</v>
      </c>
      <c r="AI166" s="228">
        <f t="shared" si="210"/>
        <v>4.5427320099977062E-2</v>
      </c>
      <c r="AJ166" s="228">
        <f t="shared" ref="AJ166:BD166" si="211">(IF(AJ$73=0,0,AJ91/AJ$74))</f>
        <v>0</v>
      </c>
      <c r="AK166" s="228">
        <f t="shared" si="211"/>
        <v>0</v>
      </c>
      <c r="AL166" s="228">
        <f t="shared" si="211"/>
        <v>0</v>
      </c>
      <c r="AM166" s="228">
        <f t="shared" si="211"/>
        <v>0</v>
      </c>
      <c r="AN166" s="228">
        <f t="shared" si="211"/>
        <v>0</v>
      </c>
      <c r="AO166" s="228">
        <f t="shared" si="211"/>
        <v>0</v>
      </c>
      <c r="AP166" s="228">
        <f t="shared" si="211"/>
        <v>0</v>
      </c>
      <c r="AQ166" s="228">
        <f t="shared" si="211"/>
        <v>0</v>
      </c>
      <c r="AR166" s="228">
        <f t="shared" si="211"/>
        <v>0</v>
      </c>
      <c r="AS166" s="228">
        <f t="shared" si="211"/>
        <v>0</v>
      </c>
      <c r="AT166" s="228">
        <f t="shared" si="211"/>
        <v>0</v>
      </c>
      <c r="AU166" s="228">
        <f t="shared" si="211"/>
        <v>0</v>
      </c>
      <c r="AV166" s="228">
        <f t="shared" si="211"/>
        <v>0</v>
      </c>
      <c r="AW166" s="228">
        <f t="shared" si="211"/>
        <v>0</v>
      </c>
      <c r="AX166" s="228">
        <f t="shared" si="211"/>
        <v>0</v>
      </c>
      <c r="AY166" s="228">
        <f t="shared" si="211"/>
        <v>0</v>
      </c>
      <c r="AZ166" s="228">
        <f t="shared" si="211"/>
        <v>0</v>
      </c>
      <c r="BA166" s="228">
        <f t="shared" si="211"/>
        <v>0</v>
      </c>
      <c r="BB166" s="228">
        <f t="shared" si="211"/>
        <v>0</v>
      </c>
      <c r="BC166" s="228">
        <f t="shared" si="211"/>
        <v>0</v>
      </c>
      <c r="BD166" s="228">
        <f t="shared" si="211"/>
        <v>0</v>
      </c>
      <c r="BE166" s="226"/>
      <c r="BF166" s="229">
        <f t="shared" ref="BF166:BX166" si="212">(IF(BF$73=0,0,BF91/BF$74))</f>
        <v>0</v>
      </c>
      <c r="BG166" s="228">
        <f t="shared" si="212"/>
        <v>0</v>
      </c>
      <c r="BH166" s="228">
        <f t="shared" si="212"/>
        <v>0</v>
      </c>
      <c r="BI166" s="228">
        <f t="shared" si="212"/>
        <v>0</v>
      </c>
      <c r="BJ166" s="228">
        <f t="shared" si="212"/>
        <v>0</v>
      </c>
      <c r="BK166" s="228">
        <f t="shared" si="212"/>
        <v>0</v>
      </c>
      <c r="BL166" s="228">
        <f t="shared" si="212"/>
        <v>0</v>
      </c>
      <c r="BM166" s="228">
        <f t="shared" si="212"/>
        <v>1.3122785099944254E-2</v>
      </c>
      <c r="BN166" s="228">
        <f t="shared" si="212"/>
        <v>0</v>
      </c>
      <c r="BO166" s="228">
        <f t="shared" si="212"/>
        <v>0</v>
      </c>
      <c r="BP166" s="228">
        <f t="shared" si="212"/>
        <v>0</v>
      </c>
      <c r="BQ166" s="228">
        <f t="shared" si="212"/>
        <v>0</v>
      </c>
      <c r="BR166" s="228">
        <f t="shared" si="212"/>
        <v>1.2061792712406228E-3</v>
      </c>
      <c r="BS166" s="228">
        <f t="shared" si="212"/>
        <v>0</v>
      </c>
      <c r="BT166" s="228">
        <f t="shared" si="212"/>
        <v>0</v>
      </c>
      <c r="BU166" s="228">
        <f t="shared" si="212"/>
        <v>3.811256761384016E-3</v>
      </c>
      <c r="BV166" s="228">
        <f t="shared" si="212"/>
        <v>0</v>
      </c>
      <c r="BW166" s="228">
        <f t="shared" si="212"/>
        <v>0</v>
      </c>
      <c r="BX166" s="228">
        <f t="shared" si="212"/>
        <v>3.811256761384016E-3</v>
      </c>
      <c r="BY166" s="228">
        <f>IF(Info!$O$3="Q1",$BS166,IF(Info!$O$3="Q2",$BS166+$BT166,IF(Info!$O$3="Q3",$BS166+$BT166+$BU166,$BR166)))</f>
        <v>0</v>
      </c>
      <c r="BZ166" s="228">
        <f>IF(Info!$O$3="Q1",$BS166,IF(Info!$O$3="Q2",$BT166,IF(Info!$O$3="Q3",$BU166,$BV166)))</f>
        <v>0</v>
      </c>
      <c r="CA166" s="225"/>
    </row>
    <row r="167" spans="1:79" ht="13.95" customHeight="1" x14ac:dyDescent="0.3">
      <c r="A167" s="223"/>
      <c r="B167" s="78" t="s">
        <v>53</v>
      </c>
      <c r="C167" s="225"/>
      <c r="D167" s="227">
        <f t="shared" ref="D167:AI167" si="213">(IF(D$73=0,0,D92/D$74))</f>
        <v>0</v>
      </c>
      <c r="E167" s="228">
        <f t="shared" si="213"/>
        <v>0</v>
      </c>
      <c r="F167" s="228">
        <f t="shared" si="213"/>
        <v>0</v>
      </c>
      <c r="G167" s="228">
        <f t="shared" si="213"/>
        <v>0</v>
      </c>
      <c r="H167" s="228">
        <f t="shared" si="213"/>
        <v>0</v>
      </c>
      <c r="I167" s="228">
        <f t="shared" si="213"/>
        <v>0</v>
      </c>
      <c r="J167" s="228">
        <f t="shared" si="213"/>
        <v>0</v>
      </c>
      <c r="K167" s="228">
        <f t="shared" si="213"/>
        <v>0</v>
      </c>
      <c r="L167" s="228">
        <f t="shared" si="213"/>
        <v>0</v>
      </c>
      <c r="M167" s="228">
        <f t="shared" si="213"/>
        <v>0</v>
      </c>
      <c r="N167" s="228">
        <f t="shared" si="213"/>
        <v>0</v>
      </c>
      <c r="O167" s="228">
        <f t="shared" si="213"/>
        <v>0</v>
      </c>
      <c r="P167" s="228">
        <f t="shared" si="213"/>
        <v>0</v>
      </c>
      <c r="Q167" s="817">
        <f t="shared" si="213"/>
        <v>0</v>
      </c>
      <c r="R167" s="228">
        <f t="shared" si="213"/>
        <v>0</v>
      </c>
      <c r="S167" s="228">
        <f t="shared" si="213"/>
        <v>0</v>
      </c>
      <c r="T167" s="228">
        <f t="shared" si="213"/>
        <v>0</v>
      </c>
      <c r="U167" s="228">
        <f t="shared" si="213"/>
        <v>0</v>
      </c>
      <c r="V167" s="228">
        <f t="shared" si="213"/>
        <v>0</v>
      </c>
      <c r="W167" s="228">
        <f t="shared" si="213"/>
        <v>0</v>
      </c>
      <c r="X167" s="228">
        <f t="shared" si="213"/>
        <v>0</v>
      </c>
      <c r="Y167" s="228">
        <f t="shared" si="213"/>
        <v>0</v>
      </c>
      <c r="Z167" s="228">
        <f t="shared" si="213"/>
        <v>0</v>
      </c>
      <c r="AA167" s="228">
        <f t="shared" si="213"/>
        <v>0</v>
      </c>
      <c r="AB167" s="228">
        <f t="shared" si="213"/>
        <v>0</v>
      </c>
      <c r="AC167" s="228">
        <f t="shared" si="213"/>
        <v>0</v>
      </c>
      <c r="AD167" s="228">
        <f t="shared" si="213"/>
        <v>0</v>
      </c>
      <c r="AE167" s="228">
        <f t="shared" si="213"/>
        <v>0</v>
      </c>
      <c r="AF167" s="228">
        <f t="shared" si="213"/>
        <v>0</v>
      </c>
      <c r="AG167" s="228">
        <f t="shared" si="213"/>
        <v>0</v>
      </c>
      <c r="AH167" s="228">
        <f t="shared" si="213"/>
        <v>0</v>
      </c>
      <c r="AI167" s="228">
        <f t="shared" si="213"/>
        <v>0</v>
      </c>
      <c r="AJ167" s="228">
        <f t="shared" ref="AJ167:BD167" si="214">(IF(AJ$73=0,0,AJ92/AJ$74))</f>
        <v>0</v>
      </c>
      <c r="AK167" s="228">
        <f t="shared" si="214"/>
        <v>0</v>
      </c>
      <c r="AL167" s="228">
        <f t="shared" si="214"/>
        <v>0</v>
      </c>
      <c r="AM167" s="228">
        <f t="shared" si="214"/>
        <v>0</v>
      </c>
      <c r="AN167" s="228">
        <f t="shared" si="214"/>
        <v>0</v>
      </c>
      <c r="AO167" s="228">
        <f t="shared" si="214"/>
        <v>0</v>
      </c>
      <c r="AP167" s="228">
        <f t="shared" si="214"/>
        <v>0</v>
      </c>
      <c r="AQ167" s="228">
        <f t="shared" si="214"/>
        <v>0</v>
      </c>
      <c r="AR167" s="228">
        <f t="shared" si="214"/>
        <v>0</v>
      </c>
      <c r="AS167" s="228">
        <f t="shared" si="214"/>
        <v>0</v>
      </c>
      <c r="AT167" s="228">
        <f t="shared" si="214"/>
        <v>0</v>
      </c>
      <c r="AU167" s="228">
        <f t="shared" si="214"/>
        <v>0</v>
      </c>
      <c r="AV167" s="228">
        <f t="shared" si="214"/>
        <v>0</v>
      </c>
      <c r="AW167" s="228">
        <f t="shared" si="214"/>
        <v>0</v>
      </c>
      <c r="AX167" s="228">
        <f t="shared" si="214"/>
        <v>0</v>
      </c>
      <c r="AY167" s="228">
        <f t="shared" si="214"/>
        <v>0</v>
      </c>
      <c r="AZ167" s="228">
        <f t="shared" si="214"/>
        <v>0</v>
      </c>
      <c r="BA167" s="228">
        <f t="shared" si="214"/>
        <v>0</v>
      </c>
      <c r="BB167" s="228">
        <f t="shared" si="214"/>
        <v>0</v>
      </c>
      <c r="BC167" s="228">
        <f t="shared" si="214"/>
        <v>0</v>
      </c>
      <c r="BD167" s="228">
        <f t="shared" si="214"/>
        <v>0</v>
      </c>
      <c r="BE167" s="226"/>
      <c r="BF167" s="229">
        <f t="shared" ref="BF167:BX167" si="215">(IF(BF$73=0,0,BF92/BF$74))</f>
        <v>0</v>
      </c>
      <c r="BG167" s="228">
        <f t="shared" si="215"/>
        <v>0</v>
      </c>
      <c r="BH167" s="228">
        <f t="shared" si="215"/>
        <v>0</v>
      </c>
      <c r="BI167" s="228">
        <f t="shared" si="215"/>
        <v>0</v>
      </c>
      <c r="BJ167" s="228">
        <f t="shared" si="215"/>
        <v>0</v>
      </c>
      <c r="BK167" s="228">
        <f t="shared" si="215"/>
        <v>0</v>
      </c>
      <c r="BL167" s="228">
        <f t="shared" si="215"/>
        <v>0</v>
      </c>
      <c r="BM167" s="228">
        <f t="shared" si="215"/>
        <v>0</v>
      </c>
      <c r="BN167" s="228">
        <f t="shared" si="215"/>
        <v>0</v>
      </c>
      <c r="BO167" s="228">
        <f t="shared" si="215"/>
        <v>0</v>
      </c>
      <c r="BP167" s="228">
        <f t="shared" si="215"/>
        <v>0</v>
      </c>
      <c r="BQ167" s="228">
        <f t="shared" si="215"/>
        <v>0</v>
      </c>
      <c r="BR167" s="228">
        <f t="shared" si="215"/>
        <v>0</v>
      </c>
      <c r="BS167" s="228">
        <f t="shared" si="215"/>
        <v>0</v>
      </c>
      <c r="BT167" s="228">
        <f t="shared" si="215"/>
        <v>0</v>
      </c>
      <c r="BU167" s="228">
        <f t="shared" si="215"/>
        <v>0</v>
      </c>
      <c r="BV167" s="228">
        <f t="shared" si="215"/>
        <v>0</v>
      </c>
      <c r="BW167" s="228">
        <f t="shared" si="215"/>
        <v>0</v>
      </c>
      <c r="BX167" s="228">
        <f t="shared" si="215"/>
        <v>0</v>
      </c>
      <c r="BY167" s="228">
        <f>IF(Info!$O$3="Q1",$BS167,IF(Info!$O$3="Q2",$BS167+$BT167,IF(Info!$O$3="Q3",$BS167+$BT167+$BU167,$BR167)))</f>
        <v>0</v>
      </c>
      <c r="BZ167" s="228">
        <f>IF(Info!$O$3="Q1",$BS167,IF(Info!$O$3="Q2",$BT167,IF(Info!$O$3="Q3",$BU167,$BV167)))</f>
        <v>0</v>
      </c>
      <c r="CA167" s="225"/>
    </row>
    <row r="168" spans="1:79" ht="13.95" customHeight="1" x14ac:dyDescent="0.3">
      <c r="A168" s="223"/>
      <c r="B168" s="78" t="s">
        <v>352</v>
      </c>
      <c r="C168" s="225"/>
      <c r="D168" s="227">
        <f t="shared" ref="D168:AI168" si="216">(IF(D$73=0,0,D93/D$74))</f>
        <v>0</v>
      </c>
      <c r="E168" s="228">
        <f t="shared" si="216"/>
        <v>0</v>
      </c>
      <c r="F168" s="228">
        <f t="shared" si="216"/>
        <v>0</v>
      </c>
      <c r="G168" s="228">
        <f t="shared" si="216"/>
        <v>0</v>
      </c>
      <c r="H168" s="228">
        <f t="shared" si="216"/>
        <v>0</v>
      </c>
      <c r="I168" s="228">
        <f t="shared" si="216"/>
        <v>0</v>
      </c>
      <c r="J168" s="228">
        <f t="shared" si="216"/>
        <v>0</v>
      </c>
      <c r="K168" s="228">
        <f t="shared" si="216"/>
        <v>0</v>
      </c>
      <c r="L168" s="228">
        <f t="shared" si="216"/>
        <v>0</v>
      </c>
      <c r="M168" s="228">
        <f t="shared" si="216"/>
        <v>0</v>
      </c>
      <c r="N168" s="228">
        <f t="shared" si="216"/>
        <v>0</v>
      </c>
      <c r="O168" s="228">
        <f t="shared" si="216"/>
        <v>0</v>
      </c>
      <c r="P168" s="228">
        <f t="shared" si="216"/>
        <v>0</v>
      </c>
      <c r="Q168" s="817">
        <f t="shared" si="216"/>
        <v>0</v>
      </c>
      <c r="R168" s="228">
        <f t="shared" si="216"/>
        <v>0</v>
      </c>
      <c r="S168" s="228">
        <f t="shared" si="216"/>
        <v>0</v>
      </c>
      <c r="T168" s="228">
        <f t="shared" si="216"/>
        <v>0</v>
      </c>
      <c r="U168" s="228">
        <f t="shared" si="216"/>
        <v>0</v>
      </c>
      <c r="V168" s="228">
        <f t="shared" si="216"/>
        <v>0</v>
      </c>
      <c r="W168" s="228">
        <f t="shared" si="216"/>
        <v>0</v>
      </c>
      <c r="X168" s="228">
        <f t="shared" si="216"/>
        <v>0</v>
      </c>
      <c r="Y168" s="228">
        <f t="shared" si="216"/>
        <v>0</v>
      </c>
      <c r="Z168" s="228">
        <f t="shared" si="216"/>
        <v>0</v>
      </c>
      <c r="AA168" s="228">
        <f t="shared" si="216"/>
        <v>0</v>
      </c>
      <c r="AB168" s="228">
        <f t="shared" si="216"/>
        <v>0</v>
      </c>
      <c r="AC168" s="228">
        <f t="shared" si="216"/>
        <v>0</v>
      </c>
      <c r="AD168" s="228">
        <f t="shared" si="216"/>
        <v>0</v>
      </c>
      <c r="AE168" s="228">
        <f t="shared" si="216"/>
        <v>0</v>
      </c>
      <c r="AF168" s="228">
        <f t="shared" si="216"/>
        <v>0</v>
      </c>
      <c r="AG168" s="228">
        <f t="shared" si="216"/>
        <v>0</v>
      </c>
      <c r="AH168" s="228">
        <f t="shared" si="216"/>
        <v>0</v>
      </c>
      <c r="AI168" s="228">
        <f t="shared" si="216"/>
        <v>0</v>
      </c>
      <c r="AJ168" s="228">
        <f t="shared" ref="AJ168:BD168" si="217">(IF(AJ$73=0,0,AJ93/AJ$74))</f>
        <v>0</v>
      </c>
      <c r="AK168" s="228">
        <f t="shared" si="217"/>
        <v>0</v>
      </c>
      <c r="AL168" s="228">
        <f t="shared" si="217"/>
        <v>0</v>
      </c>
      <c r="AM168" s="228">
        <f t="shared" si="217"/>
        <v>0</v>
      </c>
      <c r="AN168" s="228">
        <f t="shared" si="217"/>
        <v>0</v>
      </c>
      <c r="AO168" s="228">
        <f t="shared" si="217"/>
        <v>0</v>
      </c>
      <c r="AP168" s="228">
        <f t="shared" si="217"/>
        <v>0</v>
      </c>
      <c r="AQ168" s="228">
        <f t="shared" si="217"/>
        <v>0</v>
      </c>
      <c r="AR168" s="228">
        <f t="shared" si="217"/>
        <v>0</v>
      </c>
      <c r="AS168" s="228">
        <f t="shared" si="217"/>
        <v>0</v>
      </c>
      <c r="AT168" s="228">
        <f t="shared" si="217"/>
        <v>0</v>
      </c>
      <c r="AU168" s="228">
        <f t="shared" si="217"/>
        <v>0</v>
      </c>
      <c r="AV168" s="228">
        <f t="shared" si="217"/>
        <v>0</v>
      </c>
      <c r="AW168" s="228">
        <f t="shared" si="217"/>
        <v>0</v>
      </c>
      <c r="AX168" s="228">
        <f t="shared" si="217"/>
        <v>0</v>
      </c>
      <c r="AY168" s="228">
        <f t="shared" si="217"/>
        <v>0</v>
      </c>
      <c r="AZ168" s="228">
        <f t="shared" si="217"/>
        <v>0</v>
      </c>
      <c r="BA168" s="228">
        <f t="shared" si="217"/>
        <v>0</v>
      </c>
      <c r="BB168" s="228">
        <f t="shared" si="217"/>
        <v>0</v>
      </c>
      <c r="BC168" s="228">
        <f t="shared" si="217"/>
        <v>0</v>
      </c>
      <c r="BD168" s="228">
        <f t="shared" si="217"/>
        <v>0</v>
      </c>
      <c r="BE168" s="226"/>
      <c r="BF168" s="229">
        <f t="shared" ref="BF168:BX168" si="218">(IF(BF$73=0,0,BF93/BF$74))</f>
        <v>0</v>
      </c>
      <c r="BG168" s="228">
        <f t="shared" si="218"/>
        <v>0</v>
      </c>
      <c r="BH168" s="228">
        <f t="shared" si="218"/>
        <v>0</v>
      </c>
      <c r="BI168" s="228">
        <f t="shared" si="218"/>
        <v>0</v>
      </c>
      <c r="BJ168" s="228">
        <f t="shared" si="218"/>
        <v>0</v>
      </c>
      <c r="BK168" s="228">
        <f t="shared" si="218"/>
        <v>0</v>
      </c>
      <c r="BL168" s="228">
        <f t="shared" si="218"/>
        <v>0</v>
      </c>
      <c r="BM168" s="228">
        <f t="shared" si="218"/>
        <v>0</v>
      </c>
      <c r="BN168" s="228">
        <f t="shared" si="218"/>
        <v>0</v>
      </c>
      <c r="BO168" s="228">
        <f t="shared" si="218"/>
        <v>0</v>
      </c>
      <c r="BP168" s="228">
        <f t="shared" si="218"/>
        <v>0</v>
      </c>
      <c r="BQ168" s="228">
        <f t="shared" si="218"/>
        <v>0</v>
      </c>
      <c r="BR168" s="228">
        <f t="shared" si="218"/>
        <v>0</v>
      </c>
      <c r="BS168" s="228">
        <f t="shared" si="218"/>
        <v>0</v>
      </c>
      <c r="BT168" s="228">
        <f t="shared" si="218"/>
        <v>0</v>
      </c>
      <c r="BU168" s="228">
        <f t="shared" si="218"/>
        <v>0</v>
      </c>
      <c r="BV168" s="228">
        <f t="shared" si="218"/>
        <v>0</v>
      </c>
      <c r="BW168" s="228">
        <f t="shared" si="218"/>
        <v>0</v>
      </c>
      <c r="BX168" s="228">
        <f t="shared" si="218"/>
        <v>0</v>
      </c>
      <c r="BY168" s="228">
        <f>IF(Info!$O$3="Q1",$BS168,IF(Info!$O$3="Q2",$BS168+$BT168,IF(Info!$O$3="Q3",$BS168+$BT168+$BU168,$BR168)))</f>
        <v>0</v>
      </c>
      <c r="BZ168" s="228">
        <f>IF(Info!$O$3="Q1",$BS168,IF(Info!$O$3="Q2",$BT168,IF(Info!$O$3="Q3",$BU168,$BV168)))</f>
        <v>0</v>
      </c>
      <c r="CA168" s="225"/>
    </row>
    <row r="169" spans="1:79" ht="13.95" customHeight="1" x14ac:dyDescent="0.3">
      <c r="A169" s="223"/>
      <c r="B169" s="160" t="s">
        <v>353</v>
      </c>
      <c r="C169" s="225"/>
      <c r="D169" s="238">
        <f t="shared" ref="D169:AI169" si="219">(IF(D$73=0,0,D94/D$74))</f>
        <v>0.2126026771395586</v>
      </c>
      <c r="E169" s="238">
        <f t="shared" si="219"/>
        <v>0.26823725369819612</v>
      </c>
      <c r="F169" s="238">
        <f t="shared" si="219"/>
        <v>0.27468393562127413</v>
      </c>
      <c r="G169" s="238">
        <f t="shared" si="219"/>
        <v>0.22726345406931769</v>
      </c>
      <c r="H169" s="238">
        <f t="shared" si="219"/>
        <v>0.18722923720534754</v>
      </c>
      <c r="I169" s="238">
        <f t="shared" si="219"/>
        <v>0.21763338797115434</v>
      </c>
      <c r="J169" s="238">
        <f t="shared" si="219"/>
        <v>0.293894320232226</v>
      </c>
      <c r="K169" s="238">
        <f t="shared" si="219"/>
        <v>0.34451963892167242</v>
      </c>
      <c r="L169" s="238">
        <f t="shared" si="219"/>
        <v>0.21621246620464643</v>
      </c>
      <c r="M169" s="238">
        <f t="shared" si="219"/>
        <v>0.15362480374767262</v>
      </c>
      <c r="N169" s="238">
        <f t="shared" si="219"/>
        <v>0.16105054160520729</v>
      </c>
      <c r="O169" s="238">
        <f t="shared" si="219"/>
        <v>0.2293187110362099</v>
      </c>
      <c r="P169" s="238">
        <f t="shared" si="219"/>
        <v>0.22778735912974904</v>
      </c>
      <c r="Q169" s="818">
        <f t="shared" si="219"/>
        <v>0.18192127090589155</v>
      </c>
      <c r="R169" s="238">
        <f t="shared" si="219"/>
        <v>0.17836263887492126</v>
      </c>
      <c r="S169" s="238">
        <f t="shared" si="219"/>
        <v>0.21735235877655801</v>
      </c>
      <c r="T169" s="238">
        <f t="shared" si="219"/>
        <v>0.30020084435698174</v>
      </c>
      <c r="U169" s="238">
        <f t="shared" si="219"/>
        <v>0.29275913015951271</v>
      </c>
      <c r="V169" s="238">
        <f t="shared" si="219"/>
        <v>0.18911788062373547</v>
      </c>
      <c r="W169" s="238">
        <f t="shared" si="219"/>
        <v>0.17809610132563122</v>
      </c>
      <c r="X169" s="238">
        <f t="shared" si="219"/>
        <v>0.21997267303643037</v>
      </c>
      <c r="Y169" s="238">
        <f t="shared" si="219"/>
        <v>0.22438338952150053</v>
      </c>
      <c r="Z169" s="238">
        <f t="shared" si="219"/>
        <v>0.22918212383441777</v>
      </c>
      <c r="AA169" s="238">
        <f t="shared" si="219"/>
        <v>0.15582223761257746</v>
      </c>
      <c r="AB169" s="238">
        <f t="shared" si="219"/>
        <v>0.13860924167654509</v>
      </c>
      <c r="AC169" s="238">
        <f t="shared" si="219"/>
        <v>0.17109939798463855</v>
      </c>
      <c r="AD169" s="238">
        <f t="shared" si="219"/>
        <v>0.19785455915639835</v>
      </c>
      <c r="AE169" s="238">
        <f t="shared" si="219"/>
        <v>0.27061545207274795</v>
      </c>
      <c r="AF169" s="238">
        <f t="shared" si="219"/>
        <v>0.21562793197693528</v>
      </c>
      <c r="AG169" s="238">
        <f t="shared" si="219"/>
        <v>0.1789252815065078</v>
      </c>
      <c r="AH169" s="238">
        <f t="shared" si="219"/>
        <v>0.19253713019166152</v>
      </c>
      <c r="AI169" s="238">
        <f t="shared" si="219"/>
        <v>0.26874051780616731</v>
      </c>
      <c r="AJ169" s="238">
        <f t="shared" ref="AJ169:BD169" si="220">(IF(AJ$73=0,0,AJ94/AJ$74))</f>
        <v>0.25714345398439625</v>
      </c>
      <c r="AK169" s="238">
        <f t="shared" si="220"/>
        <v>0.35634767132732548</v>
      </c>
      <c r="AL169" s="238">
        <f t="shared" si="220"/>
        <v>0.2310288975730152</v>
      </c>
      <c r="AM169" s="238">
        <f t="shared" si="220"/>
        <v>0.13000356988720221</v>
      </c>
      <c r="AN169" s="238">
        <f t="shared" si="220"/>
        <v>0.15903210294262488</v>
      </c>
      <c r="AO169" s="238">
        <f t="shared" si="220"/>
        <v>0.25957360645612393</v>
      </c>
      <c r="AP169" s="238">
        <f t="shared" si="220"/>
        <v>0.23429367370335377</v>
      </c>
      <c r="AQ169" s="238">
        <f t="shared" si="220"/>
        <v>0</v>
      </c>
      <c r="AR169" s="238">
        <f t="shared" si="220"/>
        <v>0</v>
      </c>
      <c r="AS169" s="238">
        <f t="shared" si="220"/>
        <v>0</v>
      </c>
      <c r="AT169" s="238">
        <f t="shared" si="220"/>
        <v>0</v>
      </c>
      <c r="AU169" s="238">
        <f t="shared" si="220"/>
        <v>0</v>
      </c>
      <c r="AV169" s="238">
        <f t="shared" si="220"/>
        <v>0</v>
      </c>
      <c r="AW169" s="238">
        <f t="shared" si="220"/>
        <v>0</v>
      </c>
      <c r="AX169" s="238">
        <f t="shared" si="220"/>
        <v>0</v>
      </c>
      <c r="AY169" s="238">
        <f t="shared" si="220"/>
        <v>0</v>
      </c>
      <c r="AZ169" s="238">
        <f t="shared" si="220"/>
        <v>0</v>
      </c>
      <c r="BA169" s="238">
        <f t="shared" si="220"/>
        <v>0</v>
      </c>
      <c r="BB169" s="238">
        <f t="shared" si="220"/>
        <v>0</v>
      </c>
      <c r="BC169" s="238">
        <f t="shared" si="220"/>
        <v>0</v>
      </c>
      <c r="BD169" s="238">
        <f t="shared" si="220"/>
        <v>0</v>
      </c>
      <c r="BE169" s="226"/>
      <c r="BF169" s="239">
        <f t="shared" ref="BF169:BX169" si="221">(IF(BF$73=0,0,BF94/BF$74))</f>
        <v>0.23303265100959952</v>
      </c>
      <c r="BG169" s="238">
        <f t="shared" si="221"/>
        <v>0.25764664325273018</v>
      </c>
      <c r="BH169" s="238">
        <f t="shared" si="221"/>
        <v>0.18541673541214709</v>
      </c>
      <c r="BI169" s="238">
        <f t="shared" si="221"/>
        <v>0.23592890381993725</v>
      </c>
      <c r="BJ169" s="238">
        <f t="shared" si="221"/>
        <v>0.20095119792561453</v>
      </c>
      <c r="BK169" s="238">
        <f t="shared" si="221"/>
        <v>0.17304504344684121</v>
      </c>
      <c r="BL169" s="238">
        <f t="shared" si="221"/>
        <v>0.20925287878144275</v>
      </c>
      <c r="BM169" s="238">
        <f t="shared" si="221"/>
        <v>0.27116055594182836</v>
      </c>
      <c r="BN169" s="238">
        <f t="shared" si="221"/>
        <v>0.1841517864161531</v>
      </c>
      <c r="BO169" s="238">
        <f t="shared" si="221"/>
        <v>0</v>
      </c>
      <c r="BP169" s="238">
        <f t="shared" si="221"/>
        <v>0</v>
      </c>
      <c r="BQ169" s="238">
        <f t="shared" si="221"/>
        <v>0</v>
      </c>
      <c r="BR169" s="238">
        <f t="shared" si="221"/>
        <v>0.2126026771395586</v>
      </c>
      <c r="BS169" s="238">
        <f t="shared" si="221"/>
        <v>0.22093774314450562</v>
      </c>
      <c r="BT169" s="238">
        <f t="shared" si="221"/>
        <v>0.1998951005036661</v>
      </c>
      <c r="BU169" s="238">
        <f t="shared" si="221"/>
        <v>0.21841151511364923</v>
      </c>
      <c r="BV169" s="238">
        <f t="shared" si="221"/>
        <v>0</v>
      </c>
      <c r="BW169" s="238">
        <f t="shared" si="221"/>
        <v>0.20991312184577046</v>
      </c>
      <c r="BX169" s="238">
        <f t="shared" si="221"/>
        <v>0.21841151511364923</v>
      </c>
      <c r="BY169" s="238">
        <f>IF(Info!$O$3="Q1",$BS169,IF(Info!$O$3="Q2",$BS169+$BT169,IF(Info!$O$3="Q3",$BS169+$BT169+$BU169,$BR169)))</f>
        <v>0.22093774314450562</v>
      </c>
      <c r="BZ169" s="238">
        <f>IF(Info!$O$3="Q1",$BS169,IF(Info!$O$3="Q2",$BT169,IF(Info!$O$3="Q3",$BU169,$BV169)))</f>
        <v>0.22093774314450562</v>
      </c>
      <c r="CA169" s="225"/>
    </row>
    <row r="170" spans="1:79" ht="13.95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819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ht="13.95" customHeight="1" x14ac:dyDescent="0.3">
      <c r="A171" s="223"/>
      <c r="B171" s="78" t="s">
        <v>354</v>
      </c>
      <c r="C171" s="225"/>
      <c r="D171" s="227">
        <f t="shared" ref="D171:AI171" si="222">(IF(D$73=0,0,D96/D$74))</f>
        <v>1.9111572640531391E-3</v>
      </c>
      <c r="E171" s="228">
        <f t="shared" si="222"/>
        <v>0</v>
      </c>
      <c r="F171" s="228">
        <f t="shared" si="222"/>
        <v>1.58951766086581E-2</v>
      </c>
      <c r="G171" s="228">
        <f t="shared" si="222"/>
        <v>0</v>
      </c>
      <c r="H171" s="228">
        <f t="shared" si="222"/>
        <v>1.5440345795122051E-2</v>
      </c>
      <c r="I171" s="228">
        <f t="shared" si="222"/>
        <v>1.2593823988715934E-2</v>
      </c>
      <c r="J171" s="228">
        <f t="shared" si="222"/>
        <v>0</v>
      </c>
      <c r="K171" s="228">
        <f t="shared" si="222"/>
        <v>9.9681848766021795E-3</v>
      </c>
      <c r="L171" s="228">
        <f t="shared" si="222"/>
        <v>0</v>
      </c>
      <c r="M171" s="228">
        <f t="shared" si="222"/>
        <v>5.4567976237465286E-3</v>
      </c>
      <c r="N171" s="228">
        <f t="shared" si="222"/>
        <v>0</v>
      </c>
      <c r="O171" s="228">
        <f t="shared" si="222"/>
        <v>0</v>
      </c>
      <c r="P171" s="228">
        <f t="shared" si="222"/>
        <v>0</v>
      </c>
      <c r="Q171" s="817">
        <f t="shared" si="222"/>
        <v>0</v>
      </c>
      <c r="R171" s="228">
        <f t="shared" si="222"/>
        <v>0</v>
      </c>
      <c r="S171" s="228">
        <f t="shared" si="222"/>
        <v>0</v>
      </c>
      <c r="T171" s="228">
        <f t="shared" si="222"/>
        <v>0</v>
      </c>
      <c r="U171" s="228">
        <f t="shared" si="222"/>
        <v>0</v>
      </c>
      <c r="V171" s="228">
        <f t="shared" si="222"/>
        <v>0</v>
      </c>
      <c r="W171" s="228">
        <f t="shared" si="222"/>
        <v>0</v>
      </c>
      <c r="X171" s="228">
        <f t="shared" si="222"/>
        <v>0</v>
      </c>
      <c r="Y171" s="228">
        <f t="shared" si="222"/>
        <v>0</v>
      </c>
      <c r="Z171" s="228">
        <f t="shared" si="222"/>
        <v>0</v>
      </c>
      <c r="AA171" s="228">
        <f t="shared" si="222"/>
        <v>0</v>
      </c>
      <c r="AB171" s="228">
        <f t="shared" si="222"/>
        <v>0</v>
      </c>
      <c r="AC171" s="228">
        <f t="shared" si="222"/>
        <v>0</v>
      </c>
      <c r="AD171" s="228">
        <f t="shared" si="222"/>
        <v>0</v>
      </c>
      <c r="AE171" s="228">
        <f t="shared" si="222"/>
        <v>0</v>
      </c>
      <c r="AF171" s="228">
        <f t="shared" si="222"/>
        <v>1.3351218142683344E-2</v>
      </c>
      <c r="AG171" s="228">
        <f t="shared" si="222"/>
        <v>0</v>
      </c>
      <c r="AH171" s="228">
        <f t="shared" si="222"/>
        <v>0</v>
      </c>
      <c r="AI171" s="228">
        <f t="shared" si="222"/>
        <v>0</v>
      </c>
      <c r="AJ171" s="228">
        <f t="shared" ref="AJ171:BD171" si="223">(IF(AJ$73=0,0,AJ96/AJ$74))</f>
        <v>0</v>
      </c>
      <c r="AK171" s="228">
        <f t="shared" si="223"/>
        <v>0</v>
      </c>
      <c r="AL171" s="228">
        <f t="shared" si="223"/>
        <v>0</v>
      </c>
      <c r="AM171" s="228">
        <f t="shared" si="223"/>
        <v>0</v>
      </c>
      <c r="AN171" s="228">
        <f t="shared" si="223"/>
        <v>0</v>
      </c>
      <c r="AO171" s="228">
        <f t="shared" si="223"/>
        <v>0</v>
      </c>
      <c r="AP171" s="228">
        <f t="shared" si="223"/>
        <v>0</v>
      </c>
      <c r="AQ171" s="228">
        <f t="shared" si="223"/>
        <v>0</v>
      </c>
      <c r="AR171" s="228">
        <f t="shared" si="223"/>
        <v>0</v>
      </c>
      <c r="AS171" s="228">
        <f t="shared" si="223"/>
        <v>0</v>
      </c>
      <c r="AT171" s="228">
        <f t="shared" si="223"/>
        <v>0</v>
      </c>
      <c r="AU171" s="228">
        <f t="shared" si="223"/>
        <v>0</v>
      </c>
      <c r="AV171" s="228">
        <f t="shared" si="223"/>
        <v>0</v>
      </c>
      <c r="AW171" s="228">
        <f t="shared" si="223"/>
        <v>0</v>
      </c>
      <c r="AX171" s="228">
        <f t="shared" si="223"/>
        <v>0</v>
      </c>
      <c r="AY171" s="228">
        <f t="shared" si="223"/>
        <v>0</v>
      </c>
      <c r="AZ171" s="228">
        <f t="shared" si="223"/>
        <v>0</v>
      </c>
      <c r="BA171" s="228">
        <f t="shared" si="223"/>
        <v>0</v>
      </c>
      <c r="BB171" s="228">
        <f t="shared" si="223"/>
        <v>0</v>
      </c>
      <c r="BC171" s="228">
        <f t="shared" si="223"/>
        <v>0</v>
      </c>
      <c r="BD171" s="228">
        <f t="shared" si="223"/>
        <v>0</v>
      </c>
      <c r="BE171" s="226"/>
      <c r="BF171" s="229">
        <f t="shared" ref="BF171:BX171" si="224">(IF(BF$73=0,0,BF96/BF$74))</f>
        <v>8.3188100774065268E-3</v>
      </c>
      <c r="BG171" s="228">
        <f t="shared" si="224"/>
        <v>5.5909788934334573E-3</v>
      </c>
      <c r="BH171" s="228">
        <f t="shared" si="224"/>
        <v>1.3172112530235485E-3</v>
      </c>
      <c r="BI171" s="228">
        <f t="shared" si="224"/>
        <v>0</v>
      </c>
      <c r="BJ171" s="228">
        <f t="shared" si="224"/>
        <v>0</v>
      </c>
      <c r="BK171" s="228">
        <f t="shared" si="224"/>
        <v>0</v>
      </c>
      <c r="BL171" s="228">
        <f t="shared" si="224"/>
        <v>3.239122137356438E-3</v>
      </c>
      <c r="BM171" s="228">
        <f t="shared" si="224"/>
        <v>0</v>
      </c>
      <c r="BN171" s="228">
        <f t="shared" si="224"/>
        <v>0</v>
      </c>
      <c r="BO171" s="228">
        <f t="shared" si="224"/>
        <v>0</v>
      </c>
      <c r="BP171" s="228">
        <f t="shared" si="224"/>
        <v>0</v>
      </c>
      <c r="BQ171" s="228">
        <f t="shared" si="224"/>
        <v>0</v>
      </c>
      <c r="BR171" s="228">
        <f t="shared" si="224"/>
        <v>1.9111572640531391E-3</v>
      </c>
      <c r="BS171" s="228">
        <f t="shared" si="224"/>
        <v>4.7448188116249812E-3</v>
      </c>
      <c r="BT171" s="228">
        <f t="shared" si="224"/>
        <v>0</v>
      </c>
      <c r="BU171" s="228">
        <f t="shared" si="224"/>
        <v>1.1600624120805504E-3</v>
      </c>
      <c r="BV171" s="228">
        <f t="shared" si="224"/>
        <v>0</v>
      </c>
      <c r="BW171" s="228">
        <f t="shared" si="224"/>
        <v>2.2589223668620442E-3</v>
      </c>
      <c r="BX171" s="228">
        <f t="shared" si="224"/>
        <v>1.1600624120805504E-3</v>
      </c>
      <c r="BY171" s="228">
        <f>IF(Info!$O$3="Q1",$BS171,IF(Info!$O$3="Q2",$BS171+$BT171,IF(Info!$O$3="Q3",$BS171+$BT171+$BU171,$BR171)))</f>
        <v>4.7448188116249812E-3</v>
      </c>
      <c r="BZ171" s="228">
        <f>IF(Info!$O$3="Q1",$BS171,IF(Info!$O$3="Q2",$BT171,IF(Info!$O$3="Q3",$BU171,$BV171)))</f>
        <v>4.7448188116249812E-3</v>
      </c>
      <c r="CA171" s="225"/>
    </row>
    <row r="172" spans="1:79" ht="13.95" customHeight="1" x14ac:dyDescent="0.3">
      <c r="A172" s="223"/>
      <c r="B172" s="78" t="s">
        <v>59</v>
      </c>
      <c r="C172" s="225"/>
      <c r="D172" s="227">
        <f t="shared" ref="D172:AI172" si="225">(IF(D$73=0,0,D97/D$74))</f>
        <v>0</v>
      </c>
      <c r="E172" s="228">
        <f t="shared" si="225"/>
        <v>0</v>
      </c>
      <c r="F172" s="228">
        <f t="shared" si="225"/>
        <v>0</v>
      </c>
      <c r="G172" s="228">
        <f t="shared" si="225"/>
        <v>0</v>
      </c>
      <c r="H172" s="228">
        <f t="shared" si="225"/>
        <v>0</v>
      </c>
      <c r="I172" s="228">
        <f t="shared" si="225"/>
        <v>0</v>
      </c>
      <c r="J172" s="228">
        <f t="shared" si="225"/>
        <v>0</v>
      </c>
      <c r="K172" s="228">
        <f t="shared" si="225"/>
        <v>0</v>
      </c>
      <c r="L172" s="228">
        <f t="shared" si="225"/>
        <v>0</v>
      </c>
      <c r="M172" s="228">
        <f t="shared" si="225"/>
        <v>0</v>
      </c>
      <c r="N172" s="228">
        <f t="shared" si="225"/>
        <v>0</v>
      </c>
      <c r="O172" s="228">
        <f t="shared" si="225"/>
        <v>0</v>
      </c>
      <c r="P172" s="228">
        <f t="shared" si="225"/>
        <v>0</v>
      </c>
      <c r="Q172" s="817">
        <f t="shared" si="225"/>
        <v>0</v>
      </c>
      <c r="R172" s="228">
        <f t="shared" si="225"/>
        <v>0</v>
      </c>
      <c r="S172" s="228">
        <f t="shared" si="225"/>
        <v>0</v>
      </c>
      <c r="T172" s="228">
        <f t="shared" si="225"/>
        <v>0</v>
      </c>
      <c r="U172" s="228">
        <f t="shared" si="225"/>
        <v>0</v>
      </c>
      <c r="V172" s="228">
        <f t="shared" si="225"/>
        <v>0</v>
      </c>
      <c r="W172" s="228">
        <f t="shared" si="225"/>
        <v>0</v>
      </c>
      <c r="X172" s="228">
        <f t="shared" si="225"/>
        <v>0</v>
      </c>
      <c r="Y172" s="228">
        <f t="shared" si="225"/>
        <v>0</v>
      </c>
      <c r="Z172" s="228">
        <f t="shared" si="225"/>
        <v>0</v>
      </c>
      <c r="AA172" s="228">
        <f t="shared" si="225"/>
        <v>0</v>
      </c>
      <c r="AB172" s="228">
        <f t="shared" si="225"/>
        <v>0</v>
      </c>
      <c r="AC172" s="228">
        <f t="shared" si="225"/>
        <v>0</v>
      </c>
      <c r="AD172" s="228">
        <f t="shared" si="225"/>
        <v>0</v>
      </c>
      <c r="AE172" s="228">
        <f t="shared" si="225"/>
        <v>0</v>
      </c>
      <c r="AF172" s="228">
        <f t="shared" si="225"/>
        <v>0</v>
      </c>
      <c r="AG172" s="228">
        <f t="shared" si="225"/>
        <v>0</v>
      </c>
      <c r="AH172" s="228">
        <f t="shared" si="225"/>
        <v>0</v>
      </c>
      <c r="AI172" s="228">
        <f t="shared" si="225"/>
        <v>0</v>
      </c>
      <c r="AJ172" s="228">
        <f t="shared" ref="AJ172:BD172" si="226">(IF(AJ$73=0,0,AJ97/AJ$74))</f>
        <v>0</v>
      </c>
      <c r="AK172" s="228">
        <f t="shared" si="226"/>
        <v>0</v>
      </c>
      <c r="AL172" s="228">
        <f t="shared" si="226"/>
        <v>0</v>
      </c>
      <c r="AM172" s="228">
        <f t="shared" si="226"/>
        <v>0</v>
      </c>
      <c r="AN172" s="228">
        <f t="shared" si="226"/>
        <v>0</v>
      </c>
      <c r="AO172" s="228">
        <f t="shared" si="226"/>
        <v>0</v>
      </c>
      <c r="AP172" s="228">
        <f t="shared" si="226"/>
        <v>0</v>
      </c>
      <c r="AQ172" s="228">
        <f t="shared" si="226"/>
        <v>0</v>
      </c>
      <c r="AR172" s="228">
        <f t="shared" si="226"/>
        <v>0</v>
      </c>
      <c r="AS172" s="228">
        <f t="shared" si="226"/>
        <v>0</v>
      </c>
      <c r="AT172" s="228">
        <f t="shared" si="226"/>
        <v>0</v>
      </c>
      <c r="AU172" s="228">
        <f t="shared" si="226"/>
        <v>0</v>
      </c>
      <c r="AV172" s="228">
        <f t="shared" si="226"/>
        <v>0</v>
      </c>
      <c r="AW172" s="228">
        <f t="shared" si="226"/>
        <v>0</v>
      </c>
      <c r="AX172" s="228">
        <f t="shared" si="226"/>
        <v>0</v>
      </c>
      <c r="AY172" s="228">
        <f t="shared" si="226"/>
        <v>0</v>
      </c>
      <c r="AZ172" s="228">
        <f t="shared" si="226"/>
        <v>0</v>
      </c>
      <c r="BA172" s="228">
        <f t="shared" si="226"/>
        <v>0</v>
      </c>
      <c r="BB172" s="228">
        <f t="shared" si="226"/>
        <v>0</v>
      </c>
      <c r="BC172" s="228">
        <f t="shared" si="226"/>
        <v>0</v>
      </c>
      <c r="BD172" s="228">
        <f t="shared" si="226"/>
        <v>0</v>
      </c>
      <c r="BE172" s="226"/>
      <c r="BF172" s="229">
        <f t="shared" ref="BF172:BX172" si="227">(IF(BF$73=0,0,BF97/BF$74))</f>
        <v>0</v>
      </c>
      <c r="BG172" s="228">
        <f t="shared" si="227"/>
        <v>0</v>
      </c>
      <c r="BH172" s="228">
        <f t="shared" si="227"/>
        <v>0</v>
      </c>
      <c r="BI172" s="228">
        <f t="shared" si="227"/>
        <v>0</v>
      </c>
      <c r="BJ172" s="228">
        <f t="shared" si="227"/>
        <v>0</v>
      </c>
      <c r="BK172" s="228">
        <f t="shared" si="227"/>
        <v>0</v>
      </c>
      <c r="BL172" s="228">
        <f t="shared" si="227"/>
        <v>0</v>
      </c>
      <c r="BM172" s="228">
        <f t="shared" si="227"/>
        <v>0</v>
      </c>
      <c r="BN172" s="228">
        <f t="shared" si="227"/>
        <v>0</v>
      </c>
      <c r="BO172" s="228">
        <f t="shared" si="227"/>
        <v>0</v>
      </c>
      <c r="BP172" s="228">
        <f t="shared" si="227"/>
        <v>0</v>
      </c>
      <c r="BQ172" s="228">
        <f t="shared" si="227"/>
        <v>0</v>
      </c>
      <c r="BR172" s="228">
        <f t="shared" si="227"/>
        <v>0</v>
      </c>
      <c r="BS172" s="228">
        <f t="shared" si="227"/>
        <v>0</v>
      </c>
      <c r="BT172" s="228">
        <f t="shared" si="227"/>
        <v>0</v>
      </c>
      <c r="BU172" s="228">
        <f t="shared" si="227"/>
        <v>0</v>
      </c>
      <c r="BV172" s="228">
        <f t="shared" si="227"/>
        <v>0</v>
      </c>
      <c r="BW172" s="228">
        <f t="shared" si="227"/>
        <v>0</v>
      </c>
      <c r="BX172" s="228">
        <f t="shared" si="227"/>
        <v>0</v>
      </c>
      <c r="BY172" s="228">
        <f>IF(Info!$O$3="Q1",$BS172,IF(Info!$O$3="Q2",$BS172+$BT172,IF(Info!$O$3="Q3",$BS172+$BT172+$BU172,$BR172)))</f>
        <v>0</v>
      </c>
      <c r="BZ172" s="228">
        <f>IF(Info!$O$3="Q1",$BS172,IF(Info!$O$3="Q2",$BT172,IF(Info!$O$3="Q3",$BU172,$BV172)))</f>
        <v>0</v>
      </c>
      <c r="CA172" s="225"/>
    </row>
    <row r="173" spans="1:79" ht="13.95" customHeight="1" x14ac:dyDescent="0.3">
      <c r="A173" s="223"/>
      <c r="B173" s="160" t="s">
        <v>355</v>
      </c>
      <c r="C173" s="225"/>
      <c r="D173" s="238">
        <f t="shared" ref="D173:AI173" si="228">(IF(D$73=0,0,D98/D$74))</f>
        <v>1.9111572640531391E-3</v>
      </c>
      <c r="E173" s="238">
        <f t="shared" si="228"/>
        <v>0</v>
      </c>
      <c r="F173" s="238">
        <f t="shared" si="228"/>
        <v>1.58951766086581E-2</v>
      </c>
      <c r="G173" s="238">
        <f t="shared" si="228"/>
        <v>0</v>
      </c>
      <c r="H173" s="238">
        <f t="shared" si="228"/>
        <v>1.5440345795122051E-2</v>
      </c>
      <c r="I173" s="238">
        <f t="shared" si="228"/>
        <v>1.2593823988715934E-2</v>
      </c>
      <c r="J173" s="238">
        <f t="shared" si="228"/>
        <v>0</v>
      </c>
      <c r="K173" s="238">
        <f t="shared" si="228"/>
        <v>9.9681848766021795E-3</v>
      </c>
      <c r="L173" s="238">
        <f t="shared" si="228"/>
        <v>0</v>
      </c>
      <c r="M173" s="238">
        <f t="shared" si="228"/>
        <v>5.4567976237465286E-3</v>
      </c>
      <c r="N173" s="238">
        <f t="shared" si="228"/>
        <v>0</v>
      </c>
      <c r="O173" s="238">
        <f t="shared" si="228"/>
        <v>0</v>
      </c>
      <c r="P173" s="238">
        <f t="shared" si="228"/>
        <v>0</v>
      </c>
      <c r="Q173" s="818">
        <f t="shared" si="228"/>
        <v>0</v>
      </c>
      <c r="R173" s="238">
        <f t="shared" si="228"/>
        <v>0</v>
      </c>
      <c r="S173" s="238">
        <f t="shared" si="228"/>
        <v>0</v>
      </c>
      <c r="T173" s="238">
        <f t="shared" si="228"/>
        <v>0</v>
      </c>
      <c r="U173" s="238">
        <f t="shared" si="228"/>
        <v>0</v>
      </c>
      <c r="V173" s="238">
        <f t="shared" si="228"/>
        <v>0</v>
      </c>
      <c r="W173" s="238">
        <f t="shared" si="228"/>
        <v>0</v>
      </c>
      <c r="X173" s="238">
        <f t="shared" si="228"/>
        <v>0</v>
      </c>
      <c r="Y173" s="238">
        <f t="shared" si="228"/>
        <v>0</v>
      </c>
      <c r="Z173" s="238">
        <f t="shared" si="228"/>
        <v>0</v>
      </c>
      <c r="AA173" s="238">
        <f t="shared" si="228"/>
        <v>0</v>
      </c>
      <c r="AB173" s="238">
        <f t="shared" si="228"/>
        <v>0</v>
      </c>
      <c r="AC173" s="238">
        <f t="shared" si="228"/>
        <v>0</v>
      </c>
      <c r="AD173" s="238">
        <f t="shared" si="228"/>
        <v>0</v>
      </c>
      <c r="AE173" s="238">
        <f t="shared" si="228"/>
        <v>0</v>
      </c>
      <c r="AF173" s="238">
        <f t="shared" si="228"/>
        <v>1.3351218142683344E-2</v>
      </c>
      <c r="AG173" s="238">
        <f t="shared" si="228"/>
        <v>0</v>
      </c>
      <c r="AH173" s="238">
        <f t="shared" si="228"/>
        <v>0</v>
      </c>
      <c r="AI173" s="238">
        <f t="shared" si="228"/>
        <v>0</v>
      </c>
      <c r="AJ173" s="238">
        <f t="shared" ref="AJ173:BD173" si="229">(IF(AJ$73=0,0,AJ98/AJ$74))</f>
        <v>0</v>
      </c>
      <c r="AK173" s="238">
        <f t="shared" si="229"/>
        <v>0</v>
      </c>
      <c r="AL173" s="238">
        <f t="shared" si="229"/>
        <v>0</v>
      </c>
      <c r="AM173" s="238">
        <f t="shared" si="229"/>
        <v>0</v>
      </c>
      <c r="AN173" s="238">
        <f t="shared" si="229"/>
        <v>0</v>
      </c>
      <c r="AO173" s="238">
        <f t="shared" si="229"/>
        <v>0</v>
      </c>
      <c r="AP173" s="238">
        <f t="shared" si="229"/>
        <v>0</v>
      </c>
      <c r="AQ173" s="238">
        <f t="shared" si="229"/>
        <v>0</v>
      </c>
      <c r="AR173" s="238">
        <f t="shared" si="229"/>
        <v>0</v>
      </c>
      <c r="AS173" s="238">
        <f t="shared" si="229"/>
        <v>0</v>
      </c>
      <c r="AT173" s="238">
        <f t="shared" si="229"/>
        <v>0</v>
      </c>
      <c r="AU173" s="238">
        <f t="shared" si="229"/>
        <v>0</v>
      </c>
      <c r="AV173" s="238">
        <f t="shared" si="229"/>
        <v>0</v>
      </c>
      <c r="AW173" s="238">
        <f t="shared" si="229"/>
        <v>0</v>
      </c>
      <c r="AX173" s="238">
        <f t="shared" si="229"/>
        <v>0</v>
      </c>
      <c r="AY173" s="238">
        <f t="shared" si="229"/>
        <v>0</v>
      </c>
      <c r="AZ173" s="238">
        <f t="shared" si="229"/>
        <v>0</v>
      </c>
      <c r="BA173" s="238">
        <f t="shared" si="229"/>
        <v>0</v>
      </c>
      <c r="BB173" s="238">
        <f t="shared" si="229"/>
        <v>0</v>
      </c>
      <c r="BC173" s="238">
        <f t="shared" si="229"/>
        <v>0</v>
      </c>
      <c r="BD173" s="238">
        <f t="shared" si="229"/>
        <v>0</v>
      </c>
      <c r="BE173" s="226"/>
      <c r="BF173" s="239">
        <f t="shared" ref="BF173:BX173" si="230">(IF(BF$73=0,0,BF98/BF$74))</f>
        <v>8.3188100774065268E-3</v>
      </c>
      <c r="BG173" s="238">
        <f t="shared" si="230"/>
        <v>5.5909788934334573E-3</v>
      </c>
      <c r="BH173" s="238">
        <f t="shared" si="230"/>
        <v>1.3172112530235485E-3</v>
      </c>
      <c r="BI173" s="238">
        <f t="shared" si="230"/>
        <v>0</v>
      </c>
      <c r="BJ173" s="238">
        <f t="shared" si="230"/>
        <v>0</v>
      </c>
      <c r="BK173" s="238">
        <f t="shared" si="230"/>
        <v>0</v>
      </c>
      <c r="BL173" s="238">
        <f t="shared" si="230"/>
        <v>3.239122137356438E-3</v>
      </c>
      <c r="BM173" s="238">
        <f t="shared" si="230"/>
        <v>0</v>
      </c>
      <c r="BN173" s="238">
        <f t="shared" si="230"/>
        <v>0</v>
      </c>
      <c r="BO173" s="238">
        <f t="shared" si="230"/>
        <v>0</v>
      </c>
      <c r="BP173" s="238">
        <f t="shared" si="230"/>
        <v>0</v>
      </c>
      <c r="BQ173" s="238">
        <f t="shared" si="230"/>
        <v>0</v>
      </c>
      <c r="BR173" s="238">
        <f t="shared" si="230"/>
        <v>1.9111572640531391E-3</v>
      </c>
      <c r="BS173" s="238">
        <f t="shared" si="230"/>
        <v>4.7448188116249812E-3</v>
      </c>
      <c r="BT173" s="238">
        <f t="shared" si="230"/>
        <v>0</v>
      </c>
      <c r="BU173" s="238">
        <f t="shared" si="230"/>
        <v>1.1600624120805504E-3</v>
      </c>
      <c r="BV173" s="238">
        <f t="shared" si="230"/>
        <v>0</v>
      </c>
      <c r="BW173" s="238">
        <f t="shared" si="230"/>
        <v>2.2589223668620442E-3</v>
      </c>
      <c r="BX173" s="238">
        <f t="shared" si="230"/>
        <v>1.1600624120805504E-3</v>
      </c>
      <c r="BY173" s="238">
        <f>IF(Info!$O$3="Q1",$BS173,IF(Info!$O$3="Q2",$BS173+$BT173,IF(Info!$O$3="Q3",$BS173+$BT173+$BU173,$BR173)))</f>
        <v>4.7448188116249812E-3</v>
      </c>
      <c r="BZ173" s="238">
        <f>IF(Info!$O$3="Q1",$BS173,IF(Info!$O$3="Q2",$BT173,IF(Info!$O$3="Q3",$BU173,$BV173)))</f>
        <v>4.7448188116249812E-3</v>
      </c>
      <c r="CA173" s="225"/>
    </row>
    <row r="174" spans="1:79" ht="13.95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819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ht="13.95" customHeight="1" x14ac:dyDescent="0.3">
      <c r="A175" s="223"/>
      <c r="B175" s="78" t="s">
        <v>357</v>
      </c>
      <c r="C175" s="225"/>
      <c r="D175" s="227">
        <f t="shared" ref="D175:AI175" si="231">(IF(D$73=0,0,D100/D$74))</f>
        <v>6.5495279378653135E-3</v>
      </c>
      <c r="E175" s="228">
        <f t="shared" si="231"/>
        <v>0</v>
      </c>
      <c r="F175" s="228">
        <f t="shared" si="231"/>
        <v>1.2906883406230377E-3</v>
      </c>
      <c r="G175" s="228">
        <f t="shared" si="231"/>
        <v>0</v>
      </c>
      <c r="H175" s="228">
        <f t="shared" si="231"/>
        <v>0</v>
      </c>
      <c r="I175" s="228">
        <f t="shared" si="231"/>
        <v>0</v>
      </c>
      <c r="J175" s="228">
        <f t="shared" si="231"/>
        <v>0</v>
      </c>
      <c r="K175" s="228">
        <f t="shared" si="231"/>
        <v>5.3519184602477093E-2</v>
      </c>
      <c r="L175" s="228">
        <f t="shared" si="231"/>
        <v>0</v>
      </c>
      <c r="M175" s="228">
        <f t="shared" si="231"/>
        <v>0</v>
      </c>
      <c r="N175" s="228">
        <f t="shared" si="231"/>
        <v>0</v>
      </c>
      <c r="O175" s="228">
        <f t="shared" si="231"/>
        <v>0</v>
      </c>
      <c r="P175" s="228">
        <f t="shared" si="231"/>
        <v>5.6475690370813875E-2</v>
      </c>
      <c r="Q175" s="817">
        <f t="shared" si="231"/>
        <v>1.0608279843191315E-2</v>
      </c>
      <c r="R175" s="228">
        <f t="shared" si="231"/>
        <v>0</v>
      </c>
      <c r="S175" s="228">
        <f t="shared" si="231"/>
        <v>0</v>
      </c>
      <c r="T175" s="228">
        <f t="shared" si="231"/>
        <v>0</v>
      </c>
      <c r="U175" s="228">
        <f t="shared" si="231"/>
        <v>2.3301121644419658E-2</v>
      </c>
      <c r="V175" s="228">
        <f t="shared" si="231"/>
        <v>0</v>
      </c>
      <c r="W175" s="228">
        <f t="shared" si="231"/>
        <v>0</v>
      </c>
      <c r="X175" s="228">
        <f t="shared" si="231"/>
        <v>6.0208016208504168E-2</v>
      </c>
      <c r="Y175" s="228">
        <f t="shared" si="231"/>
        <v>4.4947759320654763E-3</v>
      </c>
      <c r="Z175" s="228">
        <f t="shared" si="231"/>
        <v>0</v>
      </c>
      <c r="AA175" s="228">
        <f t="shared" si="231"/>
        <v>0</v>
      </c>
      <c r="AB175" s="228">
        <f t="shared" si="231"/>
        <v>0</v>
      </c>
      <c r="AC175" s="228">
        <f t="shared" si="231"/>
        <v>2.9313809701311117E-3</v>
      </c>
      <c r="AD175" s="228">
        <f t="shared" si="231"/>
        <v>2.3565556968934556E-2</v>
      </c>
      <c r="AE175" s="228">
        <f t="shared" si="231"/>
        <v>0</v>
      </c>
      <c r="AF175" s="228">
        <f t="shared" si="231"/>
        <v>0</v>
      </c>
      <c r="AG175" s="228">
        <f t="shared" si="231"/>
        <v>1.602265432482243E-2</v>
      </c>
      <c r="AH175" s="228">
        <f t="shared" si="231"/>
        <v>8.4945225231582277E-3</v>
      </c>
      <c r="AI175" s="228">
        <f t="shared" si="231"/>
        <v>0</v>
      </c>
      <c r="AJ175" s="228">
        <f t="shared" ref="AJ175:BD175" si="232">(IF(AJ$73=0,0,AJ100/AJ$74))</f>
        <v>7.6025211949263616E-3</v>
      </c>
      <c r="AK175" s="228">
        <f t="shared" si="232"/>
        <v>0</v>
      </c>
      <c r="AL175" s="228">
        <f t="shared" si="232"/>
        <v>0</v>
      </c>
      <c r="AM175" s="228">
        <f t="shared" si="232"/>
        <v>0</v>
      </c>
      <c r="AN175" s="228">
        <f t="shared" si="232"/>
        <v>1.6475860510657529E-4</v>
      </c>
      <c r="AO175" s="228">
        <f t="shared" si="232"/>
        <v>1.1998226155290691E-2</v>
      </c>
      <c r="AP175" s="228">
        <f t="shared" si="232"/>
        <v>0</v>
      </c>
      <c r="AQ175" s="228">
        <f t="shared" si="232"/>
        <v>0</v>
      </c>
      <c r="AR175" s="228">
        <f t="shared" si="232"/>
        <v>0</v>
      </c>
      <c r="AS175" s="228">
        <f t="shared" si="232"/>
        <v>0</v>
      </c>
      <c r="AT175" s="228">
        <f t="shared" si="232"/>
        <v>0</v>
      </c>
      <c r="AU175" s="228">
        <f t="shared" si="232"/>
        <v>0</v>
      </c>
      <c r="AV175" s="228">
        <f t="shared" si="232"/>
        <v>0</v>
      </c>
      <c r="AW175" s="228">
        <f t="shared" si="232"/>
        <v>0</v>
      </c>
      <c r="AX175" s="228">
        <f t="shared" si="232"/>
        <v>0</v>
      </c>
      <c r="AY175" s="228">
        <f t="shared" si="232"/>
        <v>0</v>
      </c>
      <c r="AZ175" s="228">
        <f t="shared" si="232"/>
        <v>0</v>
      </c>
      <c r="BA175" s="228">
        <f t="shared" si="232"/>
        <v>0</v>
      </c>
      <c r="BB175" s="228">
        <f t="shared" si="232"/>
        <v>0</v>
      </c>
      <c r="BC175" s="228">
        <f t="shared" si="232"/>
        <v>0</v>
      </c>
      <c r="BD175" s="228">
        <f t="shared" si="232"/>
        <v>0</v>
      </c>
      <c r="BE175" s="226"/>
      <c r="BF175" s="229">
        <f t="shared" ref="BF175:BX175" si="233">(IF(BF$73=0,0,BF100/BF$74))</f>
        <v>2.7019495131416397E-4</v>
      </c>
      <c r="BG175" s="228">
        <f t="shared" si="233"/>
        <v>1.0005988559614744E-2</v>
      </c>
      <c r="BH175" s="228">
        <f t="shared" si="233"/>
        <v>1.1356556353151363E-2</v>
      </c>
      <c r="BI175" s="228">
        <f t="shared" si="233"/>
        <v>4.6944804798637928E-3</v>
      </c>
      <c r="BJ175" s="228">
        <f t="shared" si="233"/>
        <v>1.4756774736366766E-2</v>
      </c>
      <c r="BK175" s="228">
        <f t="shared" si="233"/>
        <v>4.7150646654123491E-3</v>
      </c>
      <c r="BL175" s="228">
        <f t="shared" si="233"/>
        <v>6.992618888269712E-3</v>
      </c>
      <c r="BM175" s="228">
        <f t="shared" si="233"/>
        <v>1.9072404833957155E-3</v>
      </c>
      <c r="BN175" s="228">
        <f t="shared" si="233"/>
        <v>2.5351302310359478E-3</v>
      </c>
      <c r="BO175" s="228">
        <f t="shared" si="233"/>
        <v>0</v>
      </c>
      <c r="BP175" s="228">
        <f t="shared" si="233"/>
        <v>0</v>
      </c>
      <c r="BQ175" s="228">
        <f t="shared" si="233"/>
        <v>0</v>
      </c>
      <c r="BR175" s="228">
        <f t="shared" si="233"/>
        <v>6.5495279378653152E-3</v>
      </c>
      <c r="BS175" s="228">
        <f t="shared" si="233"/>
        <v>7.4615263291313867E-3</v>
      </c>
      <c r="BT175" s="228">
        <f t="shared" si="233"/>
        <v>8.018847097207054E-3</v>
      </c>
      <c r="BU175" s="228">
        <f t="shared" si="233"/>
        <v>3.9491813157673632E-3</v>
      </c>
      <c r="BV175" s="228">
        <f t="shared" si="233"/>
        <v>0</v>
      </c>
      <c r="BW175" s="228">
        <f t="shared" si="233"/>
        <v>7.7535167656381451E-3</v>
      </c>
      <c r="BX175" s="228">
        <f t="shared" si="233"/>
        <v>3.9491813157673632E-3</v>
      </c>
      <c r="BY175" s="228">
        <f>IF(Info!$O$3="Q1",$BS175,IF(Info!$O$3="Q2",$BS175+$BT175,IF(Info!$O$3="Q3",$BS175+$BT175+$BU175,$BR175)))</f>
        <v>7.4615263291313867E-3</v>
      </c>
      <c r="BZ175" s="228">
        <f>IF(Info!$O$3="Q1",$BS175,IF(Info!$O$3="Q2",$BT175,IF(Info!$O$3="Q3",$BU175,$BV175)))</f>
        <v>7.4615263291313867E-3</v>
      </c>
      <c r="CA175" s="225"/>
    </row>
    <row r="176" spans="1:79" ht="13.95" customHeight="1" x14ac:dyDescent="0.3">
      <c r="A176" s="223"/>
      <c r="B176" s="78" t="s">
        <v>358</v>
      </c>
      <c r="C176" s="225"/>
      <c r="D176" s="227">
        <f t="shared" ref="D176:AI176" si="234">(IF(D$73=0,0,D101/D$74))</f>
        <v>2.485419419816802E-3</v>
      </c>
      <c r="E176" s="228">
        <f t="shared" si="234"/>
        <v>0</v>
      </c>
      <c r="F176" s="228">
        <f t="shared" si="234"/>
        <v>0</v>
      </c>
      <c r="G176" s="228">
        <f t="shared" si="234"/>
        <v>0</v>
      </c>
      <c r="H176" s="228">
        <f t="shared" si="234"/>
        <v>0</v>
      </c>
      <c r="I176" s="228">
        <f t="shared" si="234"/>
        <v>0</v>
      </c>
      <c r="J176" s="228">
        <f t="shared" si="234"/>
        <v>0</v>
      </c>
      <c r="K176" s="228">
        <f t="shared" si="234"/>
        <v>0</v>
      </c>
      <c r="L176" s="228">
        <f t="shared" si="234"/>
        <v>0</v>
      </c>
      <c r="M176" s="228">
        <f t="shared" si="234"/>
        <v>0</v>
      </c>
      <c r="N176" s="228">
        <f t="shared" si="234"/>
        <v>0</v>
      </c>
      <c r="O176" s="228">
        <f t="shared" si="234"/>
        <v>0</v>
      </c>
      <c r="P176" s="228">
        <f t="shared" si="234"/>
        <v>0</v>
      </c>
      <c r="Q176" s="817">
        <f t="shared" si="234"/>
        <v>0</v>
      </c>
      <c r="R176" s="228">
        <f t="shared" si="234"/>
        <v>0</v>
      </c>
      <c r="S176" s="228">
        <f t="shared" si="234"/>
        <v>0</v>
      </c>
      <c r="T176" s="228">
        <f t="shared" si="234"/>
        <v>0</v>
      </c>
      <c r="U176" s="228">
        <f t="shared" si="234"/>
        <v>0</v>
      </c>
      <c r="V176" s="228">
        <f t="shared" si="234"/>
        <v>0</v>
      </c>
      <c r="W176" s="228">
        <f t="shared" si="234"/>
        <v>0</v>
      </c>
      <c r="X176" s="228">
        <f t="shared" si="234"/>
        <v>0</v>
      </c>
      <c r="Y176" s="228">
        <f t="shared" si="234"/>
        <v>0</v>
      </c>
      <c r="Z176" s="228">
        <f t="shared" si="234"/>
        <v>0</v>
      </c>
      <c r="AA176" s="228">
        <f t="shared" si="234"/>
        <v>0</v>
      </c>
      <c r="AB176" s="228">
        <f t="shared" si="234"/>
        <v>0</v>
      </c>
      <c r="AC176" s="228">
        <f t="shared" si="234"/>
        <v>0</v>
      </c>
      <c r="AD176" s="228">
        <f t="shared" si="234"/>
        <v>0</v>
      </c>
      <c r="AE176" s="228">
        <f t="shared" si="234"/>
        <v>0</v>
      </c>
      <c r="AF176" s="228">
        <f t="shared" si="234"/>
        <v>0</v>
      </c>
      <c r="AG176" s="228">
        <f t="shared" si="234"/>
        <v>0</v>
      </c>
      <c r="AH176" s="228">
        <f t="shared" si="234"/>
        <v>3.4947407123366017E-3</v>
      </c>
      <c r="AI176" s="228">
        <f t="shared" si="234"/>
        <v>0</v>
      </c>
      <c r="AJ176" s="228">
        <f t="shared" ref="AJ176:BD176" si="235">(IF(AJ$73=0,0,AJ101/AJ$74))</f>
        <v>0</v>
      </c>
      <c r="AK176" s="228">
        <f t="shared" si="235"/>
        <v>0</v>
      </c>
      <c r="AL176" s="228">
        <f t="shared" si="235"/>
        <v>0</v>
      </c>
      <c r="AM176" s="228">
        <f t="shared" si="235"/>
        <v>0</v>
      </c>
      <c r="AN176" s="228">
        <f t="shared" si="235"/>
        <v>0</v>
      </c>
      <c r="AO176" s="228">
        <f t="shared" si="235"/>
        <v>0.10301181985070966</v>
      </c>
      <c r="AP176" s="228">
        <f t="shared" si="235"/>
        <v>0</v>
      </c>
      <c r="AQ176" s="228">
        <f t="shared" si="235"/>
        <v>0</v>
      </c>
      <c r="AR176" s="228">
        <f t="shared" si="235"/>
        <v>0</v>
      </c>
      <c r="AS176" s="228">
        <f t="shared" si="235"/>
        <v>0</v>
      </c>
      <c r="AT176" s="228">
        <f t="shared" si="235"/>
        <v>0</v>
      </c>
      <c r="AU176" s="228">
        <f t="shared" si="235"/>
        <v>0</v>
      </c>
      <c r="AV176" s="228">
        <f t="shared" si="235"/>
        <v>0</v>
      </c>
      <c r="AW176" s="228">
        <f t="shared" si="235"/>
        <v>0</v>
      </c>
      <c r="AX176" s="228">
        <f t="shared" si="235"/>
        <v>0</v>
      </c>
      <c r="AY176" s="228">
        <f t="shared" si="235"/>
        <v>0</v>
      </c>
      <c r="AZ176" s="228">
        <f t="shared" si="235"/>
        <v>0</v>
      </c>
      <c r="BA176" s="228">
        <f t="shared" si="235"/>
        <v>0</v>
      </c>
      <c r="BB176" s="228">
        <f t="shared" si="235"/>
        <v>0</v>
      </c>
      <c r="BC176" s="228">
        <f t="shared" si="235"/>
        <v>0</v>
      </c>
      <c r="BD176" s="228">
        <f t="shared" si="235"/>
        <v>0</v>
      </c>
      <c r="BE176" s="226"/>
      <c r="BF176" s="229">
        <f t="shared" ref="BF176:BX176" si="236">(IF(BF$73=0,0,BF101/BF$74))</f>
        <v>0</v>
      </c>
      <c r="BG176" s="228">
        <f t="shared" si="236"/>
        <v>0</v>
      </c>
      <c r="BH176" s="228">
        <f t="shared" si="236"/>
        <v>0</v>
      </c>
      <c r="BI176" s="228">
        <f t="shared" si="236"/>
        <v>0</v>
      </c>
      <c r="BJ176" s="228">
        <f t="shared" si="236"/>
        <v>0</v>
      </c>
      <c r="BK176" s="228">
        <f t="shared" si="236"/>
        <v>0</v>
      </c>
      <c r="BL176" s="228">
        <f t="shared" si="236"/>
        <v>9.4953705023439496E-4</v>
      </c>
      <c r="BM176" s="228">
        <f t="shared" si="236"/>
        <v>0</v>
      </c>
      <c r="BN176" s="228">
        <f t="shared" si="236"/>
        <v>2.1379315486558102E-2</v>
      </c>
      <c r="BO176" s="228">
        <f t="shared" si="236"/>
        <v>0</v>
      </c>
      <c r="BP176" s="228">
        <f t="shared" si="236"/>
        <v>0</v>
      </c>
      <c r="BQ176" s="228">
        <f t="shared" si="236"/>
        <v>0</v>
      </c>
      <c r="BR176" s="228">
        <f t="shared" si="236"/>
        <v>2.485419419816802E-3</v>
      </c>
      <c r="BS176" s="228">
        <f t="shared" si="236"/>
        <v>0</v>
      </c>
      <c r="BT176" s="228">
        <f t="shared" si="236"/>
        <v>0</v>
      </c>
      <c r="BU176" s="228">
        <f t="shared" si="236"/>
        <v>7.8533695566736575E-3</v>
      </c>
      <c r="BV176" s="228">
        <f t="shared" si="236"/>
        <v>0</v>
      </c>
      <c r="BW176" s="228">
        <f t="shared" si="236"/>
        <v>0</v>
      </c>
      <c r="BX176" s="228">
        <f t="shared" si="236"/>
        <v>7.8533695566736575E-3</v>
      </c>
      <c r="BY176" s="228">
        <f>IF(Info!$O$3="Q1",$BS176,IF(Info!$O$3="Q2",$BS176+$BT176,IF(Info!$O$3="Q3",$BS176+$BT176+$BU176,$BR176)))</f>
        <v>0</v>
      </c>
      <c r="BZ176" s="228">
        <f>IF(Info!$O$3="Q1",$BS176,IF(Info!$O$3="Q2",$BT176,IF(Info!$O$3="Q3",$BU176,$BV176)))</f>
        <v>0</v>
      </c>
      <c r="CA176" s="225"/>
    </row>
    <row r="177" spans="1:79" ht="13.95" customHeight="1" x14ac:dyDescent="0.3">
      <c r="A177" s="223"/>
      <c r="B177" s="78" t="s">
        <v>359</v>
      </c>
      <c r="C177" s="225"/>
      <c r="D177" s="227">
        <f t="shared" ref="D177:AI177" si="237">(IF(D$73=0,0,D102/D$74))</f>
        <v>2.2981923437393036E-3</v>
      </c>
      <c r="E177" s="228">
        <f t="shared" si="237"/>
        <v>0</v>
      </c>
      <c r="F177" s="228">
        <f t="shared" si="237"/>
        <v>8.5675001920667172E-3</v>
      </c>
      <c r="G177" s="228">
        <f t="shared" si="237"/>
        <v>2.9642553415337677E-3</v>
      </c>
      <c r="H177" s="228">
        <f t="shared" si="237"/>
        <v>0</v>
      </c>
      <c r="I177" s="228">
        <f t="shared" si="237"/>
        <v>6.7880711299178886E-3</v>
      </c>
      <c r="J177" s="228">
        <f t="shared" si="237"/>
        <v>3.833338766069679E-3</v>
      </c>
      <c r="K177" s="228">
        <f t="shared" si="237"/>
        <v>0</v>
      </c>
      <c r="L177" s="228">
        <f t="shared" si="237"/>
        <v>0</v>
      </c>
      <c r="M177" s="228">
        <f t="shared" si="237"/>
        <v>2.5417763331411327E-3</v>
      </c>
      <c r="N177" s="228">
        <f t="shared" si="237"/>
        <v>6.1667658230744587E-3</v>
      </c>
      <c r="O177" s="228">
        <f t="shared" si="237"/>
        <v>0</v>
      </c>
      <c r="P177" s="228">
        <f t="shared" si="237"/>
        <v>0</v>
      </c>
      <c r="Q177" s="817">
        <f t="shared" si="237"/>
        <v>0</v>
      </c>
      <c r="R177" s="228">
        <f t="shared" si="237"/>
        <v>2.4255143466593273E-3</v>
      </c>
      <c r="S177" s="228">
        <f t="shared" si="237"/>
        <v>6.7793057185980216E-3</v>
      </c>
      <c r="T177" s="228">
        <f t="shared" si="237"/>
        <v>0</v>
      </c>
      <c r="U177" s="228">
        <f t="shared" si="237"/>
        <v>0</v>
      </c>
      <c r="V177" s="228">
        <f t="shared" si="237"/>
        <v>5.8986612191296089E-3</v>
      </c>
      <c r="W177" s="228">
        <f t="shared" si="237"/>
        <v>0</v>
      </c>
      <c r="X177" s="228">
        <f t="shared" si="237"/>
        <v>0</v>
      </c>
      <c r="Y177" s="228">
        <f t="shared" si="237"/>
        <v>2.9890151744674217E-3</v>
      </c>
      <c r="Z177" s="228">
        <f t="shared" si="237"/>
        <v>8.7755835803784016E-3</v>
      </c>
      <c r="AA177" s="228">
        <f t="shared" si="237"/>
        <v>0</v>
      </c>
      <c r="AB177" s="228">
        <f t="shared" si="237"/>
        <v>0</v>
      </c>
      <c r="AC177" s="228">
        <f t="shared" si="237"/>
        <v>0</v>
      </c>
      <c r="AD177" s="228">
        <f t="shared" si="237"/>
        <v>3.2356227730495958E-3</v>
      </c>
      <c r="AE177" s="228">
        <f t="shared" si="237"/>
        <v>8.440602586989884E-3</v>
      </c>
      <c r="AF177" s="228">
        <f t="shared" si="237"/>
        <v>0</v>
      </c>
      <c r="AG177" s="228">
        <f t="shared" si="237"/>
        <v>0</v>
      </c>
      <c r="AH177" s="228">
        <f t="shared" si="237"/>
        <v>0</v>
      </c>
      <c r="AI177" s="228">
        <f t="shared" si="237"/>
        <v>6.9652266336999377E-3</v>
      </c>
      <c r="AJ177" s="228">
        <f t="shared" ref="AJ177:BD177" si="238">(IF(AJ$73=0,0,AJ102/AJ$74))</f>
        <v>3.53701377530712E-3</v>
      </c>
      <c r="AK177" s="228">
        <f t="shared" si="238"/>
        <v>0</v>
      </c>
      <c r="AL177" s="228">
        <f t="shared" si="238"/>
        <v>0</v>
      </c>
      <c r="AM177" s="228">
        <f t="shared" si="238"/>
        <v>0</v>
      </c>
      <c r="AN177" s="228">
        <f t="shared" si="238"/>
        <v>2.600738118550877E-3</v>
      </c>
      <c r="AO177" s="228">
        <f t="shared" si="238"/>
        <v>8.0120304328329742E-3</v>
      </c>
      <c r="AP177" s="228">
        <f t="shared" si="238"/>
        <v>0</v>
      </c>
      <c r="AQ177" s="228">
        <f t="shared" si="238"/>
        <v>0</v>
      </c>
      <c r="AR177" s="228">
        <f t="shared" si="238"/>
        <v>0</v>
      </c>
      <c r="AS177" s="228">
        <f t="shared" si="238"/>
        <v>0</v>
      </c>
      <c r="AT177" s="228">
        <f t="shared" si="238"/>
        <v>0</v>
      </c>
      <c r="AU177" s="228">
        <f t="shared" si="238"/>
        <v>0</v>
      </c>
      <c r="AV177" s="228">
        <f t="shared" si="238"/>
        <v>0</v>
      </c>
      <c r="AW177" s="228">
        <f t="shared" si="238"/>
        <v>0</v>
      </c>
      <c r="AX177" s="228">
        <f t="shared" si="238"/>
        <v>0</v>
      </c>
      <c r="AY177" s="228">
        <f t="shared" si="238"/>
        <v>0</v>
      </c>
      <c r="AZ177" s="228">
        <f t="shared" si="238"/>
        <v>0</v>
      </c>
      <c r="BA177" s="228">
        <f t="shared" si="238"/>
        <v>0</v>
      </c>
      <c r="BB177" s="228">
        <f t="shared" si="238"/>
        <v>0</v>
      </c>
      <c r="BC177" s="228">
        <f t="shared" si="238"/>
        <v>0</v>
      </c>
      <c r="BD177" s="228">
        <f t="shared" si="238"/>
        <v>0</v>
      </c>
      <c r="BE177" s="226"/>
      <c r="BF177" s="229">
        <f t="shared" ref="BF177:BX177" si="239">(IF(BF$73=0,0,BF102/BF$74))</f>
        <v>2.5435593692678194E-3</v>
      </c>
      <c r="BG177" s="228">
        <f t="shared" si="239"/>
        <v>2.8491628440936896E-3</v>
      </c>
      <c r="BH177" s="228">
        <f t="shared" si="239"/>
        <v>2.0335107324177541E-3</v>
      </c>
      <c r="BI177" s="228">
        <f t="shared" si="239"/>
        <v>2.6417652043002069E-3</v>
      </c>
      <c r="BJ177" s="228">
        <f t="shared" si="239"/>
        <v>2.2361553941943392E-3</v>
      </c>
      <c r="BK177" s="228">
        <f t="shared" si="239"/>
        <v>1.8911890187121255E-3</v>
      </c>
      <c r="BL177" s="228">
        <f t="shared" si="239"/>
        <v>1.6316699364814205E-3</v>
      </c>
      <c r="BM177" s="228">
        <f t="shared" si="239"/>
        <v>2.8994037190411721E-3</v>
      </c>
      <c r="BN177" s="228">
        <f t="shared" si="239"/>
        <v>2.3730114678586567E-3</v>
      </c>
      <c r="BO177" s="228">
        <f t="shared" si="239"/>
        <v>0</v>
      </c>
      <c r="BP177" s="228">
        <f t="shared" si="239"/>
        <v>0</v>
      </c>
      <c r="BQ177" s="228">
        <f t="shared" si="239"/>
        <v>0</v>
      </c>
      <c r="BR177" s="228">
        <f t="shared" si="239"/>
        <v>2.2981923437393041E-3</v>
      </c>
      <c r="BS177" s="228">
        <f t="shared" si="239"/>
        <v>2.4258676977567989E-3</v>
      </c>
      <c r="BT177" s="228">
        <f t="shared" si="239"/>
        <v>2.2155846733675766E-3</v>
      </c>
      <c r="BU177" s="228">
        <f t="shared" si="239"/>
        <v>2.2603870307913456E-3</v>
      </c>
      <c r="BV177" s="228">
        <f t="shared" si="239"/>
        <v>0</v>
      </c>
      <c r="BW177" s="228">
        <f t="shared" si="239"/>
        <v>2.3156966156825105E-3</v>
      </c>
      <c r="BX177" s="228">
        <f t="shared" si="239"/>
        <v>2.2603870307913456E-3</v>
      </c>
      <c r="BY177" s="228">
        <f>IF(Info!$O$3="Q1",$BS177,IF(Info!$O$3="Q2",$BS177+$BT177,IF(Info!$O$3="Q3",$BS177+$BT177+$BU177,$BR177)))</f>
        <v>2.4258676977567989E-3</v>
      </c>
      <c r="BZ177" s="228">
        <f>IF(Info!$O$3="Q1",$BS177,IF(Info!$O$3="Q2",$BT177,IF(Info!$O$3="Q3",$BU177,$BV177)))</f>
        <v>2.4258676977567989E-3</v>
      </c>
      <c r="CA177" s="225"/>
    </row>
    <row r="178" spans="1:79" ht="13.95" customHeight="1" x14ac:dyDescent="0.3">
      <c r="A178" s="223"/>
      <c r="B178" s="78" t="s">
        <v>67</v>
      </c>
      <c r="C178" s="225"/>
      <c r="D178" s="227">
        <f t="shared" ref="D178:AI178" si="240">(IF(D$73=0,0,D103/D$74))</f>
        <v>4.6568303256624552E-3</v>
      </c>
      <c r="E178" s="228">
        <f t="shared" si="240"/>
        <v>0</v>
      </c>
      <c r="F178" s="228">
        <f t="shared" si="240"/>
        <v>0</v>
      </c>
      <c r="G178" s="228">
        <f t="shared" si="240"/>
        <v>0</v>
      </c>
      <c r="H178" s="228">
        <f t="shared" si="240"/>
        <v>1.3124293925853743E-3</v>
      </c>
      <c r="I178" s="228">
        <f t="shared" si="240"/>
        <v>0</v>
      </c>
      <c r="J178" s="228">
        <f t="shared" si="240"/>
        <v>0</v>
      </c>
      <c r="K178" s="228">
        <f t="shared" si="240"/>
        <v>2.5418871435335558E-3</v>
      </c>
      <c r="L178" s="228">
        <f t="shared" si="240"/>
        <v>4.3665481540177867E-2</v>
      </c>
      <c r="M178" s="228">
        <f t="shared" si="240"/>
        <v>1.3914833940553647E-3</v>
      </c>
      <c r="N178" s="228">
        <f t="shared" si="240"/>
        <v>0</v>
      </c>
      <c r="O178" s="228">
        <f t="shared" si="240"/>
        <v>0</v>
      </c>
      <c r="P178" s="228">
        <f t="shared" si="240"/>
        <v>0</v>
      </c>
      <c r="Q178" s="817">
        <f t="shared" si="240"/>
        <v>0</v>
      </c>
      <c r="R178" s="228">
        <f t="shared" si="240"/>
        <v>0</v>
      </c>
      <c r="S178" s="228">
        <f t="shared" si="240"/>
        <v>0</v>
      </c>
      <c r="T178" s="228">
        <f t="shared" si="240"/>
        <v>0</v>
      </c>
      <c r="U178" s="228">
        <f t="shared" si="240"/>
        <v>0</v>
      </c>
      <c r="V178" s="228">
        <f t="shared" si="240"/>
        <v>0</v>
      </c>
      <c r="W178" s="228">
        <f t="shared" si="240"/>
        <v>0</v>
      </c>
      <c r="X178" s="228">
        <f t="shared" si="240"/>
        <v>0</v>
      </c>
      <c r="Y178" s="228">
        <f t="shared" si="240"/>
        <v>0</v>
      </c>
      <c r="Z178" s="228">
        <f t="shared" si="240"/>
        <v>0</v>
      </c>
      <c r="AA178" s="228">
        <f t="shared" si="240"/>
        <v>0</v>
      </c>
      <c r="AB178" s="228">
        <f t="shared" si="240"/>
        <v>0</v>
      </c>
      <c r="AC178" s="228">
        <f t="shared" si="240"/>
        <v>0</v>
      </c>
      <c r="AD178" s="228">
        <f t="shared" si="240"/>
        <v>8.808240389998899E-2</v>
      </c>
      <c r="AE178" s="228">
        <f t="shared" si="240"/>
        <v>0</v>
      </c>
      <c r="AF178" s="228">
        <f t="shared" si="240"/>
        <v>4.9911095860498481E-3</v>
      </c>
      <c r="AG178" s="228">
        <f t="shared" si="240"/>
        <v>4.1415584684516777E-3</v>
      </c>
      <c r="AH178" s="228">
        <f t="shared" si="240"/>
        <v>7.0526170167132919E-3</v>
      </c>
      <c r="AI178" s="228">
        <f t="shared" si="240"/>
        <v>0</v>
      </c>
      <c r="AJ178" s="228">
        <f t="shared" ref="AJ178:BD178" si="241">(IF(AJ$73=0,0,AJ103/AJ$74))</f>
        <v>5.9520635680389063E-3</v>
      </c>
      <c r="AK178" s="228">
        <f t="shared" si="241"/>
        <v>8.2483297132330703E-3</v>
      </c>
      <c r="AL178" s="228">
        <f t="shared" si="241"/>
        <v>5.3475935828877002E-3</v>
      </c>
      <c r="AM178" s="228">
        <f t="shared" si="241"/>
        <v>3.6942116321488768E-3</v>
      </c>
      <c r="AN178" s="228">
        <f t="shared" si="241"/>
        <v>4.5190931686374929E-3</v>
      </c>
      <c r="AO178" s="228">
        <f t="shared" si="241"/>
        <v>0</v>
      </c>
      <c r="AP178" s="228">
        <f t="shared" si="241"/>
        <v>0</v>
      </c>
      <c r="AQ178" s="228">
        <f t="shared" si="241"/>
        <v>0</v>
      </c>
      <c r="AR178" s="228">
        <f t="shared" si="241"/>
        <v>0</v>
      </c>
      <c r="AS178" s="228">
        <f t="shared" si="241"/>
        <v>0</v>
      </c>
      <c r="AT178" s="228">
        <f t="shared" si="241"/>
        <v>0</v>
      </c>
      <c r="AU178" s="228">
        <f t="shared" si="241"/>
        <v>0</v>
      </c>
      <c r="AV178" s="228">
        <f t="shared" si="241"/>
        <v>0</v>
      </c>
      <c r="AW178" s="228">
        <f t="shared" si="241"/>
        <v>0</v>
      </c>
      <c r="AX178" s="228">
        <f t="shared" si="241"/>
        <v>0</v>
      </c>
      <c r="AY178" s="228">
        <f t="shared" si="241"/>
        <v>0</v>
      </c>
      <c r="AZ178" s="228">
        <f t="shared" si="241"/>
        <v>0</v>
      </c>
      <c r="BA178" s="228">
        <f t="shared" si="241"/>
        <v>0</v>
      </c>
      <c r="BB178" s="228">
        <f t="shared" si="241"/>
        <v>0</v>
      </c>
      <c r="BC178" s="228">
        <f t="shared" si="241"/>
        <v>0</v>
      </c>
      <c r="BD178" s="228">
        <f t="shared" si="241"/>
        <v>0</v>
      </c>
      <c r="BE178" s="226"/>
      <c r="BF178" s="229">
        <f t="shared" ref="BF178:BX178" si="242">(IF(BF$73=0,0,BF103/BF$74))</f>
        <v>4.2425931394773285E-4</v>
      </c>
      <c r="BG178" s="228">
        <f t="shared" si="242"/>
        <v>1.3483577431330353E-2</v>
      </c>
      <c r="BH178" s="228">
        <f t="shared" si="242"/>
        <v>3.358888695210049E-4</v>
      </c>
      <c r="BI178" s="228">
        <f t="shared" si="242"/>
        <v>0</v>
      </c>
      <c r="BJ178" s="228">
        <f t="shared" si="242"/>
        <v>0</v>
      </c>
      <c r="BK178" s="228">
        <f t="shared" si="242"/>
        <v>1.5407502839221683E-2</v>
      </c>
      <c r="BL178" s="228">
        <f t="shared" si="242"/>
        <v>4.3380018904969862E-3</v>
      </c>
      <c r="BM178" s="228">
        <f t="shared" si="242"/>
        <v>4.4795731464521782E-3</v>
      </c>
      <c r="BN178" s="228">
        <f t="shared" si="242"/>
        <v>2.4680306477989152E-3</v>
      </c>
      <c r="BO178" s="228">
        <f t="shared" si="242"/>
        <v>0</v>
      </c>
      <c r="BP178" s="228">
        <f t="shared" si="242"/>
        <v>0</v>
      </c>
      <c r="BQ178" s="228">
        <f t="shared" si="242"/>
        <v>0</v>
      </c>
      <c r="BR178" s="228">
        <f t="shared" si="242"/>
        <v>4.656830325662456E-3</v>
      </c>
      <c r="BS178" s="228">
        <f t="shared" si="242"/>
        <v>4.0831801884483867E-3</v>
      </c>
      <c r="BT178" s="228">
        <f t="shared" si="242"/>
        <v>6.0042945077712091E-3</v>
      </c>
      <c r="BU178" s="228">
        <f t="shared" si="242"/>
        <v>3.7219572529649807E-3</v>
      </c>
      <c r="BV178" s="228">
        <f t="shared" si="242"/>
        <v>0</v>
      </c>
      <c r="BW178" s="228">
        <f t="shared" si="242"/>
        <v>5.089686747705646E-3</v>
      </c>
      <c r="BX178" s="228">
        <f t="shared" si="242"/>
        <v>3.7219572529649807E-3</v>
      </c>
      <c r="BY178" s="228">
        <f>IF(Info!$O$3="Q1",$BS178,IF(Info!$O$3="Q2",$BS178+$BT178,IF(Info!$O$3="Q3",$BS178+$BT178+$BU178,$BR178)))</f>
        <v>4.0831801884483867E-3</v>
      </c>
      <c r="BZ178" s="228">
        <f>IF(Info!$O$3="Q1",$BS178,IF(Info!$O$3="Q2",$BT178,IF(Info!$O$3="Q3",$BU178,$BV178)))</f>
        <v>4.0831801884483867E-3</v>
      </c>
      <c r="CA178" s="225"/>
    </row>
    <row r="179" spans="1:79" ht="13.95" customHeight="1" x14ac:dyDescent="0.3">
      <c r="A179" s="223"/>
      <c r="B179" s="160" t="s">
        <v>360</v>
      </c>
      <c r="C179" s="225"/>
      <c r="D179" s="238">
        <f t="shared" ref="D179:AI179" si="243">(IF(D$73=0,0,D104/D$74))</f>
        <v>1.5989970027083879E-2</v>
      </c>
      <c r="E179" s="238">
        <f t="shared" si="243"/>
        <v>0</v>
      </c>
      <c r="F179" s="238">
        <f t="shared" si="243"/>
        <v>9.8581885326897538E-3</v>
      </c>
      <c r="G179" s="238">
        <f t="shared" si="243"/>
        <v>2.9642553415337677E-3</v>
      </c>
      <c r="H179" s="238">
        <f t="shared" si="243"/>
        <v>1.3124293925853743E-3</v>
      </c>
      <c r="I179" s="238">
        <f t="shared" si="243"/>
        <v>6.7880711299178886E-3</v>
      </c>
      <c r="J179" s="238">
        <f t="shared" si="243"/>
        <v>3.833338766069679E-3</v>
      </c>
      <c r="K179" s="238">
        <f t="shared" si="243"/>
        <v>5.6061071746010653E-2</v>
      </c>
      <c r="L179" s="238">
        <f t="shared" si="243"/>
        <v>4.3665481540177867E-2</v>
      </c>
      <c r="M179" s="238">
        <f t="shared" si="243"/>
        <v>3.9332597271964972E-3</v>
      </c>
      <c r="N179" s="238">
        <f t="shared" si="243"/>
        <v>6.1667658230744587E-3</v>
      </c>
      <c r="O179" s="238">
        <f t="shared" si="243"/>
        <v>0</v>
      </c>
      <c r="P179" s="238">
        <f t="shared" si="243"/>
        <v>5.6475690370813875E-2</v>
      </c>
      <c r="Q179" s="818">
        <f t="shared" si="243"/>
        <v>1.0608279843191315E-2</v>
      </c>
      <c r="R179" s="238">
        <f t="shared" si="243"/>
        <v>2.4255143466593273E-3</v>
      </c>
      <c r="S179" s="238">
        <f t="shared" si="243"/>
        <v>6.7793057185980216E-3</v>
      </c>
      <c r="T179" s="238">
        <f t="shared" si="243"/>
        <v>0</v>
      </c>
      <c r="U179" s="238">
        <f t="shared" si="243"/>
        <v>2.3301121644419658E-2</v>
      </c>
      <c r="V179" s="238">
        <f t="shared" si="243"/>
        <v>5.8986612191296089E-3</v>
      </c>
      <c r="W179" s="238">
        <f t="shared" si="243"/>
        <v>0</v>
      </c>
      <c r="X179" s="238">
        <f t="shared" si="243"/>
        <v>6.0208016208504168E-2</v>
      </c>
      <c r="Y179" s="238">
        <f t="shared" si="243"/>
        <v>7.483791106532898E-3</v>
      </c>
      <c r="Z179" s="238">
        <f t="shared" si="243"/>
        <v>8.7755835803784016E-3</v>
      </c>
      <c r="AA179" s="238">
        <f t="shared" si="243"/>
        <v>0</v>
      </c>
      <c r="AB179" s="238">
        <f t="shared" si="243"/>
        <v>0</v>
      </c>
      <c r="AC179" s="238">
        <f t="shared" si="243"/>
        <v>2.9313809701311117E-3</v>
      </c>
      <c r="AD179" s="238">
        <f t="shared" si="243"/>
        <v>0.11488358364197315</v>
      </c>
      <c r="AE179" s="238">
        <f t="shared" si="243"/>
        <v>8.440602586989884E-3</v>
      </c>
      <c r="AF179" s="238">
        <f t="shared" si="243"/>
        <v>4.9911095860498481E-3</v>
      </c>
      <c r="AG179" s="238">
        <f t="shared" si="243"/>
        <v>2.0164212793274107E-2</v>
      </c>
      <c r="AH179" s="238">
        <f t="shared" si="243"/>
        <v>1.904188025220812E-2</v>
      </c>
      <c r="AI179" s="238">
        <f t="shared" si="243"/>
        <v>6.9652266336999377E-3</v>
      </c>
      <c r="AJ179" s="238">
        <f t="shared" ref="AJ179:BD179" si="244">(IF(AJ$73=0,0,AJ104/AJ$74))</f>
        <v>1.7091598538272388E-2</v>
      </c>
      <c r="AK179" s="238">
        <f t="shared" si="244"/>
        <v>8.2483297132330703E-3</v>
      </c>
      <c r="AL179" s="238">
        <f t="shared" si="244"/>
        <v>5.3475935828877002E-3</v>
      </c>
      <c r="AM179" s="238">
        <f t="shared" si="244"/>
        <v>3.6942116321488768E-3</v>
      </c>
      <c r="AN179" s="238">
        <f t="shared" si="244"/>
        <v>7.2845898922949447E-3</v>
      </c>
      <c r="AO179" s="238">
        <f t="shared" si="244"/>
        <v>0.12302207643883332</v>
      </c>
      <c r="AP179" s="238">
        <f t="shared" si="244"/>
        <v>0</v>
      </c>
      <c r="AQ179" s="238">
        <f t="shared" si="244"/>
        <v>0</v>
      </c>
      <c r="AR179" s="238">
        <f t="shared" si="244"/>
        <v>0</v>
      </c>
      <c r="AS179" s="238">
        <f t="shared" si="244"/>
        <v>0</v>
      </c>
      <c r="AT179" s="238">
        <f t="shared" si="244"/>
        <v>0</v>
      </c>
      <c r="AU179" s="238">
        <f t="shared" si="244"/>
        <v>0</v>
      </c>
      <c r="AV179" s="238">
        <f t="shared" si="244"/>
        <v>0</v>
      </c>
      <c r="AW179" s="238">
        <f t="shared" si="244"/>
        <v>0</v>
      </c>
      <c r="AX179" s="238">
        <f t="shared" si="244"/>
        <v>0</v>
      </c>
      <c r="AY179" s="238">
        <f t="shared" si="244"/>
        <v>0</v>
      </c>
      <c r="AZ179" s="238">
        <f t="shared" si="244"/>
        <v>0</v>
      </c>
      <c r="BA179" s="238">
        <f t="shared" si="244"/>
        <v>0</v>
      </c>
      <c r="BB179" s="238">
        <f t="shared" si="244"/>
        <v>0</v>
      </c>
      <c r="BC179" s="238">
        <f t="shared" si="244"/>
        <v>0</v>
      </c>
      <c r="BD179" s="238">
        <f t="shared" si="244"/>
        <v>0</v>
      </c>
      <c r="BE179" s="226"/>
      <c r="BF179" s="239">
        <f t="shared" ref="BF179:BX179" si="245">(IF(BF$73=0,0,BF104/BF$74))</f>
        <v>3.2380136345297166E-3</v>
      </c>
      <c r="BG179" s="238">
        <f t="shared" si="245"/>
        <v>2.6338728835038787E-2</v>
      </c>
      <c r="BH179" s="238">
        <f t="shared" si="245"/>
        <v>1.372595595509012E-2</v>
      </c>
      <c r="BI179" s="238">
        <f t="shared" si="245"/>
        <v>7.3362456841639997E-3</v>
      </c>
      <c r="BJ179" s="238">
        <f t="shared" si="245"/>
        <v>1.6992930130561107E-2</v>
      </c>
      <c r="BK179" s="238">
        <f t="shared" si="245"/>
        <v>2.201375652334616E-2</v>
      </c>
      <c r="BL179" s="238">
        <f t="shared" si="245"/>
        <v>1.3911827765482512E-2</v>
      </c>
      <c r="BM179" s="238">
        <f t="shared" si="245"/>
        <v>9.2862173488890663E-3</v>
      </c>
      <c r="BN179" s="238">
        <f t="shared" si="245"/>
        <v>2.8755487833251624E-2</v>
      </c>
      <c r="BO179" s="238">
        <f t="shared" si="245"/>
        <v>0</v>
      </c>
      <c r="BP179" s="238">
        <f t="shared" si="245"/>
        <v>0</v>
      </c>
      <c r="BQ179" s="238">
        <f t="shared" si="245"/>
        <v>0</v>
      </c>
      <c r="BR179" s="238">
        <f t="shared" si="245"/>
        <v>1.5989970027083879E-2</v>
      </c>
      <c r="BS179" s="238">
        <f t="shared" si="245"/>
        <v>1.3970574215336573E-2</v>
      </c>
      <c r="BT179" s="238">
        <f t="shared" si="245"/>
        <v>1.6238726278345838E-2</v>
      </c>
      <c r="BU179" s="238">
        <f t="shared" si="245"/>
        <v>1.7784895156197345E-2</v>
      </c>
      <c r="BV179" s="238">
        <f t="shared" si="245"/>
        <v>0</v>
      </c>
      <c r="BW179" s="238">
        <f t="shared" si="245"/>
        <v>1.5158900129026301E-2</v>
      </c>
      <c r="BX179" s="238">
        <f t="shared" si="245"/>
        <v>1.7784895156197345E-2</v>
      </c>
      <c r="BY179" s="238">
        <f>IF(Info!$O$3="Q1",$BS179,IF(Info!$O$3="Q2",$BS179+$BT179,IF(Info!$O$3="Q3",$BS179+$BT179+$BU179,$BR179)))</f>
        <v>1.3970574215336573E-2</v>
      </c>
      <c r="BZ179" s="238">
        <f>IF(Info!$O$3="Q1",$BS179,IF(Info!$O$3="Q2",$BT179,IF(Info!$O$3="Q3",$BU179,$BV179)))</f>
        <v>1.3970574215336573E-2</v>
      </c>
      <c r="CA179" s="225"/>
    </row>
    <row r="180" spans="1:79" ht="13.95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819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ht="13.95" customHeight="1" x14ac:dyDescent="0.3">
      <c r="A181" s="223"/>
      <c r="B181" s="78" t="s">
        <v>362</v>
      </c>
      <c r="C181" s="225"/>
      <c r="D181" s="227">
        <f t="shared" ref="D181:AI181" si="246">(IF(D$73=0,0,D106/D$74))</f>
        <v>8.5723741016574418E-3</v>
      </c>
      <c r="E181" s="228">
        <f t="shared" si="246"/>
        <v>1.0720744027215458E-2</v>
      </c>
      <c r="F181" s="228">
        <f t="shared" si="246"/>
        <v>1.0978401104184934E-2</v>
      </c>
      <c r="G181" s="228">
        <f t="shared" si="246"/>
        <v>9.0831280302299672E-3</v>
      </c>
      <c r="H181" s="228">
        <f t="shared" si="246"/>
        <v>7.1095072213639473E-3</v>
      </c>
      <c r="I181" s="228">
        <f t="shared" si="246"/>
        <v>7.5537756284318174E-3</v>
      </c>
      <c r="J181" s="228">
        <f t="shared" si="246"/>
        <v>1.0200694728875748E-2</v>
      </c>
      <c r="K181" s="228">
        <f t="shared" si="246"/>
        <v>1.1957834577971973E-2</v>
      </c>
      <c r="L181" s="228">
        <f t="shared" si="246"/>
        <v>7.504457257248907E-3</v>
      </c>
      <c r="M181" s="228">
        <f t="shared" si="246"/>
        <v>5.8728238745809633E-3</v>
      </c>
      <c r="N181" s="228">
        <f t="shared" si="246"/>
        <v>6.1566976339755613E-3</v>
      </c>
      <c r="O181" s="228">
        <f t="shared" si="246"/>
        <v>8.7664776013228231E-3</v>
      </c>
      <c r="P181" s="228">
        <f t="shared" si="246"/>
        <v>8.707936533622453E-3</v>
      </c>
      <c r="Q181" s="817">
        <f t="shared" si="246"/>
        <v>6.9545513289966812E-3</v>
      </c>
      <c r="R181" s="228">
        <f t="shared" si="246"/>
        <v>7.5781841326635936E-3</v>
      </c>
      <c r="S181" s="228">
        <f t="shared" si="246"/>
        <v>9.2347601878249204E-3</v>
      </c>
      <c r="T181" s="228">
        <f t="shared" si="246"/>
        <v>1.2754785921919694E-2</v>
      </c>
      <c r="U181" s="228">
        <f t="shared" si="246"/>
        <v>1.2438606026809348E-2</v>
      </c>
      <c r="V181" s="228">
        <f t="shared" si="246"/>
        <v>7.3440520920731028E-3</v>
      </c>
      <c r="W181" s="228">
        <f t="shared" si="246"/>
        <v>6.9160411549494157E-3</v>
      </c>
      <c r="X181" s="228">
        <f t="shared" si="246"/>
        <v>8.5422423532032481E-3</v>
      </c>
      <c r="Y181" s="228">
        <f t="shared" si="246"/>
        <v>8.713524579520961E-3</v>
      </c>
      <c r="Z181" s="228">
        <f t="shared" si="246"/>
        <v>1.0241220006919523E-2</v>
      </c>
      <c r="AA181" s="228">
        <f t="shared" si="246"/>
        <v>6.9630640935758837E-3</v>
      </c>
      <c r="AB181" s="228">
        <f t="shared" si="246"/>
        <v>6.1938850868987249E-3</v>
      </c>
      <c r="AC181" s="228">
        <f t="shared" si="246"/>
        <v>7.6457384568011273E-3</v>
      </c>
      <c r="AD181" s="228">
        <f t="shared" si="246"/>
        <v>8.8413181438038967E-3</v>
      </c>
      <c r="AE181" s="228">
        <f t="shared" si="246"/>
        <v>1.17236681386827E-2</v>
      </c>
      <c r="AF181" s="228">
        <f t="shared" si="246"/>
        <v>9.3414854789905469E-3</v>
      </c>
      <c r="AG181" s="228">
        <f t="shared" si="246"/>
        <v>7.7514443685158712E-3</v>
      </c>
      <c r="AH181" s="228">
        <f t="shared" si="246"/>
        <v>8.3411401730843684E-3</v>
      </c>
      <c r="AI181" s="228">
        <f t="shared" si="246"/>
        <v>9.2214948530765783E-3</v>
      </c>
      <c r="AJ181" s="228">
        <f t="shared" ref="AJ181:BD181" si="247">(IF(AJ$73=0,0,AJ106/AJ$74))</f>
        <v>1.061848140538141E-2</v>
      </c>
      <c r="AK181" s="228">
        <f t="shared" si="247"/>
        <v>1.4715020208407798E-2</v>
      </c>
      <c r="AL181" s="228">
        <f t="shared" si="247"/>
        <v>9.5401069518716575E-3</v>
      </c>
      <c r="AM181" s="228">
        <f t="shared" si="247"/>
        <v>5.8093325021357162E-3</v>
      </c>
      <c r="AN181" s="228">
        <f t="shared" si="247"/>
        <v>7.1064999623408898E-3</v>
      </c>
      <c r="AO181" s="228">
        <f t="shared" si="247"/>
        <v>9.3501435674593642E-3</v>
      </c>
      <c r="AP181" s="228">
        <f t="shared" si="247"/>
        <v>1.0469634448274187E-2</v>
      </c>
      <c r="AQ181" s="228">
        <f t="shared" si="247"/>
        <v>0</v>
      </c>
      <c r="AR181" s="228">
        <f t="shared" si="247"/>
        <v>0</v>
      </c>
      <c r="AS181" s="228">
        <f t="shared" si="247"/>
        <v>0</v>
      </c>
      <c r="AT181" s="228">
        <f t="shared" si="247"/>
        <v>0</v>
      </c>
      <c r="AU181" s="228">
        <f t="shared" si="247"/>
        <v>0</v>
      </c>
      <c r="AV181" s="228">
        <f t="shared" si="247"/>
        <v>0</v>
      </c>
      <c r="AW181" s="228">
        <f t="shared" si="247"/>
        <v>0</v>
      </c>
      <c r="AX181" s="228">
        <f t="shared" si="247"/>
        <v>0</v>
      </c>
      <c r="AY181" s="228">
        <f t="shared" si="247"/>
        <v>0</v>
      </c>
      <c r="AZ181" s="228">
        <f t="shared" si="247"/>
        <v>0</v>
      </c>
      <c r="BA181" s="228">
        <f t="shared" si="247"/>
        <v>0</v>
      </c>
      <c r="BB181" s="228">
        <f t="shared" si="247"/>
        <v>0</v>
      </c>
      <c r="BC181" s="228">
        <f t="shared" si="247"/>
        <v>0</v>
      </c>
      <c r="BD181" s="228">
        <f t="shared" si="247"/>
        <v>0</v>
      </c>
      <c r="BE181" s="226"/>
      <c r="BF181" s="229">
        <f t="shared" ref="BF181:BX181" si="248">(IF(BF$73=0,0,BF106/BF$74))</f>
        <v>9.192950640340404E-3</v>
      </c>
      <c r="BG181" s="228">
        <f t="shared" si="248"/>
        <v>8.9425843740836997E-3</v>
      </c>
      <c r="BH181" s="228">
        <f t="shared" si="248"/>
        <v>7.088177194770319E-3</v>
      </c>
      <c r="BI181" s="228">
        <f t="shared" si="248"/>
        <v>1.0024031302983561E-2</v>
      </c>
      <c r="BJ181" s="228">
        <f t="shared" si="248"/>
        <v>7.8035776451324292E-3</v>
      </c>
      <c r="BK181" s="228">
        <f t="shared" si="248"/>
        <v>7.7326814648355511E-3</v>
      </c>
      <c r="BL181" s="228">
        <f t="shared" si="248"/>
        <v>9.065303880866904E-3</v>
      </c>
      <c r="BM181" s="228">
        <f t="shared" si="248"/>
        <v>1.0655411324360915E-2</v>
      </c>
      <c r="BN181" s="228">
        <f t="shared" si="248"/>
        <v>7.7622031903923682E-3</v>
      </c>
      <c r="BO181" s="228">
        <f t="shared" si="248"/>
        <v>0</v>
      </c>
      <c r="BP181" s="228">
        <f t="shared" si="248"/>
        <v>0</v>
      </c>
      <c r="BQ181" s="228">
        <f t="shared" si="248"/>
        <v>0</v>
      </c>
      <c r="BR181" s="228">
        <f t="shared" si="248"/>
        <v>8.5723741016574401E-3</v>
      </c>
      <c r="BS181" s="228">
        <f t="shared" si="248"/>
        <v>8.2797088262855922E-3</v>
      </c>
      <c r="BT181" s="228">
        <f t="shared" si="248"/>
        <v>8.3992734484268222E-3</v>
      </c>
      <c r="BU181" s="228">
        <f t="shared" si="248"/>
        <v>9.0691727869595985E-3</v>
      </c>
      <c r="BV181" s="228">
        <f t="shared" si="248"/>
        <v>0</v>
      </c>
      <c r="BW181" s="228">
        <f t="shared" si="248"/>
        <v>8.3423508956459863E-3</v>
      </c>
      <c r="BX181" s="228">
        <f t="shared" si="248"/>
        <v>9.0691727869595985E-3</v>
      </c>
      <c r="BY181" s="228">
        <f>IF(Info!$O$3="Q1",$BS181,IF(Info!$O$3="Q2",$BS181+$BT181,IF(Info!$O$3="Q3",$BS181+$BT181+$BU181,$BR181)))</f>
        <v>8.2797088262855922E-3</v>
      </c>
      <c r="BZ181" s="228">
        <f>IF(Info!$O$3="Q1",$BS181,IF(Info!$O$3="Q2",$BT181,IF(Info!$O$3="Q3",$BU181,$BV181)))</f>
        <v>8.2797088262855922E-3</v>
      </c>
      <c r="CA181" s="225"/>
    </row>
    <row r="182" spans="1:79" ht="13.95" customHeight="1" x14ac:dyDescent="0.3">
      <c r="A182" s="223"/>
      <c r="B182" s="78" t="s">
        <v>363</v>
      </c>
      <c r="C182" s="225"/>
      <c r="D182" s="227">
        <f t="shared" ref="D182:AI182" si="249">(IF(D$73=0,0,D107/D$74))</f>
        <v>2.4755112795471507E-3</v>
      </c>
      <c r="E182" s="228">
        <f t="shared" si="249"/>
        <v>2.0069312260389627E-3</v>
      </c>
      <c r="F182" s="228">
        <f t="shared" si="249"/>
        <v>2.0551648217732943E-3</v>
      </c>
      <c r="G182" s="228">
        <f t="shared" si="249"/>
        <v>1.7003682979186887E-3</v>
      </c>
      <c r="H182" s="228">
        <f t="shared" si="249"/>
        <v>1.3309050200325289E-3</v>
      </c>
      <c r="I182" s="228">
        <f t="shared" si="249"/>
        <v>2.9296786701955213E-3</v>
      </c>
      <c r="J182" s="228">
        <f t="shared" si="249"/>
        <v>3.9562675989314915E-3</v>
      </c>
      <c r="K182" s="228">
        <f t="shared" si="249"/>
        <v>4.637761912460168E-3</v>
      </c>
      <c r="L182" s="228">
        <f t="shared" si="249"/>
        <v>2.9105508873210179E-3</v>
      </c>
      <c r="M182" s="228">
        <f t="shared" si="249"/>
        <v>2.9608024234897509E-3</v>
      </c>
      <c r="N182" s="228">
        <f t="shared" si="249"/>
        <v>3.1039182622634187E-3</v>
      </c>
      <c r="O182" s="228">
        <f t="shared" si="249"/>
        <v>4.4196469503893013E-3</v>
      </c>
      <c r="P182" s="228">
        <f t="shared" si="249"/>
        <v>4.3901332890191481E-3</v>
      </c>
      <c r="Q182" s="817">
        <f t="shared" si="249"/>
        <v>3.5061586842916269E-3</v>
      </c>
      <c r="R182" s="228">
        <f t="shared" si="249"/>
        <v>4.5551503474850342E-4</v>
      </c>
      <c r="S182" s="228">
        <f t="shared" si="249"/>
        <v>5.550897199396277E-4</v>
      </c>
      <c r="T182" s="228">
        <f t="shared" si="249"/>
        <v>7.6667400141290361E-4</v>
      </c>
      <c r="U182" s="228">
        <f t="shared" si="249"/>
        <v>7.4766882901451984E-4</v>
      </c>
      <c r="V182" s="228">
        <f t="shared" si="249"/>
        <v>2.6264910808740374E-3</v>
      </c>
      <c r="W182" s="228">
        <f t="shared" si="249"/>
        <v>2.4734193304591285E-3</v>
      </c>
      <c r="X182" s="228">
        <f t="shared" si="249"/>
        <v>3.0550060198469317E-3</v>
      </c>
      <c r="Y182" s="228">
        <f t="shared" si="249"/>
        <v>3.1162625624334547E-3</v>
      </c>
      <c r="Z182" s="228">
        <f t="shared" si="249"/>
        <v>3.8715515230517707E-3</v>
      </c>
      <c r="AA182" s="228">
        <f t="shared" si="249"/>
        <v>2.6322900375518364E-3</v>
      </c>
      <c r="AB182" s="228">
        <f t="shared" si="249"/>
        <v>2.3415125566669066E-3</v>
      </c>
      <c r="AC182" s="228">
        <f t="shared" si="249"/>
        <v>2.8903656348837296E-3</v>
      </c>
      <c r="AD182" s="228">
        <f t="shared" si="249"/>
        <v>3.3423379931591985E-3</v>
      </c>
      <c r="AE182" s="228">
        <f t="shared" si="249"/>
        <v>2.2189457217174969E-3</v>
      </c>
      <c r="AF182" s="228">
        <f t="shared" si="249"/>
        <v>1.7680685765659406E-3</v>
      </c>
      <c r="AG182" s="228">
        <f t="shared" si="249"/>
        <v>1.4671205389972862E-3</v>
      </c>
      <c r="AH182" s="228">
        <f t="shared" si="249"/>
        <v>1.5787326186965202E-3</v>
      </c>
      <c r="AI182" s="228">
        <f t="shared" si="249"/>
        <v>1.832310868260182E-3</v>
      </c>
      <c r="AJ182" s="228">
        <f t="shared" ref="AJ182:BD182" si="250">(IF(AJ$73=0,0,AJ107/AJ$74))</f>
        <v>2.1098920721088687E-3</v>
      </c>
      <c r="AK182" s="228">
        <f t="shared" si="250"/>
        <v>2.9238742616158695E-3</v>
      </c>
      <c r="AL182" s="228">
        <f t="shared" si="250"/>
        <v>1.8956190867955576E-3</v>
      </c>
      <c r="AM182" s="228">
        <f t="shared" si="250"/>
        <v>2.1961377727811198E-3</v>
      </c>
      <c r="AN182" s="228">
        <f t="shared" si="250"/>
        <v>2.6865139831171313E-3</v>
      </c>
      <c r="AO182" s="228">
        <f t="shared" si="250"/>
        <v>3.5346924043123413E-3</v>
      </c>
      <c r="AP182" s="228">
        <f t="shared" si="250"/>
        <v>3.9579004421957968E-3</v>
      </c>
      <c r="AQ182" s="228">
        <f t="shared" si="250"/>
        <v>0</v>
      </c>
      <c r="AR182" s="228">
        <f t="shared" si="250"/>
        <v>0</v>
      </c>
      <c r="AS182" s="228">
        <f t="shared" si="250"/>
        <v>0</v>
      </c>
      <c r="AT182" s="228">
        <f t="shared" si="250"/>
        <v>0</v>
      </c>
      <c r="AU182" s="228">
        <f t="shared" si="250"/>
        <v>0</v>
      </c>
      <c r="AV182" s="228">
        <f t="shared" si="250"/>
        <v>0</v>
      </c>
      <c r="AW182" s="228">
        <f t="shared" si="250"/>
        <v>0</v>
      </c>
      <c r="AX182" s="228">
        <f t="shared" si="250"/>
        <v>0</v>
      </c>
      <c r="AY182" s="228">
        <f t="shared" si="250"/>
        <v>0</v>
      </c>
      <c r="AZ182" s="228">
        <f t="shared" si="250"/>
        <v>0</v>
      </c>
      <c r="BA182" s="228">
        <f t="shared" si="250"/>
        <v>0</v>
      </c>
      <c r="BB182" s="228">
        <f t="shared" si="250"/>
        <v>0</v>
      </c>
      <c r="BC182" s="228">
        <f t="shared" si="250"/>
        <v>0</v>
      </c>
      <c r="BD182" s="228">
        <f t="shared" si="250"/>
        <v>0</v>
      </c>
      <c r="BE182" s="226"/>
      <c r="BF182" s="229">
        <f t="shared" ref="BF182:BX182" si="251">(IF(BF$73=0,0,BF107/BF$74))</f>
        <v>1.7209271719106631E-3</v>
      </c>
      <c r="BG182" s="228">
        <f t="shared" si="251"/>
        <v>3.4683183597042765E-3</v>
      </c>
      <c r="BH182" s="228">
        <f t="shared" si="251"/>
        <v>3.5735265801578606E-3</v>
      </c>
      <c r="BI182" s="228">
        <f t="shared" si="251"/>
        <v>6.0253180542523227E-4</v>
      </c>
      <c r="BJ182" s="228">
        <f t="shared" si="251"/>
        <v>2.7908335652971471E-3</v>
      </c>
      <c r="BK182" s="228">
        <f t="shared" si="251"/>
        <v>2.9232332361018411E-3</v>
      </c>
      <c r="BL182" s="228">
        <f t="shared" si="251"/>
        <v>1.7157955193346896E-3</v>
      </c>
      <c r="BM182" s="228">
        <f t="shared" si="251"/>
        <v>2.1172300463731539E-3</v>
      </c>
      <c r="BN182" s="228">
        <f t="shared" si="251"/>
        <v>2.9343935159772258E-3</v>
      </c>
      <c r="BO182" s="228">
        <f t="shared" si="251"/>
        <v>0</v>
      </c>
      <c r="BP182" s="228">
        <f t="shared" si="251"/>
        <v>0</v>
      </c>
      <c r="BQ182" s="228">
        <f t="shared" si="251"/>
        <v>0</v>
      </c>
      <c r="BR182" s="228">
        <f t="shared" si="251"/>
        <v>2.4755112795471494E-3</v>
      </c>
      <c r="BS182" s="228">
        <f t="shared" si="251"/>
        <v>2.9567250557626045E-3</v>
      </c>
      <c r="BT182" s="228">
        <f t="shared" si="251"/>
        <v>2.2281312904097973E-3</v>
      </c>
      <c r="BU182" s="228">
        <f t="shared" si="251"/>
        <v>2.2606344440544062E-3</v>
      </c>
      <c r="BV182" s="228">
        <f t="shared" si="251"/>
        <v>0</v>
      </c>
      <c r="BW182" s="228">
        <f t="shared" si="251"/>
        <v>2.5750015963694958E-3</v>
      </c>
      <c r="BX182" s="228">
        <f t="shared" si="251"/>
        <v>2.2606344440544062E-3</v>
      </c>
      <c r="BY182" s="228">
        <f>IF(Info!$O$3="Q1",$BS182,IF(Info!$O$3="Q2",$BS182+$BT182,IF(Info!$O$3="Q3",$BS182+$BT182+$BU182,$BR182)))</f>
        <v>2.9567250557626045E-3</v>
      </c>
      <c r="BZ182" s="228">
        <f>IF(Info!$O$3="Q1",$BS182,IF(Info!$O$3="Q2",$BT182,IF(Info!$O$3="Q3",$BU182,$BV182)))</f>
        <v>2.9567250557626045E-3</v>
      </c>
      <c r="CA182" s="225"/>
    </row>
    <row r="183" spans="1:79" ht="13.95" customHeight="1" x14ac:dyDescent="0.3">
      <c r="A183" s="223"/>
      <c r="B183" s="160" t="s">
        <v>364</v>
      </c>
      <c r="C183" s="225"/>
      <c r="D183" s="238">
        <f t="shared" ref="D183:AI183" si="252">(IF(D$73=0,0,D108/D$74))</f>
        <v>1.1047885381204596E-2</v>
      </c>
      <c r="E183" s="238">
        <f t="shared" si="252"/>
        <v>1.2727675253254422E-2</v>
      </c>
      <c r="F183" s="238">
        <f t="shared" si="252"/>
        <v>1.3033565925958229E-2</v>
      </c>
      <c r="G183" s="238">
        <f t="shared" si="252"/>
        <v>1.0783496328148658E-2</v>
      </c>
      <c r="H183" s="238">
        <f t="shared" si="252"/>
        <v>8.440412241396477E-3</v>
      </c>
      <c r="I183" s="238">
        <f t="shared" si="252"/>
        <v>1.0483454298627338E-2</v>
      </c>
      <c r="J183" s="238">
        <f t="shared" si="252"/>
        <v>1.4156962327807238E-2</v>
      </c>
      <c r="K183" s="238">
        <f t="shared" si="252"/>
        <v>1.659559649043214E-2</v>
      </c>
      <c r="L183" s="238">
        <f t="shared" si="252"/>
        <v>1.0415008144569925E-2</v>
      </c>
      <c r="M183" s="238">
        <f t="shared" si="252"/>
        <v>8.8336262980707146E-3</v>
      </c>
      <c r="N183" s="238">
        <f t="shared" si="252"/>
        <v>9.2606158962389804E-3</v>
      </c>
      <c r="O183" s="238">
        <f t="shared" si="252"/>
        <v>1.3186124551712124E-2</v>
      </c>
      <c r="P183" s="238">
        <f t="shared" si="252"/>
        <v>1.3098069822641603E-2</v>
      </c>
      <c r="Q183" s="818">
        <f t="shared" si="252"/>
        <v>1.0460710013288309E-2</v>
      </c>
      <c r="R183" s="238">
        <f t="shared" si="252"/>
        <v>8.0336991674120964E-3</v>
      </c>
      <c r="S183" s="238">
        <f t="shared" si="252"/>
        <v>9.7898499077645473E-3</v>
      </c>
      <c r="T183" s="238">
        <f t="shared" si="252"/>
        <v>1.3521459923332597E-2</v>
      </c>
      <c r="U183" s="238">
        <f t="shared" si="252"/>
        <v>1.3186274855823866E-2</v>
      </c>
      <c r="V183" s="238">
        <f t="shared" si="252"/>
        <v>9.9705431729471411E-3</v>
      </c>
      <c r="W183" s="238">
        <f t="shared" si="252"/>
        <v>9.3894604854085437E-3</v>
      </c>
      <c r="X183" s="238">
        <f t="shared" si="252"/>
        <v>1.159724837305018E-2</v>
      </c>
      <c r="Y183" s="238">
        <f t="shared" si="252"/>
        <v>1.1829787141954415E-2</v>
      </c>
      <c r="Z183" s="238">
        <f t="shared" si="252"/>
        <v>1.4112771529971296E-2</v>
      </c>
      <c r="AA183" s="238">
        <f t="shared" si="252"/>
        <v>9.5953541311277202E-3</v>
      </c>
      <c r="AB183" s="238">
        <f t="shared" si="252"/>
        <v>8.5353976435656332E-3</v>
      </c>
      <c r="AC183" s="238">
        <f t="shared" si="252"/>
        <v>1.0536104091684859E-2</v>
      </c>
      <c r="AD183" s="238">
        <f t="shared" si="252"/>
        <v>1.2183656136963095E-2</v>
      </c>
      <c r="AE183" s="238">
        <f t="shared" si="252"/>
        <v>1.3942613860400197E-2</v>
      </c>
      <c r="AF183" s="238">
        <f t="shared" si="252"/>
        <v>1.1109554055556487E-2</v>
      </c>
      <c r="AG183" s="238">
        <f t="shared" si="252"/>
        <v>9.2185649075131569E-3</v>
      </c>
      <c r="AH183" s="238">
        <f t="shared" si="252"/>
        <v>9.9198727917808888E-3</v>
      </c>
      <c r="AI183" s="238">
        <f t="shared" si="252"/>
        <v>1.1053805721336759E-2</v>
      </c>
      <c r="AJ183" s="238">
        <f t="shared" ref="AJ183:BD183" si="253">(IF(AJ$73=0,0,AJ108/AJ$74))</f>
        <v>1.2728373477490278E-2</v>
      </c>
      <c r="AK183" s="238">
        <f t="shared" si="253"/>
        <v>1.7638894470023668E-2</v>
      </c>
      <c r="AL183" s="238">
        <f t="shared" si="253"/>
        <v>1.1435726038667215E-2</v>
      </c>
      <c r="AM183" s="238">
        <f t="shared" si="253"/>
        <v>8.0054702749168365E-3</v>
      </c>
      <c r="AN183" s="238">
        <f t="shared" si="253"/>
        <v>9.7930139454580224E-3</v>
      </c>
      <c r="AO183" s="238">
        <f t="shared" si="253"/>
        <v>1.2884835971771707E-2</v>
      </c>
      <c r="AP183" s="238">
        <f t="shared" si="253"/>
        <v>1.4427534890469985E-2</v>
      </c>
      <c r="AQ183" s="238">
        <f t="shared" si="253"/>
        <v>0</v>
      </c>
      <c r="AR183" s="238">
        <f t="shared" si="253"/>
        <v>0</v>
      </c>
      <c r="AS183" s="238">
        <f t="shared" si="253"/>
        <v>0</v>
      </c>
      <c r="AT183" s="238">
        <f t="shared" si="253"/>
        <v>0</v>
      </c>
      <c r="AU183" s="238">
        <f t="shared" si="253"/>
        <v>0</v>
      </c>
      <c r="AV183" s="238">
        <f t="shared" si="253"/>
        <v>0</v>
      </c>
      <c r="AW183" s="238">
        <f t="shared" si="253"/>
        <v>0</v>
      </c>
      <c r="AX183" s="238">
        <f t="shared" si="253"/>
        <v>0</v>
      </c>
      <c r="AY183" s="238">
        <f t="shared" si="253"/>
        <v>0</v>
      </c>
      <c r="AZ183" s="238">
        <f t="shared" si="253"/>
        <v>0</v>
      </c>
      <c r="BA183" s="238">
        <f t="shared" si="253"/>
        <v>0</v>
      </c>
      <c r="BB183" s="238">
        <f t="shared" si="253"/>
        <v>0</v>
      </c>
      <c r="BC183" s="238">
        <f t="shared" si="253"/>
        <v>0</v>
      </c>
      <c r="BD183" s="238">
        <f t="shared" si="253"/>
        <v>0</v>
      </c>
      <c r="BE183" s="226"/>
      <c r="BF183" s="239">
        <f t="shared" ref="BF183:BX183" si="254">(IF(BF$73=0,0,BF108/BF$74))</f>
        <v>1.0913877812251067E-2</v>
      </c>
      <c r="BG183" s="238">
        <f t="shared" si="254"/>
        <v>1.2410902733787976E-2</v>
      </c>
      <c r="BH183" s="238">
        <f t="shared" si="254"/>
        <v>1.066170377492818E-2</v>
      </c>
      <c r="BI183" s="238">
        <f t="shared" si="254"/>
        <v>1.0626563108408793E-2</v>
      </c>
      <c r="BJ183" s="238">
        <f t="shared" si="254"/>
        <v>1.0594411210429576E-2</v>
      </c>
      <c r="BK183" s="238">
        <f t="shared" si="254"/>
        <v>1.0655914700937392E-2</v>
      </c>
      <c r="BL183" s="238">
        <f t="shared" si="254"/>
        <v>1.0781099400201595E-2</v>
      </c>
      <c r="BM183" s="238">
        <f t="shared" si="254"/>
        <v>1.2772641370734068E-2</v>
      </c>
      <c r="BN183" s="238">
        <f t="shared" si="254"/>
        <v>1.0696596706369594E-2</v>
      </c>
      <c r="BO183" s="238">
        <f t="shared" si="254"/>
        <v>0</v>
      </c>
      <c r="BP183" s="238">
        <f t="shared" si="254"/>
        <v>0</v>
      </c>
      <c r="BQ183" s="238">
        <f t="shared" si="254"/>
        <v>0</v>
      </c>
      <c r="BR183" s="238">
        <f t="shared" si="254"/>
        <v>1.1047885381204589E-2</v>
      </c>
      <c r="BS183" s="238">
        <f t="shared" si="254"/>
        <v>1.1236433882048197E-2</v>
      </c>
      <c r="BT183" s="238">
        <f t="shared" si="254"/>
        <v>1.062740473883662E-2</v>
      </c>
      <c r="BU183" s="238">
        <f t="shared" si="254"/>
        <v>1.1329807231014006E-2</v>
      </c>
      <c r="BV183" s="238">
        <f t="shared" si="254"/>
        <v>0</v>
      </c>
      <c r="BW183" s="238">
        <f t="shared" si="254"/>
        <v>1.0917352492015482E-2</v>
      </c>
      <c r="BX183" s="238">
        <f t="shared" si="254"/>
        <v>1.1329807231014006E-2</v>
      </c>
      <c r="BY183" s="238">
        <f>IF(Info!$O$3="Q1",$BS183,IF(Info!$O$3="Q2",$BS183+$BT183,IF(Info!$O$3="Q3",$BS183+$BT183+$BU183,$BR183)))</f>
        <v>1.1236433882048197E-2</v>
      </c>
      <c r="BZ183" s="238">
        <f>IF(Info!$O$3="Q1",$BS183,IF(Info!$O$3="Q2",$BT183,IF(Info!$O$3="Q3",$BU183,$BV183)))</f>
        <v>1.1236433882048197E-2</v>
      </c>
      <c r="CA183" s="225"/>
    </row>
    <row r="184" spans="1:79" ht="13.95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819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ht="13.95" customHeight="1" x14ac:dyDescent="0.3">
      <c r="A185" s="223"/>
      <c r="B185" s="78" t="s">
        <v>73</v>
      </c>
      <c r="C185" s="225"/>
      <c r="D185" s="227">
        <f t="shared" ref="D185:AI185" si="255">(IF(D$73=0,0,D110/D$74))</f>
        <v>3.9115247415091176E-2</v>
      </c>
      <c r="E185" s="228">
        <f t="shared" si="255"/>
        <v>4.6566376489153911E-2</v>
      </c>
      <c r="F185" s="228">
        <f t="shared" si="255"/>
        <v>4.7685529825974307E-2</v>
      </c>
      <c r="G185" s="228">
        <f t="shared" si="255"/>
        <v>3.9453265415267537E-2</v>
      </c>
      <c r="H185" s="228">
        <f t="shared" si="255"/>
        <v>3.0880691590244102E-2</v>
      </c>
      <c r="I185" s="228">
        <f t="shared" si="255"/>
        <v>3.7781471966147805E-2</v>
      </c>
      <c r="J185" s="228">
        <f t="shared" si="255"/>
        <v>5.1020480471202473E-2</v>
      </c>
      <c r="K185" s="228">
        <f t="shared" si="255"/>
        <v>5.9809109259613073E-2</v>
      </c>
      <c r="L185" s="228">
        <f t="shared" si="255"/>
        <v>3.753479788553972E-2</v>
      </c>
      <c r="M185" s="228">
        <f t="shared" si="255"/>
        <v>3.274078574247917E-2</v>
      </c>
      <c r="N185" s="228">
        <f t="shared" si="255"/>
        <v>3.4323371928058212E-2</v>
      </c>
      <c r="O185" s="228">
        <f t="shared" si="255"/>
        <v>4.8872803099621775E-2</v>
      </c>
      <c r="P185" s="228">
        <f t="shared" si="255"/>
        <v>4.8546438714166654E-2</v>
      </c>
      <c r="Q185" s="817">
        <f t="shared" si="255"/>
        <v>3.8771378107095154E-2</v>
      </c>
      <c r="R185" s="228">
        <f t="shared" si="255"/>
        <v>3.0964012936076517E-2</v>
      </c>
      <c r="S185" s="228">
        <f t="shared" si="255"/>
        <v>3.7732684890155965E-2</v>
      </c>
      <c r="T185" s="228">
        <f t="shared" si="255"/>
        <v>5.2115302210846925E-2</v>
      </c>
      <c r="U185" s="228">
        <f t="shared" si="255"/>
        <v>5.0823409827270995E-2</v>
      </c>
      <c r="V185" s="228">
        <f t="shared" si="255"/>
        <v>3.2831138510925471E-2</v>
      </c>
      <c r="W185" s="228">
        <f t="shared" si="255"/>
        <v>3.0917741630739109E-2</v>
      </c>
      <c r="X185" s="228">
        <f t="shared" si="255"/>
        <v>3.8187575248086643E-2</v>
      </c>
      <c r="Y185" s="228">
        <f t="shared" si="255"/>
        <v>3.8953282030418181E-2</v>
      </c>
      <c r="Z185" s="228">
        <f t="shared" si="255"/>
        <v>4.8843693397282388E-2</v>
      </c>
      <c r="AA185" s="228">
        <f t="shared" si="255"/>
        <v>3.3209106675030443E-2</v>
      </c>
      <c r="AB185" s="228">
        <f t="shared" si="255"/>
        <v>2.9540643001329327E-2</v>
      </c>
      <c r="AC185" s="228">
        <f t="shared" si="255"/>
        <v>3.6465001701700077E-2</v>
      </c>
      <c r="AD185" s="228">
        <f t="shared" si="255"/>
        <v>4.2167108249994735E-2</v>
      </c>
      <c r="AE185" s="228">
        <f t="shared" si="255"/>
        <v>4.6979235178051297E-2</v>
      </c>
      <c r="AF185" s="228">
        <f t="shared" si="255"/>
        <v>3.7433321895373864E-2</v>
      </c>
      <c r="AG185" s="228">
        <f t="shared" si="255"/>
        <v>3.1061688513387586E-2</v>
      </c>
      <c r="AH185" s="228">
        <f t="shared" si="255"/>
        <v>3.3424725197693322E-2</v>
      </c>
      <c r="AI185" s="228">
        <f t="shared" si="255"/>
        <v>3.8767495178292789E-2</v>
      </c>
      <c r="AJ185" s="228">
        <f t="shared" ref="AJ185:BD185" si="256">(IF(AJ$73=0,0,AJ110/AJ$74))</f>
        <v>4.46404767602918E-2</v>
      </c>
      <c r="AK185" s="228">
        <f t="shared" si="256"/>
        <v>6.1862472849248035E-2</v>
      </c>
      <c r="AL185" s="228">
        <f t="shared" si="256"/>
        <v>4.0106951871657755E-2</v>
      </c>
      <c r="AM185" s="228">
        <f t="shared" si="256"/>
        <v>2.7706587241116576E-2</v>
      </c>
      <c r="AN185" s="228">
        <f t="shared" si="256"/>
        <v>3.3893198764781196E-2</v>
      </c>
      <c r="AO185" s="228">
        <f t="shared" si="256"/>
        <v>4.459386140723362E-2</v>
      </c>
      <c r="AP185" s="228">
        <f t="shared" si="256"/>
        <v>4.9933075808118281E-2</v>
      </c>
      <c r="AQ185" s="228">
        <f t="shared" si="256"/>
        <v>0</v>
      </c>
      <c r="AR185" s="228">
        <f t="shared" si="256"/>
        <v>0</v>
      </c>
      <c r="AS185" s="228">
        <f t="shared" si="256"/>
        <v>0</v>
      </c>
      <c r="AT185" s="228">
        <f t="shared" si="256"/>
        <v>0</v>
      </c>
      <c r="AU185" s="228">
        <f t="shared" si="256"/>
        <v>0</v>
      </c>
      <c r="AV185" s="228">
        <f t="shared" si="256"/>
        <v>0</v>
      </c>
      <c r="AW185" s="228">
        <f t="shared" si="256"/>
        <v>0</v>
      </c>
      <c r="AX185" s="228">
        <f t="shared" si="256"/>
        <v>0</v>
      </c>
      <c r="AY185" s="228">
        <f t="shared" si="256"/>
        <v>0</v>
      </c>
      <c r="AZ185" s="228">
        <f t="shared" si="256"/>
        <v>0</v>
      </c>
      <c r="BA185" s="228">
        <f t="shared" si="256"/>
        <v>0</v>
      </c>
      <c r="BB185" s="228">
        <f t="shared" si="256"/>
        <v>0</v>
      </c>
      <c r="BC185" s="228">
        <f t="shared" si="256"/>
        <v>0</v>
      </c>
      <c r="BD185" s="228">
        <f t="shared" si="256"/>
        <v>0</v>
      </c>
      <c r="BE185" s="226"/>
      <c r="BF185" s="229">
        <f t="shared" ref="BF185:BX185" si="257">(IF(BF$73=0,0,BF110/BF$74))</f>
        <v>3.9930288371551326E-2</v>
      </c>
      <c r="BG185" s="228">
        <f t="shared" si="257"/>
        <v>4.4727831147467659E-2</v>
      </c>
      <c r="BH185" s="228">
        <f t="shared" si="257"/>
        <v>3.9516337590706455E-2</v>
      </c>
      <c r="BI185" s="228">
        <f t="shared" si="257"/>
        <v>4.0957600066669868E-2</v>
      </c>
      <c r="BJ185" s="228">
        <f t="shared" si="257"/>
        <v>3.488541956621434E-2</v>
      </c>
      <c r="BK185" s="228">
        <f t="shared" si="257"/>
        <v>3.6879661051328498E-2</v>
      </c>
      <c r="BL185" s="228">
        <f t="shared" si="257"/>
        <v>3.6326603409604911E-2</v>
      </c>
      <c r="BM185" s="228">
        <f t="shared" si="257"/>
        <v>4.4795731464521781E-2</v>
      </c>
      <c r="BN185" s="228">
        <f t="shared" si="257"/>
        <v>3.7020459716983728E-2</v>
      </c>
      <c r="BO185" s="228">
        <f t="shared" si="257"/>
        <v>0</v>
      </c>
      <c r="BP185" s="228">
        <f t="shared" si="257"/>
        <v>0</v>
      </c>
      <c r="BQ185" s="228">
        <f t="shared" si="257"/>
        <v>0</v>
      </c>
      <c r="BR185" s="228">
        <f t="shared" si="257"/>
        <v>3.9115247415091176E-2</v>
      </c>
      <c r="BS185" s="228">
        <f t="shared" si="257"/>
        <v>4.1121763034083172E-2</v>
      </c>
      <c r="BT185" s="228">
        <f t="shared" si="257"/>
        <v>3.7367151989852743E-2</v>
      </c>
      <c r="BU185" s="228">
        <f t="shared" si="257"/>
        <v>3.9030137228878332E-2</v>
      </c>
      <c r="BV185" s="228">
        <f t="shared" si="257"/>
        <v>0</v>
      </c>
      <c r="BW185" s="228">
        <f t="shared" si="257"/>
        <v>3.9154654358942095E-2</v>
      </c>
      <c r="BX185" s="228">
        <f t="shared" si="257"/>
        <v>3.9030137228878332E-2</v>
      </c>
      <c r="BY185" s="228">
        <f>IF(Info!$O$3="Q1",$BS185,IF(Info!$O$3="Q2",$BS185+$BT185,IF(Info!$O$3="Q3",$BS185+$BT185+$BU185,$BR185)))</f>
        <v>4.1121763034083172E-2</v>
      </c>
      <c r="BZ185" s="228">
        <f>IF(Info!$O$3="Q1",$BS185,IF(Info!$O$3="Q2",$BT185,IF(Info!$O$3="Q3",$BU185,$BV185)))</f>
        <v>4.1121763034083172E-2</v>
      </c>
      <c r="CA185" s="225"/>
    </row>
    <row r="186" spans="1:79" ht="13.95" customHeight="1" x14ac:dyDescent="0.3">
      <c r="A186" s="223"/>
      <c r="B186" s="78" t="s">
        <v>75</v>
      </c>
      <c r="C186" s="225"/>
      <c r="D186" s="227">
        <f t="shared" ref="D186:AI186" si="258">(IF(D$73=0,0,D111/D$74))</f>
        <v>0</v>
      </c>
      <c r="E186" s="228">
        <f t="shared" si="258"/>
        <v>0</v>
      </c>
      <c r="F186" s="228">
        <f t="shared" si="258"/>
        <v>0</v>
      </c>
      <c r="G186" s="228">
        <f t="shared" si="258"/>
        <v>0</v>
      </c>
      <c r="H186" s="228">
        <f t="shared" si="258"/>
        <v>0</v>
      </c>
      <c r="I186" s="228">
        <f t="shared" si="258"/>
        <v>0</v>
      </c>
      <c r="J186" s="228">
        <f t="shared" si="258"/>
        <v>0</v>
      </c>
      <c r="K186" s="228">
        <f t="shared" si="258"/>
        <v>0</v>
      </c>
      <c r="L186" s="228">
        <f t="shared" si="258"/>
        <v>0</v>
      </c>
      <c r="M186" s="228">
        <f t="shared" si="258"/>
        <v>0</v>
      </c>
      <c r="N186" s="228">
        <f t="shared" si="258"/>
        <v>0</v>
      </c>
      <c r="O186" s="228">
        <f t="shared" si="258"/>
        <v>0</v>
      </c>
      <c r="P186" s="228">
        <f t="shared" si="258"/>
        <v>0</v>
      </c>
      <c r="Q186" s="817">
        <f t="shared" si="258"/>
        <v>0</v>
      </c>
      <c r="R186" s="228">
        <f t="shared" si="258"/>
        <v>0</v>
      </c>
      <c r="S186" s="228">
        <f t="shared" si="258"/>
        <v>0</v>
      </c>
      <c r="T186" s="228">
        <f t="shared" si="258"/>
        <v>0</v>
      </c>
      <c r="U186" s="228">
        <f t="shared" si="258"/>
        <v>0</v>
      </c>
      <c r="V186" s="228">
        <f t="shared" si="258"/>
        <v>0</v>
      </c>
      <c r="W186" s="228">
        <f t="shared" si="258"/>
        <v>0</v>
      </c>
      <c r="X186" s="228">
        <f t="shared" si="258"/>
        <v>0</v>
      </c>
      <c r="Y186" s="228">
        <f t="shared" si="258"/>
        <v>0</v>
      </c>
      <c r="Z186" s="228">
        <f t="shared" si="258"/>
        <v>0</v>
      </c>
      <c r="AA186" s="228">
        <f t="shared" si="258"/>
        <v>0</v>
      </c>
      <c r="AB186" s="228">
        <f t="shared" si="258"/>
        <v>0</v>
      </c>
      <c r="AC186" s="228">
        <f t="shared" si="258"/>
        <v>0</v>
      </c>
      <c r="AD186" s="228">
        <f t="shared" si="258"/>
        <v>0</v>
      </c>
      <c r="AE186" s="228">
        <f t="shared" si="258"/>
        <v>0</v>
      </c>
      <c r="AF186" s="228">
        <f t="shared" si="258"/>
        <v>0</v>
      </c>
      <c r="AG186" s="228">
        <f t="shared" si="258"/>
        <v>0</v>
      </c>
      <c r="AH186" s="228">
        <f t="shared" si="258"/>
        <v>0</v>
      </c>
      <c r="AI186" s="228">
        <f t="shared" si="258"/>
        <v>0</v>
      </c>
      <c r="AJ186" s="228">
        <f t="shared" ref="AJ186:BD186" si="259">(IF(AJ$73=0,0,AJ111/AJ$74))</f>
        <v>0</v>
      </c>
      <c r="AK186" s="228">
        <f t="shared" si="259"/>
        <v>0</v>
      </c>
      <c r="AL186" s="228">
        <f t="shared" si="259"/>
        <v>0</v>
      </c>
      <c r="AM186" s="228">
        <f t="shared" si="259"/>
        <v>0</v>
      </c>
      <c r="AN186" s="228">
        <f t="shared" si="259"/>
        <v>0</v>
      </c>
      <c r="AO186" s="228">
        <f t="shared" si="259"/>
        <v>0</v>
      </c>
      <c r="AP186" s="228">
        <f t="shared" si="259"/>
        <v>0</v>
      </c>
      <c r="AQ186" s="228">
        <f t="shared" si="259"/>
        <v>0</v>
      </c>
      <c r="AR186" s="228">
        <f t="shared" si="259"/>
        <v>0</v>
      </c>
      <c r="AS186" s="228">
        <f t="shared" si="259"/>
        <v>0</v>
      </c>
      <c r="AT186" s="228">
        <f t="shared" si="259"/>
        <v>0</v>
      </c>
      <c r="AU186" s="228">
        <f t="shared" si="259"/>
        <v>0</v>
      </c>
      <c r="AV186" s="228">
        <f t="shared" si="259"/>
        <v>0</v>
      </c>
      <c r="AW186" s="228">
        <f t="shared" si="259"/>
        <v>0</v>
      </c>
      <c r="AX186" s="228">
        <f t="shared" si="259"/>
        <v>0</v>
      </c>
      <c r="AY186" s="228">
        <f t="shared" si="259"/>
        <v>0</v>
      </c>
      <c r="AZ186" s="228">
        <f t="shared" si="259"/>
        <v>0</v>
      </c>
      <c r="BA186" s="228">
        <f t="shared" si="259"/>
        <v>0</v>
      </c>
      <c r="BB186" s="228">
        <f t="shared" si="259"/>
        <v>0</v>
      </c>
      <c r="BC186" s="228">
        <f t="shared" si="259"/>
        <v>0</v>
      </c>
      <c r="BD186" s="228">
        <f t="shared" si="259"/>
        <v>0</v>
      </c>
      <c r="BE186" s="226"/>
      <c r="BF186" s="229">
        <f t="shared" ref="BF186:BX186" si="260">(IF(BF$73=0,0,BF111/BF$74))</f>
        <v>0</v>
      </c>
      <c r="BG186" s="228">
        <f t="shared" si="260"/>
        <v>0</v>
      </c>
      <c r="BH186" s="228">
        <f t="shared" si="260"/>
        <v>0</v>
      </c>
      <c r="BI186" s="228">
        <f t="shared" si="260"/>
        <v>0</v>
      </c>
      <c r="BJ186" s="228">
        <f t="shared" si="260"/>
        <v>0</v>
      </c>
      <c r="BK186" s="228">
        <f t="shared" si="260"/>
        <v>0</v>
      </c>
      <c r="BL186" s="228">
        <f t="shared" si="260"/>
        <v>0</v>
      </c>
      <c r="BM186" s="228">
        <f t="shared" si="260"/>
        <v>0</v>
      </c>
      <c r="BN186" s="228">
        <f t="shared" si="260"/>
        <v>0</v>
      </c>
      <c r="BO186" s="228">
        <f t="shared" si="260"/>
        <v>0</v>
      </c>
      <c r="BP186" s="228">
        <f t="shared" si="260"/>
        <v>0</v>
      </c>
      <c r="BQ186" s="228">
        <f t="shared" si="260"/>
        <v>0</v>
      </c>
      <c r="BR186" s="228">
        <f t="shared" si="260"/>
        <v>0</v>
      </c>
      <c r="BS186" s="228">
        <f t="shared" si="260"/>
        <v>0</v>
      </c>
      <c r="BT186" s="228">
        <f t="shared" si="260"/>
        <v>0</v>
      </c>
      <c r="BU186" s="228">
        <f t="shared" si="260"/>
        <v>0</v>
      </c>
      <c r="BV186" s="228">
        <f t="shared" si="260"/>
        <v>0</v>
      </c>
      <c r="BW186" s="228">
        <f t="shared" si="260"/>
        <v>0</v>
      </c>
      <c r="BX186" s="228">
        <f t="shared" si="260"/>
        <v>0</v>
      </c>
      <c r="BY186" s="228">
        <f>IF(Info!$O$3="Q1",$BS186,IF(Info!$O$3="Q2",$BS186+$BT186,IF(Info!$O$3="Q3",$BS186+$BT186+$BU186,$BR186)))</f>
        <v>0</v>
      </c>
      <c r="BZ186" s="228">
        <f>IF(Info!$O$3="Q1",$BS186,IF(Info!$O$3="Q2",$BT186,IF(Info!$O$3="Q3",$BU186,$BV186)))</f>
        <v>0</v>
      </c>
      <c r="CA186" s="225"/>
    </row>
    <row r="187" spans="1:79" ht="13.95" customHeight="1" x14ac:dyDescent="0.3">
      <c r="A187" s="223"/>
      <c r="B187" s="160" t="s">
        <v>367</v>
      </c>
      <c r="C187" s="225"/>
      <c r="D187" s="238">
        <f t="shared" ref="D187:AI187" si="261">(IF(D$73=0,0,D112/D$74))</f>
        <v>3.9115247415091176E-2</v>
      </c>
      <c r="E187" s="238">
        <f t="shared" si="261"/>
        <v>4.6566376489153911E-2</v>
      </c>
      <c r="F187" s="238">
        <f t="shared" si="261"/>
        <v>4.7685529825974307E-2</v>
      </c>
      <c r="G187" s="238">
        <f t="shared" si="261"/>
        <v>3.9453265415267537E-2</v>
      </c>
      <c r="H187" s="238">
        <f t="shared" si="261"/>
        <v>3.0880691590244102E-2</v>
      </c>
      <c r="I187" s="238">
        <f t="shared" si="261"/>
        <v>3.7781471966147805E-2</v>
      </c>
      <c r="J187" s="238">
        <f t="shared" si="261"/>
        <v>5.1020480471202473E-2</v>
      </c>
      <c r="K187" s="238">
        <f t="shared" si="261"/>
        <v>5.9809109259613073E-2</v>
      </c>
      <c r="L187" s="238">
        <f t="shared" si="261"/>
        <v>3.753479788553972E-2</v>
      </c>
      <c r="M187" s="238">
        <f t="shared" si="261"/>
        <v>3.274078574247917E-2</v>
      </c>
      <c r="N187" s="238">
        <f t="shared" si="261"/>
        <v>3.4323371928058212E-2</v>
      </c>
      <c r="O187" s="238">
        <f t="shared" si="261"/>
        <v>4.8872803099621775E-2</v>
      </c>
      <c r="P187" s="238">
        <f t="shared" si="261"/>
        <v>4.8546438714166654E-2</v>
      </c>
      <c r="Q187" s="818">
        <f t="shared" si="261"/>
        <v>3.8771378107095154E-2</v>
      </c>
      <c r="R187" s="238">
        <f t="shared" si="261"/>
        <v>3.0964012936076517E-2</v>
      </c>
      <c r="S187" s="238">
        <f t="shared" si="261"/>
        <v>3.7732684890155965E-2</v>
      </c>
      <c r="T187" s="238">
        <f t="shared" si="261"/>
        <v>5.2115302210846925E-2</v>
      </c>
      <c r="U187" s="238">
        <f t="shared" si="261"/>
        <v>5.0823409827270995E-2</v>
      </c>
      <c r="V187" s="238">
        <f t="shared" si="261"/>
        <v>3.2831138510925471E-2</v>
      </c>
      <c r="W187" s="238">
        <f t="shared" si="261"/>
        <v>3.0917741630739109E-2</v>
      </c>
      <c r="X187" s="238">
        <f t="shared" si="261"/>
        <v>3.8187575248086643E-2</v>
      </c>
      <c r="Y187" s="238">
        <f t="shared" si="261"/>
        <v>3.8953282030418181E-2</v>
      </c>
      <c r="Z187" s="238">
        <f t="shared" si="261"/>
        <v>4.8843693397282388E-2</v>
      </c>
      <c r="AA187" s="238">
        <f t="shared" si="261"/>
        <v>3.3209106675030443E-2</v>
      </c>
      <c r="AB187" s="238">
        <f t="shared" si="261"/>
        <v>2.9540643001329327E-2</v>
      </c>
      <c r="AC187" s="238">
        <f t="shared" si="261"/>
        <v>3.6465001701700077E-2</v>
      </c>
      <c r="AD187" s="238">
        <f t="shared" si="261"/>
        <v>4.2167108249994735E-2</v>
      </c>
      <c r="AE187" s="238">
        <f t="shared" si="261"/>
        <v>4.6979235178051297E-2</v>
      </c>
      <c r="AF187" s="238">
        <f t="shared" si="261"/>
        <v>3.7433321895373864E-2</v>
      </c>
      <c r="AG187" s="238">
        <f t="shared" si="261"/>
        <v>3.1061688513387586E-2</v>
      </c>
      <c r="AH187" s="238">
        <f t="shared" si="261"/>
        <v>3.3424725197693322E-2</v>
      </c>
      <c r="AI187" s="238">
        <f t="shared" si="261"/>
        <v>3.8767495178292789E-2</v>
      </c>
      <c r="AJ187" s="238">
        <f t="shared" ref="AJ187:BD187" si="262">(IF(AJ$73=0,0,AJ112/AJ$74))</f>
        <v>4.46404767602918E-2</v>
      </c>
      <c r="AK187" s="238">
        <f t="shared" si="262"/>
        <v>6.1862472849248035E-2</v>
      </c>
      <c r="AL187" s="238">
        <f t="shared" si="262"/>
        <v>4.0106951871657755E-2</v>
      </c>
      <c r="AM187" s="238">
        <f t="shared" si="262"/>
        <v>2.7706587241116576E-2</v>
      </c>
      <c r="AN187" s="238">
        <f t="shared" si="262"/>
        <v>3.3893198764781196E-2</v>
      </c>
      <c r="AO187" s="238">
        <f t="shared" si="262"/>
        <v>4.459386140723362E-2</v>
      </c>
      <c r="AP187" s="238">
        <f t="shared" si="262"/>
        <v>4.9933075808118281E-2</v>
      </c>
      <c r="AQ187" s="238">
        <f t="shared" si="262"/>
        <v>0</v>
      </c>
      <c r="AR187" s="238">
        <f t="shared" si="262"/>
        <v>0</v>
      </c>
      <c r="AS187" s="238">
        <f t="shared" si="262"/>
        <v>0</v>
      </c>
      <c r="AT187" s="238">
        <f t="shared" si="262"/>
        <v>0</v>
      </c>
      <c r="AU187" s="238">
        <f t="shared" si="262"/>
        <v>0</v>
      </c>
      <c r="AV187" s="238">
        <f t="shared" si="262"/>
        <v>0</v>
      </c>
      <c r="AW187" s="238">
        <f t="shared" si="262"/>
        <v>0</v>
      </c>
      <c r="AX187" s="238">
        <f t="shared" si="262"/>
        <v>0</v>
      </c>
      <c r="AY187" s="238">
        <f t="shared" si="262"/>
        <v>0</v>
      </c>
      <c r="AZ187" s="238">
        <f t="shared" si="262"/>
        <v>0</v>
      </c>
      <c r="BA187" s="238">
        <f t="shared" si="262"/>
        <v>0</v>
      </c>
      <c r="BB187" s="238">
        <f t="shared" si="262"/>
        <v>0</v>
      </c>
      <c r="BC187" s="238">
        <f t="shared" si="262"/>
        <v>0</v>
      </c>
      <c r="BD187" s="238">
        <f t="shared" si="262"/>
        <v>0</v>
      </c>
      <c r="BE187" s="226"/>
      <c r="BF187" s="239">
        <f t="shared" ref="BF187:BX187" si="263">(IF(BF$73=0,0,BF112/BF$74))</f>
        <v>3.9930288371551326E-2</v>
      </c>
      <c r="BG187" s="238">
        <f t="shared" si="263"/>
        <v>4.4727831147467659E-2</v>
      </c>
      <c r="BH187" s="238">
        <f t="shared" si="263"/>
        <v>3.9516337590706455E-2</v>
      </c>
      <c r="BI187" s="238">
        <f t="shared" si="263"/>
        <v>4.0957600066669868E-2</v>
      </c>
      <c r="BJ187" s="238">
        <f t="shared" si="263"/>
        <v>3.488541956621434E-2</v>
      </c>
      <c r="BK187" s="238">
        <f t="shared" si="263"/>
        <v>3.6879661051328498E-2</v>
      </c>
      <c r="BL187" s="238">
        <f t="shared" si="263"/>
        <v>3.6326603409604911E-2</v>
      </c>
      <c r="BM187" s="238">
        <f t="shared" si="263"/>
        <v>4.4795731464521781E-2</v>
      </c>
      <c r="BN187" s="238">
        <f t="shared" si="263"/>
        <v>3.7020459716983728E-2</v>
      </c>
      <c r="BO187" s="238">
        <f t="shared" si="263"/>
        <v>0</v>
      </c>
      <c r="BP187" s="238">
        <f t="shared" si="263"/>
        <v>0</v>
      </c>
      <c r="BQ187" s="238">
        <f t="shared" si="263"/>
        <v>0</v>
      </c>
      <c r="BR187" s="238">
        <f t="shared" si="263"/>
        <v>3.9115247415091176E-2</v>
      </c>
      <c r="BS187" s="238">
        <f t="shared" si="263"/>
        <v>4.1121763034083172E-2</v>
      </c>
      <c r="BT187" s="238">
        <f t="shared" si="263"/>
        <v>3.7367151989852743E-2</v>
      </c>
      <c r="BU187" s="238">
        <f t="shared" si="263"/>
        <v>3.9030137228878332E-2</v>
      </c>
      <c r="BV187" s="238">
        <f t="shared" si="263"/>
        <v>0</v>
      </c>
      <c r="BW187" s="238">
        <f t="shared" si="263"/>
        <v>3.9154654358942095E-2</v>
      </c>
      <c r="BX187" s="238">
        <f t="shared" si="263"/>
        <v>3.9030137228878332E-2</v>
      </c>
      <c r="BY187" s="238">
        <f>IF(Info!$O$3="Q1",$BS187,IF(Info!$O$3="Q2",$BS187+$BT187,IF(Info!$O$3="Q3",$BS187+$BT187+$BU187,$BR187)))</f>
        <v>4.1121763034083172E-2</v>
      </c>
      <c r="BZ187" s="238">
        <f>IF(Info!$O$3="Q1",$BS187,IF(Info!$O$3="Q2",$BT187,IF(Info!$O$3="Q3",$BU187,$BV187)))</f>
        <v>4.1121763034083172E-2</v>
      </c>
      <c r="CA187" s="225"/>
    </row>
    <row r="188" spans="1:79" ht="13.95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819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ht="13.95" customHeight="1" x14ac:dyDescent="0.3">
      <c r="A189" s="223"/>
      <c r="B189" s="78" t="s">
        <v>368</v>
      </c>
      <c r="C189" s="225"/>
      <c r="D189" s="227">
        <f t="shared" ref="D189:AH189" si="264">(IF(D$73=0,0,D114/D$74))</f>
        <v>5.3166656630517653E-3</v>
      </c>
      <c r="E189" s="228">
        <f t="shared" si="264"/>
        <v>3.6218292824897486E-3</v>
      </c>
      <c r="F189" s="228">
        <f t="shared" si="264"/>
        <v>0</v>
      </c>
      <c r="G189" s="228">
        <f t="shared" si="264"/>
        <v>0</v>
      </c>
      <c r="H189" s="228">
        <f t="shared" si="264"/>
        <v>0</v>
      </c>
      <c r="I189" s="228">
        <f t="shared" si="264"/>
        <v>1.6791765318287914E-2</v>
      </c>
      <c r="J189" s="228">
        <f t="shared" si="264"/>
        <v>2.2675769098312211E-2</v>
      </c>
      <c r="K189" s="228">
        <f t="shared" si="264"/>
        <v>1.7876278212039909E-2</v>
      </c>
      <c r="L189" s="228">
        <f t="shared" si="264"/>
        <v>2.9193731688753112E-3</v>
      </c>
      <c r="M189" s="228">
        <f t="shared" si="264"/>
        <v>1.0186022230993519E-2</v>
      </c>
      <c r="N189" s="228">
        <f t="shared" si="264"/>
        <v>2.2920385031958874E-2</v>
      </c>
      <c r="O189" s="228">
        <f t="shared" si="264"/>
        <v>0</v>
      </c>
      <c r="P189" s="228">
        <f t="shared" si="264"/>
        <v>0</v>
      </c>
      <c r="Q189" s="817">
        <f t="shared" si="264"/>
        <v>0</v>
      </c>
      <c r="R189" s="228">
        <f t="shared" si="264"/>
        <v>0</v>
      </c>
      <c r="S189" s="228">
        <f t="shared" si="264"/>
        <v>0</v>
      </c>
      <c r="T189" s="228">
        <f t="shared" si="264"/>
        <v>0</v>
      </c>
      <c r="U189" s="228">
        <f t="shared" si="264"/>
        <v>0</v>
      </c>
      <c r="V189" s="228">
        <f t="shared" si="264"/>
        <v>0</v>
      </c>
      <c r="W189" s="228">
        <f t="shared" si="264"/>
        <v>0</v>
      </c>
      <c r="X189" s="228">
        <f t="shared" si="264"/>
        <v>0</v>
      </c>
      <c r="Y189" s="228">
        <f t="shared" si="264"/>
        <v>0</v>
      </c>
      <c r="Z189" s="228">
        <f t="shared" si="264"/>
        <v>1.5521440346247514E-2</v>
      </c>
      <c r="AA189" s="228">
        <f t="shared" si="264"/>
        <v>0</v>
      </c>
      <c r="AB189" s="228">
        <f t="shared" si="264"/>
        <v>0</v>
      </c>
      <c r="AC189" s="228">
        <f t="shared" si="264"/>
        <v>0</v>
      </c>
      <c r="AD189" s="228">
        <f t="shared" si="264"/>
        <v>7.4963747999990645E-3</v>
      </c>
      <c r="AE189" s="228">
        <f t="shared" si="264"/>
        <v>0</v>
      </c>
      <c r="AF189" s="228">
        <f t="shared" si="264"/>
        <v>0</v>
      </c>
      <c r="AG189" s="228">
        <f t="shared" si="264"/>
        <v>9.8707143498098331E-3</v>
      </c>
      <c r="AH189" s="228">
        <f t="shared" si="264"/>
        <v>3.6955490336076327E-2</v>
      </c>
      <c r="AI189" s="228">
        <f>(IF(AI$73=0,0,AI116/AI$74))</f>
        <v>3.2306245981910654E-2</v>
      </c>
      <c r="AJ189" s="228">
        <f t="shared" ref="AJ189:BD189" si="265">(IF(AJ$73=0,0,AJ114/AJ$74))</f>
        <v>0</v>
      </c>
      <c r="AK189" s="228">
        <f t="shared" si="265"/>
        <v>0</v>
      </c>
      <c r="AL189" s="228">
        <f t="shared" si="265"/>
        <v>3.0325311942959003E-2</v>
      </c>
      <c r="AM189" s="228">
        <f t="shared" si="265"/>
        <v>0</v>
      </c>
      <c r="AN189" s="228">
        <f t="shared" si="265"/>
        <v>2.6361376817052042E-3</v>
      </c>
      <c r="AO189" s="228">
        <f t="shared" si="265"/>
        <v>2.3783392750524597E-3</v>
      </c>
      <c r="AP189" s="228">
        <f t="shared" si="265"/>
        <v>0</v>
      </c>
      <c r="AQ189" s="228">
        <f t="shared" si="265"/>
        <v>0</v>
      </c>
      <c r="AR189" s="228">
        <f t="shared" si="265"/>
        <v>0</v>
      </c>
      <c r="AS189" s="228">
        <f t="shared" si="265"/>
        <v>0</v>
      </c>
      <c r="AT189" s="228">
        <f t="shared" si="265"/>
        <v>0</v>
      </c>
      <c r="AU189" s="228">
        <f t="shared" si="265"/>
        <v>0</v>
      </c>
      <c r="AV189" s="228">
        <f t="shared" si="265"/>
        <v>0</v>
      </c>
      <c r="AW189" s="228">
        <f t="shared" si="265"/>
        <v>0</v>
      </c>
      <c r="AX189" s="228">
        <f t="shared" si="265"/>
        <v>0</v>
      </c>
      <c r="AY189" s="228">
        <f t="shared" si="265"/>
        <v>0</v>
      </c>
      <c r="AZ189" s="228">
        <f t="shared" si="265"/>
        <v>0</v>
      </c>
      <c r="BA189" s="228">
        <f t="shared" si="265"/>
        <v>0</v>
      </c>
      <c r="BB189" s="228">
        <f t="shared" si="265"/>
        <v>0</v>
      </c>
      <c r="BC189" s="228">
        <f t="shared" si="265"/>
        <v>0</v>
      </c>
      <c r="BD189" s="228">
        <f t="shared" si="265"/>
        <v>0</v>
      </c>
      <c r="BE189" s="226"/>
      <c r="BF189" s="229">
        <f t="shared" ref="BF189:BX189" si="266">(IF(BF$73=0,0,BF114/BF$74))</f>
        <v>7.7642227389127579E-4</v>
      </c>
      <c r="BG189" s="228">
        <f t="shared" si="266"/>
        <v>1.4151388799157128E-2</v>
      </c>
      <c r="BH189" s="228">
        <f t="shared" si="266"/>
        <v>7.736420759424976E-3</v>
      </c>
      <c r="BI189" s="228">
        <f t="shared" si="266"/>
        <v>0</v>
      </c>
      <c r="BJ189" s="228">
        <f t="shared" si="266"/>
        <v>0</v>
      </c>
      <c r="BK189" s="228">
        <f t="shared" si="266"/>
        <v>3.6551841841983355E-3</v>
      </c>
      <c r="BL189" s="228">
        <f t="shared" si="266"/>
        <v>1.29269227305396E-2</v>
      </c>
      <c r="BM189" s="228">
        <f t="shared" si="266"/>
        <v>8.8782651110934138E-3</v>
      </c>
      <c r="BN189" s="228">
        <f t="shared" si="266"/>
        <v>1.2134484018344663E-3</v>
      </c>
      <c r="BO189" s="228">
        <f t="shared" si="266"/>
        <v>0</v>
      </c>
      <c r="BP189" s="228">
        <f t="shared" si="266"/>
        <v>0</v>
      </c>
      <c r="BQ189" s="228">
        <f t="shared" si="266"/>
        <v>0</v>
      </c>
      <c r="BR189" s="228">
        <f t="shared" si="266"/>
        <v>5.3166656630517645E-3</v>
      </c>
      <c r="BS189" s="228">
        <f t="shared" si="266"/>
        <v>7.3456824565157133E-3</v>
      </c>
      <c r="BT189" s="228">
        <f t="shared" si="266"/>
        <v>1.4244230587584889E-3</v>
      </c>
      <c r="BU189" s="228">
        <f t="shared" si="266"/>
        <v>7.6346200931121759E-3</v>
      </c>
      <c r="BV189" s="228">
        <f t="shared" si="266"/>
        <v>0</v>
      </c>
      <c r="BW189" s="228">
        <f t="shared" si="266"/>
        <v>4.2434274980460325E-3</v>
      </c>
      <c r="BX189" s="228">
        <f t="shared" si="266"/>
        <v>7.6346200931121759E-3</v>
      </c>
      <c r="BY189" s="228">
        <f>IF(Info!$O$3="Q1",$BS189,IF(Info!$O$3="Q2",$BS189+$BT189,IF(Info!$O$3="Q3",$BS189+$BT189+$BU189,$BR189)))</f>
        <v>7.3456824565157133E-3</v>
      </c>
      <c r="BZ189" s="228">
        <f>IF(Info!$O$3="Q1",$BS189,IF(Info!$O$3="Q2",$BT189,IF(Info!$O$3="Q3",$BU189,$BV189)))</f>
        <v>7.3456824565157133E-3</v>
      </c>
      <c r="CA189" s="225"/>
    </row>
    <row r="190" spans="1:79" ht="13.95" customHeight="1" x14ac:dyDescent="0.3">
      <c r="A190" s="223"/>
      <c r="B190" s="78" t="s">
        <v>369</v>
      </c>
      <c r="C190" s="225"/>
      <c r="D190" s="227">
        <f t="shared" ref="D190:AH190" si="267">(IF(D$73=0,0,D115/D$74))</f>
        <v>0</v>
      </c>
      <c r="E190" s="228">
        <f t="shared" si="267"/>
        <v>0</v>
      </c>
      <c r="F190" s="228">
        <f t="shared" si="267"/>
        <v>0</v>
      </c>
      <c r="G190" s="228">
        <f t="shared" si="267"/>
        <v>0</v>
      </c>
      <c r="H190" s="228">
        <f t="shared" si="267"/>
        <v>0</v>
      </c>
      <c r="I190" s="228">
        <f t="shared" si="267"/>
        <v>0</v>
      </c>
      <c r="J190" s="228">
        <f t="shared" si="267"/>
        <v>0</v>
      </c>
      <c r="K190" s="228">
        <f t="shared" si="267"/>
        <v>0</v>
      </c>
      <c r="L190" s="228">
        <f t="shared" si="267"/>
        <v>0</v>
      </c>
      <c r="M190" s="228">
        <f t="shared" si="267"/>
        <v>0</v>
      </c>
      <c r="N190" s="228">
        <f t="shared" si="267"/>
        <v>0</v>
      </c>
      <c r="O190" s="228">
        <f t="shared" si="267"/>
        <v>0</v>
      </c>
      <c r="P190" s="228">
        <f t="shared" si="267"/>
        <v>0</v>
      </c>
      <c r="Q190" s="817">
        <f t="shared" si="267"/>
        <v>0</v>
      </c>
      <c r="R190" s="228">
        <f t="shared" si="267"/>
        <v>0</v>
      </c>
      <c r="S190" s="228">
        <f t="shared" si="267"/>
        <v>0</v>
      </c>
      <c r="T190" s="228">
        <f t="shared" si="267"/>
        <v>0</v>
      </c>
      <c r="U190" s="228">
        <f t="shared" si="267"/>
        <v>0</v>
      </c>
      <c r="V190" s="228">
        <f t="shared" si="267"/>
        <v>0</v>
      </c>
      <c r="W190" s="228">
        <f t="shared" si="267"/>
        <v>0</v>
      </c>
      <c r="X190" s="228">
        <f t="shared" si="267"/>
        <v>0</v>
      </c>
      <c r="Y190" s="228">
        <f t="shared" si="267"/>
        <v>0</v>
      </c>
      <c r="Z190" s="228">
        <f t="shared" si="267"/>
        <v>0</v>
      </c>
      <c r="AA190" s="228">
        <f t="shared" si="267"/>
        <v>0</v>
      </c>
      <c r="AB190" s="228">
        <f t="shared" si="267"/>
        <v>0</v>
      </c>
      <c r="AC190" s="228">
        <f t="shared" si="267"/>
        <v>0</v>
      </c>
      <c r="AD190" s="228">
        <f t="shared" si="267"/>
        <v>0</v>
      </c>
      <c r="AE190" s="228">
        <f t="shared" si="267"/>
        <v>0</v>
      </c>
      <c r="AF190" s="228">
        <f t="shared" si="267"/>
        <v>0</v>
      </c>
      <c r="AG190" s="228">
        <f t="shared" si="267"/>
        <v>0</v>
      </c>
      <c r="AH190" s="228">
        <f t="shared" si="267"/>
        <v>0</v>
      </c>
      <c r="AI190" s="228">
        <f>(IF(AI$73=0,0,AI115/AI$74))</f>
        <v>0</v>
      </c>
      <c r="AJ190" s="228">
        <f t="shared" ref="AJ190:BD190" si="268">(IF(AJ$73=0,0,AJ115/AJ$74))</f>
        <v>0</v>
      </c>
      <c r="AK190" s="228">
        <f t="shared" si="268"/>
        <v>0</v>
      </c>
      <c r="AL190" s="228">
        <f t="shared" si="268"/>
        <v>0</v>
      </c>
      <c r="AM190" s="228">
        <f t="shared" si="268"/>
        <v>0</v>
      </c>
      <c r="AN190" s="228">
        <f t="shared" si="268"/>
        <v>0</v>
      </c>
      <c r="AO190" s="228">
        <f t="shared" si="268"/>
        <v>0</v>
      </c>
      <c r="AP190" s="228">
        <f t="shared" si="268"/>
        <v>0</v>
      </c>
      <c r="AQ190" s="228">
        <f t="shared" si="268"/>
        <v>0</v>
      </c>
      <c r="AR190" s="228">
        <f t="shared" si="268"/>
        <v>0</v>
      </c>
      <c r="AS190" s="228">
        <f t="shared" si="268"/>
        <v>0</v>
      </c>
      <c r="AT190" s="228">
        <f t="shared" si="268"/>
        <v>0</v>
      </c>
      <c r="AU190" s="228">
        <f t="shared" si="268"/>
        <v>0</v>
      </c>
      <c r="AV190" s="228">
        <f t="shared" si="268"/>
        <v>0</v>
      </c>
      <c r="AW190" s="228">
        <f t="shared" si="268"/>
        <v>0</v>
      </c>
      <c r="AX190" s="228">
        <f t="shared" si="268"/>
        <v>0</v>
      </c>
      <c r="AY190" s="228">
        <f t="shared" si="268"/>
        <v>0</v>
      </c>
      <c r="AZ190" s="228">
        <f t="shared" si="268"/>
        <v>0</v>
      </c>
      <c r="BA190" s="228">
        <f t="shared" si="268"/>
        <v>0</v>
      </c>
      <c r="BB190" s="228">
        <f t="shared" si="268"/>
        <v>0</v>
      </c>
      <c r="BC190" s="228">
        <f t="shared" si="268"/>
        <v>0</v>
      </c>
      <c r="BD190" s="228">
        <f t="shared" si="268"/>
        <v>0</v>
      </c>
      <c r="BE190" s="226"/>
      <c r="BF190" s="229">
        <f t="shared" ref="BF190:BX190" si="269">(IF(BF$73=0,0,BF115/BF$74))</f>
        <v>0</v>
      </c>
      <c r="BG190" s="228">
        <f t="shared" si="269"/>
        <v>0</v>
      </c>
      <c r="BH190" s="228">
        <f t="shared" si="269"/>
        <v>0</v>
      </c>
      <c r="BI190" s="228">
        <f t="shared" si="269"/>
        <v>0</v>
      </c>
      <c r="BJ190" s="228">
        <f t="shared" si="269"/>
        <v>0</v>
      </c>
      <c r="BK190" s="228">
        <f t="shared" si="269"/>
        <v>0</v>
      </c>
      <c r="BL190" s="228">
        <f t="shared" si="269"/>
        <v>0</v>
      </c>
      <c r="BM190" s="228">
        <f t="shared" si="269"/>
        <v>0</v>
      </c>
      <c r="BN190" s="228">
        <f t="shared" si="269"/>
        <v>0</v>
      </c>
      <c r="BO190" s="228">
        <f t="shared" si="269"/>
        <v>0</v>
      </c>
      <c r="BP190" s="228">
        <f t="shared" si="269"/>
        <v>0</v>
      </c>
      <c r="BQ190" s="228">
        <f t="shared" si="269"/>
        <v>0</v>
      </c>
      <c r="BR190" s="228">
        <f t="shared" si="269"/>
        <v>0</v>
      </c>
      <c r="BS190" s="228">
        <f t="shared" si="269"/>
        <v>0</v>
      </c>
      <c r="BT190" s="228">
        <f t="shared" si="269"/>
        <v>0</v>
      </c>
      <c r="BU190" s="228">
        <f t="shared" si="269"/>
        <v>0</v>
      </c>
      <c r="BV190" s="228">
        <f t="shared" si="269"/>
        <v>0</v>
      </c>
      <c r="BW190" s="228">
        <f t="shared" si="269"/>
        <v>0</v>
      </c>
      <c r="BX190" s="228">
        <f t="shared" si="269"/>
        <v>0</v>
      </c>
      <c r="BY190" s="228">
        <f>IF(Info!$O$3="Q1",$BS190,IF(Info!$O$3="Q2",$BS190+$BT190,IF(Info!$O$3="Q3",$BS190+$BT190+$BU190,$BR190)))</f>
        <v>0</v>
      </c>
      <c r="BZ190" s="228">
        <f>IF(Info!$O$3="Q1",$BS190,IF(Info!$O$3="Q2",$BT190,IF(Info!$O$3="Q3",$BU190,$BV190)))</f>
        <v>0</v>
      </c>
      <c r="CA190" s="225"/>
    </row>
    <row r="191" spans="1:79" ht="13.95" customHeight="1" x14ac:dyDescent="0.3">
      <c r="A191" s="223"/>
      <c r="B191" s="78" t="s">
        <v>370</v>
      </c>
      <c r="C191" s="225"/>
      <c r="D191" s="227">
        <f t="shared" ref="D191:AH191" si="270">(IF(D$73=0,0,D116/D$74))</f>
        <v>8.577905134888416E-4</v>
      </c>
      <c r="E191" s="228">
        <f t="shared" si="270"/>
        <v>0</v>
      </c>
      <c r="F191" s="228">
        <f t="shared" si="270"/>
        <v>0</v>
      </c>
      <c r="G191" s="228">
        <f t="shared" si="270"/>
        <v>0</v>
      </c>
      <c r="H191" s="228">
        <f t="shared" si="270"/>
        <v>0</v>
      </c>
      <c r="I191" s="228">
        <f t="shared" si="270"/>
        <v>0</v>
      </c>
      <c r="J191" s="228">
        <f t="shared" si="270"/>
        <v>0</v>
      </c>
      <c r="K191" s="228">
        <f t="shared" si="270"/>
        <v>0</v>
      </c>
      <c r="L191" s="228">
        <f t="shared" si="270"/>
        <v>0</v>
      </c>
      <c r="M191" s="228">
        <f t="shared" si="270"/>
        <v>0</v>
      </c>
      <c r="N191" s="228">
        <f t="shared" si="270"/>
        <v>0</v>
      </c>
      <c r="O191" s="228">
        <f t="shared" si="270"/>
        <v>0</v>
      </c>
      <c r="P191" s="228">
        <f t="shared" si="270"/>
        <v>0</v>
      </c>
      <c r="Q191" s="817">
        <f t="shared" si="270"/>
        <v>0</v>
      </c>
      <c r="R191" s="228">
        <f t="shared" si="270"/>
        <v>0</v>
      </c>
      <c r="S191" s="228">
        <f t="shared" si="270"/>
        <v>0</v>
      </c>
      <c r="T191" s="228">
        <f t="shared" si="270"/>
        <v>0</v>
      </c>
      <c r="U191" s="228">
        <f t="shared" si="270"/>
        <v>0</v>
      </c>
      <c r="V191" s="228">
        <f t="shared" si="270"/>
        <v>0</v>
      </c>
      <c r="W191" s="228">
        <f t="shared" si="270"/>
        <v>0</v>
      </c>
      <c r="X191" s="228">
        <f t="shared" si="270"/>
        <v>0</v>
      </c>
      <c r="Y191" s="228">
        <f t="shared" si="270"/>
        <v>0</v>
      </c>
      <c r="Z191" s="228">
        <f t="shared" si="270"/>
        <v>0</v>
      </c>
      <c r="AA191" s="228">
        <f t="shared" si="270"/>
        <v>0</v>
      </c>
      <c r="AB191" s="228">
        <f t="shared" si="270"/>
        <v>0</v>
      </c>
      <c r="AC191" s="228">
        <f t="shared" si="270"/>
        <v>0</v>
      </c>
      <c r="AD191" s="228">
        <f t="shared" si="270"/>
        <v>0</v>
      </c>
      <c r="AE191" s="228">
        <f t="shared" si="270"/>
        <v>0</v>
      </c>
      <c r="AF191" s="228">
        <f t="shared" si="270"/>
        <v>0</v>
      </c>
      <c r="AG191" s="228">
        <f t="shared" si="270"/>
        <v>0</v>
      </c>
      <c r="AH191" s="228">
        <f t="shared" si="270"/>
        <v>0</v>
      </c>
      <c r="AI191" s="228" t="e">
        <f>(IF(AI$73=0,0,#REF!/AI$74))</f>
        <v>#REF!</v>
      </c>
      <c r="AJ191" s="228">
        <f t="shared" ref="AJ191:BD191" si="271">(IF(AJ$73=0,0,AJ116/AJ$74))</f>
        <v>0</v>
      </c>
      <c r="AK191" s="228">
        <f t="shared" si="271"/>
        <v>0</v>
      </c>
      <c r="AL191" s="228">
        <f t="shared" si="271"/>
        <v>0</v>
      </c>
      <c r="AM191" s="228">
        <f t="shared" si="271"/>
        <v>0</v>
      </c>
      <c r="AN191" s="228">
        <f t="shared" si="271"/>
        <v>0</v>
      </c>
      <c r="AO191" s="228">
        <f t="shared" si="271"/>
        <v>0</v>
      </c>
      <c r="AP191" s="228">
        <f t="shared" si="271"/>
        <v>0</v>
      </c>
      <c r="AQ191" s="228">
        <f t="shared" si="271"/>
        <v>0</v>
      </c>
      <c r="AR191" s="228">
        <f t="shared" si="271"/>
        <v>0</v>
      </c>
      <c r="AS191" s="228">
        <f t="shared" si="271"/>
        <v>0</v>
      </c>
      <c r="AT191" s="228">
        <f t="shared" si="271"/>
        <v>0</v>
      </c>
      <c r="AU191" s="228">
        <f t="shared" si="271"/>
        <v>0</v>
      </c>
      <c r="AV191" s="228">
        <f t="shared" si="271"/>
        <v>0</v>
      </c>
      <c r="AW191" s="228">
        <f t="shared" si="271"/>
        <v>0</v>
      </c>
      <c r="AX191" s="228">
        <f t="shared" si="271"/>
        <v>0</v>
      </c>
      <c r="AY191" s="228">
        <f t="shared" si="271"/>
        <v>0</v>
      </c>
      <c r="AZ191" s="228">
        <f t="shared" si="271"/>
        <v>0</v>
      </c>
      <c r="BA191" s="228">
        <f t="shared" si="271"/>
        <v>0</v>
      </c>
      <c r="BB191" s="228">
        <f t="shared" si="271"/>
        <v>0</v>
      </c>
      <c r="BC191" s="228">
        <f t="shared" si="271"/>
        <v>0</v>
      </c>
      <c r="BD191" s="228">
        <f t="shared" si="271"/>
        <v>0</v>
      </c>
      <c r="BE191" s="226"/>
      <c r="BF191" s="229">
        <f t="shared" ref="BF191:BX191" si="272">(IF(BF$73=0,0,BF116/BF$74))</f>
        <v>0</v>
      </c>
      <c r="BG191" s="228">
        <f t="shared" si="272"/>
        <v>0</v>
      </c>
      <c r="BH191" s="228">
        <f t="shared" si="272"/>
        <v>0</v>
      </c>
      <c r="BI191" s="228">
        <f t="shared" si="272"/>
        <v>0</v>
      </c>
      <c r="BJ191" s="228">
        <f t="shared" si="272"/>
        <v>0</v>
      </c>
      <c r="BK191" s="228">
        <f t="shared" si="272"/>
        <v>0</v>
      </c>
      <c r="BL191" s="228">
        <f t="shared" si="272"/>
        <v>0</v>
      </c>
      <c r="BM191" s="228">
        <f t="shared" si="272"/>
        <v>9.3324440551087046E-3</v>
      </c>
      <c r="BN191" s="228">
        <f t="shared" si="272"/>
        <v>0</v>
      </c>
      <c r="BO191" s="228">
        <f t="shared" si="272"/>
        <v>0</v>
      </c>
      <c r="BP191" s="228">
        <f t="shared" si="272"/>
        <v>0</v>
      </c>
      <c r="BQ191" s="228">
        <f t="shared" si="272"/>
        <v>0</v>
      </c>
      <c r="BR191" s="228">
        <f t="shared" si="272"/>
        <v>8.577905134888416E-4</v>
      </c>
      <c r="BS191" s="228">
        <f t="shared" si="272"/>
        <v>0</v>
      </c>
      <c r="BT191" s="228">
        <f t="shared" si="272"/>
        <v>0</v>
      </c>
      <c r="BU191" s="228">
        <f t="shared" si="272"/>
        <v>2.7104261964498839E-3</v>
      </c>
      <c r="BV191" s="228">
        <f t="shared" si="272"/>
        <v>0</v>
      </c>
      <c r="BW191" s="228">
        <f t="shared" si="272"/>
        <v>0</v>
      </c>
      <c r="BX191" s="228">
        <f t="shared" si="272"/>
        <v>2.7104261964498839E-3</v>
      </c>
      <c r="BY191" s="228">
        <f>IF(Info!$O$3="Q1",$BS191,IF(Info!$O$3="Q2",$BS191+$BT191,IF(Info!$O$3="Q3",$BS191+$BT191+$BU191,$BR191)))</f>
        <v>0</v>
      </c>
      <c r="BZ191" s="228">
        <f>IF(Info!$O$3="Q1",$BS191,IF(Info!$O$3="Q2",$BT191,IF(Info!$O$3="Q3",$BU191,$BV191)))</f>
        <v>0</v>
      </c>
      <c r="CA191" s="225"/>
    </row>
    <row r="192" spans="1:79" ht="13.95" customHeight="1" x14ac:dyDescent="0.3">
      <c r="A192" s="223"/>
      <c r="B192" s="160" t="s">
        <v>371</v>
      </c>
      <c r="C192" s="225"/>
      <c r="D192" s="238">
        <f t="shared" ref="D192:AH192" si="273">(IF(D$73=0,0,D117/D$74))</f>
        <v>6.1367133939470983E-3</v>
      </c>
      <c r="E192" s="238">
        <f t="shared" si="273"/>
        <v>3.6218292824897486E-3</v>
      </c>
      <c r="F192" s="238">
        <f t="shared" si="273"/>
        <v>0</v>
      </c>
      <c r="G192" s="238">
        <f t="shared" si="273"/>
        <v>0</v>
      </c>
      <c r="H192" s="238">
        <f t="shared" si="273"/>
        <v>0</v>
      </c>
      <c r="I192" s="238">
        <f t="shared" si="273"/>
        <v>1.6791765318287914E-2</v>
      </c>
      <c r="J192" s="238">
        <f t="shared" si="273"/>
        <v>2.2675769098312211E-2</v>
      </c>
      <c r="K192" s="238">
        <f t="shared" si="273"/>
        <v>1.7876278212039909E-2</v>
      </c>
      <c r="L192" s="238">
        <f t="shared" si="273"/>
        <v>2.9193731688753112E-3</v>
      </c>
      <c r="M192" s="238">
        <f t="shared" si="273"/>
        <v>1.0186022230993519E-2</v>
      </c>
      <c r="N192" s="238">
        <f t="shared" si="273"/>
        <v>2.2920385031958874E-2</v>
      </c>
      <c r="O192" s="238">
        <f t="shared" si="273"/>
        <v>0</v>
      </c>
      <c r="P192" s="238">
        <f t="shared" si="273"/>
        <v>0</v>
      </c>
      <c r="Q192" s="818">
        <f t="shared" si="273"/>
        <v>0</v>
      </c>
      <c r="R192" s="238">
        <f t="shared" si="273"/>
        <v>0</v>
      </c>
      <c r="S192" s="238">
        <f t="shared" si="273"/>
        <v>0</v>
      </c>
      <c r="T192" s="238">
        <f t="shared" si="273"/>
        <v>0</v>
      </c>
      <c r="U192" s="238">
        <f t="shared" si="273"/>
        <v>0</v>
      </c>
      <c r="V192" s="238">
        <f t="shared" si="273"/>
        <v>0</v>
      </c>
      <c r="W192" s="238">
        <f t="shared" si="273"/>
        <v>0</v>
      </c>
      <c r="X192" s="238">
        <f t="shared" si="273"/>
        <v>0</v>
      </c>
      <c r="Y192" s="238">
        <f t="shared" si="273"/>
        <v>0</v>
      </c>
      <c r="Z192" s="238">
        <f t="shared" si="273"/>
        <v>1.5521440346247514E-2</v>
      </c>
      <c r="AA192" s="238">
        <f t="shared" si="273"/>
        <v>0</v>
      </c>
      <c r="AB192" s="238">
        <f t="shared" si="273"/>
        <v>0</v>
      </c>
      <c r="AC192" s="238">
        <f t="shared" si="273"/>
        <v>0</v>
      </c>
      <c r="AD192" s="238">
        <f t="shared" si="273"/>
        <v>7.4963747999990645E-3</v>
      </c>
      <c r="AE192" s="238">
        <f t="shared" si="273"/>
        <v>0</v>
      </c>
      <c r="AF192" s="238">
        <f t="shared" si="273"/>
        <v>0</v>
      </c>
      <c r="AG192" s="238">
        <f t="shared" si="273"/>
        <v>9.8707143498098331E-3</v>
      </c>
      <c r="AH192" s="238">
        <f t="shared" si="273"/>
        <v>3.6955490336076327E-2</v>
      </c>
      <c r="AI192" s="238">
        <f>(IF(AI$73=0,0,AI117/AI$74))</f>
        <v>3.2306245981910654E-2</v>
      </c>
      <c r="AJ192" s="238">
        <f t="shared" ref="AJ192:BD192" si="274">(IF(AJ$73=0,0,AJ117/AJ$74))</f>
        <v>0</v>
      </c>
      <c r="AK192" s="238">
        <f t="shared" si="274"/>
        <v>0</v>
      </c>
      <c r="AL192" s="238">
        <f t="shared" si="274"/>
        <v>3.0325311942959003E-2</v>
      </c>
      <c r="AM192" s="238">
        <f t="shared" si="274"/>
        <v>0</v>
      </c>
      <c r="AN192" s="238">
        <f t="shared" si="274"/>
        <v>2.6361376817052042E-3</v>
      </c>
      <c r="AO192" s="238">
        <f t="shared" si="274"/>
        <v>2.3783392750524597E-3</v>
      </c>
      <c r="AP192" s="238">
        <f t="shared" si="274"/>
        <v>0</v>
      </c>
      <c r="AQ192" s="238">
        <f t="shared" si="274"/>
        <v>0</v>
      </c>
      <c r="AR192" s="238">
        <f t="shared" si="274"/>
        <v>0</v>
      </c>
      <c r="AS192" s="238">
        <f t="shared" si="274"/>
        <v>0</v>
      </c>
      <c r="AT192" s="238">
        <f t="shared" si="274"/>
        <v>0</v>
      </c>
      <c r="AU192" s="238">
        <f t="shared" si="274"/>
        <v>0</v>
      </c>
      <c r="AV192" s="238">
        <f t="shared" si="274"/>
        <v>0</v>
      </c>
      <c r="AW192" s="238">
        <f t="shared" si="274"/>
        <v>0</v>
      </c>
      <c r="AX192" s="238">
        <f t="shared" si="274"/>
        <v>0</v>
      </c>
      <c r="AY192" s="238">
        <f t="shared" si="274"/>
        <v>0</v>
      </c>
      <c r="AZ192" s="238">
        <f t="shared" si="274"/>
        <v>0</v>
      </c>
      <c r="BA192" s="238">
        <f t="shared" si="274"/>
        <v>0</v>
      </c>
      <c r="BB192" s="238">
        <f t="shared" si="274"/>
        <v>0</v>
      </c>
      <c r="BC192" s="238">
        <f t="shared" si="274"/>
        <v>0</v>
      </c>
      <c r="BD192" s="238">
        <f t="shared" si="274"/>
        <v>0</v>
      </c>
      <c r="BE192" s="226"/>
      <c r="BF192" s="239">
        <f t="shared" ref="BF192:BX192" si="275">(IF(BF$73=0,0,BF117/BF$74))</f>
        <v>7.7642227389127579E-4</v>
      </c>
      <c r="BG192" s="238">
        <f t="shared" si="275"/>
        <v>1.4151388799157128E-2</v>
      </c>
      <c r="BH192" s="238">
        <f t="shared" si="275"/>
        <v>7.736420759424976E-3</v>
      </c>
      <c r="BI192" s="238">
        <f t="shared" si="275"/>
        <v>0</v>
      </c>
      <c r="BJ192" s="238">
        <f t="shared" si="275"/>
        <v>0</v>
      </c>
      <c r="BK192" s="238">
        <f t="shared" si="275"/>
        <v>3.6551841841983355E-3</v>
      </c>
      <c r="BL192" s="238">
        <f t="shared" si="275"/>
        <v>1.29269227305396E-2</v>
      </c>
      <c r="BM192" s="238">
        <f t="shared" si="275"/>
        <v>1.7800081627777336E-2</v>
      </c>
      <c r="BN192" s="238">
        <f t="shared" si="275"/>
        <v>1.2134484018344663E-3</v>
      </c>
      <c r="BO192" s="238">
        <f t="shared" si="275"/>
        <v>0</v>
      </c>
      <c r="BP192" s="238">
        <f t="shared" si="275"/>
        <v>0</v>
      </c>
      <c r="BQ192" s="238">
        <f t="shared" si="275"/>
        <v>0</v>
      </c>
      <c r="BR192" s="238">
        <f t="shared" si="275"/>
        <v>6.1367133939470983E-3</v>
      </c>
      <c r="BS192" s="238">
        <f t="shared" si="275"/>
        <v>7.3456824565157133E-3</v>
      </c>
      <c r="BT192" s="238">
        <f t="shared" si="275"/>
        <v>1.4244230587584889E-3</v>
      </c>
      <c r="BU192" s="238">
        <f t="shared" si="275"/>
        <v>1.0225787536918265E-2</v>
      </c>
      <c r="BV192" s="238">
        <f t="shared" si="275"/>
        <v>0</v>
      </c>
      <c r="BW192" s="238">
        <f t="shared" si="275"/>
        <v>4.2434274980460325E-3</v>
      </c>
      <c r="BX192" s="238">
        <f t="shared" si="275"/>
        <v>1.0225787536918265E-2</v>
      </c>
      <c r="BY192" s="238">
        <f>IF(Info!$O$3="Q1",$BS192,IF(Info!$O$3="Q2",$BS192+$BT192,IF(Info!$O$3="Q3",$BS192+$BT192+$BU192,$BR192)))</f>
        <v>7.3456824565157133E-3</v>
      </c>
      <c r="BZ192" s="238">
        <f>IF(Info!$O$3="Q1",$BS192,IF(Info!$O$3="Q2",$BT192,IF(Info!$O$3="Q3",$BU192,$BV192)))</f>
        <v>7.3456824565157133E-3</v>
      </c>
      <c r="CA192" s="225"/>
    </row>
    <row r="193" spans="1:79" ht="13.95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819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ht="13.95" customHeight="1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6">(IF(E$73=0,0,E119/E$74))</f>
        <v>0</v>
      </c>
      <c r="F194" s="228">
        <f t="shared" si="276"/>
        <v>0</v>
      </c>
      <c r="G194" s="228">
        <f t="shared" si="276"/>
        <v>0</v>
      </c>
      <c r="H194" s="228">
        <f t="shared" si="276"/>
        <v>0</v>
      </c>
      <c r="I194" s="228">
        <f t="shared" si="276"/>
        <v>0</v>
      </c>
      <c r="J194" s="228">
        <f t="shared" si="276"/>
        <v>0</v>
      </c>
      <c r="K194" s="228">
        <f t="shared" si="276"/>
        <v>0</v>
      </c>
      <c r="L194" s="228">
        <f t="shared" si="276"/>
        <v>0</v>
      </c>
      <c r="M194" s="228">
        <f t="shared" si="276"/>
        <v>0</v>
      </c>
      <c r="N194" s="228">
        <f t="shared" si="276"/>
        <v>0</v>
      </c>
      <c r="O194" s="228">
        <f t="shared" si="276"/>
        <v>0</v>
      </c>
      <c r="P194" s="228">
        <f t="shared" si="276"/>
        <v>0</v>
      </c>
      <c r="Q194" s="817">
        <f t="shared" si="276"/>
        <v>0</v>
      </c>
      <c r="R194" s="228">
        <f t="shared" si="276"/>
        <v>0</v>
      </c>
      <c r="S194" s="228">
        <f t="shared" si="276"/>
        <v>0</v>
      </c>
      <c r="T194" s="228">
        <f t="shared" si="276"/>
        <v>0</v>
      </c>
      <c r="U194" s="228">
        <f t="shared" si="276"/>
        <v>0</v>
      </c>
      <c r="V194" s="228">
        <f t="shared" si="276"/>
        <v>0</v>
      </c>
      <c r="W194" s="228">
        <f t="shared" si="276"/>
        <v>0</v>
      </c>
      <c r="X194" s="228">
        <f t="shared" si="276"/>
        <v>0</v>
      </c>
      <c r="Y194" s="228">
        <f t="shared" si="276"/>
        <v>0</v>
      </c>
      <c r="Z194" s="228">
        <f t="shared" si="276"/>
        <v>0</v>
      </c>
      <c r="AA194" s="228">
        <f t="shared" si="276"/>
        <v>0</v>
      </c>
      <c r="AB194" s="228">
        <f t="shared" si="276"/>
        <v>0</v>
      </c>
      <c r="AC194" s="228">
        <f t="shared" si="276"/>
        <v>0</v>
      </c>
      <c r="AD194" s="228">
        <f t="shared" si="276"/>
        <v>0</v>
      </c>
      <c r="AE194" s="228">
        <f t="shared" si="276"/>
        <v>0</v>
      </c>
      <c r="AF194" s="228">
        <f t="shared" si="276"/>
        <v>0</v>
      </c>
      <c r="AG194" s="228">
        <f t="shared" si="276"/>
        <v>0</v>
      </c>
      <c r="AH194" s="228">
        <f t="shared" si="276"/>
        <v>0</v>
      </c>
      <c r="AI194" s="228">
        <f t="shared" si="276"/>
        <v>0</v>
      </c>
      <c r="AJ194" s="228">
        <f t="shared" si="276"/>
        <v>0</v>
      </c>
      <c r="AK194" s="228">
        <f t="shared" ref="AK194:BD194" si="277">(IF(AK$73=0,0,AK119/AK$74))</f>
        <v>0</v>
      </c>
      <c r="AL194" s="228">
        <f t="shared" si="277"/>
        <v>0</v>
      </c>
      <c r="AM194" s="228">
        <f t="shared" si="277"/>
        <v>0</v>
      </c>
      <c r="AN194" s="228">
        <f t="shared" si="277"/>
        <v>0</v>
      </c>
      <c r="AO194" s="228">
        <f t="shared" si="277"/>
        <v>0</v>
      </c>
      <c r="AP194" s="228">
        <f t="shared" si="277"/>
        <v>0</v>
      </c>
      <c r="AQ194" s="228">
        <f t="shared" si="277"/>
        <v>0</v>
      </c>
      <c r="AR194" s="228">
        <f t="shared" si="277"/>
        <v>0</v>
      </c>
      <c r="AS194" s="228">
        <f t="shared" si="277"/>
        <v>0</v>
      </c>
      <c r="AT194" s="228">
        <f t="shared" si="277"/>
        <v>0</v>
      </c>
      <c r="AU194" s="228">
        <f t="shared" si="277"/>
        <v>0</v>
      </c>
      <c r="AV194" s="228">
        <f t="shared" si="277"/>
        <v>0</v>
      </c>
      <c r="AW194" s="228">
        <f t="shared" si="277"/>
        <v>0</v>
      </c>
      <c r="AX194" s="228">
        <f t="shared" si="277"/>
        <v>0</v>
      </c>
      <c r="AY194" s="228">
        <f t="shared" si="277"/>
        <v>0</v>
      </c>
      <c r="AZ194" s="228">
        <f t="shared" si="277"/>
        <v>0</v>
      </c>
      <c r="BA194" s="228">
        <f t="shared" si="277"/>
        <v>0</v>
      </c>
      <c r="BB194" s="228">
        <f t="shared" si="277"/>
        <v>0</v>
      </c>
      <c r="BC194" s="228">
        <f t="shared" si="277"/>
        <v>0</v>
      </c>
      <c r="BD194" s="228">
        <f t="shared" si="277"/>
        <v>0</v>
      </c>
      <c r="BE194" s="226"/>
      <c r="BF194" s="229">
        <f t="shared" ref="BF194:BX194" si="278">(IF(BF$73=0,0,BF120/BF$74))</f>
        <v>0</v>
      </c>
      <c r="BG194" s="228">
        <f t="shared" si="278"/>
        <v>0</v>
      </c>
      <c r="BH194" s="228">
        <f t="shared" si="278"/>
        <v>0</v>
      </c>
      <c r="BI194" s="228">
        <f t="shared" si="278"/>
        <v>0</v>
      </c>
      <c r="BJ194" s="228">
        <f t="shared" si="278"/>
        <v>0</v>
      </c>
      <c r="BK194" s="228">
        <f t="shared" si="278"/>
        <v>0</v>
      </c>
      <c r="BL194" s="228">
        <f t="shared" si="278"/>
        <v>0</v>
      </c>
      <c r="BM194" s="228">
        <f t="shared" si="278"/>
        <v>0</v>
      </c>
      <c r="BN194" s="228">
        <f t="shared" si="278"/>
        <v>0</v>
      </c>
      <c r="BO194" s="228">
        <f t="shared" si="278"/>
        <v>0</v>
      </c>
      <c r="BP194" s="228">
        <f t="shared" si="278"/>
        <v>0</v>
      </c>
      <c r="BQ194" s="228">
        <f t="shared" si="278"/>
        <v>0</v>
      </c>
      <c r="BR194" s="228">
        <f t="shared" si="278"/>
        <v>0</v>
      </c>
      <c r="BS194" s="228">
        <f t="shared" si="278"/>
        <v>0</v>
      </c>
      <c r="BT194" s="228">
        <f t="shared" si="278"/>
        <v>0</v>
      </c>
      <c r="BU194" s="228">
        <f t="shared" si="278"/>
        <v>0</v>
      </c>
      <c r="BV194" s="228">
        <f t="shared" si="278"/>
        <v>0</v>
      </c>
      <c r="BW194" s="228">
        <f t="shared" si="278"/>
        <v>0</v>
      </c>
      <c r="BX194" s="228">
        <f t="shared" si="278"/>
        <v>0</v>
      </c>
      <c r="BY194" s="228">
        <f>IF(Info!$O$3="Q1",$BS194,IF(Info!$O$3="Q2",$BS194+$BT194,IF(Info!$O$3="Q3",$BS194+$BT194+$BU194,$BR194)))</f>
        <v>0</v>
      </c>
      <c r="BZ194" s="228">
        <f>IF(Info!$O$3="Q1",$BS194,IF(Info!$O$3="Q2",$BT194,IF(Info!$O$3="Q3",$BU194,$BV194)))</f>
        <v>0</v>
      </c>
      <c r="CA194" s="225"/>
    </row>
    <row r="195" spans="1:79" ht="13.95" customHeight="1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9">(IF(E$73=0,0,E120/E$74))</f>
        <v>0</v>
      </c>
      <c r="F195" s="228">
        <f t="shared" si="279"/>
        <v>0</v>
      </c>
      <c r="G195" s="228">
        <f t="shared" si="279"/>
        <v>0</v>
      </c>
      <c r="H195" s="228">
        <f t="shared" si="279"/>
        <v>0</v>
      </c>
      <c r="I195" s="228">
        <f t="shared" si="279"/>
        <v>0</v>
      </c>
      <c r="J195" s="228">
        <f t="shared" si="279"/>
        <v>0</v>
      </c>
      <c r="K195" s="228">
        <f t="shared" si="279"/>
        <v>0</v>
      </c>
      <c r="L195" s="228">
        <f t="shared" si="279"/>
        <v>0</v>
      </c>
      <c r="M195" s="228">
        <f t="shared" si="279"/>
        <v>0</v>
      </c>
      <c r="N195" s="228">
        <f t="shared" si="279"/>
        <v>0</v>
      </c>
      <c r="O195" s="228">
        <f t="shared" si="279"/>
        <v>0</v>
      </c>
      <c r="P195" s="228">
        <f t="shared" si="279"/>
        <v>0</v>
      </c>
      <c r="Q195" s="817">
        <f t="shared" si="279"/>
        <v>0</v>
      </c>
      <c r="R195" s="228">
        <f t="shared" si="279"/>
        <v>0</v>
      </c>
      <c r="S195" s="228">
        <f t="shared" si="279"/>
        <v>0</v>
      </c>
      <c r="T195" s="228">
        <f t="shared" si="279"/>
        <v>0</v>
      </c>
      <c r="U195" s="228">
        <f t="shared" si="279"/>
        <v>0</v>
      </c>
      <c r="V195" s="228">
        <f t="shared" si="279"/>
        <v>0</v>
      </c>
      <c r="W195" s="228">
        <f t="shared" si="279"/>
        <v>0</v>
      </c>
      <c r="X195" s="228">
        <f t="shared" si="279"/>
        <v>0</v>
      </c>
      <c r="Y195" s="228">
        <f t="shared" si="279"/>
        <v>0</v>
      </c>
      <c r="Z195" s="228">
        <f t="shared" si="279"/>
        <v>0</v>
      </c>
      <c r="AA195" s="228">
        <f t="shared" si="279"/>
        <v>0</v>
      </c>
      <c r="AB195" s="228">
        <f t="shared" si="279"/>
        <v>0</v>
      </c>
      <c r="AC195" s="228">
        <f t="shared" si="279"/>
        <v>0</v>
      </c>
      <c r="AD195" s="228">
        <f t="shared" si="279"/>
        <v>0</v>
      </c>
      <c r="AE195" s="228">
        <f t="shared" si="279"/>
        <v>0</v>
      </c>
      <c r="AF195" s="228">
        <f t="shared" si="279"/>
        <v>0</v>
      </c>
      <c r="AG195" s="228">
        <f t="shared" si="279"/>
        <v>0</v>
      </c>
      <c r="AH195" s="228">
        <f t="shared" si="279"/>
        <v>0</v>
      </c>
      <c r="AI195" s="228">
        <f t="shared" si="279"/>
        <v>0</v>
      </c>
      <c r="AJ195" s="228">
        <f t="shared" si="279"/>
        <v>0</v>
      </c>
      <c r="AK195" s="228">
        <f t="shared" ref="AK195:BD195" si="280">(IF(AK$73=0,0,AK120/AK$74))</f>
        <v>0</v>
      </c>
      <c r="AL195" s="228">
        <f t="shared" si="280"/>
        <v>0</v>
      </c>
      <c r="AM195" s="228">
        <f t="shared" si="280"/>
        <v>0</v>
      </c>
      <c r="AN195" s="228">
        <f t="shared" si="280"/>
        <v>0</v>
      </c>
      <c r="AO195" s="228">
        <f t="shared" si="280"/>
        <v>0</v>
      </c>
      <c r="AP195" s="228">
        <f t="shared" si="280"/>
        <v>0</v>
      </c>
      <c r="AQ195" s="228">
        <f t="shared" si="280"/>
        <v>0</v>
      </c>
      <c r="AR195" s="228">
        <f t="shared" si="280"/>
        <v>0</v>
      </c>
      <c r="AS195" s="228">
        <f t="shared" si="280"/>
        <v>0</v>
      </c>
      <c r="AT195" s="228">
        <f t="shared" si="280"/>
        <v>0</v>
      </c>
      <c r="AU195" s="228">
        <f t="shared" si="280"/>
        <v>0</v>
      </c>
      <c r="AV195" s="228">
        <f t="shared" si="280"/>
        <v>0</v>
      </c>
      <c r="AW195" s="228">
        <f t="shared" si="280"/>
        <v>0</v>
      </c>
      <c r="AX195" s="228">
        <f t="shared" si="280"/>
        <v>0</v>
      </c>
      <c r="AY195" s="228">
        <f t="shared" si="280"/>
        <v>0</v>
      </c>
      <c r="AZ195" s="228">
        <f t="shared" si="280"/>
        <v>0</v>
      </c>
      <c r="BA195" s="228">
        <f t="shared" si="280"/>
        <v>0</v>
      </c>
      <c r="BB195" s="228">
        <f t="shared" si="280"/>
        <v>0</v>
      </c>
      <c r="BC195" s="228">
        <f t="shared" si="280"/>
        <v>0</v>
      </c>
      <c r="BD195" s="228">
        <f t="shared" si="280"/>
        <v>0</v>
      </c>
      <c r="BE195" s="226"/>
      <c r="BF195" s="229">
        <f t="shared" ref="BF195:BX195" si="281">(IF(BF$73=0,0,BF121/BF$74))</f>
        <v>0</v>
      </c>
      <c r="BG195" s="228">
        <f t="shared" si="281"/>
        <v>0</v>
      </c>
      <c r="BH195" s="228">
        <f t="shared" si="281"/>
        <v>0</v>
      </c>
      <c r="BI195" s="228">
        <f t="shared" si="281"/>
        <v>0</v>
      </c>
      <c r="BJ195" s="228">
        <f t="shared" si="281"/>
        <v>0</v>
      </c>
      <c r="BK195" s="228">
        <f t="shared" si="281"/>
        <v>0</v>
      </c>
      <c r="BL195" s="228">
        <f t="shared" si="281"/>
        <v>0</v>
      </c>
      <c r="BM195" s="228">
        <f t="shared" si="281"/>
        <v>0</v>
      </c>
      <c r="BN195" s="228">
        <f t="shared" si="281"/>
        <v>0</v>
      </c>
      <c r="BO195" s="228">
        <f t="shared" si="281"/>
        <v>0</v>
      </c>
      <c r="BP195" s="228">
        <f t="shared" si="281"/>
        <v>0</v>
      </c>
      <c r="BQ195" s="228">
        <f t="shared" si="281"/>
        <v>0</v>
      </c>
      <c r="BR195" s="228">
        <f t="shared" si="281"/>
        <v>0</v>
      </c>
      <c r="BS195" s="228">
        <f t="shared" si="281"/>
        <v>0</v>
      </c>
      <c r="BT195" s="228">
        <f t="shared" si="281"/>
        <v>0</v>
      </c>
      <c r="BU195" s="228">
        <f t="shared" si="281"/>
        <v>0</v>
      </c>
      <c r="BV195" s="228">
        <f t="shared" si="281"/>
        <v>0</v>
      </c>
      <c r="BW195" s="228">
        <f t="shared" si="281"/>
        <v>0</v>
      </c>
      <c r="BX195" s="228">
        <f t="shared" si="281"/>
        <v>0</v>
      </c>
      <c r="BY195" s="228">
        <f>IF(Info!$O$3="Q1",$BS195,IF(Info!$O$3="Q2",$BS195+$BT195,IF(Info!$O$3="Q3",$BS195+$BT195+$BU195,$BR195)))</f>
        <v>0</v>
      </c>
      <c r="BZ195" s="228">
        <f>IF(Info!$O$3="Q1",$BS195,IF(Info!$O$3="Q2",$BT195,IF(Info!$O$3="Q3",$BU195,$BV195)))</f>
        <v>0</v>
      </c>
      <c r="CA195" s="225"/>
    </row>
    <row r="196" spans="1:79" ht="13.95" customHeight="1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82">(IF(E$73=0,0,E121/E$74))</f>
        <v>0</v>
      </c>
      <c r="F196" s="238">
        <f t="shared" si="282"/>
        <v>0</v>
      </c>
      <c r="G196" s="238">
        <f t="shared" si="282"/>
        <v>0</v>
      </c>
      <c r="H196" s="238">
        <f t="shared" si="282"/>
        <v>0</v>
      </c>
      <c r="I196" s="238">
        <f t="shared" si="282"/>
        <v>0</v>
      </c>
      <c r="J196" s="238">
        <f t="shared" si="282"/>
        <v>0</v>
      </c>
      <c r="K196" s="238">
        <f t="shared" si="282"/>
        <v>0</v>
      </c>
      <c r="L196" s="238">
        <f t="shared" si="282"/>
        <v>0</v>
      </c>
      <c r="M196" s="238">
        <f t="shared" si="282"/>
        <v>0</v>
      </c>
      <c r="N196" s="238">
        <f t="shared" si="282"/>
        <v>0</v>
      </c>
      <c r="O196" s="238">
        <f t="shared" si="282"/>
        <v>0</v>
      </c>
      <c r="P196" s="238">
        <f t="shared" si="282"/>
        <v>0</v>
      </c>
      <c r="Q196" s="818">
        <f t="shared" si="282"/>
        <v>0</v>
      </c>
      <c r="R196" s="238">
        <f t="shared" si="282"/>
        <v>0</v>
      </c>
      <c r="S196" s="238">
        <f t="shared" si="282"/>
        <v>0</v>
      </c>
      <c r="T196" s="238">
        <f t="shared" si="282"/>
        <v>0</v>
      </c>
      <c r="U196" s="238">
        <f t="shared" si="282"/>
        <v>0</v>
      </c>
      <c r="V196" s="238">
        <f t="shared" si="282"/>
        <v>0</v>
      </c>
      <c r="W196" s="238">
        <f t="shared" si="282"/>
        <v>0</v>
      </c>
      <c r="X196" s="238">
        <f t="shared" si="282"/>
        <v>0</v>
      </c>
      <c r="Y196" s="238">
        <f t="shared" si="282"/>
        <v>0</v>
      </c>
      <c r="Z196" s="238">
        <f t="shared" si="282"/>
        <v>0</v>
      </c>
      <c r="AA196" s="238">
        <f t="shared" si="282"/>
        <v>0</v>
      </c>
      <c r="AB196" s="238">
        <f t="shared" si="282"/>
        <v>0</v>
      </c>
      <c r="AC196" s="238">
        <f t="shared" si="282"/>
        <v>0</v>
      </c>
      <c r="AD196" s="238">
        <f t="shared" si="282"/>
        <v>0</v>
      </c>
      <c r="AE196" s="238">
        <f t="shared" si="282"/>
        <v>0</v>
      </c>
      <c r="AF196" s="238">
        <f t="shared" si="282"/>
        <v>0</v>
      </c>
      <c r="AG196" s="238">
        <f t="shared" si="282"/>
        <v>0</v>
      </c>
      <c r="AH196" s="238">
        <f t="shared" si="282"/>
        <v>0</v>
      </c>
      <c r="AI196" s="238">
        <f t="shared" si="282"/>
        <v>0</v>
      </c>
      <c r="AJ196" s="238">
        <f t="shared" si="282"/>
        <v>0</v>
      </c>
      <c r="AK196" s="238">
        <f t="shared" ref="AK196:BD196" si="283">(IF(AK$73=0,0,AK121/AK$74))</f>
        <v>0</v>
      </c>
      <c r="AL196" s="238">
        <f t="shared" si="283"/>
        <v>0</v>
      </c>
      <c r="AM196" s="238">
        <f t="shared" si="283"/>
        <v>0</v>
      </c>
      <c r="AN196" s="238">
        <f t="shared" si="283"/>
        <v>0</v>
      </c>
      <c r="AO196" s="238">
        <f t="shared" si="283"/>
        <v>0</v>
      </c>
      <c r="AP196" s="238">
        <f t="shared" si="283"/>
        <v>0</v>
      </c>
      <c r="AQ196" s="238">
        <f t="shared" si="283"/>
        <v>0</v>
      </c>
      <c r="AR196" s="238">
        <f t="shared" si="283"/>
        <v>0</v>
      </c>
      <c r="AS196" s="238">
        <f t="shared" si="283"/>
        <v>0</v>
      </c>
      <c r="AT196" s="238">
        <f t="shared" si="283"/>
        <v>0</v>
      </c>
      <c r="AU196" s="238">
        <f t="shared" si="283"/>
        <v>0</v>
      </c>
      <c r="AV196" s="238">
        <f t="shared" si="283"/>
        <v>0</v>
      </c>
      <c r="AW196" s="238">
        <f t="shared" si="283"/>
        <v>0</v>
      </c>
      <c r="AX196" s="238">
        <f t="shared" si="283"/>
        <v>0</v>
      </c>
      <c r="AY196" s="238">
        <f t="shared" si="283"/>
        <v>0</v>
      </c>
      <c r="AZ196" s="238">
        <f t="shared" si="283"/>
        <v>0</v>
      </c>
      <c r="BA196" s="238">
        <f t="shared" si="283"/>
        <v>0</v>
      </c>
      <c r="BB196" s="238">
        <f t="shared" si="283"/>
        <v>0</v>
      </c>
      <c r="BC196" s="238">
        <f t="shared" si="283"/>
        <v>0</v>
      </c>
      <c r="BD196" s="238">
        <f t="shared" si="283"/>
        <v>0</v>
      </c>
      <c r="BE196" s="226"/>
      <c r="BF196" s="239">
        <f t="shared" ref="BF196:BX196" si="284">(IF(BF$73=0,0,BF121/BF$74))</f>
        <v>0</v>
      </c>
      <c r="BG196" s="238">
        <f t="shared" si="284"/>
        <v>0</v>
      </c>
      <c r="BH196" s="238">
        <f t="shared" si="284"/>
        <v>0</v>
      </c>
      <c r="BI196" s="238">
        <f t="shared" si="284"/>
        <v>0</v>
      </c>
      <c r="BJ196" s="238">
        <f t="shared" si="284"/>
        <v>0</v>
      </c>
      <c r="BK196" s="238">
        <f t="shared" si="284"/>
        <v>0</v>
      </c>
      <c r="BL196" s="238">
        <f t="shared" si="284"/>
        <v>0</v>
      </c>
      <c r="BM196" s="238">
        <f t="shared" si="284"/>
        <v>0</v>
      </c>
      <c r="BN196" s="238">
        <f t="shared" si="284"/>
        <v>0</v>
      </c>
      <c r="BO196" s="238">
        <f t="shared" si="284"/>
        <v>0</v>
      </c>
      <c r="BP196" s="238">
        <f t="shared" si="284"/>
        <v>0</v>
      </c>
      <c r="BQ196" s="238">
        <f t="shared" si="284"/>
        <v>0</v>
      </c>
      <c r="BR196" s="238">
        <f t="shared" si="284"/>
        <v>0</v>
      </c>
      <c r="BS196" s="238">
        <f t="shared" si="284"/>
        <v>0</v>
      </c>
      <c r="BT196" s="238">
        <f t="shared" si="284"/>
        <v>0</v>
      </c>
      <c r="BU196" s="238">
        <f t="shared" si="284"/>
        <v>0</v>
      </c>
      <c r="BV196" s="238">
        <f t="shared" si="284"/>
        <v>0</v>
      </c>
      <c r="BW196" s="238">
        <f t="shared" si="284"/>
        <v>0</v>
      </c>
      <c r="BX196" s="238">
        <f t="shared" si="284"/>
        <v>0</v>
      </c>
      <c r="BY196" s="238">
        <f>IF(Info!$O$3="Q1",$BS196,IF(Info!$O$3="Q2",$BS196+$BT196,IF(Info!$O$3="Q3",$BS196+$BT196+$BU196,$BR196)))</f>
        <v>0</v>
      </c>
      <c r="BZ196" s="238">
        <f>IF(Info!$O$3="Q1",$BS196,IF(Info!$O$3="Q2",$BT196,IF(Info!$O$3="Q3",$BU196,$BV196)))</f>
        <v>0</v>
      </c>
      <c r="CA196" s="225"/>
    </row>
    <row r="197" spans="1:79" ht="13.95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819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ht="13.95" customHeight="1" x14ac:dyDescent="0.3">
      <c r="A198" s="223"/>
      <c r="B198" s="78" t="s">
        <v>87</v>
      </c>
      <c r="C198" s="225"/>
      <c r="D198" s="227">
        <f t="shared" ref="D198:AI198" si="285">(IF(D$73=0,0,D123/D$74))</f>
        <v>0.12372995450793792</v>
      </c>
      <c r="E198" s="228">
        <f t="shared" si="285"/>
        <v>0.14523742384457178</v>
      </c>
      <c r="F198" s="228">
        <f t="shared" si="285"/>
        <v>0.14872798849189212</v>
      </c>
      <c r="G198" s="228">
        <f t="shared" si="285"/>
        <v>0.1230521046125251</v>
      </c>
      <c r="H198" s="228">
        <f t="shared" si="285"/>
        <v>9.6314818357198656E-2</v>
      </c>
      <c r="I198" s="228">
        <f t="shared" si="285"/>
        <v>0.29430349856430404</v>
      </c>
      <c r="J198" s="228">
        <f t="shared" si="285"/>
        <v>0.39743041019049052</v>
      </c>
      <c r="K198" s="228">
        <f t="shared" si="285"/>
        <v>0.46589053271641345</v>
      </c>
      <c r="L198" s="228">
        <f t="shared" si="285"/>
        <v>0.29238199997914727</v>
      </c>
      <c r="M198" s="228">
        <f t="shared" si="285"/>
        <v>6.353895153090458E-2</v>
      </c>
      <c r="N198" s="228">
        <f t="shared" si="285"/>
        <v>6.6610223788384978E-2</v>
      </c>
      <c r="O198" s="228">
        <f t="shared" si="285"/>
        <v>9.4845819881999333E-2</v>
      </c>
      <c r="P198" s="228">
        <f t="shared" si="285"/>
        <v>9.421245539795943E-2</v>
      </c>
      <c r="Q198" s="817">
        <f t="shared" si="285"/>
        <v>7.5242321113169336E-2</v>
      </c>
      <c r="R198" s="228">
        <f t="shared" si="285"/>
        <v>7.8453777609578196E-2</v>
      </c>
      <c r="S198" s="228">
        <f t="shared" si="285"/>
        <v>9.5603618145228914E-2</v>
      </c>
      <c r="T198" s="228">
        <f t="shared" si="285"/>
        <v>0.13204497550580793</v>
      </c>
      <c r="U198" s="228">
        <f t="shared" si="285"/>
        <v>0.12877169700777172</v>
      </c>
      <c r="V198" s="228">
        <f t="shared" si="285"/>
        <v>8.2360194068507642E-2</v>
      </c>
      <c r="W198" s="228">
        <f t="shared" si="285"/>
        <v>7.7560246654872128E-2</v>
      </c>
      <c r="X198" s="228">
        <f t="shared" si="285"/>
        <v>9.5797351267350159E-2</v>
      </c>
      <c r="Y198" s="228">
        <f t="shared" si="285"/>
        <v>9.7718203301507059E-2</v>
      </c>
      <c r="Z198" s="228">
        <f t="shared" si="285"/>
        <v>0.17913131491292933</v>
      </c>
      <c r="AA198" s="228">
        <f t="shared" si="285"/>
        <v>0.12179240618427364</v>
      </c>
      <c r="AB198" s="228">
        <f t="shared" si="285"/>
        <v>0.10833853576879524</v>
      </c>
      <c r="AC198" s="228">
        <f t="shared" si="285"/>
        <v>0.13373320584088291</v>
      </c>
      <c r="AD198" s="228">
        <f t="shared" si="285"/>
        <v>0.15464533948036069</v>
      </c>
      <c r="AE198" s="228">
        <f t="shared" si="285"/>
        <v>0.11843426039024084</v>
      </c>
      <c r="AF198" s="228">
        <f t="shared" si="285"/>
        <v>9.4369092553888381E-2</v>
      </c>
      <c r="AG198" s="228">
        <f t="shared" si="285"/>
        <v>7.8306257894845827E-2</v>
      </c>
      <c r="AH198" s="228">
        <f t="shared" si="285"/>
        <v>8.4263453684008227E-2</v>
      </c>
      <c r="AI198" s="228">
        <f t="shared" si="285"/>
        <v>9.9309723210853185E-2</v>
      </c>
      <c r="AJ198" s="228">
        <f t="shared" ref="AJ198:BD198" si="286">(IF(AJ$73=0,0,AJ123/AJ$74))</f>
        <v>0.1143543933049205</v>
      </c>
      <c r="AK198" s="228">
        <f t="shared" si="286"/>
        <v>0.15847155013609746</v>
      </c>
      <c r="AL198" s="228">
        <f t="shared" si="286"/>
        <v>0.10274097593582888</v>
      </c>
      <c r="AM198" s="228">
        <f t="shared" si="286"/>
        <v>5.560379580245204E-2</v>
      </c>
      <c r="AN198" s="228">
        <f t="shared" si="286"/>
        <v>6.8019582737064099E-2</v>
      </c>
      <c r="AO198" s="228">
        <f t="shared" si="286"/>
        <v>8.9494528580949015E-2</v>
      </c>
      <c r="AP198" s="228">
        <f t="shared" si="286"/>
        <v>0.10020969117779643</v>
      </c>
      <c r="AQ198" s="228">
        <f t="shared" si="286"/>
        <v>0</v>
      </c>
      <c r="AR198" s="228">
        <f t="shared" si="286"/>
        <v>0</v>
      </c>
      <c r="AS198" s="228">
        <f t="shared" si="286"/>
        <v>0</v>
      </c>
      <c r="AT198" s="228">
        <f t="shared" si="286"/>
        <v>0</v>
      </c>
      <c r="AU198" s="228">
        <f t="shared" si="286"/>
        <v>0</v>
      </c>
      <c r="AV198" s="228">
        <f t="shared" si="286"/>
        <v>0</v>
      </c>
      <c r="AW198" s="228">
        <f t="shared" si="286"/>
        <v>0</v>
      </c>
      <c r="AX198" s="228">
        <f t="shared" si="286"/>
        <v>0</v>
      </c>
      <c r="AY198" s="228">
        <f t="shared" si="286"/>
        <v>0</v>
      </c>
      <c r="AZ198" s="228">
        <f t="shared" si="286"/>
        <v>0</v>
      </c>
      <c r="BA198" s="228">
        <f t="shared" si="286"/>
        <v>0</v>
      </c>
      <c r="BB198" s="228">
        <f t="shared" si="286"/>
        <v>0</v>
      </c>
      <c r="BC198" s="228">
        <f t="shared" si="286"/>
        <v>0</v>
      </c>
      <c r="BD198" s="228">
        <f t="shared" si="286"/>
        <v>0</v>
      </c>
      <c r="BE198" s="226"/>
      <c r="BF198" s="229">
        <f t="shared" ref="BF198:BX198" si="287">(IF(BF$73=0,0,BF123/BF$74))</f>
        <v>0.12453990741164382</v>
      </c>
      <c r="BG198" s="228">
        <f t="shared" si="287"/>
        <v>0.3484130317020927</v>
      </c>
      <c r="BH198" s="228">
        <f t="shared" si="287"/>
        <v>7.6688039151030993E-2</v>
      </c>
      <c r="BI198" s="228">
        <f t="shared" si="287"/>
        <v>0.10377461260225533</v>
      </c>
      <c r="BJ198" s="228">
        <f t="shared" si="287"/>
        <v>8.7513563523805293E-2</v>
      </c>
      <c r="BK198" s="228">
        <f t="shared" si="287"/>
        <v>0.13525394412608419</v>
      </c>
      <c r="BL198" s="228">
        <f t="shared" si="287"/>
        <v>9.1579064473918892E-2</v>
      </c>
      <c r="BM198" s="228">
        <f t="shared" si="287"/>
        <v>0.11475210539937884</v>
      </c>
      <c r="BN198" s="228">
        <f t="shared" si="287"/>
        <v>7.4295620196820303E-2</v>
      </c>
      <c r="BO198" s="228">
        <f t="shared" si="287"/>
        <v>0</v>
      </c>
      <c r="BP198" s="228">
        <f t="shared" si="287"/>
        <v>0</v>
      </c>
      <c r="BQ198" s="228">
        <f t="shared" si="287"/>
        <v>0</v>
      </c>
      <c r="BR198" s="228">
        <f t="shared" si="287"/>
        <v>0.12372995450793789</v>
      </c>
      <c r="BS198" s="228">
        <f t="shared" si="287"/>
        <v>0.16871805979086768</v>
      </c>
      <c r="BT198" s="228">
        <f t="shared" si="287"/>
        <v>0.11068274976567682</v>
      </c>
      <c r="BU198" s="228">
        <f t="shared" si="287"/>
        <v>9.2235326430178996E-2</v>
      </c>
      <c r="BV198" s="228">
        <f t="shared" si="287"/>
        <v>0</v>
      </c>
      <c r="BW198" s="228">
        <f t="shared" si="287"/>
        <v>0.13831231057471838</v>
      </c>
      <c r="BX198" s="228">
        <f t="shared" si="287"/>
        <v>9.2235326430178996E-2</v>
      </c>
      <c r="BY198" s="228">
        <f>IF(Info!$O$3="Q1",$BS198,IF(Info!$O$3="Q2",$BS198+$BT198,IF(Info!$O$3="Q3",$BS198+$BT198+$BU198,$BR198)))</f>
        <v>0.16871805979086768</v>
      </c>
      <c r="BZ198" s="228">
        <f>IF(Info!$O$3="Q1",$BS198,IF(Info!$O$3="Q2",$BT198,IF(Info!$O$3="Q3",$BU198,$BV198)))</f>
        <v>0.16871805979086768</v>
      </c>
      <c r="CA198" s="225"/>
    </row>
    <row r="199" spans="1:79" ht="13.95" customHeight="1" x14ac:dyDescent="0.3">
      <c r="A199" s="223"/>
      <c r="B199" s="78" t="s">
        <v>89</v>
      </c>
      <c r="C199" s="225"/>
      <c r="D199" s="227">
        <f t="shared" ref="D199:AI199" si="288">(IF(D$73=0,0,D124/D$74))</f>
        <v>0</v>
      </c>
      <c r="E199" s="228">
        <f t="shared" si="288"/>
        <v>0</v>
      </c>
      <c r="F199" s="228">
        <f t="shared" si="288"/>
        <v>0</v>
      </c>
      <c r="G199" s="228">
        <f t="shared" si="288"/>
        <v>0</v>
      </c>
      <c r="H199" s="228">
        <f t="shared" si="288"/>
        <v>0</v>
      </c>
      <c r="I199" s="228">
        <f t="shared" si="288"/>
        <v>0</v>
      </c>
      <c r="J199" s="228">
        <f t="shared" si="288"/>
        <v>0</v>
      </c>
      <c r="K199" s="228">
        <f t="shared" si="288"/>
        <v>0</v>
      </c>
      <c r="L199" s="228">
        <f t="shared" si="288"/>
        <v>0</v>
      </c>
      <c r="M199" s="228">
        <f t="shared" si="288"/>
        <v>0</v>
      </c>
      <c r="N199" s="228">
        <f t="shared" si="288"/>
        <v>0</v>
      </c>
      <c r="O199" s="228">
        <f t="shared" si="288"/>
        <v>0</v>
      </c>
      <c r="P199" s="228">
        <f t="shared" si="288"/>
        <v>0</v>
      </c>
      <c r="Q199" s="817">
        <f t="shared" si="288"/>
        <v>0</v>
      </c>
      <c r="R199" s="228">
        <f t="shared" si="288"/>
        <v>0</v>
      </c>
      <c r="S199" s="228">
        <f t="shared" si="288"/>
        <v>0</v>
      </c>
      <c r="T199" s="228">
        <f t="shared" si="288"/>
        <v>0</v>
      </c>
      <c r="U199" s="228">
        <f t="shared" si="288"/>
        <v>0</v>
      </c>
      <c r="V199" s="228">
        <f t="shared" si="288"/>
        <v>0</v>
      </c>
      <c r="W199" s="228">
        <f t="shared" si="288"/>
        <v>0</v>
      </c>
      <c r="X199" s="228">
        <f t="shared" si="288"/>
        <v>0</v>
      </c>
      <c r="Y199" s="228">
        <f t="shared" si="288"/>
        <v>0</v>
      </c>
      <c r="Z199" s="228">
        <f t="shared" si="288"/>
        <v>0</v>
      </c>
      <c r="AA199" s="228">
        <f t="shared" si="288"/>
        <v>0</v>
      </c>
      <c r="AB199" s="228">
        <f t="shared" si="288"/>
        <v>0</v>
      </c>
      <c r="AC199" s="228">
        <f t="shared" si="288"/>
        <v>0</v>
      </c>
      <c r="AD199" s="228">
        <f t="shared" si="288"/>
        <v>0</v>
      </c>
      <c r="AE199" s="228">
        <f t="shared" si="288"/>
        <v>0</v>
      </c>
      <c r="AF199" s="228">
        <f t="shared" si="288"/>
        <v>0</v>
      </c>
      <c r="AG199" s="228">
        <f t="shared" si="288"/>
        <v>0</v>
      </c>
      <c r="AH199" s="228">
        <f t="shared" si="288"/>
        <v>0</v>
      </c>
      <c r="AI199" s="228">
        <f t="shared" si="288"/>
        <v>0</v>
      </c>
      <c r="AJ199" s="228">
        <f t="shared" ref="AJ199:BD199" si="289">(IF(AJ$73=0,0,AJ124/AJ$74))</f>
        <v>0</v>
      </c>
      <c r="AK199" s="228">
        <f t="shared" si="289"/>
        <v>0</v>
      </c>
      <c r="AL199" s="228">
        <f t="shared" si="289"/>
        <v>0</v>
      </c>
      <c r="AM199" s="228">
        <f t="shared" si="289"/>
        <v>0</v>
      </c>
      <c r="AN199" s="228">
        <f t="shared" si="289"/>
        <v>0</v>
      </c>
      <c r="AO199" s="228">
        <f t="shared" si="289"/>
        <v>0</v>
      </c>
      <c r="AP199" s="228">
        <f t="shared" si="289"/>
        <v>0</v>
      </c>
      <c r="AQ199" s="228">
        <f t="shared" si="289"/>
        <v>0</v>
      </c>
      <c r="AR199" s="228">
        <f t="shared" si="289"/>
        <v>0</v>
      </c>
      <c r="AS199" s="228">
        <f t="shared" si="289"/>
        <v>0</v>
      </c>
      <c r="AT199" s="228">
        <f t="shared" si="289"/>
        <v>0</v>
      </c>
      <c r="AU199" s="228">
        <f t="shared" si="289"/>
        <v>0</v>
      </c>
      <c r="AV199" s="228">
        <f t="shared" si="289"/>
        <v>0</v>
      </c>
      <c r="AW199" s="228">
        <f t="shared" si="289"/>
        <v>0</v>
      </c>
      <c r="AX199" s="228">
        <f t="shared" si="289"/>
        <v>0</v>
      </c>
      <c r="AY199" s="228">
        <f t="shared" si="289"/>
        <v>0</v>
      </c>
      <c r="AZ199" s="228">
        <f t="shared" si="289"/>
        <v>0</v>
      </c>
      <c r="BA199" s="228">
        <f t="shared" si="289"/>
        <v>0</v>
      </c>
      <c r="BB199" s="228">
        <f t="shared" si="289"/>
        <v>0</v>
      </c>
      <c r="BC199" s="228">
        <f t="shared" si="289"/>
        <v>0</v>
      </c>
      <c r="BD199" s="228">
        <f t="shared" si="289"/>
        <v>0</v>
      </c>
      <c r="BE199" s="226"/>
      <c r="BF199" s="229">
        <f t="shared" ref="BF199:BX199" si="290">(IF(BF$73=0,0,BF124/BF$74))</f>
        <v>0</v>
      </c>
      <c r="BG199" s="228">
        <f t="shared" si="290"/>
        <v>0</v>
      </c>
      <c r="BH199" s="228">
        <f t="shared" si="290"/>
        <v>0</v>
      </c>
      <c r="BI199" s="228">
        <f t="shared" si="290"/>
        <v>0</v>
      </c>
      <c r="BJ199" s="228">
        <f t="shared" si="290"/>
        <v>0</v>
      </c>
      <c r="BK199" s="228">
        <f t="shared" si="290"/>
        <v>0</v>
      </c>
      <c r="BL199" s="228">
        <f t="shared" si="290"/>
        <v>0</v>
      </c>
      <c r="BM199" s="228">
        <f t="shared" si="290"/>
        <v>0</v>
      </c>
      <c r="BN199" s="228">
        <f t="shared" si="290"/>
        <v>0</v>
      </c>
      <c r="BO199" s="228">
        <f t="shared" si="290"/>
        <v>0</v>
      </c>
      <c r="BP199" s="228">
        <f t="shared" si="290"/>
        <v>0</v>
      </c>
      <c r="BQ199" s="228">
        <f t="shared" si="290"/>
        <v>0</v>
      </c>
      <c r="BR199" s="228">
        <f t="shared" si="290"/>
        <v>0</v>
      </c>
      <c r="BS199" s="228">
        <f t="shared" si="290"/>
        <v>0</v>
      </c>
      <c r="BT199" s="228">
        <f t="shared" si="290"/>
        <v>0</v>
      </c>
      <c r="BU199" s="228">
        <f t="shared" si="290"/>
        <v>0</v>
      </c>
      <c r="BV199" s="228">
        <f t="shared" si="290"/>
        <v>0</v>
      </c>
      <c r="BW199" s="228">
        <f t="shared" si="290"/>
        <v>0</v>
      </c>
      <c r="BX199" s="228">
        <f t="shared" si="290"/>
        <v>0</v>
      </c>
      <c r="BY199" s="228">
        <f>IF(Info!$O$3="Q1",$BS199,IF(Info!$O$3="Q2",$BS199+$BT199,IF(Info!$O$3="Q3",$BS199+$BT199+$BU199,$BR199)))</f>
        <v>0</v>
      </c>
      <c r="BZ199" s="228">
        <f>IF(Info!$O$3="Q1",$BS199,IF(Info!$O$3="Q2",$BT199,IF(Info!$O$3="Q3",$BU199,$BV199)))</f>
        <v>0</v>
      </c>
      <c r="CA199" s="225"/>
    </row>
    <row r="200" spans="1:79" ht="13.95" customHeight="1" x14ac:dyDescent="0.3">
      <c r="A200" s="223"/>
      <c r="B200" s="78" t="s">
        <v>91</v>
      </c>
      <c r="C200" s="225"/>
      <c r="D200" s="227">
        <f t="shared" ref="D200:AI200" si="291">(IF(D$73=0,0,D125/D$74))</f>
        <v>0.17973528927869942</v>
      </c>
      <c r="E200" s="228">
        <f t="shared" si="291"/>
        <v>0.24032751684797371</v>
      </c>
      <c r="F200" s="228">
        <f t="shared" si="291"/>
        <v>0.24610342991419251</v>
      </c>
      <c r="G200" s="228">
        <f t="shared" si="291"/>
        <v>0.20361698769934858</v>
      </c>
      <c r="H200" s="228">
        <f t="shared" si="291"/>
        <v>0.15937421994086345</v>
      </c>
      <c r="I200" s="228">
        <f t="shared" si="291"/>
        <v>0.18884974308599065</v>
      </c>
      <c r="J200" s="228">
        <f t="shared" si="291"/>
        <v>0.25502459612329376</v>
      </c>
      <c r="K200" s="228">
        <f t="shared" si="291"/>
        <v>0.29895433740644445</v>
      </c>
      <c r="L200" s="228">
        <f t="shared" si="291"/>
        <v>0.18761674886092314</v>
      </c>
      <c r="M200" s="228">
        <f t="shared" si="291"/>
        <v>0.11249188301353467</v>
      </c>
      <c r="N200" s="228">
        <f t="shared" si="291"/>
        <v>0.11792938538282001</v>
      </c>
      <c r="O200" s="228">
        <f t="shared" si="291"/>
        <v>0.16791880598311715</v>
      </c>
      <c r="P200" s="228">
        <f t="shared" si="291"/>
        <v>0.16679747234875761</v>
      </c>
      <c r="Q200" s="817">
        <f t="shared" si="291"/>
        <v>0.13321199327962777</v>
      </c>
      <c r="R200" s="228">
        <f t="shared" si="291"/>
        <v>0.13452831486960712</v>
      </c>
      <c r="S200" s="228">
        <f t="shared" si="291"/>
        <v>0.16393593828609762</v>
      </c>
      <c r="T200" s="228">
        <f t="shared" si="291"/>
        <v>0.22642361633872629</v>
      </c>
      <c r="U200" s="228">
        <f t="shared" si="291"/>
        <v>0.22081077456288339</v>
      </c>
      <c r="V200" s="228">
        <f t="shared" si="291"/>
        <v>0.14445536789114652</v>
      </c>
      <c r="W200" s="228">
        <f t="shared" si="291"/>
        <v>0.13603651728817054</v>
      </c>
      <c r="X200" s="228">
        <f t="shared" si="291"/>
        <v>0.16802342171281881</v>
      </c>
      <c r="Y200" s="228">
        <f t="shared" si="291"/>
        <v>0.17139249326973846</v>
      </c>
      <c r="Z200" s="228">
        <f t="shared" si="291"/>
        <v>0.31966276143247696</v>
      </c>
      <c r="AA200" s="228">
        <f t="shared" si="291"/>
        <v>0.21734054093944874</v>
      </c>
      <c r="AB200" s="228">
        <f t="shared" si="291"/>
        <v>0.19333188912411994</v>
      </c>
      <c r="AC200" s="228">
        <f t="shared" si="291"/>
        <v>0.23864909323695765</v>
      </c>
      <c r="AD200" s="228">
        <f t="shared" si="291"/>
        <v>0.27596713776697052</v>
      </c>
      <c r="AE200" s="228">
        <f t="shared" si="291"/>
        <v>0.20456090074853583</v>
      </c>
      <c r="AF200" s="228">
        <f t="shared" si="291"/>
        <v>0.16299528964032817</v>
      </c>
      <c r="AG200" s="228">
        <f t="shared" si="291"/>
        <v>0.13525139259903501</v>
      </c>
      <c r="AH200" s="228">
        <f t="shared" si="291"/>
        <v>0.14554072384956276</v>
      </c>
      <c r="AI200" s="228">
        <f t="shared" si="291"/>
        <v>0.17053142697765378</v>
      </c>
      <c r="AJ200" s="228">
        <f t="shared" ref="AJ200:BD200" si="292">(IF(AJ$73=0,0,AJ125/AJ$74))</f>
        <v>0.19636564518509059</v>
      </c>
      <c r="AK200" s="228">
        <f t="shared" si="292"/>
        <v>0.27212219213109351</v>
      </c>
      <c r="AL200" s="228">
        <f t="shared" si="292"/>
        <v>0.17642346256684494</v>
      </c>
      <c r="AM200" s="228">
        <f t="shared" si="292"/>
        <v>9.7526078825240684E-2</v>
      </c>
      <c r="AN200" s="228">
        <f t="shared" si="292"/>
        <v>0.11930270392407921</v>
      </c>
      <c r="AO200" s="228">
        <f t="shared" si="292"/>
        <v>0.15696860839900603</v>
      </c>
      <c r="AP200" s="228">
        <f t="shared" si="292"/>
        <v>0.175762429521544</v>
      </c>
      <c r="AQ200" s="228">
        <f t="shared" si="292"/>
        <v>0</v>
      </c>
      <c r="AR200" s="228">
        <f t="shared" si="292"/>
        <v>0</v>
      </c>
      <c r="AS200" s="228">
        <f t="shared" si="292"/>
        <v>0</v>
      </c>
      <c r="AT200" s="228">
        <f t="shared" si="292"/>
        <v>0</v>
      </c>
      <c r="AU200" s="228">
        <f t="shared" si="292"/>
        <v>0</v>
      </c>
      <c r="AV200" s="228">
        <f t="shared" si="292"/>
        <v>0</v>
      </c>
      <c r="AW200" s="228">
        <f t="shared" si="292"/>
        <v>0</v>
      </c>
      <c r="AX200" s="228">
        <f t="shared" si="292"/>
        <v>0</v>
      </c>
      <c r="AY200" s="228">
        <f t="shared" si="292"/>
        <v>0</v>
      </c>
      <c r="AZ200" s="228">
        <f t="shared" si="292"/>
        <v>0</v>
      </c>
      <c r="BA200" s="228">
        <f t="shared" si="292"/>
        <v>0</v>
      </c>
      <c r="BB200" s="228">
        <f t="shared" si="292"/>
        <v>0</v>
      </c>
      <c r="BC200" s="228">
        <f t="shared" si="292"/>
        <v>0</v>
      </c>
      <c r="BD200" s="228">
        <f t="shared" si="292"/>
        <v>0</v>
      </c>
      <c r="BE200" s="226"/>
      <c r="BF200" s="229">
        <f t="shared" ref="BF200:BX200" si="293">(IF(BF$73=0,0,BF125/BF$74))</f>
        <v>0.20607888727596402</v>
      </c>
      <c r="BG200" s="228">
        <f t="shared" si="293"/>
        <v>0.22357094579483841</v>
      </c>
      <c r="BH200" s="228">
        <f t="shared" si="293"/>
        <v>0.13577154990540227</v>
      </c>
      <c r="BI200" s="228">
        <f t="shared" si="293"/>
        <v>0.17794711975632505</v>
      </c>
      <c r="BJ200" s="228">
        <f t="shared" si="293"/>
        <v>0.15349410182036477</v>
      </c>
      <c r="BK200" s="228">
        <f t="shared" si="293"/>
        <v>0.2413628755809315</v>
      </c>
      <c r="BL200" s="228">
        <f t="shared" si="293"/>
        <v>0.15817632378305252</v>
      </c>
      <c r="BM200" s="228">
        <f t="shared" si="293"/>
        <v>0.19704858345942503</v>
      </c>
      <c r="BN200" s="228">
        <f t="shared" si="293"/>
        <v>0.13031053738539403</v>
      </c>
      <c r="BO200" s="228">
        <f t="shared" si="293"/>
        <v>0</v>
      </c>
      <c r="BP200" s="228">
        <f t="shared" si="293"/>
        <v>0</v>
      </c>
      <c r="BQ200" s="228">
        <f t="shared" si="293"/>
        <v>0</v>
      </c>
      <c r="BR200" s="228">
        <f t="shared" si="293"/>
        <v>0.17973528927869936</v>
      </c>
      <c r="BS200" s="228">
        <f t="shared" si="293"/>
        <v>0.18288724860697833</v>
      </c>
      <c r="BT200" s="228">
        <f t="shared" si="293"/>
        <v>0.1946009415723858</v>
      </c>
      <c r="BU200" s="228">
        <f t="shared" si="293"/>
        <v>0.15967318042313366</v>
      </c>
      <c r="BV200" s="228">
        <f t="shared" si="293"/>
        <v>0</v>
      </c>
      <c r="BW200" s="228">
        <f t="shared" si="293"/>
        <v>0.18902426434009933</v>
      </c>
      <c r="BX200" s="228">
        <f t="shared" si="293"/>
        <v>0.15967318042313366</v>
      </c>
      <c r="BY200" s="228">
        <f>IF(Info!$O$3="Q1",$BS200,IF(Info!$O$3="Q2",$BS200+$BT200,IF(Info!$O$3="Q3",$BS200+$BT200+$BU200,$BR200)))</f>
        <v>0.18288724860697833</v>
      </c>
      <c r="BZ200" s="228">
        <f>IF(Info!$O$3="Q1",$BS200,IF(Info!$O$3="Q2",$BT200,IF(Info!$O$3="Q3",$BU200,$BV200)))</f>
        <v>0.18288724860697833</v>
      </c>
      <c r="CA200" s="225"/>
    </row>
    <row r="201" spans="1:79" ht="13.95" customHeight="1" x14ac:dyDescent="0.3">
      <c r="A201" s="223"/>
      <c r="B201" s="78" t="s">
        <v>93</v>
      </c>
      <c r="C201" s="225"/>
      <c r="D201" s="227">
        <f t="shared" ref="D201:AI201" si="294">(IF(D$73=0,0,D126/D$74))</f>
        <v>0</v>
      </c>
      <c r="E201" s="228">
        <f t="shared" si="294"/>
        <v>0</v>
      </c>
      <c r="F201" s="228">
        <f t="shared" si="294"/>
        <v>0</v>
      </c>
      <c r="G201" s="228">
        <f t="shared" si="294"/>
        <v>0</v>
      </c>
      <c r="H201" s="228">
        <f t="shared" si="294"/>
        <v>0</v>
      </c>
      <c r="I201" s="228">
        <f t="shared" si="294"/>
        <v>0</v>
      </c>
      <c r="J201" s="228">
        <f t="shared" si="294"/>
        <v>0</v>
      </c>
      <c r="K201" s="228">
        <f t="shared" si="294"/>
        <v>0</v>
      </c>
      <c r="L201" s="228">
        <f t="shared" si="294"/>
        <v>0</v>
      </c>
      <c r="M201" s="228">
        <f t="shared" si="294"/>
        <v>0</v>
      </c>
      <c r="N201" s="228">
        <f t="shared" si="294"/>
        <v>0</v>
      </c>
      <c r="O201" s="228">
        <f t="shared" si="294"/>
        <v>0</v>
      </c>
      <c r="P201" s="228">
        <f t="shared" si="294"/>
        <v>0</v>
      </c>
      <c r="Q201" s="817">
        <f t="shared" si="294"/>
        <v>0</v>
      </c>
      <c r="R201" s="228">
        <f t="shared" si="294"/>
        <v>0</v>
      </c>
      <c r="S201" s="228">
        <f t="shared" si="294"/>
        <v>0</v>
      </c>
      <c r="T201" s="228">
        <f t="shared" si="294"/>
        <v>0</v>
      </c>
      <c r="U201" s="228">
        <f t="shared" si="294"/>
        <v>0</v>
      </c>
      <c r="V201" s="228">
        <f t="shared" si="294"/>
        <v>0</v>
      </c>
      <c r="W201" s="228">
        <f t="shared" si="294"/>
        <v>0</v>
      </c>
      <c r="X201" s="228">
        <f t="shared" si="294"/>
        <v>0</v>
      </c>
      <c r="Y201" s="228">
        <f t="shared" si="294"/>
        <v>0</v>
      </c>
      <c r="Z201" s="228">
        <f t="shared" si="294"/>
        <v>0</v>
      </c>
      <c r="AA201" s="228">
        <f t="shared" si="294"/>
        <v>0</v>
      </c>
      <c r="AB201" s="228">
        <f t="shared" si="294"/>
        <v>0</v>
      </c>
      <c r="AC201" s="228">
        <f t="shared" si="294"/>
        <v>0</v>
      </c>
      <c r="AD201" s="228">
        <f t="shared" si="294"/>
        <v>0</v>
      </c>
      <c r="AE201" s="228">
        <f t="shared" si="294"/>
        <v>0</v>
      </c>
      <c r="AF201" s="228">
        <f t="shared" si="294"/>
        <v>0</v>
      </c>
      <c r="AG201" s="228">
        <f t="shared" si="294"/>
        <v>0</v>
      </c>
      <c r="AH201" s="228">
        <f t="shared" si="294"/>
        <v>0</v>
      </c>
      <c r="AI201" s="228">
        <f t="shared" si="294"/>
        <v>0</v>
      </c>
      <c r="AJ201" s="228">
        <f t="shared" ref="AJ201:BD201" si="295">(IF(AJ$73=0,0,AJ126/AJ$74))</f>
        <v>0</v>
      </c>
      <c r="AK201" s="228">
        <f t="shared" si="295"/>
        <v>0</v>
      </c>
      <c r="AL201" s="228">
        <f t="shared" si="295"/>
        <v>0</v>
      </c>
      <c r="AM201" s="228">
        <f t="shared" si="295"/>
        <v>0</v>
      </c>
      <c r="AN201" s="228">
        <f t="shared" si="295"/>
        <v>0</v>
      </c>
      <c r="AO201" s="228">
        <f t="shared" si="295"/>
        <v>0</v>
      </c>
      <c r="AP201" s="228">
        <f t="shared" si="295"/>
        <v>0</v>
      </c>
      <c r="AQ201" s="228">
        <f t="shared" si="295"/>
        <v>0</v>
      </c>
      <c r="AR201" s="228">
        <f t="shared" si="295"/>
        <v>0</v>
      </c>
      <c r="AS201" s="228">
        <f t="shared" si="295"/>
        <v>0</v>
      </c>
      <c r="AT201" s="228">
        <f t="shared" si="295"/>
        <v>0</v>
      </c>
      <c r="AU201" s="228">
        <f t="shared" si="295"/>
        <v>0</v>
      </c>
      <c r="AV201" s="228">
        <f t="shared" si="295"/>
        <v>0</v>
      </c>
      <c r="AW201" s="228">
        <f t="shared" si="295"/>
        <v>0</v>
      </c>
      <c r="AX201" s="228">
        <f t="shared" si="295"/>
        <v>0</v>
      </c>
      <c r="AY201" s="228">
        <f t="shared" si="295"/>
        <v>0</v>
      </c>
      <c r="AZ201" s="228">
        <f t="shared" si="295"/>
        <v>0</v>
      </c>
      <c r="BA201" s="228">
        <f t="shared" si="295"/>
        <v>0</v>
      </c>
      <c r="BB201" s="228">
        <f t="shared" si="295"/>
        <v>0</v>
      </c>
      <c r="BC201" s="228">
        <f t="shared" si="295"/>
        <v>0</v>
      </c>
      <c r="BD201" s="228">
        <f t="shared" si="295"/>
        <v>0</v>
      </c>
      <c r="BE201" s="226"/>
      <c r="BF201" s="229">
        <f t="shared" ref="BF201:BX201" si="296">(IF(BF$73=0,0,BF126/BF$74))</f>
        <v>0</v>
      </c>
      <c r="BG201" s="228">
        <f t="shared" si="296"/>
        <v>0</v>
      </c>
      <c r="BH201" s="228">
        <f t="shared" si="296"/>
        <v>0</v>
      </c>
      <c r="BI201" s="228">
        <f t="shared" si="296"/>
        <v>0</v>
      </c>
      <c r="BJ201" s="228">
        <f t="shared" si="296"/>
        <v>0</v>
      </c>
      <c r="BK201" s="228">
        <f t="shared" si="296"/>
        <v>0</v>
      </c>
      <c r="BL201" s="228">
        <f t="shared" si="296"/>
        <v>0</v>
      </c>
      <c r="BM201" s="228">
        <f t="shared" si="296"/>
        <v>0</v>
      </c>
      <c r="BN201" s="228">
        <f t="shared" si="296"/>
        <v>0</v>
      </c>
      <c r="BO201" s="228">
        <f t="shared" si="296"/>
        <v>0</v>
      </c>
      <c r="BP201" s="228">
        <f t="shared" si="296"/>
        <v>0</v>
      </c>
      <c r="BQ201" s="228">
        <f t="shared" si="296"/>
        <v>0</v>
      </c>
      <c r="BR201" s="228">
        <f t="shared" si="296"/>
        <v>0</v>
      </c>
      <c r="BS201" s="228">
        <f t="shared" si="296"/>
        <v>0</v>
      </c>
      <c r="BT201" s="228">
        <f t="shared" si="296"/>
        <v>0</v>
      </c>
      <c r="BU201" s="228">
        <f t="shared" si="296"/>
        <v>0</v>
      </c>
      <c r="BV201" s="228">
        <f t="shared" si="296"/>
        <v>0</v>
      </c>
      <c r="BW201" s="228">
        <f t="shared" si="296"/>
        <v>0</v>
      </c>
      <c r="BX201" s="228">
        <f t="shared" si="296"/>
        <v>0</v>
      </c>
      <c r="BY201" s="228">
        <f>IF(Info!$O$3="Q1",$BS201,IF(Info!$O$3="Q2",$BS201+$BT201,IF(Info!$O$3="Q3",$BS201+$BT201+$BU201,$BR201)))</f>
        <v>0</v>
      </c>
      <c r="BZ201" s="228">
        <f>IF(Info!$O$3="Q1",$BS201,IF(Info!$O$3="Q2",$BT201,IF(Info!$O$3="Q3",$BU201,$BV201)))</f>
        <v>0</v>
      </c>
      <c r="CA201" s="225"/>
    </row>
    <row r="202" spans="1:79" ht="13.95" customHeight="1" x14ac:dyDescent="0.3">
      <c r="A202" s="223"/>
      <c r="B202" s="78" t="s">
        <v>95</v>
      </c>
      <c r="C202" s="225"/>
      <c r="D202" s="227">
        <f t="shared" ref="D202:AI202" si="297">(IF(D$73=0,0,D127/D$74))</f>
        <v>0</v>
      </c>
      <c r="E202" s="228">
        <f t="shared" si="297"/>
        <v>0</v>
      </c>
      <c r="F202" s="228">
        <f t="shared" si="297"/>
        <v>0</v>
      </c>
      <c r="G202" s="228">
        <f t="shared" si="297"/>
        <v>0</v>
      </c>
      <c r="H202" s="228">
        <f t="shared" si="297"/>
        <v>0</v>
      </c>
      <c r="I202" s="228">
        <f t="shared" si="297"/>
        <v>0</v>
      </c>
      <c r="J202" s="228">
        <f t="shared" si="297"/>
        <v>0</v>
      </c>
      <c r="K202" s="228">
        <f t="shared" si="297"/>
        <v>0</v>
      </c>
      <c r="L202" s="228">
        <f t="shared" si="297"/>
        <v>0</v>
      </c>
      <c r="M202" s="228">
        <f t="shared" si="297"/>
        <v>0</v>
      </c>
      <c r="N202" s="228">
        <f t="shared" si="297"/>
        <v>0</v>
      </c>
      <c r="O202" s="228">
        <f t="shared" si="297"/>
        <v>0</v>
      </c>
      <c r="P202" s="228">
        <f t="shared" si="297"/>
        <v>0</v>
      </c>
      <c r="Q202" s="817">
        <f t="shared" si="297"/>
        <v>0</v>
      </c>
      <c r="R202" s="228">
        <f t="shared" si="297"/>
        <v>0</v>
      </c>
      <c r="S202" s="228">
        <f t="shared" si="297"/>
        <v>0</v>
      </c>
      <c r="T202" s="228">
        <f t="shared" si="297"/>
        <v>0</v>
      </c>
      <c r="U202" s="228">
        <f t="shared" si="297"/>
        <v>0</v>
      </c>
      <c r="V202" s="228">
        <f t="shared" si="297"/>
        <v>0</v>
      </c>
      <c r="W202" s="228">
        <f t="shared" si="297"/>
        <v>0</v>
      </c>
      <c r="X202" s="228">
        <f t="shared" si="297"/>
        <v>0</v>
      </c>
      <c r="Y202" s="228">
        <f t="shared" si="297"/>
        <v>0</v>
      </c>
      <c r="Z202" s="228">
        <f t="shared" si="297"/>
        <v>0</v>
      </c>
      <c r="AA202" s="228">
        <f t="shared" si="297"/>
        <v>0</v>
      </c>
      <c r="AB202" s="228">
        <f t="shared" si="297"/>
        <v>0</v>
      </c>
      <c r="AC202" s="228">
        <f t="shared" si="297"/>
        <v>0</v>
      </c>
      <c r="AD202" s="228">
        <f t="shared" si="297"/>
        <v>0</v>
      </c>
      <c r="AE202" s="228">
        <f t="shared" si="297"/>
        <v>0</v>
      </c>
      <c r="AF202" s="228">
        <f t="shared" si="297"/>
        <v>0</v>
      </c>
      <c r="AG202" s="228">
        <f t="shared" si="297"/>
        <v>0</v>
      </c>
      <c r="AH202" s="228">
        <f t="shared" si="297"/>
        <v>0</v>
      </c>
      <c r="AI202" s="228">
        <f t="shared" si="297"/>
        <v>0</v>
      </c>
      <c r="AJ202" s="228">
        <f t="shared" ref="AJ202:BD202" si="298">(IF(AJ$73=0,0,AJ127/AJ$74))</f>
        <v>0</v>
      </c>
      <c r="AK202" s="228">
        <f t="shared" si="298"/>
        <v>0</v>
      </c>
      <c r="AL202" s="228">
        <f t="shared" si="298"/>
        <v>0</v>
      </c>
      <c r="AM202" s="228">
        <f t="shared" si="298"/>
        <v>0</v>
      </c>
      <c r="AN202" s="228">
        <f t="shared" si="298"/>
        <v>0</v>
      </c>
      <c r="AO202" s="228">
        <f t="shared" si="298"/>
        <v>0</v>
      </c>
      <c r="AP202" s="228">
        <f t="shared" si="298"/>
        <v>0</v>
      </c>
      <c r="AQ202" s="228">
        <f t="shared" si="298"/>
        <v>0</v>
      </c>
      <c r="AR202" s="228">
        <f t="shared" si="298"/>
        <v>0</v>
      </c>
      <c r="AS202" s="228">
        <f t="shared" si="298"/>
        <v>0</v>
      </c>
      <c r="AT202" s="228">
        <f t="shared" si="298"/>
        <v>0</v>
      </c>
      <c r="AU202" s="228">
        <f t="shared" si="298"/>
        <v>0</v>
      </c>
      <c r="AV202" s="228">
        <f t="shared" si="298"/>
        <v>0</v>
      </c>
      <c r="AW202" s="228">
        <f t="shared" si="298"/>
        <v>0</v>
      </c>
      <c r="AX202" s="228">
        <f t="shared" si="298"/>
        <v>0</v>
      </c>
      <c r="AY202" s="228">
        <f t="shared" si="298"/>
        <v>0</v>
      </c>
      <c r="AZ202" s="228">
        <f t="shared" si="298"/>
        <v>0</v>
      </c>
      <c r="BA202" s="228">
        <f t="shared" si="298"/>
        <v>0</v>
      </c>
      <c r="BB202" s="228">
        <f t="shared" si="298"/>
        <v>0</v>
      </c>
      <c r="BC202" s="228">
        <f t="shared" si="298"/>
        <v>0</v>
      </c>
      <c r="BD202" s="228">
        <f t="shared" si="298"/>
        <v>0</v>
      </c>
      <c r="BE202" s="226"/>
      <c r="BF202" s="229">
        <f t="shared" ref="BF202:BX202" si="299">(IF(BF$73=0,0,BF127/BF$74))</f>
        <v>0</v>
      </c>
      <c r="BG202" s="228">
        <f t="shared" si="299"/>
        <v>0</v>
      </c>
      <c r="BH202" s="228">
        <f t="shared" si="299"/>
        <v>0</v>
      </c>
      <c r="BI202" s="228">
        <f t="shared" si="299"/>
        <v>0</v>
      </c>
      <c r="BJ202" s="228">
        <f t="shared" si="299"/>
        <v>0</v>
      </c>
      <c r="BK202" s="228">
        <f t="shared" si="299"/>
        <v>0</v>
      </c>
      <c r="BL202" s="228">
        <f t="shared" si="299"/>
        <v>0</v>
      </c>
      <c r="BM202" s="228">
        <f t="shared" si="299"/>
        <v>0</v>
      </c>
      <c r="BN202" s="228">
        <f t="shared" si="299"/>
        <v>0</v>
      </c>
      <c r="BO202" s="228">
        <f t="shared" si="299"/>
        <v>0</v>
      </c>
      <c r="BP202" s="228">
        <f t="shared" si="299"/>
        <v>0</v>
      </c>
      <c r="BQ202" s="228">
        <f t="shared" si="299"/>
        <v>0</v>
      </c>
      <c r="BR202" s="228">
        <f t="shared" si="299"/>
        <v>0</v>
      </c>
      <c r="BS202" s="228">
        <f t="shared" si="299"/>
        <v>0</v>
      </c>
      <c r="BT202" s="228">
        <f t="shared" si="299"/>
        <v>0</v>
      </c>
      <c r="BU202" s="228">
        <f t="shared" si="299"/>
        <v>0</v>
      </c>
      <c r="BV202" s="228">
        <f t="shared" si="299"/>
        <v>0</v>
      </c>
      <c r="BW202" s="228">
        <f t="shared" si="299"/>
        <v>0</v>
      </c>
      <c r="BX202" s="228">
        <f t="shared" si="299"/>
        <v>0</v>
      </c>
      <c r="BY202" s="228">
        <f>IF(Info!$O$3="Q1",$BS202,IF(Info!$O$3="Q2",$BS202+$BT202,IF(Info!$O$3="Q3",$BS202+$BT202+$BU202,$BR202)))</f>
        <v>0</v>
      </c>
      <c r="BZ202" s="228">
        <f>IF(Info!$O$3="Q1",$BS202,IF(Info!$O$3="Q2",$BT202,IF(Info!$O$3="Q3",$BU202,$BV202)))</f>
        <v>0</v>
      </c>
      <c r="CA202" s="225"/>
    </row>
    <row r="203" spans="1:79" ht="13.95" customHeight="1" x14ac:dyDescent="0.3">
      <c r="A203" s="223"/>
      <c r="B203" s="78" t="s">
        <v>97</v>
      </c>
      <c r="C203" s="225"/>
      <c r="D203" s="227">
        <f t="shared" ref="D203:AI203" si="300">(IF(D$73=0,0,D128/D$74))</f>
        <v>0</v>
      </c>
      <c r="E203" s="228">
        <f t="shared" si="300"/>
        <v>0</v>
      </c>
      <c r="F203" s="228">
        <f t="shared" si="300"/>
        <v>0</v>
      </c>
      <c r="G203" s="228">
        <f t="shared" si="300"/>
        <v>0</v>
      </c>
      <c r="H203" s="228">
        <f t="shared" si="300"/>
        <v>0</v>
      </c>
      <c r="I203" s="228">
        <f t="shared" si="300"/>
        <v>0</v>
      </c>
      <c r="J203" s="228">
        <f t="shared" si="300"/>
        <v>0</v>
      </c>
      <c r="K203" s="228">
        <f t="shared" si="300"/>
        <v>0</v>
      </c>
      <c r="L203" s="228">
        <f t="shared" si="300"/>
        <v>0</v>
      </c>
      <c r="M203" s="228">
        <f t="shared" si="300"/>
        <v>0</v>
      </c>
      <c r="N203" s="228">
        <f t="shared" si="300"/>
        <v>0</v>
      </c>
      <c r="O203" s="228">
        <f t="shared" si="300"/>
        <v>0</v>
      </c>
      <c r="P203" s="228">
        <f t="shared" si="300"/>
        <v>0</v>
      </c>
      <c r="Q203" s="817">
        <f t="shared" si="300"/>
        <v>0</v>
      </c>
      <c r="R203" s="228">
        <f t="shared" si="300"/>
        <v>0</v>
      </c>
      <c r="S203" s="228">
        <f t="shared" si="300"/>
        <v>0</v>
      </c>
      <c r="T203" s="228">
        <f t="shared" si="300"/>
        <v>0</v>
      </c>
      <c r="U203" s="228">
        <f t="shared" si="300"/>
        <v>0</v>
      </c>
      <c r="V203" s="228">
        <f t="shared" si="300"/>
        <v>0</v>
      </c>
      <c r="W203" s="228">
        <f t="shared" si="300"/>
        <v>0</v>
      </c>
      <c r="X203" s="228">
        <f t="shared" si="300"/>
        <v>0</v>
      </c>
      <c r="Y203" s="228">
        <f t="shared" si="300"/>
        <v>0</v>
      </c>
      <c r="Z203" s="228">
        <f t="shared" si="300"/>
        <v>0</v>
      </c>
      <c r="AA203" s="228">
        <f t="shared" si="300"/>
        <v>0</v>
      </c>
      <c r="AB203" s="228">
        <f t="shared" si="300"/>
        <v>0</v>
      </c>
      <c r="AC203" s="228">
        <f t="shared" si="300"/>
        <v>0</v>
      </c>
      <c r="AD203" s="228">
        <f t="shared" si="300"/>
        <v>0</v>
      </c>
      <c r="AE203" s="228">
        <f t="shared" si="300"/>
        <v>0</v>
      </c>
      <c r="AF203" s="228">
        <f t="shared" si="300"/>
        <v>0</v>
      </c>
      <c r="AG203" s="228">
        <f t="shared" si="300"/>
        <v>0</v>
      </c>
      <c r="AH203" s="228">
        <f t="shared" si="300"/>
        <v>0</v>
      </c>
      <c r="AI203" s="228">
        <f t="shared" si="300"/>
        <v>0</v>
      </c>
      <c r="AJ203" s="228">
        <f t="shared" ref="AJ203:BD203" si="301">(IF(AJ$73=0,0,AJ128/AJ$74))</f>
        <v>0</v>
      </c>
      <c r="AK203" s="228">
        <f t="shared" si="301"/>
        <v>0</v>
      </c>
      <c r="AL203" s="228">
        <f t="shared" si="301"/>
        <v>0</v>
      </c>
      <c r="AM203" s="228">
        <f t="shared" si="301"/>
        <v>0</v>
      </c>
      <c r="AN203" s="228">
        <f t="shared" si="301"/>
        <v>0</v>
      </c>
      <c r="AO203" s="228">
        <f t="shared" si="301"/>
        <v>0</v>
      </c>
      <c r="AP203" s="228">
        <f t="shared" si="301"/>
        <v>0</v>
      </c>
      <c r="AQ203" s="228">
        <f t="shared" si="301"/>
        <v>0</v>
      </c>
      <c r="AR203" s="228">
        <f t="shared" si="301"/>
        <v>0</v>
      </c>
      <c r="AS203" s="228">
        <f t="shared" si="301"/>
        <v>0</v>
      </c>
      <c r="AT203" s="228">
        <f t="shared" si="301"/>
        <v>0</v>
      </c>
      <c r="AU203" s="228">
        <f t="shared" si="301"/>
        <v>0</v>
      </c>
      <c r="AV203" s="228">
        <f t="shared" si="301"/>
        <v>0</v>
      </c>
      <c r="AW203" s="228">
        <f t="shared" si="301"/>
        <v>0</v>
      </c>
      <c r="AX203" s="228">
        <f t="shared" si="301"/>
        <v>0</v>
      </c>
      <c r="AY203" s="228">
        <f t="shared" si="301"/>
        <v>0</v>
      </c>
      <c r="AZ203" s="228">
        <f t="shared" si="301"/>
        <v>0</v>
      </c>
      <c r="BA203" s="228">
        <f t="shared" si="301"/>
        <v>0</v>
      </c>
      <c r="BB203" s="228">
        <f t="shared" si="301"/>
        <v>0</v>
      </c>
      <c r="BC203" s="228">
        <f t="shared" si="301"/>
        <v>0</v>
      </c>
      <c r="BD203" s="228">
        <f t="shared" si="301"/>
        <v>0</v>
      </c>
      <c r="BE203" s="226"/>
      <c r="BF203" s="229">
        <f t="shared" ref="BF203:BX203" si="302">(IF(BF$73=0,0,BF128/BF$74))</f>
        <v>0</v>
      </c>
      <c r="BG203" s="228">
        <f t="shared" si="302"/>
        <v>0</v>
      </c>
      <c r="BH203" s="228">
        <f t="shared" si="302"/>
        <v>0</v>
      </c>
      <c r="BI203" s="228">
        <f t="shared" si="302"/>
        <v>0</v>
      </c>
      <c r="BJ203" s="228">
        <f t="shared" si="302"/>
        <v>0</v>
      </c>
      <c r="BK203" s="228">
        <f t="shared" si="302"/>
        <v>0</v>
      </c>
      <c r="BL203" s="228">
        <f t="shared" si="302"/>
        <v>0</v>
      </c>
      <c r="BM203" s="228">
        <f t="shared" si="302"/>
        <v>0</v>
      </c>
      <c r="BN203" s="228">
        <f t="shared" si="302"/>
        <v>0</v>
      </c>
      <c r="BO203" s="228">
        <f t="shared" si="302"/>
        <v>0</v>
      </c>
      <c r="BP203" s="228">
        <f t="shared" si="302"/>
        <v>0</v>
      </c>
      <c r="BQ203" s="228">
        <f t="shared" si="302"/>
        <v>0</v>
      </c>
      <c r="BR203" s="228">
        <f t="shared" si="302"/>
        <v>0</v>
      </c>
      <c r="BS203" s="228">
        <f t="shared" si="302"/>
        <v>0</v>
      </c>
      <c r="BT203" s="228">
        <f t="shared" si="302"/>
        <v>0</v>
      </c>
      <c r="BU203" s="228">
        <f t="shared" si="302"/>
        <v>0</v>
      </c>
      <c r="BV203" s="228">
        <f t="shared" si="302"/>
        <v>0</v>
      </c>
      <c r="BW203" s="228">
        <f t="shared" si="302"/>
        <v>0</v>
      </c>
      <c r="BX203" s="228">
        <f t="shared" si="302"/>
        <v>0</v>
      </c>
      <c r="BY203" s="228">
        <f>IF(Info!$O$3="Q1",$BS203,IF(Info!$O$3="Q2",$BS203+$BT203,IF(Info!$O$3="Q3",$BS203+$BT203+$BU203,$BR203)))</f>
        <v>0</v>
      </c>
      <c r="BZ203" s="228">
        <f>IF(Info!$O$3="Q1",$BS203,IF(Info!$O$3="Q2",$BT203,IF(Info!$O$3="Q3",$BU203,$BV203)))</f>
        <v>0</v>
      </c>
      <c r="CA203" s="225"/>
    </row>
    <row r="204" spans="1:79" ht="13.95" customHeight="1" x14ac:dyDescent="0.3">
      <c r="A204" s="223"/>
      <c r="B204" s="78" t="s">
        <v>99</v>
      </c>
      <c r="C204" s="225"/>
      <c r="D204" s="227">
        <f t="shared" ref="D204:AI204" si="303">(IF(D$73=0,0,D129/D$74))</f>
        <v>0</v>
      </c>
      <c r="E204" s="228">
        <f t="shared" si="303"/>
        <v>0</v>
      </c>
      <c r="F204" s="228">
        <f t="shared" si="303"/>
        <v>0</v>
      </c>
      <c r="G204" s="228">
        <f t="shared" si="303"/>
        <v>0</v>
      </c>
      <c r="H204" s="228">
        <f t="shared" si="303"/>
        <v>0</v>
      </c>
      <c r="I204" s="228">
        <f t="shared" si="303"/>
        <v>0</v>
      </c>
      <c r="J204" s="228">
        <f t="shared" si="303"/>
        <v>0</v>
      </c>
      <c r="K204" s="228">
        <f t="shared" si="303"/>
        <v>0</v>
      </c>
      <c r="L204" s="228">
        <f t="shared" si="303"/>
        <v>0</v>
      </c>
      <c r="M204" s="228">
        <f t="shared" si="303"/>
        <v>0</v>
      </c>
      <c r="N204" s="228">
        <f t="shared" si="303"/>
        <v>0</v>
      </c>
      <c r="O204" s="228">
        <f t="shared" si="303"/>
        <v>0</v>
      </c>
      <c r="P204" s="228">
        <f t="shared" si="303"/>
        <v>0</v>
      </c>
      <c r="Q204" s="817">
        <f t="shared" si="303"/>
        <v>0</v>
      </c>
      <c r="R204" s="228">
        <f t="shared" si="303"/>
        <v>0</v>
      </c>
      <c r="S204" s="228">
        <f t="shared" si="303"/>
        <v>0</v>
      </c>
      <c r="T204" s="228">
        <f t="shared" si="303"/>
        <v>0</v>
      </c>
      <c r="U204" s="228">
        <f t="shared" si="303"/>
        <v>0</v>
      </c>
      <c r="V204" s="228">
        <f t="shared" si="303"/>
        <v>0</v>
      </c>
      <c r="W204" s="228">
        <f t="shared" si="303"/>
        <v>0</v>
      </c>
      <c r="X204" s="228">
        <f t="shared" si="303"/>
        <v>0</v>
      </c>
      <c r="Y204" s="228">
        <f t="shared" si="303"/>
        <v>0</v>
      </c>
      <c r="Z204" s="228">
        <f t="shared" si="303"/>
        <v>0</v>
      </c>
      <c r="AA204" s="228">
        <f t="shared" si="303"/>
        <v>0</v>
      </c>
      <c r="AB204" s="228">
        <f t="shared" si="303"/>
        <v>0</v>
      </c>
      <c r="AC204" s="228">
        <f t="shared" si="303"/>
        <v>0</v>
      </c>
      <c r="AD204" s="228">
        <f t="shared" si="303"/>
        <v>0</v>
      </c>
      <c r="AE204" s="228">
        <f t="shared" si="303"/>
        <v>0</v>
      </c>
      <c r="AF204" s="228">
        <f t="shared" si="303"/>
        <v>0</v>
      </c>
      <c r="AG204" s="228">
        <f t="shared" si="303"/>
        <v>0</v>
      </c>
      <c r="AH204" s="228">
        <f t="shared" si="303"/>
        <v>0</v>
      </c>
      <c r="AI204" s="228">
        <f t="shared" si="303"/>
        <v>0</v>
      </c>
      <c r="AJ204" s="228">
        <f t="shared" ref="AJ204:BD204" si="304">(IF(AJ$73=0,0,AJ129/AJ$74))</f>
        <v>0</v>
      </c>
      <c r="AK204" s="228">
        <f t="shared" si="304"/>
        <v>0</v>
      </c>
      <c r="AL204" s="228">
        <f t="shared" si="304"/>
        <v>0</v>
      </c>
      <c r="AM204" s="228">
        <f t="shared" si="304"/>
        <v>0</v>
      </c>
      <c r="AN204" s="228">
        <f t="shared" si="304"/>
        <v>0</v>
      </c>
      <c r="AO204" s="228">
        <f t="shared" si="304"/>
        <v>0</v>
      </c>
      <c r="AP204" s="228">
        <f t="shared" si="304"/>
        <v>0</v>
      </c>
      <c r="AQ204" s="228">
        <f t="shared" si="304"/>
        <v>0</v>
      </c>
      <c r="AR204" s="228">
        <f t="shared" si="304"/>
        <v>0</v>
      </c>
      <c r="AS204" s="228">
        <f t="shared" si="304"/>
        <v>0</v>
      </c>
      <c r="AT204" s="228">
        <f t="shared" si="304"/>
        <v>0</v>
      </c>
      <c r="AU204" s="228">
        <f t="shared" si="304"/>
        <v>0</v>
      </c>
      <c r="AV204" s="228">
        <f t="shared" si="304"/>
        <v>0</v>
      </c>
      <c r="AW204" s="228">
        <f t="shared" si="304"/>
        <v>0</v>
      </c>
      <c r="AX204" s="228">
        <f t="shared" si="304"/>
        <v>0</v>
      </c>
      <c r="AY204" s="228">
        <f t="shared" si="304"/>
        <v>0</v>
      </c>
      <c r="AZ204" s="228">
        <f t="shared" si="304"/>
        <v>0</v>
      </c>
      <c r="BA204" s="228">
        <f t="shared" si="304"/>
        <v>0</v>
      </c>
      <c r="BB204" s="228">
        <f t="shared" si="304"/>
        <v>0</v>
      </c>
      <c r="BC204" s="228">
        <f t="shared" si="304"/>
        <v>0</v>
      </c>
      <c r="BD204" s="228">
        <f t="shared" si="304"/>
        <v>0</v>
      </c>
      <c r="BE204" s="226"/>
      <c r="BF204" s="229">
        <f t="shared" ref="BF204:BX204" si="305">(IF(BF$73=0,0,BF129/BF$74))</f>
        <v>0</v>
      </c>
      <c r="BG204" s="228">
        <f t="shared" si="305"/>
        <v>0</v>
      </c>
      <c r="BH204" s="228">
        <f t="shared" si="305"/>
        <v>0</v>
      </c>
      <c r="BI204" s="228">
        <f t="shared" si="305"/>
        <v>0</v>
      </c>
      <c r="BJ204" s="228">
        <f t="shared" si="305"/>
        <v>0</v>
      </c>
      <c r="BK204" s="228">
        <f t="shared" si="305"/>
        <v>0</v>
      </c>
      <c r="BL204" s="228">
        <f t="shared" si="305"/>
        <v>0</v>
      </c>
      <c r="BM204" s="228">
        <f t="shared" si="305"/>
        <v>0</v>
      </c>
      <c r="BN204" s="228">
        <f t="shared" si="305"/>
        <v>0</v>
      </c>
      <c r="BO204" s="228">
        <f t="shared" si="305"/>
        <v>0</v>
      </c>
      <c r="BP204" s="228">
        <f t="shared" si="305"/>
        <v>0</v>
      </c>
      <c r="BQ204" s="228">
        <f t="shared" si="305"/>
        <v>0</v>
      </c>
      <c r="BR204" s="228">
        <f t="shared" si="305"/>
        <v>0</v>
      </c>
      <c r="BS204" s="228">
        <f t="shared" si="305"/>
        <v>0</v>
      </c>
      <c r="BT204" s="228">
        <f t="shared" si="305"/>
        <v>0</v>
      </c>
      <c r="BU204" s="228">
        <f t="shared" si="305"/>
        <v>0</v>
      </c>
      <c r="BV204" s="228">
        <f t="shared" si="305"/>
        <v>0</v>
      </c>
      <c r="BW204" s="228">
        <f t="shared" si="305"/>
        <v>0</v>
      </c>
      <c r="BX204" s="228">
        <f t="shared" si="305"/>
        <v>0</v>
      </c>
      <c r="BY204" s="228">
        <f>IF(Info!$O$3="Q1",$BS204,IF(Info!$O$3="Q2",$BS204+$BT204,IF(Info!$O$3="Q3",$BS204+$BT204+$BU204,$BR204)))</f>
        <v>0</v>
      </c>
      <c r="BZ204" s="228">
        <f>IF(Info!$O$3="Q1",$BS204,IF(Info!$O$3="Q2",$BT204,IF(Info!$O$3="Q3",$BU204,$BV204)))</f>
        <v>0</v>
      </c>
      <c r="CA204" s="225"/>
    </row>
    <row r="205" spans="1:79" ht="13.95" customHeight="1" x14ac:dyDescent="0.3">
      <c r="A205" s="223"/>
      <c r="B205" s="78" t="s">
        <v>375</v>
      </c>
      <c r="C205" s="225"/>
      <c r="D205" s="227">
        <f t="shared" ref="D205:AI205" si="306">(IF(D$73=0,0,D130/D$74))</f>
        <v>8.9669755799049844E-2</v>
      </c>
      <c r="E205" s="228">
        <f t="shared" si="306"/>
        <v>0.11293122404894643</v>
      </c>
      <c r="F205" s="228">
        <f t="shared" si="306"/>
        <v>0.11564535741629201</v>
      </c>
      <c r="G205" s="228">
        <f t="shared" si="306"/>
        <v>9.5680744176259644E-2</v>
      </c>
      <c r="H205" s="228">
        <f t="shared" si="306"/>
        <v>7.4890823888273644E-2</v>
      </c>
      <c r="I205" s="228">
        <f t="shared" si="306"/>
        <v>0.12272335146843988</v>
      </c>
      <c r="J205" s="228">
        <f t="shared" si="306"/>
        <v>0.16572685051991284</v>
      </c>
      <c r="K205" s="228">
        <f t="shared" si="306"/>
        <v>0.19427444074329434</v>
      </c>
      <c r="L205" s="228">
        <f t="shared" si="306"/>
        <v>0.121922094441722</v>
      </c>
      <c r="M205" s="228">
        <f t="shared" si="306"/>
        <v>6.6793822177516907E-2</v>
      </c>
      <c r="N205" s="228">
        <f t="shared" si="306"/>
        <v>7.0022424602993003E-2</v>
      </c>
      <c r="O205" s="228">
        <f t="shared" si="306"/>
        <v>9.970442814747639E-2</v>
      </c>
      <c r="P205" s="228">
        <f t="shared" si="306"/>
        <v>9.9038618691997107E-2</v>
      </c>
      <c r="Q205" s="817">
        <f t="shared" si="306"/>
        <v>7.9096713048722692E-2</v>
      </c>
      <c r="R205" s="228">
        <f t="shared" si="306"/>
        <v>6.3572214959058695E-2</v>
      </c>
      <c r="S205" s="228">
        <f t="shared" si="306"/>
        <v>7.746897534797921E-2</v>
      </c>
      <c r="T205" s="228">
        <f t="shared" si="306"/>
        <v>0.10699792696908982</v>
      </c>
      <c r="U205" s="228">
        <f t="shared" si="306"/>
        <v>0.10434554271637006</v>
      </c>
      <c r="V205" s="228">
        <f t="shared" si="306"/>
        <v>6.7001513880275768E-2</v>
      </c>
      <c r="W205" s="228">
        <f t="shared" si="306"/>
        <v>6.309666947216544E-2</v>
      </c>
      <c r="X205" s="228">
        <f t="shared" si="306"/>
        <v>7.7932885336501487E-2</v>
      </c>
      <c r="Y205" s="228">
        <f t="shared" si="306"/>
        <v>7.949553335699383E-2</v>
      </c>
      <c r="Z205" s="228">
        <f t="shared" si="306"/>
        <v>0.1466619812901519</v>
      </c>
      <c r="AA205" s="228">
        <f t="shared" si="306"/>
        <v>9.9716320430980429E-2</v>
      </c>
      <c r="AB205" s="228">
        <f t="shared" si="306"/>
        <v>8.8701097927231562E-2</v>
      </c>
      <c r="AC205" s="228">
        <f t="shared" si="306"/>
        <v>0.10949273130966079</v>
      </c>
      <c r="AD205" s="228">
        <f t="shared" si="306"/>
        <v>0.12661433260009419</v>
      </c>
      <c r="AE205" s="228">
        <f t="shared" si="306"/>
        <v>9.6264759309718423E-2</v>
      </c>
      <c r="AF205" s="228">
        <f t="shared" si="306"/>
        <v>7.6704307951461451E-2</v>
      </c>
      <c r="AG205" s="228">
        <f t="shared" si="306"/>
        <v>6.3648247085378223E-2</v>
      </c>
      <c r="AH205" s="228">
        <f t="shared" si="306"/>
        <v>6.8490325863216739E-2</v>
      </c>
      <c r="AI205" s="228">
        <f t="shared" si="306"/>
        <v>7.9591282913334185E-2</v>
      </c>
      <c r="AJ205" s="228">
        <f t="shared" ref="AJ205:BD205" si="307">(IF(AJ$73=0,0,AJ130/AJ$74))</f>
        <v>9.1648758808744082E-2</v>
      </c>
      <c r="AK205" s="228">
        <f t="shared" si="307"/>
        <v>0.1270062343625416</v>
      </c>
      <c r="AL205" s="228">
        <f t="shared" si="307"/>
        <v>8.2341243315508031E-2</v>
      </c>
      <c r="AM205" s="228">
        <f t="shared" si="307"/>
        <v>4.447997044630695E-2</v>
      </c>
      <c r="AN205" s="228">
        <f t="shared" si="307"/>
        <v>5.4411915342321308E-2</v>
      </c>
      <c r="AO205" s="228">
        <f t="shared" si="307"/>
        <v>7.1590687810763484E-2</v>
      </c>
      <c r="AP205" s="228">
        <f t="shared" si="307"/>
        <v>8.0162227015181053E-2</v>
      </c>
      <c r="AQ205" s="228">
        <f t="shared" si="307"/>
        <v>0</v>
      </c>
      <c r="AR205" s="228">
        <f t="shared" si="307"/>
        <v>0</v>
      </c>
      <c r="AS205" s="228">
        <f t="shared" si="307"/>
        <v>0</v>
      </c>
      <c r="AT205" s="228">
        <f t="shared" si="307"/>
        <v>0</v>
      </c>
      <c r="AU205" s="228">
        <f t="shared" si="307"/>
        <v>0</v>
      </c>
      <c r="AV205" s="228">
        <f t="shared" si="307"/>
        <v>0</v>
      </c>
      <c r="AW205" s="228">
        <f t="shared" si="307"/>
        <v>0</v>
      </c>
      <c r="AX205" s="228">
        <f t="shared" si="307"/>
        <v>0</v>
      </c>
      <c r="AY205" s="228">
        <f t="shared" si="307"/>
        <v>0</v>
      </c>
      <c r="AZ205" s="228">
        <f t="shared" si="307"/>
        <v>0</v>
      </c>
      <c r="BA205" s="228">
        <f t="shared" si="307"/>
        <v>0</v>
      </c>
      <c r="BB205" s="228">
        <f t="shared" si="307"/>
        <v>0</v>
      </c>
      <c r="BC205" s="228">
        <f t="shared" si="307"/>
        <v>0</v>
      </c>
      <c r="BD205" s="228">
        <f t="shared" si="307"/>
        <v>0</v>
      </c>
      <c r="BE205" s="226"/>
      <c r="BF205" s="229">
        <f t="shared" ref="BF205:BX205" si="308">(IF(BF$73=0,0,BF130/BF$74))</f>
        <v>9.6837604349073889E-2</v>
      </c>
      <c r="BG205" s="228">
        <f t="shared" si="308"/>
        <v>0.14528680479283559</v>
      </c>
      <c r="BH205" s="228">
        <f t="shared" si="308"/>
        <v>8.0616489992048429E-2</v>
      </c>
      <c r="BI205" s="228">
        <f t="shared" si="308"/>
        <v>8.4090048696879902E-2</v>
      </c>
      <c r="BJ205" s="228">
        <f t="shared" si="308"/>
        <v>7.1193873538900498E-2</v>
      </c>
      <c r="BK205" s="228">
        <f t="shared" si="308"/>
        <v>0.11073782064560307</v>
      </c>
      <c r="BL205" s="228">
        <f t="shared" si="308"/>
        <v>7.4436540324926331E-2</v>
      </c>
      <c r="BM205" s="228">
        <f t="shared" si="308"/>
        <v>9.1967503185474239E-2</v>
      </c>
      <c r="BN205" s="228">
        <f t="shared" si="308"/>
        <v>5.9432399226580897E-2</v>
      </c>
      <c r="BO205" s="228">
        <f t="shared" si="308"/>
        <v>0</v>
      </c>
      <c r="BP205" s="228">
        <f t="shared" si="308"/>
        <v>0</v>
      </c>
      <c r="BQ205" s="228">
        <f t="shared" si="308"/>
        <v>0</v>
      </c>
      <c r="BR205" s="228">
        <f t="shared" si="308"/>
        <v>8.9669755799049872E-2</v>
      </c>
      <c r="BS205" s="228">
        <f t="shared" si="308"/>
        <v>0.10405081876681278</v>
      </c>
      <c r="BT205" s="228">
        <f t="shared" si="308"/>
        <v>9.0224329864442676E-2</v>
      </c>
      <c r="BU205" s="228">
        <f t="shared" si="308"/>
        <v>7.4255183012494161E-2</v>
      </c>
      <c r="BV205" s="228">
        <f t="shared" si="308"/>
        <v>0</v>
      </c>
      <c r="BW205" s="228">
        <f t="shared" si="308"/>
        <v>9.6806871005995179E-2</v>
      </c>
      <c r="BX205" s="228">
        <f t="shared" si="308"/>
        <v>7.4255183012494161E-2</v>
      </c>
      <c r="BY205" s="228">
        <f>IF(Info!$O$3="Q1",$BS205,IF(Info!$O$3="Q2",$BS205+$BT205,IF(Info!$O$3="Q3",$BS205+$BT205+$BU205,$BR205)))</f>
        <v>0.10405081876681278</v>
      </c>
      <c r="BZ205" s="228">
        <f>IF(Info!$O$3="Q1",$BS205,IF(Info!$O$3="Q2",$BT205,IF(Info!$O$3="Q3",$BU205,$BV205)))</f>
        <v>0.10405081876681278</v>
      </c>
      <c r="CA205" s="225"/>
    </row>
    <row r="206" spans="1:79" ht="13.95" customHeight="1" x14ac:dyDescent="0.3">
      <c r="A206" s="223"/>
      <c r="B206" s="78" t="s">
        <v>103</v>
      </c>
      <c r="C206" s="225"/>
      <c r="D206" s="227">
        <f t="shared" ref="D206:AI206" si="309">(IF(D$73=0,0,D131/D$74))</f>
        <v>0</v>
      </c>
      <c r="E206" s="228">
        <f t="shared" si="309"/>
        <v>0</v>
      </c>
      <c r="F206" s="228">
        <f t="shared" si="309"/>
        <v>0</v>
      </c>
      <c r="G206" s="228">
        <f t="shared" si="309"/>
        <v>0</v>
      </c>
      <c r="H206" s="228">
        <f t="shared" si="309"/>
        <v>0</v>
      </c>
      <c r="I206" s="228">
        <f t="shared" si="309"/>
        <v>0</v>
      </c>
      <c r="J206" s="228">
        <f t="shared" si="309"/>
        <v>0</v>
      </c>
      <c r="K206" s="228">
        <f t="shared" si="309"/>
        <v>0</v>
      </c>
      <c r="L206" s="228">
        <f t="shared" si="309"/>
        <v>0</v>
      </c>
      <c r="M206" s="228">
        <f t="shared" si="309"/>
        <v>0</v>
      </c>
      <c r="N206" s="228">
        <f t="shared" si="309"/>
        <v>0</v>
      </c>
      <c r="O206" s="228">
        <f t="shared" si="309"/>
        <v>0</v>
      </c>
      <c r="P206" s="228">
        <f t="shared" si="309"/>
        <v>0</v>
      </c>
      <c r="Q206" s="817">
        <f t="shared" si="309"/>
        <v>0</v>
      </c>
      <c r="R206" s="228">
        <f t="shared" si="309"/>
        <v>0</v>
      </c>
      <c r="S206" s="228">
        <f t="shared" si="309"/>
        <v>0</v>
      </c>
      <c r="T206" s="228">
        <f t="shared" si="309"/>
        <v>0</v>
      </c>
      <c r="U206" s="228">
        <f t="shared" si="309"/>
        <v>0</v>
      </c>
      <c r="V206" s="228">
        <f t="shared" si="309"/>
        <v>0</v>
      </c>
      <c r="W206" s="228">
        <f t="shared" si="309"/>
        <v>0</v>
      </c>
      <c r="X206" s="228">
        <f t="shared" si="309"/>
        <v>0</v>
      </c>
      <c r="Y206" s="228">
        <f t="shared" si="309"/>
        <v>0</v>
      </c>
      <c r="Z206" s="228">
        <f t="shared" si="309"/>
        <v>0</v>
      </c>
      <c r="AA206" s="228">
        <f t="shared" si="309"/>
        <v>0</v>
      </c>
      <c r="AB206" s="228">
        <f t="shared" si="309"/>
        <v>0</v>
      </c>
      <c r="AC206" s="228">
        <f t="shared" si="309"/>
        <v>0</v>
      </c>
      <c r="AD206" s="228">
        <f t="shared" si="309"/>
        <v>0</v>
      </c>
      <c r="AE206" s="228">
        <f t="shared" si="309"/>
        <v>0</v>
      </c>
      <c r="AF206" s="228">
        <f t="shared" si="309"/>
        <v>0</v>
      </c>
      <c r="AG206" s="228">
        <f t="shared" si="309"/>
        <v>0</v>
      </c>
      <c r="AH206" s="228">
        <f t="shared" si="309"/>
        <v>0</v>
      </c>
      <c r="AI206" s="228">
        <f t="shared" si="309"/>
        <v>0</v>
      </c>
      <c r="AJ206" s="228">
        <f t="shared" ref="AJ206:BD206" si="310">(IF(AJ$73=0,0,AJ131/AJ$74))</f>
        <v>0</v>
      </c>
      <c r="AK206" s="228">
        <f t="shared" si="310"/>
        <v>0</v>
      </c>
      <c r="AL206" s="228">
        <f t="shared" si="310"/>
        <v>0</v>
      </c>
      <c r="AM206" s="228">
        <f t="shared" si="310"/>
        <v>0</v>
      </c>
      <c r="AN206" s="228">
        <f t="shared" si="310"/>
        <v>0</v>
      </c>
      <c r="AO206" s="228">
        <f t="shared" si="310"/>
        <v>0</v>
      </c>
      <c r="AP206" s="228">
        <f t="shared" si="310"/>
        <v>0</v>
      </c>
      <c r="AQ206" s="228">
        <f t="shared" si="310"/>
        <v>0</v>
      </c>
      <c r="AR206" s="228">
        <f t="shared" si="310"/>
        <v>0</v>
      </c>
      <c r="AS206" s="228">
        <f t="shared" si="310"/>
        <v>0</v>
      </c>
      <c r="AT206" s="228">
        <f t="shared" si="310"/>
        <v>0</v>
      </c>
      <c r="AU206" s="228">
        <f t="shared" si="310"/>
        <v>0</v>
      </c>
      <c r="AV206" s="228">
        <f t="shared" si="310"/>
        <v>0</v>
      </c>
      <c r="AW206" s="228">
        <f t="shared" si="310"/>
        <v>0</v>
      </c>
      <c r="AX206" s="228">
        <f t="shared" si="310"/>
        <v>0</v>
      </c>
      <c r="AY206" s="228">
        <f t="shared" si="310"/>
        <v>0</v>
      </c>
      <c r="AZ206" s="228">
        <f t="shared" si="310"/>
        <v>0</v>
      </c>
      <c r="BA206" s="228">
        <f t="shared" si="310"/>
        <v>0</v>
      </c>
      <c r="BB206" s="228">
        <f t="shared" si="310"/>
        <v>0</v>
      </c>
      <c r="BC206" s="228">
        <f t="shared" si="310"/>
        <v>0</v>
      </c>
      <c r="BD206" s="228">
        <f t="shared" si="310"/>
        <v>0</v>
      </c>
      <c r="BE206" s="226"/>
      <c r="BF206" s="229">
        <f t="shared" ref="BF206:BX206" si="311">(IF(BF$73=0,0,BF131/BF$74))</f>
        <v>0</v>
      </c>
      <c r="BG206" s="228">
        <f t="shared" si="311"/>
        <v>0</v>
      </c>
      <c r="BH206" s="228">
        <f t="shared" si="311"/>
        <v>0</v>
      </c>
      <c r="BI206" s="228">
        <f t="shared" si="311"/>
        <v>0</v>
      </c>
      <c r="BJ206" s="228">
        <f t="shared" si="311"/>
        <v>0</v>
      </c>
      <c r="BK206" s="228">
        <f t="shared" si="311"/>
        <v>0</v>
      </c>
      <c r="BL206" s="228">
        <f t="shared" si="311"/>
        <v>0</v>
      </c>
      <c r="BM206" s="228">
        <f t="shared" si="311"/>
        <v>0</v>
      </c>
      <c r="BN206" s="228">
        <f t="shared" si="311"/>
        <v>0</v>
      </c>
      <c r="BO206" s="228">
        <f t="shared" si="311"/>
        <v>0</v>
      </c>
      <c r="BP206" s="228">
        <f t="shared" si="311"/>
        <v>0</v>
      </c>
      <c r="BQ206" s="228">
        <f t="shared" si="311"/>
        <v>0</v>
      </c>
      <c r="BR206" s="228">
        <f t="shared" si="311"/>
        <v>0</v>
      </c>
      <c r="BS206" s="228">
        <f t="shared" si="311"/>
        <v>0</v>
      </c>
      <c r="BT206" s="228">
        <f t="shared" si="311"/>
        <v>0</v>
      </c>
      <c r="BU206" s="228">
        <f t="shared" si="311"/>
        <v>0</v>
      </c>
      <c r="BV206" s="228">
        <f t="shared" si="311"/>
        <v>0</v>
      </c>
      <c r="BW206" s="228">
        <f t="shared" si="311"/>
        <v>0</v>
      </c>
      <c r="BX206" s="228">
        <f t="shared" si="311"/>
        <v>0</v>
      </c>
      <c r="BY206" s="228">
        <f>IF(Info!$O$3="Q1",$BS206,IF(Info!$O$3="Q2",$BS206+$BT206,IF(Info!$O$3="Q3",$BS206+$BT206+$BU206,$BR206)))</f>
        <v>0</v>
      </c>
      <c r="BZ206" s="228">
        <f>IF(Info!$O$3="Q1",$BS206,IF(Info!$O$3="Q2",$BT206,IF(Info!$O$3="Q3",$BU206,$BV206)))</f>
        <v>0</v>
      </c>
      <c r="CA206" s="225"/>
    </row>
    <row r="207" spans="1:79" ht="13.95" customHeight="1" x14ac:dyDescent="0.3">
      <c r="A207" s="223"/>
      <c r="B207" s="78" t="s">
        <v>105</v>
      </c>
      <c r="C207" s="225"/>
      <c r="D207" s="227">
        <f t="shared" ref="D207:AI207" si="312">(IF(D$73=0,0,D132/D$74))</f>
        <v>0</v>
      </c>
      <c r="E207" s="228">
        <f t="shared" si="312"/>
        <v>0</v>
      </c>
      <c r="F207" s="228">
        <f t="shared" si="312"/>
        <v>0</v>
      </c>
      <c r="G207" s="228">
        <f t="shared" si="312"/>
        <v>0</v>
      </c>
      <c r="H207" s="228">
        <f t="shared" si="312"/>
        <v>0</v>
      </c>
      <c r="I207" s="228">
        <f t="shared" si="312"/>
        <v>0</v>
      </c>
      <c r="J207" s="228">
        <f t="shared" si="312"/>
        <v>0</v>
      </c>
      <c r="K207" s="228">
        <f t="shared" si="312"/>
        <v>0</v>
      </c>
      <c r="L207" s="228">
        <f t="shared" si="312"/>
        <v>0</v>
      </c>
      <c r="M207" s="228">
        <f t="shared" si="312"/>
        <v>0</v>
      </c>
      <c r="N207" s="228">
        <f t="shared" si="312"/>
        <v>0</v>
      </c>
      <c r="O207" s="228">
        <f t="shared" si="312"/>
        <v>0</v>
      </c>
      <c r="P207" s="228">
        <f t="shared" si="312"/>
        <v>0</v>
      </c>
      <c r="Q207" s="817">
        <f t="shared" si="312"/>
        <v>0</v>
      </c>
      <c r="R207" s="228">
        <f t="shared" si="312"/>
        <v>0</v>
      </c>
      <c r="S207" s="228">
        <f t="shared" si="312"/>
        <v>0</v>
      </c>
      <c r="T207" s="228">
        <f t="shared" si="312"/>
        <v>0</v>
      </c>
      <c r="U207" s="228">
        <f t="shared" si="312"/>
        <v>0</v>
      </c>
      <c r="V207" s="228">
        <f t="shared" si="312"/>
        <v>0</v>
      </c>
      <c r="W207" s="228">
        <f t="shared" si="312"/>
        <v>0</v>
      </c>
      <c r="X207" s="228">
        <f t="shared" si="312"/>
        <v>0</v>
      </c>
      <c r="Y207" s="228">
        <f t="shared" si="312"/>
        <v>0</v>
      </c>
      <c r="Z207" s="228">
        <f t="shared" si="312"/>
        <v>0</v>
      </c>
      <c r="AA207" s="228">
        <f t="shared" si="312"/>
        <v>0</v>
      </c>
      <c r="AB207" s="228">
        <f t="shared" si="312"/>
        <v>0</v>
      </c>
      <c r="AC207" s="228">
        <f t="shared" si="312"/>
        <v>0</v>
      </c>
      <c r="AD207" s="228">
        <f t="shared" si="312"/>
        <v>0</v>
      </c>
      <c r="AE207" s="228">
        <f t="shared" si="312"/>
        <v>0</v>
      </c>
      <c r="AF207" s="228">
        <f t="shared" si="312"/>
        <v>0</v>
      </c>
      <c r="AG207" s="228">
        <f t="shared" si="312"/>
        <v>0</v>
      </c>
      <c r="AH207" s="228">
        <f t="shared" si="312"/>
        <v>0</v>
      </c>
      <c r="AI207" s="228">
        <f t="shared" si="312"/>
        <v>0</v>
      </c>
      <c r="AJ207" s="228">
        <f t="shared" ref="AJ207:BD207" si="313">(IF(AJ$73=0,0,AJ132/AJ$74))</f>
        <v>0</v>
      </c>
      <c r="AK207" s="228">
        <f t="shared" si="313"/>
        <v>0</v>
      </c>
      <c r="AL207" s="228">
        <f t="shared" si="313"/>
        <v>0</v>
      </c>
      <c r="AM207" s="228">
        <f t="shared" si="313"/>
        <v>0</v>
      </c>
      <c r="AN207" s="228">
        <f t="shared" si="313"/>
        <v>0</v>
      </c>
      <c r="AO207" s="228">
        <f t="shared" si="313"/>
        <v>0</v>
      </c>
      <c r="AP207" s="228">
        <f t="shared" si="313"/>
        <v>0</v>
      </c>
      <c r="AQ207" s="228">
        <f t="shared" si="313"/>
        <v>0</v>
      </c>
      <c r="AR207" s="228">
        <f t="shared" si="313"/>
        <v>0</v>
      </c>
      <c r="AS207" s="228">
        <f t="shared" si="313"/>
        <v>0</v>
      </c>
      <c r="AT207" s="228">
        <f t="shared" si="313"/>
        <v>0</v>
      </c>
      <c r="AU207" s="228">
        <f t="shared" si="313"/>
        <v>0</v>
      </c>
      <c r="AV207" s="228">
        <f t="shared" si="313"/>
        <v>0</v>
      </c>
      <c r="AW207" s="228">
        <f t="shared" si="313"/>
        <v>0</v>
      </c>
      <c r="AX207" s="228">
        <f t="shared" si="313"/>
        <v>0</v>
      </c>
      <c r="AY207" s="228">
        <f t="shared" si="313"/>
        <v>0</v>
      </c>
      <c r="AZ207" s="228">
        <f t="shared" si="313"/>
        <v>0</v>
      </c>
      <c r="BA207" s="228">
        <f t="shared" si="313"/>
        <v>0</v>
      </c>
      <c r="BB207" s="228">
        <f t="shared" si="313"/>
        <v>0</v>
      </c>
      <c r="BC207" s="228">
        <f t="shared" si="313"/>
        <v>0</v>
      </c>
      <c r="BD207" s="228">
        <f t="shared" si="313"/>
        <v>0</v>
      </c>
      <c r="BE207" s="226"/>
      <c r="BF207" s="229">
        <f t="shared" ref="BF207:BX207" si="314">(IF(BF$73=0,0,BF132/BF$74))</f>
        <v>0</v>
      </c>
      <c r="BG207" s="228">
        <f t="shared" si="314"/>
        <v>0</v>
      </c>
      <c r="BH207" s="228">
        <f t="shared" si="314"/>
        <v>0</v>
      </c>
      <c r="BI207" s="228">
        <f t="shared" si="314"/>
        <v>0</v>
      </c>
      <c r="BJ207" s="228">
        <f t="shared" si="314"/>
        <v>0</v>
      </c>
      <c r="BK207" s="228">
        <f t="shared" si="314"/>
        <v>0</v>
      </c>
      <c r="BL207" s="228">
        <f t="shared" si="314"/>
        <v>0</v>
      </c>
      <c r="BM207" s="228">
        <f t="shared" si="314"/>
        <v>0</v>
      </c>
      <c r="BN207" s="228">
        <f t="shared" si="314"/>
        <v>0</v>
      </c>
      <c r="BO207" s="228">
        <f t="shared" si="314"/>
        <v>0</v>
      </c>
      <c r="BP207" s="228">
        <f t="shared" si="314"/>
        <v>0</v>
      </c>
      <c r="BQ207" s="228">
        <f t="shared" si="314"/>
        <v>0</v>
      </c>
      <c r="BR207" s="228">
        <f t="shared" si="314"/>
        <v>0</v>
      </c>
      <c r="BS207" s="228">
        <f t="shared" si="314"/>
        <v>0</v>
      </c>
      <c r="BT207" s="228">
        <f t="shared" si="314"/>
        <v>0</v>
      </c>
      <c r="BU207" s="228">
        <f t="shared" si="314"/>
        <v>0</v>
      </c>
      <c r="BV207" s="228">
        <f t="shared" si="314"/>
        <v>0</v>
      </c>
      <c r="BW207" s="228">
        <f t="shared" si="314"/>
        <v>0</v>
      </c>
      <c r="BX207" s="228">
        <f t="shared" si="314"/>
        <v>0</v>
      </c>
      <c r="BY207" s="228">
        <f>IF(Info!$O$3="Q1",$BS207,IF(Info!$O$3="Q2",$BS207+$BT207,IF(Info!$O$3="Q3",$BS207+$BT207+$BU207,$BR207)))</f>
        <v>0</v>
      </c>
      <c r="BZ207" s="228">
        <f>IF(Info!$O$3="Q1",$BS207,IF(Info!$O$3="Q2",$BT207,IF(Info!$O$3="Q3",$BU207,$BV207)))</f>
        <v>0</v>
      </c>
      <c r="CA207" s="225"/>
    </row>
    <row r="208" spans="1:79" ht="13.95" customHeight="1" x14ac:dyDescent="0.3">
      <c r="A208" s="241"/>
      <c r="B208" s="160" t="s">
        <v>376</v>
      </c>
      <c r="C208" s="225"/>
      <c r="D208" s="238">
        <f t="shared" ref="D208:AI208" si="315">(IF(D$73=0,0,D133/D$74))</f>
        <v>0.39313499958568715</v>
      </c>
      <c r="E208" s="238">
        <f t="shared" si="315"/>
        <v>0.49849616474149183</v>
      </c>
      <c r="F208" s="238">
        <f t="shared" si="315"/>
        <v>0.5104767758223766</v>
      </c>
      <c r="G208" s="238">
        <f t="shared" si="315"/>
        <v>0.42234983648813329</v>
      </c>
      <c r="H208" s="238">
        <f t="shared" si="315"/>
        <v>0.33057986218633573</v>
      </c>
      <c r="I208" s="238">
        <f t="shared" si="315"/>
        <v>0.60587659311873465</v>
      </c>
      <c r="J208" s="238">
        <f t="shared" si="315"/>
        <v>0.81818185683369726</v>
      </c>
      <c r="K208" s="238">
        <f t="shared" si="315"/>
        <v>0.95911931086615232</v>
      </c>
      <c r="L208" s="238">
        <f t="shared" si="315"/>
        <v>0.60192084328179252</v>
      </c>
      <c r="M208" s="238">
        <f t="shared" si="315"/>
        <v>0.24282465672195616</v>
      </c>
      <c r="N208" s="238">
        <f t="shared" si="315"/>
        <v>0.254562033774198</v>
      </c>
      <c r="O208" s="238">
        <f t="shared" si="315"/>
        <v>0.36246905401259288</v>
      </c>
      <c r="P208" s="238">
        <f t="shared" si="315"/>
        <v>0.36004854643871415</v>
      </c>
      <c r="Q208" s="818">
        <f t="shared" si="315"/>
        <v>0.28755102744151984</v>
      </c>
      <c r="R208" s="238">
        <f t="shared" si="315"/>
        <v>0.276554307438244</v>
      </c>
      <c r="S208" s="238">
        <f t="shared" si="315"/>
        <v>0.33700853177930568</v>
      </c>
      <c r="T208" s="238">
        <f t="shared" si="315"/>
        <v>0.465466518813624</v>
      </c>
      <c r="U208" s="238">
        <f t="shared" si="315"/>
        <v>0.45392801428702512</v>
      </c>
      <c r="V208" s="238">
        <f t="shared" si="315"/>
        <v>0.29381707583992989</v>
      </c>
      <c r="W208" s="238">
        <f t="shared" si="315"/>
        <v>0.27669343341520808</v>
      </c>
      <c r="X208" s="238">
        <f t="shared" si="315"/>
        <v>0.34175365831667043</v>
      </c>
      <c r="Y208" s="238">
        <f t="shared" si="315"/>
        <v>0.34860622992823936</v>
      </c>
      <c r="Z208" s="238">
        <f t="shared" si="315"/>
        <v>0.64545605763555824</v>
      </c>
      <c r="AA208" s="238">
        <f t="shared" si="315"/>
        <v>0.43884926755470283</v>
      </c>
      <c r="AB208" s="238">
        <f t="shared" si="315"/>
        <v>0.39037152282014675</v>
      </c>
      <c r="AC208" s="238">
        <f t="shared" si="315"/>
        <v>0.4818750303875014</v>
      </c>
      <c r="AD208" s="238">
        <f t="shared" si="315"/>
        <v>0.55722680984742545</v>
      </c>
      <c r="AE208" s="238">
        <f t="shared" si="315"/>
        <v>0.41925992044849508</v>
      </c>
      <c r="AF208" s="238">
        <f t="shared" si="315"/>
        <v>0.33406869014567797</v>
      </c>
      <c r="AG208" s="238">
        <f t="shared" si="315"/>
        <v>0.27720589757925906</v>
      </c>
      <c r="AH208" s="238">
        <f t="shared" si="315"/>
        <v>0.2982945033967877</v>
      </c>
      <c r="AI208" s="238">
        <f t="shared" si="315"/>
        <v>0.34943243310184113</v>
      </c>
      <c r="AJ208" s="238">
        <f t="shared" ref="AJ208:BD208" si="316">(IF(AJ$73=0,0,AJ133/AJ$74))</f>
        <v>0.40236879729875513</v>
      </c>
      <c r="AK208" s="238">
        <f t="shared" si="316"/>
        <v>0.55759997662973249</v>
      </c>
      <c r="AL208" s="238">
        <f t="shared" si="316"/>
        <v>0.36150568181818182</v>
      </c>
      <c r="AM208" s="238">
        <f t="shared" si="316"/>
        <v>0.19760984507399967</v>
      </c>
      <c r="AN208" s="238">
        <f t="shared" si="316"/>
        <v>0.24173420200346463</v>
      </c>
      <c r="AO208" s="238">
        <f t="shared" si="316"/>
        <v>0.31805382479071853</v>
      </c>
      <c r="AP208" s="238">
        <f t="shared" si="316"/>
        <v>0.35613434771452152</v>
      </c>
      <c r="AQ208" s="238">
        <f t="shared" si="316"/>
        <v>0</v>
      </c>
      <c r="AR208" s="238">
        <f t="shared" si="316"/>
        <v>0</v>
      </c>
      <c r="AS208" s="238">
        <f t="shared" si="316"/>
        <v>0</v>
      </c>
      <c r="AT208" s="238">
        <f t="shared" si="316"/>
        <v>0</v>
      </c>
      <c r="AU208" s="238">
        <f t="shared" si="316"/>
        <v>0</v>
      </c>
      <c r="AV208" s="238">
        <f t="shared" si="316"/>
        <v>0</v>
      </c>
      <c r="AW208" s="238">
        <f t="shared" si="316"/>
        <v>0</v>
      </c>
      <c r="AX208" s="238">
        <f t="shared" si="316"/>
        <v>0</v>
      </c>
      <c r="AY208" s="238">
        <f t="shared" si="316"/>
        <v>0</v>
      </c>
      <c r="AZ208" s="238">
        <f t="shared" si="316"/>
        <v>0</v>
      </c>
      <c r="BA208" s="238">
        <f t="shared" si="316"/>
        <v>0</v>
      </c>
      <c r="BB208" s="238">
        <f t="shared" si="316"/>
        <v>0</v>
      </c>
      <c r="BC208" s="238">
        <f t="shared" si="316"/>
        <v>0</v>
      </c>
      <c r="BD208" s="238">
        <f t="shared" si="316"/>
        <v>0</v>
      </c>
      <c r="BE208" s="226"/>
      <c r="BF208" s="239">
        <f t="shared" ref="BF208:BX208" si="317">(IF(BF$73=0,0,BF133/BF$74))</f>
        <v>0.4274563990366817</v>
      </c>
      <c r="BG208" s="238">
        <f t="shared" si="317"/>
        <v>0.71727078228976682</v>
      </c>
      <c r="BH208" s="238">
        <f t="shared" si="317"/>
        <v>0.29307607904848171</v>
      </c>
      <c r="BI208" s="238">
        <f t="shared" si="317"/>
        <v>0.36581178105546025</v>
      </c>
      <c r="BJ208" s="238">
        <f t="shared" si="317"/>
        <v>0.31220153888307056</v>
      </c>
      <c r="BK208" s="238">
        <f t="shared" si="317"/>
        <v>0.48735464035261877</v>
      </c>
      <c r="BL208" s="238">
        <f t="shared" si="317"/>
        <v>0.32419192858189771</v>
      </c>
      <c r="BM208" s="238">
        <f t="shared" si="317"/>
        <v>0.40376819204427811</v>
      </c>
      <c r="BN208" s="238">
        <f t="shared" si="317"/>
        <v>0.26403855680879523</v>
      </c>
      <c r="BO208" s="238">
        <f t="shared" si="317"/>
        <v>0</v>
      </c>
      <c r="BP208" s="238">
        <f t="shared" si="317"/>
        <v>0</v>
      </c>
      <c r="BQ208" s="238">
        <f t="shared" si="317"/>
        <v>0</v>
      </c>
      <c r="BR208" s="238">
        <f t="shared" si="317"/>
        <v>0.39313499958568715</v>
      </c>
      <c r="BS208" s="238">
        <f t="shared" si="317"/>
        <v>0.45565612716465881</v>
      </c>
      <c r="BT208" s="238">
        <f t="shared" si="317"/>
        <v>0.39550802120250522</v>
      </c>
      <c r="BU208" s="238">
        <f t="shared" si="317"/>
        <v>0.32616368986580679</v>
      </c>
      <c r="BV208" s="238">
        <f t="shared" si="317"/>
        <v>0</v>
      </c>
      <c r="BW208" s="238">
        <f t="shared" si="317"/>
        <v>0.42414344592081288</v>
      </c>
      <c r="BX208" s="238">
        <f t="shared" si="317"/>
        <v>0.32616368986580679</v>
      </c>
      <c r="BY208" s="238">
        <f>IF(Info!$O$3="Q1",$BS208,IF(Info!$O$3="Q2",$BS208+$BT208,IF(Info!$O$3="Q3",$BS208+$BT208+$BU208,$BR208)))</f>
        <v>0.45565612716465881</v>
      </c>
      <c r="BZ208" s="238">
        <f>IF(Info!$O$3="Q1",$BS208,IF(Info!$O$3="Q2",$BT208,IF(Info!$O$3="Q3",$BU208,$BV208)))</f>
        <v>0.45565612716465881</v>
      </c>
      <c r="CA208" s="225"/>
    </row>
    <row r="209" spans="1:79" ht="13.95" customHeight="1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776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3.95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820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13.95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ht="13.95" customHeight="1" x14ac:dyDescent="0.3">
      <c r="A212" s="248"/>
      <c r="B212" s="160" t="s">
        <v>338</v>
      </c>
      <c r="C212" s="250"/>
      <c r="D212" s="161">
        <f>SUM(E212:BD212)</f>
        <v>5735.7399999999971</v>
      </c>
      <c r="E212" s="77">
        <f t="shared" ref="E212:AJ212" si="318">IF(E$73=0,0,E73-E302)</f>
        <v>2730.8999999999996</v>
      </c>
      <c r="F212" s="77">
        <f t="shared" si="318"/>
        <v>2549.46</v>
      </c>
      <c r="G212" s="77">
        <f t="shared" si="318"/>
        <v>4624.7199999999993</v>
      </c>
      <c r="H212" s="77">
        <f t="shared" si="318"/>
        <v>2157.7700000000004</v>
      </c>
      <c r="I212" s="77">
        <f t="shared" si="318"/>
        <v>2528.4799999999996</v>
      </c>
      <c r="J212" s="77">
        <f t="shared" si="318"/>
        <v>55.990000000000691</v>
      </c>
      <c r="K212" s="77">
        <f t="shared" si="318"/>
        <v>-480.85000000000036</v>
      </c>
      <c r="L212" s="77">
        <f t="shared" si="318"/>
        <v>3591.1000000000004</v>
      </c>
      <c r="M212" s="77">
        <f t="shared" si="318"/>
        <v>995.45999999999913</v>
      </c>
      <c r="N212" s="77">
        <f t="shared" si="318"/>
        <v>1488.4799999999996</v>
      </c>
      <c r="O212" s="77">
        <f t="shared" si="318"/>
        <v>-1133.9399999999996</v>
      </c>
      <c r="P212" s="77">
        <f t="shared" si="318"/>
        <v>-2084.4199999999992</v>
      </c>
      <c r="Q212" s="815">
        <f t="shared" si="318"/>
        <v>1285.2000000000007</v>
      </c>
      <c r="R212" s="77">
        <f t="shared" si="318"/>
        <v>-373.60000000000036</v>
      </c>
      <c r="S212" s="77">
        <f t="shared" si="318"/>
        <v>-459.20000000000073</v>
      </c>
      <c r="T212" s="77">
        <f t="shared" si="318"/>
        <v>-3092.24</v>
      </c>
      <c r="U212" s="77">
        <f t="shared" si="318"/>
        <v>-2416.6499999999996</v>
      </c>
      <c r="V212" s="77">
        <f t="shared" si="318"/>
        <v>2965.2000000000007</v>
      </c>
      <c r="W212" s="77">
        <f t="shared" si="318"/>
        <v>-356.20000000000073</v>
      </c>
      <c r="X212" s="77">
        <f t="shared" si="318"/>
        <v>-2072.8500000000004</v>
      </c>
      <c r="Y212" s="77">
        <f t="shared" si="318"/>
        <v>-1758.1599999999999</v>
      </c>
      <c r="Z212" s="77">
        <f t="shared" si="318"/>
        <v>-2629.55</v>
      </c>
      <c r="AA212" s="77">
        <f t="shared" si="318"/>
        <v>2340.3999999999996</v>
      </c>
      <c r="AB212" s="77">
        <f t="shared" si="318"/>
        <v>186.60000000000036</v>
      </c>
      <c r="AC212" s="77">
        <f t="shared" si="318"/>
        <v>-1127.5200000000004</v>
      </c>
      <c r="AD212" s="77">
        <f t="shared" si="318"/>
        <v>-962.54000000000087</v>
      </c>
      <c r="AE212" s="77">
        <f t="shared" si="318"/>
        <v>-1337.04</v>
      </c>
      <c r="AF212" s="77">
        <f t="shared" si="318"/>
        <v>1617.1000000000004</v>
      </c>
      <c r="AG212" s="77">
        <f t="shared" si="318"/>
        <v>89.840000000000146</v>
      </c>
      <c r="AH212" s="77">
        <f t="shared" si="318"/>
        <v>1270.4699999999993</v>
      </c>
      <c r="AI212" s="77">
        <f t="shared" si="318"/>
        <v>-213.8700000000008</v>
      </c>
      <c r="AJ212" s="77">
        <f t="shared" si="318"/>
        <v>-935.56999999999971</v>
      </c>
      <c r="AK212" s="77">
        <f t="shared" ref="AK212:BD212" si="319">IF(AK$73=0,0,AK73-AK302)</f>
        <v>-2180.6400000000003</v>
      </c>
      <c r="AL212" s="77">
        <f t="shared" si="319"/>
        <v>1476</v>
      </c>
      <c r="AM212" s="77">
        <f t="shared" si="319"/>
        <v>493.29999999999927</v>
      </c>
      <c r="AN212" s="77">
        <f t="shared" si="319"/>
        <v>121.60000000000036</v>
      </c>
      <c r="AO212" s="77">
        <f t="shared" si="319"/>
        <v>-1427.1400000000003</v>
      </c>
      <c r="AP212" s="77">
        <f t="shared" si="319"/>
        <v>-1790.3500000000004</v>
      </c>
      <c r="AQ212" s="77">
        <f t="shared" si="319"/>
        <v>0</v>
      </c>
      <c r="AR212" s="77">
        <f t="shared" si="319"/>
        <v>0</v>
      </c>
      <c r="AS212" s="77">
        <f t="shared" si="319"/>
        <v>0</v>
      </c>
      <c r="AT212" s="77">
        <f t="shared" si="319"/>
        <v>0</v>
      </c>
      <c r="AU212" s="77">
        <f t="shared" si="319"/>
        <v>0</v>
      </c>
      <c r="AV212" s="77">
        <f t="shared" si="319"/>
        <v>0</v>
      </c>
      <c r="AW212" s="77">
        <f t="shared" si="319"/>
        <v>0</v>
      </c>
      <c r="AX212" s="77">
        <f t="shared" si="319"/>
        <v>0</v>
      </c>
      <c r="AY212" s="77">
        <f t="shared" si="319"/>
        <v>0</v>
      </c>
      <c r="AZ212" s="77">
        <f t="shared" si="319"/>
        <v>0</v>
      </c>
      <c r="BA212" s="77">
        <f t="shared" si="319"/>
        <v>0</v>
      </c>
      <c r="BB212" s="77">
        <f t="shared" si="319"/>
        <v>0</v>
      </c>
      <c r="BC212" s="77">
        <f t="shared" si="319"/>
        <v>0</v>
      </c>
      <c r="BD212" s="77">
        <f t="shared" si="319"/>
        <v>0</v>
      </c>
      <c r="BE212" s="251"/>
      <c r="BF212" s="163">
        <f>SUM(E212:H212)</f>
        <v>12062.849999999999</v>
      </c>
      <c r="BG212" s="77">
        <f>SUM(I212:L212)</f>
        <v>5694.72</v>
      </c>
      <c r="BH212" s="77">
        <f>SUM(M212:Q212)</f>
        <v>550.78000000000065</v>
      </c>
      <c r="BI212" s="77">
        <f>SUM(R212:U212)</f>
        <v>-6341.6900000000005</v>
      </c>
      <c r="BJ212" s="77">
        <f>SUM(V212:Y212)</f>
        <v>-1222.0100000000002</v>
      </c>
      <c r="BK212" s="77">
        <f>SUM(Z212:AD212)</f>
        <v>-2192.6100000000015</v>
      </c>
      <c r="BL212" s="77">
        <f>SUM(AE212:AH212)</f>
        <v>1640.37</v>
      </c>
      <c r="BM212" s="77">
        <f>SUM(AI212:AL212)</f>
        <v>-1854.0800000000008</v>
      </c>
      <c r="BN212" s="77">
        <f>SUM(AM212:AQ212)</f>
        <v>-2602.5900000000011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5735.7399999999934</v>
      </c>
      <c r="BS212" s="77">
        <f>SUM(BF212:BH212)</f>
        <v>18308.349999999999</v>
      </c>
      <c r="BT212" s="77">
        <f>SUM(BI212:BK212)</f>
        <v>-9756.3100000000013</v>
      </c>
      <c r="BU212" s="77">
        <f>SUM(BL212:BN212)</f>
        <v>-2816.300000000002</v>
      </c>
      <c r="BV212" s="77">
        <f>SUM(BO212:BQ212)</f>
        <v>0</v>
      </c>
      <c r="BW212" s="77">
        <f>SUM(BF212:BK212)</f>
        <v>8552.0399999999972</v>
      </c>
      <c r="BX212" s="77">
        <f>SUM(BL212:BQ212)</f>
        <v>-2816.300000000002</v>
      </c>
      <c r="BY212" s="77">
        <f>IF(Info!$O$3="Q1",$BS212,IF(Info!$O$3="Q2",$BS212+$BT212,IF(Info!$O$3="Q3",$BS212+$BT212+$BU212,$BR212)))</f>
        <v>18308.349999999999</v>
      </c>
      <c r="BZ212" s="77">
        <f>IF(Info!$O$3="Q1",$BS212,IF(Info!$O$3="Q2",$BT212,IF(Info!$O$3="Q3",$BU212,$BV212)))</f>
        <v>18308.349999999999</v>
      </c>
      <c r="CA212" s="48"/>
    </row>
    <row r="213" spans="1:79" ht="13.95" customHeight="1" x14ac:dyDescent="0.3">
      <c r="A213" s="248"/>
      <c r="B213" s="160" t="s">
        <v>339</v>
      </c>
      <c r="C213" s="250"/>
      <c r="D213" s="161">
        <f>SUM(E213:BD213)</f>
        <v>4779.7833333333165</v>
      </c>
      <c r="E213" s="77">
        <f t="shared" ref="E213:AJ213" si="320">IF(E$73=0,0,E74-E303)</f>
        <v>2275.75</v>
      </c>
      <c r="F213" s="77">
        <f t="shared" si="320"/>
        <v>2124.5500000000002</v>
      </c>
      <c r="G213" s="77">
        <f t="shared" si="320"/>
        <v>3853.9333333333334</v>
      </c>
      <c r="H213" s="77">
        <f t="shared" si="320"/>
        <v>1798.1416666666673</v>
      </c>
      <c r="I213" s="77">
        <f t="shared" si="320"/>
        <v>2107.0666666666657</v>
      </c>
      <c r="J213" s="77">
        <f t="shared" si="320"/>
        <v>46.658333333333758</v>
      </c>
      <c r="K213" s="77">
        <f t="shared" si="320"/>
        <v>-400.70833333333394</v>
      </c>
      <c r="L213" s="77">
        <f t="shared" si="320"/>
        <v>2992.5833333333339</v>
      </c>
      <c r="M213" s="77">
        <f t="shared" si="320"/>
        <v>829.54999999999927</v>
      </c>
      <c r="N213" s="77">
        <f t="shared" si="320"/>
        <v>1240.3999999999996</v>
      </c>
      <c r="O213" s="77">
        <f t="shared" si="320"/>
        <v>-944.94999999999982</v>
      </c>
      <c r="P213" s="77">
        <f t="shared" si="320"/>
        <v>-1737.0166666666664</v>
      </c>
      <c r="Q213" s="815">
        <f t="shared" si="320"/>
        <v>1071.0000000000009</v>
      </c>
      <c r="R213" s="77">
        <f t="shared" si="320"/>
        <v>-311.33333333333394</v>
      </c>
      <c r="S213" s="77">
        <f t="shared" si="320"/>
        <v>-382.66666666666788</v>
      </c>
      <c r="T213" s="77">
        <f t="shared" si="320"/>
        <v>-2576.8666666666668</v>
      </c>
      <c r="U213" s="77">
        <f t="shared" si="320"/>
        <v>-2013.875</v>
      </c>
      <c r="V213" s="77">
        <f t="shared" si="320"/>
        <v>2471.0000000000009</v>
      </c>
      <c r="W213" s="77">
        <f t="shared" si="320"/>
        <v>-296.83333333333394</v>
      </c>
      <c r="X213" s="77">
        <f t="shared" si="320"/>
        <v>-1727.3750000000009</v>
      </c>
      <c r="Y213" s="77">
        <f t="shared" si="320"/>
        <v>-1465.1333333333341</v>
      </c>
      <c r="Z213" s="77">
        <f t="shared" si="320"/>
        <v>-2191.291666666667</v>
      </c>
      <c r="AA213" s="77">
        <f t="shared" si="320"/>
        <v>1950.3333333333321</v>
      </c>
      <c r="AB213" s="77">
        <f t="shared" si="320"/>
        <v>155.5</v>
      </c>
      <c r="AC213" s="77">
        <f t="shared" si="320"/>
        <v>-939.60000000000036</v>
      </c>
      <c r="AD213" s="77">
        <f t="shared" si="320"/>
        <v>-802.1166666666677</v>
      </c>
      <c r="AE213" s="77">
        <f t="shared" si="320"/>
        <v>-1114.1999999999998</v>
      </c>
      <c r="AF213" s="77">
        <f t="shared" si="320"/>
        <v>1347.5833333333339</v>
      </c>
      <c r="AG213" s="77">
        <f t="shared" si="320"/>
        <v>74.866666666666788</v>
      </c>
      <c r="AH213" s="77">
        <f t="shared" si="320"/>
        <v>1058.7249999999995</v>
      </c>
      <c r="AI213" s="77">
        <f t="shared" si="320"/>
        <v>-178.22500000000036</v>
      </c>
      <c r="AJ213" s="77">
        <f t="shared" si="320"/>
        <v>-779.64166666666642</v>
      </c>
      <c r="AK213" s="77">
        <f t="shared" ref="AK213:BD213" si="321">IF(AK$73=0,0,AK74-AK303)</f>
        <v>-1817.2000000000007</v>
      </c>
      <c r="AL213" s="77">
        <f t="shared" si="321"/>
        <v>1230</v>
      </c>
      <c r="AM213" s="77">
        <f t="shared" si="321"/>
        <v>411.08333333333212</v>
      </c>
      <c r="AN213" s="77">
        <f t="shared" si="321"/>
        <v>101.33333333333394</v>
      </c>
      <c r="AO213" s="77">
        <f t="shared" si="321"/>
        <v>-1189.2833333333338</v>
      </c>
      <c r="AP213" s="77">
        <f t="shared" si="321"/>
        <v>-1491.958333333333</v>
      </c>
      <c r="AQ213" s="77">
        <f t="shared" si="321"/>
        <v>0</v>
      </c>
      <c r="AR213" s="77">
        <f t="shared" si="321"/>
        <v>0</v>
      </c>
      <c r="AS213" s="77">
        <f t="shared" si="321"/>
        <v>0</v>
      </c>
      <c r="AT213" s="77">
        <f t="shared" si="321"/>
        <v>0</v>
      </c>
      <c r="AU213" s="77">
        <f t="shared" si="321"/>
        <v>0</v>
      </c>
      <c r="AV213" s="77">
        <f t="shared" si="321"/>
        <v>0</v>
      </c>
      <c r="AW213" s="77">
        <f t="shared" si="321"/>
        <v>0</v>
      </c>
      <c r="AX213" s="77">
        <f t="shared" si="321"/>
        <v>0</v>
      </c>
      <c r="AY213" s="77">
        <f t="shared" si="321"/>
        <v>0</v>
      </c>
      <c r="AZ213" s="77">
        <f t="shared" si="321"/>
        <v>0</v>
      </c>
      <c r="BA213" s="77">
        <f t="shared" si="321"/>
        <v>0</v>
      </c>
      <c r="BB213" s="77">
        <f t="shared" si="321"/>
        <v>0</v>
      </c>
      <c r="BC213" s="77">
        <f t="shared" si="321"/>
        <v>0</v>
      </c>
      <c r="BD213" s="77">
        <f t="shared" si="321"/>
        <v>0</v>
      </c>
      <c r="BE213" s="251"/>
      <c r="BF213" s="163">
        <f>SUM(E213:H213)</f>
        <v>10052.375</v>
      </c>
      <c r="BG213" s="77">
        <f>SUM(I213:L213)</f>
        <v>4745.5999999999995</v>
      </c>
      <c r="BH213" s="77">
        <f>SUM(M213:Q213)</f>
        <v>458.98333333333358</v>
      </c>
      <c r="BI213" s="77">
        <f>SUM(R213:U213)</f>
        <v>-5284.7416666666686</v>
      </c>
      <c r="BJ213" s="77">
        <f>SUM(V213:Y213)</f>
        <v>-1018.3416666666681</v>
      </c>
      <c r="BK213" s="77">
        <f>SUM(Z213:AD213)</f>
        <v>-1827.1750000000029</v>
      </c>
      <c r="BL213" s="77">
        <f>SUM(AE213:AH213)</f>
        <v>1366.9750000000004</v>
      </c>
      <c r="BM213" s="77">
        <f>SUM(AI213:AL213)</f>
        <v>-1545.0666666666675</v>
      </c>
      <c r="BN213" s="77">
        <f>SUM(AM213:AQ213)</f>
        <v>-2168.8250000000007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4779.7833333333256</v>
      </c>
      <c r="BS213" s="77">
        <f>SUM(BF213:BH213)</f>
        <v>15256.958333333332</v>
      </c>
      <c r="BT213" s="77">
        <f>SUM(BI213:BK213)</f>
        <v>-8130.2583333333396</v>
      </c>
      <c r="BU213" s="77">
        <f>SUM(BL213:BN213)</f>
        <v>-2346.9166666666679</v>
      </c>
      <c r="BV213" s="77">
        <f>SUM(BO213:BQ213)</f>
        <v>0</v>
      </c>
      <c r="BW213" s="77">
        <f>SUM(BF213:BK213)</f>
        <v>7126.6999999999935</v>
      </c>
      <c r="BX213" s="77">
        <f>SUM(BL213:BQ213)</f>
        <v>-2346.9166666666679</v>
      </c>
      <c r="BY213" s="77">
        <f>IF(Info!$O$3="Q1",$BS213,IF(Info!$O$3="Q2",$BS213+$BT213,IF(Info!$O$3="Q3",$BS213+$BT213+$BU213,$BR213)))</f>
        <v>15256.958333333332</v>
      </c>
      <c r="BZ213" s="77">
        <f>IF(Info!$O$3="Q1",$BS213,IF(Info!$O$3="Q2",$BT213,IF(Info!$O$3="Q3",$BU213,$BV213)))</f>
        <v>15256.958333333332</v>
      </c>
      <c r="CA213" s="48"/>
    </row>
    <row r="214" spans="1:79" ht="13.95" customHeight="1" x14ac:dyDescent="0.3">
      <c r="A214" s="248"/>
      <c r="B214" s="78"/>
      <c r="C214" s="250"/>
      <c r="D214" s="161">
        <f>SUM(E214:BD214)</f>
        <v>0</v>
      </c>
      <c r="E214" s="77">
        <f t="shared" ref="E214:AJ214" si="322">IF(E$73=0,0,E75-E304)</f>
        <v>0</v>
      </c>
      <c r="F214" s="77">
        <f t="shared" si="322"/>
        <v>0</v>
      </c>
      <c r="G214" s="77">
        <f t="shared" si="322"/>
        <v>0</v>
      </c>
      <c r="H214" s="77">
        <f t="shared" si="322"/>
        <v>0</v>
      </c>
      <c r="I214" s="77">
        <f t="shared" si="322"/>
        <v>0</v>
      </c>
      <c r="J214" s="77">
        <f t="shared" si="322"/>
        <v>0</v>
      </c>
      <c r="K214" s="77">
        <f t="shared" si="322"/>
        <v>0</v>
      </c>
      <c r="L214" s="77">
        <f t="shared" si="322"/>
        <v>0</v>
      </c>
      <c r="M214" s="77">
        <f t="shared" si="322"/>
        <v>0</v>
      </c>
      <c r="N214" s="77">
        <f t="shared" si="322"/>
        <v>0</v>
      </c>
      <c r="O214" s="77">
        <f t="shared" si="322"/>
        <v>0</v>
      </c>
      <c r="P214" s="77">
        <f t="shared" si="322"/>
        <v>0</v>
      </c>
      <c r="Q214" s="815">
        <f t="shared" si="322"/>
        <v>0</v>
      </c>
      <c r="R214" s="77">
        <f t="shared" si="322"/>
        <v>0</v>
      </c>
      <c r="S214" s="77">
        <f t="shared" si="322"/>
        <v>0</v>
      </c>
      <c r="T214" s="77">
        <f t="shared" si="322"/>
        <v>0</v>
      </c>
      <c r="U214" s="77">
        <f t="shared" si="322"/>
        <v>0</v>
      </c>
      <c r="V214" s="77">
        <f t="shared" si="322"/>
        <v>0</v>
      </c>
      <c r="W214" s="77">
        <f t="shared" si="322"/>
        <v>0</v>
      </c>
      <c r="X214" s="77">
        <f t="shared" si="322"/>
        <v>0</v>
      </c>
      <c r="Y214" s="77">
        <f t="shared" si="322"/>
        <v>0</v>
      </c>
      <c r="Z214" s="77">
        <f t="shared" si="322"/>
        <v>0</v>
      </c>
      <c r="AA214" s="77">
        <f t="shared" si="322"/>
        <v>0</v>
      </c>
      <c r="AB214" s="77">
        <f t="shared" si="322"/>
        <v>0</v>
      </c>
      <c r="AC214" s="77">
        <f t="shared" si="322"/>
        <v>0</v>
      </c>
      <c r="AD214" s="77">
        <f t="shared" si="322"/>
        <v>0</v>
      </c>
      <c r="AE214" s="77">
        <f t="shared" si="322"/>
        <v>0</v>
      </c>
      <c r="AF214" s="77">
        <f t="shared" si="322"/>
        <v>0</v>
      </c>
      <c r="AG214" s="77">
        <f t="shared" si="322"/>
        <v>0</v>
      </c>
      <c r="AH214" s="77">
        <f t="shared" si="322"/>
        <v>0</v>
      </c>
      <c r="AI214" s="77">
        <f t="shared" si="322"/>
        <v>0</v>
      </c>
      <c r="AJ214" s="77">
        <f t="shared" si="322"/>
        <v>0</v>
      </c>
      <c r="AK214" s="77">
        <f t="shared" ref="AK214:BD214" si="323">IF(AK$73=0,0,AK75-AK304)</f>
        <v>0</v>
      </c>
      <c r="AL214" s="77">
        <f t="shared" si="323"/>
        <v>0</v>
      </c>
      <c r="AM214" s="77">
        <f t="shared" si="323"/>
        <v>0</v>
      </c>
      <c r="AN214" s="77">
        <f t="shared" si="323"/>
        <v>0</v>
      </c>
      <c r="AO214" s="77">
        <f t="shared" si="323"/>
        <v>0</v>
      </c>
      <c r="AP214" s="77">
        <f t="shared" si="323"/>
        <v>0</v>
      </c>
      <c r="AQ214" s="77">
        <f t="shared" si="323"/>
        <v>0</v>
      </c>
      <c r="AR214" s="77">
        <f t="shared" si="323"/>
        <v>0</v>
      </c>
      <c r="AS214" s="77">
        <f t="shared" si="323"/>
        <v>0</v>
      </c>
      <c r="AT214" s="77">
        <f t="shared" si="323"/>
        <v>0</v>
      </c>
      <c r="AU214" s="77">
        <f t="shared" si="323"/>
        <v>0</v>
      </c>
      <c r="AV214" s="77">
        <f t="shared" si="323"/>
        <v>0</v>
      </c>
      <c r="AW214" s="77">
        <f t="shared" si="323"/>
        <v>0</v>
      </c>
      <c r="AX214" s="77">
        <f t="shared" si="323"/>
        <v>0</v>
      </c>
      <c r="AY214" s="77">
        <f t="shared" si="323"/>
        <v>0</v>
      </c>
      <c r="AZ214" s="77">
        <f t="shared" si="323"/>
        <v>0</v>
      </c>
      <c r="BA214" s="77">
        <f t="shared" si="323"/>
        <v>0</v>
      </c>
      <c r="BB214" s="77">
        <f t="shared" si="323"/>
        <v>0</v>
      </c>
      <c r="BC214" s="77">
        <f t="shared" si="323"/>
        <v>0</v>
      </c>
      <c r="BD214" s="77">
        <f t="shared" si="323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ht="13.95" customHeight="1" x14ac:dyDescent="0.3">
      <c r="A215" s="248"/>
      <c r="B215" s="78"/>
      <c r="C215" s="250"/>
      <c r="D215" s="161">
        <f>SUM(E215:BD215)</f>
        <v>0</v>
      </c>
      <c r="E215" s="77">
        <f t="shared" ref="E215:AJ215" si="324">IF(E$73=0,0,E76-E305)</f>
        <v>0</v>
      </c>
      <c r="F215" s="77">
        <f t="shared" si="324"/>
        <v>0</v>
      </c>
      <c r="G215" s="77">
        <f t="shared" si="324"/>
        <v>0</v>
      </c>
      <c r="H215" s="77">
        <f t="shared" si="324"/>
        <v>0</v>
      </c>
      <c r="I215" s="77">
        <f t="shared" si="324"/>
        <v>0</v>
      </c>
      <c r="J215" s="77">
        <f t="shared" si="324"/>
        <v>0</v>
      </c>
      <c r="K215" s="77">
        <f t="shared" si="324"/>
        <v>0</v>
      </c>
      <c r="L215" s="77">
        <f t="shared" si="324"/>
        <v>0</v>
      </c>
      <c r="M215" s="77">
        <f t="shared" si="324"/>
        <v>0</v>
      </c>
      <c r="N215" s="77">
        <f t="shared" si="324"/>
        <v>0</v>
      </c>
      <c r="O215" s="77">
        <f t="shared" si="324"/>
        <v>0</v>
      </c>
      <c r="P215" s="77">
        <f t="shared" si="324"/>
        <v>0</v>
      </c>
      <c r="Q215" s="815">
        <f t="shared" si="324"/>
        <v>0</v>
      </c>
      <c r="R215" s="77">
        <f t="shared" si="324"/>
        <v>0</v>
      </c>
      <c r="S215" s="77">
        <f t="shared" si="324"/>
        <v>0</v>
      </c>
      <c r="T215" s="77">
        <f t="shared" si="324"/>
        <v>0</v>
      </c>
      <c r="U215" s="77">
        <f t="shared" si="324"/>
        <v>0</v>
      </c>
      <c r="V215" s="77">
        <f t="shared" si="324"/>
        <v>0</v>
      </c>
      <c r="W215" s="77">
        <f t="shared" si="324"/>
        <v>0</v>
      </c>
      <c r="X215" s="77">
        <f t="shared" si="324"/>
        <v>0</v>
      </c>
      <c r="Y215" s="77">
        <f t="shared" si="324"/>
        <v>0</v>
      </c>
      <c r="Z215" s="77">
        <f t="shared" si="324"/>
        <v>0</v>
      </c>
      <c r="AA215" s="77">
        <f t="shared" si="324"/>
        <v>0</v>
      </c>
      <c r="AB215" s="77">
        <f t="shared" si="324"/>
        <v>0</v>
      </c>
      <c r="AC215" s="77">
        <f t="shared" si="324"/>
        <v>0</v>
      </c>
      <c r="AD215" s="77">
        <f t="shared" si="324"/>
        <v>0</v>
      </c>
      <c r="AE215" s="77">
        <f t="shared" si="324"/>
        <v>0</v>
      </c>
      <c r="AF215" s="77">
        <f t="shared" si="324"/>
        <v>0</v>
      </c>
      <c r="AG215" s="77">
        <f t="shared" si="324"/>
        <v>0</v>
      </c>
      <c r="AH215" s="77">
        <f t="shared" si="324"/>
        <v>0</v>
      </c>
      <c r="AI215" s="77">
        <f t="shared" si="324"/>
        <v>0</v>
      </c>
      <c r="AJ215" s="77">
        <f t="shared" si="324"/>
        <v>0</v>
      </c>
      <c r="AK215" s="77">
        <f t="shared" ref="AK215:BD215" si="325">IF(AK$73=0,0,AK76-AK305)</f>
        <v>0</v>
      </c>
      <c r="AL215" s="77">
        <f t="shared" si="325"/>
        <v>0</v>
      </c>
      <c r="AM215" s="77">
        <f t="shared" si="325"/>
        <v>0</v>
      </c>
      <c r="AN215" s="77">
        <f t="shared" si="325"/>
        <v>0</v>
      </c>
      <c r="AO215" s="77">
        <f t="shared" si="325"/>
        <v>0</v>
      </c>
      <c r="AP215" s="77">
        <f t="shared" si="325"/>
        <v>0</v>
      </c>
      <c r="AQ215" s="77">
        <f t="shared" si="325"/>
        <v>0</v>
      </c>
      <c r="AR215" s="77">
        <f t="shared" si="325"/>
        <v>0</v>
      </c>
      <c r="AS215" s="77">
        <f t="shared" si="325"/>
        <v>0</v>
      </c>
      <c r="AT215" s="77">
        <f t="shared" si="325"/>
        <v>0</v>
      </c>
      <c r="AU215" s="77">
        <f t="shared" si="325"/>
        <v>0</v>
      </c>
      <c r="AV215" s="77">
        <f t="shared" si="325"/>
        <v>0</v>
      </c>
      <c r="AW215" s="77">
        <f t="shared" si="325"/>
        <v>0</v>
      </c>
      <c r="AX215" s="77">
        <f t="shared" si="325"/>
        <v>0</v>
      </c>
      <c r="AY215" s="77">
        <f t="shared" si="325"/>
        <v>0</v>
      </c>
      <c r="AZ215" s="77">
        <f t="shared" si="325"/>
        <v>0</v>
      </c>
      <c r="BA215" s="77">
        <f t="shared" si="325"/>
        <v>0</v>
      </c>
      <c r="BB215" s="77">
        <f t="shared" si="325"/>
        <v>0</v>
      </c>
      <c r="BC215" s="77">
        <f t="shared" si="325"/>
        <v>0</v>
      </c>
      <c r="BD215" s="77">
        <f t="shared" si="325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ht="13.95" customHeight="1" x14ac:dyDescent="0.3">
      <c r="A216" s="248"/>
      <c r="B216" s="160" t="s">
        <v>342</v>
      </c>
      <c r="C216" s="250"/>
      <c r="D216" s="161">
        <f>SUM(E216:BD216)</f>
        <v>4779.7833333333165</v>
      </c>
      <c r="E216" s="77">
        <f t="shared" ref="E216:AJ216" si="326">IF(E$73=0,0,E77-E306)</f>
        <v>2275.75</v>
      </c>
      <c r="F216" s="77">
        <f t="shared" si="326"/>
        <v>2124.5500000000002</v>
      </c>
      <c r="G216" s="77">
        <f t="shared" si="326"/>
        <v>3853.9333333333334</v>
      </c>
      <c r="H216" s="77">
        <f t="shared" si="326"/>
        <v>1798.1416666666673</v>
      </c>
      <c r="I216" s="77">
        <f t="shared" si="326"/>
        <v>2107.0666666666657</v>
      </c>
      <c r="J216" s="77">
        <f t="shared" si="326"/>
        <v>46.658333333333758</v>
      </c>
      <c r="K216" s="77">
        <f t="shared" si="326"/>
        <v>-400.70833333333394</v>
      </c>
      <c r="L216" s="77">
        <f t="shared" si="326"/>
        <v>2992.5833333333339</v>
      </c>
      <c r="M216" s="77">
        <f t="shared" si="326"/>
        <v>829.54999999999927</v>
      </c>
      <c r="N216" s="77">
        <f t="shared" si="326"/>
        <v>1240.3999999999996</v>
      </c>
      <c r="O216" s="77">
        <f t="shared" si="326"/>
        <v>-944.94999999999982</v>
      </c>
      <c r="P216" s="77">
        <f t="shared" si="326"/>
        <v>-1737.0166666666664</v>
      </c>
      <c r="Q216" s="815">
        <f t="shared" si="326"/>
        <v>1071.0000000000009</v>
      </c>
      <c r="R216" s="77">
        <f t="shared" si="326"/>
        <v>-311.33333333333394</v>
      </c>
      <c r="S216" s="77">
        <f t="shared" si="326"/>
        <v>-382.66666666666788</v>
      </c>
      <c r="T216" s="77">
        <f t="shared" si="326"/>
        <v>-2576.8666666666668</v>
      </c>
      <c r="U216" s="77">
        <f t="shared" si="326"/>
        <v>-2013.875</v>
      </c>
      <c r="V216" s="77">
        <f t="shared" si="326"/>
        <v>2471.0000000000009</v>
      </c>
      <c r="W216" s="77">
        <f t="shared" si="326"/>
        <v>-296.83333333333394</v>
      </c>
      <c r="X216" s="77">
        <f t="shared" si="326"/>
        <v>-1727.3750000000009</v>
      </c>
      <c r="Y216" s="77">
        <f t="shared" si="326"/>
        <v>-1465.1333333333341</v>
      </c>
      <c r="Z216" s="77">
        <f t="shared" si="326"/>
        <v>-2191.291666666667</v>
      </c>
      <c r="AA216" s="77">
        <f t="shared" si="326"/>
        <v>1950.3333333333321</v>
      </c>
      <c r="AB216" s="77">
        <f t="shared" si="326"/>
        <v>155.5</v>
      </c>
      <c r="AC216" s="77">
        <f t="shared" si="326"/>
        <v>-939.60000000000036</v>
      </c>
      <c r="AD216" s="77">
        <f t="shared" si="326"/>
        <v>-802.1166666666677</v>
      </c>
      <c r="AE216" s="77">
        <f t="shared" si="326"/>
        <v>-1114.1999999999998</v>
      </c>
      <c r="AF216" s="77">
        <f t="shared" si="326"/>
        <v>1347.5833333333339</v>
      </c>
      <c r="AG216" s="77">
        <f t="shared" si="326"/>
        <v>74.866666666666788</v>
      </c>
      <c r="AH216" s="77">
        <f t="shared" si="326"/>
        <v>1058.7249999999995</v>
      </c>
      <c r="AI216" s="77">
        <f t="shared" si="326"/>
        <v>-178.22500000000036</v>
      </c>
      <c r="AJ216" s="77">
        <f t="shared" si="326"/>
        <v>-779.64166666666642</v>
      </c>
      <c r="AK216" s="77">
        <f t="shared" ref="AK216:BD216" si="327">IF(AK$73=0,0,AK77-AK306)</f>
        <v>-1817.2000000000007</v>
      </c>
      <c r="AL216" s="77">
        <f t="shared" si="327"/>
        <v>1230</v>
      </c>
      <c r="AM216" s="77">
        <f t="shared" si="327"/>
        <v>411.08333333333212</v>
      </c>
      <c r="AN216" s="77">
        <f t="shared" si="327"/>
        <v>101.33333333333394</v>
      </c>
      <c r="AO216" s="77">
        <f t="shared" si="327"/>
        <v>-1189.2833333333338</v>
      </c>
      <c r="AP216" s="77">
        <f t="shared" si="327"/>
        <v>-1491.958333333333</v>
      </c>
      <c r="AQ216" s="77">
        <f t="shared" si="327"/>
        <v>0</v>
      </c>
      <c r="AR216" s="77">
        <f t="shared" si="327"/>
        <v>0</v>
      </c>
      <c r="AS216" s="77">
        <f t="shared" si="327"/>
        <v>0</v>
      </c>
      <c r="AT216" s="77">
        <f t="shared" si="327"/>
        <v>0</v>
      </c>
      <c r="AU216" s="77">
        <f t="shared" si="327"/>
        <v>0</v>
      </c>
      <c r="AV216" s="77">
        <f t="shared" si="327"/>
        <v>0</v>
      </c>
      <c r="AW216" s="77">
        <f t="shared" si="327"/>
        <v>0</v>
      </c>
      <c r="AX216" s="77">
        <f t="shared" si="327"/>
        <v>0</v>
      </c>
      <c r="AY216" s="77">
        <f t="shared" si="327"/>
        <v>0</v>
      </c>
      <c r="AZ216" s="77">
        <f t="shared" si="327"/>
        <v>0</v>
      </c>
      <c r="BA216" s="77">
        <f t="shared" si="327"/>
        <v>0</v>
      </c>
      <c r="BB216" s="77">
        <f t="shared" si="327"/>
        <v>0</v>
      </c>
      <c r="BC216" s="77">
        <f t="shared" si="327"/>
        <v>0</v>
      </c>
      <c r="BD216" s="77">
        <f t="shared" si="327"/>
        <v>0</v>
      </c>
      <c r="BE216" s="251"/>
      <c r="BF216" s="163">
        <f>SUM(E216:H216)</f>
        <v>10052.375</v>
      </c>
      <c r="BG216" s="77">
        <f>SUM(I216:L216)</f>
        <v>4745.5999999999995</v>
      </c>
      <c r="BH216" s="77">
        <f>SUM(M216:Q216)</f>
        <v>458.98333333333358</v>
      </c>
      <c r="BI216" s="77">
        <f>SUM(R216:U216)</f>
        <v>-5284.7416666666686</v>
      </c>
      <c r="BJ216" s="77">
        <f>SUM(V216:Y216)</f>
        <v>-1018.3416666666681</v>
      </c>
      <c r="BK216" s="77">
        <f>SUM(Z216:AD216)</f>
        <v>-1827.1750000000029</v>
      </c>
      <c r="BL216" s="77">
        <f>SUM(AE216:AH216)</f>
        <v>1366.9750000000004</v>
      </c>
      <c r="BM216" s="77">
        <f>SUM(AI216:AL216)</f>
        <v>-1545.0666666666675</v>
      </c>
      <c r="BN216" s="77">
        <f>SUM(AM216:AQ216)</f>
        <v>-2168.8250000000007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4779.7833333333256</v>
      </c>
      <c r="BS216" s="77">
        <f>SUM(BF216:BH216)</f>
        <v>15256.958333333332</v>
      </c>
      <c r="BT216" s="77">
        <f>SUM(BI216:BK216)</f>
        <v>-8130.2583333333396</v>
      </c>
      <c r="BU216" s="77">
        <f>SUM(BL216:BN216)</f>
        <v>-2346.9166666666679</v>
      </c>
      <c r="BV216" s="77">
        <f>SUM(BO216:BQ216)</f>
        <v>0</v>
      </c>
      <c r="BW216" s="77">
        <f>SUM(BF216:BK216)</f>
        <v>7126.6999999999935</v>
      </c>
      <c r="BX216" s="77">
        <f>SUM(BL216:BQ216)</f>
        <v>-2346.9166666666679</v>
      </c>
      <c r="BY216" s="77">
        <f>IF(Info!$O$3="Q1",$BS216,IF(Info!$O$3="Q2",$BS216+$BT216,IF(Info!$O$3="Q3",$BS216+$BT216+$BU216,$BR216)))</f>
        <v>15256.958333333332</v>
      </c>
      <c r="BZ216" s="77">
        <f>IF(Info!$O$3="Q1",$BS216,IF(Info!$O$3="Q2",$BT216,IF(Info!$O$3="Q3",$BU216,$BV216)))</f>
        <v>15256.958333333332</v>
      </c>
      <c r="CA216" s="48"/>
    </row>
    <row r="217" spans="1:79" ht="13.95" customHeight="1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ht="13.95" customHeight="1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3.95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3.95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ht="13.95" customHeight="1" x14ac:dyDescent="0.3">
      <c r="A221" s="248"/>
      <c r="B221" s="78" t="s">
        <v>37</v>
      </c>
      <c r="C221" s="250"/>
      <c r="D221" s="161">
        <f>SUM(E221:BD221)</f>
        <v>8709.2000000000007</v>
      </c>
      <c r="E221" s="77">
        <f t="shared" ref="E221:AJ221" si="328">IF(E$136=0,0,E82-E311)</f>
        <v>127.60000000000002</v>
      </c>
      <c r="F221" s="77">
        <f t="shared" si="328"/>
        <v>644.39999999999986</v>
      </c>
      <c r="G221" s="77">
        <f t="shared" si="328"/>
        <v>860.39999999999986</v>
      </c>
      <c r="H221" s="77">
        <f t="shared" si="328"/>
        <v>2698.8</v>
      </c>
      <c r="I221" s="77">
        <f t="shared" si="328"/>
        <v>949.59999999999991</v>
      </c>
      <c r="J221" s="77">
        <f t="shared" si="328"/>
        <v>-114</v>
      </c>
      <c r="K221" s="77">
        <f t="shared" si="328"/>
        <v>165.60000000000002</v>
      </c>
      <c r="L221" s="77">
        <f t="shared" si="328"/>
        <v>2152.7999999999997</v>
      </c>
      <c r="M221" s="77">
        <f t="shared" si="328"/>
        <v>-608.39999999999964</v>
      </c>
      <c r="N221" s="77">
        <f t="shared" si="328"/>
        <v>653.60000000000014</v>
      </c>
      <c r="O221" s="77">
        <f t="shared" si="328"/>
        <v>-98</v>
      </c>
      <c r="P221" s="77">
        <f t="shared" si="328"/>
        <v>321.59999999999991</v>
      </c>
      <c r="Q221" s="815">
        <f t="shared" si="328"/>
        <v>1401.6</v>
      </c>
      <c r="R221" s="77">
        <f t="shared" si="328"/>
        <v>-1855.2000000000007</v>
      </c>
      <c r="S221" s="77">
        <f t="shared" si="328"/>
        <v>-833.2</v>
      </c>
      <c r="T221" s="77">
        <f t="shared" si="328"/>
        <v>-462.8</v>
      </c>
      <c r="U221" s="77">
        <f t="shared" si="328"/>
        <v>-231.60000000000002</v>
      </c>
      <c r="V221" s="77">
        <f t="shared" si="328"/>
        <v>1087.2</v>
      </c>
      <c r="W221" s="77">
        <f t="shared" si="328"/>
        <v>144</v>
      </c>
      <c r="X221" s="77">
        <f t="shared" si="328"/>
        <v>-473.20000000000005</v>
      </c>
      <c r="Y221" s="77">
        <f t="shared" si="328"/>
        <v>-585.20000000000005</v>
      </c>
      <c r="Z221" s="77">
        <f t="shared" si="328"/>
        <v>-275.20000000000005</v>
      </c>
      <c r="AA221" s="77">
        <f t="shared" si="328"/>
        <v>633.59999999999991</v>
      </c>
      <c r="AB221" s="77">
        <f t="shared" si="328"/>
        <v>-1550</v>
      </c>
      <c r="AC221" s="77">
        <f t="shared" si="328"/>
        <v>-444.4</v>
      </c>
      <c r="AD221" s="77">
        <f t="shared" si="328"/>
        <v>-31.200000000000045</v>
      </c>
      <c r="AE221" s="77">
        <f t="shared" si="328"/>
        <v>136.79999999999995</v>
      </c>
      <c r="AF221" s="77">
        <f t="shared" si="328"/>
        <v>684</v>
      </c>
      <c r="AG221" s="77">
        <f t="shared" si="328"/>
        <v>834.39999999999964</v>
      </c>
      <c r="AH221" s="77">
        <f t="shared" si="328"/>
        <v>398</v>
      </c>
      <c r="AI221" s="77">
        <f t="shared" si="328"/>
        <v>518.40000000000009</v>
      </c>
      <c r="AJ221" s="77">
        <f t="shared" si="328"/>
        <v>574.79999999999995</v>
      </c>
      <c r="AK221" s="77">
        <f t="shared" ref="AK221:BD221" si="329">IF(AK$136=0,0,AK82-AK311)</f>
        <v>-31.199999999999989</v>
      </c>
      <c r="AL221" s="77">
        <f t="shared" si="329"/>
        <v>588</v>
      </c>
      <c r="AM221" s="77">
        <f t="shared" si="329"/>
        <v>895.59999999999945</v>
      </c>
      <c r="AN221" s="77">
        <f t="shared" si="329"/>
        <v>449.59999999999991</v>
      </c>
      <c r="AO221" s="77">
        <f t="shared" si="329"/>
        <v>-374</v>
      </c>
      <c r="AP221" s="77">
        <f t="shared" si="329"/>
        <v>-243.60000000000002</v>
      </c>
      <c r="AQ221" s="77">
        <f t="shared" si="329"/>
        <v>0</v>
      </c>
      <c r="AR221" s="77">
        <f t="shared" si="329"/>
        <v>0</v>
      </c>
      <c r="AS221" s="77">
        <f t="shared" si="329"/>
        <v>0</v>
      </c>
      <c r="AT221" s="77">
        <f t="shared" si="329"/>
        <v>0</v>
      </c>
      <c r="AU221" s="77">
        <f t="shared" si="329"/>
        <v>0</v>
      </c>
      <c r="AV221" s="77">
        <f t="shared" si="329"/>
        <v>0</v>
      </c>
      <c r="AW221" s="77">
        <f t="shared" si="329"/>
        <v>0</v>
      </c>
      <c r="AX221" s="77">
        <f t="shared" si="329"/>
        <v>0</v>
      </c>
      <c r="AY221" s="77">
        <f t="shared" si="329"/>
        <v>0</v>
      </c>
      <c r="AZ221" s="77">
        <f t="shared" si="329"/>
        <v>0</v>
      </c>
      <c r="BA221" s="77">
        <f t="shared" si="329"/>
        <v>0</v>
      </c>
      <c r="BB221" s="77">
        <f t="shared" si="329"/>
        <v>0</v>
      </c>
      <c r="BC221" s="77">
        <f t="shared" si="329"/>
        <v>0</v>
      </c>
      <c r="BD221" s="77">
        <f t="shared" si="329"/>
        <v>0</v>
      </c>
      <c r="BE221" s="251"/>
      <c r="BF221" s="163">
        <f>SUM(E221:H221)</f>
        <v>4331.2</v>
      </c>
      <c r="BG221" s="77">
        <f>SUM(I221:L221)</f>
        <v>3153.9999999999995</v>
      </c>
      <c r="BH221" s="77">
        <f>SUM(M221:Q221)</f>
        <v>1670.4000000000003</v>
      </c>
      <c r="BI221" s="77">
        <f>SUM(R221:U221)</f>
        <v>-3382.8000000000006</v>
      </c>
      <c r="BJ221" s="77">
        <f>SUM(V221:Y221)</f>
        <v>172.79999999999995</v>
      </c>
      <c r="BK221" s="77">
        <f>SUM(Z221:AD221)</f>
        <v>-1667.2</v>
      </c>
      <c r="BL221" s="77">
        <f>SUM(AE221:AH221)</f>
        <v>2053.1999999999998</v>
      </c>
      <c r="BM221" s="77">
        <f>SUM(AI221:AL221)</f>
        <v>1650</v>
      </c>
      <c r="BN221" s="77">
        <f>SUM(AM221:AQ221)</f>
        <v>727.59999999999934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8709.1999999999971</v>
      </c>
      <c r="BS221" s="77">
        <f>SUM(BF221:BH221)</f>
        <v>9155.5999999999985</v>
      </c>
      <c r="BT221" s="77">
        <f>SUM(BI221:BK221)</f>
        <v>-4877.2000000000007</v>
      </c>
      <c r="BU221" s="77">
        <f>SUM(BL221:BN221)</f>
        <v>4430.7999999999993</v>
      </c>
      <c r="BV221" s="77">
        <f>SUM(BO221:BQ221)</f>
        <v>0</v>
      </c>
      <c r="BW221" s="77">
        <f>SUM(BF221:BK221)</f>
        <v>4278.3999999999978</v>
      </c>
      <c r="BX221" s="77">
        <f>SUM(BL221:BQ221)</f>
        <v>4430.7999999999993</v>
      </c>
      <c r="BY221" s="77">
        <f>IF(Info!$O$3="Q1",$BS221,IF(Info!$O$3="Q2",$BS221+$BT221,IF(Info!$O$3="Q3",$BS221+$BT221+$BU221,$BR221)))</f>
        <v>9155.5999999999985</v>
      </c>
      <c r="BZ221" s="77">
        <f>IF(Info!$O$3="Q1",$BS221,IF(Info!$O$3="Q2",$BT221,IF(Info!$O$3="Q3",$BU221,$BV221)))</f>
        <v>9155.5999999999985</v>
      </c>
      <c r="CA221" s="48"/>
    </row>
    <row r="222" spans="1:79" ht="13.95" customHeight="1" x14ac:dyDescent="0.3">
      <c r="A222" s="248"/>
      <c r="B222" s="78" t="s">
        <v>39</v>
      </c>
      <c r="C222" s="250"/>
      <c r="D222" s="161">
        <f>SUM(E222:BD222)</f>
        <v>-367.33333333333303</v>
      </c>
      <c r="E222" s="77">
        <f t="shared" ref="E222:AJ222" si="330">IF(E$136=0,0,E83-E312)</f>
        <v>-83.333333333333329</v>
      </c>
      <c r="F222" s="77">
        <f t="shared" si="330"/>
        <v>86.666666666666671</v>
      </c>
      <c r="G222" s="77">
        <f t="shared" si="330"/>
        <v>-83.333333333333329</v>
      </c>
      <c r="H222" s="77">
        <f t="shared" si="330"/>
        <v>191.66666666666669</v>
      </c>
      <c r="I222" s="77">
        <f t="shared" si="330"/>
        <v>86.666666666666671</v>
      </c>
      <c r="J222" s="77">
        <f t="shared" si="330"/>
        <v>-83.333333333333329</v>
      </c>
      <c r="K222" s="77">
        <f t="shared" si="330"/>
        <v>21.666666666666671</v>
      </c>
      <c r="L222" s="77">
        <f t="shared" si="330"/>
        <v>86.666666666666671</v>
      </c>
      <c r="M222" s="77">
        <f t="shared" si="330"/>
        <v>-66.666666666666657</v>
      </c>
      <c r="N222" s="77">
        <f t="shared" si="330"/>
        <v>-1.6666666666666572</v>
      </c>
      <c r="O222" s="77">
        <f t="shared" si="330"/>
        <v>-66.666666666666657</v>
      </c>
      <c r="P222" s="77">
        <f t="shared" si="330"/>
        <v>63.333333333333343</v>
      </c>
      <c r="Q222" s="815">
        <f t="shared" si="330"/>
        <v>-21.666666666666657</v>
      </c>
      <c r="R222" s="77">
        <f t="shared" si="330"/>
        <v>-83.333333333333329</v>
      </c>
      <c r="S222" s="77">
        <f t="shared" si="330"/>
        <v>-18.333333333333329</v>
      </c>
      <c r="T222" s="77">
        <f t="shared" si="330"/>
        <v>46.666666666666671</v>
      </c>
      <c r="U222" s="77">
        <f t="shared" si="330"/>
        <v>46.666666666666671</v>
      </c>
      <c r="V222" s="77">
        <f t="shared" si="330"/>
        <v>46.666666666666671</v>
      </c>
      <c r="W222" s="77">
        <f t="shared" si="330"/>
        <v>-83.333333333333329</v>
      </c>
      <c r="X222" s="77">
        <f t="shared" si="330"/>
        <v>-40.333333333333329</v>
      </c>
      <c r="Y222" s="77">
        <f t="shared" si="330"/>
        <v>-83.333333333333329</v>
      </c>
      <c r="Z222" s="77">
        <f t="shared" si="330"/>
        <v>-23.666666666666657</v>
      </c>
      <c r="AA222" s="77">
        <f t="shared" si="330"/>
        <v>-23.666666666666657</v>
      </c>
      <c r="AB222" s="77">
        <f t="shared" si="330"/>
        <v>-1.6666666666666572</v>
      </c>
      <c r="AC222" s="77">
        <f t="shared" si="330"/>
        <v>-1.6666666666666572</v>
      </c>
      <c r="AD222" s="77">
        <f t="shared" si="330"/>
        <v>-1.6666666666666572</v>
      </c>
      <c r="AE222" s="77">
        <f t="shared" si="330"/>
        <v>46.666666666666671</v>
      </c>
      <c r="AF222" s="77">
        <f t="shared" si="330"/>
        <v>-40.333333333333329</v>
      </c>
      <c r="AG222" s="77">
        <f t="shared" si="330"/>
        <v>-39.333333333333329</v>
      </c>
      <c r="AH222" s="77">
        <f t="shared" si="330"/>
        <v>-83.333333333333329</v>
      </c>
      <c r="AI222" s="77">
        <f t="shared" si="330"/>
        <v>-83.333333333333329</v>
      </c>
      <c r="AJ222" s="77">
        <f t="shared" si="330"/>
        <v>-18.333333333333329</v>
      </c>
      <c r="AK222" s="77">
        <f t="shared" ref="AK222:BD222" si="331">IF(AK$136=0,0,AK83-AK312)</f>
        <v>46.666666666666671</v>
      </c>
      <c r="AL222" s="77">
        <f t="shared" si="331"/>
        <v>46.666666666666671</v>
      </c>
      <c r="AM222" s="77">
        <f t="shared" si="331"/>
        <v>-16.666666666666657</v>
      </c>
      <c r="AN222" s="77">
        <f t="shared" si="331"/>
        <v>-1.6666666666666572</v>
      </c>
      <c r="AO222" s="77">
        <f t="shared" si="331"/>
        <v>-66.666666666666657</v>
      </c>
      <c r="AP222" s="77">
        <f t="shared" si="331"/>
        <v>-66.666666666666657</v>
      </c>
      <c r="AQ222" s="77">
        <f t="shared" si="331"/>
        <v>0</v>
      </c>
      <c r="AR222" s="77">
        <f t="shared" si="331"/>
        <v>0</v>
      </c>
      <c r="AS222" s="77">
        <f t="shared" si="331"/>
        <v>0</v>
      </c>
      <c r="AT222" s="77">
        <f t="shared" si="331"/>
        <v>0</v>
      </c>
      <c r="AU222" s="77">
        <f t="shared" si="331"/>
        <v>0</v>
      </c>
      <c r="AV222" s="77">
        <f t="shared" si="331"/>
        <v>0</v>
      </c>
      <c r="AW222" s="77">
        <f t="shared" si="331"/>
        <v>0</v>
      </c>
      <c r="AX222" s="77">
        <f t="shared" si="331"/>
        <v>0</v>
      </c>
      <c r="AY222" s="77">
        <f t="shared" si="331"/>
        <v>0</v>
      </c>
      <c r="AZ222" s="77">
        <f t="shared" si="331"/>
        <v>0</v>
      </c>
      <c r="BA222" s="77">
        <f t="shared" si="331"/>
        <v>0</v>
      </c>
      <c r="BB222" s="77">
        <f t="shared" si="331"/>
        <v>0</v>
      </c>
      <c r="BC222" s="77">
        <f t="shared" si="331"/>
        <v>0</v>
      </c>
      <c r="BD222" s="77">
        <f t="shared" si="331"/>
        <v>0</v>
      </c>
      <c r="BE222" s="251"/>
      <c r="BF222" s="163">
        <f>SUM(E222:H222)</f>
        <v>111.6666666666667</v>
      </c>
      <c r="BG222" s="77">
        <f>SUM(I222:L222)</f>
        <v>111.66666666666669</v>
      </c>
      <c r="BH222" s="77">
        <f>SUM(M222:Q222)</f>
        <v>-93.333333333333286</v>
      </c>
      <c r="BI222" s="77">
        <f>SUM(R222:U222)</f>
        <v>-8.3333333333333144</v>
      </c>
      <c r="BJ222" s="77">
        <f>SUM(V222:Y222)</f>
        <v>-160.33333333333331</v>
      </c>
      <c r="BK222" s="77">
        <f>SUM(Z222:AD222)</f>
        <v>-52.333333333333286</v>
      </c>
      <c r="BL222" s="77">
        <f>SUM(AE222:AH222)</f>
        <v>-116.33333333333331</v>
      </c>
      <c r="BM222" s="77">
        <f>SUM(AI222:AL222)</f>
        <v>-8.3333333333333144</v>
      </c>
      <c r="BN222" s="77">
        <f>SUM(AM222:AQ222)</f>
        <v>-151.66666666666663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-367.33333333333309</v>
      </c>
      <c r="BS222" s="77">
        <f>SUM(BF222:BH222)</f>
        <v>130.00000000000009</v>
      </c>
      <c r="BT222" s="77">
        <f>SUM(BI222:BK222)</f>
        <v>-220.99999999999991</v>
      </c>
      <c r="BU222" s="77">
        <f>SUM(BL222:BN222)</f>
        <v>-276.33333333333326</v>
      </c>
      <c r="BV222" s="77">
        <f>SUM(BO222:BQ222)</f>
        <v>0</v>
      </c>
      <c r="BW222" s="77">
        <f>SUM(BF222:BK222)</f>
        <v>-90.999999999999829</v>
      </c>
      <c r="BX222" s="77">
        <f>SUM(BL222:BQ222)</f>
        <v>-276.33333333333326</v>
      </c>
      <c r="BY222" s="77">
        <f>IF(Info!$O$3="Q1",$BS222,IF(Info!$O$3="Q2",$BS222+$BT222,IF(Info!$O$3="Q3",$BS222+$BT222+$BU222,$BR222)))</f>
        <v>130.00000000000009</v>
      </c>
      <c r="BZ222" s="77">
        <f>IF(Info!$O$3="Q1",$BS222,IF(Info!$O$3="Q2",$BT222,IF(Info!$O$3="Q3",$BU222,$BV222)))</f>
        <v>130.00000000000009</v>
      </c>
      <c r="CA222" s="48"/>
    </row>
    <row r="223" spans="1:79" ht="13.95" customHeight="1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32">IF(E$136=0,0,E84-E313)</f>
        <v>0</v>
      </c>
      <c r="F223" s="77">
        <f t="shared" si="332"/>
        <v>0</v>
      </c>
      <c r="G223" s="77">
        <f t="shared" si="332"/>
        <v>0</v>
      </c>
      <c r="H223" s="77">
        <f t="shared" si="332"/>
        <v>0</v>
      </c>
      <c r="I223" s="77">
        <f t="shared" si="332"/>
        <v>0</v>
      </c>
      <c r="J223" s="77">
        <f t="shared" si="332"/>
        <v>0</v>
      </c>
      <c r="K223" s="77">
        <f t="shared" si="332"/>
        <v>0</v>
      </c>
      <c r="L223" s="77">
        <f t="shared" si="332"/>
        <v>0</v>
      </c>
      <c r="M223" s="77">
        <f t="shared" si="332"/>
        <v>0</v>
      </c>
      <c r="N223" s="77">
        <f t="shared" si="332"/>
        <v>0</v>
      </c>
      <c r="O223" s="77">
        <f t="shared" si="332"/>
        <v>0</v>
      </c>
      <c r="P223" s="77">
        <f t="shared" si="332"/>
        <v>0</v>
      </c>
      <c r="Q223" s="815">
        <f t="shared" si="332"/>
        <v>0</v>
      </c>
      <c r="R223" s="77">
        <f t="shared" si="332"/>
        <v>0</v>
      </c>
      <c r="S223" s="77">
        <f t="shared" si="332"/>
        <v>0</v>
      </c>
      <c r="T223" s="77">
        <f t="shared" si="332"/>
        <v>0</v>
      </c>
      <c r="U223" s="77">
        <f t="shared" si="332"/>
        <v>0</v>
      </c>
      <c r="V223" s="77">
        <f t="shared" si="332"/>
        <v>0</v>
      </c>
      <c r="W223" s="77">
        <f t="shared" si="332"/>
        <v>0</v>
      </c>
      <c r="X223" s="77">
        <f t="shared" si="332"/>
        <v>0</v>
      </c>
      <c r="Y223" s="77">
        <f t="shared" si="332"/>
        <v>0</v>
      </c>
      <c r="Z223" s="77">
        <f t="shared" si="332"/>
        <v>0</v>
      </c>
      <c r="AA223" s="77">
        <f t="shared" si="332"/>
        <v>0</v>
      </c>
      <c r="AB223" s="77">
        <f t="shared" si="332"/>
        <v>0</v>
      </c>
      <c r="AC223" s="77">
        <f t="shared" si="332"/>
        <v>0</v>
      </c>
      <c r="AD223" s="77">
        <f t="shared" si="332"/>
        <v>0</v>
      </c>
      <c r="AE223" s="77">
        <f t="shared" si="332"/>
        <v>0</v>
      </c>
      <c r="AF223" s="77">
        <f t="shared" si="332"/>
        <v>0</v>
      </c>
      <c r="AG223" s="77">
        <f t="shared" si="332"/>
        <v>0</v>
      </c>
      <c r="AH223" s="77">
        <f t="shared" si="332"/>
        <v>0</v>
      </c>
      <c r="AI223" s="77">
        <f t="shared" si="332"/>
        <v>0</v>
      </c>
      <c r="AJ223" s="77">
        <f t="shared" si="332"/>
        <v>0</v>
      </c>
      <c r="AK223" s="77">
        <f t="shared" ref="AK223:BD223" si="333">IF(AK$136=0,0,AK84-AK313)</f>
        <v>0</v>
      </c>
      <c r="AL223" s="77">
        <f t="shared" si="333"/>
        <v>0</v>
      </c>
      <c r="AM223" s="77">
        <f t="shared" si="333"/>
        <v>0</v>
      </c>
      <c r="AN223" s="77">
        <f t="shared" si="333"/>
        <v>0</v>
      </c>
      <c r="AO223" s="77">
        <f t="shared" si="333"/>
        <v>0</v>
      </c>
      <c r="AP223" s="77">
        <f t="shared" si="333"/>
        <v>0</v>
      </c>
      <c r="AQ223" s="77">
        <f t="shared" si="333"/>
        <v>0</v>
      </c>
      <c r="AR223" s="77">
        <f t="shared" si="333"/>
        <v>0</v>
      </c>
      <c r="AS223" s="77">
        <f t="shared" si="333"/>
        <v>0</v>
      </c>
      <c r="AT223" s="77">
        <f t="shared" si="333"/>
        <v>0</v>
      </c>
      <c r="AU223" s="77">
        <f t="shared" si="333"/>
        <v>0</v>
      </c>
      <c r="AV223" s="77">
        <f t="shared" si="333"/>
        <v>0</v>
      </c>
      <c r="AW223" s="77">
        <f t="shared" si="333"/>
        <v>0</v>
      </c>
      <c r="AX223" s="77">
        <f t="shared" si="333"/>
        <v>0</v>
      </c>
      <c r="AY223" s="77">
        <f t="shared" si="333"/>
        <v>0</v>
      </c>
      <c r="AZ223" s="77">
        <f t="shared" si="333"/>
        <v>0</v>
      </c>
      <c r="BA223" s="77">
        <f t="shared" si="333"/>
        <v>0</v>
      </c>
      <c r="BB223" s="77">
        <f t="shared" si="333"/>
        <v>0</v>
      </c>
      <c r="BC223" s="77">
        <f t="shared" si="333"/>
        <v>0</v>
      </c>
      <c r="BD223" s="77">
        <f t="shared" si="333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ht="13.95" customHeight="1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34">IF(E$136=0,0,E85-E314)</f>
        <v>0</v>
      </c>
      <c r="F224" s="77">
        <f t="shared" si="334"/>
        <v>0</v>
      </c>
      <c r="G224" s="77">
        <f t="shared" si="334"/>
        <v>0</v>
      </c>
      <c r="H224" s="77">
        <f t="shared" si="334"/>
        <v>0</v>
      </c>
      <c r="I224" s="77">
        <f t="shared" si="334"/>
        <v>0</v>
      </c>
      <c r="J224" s="77">
        <f t="shared" si="334"/>
        <v>0</v>
      </c>
      <c r="K224" s="77">
        <f t="shared" si="334"/>
        <v>0</v>
      </c>
      <c r="L224" s="77">
        <f t="shared" si="334"/>
        <v>0</v>
      </c>
      <c r="M224" s="77">
        <f t="shared" si="334"/>
        <v>0</v>
      </c>
      <c r="N224" s="77">
        <f t="shared" si="334"/>
        <v>0</v>
      </c>
      <c r="O224" s="77">
        <f t="shared" si="334"/>
        <v>0</v>
      </c>
      <c r="P224" s="77">
        <f t="shared" si="334"/>
        <v>0</v>
      </c>
      <c r="Q224" s="815">
        <f t="shared" si="334"/>
        <v>0</v>
      </c>
      <c r="R224" s="77">
        <f t="shared" si="334"/>
        <v>0</v>
      </c>
      <c r="S224" s="77">
        <f t="shared" si="334"/>
        <v>0</v>
      </c>
      <c r="T224" s="77">
        <f t="shared" si="334"/>
        <v>0</v>
      </c>
      <c r="U224" s="77">
        <f t="shared" si="334"/>
        <v>0</v>
      </c>
      <c r="V224" s="77">
        <f t="shared" si="334"/>
        <v>0</v>
      </c>
      <c r="W224" s="77">
        <f t="shared" si="334"/>
        <v>0</v>
      </c>
      <c r="X224" s="77">
        <f t="shared" si="334"/>
        <v>0</v>
      </c>
      <c r="Y224" s="77">
        <f t="shared" si="334"/>
        <v>0</v>
      </c>
      <c r="Z224" s="77">
        <f t="shared" si="334"/>
        <v>0</v>
      </c>
      <c r="AA224" s="77">
        <f t="shared" si="334"/>
        <v>0</v>
      </c>
      <c r="AB224" s="77">
        <f t="shared" si="334"/>
        <v>0</v>
      </c>
      <c r="AC224" s="77">
        <f t="shared" si="334"/>
        <v>0</v>
      </c>
      <c r="AD224" s="77">
        <f t="shared" si="334"/>
        <v>0</v>
      </c>
      <c r="AE224" s="77">
        <f t="shared" si="334"/>
        <v>0</v>
      </c>
      <c r="AF224" s="77">
        <f t="shared" si="334"/>
        <v>0</v>
      </c>
      <c r="AG224" s="77">
        <f t="shared" si="334"/>
        <v>0</v>
      </c>
      <c r="AH224" s="77">
        <f t="shared" si="334"/>
        <v>0</v>
      </c>
      <c r="AI224" s="77">
        <f t="shared" si="334"/>
        <v>0</v>
      </c>
      <c r="AJ224" s="77">
        <f t="shared" si="334"/>
        <v>0</v>
      </c>
      <c r="AK224" s="77">
        <f t="shared" ref="AK224:BD224" si="335">IF(AK$136=0,0,AK85-AK314)</f>
        <v>0</v>
      </c>
      <c r="AL224" s="77">
        <f t="shared" si="335"/>
        <v>0</v>
      </c>
      <c r="AM224" s="77">
        <f t="shared" si="335"/>
        <v>0</v>
      </c>
      <c r="AN224" s="77">
        <f t="shared" si="335"/>
        <v>0</v>
      </c>
      <c r="AO224" s="77">
        <f t="shared" si="335"/>
        <v>0</v>
      </c>
      <c r="AP224" s="77">
        <f t="shared" si="335"/>
        <v>0</v>
      </c>
      <c r="AQ224" s="77">
        <f t="shared" si="335"/>
        <v>0</v>
      </c>
      <c r="AR224" s="77">
        <f t="shared" si="335"/>
        <v>0</v>
      </c>
      <c r="AS224" s="77">
        <f t="shared" si="335"/>
        <v>0</v>
      </c>
      <c r="AT224" s="77">
        <f t="shared" si="335"/>
        <v>0</v>
      </c>
      <c r="AU224" s="77">
        <f t="shared" si="335"/>
        <v>0</v>
      </c>
      <c r="AV224" s="77">
        <f t="shared" si="335"/>
        <v>0</v>
      </c>
      <c r="AW224" s="77">
        <f t="shared" si="335"/>
        <v>0</v>
      </c>
      <c r="AX224" s="77">
        <f t="shared" si="335"/>
        <v>0</v>
      </c>
      <c r="AY224" s="77">
        <f t="shared" si="335"/>
        <v>0</v>
      </c>
      <c r="AZ224" s="77">
        <f t="shared" si="335"/>
        <v>0</v>
      </c>
      <c r="BA224" s="77">
        <f t="shared" si="335"/>
        <v>0</v>
      </c>
      <c r="BB224" s="77">
        <f t="shared" si="335"/>
        <v>0</v>
      </c>
      <c r="BC224" s="77">
        <f t="shared" si="335"/>
        <v>0</v>
      </c>
      <c r="BD224" s="77">
        <f t="shared" si="335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ht="13.95" customHeight="1" x14ac:dyDescent="0.3">
      <c r="A225" s="248"/>
      <c r="B225" s="78" t="s">
        <v>348</v>
      </c>
      <c r="C225" s="250"/>
      <c r="D225" s="255">
        <f>SUM(E225:BD225)</f>
        <v>8341.8666666666613</v>
      </c>
      <c r="E225" s="255">
        <f t="shared" ref="E225:AJ225" si="336">IF(E$136=0,0,E86-E315)</f>
        <v>44.266666666666652</v>
      </c>
      <c r="F225" s="255">
        <f t="shared" si="336"/>
        <v>731.06666666666649</v>
      </c>
      <c r="G225" s="255">
        <f t="shared" si="336"/>
        <v>777.06666666666661</v>
      </c>
      <c r="H225" s="255">
        <f t="shared" si="336"/>
        <v>2890.4666666666672</v>
      </c>
      <c r="I225" s="255">
        <f t="shared" si="336"/>
        <v>1036.2666666666664</v>
      </c>
      <c r="J225" s="255">
        <f t="shared" si="336"/>
        <v>-197.33333333333337</v>
      </c>
      <c r="K225" s="255">
        <f t="shared" si="336"/>
        <v>187.26666666666665</v>
      </c>
      <c r="L225" s="255">
        <f t="shared" si="336"/>
        <v>2239.4666666666662</v>
      </c>
      <c r="M225" s="255">
        <f t="shared" si="336"/>
        <v>-675.06666666666661</v>
      </c>
      <c r="N225" s="255">
        <f t="shared" si="336"/>
        <v>651.93333333333351</v>
      </c>
      <c r="O225" s="255">
        <f t="shared" si="336"/>
        <v>-164.66666666666663</v>
      </c>
      <c r="P225" s="255">
        <f t="shared" si="336"/>
        <v>384.93333333333328</v>
      </c>
      <c r="Q225" s="821">
        <f t="shared" si="336"/>
        <v>1379.9333333333334</v>
      </c>
      <c r="R225" s="255">
        <f t="shared" si="336"/>
        <v>-1938.5333333333338</v>
      </c>
      <c r="S225" s="255">
        <f t="shared" si="336"/>
        <v>-851.53333333333353</v>
      </c>
      <c r="T225" s="255">
        <f t="shared" si="336"/>
        <v>-416.13333333333333</v>
      </c>
      <c r="U225" s="255">
        <f t="shared" si="336"/>
        <v>-184.93333333333339</v>
      </c>
      <c r="V225" s="255">
        <f t="shared" si="336"/>
        <v>1133.8666666666668</v>
      </c>
      <c r="W225" s="255">
        <f t="shared" si="336"/>
        <v>60.66666666666697</v>
      </c>
      <c r="X225" s="255">
        <f t="shared" si="336"/>
        <v>-513.53333333333353</v>
      </c>
      <c r="Y225" s="255">
        <f t="shared" si="336"/>
        <v>-668.5333333333333</v>
      </c>
      <c r="Z225" s="255">
        <f t="shared" si="336"/>
        <v>-298.86666666666667</v>
      </c>
      <c r="AA225" s="255">
        <f t="shared" si="336"/>
        <v>609.93333333333328</v>
      </c>
      <c r="AB225" s="255">
        <f t="shared" si="336"/>
        <v>-1551.666666666667</v>
      </c>
      <c r="AC225" s="255">
        <f t="shared" si="336"/>
        <v>-446.06666666666683</v>
      </c>
      <c r="AD225" s="255">
        <f t="shared" si="336"/>
        <v>-32.866666666666674</v>
      </c>
      <c r="AE225" s="255">
        <f t="shared" si="336"/>
        <v>183.46666666666658</v>
      </c>
      <c r="AF225" s="255">
        <f t="shared" si="336"/>
        <v>643.66666666666663</v>
      </c>
      <c r="AG225" s="255">
        <f t="shared" si="336"/>
        <v>795.06666666666661</v>
      </c>
      <c r="AH225" s="255">
        <f t="shared" si="336"/>
        <v>314.66666666666663</v>
      </c>
      <c r="AI225" s="255">
        <f t="shared" si="336"/>
        <v>435.06666666666672</v>
      </c>
      <c r="AJ225" s="255">
        <f t="shared" si="336"/>
        <v>556.46666666666658</v>
      </c>
      <c r="AK225" s="255">
        <f t="shared" ref="AK225:BD225" si="337">IF(AK$136=0,0,AK86-AK315)</f>
        <v>15.466666666666583</v>
      </c>
      <c r="AL225" s="255">
        <f t="shared" si="337"/>
        <v>634.66666666666663</v>
      </c>
      <c r="AM225" s="255">
        <f t="shared" si="337"/>
        <v>878.93333333333248</v>
      </c>
      <c r="AN225" s="255">
        <f t="shared" si="337"/>
        <v>447.93333333333317</v>
      </c>
      <c r="AO225" s="255">
        <f t="shared" si="337"/>
        <v>-440.66666666666663</v>
      </c>
      <c r="AP225" s="255">
        <f t="shared" si="337"/>
        <v>-310.26666666666665</v>
      </c>
      <c r="AQ225" s="255">
        <f t="shared" si="337"/>
        <v>0</v>
      </c>
      <c r="AR225" s="255">
        <f t="shared" si="337"/>
        <v>0</v>
      </c>
      <c r="AS225" s="255">
        <f t="shared" si="337"/>
        <v>0</v>
      </c>
      <c r="AT225" s="255">
        <f t="shared" si="337"/>
        <v>0</v>
      </c>
      <c r="AU225" s="255">
        <f t="shared" si="337"/>
        <v>0</v>
      </c>
      <c r="AV225" s="255">
        <f t="shared" si="337"/>
        <v>0</v>
      </c>
      <c r="AW225" s="255">
        <f t="shared" si="337"/>
        <v>0</v>
      </c>
      <c r="AX225" s="255">
        <f t="shared" si="337"/>
        <v>0</v>
      </c>
      <c r="AY225" s="255">
        <f t="shared" si="337"/>
        <v>0</v>
      </c>
      <c r="AZ225" s="255">
        <f t="shared" si="337"/>
        <v>0</v>
      </c>
      <c r="BA225" s="255">
        <f t="shared" si="337"/>
        <v>0</v>
      </c>
      <c r="BB225" s="255">
        <f t="shared" si="337"/>
        <v>0</v>
      </c>
      <c r="BC225" s="255">
        <f t="shared" si="337"/>
        <v>0</v>
      </c>
      <c r="BD225" s="255">
        <f t="shared" si="337"/>
        <v>0</v>
      </c>
      <c r="BE225" s="251"/>
      <c r="BF225" s="162">
        <f>SUM(E225:H225)</f>
        <v>4442.8666666666668</v>
      </c>
      <c r="BG225" s="157">
        <f>SUM(I225:L225)</f>
        <v>3265.6666666666661</v>
      </c>
      <c r="BH225" s="157">
        <f>SUM(M225:Q225)</f>
        <v>1577.0666666666671</v>
      </c>
      <c r="BI225" s="157">
        <f>SUM(R225:U225)</f>
        <v>-3391.1333333333341</v>
      </c>
      <c r="BJ225" s="157">
        <f>SUM(V225:Y225)</f>
        <v>12.466666666666924</v>
      </c>
      <c r="BK225" s="157">
        <f>SUM(Z225:AD225)</f>
        <v>-1719.5333333333338</v>
      </c>
      <c r="BL225" s="157">
        <f>SUM(AE225:AH225)</f>
        <v>1936.8666666666663</v>
      </c>
      <c r="BM225" s="157">
        <f>SUM(AI225:AL225)</f>
        <v>1641.6666666666665</v>
      </c>
      <c r="BN225" s="157">
        <f>SUM(AM225:AQ225)</f>
        <v>575.93333333333237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8341.866666666665</v>
      </c>
      <c r="BS225" s="157">
        <f>SUM(BF225:BH225)</f>
        <v>9285.6</v>
      </c>
      <c r="BT225" s="157">
        <f>SUM(BI225:BK225)</f>
        <v>-5098.2000000000007</v>
      </c>
      <c r="BU225" s="157">
        <f>SUM(BL225:BN225)</f>
        <v>4154.4666666666653</v>
      </c>
      <c r="BV225" s="157">
        <f>SUM(BO225:BQ225)</f>
        <v>0</v>
      </c>
      <c r="BW225" s="157">
        <f>SUM(BF225:BK225)</f>
        <v>4187.3999999999996</v>
      </c>
      <c r="BX225" s="157">
        <f>SUM(BL225:BQ225)</f>
        <v>4154.4666666666653</v>
      </c>
      <c r="BY225" s="157">
        <f>IF(Info!$O$3="Q1",$BS225,IF(Info!$O$3="Q2",$BS225+$BT225,IF(Info!$O$3="Q3",$BS225+$BT225+$BU225,$BR225)))</f>
        <v>9285.6</v>
      </c>
      <c r="BZ225" s="157">
        <f>IF(Info!$O$3="Q1",$BS225,IF(Info!$O$3="Q2",$BT225,IF(Info!$O$3="Q3",$BU225,$BV225)))</f>
        <v>9285.6</v>
      </c>
      <c r="CA225" s="48"/>
    </row>
    <row r="226" spans="1:79" ht="13.95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822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ht="13.95" customHeight="1" x14ac:dyDescent="0.3">
      <c r="A227" s="248"/>
      <c r="B227" s="78" t="s">
        <v>350</v>
      </c>
      <c r="C227" s="250"/>
      <c r="D227" s="161">
        <f t="shared" ref="D227:D233" si="338">SUM(E227:BD227)</f>
        <v>319.96799999999712</v>
      </c>
      <c r="E227" s="77">
        <f t="shared" ref="E227:AJ227" si="339">IF(E$136=0,0,E88-E317)</f>
        <v>9.0899999999999181</v>
      </c>
      <c r="F227" s="77">
        <f t="shared" si="339"/>
        <v>9.0899999999999181</v>
      </c>
      <c r="G227" s="77">
        <f t="shared" si="339"/>
        <v>9.0899999999999181</v>
      </c>
      <c r="H227" s="77">
        <f t="shared" si="339"/>
        <v>9.0899999999999181</v>
      </c>
      <c r="I227" s="77">
        <f t="shared" si="339"/>
        <v>9.0899999999999181</v>
      </c>
      <c r="J227" s="77">
        <f t="shared" si="339"/>
        <v>9.0899999999999181</v>
      </c>
      <c r="K227" s="77">
        <f t="shared" si="339"/>
        <v>9.0899999999999181</v>
      </c>
      <c r="L227" s="77">
        <f t="shared" si="339"/>
        <v>9.0899999999999181</v>
      </c>
      <c r="M227" s="77">
        <f t="shared" si="339"/>
        <v>7.2719999999999345</v>
      </c>
      <c r="N227" s="77">
        <f t="shared" si="339"/>
        <v>7.2719999999999345</v>
      </c>
      <c r="O227" s="77">
        <f t="shared" si="339"/>
        <v>7.2719999999999345</v>
      </c>
      <c r="P227" s="77">
        <f t="shared" si="339"/>
        <v>7.2719999999999345</v>
      </c>
      <c r="Q227" s="815">
        <f t="shared" si="339"/>
        <v>7.2719999999999345</v>
      </c>
      <c r="R227" s="77">
        <f t="shared" si="339"/>
        <v>9.0899999999999181</v>
      </c>
      <c r="S227" s="77">
        <f t="shared" si="339"/>
        <v>9.0899999999999181</v>
      </c>
      <c r="T227" s="77">
        <f t="shared" si="339"/>
        <v>9.0899999999999181</v>
      </c>
      <c r="U227" s="77">
        <f t="shared" si="339"/>
        <v>9.0899999999999181</v>
      </c>
      <c r="V227" s="77">
        <f t="shared" si="339"/>
        <v>9.0899999999999181</v>
      </c>
      <c r="W227" s="77">
        <f t="shared" si="339"/>
        <v>9.0899999999999181</v>
      </c>
      <c r="X227" s="77">
        <f t="shared" si="339"/>
        <v>9.0899999999999181</v>
      </c>
      <c r="Y227" s="77">
        <f t="shared" si="339"/>
        <v>9.0899999999999181</v>
      </c>
      <c r="Z227" s="77">
        <f t="shared" si="339"/>
        <v>7.2719999999999345</v>
      </c>
      <c r="AA227" s="77">
        <f t="shared" si="339"/>
        <v>7.2719999999999345</v>
      </c>
      <c r="AB227" s="77">
        <f t="shared" si="339"/>
        <v>7.2719999999999345</v>
      </c>
      <c r="AC227" s="77">
        <f t="shared" si="339"/>
        <v>7.2719999999999345</v>
      </c>
      <c r="AD227" s="77">
        <f t="shared" si="339"/>
        <v>7.2719999999999345</v>
      </c>
      <c r="AE227" s="77">
        <f t="shared" si="339"/>
        <v>9.0899999999999181</v>
      </c>
      <c r="AF227" s="77">
        <f t="shared" si="339"/>
        <v>9.0899999999999181</v>
      </c>
      <c r="AG227" s="77">
        <f t="shared" si="339"/>
        <v>9.0899999999999181</v>
      </c>
      <c r="AH227" s="77">
        <f t="shared" si="339"/>
        <v>9.0899999999999181</v>
      </c>
      <c r="AI227" s="77">
        <f t="shared" si="339"/>
        <v>9.0899999999999181</v>
      </c>
      <c r="AJ227" s="77">
        <f t="shared" si="339"/>
        <v>9.0899999999999181</v>
      </c>
      <c r="AK227" s="77">
        <f t="shared" ref="AK227:BD227" si="340">IF(AK$136=0,0,AK88-AK317)</f>
        <v>9.0899999999999181</v>
      </c>
      <c r="AL227" s="77">
        <f t="shared" si="340"/>
        <v>9.0899999999999181</v>
      </c>
      <c r="AM227" s="77">
        <f t="shared" si="340"/>
        <v>7.2719999999999345</v>
      </c>
      <c r="AN227" s="77">
        <f t="shared" si="340"/>
        <v>7.2719999999999345</v>
      </c>
      <c r="AO227" s="77">
        <f t="shared" si="340"/>
        <v>7.2719999999999345</v>
      </c>
      <c r="AP227" s="77">
        <f t="shared" si="340"/>
        <v>7.2719999999999345</v>
      </c>
      <c r="AQ227" s="77">
        <f t="shared" si="340"/>
        <v>0</v>
      </c>
      <c r="AR227" s="77">
        <f t="shared" si="340"/>
        <v>0</v>
      </c>
      <c r="AS227" s="77">
        <f t="shared" si="340"/>
        <v>0</v>
      </c>
      <c r="AT227" s="77">
        <f t="shared" si="340"/>
        <v>0</v>
      </c>
      <c r="AU227" s="77">
        <f t="shared" si="340"/>
        <v>0</v>
      </c>
      <c r="AV227" s="77">
        <f t="shared" si="340"/>
        <v>0</v>
      </c>
      <c r="AW227" s="77">
        <f t="shared" si="340"/>
        <v>0</v>
      </c>
      <c r="AX227" s="77">
        <f t="shared" si="340"/>
        <v>0</v>
      </c>
      <c r="AY227" s="77">
        <f t="shared" si="340"/>
        <v>0</v>
      </c>
      <c r="AZ227" s="77">
        <f t="shared" si="340"/>
        <v>0</v>
      </c>
      <c r="BA227" s="77">
        <f t="shared" si="340"/>
        <v>0</v>
      </c>
      <c r="BB227" s="77">
        <f t="shared" si="340"/>
        <v>0</v>
      </c>
      <c r="BC227" s="77">
        <f t="shared" si="340"/>
        <v>0</v>
      </c>
      <c r="BD227" s="77">
        <f t="shared" si="340"/>
        <v>0</v>
      </c>
      <c r="BE227" s="251"/>
      <c r="BF227" s="163">
        <f t="shared" ref="BF227:BF233" si="341">SUM(E227:H227)</f>
        <v>36.359999999999673</v>
      </c>
      <c r="BG227" s="77">
        <f t="shared" ref="BG227:BG233" si="342">SUM(I227:L227)</f>
        <v>36.359999999999673</v>
      </c>
      <c r="BH227" s="77">
        <f t="shared" ref="BH227:BH233" si="343">SUM(M227:Q227)</f>
        <v>36.359999999999673</v>
      </c>
      <c r="BI227" s="77">
        <f t="shared" ref="BI227:BI233" si="344">SUM(R227:U227)</f>
        <v>36.359999999999673</v>
      </c>
      <c r="BJ227" s="77">
        <f t="shared" ref="BJ227:BJ233" si="345">SUM(V227:Y227)</f>
        <v>36.359999999999673</v>
      </c>
      <c r="BK227" s="77">
        <f t="shared" ref="BK227:BK233" si="346">SUM(Z227:AD227)</f>
        <v>36.359999999999673</v>
      </c>
      <c r="BL227" s="77">
        <f t="shared" ref="BL227:BL233" si="347">SUM(AE227:AH227)</f>
        <v>36.359999999999673</v>
      </c>
      <c r="BM227" s="77">
        <f t="shared" ref="BM227:BM233" si="348">SUM(AI227:AL227)</f>
        <v>36.359999999999673</v>
      </c>
      <c r="BN227" s="77">
        <f t="shared" ref="BN227:BN233" si="349">SUM(AM227:AQ227)</f>
        <v>29.087999999999738</v>
      </c>
      <c r="BO227" s="77">
        <f t="shared" ref="BO227:BO233" si="350">SUM(AR227:AU227)</f>
        <v>0</v>
      </c>
      <c r="BP227" s="77">
        <f t="shared" ref="BP227:BP233" si="351">SUM(AV227:AY227)</f>
        <v>0</v>
      </c>
      <c r="BQ227" s="77">
        <f t="shared" ref="BQ227:BQ233" si="352">SUM(AZ227:BD227)</f>
        <v>0</v>
      </c>
      <c r="BR227" s="157">
        <f t="shared" ref="BR227:BR233" si="353">SUM(BF227:BQ227)</f>
        <v>319.96799999999712</v>
      </c>
      <c r="BS227" s="77">
        <f t="shared" ref="BS227:BS233" si="354">SUM(BF227:BH227)</f>
        <v>109.07999999999902</v>
      </c>
      <c r="BT227" s="77">
        <f t="shared" ref="BT227:BT233" si="355">SUM(BI227:BK227)</f>
        <v>109.07999999999902</v>
      </c>
      <c r="BU227" s="77">
        <f t="shared" ref="BU227:BU233" si="356">SUM(BL227:BN227)</f>
        <v>101.80799999999908</v>
      </c>
      <c r="BV227" s="77">
        <f t="shared" ref="BV227:BV233" si="357">SUM(BO227:BQ227)</f>
        <v>0</v>
      </c>
      <c r="BW227" s="77">
        <f t="shared" ref="BW227:BW233" si="358">SUM(BF227:BK227)</f>
        <v>218.15999999999804</v>
      </c>
      <c r="BX227" s="77">
        <f t="shared" ref="BX227:BX233" si="359">SUM(BL227:BQ227)</f>
        <v>101.80799999999908</v>
      </c>
      <c r="BY227" s="77">
        <f>IF(Info!$O$3="Q1",$BS227,IF(Info!$O$3="Q2",$BS227+$BT227,IF(Info!$O$3="Q3",$BS227+$BT227+$BU227,$BR227)))</f>
        <v>109.07999999999902</v>
      </c>
      <c r="BZ227" s="77">
        <f>IF(Info!$O$3="Q1",$BS227,IF(Info!$O$3="Q2",$BT227,IF(Info!$O$3="Q3",$BU227,$BV227)))</f>
        <v>109.07999999999902</v>
      </c>
      <c r="CA227" s="48"/>
    </row>
    <row r="228" spans="1:79" ht="13.95" customHeight="1" x14ac:dyDescent="0.3">
      <c r="A228" s="248"/>
      <c r="B228" s="78" t="s">
        <v>47</v>
      </c>
      <c r="C228" s="250"/>
      <c r="D228" s="161">
        <f t="shared" si="338"/>
        <v>-779.44615384615463</v>
      </c>
      <c r="E228" s="77">
        <f t="shared" ref="E228:AJ228" si="360">IF(E$136=0,0,E89-E318)</f>
        <v>-32.15384615384616</v>
      </c>
      <c r="F228" s="77">
        <f t="shared" si="360"/>
        <v>-32.15384615384616</v>
      </c>
      <c r="G228" s="77">
        <f t="shared" si="360"/>
        <v>-32.15384615384616</v>
      </c>
      <c r="H228" s="77">
        <f t="shared" si="360"/>
        <v>-32.15384615384616</v>
      </c>
      <c r="I228" s="77">
        <f t="shared" si="360"/>
        <v>-32.15384615384616</v>
      </c>
      <c r="J228" s="77">
        <f t="shared" si="360"/>
        <v>-32.15384615384616</v>
      </c>
      <c r="K228" s="77">
        <f t="shared" si="360"/>
        <v>-32.15384615384616</v>
      </c>
      <c r="L228" s="77">
        <f t="shared" si="360"/>
        <v>-32.15384615384616</v>
      </c>
      <c r="M228" s="77">
        <f t="shared" si="360"/>
        <v>-0.55384615384616609</v>
      </c>
      <c r="N228" s="77">
        <f t="shared" si="360"/>
        <v>-0.55384615384616609</v>
      </c>
      <c r="O228" s="77">
        <f t="shared" si="360"/>
        <v>-0.55384615384616609</v>
      </c>
      <c r="P228" s="77">
        <f t="shared" si="360"/>
        <v>-0.55384615384616609</v>
      </c>
      <c r="Q228" s="815">
        <f t="shared" si="360"/>
        <v>-0.55384615384616609</v>
      </c>
      <c r="R228" s="77">
        <f t="shared" si="360"/>
        <v>-32.15384615384616</v>
      </c>
      <c r="S228" s="77">
        <f t="shared" si="360"/>
        <v>-32.15384615384616</v>
      </c>
      <c r="T228" s="77">
        <f t="shared" si="360"/>
        <v>-32.15384615384616</v>
      </c>
      <c r="U228" s="77">
        <f t="shared" si="360"/>
        <v>-32.15384615384616</v>
      </c>
      <c r="V228" s="77">
        <f t="shared" si="360"/>
        <v>-32.15384615384616</v>
      </c>
      <c r="W228" s="77">
        <f t="shared" si="360"/>
        <v>-32.15384615384616</v>
      </c>
      <c r="X228" s="77">
        <f t="shared" si="360"/>
        <v>-32.15384615384616</v>
      </c>
      <c r="Y228" s="77">
        <f t="shared" si="360"/>
        <v>-32.15384615384616</v>
      </c>
      <c r="Z228" s="77">
        <f t="shared" si="360"/>
        <v>-0.55384615384616609</v>
      </c>
      <c r="AA228" s="77">
        <f t="shared" si="360"/>
        <v>-0.55384615384616609</v>
      </c>
      <c r="AB228" s="77">
        <f t="shared" si="360"/>
        <v>-0.55384615384616609</v>
      </c>
      <c r="AC228" s="77">
        <f t="shared" si="360"/>
        <v>-0.55384615384616609</v>
      </c>
      <c r="AD228" s="77">
        <f t="shared" si="360"/>
        <v>-0.55384615384616609</v>
      </c>
      <c r="AE228" s="77">
        <f t="shared" si="360"/>
        <v>-32.15384615384616</v>
      </c>
      <c r="AF228" s="77">
        <f t="shared" si="360"/>
        <v>-32.15384615384616</v>
      </c>
      <c r="AG228" s="77">
        <f t="shared" si="360"/>
        <v>-32.15384615384616</v>
      </c>
      <c r="AH228" s="77">
        <f t="shared" si="360"/>
        <v>-32.15384615384616</v>
      </c>
      <c r="AI228" s="77">
        <f t="shared" si="360"/>
        <v>-32.15384615384616</v>
      </c>
      <c r="AJ228" s="77">
        <f t="shared" si="360"/>
        <v>-32.15384615384616</v>
      </c>
      <c r="AK228" s="77">
        <f t="shared" ref="AK228:BD228" si="361">IF(AK$136=0,0,AK89-AK318)</f>
        <v>-32.15384615384616</v>
      </c>
      <c r="AL228" s="77">
        <f t="shared" si="361"/>
        <v>-32.15384615384616</v>
      </c>
      <c r="AM228" s="77">
        <f t="shared" si="361"/>
        <v>-0.55384615384616609</v>
      </c>
      <c r="AN228" s="77">
        <f t="shared" si="361"/>
        <v>-0.55384615384616609</v>
      </c>
      <c r="AO228" s="77">
        <f t="shared" si="361"/>
        <v>-0.55384615384616609</v>
      </c>
      <c r="AP228" s="77">
        <f t="shared" si="361"/>
        <v>-0.55384615384616609</v>
      </c>
      <c r="AQ228" s="77">
        <f t="shared" si="361"/>
        <v>0</v>
      </c>
      <c r="AR228" s="77">
        <f t="shared" si="361"/>
        <v>0</v>
      </c>
      <c r="AS228" s="77">
        <f t="shared" si="361"/>
        <v>0</v>
      </c>
      <c r="AT228" s="77">
        <f t="shared" si="361"/>
        <v>0</v>
      </c>
      <c r="AU228" s="77">
        <f t="shared" si="361"/>
        <v>0</v>
      </c>
      <c r="AV228" s="77">
        <f t="shared" si="361"/>
        <v>0</v>
      </c>
      <c r="AW228" s="77">
        <f t="shared" si="361"/>
        <v>0</v>
      </c>
      <c r="AX228" s="77">
        <f t="shared" si="361"/>
        <v>0</v>
      </c>
      <c r="AY228" s="77">
        <f t="shared" si="361"/>
        <v>0</v>
      </c>
      <c r="AZ228" s="77">
        <f t="shared" si="361"/>
        <v>0</v>
      </c>
      <c r="BA228" s="77">
        <f t="shared" si="361"/>
        <v>0</v>
      </c>
      <c r="BB228" s="77">
        <f t="shared" si="361"/>
        <v>0</v>
      </c>
      <c r="BC228" s="77">
        <f t="shared" si="361"/>
        <v>0</v>
      </c>
      <c r="BD228" s="77">
        <f t="shared" si="361"/>
        <v>0</v>
      </c>
      <c r="BE228" s="251"/>
      <c r="BF228" s="163">
        <f t="shared" si="341"/>
        <v>-128.61538461538464</v>
      </c>
      <c r="BG228" s="77">
        <f t="shared" si="342"/>
        <v>-128.61538461538464</v>
      </c>
      <c r="BH228" s="77">
        <f t="shared" si="343"/>
        <v>-2.7692307692308304</v>
      </c>
      <c r="BI228" s="77">
        <f t="shared" si="344"/>
        <v>-128.61538461538464</v>
      </c>
      <c r="BJ228" s="77">
        <f t="shared" si="345"/>
        <v>-128.61538461538464</v>
      </c>
      <c r="BK228" s="77">
        <f t="shared" si="346"/>
        <v>-2.7692307692308304</v>
      </c>
      <c r="BL228" s="77">
        <f t="shared" si="347"/>
        <v>-128.61538461538464</v>
      </c>
      <c r="BM228" s="77">
        <f t="shared" si="348"/>
        <v>-128.61538461538464</v>
      </c>
      <c r="BN228" s="77">
        <f t="shared" si="349"/>
        <v>-2.2153846153846644</v>
      </c>
      <c r="BO228" s="77">
        <f t="shared" si="350"/>
        <v>0</v>
      </c>
      <c r="BP228" s="77">
        <f t="shared" si="351"/>
        <v>0</v>
      </c>
      <c r="BQ228" s="77">
        <f t="shared" si="352"/>
        <v>0</v>
      </c>
      <c r="BR228" s="157">
        <f t="shared" si="353"/>
        <v>-779.44615384615417</v>
      </c>
      <c r="BS228" s="77">
        <f t="shared" si="354"/>
        <v>-260.00000000000011</v>
      </c>
      <c r="BT228" s="77">
        <f t="shared" si="355"/>
        <v>-260.00000000000011</v>
      </c>
      <c r="BU228" s="77">
        <f t="shared" si="356"/>
        <v>-259.44615384615395</v>
      </c>
      <c r="BV228" s="77">
        <f t="shared" si="357"/>
        <v>0</v>
      </c>
      <c r="BW228" s="77">
        <f t="shared" si="358"/>
        <v>-520.00000000000023</v>
      </c>
      <c r="BX228" s="77">
        <f t="shared" si="359"/>
        <v>-259.44615384615395</v>
      </c>
      <c r="BY228" s="77">
        <f>IF(Info!$O$3="Q1",$BS228,IF(Info!$O$3="Q2",$BS228+$BT228,IF(Info!$O$3="Q3",$BS228+$BT228+$BU228,$BR228)))</f>
        <v>-260.00000000000011</v>
      </c>
      <c r="BZ228" s="77">
        <f>IF(Info!$O$3="Q1",$BS228,IF(Info!$O$3="Q2",$BT228,IF(Info!$O$3="Q3",$BU228,$BV228)))</f>
        <v>-260.00000000000011</v>
      </c>
      <c r="CA228" s="48"/>
    </row>
    <row r="229" spans="1:79" ht="13.95" customHeight="1" x14ac:dyDescent="0.3">
      <c r="A229" s="248"/>
      <c r="B229" s="78" t="s">
        <v>351</v>
      </c>
      <c r="C229" s="250"/>
      <c r="D229" s="161">
        <f t="shared" si="338"/>
        <v>429.40500000000003</v>
      </c>
      <c r="E229" s="77">
        <f t="shared" ref="E229:AJ229" si="362">IF(E$136=0,0,E90-E319)</f>
        <v>0</v>
      </c>
      <c r="F229" s="77">
        <f t="shared" si="362"/>
        <v>0</v>
      </c>
      <c r="G229" s="77">
        <f t="shared" si="362"/>
        <v>0</v>
      </c>
      <c r="H229" s="77">
        <f t="shared" si="362"/>
        <v>90.8</v>
      </c>
      <c r="I229" s="77">
        <f t="shared" si="362"/>
        <v>0</v>
      </c>
      <c r="J229" s="77">
        <f t="shared" si="362"/>
        <v>0</v>
      </c>
      <c r="K229" s="77">
        <f t="shared" si="362"/>
        <v>0</v>
      </c>
      <c r="L229" s="77">
        <f t="shared" si="362"/>
        <v>0</v>
      </c>
      <c r="M229" s="77">
        <f t="shared" si="362"/>
        <v>0</v>
      </c>
      <c r="N229" s="77">
        <f t="shared" si="362"/>
        <v>0</v>
      </c>
      <c r="O229" s="77">
        <f t="shared" si="362"/>
        <v>0</v>
      </c>
      <c r="P229" s="77">
        <f t="shared" si="362"/>
        <v>0</v>
      </c>
      <c r="Q229" s="815">
        <f t="shared" si="362"/>
        <v>0</v>
      </c>
      <c r="R229" s="77">
        <f t="shared" si="362"/>
        <v>0</v>
      </c>
      <c r="S229" s="77">
        <f t="shared" si="362"/>
        <v>0</v>
      </c>
      <c r="T229" s="77">
        <f t="shared" si="362"/>
        <v>0</v>
      </c>
      <c r="U229" s="77">
        <f t="shared" si="362"/>
        <v>0</v>
      </c>
      <c r="V229" s="77">
        <f t="shared" si="362"/>
        <v>0</v>
      </c>
      <c r="W229" s="77">
        <f t="shared" si="362"/>
        <v>0</v>
      </c>
      <c r="X229" s="77">
        <f t="shared" si="362"/>
        <v>0</v>
      </c>
      <c r="Y229" s="77">
        <f t="shared" si="362"/>
        <v>0</v>
      </c>
      <c r="Z229" s="77">
        <f t="shared" si="362"/>
        <v>0</v>
      </c>
      <c r="AA229" s="77">
        <f t="shared" si="362"/>
        <v>0</v>
      </c>
      <c r="AB229" s="77">
        <f t="shared" si="362"/>
        <v>0</v>
      </c>
      <c r="AC229" s="77">
        <f t="shared" si="362"/>
        <v>0</v>
      </c>
      <c r="AD229" s="77">
        <f t="shared" si="362"/>
        <v>0</v>
      </c>
      <c r="AE229" s="77">
        <f t="shared" si="362"/>
        <v>0</v>
      </c>
      <c r="AF229" s="77">
        <f t="shared" si="362"/>
        <v>0</v>
      </c>
      <c r="AG229" s="77">
        <f t="shared" si="362"/>
        <v>0</v>
      </c>
      <c r="AH229" s="77">
        <f t="shared" si="362"/>
        <v>0</v>
      </c>
      <c r="AI229" s="77">
        <f t="shared" si="362"/>
        <v>0</v>
      </c>
      <c r="AJ229" s="77">
        <f t="shared" si="362"/>
        <v>0</v>
      </c>
      <c r="AK229" s="77">
        <f t="shared" ref="AK229:BD229" si="363">IF(AK$136=0,0,AK90-AK319)</f>
        <v>0</v>
      </c>
      <c r="AL229" s="77">
        <f t="shared" si="363"/>
        <v>0</v>
      </c>
      <c r="AM229" s="77">
        <f t="shared" si="363"/>
        <v>0</v>
      </c>
      <c r="AN229" s="77">
        <f t="shared" si="363"/>
        <v>0</v>
      </c>
      <c r="AO229" s="77">
        <f t="shared" si="363"/>
        <v>338.60500000000002</v>
      </c>
      <c r="AP229" s="77">
        <f t="shared" si="363"/>
        <v>0</v>
      </c>
      <c r="AQ229" s="77">
        <f t="shared" si="363"/>
        <v>0</v>
      </c>
      <c r="AR229" s="77">
        <f t="shared" si="363"/>
        <v>0</v>
      </c>
      <c r="AS229" s="77">
        <f t="shared" si="363"/>
        <v>0</v>
      </c>
      <c r="AT229" s="77">
        <f t="shared" si="363"/>
        <v>0</v>
      </c>
      <c r="AU229" s="77">
        <f t="shared" si="363"/>
        <v>0</v>
      </c>
      <c r="AV229" s="77">
        <f t="shared" si="363"/>
        <v>0</v>
      </c>
      <c r="AW229" s="77">
        <f t="shared" si="363"/>
        <v>0</v>
      </c>
      <c r="AX229" s="77">
        <f t="shared" si="363"/>
        <v>0</v>
      </c>
      <c r="AY229" s="77">
        <f t="shared" si="363"/>
        <v>0</v>
      </c>
      <c r="AZ229" s="77">
        <f t="shared" si="363"/>
        <v>0</v>
      </c>
      <c r="BA229" s="77">
        <f t="shared" si="363"/>
        <v>0</v>
      </c>
      <c r="BB229" s="77">
        <f t="shared" si="363"/>
        <v>0</v>
      </c>
      <c r="BC229" s="77">
        <f t="shared" si="363"/>
        <v>0</v>
      </c>
      <c r="BD229" s="77">
        <f t="shared" si="363"/>
        <v>0</v>
      </c>
      <c r="BE229" s="251"/>
      <c r="BF229" s="163">
        <f t="shared" si="341"/>
        <v>90.8</v>
      </c>
      <c r="BG229" s="77">
        <f t="shared" si="342"/>
        <v>0</v>
      </c>
      <c r="BH229" s="77">
        <f t="shared" si="343"/>
        <v>0</v>
      </c>
      <c r="BI229" s="77">
        <f t="shared" si="344"/>
        <v>0</v>
      </c>
      <c r="BJ229" s="77">
        <f t="shared" si="345"/>
        <v>0</v>
      </c>
      <c r="BK229" s="77">
        <f t="shared" si="346"/>
        <v>0</v>
      </c>
      <c r="BL229" s="77">
        <f t="shared" si="347"/>
        <v>0</v>
      </c>
      <c r="BM229" s="77">
        <f t="shared" si="348"/>
        <v>0</v>
      </c>
      <c r="BN229" s="77">
        <f t="shared" si="349"/>
        <v>338.60500000000002</v>
      </c>
      <c r="BO229" s="77">
        <f t="shared" si="350"/>
        <v>0</v>
      </c>
      <c r="BP229" s="77">
        <f t="shared" si="351"/>
        <v>0</v>
      </c>
      <c r="BQ229" s="77">
        <f t="shared" si="352"/>
        <v>0</v>
      </c>
      <c r="BR229" s="157">
        <f t="shared" si="353"/>
        <v>429.40500000000003</v>
      </c>
      <c r="BS229" s="77">
        <f t="shared" si="354"/>
        <v>90.8</v>
      </c>
      <c r="BT229" s="77">
        <f t="shared" si="355"/>
        <v>0</v>
      </c>
      <c r="BU229" s="77">
        <f t="shared" si="356"/>
        <v>338.60500000000002</v>
      </c>
      <c r="BV229" s="77">
        <f t="shared" si="357"/>
        <v>0</v>
      </c>
      <c r="BW229" s="77">
        <f t="shared" si="358"/>
        <v>90.8</v>
      </c>
      <c r="BX229" s="77">
        <f t="shared" si="359"/>
        <v>338.60500000000002</v>
      </c>
      <c r="BY229" s="77">
        <f>IF(Info!$O$3="Q1",$BS229,IF(Info!$O$3="Q2",$BS229+$BT229,IF(Info!$O$3="Q3",$BS229+$BT229+$BU229,$BR229)))</f>
        <v>90.8</v>
      </c>
      <c r="BZ229" s="77">
        <f>IF(Info!$O$3="Q1",$BS229,IF(Info!$O$3="Q2",$BT229,IF(Info!$O$3="Q3",$BU229,$BV229)))</f>
        <v>90.8</v>
      </c>
      <c r="CA229" s="48"/>
    </row>
    <row r="230" spans="1:79" ht="13.95" customHeight="1" x14ac:dyDescent="0.3">
      <c r="A230" s="248"/>
      <c r="B230" s="78" t="s">
        <v>51</v>
      </c>
      <c r="C230" s="250"/>
      <c r="D230" s="161">
        <f t="shared" si="338"/>
        <v>351.53666666666663</v>
      </c>
      <c r="E230" s="77">
        <f t="shared" ref="E230:AJ230" si="364">IF(E$136=0,0,E91-E320)</f>
        <v>0</v>
      </c>
      <c r="F230" s="77">
        <f t="shared" si="364"/>
        <v>0</v>
      </c>
      <c r="G230" s="77">
        <f t="shared" si="364"/>
        <v>0</v>
      </c>
      <c r="H230" s="77">
        <f t="shared" si="364"/>
        <v>0</v>
      </c>
      <c r="I230" s="77">
        <f t="shared" si="364"/>
        <v>0</v>
      </c>
      <c r="J230" s="77">
        <f t="shared" si="364"/>
        <v>0</v>
      </c>
      <c r="K230" s="77">
        <f t="shared" si="364"/>
        <v>0</v>
      </c>
      <c r="L230" s="77">
        <f t="shared" si="364"/>
        <v>0</v>
      </c>
      <c r="M230" s="77">
        <f t="shared" si="364"/>
        <v>0</v>
      </c>
      <c r="N230" s="77">
        <f t="shared" si="364"/>
        <v>0</v>
      </c>
      <c r="O230" s="77">
        <f t="shared" si="364"/>
        <v>0</v>
      </c>
      <c r="P230" s="77">
        <f t="shared" si="364"/>
        <v>0</v>
      </c>
      <c r="Q230" s="815">
        <f t="shared" si="364"/>
        <v>0</v>
      </c>
      <c r="R230" s="77">
        <f t="shared" si="364"/>
        <v>0</v>
      </c>
      <c r="S230" s="77">
        <f t="shared" si="364"/>
        <v>0</v>
      </c>
      <c r="T230" s="77">
        <f t="shared" si="364"/>
        <v>0</v>
      </c>
      <c r="U230" s="77">
        <f t="shared" si="364"/>
        <v>0</v>
      </c>
      <c r="V230" s="77">
        <f t="shared" si="364"/>
        <v>0</v>
      </c>
      <c r="W230" s="77">
        <f t="shared" si="364"/>
        <v>0</v>
      </c>
      <c r="X230" s="77">
        <f t="shared" si="364"/>
        <v>0</v>
      </c>
      <c r="Y230" s="77">
        <f t="shared" si="364"/>
        <v>0</v>
      </c>
      <c r="Z230" s="77">
        <f t="shared" si="364"/>
        <v>0</v>
      </c>
      <c r="AA230" s="77">
        <f t="shared" si="364"/>
        <v>0</v>
      </c>
      <c r="AB230" s="77">
        <f t="shared" si="364"/>
        <v>0</v>
      </c>
      <c r="AC230" s="77">
        <f t="shared" si="364"/>
        <v>0</v>
      </c>
      <c r="AD230" s="77">
        <f t="shared" si="364"/>
        <v>0</v>
      </c>
      <c r="AE230" s="77">
        <f t="shared" si="364"/>
        <v>0</v>
      </c>
      <c r="AF230" s="77">
        <f t="shared" si="364"/>
        <v>0</v>
      </c>
      <c r="AG230" s="77">
        <f t="shared" si="364"/>
        <v>0</v>
      </c>
      <c r="AH230" s="77">
        <f t="shared" si="364"/>
        <v>0</v>
      </c>
      <c r="AI230" s="77">
        <f t="shared" si="364"/>
        <v>351.53666666666663</v>
      </c>
      <c r="AJ230" s="77">
        <f t="shared" si="364"/>
        <v>0</v>
      </c>
      <c r="AK230" s="77">
        <f t="shared" ref="AK230:BD230" si="365">IF(AK$136=0,0,AK91-AK320)</f>
        <v>0</v>
      </c>
      <c r="AL230" s="77">
        <f t="shared" si="365"/>
        <v>0</v>
      </c>
      <c r="AM230" s="77">
        <f t="shared" si="365"/>
        <v>0</v>
      </c>
      <c r="AN230" s="77">
        <f t="shared" si="365"/>
        <v>0</v>
      </c>
      <c r="AO230" s="77">
        <f t="shared" si="365"/>
        <v>0</v>
      </c>
      <c r="AP230" s="77">
        <f t="shared" si="365"/>
        <v>0</v>
      </c>
      <c r="AQ230" s="77">
        <f t="shared" si="365"/>
        <v>0</v>
      </c>
      <c r="AR230" s="77">
        <f t="shared" si="365"/>
        <v>0</v>
      </c>
      <c r="AS230" s="77">
        <f t="shared" si="365"/>
        <v>0</v>
      </c>
      <c r="AT230" s="77">
        <f t="shared" si="365"/>
        <v>0</v>
      </c>
      <c r="AU230" s="77">
        <f t="shared" si="365"/>
        <v>0</v>
      </c>
      <c r="AV230" s="77">
        <f t="shared" si="365"/>
        <v>0</v>
      </c>
      <c r="AW230" s="77">
        <f t="shared" si="365"/>
        <v>0</v>
      </c>
      <c r="AX230" s="77">
        <f t="shared" si="365"/>
        <v>0</v>
      </c>
      <c r="AY230" s="77">
        <f t="shared" si="365"/>
        <v>0</v>
      </c>
      <c r="AZ230" s="77">
        <f t="shared" si="365"/>
        <v>0</v>
      </c>
      <c r="BA230" s="77">
        <f t="shared" si="365"/>
        <v>0</v>
      </c>
      <c r="BB230" s="77">
        <f t="shared" si="365"/>
        <v>0</v>
      </c>
      <c r="BC230" s="77">
        <f t="shared" si="365"/>
        <v>0</v>
      </c>
      <c r="BD230" s="77">
        <f t="shared" si="365"/>
        <v>0</v>
      </c>
      <c r="BE230" s="251"/>
      <c r="BF230" s="163">
        <f t="shared" si="341"/>
        <v>0</v>
      </c>
      <c r="BG230" s="77">
        <f t="shared" si="342"/>
        <v>0</v>
      </c>
      <c r="BH230" s="77">
        <f t="shared" si="343"/>
        <v>0</v>
      </c>
      <c r="BI230" s="77">
        <f t="shared" si="344"/>
        <v>0</v>
      </c>
      <c r="BJ230" s="77">
        <f t="shared" si="345"/>
        <v>0</v>
      </c>
      <c r="BK230" s="77">
        <f t="shared" si="346"/>
        <v>0</v>
      </c>
      <c r="BL230" s="77">
        <f t="shared" si="347"/>
        <v>0</v>
      </c>
      <c r="BM230" s="77">
        <f t="shared" si="348"/>
        <v>351.53666666666663</v>
      </c>
      <c r="BN230" s="77">
        <f t="shared" si="349"/>
        <v>0</v>
      </c>
      <c r="BO230" s="77">
        <f t="shared" si="350"/>
        <v>0</v>
      </c>
      <c r="BP230" s="77">
        <f t="shared" si="351"/>
        <v>0</v>
      </c>
      <c r="BQ230" s="77">
        <f t="shared" si="352"/>
        <v>0</v>
      </c>
      <c r="BR230" s="157">
        <f t="shared" si="353"/>
        <v>351.53666666666663</v>
      </c>
      <c r="BS230" s="77">
        <f t="shared" si="354"/>
        <v>0</v>
      </c>
      <c r="BT230" s="77">
        <f t="shared" si="355"/>
        <v>0</v>
      </c>
      <c r="BU230" s="77">
        <f t="shared" si="356"/>
        <v>351.53666666666663</v>
      </c>
      <c r="BV230" s="77">
        <f t="shared" si="357"/>
        <v>0</v>
      </c>
      <c r="BW230" s="77">
        <f t="shared" si="358"/>
        <v>0</v>
      </c>
      <c r="BX230" s="77">
        <f t="shared" si="359"/>
        <v>351.53666666666663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ht="13.95" customHeight="1" x14ac:dyDescent="0.3">
      <c r="A231" s="248"/>
      <c r="B231" s="78" t="s">
        <v>53</v>
      </c>
      <c r="C231" s="250"/>
      <c r="D231" s="161">
        <f t="shared" si="338"/>
        <v>0</v>
      </c>
      <c r="E231" s="77">
        <f t="shared" ref="E231:AJ231" si="366">IF(E$136=0,0,E92-E321)</f>
        <v>0</v>
      </c>
      <c r="F231" s="77">
        <f t="shared" si="366"/>
        <v>0</v>
      </c>
      <c r="G231" s="77">
        <f t="shared" si="366"/>
        <v>0</v>
      </c>
      <c r="H231" s="77">
        <f t="shared" si="366"/>
        <v>0</v>
      </c>
      <c r="I231" s="77">
        <f t="shared" si="366"/>
        <v>0</v>
      </c>
      <c r="J231" s="77">
        <f t="shared" si="366"/>
        <v>0</v>
      </c>
      <c r="K231" s="77">
        <f t="shared" si="366"/>
        <v>0</v>
      </c>
      <c r="L231" s="77">
        <f t="shared" si="366"/>
        <v>0</v>
      </c>
      <c r="M231" s="77">
        <f t="shared" si="366"/>
        <v>0</v>
      </c>
      <c r="N231" s="77">
        <f t="shared" si="366"/>
        <v>0</v>
      </c>
      <c r="O231" s="77">
        <f t="shared" si="366"/>
        <v>0</v>
      </c>
      <c r="P231" s="77">
        <f t="shared" si="366"/>
        <v>0</v>
      </c>
      <c r="Q231" s="815">
        <f t="shared" si="366"/>
        <v>0</v>
      </c>
      <c r="R231" s="77">
        <f t="shared" si="366"/>
        <v>0</v>
      </c>
      <c r="S231" s="77">
        <f t="shared" si="366"/>
        <v>0</v>
      </c>
      <c r="T231" s="77">
        <f t="shared" si="366"/>
        <v>0</v>
      </c>
      <c r="U231" s="77">
        <f t="shared" si="366"/>
        <v>0</v>
      </c>
      <c r="V231" s="77">
        <f t="shared" si="366"/>
        <v>0</v>
      </c>
      <c r="W231" s="77">
        <f t="shared" si="366"/>
        <v>0</v>
      </c>
      <c r="X231" s="77">
        <f t="shared" si="366"/>
        <v>0</v>
      </c>
      <c r="Y231" s="77">
        <f t="shared" si="366"/>
        <v>0</v>
      </c>
      <c r="Z231" s="77">
        <f t="shared" si="366"/>
        <v>0</v>
      </c>
      <c r="AA231" s="77">
        <f t="shared" si="366"/>
        <v>0</v>
      </c>
      <c r="AB231" s="77">
        <f t="shared" si="366"/>
        <v>0</v>
      </c>
      <c r="AC231" s="77">
        <f t="shared" si="366"/>
        <v>0</v>
      </c>
      <c r="AD231" s="77">
        <f t="shared" si="366"/>
        <v>0</v>
      </c>
      <c r="AE231" s="77">
        <f t="shared" si="366"/>
        <v>0</v>
      </c>
      <c r="AF231" s="77">
        <f t="shared" si="366"/>
        <v>0</v>
      </c>
      <c r="AG231" s="77">
        <f t="shared" si="366"/>
        <v>0</v>
      </c>
      <c r="AH231" s="77">
        <f t="shared" si="366"/>
        <v>0</v>
      </c>
      <c r="AI231" s="77">
        <f t="shared" si="366"/>
        <v>0</v>
      </c>
      <c r="AJ231" s="77">
        <f t="shared" si="366"/>
        <v>0</v>
      </c>
      <c r="AK231" s="77">
        <f t="shared" ref="AK231:BD231" si="367">IF(AK$136=0,0,AK92-AK321)</f>
        <v>0</v>
      </c>
      <c r="AL231" s="77">
        <f t="shared" si="367"/>
        <v>0</v>
      </c>
      <c r="AM231" s="77">
        <f t="shared" si="367"/>
        <v>0</v>
      </c>
      <c r="AN231" s="77">
        <f t="shared" si="367"/>
        <v>0</v>
      </c>
      <c r="AO231" s="77">
        <f t="shared" si="367"/>
        <v>0</v>
      </c>
      <c r="AP231" s="77">
        <f t="shared" si="367"/>
        <v>0</v>
      </c>
      <c r="AQ231" s="77">
        <f t="shared" si="367"/>
        <v>0</v>
      </c>
      <c r="AR231" s="77">
        <f t="shared" si="367"/>
        <v>0</v>
      </c>
      <c r="AS231" s="77">
        <f t="shared" si="367"/>
        <v>0</v>
      </c>
      <c r="AT231" s="77">
        <f t="shared" si="367"/>
        <v>0</v>
      </c>
      <c r="AU231" s="77">
        <f t="shared" si="367"/>
        <v>0</v>
      </c>
      <c r="AV231" s="77">
        <f t="shared" si="367"/>
        <v>0</v>
      </c>
      <c r="AW231" s="77">
        <f t="shared" si="367"/>
        <v>0</v>
      </c>
      <c r="AX231" s="77">
        <f t="shared" si="367"/>
        <v>0</v>
      </c>
      <c r="AY231" s="77">
        <f t="shared" si="367"/>
        <v>0</v>
      </c>
      <c r="AZ231" s="77">
        <f t="shared" si="367"/>
        <v>0</v>
      </c>
      <c r="BA231" s="77">
        <f t="shared" si="367"/>
        <v>0</v>
      </c>
      <c r="BB231" s="77">
        <f t="shared" si="367"/>
        <v>0</v>
      </c>
      <c r="BC231" s="77">
        <f t="shared" si="367"/>
        <v>0</v>
      </c>
      <c r="BD231" s="77">
        <f t="shared" si="367"/>
        <v>0</v>
      </c>
      <c r="BE231" s="251"/>
      <c r="BF231" s="163">
        <f t="shared" si="341"/>
        <v>0</v>
      </c>
      <c r="BG231" s="77">
        <f t="shared" si="342"/>
        <v>0</v>
      </c>
      <c r="BH231" s="77">
        <f t="shared" si="343"/>
        <v>0</v>
      </c>
      <c r="BI231" s="77">
        <f t="shared" si="344"/>
        <v>0</v>
      </c>
      <c r="BJ231" s="77">
        <f t="shared" si="345"/>
        <v>0</v>
      </c>
      <c r="BK231" s="77">
        <f t="shared" si="346"/>
        <v>0</v>
      </c>
      <c r="BL231" s="77">
        <f t="shared" si="347"/>
        <v>0</v>
      </c>
      <c r="BM231" s="77">
        <f t="shared" si="348"/>
        <v>0</v>
      </c>
      <c r="BN231" s="77">
        <f t="shared" si="349"/>
        <v>0</v>
      </c>
      <c r="BO231" s="77">
        <f t="shared" si="350"/>
        <v>0</v>
      </c>
      <c r="BP231" s="77">
        <f t="shared" si="351"/>
        <v>0</v>
      </c>
      <c r="BQ231" s="77">
        <f t="shared" si="352"/>
        <v>0</v>
      </c>
      <c r="BR231" s="157">
        <f t="shared" si="353"/>
        <v>0</v>
      </c>
      <c r="BS231" s="77">
        <f t="shared" si="354"/>
        <v>0</v>
      </c>
      <c r="BT231" s="77">
        <f t="shared" si="355"/>
        <v>0</v>
      </c>
      <c r="BU231" s="77">
        <f t="shared" si="356"/>
        <v>0</v>
      </c>
      <c r="BV231" s="77">
        <f t="shared" si="357"/>
        <v>0</v>
      </c>
      <c r="BW231" s="77">
        <f t="shared" si="358"/>
        <v>0</v>
      </c>
      <c r="BX231" s="77">
        <f t="shared" si="359"/>
        <v>0</v>
      </c>
      <c r="BY231" s="77">
        <f>IF(Info!$O$3="Q1",$BS231,IF(Info!$O$3="Q2",$BS231+$BT231,IF(Info!$O$3="Q3",$BS231+$BT231+$BU231,$BR231)))</f>
        <v>0</v>
      </c>
      <c r="BZ231" s="77">
        <f>IF(Info!$O$3="Q1",$BS231,IF(Info!$O$3="Q2",$BT231,IF(Info!$O$3="Q3",$BU231,$BV231)))</f>
        <v>0</v>
      </c>
      <c r="CA231" s="48"/>
    </row>
    <row r="232" spans="1:79" ht="13.95" customHeight="1" x14ac:dyDescent="0.3">
      <c r="A232" s="248"/>
      <c r="B232" s="78" t="s">
        <v>352</v>
      </c>
      <c r="C232" s="250"/>
      <c r="D232" s="161">
        <f t="shared" si="338"/>
        <v>0</v>
      </c>
      <c r="E232" s="77">
        <f t="shared" ref="E232:AJ232" si="368">IF(E$136=0,0,E93-E322)</f>
        <v>0</v>
      </c>
      <c r="F232" s="77">
        <f t="shared" si="368"/>
        <v>0</v>
      </c>
      <c r="G232" s="77">
        <f t="shared" si="368"/>
        <v>0</v>
      </c>
      <c r="H232" s="77">
        <f t="shared" si="368"/>
        <v>0</v>
      </c>
      <c r="I232" s="77">
        <f t="shared" si="368"/>
        <v>0</v>
      </c>
      <c r="J232" s="77">
        <f t="shared" si="368"/>
        <v>0</v>
      </c>
      <c r="K232" s="77">
        <f t="shared" si="368"/>
        <v>0</v>
      </c>
      <c r="L232" s="77">
        <f t="shared" si="368"/>
        <v>0</v>
      </c>
      <c r="M232" s="77">
        <f t="shared" si="368"/>
        <v>0</v>
      </c>
      <c r="N232" s="77">
        <f t="shared" si="368"/>
        <v>0</v>
      </c>
      <c r="O232" s="77">
        <f t="shared" si="368"/>
        <v>0</v>
      </c>
      <c r="P232" s="77">
        <f t="shared" si="368"/>
        <v>0</v>
      </c>
      <c r="Q232" s="815">
        <f t="shared" si="368"/>
        <v>0</v>
      </c>
      <c r="R232" s="77">
        <f t="shared" si="368"/>
        <v>0</v>
      </c>
      <c r="S232" s="77">
        <f t="shared" si="368"/>
        <v>0</v>
      </c>
      <c r="T232" s="77">
        <f t="shared" si="368"/>
        <v>0</v>
      </c>
      <c r="U232" s="77">
        <f t="shared" si="368"/>
        <v>0</v>
      </c>
      <c r="V232" s="77">
        <f t="shared" si="368"/>
        <v>0</v>
      </c>
      <c r="W232" s="77">
        <f t="shared" si="368"/>
        <v>0</v>
      </c>
      <c r="X232" s="77">
        <f t="shared" si="368"/>
        <v>0</v>
      </c>
      <c r="Y232" s="77">
        <f t="shared" si="368"/>
        <v>0</v>
      </c>
      <c r="Z232" s="77">
        <f t="shared" si="368"/>
        <v>0</v>
      </c>
      <c r="AA232" s="77">
        <f t="shared" si="368"/>
        <v>0</v>
      </c>
      <c r="AB232" s="77">
        <f t="shared" si="368"/>
        <v>0</v>
      </c>
      <c r="AC232" s="77">
        <f t="shared" si="368"/>
        <v>0</v>
      </c>
      <c r="AD232" s="77">
        <f t="shared" si="368"/>
        <v>0</v>
      </c>
      <c r="AE232" s="77">
        <f t="shared" si="368"/>
        <v>0</v>
      </c>
      <c r="AF232" s="77">
        <f t="shared" si="368"/>
        <v>0</v>
      </c>
      <c r="AG232" s="77">
        <f t="shared" si="368"/>
        <v>0</v>
      </c>
      <c r="AH232" s="77">
        <f t="shared" si="368"/>
        <v>0</v>
      </c>
      <c r="AI232" s="77">
        <f t="shared" si="368"/>
        <v>0</v>
      </c>
      <c r="AJ232" s="77">
        <f t="shared" si="368"/>
        <v>0</v>
      </c>
      <c r="AK232" s="77">
        <f t="shared" ref="AK232:BD232" si="369">IF(AK$136=0,0,AK93-AK322)</f>
        <v>0</v>
      </c>
      <c r="AL232" s="77">
        <f t="shared" si="369"/>
        <v>0</v>
      </c>
      <c r="AM232" s="77">
        <f t="shared" si="369"/>
        <v>0</v>
      </c>
      <c r="AN232" s="77">
        <f t="shared" si="369"/>
        <v>0</v>
      </c>
      <c r="AO232" s="77">
        <f t="shared" si="369"/>
        <v>0</v>
      </c>
      <c r="AP232" s="77">
        <f t="shared" si="369"/>
        <v>0</v>
      </c>
      <c r="AQ232" s="77">
        <f t="shared" si="369"/>
        <v>0</v>
      </c>
      <c r="AR232" s="77">
        <f t="shared" si="369"/>
        <v>0</v>
      </c>
      <c r="AS232" s="77">
        <f t="shared" si="369"/>
        <v>0</v>
      </c>
      <c r="AT232" s="77">
        <f t="shared" si="369"/>
        <v>0</v>
      </c>
      <c r="AU232" s="77">
        <f t="shared" si="369"/>
        <v>0</v>
      </c>
      <c r="AV232" s="77">
        <f t="shared" si="369"/>
        <v>0</v>
      </c>
      <c r="AW232" s="77">
        <f t="shared" si="369"/>
        <v>0</v>
      </c>
      <c r="AX232" s="77">
        <f t="shared" si="369"/>
        <v>0</v>
      </c>
      <c r="AY232" s="77">
        <f t="shared" si="369"/>
        <v>0</v>
      </c>
      <c r="AZ232" s="77">
        <f t="shared" si="369"/>
        <v>0</v>
      </c>
      <c r="BA232" s="77">
        <f t="shared" si="369"/>
        <v>0</v>
      </c>
      <c r="BB232" s="77">
        <f t="shared" si="369"/>
        <v>0</v>
      </c>
      <c r="BC232" s="77">
        <f t="shared" si="369"/>
        <v>0</v>
      </c>
      <c r="BD232" s="77">
        <f t="shared" si="369"/>
        <v>0</v>
      </c>
      <c r="BE232" s="251"/>
      <c r="BF232" s="163">
        <f t="shared" si="341"/>
        <v>0</v>
      </c>
      <c r="BG232" s="77">
        <f t="shared" si="342"/>
        <v>0</v>
      </c>
      <c r="BH232" s="77">
        <f t="shared" si="343"/>
        <v>0</v>
      </c>
      <c r="BI232" s="77">
        <f t="shared" si="344"/>
        <v>0</v>
      </c>
      <c r="BJ232" s="77">
        <f t="shared" si="345"/>
        <v>0</v>
      </c>
      <c r="BK232" s="77">
        <f t="shared" si="346"/>
        <v>0</v>
      </c>
      <c r="BL232" s="77">
        <f t="shared" si="347"/>
        <v>0</v>
      </c>
      <c r="BM232" s="77">
        <f t="shared" si="348"/>
        <v>0</v>
      </c>
      <c r="BN232" s="77">
        <f t="shared" si="349"/>
        <v>0</v>
      </c>
      <c r="BO232" s="77">
        <f t="shared" si="350"/>
        <v>0</v>
      </c>
      <c r="BP232" s="77">
        <f t="shared" si="351"/>
        <v>0</v>
      </c>
      <c r="BQ232" s="77">
        <f t="shared" si="352"/>
        <v>0</v>
      </c>
      <c r="BR232" s="157">
        <f t="shared" si="353"/>
        <v>0</v>
      </c>
      <c r="BS232" s="77">
        <f t="shared" si="354"/>
        <v>0</v>
      </c>
      <c r="BT232" s="77">
        <f t="shared" si="355"/>
        <v>0</v>
      </c>
      <c r="BU232" s="77">
        <f t="shared" si="356"/>
        <v>0</v>
      </c>
      <c r="BV232" s="77">
        <f t="shared" si="357"/>
        <v>0</v>
      </c>
      <c r="BW232" s="77">
        <f t="shared" si="358"/>
        <v>0</v>
      </c>
      <c r="BX232" s="77">
        <f t="shared" si="359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ht="13.95" customHeight="1" x14ac:dyDescent="0.3">
      <c r="A233" s="248"/>
      <c r="B233" s="160" t="s">
        <v>353</v>
      </c>
      <c r="C233" s="250"/>
      <c r="D233" s="255">
        <f t="shared" si="338"/>
        <v>321.46351282050705</v>
      </c>
      <c r="E233" s="255">
        <f t="shared" ref="E233:AJ233" si="370">IF(E$136=0,0,E94-E323)</f>
        <v>-23.063846153846271</v>
      </c>
      <c r="F233" s="255">
        <f t="shared" si="370"/>
        <v>-23.063846153846271</v>
      </c>
      <c r="G233" s="255">
        <f t="shared" si="370"/>
        <v>-23.063846153846271</v>
      </c>
      <c r="H233" s="255">
        <f t="shared" si="370"/>
        <v>67.736153846153684</v>
      </c>
      <c r="I233" s="255">
        <f t="shared" si="370"/>
        <v>-23.063846153846271</v>
      </c>
      <c r="J233" s="255">
        <f t="shared" si="370"/>
        <v>-23.063846153846271</v>
      </c>
      <c r="K233" s="255">
        <f t="shared" si="370"/>
        <v>-23.063846153846271</v>
      </c>
      <c r="L233" s="255">
        <f t="shared" si="370"/>
        <v>-23.063846153846271</v>
      </c>
      <c r="M233" s="255">
        <f t="shared" si="370"/>
        <v>6.7181538461536547</v>
      </c>
      <c r="N233" s="255">
        <f t="shared" si="370"/>
        <v>6.7181538461536547</v>
      </c>
      <c r="O233" s="255">
        <f t="shared" si="370"/>
        <v>6.7181538461536547</v>
      </c>
      <c r="P233" s="255">
        <f t="shared" si="370"/>
        <v>6.7181538461536547</v>
      </c>
      <c r="Q233" s="821">
        <f t="shared" si="370"/>
        <v>6.7181538461536547</v>
      </c>
      <c r="R233" s="255">
        <f t="shared" si="370"/>
        <v>-23.063846153846271</v>
      </c>
      <c r="S233" s="255">
        <f t="shared" si="370"/>
        <v>-23.063846153846271</v>
      </c>
      <c r="T233" s="255">
        <f t="shared" si="370"/>
        <v>-23.063846153846271</v>
      </c>
      <c r="U233" s="255">
        <f t="shared" si="370"/>
        <v>-23.063846153846271</v>
      </c>
      <c r="V233" s="255">
        <f t="shared" si="370"/>
        <v>-23.063846153846271</v>
      </c>
      <c r="W233" s="255">
        <f t="shared" si="370"/>
        <v>-23.063846153846271</v>
      </c>
      <c r="X233" s="255">
        <f t="shared" si="370"/>
        <v>-23.063846153846271</v>
      </c>
      <c r="Y233" s="255">
        <f t="shared" si="370"/>
        <v>-23.063846153846271</v>
      </c>
      <c r="Z233" s="255">
        <f t="shared" si="370"/>
        <v>6.7181538461536547</v>
      </c>
      <c r="AA233" s="255">
        <f t="shared" si="370"/>
        <v>6.7181538461536547</v>
      </c>
      <c r="AB233" s="255">
        <f t="shared" si="370"/>
        <v>6.7181538461536547</v>
      </c>
      <c r="AC233" s="255">
        <f t="shared" si="370"/>
        <v>6.7181538461536547</v>
      </c>
      <c r="AD233" s="255">
        <f t="shared" si="370"/>
        <v>6.7181538461536547</v>
      </c>
      <c r="AE233" s="255">
        <f t="shared" si="370"/>
        <v>-23.063846153846271</v>
      </c>
      <c r="AF233" s="255">
        <f t="shared" si="370"/>
        <v>-23.063846153846271</v>
      </c>
      <c r="AG233" s="255">
        <f t="shared" si="370"/>
        <v>-23.063846153846271</v>
      </c>
      <c r="AH233" s="255">
        <f t="shared" si="370"/>
        <v>-23.063846153846271</v>
      </c>
      <c r="AI233" s="255">
        <f t="shared" si="370"/>
        <v>328.47282051282014</v>
      </c>
      <c r="AJ233" s="255">
        <f t="shared" si="370"/>
        <v>-23.063846153846271</v>
      </c>
      <c r="AK233" s="255">
        <f t="shared" ref="AK233:BD233" si="371">IF(AK$136=0,0,AK94-AK323)</f>
        <v>-23.063846153846271</v>
      </c>
      <c r="AL233" s="255">
        <f t="shared" si="371"/>
        <v>-23.063846153846271</v>
      </c>
      <c r="AM233" s="255">
        <f t="shared" si="371"/>
        <v>6.7181538461536547</v>
      </c>
      <c r="AN233" s="255">
        <f t="shared" si="371"/>
        <v>6.7181538461536547</v>
      </c>
      <c r="AO233" s="255">
        <f t="shared" si="371"/>
        <v>345.32315384615367</v>
      </c>
      <c r="AP233" s="255">
        <f t="shared" si="371"/>
        <v>6.7181538461536547</v>
      </c>
      <c r="AQ233" s="255">
        <f t="shared" si="371"/>
        <v>0</v>
      </c>
      <c r="AR233" s="255">
        <f t="shared" si="371"/>
        <v>0</v>
      </c>
      <c r="AS233" s="255">
        <f t="shared" si="371"/>
        <v>0</v>
      </c>
      <c r="AT233" s="255">
        <f t="shared" si="371"/>
        <v>0</v>
      </c>
      <c r="AU233" s="255">
        <f t="shared" si="371"/>
        <v>0</v>
      </c>
      <c r="AV233" s="255">
        <f t="shared" si="371"/>
        <v>0</v>
      </c>
      <c r="AW233" s="255">
        <f t="shared" si="371"/>
        <v>0</v>
      </c>
      <c r="AX233" s="255">
        <f t="shared" si="371"/>
        <v>0</v>
      </c>
      <c r="AY233" s="255">
        <f t="shared" si="371"/>
        <v>0</v>
      </c>
      <c r="AZ233" s="255">
        <f t="shared" si="371"/>
        <v>0</v>
      </c>
      <c r="BA233" s="255">
        <f t="shared" si="371"/>
        <v>0</v>
      </c>
      <c r="BB233" s="255">
        <f t="shared" si="371"/>
        <v>0</v>
      </c>
      <c r="BC233" s="255">
        <f t="shared" si="371"/>
        <v>0</v>
      </c>
      <c r="BD233" s="255">
        <f t="shared" si="371"/>
        <v>0</v>
      </c>
      <c r="BE233" s="251"/>
      <c r="BF233" s="162">
        <f t="shared" si="341"/>
        <v>-1.4553846153851282</v>
      </c>
      <c r="BG233" s="157">
        <f t="shared" si="342"/>
        <v>-92.255384615385083</v>
      </c>
      <c r="BH233" s="157">
        <f t="shared" si="343"/>
        <v>33.590769230768274</v>
      </c>
      <c r="BI233" s="157">
        <f t="shared" si="344"/>
        <v>-92.255384615385083</v>
      </c>
      <c r="BJ233" s="157">
        <f t="shared" si="345"/>
        <v>-92.255384615385083</v>
      </c>
      <c r="BK233" s="157">
        <f t="shared" si="346"/>
        <v>33.590769230768274</v>
      </c>
      <c r="BL233" s="157">
        <f t="shared" si="347"/>
        <v>-92.255384615385083</v>
      </c>
      <c r="BM233" s="157">
        <f t="shared" si="348"/>
        <v>259.28128205128132</v>
      </c>
      <c r="BN233" s="157">
        <f t="shared" si="349"/>
        <v>365.47761538461464</v>
      </c>
      <c r="BO233" s="157">
        <f t="shared" si="350"/>
        <v>0</v>
      </c>
      <c r="BP233" s="157">
        <f t="shared" si="351"/>
        <v>0</v>
      </c>
      <c r="BQ233" s="157">
        <f t="shared" si="352"/>
        <v>0</v>
      </c>
      <c r="BR233" s="157">
        <f t="shared" si="353"/>
        <v>321.46351282050705</v>
      </c>
      <c r="BS233" s="157">
        <f t="shared" si="354"/>
        <v>-60.120000000001937</v>
      </c>
      <c r="BT233" s="157">
        <f t="shared" si="355"/>
        <v>-150.92000000000189</v>
      </c>
      <c r="BU233" s="157">
        <f t="shared" si="356"/>
        <v>532.50351282051088</v>
      </c>
      <c r="BV233" s="157">
        <f t="shared" si="357"/>
        <v>0</v>
      </c>
      <c r="BW233" s="157">
        <f t="shared" si="358"/>
        <v>-211.04000000000383</v>
      </c>
      <c r="BX233" s="157">
        <f t="shared" si="359"/>
        <v>532.50351282051088</v>
      </c>
      <c r="BY233" s="157">
        <f>IF(Info!$O$3="Q1",$BS233,IF(Info!$O$3="Q2",$BS233+$BT233,IF(Info!$O$3="Q3",$BS233+$BT233+$BU233,$BR233)))</f>
        <v>-60.120000000001937</v>
      </c>
      <c r="BZ233" s="157">
        <f>IF(Info!$O$3="Q1",$BS233,IF(Info!$O$3="Q2",$BT233,IF(Info!$O$3="Q3",$BU233,$BV233)))</f>
        <v>-60.120000000001937</v>
      </c>
      <c r="CA233" s="48"/>
    </row>
    <row r="234" spans="1:79" ht="13.95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822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ht="13.95" customHeight="1" x14ac:dyDescent="0.3">
      <c r="A235" s="248"/>
      <c r="B235" s="78" t="s">
        <v>354</v>
      </c>
      <c r="C235" s="250"/>
      <c r="D235" s="161">
        <f>SUM(E235:BD235)</f>
        <v>116.76533333333336</v>
      </c>
      <c r="E235" s="77">
        <f t="shared" ref="E235:AJ235" si="372">IF(E$136=0,0,E96-E325)</f>
        <v>-12.506666666666669</v>
      </c>
      <c r="F235" s="77">
        <f t="shared" si="372"/>
        <v>87.493333333333325</v>
      </c>
      <c r="G235" s="77">
        <f t="shared" si="372"/>
        <v>-12.506666666666669</v>
      </c>
      <c r="H235" s="77">
        <f t="shared" si="372"/>
        <v>137.49333333333334</v>
      </c>
      <c r="I235" s="77">
        <f t="shared" si="372"/>
        <v>87.493333333333325</v>
      </c>
      <c r="J235" s="77">
        <f t="shared" si="372"/>
        <v>-12.506666666666669</v>
      </c>
      <c r="K235" s="77">
        <f t="shared" si="372"/>
        <v>37.493333333333332</v>
      </c>
      <c r="L235" s="77">
        <f t="shared" si="372"/>
        <v>-12.506666666666669</v>
      </c>
      <c r="M235" s="77">
        <f t="shared" si="372"/>
        <v>39.994666666666674</v>
      </c>
      <c r="N235" s="77">
        <f t="shared" si="372"/>
        <v>-10.005333333333329</v>
      </c>
      <c r="O235" s="77">
        <f t="shared" si="372"/>
        <v>-10.005333333333329</v>
      </c>
      <c r="P235" s="77">
        <f t="shared" si="372"/>
        <v>-10.005333333333329</v>
      </c>
      <c r="Q235" s="815">
        <f t="shared" si="372"/>
        <v>-10.005333333333329</v>
      </c>
      <c r="R235" s="77">
        <f t="shared" si="372"/>
        <v>-12.506666666666669</v>
      </c>
      <c r="S235" s="77">
        <f t="shared" si="372"/>
        <v>-12.506666666666669</v>
      </c>
      <c r="T235" s="77">
        <f t="shared" si="372"/>
        <v>-12.506666666666669</v>
      </c>
      <c r="U235" s="77">
        <f t="shared" si="372"/>
        <v>-12.506666666666669</v>
      </c>
      <c r="V235" s="77">
        <f t="shared" si="372"/>
        <v>-12.506666666666669</v>
      </c>
      <c r="W235" s="77">
        <f t="shared" si="372"/>
        <v>-12.506666666666669</v>
      </c>
      <c r="X235" s="77">
        <f t="shared" si="372"/>
        <v>-12.506666666666669</v>
      </c>
      <c r="Y235" s="77">
        <f t="shared" si="372"/>
        <v>-12.506666666666669</v>
      </c>
      <c r="Z235" s="77">
        <f t="shared" si="372"/>
        <v>-10.005333333333329</v>
      </c>
      <c r="AA235" s="77">
        <f t="shared" si="372"/>
        <v>-10.005333333333329</v>
      </c>
      <c r="AB235" s="77">
        <f t="shared" si="372"/>
        <v>-10.005333333333329</v>
      </c>
      <c r="AC235" s="77">
        <f t="shared" si="372"/>
        <v>-10.005333333333329</v>
      </c>
      <c r="AD235" s="77">
        <f t="shared" si="372"/>
        <v>-10.005333333333329</v>
      </c>
      <c r="AE235" s="77">
        <f t="shared" si="372"/>
        <v>-12.506666666666669</v>
      </c>
      <c r="AF235" s="77">
        <f t="shared" si="372"/>
        <v>94.493333333333325</v>
      </c>
      <c r="AG235" s="77">
        <f t="shared" si="372"/>
        <v>-12.506666666666669</v>
      </c>
      <c r="AH235" s="77">
        <f t="shared" si="372"/>
        <v>-12.506666666666669</v>
      </c>
      <c r="AI235" s="77">
        <f t="shared" si="372"/>
        <v>-12.506666666666669</v>
      </c>
      <c r="AJ235" s="77">
        <f t="shared" si="372"/>
        <v>-12.506666666666669</v>
      </c>
      <c r="AK235" s="77">
        <f t="shared" ref="AK235:BD235" si="373">IF(AK$136=0,0,AK96-AK325)</f>
        <v>-12.506666666666669</v>
      </c>
      <c r="AL235" s="77">
        <f t="shared" si="373"/>
        <v>-12.506666666666669</v>
      </c>
      <c r="AM235" s="77">
        <f t="shared" si="373"/>
        <v>-10.005333333333329</v>
      </c>
      <c r="AN235" s="77">
        <f t="shared" si="373"/>
        <v>-10.005333333333329</v>
      </c>
      <c r="AO235" s="77">
        <f t="shared" si="373"/>
        <v>-10.005333333333329</v>
      </c>
      <c r="AP235" s="77">
        <f t="shared" si="373"/>
        <v>-10.005333333333329</v>
      </c>
      <c r="AQ235" s="77">
        <f t="shared" si="373"/>
        <v>0</v>
      </c>
      <c r="AR235" s="77">
        <f t="shared" si="373"/>
        <v>0</v>
      </c>
      <c r="AS235" s="77">
        <f t="shared" si="373"/>
        <v>0</v>
      </c>
      <c r="AT235" s="77">
        <f t="shared" si="373"/>
        <v>0</v>
      </c>
      <c r="AU235" s="77">
        <f t="shared" si="373"/>
        <v>0</v>
      </c>
      <c r="AV235" s="77">
        <f t="shared" si="373"/>
        <v>0</v>
      </c>
      <c r="AW235" s="77">
        <f t="shared" si="373"/>
        <v>0</v>
      </c>
      <c r="AX235" s="77">
        <f t="shared" si="373"/>
        <v>0</v>
      </c>
      <c r="AY235" s="77">
        <f t="shared" si="373"/>
        <v>0</v>
      </c>
      <c r="AZ235" s="77">
        <f t="shared" si="373"/>
        <v>0</v>
      </c>
      <c r="BA235" s="77">
        <f t="shared" si="373"/>
        <v>0</v>
      </c>
      <c r="BB235" s="77">
        <f t="shared" si="373"/>
        <v>0</v>
      </c>
      <c r="BC235" s="77">
        <f t="shared" si="373"/>
        <v>0</v>
      </c>
      <c r="BD235" s="77">
        <f t="shared" si="373"/>
        <v>0</v>
      </c>
      <c r="BE235" s="251"/>
      <c r="BF235" s="163">
        <f>SUM(E235:H235)</f>
        <v>199.97333333333333</v>
      </c>
      <c r="BG235" s="77">
        <f>SUM(I235:L235)</f>
        <v>99.973333333333315</v>
      </c>
      <c r="BH235" s="77">
        <f>SUM(M235:Q235)</f>
        <v>-2.6666666666642413E-2</v>
      </c>
      <c r="BI235" s="77">
        <f>SUM(R235:U235)</f>
        <v>-50.026666666666678</v>
      </c>
      <c r="BJ235" s="77">
        <f>SUM(V235:Y235)</f>
        <v>-50.026666666666678</v>
      </c>
      <c r="BK235" s="77">
        <f>SUM(Z235:AD235)</f>
        <v>-50.026666666666642</v>
      </c>
      <c r="BL235" s="77">
        <f>SUM(AE235:AH235)</f>
        <v>56.973333333333308</v>
      </c>
      <c r="BM235" s="77">
        <f>SUM(AI235:AL235)</f>
        <v>-50.026666666666678</v>
      </c>
      <c r="BN235" s="77">
        <f>SUM(AM235:AQ235)</f>
        <v>-40.021333333333317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116.76533333333334</v>
      </c>
      <c r="BS235" s="77">
        <f>SUM(BF235:BH235)</f>
        <v>299.92</v>
      </c>
      <c r="BT235" s="77">
        <f>SUM(BI235:BK235)</f>
        <v>-150.07999999999998</v>
      </c>
      <c r="BU235" s="77">
        <f>SUM(BL235:BN235)</f>
        <v>-33.074666666666687</v>
      </c>
      <c r="BV235" s="77">
        <f>SUM(BO235:BQ235)</f>
        <v>0</v>
      </c>
      <c r="BW235" s="77">
        <f>SUM(BF235:BK235)</f>
        <v>149.84000000000003</v>
      </c>
      <c r="BX235" s="77">
        <f>SUM(BL235:BQ235)</f>
        <v>-33.074666666666687</v>
      </c>
      <c r="BY235" s="77">
        <f>IF(Info!$O$3="Q1",$BS235,IF(Info!$O$3="Q2",$BS235+$BT235,IF(Info!$O$3="Q3",$BS235+$BT235+$BU235,$BR235)))</f>
        <v>299.92</v>
      </c>
      <c r="BZ235" s="77">
        <f>IF(Info!$O$3="Q1",$BS235,IF(Info!$O$3="Q2",$BT235,IF(Info!$O$3="Q3",$BU235,$BV235)))</f>
        <v>299.92</v>
      </c>
      <c r="CA235" s="48"/>
    </row>
    <row r="236" spans="1:79" ht="13.95" customHeight="1" x14ac:dyDescent="0.3">
      <c r="A236" s="248"/>
      <c r="B236" s="78" t="s">
        <v>59</v>
      </c>
      <c r="C236" s="250"/>
      <c r="D236" s="161">
        <f>SUM(E236:BD236)</f>
        <v>-366.66666666666669</v>
      </c>
      <c r="E236" s="77">
        <f t="shared" ref="E236:AJ236" si="374">IF(E$136=0,0,E97-E326)</f>
        <v>-10.41666666666667</v>
      </c>
      <c r="F236" s="77">
        <f t="shared" si="374"/>
        <v>-10.41666666666667</v>
      </c>
      <c r="G236" s="77">
        <f t="shared" si="374"/>
        <v>-10.41666666666667</v>
      </c>
      <c r="H236" s="77">
        <f t="shared" si="374"/>
        <v>-10.41666666666667</v>
      </c>
      <c r="I236" s="77">
        <f t="shared" si="374"/>
        <v>-10.41666666666667</v>
      </c>
      <c r="J236" s="77">
        <f t="shared" si="374"/>
        <v>-10.41666666666667</v>
      </c>
      <c r="K236" s="77">
        <f t="shared" si="374"/>
        <v>-10.41666666666667</v>
      </c>
      <c r="L236" s="77">
        <f t="shared" si="374"/>
        <v>-10.41666666666667</v>
      </c>
      <c r="M236" s="77">
        <f t="shared" si="374"/>
        <v>-8.3333333333333321</v>
      </c>
      <c r="N236" s="77">
        <f t="shared" si="374"/>
        <v>-8.3333333333333321</v>
      </c>
      <c r="O236" s="77">
        <f t="shared" si="374"/>
        <v>-8.3333333333333321</v>
      </c>
      <c r="P236" s="77">
        <f t="shared" si="374"/>
        <v>-8.3333333333333321</v>
      </c>
      <c r="Q236" s="815">
        <f t="shared" si="374"/>
        <v>-8.3333333333333321</v>
      </c>
      <c r="R236" s="77">
        <f t="shared" si="374"/>
        <v>-10.41666666666667</v>
      </c>
      <c r="S236" s="77">
        <f t="shared" si="374"/>
        <v>-10.41666666666667</v>
      </c>
      <c r="T236" s="77">
        <f t="shared" si="374"/>
        <v>-10.41666666666667</v>
      </c>
      <c r="U236" s="77">
        <f t="shared" si="374"/>
        <v>-10.41666666666667</v>
      </c>
      <c r="V236" s="77">
        <f t="shared" si="374"/>
        <v>-10.41666666666667</v>
      </c>
      <c r="W236" s="77">
        <f t="shared" si="374"/>
        <v>-10.41666666666667</v>
      </c>
      <c r="X236" s="77">
        <f t="shared" si="374"/>
        <v>-10.41666666666667</v>
      </c>
      <c r="Y236" s="77">
        <f t="shared" si="374"/>
        <v>-10.41666666666667</v>
      </c>
      <c r="Z236" s="77">
        <f t="shared" si="374"/>
        <v>-8.3333333333333321</v>
      </c>
      <c r="AA236" s="77">
        <f t="shared" si="374"/>
        <v>-8.3333333333333321</v>
      </c>
      <c r="AB236" s="77">
        <f t="shared" si="374"/>
        <v>-8.3333333333333321</v>
      </c>
      <c r="AC236" s="77">
        <f t="shared" si="374"/>
        <v>-8.3333333333333321</v>
      </c>
      <c r="AD236" s="77">
        <f t="shared" si="374"/>
        <v>-8.3333333333333321</v>
      </c>
      <c r="AE236" s="77">
        <f t="shared" si="374"/>
        <v>-10.41666666666667</v>
      </c>
      <c r="AF236" s="77">
        <f t="shared" si="374"/>
        <v>-10.41666666666667</v>
      </c>
      <c r="AG236" s="77">
        <f t="shared" si="374"/>
        <v>-10.41666666666667</v>
      </c>
      <c r="AH236" s="77">
        <f t="shared" si="374"/>
        <v>-10.41666666666667</v>
      </c>
      <c r="AI236" s="77">
        <f t="shared" si="374"/>
        <v>-10.41666666666667</v>
      </c>
      <c r="AJ236" s="77">
        <f t="shared" si="374"/>
        <v>-10.41666666666667</v>
      </c>
      <c r="AK236" s="77">
        <f t="shared" ref="AK236:BD236" si="375">IF(AK$136=0,0,AK97-AK326)</f>
        <v>-10.41666666666667</v>
      </c>
      <c r="AL236" s="77">
        <f t="shared" si="375"/>
        <v>-10.41666666666667</v>
      </c>
      <c r="AM236" s="77">
        <f t="shared" si="375"/>
        <v>-8.3333333333333321</v>
      </c>
      <c r="AN236" s="77">
        <f t="shared" si="375"/>
        <v>-8.3333333333333321</v>
      </c>
      <c r="AO236" s="77">
        <f t="shared" si="375"/>
        <v>-8.3333333333333321</v>
      </c>
      <c r="AP236" s="77">
        <f t="shared" si="375"/>
        <v>-8.3333333333333321</v>
      </c>
      <c r="AQ236" s="77">
        <f t="shared" si="375"/>
        <v>0</v>
      </c>
      <c r="AR236" s="77">
        <f t="shared" si="375"/>
        <v>0</v>
      </c>
      <c r="AS236" s="77">
        <f t="shared" si="375"/>
        <v>0</v>
      </c>
      <c r="AT236" s="77">
        <f t="shared" si="375"/>
        <v>0</v>
      </c>
      <c r="AU236" s="77">
        <f t="shared" si="375"/>
        <v>0</v>
      </c>
      <c r="AV236" s="77">
        <f t="shared" si="375"/>
        <v>0</v>
      </c>
      <c r="AW236" s="77">
        <f t="shared" si="375"/>
        <v>0</v>
      </c>
      <c r="AX236" s="77">
        <f t="shared" si="375"/>
        <v>0</v>
      </c>
      <c r="AY236" s="77">
        <f t="shared" si="375"/>
        <v>0</v>
      </c>
      <c r="AZ236" s="77">
        <f t="shared" si="375"/>
        <v>0</v>
      </c>
      <c r="BA236" s="77">
        <f t="shared" si="375"/>
        <v>0</v>
      </c>
      <c r="BB236" s="77">
        <f t="shared" si="375"/>
        <v>0</v>
      </c>
      <c r="BC236" s="77">
        <f t="shared" si="375"/>
        <v>0</v>
      </c>
      <c r="BD236" s="77">
        <f t="shared" si="375"/>
        <v>0</v>
      </c>
      <c r="BE236" s="251"/>
      <c r="BF236" s="163">
        <f>SUM(E236:H236)</f>
        <v>-41.666666666666679</v>
      </c>
      <c r="BG236" s="77">
        <f>SUM(I236:L236)</f>
        <v>-41.666666666666679</v>
      </c>
      <c r="BH236" s="77">
        <f>SUM(M236:Q236)</f>
        <v>-41.666666666666657</v>
      </c>
      <c r="BI236" s="77">
        <f>SUM(R236:U236)</f>
        <v>-41.666666666666679</v>
      </c>
      <c r="BJ236" s="77">
        <f>SUM(V236:Y236)</f>
        <v>-41.666666666666679</v>
      </c>
      <c r="BK236" s="77">
        <f>SUM(Z236:AD236)</f>
        <v>-41.666666666666657</v>
      </c>
      <c r="BL236" s="77">
        <f>SUM(AE236:AH236)</f>
        <v>-41.666666666666679</v>
      </c>
      <c r="BM236" s="77">
        <f>SUM(AI236:AL236)</f>
        <v>-41.666666666666679</v>
      </c>
      <c r="BN236" s="77">
        <f>SUM(AM236:AQ236)</f>
        <v>-33.333333333333329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-366.66666666666669</v>
      </c>
      <c r="BS236" s="77">
        <f>SUM(BF236:BH236)</f>
        <v>-125.00000000000001</v>
      </c>
      <c r="BT236" s="77">
        <f>SUM(BI236:BK236)</f>
        <v>-125.00000000000001</v>
      </c>
      <c r="BU236" s="77">
        <f>SUM(BL236:BN236)</f>
        <v>-116.66666666666669</v>
      </c>
      <c r="BV236" s="77">
        <f>SUM(BO236:BQ236)</f>
        <v>0</v>
      </c>
      <c r="BW236" s="77">
        <f>SUM(BF236:BK236)</f>
        <v>-250.00000000000003</v>
      </c>
      <c r="BX236" s="77">
        <f>SUM(BL236:BQ236)</f>
        <v>-116.66666666666669</v>
      </c>
      <c r="BY236" s="77">
        <f>IF(Info!$O$3="Q1",$BS236,IF(Info!$O$3="Q2",$BS236+$BT236,IF(Info!$O$3="Q3",$BS236+$BT236+$BU236,$BR236)))</f>
        <v>-125.00000000000001</v>
      </c>
      <c r="BZ236" s="77">
        <f>IF(Info!$O$3="Q1",$BS236,IF(Info!$O$3="Q2",$BT236,IF(Info!$O$3="Q3",$BU236,$BV236)))</f>
        <v>-125.00000000000001</v>
      </c>
      <c r="CA236" s="48"/>
    </row>
    <row r="237" spans="1:79" ht="13.95" customHeight="1" x14ac:dyDescent="0.3">
      <c r="A237" s="248"/>
      <c r="B237" s="160" t="s">
        <v>355</v>
      </c>
      <c r="C237" s="250"/>
      <c r="D237" s="255">
        <f>SUM(E237:BD237)</f>
        <v>-249.90133333333344</v>
      </c>
      <c r="E237" s="255">
        <f t="shared" ref="E237:AJ237" si="376">IF(E$136=0,0,E98-E327)</f>
        <v>-22.923333333333339</v>
      </c>
      <c r="F237" s="255">
        <f t="shared" si="376"/>
        <v>77.076666666666654</v>
      </c>
      <c r="G237" s="255">
        <f t="shared" si="376"/>
        <v>-22.923333333333339</v>
      </c>
      <c r="H237" s="255">
        <f t="shared" si="376"/>
        <v>127.07666666666665</v>
      </c>
      <c r="I237" s="255">
        <f t="shared" si="376"/>
        <v>77.076666666666654</v>
      </c>
      <c r="J237" s="255">
        <f t="shared" si="376"/>
        <v>-22.923333333333339</v>
      </c>
      <c r="K237" s="255">
        <f t="shared" si="376"/>
        <v>27.076666666666661</v>
      </c>
      <c r="L237" s="255">
        <f t="shared" si="376"/>
        <v>-22.923333333333339</v>
      </c>
      <c r="M237" s="255">
        <f t="shared" si="376"/>
        <v>31.661333333333339</v>
      </c>
      <c r="N237" s="255">
        <f t="shared" si="376"/>
        <v>-18.338666666666661</v>
      </c>
      <c r="O237" s="255">
        <f t="shared" si="376"/>
        <v>-18.338666666666661</v>
      </c>
      <c r="P237" s="255">
        <f t="shared" si="376"/>
        <v>-18.338666666666661</v>
      </c>
      <c r="Q237" s="821">
        <f t="shared" si="376"/>
        <v>-18.338666666666661</v>
      </c>
      <c r="R237" s="255">
        <f t="shared" si="376"/>
        <v>-22.923333333333339</v>
      </c>
      <c r="S237" s="255">
        <f t="shared" si="376"/>
        <v>-22.923333333333339</v>
      </c>
      <c r="T237" s="255">
        <f t="shared" si="376"/>
        <v>-22.923333333333339</v>
      </c>
      <c r="U237" s="255">
        <f t="shared" si="376"/>
        <v>-22.923333333333339</v>
      </c>
      <c r="V237" s="255">
        <f t="shared" si="376"/>
        <v>-22.923333333333339</v>
      </c>
      <c r="W237" s="255">
        <f t="shared" si="376"/>
        <v>-22.923333333333339</v>
      </c>
      <c r="X237" s="255">
        <f t="shared" si="376"/>
        <v>-22.923333333333339</v>
      </c>
      <c r="Y237" s="255">
        <f t="shared" si="376"/>
        <v>-22.923333333333339</v>
      </c>
      <c r="Z237" s="255">
        <f t="shared" si="376"/>
        <v>-18.338666666666661</v>
      </c>
      <c r="AA237" s="255">
        <f t="shared" si="376"/>
        <v>-18.338666666666661</v>
      </c>
      <c r="AB237" s="255">
        <f t="shared" si="376"/>
        <v>-18.338666666666661</v>
      </c>
      <c r="AC237" s="255">
        <f t="shared" si="376"/>
        <v>-18.338666666666661</v>
      </c>
      <c r="AD237" s="255">
        <f t="shared" si="376"/>
        <v>-18.338666666666661</v>
      </c>
      <c r="AE237" s="255">
        <f t="shared" si="376"/>
        <v>-22.923333333333339</v>
      </c>
      <c r="AF237" s="255">
        <f t="shared" si="376"/>
        <v>84.076666666666654</v>
      </c>
      <c r="AG237" s="255">
        <f t="shared" si="376"/>
        <v>-22.923333333333339</v>
      </c>
      <c r="AH237" s="255">
        <f t="shared" si="376"/>
        <v>-22.923333333333339</v>
      </c>
      <c r="AI237" s="255">
        <f t="shared" si="376"/>
        <v>-22.923333333333339</v>
      </c>
      <c r="AJ237" s="255">
        <f t="shared" si="376"/>
        <v>-22.923333333333339</v>
      </c>
      <c r="AK237" s="255">
        <f t="shared" ref="AK237:BD237" si="377">IF(AK$136=0,0,AK98-AK327)</f>
        <v>-22.923333333333339</v>
      </c>
      <c r="AL237" s="255">
        <f t="shared" si="377"/>
        <v>-22.923333333333339</v>
      </c>
      <c r="AM237" s="255">
        <f t="shared" si="377"/>
        <v>-18.338666666666661</v>
      </c>
      <c r="AN237" s="255">
        <f t="shared" si="377"/>
        <v>-18.338666666666661</v>
      </c>
      <c r="AO237" s="255">
        <f t="shared" si="377"/>
        <v>-18.338666666666661</v>
      </c>
      <c r="AP237" s="255">
        <f t="shared" si="377"/>
        <v>-18.338666666666661</v>
      </c>
      <c r="AQ237" s="255">
        <f t="shared" si="377"/>
        <v>0</v>
      </c>
      <c r="AR237" s="255">
        <f t="shared" si="377"/>
        <v>0</v>
      </c>
      <c r="AS237" s="255">
        <f t="shared" si="377"/>
        <v>0</v>
      </c>
      <c r="AT237" s="255">
        <f t="shared" si="377"/>
        <v>0</v>
      </c>
      <c r="AU237" s="255">
        <f t="shared" si="377"/>
        <v>0</v>
      </c>
      <c r="AV237" s="255">
        <f t="shared" si="377"/>
        <v>0</v>
      </c>
      <c r="AW237" s="255">
        <f t="shared" si="377"/>
        <v>0</v>
      </c>
      <c r="AX237" s="255">
        <f t="shared" si="377"/>
        <v>0</v>
      </c>
      <c r="AY237" s="255">
        <f t="shared" si="377"/>
        <v>0</v>
      </c>
      <c r="AZ237" s="255">
        <f t="shared" si="377"/>
        <v>0</v>
      </c>
      <c r="BA237" s="255">
        <f t="shared" si="377"/>
        <v>0</v>
      </c>
      <c r="BB237" s="255">
        <f t="shared" si="377"/>
        <v>0</v>
      </c>
      <c r="BC237" s="255">
        <f t="shared" si="377"/>
        <v>0</v>
      </c>
      <c r="BD237" s="255">
        <f t="shared" si="377"/>
        <v>0</v>
      </c>
      <c r="BE237" s="251"/>
      <c r="BF237" s="162">
        <f>SUM(E237:H237)</f>
        <v>158.30666666666662</v>
      </c>
      <c r="BG237" s="157">
        <f>SUM(I237:L237)</f>
        <v>58.306666666666636</v>
      </c>
      <c r="BH237" s="157">
        <f>SUM(M237:Q237)</f>
        <v>-41.693333333333307</v>
      </c>
      <c r="BI237" s="157">
        <f>SUM(R237:U237)</f>
        <v>-91.693333333333356</v>
      </c>
      <c r="BJ237" s="157">
        <f>SUM(V237:Y237)</f>
        <v>-91.693333333333356</v>
      </c>
      <c r="BK237" s="157">
        <f>SUM(Z237:AD237)</f>
        <v>-91.6933333333333</v>
      </c>
      <c r="BL237" s="157">
        <f>SUM(AE237:AH237)</f>
        <v>15.306666666666636</v>
      </c>
      <c r="BM237" s="157">
        <f>SUM(AI237:AL237)</f>
        <v>-91.693333333333356</v>
      </c>
      <c r="BN237" s="157">
        <f>SUM(AM237:AQ237)</f>
        <v>-73.354666666666645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-249.90133333333341</v>
      </c>
      <c r="BS237" s="157">
        <f>SUM(BF237:BH237)</f>
        <v>174.91999999999996</v>
      </c>
      <c r="BT237" s="157">
        <f>SUM(BI237:BK237)</f>
        <v>-275.08000000000004</v>
      </c>
      <c r="BU237" s="157">
        <f>SUM(BL237:BN237)</f>
        <v>-149.74133333333336</v>
      </c>
      <c r="BV237" s="157">
        <f>SUM(BO237:BQ237)</f>
        <v>0</v>
      </c>
      <c r="BW237" s="157">
        <f>SUM(BF237:BK237)</f>
        <v>-100.16000000000005</v>
      </c>
      <c r="BX237" s="157">
        <f>SUM(BL237:BQ237)</f>
        <v>-149.74133333333336</v>
      </c>
      <c r="BY237" s="157">
        <f>IF(Info!$O$3="Q1",$BS237,IF(Info!$O$3="Q2",$BS237+$BT237,IF(Info!$O$3="Q3",$BS237+$BT237+$BU237,$BR237)))</f>
        <v>174.91999999999996</v>
      </c>
      <c r="BZ237" s="157">
        <f>IF(Info!$O$3="Q1",$BS237,IF(Info!$O$3="Q2",$BT237,IF(Info!$O$3="Q3",$BU237,$BV237)))</f>
        <v>174.91999999999996</v>
      </c>
      <c r="CA237" s="48"/>
    </row>
    <row r="238" spans="1:79" ht="13.95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822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ht="13.95" customHeight="1" x14ac:dyDescent="0.3">
      <c r="A239" s="248"/>
      <c r="B239" s="78" t="s">
        <v>357</v>
      </c>
      <c r="C239" s="250"/>
      <c r="D239" s="161">
        <f>SUM(E239:BD239)</f>
        <v>1542.1700000000003</v>
      </c>
      <c r="E239" s="77">
        <f t="shared" ref="E239:AJ239" si="378">IF(E$136=0,0,E100-E329)</f>
        <v>-10.41666666666667</v>
      </c>
      <c r="F239" s="77">
        <f t="shared" si="378"/>
        <v>-2.2966666666666704</v>
      </c>
      <c r="G239" s="77">
        <f t="shared" si="378"/>
        <v>-10.41666666666667</v>
      </c>
      <c r="H239" s="77">
        <f t="shared" si="378"/>
        <v>-10.41666666666667</v>
      </c>
      <c r="I239" s="77">
        <f t="shared" si="378"/>
        <v>-10.41666666666667</v>
      </c>
      <c r="J239" s="77">
        <f t="shared" si="378"/>
        <v>-10.41666666666667</v>
      </c>
      <c r="K239" s="77">
        <f t="shared" si="378"/>
        <v>258.0333333333333</v>
      </c>
      <c r="L239" s="77">
        <f t="shared" si="378"/>
        <v>-10.41666666666667</v>
      </c>
      <c r="M239" s="77">
        <f t="shared" si="378"/>
        <v>-8.3333333333333321</v>
      </c>
      <c r="N239" s="77">
        <f t="shared" si="378"/>
        <v>-8.3333333333333321</v>
      </c>
      <c r="O239" s="77">
        <f t="shared" si="378"/>
        <v>-8.3333333333333321</v>
      </c>
      <c r="P239" s="77">
        <f t="shared" si="378"/>
        <v>340.66666666666669</v>
      </c>
      <c r="Q239" s="815">
        <f t="shared" si="378"/>
        <v>73.750000000000014</v>
      </c>
      <c r="R239" s="77">
        <f t="shared" si="378"/>
        <v>-10.41666666666667</v>
      </c>
      <c r="S239" s="77">
        <f t="shared" si="378"/>
        <v>-10.41666666666667</v>
      </c>
      <c r="T239" s="77">
        <f t="shared" si="378"/>
        <v>-10.41666666666667</v>
      </c>
      <c r="U239" s="77">
        <f t="shared" si="378"/>
        <v>127.12499999999999</v>
      </c>
      <c r="V239" s="77">
        <f t="shared" si="378"/>
        <v>-10.41666666666667</v>
      </c>
      <c r="W239" s="77">
        <f t="shared" si="378"/>
        <v>-10.41666666666667</v>
      </c>
      <c r="X239" s="77">
        <f t="shared" si="378"/>
        <v>462.57500000000005</v>
      </c>
      <c r="Y239" s="77">
        <f t="shared" si="378"/>
        <v>24.199999999999996</v>
      </c>
      <c r="Z239" s="77">
        <f t="shared" si="378"/>
        <v>-8.3333333333333321</v>
      </c>
      <c r="AA239" s="77">
        <f t="shared" si="378"/>
        <v>-8.3333333333333321</v>
      </c>
      <c r="AB239" s="77">
        <f t="shared" si="378"/>
        <v>-8.3333333333333321</v>
      </c>
      <c r="AC239" s="77">
        <f t="shared" si="378"/>
        <v>15.783333333333335</v>
      </c>
      <c r="AD239" s="77">
        <f t="shared" si="378"/>
        <v>159.32499999999999</v>
      </c>
      <c r="AE239" s="77">
        <f t="shared" si="378"/>
        <v>-10.41666666666667</v>
      </c>
      <c r="AF239" s="77">
        <f t="shared" si="378"/>
        <v>-10.41666666666667</v>
      </c>
      <c r="AG239" s="77">
        <f t="shared" si="378"/>
        <v>144.33333333333334</v>
      </c>
      <c r="AH239" s="77">
        <f t="shared" si="378"/>
        <v>65.824999999999989</v>
      </c>
      <c r="AI239" s="77">
        <f t="shared" si="378"/>
        <v>-10.41666666666667</v>
      </c>
      <c r="AJ239" s="77">
        <f t="shared" si="378"/>
        <v>40.674999999999997</v>
      </c>
      <c r="AK239" s="77">
        <f t="shared" ref="AK239:BD239" si="379">IF(AK$136=0,0,AK100-AK329)</f>
        <v>-10.41666666666667</v>
      </c>
      <c r="AL239" s="77">
        <f t="shared" si="379"/>
        <v>-10.41666666666667</v>
      </c>
      <c r="AM239" s="77">
        <f t="shared" si="379"/>
        <v>-8.3333333333333321</v>
      </c>
      <c r="AN239" s="77">
        <f t="shared" si="379"/>
        <v>-6.8749999999999982</v>
      </c>
      <c r="AO239" s="77">
        <f t="shared" si="379"/>
        <v>72.38333333333334</v>
      </c>
      <c r="AP239" s="77">
        <f t="shared" si="379"/>
        <v>-8.3333333333333321</v>
      </c>
      <c r="AQ239" s="77">
        <f t="shared" si="379"/>
        <v>0</v>
      </c>
      <c r="AR239" s="77">
        <f t="shared" si="379"/>
        <v>0</v>
      </c>
      <c r="AS239" s="77">
        <f t="shared" si="379"/>
        <v>0</v>
      </c>
      <c r="AT239" s="77">
        <f t="shared" si="379"/>
        <v>0</v>
      </c>
      <c r="AU239" s="77">
        <f t="shared" si="379"/>
        <v>0</v>
      </c>
      <c r="AV239" s="77">
        <f t="shared" si="379"/>
        <v>0</v>
      </c>
      <c r="AW239" s="77">
        <f t="shared" si="379"/>
        <v>0</v>
      </c>
      <c r="AX239" s="77">
        <f t="shared" si="379"/>
        <v>0</v>
      </c>
      <c r="AY239" s="77">
        <f t="shared" si="379"/>
        <v>0</v>
      </c>
      <c r="AZ239" s="77">
        <f t="shared" si="379"/>
        <v>0</v>
      </c>
      <c r="BA239" s="77">
        <f t="shared" si="379"/>
        <v>0</v>
      </c>
      <c r="BB239" s="77">
        <f t="shared" si="379"/>
        <v>0</v>
      </c>
      <c r="BC239" s="77">
        <f t="shared" si="379"/>
        <v>0</v>
      </c>
      <c r="BD239" s="77">
        <f t="shared" si="379"/>
        <v>0</v>
      </c>
      <c r="BE239" s="251"/>
      <c r="BF239" s="163">
        <f>SUM(E239:H239)</f>
        <v>-33.546666666666681</v>
      </c>
      <c r="BG239" s="77">
        <f>SUM(I239:L239)</f>
        <v>226.7833333333333</v>
      </c>
      <c r="BH239" s="77">
        <f>SUM(M239:Q239)</f>
        <v>389.41666666666669</v>
      </c>
      <c r="BI239" s="77">
        <f>SUM(R239:U239)</f>
        <v>95.874999999999972</v>
      </c>
      <c r="BJ239" s="77">
        <f>SUM(V239:Y239)</f>
        <v>465.94166666666672</v>
      </c>
      <c r="BK239" s="77">
        <f>SUM(Z239:AD239)</f>
        <v>150.10833333333332</v>
      </c>
      <c r="BL239" s="77">
        <f>SUM(AE239:AH239)</f>
        <v>189.32499999999999</v>
      </c>
      <c r="BM239" s="77">
        <f>SUM(AI239:AL239)</f>
        <v>9.4249999999999847</v>
      </c>
      <c r="BN239" s="77">
        <f>SUM(AM239:AQ239)</f>
        <v>48.841666666666683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1542.17</v>
      </c>
      <c r="BS239" s="77">
        <f>SUM(BF239:BH239)</f>
        <v>582.65333333333331</v>
      </c>
      <c r="BT239" s="77">
        <f>SUM(BI239:BK239)</f>
        <v>711.92500000000007</v>
      </c>
      <c r="BU239" s="77">
        <f>SUM(BL239:BN239)</f>
        <v>247.59166666666664</v>
      </c>
      <c r="BV239" s="77">
        <f>SUM(BO239:BQ239)</f>
        <v>0</v>
      </c>
      <c r="BW239" s="77">
        <f>SUM(BF239:BK239)</f>
        <v>1294.5783333333334</v>
      </c>
      <c r="BX239" s="77">
        <f>SUM(BL239:BQ239)</f>
        <v>247.59166666666664</v>
      </c>
      <c r="BY239" s="77">
        <f>IF(Info!$O$3="Q1",$BS239,IF(Info!$O$3="Q2",$BS239+$BT239,IF(Info!$O$3="Q3",$BS239+$BT239+$BU239,$BR239)))</f>
        <v>582.65333333333331</v>
      </c>
      <c r="BZ239" s="77">
        <f>IF(Info!$O$3="Q1",$BS239,IF(Info!$O$3="Q2",$BT239,IF(Info!$O$3="Q3",$BU239,$BV239)))</f>
        <v>582.65333333333331</v>
      </c>
      <c r="CA239" s="48"/>
    </row>
    <row r="240" spans="1:79" ht="13.95" customHeight="1" x14ac:dyDescent="0.3">
      <c r="A240" s="248"/>
      <c r="B240" s="78" t="s">
        <v>358</v>
      </c>
      <c r="C240" s="250"/>
      <c r="D240" s="161">
        <f>SUM(E240:BD240)</f>
        <v>284.36666666666667</v>
      </c>
      <c r="E240" s="77">
        <f t="shared" ref="E240:AJ240" si="380">IF(E$136=0,0,E101-E330)</f>
        <v>-12.5</v>
      </c>
      <c r="F240" s="77">
        <f t="shared" si="380"/>
        <v>-12.5</v>
      </c>
      <c r="G240" s="77">
        <f t="shared" si="380"/>
        <v>-12.5</v>
      </c>
      <c r="H240" s="77">
        <f t="shared" si="380"/>
        <v>-12.5</v>
      </c>
      <c r="I240" s="77">
        <f t="shared" si="380"/>
        <v>-12.5</v>
      </c>
      <c r="J240" s="77">
        <f t="shared" si="380"/>
        <v>-12.5</v>
      </c>
      <c r="K240" s="77">
        <f t="shared" si="380"/>
        <v>-12.5</v>
      </c>
      <c r="L240" s="77">
        <f t="shared" si="380"/>
        <v>-12.5</v>
      </c>
      <c r="M240" s="77">
        <f t="shared" si="380"/>
        <v>-10</v>
      </c>
      <c r="N240" s="77">
        <f t="shared" si="380"/>
        <v>-10</v>
      </c>
      <c r="O240" s="77">
        <f t="shared" si="380"/>
        <v>-10</v>
      </c>
      <c r="P240" s="77">
        <f t="shared" si="380"/>
        <v>-10</v>
      </c>
      <c r="Q240" s="815">
        <f t="shared" si="380"/>
        <v>-10</v>
      </c>
      <c r="R240" s="77">
        <f t="shared" si="380"/>
        <v>-12.5</v>
      </c>
      <c r="S240" s="77">
        <f t="shared" si="380"/>
        <v>-12.5</v>
      </c>
      <c r="T240" s="77">
        <f t="shared" si="380"/>
        <v>-12.5</v>
      </c>
      <c r="U240" s="77">
        <f t="shared" si="380"/>
        <v>-12.5</v>
      </c>
      <c r="V240" s="77">
        <f t="shared" si="380"/>
        <v>-12.5</v>
      </c>
      <c r="W240" s="77">
        <f t="shared" si="380"/>
        <v>-12.5</v>
      </c>
      <c r="X240" s="77">
        <f t="shared" si="380"/>
        <v>-12.5</v>
      </c>
      <c r="Y240" s="77">
        <f t="shared" si="380"/>
        <v>-12.5</v>
      </c>
      <c r="Z240" s="77">
        <f t="shared" si="380"/>
        <v>-10</v>
      </c>
      <c r="AA240" s="77">
        <f t="shared" si="380"/>
        <v>-10</v>
      </c>
      <c r="AB240" s="77">
        <f t="shared" si="380"/>
        <v>-10</v>
      </c>
      <c r="AC240" s="77">
        <f t="shared" si="380"/>
        <v>-10</v>
      </c>
      <c r="AD240" s="77">
        <f t="shared" si="380"/>
        <v>-10</v>
      </c>
      <c r="AE240" s="77">
        <f t="shared" si="380"/>
        <v>-12.5</v>
      </c>
      <c r="AF240" s="77">
        <f t="shared" si="380"/>
        <v>-12.5</v>
      </c>
      <c r="AG240" s="77">
        <f t="shared" si="380"/>
        <v>-12.5</v>
      </c>
      <c r="AH240" s="77">
        <f t="shared" si="380"/>
        <v>18.866666666666664</v>
      </c>
      <c r="AI240" s="77">
        <f t="shared" si="380"/>
        <v>-12.5</v>
      </c>
      <c r="AJ240" s="77">
        <f t="shared" si="380"/>
        <v>-12.5</v>
      </c>
      <c r="AK240" s="77">
        <f t="shared" ref="AK240:BD240" si="381">IF(AK$136=0,0,AK101-AK330)</f>
        <v>-12.5</v>
      </c>
      <c r="AL240" s="77">
        <f t="shared" si="381"/>
        <v>-12.5</v>
      </c>
      <c r="AM240" s="77">
        <f t="shared" si="381"/>
        <v>-10</v>
      </c>
      <c r="AN240" s="77">
        <f t="shared" si="381"/>
        <v>-10</v>
      </c>
      <c r="AO240" s="77">
        <f t="shared" si="381"/>
        <v>683</v>
      </c>
      <c r="AP240" s="77">
        <f t="shared" si="381"/>
        <v>-10</v>
      </c>
      <c r="AQ240" s="77">
        <f t="shared" si="381"/>
        <v>0</v>
      </c>
      <c r="AR240" s="77">
        <f t="shared" si="381"/>
        <v>0</v>
      </c>
      <c r="AS240" s="77">
        <f t="shared" si="381"/>
        <v>0</v>
      </c>
      <c r="AT240" s="77">
        <f t="shared" si="381"/>
        <v>0</v>
      </c>
      <c r="AU240" s="77">
        <f t="shared" si="381"/>
        <v>0</v>
      </c>
      <c r="AV240" s="77">
        <f t="shared" si="381"/>
        <v>0</v>
      </c>
      <c r="AW240" s="77">
        <f t="shared" si="381"/>
        <v>0</v>
      </c>
      <c r="AX240" s="77">
        <f t="shared" si="381"/>
        <v>0</v>
      </c>
      <c r="AY240" s="77">
        <f t="shared" si="381"/>
        <v>0</v>
      </c>
      <c r="AZ240" s="77">
        <f t="shared" si="381"/>
        <v>0</v>
      </c>
      <c r="BA240" s="77">
        <f t="shared" si="381"/>
        <v>0</v>
      </c>
      <c r="BB240" s="77">
        <f t="shared" si="381"/>
        <v>0</v>
      </c>
      <c r="BC240" s="77">
        <f t="shared" si="381"/>
        <v>0</v>
      </c>
      <c r="BD240" s="77">
        <f t="shared" si="381"/>
        <v>0</v>
      </c>
      <c r="BE240" s="251"/>
      <c r="BF240" s="163">
        <f>SUM(E240:H240)</f>
        <v>-50</v>
      </c>
      <c r="BG240" s="77">
        <f>SUM(I240:L240)</f>
        <v>-50</v>
      </c>
      <c r="BH240" s="77">
        <f>SUM(M240:Q240)</f>
        <v>-50</v>
      </c>
      <c r="BI240" s="77">
        <f>SUM(R240:U240)</f>
        <v>-50</v>
      </c>
      <c r="BJ240" s="77">
        <f>SUM(V240:Y240)</f>
        <v>-50</v>
      </c>
      <c r="BK240" s="77">
        <f>SUM(Z240:AD240)</f>
        <v>-50</v>
      </c>
      <c r="BL240" s="77">
        <f>SUM(AE240:AH240)</f>
        <v>-18.633333333333336</v>
      </c>
      <c r="BM240" s="77">
        <f>SUM(AI240:AL240)</f>
        <v>-50</v>
      </c>
      <c r="BN240" s="77">
        <f>SUM(AM240:AQ240)</f>
        <v>653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284.36666666666667</v>
      </c>
      <c r="BS240" s="77">
        <f>SUM(BF240:BH240)</f>
        <v>-150</v>
      </c>
      <c r="BT240" s="77">
        <f>SUM(BI240:BK240)</f>
        <v>-150</v>
      </c>
      <c r="BU240" s="77">
        <f>SUM(BL240:BN240)</f>
        <v>584.36666666666667</v>
      </c>
      <c r="BV240" s="77">
        <f>SUM(BO240:BQ240)</f>
        <v>0</v>
      </c>
      <c r="BW240" s="77">
        <f>SUM(BF240:BK240)</f>
        <v>-300</v>
      </c>
      <c r="BX240" s="77">
        <f>SUM(BL240:BQ240)</f>
        <v>584.36666666666667</v>
      </c>
      <c r="BY240" s="77">
        <f>IF(Info!$O$3="Q1",$BS240,IF(Info!$O$3="Q2",$BS240+$BT240,IF(Info!$O$3="Q3",$BS240+$BT240+$BU240,$BR240)))</f>
        <v>-150</v>
      </c>
      <c r="BZ240" s="77">
        <f>IF(Info!$O$3="Q1",$BS240,IF(Info!$O$3="Q2",$BT240,IF(Info!$O$3="Q3",$BU240,$BV240)))</f>
        <v>-150</v>
      </c>
      <c r="CA240" s="48"/>
    </row>
    <row r="241" spans="1:79" ht="13.95" customHeight="1" x14ac:dyDescent="0.3">
      <c r="A241" s="248"/>
      <c r="B241" s="78" t="s">
        <v>359</v>
      </c>
      <c r="C241" s="250"/>
      <c r="D241" s="161">
        <f>SUM(E241:BD241)</f>
        <v>-210.19999999999996</v>
      </c>
      <c r="E241" s="77">
        <f t="shared" ref="E241:AJ241" si="382">IF(E$136=0,0,E102-E331)</f>
        <v>-25</v>
      </c>
      <c r="F241" s="77">
        <f t="shared" si="382"/>
        <v>28.9</v>
      </c>
      <c r="G241" s="77">
        <f t="shared" si="382"/>
        <v>-2.4600000000000009</v>
      </c>
      <c r="H241" s="77">
        <f t="shared" si="382"/>
        <v>-25</v>
      </c>
      <c r="I241" s="77">
        <f t="shared" si="382"/>
        <v>28.9</v>
      </c>
      <c r="J241" s="77">
        <f t="shared" si="382"/>
        <v>-2.4600000000000009</v>
      </c>
      <c r="K241" s="77">
        <f t="shared" si="382"/>
        <v>-25</v>
      </c>
      <c r="L241" s="77">
        <f t="shared" si="382"/>
        <v>-25</v>
      </c>
      <c r="M241" s="77">
        <f t="shared" si="382"/>
        <v>3.2899999999999991</v>
      </c>
      <c r="N241" s="77">
        <f t="shared" si="382"/>
        <v>33.9</v>
      </c>
      <c r="O241" s="77">
        <f t="shared" si="382"/>
        <v>-20</v>
      </c>
      <c r="P241" s="77">
        <f t="shared" si="382"/>
        <v>-20</v>
      </c>
      <c r="Q241" s="815">
        <f t="shared" si="382"/>
        <v>-20</v>
      </c>
      <c r="R241" s="77">
        <f t="shared" si="382"/>
        <v>-1.5</v>
      </c>
      <c r="S241" s="77">
        <f t="shared" si="382"/>
        <v>28.9</v>
      </c>
      <c r="T241" s="77">
        <f t="shared" si="382"/>
        <v>-25</v>
      </c>
      <c r="U241" s="77">
        <f t="shared" si="382"/>
        <v>-25</v>
      </c>
      <c r="V241" s="77">
        <f t="shared" si="382"/>
        <v>28.9</v>
      </c>
      <c r="W241" s="77">
        <f t="shared" si="382"/>
        <v>-25</v>
      </c>
      <c r="X241" s="77">
        <f t="shared" si="382"/>
        <v>-25</v>
      </c>
      <c r="Y241" s="77">
        <f t="shared" si="382"/>
        <v>-1.9800000000000004</v>
      </c>
      <c r="Z241" s="77">
        <f t="shared" si="382"/>
        <v>33.9</v>
      </c>
      <c r="AA241" s="77">
        <f t="shared" si="382"/>
        <v>-20</v>
      </c>
      <c r="AB241" s="77">
        <f t="shared" si="382"/>
        <v>-20</v>
      </c>
      <c r="AC241" s="77">
        <f t="shared" si="382"/>
        <v>-20</v>
      </c>
      <c r="AD241" s="77">
        <f t="shared" si="382"/>
        <v>3.0199999999999996</v>
      </c>
      <c r="AE241" s="77">
        <f t="shared" si="382"/>
        <v>28.9</v>
      </c>
      <c r="AF241" s="77">
        <f t="shared" si="382"/>
        <v>-25</v>
      </c>
      <c r="AG241" s="77">
        <f t="shared" si="382"/>
        <v>-25</v>
      </c>
      <c r="AH241" s="77">
        <f t="shared" si="382"/>
        <v>-25</v>
      </c>
      <c r="AI241" s="77">
        <f t="shared" si="382"/>
        <v>28.9</v>
      </c>
      <c r="AJ241" s="77">
        <f t="shared" si="382"/>
        <v>-1.2300000000000004</v>
      </c>
      <c r="AK241" s="77">
        <f t="shared" ref="AK241:BD241" si="383">IF(AK$136=0,0,AK102-AK331)</f>
        <v>-25</v>
      </c>
      <c r="AL241" s="77">
        <f t="shared" si="383"/>
        <v>-25</v>
      </c>
      <c r="AM241" s="77">
        <f t="shared" si="383"/>
        <v>-20</v>
      </c>
      <c r="AN241" s="77">
        <f t="shared" si="383"/>
        <v>3.0199999999999996</v>
      </c>
      <c r="AO241" s="77">
        <f t="shared" si="383"/>
        <v>33.9</v>
      </c>
      <c r="AP241" s="77">
        <f t="shared" si="383"/>
        <v>-20</v>
      </c>
      <c r="AQ241" s="77">
        <f t="shared" si="383"/>
        <v>0</v>
      </c>
      <c r="AR241" s="77">
        <f t="shared" si="383"/>
        <v>0</v>
      </c>
      <c r="AS241" s="77">
        <f t="shared" si="383"/>
        <v>0</v>
      </c>
      <c r="AT241" s="77">
        <f t="shared" si="383"/>
        <v>0</v>
      </c>
      <c r="AU241" s="77">
        <f t="shared" si="383"/>
        <v>0</v>
      </c>
      <c r="AV241" s="77">
        <f t="shared" si="383"/>
        <v>0</v>
      </c>
      <c r="AW241" s="77">
        <f t="shared" si="383"/>
        <v>0</v>
      </c>
      <c r="AX241" s="77">
        <f t="shared" si="383"/>
        <v>0</v>
      </c>
      <c r="AY241" s="77">
        <f t="shared" si="383"/>
        <v>0</v>
      </c>
      <c r="AZ241" s="77">
        <f t="shared" si="383"/>
        <v>0</v>
      </c>
      <c r="BA241" s="77">
        <f t="shared" si="383"/>
        <v>0</v>
      </c>
      <c r="BB241" s="77">
        <f t="shared" si="383"/>
        <v>0</v>
      </c>
      <c r="BC241" s="77">
        <f t="shared" si="383"/>
        <v>0</v>
      </c>
      <c r="BD241" s="77">
        <f t="shared" si="383"/>
        <v>0</v>
      </c>
      <c r="BE241" s="251"/>
      <c r="BF241" s="163">
        <f>SUM(E241:H241)</f>
        <v>-23.560000000000002</v>
      </c>
      <c r="BG241" s="77">
        <f>SUM(I241:L241)</f>
        <v>-23.560000000000002</v>
      </c>
      <c r="BH241" s="77">
        <f>SUM(M241:Q241)</f>
        <v>-22.810000000000002</v>
      </c>
      <c r="BI241" s="77">
        <f>SUM(R241:U241)</f>
        <v>-22.6</v>
      </c>
      <c r="BJ241" s="77">
        <f>SUM(V241:Y241)</f>
        <v>-23.080000000000002</v>
      </c>
      <c r="BK241" s="77">
        <f>SUM(Z241:AD241)</f>
        <v>-23.080000000000002</v>
      </c>
      <c r="BL241" s="77">
        <f>SUM(AE241:AH241)</f>
        <v>-46.1</v>
      </c>
      <c r="BM241" s="77">
        <f>SUM(AI241:AL241)</f>
        <v>-22.330000000000002</v>
      </c>
      <c r="BN241" s="77">
        <f>SUM(AM241:AQ241)</f>
        <v>-3.0800000000000018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-210.20000000000002</v>
      </c>
      <c r="BS241" s="77">
        <f>SUM(BF241:BH241)</f>
        <v>-69.930000000000007</v>
      </c>
      <c r="BT241" s="77">
        <f>SUM(BI241:BK241)</f>
        <v>-68.760000000000005</v>
      </c>
      <c r="BU241" s="77">
        <f>SUM(BL241:BN241)</f>
        <v>-71.510000000000005</v>
      </c>
      <c r="BV241" s="77">
        <f>SUM(BO241:BQ241)</f>
        <v>0</v>
      </c>
      <c r="BW241" s="77">
        <f>SUM(BF241:BK241)</f>
        <v>-138.69</v>
      </c>
      <c r="BX241" s="77">
        <f>SUM(BL241:BQ241)</f>
        <v>-71.510000000000005</v>
      </c>
      <c r="BY241" s="77">
        <f>IF(Info!$O$3="Q1",$BS241,IF(Info!$O$3="Q2",$BS241+$BT241,IF(Info!$O$3="Q3",$BS241+$BT241+$BU241,$BR241)))</f>
        <v>-69.930000000000007</v>
      </c>
      <c r="BZ241" s="77">
        <f>IF(Info!$O$3="Q1",$BS241,IF(Info!$O$3="Q2",$BT241,IF(Info!$O$3="Q3",$BU241,$BV241)))</f>
        <v>-69.930000000000007</v>
      </c>
      <c r="CA241" s="48"/>
    </row>
    <row r="242" spans="1:79" ht="13.95" customHeight="1" x14ac:dyDescent="0.3">
      <c r="A242" s="248"/>
      <c r="B242" s="78" t="s">
        <v>67</v>
      </c>
      <c r="C242" s="250"/>
      <c r="D242" s="161">
        <f>SUM(E242:BD242)</f>
        <v>1357.2166666666665</v>
      </c>
      <c r="E242" s="77">
        <f t="shared" ref="E242:AJ242" si="384">IF(E$136=0,0,E103-E332)</f>
        <v>0</v>
      </c>
      <c r="F242" s="77">
        <f t="shared" si="384"/>
        <v>0</v>
      </c>
      <c r="G242" s="77">
        <f t="shared" si="384"/>
        <v>0</v>
      </c>
      <c r="H242" s="77">
        <f t="shared" si="384"/>
        <v>12.75</v>
      </c>
      <c r="I242" s="77">
        <f t="shared" si="384"/>
        <v>0</v>
      </c>
      <c r="J242" s="77">
        <f t="shared" si="384"/>
        <v>0</v>
      </c>
      <c r="K242" s="77">
        <f t="shared" si="384"/>
        <v>12.75</v>
      </c>
      <c r="L242" s="77">
        <f t="shared" si="384"/>
        <v>349</v>
      </c>
      <c r="M242" s="77">
        <f t="shared" si="384"/>
        <v>12.75</v>
      </c>
      <c r="N242" s="77">
        <f t="shared" si="384"/>
        <v>0</v>
      </c>
      <c r="O242" s="77">
        <f t="shared" si="384"/>
        <v>0</v>
      </c>
      <c r="P242" s="77">
        <f t="shared" si="384"/>
        <v>0</v>
      </c>
      <c r="Q242" s="815">
        <f t="shared" si="384"/>
        <v>0</v>
      </c>
      <c r="R242" s="77">
        <f t="shared" si="384"/>
        <v>0</v>
      </c>
      <c r="S242" s="77">
        <f t="shared" si="384"/>
        <v>0</v>
      </c>
      <c r="T242" s="77">
        <f t="shared" si="384"/>
        <v>0</v>
      </c>
      <c r="U242" s="77">
        <f t="shared" si="384"/>
        <v>0</v>
      </c>
      <c r="V242" s="77">
        <f t="shared" si="384"/>
        <v>0</v>
      </c>
      <c r="W242" s="77">
        <f t="shared" si="384"/>
        <v>0</v>
      </c>
      <c r="X242" s="77">
        <f t="shared" si="384"/>
        <v>0</v>
      </c>
      <c r="Y242" s="77">
        <f t="shared" si="384"/>
        <v>0</v>
      </c>
      <c r="Z242" s="77">
        <f t="shared" si="384"/>
        <v>0</v>
      </c>
      <c r="AA242" s="77">
        <f t="shared" si="384"/>
        <v>0</v>
      </c>
      <c r="AB242" s="77">
        <f t="shared" si="384"/>
        <v>0</v>
      </c>
      <c r="AC242" s="77">
        <f t="shared" si="384"/>
        <v>0</v>
      </c>
      <c r="AD242" s="77">
        <f t="shared" si="384"/>
        <v>626.66666666666663</v>
      </c>
      <c r="AE242" s="77">
        <f t="shared" si="384"/>
        <v>0</v>
      </c>
      <c r="AF242" s="77">
        <f t="shared" si="384"/>
        <v>40</v>
      </c>
      <c r="AG242" s="77">
        <f t="shared" si="384"/>
        <v>40</v>
      </c>
      <c r="AH242" s="77">
        <f t="shared" si="384"/>
        <v>63.300000000000004</v>
      </c>
      <c r="AI242" s="77">
        <f t="shared" si="384"/>
        <v>0</v>
      </c>
      <c r="AJ242" s="77">
        <f t="shared" si="384"/>
        <v>40</v>
      </c>
      <c r="AK242" s="77">
        <f t="shared" ref="AK242:BD242" si="385">IF(AK$136=0,0,AK103-AK332)</f>
        <v>40</v>
      </c>
      <c r="AL242" s="77">
        <f t="shared" si="385"/>
        <v>40</v>
      </c>
      <c r="AM242" s="77">
        <f t="shared" si="385"/>
        <v>40</v>
      </c>
      <c r="AN242" s="77">
        <f t="shared" si="385"/>
        <v>40</v>
      </c>
      <c r="AO242" s="77">
        <f t="shared" si="385"/>
        <v>0</v>
      </c>
      <c r="AP242" s="77">
        <f t="shared" si="385"/>
        <v>0</v>
      </c>
      <c r="AQ242" s="77">
        <f t="shared" si="385"/>
        <v>0</v>
      </c>
      <c r="AR242" s="77">
        <f t="shared" si="385"/>
        <v>0</v>
      </c>
      <c r="AS242" s="77">
        <f t="shared" si="385"/>
        <v>0</v>
      </c>
      <c r="AT242" s="77">
        <f t="shared" si="385"/>
        <v>0</v>
      </c>
      <c r="AU242" s="77">
        <f t="shared" si="385"/>
        <v>0</v>
      </c>
      <c r="AV242" s="77">
        <f t="shared" si="385"/>
        <v>0</v>
      </c>
      <c r="AW242" s="77">
        <f t="shared" si="385"/>
        <v>0</v>
      </c>
      <c r="AX242" s="77">
        <f t="shared" si="385"/>
        <v>0</v>
      </c>
      <c r="AY242" s="77">
        <f t="shared" si="385"/>
        <v>0</v>
      </c>
      <c r="AZ242" s="77">
        <f t="shared" si="385"/>
        <v>0</v>
      </c>
      <c r="BA242" s="77">
        <f t="shared" si="385"/>
        <v>0</v>
      </c>
      <c r="BB242" s="77">
        <f t="shared" si="385"/>
        <v>0</v>
      </c>
      <c r="BC242" s="77">
        <f t="shared" si="385"/>
        <v>0</v>
      </c>
      <c r="BD242" s="77">
        <f t="shared" si="385"/>
        <v>0</v>
      </c>
      <c r="BE242" s="251"/>
      <c r="BF242" s="163">
        <f>SUM(E242:H242)</f>
        <v>12.75</v>
      </c>
      <c r="BG242" s="77">
        <f>SUM(I242:L242)</f>
        <v>361.75</v>
      </c>
      <c r="BH242" s="77">
        <f>SUM(M242:Q242)</f>
        <v>12.75</v>
      </c>
      <c r="BI242" s="77">
        <f>SUM(R242:U242)</f>
        <v>0</v>
      </c>
      <c r="BJ242" s="77">
        <f>SUM(V242:Y242)</f>
        <v>0</v>
      </c>
      <c r="BK242" s="77">
        <f>SUM(Z242:AD242)</f>
        <v>626.66666666666663</v>
      </c>
      <c r="BL242" s="77">
        <f>SUM(AE242:AH242)</f>
        <v>143.30000000000001</v>
      </c>
      <c r="BM242" s="77">
        <f>SUM(AI242:AL242)</f>
        <v>120</v>
      </c>
      <c r="BN242" s="77">
        <f>SUM(AM242:AQ242)</f>
        <v>80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1357.2166666666667</v>
      </c>
      <c r="BS242" s="77">
        <f>SUM(BF242:BH242)</f>
        <v>387.25</v>
      </c>
      <c r="BT242" s="77">
        <f>SUM(BI242:BK242)</f>
        <v>626.66666666666663</v>
      </c>
      <c r="BU242" s="77">
        <f>SUM(BL242:BN242)</f>
        <v>343.3</v>
      </c>
      <c r="BV242" s="77">
        <f>SUM(BO242:BQ242)</f>
        <v>0</v>
      </c>
      <c r="BW242" s="77">
        <f>SUM(BF242:BK242)</f>
        <v>1013.9166666666666</v>
      </c>
      <c r="BX242" s="77">
        <f>SUM(BL242:BQ242)</f>
        <v>343.3</v>
      </c>
      <c r="BY242" s="77">
        <f>IF(Info!$O$3="Q1",$BS242,IF(Info!$O$3="Q2",$BS242+$BT242,IF(Info!$O$3="Q3",$BS242+$BT242+$BU242,$BR242)))</f>
        <v>387.25</v>
      </c>
      <c r="BZ242" s="77">
        <f>IF(Info!$O$3="Q1",$BS242,IF(Info!$O$3="Q2",$BT242,IF(Info!$O$3="Q3",$BU242,$BV242)))</f>
        <v>387.25</v>
      </c>
      <c r="CA242" s="48"/>
    </row>
    <row r="243" spans="1:79" ht="13.95" customHeight="1" x14ac:dyDescent="0.3">
      <c r="A243" s="248"/>
      <c r="B243" s="160" t="s">
        <v>360</v>
      </c>
      <c r="C243" s="250"/>
      <c r="D243" s="255">
        <f>SUM(E243:BD243)</f>
        <v>2973.5533333333333</v>
      </c>
      <c r="E243" s="255">
        <f t="shared" ref="E243:AJ243" si="386">IF(E$136=0,0,E104-E333)</f>
        <v>-47.916666666666671</v>
      </c>
      <c r="F243" s="255">
        <f t="shared" si="386"/>
        <v>14.103333333333325</v>
      </c>
      <c r="G243" s="255">
        <f t="shared" si="386"/>
        <v>-25.376666666666672</v>
      </c>
      <c r="H243" s="255">
        <f t="shared" si="386"/>
        <v>-35.166666666666671</v>
      </c>
      <c r="I243" s="255">
        <f t="shared" si="386"/>
        <v>5.9833333333333272</v>
      </c>
      <c r="J243" s="255">
        <f t="shared" si="386"/>
        <v>-25.376666666666672</v>
      </c>
      <c r="K243" s="255">
        <f t="shared" si="386"/>
        <v>233.2833333333333</v>
      </c>
      <c r="L243" s="255">
        <f t="shared" si="386"/>
        <v>301.08333333333331</v>
      </c>
      <c r="M243" s="255">
        <f t="shared" si="386"/>
        <v>-2.2933333333333294</v>
      </c>
      <c r="N243" s="255">
        <f t="shared" si="386"/>
        <v>15.56666666666667</v>
      </c>
      <c r="O243" s="255">
        <f t="shared" si="386"/>
        <v>-38.333333333333329</v>
      </c>
      <c r="P243" s="255">
        <f t="shared" si="386"/>
        <v>310.66666666666669</v>
      </c>
      <c r="Q243" s="821">
        <f t="shared" si="386"/>
        <v>43.750000000000014</v>
      </c>
      <c r="R243" s="255">
        <f t="shared" si="386"/>
        <v>-24.416666666666671</v>
      </c>
      <c r="S243" s="255">
        <f t="shared" si="386"/>
        <v>5.9833333333333272</v>
      </c>
      <c r="T243" s="255">
        <f t="shared" si="386"/>
        <v>-47.916666666666671</v>
      </c>
      <c r="U243" s="255">
        <f t="shared" si="386"/>
        <v>89.624999999999986</v>
      </c>
      <c r="V243" s="255">
        <f t="shared" si="386"/>
        <v>5.9833333333333272</v>
      </c>
      <c r="W243" s="255">
        <f t="shared" si="386"/>
        <v>-47.916666666666671</v>
      </c>
      <c r="X243" s="255">
        <f t="shared" si="386"/>
        <v>425.07500000000005</v>
      </c>
      <c r="Y243" s="255">
        <f t="shared" si="386"/>
        <v>9.7199999999999989</v>
      </c>
      <c r="Z243" s="255">
        <f t="shared" si="386"/>
        <v>15.56666666666667</v>
      </c>
      <c r="AA243" s="255">
        <f t="shared" si="386"/>
        <v>-38.333333333333329</v>
      </c>
      <c r="AB243" s="255">
        <f t="shared" si="386"/>
        <v>-38.333333333333329</v>
      </c>
      <c r="AC243" s="255">
        <f t="shared" si="386"/>
        <v>-14.216666666666661</v>
      </c>
      <c r="AD243" s="255">
        <f t="shared" si="386"/>
        <v>779.01166666666666</v>
      </c>
      <c r="AE243" s="255">
        <f t="shared" si="386"/>
        <v>5.9833333333333272</v>
      </c>
      <c r="AF243" s="255">
        <f t="shared" si="386"/>
        <v>-7.9166666666666714</v>
      </c>
      <c r="AG243" s="255">
        <f t="shared" si="386"/>
        <v>146.83333333333331</v>
      </c>
      <c r="AH243" s="255">
        <f t="shared" si="386"/>
        <v>122.99166666666666</v>
      </c>
      <c r="AI243" s="255">
        <f t="shared" si="386"/>
        <v>5.9833333333333272</v>
      </c>
      <c r="AJ243" s="255">
        <f t="shared" si="386"/>
        <v>66.944999999999993</v>
      </c>
      <c r="AK243" s="255">
        <f t="shared" ref="AK243:BD243" si="387">IF(AK$136=0,0,AK104-AK333)</f>
        <v>-7.9166666666666714</v>
      </c>
      <c r="AL243" s="255">
        <f t="shared" si="387"/>
        <v>-7.9166666666666714</v>
      </c>
      <c r="AM243" s="255">
        <f t="shared" si="387"/>
        <v>1.6666666666666714</v>
      </c>
      <c r="AN243" s="255">
        <f t="shared" si="387"/>
        <v>26.144999999999996</v>
      </c>
      <c r="AO243" s="255">
        <f t="shared" si="387"/>
        <v>789.2833333333333</v>
      </c>
      <c r="AP243" s="255">
        <f t="shared" si="387"/>
        <v>-38.333333333333329</v>
      </c>
      <c r="AQ243" s="255">
        <f t="shared" si="387"/>
        <v>0</v>
      </c>
      <c r="AR243" s="255">
        <f t="shared" si="387"/>
        <v>0</v>
      </c>
      <c r="AS243" s="255">
        <f t="shared" si="387"/>
        <v>0</v>
      </c>
      <c r="AT243" s="255">
        <f t="shared" si="387"/>
        <v>0</v>
      </c>
      <c r="AU243" s="255">
        <f t="shared" si="387"/>
        <v>0</v>
      </c>
      <c r="AV243" s="255">
        <f t="shared" si="387"/>
        <v>0</v>
      </c>
      <c r="AW243" s="255">
        <f t="shared" si="387"/>
        <v>0</v>
      </c>
      <c r="AX243" s="255">
        <f t="shared" si="387"/>
        <v>0</v>
      </c>
      <c r="AY243" s="255">
        <f t="shared" si="387"/>
        <v>0</v>
      </c>
      <c r="AZ243" s="255">
        <f t="shared" si="387"/>
        <v>0</v>
      </c>
      <c r="BA243" s="255">
        <f t="shared" si="387"/>
        <v>0</v>
      </c>
      <c r="BB243" s="255">
        <f t="shared" si="387"/>
        <v>0</v>
      </c>
      <c r="BC243" s="255">
        <f t="shared" si="387"/>
        <v>0</v>
      </c>
      <c r="BD243" s="255">
        <f t="shared" si="387"/>
        <v>0</v>
      </c>
      <c r="BE243" s="251"/>
      <c r="BF243" s="162">
        <f>SUM(E243:H243)</f>
        <v>-94.356666666666683</v>
      </c>
      <c r="BG243" s="157">
        <f>SUM(I243:L243)</f>
        <v>514.97333333333324</v>
      </c>
      <c r="BH243" s="157">
        <f>SUM(M243:Q243)</f>
        <v>329.35666666666668</v>
      </c>
      <c r="BI243" s="157">
        <f>SUM(R243:U243)</f>
        <v>23.274999999999963</v>
      </c>
      <c r="BJ243" s="157">
        <f>SUM(V243:Y243)</f>
        <v>392.86166666666668</v>
      </c>
      <c r="BK243" s="157">
        <f>SUM(Z243:AD243)</f>
        <v>703.69500000000005</v>
      </c>
      <c r="BL243" s="157">
        <f>SUM(AE243:AH243)</f>
        <v>267.89166666666665</v>
      </c>
      <c r="BM243" s="157">
        <f>SUM(AI243:AL243)</f>
        <v>57.09499999999997</v>
      </c>
      <c r="BN243" s="157">
        <f>SUM(AM243:AQ243)</f>
        <v>778.76166666666666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2973.5533333333333</v>
      </c>
      <c r="BS243" s="157">
        <f>SUM(BF243:BH243)</f>
        <v>749.97333333333324</v>
      </c>
      <c r="BT243" s="157">
        <f>SUM(BI243:BK243)</f>
        <v>1119.8316666666667</v>
      </c>
      <c r="BU243" s="157">
        <f>SUM(BL243:BN243)</f>
        <v>1103.7483333333332</v>
      </c>
      <c r="BV243" s="157">
        <f>SUM(BO243:BQ243)</f>
        <v>0</v>
      </c>
      <c r="BW243" s="157">
        <f>SUM(BF243:BK243)</f>
        <v>1869.8049999999998</v>
      </c>
      <c r="BX243" s="157">
        <f>SUM(BL243:BQ243)</f>
        <v>1103.7483333333332</v>
      </c>
      <c r="BY243" s="157">
        <f>IF(Info!$O$3="Q1",$BS243,IF(Info!$O$3="Q2",$BS243+$BT243,IF(Info!$O$3="Q3",$BS243+$BT243+$BU243,$BR243)))</f>
        <v>749.97333333333324</v>
      </c>
      <c r="BZ243" s="157">
        <f>IF(Info!$O$3="Q1",$BS243,IF(Info!$O$3="Q2",$BT243,IF(Info!$O$3="Q3",$BU243,$BV243)))</f>
        <v>749.97333333333324</v>
      </c>
      <c r="CA243" s="48"/>
    </row>
    <row r="244" spans="1:79" ht="13.95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822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ht="13.95" customHeight="1" x14ac:dyDescent="0.3">
      <c r="A245" s="248"/>
      <c r="B245" s="78" t="s">
        <v>362</v>
      </c>
      <c r="C245" s="250"/>
      <c r="D245" s="161">
        <f>SUM(E245:BD245)</f>
        <v>298.38799999999998</v>
      </c>
      <c r="E245" s="77">
        <f t="shared" ref="E245:AJ245" si="388">IF(E$136=0,0,E106-E335)</f>
        <v>6.5674999999999955</v>
      </c>
      <c r="F245" s="77">
        <f t="shared" si="388"/>
        <v>6.5674999999999955</v>
      </c>
      <c r="G245" s="77">
        <f t="shared" si="388"/>
        <v>6.5674999999999955</v>
      </c>
      <c r="H245" s="77">
        <f t="shared" si="388"/>
        <v>6.5674999999999955</v>
      </c>
      <c r="I245" s="77">
        <f t="shared" si="388"/>
        <v>-2.5200000000000031</v>
      </c>
      <c r="J245" s="77">
        <f t="shared" si="388"/>
        <v>-2.5200000000000031</v>
      </c>
      <c r="K245" s="77">
        <f t="shared" si="388"/>
        <v>-2.5200000000000031</v>
      </c>
      <c r="L245" s="77">
        <f t="shared" si="388"/>
        <v>-2.5200000000000031</v>
      </c>
      <c r="M245" s="77">
        <f t="shared" si="388"/>
        <v>3.8119999999999976</v>
      </c>
      <c r="N245" s="77">
        <f t="shared" si="388"/>
        <v>3.8119999999999976</v>
      </c>
      <c r="O245" s="77">
        <f t="shared" si="388"/>
        <v>3.8119999999999976</v>
      </c>
      <c r="P245" s="77">
        <f t="shared" si="388"/>
        <v>3.8119999999999976</v>
      </c>
      <c r="Q245" s="815">
        <f t="shared" si="388"/>
        <v>3.8119999999999976</v>
      </c>
      <c r="R245" s="77">
        <f t="shared" si="388"/>
        <v>10.922499999999999</v>
      </c>
      <c r="S245" s="77">
        <f t="shared" si="388"/>
        <v>10.922499999999999</v>
      </c>
      <c r="T245" s="77">
        <f t="shared" si="388"/>
        <v>10.922499999999999</v>
      </c>
      <c r="U245" s="77">
        <f t="shared" si="388"/>
        <v>10.922499999999999</v>
      </c>
      <c r="V245" s="77">
        <f t="shared" si="388"/>
        <v>4.6075000000000017</v>
      </c>
      <c r="W245" s="77">
        <f t="shared" si="388"/>
        <v>4.6075000000000017</v>
      </c>
      <c r="X245" s="77">
        <f t="shared" si="388"/>
        <v>4.6075000000000017</v>
      </c>
      <c r="Y245" s="77">
        <f t="shared" si="388"/>
        <v>4.6075000000000017</v>
      </c>
      <c r="Z245" s="77">
        <f t="shared" si="388"/>
        <v>12.902000000000001</v>
      </c>
      <c r="AA245" s="77">
        <f t="shared" si="388"/>
        <v>12.902000000000001</v>
      </c>
      <c r="AB245" s="77">
        <f t="shared" si="388"/>
        <v>12.902000000000001</v>
      </c>
      <c r="AC245" s="77">
        <f t="shared" si="388"/>
        <v>12.902000000000001</v>
      </c>
      <c r="AD245" s="77">
        <f t="shared" si="388"/>
        <v>12.902000000000001</v>
      </c>
      <c r="AE245" s="77">
        <f t="shared" si="388"/>
        <v>12.364999999999995</v>
      </c>
      <c r="AF245" s="77">
        <f t="shared" si="388"/>
        <v>12.364999999999995</v>
      </c>
      <c r="AG245" s="77">
        <f t="shared" si="388"/>
        <v>12.364999999999995</v>
      </c>
      <c r="AH245" s="77">
        <f t="shared" si="388"/>
        <v>12.364999999999995</v>
      </c>
      <c r="AI245" s="77">
        <f t="shared" si="388"/>
        <v>8.86</v>
      </c>
      <c r="AJ245" s="77">
        <f t="shared" si="388"/>
        <v>8.86</v>
      </c>
      <c r="AK245" s="77">
        <f t="shared" ref="AK245:BD245" si="389">IF(AK$136=0,0,AK106-AK335)</f>
        <v>8.86</v>
      </c>
      <c r="AL245" s="77">
        <f t="shared" si="389"/>
        <v>8.86</v>
      </c>
      <c r="AM245" s="77">
        <f t="shared" si="389"/>
        <v>12.902000000000001</v>
      </c>
      <c r="AN245" s="77">
        <f t="shared" si="389"/>
        <v>12.902000000000001</v>
      </c>
      <c r="AO245" s="77">
        <f t="shared" si="389"/>
        <v>12.902000000000001</v>
      </c>
      <c r="AP245" s="77">
        <f t="shared" si="389"/>
        <v>12.902000000000001</v>
      </c>
      <c r="AQ245" s="77">
        <f t="shared" si="389"/>
        <v>0</v>
      </c>
      <c r="AR245" s="77">
        <f t="shared" si="389"/>
        <v>0</v>
      </c>
      <c r="AS245" s="77">
        <f t="shared" si="389"/>
        <v>0</v>
      </c>
      <c r="AT245" s="77">
        <f t="shared" si="389"/>
        <v>0</v>
      </c>
      <c r="AU245" s="77">
        <f t="shared" si="389"/>
        <v>0</v>
      </c>
      <c r="AV245" s="77">
        <f t="shared" si="389"/>
        <v>0</v>
      </c>
      <c r="AW245" s="77">
        <f t="shared" si="389"/>
        <v>0</v>
      </c>
      <c r="AX245" s="77">
        <f t="shared" si="389"/>
        <v>0</v>
      </c>
      <c r="AY245" s="77">
        <f t="shared" si="389"/>
        <v>0</v>
      </c>
      <c r="AZ245" s="77">
        <f t="shared" si="389"/>
        <v>0</v>
      </c>
      <c r="BA245" s="77">
        <f t="shared" si="389"/>
        <v>0</v>
      </c>
      <c r="BB245" s="77">
        <f t="shared" si="389"/>
        <v>0</v>
      </c>
      <c r="BC245" s="77">
        <f t="shared" si="389"/>
        <v>0</v>
      </c>
      <c r="BD245" s="77">
        <f t="shared" si="389"/>
        <v>0</v>
      </c>
      <c r="BE245" s="251"/>
      <c r="BF245" s="163">
        <f>SUM(E245:H245)</f>
        <v>26.269999999999982</v>
      </c>
      <c r="BG245" s="77">
        <f>SUM(I245:L245)</f>
        <v>-10.080000000000013</v>
      </c>
      <c r="BH245" s="77">
        <f>SUM(M245:Q245)</f>
        <v>19.059999999999988</v>
      </c>
      <c r="BI245" s="77">
        <f>SUM(R245:U245)</f>
        <v>43.69</v>
      </c>
      <c r="BJ245" s="77">
        <f>SUM(V245:Y245)</f>
        <v>18.430000000000007</v>
      </c>
      <c r="BK245" s="77">
        <f>SUM(Z245:AD245)</f>
        <v>64.510000000000005</v>
      </c>
      <c r="BL245" s="77">
        <f>SUM(AE245:AH245)</f>
        <v>49.45999999999998</v>
      </c>
      <c r="BM245" s="77">
        <f>SUM(AI245:AL245)</f>
        <v>35.44</v>
      </c>
      <c r="BN245" s="77">
        <f>SUM(AM245:AQ245)</f>
        <v>51.608000000000004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298.38799999999992</v>
      </c>
      <c r="BS245" s="77">
        <f>SUM(BF245:BH245)</f>
        <v>35.249999999999957</v>
      </c>
      <c r="BT245" s="77">
        <f>SUM(BI245:BK245)</f>
        <v>126.63000000000001</v>
      </c>
      <c r="BU245" s="77">
        <f>SUM(BL245:BN245)</f>
        <v>136.50799999999998</v>
      </c>
      <c r="BV245" s="77">
        <f>SUM(BO245:BQ245)</f>
        <v>0</v>
      </c>
      <c r="BW245" s="77">
        <f>SUM(BF245:BK245)</f>
        <v>161.87999999999997</v>
      </c>
      <c r="BX245" s="77">
        <f>SUM(BL245:BQ245)</f>
        <v>136.50799999999998</v>
      </c>
      <c r="BY245" s="77">
        <f>IF(Info!$O$3="Q1",$BS245,IF(Info!$O$3="Q2",$BS245+$BT245,IF(Info!$O$3="Q3",$BS245+$BT245+$BU245,$BR245)))</f>
        <v>35.249999999999957</v>
      </c>
      <c r="BZ245" s="77">
        <f>IF(Info!$O$3="Q1",$BS245,IF(Info!$O$3="Q2",$BT245,IF(Info!$O$3="Q3",$BU245,$BV245)))</f>
        <v>35.249999999999957</v>
      </c>
      <c r="CA245" s="48"/>
    </row>
    <row r="246" spans="1:79" ht="13.95" customHeight="1" x14ac:dyDescent="0.3">
      <c r="A246" s="248"/>
      <c r="B246" s="78" t="s">
        <v>363</v>
      </c>
      <c r="C246" s="250"/>
      <c r="D246" s="161">
        <f>SUM(E246:BD246)</f>
        <v>721.47897435897471</v>
      </c>
      <c r="E246" s="77">
        <f t="shared" ref="E246:AJ246" si="390">IF(E$136=0,0,E107-E336)</f>
        <v>12.929487179487181</v>
      </c>
      <c r="F246" s="77">
        <f t="shared" si="390"/>
        <v>12.929487179487181</v>
      </c>
      <c r="G246" s="77">
        <f t="shared" si="390"/>
        <v>12.929487179487181</v>
      </c>
      <c r="H246" s="77">
        <f t="shared" si="390"/>
        <v>12.929487179487181</v>
      </c>
      <c r="I246" s="77">
        <f t="shared" si="390"/>
        <v>23.262820512820515</v>
      </c>
      <c r="J246" s="77">
        <f t="shared" si="390"/>
        <v>23.262820512820515</v>
      </c>
      <c r="K246" s="77">
        <f t="shared" si="390"/>
        <v>23.262820512820515</v>
      </c>
      <c r="L246" s="77">
        <f t="shared" si="390"/>
        <v>23.262820512820515</v>
      </c>
      <c r="M246" s="77">
        <f t="shared" si="390"/>
        <v>27.129487179487182</v>
      </c>
      <c r="N246" s="77">
        <f t="shared" si="390"/>
        <v>27.129487179487182</v>
      </c>
      <c r="O246" s="77">
        <f t="shared" si="390"/>
        <v>27.129487179487182</v>
      </c>
      <c r="P246" s="77">
        <f t="shared" si="390"/>
        <v>27.129487179487182</v>
      </c>
      <c r="Q246" s="815">
        <f t="shared" si="390"/>
        <v>27.129487179487182</v>
      </c>
      <c r="R246" s="77">
        <f t="shared" si="390"/>
        <v>4.4133333333333331</v>
      </c>
      <c r="S246" s="77">
        <f t="shared" si="390"/>
        <v>4.4133333333333331</v>
      </c>
      <c r="T246" s="77">
        <f t="shared" si="390"/>
        <v>4.4133333333333331</v>
      </c>
      <c r="U246" s="77">
        <f t="shared" si="390"/>
        <v>4.4133333333333331</v>
      </c>
      <c r="V246" s="77">
        <f t="shared" si="390"/>
        <v>24</v>
      </c>
      <c r="W246" s="77">
        <f t="shared" si="390"/>
        <v>24</v>
      </c>
      <c r="X246" s="77">
        <f t="shared" si="390"/>
        <v>24</v>
      </c>
      <c r="Y246" s="77">
        <f t="shared" si="390"/>
        <v>24</v>
      </c>
      <c r="Z246" s="77">
        <f t="shared" si="390"/>
        <v>23.779230769230772</v>
      </c>
      <c r="AA246" s="77">
        <f t="shared" si="390"/>
        <v>23.779230769230772</v>
      </c>
      <c r="AB246" s="77">
        <f t="shared" si="390"/>
        <v>23.779230769230772</v>
      </c>
      <c r="AC246" s="77">
        <f t="shared" si="390"/>
        <v>23.779230769230772</v>
      </c>
      <c r="AD246" s="77">
        <f t="shared" si="390"/>
        <v>23.779230769230772</v>
      </c>
      <c r="AE246" s="77">
        <f t="shared" si="390"/>
        <v>14.169743589743591</v>
      </c>
      <c r="AF246" s="77">
        <f t="shared" si="390"/>
        <v>14.169743589743591</v>
      </c>
      <c r="AG246" s="77">
        <f t="shared" si="390"/>
        <v>14.169743589743591</v>
      </c>
      <c r="AH246" s="77">
        <f t="shared" si="390"/>
        <v>14.169743589743591</v>
      </c>
      <c r="AI246" s="77">
        <f t="shared" si="390"/>
        <v>14.17923076923077</v>
      </c>
      <c r="AJ246" s="77">
        <f t="shared" si="390"/>
        <v>14.17923076923077</v>
      </c>
      <c r="AK246" s="77">
        <f t="shared" ref="AK246:BD246" si="391">IF(AK$136=0,0,AK107-AK336)</f>
        <v>14.17923076923077</v>
      </c>
      <c r="AL246" s="77">
        <f t="shared" si="391"/>
        <v>14.17923076923077</v>
      </c>
      <c r="AM246" s="77">
        <f t="shared" si="391"/>
        <v>23.779230769230772</v>
      </c>
      <c r="AN246" s="77">
        <f t="shared" si="391"/>
        <v>23.779230769230772</v>
      </c>
      <c r="AO246" s="77">
        <f t="shared" si="391"/>
        <v>23.779230769230772</v>
      </c>
      <c r="AP246" s="77">
        <f t="shared" si="391"/>
        <v>23.779230769230772</v>
      </c>
      <c r="AQ246" s="77">
        <f t="shared" si="391"/>
        <v>0</v>
      </c>
      <c r="AR246" s="77">
        <f t="shared" si="391"/>
        <v>0</v>
      </c>
      <c r="AS246" s="77">
        <f t="shared" si="391"/>
        <v>0</v>
      </c>
      <c r="AT246" s="77">
        <f t="shared" si="391"/>
        <v>0</v>
      </c>
      <c r="AU246" s="77">
        <f t="shared" si="391"/>
        <v>0</v>
      </c>
      <c r="AV246" s="77">
        <f t="shared" si="391"/>
        <v>0</v>
      </c>
      <c r="AW246" s="77">
        <f t="shared" si="391"/>
        <v>0</v>
      </c>
      <c r="AX246" s="77">
        <f t="shared" si="391"/>
        <v>0</v>
      </c>
      <c r="AY246" s="77">
        <f t="shared" si="391"/>
        <v>0</v>
      </c>
      <c r="AZ246" s="77">
        <f t="shared" si="391"/>
        <v>0</v>
      </c>
      <c r="BA246" s="77">
        <f t="shared" si="391"/>
        <v>0</v>
      </c>
      <c r="BB246" s="77">
        <f t="shared" si="391"/>
        <v>0</v>
      </c>
      <c r="BC246" s="77">
        <f t="shared" si="391"/>
        <v>0</v>
      </c>
      <c r="BD246" s="77">
        <f t="shared" si="391"/>
        <v>0</v>
      </c>
      <c r="BE246" s="251"/>
      <c r="BF246" s="163">
        <f>SUM(E246:H246)</f>
        <v>51.717948717948723</v>
      </c>
      <c r="BG246" s="77">
        <f>SUM(I246:L246)</f>
        <v>93.051282051282058</v>
      </c>
      <c r="BH246" s="77">
        <f>SUM(M246:Q246)</f>
        <v>135.64743589743591</v>
      </c>
      <c r="BI246" s="77">
        <f>SUM(R246:U246)</f>
        <v>17.653333333333332</v>
      </c>
      <c r="BJ246" s="77">
        <f>SUM(V246:Y246)</f>
        <v>96</v>
      </c>
      <c r="BK246" s="77">
        <f>SUM(Z246:AD246)</f>
        <v>118.89615384615385</v>
      </c>
      <c r="BL246" s="77">
        <f>SUM(AE246:AH246)</f>
        <v>56.678974358974365</v>
      </c>
      <c r="BM246" s="77">
        <f>SUM(AI246:AL246)</f>
        <v>56.716923076923081</v>
      </c>
      <c r="BN246" s="77">
        <f>SUM(AM246:AQ246)</f>
        <v>95.116923076923086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721.47897435897437</v>
      </c>
      <c r="BS246" s="77">
        <f>SUM(BF246:BH246)</f>
        <v>280.41666666666669</v>
      </c>
      <c r="BT246" s="77">
        <f>SUM(BI246:BK246)</f>
        <v>232.54948717948719</v>
      </c>
      <c r="BU246" s="77">
        <f>SUM(BL246:BN246)</f>
        <v>208.51282051282053</v>
      </c>
      <c r="BV246" s="77">
        <f>SUM(BO246:BQ246)</f>
        <v>0</v>
      </c>
      <c r="BW246" s="77">
        <f>SUM(BF246:BK246)</f>
        <v>512.96615384615382</v>
      </c>
      <c r="BX246" s="77">
        <f>SUM(BL246:BQ246)</f>
        <v>208.51282051282053</v>
      </c>
      <c r="BY246" s="77">
        <f>IF(Info!$O$3="Q1",$BS246,IF(Info!$O$3="Q2",$BS246+$BT246,IF(Info!$O$3="Q3",$BS246+$BT246+$BU246,$BR246)))</f>
        <v>280.41666666666669</v>
      </c>
      <c r="BZ246" s="77">
        <f>IF(Info!$O$3="Q1",$BS246,IF(Info!$O$3="Q2",$BT246,IF(Info!$O$3="Q3",$BU246,$BV246)))</f>
        <v>280.41666666666669</v>
      </c>
      <c r="CA246" s="48"/>
    </row>
    <row r="247" spans="1:79" ht="13.95" customHeight="1" x14ac:dyDescent="0.3">
      <c r="A247" s="248"/>
      <c r="B247" s="160" t="s">
        <v>364</v>
      </c>
      <c r="C247" s="250"/>
      <c r="D247" s="255">
        <f>SUM(E247:BD247)</f>
        <v>1019.8669743589744</v>
      </c>
      <c r="E247" s="255">
        <f t="shared" ref="E247:AJ247" si="392">IF(E$136=0,0,E108-E337)</f>
        <v>19.496987179487178</v>
      </c>
      <c r="F247" s="255">
        <f t="shared" si="392"/>
        <v>19.496987179487178</v>
      </c>
      <c r="G247" s="255">
        <f t="shared" si="392"/>
        <v>19.496987179487178</v>
      </c>
      <c r="H247" s="255">
        <f t="shared" si="392"/>
        <v>19.496987179487178</v>
      </c>
      <c r="I247" s="255">
        <f t="shared" si="392"/>
        <v>20.742820512820515</v>
      </c>
      <c r="J247" s="255">
        <f t="shared" si="392"/>
        <v>20.742820512820515</v>
      </c>
      <c r="K247" s="255">
        <f t="shared" si="392"/>
        <v>20.742820512820515</v>
      </c>
      <c r="L247" s="255">
        <f t="shared" si="392"/>
        <v>20.742820512820515</v>
      </c>
      <c r="M247" s="255">
        <f t="shared" si="392"/>
        <v>30.941487179487183</v>
      </c>
      <c r="N247" s="255">
        <f t="shared" si="392"/>
        <v>30.941487179487183</v>
      </c>
      <c r="O247" s="255">
        <f t="shared" si="392"/>
        <v>30.941487179487183</v>
      </c>
      <c r="P247" s="255">
        <f t="shared" si="392"/>
        <v>30.941487179487183</v>
      </c>
      <c r="Q247" s="821">
        <f t="shared" si="392"/>
        <v>30.941487179487183</v>
      </c>
      <c r="R247" s="255">
        <f t="shared" si="392"/>
        <v>15.335833333333326</v>
      </c>
      <c r="S247" s="255">
        <f t="shared" si="392"/>
        <v>15.335833333333326</v>
      </c>
      <c r="T247" s="255">
        <f t="shared" si="392"/>
        <v>15.335833333333326</v>
      </c>
      <c r="U247" s="255">
        <f t="shared" si="392"/>
        <v>15.335833333333326</v>
      </c>
      <c r="V247" s="255">
        <f t="shared" si="392"/>
        <v>28.607500000000002</v>
      </c>
      <c r="W247" s="255">
        <f t="shared" si="392"/>
        <v>28.607500000000002</v>
      </c>
      <c r="X247" s="255">
        <f t="shared" si="392"/>
        <v>28.607500000000002</v>
      </c>
      <c r="Y247" s="255">
        <f t="shared" si="392"/>
        <v>28.607500000000002</v>
      </c>
      <c r="Z247" s="255">
        <f t="shared" si="392"/>
        <v>36.68123076923078</v>
      </c>
      <c r="AA247" s="255">
        <f t="shared" si="392"/>
        <v>36.68123076923078</v>
      </c>
      <c r="AB247" s="255">
        <f t="shared" si="392"/>
        <v>36.68123076923078</v>
      </c>
      <c r="AC247" s="255">
        <f t="shared" si="392"/>
        <v>36.68123076923078</v>
      </c>
      <c r="AD247" s="255">
        <f t="shared" si="392"/>
        <v>36.68123076923078</v>
      </c>
      <c r="AE247" s="255">
        <f t="shared" si="392"/>
        <v>26.534743589743584</v>
      </c>
      <c r="AF247" s="255">
        <f t="shared" si="392"/>
        <v>26.534743589743584</v>
      </c>
      <c r="AG247" s="255">
        <f t="shared" si="392"/>
        <v>26.534743589743584</v>
      </c>
      <c r="AH247" s="255">
        <f t="shared" si="392"/>
        <v>26.534743589743584</v>
      </c>
      <c r="AI247" s="255">
        <f t="shared" si="392"/>
        <v>23.03923076923077</v>
      </c>
      <c r="AJ247" s="255">
        <f t="shared" si="392"/>
        <v>23.03923076923077</v>
      </c>
      <c r="AK247" s="255">
        <f t="shared" ref="AK247:BD247" si="393">IF(AK$136=0,0,AK108-AK337)</f>
        <v>23.03923076923077</v>
      </c>
      <c r="AL247" s="255">
        <f t="shared" si="393"/>
        <v>23.03923076923077</v>
      </c>
      <c r="AM247" s="255">
        <f t="shared" si="393"/>
        <v>36.68123076923078</v>
      </c>
      <c r="AN247" s="255">
        <f t="shared" si="393"/>
        <v>36.68123076923078</v>
      </c>
      <c r="AO247" s="255">
        <f t="shared" si="393"/>
        <v>36.68123076923078</v>
      </c>
      <c r="AP247" s="255">
        <f t="shared" si="393"/>
        <v>36.68123076923078</v>
      </c>
      <c r="AQ247" s="255">
        <f t="shared" si="393"/>
        <v>0</v>
      </c>
      <c r="AR247" s="255">
        <f t="shared" si="393"/>
        <v>0</v>
      </c>
      <c r="AS247" s="255">
        <f t="shared" si="393"/>
        <v>0</v>
      </c>
      <c r="AT247" s="255">
        <f t="shared" si="393"/>
        <v>0</v>
      </c>
      <c r="AU247" s="255">
        <f t="shared" si="393"/>
        <v>0</v>
      </c>
      <c r="AV247" s="255">
        <f t="shared" si="393"/>
        <v>0</v>
      </c>
      <c r="AW247" s="255">
        <f t="shared" si="393"/>
        <v>0</v>
      </c>
      <c r="AX247" s="255">
        <f t="shared" si="393"/>
        <v>0</v>
      </c>
      <c r="AY247" s="255">
        <f t="shared" si="393"/>
        <v>0</v>
      </c>
      <c r="AZ247" s="255">
        <f t="shared" si="393"/>
        <v>0</v>
      </c>
      <c r="BA247" s="255">
        <f t="shared" si="393"/>
        <v>0</v>
      </c>
      <c r="BB247" s="255">
        <f t="shared" si="393"/>
        <v>0</v>
      </c>
      <c r="BC247" s="255">
        <f t="shared" si="393"/>
        <v>0</v>
      </c>
      <c r="BD247" s="255">
        <f t="shared" si="393"/>
        <v>0</v>
      </c>
      <c r="BE247" s="251"/>
      <c r="BF247" s="162">
        <f>SUM(E247:H247)</f>
        <v>77.987948717948711</v>
      </c>
      <c r="BG247" s="157">
        <f>SUM(I247:L247)</f>
        <v>82.97128205128206</v>
      </c>
      <c r="BH247" s="157">
        <f>SUM(M247:Q247)</f>
        <v>154.70743589743591</v>
      </c>
      <c r="BI247" s="157">
        <f>SUM(R247:U247)</f>
        <v>61.343333333333305</v>
      </c>
      <c r="BJ247" s="157">
        <f>SUM(V247:Y247)</f>
        <v>114.43</v>
      </c>
      <c r="BK247" s="157">
        <f>SUM(Z247:AD247)</f>
        <v>183.4061538461539</v>
      </c>
      <c r="BL247" s="157">
        <f>SUM(AE247:AH247)</f>
        <v>106.13897435897434</v>
      </c>
      <c r="BM247" s="157">
        <f>SUM(AI247:AL247)</f>
        <v>92.156923076923078</v>
      </c>
      <c r="BN247" s="157">
        <f>SUM(AM247:AQ247)</f>
        <v>146.72492307692312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1019.8669743589745</v>
      </c>
      <c r="BS247" s="157">
        <f>SUM(BF247:BH247)</f>
        <v>315.66666666666669</v>
      </c>
      <c r="BT247" s="157">
        <f>SUM(BI247:BK247)</f>
        <v>359.17948717948718</v>
      </c>
      <c r="BU247" s="157">
        <f>SUM(BL247:BN247)</f>
        <v>345.02082051282053</v>
      </c>
      <c r="BV247" s="157">
        <f>SUM(BO247:BQ247)</f>
        <v>0</v>
      </c>
      <c r="BW247" s="157">
        <f>SUM(BF247:BK247)</f>
        <v>674.84615384615392</v>
      </c>
      <c r="BX247" s="157">
        <f>SUM(BL247:BQ247)</f>
        <v>345.02082051282053</v>
      </c>
      <c r="BY247" s="157">
        <f>IF(Info!$O$3="Q1",$BS247,IF(Info!$O$3="Q2",$BS247+$BT247,IF(Info!$O$3="Q3",$BS247+$BT247+$BU247,$BR247)))</f>
        <v>315.66666666666669</v>
      </c>
      <c r="BZ247" s="157">
        <f>IF(Info!$O$3="Q1",$BS247,IF(Info!$O$3="Q2",$BT247,IF(Info!$O$3="Q3",$BU247,$BV247)))</f>
        <v>315.66666666666669</v>
      </c>
      <c r="CA247" s="48"/>
    </row>
    <row r="248" spans="1:79" ht="13.95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822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ht="13.95" customHeight="1" x14ac:dyDescent="0.3">
      <c r="A249" s="248"/>
      <c r="B249" s="78" t="s">
        <v>73</v>
      </c>
      <c r="C249" s="250"/>
      <c r="D249" s="161">
        <f>SUM(E249:BD249)</f>
        <v>-40</v>
      </c>
      <c r="E249" s="77">
        <f t="shared" ref="E249:AJ249" si="394">IF(E$136=0,0,E110-E339)</f>
        <v>-25</v>
      </c>
      <c r="F249" s="77">
        <f t="shared" si="394"/>
        <v>-25</v>
      </c>
      <c r="G249" s="77">
        <f t="shared" si="394"/>
        <v>-25</v>
      </c>
      <c r="H249" s="77">
        <f t="shared" si="394"/>
        <v>-25</v>
      </c>
      <c r="I249" s="77">
        <f t="shared" si="394"/>
        <v>-25</v>
      </c>
      <c r="J249" s="77">
        <f t="shared" si="394"/>
        <v>-25</v>
      </c>
      <c r="K249" s="77">
        <f t="shared" si="394"/>
        <v>-25</v>
      </c>
      <c r="L249" s="77">
        <f t="shared" si="394"/>
        <v>-25</v>
      </c>
      <c r="M249" s="77">
        <f t="shared" si="394"/>
        <v>40</v>
      </c>
      <c r="N249" s="77">
        <f t="shared" si="394"/>
        <v>40</v>
      </c>
      <c r="O249" s="77">
        <f t="shared" si="394"/>
        <v>40</v>
      </c>
      <c r="P249" s="77">
        <f t="shared" si="394"/>
        <v>40</v>
      </c>
      <c r="Q249" s="815">
        <f t="shared" si="394"/>
        <v>40</v>
      </c>
      <c r="R249" s="77">
        <f t="shared" si="394"/>
        <v>-25</v>
      </c>
      <c r="S249" s="77">
        <f t="shared" si="394"/>
        <v>-25</v>
      </c>
      <c r="T249" s="77">
        <f t="shared" si="394"/>
        <v>-25</v>
      </c>
      <c r="U249" s="77">
        <f t="shared" si="394"/>
        <v>-25</v>
      </c>
      <c r="V249" s="77">
        <f t="shared" si="394"/>
        <v>-25</v>
      </c>
      <c r="W249" s="77">
        <f t="shared" si="394"/>
        <v>-25</v>
      </c>
      <c r="X249" s="77">
        <f t="shared" si="394"/>
        <v>-25</v>
      </c>
      <c r="Y249" s="77">
        <f t="shared" si="394"/>
        <v>-25</v>
      </c>
      <c r="Z249" s="77">
        <f t="shared" si="394"/>
        <v>40</v>
      </c>
      <c r="AA249" s="77">
        <f t="shared" si="394"/>
        <v>40</v>
      </c>
      <c r="AB249" s="77">
        <f t="shared" si="394"/>
        <v>40</v>
      </c>
      <c r="AC249" s="77">
        <f t="shared" si="394"/>
        <v>40</v>
      </c>
      <c r="AD249" s="77">
        <f t="shared" si="394"/>
        <v>40</v>
      </c>
      <c r="AE249" s="77">
        <f t="shared" si="394"/>
        <v>-25</v>
      </c>
      <c r="AF249" s="77">
        <f t="shared" si="394"/>
        <v>-25</v>
      </c>
      <c r="AG249" s="77">
        <f t="shared" si="394"/>
        <v>-25</v>
      </c>
      <c r="AH249" s="77">
        <f t="shared" si="394"/>
        <v>-25</v>
      </c>
      <c r="AI249" s="77">
        <f t="shared" si="394"/>
        <v>-25</v>
      </c>
      <c r="AJ249" s="77">
        <f t="shared" si="394"/>
        <v>-25</v>
      </c>
      <c r="AK249" s="77">
        <f t="shared" ref="AK249:BD249" si="395">IF(AK$136=0,0,AK110-AK339)</f>
        <v>-25</v>
      </c>
      <c r="AL249" s="77">
        <f t="shared" si="395"/>
        <v>-25</v>
      </c>
      <c r="AM249" s="77">
        <f t="shared" si="395"/>
        <v>40</v>
      </c>
      <c r="AN249" s="77">
        <f t="shared" si="395"/>
        <v>40</v>
      </c>
      <c r="AO249" s="77">
        <f t="shared" si="395"/>
        <v>40</v>
      </c>
      <c r="AP249" s="77">
        <f t="shared" si="395"/>
        <v>40</v>
      </c>
      <c r="AQ249" s="77">
        <f t="shared" si="395"/>
        <v>0</v>
      </c>
      <c r="AR249" s="77">
        <f t="shared" si="395"/>
        <v>0</v>
      </c>
      <c r="AS249" s="77">
        <f t="shared" si="395"/>
        <v>0</v>
      </c>
      <c r="AT249" s="77">
        <f t="shared" si="395"/>
        <v>0</v>
      </c>
      <c r="AU249" s="77">
        <f t="shared" si="395"/>
        <v>0</v>
      </c>
      <c r="AV249" s="77">
        <f t="shared" si="395"/>
        <v>0</v>
      </c>
      <c r="AW249" s="77">
        <f t="shared" si="395"/>
        <v>0</v>
      </c>
      <c r="AX249" s="77">
        <f t="shared" si="395"/>
        <v>0</v>
      </c>
      <c r="AY249" s="77">
        <f t="shared" si="395"/>
        <v>0</v>
      </c>
      <c r="AZ249" s="77">
        <f t="shared" si="395"/>
        <v>0</v>
      </c>
      <c r="BA249" s="77">
        <f t="shared" si="395"/>
        <v>0</v>
      </c>
      <c r="BB249" s="77">
        <f t="shared" si="395"/>
        <v>0</v>
      </c>
      <c r="BC249" s="77">
        <f t="shared" si="395"/>
        <v>0</v>
      </c>
      <c r="BD249" s="77">
        <f t="shared" si="395"/>
        <v>0</v>
      </c>
      <c r="BE249" s="251"/>
      <c r="BF249" s="163">
        <f>SUM(E249:H249)</f>
        <v>-100</v>
      </c>
      <c r="BG249" s="77">
        <f>SUM(I249:L249)</f>
        <v>-100</v>
      </c>
      <c r="BH249" s="77">
        <f>SUM(M249:Q249)</f>
        <v>200</v>
      </c>
      <c r="BI249" s="77">
        <f>SUM(R249:U249)</f>
        <v>-100</v>
      </c>
      <c r="BJ249" s="77">
        <f>SUM(V249:Y249)</f>
        <v>-100</v>
      </c>
      <c r="BK249" s="77">
        <f>SUM(Z249:AD249)</f>
        <v>200</v>
      </c>
      <c r="BL249" s="77">
        <f>SUM(AE249:AH249)</f>
        <v>-100</v>
      </c>
      <c r="BM249" s="77">
        <f>SUM(AI249:AL249)</f>
        <v>-100</v>
      </c>
      <c r="BN249" s="77">
        <f>SUM(AM249:AQ249)</f>
        <v>160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-40</v>
      </c>
      <c r="BS249" s="77">
        <f>SUM(BF249:BH249)</f>
        <v>0</v>
      </c>
      <c r="BT249" s="77">
        <f>SUM(BI249:BK249)</f>
        <v>0</v>
      </c>
      <c r="BU249" s="77">
        <f>SUM(BL249:BN249)</f>
        <v>-40</v>
      </c>
      <c r="BV249" s="77">
        <f>SUM(BO249:BQ249)</f>
        <v>0</v>
      </c>
      <c r="BW249" s="77">
        <f>SUM(BF249:BK249)</f>
        <v>0</v>
      </c>
      <c r="BX249" s="77">
        <f>SUM(BL249:BQ249)</f>
        <v>-40</v>
      </c>
      <c r="BY249" s="77">
        <f>IF(Info!$O$3="Q1",$BS249,IF(Info!$O$3="Q2",$BS249+$BT249,IF(Info!$O$3="Q3",$BS249+$BT249+$BU249,$BR249)))</f>
        <v>0</v>
      </c>
      <c r="BZ249" s="77">
        <f>IF(Info!$O$3="Q1",$BS249,IF(Info!$O$3="Q2",$BT249,IF(Info!$O$3="Q3",$BU249,$BV249)))</f>
        <v>0</v>
      </c>
      <c r="CA249" s="48"/>
    </row>
    <row r="250" spans="1:79" ht="13.95" customHeight="1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6">IF(E$136=0,0,E111-E340)</f>
        <v>0</v>
      </c>
      <c r="F250" s="77">
        <f t="shared" si="396"/>
        <v>0</v>
      </c>
      <c r="G250" s="77">
        <f t="shared" si="396"/>
        <v>0</v>
      </c>
      <c r="H250" s="77">
        <f t="shared" si="396"/>
        <v>0</v>
      </c>
      <c r="I250" s="77">
        <f t="shared" si="396"/>
        <v>0</v>
      </c>
      <c r="J250" s="77">
        <f t="shared" si="396"/>
        <v>0</v>
      </c>
      <c r="K250" s="77">
        <f t="shared" si="396"/>
        <v>0</v>
      </c>
      <c r="L250" s="77">
        <f t="shared" si="396"/>
        <v>0</v>
      </c>
      <c r="M250" s="77">
        <f t="shared" si="396"/>
        <v>0</v>
      </c>
      <c r="N250" s="77">
        <f t="shared" si="396"/>
        <v>0</v>
      </c>
      <c r="O250" s="77">
        <f t="shared" si="396"/>
        <v>0</v>
      </c>
      <c r="P250" s="77">
        <f t="shared" si="396"/>
        <v>0</v>
      </c>
      <c r="Q250" s="815">
        <f t="shared" si="396"/>
        <v>0</v>
      </c>
      <c r="R250" s="77">
        <f t="shared" si="396"/>
        <v>0</v>
      </c>
      <c r="S250" s="77">
        <f t="shared" si="396"/>
        <v>0</v>
      </c>
      <c r="T250" s="77">
        <f t="shared" si="396"/>
        <v>0</v>
      </c>
      <c r="U250" s="77">
        <f t="shared" si="396"/>
        <v>0</v>
      </c>
      <c r="V250" s="77">
        <f t="shared" si="396"/>
        <v>0</v>
      </c>
      <c r="W250" s="77">
        <f t="shared" si="396"/>
        <v>0</v>
      </c>
      <c r="X250" s="77">
        <f t="shared" si="396"/>
        <v>0</v>
      </c>
      <c r="Y250" s="77">
        <f t="shared" si="396"/>
        <v>0</v>
      </c>
      <c r="Z250" s="77">
        <f t="shared" si="396"/>
        <v>0</v>
      </c>
      <c r="AA250" s="77">
        <f t="shared" si="396"/>
        <v>0</v>
      </c>
      <c r="AB250" s="77">
        <f t="shared" si="396"/>
        <v>0</v>
      </c>
      <c r="AC250" s="77">
        <f t="shared" si="396"/>
        <v>0</v>
      </c>
      <c r="AD250" s="77">
        <f t="shared" si="396"/>
        <v>0</v>
      </c>
      <c r="AE250" s="77">
        <f t="shared" si="396"/>
        <v>0</v>
      </c>
      <c r="AF250" s="77">
        <f t="shared" si="396"/>
        <v>0</v>
      </c>
      <c r="AG250" s="77">
        <f t="shared" si="396"/>
        <v>0</v>
      </c>
      <c r="AH250" s="77">
        <f t="shared" si="396"/>
        <v>0</v>
      </c>
      <c r="AI250" s="77">
        <f t="shared" si="396"/>
        <v>0</v>
      </c>
      <c r="AJ250" s="77">
        <f t="shared" si="396"/>
        <v>0</v>
      </c>
      <c r="AK250" s="77">
        <f t="shared" ref="AK250:BD250" si="397">IF(AK$136=0,0,AK111-AK340)</f>
        <v>0</v>
      </c>
      <c r="AL250" s="77">
        <f t="shared" si="397"/>
        <v>0</v>
      </c>
      <c r="AM250" s="77">
        <f t="shared" si="397"/>
        <v>0</v>
      </c>
      <c r="AN250" s="77">
        <f t="shared" si="397"/>
        <v>0</v>
      </c>
      <c r="AO250" s="77">
        <f t="shared" si="397"/>
        <v>0</v>
      </c>
      <c r="AP250" s="77">
        <f t="shared" si="397"/>
        <v>0</v>
      </c>
      <c r="AQ250" s="77">
        <f t="shared" si="397"/>
        <v>0</v>
      </c>
      <c r="AR250" s="77">
        <f t="shared" si="397"/>
        <v>0</v>
      </c>
      <c r="AS250" s="77">
        <f t="shared" si="397"/>
        <v>0</v>
      </c>
      <c r="AT250" s="77">
        <f t="shared" si="397"/>
        <v>0</v>
      </c>
      <c r="AU250" s="77">
        <f t="shared" si="397"/>
        <v>0</v>
      </c>
      <c r="AV250" s="77">
        <f t="shared" si="397"/>
        <v>0</v>
      </c>
      <c r="AW250" s="77">
        <f t="shared" si="397"/>
        <v>0</v>
      </c>
      <c r="AX250" s="77">
        <f t="shared" si="397"/>
        <v>0</v>
      </c>
      <c r="AY250" s="77">
        <f t="shared" si="397"/>
        <v>0</v>
      </c>
      <c r="AZ250" s="77">
        <f t="shared" si="397"/>
        <v>0</v>
      </c>
      <c r="BA250" s="77">
        <f t="shared" si="397"/>
        <v>0</v>
      </c>
      <c r="BB250" s="77">
        <f t="shared" si="397"/>
        <v>0</v>
      </c>
      <c r="BC250" s="77">
        <f t="shared" si="397"/>
        <v>0</v>
      </c>
      <c r="BD250" s="77">
        <f t="shared" si="397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ht="13.95" customHeight="1" x14ac:dyDescent="0.3">
      <c r="A251" s="248"/>
      <c r="B251" s="160" t="s">
        <v>367</v>
      </c>
      <c r="C251" s="250"/>
      <c r="D251" s="161">
        <f>SUM(E251:BD251)</f>
        <v>-40</v>
      </c>
      <c r="E251" s="77">
        <f t="shared" ref="E251:AJ251" si="398">IF(E$136=0,0,E112-E341)</f>
        <v>-25</v>
      </c>
      <c r="F251" s="77">
        <f t="shared" si="398"/>
        <v>-25</v>
      </c>
      <c r="G251" s="77">
        <f t="shared" si="398"/>
        <v>-25</v>
      </c>
      <c r="H251" s="77">
        <f t="shared" si="398"/>
        <v>-25</v>
      </c>
      <c r="I251" s="77">
        <f t="shared" si="398"/>
        <v>-25</v>
      </c>
      <c r="J251" s="77">
        <f t="shared" si="398"/>
        <v>-25</v>
      </c>
      <c r="K251" s="77">
        <f t="shared" si="398"/>
        <v>-25</v>
      </c>
      <c r="L251" s="77">
        <f t="shared" si="398"/>
        <v>-25</v>
      </c>
      <c r="M251" s="77">
        <f t="shared" si="398"/>
        <v>40</v>
      </c>
      <c r="N251" s="77">
        <f t="shared" si="398"/>
        <v>40</v>
      </c>
      <c r="O251" s="77">
        <f t="shared" si="398"/>
        <v>40</v>
      </c>
      <c r="P251" s="77">
        <f t="shared" si="398"/>
        <v>40</v>
      </c>
      <c r="Q251" s="815">
        <f t="shared" si="398"/>
        <v>40</v>
      </c>
      <c r="R251" s="77">
        <f t="shared" si="398"/>
        <v>-25</v>
      </c>
      <c r="S251" s="77">
        <f t="shared" si="398"/>
        <v>-25</v>
      </c>
      <c r="T251" s="77">
        <f t="shared" si="398"/>
        <v>-25</v>
      </c>
      <c r="U251" s="77">
        <f t="shared" si="398"/>
        <v>-25</v>
      </c>
      <c r="V251" s="77">
        <f t="shared" si="398"/>
        <v>-25</v>
      </c>
      <c r="W251" s="77">
        <f t="shared" si="398"/>
        <v>-25</v>
      </c>
      <c r="X251" s="77">
        <f t="shared" si="398"/>
        <v>-25</v>
      </c>
      <c r="Y251" s="77">
        <f t="shared" si="398"/>
        <v>-25</v>
      </c>
      <c r="Z251" s="77">
        <f t="shared" si="398"/>
        <v>40</v>
      </c>
      <c r="AA251" s="77">
        <f t="shared" si="398"/>
        <v>40</v>
      </c>
      <c r="AB251" s="77">
        <f t="shared" si="398"/>
        <v>40</v>
      </c>
      <c r="AC251" s="77">
        <f t="shared" si="398"/>
        <v>40</v>
      </c>
      <c r="AD251" s="77">
        <f t="shared" si="398"/>
        <v>40</v>
      </c>
      <c r="AE251" s="77">
        <f t="shared" si="398"/>
        <v>-25</v>
      </c>
      <c r="AF251" s="77">
        <f t="shared" si="398"/>
        <v>-25</v>
      </c>
      <c r="AG251" s="77">
        <f t="shared" si="398"/>
        <v>-25</v>
      </c>
      <c r="AH251" s="77">
        <f t="shared" si="398"/>
        <v>-25</v>
      </c>
      <c r="AI251" s="77">
        <f t="shared" si="398"/>
        <v>-25</v>
      </c>
      <c r="AJ251" s="77">
        <f t="shared" si="398"/>
        <v>-25</v>
      </c>
      <c r="AK251" s="77">
        <f t="shared" ref="AK251:BD251" si="399">IF(AK$136=0,0,AK112-AK341)</f>
        <v>-25</v>
      </c>
      <c r="AL251" s="77">
        <f t="shared" si="399"/>
        <v>-25</v>
      </c>
      <c r="AM251" s="77">
        <f t="shared" si="399"/>
        <v>40</v>
      </c>
      <c r="AN251" s="77">
        <f t="shared" si="399"/>
        <v>40</v>
      </c>
      <c r="AO251" s="77">
        <f t="shared" si="399"/>
        <v>40</v>
      </c>
      <c r="AP251" s="77">
        <f t="shared" si="399"/>
        <v>40</v>
      </c>
      <c r="AQ251" s="77">
        <f t="shared" si="399"/>
        <v>0</v>
      </c>
      <c r="AR251" s="77">
        <f t="shared" si="399"/>
        <v>0</v>
      </c>
      <c r="AS251" s="77">
        <f t="shared" si="399"/>
        <v>0</v>
      </c>
      <c r="AT251" s="77">
        <f t="shared" si="399"/>
        <v>0</v>
      </c>
      <c r="AU251" s="77">
        <f t="shared" si="399"/>
        <v>0</v>
      </c>
      <c r="AV251" s="77">
        <f t="shared" si="399"/>
        <v>0</v>
      </c>
      <c r="AW251" s="77">
        <f t="shared" si="399"/>
        <v>0</v>
      </c>
      <c r="AX251" s="77">
        <f t="shared" si="399"/>
        <v>0</v>
      </c>
      <c r="AY251" s="77">
        <f t="shared" si="399"/>
        <v>0</v>
      </c>
      <c r="AZ251" s="77">
        <f t="shared" si="399"/>
        <v>0</v>
      </c>
      <c r="BA251" s="77">
        <f t="shared" si="399"/>
        <v>0</v>
      </c>
      <c r="BB251" s="77">
        <f t="shared" si="399"/>
        <v>0</v>
      </c>
      <c r="BC251" s="77">
        <f t="shared" si="399"/>
        <v>0</v>
      </c>
      <c r="BD251" s="77">
        <f t="shared" si="399"/>
        <v>0</v>
      </c>
      <c r="BE251" s="251"/>
      <c r="BF251" s="162">
        <f>SUM(E251:H251)</f>
        <v>-100</v>
      </c>
      <c r="BG251" s="157">
        <f>SUM(I251:L251)</f>
        <v>-100</v>
      </c>
      <c r="BH251" s="157">
        <f>SUM(M251:Q251)</f>
        <v>200</v>
      </c>
      <c r="BI251" s="157">
        <f>SUM(R251:U251)</f>
        <v>-100</v>
      </c>
      <c r="BJ251" s="157">
        <f>SUM(V251:Y251)</f>
        <v>-100</v>
      </c>
      <c r="BK251" s="157">
        <f>SUM(Z251:AD251)</f>
        <v>200</v>
      </c>
      <c r="BL251" s="157">
        <f>SUM(AE251:AH251)</f>
        <v>-100</v>
      </c>
      <c r="BM251" s="157">
        <f>SUM(AI251:AL251)</f>
        <v>-100</v>
      </c>
      <c r="BN251" s="157">
        <f>SUM(AM251:AQ251)</f>
        <v>160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-40</v>
      </c>
      <c r="BS251" s="157">
        <f>SUM(BF251:BH251)</f>
        <v>0</v>
      </c>
      <c r="BT251" s="157">
        <f>SUM(BI251:BK251)</f>
        <v>0</v>
      </c>
      <c r="BU251" s="157">
        <f>SUM(BL251:BN251)</f>
        <v>-40</v>
      </c>
      <c r="BV251" s="157">
        <f>SUM(BO251:BQ251)</f>
        <v>0</v>
      </c>
      <c r="BW251" s="157">
        <f>SUM(BF251:BK251)</f>
        <v>0</v>
      </c>
      <c r="BX251" s="157">
        <f>SUM(BL251:BQ251)</f>
        <v>-40</v>
      </c>
      <c r="BY251" s="157">
        <f>IF(Info!$O$3="Q1",$BS251,IF(Info!$O$3="Q2",$BS251+$BT251,IF(Info!$O$3="Q3",$BS251+$BT251+$BU251,$BR251)))</f>
        <v>0</v>
      </c>
      <c r="BZ251" s="157">
        <f>IF(Info!$O$3="Q1",$BS251,IF(Info!$O$3="Q2",$BT251,IF(Info!$O$3="Q3",$BU251,$BV251)))</f>
        <v>0</v>
      </c>
      <c r="CA251" s="48"/>
    </row>
    <row r="252" spans="1:79" ht="13.95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822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ht="13.95" customHeight="1" x14ac:dyDescent="0.3">
      <c r="A253" s="248"/>
      <c r="B253" s="78" t="s">
        <v>368</v>
      </c>
      <c r="C253" s="250"/>
      <c r="D253" s="161">
        <f>SUM(E253:BD253)</f>
        <v>321.85666666666697</v>
      </c>
      <c r="E253" s="77">
        <f t="shared" ref="E253:AH253" si="400">IF(E$136=0,0,E114-E343)</f>
        <v>-18.333333333333325</v>
      </c>
      <c r="F253" s="77">
        <f t="shared" si="400"/>
        <v>-41.666666666666657</v>
      </c>
      <c r="G253" s="77">
        <f t="shared" si="400"/>
        <v>-41.666666666666657</v>
      </c>
      <c r="H253" s="77">
        <f t="shared" si="400"/>
        <v>-41.666666666666657</v>
      </c>
      <c r="I253" s="77">
        <f t="shared" si="400"/>
        <v>91.666666666666686</v>
      </c>
      <c r="J253" s="77">
        <f t="shared" si="400"/>
        <v>91.666666666666686</v>
      </c>
      <c r="K253" s="77">
        <f t="shared" si="400"/>
        <v>48.000000000000014</v>
      </c>
      <c r="L253" s="77">
        <f t="shared" si="400"/>
        <v>-18.333333333333325</v>
      </c>
      <c r="M253" s="77">
        <f t="shared" si="400"/>
        <v>60</v>
      </c>
      <c r="N253" s="77">
        <f t="shared" si="400"/>
        <v>167</v>
      </c>
      <c r="O253" s="77">
        <f t="shared" si="400"/>
        <v>-33.333333333333329</v>
      </c>
      <c r="P253" s="77">
        <f t="shared" si="400"/>
        <v>-33.333333333333329</v>
      </c>
      <c r="Q253" s="815">
        <f t="shared" si="400"/>
        <v>-33.333333333333329</v>
      </c>
      <c r="R253" s="77">
        <f t="shared" si="400"/>
        <v>-41.666666666666657</v>
      </c>
      <c r="S253" s="77">
        <f t="shared" si="400"/>
        <v>-41.666666666666657</v>
      </c>
      <c r="T253" s="77">
        <f t="shared" si="400"/>
        <v>-41.666666666666657</v>
      </c>
      <c r="U253" s="77">
        <f t="shared" si="400"/>
        <v>-41.666666666666657</v>
      </c>
      <c r="V253" s="77">
        <f t="shared" si="400"/>
        <v>-41.666666666666657</v>
      </c>
      <c r="W253" s="77">
        <f t="shared" si="400"/>
        <v>-41.666666666666657</v>
      </c>
      <c r="X253" s="77">
        <f t="shared" si="400"/>
        <v>-41.666666666666657</v>
      </c>
      <c r="Y253" s="77">
        <f t="shared" si="400"/>
        <v>-41.666666666666657</v>
      </c>
      <c r="Z253" s="77">
        <f t="shared" si="400"/>
        <v>62</v>
      </c>
      <c r="AA253" s="77">
        <f t="shared" si="400"/>
        <v>-33.333333333333329</v>
      </c>
      <c r="AB253" s="77">
        <f t="shared" si="400"/>
        <v>-33.333333333333329</v>
      </c>
      <c r="AC253" s="77">
        <f t="shared" si="400"/>
        <v>-33.333333333333329</v>
      </c>
      <c r="AD253" s="77">
        <f t="shared" si="400"/>
        <v>20.000000000000007</v>
      </c>
      <c r="AE253" s="77">
        <f t="shared" si="400"/>
        <v>-41.666666666666657</v>
      </c>
      <c r="AF253" s="77">
        <f t="shared" si="400"/>
        <v>-41.666666666666657</v>
      </c>
      <c r="AG253" s="77">
        <f t="shared" si="400"/>
        <v>53.666666666666671</v>
      </c>
      <c r="AH253" s="77">
        <f t="shared" si="400"/>
        <v>290.02333333333331</v>
      </c>
      <c r="AI253" s="77">
        <f>IF(AI$136=0,0,AI116-AI343)</f>
        <v>208.33333333333334</v>
      </c>
      <c r="AJ253" s="77">
        <f t="shared" ref="AJ253:BD253" si="401">IF(AJ$136=0,0,AJ114-AJ343)</f>
        <v>-41.666666666666657</v>
      </c>
      <c r="AK253" s="77">
        <f t="shared" si="401"/>
        <v>-41.666666666666657</v>
      </c>
      <c r="AL253" s="77">
        <f t="shared" si="401"/>
        <v>185.16666666666669</v>
      </c>
      <c r="AM253" s="77">
        <f t="shared" si="401"/>
        <v>-33.333333333333329</v>
      </c>
      <c r="AN253" s="77">
        <f t="shared" si="401"/>
        <v>-9.9999999999999964</v>
      </c>
      <c r="AO253" s="77">
        <f t="shared" si="401"/>
        <v>-17.333333333333329</v>
      </c>
      <c r="AP253" s="77">
        <f t="shared" si="401"/>
        <v>-33.333333333333329</v>
      </c>
      <c r="AQ253" s="77">
        <f t="shared" si="401"/>
        <v>0</v>
      </c>
      <c r="AR253" s="77">
        <f t="shared" si="401"/>
        <v>0</v>
      </c>
      <c r="AS253" s="77">
        <f t="shared" si="401"/>
        <v>0</v>
      </c>
      <c r="AT253" s="77">
        <f t="shared" si="401"/>
        <v>0</v>
      </c>
      <c r="AU253" s="77">
        <f t="shared" si="401"/>
        <v>0</v>
      </c>
      <c r="AV253" s="77">
        <f t="shared" si="401"/>
        <v>0</v>
      </c>
      <c r="AW253" s="77">
        <f t="shared" si="401"/>
        <v>0</v>
      </c>
      <c r="AX253" s="77">
        <f t="shared" si="401"/>
        <v>0</v>
      </c>
      <c r="AY253" s="77">
        <f t="shared" si="401"/>
        <v>0</v>
      </c>
      <c r="AZ253" s="77">
        <f t="shared" si="401"/>
        <v>0</v>
      </c>
      <c r="BA253" s="77">
        <f t="shared" si="401"/>
        <v>0</v>
      </c>
      <c r="BB253" s="77">
        <f t="shared" si="401"/>
        <v>0</v>
      </c>
      <c r="BC253" s="77">
        <f t="shared" si="401"/>
        <v>0</v>
      </c>
      <c r="BD253" s="77">
        <f t="shared" si="401"/>
        <v>0</v>
      </c>
      <c r="BE253" s="251"/>
      <c r="BF253" s="163">
        <f>SUM(E253:H253)</f>
        <v>-143.33333333333331</v>
      </c>
      <c r="BG253" s="77">
        <f>SUM(I253:L253)</f>
        <v>213.00000000000006</v>
      </c>
      <c r="BH253" s="77">
        <f>SUM(M253:Q253)</f>
        <v>127.00000000000004</v>
      </c>
      <c r="BI253" s="77">
        <f>SUM(R253:U253)</f>
        <v>-166.66666666666663</v>
      </c>
      <c r="BJ253" s="77">
        <f>SUM(V253:Y253)</f>
        <v>-166.66666666666663</v>
      </c>
      <c r="BK253" s="77">
        <f>SUM(Z253:AD253)</f>
        <v>-17.999999999999979</v>
      </c>
      <c r="BL253" s="77">
        <f>SUM(AE253:AH253)</f>
        <v>260.35666666666668</v>
      </c>
      <c r="BM253" s="77">
        <f>SUM(AI253:AL253)</f>
        <v>310.16666666666674</v>
      </c>
      <c r="BN253" s="77">
        <f>SUM(AM253:AQ253)</f>
        <v>-93.999999999999986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321.85666666666702</v>
      </c>
      <c r="BS253" s="77">
        <f>SUM(BF253:BH253)</f>
        <v>196.6666666666668</v>
      </c>
      <c r="BT253" s="77">
        <f>SUM(BI253:BK253)</f>
        <v>-351.33333333333326</v>
      </c>
      <c r="BU253" s="77">
        <f>SUM(BL253:BN253)</f>
        <v>476.52333333333343</v>
      </c>
      <c r="BV253" s="77">
        <f>SUM(BO253:BQ253)</f>
        <v>0</v>
      </c>
      <c r="BW253" s="77">
        <f>SUM(BF253:BK253)</f>
        <v>-154.66666666666643</v>
      </c>
      <c r="BX253" s="77">
        <f>SUM(BL253:BQ253)</f>
        <v>476.52333333333343</v>
      </c>
      <c r="BY253" s="77">
        <f>IF(Info!$O$3="Q1",$BS253,IF(Info!$O$3="Q2",$BS253+$BT253,IF(Info!$O$3="Q3",$BS253+$BT253+$BU253,$BR253)))</f>
        <v>196.6666666666668</v>
      </c>
      <c r="BZ253" s="77">
        <f>IF(Info!$O$3="Q1",$BS253,IF(Info!$O$3="Q2",$BT253,IF(Info!$O$3="Q3",$BU253,$BV253)))</f>
        <v>196.6666666666668</v>
      </c>
      <c r="CA253" s="48"/>
    </row>
    <row r="254" spans="1:79" ht="13.95" customHeight="1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H254" si="402">IF(E$136=0,0,E115-E344)</f>
        <v>0</v>
      </c>
      <c r="F254" s="77">
        <f t="shared" si="402"/>
        <v>0</v>
      </c>
      <c r="G254" s="77">
        <f t="shared" si="402"/>
        <v>0</v>
      </c>
      <c r="H254" s="77">
        <f t="shared" si="402"/>
        <v>0</v>
      </c>
      <c r="I254" s="77">
        <f t="shared" si="402"/>
        <v>0</v>
      </c>
      <c r="J254" s="77">
        <f t="shared" si="402"/>
        <v>0</v>
      </c>
      <c r="K254" s="77">
        <f t="shared" si="402"/>
        <v>0</v>
      </c>
      <c r="L254" s="77">
        <f t="shared" si="402"/>
        <v>0</v>
      </c>
      <c r="M254" s="77">
        <f t="shared" si="402"/>
        <v>0</v>
      </c>
      <c r="N254" s="77">
        <f t="shared" si="402"/>
        <v>0</v>
      </c>
      <c r="O254" s="77">
        <f t="shared" si="402"/>
        <v>0</v>
      </c>
      <c r="P254" s="77">
        <f t="shared" si="402"/>
        <v>0</v>
      </c>
      <c r="Q254" s="815">
        <f t="shared" si="402"/>
        <v>0</v>
      </c>
      <c r="R254" s="77">
        <f t="shared" si="402"/>
        <v>0</v>
      </c>
      <c r="S254" s="77">
        <f t="shared" si="402"/>
        <v>0</v>
      </c>
      <c r="T254" s="77">
        <f t="shared" si="402"/>
        <v>0</v>
      </c>
      <c r="U254" s="77">
        <f t="shared" si="402"/>
        <v>0</v>
      </c>
      <c r="V254" s="77">
        <f t="shared" si="402"/>
        <v>0</v>
      </c>
      <c r="W254" s="77">
        <f t="shared" si="402"/>
        <v>0</v>
      </c>
      <c r="X254" s="77">
        <f t="shared" si="402"/>
        <v>0</v>
      </c>
      <c r="Y254" s="77">
        <f t="shared" si="402"/>
        <v>0</v>
      </c>
      <c r="Z254" s="77">
        <f t="shared" si="402"/>
        <v>0</v>
      </c>
      <c r="AA254" s="77">
        <f t="shared" si="402"/>
        <v>0</v>
      </c>
      <c r="AB254" s="77">
        <f t="shared" si="402"/>
        <v>0</v>
      </c>
      <c r="AC254" s="77">
        <f t="shared" si="402"/>
        <v>0</v>
      </c>
      <c r="AD254" s="77">
        <f t="shared" si="402"/>
        <v>0</v>
      </c>
      <c r="AE254" s="77">
        <f t="shared" si="402"/>
        <v>0</v>
      </c>
      <c r="AF254" s="77">
        <f t="shared" si="402"/>
        <v>0</v>
      </c>
      <c r="AG254" s="77">
        <f t="shared" si="402"/>
        <v>0</v>
      </c>
      <c r="AH254" s="77">
        <f t="shared" si="402"/>
        <v>0</v>
      </c>
      <c r="AI254" s="77">
        <f>IF(AI$136=0,0,AI115-AI344)</f>
        <v>0</v>
      </c>
      <c r="AJ254" s="77">
        <f t="shared" ref="AJ254:BD254" si="403">IF(AJ$136=0,0,AJ115-AJ344)</f>
        <v>0</v>
      </c>
      <c r="AK254" s="77">
        <f t="shared" si="403"/>
        <v>0</v>
      </c>
      <c r="AL254" s="77">
        <f t="shared" si="403"/>
        <v>0</v>
      </c>
      <c r="AM254" s="77">
        <f t="shared" si="403"/>
        <v>0</v>
      </c>
      <c r="AN254" s="77">
        <f t="shared" si="403"/>
        <v>0</v>
      </c>
      <c r="AO254" s="77">
        <f t="shared" si="403"/>
        <v>0</v>
      </c>
      <c r="AP254" s="77">
        <f t="shared" si="403"/>
        <v>0</v>
      </c>
      <c r="AQ254" s="77">
        <f t="shared" si="403"/>
        <v>0</v>
      </c>
      <c r="AR254" s="77">
        <f t="shared" si="403"/>
        <v>0</v>
      </c>
      <c r="AS254" s="77">
        <f t="shared" si="403"/>
        <v>0</v>
      </c>
      <c r="AT254" s="77">
        <f t="shared" si="403"/>
        <v>0</v>
      </c>
      <c r="AU254" s="77">
        <f t="shared" si="403"/>
        <v>0</v>
      </c>
      <c r="AV254" s="77">
        <f t="shared" si="403"/>
        <v>0</v>
      </c>
      <c r="AW254" s="77">
        <f t="shared" si="403"/>
        <v>0</v>
      </c>
      <c r="AX254" s="77">
        <f t="shared" si="403"/>
        <v>0</v>
      </c>
      <c r="AY254" s="77">
        <f t="shared" si="403"/>
        <v>0</v>
      </c>
      <c r="AZ254" s="77">
        <f t="shared" si="403"/>
        <v>0</v>
      </c>
      <c r="BA254" s="77">
        <f t="shared" si="403"/>
        <v>0</v>
      </c>
      <c r="BB254" s="77">
        <f t="shared" si="403"/>
        <v>0</v>
      </c>
      <c r="BC254" s="77">
        <f t="shared" si="403"/>
        <v>0</v>
      </c>
      <c r="BD254" s="77">
        <f t="shared" si="403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ht="13.95" customHeight="1" x14ac:dyDescent="0.3">
      <c r="A255" s="248"/>
      <c r="B255" s="78" t="s">
        <v>370</v>
      </c>
      <c r="C255" s="250"/>
      <c r="D255" s="161" t="e">
        <f>SUM(E255:BD255)</f>
        <v>#REF!</v>
      </c>
      <c r="E255" s="77">
        <f t="shared" ref="E255:AH255" si="404">IF(E$136=0,0,E116-E345)</f>
        <v>0</v>
      </c>
      <c r="F255" s="77">
        <f t="shared" si="404"/>
        <v>0</v>
      </c>
      <c r="G255" s="77">
        <f t="shared" si="404"/>
        <v>0</v>
      </c>
      <c r="H255" s="77">
        <f t="shared" si="404"/>
        <v>0</v>
      </c>
      <c r="I255" s="77">
        <f t="shared" si="404"/>
        <v>0</v>
      </c>
      <c r="J255" s="77">
        <f t="shared" si="404"/>
        <v>0</v>
      </c>
      <c r="K255" s="77">
        <f t="shared" si="404"/>
        <v>0</v>
      </c>
      <c r="L255" s="77">
        <f t="shared" si="404"/>
        <v>0</v>
      </c>
      <c r="M255" s="77">
        <f t="shared" si="404"/>
        <v>0</v>
      </c>
      <c r="N255" s="77">
        <f t="shared" si="404"/>
        <v>0</v>
      </c>
      <c r="O255" s="77">
        <f t="shared" si="404"/>
        <v>0</v>
      </c>
      <c r="P255" s="77">
        <f t="shared" si="404"/>
        <v>0</v>
      </c>
      <c r="Q255" s="815">
        <f t="shared" si="404"/>
        <v>0</v>
      </c>
      <c r="R255" s="77">
        <f t="shared" si="404"/>
        <v>0</v>
      </c>
      <c r="S255" s="77">
        <f t="shared" si="404"/>
        <v>0</v>
      </c>
      <c r="T255" s="77">
        <f t="shared" si="404"/>
        <v>0</v>
      </c>
      <c r="U255" s="77">
        <f t="shared" si="404"/>
        <v>0</v>
      </c>
      <c r="V255" s="77">
        <f t="shared" si="404"/>
        <v>0</v>
      </c>
      <c r="W255" s="77">
        <f t="shared" si="404"/>
        <v>0</v>
      </c>
      <c r="X255" s="77">
        <f t="shared" si="404"/>
        <v>0</v>
      </c>
      <c r="Y255" s="77">
        <f t="shared" si="404"/>
        <v>0</v>
      </c>
      <c r="Z255" s="77">
        <f t="shared" si="404"/>
        <v>0</v>
      </c>
      <c r="AA255" s="77">
        <f t="shared" si="404"/>
        <v>0</v>
      </c>
      <c r="AB255" s="77">
        <f t="shared" si="404"/>
        <v>0</v>
      </c>
      <c r="AC255" s="77">
        <f t="shared" si="404"/>
        <v>0</v>
      </c>
      <c r="AD255" s="77">
        <f t="shared" si="404"/>
        <v>0</v>
      </c>
      <c r="AE255" s="77">
        <f t="shared" si="404"/>
        <v>0</v>
      </c>
      <c r="AF255" s="77">
        <f t="shared" si="404"/>
        <v>0</v>
      </c>
      <c r="AG255" s="77">
        <f t="shared" si="404"/>
        <v>0</v>
      </c>
      <c r="AH255" s="77">
        <f t="shared" si="404"/>
        <v>0</v>
      </c>
      <c r="AI255" s="77" t="e">
        <f>IF(AI$136=0,0,#REF!-AI345)</f>
        <v>#REF!</v>
      </c>
      <c r="AJ255" s="77">
        <f t="shared" ref="AJ255:BD255" si="405">IF(AJ$136=0,0,AJ116-AJ345)</f>
        <v>0</v>
      </c>
      <c r="AK255" s="77">
        <f t="shared" si="405"/>
        <v>0</v>
      </c>
      <c r="AL255" s="77">
        <f t="shared" si="405"/>
        <v>0</v>
      </c>
      <c r="AM255" s="77">
        <f t="shared" si="405"/>
        <v>0</v>
      </c>
      <c r="AN255" s="77">
        <f t="shared" si="405"/>
        <v>0</v>
      </c>
      <c r="AO255" s="77">
        <f t="shared" si="405"/>
        <v>0</v>
      </c>
      <c r="AP255" s="77">
        <f t="shared" si="405"/>
        <v>0</v>
      </c>
      <c r="AQ255" s="77">
        <f t="shared" si="405"/>
        <v>0</v>
      </c>
      <c r="AR255" s="77">
        <f t="shared" si="405"/>
        <v>0</v>
      </c>
      <c r="AS255" s="77">
        <f t="shared" si="405"/>
        <v>0</v>
      </c>
      <c r="AT255" s="77">
        <f t="shared" si="405"/>
        <v>0</v>
      </c>
      <c r="AU255" s="77">
        <f t="shared" si="405"/>
        <v>0</v>
      </c>
      <c r="AV255" s="77">
        <f t="shared" si="405"/>
        <v>0</v>
      </c>
      <c r="AW255" s="77">
        <f t="shared" si="405"/>
        <v>0</v>
      </c>
      <c r="AX255" s="77">
        <f t="shared" si="405"/>
        <v>0</v>
      </c>
      <c r="AY255" s="77">
        <f t="shared" si="405"/>
        <v>0</v>
      </c>
      <c r="AZ255" s="77">
        <f t="shared" si="405"/>
        <v>0</v>
      </c>
      <c r="BA255" s="77">
        <f t="shared" si="405"/>
        <v>0</v>
      </c>
      <c r="BB255" s="77">
        <f t="shared" si="405"/>
        <v>0</v>
      </c>
      <c r="BC255" s="77">
        <f t="shared" si="405"/>
        <v>0</v>
      </c>
      <c r="BD255" s="77">
        <f t="shared" si="405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 t="e">
        <f>SUM(AI255:AL255)</f>
        <v>#REF!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 t="e">
        <f>SUM(BF255:BQ255)</f>
        <v>#REF!</v>
      </c>
      <c r="BS255" s="77">
        <f>SUM(BF255:BH255)</f>
        <v>0</v>
      </c>
      <c r="BT255" s="77">
        <f>SUM(BI255:BK255)</f>
        <v>0</v>
      </c>
      <c r="BU255" s="77" t="e">
        <f>SUM(BL255:BN255)</f>
        <v>#REF!</v>
      </c>
      <c r="BV255" s="77">
        <f>SUM(BO255:BQ255)</f>
        <v>0</v>
      </c>
      <c r="BW255" s="77">
        <f>SUM(BF255:BK255)</f>
        <v>0</v>
      </c>
      <c r="BX255" s="77" t="e">
        <f>SUM(BL255:BQ255)</f>
        <v>#REF!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ht="13.95" customHeight="1" x14ac:dyDescent="0.3">
      <c r="A256" s="248"/>
      <c r="B256" s="160" t="s">
        <v>371</v>
      </c>
      <c r="C256" s="250"/>
      <c r="D256" s="161">
        <f>SUM(E256:BD256)</f>
        <v>321.85666666666697</v>
      </c>
      <c r="E256" s="77">
        <f t="shared" ref="E256:AH256" si="406">IF(E$136=0,0,E117-E346)</f>
        <v>-18.333333333333325</v>
      </c>
      <c r="F256" s="77">
        <f t="shared" si="406"/>
        <v>-41.666666666666657</v>
      </c>
      <c r="G256" s="77">
        <f t="shared" si="406"/>
        <v>-41.666666666666657</v>
      </c>
      <c r="H256" s="77">
        <f t="shared" si="406"/>
        <v>-41.666666666666657</v>
      </c>
      <c r="I256" s="77">
        <f t="shared" si="406"/>
        <v>91.666666666666686</v>
      </c>
      <c r="J256" s="77">
        <f t="shared" si="406"/>
        <v>91.666666666666686</v>
      </c>
      <c r="K256" s="77">
        <f t="shared" si="406"/>
        <v>48.000000000000014</v>
      </c>
      <c r="L256" s="77">
        <f t="shared" si="406"/>
        <v>-18.333333333333325</v>
      </c>
      <c r="M256" s="77">
        <f t="shared" si="406"/>
        <v>60</v>
      </c>
      <c r="N256" s="77">
        <f t="shared" si="406"/>
        <v>167</v>
      </c>
      <c r="O256" s="77">
        <f t="shared" si="406"/>
        <v>-33.333333333333329</v>
      </c>
      <c r="P256" s="77">
        <f t="shared" si="406"/>
        <v>-33.333333333333329</v>
      </c>
      <c r="Q256" s="815">
        <f t="shared" si="406"/>
        <v>-33.333333333333329</v>
      </c>
      <c r="R256" s="77">
        <f t="shared" si="406"/>
        <v>-41.666666666666657</v>
      </c>
      <c r="S256" s="77">
        <f t="shared" si="406"/>
        <v>-41.666666666666657</v>
      </c>
      <c r="T256" s="77">
        <f t="shared" si="406"/>
        <v>-41.666666666666657</v>
      </c>
      <c r="U256" s="77">
        <f t="shared" si="406"/>
        <v>-41.666666666666657</v>
      </c>
      <c r="V256" s="77">
        <f t="shared" si="406"/>
        <v>-41.666666666666657</v>
      </c>
      <c r="W256" s="77">
        <f t="shared" si="406"/>
        <v>-41.666666666666657</v>
      </c>
      <c r="X256" s="77">
        <f t="shared" si="406"/>
        <v>-41.666666666666657</v>
      </c>
      <c r="Y256" s="77">
        <f t="shared" si="406"/>
        <v>-41.666666666666657</v>
      </c>
      <c r="Z256" s="77">
        <f t="shared" si="406"/>
        <v>62</v>
      </c>
      <c r="AA256" s="77">
        <f t="shared" si="406"/>
        <v>-33.333333333333329</v>
      </c>
      <c r="AB256" s="77">
        <f t="shared" si="406"/>
        <v>-33.333333333333329</v>
      </c>
      <c r="AC256" s="77">
        <f t="shared" si="406"/>
        <v>-33.333333333333329</v>
      </c>
      <c r="AD256" s="77">
        <f t="shared" si="406"/>
        <v>20.000000000000007</v>
      </c>
      <c r="AE256" s="77">
        <f t="shared" si="406"/>
        <v>-41.666666666666657</v>
      </c>
      <c r="AF256" s="77">
        <f t="shared" si="406"/>
        <v>-41.666666666666657</v>
      </c>
      <c r="AG256" s="77">
        <f t="shared" si="406"/>
        <v>53.666666666666671</v>
      </c>
      <c r="AH256" s="77">
        <f t="shared" si="406"/>
        <v>290.02333333333331</v>
      </c>
      <c r="AI256" s="77">
        <f>IF(AI$136=0,0,AI117-AI346)</f>
        <v>208.33333333333334</v>
      </c>
      <c r="AJ256" s="77">
        <f t="shared" ref="AJ256:BD256" si="407">IF(AJ$136=0,0,AJ117-AJ346)</f>
        <v>-41.666666666666657</v>
      </c>
      <c r="AK256" s="77">
        <f t="shared" si="407"/>
        <v>-41.666666666666657</v>
      </c>
      <c r="AL256" s="77">
        <f t="shared" si="407"/>
        <v>185.16666666666669</v>
      </c>
      <c r="AM256" s="77">
        <f t="shared" si="407"/>
        <v>-33.333333333333329</v>
      </c>
      <c r="AN256" s="77">
        <f t="shared" si="407"/>
        <v>-9.9999999999999964</v>
      </c>
      <c r="AO256" s="77">
        <f t="shared" si="407"/>
        <v>-17.333333333333329</v>
      </c>
      <c r="AP256" s="77">
        <f t="shared" si="407"/>
        <v>-33.333333333333329</v>
      </c>
      <c r="AQ256" s="77">
        <f t="shared" si="407"/>
        <v>0</v>
      </c>
      <c r="AR256" s="77">
        <f t="shared" si="407"/>
        <v>0</v>
      </c>
      <c r="AS256" s="77">
        <f t="shared" si="407"/>
        <v>0</v>
      </c>
      <c r="AT256" s="77">
        <f t="shared" si="407"/>
        <v>0</v>
      </c>
      <c r="AU256" s="77">
        <f t="shared" si="407"/>
        <v>0</v>
      </c>
      <c r="AV256" s="77">
        <f t="shared" si="407"/>
        <v>0</v>
      </c>
      <c r="AW256" s="77">
        <f t="shared" si="407"/>
        <v>0</v>
      </c>
      <c r="AX256" s="77">
        <f t="shared" si="407"/>
        <v>0</v>
      </c>
      <c r="AY256" s="77">
        <f t="shared" si="407"/>
        <v>0</v>
      </c>
      <c r="AZ256" s="77">
        <f t="shared" si="407"/>
        <v>0</v>
      </c>
      <c r="BA256" s="77">
        <f t="shared" si="407"/>
        <v>0</v>
      </c>
      <c r="BB256" s="77">
        <f t="shared" si="407"/>
        <v>0</v>
      </c>
      <c r="BC256" s="77">
        <f t="shared" si="407"/>
        <v>0</v>
      </c>
      <c r="BD256" s="77">
        <f t="shared" si="407"/>
        <v>0</v>
      </c>
      <c r="BE256" s="251"/>
      <c r="BF256" s="162">
        <f>SUM(E256:H256)</f>
        <v>-143.33333333333331</v>
      </c>
      <c r="BG256" s="157">
        <f>SUM(I256:L256)</f>
        <v>213.00000000000006</v>
      </c>
      <c r="BH256" s="157">
        <f>SUM(M256:Q256)</f>
        <v>127.00000000000004</v>
      </c>
      <c r="BI256" s="157">
        <f>SUM(R256:U256)</f>
        <v>-166.66666666666663</v>
      </c>
      <c r="BJ256" s="157">
        <f>SUM(V256:Y256)</f>
        <v>-166.66666666666663</v>
      </c>
      <c r="BK256" s="157">
        <f>SUM(Z256:AD256)</f>
        <v>-17.999999999999979</v>
      </c>
      <c r="BL256" s="157">
        <f>SUM(AE256:AH256)</f>
        <v>260.35666666666668</v>
      </c>
      <c r="BM256" s="157">
        <f>SUM(AI256:AL256)</f>
        <v>310.16666666666674</v>
      </c>
      <c r="BN256" s="157">
        <f>SUM(AM256:AQ256)</f>
        <v>-93.999999999999986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321.85666666666702</v>
      </c>
      <c r="BS256" s="157">
        <f>SUM(BF256:BH256)</f>
        <v>196.6666666666668</v>
      </c>
      <c r="BT256" s="157">
        <f>SUM(BI256:BK256)</f>
        <v>-351.33333333333326</v>
      </c>
      <c r="BU256" s="157">
        <f>SUM(BL256:BN256)</f>
        <v>476.52333333333343</v>
      </c>
      <c r="BV256" s="157">
        <f>SUM(BO256:BQ256)</f>
        <v>0</v>
      </c>
      <c r="BW256" s="157">
        <f>SUM(BF256:BK256)</f>
        <v>-154.66666666666643</v>
      </c>
      <c r="BX256" s="157">
        <f>SUM(BL256:BQ256)</f>
        <v>476.52333333333343</v>
      </c>
      <c r="BY256" s="157">
        <f>IF(Info!$O$3="Q1",$BS256,IF(Info!$O$3="Q2",$BS256+$BT256,IF(Info!$O$3="Q3",$BS256+$BT256+$BU256,$BR256)))</f>
        <v>196.6666666666668</v>
      </c>
      <c r="BZ256" s="157">
        <f>IF(Info!$O$3="Q1",$BS256,IF(Info!$O$3="Q2",$BT256,IF(Info!$O$3="Q3",$BU256,$BV256)))</f>
        <v>196.6666666666668</v>
      </c>
      <c r="CA256" s="48"/>
    </row>
    <row r="257" spans="1:79" ht="13.95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822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ht="13.95" customHeight="1" x14ac:dyDescent="0.3">
      <c r="A258" s="248"/>
      <c r="B258" s="78" t="s">
        <v>83</v>
      </c>
      <c r="C258" s="250"/>
      <c r="D258" s="161">
        <f>SUM(E258:BD258)</f>
        <v>-146.66666666666671</v>
      </c>
      <c r="E258" s="77">
        <f t="shared" ref="E258:AJ258" si="408">IF(E$136=0,0,E119-E348)</f>
        <v>-4.166666666666667</v>
      </c>
      <c r="F258" s="77">
        <f t="shared" si="408"/>
        <v>-4.166666666666667</v>
      </c>
      <c r="G258" s="77">
        <f t="shared" si="408"/>
        <v>-4.166666666666667</v>
      </c>
      <c r="H258" s="77">
        <f t="shared" si="408"/>
        <v>-4.166666666666667</v>
      </c>
      <c r="I258" s="77">
        <f t="shared" si="408"/>
        <v>-4.166666666666667</v>
      </c>
      <c r="J258" s="77">
        <f t="shared" si="408"/>
        <v>-4.166666666666667</v>
      </c>
      <c r="K258" s="77">
        <f t="shared" si="408"/>
        <v>-4.166666666666667</v>
      </c>
      <c r="L258" s="77">
        <f t="shared" si="408"/>
        <v>-4.166666666666667</v>
      </c>
      <c r="M258" s="77">
        <f t="shared" si="408"/>
        <v>-3.333333333333333</v>
      </c>
      <c r="N258" s="77">
        <f t="shared" si="408"/>
        <v>-3.333333333333333</v>
      </c>
      <c r="O258" s="77">
        <f t="shared" si="408"/>
        <v>-3.333333333333333</v>
      </c>
      <c r="P258" s="77">
        <f t="shared" si="408"/>
        <v>-3.333333333333333</v>
      </c>
      <c r="Q258" s="815">
        <f t="shared" si="408"/>
        <v>-3.333333333333333</v>
      </c>
      <c r="R258" s="77">
        <f t="shared" si="408"/>
        <v>-4.166666666666667</v>
      </c>
      <c r="S258" s="77">
        <f t="shared" si="408"/>
        <v>-4.166666666666667</v>
      </c>
      <c r="T258" s="77">
        <f t="shared" si="408"/>
        <v>-4.166666666666667</v>
      </c>
      <c r="U258" s="77">
        <f t="shared" si="408"/>
        <v>-4.166666666666667</v>
      </c>
      <c r="V258" s="77">
        <f t="shared" si="408"/>
        <v>-4.166666666666667</v>
      </c>
      <c r="W258" s="77">
        <f t="shared" si="408"/>
        <v>-4.166666666666667</v>
      </c>
      <c r="X258" s="77">
        <f t="shared" si="408"/>
        <v>-4.166666666666667</v>
      </c>
      <c r="Y258" s="77">
        <f t="shared" si="408"/>
        <v>-4.166666666666667</v>
      </c>
      <c r="Z258" s="77">
        <f t="shared" si="408"/>
        <v>-3.333333333333333</v>
      </c>
      <c r="AA258" s="77">
        <f t="shared" si="408"/>
        <v>-3.333333333333333</v>
      </c>
      <c r="AB258" s="77">
        <f t="shared" si="408"/>
        <v>-3.333333333333333</v>
      </c>
      <c r="AC258" s="77">
        <f t="shared" si="408"/>
        <v>-3.333333333333333</v>
      </c>
      <c r="AD258" s="77">
        <f t="shared" si="408"/>
        <v>-3.333333333333333</v>
      </c>
      <c r="AE258" s="77">
        <f t="shared" si="408"/>
        <v>-4.166666666666667</v>
      </c>
      <c r="AF258" s="77">
        <f t="shared" si="408"/>
        <v>-4.166666666666667</v>
      </c>
      <c r="AG258" s="77">
        <f t="shared" si="408"/>
        <v>-4.166666666666667</v>
      </c>
      <c r="AH258" s="77">
        <f t="shared" si="408"/>
        <v>-4.166666666666667</v>
      </c>
      <c r="AI258" s="77">
        <f t="shared" si="408"/>
        <v>-4.166666666666667</v>
      </c>
      <c r="AJ258" s="77">
        <f t="shared" si="408"/>
        <v>-4.166666666666667</v>
      </c>
      <c r="AK258" s="77">
        <f t="shared" ref="AK258:BD258" si="409">IF(AK$136=0,0,AK119-AK348)</f>
        <v>-4.166666666666667</v>
      </c>
      <c r="AL258" s="77">
        <f t="shared" si="409"/>
        <v>-4.166666666666667</v>
      </c>
      <c r="AM258" s="77">
        <f t="shared" si="409"/>
        <v>-3.333333333333333</v>
      </c>
      <c r="AN258" s="77">
        <f t="shared" si="409"/>
        <v>-3.333333333333333</v>
      </c>
      <c r="AO258" s="77">
        <f t="shared" si="409"/>
        <v>-3.333333333333333</v>
      </c>
      <c r="AP258" s="77">
        <f t="shared" si="409"/>
        <v>-3.333333333333333</v>
      </c>
      <c r="AQ258" s="77">
        <f t="shared" si="409"/>
        <v>0</v>
      </c>
      <c r="AR258" s="77">
        <f t="shared" si="409"/>
        <v>0</v>
      </c>
      <c r="AS258" s="77">
        <f t="shared" si="409"/>
        <v>0</v>
      </c>
      <c r="AT258" s="77">
        <f t="shared" si="409"/>
        <v>0</v>
      </c>
      <c r="AU258" s="77">
        <f t="shared" si="409"/>
        <v>0</v>
      </c>
      <c r="AV258" s="77">
        <f t="shared" si="409"/>
        <v>0</v>
      </c>
      <c r="AW258" s="77">
        <f t="shared" si="409"/>
        <v>0</v>
      </c>
      <c r="AX258" s="77">
        <f t="shared" si="409"/>
        <v>0</v>
      </c>
      <c r="AY258" s="77">
        <f t="shared" si="409"/>
        <v>0</v>
      </c>
      <c r="AZ258" s="77">
        <f t="shared" si="409"/>
        <v>0</v>
      </c>
      <c r="BA258" s="77">
        <f t="shared" si="409"/>
        <v>0</v>
      </c>
      <c r="BB258" s="77">
        <f t="shared" si="409"/>
        <v>0</v>
      </c>
      <c r="BC258" s="77">
        <f t="shared" si="409"/>
        <v>0</v>
      </c>
      <c r="BD258" s="77">
        <f t="shared" si="409"/>
        <v>0</v>
      </c>
      <c r="BE258" s="251"/>
      <c r="BF258" s="163">
        <f>SUM(E258:H258)</f>
        <v>-16.666666666666668</v>
      </c>
      <c r="BG258" s="77">
        <f>SUM(I258:L258)</f>
        <v>-16.666666666666668</v>
      </c>
      <c r="BH258" s="77">
        <f>SUM(M258:Q258)</f>
        <v>-16.666666666666664</v>
      </c>
      <c r="BI258" s="77">
        <f>SUM(R258:U258)</f>
        <v>-16.666666666666668</v>
      </c>
      <c r="BJ258" s="77">
        <f>SUM(V258:Y258)</f>
        <v>-16.666666666666668</v>
      </c>
      <c r="BK258" s="77">
        <f>SUM(Z258:AD258)</f>
        <v>-16.666666666666664</v>
      </c>
      <c r="BL258" s="77">
        <f>SUM(AE258:AH258)</f>
        <v>-16.666666666666668</v>
      </c>
      <c r="BM258" s="77">
        <f>SUM(AI258:AL258)</f>
        <v>-16.666666666666668</v>
      </c>
      <c r="BN258" s="77">
        <f>SUM(AM258:AQ258)</f>
        <v>-13.333333333333332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-146.66666666666669</v>
      </c>
      <c r="BS258" s="77">
        <f>SUM(BF258:BH258)</f>
        <v>-50</v>
      </c>
      <c r="BT258" s="77">
        <f>SUM(BI258:BK258)</f>
        <v>-50</v>
      </c>
      <c r="BU258" s="77">
        <f>SUM(BL258:BN258)</f>
        <v>-46.666666666666671</v>
      </c>
      <c r="BV258" s="77">
        <f>SUM(BO258:BQ258)</f>
        <v>0</v>
      </c>
      <c r="BW258" s="77">
        <f>SUM(BF258:BK258)</f>
        <v>-100</v>
      </c>
      <c r="BX258" s="77">
        <f>SUM(BL258:BQ258)</f>
        <v>-46.666666666666671</v>
      </c>
      <c r="BY258" s="77">
        <f>IF(Info!$O$3="Q1",$BS258,IF(Info!$O$3="Q2",$BS258+$BT258,IF(Info!$O$3="Q3",$BS258+$BT258+$BU258,$BR258)))</f>
        <v>-50</v>
      </c>
      <c r="BZ258" s="77">
        <f>IF(Info!$O$3="Q1",$BS258,IF(Info!$O$3="Q2",$BT258,IF(Info!$O$3="Q3",$BU258,$BV258)))</f>
        <v>-50</v>
      </c>
      <c r="CA258" s="48"/>
    </row>
    <row r="259" spans="1:79" ht="13.95" customHeight="1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10">IF(E$136=0,0,E120-E349)</f>
        <v>0</v>
      </c>
      <c r="F259" s="77">
        <f t="shared" si="410"/>
        <v>0</v>
      </c>
      <c r="G259" s="77">
        <f t="shared" si="410"/>
        <v>0</v>
      </c>
      <c r="H259" s="77">
        <f t="shared" si="410"/>
        <v>0</v>
      </c>
      <c r="I259" s="77">
        <f t="shared" si="410"/>
        <v>0</v>
      </c>
      <c r="J259" s="77">
        <f t="shared" si="410"/>
        <v>0</v>
      </c>
      <c r="K259" s="77">
        <f t="shared" si="410"/>
        <v>0</v>
      </c>
      <c r="L259" s="77">
        <f t="shared" si="410"/>
        <v>0</v>
      </c>
      <c r="M259" s="77">
        <f t="shared" si="410"/>
        <v>0</v>
      </c>
      <c r="N259" s="77">
        <f t="shared" si="410"/>
        <v>0</v>
      </c>
      <c r="O259" s="77">
        <f t="shared" si="410"/>
        <v>0</v>
      </c>
      <c r="P259" s="77">
        <f t="shared" si="410"/>
        <v>0</v>
      </c>
      <c r="Q259" s="815">
        <f t="shared" si="410"/>
        <v>0</v>
      </c>
      <c r="R259" s="77">
        <f t="shared" si="410"/>
        <v>0</v>
      </c>
      <c r="S259" s="77">
        <f t="shared" si="410"/>
        <v>0</v>
      </c>
      <c r="T259" s="77">
        <f t="shared" si="410"/>
        <v>0</v>
      </c>
      <c r="U259" s="77">
        <f t="shared" si="410"/>
        <v>0</v>
      </c>
      <c r="V259" s="77">
        <f t="shared" si="410"/>
        <v>0</v>
      </c>
      <c r="W259" s="77">
        <f t="shared" si="410"/>
        <v>0</v>
      </c>
      <c r="X259" s="77">
        <f t="shared" si="410"/>
        <v>0</v>
      </c>
      <c r="Y259" s="77">
        <f t="shared" si="410"/>
        <v>0</v>
      </c>
      <c r="Z259" s="77">
        <f t="shared" si="410"/>
        <v>0</v>
      </c>
      <c r="AA259" s="77">
        <f t="shared" si="410"/>
        <v>0</v>
      </c>
      <c r="AB259" s="77">
        <f t="shared" si="410"/>
        <v>0</v>
      </c>
      <c r="AC259" s="77">
        <f t="shared" si="410"/>
        <v>0</v>
      </c>
      <c r="AD259" s="77">
        <f t="shared" si="410"/>
        <v>0</v>
      </c>
      <c r="AE259" s="77">
        <f t="shared" si="410"/>
        <v>0</v>
      </c>
      <c r="AF259" s="77">
        <f t="shared" si="410"/>
        <v>0</v>
      </c>
      <c r="AG259" s="77">
        <f t="shared" si="410"/>
        <v>0</v>
      </c>
      <c r="AH259" s="77">
        <f t="shared" si="410"/>
        <v>0</v>
      </c>
      <c r="AI259" s="77">
        <f t="shared" si="410"/>
        <v>0</v>
      </c>
      <c r="AJ259" s="77">
        <f t="shared" si="410"/>
        <v>0</v>
      </c>
      <c r="AK259" s="77">
        <f t="shared" ref="AK259:BD259" si="411">IF(AK$136=0,0,AK120-AK349)</f>
        <v>0</v>
      </c>
      <c r="AL259" s="77">
        <f t="shared" si="411"/>
        <v>0</v>
      </c>
      <c r="AM259" s="77">
        <f t="shared" si="411"/>
        <v>0</v>
      </c>
      <c r="AN259" s="77">
        <f t="shared" si="411"/>
        <v>0</v>
      </c>
      <c r="AO259" s="77">
        <f t="shared" si="411"/>
        <v>0</v>
      </c>
      <c r="AP259" s="77">
        <f t="shared" si="411"/>
        <v>0</v>
      </c>
      <c r="AQ259" s="77">
        <f t="shared" si="411"/>
        <v>0</v>
      </c>
      <c r="AR259" s="77">
        <f t="shared" si="411"/>
        <v>0</v>
      </c>
      <c r="AS259" s="77">
        <f t="shared" si="411"/>
        <v>0</v>
      </c>
      <c r="AT259" s="77">
        <f t="shared" si="411"/>
        <v>0</v>
      </c>
      <c r="AU259" s="77">
        <f t="shared" si="411"/>
        <v>0</v>
      </c>
      <c r="AV259" s="77">
        <f t="shared" si="411"/>
        <v>0</v>
      </c>
      <c r="AW259" s="77">
        <f t="shared" si="411"/>
        <v>0</v>
      </c>
      <c r="AX259" s="77">
        <f t="shared" si="411"/>
        <v>0</v>
      </c>
      <c r="AY259" s="77">
        <f t="shared" si="411"/>
        <v>0</v>
      </c>
      <c r="AZ259" s="77">
        <f t="shared" si="411"/>
        <v>0</v>
      </c>
      <c r="BA259" s="77">
        <f t="shared" si="411"/>
        <v>0</v>
      </c>
      <c r="BB259" s="77">
        <f t="shared" si="411"/>
        <v>0</v>
      </c>
      <c r="BC259" s="77">
        <f t="shared" si="411"/>
        <v>0</v>
      </c>
      <c r="BD259" s="77">
        <f t="shared" si="411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ht="13.95" customHeight="1" x14ac:dyDescent="0.3">
      <c r="A260" s="248"/>
      <c r="B260" s="160" t="s">
        <v>373</v>
      </c>
      <c r="C260" s="250"/>
      <c r="D260" s="161">
        <f>SUM(E260:BD260)</f>
        <v>-146.66666666666671</v>
      </c>
      <c r="E260" s="77">
        <f t="shared" ref="E260:AJ260" si="412">IF(E$136=0,0,E121-E350)</f>
        <v>-4.166666666666667</v>
      </c>
      <c r="F260" s="77">
        <f t="shared" si="412"/>
        <v>-4.166666666666667</v>
      </c>
      <c r="G260" s="77">
        <f t="shared" si="412"/>
        <v>-4.166666666666667</v>
      </c>
      <c r="H260" s="77">
        <f t="shared" si="412"/>
        <v>-4.166666666666667</v>
      </c>
      <c r="I260" s="77">
        <f t="shared" si="412"/>
        <v>-4.166666666666667</v>
      </c>
      <c r="J260" s="77">
        <f t="shared" si="412"/>
        <v>-4.166666666666667</v>
      </c>
      <c r="K260" s="77">
        <f t="shared" si="412"/>
        <v>-4.166666666666667</v>
      </c>
      <c r="L260" s="77">
        <f t="shared" si="412"/>
        <v>-4.166666666666667</v>
      </c>
      <c r="M260" s="77">
        <f t="shared" si="412"/>
        <v>-3.333333333333333</v>
      </c>
      <c r="N260" s="77">
        <f t="shared" si="412"/>
        <v>-3.333333333333333</v>
      </c>
      <c r="O260" s="77">
        <f t="shared" si="412"/>
        <v>-3.333333333333333</v>
      </c>
      <c r="P260" s="77">
        <f t="shared" si="412"/>
        <v>-3.333333333333333</v>
      </c>
      <c r="Q260" s="815">
        <f t="shared" si="412"/>
        <v>-3.333333333333333</v>
      </c>
      <c r="R260" s="77">
        <f t="shared" si="412"/>
        <v>-4.166666666666667</v>
      </c>
      <c r="S260" s="77">
        <f t="shared" si="412"/>
        <v>-4.166666666666667</v>
      </c>
      <c r="T260" s="77">
        <f t="shared" si="412"/>
        <v>-4.166666666666667</v>
      </c>
      <c r="U260" s="77">
        <f t="shared" si="412"/>
        <v>-4.166666666666667</v>
      </c>
      <c r="V260" s="77">
        <f t="shared" si="412"/>
        <v>-4.166666666666667</v>
      </c>
      <c r="W260" s="77">
        <f t="shared" si="412"/>
        <v>-4.166666666666667</v>
      </c>
      <c r="X260" s="77">
        <f t="shared" si="412"/>
        <v>-4.166666666666667</v>
      </c>
      <c r="Y260" s="77">
        <f t="shared" si="412"/>
        <v>-4.166666666666667</v>
      </c>
      <c r="Z260" s="77">
        <f t="shared" si="412"/>
        <v>-3.333333333333333</v>
      </c>
      <c r="AA260" s="77">
        <f t="shared" si="412"/>
        <v>-3.333333333333333</v>
      </c>
      <c r="AB260" s="77">
        <f t="shared" si="412"/>
        <v>-3.333333333333333</v>
      </c>
      <c r="AC260" s="77">
        <f t="shared" si="412"/>
        <v>-3.333333333333333</v>
      </c>
      <c r="AD260" s="77">
        <f t="shared" si="412"/>
        <v>-3.333333333333333</v>
      </c>
      <c r="AE260" s="77">
        <f t="shared" si="412"/>
        <v>-4.166666666666667</v>
      </c>
      <c r="AF260" s="77">
        <f t="shared" si="412"/>
        <v>-4.166666666666667</v>
      </c>
      <c r="AG260" s="77">
        <f t="shared" si="412"/>
        <v>-4.166666666666667</v>
      </c>
      <c r="AH260" s="77">
        <f t="shared" si="412"/>
        <v>-4.166666666666667</v>
      </c>
      <c r="AI260" s="77">
        <f t="shared" si="412"/>
        <v>-4.166666666666667</v>
      </c>
      <c r="AJ260" s="77">
        <f t="shared" si="412"/>
        <v>-4.166666666666667</v>
      </c>
      <c r="AK260" s="77">
        <f t="shared" ref="AK260:BD260" si="413">IF(AK$136=0,0,AK121-AK350)</f>
        <v>-4.166666666666667</v>
      </c>
      <c r="AL260" s="77">
        <f t="shared" si="413"/>
        <v>-4.166666666666667</v>
      </c>
      <c r="AM260" s="77">
        <f t="shared" si="413"/>
        <v>-3.333333333333333</v>
      </c>
      <c r="AN260" s="77">
        <f t="shared" si="413"/>
        <v>-3.333333333333333</v>
      </c>
      <c r="AO260" s="77">
        <f t="shared" si="413"/>
        <v>-3.333333333333333</v>
      </c>
      <c r="AP260" s="77">
        <f t="shared" si="413"/>
        <v>-3.333333333333333</v>
      </c>
      <c r="AQ260" s="77">
        <f t="shared" si="413"/>
        <v>0</v>
      </c>
      <c r="AR260" s="77">
        <f t="shared" si="413"/>
        <v>0</v>
      </c>
      <c r="AS260" s="77">
        <f t="shared" si="413"/>
        <v>0</v>
      </c>
      <c r="AT260" s="77">
        <f t="shared" si="413"/>
        <v>0</v>
      </c>
      <c r="AU260" s="77">
        <f t="shared" si="413"/>
        <v>0</v>
      </c>
      <c r="AV260" s="77">
        <f t="shared" si="413"/>
        <v>0</v>
      </c>
      <c r="AW260" s="77">
        <f t="shared" si="413"/>
        <v>0</v>
      </c>
      <c r="AX260" s="77">
        <f t="shared" si="413"/>
        <v>0</v>
      </c>
      <c r="AY260" s="77">
        <f t="shared" si="413"/>
        <v>0</v>
      </c>
      <c r="AZ260" s="77">
        <f t="shared" si="413"/>
        <v>0</v>
      </c>
      <c r="BA260" s="77">
        <f t="shared" si="413"/>
        <v>0</v>
      </c>
      <c r="BB260" s="77">
        <f t="shared" si="413"/>
        <v>0</v>
      </c>
      <c r="BC260" s="77">
        <f t="shared" si="413"/>
        <v>0</v>
      </c>
      <c r="BD260" s="77">
        <f t="shared" si="413"/>
        <v>0</v>
      </c>
      <c r="BE260" s="251"/>
      <c r="BF260" s="162">
        <f>SUM(E260:H260)</f>
        <v>-16.666666666666668</v>
      </c>
      <c r="BG260" s="157">
        <f>SUM(I260:L260)</f>
        <v>-16.666666666666668</v>
      </c>
      <c r="BH260" s="157">
        <f>SUM(M260:Q260)</f>
        <v>-16.666666666666664</v>
      </c>
      <c r="BI260" s="157">
        <f>SUM(R260:U260)</f>
        <v>-16.666666666666668</v>
      </c>
      <c r="BJ260" s="157">
        <f>SUM(V260:Y260)</f>
        <v>-16.666666666666668</v>
      </c>
      <c r="BK260" s="157">
        <f>SUM(Z260:AD260)</f>
        <v>-16.666666666666664</v>
      </c>
      <c r="BL260" s="157">
        <f>SUM(AE260:AH260)</f>
        <v>-16.666666666666668</v>
      </c>
      <c r="BM260" s="157">
        <f>SUM(AI260:AL260)</f>
        <v>-16.666666666666668</v>
      </c>
      <c r="BN260" s="157">
        <f>SUM(AM260:AQ260)</f>
        <v>-13.333333333333332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-146.66666666666669</v>
      </c>
      <c r="BS260" s="157">
        <f>SUM(BF260:BH260)</f>
        <v>-50</v>
      </c>
      <c r="BT260" s="157">
        <f>SUM(BI260:BK260)</f>
        <v>-50</v>
      </c>
      <c r="BU260" s="157">
        <f>SUM(BL260:BN260)</f>
        <v>-46.666666666666671</v>
      </c>
      <c r="BV260" s="157">
        <f>SUM(BO260:BQ260)</f>
        <v>0</v>
      </c>
      <c r="BW260" s="157">
        <f>SUM(BF260:BK260)</f>
        <v>-100</v>
      </c>
      <c r="BX260" s="157">
        <f>SUM(BL260:BQ260)</f>
        <v>-46.666666666666671</v>
      </c>
      <c r="BY260" s="157">
        <f>IF(Info!$O$3="Q1",$BS260,IF(Info!$O$3="Q2",$BS260+$BT260,IF(Info!$O$3="Q3",$BS260+$BT260+$BU260,$BR260)))</f>
        <v>-50</v>
      </c>
      <c r="BZ260" s="157">
        <f>IF(Info!$O$3="Q1",$BS260,IF(Info!$O$3="Q2",$BT260,IF(Info!$O$3="Q3",$BU260,$BV260)))</f>
        <v>-50</v>
      </c>
      <c r="CA260" s="48"/>
    </row>
    <row r="261" spans="1:79" ht="13.95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822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ht="13.95" customHeight="1" x14ac:dyDescent="0.3">
      <c r="A262" s="248"/>
      <c r="B262" s="78" t="s">
        <v>87</v>
      </c>
      <c r="C262" s="250"/>
      <c r="D262" s="161">
        <f t="shared" ref="D262:D273" si="414">SUM(E262:BD262)</f>
        <v>2103.6560000000009</v>
      </c>
      <c r="E262" s="77">
        <f t="shared" ref="E262:AJ262" si="415">IF(E$136=0,0,E123-E352)</f>
        <v>69.42999999999995</v>
      </c>
      <c r="F262" s="77">
        <f t="shared" si="415"/>
        <v>69.42999999999995</v>
      </c>
      <c r="G262" s="77">
        <f t="shared" si="415"/>
        <v>69.42999999999995</v>
      </c>
      <c r="H262" s="77">
        <f t="shared" si="415"/>
        <v>69.42999999999995</v>
      </c>
      <c r="I262" s="77">
        <f t="shared" si="415"/>
        <v>1470.6374999999998</v>
      </c>
      <c r="J262" s="77">
        <f t="shared" si="415"/>
        <v>1470.6374999999998</v>
      </c>
      <c r="K262" s="77">
        <f t="shared" si="415"/>
        <v>1470.6374999999998</v>
      </c>
      <c r="L262" s="77">
        <f t="shared" si="415"/>
        <v>1470.6374999999998</v>
      </c>
      <c r="M262" s="77">
        <f t="shared" si="415"/>
        <v>-110.79999999999995</v>
      </c>
      <c r="N262" s="77">
        <f t="shared" si="415"/>
        <v>-110.79999999999995</v>
      </c>
      <c r="O262" s="77">
        <f t="shared" si="415"/>
        <v>-110.79999999999995</v>
      </c>
      <c r="P262" s="77">
        <f t="shared" si="415"/>
        <v>-110.79999999999995</v>
      </c>
      <c r="Q262" s="815">
        <f t="shared" si="415"/>
        <v>-110.79999999999995</v>
      </c>
      <c r="R262" s="77">
        <f t="shared" si="415"/>
        <v>-106.13750000000005</v>
      </c>
      <c r="S262" s="77">
        <f t="shared" si="415"/>
        <v>-106.13750000000005</v>
      </c>
      <c r="T262" s="77">
        <f t="shared" si="415"/>
        <v>-106.13750000000005</v>
      </c>
      <c r="U262" s="77">
        <f t="shared" si="415"/>
        <v>-106.13750000000005</v>
      </c>
      <c r="V262" s="77">
        <f t="shared" si="415"/>
        <v>-113.66999999999996</v>
      </c>
      <c r="W262" s="77">
        <f t="shared" si="415"/>
        <v>-113.66999999999996</v>
      </c>
      <c r="X262" s="77">
        <f t="shared" si="415"/>
        <v>-113.66999999999996</v>
      </c>
      <c r="Y262" s="77">
        <f t="shared" si="415"/>
        <v>-113.66999999999996</v>
      </c>
      <c r="Z262" s="77">
        <f t="shared" si="415"/>
        <v>-285.76800000000003</v>
      </c>
      <c r="AA262" s="77">
        <f t="shared" si="415"/>
        <v>-285.76800000000003</v>
      </c>
      <c r="AB262" s="77">
        <f t="shared" si="415"/>
        <v>-285.76800000000003</v>
      </c>
      <c r="AC262" s="77">
        <f t="shared" si="415"/>
        <v>-285.76800000000003</v>
      </c>
      <c r="AD262" s="77">
        <f t="shared" si="415"/>
        <v>-285.76800000000003</v>
      </c>
      <c r="AE262" s="77">
        <f t="shared" si="415"/>
        <v>-109.95249999999999</v>
      </c>
      <c r="AF262" s="77">
        <f t="shared" si="415"/>
        <v>-109.95249999999999</v>
      </c>
      <c r="AG262" s="77">
        <f t="shared" si="415"/>
        <v>-109.95249999999999</v>
      </c>
      <c r="AH262" s="77">
        <f t="shared" si="415"/>
        <v>-109.95249999999999</v>
      </c>
      <c r="AI262" s="77">
        <f t="shared" si="415"/>
        <v>-97.747499999999945</v>
      </c>
      <c r="AJ262" s="77">
        <f t="shared" si="415"/>
        <v>-97.747499999999945</v>
      </c>
      <c r="AK262" s="77">
        <f t="shared" ref="AK262:BD262" si="416">IF(AK$136=0,0,AK123-AK352)</f>
        <v>-97.747499999999945</v>
      </c>
      <c r="AL262" s="77">
        <f t="shared" si="416"/>
        <v>-97.747499999999945</v>
      </c>
      <c r="AM262" s="77">
        <f t="shared" si="416"/>
        <v>-90.935999999999922</v>
      </c>
      <c r="AN262" s="77">
        <f t="shared" si="416"/>
        <v>-90.935999999999922</v>
      </c>
      <c r="AO262" s="77">
        <f t="shared" si="416"/>
        <v>-90.935999999999922</v>
      </c>
      <c r="AP262" s="77">
        <f t="shared" si="416"/>
        <v>-90.935999999999922</v>
      </c>
      <c r="AQ262" s="77">
        <f t="shared" si="416"/>
        <v>0</v>
      </c>
      <c r="AR262" s="77">
        <f t="shared" si="416"/>
        <v>0</v>
      </c>
      <c r="AS262" s="77">
        <f t="shared" si="416"/>
        <v>0</v>
      </c>
      <c r="AT262" s="77">
        <f t="shared" si="416"/>
        <v>0</v>
      </c>
      <c r="AU262" s="77">
        <f t="shared" si="416"/>
        <v>0</v>
      </c>
      <c r="AV262" s="77">
        <f t="shared" si="416"/>
        <v>0</v>
      </c>
      <c r="AW262" s="77">
        <f t="shared" si="416"/>
        <v>0</v>
      </c>
      <c r="AX262" s="77">
        <f t="shared" si="416"/>
        <v>0</v>
      </c>
      <c r="AY262" s="77">
        <f t="shared" si="416"/>
        <v>0</v>
      </c>
      <c r="AZ262" s="77">
        <f t="shared" si="416"/>
        <v>0</v>
      </c>
      <c r="BA262" s="77">
        <f t="shared" si="416"/>
        <v>0</v>
      </c>
      <c r="BB262" s="77">
        <f t="shared" si="416"/>
        <v>0</v>
      </c>
      <c r="BC262" s="77">
        <f t="shared" si="416"/>
        <v>0</v>
      </c>
      <c r="BD262" s="77">
        <f t="shared" si="416"/>
        <v>0</v>
      </c>
      <c r="BE262" s="251"/>
      <c r="BF262" s="163">
        <f t="shared" ref="BF262:BF273" si="417">SUM(E262:H262)</f>
        <v>277.7199999999998</v>
      </c>
      <c r="BG262" s="77">
        <f t="shared" ref="BG262:BG273" si="418">SUM(I262:L262)</f>
        <v>5882.5499999999993</v>
      </c>
      <c r="BH262" s="77">
        <f t="shared" ref="BH262:BH273" si="419">SUM(M262:Q262)</f>
        <v>-553.99999999999977</v>
      </c>
      <c r="BI262" s="77">
        <f t="shared" ref="BI262:BI273" si="420">SUM(R262:U262)</f>
        <v>-424.55000000000018</v>
      </c>
      <c r="BJ262" s="77">
        <f t="shared" ref="BJ262:BJ273" si="421">SUM(V262:Y262)</f>
        <v>-454.67999999999984</v>
      </c>
      <c r="BK262" s="77">
        <f t="shared" ref="BK262:BK273" si="422">SUM(Z262:AD262)</f>
        <v>-1428.8400000000001</v>
      </c>
      <c r="BL262" s="77">
        <f t="shared" ref="BL262:BL273" si="423">SUM(AE262:AH262)</f>
        <v>-439.80999999999995</v>
      </c>
      <c r="BM262" s="77">
        <f t="shared" ref="BM262:BM273" si="424">SUM(AI262:AL262)</f>
        <v>-390.98999999999978</v>
      </c>
      <c r="BN262" s="77">
        <f t="shared" ref="BN262:BN273" si="425">SUM(AM262:AQ262)</f>
        <v>-363.74399999999969</v>
      </c>
      <c r="BO262" s="77">
        <f t="shared" ref="BO262:BO273" si="426">SUM(AR262:AU262)</f>
        <v>0</v>
      </c>
      <c r="BP262" s="77">
        <f t="shared" ref="BP262:BP273" si="427">SUM(AV262:AY262)</f>
        <v>0</v>
      </c>
      <c r="BQ262" s="77">
        <f t="shared" ref="BQ262:BQ273" si="428">SUM(AZ262:BD262)</f>
        <v>0</v>
      </c>
      <c r="BR262" s="157">
        <f t="shared" ref="BR262:BR273" si="429">SUM(BF262:BQ262)</f>
        <v>2103.6559999999995</v>
      </c>
      <c r="BS262" s="77">
        <f t="shared" ref="BS262:BS273" si="430">SUM(BF262:BH262)</f>
        <v>5606.2699999999986</v>
      </c>
      <c r="BT262" s="77">
        <f t="shared" ref="BT262:BT273" si="431">SUM(BI262:BK262)</f>
        <v>-2308.0700000000002</v>
      </c>
      <c r="BU262" s="77">
        <f t="shared" ref="BU262:BU273" si="432">SUM(BL262:BN262)</f>
        <v>-1194.5439999999994</v>
      </c>
      <c r="BV262" s="77">
        <f t="shared" ref="BV262:BV273" si="433">SUM(BO262:BQ262)</f>
        <v>0</v>
      </c>
      <c r="BW262" s="77">
        <f t="shared" ref="BW262:BW273" si="434">SUM(BF262:BK262)</f>
        <v>3298.1999999999989</v>
      </c>
      <c r="BX262" s="77">
        <f t="shared" ref="BX262:BX273" si="435">SUM(BL262:BQ262)</f>
        <v>-1194.5439999999994</v>
      </c>
      <c r="BY262" s="77">
        <f>IF(Info!$O$3="Q1",$BS262,IF(Info!$O$3="Q2",$BS262+$BT262,IF(Info!$O$3="Q3",$BS262+$BT262+$BU262,$BR262)))</f>
        <v>5606.2699999999986</v>
      </c>
      <c r="BZ262" s="77">
        <f>IF(Info!$O$3="Q1",$BS262,IF(Info!$O$3="Q2",$BT262,IF(Info!$O$3="Q3",$BU262,$BV262)))</f>
        <v>5606.2699999999986</v>
      </c>
      <c r="CA262" s="48"/>
    </row>
    <row r="263" spans="1:79" ht="13.95" customHeight="1" x14ac:dyDescent="0.3">
      <c r="A263" s="248"/>
      <c r="B263" s="78" t="s">
        <v>89</v>
      </c>
      <c r="C263" s="250"/>
      <c r="D263" s="161">
        <f t="shared" si="414"/>
        <v>0</v>
      </c>
      <c r="E263" s="77">
        <f t="shared" ref="E263:AJ263" si="436">IF(E$136=0,0,E124-E353)</f>
        <v>0</v>
      </c>
      <c r="F263" s="77">
        <f t="shared" si="436"/>
        <v>0</v>
      </c>
      <c r="G263" s="77">
        <f t="shared" si="436"/>
        <v>0</v>
      </c>
      <c r="H263" s="77">
        <f t="shared" si="436"/>
        <v>0</v>
      </c>
      <c r="I263" s="77">
        <f t="shared" si="436"/>
        <v>0</v>
      </c>
      <c r="J263" s="77">
        <f t="shared" si="436"/>
        <v>0</v>
      </c>
      <c r="K263" s="77">
        <f t="shared" si="436"/>
        <v>0</v>
      </c>
      <c r="L263" s="77">
        <f t="shared" si="436"/>
        <v>0</v>
      </c>
      <c r="M263" s="77">
        <f t="shared" si="436"/>
        <v>0</v>
      </c>
      <c r="N263" s="77">
        <f t="shared" si="436"/>
        <v>0</v>
      </c>
      <c r="O263" s="77">
        <f t="shared" si="436"/>
        <v>0</v>
      </c>
      <c r="P263" s="77">
        <f t="shared" si="436"/>
        <v>0</v>
      </c>
      <c r="Q263" s="815">
        <f t="shared" si="436"/>
        <v>0</v>
      </c>
      <c r="R263" s="77">
        <f t="shared" si="436"/>
        <v>0</v>
      </c>
      <c r="S263" s="77">
        <f t="shared" si="436"/>
        <v>0</v>
      </c>
      <c r="T263" s="77">
        <f t="shared" si="436"/>
        <v>0</v>
      </c>
      <c r="U263" s="77">
        <f t="shared" si="436"/>
        <v>0</v>
      </c>
      <c r="V263" s="77">
        <f t="shared" si="436"/>
        <v>0</v>
      </c>
      <c r="W263" s="77">
        <f t="shared" si="436"/>
        <v>0</v>
      </c>
      <c r="X263" s="77">
        <f t="shared" si="436"/>
        <v>0</v>
      </c>
      <c r="Y263" s="77">
        <f t="shared" si="436"/>
        <v>0</v>
      </c>
      <c r="Z263" s="77">
        <f t="shared" si="436"/>
        <v>0</v>
      </c>
      <c r="AA263" s="77">
        <f t="shared" si="436"/>
        <v>0</v>
      </c>
      <c r="AB263" s="77">
        <f t="shared" si="436"/>
        <v>0</v>
      </c>
      <c r="AC263" s="77">
        <f t="shared" si="436"/>
        <v>0</v>
      </c>
      <c r="AD263" s="77">
        <f t="shared" si="436"/>
        <v>0</v>
      </c>
      <c r="AE263" s="77">
        <f t="shared" si="436"/>
        <v>0</v>
      </c>
      <c r="AF263" s="77">
        <f t="shared" si="436"/>
        <v>0</v>
      </c>
      <c r="AG263" s="77">
        <f t="shared" si="436"/>
        <v>0</v>
      </c>
      <c r="AH263" s="77">
        <f t="shared" si="436"/>
        <v>0</v>
      </c>
      <c r="AI263" s="77">
        <f t="shared" si="436"/>
        <v>0</v>
      </c>
      <c r="AJ263" s="77">
        <f t="shared" si="436"/>
        <v>0</v>
      </c>
      <c r="AK263" s="77">
        <f t="shared" ref="AK263:BD263" si="437">IF(AK$136=0,0,AK124-AK353)</f>
        <v>0</v>
      </c>
      <c r="AL263" s="77">
        <f t="shared" si="437"/>
        <v>0</v>
      </c>
      <c r="AM263" s="77">
        <f t="shared" si="437"/>
        <v>0</v>
      </c>
      <c r="AN263" s="77">
        <f t="shared" si="437"/>
        <v>0</v>
      </c>
      <c r="AO263" s="77">
        <f t="shared" si="437"/>
        <v>0</v>
      </c>
      <c r="AP263" s="77">
        <f t="shared" si="437"/>
        <v>0</v>
      </c>
      <c r="AQ263" s="77">
        <f t="shared" si="437"/>
        <v>0</v>
      </c>
      <c r="AR263" s="77">
        <f t="shared" si="437"/>
        <v>0</v>
      </c>
      <c r="AS263" s="77">
        <f t="shared" si="437"/>
        <v>0</v>
      </c>
      <c r="AT263" s="77">
        <f t="shared" si="437"/>
        <v>0</v>
      </c>
      <c r="AU263" s="77">
        <f t="shared" si="437"/>
        <v>0</v>
      </c>
      <c r="AV263" s="77">
        <f t="shared" si="437"/>
        <v>0</v>
      </c>
      <c r="AW263" s="77">
        <f t="shared" si="437"/>
        <v>0</v>
      </c>
      <c r="AX263" s="77">
        <f t="shared" si="437"/>
        <v>0</v>
      </c>
      <c r="AY263" s="77">
        <f t="shared" si="437"/>
        <v>0</v>
      </c>
      <c r="AZ263" s="77">
        <f t="shared" si="437"/>
        <v>0</v>
      </c>
      <c r="BA263" s="77">
        <f t="shared" si="437"/>
        <v>0</v>
      </c>
      <c r="BB263" s="77">
        <f t="shared" si="437"/>
        <v>0</v>
      </c>
      <c r="BC263" s="77">
        <f t="shared" si="437"/>
        <v>0</v>
      </c>
      <c r="BD263" s="77">
        <f t="shared" si="437"/>
        <v>0</v>
      </c>
      <c r="BE263" s="251"/>
      <c r="BF263" s="163">
        <f t="shared" si="417"/>
        <v>0</v>
      </c>
      <c r="BG263" s="77">
        <f t="shared" si="418"/>
        <v>0</v>
      </c>
      <c r="BH263" s="77">
        <f t="shared" si="419"/>
        <v>0</v>
      </c>
      <c r="BI263" s="77">
        <f t="shared" si="420"/>
        <v>0</v>
      </c>
      <c r="BJ263" s="77">
        <f t="shared" si="421"/>
        <v>0</v>
      </c>
      <c r="BK263" s="77">
        <f t="shared" si="422"/>
        <v>0</v>
      </c>
      <c r="BL263" s="77">
        <f t="shared" si="423"/>
        <v>0</v>
      </c>
      <c r="BM263" s="77">
        <f t="shared" si="424"/>
        <v>0</v>
      </c>
      <c r="BN263" s="77">
        <f t="shared" si="425"/>
        <v>0</v>
      </c>
      <c r="BO263" s="77">
        <f t="shared" si="426"/>
        <v>0</v>
      </c>
      <c r="BP263" s="77">
        <f t="shared" si="427"/>
        <v>0</v>
      </c>
      <c r="BQ263" s="77">
        <f t="shared" si="428"/>
        <v>0</v>
      </c>
      <c r="BR263" s="157">
        <f t="shared" si="429"/>
        <v>0</v>
      </c>
      <c r="BS263" s="77">
        <f t="shared" si="430"/>
        <v>0</v>
      </c>
      <c r="BT263" s="77">
        <f t="shared" si="431"/>
        <v>0</v>
      </c>
      <c r="BU263" s="77">
        <f t="shared" si="432"/>
        <v>0</v>
      </c>
      <c r="BV263" s="77">
        <f t="shared" si="433"/>
        <v>0</v>
      </c>
      <c r="BW263" s="77">
        <f t="shared" si="434"/>
        <v>0</v>
      </c>
      <c r="BX263" s="77">
        <f t="shared" si="435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ht="13.95" customHeight="1" x14ac:dyDescent="0.3">
      <c r="A264" s="248"/>
      <c r="B264" s="78" t="s">
        <v>91</v>
      </c>
      <c r="C264" s="250"/>
      <c r="D264" s="161">
        <f t="shared" si="414"/>
        <v>7871.6119999999992</v>
      </c>
      <c r="E264" s="77">
        <f t="shared" ref="E264:AJ264" si="438">IF(E$136=0,0,E125-E354)</f>
        <v>412.78999999999996</v>
      </c>
      <c r="F264" s="77">
        <f t="shared" si="438"/>
        <v>412.78999999999996</v>
      </c>
      <c r="G264" s="77">
        <f t="shared" si="438"/>
        <v>412.78999999999996</v>
      </c>
      <c r="H264" s="77">
        <f t="shared" si="438"/>
        <v>412.78999999999996</v>
      </c>
      <c r="I264" s="77">
        <f t="shared" si="438"/>
        <v>364.04250000000002</v>
      </c>
      <c r="J264" s="77">
        <f t="shared" si="438"/>
        <v>364.04250000000002</v>
      </c>
      <c r="K264" s="77">
        <f t="shared" si="438"/>
        <v>364.04250000000002</v>
      </c>
      <c r="L264" s="77">
        <f t="shared" si="438"/>
        <v>364.04250000000002</v>
      </c>
      <c r="M264" s="77">
        <f t="shared" si="438"/>
        <v>122.35000000000002</v>
      </c>
      <c r="N264" s="77">
        <f t="shared" si="438"/>
        <v>122.35000000000002</v>
      </c>
      <c r="O264" s="77">
        <f t="shared" si="438"/>
        <v>122.35000000000002</v>
      </c>
      <c r="P264" s="77">
        <f t="shared" si="438"/>
        <v>122.35000000000002</v>
      </c>
      <c r="Q264" s="815">
        <f t="shared" si="438"/>
        <v>122.35000000000002</v>
      </c>
      <c r="R264" s="77">
        <f t="shared" si="438"/>
        <v>167.90000000000009</v>
      </c>
      <c r="S264" s="77">
        <f t="shared" si="438"/>
        <v>167.90000000000009</v>
      </c>
      <c r="T264" s="77">
        <f t="shared" si="438"/>
        <v>167.90000000000009</v>
      </c>
      <c r="U264" s="77">
        <f t="shared" si="438"/>
        <v>167.90000000000009</v>
      </c>
      <c r="V264" s="77">
        <f t="shared" si="438"/>
        <v>184.4849999999999</v>
      </c>
      <c r="W264" s="77">
        <f t="shared" si="438"/>
        <v>184.4849999999999</v>
      </c>
      <c r="X264" s="77">
        <f t="shared" si="438"/>
        <v>184.4849999999999</v>
      </c>
      <c r="Y264" s="77">
        <f t="shared" si="438"/>
        <v>184.4849999999999</v>
      </c>
      <c r="Z264" s="77">
        <f t="shared" si="438"/>
        <v>146.58200000000011</v>
      </c>
      <c r="AA264" s="77">
        <f t="shared" si="438"/>
        <v>146.58200000000011</v>
      </c>
      <c r="AB264" s="77">
        <f t="shared" si="438"/>
        <v>146.58200000000011</v>
      </c>
      <c r="AC264" s="77">
        <f t="shared" si="438"/>
        <v>146.58200000000011</v>
      </c>
      <c r="AD264" s="77">
        <f t="shared" si="438"/>
        <v>146.58200000000011</v>
      </c>
      <c r="AE264" s="77">
        <f t="shared" si="438"/>
        <v>170.78500000000008</v>
      </c>
      <c r="AF264" s="77">
        <f t="shared" si="438"/>
        <v>170.78500000000008</v>
      </c>
      <c r="AG264" s="77">
        <f t="shared" si="438"/>
        <v>170.78500000000008</v>
      </c>
      <c r="AH264" s="77">
        <f t="shared" si="438"/>
        <v>170.78500000000008</v>
      </c>
      <c r="AI264" s="77">
        <f t="shared" si="438"/>
        <v>184.14750000000004</v>
      </c>
      <c r="AJ264" s="77">
        <f t="shared" si="438"/>
        <v>184.14750000000004</v>
      </c>
      <c r="AK264" s="77">
        <f t="shared" ref="AK264:BD264" si="439">IF(AK$136=0,0,AK125-AK354)</f>
        <v>184.14750000000004</v>
      </c>
      <c r="AL264" s="77">
        <f t="shared" si="439"/>
        <v>184.14750000000004</v>
      </c>
      <c r="AM264" s="77">
        <f t="shared" si="439"/>
        <v>147.58799999999985</v>
      </c>
      <c r="AN264" s="77">
        <f t="shared" si="439"/>
        <v>147.58799999999985</v>
      </c>
      <c r="AO264" s="77">
        <f t="shared" si="439"/>
        <v>147.58799999999985</v>
      </c>
      <c r="AP264" s="77">
        <f t="shared" si="439"/>
        <v>147.58799999999985</v>
      </c>
      <c r="AQ264" s="77">
        <f t="shared" si="439"/>
        <v>0</v>
      </c>
      <c r="AR264" s="77">
        <f t="shared" si="439"/>
        <v>0</v>
      </c>
      <c r="AS264" s="77">
        <f t="shared" si="439"/>
        <v>0</v>
      </c>
      <c r="AT264" s="77">
        <f t="shared" si="439"/>
        <v>0</v>
      </c>
      <c r="AU264" s="77">
        <f t="shared" si="439"/>
        <v>0</v>
      </c>
      <c r="AV264" s="77">
        <f t="shared" si="439"/>
        <v>0</v>
      </c>
      <c r="AW264" s="77">
        <f t="shared" si="439"/>
        <v>0</v>
      </c>
      <c r="AX264" s="77">
        <f t="shared" si="439"/>
        <v>0</v>
      </c>
      <c r="AY264" s="77">
        <f t="shared" si="439"/>
        <v>0</v>
      </c>
      <c r="AZ264" s="77">
        <f t="shared" si="439"/>
        <v>0</v>
      </c>
      <c r="BA264" s="77">
        <f t="shared" si="439"/>
        <v>0</v>
      </c>
      <c r="BB264" s="77">
        <f t="shared" si="439"/>
        <v>0</v>
      </c>
      <c r="BC264" s="77">
        <f t="shared" si="439"/>
        <v>0</v>
      </c>
      <c r="BD264" s="77">
        <f t="shared" si="439"/>
        <v>0</v>
      </c>
      <c r="BE264" s="251"/>
      <c r="BF264" s="163">
        <f t="shared" si="417"/>
        <v>1651.1599999999999</v>
      </c>
      <c r="BG264" s="77">
        <f t="shared" si="418"/>
        <v>1456.17</v>
      </c>
      <c r="BH264" s="77">
        <f t="shared" si="419"/>
        <v>611.75000000000011</v>
      </c>
      <c r="BI264" s="77">
        <f t="shared" si="420"/>
        <v>671.60000000000036</v>
      </c>
      <c r="BJ264" s="77">
        <f t="shared" si="421"/>
        <v>737.9399999999996</v>
      </c>
      <c r="BK264" s="77">
        <f t="shared" si="422"/>
        <v>732.91000000000054</v>
      </c>
      <c r="BL264" s="77">
        <f t="shared" si="423"/>
        <v>683.14000000000033</v>
      </c>
      <c r="BM264" s="77">
        <f t="shared" si="424"/>
        <v>736.59000000000015</v>
      </c>
      <c r="BN264" s="77">
        <f t="shared" si="425"/>
        <v>590.35199999999941</v>
      </c>
      <c r="BO264" s="77">
        <f t="shared" si="426"/>
        <v>0</v>
      </c>
      <c r="BP264" s="77">
        <f t="shared" si="427"/>
        <v>0</v>
      </c>
      <c r="BQ264" s="77">
        <f t="shared" si="428"/>
        <v>0</v>
      </c>
      <c r="BR264" s="157">
        <f t="shared" si="429"/>
        <v>7871.612000000001</v>
      </c>
      <c r="BS264" s="77">
        <f t="shared" si="430"/>
        <v>3719.08</v>
      </c>
      <c r="BT264" s="77">
        <f t="shared" si="431"/>
        <v>2142.4500000000007</v>
      </c>
      <c r="BU264" s="77">
        <f t="shared" si="432"/>
        <v>2010.0819999999999</v>
      </c>
      <c r="BV264" s="77">
        <f t="shared" si="433"/>
        <v>0</v>
      </c>
      <c r="BW264" s="77">
        <f t="shared" si="434"/>
        <v>5861.5300000000007</v>
      </c>
      <c r="BX264" s="77">
        <f t="shared" si="435"/>
        <v>2010.0819999999999</v>
      </c>
      <c r="BY264" s="77">
        <f>IF(Info!$O$3="Q1",$BS264,IF(Info!$O$3="Q2",$BS264+$BT264,IF(Info!$O$3="Q3",$BS264+$BT264+$BU264,$BR264)))</f>
        <v>3719.08</v>
      </c>
      <c r="BZ264" s="77">
        <f>IF(Info!$O$3="Q1",$BS264,IF(Info!$O$3="Q2",$BT264,IF(Info!$O$3="Q3",$BU264,$BV264)))</f>
        <v>3719.08</v>
      </c>
      <c r="CA264" s="48"/>
    </row>
    <row r="265" spans="1:79" ht="13.95" customHeight="1" x14ac:dyDescent="0.3">
      <c r="A265" s="248"/>
      <c r="B265" s="78" t="s">
        <v>93</v>
      </c>
      <c r="C265" s="250"/>
      <c r="D265" s="161">
        <f t="shared" si="414"/>
        <v>0</v>
      </c>
      <c r="E265" s="77">
        <f t="shared" ref="E265:AJ265" si="440">IF(E$136=0,0,E126-E355)</f>
        <v>0</v>
      </c>
      <c r="F265" s="77">
        <f t="shared" si="440"/>
        <v>0</v>
      </c>
      <c r="G265" s="77">
        <f t="shared" si="440"/>
        <v>0</v>
      </c>
      <c r="H265" s="77">
        <f t="shared" si="440"/>
        <v>0</v>
      </c>
      <c r="I265" s="77">
        <f t="shared" si="440"/>
        <v>0</v>
      </c>
      <c r="J265" s="77">
        <f t="shared" si="440"/>
        <v>0</v>
      </c>
      <c r="K265" s="77">
        <f t="shared" si="440"/>
        <v>0</v>
      </c>
      <c r="L265" s="77">
        <f t="shared" si="440"/>
        <v>0</v>
      </c>
      <c r="M265" s="77">
        <f t="shared" si="440"/>
        <v>0</v>
      </c>
      <c r="N265" s="77">
        <f t="shared" si="440"/>
        <v>0</v>
      </c>
      <c r="O265" s="77">
        <f t="shared" si="440"/>
        <v>0</v>
      </c>
      <c r="P265" s="77">
        <f t="shared" si="440"/>
        <v>0</v>
      </c>
      <c r="Q265" s="815">
        <f t="shared" si="440"/>
        <v>0</v>
      </c>
      <c r="R265" s="77">
        <f t="shared" si="440"/>
        <v>0</v>
      </c>
      <c r="S265" s="77">
        <f t="shared" si="440"/>
        <v>0</v>
      </c>
      <c r="T265" s="77">
        <f t="shared" si="440"/>
        <v>0</v>
      </c>
      <c r="U265" s="77">
        <f t="shared" si="440"/>
        <v>0</v>
      </c>
      <c r="V265" s="77">
        <f t="shared" si="440"/>
        <v>0</v>
      </c>
      <c r="W265" s="77">
        <f t="shared" si="440"/>
        <v>0</v>
      </c>
      <c r="X265" s="77">
        <f t="shared" si="440"/>
        <v>0</v>
      </c>
      <c r="Y265" s="77">
        <f t="shared" si="440"/>
        <v>0</v>
      </c>
      <c r="Z265" s="77">
        <f t="shared" si="440"/>
        <v>0</v>
      </c>
      <c r="AA265" s="77">
        <f t="shared" si="440"/>
        <v>0</v>
      </c>
      <c r="AB265" s="77">
        <f t="shared" si="440"/>
        <v>0</v>
      </c>
      <c r="AC265" s="77">
        <f t="shared" si="440"/>
        <v>0</v>
      </c>
      <c r="AD265" s="77">
        <f t="shared" si="440"/>
        <v>0</v>
      </c>
      <c r="AE265" s="77">
        <f t="shared" si="440"/>
        <v>0</v>
      </c>
      <c r="AF265" s="77">
        <f t="shared" si="440"/>
        <v>0</v>
      </c>
      <c r="AG265" s="77">
        <f t="shared" si="440"/>
        <v>0</v>
      </c>
      <c r="AH265" s="77">
        <f t="shared" si="440"/>
        <v>0</v>
      </c>
      <c r="AI265" s="77">
        <f t="shared" si="440"/>
        <v>0</v>
      </c>
      <c r="AJ265" s="77">
        <f t="shared" si="440"/>
        <v>0</v>
      </c>
      <c r="AK265" s="77">
        <f t="shared" ref="AK265:BD265" si="441">IF(AK$136=0,0,AK126-AK355)</f>
        <v>0</v>
      </c>
      <c r="AL265" s="77">
        <f t="shared" si="441"/>
        <v>0</v>
      </c>
      <c r="AM265" s="77">
        <f t="shared" si="441"/>
        <v>0</v>
      </c>
      <c r="AN265" s="77">
        <f t="shared" si="441"/>
        <v>0</v>
      </c>
      <c r="AO265" s="77">
        <f t="shared" si="441"/>
        <v>0</v>
      </c>
      <c r="AP265" s="77">
        <f t="shared" si="441"/>
        <v>0</v>
      </c>
      <c r="AQ265" s="77">
        <f t="shared" si="441"/>
        <v>0</v>
      </c>
      <c r="AR265" s="77">
        <f t="shared" si="441"/>
        <v>0</v>
      </c>
      <c r="AS265" s="77">
        <f t="shared" si="441"/>
        <v>0</v>
      </c>
      <c r="AT265" s="77">
        <f t="shared" si="441"/>
        <v>0</v>
      </c>
      <c r="AU265" s="77">
        <f t="shared" si="441"/>
        <v>0</v>
      </c>
      <c r="AV265" s="77">
        <f t="shared" si="441"/>
        <v>0</v>
      </c>
      <c r="AW265" s="77">
        <f t="shared" si="441"/>
        <v>0</v>
      </c>
      <c r="AX265" s="77">
        <f t="shared" si="441"/>
        <v>0</v>
      </c>
      <c r="AY265" s="77">
        <f t="shared" si="441"/>
        <v>0</v>
      </c>
      <c r="AZ265" s="77">
        <f t="shared" si="441"/>
        <v>0</v>
      </c>
      <c r="BA265" s="77">
        <f t="shared" si="441"/>
        <v>0</v>
      </c>
      <c r="BB265" s="77">
        <f t="shared" si="441"/>
        <v>0</v>
      </c>
      <c r="BC265" s="77">
        <f t="shared" si="441"/>
        <v>0</v>
      </c>
      <c r="BD265" s="77">
        <f t="shared" si="441"/>
        <v>0</v>
      </c>
      <c r="BE265" s="251"/>
      <c r="BF265" s="163">
        <f t="shared" si="417"/>
        <v>0</v>
      </c>
      <c r="BG265" s="77">
        <f t="shared" si="418"/>
        <v>0</v>
      </c>
      <c r="BH265" s="77">
        <f t="shared" si="419"/>
        <v>0</v>
      </c>
      <c r="BI265" s="77">
        <f t="shared" si="420"/>
        <v>0</v>
      </c>
      <c r="BJ265" s="77">
        <f t="shared" si="421"/>
        <v>0</v>
      </c>
      <c r="BK265" s="77">
        <f t="shared" si="422"/>
        <v>0</v>
      </c>
      <c r="BL265" s="77">
        <f t="shared" si="423"/>
        <v>0</v>
      </c>
      <c r="BM265" s="77">
        <f t="shared" si="424"/>
        <v>0</v>
      </c>
      <c r="BN265" s="77">
        <f t="shared" si="425"/>
        <v>0</v>
      </c>
      <c r="BO265" s="77">
        <f t="shared" si="426"/>
        <v>0</v>
      </c>
      <c r="BP265" s="77">
        <f t="shared" si="427"/>
        <v>0</v>
      </c>
      <c r="BQ265" s="77">
        <f t="shared" si="428"/>
        <v>0</v>
      </c>
      <c r="BR265" s="157">
        <f t="shared" si="429"/>
        <v>0</v>
      </c>
      <c r="BS265" s="77">
        <f t="shared" si="430"/>
        <v>0</v>
      </c>
      <c r="BT265" s="77">
        <f t="shared" si="431"/>
        <v>0</v>
      </c>
      <c r="BU265" s="77">
        <f t="shared" si="432"/>
        <v>0</v>
      </c>
      <c r="BV265" s="77">
        <f t="shared" si="433"/>
        <v>0</v>
      </c>
      <c r="BW265" s="77">
        <f t="shared" si="434"/>
        <v>0</v>
      </c>
      <c r="BX265" s="77">
        <f t="shared" si="435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ht="13.95" customHeight="1" x14ac:dyDescent="0.3">
      <c r="A266" s="248"/>
      <c r="B266" s="78" t="s">
        <v>95</v>
      </c>
      <c r="C266" s="250"/>
      <c r="D266" s="161">
        <f t="shared" si="414"/>
        <v>0</v>
      </c>
      <c r="E266" s="77">
        <f t="shared" ref="E266:AJ266" si="442">IF(E$136=0,0,E127-E356)</f>
        <v>0</v>
      </c>
      <c r="F266" s="77">
        <f t="shared" si="442"/>
        <v>0</v>
      </c>
      <c r="G266" s="77">
        <f t="shared" si="442"/>
        <v>0</v>
      </c>
      <c r="H266" s="77">
        <f t="shared" si="442"/>
        <v>0</v>
      </c>
      <c r="I266" s="77">
        <f t="shared" si="442"/>
        <v>0</v>
      </c>
      <c r="J266" s="77">
        <f t="shared" si="442"/>
        <v>0</v>
      </c>
      <c r="K266" s="77">
        <f t="shared" si="442"/>
        <v>0</v>
      </c>
      <c r="L266" s="77">
        <f t="shared" si="442"/>
        <v>0</v>
      </c>
      <c r="M266" s="77">
        <f t="shared" si="442"/>
        <v>0</v>
      </c>
      <c r="N266" s="77">
        <f t="shared" si="442"/>
        <v>0</v>
      </c>
      <c r="O266" s="77">
        <f t="shared" si="442"/>
        <v>0</v>
      </c>
      <c r="P266" s="77">
        <f t="shared" si="442"/>
        <v>0</v>
      </c>
      <c r="Q266" s="815">
        <f t="shared" si="442"/>
        <v>0</v>
      </c>
      <c r="R266" s="77">
        <f t="shared" si="442"/>
        <v>0</v>
      </c>
      <c r="S266" s="77">
        <f t="shared" si="442"/>
        <v>0</v>
      </c>
      <c r="T266" s="77">
        <f t="shared" si="442"/>
        <v>0</v>
      </c>
      <c r="U266" s="77">
        <f t="shared" si="442"/>
        <v>0</v>
      </c>
      <c r="V266" s="77">
        <f t="shared" si="442"/>
        <v>0</v>
      </c>
      <c r="W266" s="77">
        <f t="shared" si="442"/>
        <v>0</v>
      </c>
      <c r="X266" s="77">
        <f t="shared" si="442"/>
        <v>0</v>
      </c>
      <c r="Y266" s="77">
        <f t="shared" si="442"/>
        <v>0</v>
      </c>
      <c r="Z266" s="77">
        <f t="shared" si="442"/>
        <v>0</v>
      </c>
      <c r="AA266" s="77">
        <f t="shared" si="442"/>
        <v>0</v>
      </c>
      <c r="AB266" s="77">
        <f t="shared" si="442"/>
        <v>0</v>
      </c>
      <c r="AC266" s="77">
        <f t="shared" si="442"/>
        <v>0</v>
      </c>
      <c r="AD266" s="77">
        <f t="shared" si="442"/>
        <v>0</v>
      </c>
      <c r="AE266" s="77">
        <f t="shared" si="442"/>
        <v>0</v>
      </c>
      <c r="AF266" s="77">
        <f t="shared" si="442"/>
        <v>0</v>
      </c>
      <c r="AG266" s="77">
        <f t="shared" si="442"/>
        <v>0</v>
      </c>
      <c r="AH266" s="77">
        <f t="shared" si="442"/>
        <v>0</v>
      </c>
      <c r="AI266" s="77">
        <f t="shared" si="442"/>
        <v>0</v>
      </c>
      <c r="AJ266" s="77">
        <f t="shared" si="442"/>
        <v>0</v>
      </c>
      <c r="AK266" s="77">
        <f t="shared" ref="AK266:BD266" si="443">IF(AK$136=0,0,AK127-AK356)</f>
        <v>0</v>
      </c>
      <c r="AL266" s="77">
        <f t="shared" si="443"/>
        <v>0</v>
      </c>
      <c r="AM266" s="77">
        <f t="shared" si="443"/>
        <v>0</v>
      </c>
      <c r="AN266" s="77">
        <f t="shared" si="443"/>
        <v>0</v>
      </c>
      <c r="AO266" s="77">
        <f t="shared" si="443"/>
        <v>0</v>
      </c>
      <c r="AP266" s="77">
        <f t="shared" si="443"/>
        <v>0</v>
      </c>
      <c r="AQ266" s="77">
        <f t="shared" si="443"/>
        <v>0</v>
      </c>
      <c r="AR266" s="77">
        <f t="shared" si="443"/>
        <v>0</v>
      </c>
      <c r="AS266" s="77">
        <f t="shared" si="443"/>
        <v>0</v>
      </c>
      <c r="AT266" s="77">
        <f t="shared" si="443"/>
        <v>0</v>
      </c>
      <c r="AU266" s="77">
        <f t="shared" si="443"/>
        <v>0</v>
      </c>
      <c r="AV266" s="77">
        <f t="shared" si="443"/>
        <v>0</v>
      </c>
      <c r="AW266" s="77">
        <f t="shared" si="443"/>
        <v>0</v>
      </c>
      <c r="AX266" s="77">
        <f t="shared" si="443"/>
        <v>0</v>
      </c>
      <c r="AY266" s="77">
        <f t="shared" si="443"/>
        <v>0</v>
      </c>
      <c r="AZ266" s="77">
        <f t="shared" si="443"/>
        <v>0</v>
      </c>
      <c r="BA266" s="77">
        <f t="shared" si="443"/>
        <v>0</v>
      </c>
      <c r="BB266" s="77">
        <f t="shared" si="443"/>
        <v>0</v>
      </c>
      <c r="BC266" s="77">
        <f t="shared" si="443"/>
        <v>0</v>
      </c>
      <c r="BD266" s="77">
        <f t="shared" si="443"/>
        <v>0</v>
      </c>
      <c r="BE266" s="251"/>
      <c r="BF266" s="163">
        <f t="shared" si="417"/>
        <v>0</v>
      </c>
      <c r="BG266" s="77">
        <f t="shared" si="418"/>
        <v>0</v>
      </c>
      <c r="BH266" s="77">
        <f t="shared" si="419"/>
        <v>0</v>
      </c>
      <c r="BI266" s="77">
        <f t="shared" si="420"/>
        <v>0</v>
      </c>
      <c r="BJ266" s="77">
        <f t="shared" si="421"/>
        <v>0</v>
      </c>
      <c r="BK266" s="77">
        <f t="shared" si="422"/>
        <v>0</v>
      </c>
      <c r="BL266" s="77">
        <f t="shared" si="423"/>
        <v>0</v>
      </c>
      <c r="BM266" s="77">
        <f t="shared" si="424"/>
        <v>0</v>
      </c>
      <c r="BN266" s="77">
        <f t="shared" si="425"/>
        <v>0</v>
      </c>
      <c r="BO266" s="77">
        <f t="shared" si="426"/>
        <v>0</v>
      </c>
      <c r="BP266" s="77">
        <f t="shared" si="427"/>
        <v>0</v>
      </c>
      <c r="BQ266" s="77">
        <f t="shared" si="428"/>
        <v>0</v>
      </c>
      <c r="BR266" s="157">
        <f t="shared" si="429"/>
        <v>0</v>
      </c>
      <c r="BS266" s="77">
        <f t="shared" si="430"/>
        <v>0</v>
      </c>
      <c r="BT266" s="77">
        <f t="shared" si="431"/>
        <v>0</v>
      </c>
      <c r="BU266" s="77">
        <f t="shared" si="432"/>
        <v>0</v>
      </c>
      <c r="BV266" s="77">
        <f t="shared" si="433"/>
        <v>0</v>
      </c>
      <c r="BW266" s="77">
        <f t="shared" si="434"/>
        <v>0</v>
      </c>
      <c r="BX266" s="77">
        <f t="shared" si="435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ht="13.95" customHeight="1" x14ac:dyDescent="0.3">
      <c r="A267" s="248"/>
      <c r="B267" s="78" t="s">
        <v>97</v>
      </c>
      <c r="C267" s="250"/>
      <c r="D267" s="161">
        <f t="shared" si="414"/>
        <v>0</v>
      </c>
      <c r="E267" s="77">
        <f t="shared" ref="E267:AJ267" si="444">IF(E$136=0,0,E128-E357)</f>
        <v>0</v>
      </c>
      <c r="F267" s="77">
        <f t="shared" si="444"/>
        <v>0</v>
      </c>
      <c r="G267" s="77">
        <f t="shared" si="444"/>
        <v>0</v>
      </c>
      <c r="H267" s="77">
        <f t="shared" si="444"/>
        <v>0</v>
      </c>
      <c r="I267" s="77">
        <f t="shared" si="444"/>
        <v>0</v>
      </c>
      <c r="J267" s="77">
        <f t="shared" si="444"/>
        <v>0</v>
      </c>
      <c r="K267" s="77">
        <f t="shared" si="444"/>
        <v>0</v>
      </c>
      <c r="L267" s="77">
        <f t="shared" si="444"/>
        <v>0</v>
      </c>
      <c r="M267" s="77">
        <f t="shared" si="444"/>
        <v>0</v>
      </c>
      <c r="N267" s="77">
        <f t="shared" si="444"/>
        <v>0</v>
      </c>
      <c r="O267" s="77">
        <f t="shared" si="444"/>
        <v>0</v>
      </c>
      <c r="P267" s="77">
        <f t="shared" si="444"/>
        <v>0</v>
      </c>
      <c r="Q267" s="815">
        <f t="shared" si="444"/>
        <v>0</v>
      </c>
      <c r="R267" s="77">
        <f t="shared" si="444"/>
        <v>0</v>
      </c>
      <c r="S267" s="77">
        <f t="shared" si="444"/>
        <v>0</v>
      </c>
      <c r="T267" s="77">
        <f t="shared" si="444"/>
        <v>0</v>
      </c>
      <c r="U267" s="77">
        <f t="shared" si="444"/>
        <v>0</v>
      </c>
      <c r="V267" s="77">
        <f t="shared" si="444"/>
        <v>0</v>
      </c>
      <c r="W267" s="77">
        <f t="shared" si="444"/>
        <v>0</v>
      </c>
      <c r="X267" s="77">
        <f t="shared" si="444"/>
        <v>0</v>
      </c>
      <c r="Y267" s="77">
        <f t="shared" si="444"/>
        <v>0</v>
      </c>
      <c r="Z267" s="77">
        <f t="shared" si="444"/>
        <v>0</v>
      </c>
      <c r="AA267" s="77">
        <f t="shared" si="444"/>
        <v>0</v>
      </c>
      <c r="AB267" s="77">
        <f t="shared" si="444"/>
        <v>0</v>
      </c>
      <c r="AC267" s="77">
        <f t="shared" si="444"/>
        <v>0</v>
      </c>
      <c r="AD267" s="77">
        <f t="shared" si="444"/>
        <v>0</v>
      </c>
      <c r="AE267" s="77">
        <f t="shared" si="444"/>
        <v>0</v>
      </c>
      <c r="AF267" s="77">
        <f t="shared" si="444"/>
        <v>0</v>
      </c>
      <c r="AG267" s="77">
        <f t="shared" si="444"/>
        <v>0</v>
      </c>
      <c r="AH267" s="77">
        <f t="shared" si="444"/>
        <v>0</v>
      </c>
      <c r="AI267" s="77">
        <f t="shared" si="444"/>
        <v>0</v>
      </c>
      <c r="AJ267" s="77">
        <f t="shared" si="444"/>
        <v>0</v>
      </c>
      <c r="AK267" s="77">
        <f t="shared" ref="AK267:BD267" si="445">IF(AK$136=0,0,AK128-AK357)</f>
        <v>0</v>
      </c>
      <c r="AL267" s="77">
        <f t="shared" si="445"/>
        <v>0</v>
      </c>
      <c r="AM267" s="77">
        <f t="shared" si="445"/>
        <v>0</v>
      </c>
      <c r="AN267" s="77">
        <f t="shared" si="445"/>
        <v>0</v>
      </c>
      <c r="AO267" s="77">
        <f t="shared" si="445"/>
        <v>0</v>
      </c>
      <c r="AP267" s="77">
        <f t="shared" si="445"/>
        <v>0</v>
      </c>
      <c r="AQ267" s="77">
        <f t="shared" si="445"/>
        <v>0</v>
      </c>
      <c r="AR267" s="77">
        <f t="shared" si="445"/>
        <v>0</v>
      </c>
      <c r="AS267" s="77">
        <f t="shared" si="445"/>
        <v>0</v>
      </c>
      <c r="AT267" s="77">
        <f t="shared" si="445"/>
        <v>0</v>
      </c>
      <c r="AU267" s="77">
        <f t="shared" si="445"/>
        <v>0</v>
      </c>
      <c r="AV267" s="77">
        <f t="shared" si="445"/>
        <v>0</v>
      </c>
      <c r="AW267" s="77">
        <f t="shared" si="445"/>
        <v>0</v>
      </c>
      <c r="AX267" s="77">
        <f t="shared" si="445"/>
        <v>0</v>
      </c>
      <c r="AY267" s="77">
        <f t="shared" si="445"/>
        <v>0</v>
      </c>
      <c r="AZ267" s="77">
        <f t="shared" si="445"/>
        <v>0</v>
      </c>
      <c r="BA267" s="77">
        <f t="shared" si="445"/>
        <v>0</v>
      </c>
      <c r="BB267" s="77">
        <f t="shared" si="445"/>
        <v>0</v>
      </c>
      <c r="BC267" s="77">
        <f t="shared" si="445"/>
        <v>0</v>
      </c>
      <c r="BD267" s="77">
        <f t="shared" si="445"/>
        <v>0</v>
      </c>
      <c r="BE267" s="251"/>
      <c r="BF267" s="163">
        <f t="shared" si="417"/>
        <v>0</v>
      </c>
      <c r="BG267" s="77">
        <f t="shared" si="418"/>
        <v>0</v>
      </c>
      <c r="BH267" s="77">
        <f t="shared" si="419"/>
        <v>0</v>
      </c>
      <c r="BI267" s="77">
        <f t="shared" si="420"/>
        <v>0</v>
      </c>
      <c r="BJ267" s="77">
        <f t="shared" si="421"/>
        <v>0</v>
      </c>
      <c r="BK267" s="77">
        <f t="shared" si="422"/>
        <v>0</v>
      </c>
      <c r="BL267" s="77">
        <f t="shared" si="423"/>
        <v>0</v>
      </c>
      <c r="BM267" s="77">
        <f t="shared" si="424"/>
        <v>0</v>
      </c>
      <c r="BN267" s="77">
        <f t="shared" si="425"/>
        <v>0</v>
      </c>
      <c r="BO267" s="77">
        <f t="shared" si="426"/>
        <v>0</v>
      </c>
      <c r="BP267" s="77">
        <f t="shared" si="427"/>
        <v>0</v>
      </c>
      <c r="BQ267" s="77">
        <f t="shared" si="428"/>
        <v>0</v>
      </c>
      <c r="BR267" s="157">
        <f t="shared" si="429"/>
        <v>0</v>
      </c>
      <c r="BS267" s="77">
        <f t="shared" si="430"/>
        <v>0</v>
      </c>
      <c r="BT267" s="77">
        <f t="shared" si="431"/>
        <v>0</v>
      </c>
      <c r="BU267" s="77">
        <f t="shared" si="432"/>
        <v>0</v>
      </c>
      <c r="BV267" s="77">
        <f t="shared" si="433"/>
        <v>0</v>
      </c>
      <c r="BW267" s="77">
        <f t="shared" si="434"/>
        <v>0</v>
      </c>
      <c r="BX267" s="77">
        <f t="shared" si="435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ht="13.95" customHeight="1" x14ac:dyDescent="0.3">
      <c r="A268" s="248"/>
      <c r="B268" s="78" t="s">
        <v>99</v>
      </c>
      <c r="C268" s="250"/>
      <c r="D268" s="161">
        <f t="shared" si="414"/>
        <v>0</v>
      </c>
      <c r="E268" s="77">
        <f t="shared" ref="E268:AJ268" si="446">IF(E$136=0,0,E129-E358)</f>
        <v>0</v>
      </c>
      <c r="F268" s="77">
        <f t="shared" si="446"/>
        <v>0</v>
      </c>
      <c r="G268" s="77">
        <f t="shared" si="446"/>
        <v>0</v>
      </c>
      <c r="H268" s="77">
        <f t="shared" si="446"/>
        <v>0</v>
      </c>
      <c r="I268" s="77">
        <f t="shared" si="446"/>
        <v>0</v>
      </c>
      <c r="J268" s="77">
        <f t="shared" si="446"/>
        <v>0</v>
      </c>
      <c r="K268" s="77">
        <f t="shared" si="446"/>
        <v>0</v>
      </c>
      <c r="L268" s="77">
        <f t="shared" si="446"/>
        <v>0</v>
      </c>
      <c r="M268" s="77">
        <f t="shared" si="446"/>
        <v>0</v>
      </c>
      <c r="N268" s="77">
        <f t="shared" si="446"/>
        <v>0</v>
      </c>
      <c r="O268" s="77">
        <f t="shared" si="446"/>
        <v>0</v>
      </c>
      <c r="P268" s="77">
        <f t="shared" si="446"/>
        <v>0</v>
      </c>
      <c r="Q268" s="815">
        <f t="shared" si="446"/>
        <v>0</v>
      </c>
      <c r="R268" s="77">
        <f t="shared" si="446"/>
        <v>0</v>
      </c>
      <c r="S268" s="77">
        <f t="shared" si="446"/>
        <v>0</v>
      </c>
      <c r="T268" s="77">
        <f t="shared" si="446"/>
        <v>0</v>
      </c>
      <c r="U268" s="77">
        <f t="shared" si="446"/>
        <v>0</v>
      </c>
      <c r="V268" s="77">
        <f t="shared" si="446"/>
        <v>0</v>
      </c>
      <c r="W268" s="77">
        <f t="shared" si="446"/>
        <v>0</v>
      </c>
      <c r="X268" s="77">
        <f t="shared" si="446"/>
        <v>0</v>
      </c>
      <c r="Y268" s="77">
        <f t="shared" si="446"/>
        <v>0</v>
      </c>
      <c r="Z268" s="77">
        <f t="shared" si="446"/>
        <v>0</v>
      </c>
      <c r="AA268" s="77">
        <f t="shared" si="446"/>
        <v>0</v>
      </c>
      <c r="AB268" s="77">
        <f t="shared" si="446"/>
        <v>0</v>
      </c>
      <c r="AC268" s="77">
        <f t="shared" si="446"/>
        <v>0</v>
      </c>
      <c r="AD268" s="77">
        <f t="shared" si="446"/>
        <v>0</v>
      </c>
      <c r="AE268" s="77">
        <f t="shared" si="446"/>
        <v>0</v>
      </c>
      <c r="AF268" s="77">
        <f t="shared" si="446"/>
        <v>0</v>
      </c>
      <c r="AG268" s="77">
        <f t="shared" si="446"/>
        <v>0</v>
      </c>
      <c r="AH268" s="77">
        <f t="shared" si="446"/>
        <v>0</v>
      </c>
      <c r="AI268" s="77">
        <f t="shared" si="446"/>
        <v>0</v>
      </c>
      <c r="AJ268" s="77">
        <f t="shared" si="446"/>
        <v>0</v>
      </c>
      <c r="AK268" s="77">
        <f t="shared" ref="AK268:BD268" si="447">IF(AK$136=0,0,AK129-AK358)</f>
        <v>0</v>
      </c>
      <c r="AL268" s="77">
        <f t="shared" si="447"/>
        <v>0</v>
      </c>
      <c r="AM268" s="77">
        <f t="shared" si="447"/>
        <v>0</v>
      </c>
      <c r="AN268" s="77">
        <f t="shared" si="447"/>
        <v>0</v>
      </c>
      <c r="AO268" s="77">
        <f t="shared" si="447"/>
        <v>0</v>
      </c>
      <c r="AP268" s="77">
        <f t="shared" si="447"/>
        <v>0</v>
      </c>
      <c r="AQ268" s="77">
        <f t="shared" si="447"/>
        <v>0</v>
      </c>
      <c r="AR268" s="77">
        <f t="shared" si="447"/>
        <v>0</v>
      </c>
      <c r="AS268" s="77">
        <f t="shared" si="447"/>
        <v>0</v>
      </c>
      <c r="AT268" s="77">
        <f t="shared" si="447"/>
        <v>0</v>
      </c>
      <c r="AU268" s="77">
        <f t="shared" si="447"/>
        <v>0</v>
      </c>
      <c r="AV268" s="77">
        <f t="shared" si="447"/>
        <v>0</v>
      </c>
      <c r="AW268" s="77">
        <f t="shared" si="447"/>
        <v>0</v>
      </c>
      <c r="AX268" s="77">
        <f t="shared" si="447"/>
        <v>0</v>
      </c>
      <c r="AY268" s="77">
        <f t="shared" si="447"/>
        <v>0</v>
      </c>
      <c r="AZ268" s="77">
        <f t="shared" si="447"/>
        <v>0</v>
      </c>
      <c r="BA268" s="77">
        <f t="shared" si="447"/>
        <v>0</v>
      </c>
      <c r="BB268" s="77">
        <f t="shared" si="447"/>
        <v>0</v>
      </c>
      <c r="BC268" s="77">
        <f t="shared" si="447"/>
        <v>0</v>
      </c>
      <c r="BD268" s="77">
        <f t="shared" si="447"/>
        <v>0</v>
      </c>
      <c r="BE268" s="251"/>
      <c r="BF268" s="163">
        <f t="shared" si="417"/>
        <v>0</v>
      </c>
      <c r="BG268" s="77">
        <f t="shared" si="418"/>
        <v>0</v>
      </c>
      <c r="BH268" s="77">
        <f t="shared" si="419"/>
        <v>0</v>
      </c>
      <c r="BI268" s="77">
        <f t="shared" si="420"/>
        <v>0</v>
      </c>
      <c r="BJ268" s="77">
        <f t="shared" si="421"/>
        <v>0</v>
      </c>
      <c r="BK268" s="77">
        <f t="shared" si="422"/>
        <v>0</v>
      </c>
      <c r="BL268" s="77">
        <f t="shared" si="423"/>
        <v>0</v>
      </c>
      <c r="BM268" s="77">
        <f t="shared" si="424"/>
        <v>0</v>
      </c>
      <c r="BN268" s="77">
        <f t="shared" si="425"/>
        <v>0</v>
      </c>
      <c r="BO268" s="77">
        <f t="shared" si="426"/>
        <v>0</v>
      </c>
      <c r="BP268" s="77">
        <f t="shared" si="427"/>
        <v>0</v>
      </c>
      <c r="BQ268" s="77">
        <f t="shared" si="428"/>
        <v>0</v>
      </c>
      <c r="BR268" s="157">
        <f t="shared" si="429"/>
        <v>0</v>
      </c>
      <c r="BS268" s="77">
        <f t="shared" si="430"/>
        <v>0</v>
      </c>
      <c r="BT268" s="77">
        <f t="shared" si="431"/>
        <v>0</v>
      </c>
      <c r="BU268" s="77">
        <f t="shared" si="432"/>
        <v>0</v>
      </c>
      <c r="BV268" s="77">
        <f t="shared" si="433"/>
        <v>0</v>
      </c>
      <c r="BW268" s="77">
        <f t="shared" si="434"/>
        <v>0</v>
      </c>
      <c r="BX268" s="77">
        <f t="shared" si="435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ht="13.95" customHeight="1" x14ac:dyDescent="0.3">
      <c r="A269" s="248"/>
      <c r="B269" s="78" t="s">
        <v>375</v>
      </c>
      <c r="C269" s="250"/>
      <c r="D269" s="161">
        <f t="shared" si="414"/>
        <v>-7260.9240000000027</v>
      </c>
      <c r="E269" s="77">
        <f t="shared" ref="E269:AJ269" si="448">IF(E$136=0,0,E130-E359)</f>
        <v>-221.16750000000013</v>
      </c>
      <c r="F269" s="77">
        <f t="shared" si="448"/>
        <v>-221.16750000000013</v>
      </c>
      <c r="G269" s="77">
        <f t="shared" si="448"/>
        <v>-221.16750000000013</v>
      </c>
      <c r="H269" s="77">
        <f t="shared" si="448"/>
        <v>-221.16750000000013</v>
      </c>
      <c r="I269" s="77">
        <f t="shared" si="448"/>
        <v>25.754999999999882</v>
      </c>
      <c r="J269" s="77">
        <f t="shared" si="448"/>
        <v>25.754999999999882</v>
      </c>
      <c r="K269" s="77">
        <f t="shared" si="448"/>
        <v>25.754999999999882</v>
      </c>
      <c r="L269" s="77">
        <f t="shared" si="448"/>
        <v>25.754999999999882</v>
      </c>
      <c r="M269" s="77">
        <f t="shared" si="448"/>
        <v>-146.95000000000005</v>
      </c>
      <c r="N269" s="77">
        <f t="shared" si="448"/>
        <v>-146.95000000000005</v>
      </c>
      <c r="O269" s="77">
        <f t="shared" si="448"/>
        <v>-146.95000000000005</v>
      </c>
      <c r="P269" s="77">
        <f t="shared" si="448"/>
        <v>-146.95000000000005</v>
      </c>
      <c r="Q269" s="815">
        <f t="shared" si="448"/>
        <v>-146.95000000000005</v>
      </c>
      <c r="R269" s="77">
        <f t="shared" si="448"/>
        <v>-332.78750000000014</v>
      </c>
      <c r="S269" s="77">
        <f t="shared" si="448"/>
        <v>-332.78750000000014</v>
      </c>
      <c r="T269" s="77">
        <f t="shared" si="448"/>
        <v>-332.78750000000014</v>
      </c>
      <c r="U269" s="77">
        <f t="shared" si="448"/>
        <v>-332.78750000000014</v>
      </c>
      <c r="V269" s="77">
        <f t="shared" si="448"/>
        <v>-336.48000000000013</v>
      </c>
      <c r="W269" s="77">
        <f t="shared" si="448"/>
        <v>-336.48000000000013</v>
      </c>
      <c r="X269" s="77">
        <f t="shared" si="448"/>
        <v>-336.48000000000013</v>
      </c>
      <c r="Y269" s="77">
        <f t="shared" si="448"/>
        <v>-336.48000000000013</v>
      </c>
      <c r="Z269" s="77">
        <f t="shared" si="448"/>
        <v>141.83000000000004</v>
      </c>
      <c r="AA269" s="77">
        <f t="shared" si="448"/>
        <v>141.83000000000004</v>
      </c>
      <c r="AB269" s="77">
        <f t="shared" si="448"/>
        <v>141.83000000000004</v>
      </c>
      <c r="AC269" s="77">
        <f t="shared" si="448"/>
        <v>141.83000000000004</v>
      </c>
      <c r="AD269" s="77">
        <f t="shared" si="448"/>
        <v>141.83000000000004</v>
      </c>
      <c r="AE269" s="77">
        <f t="shared" si="448"/>
        <v>-333.99000000000012</v>
      </c>
      <c r="AF269" s="77">
        <f t="shared" si="448"/>
        <v>-333.99000000000012</v>
      </c>
      <c r="AG269" s="77">
        <f t="shared" si="448"/>
        <v>-333.99000000000012</v>
      </c>
      <c r="AH269" s="77">
        <f t="shared" si="448"/>
        <v>-333.99000000000012</v>
      </c>
      <c r="AI269" s="77">
        <f t="shared" si="448"/>
        <v>-332.80500000000006</v>
      </c>
      <c r="AJ269" s="77">
        <f t="shared" si="448"/>
        <v>-332.80500000000006</v>
      </c>
      <c r="AK269" s="77">
        <f t="shared" ref="AK269:BD269" si="449">IF(AK$136=0,0,AK130-AK359)</f>
        <v>-332.80500000000006</v>
      </c>
      <c r="AL269" s="77">
        <f t="shared" si="449"/>
        <v>-332.80500000000006</v>
      </c>
      <c r="AM269" s="77">
        <f t="shared" si="449"/>
        <v>-277.35599999999999</v>
      </c>
      <c r="AN269" s="77">
        <f t="shared" si="449"/>
        <v>-277.35599999999999</v>
      </c>
      <c r="AO269" s="77">
        <f t="shared" si="449"/>
        <v>-277.35599999999999</v>
      </c>
      <c r="AP269" s="77">
        <f t="shared" si="449"/>
        <v>-277.35599999999999</v>
      </c>
      <c r="AQ269" s="77">
        <f t="shared" si="449"/>
        <v>0</v>
      </c>
      <c r="AR269" s="77">
        <f t="shared" si="449"/>
        <v>0</v>
      </c>
      <c r="AS269" s="77">
        <f t="shared" si="449"/>
        <v>0</v>
      </c>
      <c r="AT269" s="77">
        <f t="shared" si="449"/>
        <v>0</v>
      </c>
      <c r="AU269" s="77">
        <f t="shared" si="449"/>
        <v>0</v>
      </c>
      <c r="AV269" s="77">
        <f t="shared" si="449"/>
        <v>0</v>
      </c>
      <c r="AW269" s="77">
        <f t="shared" si="449"/>
        <v>0</v>
      </c>
      <c r="AX269" s="77">
        <f t="shared" si="449"/>
        <v>0</v>
      </c>
      <c r="AY269" s="77">
        <f t="shared" si="449"/>
        <v>0</v>
      </c>
      <c r="AZ269" s="77">
        <f t="shared" si="449"/>
        <v>0</v>
      </c>
      <c r="BA269" s="77">
        <f t="shared" si="449"/>
        <v>0</v>
      </c>
      <c r="BB269" s="77">
        <f t="shared" si="449"/>
        <v>0</v>
      </c>
      <c r="BC269" s="77">
        <f t="shared" si="449"/>
        <v>0</v>
      </c>
      <c r="BD269" s="77">
        <f t="shared" si="449"/>
        <v>0</v>
      </c>
      <c r="BE269" s="251"/>
      <c r="BF269" s="163">
        <f t="shared" si="417"/>
        <v>-884.67000000000053</v>
      </c>
      <c r="BG269" s="77">
        <f t="shared" si="418"/>
        <v>103.01999999999953</v>
      </c>
      <c r="BH269" s="77">
        <f t="shared" si="419"/>
        <v>-734.75000000000023</v>
      </c>
      <c r="BI269" s="77">
        <f t="shared" si="420"/>
        <v>-1331.1500000000005</v>
      </c>
      <c r="BJ269" s="77">
        <f t="shared" si="421"/>
        <v>-1345.9200000000005</v>
      </c>
      <c r="BK269" s="77">
        <f t="shared" si="422"/>
        <v>709.1500000000002</v>
      </c>
      <c r="BL269" s="77">
        <f t="shared" si="423"/>
        <v>-1335.9600000000005</v>
      </c>
      <c r="BM269" s="77">
        <f t="shared" si="424"/>
        <v>-1331.2200000000003</v>
      </c>
      <c r="BN269" s="77">
        <f t="shared" si="425"/>
        <v>-1109.424</v>
      </c>
      <c r="BO269" s="77">
        <f t="shared" si="426"/>
        <v>0</v>
      </c>
      <c r="BP269" s="77">
        <f t="shared" si="427"/>
        <v>0</v>
      </c>
      <c r="BQ269" s="77">
        <f t="shared" si="428"/>
        <v>0</v>
      </c>
      <c r="BR269" s="157">
        <f t="shared" si="429"/>
        <v>-7260.9240000000036</v>
      </c>
      <c r="BS269" s="77">
        <f t="shared" si="430"/>
        <v>-1516.4000000000012</v>
      </c>
      <c r="BT269" s="77">
        <f t="shared" si="431"/>
        <v>-1967.920000000001</v>
      </c>
      <c r="BU269" s="77">
        <f t="shared" si="432"/>
        <v>-3776.6040000000007</v>
      </c>
      <c r="BV269" s="77">
        <f t="shared" si="433"/>
        <v>0</v>
      </c>
      <c r="BW269" s="77">
        <f t="shared" si="434"/>
        <v>-3484.3200000000029</v>
      </c>
      <c r="BX269" s="77">
        <f t="shared" si="435"/>
        <v>-3776.6040000000007</v>
      </c>
      <c r="BY269" s="77">
        <f>IF(Info!$O$3="Q1",$BS269,IF(Info!$O$3="Q2",$BS269+$BT269,IF(Info!$O$3="Q3",$BS269+$BT269+$BU269,$BR269)))</f>
        <v>-1516.4000000000012</v>
      </c>
      <c r="BZ269" s="77">
        <f>IF(Info!$O$3="Q1",$BS269,IF(Info!$O$3="Q2",$BT269,IF(Info!$O$3="Q3",$BU269,$BV269)))</f>
        <v>-1516.4000000000012</v>
      </c>
      <c r="CA269" s="48"/>
    </row>
    <row r="270" spans="1:79" ht="13.95" customHeight="1" x14ac:dyDescent="0.3">
      <c r="A270" s="248"/>
      <c r="B270" s="78" t="s">
        <v>103</v>
      </c>
      <c r="C270" s="250"/>
      <c r="D270" s="161">
        <f t="shared" si="414"/>
        <v>0</v>
      </c>
      <c r="E270" s="77">
        <f t="shared" ref="E270:AJ270" si="450">IF(E$136=0,0,E131-E360)</f>
        <v>0</v>
      </c>
      <c r="F270" s="77">
        <f t="shared" si="450"/>
        <v>0</v>
      </c>
      <c r="G270" s="77">
        <f t="shared" si="450"/>
        <v>0</v>
      </c>
      <c r="H270" s="77">
        <f t="shared" si="450"/>
        <v>0</v>
      </c>
      <c r="I270" s="77">
        <f t="shared" si="450"/>
        <v>0</v>
      </c>
      <c r="J270" s="77">
        <f t="shared" si="450"/>
        <v>0</v>
      </c>
      <c r="K270" s="77">
        <f t="shared" si="450"/>
        <v>0</v>
      </c>
      <c r="L270" s="77">
        <f t="shared" si="450"/>
        <v>0</v>
      </c>
      <c r="M270" s="77">
        <f t="shared" si="450"/>
        <v>0</v>
      </c>
      <c r="N270" s="77">
        <f t="shared" si="450"/>
        <v>0</v>
      </c>
      <c r="O270" s="77">
        <f t="shared" si="450"/>
        <v>0</v>
      </c>
      <c r="P270" s="77">
        <f t="shared" si="450"/>
        <v>0</v>
      </c>
      <c r="Q270" s="815">
        <f t="shared" si="450"/>
        <v>0</v>
      </c>
      <c r="R270" s="77">
        <f t="shared" si="450"/>
        <v>0</v>
      </c>
      <c r="S270" s="77">
        <f t="shared" si="450"/>
        <v>0</v>
      </c>
      <c r="T270" s="77">
        <f t="shared" si="450"/>
        <v>0</v>
      </c>
      <c r="U270" s="77">
        <f t="shared" si="450"/>
        <v>0</v>
      </c>
      <c r="V270" s="77">
        <f t="shared" si="450"/>
        <v>0</v>
      </c>
      <c r="W270" s="77">
        <f t="shared" si="450"/>
        <v>0</v>
      </c>
      <c r="X270" s="77">
        <f t="shared" si="450"/>
        <v>0</v>
      </c>
      <c r="Y270" s="77">
        <f t="shared" si="450"/>
        <v>0</v>
      </c>
      <c r="Z270" s="77">
        <f t="shared" si="450"/>
        <v>0</v>
      </c>
      <c r="AA270" s="77">
        <f t="shared" si="450"/>
        <v>0</v>
      </c>
      <c r="AB270" s="77">
        <f t="shared" si="450"/>
        <v>0</v>
      </c>
      <c r="AC270" s="77">
        <f t="shared" si="450"/>
        <v>0</v>
      </c>
      <c r="AD270" s="77">
        <f t="shared" si="450"/>
        <v>0</v>
      </c>
      <c r="AE270" s="77">
        <f t="shared" si="450"/>
        <v>0</v>
      </c>
      <c r="AF270" s="77">
        <f t="shared" si="450"/>
        <v>0</v>
      </c>
      <c r="AG270" s="77">
        <f t="shared" si="450"/>
        <v>0</v>
      </c>
      <c r="AH270" s="77">
        <f t="shared" si="450"/>
        <v>0</v>
      </c>
      <c r="AI270" s="77">
        <f t="shared" si="450"/>
        <v>0</v>
      </c>
      <c r="AJ270" s="77">
        <f t="shared" si="450"/>
        <v>0</v>
      </c>
      <c r="AK270" s="77">
        <f t="shared" ref="AK270:BD270" si="451">IF(AK$136=0,0,AK131-AK360)</f>
        <v>0</v>
      </c>
      <c r="AL270" s="77">
        <f t="shared" si="451"/>
        <v>0</v>
      </c>
      <c r="AM270" s="77">
        <f t="shared" si="451"/>
        <v>0</v>
      </c>
      <c r="AN270" s="77">
        <f t="shared" si="451"/>
        <v>0</v>
      </c>
      <c r="AO270" s="77">
        <f t="shared" si="451"/>
        <v>0</v>
      </c>
      <c r="AP270" s="77">
        <f t="shared" si="451"/>
        <v>0</v>
      </c>
      <c r="AQ270" s="77">
        <f t="shared" si="451"/>
        <v>0</v>
      </c>
      <c r="AR270" s="77">
        <f t="shared" si="451"/>
        <v>0</v>
      </c>
      <c r="AS270" s="77">
        <f t="shared" si="451"/>
        <v>0</v>
      </c>
      <c r="AT270" s="77">
        <f t="shared" si="451"/>
        <v>0</v>
      </c>
      <c r="AU270" s="77">
        <f t="shared" si="451"/>
        <v>0</v>
      </c>
      <c r="AV270" s="77">
        <f t="shared" si="451"/>
        <v>0</v>
      </c>
      <c r="AW270" s="77">
        <f t="shared" si="451"/>
        <v>0</v>
      </c>
      <c r="AX270" s="77">
        <f t="shared" si="451"/>
        <v>0</v>
      </c>
      <c r="AY270" s="77">
        <f t="shared" si="451"/>
        <v>0</v>
      </c>
      <c r="AZ270" s="77">
        <f t="shared" si="451"/>
        <v>0</v>
      </c>
      <c r="BA270" s="77">
        <f t="shared" si="451"/>
        <v>0</v>
      </c>
      <c r="BB270" s="77">
        <f t="shared" si="451"/>
        <v>0</v>
      </c>
      <c r="BC270" s="77">
        <f t="shared" si="451"/>
        <v>0</v>
      </c>
      <c r="BD270" s="77">
        <f t="shared" si="451"/>
        <v>0</v>
      </c>
      <c r="BE270" s="251"/>
      <c r="BF270" s="163">
        <f t="shared" si="417"/>
        <v>0</v>
      </c>
      <c r="BG270" s="77">
        <f t="shared" si="418"/>
        <v>0</v>
      </c>
      <c r="BH270" s="77">
        <f t="shared" si="419"/>
        <v>0</v>
      </c>
      <c r="BI270" s="77">
        <f t="shared" si="420"/>
        <v>0</v>
      </c>
      <c r="BJ270" s="77">
        <f t="shared" si="421"/>
        <v>0</v>
      </c>
      <c r="BK270" s="77">
        <f t="shared" si="422"/>
        <v>0</v>
      </c>
      <c r="BL270" s="77">
        <f t="shared" si="423"/>
        <v>0</v>
      </c>
      <c r="BM270" s="77">
        <f t="shared" si="424"/>
        <v>0</v>
      </c>
      <c r="BN270" s="77">
        <f t="shared" si="425"/>
        <v>0</v>
      </c>
      <c r="BO270" s="77">
        <f t="shared" si="426"/>
        <v>0</v>
      </c>
      <c r="BP270" s="77">
        <f t="shared" si="427"/>
        <v>0</v>
      </c>
      <c r="BQ270" s="77">
        <f t="shared" si="428"/>
        <v>0</v>
      </c>
      <c r="BR270" s="157">
        <f t="shared" si="429"/>
        <v>0</v>
      </c>
      <c r="BS270" s="77">
        <f t="shared" si="430"/>
        <v>0</v>
      </c>
      <c r="BT270" s="77">
        <f t="shared" si="431"/>
        <v>0</v>
      </c>
      <c r="BU270" s="77">
        <f t="shared" si="432"/>
        <v>0</v>
      </c>
      <c r="BV270" s="77">
        <f t="shared" si="433"/>
        <v>0</v>
      </c>
      <c r="BW270" s="77">
        <f t="shared" si="434"/>
        <v>0</v>
      </c>
      <c r="BX270" s="77">
        <f t="shared" si="435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ht="13.95" customHeight="1" x14ac:dyDescent="0.3">
      <c r="A271" s="248"/>
      <c r="B271" s="78" t="s">
        <v>105</v>
      </c>
      <c r="C271" s="250"/>
      <c r="D271" s="161">
        <f t="shared" si="414"/>
        <v>-5676</v>
      </c>
      <c r="E271" s="77">
        <f t="shared" ref="E271:AJ271" si="452">IF(E$136=0,0,E132-E361)</f>
        <v>-161.25</v>
      </c>
      <c r="F271" s="77">
        <f t="shared" si="452"/>
        <v>-161.25</v>
      </c>
      <c r="G271" s="77">
        <f t="shared" si="452"/>
        <v>-161.25</v>
      </c>
      <c r="H271" s="77">
        <f t="shared" si="452"/>
        <v>-161.25</v>
      </c>
      <c r="I271" s="77">
        <f t="shared" si="452"/>
        <v>-161.25</v>
      </c>
      <c r="J271" s="77">
        <f t="shared" si="452"/>
        <v>-161.25</v>
      </c>
      <c r="K271" s="77">
        <f t="shared" si="452"/>
        <v>-161.25</v>
      </c>
      <c r="L271" s="77">
        <f t="shared" si="452"/>
        <v>-161.25</v>
      </c>
      <c r="M271" s="77">
        <f t="shared" si="452"/>
        <v>-129</v>
      </c>
      <c r="N271" s="77">
        <f t="shared" si="452"/>
        <v>-129</v>
      </c>
      <c r="O271" s="77">
        <f t="shared" si="452"/>
        <v>-129</v>
      </c>
      <c r="P271" s="77">
        <f t="shared" si="452"/>
        <v>-129</v>
      </c>
      <c r="Q271" s="815">
        <f t="shared" si="452"/>
        <v>-129</v>
      </c>
      <c r="R271" s="77">
        <f t="shared" si="452"/>
        <v>-161.25</v>
      </c>
      <c r="S271" s="77">
        <f t="shared" si="452"/>
        <v>-161.25</v>
      </c>
      <c r="T271" s="77">
        <f t="shared" si="452"/>
        <v>-161.25</v>
      </c>
      <c r="U271" s="77">
        <f t="shared" si="452"/>
        <v>-161.25</v>
      </c>
      <c r="V271" s="77">
        <f t="shared" si="452"/>
        <v>-161.25</v>
      </c>
      <c r="W271" s="77">
        <f t="shared" si="452"/>
        <v>-161.25</v>
      </c>
      <c r="X271" s="77">
        <f t="shared" si="452"/>
        <v>-161.25</v>
      </c>
      <c r="Y271" s="77">
        <f t="shared" si="452"/>
        <v>-161.25</v>
      </c>
      <c r="Z271" s="77">
        <f t="shared" si="452"/>
        <v>-129</v>
      </c>
      <c r="AA271" s="77">
        <f t="shared" si="452"/>
        <v>-129</v>
      </c>
      <c r="AB271" s="77">
        <f t="shared" si="452"/>
        <v>-129</v>
      </c>
      <c r="AC271" s="77">
        <f t="shared" si="452"/>
        <v>-129</v>
      </c>
      <c r="AD271" s="77">
        <f t="shared" si="452"/>
        <v>-129</v>
      </c>
      <c r="AE271" s="77">
        <f t="shared" si="452"/>
        <v>-161.25</v>
      </c>
      <c r="AF271" s="77">
        <f t="shared" si="452"/>
        <v>-161.25</v>
      </c>
      <c r="AG271" s="77">
        <f t="shared" si="452"/>
        <v>-161.25</v>
      </c>
      <c r="AH271" s="77">
        <f t="shared" si="452"/>
        <v>-161.25</v>
      </c>
      <c r="AI271" s="77">
        <f t="shared" si="452"/>
        <v>-161.25</v>
      </c>
      <c r="AJ271" s="77">
        <f t="shared" si="452"/>
        <v>-161.25</v>
      </c>
      <c r="AK271" s="77">
        <f t="shared" ref="AK271:BD271" si="453">IF(AK$136=0,0,AK132-AK361)</f>
        <v>-161.25</v>
      </c>
      <c r="AL271" s="77">
        <f t="shared" si="453"/>
        <v>-161.25</v>
      </c>
      <c r="AM271" s="77">
        <f t="shared" si="453"/>
        <v>-129</v>
      </c>
      <c r="AN271" s="77">
        <f t="shared" si="453"/>
        <v>-129</v>
      </c>
      <c r="AO271" s="77">
        <f t="shared" si="453"/>
        <v>-129</v>
      </c>
      <c r="AP271" s="77">
        <f t="shared" si="453"/>
        <v>-129</v>
      </c>
      <c r="AQ271" s="77">
        <f t="shared" si="453"/>
        <v>0</v>
      </c>
      <c r="AR271" s="77">
        <f t="shared" si="453"/>
        <v>0</v>
      </c>
      <c r="AS271" s="77">
        <f t="shared" si="453"/>
        <v>0</v>
      </c>
      <c r="AT271" s="77">
        <f t="shared" si="453"/>
        <v>0</v>
      </c>
      <c r="AU271" s="77">
        <f t="shared" si="453"/>
        <v>0</v>
      </c>
      <c r="AV271" s="77">
        <f t="shared" si="453"/>
        <v>0</v>
      </c>
      <c r="AW271" s="77">
        <f t="shared" si="453"/>
        <v>0</v>
      </c>
      <c r="AX271" s="77">
        <f t="shared" si="453"/>
        <v>0</v>
      </c>
      <c r="AY271" s="77">
        <f t="shared" si="453"/>
        <v>0</v>
      </c>
      <c r="AZ271" s="77">
        <f t="shared" si="453"/>
        <v>0</v>
      </c>
      <c r="BA271" s="77">
        <f t="shared" si="453"/>
        <v>0</v>
      </c>
      <c r="BB271" s="77">
        <f t="shared" si="453"/>
        <v>0</v>
      </c>
      <c r="BC271" s="77">
        <f t="shared" si="453"/>
        <v>0</v>
      </c>
      <c r="BD271" s="77">
        <f t="shared" si="453"/>
        <v>0</v>
      </c>
      <c r="BE271" s="251"/>
      <c r="BF271" s="163">
        <f t="shared" si="417"/>
        <v>-645</v>
      </c>
      <c r="BG271" s="77">
        <f t="shared" si="418"/>
        <v>-645</v>
      </c>
      <c r="BH271" s="77">
        <f t="shared" si="419"/>
        <v>-645</v>
      </c>
      <c r="BI271" s="77">
        <f t="shared" si="420"/>
        <v>-645</v>
      </c>
      <c r="BJ271" s="77">
        <f t="shared" si="421"/>
        <v>-645</v>
      </c>
      <c r="BK271" s="77">
        <f t="shared" si="422"/>
        <v>-645</v>
      </c>
      <c r="BL271" s="77">
        <f t="shared" si="423"/>
        <v>-645</v>
      </c>
      <c r="BM271" s="77">
        <f t="shared" si="424"/>
        <v>-645</v>
      </c>
      <c r="BN271" s="77">
        <f t="shared" si="425"/>
        <v>-516</v>
      </c>
      <c r="BO271" s="77">
        <f t="shared" si="426"/>
        <v>0</v>
      </c>
      <c r="BP271" s="77">
        <f t="shared" si="427"/>
        <v>0</v>
      </c>
      <c r="BQ271" s="77">
        <f t="shared" si="428"/>
        <v>0</v>
      </c>
      <c r="BR271" s="157">
        <f t="shared" si="429"/>
        <v>-5676</v>
      </c>
      <c r="BS271" s="77">
        <f t="shared" si="430"/>
        <v>-1935</v>
      </c>
      <c r="BT271" s="77">
        <f t="shared" si="431"/>
        <v>-1935</v>
      </c>
      <c r="BU271" s="77">
        <f t="shared" si="432"/>
        <v>-1806</v>
      </c>
      <c r="BV271" s="77">
        <f t="shared" si="433"/>
        <v>0</v>
      </c>
      <c r="BW271" s="77">
        <f t="shared" si="434"/>
        <v>-3870</v>
      </c>
      <c r="BX271" s="77">
        <f t="shared" si="435"/>
        <v>-1806</v>
      </c>
      <c r="BY271" s="77">
        <f>IF(Info!$O$3="Q1",$BS271,IF(Info!$O$3="Q2",$BS271+$BT271,IF(Info!$O$3="Q3",$BS271+$BT271+$BU271,$BR271)))</f>
        <v>-1935</v>
      </c>
      <c r="BZ271" s="77">
        <f>IF(Info!$O$3="Q1",$BS271,IF(Info!$O$3="Q2",$BT271,IF(Info!$O$3="Q3",$BU271,$BV271)))</f>
        <v>-1935</v>
      </c>
      <c r="CA271" s="48"/>
    </row>
    <row r="272" spans="1:79" ht="13.95" customHeight="1" x14ac:dyDescent="0.3">
      <c r="A272" s="259"/>
      <c r="B272" s="160" t="s">
        <v>376</v>
      </c>
      <c r="C272" s="161">
        <f>D133-SUM(E362:N362)</f>
        <v>84705.311999999991</v>
      </c>
      <c r="D272" s="161">
        <f t="shared" si="414"/>
        <v>-2961.6560000000086</v>
      </c>
      <c r="E272" s="77">
        <f t="shared" ref="E272:AJ272" si="454">IF(E$136=0,0,E133-E362)</f>
        <v>99.802499999999327</v>
      </c>
      <c r="F272" s="77">
        <f t="shared" si="454"/>
        <v>99.802499999999327</v>
      </c>
      <c r="G272" s="77">
        <f t="shared" si="454"/>
        <v>99.802499999999327</v>
      </c>
      <c r="H272" s="77">
        <f t="shared" si="454"/>
        <v>99.802499999999327</v>
      </c>
      <c r="I272" s="77">
        <f t="shared" si="454"/>
        <v>1699.1849999999999</v>
      </c>
      <c r="J272" s="77">
        <f t="shared" si="454"/>
        <v>1699.1849999999999</v>
      </c>
      <c r="K272" s="77">
        <f t="shared" si="454"/>
        <v>1699.1849999999999</v>
      </c>
      <c r="L272" s="77">
        <f t="shared" si="454"/>
        <v>1699.1849999999999</v>
      </c>
      <c r="M272" s="77">
        <f t="shared" si="454"/>
        <v>-264.40000000000009</v>
      </c>
      <c r="N272" s="77">
        <f t="shared" si="454"/>
        <v>-264.40000000000009</v>
      </c>
      <c r="O272" s="77">
        <f t="shared" si="454"/>
        <v>-264.40000000000009</v>
      </c>
      <c r="P272" s="77">
        <f t="shared" si="454"/>
        <v>-264.40000000000009</v>
      </c>
      <c r="Q272" s="815">
        <f t="shared" si="454"/>
        <v>-264.40000000000009</v>
      </c>
      <c r="R272" s="77">
        <f t="shared" si="454"/>
        <v>-432.27500000000055</v>
      </c>
      <c r="S272" s="77">
        <f t="shared" si="454"/>
        <v>-432.27500000000055</v>
      </c>
      <c r="T272" s="77">
        <f t="shared" si="454"/>
        <v>-432.27500000000055</v>
      </c>
      <c r="U272" s="77">
        <f t="shared" si="454"/>
        <v>-432.27500000000055</v>
      </c>
      <c r="V272" s="77">
        <f t="shared" si="454"/>
        <v>-426.91500000000042</v>
      </c>
      <c r="W272" s="77">
        <f t="shared" si="454"/>
        <v>-426.91500000000042</v>
      </c>
      <c r="X272" s="77">
        <f t="shared" si="454"/>
        <v>-426.91500000000042</v>
      </c>
      <c r="Y272" s="77">
        <f t="shared" si="454"/>
        <v>-426.91500000000042</v>
      </c>
      <c r="Z272" s="77">
        <f t="shared" si="454"/>
        <v>-126.35600000000022</v>
      </c>
      <c r="AA272" s="77">
        <f t="shared" si="454"/>
        <v>-126.35600000000022</v>
      </c>
      <c r="AB272" s="77">
        <f t="shared" si="454"/>
        <v>-126.35600000000022</v>
      </c>
      <c r="AC272" s="77">
        <f t="shared" si="454"/>
        <v>-126.35600000000022</v>
      </c>
      <c r="AD272" s="77">
        <f t="shared" si="454"/>
        <v>-126.35600000000022</v>
      </c>
      <c r="AE272" s="77">
        <f t="shared" si="454"/>
        <v>-434.40750000000025</v>
      </c>
      <c r="AF272" s="77">
        <f t="shared" si="454"/>
        <v>-434.40750000000025</v>
      </c>
      <c r="AG272" s="77">
        <f t="shared" si="454"/>
        <v>-434.40750000000025</v>
      </c>
      <c r="AH272" s="77">
        <f t="shared" si="454"/>
        <v>-434.40750000000025</v>
      </c>
      <c r="AI272" s="77">
        <f t="shared" si="454"/>
        <v>-407.6550000000002</v>
      </c>
      <c r="AJ272" s="77">
        <f t="shared" si="454"/>
        <v>-407.6550000000002</v>
      </c>
      <c r="AK272" s="77">
        <f t="shared" ref="AK272:BD272" si="455">IF(AK$136=0,0,AK133-AK362)</f>
        <v>-407.6550000000002</v>
      </c>
      <c r="AL272" s="77">
        <f t="shared" si="455"/>
        <v>-407.6550000000002</v>
      </c>
      <c r="AM272" s="77">
        <f t="shared" si="455"/>
        <v>-349.70400000000018</v>
      </c>
      <c r="AN272" s="77">
        <f t="shared" si="455"/>
        <v>-349.70400000000018</v>
      </c>
      <c r="AO272" s="77">
        <f t="shared" si="455"/>
        <v>-349.70400000000018</v>
      </c>
      <c r="AP272" s="77">
        <f t="shared" si="455"/>
        <v>-349.70400000000018</v>
      </c>
      <c r="AQ272" s="77">
        <f t="shared" si="455"/>
        <v>0</v>
      </c>
      <c r="AR272" s="77">
        <f t="shared" si="455"/>
        <v>0</v>
      </c>
      <c r="AS272" s="77">
        <f t="shared" si="455"/>
        <v>0</v>
      </c>
      <c r="AT272" s="77">
        <f t="shared" si="455"/>
        <v>0</v>
      </c>
      <c r="AU272" s="77">
        <f t="shared" si="455"/>
        <v>0</v>
      </c>
      <c r="AV272" s="77">
        <f t="shared" si="455"/>
        <v>0</v>
      </c>
      <c r="AW272" s="77">
        <f t="shared" si="455"/>
        <v>0</v>
      </c>
      <c r="AX272" s="77">
        <f t="shared" si="455"/>
        <v>0</v>
      </c>
      <c r="AY272" s="77">
        <f t="shared" si="455"/>
        <v>0</v>
      </c>
      <c r="AZ272" s="77">
        <f t="shared" si="455"/>
        <v>0</v>
      </c>
      <c r="BA272" s="77">
        <f t="shared" si="455"/>
        <v>0</v>
      </c>
      <c r="BB272" s="77">
        <f t="shared" si="455"/>
        <v>0</v>
      </c>
      <c r="BC272" s="77">
        <f t="shared" si="455"/>
        <v>0</v>
      </c>
      <c r="BD272" s="77">
        <f t="shared" si="455"/>
        <v>0</v>
      </c>
      <c r="BE272" s="251"/>
      <c r="BF272" s="162">
        <f t="shared" si="417"/>
        <v>399.20999999999731</v>
      </c>
      <c r="BG272" s="157">
        <f t="shared" si="418"/>
        <v>6796.74</v>
      </c>
      <c r="BH272" s="157">
        <f t="shared" si="419"/>
        <v>-1322.0000000000005</v>
      </c>
      <c r="BI272" s="157">
        <f t="shared" si="420"/>
        <v>-1729.1000000000022</v>
      </c>
      <c r="BJ272" s="157">
        <f t="shared" si="421"/>
        <v>-1707.6600000000017</v>
      </c>
      <c r="BK272" s="157">
        <f t="shared" si="422"/>
        <v>-631.78000000000111</v>
      </c>
      <c r="BL272" s="157">
        <f t="shared" si="423"/>
        <v>-1737.630000000001</v>
      </c>
      <c r="BM272" s="157">
        <f t="shared" si="424"/>
        <v>-1630.6200000000008</v>
      </c>
      <c r="BN272" s="157">
        <f t="shared" si="425"/>
        <v>-1398.8160000000007</v>
      </c>
      <c r="BO272" s="157">
        <f t="shared" si="426"/>
        <v>0</v>
      </c>
      <c r="BP272" s="157">
        <f t="shared" si="427"/>
        <v>0</v>
      </c>
      <c r="BQ272" s="157">
        <f t="shared" si="428"/>
        <v>0</v>
      </c>
      <c r="BR272" s="157">
        <f t="shared" si="429"/>
        <v>-2961.6560000000104</v>
      </c>
      <c r="BS272" s="157">
        <f t="shared" si="430"/>
        <v>5873.9499999999971</v>
      </c>
      <c r="BT272" s="157">
        <f t="shared" si="431"/>
        <v>-4068.540000000005</v>
      </c>
      <c r="BU272" s="157">
        <f t="shared" si="432"/>
        <v>-4767.0660000000025</v>
      </c>
      <c r="BV272" s="157">
        <f t="shared" si="433"/>
        <v>0</v>
      </c>
      <c r="BW272" s="157">
        <f t="shared" si="434"/>
        <v>1805.4099999999921</v>
      </c>
      <c r="BX272" s="157">
        <f t="shared" si="435"/>
        <v>-4767.0660000000025</v>
      </c>
      <c r="BY272" s="157">
        <f>IF(Info!$O$3="Q1",$BS272,IF(Info!$O$3="Q2",$BS272+$BT272,IF(Info!$O$3="Q3",$BS272+$BT272+$BU272,$BR272)))</f>
        <v>5873.9499999999971</v>
      </c>
      <c r="BZ272" s="157">
        <f>IF(Info!$O$3="Q1",$BS272,IF(Info!$O$3="Q2",$BT272,IF(Info!$O$3="Q3",$BU272,$BV272)))</f>
        <v>5873.9499999999971</v>
      </c>
      <c r="CA272" s="48"/>
    </row>
    <row r="273" spans="1:79" ht="13.95" customHeight="1" x14ac:dyDescent="0.3">
      <c r="A273" s="259"/>
      <c r="B273" s="160" t="s">
        <v>377</v>
      </c>
      <c r="C273" s="250"/>
      <c r="D273" s="161">
        <f t="shared" si="414"/>
        <v>9580.38315384614</v>
      </c>
      <c r="E273" s="77">
        <f t="shared" ref="E273:AJ273" si="456">IF(E$136=0,0,E134-E363)</f>
        <v>22.162307692307877</v>
      </c>
      <c r="F273" s="77">
        <f t="shared" si="456"/>
        <v>847.64897435897365</v>
      </c>
      <c r="G273" s="77">
        <f t="shared" si="456"/>
        <v>754.16897435897408</v>
      </c>
      <c r="H273" s="77">
        <f t="shared" si="456"/>
        <v>3098.5789743589739</v>
      </c>
      <c r="I273" s="77">
        <f t="shared" si="456"/>
        <v>2878.6906410256415</v>
      </c>
      <c r="J273" s="77">
        <f t="shared" si="456"/>
        <v>1513.7306410256406</v>
      </c>
      <c r="K273" s="77">
        <f t="shared" si="456"/>
        <v>2163.3239743589738</v>
      </c>
      <c r="L273" s="77">
        <f t="shared" si="456"/>
        <v>4166.9906410256408</v>
      </c>
      <c r="M273" s="77">
        <f t="shared" si="456"/>
        <v>-775.77235897435821</v>
      </c>
      <c r="N273" s="77">
        <f t="shared" si="456"/>
        <v>626.08764102564055</v>
      </c>
      <c r="O273" s="77">
        <f t="shared" si="456"/>
        <v>-444.74569230769339</v>
      </c>
      <c r="P273" s="77">
        <f t="shared" si="456"/>
        <v>453.85430769230697</v>
      </c>
      <c r="Q273" s="815">
        <f t="shared" si="456"/>
        <v>1181.9376410256409</v>
      </c>
      <c r="R273" s="77">
        <f t="shared" si="456"/>
        <v>-2496.7096794871777</v>
      </c>
      <c r="S273" s="77">
        <f t="shared" si="456"/>
        <v>-1379.3096794871817</v>
      </c>
      <c r="T273" s="77">
        <f t="shared" si="456"/>
        <v>-997.80967948717989</v>
      </c>
      <c r="U273" s="77">
        <f t="shared" si="456"/>
        <v>-629.0680128205131</v>
      </c>
      <c r="V273" s="77">
        <f t="shared" si="456"/>
        <v>624.72198717948777</v>
      </c>
      <c r="W273" s="77">
        <f t="shared" si="456"/>
        <v>-502.37801282051259</v>
      </c>
      <c r="X273" s="77">
        <f t="shared" si="456"/>
        <v>-603.58634615384835</v>
      </c>
      <c r="Y273" s="77">
        <f t="shared" si="456"/>
        <v>-1173.9413461538461</v>
      </c>
      <c r="Z273" s="77">
        <f t="shared" si="456"/>
        <v>-285.92861538461511</v>
      </c>
      <c r="AA273" s="77">
        <f t="shared" si="456"/>
        <v>473.63805128205058</v>
      </c>
      <c r="AB273" s="77">
        <f t="shared" si="456"/>
        <v>-1687.9619487179516</v>
      </c>
      <c r="AC273" s="77">
        <f t="shared" si="456"/>
        <v>-558.24528205128263</v>
      </c>
      <c r="AD273" s="77">
        <f t="shared" si="456"/>
        <v>701.5163846153846</v>
      </c>
      <c r="AE273" s="77">
        <f t="shared" si="456"/>
        <v>-335.24326923077024</v>
      </c>
      <c r="AF273" s="77">
        <f t="shared" si="456"/>
        <v>218.05673076923085</v>
      </c>
      <c r="AG273" s="77">
        <f t="shared" si="456"/>
        <v>512.54006410256443</v>
      </c>
      <c r="AH273" s="77">
        <f t="shared" si="456"/>
        <v>244.65506410256421</v>
      </c>
      <c r="AI273" s="77">
        <f t="shared" si="456"/>
        <v>541.15038461538461</v>
      </c>
      <c r="AJ273" s="77">
        <f t="shared" si="456"/>
        <v>121.97538461538443</v>
      </c>
      <c r="AK273" s="77">
        <f t="shared" ref="AK273:BD273" si="457">IF(AK$136=0,0,AK134-AK363)</f>
        <v>-493.88628205128225</v>
      </c>
      <c r="AL273" s="77">
        <f t="shared" si="457"/>
        <v>352.14705128205151</v>
      </c>
      <c r="AM273" s="77">
        <f t="shared" si="457"/>
        <v>559.29005128205245</v>
      </c>
      <c r="AN273" s="77">
        <f t="shared" si="457"/>
        <v>176.10171794871712</v>
      </c>
      <c r="AO273" s="77">
        <f t="shared" si="457"/>
        <v>381.91171794871752</v>
      </c>
      <c r="AP273" s="77">
        <f t="shared" si="457"/>
        <v>-669.9099487179501</v>
      </c>
      <c r="AQ273" s="77">
        <f t="shared" si="457"/>
        <v>0</v>
      </c>
      <c r="AR273" s="77">
        <f t="shared" si="457"/>
        <v>0</v>
      </c>
      <c r="AS273" s="77">
        <f t="shared" si="457"/>
        <v>0</v>
      </c>
      <c r="AT273" s="77">
        <f t="shared" si="457"/>
        <v>0</v>
      </c>
      <c r="AU273" s="77">
        <f t="shared" si="457"/>
        <v>0</v>
      </c>
      <c r="AV273" s="77">
        <f t="shared" si="457"/>
        <v>0</v>
      </c>
      <c r="AW273" s="77">
        <f t="shared" si="457"/>
        <v>0</v>
      </c>
      <c r="AX273" s="77">
        <f t="shared" si="457"/>
        <v>0</v>
      </c>
      <c r="AY273" s="77">
        <f t="shared" si="457"/>
        <v>0</v>
      </c>
      <c r="AZ273" s="77">
        <f t="shared" si="457"/>
        <v>0</v>
      </c>
      <c r="BA273" s="77">
        <f t="shared" si="457"/>
        <v>0</v>
      </c>
      <c r="BB273" s="77">
        <f t="shared" si="457"/>
        <v>0</v>
      </c>
      <c r="BC273" s="77">
        <f t="shared" si="457"/>
        <v>0</v>
      </c>
      <c r="BD273" s="77">
        <f t="shared" si="457"/>
        <v>0</v>
      </c>
      <c r="BE273" s="251"/>
      <c r="BF273" s="162">
        <f t="shared" si="417"/>
        <v>4722.5592307692295</v>
      </c>
      <c r="BG273" s="157">
        <f t="shared" si="418"/>
        <v>10722.735897435898</v>
      </c>
      <c r="BH273" s="157">
        <f t="shared" si="419"/>
        <v>1041.3615384615368</v>
      </c>
      <c r="BI273" s="157">
        <f t="shared" si="420"/>
        <v>-5502.8970512820524</v>
      </c>
      <c r="BJ273" s="157">
        <f t="shared" si="421"/>
        <v>-1655.1837179487193</v>
      </c>
      <c r="BK273" s="157">
        <f t="shared" si="422"/>
        <v>-1356.9814102564142</v>
      </c>
      <c r="BL273" s="157">
        <f t="shared" si="423"/>
        <v>640.00858974358925</v>
      </c>
      <c r="BM273" s="157">
        <f t="shared" si="424"/>
        <v>521.38653846153829</v>
      </c>
      <c r="BN273" s="157">
        <f t="shared" si="425"/>
        <v>447.39353846153699</v>
      </c>
      <c r="BO273" s="157">
        <f t="shared" si="426"/>
        <v>0</v>
      </c>
      <c r="BP273" s="157">
        <f t="shared" si="427"/>
        <v>0</v>
      </c>
      <c r="BQ273" s="157">
        <f t="shared" si="428"/>
        <v>0</v>
      </c>
      <c r="BR273" s="157">
        <f t="shared" si="429"/>
        <v>9580.3831538461418</v>
      </c>
      <c r="BS273" s="157">
        <f t="shared" si="430"/>
        <v>16486.656666666662</v>
      </c>
      <c r="BT273" s="157">
        <f t="shared" si="431"/>
        <v>-8515.0621794871859</v>
      </c>
      <c r="BU273" s="157">
        <f t="shared" si="432"/>
        <v>1608.7886666666645</v>
      </c>
      <c r="BV273" s="157">
        <f t="shared" si="433"/>
        <v>0</v>
      </c>
      <c r="BW273" s="157">
        <f t="shared" si="434"/>
        <v>7971.5944871794763</v>
      </c>
      <c r="BX273" s="157">
        <f t="shared" si="435"/>
        <v>1608.7886666666645</v>
      </c>
      <c r="BY273" s="157">
        <f>IF(Info!$O$3="Q1",$BS273,IF(Info!$O$3="Q2",$BS273+$BT273,IF(Info!$O$3="Q3",$BS273+$BT273+$BU273,$BR273)))</f>
        <v>16486.656666666662</v>
      </c>
      <c r="BZ273" s="157">
        <f>IF(Info!$O$3="Q1",$BS273,IF(Info!$O$3="Q2",$BT273,IF(Info!$O$3="Q3",$BU273,$BV273)))</f>
        <v>16486.656666666662</v>
      </c>
      <c r="CA273" s="48"/>
    </row>
    <row r="274" spans="1:79" ht="13.95" customHeight="1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822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ht="13.95" customHeight="1" x14ac:dyDescent="0.3">
      <c r="A275" s="248"/>
      <c r="B275" s="207" t="s">
        <v>393</v>
      </c>
      <c r="C275" s="250"/>
      <c r="D275" s="210">
        <f>SUM(E275:BD275)</f>
        <v>-4800.5998205128153</v>
      </c>
      <c r="E275" s="261">
        <f t="shared" ref="E275:AJ275" si="458">IF(E$136=0,0,E136-E365)</f>
        <v>2253.5876923076921</v>
      </c>
      <c r="F275" s="261">
        <f t="shared" si="458"/>
        <v>1276.9010256410265</v>
      </c>
      <c r="G275" s="261">
        <f t="shared" si="458"/>
        <v>3099.7643589743593</v>
      </c>
      <c r="H275" s="261">
        <f t="shared" si="458"/>
        <v>-1300.4373076923066</v>
      </c>
      <c r="I275" s="261">
        <f t="shared" si="458"/>
        <v>-771.62397435897583</v>
      </c>
      <c r="J275" s="261">
        <f t="shared" si="458"/>
        <v>-1467.0723076923068</v>
      </c>
      <c r="K275" s="261">
        <f t="shared" si="458"/>
        <v>-2564.0323076923078</v>
      </c>
      <c r="L275" s="261">
        <f t="shared" si="458"/>
        <v>-1174.4073076923069</v>
      </c>
      <c r="M275" s="261">
        <f t="shared" si="458"/>
        <v>1605.3223589743575</v>
      </c>
      <c r="N275" s="261">
        <f t="shared" si="458"/>
        <v>614.31235897435909</v>
      </c>
      <c r="O275" s="261">
        <f t="shared" si="458"/>
        <v>-500.20430769230643</v>
      </c>
      <c r="P275" s="261">
        <f t="shared" si="458"/>
        <v>-2190.8709743589734</v>
      </c>
      <c r="Q275" s="823">
        <f t="shared" si="458"/>
        <v>-110.93764102564</v>
      </c>
      <c r="R275" s="261">
        <f t="shared" si="458"/>
        <v>2185.3763461538438</v>
      </c>
      <c r="S275" s="261">
        <f t="shared" si="458"/>
        <v>996.64301282051383</v>
      </c>
      <c r="T275" s="261">
        <f t="shared" si="458"/>
        <v>-1579.0569871794869</v>
      </c>
      <c r="U275" s="261">
        <f t="shared" si="458"/>
        <v>-1384.8069871794869</v>
      </c>
      <c r="V275" s="261">
        <f t="shared" si="458"/>
        <v>1846.2780128205131</v>
      </c>
      <c r="W275" s="261">
        <f t="shared" si="458"/>
        <v>205.54467948717866</v>
      </c>
      <c r="X275" s="261">
        <f t="shared" si="458"/>
        <v>-1123.7886538461526</v>
      </c>
      <c r="Y275" s="261">
        <f t="shared" si="458"/>
        <v>-291.19198717948802</v>
      </c>
      <c r="Z275" s="261">
        <f t="shared" si="458"/>
        <v>-1905.3630512820519</v>
      </c>
      <c r="AA275" s="261">
        <f t="shared" si="458"/>
        <v>1476.6952820512815</v>
      </c>
      <c r="AB275" s="261">
        <f t="shared" si="458"/>
        <v>1843.4619487179516</v>
      </c>
      <c r="AC275" s="261">
        <f t="shared" si="458"/>
        <v>-381.35471794871773</v>
      </c>
      <c r="AD275" s="261">
        <f t="shared" si="458"/>
        <v>-1503.6330512820523</v>
      </c>
      <c r="AE275" s="261">
        <f t="shared" si="458"/>
        <v>-778.95673076922958</v>
      </c>
      <c r="AF275" s="261">
        <f t="shared" si="458"/>
        <v>1129.5266025641031</v>
      </c>
      <c r="AG275" s="261">
        <f t="shared" si="458"/>
        <v>-437.67339743589764</v>
      </c>
      <c r="AH275" s="261">
        <f t="shared" si="458"/>
        <v>814.06993589743524</v>
      </c>
      <c r="AI275" s="261">
        <f t="shared" si="458"/>
        <v>-719.37538461538497</v>
      </c>
      <c r="AJ275" s="261">
        <f t="shared" si="458"/>
        <v>-901.61705128205085</v>
      </c>
      <c r="AK275" s="261">
        <f t="shared" ref="AK275:BD275" si="459">IF(AK$136=0,0,AK136-AK365)</f>
        <v>-1323.3137179487185</v>
      </c>
      <c r="AL275" s="261">
        <f t="shared" si="459"/>
        <v>877.85294871794849</v>
      </c>
      <c r="AM275" s="261">
        <f t="shared" si="459"/>
        <v>-148.20671794872032</v>
      </c>
      <c r="AN275" s="261">
        <f t="shared" si="459"/>
        <v>-74.768384615383184</v>
      </c>
      <c r="AO275" s="261">
        <f t="shared" si="459"/>
        <v>-1571.1950512820513</v>
      </c>
      <c r="AP275" s="261">
        <f t="shared" si="459"/>
        <v>-822.04838461538293</v>
      </c>
      <c r="AQ275" s="261">
        <f t="shared" si="459"/>
        <v>0</v>
      </c>
      <c r="AR275" s="261">
        <f t="shared" si="459"/>
        <v>0</v>
      </c>
      <c r="AS275" s="261">
        <f t="shared" si="459"/>
        <v>0</v>
      </c>
      <c r="AT275" s="261">
        <f t="shared" si="459"/>
        <v>0</v>
      </c>
      <c r="AU275" s="261">
        <f t="shared" si="459"/>
        <v>0</v>
      </c>
      <c r="AV275" s="261">
        <f t="shared" si="459"/>
        <v>0</v>
      </c>
      <c r="AW275" s="261">
        <f t="shared" si="459"/>
        <v>0</v>
      </c>
      <c r="AX275" s="261">
        <f t="shared" si="459"/>
        <v>0</v>
      </c>
      <c r="AY275" s="261">
        <f t="shared" si="459"/>
        <v>0</v>
      </c>
      <c r="AZ275" s="261">
        <f t="shared" si="459"/>
        <v>0</v>
      </c>
      <c r="BA275" s="261">
        <f t="shared" si="459"/>
        <v>0</v>
      </c>
      <c r="BB275" s="261">
        <f t="shared" si="459"/>
        <v>0</v>
      </c>
      <c r="BC275" s="261">
        <f t="shared" si="459"/>
        <v>0</v>
      </c>
      <c r="BD275" s="261">
        <f t="shared" si="459"/>
        <v>0</v>
      </c>
      <c r="BE275" s="251"/>
      <c r="BF275" s="162">
        <f>SUM(E275:H275)</f>
        <v>5329.8157692307714</v>
      </c>
      <c r="BG275" s="157">
        <f>SUM(I275:L275)</f>
        <v>-5977.1358974358973</v>
      </c>
      <c r="BH275" s="157">
        <f>SUM(M275:Q275)</f>
        <v>-582.37820512820326</v>
      </c>
      <c r="BI275" s="157">
        <f>SUM(R275:U275)</f>
        <v>218.15538461538381</v>
      </c>
      <c r="BJ275" s="157">
        <f>SUM(V275:Y275)</f>
        <v>636.84205128205122</v>
      </c>
      <c r="BK275" s="157">
        <f>SUM(Z275:AD275)</f>
        <v>-470.19358974358875</v>
      </c>
      <c r="BL275" s="157">
        <f>SUM(AE275:AH275)</f>
        <v>726.96641025641111</v>
      </c>
      <c r="BM275" s="157">
        <f>SUM(AI275:AL275)</f>
        <v>-2066.4532051282058</v>
      </c>
      <c r="BN275" s="157">
        <f>SUM(AM275:AQ275)</f>
        <v>-2616.2185384615377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-4800.5998205128153</v>
      </c>
      <c r="BS275" s="157">
        <f>SUM(BF275:BH275)</f>
        <v>-1229.6983333333292</v>
      </c>
      <c r="BT275" s="157">
        <f>SUM(BI275:BK275)</f>
        <v>384.80384615384628</v>
      </c>
      <c r="BU275" s="157">
        <f>SUM(BL275:BN275)</f>
        <v>-3955.7053333333324</v>
      </c>
      <c r="BV275" s="157">
        <f>SUM(BO275:BQ275)</f>
        <v>0</v>
      </c>
      <c r="BW275" s="157">
        <f>SUM(BF275:BK275)</f>
        <v>-844.89448717948289</v>
      </c>
      <c r="BX275" s="157">
        <f>SUM(BL275:BQ275)</f>
        <v>-3955.7053333333324</v>
      </c>
      <c r="BY275" s="157">
        <f>IF(Info!$O$3="Q1",$BS275,IF(Info!$O$3="Q2",$BS275+$BT275,IF(Info!$O$3="Q3",$BS275+$BT275+$BU275,$BR275)))</f>
        <v>-1229.6983333333292</v>
      </c>
      <c r="BZ275" s="157">
        <f>IF(Info!$O$3="Q1",$BS275,IF(Info!$O$3="Q2",$BT275,IF(Info!$O$3="Q3",$BU275,$BV275)))</f>
        <v>-1229.6983333333292</v>
      </c>
      <c r="CA275" s="48"/>
    </row>
    <row r="276" spans="1:79" ht="13.95" customHeight="1" x14ac:dyDescent="0.3">
      <c r="A276" s="248"/>
      <c r="B276" s="160" t="s">
        <v>394</v>
      </c>
      <c r="C276" s="250"/>
      <c r="D276" s="262"/>
      <c r="E276" s="77">
        <f>E275</f>
        <v>2253.5876923076921</v>
      </c>
      <c r="F276" s="77">
        <f t="shared" ref="F276:AK276" si="460">E276+F275</f>
        <v>3530.4887179487187</v>
      </c>
      <c r="G276" s="77">
        <f t="shared" si="460"/>
        <v>6630.253076923078</v>
      </c>
      <c r="H276" s="77">
        <f t="shared" si="460"/>
        <v>5329.8157692307714</v>
      </c>
      <c r="I276" s="77">
        <f t="shared" si="460"/>
        <v>4558.1917948717955</v>
      </c>
      <c r="J276" s="77">
        <f t="shared" si="460"/>
        <v>3091.1194871794887</v>
      </c>
      <c r="K276" s="77">
        <f t="shared" si="460"/>
        <v>527.08717948718095</v>
      </c>
      <c r="L276" s="77">
        <f t="shared" si="460"/>
        <v>-647.32012820512591</v>
      </c>
      <c r="M276" s="77">
        <f t="shared" si="460"/>
        <v>958.00223076923157</v>
      </c>
      <c r="N276" s="77">
        <f t="shared" si="460"/>
        <v>1572.3145897435907</v>
      </c>
      <c r="O276" s="77">
        <f t="shared" si="460"/>
        <v>1072.1102820512842</v>
      </c>
      <c r="P276" s="77">
        <f t="shared" si="460"/>
        <v>-1118.7606923076892</v>
      </c>
      <c r="Q276" s="815">
        <f t="shared" si="460"/>
        <v>-1229.6983333333292</v>
      </c>
      <c r="R276" s="77">
        <f t="shared" si="460"/>
        <v>955.6780128205146</v>
      </c>
      <c r="S276" s="77">
        <f t="shared" si="460"/>
        <v>1952.3210256410284</v>
      </c>
      <c r="T276" s="77">
        <f t="shared" si="460"/>
        <v>373.26403846154153</v>
      </c>
      <c r="U276" s="77">
        <f t="shared" si="460"/>
        <v>-1011.5429487179454</v>
      </c>
      <c r="V276" s="77">
        <f t="shared" si="460"/>
        <v>834.73506410256778</v>
      </c>
      <c r="W276" s="77">
        <f t="shared" si="460"/>
        <v>1040.2797435897464</v>
      </c>
      <c r="X276" s="77">
        <f t="shared" si="460"/>
        <v>-83.508910256406125</v>
      </c>
      <c r="Y276" s="77">
        <f t="shared" si="460"/>
        <v>-374.70089743589415</v>
      </c>
      <c r="Z276" s="77">
        <f t="shared" si="460"/>
        <v>-2280.063948717946</v>
      </c>
      <c r="AA276" s="77">
        <f t="shared" si="460"/>
        <v>-803.36866666666447</v>
      </c>
      <c r="AB276" s="77">
        <f t="shared" si="460"/>
        <v>1040.0932820512871</v>
      </c>
      <c r="AC276" s="77">
        <f t="shared" si="460"/>
        <v>658.7385641025694</v>
      </c>
      <c r="AD276" s="77">
        <f t="shared" si="460"/>
        <v>-844.89448717948289</v>
      </c>
      <c r="AE276" s="77">
        <f t="shared" si="460"/>
        <v>-1623.8512179487125</v>
      </c>
      <c r="AF276" s="77">
        <f t="shared" si="460"/>
        <v>-494.32461538460939</v>
      </c>
      <c r="AG276" s="77">
        <f t="shared" si="460"/>
        <v>-931.99801282050703</v>
      </c>
      <c r="AH276" s="77">
        <f t="shared" si="460"/>
        <v>-117.92807692307179</v>
      </c>
      <c r="AI276" s="77">
        <f t="shared" si="460"/>
        <v>-837.30346153845676</v>
      </c>
      <c r="AJ276" s="77">
        <f t="shared" si="460"/>
        <v>-1738.9205128205076</v>
      </c>
      <c r="AK276" s="77">
        <f t="shared" si="460"/>
        <v>-3062.2342307692261</v>
      </c>
      <c r="AL276" s="77">
        <f t="shared" ref="AL276:BQ276" si="461">AK276+AL275</f>
        <v>-2184.3812820512776</v>
      </c>
      <c r="AM276" s="77">
        <f t="shared" si="461"/>
        <v>-2332.5879999999979</v>
      </c>
      <c r="AN276" s="77">
        <f t="shared" si="461"/>
        <v>-2407.3563846153811</v>
      </c>
      <c r="AO276" s="77">
        <f t="shared" si="461"/>
        <v>-3978.5514358974324</v>
      </c>
      <c r="AP276" s="77">
        <f t="shared" si="461"/>
        <v>-4800.5998205128153</v>
      </c>
      <c r="AQ276" s="77">
        <f t="shared" si="461"/>
        <v>-4800.5998205128153</v>
      </c>
      <c r="AR276" s="77">
        <f t="shared" si="461"/>
        <v>-4800.5998205128153</v>
      </c>
      <c r="AS276" s="77">
        <f t="shared" si="461"/>
        <v>-4800.5998205128153</v>
      </c>
      <c r="AT276" s="77">
        <f t="shared" si="461"/>
        <v>-4800.5998205128153</v>
      </c>
      <c r="AU276" s="77">
        <f t="shared" si="461"/>
        <v>-4800.5998205128153</v>
      </c>
      <c r="AV276" s="77">
        <f t="shared" si="461"/>
        <v>-4800.5998205128153</v>
      </c>
      <c r="AW276" s="77">
        <f t="shared" si="461"/>
        <v>-4800.5998205128153</v>
      </c>
      <c r="AX276" s="77">
        <f t="shared" si="461"/>
        <v>-4800.5998205128153</v>
      </c>
      <c r="AY276" s="77">
        <f t="shared" si="461"/>
        <v>-4800.5998205128153</v>
      </c>
      <c r="AZ276" s="77">
        <f t="shared" si="461"/>
        <v>-4800.5998205128153</v>
      </c>
      <c r="BA276" s="77">
        <f t="shared" si="461"/>
        <v>-4800.5998205128153</v>
      </c>
      <c r="BB276" s="77">
        <f t="shared" si="461"/>
        <v>-4800.5998205128153</v>
      </c>
      <c r="BC276" s="77">
        <f t="shared" si="461"/>
        <v>-4800.5998205128153</v>
      </c>
      <c r="BD276" s="77">
        <f t="shared" si="461"/>
        <v>-4800.5998205128153</v>
      </c>
      <c r="BE276" s="251"/>
      <c r="BF276" s="212">
        <f>BF275</f>
        <v>5329.8157692307714</v>
      </c>
      <c r="BG276" s="161">
        <f t="shared" ref="BG276:BQ276" si="462">BF276+BG275</f>
        <v>-647.32012820512591</v>
      </c>
      <c r="BH276" s="161">
        <f t="shared" si="462"/>
        <v>-1229.6983333333292</v>
      </c>
      <c r="BI276" s="161">
        <f t="shared" si="462"/>
        <v>-1011.5429487179454</v>
      </c>
      <c r="BJ276" s="161">
        <f t="shared" si="462"/>
        <v>-374.70089743589415</v>
      </c>
      <c r="BK276" s="161">
        <f t="shared" si="462"/>
        <v>-844.89448717948289</v>
      </c>
      <c r="BL276" s="161">
        <f t="shared" si="462"/>
        <v>-117.92807692307179</v>
      </c>
      <c r="BM276" s="161">
        <f t="shared" si="462"/>
        <v>-2184.3812820512776</v>
      </c>
      <c r="BN276" s="161">
        <f t="shared" si="462"/>
        <v>-4800.5998205128153</v>
      </c>
      <c r="BO276" s="161">
        <f t="shared" si="462"/>
        <v>-4800.5998205128153</v>
      </c>
      <c r="BP276" s="161">
        <f t="shared" si="462"/>
        <v>-4800.5998205128153</v>
      </c>
      <c r="BQ276" s="161">
        <f t="shared" si="462"/>
        <v>-4800.5998205128153</v>
      </c>
      <c r="BR276" s="157"/>
      <c r="BS276" s="161">
        <f>BS275</f>
        <v>-1229.6983333333292</v>
      </c>
      <c r="BT276" s="161">
        <f>BS276+BT275</f>
        <v>-844.89448717948289</v>
      </c>
      <c r="BU276" s="161">
        <f>BT276+BU275</f>
        <v>-4800.5998205128153</v>
      </c>
      <c r="BV276" s="161">
        <f>BU276+BV275</f>
        <v>-4800.5998205128153</v>
      </c>
      <c r="BW276" s="157">
        <f>BT276</f>
        <v>-844.89448717948289</v>
      </c>
      <c r="BX276" s="157">
        <f>BV276</f>
        <v>-4800.5998205128153</v>
      </c>
      <c r="BY276" s="157"/>
      <c r="BZ276" s="157"/>
      <c r="CA276" s="48"/>
    </row>
    <row r="277" spans="1:79" ht="13.95" customHeight="1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822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13.95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824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13.95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13.95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3.95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3.95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ht="13.95" customHeight="1" x14ac:dyDescent="0.3">
      <c r="A283" s="269"/>
      <c r="B283" s="78" t="s">
        <v>397</v>
      </c>
      <c r="C283" s="52">
        <f>Info!$AJ3</f>
        <v>5.2</v>
      </c>
      <c r="D283" s="161">
        <f t="shared" ref="D283:D292" si="463">SUM(E283:BD283)</f>
        <v>11000</v>
      </c>
      <c r="E283" s="215">
        <v>0</v>
      </c>
      <c r="F283" s="215">
        <v>0</v>
      </c>
      <c r="G283" s="215">
        <v>0</v>
      </c>
      <c r="H283" s="215">
        <v>900</v>
      </c>
      <c r="I283" s="215">
        <v>0</v>
      </c>
      <c r="J283" s="215">
        <v>0</v>
      </c>
      <c r="K283" s="215">
        <v>0</v>
      </c>
      <c r="L283" s="215">
        <v>0</v>
      </c>
      <c r="M283" s="215">
        <v>1000</v>
      </c>
      <c r="N283" s="215">
        <v>0</v>
      </c>
      <c r="O283" s="215">
        <v>0</v>
      </c>
      <c r="P283" s="215">
        <v>0</v>
      </c>
      <c r="Q283" s="796">
        <v>0</v>
      </c>
      <c r="R283" s="215">
        <v>1100</v>
      </c>
      <c r="S283" s="215">
        <v>200</v>
      </c>
      <c r="T283" s="215">
        <v>0</v>
      </c>
      <c r="U283" s="215">
        <v>0</v>
      </c>
      <c r="V283" s="215">
        <v>0</v>
      </c>
      <c r="W283" s="215">
        <v>1200</v>
      </c>
      <c r="X283" s="215">
        <v>200</v>
      </c>
      <c r="Y283" s="215">
        <v>0</v>
      </c>
      <c r="Z283" s="215">
        <v>0</v>
      </c>
      <c r="AA283" s="215">
        <v>0</v>
      </c>
      <c r="AB283" s="215">
        <v>1200</v>
      </c>
      <c r="AC283" s="215">
        <v>100</v>
      </c>
      <c r="AD283" s="215">
        <v>0</v>
      </c>
      <c r="AE283" s="215">
        <v>0</v>
      </c>
      <c r="AF283" s="215">
        <v>0</v>
      </c>
      <c r="AG283" s="215">
        <v>800</v>
      </c>
      <c r="AH283" s="215">
        <v>0</v>
      </c>
      <c r="AI283" s="215">
        <v>0</v>
      </c>
      <c r="AJ283" s="215">
        <v>0</v>
      </c>
      <c r="AK283" s="215">
        <v>0</v>
      </c>
      <c r="AL283" s="215">
        <v>0</v>
      </c>
      <c r="AM283" s="215">
        <v>1000</v>
      </c>
      <c r="AN283" s="215">
        <v>0</v>
      </c>
      <c r="AO283" s="215">
        <v>0</v>
      </c>
      <c r="AP283" s="215">
        <v>0</v>
      </c>
      <c r="AQ283" s="215">
        <v>0</v>
      </c>
      <c r="AR283" s="215">
        <v>1200</v>
      </c>
      <c r="AS283" s="215">
        <v>0</v>
      </c>
      <c r="AT283" s="215">
        <v>0</v>
      </c>
      <c r="AU283" s="215">
        <v>0</v>
      </c>
      <c r="AV283" s="215">
        <v>0</v>
      </c>
      <c r="AW283" s="215">
        <v>1200</v>
      </c>
      <c r="AX283" s="215">
        <v>0</v>
      </c>
      <c r="AY283" s="215">
        <v>0</v>
      </c>
      <c r="AZ283" s="215">
        <v>0</v>
      </c>
      <c r="BA283" s="215">
        <v>0</v>
      </c>
      <c r="BB283" s="215">
        <v>900</v>
      </c>
      <c r="BC283" s="215">
        <v>0</v>
      </c>
      <c r="BD283" s="215">
        <v>0</v>
      </c>
      <c r="BE283" s="271"/>
      <c r="BF283" s="163">
        <f t="shared" ref="BF283:BF292" si="464">SUM(E283:H283)</f>
        <v>900</v>
      </c>
      <c r="BG283" s="77">
        <f t="shared" ref="BG283:BG292" si="465">SUM(I283:L283)</f>
        <v>0</v>
      </c>
      <c r="BH283" s="77">
        <f t="shared" ref="BH283:BH292" si="466">SUM(M283:Q283)</f>
        <v>1000</v>
      </c>
      <c r="BI283" s="77">
        <f t="shared" ref="BI283:BI292" si="467">SUM(R283:U283)</f>
        <v>1300</v>
      </c>
      <c r="BJ283" s="77">
        <f t="shared" ref="BJ283:BJ292" si="468">SUM(V283:Y283)</f>
        <v>1400</v>
      </c>
      <c r="BK283" s="77">
        <f t="shared" ref="BK283:BK292" si="469">SUM(Z283:AD283)</f>
        <v>1300</v>
      </c>
      <c r="BL283" s="77">
        <f t="shared" ref="BL283:BL292" si="470">SUM(AE283:AH283)</f>
        <v>800</v>
      </c>
      <c r="BM283" s="77">
        <f t="shared" ref="BM283:BM292" si="471">SUM(AI283:AL283)</f>
        <v>0</v>
      </c>
      <c r="BN283" s="77">
        <f t="shared" ref="BN283:BN292" si="472">SUM(AM283:AQ283)</f>
        <v>1000</v>
      </c>
      <c r="BO283" s="77">
        <f t="shared" ref="BO283:BO292" si="473">SUM(AR283:AU283)</f>
        <v>1200</v>
      </c>
      <c r="BP283" s="77">
        <f t="shared" ref="BP283:BP292" si="474">SUM(AV283:AY283)</f>
        <v>1200</v>
      </c>
      <c r="BQ283" s="77">
        <f t="shared" ref="BQ283:BQ292" si="475">SUM(AZ283:BD283)</f>
        <v>900</v>
      </c>
      <c r="BR283" s="157">
        <f t="shared" ref="BR283:BR292" si="476">SUM(BF283:BQ283)</f>
        <v>11000</v>
      </c>
      <c r="BS283" s="77">
        <f t="shared" ref="BS283:BS292" si="477">SUM(BF283:BH283)</f>
        <v>1900</v>
      </c>
      <c r="BT283" s="77">
        <f t="shared" ref="BT283:BT292" si="478">SUM(BI283:BK283)</f>
        <v>4000</v>
      </c>
      <c r="BU283" s="77">
        <f t="shared" ref="BU283:BU292" si="479">SUM(BL283:BN283)</f>
        <v>1800</v>
      </c>
      <c r="BV283" s="77">
        <f t="shared" ref="BV283:BV292" si="480">SUM(BO283:BQ283)</f>
        <v>3300</v>
      </c>
      <c r="BW283" s="77">
        <f t="shared" ref="BW283:BW292" si="481">SUM(BF283:BK283)</f>
        <v>5900</v>
      </c>
      <c r="BX283" s="77">
        <f t="shared" ref="BX283:BX292" si="482">SUM(BL283:BQ283)</f>
        <v>5100</v>
      </c>
      <c r="BY283" s="77">
        <f>IF(Info!$O$3="Q1",$BS283,IF(Info!$O$3="Q2",$BS283+$BT283,IF(Info!$O$3="Q3",$BS283+$BT283+$BU283,$BR283)))</f>
        <v>1900</v>
      </c>
      <c r="BZ283" s="77">
        <f>IF(Info!$O$3="Q1",$BS283,IF(Info!$O$3="Q2",$BT283,IF(Info!$O$3="Q3",$BU283,$BV283)))</f>
        <v>1900</v>
      </c>
      <c r="CA283" s="49"/>
    </row>
    <row r="284" spans="1:79" ht="13.95" customHeight="1" x14ac:dyDescent="0.3">
      <c r="A284" s="269"/>
      <c r="B284" s="78" t="s">
        <v>398</v>
      </c>
      <c r="C284" s="52">
        <f>Info!$AJ5</f>
        <v>2.4</v>
      </c>
      <c r="D284" s="161">
        <f t="shared" si="463"/>
        <v>10500</v>
      </c>
      <c r="E284" s="215">
        <v>200</v>
      </c>
      <c r="F284" s="215">
        <v>200</v>
      </c>
      <c r="G284" s="215">
        <v>150</v>
      </c>
      <c r="H284" s="215">
        <v>0</v>
      </c>
      <c r="I284" s="215">
        <v>300</v>
      </c>
      <c r="J284" s="215">
        <v>200</v>
      </c>
      <c r="K284" s="215">
        <v>200</v>
      </c>
      <c r="L284" s="215">
        <v>150</v>
      </c>
      <c r="M284" s="215">
        <v>0</v>
      </c>
      <c r="N284" s="215">
        <v>200</v>
      </c>
      <c r="O284" s="215">
        <v>200</v>
      </c>
      <c r="P284" s="215">
        <v>300</v>
      </c>
      <c r="Q284" s="796">
        <v>200</v>
      </c>
      <c r="R284" s="215">
        <v>0</v>
      </c>
      <c r="S284" s="215">
        <v>300</v>
      </c>
      <c r="T284" s="215">
        <v>300</v>
      </c>
      <c r="U284" s="215">
        <v>300</v>
      </c>
      <c r="V284" s="215">
        <v>300</v>
      </c>
      <c r="W284" s="215">
        <v>0</v>
      </c>
      <c r="X284" s="215">
        <v>300</v>
      </c>
      <c r="Y284" s="215">
        <v>300</v>
      </c>
      <c r="Z284" s="215">
        <v>300</v>
      </c>
      <c r="AA284" s="215">
        <v>300</v>
      </c>
      <c r="AB284" s="215">
        <v>0</v>
      </c>
      <c r="AC284" s="215">
        <v>300</v>
      </c>
      <c r="AD284" s="215">
        <v>200</v>
      </c>
      <c r="AE284" s="215">
        <v>200</v>
      </c>
      <c r="AF284" s="215">
        <v>200</v>
      </c>
      <c r="AG284" s="215">
        <v>0</v>
      </c>
      <c r="AH284" s="215">
        <v>300</v>
      </c>
      <c r="AI284" s="215">
        <v>200</v>
      </c>
      <c r="AJ284" s="215">
        <v>200</v>
      </c>
      <c r="AK284" s="215">
        <v>200</v>
      </c>
      <c r="AL284" s="215">
        <v>200</v>
      </c>
      <c r="AM284" s="215">
        <v>0</v>
      </c>
      <c r="AN284" s="215">
        <v>350</v>
      </c>
      <c r="AO284" s="215">
        <v>300</v>
      </c>
      <c r="AP284" s="215">
        <v>300</v>
      </c>
      <c r="AQ284" s="215">
        <v>200</v>
      </c>
      <c r="AR284" s="215">
        <v>0</v>
      </c>
      <c r="AS284" s="215">
        <v>300</v>
      </c>
      <c r="AT284" s="215">
        <v>300</v>
      </c>
      <c r="AU284" s="215">
        <v>200</v>
      </c>
      <c r="AV284" s="215">
        <v>200</v>
      </c>
      <c r="AW284" s="215">
        <v>0</v>
      </c>
      <c r="AX284" s="215">
        <v>350</v>
      </c>
      <c r="AY284" s="215">
        <v>350</v>
      </c>
      <c r="AZ284" s="215">
        <v>300</v>
      </c>
      <c r="BA284" s="215">
        <v>250</v>
      </c>
      <c r="BB284" s="215">
        <v>0</v>
      </c>
      <c r="BC284" s="215">
        <v>200</v>
      </c>
      <c r="BD284" s="215">
        <v>200</v>
      </c>
      <c r="BE284" s="271"/>
      <c r="BF284" s="163">
        <f t="shared" si="464"/>
        <v>550</v>
      </c>
      <c r="BG284" s="77">
        <f t="shared" si="465"/>
        <v>850</v>
      </c>
      <c r="BH284" s="77">
        <f t="shared" si="466"/>
        <v>900</v>
      </c>
      <c r="BI284" s="77">
        <f t="shared" si="467"/>
        <v>900</v>
      </c>
      <c r="BJ284" s="77">
        <f t="shared" si="468"/>
        <v>900</v>
      </c>
      <c r="BK284" s="77">
        <f t="shared" si="469"/>
        <v>1100</v>
      </c>
      <c r="BL284" s="77">
        <f t="shared" si="470"/>
        <v>700</v>
      </c>
      <c r="BM284" s="77">
        <f t="shared" si="471"/>
        <v>800</v>
      </c>
      <c r="BN284" s="77">
        <f t="shared" si="472"/>
        <v>1150</v>
      </c>
      <c r="BO284" s="77">
        <f t="shared" si="473"/>
        <v>800</v>
      </c>
      <c r="BP284" s="77">
        <f t="shared" si="474"/>
        <v>900</v>
      </c>
      <c r="BQ284" s="77">
        <f t="shared" si="475"/>
        <v>950</v>
      </c>
      <c r="BR284" s="157">
        <f t="shared" si="476"/>
        <v>10500</v>
      </c>
      <c r="BS284" s="77">
        <f t="shared" si="477"/>
        <v>2300</v>
      </c>
      <c r="BT284" s="77">
        <f t="shared" si="478"/>
        <v>2900</v>
      </c>
      <c r="BU284" s="77">
        <f t="shared" si="479"/>
        <v>2650</v>
      </c>
      <c r="BV284" s="77">
        <f t="shared" si="480"/>
        <v>2650</v>
      </c>
      <c r="BW284" s="77">
        <f t="shared" si="481"/>
        <v>5200</v>
      </c>
      <c r="BX284" s="77">
        <f t="shared" si="482"/>
        <v>5300</v>
      </c>
      <c r="BY284" s="77">
        <f>IF(Info!$O$3="Q1",$BS284,IF(Info!$O$3="Q2",$BS284+$BT284,IF(Info!$O$3="Q3",$BS284+$BT284+$BU284,$BR284)))</f>
        <v>2300</v>
      </c>
      <c r="BZ284" s="77">
        <f>IF(Info!$O$3="Q1",$BS284,IF(Info!$O$3="Q2",$BT284,IF(Info!$O$3="Q3",$BU284,$BV284)))</f>
        <v>2300</v>
      </c>
      <c r="CA284" s="49"/>
    </row>
    <row r="285" spans="1:79" ht="13.95" customHeight="1" x14ac:dyDescent="0.3">
      <c r="A285" s="269"/>
      <c r="B285" s="78" t="s">
        <v>399</v>
      </c>
      <c r="C285" s="52">
        <f>Info!$AJ4</f>
        <v>5.2</v>
      </c>
      <c r="D285" s="161">
        <f t="shared" si="463"/>
        <v>580</v>
      </c>
      <c r="E285" s="215">
        <v>20</v>
      </c>
      <c r="F285" s="215">
        <v>20</v>
      </c>
      <c r="G285" s="215">
        <v>0</v>
      </c>
      <c r="H285" s="215">
        <v>20</v>
      </c>
      <c r="I285" s="215">
        <v>20</v>
      </c>
      <c r="J285" s="215">
        <v>0</v>
      </c>
      <c r="K285" s="215">
        <v>0</v>
      </c>
      <c r="L285" s="215">
        <v>0</v>
      </c>
      <c r="M285" s="215">
        <v>20</v>
      </c>
      <c r="N285" s="215">
        <v>0</v>
      </c>
      <c r="O285" s="215">
        <v>20</v>
      </c>
      <c r="P285" s="215">
        <v>0</v>
      </c>
      <c r="Q285" s="796">
        <v>0</v>
      </c>
      <c r="R285" s="215">
        <v>20</v>
      </c>
      <c r="S285" s="215">
        <v>20</v>
      </c>
      <c r="T285" s="215">
        <v>20</v>
      </c>
      <c r="U285" s="215">
        <v>0</v>
      </c>
      <c r="V285" s="215">
        <v>0</v>
      </c>
      <c r="W285" s="215">
        <v>20</v>
      </c>
      <c r="X285" s="215">
        <v>20</v>
      </c>
      <c r="Y285" s="215">
        <v>20</v>
      </c>
      <c r="Z285" s="215">
        <v>0</v>
      </c>
      <c r="AA285" s="215">
        <v>0</v>
      </c>
      <c r="AB285" s="215">
        <v>20</v>
      </c>
      <c r="AC285" s="215">
        <v>20</v>
      </c>
      <c r="AD285" s="215">
        <v>20</v>
      </c>
      <c r="AE285" s="215">
        <v>0</v>
      </c>
      <c r="AF285" s="215">
        <v>0</v>
      </c>
      <c r="AG285" s="215">
        <v>20</v>
      </c>
      <c r="AH285" s="215">
        <v>20</v>
      </c>
      <c r="AI285" s="215">
        <v>20</v>
      </c>
      <c r="AJ285" s="215">
        <v>0</v>
      </c>
      <c r="AK285" s="215">
        <v>0</v>
      </c>
      <c r="AL285" s="215">
        <v>0</v>
      </c>
      <c r="AM285" s="215">
        <v>20</v>
      </c>
      <c r="AN285" s="215">
        <v>20</v>
      </c>
      <c r="AO285" s="215">
        <v>20</v>
      </c>
      <c r="AP285" s="215">
        <v>0</v>
      </c>
      <c r="AQ285" s="215">
        <v>0</v>
      </c>
      <c r="AR285" s="215">
        <v>20</v>
      </c>
      <c r="AS285" s="215">
        <v>20</v>
      </c>
      <c r="AT285" s="215">
        <v>20</v>
      </c>
      <c r="AU285" s="215">
        <v>0</v>
      </c>
      <c r="AV285" s="215">
        <v>0</v>
      </c>
      <c r="AW285" s="215">
        <v>20</v>
      </c>
      <c r="AX285" s="215">
        <v>20</v>
      </c>
      <c r="AY285" s="215">
        <v>20</v>
      </c>
      <c r="AZ285" s="215">
        <v>0</v>
      </c>
      <c r="BA285" s="215">
        <v>0</v>
      </c>
      <c r="BB285" s="215">
        <v>20</v>
      </c>
      <c r="BC285" s="215">
        <v>20</v>
      </c>
      <c r="BD285" s="215">
        <v>0</v>
      </c>
      <c r="BE285" s="271"/>
      <c r="BF285" s="163">
        <f t="shared" si="464"/>
        <v>60</v>
      </c>
      <c r="BG285" s="77">
        <f t="shared" si="465"/>
        <v>20</v>
      </c>
      <c r="BH285" s="77">
        <f t="shared" si="466"/>
        <v>40</v>
      </c>
      <c r="BI285" s="77">
        <f t="shared" si="467"/>
        <v>60</v>
      </c>
      <c r="BJ285" s="77">
        <f t="shared" si="468"/>
        <v>60</v>
      </c>
      <c r="BK285" s="77">
        <f t="shared" si="469"/>
        <v>60</v>
      </c>
      <c r="BL285" s="77">
        <f t="shared" si="470"/>
        <v>40</v>
      </c>
      <c r="BM285" s="77">
        <f t="shared" si="471"/>
        <v>20</v>
      </c>
      <c r="BN285" s="77">
        <f t="shared" si="472"/>
        <v>60</v>
      </c>
      <c r="BO285" s="77">
        <f t="shared" si="473"/>
        <v>60</v>
      </c>
      <c r="BP285" s="77">
        <f t="shared" si="474"/>
        <v>60</v>
      </c>
      <c r="BQ285" s="77">
        <f t="shared" si="475"/>
        <v>40</v>
      </c>
      <c r="BR285" s="157">
        <f t="shared" si="476"/>
        <v>580</v>
      </c>
      <c r="BS285" s="77">
        <f t="shared" si="477"/>
        <v>120</v>
      </c>
      <c r="BT285" s="77">
        <f t="shared" si="478"/>
        <v>180</v>
      </c>
      <c r="BU285" s="77">
        <f t="shared" si="479"/>
        <v>120</v>
      </c>
      <c r="BV285" s="77">
        <f t="shared" si="480"/>
        <v>160</v>
      </c>
      <c r="BW285" s="77">
        <f t="shared" si="481"/>
        <v>300</v>
      </c>
      <c r="BX285" s="77">
        <f t="shared" si="482"/>
        <v>280</v>
      </c>
      <c r="BY285" s="77">
        <f>IF(Info!$O$3="Q1",$BS285,IF(Info!$O$3="Q2",$BS285+$BT285,IF(Info!$O$3="Q3",$BS285+$BT285+$BU285,$BR285)))</f>
        <v>120</v>
      </c>
      <c r="BZ285" s="77">
        <f>IF(Info!$O$3="Q1",$BS285,IF(Info!$O$3="Q2",$BT285,IF(Info!$O$3="Q3",$BU285,$BV285)))</f>
        <v>120</v>
      </c>
      <c r="CA285" s="49"/>
    </row>
    <row r="286" spans="1:79" ht="13.95" customHeight="1" x14ac:dyDescent="0.3">
      <c r="A286" s="269"/>
      <c r="B286" s="78" t="s">
        <v>400</v>
      </c>
      <c r="C286" s="52">
        <f>Info!$AJ6</f>
        <v>2.4</v>
      </c>
      <c r="D286" s="161">
        <f t="shared" si="463"/>
        <v>0</v>
      </c>
      <c r="E286" s="215">
        <v>0</v>
      </c>
      <c r="F286" s="215">
        <v>0</v>
      </c>
      <c r="G286" s="215">
        <v>0</v>
      </c>
      <c r="H286" s="215">
        <v>0</v>
      </c>
      <c r="I286" s="215">
        <v>0</v>
      </c>
      <c r="J286" s="215">
        <v>0</v>
      </c>
      <c r="K286" s="215">
        <v>0</v>
      </c>
      <c r="L286" s="215">
        <v>0</v>
      </c>
      <c r="M286" s="215">
        <v>0</v>
      </c>
      <c r="N286" s="215">
        <v>0</v>
      </c>
      <c r="O286" s="215">
        <v>0</v>
      </c>
      <c r="P286" s="215">
        <v>0</v>
      </c>
      <c r="Q286" s="796">
        <v>0</v>
      </c>
      <c r="R286" s="215">
        <v>0</v>
      </c>
      <c r="S286" s="215">
        <v>0</v>
      </c>
      <c r="T286" s="215">
        <v>0</v>
      </c>
      <c r="U286" s="215">
        <v>0</v>
      </c>
      <c r="V286" s="215">
        <v>0</v>
      </c>
      <c r="W286" s="215">
        <v>0</v>
      </c>
      <c r="X286" s="215">
        <v>0</v>
      </c>
      <c r="Y286" s="215">
        <v>0</v>
      </c>
      <c r="Z286" s="215">
        <v>0</v>
      </c>
      <c r="AA286" s="215">
        <v>0</v>
      </c>
      <c r="AB286" s="215">
        <v>0</v>
      </c>
      <c r="AC286" s="215">
        <v>0</v>
      </c>
      <c r="AD286" s="215">
        <v>0</v>
      </c>
      <c r="AE286" s="215">
        <v>0</v>
      </c>
      <c r="AF286" s="215">
        <v>0</v>
      </c>
      <c r="AG286" s="215">
        <v>0</v>
      </c>
      <c r="AH286" s="215">
        <v>0</v>
      </c>
      <c r="AI286" s="215">
        <v>0</v>
      </c>
      <c r="AJ286" s="215">
        <v>0</v>
      </c>
      <c r="AK286" s="215">
        <v>0</v>
      </c>
      <c r="AL286" s="215">
        <v>0</v>
      </c>
      <c r="AM286" s="215">
        <v>0</v>
      </c>
      <c r="AN286" s="215">
        <v>0</v>
      </c>
      <c r="AO286" s="215">
        <v>0</v>
      </c>
      <c r="AP286" s="215">
        <v>0</v>
      </c>
      <c r="AQ286" s="215">
        <v>0</v>
      </c>
      <c r="AR286" s="215">
        <v>0</v>
      </c>
      <c r="AS286" s="215">
        <v>0</v>
      </c>
      <c r="AT286" s="215">
        <v>0</v>
      </c>
      <c r="AU286" s="215">
        <v>0</v>
      </c>
      <c r="AV286" s="215">
        <v>0</v>
      </c>
      <c r="AW286" s="215">
        <v>0</v>
      </c>
      <c r="AX286" s="215">
        <v>0</v>
      </c>
      <c r="AY286" s="215">
        <v>0</v>
      </c>
      <c r="AZ286" s="215">
        <v>0</v>
      </c>
      <c r="BA286" s="215">
        <v>0</v>
      </c>
      <c r="BB286" s="215">
        <v>0</v>
      </c>
      <c r="BC286" s="215">
        <v>0</v>
      </c>
      <c r="BD286" s="215">
        <v>0</v>
      </c>
      <c r="BE286" s="271"/>
      <c r="BF286" s="163">
        <f t="shared" si="464"/>
        <v>0</v>
      </c>
      <c r="BG286" s="77">
        <f t="shared" si="465"/>
        <v>0</v>
      </c>
      <c r="BH286" s="77">
        <f t="shared" si="466"/>
        <v>0</v>
      </c>
      <c r="BI286" s="77">
        <f t="shared" si="467"/>
        <v>0</v>
      </c>
      <c r="BJ286" s="77">
        <f t="shared" si="468"/>
        <v>0</v>
      </c>
      <c r="BK286" s="77">
        <f t="shared" si="469"/>
        <v>0</v>
      </c>
      <c r="BL286" s="77">
        <f t="shared" si="470"/>
        <v>0</v>
      </c>
      <c r="BM286" s="77">
        <f t="shared" si="471"/>
        <v>0</v>
      </c>
      <c r="BN286" s="77">
        <f t="shared" si="472"/>
        <v>0</v>
      </c>
      <c r="BO286" s="77">
        <f t="shared" si="473"/>
        <v>0</v>
      </c>
      <c r="BP286" s="77">
        <f t="shared" si="474"/>
        <v>0</v>
      </c>
      <c r="BQ286" s="77">
        <f t="shared" si="475"/>
        <v>0</v>
      </c>
      <c r="BR286" s="157">
        <f t="shared" si="476"/>
        <v>0</v>
      </c>
      <c r="BS286" s="77">
        <f t="shared" si="477"/>
        <v>0</v>
      </c>
      <c r="BT286" s="77">
        <f t="shared" si="478"/>
        <v>0</v>
      </c>
      <c r="BU286" s="77">
        <f t="shared" si="479"/>
        <v>0</v>
      </c>
      <c r="BV286" s="77">
        <f t="shared" si="480"/>
        <v>0</v>
      </c>
      <c r="BW286" s="77">
        <f t="shared" si="481"/>
        <v>0</v>
      </c>
      <c r="BX286" s="77">
        <f t="shared" si="482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ht="13.95" customHeight="1" x14ac:dyDescent="0.3">
      <c r="A287" s="269"/>
      <c r="B287" s="78" t="s">
        <v>401</v>
      </c>
      <c r="C287" s="52">
        <f>Info!$AJ7</f>
        <v>2.4</v>
      </c>
      <c r="D287" s="161">
        <f t="shared" si="463"/>
        <v>0</v>
      </c>
      <c r="E287" s="215">
        <v>0</v>
      </c>
      <c r="F287" s="215">
        <v>0</v>
      </c>
      <c r="G287" s="215">
        <v>0</v>
      </c>
      <c r="H287" s="215">
        <v>0</v>
      </c>
      <c r="I287" s="215">
        <v>0</v>
      </c>
      <c r="J287" s="215">
        <v>0</v>
      </c>
      <c r="K287" s="215">
        <v>0</v>
      </c>
      <c r="L287" s="215">
        <v>0</v>
      </c>
      <c r="M287" s="215">
        <v>0</v>
      </c>
      <c r="N287" s="215">
        <v>0</v>
      </c>
      <c r="O287" s="215">
        <v>0</v>
      </c>
      <c r="P287" s="215">
        <v>0</v>
      </c>
      <c r="Q287" s="796">
        <v>0</v>
      </c>
      <c r="R287" s="215">
        <v>0</v>
      </c>
      <c r="S287" s="215">
        <v>0</v>
      </c>
      <c r="T287" s="215">
        <v>0</v>
      </c>
      <c r="U287" s="215">
        <v>0</v>
      </c>
      <c r="V287" s="215">
        <v>0</v>
      </c>
      <c r="W287" s="215">
        <v>0</v>
      </c>
      <c r="X287" s="215">
        <v>0</v>
      </c>
      <c r="Y287" s="215">
        <v>0</v>
      </c>
      <c r="Z287" s="215">
        <v>0</v>
      </c>
      <c r="AA287" s="215">
        <v>0</v>
      </c>
      <c r="AB287" s="215">
        <v>0</v>
      </c>
      <c r="AC287" s="215">
        <v>0</v>
      </c>
      <c r="AD287" s="215">
        <v>0</v>
      </c>
      <c r="AE287" s="215">
        <v>0</v>
      </c>
      <c r="AF287" s="215">
        <v>0</v>
      </c>
      <c r="AG287" s="215">
        <v>0</v>
      </c>
      <c r="AH287" s="215">
        <v>0</v>
      </c>
      <c r="AI287" s="215">
        <v>0</v>
      </c>
      <c r="AJ287" s="215">
        <v>0</v>
      </c>
      <c r="AK287" s="215">
        <v>0</v>
      </c>
      <c r="AL287" s="215">
        <v>0</v>
      </c>
      <c r="AM287" s="215">
        <v>0</v>
      </c>
      <c r="AN287" s="215">
        <v>0</v>
      </c>
      <c r="AO287" s="215">
        <v>0</v>
      </c>
      <c r="AP287" s="215">
        <v>0</v>
      </c>
      <c r="AQ287" s="215">
        <v>0</v>
      </c>
      <c r="AR287" s="215">
        <v>0</v>
      </c>
      <c r="AS287" s="215">
        <v>0</v>
      </c>
      <c r="AT287" s="215">
        <v>0</v>
      </c>
      <c r="AU287" s="215">
        <v>0</v>
      </c>
      <c r="AV287" s="215">
        <v>0</v>
      </c>
      <c r="AW287" s="215">
        <v>0</v>
      </c>
      <c r="AX287" s="215">
        <v>0</v>
      </c>
      <c r="AY287" s="215">
        <v>0</v>
      </c>
      <c r="AZ287" s="215">
        <v>0</v>
      </c>
      <c r="BA287" s="215">
        <v>0</v>
      </c>
      <c r="BB287" s="215">
        <v>0</v>
      </c>
      <c r="BC287" s="215">
        <v>0</v>
      </c>
      <c r="BD287" s="215">
        <v>0</v>
      </c>
      <c r="BE287" s="271"/>
      <c r="BF287" s="163">
        <f t="shared" si="464"/>
        <v>0</v>
      </c>
      <c r="BG287" s="77">
        <f t="shared" si="465"/>
        <v>0</v>
      </c>
      <c r="BH287" s="77">
        <f t="shared" si="466"/>
        <v>0</v>
      </c>
      <c r="BI287" s="77">
        <f t="shared" si="467"/>
        <v>0</v>
      </c>
      <c r="BJ287" s="77">
        <f t="shared" si="468"/>
        <v>0</v>
      </c>
      <c r="BK287" s="77">
        <f t="shared" si="469"/>
        <v>0</v>
      </c>
      <c r="BL287" s="77">
        <f t="shared" si="470"/>
        <v>0</v>
      </c>
      <c r="BM287" s="77">
        <f t="shared" si="471"/>
        <v>0</v>
      </c>
      <c r="BN287" s="77">
        <f t="shared" si="472"/>
        <v>0</v>
      </c>
      <c r="BO287" s="77">
        <f t="shared" si="473"/>
        <v>0</v>
      </c>
      <c r="BP287" s="77">
        <f t="shared" si="474"/>
        <v>0</v>
      </c>
      <c r="BQ287" s="77">
        <f t="shared" si="475"/>
        <v>0</v>
      </c>
      <c r="BR287" s="157">
        <f t="shared" si="476"/>
        <v>0</v>
      </c>
      <c r="BS287" s="77">
        <f t="shared" si="477"/>
        <v>0</v>
      </c>
      <c r="BT287" s="77">
        <f t="shared" si="478"/>
        <v>0</v>
      </c>
      <c r="BU287" s="77">
        <f t="shared" si="479"/>
        <v>0</v>
      </c>
      <c r="BV287" s="77">
        <f t="shared" si="480"/>
        <v>0</v>
      </c>
      <c r="BW287" s="77">
        <f t="shared" si="481"/>
        <v>0</v>
      </c>
      <c r="BX287" s="77">
        <f t="shared" si="482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ht="13.95" customHeight="1" x14ac:dyDescent="0.3">
      <c r="A288" s="269"/>
      <c r="B288" s="78" t="s">
        <v>402</v>
      </c>
      <c r="C288" s="52">
        <f>Info!$AJ9</f>
        <v>0.8</v>
      </c>
      <c r="D288" s="161">
        <f t="shared" si="463"/>
        <v>0</v>
      </c>
      <c r="E288" s="215">
        <v>0</v>
      </c>
      <c r="F288" s="215">
        <v>0</v>
      </c>
      <c r="G288" s="215">
        <v>0</v>
      </c>
      <c r="H288" s="215">
        <v>0</v>
      </c>
      <c r="I288" s="215">
        <v>0</v>
      </c>
      <c r="J288" s="215">
        <v>0</v>
      </c>
      <c r="K288" s="215">
        <v>0</v>
      </c>
      <c r="L288" s="215">
        <v>0</v>
      </c>
      <c r="M288" s="215">
        <v>0</v>
      </c>
      <c r="N288" s="215">
        <v>0</v>
      </c>
      <c r="O288" s="215">
        <v>0</v>
      </c>
      <c r="P288" s="215">
        <v>0</v>
      </c>
      <c r="Q288" s="796">
        <v>0</v>
      </c>
      <c r="R288" s="215">
        <v>0</v>
      </c>
      <c r="S288" s="215">
        <v>0</v>
      </c>
      <c r="T288" s="215">
        <v>0</v>
      </c>
      <c r="U288" s="215">
        <v>0</v>
      </c>
      <c r="V288" s="215">
        <v>0</v>
      </c>
      <c r="W288" s="215">
        <v>0</v>
      </c>
      <c r="X288" s="215">
        <v>0</v>
      </c>
      <c r="Y288" s="215">
        <v>0</v>
      </c>
      <c r="Z288" s="215">
        <v>0</v>
      </c>
      <c r="AA288" s="215">
        <v>0</v>
      </c>
      <c r="AB288" s="215">
        <v>0</v>
      </c>
      <c r="AC288" s="215">
        <v>0</v>
      </c>
      <c r="AD288" s="215">
        <v>0</v>
      </c>
      <c r="AE288" s="215">
        <v>0</v>
      </c>
      <c r="AF288" s="215">
        <v>0</v>
      </c>
      <c r="AG288" s="215">
        <v>0</v>
      </c>
      <c r="AH288" s="215">
        <v>0</v>
      </c>
      <c r="AI288" s="215">
        <v>0</v>
      </c>
      <c r="AJ288" s="215">
        <v>0</v>
      </c>
      <c r="AK288" s="215">
        <v>0</v>
      </c>
      <c r="AL288" s="215">
        <v>0</v>
      </c>
      <c r="AM288" s="215">
        <v>0</v>
      </c>
      <c r="AN288" s="215">
        <v>0</v>
      </c>
      <c r="AO288" s="215">
        <v>0</v>
      </c>
      <c r="AP288" s="215">
        <v>0</v>
      </c>
      <c r="AQ288" s="215">
        <v>0</v>
      </c>
      <c r="AR288" s="215">
        <v>0</v>
      </c>
      <c r="AS288" s="215">
        <v>0</v>
      </c>
      <c r="AT288" s="215">
        <v>0</v>
      </c>
      <c r="AU288" s="215">
        <v>0</v>
      </c>
      <c r="AV288" s="215">
        <v>0</v>
      </c>
      <c r="AW288" s="215">
        <v>0</v>
      </c>
      <c r="AX288" s="215">
        <v>0</v>
      </c>
      <c r="AY288" s="215">
        <v>0</v>
      </c>
      <c r="AZ288" s="215">
        <v>0</v>
      </c>
      <c r="BA288" s="215">
        <v>0</v>
      </c>
      <c r="BB288" s="215">
        <v>0</v>
      </c>
      <c r="BC288" s="215">
        <v>0</v>
      </c>
      <c r="BD288" s="215">
        <v>0</v>
      </c>
      <c r="BE288" s="271"/>
      <c r="BF288" s="163">
        <f t="shared" si="464"/>
        <v>0</v>
      </c>
      <c r="BG288" s="77">
        <f t="shared" si="465"/>
        <v>0</v>
      </c>
      <c r="BH288" s="77">
        <f t="shared" si="466"/>
        <v>0</v>
      </c>
      <c r="BI288" s="77">
        <f t="shared" si="467"/>
        <v>0</v>
      </c>
      <c r="BJ288" s="77">
        <f t="shared" si="468"/>
        <v>0</v>
      </c>
      <c r="BK288" s="77">
        <f t="shared" si="469"/>
        <v>0</v>
      </c>
      <c r="BL288" s="77">
        <f t="shared" si="470"/>
        <v>0</v>
      </c>
      <c r="BM288" s="77">
        <f t="shared" si="471"/>
        <v>0</v>
      </c>
      <c r="BN288" s="77">
        <f t="shared" si="472"/>
        <v>0</v>
      </c>
      <c r="BO288" s="77">
        <f t="shared" si="473"/>
        <v>0</v>
      </c>
      <c r="BP288" s="77">
        <f t="shared" si="474"/>
        <v>0</v>
      </c>
      <c r="BQ288" s="77">
        <f t="shared" si="475"/>
        <v>0</v>
      </c>
      <c r="BR288" s="157">
        <f t="shared" si="476"/>
        <v>0</v>
      </c>
      <c r="BS288" s="77">
        <f t="shared" si="477"/>
        <v>0</v>
      </c>
      <c r="BT288" s="77">
        <f t="shared" si="478"/>
        <v>0</v>
      </c>
      <c r="BU288" s="77">
        <f t="shared" si="479"/>
        <v>0</v>
      </c>
      <c r="BV288" s="77">
        <f t="shared" si="480"/>
        <v>0</v>
      </c>
      <c r="BW288" s="77">
        <f t="shared" si="481"/>
        <v>0</v>
      </c>
      <c r="BX288" s="77">
        <f t="shared" si="482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ht="13.95" customHeight="1" x14ac:dyDescent="0.3">
      <c r="A289" s="269"/>
      <c r="B289" s="78" t="s">
        <v>403</v>
      </c>
      <c r="C289" s="52">
        <f>Info!$AJ10</f>
        <v>0.7</v>
      </c>
      <c r="D289" s="161">
        <f t="shared" si="463"/>
        <v>0</v>
      </c>
      <c r="E289" s="215">
        <v>0</v>
      </c>
      <c r="F289" s="215">
        <v>0</v>
      </c>
      <c r="G289" s="215">
        <v>0</v>
      </c>
      <c r="H289" s="215">
        <v>0</v>
      </c>
      <c r="I289" s="215">
        <v>0</v>
      </c>
      <c r="J289" s="215">
        <v>0</v>
      </c>
      <c r="K289" s="215">
        <v>0</v>
      </c>
      <c r="L289" s="215">
        <v>0</v>
      </c>
      <c r="M289" s="215">
        <v>0</v>
      </c>
      <c r="N289" s="215">
        <v>0</v>
      </c>
      <c r="O289" s="215">
        <v>0</v>
      </c>
      <c r="P289" s="215">
        <v>0</v>
      </c>
      <c r="Q289" s="796">
        <v>0</v>
      </c>
      <c r="R289" s="215">
        <v>0</v>
      </c>
      <c r="S289" s="215">
        <v>0</v>
      </c>
      <c r="T289" s="215">
        <v>0</v>
      </c>
      <c r="U289" s="215">
        <v>0</v>
      </c>
      <c r="V289" s="215">
        <v>0</v>
      </c>
      <c r="W289" s="215">
        <v>0</v>
      </c>
      <c r="X289" s="215">
        <v>0</v>
      </c>
      <c r="Y289" s="215">
        <v>0</v>
      </c>
      <c r="Z289" s="215">
        <v>0</v>
      </c>
      <c r="AA289" s="215">
        <v>0</v>
      </c>
      <c r="AB289" s="215">
        <v>0</v>
      </c>
      <c r="AC289" s="215">
        <v>0</v>
      </c>
      <c r="AD289" s="215">
        <v>0</v>
      </c>
      <c r="AE289" s="215">
        <v>0</v>
      </c>
      <c r="AF289" s="215">
        <v>0</v>
      </c>
      <c r="AG289" s="215">
        <v>0</v>
      </c>
      <c r="AH289" s="215">
        <v>0</v>
      </c>
      <c r="AI289" s="215">
        <v>0</v>
      </c>
      <c r="AJ289" s="215">
        <v>0</v>
      </c>
      <c r="AK289" s="215">
        <v>0</v>
      </c>
      <c r="AL289" s="215">
        <v>0</v>
      </c>
      <c r="AM289" s="215">
        <v>0</v>
      </c>
      <c r="AN289" s="215">
        <v>0</v>
      </c>
      <c r="AO289" s="215">
        <v>0</v>
      </c>
      <c r="AP289" s="215">
        <v>0</v>
      </c>
      <c r="AQ289" s="215">
        <v>0</v>
      </c>
      <c r="AR289" s="215">
        <v>0</v>
      </c>
      <c r="AS289" s="215">
        <v>0</v>
      </c>
      <c r="AT289" s="215">
        <v>0</v>
      </c>
      <c r="AU289" s="215">
        <v>0</v>
      </c>
      <c r="AV289" s="215">
        <v>0</v>
      </c>
      <c r="AW289" s="215">
        <v>0</v>
      </c>
      <c r="AX289" s="215">
        <v>0</v>
      </c>
      <c r="AY289" s="215">
        <v>0</v>
      </c>
      <c r="AZ289" s="215">
        <v>0</v>
      </c>
      <c r="BA289" s="215">
        <v>0</v>
      </c>
      <c r="BB289" s="215">
        <v>0</v>
      </c>
      <c r="BC289" s="215">
        <v>0</v>
      </c>
      <c r="BD289" s="215">
        <v>0</v>
      </c>
      <c r="BE289" s="271"/>
      <c r="BF289" s="163">
        <f t="shared" si="464"/>
        <v>0</v>
      </c>
      <c r="BG289" s="77">
        <f t="shared" si="465"/>
        <v>0</v>
      </c>
      <c r="BH289" s="77">
        <f t="shared" si="466"/>
        <v>0</v>
      </c>
      <c r="BI289" s="77">
        <f t="shared" si="467"/>
        <v>0</v>
      </c>
      <c r="BJ289" s="77">
        <f t="shared" si="468"/>
        <v>0</v>
      </c>
      <c r="BK289" s="77">
        <f t="shared" si="469"/>
        <v>0</v>
      </c>
      <c r="BL289" s="77">
        <f t="shared" si="470"/>
        <v>0</v>
      </c>
      <c r="BM289" s="77">
        <f t="shared" si="471"/>
        <v>0</v>
      </c>
      <c r="BN289" s="77">
        <f t="shared" si="472"/>
        <v>0</v>
      </c>
      <c r="BO289" s="77">
        <f t="shared" si="473"/>
        <v>0</v>
      </c>
      <c r="BP289" s="77">
        <f t="shared" si="474"/>
        <v>0</v>
      </c>
      <c r="BQ289" s="77">
        <f t="shared" si="475"/>
        <v>0</v>
      </c>
      <c r="BR289" s="157">
        <f t="shared" si="476"/>
        <v>0</v>
      </c>
      <c r="BS289" s="77">
        <f t="shared" si="477"/>
        <v>0</v>
      </c>
      <c r="BT289" s="77">
        <f t="shared" si="478"/>
        <v>0</v>
      </c>
      <c r="BU289" s="77">
        <f t="shared" si="479"/>
        <v>0</v>
      </c>
      <c r="BV289" s="77">
        <f t="shared" si="480"/>
        <v>0</v>
      </c>
      <c r="BW289" s="77">
        <f t="shared" si="481"/>
        <v>0</v>
      </c>
      <c r="BX289" s="77">
        <f t="shared" si="482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ht="13.95" customHeight="1" x14ac:dyDescent="0.3">
      <c r="A290" s="269"/>
      <c r="B290" s="78" t="s">
        <v>404</v>
      </c>
      <c r="C290" s="52">
        <f>Info!$AJ11</f>
        <v>5.2</v>
      </c>
      <c r="D290" s="161">
        <f t="shared" si="463"/>
        <v>930</v>
      </c>
      <c r="E290" s="215">
        <v>15</v>
      </c>
      <c r="F290" s="215">
        <v>0</v>
      </c>
      <c r="G290" s="215">
        <v>0</v>
      </c>
      <c r="H290" s="215">
        <v>30</v>
      </c>
      <c r="I290" s="215">
        <v>15</v>
      </c>
      <c r="J290" s="215">
        <v>15</v>
      </c>
      <c r="K290" s="215">
        <v>0</v>
      </c>
      <c r="L290" s="215">
        <v>0</v>
      </c>
      <c r="M290" s="215">
        <v>45</v>
      </c>
      <c r="N290" s="215">
        <v>15</v>
      </c>
      <c r="O290" s="215">
        <v>15</v>
      </c>
      <c r="P290" s="215">
        <v>0</v>
      </c>
      <c r="Q290" s="796">
        <v>0</v>
      </c>
      <c r="R290" s="215">
        <v>60</v>
      </c>
      <c r="S290" s="215">
        <v>30</v>
      </c>
      <c r="T290" s="215">
        <v>15</v>
      </c>
      <c r="U290" s="215">
        <v>15</v>
      </c>
      <c r="V290" s="215">
        <v>0</v>
      </c>
      <c r="W290" s="215">
        <v>60</v>
      </c>
      <c r="X290" s="215">
        <v>30</v>
      </c>
      <c r="Y290" s="215">
        <v>15</v>
      </c>
      <c r="Z290" s="215">
        <v>15</v>
      </c>
      <c r="AA290" s="215">
        <v>0</v>
      </c>
      <c r="AB290" s="215">
        <v>45</v>
      </c>
      <c r="AC290" s="215">
        <v>15</v>
      </c>
      <c r="AD290" s="215">
        <v>15</v>
      </c>
      <c r="AE290" s="215">
        <v>0</v>
      </c>
      <c r="AF290" s="215">
        <v>0</v>
      </c>
      <c r="AG290" s="215">
        <v>30</v>
      </c>
      <c r="AH290" s="215">
        <v>15</v>
      </c>
      <c r="AI290" s="215">
        <v>15</v>
      </c>
      <c r="AJ290" s="215">
        <v>15</v>
      </c>
      <c r="AK290" s="215">
        <v>0</v>
      </c>
      <c r="AL290" s="215">
        <v>0</v>
      </c>
      <c r="AM290" s="215">
        <v>45</v>
      </c>
      <c r="AN290" s="215">
        <v>30</v>
      </c>
      <c r="AO290" s="215">
        <v>15</v>
      </c>
      <c r="AP290" s="215">
        <v>15</v>
      </c>
      <c r="AQ290" s="215">
        <v>0</v>
      </c>
      <c r="AR290" s="215">
        <v>60</v>
      </c>
      <c r="AS290" s="215">
        <v>30</v>
      </c>
      <c r="AT290" s="215">
        <v>15</v>
      </c>
      <c r="AU290" s="215">
        <v>15</v>
      </c>
      <c r="AV290" s="215">
        <v>0</v>
      </c>
      <c r="AW290" s="215">
        <v>60</v>
      </c>
      <c r="AX290" s="215">
        <v>30</v>
      </c>
      <c r="AY290" s="215">
        <v>15</v>
      </c>
      <c r="AZ290" s="215">
        <v>15</v>
      </c>
      <c r="BA290" s="215">
        <v>0</v>
      </c>
      <c r="BB290" s="215">
        <v>30</v>
      </c>
      <c r="BC290" s="215">
        <v>15</v>
      </c>
      <c r="BD290" s="215">
        <v>0</v>
      </c>
      <c r="BE290" s="271"/>
      <c r="BF290" s="163">
        <f t="shared" si="464"/>
        <v>45</v>
      </c>
      <c r="BG290" s="77">
        <f t="shared" si="465"/>
        <v>30</v>
      </c>
      <c r="BH290" s="77">
        <f t="shared" si="466"/>
        <v>75</v>
      </c>
      <c r="BI290" s="77">
        <f t="shared" si="467"/>
        <v>120</v>
      </c>
      <c r="BJ290" s="77">
        <f t="shared" si="468"/>
        <v>105</v>
      </c>
      <c r="BK290" s="77">
        <f t="shared" si="469"/>
        <v>90</v>
      </c>
      <c r="BL290" s="77">
        <f t="shared" si="470"/>
        <v>45</v>
      </c>
      <c r="BM290" s="77">
        <f t="shared" si="471"/>
        <v>30</v>
      </c>
      <c r="BN290" s="77">
        <f t="shared" si="472"/>
        <v>105</v>
      </c>
      <c r="BO290" s="77">
        <f t="shared" si="473"/>
        <v>120</v>
      </c>
      <c r="BP290" s="77">
        <f t="shared" si="474"/>
        <v>105</v>
      </c>
      <c r="BQ290" s="77">
        <f t="shared" si="475"/>
        <v>60</v>
      </c>
      <c r="BR290" s="157">
        <f t="shared" si="476"/>
        <v>930</v>
      </c>
      <c r="BS290" s="77">
        <f t="shared" si="477"/>
        <v>150</v>
      </c>
      <c r="BT290" s="77">
        <f t="shared" si="478"/>
        <v>315</v>
      </c>
      <c r="BU290" s="77">
        <f t="shared" si="479"/>
        <v>180</v>
      </c>
      <c r="BV290" s="77">
        <f t="shared" si="480"/>
        <v>285</v>
      </c>
      <c r="BW290" s="77">
        <f t="shared" si="481"/>
        <v>465</v>
      </c>
      <c r="BX290" s="77">
        <f t="shared" si="482"/>
        <v>465</v>
      </c>
      <c r="BY290" s="77">
        <f>IF(Info!$O$3="Q1",$BS290,IF(Info!$O$3="Q2",$BS290+$BT290,IF(Info!$O$3="Q3",$BS290+$BT290+$BU290,$BR290)))</f>
        <v>150</v>
      </c>
      <c r="BZ290" s="77">
        <f>IF(Info!$O$3="Q1",$BS290,IF(Info!$O$3="Q2",$BT290,IF(Info!$O$3="Q3",$BU290,$BV290)))</f>
        <v>150</v>
      </c>
      <c r="CA290" s="49"/>
    </row>
    <row r="291" spans="1:79" ht="13.95" customHeight="1" x14ac:dyDescent="0.3">
      <c r="A291" s="269"/>
      <c r="B291" s="78" t="s">
        <v>405</v>
      </c>
      <c r="C291" s="52">
        <f>Info!$AJ12</f>
        <v>2.4</v>
      </c>
      <c r="D291" s="161">
        <f t="shared" si="463"/>
        <v>0</v>
      </c>
      <c r="E291" s="215">
        <v>0</v>
      </c>
      <c r="F291" s="215">
        <v>0</v>
      </c>
      <c r="G291" s="215">
        <v>0</v>
      </c>
      <c r="H291" s="215">
        <v>0</v>
      </c>
      <c r="I291" s="215">
        <v>0</v>
      </c>
      <c r="J291" s="215">
        <v>0</v>
      </c>
      <c r="K291" s="215">
        <v>0</v>
      </c>
      <c r="L291" s="215">
        <v>0</v>
      </c>
      <c r="M291" s="215">
        <v>0</v>
      </c>
      <c r="N291" s="215">
        <v>0</v>
      </c>
      <c r="O291" s="215">
        <v>0</v>
      </c>
      <c r="P291" s="215">
        <v>0</v>
      </c>
      <c r="Q291" s="796">
        <v>0</v>
      </c>
      <c r="R291" s="215">
        <v>0</v>
      </c>
      <c r="S291" s="215">
        <v>0</v>
      </c>
      <c r="T291" s="215">
        <v>0</v>
      </c>
      <c r="U291" s="215">
        <v>0</v>
      </c>
      <c r="V291" s="215">
        <v>0</v>
      </c>
      <c r="W291" s="215">
        <v>0</v>
      </c>
      <c r="X291" s="215">
        <v>0</v>
      </c>
      <c r="Y291" s="215">
        <v>0</v>
      </c>
      <c r="Z291" s="215">
        <v>0</v>
      </c>
      <c r="AA291" s="215">
        <v>0</v>
      </c>
      <c r="AB291" s="215">
        <v>0</v>
      </c>
      <c r="AC291" s="215">
        <v>0</v>
      </c>
      <c r="AD291" s="215">
        <v>0</v>
      </c>
      <c r="AE291" s="215">
        <v>0</v>
      </c>
      <c r="AF291" s="215">
        <v>0</v>
      </c>
      <c r="AG291" s="215">
        <v>0</v>
      </c>
      <c r="AH291" s="215">
        <v>0</v>
      </c>
      <c r="AI291" s="215">
        <v>0</v>
      </c>
      <c r="AJ291" s="215">
        <v>0</v>
      </c>
      <c r="AK291" s="215">
        <v>0</v>
      </c>
      <c r="AL291" s="215">
        <v>0</v>
      </c>
      <c r="AM291" s="215">
        <v>0</v>
      </c>
      <c r="AN291" s="215">
        <v>0</v>
      </c>
      <c r="AO291" s="215">
        <v>0</v>
      </c>
      <c r="AP291" s="215">
        <v>0</v>
      </c>
      <c r="AQ291" s="215">
        <v>0</v>
      </c>
      <c r="AR291" s="215">
        <v>0</v>
      </c>
      <c r="AS291" s="215">
        <v>0</v>
      </c>
      <c r="AT291" s="215">
        <v>0</v>
      </c>
      <c r="AU291" s="215">
        <v>0</v>
      </c>
      <c r="AV291" s="215">
        <v>0</v>
      </c>
      <c r="AW291" s="215">
        <v>0</v>
      </c>
      <c r="AX291" s="215">
        <v>0</v>
      </c>
      <c r="AY291" s="215">
        <v>0</v>
      </c>
      <c r="AZ291" s="215">
        <v>0</v>
      </c>
      <c r="BA291" s="215">
        <v>0</v>
      </c>
      <c r="BB291" s="215">
        <v>0</v>
      </c>
      <c r="BC291" s="215">
        <v>0</v>
      </c>
      <c r="BD291" s="215">
        <v>0</v>
      </c>
      <c r="BE291" s="271"/>
      <c r="BF291" s="163">
        <f t="shared" si="464"/>
        <v>0</v>
      </c>
      <c r="BG291" s="77">
        <f t="shared" si="465"/>
        <v>0</v>
      </c>
      <c r="BH291" s="77">
        <f t="shared" si="466"/>
        <v>0</v>
      </c>
      <c r="BI291" s="77">
        <f t="shared" si="467"/>
        <v>0</v>
      </c>
      <c r="BJ291" s="77">
        <f t="shared" si="468"/>
        <v>0</v>
      </c>
      <c r="BK291" s="77">
        <f t="shared" si="469"/>
        <v>0</v>
      </c>
      <c r="BL291" s="77">
        <f t="shared" si="470"/>
        <v>0</v>
      </c>
      <c r="BM291" s="77">
        <f t="shared" si="471"/>
        <v>0</v>
      </c>
      <c r="BN291" s="77">
        <f t="shared" si="472"/>
        <v>0</v>
      </c>
      <c r="BO291" s="77">
        <f t="shared" si="473"/>
        <v>0</v>
      </c>
      <c r="BP291" s="77">
        <f t="shared" si="474"/>
        <v>0</v>
      </c>
      <c r="BQ291" s="77">
        <f t="shared" si="475"/>
        <v>0</v>
      </c>
      <c r="BR291" s="157">
        <f t="shared" si="476"/>
        <v>0</v>
      </c>
      <c r="BS291" s="77">
        <f t="shared" si="477"/>
        <v>0</v>
      </c>
      <c r="BT291" s="77">
        <f t="shared" si="478"/>
        <v>0</v>
      </c>
      <c r="BU291" s="77">
        <f t="shared" si="479"/>
        <v>0</v>
      </c>
      <c r="BV291" s="77">
        <f t="shared" si="480"/>
        <v>0</v>
      </c>
      <c r="BW291" s="77">
        <f t="shared" si="481"/>
        <v>0</v>
      </c>
      <c r="BX291" s="77">
        <f t="shared" si="482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ht="13.95" customHeight="1" x14ac:dyDescent="0.3">
      <c r="A292" s="269"/>
      <c r="B292" s="160" t="s">
        <v>315</v>
      </c>
      <c r="C292" s="275"/>
      <c r="D292" s="161">
        <f t="shared" si="463"/>
        <v>23010</v>
      </c>
      <c r="E292" s="53">
        <f t="shared" ref="E292:AJ292" si="483">SUM(E283:E291)</f>
        <v>235</v>
      </c>
      <c r="F292" s="53">
        <f t="shared" si="483"/>
        <v>220</v>
      </c>
      <c r="G292" s="53">
        <f t="shared" si="483"/>
        <v>150</v>
      </c>
      <c r="H292" s="53">
        <f t="shared" si="483"/>
        <v>950</v>
      </c>
      <c r="I292" s="53">
        <f t="shared" si="483"/>
        <v>335</v>
      </c>
      <c r="J292" s="53">
        <f t="shared" si="483"/>
        <v>215</v>
      </c>
      <c r="K292" s="53">
        <f t="shared" si="483"/>
        <v>200</v>
      </c>
      <c r="L292" s="53">
        <f t="shared" si="483"/>
        <v>150</v>
      </c>
      <c r="M292" s="53">
        <f t="shared" si="483"/>
        <v>1065</v>
      </c>
      <c r="N292" s="53">
        <f t="shared" si="483"/>
        <v>215</v>
      </c>
      <c r="O292" s="53">
        <f t="shared" si="483"/>
        <v>235</v>
      </c>
      <c r="P292" s="53">
        <f t="shared" si="483"/>
        <v>300</v>
      </c>
      <c r="Q292" s="784">
        <f t="shared" si="483"/>
        <v>200</v>
      </c>
      <c r="R292" s="53">
        <f t="shared" si="483"/>
        <v>1180</v>
      </c>
      <c r="S292" s="53">
        <f t="shared" si="483"/>
        <v>550</v>
      </c>
      <c r="T292" s="53">
        <f t="shared" si="483"/>
        <v>335</v>
      </c>
      <c r="U292" s="53">
        <f t="shared" si="483"/>
        <v>315</v>
      </c>
      <c r="V292" s="53">
        <f t="shared" si="483"/>
        <v>300</v>
      </c>
      <c r="W292" s="53">
        <f t="shared" si="483"/>
        <v>1280</v>
      </c>
      <c r="X292" s="53">
        <f t="shared" si="483"/>
        <v>550</v>
      </c>
      <c r="Y292" s="53">
        <f t="shared" si="483"/>
        <v>335</v>
      </c>
      <c r="Z292" s="53">
        <f t="shared" si="483"/>
        <v>315</v>
      </c>
      <c r="AA292" s="53">
        <f t="shared" si="483"/>
        <v>300</v>
      </c>
      <c r="AB292" s="53">
        <f t="shared" si="483"/>
        <v>1265</v>
      </c>
      <c r="AC292" s="53">
        <f t="shared" si="483"/>
        <v>435</v>
      </c>
      <c r="AD292" s="53">
        <f t="shared" si="483"/>
        <v>235</v>
      </c>
      <c r="AE292" s="53">
        <f t="shared" si="483"/>
        <v>200</v>
      </c>
      <c r="AF292" s="53">
        <f t="shared" si="483"/>
        <v>200</v>
      </c>
      <c r="AG292" s="53">
        <f t="shared" si="483"/>
        <v>850</v>
      </c>
      <c r="AH292" s="53">
        <f t="shared" si="483"/>
        <v>335</v>
      </c>
      <c r="AI292" s="53">
        <f t="shared" si="483"/>
        <v>235</v>
      </c>
      <c r="AJ292" s="53">
        <f t="shared" si="483"/>
        <v>215</v>
      </c>
      <c r="AK292" s="53">
        <f t="shared" ref="AK292:BP292" si="484">SUM(AK283:AK291)</f>
        <v>200</v>
      </c>
      <c r="AL292" s="53">
        <f t="shared" si="484"/>
        <v>200</v>
      </c>
      <c r="AM292" s="53">
        <f t="shared" si="484"/>
        <v>1065</v>
      </c>
      <c r="AN292" s="53">
        <f t="shared" si="484"/>
        <v>400</v>
      </c>
      <c r="AO292" s="53">
        <f t="shared" si="484"/>
        <v>335</v>
      </c>
      <c r="AP292" s="53">
        <f t="shared" si="484"/>
        <v>315</v>
      </c>
      <c r="AQ292" s="53">
        <f t="shared" si="484"/>
        <v>200</v>
      </c>
      <c r="AR292" s="53">
        <f t="shared" si="484"/>
        <v>1280</v>
      </c>
      <c r="AS292" s="53">
        <f t="shared" si="484"/>
        <v>350</v>
      </c>
      <c r="AT292" s="53">
        <f t="shared" si="484"/>
        <v>335</v>
      </c>
      <c r="AU292" s="53">
        <f t="shared" si="484"/>
        <v>215</v>
      </c>
      <c r="AV292" s="53">
        <f t="shared" si="484"/>
        <v>200</v>
      </c>
      <c r="AW292" s="53">
        <f t="shared" si="484"/>
        <v>1280</v>
      </c>
      <c r="AX292" s="53">
        <f t="shared" si="484"/>
        <v>400</v>
      </c>
      <c r="AY292" s="53">
        <f t="shared" si="484"/>
        <v>385</v>
      </c>
      <c r="AZ292" s="53">
        <f t="shared" si="484"/>
        <v>315</v>
      </c>
      <c r="BA292" s="53">
        <f t="shared" si="484"/>
        <v>250</v>
      </c>
      <c r="BB292" s="53">
        <f t="shared" si="484"/>
        <v>950</v>
      </c>
      <c r="BC292" s="53">
        <f t="shared" si="484"/>
        <v>235</v>
      </c>
      <c r="BD292" s="53">
        <f t="shared" si="484"/>
        <v>200</v>
      </c>
      <c r="BE292" s="271"/>
      <c r="BF292" s="162">
        <f t="shared" si="464"/>
        <v>1555</v>
      </c>
      <c r="BG292" s="157">
        <f t="shared" si="465"/>
        <v>900</v>
      </c>
      <c r="BH292" s="157">
        <f t="shared" si="466"/>
        <v>2015</v>
      </c>
      <c r="BI292" s="157">
        <f t="shared" si="467"/>
        <v>2380</v>
      </c>
      <c r="BJ292" s="157">
        <f t="shared" si="468"/>
        <v>2465</v>
      </c>
      <c r="BK292" s="157">
        <f t="shared" si="469"/>
        <v>2550</v>
      </c>
      <c r="BL292" s="157">
        <f t="shared" si="470"/>
        <v>1585</v>
      </c>
      <c r="BM292" s="157">
        <f t="shared" si="471"/>
        <v>850</v>
      </c>
      <c r="BN292" s="157">
        <f t="shared" si="472"/>
        <v>2315</v>
      </c>
      <c r="BO292" s="157">
        <f t="shared" si="473"/>
        <v>2180</v>
      </c>
      <c r="BP292" s="157">
        <f t="shared" si="474"/>
        <v>2265</v>
      </c>
      <c r="BQ292" s="157">
        <f t="shared" si="475"/>
        <v>1950</v>
      </c>
      <c r="BR292" s="157">
        <f t="shared" si="476"/>
        <v>23010</v>
      </c>
      <c r="BS292" s="157">
        <f t="shared" si="477"/>
        <v>4470</v>
      </c>
      <c r="BT292" s="157">
        <f t="shared" si="478"/>
        <v>7395</v>
      </c>
      <c r="BU292" s="157">
        <f t="shared" si="479"/>
        <v>4750</v>
      </c>
      <c r="BV292" s="157">
        <f t="shared" si="480"/>
        <v>6395</v>
      </c>
      <c r="BW292" s="157">
        <f t="shared" si="481"/>
        <v>11865</v>
      </c>
      <c r="BX292" s="157">
        <f t="shared" si="482"/>
        <v>11145</v>
      </c>
      <c r="BY292" s="157">
        <f>IF(Info!$O$3="Q1",$BS292,IF(Info!$O$3="Q2",$BS292+$BT292,IF(Info!$O$3="Q3",$BS292+$BT292+$BU292,$BR292)))</f>
        <v>4470</v>
      </c>
      <c r="BZ292" s="157">
        <f>IF(Info!$O$3="Q1",$BS292,IF(Info!$O$3="Q2",$BT292,IF(Info!$O$3="Q3",$BU292,$BV292)))</f>
        <v>4470</v>
      </c>
      <c r="CA292" s="49"/>
    </row>
    <row r="293" spans="1:79" ht="13.95" customHeight="1" x14ac:dyDescent="0.3">
      <c r="A293" s="269"/>
      <c r="B293" s="78" t="s">
        <v>406</v>
      </c>
      <c r="C293" s="275"/>
      <c r="D293" s="276">
        <f t="shared" ref="D293:AI293" si="485">D294/(SUM(D283:D291))</f>
        <v>0</v>
      </c>
      <c r="E293" s="277">
        <f t="shared" si="485"/>
        <v>0</v>
      </c>
      <c r="F293" s="277">
        <f t="shared" si="485"/>
        <v>0</v>
      </c>
      <c r="G293" s="277">
        <f t="shared" si="485"/>
        <v>0</v>
      </c>
      <c r="H293" s="277">
        <f t="shared" si="485"/>
        <v>0</v>
      </c>
      <c r="I293" s="277">
        <f t="shared" si="485"/>
        <v>0</v>
      </c>
      <c r="J293" s="277">
        <f t="shared" si="485"/>
        <v>0</v>
      </c>
      <c r="K293" s="277">
        <f t="shared" si="485"/>
        <v>0</v>
      </c>
      <c r="L293" s="277">
        <f t="shared" si="485"/>
        <v>0</v>
      </c>
      <c r="M293" s="277">
        <f t="shared" si="485"/>
        <v>0</v>
      </c>
      <c r="N293" s="277">
        <f t="shared" si="485"/>
        <v>0</v>
      </c>
      <c r="O293" s="277">
        <f t="shared" si="485"/>
        <v>0</v>
      </c>
      <c r="P293" s="277">
        <f t="shared" si="485"/>
        <v>0</v>
      </c>
      <c r="Q293" s="825">
        <f t="shared" si="485"/>
        <v>0</v>
      </c>
      <c r="R293" s="277">
        <f t="shared" si="485"/>
        <v>0</v>
      </c>
      <c r="S293" s="277">
        <f t="shared" si="485"/>
        <v>0</v>
      </c>
      <c r="T293" s="277">
        <f t="shared" si="485"/>
        <v>0</v>
      </c>
      <c r="U293" s="277">
        <f t="shared" si="485"/>
        <v>0</v>
      </c>
      <c r="V293" s="277">
        <f t="shared" si="485"/>
        <v>0</v>
      </c>
      <c r="W293" s="277">
        <f t="shared" si="485"/>
        <v>0</v>
      </c>
      <c r="X293" s="277">
        <f t="shared" si="485"/>
        <v>0</v>
      </c>
      <c r="Y293" s="277">
        <f t="shared" si="485"/>
        <v>0</v>
      </c>
      <c r="Z293" s="277">
        <f t="shared" si="485"/>
        <v>0</v>
      </c>
      <c r="AA293" s="277">
        <f t="shared" si="485"/>
        <v>0</v>
      </c>
      <c r="AB293" s="277">
        <f t="shared" si="485"/>
        <v>0</v>
      </c>
      <c r="AC293" s="277">
        <f t="shared" si="485"/>
        <v>0</v>
      </c>
      <c r="AD293" s="277">
        <f t="shared" si="485"/>
        <v>0</v>
      </c>
      <c r="AE293" s="277">
        <f t="shared" si="485"/>
        <v>0</v>
      </c>
      <c r="AF293" s="277">
        <f t="shared" si="485"/>
        <v>0</v>
      </c>
      <c r="AG293" s="277">
        <f t="shared" si="485"/>
        <v>0</v>
      </c>
      <c r="AH293" s="277">
        <f t="shared" si="485"/>
        <v>0</v>
      </c>
      <c r="AI293" s="277">
        <f t="shared" si="485"/>
        <v>0</v>
      </c>
      <c r="AJ293" s="277">
        <f t="shared" ref="AJ293:BO293" si="486">AJ294/(SUM(AJ283:AJ291))</f>
        <v>0</v>
      </c>
      <c r="AK293" s="277">
        <f t="shared" si="486"/>
        <v>0</v>
      </c>
      <c r="AL293" s="277">
        <f t="shared" si="486"/>
        <v>0</v>
      </c>
      <c r="AM293" s="277">
        <f t="shared" si="486"/>
        <v>0</v>
      </c>
      <c r="AN293" s="277">
        <f t="shared" si="486"/>
        <v>0</v>
      </c>
      <c r="AO293" s="277">
        <f t="shared" si="486"/>
        <v>0</v>
      </c>
      <c r="AP293" s="277">
        <f t="shared" si="486"/>
        <v>0</v>
      </c>
      <c r="AQ293" s="277">
        <f t="shared" si="486"/>
        <v>0</v>
      </c>
      <c r="AR293" s="277">
        <f t="shared" si="486"/>
        <v>0</v>
      </c>
      <c r="AS293" s="277">
        <f t="shared" si="486"/>
        <v>0</v>
      </c>
      <c r="AT293" s="277">
        <f t="shared" si="486"/>
        <v>0</v>
      </c>
      <c r="AU293" s="277">
        <f t="shared" si="486"/>
        <v>0</v>
      </c>
      <c r="AV293" s="277">
        <f t="shared" si="486"/>
        <v>0</v>
      </c>
      <c r="AW293" s="277">
        <f t="shared" si="486"/>
        <v>0</v>
      </c>
      <c r="AX293" s="277">
        <f t="shared" si="486"/>
        <v>0</v>
      </c>
      <c r="AY293" s="277">
        <f t="shared" si="486"/>
        <v>0</v>
      </c>
      <c r="AZ293" s="277">
        <f t="shared" si="486"/>
        <v>0</v>
      </c>
      <c r="BA293" s="277">
        <f t="shared" si="486"/>
        <v>0</v>
      </c>
      <c r="BB293" s="277">
        <f t="shared" si="486"/>
        <v>0</v>
      </c>
      <c r="BC293" s="277">
        <f t="shared" si="486"/>
        <v>0</v>
      </c>
      <c r="BD293" s="277">
        <f t="shared" si="486"/>
        <v>0</v>
      </c>
      <c r="BE293" s="271"/>
      <c r="BF293" s="172">
        <f t="shared" ref="BF293:BZ293" si="487">BF294/(SUM(BF283:BF291))</f>
        <v>0</v>
      </c>
      <c r="BG293" s="171">
        <f t="shared" si="487"/>
        <v>0</v>
      </c>
      <c r="BH293" s="171">
        <f t="shared" si="487"/>
        <v>0</v>
      </c>
      <c r="BI293" s="171">
        <f t="shared" si="487"/>
        <v>0</v>
      </c>
      <c r="BJ293" s="171">
        <f t="shared" si="487"/>
        <v>0</v>
      </c>
      <c r="BK293" s="171">
        <f t="shared" si="487"/>
        <v>0</v>
      </c>
      <c r="BL293" s="171">
        <f t="shared" si="487"/>
        <v>0</v>
      </c>
      <c r="BM293" s="171">
        <f t="shared" si="487"/>
        <v>0</v>
      </c>
      <c r="BN293" s="171">
        <f t="shared" si="487"/>
        <v>0</v>
      </c>
      <c r="BO293" s="171">
        <f t="shared" si="487"/>
        <v>0</v>
      </c>
      <c r="BP293" s="171">
        <f t="shared" si="487"/>
        <v>0</v>
      </c>
      <c r="BQ293" s="171">
        <f t="shared" si="487"/>
        <v>0</v>
      </c>
      <c r="BR293" s="173">
        <f t="shared" si="487"/>
        <v>0</v>
      </c>
      <c r="BS293" s="171">
        <f t="shared" si="487"/>
        <v>0</v>
      </c>
      <c r="BT293" s="171">
        <f t="shared" si="487"/>
        <v>0</v>
      </c>
      <c r="BU293" s="171">
        <f t="shared" si="487"/>
        <v>0</v>
      </c>
      <c r="BV293" s="171">
        <f t="shared" si="487"/>
        <v>0</v>
      </c>
      <c r="BW293" s="171">
        <f t="shared" si="487"/>
        <v>0</v>
      </c>
      <c r="BX293" s="171">
        <f t="shared" si="487"/>
        <v>0</v>
      </c>
      <c r="BY293" s="171">
        <f t="shared" si="487"/>
        <v>0</v>
      </c>
      <c r="BZ293" s="171">
        <f t="shared" si="487"/>
        <v>0</v>
      </c>
      <c r="CA293" s="49"/>
    </row>
    <row r="294" spans="1:79" ht="13.95" customHeight="1" x14ac:dyDescent="0.3">
      <c r="A294" s="269"/>
      <c r="B294" s="78" t="s">
        <v>407</v>
      </c>
      <c r="C294" s="275"/>
      <c r="D294" s="161">
        <f>SUM(E294:BD294)</f>
        <v>0</v>
      </c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826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  <c r="AB294" s="215"/>
      <c r="AC294" s="215"/>
      <c r="AD294" s="215"/>
      <c r="AE294" s="215"/>
      <c r="AF294" s="215"/>
      <c r="AG294" s="215"/>
      <c r="AH294" s="215"/>
      <c r="AI294" s="215"/>
      <c r="AJ294" s="215"/>
      <c r="AK294" s="215"/>
      <c r="AL294" s="215"/>
      <c r="AM294" s="215"/>
      <c r="AN294" s="215"/>
      <c r="AO294" s="215"/>
      <c r="AP294" s="215"/>
      <c r="AQ294" s="215"/>
      <c r="AR294" s="215"/>
      <c r="AS294" s="215"/>
      <c r="AT294" s="215"/>
      <c r="AU294" s="215"/>
      <c r="AV294" s="215"/>
      <c r="AW294" s="215"/>
      <c r="AX294" s="215"/>
      <c r="AY294" s="215"/>
      <c r="AZ294" s="215"/>
      <c r="BA294" s="215"/>
      <c r="BB294" s="215"/>
      <c r="BC294" s="215"/>
      <c r="BD294" s="215"/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3.95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ht="13.95" customHeight="1" x14ac:dyDescent="0.3">
      <c r="A296" s="269"/>
      <c r="B296" s="78" t="s">
        <v>409</v>
      </c>
      <c r="C296" s="275"/>
      <c r="D296" s="161">
        <f>SUM(E296:BD296)</f>
        <v>0</v>
      </c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826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  <c r="AE296" s="215"/>
      <c r="AF296" s="215"/>
      <c r="AG296" s="215"/>
      <c r="AH296" s="215"/>
      <c r="AI296" s="215"/>
      <c r="AJ296" s="215"/>
      <c r="AK296" s="215"/>
      <c r="AL296" s="215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5"/>
      <c r="AX296" s="215"/>
      <c r="AY296" s="215"/>
      <c r="AZ296" s="215"/>
      <c r="BA296" s="215"/>
      <c r="BB296" s="215"/>
      <c r="BC296" s="215"/>
      <c r="BD296" s="215"/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ht="13.95" customHeight="1" x14ac:dyDescent="0.3">
      <c r="A297" s="269"/>
      <c r="B297" s="78" t="s">
        <v>410</v>
      </c>
      <c r="C297" s="275"/>
      <c r="D297" s="161">
        <f>SUM(E297:BD297)</f>
        <v>0</v>
      </c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826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  <c r="AE297" s="215"/>
      <c r="AF297" s="215"/>
      <c r="AG297" s="215"/>
      <c r="AH297" s="215"/>
      <c r="AI297" s="215"/>
      <c r="AJ297" s="215"/>
      <c r="AK297" s="215"/>
      <c r="AL297" s="215"/>
      <c r="AM297" s="215"/>
      <c r="AN297" s="215"/>
      <c r="AO297" s="215"/>
      <c r="AP297" s="215"/>
      <c r="AQ297" s="215"/>
      <c r="AR297" s="215"/>
      <c r="AS297" s="215"/>
      <c r="AT297" s="215"/>
      <c r="AU297" s="215"/>
      <c r="AV297" s="215"/>
      <c r="AW297" s="215"/>
      <c r="AX297" s="215"/>
      <c r="AY297" s="215"/>
      <c r="AZ297" s="215"/>
      <c r="BA297" s="215"/>
      <c r="BB297" s="215"/>
      <c r="BC297" s="215"/>
      <c r="BD297" s="215"/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ht="13.95" customHeight="1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8">SUM(E296:E297)</f>
        <v>0</v>
      </c>
      <c r="F298" s="278">
        <f t="shared" si="488"/>
        <v>0</v>
      </c>
      <c r="G298" s="278">
        <f t="shared" si="488"/>
        <v>0</v>
      </c>
      <c r="H298" s="278">
        <f t="shared" si="488"/>
        <v>0</v>
      </c>
      <c r="I298" s="278">
        <f t="shared" si="488"/>
        <v>0</v>
      </c>
      <c r="J298" s="278">
        <f t="shared" si="488"/>
        <v>0</v>
      </c>
      <c r="K298" s="278">
        <f t="shared" si="488"/>
        <v>0</v>
      </c>
      <c r="L298" s="278">
        <f t="shared" si="488"/>
        <v>0</v>
      </c>
      <c r="M298" s="278">
        <f t="shared" si="488"/>
        <v>0</v>
      </c>
      <c r="N298" s="278">
        <f t="shared" si="488"/>
        <v>0</v>
      </c>
      <c r="O298" s="278">
        <f t="shared" si="488"/>
        <v>0</v>
      </c>
      <c r="P298" s="278">
        <f t="shared" si="488"/>
        <v>0</v>
      </c>
      <c r="Q298" s="827">
        <f t="shared" si="488"/>
        <v>0</v>
      </c>
      <c r="R298" s="278">
        <f t="shared" si="488"/>
        <v>0</v>
      </c>
      <c r="S298" s="278">
        <f t="shared" si="488"/>
        <v>0</v>
      </c>
      <c r="T298" s="278">
        <f t="shared" si="488"/>
        <v>0</v>
      </c>
      <c r="U298" s="278">
        <f t="shared" si="488"/>
        <v>0</v>
      </c>
      <c r="V298" s="278">
        <f t="shared" si="488"/>
        <v>0</v>
      </c>
      <c r="W298" s="278">
        <f t="shared" si="488"/>
        <v>0</v>
      </c>
      <c r="X298" s="278">
        <f t="shared" si="488"/>
        <v>0</v>
      </c>
      <c r="Y298" s="278">
        <f t="shared" si="488"/>
        <v>0</v>
      </c>
      <c r="Z298" s="278">
        <f t="shared" si="488"/>
        <v>0</v>
      </c>
      <c r="AA298" s="278">
        <f t="shared" si="488"/>
        <v>0</v>
      </c>
      <c r="AB298" s="278">
        <f t="shared" si="488"/>
        <v>0</v>
      </c>
      <c r="AC298" s="278">
        <f t="shared" si="488"/>
        <v>0</v>
      </c>
      <c r="AD298" s="278">
        <f t="shared" si="488"/>
        <v>0</v>
      </c>
      <c r="AE298" s="278">
        <f t="shared" si="488"/>
        <v>0</v>
      </c>
      <c r="AF298" s="278">
        <f t="shared" si="488"/>
        <v>0</v>
      </c>
      <c r="AG298" s="278">
        <f t="shared" si="488"/>
        <v>0</v>
      </c>
      <c r="AH298" s="278">
        <f t="shared" si="488"/>
        <v>0</v>
      </c>
      <c r="AI298" s="278">
        <f t="shared" si="488"/>
        <v>0</v>
      </c>
      <c r="AJ298" s="278">
        <f t="shared" si="488"/>
        <v>0</v>
      </c>
      <c r="AK298" s="278">
        <f t="shared" ref="AK298:BP298" si="489">SUM(AK296:AK297)</f>
        <v>0</v>
      </c>
      <c r="AL298" s="278">
        <f t="shared" si="489"/>
        <v>0</v>
      </c>
      <c r="AM298" s="278">
        <f t="shared" si="489"/>
        <v>0</v>
      </c>
      <c r="AN298" s="278">
        <f t="shared" si="489"/>
        <v>0</v>
      </c>
      <c r="AO298" s="278">
        <f t="shared" si="489"/>
        <v>0</v>
      </c>
      <c r="AP298" s="278">
        <f t="shared" si="489"/>
        <v>0</v>
      </c>
      <c r="AQ298" s="278">
        <f t="shared" si="489"/>
        <v>0</v>
      </c>
      <c r="AR298" s="278">
        <f t="shared" si="489"/>
        <v>0</v>
      </c>
      <c r="AS298" s="278">
        <f t="shared" si="489"/>
        <v>0</v>
      </c>
      <c r="AT298" s="278">
        <f t="shared" si="489"/>
        <v>0</v>
      </c>
      <c r="AU298" s="278">
        <f t="shared" si="489"/>
        <v>0</v>
      </c>
      <c r="AV298" s="278">
        <f t="shared" si="489"/>
        <v>0</v>
      </c>
      <c r="AW298" s="278">
        <f t="shared" si="489"/>
        <v>0</v>
      </c>
      <c r="AX298" s="278">
        <f t="shared" si="489"/>
        <v>0</v>
      </c>
      <c r="AY298" s="278">
        <f t="shared" si="489"/>
        <v>0</v>
      </c>
      <c r="AZ298" s="278">
        <f t="shared" si="489"/>
        <v>0</v>
      </c>
      <c r="BA298" s="278">
        <f t="shared" si="489"/>
        <v>0</v>
      </c>
      <c r="BB298" s="278">
        <f t="shared" si="489"/>
        <v>0</v>
      </c>
      <c r="BC298" s="278">
        <f t="shared" si="489"/>
        <v>0</v>
      </c>
      <c r="BD298" s="278">
        <f t="shared" si="489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ht="13.95" customHeight="1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13.95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3.95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ht="13.95" customHeight="1" x14ac:dyDescent="0.3">
      <c r="A302" s="269"/>
      <c r="B302" s="160" t="s">
        <v>338</v>
      </c>
      <c r="C302" s="275"/>
      <c r="D302" s="161">
        <f>SUM(E302:BD302)</f>
        <v>483000</v>
      </c>
      <c r="E302" s="215">
        <v>5000</v>
      </c>
      <c r="F302" s="215">
        <v>5000</v>
      </c>
      <c r="G302" s="215">
        <v>4500</v>
      </c>
      <c r="H302" s="215">
        <v>9500</v>
      </c>
      <c r="I302" s="215">
        <v>7000</v>
      </c>
      <c r="J302" s="215">
        <v>7000</v>
      </c>
      <c r="K302" s="215">
        <v>6500</v>
      </c>
      <c r="L302" s="215">
        <v>6000</v>
      </c>
      <c r="M302" s="215">
        <v>10000</v>
      </c>
      <c r="N302" s="215">
        <v>9000</v>
      </c>
      <c r="O302" s="215">
        <v>8500</v>
      </c>
      <c r="P302" s="215">
        <v>9500</v>
      </c>
      <c r="Q302" s="826">
        <v>8000</v>
      </c>
      <c r="R302" s="215">
        <v>12000</v>
      </c>
      <c r="S302" s="215">
        <v>10000</v>
      </c>
      <c r="T302" s="215">
        <v>10000</v>
      </c>
      <c r="U302" s="215">
        <v>9500</v>
      </c>
      <c r="V302" s="215">
        <v>8000</v>
      </c>
      <c r="W302" s="215">
        <v>12000</v>
      </c>
      <c r="X302" s="215">
        <v>11500</v>
      </c>
      <c r="Y302" s="215">
        <v>11000</v>
      </c>
      <c r="Z302" s="215">
        <v>10000</v>
      </c>
      <c r="AA302" s="215">
        <v>8500</v>
      </c>
      <c r="AB302" s="215">
        <v>12000</v>
      </c>
      <c r="AC302" s="215">
        <v>11000</v>
      </c>
      <c r="AD302" s="215">
        <v>9500</v>
      </c>
      <c r="AE302" s="215">
        <v>9000</v>
      </c>
      <c r="AF302" s="215">
        <v>8000</v>
      </c>
      <c r="AG302" s="215">
        <v>11500</v>
      </c>
      <c r="AH302" s="215">
        <v>9500</v>
      </c>
      <c r="AI302" s="215">
        <v>9500</v>
      </c>
      <c r="AJ302" s="215">
        <v>9000</v>
      </c>
      <c r="AK302" s="215">
        <v>8000</v>
      </c>
      <c r="AL302" s="215">
        <v>7500</v>
      </c>
      <c r="AM302" s="215">
        <v>12500</v>
      </c>
      <c r="AN302" s="215">
        <v>10500</v>
      </c>
      <c r="AO302" s="215">
        <v>9500</v>
      </c>
      <c r="AP302" s="215">
        <v>9000</v>
      </c>
      <c r="AQ302" s="215">
        <v>8500</v>
      </c>
      <c r="AR302" s="215">
        <v>12500</v>
      </c>
      <c r="AS302" s="215">
        <v>11500</v>
      </c>
      <c r="AT302" s="215">
        <v>10500</v>
      </c>
      <c r="AU302" s="215">
        <v>9500</v>
      </c>
      <c r="AV302" s="215">
        <v>8000</v>
      </c>
      <c r="AW302" s="215">
        <v>11500</v>
      </c>
      <c r="AX302" s="215">
        <v>10000</v>
      </c>
      <c r="AY302" s="215">
        <v>9500</v>
      </c>
      <c r="AZ302" s="215">
        <v>9500</v>
      </c>
      <c r="BA302" s="215">
        <v>9500</v>
      </c>
      <c r="BB302" s="215">
        <v>10500</v>
      </c>
      <c r="BC302" s="215">
        <v>9500</v>
      </c>
      <c r="BD302" s="215">
        <v>8500</v>
      </c>
      <c r="BE302" s="271"/>
      <c r="BF302" s="163">
        <f>SUM(E302:H302)</f>
        <v>24000</v>
      </c>
      <c r="BG302" s="77">
        <f>SUM(I302:L302)</f>
        <v>26500</v>
      </c>
      <c r="BH302" s="77">
        <f>SUM(M302:Q302)</f>
        <v>45000</v>
      </c>
      <c r="BI302" s="77">
        <f>SUM(R302:U302)</f>
        <v>41500</v>
      </c>
      <c r="BJ302" s="77">
        <f>SUM(V302:Y302)</f>
        <v>42500</v>
      </c>
      <c r="BK302" s="77">
        <f>SUM(Z302:AD302)</f>
        <v>51000</v>
      </c>
      <c r="BL302" s="77">
        <f>SUM(AE302:AH302)</f>
        <v>38000</v>
      </c>
      <c r="BM302" s="77">
        <f>SUM(AI302:AL302)</f>
        <v>34000</v>
      </c>
      <c r="BN302" s="77">
        <f>SUM(AM302:AQ302)</f>
        <v>50000</v>
      </c>
      <c r="BO302" s="77">
        <f>SUM(AR302:AU302)</f>
        <v>44000</v>
      </c>
      <c r="BP302" s="77">
        <f>SUM(AV302:AY302)</f>
        <v>39000</v>
      </c>
      <c r="BQ302" s="77">
        <f>SUM(AZ302:BD302)</f>
        <v>47500</v>
      </c>
      <c r="BR302" s="157">
        <f>SUM(BF302:BQ302)</f>
        <v>483000</v>
      </c>
      <c r="BS302" s="77">
        <f>SUM(BF302:BH302)</f>
        <v>95500</v>
      </c>
      <c r="BT302" s="77">
        <f>SUM(BI302:BK302)</f>
        <v>135000</v>
      </c>
      <c r="BU302" s="77">
        <f>SUM(BL302:BN302)</f>
        <v>122000</v>
      </c>
      <c r="BV302" s="77">
        <f>SUM(BO302:BQ302)</f>
        <v>130500</v>
      </c>
      <c r="BW302" s="77">
        <f>SUM(BF302:BK302)</f>
        <v>230500</v>
      </c>
      <c r="BX302" s="77">
        <f>SUM(BL302:BQ302)</f>
        <v>252500</v>
      </c>
      <c r="BY302" s="77">
        <f>IF(Info!$O$3="Q1",$BS302,IF(Info!$O$3="Q2",$BS302+$BT302,IF(Info!$O$3="Q3",$BS302+$BT302+$BU302,$BR302)))</f>
        <v>95500</v>
      </c>
      <c r="BZ302" s="77">
        <f>IF(Info!$O$3="Q1",$BS302,IF(Info!$O$3="Q2",$BT302,IF(Info!$O$3="Q3",$BU302,$BV302)))</f>
        <v>95500</v>
      </c>
      <c r="CA302" s="49"/>
    </row>
    <row r="303" spans="1:79" ht="13.95" customHeight="1" x14ac:dyDescent="0.3">
      <c r="A303" s="269"/>
      <c r="B303" s="160" t="s">
        <v>339</v>
      </c>
      <c r="C303" s="275"/>
      <c r="D303" s="161">
        <f>SUM(E303:BD303)</f>
        <v>402500.00000000006</v>
      </c>
      <c r="E303" s="278">
        <f t="shared" ref="E303:AJ303" si="490">E302/(1+$C$306)</f>
        <v>4166.666666666667</v>
      </c>
      <c r="F303" s="278">
        <f t="shared" si="490"/>
        <v>4166.666666666667</v>
      </c>
      <c r="G303" s="278">
        <f t="shared" si="490"/>
        <v>3750</v>
      </c>
      <c r="H303" s="278">
        <f t="shared" si="490"/>
        <v>7916.666666666667</v>
      </c>
      <c r="I303" s="278">
        <f t="shared" si="490"/>
        <v>5833.3333333333339</v>
      </c>
      <c r="J303" s="278">
        <f t="shared" si="490"/>
        <v>5833.3333333333339</v>
      </c>
      <c r="K303" s="278">
        <f t="shared" si="490"/>
        <v>5416.666666666667</v>
      </c>
      <c r="L303" s="278">
        <f t="shared" si="490"/>
        <v>5000</v>
      </c>
      <c r="M303" s="278">
        <f t="shared" si="490"/>
        <v>8333.3333333333339</v>
      </c>
      <c r="N303" s="278">
        <f t="shared" si="490"/>
        <v>7500</v>
      </c>
      <c r="O303" s="278">
        <f t="shared" si="490"/>
        <v>7083.3333333333339</v>
      </c>
      <c r="P303" s="278">
        <f t="shared" si="490"/>
        <v>7916.666666666667</v>
      </c>
      <c r="Q303" s="827">
        <f t="shared" si="490"/>
        <v>6666.666666666667</v>
      </c>
      <c r="R303" s="278">
        <f t="shared" si="490"/>
        <v>10000</v>
      </c>
      <c r="S303" s="278">
        <f t="shared" si="490"/>
        <v>8333.3333333333339</v>
      </c>
      <c r="T303" s="278">
        <f t="shared" si="490"/>
        <v>8333.3333333333339</v>
      </c>
      <c r="U303" s="278">
        <f t="shared" si="490"/>
        <v>7916.666666666667</v>
      </c>
      <c r="V303" s="278">
        <f t="shared" si="490"/>
        <v>6666.666666666667</v>
      </c>
      <c r="W303" s="278">
        <f t="shared" si="490"/>
        <v>10000</v>
      </c>
      <c r="X303" s="278">
        <f t="shared" si="490"/>
        <v>9583.3333333333339</v>
      </c>
      <c r="Y303" s="278">
        <f t="shared" si="490"/>
        <v>9166.6666666666679</v>
      </c>
      <c r="Z303" s="278">
        <f t="shared" si="490"/>
        <v>8333.3333333333339</v>
      </c>
      <c r="AA303" s="278">
        <f t="shared" si="490"/>
        <v>7083.3333333333339</v>
      </c>
      <c r="AB303" s="278">
        <f t="shared" si="490"/>
        <v>10000</v>
      </c>
      <c r="AC303" s="278">
        <f t="shared" si="490"/>
        <v>9166.6666666666679</v>
      </c>
      <c r="AD303" s="278">
        <f t="shared" si="490"/>
        <v>7916.666666666667</v>
      </c>
      <c r="AE303" s="278">
        <f t="shared" si="490"/>
        <v>7500</v>
      </c>
      <c r="AF303" s="278">
        <f t="shared" si="490"/>
        <v>6666.666666666667</v>
      </c>
      <c r="AG303" s="278">
        <f t="shared" si="490"/>
        <v>9583.3333333333339</v>
      </c>
      <c r="AH303" s="278">
        <f t="shared" si="490"/>
        <v>7916.666666666667</v>
      </c>
      <c r="AI303" s="278">
        <f t="shared" si="490"/>
        <v>7916.666666666667</v>
      </c>
      <c r="AJ303" s="278">
        <f t="shared" si="490"/>
        <v>7500</v>
      </c>
      <c r="AK303" s="278">
        <f t="shared" ref="AK303:BP303" si="491">AK302/(1+$C$306)</f>
        <v>6666.666666666667</v>
      </c>
      <c r="AL303" s="278">
        <f t="shared" si="491"/>
        <v>6250</v>
      </c>
      <c r="AM303" s="278">
        <f t="shared" si="491"/>
        <v>10416.666666666668</v>
      </c>
      <c r="AN303" s="278">
        <f t="shared" si="491"/>
        <v>8750</v>
      </c>
      <c r="AO303" s="278">
        <f t="shared" si="491"/>
        <v>7916.666666666667</v>
      </c>
      <c r="AP303" s="278">
        <f t="shared" si="491"/>
        <v>7500</v>
      </c>
      <c r="AQ303" s="278">
        <f t="shared" si="491"/>
        <v>7083.3333333333339</v>
      </c>
      <c r="AR303" s="278">
        <f t="shared" si="491"/>
        <v>10416.666666666668</v>
      </c>
      <c r="AS303" s="278">
        <f t="shared" si="491"/>
        <v>9583.3333333333339</v>
      </c>
      <c r="AT303" s="278">
        <f t="shared" si="491"/>
        <v>8750</v>
      </c>
      <c r="AU303" s="278">
        <f t="shared" si="491"/>
        <v>7916.666666666667</v>
      </c>
      <c r="AV303" s="278">
        <f t="shared" si="491"/>
        <v>6666.666666666667</v>
      </c>
      <c r="AW303" s="278">
        <f t="shared" si="491"/>
        <v>9583.3333333333339</v>
      </c>
      <c r="AX303" s="278">
        <f t="shared" si="491"/>
        <v>8333.3333333333339</v>
      </c>
      <c r="AY303" s="278">
        <f t="shared" si="491"/>
        <v>7916.666666666667</v>
      </c>
      <c r="AZ303" s="278">
        <f t="shared" si="491"/>
        <v>7916.666666666667</v>
      </c>
      <c r="BA303" s="278">
        <f t="shared" si="491"/>
        <v>7916.666666666667</v>
      </c>
      <c r="BB303" s="278">
        <f t="shared" si="491"/>
        <v>8750</v>
      </c>
      <c r="BC303" s="278">
        <f t="shared" si="491"/>
        <v>7916.666666666667</v>
      </c>
      <c r="BD303" s="278">
        <f t="shared" si="491"/>
        <v>7083.3333333333339</v>
      </c>
      <c r="BE303" s="271"/>
      <c r="BF303" s="163">
        <f>SUM(E303:H303)</f>
        <v>20000</v>
      </c>
      <c r="BG303" s="77">
        <f>SUM(I303:L303)</f>
        <v>22083.333333333336</v>
      </c>
      <c r="BH303" s="77">
        <f>SUM(M303:Q303)</f>
        <v>37500</v>
      </c>
      <c r="BI303" s="77">
        <f>SUM(R303:U303)</f>
        <v>34583.333333333336</v>
      </c>
      <c r="BJ303" s="77">
        <f>SUM(V303:Y303)</f>
        <v>35416.666666666672</v>
      </c>
      <c r="BK303" s="77">
        <f>SUM(Z303:AD303)</f>
        <v>42500</v>
      </c>
      <c r="BL303" s="77">
        <f>SUM(AE303:AH303)</f>
        <v>31666.666666666668</v>
      </c>
      <c r="BM303" s="77">
        <f>SUM(AI303:AL303)</f>
        <v>28333.333333333336</v>
      </c>
      <c r="BN303" s="77">
        <f>SUM(AM303:AQ303)</f>
        <v>41666.666666666672</v>
      </c>
      <c r="BO303" s="77">
        <f>SUM(AR303:AU303)</f>
        <v>36666.666666666664</v>
      </c>
      <c r="BP303" s="77">
        <f>SUM(AV303:AY303)</f>
        <v>32500.000000000004</v>
      </c>
      <c r="BQ303" s="77">
        <f>SUM(AZ303:BD303)</f>
        <v>39583.333333333336</v>
      </c>
      <c r="BR303" s="157">
        <f>SUM(BF303:BQ303)</f>
        <v>402500.00000000006</v>
      </c>
      <c r="BS303" s="77">
        <f>SUM(BF303:BH303)</f>
        <v>79583.333333333343</v>
      </c>
      <c r="BT303" s="77">
        <f>SUM(BI303:BK303)</f>
        <v>112500</v>
      </c>
      <c r="BU303" s="77">
        <f>SUM(BL303:BN303)</f>
        <v>101666.66666666667</v>
      </c>
      <c r="BV303" s="77">
        <f>SUM(BO303:BQ303)</f>
        <v>108750</v>
      </c>
      <c r="BW303" s="77">
        <f>SUM(BF303:BK303)</f>
        <v>192083.33333333337</v>
      </c>
      <c r="BX303" s="77">
        <f>SUM(BL303:BQ303)</f>
        <v>210416.66666666669</v>
      </c>
      <c r="BY303" s="77">
        <f>IF(Info!$O$3="Q1",$BS303,IF(Info!$O$3="Q2",$BS303+$BT303,IF(Info!$O$3="Q3",$BS303+$BT303+$BU303,$BR303)))</f>
        <v>79583.333333333343</v>
      </c>
      <c r="BZ303" s="77">
        <f>IF(Info!$O$3="Q1",$BS303,IF(Info!$O$3="Q2",$BT303,IF(Info!$O$3="Q3",$BU303,$BV303)))</f>
        <v>79583.333333333343</v>
      </c>
      <c r="CA303" s="49"/>
    </row>
    <row r="304" spans="1:79" ht="13.95" customHeight="1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826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 t="s">
        <v>429</v>
      </c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ht="13.95" customHeight="1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827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ht="13.95" customHeight="1" x14ac:dyDescent="0.3">
      <c r="A306" s="269"/>
      <c r="B306" s="160" t="s">
        <v>342</v>
      </c>
      <c r="C306" s="275">
        <f>Info!$Q$3</f>
        <v>0.2</v>
      </c>
      <c r="D306" s="161">
        <f>SUM(E306:BD306)</f>
        <v>402500.00000000006</v>
      </c>
      <c r="E306" s="278">
        <f t="shared" ref="E306:AJ306" si="492">E303+E305</f>
        <v>4166.666666666667</v>
      </c>
      <c r="F306" s="278">
        <f t="shared" si="492"/>
        <v>4166.666666666667</v>
      </c>
      <c r="G306" s="278">
        <f t="shared" si="492"/>
        <v>3750</v>
      </c>
      <c r="H306" s="278">
        <f t="shared" si="492"/>
        <v>7916.666666666667</v>
      </c>
      <c r="I306" s="278">
        <f t="shared" si="492"/>
        <v>5833.3333333333339</v>
      </c>
      <c r="J306" s="278">
        <f t="shared" si="492"/>
        <v>5833.3333333333339</v>
      </c>
      <c r="K306" s="278">
        <f t="shared" si="492"/>
        <v>5416.666666666667</v>
      </c>
      <c r="L306" s="278">
        <f t="shared" si="492"/>
        <v>5000</v>
      </c>
      <c r="M306" s="278">
        <f t="shared" si="492"/>
        <v>8333.3333333333339</v>
      </c>
      <c r="N306" s="278">
        <f t="shared" si="492"/>
        <v>7500</v>
      </c>
      <c r="O306" s="278">
        <f t="shared" si="492"/>
        <v>7083.3333333333339</v>
      </c>
      <c r="P306" s="278">
        <f t="shared" si="492"/>
        <v>7916.666666666667</v>
      </c>
      <c r="Q306" s="827">
        <f t="shared" si="492"/>
        <v>6666.666666666667</v>
      </c>
      <c r="R306" s="278">
        <f t="shared" si="492"/>
        <v>10000</v>
      </c>
      <c r="S306" s="278">
        <f t="shared" si="492"/>
        <v>8333.3333333333339</v>
      </c>
      <c r="T306" s="278">
        <f t="shared" si="492"/>
        <v>8333.3333333333339</v>
      </c>
      <c r="U306" s="278">
        <f t="shared" si="492"/>
        <v>7916.666666666667</v>
      </c>
      <c r="V306" s="278">
        <f t="shared" si="492"/>
        <v>6666.666666666667</v>
      </c>
      <c r="W306" s="278">
        <f t="shared" si="492"/>
        <v>10000</v>
      </c>
      <c r="X306" s="278">
        <f t="shared" si="492"/>
        <v>9583.3333333333339</v>
      </c>
      <c r="Y306" s="278">
        <f t="shared" si="492"/>
        <v>9166.6666666666679</v>
      </c>
      <c r="Z306" s="278">
        <f t="shared" si="492"/>
        <v>8333.3333333333339</v>
      </c>
      <c r="AA306" s="278">
        <f t="shared" si="492"/>
        <v>7083.3333333333339</v>
      </c>
      <c r="AB306" s="278">
        <f t="shared" si="492"/>
        <v>10000</v>
      </c>
      <c r="AC306" s="278">
        <f t="shared" si="492"/>
        <v>9166.6666666666679</v>
      </c>
      <c r="AD306" s="278">
        <f t="shared" si="492"/>
        <v>7916.666666666667</v>
      </c>
      <c r="AE306" s="278">
        <f t="shared" si="492"/>
        <v>7500</v>
      </c>
      <c r="AF306" s="278">
        <f t="shared" si="492"/>
        <v>6666.666666666667</v>
      </c>
      <c r="AG306" s="278">
        <f t="shared" si="492"/>
        <v>9583.3333333333339</v>
      </c>
      <c r="AH306" s="278">
        <f t="shared" si="492"/>
        <v>7916.666666666667</v>
      </c>
      <c r="AI306" s="278">
        <f t="shared" si="492"/>
        <v>7916.666666666667</v>
      </c>
      <c r="AJ306" s="278">
        <f t="shared" si="492"/>
        <v>7500</v>
      </c>
      <c r="AK306" s="278">
        <f t="shared" ref="AK306:BP306" si="493">AK303+AK305</f>
        <v>6666.666666666667</v>
      </c>
      <c r="AL306" s="278">
        <f t="shared" si="493"/>
        <v>6250</v>
      </c>
      <c r="AM306" s="278">
        <f t="shared" si="493"/>
        <v>10416.666666666668</v>
      </c>
      <c r="AN306" s="278">
        <f t="shared" si="493"/>
        <v>8750</v>
      </c>
      <c r="AO306" s="278">
        <f t="shared" si="493"/>
        <v>7916.666666666667</v>
      </c>
      <c r="AP306" s="278">
        <f t="shared" si="493"/>
        <v>7500</v>
      </c>
      <c r="AQ306" s="278">
        <f t="shared" si="493"/>
        <v>7083.3333333333339</v>
      </c>
      <c r="AR306" s="278">
        <f t="shared" si="493"/>
        <v>10416.666666666668</v>
      </c>
      <c r="AS306" s="278">
        <f t="shared" si="493"/>
        <v>9583.3333333333339</v>
      </c>
      <c r="AT306" s="278">
        <f t="shared" si="493"/>
        <v>8750</v>
      </c>
      <c r="AU306" s="278">
        <f t="shared" si="493"/>
        <v>7916.666666666667</v>
      </c>
      <c r="AV306" s="278">
        <f t="shared" si="493"/>
        <v>6666.666666666667</v>
      </c>
      <c r="AW306" s="278">
        <f t="shared" si="493"/>
        <v>9583.3333333333339</v>
      </c>
      <c r="AX306" s="278">
        <f t="shared" si="493"/>
        <v>8333.3333333333339</v>
      </c>
      <c r="AY306" s="278">
        <f t="shared" si="493"/>
        <v>7916.666666666667</v>
      </c>
      <c r="AZ306" s="278">
        <f t="shared" si="493"/>
        <v>7916.666666666667</v>
      </c>
      <c r="BA306" s="278">
        <f t="shared" si="493"/>
        <v>7916.666666666667</v>
      </c>
      <c r="BB306" s="278">
        <f t="shared" si="493"/>
        <v>8750</v>
      </c>
      <c r="BC306" s="278">
        <f t="shared" si="493"/>
        <v>7916.666666666667</v>
      </c>
      <c r="BD306" s="278">
        <f t="shared" si="493"/>
        <v>7083.3333333333339</v>
      </c>
      <c r="BE306" s="271"/>
      <c r="BF306" s="162">
        <f>SUM(E306:H306)</f>
        <v>20000</v>
      </c>
      <c r="BG306" s="157">
        <f>SUM(I306:L306)</f>
        <v>22083.333333333336</v>
      </c>
      <c r="BH306" s="157">
        <f>SUM(M306:Q306)</f>
        <v>37500</v>
      </c>
      <c r="BI306" s="157">
        <f>SUM(R306:U306)</f>
        <v>34583.333333333336</v>
      </c>
      <c r="BJ306" s="157">
        <f>SUM(V306:Y306)</f>
        <v>35416.666666666672</v>
      </c>
      <c r="BK306" s="157">
        <f>SUM(Z306:AD306)</f>
        <v>42500</v>
      </c>
      <c r="BL306" s="157">
        <f>SUM(AE306:AH306)</f>
        <v>31666.666666666668</v>
      </c>
      <c r="BM306" s="157">
        <f>SUM(AI306:AL306)</f>
        <v>28333.333333333336</v>
      </c>
      <c r="BN306" s="157">
        <f>SUM(AM306:AQ306)</f>
        <v>41666.666666666672</v>
      </c>
      <c r="BO306" s="157">
        <f>SUM(AR306:AU306)</f>
        <v>36666.666666666664</v>
      </c>
      <c r="BP306" s="157">
        <f>SUM(AV306:AY306)</f>
        <v>32500.000000000004</v>
      </c>
      <c r="BQ306" s="157">
        <f>SUM(AZ306:BD306)</f>
        <v>39583.333333333336</v>
      </c>
      <c r="BR306" s="157">
        <f>SUM(BF306:BQ306)</f>
        <v>402500.00000000006</v>
      </c>
      <c r="BS306" s="157">
        <f>SUM(BF306:BH306)</f>
        <v>79583.333333333343</v>
      </c>
      <c r="BT306" s="157">
        <f>SUM(BI306:BK306)</f>
        <v>112500</v>
      </c>
      <c r="BU306" s="157">
        <f>SUM(BL306:BN306)</f>
        <v>101666.66666666667</v>
      </c>
      <c r="BV306" s="157">
        <f>SUM(BO306:BQ306)</f>
        <v>108750</v>
      </c>
      <c r="BW306" s="157">
        <f>SUM(BF306:BK306)</f>
        <v>192083.33333333337</v>
      </c>
      <c r="BX306" s="157">
        <f>SUM(BL306:BQ306)</f>
        <v>210416.66666666669</v>
      </c>
      <c r="BY306" s="157">
        <f>IF(Info!$O$3="Q1",$BS306,IF(Info!$O$3="Q2",$BS306+$BT306,IF(Info!$O$3="Q3",$BS306+$BT306+$BU306,$BR306)))</f>
        <v>79583.333333333343</v>
      </c>
      <c r="BZ306" s="157">
        <f>IF(Info!$O$3="Q1",$BS306,IF(Info!$O$3="Q2",$BT306,IF(Info!$O$3="Q3",$BU306,$BV306)))</f>
        <v>79583.333333333343</v>
      </c>
      <c r="CA306" s="49"/>
    </row>
    <row r="307" spans="1:79" ht="13.95" customHeight="1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ht="13.95" customHeight="1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ht="13.95" customHeight="1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3.95" customHeight="1" x14ac:dyDescent="0.3">
      <c r="A310" s="269">
        <v>1</v>
      </c>
      <c r="B310" s="280" t="s">
        <v>346</v>
      </c>
      <c r="C310" s="275"/>
      <c r="D310" s="49"/>
      <c r="E310" s="355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  <c r="AC310" s="355"/>
      <c r="AD310" s="355"/>
      <c r="AE310" s="355"/>
      <c r="AF310" s="355"/>
      <c r="AG310" s="355"/>
      <c r="AH310" s="355"/>
      <c r="AI310" s="355"/>
      <c r="AJ310" s="355"/>
      <c r="AK310" s="355"/>
      <c r="AL310" s="355"/>
      <c r="AM310" s="355"/>
      <c r="AN310" s="355"/>
      <c r="AO310" s="355"/>
      <c r="AP310" s="355"/>
      <c r="AQ310" s="355"/>
      <c r="AR310" s="355"/>
      <c r="AS310" s="355"/>
      <c r="AT310" s="355"/>
      <c r="AU310" s="355"/>
      <c r="AV310" s="355"/>
      <c r="AW310" s="355"/>
      <c r="AX310" s="355"/>
      <c r="AY310" s="355"/>
      <c r="AZ310" s="355"/>
      <c r="BA310" s="355"/>
      <c r="BB310" s="355"/>
      <c r="BC310" s="355"/>
      <c r="BD310" s="355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ht="13.95" customHeight="1" x14ac:dyDescent="0.3">
      <c r="A311" s="269"/>
      <c r="B311" s="78" t="s">
        <v>37</v>
      </c>
      <c r="C311" s="275"/>
      <c r="D311" s="161">
        <f>SUM(E311:BD311)</f>
        <v>90252</v>
      </c>
      <c r="E311" s="281">
        <f t="shared" ref="E311:AJ311" si="494">(E283*$C$283)+(E286*$C$286)+(E287*$C$287)+(E288*$C$288)+(E289*$C$289)+(E291*$C$291)+(E290*$C$290)+(E284*$C$284)+(E285*$C$285)</f>
        <v>662</v>
      </c>
      <c r="F311" s="281">
        <f t="shared" si="494"/>
        <v>584</v>
      </c>
      <c r="G311" s="281">
        <f t="shared" si="494"/>
        <v>360</v>
      </c>
      <c r="H311" s="281">
        <f t="shared" si="494"/>
        <v>4940</v>
      </c>
      <c r="I311" s="281">
        <f t="shared" si="494"/>
        <v>902</v>
      </c>
      <c r="J311" s="281">
        <f t="shared" si="494"/>
        <v>558</v>
      </c>
      <c r="K311" s="281">
        <f t="shared" si="494"/>
        <v>480</v>
      </c>
      <c r="L311" s="281">
        <f t="shared" si="494"/>
        <v>360</v>
      </c>
      <c r="M311" s="281">
        <f t="shared" si="494"/>
        <v>5538</v>
      </c>
      <c r="N311" s="281">
        <f t="shared" si="494"/>
        <v>558</v>
      </c>
      <c r="O311" s="281">
        <f t="shared" si="494"/>
        <v>662</v>
      </c>
      <c r="P311" s="281">
        <f t="shared" si="494"/>
        <v>720</v>
      </c>
      <c r="Q311" s="828">
        <f t="shared" si="494"/>
        <v>480</v>
      </c>
      <c r="R311" s="281">
        <f t="shared" si="494"/>
        <v>6136</v>
      </c>
      <c r="S311" s="281">
        <f t="shared" si="494"/>
        <v>2020</v>
      </c>
      <c r="T311" s="281">
        <f t="shared" si="494"/>
        <v>902</v>
      </c>
      <c r="U311" s="281">
        <f t="shared" si="494"/>
        <v>798</v>
      </c>
      <c r="V311" s="281">
        <f t="shared" si="494"/>
        <v>720</v>
      </c>
      <c r="W311" s="281">
        <f t="shared" si="494"/>
        <v>6656</v>
      </c>
      <c r="X311" s="281">
        <f t="shared" si="494"/>
        <v>2020</v>
      </c>
      <c r="Y311" s="281">
        <f t="shared" si="494"/>
        <v>902</v>
      </c>
      <c r="Z311" s="281">
        <f t="shared" si="494"/>
        <v>798</v>
      </c>
      <c r="AA311" s="281">
        <f t="shared" si="494"/>
        <v>720</v>
      </c>
      <c r="AB311" s="281">
        <f t="shared" si="494"/>
        <v>6578</v>
      </c>
      <c r="AC311" s="281">
        <f t="shared" si="494"/>
        <v>1422</v>
      </c>
      <c r="AD311" s="281">
        <f t="shared" si="494"/>
        <v>662</v>
      </c>
      <c r="AE311" s="281">
        <f t="shared" si="494"/>
        <v>480</v>
      </c>
      <c r="AF311" s="281">
        <f t="shared" si="494"/>
        <v>480</v>
      </c>
      <c r="AG311" s="281">
        <f t="shared" si="494"/>
        <v>4420</v>
      </c>
      <c r="AH311" s="281">
        <f t="shared" si="494"/>
        <v>902</v>
      </c>
      <c r="AI311" s="281">
        <f t="shared" si="494"/>
        <v>662</v>
      </c>
      <c r="AJ311" s="281">
        <f t="shared" si="494"/>
        <v>558</v>
      </c>
      <c r="AK311" s="281">
        <f t="shared" ref="AK311:BD311" si="495">(AK283*$C$283)+(AK286*$C$286)+(AK287*$C$287)+(AK288*$C$288)+(AK289*$C$289)+(AK291*$C$291)+(AK290*$C$290)+(AK284*$C$284)+(AK285*$C$285)</f>
        <v>480</v>
      </c>
      <c r="AL311" s="281">
        <f t="shared" si="495"/>
        <v>480</v>
      </c>
      <c r="AM311" s="281">
        <f t="shared" si="495"/>
        <v>5538</v>
      </c>
      <c r="AN311" s="281">
        <f t="shared" si="495"/>
        <v>1100</v>
      </c>
      <c r="AO311" s="281">
        <f t="shared" si="495"/>
        <v>902</v>
      </c>
      <c r="AP311" s="281">
        <f t="shared" si="495"/>
        <v>798</v>
      </c>
      <c r="AQ311" s="281">
        <f t="shared" si="495"/>
        <v>480</v>
      </c>
      <c r="AR311" s="281">
        <f t="shared" si="495"/>
        <v>6656</v>
      </c>
      <c r="AS311" s="281">
        <f t="shared" si="495"/>
        <v>980</v>
      </c>
      <c r="AT311" s="281">
        <f t="shared" si="495"/>
        <v>902</v>
      </c>
      <c r="AU311" s="281">
        <f t="shared" si="495"/>
        <v>558</v>
      </c>
      <c r="AV311" s="281">
        <f t="shared" si="495"/>
        <v>480</v>
      </c>
      <c r="AW311" s="281">
        <f t="shared" si="495"/>
        <v>6656</v>
      </c>
      <c r="AX311" s="281">
        <f t="shared" si="495"/>
        <v>1100</v>
      </c>
      <c r="AY311" s="281">
        <f t="shared" si="495"/>
        <v>1022</v>
      </c>
      <c r="AZ311" s="281">
        <f t="shared" si="495"/>
        <v>798</v>
      </c>
      <c r="BA311" s="281">
        <f t="shared" si="495"/>
        <v>600</v>
      </c>
      <c r="BB311" s="281">
        <f t="shared" si="495"/>
        <v>4940</v>
      </c>
      <c r="BC311" s="281">
        <f t="shared" si="495"/>
        <v>662</v>
      </c>
      <c r="BD311" s="281">
        <f t="shared" si="495"/>
        <v>480</v>
      </c>
      <c r="BE311" s="271"/>
      <c r="BF311" s="163">
        <f>SUM(E311:H311)</f>
        <v>6546</v>
      </c>
      <c r="BG311" s="77">
        <f>SUM(I311:L311)</f>
        <v>2300</v>
      </c>
      <c r="BH311" s="77">
        <f>SUM(M311:Q311)</f>
        <v>7958</v>
      </c>
      <c r="BI311" s="77">
        <f>SUM(R311:U311)</f>
        <v>9856</v>
      </c>
      <c r="BJ311" s="77">
        <f>SUM(V311:Y311)</f>
        <v>10298</v>
      </c>
      <c r="BK311" s="77">
        <f>SUM(Z311:AD311)</f>
        <v>10180</v>
      </c>
      <c r="BL311" s="77">
        <f>SUM(AE311:AH311)</f>
        <v>6282</v>
      </c>
      <c r="BM311" s="77">
        <f>SUM(AI311:AL311)</f>
        <v>2180</v>
      </c>
      <c r="BN311" s="77">
        <f>SUM(AM311:AQ311)</f>
        <v>8818</v>
      </c>
      <c r="BO311" s="77">
        <f>SUM(AR311:AU311)</f>
        <v>9096</v>
      </c>
      <c r="BP311" s="77">
        <f>SUM(AV311:AY311)</f>
        <v>9258</v>
      </c>
      <c r="BQ311" s="77">
        <f>SUM(AZ311:BD311)</f>
        <v>7480</v>
      </c>
      <c r="BR311" s="157">
        <f>SUM(BF311:BQ311)</f>
        <v>90252</v>
      </c>
      <c r="BS311" s="77">
        <f>SUM(BF311:BH311)</f>
        <v>16804</v>
      </c>
      <c r="BT311" s="77">
        <f>SUM(BI311:BK311)</f>
        <v>30334</v>
      </c>
      <c r="BU311" s="77">
        <f>SUM(BL311:BN311)</f>
        <v>17280</v>
      </c>
      <c r="BV311" s="77">
        <f>SUM(BO311:BQ311)</f>
        <v>25834</v>
      </c>
      <c r="BW311" s="77">
        <f>SUM(BF311:BK311)</f>
        <v>47138</v>
      </c>
      <c r="BX311" s="77">
        <f>SUM(BL311:BQ311)</f>
        <v>43114</v>
      </c>
      <c r="BY311" s="77">
        <f>IF(Info!$O$3="Q1",$BS311,IF(Info!$O$3="Q2",$BS311+$BT311,IF(Info!$O$3="Q3",$BS311+$BT311+$BU311,$BR311)))</f>
        <v>16804</v>
      </c>
      <c r="BZ311" s="77">
        <f>IF(Info!$O$3="Q1",$BS311,IF(Info!$O$3="Q2",$BT311,IF(Info!$O$3="Q3",$BU311,$BV311)))</f>
        <v>16804</v>
      </c>
      <c r="CA311" s="49"/>
    </row>
    <row r="312" spans="1:79" ht="13.95" customHeight="1" x14ac:dyDescent="0.3">
      <c r="A312" s="269"/>
      <c r="B312" s="78" t="s">
        <v>39</v>
      </c>
      <c r="C312" s="275"/>
      <c r="D312" s="161">
        <f>SUM(E312:BD312)</f>
        <v>4000.0000000000005</v>
      </c>
      <c r="E312" s="215">
        <v>83.333333333333329</v>
      </c>
      <c r="F312" s="215">
        <v>83.333333333333329</v>
      </c>
      <c r="G312" s="215">
        <v>83.333333333333329</v>
      </c>
      <c r="H312" s="215">
        <v>83.333333333333329</v>
      </c>
      <c r="I312" s="215">
        <v>83.333333333333329</v>
      </c>
      <c r="J312" s="215">
        <v>83.333333333333329</v>
      </c>
      <c r="K312" s="215">
        <v>83.333333333333329</v>
      </c>
      <c r="L312" s="215">
        <v>83.333333333333329</v>
      </c>
      <c r="M312" s="215">
        <v>66.666666666666657</v>
      </c>
      <c r="N312" s="215">
        <v>66.666666666666657</v>
      </c>
      <c r="O312" s="215">
        <v>66.666666666666657</v>
      </c>
      <c r="P312" s="215">
        <v>66.666666666666657</v>
      </c>
      <c r="Q312" s="826">
        <v>66.666666666666657</v>
      </c>
      <c r="R312" s="215">
        <v>83.333333333333329</v>
      </c>
      <c r="S312" s="215">
        <v>83.333333333333329</v>
      </c>
      <c r="T312" s="215">
        <v>83.333333333333329</v>
      </c>
      <c r="U312" s="215">
        <v>83.333333333333329</v>
      </c>
      <c r="V312" s="215">
        <v>83.333333333333329</v>
      </c>
      <c r="W312" s="215">
        <v>83.333333333333329</v>
      </c>
      <c r="X312" s="215">
        <v>83.333333333333329</v>
      </c>
      <c r="Y312" s="215">
        <v>83.333333333333329</v>
      </c>
      <c r="Z312" s="215">
        <v>66.666666666666657</v>
      </c>
      <c r="AA312" s="215">
        <v>66.666666666666657</v>
      </c>
      <c r="AB312" s="215">
        <v>66.666666666666657</v>
      </c>
      <c r="AC312" s="215">
        <v>66.666666666666657</v>
      </c>
      <c r="AD312" s="215">
        <v>66.666666666666657</v>
      </c>
      <c r="AE312" s="215">
        <v>83.333333333333329</v>
      </c>
      <c r="AF312" s="215">
        <v>83.333333333333329</v>
      </c>
      <c r="AG312" s="215">
        <v>83.333333333333329</v>
      </c>
      <c r="AH312" s="215">
        <v>83.333333333333329</v>
      </c>
      <c r="AI312" s="215">
        <v>83.333333333333329</v>
      </c>
      <c r="AJ312" s="215">
        <v>83.333333333333329</v>
      </c>
      <c r="AK312" s="215">
        <v>83.333333333333329</v>
      </c>
      <c r="AL312" s="215">
        <v>83.333333333333329</v>
      </c>
      <c r="AM312" s="215">
        <v>66.666666666666657</v>
      </c>
      <c r="AN312" s="215">
        <v>66.666666666666657</v>
      </c>
      <c r="AO312" s="215">
        <v>66.666666666666657</v>
      </c>
      <c r="AP312" s="215">
        <v>66.666666666666657</v>
      </c>
      <c r="AQ312" s="215">
        <v>66.666666666666657</v>
      </c>
      <c r="AR312" s="215">
        <v>83.333333333333329</v>
      </c>
      <c r="AS312" s="215">
        <v>83.333333333333329</v>
      </c>
      <c r="AT312" s="215">
        <v>83.333333333333329</v>
      </c>
      <c r="AU312" s="215">
        <v>83.333333333333329</v>
      </c>
      <c r="AV312" s="215">
        <v>83.333333333333329</v>
      </c>
      <c r="AW312" s="215">
        <v>83.333333333333329</v>
      </c>
      <c r="AX312" s="215">
        <v>83.333333333333329</v>
      </c>
      <c r="AY312" s="215">
        <v>83.333333333333329</v>
      </c>
      <c r="AZ312" s="215">
        <v>66.666666666666657</v>
      </c>
      <c r="BA312" s="215">
        <v>66.666666666666657</v>
      </c>
      <c r="BB312" s="215">
        <v>66.666666666666657</v>
      </c>
      <c r="BC312" s="215">
        <v>66.666666666666657</v>
      </c>
      <c r="BD312" s="215">
        <v>66.666666666666657</v>
      </c>
      <c r="BE312" s="271"/>
      <c r="BF312" s="163">
        <f>SUM(E312:H312)</f>
        <v>333.33333333333331</v>
      </c>
      <c r="BG312" s="77">
        <f>SUM(I312:L312)</f>
        <v>333.33333333333331</v>
      </c>
      <c r="BH312" s="77">
        <f>SUM(M312:Q312)</f>
        <v>333.33333333333326</v>
      </c>
      <c r="BI312" s="77">
        <f>SUM(R312:U312)</f>
        <v>333.33333333333331</v>
      </c>
      <c r="BJ312" s="77">
        <f>SUM(V312:Y312)</f>
        <v>333.33333333333331</v>
      </c>
      <c r="BK312" s="77">
        <f>SUM(Z312:AD312)</f>
        <v>333.33333333333326</v>
      </c>
      <c r="BL312" s="77">
        <f>SUM(AE312:AH312)</f>
        <v>333.33333333333331</v>
      </c>
      <c r="BM312" s="77">
        <f>SUM(AI312:AL312)</f>
        <v>333.33333333333331</v>
      </c>
      <c r="BN312" s="77">
        <f>SUM(AM312:AQ312)</f>
        <v>333.33333333333326</v>
      </c>
      <c r="BO312" s="77">
        <f>SUM(AR312:AU312)</f>
        <v>333.33333333333331</v>
      </c>
      <c r="BP312" s="77">
        <f>SUM(AV312:AY312)</f>
        <v>333.33333333333331</v>
      </c>
      <c r="BQ312" s="77">
        <f>SUM(AZ312:BD312)</f>
        <v>333.33333333333326</v>
      </c>
      <c r="BR312" s="157">
        <f>SUM(BF312:BQ312)</f>
        <v>4000</v>
      </c>
      <c r="BS312" s="77">
        <f>SUM(BF312:BH312)</f>
        <v>999.99999999999989</v>
      </c>
      <c r="BT312" s="77">
        <f>SUM(BI312:BK312)</f>
        <v>999.99999999999989</v>
      </c>
      <c r="BU312" s="77">
        <f>SUM(BL312:BN312)</f>
        <v>999.99999999999989</v>
      </c>
      <c r="BV312" s="77">
        <f>SUM(BO312:BQ312)</f>
        <v>999.99999999999989</v>
      </c>
      <c r="BW312" s="77">
        <f>SUM(BF312:BK312)</f>
        <v>1999.9999999999998</v>
      </c>
      <c r="BX312" s="77">
        <f>SUM(BL312:BQ312)</f>
        <v>1999.9999999999998</v>
      </c>
      <c r="BY312" s="77">
        <f>IF(Info!$O$3="Q1",$BS312,IF(Info!$O$3="Q2",$BS312+$BT312,IF(Info!$O$3="Q3",$BS312+$BT312+$BU312,$BR312)))</f>
        <v>999.99999999999989</v>
      </c>
      <c r="BZ312" s="77">
        <f>IF(Info!$O$3="Q1",$BS312,IF(Info!$O$3="Q2",$BT312,IF(Info!$O$3="Q3",$BU312,$BV312)))</f>
        <v>999.99999999999989</v>
      </c>
      <c r="CA312" s="49"/>
    </row>
    <row r="313" spans="1:79" ht="13.95" customHeight="1" x14ac:dyDescent="0.3">
      <c r="A313" s="269"/>
      <c r="B313" s="78" t="s">
        <v>41</v>
      </c>
      <c r="C313" s="275"/>
      <c r="D313" s="161">
        <f>SUM(E313:BD313)</f>
        <v>0</v>
      </c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826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ht="13.95" customHeight="1" x14ac:dyDescent="0.3">
      <c r="A314" s="269"/>
      <c r="B314" s="78" t="s">
        <v>43</v>
      </c>
      <c r="C314" s="275"/>
      <c r="D314" s="161">
        <f>SUM(E314:BD314)</f>
        <v>0</v>
      </c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826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  <c r="AJ314" s="215"/>
      <c r="AK314" s="215"/>
      <c r="AL314" s="215"/>
      <c r="AM314" s="215"/>
      <c r="AN314" s="215"/>
      <c r="AO314" s="215"/>
      <c r="AP314" s="215"/>
      <c r="AQ314" s="215"/>
      <c r="AR314" s="215"/>
      <c r="AS314" s="215"/>
      <c r="AT314" s="215"/>
      <c r="AU314" s="215"/>
      <c r="AV314" s="215"/>
      <c r="AW314" s="215"/>
      <c r="AX314" s="215"/>
      <c r="AY314" s="215"/>
      <c r="AZ314" s="215"/>
      <c r="BA314" s="215"/>
      <c r="BB314" s="215"/>
      <c r="BC314" s="215"/>
      <c r="BD314" s="215"/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ht="13.95" customHeight="1" x14ac:dyDescent="0.3">
      <c r="A315" s="269"/>
      <c r="B315" s="160" t="s">
        <v>348</v>
      </c>
      <c r="C315" s="275"/>
      <c r="D315" s="161">
        <f>SUM(E315:BD315)</f>
        <v>94252</v>
      </c>
      <c r="E315" s="278">
        <f t="shared" ref="E315:AJ315" si="496">SUM(E311:E314)</f>
        <v>745.33333333333337</v>
      </c>
      <c r="F315" s="278">
        <f t="shared" si="496"/>
        <v>667.33333333333337</v>
      </c>
      <c r="G315" s="278">
        <f t="shared" si="496"/>
        <v>443.33333333333331</v>
      </c>
      <c r="H315" s="278">
        <f t="shared" si="496"/>
        <v>5023.333333333333</v>
      </c>
      <c r="I315" s="278">
        <f t="shared" si="496"/>
        <v>985.33333333333337</v>
      </c>
      <c r="J315" s="278">
        <f t="shared" si="496"/>
        <v>641.33333333333337</v>
      </c>
      <c r="K315" s="278">
        <f t="shared" si="496"/>
        <v>563.33333333333337</v>
      </c>
      <c r="L315" s="278">
        <f t="shared" si="496"/>
        <v>443.33333333333331</v>
      </c>
      <c r="M315" s="278">
        <f t="shared" si="496"/>
        <v>5604.666666666667</v>
      </c>
      <c r="N315" s="278">
        <f t="shared" si="496"/>
        <v>624.66666666666663</v>
      </c>
      <c r="O315" s="278">
        <f t="shared" si="496"/>
        <v>728.66666666666663</v>
      </c>
      <c r="P315" s="278">
        <f t="shared" si="496"/>
        <v>786.66666666666663</v>
      </c>
      <c r="Q315" s="827">
        <f t="shared" si="496"/>
        <v>546.66666666666663</v>
      </c>
      <c r="R315" s="278">
        <f t="shared" si="496"/>
        <v>6219.333333333333</v>
      </c>
      <c r="S315" s="278">
        <f t="shared" si="496"/>
        <v>2103.3333333333335</v>
      </c>
      <c r="T315" s="278">
        <f t="shared" si="496"/>
        <v>985.33333333333337</v>
      </c>
      <c r="U315" s="278">
        <f t="shared" si="496"/>
        <v>881.33333333333337</v>
      </c>
      <c r="V315" s="278">
        <f t="shared" si="496"/>
        <v>803.33333333333337</v>
      </c>
      <c r="W315" s="278">
        <f t="shared" si="496"/>
        <v>6739.333333333333</v>
      </c>
      <c r="X315" s="278">
        <f t="shared" si="496"/>
        <v>2103.3333333333335</v>
      </c>
      <c r="Y315" s="278">
        <f t="shared" si="496"/>
        <v>985.33333333333337</v>
      </c>
      <c r="Z315" s="278">
        <f t="shared" si="496"/>
        <v>864.66666666666663</v>
      </c>
      <c r="AA315" s="278">
        <f t="shared" si="496"/>
        <v>786.66666666666663</v>
      </c>
      <c r="AB315" s="278">
        <f t="shared" si="496"/>
        <v>6644.666666666667</v>
      </c>
      <c r="AC315" s="278">
        <f t="shared" si="496"/>
        <v>1488.6666666666667</v>
      </c>
      <c r="AD315" s="278">
        <f t="shared" si="496"/>
        <v>728.66666666666663</v>
      </c>
      <c r="AE315" s="278">
        <f t="shared" si="496"/>
        <v>563.33333333333337</v>
      </c>
      <c r="AF315" s="278">
        <f t="shared" si="496"/>
        <v>563.33333333333337</v>
      </c>
      <c r="AG315" s="278">
        <f t="shared" si="496"/>
        <v>4503.333333333333</v>
      </c>
      <c r="AH315" s="278">
        <f t="shared" si="496"/>
        <v>985.33333333333337</v>
      </c>
      <c r="AI315" s="278">
        <f t="shared" si="496"/>
        <v>745.33333333333337</v>
      </c>
      <c r="AJ315" s="278">
        <f t="shared" si="496"/>
        <v>641.33333333333337</v>
      </c>
      <c r="AK315" s="278">
        <f t="shared" ref="AK315:BP315" si="497">SUM(AK311:AK314)</f>
        <v>563.33333333333337</v>
      </c>
      <c r="AL315" s="278">
        <f t="shared" si="497"/>
        <v>563.33333333333337</v>
      </c>
      <c r="AM315" s="278">
        <f t="shared" si="497"/>
        <v>5604.666666666667</v>
      </c>
      <c r="AN315" s="278">
        <f t="shared" si="497"/>
        <v>1166.6666666666667</v>
      </c>
      <c r="AO315" s="278">
        <f t="shared" si="497"/>
        <v>968.66666666666663</v>
      </c>
      <c r="AP315" s="278">
        <f t="shared" si="497"/>
        <v>864.66666666666663</v>
      </c>
      <c r="AQ315" s="278">
        <f t="shared" si="497"/>
        <v>546.66666666666663</v>
      </c>
      <c r="AR315" s="278">
        <f t="shared" si="497"/>
        <v>6739.333333333333</v>
      </c>
      <c r="AS315" s="278">
        <f t="shared" si="497"/>
        <v>1063.3333333333333</v>
      </c>
      <c r="AT315" s="278">
        <f t="shared" si="497"/>
        <v>985.33333333333337</v>
      </c>
      <c r="AU315" s="278">
        <f t="shared" si="497"/>
        <v>641.33333333333337</v>
      </c>
      <c r="AV315" s="278">
        <f t="shared" si="497"/>
        <v>563.33333333333337</v>
      </c>
      <c r="AW315" s="278">
        <f t="shared" si="497"/>
        <v>6739.333333333333</v>
      </c>
      <c r="AX315" s="278">
        <f t="shared" si="497"/>
        <v>1183.3333333333333</v>
      </c>
      <c r="AY315" s="278">
        <f t="shared" si="497"/>
        <v>1105.3333333333333</v>
      </c>
      <c r="AZ315" s="278">
        <f t="shared" si="497"/>
        <v>864.66666666666663</v>
      </c>
      <c r="BA315" s="278">
        <f t="shared" si="497"/>
        <v>666.66666666666663</v>
      </c>
      <c r="BB315" s="278">
        <f t="shared" si="497"/>
        <v>5006.666666666667</v>
      </c>
      <c r="BC315" s="278">
        <f t="shared" si="497"/>
        <v>728.66666666666663</v>
      </c>
      <c r="BD315" s="278">
        <f t="shared" si="497"/>
        <v>546.66666666666663</v>
      </c>
      <c r="BE315" s="271"/>
      <c r="BF315" s="162">
        <f>SUM(E315:H315)</f>
        <v>6879.333333333333</v>
      </c>
      <c r="BG315" s="157">
        <f>SUM(I315:L315)</f>
        <v>2633.3333333333335</v>
      </c>
      <c r="BH315" s="157">
        <f>SUM(M315:Q315)</f>
        <v>8291.3333333333339</v>
      </c>
      <c r="BI315" s="157">
        <f>SUM(R315:U315)</f>
        <v>10189.333333333334</v>
      </c>
      <c r="BJ315" s="157">
        <f>SUM(V315:Y315)</f>
        <v>10631.333333333334</v>
      </c>
      <c r="BK315" s="157">
        <f>SUM(Z315:AD315)</f>
        <v>10513.333333333332</v>
      </c>
      <c r="BL315" s="157">
        <f>SUM(AE315:AH315)</f>
        <v>6615.333333333333</v>
      </c>
      <c r="BM315" s="157">
        <f>SUM(AI315:AL315)</f>
        <v>2513.3333333333335</v>
      </c>
      <c r="BN315" s="157">
        <f>SUM(AM315:AQ315)</f>
        <v>9151.3333333333339</v>
      </c>
      <c r="BO315" s="157">
        <f>SUM(AR315:AU315)</f>
        <v>9429.3333333333339</v>
      </c>
      <c r="BP315" s="157">
        <f>SUM(AV315:AY315)</f>
        <v>9591.3333333333339</v>
      </c>
      <c r="BQ315" s="157">
        <f>SUM(AZ315:BD315)</f>
        <v>7813.3333333333339</v>
      </c>
      <c r="BR315" s="157">
        <f>SUM(BF315:BQ315)</f>
        <v>94251.999999999985</v>
      </c>
      <c r="BS315" s="157">
        <f>SUM(BF315:BH315)</f>
        <v>17804</v>
      </c>
      <c r="BT315" s="157">
        <f>SUM(BI315:BK315)</f>
        <v>31334</v>
      </c>
      <c r="BU315" s="157">
        <f>SUM(BL315:BN315)</f>
        <v>18280</v>
      </c>
      <c r="BV315" s="157">
        <f>SUM(BO315:BQ315)</f>
        <v>26834</v>
      </c>
      <c r="BW315" s="157">
        <f>SUM(BF315:BK315)</f>
        <v>49138</v>
      </c>
      <c r="BX315" s="157">
        <f>SUM(BL315:BQ315)</f>
        <v>45114.000000000007</v>
      </c>
      <c r="BY315" s="157">
        <f>IF(Info!$O$3="Q1",$BS315,IF(Info!$O$3="Q2",$BS315+$BT315,IF(Info!$O$3="Q3",$BS315+$BT315+$BU315,$BR315)))</f>
        <v>17804</v>
      </c>
      <c r="BZ315" s="157">
        <f>IF(Info!$O$3="Q1",$BS315,IF(Info!$O$3="Q2",$BT315,IF(Info!$O$3="Q3",$BU315,$BV315)))</f>
        <v>17804</v>
      </c>
      <c r="CA315" s="49"/>
    </row>
    <row r="316" spans="1:79" ht="13.95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ht="13.95" customHeight="1" x14ac:dyDescent="0.3">
      <c r="A317" s="269"/>
      <c r="B317" s="78" t="s">
        <v>350</v>
      </c>
      <c r="C317" s="275"/>
      <c r="D317" s="161">
        <f t="shared" ref="D317:D323" si="498">SUM(E317:BD317)</f>
        <v>76471.680000000066</v>
      </c>
      <c r="E317" s="215">
        <v>1593.16</v>
      </c>
      <c r="F317" s="215">
        <v>1593.16</v>
      </c>
      <c r="G317" s="215">
        <v>1593.16</v>
      </c>
      <c r="H317" s="215">
        <v>1593.16</v>
      </c>
      <c r="I317" s="215">
        <v>1593.16</v>
      </c>
      <c r="J317" s="215">
        <v>1593.16</v>
      </c>
      <c r="K317" s="215">
        <v>1593.16</v>
      </c>
      <c r="L317" s="215">
        <v>1593.16</v>
      </c>
      <c r="M317" s="215">
        <v>1274.528</v>
      </c>
      <c r="N317" s="215">
        <v>1274.528</v>
      </c>
      <c r="O317" s="215">
        <v>1274.528</v>
      </c>
      <c r="P317" s="215">
        <v>1274.528</v>
      </c>
      <c r="Q317" s="826">
        <v>1274.528</v>
      </c>
      <c r="R317" s="215">
        <v>1593.16</v>
      </c>
      <c r="S317" s="215">
        <v>1593.16</v>
      </c>
      <c r="T317" s="215">
        <v>1593.16</v>
      </c>
      <c r="U317" s="215">
        <v>1593.16</v>
      </c>
      <c r="V317" s="215">
        <v>1593.16</v>
      </c>
      <c r="W317" s="215">
        <v>1593.16</v>
      </c>
      <c r="X317" s="215">
        <v>1593.16</v>
      </c>
      <c r="Y317" s="215">
        <v>1593.16</v>
      </c>
      <c r="Z317" s="215">
        <v>1274.528</v>
      </c>
      <c r="AA317" s="215">
        <v>1274.528</v>
      </c>
      <c r="AB317" s="215">
        <v>1274.528</v>
      </c>
      <c r="AC317" s="215">
        <v>1274.528</v>
      </c>
      <c r="AD317" s="215">
        <v>1274.528</v>
      </c>
      <c r="AE317" s="215">
        <v>1593.16</v>
      </c>
      <c r="AF317" s="215">
        <v>1593.16</v>
      </c>
      <c r="AG317" s="215">
        <v>1593.16</v>
      </c>
      <c r="AH317" s="215">
        <v>1593.16</v>
      </c>
      <c r="AI317" s="215">
        <v>1593.16</v>
      </c>
      <c r="AJ317" s="215">
        <v>1593.16</v>
      </c>
      <c r="AK317" s="215">
        <v>1593.16</v>
      </c>
      <c r="AL317" s="215">
        <v>1593.16</v>
      </c>
      <c r="AM317" s="215">
        <v>1274.528</v>
      </c>
      <c r="AN317" s="215">
        <v>1274.528</v>
      </c>
      <c r="AO317" s="215">
        <v>1274.528</v>
      </c>
      <c r="AP317" s="215">
        <v>1274.528</v>
      </c>
      <c r="AQ317" s="215">
        <v>1274.528</v>
      </c>
      <c r="AR317" s="215">
        <v>1593.16</v>
      </c>
      <c r="AS317" s="215">
        <v>1593.16</v>
      </c>
      <c r="AT317" s="215">
        <v>1593.16</v>
      </c>
      <c r="AU317" s="215">
        <v>1593.16</v>
      </c>
      <c r="AV317" s="215">
        <v>1593.16</v>
      </c>
      <c r="AW317" s="215">
        <v>1593.16</v>
      </c>
      <c r="AX317" s="215">
        <v>1593.16</v>
      </c>
      <c r="AY317" s="215">
        <v>1593.16</v>
      </c>
      <c r="AZ317" s="215">
        <v>1274.528</v>
      </c>
      <c r="BA317" s="215">
        <v>1274.528</v>
      </c>
      <c r="BB317" s="215">
        <v>1274.528</v>
      </c>
      <c r="BC317" s="215">
        <v>1274.528</v>
      </c>
      <c r="BD317" s="215">
        <v>1274.528</v>
      </c>
      <c r="BE317" s="271"/>
      <c r="BF317" s="163">
        <f t="shared" ref="BF317:BF323" si="499">SUM(E317:H317)</f>
        <v>6372.64</v>
      </c>
      <c r="BG317" s="77">
        <f t="shared" ref="BG317:BG323" si="500">SUM(I317:L317)</f>
        <v>6372.64</v>
      </c>
      <c r="BH317" s="77">
        <f t="shared" ref="BH317:BH323" si="501">SUM(M317:Q317)</f>
        <v>6372.64</v>
      </c>
      <c r="BI317" s="77">
        <f t="shared" ref="BI317:BI323" si="502">SUM(R317:U317)</f>
        <v>6372.64</v>
      </c>
      <c r="BJ317" s="77">
        <f t="shared" ref="BJ317:BJ323" si="503">SUM(V317:Y317)</f>
        <v>6372.64</v>
      </c>
      <c r="BK317" s="77">
        <f t="shared" ref="BK317:BK323" si="504">SUM(Z317:AD317)</f>
        <v>6372.64</v>
      </c>
      <c r="BL317" s="77">
        <f t="shared" ref="BL317:BL323" si="505">SUM(AE317:AH317)</f>
        <v>6372.64</v>
      </c>
      <c r="BM317" s="77">
        <f t="shared" ref="BM317:BM323" si="506">SUM(AI317:AL317)</f>
        <v>6372.64</v>
      </c>
      <c r="BN317" s="77">
        <f t="shared" ref="BN317:BN323" si="507">SUM(AM317:AQ317)</f>
        <v>6372.64</v>
      </c>
      <c r="BO317" s="77">
        <f t="shared" ref="BO317:BO323" si="508">SUM(AR317:AU317)</f>
        <v>6372.64</v>
      </c>
      <c r="BP317" s="77">
        <f t="shared" ref="BP317:BP323" si="509">SUM(AV317:AY317)</f>
        <v>6372.64</v>
      </c>
      <c r="BQ317" s="77">
        <f t="shared" ref="BQ317:BQ323" si="510">SUM(AZ317:BD317)</f>
        <v>6372.64</v>
      </c>
      <c r="BR317" s="157">
        <f t="shared" ref="BR317:BR323" si="511">SUM(BF317:BQ317)</f>
        <v>76471.680000000008</v>
      </c>
      <c r="BS317" s="77">
        <f t="shared" ref="BS317:BS323" si="512">SUM(BF317:BH317)</f>
        <v>19117.920000000002</v>
      </c>
      <c r="BT317" s="77">
        <f t="shared" ref="BT317:BT323" si="513">SUM(BI317:BK317)</f>
        <v>19117.920000000002</v>
      </c>
      <c r="BU317" s="77">
        <f t="shared" ref="BU317:BU323" si="514">SUM(BL317:BN317)</f>
        <v>19117.920000000002</v>
      </c>
      <c r="BV317" s="77">
        <f t="shared" ref="BV317:BV323" si="515">SUM(BO317:BQ317)</f>
        <v>19117.920000000002</v>
      </c>
      <c r="BW317" s="77">
        <f t="shared" ref="BW317:BW323" si="516">SUM(BF317:BK317)</f>
        <v>38235.840000000004</v>
      </c>
      <c r="BX317" s="77">
        <f t="shared" ref="BX317:BX323" si="517">SUM(BL317:BQ317)</f>
        <v>38235.840000000004</v>
      </c>
      <c r="BY317" s="77">
        <f>IF(Info!$O$3="Q1",$BS317,IF(Info!$O$3="Q2",$BS317+$BT317,IF(Info!$O$3="Q3",$BS317+$BT317+$BU317,$BR317)))</f>
        <v>19117.920000000002</v>
      </c>
      <c r="BZ317" s="77">
        <f>IF(Info!$O$3="Q1",$BS317,IF(Info!$O$3="Q2",$BT317,IF(Info!$O$3="Q3",$BU317,$BV317)))</f>
        <v>19117.920000000002</v>
      </c>
      <c r="CA317" s="49"/>
    </row>
    <row r="318" spans="1:79" ht="13.95" customHeight="1" x14ac:dyDescent="0.3">
      <c r="A318" s="269"/>
      <c r="B318" s="78" t="s">
        <v>47</v>
      </c>
      <c r="C318" s="275"/>
      <c r="D318" s="161">
        <f t="shared" si="498"/>
        <v>7583.9999999999973</v>
      </c>
      <c r="E318" s="215">
        <v>158</v>
      </c>
      <c r="F318" s="215">
        <v>158</v>
      </c>
      <c r="G318" s="215">
        <v>158</v>
      </c>
      <c r="H318" s="215">
        <v>158</v>
      </c>
      <c r="I318" s="215">
        <v>158</v>
      </c>
      <c r="J318" s="215">
        <v>158</v>
      </c>
      <c r="K318" s="215">
        <v>158</v>
      </c>
      <c r="L318" s="215">
        <v>158</v>
      </c>
      <c r="M318" s="215">
        <v>126.4</v>
      </c>
      <c r="N318" s="215">
        <v>126.4</v>
      </c>
      <c r="O318" s="215">
        <v>126.4</v>
      </c>
      <c r="P318" s="215">
        <v>126.4</v>
      </c>
      <c r="Q318" s="826">
        <v>126.4</v>
      </c>
      <c r="R318" s="215">
        <v>158</v>
      </c>
      <c r="S318" s="215">
        <v>158</v>
      </c>
      <c r="T318" s="215">
        <v>158</v>
      </c>
      <c r="U318" s="215">
        <v>158</v>
      </c>
      <c r="V318" s="215">
        <v>158</v>
      </c>
      <c r="W318" s="215">
        <v>158</v>
      </c>
      <c r="X318" s="215">
        <v>158</v>
      </c>
      <c r="Y318" s="215">
        <v>158</v>
      </c>
      <c r="Z318" s="215">
        <v>126.4</v>
      </c>
      <c r="AA318" s="215">
        <v>126.4</v>
      </c>
      <c r="AB318" s="215">
        <v>126.4</v>
      </c>
      <c r="AC318" s="215">
        <v>126.4</v>
      </c>
      <c r="AD318" s="215">
        <v>126.4</v>
      </c>
      <c r="AE318" s="215">
        <v>158</v>
      </c>
      <c r="AF318" s="215">
        <v>158</v>
      </c>
      <c r="AG318" s="215">
        <v>158</v>
      </c>
      <c r="AH318" s="215">
        <v>158</v>
      </c>
      <c r="AI318" s="215">
        <v>158</v>
      </c>
      <c r="AJ318" s="215">
        <v>158</v>
      </c>
      <c r="AK318" s="215">
        <v>158</v>
      </c>
      <c r="AL318" s="215">
        <v>158</v>
      </c>
      <c r="AM318" s="215">
        <v>126.4</v>
      </c>
      <c r="AN318" s="215">
        <v>126.4</v>
      </c>
      <c r="AO318" s="215">
        <v>126.4</v>
      </c>
      <c r="AP318" s="215">
        <v>126.4</v>
      </c>
      <c r="AQ318" s="215">
        <v>126.4</v>
      </c>
      <c r="AR318" s="215">
        <v>158</v>
      </c>
      <c r="AS318" s="215">
        <v>158</v>
      </c>
      <c r="AT318" s="215">
        <v>158</v>
      </c>
      <c r="AU318" s="215">
        <v>158</v>
      </c>
      <c r="AV318" s="215">
        <v>158</v>
      </c>
      <c r="AW318" s="215">
        <v>158</v>
      </c>
      <c r="AX318" s="215">
        <v>158</v>
      </c>
      <c r="AY318" s="215">
        <v>158</v>
      </c>
      <c r="AZ318" s="215">
        <v>126.4</v>
      </c>
      <c r="BA318" s="215">
        <v>126.4</v>
      </c>
      <c r="BB318" s="215">
        <v>126.4</v>
      </c>
      <c r="BC318" s="215">
        <v>126.4</v>
      </c>
      <c r="BD318" s="215">
        <v>126.4</v>
      </c>
      <c r="BE318" s="271"/>
      <c r="BF318" s="163">
        <f t="shared" si="499"/>
        <v>632</v>
      </c>
      <c r="BG318" s="77">
        <f t="shared" si="500"/>
        <v>632</v>
      </c>
      <c r="BH318" s="77">
        <f t="shared" si="501"/>
        <v>632</v>
      </c>
      <c r="BI318" s="77">
        <f t="shared" si="502"/>
        <v>632</v>
      </c>
      <c r="BJ318" s="77">
        <f t="shared" si="503"/>
        <v>632</v>
      </c>
      <c r="BK318" s="77">
        <f t="shared" si="504"/>
        <v>632</v>
      </c>
      <c r="BL318" s="77">
        <f t="shared" si="505"/>
        <v>632</v>
      </c>
      <c r="BM318" s="77">
        <f t="shared" si="506"/>
        <v>632</v>
      </c>
      <c r="BN318" s="77">
        <f t="shared" si="507"/>
        <v>632</v>
      </c>
      <c r="BO318" s="77">
        <f t="shared" si="508"/>
        <v>632</v>
      </c>
      <c r="BP318" s="77">
        <f t="shared" si="509"/>
        <v>632</v>
      </c>
      <c r="BQ318" s="77">
        <f t="shared" si="510"/>
        <v>632</v>
      </c>
      <c r="BR318" s="157">
        <f t="shared" si="511"/>
        <v>7584</v>
      </c>
      <c r="BS318" s="77">
        <f t="shared" si="512"/>
        <v>1896</v>
      </c>
      <c r="BT318" s="77">
        <f t="shared" si="513"/>
        <v>1896</v>
      </c>
      <c r="BU318" s="77">
        <f t="shared" si="514"/>
        <v>1896</v>
      </c>
      <c r="BV318" s="77">
        <f t="shared" si="515"/>
        <v>1896</v>
      </c>
      <c r="BW318" s="77">
        <f t="shared" si="516"/>
        <v>3792</v>
      </c>
      <c r="BX318" s="77">
        <f t="shared" si="517"/>
        <v>3792</v>
      </c>
      <c r="BY318" s="77">
        <f>IF(Info!$O$3="Q1",$BS318,IF(Info!$O$3="Q2",$BS318+$BT318,IF(Info!$O$3="Q3",$BS318+$BT318+$BU318,$BR318)))</f>
        <v>1896</v>
      </c>
      <c r="BZ318" s="77">
        <f>IF(Info!$O$3="Q1",$BS318,IF(Info!$O$3="Q2",$BT318,IF(Info!$O$3="Q3",$BU318,$BV318)))</f>
        <v>1896</v>
      </c>
      <c r="CA318" s="49"/>
    </row>
    <row r="319" spans="1:79" ht="13.95" customHeight="1" x14ac:dyDescent="0.3">
      <c r="A319" s="269"/>
      <c r="B319" s="78" t="s">
        <v>351</v>
      </c>
      <c r="C319" s="275"/>
      <c r="D319" s="161">
        <f t="shared" si="498"/>
        <v>0</v>
      </c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826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  <c r="AB319" s="215"/>
      <c r="AC319" s="215"/>
      <c r="AD319" s="215"/>
      <c r="AE319" s="215"/>
      <c r="AF319" s="215"/>
      <c r="AG319" s="215"/>
      <c r="AH319" s="215"/>
      <c r="AI319" s="215"/>
      <c r="AJ319" s="215"/>
      <c r="AK319" s="215"/>
      <c r="AL319" s="215"/>
      <c r="AM319" s="215"/>
      <c r="AN319" s="215"/>
      <c r="AO319" s="215"/>
      <c r="AP319" s="215"/>
      <c r="AQ319" s="215"/>
      <c r="AR319" s="215"/>
      <c r="AS319" s="215"/>
      <c r="AT319" s="215"/>
      <c r="AU319" s="215"/>
      <c r="AV319" s="215"/>
      <c r="AW319" s="215"/>
      <c r="AX319" s="215"/>
      <c r="AY319" s="215"/>
      <c r="AZ319" s="215"/>
      <c r="BA319" s="215"/>
      <c r="BB319" s="215"/>
      <c r="BC319" s="215"/>
      <c r="BD319" s="215"/>
      <c r="BE319" s="271"/>
      <c r="BF319" s="163">
        <f t="shared" si="499"/>
        <v>0</v>
      </c>
      <c r="BG319" s="77">
        <f t="shared" si="500"/>
        <v>0</v>
      </c>
      <c r="BH319" s="77">
        <f t="shared" si="501"/>
        <v>0</v>
      </c>
      <c r="BI319" s="77">
        <f t="shared" si="502"/>
        <v>0</v>
      </c>
      <c r="BJ319" s="77">
        <f t="shared" si="503"/>
        <v>0</v>
      </c>
      <c r="BK319" s="77">
        <f t="shared" si="504"/>
        <v>0</v>
      </c>
      <c r="BL319" s="77">
        <f t="shared" si="505"/>
        <v>0</v>
      </c>
      <c r="BM319" s="77">
        <f t="shared" si="506"/>
        <v>0</v>
      </c>
      <c r="BN319" s="77">
        <f t="shared" si="507"/>
        <v>0</v>
      </c>
      <c r="BO319" s="77">
        <f t="shared" si="508"/>
        <v>0</v>
      </c>
      <c r="BP319" s="77">
        <f t="shared" si="509"/>
        <v>0</v>
      </c>
      <c r="BQ319" s="77">
        <f t="shared" si="510"/>
        <v>0</v>
      </c>
      <c r="BR319" s="157">
        <f t="shared" si="511"/>
        <v>0</v>
      </c>
      <c r="BS319" s="77">
        <f t="shared" si="512"/>
        <v>0</v>
      </c>
      <c r="BT319" s="77">
        <f t="shared" si="513"/>
        <v>0</v>
      </c>
      <c r="BU319" s="77">
        <f t="shared" si="514"/>
        <v>0</v>
      </c>
      <c r="BV319" s="77">
        <f t="shared" si="515"/>
        <v>0</v>
      </c>
      <c r="BW319" s="77">
        <f t="shared" si="516"/>
        <v>0</v>
      </c>
      <c r="BX319" s="77">
        <f t="shared" si="517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ht="13.95" customHeight="1" x14ac:dyDescent="0.3">
      <c r="A320" s="269"/>
      <c r="B320" s="78" t="s">
        <v>51</v>
      </c>
      <c r="C320" s="275"/>
      <c r="D320" s="161">
        <f t="shared" si="498"/>
        <v>0</v>
      </c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826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  <c r="AB320" s="215"/>
      <c r="AC320" s="215"/>
      <c r="AD320" s="215"/>
      <c r="AE320" s="215"/>
      <c r="AF320" s="215"/>
      <c r="AG320" s="215"/>
      <c r="AH320" s="215"/>
      <c r="AI320" s="215"/>
      <c r="AJ320" s="215"/>
      <c r="AK320" s="215"/>
      <c r="AL320" s="215"/>
      <c r="AM320" s="215"/>
      <c r="AN320" s="215"/>
      <c r="AO320" s="215"/>
      <c r="AP320" s="215"/>
      <c r="AQ320" s="215"/>
      <c r="AR320" s="215"/>
      <c r="AS320" s="215"/>
      <c r="AT320" s="215"/>
      <c r="AU320" s="215"/>
      <c r="AV320" s="215"/>
      <c r="AW320" s="215"/>
      <c r="AX320" s="215"/>
      <c r="AY320" s="215"/>
      <c r="AZ320" s="215"/>
      <c r="BA320" s="215"/>
      <c r="BB320" s="215"/>
      <c r="BC320" s="215"/>
      <c r="BD320" s="215"/>
      <c r="BE320" s="271"/>
      <c r="BF320" s="163">
        <f t="shared" si="499"/>
        <v>0</v>
      </c>
      <c r="BG320" s="77">
        <f t="shared" si="500"/>
        <v>0</v>
      </c>
      <c r="BH320" s="77">
        <f t="shared" si="501"/>
        <v>0</v>
      </c>
      <c r="BI320" s="77">
        <f t="shared" si="502"/>
        <v>0</v>
      </c>
      <c r="BJ320" s="77">
        <f t="shared" si="503"/>
        <v>0</v>
      </c>
      <c r="BK320" s="77">
        <f t="shared" si="504"/>
        <v>0</v>
      </c>
      <c r="BL320" s="77">
        <f t="shared" si="505"/>
        <v>0</v>
      </c>
      <c r="BM320" s="77">
        <f t="shared" si="506"/>
        <v>0</v>
      </c>
      <c r="BN320" s="77">
        <f t="shared" si="507"/>
        <v>0</v>
      </c>
      <c r="BO320" s="77">
        <f t="shared" si="508"/>
        <v>0</v>
      </c>
      <c r="BP320" s="77">
        <f t="shared" si="509"/>
        <v>0</v>
      </c>
      <c r="BQ320" s="77">
        <f t="shared" si="510"/>
        <v>0</v>
      </c>
      <c r="BR320" s="157">
        <f t="shared" si="511"/>
        <v>0</v>
      </c>
      <c r="BS320" s="77">
        <f t="shared" si="512"/>
        <v>0</v>
      </c>
      <c r="BT320" s="77">
        <f t="shared" si="513"/>
        <v>0</v>
      </c>
      <c r="BU320" s="77">
        <f t="shared" si="514"/>
        <v>0</v>
      </c>
      <c r="BV320" s="77">
        <f t="shared" si="515"/>
        <v>0</v>
      </c>
      <c r="BW320" s="77">
        <f t="shared" si="516"/>
        <v>0</v>
      </c>
      <c r="BX320" s="77">
        <f t="shared" si="517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ht="13.95" customHeight="1" x14ac:dyDescent="0.3">
      <c r="A321" s="269"/>
      <c r="B321" s="78" t="s">
        <v>53</v>
      </c>
      <c r="C321" s="275"/>
      <c r="D321" s="161">
        <f t="shared" si="498"/>
        <v>0</v>
      </c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826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5"/>
      <c r="AG321" s="215"/>
      <c r="AH321" s="215"/>
      <c r="AI321" s="215"/>
      <c r="AJ321" s="215"/>
      <c r="AK321" s="215"/>
      <c r="AL321" s="215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71"/>
      <c r="BF321" s="163">
        <f t="shared" si="499"/>
        <v>0</v>
      </c>
      <c r="BG321" s="77">
        <f t="shared" si="500"/>
        <v>0</v>
      </c>
      <c r="BH321" s="77">
        <f t="shared" si="501"/>
        <v>0</v>
      </c>
      <c r="BI321" s="77">
        <f t="shared" si="502"/>
        <v>0</v>
      </c>
      <c r="BJ321" s="77">
        <f t="shared" si="503"/>
        <v>0</v>
      </c>
      <c r="BK321" s="77">
        <f t="shared" si="504"/>
        <v>0</v>
      </c>
      <c r="BL321" s="77">
        <f t="shared" si="505"/>
        <v>0</v>
      </c>
      <c r="BM321" s="77">
        <f t="shared" si="506"/>
        <v>0</v>
      </c>
      <c r="BN321" s="77">
        <f t="shared" si="507"/>
        <v>0</v>
      </c>
      <c r="BO321" s="77">
        <f t="shared" si="508"/>
        <v>0</v>
      </c>
      <c r="BP321" s="77">
        <f t="shared" si="509"/>
        <v>0</v>
      </c>
      <c r="BQ321" s="77">
        <f t="shared" si="510"/>
        <v>0</v>
      </c>
      <c r="BR321" s="157">
        <f t="shared" si="511"/>
        <v>0</v>
      </c>
      <c r="BS321" s="77">
        <f t="shared" si="512"/>
        <v>0</v>
      </c>
      <c r="BT321" s="77">
        <f t="shared" si="513"/>
        <v>0</v>
      </c>
      <c r="BU321" s="77">
        <f t="shared" si="514"/>
        <v>0</v>
      </c>
      <c r="BV321" s="77">
        <f t="shared" si="515"/>
        <v>0</v>
      </c>
      <c r="BW321" s="77">
        <f t="shared" si="516"/>
        <v>0</v>
      </c>
      <c r="BX321" s="77">
        <f t="shared" si="517"/>
        <v>0</v>
      </c>
      <c r="BY321" s="77">
        <f>IF(Info!$O$3="Q1",$BS321,IF(Info!$O$3="Q2",$BS321+$BT321,IF(Info!$O$3="Q3",$BS321+$BT321+$BU321,$BR321)))</f>
        <v>0</v>
      </c>
      <c r="BZ321" s="77">
        <f>IF(Info!$O$3="Q1",$BS321,IF(Info!$O$3="Q2",$BT321,IF(Info!$O$3="Q3",$BU321,$BV321)))</f>
        <v>0</v>
      </c>
      <c r="CA321" s="49"/>
    </row>
    <row r="322" spans="1:79" ht="13.95" customHeight="1" x14ac:dyDescent="0.3">
      <c r="A322" s="269"/>
      <c r="B322" s="78" t="s">
        <v>352</v>
      </c>
      <c r="C322" s="275"/>
      <c r="D322" s="161">
        <f t="shared" si="498"/>
        <v>0</v>
      </c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826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5"/>
      <c r="AG322" s="215"/>
      <c r="AH322" s="215"/>
      <c r="AI322" s="215"/>
      <c r="AJ322" s="215"/>
      <c r="AK322" s="215"/>
      <c r="AL322" s="215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71"/>
      <c r="BF322" s="163">
        <f t="shared" si="499"/>
        <v>0</v>
      </c>
      <c r="BG322" s="77">
        <f t="shared" si="500"/>
        <v>0</v>
      </c>
      <c r="BH322" s="77">
        <f t="shared" si="501"/>
        <v>0</v>
      </c>
      <c r="BI322" s="77">
        <f t="shared" si="502"/>
        <v>0</v>
      </c>
      <c r="BJ322" s="77">
        <f t="shared" si="503"/>
        <v>0</v>
      </c>
      <c r="BK322" s="77">
        <f t="shared" si="504"/>
        <v>0</v>
      </c>
      <c r="BL322" s="77">
        <f t="shared" si="505"/>
        <v>0</v>
      </c>
      <c r="BM322" s="77">
        <f t="shared" si="506"/>
        <v>0</v>
      </c>
      <c r="BN322" s="77">
        <f t="shared" si="507"/>
        <v>0</v>
      </c>
      <c r="BO322" s="77">
        <f t="shared" si="508"/>
        <v>0</v>
      </c>
      <c r="BP322" s="77">
        <f t="shared" si="509"/>
        <v>0</v>
      </c>
      <c r="BQ322" s="77">
        <f t="shared" si="510"/>
        <v>0</v>
      </c>
      <c r="BR322" s="157">
        <f t="shared" si="511"/>
        <v>0</v>
      </c>
      <c r="BS322" s="77">
        <f t="shared" si="512"/>
        <v>0</v>
      </c>
      <c r="BT322" s="77">
        <f t="shared" si="513"/>
        <v>0</v>
      </c>
      <c r="BU322" s="77">
        <f t="shared" si="514"/>
        <v>0</v>
      </c>
      <c r="BV322" s="77">
        <f t="shared" si="515"/>
        <v>0</v>
      </c>
      <c r="BW322" s="77">
        <f t="shared" si="516"/>
        <v>0</v>
      </c>
      <c r="BX322" s="77">
        <f t="shared" si="517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ht="13.95" customHeight="1" x14ac:dyDescent="0.3">
      <c r="A323" s="269"/>
      <c r="B323" s="160" t="s">
        <v>353</v>
      </c>
      <c r="C323" s="275"/>
      <c r="D323" s="161">
        <f t="shared" si="498"/>
        <v>84055.680000000051</v>
      </c>
      <c r="E323" s="278">
        <f t="shared" ref="E323:AJ323" si="518">SUM(E317:E322)</f>
        <v>1751.16</v>
      </c>
      <c r="F323" s="278">
        <f t="shared" si="518"/>
        <v>1751.16</v>
      </c>
      <c r="G323" s="278">
        <f t="shared" si="518"/>
        <v>1751.16</v>
      </c>
      <c r="H323" s="278">
        <f t="shared" si="518"/>
        <v>1751.16</v>
      </c>
      <c r="I323" s="278">
        <f t="shared" si="518"/>
        <v>1751.16</v>
      </c>
      <c r="J323" s="278">
        <f t="shared" si="518"/>
        <v>1751.16</v>
      </c>
      <c r="K323" s="278">
        <f t="shared" si="518"/>
        <v>1751.16</v>
      </c>
      <c r="L323" s="278">
        <f t="shared" si="518"/>
        <v>1751.16</v>
      </c>
      <c r="M323" s="278">
        <f t="shared" si="518"/>
        <v>1400.9280000000001</v>
      </c>
      <c r="N323" s="278">
        <f t="shared" si="518"/>
        <v>1400.9280000000001</v>
      </c>
      <c r="O323" s="278">
        <f t="shared" si="518"/>
        <v>1400.9280000000001</v>
      </c>
      <c r="P323" s="278">
        <f t="shared" si="518"/>
        <v>1400.9280000000001</v>
      </c>
      <c r="Q323" s="827">
        <f t="shared" si="518"/>
        <v>1400.9280000000001</v>
      </c>
      <c r="R323" s="278">
        <f t="shared" si="518"/>
        <v>1751.16</v>
      </c>
      <c r="S323" s="278">
        <f t="shared" si="518"/>
        <v>1751.16</v>
      </c>
      <c r="T323" s="278">
        <f t="shared" si="518"/>
        <v>1751.16</v>
      </c>
      <c r="U323" s="278">
        <f t="shared" si="518"/>
        <v>1751.16</v>
      </c>
      <c r="V323" s="278">
        <f t="shared" si="518"/>
        <v>1751.16</v>
      </c>
      <c r="W323" s="278">
        <f t="shared" si="518"/>
        <v>1751.16</v>
      </c>
      <c r="X323" s="278">
        <f t="shared" si="518"/>
        <v>1751.16</v>
      </c>
      <c r="Y323" s="278">
        <f t="shared" si="518"/>
        <v>1751.16</v>
      </c>
      <c r="Z323" s="278">
        <f t="shared" si="518"/>
        <v>1400.9280000000001</v>
      </c>
      <c r="AA323" s="278">
        <f t="shared" si="518"/>
        <v>1400.9280000000001</v>
      </c>
      <c r="AB323" s="278">
        <f t="shared" si="518"/>
        <v>1400.9280000000001</v>
      </c>
      <c r="AC323" s="278">
        <f t="shared" si="518"/>
        <v>1400.9280000000001</v>
      </c>
      <c r="AD323" s="278">
        <f t="shared" si="518"/>
        <v>1400.9280000000001</v>
      </c>
      <c r="AE323" s="278">
        <f t="shared" si="518"/>
        <v>1751.16</v>
      </c>
      <c r="AF323" s="278">
        <f t="shared" si="518"/>
        <v>1751.16</v>
      </c>
      <c r="AG323" s="278">
        <f t="shared" si="518"/>
        <v>1751.16</v>
      </c>
      <c r="AH323" s="278">
        <f t="shared" si="518"/>
        <v>1751.16</v>
      </c>
      <c r="AI323" s="278">
        <f t="shared" si="518"/>
        <v>1751.16</v>
      </c>
      <c r="AJ323" s="278">
        <f t="shared" si="518"/>
        <v>1751.16</v>
      </c>
      <c r="AK323" s="278">
        <f t="shared" ref="AK323:BP323" si="519">SUM(AK317:AK322)</f>
        <v>1751.16</v>
      </c>
      <c r="AL323" s="278">
        <f t="shared" si="519"/>
        <v>1751.16</v>
      </c>
      <c r="AM323" s="278">
        <f t="shared" si="519"/>
        <v>1400.9280000000001</v>
      </c>
      <c r="AN323" s="278">
        <f t="shared" si="519"/>
        <v>1400.9280000000001</v>
      </c>
      <c r="AO323" s="278">
        <f t="shared" si="519"/>
        <v>1400.9280000000001</v>
      </c>
      <c r="AP323" s="278">
        <f t="shared" si="519"/>
        <v>1400.9280000000001</v>
      </c>
      <c r="AQ323" s="278">
        <f t="shared" si="519"/>
        <v>1400.9280000000001</v>
      </c>
      <c r="AR323" s="278">
        <f t="shared" si="519"/>
        <v>1751.16</v>
      </c>
      <c r="AS323" s="278">
        <f t="shared" si="519"/>
        <v>1751.16</v>
      </c>
      <c r="AT323" s="278">
        <f t="shared" si="519"/>
        <v>1751.16</v>
      </c>
      <c r="AU323" s="278">
        <f t="shared" si="519"/>
        <v>1751.16</v>
      </c>
      <c r="AV323" s="278">
        <f t="shared" si="519"/>
        <v>1751.16</v>
      </c>
      <c r="AW323" s="278">
        <f t="shared" si="519"/>
        <v>1751.16</v>
      </c>
      <c r="AX323" s="278">
        <f t="shared" si="519"/>
        <v>1751.16</v>
      </c>
      <c r="AY323" s="278">
        <f t="shared" si="519"/>
        <v>1751.16</v>
      </c>
      <c r="AZ323" s="278">
        <f t="shared" si="519"/>
        <v>1400.9280000000001</v>
      </c>
      <c r="BA323" s="278">
        <f t="shared" si="519"/>
        <v>1400.9280000000001</v>
      </c>
      <c r="BB323" s="278">
        <f t="shared" si="519"/>
        <v>1400.9280000000001</v>
      </c>
      <c r="BC323" s="278">
        <f t="shared" si="519"/>
        <v>1400.9280000000001</v>
      </c>
      <c r="BD323" s="278">
        <f t="shared" si="519"/>
        <v>1400.9280000000001</v>
      </c>
      <c r="BE323" s="271"/>
      <c r="BF323" s="162">
        <f t="shared" si="499"/>
        <v>7004.64</v>
      </c>
      <c r="BG323" s="157">
        <f t="shared" si="500"/>
        <v>7004.64</v>
      </c>
      <c r="BH323" s="157">
        <f t="shared" si="501"/>
        <v>7004.64</v>
      </c>
      <c r="BI323" s="157">
        <f t="shared" si="502"/>
        <v>7004.64</v>
      </c>
      <c r="BJ323" s="157">
        <f t="shared" si="503"/>
        <v>7004.64</v>
      </c>
      <c r="BK323" s="157">
        <f t="shared" si="504"/>
        <v>7004.64</v>
      </c>
      <c r="BL323" s="157">
        <f t="shared" si="505"/>
        <v>7004.64</v>
      </c>
      <c r="BM323" s="157">
        <f t="shared" si="506"/>
        <v>7004.64</v>
      </c>
      <c r="BN323" s="157">
        <f t="shared" si="507"/>
        <v>7004.64</v>
      </c>
      <c r="BO323" s="157">
        <f t="shared" si="508"/>
        <v>7004.64</v>
      </c>
      <c r="BP323" s="157">
        <f t="shared" si="509"/>
        <v>7004.64</v>
      </c>
      <c r="BQ323" s="157">
        <f t="shared" si="510"/>
        <v>7004.64</v>
      </c>
      <c r="BR323" s="157">
        <f t="shared" si="511"/>
        <v>84055.680000000008</v>
      </c>
      <c r="BS323" s="157">
        <f t="shared" si="512"/>
        <v>21013.920000000002</v>
      </c>
      <c r="BT323" s="157">
        <f t="shared" si="513"/>
        <v>21013.920000000002</v>
      </c>
      <c r="BU323" s="157">
        <f t="shared" si="514"/>
        <v>21013.920000000002</v>
      </c>
      <c r="BV323" s="157">
        <f t="shared" si="515"/>
        <v>21013.920000000002</v>
      </c>
      <c r="BW323" s="157">
        <f t="shared" si="516"/>
        <v>42027.840000000004</v>
      </c>
      <c r="BX323" s="157">
        <f t="shared" si="517"/>
        <v>42027.840000000004</v>
      </c>
      <c r="BY323" s="157">
        <f>IF(Info!$O$3="Q1",$BS323,IF(Info!$O$3="Q2",$BS323+$BT323,IF(Info!$O$3="Q3",$BS323+$BT323+$BU323,$BR323)))</f>
        <v>21013.920000000002</v>
      </c>
      <c r="BZ323" s="157">
        <f>IF(Info!$O$3="Q1",$BS323,IF(Info!$O$3="Q2",$BT323,IF(Info!$O$3="Q3",$BU323,$BV323)))</f>
        <v>21013.920000000002</v>
      </c>
      <c r="CA323" s="49"/>
    </row>
    <row r="324" spans="1:79" ht="13.95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ht="13.95" customHeight="1" x14ac:dyDescent="0.3">
      <c r="A325" s="269"/>
      <c r="B325" s="78" t="s">
        <v>354</v>
      </c>
      <c r="C325" s="275"/>
      <c r="D325" s="161">
        <f>SUM(E325:BD325)</f>
        <v>600.31999999999971</v>
      </c>
      <c r="E325" s="215">
        <v>12.506666666666669</v>
      </c>
      <c r="F325" s="215">
        <v>12.506666666666669</v>
      </c>
      <c r="G325" s="215">
        <v>12.506666666666669</v>
      </c>
      <c r="H325" s="215">
        <v>12.506666666666669</v>
      </c>
      <c r="I325" s="215">
        <v>12.506666666666669</v>
      </c>
      <c r="J325" s="215">
        <v>12.506666666666669</v>
      </c>
      <c r="K325" s="215">
        <v>12.506666666666669</v>
      </c>
      <c r="L325" s="215">
        <v>12.506666666666669</v>
      </c>
      <c r="M325" s="215">
        <v>10.005333333333329</v>
      </c>
      <c r="N325" s="215">
        <v>10.005333333333329</v>
      </c>
      <c r="O325" s="215">
        <v>10.005333333333329</v>
      </c>
      <c r="P325" s="215">
        <v>10.005333333333329</v>
      </c>
      <c r="Q325" s="826">
        <v>10.005333333333329</v>
      </c>
      <c r="R325" s="215">
        <v>12.506666666666669</v>
      </c>
      <c r="S325" s="215">
        <v>12.506666666666669</v>
      </c>
      <c r="T325" s="215">
        <v>12.506666666666669</v>
      </c>
      <c r="U325" s="215">
        <v>12.506666666666669</v>
      </c>
      <c r="V325" s="215">
        <v>12.506666666666669</v>
      </c>
      <c r="W325" s="215">
        <v>12.506666666666669</v>
      </c>
      <c r="X325" s="215">
        <v>12.506666666666669</v>
      </c>
      <c r="Y325" s="215">
        <v>12.506666666666669</v>
      </c>
      <c r="Z325" s="215">
        <v>10.005333333333329</v>
      </c>
      <c r="AA325" s="215">
        <v>10.005333333333329</v>
      </c>
      <c r="AB325" s="215">
        <v>10.005333333333329</v>
      </c>
      <c r="AC325" s="215">
        <v>10.005333333333329</v>
      </c>
      <c r="AD325" s="215">
        <v>10.005333333333329</v>
      </c>
      <c r="AE325" s="215">
        <v>12.506666666666669</v>
      </c>
      <c r="AF325" s="215">
        <v>12.506666666666669</v>
      </c>
      <c r="AG325" s="215">
        <v>12.506666666666669</v>
      </c>
      <c r="AH325" s="215">
        <v>12.506666666666669</v>
      </c>
      <c r="AI325" s="215">
        <v>12.506666666666669</v>
      </c>
      <c r="AJ325" s="215">
        <v>12.506666666666669</v>
      </c>
      <c r="AK325" s="215">
        <v>12.506666666666669</v>
      </c>
      <c r="AL325" s="215">
        <v>12.506666666666669</v>
      </c>
      <c r="AM325" s="215">
        <v>10.005333333333329</v>
      </c>
      <c r="AN325" s="215">
        <v>10.005333333333329</v>
      </c>
      <c r="AO325" s="215">
        <v>10.005333333333329</v>
      </c>
      <c r="AP325" s="215">
        <v>10.005333333333329</v>
      </c>
      <c r="AQ325" s="215">
        <v>10.005333333333329</v>
      </c>
      <c r="AR325" s="215">
        <v>12.506666666666669</v>
      </c>
      <c r="AS325" s="215">
        <v>12.506666666666669</v>
      </c>
      <c r="AT325" s="215">
        <v>12.506666666666669</v>
      </c>
      <c r="AU325" s="215">
        <v>12.506666666666669</v>
      </c>
      <c r="AV325" s="215">
        <v>12.506666666666669</v>
      </c>
      <c r="AW325" s="215">
        <v>12.506666666666669</v>
      </c>
      <c r="AX325" s="215">
        <v>12.506666666666669</v>
      </c>
      <c r="AY325" s="215">
        <v>12.506666666666669</v>
      </c>
      <c r="AZ325" s="215">
        <v>10.005333333333329</v>
      </c>
      <c r="BA325" s="215">
        <v>10.005333333333329</v>
      </c>
      <c r="BB325" s="215">
        <v>10.005333333333329</v>
      </c>
      <c r="BC325" s="215">
        <v>10.005333333333329</v>
      </c>
      <c r="BD325" s="215">
        <v>10.005333333333329</v>
      </c>
      <c r="BE325" s="271"/>
      <c r="BF325" s="163">
        <f>SUM(E325:H325)</f>
        <v>50.026666666666678</v>
      </c>
      <c r="BG325" s="77">
        <f>SUM(I325:L325)</f>
        <v>50.026666666666678</v>
      </c>
      <c r="BH325" s="77">
        <f>SUM(M325:Q325)</f>
        <v>50.026666666666642</v>
      </c>
      <c r="BI325" s="77">
        <f>SUM(R325:U325)</f>
        <v>50.026666666666678</v>
      </c>
      <c r="BJ325" s="77">
        <f>SUM(V325:Y325)</f>
        <v>50.026666666666678</v>
      </c>
      <c r="BK325" s="77">
        <f>SUM(Z325:AD325)</f>
        <v>50.026666666666642</v>
      </c>
      <c r="BL325" s="77">
        <f>SUM(AE325:AH325)</f>
        <v>50.026666666666678</v>
      </c>
      <c r="BM325" s="77">
        <f>SUM(AI325:AL325)</f>
        <v>50.026666666666678</v>
      </c>
      <c r="BN325" s="77">
        <f>SUM(AM325:AQ325)</f>
        <v>50.026666666666642</v>
      </c>
      <c r="BO325" s="77">
        <f>SUM(AR325:AU325)</f>
        <v>50.026666666666678</v>
      </c>
      <c r="BP325" s="77">
        <f>SUM(AV325:AY325)</f>
        <v>50.026666666666678</v>
      </c>
      <c r="BQ325" s="77">
        <f>SUM(AZ325:BD325)</f>
        <v>50.026666666666642</v>
      </c>
      <c r="BR325" s="157">
        <f>SUM(BF325:BQ325)</f>
        <v>600.32000000000005</v>
      </c>
      <c r="BS325" s="77">
        <f>SUM(BF325:BH325)</f>
        <v>150.07999999999998</v>
      </c>
      <c r="BT325" s="77">
        <f>SUM(BI325:BK325)</f>
        <v>150.07999999999998</v>
      </c>
      <c r="BU325" s="77">
        <f>SUM(BL325:BN325)</f>
        <v>150.07999999999998</v>
      </c>
      <c r="BV325" s="77">
        <f>SUM(BO325:BQ325)</f>
        <v>150.07999999999998</v>
      </c>
      <c r="BW325" s="77">
        <f>SUM(BF325:BK325)</f>
        <v>300.15999999999997</v>
      </c>
      <c r="BX325" s="77">
        <f>SUM(BL325:BQ325)</f>
        <v>300.15999999999997</v>
      </c>
      <c r="BY325" s="77">
        <f>IF(Info!$O$3="Q1",$BS325,IF(Info!$O$3="Q2",$BS325+$BT325,IF(Info!$O$3="Q3",$BS325+$BT325+$BU325,$BR325)))</f>
        <v>150.07999999999998</v>
      </c>
      <c r="BZ325" s="77">
        <f>IF(Info!$O$3="Q1",$BS325,IF(Info!$O$3="Q2",$BT325,IF(Info!$O$3="Q3",$BU325,$BV325)))</f>
        <v>150.07999999999998</v>
      </c>
      <c r="CA325" s="49"/>
    </row>
    <row r="326" spans="1:79" ht="13.95" customHeight="1" x14ac:dyDescent="0.3">
      <c r="A326" s="269"/>
      <c r="B326" s="78" t="s">
        <v>59</v>
      </c>
      <c r="C326" s="275"/>
      <c r="D326" s="161">
        <f>SUM(E326:BD326)</f>
        <v>500.00000000000006</v>
      </c>
      <c r="E326" s="215">
        <v>10.41666666666667</v>
      </c>
      <c r="F326" s="215">
        <v>10.41666666666667</v>
      </c>
      <c r="G326" s="215">
        <v>10.41666666666667</v>
      </c>
      <c r="H326" s="215">
        <v>10.41666666666667</v>
      </c>
      <c r="I326" s="215">
        <v>10.41666666666667</v>
      </c>
      <c r="J326" s="215">
        <v>10.41666666666667</v>
      </c>
      <c r="K326" s="215">
        <v>10.41666666666667</v>
      </c>
      <c r="L326" s="215">
        <v>10.41666666666667</v>
      </c>
      <c r="M326" s="215">
        <v>8.3333333333333321</v>
      </c>
      <c r="N326" s="215">
        <v>8.3333333333333321</v>
      </c>
      <c r="O326" s="215">
        <v>8.3333333333333321</v>
      </c>
      <c r="P326" s="215">
        <v>8.3333333333333321</v>
      </c>
      <c r="Q326" s="826">
        <v>8.3333333333333321</v>
      </c>
      <c r="R326" s="215">
        <v>10.41666666666667</v>
      </c>
      <c r="S326" s="215">
        <v>10.41666666666667</v>
      </c>
      <c r="T326" s="215">
        <v>10.41666666666667</v>
      </c>
      <c r="U326" s="215">
        <v>10.41666666666667</v>
      </c>
      <c r="V326" s="215">
        <v>10.41666666666667</v>
      </c>
      <c r="W326" s="215">
        <v>10.41666666666667</v>
      </c>
      <c r="X326" s="215">
        <v>10.41666666666667</v>
      </c>
      <c r="Y326" s="215">
        <v>10.41666666666667</v>
      </c>
      <c r="Z326" s="215">
        <v>8.3333333333333321</v>
      </c>
      <c r="AA326" s="215">
        <v>8.3333333333333321</v>
      </c>
      <c r="AB326" s="215">
        <v>8.3333333333333321</v>
      </c>
      <c r="AC326" s="215">
        <v>8.3333333333333321</v>
      </c>
      <c r="AD326" s="215">
        <v>8.3333333333333321</v>
      </c>
      <c r="AE326" s="215">
        <v>10.41666666666667</v>
      </c>
      <c r="AF326" s="215">
        <v>10.41666666666667</v>
      </c>
      <c r="AG326" s="215">
        <v>10.41666666666667</v>
      </c>
      <c r="AH326" s="215">
        <v>10.41666666666667</v>
      </c>
      <c r="AI326" s="215">
        <v>10.41666666666667</v>
      </c>
      <c r="AJ326" s="215">
        <v>10.41666666666667</v>
      </c>
      <c r="AK326" s="215">
        <v>10.41666666666667</v>
      </c>
      <c r="AL326" s="215">
        <v>10.41666666666667</v>
      </c>
      <c r="AM326" s="215">
        <v>8.3333333333333321</v>
      </c>
      <c r="AN326" s="215">
        <v>8.3333333333333321</v>
      </c>
      <c r="AO326" s="215">
        <v>8.3333333333333321</v>
      </c>
      <c r="AP326" s="215">
        <v>8.3333333333333321</v>
      </c>
      <c r="AQ326" s="215">
        <v>8.3333333333333321</v>
      </c>
      <c r="AR326" s="215">
        <v>10.41666666666667</v>
      </c>
      <c r="AS326" s="215">
        <v>10.41666666666667</v>
      </c>
      <c r="AT326" s="215">
        <v>10.41666666666667</v>
      </c>
      <c r="AU326" s="215">
        <v>10.41666666666667</v>
      </c>
      <c r="AV326" s="215">
        <v>10.41666666666667</v>
      </c>
      <c r="AW326" s="215">
        <v>10.41666666666667</v>
      </c>
      <c r="AX326" s="215">
        <v>10.41666666666667</v>
      </c>
      <c r="AY326" s="215">
        <v>10.41666666666667</v>
      </c>
      <c r="AZ326" s="215">
        <v>8.3333333333333321</v>
      </c>
      <c r="BA326" s="215">
        <v>8.3333333333333321</v>
      </c>
      <c r="BB326" s="215">
        <v>8.3333333333333321</v>
      </c>
      <c r="BC326" s="215">
        <v>8.3333333333333321</v>
      </c>
      <c r="BD326" s="215">
        <v>8.3333333333333321</v>
      </c>
      <c r="BE326" s="271"/>
      <c r="BF326" s="163">
        <f>SUM(E326:H326)</f>
        <v>41.666666666666679</v>
      </c>
      <c r="BG326" s="77">
        <f>SUM(I326:L326)</f>
        <v>41.666666666666679</v>
      </c>
      <c r="BH326" s="77">
        <f>SUM(M326:Q326)</f>
        <v>41.666666666666657</v>
      </c>
      <c r="BI326" s="77">
        <f>SUM(R326:U326)</f>
        <v>41.666666666666679</v>
      </c>
      <c r="BJ326" s="77">
        <f>SUM(V326:Y326)</f>
        <v>41.666666666666679</v>
      </c>
      <c r="BK326" s="77">
        <f>SUM(Z326:AD326)</f>
        <v>41.666666666666657</v>
      </c>
      <c r="BL326" s="77">
        <f>SUM(AE326:AH326)</f>
        <v>41.666666666666679</v>
      </c>
      <c r="BM326" s="77">
        <f>SUM(AI326:AL326)</f>
        <v>41.666666666666679</v>
      </c>
      <c r="BN326" s="77">
        <f>SUM(AM326:AQ326)</f>
        <v>41.666666666666657</v>
      </c>
      <c r="BO326" s="77">
        <f>SUM(AR326:AU326)</f>
        <v>41.666666666666679</v>
      </c>
      <c r="BP326" s="77">
        <f>SUM(AV326:AY326)</f>
        <v>41.666666666666679</v>
      </c>
      <c r="BQ326" s="77">
        <f>SUM(AZ326:BD326)</f>
        <v>41.666666666666657</v>
      </c>
      <c r="BR326" s="157">
        <f>SUM(BF326:BQ326)</f>
        <v>500</v>
      </c>
      <c r="BS326" s="77">
        <f>SUM(BF326:BH326)</f>
        <v>125.00000000000001</v>
      </c>
      <c r="BT326" s="77">
        <f>SUM(BI326:BK326)</f>
        <v>125.00000000000001</v>
      </c>
      <c r="BU326" s="77">
        <f>SUM(BL326:BN326)</f>
        <v>125.00000000000001</v>
      </c>
      <c r="BV326" s="77">
        <f>SUM(BO326:BQ326)</f>
        <v>125.00000000000001</v>
      </c>
      <c r="BW326" s="77">
        <f>SUM(BF326:BK326)</f>
        <v>250.00000000000003</v>
      </c>
      <c r="BX326" s="77">
        <f>SUM(BL326:BQ326)</f>
        <v>250.00000000000003</v>
      </c>
      <c r="BY326" s="77">
        <f>IF(Info!$O$3="Q1",$BS326,IF(Info!$O$3="Q2",$BS326+$BT326,IF(Info!$O$3="Q3",$BS326+$BT326+$BU326,$BR326)))</f>
        <v>125.00000000000001</v>
      </c>
      <c r="BZ326" s="77">
        <f>IF(Info!$O$3="Q1",$BS326,IF(Info!$O$3="Q2",$BT326,IF(Info!$O$3="Q3",$BU326,$BV326)))</f>
        <v>125.00000000000001</v>
      </c>
      <c r="CA326" s="49"/>
    </row>
    <row r="327" spans="1:79" ht="13.95" customHeight="1" x14ac:dyDescent="0.3">
      <c r="A327" s="269"/>
      <c r="B327" s="160" t="s">
        <v>355</v>
      </c>
      <c r="C327" s="275"/>
      <c r="D327" s="161">
        <f>SUM(E327:BD327)</f>
        <v>1100.3199999999997</v>
      </c>
      <c r="E327" s="278">
        <f t="shared" ref="E327:AJ327" si="520">SUM(E325:E326)</f>
        <v>22.923333333333339</v>
      </c>
      <c r="F327" s="278">
        <f t="shared" si="520"/>
        <v>22.923333333333339</v>
      </c>
      <c r="G327" s="278">
        <f t="shared" si="520"/>
        <v>22.923333333333339</v>
      </c>
      <c r="H327" s="278">
        <f t="shared" si="520"/>
        <v>22.923333333333339</v>
      </c>
      <c r="I327" s="278">
        <f t="shared" si="520"/>
        <v>22.923333333333339</v>
      </c>
      <c r="J327" s="278">
        <f t="shared" si="520"/>
        <v>22.923333333333339</v>
      </c>
      <c r="K327" s="278">
        <f t="shared" si="520"/>
        <v>22.923333333333339</v>
      </c>
      <c r="L327" s="278">
        <f t="shared" si="520"/>
        <v>22.923333333333339</v>
      </c>
      <c r="M327" s="278">
        <f t="shared" si="520"/>
        <v>18.338666666666661</v>
      </c>
      <c r="N327" s="278">
        <f t="shared" si="520"/>
        <v>18.338666666666661</v>
      </c>
      <c r="O327" s="278">
        <f t="shared" si="520"/>
        <v>18.338666666666661</v>
      </c>
      <c r="P327" s="278">
        <f t="shared" si="520"/>
        <v>18.338666666666661</v>
      </c>
      <c r="Q327" s="827">
        <f t="shared" si="520"/>
        <v>18.338666666666661</v>
      </c>
      <c r="R327" s="278">
        <f t="shared" si="520"/>
        <v>22.923333333333339</v>
      </c>
      <c r="S327" s="278">
        <f t="shared" si="520"/>
        <v>22.923333333333339</v>
      </c>
      <c r="T327" s="278">
        <f t="shared" si="520"/>
        <v>22.923333333333339</v>
      </c>
      <c r="U327" s="278">
        <f t="shared" si="520"/>
        <v>22.923333333333339</v>
      </c>
      <c r="V327" s="278">
        <f t="shared" si="520"/>
        <v>22.923333333333339</v>
      </c>
      <c r="W327" s="278">
        <f t="shared" si="520"/>
        <v>22.923333333333339</v>
      </c>
      <c r="X327" s="278">
        <f t="shared" si="520"/>
        <v>22.923333333333339</v>
      </c>
      <c r="Y327" s="278">
        <f t="shared" si="520"/>
        <v>22.923333333333339</v>
      </c>
      <c r="Z327" s="278">
        <f t="shared" si="520"/>
        <v>18.338666666666661</v>
      </c>
      <c r="AA327" s="278">
        <f t="shared" si="520"/>
        <v>18.338666666666661</v>
      </c>
      <c r="AB327" s="278">
        <f t="shared" si="520"/>
        <v>18.338666666666661</v>
      </c>
      <c r="AC327" s="278">
        <f t="shared" si="520"/>
        <v>18.338666666666661</v>
      </c>
      <c r="AD327" s="278">
        <f t="shared" si="520"/>
        <v>18.338666666666661</v>
      </c>
      <c r="AE327" s="278">
        <f t="shared" si="520"/>
        <v>22.923333333333339</v>
      </c>
      <c r="AF327" s="278">
        <f t="shared" si="520"/>
        <v>22.923333333333339</v>
      </c>
      <c r="AG327" s="278">
        <f t="shared" si="520"/>
        <v>22.923333333333339</v>
      </c>
      <c r="AH327" s="278">
        <f t="shared" si="520"/>
        <v>22.923333333333339</v>
      </c>
      <c r="AI327" s="278">
        <f t="shared" si="520"/>
        <v>22.923333333333339</v>
      </c>
      <c r="AJ327" s="278">
        <f t="shared" si="520"/>
        <v>22.923333333333339</v>
      </c>
      <c r="AK327" s="278">
        <f t="shared" ref="AK327:BP327" si="521">SUM(AK325:AK326)</f>
        <v>22.923333333333339</v>
      </c>
      <c r="AL327" s="278">
        <f t="shared" si="521"/>
        <v>22.923333333333339</v>
      </c>
      <c r="AM327" s="278">
        <f t="shared" si="521"/>
        <v>18.338666666666661</v>
      </c>
      <c r="AN327" s="278">
        <f t="shared" si="521"/>
        <v>18.338666666666661</v>
      </c>
      <c r="AO327" s="278">
        <f t="shared" si="521"/>
        <v>18.338666666666661</v>
      </c>
      <c r="AP327" s="278">
        <f t="shared" si="521"/>
        <v>18.338666666666661</v>
      </c>
      <c r="AQ327" s="278">
        <f t="shared" si="521"/>
        <v>18.338666666666661</v>
      </c>
      <c r="AR327" s="278">
        <f t="shared" si="521"/>
        <v>22.923333333333339</v>
      </c>
      <c r="AS327" s="278">
        <f t="shared" si="521"/>
        <v>22.923333333333339</v>
      </c>
      <c r="AT327" s="278">
        <f t="shared" si="521"/>
        <v>22.923333333333339</v>
      </c>
      <c r="AU327" s="278">
        <f t="shared" si="521"/>
        <v>22.923333333333339</v>
      </c>
      <c r="AV327" s="278">
        <f t="shared" si="521"/>
        <v>22.923333333333339</v>
      </c>
      <c r="AW327" s="278">
        <f t="shared" si="521"/>
        <v>22.923333333333339</v>
      </c>
      <c r="AX327" s="278">
        <f t="shared" si="521"/>
        <v>22.923333333333339</v>
      </c>
      <c r="AY327" s="278">
        <f t="shared" si="521"/>
        <v>22.923333333333339</v>
      </c>
      <c r="AZ327" s="278">
        <f t="shared" si="521"/>
        <v>18.338666666666661</v>
      </c>
      <c r="BA327" s="278">
        <f t="shared" si="521"/>
        <v>18.338666666666661</v>
      </c>
      <c r="BB327" s="278">
        <f t="shared" si="521"/>
        <v>18.338666666666661</v>
      </c>
      <c r="BC327" s="278">
        <f t="shared" si="521"/>
        <v>18.338666666666661</v>
      </c>
      <c r="BD327" s="278">
        <f t="shared" si="521"/>
        <v>18.338666666666661</v>
      </c>
      <c r="BE327" s="271"/>
      <c r="BF327" s="162">
        <f>SUM(E327:H327)</f>
        <v>91.693333333333356</v>
      </c>
      <c r="BG327" s="157">
        <f>SUM(I327:L327)</f>
        <v>91.693333333333356</v>
      </c>
      <c r="BH327" s="157">
        <f>SUM(M327:Q327)</f>
        <v>91.6933333333333</v>
      </c>
      <c r="BI327" s="157">
        <f>SUM(R327:U327)</f>
        <v>91.693333333333356</v>
      </c>
      <c r="BJ327" s="157">
        <f>SUM(V327:Y327)</f>
        <v>91.693333333333356</v>
      </c>
      <c r="BK327" s="157">
        <f>SUM(Z327:AD327)</f>
        <v>91.6933333333333</v>
      </c>
      <c r="BL327" s="157">
        <f>SUM(AE327:AH327)</f>
        <v>91.693333333333356</v>
      </c>
      <c r="BM327" s="157">
        <f>SUM(AI327:AL327)</f>
        <v>91.693333333333356</v>
      </c>
      <c r="BN327" s="157">
        <f>SUM(AM327:AQ327)</f>
        <v>91.6933333333333</v>
      </c>
      <c r="BO327" s="157">
        <f>SUM(AR327:AU327)</f>
        <v>91.693333333333356</v>
      </c>
      <c r="BP327" s="157">
        <f>SUM(AV327:AY327)</f>
        <v>91.693333333333356</v>
      </c>
      <c r="BQ327" s="157">
        <f>SUM(AZ327:BD327)</f>
        <v>91.6933333333333</v>
      </c>
      <c r="BR327" s="157">
        <f>SUM(BF327:BQ327)</f>
        <v>1100.3200000000002</v>
      </c>
      <c r="BS327" s="157">
        <f>SUM(BF327:BH327)</f>
        <v>275.08000000000004</v>
      </c>
      <c r="BT327" s="157">
        <f>SUM(BI327:BK327)</f>
        <v>275.08000000000004</v>
      </c>
      <c r="BU327" s="157">
        <f>SUM(BL327:BN327)</f>
        <v>275.08000000000004</v>
      </c>
      <c r="BV327" s="157">
        <f>SUM(BO327:BQ327)</f>
        <v>275.08000000000004</v>
      </c>
      <c r="BW327" s="157">
        <f>SUM(BF327:BK327)</f>
        <v>550.16000000000008</v>
      </c>
      <c r="BX327" s="157">
        <f>SUM(BL327:BQ327)</f>
        <v>550.16000000000008</v>
      </c>
      <c r="BY327" s="157">
        <f>IF(Info!$O$3="Q1",$BS327,IF(Info!$O$3="Q2",$BS327+$BT327,IF(Info!$O$3="Q3",$BS327+$BT327+$BU327,$BR327)))</f>
        <v>275.08000000000004</v>
      </c>
      <c r="BZ327" s="157">
        <f>IF(Info!$O$3="Q1",$BS327,IF(Info!$O$3="Q2",$BT327,IF(Info!$O$3="Q3",$BU327,$BV327)))</f>
        <v>275.08000000000004</v>
      </c>
      <c r="CA327" s="49"/>
    </row>
    <row r="328" spans="1:79" ht="13.95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ht="13.95" customHeight="1" x14ac:dyDescent="0.3">
      <c r="A329" s="269"/>
      <c r="B329" s="78" t="s">
        <v>357</v>
      </c>
      <c r="C329" s="275"/>
      <c r="D329" s="161">
        <f>SUM(E329:BD329)</f>
        <v>500.00000000000006</v>
      </c>
      <c r="E329" s="215">
        <v>10.41666666666667</v>
      </c>
      <c r="F329" s="215">
        <v>10.41666666666667</v>
      </c>
      <c r="G329" s="215">
        <v>10.41666666666667</v>
      </c>
      <c r="H329" s="215">
        <v>10.41666666666667</v>
      </c>
      <c r="I329" s="215">
        <v>10.41666666666667</v>
      </c>
      <c r="J329" s="215">
        <v>10.41666666666667</v>
      </c>
      <c r="K329" s="215">
        <v>10.41666666666667</v>
      </c>
      <c r="L329" s="215">
        <v>10.41666666666667</v>
      </c>
      <c r="M329" s="215">
        <v>8.3333333333333321</v>
      </c>
      <c r="N329" s="215">
        <v>8.3333333333333321</v>
      </c>
      <c r="O329" s="215">
        <v>8.3333333333333321</v>
      </c>
      <c r="P329" s="215">
        <v>8.3333333333333321</v>
      </c>
      <c r="Q329" s="826">
        <v>8.3333333333333321</v>
      </c>
      <c r="R329" s="215">
        <v>10.41666666666667</v>
      </c>
      <c r="S329" s="215">
        <v>10.41666666666667</v>
      </c>
      <c r="T329" s="215">
        <v>10.41666666666667</v>
      </c>
      <c r="U329" s="215">
        <v>10.41666666666667</v>
      </c>
      <c r="V329" s="215">
        <v>10.41666666666667</v>
      </c>
      <c r="W329" s="215">
        <v>10.41666666666667</v>
      </c>
      <c r="X329" s="215">
        <v>10.41666666666667</v>
      </c>
      <c r="Y329" s="215">
        <v>10.41666666666667</v>
      </c>
      <c r="Z329" s="215">
        <v>8.3333333333333321</v>
      </c>
      <c r="AA329" s="215">
        <v>8.3333333333333321</v>
      </c>
      <c r="AB329" s="215">
        <v>8.3333333333333321</v>
      </c>
      <c r="AC329" s="215">
        <v>8.3333333333333321</v>
      </c>
      <c r="AD329" s="215">
        <v>8.3333333333333321</v>
      </c>
      <c r="AE329" s="215">
        <v>10.41666666666667</v>
      </c>
      <c r="AF329" s="215">
        <v>10.41666666666667</v>
      </c>
      <c r="AG329" s="215">
        <v>10.41666666666667</v>
      </c>
      <c r="AH329" s="215">
        <v>10.41666666666667</v>
      </c>
      <c r="AI329" s="215">
        <v>10.41666666666667</v>
      </c>
      <c r="AJ329" s="215">
        <v>10.41666666666667</v>
      </c>
      <c r="AK329" s="215">
        <v>10.41666666666667</v>
      </c>
      <c r="AL329" s="215">
        <v>10.41666666666667</v>
      </c>
      <c r="AM329" s="215">
        <v>8.3333333333333321</v>
      </c>
      <c r="AN329" s="215">
        <v>8.3333333333333321</v>
      </c>
      <c r="AO329" s="215">
        <v>8.3333333333333321</v>
      </c>
      <c r="AP329" s="215">
        <v>8.3333333333333321</v>
      </c>
      <c r="AQ329" s="215">
        <v>8.3333333333333321</v>
      </c>
      <c r="AR329" s="215">
        <v>10.41666666666667</v>
      </c>
      <c r="AS329" s="215">
        <v>10.41666666666667</v>
      </c>
      <c r="AT329" s="215">
        <v>10.41666666666667</v>
      </c>
      <c r="AU329" s="215">
        <v>10.41666666666667</v>
      </c>
      <c r="AV329" s="215">
        <v>10.41666666666667</v>
      </c>
      <c r="AW329" s="215">
        <v>10.41666666666667</v>
      </c>
      <c r="AX329" s="215">
        <v>10.41666666666667</v>
      </c>
      <c r="AY329" s="215">
        <v>10.41666666666667</v>
      </c>
      <c r="AZ329" s="215">
        <v>8.3333333333333321</v>
      </c>
      <c r="BA329" s="215">
        <v>8.3333333333333321</v>
      </c>
      <c r="BB329" s="215">
        <v>8.3333333333333321</v>
      </c>
      <c r="BC329" s="215">
        <v>8.3333333333333321</v>
      </c>
      <c r="BD329" s="215">
        <v>8.3333333333333321</v>
      </c>
      <c r="BE329" s="271"/>
      <c r="BF329" s="163">
        <f>SUM(E329:H329)</f>
        <v>41.666666666666679</v>
      </c>
      <c r="BG329" s="77">
        <f>SUM(I329:L329)</f>
        <v>41.666666666666679</v>
      </c>
      <c r="BH329" s="77">
        <f>SUM(M329:Q329)</f>
        <v>41.666666666666657</v>
      </c>
      <c r="BI329" s="77">
        <f>SUM(R329:U329)</f>
        <v>41.666666666666679</v>
      </c>
      <c r="BJ329" s="77">
        <f>SUM(V329:Y329)</f>
        <v>41.666666666666679</v>
      </c>
      <c r="BK329" s="77">
        <f>SUM(Z329:AD329)</f>
        <v>41.666666666666657</v>
      </c>
      <c r="BL329" s="77">
        <f>SUM(AE329:AH329)</f>
        <v>41.666666666666679</v>
      </c>
      <c r="BM329" s="77">
        <f>SUM(AI329:AL329)</f>
        <v>41.666666666666679</v>
      </c>
      <c r="BN329" s="77">
        <f>SUM(AM329:AQ329)</f>
        <v>41.666666666666657</v>
      </c>
      <c r="BO329" s="77">
        <f>SUM(AR329:AU329)</f>
        <v>41.666666666666679</v>
      </c>
      <c r="BP329" s="77">
        <f>SUM(AV329:AY329)</f>
        <v>41.666666666666679</v>
      </c>
      <c r="BQ329" s="77">
        <f>SUM(AZ329:BD329)</f>
        <v>41.666666666666657</v>
      </c>
      <c r="BR329" s="157">
        <f>SUM(BF329:BQ329)</f>
        <v>500</v>
      </c>
      <c r="BS329" s="77">
        <f>SUM(BF329:BH329)</f>
        <v>125.00000000000001</v>
      </c>
      <c r="BT329" s="77">
        <f>SUM(BI329:BK329)</f>
        <v>125.00000000000001</v>
      </c>
      <c r="BU329" s="77">
        <f>SUM(BL329:BN329)</f>
        <v>125.00000000000001</v>
      </c>
      <c r="BV329" s="77">
        <f>SUM(BO329:BQ329)</f>
        <v>125.00000000000001</v>
      </c>
      <c r="BW329" s="77">
        <f>SUM(BF329:BK329)</f>
        <v>250.00000000000003</v>
      </c>
      <c r="BX329" s="77">
        <f>SUM(BL329:BQ329)</f>
        <v>250.00000000000003</v>
      </c>
      <c r="BY329" s="77">
        <f>IF(Info!$O$3="Q1",$BS329,IF(Info!$O$3="Q2",$BS329+$BT329,IF(Info!$O$3="Q3",$BS329+$BT329+$BU329,$BR329)))</f>
        <v>125.00000000000001</v>
      </c>
      <c r="BZ329" s="77">
        <f>IF(Info!$O$3="Q1",$BS329,IF(Info!$O$3="Q2",$BT329,IF(Info!$O$3="Q3",$BU329,$BV329)))</f>
        <v>125.00000000000001</v>
      </c>
      <c r="CA329" s="49"/>
    </row>
    <row r="330" spans="1:79" ht="13.95" customHeight="1" x14ac:dyDescent="0.3">
      <c r="A330" s="269"/>
      <c r="B330" s="78" t="s">
        <v>358</v>
      </c>
      <c r="C330" s="275"/>
      <c r="D330" s="161">
        <f>SUM(E330:BD330)</f>
        <v>600</v>
      </c>
      <c r="E330" s="215">
        <v>12.5</v>
      </c>
      <c r="F330" s="215">
        <v>12.5</v>
      </c>
      <c r="G330" s="215">
        <v>12.5</v>
      </c>
      <c r="H330" s="215">
        <v>12.5</v>
      </c>
      <c r="I330" s="215">
        <v>12.5</v>
      </c>
      <c r="J330" s="215">
        <v>12.5</v>
      </c>
      <c r="K330" s="215">
        <v>12.5</v>
      </c>
      <c r="L330" s="215">
        <v>12.5</v>
      </c>
      <c r="M330" s="215">
        <v>10</v>
      </c>
      <c r="N330" s="215">
        <v>10</v>
      </c>
      <c r="O330" s="215">
        <v>10</v>
      </c>
      <c r="P330" s="215">
        <v>10</v>
      </c>
      <c r="Q330" s="826">
        <v>10</v>
      </c>
      <c r="R330" s="215">
        <v>12.5</v>
      </c>
      <c r="S330" s="215">
        <v>12.5</v>
      </c>
      <c r="T330" s="215">
        <v>12.5</v>
      </c>
      <c r="U330" s="215">
        <v>12.5</v>
      </c>
      <c r="V330" s="215">
        <v>12.5</v>
      </c>
      <c r="W330" s="215">
        <v>12.5</v>
      </c>
      <c r="X330" s="215">
        <v>12.5</v>
      </c>
      <c r="Y330" s="215">
        <v>12.5</v>
      </c>
      <c r="Z330" s="215">
        <v>10</v>
      </c>
      <c r="AA330" s="215">
        <v>10</v>
      </c>
      <c r="AB330" s="215">
        <v>10</v>
      </c>
      <c r="AC330" s="215">
        <v>10</v>
      </c>
      <c r="AD330" s="215">
        <v>10</v>
      </c>
      <c r="AE330" s="215">
        <v>12.5</v>
      </c>
      <c r="AF330" s="215">
        <v>12.5</v>
      </c>
      <c r="AG330" s="215">
        <v>12.5</v>
      </c>
      <c r="AH330" s="215">
        <v>12.5</v>
      </c>
      <c r="AI330" s="215">
        <v>12.5</v>
      </c>
      <c r="AJ330" s="215">
        <v>12.5</v>
      </c>
      <c r="AK330" s="215">
        <v>12.5</v>
      </c>
      <c r="AL330" s="215">
        <v>12.5</v>
      </c>
      <c r="AM330" s="215">
        <v>10</v>
      </c>
      <c r="AN330" s="215">
        <v>10</v>
      </c>
      <c r="AO330" s="215">
        <v>10</v>
      </c>
      <c r="AP330" s="215">
        <v>10</v>
      </c>
      <c r="AQ330" s="215">
        <v>10</v>
      </c>
      <c r="AR330" s="215">
        <v>12.5</v>
      </c>
      <c r="AS330" s="215">
        <v>12.5</v>
      </c>
      <c r="AT330" s="215">
        <v>12.5</v>
      </c>
      <c r="AU330" s="215">
        <v>12.5</v>
      </c>
      <c r="AV330" s="215">
        <v>12.5</v>
      </c>
      <c r="AW330" s="215">
        <v>12.5</v>
      </c>
      <c r="AX330" s="215">
        <v>12.5</v>
      </c>
      <c r="AY330" s="215">
        <v>12.5</v>
      </c>
      <c r="AZ330" s="215">
        <v>10</v>
      </c>
      <c r="BA330" s="215">
        <v>10</v>
      </c>
      <c r="BB330" s="215">
        <v>10</v>
      </c>
      <c r="BC330" s="215">
        <v>10</v>
      </c>
      <c r="BD330" s="215">
        <v>10</v>
      </c>
      <c r="BE330" s="271"/>
      <c r="BF330" s="163">
        <f>SUM(E330:H330)</f>
        <v>50</v>
      </c>
      <c r="BG330" s="77">
        <f>SUM(I330:L330)</f>
        <v>50</v>
      </c>
      <c r="BH330" s="77">
        <f>SUM(M330:Q330)</f>
        <v>50</v>
      </c>
      <c r="BI330" s="77">
        <f>SUM(R330:U330)</f>
        <v>50</v>
      </c>
      <c r="BJ330" s="77">
        <f>SUM(V330:Y330)</f>
        <v>50</v>
      </c>
      <c r="BK330" s="77">
        <f>SUM(Z330:AD330)</f>
        <v>50</v>
      </c>
      <c r="BL330" s="77">
        <f>SUM(AE330:AH330)</f>
        <v>50</v>
      </c>
      <c r="BM330" s="77">
        <f>SUM(AI330:AL330)</f>
        <v>50</v>
      </c>
      <c r="BN330" s="77">
        <f>SUM(AM330:AQ330)</f>
        <v>50</v>
      </c>
      <c r="BO330" s="77">
        <f>SUM(AR330:AU330)</f>
        <v>50</v>
      </c>
      <c r="BP330" s="77">
        <f>SUM(AV330:AY330)</f>
        <v>50</v>
      </c>
      <c r="BQ330" s="77">
        <f>SUM(AZ330:BD330)</f>
        <v>50</v>
      </c>
      <c r="BR330" s="157">
        <f>SUM(BF330:BQ330)</f>
        <v>600</v>
      </c>
      <c r="BS330" s="77">
        <f>SUM(BF330:BH330)</f>
        <v>150</v>
      </c>
      <c r="BT330" s="77">
        <f>SUM(BI330:BK330)</f>
        <v>150</v>
      </c>
      <c r="BU330" s="77">
        <f>SUM(BL330:BN330)</f>
        <v>150</v>
      </c>
      <c r="BV330" s="77">
        <f>SUM(BO330:BQ330)</f>
        <v>150</v>
      </c>
      <c r="BW330" s="77">
        <f>SUM(BF330:BK330)</f>
        <v>300</v>
      </c>
      <c r="BX330" s="77">
        <f>SUM(BL330:BQ330)</f>
        <v>300</v>
      </c>
      <c r="BY330" s="77">
        <f>IF(Info!$O$3="Q1",$BS330,IF(Info!$O$3="Q2",$BS330+$BT330,IF(Info!$O$3="Q3",$BS330+$BT330+$BU330,$BR330)))</f>
        <v>150</v>
      </c>
      <c r="BZ330" s="77">
        <f>IF(Info!$O$3="Q1",$BS330,IF(Info!$O$3="Q2",$BT330,IF(Info!$O$3="Q3",$BU330,$BV330)))</f>
        <v>150</v>
      </c>
      <c r="CA330" s="49"/>
    </row>
    <row r="331" spans="1:79" ht="13.95" customHeight="1" x14ac:dyDescent="0.3">
      <c r="A331" s="269"/>
      <c r="B331" s="78" t="s">
        <v>359</v>
      </c>
      <c r="C331" s="275"/>
      <c r="D331" s="161">
        <f>SUM(E331:BD331)</f>
        <v>1200</v>
      </c>
      <c r="E331" s="215">
        <v>25</v>
      </c>
      <c r="F331" s="215">
        <v>25</v>
      </c>
      <c r="G331" s="215">
        <v>25</v>
      </c>
      <c r="H331" s="215">
        <v>25</v>
      </c>
      <c r="I331" s="215">
        <v>25</v>
      </c>
      <c r="J331" s="215">
        <v>25</v>
      </c>
      <c r="K331" s="215">
        <v>25</v>
      </c>
      <c r="L331" s="215">
        <v>25</v>
      </c>
      <c r="M331" s="215">
        <v>20</v>
      </c>
      <c r="N331" s="215">
        <v>20</v>
      </c>
      <c r="O331" s="215">
        <v>20</v>
      </c>
      <c r="P331" s="215">
        <v>20</v>
      </c>
      <c r="Q331" s="826">
        <v>20</v>
      </c>
      <c r="R331" s="215">
        <v>25</v>
      </c>
      <c r="S331" s="215">
        <v>25</v>
      </c>
      <c r="T331" s="215">
        <v>25</v>
      </c>
      <c r="U331" s="215">
        <v>25</v>
      </c>
      <c r="V331" s="215">
        <v>25</v>
      </c>
      <c r="W331" s="215">
        <v>25</v>
      </c>
      <c r="X331" s="215">
        <v>25</v>
      </c>
      <c r="Y331" s="215">
        <v>25</v>
      </c>
      <c r="Z331" s="215">
        <v>20</v>
      </c>
      <c r="AA331" s="215">
        <v>20</v>
      </c>
      <c r="AB331" s="215">
        <v>20</v>
      </c>
      <c r="AC331" s="215">
        <v>20</v>
      </c>
      <c r="AD331" s="215">
        <v>20</v>
      </c>
      <c r="AE331" s="215">
        <v>25</v>
      </c>
      <c r="AF331" s="215">
        <v>25</v>
      </c>
      <c r="AG331" s="215">
        <v>25</v>
      </c>
      <c r="AH331" s="215">
        <v>25</v>
      </c>
      <c r="AI331" s="215">
        <v>25</v>
      </c>
      <c r="AJ331" s="215">
        <v>25</v>
      </c>
      <c r="AK331" s="215">
        <v>25</v>
      </c>
      <c r="AL331" s="215">
        <v>25</v>
      </c>
      <c r="AM331" s="215">
        <v>20</v>
      </c>
      <c r="AN331" s="215">
        <v>20</v>
      </c>
      <c r="AO331" s="215">
        <v>20</v>
      </c>
      <c r="AP331" s="215">
        <v>20</v>
      </c>
      <c r="AQ331" s="215">
        <v>20</v>
      </c>
      <c r="AR331" s="215">
        <v>25</v>
      </c>
      <c r="AS331" s="215">
        <v>25</v>
      </c>
      <c r="AT331" s="215">
        <v>25</v>
      </c>
      <c r="AU331" s="215">
        <v>25</v>
      </c>
      <c r="AV331" s="215">
        <v>25</v>
      </c>
      <c r="AW331" s="215">
        <v>25</v>
      </c>
      <c r="AX331" s="215">
        <v>25</v>
      </c>
      <c r="AY331" s="215">
        <v>25</v>
      </c>
      <c r="AZ331" s="215">
        <v>20</v>
      </c>
      <c r="BA331" s="215">
        <v>20</v>
      </c>
      <c r="BB331" s="215">
        <v>20</v>
      </c>
      <c r="BC331" s="215">
        <v>20</v>
      </c>
      <c r="BD331" s="215">
        <v>20</v>
      </c>
      <c r="BE331" s="271"/>
      <c r="BF331" s="163">
        <f>SUM(E331:H331)</f>
        <v>100</v>
      </c>
      <c r="BG331" s="77">
        <f>SUM(I331:L331)</f>
        <v>100</v>
      </c>
      <c r="BH331" s="77">
        <f>SUM(M331:Q331)</f>
        <v>100</v>
      </c>
      <c r="BI331" s="77">
        <f>SUM(R331:U331)</f>
        <v>100</v>
      </c>
      <c r="BJ331" s="77">
        <f>SUM(V331:Y331)</f>
        <v>100</v>
      </c>
      <c r="BK331" s="77">
        <f>SUM(Z331:AD331)</f>
        <v>100</v>
      </c>
      <c r="BL331" s="77">
        <f>SUM(AE331:AH331)</f>
        <v>100</v>
      </c>
      <c r="BM331" s="77">
        <f>SUM(AI331:AL331)</f>
        <v>100</v>
      </c>
      <c r="BN331" s="77">
        <f>SUM(AM331:AQ331)</f>
        <v>100</v>
      </c>
      <c r="BO331" s="77">
        <f>SUM(AR331:AU331)</f>
        <v>100</v>
      </c>
      <c r="BP331" s="77">
        <f>SUM(AV331:AY331)</f>
        <v>100</v>
      </c>
      <c r="BQ331" s="77">
        <f>SUM(AZ331:BD331)</f>
        <v>100</v>
      </c>
      <c r="BR331" s="157">
        <f>SUM(BF331:BQ331)</f>
        <v>1200</v>
      </c>
      <c r="BS331" s="77">
        <f>SUM(BF331:BH331)</f>
        <v>300</v>
      </c>
      <c r="BT331" s="77">
        <f>SUM(BI331:BK331)</f>
        <v>300</v>
      </c>
      <c r="BU331" s="77">
        <f>SUM(BL331:BN331)</f>
        <v>300</v>
      </c>
      <c r="BV331" s="77">
        <f>SUM(BO331:BQ331)</f>
        <v>300</v>
      </c>
      <c r="BW331" s="77">
        <f>SUM(BF331:BK331)</f>
        <v>600</v>
      </c>
      <c r="BX331" s="77">
        <f>SUM(BL331:BQ331)</f>
        <v>600</v>
      </c>
      <c r="BY331" s="77">
        <f>IF(Info!$O$3="Q1",$BS331,IF(Info!$O$3="Q2",$BS331+$BT331,IF(Info!$O$3="Q3",$BS331+$BT331+$BU331,$BR331)))</f>
        <v>300</v>
      </c>
      <c r="BZ331" s="77">
        <f>IF(Info!$O$3="Q1",$BS331,IF(Info!$O$3="Q2",$BT331,IF(Info!$O$3="Q3",$BU331,$BV331)))</f>
        <v>300</v>
      </c>
      <c r="CA331" s="49"/>
    </row>
    <row r="332" spans="1:79" ht="13.95" customHeight="1" x14ac:dyDescent="0.3">
      <c r="A332" s="269"/>
      <c r="B332" s="78" t="s">
        <v>67</v>
      </c>
      <c r="C332" s="275"/>
      <c r="D332" s="161">
        <f>SUM(E332:BD332)</f>
        <v>0</v>
      </c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826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215"/>
      <c r="AD332" s="215"/>
      <c r="AE332" s="215"/>
      <c r="AF332" s="215"/>
      <c r="AG332" s="215"/>
      <c r="AH332" s="215"/>
      <c r="AI332" s="215"/>
      <c r="AJ332" s="215"/>
      <c r="AK332" s="215"/>
      <c r="AL332" s="215"/>
      <c r="AM332" s="215"/>
      <c r="AN332" s="215"/>
      <c r="AO332" s="215"/>
      <c r="AP332" s="215"/>
      <c r="AQ332" s="215"/>
      <c r="AR332" s="215"/>
      <c r="AS332" s="215"/>
      <c r="AT332" s="215"/>
      <c r="AU332" s="215"/>
      <c r="AV332" s="215"/>
      <c r="AW332" s="215"/>
      <c r="AX332" s="215"/>
      <c r="AY332" s="215"/>
      <c r="AZ332" s="215"/>
      <c r="BA332" s="215"/>
      <c r="BB332" s="215"/>
      <c r="BC332" s="215"/>
      <c r="BD332" s="215"/>
      <c r="BE332" s="271"/>
      <c r="BF332" s="163">
        <f>SUM(E332:H332)</f>
        <v>0</v>
      </c>
      <c r="BG332" s="77">
        <f>SUM(I332:L332)</f>
        <v>0</v>
      </c>
      <c r="BH332" s="77">
        <f>SUM(M332:Q332)</f>
        <v>0</v>
      </c>
      <c r="BI332" s="77">
        <f>SUM(R332:U332)</f>
        <v>0</v>
      </c>
      <c r="BJ332" s="77">
        <f>SUM(V332:Y332)</f>
        <v>0</v>
      </c>
      <c r="BK332" s="77">
        <f>SUM(Z332:AD332)</f>
        <v>0</v>
      </c>
      <c r="BL332" s="77">
        <f>SUM(AE332:AH332)</f>
        <v>0</v>
      </c>
      <c r="BM332" s="77">
        <f>SUM(AI332:AL332)</f>
        <v>0</v>
      </c>
      <c r="BN332" s="77">
        <f>SUM(AM332:AQ332)</f>
        <v>0</v>
      </c>
      <c r="BO332" s="77">
        <f>SUM(AR332:AU332)</f>
        <v>0</v>
      </c>
      <c r="BP332" s="77">
        <f>SUM(AV332:AY332)</f>
        <v>0</v>
      </c>
      <c r="BQ332" s="77">
        <f>SUM(AZ332:BD332)</f>
        <v>0</v>
      </c>
      <c r="BR332" s="157">
        <f>SUM(BF332:BQ332)</f>
        <v>0</v>
      </c>
      <c r="BS332" s="77">
        <f>SUM(BF332:BH332)</f>
        <v>0</v>
      </c>
      <c r="BT332" s="77">
        <f>SUM(BI332:BK332)</f>
        <v>0</v>
      </c>
      <c r="BU332" s="77">
        <f>SUM(BL332:BN332)</f>
        <v>0</v>
      </c>
      <c r="BV332" s="77">
        <f>SUM(BO332:BQ332)</f>
        <v>0</v>
      </c>
      <c r="BW332" s="77">
        <f>SUM(BF332:BK332)</f>
        <v>0</v>
      </c>
      <c r="BX332" s="77">
        <f>SUM(BL332:BQ332)</f>
        <v>0</v>
      </c>
      <c r="BY332" s="77">
        <f>IF(Info!$O$3="Q1",$BS332,IF(Info!$O$3="Q2",$BS332+$BT332,IF(Info!$O$3="Q3",$BS332+$BT332+$BU332,$BR332)))</f>
        <v>0</v>
      </c>
      <c r="BZ332" s="77">
        <f>IF(Info!$O$3="Q1",$BS332,IF(Info!$O$3="Q2",$BT332,IF(Info!$O$3="Q3",$BU332,$BV332)))</f>
        <v>0</v>
      </c>
      <c r="CA332" s="49"/>
    </row>
    <row r="333" spans="1:79" ht="13.95" customHeight="1" x14ac:dyDescent="0.3">
      <c r="A333" s="282"/>
      <c r="B333" s="160" t="s">
        <v>360</v>
      </c>
      <c r="C333" s="275"/>
      <c r="D333" s="161">
        <f>SUM(E333:BD333)</f>
        <v>2300.0000000000009</v>
      </c>
      <c r="E333" s="278">
        <f t="shared" ref="E333:AJ333" si="522">SUM(E329:E332)</f>
        <v>47.916666666666671</v>
      </c>
      <c r="F333" s="278">
        <f t="shared" si="522"/>
        <v>47.916666666666671</v>
      </c>
      <c r="G333" s="278">
        <f t="shared" si="522"/>
        <v>47.916666666666671</v>
      </c>
      <c r="H333" s="278">
        <f t="shared" si="522"/>
        <v>47.916666666666671</v>
      </c>
      <c r="I333" s="278">
        <f t="shared" si="522"/>
        <v>47.916666666666671</v>
      </c>
      <c r="J333" s="278">
        <f t="shared" si="522"/>
        <v>47.916666666666671</v>
      </c>
      <c r="K333" s="278">
        <f t="shared" si="522"/>
        <v>47.916666666666671</v>
      </c>
      <c r="L333" s="278">
        <f t="shared" si="522"/>
        <v>47.916666666666671</v>
      </c>
      <c r="M333" s="278">
        <f t="shared" si="522"/>
        <v>38.333333333333329</v>
      </c>
      <c r="N333" s="278">
        <f t="shared" si="522"/>
        <v>38.333333333333329</v>
      </c>
      <c r="O333" s="278">
        <f t="shared" si="522"/>
        <v>38.333333333333329</v>
      </c>
      <c r="P333" s="278">
        <f t="shared" si="522"/>
        <v>38.333333333333329</v>
      </c>
      <c r="Q333" s="827">
        <f t="shared" si="522"/>
        <v>38.333333333333329</v>
      </c>
      <c r="R333" s="278">
        <f t="shared" si="522"/>
        <v>47.916666666666671</v>
      </c>
      <c r="S333" s="278">
        <f t="shared" si="522"/>
        <v>47.916666666666671</v>
      </c>
      <c r="T333" s="278">
        <f t="shared" si="522"/>
        <v>47.916666666666671</v>
      </c>
      <c r="U333" s="278">
        <f t="shared" si="522"/>
        <v>47.916666666666671</v>
      </c>
      <c r="V333" s="278">
        <f t="shared" si="522"/>
        <v>47.916666666666671</v>
      </c>
      <c r="W333" s="278">
        <f t="shared" si="522"/>
        <v>47.916666666666671</v>
      </c>
      <c r="X333" s="278">
        <f t="shared" si="522"/>
        <v>47.916666666666671</v>
      </c>
      <c r="Y333" s="278">
        <f t="shared" si="522"/>
        <v>47.916666666666671</v>
      </c>
      <c r="Z333" s="278">
        <f t="shared" si="522"/>
        <v>38.333333333333329</v>
      </c>
      <c r="AA333" s="278">
        <f t="shared" si="522"/>
        <v>38.333333333333329</v>
      </c>
      <c r="AB333" s="278">
        <f t="shared" si="522"/>
        <v>38.333333333333329</v>
      </c>
      <c r="AC333" s="278">
        <f t="shared" si="522"/>
        <v>38.333333333333329</v>
      </c>
      <c r="AD333" s="278">
        <f t="shared" si="522"/>
        <v>38.333333333333329</v>
      </c>
      <c r="AE333" s="278">
        <f t="shared" si="522"/>
        <v>47.916666666666671</v>
      </c>
      <c r="AF333" s="278">
        <f t="shared" si="522"/>
        <v>47.916666666666671</v>
      </c>
      <c r="AG333" s="278">
        <f t="shared" si="522"/>
        <v>47.916666666666671</v>
      </c>
      <c r="AH333" s="278">
        <f t="shared" si="522"/>
        <v>47.916666666666671</v>
      </c>
      <c r="AI333" s="278">
        <f t="shared" si="522"/>
        <v>47.916666666666671</v>
      </c>
      <c r="AJ333" s="278">
        <f t="shared" si="522"/>
        <v>47.916666666666671</v>
      </c>
      <c r="AK333" s="278">
        <f t="shared" ref="AK333:BP333" si="523">SUM(AK329:AK332)</f>
        <v>47.916666666666671</v>
      </c>
      <c r="AL333" s="278">
        <f t="shared" si="523"/>
        <v>47.916666666666671</v>
      </c>
      <c r="AM333" s="278">
        <f t="shared" si="523"/>
        <v>38.333333333333329</v>
      </c>
      <c r="AN333" s="278">
        <f t="shared" si="523"/>
        <v>38.333333333333329</v>
      </c>
      <c r="AO333" s="278">
        <f t="shared" si="523"/>
        <v>38.333333333333329</v>
      </c>
      <c r="AP333" s="278">
        <f t="shared" si="523"/>
        <v>38.333333333333329</v>
      </c>
      <c r="AQ333" s="278">
        <f t="shared" si="523"/>
        <v>38.333333333333329</v>
      </c>
      <c r="AR333" s="278">
        <f t="shared" si="523"/>
        <v>47.916666666666671</v>
      </c>
      <c r="AS333" s="278">
        <f t="shared" si="523"/>
        <v>47.916666666666671</v>
      </c>
      <c r="AT333" s="278">
        <f t="shared" si="523"/>
        <v>47.916666666666671</v>
      </c>
      <c r="AU333" s="278">
        <f t="shared" si="523"/>
        <v>47.916666666666671</v>
      </c>
      <c r="AV333" s="278">
        <f t="shared" si="523"/>
        <v>47.916666666666671</v>
      </c>
      <c r="AW333" s="278">
        <f t="shared" si="523"/>
        <v>47.916666666666671</v>
      </c>
      <c r="AX333" s="278">
        <f t="shared" si="523"/>
        <v>47.916666666666671</v>
      </c>
      <c r="AY333" s="278">
        <f t="shared" si="523"/>
        <v>47.916666666666671</v>
      </c>
      <c r="AZ333" s="278">
        <f t="shared" si="523"/>
        <v>38.333333333333329</v>
      </c>
      <c r="BA333" s="278">
        <f t="shared" si="523"/>
        <v>38.333333333333329</v>
      </c>
      <c r="BB333" s="278">
        <f t="shared" si="523"/>
        <v>38.333333333333329</v>
      </c>
      <c r="BC333" s="278">
        <f t="shared" si="523"/>
        <v>38.333333333333329</v>
      </c>
      <c r="BD333" s="278">
        <f t="shared" si="523"/>
        <v>38.333333333333329</v>
      </c>
      <c r="BE333" s="271"/>
      <c r="BF333" s="162">
        <f>SUM(E333:H333)</f>
        <v>191.66666666666669</v>
      </c>
      <c r="BG333" s="157">
        <f>SUM(I333:L333)</f>
        <v>191.66666666666669</v>
      </c>
      <c r="BH333" s="157">
        <f>SUM(M333:Q333)</f>
        <v>191.66666666666663</v>
      </c>
      <c r="BI333" s="157">
        <f>SUM(R333:U333)</f>
        <v>191.66666666666669</v>
      </c>
      <c r="BJ333" s="157">
        <f>SUM(V333:Y333)</f>
        <v>191.66666666666669</v>
      </c>
      <c r="BK333" s="157">
        <f>SUM(Z333:AD333)</f>
        <v>191.66666666666663</v>
      </c>
      <c r="BL333" s="157">
        <f>SUM(AE333:AH333)</f>
        <v>191.66666666666669</v>
      </c>
      <c r="BM333" s="157">
        <f>SUM(AI333:AL333)</f>
        <v>191.66666666666669</v>
      </c>
      <c r="BN333" s="157">
        <f>SUM(AM333:AQ333)</f>
        <v>191.66666666666663</v>
      </c>
      <c r="BO333" s="157">
        <f>SUM(AR333:AU333)</f>
        <v>191.66666666666669</v>
      </c>
      <c r="BP333" s="157">
        <f>SUM(AV333:AY333)</f>
        <v>191.66666666666669</v>
      </c>
      <c r="BQ333" s="157">
        <f>SUM(AZ333:BD333)</f>
        <v>191.66666666666663</v>
      </c>
      <c r="BR333" s="157">
        <f>SUM(BF333:BQ333)</f>
        <v>2300</v>
      </c>
      <c r="BS333" s="157">
        <f>SUM(BF333:BH333)</f>
        <v>575</v>
      </c>
      <c r="BT333" s="157">
        <f>SUM(BI333:BK333)</f>
        <v>575</v>
      </c>
      <c r="BU333" s="157">
        <f>SUM(BL333:BN333)</f>
        <v>575</v>
      </c>
      <c r="BV333" s="157">
        <f>SUM(BO333:BQ333)</f>
        <v>575</v>
      </c>
      <c r="BW333" s="157">
        <f>SUM(BF333:BK333)</f>
        <v>1150</v>
      </c>
      <c r="BX333" s="157">
        <f>SUM(BL333:BQ333)</f>
        <v>1150</v>
      </c>
      <c r="BY333" s="157">
        <f>IF(Info!$O$3="Q1",$BS333,IF(Info!$O$3="Q2",$BS333+$BT333,IF(Info!$O$3="Q3",$BS333+$BT333+$BU333,$BR333)))</f>
        <v>575</v>
      </c>
      <c r="BZ333" s="157">
        <f>IF(Info!$O$3="Q1",$BS333,IF(Info!$O$3="Q2",$BT333,IF(Info!$O$3="Q3",$BU333,$BV333)))</f>
        <v>575</v>
      </c>
      <c r="CA333" s="49"/>
    </row>
    <row r="334" spans="1:79" ht="13.95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ht="13.95" customHeight="1" x14ac:dyDescent="0.3">
      <c r="A335" s="269"/>
      <c r="B335" s="78" t="s">
        <v>362</v>
      </c>
      <c r="C335" s="275"/>
      <c r="D335" s="161">
        <f>SUM(E335:BD335)</f>
        <v>3000</v>
      </c>
      <c r="E335" s="215">
        <v>62.5</v>
      </c>
      <c r="F335" s="215">
        <v>62.5</v>
      </c>
      <c r="G335" s="215">
        <v>62.5</v>
      </c>
      <c r="H335" s="215">
        <v>62.5</v>
      </c>
      <c r="I335" s="215">
        <v>62.5</v>
      </c>
      <c r="J335" s="215">
        <v>62.5</v>
      </c>
      <c r="K335" s="215">
        <v>62.5</v>
      </c>
      <c r="L335" s="215">
        <v>62.5</v>
      </c>
      <c r="M335" s="215">
        <v>50</v>
      </c>
      <c r="N335" s="215">
        <v>50</v>
      </c>
      <c r="O335" s="215">
        <v>50</v>
      </c>
      <c r="P335" s="215">
        <v>50</v>
      </c>
      <c r="Q335" s="826">
        <v>50</v>
      </c>
      <c r="R335" s="215">
        <v>62.5</v>
      </c>
      <c r="S335" s="215">
        <v>62.5</v>
      </c>
      <c r="T335" s="215">
        <v>62.5</v>
      </c>
      <c r="U335" s="215">
        <v>62.5</v>
      </c>
      <c r="V335" s="215">
        <v>62.5</v>
      </c>
      <c r="W335" s="215">
        <v>62.5</v>
      </c>
      <c r="X335" s="215">
        <v>62.5</v>
      </c>
      <c r="Y335" s="215">
        <v>62.5</v>
      </c>
      <c r="Z335" s="215">
        <v>50</v>
      </c>
      <c r="AA335" s="215">
        <v>50</v>
      </c>
      <c r="AB335" s="215">
        <v>50</v>
      </c>
      <c r="AC335" s="215">
        <v>50</v>
      </c>
      <c r="AD335" s="215">
        <v>50</v>
      </c>
      <c r="AE335" s="215">
        <v>62.5</v>
      </c>
      <c r="AF335" s="215">
        <v>62.5</v>
      </c>
      <c r="AG335" s="215">
        <v>62.5</v>
      </c>
      <c r="AH335" s="215">
        <v>62.5</v>
      </c>
      <c r="AI335" s="215">
        <v>62.5</v>
      </c>
      <c r="AJ335" s="215">
        <v>62.5</v>
      </c>
      <c r="AK335" s="215">
        <v>62.5</v>
      </c>
      <c r="AL335" s="215">
        <v>62.5</v>
      </c>
      <c r="AM335" s="215">
        <v>50</v>
      </c>
      <c r="AN335" s="215">
        <v>50</v>
      </c>
      <c r="AO335" s="215">
        <v>50</v>
      </c>
      <c r="AP335" s="215">
        <v>50</v>
      </c>
      <c r="AQ335" s="215">
        <v>50</v>
      </c>
      <c r="AR335" s="215">
        <v>62.5</v>
      </c>
      <c r="AS335" s="215">
        <v>62.5</v>
      </c>
      <c r="AT335" s="215">
        <v>62.5</v>
      </c>
      <c r="AU335" s="215">
        <v>62.5</v>
      </c>
      <c r="AV335" s="215">
        <v>62.5</v>
      </c>
      <c r="AW335" s="215">
        <v>62.5</v>
      </c>
      <c r="AX335" s="215">
        <v>62.5</v>
      </c>
      <c r="AY335" s="215">
        <v>62.5</v>
      </c>
      <c r="AZ335" s="215">
        <v>50</v>
      </c>
      <c r="BA335" s="215">
        <v>50</v>
      </c>
      <c r="BB335" s="215">
        <v>50</v>
      </c>
      <c r="BC335" s="215">
        <v>50</v>
      </c>
      <c r="BD335" s="215">
        <v>50</v>
      </c>
      <c r="BE335" s="271"/>
      <c r="BF335" s="163">
        <f>SUM(E335:H335)</f>
        <v>250</v>
      </c>
      <c r="BG335" s="77">
        <f>SUM(I335:L335)</f>
        <v>250</v>
      </c>
      <c r="BH335" s="77">
        <f>SUM(M335:Q335)</f>
        <v>250</v>
      </c>
      <c r="BI335" s="77">
        <f>SUM(R335:U335)</f>
        <v>250</v>
      </c>
      <c r="BJ335" s="77">
        <f>SUM(V335:Y335)</f>
        <v>250</v>
      </c>
      <c r="BK335" s="77">
        <f>SUM(Z335:AD335)</f>
        <v>250</v>
      </c>
      <c r="BL335" s="77">
        <f>SUM(AE335:AH335)</f>
        <v>250</v>
      </c>
      <c r="BM335" s="77">
        <f>SUM(AI335:AL335)</f>
        <v>250</v>
      </c>
      <c r="BN335" s="77">
        <f>SUM(AM335:AQ335)</f>
        <v>250</v>
      </c>
      <c r="BO335" s="77">
        <f>SUM(AR335:AU335)</f>
        <v>250</v>
      </c>
      <c r="BP335" s="77">
        <f>SUM(AV335:AY335)</f>
        <v>250</v>
      </c>
      <c r="BQ335" s="77">
        <f>SUM(AZ335:BD335)</f>
        <v>250</v>
      </c>
      <c r="BR335" s="157">
        <f>SUM(BF335:BQ335)</f>
        <v>3000</v>
      </c>
      <c r="BS335" s="77">
        <f>SUM(BF335:BH335)</f>
        <v>750</v>
      </c>
      <c r="BT335" s="77">
        <f>SUM(BI335:BK335)</f>
        <v>750</v>
      </c>
      <c r="BU335" s="77">
        <f>SUM(BL335:BN335)</f>
        <v>750</v>
      </c>
      <c r="BV335" s="77">
        <f>SUM(BO335:BQ335)</f>
        <v>750</v>
      </c>
      <c r="BW335" s="77">
        <f>SUM(BF335:BK335)</f>
        <v>1500</v>
      </c>
      <c r="BX335" s="77">
        <f>SUM(BL335:BQ335)</f>
        <v>1500</v>
      </c>
      <c r="BY335" s="77">
        <f>IF(Info!$O$3="Q1",$BS335,IF(Info!$O$3="Q2",$BS335+$BT335,IF(Info!$O$3="Q3",$BS335+$BT335+$BU335,$BR335)))</f>
        <v>750</v>
      </c>
      <c r="BZ335" s="77">
        <f>IF(Info!$O$3="Q1",$BS335,IF(Info!$O$3="Q2",$BT335,IF(Info!$O$3="Q3",$BU335,$BV335)))</f>
        <v>750</v>
      </c>
      <c r="CA335" s="49"/>
    </row>
    <row r="336" spans="1:79" ht="13.95" customHeight="1" x14ac:dyDescent="0.3">
      <c r="A336" s="269"/>
      <c r="B336" s="78" t="s">
        <v>363</v>
      </c>
      <c r="C336" s="275"/>
      <c r="D336" s="161">
        <f>SUM(E336:BD336)</f>
        <v>0</v>
      </c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826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ht="13.95" customHeight="1" x14ac:dyDescent="0.3">
      <c r="A337" s="282"/>
      <c r="B337" s="160" t="s">
        <v>364</v>
      </c>
      <c r="C337" s="275"/>
      <c r="D337" s="161">
        <f>SUM(E337:BD337)</f>
        <v>3000</v>
      </c>
      <c r="E337" s="278">
        <f t="shared" ref="E337:AJ337" si="524">SUM(E335:E336)</f>
        <v>62.5</v>
      </c>
      <c r="F337" s="278">
        <f t="shared" si="524"/>
        <v>62.5</v>
      </c>
      <c r="G337" s="278">
        <f t="shared" si="524"/>
        <v>62.5</v>
      </c>
      <c r="H337" s="278">
        <f t="shared" si="524"/>
        <v>62.5</v>
      </c>
      <c r="I337" s="278">
        <f t="shared" si="524"/>
        <v>62.5</v>
      </c>
      <c r="J337" s="278">
        <f t="shared" si="524"/>
        <v>62.5</v>
      </c>
      <c r="K337" s="278">
        <f t="shared" si="524"/>
        <v>62.5</v>
      </c>
      <c r="L337" s="278">
        <f t="shared" si="524"/>
        <v>62.5</v>
      </c>
      <c r="M337" s="278">
        <f t="shared" si="524"/>
        <v>50</v>
      </c>
      <c r="N337" s="278">
        <f t="shared" si="524"/>
        <v>50</v>
      </c>
      <c r="O337" s="278">
        <f t="shared" si="524"/>
        <v>50</v>
      </c>
      <c r="P337" s="278">
        <f t="shared" si="524"/>
        <v>50</v>
      </c>
      <c r="Q337" s="827">
        <f t="shared" si="524"/>
        <v>50</v>
      </c>
      <c r="R337" s="278">
        <f t="shared" si="524"/>
        <v>62.5</v>
      </c>
      <c r="S337" s="278">
        <f t="shared" si="524"/>
        <v>62.5</v>
      </c>
      <c r="T337" s="278">
        <f t="shared" si="524"/>
        <v>62.5</v>
      </c>
      <c r="U337" s="278">
        <f t="shared" si="524"/>
        <v>62.5</v>
      </c>
      <c r="V337" s="278">
        <f t="shared" si="524"/>
        <v>62.5</v>
      </c>
      <c r="W337" s="278">
        <f t="shared" si="524"/>
        <v>62.5</v>
      </c>
      <c r="X337" s="278">
        <f t="shared" si="524"/>
        <v>62.5</v>
      </c>
      <c r="Y337" s="278">
        <f t="shared" si="524"/>
        <v>62.5</v>
      </c>
      <c r="Z337" s="278">
        <f t="shared" si="524"/>
        <v>50</v>
      </c>
      <c r="AA337" s="278">
        <f t="shared" si="524"/>
        <v>50</v>
      </c>
      <c r="AB337" s="278">
        <f t="shared" si="524"/>
        <v>50</v>
      </c>
      <c r="AC337" s="278">
        <f t="shared" si="524"/>
        <v>50</v>
      </c>
      <c r="AD337" s="278">
        <f t="shared" si="524"/>
        <v>50</v>
      </c>
      <c r="AE337" s="278">
        <f t="shared" si="524"/>
        <v>62.5</v>
      </c>
      <c r="AF337" s="278">
        <f t="shared" si="524"/>
        <v>62.5</v>
      </c>
      <c r="AG337" s="278">
        <f t="shared" si="524"/>
        <v>62.5</v>
      </c>
      <c r="AH337" s="278">
        <f t="shared" si="524"/>
        <v>62.5</v>
      </c>
      <c r="AI337" s="278">
        <f t="shared" si="524"/>
        <v>62.5</v>
      </c>
      <c r="AJ337" s="278">
        <f t="shared" si="524"/>
        <v>62.5</v>
      </c>
      <c r="AK337" s="278">
        <f t="shared" ref="AK337:BP337" si="525">SUM(AK335:AK336)</f>
        <v>62.5</v>
      </c>
      <c r="AL337" s="278">
        <f t="shared" si="525"/>
        <v>62.5</v>
      </c>
      <c r="AM337" s="278">
        <f t="shared" si="525"/>
        <v>50</v>
      </c>
      <c r="AN337" s="278">
        <f t="shared" si="525"/>
        <v>50</v>
      </c>
      <c r="AO337" s="278">
        <f t="shared" si="525"/>
        <v>50</v>
      </c>
      <c r="AP337" s="278">
        <f t="shared" si="525"/>
        <v>50</v>
      </c>
      <c r="AQ337" s="278">
        <f t="shared" si="525"/>
        <v>50</v>
      </c>
      <c r="AR337" s="278">
        <f t="shared" si="525"/>
        <v>62.5</v>
      </c>
      <c r="AS337" s="278">
        <f t="shared" si="525"/>
        <v>62.5</v>
      </c>
      <c r="AT337" s="278">
        <f t="shared" si="525"/>
        <v>62.5</v>
      </c>
      <c r="AU337" s="278">
        <f t="shared" si="525"/>
        <v>62.5</v>
      </c>
      <c r="AV337" s="278">
        <f t="shared" si="525"/>
        <v>62.5</v>
      </c>
      <c r="AW337" s="278">
        <f t="shared" si="525"/>
        <v>62.5</v>
      </c>
      <c r="AX337" s="278">
        <f t="shared" si="525"/>
        <v>62.5</v>
      </c>
      <c r="AY337" s="278">
        <f t="shared" si="525"/>
        <v>62.5</v>
      </c>
      <c r="AZ337" s="278">
        <f t="shared" si="525"/>
        <v>50</v>
      </c>
      <c r="BA337" s="278">
        <f t="shared" si="525"/>
        <v>50</v>
      </c>
      <c r="BB337" s="278">
        <f t="shared" si="525"/>
        <v>50</v>
      </c>
      <c r="BC337" s="278">
        <f t="shared" si="525"/>
        <v>50</v>
      </c>
      <c r="BD337" s="278">
        <f t="shared" si="525"/>
        <v>50</v>
      </c>
      <c r="BE337" s="271"/>
      <c r="BF337" s="162">
        <f>SUM(E337:H337)</f>
        <v>250</v>
      </c>
      <c r="BG337" s="157">
        <f>SUM(I337:L337)</f>
        <v>250</v>
      </c>
      <c r="BH337" s="157">
        <f>SUM(M337:Q337)</f>
        <v>250</v>
      </c>
      <c r="BI337" s="157">
        <f>SUM(R337:U337)</f>
        <v>250</v>
      </c>
      <c r="BJ337" s="157">
        <f>SUM(V337:Y337)</f>
        <v>250</v>
      </c>
      <c r="BK337" s="157">
        <f>SUM(Z337:AD337)</f>
        <v>250</v>
      </c>
      <c r="BL337" s="157">
        <f>SUM(AE337:AH337)</f>
        <v>250</v>
      </c>
      <c r="BM337" s="157">
        <f>SUM(AI337:AL337)</f>
        <v>250</v>
      </c>
      <c r="BN337" s="157">
        <f>SUM(AM337:AQ337)</f>
        <v>250</v>
      </c>
      <c r="BO337" s="157">
        <f>SUM(AR337:AU337)</f>
        <v>250</v>
      </c>
      <c r="BP337" s="157">
        <f>SUM(AV337:AY337)</f>
        <v>250</v>
      </c>
      <c r="BQ337" s="157">
        <f>SUM(AZ337:BD337)</f>
        <v>250</v>
      </c>
      <c r="BR337" s="157">
        <f>SUM(BF337:BQ337)</f>
        <v>3000</v>
      </c>
      <c r="BS337" s="157">
        <f>SUM(BF337:BH337)</f>
        <v>750</v>
      </c>
      <c r="BT337" s="157">
        <f>SUM(BI337:BK337)</f>
        <v>750</v>
      </c>
      <c r="BU337" s="157">
        <f>SUM(BL337:BN337)</f>
        <v>750</v>
      </c>
      <c r="BV337" s="157">
        <f>SUM(BO337:BQ337)</f>
        <v>750</v>
      </c>
      <c r="BW337" s="157">
        <f>SUM(BF337:BK337)</f>
        <v>1500</v>
      </c>
      <c r="BX337" s="157">
        <f>SUM(BL337:BQ337)</f>
        <v>1500</v>
      </c>
      <c r="BY337" s="157">
        <f>IF(Info!$O$3="Q1",$BS337,IF(Info!$O$3="Q2",$BS337+$BT337,IF(Info!$O$3="Q3",$BS337+$BT337+$BU337,$BR337)))</f>
        <v>750</v>
      </c>
      <c r="BZ337" s="157">
        <f>IF(Info!$O$3="Q1",$BS337,IF(Info!$O$3="Q2",$BT337,IF(Info!$O$3="Q3",$BU337,$BV337)))</f>
        <v>750</v>
      </c>
      <c r="CA337" s="49"/>
    </row>
    <row r="338" spans="1:79" ht="13.95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ht="13.95" customHeight="1" x14ac:dyDescent="0.3">
      <c r="A339" s="269"/>
      <c r="B339" s="78" t="s">
        <v>73</v>
      </c>
      <c r="C339" s="275"/>
      <c r="D339" s="161">
        <f>SUM(E339:BD339)</f>
        <v>15600</v>
      </c>
      <c r="E339" s="215">
        <v>325</v>
      </c>
      <c r="F339" s="215">
        <v>325</v>
      </c>
      <c r="G339" s="215">
        <v>325</v>
      </c>
      <c r="H339" s="215">
        <v>325</v>
      </c>
      <c r="I339" s="215">
        <v>325</v>
      </c>
      <c r="J339" s="215">
        <v>325</v>
      </c>
      <c r="K339" s="215">
        <v>325</v>
      </c>
      <c r="L339" s="215">
        <v>325</v>
      </c>
      <c r="M339" s="215">
        <v>260</v>
      </c>
      <c r="N339" s="215">
        <v>260</v>
      </c>
      <c r="O339" s="215">
        <v>260</v>
      </c>
      <c r="P339" s="215">
        <v>260</v>
      </c>
      <c r="Q339" s="826">
        <v>260</v>
      </c>
      <c r="R339" s="215">
        <v>325</v>
      </c>
      <c r="S339" s="215">
        <v>325</v>
      </c>
      <c r="T339" s="215">
        <v>325</v>
      </c>
      <c r="U339" s="215">
        <v>325</v>
      </c>
      <c r="V339" s="215">
        <v>325</v>
      </c>
      <c r="W339" s="215">
        <v>325</v>
      </c>
      <c r="X339" s="215">
        <v>325</v>
      </c>
      <c r="Y339" s="215">
        <v>325</v>
      </c>
      <c r="Z339" s="215">
        <v>260</v>
      </c>
      <c r="AA339" s="215">
        <v>260</v>
      </c>
      <c r="AB339" s="215">
        <v>260</v>
      </c>
      <c r="AC339" s="215">
        <v>260</v>
      </c>
      <c r="AD339" s="215">
        <v>260</v>
      </c>
      <c r="AE339" s="215">
        <v>325</v>
      </c>
      <c r="AF339" s="215">
        <v>325</v>
      </c>
      <c r="AG339" s="215">
        <v>325</v>
      </c>
      <c r="AH339" s="215">
        <v>325</v>
      </c>
      <c r="AI339" s="215">
        <v>325</v>
      </c>
      <c r="AJ339" s="215">
        <v>325</v>
      </c>
      <c r="AK339" s="215">
        <v>325</v>
      </c>
      <c r="AL339" s="215">
        <v>325</v>
      </c>
      <c r="AM339" s="215">
        <v>260</v>
      </c>
      <c r="AN339" s="215">
        <v>260</v>
      </c>
      <c r="AO339" s="215">
        <v>260</v>
      </c>
      <c r="AP339" s="215">
        <v>260</v>
      </c>
      <c r="AQ339" s="215">
        <v>260</v>
      </c>
      <c r="AR339" s="215">
        <v>325</v>
      </c>
      <c r="AS339" s="215">
        <v>325</v>
      </c>
      <c r="AT339" s="215">
        <v>325</v>
      </c>
      <c r="AU339" s="215">
        <v>325</v>
      </c>
      <c r="AV339" s="215">
        <v>325</v>
      </c>
      <c r="AW339" s="215">
        <v>325</v>
      </c>
      <c r="AX339" s="215">
        <v>325</v>
      </c>
      <c r="AY339" s="215">
        <v>325</v>
      </c>
      <c r="AZ339" s="215">
        <v>260</v>
      </c>
      <c r="BA339" s="215">
        <v>260</v>
      </c>
      <c r="BB339" s="215">
        <v>260</v>
      </c>
      <c r="BC339" s="215">
        <v>260</v>
      </c>
      <c r="BD339" s="215">
        <v>260</v>
      </c>
      <c r="BE339" s="271"/>
      <c r="BF339" s="163">
        <f>SUM(E339:H339)</f>
        <v>1300</v>
      </c>
      <c r="BG339" s="77">
        <f>SUM(I339:L339)</f>
        <v>1300</v>
      </c>
      <c r="BH339" s="77">
        <f>SUM(M339:Q339)</f>
        <v>1300</v>
      </c>
      <c r="BI339" s="77">
        <f>SUM(R339:U339)</f>
        <v>1300</v>
      </c>
      <c r="BJ339" s="77">
        <f>SUM(V339:Y339)</f>
        <v>1300</v>
      </c>
      <c r="BK339" s="77">
        <f>SUM(Z339:AD339)</f>
        <v>1300</v>
      </c>
      <c r="BL339" s="77">
        <f>SUM(AE339:AH339)</f>
        <v>1300</v>
      </c>
      <c r="BM339" s="77">
        <f>SUM(AI339:AL339)</f>
        <v>1300</v>
      </c>
      <c r="BN339" s="77">
        <f>SUM(AM339:AQ339)</f>
        <v>1300</v>
      </c>
      <c r="BO339" s="77">
        <f>SUM(AR339:AU339)</f>
        <v>1300</v>
      </c>
      <c r="BP339" s="77">
        <f>SUM(AV339:AY339)</f>
        <v>1300</v>
      </c>
      <c r="BQ339" s="77">
        <f>SUM(AZ339:BD339)</f>
        <v>1300</v>
      </c>
      <c r="BR339" s="157">
        <f>SUM(BF339:BQ339)</f>
        <v>15600</v>
      </c>
      <c r="BS339" s="77">
        <f>SUM(BF339:BH339)</f>
        <v>3900</v>
      </c>
      <c r="BT339" s="77">
        <f>SUM(BI339:BK339)</f>
        <v>3900</v>
      </c>
      <c r="BU339" s="77">
        <f>SUM(BL339:BN339)</f>
        <v>3900</v>
      </c>
      <c r="BV339" s="77">
        <f>SUM(BO339:BQ339)</f>
        <v>3900</v>
      </c>
      <c r="BW339" s="77">
        <f>SUM(BF339:BK339)</f>
        <v>7800</v>
      </c>
      <c r="BX339" s="77">
        <f>SUM(BL339:BQ339)</f>
        <v>7800</v>
      </c>
      <c r="BY339" s="77">
        <f>IF(Info!$O$3="Q1",$BS339,IF(Info!$O$3="Q2",$BS339+$BT339,IF(Info!$O$3="Q3",$BS339+$BT339+$BU339,$BR339)))</f>
        <v>3900</v>
      </c>
      <c r="BZ339" s="77">
        <f>IF(Info!$O$3="Q1",$BS339,IF(Info!$O$3="Q2",$BT339,IF(Info!$O$3="Q3",$BU339,$BV339)))</f>
        <v>3900</v>
      </c>
      <c r="CA339" s="49"/>
    </row>
    <row r="340" spans="1:79" ht="13.95" customHeight="1" x14ac:dyDescent="0.3">
      <c r="A340" s="269"/>
      <c r="B340" s="78" t="s">
        <v>75</v>
      </c>
      <c r="C340" s="275"/>
      <c r="D340" s="161">
        <f>SUM(E340:BD340)</f>
        <v>0</v>
      </c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826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ht="13.95" customHeight="1" x14ac:dyDescent="0.3">
      <c r="A341" s="282"/>
      <c r="B341" s="160" t="s">
        <v>367</v>
      </c>
      <c r="C341" s="275"/>
      <c r="D341" s="161">
        <f>SUM(E341:BD341)</f>
        <v>15600</v>
      </c>
      <c r="E341" s="278">
        <f t="shared" ref="E341:AJ341" si="526">SUM(E339:E340)</f>
        <v>325</v>
      </c>
      <c r="F341" s="278">
        <f t="shared" si="526"/>
        <v>325</v>
      </c>
      <c r="G341" s="278">
        <f t="shared" si="526"/>
        <v>325</v>
      </c>
      <c r="H341" s="278">
        <f t="shared" si="526"/>
        <v>325</v>
      </c>
      <c r="I341" s="278">
        <f t="shared" si="526"/>
        <v>325</v>
      </c>
      <c r="J341" s="278">
        <f t="shared" si="526"/>
        <v>325</v>
      </c>
      <c r="K341" s="278">
        <f t="shared" si="526"/>
        <v>325</v>
      </c>
      <c r="L341" s="278">
        <f t="shared" si="526"/>
        <v>325</v>
      </c>
      <c r="M341" s="278">
        <f t="shared" si="526"/>
        <v>260</v>
      </c>
      <c r="N341" s="278">
        <f t="shared" si="526"/>
        <v>260</v>
      </c>
      <c r="O341" s="278">
        <f t="shared" si="526"/>
        <v>260</v>
      </c>
      <c r="P341" s="278">
        <f t="shared" si="526"/>
        <v>260</v>
      </c>
      <c r="Q341" s="827">
        <f t="shared" si="526"/>
        <v>260</v>
      </c>
      <c r="R341" s="278">
        <f t="shared" si="526"/>
        <v>325</v>
      </c>
      <c r="S341" s="278">
        <f t="shared" si="526"/>
        <v>325</v>
      </c>
      <c r="T341" s="278">
        <f t="shared" si="526"/>
        <v>325</v>
      </c>
      <c r="U341" s="278">
        <f t="shared" si="526"/>
        <v>325</v>
      </c>
      <c r="V341" s="278">
        <f t="shared" si="526"/>
        <v>325</v>
      </c>
      <c r="W341" s="278">
        <f t="shared" si="526"/>
        <v>325</v>
      </c>
      <c r="X341" s="278">
        <f t="shared" si="526"/>
        <v>325</v>
      </c>
      <c r="Y341" s="278">
        <f t="shared" si="526"/>
        <v>325</v>
      </c>
      <c r="Z341" s="278">
        <f t="shared" si="526"/>
        <v>260</v>
      </c>
      <c r="AA341" s="278">
        <f t="shared" si="526"/>
        <v>260</v>
      </c>
      <c r="AB341" s="278">
        <f t="shared" si="526"/>
        <v>260</v>
      </c>
      <c r="AC341" s="278">
        <f t="shared" si="526"/>
        <v>260</v>
      </c>
      <c r="AD341" s="278">
        <f t="shared" si="526"/>
        <v>260</v>
      </c>
      <c r="AE341" s="278">
        <f t="shared" si="526"/>
        <v>325</v>
      </c>
      <c r="AF341" s="278">
        <f t="shared" si="526"/>
        <v>325</v>
      </c>
      <c r="AG341" s="278">
        <f t="shared" si="526"/>
        <v>325</v>
      </c>
      <c r="AH341" s="278">
        <f t="shared" si="526"/>
        <v>325</v>
      </c>
      <c r="AI341" s="278">
        <f t="shared" si="526"/>
        <v>325</v>
      </c>
      <c r="AJ341" s="278">
        <f t="shared" si="526"/>
        <v>325</v>
      </c>
      <c r="AK341" s="278">
        <f t="shared" ref="AK341:BP341" si="527">SUM(AK339:AK340)</f>
        <v>325</v>
      </c>
      <c r="AL341" s="278">
        <f t="shared" si="527"/>
        <v>325</v>
      </c>
      <c r="AM341" s="278">
        <f t="shared" si="527"/>
        <v>260</v>
      </c>
      <c r="AN341" s="278">
        <f t="shared" si="527"/>
        <v>260</v>
      </c>
      <c r="AO341" s="278">
        <f t="shared" si="527"/>
        <v>260</v>
      </c>
      <c r="AP341" s="278">
        <f t="shared" si="527"/>
        <v>260</v>
      </c>
      <c r="AQ341" s="278">
        <f t="shared" si="527"/>
        <v>260</v>
      </c>
      <c r="AR341" s="278">
        <f t="shared" si="527"/>
        <v>325</v>
      </c>
      <c r="AS341" s="278">
        <f t="shared" si="527"/>
        <v>325</v>
      </c>
      <c r="AT341" s="278">
        <f t="shared" si="527"/>
        <v>325</v>
      </c>
      <c r="AU341" s="278">
        <f t="shared" si="527"/>
        <v>325</v>
      </c>
      <c r="AV341" s="278">
        <f t="shared" si="527"/>
        <v>325</v>
      </c>
      <c r="AW341" s="278">
        <f t="shared" si="527"/>
        <v>325</v>
      </c>
      <c r="AX341" s="278">
        <f t="shared" si="527"/>
        <v>325</v>
      </c>
      <c r="AY341" s="278">
        <f t="shared" si="527"/>
        <v>325</v>
      </c>
      <c r="AZ341" s="278">
        <f t="shared" si="527"/>
        <v>260</v>
      </c>
      <c r="BA341" s="278">
        <f t="shared" si="527"/>
        <v>260</v>
      </c>
      <c r="BB341" s="278">
        <f t="shared" si="527"/>
        <v>260</v>
      </c>
      <c r="BC341" s="278">
        <f t="shared" si="527"/>
        <v>260</v>
      </c>
      <c r="BD341" s="278">
        <f t="shared" si="527"/>
        <v>260</v>
      </c>
      <c r="BE341" s="271"/>
      <c r="BF341" s="162">
        <f>SUM(E341:H341)</f>
        <v>1300</v>
      </c>
      <c r="BG341" s="157">
        <f>SUM(I341:L341)</f>
        <v>1300</v>
      </c>
      <c r="BH341" s="157">
        <f>SUM(M341:Q341)</f>
        <v>1300</v>
      </c>
      <c r="BI341" s="157">
        <f>SUM(R341:U341)</f>
        <v>1300</v>
      </c>
      <c r="BJ341" s="157">
        <f>SUM(V341:Y341)</f>
        <v>1300</v>
      </c>
      <c r="BK341" s="157">
        <f>SUM(Z341:AD341)</f>
        <v>1300</v>
      </c>
      <c r="BL341" s="157">
        <f>SUM(AE341:AH341)</f>
        <v>1300</v>
      </c>
      <c r="BM341" s="157">
        <f>SUM(AI341:AL341)</f>
        <v>1300</v>
      </c>
      <c r="BN341" s="157">
        <f>SUM(AM341:AQ341)</f>
        <v>1300</v>
      </c>
      <c r="BO341" s="157">
        <f>SUM(AR341:AU341)</f>
        <v>1300</v>
      </c>
      <c r="BP341" s="157">
        <f>SUM(AV341:AY341)</f>
        <v>1300</v>
      </c>
      <c r="BQ341" s="157">
        <f>SUM(AZ341:BD341)</f>
        <v>1300</v>
      </c>
      <c r="BR341" s="157">
        <f>SUM(BF341:BQ341)</f>
        <v>15600</v>
      </c>
      <c r="BS341" s="157">
        <f>SUM(BF341:BH341)</f>
        <v>3900</v>
      </c>
      <c r="BT341" s="157">
        <f>SUM(BI341:BK341)</f>
        <v>3900</v>
      </c>
      <c r="BU341" s="157">
        <f>SUM(BL341:BN341)</f>
        <v>3900</v>
      </c>
      <c r="BV341" s="157">
        <f>SUM(BO341:BQ341)</f>
        <v>3900</v>
      </c>
      <c r="BW341" s="157">
        <f>SUM(BF341:BK341)</f>
        <v>7800</v>
      </c>
      <c r="BX341" s="157">
        <f>SUM(BL341:BQ341)</f>
        <v>7800</v>
      </c>
      <c r="BY341" s="157">
        <f>IF(Info!$O$3="Q1",$BS341,IF(Info!$O$3="Q2",$BS341+$BT341,IF(Info!$O$3="Q3",$BS341+$BT341+$BU341,$BR341)))</f>
        <v>3900</v>
      </c>
      <c r="BZ341" s="157">
        <f>IF(Info!$O$3="Q1",$BS341,IF(Info!$O$3="Q2",$BT341,IF(Info!$O$3="Q3",$BU341,$BV341)))</f>
        <v>3900</v>
      </c>
      <c r="CA341" s="49"/>
    </row>
    <row r="342" spans="1:79" ht="13.95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ht="13.95" customHeight="1" x14ac:dyDescent="0.3">
      <c r="A343" s="269"/>
      <c r="B343" s="78" t="s">
        <v>368</v>
      </c>
      <c r="C343" s="275"/>
      <c r="D343" s="161">
        <f>SUM(E343:BD343)</f>
        <v>2000.0000000000002</v>
      </c>
      <c r="E343" s="215">
        <v>41.666666666666657</v>
      </c>
      <c r="F343" s="215">
        <v>41.666666666666657</v>
      </c>
      <c r="G343" s="215">
        <v>41.666666666666657</v>
      </c>
      <c r="H343" s="215">
        <v>41.666666666666657</v>
      </c>
      <c r="I343" s="215">
        <v>41.666666666666657</v>
      </c>
      <c r="J343" s="215">
        <v>41.666666666666657</v>
      </c>
      <c r="K343" s="215">
        <v>41.666666666666657</v>
      </c>
      <c r="L343" s="215">
        <v>41.666666666666657</v>
      </c>
      <c r="M343" s="215">
        <v>33.333333333333329</v>
      </c>
      <c r="N343" s="215">
        <v>33.333333333333329</v>
      </c>
      <c r="O343" s="215">
        <v>33.333333333333329</v>
      </c>
      <c r="P343" s="215">
        <v>33.333333333333329</v>
      </c>
      <c r="Q343" s="826">
        <v>33.333333333333329</v>
      </c>
      <c r="R343" s="215">
        <v>41.666666666666657</v>
      </c>
      <c r="S343" s="215">
        <v>41.666666666666657</v>
      </c>
      <c r="T343" s="215">
        <v>41.666666666666657</v>
      </c>
      <c r="U343" s="215">
        <v>41.666666666666657</v>
      </c>
      <c r="V343" s="215">
        <v>41.666666666666657</v>
      </c>
      <c r="W343" s="215">
        <v>41.666666666666657</v>
      </c>
      <c r="X343" s="215">
        <v>41.666666666666657</v>
      </c>
      <c r="Y343" s="215">
        <v>41.666666666666657</v>
      </c>
      <c r="Z343" s="215">
        <v>33.333333333333329</v>
      </c>
      <c r="AA343" s="215">
        <v>33.333333333333329</v>
      </c>
      <c r="AB343" s="215">
        <v>33.333333333333329</v>
      </c>
      <c r="AC343" s="215">
        <v>33.333333333333329</v>
      </c>
      <c r="AD343" s="215">
        <v>33.333333333333329</v>
      </c>
      <c r="AE343" s="215">
        <v>41.666666666666657</v>
      </c>
      <c r="AF343" s="215">
        <v>41.666666666666657</v>
      </c>
      <c r="AG343" s="215">
        <v>41.666666666666657</v>
      </c>
      <c r="AH343" s="215">
        <v>41.666666666666657</v>
      </c>
      <c r="AI343" s="215">
        <v>41.666666666666657</v>
      </c>
      <c r="AJ343" s="215">
        <v>41.666666666666657</v>
      </c>
      <c r="AK343" s="215">
        <v>41.666666666666657</v>
      </c>
      <c r="AL343" s="215">
        <v>41.666666666666657</v>
      </c>
      <c r="AM343" s="215">
        <v>33.333333333333329</v>
      </c>
      <c r="AN343" s="215">
        <v>33.333333333333329</v>
      </c>
      <c r="AO343" s="215">
        <v>33.333333333333329</v>
      </c>
      <c r="AP343" s="215">
        <v>33.333333333333329</v>
      </c>
      <c r="AQ343" s="215">
        <v>33.333333333333329</v>
      </c>
      <c r="AR343" s="215">
        <v>41.666666666666657</v>
      </c>
      <c r="AS343" s="215">
        <v>41.666666666666657</v>
      </c>
      <c r="AT343" s="215">
        <v>41.666666666666657</v>
      </c>
      <c r="AU343" s="215">
        <v>41.666666666666657</v>
      </c>
      <c r="AV343" s="215">
        <v>41.666666666666657</v>
      </c>
      <c r="AW343" s="215">
        <v>41.666666666666657</v>
      </c>
      <c r="AX343" s="215">
        <v>41.666666666666657</v>
      </c>
      <c r="AY343" s="215">
        <v>41.666666666666657</v>
      </c>
      <c r="AZ343" s="215">
        <v>33.333333333333329</v>
      </c>
      <c r="BA343" s="215">
        <v>33.333333333333329</v>
      </c>
      <c r="BB343" s="215">
        <v>33.333333333333329</v>
      </c>
      <c r="BC343" s="215">
        <v>33.333333333333329</v>
      </c>
      <c r="BD343" s="215">
        <v>33.333333333333329</v>
      </c>
      <c r="BE343" s="271"/>
      <c r="BF343" s="163">
        <f>SUM(E343:H343)</f>
        <v>166.66666666666663</v>
      </c>
      <c r="BG343" s="77">
        <f>SUM(I343:L343)</f>
        <v>166.66666666666663</v>
      </c>
      <c r="BH343" s="77">
        <f>SUM(M343:Q343)</f>
        <v>166.66666666666663</v>
      </c>
      <c r="BI343" s="77">
        <f>SUM(R343:U343)</f>
        <v>166.66666666666663</v>
      </c>
      <c r="BJ343" s="77">
        <f>SUM(V343:Y343)</f>
        <v>166.66666666666663</v>
      </c>
      <c r="BK343" s="77">
        <f>SUM(Z343:AD343)</f>
        <v>166.66666666666663</v>
      </c>
      <c r="BL343" s="77">
        <f>SUM(AE343:AH343)</f>
        <v>166.66666666666663</v>
      </c>
      <c r="BM343" s="77">
        <f>SUM(AI343:AL343)</f>
        <v>166.66666666666663</v>
      </c>
      <c r="BN343" s="77">
        <f>SUM(AM343:AQ343)</f>
        <v>166.66666666666663</v>
      </c>
      <c r="BO343" s="77">
        <f>SUM(AR343:AU343)</f>
        <v>166.66666666666663</v>
      </c>
      <c r="BP343" s="77">
        <f>SUM(AV343:AY343)</f>
        <v>166.66666666666663</v>
      </c>
      <c r="BQ343" s="77">
        <f>SUM(AZ343:BD343)</f>
        <v>166.66666666666663</v>
      </c>
      <c r="BR343" s="157">
        <f>SUM(BF343:BQ343)</f>
        <v>1999.9999999999991</v>
      </c>
      <c r="BS343" s="77">
        <f>SUM(BF343:BH343)</f>
        <v>499.99999999999989</v>
      </c>
      <c r="BT343" s="77">
        <f>SUM(BI343:BK343)</f>
        <v>499.99999999999989</v>
      </c>
      <c r="BU343" s="77">
        <f>SUM(BL343:BN343)</f>
        <v>499.99999999999989</v>
      </c>
      <c r="BV343" s="77">
        <f>SUM(BO343:BQ343)</f>
        <v>499.99999999999989</v>
      </c>
      <c r="BW343" s="77">
        <f>SUM(BF343:BK343)</f>
        <v>999.99999999999977</v>
      </c>
      <c r="BX343" s="77">
        <f>SUM(BL343:BQ343)</f>
        <v>999.99999999999977</v>
      </c>
      <c r="BY343" s="77">
        <f>IF(Info!$O$3="Q1",$BS343,IF(Info!$O$3="Q2",$BS343+$BT343,IF(Info!$O$3="Q3",$BS343+$BT343+$BU343,$BR343)))</f>
        <v>499.99999999999989</v>
      </c>
      <c r="BZ343" s="77">
        <f>IF(Info!$O$3="Q1",$BS343,IF(Info!$O$3="Q2",$BT343,IF(Info!$O$3="Q3",$BU343,$BV343)))</f>
        <v>499.99999999999989</v>
      </c>
      <c r="CA343" s="49"/>
    </row>
    <row r="344" spans="1:79" ht="13.95" customHeight="1" x14ac:dyDescent="0.3">
      <c r="A344" s="269"/>
      <c r="B344" s="78" t="s">
        <v>369</v>
      </c>
      <c r="C344" s="275"/>
      <c r="D344" s="161">
        <f>SUM(E344:BD344)</f>
        <v>0</v>
      </c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826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  <c r="AE344" s="215"/>
      <c r="AF344" s="215"/>
      <c r="AG344" s="215"/>
      <c r="AH344" s="215"/>
      <c r="AI344" s="215"/>
      <c r="AJ344" s="215"/>
      <c r="AK344" s="215"/>
      <c r="AL344" s="215"/>
      <c r="AM344" s="215"/>
      <c r="AN344" s="215"/>
      <c r="AO344" s="215"/>
      <c r="AP344" s="215"/>
      <c r="AQ344" s="215"/>
      <c r="AR344" s="215"/>
      <c r="AS344" s="215"/>
      <c r="AT344" s="215"/>
      <c r="AU344" s="215"/>
      <c r="AV344" s="215"/>
      <c r="AW344" s="215"/>
      <c r="AX344" s="215"/>
      <c r="AY344" s="215"/>
      <c r="AZ344" s="215"/>
      <c r="BA344" s="215"/>
      <c r="BB344" s="215"/>
      <c r="BC344" s="215"/>
      <c r="BD344" s="215"/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ht="13.95" customHeight="1" x14ac:dyDescent="0.3">
      <c r="A345" s="269"/>
      <c r="B345" s="78" t="s">
        <v>370</v>
      </c>
      <c r="C345" s="275"/>
      <c r="D345" s="161">
        <f>SUM(E345:BD345)</f>
        <v>0</v>
      </c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826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  <c r="AB345" s="215"/>
      <c r="AC345" s="215"/>
      <c r="AD345" s="215"/>
      <c r="AE345" s="215"/>
      <c r="AF345" s="215"/>
      <c r="AG345" s="215"/>
      <c r="AH345" s="215"/>
      <c r="AI345" s="215"/>
      <c r="AJ345" s="215"/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/>
      <c r="BC345" s="215"/>
      <c r="BD345" s="215"/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ht="13.95" customHeight="1" x14ac:dyDescent="0.3">
      <c r="A346" s="282"/>
      <c r="B346" s="160" t="s">
        <v>371</v>
      </c>
      <c r="C346" s="275"/>
      <c r="D346" s="161">
        <f>SUM(E346:BD346)</f>
        <v>2000.0000000000002</v>
      </c>
      <c r="E346" s="278">
        <f t="shared" ref="E346:AJ346" si="528">SUM(E343:E345)</f>
        <v>41.666666666666657</v>
      </c>
      <c r="F346" s="278">
        <f t="shared" si="528"/>
        <v>41.666666666666657</v>
      </c>
      <c r="G346" s="278">
        <f t="shared" si="528"/>
        <v>41.666666666666657</v>
      </c>
      <c r="H346" s="278">
        <f t="shared" si="528"/>
        <v>41.666666666666657</v>
      </c>
      <c r="I346" s="278">
        <f t="shared" si="528"/>
        <v>41.666666666666657</v>
      </c>
      <c r="J346" s="278">
        <f t="shared" si="528"/>
        <v>41.666666666666657</v>
      </c>
      <c r="K346" s="278">
        <f t="shared" si="528"/>
        <v>41.666666666666657</v>
      </c>
      <c r="L346" s="278">
        <f t="shared" si="528"/>
        <v>41.666666666666657</v>
      </c>
      <c r="M346" s="278">
        <f t="shared" si="528"/>
        <v>33.333333333333329</v>
      </c>
      <c r="N346" s="278">
        <f t="shared" si="528"/>
        <v>33.333333333333329</v>
      </c>
      <c r="O346" s="278">
        <f t="shared" si="528"/>
        <v>33.333333333333329</v>
      </c>
      <c r="P346" s="278">
        <f t="shared" si="528"/>
        <v>33.333333333333329</v>
      </c>
      <c r="Q346" s="827">
        <f t="shared" si="528"/>
        <v>33.333333333333329</v>
      </c>
      <c r="R346" s="278">
        <f t="shared" si="528"/>
        <v>41.666666666666657</v>
      </c>
      <c r="S346" s="278">
        <f t="shared" si="528"/>
        <v>41.666666666666657</v>
      </c>
      <c r="T346" s="278">
        <f t="shared" si="528"/>
        <v>41.666666666666657</v>
      </c>
      <c r="U346" s="278">
        <f t="shared" si="528"/>
        <v>41.666666666666657</v>
      </c>
      <c r="V346" s="278">
        <f t="shared" si="528"/>
        <v>41.666666666666657</v>
      </c>
      <c r="W346" s="278">
        <f t="shared" si="528"/>
        <v>41.666666666666657</v>
      </c>
      <c r="X346" s="278">
        <f t="shared" si="528"/>
        <v>41.666666666666657</v>
      </c>
      <c r="Y346" s="278">
        <f t="shared" si="528"/>
        <v>41.666666666666657</v>
      </c>
      <c r="Z346" s="278">
        <f t="shared" si="528"/>
        <v>33.333333333333329</v>
      </c>
      <c r="AA346" s="278">
        <f t="shared" si="528"/>
        <v>33.333333333333329</v>
      </c>
      <c r="AB346" s="278">
        <f t="shared" si="528"/>
        <v>33.333333333333329</v>
      </c>
      <c r="AC346" s="278">
        <f t="shared" si="528"/>
        <v>33.333333333333329</v>
      </c>
      <c r="AD346" s="278">
        <f t="shared" si="528"/>
        <v>33.333333333333329</v>
      </c>
      <c r="AE346" s="278">
        <f t="shared" si="528"/>
        <v>41.666666666666657</v>
      </c>
      <c r="AF346" s="278">
        <f t="shared" si="528"/>
        <v>41.666666666666657</v>
      </c>
      <c r="AG346" s="278">
        <f t="shared" si="528"/>
        <v>41.666666666666657</v>
      </c>
      <c r="AH346" s="278">
        <f t="shared" si="528"/>
        <v>41.666666666666657</v>
      </c>
      <c r="AI346" s="278">
        <f t="shared" si="528"/>
        <v>41.666666666666657</v>
      </c>
      <c r="AJ346" s="278">
        <f t="shared" si="528"/>
        <v>41.666666666666657</v>
      </c>
      <c r="AK346" s="278">
        <f t="shared" ref="AK346:BP346" si="529">SUM(AK343:AK345)</f>
        <v>41.666666666666657</v>
      </c>
      <c r="AL346" s="278">
        <f t="shared" si="529"/>
        <v>41.666666666666657</v>
      </c>
      <c r="AM346" s="278">
        <f t="shared" si="529"/>
        <v>33.333333333333329</v>
      </c>
      <c r="AN346" s="278">
        <f t="shared" si="529"/>
        <v>33.333333333333329</v>
      </c>
      <c r="AO346" s="278">
        <f t="shared" si="529"/>
        <v>33.333333333333329</v>
      </c>
      <c r="AP346" s="278">
        <f t="shared" si="529"/>
        <v>33.333333333333329</v>
      </c>
      <c r="AQ346" s="278">
        <f t="shared" si="529"/>
        <v>33.333333333333329</v>
      </c>
      <c r="AR346" s="278">
        <f t="shared" si="529"/>
        <v>41.666666666666657</v>
      </c>
      <c r="AS346" s="278">
        <f t="shared" si="529"/>
        <v>41.666666666666657</v>
      </c>
      <c r="AT346" s="278">
        <f t="shared" si="529"/>
        <v>41.666666666666657</v>
      </c>
      <c r="AU346" s="278">
        <f t="shared" si="529"/>
        <v>41.666666666666657</v>
      </c>
      <c r="AV346" s="278">
        <f t="shared" si="529"/>
        <v>41.666666666666657</v>
      </c>
      <c r="AW346" s="278">
        <f t="shared" si="529"/>
        <v>41.666666666666657</v>
      </c>
      <c r="AX346" s="278">
        <f t="shared" si="529"/>
        <v>41.666666666666657</v>
      </c>
      <c r="AY346" s="278">
        <f t="shared" si="529"/>
        <v>41.666666666666657</v>
      </c>
      <c r="AZ346" s="278">
        <f t="shared" si="529"/>
        <v>33.333333333333329</v>
      </c>
      <c r="BA346" s="278">
        <f t="shared" si="529"/>
        <v>33.333333333333329</v>
      </c>
      <c r="BB346" s="278">
        <f t="shared" si="529"/>
        <v>33.333333333333329</v>
      </c>
      <c r="BC346" s="278">
        <f t="shared" si="529"/>
        <v>33.333333333333329</v>
      </c>
      <c r="BD346" s="278">
        <f t="shared" si="529"/>
        <v>33.333333333333329</v>
      </c>
      <c r="BE346" s="271"/>
      <c r="BF346" s="162">
        <f>SUM(E346:H346)</f>
        <v>166.66666666666663</v>
      </c>
      <c r="BG346" s="157">
        <f>SUM(I346:L346)</f>
        <v>166.66666666666663</v>
      </c>
      <c r="BH346" s="157">
        <f>SUM(M346:Q346)</f>
        <v>166.66666666666663</v>
      </c>
      <c r="BI346" s="157">
        <f>SUM(R346:U346)</f>
        <v>166.66666666666663</v>
      </c>
      <c r="BJ346" s="157">
        <f>SUM(V346:Y346)</f>
        <v>166.66666666666663</v>
      </c>
      <c r="BK346" s="157">
        <f>SUM(Z346:AD346)</f>
        <v>166.66666666666663</v>
      </c>
      <c r="BL346" s="157">
        <f>SUM(AE346:AH346)</f>
        <v>166.66666666666663</v>
      </c>
      <c r="BM346" s="157">
        <f>SUM(AI346:AL346)</f>
        <v>166.66666666666663</v>
      </c>
      <c r="BN346" s="157">
        <f>SUM(AM346:AQ346)</f>
        <v>166.66666666666663</v>
      </c>
      <c r="BO346" s="157">
        <f>SUM(AR346:AU346)</f>
        <v>166.66666666666663</v>
      </c>
      <c r="BP346" s="157">
        <f>SUM(AV346:AY346)</f>
        <v>166.66666666666663</v>
      </c>
      <c r="BQ346" s="157">
        <f>SUM(AZ346:BD346)</f>
        <v>166.66666666666663</v>
      </c>
      <c r="BR346" s="157">
        <f>SUM(BF346:BQ346)</f>
        <v>1999.9999999999991</v>
      </c>
      <c r="BS346" s="157">
        <f>SUM(BF346:BH346)</f>
        <v>499.99999999999989</v>
      </c>
      <c r="BT346" s="157">
        <f>SUM(BI346:BK346)</f>
        <v>499.99999999999989</v>
      </c>
      <c r="BU346" s="157">
        <f>SUM(BL346:BN346)</f>
        <v>499.99999999999989</v>
      </c>
      <c r="BV346" s="157">
        <f>SUM(BO346:BQ346)</f>
        <v>499.99999999999989</v>
      </c>
      <c r="BW346" s="157">
        <f>SUM(BF346:BK346)</f>
        <v>999.99999999999977</v>
      </c>
      <c r="BX346" s="157">
        <f>SUM(BL346:BQ346)</f>
        <v>999.99999999999977</v>
      </c>
      <c r="BY346" s="157">
        <f>IF(Info!$O$3="Q1",$BS346,IF(Info!$O$3="Q2",$BS346+$BT346,IF(Info!$O$3="Q3",$BS346+$BT346+$BU346,$BR346)))</f>
        <v>499.99999999999989</v>
      </c>
      <c r="BZ346" s="157">
        <f>IF(Info!$O$3="Q1",$BS346,IF(Info!$O$3="Q2",$BT346,IF(Info!$O$3="Q3",$BU346,$BV346)))</f>
        <v>499.99999999999989</v>
      </c>
      <c r="CA346" s="49"/>
    </row>
    <row r="347" spans="1:79" ht="13.95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ht="13.95" customHeight="1" x14ac:dyDescent="0.3">
      <c r="A348" s="269"/>
      <c r="B348" s="78" t="s">
        <v>83</v>
      </c>
      <c r="C348" s="275"/>
      <c r="D348" s="161">
        <f>SUM(E348:BD348)</f>
        <v>200.00000000000003</v>
      </c>
      <c r="E348" s="215">
        <v>4.166666666666667</v>
      </c>
      <c r="F348" s="215">
        <v>4.166666666666667</v>
      </c>
      <c r="G348" s="215">
        <v>4.166666666666667</v>
      </c>
      <c r="H348" s="215">
        <v>4.166666666666667</v>
      </c>
      <c r="I348" s="215">
        <v>4.166666666666667</v>
      </c>
      <c r="J348" s="215">
        <v>4.166666666666667</v>
      </c>
      <c r="K348" s="215">
        <v>4.166666666666667</v>
      </c>
      <c r="L348" s="215">
        <v>4.166666666666667</v>
      </c>
      <c r="M348" s="215">
        <v>3.333333333333333</v>
      </c>
      <c r="N348" s="215">
        <v>3.333333333333333</v>
      </c>
      <c r="O348" s="215">
        <v>3.333333333333333</v>
      </c>
      <c r="P348" s="215">
        <v>3.333333333333333</v>
      </c>
      <c r="Q348" s="826">
        <v>3.333333333333333</v>
      </c>
      <c r="R348" s="215">
        <v>4.166666666666667</v>
      </c>
      <c r="S348" s="215">
        <v>4.166666666666667</v>
      </c>
      <c r="T348" s="215">
        <v>4.166666666666667</v>
      </c>
      <c r="U348" s="215">
        <v>4.166666666666667</v>
      </c>
      <c r="V348" s="215">
        <v>4.166666666666667</v>
      </c>
      <c r="W348" s="215">
        <v>4.166666666666667</v>
      </c>
      <c r="X348" s="215">
        <v>4.166666666666667</v>
      </c>
      <c r="Y348" s="215">
        <v>4.166666666666667</v>
      </c>
      <c r="Z348" s="215">
        <v>3.333333333333333</v>
      </c>
      <c r="AA348" s="215">
        <v>3.333333333333333</v>
      </c>
      <c r="AB348" s="215">
        <v>3.333333333333333</v>
      </c>
      <c r="AC348" s="215">
        <v>3.333333333333333</v>
      </c>
      <c r="AD348" s="215">
        <v>3.333333333333333</v>
      </c>
      <c r="AE348" s="215">
        <v>4.166666666666667</v>
      </c>
      <c r="AF348" s="215">
        <v>4.166666666666667</v>
      </c>
      <c r="AG348" s="215">
        <v>4.166666666666667</v>
      </c>
      <c r="AH348" s="215">
        <v>4.166666666666667</v>
      </c>
      <c r="AI348" s="215">
        <v>4.166666666666667</v>
      </c>
      <c r="AJ348" s="215">
        <v>4.166666666666667</v>
      </c>
      <c r="AK348" s="215">
        <v>4.166666666666667</v>
      </c>
      <c r="AL348" s="215">
        <v>4.166666666666667</v>
      </c>
      <c r="AM348" s="215">
        <v>3.333333333333333</v>
      </c>
      <c r="AN348" s="215">
        <v>3.333333333333333</v>
      </c>
      <c r="AO348" s="215">
        <v>3.333333333333333</v>
      </c>
      <c r="AP348" s="215">
        <v>3.333333333333333</v>
      </c>
      <c r="AQ348" s="215">
        <v>3.333333333333333</v>
      </c>
      <c r="AR348" s="215">
        <v>4.166666666666667</v>
      </c>
      <c r="AS348" s="215">
        <v>4.166666666666667</v>
      </c>
      <c r="AT348" s="215">
        <v>4.166666666666667</v>
      </c>
      <c r="AU348" s="215">
        <v>4.166666666666667</v>
      </c>
      <c r="AV348" s="215">
        <v>4.166666666666667</v>
      </c>
      <c r="AW348" s="215">
        <v>4.166666666666667</v>
      </c>
      <c r="AX348" s="215">
        <v>4.166666666666667</v>
      </c>
      <c r="AY348" s="215">
        <v>4.166666666666667</v>
      </c>
      <c r="AZ348" s="215">
        <v>3.333333333333333</v>
      </c>
      <c r="BA348" s="215">
        <v>3.333333333333333</v>
      </c>
      <c r="BB348" s="215">
        <v>3.333333333333333</v>
      </c>
      <c r="BC348" s="215">
        <v>3.333333333333333</v>
      </c>
      <c r="BD348" s="215">
        <v>3.333333333333333</v>
      </c>
      <c r="BE348" s="271"/>
      <c r="BF348" s="163">
        <f>SUM(E348:H348)</f>
        <v>16.666666666666668</v>
      </c>
      <c r="BG348" s="77">
        <f>SUM(I348:L348)</f>
        <v>16.666666666666668</v>
      </c>
      <c r="BH348" s="77">
        <f>SUM(M348:Q348)</f>
        <v>16.666666666666664</v>
      </c>
      <c r="BI348" s="77">
        <f>SUM(R348:U348)</f>
        <v>16.666666666666668</v>
      </c>
      <c r="BJ348" s="77">
        <f>SUM(V348:Y348)</f>
        <v>16.666666666666668</v>
      </c>
      <c r="BK348" s="77">
        <f>SUM(Z348:AD348)</f>
        <v>16.666666666666664</v>
      </c>
      <c r="BL348" s="77">
        <f>SUM(AE348:AH348)</f>
        <v>16.666666666666668</v>
      </c>
      <c r="BM348" s="77">
        <f>SUM(AI348:AL348)</f>
        <v>16.666666666666668</v>
      </c>
      <c r="BN348" s="77">
        <f>SUM(AM348:AQ348)</f>
        <v>16.666666666666664</v>
      </c>
      <c r="BO348" s="77">
        <f>SUM(AR348:AU348)</f>
        <v>16.666666666666668</v>
      </c>
      <c r="BP348" s="77">
        <f>SUM(AV348:AY348)</f>
        <v>16.666666666666668</v>
      </c>
      <c r="BQ348" s="77">
        <f>SUM(AZ348:BD348)</f>
        <v>16.666666666666664</v>
      </c>
      <c r="BR348" s="157">
        <f>SUM(BF348:BQ348)</f>
        <v>199.99999999999997</v>
      </c>
      <c r="BS348" s="77">
        <f>SUM(BF348:BH348)</f>
        <v>50</v>
      </c>
      <c r="BT348" s="77">
        <f>SUM(BI348:BK348)</f>
        <v>50</v>
      </c>
      <c r="BU348" s="77">
        <f>SUM(BL348:BN348)</f>
        <v>50</v>
      </c>
      <c r="BV348" s="77">
        <f>SUM(BO348:BQ348)</f>
        <v>50</v>
      </c>
      <c r="BW348" s="77">
        <f>SUM(BF348:BK348)</f>
        <v>100</v>
      </c>
      <c r="BX348" s="77">
        <f>SUM(BL348:BQ348)</f>
        <v>100</v>
      </c>
      <c r="BY348" s="77">
        <f>IF(Info!$O$3="Q1",$BS348,IF(Info!$O$3="Q2",$BS348+$BT348,IF(Info!$O$3="Q3",$BS348+$BT348+$BU348,$BR348)))</f>
        <v>50</v>
      </c>
      <c r="BZ348" s="77">
        <f>IF(Info!$O$3="Q1",$BS348,IF(Info!$O$3="Q2",$BT348,IF(Info!$O$3="Q3",$BU348,$BV348)))</f>
        <v>50</v>
      </c>
      <c r="CA348" s="49"/>
    </row>
    <row r="349" spans="1:79" ht="13.95" customHeight="1" x14ac:dyDescent="0.3">
      <c r="A349" s="269"/>
      <c r="B349" s="78" t="s">
        <v>85</v>
      </c>
      <c r="C349" s="275"/>
      <c r="D349" s="161">
        <f>SUM(E349:BD349)</f>
        <v>0</v>
      </c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826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ht="13.95" customHeight="1" x14ac:dyDescent="0.3">
      <c r="A350" s="282"/>
      <c r="B350" s="160" t="s">
        <v>373</v>
      </c>
      <c r="C350" s="275"/>
      <c r="D350" s="161">
        <f>SUM(E350:BD350)</f>
        <v>200.00000000000003</v>
      </c>
      <c r="E350" s="278">
        <f t="shared" ref="E350:AJ350" si="530">SUM(E348:E349)</f>
        <v>4.166666666666667</v>
      </c>
      <c r="F350" s="278">
        <f t="shared" si="530"/>
        <v>4.166666666666667</v>
      </c>
      <c r="G350" s="278">
        <f t="shared" si="530"/>
        <v>4.166666666666667</v>
      </c>
      <c r="H350" s="278">
        <f t="shared" si="530"/>
        <v>4.166666666666667</v>
      </c>
      <c r="I350" s="278">
        <f t="shared" si="530"/>
        <v>4.166666666666667</v>
      </c>
      <c r="J350" s="278">
        <f t="shared" si="530"/>
        <v>4.166666666666667</v>
      </c>
      <c r="K350" s="278">
        <f t="shared" si="530"/>
        <v>4.166666666666667</v>
      </c>
      <c r="L350" s="278">
        <f t="shared" si="530"/>
        <v>4.166666666666667</v>
      </c>
      <c r="M350" s="278">
        <f t="shared" si="530"/>
        <v>3.333333333333333</v>
      </c>
      <c r="N350" s="278">
        <f t="shared" si="530"/>
        <v>3.333333333333333</v>
      </c>
      <c r="O350" s="278">
        <f t="shared" si="530"/>
        <v>3.333333333333333</v>
      </c>
      <c r="P350" s="278">
        <f t="shared" si="530"/>
        <v>3.333333333333333</v>
      </c>
      <c r="Q350" s="827">
        <f t="shared" si="530"/>
        <v>3.333333333333333</v>
      </c>
      <c r="R350" s="278">
        <f t="shared" si="530"/>
        <v>4.166666666666667</v>
      </c>
      <c r="S350" s="278">
        <f t="shared" si="530"/>
        <v>4.166666666666667</v>
      </c>
      <c r="T350" s="278">
        <f t="shared" si="530"/>
        <v>4.166666666666667</v>
      </c>
      <c r="U350" s="278">
        <f t="shared" si="530"/>
        <v>4.166666666666667</v>
      </c>
      <c r="V350" s="278">
        <f t="shared" si="530"/>
        <v>4.166666666666667</v>
      </c>
      <c r="W350" s="278">
        <f t="shared" si="530"/>
        <v>4.166666666666667</v>
      </c>
      <c r="X350" s="278">
        <f t="shared" si="530"/>
        <v>4.166666666666667</v>
      </c>
      <c r="Y350" s="278">
        <f t="shared" si="530"/>
        <v>4.166666666666667</v>
      </c>
      <c r="Z350" s="278">
        <f t="shared" si="530"/>
        <v>3.333333333333333</v>
      </c>
      <c r="AA350" s="278">
        <f t="shared" si="530"/>
        <v>3.333333333333333</v>
      </c>
      <c r="AB350" s="278">
        <f t="shared" si="530"/>
        <v>3.333333333333333</v>
      </c>
      <c r="AC350" s="278">
        <f t="shared" si="530"/>
        <v>3.333333333333333</v>
      </c>
      <c r="AD350" s="278">
        <f t="shared" si="530"/>
        <v>3.333333333333333</v>
      </c>
      <c r="AE350" s="278">
        <f t="shared" si="530"/>
        <v>4.166666666666667</v>
      </c>
      <c r="AF350" s="278">
        <f t="shared" si="530"/>
        <v>4.166666666666667</v>
      </c>
      <c r="AG350" s="278">
        <f t="shared" si="530"/>
        <v>4.166666666666667</v>
      </c>
      <c r="AH350" s="278">
        <f t="shared" si="530"/>
        <v>4.166666666666667</v>
      </c>
      <c r="AI350" s="278">
        <f t="shared" si="530"/>
        <v>4.166666666666667</v>
      </c>
      <c r="AJ350" s="278">
        <f t="shared" si="530"/>
        <v>4.166666666666667</v>
      </c>
      <c r="AK350" s="278">
        <f t="shared" ref="AK350:BP350" si="531">SUM(AK348:AK349)</f>
        <v>4.166666666666667</v>
      </c>
      <c r="AL350" s="278">
        <f t="shared" si="531"/>
        <v>4.166666666666667</v>
      </c>
      <c r="AM350" s="278">
        <f t="shared" si="531"/>
        <v>3.333333333333333</v>
      </c>
      <c r="AN350" s="278">
        <f t="shared" si="531"/>
        <v>3.333333333333333</v>
      </c>
      <c r="AO350" s="278">
        <f t="shared" si="531"/>
        <v>3.333333333333333</v>
      </c>
      <c r="AP350" s="278">
        <f t="shared" si="531"/>
        <v>3.333333333333333</v>
      </c>
      <c r="AQ350" s="278">
        <f t="shared" si="531"/>
        <v>3.333333333333333</v>
      </c>
      <c r="AR350" s="278">
        <f t="shared" si="531"/>
        <v>4.166666666666667</v>
      </c>
      <c r="AS350" s="278">
        <f t="shared" si="531"/>
        <v>4.166666666666667</v>
      </c>
      <c r="AT350" s="278">
        <f t="shared" si="531"/>
        <v>4.166666666666667</v>
      </c>
      <c r="AU350" s="278">
        <f t="shared" si="531"/>
        <v>4.166666666666667</v>
      </c>
      <c r="AV350" s="278">
        <f t="shared" si="531"/>
        <v>4.166666666666667</v>
      </c>
      <c r="AW350" s="278">
        <f t="shared" si="531"/>
        <v>4.166666666666667</v>
      </c>
      <c r="AX350" s="278">
        <f t="shared" si="531"/>
        <v>4.166666666666667</v>
      </c>
      <c r="AY350" s="278">
        <f t="shared" si="531"/>
        <v>4.166666666666667</v>
      </c>
      <c r="AZ350" s="278">
        <f t="shared" si="531"/>
        <v>3.333333333333333</v>
      </c>
      <c r="BA350" s="278">
        <f t="shared" si="531"/>
        <v>3.333333333333333</v>
      </c>
      <c r="BB350" s="278">
        <f t="shared" si="531"/>
        <v>3.333333333333333</v>
      </c>
      <c r="BC350" s="278">
        <f t="shared" si="531"/>
        <v>3.333333333333333</v>
      </c>
      <c r="BD350" s="278">
        <f t="shared" si="531"/>
        <v>3.333333333333333</v>
      </c>
      <c r="BE350" s="271"/>
      <c r="BF350" s="162">
        <f>SUM(E350:H350)</f>
        <v>16.666666666666668</v>
      </c>
      <c r="BG350" s="157">
        <f>SUM(I350:L350)</f>
        <v>16.666666666666668</v>
      </c>
      <c r="BH350" s="157">
        <f>SUM(M350:Q350)</f>
        <v>16.666666666666664</v>
      </c>
      <c r="BI350" s="157">
        <f>SUM(R350:U350)</f>
        <v>16.666666666666668</v>
      </c>
      <c r="BJ350" s="157">
        <f>SUM(V350:Y350)</f>
        <v>16.666666666666668</v>
      </c>
      <c r="BK350" s="157">
        <f>SUM(Z350:AD350)</f>
        <v>16.666666666666664</v>
      </c>
      <c r="BL350" s="157">
        <f>SUM(AE350:AH350)</f>
        <v>16.666666666666668</v>
      </c>
      <c r="BM350" s="157">
        <f>SUM(AI350:AL350)</f>
        <v>16.666666666666668</v>
      </c>
      <c r="BN350" s="157">
        <f>SUM(AM350:AQ350)</f>
        <v>16.666666666666664</v>
      </c>
      <c r="BO350" s="157">
        <f>SUM(AR350:AU350)</f>
        <v>16.666666666666668</v>
      </c>
      <c r="BP350" s="157">
        <f>SUM(AV350:AY350)</f>
        <v>16.666666666666668</v>
      </c>
      <c r="BQ350" s="157">
        <f>SUM(AZ350:BD350)</f>
        <v>16.666666666666664</v>
      </c>
      <c r="BR350" s="157">
        <f>SUM(BF350:BQ350)</f>
        <v>199.99999999999997</v>
      </c>
      <c r="BS350" s="157">
        <f>SUM(BF350:BH350)</f>
        <v>50</v>
      </c>
      <c r="BT350" s="157">
        <f>SUM(BI350:BK350)</f>
        <v>50</v>
      </c>
      <c r="BU350" s="157">
        <f>SUM(BL350:BN350)</f>
        <v>50</v>
      </c>
      <c r="BV350" s="157">
        <f>SUM(BO350:BQ350)</f>
        <v>50</v>
      </c>
      <c r="BW350" s="157">
        <f>SUM(BF350:BK350)</f>
        <v>100</v>
      </c>
      <c r="BX350" s="157">
        <f>SUM(BL350:BQ350)</f>
        <v>100</v>
      </c>
      <c r="BY350" s="157">
        <f>IF(Info!$O$3="Q1",$BS350,IF(Info!$O$3="Q2",$BS350+$BT350,IF(Info!$O$3="Q3",$BS350+$BT350+$BU350,$BR350)))</f>
        <v>50</v>
      </c>
      <c r="BZ350" s="157">
        <f>IF(Info!$O$3="Q1",$BS350,IF(Info!$O$3="Q2",$BT350,IF(Info!$O$3="Q3",$BU350,$BV350)))</f>
        <v>50</v>
      </c>
      <c r="CA350" s="49"/>
    </row>
    <row r="351" spans="1:79" ht="13.95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ht="13.95" customHeight="1" x14ac:dyDescent="0.3">
      <c r="A352" s="269"/>
      <c r="B352" s="78" t="s">
        <v>87</v>
      </c>
      <c r="C352" s="275"/>
      <c r="D352" s="161">
        <f t="shared" ref="D352:D363" si="532">SUM(E352:BD352)</f>
        <v>48510</v>
      </c>
      <c r="E352" s="215">
        <v>866.25</v>
      </c>
      <c r="F352" s="215">
        <v>866.25</v>
      </c>
      <c r="G352" s="215">
        <v>866.25</v>
      </c>
      <c r="H352" s="215">
        <v>866.25</v>
      </c>
      <c r="I352" s="215">
        <v>866.25</v>
      </c>
      <c r="J352" s="215">
        <v>866.25</v>
      </c>
      <c r="K352" s="215">
        <v>866.25</v>
      </c>
      <c r="L352" s="215">
        <v>866.25</v>
      </c>
      <c r="M352" s="215">
        <v>693</v>
      </c>
      <c r="N352" s="215">
        <v>693</v>
      </c>
      <c r="O352" s="215">
        <v>693</v>
      </c>
      <c r="P352" s="215">
        <v>693</v>
      </c>
      <c r="Q352" s="826">
        <v>693</v>
      </c>
      <c r="R352" s="215">
        <v>866.25</v>
      </c>
      <c r="S352" s="215">
        <v>866.25</v>
      </c>
      <c r="T352" s="215">
        <v>866.25</v>
      </c>
      <c r="U352" s="215">
        <v>866.25</v>
      </c>
      <c r="V352" s="215">
        <v>866.25</v>
      </c>
      <c r="W352" s="215">
        <v>866.25</v>
      </c>
      <c r="X352" s="215">
        <v>866.25</v>
      </c>
      <c r="Y352" s="215">
        <v>866.25</v>
      </c>
      <c r="Z352" s="215">
        <v>1386</v>
      </c>
      <c r="AA352" s="215">
        <v>1386</v>
      </c>
      <c r="AB352" s="215">
        <v>1386</v>
      </c>
      <c r="AC352" s="215">
        <v>1386</v>
      </c>
      <c r="AD352" s="215">
        <v>1386</v>
      </c>
      <c r="AE352" s="215">
        <v>866.25</v>
      </c>
      <c r="AF352" s="215">
        <v>866.25</v>
      </c>
      <c r="AG352" s="215">
        <v>866.25</v>
      </c>
      <c r="AH352" s="215">
        <v>866.25</v>
      </c>
      <c r="AI352" s="215">
        <v>866.25</v>
      </c>
      <c r="AJ352" s="215">
        <v>866.25</v>
      </c>
      <c r="AK352" s="215">
        <v>866.25</v>
      </c>
      <c r="AL352" s="215">
        <v>866.25</v>
      </c>
      <c r="AM352" s="215">
        <v>693</v>
      </c>
      <c r="AN352" s="215">
        <v>693</v>
      </c>
      <c r="AO352" s="215">
        <v>693</v>
      </c>
      <c r="AP352" s="215">
        <v>693</v>
      </c>
      <c r="AQ352" s="215">
        <v>693</v>
      </c>
      <c r="AR352" s="215">
        <v>866.25</v>
      </c>
      <c r="AS352" s="215">
        <v>866.25</v>
      </c>
      <c r="AT352" s="215">
        <v>866.25</v>
      </c>
      <c r="AU352" s="215">
        <v>866.25</v>
      </c>
      <c r="AV352" s="215">
        <v>866.25</v>
      </c>
      <c r="AW352" s="215">
        <v>866.25</v>
      </c>
      <c r="AX352" s="215">
        <v>866.25</v>
      </c>
      <c r="AY352" s="215">
        <v>866.25</v>
      </c>
      <c r="AZ352" s="215">
        <v>1386</v>
      </c>
      <c r="BA352" s="215">
        <v>1386</v>
      </c>
      <c r="BB352" s="215">
        <v>1386</v>
      </c>
      <c r="BC352" s="215">
        <v>1386</v>
      </c>
      <c r="BD352" s="215">
        <v>1386</v>
      </c>
      <c r="BE352" s="271"/>
      <c r="BF352" s="163">
        <f t="shared" ref="BF352:BF363" si="533">SUM(E352:H352)</f>
        <v>3465</v>
      </c>
      <c r="BG352" s="77">
        <f t="shared" ref="BG352:BG363" si="534">SUM(I352:L352)</f>
        <v>3465</v>
      </c>
      <c r="BH352" s="77">
        <f t="shared" ref="BH352:BH363" si="535">SUM(M352:Q352)</f>
        <v>3465</v>
      </c>
      <c r="BI352" s="77">
        <f t="shared" ref="BI352:BI363" si="536">SUM(R352:U352)</f>
        <v>3465</v>
      </c>
      <c r="BJ352" s="77">
        <f t="shared" ref="BJ352:BJ363" si="537">SUM(V352:Y352)</f>
        <v>3465</v>
      </c>
      <c r="BK352" s="77">
        <f t="shared" ref="BK352:BK363" si="538">SUM(Z352:AD352)</f>
        <v>6930</v>
      </c>
      <c r="BL352" s="77">
        <f t="shared" ref="BL352:BL363" si="539">SUM(AE352:AH352)</f>
        <v>3465</v>
      </c>
      <c r="BM352" s="77">
        <f t="shared" ref="BM352:BM363" si="540">SUM(AI352:AL352)</f>
        <v>3465</v>
      </c>
      <c r="BN352" s="77">
        <f t="shared" ref="BN352:BN363" si="541">SUM(AM352:AQ352)</f>
        <v>3465</v>
      </c>
      <c r="BO352" s="77">
        <f t="shared" ref="BO352:BO363" si="542">SUM(AR352:AU352)</f>
        <v>3465</v>
      </c>
      <c r="BP352" s="77">
        <f t="shared" ref="BP352:BP363" si="543">SUM(AV352:AY352)</f>
        <v>3465</v>
      </c>
      <c r="BQ352" s="77">
        <f t="shared" ref="BQ352:BQ363" si="544">SUM(AZ352:BD352)</f>
        <v>6930</v>
      </c>
      <c r="BR352" s="157">
        <f t="shared" ref="BR352:BR363" si="545">SUM(BF352:BQ352)</f>
        <v>48510</v>
      </c>
      <c r="BS352" s="77">
        <f t="shared" ref="BS352:BS363" si="546">SUM(BF352:BH352)</f>
        <v>10395</v>
      </c>
      <c r="BT352" s="77">
        <f t="shared" ref="BT352:BT363" si="547">SUM(BI352:BK352)</f>
        <v>13860</v>
      </c>
      <c r="BU352" s="77">
        <f t="shared" ref="BU352:BU363" si="548">SUM(BL352:BN352)</f>
        <v>10395</v>
      </c>
      <c r="BV352" s="77">
        <f t="shared" ref="BV352:BV363" si="549">SUM(BO352:BQ352)</f>
        <v>13860</v>
      </c>
      <c r="BW352" s="77">
        <f t="shared" ref="BW352:BW363" si="550">SUM(BF352:BK352)</f>
        <v>24255</v>
      </c>
      <c r="BX352" s="77">
        <f t="shared" ref="BX352:BX363" si="551">SUM(BL352:BQ352)</f>
        <v>24255</v>
      </c>
      <c r="BY352" s="77">
        <f>IF(Info!$O$3="Q1",$BS352,IF(Info!$O$3="Q2",$BS352+$BT352,IF(Info!$O$3="Q3",$BS352+$BT352+$BU352,$BR352)))</f>
        <v>10395</v>
      </c>
      <c r="BZ352" s="77">
        <f>IF(Info!$O$3="Q1",$BS352,IF(Info!$O$3="Q2",$BT352,IF(Info!$O$3="Q3",$BU352,$BV352)))</f>
        <v>10395</v>
      </c>
      <c r="CA352" s="49"/>
    </row>
    <row r="353" spans="1:79" ht="13.95" customHeight="1" x14ac:dyDescent="0.3">
      <c r="A353" s="269"/>
      <c r="B353" s="78" t="s">
        <v>89</v>
      </c>
      <c r="C353" s="275"/>
      <c r="D353" s="161">
        <f t="shared" si="532"/>
        <v>0</v>
      </c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826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71"/>
      <c r="BF353" s="163">
        <f t="shared" si="533"/>
        <v>0</v>
      </c>
      <c r="BG353" s="77">
        <f t="shared" si="534"/>
        <v>0</v>
      </c>
      <c r="BH353" s="77">
        <f t="shared" si="535"/>
        <v>0</v>
      </c>
      <c r="BI353" s="77">
        <f t="shared" si="536"/>
        <v>0</v>
      </c>
      <c r="BJ353" s="77">
        <f t="shared" si="537"/>
        <v>0</v>
      </c>
      <c r="BK353" s="77">
        <f t="shared" si="538"/>
        <v>0</v>
      </c>
      <c r="BL353" s="77">
        <f t="shared" si="539"/>
        <v>0</v>
      </c>
      <c r="BM353" s="77">
        <f t="shared" si="540"/>
        <v>0</v>
      </c>
      <c r="BN353" s="77">
        <f t="shared" si="541"/>
        <v>0</v>
      </c>
      <c r="BO353" s="77">
        <f t="shared" si="542"/>
        <v>0</v>
      </c>
      <c r="BP353" s="77">
        <f t="shared" si="543"/>
        <v>0</v>
      </c>
      <c r="BQ353" s="77">
        <f t="shared" si="544"/>
        <v>0</v>
      </c>
      <c r="BR353" s="157">
        <f t="shared" si="545"/>
        <v>0</v>
      </c>
      <c r="BS353" s="77">
        <f t="shared" si="546"/>
        <v>0</v>
      </c>
      <c r="BT353" s="77">
        <f t="shared" si="547"/>
        <v>0</v>
      </c>
      <c r="BU353" s="77">
        <f t="shared" si="548"/>
        <v>0</v>
      </c>
      <c r="BV353" s="77">
        <f t="shared" si="549"/>
        <v>0</v>
      </c>
      <c r="BW353" s="77">
        <f t="shared" si="550"/>
        <v>0</v>
      </c>
      <c r="BX353" s="77">
        <f t="shared" si="551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ht="13.95" customHeight="1" x14ac:dyDescent="0.3">
      <c r="A354" s="269"/>
      <c r="B354" s="78" t="s">
        <v>91</v>
      </c>
      <c r="C354" s="275"/>
      <c r="D354" s="161">
        <f t="shared" si="532"/>
        <v>63588.000000000022</v>
      </c>
      <c r="E354" s="215">
        <v>1135.5</v>
      </c>
      <c r="F354" s="215">
        <v>1135.5</v>
      </c>
      <c r="G354" s="215">
        <v>1135.5</v>
      </c>
      <c r="H354" s="215">
        <v>1135.5</v>
      </c>
      <c r="I354" s="215">
        <v>1135.5</v>
      </c>
      <c r="J354" s="215">
        <v>1135.5</v>
      </c>
      <c r="K354" s="215">
        <v>1135.5</v>
      </c>
      <c r="L354" s="215">
        <v>1135.5</v>
      </c>
      <c r="M354" s="215">
        <v>908.4</v>
      </c>
      <c r="N354" s="215">
        <v>908.4</v>
      </c>
      <c r="O354" s="215">
        <v>908.4</v>
      </c>
      <c r="P354" s="215">
        <v>908.4</v>
      </c>
      <c r="Q354" s="826">
        <v>908.4</v>
      </c>
      <c r="R354" s="215">
        <v>1135.5</v>
      </c>
      <c r="S354" s="215">
        <v>1135.5</v>
      </c>
      <c r="T354" s="215">
        <v>1135.5</v>
      </c>
      <c r="U354" s="215">
        <v>1135.5</v>
      </c>
      <c r="V354" s="215">
        <v>1135.5</v>
      </c>
      <c r="W354" s="215">
        <v>1135.5</v>
      </c>
      <c r="X354" s="215">
        <v>1135.5</v>
      </c>
      <c r="Y354" s="215">
        <v>1135.5</v>
      </c>
      <c r="Z354" s="215">
        <v>1816.8</v>
      </c>
      <c r="AA354" s="215">
        <v>1816.8</v>
      </c>
      <c r="AB354" s="215">
        <v>1816.8</v>
      </c>
      <c r="AC354" s="215">
        <v>1816.8</v>
      </c>
      <c r="AD354" s="215">
        <v>1816.8</v>
      </c>
      <c r="AE354" s="215">
        <v>1135.5</v>
      </c>
      <c r="AF354" s="215">
        <v>1135.5</v>
      </c>
      <c r="AG354" s="215">
        <v>1135.5</v>
      </c>
      <c r="AH354" s="215">
        <v>1135.5</v>
      </c>
      <c r="AI354" s="215">
        <v>1135.5</v>
      </c>
      <c r="AJ354" s="215">
        <v>1135.5</v>
      </c>
      <c r="AK354" s="215">
        <v>1135.5</v>
      </c>
      <c r="AL354" s="215">
        <v>1135.5</v>
      </c>
      <c r="AM354" s="215">
        <v>908.4</v>
      </c>
      <c r="AN354" s="215">
        <v>908.4</v>
      </c>
      <c r="AO354" s="215">
        <v>908.4</v>
      </c>
      <c r="AP354" s="215">
        <v>908.4</v>
      </c>
      <c r="AQ354" s="215">
        <v>908.4</v>
      </c>
      <c r="AR354" s="215">
        <v>1135.5</v>
      </c>
      <c r="AS354" s="215">
        <v>1135.5</v>
      </c>
      <c r="AT354" s="215">
        <v>1135.5</v>
      </c>
      <c r="AU354" s="215">
        <v>1135.5</v>
      </c>
      <c r="AV354" s="215">
        <v>1135.5</v>
      </c>
      <c r="AW354" s="215">
        <v>1135.5</v>
      </c>
      <c r="AX354" s="215">
        <v>1135.5</v>
      </c>
      <c r="AY354" s="215">
        <v>1135.5</v>
      </c>
      <c r="AZ354" s="215">
        <v>1816.8</v>
      </c>
      <c r="BA354" s="215">
        <v>1816.8</v>
      </c>
      <c r="BB354" s="215">
        <v>1816.8</v>
      </c>
      <c r="BC354" s="215">
        <v>1816.8</v>
      </c>
      <c r="BD354" s="215">
        <v>1816.8</v>
      </c>
      <c r="BE354" s="271"/>
      <c r="BF354" s="163">
        <f t="shared" si="533"/>
        <v>4542</v>
      </c>
      <c r="BG354" s="77">
        <f t="shared" si="534"/>
        <v>4542</v>
      </c>
      <c r="BH354" s="77">
        <f t="shared" si="535"/>
        <v>4542</v>
      </c>
      <c r="BI354" s="77">
        <f t="shared" si="536"/>
        <v>4542</v>
      </c>
      <c r="BJ354" s="77">
        <f t="shared" si="537"/>
        <v>4542</v>
      </c>
      <c r="BK354" s="77">
        <f t="shared" si="538"/>
        <v>9084</v>
      </c>
      <c r="BL354" s="77">
        <f t="shared" si="539"/>
        <v>4542</v>
      </c>
      <c r="BM354" s="77">
        <f t="shared" si="540"/>
        <v>4542</v>
      </c>
      <c r="BN354" s="77">
        <f t="shared" si="541"/>
        <v>4542</v>
      </c>
      <c r="BO354" s="77">
        <f t="shared" si="542"/>
        <v>4542</v>
      </c>
      <c r="BP354" s="77">
        <f t="shared" si="543"/>
        <v>4542</v>
      </c>
      <c r="BQ354" s="77">
        <f t="shared" si="544"/>
        <v>9084</v>
      </c>
      <c r="BR354" s="157">
        <f t="shared" si="545"/>
        <v>63588</v>
      </c>
      <c r="BS354" s="77">
        <f t="shared" si="546"/>
        <v>13626</v>
      </c>
      <c r="BT354" s="77">
        <f t="shared" si="547"/>
        <v>18168</v>
      </c>
      <c r="BU354" s="77">
        <f t="shared" si="548"/>
        <v>13626</v>
      </c>
      <c r="BV354" s="77">
        <f t="shared" si="549"/>
        <v>18168</v>
      </c>
      <c r="BW354" s="77">
        <f t="shared" si="550"/>
        <v>31794</v>
      </c>
      <c r="BX354" s="77">
        <f t="shared" si="551"/>
        <v>31794</v>
      </c>
      <c r="BY354" s="77">
        <f>IF(Info!$O$3="Q1",$BS354,IF(Info!$O$3="Q2",$BS354+$BT354,IF(Info!$O$3="Q3",$BS354+$BT354+$BU354,$BR354)))</f>
        <v>13626</v>
      </c>
      <c r="BZ354" s="77">
        <f>IF(Info!$O$3="Q1",$BS354,IF(Info!$O$3="Q2",$BT354,IF(Info!$O$3="Q3",$BU354,$BV354)))</f>
        <v>13626</v>
      </c>
      <c r="CA354" s="49"/>
    </row>
    <row r="355" spans="1:79" ht="13.95" customHeight="1" x14ac:dyDescent="0.3">
      <c r="A355" s="269"/>
      <c r="B355" s="78" t="s">
        <v>93</v>
      </c>
      <c r="C355" s="275"/>
      <c r="D355" s="161">
        <f t="shared" si="532"/>
        <v>0</v>
      </c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826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71"/>
      <c r="BF355" s="163">
        <f t="shared" si="533"/>
        <v>0</v>
      </c>
      <c r="BG355" s="77">
        <f t="shared" si="534"/>
        <v>0</v>
      </c>
      <c r="BH355" s="77">
        <f t="shared" si="535"/>
        <v>0</v>
      </c>
      <c r="BI355" s="77">
        <f t="shared" si="536"/>
        <v>0</v>
      </c>
      <c r="BJ355" s="77">
        <f t="shared" si="537"/>
        <v>0</v>
      </c>
      <c r="BK355" s="77">
        <f t="shared" si="538"/>
        <v>0</v>
      </c>
      <c r="BL355" s="77">
        <f t="shared" si="539"/>
        <v>0</v>
      </c>
      <c r="BM355" s="77">
        <f t="shared" si="540"/>
        <v>0</v>
      </c>
      <c r="BN355" s="77">
        <f t="shared" si="541"/>
        <v>0</v>
      </c>
      <c r="BO355" s="77">
        <f t="shared" si="542"/>
        <v>0</v>
      </c>
      <c r="BP355" s="77">
        <f t="shared" si="543"/>
        <v>0</v>
      </c>
      <c r="BQ355" s="77">
        <f t="shared" si="544"/>
        <v>0</v>
      </c>
      <c r="BR355" s="157">
        <f t="shared" si="545"/>
        <v>0</v>
      </c>
      <c r="BS355" s="77">
        <f t="shared" si="546"/>
        <v>0</v>
      </c>
      <c r="BT355" s="77">
        <f t="shared" si="547"/>
        <v>0</v>
      </c>
      <c r="BU355" s="77">
        <f t="shared" si="548"/>
        <v>0</v>
      </c>
      <c r="BV355" s="77">
        <f t="shared" si="549"/>
        <v>0</v>
      </c>
      <c r="BW355" s="77">
        <f t="shared" si="550"/>
        <v>0</v>
      </c>
      <c r="BX355" s="77">
        <f t="shared" si="551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ht="13.95" customHeight="1" x14ac:dyDescent="0.3">
      <c r="A356" s="269"/>
      <c r="B356" s="78" t="s">
        <v>95</v>
      </c>
      <c r="C356" s="275"/>
      <c r="D356" s="161">
        <f t="shared" si="532"/>
        <v>0</v>
      </c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826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71"/>
      <c r="BF356" s="163">
        <f t="shared" si="533"/>
        <v>0</v>
      </c>
      <c r="BG356" s="77">
        <f t="shared" si="534"/>
        <v>0</v>
      </c>
      <c r="BH356" s="77">
        <f t="shared" si="535"/>
        <v>0</v>
      </c>
      <c r="BI356" s="77">
        <f t="shared" si="536"/>
        <v>0</v>
      </c>
      <c r="BJ356" s="77">
        <f t="shared" si="537"/>
        <v>0</v>
      </c>
      <c r="BK356" s="77">
        <f t="shared" si="538"/>
        <v>0</v>
      </c>
      <c r="BL356" s="77">
        <f t="shared" si="539"/>
        <v>0</v>
      </c>
      <c r="BM356" s="77">
        <f t="shared" si="540"/>
        <v>0</v>
      </c>
      <c r="BN356" s="77">
        <f t="shared" si="541"/>
        <v>0</v>
      </c>
      <c r="BO356" s="77">
        <f t="shared" si="542"/>
        <v>0</v>
      </c>
      <c r="BP356" s="77">
        <f t="shared" si="543"/>
        <v>0</v>
      </c>
      <c r="BQ356" s="77">
        <f t="shared" si="544"/>
        <v>0</v>
      </c>
      <c r="BR356" s="157">
        <f t="shared" si="545"/>
        <v>0</v>
      </c>
      <c r="BS356" s="77">
        <f t="shared" si="546"/>
        <v>0</v>
      </c>
      <c r="BT356" s="77">
        <f t="shared" si="547"/>
        <v>0</v>
      </c>
      <c r="BU356" s="77">
        <f t="shared" si="548"/>
        <v>0</v>
      </c>
      <c r="BV356" s="77">
        <f t="shared" si="549"/>
        <v>0</v>
      </c>
      <c r="BW356" s="77">
        <f t="shared" si="550"/>
        <v>0</v>
      </c>
      <c r="BX356" s="77">
        <f t="shared" si="551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ht="13.95" customHeight="1" x14ac:dyDescent="0.3">
      <c r="A357" s="269"/>
      <c r="B357" s="78" t="s">
        <v>97</v>
      </c>
      <c r="C357" s="275"/>
      <c r="D357" s="161">
        <f t="shared" si="532"/>
        <v>0</v>
      </c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826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5"/>
      <c r="AG357" s="215"/>
      <c r="AH357" s="215"/>
      <c r="AI357" s="215"/>
      <c r="AJ357" s="215"/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71"/>
      <c r="BF357" s="163">
        <f t="shared" si="533"/>
        <v>0</v>
      </c>
      <c r="BG357" s="77">
        <f t="shared" si="534"/>
        <v>0</v>
      </c>
      <c r="BH357" s="77">
        <f t="shared" si="535"/>
        <v>0</v>
      </c>
      <c r="BI357" s="77">
        <f t="shared" si="536"/>
        <v>0</v>
      </c>
      <c r="BJ357" s="77">
        <f t="shared" si="537"/>
        <v>0</v>
      </c>
      <c r="BK357" s="77">
        <f t="shared" si="538"/>
        <v>0</v>
      </c>
      <c r="BL357" s="77">
        <f t="shared" si="539"/>
        <v>0</v>
      </c>
      <c r="BM357" s="77">
        <f t="shared" si="540"/>
        <v>0</v>
      </c>
      <c r="BN357" s="77">
        <f t="shared" si="541"/>
        <v>0</v>
      </c>
      <c r="BO357" s="77">
        <f t="shared" si="542"/>
        <v>0</v>
      </c>
      <c r="BP357" s="77">
        <f t="shared" si="543"/>
        <v>0</v>
      </c>
      <c r="BQ357" s="77">
        <f t="shared" si="544"/>
        <v>0</v>
      </c>
      <c r="BR357" s="157">
        <f t="shared" si="545"/>
        <v>0</v>
      </c>
      <c r="BS357" s="77">
        <f t="shared" si="546"/>
        <v>0</v>
      </c>
      <c r="BT357" s="77">
        <f t="shared" si="547"/>
        <v>0</v>
      </c>
      <c r="BU357" s="77">
        <f t="shared" si="548"/>
        <v>0</v>
      </c>
      <c r="BV357" s="77">
        <f t="shared" si="549"/>
        <v>0</v>
      </c>
      <c r="BW357" s="77">
        <f t="shared" si="550"/>
        <v>0</v>
      </c>
      <c r="BX357" s="77">
        <f t="shared" si="551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ht="13.95" customHeight="1" x14ac:dyDescent="0.3">
      <c r="A358" s="269"/>
      <c r="B358" s="78" t="s">
        <v>99</v>
      </c>
      <c r="C358" s="275"/>
      <c r="D358" s="161">
        <f t="shared" si="532"/>
        <v>0</v>
      </c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826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215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71"/>
      <c r="BF358" s="163">
        <f t="shared" si="533"/>
        <v>0</v>
      </c>
      <c r="BG358" s="77">
        <f t="shared" si="534"/>
        <v>0</v>
      </c>
      <c r="BH358" s="77">
        <f t="shared" si="535"/>
        <v>0</v>
      </c>
      <c r="BI358" s="77">
        <f t="shared" si="536"/>
        <v>0</v>
      </c>
      <c r="BJ358" s="77">
        <f t="shared" si="537"/>
        <v>0</v>
      </c>
      <c r="BK358" s="77">
        <f t="shared" si="538"/>
        <v>0</v>
      </c>
      <c r="BL358" s="77">
        <f t="shared" si="539"/>
        <v>0</v>
      </c>
      <c r="BM358" s="77">
        <f t="shared" si="540"/>
        <v>0</v>
      </c>
      <c r="BN358" s="77">
        <f t="shared" si="541"/>
        <v>0</v>
      </c>
      <c r="BO358" s="77">
        <f t="shared" si="542"/>
        <v>0</v>
      </c>
      <c r="BP358" s="77">
        <f t="shared" si="543"/>
        <v>0</v>
      </c>
      <c r="BQ358" s="77">
        <f t="shared" si="544"/>
        <v>0</v>
      </c>
      <c r="BR358" s="157">
        <f t="shared" si="545"/>
        <v>0</v>
      </c>
      <c r="BS358" s="77">
        <f t="shared" si="546"/>
        <v>0</v>
      </c>
      <c r="BT358" s="77">
        <f t="shared" si="547"/>
        <v>0</v>
      </c>
      <c r="BU358" s="77">
        <f t="shared" si="548"/>
        <v>0</v>
      </c>
      <c r="BV358" s="77">
        <f t="shared" si="549"/>
        <v>0</v>
      </c>
      <c r="BW358" s="77">
        <f t="shared" si="550"/>
        <v>0</v>
      </c>
      <c r="BX358" s="77">
        <f t="shared" si="551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ht="13.95" customHeight="1" x14ac:dyDescent="0.3">
      <c r="A359" s="269"/>
      <c r="B359" s="78" t="s">
        <v>375</v>
      </c>
      <c r="C359" s="275"/>
      <c r="D359" s="161">
        <f t="shared" si="532"/>
        <v>45538.439999999981</v>
      </c>
      <c r="E359" s="215">
        <v>948.71750000000009</v>
      </c>
      <c r="F359" s="215">
        <v>948.71750000000009</v>
      </c>
      <c r="G359" s="215">
        <v>948.71750000000009</v>
      </c>
      <c r="H359" s="215">
        <v>948.71750000000009</v>
      </c>
      <c r="I359" s="215">
        <v>948.71750000000009</v>
      </c>
      <c r="J359" s="215">
        <v>948.71750000000009</v>
      </c>
      <c r="K359" s="215">
        <v>948.71750000000009</v>
      </c>
      <c r="L359" s="215">
        <v>948.71750000000009</v>
      </c>
      <c r="M359" s="215">
        <v>758.97400000000005</v>
      </c>
      <c r="N359" s="215">
        <v>758.97400000000005</v>
      </c>
      <c r="O359" s="215">
        <v>758.97400000000005</v>
      </c>
      <c r="P359" s="215">
        <v>758.97400000000005</v>
      </c>
      <c r="Q359" s="826">
        <v>758.97400000000005</v>
      </c>
      <c r="R359" s="215">
        <v>948.71750000000009</v>
      </c>
      <c r="S359" s="215">
        <v>948.71750000000009</v>
      </c>
      <c r="T359" s="215">
        <v>948.71750000000009</v>
      </c>
      <c r="U359" s="215">
        <v>948.71750000000009</v>
      </c>
      <c r="V359" s="215">
        <v>948.71750000000009</v>
      </c>
      <c r="W359" s="215">
        <v>948.71750000000009</v>
      </c>
      <c r="X359" s="215">
        <v>948.71750000000009</v>
      </c>
      <c r="Y359" s="215">
        <v>948.71750000000009</v>
      </c>
      <c r="Z359" s="215">
        <v>758.97400000000005</v>
      </c>
      <c r="AA359" s="215">
        <v>758.97400000000005</v>
      </c>
      <c r="AB359" s="215">
        <v>758.97400000000005</v>
      </c>
      <c r="AC359" s="215">
        <v>758.97400000000005</v>
      </c>
      <c r="AD359" s="215">
        <v>758.97400000000005</v>
      </c>
      <c r="AE359" s="215">
        <v>948.71750000000009</v>
      </c>
      <c r="AF359" s="215">
        <v>948.71750000000009</v>
      </c>
      <c r="AG359" s="215">
        <v>948.71750000000009</v>
      </c>
      <c r="AH359" s="215">
        <v>948.71750000000009</v>
      </c>
      <c r="AI359" s="215">
        <v>948.71750000000009</v>
      </c>
      <c r="AJ359" s="215">
        <v>948.71750000000009</v>
      </c>
      <c r="AK359" s="215">
        <v>948.71750000000009</v>
      </c>
      <c r="AL359" s="215">
        <v>948.71750000000009</v>
      </c>
      <c r="AM359" s="215">
        <v>758.97400000000005</v>
      </c>
      <c r="AN359" s="215">
        <v>758.97400000000005</v>
      </c>
      <c r="AO359" s="215">
        <v>758.97400000000005</v>
      </c>
      <c r="AP359" s="215">
        <v>758.97400000000005</v>
      </c>
      <c r="AQ359" s="215">
        <v>758.97400000000005</v>
      </c>
      <c r="AR359" s="215">
        <v>948.71750000000009</v>
      </c>
      <c r="AS359" s="215">
        <v>948.71750000000009</v>
      </c>
      <c r="AT359" s="215">
        <v>948.71750000000009</v>
      </c>
      <c r="AU359" s="215">
        <v>948.71750000000009</v>
      </c>
      <c r="AV359" s="215">
        <v>948.71750000000009</v>
      </c>
      <c r="AW359" s="215">
        <v>948.71750000000009</v>
      </c>
      <c r="AX359" s="215">
        <v>948.71750000000009</v>
      </c>
      <c r="AY359" s="215">
        <v>948.71750000000009</v>
      </c>
      <c r="AZ359" s="215">
        <v>758.97400000000005</v>
      </c>
      <c r="BA359" s="215">
        <v>758.97400000000005</v>
      </c>
      <c r="BB359" s="215">
        <v>758.97400000000005</v>
      </c>
      <c r="BC359" s="215">
        <v>758.97400000000005</v>
      </c>
      <c r="BD359" s="215">
        <v>758.97400000000005</v>
      </c>
      <c r="BE359" s="271"/>
      <c r="BF359" s="163">
        <f t="shared" si="533"/>
        <v>3794.8700000000003</v>
      </c>
      <c r="BG359" s="77">
        <f t="shared" si="534"/>
        <v>3794.8700000000003</v>
      </c>
      <c r="BH359" s="77">
        <f t="shared" si="535"/>
        <v>3794.8700000000003</v>
      </c>
      <c r="BI359" s="77">
        <f t="shared" si="536"/>
        <v>3794.8700000000003</v>
      </c>
      <c r="BJ359" s="77">
        <f t="shared" si="537"/>
        <v>3794.8700000000003</v>
      </c>
      <c r="BK359" s="77">
        <f t="shared" si="538"/>
        <v>3794.8700000000003</v>
      </c>
      <c r="BL359" s="77">
        <f t="shared" si="539"/>
        <v>3794.8700000000003</v>
      </c>
      <c r="BM359" s="77">
        <f t="shared" si="540"/>
        <v>3794.8700000000003</v>
      </c>
      <c r="BN359" s="77">
        <f t="shared" si="541"/>
        <v>3794.8700000000003</v>
      </c>
      <c r="BO359" s="77">
        <f t="shared" si="542"/>
        <v>3794.8700000000003</v>
      </c>
      <c r="BP359" s="77">
        <f t="shared" si="543"/>
        <v>3794.8700000000003</v>
      </c>
      <c r="BQ359" s="77">
        <f t="shared" si="544"/>
        <v>3794.8700000000003</v>
      </c>
      <c r="BR359" s="157">
        <f t="shared" si="545"/>
        <v>45538.44000000001</v>
      </c>
      <c r="BS359" s="77">
        <f t="shared" si="546"/>
        <v>11384.61</v>
      </c>
      <c r="BT359" s="77">
        <f t="shared" si="547"/>
        <v>11384.61</v>
      </c>
      <c r="BU359" s="77">
        <f t="shared" si="548"/>
        <v>11384.61</v>
      </c>
      <c r="BV359" s="77">
        <f t="shared" si="549"/>
        <v>11384.61</v>
      </c>
      <c r="BW359" s="77">
        <f t="shared" si="550"/>
        <v>22769.22</v>
      </c>
      <c r="BX359" s="77">
        <f t="shared" si="551"/>
        <v>22769.22</v>
      </c>
      <c r="BY359" s="77">
        <f>IF(Info!$O$3="Q1",$BS359,IF(Info!$O$3="Q2",$BS359+$BT359,IF(Info!$O$3="Q3",$BS359+$BT359+$BU359,$BR359)))</f>
        <v>11384.61</v>
      </c>
      <c r="BZ359" s="77">
        <f>IF(Info!$O$3="Q1",$BS359,IF(Info!$O$3="Q2",$BT359,IF(Info!$O$3="Q3",$BU359,$BV359)))</f>
        <v>11384.61</v>
      </c>
      <c r="CA359" s="49"/>
    </row>
    <row r="360" spans="1:79" ht="13.95" customHeight="1" x14ac:dyDescent="0.3">
      <c r="A360" s="269"/>
      <c r="B360" s="78" t="s">
        <v>103</v>
      </c>
      <c r="C360" s="275"/>
      <c r="D360" s="161">
        <f t="shared" si="532"/>
        <v>0</v>
      </c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826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71"/>
      <c r="BF360" s="163">
        <f t="shared" si="533"/>
        <v>0</v>
      </c>
      <c r="BG360" s="77">
        <f t="shared" si="534"/>
        <v>0</v>
      </c>
      <c r="BH360" s="77">
        <f t="shared" si="535"/>
        <v>0</v>
      </c>
      <c r="BI360" s="77">
        <f t="shared" si="536"/>
        <v>0</v>
      </c>
      <c r="BJ360" s="77">
        <f t="shared" si="537"/>
        <v>0</v>
      </c>
      <c r="BK360" s="77">
        <f t="shared" si="538"/>
        <v>0</v>
      </c>
      <c r="BL360" s="77">
        <f t="shared" si="539"/>
        <v>0</v>
      </c>
      <c r="BM360" s="77">
        <f t="shared" si="540"/>
        <v>0</v>
      </c>
      <c r="BN360" s="77">
        <f t="shared" si="541"/>
        <v>0</v>
      </c>
      <c r="BO360" s="77">
        <f t="shared" si="542"/>
        <v>0</v>
      </c>
      <c r="BP360" s="77">
        <f t="shared" si="543"/>
        <v>0</v>
      </c>
      <c r="BQ360" s="77">
        <f t="shared" si="544"/>
        <v>0</v>
      </c>
      <c r="BR360" s="157">
        <f t="shared" si="545"/>
        <v>0</v>
      </c>
      <c r="BS360" s="77">
        <f t="shared" si="546"/>
        <v>0</v>
      </c>
      <c r="BT360" s="77">
        <f t="shared" si="547"/>
        <v>0</v>
      </c>
      <c r="BU360" s="77">
        <f t="shared" si="548"/>
        <v>0</v>
      </c>
      <c r="BV360" s="77">
        <f t="shared" si="549"/>
        <v>0</v>
      </c>
      <c r="BW360" s="77">
        <f t="shared" si="550"/>
        <v>0</v>
      </c>
      <c r="BX360" s="77">
        <f t="shared" si="551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ht="13.95" customHeight="1" x14ac:dyDescent="0.3">
      <c r="A361" s="269"/>
      <c r="B361" s="78" t="s">
        <v>105</v>
      </c>
      <c r="C361" s="275"/>
      <c r="D361" s="161">
        <f t="shared" si="532"/>
        <v>7740</v>
      </c>
      <c r="E361" s="215">
        <v>161.25</v>
      </c>
      <c r="F361" s="215">
        <v>161.25</v>
      </c>
      <c r="G361" s="215">
        <v>161.25</v>
      </c>
      <c r="H361" s="215">
        <v>161.25</v>
      </c>
      <c r="I361" s="215">
        <v>161.25</v>
      </c>
      <c r="J361" s="215">
        <v>161.25</v>
      </c>
      <c r="K361" s="215">
        <v>161.25</v>
      </c>
      <c r="L361" s="215">
        <v>161.25</v>
      </c>
      <c r="M361" s="215">
        <v>129</v>
      </c>
      <c r="N361" s="215">
        <v>129</v>
      </c>
      <c r="O361" s="215">
        <v>129</v>
      </c>
      <c r="P361" s="215">
        <v>129</v>
      </c>
      <c r="Q361" s="826">
        <v>129</v>
      </c>
      <c r="R361" s="215">
        <v>161.25</v>
      </c>
      <c r="S361" s="215">
        <v>161.25</v>
      </c>
      <c r="T361" s="215">
        <v>161.25</v>
      </c>
      <c r="U361" s="215">
        <v>161.25</v>
      </c>
      <c r="V361" s="215">
        <v>161.25</v>
      </c>
      <c r="W361" s="215">
        <v>161.25</v>
      </c>
      <c r="X361" s="215">
        <v>161.25</v>
      </c>
      <c r="Y361" s="215">
        <v>161.25</v>
      </c>
      <c r="Z361" s="215">
        <v>129</v>
      </c>
      <c r="AA361" s="215">
        <v>129</v>
      </c>
      <c r="AB361" s="215">
        <v>129</v>
      </c>
      <c r="AC361" s="215">
        <v>129</v>
      </c>
      <c r="AD361" s="215">
        <v>129</v>
      </c>
      <c r="AE361" s="215">
        <v>161.25</v>
      </c>
      <c r="AF361" s="215">
        <v>161.25</v>
      </c>
      <c r="AG361" s="215">
        <v>161.25</v>
      </c>
      <c r="AH361" s="215">
        <v>161.25</v>
      </c>
      <c r="AI361" s="215">
        <v>161.25</v>
      </c>
      <c r="AJ361" s="215">
        <v>161.25</v>
      </c>
      <c r="AK361" s="215">
        <v>161.25</v>
      </c>
      <c r="AL361" s="215">
        <v>161.25</v>
      </c>
      <c r="AM361" s="215">
        <v>129</v>
      </c>
      <c r="AN361" s="215">
        <v>129</v>
      </c>
      <c r="AO361" s="215">
        <v>129</v>
      </c>
      <c r="AP361" s="215">
        <v>129</v>
      </c>
      <c r="AQ361" s="215">
        <v>129</v>
      </c>
      <c r="AR361" s="215">
        <v>161.25</v>
      </c>
      <c r="AS361" s="215">
        <v>161.25</v>
      </c>
      <c r="AT361" s="215">
        <v>161.25</v>
      </c>
      <c r="AU361" s="215">
        <v>161.25</v>
      </c>
      <c r="AV361" s="215">
        <v>161.25</v>
      </c>
      <c r="AW361" s="215">
        <v>161.25</v>
      </c>
      <c r="AX361" s="215">
        <v>161.25</v>
      </c>
      <c r="AY361" s="215">
        <v>161.25</v>
      </c>
      <c r="AZ361" s="215">
        <v>129</v>
      </c>
      <c r="BA361" s="215">
        <v>129</v>
      </c>
      <c r="BB361" s="215">
        <v>129</v>
      </c>
      <c r="BC361" s="215">
        <v>129</v>
      </c>
      <c r="BD361" s="215">
        <v>129</v>
      </c>
      <c r="BE361" s="271"/>
      <c r="BF361" s="163">
        <f t="shared" si="533"/>
        <v>645</v>
      </c>
      <c r="BG361" s="77">
        <f t="shared" si="534"/>
        <v>645</v>
      </c>
      <c r="BH361" s="77">
        <f t="shared" si="535"/>
        <v>645</v>
      </c>
      <c r="BI361" s="77">
        <f t="shared" si="536"/>
        <v>645</v>
      </c>
      <c r="BJ361" s="77">
        <f t="shared" si="537"/>
        <v>645</v>
      </c>
      <c r="BK361" s="77">
        <f t="shared" si="538"/>
        <v>645</v>
      </c>
      <c r="BL361" s="77">
        <f t="shared" si="539"/>
        <v>645</v>
      </c>
      <c r="BM361" s="77">
        <f t="shared" si="540"/>
        <v>645</v>
      </c>
      <c r="BN361" s="77">
        <f t="shared" si="541"/>
        <v>645</v>
      </c>
      <c r="BO361" s="77">
        <f t="shared" si="542"/>
        <v>645</v>
      </c>
      <c r="BP361" s="77">
        <f t="shared" si="543"/>
        <v>645</v>
      </c>
      <c r="BQ361" s="77">
        <f t="shared" si="544"/>
        <v>645</v>
      </c>
      <c r="BR361" s="157">
        <f t="shared" si="545"/>
        <v>7740</v>
      </c>
      <c r="BS361" s="77">
        <f t="shared" si="546"/>
        <v>1935</v>
      </c>
      <c r="BT361" s="77">
        <f t="shared" si="547"/>
        <v>1935</v>
      </c>
      <c r="BU361" s="77">
        <f t="shared" si="548"/>
        <v>1935</v>
      </c>
      <c r="BV361" s="77">
        <f t="shared" si="549"/>
        <v>1935</v>
      </c>
      <c r="BW361" s="77">
        <f t="shared" si="550"/>
        <v>3870</v>
      </c>
      <c r="BX361" s="77">
        <f t="shared" si="551"/>
        <v>3870</v>
      </c>
      <c r="BY361" s="77">
        <f>IF(Info!$O$3="Q1",$BS361,IF(Info!$O$3="Q2",$BS361+$BT361,IF(Info!$O$3="Q3",$BS361+$BT361+$BU361,$BR361)))</f>
        <v>1935</v>
      </c>
      <c r="BZ361" s="77">
        <f>IF(Info!$O$3="Q1",$BS361,IF(Info!$O$3="Q2",$BT361,IF(Info!$O$3="Q3",$BU361,$BV361)))</f>
        <v>1935</v>
      </c>
      <c r="CA361" s="49"/>
    </row>
    <row r="362" spans="1:79" ht="13.95" customHeight="1" x14ac:dyDescent="0.3">
      <c r="A362" s="282"/>
      <c r="B362" s="160" t="s">
        <v>376</v>
      </c>
      <c r="C362" s="275"/>
      <c r="D362" s="161">
        <f t="shared" si="532"/>
        <v>165376.44</v>
      </c>
      <c r="E362" s="278">
        <f t="shared" ref="E362:AJ362" si="552">SUM(E352:E361)</f>
        <v>3111.7175000000002</v>
      </c>
      <c r="F362" s="278">
        <f t="shared" si="552"/>
        <v>3111.7175000000002</v>
      </c>
      <c r="G362" s="278">
        <f t="shared" si="552"/>
        <v>3111.7175000000002</v>
      </c>
      <c r="H362" s="278">
        <f t="shared" si="552"/>
        <v>3111.7175000000002</v>
      </c>
      <c r="I362" s="278">
        <f t="shared" si="552"/>
        <v>3111.7175000000002</v>
      </c>
      <c r="J362" s="278">
        <f t="shared" si="552"/>
        <v>3111.7175000000002</v>
      </c>
      <c r="K362" s="278">
        <f t="shared" si="552"/>
        <v>3111.7175000000002</v>
      </c>
      <c r="L362" s="278">
        <f t="shared" si="552"/>
        <v>3111.7175000000002</v>
      </c>
      <c r="M362" s="278">
        <f t="shared" si="552"/>
        <v>2489.3740000000003</v>
      </c>
      <c r="N362" s="278">
        <f t="shared" si="552"/>
        <v>2489.3740000000003</v>
      </c>
      <c r="O362" s="278">
        <f t="shared" si="552"/>
        <v>2489.3740000000003</v>
      </c>
      <c r="P362" s="278">
        <f t="shared" si="552"/>
        <v>2489.3740000000003</v>
      </c>
      <c r="Q362" s="827">
        <f t="shared" si="552"/>
        <v>2489.3740000000003</v>
      </c>
      <c r="R362" s="278">
        <f t="shared" si="552"/>
        <v>3111.7175000000002</v>
      </c>
      <c r="S362" s="278">
        <f t="shared" si="552"/>
        <v>3111.7175000000002</v>
      </c>
      <c r="T362" s="278">
        <f t="shared" si="552"/>
        <v>3111.7175000000002</v>
      </c>
      <c r="U362" s="278">
        <f t="shared" si="552"/>
        <v>3111.7175000000002</v>
      </c>
      <c r="V362" s="278">
        <f t="shared" si="552"/>
        <v>3111.7175000000002</v>
      </c>
      <c r="W362" s="278">
        <f t="shared" si="552"/>
        <v>3111.7175000000002</v>
      </c>
      <c r="X362" s="278">
        <f t="shared" si="552"/>
        <v>3111.7175000000002</v>
      </c>
      <c r="Y362" s="278">
        <f t="shared" si="552"/>
        <v>3111.7175000000002</v>
      </c>
      <c r="Z362" s="278">
        <f t="shared" si="552"/>
        <v>4090.7740000000003</v>
      </c>
      <c r="AA362" s="278">
        <f t="shared" si="552"/>
        <v>4090.7740000000003</v>
      </c>
      <c r="AB362" s="278">
        <f t="shared" si="552"/>
        <v>4090.7740000000003</v>
      </c>
      <c r="AC362" s="278">
        <f t="shared" si="552"/>
        <v>4090.7740000000003</v>
      </c>
      <c r="AD362" s="278">
        <f t="shared" si="552"/>
        <v>4090.7740000000003</v>
      </c>
      <c r="AE362" s="278">
        <f t="shared" si="552"/>
        <v>3111.7175000000002</v>
      </c>
      <c r="AF362" s="278">
        <f t="shared" si="552"/>
        <v>3111.7175000000002</v>
      </c>
      <c r="AG362" s="278">
        <f t="shared" si="552"/>
        <v>3111.7175000000002</v>
      </c>
      <c r="AH362" s="278">
        <f t="shared" si="552"/>
        <v>3111.7175000000002</v>
      </c>
      <c r="AI362" s="278">
        <f t="shared" si="552"/>
        <v>3111.7175000000002</v>
      </c>
      <c r="AJ362" s="278">
        <f t="shared" si="552"/>
        <v>3111.7175000000002</v>
      </c>
      <c r="AK362" s="278">
        <f t="shared" ref="AK362:BP362" si="553">SUM(AK352:AK361)</f>
        <v>3111.7175000000002</v>
      </c>
      <c r="AL362" s="278">
        <f t="shared" si="553"/>
        <v>3111.7175000000002</v>
      </c>
      <c r="AM362" s="278">
        <f t="shared" si="553"/>
        <v>2489.3740000000003</v>
      </c>
      <c r="AN362" s="278">
        <f t="shared" si="553"/>
        <v>2489.3740000000003</v>
      </c>
      <c r="AO362" s="278">
        <f t="shared" si="553"/>
        <v>2489.3740000000003</v>
      </c>
      <c r="AP362" s="278">
        <f t="shared" si="553"/>
        <v>2489.3740000000003</v>
      </c>
      <c r="AQ362" s="278">
        <f t="shared" si="553"/>
        <v>2489.3740000000003</v>
      </c>
      <c r="AR362" s="278">
        <f t="shared" si="553"/>
        <v>3111.7175000000002</v>
      </c>
      <c r="AS362" s="278">
        <f t="shared" si="553"/>
        <v>3111.7175000000002</v>
      </c>
      <c r="AT362" s="278">
        <f t="shared" si="553"/>
        <v>3111.7175000000002</v>
      </c>
      <c r="AU362" s="278">
        <f t="shared" si="553"/>
        <v>3111.7175000000002</v>
      </c>
      <c r="AV362" s="278">
        <f t="shared" si="553"/>
        <v>3111.7175000000002</v>
      </c>
      <c r="AW362" s="278">
        <f t="shared" si="553"/>
        <v>3111.7175000000002</v>
      </c>
      <c r="AX362" s="278">
        <f t="shared" si="553"/>
        <v>3111.7175000000002</v>
      </c>
      <c r="AY362" s="278">
        <f t="shared" si="553"/>
        <v>3111.7175000000002</v>
      </c>
      <c r="AZ362" s="278">
        <f t="shared" si="553"/>
        <v>4090.7740000000003</v>
      </c>
      <c r="BA362" s="278">
        <f t="shared" si="553"/>
        <v>4090.7740000000003</v>
      </c>
      <c r="BB362" s="278">
        <f t="shared" si="553"/>
        <v>4090.7740000000003</v>
      </c>
      <c r="BC362" s="278">
        <f t="shared" si="553"/>
        <v>4090.7740000000003</v>
      </c>
      <c r="BD362" s="278">
        <f t="shared" si="553"/>
        <v>4090.7740000000003</v>
      </c>
      <c r="BE362" s="271"/>
      <c r="BF362" s="162">
        <f t="shared" si="533"/>
        <v>12446.87</v>
      </c>
      <c r="BG362" s="157">
        <f t="shared" si="534"/>
        <v>12446.87</v>
      </c>
      <c r="BH362" s="157">
        <f t="shared" si="535"/>
        <v>12446.87</v>
      </c>
      <c r="BI362" s="157">
        <f t="shared" si="536"/>
        <v>12446.87</v>
      </c>
      <c r="BJ362" s="157">
        <f t="shared" si="537"/>
        <v>12446.87</v>
      </c>
      <c r="BK362" s="157">
        <f t="shared" si="538"/>
        <v>20453.870000000003</v>
      </c>
      <c r="BL362" s="157">
        <f t="shared" si="539"/>
        <v>12446.87</v>
      </c>
      <c r="BM362" s="157">
        <f t="shared" si="540"/>
        <v>12446.87</v>
      </c>
      <c r="BN362" s="157">
        <f t="shared" si="541"/>
        <v>12446.87</v>
      </c>
      <c r="BO362" s="157">
        <f t="shared" si="542"/>
        <v>12446.87</v>
      </c>
      <c r="BP362" s="157">
        <f t="shared" si="543"/>
        <v>12446.87</v>
      </c>
      <c r="BQ362" s="157">
        <f t="shared" si="544"/>
        <v>20453.870000000003</v>
      </c>
      <c r="BR362" s="157">
        <f t="shared" si="545"/>
        <v>165376.43999999997</v>
      </c>
      <c r="BS362" s="157">
        <f t="shared" si="546"/>
        <v>37340.61</v>
      </c>
      <c r="BT362" s="157">
        <f t="shared" si="547"/>
        <v>45347.61</v>
      </c>
      <c r="BU362" s="157">
        <f t="shared" si="548"/>
        <v>37340.61</v>
      </c>
      <c r="BV362" s="157">
        <f t="shared" si="549"/>
        <v>45347.61</v>
      </c>
      <c r="BW362" s="157">
        <f t="shared" si="550"/>
        <v>82688.22</v>
      </c>
      <c r="BX362" s="157">
        <f t="shared" si="551"/>
        <v>82688.22</v>
      </c>
      <c r="BY362" s="157">
        <f>IF(Info!$O$3="Q1",$BS362,IF(Info!$O$3="Q2",$BS362+$BT362,IF(Info!$O$3="Q3",$BS362+$BT362+$BU362,$BR362)))</f>
        <v>37340.61</v>
      </c>
      <c r="BZ362" s="157">
        <f>IF(Info!$O$3="Q1",$BS362,IF(Info!$O$3="Q2",$BT362,IF(Info!$O$3="Q3",$BU362,$BV362)))</f>
        <v>37340.61</v>
      </c>
      <c r="CA362" s="49"/>
    </row>
    <row r="363" spans="1:79" ht="13.95" customHeight="1" x14ac:dyDescent="0.3">
      <c r="A363" s="282"/>
      <c r="B363" s="160" t="s">
        <v>377</v>
      </c>
      <c r="C363" s="275"/>
      <c r="D363" s="161">
        <f t="shared" si="532"/>
        <v>367884.43999999977</v>
      </c>
      <c r="E363" s="161">
        <f t="shared" ref="E363:AJ363" si="554">E315+E323+E327+E333+E337+E341+E346+E350+E362</f>
        <v>6112.3841666666667</v>
      </c>
      <c r="F363" s="161">
        <f t="shared" si="554"/>
        <v>6034.3841666666667</v>
      </c>
      <c r="G363" s="161">
        <f t="shared" si="554"/>
        <v>5810.3841666666667</v>
      </c>
      <c r="H363" s="161">
        <f t="shared" si="554"/>
        <v>10390.384166666667</v>
      </c>
      <c r="I363" s="161">
        <f t="shared" si="554"/>
        <v>6352.3841666666667</v>
      </c>
      <c r="J363" s="161">
        <f t="shared" si="554"/>
        <v>6008.3841666666667</v>
      </c>
      <c r="K363" s="161">
        <f t="shared" si="554"/>
        <v>5930.3841666666667</v>
      </c>
      <c r="L363" s="161">
        <f t="shared" si="554"/>
        <v>5810.3841666666667</v>
      </c>
      <c r="M363" s="161">
        <f t="shared" si="554"/>
        <v>9898.3073333333323</v>
      </c>
      <c r="N363" s="161">
        <f t="shared" si="554"/>
        <v>4918.3073333333341</v>
      </c>
      <c r="O363" s="161">
        <f t="shared" si="554"/>
        <v>5022.3073333333341</v>
      </c>
      <c r="P363" s="161">
        <f t="shared" si="554"/>
        <v>5080.3073333333341</v>
      </c>
      <c r="Q363" s="829">
        <f t="shared" si="554"/>
        <v>4840.3073333333341</v>
      </c>
      <c r="R363" s="161">
        <f t="shared" si="554"/>
        <v>11586.384166666665</v>
      </c>
      <c r="S363" s="161">
        <f t="shared" si="554"/>
        <v>7470.3841666666685</v>
      </c>
      <c r="T363" s="161">
        <f t="shared" si="554"/>
        <v>6352.3841666666667</v>
      </c>
      <c r="U363" s="161">
        <f t="shared" si="554"/>
        <v>6248.3841666666667</v>
      </c>
      <c r="V363" s="161">
        <f t="shared" si="554"/>
        <v>6170.3841666666667</v>
      </c>
      <c r="W363" s="161">
        <f t="shared" si="554"/>
        <v>12106.384166666667</v>
      </c>
      <c r="X363" s="161">
        <f t="shared" si="554"/>
        <v>7470.3841666666685</v>
      </c>
      <c r="Y363" s="161">
        <f t="shared" si="554"/>
        <v>6352.3841666666667</v>
      </c>
      <c r="Z363" s="161">
        <f t="shared" si="554"/>
        <v>6759.7073333333337</v>
      </c>
      <c r="AA363" s="161">
        <f t="shared" si="554"/>
        <v>6681.7073333333337</v>
      </c>
      <c r="AB363" s="161">
        <f t="shared" si="554"/>
        <v>12539.707333333336</v>
      </c>
      <c r="AC363" s="161">
        <f t="shared" si="554"/>
        <v>7383.7073333333337</v>
      </c>
      <c r="AD363" s="161">
        <f t="shared" si="554"/>
        <v>6623.7073333333337</v>
      </c>
      <c r="AE363" s="161">
        <f t="shared" si="554"/>
        <v>5930.3841666666667</v>
      </c>
      <c r="AF363" s="161">
        <f t="shared" si="554"/>
        <v>5930.3841666666667</v>
      </c>
      <c r="AG363" s="161">
        <f t="shared" si="554"/>
        <v>9870.3841666666667</v>
      </c>
      <c r="AH363" s="161">
        <f t="shared" si="554"/>
        <v>6352.3841666666667</v>
      </c>
      <c r="AI363" s="161">
        <f t="shared" si="554"/>
        <v>6112.3841666666667</v>
      </c>
      <c r="AJ363" s="161">
        <f t="shared" si="554"/>
        <v>6008.3841666666667</v>
      </c>
      <c r="AK363" s="161">
        <f t="shared" ref="AK363:BP363" si="555">AK315+AK323+AK327+AK333+AK337+AK341+AK346+AK350+AK362</f>
        <v>5930.3841666666667</v>
      </c>
      <c r="AL363" s="161">
        <f t="shared" si="555"/>
        <v>5930.3841666666667</v>
      </c>
      <c r="AM363" s="161">
        <f t="shared" si="555"/>
        <v>9898.3073333333323</v>
      </c>
      <c r="AN363" s="161">
        <f t="shared" si="555"/>
        <v>5460.3073333333341</v>
      </c>
      <c r="AO363" s="161">
        <f t="shared" si="555"/>
        <v>5262.3073333333341</v>
      </c>
      <c r="AP363" s="161">
        <f t="shared" si="555"/>
        <v>5158.3073333333341</v>
      </c>
      <c r="AQ363" s="161">
        <f t="shared" si="555"/>
        <v>4840.3073333333341</v>
      </c>
      <c r="AR363" s="161">
        <f t="shared" si="555"/>
        <v>12106.384166666667</v>
      </c>
      <c r="AS363" s="161">
        <f t="shared" si="555"/>
        <v>6430.3841666666667</v>
      </c>
      <c r="AT363" s="161">
        <f t="shared" si="555"/>
        <v>6352.3841666666667</v>
      </c>
      <c r="AU363" s="161">
        <f t="shared" si="555"/>
        <v>6008.3841666666667</v>
      </c>
      <c r="AV363" s="161">
        <f t="shared" si="555"/>
        <v>5930.3841666666667</v>
      </c>
      <c r="AW363" s="161">
        <f t="shared" si="555"/>
        <v>12106.384166666667</v>
      </c>
      <c r="AX363" s="161">
        <f t="shared" si="555"/>
        <v>6550.3841666666667</v>
      </c>
      <c r="AY363" s="161">
        <f t="shared" si="555"/>
        <v>6472.3841666666667</v>
      </c>
      <c r="AZ363" s="161">
        <f t="shared" si="555"/>
        <v>6759.7073333333337</v>
      </c>
      <c r="BA363" s="161">
        <f t="shared" si="555"/>
        <v>6561.7073333333337</v>
      </c>
      <c r="BB363" s="161">
        <f t="shared" si="555"/>
        <v>10901.707333333332</v>
      </c>
      <c r="BC363" s="161">
        <f t="shared" si="555"/>
        <v>6623.7073333333337</v>
      </c>
      <c r="BD363" s="161">
        <f t="shared" si="555"/>
        <v>6441.7073333333337</v>
      </c>
      <c r="BE363" s="271"/>
      <c r="BF363" s="162">
        <f t="shared" si="533"/>
        <v>28347.536666666667</v>
      </c>
      <c r="BG363" s="157">
        <f t="shared" si="534"/>
        <v>24101.536666666667</v>
      </c>
      <c r="BH363" s="157">
        <f t="shared" si="535"/>
        <v>29759.536666666667</v>
      </c>
      <c r="BI363" s="157">
        <f t="shared" si="536"/>
        <v>31657.536666666667</v>
      </c>
      <c r="BJ363" s="157">
        <f t="shared" si="537"/>
        <v>32099.53666666667</v>
      </c>
      <c r="BK363" s="157">
        <f t="shared" si="538"/>
        <v>39988.536666666667</v>
      </c>
      <c r="BL363" s="157">
        <f t="shared" si="539"/>
        <v>28083.536666666667</v>
      </c>
      <c r="BM363" s="157">
        <f t="shared" si="540"/>
        <v>23981.536666666667</v>
      </c>
      <c r="BN363" s="157">
        <f t="shared" si="541"/>
        <v>30619.536666666667</v>
      </c>
      <c r="BO363" s="157">
        <f t="shared" si="542"/>
        <v>30897.536666666667</v>
      </c>
      <c r="BP363" s="157">
        <f t="shared" si="543"/>
        <v>31059.536666666667</v>
      </c>
      <c r="BQ363" s="157">
        <f t="shared" si="544"/>
        <v>37288.536666666667</v>
      </c>
      <c r="BR363" s="157">
        <f t="shared" si="545"/>
        <v>367884.44000000012</v>
      </c>
      <c r="BS363" s="157">
        <f t="shared" si="546"/>
        <v>82208.61</v>
      </c>
      <c r="BT363" s="157">
        <f t="shared" si="547"/>
        <v>103745.61</v>
      </c>
      <c r="BU363" s="157">
        <f t="shared" si="548"/>
        <v>82684.61</v>
      </c>
      <c r="BV363" s="157">
        <f t="shared" si="549"/>
        <v>99245.61</v>
      </c>
      <c r="BW363" s="157">
        <f t="shared" si="550"/>
        <v>185954.22000000003</v>
      </c>
      <c r="BX363" s="157">
        <f t="shared" si="551"/>
        <v>181930.22000000003</v>
      </c>
      <c r="BY363" s="157">
        <f>IF(Info!$O$3="Q1",$BS363,IF(Info!$O$3="Q2",$BS363+$BT363,IF(Info!$O$3="Q3",$BS363+$BT363+$BU363,$BR363)))</f>
        <v>82208.61</v>
      </c>
      <c r="BZ363" s="157">
        <f>IF(Info!$O$3="Q1",$BS363,IF(Info!$O$3="Q2",$BT363,IF(Info!$O$3="Q3",$BU363,$BV363)))</f>
        <v>82208.61</v>
      </c>
      <c r="CA363" s="49"/>
    </row>
    <row r="364" spans="1:79" ht="13.95" customHeight="1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ht="13.95" customHeight="1" x14ac:dyDescent="0.3">
      <c r="A365" s="269"/>
      <c r="B365" s="207" t="s">
        <v>393</v>
      </c>
      <c r="C365" s="275"/>
      <c r="D365" s="210">
        <f>SUM(E365:BD365)</f>
        <v>34615.560000000012</v>
      </c>
      <c r="E365" s="283">
        <f t="shared" ref="E365:AJ365" si="556">E306-E363</f>
        <v>-1945.7174999999997</v>
      </c>
      <c r="F365" s="283">
        <f t="shared" si="556"/>
        <v>-1867.7174999999997</v>
      </c>
      <c r="G365" s="283">
        <f t="shared" si="556"/>
        <v>-2060.3841666666667</v>
      </c>
      <c r="H365" s="283">
        <f t="shared" si="556"/>
        <v>-2473.7174999999997</v>
      </c>
      <c r="I365" s="283">
        <f t="shared" si="556"/>
        <v>-519.05083333333278</v>
      </c>
      <c r="J365" s="283">
        <f t="shared" si="556"/>
        <v>-175.05083333333278</v>
      </c>
      <c r="K365" s="283">
        <f t="shared" si="556"/>
        <v>-513.71749999999975</v>
      </c>
      <c r="L365" s="283">
        <f t="shared" si="556"/>
        <v>-810.38416666666672</v>
      </c>
      <c r="M365" s="283">
        <f t="shared" si="556"/>
        <v>-1564.9739999999983</v>
      </c>
      <c r="N365" s="283">
        <f t="shared" si="556"/>
        <v>2581.6926666666659</v>
      </c>
      <c r="O365" s="283">
        <f t="shared" si="556"/>
        <v>2061.0259999999998</v>
      </c>
      <c r="P365" s="283">
        <f t="shared" si="556"/>
        <v>2836.3593333333329</v>
      </c>
      <c r="Q365" s="830">
        <f t="shared" si="556"/>
        <v>1826.3593333333329</v>
      </c>
      <c r="R365" s="283">
        <f t="shared" si="556"/>
        <v>-1586.3841666666649</v>
      </c>
      <c r="S365" s="283">
        <f t="shared" si="556"/>
        <v>862.94916666666541</v>
      </c>
      <c r="T365" s="283">
        <f t="shared" si="556"/>
        <v>1980.9491666666672</v>
      </c>
      <c r="U365" s="283">
        <f t="shared" si="556"/>
        <v>1668.2825000000003</v>
      </c>
      <c r="V365" s="283">
        <f t="shared" si="556"/>
        <v>496.28250000000025</v>
      </c>
      <c r="W365" s="283">
        <f t="shared" si="556"/>
        <v>-2106.3841666666667</v>
      </c>
      <c r="X365" s="283">
        <f t="shared" si="556"/>
        <v>2112.9491666666654</v>
      </c>
      <c r="Y365" s="283">
        <f t="shared" si="556"/>
        <v>2814.2825000000012</v>
      </c>
      <c r="Z365" s="283">
        <f t="shared" si="556"/>
        <v>1573.6260000000002</v>
      </c>
      <c r="AA365" s="283">
        <f t="shared" si="556"/>
        <v>401.6260000000002</v>
      </c>
      <c r="AB365" s="283">
        <f t="shared" si="556"/>
        <v>-2539.7073333333356</v>
      </c>
      <c r="AC365" s="283">
        <f t="shared" si="556"/>
        <v>1782.9593333333341</v>
      </c>
      <c r="AD365" s="283">
        <f t="shared" si="556"/>
        <v>1292.9593333333332</v>
      </c>
      <c r="AE365" s="283">
        <f t="shared" si="556"/>
        <v>1569.6158333333333</v>
      </c>
      <c r="AF365" s="283">
        <f t="shared" si="556"/>
        <v>736.28250000000025</v>
      </c>
      <c r="AG365" s="283">
        <f t="shared" si="556"/>
        <v>-287.05083333333278</v>
      </c>
      <c r="AH365" s="283">
        <f t="shared" si="556"/>
        <v>1564.2825000000003</v>
      </c>
      <c r="AI365" s="283">
        <f t="shared" si="556"/>
        <v>1804.2825000000003</v>
      </c>
      <c r="AJ365" s="283">
        <f t="shared" si="556"/>
        <v>1491.6158333333333</v>
      </c>
      <c r="AK365" s="283">
        <f t="shared" ref="AK365:BD365" si="557">AK306-AK363</f>
        <v>736.28250000000025</v>
      </c>
      <c r="AL365" s="283">
        <f t="shared" si="557"/>
        <v>319.61583333333328</v>
      </c>
      <c r="AM365" s="283">
        <f t="shared" si="557"/>
        <v>518.3593333333356</v>
      </c>
      <c r="AN365" s="283">
        <f t="shared" si="557"/>
        <v>3289.6926666666659</v>
      </c>
      <c r="AO365" s="283">
        <f t="shared" si="557"/>
        <v>2654.3593333333329</v>
      </c>
      <c r="AP365" s="283">
        <f t="shared" si="557"/>
        <v>2341.6926666666659</v>
      </c>
      <c r="AQ365" s="283">
        <f t="shared" si="557"/>
        <v>2243.0259999999998</v>
      </c>
      <c r="AR365" s="283">
        <f t="shared" si="557"/>
        <v>-1689.7174999999988</v>
      </c>
      <c r="AS365" s="283">
        <f t="shared" si="557"/>
        <v>3152.9491666666672</v>
      </c>
      <c r="AT365" s="283">
        <f t="shared" si="557"/>
        <v>2397.6158333333333</v>
      </c>
      <c r="AU365" s="283">
        <f t="shared" si="557"/>
        <v>1908.2825000000003</v>
      </c>
      <c r="AV365" s="283">
        <f t="shared" si="557"/>
        <v>736.28250000000025</v>
      </c>
      <c r="AW365" s="283">
        <f t="shared" si="557"/>
        <v>-2523.0508333333328</v>
      </c>
      <c r="AX365" s="283">
        <f t="shared" si="557"/>
        <v>1782.9491666666672</v>
      </c>
      <c r="AY365" s="283">
        <f t="shared" si="557"/>
        <v>1444.2825000000003</v>
      </c>
      <c r="AZ365" s="283">
        <f t="shared" si="557"/>
        <v>1156.9593333333332</v>
      </c>
      <c r="BA365" s="283">
        <f t="shared" si="557"/>
        <v>1354.9593333333332</v>
      </c>
      <c r="BB365" s="283">
        <f t="shared" si="557"/>
        <v>-2151.7073333333319</v>
      </c>
      <c r="BC365" s="283">
        <f t="shared" si="557"/>
        <v>1292.9593333333332</v>
      </c>
      <c r="BD365" s="283">
        <f t="shared" si="557"/>
        <v>641.6260000000002</v>
      </c>
      <c r="BE365" s="271"/>
      <c r="BF365" s="162">
        <f>SUM(E365:H365)</f>
        <v>-8347.5366666666669</v>
      </c>
      <c r="BG365" s="157">
        <f>SUM(I365:L365)</f>
        <v>-2018.203333333332</v>
      </c>
      <c r="BH365" s="157">
        <f>SUM(M365:Q365)</f>
        <v>7740.4633333333331</v>
      </c>
      <c r="BI365" s="157">
        <f>SUM(R365:U365)</f>
        <v>2925.796666666668</v>
      </c>
      <c r="BJ365" s="157">
        <f>SUM(V365:Y365)</f>
        <v>3317.13</v>
      </c>
      <c r="BK365" s="157">
        <f>SUM(Z365:AD365)</f>
        <v>2511.4633333333322</v>
      </c>
      <c r="BL365" s="157">
        <f>SUM(AE365:AH365)</f>
        <v>3583.130000000001</v>
      </c>
      <c r="BM365" s="157">
        <f>SUM(AI365:AL365)</f>
        <v>4351.7966666666671</v>
      </c>
      <c r="BN365" s="157">
        <f>SUM(AM365:AQ365)</f>
        <v>11047.13</v>
      </c>
      <c r="BO365" s="157">
        <f>SUM(AR365:AU365)</f>
        <v>5769.1300000000019</v>
      </c>
      <c r="BP365" s="157">
        <f>SUM(AV365:AY365)</f>
        <v>1440.463333333335</v>
      </c>
      <c r="BQ365" s="157">
        <f>SUM(AZ365:BD365)</f>
        <v>2294.796666666668</v>
      </c>
      <c r="BR365" s="157">
        <f>SUM(BF365:BQ365)</f>
        <v>34615.560000000005</v>
      </c>
      <c r="BS365" s="157">
        <f>SUM(BF365:BH365)</f>
        <v>-2625.2766666666648</v>
      </c>
      <c r="BT365" s="157">
        <f>SUM(BI365:BK365)</f>
        <v>8754.39</v>
      </c>
      <c r="BU365" s="157">
        <f>SUM(BL365:BN365)</f>
        <v>18982.056666666667</v>
      </c>
      <c r="BV365" s="157">
        <f>SUM(BO365:BQ365)</f>
        <v>9504.3900000000049</v>
      </c>
      <c r="BW365" s="157">
        <f>SUM(BF365:BK365)</f>
        <v>6129.1133333333355</v>
      </c>
      <c r="BX365" s="157">
        <f>SUM(BL365:BQ365)</f>
        <v>28486.44666666667</v>
      </c>
      <c r="BY365" s="157">
        <f>IF(Info!$O$3="Q1",$BS365,IF(Info!$O$3="Q2",$BS365+$BT365,IF(Info!$O$3="Q3",$BS365+$BT365+$BU365,$BR365)))</f>
        <v>-2625.2766666666648</v>
      </c>
      <c r="BZ365" s="157">
        <f>IF(Info!$O$3="Q1",$BS365,IF(Info!$O$3="Q2",$BT365,IF(Info!$O$3="Q3",$BU365,$BV365)))</f>
        <v>-2625.2766666666648</v>
      </c>
      <c r="CA365" s="49"/>
    </row>
    <row r="366" spans="1:79" ht="13.95" customHeight="1" x14ac:dyDescent="0.3">
      <c r="A366" s="269"/>
      <c r="B366" s="160" t="s">
        <v>394</v>
      </c>
      <c r="C366" s="275"/>
      <c r="D366" s="49"/>
      <c r="E366" s="278">
        <f>E365</f>
        <v>-1945.7174999999997</v>
      </c>
      <c r="F366" s="278">
        <f t="shared" ref="F366:AK366" si="558">E366+F365</f>
        <v>-3813.4349999999995</v>
      </c>
      <c r="G366" s="278">
        <f t="shared" si="558"/>
        <v>-5873.8191666666662</v>
      </c>
      <c r="H366" s="278">
        <f t="shared" si="558"/>
        <v>-8347.5366666666669</v>
      </c>
      <c r="I366" s="278">
        <f t="shared" si="558"/>
        <v>-8866.5874999999996</v>
      </c>
      <c r="J366" s="278">
        <f t="shared" si="558"/>
        <v>-9041.6383333333324</v>
      </c>
      <c r="K366" s="278">
        <f t="shared" si="558"/>
        <v>-9555.3558333333312</v>
      </c>
      <c r="L366" s="278">
        <f t="shared" si="558"/>
        <v>-10365.739999999998</v>
      </c>
      <c r="M366" s="278">
        <f t="shared" si="558"/>
        <v>-11930.713999999996</v>
      </c>
      <c r="N366" s="278">
        <f t="shared" si="558"/>
        <v>-9349.0213333333304</v>
      </c>
      <c r="O366" s="278">
        <f t="shared" si="558"/>
        <v>-7287.9953333333306</v>
      </c>
      <c r="P366" s="278">
        <f t="shared" si="558"/>
        <v>-4451.6359999999977</v>
      </c>
      <c r="Q366" s="827">
        <f t="shared" si="558"/>
        <v>-2625.2766666666648</v>
      </c>
      <c r="R366" s="278">
        <f t="shared" si="558"/>
        <v>-4211.6608333333297</v>
      </c>
      <c r="S366" s="278">
        <f t="shared" si="558"/>
        <v>-3348.7116666666643</v>
      </c>
      <c r="T366" s="278">
        <f t="shared" si="558"/>
        <v>-1367.7624999999971</v>
      </c>
      <c r="U366" s="278">
        <f t="shared" si="558"/>
        <v>300.52000000000317</v>
      </c>
      <c r="V366" s="278">
        <f t="shared" si="558"/>
        <v>796.80250000000342</v>
      </c>
      <c r="W366" s="278">
        <f t="shared" si="558"/>
        <v>-1309.5816666666633</v>
      </c>
      <c r="X366" s="278">
        <f t="shared" si="558"/>
        <v>803.36750000000211</v>
      </c>
      <c r="Y366" s="278">
        <f t="shared" si="558"/>
        <v>3617.6500000000033</v>
      </c>
      <c r="Z366" s="278">
        <f t="shared" si="558"/>
        <v>5191.2760000000035</v>
      </c>
      <c r="AA366" s="278">
        <f t="shared" si="558"/>
        <v>5592.9020000000037</v>
      </c>
      <c r="AB366" s="278">
        <f t="shared" si="558"/>
        <v>3053.1946666666681</v>
      </c>
      <c r="AC366" s="278">
        <f t="shared" si="558"/>
        <v>4836.1540000000023</v>
      </c>
      <c r="AD366" s="278">
        <f t="shared" si="558"/>
        <v>6129.1133333333355</v>
      </c>
      <c r="AE366" s="278">
        <f t="shared" si="558"/>
        <v>7698.7291666666688</v>
      </c>
      <c r="AF366" s="278">
        <f t="shared" si="558"/>
        <v>8435.011666666669</v>
      </c>
      <c r="AG366" s="278">
        <f t="shared" si="558"/>
        <v>8147.9608333333363</v>
      </c>
      <c r="AH366" s="278">
        <f t="shared" si="558"/>
        <v>9712.2433333333356</v>
      </c>
      <c r="AI366" s="278">
        <f t="shared" si="558"/>
        <v>11516.525833333337</v>
      </c>
      <c r="AJ366" s="278">
        <f t="shared" si="558"/>
        <v>13008.14166666667</v>
      </c>
      <c r="AK366" s="278">
        <f t="shared" si="558"/>
        <v>13744.424166666671</v>
      </c>
      <c r="AL366" s="278">
        <f t="shared" ref="AL366:BQ366" si="559">AK366+AL365</f>
        <v>14064.040000000005</v>
      </c>
      <c r="AM366" s="278">
        <f t="shared" si="559"/>
        <v>14582.39933333334</v>
      </c>
      <c r="AN366" s="278">
        <f t="shared" si="559"/>
        <v>17872.092000000004</v>
      </c>
      <c r="AO366" s="278">
        <f t="shared" si="559"/>
        <v>20526.451333333338</v>
      </c>
      <c r="AP366" s="278">
        <f t="shared" si="559"/>
        <v>22868.144000000004</v>
      </c>
      <c r="AQ366" s="278">
        <f t="shared" si="559"/>
        <v>25111.170000000006</v>
      </c>
      <c r="AR366" s="278">
        <f t="shared" si="559"/>
        <v>23421.452500000007</v>
      </c>
      <c r="AS366" s="278">
        <f t="shared" si="559"/>
        <v>26574.401666666672</v>
      </c>
      <c r="AT366" s="278">
        <f t="shared" si="559"/>
        <v>28972.017500000005</v>
      </c>
      <c r="AU366" s="278">
        <f t="shared" si="559"/>
        <v>30880.300000000007</v>
      </c>
      <c r="AV366" s="278">
        <f t="shared" si="559"/>
        <v>31616.582500000008</v>
      </c>
      <c r="AW366" s="278">
        <f t="shared" si="559"/>
        <v>29093.531666666677</v>
      </c>
      <c r="AX366" s="278">
        <f t="shared" si="559"/>
        <v>30876.480833333342</v>
      </c>
      <c r="AY366" s="278">
        <f t="shared" si="559"/>
        <v>32320.763333333343</v>
      </c>
      <c r="AZ366" s="278">
        <f t="shared" si="559"/>
        <v>33477.722666666676</v>
      </c>
      <c r="BA366" s="278">
        <f t="shared" si="559"/>
        <v>34832.682000000008</v>
      </c>
      <c r="BB366" s="278">
        <f t="shared" si="559"/>
        <v>32680.974666666676</v>
      </c>
      <c r="BC366" s="278">
        <f t="shared" si="559"/>
        <v>33973.934000000008</v>
      </c>
      <c r="BD366" s="278">
        <f t="shared" si="559"/>
        <v>34615.560000000012</v>
      </c>
      <c r="BE366" s="271"/>
      <c r="BF366" s="212">
        <f>BF365</f>
        <v>-8347.5366666666669</v>
      </c>
      <c r="BG366" s="161">
        <f t="shared" ref="BG366:BQ366" si="560">BF366+BG365</f>
        <v>-10365.739999999998</v>
      </c>
      <c r="BH366" s="161">
        <f t="shared" si="560"/>
        <v>-2625.2766666666648</v>
      </c>
      <c r="BI366" s="161">
        <f t="shared" si="560"/>
        <v>300.52000000000317</v>
      </c>
      <c r="BJ366" s="161">
        <f t="shared" si="560"/>
        <v>3617.6500000000033</v>
      </c>
      <c r="BK366" s="161">
        <f t="shared" si="560"/>
        <v>6129.1133333333355</v>
      </c>
      <c r="BL366" s="161">
        <f t="shared" si="560"/>
        <v>9712.2433333333356</v>
      </c>
      <c r="BM366" s="161">
        <f t="shared" si="560"/>
        <v>14064.040000000003</v>
      </c>
      <c r="BN366" s="161">
        <f t="shared" si="560"/>
        <v>25111.170000000002</v>
      </c>
      <c r="BO366" s="161">
        <f t="shared" si="560"/>
        <v>30880.300000000003</v>
      </c>
      <c r="BP366" s="161">
        <f t="shared" si="560"/>
        <v>32320.763333333336</v>
      </c>
      <c r="BQ366" s="161">
        <f t="shared" si="560"/>
        <v>34615.560000000005</v>
      </c>
      <c r="BR366" s="157"/>
      <c r="BS366" s="161">
        <f>BS365</f>
        <v>-2625.2766666666648</v>
      </c>
      <c r="BT366" s="161">
        <f>BS366+BT365</f>
        <v>6129.1133333333346</v>
      </c>
      <c r="BU366" s="161">
        <f>BT366+BU365</f>
        <v>25111.170000000002</v>
      </c>
      <c r="BV366" s="161">
        <f>BU366+BV365</f>
        <v>34615.560000000005</v>
      </c>
      <c r="BW366" s="157">
        <f>BT366</f>
        <v>6129.1133333333346</v>
      </c>
      <c r="BX366" s="157">
        <f>BV366</f>
        <v>34615.560000000005</v>
      </c>
      <c r="BY366" s="157"/>
      <c r="BZ366" s="157"/>
      <c r="CA366" s="49"/>
    </row>
    <row r="367" spans="1:79" ht="13.95" customHeight="1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ht="13.95" customHeight="1" x14ac:dyDescent="0.3">
      <c r="A368" s="269"/>
      <c r="B368" s="78" t="s">
        <v>383</v>
      </c>
      <c r="C368" s="275"/>
      <c r="D368" s="161">
        <f>SUM(E368:BD368)</f>
        <v>0</v>
      </c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826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5"/>
      <c r="AG368" s="215"/>
      <c r="AH368" s="215"/>
      <c r="AI368" s="215"/>
      <c r="AJ368" s="215"/>
      <c r="AK368" s="215"/>
      <c r="AL368" s="215"/>
      <c r="AM368" s="215"/>
      <c r="AN368" s="215"/>
      <c r="AO368" s="215"/>
      <c r="AP368" s="215"/>
      <c r="AQ368" s="215"/>
      <c r="AR368" s="215"/>
      <c r="AS368" s="215"/>
      <c r="AT368" s="215"/>
      <c r="AU368" s="215"/>
      <c r="AV368" s="215"/>
      <c r="AW368" s="215"/>
      <c r="AX368" s="215"/>
      <c r="AY368" s="215"/>
      <c r="AZ368" s="215"/>
      <c r="BA368" s="215"/>
      <c r="BB368" s="215"/>
      <c r="BC368" s="215"/>
      <c r="BD368" s="215"/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ht="13.95" customHeight="1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61">SUM(E368:E368)</f>
        <v>0</v>
      </c>
      <c r="F369" s="278">
        <f t="shared" si="561"/>
        <v>0</v>
      </c>
      <c r="G369" s="278">
        <f t="shared" si="561"/>
        <v>0</v>
      </c>
      <c r="H369" s="278">
        <f t="shared" si="561"/>
        <v>0</v>
      </c>
      <c r="I369" s="278">
        <f t="shared" si="561"/>
        <v>0</v>
      </c>
      <c r="J369" s="278">
        <f t="shared" si="561"/>
        <v>0</v>
      </c>
      <c r="K369" s="278">
        <f t="shared" si="561"/>
        <v>0</v>
      </c>
      <c r="L369" s="278">
        <f t="shared" si="561"/>
        <v>0</v>
      </c>
      <c r="M369" s="278">
        <f t="shared" si="561"/>
        <v>0</v>
      </c>
      <c r="N369" s="278">
        <f t="shared" si="561"/>
        <v>0</v>
      </c>
      <c r="O369" s="278">
        <f t="shared" si="561"/>
        <v>0</v>
      </c>
      <c r="P369" s="278">
        <f t="shared" si="561"/>
        <v>0</v>
      </c>
      <c r="Q369" s="827">
        <f t="shared" si="561"/>
        <v>0</v>
      </c>
      <c r="R369" s="278">
        <f t="shared" si="561"/>
        <v>0</v>
      </c>
      <c r="S369" s="278">
        <f t="shared" si="561"/>
        <v>0</v>
      </c>
      <c r="T369" s="278">
        <f t="shared" si="561"/>
        <v>0</v>
      </c>
      <c r="U369" s="278">
        <f t="shared" si="561"/>
        <v>0</v>
      </c>
      <c r="V369" s="278">
        <f t="shared" si="561"/>
        <v>0</v>
      </c>
      <c r="W369" s="278">
        <f t="shared" si="561"/>
        <v>0</v>
      </c>
      <c r="X369" s="278">
        <f t="shared" si="561"/>
        <v>0</v>
      </c>
      <c r="Y369" s="278">
        <f t="shared" si="561"/>
        <v>0</v>
      </c>
      <c r="Z369" s="278">
        <f t="shared" si="561"/>
        <v>0</v>
      </c>
      <c r="AA369" s="278">
        <f t="shared" si="561"/>
        <v>0</v>
      </c>
      <c r="AB369" s="278">
        <f t="shared" si="561"/>
        <v>0</v>
      </c>
      <c r="AC369" s="278">
        <f t="shared" si="561"/>
        <v>0</v>
      </c>
      <c r="AD369" s="278">
        <f t="shared" si="561"/>
        <v>0</v>
      </c>
      <c r="AE369" s="278">
        <f t="shared" si="561"/>
        <v>0</v>
      </c>
      <c r="AF369" s="278">
        <f t="shared" si="561"/>
        <v>0</v>
      </c>
      <c r="AG369" s="278">
        <f t="shared" si="561"/>
        <v>0</v>
      </c>
      <c r="AH369" s="278">
        <f t="shared" si="561"/>
        <v>0</v>
      </c>
      <c r="AI369" s="278">
        <f t="shared" si="561"/>
        <v>0</v>
      </c>
      <c r="AJ369" s="278">
        <f t="shared" si="561"/>
        <v>0</v>
      </c>
      <c r="AK369" s="278">
        <f t="shared" ref="AK369:BP369" si="562">SUM(AK368:AK368)</f>
        <v>0</v>
      </c>
      <c r="AL369" s="278">
        <f t="shared" si="562"/>
        <v>0</v>
      </c>
      <c r="AM369" s="278">
        <f t="shared" si="562"/>
        <v>0</v>
      </c>
      <c r="AN369" s="278">
        <f t="shared" si="562"/>
        <v>0</v>
      </c>
      <c r="AO369" s="278">
        <f t="shared" si="562"/>
        <v>0</v>
      </c>
      <c r="AP369" s="278">
        <f t="shared" si="562"/>
        <v>0</v>
      </c>
      <c r="AQ369" s="278">
        <f t="shared" si="562"/>
        <v>0</v>
      </c>
      <c r="AR369" s="278">
        <f t="shared" si="562"/>
        <v>0</v>
      </c>
      <c r="AS369" s="278">
        <f t="shared" si="562"/>
        <v>0</v>
      </c>
      <c r="AT369" s="278">
        <f t="shared" si="562"/>
        <v>0</v>
      </c>
      <c r="AU369" s="278">
        <f t="shared" si="562"/>
        <v>0</v>
      </c>
      <c r="AV369" s="278">
        <f t="shared" si="562"/>
        <v>0</v>
      </c>
      <c r="AW369" s="278">
        <f t="shared" si="562"/>
        <v>0</v>
      </c>
      <c r="AX369" s="278">
        <f t="shared" si="562"/>
        <v>0</v>
      </c>
      <c r="AY369" s="278">
        <f t="shared" si="562"/>
        <v>0</v>
      </c>
      <c r="AZ369" s="278">
        <f t="shared" si="562"/>
        <v>0</v>
      </c>
      <c r="BA369" s="278">
        <f t="shared" si="562"/>
        <v>0</v>
      </c>
      <c r="BB369" s="278">
        <f t="shared" si="562"/>
        <v>0</v>
      </c>
      <c r="BC369" s="278">
        <f t="shared" si="562"/>
        <v>0</v>
      </c>
      <c r="BD369" s="278">
        <f t="shared" si="562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ht="13.95" customHeight="1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831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ht="13.95" customHeight="1" x14ac:dyDescent="0.3">
      <c r="A371" s="269"/>
      <c r="B371" s="207" t="s">
        <v>385</v>
      </c>
      <c r="C371" s="275"/>
      <c r="D371" s="210">
        <f>SUM(E371:BD371)</f>
        <v>34615.560000000012</v>
      </c>
      <c r="E371" s="283">
        <f t="shared" ref="E371:AJ371" si="563">E365-E369</f>
        <v>-1945.7174999999997</v>
      </c>
      <c r="F371" s="283">
        <f t="shared" si="563"/>
        <v>-1867.7174999999997</v>
      </c>
      <c r="G371" s="283">
        <f t="shared" si="563"/>
        <v>-2060.3841666666667</v>
      </c>
      <c r="H371" s="283">
        <f t="shared" si="563"/>
        <v>-2473.7174999999997</v>
      </c>
      <c r="I371" s="283">
        <f t="shared" si="563"/>
        <v>-519.05083333333278</v>
      </c>
      <c r="J371" s="283">
        <f t="shared" si="563"/>
        <v>-175.05083333333278</v>
      </c>
      <c r="K371" s="283">
        <f t="shared" si="563"/>
        <v>-513.71749999999975</v>
      </c>
      <c r="L371" s="283">
        <f t="shared" si="563"/>
        <v>-810.38416666666672</v>
      </c>
      <c r="M371" s="283">
        <f t="shared" si="563"/>
        <v>-1564.9739999999983</v>
      </c>
      <c r="N371" s="283">
        <f t="shared" si="563"/>
        <v>2581.6926666666659</v>
      </c>
      <c r="O371" s="283">
        <f t="shared" si="563"/>
        <v>2061.0259999999998</v>
      </c>
      <c r="P371" s="283">
        <f t="shared" si="563"/>
        <v>2836.3593333333329</v>
      </c>
      <c r="Q371" s="830">
        <f t="shared" si="563"/>
        <v>1826.3593333333329</v>
      </c>
      <c r="R371" s="283">
        <f t="shared" si="563"/>
        <v>-1586.3841666666649</v>
      </c>
      <c r="S371" s="283">
        <f t="shared" si="563"/>
        <v>862.94916666666541</v>
      </c>
      <c r="T371" s="283">
        <f t="shared" si="563"/>
        <v>1980.9491666666672</v>
      </c>
      <c r="U371" s="283">
        <f t="shared" si="563"/>
        <v>1668.2825000000003</v>
      </c>
      <c r="V371" s="283">
        <f t="shared" si="563"/>
        <v>496.28250000000025</v>
      </c>
      <c r="W371" s="283">
        <f t="shared" si="563"/>
        <v>-2106.3841666666667</v>
      </c>
      <c r="X371" s="283">
        <f t="shared" si="563"/>
        <v>2112.9491666666654</v>
      </c>
      <c r="Y371" s="283">
        <f t="shared" si="563"/>
        <v>2814.2825000000012</v>
      </c>
      <c r="Z371" s="283">
        <f t="shared" si="563"/>
        <v>1573.6260000000002</v>
      </c>
      <c r="AA371" s="283">
        <f t="shared" si="563"/>
        <v>401.6260000000002</v>
      </c>
      <c r="AB371" s="283">
        <f t="shared" si="563"/>
        <v>-2539.7073333333356</v>
      </c>
      <c r="AC371" s="283">
        <f t="shared" si="563"/>
        <v>1782.9593333333341</v>
      </c>
      <c r="AD371" s="283">
        <f t="shared" si="563"/>
        <v>1292.9593333333332</v>
      </c>
      <c r="AE371" s="283">
        <f t="shared" si="563"/>
        <v>1569.6158333333333</v>
      </c>
      <c r="AF371" s="283">
        <f t="shared" si="563"/>
        <v>736.28250000000025</v>
      </c>
      <c r="AG371" s="283">
        <f t="shared" si="563"/>
        <v>-287.05083333333278</v>
      </c>
      <c r="AH371" s="283">
        <f t="shared" si="563"/>
        <v>1564.2825000000003</v>
      </c>
      <c r="AI371" s="283">
        <f t="shared" si="563"/>
        <v>1804.2825000000003</v>
      </c>
      <c r="AJ371" s="283">
        <f t="shared" si="563"/>
        <v>1491.6158333333333</v>
      </c>
      <c r="AK371" s="283">
        <f t="shared" ref="AK371:BD371" si="564">AK365-AK369</f>
        <v>736.28250000000025</v>
      </c>
      <c r="AL371" s="283">
        <f t="shared" si="564"/>
        <v>319.61583333333328</v>
      </c>
      <c r="AM371" s="283">
        <f t="shared" si="564"/>
        <v>518.3593333333356</v>
      </c>
      <c r="AN371" s="283">
        <f t="shared" si="564"/>
        <v>3289.6926666666659</v>
      </c>
      <c r="AO371" s="283">
        <f t="shared" si="564"/>
        <v>2654.3593333333329</v>
      </c>
      <c r="AP371" s="283">
        <f t="shared" si="564"/>
        <v>2341.6926666666659</v>
      </c>
      <c r="AQ371" s="283">
        <f t="shared" si="564"/>
        <v>2243.0259999999998</v>
      </c>
      <c r="AR371" s="283">
        <f t="shared" si="564"/>
        <v>-1689.7174999999988</v>
      </c>
      <c r="AS371" s="283">
        <f t="shared" si="564"/>
        <v>3152.9491666666672</v>
      </c>
      <c r="AT371" s="283">
        <f t="shared" si="564"/>
        <v>2397.6158333333333</v>
      </c>
      <c r="AU371" s="283">
        <f t="shared" si="564"/>
        <v>1908.2825000000003</v>
      </c>
      <c r="AV371" s="283">
        <f t="shared" si="564"/>
        <v>736.28250000000025</v>
      </c>
      <c r="AW371" s="283">
        <f t="shared" si="564"/>
        <v>-2523.0508333333328</v>
      </c>
      <c r="AX371" s="283">
        <f t="shared" si="564"/>
        <v>1782.9491666666672</v>
      </c>
      <c r="AY371" s="283">
        <f t="shared" si="564"/>
        <v>1444.2825000000003</v>
      </c>
      <c r="AZ371" s="283">
        <f t="shared" si="564"/>
        <v>1156.9593333333332</v>
      </c>
      <c r="BA371" s="283">
        <f t="shared" si="564"/>
        <v>1354.9593333333332</v>
      </c>
      <c r="BB371" s="283">
        <f t="shared" si="564"/>
        <v>-2151.7073333333319</v>
      </c>
      <c r="BC371" s="283">
        <f t="shared" si="564"/>
        <v>1292.9593333333332</v>
      </c>
      <c r="BD371" s="283">
        <f t="shared" si="564"/>
        <v>641.6260000000002</v>
      </c>
      <c r="BE371" s="271"/>
      <c r="BF371" s="162">
        <f>SUM(E371:H371)</f>
        <v>-8347.5366666666669</v>
      </c>
      <c r="BG371" s="157">
        <f>SUM(I371:L371)</f>
        <v>-2018.203333333332</v>
      </c>
      <c r="BH371" s="157">
        <f>SUM(M371:Q371)</f>
        <v>7740.4633333333331</v>
      </c>
      <c r="BI371" s="157">
        <f>SUM(R371:U371)</f>
        <v>2925.796666666668</v>
      </c>
      <c r="BJ371" s="157">
        <f>SUM(V371:Y371)</f>
        <v>3317.13</v>
      </c>
      <c r="BK371" s="157">
        <f>SUM(Z371:AD371)</f>
        <v>2511.4633333333322</v>
      </c>
      <c r="BL371" s="157">
        <f>SUM(AE371:AH371)</f>
        <v>3583.130000000001</v>
      </c>
      <c r="BM371" s="157">
        <f>SUM(AI371:AL371)</f>
        <v>4351.7966666666671</v>
      </c>
      <c r="BN371" s="157">
        <f>SUM(AM371:AQ371)</f>
        <v>11047.13</v>
      </c>
      <c r="BO371" s="157">
        <f>SUM(AR371:AU371)</f>
        <v>5769.1300000000019</v>
      </c>
      <c r="BP371" s="157">
        <f>SUM(AV371:AY371)</f>
        <v>1440.463333333335</v>
      </c>
      <c r="BQ371" s="157">
        <f>SUM(AZ371:BD371)</f>
        <v>2294.796666666668</v>
      </c>
      <c r="BR371" s="157">
        <f>SUM(BF371:BQ371)</f>
        <v>34615.560000000005</v>
      </c>
      <c r="BS371" s="157">
        <f>SUM(BF371:BH371)</f>
        <v>-2625.2766666666648</v>
      </c>
      <c r="BT371" s="157">
        <f>SUM(BI371:BK371)</f>
        <v>8754.39</v>
      </c>
      <c r="BU371" s="157">
        <f>SUM(BL371:BN371)</f>
        <v>18982.056666666667</v>
      </c>
      <c r="BV371" s="157">
        <f>SUM(BO371:BQ371)</f>
        <v>9504.3900000000049</v>
      </c>
      <c r="BW371" s="157">
        <f>SUM(BF371:BK371)</f>
        <v>6129.1133333333355</v>
      </c>
      <c r="BX371" s="157">
        <f>SUM(BL371:BQ371)</f>
        <v>28486.44666666667</v>
      </c>
      <c r="BY371" s="157">
        <f>IF(Info!$O$3="Q1",$BS371,IF(Info!$O$3="Q2",$BS371+$BT371,IF(Info!$O$3="Q3",$BS371+$BT371+$BU371,$BR371)))</f>
        <v>-2625.2766666666648</v>
      </c>
      <c r="BZ371" s="157">
        <f>IF(Info!$O$3="Q1",$BS371,IF(Info!$O$3="Q2",$BT371,IF(Info!$O$3="Q3",$BU371,$BV371)))</f>
        <v>-2625.2766666666648</v>
      </c>
      <c r="CA371" s="49"/>
    </row>
    <row r="372" spans="1:79" ht="13.95" customHeight="1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ht="13.95" customHeight="1" x14ac:dyDescent="0.3">
      <c r="A373" s="269"/>
      <c r="B373" s="160" t="s">
        <v>412</v>
      </c>
      <c r="C373" s="275"/>
      <c r="D373" s="285">
        <f>SUM(E373:BD373)</f>
        <v>22868.144000000004</v>
      </c>
      <c r="E373" s="286">
        <f t="shared" ref="E373:AJ373" si="565">IF(E136=0,0,E365)</f>
        <v>-1945.7174999999997</v>
      </c>
      <c r="F373" s="286">
        <f t="shared" si="565"/>
        <v>-1867.7174999999997</v>
      </c>
      <c r="G373" s="286">
        <f t="shared" si="565"/>
        <v>-2060.3841666666667</v>
      </c>
      <c r="H373" s="286">
        <f t="shared" si="565"/>
        <v>-2473.7174999999997</v>
      </c>
      <c r="I373" s="286">
        <f t="shared" si="565"/>
        <v>-519.05083333333278</v>
      </c>
      <c r="J373" s="286">
        <f t="shared" si="565"/>
        <v>-175.05083333333278</v>
      </c>
      <c r="K373" s="286">
        <f t="shared" si="565"/>
        <v>-513.71749999999975</v>
      </c>
      <c r="L373" s="286">
        <f t="shared" si="565"/>
        <v>-810.38416666666672</v>
      </c>
      <c r="M373" s="286">
        <f t="shared" si="565"/>
        <v>-1564.9739999999983</v>
      </c>
      <c r="N373" s="286">
        <f t="shared" si="565"/>
        <v>2581.6926666666659</v>
      </c>
      <c r="O373" s="286">
        <f t="shared" si="565"/>
        <v>2061.0259999999998</v>
      </c>
      <c r="P373" s="286">
        <f t="shared" si="565"/>
        <v>2836.3593333333329</v>
      </c>
      <c r="Q373" s="832">
        <f t="shared" si="565"/>
        <v>1826.3593333333329</v>
      </c>
      <c r="R373" s="286">
        <f t="shared" si="565"/>
        <v>-1586.3841666666649</v>
      </c>
      <c r="S373" s="286">
        <f t="shared" si="565"/>
        <v>862.94916666666541</v>
      </c>
      <c r="T373" s="286">
        <f t="shared" si="565"/>
        <v>1980.9491666666672</v>
      </c>
      <c r="U373" s="286">
        <f t="shared" si="565"/>
        <v>1668.2825000000003</v>
      </c>
      <c r="V373" s="286">
        <f t="shared" si="565"/>
        <v>496.28250000000025</v>
      </c>
      <c r="W373" s="286">
        <f t="shared" si="565"/>
        <v>-2106.3841666666667</v>
      </c>
      <c r="X373" s="286">
        <f t="shared" si="565"/>
        <v>2112.9491666666654</v>
      </c>
      <c r="Y373" s="286">
        <f t="shared" si="565"/>
        <v>2814.2825000000012</v>
      </c>
      <c r="Z373" s="286">
        <f t="shared" si="565"/>
        <v>1573.6260000000002</v>
      </c>
      <c r="AA373" s="286">
        <f t="shared" si="565"/>
        <v>401.6260000000002</v>
      </c>
      <c r="AB373" s="286">
        <f t="shared" si="565"/>
        <v>-2539.7073333333356</v>
      </c>
      <c r="AC373" s="286">
        <f t="shared" si="565"/>
        <v>1782.9593333333341</v>
      </c>
      <c r="AD373" s="286">
        <f t="shared" si="565"/>
        <v>1292.9593333333332</v>
      </c>
      <c r="AE373" s="286">
        <f t="shared" si="565"/>
        <v>1569.6158333333333</v>
      </c>
      <c r="AF373" s="286">
        <f t="shared" si="565"/>
        <v>736.28250000000025</v>
      </c>
      <c r="AG373" s="286">
        <f t="shared" si="565"/>
        <v>-287.05083333333278</v>
      </c>
      <c r="AH373" s="286">
        <f t="shared" si="565"/>
        <v>1564.2825000000003</v>
      </c>
      <c r="AI373" s="286">
        <f t="shared" si="565"/>
        <v>1804.2825000000003</v>
      </c>
      <c r="AJ373" s="286">
        <f t="shared" si="565"/>
        <v>1491.6158333333333</v>
      </c>
      <c r="AK373" s="286">
        <f t="shared" ref="AK373:BD373" si="566">IF(AK136=0,0,AK365)</f>
        <v>736.28250000000025</v>
      </c>
      <c r="AL373" s="286">
        <f t="shared" si="566"/>
        <v>319.61583333333328</v>
      </c>
      <c r="AM373" s="286">
        <f t="shared" si="566"/>
        <v>518.3593333333356</v>
      </c>
      <c r="AN373" s="286">
        <f t="shared" si="566"/>
        <v>3289.6926666666659</v>
      </c>
      <c r="AO373" s="286">
        <f t="shared" si="566"/>
        <v>2654.3593333333329</v>
      </c>
      <c r="AP373" s="286">
        <f t="shared" si="566"/>
        <v>2341.6926666666659</v>
      </c>
      <c r="AQ373" s="286">
        <f t="shared" si="566"/>
        <v>0</v>
      </c>
      <c r="AR373" s="286">
        <f t="shared" si="566"/>
        <v>0</v>
      </c>
      <c r="AS373" s="286">
        <f t="shared" si="566"/>
        <v>0</v>
      </c>
      <c r="AT373" s="286">
        <f t="shared" si="566"/>
        <v>0</v>
      </c>
      <c r="AU373" s="286">
        <f t="shared" si="566"/>
        <v>0</v>
      </c>
      <c r="AV373" s="286">
        <f t="shared" si="566"/>
        <v>0</v>
      </c>
      <c r="AW373" s="286">
        <f t="shared" si="566"/>
        <v>0</v>
      </c>
      <c r="AX373" s="286">
        <f t="shared" si="566"/>
        <v>0</v>
      </c>
      <c r="AY373" s="286">
        <f t="shared" si="566"/>
        <v>0</v>
      </c>
      <c r="AZ373" s="286">
        <f t="shared" si="566"/>
        <v>0</v>
      </c>
      <c r="BA373" s="286">
        <f t="shared" si="566"/>
        <v>0</v>
      </c>
      <c r="BB373" s="286">
        <f t="shared" si="566"/>
        <v>0</v>
      </c>
      <c r="BC373" s="286">
        <f t="shared" si="566"/>
        <v>0</v>
      </c>
      <c r="BD373" s="286">
        <f t="shared" si="566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ht="13.95" customHeight="1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791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ht="13.95" customHeight="1" x14ac:dyDescent="0.3">
      <c r="B375" s="54"/>
    </row>
    <row r="376" spans="1:79" ht="13.95" customHeight="1" x14ac:dyDescent="0.3">
      <c r="B376" s="54"/>
    </row>
  </sheetData>
  <conditionalFormatting sqref="D57:BZ57">
    <cfRule type="cellIs" dxfId="5" priority="1" operator="notEqual">
      <formula>0</formula>
    </cfRule>
  </conditionalFormatting>
  <conditionalFormatting sqref="BE58:BE70">
    <cfRule type="cellIs" dxfId="4" priority="5" operator="notEqual">
      <formula>0</formula>
    </cfRule>
  </conditionalFormatting>
  <pageMargins left="0.7" right="0.7" top="0.75" bottom="0.75" header="0.3" footer="0.3"/>
  <pageSetup orientation="portrait" horizontalDpi="429496729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árok6"/>
  <dimension ref="A1:CC376"/>
  <sheetViews>
    <sheetView showGridLines="0" zoomScale="85" zoomScaleNormal="85" workbookViewId="0">
      <pane xSplit="4" ySplit="4" topLeftCell="E6" activePane="bottomRight" state="frozen"/>
      <selection activeCell="D124" sqref="D124"/>
      <selection pane="topRight" activeCell="D124" sqref="D124"/>
      <selection pane="bottomLeft" activeCell="D124" sqref="D124"/>
      <selection pane="bottomRight" activeCell="D124" sqref="D124"/>
    </sheetView>
  </sheetViews>
  <sheetFormatPr defaultRowHeight="14.4" outlineLevelCol="1" x14ac:dyDescent="0.3"/>
  <cols>
    <col min="1" max="1" width="2.33203125" bestFit="1" customWidth="1"/>
    <col min="2" max="2" width="48.6640625" bestFit="1" customWidth="1"/>
    <col min="3" max="3" width="8.6640625" bestFit="1" customWidth="1"/>
    <col min="4" max="4" width="12" bestFit="1" customWidth="1"/>
    <col min="5" max="5" width="11" bestFit="1" customWidth="1"/>
    <col min="6" max="6" width="11.5546875" customWidth="1"/>
    <col min="7" max="11" width="11.5546875" bestFit="1" customWidth="1"/>
    <col min="12" max="13" width="11.5546875" customWidth="1" outlineLevel="1"/>
    <col min="14" max="55" width="12.6640625" customWidth="1" outlineLevel="1"/>
    <col min="56" max="56" width="12.6640625" bestFit="1" customWidth="1"/>
    <col min="57" max="57" width="2.44140625" customWidth="1"/>
    <col min="58" max="60" width="11.5546875" customWidth="1" outlineLevel="1"/>
    <col min="61" max="62" width="11" customWidth="1" outlineLevel="1"/>
    <col min="63" max="69" width="11.5546875" customWidth="1" outlineLevel="1"/>
    <col min="70" max="71" width="12.6640625" customWidth="1" outlineLevel="1"/>
    <col min="72" max="74" width="12" customWidth="1" outlineLevel="1"/>
    <col min="75" max="75" width="12.6640625" customWidth="1" outlineLevel="1"/>
    <col min="76" max="76" width="12" customWidth="1" outlineLevel="1"/>
    <col min="77" max="78" width="12.6640625" customWidth="1" outlineLevel="1"/>
  </cols>
  <sheetData>
    <row r="1" spans="1:79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112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119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119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x14ac:dyDescent="0.3">
      <c r="B3" s="17" t="str">
        <f>Info!$B$6</f>
        <v>New shop 2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14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147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8.600000000000001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153">
        <v>4</v>
      </c>
      <c r="I4" s="153">
        <v>5</v>
      </c>
      <c r="J4" s="153">
        <v>6</v>
      </c>
      <c r="K4" s="153">
        <v>7</v>
      </c>
      <c r="L4" s="153">
        <v>8</v>
      </c>
      <c r="M4" s="15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153">
        <v>45</v>
      </c>
      <c r="AX4" s="153">
        <v>46</v>
      </c>
      <c r="AY4" s="153">
        <v>47</v>
      </c>
      <c r="AZ4" s="153">
        <v>48</v>
      </c>
      <c r="BA4" s="153">
        <v>49</v>
      </c>
      <c r="BB4" s="15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30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x14ac:dyDescent="0.3">
      <c r="A5" s="155"/>
      <c r="B5" s="373" t="s">
        <v>284</v>
      </c>
      <c r="C5" s="156"/>
      <c r="D5" s="157">
        <f t="shared" ref="D5:D27" si="0">SUM(E5:BD5)</f>
        <v>0</v>
      </c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  <c r="AL5" s="372"/>
      <c r="AM5" s="372"/>
      <c r="AN5" s="372"/>
      <c r="AO5" s="372"/>
      <c r="AP5" s="372"/>
      <c r="AQ5" s="372"/>
      <c r="AR5" s="372"/>
      <c r="AS5" s="372"/>
      <c r="AT5" s="372"/>
      <c r="AU5" s="372"/>
      <c r="AV5" s="372"/>
      <c r="AW5" s="372"/>
      <c r="AX5" s="372"/>
      <c r="AY5" s="372"/>
      <c r="AZ5" s="372"/>
      <c r="BA5" s="372"/>
      <c r="BB5" s="372"/>
      <c r="BC5" s="372"/>
      <c r="BD5" s="372"/>
      <c r="BE5" s="158"/>
      <c r="BF5" s="159">
        <f t="shared" ref="BF5:BF34" si="1">SUM(E5:H5)</f>
        <v>0</v>
      </c>
      <c r="BG5" s="41">
        <f t="shared" ref="BG5:BG34" si="2">SUM(I5:L5)</f>
        <v>0</v>
      </c>
      <c r="BH5" s="41">
        <f t="shared" ref="BH5:BH34" si="3">SUM(M5:Q5)</f>
        <v>0</v>
      </c>
      <c r="BI5" s="41">
        <f t="shared" ref="BI5:BI34" si="4">SUM(R5:U5)</f>
        <v>0</v>
      </c>
      <c r="BJ5" s="41">
        <f t="shared" ref="BJ5:BJ34" si="5">SUM(V5:Y5)</f>
        <v>0</v>
      </c>
      <c r="BK5" s="41">
        <f t="shared" ref="BK5:BK34" si="6">SUM(Z5:AD5)</f>
        <v>0</v>
      </c>
      <c r="BL5" s="41">
        <f t="shared" ref="BL5:BL34" si="7">SUM(AE5:AH5)</f>
        <v>0</v>
      </c>
      <c r="BM5" s="41">
        <f t="shared" ref="BM5:BM34" si="8">SUM(AI5:AL5)</f>
        <v>0</v>
      </c>
      <c r="BN5" s="41">
        <f t="shared" ref="BN5:BN34" si="9">SUM(AM5:AQ5)</f>
        <v>0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0</v>
      </c>
      <c r="BS5" s="41">
        <f t="shared" ref="BS5:BS34" si="14">SUM(BF5:BH5)</f>
        <v>0</v>
      </c>
      <c r="BT5" s="41">
        <f t="shared" ref="BT5:BT34" si="15">SUM(BI5:BK5)</f>
        <v>0</v>
      </c>
      <c r="BU5" s="41">
        <f t="shared" ref="BU5:BU34" si="16">SUM(BL5:BN5)</f>
        <v>0</v>
      </c>
      <c r="BV5" s="41">
        <f t="shared" ref="BV5:BV34" si="17">SUM(BO5:BQ5)</f>
        <v>0</v>
      </c>
      <c r="BW5" s="41">
        <f t="shared" ref="BW5:BW34" si="18">SUM(BF5:BK5)</f>
        <v>0</v>
      </c>
      <c r="BX5" s="41">
        <f t="shared" ref="BX5:BX34" si="19">SUM(BL5:BQ5)</f>
        <v>0</v>
      </c>
      <c r="BY5" s="41">
        <f>IF(Info!$O$3="Q1",$BS5,IF(Info!$O$3="Q2",$BS5+$BT5,IF(Info!$O$3="Q3",$BS5+$BT5+$BU5,$BR5)))</f>
        <v>0</v>
      </c>
      <c r="BZ5" s="41">
        <f>IF(Info!$O$3="Q1",$BS5,IF(Info!$O$3="Q2",$BT5,IF(Info!$O$3="Q3",$BU5,$BV5)))</f>
        <v>0</v>
      </c>
      <c r="CA5" s="156"/>
    </row>
    <row r="6" spans="1:79" x14ac:dyDescent="0.3">
      <c r="A6" s="155"/>
      <c r="B6" s="160" t="s">
        <v>285</v>
      </c>
      <c r="C6" s="156"/>
      <c r="D6" s="157">
        <f t="shared" si="0"/>
        <v>0</v>
      </c>
      <c r="E6" s="372"/>
      <c r="F6" s="161">
        <f t="shared" ref="F6:AK6" si="20">IF(F15=0,E32,F15)</f>
        <v>0</v>
      </c>
      <c r="G6" s="161">
        <f t="shared" si="20"/>
        <v>0</v>
      </c>
      <c r="H6" s="161">
        <f t="shared" si="20"/>
        <v>0</v>
      </c>
      <c r="I6" s="161">
        <f t="shared" si="20"/>
        <v>0</v>
      </c>
      <c r="J6" s="161">
        <f t="shared" si="20"/>
        <v>0</v>
      </c>
      <c r="K6" s="161">
        <f t="shared" si="20"/>
        <v>0</v>
      </c>
      <c r="L6" s="161">
        <f t="shared" si="20"/>
        <v>0</v>
      </c>
      <c r="M6" s="161">
        <f t="shared" si="20"/>
        <v>0</v>
      </c>
      <c r="N6" s="161">
        <f t="shared" si="20"/>
        <v>0</v>
      </c>
      <c r="O6" s="161">
        <f t="shared" si="20"/>
        <v>0</v>
      </c>
      <c r="P6" s="161">
        <f t="shared" si="20"/>
        <v>0</v>
      </c>
      <c r="Q6" s="161">
        <f t="shared" si="20"/>
        <v>0</v>
      </c>
      <c r="R6" s="161">
        <f t="shared" si="20"/>
        <v>0</v>
      </c>
      <c r="S6" s="161">
        <f t="shared" si="20"/>
        <v>0</v>
      </c>
      <c r="T6" s="161">
        <f t="shared" si="20"/>
        <v>0</v>
      </c>
      <c r="U6" s="161">
        <f t="shared" si="20"/>
        <v>0</v>
      </c>
      <c r="V6" s="161">
        <f t="shared" si="20"/>
        <v>0</v>
      </c>
      <c r="W6" s="161">
        <f t="shared" si="20"/>
        <v>0</v>
      </c>
      <c r="X6" s="161">
        <f t="shared" si="20"/>
        <v>0</v>
      </c>
      <c r="Y6" s="161">
        <f t="shared" si="20"/>
        <v>0</v>
      </c>
      <c r="Z6" s="161">
        <f t="shared" si="20"/>
        <v>0</v>
      </c>
      <c r="AA6" s="161">
        <f t="shared" si="20"/>
        <v>0</v>
      </c>
      <c r="AB6" s="161">
        <f t="shared" si="20"/>
        <v>0</v>
      </c>
      <c r="AC6" s="161">
        <f t="shared" si="20"/>
        <v>0</v>
      </c>
      <c r="AD6" s="161">
        <f t="shared" si="20"/>
        <v>0</v>
      </c>
      <c r="AE6" s="161">
        <f t="shared" si="20"/>
        <v>0</v>
      </c>
      <c r="AF6" s="161">
        <f t="shared" si="20"/>
        <v>0</v>
      </c>
      <c r="AG6" s="161">
        <f t="shared" si="20"/>
        <v>0</v>
      </c>
      <c r="AH6" s="161">
        <f t="shared" si="20"/>
        <v>0</v>
      </c>
      <c r="AI6" s="161">
        <f t="shared" si="20"/>
        <v>0</v>
      </c>
      <c r="AJ6" s="161">
        <f t="shared" si="20"/>
        <v>0</v>
      </c>
      <c r="AK6" s="161">
        <f t="shared" si="20"/>
        <v>0</v>
      </c>
      <c r="AL6" s="161">
        <f t="shared" ref="AL6:BD6" si="21">IF(AL15=0,AK32,AL15)</f>
        <v>0</v>
      </c>
      <c r="AM6" s="161">
        <f t="shared" si="21"/>
        <v>0</v>
      </c>
      <c r="AN6" s="161">
        <f t="shared" si="21"/>
        <v>0</v>
      </c>
      <c r="AO6" s="161">
        <f t="shared" si="21"/>
        <v>0</v>
      </c>
      <c r="AP6" s="161">
        <f t="shared" si="21"/>
        <v>0</v>
      </c>
      <c r="AQ6" s="161">
        <f t="shared" si="21"/>
        <v>0</v>
      </c>
      <c r="AR6" s="161">
        <f t="shared" si="21"/>
        <v>0</v>
      </c>
      <c r="AS6" s="161">
        <f t="shared" si="21"/>
        <v>0</v>
      </c>
      <c r="AT6" s="161">
        <f t="shared" si="21"/>
        <v>0</v>
      </c>
      <c r="AU6" s="161">
        <f t="shared" si="21"/>
        <v>0</v>
      </c>
      <c r="AV6" s="161">
        <f t="shared" si="21"/>
        <v>0</v>
      </c>
      <c r="AW6" s="161">
        <f t="shared" si="21"/>
        <v>0</v>
      </c>
      <c r="AX6" s="161">
        <f t="shared" si="21"/>
        <v>0</v>
      </c>
      <c r="AY6" s="161">
        <f t="shared" si="21"/>
        <v>0</v>
      </c>
      <c r="AZ6" s="161">
        <f t="shared" si="21"/>
        <v>0</v>
      </c>
      <c r="BA6" s="161">
        <f t="shared" si="21"/>
        <v>0</v>
      </c>
      <c r="BB6" s="161">
        <f t="shared" si="21"/>
        <v>0</v>
      </c>
      <c r="BC6" s="161">
        <f t="shared" si="21"/>
        <v>0</v>
      </c>
      <c r="BD6" s="161">
        <f t="shared" si="21"/>
        <v>0</v>
      </c>
      <c r="BE6" s="158"/>
      <c r="BF6" s="162">
        <f t="shared" si="1"/>
        <v>0</v>
      </c>
      <c r="BG6" s="157">
        <f t="shared" si="2"/>
        <v>0</v>
      </c>
      <c r="BH6" s="157">
        <f t="shared" si="3"/>
        <v>0</v>
      </c>
      <c r="BI6" s="157">
        <f t="shared" si="4"/>
        <v>0</v>
      </c>
      <c r="BJ6" s="157">
        <f t="shared" si="5"/>
        <v>0</v>
      </c>
      <c r="BK6" s="157">
        <f t="shared" si="6"/>
        <v>0</v>
      </c>
      <c r="BL6" s="157">
        <f t="shared" si="7"/>
        <v>0</v>
      </c>
      <c r="BM6" s="157">
        <f t="shared" si="8"/>
        <v>0</v>
      </c>
      <c r="BN6" s="157">
        <f t="shared" si="9"/>
        <v>0</v>
      </c>
      <c r="BO6" s="157">
        <f t="shared" si="10"/>
        <v>0</v>
      </c>
      <c r="BP6" s="157">
        <f t="shared" si="11"/>
        <v>0</v>
      </c>
      <c r="BQ6" s="157">
        <f t="shared" si="12"/>
        <v>0</v>
      </c>
      <c r="BR6" s="157">
        <f t="shared" si="13"/>
        <v>0</v>
      </c>
      <c r="BS6" s="157">
        <f t="shared" si="14"/>
        <v>0</v>
      </c>
      <c r="BT6" s="157">
        <f t="shared" si="15"/>
        <v>0</v>
      </c>
      <c r="BU6" s="157">
        <f t="shared" si="16"/>
        <v>0</v>
      </c>
      <c r="BV6" s="157">
        <f t="shared" si="17"/>
        <v>0</v>
      </c>
      <c r="BW6" s="157">
        <f t="shared" si="18"/>
        <v>0</v>
      </c>
      <c r="BX6" s="157">
        <f t="shared" si="19"/>
        <v>0</v>
      </c>
      <c r="BY6" s="157">
        <f>IF(Info!$O$3="Q1",$BS6,IF(Info!$O$3="Q2",$BS6+$BT6,IF(Info!$O$3="Q3",$BS6+$BT6+$BU6,$BR6)))</f>
        <v>0</v>
      </c>
      <c r="BZ6" s="157">
        <f>IF(Info!$O$3="Q1",$BS6,IF(Info!$O$3="Q2",$BT6,IF(Info!$O$3="Q3",$BU6,$BV6)))</f>
        <v>0</v>
      </c>
      <c r="CA6" s="156"/>
    </row>
    <row r="7" spans="1:79" x14ac:dyDescent="0.3">
      <c r="A7" s="155"/>
      <c r="B7" s="373" t="s">
        <v>286</v>
      </c>
      <c r="C7" s="156"/>
      <c r="D7" s="157">
        <f t="shared" si="0"/>
        <v>0</v>
      </c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  <c r="AA7" s="372"/>
      <c r="AB7" s="372"/>
      <c r="AC7" s="372"/>
      <c r="AD7" s="372"/>
      <c r="AE7" s="372"/>
      <c r="AF7" s="372"/>
      <c r="AG7" s="372"/>
      <c r="AH7" s="372"/>
      <c r="AI7" s="372"/>
      <c r="AJ7" s="372"/>
      <c r="AK7" s="372"/>
      <c r="AL7" s="372"/>
      <c r="AM7" s="372"/>
      <c r="AN7" s="372"/>
      <c r="AO7" s="372"/>
      <c r="AP7" s="372"/>
      <c r="AQ7" s="372"/>
      <c r="AR7" s="372"/>
      <c r="AS7" s="372"/>
      <c r="AT7" s="372"/>
      <c r="AU7" s="372"/>
      <c r="AV7" s="372"/>
      <c r="AW7" s="372"/>
      <c r="AX7" s="372"/>
      <c r="AY7" s="372"/>
      <c r="AZ7" s="372"/>
      <c r="BA7" s="372"/>
      <c r="BB7" s="372"/>
      <c r="BC7" s="372"/>
      <c r="BD7" s="372"/>
      <c r="BE7" s="158"/>
      <c r="BF7" s="163">
        <f t="shared" si="1"/>
        <v>0</v>
      </c>
      <c r="BG7" s="77">
        <f t="shared" si="2"/>
        <v>0</v>
      </c>
      <c r="BH7" s="77">
        <f t="shared" si="3"/>
        <v>0</v>
      </c>
      <c r="BI7" s="77">
        <f t="shared" si="4"/>
        <v>0</v>
      </c>
      <c r="BJ7" s="77">
        <f t="shared" si="5"/>
        <v>0</v>
      </c>
      <c r="BK7" s="77">
        <f t="shared" si="6"/>
        <v>0</v>
      </c>
      <c r="BL7" s="77">
        <f t="shared" si="7"/>
        <v>0</v>
      </c>
      <c r="BM7" s="77">
        <f t="shared" si="8"/>
        <v>0</v>
      </c>
      <c r="BN7" s="77">
        <f t="shared" si="9"/>
        <v>0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0</v>
      </c>
      <c r="BS7" s="77">
        <f t="shared" si="14"/>
        <v>0</v>
      </c>
      <c r="BT7" s="77">
        <f t="shared" si="15"/>
        <v>0</v>
      </c>
      <c r="BU7" s="77">
        <f t="shared" si="16"/>
        <v>0</v>
      </c>
      <c r="BV7" s="77">
        <f t="shared" si="17"/>
        <v>0</v>
      </c>
      <c r="BW7" s="77">
        <f t="shared" si="18"/>
        <v>0</v>
      </c>
      <c r="BX7" s="77">
        <f t="shared" si="19"/>
        <v>0</v>
      </c>
      <c r="BY7" s="77">
        <f>IF(Info!$O$3="Q1",$BS7,IF(Info!$O$3="Q2",$BS7+$BT7,IF(Info!$O$3="Q3",$BS7+$BT7+$BU7,$BR7)))</f>
        <v>0</v>
      </c>
      <c r="BZ7" s="77">
        <f>IF(Info!$O$3="Q1",$BS7,IF(Info!$O$3="Q2",$BT7,IF(Info!$O$3="Q3",$BU7,$BV7)))</f>
        <v>0</v>
      </c>
      <c r="CA7" s="156"/>
    </row>
    <row r="8" spans="1:79" x14ac:dyDescent="0.3">
      <c r="A8" s="155"/>
      <c r="B8" s="373" t="s">
        <v>287</v>
      </c>
      <c r="C8" s="156"/>
      <c r="D8" s="157">
        <f t="shared" si="0"/>
        <v>0</v>
      </c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x14ac:dyDescent="0.3">
      <c r="A9" s="155"/>
      <c r="B9" s="373" t="s">
        <v>288</v>
      </c>
      <c r="C9" s="156"/>
      <c r="D9" s="157">
        <f t="shared" si="0"/>
        <v>0</v>
      </c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  <c r="AA9" s="372"/>
      <c r="AB9" s="372"/>
      <c r="AC9" s="372"/>
      <c r="AD9" s="372"/>
      <c r="AE9" s="372"/>
      <c r="AF9" s="372"/>
      <c r="AG9" s="372"/>
      <c r="AH9" s="372"/>
      <c r="AI9" s="372"/>
      <c r="AJ9" s="372"/>
      <c r="AK9" s="372"/>
      <c r="AL9" s="372"/>
      <c r="AM9" s="372"/>
      <c r="AN9" s="372"/>
      <c r="AO9" s="372"/>
      <c r="AP9" s="372"/>
      <c r="AQ9" s="372"/>
      <c r="AR9" s="372"/>
      <c r="AS9" s="372"/>
      <c r="AT9" s="372"/>
      <c r="AU9" s="372"/>
      <c r="AV9" s="372"/>
      <c r="AW9" s="372"/>
      <c r="AX9" s="372"/>
      <c r="AY9" s="372"/>
      <c r="AZ9" s="372"/>
      <c r="BA9" s="372"/>
      <c r="BB9" s="372"/>
      <c r="BC9" s="372"/>
      <c r="BD9" s="372"/>
      <c r="BE9" s="158"/>
      <c r="BF9" s="163">
        <f t="shared" si="1"/>
        <v>0</v>
      </c>
      <c r="BG9" s="77">
        <f t="shared" si="2"/>
        <v>0</v>
      </c>
      <c r="BH9" s="77">
        <f t="shared" si="3"/>
        <v>0</v>
      </c>
      <c r="BI9" s="77">
        <f t="shared" si="4"/>
        <v>0</v>
      </c>
      <c r="BJ9" s="77">
        <f t="shared" si="5"/>
        <v>0</v>
      </c>
      <c r="BK9" s="77">
        <f t="shared" si="6"/>
        <v>0</v>
      </c>
      <c r="BL9" s="77">
        <f t="shared" si="7"/>
        <v>0</v>
      </c>
      <c r="BM9" s="77">
        <f t="shared" si="8"/>
        <v>0</v>
      </c>
      <c r="BN9" s="77">
        <f t="shared" si="9"/>
        <v>0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0</v>
      </c>
      <c r="BS9" s="77">
        <f t="shared" si="14"/>
        <v>0</v>
      </c>
      <c r="BT9" s="77">
        <f t="shared" si="15"/>
        <v>0</v>
      </c>
      <c r="BU9" s="77">
        <f t="shared" si="16"/>
        <v>0</v>
      </c>
      <c r="BV9" s="77">
        <f t="shared" si="17"/>
        <v>0</v>
      </c>
      <c r="BW9" s="77">
        <f t="shared" si="18"/>
        <v>0</v>
      </c>
      <c r="BX9" s="77">
        <f t="shared" si="19"/>
        <v>0</v>
      </c>
      <c r="BY9" s="77">
        <f>IF(Info!$O$3="Q1",$BS9,IF(Info!$O$3="Q2",$BS9+$BT9,IF(Info!$O$3="Q3",$BS9+$BT9+$BU9,$BR9)))</f>
        <v>0</v>
      </c>
      <c r="BZ9" s="77">
        <f>IF(Info!$O$3="Q1",$BS9,IF(Info!$O$3="Q2",$BT9,IF(Info!$O$3="Q3",$BU9,$BV9)))</f>
        <v>0</v>
      </c>
      <c r="CA9" s="156"/>
    </row>
    <row r="10" spans="1:79" x14ac:dyDescent="0.3">
      <c r="A10" s="155"/>
      <c r="B10" s="373" t="s">
        <v>289</v>
      </c>
      <c r="C10" s="156"/>
      <c r="D10" s="157">
        <f t="shared" si="0"/>
        <v>0</v>
      </c>
      <c r="E10" s="372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372"/>
      <c r="AO10" s="372"/>
      <c r="AP10" s="372"/>
      <c r="AQ10" s="372"/>
      <c r="AR10" s="372"/>
      <c r="AS10" s="372"/>
      <c r="AT10" s="372"/>
      <c r="AU10" s="372"/>
      <c r="AV10" s="372"/>
      <c r="AW10" s="372"/>
      <c r="AX10" s="372"/>
      <c r="AY10" s="372"/>
      <c r="AZ10" s="372"/>
      <c r="BA10" s="372"/>
      <c r="BB10" s="372"/>
      <c r="BC10" s="372"/>
      <c r="BD10" s="372"/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x14ac:dyDescent="0.3">
      <c r="A11" s="155"/>
      <c r="B11" s="373" t="s">
        <v>290</v>
      </c>
      <c r="C11" s="156"/>
      <c r="D11" s="157">
        <f t="shared" si="0"/>
        <v>0</v>
      </c>
      <c r="E11" s="372"/>
      <c r="F11" s="372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0</v>
      </c>
      <c r="BJ11" s="77">
        <f t="shared" si="5"/>
        <v>0</v>
      </c>
      <c r="BK11" s="77">
        <f t="shared" si="6"/>
        <v>0</v>
      </c>
      <c r="BL11" s="77">
        <f t="shared" si="7"/>
        <v>0</v>
      </c>
      <c r="BM11" s="77">
        <f t="shared" si="8"/>
        <v>0</v>
      </c>
      <c r="BN11" s="77">
        <f t="shared" si="9"/>
        <v>0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0</v>
      </c>
      <c r="BS11" s="77">
        <f t="shared" si="14"/>
        <v>0</v>
      </c>
      <c r="BT11" s="77">
        <f t="shared" si="15"/>
        <v>0</v>
      </c>
      <c r="BU11" s="77">
        <f t="shared" si="16"/>
        <v>0</v>
      </c>
      <c r="BV11" s="77">
        <f t="shared" si="17"/>
        <v>0</v>
      </c>
      <c r="BW11" s="77">
        <f t="shared" si="18"/>
        <v>0</v>
      </c>
      <c r="BX11" s="77">
        <f t="shared" si="19"/>
        <v>0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x14ac:dyDescent="0.3">
      <c r="A12" s="155"/>
      <c r="B12" s="373" t="s">
        <v>291</v>
      </c>
      <c r="C12" s="156"/>
      <c r="D12" s="157">
        <f t="shared" si="0"/>
        <v>0</v>
      </c>
      <c r="E12" s="372"/>
      <c r="F12" s="372"/>
      <c r="G12" s="372"/>
      <c r="H12" s="372"/>
      <c r="I12" s="372"/>
      <c r="J12" s="372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  <c r="AA12" s="372"/>
      <c r="AB12" s="372"/>
      <c r="AC12" s="372"/>
      <c r="AD12" s="372"/>
      <c r="AE12" s="372"/>
      <c r="AF12" s="372"/>
      <c r="AG12" s="372"/>
      <c r="AH12" s="372"/>
      <c r="AI12" s="372"/>
      <c r="AJ12" s="372"/>
      <c r="AK12" s="372"/>
      <c r="AL12" s="372"/>
      <c r="AM12" s="372"/>
      <c r="AN12" s="372"/>
      <c r="AO12" s="372"/>
      <c r="AP12" s="372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2"/>
      <c r="BE12" s="158"/>
      <c r="BF12" s="163">
        <f t="shared" si="1"/>
        <v>0</v>
      </c>
      <c r="BG12" s="77">
        <f t="shared" si="2"/>
        <v>0</v>
      </c>
      <c r="BH12" s="77">
        <f t="shared" si="3"/>
        <v>0</v>
      </c>
      <c r="BI12" s="77">
        <f t="shared" si="4"/>
        <v>0</v>
      </c>
      <c r="BJ12" s="77">
        <f t="shared" si="5"/>
        <v>0</v>
      </c>
      <c r="BK12" s="77">
        <f t="shared" si="6"/>
        <v>0</v>
      </c>
      <c r="BL12" s="77">
        <f t="shared" si="7"/>
        <v>0</v>
      </c>
      <c r="BM12" s="77">
        <f t="shared" si="8"/>
        <v>0</v>
      </c>
      <c r="BN12" s="77">
        <f t="shared" si="9"/>
        <v>0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0</v>
      </c>
      <c r="BS12" s="77">
        <f t="shared" si="14"/>
        <v>0</v>
      </c>
      <c r="BT12" s="77">
        <f t="shared" si="15"/>
        <v>0</v>
      </c>
      <c r="BU12" s="77">
        <f t="shared" si="16"/>
        <v>0</v>
      </c>
      <c r="BV12" s="77">
        <f t="shared" si="17"/>
        <v>0</v>
      </c>
      <c r="BW12" s="77">
        <f t="shared" si="18"/>
        <v>0</v>
      </c>
      <c r="BX12" s="77">
        <f t="shared" si="19"/>
        <v>0</v>
      </c>
      <c r="BY12" s="77">
        <f>IF(Info!$O$3="Q1",$BS12,IF(Info!$O$3="Q2",$BS12+$BT12,IF(Info!$O$3="Q3",$BS12+$BT12+$BU12,$BR12)))</f>
        <v>0</v>
      </c>
      <c r="BZ12" s="77">
        <f>IF(Info!$O$3="Q1",$BS12,IF(Info!$O$3="Q2",$BT12,IF(Info!$O$3="Q3",$BU12,$BV12)))</f>
        <v>0</v>
      </c>
      <c r="CA12" s="156"/>
    </row>
    <row r="13" spans="1:79" x14ac:dyDescent="0.3">
      <c r="A13" s="155"/>
      <c r="B13" s="373" t="s">
        <v>292</v>
      </c>
      <c r="C13" s="156"/>
      <c r="D13" s="157">
        <f t="shared" si="0"/>
        <v>0</v>
      </c>
      <c r="E13" s="372"/>
      <c r="F13" s="372"/>
      <c r="G13" s="372"/>
      <c r="H13" s="372"/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372"/>
      <c r="AO13" s="372"/>
      <c r="AP13" s="372"/>
      <c r="AQ13" s="372"/>
      <c r="AR13" s="372"/>
      <c r="AS13" s="372"/>
      <c r="AT13" s="372"/>
      <c r="AU13" s="372"/>
      <c r="AV13" s="372"/>
      <c r="AW13" s="372"/>
      <c r="AX13" s="372"/>
      <c r="AY13" s="372"/>
      <c r="AZ13" s="372"/>
      <c r="BA13" s="372"/>
      <c r="BB13" s="372"/>
      <c r="BC13" s="372"/>
      <c r="BD13" s="372"/>
      <c r="BE13" s="158"/>
      <c r="BF13" s="163">
        <f t="shared" si="1"/>
        <v>0</v>
      </c>
      <c r="BG13" s="77">
        <f t="shared" si="2"/>
        <v>0</v>
      </c>
      <c r="BH13" s="77">
        <f t="shared" si="3"/>
        <v>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0</v>
      </c>
      <c r="BS13" s="77">
        <f t="shared" si="14"/>
        <v>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0</v>
      </c>
      <c r="BX13" s="77">
        <f t="shared" si="19"/>
        <v>0</v>
      </c>
      <c r="BY13" s="77">
        <f>IF(Info!$O$3="Q1",$BS13,IF(Info!$O$3="Q2",$BS13+$BT13,IF(Info!$O$3="Q3",$BS13+$BT13+$BU13,$BR13)))</f>
        <v>0</v>
      </c>
      <c r="BZ13" s="77">
        <f>IF(Info!$O$3="Q1",$BS13,IF(Info!$O$3="Q2",$BT13,IF(Info!$O$3="Q3",$BU13,$BV13)))</f>
        <v>0</v>
      </c>
      <c r="CA13" s="156"/>
    </row>
    <row r="14" spans="1:79" x14ac:dyDescent="0.3">
      <c r="A14" s="155"/>
      <c r="B14" s="373" t="s">
        <v>293</v>
      </c>
      <c r="C14" s="156"/>
      <c r="D14" s="157">
        <f t="shared" si="0"/>
        <v>0</v>
      </c>
      <c r="E14" s="372"/>
      <c r="F14" s="372"/>
      <c r="G14" s="372"/>
      <c r="H14" s="372"/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  <c r="AA14" s="372"/>
      <c r="AB14" s="372"/>
      <c r="AC14" s="372"/>
      <c r="AD14" s="372"/>
      <c r="AE14" s="372"/>
      <c r="AF14" s="372"/>
      <c r="AG14" s="372"/>
      <c r="AH14" s="372"/>
      <c r="AI14" s="372"/>
      <c r="AJ14" s="372"/>
      <c r="AK14" s="372"/>
      <c r="AL14" s="372"/>
      <c r="AM14" s="372"/>
      <c r="AN14" s="372"/>
      <c r="AO14" s="372"/>
      <c r="AP14" s="372"/>
      <c r="AQ14" s="372"/>
      <c r="AR14" s="372"/>
      <c r="AS14" s="372"/>
      <c r="AT14" s="372"/>
      <c r="AU14" s="372"/>
      <c r="AV14" s="372"/>
      <c r="AW14" s="372"/>
      <c r="AX14" s="372"/>
      <c r="AY14" s="372"/>
      <c r="AZ14" s="372"/>
      <c r="BA14" s="372"/>
      <c r="BB14" s="372"/>
      <c r="BC14" s="372"/>
      <c r="BD14" s="372"/>
      <c r="BE14" s="158"/>
      <c r="BF14" s="163">
        <f t="shared" si="1"/>
        <v>0</v>
      </c>
      <c r="BG14" s="77">
        <f t="shared" si="2"/>
        <v>0</v>
      </c>
      <c r="BH14" s="77">
        <f t="shared" si="3"/>
        <v>0</v>
      </c>
      <c r="BI14" s="77">
        <f t="shared" si="4"/>
        <v>0</v>
      </c>
      <c r="BJ14" s="77">
        <f t="shared" si="5"/>
        <v>0</v>
      </c>
      <c r="BK14" s="77">
        <f t="shared" si="6"/>
        <v>0</v>
      </c>
      <c r="BL14" s="77">
        <f t="shared" si="7"/>
        <v>0</v>
      </c>
      <c r="BM14" s="77">
        <f t="shared" si="8"/>
        <v>0</v>
      </c>
      <c r="BN14" s="77">
        <f t="shared" si="9"/>
        <v>0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0</v>
      </c>
      <c r="BS14" s="77">
        <f t="shared" si="14"/>
        <v>0</v>
      </c>
      <c r="BT14" s="77">
        <f t="shared" si="15"/>
        <v>0</v>
      </c>
      <c r="BU14" s="77">
        <f t="shared" si="16"/>
        <v>0</v>
      </c>
      <c r="BV14" s="77">
        <f t="shared" si="17"/>
        <v>0</v>
      </c>
      <c r="BW14" s="77">
        <f t="shared" si="18"/>
        <v>0</v>
      </c>
      <c r="BX14" s="77">
        <f t="shared" si="19"/>
        <v>0</v>
      </c>
      <c r="BY14" s="77">
        <f>IF(Info!$O$3="Q1",$BS14,IF(Info!$O$3="Q2",$BS14+$BT14,IF(Info!$O$3="Q3",$BS14+$BT14+$BU14,$BR14)))</f>
        <v>0</v>
      </c>
      <c r="BZ14" s="77">
        <f>IF(Info!$O$3="Q1",$BS14,IF(Info!$O$3="Q2",$BT14,IF(Info!$O$3="Q3",$BU14,$BV14)))</f>
        <v>0</v>
      </c>
      <c r="CA14" s="156"/>
    </row>
    <row r="15" spans="1:79" x14ac:dyDescent="0.3">
      <c r="A15" s="155"/>
      <c r="B15" s="160" t="s">
        <v>294</v>
      </c>
      <c r="C15" s="156"/>
      <c r="D15" s="157">
        <f t="shared" si="0"/>
        <v>0</v>
      </c>
      <c r="E15" s="161">
        <f t="shared" ref="E15:AJ15" si="22">SUM(E7:E14)</f>
        <v>0</v>
      </c>
      <c r="F15" s="161">
        <f t="shared" si="22"/>
        <v>0</v>
      </c>
      <c r="G15" s="161">
        <f t="shared" si="22"/>
        <v>0</v>
      </c>
      <c r="H15" s="161">
        <f t="shared" si="22"/>
        <v>0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0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161">
        <f t="shared" si="22"/>
        <v>0</v>
      </c>
      <c r="R15" s="161">
        <f t="shared" si="22"/>
        <v>0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0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0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0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0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0</v>
      </c>
      <c r="BG15" s="157">
        <f t="shared" si="2"/>
        <v>0</v>
      </c>
      <c r="BH15" s="157">
        <f t="shared" si="3"/>
        <v>0</v>
      </c>
      <c r="BI15" s="157">
        <f t="shared" si="4"/>
        <v>0</v>
      </c>
      <c r="BJ15" s="157">
        <f t="shared" si="5"/>
        <v>0</v>
      </c>
      <c r="BK15" s="157">
        <f t="shared" si="6"/>
        <v>0</v>
      </c>
      <c r="BL15" s="157">
        <f t="shared" si="7"/>
        <v>0</v>
      </c>
      <c r="BM15" s="157">
        <f t="shared" si="8"/>
        <v>0</v>
      </c>
      <c r="BN15" s="157">
        <f t="shared" si="9"/>
        <v>0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0</v>
      </c>
      <c r="BS15" s="157">
        <f t="shared" si="14"/>
        <v>0</v>
      </c>
      <c r="BT15" s="157">
        <f t="shared" si="15"/>
        <v>0</v>
      </c>
      <c r="BU15" s="157">
        <f t="shared" si="16"/>
        <v>0</v>
      </c>
      <c r="BV15" s="157">
        <f t="shared" si="17"/>
        <v>0</v>
      </c>
      <c r="BW15" s="157">
        <f t="shared" si="18"/>
        <v>0</v>
      </c>
      <c r="BX15" s="157">
        <f t="shared" si="19"/>
        <v>0</v>
      </c>
      <c r="BY15" s="157">
        <f>IF(Info!$O$3="Q1",$BS15,IF(Info!$O$3="Q2",$BS15+$BT15,IF(Info!$O$3="Q3",$BS15+$BT15+$BU15,$BR15)))</f>
        <v>0</v>
      </c>
      <c r="BZ15" s="157">
        <f>IF(Info!$O$3="Q1",$BS15,IF(Info!$O$3="Q2",$BT15,IF(Info!$O$3="Q3",$BU15,$BV15)))</f>
        <v>0</v>
      </c>
      <c r="CA15" s="156"/>
    </row>
    <row r="16" spans="1:79" x14ac:dyDescent="0.3">
      <c r="A16" s="155"/>
      <c r="B16" s="373" t="s">
        <v>295</v>
      </c>
      <c r="C16" s="156"/>
      <c r="D16" s="157">
        <f t="shared" si="0"/>
        <v>0</v>
      </c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  <c r="AA16" s="372"/>
      <c r="AB16" s="372"/>
      <c r="AC16" s="372"/>
      <c r="AD16" s="372"/>
      <c r="AE16" s="372"/>
      <c r="AF16" s="372"/>
      <c r="AG16" s="372"/>
      <c r="AH16" s="372"/>
      <c r="AI16" s="372"/>
      <c r="AJ16" s="372"/>
      <c r="AK16" s="372"/>
      <c r="AL16" s="372"/>
      <c r="AM16" s="372"/>
      <c r="AN16" s="372"/>
      <c r="AO16" s="372"/>
      <c r="AP16" s="372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  <c r="BA16" s="372"/>
      <c r="BB16" s="372"/>
      <c r="BC16" s="372"/>
      <c r="BD16" s="372"/>
      <c r="BE16" s="158"/>
      <c r="BF16" s="163">
        <f t="shared" si="1"/>
        <v>0</v>
      </c>
      <c r="BG16" s="77">
        <f t="shared" si="2"/>
        <v>0</v>
      </c>
      <c r="BH16" s="77">
        <f t="shared" si="3"/>
        <v>0</v>
      </c>
      <c r="BI16" s="77">
        <f t="shared" si="4"/>
        <v>0</v>
      </c>
      <c r="BJ16" s="77">
        <f t="shared" si="5"/>
        <v>0</v>
      </c>
      <c r="BK16" s="77">
        <f t="shared" si="6"/>
        <v>0</v>
      </c>
      <c r="BL16" s="77">
        <f t="shared" si="7"/>
        <v>0</v>
      </c>
      <c r="BM16" s="77">
        <f t="shared" si="8"/>
        <v>0</v>
      </c>
      <c r="BN16" s="77">
        <f t="shared" si="9"/>
        <v>0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0</v>
      </c>
      <c r="BS16" s="77">
        <f t="shared" si="14"/>
        <v>0</v>
      </c>
      <c r="BT16" s="77">
        <f t="shared" si="15"/>
        <v>0</v>
      </c>
      <c r="BU16" s="77">
        <f t="shared" si="16"/>
        <v>0</v>
      </c>
      <c r="BV16" s="77">
        <f t="shared" si="17"/>
        <v>0</v>
      </c>
      <c r="BW16" s="77">
        <f t="shared" si="18"/>
        <v>0</v>
      </c>
      <c r="BX16" s="77">
        <f t="shared" si="19"/>
        <v>0</v>
      </c>
      <c r="BY16" s="77">
        <f>IF(Info!$O$3="Q1",$BS16,IF(Info!$O$3="Q2",$BS16+$BT16,IF(Info!$O$3="Q3",$BS16+$BT16+$BU16,$BR16)))</f>
        <v>0</v>
      </c>
      <c r="BZ16" s="77">
        <f>IF(Info!$O$3="Q1",$BS16,IF(Info!$O$3="Q2",$BT16,IF(Info!$O$3="Q3",$BU16,$BV16)))</f>
        <v>0</v>
      </c>
      <c r="CA16" s="156"/>
    </row>
    <row r="17" spans="1:79" x14ac:dyDescent="0.3">
      <c r="A17" s="155"/>
      <c r="B17" s="373" t="s">
        <v>296</v>
      </c>
      <c r="C17" s="156"/>
      <c r="D17" s="157">
        <f t="shared" si="0"/>
        <v>0</v>
      </c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  <c r="AA17" s="372"/>
      <c r="AB17" s="372"/>
      <c r="AC17" s="372"/>
      <c r="AD17" s="372"/>
      <c r="AE17" s="372"/>
      <c r="AF17" s="372"/>
      <c r="AG17" s="372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2"/>
      <c r="BD17" s="372"/>
      <c r="BE17" s="158"/>
      <c r="BF17" s="163">
        <f t="shared" si="1"/>
        <v>0</v>
      </c>
      <c r="BG17" s="77">
        <f t="shared" si="2"/>
        <v>0</v>
      </c>
      <c r="BH17" s="77">
        <f t="shared" si="3"/>
        <v>0</v>
      </c>
      <c r="BI17" s="77">
        <f t="shared" si="4"/>
        <v>0</v>
      </c>
      <c r="BJ17" s="77">
        <f t="shared" si="5"/>
        <v>0</v>
      </c>
      <c r="BK17" s="77">
        <f t="shared" si="6"/>
        <v>0</v>
      </c>
      <c r="BL17" s="77">
        <f t="shared" si="7"/>
        <v>0</v>
      </c>
      <c r="BM17" s="77">
        <f t="shared" si="8"/>
        <v>0</v>
      </c>
      <c r="BN17" s="77">
        <f t="shared" si="9"/>
        <v>0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0</v>
      </c>
      <c r="BS17" s="77">
        <f t="shared" si="14"/>
        <v>0</v>
      </c>
      <c r="BT17" s="77">
        <f t="shared" si="15"/>
        <v>0</v>
      </c>
      <c r="BU17" s="77">
        <f t="shared" si="16"/>
        <v>0</v>
      </c>
      <c r="BV17" s="77">
        <f t="shared" si="17"/>
        <v>0</v>
      </c>
      <c r="BW17" s="77">
        <f t="shared" si="18"/>
        <v>0</v>
      </c>
      <c r="BX17" s="77">
        <f t="shared" si="19"/>
        <v>0</v>
      </c>
      <c r="BY17" s="77">
        <f>IF(Info!$O$3="Q1",$BS17,IF(Info!$O$3="Q2",$BS17+$BT17,IF(Info!$O$3="Q3",$BS17+$BT17+$BU17,$BR17)))</f>
        <v>0</v>
      </c>
      <c r="BZ17" s="77">
        <f>IF(Info!$O$3="Q1",$BS17,IF(Info!$O$3="Q2",$BT17,IF(Info!$O$3="Q3",$BU17,$BV17)))</f>
        <v>0</v>
      </c>
      <c r="CA17" s="156"/>
    </row>
    <row r="18" spans="1:79" x14ac:dyDescent="0.3">
      <c r="A18" s="155"/>
      <c r="B18" s="373" t="s">
        <v>297</v>
      </c>
      <c r="C18" s="156"/>
      <c r="D18" s="157">
        <f t="shared" si="0"/>
        <v>0</v>
      </c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  <c r="AA18" s="372"/>
      <c r="AB18" s="372"/>
      <c r="AC18" s="372"/>
      <c r="AD18" s="372"/>
      <c r="AE18" s="372"/>
      <c r="AF18" s="372"/>
      <c r="AG18" s="372"/>
      <c r="AH18" s="372"/>
      <c r="AI18" s="372"/>
      <c r="AJ18" s="372"/>
      <c r="AK18" s="372"/>
      <c r="AL18" s="372"/>
      <c r="AM18" s="372"/>
      <c r="AN18" s="372"/>
      <c r="AO18" s="372"/>
      <c r="AP18" s="372"/>
      <c r="AQ18" s="372"/>
      <c r="AR18" s="372"/>
      <c r="AS18" s="372"/>
      <c r="AT18" s="372"/>
      <c r="AU18" s="372"/>
      <c r="AV18" s="372"/>
      <c r="AW18" s="372"/>
      <c r="AX18" s="372"/>
      <c r="AY18" s="372"/>
      <c r="AZ18" s="372"/>
      <c r="BA18" s="372"/>
      <c r="BB18" s="372"/>
      <c r="BC18" s="372"/>
      <c r="BD18" s="372"/>
      <c r="BE18" s="158"/>
      <c r="BF18" s="163">
        <f t="shared" si="1"/>
        <v>0</v>
      </c>
      <c r="BG18" s="77">
        <f t="shared" si="2"/>
        <v>0</v>
      </c>
      <c r="BH18" s="77">
        <f t="shared" si="3"/>
        <v>0</v>
      </c>
      <c r="BI18" s="77">
        <f t="shared" si="4"/>
        <v>0</v>
      </c>
      <c r="BJ18" s="77">
        <f t="shared" si="5"/>
        <v>0</v>
      </c>
      <c r="BK18" s="77">
        <f t="shared" si="6"/>
        <v>0</v>
      </c>
      <c r="BL18" s="77">
        <f t="shared" si="7"/>
        <v>0</v>
      </c>
      <c r="BM18" s="77">
        <f t="shared" si="8"/>
        <v>0</v>
      </c>
      <c r="BN18" s="77">
        <f t="shared" si="9"/>
        <v>0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0</v>
      </c>
      <c r="BS18" s="77">
        <f t="shared" si="14"/>
        <v>0</v>
      </c>
      <c r="BT18" s="77">
        <f t="shared" si="15"/>
        <v>0</v>
      </c>
      <c r="BU18" s="77">
        <f t="shared" si="16"/>
        <v>0</v>
      </c>
      <c r="BV18" s="77">
        <f t="shared" si="17"/>
        <v>0</v>
      </c>
      <c r="BW18" s="77">
        <f t="shared" si="18"/>
        <v>0</v>
      </c>
      <c r="BX18" s="77">
        <f t="shared" si="19"/>
        <v>0</v>
      </c>
      <c r="BY18" s="77">
        <f>IF(Info!$O$3="Q1",$BS18,IF(Info!$O$3="Q2",$BS18+$BT18,IF(Info!$O$3="Q3",$BS18+$BT18+$BU18,$BR18)))</f>
        <v>0</v>
      </c>
      <c r="BZ18" s="77">
        <f>IF(Info!$O$3="Q1",$BS18,IF(Info!$O$3="Q2",$BT18,IF(Info!$O$3="Q3",$BU18,$BV18)))</f>
        <v>0</v>
      </c>
      <c r="CA18" s="156"/>
    </row>
    <row r="19" spans="1:79" x14ac:dyDescent="0.3">
      <c r="A19" s="155"/>
      <c r="B19" s="373" t="s">
        <v>298</v>
      </c>
      <c r="C19" s="156"/>
      <c r="D19" s="157">
        <f t="shared" si="0"/>
        <v>0</v>
      </c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158"/>
      <c r="BF19" s="163">
        <f t="shared" si="1"/>
        <v>0</v>
      </c>
      <c r="BG19" s="77">
        <f t="shared" si="2"/>
        <v>0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0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0</v>
      </c>
      <c r="BS19" s="77">
        <f t="shared" si="14"/>
        <v>0</v>
      </c>
      <c r="BT19" s="77">
        <f t="shared" si="15"/>
        <v>0</v>
      </c>
      <c r="BU19" s="77">
        <f t="shared" si="16"/>
        <v>0</v>
      </c>
      <c r="BV19" s="77">
        <f t="shared" si="17"/>
        <v>0</v>
      </c>
      <c r="BW19" s="77">
        <f t="shared" si="18"/>
        <v>0</v>
      </c>
      <c r="BX19" s="77">
        <f t="shared" si="19"/>
        <v>0</v>
      </c>
      <c r="BY19" s="77">
        <f>IF(Info!$O$3="Q1",$BS19,IF(Info!$O$3="Q2",$BS19+$BT19,IF(Info!$O$3="Q3",$BS19+$BT19+$BU19,$BR19)))</f>
        <v>0</v>
      </c>
      <c r="BZ19" s="77">
        <f>IF(Info!$O$3="Q1",$BS19,IF(Info!$O$3="Q2",$BT19,IF(Info!$O$3="Q3",$BU19,$BV19)))</f>
        <v>0</v>
      </c>
      <c r="CA19" s="156"/>
    </row>
    <row r="20" spans="1:79" x14ac:dyDescent="0.3">
      <c r="A20" s="155"/>
      <c r="B20" s="373" t="s">
        <v>299</v>
      </c>
      <c r="C20" s="156"/>
      <c r="D20" s="157">
        <f t="shared" si="0"/>
        <v>0</v>
      </c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72"/>
      <c r="AI20" s="372"/>
      <c r="AJ20" s="372"/>
      <c r="AK20" s="372"/>
      <c r="AL20" s="372"/>
      <c r="AM20" s="372"/>
      <c r="AN20" s="372"/>
      <c r="AO20" s="372"/>
      <c r="AP20" s="372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  <c r="BA20" s="372"/>
      <c r="BB20" s="372"/>
      <c r="BC20" s="372"/>
      <c r="BD20" s="372"/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0</v>
      </c>
      <c r="BJ20" s="77">
        <f t="shared" si="5"/>
        <v>0</v>
      </c>
      <c r="BK20" s="77">
        <f t="shared" si="6"/>
        <v>0</v>
      </c>
      <c r="BL20" s="77">
        <f t="shared" si="7"/>
        <v>0</v>
      </c>
      <c r="BM20" s="77">
        <f t="shared" si="8"/>
        <v>0</v>
      </c>
      <c r="BN20" s="77">
        <f t="shared" si="9"/>
        <v>0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0</v>
      </c>
      <c r="BS20" s="77">
        <f t="shared" si="14"/>
        <v>0</v>
      </c>
      <c r="BT20" s="77">
        <f t="shared" si="15"/>
        <v>0</v>
      </c>
      <c r="BU20" s="77">
        <f t="shared" si="16"/>
        <v>0</v>
      </c>
      <c r="BV20" s="77">
        <f t="shared" si="17"/>
        <v>0</v>
      </c>
      <c r="BW20" s="77">
        <f t="shared" si="18"/>
        <v>0</v>
      </c>
      <c r="BX20" s="77">
        <f t="shared" si="19"/>
        <v>0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x14ac:dyDescent="0.3">
      <c r="A21" s="155"/>
      <c r="B21" s="373" t="s">
        <v>300</v>
      </c>
      <c r="C21" s="156"/>
      <c r="D21" s="157">
        <f t="shared" si="0"/>
        <v>0</v>
      </c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2"/>
      <c r="AH21" s="372"/>
      <c r="AI21" s="372"/>
      <c r="AJ21" s="372"/>
      <c r="AK21" s="372"/>
      <c r="AL21" s="372"/>
      <c r="AM21" s="372"/>
      <c r="AN21" s="372"/>
      <c r="AO21" s="372"/>
      <c r="AP21" s="372"/>
      <c r="AQ21" s="372"/>
      <c r="AR21" s="372"/>
      <c r="AS21" s="372"/>
      <c r="AT21" s="372"/>
      <c r="AU21" s="372"/>
      <c r="AV21" s="372"/>
      <c r="AW21" s="372"/>
      <c r="AX21" s="372"/>
      <c r="AY21" s="372"/>
      <c r="AZ21" s="372"/>
      <c r="BA21" s="372"/>
      <c r="BB21" s="372"/>
      <c r="BC21" s="372"/>
      <c r="BD21" s="372"/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x14ac:dyDescent="0.3">
      <c r="A22" s="155"/>
      <c r="B22" s="373" t="s">
        <v>301</v>
      </c>
      <c r="C22" s="156"/>
      <c r="D22" s="157">
        <f t="shared" si="0"/>
        <v>0</v>
      </c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2"/>
      <c r="AH22" s="372"/>
      <c r="AI22" s="372"/>
      <c r="AJ22" s="372"/>
      <c r="AK22" s="372"/>
      <c r="AL22" s="372"/>
      <c r="AM22" s="372"/>
      <c r="AN22" s="372"/>
      <c r="AO22" s="372"/>
      <c r="AP22" s="372"/>
      <c r="AQ22" s="372"/>
      <c r="AR22" s="372"/>
      <c r="AS22" s="372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x14ac:dyDescent="0.3">
      <c r="A23" s="155"/>
      <c r="B23" s="373" t="s">
        <v>302</v>
      </c>
      <c r="C23" s="156"/>
      <c r="D23" s="157">
        <f t="shared" si="0"/>
        <v>0</v>
      </c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  <c r="AA23" s="372"/>
      <c r="AB23" s="372"/>
      <c r="AC23" s="372"/>
      <c r="AD23" s="372"/>
      <c r="AE23" s="372"/>
      <c r="AF23" s="372"/>
      <c r="AG23" s="372"/>
      <c r="AH23" s="372"/>
      <c r="AI23" s="372"/>
      <c r="AJ23" s="372"/>
      <c r="AK23" s="372"/>
      <c r="AL23" s="372"/>
      <c r="AM23" s="372"/>
      <c r="AN23" s="372"/>
      <c r="AO23" s="372"/>
      <c r="AP23" s="372"/>
      <c r="AQ23" s="372"/>
      <c r="AR23" s="372"/>
      <c r="AS23" s="372"/>
      <c r="AT23" s="372"/>
      <c r="AU23" s="372"/>
      <c r="AV23" s="372"/>
      <c r="AW23" s="372"/>
      <c r="AX23" s="372"/>
      <c r="AY23" s="372"/>
      <c r="AZ23" s="372"/>
      <c r="BA23" s="372"/>
      <c r="BB23" s="372"/>
      <c r="BC23" s="372"/>
      <c r="BD23" s="372"/>
      <c r="BE23" s="158"/>
      <c r="BF23" s="163">
        <f t="shared" si="1"/>
        <v>0</v>
      </c>
      <c r="BG23" s="77">
        <f t="shared" si="2"/>
        <v>0</v>
      </c>
      <c r="BH23" s="77">
        <f t="shared" si="3"/>
        <v>0</v>
      </c>
      <c r="BI23" s="77">
        <f t="shared" si="4"/>
        <v>0</v>
      </c>
      <c r="BJ23" s="77">
        <f t="shared" si="5"/>
        <v>0</v>
      </c>
      <c r="BK23" s="77">
        <f t="shared" si="6"/>
        <v>0</v>
      </c>
      <c r="BL23" s="77">
        <f t="shared" si="7"/>
        <v>0</v>
      </c>
      <c r="BM23" s="77">
        <f t="shared" si="8"/>
        <v>0</v>
      </c>
      <c r="BN23" s="77">
        <f t="shared" si="9"/>
        <v>0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0</v>
      </c>
      <c r="BS23" s="77">
        <f t="shared" si="14"/>
        <v>0</v>
      </c>
      <c r="BT23" s="77">
        <f t="shared" si="15"/>
        <v>0</v>
      </c>
      <c r="BU23" s="77">
        <f t="shared" si="16"/>
        <v>0</v>
      </c>
      <c r="BV23" s="77">
        <f t="shared" si="17"/>
        <v>0</v>
      </c>
      <c r="BW23" s="77">
        <f t="shared" si="18"/>
        <v>0</v>
      </c>
      <c r="BX23" s="77">
        <f t="shared" si="19"/>
        <v>0</v>
      </c>
      <c r="BY23" s="77">
        <f>IF(Info!$O$3="Q1",$BS23,IF(Info!$O$3="Q2",$BS23+$BT23,IF(Info!$O$3="Q3",$BS23+$BT23+$BU23,$BR23)))</f>
        <v>0</v>
      </c>
      <c r="BZ23" s="77">
        <f>IF(Info!$O$3="Q1",$BS23,IF(Info!$O$3="Q2",$BT23,IF(Info!$O$3="Q3",$BU23,$BV23)))</f>
        <v>0</v>
      </c>
      <c r="CA23" s="156"/>
    </row>
    <row r="24" spans="1:79" x14ac:dyDescent="0.3">
      <c r="A24" s="155"/>
      <c r="B24" s="373" t="s">
        <v>303</v>
      </c>
      <c r="C24" s="156"/>
      <c r="D24" s="157">
        <f t="shared" si="0"/>
        <v>0</v>
      </c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  <c r="AA24" s="372"/>
      <c r="AB24" s="372"/>
      <c r="AC24" s="372"/>
      <c r="AD24" s="372"/>
      <c r="AE24" s="372"/>
      <c r="AF24" s="372"/>
      <c r="AG24" s="372"/>
      <c r="AH24" s="372"/>
      <c r="AI24" s="372"/>
      <c r="AJ24" s="372"/>
      <c r="AK24" s="372"/>
      <c r="AL24" s="372"/>
      <c r="AM24" s="372"/>
      <c r="AN24" s="372"/>
      <c r="AO24" s="372"/>
      <c r="AP24" s="372"/>
      <c r="AQ24" s="372"/>
      <c r="AR24" s="372"/>
      <c r="AS24" s="372"/>
      <c r="AT24" s="372"/>
      <c r="AU24" s="372"/>
      <c r="AV24" s="372"/>
      <c r="AW24" s="372"/>
      <c r="AX24" s="372"/>
      <c r="AY24" s="372"/>
      <c r="AZ24" s="372"/>
      <c r="BA24" s="372"/>
      <c r="BB24" s="372"/>
      <c r="BC24" s="372"/>
      <c r="BD24" s="372"/>
      <c r="BE24" s="158"/>
      <c r="BF24" s="163">
        <f t="shared" si="1"/>
        <v>0</v>
      </c>
      <c r="BG24" s="77">
        <f t="shared" si="2"/>
        <v>0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0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0</v>
      </c>
      <c r="BS24" s="77">
        <f t="shared" si="14"/>
        <v>0</v>
      </c>
      <c r="BT24" s="77">
        <f t="shared" si="15"/>
        <v>0</v>
      </c>
      <c r="BU24" s="77">
        <f t="shared" si="16"/>
        <v>0</v>
      </c>
      <c r="BV24" s="77">
        <f t="shared" si="17"/>
        <v>0</v>
      </c>
      <c r="BW24" s="77">
        <f t="shared" si="18"/>
        <v>0</v>
      </c>
      <c r="BX24" s="77">
        <f t="shared" si="19"/>
        <v>0</v>
      </c>
      <c r="BY24" s="77">
        <f>IF(Info!$O$3="Q1",$BS24,IF(Info!$O$3="Q2",$BS24+$BT24,IF(Info!$O$3="Q3",$BS24+$BT24+$BU24,$BR24)))</f>
        <v>0</v>
      </c>
      <c r="BZ24" s="77">
        <f>IF(Info!$O$3="Q1",$BS24,IF(Info!$O$3="Q2",$BT24,IF(Info!$O$3="Q3",$BU24,$BV24)))</f>
        <v>0</v>
      </c>
      <c r="CA24" s="156"/>
    </row>
    <row r="25" spans="1:79" x14ac:dyDescent="0.3">
      <c r="A25" s="155"/>
      <c r="B25" s="373" t="s">
        <v>304</v>
      </c>
      <c r="C25" s="156"/>
      <c r="D25" s="157">
        <f t="shared" si="0"/>
        <v>0</v>
      </c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372"/>
      <c r="AB25" s="372"/>
      <c r="AC25" s="372"/>
      <c r="AD25" s="372"/>
      <c r="AE25" s="372"/>
      <c r="AF25" s="372"/>
      <c r="AG25" s="372"/>
      <c r="AH25" s="372"/>
      <c r="AI25" s="372"/>
      <c r="AJ25" s="372"/>
      <c r="AK25" s="372"/>
      <c r="AL25" s="372"/>
      <c r="AM25" s="372"/>
      <c r="AN25" s="372"/>
      <c r="AO25" s="372"/>
      <c r="AP25" s="372"/>
      <c r="AQ25" s="372"/>
      <c r="AR25" s="372"/>
      <c r="AS25" s="372"/>
      <c r="AT25" s="372"/>
      <c r="AU25" s="372"/>
      <c r="AV25" s="372"/>
      <c r="AW25" s="372"/>
      <c r="AX25" s="372"/>
      <c r="AY25" s="372"/>
      <c r="AZ25" s="372"/>
      <c r="BA25" s="372"/>
      <c r="BB25" s="372"/>
      <c r="BC25" s="372"/>
      <c r="BD25" s="372"/>
      <c r="BE25" s="158"/>
      <c r="BF25" s="163">
        <f t="shared" si="1"/>
        <v>0</v>
      </c>
      <c r="BG25" s="77">
        <f t="shared" si="2"/>
        <v>0</v>
      </c>
      <c r="BH25" s="77">
        <f t="shared" si="3"/>
        <v>0</v>
      </c>
      <c r="BI25" s="77">
        <f t="shared" si="4"/>
        <v>0</v>
      </c>
      <c r="BJ25" s="77">
        <f t="shared" si="5"/>
        <v>0</v>
      </c>
      <c r="BK25" s="77">
        <f t="shared" si="6"/>
        <v>0</v>
      </c>
      <c r="BL25" s="77">
        <f t="shared" si="7"/>
        <v>0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0</v>
      </c>
      <c r="BS25" s="77">
        <f t="shared" si="14"/>
        <v>0</v>
      </c>
      <c r="BT25" s="77">
        <f t="shared" si="15"/>
        <v>0</v>
      </c>
      <c r="BU25" s="77">
        <f t="shared" si="16"/>
        <v>0</v>
      </c>
      <c r="BV25" s="77">
        <f t="shared" si="17"/>
        <v>0</v>
      </c>
      <c r="BW25" s="77">
        <f t="shared" si="18"/>
        <v>0</v>
      </c>
      <c r="BX25" s="77">
        <f t="shared" si="19"/>
        <v>0</v>
      </c>
      <c r="BY25" s="77">
        <f>IF(Info!$O$3="Q1",$BS25,IF(Info!$O$3="Q2",$BS25+$BT25,IF(Info!$O$3="Q3",$BS25+$BT25+$BU25,$BR25)))</f>
        <v>0</v>
      </c>
      <c r="BZ25" s="77">
        <f>IF(Info!$O$3="Q1",$BS25,IF(Info!$O$3="Q2",$BT25,IF(Info!$O$3="Q3",$BU25,$BV25)))</f>
        <v>0</v>
      </c>
      <c r="CA25" s="156"/>
    </row>
    <row r="26" spans="1:79" x14ac:dyDescent="0.3">
      <c r="A26" s="155"/>
      <c r="B26" s="373" t="s">
        <v>305</v>
      </c>
      <c r="C26" s="156"/>
      <c r="D26" s="157">
        <f t="shared" si="0"/>
        <v>0</v>
      </c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  <c r="AA26" s="372"/>
      <c r="AB26" s="372"/>
      <c r="AC26" s="372"/>
      <c r="AD26" s="372"/>
      <c r="AE26" s="372"/>
      <c r="AF26" s="372"/>
      <c r="AG26" s="372"/>
      <c r="AH26" s="372"/>
      <c r="AI26" s="372"/>
      <c r="AJ26" s="372"/>
      <c r="AK26" s="372"/>
      <c r="AL26" s="372"/>
      <c r="AM26" s="372"/>
      <c r="AN26" s="372"/>
      <c r="AO26" s="372"/>
      <c r="AP26" s="372"/>
      <c r="AQ26" s="372"/>
      <c r="AR26" s="372"/>
      <c r="AS26" s="372"/>
      <c r="AT26" s="372"/>
      <c r="AU26" s="372"/>
      <c r="AV26" s="372"/>
      <c r="AW26" s="372"/>
      <c r="AX26" s="372"/>
      <c r="AY26" s="372"/>
      <c r="AZ26" s="372"/>
      <c r="BA26" s="372"/>
      <c r="BB26" s="372"/>
      <c r="BC26" s="372"/>
      <c r="BD26" s="372"/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0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0</v>
      </c>
      <c r="BS26" s="77">
        <f t="shared" si="14"/>
        <v>0</v>
      </c>
      <c r="BT26" s="77">
        <f t="shared" si="15"/>
        <v>0</v>
      </c>
      <c r="BU26" s="77">
        <f t="shared" si="16"/>
        <v>0</v>
      </c>
      <c r="BV26" s="77">
        <f t="shared" si="17"/>
        <v>0</v>
      </c>
      <c r="BW26" s="77">
        <f t="shared" si="18"/>
        <v>0</v>
      </c>
      <c r="BX26" s="77">
        <f t="shared" si="19"/>
        <v>0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x14ac:dyDescent="0.3">
      <c r="A27" s="164"/>
      <c r="B27" s="160" t="s">
        <v>306</v>
      </c>
      <c r="C27" s="156"/>
      <c r="D27" s="157">
        <f t="shared" si="0"/>
        <v>0</v>
      </c>
      <c r="E27" s="161">
        <f t="shared" ref="E27:AJ27" si="24">SUM(E15:E26)</f>
        <v>0</v>
      </c>
      <c r="F27" s="161">
        <f t="shared" si="24"/>
        <v>0</v>
      </c>
      <c r="G27" s="161">
        <f t="shared" si="24"/>
        <v>0</v>
      </c>
      <c r="H27" s="161">
        <f t="shared" si="24"/>
        <v>0</v>
      </c>
      <c r="I27" s="161">
        <f t="shared" si="24"/>
        <v>0</v>
      </c>
      <c r="J27" s="161">
        <f t="shared" si="24"/>
        <v>0</v>
      </c>
      <c r="K27" s="161">
        <f t="shared" si="24"/>
        <v>0</v>
      </c>
      <c r="L27" s="161">
        <f t="shared" si="24"/>
        <v>0</v>
      </c>
      <c r="M27" s="161">
        <f t="shared" si="24"/>
        <v>0</v>
      </c>
      <c r="N27" s="161">
        <f t="shared" si="24"/>
        <v>0</v>
      </c>
      <c r="O27" s="161">
        <f t="shared" si="24"/>
        <v>0</v>
      </c>
      <c r="P27" s="161">
        <f t="shared" si="24"/>
        <v>0</v>
      </c>
      <c r="Q27" s="161">
        <f t="shared" si="24"/>
        <v>0</v>
      </c>
      <c r="R27" s="161">
        <f t="shared" si="24"/>
        <v>0</v>
      </c>
      <c r="S27" s="161">
        <f t="shared" si="24"/>
        <v>0</v>
      </c>
      <c r="T27" s="161">
        <f t="shared" si="24"/>
        <v>0</v>
      </c>
      <c r="U27" s="161">
        <f t="shared" si="24"/>
        <v>0</v>
      </c>
      <c r="V27" s="161">
        <f t="shared" si="24"/>
        <v>0</v>
      </c>
      <c r="W27" s="161">
        <f t="shared" si="24"/>
        <v>0</v>
      </c>
      <c r="X27" s="161">
        <f t="shared" si="24"/>
        <v>0</v>
      </c>
      <c r="Y27" s="161">
        <f t="shared" si="24"/>
        <v>0</v>
      </c>
      <c r="Z27" s="161">
        <f t="shared" si="24"/>
        <v>0</v>
      </c>
      <c r="AA27" s="161">
        <f t="shared" si="24"/>
        <v>0</v>
      </c>
      <c r="AB27" s="161">
        <f t="shared" si="24"/>
        <v>0</v>
      </c>
      <c r="AC27" s="161">
        <f t="shared" si="24"/>
        <v>0</v>
      </c>
      <c r="AD27" s="161">
        <f t="shared" si="24"/>
        <v>0</v>
      </c>
      <c r="AE27" s="161">
        <f t="shared" si="24"/>
        <v>0</v>
      </c>
      <c r="AF27" s="161">
        <f t="shared" si="24"/>
        <v>0</v>
      </c>
      <c r="AG27" s="161">
        <f t="shared" si="24"/>
        <v>0</v>
      </c>
      <c r="AH27" s="161">
        <f t="shared" si="24"/>
        <v>0</v>
      </c>
      <c r="AI27" s="161">
        <f t="shared" si="24"/>
        <v>0</v>
      </c>
      <c r="AJ27" s="161">
        <f t="shared" si="24"/>
        <v>0</v>
      </c>
      <c r="AK27" s="161">
        <f t="shared" ref="AK27:BP27" si="25">SUM(AK15:AK26)</f>
        <v>0</v>
      </c>
      <c r="AL27" s="161">
        <f t="shared" si="25"/>
        <v>0</v>
      </c>
      <c r="AM27" s="161">
        <f t="shared" si="25"/>
        <v>0</v>
      </c>
      <c r="AN27" s="161">
        <f t="shared" si="25"/>
        <v>0</v>
      </c>
      <c r="AO27" s="161">
        <f t="shared" si="25"/>
        <v>0</v>
      </c>
      <c r="AP27" s="161">
        <f t="shared" si="25"/>
        <v>0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0</v>
      </c>
      <c r="BG27" s="157">
        <f t="shared" si="2"/>
        <v>0</v>
      </c>
      <c r="BH27" s="157">
        <f t="shared" si="3"/>
        <v>0</v>
      </c>
      <c r="BI27" s="157">
        <f t="shared" si="4"/>
        <v>0</v>
      </c>
      <c r="BJ27" s="157">
        <f t="shared" si="5"/>
        <v>0</v>
      </c>
      <c r="BK27" s="157">
        <f t="shared" si="6"/>
        <v>0</v>
      </c>
      <c r="BL27" s="157">
        <f t="shared" si="7"/>
        <v>0</v>
      </c>
      <c r="BM27" s="157">
        <f t="shared" si="8"/>
        <v>0</v>
      </c>
      <c r="BN27" s="157">
        <f t="shared" si="9"/>
        <v>0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0</v>
      </c>
      <c r="BS27" s="157">
        <f t="shared" si="14"/>
        <v>0</v>
      </c>
      <c r="BT27" s="157">
        <f t="shared" si="15"/>
        <v>0</v>
      </c>
      <c r="BU27" s="157">
        <f t="shared" si="16"/>
        <v>0</v>
      </c>
      <c r="BV27" s="157">
        <f t="shared" si="17"/>
        <v>0</v>
      </c>
      <c r="BW27" s="157">
        <f t="shared" si="18"/>
        <v>0</v>
      </c>
      <c r="BX27" s="157">
        <f t="shared" si="19"/>
        <v>0</v>
      </c>
      <c r="BY27" s="157">
        <f>IF(Info!$O$3="Q1",$BS27,IF(Info!$O$3="Q2",$BS27+$BT27,IF(Info!$O$3="Q3",$BS27+$BT27+$BU27,$BR27)))</f>
        <v>0</v>
      </c>
      <c r="BZ27" s="157">
        <f>IF(Info!$O$3="Q1",$BS27,IF(Info!$O$3="Q2",$BT27,IF(Info!$O$3="Q3",$BU27,$BV27)))</f>
        <v>0</v>
      </c>
      <c r="CA27" s="156"/>
    </row>
    <row r="28" spans="1:79" x14ac:dyDescent="0.3">
      <c r="A28" s="164"/>
      <c r="B28" s="290" t="s">
        <v>307</v>
      </c>
      <c r="C28" s="156"/>
      <c r="D28" s="165"/>
      <c r="E28" s="294">
        <f t="shared" ref="E28:AJ28" si="26">E27-E15</f>
        <v>0</v>
      </c>
      <c r="F28" s="294">
        <f t="shared" si="26"/>
        <v>0</v>
      </c>
      <c r="G28" s="294">
        <f t="shared" si="26"/>
        <v>0</v>
      </c>
      <c r="H28" s="294">
        <f t="shared" si="26"/>
        <v>0</v>
      </c>
      <c r="I28" s="294">
        <f t="shared" si="26"/>
        <v>0</v>
      </c>
      <c r="J28" s="294">
        <f t="shared" si="26"/>
        <v>0</v>
      </c>
      <c r="K28" s="294">
        <f t="shared" si="26"/>
        <v>0</v>
      </c>
      <c r="L28" s="294">
        <f t="shared" si="26"/>
        <v>0</v>
      </c>
      <c r="M28" s="294">
        <f t="shared" si="26"/>
        <v>0</v>
      </c>
      <c r="N28" s="294">
        <f t="shared" si="26"/>
        <v>0</v>
      </c>
      <c r="O28" s="294">
        <f t="shared" si="26"/>
        <v>0</v>
      </c>
      <c r="P28" s="294">
        <f t="shared" si="26"/>
        <v>0</v>
      </c>
      <c r="Q28" s="294">
        <f t="shared" si="26"/>
        <v>0</v>
      </c>
      <c r="R28" s="294">
        <f t="shared" si="26"/>
        <v>0</v>
      </c>
      <c r="S28" s="294">
        <f t="shared" si="26"/>
        <v>0</v>
      </c>
      <c r="T28" s="294">
        <f t="shared" si="26"/>
        <v>0</v>
      </c>
      <c r="U28" s="294">
        <f t="shared" si="26"/>
        <v>0</v>
      </c>
      <c r="V28" s="294">
        <f t="shared" si="26"/>
        <v>0</v>
      </c>
      <c r="W28" s="294">
        <f t="shared" si="26"/>
        <v>0</v>
      </c>
      <c r="X28" s="294">
        <f t="shared" si="26"/>
        <v>0</v>
      </c>
      <c r="Y28" s="294">
        <f t="shared" si="26"/>
        <v>0</v>
      </c>
      <c r="Z28" s="294">
        <f t="shared" si="26"/>
        <v>0</v>
      </c>
      <c r="AA28" s="294">
        <f t="shared" si="26"/>
        <v>0</v>
      </c>
      <c r="AB28" s="294">
        <f t="shared" si="26"/>
        <v>0</v>
      </c>
      <c r="AC28" s="294">
        <f t="shared" si="26"/>
        <v>0</v>
      </c>
      <c r="AD28" s="294">
        <f t="shared" si="26"/>
        <v>0</v>
      </c>
      <c r="AE28" s="294">
        <f t="shared" si="26"/>
        <v>0</v>
      </c>
      <c r="AF28" s="294">
        <f t="shared" si="26"/>
        <v>0</v>
      </c>
      <c r="AG28" s="294">
        <f t="shared" si="26"/>
        <v>0</v>
      </c>
      <c r="AH28" s="294">
        <f t="shared" si="26"/>
        <v>0</v>
      </c>
      <c r="AI28" s="294">
        <f t="shared" si="26"/>
        <v>0</v>
      </c>
      <c r="AJ28" s="294">
        <f t="shared" si="26"/>
        <v>0</v>
      </c>
      <c r="AK28" s="294">
        <f t="shared" ref="AK28:BP28" si="27">AK27-AK15</f>
        <v>0</v>
      </c>
      <c r="AL28" s="294">
        <f t="shared" si="27"/>
        <v>0</v>
      </c>
      <c r="AM28" s="294">
        <f t="shared" si="27"/>
        <v>0</v>
      </c>
      <c r="AN28" s="294">
        <f t="shared" si="27"/>
        <v>0</v>
      </c>
      <c r="AO28" s="294">
        <f t="shared" si="27"/>
        <v>0</v>
      </c>
      <c r="AP28" s="294">
        <f t="shared" si="27"/>
        <v>0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0</v>
      </c>
      <c r="BG28" s="157">
        <f t="shared" si="2"/>
        <v>0</v>
      </c>
      <c r="BH28" s="157">
        <f t="shared" si="3"/>
        <v>0</v>
      </c>
      <c r="BI28" s="157">
        <f t="shared" si="4"/>
        <v>0</v>
      </c>
      <c r="BJ28" s="157">
        <f t="shared" si="5"/>
        <v>0</v>
      </c>
      <c r="BK28" s="157">
        <f t="shared" si="6"/>
        <v>0</v>
      </c>
      <c r="BL28" s="157">
        <f t="shared" si="7"/>
        <v>0</v>
      </c>
      <c r="BM28" s="157">
        <f t="shared" si="8"/>
        <v>0</v>
      </c>
      <c r="BN28" s="157">
        <f t="shared" si="9"/>
        <v>0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0</v>
      </c>
      <c r="BS28" s="157">
        <f t="shared" si="14"/>
        <v>0</v>
      </c>
      <c r="BT28" s="157">
        <f t="shared" si="15"/>
        <v>0</v>
      </c>
      <c r="BU28" s="157">
        <f t="shared" si="16"/>
        <v>0</v>
      </c>
      <c r="BV28" s="157">
        <f t="shared" si="17"/>
        <v>0</v>
      </c>
      <c r="BW28" s="157">
        <f t="shared" si="18"/>
        <v>0</v>
      </c>
      <c r="BX28" s="157">
        <f t="shared" si="19"/>
        <v>0</v>
      </c>
      <c r="BY28" s="157">
        <f>IF(Info!$O$3="Q1",$BS28,IF(Info!$O$3="Q2",$BS28+$BT28,IF(Info!$O$3="Q3",$BS28+$BT28+$BU28,$BR28)))</f>
        <v>0</v>
      </c>
      <c r="BZ28" s="157">
        <f>IF(Info!$O$3="Q1",$BS28,IF(Info!$O$3="Q2",$BT28,IF(Info!$O$3="Q3",$BU28,$BV28)))</f>
        <v>0</v>
      </c>
      <c r="CA28" s="156"/>
    </row>
    <row r="29" spans="1:79" x14ac:dyDescent="0.3">
      <c r="A29" s="155"/>
      <c r="B29" s="373" t="s">
        <v>308</v>
      </c>
      <c r="C29" s="156"/>
      <c r="D29" s="157">
        <f t="shared" ref="D29:D34" si="28">SUM(E29:BD29)</f>
        <v>0</v>
      </c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2"/>
      <c r="BE29" s="158"/>
      <c r="BF29" s="163">
        <f t="shared" si="1"/>
        <v>0</v>
      </c>
      <c r="BG29" s="77">
        <f t="shared" si="2"/>
        <v>0</v>
      </c>
      <c r="BH29" s="77">
        <f t="shared" si="3"/>
        <v>0</v>
      </c>
      <c r="BI29" s="77">
        <f t="shared" si="4"/>
        <v>0</v>
      </c>
      <c r="BJ29" s="77">
        <f t="shared" si="5"/>
        <v>0</v>
      </c>
      <c r="BK29" s="77">
        <f t="shared" si="6"/>
        <v>0</v>
      </c>
      <c r="BL29" s="77">
        <f t="shared" si="7"/>
        <v>0</v>
      </c>
      <c r="BM29" s="77">
        <f t="shared" si="8"/>
        <v>0</v>
      </c>
      <c r="BN29" s="77">
        <f t="shared" si="9"/>
        <v>0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0</v>
      </c>
      <c r="BS29" s="77">
        <f t="shared" si="14"/>
        <v>0</v>
      </c>
      <c r="BT29" s="77">
        <f t="shared" si="15"/>
        <v>0</v>
      </c>
      <c r="BU29" s="77">
        <f t="shared" si="16"/>
        <v>0</v>
      </c>
      <c r="BV29" s="77">
        <f t="shared" si="17"/>
        <v>0</v>
      </c>
      <c r="BW29" s="77">
        <f t="shared" si="18"/>
        <v>0</v>
      </c>
      <c r="BX29" s="77">
        <f t="shared" si="19"/>
        <v>0</v>
      </c>
      <c r="BY29" s="77">
        <f>IF(Info!$O$3="Q1",$BS29,IF(Info!$O$3="Q2",$BS29+$BT29,IF(Info!$O$3="Q3",$BS29+$BT29+$BU29,$BR29)))</f>
        <v>0</v>
      </c>
      <c r="BZ29" s="77">
        <f>IF(Info!$O$3="Q1",$BS29,IF(Info!$O$3="Q2",$BT29,IF(Info!$O$3="Q3",$BU29,$BV29)))</f>
        <v>0</v>
      </c>
      <c r="CA29" s="156"/>
    </row>
    <row r="30" spans="1:79" x14ac:dyDescent="0.3">
      <c r="A30" s="155"/>
      <c r="B30" s="373" t="s">
        <v>309</v>
      </c>
      <c r="C30" s="156"/>
      <c r="D30" s="157">
        <f t="shared" si="28"/>
        <v>0</v>
      </c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372"/>
      <c r="AW30" s="372"/>
      <c r="AX30" s="372"/>
      <c r="AY30" s="372"/>
      <c r="AZ30" s="372"/>
      <c r="BA30" s="372"/>
      <c r="BB30" s="372"/>
      <c r="BC30" s="372"/>
      <c r="BD30" s="372"/>
      <c r="BE30" s="158"/>
      <c r="BF30" s="163">
        <f t="shared" si="1"/>
        <v>0</v>
      </c>
      <c r="BG30" s="77">
        <f t="shared" si="2"/>
        <v>0</v>
      </c>
      <c r="BH30" s="77">
        <f t="shared" si="3"/>
        <v>0</v>
      </c>
      <c r="BI30" s="77">
        <f t="shared" si="4"/>
        <v>0</v>
      </c>
      <c r="BJ30" s="77">
        <f t="shared" si="5"/>
        <v>0</v>
      </c>
      <c r="BK30" s="77">
        <f t="shared" si="6"/>
        <v>0</v>
      </c>
      <c r="BL30" s="77">
        <f t="shared" si="7"/>
        <v>0</v>
      </c>
      <c r="BM30" s="77">
        <f t="shared" si="8"/>
        <v>0</v>
      </c>
      <c r="BN30" s="77">
        <f t="shared" si="9"/>
        <v>0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0</v>
      </c>
      <c r="BS30" s="77">
        <f t="shared" si="14"/>
        <v>0</v>
      </c>
      <c r="BT30" s="77">
        <f t="shared" si="15"/>
        <v>0</v>
      </c>
      <c r="BU30" s="77">
        <f t="shared" si="16"/>
        <v>0</v>
      </c>
      <c r="BV30" s="77">
        <f t="shared" si="17"/>
        <v>0</v>
      </c>
      <c r="BW30" s="77">
        <f t="shared" si="18"/>
        <v>0</v>
      </c>
      <c r="BX30" s="77">
        <f t="shared" si="19"/>
        <v>0</v>
      </c>
      <c r="BY30" s="77">
        <f>IF(Info!$O$3="Q1",$BS30,IF(Info!$O$3="Q2",$BS30+$BT30,IF(Info!$O$3="Q3",$BS30+$BT30+$BU30,$BR30)))</f>
        <v>0</v>
      </c>
      <c r="BZ30" s="77">
        <f>IF(Info!$O$3="Q1",$BS30,IF(Info!$O$3="Q2",$BT30,IF(Info!$O$3="Q3",$BU30,$BV30)))</f>
        <v>0</v>
      </c>
      <c r="CA30" s="156"/>
    </row>
    <row r="31" spans="1:79" x14ac:dyDescent="0.3">
      <c r="A31" s="155"/>
      <c r="B31" s="373" t="s">
        <v>310</v>
      </c>
      <c r="C31" s="156"/>
      <c r="D31" s="157">
        <f t="shared" si="28"/>
        <v>0</v>
      </c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2"/>
      <c r="AH31" s="372"/>
      <c r="AI31" s="372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  <c r="AW31" s="372"/>
      <c r="AX31" s="372"/>
      <c r="AY31" s="372"/>
      <c r="AZ31" s="372"/>
      <c r="BA31" s="372"/>
      <c r="BB31" s="372"/>
      <c r="BC31" s="372"/>
      <c r="BD31" s="372"/>
      <c r="BE31" s="158"/>
      <c r="BF31" s="163">
        <f t="shared" si="1"/>
        <v>0</v>
      </c>
      <c r="BG31" s="77">
        <f t="shared" si="2"/>
        <v>0</v>
      </c>
      <c r="BH31" s="77">
        <f t="shared" si="3"/>
        <v>0</v>
      </c>
      <c r="BI31" s="77">
        <f t="shared" si="4"/>
        <v>0</v>
      </c>
      <c r="BJ31" s="77">
        <f t="shared" si="5"/>
        <v>0</v>
      </c>
      <c r="BK31" s="77">
        <f t="shared" si="6"/>
        <v>0</v>
      </c>
      <c r="BL31" s="77">
        <f t="shared" si="7"/>
        <v>0</v>
      </c>
      <c r="BM31" s="77">
        <f t="shared" si="8"/>
        <v>0</v>
      </c>
      <c r="BN31" s="77">
        <f t="shared" si="9"/>
        <v>0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0</v>
      </c>
      <c r="BS31" s="77">
        <f t="shared" si="14"/>
        <v>0</v>
      </c>
      <c r="BT31" s="77">
        <f t="shared" si="15"/>
        <v>0</v>
      </c>
      <c r="BU31" s="77">
        <f t="shared" si="16"/>
        <v>0</v>
      </c>
      <c r="BV31" s="77">
        <f t="shared" si="17"/>
        <v>0</v>
      </c>
      <c r="BW31" s="77">
        <f t="shared" si="18"/>
        <v>0</v>
      </c>
      <c r="BX31" s="77">
        <f t="shared" si="19"/>
        <v>0</v>
      </c>
      <c r="BY31" s="77">
        <f>IF(Info!$O$3="Q1",$BS31,IF(Info!$O$3="Q2",$BS31+$BT31,IF(Info!$O$3="Q3",$BS31+$BT31+$BU31,$BR31)))</f>
        <v>0</v>
      </c>
      <c r="BZ31" s="77">
        <f>IF(Info!$O$3="Q1",$BS31,IF(Info!$O$3="Q2",$BT31,IF(Info!$O$3="Q3",$BU31,$BV31)))</f>
        <v>0</v>
      </c>
      <c r="CA31" s="156"/>
    </row>
    <row r="32" spans="1:79" x14ac:dyDescent="0.3">
      <c r="A32" s="155"/>
      <c r="B32" s="160" t="s">
        <v>311</v>
      </c>
      <c r="C32" s="156"/>
      <c r="D32" s="157">
        <f t="shared" si="28"/>
        <v>0</v>
      </c>
      <c r="E32" s="161">
        <f>IF(E15=0,E6+E27-E29-E30-E31-E5,E27-E29-E30-E31-E5)</f>
        <v>0</v>
      </c>
      <c r="F32" s="745">
        <f t="shared" ref="F32:AK32" si="29">IF(F15=0,F6+F27-F29-F30-F31-F5,E32+F15+F28-F29-F30-F31-F5)</f>
        <v>0</v>
      </c>
      <c r="G32" s="745">
        <f t="shared" si="29"/>
        <v>0</v>
      </c>
      <c r="H32" s="745">
        <f t="shared" si="29"/>
        <v>0</v>
      </c>
      <c r="I32" s="745">
        <f t="shared" si="29"/>
        <v>0</v>
      </c>
      <c r="J32" s="745">
        <f t="shared" si="29"/>
        <v>0</v>
      </c>
      <c r="K32" s="745">
        <f t="shared" si="29"/>
        <v>0</v>
      </c>
      <c r="L32" s="745">
        <f t="shared" si="29"/>
        <v>0</v>
      </c>
      <c r="M32" s="745">
        <f t="shared" si="29"/>
        <v>0</v>
      </c>
      <c r="N32" s="745">
        <f t="shared" si="29"/>
        <v>0</v>
      </c>
      <c r="O32" s="745">
        <f t="shared" si="29"/>
        <v>0</v>
      </c>
      <c r="P32" s="745">
        <f t="shared" si="29"/>
        <v>0</v>
      </c>
      <c r="Q32" s="745">
        <f t="shared" si="29"/>
        <v>0</v>
      </c>
      <c r="R32" s="745">
        <f t="shared" si="29"/>
        <v>0</v>
      </c>
      <c r="S32" s="745">
        <f t="shared" si="29"/>
        <v>0</v>
      </c>
      <c r="T32" s="745">
        <f t="shared" si="29"/>
        <v>0</v>
      </c>
      <c r="U32" s="745">
        <f t="shared" si="29"/>
        <v>0</v>
      </c>
      <c r="V32" s="745">
        <f t="shared" si="29"/>
        <v>0</v>
      </c>
      <c r="W32" s="745">
        <f t="shared" si="29"/>
        <v>0</v>
      </c>
      <c r="X32" s="745">
        <f t="shared" si="29"/>
        <v>0</v>
      </c>
      <c r="Y32" s="745">
        <f t="shared" si="29"/>
        <v>0</v>
      </c>
      <c r="Z32" s="745">
        <f t="shared" si="29"/>
        <v>0</v>
      </c>
      <c r="AA32" s="745">
        <f t="shared" si="29"/>
        <v>0</v>
      </c>
      <c r="AB32" s="745">
        <f t="shared" si="29"/>
        <v>0</v>
      </c>
      <c r="AC32" s="745">
        <f t="shared" si="29"/>
        <v>0</v>
      </c>
      <c r="AD32" s="745">
        <f t="shared" si="29"/>
        <v>0</v>
      </c>
      <c r="AE32" s="745">
        <f t="shared" si="29"/>
        <v>0</v>
      </c>
      <c r="AF32" s="745">
        <f t="shared" si="29"/>
        <v>0</v>
      </c>
      <c r="AG32" s="745">
        <f t="shared" si="29"/>
        <v>0</v>
      </c>
      <c r="AH32" s="745">
        <f t="shared" si="29"/>
        <v>0</v>
      </c>
      <c r="AI32" s="745">
        <f t="shared" si="29"/>
        <v>0</v>
      </c>
      <c r="AJ32" s="745">
        <f t="shared" si="29"/>
        <v>0</v>
      </c>
      <c r="AK32" s="745">
        <f t="shared" si="29"/>
        <v>0</v>
      </c>
      <c r="AL32" s="745">
        <f t="shared" ref="AL32:BQ32" si="30">IF(AL15=0,AL6+AL27-AL29-AL30-AL31-AL5,AK32+AL15+AL28-AL29-AL30-AL31-AL5)</f>
        <v>0</v>
      </c>
      <c r="AM32" s="745">
        <f t="shared" si="30"/>
        <v>0</v>
      </c>
      <c r="AN32" s="745">
        <f t="shared" si="30"/>
        <v>0</v>
      </c>
      <c r="AO32" s="745">
        <f t="shared" si="30"/>
        <v>0</v>
      </c>
      <c r="AP32" s="745">
        <f t="shared" si="30"/>
        <v>0</v>
      </c>
      <c r="AQ32" s="745">
        <f t="shared" si="30"/>
        <v>0</v>
      </c>
      <c r="AR32" s="745">
        <f t="shared" si="30"/>
        <v>0</v>
      </c>
      <c r="AS32" s="745">
        <f t="shared" si="30"/>
        <v>0</v>
      </c>
      <c r="AT32" s="745">
        <f t="shared" si="30"/>
        <v>0</v>
      </c>
      <c r="AU32" s="745">
        <f t="shared" si="30"/>
        <v>0</v>
      </c>
      <c r="AV32" s="745">
        <f t="shared" si="30"/>
        <v>0</v>
      </c>
      <c r="AW32" s="745">
        <f t="shared" si="30"/>
        <v>0</v>
      </c>
      <c r="AX32" s="745">
        <f t="shared" si="30"/>
        <v>0</v>
      </c>
      <c r="AY32" s="745">
        <f t="shared" si="30"/>
        <v>0</v>
      </c>
      <c r="AZ32" s="745">
        <f t="shared" si="30"/>
        <v>0</v>
      </c>
      <c r="BA32" s="745">
        <f t="shared" si="30"/>
        <v>0</v>
      </c>
      <c r="BB32" s="745">
        <f t="shared" si="30"/>
        <v>0</v>
      </c>
      <c r="BC32" s="745">
        <f t="shared" si="30"/>
        <v>0</v>
      </c>
      <c r="BD32" s="745">
        <f t="shared" si="30"/>
        <v>0</v>
      </c>
      <c r="BE32" s="158"/>
      <c r="BF32" s="162">
        <f t="shared" si="1"/>
        <v>0</v>
      </c>
      <c r="BG32" s="157">
        <f t="shared" si="2"/>
        <v>0</v>
      </c>
      <c r="BH32" s="157">
        <f t="shared" si="3"/>
        <v>0</v>
      </c>
      <c r="BI32" s="157">
        <f t="shared" si="4"/>
        <v>0</v>
      </c>
      <c r="BJ32" s="157">
        <f t="shared" si="5"/>
        <v>0</v>
      </c>
      <c r="BK32" s="157">
        <f t="shared" si="6"/>
        <v>0</v>
      </c>
      <c r="BL32" s="157">
        <f t="shared" si="7"/>
        <v>0</v>
      </c>
      <c r="BM32" s="157">
        <f t="shared" si="8"/>
        <v>0</v>
      </c>
      <c r="BN32" s="157">
        <f t="shared" si="9"/>
        <v>0</v>
      </c>
      <c r="BO32" s="157">
        <f t="shared" si="10"/>
        <v>0</v>
      </c>
      <c r="BP32" s="157">
        <f t="shared" si="11"/>
        <v>0</v>
      </c>
      <c r="BQ32" s="157">
        <f t="shared" si="12"/>
        <v>0</v>
      </c>
      <c r="BR32" s="157">
        <f t="shared" si="13"/>
        <v>0</v>
      </c>
      <c r="BS32" s="157">
        <f t="shared" si="14"/>
        <v>0</v>
      </c>
      <c r="BT32" s="157">
        <f t="shared" si="15"/>
        <v>0</v>
      </c>
      <c r="BU32" s="157">
        <f t="shared" si="16"/>
        <v>0</v>
      </c>
      <c r="BV32" s="157">
        <f t="shared" si="17"/>
        <v>0</v>
      </c>
      <c r="BW32" s="157">
        <f t="shared" si="18"/>
        <v>0</v>
      </c>
      <c r="BX32" s="157">
        <f t="shared" si="19"/>
        <v>0</v>
      </c>
      <c r="BY32" s="157">
        <f>IF(Info!$O$3="Q1",$BS32,IF(Info!$O$3="Q2",$BS32+$BT32,IF(Info!$O$3="Q3",$BS32+$BT32+$BU32,$BR32)))</f>
        <v>0</v>
      </c>
      <c r="BZ32" s="157">
        <f>IF(Info!$O$3="Q1",$BS32,IF(Info!$O$3="Q2",$BT32,IF(Info!$O$3="Q3",$BU32,$BV32)))</f>
        <v>0</v>
      </c>
      <c r="CA32" s="156"/>
    </row>
    <row r="33" spans="1:79" x14ac:dyDescent="0.3">
      <c r="A33" s="155"/>
      <c r="B33" s="373" t="s">
        <v>312</v>
      </c>
      <c r="C33" s="156"/>
      <c r="D33" s="157">
        <f t="shared" si="28"/>
        <v>0</v>
      </c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72"/>
      <c r="AG33" s="372"/>
      <c r="AH33" s="372"/>
      <c r="AI33" s="372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  <c r="AV33" s="372"/>
      <c r="AW33" s="372"/>
      <c r="AX33" s="372"/>
      <c r="AY33" s="372"/>
      <c r="AZ33" s="372"/>
      <c r="BA33" s="372"/>
      <c r="BB33" s="372"/>
      <c r="BC33" s="372"/>
      <c r="BD33" s="372"/>
      <c r="BE33" s="158"/>
      <c r="BF33" s="163">
        <f t="shared" si="1"/>
        <v>0</v>
      </c>
      <c r="BG33" s="77">
        <f t="shared" si="2"/>
        <v>0</v>
      </c>
      <c r="BH33" s="77">
        <f t="shared" si="3"/>
        <v>0</v>
      </c>
      <c r="BI33" s="77">
        <f t="shared" si="4"/>
        <v>0</v>
      </c>
      <c r="BJ33" s="77">
        <f t="shared" si="5"/>
        <v>0</v>
      </c>
      <c r="BK33" s="77">
        <f t="shared" si="6"/>
        <v>0</v>
      </c>
      <c r="BL33" s="77">
        <f t="shared" si="7"/>
        <v>0</v>
      </c>
      <c r="BM33" s="77">
        <f t="shared" si="8"/>
        <v>0</v>
      </c>
      <c r="BN33" s="77">
        <f t="shared" si="9"/>
        <v>0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0</v>
      </c>
      <c r="BS33" s="77">
        <f t="shared" si="14"/>
        <v>0</v>
      </c>
      <c r="BT33" s="77">
        <f t="shared" si="15"/>
        <v>0</v>
      </c>
      <c r="BU33" s="77">
        <f t="shared" si="16"/>
        <v>0</v>
      </c>
      <c r="BV33" s="77">
        <f t="shared" si="17"/>
        <v>0</v>
      </c>
      <c r="BW33" s="77">
        <f t="shared" si="18"/>
        <v>0</v>
      </c>
      <c r="BX33" s="77">
        <f t="shared" si="19"/>
        <v>0</v>
      </c>
      <c r="BY33" s="77">
        <f>IF(Info!$O$3="Q1",$BS33,IF(Info!$O$3="Q2",$BS33+$BT33,IF(Info!$O$3="Q3",$BS33+$BT33+$BU33,$BR33)))</f>
        <v>0</v>
      </c>
      <c r="BZ33" s="77">
        <f>IF(Info!$O$3="Q1",$BS33,IF(Info!$O$3="Q2",$BT33,IF(Info!$O$3="Q3",$BU33,$BV33)))</f>
        <v>0</v>
      </c>
      <c r="CA33" s="156"/>
    </row>
    <row r="34" spans="1:79" x14ac:dyDescent="0.3">
      <c r="A34" s="164"/>
      <c r="B34" s="373" t="s">
        <v>313</v>
      </c>
      <c r="C34" s="156"/>
      <c r="D34" s="157">
        <f t="shared" si="28"/>
        <v>0</v>
      </c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72"/>
      <c r="AG34" s="372"/>
      <c r="AH34" s="372"/>
      <c r="AI34" s="372"/>
      <c r="AJ34" s="372"/>
      <c r="AK34" s="372"/>
      <c r="AL34" s="372"/>
      <c r="AM34" s="372"/>
      <c r="AN34" s="372"/>
      <c r="AO34" s="372"/>
      <c r="AP34" s="372"/>
      <c r="AQ34" s="372"/>
      <c r="AR34" s="372"/>
      <c r="AS34" s="372"/>
      <c r="AT34" s="372"/>
      <c r="AU34" s="372"/>
      <c r="AV34" s="372"/>
      <c r="AW34" s="372"/>
      <c r="AX34" s="372"/>
      <c r="AY34" s="372"/>
      <c r="AZ34" s="372"/>
      <c r="BA34" s="372"/>
      <c r="BB34" s="372"/>
      <c r="BC34" s="372"/>
      <c r="BD34" s="372"/>
      <c r="BE34" s="158"/>
      <c r="BF34" s="163">
        <f t="shared" si="1"/>
        <v>0</v>
      </c>
      <c r="BG34" s="77">
        <f t="shared" si="2"/>
        <v>0</v>
      </c>
      <c r="BH34" s="77">
        <f t="shared" si="3"/>
        <v>0</v>
      </c>
      <c r="BI34" s="77">
        <f t="shared" si="4"/>
        <v>0</v>
      </c>
      <c r="BJ34" s="77">
        <f t="shared" si="5"/>
        <v>0</v>
      </c>
      <c r="BK34" s="77">
        <f t="shared" si="6"/>
        <v>0</v>
      </c>
      <c r="BL34" s="77">
        <f t="shared" si="7"/>
        <v>0</v>
      </c>
      <c r="BM34" s="77">
        <f t="shared" si="8"/>
        <v>0</v>
      </c>
      <c r="BN34" s="77">
        <f t="shared" si="9"/>
        <v>0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0</v>
      </c>
      <c r="BS34" s="77">
        <f t="shared" si="14"/>
        <v>0</v>
      </c>
      <c r="BT34" s="77">
        <f t="shared" si="15"/>
        <v>0</v>
      </c>
      <c r="BU34" s="77">
        <f t="shared" si="16"/>
        <v>0</v>
      </c>
      <c r="BV34" s="77">
        <f t="shared" si="17"/>
        <v>0</v>
      </c>
      <c r="BW34" s="77">
        <f t="shared" si="18"/>
        <v>0</v>
      </c>
      <c r="BX34" s="77">
        <f t="shared" si="19"/>
        <v>0</v>
      </c>
      <c r="BY34" s="77">
        <f>IF(Info!$O$3="Q1",$BS34,IF(Info!$O$3="Q2",$BS34+$BT34,IF(Info!$O$3="Q3",$BS34+$BT34+$BU34,$BR34)))</f>
        <v>0</v>
      </c>
      <c r="BZ34" s="77">
        <f>IF(Info!$O$3="Q1",$BS34,IF(Info!$O$3="Q2",$BT34,IF(Info!$O$3="Q3",$BU34,$BV34)))</f>
        <v>0</v>
      </c>
      <c r="CA34" s="156"/>
    </row>
    <row r="35" spans="1:79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x14ac:dyDescent="0.3">
      <c r="A36" s="155"/>
      <c r="B36" s="373" t="s">
        <v>314</v>
      </c>
      <c r="C36" s="166"/>
      <c r="D36" s="167">
        <f t="shared" ref="D36:D52" si="31">SUM(E36:BD36)</f>
        <v>0</v>
      </c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72"/>
      <c r="AG36" s="372"/>
      <c r="AH36" s="372"/>
      <c r="AI36" s="372"/>
      <c r="AJ36" s="372"/>
      <c r="AK36" s="372"/>
      <c r="AL36" s="372"/>
      <c r="AM36" s="372"/>
      <c r="AN36" s="372"/>
      <c r="AO36" s="372"/>
      <c r="AP36" s="372"/>
      <c r="AQ36" s="372"/>
      <c r="AR36" s="372"/>
      <c r="AS36" s="372"/>
      <c r="AT36" s="372"/>
      <c r="AU36" s="372"/>
      <c r="AV36" s="372"/>
      <c r="AW36" s="372"/>
      <c r="AX36" s="372"/>
      <c r="AY36" s="372"/>
      <c r="AZ36" s="372"/>
      <c r="BA36" s="372"/>
      <c r="BB36" s="372"/>
      <c r="BC36" s="372"/>
      <c r="BD36" s="372"/>
      <c r="BE36" s="158"/>
      <c r="BF36" s="168">
        <f t="shared" ref="BF36:BF51" si="32">SUM(E36:H36)</f>
        <v>0</v>
      </c>
      <c r="BG36" s="169">
        <f t="shared" ref="BG36:BG51" si="33">SUM(I36:L36)</f>
        <v>0</v>
      </c>
      <c r="BH36" s="169">
        <f t="shared" ref="BH36:BH51" si="34">SUM(M36:Q36)</f>
        <v>0</v>
      </c>
      <c r="BI36" s="169">
        <f t="shared" ref="BI36:BI51" si="35">SUM(R36:U36)</f>
        <v>0</v>
      </c>
      <c r="BJ36" s="169">
        <f t="shared" ref="BJ36:BJ51" si="36">SUM(V36:Y36)</f>
        <v>0</v>
      </c>
      <c r="BK36" s="169">
        <f t="shared" ref="BK36:BK51" si="37">SUM(Z36:AD36)</f>
        <v>0</v>
      </c>
      <c r="BL36" s="169">
        <f t="shared" ref="BL36:BL51" si="38">SUM(AE36:AH36)</f>
        <v>0</v>
      </c>
      <c r="BM36" s="169">
        <f t="shared" ref="BM36:BM51" si="39">SUM(AI36:AL36)</f>
        <v>0</v>
      </c>
      <c r="BN36" s="169">
        <f t="shared" ref="BN36:BN51" si="40">SUM(AM36:AQ36)</f>
        <v>0</v>
      </c>
      <c r="BO36" s="169">
        <f t="shared" ref="BO36:BO51" si="41">SUM(AR36:AU36)</f>
        <v>0</v>
      </c>
      <c r="BP36" s="169">
        <f t="shared" ref="BP36:BP51" si="42">SUM(AV36:AY36)</f>
        <v>0</v>
      </c>
      <c r="BQ36" s="169">
        <f t="shared" ref="BQ36:BQ51" si="43">SUM(AZ36:BD36)</f>
        <v>0</v>
      </c>
      <c r="BR36" s="167">
        <f t="shared" ref="BR36:BR51" si="44">SUM(BF36:BQ36)</f>
        <v>0</v>
      </c>
      <c r="BS36" s="169">
        <f t="shared" ref="BS36:BS51" si="45">SUM(BF36:BH36)</f>
        <v>0</v>
      </c>
      <c r="BT36" s="169">
        <f t="shared" ref="BT36:BT51" si="46">SUM(BI36:BK36)</f>
        <v>0</v>
      </c>
      <c r="BU36" s="169">
        <f t="shared" ref="BU36:BU51" si="47">SUM(BL36:BN36)</f>
        <v>0</v>
      </c>
      <c r="BV36" s="169">
        <f t="shared" ref="BV36:BV51" si="48">SUM(BO36:BQ36)</f>
        <v>0</v>
      </c>
      <c r="BW36" s="169">
        <f t="shared" ref="BW36:BW51" si="49">SUM(BF36:BK36)</f>
        <v>0</v>
      </c>
      <c r="BX36" s="169">
        <f t="shared" ref="BX36:BX51" si="50">SUM(BL36:BQ36)</f>
        <v>0</v>
      </c>
      <c r="BY36" s="169">
        <f>IF(Info!$O$3="Q1",$BS36,IF(Info!$O$3="Q2",$BS36+$BT36,IF(Info!$O$3="Q3",$BS36+$BT36+$BU36,$BR36)))</f>
        <v>0</v>
      </c>
      <c r="BZ36" s="169">
        <f>IF(Info!$O$3="Q1",$BS36,IF(Info!$O$3="Q2",$BT36,IF(Info!$O$3="Q3",$BU36,$BV36)))</f>
        <v>0</v>
      </c>
      <c r="CA36" s="156"/>
    </row>
    <row r="37" spans="1:79" x14ac:dyDescent="0.3">
      <c r="A37" s="155"/>
      <c r="B37" s="373" t="s">
        <v>206</v>
      </c>
      <c r="C37" s="166"/>
      <c r="D37" s="157">
        <f t="shared" si="31"/>
        <v>0</v>
      </c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72"/>
      <c r="AG37" s="372"/>
      <c r="AH37" s="372"/>
      <c r="AI37" s="372"/>
      <c r="AJ37" s="372"/>
      <c r="AK37" s="372"/>
      <c r="AL37" s="372"/>
      <c r="AM37" s="372"/>
      <c r="AN37" s="372"/>
      <c r="AO37" s="372"/>
      <c r="AP37" s="372"/>
      <c r="AQ37" s="372"/>
      <c r="AR37" s="372"/>
      <c r="AS37" s="372"/>
      <c r="AT37" s="372"/>
      <c r="AU37" s="372"/>
      <c r="AV37" s="372"/>
      <c r="AW37" s="372"/>
      <c r="AX37" s="372"/>
      <c r="AY37" s="372"/>
      <c r="AZ37" s="372"/>
      <c r="BA37" s="372"/>
      <c r="BB37" s="372"/>
      <c r="BC37" s="372"/>
      <c r="BD37" s="372"/>
      <c r="BE37" s="158"/>
      <c r="BF37" s="163">
        <f t="shared" si="32"/>
        <v>0</v>
      </c>
      <c r="BG37" s="77">
        <f t="shared" si="33"/>
        <v>0</v>
      </c>
      <c r="BH37" s="77">
        <f t="shared" si="34"/>
        <v>0</v>
      </c>
      <c r="BI37" s="77">
        <f t="shared" si="35"/>
        <v>0</v>
      </c>
      <c r="BJ37" s="77">
        <f t="shared" si="36"/>
        <v>0</v>
      </c>
      <c r="BK37" s="77">
        <f t="shared" si="37"/>
        <v>0</v>
      </c>
      <c r="BL37" s="77">
        <f t="shared" si="38"/>
        <v>0</v>
      </c>
      <c r="BM37" s="77">
        <f t="shared" si="39"/>
        <v>0</v>
      </c>
      <c r="BN37" s="77">
        <f t="shared" si="40"/>
        <v>0</v>
      </c>
      <c r="BO37" s="77">
        <f t="shared" si="41"/>
        <v>0</v>
      </c>
      <c r="BP37" s="77">
        <f t="shared" si="42"/>
        <v>0</v>
      </c>
      <c r="BQ37" s="77">
        <f t="shared" si="43"/>
        <v>0</v>
      </c>
      <c r="BR37" s="157">
        <f t="shared" si="44"/>
        <v>0</v>
      </c>
      <c r="BS37" s="77">
        <f t="shared" si="45"/>
        <v>0</v>
      </c>
      <c r="BT37" s="77">
        <f t="shared" si="46"/>
        <v>0</v>
      </c>
      <c r="BU37" s="77">
        <f t="shared" si="47"/>
        <v>0</v>
      </c>
      <c r="BV37" s="77">
        <f t="shared" si="48"/>
        <v>0</v>
      </c>
      <c r="BW37" s="77">
        <f t="shared" si="49"/>
        <v>0</v>
      </c>
      <c r="BX37" s="77">
        <f t="shared" si="50"/>
        <v>0</v>
      </c>
      <c r="BY37" s="77">
        <f>IF(Info!$O$3="Q1",$BS37,IF(Info!$O$3="Q2",$BS37+$BT37,IF(Info!$O$3="Q3",$BS37+$BT37+$BU37,$BR37)))</f>
        <v>0</v>
      </c>
      <c r="BZ37" s="77">
        <f>IF(Info!$O$3="Q1",$BS37,IF(Info!$O$3="Q2",$BT37,IF(Info!$O$3="Q3",$BU37,$BV37)))</f>
        <v>0</v>
      </c>
      <c r="CA37" s="156"/>
    </row>
    <row r="38" spans="1:79" x14ac:dyDescent="0.3">
      <c r="A38" s="155"/>
      <c r="B38" s="373" t="s">
        <v>209</v>
      </c>
      <c r="C38" s="166"/>
      <c r="D38" s="157">
        <f t="shared" si="31"/>
        <v>0</v>
      </c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  <c r="AA38" s="372"/>
      <c r="AB38" s="372"/>
      <c r="AC38" s="372"/>
      <c r="AD38" s="372"/>
      <c r="AE38" s="372"/>
      <c r="AF38" s="372"/>
      <c r="AG38" s="372"/>
      <c r="AH38" s="372"/>
      <c r="AI38" s="372"/>
      <c r="AJ38" s="372"/>
      <c r="AK38" s="372"/>
      <c r="AL38" s="372"/>
      <c r="AM38" s="372"/>
      <c r="AN38" s="372"/>
      <c r="AO38" s="372"/>
      <c r="AP38" s="372"/>
      <c r="AQ38" s="372"/>
      <c r="AR38" s="372"/>
      <c r="AS38" s="372"/>
      <c r="AT38" s="372"/>
      <c r="AU38" s="372"/>
      <c r="AV38" s="372"/>
      <c r="AW38" s="372"/>
      <c r="AX38" s="372"/>
      <c r="AY38" s="372"/>
      <c r="AZ38" s="372"/>
      <c r="BA38" s="372"/>
      <c r="BB38" s="372"/>
      <c r="BC38" s="372"/>
      <c r="BD38" s="372"/>
      <c r="BE38" s="158"/>
      <c r="BF38" s="163">
        <f t="shared" si="32"/>
        <v>0</v>
      </c>
      <c r="BG38" s="77">
        <f t="shared" si="33"/>
        <v>0</v>
      </c>
      <c r="BH38" s="77">
        <f t="shared" si="34"/>
        <v>0</v>
      </c>
      <c r="BI38" s="77">
        <f t="shared" si="35"/>
        <v>0</v>
      </c>
      <c r="BJ38" s="77">
        <f t="shared" si="36"/>
        <v>0</v>
      </c>
      <c r="BK38" s="77">
        <f t="shared" si="37"/>
        <v>0</v>
      </c>
      <c r="BL38" s="77">
        <f t="shared" si="38"/>
        <v>0</v>
      </c>
      <c r="BM38" s="77">
        <f t="shared" si="39"/>
        <v>0</v>
      </c>
      <c r="BN38" s="77">
        <f t="shared" si="40"/>
        <v>0</v>
      </c>
      <c r="BO38" s="77">
        <f t="shared" si="41"/>
        <v>0</v>
      </c>
      <c r="BP38" s="77">
        <f t="shared" si="42"/>
        <v>0</v>
      </c>
      <c r="BQ38" s="77">
        <f t="shared" si="43"/>
        <v>0</v>
      </c>
      <c r="BR38" s="157">
        <f t="shared" si="44"/>
        <v>0</v>
      </c>
      <c r="BS38" s="77">
        <f t="shared" si="45"/>
        <v>0</v>
      </c>
      <c r="BT38" s="77">
        <f t="shared" si="46"/>
        <v>0</v>
      </c>
      <c r="BU38" s="77">
        <f t="shared" si="47"/>
        <v>0</v>
      </c>
      <c r="BV38" s="77">
        <f t="shared" si="48"/>
        <v>0</v>
      </c>
      <c r="BW38" s="77">
        <f t="shared" si="49"/>
        <v>0</v>
      </c>
      <c r="BX38" s="77">
        <f t="shared" si="50"/>
        <v>0</v>
      </c>
      <c r="BY38" s="77">
        <f>IF(Info!$O$3="Q1",$BS38,IF(Info!$O$3="Q2",$BS38+$BT38,IF(Info!$O$3="Q3",$BS38+$BT38+$BU38,$BR38)))</f>
        <v>0</v>
      </c>
      <c r="BZ38" s="77">
        <f>IF(Info!$O$3="Q1",$BS38,IF(Info!$O$3="Q2",$BT38,IF(Info!$O$3="Q3",$BU38,$BV38)))</f>
        <v>0</v>
      </c>
      <c r="CA38" s="156"/>
    </row>
    <row r="39" spans="1:79" x14ac:dyDescent="0.3">
      <c r="A39" s="155"/>
      <c r="B39" s="373" t="s">
        <v>213</v>
      </c>
      <c r="C39" s="166"/>
      <c r="D39" s="157">
        <f t="shared" si="31"/>
        <v>0</v>
      </c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2"/>
      <c r="AU39" s="372"/>
      <c r="AV39" s="372"/>
      <c r="AW39" s="372"/>
      <c r="AX39" s="372"/>
      <c r="AY39" s="372"/>
      <c r="AZ39" s="372"/>
      <c r="BA39" s="372"/>
      <c r="BB39" s="372"/>
      <c r="BC39" s="372"/>
      <c r="BD39" s="372"/>
      <c r="BE39" s="158"/>
      <c r="BF39" s="163">
        <f t="shared" si="32"/>
        <v>0</v>
      </c>
      <c r="BG39" s="77">
        <f t="shared" si="33"/>
        <v>0</v>
      </c>
      <c r="BH39" s="77">
        <f t="shared" si="34"/>
        <v>0</v>
      </c>
      <c r="BI39" s="77">
        <f t="shared" si="35"/>
        <v>0</v>
      </c>
      <c r="BJ39" s="77">
        <f t="shared" si="36"/>
        <v>0</v>
      </c>
      <c r="BK39" s="77">
        <f t="shared" si="37"/>
        <v>0</v>
      </c>
      <c r="BL39" s="77">
        <f t="shared" si="38"/>
        <v>0</v>
      </c>
      <c r="BM39" s="77">
        <f t="shared" si="39"/>
        <v>0</v>
      </c>
      <c r="BN39" s="77">
        <f t="shared" si="40"/>
        <v>0</v>
      </c>
      <c r="BO39" s="77">
        <f t="shared" si="41"/>
        <v>0</v>
      </c>
      <c r="BP39" s="77">
        <f t="shared" si="42"/>
        <v>0</v>
      </c>
      <c r="BQ39" s="77">
        <f t="shared" si="43"/>
        <v>0</v>
      </c>
      <c r="BR39" s="157">
        <f t="shared" si="44"/>
        <v>0</v>
      </c>
      <c r="BS39" s="77">
        <f t="shared" si="45"/>
        <v>0</v>
      </c>
      <c r="BT39" s="77">
        <f t="shared" si="46"/>
        <v>0</v>
      </c>
      <c r="BU39" s="77">
        <f t="shared" si="47"/>
        <v>0</v>
      </c>
      <c r="BV39" s="77">
        <f t="shared" si="48"/>
        <v>0</v>
      </c>
      <c r="BW39" s="77">
        <f t="shared" si="49"/>
        <v>0</v>
      </c>
      <c r="BX39" s="77">
        <f t="shared" si="50"/>
        <v>0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x14ac:dyDescent="0.3">
      <c r="A40" s="155"/>
      <c r="B40" s="373" t="s">
        <v>217</v>
      </c>
      <c r="C40" s="166"/>
      <c r="D40" s="157">
        <f t="shared" si="31"/>
        <v>0</v>
      </c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  <c r="AA40" s="372"/>
      <c r="AB40" s="372"/>
      <c r="AC40" s="372"/>
      <c r="AD40" s="372"/>
      <c r="AE40" s="372"/>
      <c r="AF40" s="372"/>
      <c r="AG40" s="372"/>
      <c r="AH40" s="372"/>
      <c r="AI40" s="372"/>
      <c r="AJ40" s="372"/>
      <c r="AK40" s="372"/>
      <c r="AL40" s="372"/>
      <c r="AM40" s="372"/>
      <c r="AN40" s="372"/>
      <c r="AO40" s="372"/>
      <c r="AP40" s="372"/>
      <c r="AQ40" s="372"/>
      <c r="AR40" s="372"/>
      <c r="AS40" s="372"/>
      <c r="AT40" s="372"/>
      <c r="AU40" s="372"/>
      <c r="AV40" s="372"/>
      <c r="AW40" s="372"/>
      <c r="AX40" s="372"/>
      <c r="AY40" s="372"/>
      <c r="AZ40" s="372"/>
      <c r="BA40" s="372"/>
      <c r="BB40" s="372"/>
      <c r="BC40" s="372"/>
      <c r="BD40" s="372"/>
      <c r="BE40" s="158"/>
      <c r="BF40" s="163">
        <f t="shared" si="32"/>
        <v>0</v>
      </c>
      <c r="BG40" s="77">
        <f t="shared" si="33"/>
        <v>0</v>
      </c>
      <c r="BH40" s="77">
        <f t="shared" si="34"/>
        <v>0</v>
      </c>
      <c r="BI40" s="77">
        <f t="shared" si="35"/>
        <v>0</v>
      </c>
      <c r="BJ40" s="77">
        <f t="shared" si="36"/>
        <v>0</v>
      </c>
      <c r="BK40" s="77">
        <f t="shared" si="37"/>
        <v>0</v>
      </c>
      <c r="BL40" s="77">
        <f t="shared" si="38"/>
        <v>0</v>
      </c>
      <c r="BM40" s="77">
        <f t="shared" si="39"/>
        <v>0</v>
      </c>
      <c r="BN40" s="77">
        <f t="shared" si="40"/>
        <v>0</v>
      </c>
      <c r="BO40" s="77">
        <f t="shared" si="41"/>
        <v>0</v>
      </c>
      <c r="BP40" s="77">
        <f t="shared" si="42"/>
        <v>0</v>
      </c>
      <c r="BQ40" s="77">
        <f t="shared" si="43"/>
        <v>0</v>
      </c>
      <c r="BR40" s="157">
        <f t="shared" si="44"/>
        <v>0</v>
      </c>
      <c r="BS40" s="77">
        <f t="shared" si="45"/>
        <v>0</v>
      </c>
      <c r="BT40" s="77">
        <f t="shared" si="46"/>
        <v>0</v>
      </c>
      <c r="BU40" s="77">
        <f t="shared" si="47"/>
        <v>0</v>
      </c>
      <c r="BV40" s="77">
        <f t="shared" si="48"/>
        <v>0</v>
      </c>
      <c r="BW40" s="77">
        <f t="shared" si="49"/>
        <v>0</v>
      </c>
      <c r="BX40" s="77">
        <f t="shared" si="50"/>
        <v>0</v>
      </c>
      <c r="BY40" s="77">
        <f>IF(Info!$O$3="Q1",$BS40,IF(Info!$O$3="Q2",$BS40+$BT40,IF(Info!$O$3="Q3",$BS40+$BT40+$BU40,$BR40)))</f>
        <v>0</v>
      </c>
      <c r="BZ40" s="77">
        <f>IF(Info!$O$3="Q1",$BS40,IF(Info!$O$3="Q2",$BT40,IF(Info!$O$3="Q3",$BU40,$BV40)))</f>
        <v>0</v>
      </c>
      <c r="CA40" s="156"/>
    </row>
    <row r="41" spans="1:79" x14ac:dyDescent="0.3">
      <c r="A41" s="155"/>
      <c r="B41" s="373" t="s">
        <v>219</v>
      </c>
      <c r="C41" s="166"/>
      <c r="D41" s="157">
        <f t="shared" si="31"/>
        <v>0</v>
      </c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2"/>
      <c r="AL41" s="372"/>
      <c r="AM41" s="372"/>
      <c r="AN41" s="372"/>
      <c r="AO41" s="372"/>
      <c r="AP41" s="372"/>
      <c r="AQ41" s="372"/>
      <c r="AR41" s="372"/>
      <c r="AS41" s="372"/>
      <c r="AT41" s="372"/>
      <c r="AU41" s="372"/>
      <c r="AV41" s="372"/>
      <c r="AW41" s="372"/>
      <c r="AX41" s="372"/>
      <c r="AY41" s="372"/>
      <c r="AZ41" s="372"/>
      <c r="BA41" s="372"/>
      <c r="BB41" s="372"/>
      <c r="BC41" s="372"/>
      <c r="BD41" s="372"/>
      <c r="BE41" s="158"/>
      <c r="BF41" s="163">
        <f t="shared" si="32"/>
        <v>0</v>
      </c>
      <c r="BG41" s="77">
        <f t="shared" si="33"/>
        <v>0</v>
      </c>
      <c r="BH41" s="77">
        <f t="shared" si="34"/>
        <v>0</v>
      </c>
      <c r="BI41" s="77">
        <f t="shared" si="35"/>
        <v>0</v>
      </c>
      <c r="BJ41" s="77">
        <f t="shared" si="36"/>
        <v>0</v>
      </c>
      <c r="BK41" s="77">
        <f t="shared" si="37"/>
        <v>0</v>
      </c>
      <c r="BL41" s="77">
        <f t="shared" si="38"/>
        <v>0</v>
      </c>
      <c r="BM41" s="77">
        <f t="shared" si="39"/>
        <v>0</v>
      </c>
      <c r="BN41" s="77">
        <f t="shared" si="40"/>
        <v>0</v>
      </c>
      <c r="BO41" s="77">
        <f t="shared" si="41"/>
        <v>0</v>
      </c>
      <c r="BP41" s="77">
        <f t="shared" si="42"/>
        <v>0</v>
      </c>
      <c r="BQ41" s="77">
        <f t="shared" si="43"/>
        <v>0</v>
      </c>
      <c r="BR41" s="157">
        <f t="shared" si="44"/>
        <v>0</v>
      </c>
      <c r="BS41" s="77">
        <f t="shared" si="45"/>
        <v>0</v>
      </c>
      <c r="BT41" s="77">
        <f t="shared" si="46"/>
        <v>0</v>
      </c>
      <c r="BU41" s="77">
        <f t="shared" si="47"/>
        <v>0</v>
      </c>
      <c r="BV41" s="77">
        <f t="shared" si="48"/>
        <v>0</v>
      </c>
      <c r="BW41" s="77">
        <f t="shared" si="49"/>
        <v>0</v>
      </c>
      <c r="BX41" s="77">
        <f t="shared" si="50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x14ac:dyDescent="0.3">
      <c r="A42" s="155"/>
      <c r="B42" s="373" t="s">
        <v>222</v>
      </c>
      <c r="C42" s="166"/>
      <c r="D42" s="157">
        <f t="shared" si="31"/>
        <v>0</v>
      </c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  <c r="AA42" s="372"/>
      <c r="AB42" s="372"/>
      <c r="AC42" s="372"/>
      <c r="AD42" s="372"/>
      <c r="AE42" s="372"/>
      <c r="AF42" s="372"/>
      <c r="AG42" s="372"/>
      <c r="AH42" s="372"/>
      <c r="AI42" s="372"/>
      <c r="AJ42" s="372"/>
      <c r="AK42" s="372"/>
      <c r="AL42" s="372"/>
      <c r="AM42" s="372"/>
      <c r="AN42" s="372"/>
      <c r="AO42" s="372"/>
      <c r="AP42" s="372"/>
      <c r="AQ42" s="372"/>
      <c r="AR42" s="372"/>
      <c r="AS42" s="372"/>
      <c r="AT42" s="372"/>
      <c r="AU42" s="372"/>
      <c r="AV42" s="372"/>
      <c r="AW42" s="372"/>
      <c r="AX42" s="372"/>
      <c r="AY42" s="372"/>
      <c r="AZ42" s="372"/>
      <c r="BA42" s="372"/>
      <c r="BB42" s="372"/>
      <c r="BC42" s="372"/>
      <c r="BD42" s="372"/>
      <c r="BE42" s="158"/>
      <c r="BF42" s="163">
        <f t="shared" si="32"/>
        <v>0</v>
      </c>
      <c r="BG42" s="77">
        <f t="shared" si="33"/>
        <v>0</v>
      </c>
      <c r="BH42" s="77">
        <f t="shared" si="34"/>
        <v>0</v>
      </c>
      <c r="BI42" s="77">
        <f t="shared" si="35"/>
        <v>0</v>
      </c>
      <c r="BJ42" s="77">
        <f t="shared" si="36"/>
        <v>0</v>
      </c>
      <c r="BK42" s="77">
        <f t="shared" si="37"/>
        <v>0</v>
      </c>
      <c r="BL42" s="77">
        <f t="shared" si="38"/>
        <v>0</v>
      </c>
      <c r="BM42" s="77">
        <f t="shared" si="39"/>
        <v>0</v>
      </c>
      <c r="BN42" s="77">
        <f t="shared" si="40"/>
        <v>0</v>
      </c>
      <c r="BO42" s="77">
        <f t="shared" si="41"/>
        <v>0</v>
      </c>
      <c r="BP42" s="77">
        <f t="shared" si="42"/>
        <v>0</v>
      </c>
      <c r="BQ42" s="77">
        <f t="shared" si="43"/>
        <v>0</v>
      </c>
      <c r="BR42" s="157">
        <f t="shared" si="44"/>
        <v>0</v>
      </c>
      <c r="BS42" s="77">
        <f t="shared" si="45"/>
        <v>0</v>
      </c>
      <c r="BT42" s="77">
        <f t="shared" si="46"/>
        <v>0</v>
      </c>
      <c r="BU42" s="77">
        <f t="shared" si="47"/>
        <v>0</v>
      </c>
      <c r="BV42" s="77">
        <f t="shared" si="48"/>
        <v>0</v>
      </c>
      <c r="BW42" s="77">
        <f t="shared" si="49"/>
        <v>0</v>
      </c>
      <c r="BX42" s="77">
        <f t="shared" si="50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x14ac:dyDescent="0.3">
      <c r="A43" s="155"/>
      <c r="B43" s="373" t="s">
        <v>225</v>
      </c>
      <c r="C43" s="166"/>
      <c r="D43" s="157">
        <f t="shared" si="31"/>
        <v>0</v>
      </c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2"/>
      <c r="AI43" s="372"/>
      <c r="AJ43" s="372"/>
      <c r="AK43" s="372"/>
      <c r="AL43" s="372"/>
      <c r="AM43" s="372"/>
      <c r="AN43" s="372"/>
      <c r="AO43" s="372"/>
      <c r="AP43" s="372"/>
      <c r="AQ43" s="372"/>
      <c r="AR43" s="372"/>
      <c r="AS43" s="372"/>
      <c r="AT43" s="372"/>
      <c r="AU43" s="372"/>
      <c r="AV43" s="372"/>
      <c r="AW43" s="372"/>
      <c r="AX43" s="372"/>
      <c r="AY43" s="372"/>
      <c r="AZ43" s="372"/>
      <c r="BA43" s="372"/>
      <c r="BB43" s="372"/>
      <c r="BC43" s="372"/>
      <c r="BD43" s="372"/>
      <c r="BE43" s="158"/>
      <c r="BF43" s="163">
        <f t="shared" si="32"/>
        <v>0</v>
      </c>
      <c r="BG43" s="77">
        <f t="shared" si="33"/>
        <v>0</v>
      </c>
      <c r="BH43" s="77">
        <f t="shared" si="34"/>
        <v>0</v>
      </c>
      <c r="BI43" s="77">
        <f t="shared" si="35"/>
        <v>0</v>
      </c>
      <c r="BJ43" s="77">
        <f t="shared" si="36"/>
        <v>0</v>
      </c>
      <c r="BK43" s="77">
        <f t="shared" si="37"/>
        <v>0</v>
      </c>
      <c r="BL43" s="77">
        <f t="shared" si="38"/>
        <v>0</v>
      </c>
      <c r="BM43" s="77">
        <f t="shared" si="39"/>
        <v>0</v>
      </c>
      <c r="BN43" s="77">
        <f t="shared" si="40"/>
        <v>0</v>
      </c>
      <c r="BO43" s="77">
        <f t="shared" si="41"/>
        <v>0</v>
      </c>
      <c r="BP43" s="77">
        <f t="shared" si="42"/>
        <v>0</v>
      </c>
      <c r="BQ43" s="77">
        <f t="shared" si="43"/>
        <v>0</v>
      </c>
      <c r="BR43" s="157">
        <f t="shared" si="44"/>
        <v>0</v>
      </c>
      <c r="BS43" s="77">
        <f t="shared" si="45"/>
        <v>0</v>
      </c>
      <c r="BT43" s="77">
        <f t="shared" si="46"/>
        <v>0</v>
      </c>
      <c r="BU43" s="77">
        <f t="shared" si="47"/>
        <v>0</v>
      </c>
      <c r="BV43" s="77">
        <f t="shared" si="48"/>
        <v>0</v>
      </c>
      <c r="BW43" s="77">
        <f t="shared" si="49"/>
        <v>0</v>
      </c>
      <c r="BX43" s="77">
        <f t="shared" si="50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x14ac:dyDescent="0.3">
      <c r="A44" s="155"/>
      <c r="B44" s="373" t="s">
        <v>227</v>
      </c>
      <c r="C44" s="166"/>
      <c r="D44" s="157">
        <f t="shared" si="31"/>
        <v>0</v>
      </c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  <c r="AA44" s="372"/>
      <c r="AB44" s="372"/>
      <c r="AC44" s="372"/>
      <c r="AD44" s="372"/>
      <c r="AE44" s="372"/>
      <c r="AF44" s="372"/>
      <c r="AG44" s="372"/>
      <c r="AH44" s="372"/>
      <c r="AI44" s="372"/>
      <c r="AJ44" s="372"/>
      <c r="AK44" s="372"/>
      <c r="AL44" s="372"/>
      <c r="AM44" s="372"/>
      <c r="AN44" s="372"/>
      <c r="AO44" s="372"/>
      <c r="AP44" s="372"/>
      <c r="AQ44" s="372"/>
      <c r="AR44" s="372"/>
      <c r="AS44" s="372"/>
      <c r="AT44" s="372"/>
      <c r="AU44" s="372"/>
      <c r="AV44" s="372"/>
      <c r="AW44" s="372"/>
      <c r="AX44" s="372"/>
      <c r="AY44" s="372"/>
      <c r="AZ44" s="372"/>
      <c r="BA44" s="372"/>
      <c r="BB44" s="372"/>
      <c r="BC44" s="372"/>
      <c r="BD44" s="372"/>
      <c r="BE44" s="158"/>
      <c r="BF44" s="163">
        <f t="shared" si="32"/>
        <v>0</v>
      </c>
      <c r="BG44" s="77">
        <f t="shared" si="33"/>
        <v>0</v>
      </c>
      <c r="BH44" s="77">
        <f t="shared" si="34"/>
        <v>0</v>
      </c>
      <c r="BI44" s="77">
        <f t="shared" si="35"/>
        <v>0</v>
      </c>
      <c r="BJ44" s="77">
        <f t="shared" si="36"/>
        <v>0</v>
      </c>
      <c r="BK44" s="77">
        <f t="shared" si="37"/>
        <v>0</v>
      </c>
      <c r="BL44" s="77">
        <f t="shared" si="38"/>
        <v>0</v>
      </c>
      <c r="BM44" s="77">
        <f t="shared" si="39"/>
        <v>0</v>
      </c>
      <c r="BN44" s="77">
        <f t="shared" si="40"/>
        <v>0</v>
      </c>
      <c r="BO44" s="77">
        <f t="shared" si="41"/>
        <v>0</v>
      </c>
      <c r="BP44" s="77">
        <f t="shared" si="42"/>
        <v>0</v>
      </c>
      <c r="BQ44" s="77">
        <f t="shared" si="43"/>
        <v>0</v>
      </c>
      <c r="BR44" s="157">
        <f t="shared" si="44"/>
        <v>0</v>
      </c>
      <c r="BS44" s="77">
        <f t="shared" si="45"/>
        <v>0</v>
      </c>
      <c r="BT44" s="77">
        <f t="shared" si="46"/>
        <v>0</v>
      </c>
      <c r="BU44" s="77">
        <f t="shared" si="47"/>
        <v>0</v>
      </c>
      <c r="BV44" s="77">
        <f t="shared" si="48"/>
        <v>0</v>
      </c>
      <c r="BW44" s="77">
        <f t="shared" si="49"/>
        <v>0</v>
      </c>
      <c r="BX44" s="77">
        <f t="shared" si="50"/>
        <v>0</v>
      </c>
      <c r="BY44" s="77">
        <f>IF(Info!$O$3="Q1",$BS44,IF(Info!$O$3="Q2",$BS44+$BT44,IF(Info!$O$3="Q3",$BS44+$BT44+$BU44,$BR44)))</f>
        <v>0</v>
      </c>
      <c r="BZ44" s="77">
        <f>IF(Info!$O$3="Q1",$BS44,IF(Info!$O$3="Q2",$BT44,IF(Info!$O$3="Q3",$BU44,$BV44)))</f>
        <v>0</v>
      </c>
      <c r="CA44" s="156"/>
    </row>
    <row r="45" spans="1:79" x14ac:dyDescent="0.3">
      <c r="A45" s="155"/>
      <c r="B45" s="373" t="s">
        <v>229</v>
      </c>
      <c r="C45" s="166"/>
      <c r="D45" s="157">
        <f t="shared" si="31"/>
        <v>0</v>
      </c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  <c r="AA45" s="372"/>
      <c r="AB45" s="372"/>
      <c r="AC45" s="372"/>
      <c r="AD45" s="372"/>
      <c r="AE45" s="372"/>
      <c r="AF45" s="372"/>
      <c r="AG45" s="372"/>
      <c r="AH45" s="372"/>
      <c r="AI45" s="372"/>
      <c r="AJ45" s="372"/>
      <c r="AK45" s="372"/>
      <c r="AL45" s="372"/>
      <c r="AM45" s="372"/>
      <c r="AN45" s="372"/>
      <c r="AO45" s="372"/>
      <c r="AP45" s="372"/>
      <c r="AQ45" s="372"/>
      <c r="AR45" s="372"/>
      <c r="AS45" s="372"/>
      <c r="AT45" s="372"/>
      <c r="AU45" s="372"/>
      <c r="AV45" s="372"/>
      <c r="AW45" s="372"/>
      <c r="AX45" s="372"/>
      <c r="AY45" s="372"/>
      <c r="AZ45" s="372"/>
      <c r="BA45" s="372"/>
      <c r="BB45" s="372"/>
      <c r="BC45" s="372"/>
      <c r="BD45" s="372"/>
      <c r="BE45" s="158"/>
      <c r="BF45" s="163">
        <f t="shared" si="32"/>
        <v>0</v>
      </c>
      <c r="BG45" s="77">
        <f t="shared" si="33"/>
        <v>0</v>
      </c>
      <c r="BH45" s="77">
        <f t="shared" si="34"/>
        <v>0</v>
      </c>
      <c r="BI45" s="77">
        <f t="shared" si="35"/>
        <v>0</v>
      </c>
      <c r="BJ45" s="77">
        <f t="shared" si="36"/>
        <v>0</v>
      </c>
      <c r="BK45" s="77">
        <f t="shared" si="37"/>
        <v>0</v>
      </c>
      <c r="BL45" s="77">
        <f t="shared" si="38"/>
        <v>0</v>
      </c>
      <c r="BM45" s="77">
        <f t="shared" si="39"/>
        <v>0</v>
      </c>
      <c r="BN45" s="77">
        <f t="shared" si="40"/>
        <v>0</v>
      </c>
      <c r="BO45" s="77">
        <f t="shared" si="41"/>
        <v>0</v>
      </c>
      <c r="BP45" s="77">
        <f t="shared" si="42"/>
        <v>0</v>
      </c>
      <c r="BQ45" s="77">
        <f t="shared" si="43"/>
        <v>0</v>
      </c>
      <c r="BR45" s="157">
        <f t="shared" si="44"/>
        <v>0</v>
      </c>
      <c r="BS45" s="77">
        <f t="shared" si="45"/>
        <v>0</v>
      </c>
      <c r="BT45" s="77">
        <f t="shared" si="46"/>
        <v>0</v>
      </c>
      <c r="BU45" s="77">
        <f t="shared" si="47"/>
        <v>0</v>
      </c>
      <c r="BV45" s="77">
        <f t="shared" si="48"/>
        <v>0</v>
      </c>
      <c r="BW45" s="77">
        <f t="shared" si="49"/>
        <v>0</v>
      </c>
      <c r="BX45" s="77">
        <f t="shared" si="50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x14ac:dyDescent="0.3">
      <c r="A46" s="155"/>
      <c r="B46" s="373" t="s">
        <v>232</v>
      </c>
      <c r="C46" s="166"/>
      <c r="D46" s="157">
        <f t="shared" si="31"/>
        <v>0</v>
      </c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  <c r="AA46" s="372"/>
      <c r="AB46" s="372"/>
      <c r="AC46" s="372"/>
      <c r="AD46" s="372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  <c r="AO46" s="372"/>
      <c r="AP46" s="372"/>
      <c r="AQ46" s="372"/>
      <c r="AR46" s="372"/>
      <c r="AS46" s="372"/>
      <c r="AT46" s="372"/>
      <c r="AU46" s="372"/>
      <c r="AV46" s="372"/>
      <c r="AW46" s="372"/>
      <c r="AX46" s="372"/>
      <c r="AY46" s="372"/>
      <c r="AZ46" s="372"/>
      <c r="BA46" s="372"/>
      <c r="BB46" s="372"/>
      <c r="BC46" s="372"/>
      <c r="BD46" s="372"/>
      <c r="BE46" s="158"/>
      <c r="BF46" s="163">
        <f t="shared" si="32"/>
        <v>0</v>
      </c>
      <c r="BG46" s="77">
        <f t="shared" si="33"/>
        <v>0</v>
      </c>
      <c r="BH46" s="77">
        <f t="shared" si="34"/>
        <v>0</v>
      </c>
      <c r="BI46" s="77">
        <f t="shared" si="35"/>
        <v>0</v>
      </c>
      <c r="BJ46" s="77">
        <f t="shared" si="36"/>
        <v>0</v>
      </c>
      <c r="BK46" s="77">
        <f t="shared" si="37"/>
        <v>0</v>
      </c>
      <c r="BL46" s="77">
        <f t="shared" si="38"/>
        <v>0</v>
      </c>
      <c r="BM46" s="77">
        <f t="shared" si="39"/>
        <v>0</v>
      </c>
      <c r="BN46" s="77">
        <f t="shared" si="40"/>
        <v>0</v>
      </c>
      <c r="BO46" s="77">
        <f t="shared" si="41"/>
        <v>0</v>
      </c>
      <c r="BP46" s="77">
        <f t="shared" si="42"/>
        <v>0</v>
      </c>
      <c r="BQ46" s="77">
        <f t="shared" si="43"/>
        <v>0</v>
      </c>
      <c r="BR46" s="157">
        <f t="shared" si="44"/>
        <v>0</v>
      </c>
      <c r="BS46" s="77">
        <f t="shared" si="45"/>
        <v>0</v>
      </c>
      <c r="BT46" s="77">
        <f t="shared" si="46"/>
        <v>0</v>
      </c>
      <c r="BU46" s="77">
        <f t="shared" si="47"/>
        <v>0</v>
      </c>
      <c r="BV46" s="77">
        <f t="shared" si="48"/>
        <v>0</v>
      </c>
      <c r="BW46" s="77">
        <f t="shared" si="49"/>
        <v>0</v>
      </c>
      <c r="BX46" s="77">
        <f t="shared" si="50"/>
        <v>0</v>
      </c>
      <c r="BY46" s="77">
        <f>IF(Info!$O$3="Q1",$BS46,IF(Info!$O$3="Q2",$BS46+$BT46,IF(Info!$O$3="Q3",$BS46+$BT46+$BU46,$BR46)))</f>
        <v>0</v>
      </c>
      <c r="BZ46" s="77">
        <f>IF(Info!$O$3="Q1",$BS46,IF(Info!$O$3="Q2",$BT46,IF(Info!$O$3="Q3",$BU46,$BV46)))</f>
        <v>0</v>
      </c>
      <c r="CA46" s="156"/>
    </row>
    <row r="47" spans="1:79" x14ac:dyDescent="0.3">
      <c r="A47" s="155"/>
      <c r="B47" s="160" t="s">
        <v>315</v>
      </c>
      <c r="C47" s="166"/>
      <c r="D47" s="157">
        <f t="shared" si="31"/>
        <v>0</v>
      </c>
      <c r="E47" s="161">
        <f t="shared" ref="E47:AJ47" si="51">SUM(E37:E46)</f>
        <v>0</v>
      </c>
      <c r="F47" s="161">
        <f t="shared" si="51"/>
        <v>0</v>
      </c>
      <c r="G47" s="161">
        <f t="shared" si="51"/>
        <v>0</v>
      </c>
      <c r="H47" s="161">
        <f t="shared" si="51"/>
        <v>0</v>
      </c>
      <c r="I47" s="161">
        <f t="shared" si="51"/>
        <v>0</v>
      </c>
      <c r="J47" s="161">
        <f t="shared" si="51"/>
        <v>0</v>
      </c>
      <c r="K47" s="161">
        <f t="shared" si="51"/>
        <v>0</v>
      </c>
      <c r="L47" s="161">
        <f t="shared" si="51"/>
        <v>0</v>
      </c>
      <c r="M47" s="161">
        <f t="shared" si="51"/>
        <v>0</v>
      </c>
      <c r="N47" s="161">
        <f t="shared" si="51"/>
        <v>0</v>
      </c>
      <c r="O47" s="161">
        <f t="shared" si="51"/>
        <v>0</v>
      </c>
      <c r="P47" s="161">
        <f t="shared" si="51"/>
        <v>0</v>
      </c>
      <c r="Q47" s="161">
        <f t="shared" si="51"/>
        <v>0</v>
      </c>
      <c r="R47" s="161">
        <f t="shared" si="51"/>
        <v>0</v>
      </c>
      <c r="S47" s="161">
        <f t="shared" si="51"/>
        <v>0</v>
      </c>
      <c r="T47" s="161">
        <f t="shared" si="51"/>
        <v>0</v>
      </c>
      <c r="U47" s="161">
        <f t="shared" si="51"/>
        <v>0</v>
      </c>
      <c r="V47" s="161">
        <f t="shared" si="51"/>
        <v>0</v>
      </c>
      <c r="W47" s="161">
        <f t="shared" si="51"/>
        <v>0</v>
      </c>
      <c r="X47" s="161">
        <f t="shared" si="51"/>
        <v>0</v>
      </c>
      <c r="Y47" s="161">
        <f t="shared" si="51"/>
        <v>0</v>
      </c>
      <c r="Z47" s="161">
        <f t="shared" si="51"/>
        <v>0</v>
      </c>
      <c r="AA47" s="161">
        <f t="shared" si="51"/>
        <v>0</v>
      </c>
      <c r="AB47" s="161">
        <f t="shared" si="51"/>
        <v>0</v>
      </c>
      <c r="AC47" s="161">
        <f t="shared" si="51"/>
        <v>0</v>
      </c>
      <c r="AD47" s="161">
        <f t="shared" si="51"/>
        <v>0</v>
      </c>
      <c r="AE47" s="161">
        <f t="shared" si="51"/>
        <v>0</v>
      </c>
      <c r="AF47" s="161">
        <f t="shared" si="51"/>
        <v>0</v>
      </c>
      <c r="AG47" s="161">
        <f t="shared" si="51"/>
        <v>0</v>
      </c>
      <c r="AH47" s="161">
        <f t="shared" si="51"/>
        <v>0</v>
      </c>
      <c r="AI47" s="161">
        <f t="shared" si="51"/>
        <v>0</v>
      </c>
      <c r="AJ47" s="161">
        <f t="shared" si="51"/>
        <v>0</v>
      </c>
      <c r="AK47" s="161">
        <f t="shared" ref="AK47:BP47" si="52">SUM(AK37:AK46)</f>
        <v>0</v>
      </c>
      <c r="AL47" s="161">
        <f t="shared" si="52"/>
        <v>0</v>
      </c>
      <c r="AM47" s="161">
        <f t="shared" si="52"/>
        <v>0</v>
      </c>
      <c r="AN47" s="161">
        <f t="shared" si="52"/>
        <v>0</v>
      </c>
      <c r="AO47" s="161">
        <f t="shared" si="52"/>
        <v>0</v>
      </c>
      <c r="AP47" s="161">
        <f t="shared" si="52"/>
        <v>0</v>
      </c>
      <c r="AQ47" s="161">
        <f t="shared" si="52"/>
        <v>0</v>
      </c>
      <c r="AR47" s="161">
        <f t="shared" si="52"/>
        <v>0</v>
      </c>
      <c r="AS47" s="161">
        <f t="shared" si="52"/>
        <v>0</v>
      </c>
      <c r="AT47" s="161">
        <f t="shared" si="52"/>
        <v>0</v>
      </c>
      <c r="AU47" s="161">
        <f t="shared" si="52"/>
        <v>0</v>
      </c>
      <c r="AV47" s="161">
        <f t="shared" si="52"/>
        <v>0</v>
      </c>
      <c r="AW47" s="161">
        <f t="shared" si="52"/>
        <v>0</v>
      </c>
      <c r="AX47" s="161">
        <f t="shared" si="52"/>
        <v>0</v>
      </c>
      <c r="AY47" s="161">
        <f t="shared" si="52"/>
        <v>0</v>
      </c>
      <c r="AZ47" s="161">
        <f t="shared" si="52"/>
        <v>0</v>
      </c>
      <c r="BA47" s="161">
        <f t="shared" si="52"/>
        <v>0</v>
      </c>
      <c r="BB47" s="161">
        <f t="shared" si="52"/>
        <v>0</v>
      </c>
      <c r="BC47" s="161">
        <f t="shared" si="52"/>
        <v>0</v>
      </c>
      <c r="BD47" s="161">
        <f t="shared" si="52"/>
        <v>0</v>
      </c>
      <c r="BE47" s="158"/>
      <c r="BF47" s="162">
        <f t="shared" si="32"/>
        <v>0</v>
      </c>
      <c r="BG47" s="157">
        <f t="shared" si="33"/>
        <v>0</v>
      </c>
      <c r="BH47" s="157">
        <f t="shared" si="34"/>
        <v>0</v>
      </c>
      <c r="BI47" s="157">
        <f t="shared" si="35"/>
        <v>0</v>
      </c>
      <c r="BJ47" s="157">
        <f t="shared" si="36"/>
        <v>0</v>
      </c>
      <c r="BK47" s="157">
        <f t="shared" si="37"/>
        <v>0</v>
      </c>
      <c r="BL47" s="157">
        <f t="shared" si="38"/>
        <v>0</v>
      </c>
      <c r="BM47" s="157">
        <f t="shared" si="39"/>
        <v>0</v>
      </c>
      <c r="BN47" s="157">
        <f t="shared" si="40"/>
        <v>0</v>
      </c>
      <c r="BO47" s="157">
        <f t="shared" si="41"/>
        <v>0</v>
      </c>
      <c r="BP47" s="157">
        <f t="shared" si="42"/>
        <v>0</v>
      </c>
      <c r="BQ47" s="157">
        <f t="shared" si="43"/>
        <v>0</v>
      </c>
      <c r="BR47" s="157">
        <f t="shared" si="44"/>
        <v>0</v>
      </c>
      <c r="BS47" s="157">
        <f t="shared" si="45"/>
        <v>0</v>
      </c>
      <c r="BT47" s="157">
        <f t="shared" si="46"/>
        <v>0</v>
      </c>
      <c r="BU47" s="157">
        <f t="shared" si="47"/>
        <v>0</v>
      </c>
      <c r="BV47" s="157">
        <f t="shared" si="48"/>
        <v>0</v>
      </c>
      <c r="BW47" s="157">
        <f t="shared" si="49"/>
        <v>0</v>
      </c>
      <c r="BX47" s="157">
        <f t="shared" si="50"/>
        <v>0</v>
      </c>
      <c r="BY47" s="157">
        <f>IF(Info!$O$3="Q1",$BS47,IF(Info!$O$3="Q2",$BS47+$BT47,IF(Info!$O$3="Q3",$BS47+$BT47+$BU47,$BR47)))</f>
        <v>0</v>
      </c>
      <c r="BZ47" s="157">
        <f>IF(Info!$O$3="Q1",$BS47,IF(Info!$O$3="Q2",$BT47,IF(Info!$O$3="Q3",$BU47,$BV47)))</f>
        <v>0</v>
      </c>
      <c r="CA47" s="156"/>
    </row>
    <row r="48" spans="1:79" x14ac:dyDescent="0.3">
      <c r="A48" s="155"/>
      <c r="B48" s="373" t="s">
        <v>316</v>
      </c>
      <c r="C48" s="166"/>
      <c r="D48" s="157">
        <f t="shared" si="31"/>
        <v>0</v>
      </c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  <c r="AA48" s="372"/>
      <c r="AB48" s="372"/>
      <c r="AC48" s="372"/>
      <c r="AD48" s="372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  <c r="AW48" s="372"/>
      <c r="AX48" s="372"/>
      <c r="AY48" s="372"/>
      <c r="AZ48" s="372"/>
      <c r="BA48" s="372"/>
      <c r="BB48" s="372"/>
      <c r="BC48" s="372"/>
      <c r="BD48" s="372"/>
      <c r="BE48" s="158"/>
      <c r="BF48" s="163">
        <f t="shared" si="32"/>
        <v>0</v>
      </c>
      <c r="BG48" s="77">
        <f t="shared" si="33"/>
        <v>0</v>
      </c>
      <c r="BH48" s="77">
        <f t="shared" si="34"/>
        <v>0</v>
      </c>
      <c r="BI48" s="77">
        <f t="shared" si="35"/>
        <v>0</v>
      </c>
      <c r="BJ48" s="77">
        <f t="shared" si="36"/>
        <v>0</v>
      </c>
      <c r="BK48" s="77">
        <f t="shared" si="37"/>
        <v>0</v>
      </c>
      <c r="BL48" s="77">
        <f t="shared" si="38"/>
        <v>0</v>
      </c>
      <c r="BM48" s="77">
        <f t="shared" si="39"/>
        <v>0</v>
      </c>
      <c r="BN48" s="77">
        <f t="shared" si="40"/>
        <v>0</v>
      </c>
      <c r="BO48" s="77">
        <f t="shared" si="41"/>
        <v>0</v>
      </c>
      <c r="BP48" s="77">
        <f t="shared" si="42"/>
        <v>0</v>
      </c>
      <c r="BQ48" s="77">
        <f t="shared" si="43"/>
        <v>0</v>
      </c>
      <c r="BR48" s="157">
        <f t="shared" si="44"/>
        <v>0</v>
      </c>
      <c r="BS48" s="77">
        <f t="shared" si="45"/>
        <v>0</v>
      </c>
      <c r="BT48" s="77">
        <f t="shared" si="46"/>
        <v>0</v>
      </c>
      <c r="BU48" s="77">
        <f t="shared" si="47"/>
        <v>0</v>
      </c>
      <c r="BV48" s="77">
        <f t="shared" si="48"/>
        <v>0</v>
      </c>
      <c r="BW48" s="77">
        <f t="shared" si="49"/>
        <v>0</v>
      </c>
      <c r="BX48" s="77">
        <f t="shared" si="50"/>
        <v>0</v>
      </c>
      <c r="BY48" s="77">
        <f>IF(Info!$O$3="Q1",$BS48,IF(Info!$O$3="Q2",$BS48+$BT48,IF(Info!$O$3="Q3",$BS48+$BT48+$BU48,$BR48)))</f>
        <v>0</v>
      </c>
      <c r="BZ48" s="77">
        <f>IF(Info!$O$3="Q1",$BS48,IF(Info!$O$3="Q2",$BT48,IF(Info!$O$3="Q3",$BU48,$BV48)))</f>
        <v>0</v>
      </c>
      <c r="CA48" s="156"/>
    </row>
    <row r="49" spans="1:79" x14ac:dyDescent="0.3">
      <c r="A49" s="155"/>
      <c r="B49" s="373" t="s">
        <v>317</v>
      </c>
      <c r="C49" s="166"/>
      <c r="D49" s="157">
        <f t="shared" si="31"/>
        <v>0</v>
      </c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  <c r="AA49" s="372"/>
      <c r="AB49" s="372"/>
      <c r="AC49" s="372"/>
      <c r="AD49" s="372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2"/>
      <c r="AW49" s="372"/>
      <c r="AX49" s="372"/>
      <c r="AY49" s="372"/>
      <c r="AZ49" s="372"/>
      <c r="BA49" s="372"/>
      <c r="BB49" s="372"/>
      <c r="BC49" s="372"/>
      <c r="BD49" s="372"/>
      <c r="BE49" s="158"/>
      <c r="BF49" s="163">
        <f t="shared" si="32"/>
        <v>0</v>
      </c>
      <c r="BG49" s="77">
        <f t="shared" si="33"/>
        <v>0</v>
      </c>
      <c r="BH49" s="77">
        <f t="shared" si="34"/>
        <v>0</v>
      </c>
      <c r="BI49" s="77">
        <f t="shared" si="35"/>
        <v>0</v>
      </c>
      <c r="BJ49" s="77">
        <f t="shared" si="36"/>
        <v>0</v>
      </c>
      <c r="BK49" s="77">
        <f t="shared" si="37"/>
        <v>0</v>
      </c>
      <c r="BL49" s="77">
        <f t="shared" si="38"/>
        <v>0</v>
      </c>
      <c r="BM49" s="77">
        <f t="shared" si="39"/>
        <v>0</v>
      </c>
      <c r="BN49" s="77">
        <f t="shared" si="40"/>
        <v>0</v>
      </c>
      <c r="BO49" s="77">
        <f t="shared" si="41"/>
        <v>0</v>
      </c>
      <c r="BP49" s="77">
        <f t="shared" si="42"/>
        <v>0</v>
      </c>
      <c r="BQ49" s="77">
        <f t="shared" si="43"/>
        <v>0</v>
      </c>
      <c r="BR49" s="157">
        <f t="shared" si="44"/>
        <v>0</v>
      </c>
      <c r="BS49" s="77">
        <f t="shared" si="45"/>
        <v>0</v>
      </c>
      <c r="BT49" s="77">
        <f t="shared" si="46"/>
        <v>0</v>
      </c>
      <c r="BU49" s="77">
        <f t="shared" si="47"/>
        <v>0</v>
      </c>
      <c r="BV49" s="77">
        <f t="shared" si="48"/>
        <v>0</v>
      </c>
      <c r="BW49" s="77">
        <f t="shared" si="49"/>
        <v>0</v>
      </c>
      <c r="BX49" s="77">
        <f t="shared" si="50"/>
        <v>0</v>
      </c>
      <c r="BY49" s="77">
        <f>IF(Info!$O$3="Q1",$BS49,IF(Info!$O$3="Q2",$BS49+$BT49,IF(Info!$O$3="Q3",$BS49+$BT49+$BU49,$BR49)))</f>
        <v>0</v>
      </c>
      <c r="BZ49" s="77">
        <f>IF(Info!$O$3="Q1",$BS49,IF(Info!$O$3="Q2",$BT49,IF(Info!$O$3="Q3",$BU49,$BV49)))</f>
        <v>0</v>
      </c>
      <c r="CA49" s="156"/>
    </row>
    <row r="50" spans="1:79" x14ac:dyDescent="0.3">
      <c r="A50" s="155"/>
      <c r="B50" s="373" t="s">
        <v>318</v>
      </c>
      <c r="C50" s="166"/>
      <c r="D50" s="157">
        <f t="shared" si="31"/>
        <v>0</v>
      </c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  <c r="AA50" s="372"/>
      <c r="AB50" s="372"/>
      <c r="AC50" s="372"/>
      <c r="AD50" s="372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  <c r="AO50" s="372"/>
      <c r="AP50" s="372"/>
      <c r="AQ50" s="372"/>
      <c r="AR50" s="372"/>
      <c r="AS50" s="372"/>
      <c r="AT50" s="372"/>
      <c r="AU50" s="372"/>
      <c r="AV50" s="372"/>
      <c r="AW50" s="372"/>
      <c r="AX50" s="372"/>
      <c r="AY50" s="372"/>
      <c r="AZ50" s="372"/>
      <c r="BA50" s="372"/>
      <c r="BB50" s="372"/>
      <c r="BC50" s="372"/>
      <c r="BD50" s="372"/>
      <c r="BE50" s="158"/>
      <c r="BF50" s="163">
        <f t="shared" si="32"/>
        <v>0</v>
      </c>
      <c r="BG50" s="77">
        <f t="shared" si="33"/>
        <v>0</v>
      </c>
      <c r="BH50" s="77">
        <f t="shared" si="34"/>
        <v>0</v>
      </c>
      <c r="BI50" s="77">
        <f t="shared" si="35"/>
        <v>0</v>
      </c>
      <c r="BJ50" s="77">
        <f t="shared" si="36"/>
        <v>0</v>
      </c>
      <c r="BK50" s="77">
        <f t="shared" si="37"/>
        <v>0</v>
      </c>
      <c r="BL50" s="77">
        <f t="shared" si="38"/>
        <v>0</v>
      </c>
      <c r="BM50" s="77">
        <f t="shared" si="39"/>
        <v>0</v>
      </c>
      <c r="BN50" s="77">
        <f t="shared" si="40"/>
        <v>0</v>
      </c>
      <c r="BO50" s="77">
        <f t="shared" si="41"/>
        <v>0</v>
      </c>
      <c r="BP50" s="77">
        <f t="shared" si="42"/>
        <v>0</v>
      </c>
      <c r="BQ50" s="77">
        <f t="shared" si="43"/>
        <v>0</v>
      </c>
      <c r="BR50" s="157">
        <f t="shared" si="44"/>
        <v>0</v>
      </c>
      <c r="BS50" s="77">
        <f t="shared" si="45"/>
        <v>0</v>
      </c>
      <c r="BT50" s="77">
        <f t="shared" si="46"/>
        <v>0</v>
      </c>
      <c r="BU50" s="77">
        <f t="shared" si="47"/>
        <v>0</v>
      </c>
      <c r="BV50" s="77">
        <f t="shared" si="48"/>
        <v>0</v>
      </c>
      <c r="BW50" s="77">
        <f t="shared" si="49"/>
        <v>0</v>
      </c>
      <c r="BX50" s="77">
        <f t="shared" si="50"/>
        <v>0</v>
      </c>
      <c r="BY50" s="77">
        <f>IF(Info!$O$3="Q1",$BS50,IF(Info!$O$3="Q2",$BS50+$BT50,IF(Info!$O$3="Q3",$BS50+$BT50+$BU50,$BR50)))</f>
        <v>0</v>
      </c>
      <c r="BZ50" s="77">
        <f>IF(Info!$O$3="Q1",$BS50,IF(Info!$O$3="Q2",$BT50,IF(Info!$O$3="Q3",$BU50,$BV50)))</f>
        <v>0</v>
      </c>
      <c r="CA50" s="156"/>
    </row>
    <row r="51" spans="1:79" x14ac:dyDescent="0.3">
      <c r="A51" s="164"/>
      <c r="B51" s="373" t="s">
        <v>319</v>
      </c>
      <c r="C51" s="166"/>
      <c r="D51" s="157">
        <f t="shared" si="31"/>
        <v>0</v>
      </c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  <c r="AA51" s="372"/>
      <c r="AB51" s="372"/>
      <c r="AC51" s="372"/>
      <c r="AD51" s="372"/>
      <c r="AE51" s="372"/>
      <c r="AF51" s="372"/>
      <c r="AG51" s="372"/>
      <c r="AH51" s="372"/>
      <c r="AI51" s="372"/>
      <c r="AJ51" s="372"/>
      <c r="AK51" s="372"/>
      <c r="AL51" s="372"/>
      <c r="AM51" s="372"/>
      <c r="AN51" s="372"/>
      <c r="AO51" s="372"/>
      <c r="AP51" s="372"/>
      <c r="AQ51" s="372"/>
      <c r="AR51" s="372"/>
      <c r="AS51" s="372"/>
      <c r="AT51" s="372"/>
      <c r="AU51" s="372"/>
      <c r="AV51" s="372"/>
      <c r="AW51" s="372"/>
      <c r="AX51" s="372"/>
      <c r="AY51" s="372"/>
      <c r="AZ51" s="372"/>
      <c r="BA51" s="372"/>
      <c r="BB51" s="372"/>
      <c r="BC51" s="372"/>
      <c r="BD51" s="372"/>
      <c r="BE51" s="158"/>
      <c r="BF51" s="163">
        <f t="shared" si="32"/>
        <v>0</v>
      </c>
      <c r="BG51" s="77">
        <f t="shared" si="33"/>
        <v>0</v>
      </c>
      <c r="BH51" s="77">
        <f t="shared" si="34"/>
        <v>0</v>
      </c>
      <c r="BI51" s="77">
        <f t="shared" si="35"/>
        <v>0</v>
      </c>
      <c r="BJ51" s="77">
        <f t="shared" si="36"/>
        <v>0</v>
      </c>
      <c r="BK51" s="77">
        <f t="shared" si="37"/>
        <v>0</v>
      </c>
      <c r="BL51" s="77">
        <f t="shared" si="38"/>
        <v>0</v>
      </c>
      <c r="BM51" s="77">
        <f t="shared" si="39"/>
        <v>0</v>
      </c>
      <c r="BN51" s="77">
        <f t="shared" si="40"/>
        <v>0</v>
      </c>
      <c r="BO51" s="77">
        <f t="shared" si="41"/>
        <v>0</v>
      </c>
      <c r="BP51" s="77">
        <f t="shared" si="42"/>
        <v>0</v>
      </c>
      <c r="BQ51" s="77">
        <f t="shared" si="43"/>
        <v>0</v>
      </c>
      <c r="BR51" s="157">
        <f t="shared" si="44"/>
        <v>0</v>
      </c>
      <c r="BS51" s="77">
        <f t="shared" si="45"/>
        <v>0</v>
      </c>
      <c r="BT51" s="77">
        <f t="shared" si="46"/>
        <v>0</v>
      </c>
      <c r="BU51" s="77">
        <f t="shared" si="47"/>
        <v>0</v>
      </c>
      <c r="BV51" s="77">
        <f t="shared" si="48"/>
        <v>0</v>
      </c>
      <c r="BW51" s="77">
        <f t="shared" si="49"/>
        <v>0</v>
      </c>
      <c r="BX51" s="77">
        <f t="shared" si="50"/>
        <v>0</v>
      </c>
      <c r="BY51" s="77">
        <f>IF(Info!$O$3="Q1",$BS51,IF(Info!$O$3="Q2",$BS51+$BT51,IF(Info!$O$3="Q3",$BS51+$BT51+$BU51,$BR51)))</f>
        <v>0</v>
      </c>
      <c r="BZ51" s="77">
        <f>IF(Info!$O$3="Q1",$BS51,IF(Info!$O$3="Q2",$BT51,IF(Info!$O$3="Q3",$BU51,$BV51)))</f>
        <v>0</v>
      </c>
      <c r="CA51" s="156"/>
    </row>
    <row r="52" spans="1:79" x14ac:dyDescent="0.3">
      <c r="A52" s="155"/>
      <c r="B52" s="160" t="s">
        <v>320</v>
      </c>
      <c r="C52" s="166"/>
      <c r="D52" s="157">
        <f t="shared" si="31"/>
        <v>0</v>
      </c>
      <c r="E52" s="161">
        <f t="shared" ref="E52:AJ52" si="53">SUM(E48:E51)</f>
        <v>0</v>
      </c>
      <c r="F52" s="161">
        <f t="shared" si="53"/>
        <v>0</v>
      </c>
      <c r="G52" s="161">
        <f t="shared" si="53"/>
        <v>0</v>
      </c>
      <c r="H52" s="161">
        <f t="shared" si="53"/>
        <v>0</v>
      </c>
      <c r="I52" s="161">
        <f t="shared" si="53"/>
        <v>0</v>
      </c>
      <c r="J52" s="161">
        <f t="shared" si="53"/>
        <v>0</v>
      </c>
      <c r="K52" s="161">
        <f t="shared" si="53"/>
        <v>0</v>
      </c>
      <c r="L52" s="161">
        <f t="shared" si="53"/>
        <v>0</v>
      </c>
      <c r="M52" s="161">
        <f t="shared" si="53"/>
        <v>0</v>
      </c>
      <c r="N52" s="161">
        <f t="shared" si="53"/>
        <v>0</v>
      </c>
      <c r="O52" s="161">
        <f t="shared" si="53"/>
        <v>0</v>
      </c>
      <c r="P52" s="161">
        <f t="shared" si="53"/>
        <v>0</v>
      </c>
      <c r="Q52" s="161">
        <f t="shared" si="53"/>
        <v>0</v>
      </c>
      <c r="R52" s="161">
        <f t="shared" si="53"/>
        <v>0</v>
      </c>
      <c r="S52" s="161">
        <f t="shared" si="53"/>
        <v>0</v>
      </c>
      <c r="T52" s="161">
        <f t="shared" si="53"/>
        <v>0</v>
      </c>
      <c r="U52" s="161">
        <f t="shared" si="53"/>
        <v>0</v>
      </c>
      <c r="V52" s="161">
        <f t="shared" si="53"/>
        <v>0</v>
      </c>
      <c r="W52" s="161">
        <f t="shared" si="53"/>
        <v>0</v>
      </c>
      <c r="X52" s="161">
        <f t="shared" si="53"/>
        <v>0</v>
      </c>
      <c r="Y52" s="161">
        <f t="shared" si="53"/>
        <v>0</v>
      </c>
      <c r="Z52" s="161">
        <f t="shared" si="53"/>
        <v>0</v>
      </c>
      <c r="AA52" s="161">
        <f t="shared" si="53"/>
        <v>0</v>
      </c>
      <c r="AB52" s="161">
        <f t="shared" si="53"/>
        <v>0</v>
      </c>
      <c r="AC52" s="161">
        <f t="shared" si="53"/>
        <v>0</v>
      </c>
      <c r="AD52" s="161">
        <f t="shared" si="53"/>
        <v>0</v>
      </c>
      <c r="AE52" s="161">
        <f t="shared" si="53"/>
        <v>0</v>
      </c>
      <c r="AF52" s="161">
        <f t="shared" si="53"/>
        <v>0</v>
      </c>
      <c r="AG52" s="161">
        <f t="shared" si="53"/>
        <v>0</v>
      </c>
      <c r="AH52" s="161">
        <f t="shared" si="53"/>
        <v>0</v>
      </c>
      <c r="AI52" s="161">
        <f t="shared" si="53"/>
        <v>0</v>
      </c>
      <c r="AJ52" s="161">
        <f t="shared" si="53"/>
        <v>0</v>
      </c>
      <c r="AK52" s="161">
        <f t="shared" ref="AK52:BP52" si="54">SUM(AK48:AK51)</f>
        <v>0</v>
      </c>
      <c r="AL52" s="161">
        <f t="shared" si="54"/>
        <v>0</v>
      </c>
      <c r="AM52" s="161">
        <f t="shared" si="54"/>
        <v>0</v>
      </c>
      <c r="AN52" s="161">
        <f t="shared" si="54"/>
        <v>0</v>
      </c>
      <c r="AO52" s="161">
        <f t="shared" si="54"/>
        <v>0</v>
      </c>
      <c r="AP52" s="161">
        <f t="shared" si="54"/>
        <v>0</v>
      </c>
      <c r="AQ52" s="161">
        <f t="shared" si="54"/>
        <v>0</v>
      </c>
      <c r="AR52" s="161">
        <f t="shared" si="54"/>
        <v>0</v>
      </c>
      <c r="AS52" s="161">
        <f t="shared" si="54"/>
        <v>0</v>
      </c>
      <c r="AT52" s="161">
        <f t="shared" si="54"/>
        <v>0</v>
      </c>
      <c r="AU52" s="161">
        <f t="shared" si="54"/>
        <v>0</v>
      </c>
      <c r="AV52" s="161">
        <f t="shared" si="54"/>
        <v>0</v>
      </c>
      <c r="AW52" s="161">
        <f t="shared" si="54"/>
        <v>0</v>
      </c>
      <c r="AX52" s="161">
        <f t="shared" si="54"/>
        <v>0</v>
      </c>
      <c r="AY52" s="161">
        <f t="shared" si="54"/>
        <v>0</v>
      </c>
      <c r="AZ52" s="161">
        <f t="shared" si="54"/>
        <v>0</v>
      </c>
      <c r="BA52" s="161">
        <f t="shared" si="54"/>
        <v>0</v>
      </c>
      <c r="BB52" s="161">
        <f t="shared" si="54"/>
        <v>0</v>
      </c>
      <c r="BC52" s="161">
        <f t="shared" si="54"/>
        <v>0</v>
      </c>
      <c r="BD52" s="161">
        <f t="shared" si="54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x14ac:dyDescent="0.3">
      <c r="A53" s="155"/>
      <c r="B53" s="78" t="s">
        <v>321</v>
      </c>
      <c r="C53" s="166"/>
      <c r="D53" s="170">
        <f t="shared" ref="D53:AI53" si="55">IF(D73=0,0,(D27-D26)/D47)</f>
        <v>0</v>
      </c>
      <c r="E53" s="171">
        <f t="shared" si="55"/>
        <v>0</v>
      </c>
      <c r="F53" s="171">
        <f t="shared" si="55"/>
        <v>0</v>
      </c>
      <c r="G53" s="171">
        <f t="shared" si="55"/>
        <v>0</v>
      </c>
      <c r="H53" s="171">
        <f t="shared" si="55"/>
        <v>0</v>
      </c>
      <c r="I53" s="171">
        <f t="shared" si="55"/>
        <v>0</v>
      </c>
      <c r="J53" s="171">
        <f t="shared" si="55"/>
        <v>0</v>
      </c>
      <c r="K53" s="171">
        <f t="shared" si="55"/>
        <v>0</v>
      </c>
      <c r="L53" s="171">
        <f t="shared" si="55"/>
        <v>0</v>
      </c>
      <c r="M53" s="171">
        <f t="shared" si="55"/>
        <v>0</v>
      </c>
      <c r="N53" s="171">
        <f t="shared" si="55"/>
        <v>0</v>
      </c>
      <c r="O53" s="171">
        <f t="shared" si="55"/>
        <v>0</v>
      </c>
      <c r="P53" s="171">
        <f t="shared" si="55"/>
        <v>0</v>
      </c>
      <c r="Q53" s="171">
        <f t="shared" si="55"/>
        <v>0</v>
      </c>
      <c r="R53" s="171">
        <f t="shared" si="55"/>
        <v>0</v>
      </c>
      <c r="S53" s="171">
        <f t="shared" si="55"/>
        <v>0</v>
      </c>
      <c r="T53" s="171">
        <f t="shared" si="55"/>
        <v>0</v>
      </c>
      <c r="U53" s="171">
        <f t="shared" si="55"/>
        <v>0</v>
      </c>
      <c r="V53" s="171">
        <f t="shared" si="55"/>
        <v>0</v>
      </c>
      <c r="W53" s="171">
        <f t="shared" si="55"/>
        <v>0</v>
      </c>
      <c r="X53" s="171">
        <f t="shared" si="55"/>
        <v>0</v>
      </c>
      <c r="Y53" s="171">
        <f t="shared" si="55"/>
        <v>0</v>
      </c>
      <c r="Z53" s="171">
        <f t="shared" si="55"/>
        <v>0</v>
      </c>
      <c r="AA53" s="171">
        <f t="shared" si="55"/>
        <v>0</v>
      </c>
      <c r="AB53" s="171">
        <f t="shared" si="55"/>
        <v>0</v>
      </c>
      <c r="AC53" s="171">
        <f t="shared" si="55"/>
        <v>0</v>
      </c>
      <c r="AD53" s="171">
        <f t="shared" si="55"/>
        <v>0</v>
      </c>
      <c r="AE53" s="171">
        <f t="shared" si="55"/>
        <v>0</v>
      </c>
      <c r="AF53" s="171">
        <f t="shared" si="55"/>
        <v>0</v>
      </c>
      <c r="AG53" s="171">
        <f t="shared" si="55"/>
        <v>0</v>
      </c>
      <c r="AH53" s="171">
        <f t="shared" si="55"/>
        <v>0</v>
      </c>
      <c r="AI53" s="171">
        <f t="shared" si="55"/>
        <v>0</v>
      </c>
      <c r="AJ53" s="171">
        <f t="shared" ref="AJ53:BD53" si="56">IF(AJ73=0,0,(AJ27-AJ26)/AJ47)</f>
        <v>0</v>
      </c>
      <c r="AK53" s="171">
        <f t="shared" si="56"/>
        <v>0</v>
      </c>
      <c r="AL53" s="171">
        <f t="shared" si="56"/>
        <v>0</v>
      </c>
      <c r="AM53" s="171">
        <f t="shared" si="56"/>
        <v>0</v>
      </c>
      <c r="AN53" s="171">
        <f t="shared" si="56"/>
        <v>0</v>
      </c>
      <c r="AO53" s="171">
        <f t="shared" si="56"/>
        <v>0</v>
      </c>
      <c r="AP53" s="171">
        <f t="shared" si="56"/>
        <v>0</v>
      </c>
      <c r="AQ53" s="171">
        <f t="shared" si="56"/>
        <v>0</v>
      </c>
      <c r="AR53" s="171">
        <f t="shared" si="56"/>
        <v>0</v>
      </c>
      <c r="AS53" s="171">
        <f t="shared" si="56"/>
        <v>0</v>
      </c>
      <c r="AT53" s="171">
        <f t="shared" si="56"/>
        <v>0</v>
      </c>
      <c r="AU53" s="171">
        <f t="shared" si="56"/>
        <v>0</v>
      </c>
      <c r="AV53" s="171">
        <f t="shared" si="56"/>
        <v>0</v>
      </c>
      <c r="AW53" s="171">
        <f t="shared" si="56"/>
        <v>0</v>
      </c>
      <c r="AX53" s="171">
        <f t="shared" si="56"/>
        <v>0</v>
      </c>
      <c r="AY53" s="171">
        <f t="shared" si="56"/>
        <v>0</v>
      </c>
      <c r="AZ53" s="171">
        <f t="shared" si="56"/>
        <v>0</v>
      </c>
      <c r="BA53" s="171">
        <f t="shared" si="56"/>
        <v>0</v>
      </c>
      <c r="BB53" s="171">
        <f t="shared" si="56"/>
        <v>0</v>
      </c>
      <c r="BC53" s="171">
        <f t="shared" si="56"/>
        <v>0</v>
      </c>
      <c r="BD53" s="171">
        <f t="shared" si="56"/>
        <v>0</v>
      </c>
      <c r="BE53" s="158"/>
      <c r="BF53" s="172">
        <f t="shared" ref="BF53:BX53" si="57">IF(BF73=0,0,(BF27-BF26)/BF47)</f>
        <v>0</v>
      </c>
      <c r="BG53" s="171">
        <f t="shared" si="57"/>
        <v>0</v>
      </c>
      <c r="BH53" s="171">
        <f t="shared" si="57"/>
        <v>0</v>
      </c>
      <c r="BI53" s="171">
        <f t="shared" si="57"/>
        <v>0</v>
      </c>
      <c r="BJ53" s="171">
        <f t="shared" si="57"/>
        <v>0</v>
      </c>
      <c r="BK53" s="171">
        <f t="shared" si="57"/>
        <v>0</v>
      </c>
      <c r="BL53" s="171">
        <f t="shared" si="57"/>
        <v>0</v>
      </c>
      <c r="BM53" s="171">
        <f t="shared" si="57"/>
        <v>0</v>
      </c>
      <c r="BN53" s="171">
        <f t="shared" si="57"/>
        <v>0</v>
      </c>
      <c r="BO53" s="171">
        <f t="shared" si="57"/>
        <v>0</v>
      </c>
      <c r="BP53" s="171">
        <f t="shared" si="57"/>
        <v>0</v>
      </c>
      <c r="BQ53" s="171">
        <f t="shared" si="57"/>
        <v>0</v>
      </c>
      <c r="BR53" s="173">
        <f t="shared" si="57"/>
        <v>0</v>
      </c>
      <c r="BS53" s="171">
        <f t="shared" si="57"/>
        <v>0</v>
      </c>
      <c r="BT53" s="171">
        <f t="shared" si="57"/>
        <v>0</v>
      </c>
      <c r="BU53" s="171">
        <f t="shared" si="57"/>
        <v>0</v>
      </c>
      <c r="BV53" s="171">
        <f t="shared" si="57"/>
        <v>0</v>
      </c>
      <c r="BW53" s="171">
        <f t="shared" si="57"/>
        <v>0</v>
      </c>
      <c r="BX53" s="171">
        <f t="shared" si="57"/>
        <v>0</v>
      </c>
      <c r="BY53" s="171">
        <f>IF(Info!$O$3="Q1",$BS53,IF(Info!$O$3="Q2",$BS53+$BT53,IF(Info!$O$3="Q3",$BS53+$BT53+$BU53,$BR53)))</f>
        <v>0</v>
      </c>
      <c r="BZ53" s="171">
        <f>IF(Info!$O$3="Q1",$BS53,IF(Info!$O$3="Q2",$BT53,IF(Info!$O$3="Q3",$BU53,$BV53)))</f>
        <v>0</v>
      </c>
      <c r="CA53" s="156"/>
    </row>
    <row r="54" spans="1:79" x14ac:dyDescent="0.3">
      <c r="A54" s="155"/>
      <c r="B54" s="373" t="s">
        <v>322</v>
      </c>
      <c r="C54" s="166"/>
      <c r="D54" s="157">
        <f>SUM(E54:BD54)</f>
        <v>0</v>
      </c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  <c r="AA54" s="372"/>
      <c r="AB54" s="372"/>
      <c r="AC54" s="372"/>
      <c r="AD54" s="372"/>
      <c r="AE54" s="372"/>
      <c r="AF54" s="372"/>
      <c r="AG54" s="372"/>
      <c r="AH54" s="372"/>
      <c r="AI54" s="372"/>
      <c r="AJ54" s="372"/>
      <c r="AK54" s="372"/>
      <c r="AL54" s="372"/>
      <c r="AM54" s="372"/>
      <c r="AN54" s="372"/>
      <c r="AO54" s="372"/>
      <c r="AP54" s="372"/>
      <c r="AQ54" s="372"/>
      <c r="AR54" s="372"/>
      <c r="AS54" s="372"/>
      <c r="AT54" s="372"/>
      <c r="AU54" s="372"/>
      <c r="AV54" s="372"/>
      <c r="AW54" s="372"/>
      <c r="AX54" s="372"/>
      <c r="AY54" s="372"/>
      <c r="AZ54" s="372"/>
      <c r="BA54" s="372"/>
      <c r="BB54" s="372"/>
      <c r="BC54" s="372"/>
      <c r="BD54" s="372"/>
      <c r="BE54" s="158"/>
      <c r="BF54" s="163">
        <f>SUM(E54:H54)</f>
        <v>0</v>
      </c>
      <c r="BG54" s="77">
        <f>SUM(I54:L54)</f>
        <v>0</v>
      </c>
      <c r="BH54" s="77">
        <f>SUM(M54:Q54)</f>
        <v>0</v>
      </c>
      <c r="BI54" s="77">
        <f>SUM(R54:U54)</f>
        <v>0</v>
      </c>
      <c r="BJ54" s="77">
        <f>SUM(V54:Y54)</f>
        <v>0</v>
      </c>
      <c r="BK54" s="77">
        <f>SUM(Z54:AD54)</f>
        <v>0</v>
      </c>
      <c r="BL54" s="77">
        <f>SUM(AE54:AH54)</f>
        <v>0</v>
      </c>
      <c r="BM54" s="77">
        <f>SUM(AI54:AL54)</f>
        <v>0</v>
      </c>
      <c r="BN54" s="77">
        <f>SUM(AM54:AQ54)</f>
        <v>0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0</v>
      </c>
      <c r="BS54" s="77">
        <f>SUM(BF54:BH54)</f>
        <v>0</v>
      </c>
      <c r="BT54" s="77">
        <f>SUM(BI54:BK54)</f>
        <v>0</v>
      </c>
      <c r="BU54" s="77">
        <f>SUM(BL54:BN54)</f>
        <v>0</v>
      </c>
      <c r="BV54" s="77">
        <f>SUM(BO54:BQ54)</f>
        <v>0</v>
      </c>
      <c r="BW54" s="77">
        <f>SUM(BF54:BK54)</f>
        <v>0</v>
      </c>
      <c r="BX54" s="77">
        <f>SUM(BL54:BQ54)</f>
        <v>0</v>
      </c>
      <c r="BY54" s="77">
        <f>IF(Info!$O$3="Q1",$BS54,IF(Info!$O$3="Q2",$BS54+$BT54,IF(Info!$O$3="Q3",$BS54+$BT54+$BU54,$BR54)))</f>
        <v>0</v>
      </c>
      <c r="BZ54" s="77">
        <f>IF(Info!$O$3="Q1",$BS54,IF(Info!$O$3="Q2",$BT54,IF(Info!$O$3="Q3",$BU54,$BV54)))</f>
        <v>0</v>
      </c>
      <c r="CA54" s="156"/>
    </row>
    <row r="55" spans="1:79" x14ac:dyDescent="0.3">
      <c r="A55" s="155"/>
      <c r="B55" s="373" t="s">
        <v>323</v>
      </c>
      <c r="C55" s="166"/>
      <c r="D55" s="157">
        <f>SUM(E55:BD55)</f>
        <v>0</v>
      </c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  <c r="AA55" s="372"/>
      <c r="AB55" s="372"/>
      <c r="AC55" s="372"/>
      <c r="AD55" s="372"/>
      <c r="AE55" s="372"/>
      <c r="AF55" s="372"/>
      <c r="AG55" s="372"/>
      <c r="AH55" s="372"/>
      <c r="AI55" s="372"/>
      <c r="AJ55" s="372"/>
      <c r="AK55" s="372"/>
      <c r="AL55" s="372"/>
      <c r="AM55" s="372"/>
      <c r="AN55" s="372"/>
      <c r="AO55" s="372"/>
      <c r="AP55" s="372"/>
      <c r="AQ55" s="372"/>
      <c r="AR55" s="372"/>
      <c r="AS55" s="372"/>
      <c r="AT55" s="372"/>
      <c r="AU55" s="372"/>
      <c r="AV55" s="372"/>
      <c r="AW55" s="372"/>
      <c r="AX55" s="372"/>
      <c r="AY55" s="372"/>
      <c r="AZ55" s="372"/>
      <c r="BA55" s="372"/>
      <c r="BB55" s="372"/>
      <c r="BC55" s="372"/>
      <c r="BD55" s="372"/>
      <c r="BE55" s="158"/>
      <c r="BF55" s="163">
        <f>SUM(E55:H55)</f>
        <v>0</v>
      </c>
      <c r="BG55" s="77">
        <f>SUM(I55:L55)</f>
        <v>0</v>
      </c>
      <c r="BH55" s="77">
        <f>SUM(M55:Q55)</f>
        <v>0</v>
      </c>
      <c r="BI55" s="77">
        <f>SUM(R55:U55)</f>
        <v>0</v>
      </c>
      <c r="BJ55" s="77">
        <f>SUM(V55:Y55)</f>
        <v>0</v>
      </c>
      <c r="BK55" s="77">
        <f>SUM(Z55:AD55)</f>
        <v>0</v>
      </c>
      <c r="BL55" s="77">
        <f>SUM(AE55:AH55)</f>
        <v>0</v>
      </c>
      <c r="BM55" s="77">
        <f>SUM(AI55:AL55)</f>
        <v>0</v>
      </c>
      <c r="BN55" s="77">
        <f>SUM(AM55:AQ55)</f>
        <v>0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0</v>
      </c>
      <c r="BS55" s="77">
        <f>SUM(BF55:BH55)</f>
        <v>0</v>
      </c>
      <c r="BT55" s="77">
        <f>SUM(BI55:BK55)</f>
        <v>0</v>
      </c>
      <c r="BU55" s="77">
        <f>SUM(BL55:BN55)</f>
        <v>0</v>
      </c>
      <c r="BV55" s="77">
        <f>SUM(BO55:BQ55)</f>
        <v>0</v>
      </c>
      <c r="BW55" s="77">
        <f>SUM(BF55:BK55)</f>
        <v>0</v>
      </c>
      <c r="BX55" s="77">
        <f>SUM(BL55:BQ55)</f>
        <v>0</v>
      </c>
      <c r="BY55" s="77">
        <f>IF(Info!$O$3="Q1",$BS55,IF(Info!$O$3="Q2",$BS55+$BT55,IF(Info!$O$3="Q3",$BS55+$BT55+$BU55,$BR55)))</f>
        <v>0</v>
      </c>
      <c r="BZ55" s="77">
        <f>IF(Info!$O$3="Q1",$BS55,IF(Info!$O$3="Q2",$BT55,IF(Info!$O$3="Q3",$BU55,$BV55)))</f>
        <v>0</v>
      </c>
      <c r="CA55" s="156"/>
    </row>
    <row r="56" spans="1:79" x14ac:dyDescent="0.3">
      <c r="A56" s="155"/>
      <c r="B56" s="373" t="s">
        <v>324</v>
      </c>
      <c r="C56" s="166"/>
      <c r="D56" s="157">
        <f>SUM(E56:BD56)</f>
        <v>0</v>
      </c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372"/>
      <c r="AN56" s="372"/>
      <c r="AO56" s="372"/>
      <c r="AP56" s="372"/>
      <c r="AQ56" s="372"/>
      <c r="AR56" s="372"/>
      <c r="AS56" s="372"/>
      <c r="AT56" s="372"/>
      <c r="AU56" s="372"/>
      <c r="AV56" s="372"/>
      <c r="AW56" s="372"/>
      <c r="AX56" s="372"/>
      <c r="AY56" s="372"/>
      <c r="AZ56" s="372"/>
      <c r="BA56" s="372"/>
      <c r="BB56" s="372"/>
      <c r="BC56" s="372"/>
      <c r="BD56" s="372"/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5.6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x14ac:dyDescent="0.3">
      <c r="A59" s="155"/>
      <c r="B59" s="78" t="s">
        <v>326</v>
      </c>
      <c r="C59" s="166"/>
      <c r="D59" s="43">
        <f t="shared" ref="D59:AI59" si="58">IF(D$73=0,0,D74/D27)</f>
        <v>0</v>
      </c>
      <c r="E59" s="44">
        <f t="shared" si="58"/>
        <v>0</v>
      </c>
      <c r="F59" s="44">
        <f t="shared" si="58"/>
        <v>0</v>
      </c>
      <c r="G59" s="44">
        <f t="shared" si="58"/>
        <v>0</v>
      </c>
      <c r="H59" s="44">
        <f t="shared" si="58"/>
        <v>0</v>
      </c>
      <c r="I59" s="44">
        <f t="shared" si="58"/>
        <v>0</v>
      </c>
      <c r="J59" s="44">
        <f t="shared" si="58"/>
        <v>0</v>
      </c>
      <c r="K59" s="44">
        <f t="shared" si="58"/>
        <v>0</v>
      </c>
      <c r="L59" s="44">
        <f t="shared" si="58"/>
        <v>0</v>
      </c>
      <c r="M59" s="44">
        <f t="shared" si="58"/>
        <v>0</v>
      </c>
      <c r="N59" s="44">
        <f t="shared" si="58"/>
        <v>0</v>
      </c>
      <c r="O59" s="44">
        <f t="shared" si="58"/>
        <v>0</v>
      </c>
      <c r="P59" s="44">
        <f t="shared" si="58"/>
        <v>0</v>
      </c>
      <c r="Q59" s="44">
        <f t="shared" si="58"/>
        <v>0</v>
      </c>
      <c r="R59" s="44">
        <f t="shared" si="58"/>
        <v>0</v>
      </c>
      <c r="S59" s="44">
        <f t="shared" si="58"/>
        <v>0</v>
      </c>
      <c r="T59" s="44">
        <f t="shared" si="58"/>
        <v>0</v>
      </c>
      <c r="U59" s="44">
        <f t="shared" si="58"/>
        <v>0</v>
      </c>
      <c r="V59" s="44">
        <f t="shared" si="58"/>
        <v>0</v>
      </c>
      <c r="W59" s="44">
        <f t="shared" si="58"/>
        <v>0</v>
      </c>
      <c r="X59" s="44">
        <f t="shared" si="58"/>
        <v>0</v>
      </c>
      <c r="Y59" s="44">
        <f t="shared" si="58"/>
        <v>0</v>
      </c>
      <c r="Z59" s="44">
        <f t="shared" si="58"/>
        <v>0</v>
      </c>
      <c r="AA59" s="44">
        <f t="shared" si="58"/>
        <v>0</v>
      </c>
      <c r="AB59" s="44">
        <f t="shared" si="58"/>
        <v>0</v>
      </c>
      <c r="AC59" s="44">
        <f t="shared" si="58"/>
        <v>0</v>
      </c>
      <c r="AD59" s="44">
        <f t="shared" si="58"/>
        <v>0</v>
      </c>
      <c r="AE59" s="44">
        <f t="shared" si="58"/>
        <v>0</v>
      </c>
      <c r="AF59" s="44">
        <f t="shared" si="58"/>
        <v>0</v>
      </c>
      <c r="AG59" s="44">
        <f t="shared" si="58"/>
        <v>0</v>
      </c>
      <c r="AH59" s="44">
        <f t="shared" si="58"/>
        <v>0</v>
      </c>
      <c r="AI59" s="44">
        <f t="shared" si="58"/>
        <v>0</v>
      </c>
      <c r="AJ59" s="44">
        <f t="shared" ref="AJ59:BD59" si="59">IF(AJ$73=0,0,AJ74/AJ27)</f>
        <v>0</v>
      </c>
      <c r="AK59" s="44">
        <f t="shared" si="59"/>
        <v>0</v>
      </c>
      <c r="AL59" s="44">
        <f t="shared" si="59"/>
        <v>0</v>
      </c>
      <c r="AM59" s="44">
        <f t="shared" si="59"/>
        <v>0</v>
      </c>
      <c r="AN59" s="44">
        <f t="shared" si="59"/>
        <v>0</v>
      </c>
      <c r="AO59" s="44">
        <f t="shared" si="59"/>
        <v>0</v>
      </c>
      <c r="AP59" s="44">
        <f t="shared" si="59"/>
        <v>0</v>
      </c>
      <c r="AQ59" s="44">
        <f t="shared" si="59"/>
        <v>0</v>
      </c>
      <c r="AR59" s="44">
        <f t="shared" si="59"/>
        <v>0</v>
      </c>
      <c r="AS59" s="44">
        <f t="shared" si="59"/>
        <v>0</v>
      </c>
      <c r="AT59" s="44">
        <f t="shared" si="59"/>
        <v>0</v>
      </c>
      <c r="AU59" s="44">
        <f t="shared" si="59"/>
        <v>0</v>
      </c>
      <c r="AV59" s="44">
        <f t="shared" si="59"/>
        <v>0</v>
      </c>
      <c r="AW59" s="44">
        <f t="shared" si="59"/>
        <v>0</v>
      </c>
      <c r="AX59" s="44">
        <f t="shared" si="59"/>
        <v>0</v>
      </c>
      <c r="AY59" s="44">
        <f t="shared" si="59"/>
        <v>0</v>
      </c>
      <c r="AZ59" s="44">
        <f t="shared" si="59"/>
        <v>0</v>
      </c>
      <c r="BA59" s="44">
        <f t="shared" si="59"/>
        <v>0</v>
      </c>
      <c r="BB59" s="44">
        <f t="shared" si="59"/>
        <v>0</v>
      </c>
      <c r="BC59" s="44">
        <f t="shared" si="59"/>
        <v>0</v>
      </c>
      <c r="BD59" s="44">
        <f t="shared" si="59"/>
        <v>0</v>
      </c>
      <c r="BE59" s="175"/>
      <c r="BF59" s="79">
        <f t="shared" ref="BF59:BX59" si="60">IF(BF$73=0,0,BF74/BF27)</f>
        <v>0</v>
      </c>
      <c r="BG59" s="44">
        <f t="shared" si="60"/>
        <v>0</v>
      </c>
      <c r="BH59" s="44">
        <f t="shared" si="60"/>
        <v>0</v>
      </c>
      <c r="BI59" s="44">
        <f t="shared" si="60"/>
        <v>0</v>
      </c>
      <c r="BJ59" s="44">
        <f t="shared" si="60"/>
        <v>0</v>
      </c>
      <c r="BK59" s="44">
        <f t="shared" si="60"/>
        <v>0</v>
      </c>
      <c r="BL59" s="44">
        <f t="shared" si="60"/>
        <v>0</v>
      </c>
      <c r="BM59" s="44">
        <f t="shared" si="60"/>
        <v>0</v>
      </c>
      <c r="BN59" s="44">
        <f t="shared" si="60"/>
        <v>0</v>
      </c>
      <c r="BO59" s="44">
        <f t="shared" si="60"/>
        <v>0</v>
      </c>
      <c r="BP59" s="44">
        <f t="shared" si="60"/>
        <v>0</v>
      </c>
      <c r="BQ59" s="44">
        <f t="shared" si="60"/>
        <v>0</v>
      </c>
      <c r="BR59" s="45">
        <f t="shared" si="60"/>
        <v>0</v>
      </c>
      <c r="BS59" s="44">
        <f t="shared" si="60"/>
        <v>0</v>
      </c>
      <c r="BT59" s="44">
        <f t="shared" si="60"/>
        <v>0</v>
      </c>
      <c r="BU59" s="44">
        <f t="shared" si="60"/>
        <v>0</v>
      </c>
      <c r="BV59" s="44">
        <f t="shared" si="60"/>
        <v>0</v>
      </c>
      <c r="BW59" s="44">
        <f t="shared" si="60"/>
        <v>0</v>
      </c>
      <c r="BX59" s="44">
        <f t="shared" si="60"/>
        <v>0</v>
      </c>
      <c r="BY59" s="44">
        <f>IF(Info!$O$3="Q1",$BS59,IF(Info!$O$3="Q2",$BS59+$BT59,IF(Info!$O$3="Q3",$BS59+$BT59+$BU59,$BR59)))</f>
        <v>0</v>
      </c>
      <c r="BZ59" s="44">
        <f>IF(Info!$O$3="Q1",$BS59,IF(Info!$O$3="Q2",$BT59,IF(Info!$O$3="Q3",$BU59,$BV59)))</f>
        <v>0</v>
      </c>
      <c r="CA59" s="156"/>
    </row>
    <row r="60" spans="1:79" x14ac:dyDescent="0.3">
      <c r="A60" s="155"/>
      <c r="B60" s="78" t="s">
        <v>327</v>
      </c>
      <c r="C60" s="166"/>
      <c r="D60" s="178">
        <f t="shared" ref="D60:AI60" si="61">IF(D$73=0,0,D74/D54)</f>
        <v>0</v>
      </c>
      <c r="E60" s="79">
        <f t="shared" si="61"/>
        <v>0</v>
      </c>
      <c r="F60" s="79">
        <f t="shared" si="61"/>
        <v>0</v>
      </c>
      <c r="G60" s="79">
        <f t="shared" si="61"/>
        <v>0</v>
      </c>
      <c r="H60" s="79">
        <f t="shared" si="61"/>
        <v>0</v>
      </c>
      <c r="I60" s="79">
        <f t="shared" si="61"/>
        <v>0</v>
      </c>
      <c r="J60" s="79">
        <f t="shared" si="61"/>
        <v>0</v>
      </c>
      <c r="K60" s="79">
        <f t="shared" si="61"/>
        <v>0</v>
      </c>
      <c r="L60" s="79">
        <f t="shared" si="61"/>
        <v>0</v>
      </c>
      <c r="M60" s="79">
        <f t="shared" si="61"/>
        <v>0</v>
      </c>
      <c r="N60" s="79">
        <f t="shared" si="61"/>
        <v>0</v>
      </c>
      <c r="O60" s="79">
        <f t="shared" si="61"/>
        <v>0</v>
      </c>
      <c r="P60" s="79">
        <f t="shared" si="61"/>
        <v>0</v>
      </c>
      <c r="Q60" s="79">
        <f t="shared" si="61"/>
        <v>0</v>
      </c>
      <c r="R60" s="79">
        <f t="shared" si="61"/>
        <v>0</v>
      </c>
      <c r="S60" s="79">
        <f t="shared" si="61"/>
        <v>0</v>
      </c>
      <c r="T60" s="79">
        <f t="shared" si="61"/>
        <v>0</v>
      </c>
      <c r="U60" s="79">
        <f t="shared" si="61"/>
        <v>0</v>
      </c>
      <c r="V60" s="79">
        <f t="shared" si="61"/>
        <v>0</v>
      </c>
      <c r="W60" s="79">
        <f t="shared" si="61"/>
        <v>0</v>
      </c>
      <c r="X60" s="79">
        <f t="shared" si="61"/>
        <v>0</v>
      </c>
      <c r="Y60" s="79">
        <f t="shared" si="61"/>
        <v>0</v>
      </c>
      <c r="Z60" s="79">
        <f t="shared" si="61"/>
        <v>0</v>
      </c>
      <c r="AA60" s="79">
        <f t="shared" si="61"/>
        <v>0</v>
      </c>
      <c r="AB60" s="79">
        <f t="shared" si="61"/>
        <v>0</v>
      </c>
      <c r="AC60" s="79">
        <f t="shared" si="61"/>
        <v>0</v>
      </c>
      <c r="AD60" s="79">
        <f t="shared" si="61"/>
        <v>0</v>
      </c>
      <c r="AE60" s="79">
        <f t="shared" si="61"/>
        <v>0</v>
      </c>
      <c r="AF60" s="79">
        <f t="shared" si="61"/>
        <v>0</v>
      </c>
      <c r="AG60" s="79">
        <f t="shared" si="61"/>
        <v>0</v>
      </c>
      <c r="AH60" s="79">
        <f t="shared" si="61"/>
        <v>0</v>
      </c>
      <c r="AI60" s="79">
        <f t="shared" si="61"/>
        <v>0</v>
      </c>
      <c r="AJ60" s="79">
        <f t="shared" ref="AJ60:BD60" si="62">IF(AJ$73=0,0,AJ74/AJ54)</f>
        <v>0</v>
      </c>
      <c r="AK60" s="79">
        <f t="shared" si="62"/>
        <v>0</v>
      </c>
      <c r="AL60" s="79">
        <f t="shared" si="62"/>
        <v>0</v>
      </c>
      <c r="AM60" s="79">
        <f t="shared" si="62"/>
        <v>0</v>
      </c>
      <c r="AN60" s="79">
        <f t="shared" si="62"/>
        <v>0</v>
      </c>
      <c r="AO60" s="79">
        <f t="shared" si="62"/>
        <v>0</v>
      </c>
      <c r="AP60" s="79">
        <f t="shared" si="62"/>
        <v>0</v>
      </c>
      <c r="AQ60" s="79">
        <f t="shared" si="62"/>
        <v>0</v>
      </c>
      <c r="AR60" s="79">
        <f t="shared" si="62"/>
        <v>0</v>
      </c>
      <c r="AS60" s="79">
        <f t="shared" si="62"/>
        <v>0</v>
      </c>
      <c r="AT60" s="79">
        <f t="shared" si="62"/>
        <v>0</v>
      </c>
      <c r="AU60" s="79">
        <f t="shared" si="62"/>
        <v>0</v>
      </c>
      <c r="AV60" s="79">
        <f t="shared" si="62"/>
        <v>0</v>
      </c>
      <c r="AW60" s="79">
        <f t="shared" si="62"/>
        <v>0</v>
      </c>
      <c r="AX60" s="79">
        <f t="shared" si="62"/>
        <v>0</v>
      </c>
      <c r="AY60" s="79">
        <f t="shared" si="62"/>
        <v>0</v>
      </c>
      <c r="AZ60" s="79">
        <f t="shared" si="62"/>
        <v>0</v>
      </c>
      <c r="BA60" s="79">
        <f t="shared" si="62"/>
        <v>0</v>
      </c>
      <c r="BB60" s="79">
        <f t="shared" si="62"/>
        <v>0</v>
      </c>
      <c r="BC60" s="79">
        <f t="shared" si="62"/>
        <v>0</v>
      </c>
      <c r="BD60" s="79">
        <f t="shared" si="62"/>
        <v>0</v>
      </c>
      <c r="BE60" s="175"/>
      <c r="BF60" s="79">
        <f t="shared" ref="BF60:BX60" si="63">IF(BF$73=0,0,BF74/BF54)</f>
        <v>0</v>
      </c>
      <c r="BG60" s="79">
        <f t="shared" si="63"/>
        <v>0</v>
      </c>
      <c r="BH60" s="79">
        <f t="shared" si="63"/>
        <v>0</v>
      </c>
      <c r="BI60" s="79">
        <f t="shared" si="63"/>
        <v>0</v>
      </c>
      <c r="BJ60" s="79">
        <f t="shared" si="63"/>
        <v>0</v>
      </c>
      <c r="BK60" s="79">
        <f t="shared" si="63"/>
        <v>0</v>
      </c>
      <c r="BL60" s="79">
        <f t="shared" si="63"/>
        <v>0</v>
      </c>
      <c r="BM60" s="79">
        <f t="shared" si="63"/>
        <v>0</v>
      </c>
      <c r="BN60" s="79">
        <f t="shared" si="63"/>
        <v>0</v>
      </c>
      <c r="BO60" s="79">
        <f t="shared" si="63"/>
        <v>0</v>
      </c>
      <c r="BP60" s="79">
        <f t="shared" si="63"/>
        <v>0</v>
      </c>
      <c r="BQ60" s="79">
        <f t="shared" si="63"/>
        <v>0</v>
      </c>
      <c r="BR60" s="179">
        <f t="shared" si="63"/>
        <v>0</v>
      </c>
      <c r="BS60" s="79">
        <f t="shared" si="63"/>
        <v>0</v>
      </c>
      <c r="BT60" s="79">
        <f t="shared" si="63"/>
        <v>0</v>
      </c>
      <c r="BU60" s="79">
        <f t="shared" si="63"/>
        <v>0</v>
      </c>
      <c r="BV60" s="79">
        <f t="shared" si="63"/>
        <v>0</v>
      </c>
      <c r="BW60" s="79">
        <f t="shared" si="63"/>
        <v>0</v>
      </c>
      <c r="BX60" s="79">
        <f t="shared" si="63"/>
        <v>0</v>
      </c>
      <c r="BY60" s="79">
        <f>IF(Info!$O$3="Q1",$BS60,IF(Info!$O$3="Q2",$BS60+$BT60,IF(Info!$O$3="Q3",$BS60+$BT60+$BU60,$BR60)))</f>
        <v>0</v>
      </c>
      <c r="BZ60" s="79">
        <f>IF(Info!$O$3="Q1",$BS60,IF(Info!$O$3="Q2",$BT60,IF(Info!$O$3="Q3",$BU60,$BV60)))</f>
        <v>0</v>
      </c>
      <c r="CA60" s="156"/>
    </row>
    <row r="61" spans="1:79" x14ac:dyDescent="0.3">
      <c r="A61" s="155"/>
      <c r="B61" s="78" t="s">
        <v>328</v>
      </c>
      <c r="C61" s="166"/>
      <c r="D61" s="178">
        <f t="shared" ref="D61:AI61" si="64">IF(D$73=0,0,D74/(D55+D56)*40)</f>
        <v>0</v>
      </c>
      <c r="E61" s="79">
        <f t="shared" si="64"/>
        <v>0</v>
      </c>
      <c r="F61" s="79">
        <f t="shared" si="64"/>
        <v>0</v>
      </c>
      <c r="G61" s="79">
        <f t="shared" si="64"/>
        <v>0</v>
      </c>
      <c r="H61" s="79">
        <f t="shared" si="64"/>
        <v>0</v>
      </c>
      <c r="I61" s="79">
        <f t="shared" si="64"/>
        <v>0</v>
      </c>
      <c r="J61" s="79">
        <f t="shared" si="64"/>
        <v>0</v>
      </c>
      <c r="K61" s="79">
        <f t="shared" si="64"/>
        <v>0</v>
      </c>
      <c r="L61" s="79">
        <f t="shared" si="64"/>
        <v>0</v>
      </c>
      <c r="M61" s="79">
        <f t="shared" si="64"/>
        <v>0</v>
      </c>
      <c r="N61" s="79">
        <f t="shared" si="64"/>
        <v>0</v>
      </c>
      <c r="O61" s="79">
        <f t="shared" si="64"/>
        <v>0</v>
      </c>
      <c r="P61" s="79">
        <f t="shared" si="64"/>
        <v>0</v>
      </c>
      <c r="Q61" s="79">
        <f t="shared" si="64"/>
        <v>0</v>
      </c>
      <c r="R61" s="79">
        <f t="shared" si="64"/>
        <v>0</v>
      </c>
      <c r="S61" s="79">
        <f t="shared" si="64"/>
        <v>0</v>
      </c>
      <c r="T61" s="79">
        <f t="shared" si="64"/>
        <v>0</v>
      </c>
      <c r="U61" s="79">
        <f t="shared" si="64"/>
        <v>0</v>
      </c>
      <c r="V61" s="79">
        <f t="shared" si="64"/>
        <v>0</v>
      </c>
      <c r="W61" s="79">
        <f t="shared" si="64"/>
        <v>0</v>
      </c>
      <c r="X61" s="79">
        <f t="shared" si="64"/>
        <v>0</v>
      </c>
      <c r="Y61" s="79">
        <f t="shared" si="64"/>
        <v>0</v>
      </c>
      <c r="Z61" s="79">
        <f t="shared" si="64"/>
        <v>0</v>
      </c>
      <c r="AA61" s="79">
        <f t="shared" si="64"/>
        <v>0</v>
      </c>
      <c r="AB61" s="79">
        <f t="shared" si="64"/>
        <v>0</v>
      </c>
      <c r="AC61" s="79">
        <f t="shared" si="64"/>
        <v>0</v>
      </c>
      <c r="AD61" s="79">
        <f t="shared" si="64"/>
        <v>0</v>
      </c>
      <c r="AE61" s="79">
        <f t="shared" si="64"/>
        <v>0</v>
      </c>
      <c r="AF61" s="79">
        <f t="shared" si="64"/>
        <v>0</v>
      </c>
      <c r="AG61" s="79">
        <f t="shared" si="64"/>
        <v>0</v>
      </c>
      <c r="AH61" s="79">
        <f t="shared" si="64"/>
        <v>0</v>
      </c>
      <c r="AI61" s="79">
        <f t="shared" si="64"/>
        <v>0</v>
      </c>
      <c r="AJ61" s="79">
        <f t="shared" ref="AJ61:BD61" si="65">IF(AJ$73=0,0,AJ74/(AJ55+AJ56)*40)</f>
        <v>0</v>
      </c>
      <c r="AK61" s="79">
        <f t="shared" si="65"/>
        <v>0</v>
      </c>
      <c r="AL61" s="79">
        <f t="shared" si="65"/>
        <v>0</v>
      </c>
      <c r="AM61" s="79">
        <f t="shared" si="65"/>
        <v>0</v>
      </c>
      <c r="AN61" s="79">
        <f t="shared" si="65"/>
        <v>0</v>
      </c>
      <c r="AO61" s="79">
        <f t="shared" si="65"/>
        <v>0</v>
      </c>
      <c r="AP61" s="79">
        <f t="shared" si="65"/>
        <v>0</v>
      </c>
      <c r="AQ61" s="79">
        <f t="shared" si="65"/>
        <v>0</v>
      </c>
      <c r="AR61" s="79">
        <f t="shared" si="65"/>
        <v>0</v>
      </c>
      <c r="AS61" s="79">
        <f t="shared" si="65"/>
        <v>0</v>
      </c>
      <c r="AT61" s="79">
        <f t="shared" si="65"/>
        <v>0</v>
      </c>
      <c r="AU61" s="79">
        <f t="shared" si="65"/>
        <v>0</v>
      </c>
      <c r="AV61" s="79">
        <f t="shared" si="65"/>
        <v>0</v>
      </c>
      <c r="AW61" s="79">
        <f t="shared" si="65"/>
        <v>0</v>
      </c>
      <c r="AX61" s="79">
        <f t="shared" si="65"/>
        <v>0</v>
      </c>
      <c r="AY61" s="79">
        <f t="shared" si="65"/>
        <v>0</v>
      </c>
      <c r="AZ61" s="79">
        <f t="shared" si="65"/>
        <v>0</v>
      </c>
      <c r="BA61" s="79">
        <f t="shared" si="65"/>
        <v>0</v>
      </c>
      <c r="BB61" s="79">
        <f t="shared" si="65"/>
        <v>0</v>
      </c>
      <c r="BC61" s="79">
        <f t="shared" si="65"/>
        <v>0</v>
      </c>
      <c r="BD61" s="79">
        <f t="shared" si="65"/>
        <v>0</v>
      </c>
      <c r="BE61" s="175"/>
      <c r="BF61" s="79">
        <f t="shared" ref="BF61:BX61" si="66">IF(BF$73=0,0,BF74/(BF55+BF56)*40)</f>
        <v>0</v>
      </c>
      <c r="BG61" s="79">
        <f t="shared" si="66"/>
        <v>0</v>
      </c>
      <c r="BH61" s="79">
        <f t="shared" si="66"/>
        <v>0</v>
      </c>
      <c r="BI61" s="79">
        <f t="shared" si="66"/>
        <v>0</v>
      </c>
      <c r="BJ61" s="79">
        <f t="shared" si="66"/>
        <v>0</v>
      </c>
      <c r="BK61" s="79">
        <f t="shared" si="66"/>
        <v>0</v>
      </c>
      <c r="BL61" s="79">
        <f t="shared" si="66"/>
        <v>0</v>
      </c>
      <c r="BM61" s="79">
        <f t="shared" si="66"/>
        <v>0</v>
      </c>
      <c r="BN61" s="79">
        <f t="shared" si="66"/>
        <v>0</v>
      </c>
      <c r="BO61" s="79">
        <f t="shared" si="66"/>
        <v>0</v>
      </c>
      <c r="BP61" s="79">
        <f t="shared" si="66"/>
        <v>0</v>
      </c>
      <c r="BQ61" s="79">
        <f t="shared" si="66"/>
        <v>0</v>
      </c>
      <c r="BR61" s="179">
        <f t="shared" si="66"/>
        <v>0</v>
      </c>
      <c r="BS61" s="79">
        <f t="shared" si="66"/>
        <v>0</v>
      </c>
      <c r="BT61" s="79">
        <f t="shared" si="66"/>
        <v>0</v>
      </c>
      <c r="BU61" s="79">
        <f t="shared" si="66"/>
        <v>0</v>
      </c>
      <c r="BV61" s="79">
        <f t="shared" si="66"/>
        <v>0</v>
      </c>
      <c r="BW61" s="79">
        <f t="shared" si="66"/>
        <v>0</v>
      </c>
      <c r="BX61" s="79">
        <f t="shared" si="66"/>
        <v>0</v>
      </c>
      <c r="BY61" s="79">
        <f>IF(Info!$O$3="Q1",$BS61,IF(Info!$O$3="Q2",$BS61+$BT61,IF(Info!$O$3="Q3",$BS61+$BT61+$BU61,$BR61)))</f>
        <v>0</v>
      </c>
      <c r="BZ61" s="79">
        <f>IF(Info!$O$3="Q1",$BS61,IF(Info!$O$3="Q2",$BT61,IF(Info!$O$3="Q3",$BU61,$BV61)))</f>
        <v>0</v>
      </c>
      <c r="CA61" s="156"/>
    </row>
    <row r="62" spans="1:79" x14ac:dyDescent="0.3">
      <c r="A62" s="155"/>
      <c r="B62" s="180" t="s">
        <v>329</v>
      </c>
      <c r="C62" s="166"/>
      <c r="D62" s="178">
        <f t="shared" ref="D62:AI62" si="67">IF(D$73=0,0,D74/(D55+D56))</f>
        <v>0</v>
      </c>
      <c r="E62" s="79">
        <f t="shared" si="67"/>
        <v>0</v>
      </c>
      <c r="F62" s="79">
        <f t="shared" si="67"/>
        <v>0</v>
      </c>
      <c r="G62" s="79">
        <f t="shared" si="67"/>
        <v>0</v>
      </c>
      <c r="H62" s="79">
        <f t="shared" si="67"/>
        <v>0</v>
      </c>
      <c r="I62" s="79">
        <f t="shared" si="67"/>
        <v>0</v>
      </c>
      <c r="J62" s="79">
        <f t="shared" si="67"/>
        <v>0</v>
      </c>
      <c r="K62" s="79">
        <f t="shared" si="67"/>
        <v>0</v>
      </c>
      <c r="L62" s="79">
        <f t="shared" si="67"/>
        <v>0</v>
      </c>
      <c r="M62" s="79">
        <f t="shared" si="67"/>
        <v>0</v>
      </c>
      <c r="N62" s="79">
        <f t="shared" si="67"/>
        <v>0</v>
      </c>
      <c r="O62" s="79">
        <f t="shared" si="67"/>
        <v>0</v>
      </c>
      <c r="P62" s="79">
        <f t="shared" si="67"/>
        <v>0</v>
      </c>
      <c r="Q62" s="79">
        <f t="shared" si="67"/>
        <v>0</v>
      </c>
      <c r="R62" s="79">
        <f t="shared" si="67"/>
        <v>0</v>
      </c>
      <c r="S62" s="79">
        <f t="shared" si="67"/>
        <v>0</v>
      </c>
      <c r="T62" s="79">
        <f t="shared" si="67"/>
        <v>0</v>
      </c>
      <c r="U62" s="79">
        <f t="shared" si="67"/>
        <v>0</v>
      </c>
      <c r="V62" s="79">
        <f t="shared" si="67"/>
        <v>0</v>
      </c>
      <c r="W62" s="79">
        <f t="shared" si="67"/>
        <v>0</v>
      </c>
      <c r="X62" s="79">
        <f t="shared" si="67"/>
        <v>0</v>
      </c>
      <c r="Y62" s="79">
        <f t="shared" si="67"/>
        <v>0</v>
      </c>
      <c r="Z62" s="79">
        <f t="shared" si="67"/>
        <v>0</v>
      </c>
      <c r="AA62" s="79">
        <f t="shared" si="67"/>
        <v>0</v>
      </c>
      <c r="AB62" s="79">
        <f t="shared" si="67"/>
        <v>0</v>
      </c>
      <c r="AC62" s="79">
        <f t="shared" si="67"/>
        <v>0</v>
      </c>
      <c r="AD62" s="79">
        <f t="shared" si="67"/>
        <v>0</v>
      </c>
      <c r="AE62" s="79">
        <f t="shared" si="67"/>
        <v>0</v>
      </c>
      <c r="AF62" s="79">
        <f t="shared" si="67"/>
        <v>0</v>
      </c>
      <c r="AG62" s="79">
        <f t="shared" si="67"/>
        <v>0</v>
      </c>
      <c r="AH62" s="79">
        <f t="shared" si="67"/>
        <v>0</v>
      </c>
      <c r="AI62" s="79">
        <f t="shared" si="67"/>
        <v>0</v>
      </c>
      <c r="AJ62" s="79">
        <f t="shared" ref="AJ62:BD62" si="68">IF(AJ$73=0,0,AJ74/(AJ55+AJ56))</f>
        <v>0</v>
      </c>
      <c r="AK62" s="79">
        <f t="shared" si="68"/>
        <v>0</v>
      </c>
      <c r="AL62" s="79">
        <f t="shared" si="68"/>
        <v>0</v>
      </c>
      <c r="AM62" s="79">
        <f t="shared" si="68"/>
        <v>0</v>
      </c>
      <c r="AN62" s="79">
        <f t="shared" si="68"/>
        <v>0</v>
      </c>
      <c r="AO62" s="79">
        <f t="shared" si="68"/>
        <v>0</v>
      </c>
      <c r="AP62" s="79">
        <f t="shared" si="68"/>
        <v>0</v>
      </c>
      <c r="AQ62" s="79">
        <f t="shared" si="68"/>
        <v>0</v>
      </c>
      <c r="AR62" s="79">
        <f t="shared" si="68"/>
        <v>0</v>
      </c>
      <c r="AS62" s="79">
        <f t="shared" si="68"/>
        <v>0</v>
      </c>
      <c r="AT62" s="79">
        <f t="shared" si="68"/>
        <v>0</v>
      </c>
      <c r="AU62" s="79">
        <f t="shared" si="68"/>
        <v>0</v>
      </c>
      <c r="AV62" s="79">
        <f t="shared" si="68"/>
        <v>0</v>
      </c>
      <c r="AW62" s="79">
        <f t="shared" si="68"/>
        <v>0</v>
      </c>
      <c r="AX62" s="79">
        <f t="shared" si="68"/>
        <v>0</v>
      </c>
      <c r="AY62" s="79">
        <f t="shared" si="68"/>
        <v>0</v>
      </c>
      <c r="AZ62" s="79">
        <f t="shared" si="68"/>
        <v>0</v>
      </c>
      <c r="BA62" s="79">
        <f t="shared" si="68"/>
        <v>0</v>
      </c>
      <c r="BB62" s="79">
        <f t="shared" si="68"/>
        <v>0</v>
      </c>
      <c r="BC62" s="79">
        <f t="shared" si="68"/>
        <v>0</v>
      </c>
      <c r="BD62" s="79">
        <f t="shared" si="68"/>
        <v>0</v>
      </c>
      <c r="BE62" s="175"/>
      <c r="BF62" s="79">
        <f t="shared" ref="BF62:BX62" si="69">IF(BF$73=0,0,BF74/(BF55+BF56))</f>
        <v>0</v>
      </c>
      <c r="BG62" s="79">
        <f t="shared" si="69"/>
        <v>0</v>
      </c>
      <c r="BH62" s="79">
        <f t="shared" si="69"/>
        <v>0</v>
      </c>
      <c r="BI62" s="79">
        <f t="shared" si="69"/>
        <v>0</v>
      </c>
      <c r="BJ62" s="79">
        <f t="shared" si="69"/>
        <v>0</v>
      </c>
      <c r="BK62" s="79">
        <f t="shared" si="69"/>
        <v>0</v>
      </c>
      <c r="BL62" s="79">
        <f t="shared" si="69"/>
        <v>0</v>
      </c>
      <c r="BM62" s="79">
        <f t="shared" si="69"/>
        <v>0</v>
      </c>
      <c r="BN62" s="79">
        <f t="shared" si="69"/>
        <v>0</v>
      </c>
      <c r="BO62" s="79">
        <f t="shared" si="69"/>
        <v>0</v>
      </c>
      <c r="BP62" s="79">
        <f t="shared" si="69"/>
        <v>0</v>
      </c>
      <c r="BQ62" s="79">
        <f t="shared" si="69"/>
        <v>0</v>
      </c>
      <c r="BR62" s="179">
        <f t="shared" si="69"/>
        <v>0</v>
      </c>
      <c r="BS62" s="79">
        <f t="shared" si="69"/>
        <v>0</v>
      </c>
      <c r="BT62" s="79">
        <f t="shared" si="69"/>
        <v>0</v>
      </c>
      <c r="BU62" s="79">
        <f t="shared" si="69"/>
        <v>0</v>
      </c>
      <c r="BV62" s="79">
        <f t="shared" si="69"/>
        <v>0</v>
      </c>
      <c r="BW62" s="79">
        <f t="shared" si="69"/>
        <v>0</v>
      </c>
      <c r="BX62" s="79">
        <f t="shared" si="69"/>
        <v>0</v>
      </c>
      <c r="BY62" s="79">
        <f>IF(Info!$O$3="Q1",$BS62,IF(Info!$O$3="Q2",$BS62+$BT62,IF(Info!$O$3="Q3",$BS62+$BT62+$BU62,$BR62)))</f>
        <v>0</v>
      </c>
      <c r="BZ62" s="79">
        <f>IF(Info!$O$3="Q1",$BS62,IF(Info!$O$3="Q2",$BT62,IF(Info!$O$3="Q3",$BU62,$BV62)))</f>
        <v>0</v>
      </c>
      <c r="CA62" s="156"/>
    </row>
    <row r="63" spans="1:79" x14ac:dyDescent="0.3">
      <c r="A63" s="155"/>
      <c r="B63" s="78" t="s">
        <v>330</v>
      </c>
      <c r="C63" s="166"/>
      <c r="D63" s="178">
        <f t="shared" ref="D63:AI63" si="70">IF(D$73=0,0,D136/(D55+D56))</f>
        <v>0</v>
      </c>
      <c r="E63" s="79">
        <f t="shared" si="70"/>
        <v>0</v>
      </c>
      <c r="F63" s="79">
        <f t="shared" si="70"/>
        <v>0</v>
      </c>
      <c r="G63" s="79">
        <f t="shared" si="70"/>
        <v>0</v>
      </c>
      <c r="H63" s="79">
        <f t="shared" si="70"/>
        <v>0</v>
      </c>
      <c r="I63" s="79">
        <f t="shared" si="70"/>
        <v>0</v>
      </c>
      <c r="J63" s="79">
        <f t="shared" si="70"/>
        <v>0</v>
      </c>
      <c r="K63" s="79">
        <f t="shared" si="70"/>
        <v>0</v>
      </c>
      <c r="L63" s="79">
        <f t="shared" si="70"/>
        <v>0</v>
      </c>
      <c r="M63" s="79">
        <f t="shared" si="70"/>
        <v>0</v>
      </c>
      <c r="N63" s="79">
        <f t="shared" si="70"/>
        <v>0</v>
      </c>
      <c r="O63" s="79">
        <f t="shared" si="70"/>
        <v>0</v>
      </c>
      <c r="P63" s="79">
        <f t="shared" si="70"/>
        <v>0</v>
      </c>
      <c r="Q63" s="79">
        <f t="shared" si="70"/>
        <v>0</v>
      </c>
      <c r="R63" s="79">
        <f t="shared" si="70"/>
        <v>0</v>
      </c>
      <c r="S63" s="79">
        <f t="shared" si="70"/>
        <v>0</v>
      </c>
      <c r="T63" s="79">
        <f t="shared" si="70"/>
        <v>0</v>
      </c>
      <c r="U63" s="79">
        <f t="shared" si="70"/>
        <v>0</v>
      </c>
      <c r="V63" s="79">
        <f t="shared" si="70"/>
        <v>0</v>
      </c>
      <c r="W63" s="79">
        <f t="shared" si="70"/>
        <v>0</v>
      </c>
      <c r="X63" s="79">
        <f t="shared" si="70"/>
        <v>0</v>
      </c>
      <c r="Y63" s="79">
        <f t="shared" si="70"/>
        <v>0</v>
      </c>
      <c r="Z63" s="79">
        <f t="shared" si="70"/>
        <v>0</v>
      </c>
      <c r="AA63" s="79">
        <f t="shared" si="70"/>
        <v>0</v>
      </c>
      <c r="AB63" s="79">
        <f t="shared" si="70"/>
        <v>0</v>
      </c>
      <c r="AC63" s="79">
        <f t="shared" si="70"/>
        <v>0</v>
      </c>
      <c r="AD63" s="79">
        <f t="shared" si="70"/>
        <v>0</v>
      </c>
      <c r="AE63" s="79">
        <f t="shared" si="70"/>
        <v>0</v>
      </c>
      <c r="AF63" s="79">
        <f t="shared" si="70"/>
        <v>0</v>
      </c>
      <c r="AG63" s="79">
        <f t="shared" si="70"/>
        <v>0</v>
      </c>
      <c r="AH63" s="79">
        <f t="shared" si="70"/>
        <v>0</v>
      </c>
      <c r="AI63" s="79">
        <f t="shared" si="70"/>
        <v>0</v>
      </c>
      <c r="AJ63" s="79">
        <f t="shared" ref="AJ63:BD63" si="71">IF(AJ$73=0,0,AJ136/(AJ55+AJ56))</f>
        <v>0</v>
      </c>
      <c r="AK63" s="79">
        <f t="shared" si="71"/>
        <v>0</v>
      </c>
      <c r="AL63" s="79">
        <f t="shared" si="71"/>
        <v>0</v>
      </c>
      <c r="AM63" s="79">
        <f t="shared" si="71"/>
        <v>0</v>
      </c>
      <c r="AN63" s="79">
        <f t="shared" si="71"/>
        <v>0</v>
      </c>
      <c r="AO63" s="79">
        <f t="shared" si="71"/>
        <v>0</v>
      </c>
      <c r="AP63" s="79">
        <f t="shared" si="71"/>
        <v>0</v>
      </c>
      <c r="AQ63" s="79">
        <f t="shared" si="71"/>
        <v>0</v>
      </c>
      <c r="AR63" s="79">
        <f t="shared" si="71"/>
        <v>0</v>
      </c>
      <c r="AS63" s="79">
        <f t="shared" si="71"/>
        <v>0</v>
      </c>
      <c r="AT63" s="79">
        <f t="shared" si="71"/>
        <v>0</v>
      </c>
      <c r="AU63" s="79">
        <f t="shared" si="71"/>
        <v>0</v>
      </c>
      <c r="AV63" s="79">
        <f t="shared" si="71"/>
        <v>0</v>
      </c>
      <c r="AW63" s="79">
        <f t="shared" si="71"/>
        <v>0</v>
      </c>
      <c r="AX63" s="79">
        <f t="shared" si="71"/>
        <v>0</v>
      </c>
      <c r="AY63" s="79">
        <f t="shared" si="71"/>
        <v>0</v>
      </c>
      <c r="AZ63" s="79">
        <f t="shared" si="71"/>
        <v>0</v>
      </c>
      <c r="BA63" s="79">
        <f t="shared" si="71"/>
        <v>0</v>
      </c>
      <c r="BB63" s="79">
        <f t="shared" si="71"/>
        <v>0</v>
      </c>
      <c r="BC63" s="79">
        <f t="shared" si="71"/>
        <v>0</v>
      </c>
      <c r="BD63" s="79">
        <f t="shared" si="71"/>
        <v>0</v>
      </c>
      <c r="BE63" s="175"/>
      <c r="BF63" s="79">
        <f t="shared" ref="BF63:BX63" si="72">IF(BF$73=0,0,BF136/(BF55+BF56))</f>
        <v>0</v>
      </c>
      <c r="BG63" s="79">
        <f t="shared" si="72"/>
        <v>0</v>
      </c>
      <c r="BH63" s="79">
        <f t="shared" si="72"/>
        <v>0</v>
      </c>
      <c r="BI63" s="79">
        <f t="shared" si="72"/>
        <v>0</v>
      </c>
      <c r="BJ63" s="79">
        <f t="shared" si="72"/>
        <v>0</v>
      </c>
      <c r="BK63" s="79">
        <f t="shared" si="72"/>
        <v>0</v>
      </c>
      <c r="BL63" s="79">
        <f t="shared" si="72"/>
        <v>0</v>
      </c>
      <c r="BM63" s="79">
        <f t="shared" si="72"/>
        <v>0</v>
      </c>
      <c r="BN63" s="79">
        <f t="shared" si="72"/>
        <v>0</v>
      </c>
      <c r="BO63" s="79">
        <f t="shared" si="72"/>
        <v>0</v>
      </c>
      <c r="BP63" s="79">
        <f t="shared" si="72"/>
        <v>0</v>
      </c>
      <c r="BQ63" s="79">
        <f t="shared" si="72"/>
        <v>0</v>
      </c>
      <c r="BR63" s="179">
        <f t="shared" si="72"/>
        <v>0</v>
      </c>
      <c r="BS63" s="79">
        <f t="shared" si="72"/>
        <v>0</v>
      </c>
      <c r="BT63" s="79">
        <f t="shared" si="72"/>
        <v>0</v>
      </c>
      <c r="BU63" s="79">
        <f t="shared" si="72"/>
        <v>0</v>
      </c>
      <c r="BV63" s="79">
        <f t="shared" si="72"/>
        <v>0</v>
      </c>
      <c r="BW63" s="79">
        <f t="shared" si="72"/>
        <v>0</v>
      </c>
      <c r="BX63" s="79">
        <f t="shared" si="72"/>
        <v>0</v>
      </c>
      <c r="BY63" s="79">
        <f>IF(Info!$O$3="Q1",$BS63,IF(Info!$O$3="Q2",$BS63+$BT63,IF(Info!$O$3="Q3",$BS63+$BT63+$BU63,$BR63)))</f>
        <v>0</v>
      </c>
      <c r="BZ63" s="79">
        <f>IF(Info!$O$3="Q1",$BS63,IF(Info!$O$3="Q2",$BT63,IF(Info!$O$3="Q3",$BU63,$BV63)))</f>
        <v>0</v>
      </c>
      <c r="CA63" s="156"/>
    </row>
    <row r="64" spans="1:79" ht="15.6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x14ac:dyDescent="0.3">
      <c r="A65" s="155"/>
      <c r="B65" s="78" t="s">
        <v>332</v>
      </c>
      <c r="C65" s="166"/>
      <c r="D65" s="178">
        <f>IF(D$74=0,0,D74/D29)</f>
        <v>0</v>
      </c>
      <c r="E65" s="79">
        <f t="shared" ref="E65:AJ65" si="73">IF(E$73=0,0,E74/E29)</f>
        <v>0</v>
      </c>
      <c r="F65" s="79">
        <f t="shared" si="73"/>
        <v>0</v>
      </c>
      <c r="G65" s="79">
        <f t="shared" si="73"/>
        <v>0</v>
      </c>
      <c r="H65" s="79">
        <f t="shared" si="73"/>
        <v>0</v>
      </c>
      <c r="I65" s="79">
        <f t="shared" si="73"/>
        <v>0</v>
      </c>
      <c r="J65" s="79">
        <f t="shared" si="73"/>
        <v>0</v>
      </c>
      <c r="K65" s="79">
        <f t="shared" si="73"/>
        <v>0</v>
      </c>
      <c r="L65" s="79">
        <f t="shared" si="73"/>
        <v>0</v>
      </c>
      <c r="M65" s="79">
        <f t="shared" si="73"/>
        <v>0</v>
      </c>
      <c r="N65" s="79">
        <f t="shared" si="73"/>
        <v>0</v>
      </c>
      <c r="O65" s="79">
        <f t="shared" si="73"/>
        <v>0</v>
      </c>
      <c r="P65" s="79">
        <f t="shared" si="73"/>
        <v>0</v>
      </c>
      <c r="Q65" s="79">
        <f t="shared" si="73"/>
        <v>0</v>
      </c>
      <c r="R65" s="79">
        <f t="shared" si="73"/>
        <v>0</v>
      </c>
      <c r="S65" s="79">
        <f t="shared" si="73"/>
        <v>0</v>
      </c>
      <c r="T65" s="79">
        <f t="shared" si="73"/>
        <v>0</v>
      </c>
      <c r="U65" s="79">
        <f t="shared" si="73"/>
        <v>0</v>
      </c>
      <c r="V65" s="79">
        <f t="shared" si="73"/>
        <v>0</v>
      </c>
      <c r="W65" s="79">
        <f t="shared" si="73"/>
        <v>0</v>
      </c>
      <c r="X65" s="79">
        <f t="shared" si="73"/>
        <v>0</v>
      </c>
      <c r="Y65" s="79">
        <f t="shared" si="73"/>
        <v>0</v>
      </c>
      <c r="Z65" s="79">
        <f t="shared" si="73"/>
        <v>0</v>
      </c>
      <c r="AA65" s="79">
        <f t="shared" si="73"/>
        <v>0</v>
      </c>
      <c r="AB65" s="79">
        <f t="shared" si="73"/>
        <v>0</v>
      </c>
      <c r="AC65" s="79">
        <f t="shared" si="73"/>
        <v>0</v>
      </c>
      <c r="AD65" s="79">
        <f t="shared" si="73"/>
        <v>0</v>
      </c>
      <c r="AE65" s="79">
        <f t="shared" si="73"/>
        <v>0</v>
      </c>
      <c r="AF65" s="79">
        <f t="shared" si="73"/>
        <v>0</v>
      </c>
      <c r="AG65" s="79">
        <f t="shared" si="73"/>
        <v>0</v>
      </c>
      <c r="AH65" s="79">
        <f t="shared" si="73"/>
        <v>0</v>
      </c>
      <c r="AI65" s="79">
        <f t="shared" si="73"/>
        <v>0</v>
      </c>
      <c r="AJ65" s="79">
        <f t="shared" si="73"/>
        <v>0</v>
      </c>
      <c r="AK65" s="79">
        <f t="shared" ref="AK65:BD65" si="74">IF(AK$73=0,0,AK74/AK29)</f>
        <v>0</v>
      </c>
      <c r="AL65" s="79">
        <f t="shared" si="74"/>
        <v>0</v>
      </c>
      <c r="AM65" s="79">
        <f t="shared" si="74"/>
        <v>0</v>
      </c>
      <c r="AN65" s="79">
        <f t="shared" si="74"/>
        <v>0</v>
      </c>
      <c r="AO65" s="79">
        <f t="shared" si="74"/>
        <v>0</v>
      </c>
      <c r="AP65" s="79">
        <f t="shared" si="74"/>
        <v>0</v>
      </c>
      <c r="AQ65" s="79">
        <f t="shared" si="74"/>
        <v>0</v>
      </c>
      <c r="AR65" s="79">
        <f t="shared" si="74"/>
        <v>0</v>
      </c>
      <c r="AS65" s="79">
        <f t="shared" si="74"/>
        <v>0</v>
      </c>
      <c r="AT65" s="79">
        <f t="shared" si="74"/>
        <v>0</v>
      </c>
      <c r="AU65" s="79">
        <f t="shared" si="74"/>
        <v>0</v>
      </c>
      <c r="AV65" s="79">
        <f t="shared" si="74"/>
        <v>0</v>
      </c>
      <c r="AW65" s="79">
        <f t="shared" si="74"/>
        <v>0</v>
      </c>
      <c r="AX65" s="79">
        <f t="shared" si="74"/>
        <v>0</v>
      </c>
      <c r="AY65" s="79">
        <f t="shared" si="74"/>
        <v>0</v>
      </c>
      <c r="AZ65" s="79">
        <f t="shared" si="74"/>
        <v>0</v>
      </c>
      <c r="BA65" s="79">
        <f t="shared" si="74"/>
        <v>0</v>
      </c>
      <c r="BB65" s="79">
        <f t="shared" si="74"/>
        <v>0</v>
      </c>
      <c r="BC65" s="79">
        <f t="shared" si="74"/>
        <v>0</v>
      </c>
      <c r="BD65" s="79">
        <f t="shared" si="74"/>
        <v>0</v>
      </c>
      <c r="BE65" s="175"/>
      <c r="BF65" s="79">
        <f t="shared" ref="BF65:BX65" si="75">IF(BF$73=0,0,BF74/BF29)</f>
        <v>0</v>
      </c>
      <c r="BG65" s="79">
        <f t="shared" si="75"/>
        <v>0</v>
      </c>
      <c r="BH65" s="79">
        <f t="shared" si="75"/>
        <v>0</v>
      </c>
      <c r="BI65" s="79">
        <f t="shared" si="75"/>
        <v>0</v>
      </c>
      <c r="BJ65" s="79">
        <f t="shared" si="75"/>
        <v>0</v>
      </c>
      <c r="BK65" s="79">
        <f t="shared" si="75"/>
        <v>0</v>
      </c>
      <c r="BL65" s="79">
        <f t="shared" si="75"/>
        <v>0</v>
      </c>
      <c r="BM65" s="79">
        <f t="shared" si="75"/>
        <v>0</v>
      </c>
      <c r="BN65" s="79">
        <f t="shared" si="75"/>
        <v>0</v>
      </c>
      <c r="BO65" s="79">
        <f t="shared" si="75"/>
        <v>0</v>
      </c>
      <c r="BP65" s="79">
        <f t="shared" si="75"/>
        <v>0</v>
      </c>
      <c r="BQ65" s="79">
        <f t="shared" si="75"/>
        <v>0</v>
      </c>
      <c r="BR65" s="179">
        <f t="shared" si="75"/>
        <v>0</v>
      </c>
      <c r="BS65" s="79">
        <f t="shared" si="75"/>
        <v>0</v>
      </c>
      <c r="BT65" s="79">
        <f t="shared" si="75"/>
        <v>0</v>
      </c>
      <c r="BU65" s="79">
        <f t="shared" si="75"/>
        <v>0</v>
      </c>
      <c r="BV65" s="79">
        <f t="shared" si="75"/>
        <v>0</v>
      </c>
      <c r="BW65" s="79">
        <f t="shared" si="75"/>
        <v>0</v>
      </c>
      <c r="BX65" s="79">
        <f t="shared" si="75"/>
        <v>0</v>
      </c>
      <c r="BY65" s="79">
        <f>IF(Info!$O$3="Q1",$BS65,IF(Info!$O$3="Q2",$BS65+$BT65,IF(Info!$O$3="Q3",$BS65+$BT65+$BU65,$BR65)))</f>
        <v>0</v>
      </c>
      <c r="BZ65" s="79">
        <f>IF(Info!$O$3="Q1",$BS65,IF(Info!$O$3="Q2",$BT65,IF(Info!$O$3="Q3",$BU65,$BV65)))</f>
        <v>0</v>
      </c>
      <c r="CA65" s="156"/>
    </row>
    <row r="66" spans="1:79" x14ac:dyDescent="0.3">
      <c r="A66" s="155"/>
      <c r="B66" s="78" t="s">
        <v>333</v>
      </c>
      <c r="C66" s="166"/>
      <c r="D66" s="178">
        <f t="shared" ref="D66:AI66" si="76">IF(D$73=0,0,D136/D29)</f>
        <v>0</v>
      </c>
      <c r="E66" s="79">
        <f t="shared" si="76"/>
        <v>0</v>
      </c>
      <c r="F66" s="79">
        <f t="shared" si="76"/>
        <v>0</v>
      </c>
      <c r="G66" s="79">
        <f t="shared" si="76"/>
        <v>0</v>
      </c>
      <c r="H66" s="79">
        <f t="shared" si="76"/>
        <v>0</v>
      </c>
      <c r="I66" s="79">
        <f t="shared" si="76"/>
        <v>0</v>
      </c>
      <c r="J66" s="79">
        <f t="shared" si="76"/>
        <v>0</v>
      </c>
      <c r="K66" s="79">
        <f t="shared" si="76"/>
        <v>0</v>
      </c>
      <c r="L66" s="79">
        <f t="shared" si="76"/>
        <v>0</v>
      </c>
      <c r="M66" s="79">
        <f t="shared" si="76"/>
        <v>0</v>
      </c>
      <c r="N66" s="79">
        <f t="shared" si="76"/>
        <v>0</v>
      </c>
      <c r="O66" s="79">
        <f t="shared" si="76"/>
        <v>0</v>
      </c>
      <c r="P66" s="79">
        <f t="shared" si="76"/>
        <v>0</v>
      </c>
      <c r="Q66" s="79">
        <f t="shared" si="76"/>
        <v>0</v>
      </c>
      <c r="R66" s="79">
        <f t="shared" si="76"/>
        <v>0</v>
      </c>
      <c r="S66" s="79">
        <f t="shared" si="76"/>
        <v>0</v>
      </c>
      <c r="T66" s="79">
        <f t="shared" si="76"/>
        <v>0</v>
      </c>
      <c r="U66" s="79">
        <f t="shared" si="76"/>
        <v>0</v>
      </c>
      <c r="V66" s="79">
        <f t="shared" si="76"/>
        <v>0</v>
      </c>
      <c r="W66" s="79">
        <f t="shared" si="76"/>
        <v>0</v>
      </c>
      <c r="X66" s="79">
        <f t="shared" si="76"/>
        <v>0</v>
      </c>
      <c r="Y66" s="79">
        <f t="shared" si="76"/>
        <v>0</v>
      </c>
      <c r="Z66" s="79">
        <f t="shared" si="76"/>
        <v>0</v>
      </c>
      <c r="AA66" s="79">
        <f t="shared" si="76"/>
        <v>0</v>
      </c>
      <c r="AB66" s="79">
        <f t="shared" si="76"/>
        <v>0</v>
      </c>
      <c r="AC66" s="79">
        <f t="shared" si="76"/>
        <v>0</v>
      </c>
      <c r="AD66" s="79">
        <f t="shared" si="76"/>
        <v>0</v>
      </c>
      <c r="AE66" s="79">
        <f t="shared" si="76"/>
        <v>0</v>
      </c>
      <c r="AF66" s="79">
        <f t="shared" si="76"/>
        <v>0</v>
      </c>
      <c r="AG66" s="79">
        <f t="shared" si="76"/>
        <v>0</v>
      </c>
      <c r="AH66" s="79">
        <f t="shared" si="76"/>
        <v>0</v>
      </c>
      <c r="AI66" s="79">
        <f t="shared" si="76"/>
        <v>0</v>
      </c>
      <c r="AJ66" s="79">
        <f t="shared" ref="AJ66:BD66" si="77">IF(AJ$73=0,0,AJ136/AJ29)</f>
        <v>0</v>
      </c>
      <c r="AK66" s="79">
        <f t="shared" si="77"/>
        <v>0</v>
      </c>
      <c r="AL66" s="79">
        <f t="shared" si="77"/>
        <v>0</v>
      </c>
      <c r="AM66" s="79">
        <f t="shared" si="77"/>
        <v>0</v>
      </c>
      <c r="AN66" s="79">
        <f t="shared" si="77"/>
        <v>0</v>
      </c>
      <c r="AO66" s="79">
        <f t="shared" si="77"/>
        <v>0</v>
      </c>
      <c r="AP66" s="79">
        <f t="shared" si="77"/>
        <v>0</v>
      </c>
      <c r="AQ66" s="79">
        <f t="shared" si="77"/>
        <v>0</v>
      </c>
      <c r="AR66" s="79">
        <f t="shared" si="77"/>
        <v>0</v>
      </c>
      <c r="AS66" s="79">
        <f t="shared" si="77"/>
        <v>0</v>
      </c>
      <c r="AT66" s="79">
        <f t="shared" si="77"/>
        <v>0</v>
      </c>
      <c r="AU66" s="79">
        <f t="shared" si="77"/>
        <v>0</v>
      </c>
      <c r="AV66" s="79">
        <f t="shared" si="77"/>
        <v>0</v>
      </c>
      <c r="AW66" s="79">
        <f t="shared" si="77"/>
        <v>0</v>
      </c>
      <c r="AX66" s="79">
        <f t="shared" si="77"/>
        <v>0</v>
      </c>
      <c r="AY66" s="79">
        <f t="shared" si="77"/>
        <v>0</v>
      </c>
      <c r="AZ66" s="79">
        <f t="shared" si="77"/>
        <v>0</v>
      </c>
      <c r="BA66" s="79">
        <f t="shared" si="77"/>
        <v>0</v>
      </c>
      <c r="BB66" s="79">
        <f t="shared" si="77"/>
        <v>0</v>
      </c>
      <c r="BC66" s="79">
        <f t="shared" si="77"/>
        <v>0</v>
      </c>
      <c r="BD66" s="79">
        <f t="shared" si="77"/>
        <v>0</v>
      </c>
      <c r="BE66" s="175"/>
      <c r="BF66" s="79">
        <f t="shared" ref="BF66:BX66" si="78">IF(BF$73=0,0,BF136/BF29)</f>
        <v>0</v>
      </c>
      <c r="BG66" s="79">
        <f t="shared" si="78"/>
        <v>0</v>
      </c>
      <c r="BH66" s="79">
        <f t="shared" si="78"/>
        <v>0</v>
      </c>
      <c r="BI66" s="79">
        <f t="shared" si="78"/>
        <v>0</v>
      </c>
      <c r="BJ66" s="79">
        <f t="shared" si="78"/>
        <v>0</v>
      </c>
      <c r="BK66" s="79">
        <f t="shared" si="78"/>
        <v>0</v>
      </c>
      <c r="BL66" s="79">
        <f t="shared" si="78"/>
        <v>0</v>
      </c>
      <c r="BM66" s="79">
        <f t="shared" si="78"/>
        <v>0</v>
      </c>
      <c r="BN66" s="79">
        <f t="shared" si="78"/>
        <v>0</v>
      </c>
      <c r="BO66" s="79">
        <f t="shared" si="78"/>
        <v>0</v>
      </c>
      <c r="BP66" s="79">
        <f t="shared" si="78"/>
        <v>0</v>
      </c>
      <c r="BQ66" s="79">
        <f t="shared" si="78"/>
        <v>0</v>
      </c>
      <c r="BR66" s="179">
        <f t="shared" si="78"/>
        <v>0</v>
      </c>
      <c r="BS66" s="79">
        <f t="shared" si="78"/>
        <v>0</v>
      </c>
      <c r="BT66" s="79">
        <f t="shared" si="78"/>
        <v>0</v>
      </c>
      <c r="BU66" s="79">
        <f t="shared" si="78"/>
        <v>0</v>
      </c>
      <c r="BV66" s="79">
        <f t="shared" si="78"/>
        <v>0</v>
      </c>
      <c r="BW66" s="79">
        <f t="shared" si="78"/>
        <v>0</v>
      </c>
      <c r="BX66" s="79">
        <f t="shared" si="78"/>
        <v>0</v>
      </c>
      <c r="BY66" s="79">
        <f>IF(Info!$O$3="Q1",$BS66,IF(Info!$O$3="Q2",$BS66+$BT66,IF(Info!$O$3="Q3",$BS66+$BT66+$BU66,$BR66)))</f>
        <v>0</v>
      </c>
      <c r="BZ66" s="79">
        <f>IF(Info!$O$3="Q1",$BS66,IF(Info!$O$3="Q2",$BT66,IF(Info!$O$3="Q3",$BU66,$BV66)))</f>
        <v>0</v>
      </c>
      <c r="CA66" s="156"/>
    </row>
    <row r="67" spans="1:79" ht="15.6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x14ac:dyDescent="0.3">
      <c r="A68" s="155"/>
      <c r="B68" s="78" t="s">
        <v>327</v>
      </c>
      <c r="C68" s="166"/>
      <c r="D68" s="178">
        <f t="shared" ref="D68:AI68" si="79">IF(D$73=0,0,D74/D54)</f>
        <v>0</v>
      </c>
      <c r="E68" s="79">
        <f t="shared" si="79"/>
        <v>0</v>
      </c>
      <c r="F68" s="79">
        <f t="shared" si="79"/>
        <v>0</v>
      </c>
      <c r="G68" s="79">
        <f t="shared" si="79"/>
        <v>0</v>
      </c>
      <c r="H68" s="79">
        <f t="shared" si="79"/>
        <v>0</v>
      </c>
      <c r="I68" s="79">
        <f t="shared" si="79"/>
        <v>0</v>
      </c>
      <c r="J68" s="79">
        <f t="shared" si="79"/>
        <v>0</v>
      </c>
      <c r="K68" s="79">
        <f t="shared" si="79"/>
        <v>0</v>
      </c>
      <c r="L68" s="79">
        <f t="shared" si="79"/>
        <v>0</v>
      </c>
      <c r="M68" s="79">
        <f t="shared" si="79"/>
        <v>0</v>
      </c>
      <c r="N68" s="79">
        <f t="shared" si="79"/>
        <v>0</v>
      </c>
      <c r="O68" s="79">
        <f t="shared" si="79"/>
        <v>0</v>
      </c>
      <c r="P68" s="79">
        <f t="shared" si="79"/>
        <v>0</v>
      </c>
      <c r="Q68" s="79">
        <f t="shared" si="79"/>
        <v>0</v>
      </c>
      <c r="R68" s="79">
        <f t="shared" si="79"/>
        <v>0</v>
      </c>
      <c r="S68" s="79">
        <f t="shared" si="79"/>
        <v>0</v>
      </c>
      <c r="T68" s="79">
        <f t="shared" si="79"/>
        <v>0</v>
      </c>
      <c r="U68" s="79">
        <f t="shared" si="79"/>
        <v>0</v>
      </c>
      <c r="V68" s="79">
        <f t="shared" si="79"/>
        <v>0</v>
      </c>
      <c r="W68" s="79">
        <f t="shared" si="79"/>
        <v>0</v>
      </c>
      <c r="X68" s="79">
        <f t="shared" si="79"/>
        <v>0</v>
      </c>
      <c r="Y68" s="79">
        <f t="shared" si="79"/>
        <v>0</v>
      </c>
      <c r="Z68" s="79">
        <f t="shared" si="79"/>
        <v>0</v>
      </c>
      <c r="AA68" s="79">
        <f t="shared" si="79"/>
        <v>0</v>
      </c>
      <c r="AB68" s="79">
        <f t="shared" si="79"/>
        <v>0</v>
      </c>
      <c r="AC68" s="79">
        <f t="shared" si="79"/>
        <v>0</v>
      </c>
      <c r="AD68" s="79">
        <f t="shared" si="79"/>
        <v>0</v>
      </c>
      <c r="AE68" s="79">
        <f t="shared" si="79"/>
        <v>0</v>
      </c>
      <c r="AF68" s="79">
        <f t="shared" si="79"/>
        <v>0</v>
      </c>
      <c r="AG68" s="79">
        <f t="shared" si="79"/>
        <v>0</v>
      </c>
      <c r="AH68" s="79">
        <f t="shared" si="79"/>
        <v>0</v>
      </c>
      <c r="AI68" s="79">
        <f t="shared" si="79"/>
        <v>0</v>
      </c>
      <c r="AJ68" s="79">
        <f t="shared" ref="AJ68:BD68" si="80">IF(AJ$73=0,0,AJ74/AJ54)</f>
        <v>0</v>
      </c>
      <c r="AK68" s="79">
        <f t="shared" si="80"/>
        <v>0</v>
      </c>
      <c r="AL68" s="79">
        <f t="shared" si="80"/>
        <v>0</v>
      </c>
      <c r="AM68" s="79">
        <f t="shared" si="80"/>
        <v>0</v>
      </c>
      <c r="AN68" s="79">
        <f t="shared" si="80"/>
        <v>0</v>
      </c>
      <c r="AO68" s="79">
        <f t="shared" si="80"/>
        <v>0</v>
      </c>
      <c r="AP68" s="79">
        <f t="shared" si="80"/>
        <v>0</v>
      </c>
      <c r="AQ68" s="79">
        <f t="shared" si="80"/>
        <v>0</v>
      </c>
      <c r="AR68" s="79">
        <f t="shared" si="80"/>
        <v>0</v>
      </c>
      <c r="AS68" s="79">
        <f t="shared" si="80"/>
        <v>0</v>
      </c>
      <c r="AT68" s="79">
        <f t="shared" si="80"/>
        <v>0</v>
      </c>
      <c r="AU68" s="79">
        <f t="shared" si="80"/>
        <v>0</v>
      </c>
      <c r="AV68" s="79">
        <f t="shared" si="80"/>
        <v>0</v>
      </c>
      <c r="AW68" s="79">
        <f t="shared" si="80"/>
        <v>0</v>
      </c>
      <c r="AX68" s="79">
        <f t="shared" si="80"/>
        <v>0</v>
      </c>
      <c r="AY68" s="79">
        <f t="shared" si="80"/>
        <v>0</v>
      </c>
      <c r="AZ68" s="79">
        <f t="shared" si="80"/>
        <v>0</v>
      </c>
      <c r="BA68" s="79">
        <f t="shared" si="80"/>
        <v>0</v>
      </c>
      <c r="BB68" s="79">
        <f t="shared" si="80"/>
        <v>0</v>
      </c>
      <c r="BC68" s="79">
        <f t="shared" si="80"/>
        <v>0</v>
      </c>
      <c r="BD68" s="79">
        <f t="shared" si="80"/>
        <v>0</v>
      </c>
      <c r="BE68" s="175"/>
      <c r="BF68" s="79">
        <f t="shared" ref="BF68:BX68" si="81">IF(BF$73=0,0,BF74/BF54)</f>
        <v>0</v>
      </c>
      <c r="BG68" s="79">
        <f t="shared" si="81"/>
        <v>0</v>
      </c>
      <c r="BH68" s="79">
        <f t="shared" si="81"/>
        <v>0</v>
      </c>
      <c r="BI68" s="79">
        <f t="shared" si="81"/>
        <v>0</v>
      </c>
      <c r="BJ68" s="79">
        <f t="shared" si="81"/>
        <v>0</v>
      </c>
      <c r="BK68" s="79">
        <f t="shared" si="81"/>
        <v>0</v>
      </c>
      <c r="BL68" s="79">
        <f t="shared" si="81"/>
        <v>0</v>
      </c>
      <c r="BM68" s="79">
        <f t="shared" si="81"/>
        <v>0</v>
      </c>
      <c r="BN68" s="79">
        <f t="shared" si="81"/>
        <v>0</v>
      </c>
      <c r="BO68" s="79">
        <f t="shared" si="81"/>
        <v>0</v>
      </c>
      <c r="BP68" s="79">
        <f t="shared" si="81"/>
        <v>0</v>
      </c>
      <c r="BQ68" s="79">
        <f t="shared" si="81"/>
        <v>0</v>
      </c>
      <c r="BR68" s="179">
        <f t="shared" si="81"/>
        <v>0</v>
      </c>
      <c r="BS68" s="79">
        <f t="shared" si="81"/>
        <v>0</v>
      </c>
      <c r="BT68" s="79">
        <f t="shared" si="81"/>
        <v>0</v>
      </c>
      <c r="BU68" s="79">
        <f t="shared" si="81"/>
        <v>0</v>
      </c>
      <c r="BV68" s="79">
        <f t="shared" si="81"/>
        <v>0</v>
      </c>
      <c r="BW68" s="79">
        <f t="shared" si="81"/>
        <v>0</v>
      </c>
      <c r="BX68" s="79">
        <f t="shared" si="81"/>
        <v>0</v>
      </c>
      <c r="BY68" s="79">
        <f>IF(Info!$O$3="Q1",$BS68,IF(Info!$O$3="Q2",$BS68+$BT68,IF(Info!$O$3="Q3",$BS68+$BT68+$BU68,$BR68)))</f>
        <v>0</v>
      </c>
      <c r="BZ68" s="79">
        <f>IF(Info!$O$3="Q1",$BS68,IF(Info!$O$3="Q2",$BT68,IF(Info!$O$3="Q3",$BU68,$BV68)))</f>
        <v>0</v>
      </c>
      <c r="CA68" s="156"/>
    </row>
    <row r="69" spans="1:79" x14ac:dyDescent="0.3">
      <c r="A69" s="155"/>
      <c r="B69" s="183" t="s">
        <v>335</v>
      </c>
      <c r="C69" s="166"/>
      <c r="D69" s="178">
        <f t="shared" ref="D69:AI69" si="82">IF(D$73=0,0,D136/D54)</f>
        <v>0</v>
      </c>
      <c r="E69" s="79">
        <f t="shared" si="82"/>
        <v>0</v>
      </c>
      <c r="F69" s="79">
        <f t="shared" si="82"/>
        <v>0</v>
      </c>
      <c r="G69" s="79">
        <f t="shared" si="82"/>
        <v>0</v>
      </c>
      <c r="H69" s="79">
        <f t="shared" si="82"/>
        <v>0</v>
      </c>
      <c r="I69" s="79">
        <f t="shared" si="82"/>
        <v>0</v>
      </c>
      <c r="J69" s="79">
        <f t="shared" si="82"/>
        <v>0</v>
      </c>
      <c r="K69" s="79">
        <f t="shared" si="82"/>
        <v>0</v>
      </c>
      <c r="L69" s="79">
        <f t="shared" si="82"/>
        <v>0</v>
      </c>
      <c r="M69" s="79">
        <f t="shared" si="82"/>
        <v>0</v>
      </c>
      <c r="N69" s="79">
        <f t="shared" si="82"/>
        <v>0</v>
      </c>
      <c r="O69" s="79">
        <f t="shared" si="82"/>
        <v>0</v>
      </c>
      <c r="P69" s="79">
        <f t="shared" si="82"/>
        <v>0</v>
      </c>
      <c r="Q69" s="79">
        <f t="shared" si="82"/>
        <v>0</v>
      </c>
      <c r="R69" s="79">
        <f t="shared" si="82"/>
        <v>0</v>
      </c>
      <c r="S69" s="79">
        <f t="shared" si="82"/>
        <v>0</v>
      </c>
      <c r="T69" s="79">
        <f t="shared" si="82"/>
        <v>0</v>
      </c>
      <c r="U69" s="79">
        <f t="shared" si="82"/>
        <v>0</v>
      </c>
      <c r="V69" s="79">
        <f t="shared" si="82"/>
        <v>0</v>
      </c>
      <c r="W69" s="79">
        <f t="shared" si="82"/>
        <v>0</v>
      </c>
      <c r="X69" s="79">
        <f t="shared" si="82"/>
        <v>0</v>
      </c>
      <c r="Y69" s="79">
        <f t="shared" si="82"/>
        <v>0</v>
      </c>
      <c r="Z69" s="79">
        <f t="shared" si="82"/>
        <v>0</v>
      </c>
      <c r="AA69" s="79">
        <f t="shared" si="82"/>
        <v>0</v>
      </c>
      <c r="AB69" s="79">
        <f t="shared" si="82"/>
        <v>0</v>
      </c>
      <c r="AC69" s="79">
        <f t="shared" si="82"/>
        <v>0</v>
      </c>
      <c r="AD69" s="79">
        <f t="shared" si="82"/>
        <v>0</v>
      </c>
      <c r="AE69" s="79">
        <f t="shared" si="82"/>
        <v>0</v>
      </c>
      <c r="AF69" s="79">
        <f t="shared" si="82"/>
        <v>0</v>
      </c>
      <c r="AG69" s="79">
        <f t="shared" si="82"/>
        <v>0</v>
      </c>
      <c r="AH69" s="79">
        <f t="shared" si="82"/>
        <v>0</v>
      </c>
      <c r="AI69" s="79">
        <f t="shared" si="82"/>
        <v>0</v>
      </c>
      <c r="AJ69" s="79">
        <f t="shared" ref="AJ69:BD69" si="83">IF(AJ$73=0,0,AJ136/AJ54)</f>
        <v>0</v>
      </c>
      <c r="AK69" s="79">
        <f t="shared" si="83"/>
        <v>0</v>
      </c>
      <c r="AL69" s="79">
        <f t="shared" si="83"/>
        <v>0</v>
      </c>
      <c r="AM69" s="79">
        <f t="shared" si="83"/>
        <v>0</v>
      </c>
      <c r="AN69" s="79">
        <f t="shared" si="83"/>
        <v>0</v>
      </c>
      <c r="AO69" s="79">
        <f t="shared" si="83"/>
        <v>0</v>
      </c>
      <c r="AP69" s="79">
        <f t="shared" si="83"/>
        <v>0</v>
      </c>
      <c r="AQ69" s="79">
        <f t="shared" si="83"/>
        <v>0</v>
      </c>
      <c r="AR69" s="79">
        <f t="shared" si="83"/>
        <v>0</v>
      </c>
      <c r="AS69" s="79">
        <f t="shared" si="83"/>
        <v>0</v>
      </c>
      <c r="AT69" s="79">
        <f t="shared" si="83"/>
        <v>0</v>
      </c>
      <c r="AU69" s="79">
        <f t="shared" si="83"/>
        <v>0</v>
      </c>
      <c r="AV69" s="79">
        <f t="shared" si="83"/>
        <v>0</v>
      </c>
      <c r="AW69" s="79">
        <f t="shared" si="83"/>
        <v>0</v>
      </c>
      <c r="AX69" s="79">
        <f t="shared" si="83"/>
        <v>0</v>
      </c>
      <c r="AY69" s="79">
        <f t="shared" si="83"/>
        <v>0</v>
      </c>
      <c r="AZ69" s="79">
        <f t="shared" si="83"/>
        <v>0</v>
      </c>
      <c r="BA69" s="79">
        <f t="shared" si="83"/>
        <v>0</v>
      </c>
      <c r="BB69" s="79">
        <f t="shared" si="83"/>
        <v>0</v>
      </c>
      <c r="BC69" s="79">
        <f t="shared" si="83"/>
        <v>0</v>
      </c>
      <c r="BD69" s="79">
        <f t="shared" si="83"/>
        <v>0</v>
      </c>
      <c r="BE69" s="175"/>
      <c r="BF69" s="79">
        <f t="shared" ref="BF69:BX69" si="84">IF(BF$73=0,0,BF136/BF54)</f>
        <v>0</v>
      </c>
      <c r="BG69" s="79">
        <f t="shared" si="84"/>
        <v>0</v>
      </c>
      <c r="BH69" s="79">
        <f t="shared" si="84"/>
        <v>0</v>
      </c>
      <c r="BI69" s="79">
        <f t="shared" si="84"/>
        <v>0</v>
      </c>
      <c r="BJ69" s="79">
        <f t="shared" si="84"/>
        <v>0</v>
      </c>
      <c r="BK69" s="79">
        <f t="shared" si="84"/>
        <v>0</v>
      </c>
      <c r="BL69" s="79">
        <f t="shared" si="84"/>
        <v>0</v>
      </c>
      <c r="BM69" s="79">
        <f t="shared" si="84"/>
        <v>0</v>
      </c>
      <c r="BN69" s="79">
        <f t="shared" si="84"/>
        <v>0</v>
      </c>
      <c r="BO69" s="79">
        <f t="shared" si="84"/>
        <v>0</v>
      </c>
      <c r="BP69" s="79">
        <f t="shared" si="84"/>
        <v>0</v>
      </c>
      <c r="BQ69" s="79">
        <f t="shared" si="84"/>
        <v>0</v>
      </c>
      <c r="BR69" s="179">
        <f t="shared" si="84"/>
        <v>0</v>
      </c>
      <c r="BS69" s="79">
        <f t="shared" si="84"/>
        <v>0</v>
      </c>
      <c r="BT69" s="79">
        <f t="shared" si="84"/>
        <v>0</v>
      </c>
      <c r="BU69" s="79">
        <f t="shared" si="84"/>
        <v>0</v>
      </c>
      <c r="BV69" s="79">
        <f t="shared" si="84"/>
        <v>0</v>
      </c>
      <c r="BW69" s="79">
        <f t="shared" si="84"/>
        <v>0</v>
      </c>
      <c r="BX69" s="79">
        <f t="shared" si="84"/>
        <v>0</v>
      </c>
      <c r="BY69" s="79">
        <f>IF(Info!$O$3="Q1",$BS69,IF(Info!$O$3="Q2",$BS69+$BT69,IF(Info!$O$3="Q3",$BS69+$BT69+$BU69,$BR69)))</f>
        <v>0</v>
      </c>
      <c r="BZ69" s="79">
        <f>IF(Info!$O$3="Q1",$BS69,IF(Info!$O$3="Q2",$BT69,IF(Info!$O$3="Q3",$BU69,$BV69)))</f>
        <v>0</v>
      </c>
      <c r="CA69" s="156"/>
    </row>
    <row r="70" spans="1:79" x14ac:dyDescent="0.3">
      <c r="A70" s="155"/>
      <c r="B70" s="160" t="s">
        <v>336</v>
      </c>
      <c r="C70" s="166"/>
      <c r="D70" s="178">
        <f t="shared" ref="D70:AI70" si="85">IFERROR(D74/D47,0)</f>
        <v>0</v>
      </c>
      <c r="E70" s="79">
        <f t="shared" si="85"/>
        <v>0</v>
      </c>
      <c r="F70" s="79">
        <f t="shared" si="85"/>
        <v>0</v>
      </c>
      <c r="G70" s="79">
        <f t="shared" si="85"/>
        <v>0</v>
      </c>
      <c r="H70" s="79">
        <f t="shared" si="85"/>
        <v>0</v>
      </c>
      <c r="I70" s="79">
        <f t="shared" si="85"/>
        <v>0</v>
      </c>
      <c r="J70" s="79">
        <f t="shared" si="85"/>
        <v>0</v>
      </c>
      <c r="K70" s="79">
        <f t="shared" si="85"/>
        <v>0</v>
      </c>
      <c r="L70" s="79">
        <f t="shared" si="85"/>
        <v>0</v>
      </c>
      <c r="M70" s="79">
        <f t="shared" si="85"/>
        <v>0</v>
      </c>
      <c r="N70" s="79">
        <f t="shared" si="85"/>
        <v>0</v>
      </c>
      <c r="O70" s="79">
        <f t="shared" si="85"/>
        <v>0</v>
      </c>
      <c r="P70" s="79">
        <f t="shared" si="85"/>
        <v>0</v>
      </c>
      <c r="Q70" s="79">
        <f t="shared" si="85"/>
        <v>0</v>
      </c>
      <c r="R70" s="79">
        <f t="shared" si="85"/>
        <v>0</v>
      </c>
      <c r="S70" s="79">
        <f t="shared" si="85"/>
        <v>0</v>
      </c>
      <c r="T70" s="79">
        <f t="shared" si="85"/>
        <v>0</v>
      </c>
      <c r="U70" s="79">
        <f t="shared" si="85"/>
        <v>0</v>
      </c>
      <c r="V70" s="79">
        <f t="shared" si="85"/>
        <v>0</v>
      </c>
      <c r="W70" s="79">
        <f t="shared" si="85"/>
        <v>0</v>
      </c>
      <c r="X70" s="79">
        <f t="shared" si="85"/>
        <v>0</v>
      </c>
      <c r="Y70" s="79">
        <f t="shared" si="85"/>
        <v>0</v>
      </c>
      <c r="Z70" s="79">
        <f t="shared" si="85"/>
        <v>0</v>
      </c>
      <c r="AA70" s="79">
        <f t="shared" si="85"/>
        <v>0</v>
      </c>
      <c r="AB70" s="79">
        <f t="shared" si="85"/>
        <v>0</v>
      </c>
      <c r="AC70" s="79">
        <f t="shared" si="85"/>
        <v>0</v>
      </c>
      <c r="AD70" s="79">
        <f t="shared" si="85"/>
        <v>0</v>
      </c>
      <c r="AE70" s="79">
        <f t="shared" si="85"/>
        <v>0</v>
      </c>
      <c r="AF70" s="79">
        <f t="shared" si="85"/>
        <v>0</v>
      </c>
      <c r="AG70" s="79">
        <f t="shared" si="85"/>
        <v>0</v>
      </c>
      <c r="AH70" s="79">
        <f t="shared" si="85"/>
        <v>0</v>
      </c>
      <c r="AI70" s="79">
        <f t="shared" si="85"/>
        <v>0</v>
      </c>
      <c r="AJ70" s="79">
        <f t="shared" ref="AJ70:BD70" si="86">IFERROR(AJ74/AJ47,0)</f>
        <v>0</v>
      </c>
      <c r="AK70" s="79">
        <f t="shared" si="86"/>
        <v>0</v>
      </c>
      <c r="AL70" s="79">
        <f t="shared" si="86"/>
        <v>0</v>
      </c>
      <c r="AM70" s="79">
        <f t="shared" si="86"/>
        <v>0</v>
      </c>
      <c r="AN70" s="79">
        <f t="shared" si="86"/>
        <v>0</v>
      </c>
      <c r="AO70" s="79">
        <f t="shared" si="86"/>
        <v>0</v>
      </c>
      <c r="AP70" s="79">
        <f t="shared" si="86"/>
        <v>0</v>
      </c>
      <c r="AQ70" s="79">
        <f t="shared" si="86"/>
        <v>0</v>
      </c>
      <c r="AR70" s="79">
        <f t="shared" si="86"/>
        <v>0</v>
      </c>
      <c r="AS70" s="79">
        <f t="shared" si="86"/>
        <v>0</v>
      </c>
      <c r="AT70" s="79">
        <f t="shared" si="86"/>
        <v>0</v>
      </c>
      <c r="AU70" s="79">
        <f t="shared" si="86"/>
        <v>0</v>
      </c>
      <c r="AV70" s="79">
        <f t="shared" si="86"/>
        <v>0</v>
      </c>
      <c r="AW70" s="79">
        <f t="shared" si="86"/>
        <v>0</v>
      </c>
      <c r="AX70" s="79">
        <f t="shared" si="86"/>
        <v>0</v>
      </c>
      <c r="AY70" s="79">
        <f t="shared" si="86"/>
        <v>0</v>
      </c>
      <c r="AZ70" s="79">
        <f t="shared" si="86"/>
        <v>0</v>
      </c>
      <c r="BA70" s="79">
        <f t="shared" si="86"/>
        <v>0</v>
      </c>
      <c r="BB70" s="79">
        <f t="shared" si="86"/>
        <v>0</v>
      </c>
      <c r="BC70" s="79">
        <f t="shared" si="86"/>
        <v>0</v>
      </c>
      <c r="BD70" s="79">
        <f t="shared" si="86"/>
        <v>0</v>
      </c>
      <c r="BE70" s="175"/>
      <c r="BF70" s="79">
        <f t="shared" ref="BF70:BZ70" si="87">IFERROR(BF74/BF47,0)</f>
        <v>0</v>
      </c>
      <c r="BG70" s="79">
        <f t="shared" si="87"/>
        <v>0</v>
      </c>
      <c r="BH70" s="79">
        <f t="shared" si="87"/>
        <v>0</v>
      </c>
      <c r="BI70" s="79">
        <f t="shared" si="87"/>
        <v>0</v>
      </c>
      <c r="BJ70" s="79">
        <f t="shared" si="87"/>
        <v>0</v>
      </c>
      <c r="BK70" s="79">
        <f t="shared" si="87"/>
        <v>0</v>
      </c>
      <c r="BL70" s="79">
        <f t="shared" si="87"/>
        <v>0</v>
      </c>
      <c r="BM70" s="79">
        <f t="shared" si="87"/>
        <v>0</v>
      </c>
      <c r="BN70" s="79">
        <f t="shared" si="87"/>
        <v>0</v>
      </c>
      <c r="BO70" s="79">
        <f t="shared" si="87"/>
        <v>0</v>
      </c>
      <c r="BP70" s="79">
        <f t="shared" si="87"/>
        <v>0</v>
      </c>
      <c r="BQ70" s="79">
        <f t="shared" si="87"/>
        <v>0</v>
      </c>
      <c r="BR70" s="179">
        <f t="shared" si="87"/>
        <v>0</v>
      </c>
      <c r="BS70" s="79">
        <f t="shared" si="87"/>
        <v>0</v>
      </c>
      <c r="BT70" s="79">
        <f t="shared" si="87"/>
        <v>0</v>
      </c>
      <c r="BU70" s="79">
        <f t="shared" si="87"/>
        <v>0</v>
      </c>
      <c r="BV70" s="79">
        <f t="shared" si="87"/>
        <v>0</v>
      </c>
      <c r="BW70" s="79">
        <f t="shared" si="87"/>
        <v>0</v>
      </c>
      <c r="BX70" s="79">
        <f t="shared" si="87"/>
        <v>0</v>
      </c>
      <c r="BY70" s="79">
        <f t="shared" si="87"/>
        <v>0</v>
      </c>
      <c r="BZ70" s="79">
        <f t="shared" si="87"/>
        <v>0</v>
      </c>
      <c r="CA70" s="156"/>
    </row>
    <row r="71" spans="1:79" ht="15.6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9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x14ac:dyDescent="0.3">
      <c r="A73" s="193"/>
      <c r="B73" s="374" t="s">
        <v>338</v>
      </c>
      <c r="C73" s="194"/>
      <c r="D73" s="157">
        <f>SUM(E73:BD73)</f>
        <v>0</v>
      </c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  <c r="AA73" s="372"/>
      <c r="AB73" s="372"/>
      <c r="AC73" s="372"/>
      <c r="AD73" s="372"/>
      <c r="AE73" s="372"/>
      <c r="AF73" s="372"/>
      <c r="AG73" s="372"/>
      <c r="AH73" s="372"/>
      <c r="AI73" s="372"/>
      <c r="AJ73" s="372"/>
      <c r="AK73" s="372"/>
      <c r="AL73" s="372"/>
      <c r="AM73" s="372"/>
      <c r="AN73" s="372"/>
      <c r="AO73" s="372"/>
      <c r="AP73" s="372"/>
      <c r="AQ73" s="372"/>
      <c r="AR73" s="372"/>
      <c r="AS73" s="372"/>
      <c r="AT73" s="372"/>
      <c r="AU73" s="372"/>
      <c r="AV73" s="372"/>
      <c r="AW73" s="372"/>
      <c r="AX73" s="372"/>
      <c r="AY73" s="372"/>
      <c r="AZ73" s="372"/>
      <c r="BA73" s="372"/>
      <c r="BB73" s="372"/>
      <c r="BC73" s="372"/>
      <c r="BD73" s="372"/>
      <c r="BE73" s="195"/>
      <c r="BF73" s="163">
        <f>SUM(E73:H73)</f>
        <v>0</v>
      </c>
      <c r="BG73" s="77">
        <f>SUM(I73:L73)</f>
        <v>0</v>
      </c>
      <c r="BH73" s="77">
        <f>SUM(M73:Q73)</f>
        <v>0</v>
      </c>
      <c r="BI73" s="77">
        <f>SUM(R73:U73)</f>
        <v>0</v>
      </c>
      <c r="BJ73" s="77">
        <f>SUM(V73:Y73)</f>
        <v>0</v>
      </c>
      <c r="BK73" s="77">
        <f>SUM(Z73:AD73)</f>
        <v>0</v>
      </c>
      <c r="BL73" s="77">
        <f>SUM(AE73:AH73)</f>
        <v>0</v>
      </c>
      <c r="BM73" s="77">
        <f>SUM(AI73:AL73)</f>
        <v>0</v>
      </c>
      <c r="BN73" s="77">
        <f>SUM(AM73:AQ73)</f>
        <v>0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0</v>
      </c>
      <c r="BS73" s="77">
        <f>SUM(BF73:BH73)</f>
        <v>0</v>
      </c>
      <c r="BT73" s="77">
        <f>SUM(BI73:BK73)</f>
        <v>0</v>
      </c>
      <c r="BU73" s="77">
        <f>SUM(BL73:BN73)</f>
        <v>0</v>
      </c>
      <c r="BV73" s="77">
        <f>SUM(BO73:BQ73)</f>
        <v>0</v>
      </c>
      <c r="BW73" s="77">
        <f>SUM(BF73:BK73)</f>
        <v>0</v>
      </c>
      <c r="BX73" s="77">
        <f>SUM(BL73:BQ73)</f>
        <v>0</v>
      </c>
      <c r="BY73" s="77">
        <f>IF(Info!$O$3="Q1",$BS73,IF(Info!$O$3="Q2",$BS73+$BT73,IF(Info!$O$3="Q3",$BS73+$BT73+$BU73,$BR73)))</f>
        <v>0</v>
      </c>
      <c r="BZ73" s="77">
        <f>IF(Info!$O$3="Q1",$BS73,IF(Info!$O$3="Q2",$BT73,IF(Info!$O$3="Q3",$BU73,$BV73)))</f>
        <v>0</v>
      </c>
      <c r="CA73" s="198"/>
    </row>
    <row r="74" spans="1:79" x14ac:dyDescent="0.3">
      <c r="A74" s="193"/>
      <c r="B74" s="160" t="s">
        <v>339</v>
      </c>
      <c r="C74" s="194"/>
      <c r="D74" s="157">
        <f>SUM(E74:BD74)</f>
        <v>0</v>
      </c>
      <c r="E74" s="161">
        <f t="shared" ref="E74:AJ74" si="88">E73/(1+$C$77)</f>
        <v>0</v>
      </c>
      <c r="F74" s="161">
        <f t="shared" si="88"/>
        <v>0</v>
      </c>
      <c r="G74" s="161">
        <f t="shared" si="88"/>
        <v>0</v>
      </c>
      <c r="H74" s="161">
        <f t="shared" si="88"/>
        <v>0</v>
      </c>
      <c r="I74" s="161">
        <f t="shared" si="88"/>
        <v>0</v>
      </c>
      <c r="J74" s="161">
        <f t="shared" si="88"/>
        <v>0</v>
      </c>
      <c r="K74" s="161">
        <f t="shared" si="88"/>
        <v>0</v>
      </c>
      <c r="L74" s="161">
        <f t="shared" si="88"/>
        <v>0</v>
      </c>
      <c r="M74" s="161">
        <f t="shared" si="88"/>
        <v>0</v>
      </c>
      <c r="N74" s="161">
        <f t="shared" si="88"/>
        <v>0</v>
      </c>
      <c r="O74" s="161">
        <f t="shared" si="88"/>
        <v>0</v>
      </c>
      <c r="P74" s="161">
        <f t="shared" si="88"/>
        <v>0</v>
      </c>
      <c r="Q74" s="161">
        <f t="shared" si="88"/>
        <v>0</v>
      </c>
      <c r="R74" s="161">
        <f t="shared" si="88"/>
        <v>0</v>
      </c>
      <c r="S74" s="161">
        <f t="shared" si="88"/>
        <v>0</v>
      </c>
      <c r="T74" s="161">
        <f t="shared" si="88"/>
        <v>0</v>
      </c>
      <c r="U74" s="161">
        <f t="shared" si="88"/>
        <v>0</v>
      </c>
      <c r="V74" s="161">
        <f t="shared" si="88"/>
        <v>0</v>
      </c>
      <c r="W74" s="161">
        <f t="shared" si="88"/>
        <v>0</v>
      </c>
      <c r="X74" s="161">
        <f t="shared" si="88"/>
        <v>0</v>
      </c>
      <c r="Y74" s="161">
        <f t="shared" si="88"/>
        <v>0</v>
      </c>
      <c r="Z74" s="161">
        <f t="shared" si="88"/>
        <v>0</v>
      </c>
      <c r="AA74" s="161">
        <f t="shared" si="88"/>
        <v>0</v>
      </c>
      <c r="AB74" s="161">
        <f t="shared" si="88"/>
        <v>0</v>
      </c>
      <c r="AC74" s="161">
        <f t="shared" si="88"/>
        <v>0</v>
      </c>
      <c r="AD74" s="161">
        <f t="shared" si="88"/>
        <v>0</v>
      </c>
      <c r="AE74" s="161">
        <f t="shared" si="88"/>
        <v>0</v>
      </c>
      <c r="AF74" s="161">
        <f t="shared" si="88"/>
        <v>0</v>
      </c>
      <c r="AG74" s="161">
        <f t="shared" si="88"/>
        <v>0</v>
      </c>
      <c r="AH74" s="161">
        <f t="shared" si="88"/>
        <v>0</v>
      </c>
      <c r="AI74" s="161">
        <f t="shared" si="88"/>
        <v>0</v>
      </c>
      <c r="AJ74" s="161">
        <f t="shared" si="88"/>
        <v>0</v>
      </c>
      <c r="AK74" s="161">
        <f t="shared" ref="AK74:BP74" si="89">AK73/(1+$C$77)</f>
        <v>0</v>
      </c>
      <c r="AL74" s="161">
        <f t="shared" si="89"/>
        <v>0</v>
      </c>
      <c r="AM74" s="161">
        <f t="shared" si="89"/>
        <v>0</v>
      </c>
      <c r="AN74" s="161">
        <f t="shared" si="89"/>
        <v>0</v>
      </c>
      <c r="AO74" s="161">
        <f t="shared" si="89"/>
        <v>0</v>
      </c>
      <c r="AP74" s="161">
        <f t="shared" si="89"/>
        <v>0</v>
      </c>
      <c r="AQ74" s="161">
        <f t="shared" si="89"/>
        <v>0</v>
      </c>
      <c r="AR74" s="161">
        <f t="shared" si="89"/>
        <v>0</v>
      </c>
      <c r="AS74" s="161">
        <f t="shared" si="89"/>
        <v>0</v>
      </c>
      <c r="AT74" s="161">
        <f t="shared" si="89"/>
        <v>0</v>
      </c>
      <c r="AU74" s="161">
        <f t="shared" si="89"/>
        <v>0</v>
      </c>
      <c r="AV74" s="161">
        <f t="shared" si="89"/>
        <v>0</v>
      </c>
      <c r="AW74" s="161">
        <f t="shared" si="89"/>
        <v>0</v>
      </c>
      <c r="AX74" s="161">
        <f t="shared" si="89"/>
        <v>0</v>
      </c>
      <c r="AY74" s="161">
        <f t="shared" si="89"/>
        <v>0</v>
      </c>
      <c r="AZ74" s="161">
        <f t="shared" si="89"/>
        <v>0</v>
      </c>
      <c r="BA74" s="161">
        <f t="shared" si="89"/>
        <v>0</v>
      </c>
      <c r="BB74" s="161">
        <f t="shared" si="89"/>
        <v>0</v>
      </c>
      <c r="BC74" s="161">
        <f t="shared" si="89"/>
        <v>0</v>
      </c>
      <c r="BD74" s="161">
        <f t="shared" si="89"/>
        <v>0</v>
      </c>
      <c r="BE74" s="195"/>
      <c r="BF74" s="162">
        <f>SUM(E74:H74)</f>
        <v>0</v>
      </c>
      <c r="BG74" s="157">
        <f>SUM(I74:L74)</f>
        <v>0</v>
      </c>
      <c r="BH74" s="157">
        <f>SUM(M74:Q74)</f>
        <v>0</v>
      </c>
      <c r="BI74" s="157">
        <f>SUM(R74:U74)</f>
        <v>0</v>
      </c>
      <c r="BJ74" s="157">
        <f>SUM(V74:Y74)</f>
        <v>0</v>
      </c>
      <c r="BK74" s="157">
        <f>SUM(Z74:AD74)</f>
        <v>0</v>
      </c>
      <c r="BL74" s="157">
        <f>SUM(AE74:AH74)</f>
        <v>0</v>
      </c>
      <c r="BM74" s="157">
        <f>SUM(AI74:AL74)</f>
        <v>0</v>
      </c>
      <c r="BN74" s="157">
        <f>SUM(AM74:AQ74)</f>
        <v>0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0</v>
      </c>
      <c r="BS74" s="157">
        <f>SUM(BF74:BH74)</f>
        <v>0</v>
      </c>
      <c r="BT74" s="157">
        <f>SUM(BI74:BK74)</f>
        <v>0</v>
      </c>
      <c r="BU74" s="157">
        <f>SUM(BL74:BN74)</f>
        <v>0</v>
      </c>
      <c r="BV74" s="157">
        <f>SUM(BO74:BQ74)</f>
        <v>0</v>
      </c>
      <c r="BW74" s="157">
        <f>SUM(BF74:BK74)</f>
        <v>0</v>
      </c>
      <c r="BX74" s="157">
        <f>SUM(BL74:BQ74)</f>
        <v>0</v>
      </c>
      <c r="BY74" s="157">
        <f>IF(Info!$O$3="Q1",$BS74,IF(Info!$O$3="Q2",$BS74+$BT74,IF(Info!$O$3="Q3",$BS74+$BT74+$BU74,$BR74)))</f>
        <v>0</v>
      </c>
      <c r="BZ74" s="157">
        <f>IF(Info!$O$3="Q1",$BS74,IF(Info!$O$3="Q2",$BT74,IF(Info!$O$3="Q3",$BU74,$BV74)))</f>
        <v>0</v>
      </c>
      <c r="CA74" s="198"/>
    </row>
    <row r="75" spans="1:79" x14ac:dyDescent="0.3">
      <c r="A75" s="193"/>
      <c r="B75" s="375" t="s">
        <v>340</v>
      </c>
      <c r="C75" s="194"/>
      <c r="D75" s="77">
        <f>SUM(E75:BD75)</f>
        <v>0</v>
      </c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  <c r="AF75" s="372"/>
      <c r="AG75" s="372"/>
      <c r="AH75" s="372"/>
      <c r="AI75" s="372"/>
      <c r="AJ75" s="372"/>
      <c r="AK75" s="372"/>
      <c r="AL75" s="372"/>
      <c r="AM75" s="372"/>
      <c r="AN75" s="372"/>
      <c r="AO75" s="372"/>
      <c r="AP75" s="372"/>
      <c r="AQ75" s="372"/>
      <c r="AR75" s="372"/>
      <c r="AS75" s="372"/>
      <c r="AT75" s="37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x14ac:dyDescent="0.3">
      <c r="A76" s="193"/>
      <c r="B76" s="375" t="s">
        <v>341</v>
      </c>
      <c r="C76" s="194"/>
      <c r="D76" s="77">
        <f>SUM(E76:BD76)</f>
        <v>0</v>
      </c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372"/>
      <c r="AO76" s="372"/>
      <c r="AP76" s="372"/>
      <c r="AQ76" s="372"/>
      <c r="AR76" s="372"/>
      <c r="AS76" s="372"/>
      <c r="AT76" s="37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x14ac:dyDescent="0.3">
      <c r="A77" s="193"/>
      <c r="B77" s="160" t="s">
        <v>342</v>
      </c>
      <c r="C77" s="194">
        <f>Info!$R$3</f>
        <v>0.2</v>
      </c>
      <c r="D77" s="157">
        <f>SUM(E77:BD77)</f>
        <v>0</v>
      </c>
      <c r="E77" s="161">
        <f t="shared" ref="E77:AJ77" si="90">SUM(E74:E76)</f>
        <v>0</v>
      </c>
      <c r="F77" s="161">
        <f t="shared" si="90"/>
        <v>0</v>
      </c>
      <c r="G77" s="161">
        <f t="shared" si="90"/>
        <v>0</v>
      </c>
      <c r="H77" s="161">
        <f t="shared" si="90"/>
        <v>0</v>
      </c>
      <c r="I77" s="161">
        <f t="shared" si="90"/>
        <v>0</v>
      </c>
      <c r="J77" s="161">
        <f t="shared" si="90"/>
        <v>0</v>
      </c>
      <c r="K77" s="161">
        <f t="shared" si="90"/>
        <v>0</v>
      </c>
      <c r="L77" s="161">
        <f t="shared" si="90"/>
        <v>0</v>
      </c>
      <c r="M77" s="161">
        <f t="shared" si="90"/>
        <v>0</v>
      </c>
      <c r="N77" s="161">
        <f t="shared" si="90"/>
        <v>0</v>
      </c>
      <c r="O77" s="161">
        <f t="shared" si="90"/>
        <v>0</v>
      </c>
      <c r="P77" s="161">
        <f t="shared" si="90"/>
        <v>0</v>
      </c>
      <c r="Q77" s="161">
        <f t="shared" si="90"/>
        <v>0</v>
      </c>
      <c r="R77" s="161">
        <f t="shared" si="90"/>
        <v>0</v>
      </c>
      <c r="S77" s="161">
        <f t="shared" si="90"/>
        <v>0</v>
      </c>
      <c r="T77" s="161">
        <f t="shared" si="90"/>
        <v>0</v>
      </c>
      <c r="U77" s="161">
        <f t="shared" si="90"/>
        <v>0</v>
      </c>
      <c r="V77" s="161">
        <f t="shared" si="90"/>
        <v>0</v>
      </c>
      <c r="W77" s="161">
        <f t="shared" si="90"/>
        <v>0</v>
      </c>
      <c r="X77" s="161">
        <f t="shared" si="90"/>
        <v>0</v>
      </c>
      <c r="Y77" s="161">
        <f t="shared" si="90"/>
        <v>0</v>
      </c>
      <c r="Z77" s="161">
        <f t="shared" si="90"/>
        <v>0</v>
      </c>
      <c r="AA77" s="161">
        <f t="shared" si="90"/>
        <v>0</v>
      </c>
      <c r="AB77" s="161">
        <f t="shared" si="90"/>
        <v>0</v>
      </c>
      <c r="AC77" s="161">
        <f t="shared" si="90"/>
        <v>0</v>
      </c>
      <c r="AD77" s="161">
        <f t="shared" si="90"/>
        <v>0</v>
      </c>
      <c r="AE77" s="161">
        <f t="shared" si="90"/>
        <v>0</v>
      </c>
      <c r="AF77" s="161">
        <f t="shared" si="90"/>
        <v>0</v>
      </c>
      <c r="AG77" s="161">
        <f t="shared" si="90"/>
        <v>0</v>
      </c>
      <c r="AH77" s="161">
        <f t="shared" si="90"/>
        <v>0</v>
      </c>
      <c r="AI77" s="161">
        <f t="shared" si="90"/>
        <v>0</v>
      </c>
      <c r="AJ77" s="161">
        <f t="shared" si="90"/>
        <v>0</v>
      </c>
      <c r="AK77" s="161">
        <f t="shared" ref="AK77:BP77" si="91">SUM(AK74:AK76)</f>
        <v>0</v>
      </c>
      <c r="AL77" s="161">
        <f t="shared" si="91"/>
        <v>0</v>
      </c>
      <c r="AM77" s="161">
        <f t="shared" si="91"/>
        <v>0</v>
      </c>
      <c r="AN77" s="161">
        <f t="shared" si="91"/>
        <v>0</v>
      </c>
      <c r="AO77" s="161">
        <f t="shared" si="91"/>
        <v>0</v>
      </c>
      <c r="AP77" s="161">
        <f t="shared" si="91"/>
        <v>0</v>
      </c>
      <c r="AQ77" s="161">
        <f t="shared" si="91"/>
        <v>0</v>
      </c>
      <c r="AR77" s="161">
        <f t="shared" si="91"/>
        <v>0</v>
      </c>
      <c r="AS77" s="161">
        <f t="shared" si="91"/>
        <v>0</v>
      </c>
      <c r="AT77" s="161">
        <f t="shared" si="91"/>
        <v>0</v>
      </c>
      <c r="AU77" s="161">
        <f t="shared" si="91"/>
        <v>0</v>
      </c>
      <c r="AV77" s="161">
        <f t="shared" si="91"/>
        <v>0</v>
      </c>
      <c r="AW77" s="161">
        <f t="shared" si="91"/>
        <v>0</v>
      </c>
      <c r="AX77" s="161">
        <f t="shared" si="91"/>
        <v>0</v>
      </c>
      <c r="AY77" s="161">
        <f t="shared" si="91"/>
        <v>0</v>
      </c>
      <c r="AZ77" s="161">
        <f t="shared" si="91"/>
        <v>0</v>
      </c>
      <c r="BA77" s="161">
        <f t="shared" si="91"/>
        <v>0</v>
      </c>
      <c r="BB77" s="161">
        <f t="shared" si="91"/>
        <v>0</v>
      </c>
      <c r="BC77" s="161">
        <f t="shared" si="91"/>
        <v>0</v>
      </c>
      <c r="BD77" s="161">
        <f t="shared" si="91"/>
        <v>0</v>
      </c>
      <c r="BE77" s="195"/>
      <c r="BF77" s="162">
        <f>SUM(E77:H77)</f>
        <v>0</v>
      </c>
      <c r="BG77" s="157">
        <f>SUM(I77:L77)</f>
        <v>0</v>
      </c>
      <c r="BH77" s="157">
        <f>SUM(M77:Q77)</f>
        <v>0</v>
      </c>
      <c r="BI77" s="157">
        <f>SUM(R77:U77)</f>
        <v>0</v>
      </c>
      <c r="BJ77" s="157">
        <f>SUM(V77:Y77)</f>
        <v>0</v>
      </c>
      <c r="BK77" s="157">
        <f>SUM(Z77:AD77)</f>
        <v>0</v>
      </c>
      <c r="BL77" s="157">
        <f>SUM(AE77:AH77)</f>
        <v>0</v>
      </c>
      <c r="BM77" s="157">
        <f>SUM(AI77:AL77)</f>
        <v>0</v>
      </c>
      <c r="BN77" s="157">
        <f>SUM(AM77:AQ77)</f>
        <v>0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0</v>
      </c>
      <c r="BS77" s="157">
        <f>SUM(BF77:BH77)</f>
        <v>0</v>
      </c>
      <c r="BT77" s="157">
        <f>SUM(BI77:BK77)</f>
        <v>0</v>
      </c>
      <c r="BU77" s="157">
        <f>SUM(BL77:BN77)</f>
        <v>0</v>
      </c>
      <c r="BV77" s="157">
        <f>SUM(BO77:BQ77)</f>
        <v>0</v>
      </c>
      <c r="BW77" s="157">
        <f>SUM(BF77:BK77)</f>
        <v>0</v>
      </c>
      <c r="BX77" s="157">
        <f>SUM(BL77:BQ77)</f>
        <v>0</v>
      </c>
      <c r="BY77" s="157">
        <f>IF(Info!$O$3="Q1",$BS77,IF(Info!$O$3="Q2",$BS77+$BT77,IF(Info!$O$3="Q3",$BS77+$BT77+$BU77,$BR77)))</f>
        <v>0</v>
      </c>
      <c r="BZ77" s="157">
        <f>IF(Info!$O$3="Q1",$BS77,IF(Info!$O$3="Q2",$BT77,IF(Info!$O$3="Q3",$BU77,$BV77)))</f>
        <v>0</v>
      </c>
      <c r="CA77" s="198"/>
    </row>
    <row r="78" spans="1:79" x14ac:dyDescent="0.3">
      <c r="A78" s="193"/>
      <c r="B78" s="196" t="s">
        <v>343</v>
      </c>
      <c r="C78" s="194"/>
      <c r="D78" s="197"/>
      <c r="E78" s="198">
        <f>E74</f>
        <v>0</v>
      </c>
      <c r="F78" s="198">
        <f t="shared" ref="F78:AK78" si="92">E78+F74</f>
        <v>0</v>
      </c>
      <c r="G78" s="198">
        <f t="shared" si="92"/>
        <v>0</v>
      </c>
      <c r="H78" s="198">
        <f t="shared" si="92"/>
        <v>0</v>
      </c>
      <c r="I78" s="198">
        <f t="shared" si="92"/>
        <v>0</v>
      </c>
      <c r="J78" s="198">
        <f t="shared" si="92"/>
        <v>0</v>
      </c>
      <c r="K78" s="198">
        <f t="shared" si="92"/>
        <v>0</v>
      </c>
      <c r="L78" s="198">
        <f t="shared" si="92"/>
        <v>0</v>
      </c>
      <c r="M78" s="198">
        <f t="shared" si="92"/>
        <v>0</v>
      </c>
      <c r="N78" s="198">
        <f t="shared" si="92"/>
        <v>0</v>
      </c>
      <c r="O78" s="198">
        <f t="shared" si="92"/>
        <v>0</v>
      </c>
      <c r="P78" s="198">
        <f t="shared" si="92"/>
        <v>0</v>
      </c>
      <c r="Q78" s="198">
        <f t="shared" si="92"/>
        <v>0</v>
      </c>
      <c r="R78" s="198">
        <f t="shared" si="92"/>
        <v>0</v>
      </c>
      <c r="S78" s="198">
        <f t="shared" si="92"/>
        <v>0</v>
      </c>
      <c r="T78" s="198">
        <f t="shared" si="92"/>
        <v>0</v>
      </c>
      <c r="U78" s="198">
        <f t="shared" si="92"/>
        <v>0</v>
      </c>
      <c r="V78" s="198">
        <f t="shared" si="92"/>
        <v>0</v>
      </c>
      <c r="W78" s="198">
        <f t="shared" si="92"/>
        <v>0</v>
      </c>
      <c r="X78" s="198">
        <f t="shared" si="92"/>
        <v>0</v>
      </c>
      <c r="Y78" s="198">
        <f t="shared" si="92"/>
        <v>0</v>
      </c>
      <c r="Z78" s="198">
        <f t="shared" si="92"/>
        <v>0</v>
      </c>
      <c r="AA78" s="198">
        <f t="shared" si="92"/>
        <v>0</v>
      </c>
      <c r="AB78" s="198">
        <f t="shared" si="92"/>
        <v>0</v>
      </c>
      <c r="AC78" s="198">
        <f t="shared" si="92"/>
        <v>0</v>
      </c>
      <c r="AD78" s="198">
        <f t="shared" si="92"/>
        <v>0</v>
      </c>
      <c r="AE78" s="198">
        <f t="shared" si="92"/>
        <v>0</v>
      </c>
      <c r="AF78" s="198">
        <f t="shared" si="92"/>
        <v>0</v>
      </c>
      <c r="AG78" s="198">
        <f t="shared" si="92"/>
        <v>0</v>
      </c>
      <c r="AH78" s="198">
        <f t="shared" si="92"/>
        <v>0</v>
      </c>
      <c r="AI78" s="198">
        <f t="shared" si="92"/>
        <v>0</v>
      </c>
      <c r="AJ78" s="198">
        <f t="shared" si="92"/>
        <v>0</v>
      </c>
      <c r="AK78" s="198">
        <f t="shared" si="92"/>
        <v>0</v>
      </c>
      <c r="AL78" s="198">
        <f t="shared" ref="AL78:BD78" si="93">AK78+AL74</f>
        <v>0</v>
      </c>
      <c r="AM78" s="198">
        <f t="shared" si="93"/>
        <v>0</v>
      </c>
      <c r="AN78" s="198">
        <f t="shared" si="93"/>
        <v>0</v>
      </c>
      <c r="AO78" s="198">
        <f t="shared" si="93"/>
        <v>0</v>
      </c>
      <c r="AP78" s="198">
        <f t="shared" si="93"/>
        <v>0</v>
      </c>
      <c r="AQ78" s="198">
        <f t="shared" si="93"/>
        <v>0</v>
      </c>
      <c r="AR78" s="198">
        <f t="shared" si="93"/>
        <v>0</v>
      </c>
      <c r="AS78" s="198">
        <f t="shared" si="93"/>
        <v>0</v>
      </c>
      <c r="AT78" s="198">
        <f t="shared" si="93"/>
        <v>0</v>
      </c>
      <c r="AU78" s="198">
        <f t="shared" si="93"/>
        <v>0</v>
      </c>
      <c r="AV78" s="198">
        <f t="shared" si="93"/>
        <v>0</v>
      </c>
      <c r="AW78" s="198">
        <f t="shared" si="93"/>
        <v>0</v>
      </c>
      <c r="AX78" s="198">
        <f t="shared" si="93"/>
        <v>0</v>
      </c>
      <c r="AY78" s="198">
        <f t="shared" si="93"/>
        <v>0</v>
      </c>
      <c r="AZ78" s="198">
        <f t="shared" si="93"/>
        <v>0</v>
      </c>
      <c r="BA78" s="198">
        <f t="shared" si="93"/>
        <v>0</v>
      </c>
      <c r="BB78" s="198">
        <f t="shared" si="93"/>
        <v>0</v>
      </c>
      <c r="BC78" s="198">
        <f t="shared" si="93"/>
        <v>0</v>
      </c>
      <c r="BD78" s="198">
        <f t="shared" si="93"/>
        <v>0</v>
      </c>
      <c r="BE78" s="198"/>
      <c r="BF78" s="198">
        <f t="shared" ref="BF78:BX78" si="94">BF74</f>
        <v>0</v>
      </c>
      <c r="BG78" s="198">
        <f t="shared" si="94"/>
        <v>0</v>
      </c>
      <c r="BH78" s="198">
        <f t="shared" si="94"/>
        <v>0</v>
      </c>
      <c r="BI78" s="198">
        <f t="shared" si="94"/>
        <v>0</v>
      </c>
      <c r="BJ78" s="198">
        <f t="shared" si="94"/>
        <v>0</v>
      </c>
      <c r="BK78" s="198">
        <f t="shared" si="94"/>
        <v>0</v>
      </c>
      <c r="BL78" s="198">
        <f t="shared" si="94"/>
        <v>0</v>
      </c>
      <c r="BM78" s="198">
        <f t="shared" si="94"/>
        <v>0</v>
      </c>
      <c r="BN78" s="198">
        <f t="shared" si="94"/>
        <v>0</v>
      </c>
      <c r="BO78" s="198">
        <f t="shared" si="94"/>
        <v>0</v>
      </c>
      <c r="BP78" s="198">
        <f t="shared" si="94"/>
        <v>0</v>
      </c>
      <c r="BQ78" s="198">
        <f t="shared" si="94"/>
        <v>0</v>
      </c>
      <c r="BR78" s="198">
        <f t="shared" si="94"/>
        <v>0</v>
      </c>
      <c r="BS78" s="198">
        <f t="shared" si="94"/>
        <v>0</v>
      </c>
      <c r="BT78" s="198">
        <f t="shared" si="94"/>
        <v>0</v>
      </c>
      <c r="BU78" s="198">
        <f t="shared" si="94"/>
        <v>0</v>
      </c>
      <c r="BV78" s="198">
        <f t="shared" si="94"/>
        <v>0</v>
      </c>
      <c r="BW78" s="198">
        <f t="shared" si="94"/>
        <v>0</v>
      </c>
      <c r="BX78" s="198">
        <f t="shared" si="94"/>
        <v>0</v>
      </c>
      <c r="BY78" s="198"/>
      <c r="BZ78" s="198"/>
      <c r="CA78" s="198"/>
    </row>
    <row r="79" spans="1:79" x14ac:dyDescent="0.3">
      <c r="A79" s="193"/>
      <c r="B79" s="196" t="s">
        <v>344</v>
      </c>
      <c r="C79" s="194"/>
      <c r="D79" s="199">
        <f>SUM(E79:BD79)</f>
        <v>0</v>
      </c>
      <c r="E79" s="198">
        <f t="shared" ref="E79:AJ79" si="95">E74-E86</f>
        <v>0</v>
      </c>
      <c r="F79" s="198">
        <f t="shared" si="95"/>
        <v>0</v>
      </c>
      <c r="G79" s="198">
        <f t="shared" si="95"/>
        <v>0</v>
      </c>
      <c r="H79" s="198">
        <f t="shared" si="95"/>
        <v>0</v>
      </c>
      <c r="I79" s="198">
        <f t="shared" si="95"/>
        <v>0</v>
      </c>
      <c r="J79" s="198">
        <f t="shared" si="95"/>
        <v>0</v>
      </c>
      <c r="K79" s="198">
        <f t="shared" si="95"/>
        <v>0</v>
      </c>
      <c r="L79" s="198">
        <f t="shared" si="95"/>
        <v>0</v>
      </c>
      <c r="M79" s="198">
        <f t="shared" si="95"/>
        <v>0</v>
      </c>
      <c r="N79" s="198">
        <f t="shared" si="95"/>
        <v>0</v>
      </c>
      <c r="O79" s="198">
        <f t="shared" si="95"/>
        <v>0</v>
      </c>
      <c r="P79" s="198">
        <f t="shared" si="95"/>
        <v>0</v>
      </c>
      <c r="Q79" s="198">
        <f t="shared" si="95"/>
        <v>0</v>
      </c>
      <c r="R79" s="198">
        <f t="shared" si="95"/>
        <v>0</v>
      </c>
      <c r="S79" s="198">
        <f t="shared" si="95"/>
        <v>0</v>
      </c>
      <c r="T79" s="198">
        <f t="shared" si="95"/>
        <v>0</v>
      </c>
      <c r="U79" s="198">
        <f t="shared" si="95"/>
        <v>0</v>
      </c>
      <c r="V79" s="198">
        <f t="shared" si="95"/>
        <v>0</v>
      </c>
      <c r="W79" s="198">
        <f t="shared" si="95"/>
        <v>0</v>
      </c>
      <c r="X79" s="198">
        <f t="shared" si="95"/>
        <v>0</v>
      </c>
      <c r="Y79" s="198">
        <f t="shared" si="95"/>
        <v>0</v>
      </c>
      <c r="Z79" s="198">
        <f t="shared" si="95"/>
        <v>0</v>
      </c>
      <c r="AA79" s="198">
        <f t="shared" si="95"/>
        <v>0</v>
      </c>
      <c r="AB79" s="198">
        <f t="shared" si="95"/>
        <v>0</v>
      </c>
      <c r="AC79" s="198">
        <f t="shared" si="95"/>
        <v>0</v>
      </c>
      <c r="AD79" s="198">
        <f t="shared" si="95"/>
        <v>0</v>
      </c>
      <c r="AE79" s="198">
        <f t="shared" si="95"/>
        <v>0</v>
      </c>
      <c r="AF79" s="198">
        <f t="shared" si="95"/>
        <v>0</v>
      </c>
      <c r="AG79" s="198">
        <f t="shared" si="95"/>
        <v>0</v>
      </c>
      <c r="AH79" s="198">
        <f t="shared" si="95"/>
        <v>0</v>
      </c>
      <c r="AI79" s="198">
        <f t="shared" si="95"/>
        <v>0</v>
      </c>
      <c r="AJ79" s="198">
        <f t="shared" si="95"/>
        <v>0</v>
      </c>
      <c r="AK79" s="198">
        <f t="shared" ref="AK79:BD79" si="96">AK74-AK86</f>
        <v>0</v>
      </c>
      <c r="AL79" s="198">
        <f t="shared" si="96"/>
        <v>0</v>
      </c>
      <c r="AM79" s="198">
        <f t="shared" si="96"/>
        <v>0</v>
      </c>
      <c r="AN79" s="198">
        <f t="shared" si="96"/>
        <v>0</v>
      </c>
      <c r="AO79" s="198">
        <f t="shared" si="96"/>
        <v>0</v>
      </c>
      <c r="AP79" s="198">
        <f t="shared" si="96"/>
        <v>0</v>
      </c>
      <c r="AQ79" s="198">
        <f t="shared" si="96"/>
        <v>0</v>
      </c>
      <c r="AR79" s="198">
        <f t="shared" si="96"/>
        <v>0</v>
      </c>
      <c r="AS79" s="198">
        <f t="shared" si="96"/>
        <v>0</v>
      </c>
      <c r="AT79" s="198">
        <f t="shared" si="96"/>
        <v>0</v>
      </c>
      <c r="AU79" s="198">
        <f t="shared" si="96"/>
        <v>0</v>
      </c>
      <c r="AV79" s="198">
        <f t="shared" si="96"/>
        <v>0</v>
      </c>
      <c r="AW79" s="198">
        <f t="shared" si="96"/>
        <v>0</v>
      </c>
      <c r="AX79" s="198">
        <f t="shared" si="96"/>
        <v>0</v>
      </c>
      <c r="AY79" s="198">
        <f t="shared" si="96"/>
        <v>0</v>
      </c>
      <c r="AZ79" s="198">
        <f t="shared" si="96"/>
        <v>0</v>
      </c>
      <c r="BA79" s="198">
        <f t="shared" si="96"/>
        <v>0</v>
      </c>
      <c r="BB79" s="198">
        <f t="shared" si="96"/>
        <v>0</v>
      </c>
      <c r="BC79" s="198">
        <f t="shared" si="96"/>
        <v>0</v>
      </c>
      <c r="BD79" s="198">
        <f t="shared" si="96"/>
        <v>0</v>
      </c>
      <c r="BE79" s="198"/>
      <c r="BF79" s="198">
        <f t="shared" ref="BF79:BX79" si="97">BF74-BF86</f>
        <v>0</v>
      </c>
      <c r="BG79" s="198">
        <f t="shared" si="97"/>
        <v>0</v>
      </c>
      <c r="BH79" s="198">
        <f t="shared" si="97"/>
        <v>0</v>
      </c>
      <c r="BI79" s="198">
        <f t="shared" si="97"/>
        <v>0</v>
      </c>
      <c r="BJ79" s="198">
        <f t="shared" si="97"/>
        <v>0</v>
      </c>
      <c r="BK79" s="198">
        <f t="shared" si="97"/>
        <v>0</v>
      </c>
      <c r="BL79" s="198">
        <f t="shared" si="97"/>
        <v>0</v>
      </c>
      <c r="BM79" s="198">
        <f t="shared" si="97"/>
        <v>0</v>
      </c>
      <c r="BN79" s="198">
        <f t="shared" si="97"/>
        <v>0</v>
      </c>
      <c r="BO79" s="198">
        <f t="shared" si="97"/>
        <v>0</v>
      </c>
      <c r="BP79" s="198">
        <f t="shared" si="97"/>
        <v>0</v>
      </c>
      <c r="BQ79" s="198">
        <f t="shared" si="97"/>
        <v>0</v>
      </c>
      <c r="BR79" s="198">
        <f t="shared" si="97"/>
        <v>0</v>
      </c>
      <c r="BS79" s="198">
        <f t="shared" si="97"/>
        <v>0</v>
      </c>
      <c r="BT79" s="198">
        <f t="shared" si="97"/>
        <v>0</v>
      </c>
      <c r="BU79" s="198">
        <f t="shared" si="97"/>
        <v>0</v>
      </c>
      <c r="BV79" s="198">
        <f t="shared" si="97"/>
        <v>0</v>
      </c>
      <c r="BW79" s="198">
        <f t="shared" si="97"/>
        <v>0</v>
      </c>
      <c r="BX79" s="198">
        <f t="shared" si="97"/>
        <v>0</v>
      </c>
      <c r="BY79" s="198"/>
      <c r="BZ79" s="198"/>
      <c r="CA79" s="198"/>
    </row>
    <row r="80" spans="1:79" ht="15.6" customHeight="1" x14ac:dyDescent="0.3">
      <c r="A80" s="193"/>
      <c r="B80" s="200" t="s">
        <v>345</v>
      </c>
      <c r="C80" s="194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5.6" customHeight="1" x14ac:dyDescent="0.3">
      <c r="A81" s="193">
        <v>1</v>
      </c>
      <c r="B81" s="202" t="s">
        <v>346</v>
      </c>
      <c r="C81" s="194"/>
      <c r="D81" s="157">
        <f t="shared" ref="D81:D86" si="98">SUM(E81:BD81)</f>
        <v>0</v>
      </c>
      <c r="E81" s="203">
        <f>((E37+E40)*Info!$AJ$3)+(E38*Info!$AJ$5)+(E41*Info!$AJ$6)+(E39*Info!$AJ$7)+(E42*Info!$AJ$9)+(E43*Info!$AJ$10)+(E44*Info!$AJ$11)+(E45*Info!$AJ$12)+(E46*Info!$AJ$13)</f>
        <v>0</v>
      </c>
      <c r="F81" s="203">
        <f>((F37+F40)*Info!$AJ$3)+(F38*Info!$AJ$5)+(F41*Info!$AJ$6)+(F39*Info!$AJ$7)+(F42*Info!$AJ$9)+(F43*Info!$AJ$10)+(F44*Info!$AJ$11)+(F45*Info!$AJ$12)+(F46*Info!$AJ$13)</f>
        <v>0</v>
      </c>
      <c r="G81" s="203">
        <f>((G37+G40)*Info!$AJ$3)+(G38*Info!$AJ$5)+(G41*Info!$AJ$6)+(G39*Info!$AJ$7)+(G42*Info!$AJ$9)+(G43*Info!$AJ$10)+(G44*Info!$AJ$11)+(G45*Info!$AJ$12)+(G46*Info!$AJ$13)</f>
        <v>0</v>
      </c>
      <c r="H81" s="203">
        <f>((H37+H40)*Info!$AJ$3)+(H38*Info!$AJ$5)+(H41*Info!$AJ$6)+(H39*Info!$AJ$7)+(H42*Info!$AJ$9)+(H43*Info!$AJ$10)+(H44*Info!$AJ$11)+(H45*Info!$AJ$12)+(H46*Info!$AJ$13)</f>
        <v>0</v>
      </c>
      <c r="I81" s="203">
        <f>((I37+I40)*Info!$AJ$3)+(I38*Info!$AJ$5)+(I41*Info!$AJ$6)+(I39*Info!$AJ$7)+(I42*Info!$AJ$9)+(I43*Info!$AJ$10)+(I44*Info!$AJ$11)+(I45*Info!$AJ$12)+(I46*Info!$AJ$13)</f>
        <v>0</v>
      </c>
      <c r="J81" s="203">
        <f>((J37+J40)*Info!$AJ$3)+(J38*Info!$AJ$5)+(J41*Info!$AJ$6)+(J39*Info!$AJ$7)+(J42*Info!$AJ$9)+(J43*Info!$AJ$10)+(J44*Info!$AJ$11)+(J45*Info!$AJ$12)+(J46*Info!$AJ$13)</f>
        <v>0</v>
      </c>
      <c r="K81" s="203">
        <f>((K37+K40)*Info!$AJ$3)+(K38*Info!$AJ$5)+(K41*Info!$AJ$6)+(K39*Info!$AJ$7)+(K42*Info!$AJ$9)+(K43*Info!$AJ$10)+(K44*Info!$AJ$11)+(K45*Info!$AJ$12)+(K46*Info!$AJ$13)</f>
        <v>0</v>
      </c>
      <c r="L81" s="203">
        <f>((L37+L40)*Info!$AJ$3)+(L38*Info!$AJ$5)+(L41*Info!$AJ$6)+(L39*Info!$AJ$7)+(L42*Info!$AJ$9)+(L43*Info!$AJ$10)+(L44*Info!$AJ$11)+(L45*Info!$AJ$12)+(L46*Info!$AJ$13)</f>
        <v>0</v>
      </c>
      <c r="M81" s="203">
        <f>((M37+M40)*Info!$AJ$3)+(M38*Info!$AJ$5)+(M41*Info!$AJ$6)+(M39*Info!$AJ$7)+(M42*Info!$AJ$9)+(M43*Info!$AJ$10)+(M44*Info!$AJ$11)+(M45*Info!$AJ$12)+(M46*Info!$AJ$13)</f>
        <v>0</v>
      </c>
      <c r="N81" s="203">
        <f>((N37+N40)*Info!$AJ$3)+(N38*Info!$AJ$5)+(N41*Info!$AJ$6)+(N39*Info!$AJ$7)+(N42*Info!$AJ$9)+(N43*Info!$AJ$10)+(N44*Info!$AJ$11)+(N45*Info!$AJ$12)+(N46*Info!$AJ$13)</f>
        <v>0</v>
      </c>
      <c r="O81" s="203">
        <f>((O37+O40)*Info!$AJ$3)+(O38*Info!$AJ$5)+(O41*Info!$AJ$6)+(O39*Info!$AJ$7)+(O42*Info!$AJ$9)+(O43*Info!$AJ$10)+(O44*Info!$AJ$11)+(O45*Info!$AJ$12)+(O46*Info!$AJ$13)</f>
        <v>0</v>
      </c>
      <c r="P81" s="203">
        <f>((P37+P40)*Info!$AJ$3)+(P38*Info!$AJ$5)+(P41*Info!$AJ$6)+(P39*Info!$AJ$7)+(P42*Info!$AJ$9)+(P43*Info!$AJ$10)+(P44*Info!$AJ$11)+(P45*Info!$AJ$12)+(P46*Info!$AJ$13)</f>
        <v>0</v>
      </c>
      <c r="Q81" s="203">
        <f>((Q37+Q40)*Info!$AJ$3)+(Q38*Info!$AJ$5)+(Q41*Info!$AJ$6)+(Q39*Info!$AJ$7)+(Q42*Info!$AJ$9)+(Q43*Info!$AJ$10)+(Q44*Info!$AJ$11)+(Q45*Info!$AJ$12)+(Q46*Info!$AJ$13)</f>
        <v>0</v>
      </c>
      <c r="R81" s="203">
        <f>((R37+R40)*Info!$AJ$3)+(R38*Info!$AJ$5)+(R41*Info!$AJ$6)+(R39*Info!$AJ$7)+(R42*Info!$AJ$9)+(R43*Info!$AJ$10)+(R44*Info!$AJ$11)+(R45*Info!$AJ$12)+(R46*Info!$AJ$13)</f>
        <v>0</v>
      </c>
      <c r="S81" s="203">
        <f>((S37+S40)*Info!$AJ$3)+(S38*Info!$AJ$5)+(S41*Info!$AJ$6)+(S39*Info!$AJ$7)+(S42*Info!$AJ$9)+(S43*Info!$AJ$10)+(S44*Info!$AJ$11)+(S45*Info!$AJ$12)+(S46*Info!$AJ$13)</f>
        <v>0</v>
      </c>
      <c r="T81" s="203">
        <f>((T37+T40)*Info!$AJ$3)+(T38*Info!$AJ$5)+(T41*Info!$AJ$6)+(T39*Info!$AJ$7)+(T42*Info!$AJ$9)+(T43*Info!$AJ$10)+(T44*Info!$AJ$11)+(T45*Info!$AJ$12)+(T46*Info!$AJ$13)</f>
        <v>0</v>
      </c>
      <c r="U81" s="203">
        <f>((U37+U40)*Info!$AJ$3)+(U38*Info!$AJ$5)+(U41*Info!$AJ$6)+(U39*Info!$AJ$7)+(U42*Info!$AJ$9)+(U43*Info!$AJ$10)+(U44*Info!$AJ$11)+(U45*Info!$AJ$12)+(U46*Info!$AJ$13)</f>
        <v>0</v>
      </c>
      <c r="V81" s="203">
        <f>((V37+V40)*Info!$AJ$3)+(V38*Info!$AJ$5)+(V41*Info!$AJ$6)+(V39*Info!$AJ$7)+(V42*Info!$AJ$9)+(V43*Info!$AJ$10)+(V44*Info!$AJ$11)+(V45*Info!$AJ$12)+(V46*Info!$AJ$13)</f>
        <v>0</v>
      </c>
      <c r="W81" s="203">
        <f>((W37+W40)*Info!$AJ$3)+(W38*Info!$AJ$5)+(W41*Info!$AJ$6)+(W39*Info!$AJ$7)+(W42*Info!$AJ$9)+(W43*Info!$AJ$10)+(W44*Info!$AJ$11)+(W45*Info!$AJ$12)+(W46*Info!$AJ$13)</f>
        <v>0</v>
      </c>
      <c r="X81" s="203">
        <f>((X37+X40)*Info!$AJ$3)+(X38*Info!$AJ$5)+(X41*Info!$AJ$6)+(X39*Info!$AJ$7)+(X42*Info!$AJ$9)+(X43*Info!$AJ$10)+(X44*Info!$AJ$11)+(X45*Info!$AJ$12)+(X46*Info!$AJ$13)</f>
        <v>0</v>
      </c>
      <c r="Y81" s="203">
        <f>((Y37+Y40)*Info!$AJ$3)+(Y38*Info!$AJ$5)+(Y41*Info!$AJ$6)+(Y39*Info!$AJ$7)+(Y42*Info!$AJ$9)+(Y43*Info!$AJ$10)+(Y44*Info!$AJ$11)+(Y45*Info!$AJ$12)+(Y46*Info!$AJ$13)</f>
        <v>0</v>
      </c>
      <c r="Z81" s="203">
        <f>((Z37+Z40)*Info!$AJ$3)+(Z38*Info!$AJ$5)+(Z41*Info!$AJ$6)+(Z39*Info!$AJ$7)+(Z42*Info!$AJ$9)+(Z43*Info!$AJ$10)+(Z44*Info!$AJ$11)+(Z45*Info!$AJ$12)+(Z46*Info!$AJ$13)</f>
        <v>0</v>
      </c>
      <c r="AA81" s="203">
        <f>((AA37+AA40)*Info!$AJ$3)+(AA38*Info!$AJ$5)+(AA41*Info!$AJ$6)+(AA39*Info!$AJ$7)+(AA42*Info!$AJ$9)+(AA43*Info!$AJ$10)+(AA44*Info!$AJ$11)+(AA45*Info!$AJ$12)+(AA46*Info!$AJ$13)</f>
        <v>0</v>
      </c>
      <c r="AB81" s="203">
        <f>((AB37+AB40)*Info!$AJ$3)+(AB38*Info!$AJ$5)+(AB41*Info!$AJ$6)+(AB39*Info!$AJ$7)+(AB42*Info!$AJ$9)+(AB43*Info!$AJ$10)+(AB44*Info!$AJ$11)+(AB45*Info!$AJ$12)+(AB46*Info!$AJ$13)</f>
        <v>0</v>
      </c>
      <c r="AC81" s="203">
        <f>((AC37+AC40)*Info!$AJ$3)+(AC38*Info!$AJ$5)+(AC41*Info!$AJ$6)+(AC39*Info!$AJ$7)+(AC42*Info!$AJ$9)+(AC43*Info!$AJ$10)+(AC44*Info!$AJ$11)+(AC45*Info!$AJ$12)+(AC46*Info!$AJ$13)</f>
        <v>0</v>
      </c>
      <c r="AD81" s="203">
        <f>((AD37+AD40)*Info!$AJ$3)+(AD38*Info!$AJ$5)+(AD41*Info!$AJ$6)+(AD39*Info!$AJ$7)+(AD42*Info!$AJ$9)+(AD43*Info!$AJ$10)+(AD44*Info!$AJ$11)+(AD45*Info!$AJ$12)+(AD46*Info!$AJ$13)</f>
        <v>0</v>
      </c>
      <c r="AE81" s="203">
        <f>((AE37+AE40)*Info!$AJ$3)+(AE38*Info!$AJ$5)+(AE41*Info!$AJ$6)+(AE39*Info!$AJ$7)+(AE42*Info!$AJ$9)+(AE43*Info!$AJ$10)+(AE44*Info!$AJ$11)+(AE45*Info!$AJ$12)+(AE46*Info!$AJ$13)</f>
        <v>0</v>
      </c>
      <c r="AF81" s="203">
        <f>((AF37+AF40)*Info!$AJ$3)+(AF38*Info!$AJ$5)+(AF41*Info!$AJ$6)+(AF39*Info!$AJ$7)+(AF42*Info!$AJ$9)+(AF43*Info!$AJ$10)+(AF44*Info!$AJ$11)+(AF45*Info!$AJ$12)+(AF46*Info!$AJ$13)</f>
        <v>0</v>
      </c>
      <c r="AG81" s="203">
        <f>((AG37+AG40)*Info!$AJ$3)+(AG38*Info!$AJ$5)+(AG41*Info!$AJ$6)+(AG39*Info!$AJ$7)+(AG42*Info!$AJ$9)+(AG43*Info!$AJ$10)+(AG44*Info!$AJ$11)+(AG45*Info!$AJ$12)+(AG46*Info!$AJ$13)</f>
        <v>0</v>
      </c>
      <c r="AH81" s="203">
        <f>((AH37+AH40)*Info!$AJ$3)+(AH38*Info!$AJ$5)+(AH41*Info!$AJ$6)+(AH39*Info!$AJ$7)+(AH42*Info!$AJ$9)+(AH43*Info!$AJ$10)+(AH44*Info!$AJ$11)+(AH45*Info!$AJ$12)+(AH46*Info!$AJ$13)</f>
        <v>0</v>
      </c>
      <c r="AI81" s="203">
        <f>((AI37+AI40)*Info!$AJ$3)+(AI38*Info!$AJ$5)+(AI41*Info!$AJ$6)+(AI39*Info!$AJ$7)+(AI42*Info!$AJ$9)+(AI43*Info!$AJ$10)+(AI44*Info!$AJ$11)+(AI45*Info!$AJ$12)+(AI46*Info!$AJ$13)</f>
        <v>0</v>
      </c>
      <c r="AJ81" s="203">
        <f>((AJ37+AJ40)*Info!$AJ$3)+(AJ38*Info!$AJ$5)+(AJ41*Info!$AJ$6)+(AJ39*Info!$AJ$7)+(AJ42*Info!$AJ$9)+(AJ43*Info!$AJ$10)+(AJ44*Info!$AJ$11)+(AJ45*Info!$AJ$12)+(AJ46*Info!$AJ$13)</f>
        <v>0</v>
      </c>
      <c r="AK81" s="203">
        <f>((AK37+AK40)*Info!$AJ$3)+(AK38*Info!$AJ$5)+(AK41*Info!$AJ$6)+(AK39*Info!$AJ$7)+(AK42*Info!$AJ$9)+(AK43*Info!$AJ$10)+(AK44*Info!$AJ$11)+(AK45*Info!$AJ$12)+(AK46*Info!$AJ$13)</f>
        <v>0</v>
      </c>
      <c r="AL81" s="203">
        <f>((AL37+AL40)*Info!$AJ$3)+(AL38*Info!$AJ$5)+(AL41*Info!$AJ$6)+(AL39*Info!$AJ$7)+(AL42*Info!$AJ$9)+(AL43*Info!$AJ$10)+(AL44*Info!$AJ$11)+(AL45*Info!$AJ$12)+(AL46*Info!$AJ$13)</f>
        <v>0</v>
      </c>
      <c r="AM81" s="203">
        <f>((AM37+AM40)*Info!$AJ$3)+(AM38*Info!$AJ$5)+(AM41*Info!$AJ$6)+(AM39*Info!$AJ$7)+(AM42*Info!$AJ$9)+(AM43*Info!$AJ$10)+(AM44*Info!$AJ$11)+(AM45*Info!$AJ$12)+(AM46*Info!$AJ$13)</f>
        <v>0</v>
      </c>
      <c r="AN81" s="203">
        <f>((AN37+AN40)*Info!$AJ$3)+(AN38*Info!$AJ$5)+(AN41*Info!$AJ$6)+(AN39*Info!$AJ$7)+(AN42*Info!$AJ$9)+(AN43*Info!$AJ$10)+(AN44*Info!$AJ$11)+(AN45*Info!$AJ$12)+(AN46*Info!$AJ$13)</f>
        <v>0</v>
      </c>
      <c r="AO81" s="203">
        <f>((AO37+AO40)*Info!$AJ$3)+(AO38*Info!$AJ$5)+(AO41*Info!$AJ$6)+(AO39*Info!$AJ$7)+(AO42*Info!$AJ$9)+(AO43*Info!$AJ$10)+(AO44*Info!$AJ$11)+(AO45*Info!$AJ$12)+(AO46*Info!$AJ$13)</f>
        <v>0</v>
      </c>
      <c r="AP81" s="203">
        <f>((AP37+AP40)*Info!$AJ$3)+(AP38*Info!$AJ$5)+(AP41*Info!$AJ$6)+(AP39*Info!$AJ$7)+(AP42*Info!$AJ$9)+(AP43*Info!$AJ$10)+(AP44*Info!$AJ$11)+(AP45*Info!$AJ$12)+(AP46*Info!$AJ$13)</f>
        <v>0</v>
      </c>
      <c r="AQ81" s="203">
        <f>((AQ37+AQ40)*Info!$AJ$3)+(AQ38*Info!$AJ$5)+(AQ41*Info!$AJ$6)+(AQ39*Info!$AJ$7)+(AQ42*Info!$AJ$9)+(AQ43*Info!$AJ$10)+(AQ44*Info!$AJ$11)+(AQ45*Info!$AJ$12)+(AQ46*Info!$AJ$13)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203">
        <f>((AT37+AT40)*Info!$AJ$3)+(AT38*Info!$AJ$5)+(AT41*Info!$AJ$6)+(AT39*Info!$AJ$7)+(AT42*Info!$AJ$9)+(AT43*Info!$AJ$10)+(AT44*Info!$AJ$11)+(AT45*Info!$AJ$12)+(AT46*Info!$AJ$13)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x14ac:dyDescent="0.3">
      <c r="A82" s="193"/>
      <c r="B82" s="375" t="s">
        <v>37</v>
      </c>
      <c r="C82" s="194"/>
      <c r="D82" s="157">
        <f t="shared" si="98"/>
        <v>0</v>
      </c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  <c r="AA82" s="372"/>
      <c r="AB82" s="372"/>
      <c r="AC82" s="372"/>
      <c r="AD82" s="372"/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  <c r="AO82" s="372"/>
      <c r="AP82" s="372"/>
      <c r="AQ82" s="372"/>
      <c r="AR82" s="372"/>
      <c r="AS82" s="372"/>
      <c r="AT82" s="37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195"/>
      <c r="BF82" s="163">
        <f>SUM(E82:H82)</f>
        <v>0</v>
      </c>
      <c r="BG82" s="77">
        <f>SUM(I82:L82)</f>
        <v>0</v>
      </c>
      <c r="BH82" s="77">
        <f>SUM(M82:Q82)</f>
        <v>0</v>
      </c>
      <c r="BI82" s="77">
        <f>SUM(R82:U82)</f>
        <v>0</v>
      </c>
      <c r="BJ82" s="77">
        <f>SUM(V82:Y82)</f>
        <v>0</v>
      </c>
      <c r="BK82" s="77">
        <f>SUM(Z82:AD82)</f>
        <v>0</v>
      </c>
      <c r="BL82" s="77">
        <f>SUM(AE82:AH82)</f>
        <v>0</v>
      </c>
      <c r="BM82" s="77">
        <f>SUM(AI82:AL82)</f>
        <v>0</v>
      </c>
      <c r="BN82" s="77">
        <f>SUM(AM82:AQ82)</f>
        <v>0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0</v>
      </c>
      <c r="BS82" s="77">
        <f>SUM(BF82:BH82)</f>
        <v>0</v>
      </c>
      <c r="BT82" s="77">
        <f>SUM(BI82:BK82)</f>
        <v>0</v>
      </c>
      <c r="BU82" s="77">
        <f>SUM(BL82:BN82)</f>
        <v>0</v>
      </c>
      <c r="BV82" s="77">
        <f>SUM(BO82:BQ82)</f>
        <v>0</v>
      </c>
      <c r="BW82" s="77">
        <f>SUM(BF82:BK82)</f>
        <v>0</v>
      </c>
      <c r="BX82" s="77">
        <f>SUM(BL82:BQ82)</f>
        <v>0</v>
      </c>
      <c r="BY82" s="77">
        <f>IF(Info!$O$3="Q1",$BS82,IF(Info!$O$3="Q2",$BS82+$BT82,IF(Info!$O$3="Q3",$BS82+$BT82+$BU82,$BR82)))</f>
        <v>0</v>
      </c>
      <c r="BZ82" s="77">
        <f>IF(Info!$O$3="Q1",$BS82,IF(Info!$O$3="Q2",$BT82,IF(Info!$O$3="Q3",$BU82,$BV82)))</f>
        <v>0</v>
      </c>
      <c r="CA82" s="197"/>
    </row>
    <row r="83" spans="1:81" x14ac:dyDescent="0.3">
      <c r="A83" s="193"/>
      <c r="B83" s="375" t="s">
        <v>39</v>
      </c>
      <c r="C83" s="194"/>
      <c r="D83" s="157">
        <f t="shared" si="98"/>
        <v>0</v>
      </c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  <c r="AA83" s="372"/>
      <c r="AB83" s="372"/>
      <c r="AC83" s="372"/>
      <c r="AD83" s="372"/>
      <c r="AE83" s="372"/>
      <c r="AF83" s="372"/>
      <c r="AG83" s="372"/>
      <c r="AH83" s="372"/>
      <c r="AI83" s="372"/>
      <c r="AJ83" s="372"/>
      <c r="AK83" s="372"/>
      <c r="AL83" s="372"/>
      <c r="AM83" s="372"/>
      <c r="AN83" s="372"/>
      <c r="AO83" s="372"/>
      <c r="AP83" s="372"/>
      <c r="AQ83" s="372"/>
      <c r="AR83" s="372"/>
      <c r="AS83" s="372"/>
      <c r="AT83" s="372"/>
      <c r="AU83" s="372"/>
      <c r="AV83" s="372"/>
      <c r="AW83" s="372"/>
      <c r="AX83" s="372"/>
      <c r="AY83" s="372"/>
      <c r="AZ83" s="372"/>
      <c r="BA83" s="372"/>
      <c r="BB83" s="372"/>
      <c r="BC83" s="372"/>
      <c r="BD83" s="372"/>
      <c r="BE83" s="195"/>
      <c r="BF83" s="163">
        <f>SUM(E83:H83)</f>
        <v>0</v>
      </c>
      <c r="BG83" s="77">
        <f>SUM(I83:L83)</f>
        <v>0</v>
      </c>
      <c r="BH83" s="77">
        <f>SUM(M83:Q83)</f>
        <v>0</v>
      </c>
      <c r="BI83" s="77">
        <f>SUM(R83:U83)</f>
        <v>0</v>
      </c>
      <c r="BJ83" s="77">
        <f>SUM(V83:Y83)</f>
        <v>0</v>
      </c>
      <c r="BK83" s="77">
        <f>SUM(Z83:AD83)</f>
        <v>0</v>
      </c>
      <c r="BL83" s="77">
        <f>SUM(AE83:AH83)</f>
        <v>0</v>
      </c>
      <c r="BM83" s="77">
        <f>SUM(AI83:AL83)</f>
        <v>0</v>
      </c>
      <c r="BN83" s="77">
        <f>SUM(AM83:AQ83)</f>
        <v>0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0</v>
      </c>
      <c r="BS83" s="77">
        <f>SUM(BF83:BH83)</f>
        <v>0</v>
      </c>
      <c r="BT83" s="77">
        <f>SUM(BI83:BK83)</f>
        <v>0</v>
      </c>
      <c r="BU83" s="77">
        <f>SUM(BL83:BN83)</f>
        <v>0</v>
      </c>
      <c r="BV83" s="77">
        <f>SUM(BO83:BQ83)</f>
        <v>0</v>
      </c>
      <c r="BW83" s="77">
        <f>SUM(BF83:BK83)</f>
        <v>0</v>
      </c>
      <c r="BX83" s="77">
        <f>SUM(BL83:BQ83)</f>
        <v>0</v>
      </c>
      <c r="BY83" s="77">
        <f>IF(Info!$O$3="Q1",$BS83,IF(Info!$O$3="Q2",$BS83+$BT83,IF(Info!$O$3="Q3",$BS83+$BT83+$BU83,$BR83)))</f>
        <v>0</v>
      </c>
      <c r="BZ83" s="77">
        <f>IF(Info!$O$3="Q1",$BS83,IF(Info!$O$3="Q2",$BT83,IF(Info!$O$3="Q3",$BU83,$BV83)))</f>
        <v>0</v>
      </c>
      <c r="CA83" s="197"/>
    </row>
    <row r="84" spans="1:81" x14ac:dyDescent="0.3">
      <c r="A84" s="193"/>
      <c r="B84" s="375" t="s">
        <v>41</v>
      </c>
      <c r="C84" s="194"/>
      <c r="D84" s="157">
        <f t="shared" si="98"/>
        <v>0</v>
      </c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372"/>
      <c r="AC84" s="372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  <c r="AP84" s="372"/>
      <c r="AQ84" s="372"/>
      <c r="AR84" s="372"/>
      <c r="AS84" s="372"/>
      <c r="AT84" s="37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x14ac:dyDescent="0.3">
      <c r="A85" s="193"/>
      <c r="B85" s="375" t="s">
        <v>347</v>
      </c>
      <c r="C85" s="194"/>
      <c r="D85" s="157">
        <f t="shared" si="98"/>
        <v>0</v>
      </c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  <c r="AP85" s="372"/>
      <c r="AQ85" s="372"/>
      <c r="AR85" s="372"/>
      <c r="AS85" s="372"/>
      <c r="AT85" s="37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x14ac:dyDescent="0.3">
      <c r="A86" s="204"/>
      <c r="B86" s="160" t="s">
        <v>348</v>
      </c>
      <c r="C86" s="194"/>
      <c r="D86" s="157">
        <f t="shared" si="98"/>
        <v>0</v>
      </c>
      <c r="E86" s="157">
        <f t="shared" ref="E86:AJ86" si="99">SUM(E82:E85)</f>
        <v>0</v>
      </c>
      <c r="F86" s="157">
        <f t="shared" si="99"/>
        <v>0</v>
      </c>
      <c r="G86" s="157">
        <f t="shared" si="99"/>
        <v>0</v>
      </c>
      <c r="H86" s="157">
        <f t="shared" si="99"/>
        <v>0</v>
      </c>
      <c r="I86" s="157">
        <f t="shared" si="99"/>
        <v>0</v>
      </c>
      <c r="J86" s="157">
        <f t="shared" si="99"/>
        <v>0</v>
      </c>
      <c r="K86" s="157">
        <f t="shared" si="99"/>
        <v>0</v>
      </c>
      <c r="L86" s="157">
        <f t="shared" si="99"/>
        <v>0</v>
      </c>
      <c r="M86" s="157">
        <f t="shared" si="99"/>
        <v>0</v>
      </c>
      <c r="N86" s="157">
        <f t="shared" si="99"/>
        <v>0</v>
      </c>
      <c r="O86" s="157">
        <f t="shared" si="99"/>
        <v>0</v>
      </c>
      <c r="P86" s="157">
        <f t="shared" si="99"/>
        <v>0</v>
      </c>
      <c r="Q86" s="157">
        <f t="shared" si="99"/>
        <v>0</v>
      </c>
      <c r="R86" s="157">
        <f t="shared" si="99"/>
        <v>0</v>
      </c>
      <c r="S86" s="157">
        <f t="shared" si="99"/>
        <v>0</v>
      </c>
      <c r="T86" s="157">
        <f t="shared" si="99"/>
        <v>0</v>
      </c>
      <c r="U86" s="157">
        <f t="shared" si="99"/>
        <v>0</v>
      </c>
      <c r="V86" s="157">
        <f t="shared" si="99"/>
        <v>0</v>
      </c>
      <c r="W86" s="157">
        <f t="shared" si="99"/>
        <v>0</v>
      </c>
      <c r="X86" s="157">
        <f t="shared" si="99"/>
        <v>0</v>
      </c>
      <c r="Y86" s="157">
        <f t="shared" si="99"/>
        <v>0</v>
      </c>
      <c r="Z86" s="157">
        <f t="shared" si="99"/>
        <v>0</v>
      </c>
      <c r="AA86" s="157">
        <f t="shared" si="99"/>
        <v>0</v>
      </c>
      <c r="AB86" s="157">
        <f t="shared" si="99"/>
        <v>0</v>
      </c>
      <c r="AC86" s="157">
        <f t="shared" si="99"/>
        <v>0</v>
      </c>
      <c r="AD86" s="157">
        <f t="shared" si="99"/>
        <v>0</v>
      </c>
      <c r="AE86" s="157">
        <f t="shared" si="99"/>
        <v>0</v>
      </c>
      <c r="AF86" s="157">
        <f t="shared" si="99"/>
        <v>0</v>
      </c>
      <c r="AG86" s="157">
        <f t="shared" si="99"/>
        <v>0</v>
      </c>
      <c r="AH86" s="157">
        <f t="shared" si="99"/>
        <v>0</v>
      </c>
      <c r="AI86" s="157">
        <f t="shared" si="99"/>
        <v>0</v>
      </c>
      <c r="AJ86" s="157">
        <f t="shared" si="99"/>
        <v>0</v>
      </c>
      <c r="AK86" s="157">
        <f t="shared" ref="AK86:BP86" si="100">SUM(AK82:AK85)</f>
        <v>0</v>
      </c>
      <c r="AL86" s="157">
        <f t="shared" si="100"/>
        <v>0</v>
      </c>
      <c r="AM86" s="157">
        <f t="shared" si="100"/>
        <v>0</v>
      </c>
      <c r="AN86" s="157">
        <f t="shared" si="100"/>
        <v>0</v>
      </c>
      <c r="AO86" s="157">
        <f t="shared" si="100"/>
        <v>0</v>
      </c>
      <c r="AP86" s="157">
        <f t="shared" si="100"/>
        <v>0</v>
      </c>
      <c r="AQ86" s="157">
        <f t="shared" si="100"/>
        <v>0</v>
      </c>
      <c r="AR86" s="157">
        <f t="shared" si="100"/>
        <v>0</v>
      </c>
      <c r="AS86" s="157">
        <f t="shared" si="100"/>
        <v>0</v>
      </c>
      <c r="AT86" s="157">
        <f t="shared" si="100"/>
        <v>0</v>
      </c>
      <c r="AU86" s="157">
        <f t="shared" si="100"/>
        <v>0</v>
      </c>
      <c r="AV86" s="157">
        <f t="shared" si="100"/>
        <v>0</v>
      </c>
      <c r="AW86" s="157">
        <f t="shared" si="100"/>
        <v>0</v>
      </c>
      <c r="AX86" s="157">
        <f t="shared" si="100"/>
        <v>0</v>
      </c>
      <c r="AY86" s="157">
        <f t="shared" si="100"/>
        <v>0</v>
      </c>
      <c r="AZ86" s="157">
        <f t="shared" si="100"/>
        <v>0</v>
      </c>
      <c r="BA86" s="157">
        <f t="shared" si="100"/>
        <v>0</v>
      </c>
      <c r="BB86" s="157">
        <f t="shared" si="100"/>
        <v>0</v>
      </c>
      <c r="BC86" s="157">
        <f t="shared" si="100"/>
        <v>0</v>
      </c>
      <c r="BD86" s="157">
        <f t="shared" si="100"/>
        <v>0</v>
      </c>
      <c r="BE86" s="195"/>
      <c r="BF86" s="162">
        <f>SUM(E86:H86)</f>
        <v>0</v>
      </c>
      <c r="BG86" s="157">
        <f>SUM(I86:L86)</f>
        <v>0</v>
      </c>
      <c r="BH86" s="157">
        <f>SUM(M86:Q86)</f>
        <v>0</v>
      </c>
      <c r="BI86" s="157">
        <f>SUM(R86:U86)</f>
        <v>0</v>
      </c>
      <c r="BJ86" s="157">
        <f>SUM(V86:Y86)</f>
        <v>0</v>
      </c>
      <c r="BK86" s="157">
        <f>SUM(Z86:AD86)</f>
        <v>0</v>
      </c>
      <c r="BL86" s="157">
        <f>SUM(AE86:AH86)</f>
        <v>0</v>
      </c>
      <c r="BM86" s="157">
        <f>SUM(AI86:AL86)</f>
        <v>0</v>
      </c>
      <c r="BN86" s="157">
        <f>SUM(AM86:AQ86)</f>
        <v>0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0</v>
      </c>
      <c r="BS86" s="157">
        <f>SUM(BF86:BH86)</f>
        <v>0</v>
      </c>
      <c r="BT86" s="157">
        <f>SUM(BI86:BK86)</f>
        <v>0</v>
      </c>
      <c r="BU86" s="157">
        <f>SUM(BL86:BN86)</f>
        <v>0</v>
      </c>
      <c r="BV86" s="157">
        <f>SUM(BO86:BQ86)</f>
        <v>0</v>
      </c>
      <c r="BW86" s="157">
        <f>SUM(BF86:BK86)</f>
        <v>0</v>
      </c>
      <c r="BX86" s="157">
        <f>SUM(BL86:BQ86)</f>
        <v>0</v>
      </c>
      <c r="BY86" s="157">
        <f>IF(Info!$O$3="Q1",$BS86,IF(Info!$O$3="Q2",$BS86+$BT86,IF(Info!$O$3="Q3",$BS86+$BT86+$BU86,$BR86)))</f>
        <v>0</v>
      </c>
      <c r="BZ86" s="157">
        <f>IF(Info!$O$3="Q1",$BS86,IF(Info!$O$3="Q2",$BT86,IF(Info!$O$3="Q3",$BU86,$BV86)))</f>
        <v>0</v>
      </c>
      <c r="CA86" s="197"/>
    </row>
    <row r="87" spans="1:81" ht="15.6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x14ac:dyDescent="0.3">
      <c r="A88" s="193"/>
      <c r="B88" s="375" t="s">
        <v>350</v>
      </c>
      <c r="C88" s="194"/>
      <c r="D88" s="157">
        <f t="shared" ref="D88:D94" si="101">SUM(E88:BD88)</f>
        <v>0</v>
      </c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  <c r="AA88" s="372"/>
      <c r="AB88" s="372"/>
      <c r="AC88" s="372"/>
      <c r="AD88" s="372"/>
      <c r="AE88" s="372"/>
      <c r="AF88" s="372"/>
      <c r="AG88" s="372"/>
      <c r="AH88" s="372"/>
      <c r="AI88" s="372"/>
      <c r="AJ88" s="372"/>
      <c r="AK88" s="372"/>
      <c r="AL88" s="372"/>
      <c r="AM88" s="372"/>
      <c r="AN88" s="372"/>
      <c r="AO88" s="372"/>
      <c r="AP88" s="372"/>
      <c r="AQ88" s="372"/>
      <c r="AR88" s="372"/>
      <c r="AS88" s="372"/>
      <c r="AT88" s="372"/>
      <c r="AU88" s="372"/>
      <c r="AV88" s="372"/>
      <c r="AW88" s="372"/>
      <c r="AX88" s="372"/>
      <c r="AY88" s="372"/>
      <c r="AZ88" s="372"/>
      <c r="BA88" s="372"/>
      <c r="BB88" s="372"/>
      <c r="BC88" s="372"/>
      <c r="BD88" s="372"/>
      <c r="BE88" s="195"/>
      <c r="BF88" s="163">
        <f t="shared" ref="BF88:BF94" si="102">SUM(E88:H88)</f>
        <v>0</v>
      </c>
      <c r="BG88" s="77">
        <f t="shared" ref="BG88:BG94" si="103">SUM(I88:L88)</f>
        <v>0</v>
      </c>
      <c r="BH88" s="77">
        <f t="shared" ref="BH88:BH94" si="104">SUM(M88:Q88)</f>
        <v>0</v>
      </c>
      <c r="BI88" s="77">
        <f t="shared" ref="BI88:BI94" si="105">SUM(R88:U88)</f>
        <v>0</v>
      </c>
      <c r="BJ88" s="77">
        <f t="shared" ref="BJ88:BJ94" si="106">SUM(V88:Y88)</f>
        <v>0</v>
      </c>
      <c r="BK88" s="77">
        <f t="shared" ref="BK88:BK94" si="107">SUM(Z88:AD88)</f>
        <v>0</v>
      </c>
      <c r="BL88" s="77">
        <f t="shared" ref="BL88:BL94" si="108">SUM(AE88:AH88)</f>
        <v>0</v>
      </c>
      <c r="BM88" s="77">
        <f t="shared" ref="BM88:BM94" si="109">SUM(AI88:AL88)</f>
        <v>0</v>
      </c>
      <c r="BN88" s="77">
        <f t="shared" ref="BN88:BN94" si="110">SUM(AM88:AQ88)</f>
        <v>0</v>
      </c>
      <c r="BO88" s="77">
        <f t="shared" ref="BO88:BO94" si="111">SUM(AR88:AU88)</f>
        <v>0</v>
      </c>
      <c r="BP88" s="77">
        <f t="shared" ref="BP88:BP94" si="112">SUM(AV88:AY88)</f>
        <v>0</v>
      </c>
      <c r="BQ88" s="77">
        <f t="shared" ref="BQ88:BQ94" si="113">SUM(AZ88:BD88)</f>
        <v>0</v>
      </c>
      <c r="BR88" s="157">
        <f t="shared" ref="BR88:BR94" si="114">SUM(BF88:BQ88)</f>
        <v>0</v>
      </c>
      <c r="BS88" s="77">
        <f t="shared" ref="BS88:BS94" si="115">SUM(BF88:BH88)</f>
        <v>0</v>
      </c>
      <c r="BT88" s="77">
        <f t="shared" ref="BT88:BT94" si="116">SUM(BI88:BK88)</f>
        <v>0</v>
      </c>
      <c r="BU88" s="77">
        <f t="shared" ref="BU88:BU94" si="117">SUM(BL88:BN88)</f>
        <v>0</v>
      </c>
      <c r="BV88" s="77">
        <f t="shared" ref="BV88:BV94" si="118">SUM(BO88:BQ88)</f>
        <v>0</v>
      </c>
      <c r="BW88" s="77">
        <f t="shared" ref="BW88:BW94" si="119">SUM(BF88:BK88)</f>
        <v>0</v>
      </c>
      <c r="BX88" s="77">
        <f t="shared" ref="BX88:BX94" si="120">SUM(BL88:BQ88)</f>
        <v>0</v>
      </c>
      <c r="BY88" s="77">
        <f>IF(Info!$O$3="Q1",$BS88,IF(Info!$O$3="Q2",$BS88+$BT88,IF(Info!$O$3="Q3",$BS88+$BT88+$BU88,$BR88)))</f>
        <v>0</v>
      </c>
      <c r="BZ88" s="77">
        <f>IF(Info!$O$3="Q1",$BS88,IF(Info!$O$3="Q2",$BT88,IF(Info!$O$3="Q3",$BU88,$BV88)))</f>
        <v>0</v>
      </c>
      <c r="CA88" s="197"/>
    </row>
    <row r="89" spans="1:81" x14ac:dyDescent="0.3">
      <c r="A89" s="193"/>
      <c r="B89" s="375" t="s">
        <v>47</v>
      </c>
      <c r="C89" s="194"/>
      <c r="D89" s="157">
        <f t="shared" si="101"/>
        <v>0</v>
      </c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  <c r="AA89" s="372"/>
      <c r="AB89" s="372"/>
      <c r="AC89" s="372"/>
      <c r="AD89" s="372"/>
      <c r="AE89" s="372"/>
      <c r="AF89" s="372"/>
      <c r="AG89" s="372"/>
      <c r="AH89" s="372"/>
      <c r="AI89" s="372"/>
      <c r="AJ89" s="372"/>
      <c r="AK89" s="372"/>
      <c r="AL89" s="372"/>
      <c r="AM89" s="372"/>
      <c r="AN89" s="372"/>
      <c r="AO89" s="372"/>
      <c r="AP89" s="372"/>
      <c r="AQ89" s="372"/>
      <c r="AR89" s="372"/>
      <c r="AS89" s="372"/>
      <c r="AT89" s="372"/>
      <c r="AU89" s="372"/>
      <c r="AV89" s="372"/>
      <c r="AW89" s="372"/>
      <c r="AX89" s="372"/>
      <c r="AY89" s="372"/>
      <c r="AZ89" s="372"/>
      <c r="BA89" s="372"/>
      <c r="BB89" s="372"/>
      <c r="BC89" s="372"/>
      <c r="BD89" s="372"/>
      <c r="BE89" s="195"/>
      <c r="BF89" s="163">
        <f t="shared" si="102"/>
        <v>0</v>
      </c>
      <c r="BG89" s="77">
        <f t="shared" si="103"/>
        <v>0</v>
      </c>
      <c r="BH89" s="77">
        <f t="shared" si="104"/>
        <v>0</v>
      </c>
      <c r="BI89" s="77">
        <f t="shared" si="105"/>
        <v>0</v>
      </c>
      <c r="BJ89" s="77">
        <f t="shared" si="106"/>
        <v>0</v>
      </c>
      <c r="BK89" s="77">
        <f t="shared" si="107"/>
        <v>0</v>
      </c>
      <c r="BL89" s="77">
        <f t="shared" si="108"/>
        <v>0</v>
      </c>
      <c r="BM89" s="77">
        <f t="shared" si="109"/>
        <v>0</v>
      </c>
      <c r="BN89" s="77">
        <f t="shared" si="110"/>
        <v>0</v>
      </c>
      <c r="BO89" s="77">
        <f t="shared" si="111"/>
        <v>0</v>
      </c>
      <c r="BP89" s="77">
        <f t="shared" si="112"/>
        <v>0</v>
      </c>
      <c r="BQ89" s="77">
        <f t="shared" si="113"/>
        <v>0</v>
      </c>
      <c r="BR89" s="157">
        <f t="shared" si="114"/>
        <v>0</v>
      </c>
      <c r="BS89" s="77">
        <f t="shared" si="115"/>
        <v>0</v>
      </c>
      <c r="BT89" s="77">
        <f t="shared" si="116"/>
        <v>0</v>
      </c>
      <c r="BU89" s="77">
        <f t="shared" si="117"/>
        <v>0</v>
      </c>
      <c r="BV89" s="77">
        <f t="shared" si="118"/>
        <v>0</v>
      </c>
      <c r="BW89" s="77">
        <f t="shared" si="119"/>
        <v>0</v>
      </c>
      <c r="BX89" s="77">
        <f t="shared" si="120"/>
        <v>0</v>
      </c>
      <c r="BY89" s="77">
        <f>IF(Info!$O$3="Q1",$BS89,IF(Info!$O$3="Q2",$BS89+$BT89,IF(Info!$O$3="Q3",$BS89+$BT89+$BU89,$BR89)))</f>
        <v>0</v>
      </c>
      <c r="BZ89" s="77">
        <f>IF(Info!$O$3="Q1",$BS89,IF(Info!$O$3="Q2",$BT89,IF(Info!$O$3="Q3",$BU89,$BV89)))</f>
        <v>0</v>
      </c>
      <c r="CA89" s="197"/>
    </row>
    <row r="90" spans="1:81" x14ac:dyDescent="0.3">
      <c r="A90" s="193"/>
      <c r="B90" s="375" t="s">
        <v>351</v>
      </c>
      <c r="C90" s="194"/>
      <c r="D90" s="157">
        <f t="shared" si="101"/>
        <v>0</v>
      </c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  <c r="AA90" s="372"/>
      <c r="AB90" s="372"/>
      <c r="AC90" s="372"/>
      <c r="AD90" s="372"/>
      <c r="AE90" s="372"/>
      <c r="AF90" s="372"/>
      <c r="AG90" s="372"/>
      <c r="AH90" s="372"/>
      <c r="AI90" s="372"/>
      <c r="AJ90" s="372"/>
      <c r="AK90" s="372"/>
      <c r="AL90" s="372"/>
      <c r="AM90" s="372"/>
      <c r="AN90" s="372"/>
      <c r="AO90" s="372"/>
      <c r="AP90" s="372"/>
      <c r="AQ90" s="37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195"/>
      <c r="BF90" s="163">
        <f t="shared" si="102"/>
        <v>0</v>
      </c>
      <c r="BG90" s="77">
        <f t="shared" si="103"/>
        <v>0</v>
      </c>
      <c r="BH90" s="77">
        <f t="shared" si="104"/>
        <v>0</v>
      </c>
      <c r="BI90" s="77">
        <f t="shared" si="105"/>
        <v>0</v>
      </c>
      <c r="BJ90" s="77">
        <f t="shared" si="106"/>
        <v>0</v>
      </c>
      <c r="BK90" s="77">
        <f t="shared" si="107"/>
        <v>0</v>
      </c>
      <c r="BL90" s="77">
        <f t="shared" si="108"/>
        <v>0</v>
      </c>
      <c r="BM90" s="77">
        <f t="shared" si="109"/>
        <v>0</v>
      </c>
      <c r="BN90" s="77">
        <f t="shared" si="110"/>
        <v>0</v>
      </c>
      <c r="BO90" s="77">
        <f t="shared" si="111"/>
        <v>0</v>
      </c>
      <c r="BP90" s="77">
        <f t="shared" si="112"/>
        <v>0</v>
      </c>
      <c r="BQ90" s="77">
        <f t="shared" si="113"/>
        <v>0</v>
      </c>
      <c r="BR90" s="157">
        <f t="shared" si="114"/>
        <v>0</v>
      </c>
      <c r="BS90" s="77">
        <f t="shared" si="115"/>
        <v>0</v>
      </c>
      <c r="BT90" s="77">
        <f t="shared" si="116"/>
        <v>0</v>
      </c>
      <c r="BU90" s="77">
        <f t="shared" si="117"/>
        <v>0</v>
      </c>
      <c r="BV90" s="77">
        <f t="shared" si="118"/>
        <v>0</v>
      </c>
      <c r="BW90" s="77">
        <f t="shared" si="119"/>
        <v>0</v>
      </c>
      <c r="BX90" s="77">
        <f t="shared" si="120"/>
        <v>0</v>
      </c>
      <c r="BY90" s="77">
        <f>IF(Info!$O$3="Q1",$BS90,IF(Info!$O$3="Q2",$BS90+$BT90,IF(Info!$O$3="Q3",$BS90+$BT90+$BU90,$BR90)))</f>
        <v>0</v>
      </c>
      <c r="BZ90" s="77">
        <f>IF(Info!$O$3="Q1",$BS90,IF(Info!$O$3="Q2",$BT90,IF(Info!$O$3="Q3",$BU90,$BV90)))</f>
        <v>0</v>
      </c>
      <c r="CA90" s="197"/>
    </row>
    <row r="91" spans="1:81" x14ac:dyDescent="0.3">
      <c r="A91" s="193"/>
      <c r="B91" s="375" t="s">
        <v>51</v>
      </c>
      <c r="C91" s="194"/>
      <c r="D91" s="157">
        <f t="shared" si="101"/>
        <v>0</v>
      </c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195"/>
      <c r="BF91" s="163">
        <f t="shared" si="102"/>
        <v>0</v>
      </c>
      <c r="BG91" s="77">
        <f t="shared" si="103"/>
        <v>0</v>
      </c>
      <c r="BH91" s="77">
        <f t="shared" si="104"/>
        <v>0</v>
      </c>
      <c r="BI91" s="77">
        <f t="shared" si="105"/>
        <v>0</v>
      </c>
      <c r="BJ91" s="77">
        <f t="shared" si="106"/>
        <v>0</v>
      </c>
      <c r="BK91" s="77">
        <f t="shared" si="107"/>
        <v>0</v>
      </c>
      <c r="BL91" s="77">
        <f t="shared" si="108"/>
        <v>0</v>
      </c>
      <c r="BM91" s="77">
        <f t="shared" si="109"/>
        <v>0</v>
      </c>
      <c r="BN91" s="77">
        <f t="shared" si="110"/>
        <v>0</v>
      </c>
      <c r="BO91" s="77">
        <f t="shared" si="111"/>
        <v>0</v>
      </c>
      <c r="BP91" s="77">
        <f t="shared" si="112"/>
        <v>0</v>
      </c>
      <c r="BQ91" s="77">
        <f t="shared" si="113"/>
        <v>0</v>
      </c>
      <c r="BR91" s="157">
        <f t="shared" si="114"/>
        <v>0</v>
      </c>
      <c r="BS91" s="77">
        <f t="shared" si="115"/>
        <v>0</v>
      </c>
      <c r="BT91" s="77">
        <f t="shared" si="116"/>
        <v>0</v>
      </c>
      <c r="BU91" s="77">
        <f t="shared" si="117"/>
        <v>0</v>
      </c>
      <c r="BV91" s="77">
        <f t="shared" si="118"/>
        <v>0</v>
      </c>
      <c r="BW91" s="77">
        <f t="shared" si="119"/>
        <v>0</v>
      </c>
      <c r="BX91" s="77">
        <f t="shared" si="120"/>
        <v>0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x14ac:dyDescent="0.3">
      <c r="A92" s="193"/>
      <c r="B92" s="375" t="s">
        <v>53</v>
      </c>
      <c r="C92" s="194"/>
      <c r="D92" s="157">
        <f t="shared" si="101"/>
        <v>0</v>
      </c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372"/>
      <c r="AI92" s="372"/>
      <c r="AJ92" s="372"/>
      <c r="AK92" s="372"/>
      <c r="AL92" s="372"/>
      <c r="AM92" s="372"/>
      <c r="AN92" s="372"/>
      <c r="AO92" s="372"/>
      <c r="AP92" s="372"/>
      <c r="AQ92" s="37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195"/>
      <c r="BF92" s="163">
        <f t="shared" si="102"/>
        <v>0</v>
      </c>
      <c r="BG92" s="77">
        <f t="shared" si="103"/>
        <v>0</v>
      </c>
      <c r="BH92" s="77">
        <f t="shared" si="104"/>
        <v>0</v>
      </c>
      <c r="BI92" s="77">
        <f t="shared" si="105"/>
        <v>0</v>
      </c>
      <c r="BJ92" s="77">
        <f t="shared" si="106"/>
        <v>0</v>
      </c>
      <c r="BK92" s="77">
        <f t="shared" si="107"/>
        <v>0</v>
      </c>
      <c r="BL92" s="77">
        <f t="shared" si="108"/>
        <v>0</v>
      </c>
      <c r="BM92" s="77">
        <f t="shared" si="109"/>
        <v>0</v>
      </c>
      <c r="BN92" s="77">
        <f t="shared" si="110"/>
        <v>0</v>
      </c>
      <c r="BO92" s="77">
        <f t="shared" si="111"/>
        <v>0</v>
      </c>
      <c r="BP92" s="77">
        <f t="shared" si="112"/>
        <v>0</v>
      </c>
      <c r="BQ92" s="77">
        <f t="shared" si="113"/>
        <v>0</v>
      </c>
      <c r="BR92" s="157">
        <f t="shared" si="114"/>
        <v>0</v>
      </c>
      <c r="BS92" s="77">
        <f t="shared" si="115"/>
        <v>0</v>
      </c>
      <c r="BT92" s="77">
        <f t="shared" si="116"/>
        <v>0</v>
      </c>
      <c r="BU92" s="77">
        <f t="shared" si="117"/>
        <v>0</v>
      </c>
      <c r="BV92" s="77">
        <f t="shared" si="118"/>
        <v>0</v>
      </c>
      <c r="BW92" s="77">
        <f t="shared" si="119"/>
        <v>0</v>
      </c>
      <c r="BX92" s="77">
        <f t="shared" si="120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x14ac:dyDescent="0.3">
      <c r="A93" s="193"/>
      <c r="B93" s="375" t="s">
        <v>352</v>
      </c>
      <c r="C93" s="194"/>
      <c r="D93" s="157">
        <f t="shared" si="101"/>
        <v>0</v>
      </c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2"/>
      <c r="AR93" s="372"/>
      <c r="AS93" s="372"/>
      <c r="AT93" s="372"/>
      <c r="AU93" s="372"/>
      <c r="AV93" s="372"/>
      <c r="AW93" s="372"/>
      <c r="AX93" s="372"/>
      <c r="AY93" s="372"/>
      <c r="AZ93" s="372"/>
      <c r="BA93" s="372"/>
      <c r="BB93" s="372"/>
      <c r="BC93" s="372"/>
      <c r="BD93" s="372"/>
      <c r="BE93" s="195"/>
      <c r="BF93" s="163">
        <f t="shared" si="102"/>
        <v>0</v>
      </c>
      <c r="BG93" s="77">
        <f t="shared" si="103"/>
        <v>0</v>
      </c>
      <c r="BH93" s="77">
        <f t="shared" si="104"/>
        <v>0</v>
      </c>
      <c r="BI93" s="77">
        <f t="shared" si="105"/>
        <v>0</v>
      </c>
      <c r="BJ93" s="77">
        <f t="shared" si="106"/>
        <v>0</v>
      </c>
      <c r="BK93" s="77">
        <f t="shared" si="107"/>
        <v>0</v>
      </c>
      <c r="BL93" s="77">
        <f t="shared" si="108"/>
        <v>0</v>
      </c>
      <c r="BM93" s="77">
        <f t="shared" si="109"/>
        <v>0</v>
      </c>
      <c r="BN93" s="77">
        <f t="shared" si="110"/>
        <v>0</v>
      </c>
      <c r="BO93" s="77">
        <f t="shared" si="111"/>
        <v>0</v>
      </c>
      <c r="BP93" s="77">
        <f t="shared" si="112"/>
        <v>0</v>
      </c>
      <c r="BQ93" s="77">
        <f t="shared" si="113"/>
        <v>0</v>
      </c>
      <c r="BR93" s="157">
        <f t="shared" si="114"/>
        <v>0</v>
      </c>
      <c r="BS93" s="77">
        <f t="shared" si="115"/>
        <v>0</v>
      </c>
      <c r="BT93" s="77">
        <f t="shared" si="116"/>
        <v>0</v>
      </c>
      <c r="BU93" s="77">
        <f t="shared" si="117"/>
        <v>0</v>
      </c>
      <c r="BV93" s="77">
        <f t="shared" si="118"/>
        <v>0</v>
      </c>
      <c r="BW93" s="77">
        <f t="shared" si="119"/>
        <v>0</v>
      </c>
      <c r="BX93" s="77">
        <f t="shared" si="120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x14ac:dyDescent="0.3">
      <c r="A94" s="204"/>
      <c r="B94" s="160" t="s">
        <v>353</v>
      </c>
      <c r="C94" s="194"/>
      <c r="D94" s="157">
        <f t="shared" si="101"/>
        <v>0</v>
      </c>
      <c r="E94" s="157">
        <f t="shared" ref="E94:AJ94" si="121">SUM(E88:E93)</f>
        <v>0</v>
      </c>
      <c r="F94" s="157">
        <f t="shared" si="121"/>
        <v>0</v>
      </c>
      <c r="G94" s="157">
        <f t="shared" si="121"/>
        <v>0</v>
      </c>
      <c r="H94" s="157">
        <f t="shared" si="121"/>
        <v>0</v>
      </c>
      <c r="I94" s="157">
        <f t="shared" si="121"/>
        <v>0</v>
      </c>
      <c r="J94" s="157">
        <f t="shared" si="121"/>
        <v>0</v>
      </c>
      <c r="K94" s="157">
        <f t="shared" si="121"/>
        <v>0</v>
      </c>
      <c r="L94" s="157">
        <f t="shared" si="121"/>
        <v>0</v>
      </c>
      <c r="M94" s="157">
        <f t="shared" si="121"/>
        <v>0</v>
      </c>
      <c r="N94" s="157">
        <f t="shared" si="121"/>
        <v>0</v>
      </c>
      <c r="O94" s="157">
        <f t="shared" si="121"/>
        <v>0</v>
      </c>
      <c r="P94" s="157">
        <f t="shared" si="121"/>
        <v>0</v>
      </c>
      <c r="Q94" s="157">
        <f t="shared" si="121"/>
        <v>0</v>
      </c>
      <c r="R94" s="157">
        <f t="shared" si="121"/>
        <v>0</v>
      </c>
      <c r="S94" s="157">
        <f t="shared" si="121"/>
        <v>0</v>
      </c>
      <c r="T94" s="157">
        <f t="shared" si="121"/>
        <v>0</v>
      </c>
      <c r="U94" s="157">
        <f t="shared" si="121"/>
        <v>0</v>
      </c>
      <c r="V94" s="157">
        <f t="shared" si="121"/>
        <v>0</v>
      </c>
      <c r="W94" s="157">
        <f t="shared" si="121"/>
        <v>0</v>
      </c>
      <c r="X94" s="157">
        <f t="shared" si="121"/>
        <v>0</v>
      </c>
      <c r="Y94" s="157">
        <f t="shared" si="121"/>
        <v>0</v>
      </c>
      <c r="Z94" s="157">
        <f t="shared" si="121"/>
        <v>0</v>
      </c>
      <c r="AA94" s="157">
        <f t="shared" si="121"/>
        <v>0</v>
      </c>
      <c r="AB94" s="157">
        <f t="shared" si="121"/>
        <v>0</v>
      </c>
      <c r="AC94" s="157">
        <f t="shared" si="121"/>
        <v>0</v>
      </c>
      <c r="AD94" s="157">
        <f t="shared" si="121"/>
        <v>0</v>
      </c>
      <c r="AE94" s="157">
        <f t="shared" si="121"/>
        <v>0</v>
      </c>
      <c r="AF94" s="157">
        <f t="shared" si="121"/>
        <v>0</v>
      </c>
      <c r="AG94" s="157">
        <f t="shared" si="121"/>
        <v>0</v>
      </c>
      <c r="AH94" s="157">
        <f t="shared" si="121"/>
        <v>0</v>
      </c>
      <c r="AI94" s="157">
        <f t="shared" si="121"/>
        <v>0</v>
      </c>
      <c r="AJ94" s="157">
        <f t="shared" si="121"/>
        <v>0</v>
      </c>
      <c r="AK94" s="157">
        <f t="shared" ref="AK94:BP94" si="122">SUM(AK88:AK93)</f>
        <v>0</v>
      </c>
      <c r="AL94" s="157">
        <f t="shared" si="122"/>
        <v>0</v>
      </c>
      <c r="AM94" s="157">
        <f t="shared" si="122"/>
        <v>0</v>
      </c>
      <c r="AN94" s="157">
        <f t="shared" si="122"/>
        <v>0</v>
      </c>
      <c r="AO94" s="157">
        <f t="shared" si="122"/>
        <v>0</v>
      </c>
      <c r="AP94" s="157">
        <f t="shared" si="122"/>
        <v>0</v>
      </c>
      <c r="AQ94" s="157">
        <f t="shared" si="122"/>
        <v>0</v>
      </c>
      <c r="AR94" s="157">
        <f t="shared" si="122"/>
        <v>0</v>
      </c>
      <c r="AS94" s="157">
        <f t="shared" si="122"/>
        <v>0</v>
      </c>
      <c r="AT94" s="157">
        <f t="shared" si="122"/>
        <v>0</v>
      </c>
      <c r="AU94" s="157">
        <f t="shared" si="122"/>
        <v>0</v>
      </c>
      <c r="AV94" s="157">
        <f t="shared" si="122"/>
        <v>0</v>
      </c>
      <c r="AW94" s="157">
        <f t="shared" si="122"/>
        <v>0</v>
      </c>
      <c r="AX94" s="157">
        <f t="shared" si="122"/>
        <v>0</v>
      </c>
      <c r="AY94" s="157">
        <f t="shared" si="122"/>
        <v>0</v>
      </c>
      <c r="AZ94" s="157">
        <f t="shared" si="122"/>
        <v>0</v>
      </c>
      <c r="BA94" s="157">
        <f t="shared" si="122"/>
        <v>0</v>
      </c>
      <c r="BB94" s="157">
        <f t="shared" si="122"/>
        <v>0</v>
      </c>
      <c r="BC94" s="157">
        <f t="shared" si="122"/>
        <v>0</v>
      </c>
      <c r="BD94" s="157">
        <f t="shared" si="122"/>
        <v>0</v>
      </c>
      <c r="BE94" s="195"/>
      <c r="BF94" s="162">
        <f t="shared" si="102"/>
        <v>0</v>
      </c>
      <c r="BG94" s="157">
        <f t="shared" si="103"/>
        <v>0</v>
      </c>
      <c r="BH94" s="157">
        <f t="shared" si="104"/>
        <v>0</v>
      </c>
      <c r="BI94" s="157">
        <f t="shared" si="105"/>
        <v>0</v>
      </c>
      <c r="BJ94" s="157">
        <f t="shared" si="106"/>
        <v>0</v>
      </c>
      <c r="BK94" s="157">
        <f t="shared" si="107"/>
        <v>0</v>
      </c>
      <c r="BL94" s="157">
        <f t="shared" si="108"/>
        <v>0</v>
      </c>
      <c r="BM94" s="157">
        <f t="shared" si="109"/>
        <v>0</v>
      </c>
      <c r="BN94" s="157">
        <f t="shared" si="110"/>
        <v>0</v>
      </c>
      <c r="BO94" s="157">
        <f t="shared" si="111"/>
        <v>0</v>
      </c>
      <c r="BP94" s="157">
        <f t="shared" si="112"/>
        <v>0</v>
      </c>
      <c r="BQ94" s="157">
        <f t="shared" si="113"/>
        <v>0</v>
      </c>
      <c r="BR94" s="157">
        <f t="shared" si="114"/>
        <v>0</v>
      </c>
      <c r="BS94" s="157">
        <f t="shared" si="115"/>
        <v>0</v>
      </c>
      <c r="BT94" s="157">
        <f t="shared" si="116"/>
        <v>0</v>
      </c>
      <c r="BU94" s="157">
        <f t="shared" si="117"/>
        <v>0</v>
      </c>
      <c r="BV94" s="157">
        <f t="shared" si="118"/>
        <v>0</v>
      </c>
      <c r="BW94" s="157">
        <f t="shared" si="119"/>
        <v>0</v>
      </c>
      <c r="BX94" s="157">
        <f t="shared" si="120"/>
        <v>0</v>
      </c>
      <c r="BY94" s="157">
        <f>IF(Info!$O$3="Q1",$BS94,IF(Info!$O$3="Q2",$BS94+$BT94,IF(Info!$O$3="Q3",$BS94+$BT94+$BU94,$BR94)))</f>
        <v>0</v>
      </c>
      <c r="BZ94" s="157">
        <f>IF(Info!$O$3="Q1",$BS94,IF(Info!$O$3="Q2",$BT94,IF(Info!$O$3="Q3",$BU94,$BV94)))</f>
        <v>0</v>
      </c>
      <c r="CA94" s="197"/>
      <c r="CC94" s="206"/>
    </row>
    <row r="95" spans="1:81" ht="15.6" customHeight="1" x14ac:dyDescent="0.3">
      <c r="A95" s="193">
        <v>3</v>
      </c>
      <c r="B95" s="202" t="s">
        <v>354</v>
      </c>
      <c r="C95" s="194"/>
      <c r="D95" s="20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x14ac:dyDescent="0.3">
      <c r="A96" s="193"/>
      <c r="B96" s="375" t="s">
        <v>354</v>
      </c>
      <c r="C96" s="194"/>
      <c r="D96" s="157">
        <f>SUM(E96:BD96)</f>
        <v>0</v>
      </c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  <c r="AA96" s="372"/>
      <c r="AB96" s="372"/>
      <c r="AC96" s="372"/>
      <c r="AD96" s="372"/>
      <c r="AE96" s="372"/>
      <c r="AF96" s="372"/>
      <c r="AG96" s="372"/>
      <c r="AH96" s="372"/>
      <c r="AI96" s="372"/>
      <c r="AJ96" s="372"/>
      <c r="AK96" s="372"/>
      <c r="AL96" s="372"/>
      <c r="AM96" s="372"/>
      <c r="AN96" s="372"/>
      <c r="AO96" s="372"/>
      <c r="AP96" s="372"/>
      <c r="AQ96" s="37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195"/>
      <c r="BF96" s="163">
        <f>SUM(E96:H96)</f>
        <v>0</v>
      </c>
      <c r="BG96" s="77">
        <f>SUM(I96:L96)</f>
        <v>0</v>
      </c>
      <c r="BH96" s="77">
        <f>SUM(M96:Q96)</f>
        <v>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0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0</v>
      </c>
      <c r="BS96" s="77">
        <f>SUM(BF96:BH96)</f>
        <v>0</v>
      </c>
      <c r="BT96" s="77">
        <f>SUM(BI96:BK96)</f>
        <v>0</v>
      </c>
      <c r="BU96" s="77">
        <f>SUM(BL96:BN96)</f>
        <v>0</v>
      </c>
      <c r="BV96" s="77">
        <f>SUM(BO96:BQ96)</f>
        <v>0</v>
      </c>
      <c r="BW96" s="77">
        <f>SUM(BF96:BK96)</f>
        <v>0</v>
      </c>
      <c r="BX96" s="77">
        <f>SUM(BL96:BQ96)</f>
        <v>0</v>
      </c>
      <c r="BY96" s="77">
        <f>IF(Info!$O$3="Q1",$BS96,IF(Info!$O$3="Q2",$BS96+$BT96,IF(Info!$O$3="Q3",$BS96+$BT96+$BU96,$BR96)))</f>
        <v>0</v>
      </c>
      <c r="BZ96" s="77">
        <f>IF(Info!$O$3="Q1",$BS96,IF(Info!$O$3="Q2",$BT96,IF(Info!$O$3="Q3",$BU96,$BV96)))</f>
        <v>0</v>
      </c>
      <c r="CA96" s="197"/>
    </row>
    <row r="97" spans="1:81" x14ac:dyDescent="0.3">
      <c r="A97" s="193"/>
      <c r="B97" s="375" t="s">
        <v>59</v>
      </c>
      <c r="C97" s="194"/>
      <c r="D97" s="157">
        <f>SUM(E97:BD97)</f>
        <v>0</v>
      </c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372"/>
      <c r="AI97" s="372"/>
      <c r="AJ97" s="372"/>
      <c r="AK97" s="372"/>
      <c r="AL97" s="372"/>
      <c r="AM97" s="372"/>
      <c r="AN97" s="372"/>
      <c r="AO97" s="372"/>
      <c r="AP97" s="372"/>
      <c r="AQ97" s="37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x14ac:dyDescent="0.3">
      <c r="A98" s="204"/>
      <c r="B98" s="160" t="s">
        <v>355</v>
      </c>
      <c r="C98" s="194"/>
      <c r="D98" s="157">
        <f>SUM(E98:BD98)</f>
        <v>0</v>
      </c>
      <c r="E98" s="157">
        <f t="shared" ref="E98:AJ98" si="123">SUM(E96:E97)</f>
        <v>0</v>
      </c>
      <c r="F98" s="157">
        <f t="shared" si="123"/>
        <v>0</v>
      </c>
      <c r="G98" s="157">
        <f t="shared" si="123"/>
        <v>0</v>
      </c>
      <c r="H98" s="157">
        <f t="shared" si="123"/>
        <v>0</v>
      </c>
      <c r="I98" s="157">
        <f t="shared" si="123"/>
        <v>0</v>
      </c>
      <c r="J98" s="157">
        <f t="shared" si="123"/>
        <v>0</v>
      </c>
      <c r="K98" s="157">
        <f t="shared" si="123"/>
        <v>0</v>
      </c>
      <c r="L98" s="157">
        <f t="shared" si="123"/>
        <v>0</v>
      </c>
      <c r="M98" s="157">
        <f t="shared" si="123"/>
        <v>0</v>
      </c>
      <c r="N98" s="157">
        <f t="shared" si="123"/>
        <v>0</v>
      </c>
      <c r="O98" s="157">
        <f t="shared" si="123"/>
        <v>0</v>
      </c>
      <c r="P98" s="157">
        <f t="shared" si="123"/>
        <v>0</v>
      </c>
      <c r="Q98" s="157">
        <f t="shared" si="123"/>
        <v>0</v>
      </c>
      <c r="R98" s="157">
        <f t="shared" si="123"/>
        <v>0</v>
      </c>
      <c r="S98" s="157">
        <f t="shared" si="123"/>
        <v>0</v>
      </c>
      <c r="T98" s="157">
        <f t="shared" si="123"/>
        <v>0</v>
      </c>
      <c r="U98" s="157">
        <f t="shared" si="123"/>
        <v>0</v>
      </c>
      <c r="V98" s="157">
        <f t="shared" si="123"/>
        <v>0</v>
      </c>
      <c r="W98" s="157">
        <f t="shared" si="123"/>
        <v>0</v>
      </c>
      <c r="X98" s="157">
        <f t="shared" si="123"/>
        <v>0</v>
      </c>
      <c r="Y98" s="157">
        <f t="shared" si="123"/>
        <v>0</v>
      </c>
      <c r="Z98" s="157">
        <f t="shared" si="123"/>
        <v>0</v>
      </c>
      <c r="AA98" s="157">
        <f t="shared" si="123"/>
        <v>0</v>
      </c>
      <c r="AB98" s="157">
        <f t="shared" si="123"/>
        <v>0</v>
      </c>
      <c r="AC98" s="157">
        <f t="shared" si="123"/>
        <v>0</v>
      </c>
      <c r="AD98" s="157">
        <f t="shared" si="123"/>
        <v>0</v>
      </c>
      <c r="AE98" s="157">
        <f t="shared" si="123"/>
        <v>0</v>
      </c>
      <c r="AF98" s="157">
        <f t="shared" si="123"/>
        <v>0</v>
      </c>
      <c r="AG98" s="157">
        <f t="shared" si="123"/>
        <v>0</v>
      </c>
      <c r="AH98" s="157">
        <f t="shared" si="123"/>
        <v>0</v>
      </c>
      <c r="AI98" s="157">
        <f t="shared" si="123"/>
        <v>0</v>
      </c>
      <c r="AJ98" s="157">
        <f t="shared" si="123"/>
        <v>0</v>
      </c>
      <c r="AK98" s="157">
        <f t="shared" ref="AK98:BP98" si="124">SUM(AK96:AK97)</f>
        <v>0</v>
      </c>
      <c r="AL98" s="157">
        <f t="shared" si="124"/>
        <v>0</v>
      </c>
      <c r="AM98" s="157">
        <f t="shared" si="124"/>
        <v>0</v>
      </c>
      <c r="AN98" s="157">
        <f t="shared" si="124"/>
        <v>0</v>
      </c>
      <c r="AO98" s="157">
        <f t="shared" si="124"/>
        <v>0</v>
      </c>
      <c r="AP98" s="157">
        <f t="shared" si="124"/>
        <v>0</v>
      </c>
      <c r="AQ98" s="157">
        <f t="shared" si="124"/>
        <v>0</v>
      </c>
      <c r="AR98" s="157">
        <f t="shared" si="124"/>
        <v>0</v>
      </c>
      <c r="AS98" s="157">
        <f t="shared" si="124"/>
        <v>0</v>
      </c>
      <c r="AT98" s="157">
        <f t="shared" si="124"/>
        <v>0</v>
      </c>
      <c r="AU98" s="157">
        <f t="shared" si="124"/>
        <v>0</v>
      </c>
      <c r="AV98" s="157">
        <f t="shared" si="124"/>
        <v>0</v>
      </c>
      <c r="AW98" s="157">
        <f t="shared" si="124"/>
        <v>0</v>
      </c>
      <c r="AX98" s="157">
        <f t="shared" si="124"/>
        <v>0</v>
      </c>
      <c r="AY98" s="157">
        <f t="shared" si="124"/>
        <v>0</v>
      </c>
      <c r="AZ98" s="157">
        <f t="shared" si="124"/>
        <v>0</v>
      </c>
      <c r="BA98" s="157">
        <f t="shared" si="124"/>
        <v>0</v>
      </c>
      <c r="BB98" s="157">
        <f t="shared" si="124"/>
        <v>0</v>
      </c>
      <c r="BC98" s="157">
        <f t="shared" si="124"/>
        <v>0</v>
      </c>
      <c r="BD98" s="157">
        <f t="shared" si="124"/>
        <v>0</v>
      </c>
      <c r="BE98" s="195"/>
      <c r="BF98" s="162">
        <f>SUM(E98:H98)</f>
        <v>0</v>
      </c>
      <c r="BG98" s="157">
        <f>SUM(I98:L98)</f>
        <v>0</v>
      </c>
      <c r="BH98" s="157">
        <f>SUM(M98:Q98)</f>
        <v>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0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0</v>
      </c>
      <c r="BS98" s="157">
        <f>SUM(BF98:BH98)</f>
        <v>0</v>
      </c>
      <c r="BT98" s="157">
        <f>SUM(BI98:BK98)</f>
        <v>0</v>
      </c>
      <c r="BU98" s="157">
        <f>SUM(BL98:BN98)</f>
        <v>0</v>
      </c>
      <c r="BV98" s="157">
        <f>SUM(BO98:BQ98)</f>
        <v>0</v>
      </c>
      <c r="BW98" s="157">
        <f>SUM(BF98:BK98)</f>
        <v>0</v>
      </c>
      <c r="BX98" s="157">
        <f>SUM(BL98:BQ98)</f>
        <v>0</v>
      </c>
      <c r="BY98" s="157">
        <f>IF(Info!$O$3="Q1",$BS98,IF(Info!$O$3="Q2",$BS98+$BT98,IF(Info!$O$3="Q3",$BS98+$BT98+$BU98,$BR98)))</f>
        <v>0</v>
      </c>
      <c r="BZ98" s="157">
        <f>IF(Info!$O$3="Q1",$BS98,IF(Info!$O$3="Q2",$BT98,IF(Info!$O$3="Q3",$BU98,$BV98)))</f>
        <v>0</v>
      </c>
      <c r="CA98" s="197"/>
    </row>
    <row r="99" spans="1:81" ht="15.6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x14ac:dyDescent="0.3">
      <c r="A100" s="193"/>
      <c r="B100" s="375" t="s">
        <v>357</v>
      </c>
      <c r="C100" s="194"/>
      <c r="D100" s="157">
        <f>SUM(E100:BD100)</f>
        <v>0</v>
      </c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  <c r="AA100" s="372"/>
      <c r="AB100" s="372"/>
      <c r="AC100" s="372"/>
      <c r="AD100" s="372"/>
      <c r="AE100" s="372"/>
      <c r="AF100" s="372"/>
      <c r="AG100" s="372"/>
      <c r="AH100" s="372"/>
      <c r="AI100" s="372"/>
      <c r="AJ100" s="372"/>
      <c r="AK100" s="372"/>
      <c r="AL100" s="372"/>
      <c r="AM100" s="372"/>
      <c r="AN100" s="372"/>
      <c r="AO100" s="372"/>
      <c r="AP100" s="372"/>
      <c r="AQ100" s="37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195"/>
      <c r="BF100" s="163">
        <f>SUM(E100:H100)</f>
        <v>0</v>
      </c>
      <c r="BG100" s="77">
        <f>SUM(I100:L100)</f>
        <v>0</v>
      </c>
      <c r="BH100" s="77">
        <f>SUM(M100:Q100)</f>
        <v>0</v>
      </c>
      <c r="BI100" s="77">
        <f>SUM(R100:U100)</f>
        <v>0</v>
      </c>
      <c r="BJ100" s="77">
        <f>SUM(V100:Y100)</f>
        <v>0</v>
      </c>
      <c r="BK100" s="77">
        <f>SUM(Z100:AD100)</f>
        <v>0</v>
      </c>
      <c r="BL100" s="77">
        <f>SUM(AE100:AH100)</f>
        <v>0</v>
      </c>
      <c r="BM100" s="77">
        <f>SUM(AI100:AL100)</f>
        <v>0</v>
      </c>
      <c r="BN100" s="77">
        <f>SUM(AM100:AQ100)</f>
        <v>0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0</v>
      </c>
      <c r="BS100" s="77">
        <f>SUM(BF100:BH100)</f>
        <v>0</v>
      </c>
      <c r="BT100" s="77">
        <f>SUM(BI100:BK100)</f>
        <v>0</v>
      </c>
      <c r="BU100" s="77">
        <f>SUM(BL100:BN100)</f>
        <v>0</v>
      </c>
      <c r="BV100" s="77">
        <f>SUM(BO100:BQ100)</f>
        <v>0</v>
      </c>
      <c r="BW100" s="77">
        <f>SUM(BF100:BK100)</f>
        <v>0</v>
      </c>
      <c r="BX100" s="77">
        <f>SUM(BL100:BQ100)</f>
        <v>0</v>
      </c>
      <c r="BY100" s="77">
        <f>IF(Info!$O$3="Q1",$BS100,IF(Info!$O$3="Q2",$BS100+$BT100,IF(Info!$O$3="Q3",$BS100+$BT100+$BU100,$BR100)))</f>
        <v>0</v>
      </c>
      <c r="BZ100" s="77">
        <f>IF(Info!$O$3="Q1",$BS100,IF(Info!$O$3="Q2",$BT100,IF(Info!$O$3="Q3",$BU100,$BV100)))</f>
        <v>0</v>
      </c>
      <c r="CA100" s="197"/>
    </row>
    <row r="101" spans="1:81" x14ac:dyDescent="0.3">
      <c r="A101" s="193"/>
      <c r="B101" s="375" t="s">
        <v>358</v>
      </c>
      <c r="C101" s="194"/>
      <c r="D101" s="157">
        <f>SUM(E101:BD101)</f>
        <v>0</v>
      </c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2"/>
      <c r="AJ101" s="372"/>
      <c r="AK101" s="372"/>
      <c r="AL101" s="372"/>
      <c r="AM101" s="372"/>
      <c r="AN101" s="372"/>
      <c r="AO101" s="372"/>
      <c r="AP101" s="372"/>
      <c r="AQ101" s="372"/>
      <c r="AR101" s="372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195"/>
      <c r="BF101" s="163">
        <f>SUM(E101:H101)</f>
        <v>0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0</v>
      </c>
      <c r="BM101" s="77">
        <f>SUM(AI101:AL101)</f>
        <v>0</v>
      </c>
      <c r="BN101" s="77">
        <f>SUM(AM101:AQ101)</f>
        <v>0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0</v>
      </c>
      <c r="BS101" s="77">
        <f>SUM(BF101:BH101)</f>
        <v>0</v>
      </c>
      <c r="BT101" s="77">
        <f>SUM(BI101:BK101)</f>
        <v>0</v>
      </c>
      <c r="BU101" s="77">
        <f>SUM(BL101:BN101)</f>
        <v>0</v>
      </c>
      <c r="BV101" s="77">
        <f>SUM(BO101:BQ101)</f>
        <v>0</v>
      </c>
      <c r="BW101" s="77">
        <f>SUM(BF101:BK101)</f>
        <v>0</v>
      </c>
      <c r="BX101" s="77">
        <f>SUM(BL101:BQ101)</f>
        <v>0</v>
      </c>
      <c r="BY101" s="77">
        <f>IF(Info!$O$3="Q1",$BS101,IF(Info!$O$3="Q2",$BS101+$BT101,IF(Info!$O$3="Q3",$BS101+$BT101+$BU101,$BR101)))</f>
        <v>0</v>
      </c>
      <c r="BZ101" s="77">
        <f>IF(Info!$O$3="Q1",$BS101,IF(Info!$O$3="Q2",$BT101,IF(Info!$O$3="Q3",$BU101,$BV101)))</f>
        <v>0</v>
      </c>
      <c r="CA101" s="197"/>
    </row>
    <row r="102" spans="1:81" x14ac:dyDescent="0.3">
      <c r="A102" s="193"/>
      <c r="B102" s="375" t="s">
        <v>359</v>
      </c>
      <c r="C102" s="194"/>
      <c r="D102" s="157">
        <f>SUM(E102:BD102)</f>
        <v>0</v>
      </c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  <c r="AA102" s="372"/>
      <c r="AB102" s="372"/>
      <c r="AC102" s="372"/>
      <c r="AD102" s="372"/>
      <c r="AE102" s="372"/>
      <c r="AF102" s="372"/>
      <c r="AG102" s="372"/>
      <c r="AH102" s="372"/>
      <c r="AI102" s="372"/>
      <c r="AJ102" s="372"/>
      <c r="AK102" s="372"/>
      <c r="AL102" s="372"/>
      <c r="AM102" s="372"/>
      <c r="AN102" s="372"/>
      <c r="AO102" s="372"/>
      <c r="AP102" s="372"/>
      <c r="AQ102" s="372"/>
      <c r="AR102" s="372"/>
      <c r="AS102" s="372"/>
      <c r="AT102" s="372"/>
      <c r="AU102" s="372"/>
      <c r="AV102" s="372"/>
      <c r="AW102" s="372"/>
      <c r="AX102" s="372"/>
      <c r="AY102" s="372"/>
      <c r="AZ102" s="372"/>
      <c r="BA102" s="372"/>
      <c r="BB102" s="372"/>
      <c r="BC102" s="372"/>
      <c r="BD102" s="372"/>
      <c r="BE102" s="195"/>
      <c r="BF102" s="163">
        <f>SUM(E102:H102)</f>
        <v>0</v>
      </c>
      <c r="BG102" s="77">
        <f>SUM(I102:L102)</f>
        <v>0</v>
      </c>
      <c r="BH102" s="77">
        <f>SUM(M102:Q102)</f>
        <v>0</v>
      </c>
      <c r="BI102" s="77">
        <f>SUM(R102:U102)</f>
        <v>0</v>
      </c>
      <c r="BJ102" s="77">
        <f>SUM(V102:Y102)</f>
        <v>0</v>
      </c>
      <c r="BK102" s="77">
        <f>SUM(Z102:AD102)</f>
        <v>0</v>
      </c>
      <c r="BL102" s="77">
        <f>SUM(AE102:AH102)</f>
        <v>0</v>
      </c>
      <c r="BM102" s="77">
        <f>SUM(AI102:AL102)</f>
        <v>0</v>
      </c>
      <c r="BN102" s="77">
        <f>SUM(AM102:AQ102)</f>
        <v>0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0</v>
      </c>
      <c r="BS102" s="77">
        <f>SUM(BF102:BH102)</f>
        <v>0</v>
      </c>
      <c r="BT102" s="77">
        <f>SUM(BI102:BK102)</f>
        <v>0</v>
      </c>
      <c r="BU102" s="77">
        <f>SUM(BL102:BN102)</f>
        <v>0</v>
      </c>
      <c r="BV102" s="77">
        <f>SUM(BO102:BQ102)</f>
        <v>0</v>
      </c>
      <c r="BW102" s="77">
        <f>SUM(BF102:BK102)</f>
        <v>0</v>
      </c>
      <c r="BX102" s="77">
        <f>SUM(BL102:BQ102)</f>
        <v>0</v>
      </c>
      <c r="BY102" s="77">
        <f>IF(Info!$O$3="Q1",$BS102,IF(Info!$O$3="Q2",$BS102+$BT102,IF(Info!$O$3="Q3",$BS102+$BT102+$BU102,$BR102)))</f>
        <v>0</v>
      </c>
      <c r="BZ102" s="77">
        <f>IF(Info!$O$3="Q1",$BS102,IF(Info!$O$3="Q2",$BT102,IF(Info!$O$3="Q3",$BU102,$BV102)))</f>
        <v>0</v>
      </c>
      <c r="CA102" s="197"/>
      <c r="CC102" s="42"/>
    </row>
    <row r="103" spans="1:81" x14ac:dyDescent="0.3">
      <c r="A103" s="193"/>
      <c r="B103" s="375" t="s">
        <v>67</v>
      </c>
      <c r="C103" s="194"/>
      <c r="D103" s="157">
        <f>SUM(E103:BD103)</f>
        <v>0</v>
      </c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  <c r="AA103" s="372"/>
      <c r="AB103" s="372"/>
      <c r="AC103" s="372"/>
      <c r="AD103" s="372"/>
      <c r="AE103" s="372"/>
      <c r="AF103" s="372"/>
      <c r="AG103" s="372"/>
      <c r="AH103" s="372"/>
      <c r="AI103" s="372"/>
      <c r="AJ103" s="372"/>
      <c r="AK103" s="372"/>
      <c r="AL103" s="372"/>
      <c r="AM103" s="372"/>
      <c r="AN103" s="372"/>
      <c r="AO103" s="372"/>
      <c r="AP103" s="372"/>
      <c r="AQ103" s="37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195"/>
      <c r="BF103" s="163">
        <f>SUM(E103:H103)</f>
        <v>0</v>
      </c>
      <c r="BG103" s="77">
        <f>SUM(I103:L103)</f>
        <v>0</v>
      </c>
      <c r="BH103" s="77">
        <f>SUM(M103:Q103)</f>
        <v>0</v>
      </c>
      <c r="BI103" s="77">
        <f>SUM(R103:U103)</f>
        <v>0</v>
      </c>
      <c r="BJ103" s="77">
        <f>SUM(V103:Y103)</f>
        <v>0</v>
      </c>
      <c r="BK103" s="77">
        <f>SUM(Z103:AD103)</f>
        <v>0</v>
      </c>
      <c r="BL103" s="77">
        <f>SUM(AE103:AH103)</f>
        <v>0</v>
      </c>
      <c r="BM103" s="77">
        <f>SUM(AI103:AL103)</f>
        <v>0</v>
      </c>
      <c r="BN103" s="77">
        <f>SUM(AM103:AQ103)</f>
        <v>0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0</v>
      </c>
      <c r="BS103" s="77">
        <f>SUM(BF103:BH103)</f>
        <v>0</v>
      </c>
      <c r="BT103" s="77">
        <f>SUM(BI103:BK103)</f>
        <v>0</v>
      </c>
      <c r="BU103" s="77">
        <f>SUM(BL103:BN103)</f>
        <v>0</v>
      </c>
      <c r="BV103" s="77">
        <f>SUM(BO103:BQ103)</f>
        <v>0</v>
      </c>
      <c r="BW103" s="77">
        <f>SUM(BF103:BK103)</f>
        <v>0</v>
      </c>
      <c r="BX103" s="77">
        <f>SUM(BL103:BQ103)</f>
        <v>0</v>
      </c>
      <c r="BY103" s="77">
        <f>IF(Info!$O$3="Q1",$BS103,IF(Info!$O$3="Q2",$BS103+$BT103,IF(Info!$O$3="Q3",$BS103+$BT103+$BU103,$BR103)))</f>
        <v>0</v>
      </c>
      <c r="BZ103" s="77">
        <f>IF(Info!$O$3="Q1",$BS103,IF(Info!$O$3="Q2",$BT103,IF(Info!$O$3="Q3",$BU103,$BV103)))</f>
        <v>0</v>
      </c>
      <c r="CA103" s="197"/>
    </row>
    <row r="104" spans="1:81" x14ac:dyDescent="0.3">
      <c r="A104" s="204"/>
      <c r="B104" s="160" t="s">
        <v>360</v>
      </c>
      <c r="C104" s="194"/>
      <c r="D104" s="157">
        <f>SUM(E104:BD104)</f>
        <v>0</v>
      </c>
      <c r="E104" s="157">
        <f t="shared" ref="E104:AJ104" si="125">SUM(E100:E103)</f>
        <v>0</v>
      </c>
      <c r="F104" s="157">
        <f t="shared" si="125"/>
        <v>0</v>
      </c>
      <c r="G104" s="157">
        <f t="shared" si="125"/>
        <v>0</v>
      </c>
      <c r="H104" s="157">
        <f t="shared" si="125"/>
        <v>0</v>
      </c>
      <c r="I104" s="157">
        <f t="shared" si="125"/>
        <v>0</v>
      </c>
      <c r="J104" s="157">
        <f t="shared" si="125"/>
        <v>0</v>
      </c>
      <c r="K104" s="157">
        <f t="shared" si="125"/>
        <v>0</v>
      </c>
      <c r="L104" s="157">
        <f t="shared" si="125"/>
        <v>0</v>
      </c>
      <c r="M104" s="157">
        <f t="shared" si="125"/>
        <v>0</v>
      </c>
      <c r="N104" s="157">
        <f t="shared" si="125"/>
        <v>0</v>
      </c>
      <c r="O104" s="157">
        <f t="shared" si="125"/>
        <v>0</v>
      </c>
      <c r="P104" s="157">
        <f t="shared" si="125"/>
        <v>0</v>
      </c>
      <c r="Q104" s="157">
        <f t="shared" si="125"/>
        <v>0</v>
      </c>
      <c r="R104" s="157">
        <f t="shared" si="125"/>
        <v>0</v>
      </c>
      <c r="S104" s="157">
        <f t="shared" si="125"/>
        <v>0</v>
      </c>
      <c r="T104" s="157">
        <f t="shared" si="125"/>
        <v>0</v>
      </c>
      <c r="U104" s="157">
        <f t="shared" si="125"/>
        <v>0</v>
      </c>
      <c r="V104" s="157">
        <f t="shared" si="125"/>
        <v>0</v>
      </c>
      <c r="W104" s="157">
        <f t="shared" si="125"/>
        <v>0</v>
      </c>
      <c r="X104" s="157">
        <f t="shared" si="125"/>
        <v>0</v>
      </c>
      <c r="Y104" s="157">
        <f t="shared" si="125"/>
        <v>0</v>
      </c>
      <c r="Z104" s="157">
        <f t="shared" si="125"/>
        <v>0</v>
      </c>
      <c r="AA104" s="157">
        <f t="shared" si="125"/>
        <v>0</v>
      </c>
      <c r="AB104" s="157">
        <f t="shared" si="125"/>
        <v>0</v>
      </c>
      <c r="AC104" s="157">
        <f t="shared" si="125"/>
        <v>0</v>
      </c>
      <c r="AD104" s="157">
        <f t="shared" si="125"/>
        <v>0</v>
      </c>
      <c r="AE104" s="157">
        <f t="shared" si="125"/>
        <v>0</v>
      </c>
      <c r="AF104" s="157">
        <f t="shared" si="125"/>
        <v>0</v>
      </c>
      <c r="AG104" s="157">
        <f t="shared" si="125"/>
        <v>0</v>
      </c>
      <c r="AH104" s="157">
        <f t="shared" si="125"/>
        <v>0</v>
      </c>
      <c r="AI104" s="157">
        <f t="shared" si="125"/>
        <v>0</v>
      </c>
      <c r="AJ104" s="157">
        <f t="shared" si="125"/>
        <v>0</v>
      </c>
      <c r="AK104" s="157">
        <f t="shared" ref="AK104:BP104" si="126">SUM(AK100:AK103)</f>
        <v>0</v>
      </c>
      <c r="AL104" s="157">
        <f t="shared" si="126"/>
        <v>0</v>
      </c>
      <c r="AM104" s="157">
        <f t="shared" si="126"/>
        <v>0</v>
      </c>
      <c r="AN104" s="157">
        <f t="shared" si="126"/>
        <v>0</v>
      </c>
      <c r="AO104" s="157">
        <f t="shared" si="126"/>
        <v>0</v>
      </c>
      <c r="AP104" s="157">
        <f t="shared" si="126"/>
        <v>0</v>
      </c>
      <c r="AQ104" s="157">
        <f t="shared" si="126"/>
        <v>0</v>
      </c>
      <c r="AR104" s="157">
        <f t="shared" si="126"/>
        <v>0</v>
      </c>
      <c r="AS104" s="157">
        <f t="shared" si="126"/>
        <v>0</v>
      </c>
      <c r="AT104" s="157">
        <f t="shared" si="126"/>
        <v>0</v>
      </c>
      <c r="AU104" s="157">
        <f t="shared" si="126"/>
        <v>0</v>
      </c>
      <c r="AV104" s="157">
        <f t="shared" si="126"/>
        <v>0</v>
      </c>
      <c r="AW104" s="157">
        <f t="shared" si="126"/>
        <v>0</v>
      </c>
      <c r="AX104" s="157">
        <f t="shared" si="126"/>
        <v>0</v>
      </c>
      <c r="AY104" s="157">
        <f t="shared" si="126"/>
        <v>0</v>
      </c>
      <c r="AZ104" s="157">
        <f t="shared" si="126"/>
        <v>0</v>
      </c>
      <c r="BA104" s="157">
        <f t="shared" si="126"/>
        <v>0</v>
      </c>
      <c r="BB104" s="157">
        <f t="shared" si="126"/>
        <v>0</v>
      </c>
      <c r="BC104" s="157">
        <f t="shared" si="126"/>
        <v>0</v>
      </c>
      <c r="BD104" s="157">
        <f t="shared" si="126"/>
        <v>0</v>
      </c>
      <c r="BE104" s="195"/>
      <c r="BF104" s="162">
        <f>SUM(E104:H104)</f>
        <v>0</v>
      </c>
      <c r="BG104" s="157">
        <f>SUM(I104:L104)</f>
        <v>0</v>
      </c>
      <c r="BH104" s="157">
        <f>SUM(M104:Q104)</f>
        <v>0</v>
      </c>
      <c r="BI104" s="157">
        <f>SUM(R104:U104)</f>
        <v>0</v>
      </c>
      <c r="BJ104" s="157">
        <f>SUM(V104:Y104)</f>
        <v>0</v>
      </c>
      <c r="BK104" s="157">
        <f>SUM(Z104:AD104)</f>
        <v>0</v>
      </c>
      <c r="BL104" s="157">
        <f>SUM(AE104:AH104)</f>
        <v>0</v>
      </c>
      <c r="BM104" s="157">
        <f>SUM(AI104:AL104)</f>
        <v>0</v>
      </c>
      <c r="BN104" s="157">
        <f>SUM(AM104:AQ104)</f>
        <v>0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0</v>
      </c>
      <c r="BS104" s="157">
        <f>SUM(BF104:BH104)</f>
        <v>0</v>
      </c>
      <c r="BT104" s="157">
        <f>SUM(BI104:BK104)</f>
        <v>0</v>
      </c>
      <c r="BU104" s="157">
        <f>SUM(BL104:BN104)</f>
        <v>0</v>
      </c>
      <c r="BV104" s="157">
        <f>SUM(BO104:BQ104)</f>
        <v>0</v>
      </c>
      <c r="BW104" s="157">
        <f>SUM(BF104:BK104)</f>
        <v>0</v>
      </c>
      <c r="BX104" s="157">
        <f>SUM(BL104:BQ104)</f>
        <v>0</v>
      </c>
      <c r="BY104" s="157">
        <f>IF(Info!$O$3="Q1",$BS104,IF(Info!$O$3="Q2",$BS104+$BT104,IF(Info!$O$3="Q3",$BS104+$BT104+$BU104,$BR104)))</f>
        <v>0</v>
      </c>
      <c r="BZ104" s="157">
        <f>IF(Info!$O$3="Q1",$BS104,IF(Info!$O$3="Q2",$BT104,IF(Info!$O$3="Q3",$BU104,$BV104)))</f>
        <v>0</v>
      </c>
      <c r="CA104" s="197"/>
    </row>
    <row r="105" spans="1:81" ht="15.6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x14ac:dyDescent="0.3">
      <c r="A106" s="193"/>
      <c r="B106" s="375" t="s">
        <v>362</v>
      </c>
      <c r="C106" s="194"/>
      <c r="D106" s="157">
        <f>SUM(E106:BD106)</f>
        <v>0</v>
      </c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  <c r="AA106" s="372"/>
      <c r="AB106" s="372"/>
      <c r="AC106" s="372"/>
      <c r="AD106" s="372"/>
      <c r="AE106" s="372"/>
      <c r="AF106" s="372"/>
      <c r="AG106" s="372"/>
      <c r="AH106" s="372"/>
      <c r="AI106" s="372"/>
      <c r="AJ106" s="372"/>
      <c r="AK106" s="372"/>
      <c r="AL106" s="372"/>
      <c r="AM106" s="372"/>
      <c r="AN106" s="372"/>
      <c r="AO106" s="372"/>
      <c r="AP106" s="372"/>
      <c r="AQ106" s="372"/>
      <c r="AR106" s="372"/>
      <c r="AS106" s="372"/>
      <c r="AT106" s="372"/>
      <c r="AU106" s="372"/>
      <c r="AV106" s="372"/>
      <c r="AW106" s="372"/>
      <c r="AX106" s="372"/>
      <c r="AY106" s="372"/>
      <c r="AZ106" s="372"/>
      <c r="BA106" s="372"/>
      <c r="BB106" s="372"/>
      <c r="BC106" s="372"/>
      <c r="BD106" s="372"/>
      <c r="BE106" s="195"/>
      <c r="BF106" s="163">
        <f>SUM(E106:H106)</f>
        <v>0</v>
      </c>
      <c r="BG106" s="77">
        <f>SUM(I106:L106)</f>
        <v>0</v>
      </c>
      <c r="BH106" s="77">
        <f>SUM(M106:Q106)</f>
        <v>0</v>
      </c>
      <c r="BI106" s="77">
        <f>SUM(R106:U106)</f>
        <v>0</v>
      </c>
      <c r="BJ106" s="77">
        <f>SUM(V106:Y106)</f>
        <v>0</v>
      </c>
      <c r="BK106" s="77">
        <f>SUM(Z106:AD106)</f>
        <v>0</v>
      </c>
      <c r="BL106" s="77">
        <f>SUM(AE106:AH106)</f>
        <v>0</v>
      </c>
      <c r="BM106" s="77">
        <f>SUM(AI106:AL106)</f>
        <v>0</v>
      </c>
      <c r="BN106" s="77">
        <f>SUM(AM106:AQ106)</f>
        <v>0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0</v>
      </c>
      <c r="BS106" s="77">
        <f>SUM(BF106:BH106)</f>
        <v>0</v>
      </c>
      <c r="BT106" s="77">
        <f>SUM(BI106:BK106)</f>
        <v>0</v>
      </c>
      <c r="BU106" s="77">
        <f>SUM(BL106:BN106)</f>
        <v>0</v>
      </c>
      <c r="BV106" s="77">
        <f>SUM(BO106:BQ106)</f>
        <v>0</v>
      </c>
      <c r="BW106" s="77">
        <f>SUM(BF106:BK106)</f>
        <v>0</v>
      </c>
      <c r="BX106" s="77">
        <f>SUM(BL106:BQ106)</f>
        <v>0</v>
      </c>
      <c r="BY106" s="77">
        <f>IF(Info!$O$3="Q1",$BS106,IF(Info!$O$3="Q2",$BS106+$BT106,IF(Info!$O$3="Q3",$BS106+$BT106+$BU106,$BR106)))</f>
        <v>0</v>
      </c>
      <c r="BZ106" s="77">
        <f>IF(Info!$O$3="Q1",$BS106,IF(Info!$O$3="Q2",$BT106,IF(Info!$O$3="Q3",$BU106,$BV106)))</f>
        <v>0</v>
      </c>
      <c r="CA106" s="197"/>
    </row>
    <row r="107" spans="1:81" x14ac:dyDescent="0.3">
      <c r="A107" s="193"/>
      <c r="B107" s="375" t="s">
        <v>363</v>
      </c>
      <c r="C107" s="194"/>
      <c r="D107" s="157">
        <f>SUM(E107:BD107)</f>
        <v>0</v>
      </c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  <c r="AA107" s="372"/>
      <c r="AB107" s="372"/>
      <c r="AC107" s="372"/>
      <c r="AD107" s="372"/>
      <c r="AE107" s="372"/>
      <c r="AF107" s="372"/>
      <c r="AG107" s="372"/>
      <c r="AH107" s="372"/>
      <c r="AI107" s="372"/>
      <c r="AJ107" s="372"/>
      <c r="AK107" s="372"/>
      <c r="AL107" s="372"/>
      <c r="AM107" s="372"/>
      <c r="AN107" s="372"/>
      <c r="AO107" s="372"/>
      <c r="AP107" s="372"/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195"/>
      <c r="BF107" s="163">
        <f>SUM(E107:H107)</f>
        <v>0</v>
      </c>
      <c r="BG107" s="77">
        <f>SUM(I107:L107)</f>
        <v>0</v>
      </c>
      <c r="BH107" s="77">
        <f>SUM(M107:Q107)</f>
        <v>0</v>
      </c>
      <c r="BI107" s="77">
        <f>SUM(R107:U107)</f>
        <v>0</v>
      </c>
      <c r="BJ107" s="77">
        <f>SUM(V107:Y107)</f>
        <v>0</v>
      </c>
      <c r="BK107" s="77">
        <f>SUM(Z107:AD107)</f>
        <v>0</v>
      </c>
      <c r="BL107" s="77">
        <f>SUM(AE107:AH107)</f>
        <v>0</v>
      </c>
      <c r="BM107" s="77">
        <f>SUM(AI107:AL107)</f>
        <v>0</v>
      </c>
      <c r="BN107" s="77">
        <f>SUM(AM107:AQ107)</f>
        <v>0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0</v>
      </c>
      <c r="BS107" s="77">
        <f>SUM(BF107:BH107)</f>
        <v>0</v>
      </c>
      <c r="BT107" s="77">
        <f>SUM(BI107:BK107)</f>
        <v>0</v>
      </c>
      <c r="BU107" s="77">
        <f>SUM(BL107:BN107)</f>
        <v>0</v>
      </c>
      <c r="BV107" s="77">
        <f>SUM(BO107:BQ107)</f>
        <v>0</v>
      </c>
      <c r="BW107" s="77">
        <f>SUM(BF107:BK107)</f>
        <v>0</v>
      </c>
      <c r="BX107" s="77">
        <f>SUM(BL107:BQ107)</f>
        <v>0</v>
      </c>
      <c r="BY107" s="77">
        <f>IF(Info!$O$3="Q1",$BS107,IF(Info!$O$3="Q2",$BS107+$BT107,IF(Info!$O$3="Q3",$BS107+$BT107+$BU107,$BR107)))</f>
        <v>0</v>
      </c>
      <c r="BZ107" s="77">
        <f>IF(Info!$O$3="Q1",$BS107,IF(Info!$O$3="Q2",$BT107,IF(Info!$O$3="Q3",$BU107,$BV107)))</f>
        <v>0</v>
      </c>
      <c r="CA107" s="197"/>
    </row>
    <row r="108" spans="1:81" x14ac:dyDescent="0.3">
      <c r="A108" s="204"/>
      <c r="B108" s="160" t="s">
        <v>364</v>
      </c>
      <c r="C108" s="194"/>
      <c r="D108" s="157">
        <f>SUM(E108:BD108)</f>
        <v>0</v>
      </c>
      <c r="E108" s="157">
        <f t="shared" ref="E108:AJ108" si="127">SUM(E106:E107)</f>
        <v>0</v>
      </c>
      <c r="F108" s="157">
        <f t="shared" si="127"/>
        <v>0</v>
      </c>
      <c r="G108" s="157">
        <f t="shared" si="127"/>
        <v>0</v>
      </c>
      <c r="H108" s="157">
        <f t="shared" si="127"/>
        <v>0</v>
      </c>
      <c r="I108" s="157">
        <f t="shared" si="127"/>
        <v>0</v>
      </c>
      <c r="J108" s="157">
        <f t="shared" si="127"/>
        <v>0</v>
      </c>
      <c r="K108" s="157">
        <f t="shared" si="127"/>
        <v>0</v>
      </c>
      <c r="L108" s="157">
        <f t="shared" si="127"/>
        <v>0</v>
      </c>
      <c r="M108" s="157">
        <f t="shared" si="127"/>
        <v>0</v>
      </c>
      <c r="N108" s="157">
        <f t="shared" si="127"/>
        <v>0</v>
      </c>
      <c r="O108" s="157">
        <f t="shared" si="127"/>
        <v>0</v>
      </c>
      <c r="P108" s="157">
        <f t="shared" si="127"/>
        <v>0</v>
      </c>
      <c r="Q108" s="157">
        <f t="shared" si="127"/>
        <v>0</v>
      </c>
      <c r="R108" s="157">
        <f t="shared" si="127"/>
        <v>0</v>
      </c>
      <c r="S108" s="157">
        <f t="shared" si="127"/>
        <v>0</v>
      </c>
      <c r="T108" s="157">
        <f t="shared" si="127"/>
        <v>0</v>
      </c>
      <c r="U108" s="157">
        <f t="shared" si="127"/>
        <v>0</v>
      </c>
      <c r="V108" s="157">
        <f t="shared" si="127"/>
        <v>0</v>
      </c>
      <c r="W108" s="157">
        <f t="shared" si="127"/>
        <v>0</v>
      </c>
      <c r="X108" s="157">
        <f t="shared" si="127"/>
        <v>0</v>
      </c>
      <c r="Y108" s="157">
        <f t="shared" si="127"/>
        <v>0</v>
      </c>
      <c r="Z108" s="157">
        <f t="shared" si="127"/>
        <v>0</v>
      </c>
      <c r="AA108" s="157">
        <f t="shared" si="127"/>
        <v>0</v>
      </c>
      <c r="AB108" s="157">
        <f t="shared" si="127"/>
        <v>0</v>
      </c>
      <c r="AC108" s="157">
        <f t="shared" si="127"/>
        <v>0</v>
      </c>
      <c r="AD108" s="157">
        <f t="shared" si="127"/>
        <v>0</v>
      </c>
      <c r="AE108" s="157">
        <f t="shared" si="127"/>
        <v>0</v>
      </c>
      <c r="AF108" s="157">
        <f t="shared" si="127"/>
        <v>0</v>
      </c>
      <c r="AG108" s="157">
        <f t="shared" si="127"/>
        <v>0</v>
      </c>
      <c r="AH108" s="157">
        <f t="shared" si="127"/>
        <v>0</v>
      </c>
      <c r="AI108" s="157">
        <f t="shared" si="127"/>
        <v>0</v>
      </c>
      <c r="AJ108" s="157">
        <f t="shared" si="127"/>
        <v>0</v>
      </c>
      <c r="AK108" s="157">
        <f t="shared" ref="AK108:BP108" si="128">SUM(AK106:AK107)</f>
        <v>0</v>
      </c>
      <c r="AL108" s="157">
        <f t="shared" si="128"/>
        <v>0</v>
      </c>
      <c r="AM108" s="157">
        <f t="shared" si="128"/>
        <v>0</v>
      </c>
      <c r="AN108" s="157">
        <f t="shared" si="128"/>
        <v>0</v>
      </c>
      <c r="AO108" s="157">
        <f t="shared" si="128"/>
        <v>0</v>
      </c>
      <c r="AP108" s="157">
        <f t="shared" si="128"/>
        <v>0</v>
      </c>
      <c r="AQ108" s="157">
        <f t="shared" si="128"/>
        <v>0</v>
      </c>
      <c r="AR108" s="157">
        <f t="shared" si="128"/>
        <v>0</v>
      </c>
      <c r="AS108" s="157">
        <f t="shared" si="128"/>
        <v>0</v>
      </c>
      <c r="AT108" s="157">
        <f t="shared" si="128"/>
        <v>0</v>
      </c>
      <c r="AU108" s="157">
        <f t="shared" si="128"/>
        <v>0</v>
      </c>
      <c r="AV108" s="157">
        <f t="shared" si="128"/>
        <v>0</v>
      </c>
      <c r="AW108" s="157">
        <f t="shared" si="128"/>
        <v>0</v>
      </c>
      <c r="AX108" s="157">
        <f t="shared" si="128"/>
        <v>0</v>
      </c>
      <c r="AY108" s="157">
        <f t="shared" si="128"/>
        <v>0</v>
      </c>
      <c r="AZ108" s="157">
        <f t="shared" si="128"/>
        <v>0</v>
      </c>
      <c r="BA108" s="157">
        <f t="shared" si="128"/>
        <v>0</v>
      </c>
      <c r="BB108" s="157">
        <f t="shared" si="128"/>
        <v>0</v>
      </c>
      <c r="BC108" s="157">
        <f t="shared" si="128"/>
        <v>0</v>
      </c>
      <c r="BD108" s="157">
        <f t="shared" si="128"/>
        <v>0</v>
      </c>
      <c r="BE108" s="195"/>
      <c r="BF108" s="162">
        <f>SUM(E108:H108)</f>
        <v>0</v>
      </c>
      <c r="BG108" s="157">
        <f>SUM(I108:L108)</f>
        <v>0</v>
      </c>
      <c r="BH108" s="157">
        <f>SUM(M108:Q108)</f>
        <v>0</v>
      </c>
      <c r="BI108" s="157">
        <f>SUM(R108:U108)</f>
        <v>0</v>
      </c>
      <c r="BJ108" s="157">
        <f>SUM(V108:Y108)</f>
        <v>0</v>
      </c>
      <c r="BK108" s="157">
        <f>SUM(Z108:AD108)</f>
        <v>0</v>
      </c>
      <c r="BL108" s="157">
        <f>SUM(AE108:AH108)</f>
        <v>0</v>
      </c>
      <c r="BM108" s="157">
        <f>SUM(AI108:AL108)</f>
        <v>0</v>
      </c>
      <c r="BN108" s="157">
        <f>SUM(AM108:AQ108)</f>
        <v>0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0</v>
      </c>
      <c r="BS108" s="157">
        <f>SUM(BF108:BH108)</f>
        <v>0</v>
      </c>
      <c r="BT108" s="157">
        <f>SUM(BI108:BK108)</f>
        <v>0</v>
      </c>
      <c r="BU108" s="157">
        <f>SUM(BL108:BN108)</f>
        <v>0</v>
      </c>
      <c r="BV108" s="157">
        <f>SUM(BO108:BQ108)</f>
        <v>0</v>
      </c>
      <c r="BW108" s="157">
        <f>SUM(BF108:BK108)</f>
        <v>0</v>
      </c>
      <c r="BX108" s="157">
        <f>SUM(BL108:BQ108)</f>
        <v>0</v>
      </c>
      <c r="BY108" s="157">
        <f>IF(Info!$O$3="Q1",$BS108,IF(Info!$O$3="Q2",$BS108+$BT108,IF(Info!$O$3="Q3",$BS108+$BT108+$BU108,$BR108)))</f>
        <v>0</v>
      </c>
      <c r="BZ108" s="157">
        <f>IF(Info!$O$3="Q1",$BS108,IF(Info!$O$3="Q2",$BT108,IF(Info!$O$3="Q3",$BU108,$BV108)))</f>
        <v>0</v>
      </c>
      <c r="CA108" s="197"/>
    </row>
    <row r="109" spans="1:81" ht="15.6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x14ac:dyDescent="0.3">
      <c r="A110" s="193"/>
      <c r="B110" s="375" t="s">
        <v>73</v>
      </c>
      <c r="C110" s="194"/>
      <c r="D110" s="157">
        <f>SUM(E110:BD110)</f>
        <v>0</v>
      </c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  <c r="AA110" s="372"/>
      <c r="AB110" s="372"/>
      <c r="AC110" s="372"/>
      <c r="AD110" s="372"/>
      <c r="AE110" s="372"/>
      <c r="AF110" s="372"/>
      <c r="AG110" s="372"/>
      <c r="AH110" s="372"/>
      <c r="AI110" s="372"/>
      <c r="AJ110" s="372"/>
      <c r="AK110" s="372"/>
      <c r="AL110" s="372"/>
      <c r="AM110" s="372"/>
      <c r="AN110" s="372"/>
      <c r="AO110" s="372"/>
      <c r="AP110" s="372"/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195"/>
      <c r="BF110" s="163">
        <f>SUM(E110:H110)</f>
        <v>0</v>
      </c>
      <c r="BG110" s="77">
        <f>SUM(I110:L110)</f>
        <v>0</v>
      </c>
      <c r="BH110" s="77">
        <f>SUM(M110:Q110)</f>
        <v>0</v>
      </c>
      <c r="BI110" s="77">
        <f>SUM(R110:U110)</f>
        <v>0</v>
      </c>
      <c r="BJ110" s="77">
        <f>SUM(V110:Y110)</f>
        <v>0</v>
      </c>
      <c r="BK110" s="77">
        <f>SUM(Z110:AD110)</f>
        <v>0</v>
      </c>
      <c r="BL110" s="77">
        <f>SUM(AE110:AH110)</f>
        <v>0</v>
      </c>
      <c r="BM110" s="77">
        <f>SUM(AI110:AL110)</f>
        <v>0</v>
      </c>
      <c r="BN110" s="77">
        <f>SUM(AM110:AQ110)</f>
        <v>0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0</v>
      </c>
      <c r="BS110" s="77">
        <f>SUM(BF110:BH110)</f>
        <v>0</v>
      </c>
      <c r="BT110" s="77">
        <f>SUM(BI110:BK110)</f>
        <v>0</v>
      </c>
      <c r="BU110" s="77">
        <f>SUM(BL110:BN110)</f>
        <v>0</v>
      </c>
      <c r="BV110" s="77">
        <f>SUM(BO110:BQ110)</f>
        <v>0</v>
      </c>
      <c r="BW110" s="77">
        <f>SUM(BF110:BK110)</f>
        <v>0</v>
      </c>
      <c r="BX110" s="77">
        <f>SUM(BL110:BQ110)</f>
        <v>0</v>
      </c>
      <c r="BY110" s="77">
        <f>IF(Info!$O$3="Q1",$BS110,IF(Info!$O$3="Q2",$BS110+$BT110,IF(Info!$O$3="Q3",$BS110+$BT110+$BU110,$BR110)))</f>
        <v>0</v>
      </c>
      <c r="BZ110" s="77">
        <f>IF(Info!$O$3="Q1",$BS110,IF(Info!$O$3="Q2",$BT110,IF(Info!$O$3="Q3",$BU110,$BV110)))</f>
        <v>0</v>
      </c>
      <c r="CA110" s="197"/>
    </row>
    <row r="111" spans="1:81" x14ac:dyDescent="0.3">
      <c r="A111" s="193"/>
      <c r="B111" s="375" t="s">
        <v>366</v>
      </c>
      <c r="C111" s="194"/>
      <c r="D111" s="157">
        <f>SUM(E111:BD111)</f>
        <v>0</v>
      </c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372"/>
      <c r="AO111" s="372"/>
      <c r="AP111" s="37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x14ac:dyDescent="0.3">
      <c r="A112" s="204"/>
      <c r="B112" s="160" t="s">
        <v>367</v>
      </c>
      <c r="C112" s="194"/>
      <c r="D112" s="157">
        <f>SUM(E112:BD112)</f>
        <v>0</v>
      </c>
      <c r="E112" s="157">
        <f t="shared" ref="E112:AJ112" si="129">SUM(E110:E111)</f>
        <v>0</v>
      </c>
      <c r="F112" s="157">
        <f t="shared" si="129"/>
        <v>0</v>
      </c>
      <c r="G112" s="157">
        <f t="shared" si="129"/>
        <v>0</v>
      </c>
      <c r="H112" s="157">
        <f t="shared" si="129"/>
        <v>0</v>
      </c>
      <c r="I112" s="157">
        <f t="shared" si="129"/>
        <v>0</v>
      </c>
      <c r="J112" s="157">
        <f t="shared" si="129"/>
        <v>0</v>
      </c>
      <c r="K112" s="157">
        <f t="shared" si="129"/>
        <v>0</v>
      </c>
      <c r="L112" s="157">
        <f t="shared" si="129"/>
        <v>0</v>
      </c>
      <c r="M112" s="157">
        <f t="shared" si="129"/>
        <v>0</v>
      </c>
      <c r="N112" s="157">
        <f t="shared" si="129"/>
        <v>0</v>
      </c>
      <c r="O112" s="157">
        <f t="shared" si="129"/>
        <v>0</v>
      </c>
      <c r="P112" s="157">
        <f t="shared" si="129"/>
        <v>0</v>
      </c>
      <c r="Q112" s="157">
        <f t="shared" si="129"/>
        <v>0</v>
      </c>
      <c r="R112" s="157">
        <f t="shared" si="129"/>
        <v>0</v>
      </c>
      <c r="S112" s="157">
        <f t="shared" si="129"/>
        <v>0</v>
      </c>
      <c r="T112" s="157">
        <f t="shared" si="129"/>
        <v>0</v>
      </c>
      <c r="U112" s="157">
        <f t="shared" si="129"/>
        <v>0</v>
      </c>
      <c r="V112" s="157">
        <f t="shared" si="129"/>
        <v>0</v>
      </c>
      <c r="W112" s="157">
        <f t="shared" si="129"/>
        <v>0</v>
      </c>
      <c r="X112" s="157">
        <f t="shared" si="129"/>
        <v>0</v>
      </c>
      <c r="Y112" s="157">
        <f t="shared" si="129"/>
        <v>0</v>
      </c>
      <c r="Z112" s="157">
        <f t="shared" si="129"/>
        <v>0</v>
      </c>
      <c r="AA112" s="157">
        <f t="shared" si="129"/>
        <v>0</v>
      </c>
      <c r="AB112" s="157">
        <f t="shared" si="129"/>
        <v>0</v>
      </c>
      <c r="AC112" s="157">
        <f t="shared" si="129"/>
        <v>0</v>
      </c>
      <c r="AD112" s="157">
        <f t="shared" si="129"/>
        <v>0</v>
      </c>
      <c r="AE112" s="157">
        <f t="shared" si="129"/>
        <v>0</v>
      </c>
      <c r="AF112" s="157">
        <f t="shared" si="129"/>
        <v>0</v>
      </c>
      <c r="AG112" s="157">
        <f t="shared" si="129"/>
        <v>0</v>
      </c>
      <c r="AH112" s="157">
        <f t="shared" si="129"/>
        <v>0</v>
      </c>
      <c r="AI112" s="157">
        <f t="shared" si="129"/>
        <v>0</v>
      </c>
      <c r="AJ112" s="157">
        <f t="shared" si="129"/>
        <v>0</v>
      </c>
      <c r="AK112" s="157">
        <f t="shared" ref="AK112:BP112" si="130">SUM(AK110:AK111)</f>
        <v>0</v>
      </c>
      <c r="AL112" s="157">
        <f t="shared" si="130"/>
        <v>0</v>
      </c>
      <c r="AM112" s="157">
        <f t="shared" si="130"/>
        <v>0</v>
      </c>
      <c r="AN112" s="157">
        <f t="shared" si="130"/>
        <v>0</v>
      </c>
      <c r="AO112" s="157">
        <f t="shared" si="130"/>
        <v>0</v>
      </c>
      <c r="AP112" s="157">
        <f t="shared" si="130"/>
        <v>0</v>
      </c>
      <c r="AQ112" s="157">
        <f t="shared" si="130"/>
        <v>0</v>
      </c>
      <c r="AR112" s="157">
        <f t="shared" si="130"/>
        <v>0</v>
      </c>
      <c r="AS112" s="157">
        <f t="shared" si="130"/>
        <v>0</v>
      </c>
      <c r="AT112" s="157">
        <f t="shared" si="130"/>
        <v>0</v>
      </c>
      <c r="AU112" s="157">
        <f t="shared" si="130"/>
        <v>0</v>
      </c>
      <c r="AV112" s="157">
        <f t="shared" si="130"/>
        <v>0</v>
      </c>
      <c r="AW112" s="157">
        <f t="shared" si="130"/>
        <v>0</v>
      </c>
      <c r="AX112" s="157">
        <f t="shared" si="130"/>
        <v>0</v>
      </c>
      <c r="AY112" s="157">
        <f t="shared" si="130"/>
        <v>0</v>
      </c>
      <c r="AZ112" s="157">
        <f t="shared" si="130"/>
        <v>0</v>
      </c>
      <c r="BA112" s="157">
        <f t="shared" si="130"/>
        <v>0</v>
      </c>
      <c r="BB112" s="157">
        <f t="shared" si="130"/>
        <v>0</v>
      </c>
      <c r="BC112" s="157">
        <f t="shared" si="130"/>
        <v>0</v>
      </c>
      <c r="BD112" s="157">
        <f t="shared" si="130"/>
        <v>0</v>
      </c>
      <c r="BE112" s="195"/>
      <c r="BF112" s="162">
        <f>SUM(E112:H112)</f>
        <v>0</v>
      </c>
      <c r="BG112" s="157">
        <f>SUM(I112:L112)</f>
        <v>0</v>
      </c>
      <c r="BH112" s="157">
        <f>SUM(M112:Q112)</f>
        <v>0</v>
      </c>
      <c r="BI112" s="157">
        <f>SUM(R112:U112)</f>
        <v>0</v>
      </c>
      <c r="BJ112" s="157">
        <f>SUM(V112:Y112)</f>
        <v>0</v>
      </c>
      <c r="BK112" s="157">
        <f>SUM(Z112:AD112)</f>
        <v>0</v>
      </c>
      <c r="BL112" s="157">
        <f>SUM(AE112:AH112)</f>
        <v>0</v>
      </c>
      <c r="BM112" s="157">
        <f>SUM(AI112:AL112)</f>
        <v>0</v>
      </c>
      <c r="BN112" s="157">
        <f>SUM(AM112:AQ112)</f>
        <v>0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0</v>
      </c>
      <c r="BS112" s="157">
        <f>SUM(BF112:BH112)</f>
        <v>0</v>
      </c>
      <c r="BT112" s="157">
        <f>SUM(BI112:BK112)</f>
        <v>0</v>
      </c>
      <c r="BU112" s="157">
        <f>SUM(BL112:BN112)</f>
        <v>0</v>
      </c>
      <c r="BV112" s="157">
        <f>SUM(BO112:BQ112)</f>
        <v>0</v>
      </c>
      <c r="BW112" s="157">
        <f>SUM(BF112:BK112)</f>
        <v>0</v>
      </c>
      <c r="BX112" s="157">
        <f>SUM(BL112:BQ112)</f>
        <v>0</v>
      </c>
      <c r="BY112" s="157">
        <f>IF(Info!$O$3="Q1",$BS112,IF(Info!$O$3="Q2",$BS112+$BT112,IF(Info!$O$3="Q3",$BS112+$BT112+$BU112,$BR112)))</f>
        <v>0</v>
      </c>
      <c r="BZ112" s="157">
        <f>IF(Info!$O$3="Q1",$BS112,IF(Info!$O$3="Q2",$BT112,IF(Info!$O$3="Q3",$BU112,$BV112)))</f>
        <v>0</v>
      </c>
      <c r="CA112" s="197"/>
    </row>
    <row r="113" spans="1:79" ht="15.6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x14ac:dyDescent="0.3">
      <c r="A114" s="193"/>
      <c r="B114" s="375" t="s">
        <v>368</v>
      </c>
      <c r="C114" s="194"/>
      <c r="D114" s="157">
        <f>SUM(E114:BD114)</f>
        <v>0</v>
      </c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  <c r="AA114" s="372"/>
      <c r="AB114" s="372"/>
      <c r="AC114" s="372"/>
      <c r="AD114" s="372"/>
      <c r="AE114" s="372"/>
      <c r="AF114" s="372"/>
      <c r="AG114" s="372"/>
      <c r="AH114" s="372"/>
      <c r="AI114" s="372"/>
      <c r="AJ114" s="372"/>
      <c r="AK114" s="372"/>
      <c r="AL114" s="372"/>
      <c r="AM114" s="372"/>
      <c r="AN114" s="372"/>
      <c r="AO114" s="372"/>
      <c r="AP114" s="37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195"/>
      <c r="BF114" s="163">
        <f>SUM(E114:H114)</f>
        <v>0</v>
      </c>
      <c r="BG114" s="77">
        <f>SUM(I114:L114)</f>
        <v>0</v>
      </c>
      <c r="BH114" s="77">
        <f>SUM(M114:Q114)</f>
        <v>0</v>
      </c>
      <c r="BI114" s="77">
        <f>SUM(R114:U114)</f>
        <v>0</v>
      </c>
      <c r="BJ114" s="77">
        <f>SUM(V114:Y114)</f>
        <v>0</v>
      </c>
      <c r="BK114" s="77">
        <f>SUM(Z114:AD114)</f>
        <v>0</v>
      </c>
      <c r="BL114" s="77">
        <f>SUM(AE114:AH114)</f>
        <v>0</v>
      </c>
      <c r="BM114" s="77">
        <f>SUM(AI114:AL114)</f>
        <v>0</v>
      </c>
      <c r="BN114" s="77">
        <f>SUM(AM114:AQ114)</f>
        <v>0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0</v>
      </c>
      <c r="BS114" s="77">
        <f>SUM(BF114:BH114)</f>
        <v>0</v>
      </c>
      <c r="BT114" s="77">
        <f>SUM(BI114:BK114)</f>
        <v>0</v>
      </c>
      <c r="BU114" s="77">
        <f>SUM(BL114:BN114)</f>
        <v>0</v>
      </c>
      <c r="BV114" s="77">
        <f>SUM(BO114:BQ114)</f>
        <v>0</v>
      </c>
      <c r="BW114" s="77">
        <f>SUM(BF114:BK114)</f>
        <v>0</v>
      </c>
      <c r="BX114" s="77">
        <f>SUM(BL114:BQ114)</f>
        <v>0</v>
      </c>
      <c r="BY114" s="77">
        <f>IF(Info!$O$3="Q1",$BS114,IF(Info!$O$3="Q2",$BS114+$BT114,IF(Info!$O$3="Q3",$BS114+$BT114+$BU114,$BR114)))</f>
        <v>0</v>
      </c>
      <c r="BZ114" s="77">
        <f>IF(Info!$O$3="Q1",$BS114,IF(Info!$O$3="Q2",$BT114,IF(Info!$O$3="Q3",$BU114,$BV114)))</f>
        <v>0</v>
      </c>
      <c r="CA114" s="197"/>
    </row>
    <row r="115" spans="1:79" x14ac:dyDescent="0.3">
      <c r="A115" s="193"/>
      <c r="B115" s="375" t="s">
        <v>369</v>
      </c>
      <c r="C115" s="194"/>
      <c r="D115" s="157">
        <f>SUM(E115:BD115)</f>
        <v>0</v>
      </c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372"/>
      <c r="AO115" s="372"/>
      <c r="AP115" s="37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x14ac:dyDescent="0.3">
      <c r="A116" s="193"/>
      <c r="B116" s="375" t="s">
        <v>370</v>
      </c>
      <c r="C116" s="194"/>
      <c r="D116" s="157">
        <f>SUM(E116:BD116)</f>
        <v>0</v>
      </c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  <c r="AA116" s="372"/>
      <c r="AB116" s="372"/>
      <c r="AC116" s="372"/>
      <c r="AD116" s="372"/>
      <c r="AE116" s="372"/>
      <c r="AF116" s="372"/>
      <c r="AG116" s="372"/>
      <c r="AH116" s="372"/>
      <c r="AI116" s="372"/>
      <c r="AJ116" s="372"/>
      <c r="AK116" s="372"/>
      <c r="AL116" s="372"/>
      <c r="AM116" s="372"/>
      <c r="AN116" s="372"/>
      <c r="AO116" s="372"/>
      <c r="AP116" s="372"/>
      <c r="AQ116" s="372"/>
      <c r="AR116" s="372"/>
      <c r="AS116" s="372"/>
      <c r="AT116" s="372"/>
      <c r="AU116" s="372"/>
      <c r="AV116" s="372"/>
      <c r="AW116" s="372"/>
      <c r="AX116" s="372"/>
      <c r="AY116" s="372"/>
      <c r="AZ116" s="372"/>
      <c r="BA116" s="372"/>
      <c r="BB116" s="372"/>
      <c r="BC116" s="372"/>
      <c r="BD116" s="372"/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0</v>
      </c>
      <c r="BS116" s="77">
        <f>SUM(BF116:BH116)</f>
        <v>0</v>
      </c>
      <c r="BT116" s="77">
        <f>SUM(BI116:BK116)</f>
        <v>0</v>
      </c>
      <c r="BU116" s="77">
        <f>SUM(BL116:BN116)</f>
        <v>0</v>
      </c>
      <c r="BV116" s="77">
        <f>SUM(BO116:BQ116)</f>
        <v>0</v>
      </c>
      <c r="BW116" s="77">
        <f>SUM(BF116:BK116)</f>
        <v>0</v>
      </c>
      <c r="BX116" s="77">
        <f>SUM(BL116:BQ116)</f>
        <v>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x14ac:dyDescent="0.3">
      <c r="A117" s="204"/>
      <c r="B117" s="160" t="s">
        <v>371</v>
      </c>
      <c r="C117" s="194"/>
      <c r="D117" s="157">
        <f>SUM(E117:BD117)</f>
        <v>0</v>
      </c>
      <c r="E117" s="157">
        <f t="shared" ref="E117:AJ117" si="131">SUM(E114:E116)</f>
        <v>0</v>
      </c>
      <c r="F117" s="157">
        <f t="shared" si="131"/>
        <v>0</v>
      </c>
      <c r="G117" s="157">
        <f t="shared" si="131"/>
        <v>0</v>
      </c>
      <c r="H117" s="157">
        <f t="shared" si="131"/>
        <v>0</v>
      </c>
      <c r="I117" s="157">
        <f t="shared" si="131"/>
        <v>0</v>
      </c>
      <c r="J117" s="157">
        <f t="shared" si="131"/>
        <v>0</v>
      </c>
      <c r="K117" s="157">
        <f t="shared" si="131"/>
        <v>0</v>
      </c>
      <c r="L117" s="157">
        <f t="shared" si="131"/>
        <v>0</v>
      </c>
      <c r="M117" s="157">
        <f t="shared" si="131"/>
        <v>0</v>
      </c>
      <c r="N117" s="157">
        <f t="shared" si="131"/>
        <v>0</v>
      </c>
      <c r="O117" s="157">
        <f t="shared" si="131"/>
        <v>0</v>
      </c>
      <c r="P117" s="157">
        <f t="shared" si="131"/>
        <v>0</v>
      </c>
      <c r="Q117" s="157">
        <f t="shared" si="131"/>
        <v>0</v>
      </c>
      <c r="R117" s="157">
        <f t="shared" si="131"/>
        <v>0</v>
      </c>
      <c r="S117" s="157">
        <f t="shared" si="131"/>
        <v>0</v>
      </c>
      <c r="T117" s="157">
        <f t="shared" si="131"/>
        <v>0</v>
      </c>
      <c r="U117" s="157">
        <f t="shared" si="131"/>
        <v>0</v>
      </c>
      <c r="V117" s="157">
        <f t="shared" si="131"/>
        <v>0</v>
      </c>
      <c r="W117" s="157">
        <f t="shared" si="131"/>
        <v>0</v>
      </c>
      <c r="X117" s="157">
        <f t="shared" si="131"/>
        <v>0</v>
      </c>
      <c r="Y117" s="157">
        <f t="shared" si="131"/>
        <v>0</v>
      </c>
      <c r="Z117" s="157">
        <f t="shared" si="131"/>
        <v>0</v>
      </c>
      <c r="AA117" s="157">
        <f t="shared" si="131"/>
        <v>0</v>
      </c>
      <c r="AB117" s="157">
        <f t="shared" si="131"/>
        <v>0</v>
      </c>
      <c r="AC117" s="157">
        <f t="shared" si="131"/>
        <v>0</v>
      </c>
      <c r="AD117" s="157">
        <f t="shared" si="131"/>
        <v>0</v>
      </c>
      <c r="AE117" s="157">
        <f t="shared" si="131"/>
        <v>0</v>
      </c>
      <c r="AF117" s="157">
        <f t="shared" si="131"/>
        <v>0</v>
      </c>
      <c r="AG117" s="157">
        <f t="shared" si="131"/>
        <v>0</v>
      </c>
      <c r="AH117" s="157">
        <f t="shared" si="131"/>
        <v>0</v>
      </c>
      <c r="AI117" s="157">
        <f t="shared" si="131"/>
        <v>0</v>
      </c>
      <c r="AJ117" s="157">
        <f t="shared" si="131"/>
        <v>0</v>
      </c>
      <c r="AK117" s="157">
        <f t="shared" ref="AK117:BP117" si="132">SUM(AK114:AK116)</f>
        <v>0</v>
      </c>
      <c r="AL117" s="157">
        <f t="shared" si="132"/>
        <v>0</v>
      </c>
      <c r="AM117" s="157">
        <f t="shared" si="132"/>
        <v>0</v>
      </c>
      <c r="AN117" s="157">
        <f t="shared" si="132"/>
        <v>0</v>
      </c>
      <c r="AO117" s="157">
        <f t="shared" si="132"/>
        <v>0</v>
      </c>
      <c r="AP117" s="157">
        <f t="shared" si="132"/>
        <v>0</v>
      </c>
      <c r="AQ117" s="157">
        <f t="shared" si="132"/>
        <v>0</v>
      </c>
      <c r="AR117" s="157">
        <f t="shared" si="132"/>
        <v>0</v>
      </c>
      <c r="AS117" s="157">
        <f t="shared" si="132"/>
        <v>0</v>
      </c>
      <c r="AT117" s="157">
        <f t="shared" si="132"/>
        <v>0</v>
      </c>
      <c r="AU117" s="157">
        <f t="shared" si="132"/>
        <v>0</v>
      </c>
      <c r="AV117" s="157">
        <f t="shared" si="132"/>
        <v>0</v>
      </c>
      <c r="AW117" s="157">
        <f t="shared" si="132"/>
        <v>0</v>
      </c>
      <c r="AX117" s="157">
        <f t="shared" si="132"/>
        <v>0</v>
      </c>
      <c r="AY117" s="157">
        <f t="shared" si="132"/>
        <v>0</v>
      </c>
      <c r="AZ117" s="157">
        <f t="shared" si="132"/>
        <v>0</v>
      </c>
      <c r="BA117" s="157">
        <f t="shared" si="132"/>
        <v>0</v>
      </c>
      <c r="BB117" s="157">
        <f t="shared" si="132"/>
        <v>0</v>
      </c>
      <c r="BC117" s="157">
        <f t="shared" si="132"/>
        <v>0</v>
      </c>
      <c r="BD117" s="157">
        <f t="shared" si="132"/>
        <v>0</v>
      </c>
      <c r="BE117" s="195"/>
      <c r="BF117" s="162">
        <f>SUM(E117:H117)</f>
        <v>0</v>
      </c>
      <c r="BG117" s="157">
        <f>SUM(I117:L117)</f>
        <v>0</v>
      </c>
      <c r="BH117" s="157">
        <f>SUM(M117:Q117)</f>
        <v>0</v>
      </c>
      <c r="BI117" s="157">
        <f>SUM(R117:U117)</f>
        <v>0</v>
      </c>
      <c r="BJ117" s="157">
        <f>SUM(V117:Y117)</f>
        <v>0</v>
      </c>
      <c r="BK117" s="157">
        <f>SUM(Z117:AD117)</f>
        <v>0</v>
      </c>
      <c r="BL117" s="157">
        <f>SUM(AE117:AH117)</f>
        <v>0</v>
      </c>
      <c r="BM117" s="157">
        <f>SUM(AI117:AL117)</f>
        <v>0</v>
      </c>
      <c r="BN117" s="157">
        <f>SUM(AM117:AQ117)</f>
        <v>0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0</v>
      </c>
      <c r="BS117" s="157">
        <f>SUM(BF117:BH117)</f>
        <v>0</v>
      </c>
      <c r="BT117" s="157">
        <f>SUM(BI117:BK117)</f>
        <v>0</v>
      </c>
      <c r="BU117" s="157">
        <f>SUM(BL117:BN117)</f>
        <v>0</v>
      </c>
      <c r="BV117" s="157">
        <f>SUM(BO117:BQ117)</f>
        <v>0</v>
      </c>
      <c r="BW117" s="157">
        <f>SUM(BF117:BK117)</f>
        <v>0</v>
      </c>
      <c r="BX117" s="157">
        <f>SUM(BL117:BQ117)</f>
        <v>0</v>
      </c>
      <c r="BY117" s="157">
        <f>IF(Info!$O$3="Q1",$BS117,IF(Info!$O$3="Q2",$BS117+$BT117,IF(Info!$O$3="Q3",$BS117+$BT117+$BU117,$BR117)))</f>
        <v>0</v>
      </c>
      <c r="BZ117" s="157">
        <f>IF(Info!$O$3="Q1",$BS117,IF(Info!$O$3="Q2",$BT117,IF(Info!$O$3="Q3",$BU117,$BV117)))</f>
        <v>0</v>
      </c>
      <c r="CA117" s="197"/>
    </row>
    <row r="118" spans="1:79" ht="15.6" customHeight="1" x14ac:dyDescent="0.3">
      <c r="A118" s="193">
        <v>8</v>
      </c>
      <c r="B118" s="202" t="s">
        <v>372</v>
      </c>
      <c r="C118" s="194"/>
      <c r="D118" s="20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x14ac:dyDescent="0.3">
      <c r="A119" s="193"/>
      <c r="B119" s="375" t="s">
        <v>83</v>
      </c>
      <c r="C119" s="194"/>
      <c r="D119" s="157">
        <f>SUM(E119:BD119)</f>
        <v>0</v>
      </c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  <c r="AA119" s="372"/>
      <c r="AB119" s="372"/>
      <c r="AC119" s="372"/>
      <c r="AD119" s="372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  <c r="AO119" s="372"/>
      <c r="AP119" s="372"/>
      <c r="AQ119" s="372"/>
      <c r="AR119" s="372"/>
      <c r="AS119" s="372"/>
      <c r="AT119" s="372"/>
      <c r="AU119" s="372"/>
      <c r="AV119" s="372"/>
      <c r="AW119" s="372"/>
      <c r="AX119" s="372"/>
      <c r="AY119" s="372"/>
      <c r="AZ119" s="372"/>
      <c r="BA119" s="372"/>
      <c r="BB119" s="372"/>
      <c r="BC119" s="372"/>
      <c r="BD119" s="372"/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x14ac:dyDescent="0.3">
      <c r="A120" s="193"/>
      <c r="B120" s="375" t="s">
        <v>85</v>
      </c>
      <c r="C120" s="194"/>
      <c r="D120" s="157">
        <f>SUM(E120:BD120)</f>
        <v>0</v>
      </c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  <c r="AA120" s="372"/>
      <c r="AB120" s="372"/>
      <c r="AC120" s="372"/>
      <c r="AD120" s="372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  <c r="AO120" s="372"/>
      <c r="AP120" s="372"/>
      <c r="AQ120" s="372"/>
      <c r="AR120" s="372"/>
      <c r="AS120" s="372"/>
      <c r="AT120" s="372"/>
      <c r="AU120" s="372"/>
      <c r="AV120" s="372"/>
      <c r="AW120" s="372"/>
      <c r="AX120" s="372"/>
      <c r="AY120" s="372"/>
      <c r="AZ120" s="372"/>
      <c r="BA120" s="372"/>
      <c r="BB120" s="372"/>
      <c r="BC120" s="372"/>
      <c r="BD120" s="372"/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3">SUM(E119:E120)</f>
        <v>0</v>
      </c>
      <c r="F121" s="157">
        <f t="shared" si="133"/>
        <v>0</v>
      </c>
      <c r="G121" s="157">
        <f t="shared" si="133"/>
        <v>0</v>
      </c>
      <c r="H121" s="157">
        <f t="shared" si="133"/>
        <v>0</v>
      </c>
      <c r="I121" s="157">
        <f t="shared" si="133"/>
        <v>0</v>
      </c>
      <c r="J121" s="157">
        <f t="shared" si="133"/>
        <v>0</v>
      </c>
      <c r="K121" s="157">
        <f t="shared" si="133"/>
        <v>0</v>
      </c>
      <c r="L121" s="157">
        <f t="shared" si="133"/>
        <v>0</v>
      </c>
      <c r="M121" s="157">
        <f t="shared" si="133"/>
        <v>0</v>
      </c>
      <c r="N121" s="157">
        <f t="shared" si="133"/>
        <v>0</v>
      </c>
      <c r="O121" s="157">
        <f t="shared" si="133"/>
        <v>0</v>
      </c>
      <c r="P121" s="157">
        <f t="shared" si="133"/>
        <v>0</v>
      </c>
      <c r="Q121" s="157">
        <f t="shared" si="133"/>
        <v>0</v>
      </c>
      <c r="R121" s="157">
        <f t="shared" si="133"/>
        <v>0</v>
      </c>
      <c r="S121" s="157">
        <f t="shared" si="133"/>
        <v>0</v>
      </c>
      <c r="T121" s="157">
        <f t="shared" si="133"/>
        <v>0</v>
      </c>
      <c r="U121" s="157">
        <f t="shared" si="133"/>
        <v>0</v>
      </c>
      <c r="V121" s="157">
        <f t="shared" si="133"/>
        <v>0</v>
      </c>
      <c r="W121" s="157">
        <f t="shared" si="133"/>
        <v>0</v>
      </c>
      <c r="X121" s="157">
        <f t="shared" si="133"/>
        <v>0</v>
      </c>
      <c r="Y121" s="157">
        <f t="shared" si="133"/>
        <v>0</v>
      </c>
      <c r="Z121" s="157">
        <f t="shared" si="133"/>
        <v>0</v>
      </c>
      <c r="AA121" s="157">
        <f t="shared" si="133"/>
        <v>0</v>
      </c>
      <c r="AB121" s="157">
        <f t="shared" si="133"/>
        <v>0</v>
      </c>
      <c r="AC121" s="157">
        <f t="shared" si="133"/>
        <v>0</v>
      </c>
      <c r="AD121" s="157">
        <f t="shared" si="133"/>
        <v>0</v>
      </c>
      <c r="AE121" s="157">
        <f t="shared" si="133"/>
        <v>0</v>
      </c>
      <c r="AF121" s="157">
        <f t="shared" si="133"/>
        <v>0</v>
      </c>
      <c r="AG121" s="157">
        <f t="shared" si="133"/>
        <v>0</v>
      </c>
      <c r="AH121" s="157">
        <f t="shared" si="133"/>
        <v>0</v>
      </c>
      <c r="AI121" s="157">
        <f t="shared" si="133"/>
        <v>0</v>
      </c>
      <c r="AJ121" s="157">
        <f t="shared" si="133"/>
        <v>0</v>
      </c>
      <c r="AK121" s="157">
        <f t="shared" ref="AK121:BP121" si="134">SUM(AK119:AK120)</f>
        <v>0</v>
      </c>
      <c r="AL121" s="157">
        <f t="shared" si="134"/>
        <v>0</v>
      </c>
      <c r="AM121" s="157">
        <f t="shared" si="134"/>
        <v>0</v>
      </c>
      <c r="AN121" s="157">
        <f t="shared" si="134"/>
        <v>0</v>
      </c>
      <c r="AO121" s="157">
        <f t="shared" si="134"/>
        <v>0</v>
      </c>
      <c r="AP121" s="157">
        <f t="shared" si="134"/>
        <v>0</v>
      </c>
      <c r="AQ121" s="157">
        <f t="shared" si="134"/>
        <v>0</v>
      </c>
      <c r="AR121" s="157">
        <f t="shared" si="134"/>
        <v>0</v>
      </c>
      <c r="AS121" s="157">
        <f t="shared" si="134"/>
        <v>0</v>
      </c>
      <c r="AT121" s="157">
        <f t="shared" si="134"/>
        <v>0</v>
      </c>
      <c r="AU121" s="157">
        <f t="shared" si="134"/>
        <v>0</v>
      </c>
      <c r="AV121" s="157">
        <f t="shared" si="134"/>
        <v>0</v>
      </c>
      <c r="AW121" s="157">
        <f t="shared" si="134"/>
        <v>0</v>
      </c>
      <c r="AX121" s="157">
        <f t="shared" si="134"/>
        <v>0</v>
      </c>
      <c r="AY121" s="157">
        <f t="shared" si="134"/>
        <v>0</v>
      </c>
      <c r="AZ121" s="157">
        <f t="shared" si="134"/>
        <v>0</v>
      </c>
      <c r="BA121" s="157">
        <f t="shared" si="134"/>
        <v>0</v>
      </c>
      <c r="BB121" s="157">
        <f t="shared" si="134"/>
        <v>0</v>
      </c>
      <c r="BC121" s="157">
        <f t="shared" si="134"/>
        <v>0</v>
      </c>
      <c r="BD121" s="157">
        <f t="shared" si="134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5.6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x14ac:dyDescent="0.3">
      <c r="A123" s="193"/>
      <c r="B123" s="375" t="s">
        <v>87</v>
      </c>
      <c r="C123" s="194"/>
      <c r="D123" s="157">
        <f t="shared" ref="D123:D134" si="135">SUM(E123:BD123)</f>
        <v>0</v>
      </c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  <c r="AA123" s="372"/>
      <c r="AB123" s="372"/>
      <c r="AC123" s="372"/>
      <c r="AD123" s="372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72"/>
      <c r="AO123" s="372"/>
      <c r="AP123" s="372"/>
      <c r="AQ123" s="372"/>
      <c r="AR123" s="372"/>
      <c r="AS123" s="372"/>
      <c r="AT123" s="372"/>
      <c r="AU123" s="372"/>
      <c r="AV123" s="372"/>
      <c r="AW123" s="372"/>
      <c r="AX123" s="372"/>
      <c r="AY123" s="372"/>
      <c r="AZ123" s="372"/>
      <c r="BA123" s="372"/>
      <c r="BB123" s="372"/>
      <c r="BC123" s="372"/>
      <c r="BD123" s="372"/>
      <c r="BE123" s="195"/>
      <c r="BF123" s="163">
        <f t="shared" ref="BF123:BF134" si="136">SUM(E123:H123)</f>
        <v>0</v>
      </c>
      <c r="BG123" s="77">
        <f t="shared" ref="BG123:BG134" si="137">SUM(I123:L123)</f>
        <v>0</v>
      </c>
      <c r="BH123" s="77">
        <f t="shared" ref="BH123:BH134" si="138">SUM(M123:Q123)</f>
        <v>0</v>
      </c>
      <c r="BI123" s="77">
        <f t="shared" ref="BI123:BI134" si="139">SUM(R123:U123)</f>
        <v>0</v>
      </c>
      <c r="BJ123" s="77">
        <f t="shared" ref="BJ123:BJ134" si="140">SUM(V123:Y123)</f>
        <v>0</v>
      </c>
      <c r="BK123" s="77">
        <f t="shared" ref="BK123:BK134" si="141">SUM(Z123:AD123)</f>
        <v>0</v>
      </c>
      <c r="BL123" s="77">
        <f t="shared" ref="BL123:BL134" si="142">SUM(AE123:AH123)</f>
        <v>0</v>
      </c>
      <c r="BM123" s="77">
        <f t="shared" ref="BM123:BM134" si="143">SUM(AI123:AL123)</f>
        <v>0</v>
      </c>
      <c r="BN123" s="77">
        <f t="shared" ref="BN123:BN134" si="144">SUM(AM123:AQ123)</f>
        <v>0</v>
      </c>
      <c r="BO123" s="77">
        <f t="shared" ref="BO123:BO134" si="145">SUM(AR123:AU123)</f>
        <v>0</v>
      </c>
      <c r="BP123" s="77">
        <f t="shared" ref="BP123:BP134" si="146">SUM(AV123:AY123)</f>
        <v>0</v>
      </c>
      <c r="BQ123" s="77">
        <f t="shared" ref="BQ123:BQ134" si="147">SUM(AZ123:BD123)</f>
        <v>0</v>
      </c>
      <c r="BR123" s="157">
        <f t="shared" ref="BR123:BR134" si="148">SUM(BF123:BQ123)</f>
        <v>0</v>
      </c>
      <c r="BS123" s="77">
        <f t="shared" ref="BS123:BS134" si="149">SUM(BF123:BH123)</f>
        <v>0</v>
      </c>
      <c r="BT123" s="77">
        <f t="shared" ref="BT123:BT134" si="150">SUM(BI123:BK123)</f>
        <v>0</v>
      </c>
      <c r="BU123" s="77">
        <f t="shared" ref="BU123:BU134" si="151">SUM(BL123:BN123)</f>
        <v>0</v>
      </c>
      <c r="BV123" s="77">
        <f t="shared" ref="BV123:BV134" si="152">SUM(BO123:BQ123)</f>
        <v>0</v>
      </c>
      <c r="BW123" s="77">
        <f t="shared" ref="BW123:BW134" si="153">SUM(BF123:BK123)</f>
        <v>0</v>
      </c>
      <c r="BX123" s="77">
        <f t="shared" ref="BX123:BX134" si="154">SUM(BL123:BQ123)</f>
        <v>0</v>
      </c>
      <c r="BY123" s="77">
        <f>IF(Info!$O$3="Q1",$BS123,IF(Info!$O$3="Q2",$BS123+$BT123,IF(Info!$O$3="Q3",$BS123+$BT123+$BU123,$BR123)))</f>
        <v>0</v>
      </c>
      <c r="BZ123" s="77">
        <f>IF(Info!$O$3="Q1",$BS123,IF(Info!$O$3="Q2",$BT123,IF(Info!$O$3="Q3",$BU123,$BV123)))</f>
        <v>0</v>
      </c>
      <c r="CA123" s="197"/>
    </row>
    <row r="124" spans="1:79" x14ac:dyDescent="0.3">
      <c r="A124" s="193"/>
      <c r="B124" s="375" t="s">
        <v>89</v>
      </c>
      <c r="C124" s="194"/>
      <c r="D124" s="157">
        <f t="shared" si="135"/>
        <v>0</v>
      </c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  <c r="AA124" s="372"/>
      <c r="AB124" s="372"/>
      <c r="AC124" s="372"/>
      <c r="AD124" s="372"/>
      <c r="AE124" s="372"/>
      <c r="AF124" s="372"/>
      <c r="AG124" s="372"/>
      <c r="AH124" s="372"/>
      <c r="AI124" s="372"/>
      <c r="AJ124" s="372"/>
      <c r="AK124" s="372"/>
      <c r="AL124" s="372"/>
      <c r="AM124" s="372"/>
      <c r="AN124" s="372"/>
      <c r="AO124" s="372"/>
      <c r="AP124" s="372"/>
      <c r="AQ124" s="372"/>
      <c r="AR124" s="372"/>
      <c r="AS124" s="372"/>
      <c r="AT124" s="372"/>
      <c r="AU124" s="372"/>
      <c r="AV124" s="372"/>
      <c r="AW124" s="372"/>
      <c r="AX124" s="372"/>
      <c r="AY124" s="372"/>
      <c r="AZ124" s="372"/>
      <c r="BA124" s="372"/>
      <c r="BB124" s="372"/>
      <c r="BC124" s="372"/>
      <c r="BD124" s="372"/>
      <c r="BE124" s="195"/>
      <c r="BF124" s="163">
        <f t="shared" si="136"/>
        <v>0</v>
      </c>
      <c r="BG124" s="77">
        <f t="shared" si="137"/>
        <v>0</v>
      </c>
      <c r="BH124" s="77">
        <f t="shared" si="138"/>
        <v>0</v>
      </c>
      <c r="BI124" s="77">
        <f t="shared" si="139"/>
        <v>0</v>
      </c>
      <c r="BJ124" s="77">
        <f t="shared" si="140"/>
        <v>0</v>
      </c>
      <c r="BK124" s="77">
        <f t="shared" si="141"/>
        <v>0</v>
      </c>
      <c r="BL124" s="77">
        <f t="shared" si="142"/>
        <v>0</v>
      </c>
      <c r="BM124" s="77">
        <f t="shared" si="143"/>
        <v>0</v>
      </c>
      <c r="BN124" s="77">
        <f t="shared" si="144"/>
        <v>0</v>
      </c>
      <c r="BO124" s="77">
        <f t="shared" si="145"/>
        <v>0</v>
      </c>
      <c r="BP124" s="77">
        <f t="shared" si="146"/>
        <v>0</v>
      </c>
      <c r="BQ124" s="77">
        <f t="shared" si="147"/>
        <v>0</v>
      </c>
      <c r="BR124" s="157">
        <f t="shared" si="148"/>
        <v>0</v>
      </c>
      <c r="BS124" s="77">
        <f t="shared" si="149"/>
        <v>0</v>
      </c>
      <c r="BT124" s="77">
        <f t="shared" si="150"/>
        <v>0</v>
      </c>
      <c r="BU124" s="77">
        <f t="shared" si="151"/>
        <v>0</v>
      </c>
      <c r="BV124" s="77">
        <f t="shared" si="152"/>
        <v>0</v>
      </c>
      <c r="BW124" s="77">
        <f t="shared" si="153"/>
        <v>0</v>
      </c>
      <c r="BX124" s="77">
        <f t="shared" si="154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x14ac:dyDescent="0.3">
      <c r="A125" s="193"/>
      <c r="B125" s="375" t="s">
        <v>91</v>
      </c>
      <c r="C125" s="194"/>
      <c r="D125" s="157">
        <f t="shared" si="135"/>
        <v>0</v>
      </c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  <c r="AA125" s="372"/>
      <c r="AB125" s="372"/>
      <c r="AC125" s="372"/>
      <c r="AD125" s="372"/>
      <c r="AE125" s="372"/>
      <c r="AF125" s="372"/>
      <c r="AG125" s="372"/>
      <c r="AH125" s="372"/>
      <c r="AI125" s="372"/>
      <c r="AJ125" s="372"/>
      <c r="AK125" s="372"/>
      <c r="AL125" s="372"/>
      <c r="AM125" s="372"/>
      <c r="AN125" s="372"/>
      <c r="AO125" s="372"/>
      <c r="AP125" s="372"/>
      <c r="AQ125" s="372"/>
      <c r="AR125" s="372"/>
      <c r="AS125" s="372"/>
      <c r="AT125" s="372"/>
      <c r="AU125" s="372"/>
      <c r="AV125" s="372"/>
      <c r="AW125" s="372"/>
      <c r="AX125" s="372"/>
      <c r="AY125" s="372"/>
      <c r="AZ125" s="372"/>
      <c r="BA125" s="372"/>
      <c r="BB125" s="372"/>
      <c r="BC125" s="372"/>
      <c r="BD125" s="372"/>
      <c r="BE125" s="195"/>
      <c r="BF125" s="163">
        <f t="shared" si="136"/>
        <v>0</v>
      </c>
      <c r="BG125" s="77">
        <f t="shared" si="137"/>
        <v>0</v>
      </c>
      <c r="BH125" s="77">
        <f t="shared" si="138"/>
        <v>0</v>
      </c>
      <c r="BI125" s="77">
        <f t="shared" si="139"/>
        <v>0</v>
      </c>
      <c r="BJ125" s="77">
        <f t="shared" si="140"/>
        <v>0</v>
      </c>
      <c r="BK125" s="77">
        <f t="shared" si="141"/>
        <v>0</v>
      </c>
      <c r="BL125" s="77">
        <f t="shared" si="142"/>
        <v>0</v>
      </c>
      <c r="BM125" s="77">
        <f t="shared" si="143"/>
        <v>0</v>
      </c>
      <c r="BN125" s="77">
        <f t="shared" si="144"/>
        <v>0</v>
      </c>
      <c r="BO125" s="77">
        <f t="shared" si="145"/>
        <v>0</v>
      </c>
      <c r="BP125" s="77">
        <f t="shared" si="146"/>
        <v>0</v>
      </c>
      <c r="BQ125" s="77">
        <f t="shared" si="147"/>
        <v>0</v>
      </c>
      <c r="BR125" s="157">
        <f t="shared" si="148"/>
        <v>0</v>
      </c>
      <c r="BS125" s="77">
        <f t="shared" si="149"/>
        <v>0</v>
      </c>
      <c r="BT125" s="77">
        <f t="shared" si="150"/>
        <v>0</v>
      </c>
      <c r="BU125" s="77">
        <f t="shared" si="151"/>
        <v>0</v>
      </c>
      <c r="BV125" s="77">
        <f t="shared" si="152"/>
        <v>0</v>
      </c>
      <c r="BW125" s="77">
        <f t="shared" si="153"/>
        <v>0</v>
      </c>
      <c r="BX125" s="77">
        <f t="shared" si="154"/>
        <v>0</v>
      </c>
      <c r="BY125" s="77">
        <f>IF(Info!$O$3="Q1",$BS125,IF(Info!$O$3="Q2",$BS125+$BT125,IF(Info!$O$3="Q3",$BS125+$BT125+$BU125,$BR125)))</f>
        <v>0</v>
      </c>
      <c r="BZ125" s="77">
        <f>IF(Info!$O$3="Q1",$BS125,IF(Info!$O$3="Q2",$BT125,IF(Info!$O$3="Q3",$BU125,$BV125)))</f>
        <v>0</v>
      </c>
      <c r="CA125" s="197"/>
    </row>
    <row r="126" spans="1:79" x14ac:dyDescent="0.3">
      <c r="A126" s="193"/>
      <c r="B126" s="375" t="s">
        <v>93</v>
      </c>
      <c r="C126" s="194"/>
      <c r="D126" s="157">
        <f t="shared" si="135"/>
        <v>0</v>
      </c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  <c r="AA126" s="372"/>
      <c r="AB126" s="372"/>
      <c r="AC126" s="372"/>
      <c r="AD126" s="372"/>
      <c r="AE126" s="372"/>
      <c r="AF126" s="372"/>
      <c r="AG126" s="372"/>
      <c r="AH126" s="372"/>
      <c r="AI126" s="372"/>
      <c r="AJ126" s="372"/>
      <c r="AK126" s="372"/>
      <c r="AL126" s="372"/>
      <c r="AM126" s="372"/>
      <c r="AN126" s="372"/>
      <c r="AO126" s="372"/>
      <c r="AP126" s="372"/>
      <c r="AQ126" s="372"/>
      <c r="AR126" s="372"/>
      <c r="AS126" s="372"/>
      <c r="AT126" s="372"/>
      <c r="AU126" s="372"/>
      <c r="AV126" s="372"/>
      <c r="AW126" s="372"/>
      <c r="AX126" s="372"/>
      <c r="AY126" s="372"/>
      <c r="AZ126" s="372"/>
      <c r="BA126" s="372"/>
      <c r="BB126" s="372"/>
      <c r="BC126" s="372"/>
      <c r="BD126" s="372"/>
      <c r="BE126" s="195"/>
      <c r="BF126" s="163">
        <f t="shared" si="136"/>
        <v>0</v>
      </c>
      <c r="BG126" s="77">
        <f t="shared" si="137"/>
        <v>0</v>
      </c>
      <c r="BH126" s="77">
        <f t="shared" si="138"/>
        <v>0</v>
      </c>
      <c r="BI126" s="77">
        <f t="shared" si="139"/>
        <v>0</v>
      </c>
      <c r="BJ126" s="77">
        <f t="shared" si="140"/>
        <v>0</v>
      </c>
      <c r="BK126" s="77">
        <f t="shared" si="141"/>
        <v>0</v>
      </c>
      <c r="BL126" s="77">
        <f t="shared" si="142"/>
        <v>0</v>
      </c>
      <c r="BM126" s="77">
        <f t="shared" si="143"/>
        <v>0</v>
      </c>
      <c r="BN126" s="77">
        <f t="shared" si="144"/>
        <v>0</v>
      </c>
      <c r="BO126" s="77">
        <f t="shared" si="145"/>
        <v>0</v>
      </c>
      <c r="BP126" s="77">
        <f t="shared" si="146"/>
        <v>0</v>
      </c>
      <c r="BQ126" s="77">
        <f t="shared" si="147"/>
        <v>0</v>
      </c>
      <c r="BR126" s="157">
        <f t="shared" si="148"/>
        <v>0</v>
      </c>
      <c r="BS126" s="77">
        <f t="shared" si="149"/>
        <v>0</v>
      </c>
      <c r="BT126" s="77">
        <f t="shared" si="150"/>
        <v>0</v>
      </c>
      <c r="BU126" s="77">
        <f t="shared" si="151"/>
        <v>0</v>
      </c>
      <c r="BV126" s="77">
        <f t="shared" si="152"/>
        <v>0</v>
      </c>
      <c r="BW126" s="77">
        <f t="shared" si="153"/>
        <v>0</v>
      </c>
      <c r="BX126" s="77">
        <f t="shared" si="154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x14ac:dyDescent="0.3">
      <c r="A127" s="193"/>
      <c r="B127" s="375" t="s">
        <v>95</v>
      </c>
      <c r="C127" s="194"/>
      <c r="D127" s="157">
        <f t="shared" si="135"/>
        <v>0</v>
      </c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  <c r="AA127" s="372"/>
      <c r="AB127" s="372"/>
      <c r="AC127" s="372"/>
      <c r="AD127" s="372"/>
      <c r="AE127" s="372"/>
      <c r="AF127" s="372"/>
      <c r="AG127" s="372"/>
      <c r="AH127" s="372"/>
      <c r="AI127" s="372"/>
      <c r="AJ127" s="372"/>
      <c r="AK127" s="372"/>
      <c r="AL127" s="372"/>
      <c r="AM127" s="372"/>
      <c r="AN127" s="372"/>
      <c r="AO127" s="372"/>
      <c r="AP127" s="372"/>
      <c r="AQ127" s="372"/>
      <c r="AR127" s="372"/>
      <c r="AS127" s="372"/>
      <c r="AT127" s="372"/>
      <c r="AU127" s="372"/>
      <c r="AV127" s="372"/>
      <c r="AW127" s="372"/>
      <c r="AX127" s="372"/>
      <c r="AY127" s="372"/>
      <c r="AZ127" s="372"/>
      <c r="BA127" s="372"/>
      <c r="BB127" s="372"/>
      <c r="BC127" s="372"/>
      <c r="BD127" s="372"/>
      <c r="BE127" s="195"/>
      <c r="BF127" s="163">
        <f t="shared" si="136"/>
        <v>0</v>
      </c>
      <c r="BG127" s="77">
        <f t="shared" si="137"/>
        <v>0</v>
      </c>
      <c r="BH127" s="77">
        <f t="shared" si="138"/>
        <v>0</v>
      </c>
      <c r="BI127" s="77">
        <f t="shared" si="139"/>
        <v>0</v>
      </c>
      <c r="BJ127" s="77">
        <f t="shared" si="140"/>
        <v>0</v>
      </c>
      <c r="BK127" s="77">
        <f t="shared" si="141"/>
        <v>0</v>
      </c>
      <c r="BL127" s="77">
        <f t="shared" si="142"/>
        <v>0</v>
      </c>
      <c r="BM127" s="77">
        <f t="shared" si="143"/>
        <v>0</v>
      </c>
      <c r="BN127" s="77">
        <f t="shared" si="144"/>
        <v>0</v>
      </c>
      <c r="BO127" s="77">
        <f t="shared" si="145"/>
        <v>0</v>
      </c>
      <c r="BP127" s="77">
        <f t="shared" si="146"/>
        <v>0</v>
      </c>
      <c r="BQ127" s="77">
        <f t="shared" si="147"/>
        <v>0</v>
      </c>
      <c r="BR127" s="157">
        <f t="shared" si="148"/>
        <v>0</v>
      </c>
      <c r="BS127" s="77">
        <f t="shared" si="149"/>
        <v>0</v>
      </c>
      <c r="BT127" s="77">
        <f t="shared" si="150"/>
        <v>0</v>
      </c>
      <c r="BU127" s="77">
        <f t="shared" si="151"/>
        <v>0</v>
      </c>
      <c r="BV127" s="77">
        <f t="shared" si="152"/>
        <v>0</v>
      </c>
      <c r="BW127" s="77">
        <f t="shared" si="153"/>
        <v>0</v>
      </c>
      <c r="BX127" s="77">
        <f t="shared" si="154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x14ac:dyDescent="0.3">
      <c r="A128" s="193"/>
      <c r="B128" s="375" t="s">
        <v>97</v>
      </c>
      <c r="C128" s="194"/>
      <c r="D128" s="157">
        <f t="shared" si="135"/>
        <v>0</v>
      </c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  <c r="AA128" s="372"/>
      <c r="AB128" s="372"/>
      <c r="AC128" s="372"/>
      <c r="AD128" s="372"/>
      <c r="AE128" s="372"/>
      <c r="AF128" s="372"/>
      <c r="AG128" s="372"/>
      <c r="AH128" s="372"/>
      <c r="AI128" s="372"/>
      <c r="AJ128" s="372"/>
      <c r="AK128" s="372"/>
      <c r="AL128" s="372"/>
      <c r="AM128" s="372"/>
      <c r="AN128" s="372"/>
      <c r="AO128" s="372"/>
      <c r="AP128" s="372"/>
      <c r="AQ128" s="372"/>
      <c r="AR128" s="372"/>
      <c r="AS128" s="372"/>
      <c r="AT128" s="372"/>
      <c r="AU128" s="372"/>
      <c r="AV128" s="372"/>
      <c r="AW128" s="372"/>
      <c r="AX128" s="372"/>
      <c r="AY128" s="372"/>
      <c r="AZ128" s="372"/>
      <c r="BA128" s="372"/>
      <c r="BB128" s="372"/>
      <c r="BC128" s="372"/>
      <c r="BD128" s="372"/>
      <c r="BE128" s="195"/>
      <c r="BF128" s="163">
        <f t="shared" si="136"/>
        <v>0</v>
      </c>
      <c r="BG128" s="77">
        <f t="shared" si="137"/>
        <v>0</v>
      </c>
      <c r="BH128" s="77">
        <f t="shared" si="138"/>
        <v>0</v>
      </c>
      <c r="BI128" s="77">
        <f t="shared" si="139"/>
        <v>0</v>
      </c>
      <c r="BJ128" s="77">
        <f t="shared" si="140"/>
        <v>0</v>
      </c>
      <c r="BK128" s="77">
        <f t="shared" si="141"/>
        <v>0</v>
      </c>
      <c r="BL128" s="77">
        <f t="shared" si="142"/>
        <v>0</v>
      </c>
      <c r="BM128" s="77">
        <f t="shared" si="143"/>
        <v>0</v>
      </c>
      <c r="BN128" s="77">
        <f t="shared" si="144"/>
        <v>0</v>
      </c>
      <c r="BO128" s="77">
        <f t="shared" si="145"/>
        <v>0</v>
      </c>
      <c r="BP128" s="77">
        <f t="shared" si="146"/>
        <v>0</v>
      </c>
      <c r="BQ128" s="77">
        <f t="shared" si="147"/>
        <v>0</v>
      </c>
      <c r="BR128" s="157">
        <f t="shared" si="148"/>
        <v>0</v>
      </c>
      <c r="BS128" s="77">
        <f t="shared" si="149"/>
        <v>0</v>
      </c>
      <c r="BT128" s="77">
        <f t="shared" si="150"/>
        <v>0</v>
      </c>
      <c r="BU128" s="77">
        <f t="shared" si="151"/>
        <v>0</v>
      </c>
      <c r="BV128" s="77">
        <f t="shared" si="152"/>
        <v>0</v>
      </c>
      <c r="BW128" s="77">
        <f t="shared" si="153"/>
        <v>0</v>
      </c>
      <c r="BX128" s="77">
        <f t="shared" si="154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x14ac:dyDescent="0.3">
      <c r="A129" s="193"/>
      <c r="B129" s="375" t="s">
        <v>99</v>
      </c>
      <c r="C129" s="194"/>
      <c r="D129" s="157">
        <f t="shared" si="135"/>
        <v>0</v>
      </c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  <c r="AA129" s="372"/>
      <c r="AB129" s="372"/>
      <c r="AC129" s="372"/>
      <c r="AD129" s="372"/>
      <c r="AE129" s="372"/>
      <c r="AF129" s="372"/>
      <c r="AG129" s="372"/>
      <c r="AH129" s="372"/>
      <c r="AI129" s="372"/>
      <c r="AJ129" s="372"/>
      <c r="AK129" s="372"/>
      <c r="AL129" s="372"/>
      <c r="AM129" s="372"/>
      <c r="AN129" s="372"/>
      <c r="AO129" s="372"/>
      <c r="AP129" s="372"/>
      <c r="AQ129" s="372"/>
      <c r="AR129" s="372"/>
      <c r="AS129" s="372"/>
      <c r="AT129" s="372"/>
      <c r="AU129" s="372"/>
      <c r="AV129" s="372"/>
      <c r="AW129" s="372"/>
      <c r="AX129" s="372"/>
      <c r="AY129" s="372"/>
      <c r="AZ129" s="372"/>
      <c r="BA129" s="372"/>
      <c r="BB129" s="372"/>
      <c r="BC129" s="372"/>
      <c r="BD129" s="372"/>
      <c r="BE129" s="195"/>
      <c r="BF129" s="163">
        <f t="shared" si="136"/>
        <v>0</v>
      </c>
      <c r="BG129" s="77">
        <f t="shared" si="137"/>
        <v>0</v>
      </c>
      <c r="BH129" s="77">
        <f t="shared" si="138"/>
        <v>0</v>
      </c>
      <c r="BI129" s="77">
        <f t="shared" si="139"/>
        <v>0</v>
      </c>
      <c r="BJ129" s="77">
        <f t="shared" si="140"/>
        <v>0</v>
      </c>
      <c r="BK129" s="77">
        <f t="shared" si="141"/>
        <v>0</v>
      </c>
      <c r="BL129" s="77">
        <f t="shared" si="142"/>
        <v>0</v>
      </c>
      <c r="BM129" s="77">
        <f t="shared" si="143"/>
        <v>0</v>
      </c>
      <c r="BN129" s="77">
        <f t="shared" si="144"/>
        <v>0</v>
      </c>
      <c r="BO129" s="77">
        <f t="shared" si="145"/>
        <v>0</v>
      </c>
      <c r="BP129" s="77">
        <f t="shared" si="146"/>
        <v>0</v>
      </c>
      <c r="BQ129" s="77">
        <f t="shared" si="147"/>
        <v>0</v>
      </c>
      <c r="BR129" s="157">
        <f t="shared" si="148"/>
        <v>0</v>
      </c>
      <c r="BS129" s="77">
        <f t="shared" si="149"/>
        <v>0</v>
      </c>
      <c r="BT129" s="77">
        <f t="shared" si="150"/>
        <v>0</v>
      </c>
      <c r="BU129" s="77">
        <f t="shared" si="151"/>
        <v>0</v>
      </c>
      <c r="BV129" s="77">
        <f t="shared" si="152"/>
        <v>0</v>
      </c>
      <c r="BW129" s="77">
        <f t="shared" si="153"/>
        <v>0</v>
      </c>
      <c r="BX129" s="77">
        <f t="shared" si="154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x14ac:dyDescent="0.3">
      <c r="A130" s="193"/>
      <c r="B130" s="375" t="s">
        <v>375</v>
      </c>
      <c r="C130" s="194"/>
      <c r="D130" s="157">
        <f t="shared" si="135"/>
        <v>0</v>
      </c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  <c r="AA130" s="372"/>
      <c r="AB130" s="372"/>
      <c r="AC130" s="372"/>
      <c r="AD130" s="372"/>
      <c r="AE130" s="372"/>
      <c r="AF130" s="372"/>
      <c r="AG130" s="372"/>
      <c r="AH130" s="372"/>
      <c r="AI130" s="372"/>
      <c r="AJ130" s="372"/>
      <c r="AK130" s="372"/>
      <c r="AL130" s="372"/>
      <c r="AM130" s="372"/>
      <c r="AN130" s="372"/>
      <c r="AO130" s="372"/>
      <c r="AP130" s="372"/>
      <c r="AQ130" s="372"/>
      <c r="AR130" s="372"/>
      <c r="AS130" s="372"/>
      <c r="AT130" s="372"/>
      <c r="AU130" s="372"/>
      <c r="AV130" s="372"/>
      <c r="AW130" s="372"/>
      <c r="AX130" s="372"/>
      <c r="AY130" s="372"/>
      <c r="AZ130" s="372"/>
      <c r="BA130" s="372"/>
      <c r="BB130" s="372"/>
      <c r="BC130" s="372"/>
      <c r="BD130" s="372"/>
      <c r="BE130" s="195"/>
      <c r="BF130" s="163">
        <f t="shared" si="136"/>
        <v>0</v>
      </c>
      <c r="BG130" s="77">
        <f t="shared" si="137"/>
        <v>0</v>
      </c>
      <c r="BH130" s="77">
        <f t="shared" si="138"/>
        <v>0</v>
      </c>
      <c r="BI130" s="77">
        <f t="shared" si="139"/>
        <v>0</v>
      </c>
      <c r="BJ130" s="77">
        <f t="shared" si="140"/>
        <v>0</v>
      </c>
      <c r="BK130" s="77">
        <f t="shared" si="141"/>
        <v>0</v>
      </c>
      <c r="BL130" s="77">
        <f t="shared" si="142"/>
        <v>0</v>
      </c>
      <c r="BM130" s="77">
        <f t="shared" si="143"/>
        <v>0</v>
      </c>
      <c r="BN130" s="77">
        <f t="shared" si="144"/>
        <v>0</v>
      </c>
      <c r="BO130" s="77">
        <f t="shared" si="145"/>
        <v>0</v>
      </c>
      <c r="BP130" s="77">
        <f t="shared" si="146"/>
        <v>0</v>
      </c>
      <c r="BQ130" s="77">
        <f t="shared" si="147"/>
        <v>0</v>
      </c>
      <c r="BR130" s="157">
        <f t="shared" si="148"/>
        <v>0</v>
      </c>
      <c r="BS130" s="77">
        <f t="shared" si="149"/>
        <v>0</v>
      </c>
      <c r="BT130" s="77">
        <f t="shared" si="150"/>
        <v>0</v>
      </c>
      <c r="BU130" s="77">
        <f t="shared" si="151"/>
        <v>0</v>
      </c>
      <c r="BV130" s="77">
        <f t="shared" si="152"/>
        <v>0</v>
      </c>
      <c r="BW130" s="77">
        <f t="shared" si="153"/>
        <v>0</v>
      </c>
      <c r="BX130" s="77">
        <f t="shared" si="154"/>
        <v>0</v>
      </c>
      <c r="BY130" s="77">
        <f>IF(Info!$O$3="Q1",$BS130,IF(Info!$O$3="Q2",$BS130+$BT130,IF(Info!$O$3="Q3",$BS130+$BT130+$BU130,$BR130)))</f>
        <v>0</v>
      </c>
      <c r="BZ130" s="77">
        <f>IF(Info!$O$3="Q1",$BS130,IF(Info!$O$3="Q2",$BT130,IF(Info!$O$3="Q3",$BU130,$BV130)))</f>
        <v>0</v>
      </c>
      <c r="CA130" s="197"/>
    </row>
    <row r="131" spans="1:79" x14ac:dyDescent="0.3">
      <c r="A131" s="193"/>
      <c r="B131" s="375" t="s">
        <v>103</v>
      </c>
      <c r="C131" s="194"/>
      <c r="D131" s="157">
        <f t="shared" si="135"/>
        <v>0</v>
      </c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72"/>
      <c r="AC131" s="372"/>
      <c r="AD131" s="372"/>
      <c r="AE131" s="372"/>
      <c r="AF131" s="372"/>
      <c r="AG131" s="372"/>
      <c r="AH131" s="372"/>
      <c r="AI131" s="372"/>
      <c r="AJ131" s="372"/>
      <c r="AK131" s="372"/>
      <c r="AL131" s="372"/>
      <c r="AM131" s="372"/>
      <c r="AN131" s="372"/>
      <c r="AO131" s="372"/>
      <c r="AP131" s="372"/>
      <c r="AQ131" s="372"/>
      <c r="AR131" s="372"/>
      <c r="AS131" s="372"/>
      <c r="AT131" s="372"/>
      <c r="AU131" s="372"/>
      <c r="AV131" s="372"/>
      <c r="AW131" s="372"/>
      <c r="AX131" s="372"/>
      <c r="AY131" s="372"/>
      <c r="AZ131" s="372"/>
      <c r="BA131" s="372"/>
      <c r="BB131" s="372"/>
      <c r="BC131" s="372"/>
      <c r="BD131" s="372"/>
      <c r="BE131" s="195"/>
      <c r="BF131" s="163">
        <f t="shared" si="136"/>
        <v>0</v>
      </c>
      <c r="BG131" s="77">
        <f t="shared" si="137"/>
        <v>0</v>
      </c>
      <c r="BH131" s="77">
        <f t="shared" si="138"/>
        <v>0</v>
      </c>
      <c r="BI131" s="77">
        <f t="shared" si="139"/>
        <v>0</v>
      </c>
      <c r="BJ131" s="77">
        <f t="shared" si="140"/>
        <v>0</v>
      </c>
      <c r="BK131" s="77">
        <f t="shared" si="141"/>
        <v>0</v>
      </c>
      <c r="BL131" s="77">
        <f t="shared" si="142"/>
        <v>0</v>
      </c>
      <c r="BM131" s="77">
        <f t="shared" si="143"/>
        <v>0</v>
      </c>
      <c r="BN131" s="77">
        <f t="shared" si="144"/>
        <v>0</v>
      </c>
      <c r="BO131" s="77">
        <f t="shared" si="145"/>
        <v>0</v>
      </c>
      <c r="BP131" s="77">
        <f t="shared" si="146"/>
        <v>0</v>
      </c>
      <c r="BQ131" s="77">
        <f t="shared" si="147"/>
        <v>0</v>
      </c>
      <c r="BR131" s="157">
        <f t="shared" si="148"/>
        <v>0</v>
      </c>
      <c r="BS131" s="77">
        <f t="shared" si="149"/>
        <v>0</v>
      </c>
      <c r="BT131" s="77">
        <f t="shared" si="150"/>
        <v>0</v>
      </c>
      <c r="BU131" s="77">
        <f t="shared" si="151"/>
        <v>0</v>
      </c>
      <c r="BV131" s="77">
        <f t="shared" si="152"/>
        <v>0</v>
      </c>
      <c r="BW131" s="77">
        <f t="shared" si="153"/>
        <v>0</v>
      </c>
      <c r="BX131" s="77">
        <f t="shared" si="154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x14ac:dyDescent="0.3">
      <c r="A132" s="193"/>
      <c r="B132" s="375" t="s">
        <v>105</v>
      </c>
      <c r="C132" s="194"/>
      <c r="D132" s="157">
        <f t="shared" si="135"/>
        <v>0</v>
      </c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  <c r="AA132" s="372"/>
      <c r="AB132" s="372"/>
      <c r="AC132" s="372"/>
      <c r="AD132" s="372"/>
      <c r="AE132" s="372"/>
      <c r="AF132" s="372"/>
      <c r="AG132" s="372"/>
      <c r="AH132" s="372"/>
      <c r="AI132" s="372"/>
      <c r="AJ132" s="372"/>
      <c r="AK132" s="372"/>
      <c r="AL132" s="372"/>
      <c r="AM132" s="372"/>
      <c r="AN132" s="372"/>
      <c r="AO132" s="372"/>
      <c r="AP132" s="372"/>
      <c r="AQ132" s="372"/>
      <c r="AR132" s="372"/>
      <c r="AS132" s="372"/>
      <c r="AT132" s="372"/>
      <c r="AU132" s="372"/>
      <c r="AV132" s="372"/>
      <c r="AW132" s="372"/>
      <c r="AX132" s="372"/>
      <c r="AY132" s="372"/>
      <c r="AZ132" s="372"/>
      <c r="BA132" s="372"/>
      <c r="BB132" s="372"/>
      <c r="BC132" s="372"/>
      <c r="BD132" s="372"/>
      <c r="BE132" s="195"/>
      <c r="BF132" s="163">
        <f t="shared" si="136"/>
        <v>0</v>
      </c>
      <c r="BG132" s="77">
        <f t="shared" si="137"/>
        <v>0</v>
      </c>
      <c r="BH132" s="77">
        <f t="shared" si="138"/>
        <v>0</v>
      </c>
      <c r="BI132" s="77">
        <f t="shared" si="139"/>
        <v>0</v>
      </c>
      <c r="BJ132" s="77">
        <f t="shared" si="140"/>
        <v>0</v>
      </c>
      <c r="BK132" s="77">
        <f t="shared" si="141"/>
        <v>0</v>
      </c>
      <c r="BL132" s="77">
        <f t="shared" si="142"/>
        <v>0</v>
      </c>
      <c r="BM132" s="77">
        <f t="shared" si="143"/>
        <v>0</v>
      </c>
      <c r="BN132" s="77">
        <f t="shared" si="144"/>
        <v>0</v>
      </c>
      <c r="BO132" s="77">
        <f t="shared" si="145"/>
        <v>0</v>
      </c>
      <c r="BP132" s="77">
        <f t="shared" si="146"/>
        <v>0</v>
      </c>
      <c r="BQ132" s="77">
        <f t="shared" si="147"/>
        <v>0</v>
      </c>
      <c r="BR132" s="157">
        <f t="shared" si="148"/>
        <v>0</v>
      </c>
      <c r="BS132" s="77">
        <f t="shared" si="149"/>
        <v>0</v>
      </c>
      <c r="BT132" s="77">
        <f t="shared" si="150"/>
        <v>0</v>
      </c>
      <c r="BU132" s="77">
        <f t="shared" si="151"/>
        <v>0</v>
      </c>
      <c r="BV132" s="77">
        <f t="shared" si="152"/>
        <v>0</v>
      </c>
      <c r="BW132" s="77">
        <f t="shared" si="153"/>
        <v>0</v>
      </c>
      <c r="BX132" s="77">
        <f t="shared" si="154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x14ac:dyDescent="0.3">
      <c r="A133" s="204"/>
      <c r="B133" s="160" t="s">
        <v>376</v>
      </c>
      <c r="C133" s="194"/>
      <c r="D133" s="157">
        <f t="shared" si="135"/>
        <v>0</v>
      </c>
      <c r="E133" s="157">
        <f t="shared" ref="E133:AJ133" si="155">SUM(E123:E132)</f>
        <v>0</v>
      </c>
      <c r="F133" s="157">
        <f t="shared" si="155"/>
        <v>0</v>
      </c>
      <c r="G133" s="157">
        <f t="shared" si="155"/>
        <v>0</v>
      </c>
      <c r="H133" s="157">
        <f t="shared" si="155"/>
        <v>0</v>
      </c>
      <c r="I133" s="157">
        <f t="shared" si="155"/>
        <v>0</v>
      </c>
      <c r="J133" s="157">
        <f t="shared" si="155"/>
        <v>0</v>
      </c>
      <c r="K133" s="157">
        <f t="shared" si="155"/>
        <v>0</v>
      </c>
      <c r="L133" s="157">
        <f t="shared" si="155"/>
        <v>0</v>
      </c>
      <c r="M133" s="157">
        <f t="shared" si="155"/>
        <v>0</v>
      </c>
      <c r="N133" s="157">
        <f t="shared" si="155"/>
        <v>0</v>
      </c>
      <c r="O133" s="157">
        <f t="shared" si="155"/>
        <v>0</v>
      </c>
      <c r="P133" s="157">
        <f t="shared" si="155"/>
        <v>0</v>
      </c>
      <c r="Q133" s="157">
        <f t="shared" si="155"/>
        <v>0</v>
      </c>
      <c r="R133" s="157">
        <f t="shared" si="155"/>
        <v>0</v>
      </c>
      <c r="S133" s="157">
        <f t="shared" si="155"/>
        <v>0</v>
      </c>
      <c r="T133" s="157">
        <f t="shared" si="155"/>
        <v>0</v>
      </c>
      <c r="U133" s="157">
        <f t="shared" si="155"/>
        <v>0</v>
      </c>
      <c r="V133" s="157">
        <f t="shared" si="155"/>
        <v>0</v>
      </c>
      <c r="W133" s="157">
        <f t="shared" si="155"/>
        <v>0</v>
      </c>
      <c r="X133" s="157">
        <f t="shared" si="155"/>
        <v>0</v>
      </c>
      <c r="Y133" s="157">
        <f t="shared" si="155"/>
        <v>0</v>
      </c>
      <c r="Z133" s="157">
        <f t="shared" si="155"/>
        <v>0</v>
      </c>
      <c r="AA133" s="157">
        <f t="shared" si="155"/>
        <v>0</v>
      </c>
      <c r="AB133" s="157">
        <f t="shared" si="155"/>
        <v>0</v>
      </c>
      <c r="AC133" s="157">
        <f t="shared" si="155"/>
        <v>0</v>
      </c>
      <c r="AD133" s="157">
        <f t="shared" si="155"/>
        <v>0</v>
      </c>
      <c r="AE133" s="157">
        <f t="shared" si="155"/>
        <v>0</v>
      </c>
      <c r="AF133" s="157">
        <f t="shared" si="155"/>
        <v>0</v>
      </c>
      <c r="AG133" s="157">
        <f t="shared" si="155"/>
        <v>0</v>
      </c>
      <c r="AH133" s="157">
        <f t="shared" si="155"/>
        <v>0</v>
      </c>
      <c r="AI133" s="157">
        <f t="shared" si="155"/>
        <v>0</v>
      </c>
      <c r="AJ133" s="157">
        <f t="shared" si="155"/>
        <v>0</v>
      </c>
      <c r="AK133" s="157">
        <f t="shared" ref="AK133:BP133" si="156">SUM(AK123:AK132)</f>
        <v>0</v>
      </c>
      <c r="AL133" s="157">
        <f t="shared" si="156"/>
        <v>0</v>
      </c>
      <c r="AM133" s="157">
        <f t="shared" si="156"/>
        <v>0</v>
      </c>
      <c r="AN133" s="157">
        <f t="shared" si="156"/>
        <v>0</v>
      </c>
      <c r="AO133" s="157">
        <f t="shared" si="156"/>
        <v>0</v>
      </c>
      <c r="AP133" s="157">
        <f t="shared" si="156"/>
        <v>0</v>
      </c>
      <c r="AQ133" s="157">
        <f t="shared" si="156"/>
        <v>0</v>
      </c>
      <c r="AR133" s="157">
        <f t="shared" si="156"/>
        <v>0</v>
      </c>
      <c r="AS133" s="157">
        <f t="shared" si="156"/>
        <v>0</v>
      </c>
      <c r="AT133" s="157">
        <f t="shared" si="156"/>
        <v>0</v>
      </c>
      <c r="AU133" s="157">
        <f t="shared" si="156"/>
        <v>0</v>
      </c>
      <c r="AV133" s="157">
        <f t="shared" si="156"/>
        <v>0</v>
      </c>
      <c r="AW133" s="157">
        <f t="shared" si="156"/>
        <v>0</v>
      </c>
      <c r="AX133" s="157">
        <f t="shared" si="156"/>
        <v>0</v>
      </c>
      <c r="AY133" s="157">
        <f t="shared" si="156"/>
        <v>0</v>
      </c>
      <c r="AZ133" s="157">
        <f t="shared" si="156"/>
        <v>0</v>
      </c>
      <c r="BA133" s="157">
        <f t="shared" si="156"/>
        <v>0</v>
      </c>
      <c r="BB133" s="157">
        <f t="shared" si="156"/>
        <v>0</v>
      </c>
      <c r="BC133" s="157">
        <f t="shared" si="156"/>
        <v>0</v>
      </c>
      <c r="BD133" s="157">
        <f t="shared" si="156"/>
        <v>0</v>
      </c>
      <c r="BE133" s="195"/>
      <c r="BF133" s="162">
        <f t="shared" si="136"/>
        <v>0</v>
      </c>
      <c r="BG133" s="157">
        <f t="shared" si="137"/>
        <v>0</v>
      </c>
      <c r="BH133" s="157">
        <f t="shared" si="138"/>
        <v>0</v>
      </c>
      <c r="BI133" s="157">
        <f t="shared" si="139"/>
        <v>0</v>
      </c>
      <c r="BJ133" s="157">
        <f t="shared" si="140"/>
        <v>0</v>
      </c>
      <c r="BK133" s="157">
        <f t="shared" si="141"/>
        <v>0</v>
      </c>
      <c r="BL133" s="157">
        <f t="shared" si="142"/>
        <v>0</v>
      </c>
      <c r="BM133" s="157">
        <f t="shared" si="143"/>
        <v>0</v>
      </c>
      <c r="BN133" s="157">
        <f t="shared" si="144"/>
        <v>0</v>
      </c>
      <c r="BO133" s="157">
        <f t="shared" si="145"/>
        <v>0</v>
      </c>
      <c r="BP133" s="157">
        <f t="shared" si="146"/>
        <v>0</v>
      </c>
      <c r="BQ133" s="157">
        <f t="shared" si="147"/>
        <v>0</v>
      </c>
      <c r="BR133" s="157">
        <f t="shared" si="148"/>
        <v>0</v>
      </c>
      <c r="BS133" s="157">
        <f t="shared" si="149"/>
        <v>0</v>
      </c>
      <c r="BT133" s="157">
        <f t="shared" si="150"/>
        <v>0</v>
      </c>
      <c r="BU133" s="157">
        <f t="shared" si="151"/>
        <v>0</v>
      </c>
      <c r="BV133" s="157">
        <f t="shared" si="152"/>
        <v>0</v>
      </c>
      <c r="BW133" s="157">
        <f t="shared" si="153"/>
        <v>0</v>
      </c>
      <c r="BX133" s="157">
        <f t="shared" si="154"/>
        <v>0</v>
      </c>
      <c r="BY133" s="157">
        <f>IF(Info!$O$3="Q1",$BS133,IF(Info!$O$3="Q2",$BS133+$BT133,IF(Info!$O$3="Q3",$BS133+$BT133+$BU133,$BR133)))</f>
        <v>0</v>
      </c>
      <c r="BZ133" s="157">
        <f>IF(Info!$O$3="Q1",$BS133,IF(Info!$O$3="Q2",$BT133,IF(Info!$O$3="Q3",$BU133,$BV133)))</f>
        <v>0</v>
      </c>
      <c r="CA133" s="197"/>
    </row>
    <row r="134" spans="1:79" x14ac:dyDescent="0.3">
      <c r="A134" s="204"/>
      <c r="B134" s="160" t="s">
        <v>377</v>
      </c>
      <c r="C134" s="194"/>
      <c r="D134" s="157">
        <f t="shared" si="135"/>
        <v>0</v>
      </c>
      <c r="E134" s="161">
        <f t="shared" ref="E134:AJ134" si="157">E86+E94+E98+E104+E108+E112+E117+E121+E133</f>
        <v>0</v>
      </c>
      <c r="F134" s="161">
        <f t="shared" si="157"/>
        <v>0</v>
      </c>
      <c r="G134" s="161">
        <f t="shared" si="157"/>
        <v>0</v>
      </c>
      <c r="H134" s="161">
        <f t="shared" si="157"/>
        <v>0</v>
      </c>
      <c r="I134" s="161">
        <f t="shared" si="157"/>
        <v>0</v>
      </c>
      <c r="J134" s="161">
        <f t="shared" si="157"/>
        <v>0</v>
      </c>
      <c r="K134" s="161">
        <f t="shared" si="157"/>
        <v>0</v>
      </c>
      <c r="L134" s="161">
        <f t="shared" si="157"/>
        <v>0</v>
      </c>
      <c r="M134" s="161">
        <f t="shared" si="157"/>
        <v>0</v>
      </c>
      <c r="N134" s="161">
        <f t="shared" si="157"/>
        <v>0</v>
      </c>
      <c r="O134" s="161">
        <f t="shared" si="157"/>
        <v>0</v>
      </c>
      <c r="P134" s="161">
        <f t="shared" si="157"/>
        <v>0</v>
      </c>
      <c r="Q134" s="161">
        <f t="shared" si="157"/>
        <v>0</v>
      </c>
      <c r="R134" s="161">
        <f t="shared" si="157"/>
        <v>0</v>
      </c>
      <c r="S134" s="161">
        <f t="shared" si="157"/>
        <v>0</v>
      </c>
      <c r="T134" s="161">
        <f t="shared" si="157"/>
        <v>0</v>
      </c>
      <c r="U134" s="161">
        <f t="shared" si="157"/>
        <v>0</v>
      </c>
      <c r="V134" s="161">
        <f t="shared" si="157"/>
        <v>0</v>
      </c>
      <c r="W134" s="161">
        <f t="shared" si="157"/>
        <v>0</v>
      </c>
      <c r="X134" s="161">
        <f t="shared" si="157"/>
        <v>0</v>
      </c>
      <c r="Y134" s="161">
        <f t="shared" si="157"/>
        <v>0</v>
      </c>
      <c r="Z134" s="161">
        <f t="shared" si="157"/>
        <v>0</v>
      </c>
      <c r="AA134" s="161">
        <f t="shared" si="157"/>
        <v>0</v>
      </c>
      <c r="AB134" s="161">
        <f t="shared" si="157"/>
        <v>0</v>
      </c>
      <c r="AC134" s="161">
        <f t="shared" si="157"/>
        <v>0</v>
      </c>
      <c r="AD134" s="161">
        <f t="shared" si="157"/>
        <v>0</v>
      </c>
      <c r="AE134" s="161">
        <f t="shared" si="157"/>
        <v>0</v>
      </c>
      <c r="AF134" s="161">
        <f t="shared" si="157"/>
        <v>0</v>
      </c>
      <c r="AG134" s="161">
        <f t="shared" si="157"/>
        <v>0</v>
      </c>
      <c r="AH134" s="161">
        <f t="shared" si="157"/>
        <v>0</v>
      </c>
      <c r="AI134" s="161">
        <f t="shared" si="157"/>
        <v>0</v>
      </c>
      <c r="AJ134" s="161">
        <f t="shared" si="157"/>
        <v>0</v>
      </c>
      <c r="AK134" s="161">
        <f t="shared" ref="AK134:BP134" si="158">AK86+AK94+AK98+AK104+AK108+AK112+AK117+AK121+AK133</f>
        <v>0</v>
      </c>
      <c r="AL134" s="161">
        <f t="shared" si="158"/>
        <v>0</v>
      </c>
      <c r="AM134" s="161">
        <f t="shared" si="158"/>
        <v>0</v>
      </c>
      <c r="AN134" s="161">
        <f t="shared" si="158"/>
        <v>0</v>
      </c>
      <c r="AO134" s="161">
        <f t="shared" si="158"/>
        <v>0</v>
      </c>
      <c r="AP134" s="161">
        <f t="shared" si="158"/>
        <v>0</v>
      </c>
      <c r="AQ134" s="161">
        <f t="shared" si="158"/>
        <v>0</v>
      </c>
      <c r="AR134" s="161">
        <f t="shared" si="158"/>
        <v>0</v>
      </c>
      <c r="AS134" s="161">
        <f t="shared" si="158"/>
        <v>0</v>
      </c>
      <c r="AT134" s="161">
        <f t="shared" si="158"/>
        <v>0</v>
      </c>
      <c r="AU134" s="161">
        <f t="shared" si="158"/>
        <v>0</v>
      </c>
      <c r="AV134" s="161">
        <f t="shared" si="158"/>
        <v>0</v>
      </c>
      <c r="AW134" s="161">
        <f t="shared" si="158"/>
        <v>0</v>
      </c>
      <c r="AX134" s="161">
        <f t="shared" si="158"/>
        <v>0</v>
      </c>
      <c r="AY134" s="161">
        <f t="shared" si="158"/>
        <v>0</v>
      </c>
      <c r="AZ134" s="161">
        <f t="shared" si="158"/>
        <v>0</v>
      </c>
      <c r="BA134" s="161">
        <f t="shared" si="158"/>
        <v>0</v>
      </c>
      <c r="BB134" s="161">
        <f t="shared" si="158"/>
        <v>0</v>
      </c>
      <c r="BC134" s="161">
        <f t="shared" si="158"/>
        <v>0</v>
      </c>
      <c r="BD134" s="161">
        <f t="shared" si="158"/>
        <v>0</v>
      </c>
      <c r="BE134" s="195"/>
      <c r="BF134" s="162">
        <f t="shared" si="136"/>
        <v>0</v>
      </c>
      <c r="BG134" s="157">
        <f t="shared" si="137"/>
        <v>0</v>
      </c>
      <c r="BH134" s="157">
        <f t="shared" si="138"/>
        <v>0</v>
      </c>
      <c r="BI134" s="157">
        <f t="shared" si="139"/>
        <v>0</v>
      </c>
      <c r="BJ134" s="157">
        <f t="shared" si="140"/>
        <v>0</v>
      </c>
      <c r="BK134" s="157">
        <f t="shared" si="141"/>
        <v>0</v>
      </c>
      <c r="BL134" s="157">
        <f t="shared" si="142"/>
        <v>0</v>
      </c>
      <c r="BM134" s="157">
        <f t="shared" si="143"/>
        <v>0</v>
      </c>
      <c r="BN134" s="157">
        <f t="shared" si="144"/>
        <v>0</v>
      </c>
      <c r="BO134" s="157">
        <f t="shared" si="145"/>
        <v>0</v>
      </c>
      <c r="BP134" s="157">
        <f t="shared" si="146"/>
        <v>0</v>
      </c>
      <c r="BQ134" s="157">
        <f t="shared" si="147"/>
        <v>0</v>
      </c>
      <c r="BR134" s="157">
        <f t="shared" si="148"/>
        <v>0</v>
      </c>
      <c r="BS134" s="157">
        <f t="shared" si="149"/>
        <v>0</v>
      </c>
      <c r="BT134" s="157">
        <f t="shared" si="150"/>
        <v>0</v>
      </c>
      <c r="BU134" s="157">
        <f t="shared" si="151"/>
        <v>0</v>
      </c>
      <c r="BV134" s="157">
        <f t="shared" si="152"/>
        <v>0</v>
      </c>
      <c r="BW134" s="157">
        <f t="shared" si="153"/>
        <v>0</v>
      </c>
      <c r="BX134" s="157">
        <f t="shared" si="154"/>
        <v>0</v>
      </c>
      <c r="BY134" s="157">
        <f>IF(Info!$O$3="Q1",$BS134,IF(Info!$O$3="Q2",$BS134+$BT134,IF(Info!$O$3="Q3",$BS134+$BT134+$BU134,$BR134)))</f>
        <v>0</v>
      </c>
      <c r="BZ134" s="157">
        <f>IF(Info!$O$3="Q1",$BS134,IF(Info!$O$3="Q2",$BT134,IF(Info!$O$3="Q3",$BU134,$BV134)))</f>
        <v>0</v>
      </c>
      <c r="CA134" s="197"/>
    </row>
    <row r="135" spans="1:79" x14ac:dyDescent="0.3">
      <c r="A135" s="193"/>
      <c r="B135" s="197"/>
      <c r="C135" s="194"/>
      <c r="D135" s="201">
        <f>SUM(E123:BD132)-D133</f>
        <v>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x14ac:dyDescent="0.3">
      <c r="A136" s="193"/>
      <c r="B136" s="207" t="s">
        <v>174</v>
      </c>
      <c r="C136" s="208"/>
      <c r="D136" s="209">
        <f>SUM(E136:BD136)</f>
        <v>0</v>
      </c>
      <c r="E136" s="210">
        <f t="shared" ref="E136:AJ136" si="159">E77-E134</f>
        <v>0</v>
      </c>
      <c r="F136" s="210">
        <f t="shared" si="159"/>
        <v>0</v>
      </c>
      <c r="G136" s="210">
        <f t="shared" si="159"/>
        <v>0</v>
      </c>
      <c r="H136" s="210">
        <f t="shared" si="159"/>
        <v>0</v>
      </c>
      <c r="I136" s="210">
        <f t="shared" si="159"/>
        <v>0</v>
      </c>
      <c r="J136" s="210">
        <f t="shared" si="159"/>
        <v>0</v>
      </c>
      <c r="K136" s="210">
        <f t="shared" si="159"/>
        <v>0</v>
      </c>
      <c r="L136" s="210">
        <f t="shared" si="159"/>
        <v>0</v>
      </c>
      <c r="M136" s="210">
        <f t="shared" si="159"/>
        <v>0</v>
      </c>
      <c r="N136" s="210">
        <f t="shared" si="159"/>
        <v>0</v>
      </c>
      <c r="O136" s="210">
        <f t="shared" si="159"/>
        <v>0</v>
      </c>
      <c r="P136" s="210">
        <f t="shared" si="159"/>
        <v>0</v>
      </c>
      <c r="Q136" s="210">
        <f t="shared" si="159"/>
        <v>0</v>
      </c>
      <c r="R136" s="210">
        <f t="shared" si="159"/>
        <v>0</v>
      </c>
      <c r="S136" s="210">
        <f t="shared" si="159"/>
        <v>0</v>
      </c>
      <c r="T136" s="210">
        <f t="shared" si="159"/>
        <v>0</v>
      </c>
      <c r="U136" s="210">
        <f t="shared" si="159"/>
        <v>0</v>
      </c>
      <c r="V136" s="210">
        <f t="shared" si="159"/>
        <v>0</v>
      </c>
      <c r="W136" s="210">
        <f t="shared" si="159"/>
        <v>0</v>
      </c>
      <c r="X136" s="210">
        <f t="shared" si="159"/>
        <v>0</v>
      </c>
      <c r="Y136" s="210">
        <f t="shared" si="159"/>
        <v>0</v>
      </c>
      <c r="Z136" s="210">
        <f t="shared" si="159"/>
        <v>0</v>
      </c>
      <c r="AA136" s="210">
        <f t="shared" si="159"/>
        <v>0</v>
      </c>
      <c r="AB136" s="210">
        <f t="shared" si="159"/>
        <v>0</v>
      </c>
      <c r="AC136" s="210">
        <f t="shared" si="159"/>
        <v>0</v>
      </c>
      <c r="AD136" s="210">
        <f t="shared" si="159"/>
        <v>0</v>
      </c>
      <c r="AE136" s="210">
        <f t="shared" si="159"/>
        <v>0</v>
      </c>
      <c r="AF136" s="210">
        <f t="shared" si="159"/>
        <v>0</v>
      </c>
      <c r="AG136" s="210">
        <f t="shared" si="159"/>
        <v>0</v>
      </c>
      <c r="AH136" s="210">
        <f t="shared" si="159"/>
        <v>0</v>
      </c>
      <c r="AI136" s="210">
        <f t="shared" si="159"/>
        <v>0</v>
      </c>
      <c r="AJ136" s="210">
        <f t="shared" si="159"/>
        <v>0</v>
      </c>
      <c r="AK136" s="210">
        <f t="shared" ref="AK136:BD136" si="160">AK77-AK134</f>
        <v>0</v>
      </c>
      <c r="AL136" s="210">
        <f t="shared" si="160"/>
        <v>0</v>
      </c>
      <c r="AM136" s="210">
        <f t="shared" si="160"/>
        <v>0</v>
      </c>
      <c r="AN136" s="210">
        <f t="shared" si="160"/>
        <v>0</v>
      </c>
      <c r="AO136" s="210">
        <f t="shared" si="160"/>
        <v>0</v>
      </c>
      <c r="AP136" s="210">
        <f t="shared" si="160"/>
        <v>0</v>
      </c>
      <c r="AQ136" s="210">
        <f t="shared" si="160"/>
        <v>0</v>
      </c>
      <c r="AR136" s="210">
        <f t="shared" si="160"/>
        <v>0</v>
      </c>
      <c r="AS136" s="210">
        <f t="shared" si="160"/>
        <v>0</v>
      </c>
      <c r="AT136" s="210">
        <f t="shared" si="160"/>
        <v>0</v>
      </c>
      <c r="AU136" s="210">
        <f t="shared" si="160"/>
        <v>0</v>
      </c>
      <c r="AV136" s="210">
        <f t="shared" si="160"/>
        <v>0</v>
      </c>
      <c r="AW136" s="210">
        <f t="shared" si="160"/>
        <v>0</v>
      </c>
      <c r="AX136" s="210">
        <f t="shared" si="160"/>
        <v>0</v>
      </c>
      <c r="AY136" s="210">
        <f t="shared" si="160"/>
        <v>0</v>
      </c>
      <c r="AZ136" s="210">
        <f t="shared" si="160"/>
        <v>0</v>
      </c>
      <c r="BA136" s="210">
        <f t="shared" si="160"/>
        <v>0</v>
      </c>
      <c r="BB136" s="210">
        <f t="shared" si="160"/>
        <v>0</v>
      </c>
      <c r="BC136" s="210">
        <f t="shared" si="160"/>
        <v>0</v>
      </c>
      <c r="BD136" s="210">
        <f t="shared" si="160"/>
        <v>0</v>
      </c>
      <c r="BE136" s="195"/>
      <c r="BF136" s="162">
        <f>SUM(E136:H136)</f>
        <v>0</v>
      </c>
      <c r="BG136" s="157">
        <f>SUM(I136:L136)</f>
        <v>0</v>
      </c>
      <c r="BH136" s="157">
        <f>SUM(M136:Q136)</f>
        <v>0</v>
      </c>
      <c r="BI136" s="157">
        <f>SUM(R136:U136)</f>
        <v>0</v>
      </c>
      <c r="BJ136" s="157">
        <f>SUM(V136:Y136)</f>
        <v>0</v>
      </c>
      <c r="BK136" s="157">
        <f>SUM(Z136:AD136)</f>
        <v>0</v>
      </c>
      <c r="BL136" s="157">
        <f>SUM(AE136:AH136)</f>
        <v>0</v>
      </c>
      <c r="BM136" s="157">
        <f>SUM(AI136:AL136)</f>
        <v>0</v>
      </c>
      <c r="BN136" s="157">
        <f>SUM(AM136:AQ136)</f>
        <v>0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0</v>
      </c>
      <c r="BS136" s="157">
        <f>SUM(BF136:BH136)</f>
        <v>0</v>
      </c>
      <c r="BT136" s="157">
        <f>SUM(BI136:BK136)</f>
        <v>0</v>
      </c>
      <c r="BU136" s="157">
        <f>SUM(BL136:BN136)</f>
        <v>0</v>
      </c>
      <c r="BV136" s="157">
        <f>SUM(BO136:BQ136)</f>
        <v>0</v>
      </c>
      <c r="BW136" s="157">
        <f>SUM(BF136:BK136)</f>
        <v>0</v>
      </c>
      <c r="BX136" s="157">
        <f>SUM(BL136:BQ136)</f>
        <v>0</v>
      </c>
      <c r="BY136" s="157">
        <f>IF(Info!$O$3="Q1",$BS136,IF(Info!$O$3="Q2",$BS136+$BT136,IF(Info!$O$3="Q3",$BS136+$BT136+$BU136,$BR136)))</f>
        <v>0</v>
      </c>
      <c r="BZ136" s="157">
        <f>IF(Info!$O$3="Q1",$BS136,IF(Info!$O$3="Q2",$BT136,IF(Info!$O$3="Q3",$BU136,$BV136)))</f>
        <v>0</v>
      </c>
      <c r="CA136" s="197"/>
    </row>
    <row r="137" spans="1:79" x14ac:dyDescent="0.3">
      <c r="A137" s="193"/>
      <c r="B137" s="160" t="s">
        <v>378</v>
      </c>
      <c r="C137" s="194"/>
      <c r="D137" s="211"/>
      <c r="E137" s="161">
        <f>E136</f>
        <v>0</v>
      </c>
      <c r="F137" s="161">
        <f t="shared" ref="F137:AK137" si="161">E137+F136</f>
        <v>0</v>
      </c>
      <c r="G137" s="161">
        <f t="shared" si="161"/>
        <v>0</v>
      </c>
      <c r="H137" s="161">
        <f t="shared" si="161"/>
        <v>0</v>
      </c>
      <c r="I137" s="161">
        <f t="shared" si="161"/>
        <v>0</v>
      </c>
      <c r="J137" s="161">
        <f t="shared" si="161"/>
        <v>0</v>
      </c>
      <c r="K137" s="161">
        <f t="shared" si="161"/>
        <v>0</v>
      </c>
      <c r="L137" s="161">
        <f t="shared" si="161"/>
        <v>0</v>
      </c>
      <c r="M137" s="161">
        <f t="shared" si="161"/>
        <v>0</v>
      </c>
      <c r="N137" s="161">
        <f t="shared" si="161"/>
        <v>0</v>
      </c>
      <c r="O137" s="161">
        <f t="shared" si="161"/>
        <v>0</v>
      </c>
      <c r="P137" s="161">
        <f t="shared" si="161"/>
        <v>0</v>
      </c>
      <c r="Q137" s="161">
        <f t="shared" si="161"/>
        <v>0</v>
      </c>
      <c r="R137" s="161">
        <f t="shared" si="161"/>
        <v>0</v>
      </c>
      <c r="S137" s="161">
        <f t="shared" si="161"/>
        <v>0</v>
      </c>
      <c r="T137" s="161">
        <f t="shared" si="161"/>
        <v>0</v>
      </c>
      <c r="U137" s="161">
        <f t="shared" si="161"/>
        <v>0</v>
      </c>
      <c r="V137" s="161">
        <f t="shared" si="161"/>
        <v>0</v>
      </c>
      <c r="W137" s="161">
        <f t="shared" si="161"/>
        <v>0</v>
      </c>
      <c r="X137" s="161">
        <f t="shared" si="161"/>
        <v>0</v>
      </c>
      <c r="Y137" s="161">
        <f t="shared" si="161"/>
        <v>0</v>
      </c>
      <c r="Z137" s="161">
        <f t="shared" si="161"/>
        <v>0</v>
      </c>
      <c r="AA137" s="161">
        <f t="shared" si="161"/>
        <v>0</v>
      </c>
      <c r="AB137" s="161">
        <f t="shared" si="161"/>
        <v>0</v>
      </c>
      <c r="AC137" s="161">
        <f t="shared" si="161"/>
        <v>0</v>
      </c>
      <c r="AD137" s="161">
        <f t="shared" si="161"/>
        <v>0</v>
      </c>
      <c r="AE137" s="161">
        <f t="shared" si="161"/>
        <v>0</v>
      </c>
      <c r="AF137" s="161">
        <f t="shared" si="161"/>
        <v>0</v>
      </c>
      <c r="AG137" s="161">
        <f t="shared" si="161"/>
        <v>0</v>
      </c>
      <c r="AH137" s="161">
        <f t="shared" si="161"/>
        <v>0</v>
      </c>
      <c r="AI137" s="161">
        <f t="shared" si="161"/>
        <v>0</v>
      </c>
      <c r="AJ137" s="161">
        <f t="shared" si="161"/>
        <v>0</v>
      </c>
      <c r="AK137" s="161">
        <f t="shared" si="161"/>
        <v>0</v>
      </c>
      <c r="AL137" s="161">
        <f t="shared" ref="AL137:BQ137" si="162">AK137+AL136</f>
        <v>0</v>
      </c>
      <c r="AM137" s="161">
        <f t="shared" si="162"/>
        <v>0</v>
      </c>
      <c r="AN137" s="161">
        <f t="shared" si="162"/>
        <v>0</v>
      </c>
      <c r="AO137" s="161">
        <f t="shared" si="162"/>
        <v>0</v>
      </c>
      <c r="AP137" s="161">
        <f t="shared" si="162"/>
        <v>0</v>
      </c>
      <c r="AQ137" s="161">
        <f t="shared" si="162"/>
        <v>0</v>
      </c>
      <c r="AR137" s="161">
        <f t="shared" si="162"/>
        <v>0</v>
      </c>
      <c r="AS137" s="161">
        <f t="shared" si="162"/>
        <v>0</v>
      </c>
      <c r="AT137" s="161">
        <f t="shared" si="162"/>
        <v>0</v>
      </c>
      <c r="AU137" s="161">
        <f t="shared" si="162"/>
        <v>0</v>
      </c>
      <c r="AV137" s="161">
        <f t="shared" si="162"/>
        <v>0</v>
      </c>
      <c r="AW137" s="161">
        <f t="shared" si="162"/>
        <v>0</v>
      </c>
      <c r="AX137" s="161">
        <f t="shared" si="162"/>
        <v>0</v>
      </c>
      <c r="AY137" s="161">
        <f t="shared" si="162"/>
        <v>0</v>
      </c>
      <c r="AZ137" s="161">
        <f t="shared" si="162"/>
        <v>0</v>
      </c>
      <c r="BA137" s="161">
        <f t="shared" si="162"/>
        <v>0</v>
      </c>
      <c r="BB137" s="161">
        <f t="shared" si="162"/>
        <v>0</v>
      </c>
      <c r="BC137" s="161">
        <f t="shared" si="162"/>
        <v>0</v>
      </c>
      <c r="BD137" s="161">
        <f t="shared" si="162"/>
        <v>0</v>
      </c>
      <c r="BE137" s="195"/>
      <c r="BF137" s="212">
        <f>BF136</f>
        <v>0</v>
      </c>
      <c r="BG137" s="161">
        <f t="shared" ref="BG137:BQ137" si="163">BF137+BG136</f>
        <v>0</v>
      </c>
      <c r="BH137" s="161">
        <f t="shared" si="163"/>
        <v>0</v>
      </c>
      <c r="BI137" s="161">
        <f t="shared" si="163"/>
        <v>0</v>
      </c>
      <c r="BJ137" s="161">
        <f t="shared" si="163"/>
        <v>0</v>
      </c>
      <c r="BK137" s="161">
        <f t="shared" si="163"/>
        <v>0</v>
      </c>
      <c r="BL137" s="161">
        <f t="shared" si="163"/>
        <v>0</v>
      </c>
      <c r="BM137" s="161">
        <f t="shared" si="163"/>
        <v>0</v>
      </c>
      <c r="BN137" s="161">
        <f t="shared" si="163"/>
        <v>0</v>
      </c>
      <c r="BO137" s="161">
        <f t="shared" si="163"/>
        <v>0</v>
      </c>
      <c r="BP137" s="161">
        <f t="shared" si="163"/>
        <v>0</v>
      </c>
      <c r="BQ137" s="161">
        <f t="shared" si="163"/>
        <v>0</v>
      </c>
      <c r="BR137" s="157"/>
      <c r="BS137" s="161">
        <f>BS136</f>
        <v>0</v>
      </c>
      <c r="BT137" s="161">
        <f>BS137+BT136</f>
        <v>0</v>
      </c>
      <c r="BU137" s="161">
        <f>BT137+BU136</f>
        <v>0</v>
      </c>
      <c r="BV137" s="161">
        <f>BU137+BV136</f>
        <v>0</v>
      </c>
      <c r="BW137" s="157">
        <f>BT137</f>
        <v>0</v>
      </c>
      <c r="BX137" s="157">
        <f>BV137</f>
        <v>0</v>
      </c>
      <c r="BY137" s="157"/>
      <c r="BZ137" s="157"/>
      <c r="CA137" s="197"/>
    </row>
    <row r="138" spans="1:79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x14ac:dyDescent="0.3">
      <c r="A139" s="193"/>
      <c r="B139" s="78" t="s">
        <v>379</v>
      </c>
      <c r="C139" s="194"/>
      <c r="D139" s="157">
        <f>SUM(E139:BD139)</f>
        <v>0</v>
      </c>
      <c r="E139" s="77">
        <f t="shared" ref="E139:AJ139" si="164">E365</f>
        <v>0</v>
      </c>
      <c r="F139" s="77">
        <f t="shared" si="164"/>
        <v>0</v>
      </c>
      <c r="G139" s="77">
        <f t="shared" si="164"/>
        <v>0</v>
      </c>
      <c r="H139" s="77">
        <f t="shared" si="164"/>
        <v>0</v>
      </c>
      <c r="I139" s="77">
        <f t="shared" si="164"/>
        <v>0</v>
      </c>
      <c r="J139" s="77">
        <f t="shared" si="164"/>
        <v>0</v>
      </c>
      <c r="K139" s="77">
        <f t="shared" si="164"/>
        <v>0</v>
      </c>
      <c r="L139" s="77">
        <f t="shared" si="164"/>
        <v>0</v>
      </c>
      <c r="M139" s="77">
        <f t="shared" si="164"/>
        <v>0</v>
      </c>
      <c r="N139" s="77">
        <f t="shared" si="164"/>
        <v>0</v>
      </c>
      <c r="O139" s="77">
        <f t="shared" si="164"/>
        <v>0</v>
      </c>
      <c r="P139" s="77">
        <f t="shared" si="164"/>
        <v>0</v>
      </c>
      <c r="Q139" s="77">
        <f t="shared" si="164"/>
        <v>0</v>
      </c>
      <c r="R139" s="77">
        <f t="shared" si="164"/>
        <v>0</v>
      </c>
      <c r="S139" s="77">
        <f t="shared" si="164"/>
        <v>0</v>
      </c>
      <c r="T139" s="77">
        <f t="shared" si="164"/>
        <v>0</v>
      </c>
      <c r="U139" s="77">
        <f t="shared" si="164"/>
        <v>0</v>
      </c>
      <c r="V139" s="77">
        <f t="shared" si="164"/>
        <v>0</v>
      </c>
      <c r="W139" s="77">
        <f t="shared" si="164"/>
        <v>0</v>
      </c>
      <c r="X139" s="77">
        <f t="shared" si="164"/>
        <v>0</v>
      </c>
      <c r="Y139" s="77">
        <f t="shared" si="164"/>
        <v>0</v>
      </c>
      <c r="Z139" s="77">
        <f t="shared" si="164"/>
        <v>0</v>
      </c>
      <c r="AA139" s="77">
        <f t="shared" si="164"/>
        <v>0</v>
      </c>
      <c r="AB139" s="77">
        <f t="shared" si="164"/>
        <v>0</v>
      </c>
      <c r="AC139" s="77">
        <f t="shared" si="164"/>
        <v>0</v>
      </c>
      <c r="AD139" s="77">
        <f t="shared" si="164"/>
        <v>0</v>
      </c>
      <c r="AE139" s="77">
        <f t="shared" si="164"/>
        <v>0</v>
      </c>
      <c r="AF139" s="77">
        <f t="shared" si="164"/>
        <v>0</v>
      </c>
      <c r="AG139" s="77">
        <f t="shared" si="164"/>
        <v>0</v>
      </c>
      <c r="AH139" s="77">
        <f t="shared" si="164"/>
        <v>0</v>
      </c>
      <c r="AI139" s="77">
        <f t="shared" si="164"/>
        <v>0</v>
      </c>
      <c r="AJ139" s="77">
        <f t="shared" si="164"/>
        <v>0</v>
      </c>
      <c r="AK139" s="77">
        <f t="shared" ref="AK139:BD139" si="165">AK365</f>
        <v>0</v>
      </c>
      <c r="AL139" s="77">
        <f t="shared" si="165"/>
        <v>0</v>
      </c>
      <c r="AM139" s="77">
        <f t="shared" si="165"/>
        <v>0</v>
      </c>
      <c r="AN139" s="77">
        <f t="shared" si="165"/>
        <v>0</v>
      </c>
      <c r="AO139" s="77">
        <f t="shared" si="165"/>
        <v>0</v>
      </c>
      <c r="AP139" s="77">
        <f t="shared" si="165"/>
        <v>0</v>
      </c>
      <c r="AQ139" s="77">
        <f t="shared" si="165"/>
        <v>0</v>
      </c>
      <c r="AR139" s="77">
        <f t="shared" si="165"/>
        <v>0</v>
      </c>
      <c r="AS139" s="77">
        <f t="shared" si="165"/>
        <v>0</v>
      </c>
      <c r="AT139" s="77">
        <f t="shared" si="165"/>
        <v>0</v>
      </c>
      <c r="AU139" s="77">
        <f t="shared" si="165"/>
        <v>0</v>
      </c>
      <c r="AV139" s="77">
        <f t="shared" si="165"/>
        <v>0</v>
      </c>
      <c r="AW139" s="77">
        <f t="shared" si="165"/>
        <v>0</v>
      </c>
      <c r="AX139" s="77">
        <f t="shared" si="165"/>
        <v>0</v>
      </c>
      <c r="AY139" s="77">
        <f t="shared" si="165"/>
        <v>0</v>
      </c>
      <c r="AZ139" s="77">
        <f t="shared" si="165"/>
        <v>0</v>
      </c>
      <c r="BA139" s="77">
        <f t="shared" si="165"/>
        <v>0</v>
      </c>
      <c r="BB139" s="77">
        <f t="shared" si="165"/>
        <v>0</v>
      </c>
      <c r="BC139" s="77">
        <f t="shared" si="165"/>
        <v>0</v>
      </c>
      <c r="BD139" s="77">
        <f t="shared" si="165"/>
        <v>0</v>
      </c>
      <c r="BE139" s="195"/>
      <c r="BF139" s="163">
        <f>SUM(E139:H139)</f>
        <v>0</v>
      </c>
      <c r="BG139" s="77">
        <f>SUM(I139:L139)</f>
        <v>0</v>
      </c>
      <c r="BH139" s="77">
        <f>SUM(M139:Q139)</f>
        <v>0</v>
      </c>
      <c r="BI139" s="77">
        <f>SUM(R139:U139)</f>
        <v>0</v>
      </c>
      <c r="BJ139" s="77">
        <f>SUM(V139:Y139)</f>
        <v>0</v>
      </c>
      <c r="BK139" s="77">
        <f>SUM(Z139:AD139)</f>
        <v>0</v>
      </c>
      <c r="BL139" s="77">
        <f>SUM(AE139:AH139)</f>
        <v>0</v>
      </c>
      <c r="BM139" s="77">
        <f>SUM(AI139:AL139)</f>
        <v>0</v>
      </c>
      <c r="BN139" s="77">
        <f>SUM(AM139:AQ139)</f>
        <v>0</v>
      </c>
      <c r="BO139" s="77">
        <f>SUM(AR139:AU139)</f>
        <v>0</v>
      </c>
      <c r="BP139" s="77">
        <f>SUM(AV139:AY139)</f>
        <v>0</v>
      </c>
      <c r="BQ139" s="77">
        <f>SUM(AZ139:BD139)</f>
        <v>0</v>
      </c>
      <c r="BR139" s="161">
        <f>SUM(BF139:BQ139)</f>
        <v>0</v>
      </c>
      <c r="BS139" s="77">
        <f>SUM(BF139:BH139)</f>
        <v>0</v>
      </c>
      <c r="BT139" s="77">
        <f>SUM(BI139:BK139)</f>
        <v>0</v>
      </c>
      <c r="BU139" s="77">
        <f>SUM(BL139:BN139)</f>
        <v>0</v>
      </c>
      <c r="BV139" s="77">
        <f>SUM(BO139:BQ139)</f>
        <v>0</v>
      </c>
      <c r="BW139" s="77">
        <f>SUM(BF139:BK139)</f>
        <v>0</v>
      </c>
      <c r="BX139" s="77">
        <f>SUM(BL139:BQ139)</f>
        <v>0</v>
      </c>
      <c r="BY139" s="77">
        <f>IF(Info!$O$3="Q1",$BS139,IF(Info!$O$3="Q2",$BS139+$BT139,IF(Info!$O$3="Q3",$BS139+$BT139+$BU139,$BR139)))</f>
        <v>0</v>
      </c>
      <c r="BZ139" s="77">
        <f>IF(Info!$O$3="Q1",$BS139,IF(Info!$O$3="Q2",$BT139,IF(Info!$O$3="Q3",$BU139,$BV139)))</f>
        <v>0</v>
      </c>
      <c r="CA139" s="197"/>
    </row>
    <row r="140" spans="1:79" x14ac:dyDescent="0.3">
      <c r="A140" s="193"/>
      <c r="B140" s="78" t="s">
        <v>380</v>
      </c>
      <c r="C140" s="194"/>
      <c r="D140" s="157">
        <f>SUM(E140:BD140)</f>
        <v>0</v>
      </c>
      <c r="E140" s="77">
        <f t="shared" ref="E140:AJ140" si="166">E136-E139</f>
        <v>0</v>
      </c>
      <c r="F140" s="77">
        <f t="shared" si="166"/>
        <v>0</v>
      </c>
      <c r="G140" s="77">
        <f t="shared" si="166"/>
        <v>0</v>
      </c>
      <c r="H140" s="77">
        <f t="shared" si="166"/>
        <v>0</v>
      </c>
      <c r="I140" s="77">
        <f t="shared" si="166"/>
        <v>0</v>
      </c>
      <c r="J140" s="77">
        <f t="shared" si="166"/>
        <v>0</v>
      </c>
      <c r="K140" s="77">
        <f t="shared" si="166"/>
        <v>0</v>
      </c>
      <c r="L140" s="77">
        <f t="shared" si="166"/>
        <v>0</v>
      </c>
      <c r="M140" s="77">
        <f t="shared" si="166"/>
        <v>0</v>
      </c>
      <c r="N140" s="77">
        <f t="shared" si="166"/>
        <v>0</v>
      </c>
      <c r="O140" s="77">
        <f t="shared" si="166"/>
        <v>0</v>
      </c>
      <c r="P140" s="77">
        <f t="shared" si="166"/>
        <v>0</v>
      </c>
      <c r="Q140" s="77">
        <f t="shared" si="166"/>
        <v>0</v>
      </c>
      <c r="R140" s="77">
        <f t="shared" si="166"/>
        <v>0</v>
      </c>
      <c r="S140" s="77">
        <f t="shared" si="166"/>
        <v>0</v>
      </c>
      <c r="T140" s="77">
        <f t="shared" si="166"/>
        <v>0</v>
      </c>
      <c r="U140" s="77">
        <f t="shared" si="166"/>
        <v>0</v>
      </c>
      <c r="V140" s="77">
        <f t="shared" si="166"/>
        <v>0</v>
      </c>
      <c r="W140" s="77">
        <f t="shared" si="166"/>
        <v>0</v>
      </c>
      <c r="X140" s="77">
        <f t="shared" si="166"/>
        <v>0</v>
      </c>
      <c r="Y140" s="77">
        <f t="shared" si="166"/>
        <v>0</v>
      </c>
      <c r="Z140" s="77">
        <f t="shared" si="166"/>
        <v>0</v>
      </c>
      <c r="AA140" s="77">
        <f t="shared" si="166"/>
        <v>0</v>
      </c>
      <c r="AB140" s="77">
        <f t="shared" si="166"/>
        <v>0</v>
      </c>
      <c r="AC140" s="77">
        <f t="shared" si="166"/>
        <v>0</v>
      </c>
      <c r="AD140" s="77">
        <f t="shared" si="166"/>
        <v>0</v>
      </c>
      <c r="AE140" s="77">
        <f t="shared" si="166"/>
        <v>0</v>
      </c>
      <c r="AF140" s="77">
        <f t="shared" si="166"/>
        <v>0</v>
      </c>
      <c r="AG140" s="77">
        <f t="shared" si="166"/>
        <v>0</v>
      </c>
      <c r="AH140" s="77">
        <f t="shared" si="166"/>
        <v>0</v>
      </c>
      <c r="AI140" s="77">
        <f t="shared" si="166"/>
        <v>0</v>
      </c>
      <c r="AJ140" s="77">
        <f t="shared" si="166"/>
        <v>0</v>
      </c>
      <c r="AK140" s="77">
        <f t="shared" ref="AK140:BP140" si="167">AK136-AK139</f>
        <v>0</v>
      </c>
      <c r="AL140" s="77">
        <f t="shared" si="167"/>
        <v>0</v>
      </c>
      <c r="AM140" s="77">
        <f t="shared" si="167"/>
        <v>0</v>
      </c>
      <c r="AN140" s="77">
        <f t="shared" si="167"/>
        <v>0</v>
      </c>
      <c r="AO140" s="77">
        <f t="shared" si="167"/>
        <v>0</v>
      </c>
      <c r="AP140" s="77">
        <f t="shared" si="167"/>
        <v>0</v>
      </c>
      <c r="AQ140" s="77">
        <f t="shared" si="167"/>
        <v>0</v>
      </c>
      <c r="AR140" s="77">
        <f t="shared" si="167"/>
        <v>0</v>
      </c>
      <c r="AS140" s="77">
        <f t="shared" si="167"/>
        <v>0</v>
      </c>
      <c r="AT140" s="77">
        <f t="shared" si="167"/>
        <v>0</v>
      </c>
      <c r="AU140" s="77">
        <f t="shared" si="167"/>
        <v>0</v>
      </c>
      <c r="AV140" s="77">
        <f t="shared" si="167"/>
        <v>0</v>
      </c>
      <c r="AW140" s="77">
        <f t="shared" si="167"/>
        <v>0</v>
      </c>
      <c r="AX140" s="77">
        <f t="shared" si="167"/>
        <v>0</v>
      </c>
      <c r="AY140" s="77">
        <f t="shared" si="167"/>
        <v>0</v>
      </c>
      <c r="AZ140" s="77">
        <f t="shared" si="167"/>
        <v>0</v>
      </c>
      <c r="BA140" s="77">
        <f t="shared" si="167"/>
        <v>0</v>
      </c>
      <c r="BB140" s="77">
        <f t="shared" si="167"/>
        <v>0</v>
      </c>
      <c r="BC140" s="77">
        <f t="shared" si="167"/>
        <v>0</v>
      </c>
      <c r="BD140" s="77">
        <f t="shared" si="167"/>
        <v>0</v>
      </c>
      <c r="BE140" s="195"/>
      <c r="BF140" s="163">
        <f>SUM(E140:H140)</f>
        <v>0</v>
      </c>
      <c r="BG140" s="77">
        <f>SUM(I140:L140)</f>
        <v>0</v>
      </c>
      <c r="BH140" s="77">
        <f>SUM(M140:Q140)</f>
        <v>0</v>
      </c>
      <c r="BI140" s="77">
        <f>SUM(R140:U140)</f>
        <v>0</v>
      </c>
      <c r="BJ140" s="77">
        <f>SUM(V140:Y140)</f>
        <v>0</v>
      </c>
      <c r="BK140" s="77">
        <f>SUM(Z140:AD140)</f>
        <v>0</v>
      </c>
      <c r="BL140" s="77">
        <f>SUM(AE140:AH140)</f>
        <v>0</v>
      </c>
      <c r="BM140" s="77">
        <f>SUM(AI140:AL140)</f>
        <v>0</v>
      </c>
      <c r="BN140" s="77">
        <f>SUM(AM140:AQ140)</f>
        <v>0</v>
      </c>
      <c r="BO140" s="77">
        <f>SUM(AR140:AU140)</f>
        <v>0</v>
      </c>
      <c r="BP140" s="77">
        <f>SUM(AV140:AY140)</f>
        <v>0</v>
      </c>
      <c r="BQ140" s="77">
        <f>SUM(AZ140:BD140)</f>
        <v>0</v>
      </c>
      <c r="BR140" s="77">
        <f>SUM(BF140:BQ140)</f>
        <v>0</v>
      </c>
      <c r="BS140" s="77">
        <f>SUM(BF140:BH140)</f>
        <v>0</v>
      </c>
      <c r="BT140" s="77">
        <f>SUM(BI140:BK140)</f>
        <v>0</v>
      </c>
      <c r="BU140" s="77">
        <f>SUM(BL140:BN140)</f>
        <v>0</v>
      </c>
      <c r="BV140" s="77">
        <f>SUM(BO140:BQ140)</f>
        <v>0</v>
      </c>
      <c r="BW140" s="77">
        <f>SUM(BF140:BK140)</f>
        <v>0</v>
      </c>
      <c r="BX140" s="77">
        <f>SUM(BL140:BQ140)</f>
        <v>0</v>
      </c>
      <c r="BY140" s="77">
        <f>IF(Info!$O$3="Q1",$BS140,IF(Info!$O$3="Q2",$BS140+$BT140,IF(Info!$O$3="Q3",$BS140+$BT140+$BU140,$BR140)))</f>
        <v>0</v>
      </c>
      <c r="BZ140" s="77">
        <f>IF(Info!$O$3="Q1",$BS140,IF(Info!$O$3="Q2",$BT140,IF(Info!$O$3="Q3",$BU140,$BV140)))</f>
        <v>0</v>
      </c>
      <c r="CA140" s="197"/>
    </row>
    <row r="141" spans="1:79" x14ac:dyDescent="0.3">
      <c r="A141" s="193"/>
      <c r="B141" s="78" t="s">
        <v>378</v>
      </c>
      <c r="C141" s="194"/>
      <c r="D141" s="46"/>
      <c r="E141" s="77">
        <f>E140</f>
        <v>0</v>
      </c>
      <c r="F141" s="77">
        <f t="shared" ref="F141:AK141" si="168">E141+F140</f>
        <v>0</v>
      </c>
      <c r="G141" s="77">
        <f t="shared" si="168"/>
        <v>0</v>
      </c>
      <c r="H141" s="77">
        <f t="shared" si="168"/>
        <v>0</v>
      </c>
      <c r="I141" s="77">
        <f t="shared" si="168"/>
        <v>0</v>
      </c>
      <c r="J141" s="77">
        <f t="shared" si="168"/>
        <v>0</v>
      </c>
      <c r="K141" s="77">
        <f t="shared" si="168"/>
        <v>0</v>
      </c>
      <c r="L141" s="77">
        <f t="shared" si="168"/>
        <v>0</v>
      </c>
      <c r="M141" s="77">
        <f t="shared" si="168"/>
        <v>0</v>
      </c>
      <c r="N141" s="77">
        <f t="shared" si="168"/>
        <v>0</v>
      </c>
      <c r="O141" s="77">
        <f t="shared" si="168"/>
        <v>0</v>
      </c>
      <c r="P141" s="77">
        <f t="shared" si="168"/>
        <v>0</v>
      </c>
      <c r="Q141" s="77">
        <f t="shared" si="168"/>
        <v>0</v>
      </c>
      <c r="R141" s="77">
        <f t="shared" si="168"/>
        <v>0</v>
      </c>
      <c r="S141" s="77">
        <f t="shared" si="168"/>
        <v>0</v>
      </c>
      <c r="T141" s="77">
        <f t="shared" si="168"/>
        <v>0</v>
      </c>
      <c r="U141" s="77">
        <f t="shared" si="168"/>
        <v>0</v>
      </c>
      <c r="V141" s="77">
        <f t="shared" si="168"/>
        <v>0</v>
      </c>
      <c r="W141" s="77">
        <f t="shared" si="168"/>
        <v>0</v>
      </c>
      <c r="X141" s="77">
        <f t="shared" si="168"/>
        <v>0</v>
      </c>
      <c r="Y141" s="77">
        <f t="shared" si="168"/>
        <v>0</v>
      </c>
      <c r="Z141" s="77">
        <f t="shared" si="168"/>
        <v>0</v>
      </c>
      <c r="AA141" s="77">
        <f t="shared" si="168"/>
        <v>0</v>
      </c>
      <c r="AB141" s="77">
        <f t="shared" si="168"/>
        <v>0</v>
      </c>
      <c r="AC141" s="77">
        <f t="shared" si="168"/>
        <v>0</v>
      </c>
      <c r="AD141" s="77">
        <f t="shared" si="168"/>
        <v>0</v>
      </c>
      <c r="AE141" s="77">
        <f t="shared" si="168"/>
        <v>0</v>
      </c>
      <c r="AF141" s="77">
        <f t="shared" si="168"/>
        <v>0</v>
      </c>
      <c r="AG141" s="77">
        <f t="shared" si="168"/>
        <v>0</v>
      </c>
      <c r="AH141" s="77">
        <f t="shared" si="168"/>
        <v>0</v>
      </c>
      <c r="AI141" s="77">
        <f t="shared" si="168"/>
        <v>0</v>
      </c>
      <c r="AJ141" s="77">
        <f t="shared" si="168"/>
        <v>0</v>
      </c>
      <c r="AK141" s="77">
        <f t="shared" si="168"/>
        <v>0</v>
      </c>
      <c r="AL141" s="77">
        <f t="shared" ref="AL141:BQ141" si="169">AK141+AL140</f>
        <v>0</v>
      </c>
      <c r="AM141" s="77">
        <f t="shared" si="169"/>
        <v>0</v>
      </c>
      <c r="AN141" s="77">
        <f t="shared" si="169"/>
        <v>0</v>
      </c>
      <c r="AO141" s="77">
        <f t="shared" si="169"/>
        <v>0</v>
      </c>
      <c r="AP141" s="77">
        <f t="shared" si="169"/>
        <v>0</v>
      </c>
      <c r="AQ141" s="77">
        <f t="shared" si="169"/>
        <v>0</v>
      </c>
      <c r="AR141" s="77">
        <f t="shared" si="169"/>
        <v>0</v>
      </c>
      <c r="AS141" s="77">
        <f t="shared" si="169"/>
        <v>0</v>
      </c>
      <c r="AT141" s="77">
        <f t="shared" si="169"/>
        <v>0</v>
      </c>
      <c r="AU141" s="77">
        <f t="shared" si="169"/>
        <v>0</v>
      </c>
      <c r="AV141" s="77">
        <f t="shared" si="169"/>
        <v>0</v>
      </c>
      <c r="AW141" s="77">
        <f t="shared" si="169"/>
        <v>0</v>
      </c>
      <c r="AX141" s="77">
        <f t="shared" si="169"/>
        <v>0</v>
      </c>
      <c r="AY141" s="77">
        <f t="shared" si="169"/>
        <v>0</v>
      </c>
      <c r="AZ141" s="77">
        <f t="shared" si="169"/>
        <v>0</v>
      </c>
      <c r="BA141" s="77">
        <f t="shared" si="169"/>
        <v>0</v>
      </c>
      <c r="BB141" s="77">
        <f t="shared" si="169"/>
        <v>0</v>
      </c>
      <c r="BC141" s="77">
        <f t="shared" si="169"/>
        <v>0</v>
      </c>
      <c r="BD141" s="77">
        <f t="shared" si="169"/>
        <v>0</v>
      </c>
      <c r="BE141" s="195"/>
      <c r="BF141" s="213">
        <f>BF140</f>
        <v>0</v>
      </c>
      <c r="BG141" s="214">
        <f t="shared" ref="BG141:BQ141" si="170">BF141+BG140</f>
        <v>0</v>
      </c>
      <c r="BH141" s="214">
        <f t="shared" si="170"/>
        <v>0</v>
      </c>
      <c r="BI141" s="214">
        <f t="shared" si="170"/>
        <v>0</v>
      </c>
      <c r="BJ141" s="214">
        <f t="shared" si="170"/>
        <v>0</v>
      </c>
      <c r="BK141" s="214">
        <f t="shared" si="170"/>
        <v>0</v>
      </c>
      <c r="BL141" s="214">
        <f t="shared" si="170"/>
        <v>0</v>
      </c>
      <c r="BM141" s="214">
        <f t="shared" si="170"/>
        <v>0</v>
      </c>
      <c r="BN141" s="214">
        <f t="shared" si="170"/>
        <v>0</v>
      </c>
      <c r="BO141" s="214">
        <f t="shared" si="170"/>
        <v>0</v>
      </c>
      <c r="BP141" s="214">
        <f t="shared" si="170"/>
        <v>0</v>
      </c>
      <c r="BQ141" s="214">
        <f t="shared" si="170"/>
        <v>0</v>
      </c>
      <c r="BR141" s="77"/>
      <c r="BS141" s="214">
        <f>BS140</f>
        <v>0</v>
      </c>
      <c r="BT141" s="214">
        <f>BS141+BT140</f>
        <v>0</v>
      </c>
      <c r="BU141" s="214">
        <f>BT141+BU140</f>
        <v>0</v>
      </c>
      <c r="BV141" s="214">
        <f>BU141+BV140</f>
        <v>0</v>
      </c>
      <c r="BW141" s="77">
        <f>BT141</f>
        <v>0</v>
      </c>
      <c r="BX141" s="77">
        <f>BV141</f>
        <v>0</v>
      </c>
      <c r="CA141" s="197"/>
    </row>
    <row r="142" spans="1:79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x14ac:dyDescent="0.3">
      <c r="A145" s="193"/>
      <c r="B145" s="375" t="s">
        <v>383</v>
      </c>
      <c r="C145" s="194"/>
      <c r="D145" s="157">
        <f>SUM(E145:BD145)</f>
        <v>0</v>
      </c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  <c r="AA145" s="372"/>
      <c r="AB145" s="372"/>
      <c r="AC145" s="372"/>
      <c r="AD145" s="372"/>
      <c r="AE145" s="372"/>
      <c r="AF145" s="372"/>
      <c r="AG145" s="372"/>
      <c r="AH145" s="372"/>
      <c r="AI145" s="372"/>
      <c r="AJ145" s="372"/>
      <c r="AK145" s="372"/>
      <c r="AL145" s="372"/>
      <c r="AM145" s="372"/>
      <c r="AN145" s="372"/>
      <c r="AO145" s="372"/>
      <c r="AP145" s="372"/>
      <c r="AQ145" s="372"/>
      <c r="AR145" s="372"/>
      <c r="AS145" s="372"/>
      <c r="AT145" s="372"/>
      <c r="AU145" s="372"/>
      <c r="AV145" s="372"/>
      <c r="AW145" s="372"/>
      <c r="AX145" s="372"/>
      <c r="AY145" s="372"/>
      <c r="AZ145" s="372"/>
      <c r="BA145" s="372"/>
      <c r="BB145" s="372"/>
      <c r="BC145" s="372"/>
      <c r="BD145" s="372"/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1">SUM(E145:E145)</f>
        <v>0</v>
      </c>
      <c r="F146" s="161">
        <f t="shared" si="171"/>
        <v>0</v>
      </c>
      <c r="G146" s="161">
        <f t="shared" si="171"/>
        <v>0</v>
      </c>
      <c r="H146" s="161">
        <f t="shared" si="171"/>
        <v>0</v>
      </c>
      <c r="I146" s="161">
        <f t="shared" si="171"/>
        <v>0</v>
      </c>
      <c r="J146" s="161">
        <f t="shared" si="171"/>
        <v>0</v>
      </c>
      <c r="K146" s="161">
        <f t="shared" si="171"/>
        <v>0</v>
      </c>
      <c r="L146" s="161">
        <f t="shared" si="171"/>
        <v>0</v>
      </c>
      <c r="M146" s="161">
        <f t="shared" si="171"/>
        <v>0</v>
      </c>
      <c r="N146" s="161">
        <f t="shared" si="171"/>
        <v>0</v>
      </c>
      <c r="O146" s="161">
        <f t="shared" si="171"/>
        <v>0</v>
      </c>
      <c r="P146" s="161">
        <f t="shared" si="171"/>
        <v>0</v>
      </c>
      <c r="Q146" s="161">
        <f t="shared" si="171"/>
        <v>0</v>
      </c>
      <c r="R146" s="161">
        <f t="shared" si="171"/>
        <v>0</v>
      </c>
      <c r="S146" s="161">
        <f t="shared" si="171"/>
        <v>0</v>
      </c>
      <c r="T146" s="161">
        <f t="shared" si="171"/>
        <v>0</v>
      </c>
      <c r="U146" s="161">
        <f t="shared" si="171"/>
        <v>0</v>
      </c>
      <c r="V146" s="161">
        <f t="shared" si="171"/>
        <v>0</v>
      </c>
      <c r="W146" s="161">
        <f t="shared" si="171"/>
        <v>0</v>
      </c>
      <c r="X146" s="161">
        <f t="shared" si="171"/>
        <v>0</v>
      </c>
      <c r="Y146" s="161">
        <f t="shared" si="171"/>
        <v>0</v>
      </c>
      <c r="Z146" s="161">
        <f t="shared" si="171"/>
        <v>0</v>
      </c>
      <c r="AA146" s="161">
        <f t="shared" si="171"/>
        <v>0</v>
      </c>
      <c r="AB146" s="161">
        <f t="shared" si="171"/>
        <v>0</v>
      </c>
      <c r="AC146" s="161">
        <f t="shared" si="171"/>
        <v>0</v>
      </c>
      <c r="AD146" s="161">
        <f t="shared" si="171"/>
        <v>0</v>
      </c>
      <c r="AE146" s="161">
        <f t="shared" si="171"/>
        <v>0</v>
      </c>
      <c r="AF146" s="161">
        <f t="shared" si="171"/>
        <v>0</v>
      </c>
      <c r="AG146" s="161">
        <f t="shared" si="171"/>
        <v>0</v>
      </c>
      <c r="AH146" s="161">
        <f t="shared" si="171"/>
        <v>0</v>
      </c>
      <c r="AI146" s="161">
        <f t="shared" si="171"/>
        <v>0</v>
      </c>
      <c r="AJ146" s="161">
        <f t="shared" si="171"/>
        <v>0</v>
      </c>
      <c r="AK146" s="161">
        <f t="shared" ref="AK146:BP146" si="172">SUM(AK145:AK145)</f>
        <v>0</v>
      </c>
      <c r="AL146" s="161">
        <f t="shared" si="172"/>
        <v>0</v>
      </c>
      <c r="AM146" s="161">
        <f t="shared" si="172"/>
        <v>0</v>
      </c>
      <c r="AN146" s="161">
        <f t="shared" si="172"/>
        <v>0</v>
      </c>
      <c r="AO146" s="161">
        <f t="shared" si="172"/>
        <v>0</v>
      </c>
      <c r="AP146" s="161">
        <f t="shared" si="172"/>
        <v>0</v>
      </c>
      <c r="AQ146" s="161">
        <f t="shared" si="172"/>
        <v>0</v>
      </c>
      <c r="AR146" s="161">
        <f t="shared" si="172"/>
        <v>0</v>
      </c>
      <c r="AS146" s="161">
        <f t="shared" si="172"/>
        <v>0</v>
      </c>
      <c r="AT146" s="161">
        <f t="shared" si="172"/>
        <v>0</v>
      </c>
      <c r="AU146" s="161">
        <f t="shared" si="172"/>
        <v>0</v>
      </c>
      <c r="AV146" s="161">
        <f t="shared" si="172"/>
        <v>0</v>
      </c>
      <c r="AW146" s="161">
        <f t="shared" si="172"/>
        <v>0</v>
      </c>
      <c r="AX146" s="161">
        <f t="shared" si="172"/>
        <v>0</v>
      </c>
      <c r="AY146" s="161">
        <f t="shared" si="172"/>
        <v>0</v>
      </c>
      <c r="AZ146" s="161">
        <f t="shared" si="172"/>
        <v>0</v>
      </c>
      <c r="BA146" s="161">
        <f t="shared" si="172"/>
        <v>0</v>
      </c>
      <c r="BB146" s="161">
        <f t="shared" si="172"/>
        <v>0</v>
      </c>
      <c r="BC146" s="161">
        <f t="shared" si="172"/>
        <v>0</v>
      </c>
      <c r="BD146" s="161">
        <f t="shared" si="172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x14ac:dyDescent="0.3">
      <c r="A148" s="193"/>
      <c r="B148" s="207" t="s">
        <v>385</v>
      </c>
      <c r="C148" s="194"/>
      <c r="D148" s="209">
        <f>SUM(E148:BD148)</f>
        <v>0</v>
      </c>
      <c r="E148" s="210">
        <f t="shared" ref="E148:AJ148" si="173">E136-E146</f>
        <v>0</v>
      </c>
      <c r="F148" s="210">
        <f t="shared" si="173"/>
        <v>0</v>
      </c>
      <c r="G148" s="210">
        <f t="shared" si="173"/>
        <v>0</v>
      </c>
      <c r="H148" s="210">
        <f t="shared" si="173"/>
        <v>0</v>
      </c>
      <c r="I148" s="210">
        <f t="shared" si="173"/>
        <v>0</v>
      </c>
      <c r="J148" s="210">
        <f t="shared" si="173"/>
        <v>0</v>
      </c>
      <c r="K148" s="210">
        <f t="shared" si="173"/>
        <v>0</v>
      </c>
      <c r="L148" s="210">
        <f t="shared" si="173"/>
        <v>0</v>
      </c>
      <c r="M148" s="210">
        <f t="shared" si="173"/>
        <v>0</v>
      </c>
      <c r="N148" s="210">
        <f t="shared" si="173"/>
        <v>0</v>
      </c>
      <c r="O148" s="210">
        <f t="shared" si="173"/>
        <v>0</v>
      </c>
      <c r="P148" s="210">
        <f t="shared" si="173"/>
        <v>0</v>
      </c>
      <c r="Q148" s="210">
        <f t="shared" si="173"/>
        <v>0</v>
      </c>
      <c r="R148" s="210">
        <f t="shared" si="173"/>
        <v>0</v>
      </c>
      <c r="S148" s="210">
        <f t="shared" si="173"/>
        <v>0</v>
      </c>
      <c r="T148" s="210">
        <f t="shared" si="173"/>
        <v>0</v>
      </c>
      <c r="U148" s="210">
        <f t="shared" si="173"/>
        <v>0</v>
      </c>
      <c r="V148" s="210">
        <f t="shared" si="173"/>
        <v>0</v>
      </c>
      <c r="W148" s="210">
        <f t="shared" si="173"/>
        <v>0</v>
      </c>
      <c r="X148" s="210">
        <f t="shared" si="173"/>
        <v>0</v>
      </c>
      <c r="Y148" s="210">
        <f t="shared" si="173"/>
        <v>0</v>
      </c>
      <c r="Z148" s="210">
        <f t="shared" si="173"/>
        <v>0</v>
      </c>
      <c r="AA148" s="210">
        <f t="shared" si="173"/>
        <v>0</v>
      </c>
      <c r="AB148" s="210">
        <f t="shared" si="173"/>
        <v>0</v>
      </c>
      <c r="AC148" s="210">
        <f t="shared" si="173"/>
        <v>0</v>
      </c>
      <c r="AD148" s="210">
        <f t="shared" si="173"/>
        <v>0</v>
      </c>
      <c r="AE148" s="210">
        <f t="shared" si="173"/>
        <v>0</v>
      </c>
      <c r="AF148" s="210">
        <f t="shared" si="173"/>
        <v>0</v>
      </c>
      <c r="AG148" s="210">
        <f t="shared" si="173"/>
        <v>0</v>
      </c>
      <c r="AH148" s="210">
        <f t="shared" si="173"/>
        <v>0</v>
      </c>
      <c r="AI148" s="210">
        <f t="shared" si="173"/>
        <v>0</v>
      </c>
      <c r="AJ148" s="210">
        <f t="shared" si="173"/>
        <v>0</v>
      </c>
      <c r="AK148" s="210">
        <f t="shared" ref="AK148:BD148" si="174">AK136-AK146</f>
        <v>0</v>
      </c>
      <c r="AL148" s="210">
        <f t="shared" si="174"/>
        <v>0</v>
      </c>
      <c r="AM148" s="210">
        <f t="shared" si="174"/>
        <v>0</v>
      </c>
      <c r="AN148" s="210">
        <f t="shared" si="174"/>
        <v>0</v>
      </c>
      <c r="AO148" s="210">
        <f t="shared" si="174"/>
        <v>0</v>
      </c>
      <c r="AP148" s="210">
        <f t="shared" si="174"/>
        <v>0</v>
      </c>
      <c r="AQ148" s="210">
        <f t="shared" si="174"/>
        <v>0</v>
      </c>
      <c r="AR148" s="210">
        <f t="shared" si="174"/>
        <v>0</v>
      </c>
      <c r="AS148" s="210">
        <f t="shared" si="174"/>
        <v>0</v>
      </c>
      <c r="AT148" s="210">
        <f t="shared" si="174"/>
        <v>0</v>
      </c>
      <c r="AU148" s="210">
        <f t="shared" si="174"/>
        <v>0</v>
      </c>
      <c r="AV148" s="210">
        <f t="shared" si="174"/>
        <v>0</v>
      </c>
      <c r="AW148" s="210">
        <f t="shared" si="174"/>
        <v>0</v>
      </c>
      <c r="AX148" s="210">
        <f t="shared" si="174"/>
        <v>0</v>
      </c>
      <c r="AY148" s="210">
        <f t="shared" si="174"/>
        <v>0</v>
      </c>
      <c r="AZ148" s="210">
        <f t="shared" si="174"/>
        <v>0</v>
      </c>
      <c r="BA148" s="210">
        <f t="shared" si="174"/>
        <v>0</v>
      </c>
      <c r="BB148" s="210">
        <f t="shared" si="174"/>
        <v>0</v>
      </c>
      <c r="BC148" s="210">
        <f t="shared" si="174"/>
        <v>0</v>
      </c>
      <c r="BD148" s="210">
        <f t="shared" si="174"/>
        <v>0</v>
      </c>
      <c r="BE148" s="195"/>
      <c r="BF148" s="162">
        <f>SUM(E148:H148)</f>
        <v>0</v>
      </c>
      <c r="BG148" s="157">
        <f>SUM(I148:L148)</f>
        <v>0</v>
      </c>
      <c r="BH148" s="157">
        <f>SUM(M148:Q148)</f>
        <v>0</v>
      </c>
      <c r="BI148" s="157">
        <f>SUM(R148:U148)</f>
        <v>0</v>
      </c>
      <c r="BJ148" s="157">
        <f>SUM(V148:Y148)</f>
        <v>0</v>
      </c>
      <c r="BK148" s="157">
        <f>SUM(Z148:AD148)</f>
        <v>0</v>
      </c>
      <c r="BL148" s="157">
        <f>SUM(AE148:AH148)</f>
        <v>0</v>
      </c>
      <c r="BM148" s="157">
        <f>SUM(AI148:AL148)</f>
        <v>0</v>
      </c>
      <c r="BN148" s="157">
        <f>SUM(AM148:AQ148)</f>
        <v>0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0</v>
      </c>
      <c r="BS148" s="157">
        <f>SUM(BF148:BH148)</f>
        <v>0</v>
      </c>
      <c r="BT148" s="157">
        <f>SUM(BI148:BK148)</f>
        <v>0</v>
      </c>
      <c r="BU148" s="157">
        <f>SUM(BL148:BN148)</f>
        <v>0</v>
      </c>
      <c r="BV148" s="157">
        <f>SUM(BO148:BQ148)</f>
        <v>0</v>
      </c>
      <c r="BW148" s="157">
        <f>SUM(BF148:BK148)</f>
        <v>0</v>
      </c>
      <c r="BX148" s="157">
        <f>SUM(BL148:BQ148)</f>
        <v>0</v>
      </c>
      <c r="BY148" s="157">
        <f>IF(Info!$O$3="Q1",$BS148,IF(Info!$O$3="Q2",$BS148+$BT148,IF(Info!$O$3="Q3",$BS148+$BT148+$BU148,$BR148)))</f>
        <v>0</v>
      </c>
      <c r="BZ148" s="157">
        <f>IF(Info!$O$3="Q1",$BS148,IF(Info!$O$3="Q2",$BT148,IF(Info!$O$3="Q3",$BU148,$BV148)))</f>
        <v>0</v>
      </c>
      <c r="CA148" s="197"/>
    </row>
    <row r="149" spans="1:79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21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6.6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x14ac:dyDescent="0.3">
      <c r="A152" s="223"/>
      <c r="B152" s="160" t="s">
        <v>387</v>
      </c>
      <c r="C152" s="225"/>
      <c r="D152" s="227">
        <f t="shared" ref="D152:AI152" si="175">IF(D73=0,0,D136/D74)</f>
        <v>0</v>
      </c>
      <c r="E152" s="228">
        <f t="shared" si="175"/>
        <v>0</v>
      </c>
      <c r="F152" s="228">
        <f t="shared" si="175"/>
        <v>0</v>
      </c>
      <c r="G152" s="228">
        <f t="shared" si="175"/>
        <v>0</v>
      </c>
      <c r="H152" s="228">
        <f t="shared" si="175"/>
        <v>0</v>
      </c>
      <c r="I152" s="228">
        <f t="shared" si="175"/>
        <v>0</v>
      </c>
      <c r="J152" s="228">
        <f t="shared" si="175"/>
        <v>0</v>
      </c>
      <c r="K152" s="228">
        <f t="shared" si="175"/>
        <v>0</v>
      </c>
      <c r="L152" s="228">
        <f t="shared" si="175"/>
        <v>0</v>
      </c>
      <c r="M152" s="228">
        <f t="shared" si="175"/>
        <v>0</v>
      </c>
      <c r="N152" s="228">
        <f t="shared" si="175"/>
        <v>0</v>
      </c>
      <c r="O152" s="228">
        <f t="shared" si="175"/>
        <v>0</v>
      </c>
      <c r="P152" s="228">
        <f t="shared" si="175"/>
        <v>0</v>
      </c>
      <c r="Q152" s="228">
        <f t="shared" si="175"/>
        <v>0</v>
      </c>
      <c r="R152" s="228">
        <f t="shared" si="175"/>
        <v>0</v>
      </c>
      <c r="S152" s="228">
        <f t="shared" si="175"/>
        <v>0</v>
      </c>
      <c r="T152" s="228">
        <f t="shared" si="175"/>
        <v>0</v>
      </c>
      <c r="U152" s="228">
        <f t="shared" si="175"/>
        <v>0</v>
      </c>
      <c r="V152" s="228">
        <f t="shared" si="175"/>
        <v>0</v>
      </c>
      <c r="W152" s="228">
        <f t="shared" si="175"/>
        <v>0</v>
      </c>
      <c r="X152" s="228">
        <f t="shared" si="175"/>
        <v>0</v>
      </c>
      <c r="Y152" s="228">
        <f t="shared" si="175"/>
        <v>0</v>
      </c>
      <c r="Z152" s="228">
        <f t="shared" si="175"/>
        <v>0</v>
      </c>
      <c r="AA152" s="228">
        <f t="shared" si="175"/>
        <v>0</v>
      </c>
      <c r="AB152" s="228">
        <f t="shared" si="175"/>
        <v>0</v>
      </c>
      <c r="AC152" s="228">
        <f t="shared" si="175"/>
        <v>0</v>
      </c>
      <c r="AD152" s="228">
        <f t="shared" si="175"/>
        <v>0</v>
      </c>
      <c r="AE152" s="228">
        <f t="shared" si="175"/>
        <v>0</v>
      </c>
      <c r="AF152" s="228">
        <f t="shared" si="175"/>
        <v>0</v>
      </c>
      <c r="AG152" s="228">
        <f t="shared" si="175"/>
        <v>0</v>
      </c>
      <c r="AH152" s="228">
        <f t="shared" si="175"/>
        <v>0</v>
      </c>
      <c r="AI152" s="228">
        <f t="shared" si="175"/>
        <v>0</v>
      </c>
      <c r="AJ152" s="228">
        <f t="shared" ref="AJ152:BD152" si="176">IF(AJ73=0,0,AJ136/AJ74)</f>
        <v>0</v>
      </c>
      <c r="AK152" s="228">
        <f t="shared" si="176"/>
        <v>0</v>
      </c>
      <c r="AL152" s="228">
        <f t="shared" si="176"/>
        <v>0</v>
      </c>
      <c r="AM152" s="228">
        <f t="shared" si="176"/>
        <v>0</v>
      </c>
      <c r="AN152" s="228">
        <f t="shared" si="176"/>
        <v>0</v>
      </c>
      <c r="AO152" s="228">
        <f t="shared" si="176"/>
        <v>0</v>
      </c>
      <c r="AP152" s="228">
        <f t="shared" si="176"/>
        <v>0</v>
      </c>
      <c r="AQ152" s="228">
        <f t="shared" si="176"/>
        <v>0</v>
      </c>
      <c r="AR152" s="228">
        <f t="shared" si="176"/>
        <v>0</v>
      </c>
      <c r="AS152" s="228">
        <f t="shared" si="176"/>
        <v>0</v>
      </c>
      <c r="AT152" s="228">
        <f t="shared" si="176"/>
        <v>0</v>
      </c>
      <c r="AU152" s="228">
        <f t="shared" si="176"/>
        <v>0</v>
      </c>
      <c r="AV152" s="228">
        <f t="shared" si="176"/>
        <v>0</v>
      </c>
      <c r="AW152" s="228">
        <f t="shared" si="176"/>
        <v>0</v>
      </c>
      <c r="AX152" s="228">
        <f t="shared" si="176"/>
        <v>0</v>
      </c>
      <c r="AY152" s="228">
        <f t="shared" si="176"/>
        <v>0</v>
      </c>
      <c r="AZ152" s="228">
        <f t="shared" si="176"/>
        <v>0</v>
      </c>
      <c r="BA152" s="228">
        <f t="shared" si="176"/>
        <v>0</v>
      </c>
      <c r="BB152" s="228">
        <f t="shared" si="176"/>
        <v>0</v>
      </c>
      <c r="BC152" s="228">
        <f t="shared" si="176"/>
        <v>0</v>
      </c>
      <c r="BD152" s="228">
        <f t="shared" si="176"/>
        <v>0</v>
      </c>
      <c r="BE152" s="226"/>
      <c r="BF152" s="229">
        <f t="shared" ref="BF152:BX152" si="177">IF(BF73=0,0,BF136/BF74)</f>
        <v>0</v>
      </c>
      <c r="BG152" s="228">
        <f t="shared" si="177"/>
        <v>0</v>
      </c>
      <c r="BH152" s="228">
        <f t="shared" si="177"/>
        <v>0</v>
      </c>
      <c r="BI152" s="228">
        <f t="shared" si="177"/>
        <v>0</v>
      </c>
      <c r="BJ152" s="228">
        <f t="shared" si="177"/>
        <v>0</v>
      </c>
      <c r="BK152" s="228">
        <f t="shared" si="177"/>
        <v>0</v>
      </c>
      <c r="BL152" s="228">
        <f t="shared" si="177"/>
        <v>0</v>
      </c>
      <c r="BM152" s="228">
        <f t="shared" si="177"/>
        <v>0</v>
      </c>
      <c r="BN152" s="228">
        <f t="shared" si="177"/>
        <v>0</v>
      </c>
      <c r="BO152" s="228">
        <f t="shared" si="177"/>
        <v>0</v>
      </c>
      <c r="BP152" s="228">
        <f t="shared" si="177"/>
        <v>0</v>
      </c>
      <c r="BQ152" s="228">
        <f t="shared" si="177"/>
        <v>0</v>
      </c>
      <c r="BR152" s="228">
        <f t="shared" si="177"/>
        <v>0</v>
      </c>
      <c r="BS152" s="228">
        <f t="shared" si="177"/>
        <v>0</v>
      </c>
      <c r="BT152" s="228">
        <f t="shared" si="177"/>
        <v>0</v>
      </c>
      <c r="BU152" s="228">
        <f t="shared" si="177"/>
        <v>0</v>
      </c>
      <c r="BV152" s="228">
        <f t="shared" si="177"/>
        <v>0</v>
      </c>
      <c r="BW152" s="228">
        <f t="shared" si="177"/>
        <v>0</v>
      </c>
      <c r="BX152" s="228">
        <f t="shared" si="177"/>
        <v>0</v>
      </c>
      <c r="BY152" s="228">
        <f>IF(Info!$O$3="Q1",$BS152,IF(Info!$O$3="Q2",$BS152+$BT152,IF(Info!$O$3="Q3",$BS152+$BT152+$BU152,$BR152)))</f>
        <v>0</v>
      </c>
      <c r="BZ152" s="228">
        <f>IF(Info!$O$3="Q1",$BS152,IF(Info!$O$3="Q2",$BT152,IF(Info!$O$3="Q3",$BU152,$BV152)))</f>
        <v>0</v>
      </c>
      <c r="CA152" s="225"/>
    </row>
    <row r="153" spans="1:79" x14ac:dyDescent="0.3">
      <c r="A153" s="223"/>
      <c r="B153" s="160" t="s">
        <v>388</v>
      </c>
      <c r="C153" s="225"/>
      <c r="D153" s="230"/>
      <c r="E153" s="228">
        <f t="shared" ref="E153:AJ153" si="178">IF(E73=0,0,E137/E78)</f>
        <v>0</v>
      </c>
      <c r="F153" s="228">
        <f t="shared" si="178"/>
        <v>0</v>
      </c>
      <c r="G153" s="228">
        <f t="shared" si="178"/>
        <v>0</v>
      </c>
      <c r="H153" s="228">
        <f t="shared" si="178"/>
        <v>0</v>
      </c>
      <c r="I153" s="228">
        <f t="shared" si="178"/>
        <v>0</v>
      </c>
      <c r="J153" s="228">
        <f t="shared" si="178"/>
        <v>0</v>
      </c>
      <c r="K153" s="228">
        <f t="shared" si="178"/>
        <v>0</v>
      </c>
      <c r="L153" s="228">
        <f t="shared" si="178"/>
        <v>0</v>
      </c>
      <c r="M153" s="228">
        <f t="shared" si="178"/>
        <v>0</v>
      </c>
      <c r="N153" s="228">
        <f t="shared" si="178"/>
        <v>0</v>
      </c>
      <c r="O153" s="228">
        <f t="shared" si="178"/>
        <v>0</v>
      </c>
      <c r="P153" s="228">
        <f t="shared" si="178"/>
        <v>0</v>
      </c>
      <c r="Q153" s="228">
        <f t="shared" si="178"/>
        <v>0</v>
      </c>
      <c r="R153" s="228">
        <f t="shared" si="178"/>
        <v>0</v>
      </c>
      <c r="S153" s="228">
        <f t="shared" si="178"/>
        <v>0</v>
      </c>
      <c r="T153" s="228">
        <f t="shared" si="178"/>
        <v>0</v>
      </c>
      <c r="U153" s="228">
        <f t="shared" si="178"/>
        <v>0</v>
      </c>
      <c r="V153" s="228">
        <f t="shared" si="178"/>
        <v>0</v>
      </c>
      <c r="W153" s="228">
        <f t="shared" si="178"/>
        <v>0</v>
      </c>
      <c r="X153" s="228">
        <f t="shared" si="178"/>
        <v>0</v>
      </c>
      <c r="Y153" s="228">
        <f t="shared" si="178"/>
        <v>0</v>
      </c>
      <c r="Z153" s="228">
        <f t="shared" si="178"/>
        <v>0</v>
      </c>
      <c r="AA153" s="228">
        <f t="shared" si="178"/>
        <v>0</v>
      </c>
      <c r="AB153" s="228">
        <f t="shared" si="178"/>
        <v>0</v>
      </c>
      <c r="AC153" s="228">
        <f t="shared" si="178"/>
        <v>0</v>
      </c>
      <c r="AD153" s="228">
        <f t="shared" si="178"/>
        <v>0</v>
      </c>
      <c r="AE153" s="228">
        <f t="shared" si="178"/>
        <v>0</v>
      </c>
      <c r="AF153" s="228">
        <f t="shared" si="178"/>
        <v>0</v>
      </c>
      <c r="AG153" s="228">
        <f t="shared" si="178"/>
        <v>0</v>
      </c>
      <c r="AH153" s="228">
        <f t="shared" si="178"/>
        <v>0</v>
      </c>
      <c r="AI153" s="228">
        <f t="shared" si="178"/>
        <v>0</v>
      </c>
      <c r="AJ153" s="228">
        <f t="shared" si="178"/>
        <v>0</v>
      </c>
      <c r="AK153" s="228">
        <f t="shared" ref="AK153:BD153" si="179">IF(AK73=0,0,AK137/AK78)</f>
        <v>0</v>
      </c>
      <c r="AL153" s="228">
        <f t="shared" si="179"/>
        <v>0</v>
      </c>
      <c r="AM153" s="228">
        <f t="shared" si="179"/>
        <v>0</v>
      </c>
      <c r="AN153" s="228">
        <f t="shared" si="179"/>
        <v>0</v>
      </c>
      <c r="AO153" s="228">
        <f t="shared" si="179"/>
        <v>0</v>
      </c>
      <c r="AP153" s="228">
        <f t="shared" si="179"/>
        <v>0</v>
      </c>
      <c r="AQ153" s="228">
        <f t="shared" si="179"/>
        <v>0</v>
      </c>
      <c r="AR153" s="228">
        <f t="shared" si="179"/>
        <v>0</v>
      </c>
      <c r="AS153" s="228">
        <f t="shared" si="179"/>
        <v>0</v>
      </c>
      <c r="AT153" s="228">
        <f t="shared" si="179"/>
        <v>0</v>
      </c>
      <c r="AU153" s="228">
        <f t="shared" si="179"/>
        <v>0</v>
      </c>
      <c r="AV153" s="228">
        <f t="shared" si="179"/>
        <v>0</v>
      </c>
      <c r="AW153" s="228">
        <f t="shared" si="179"/>
        <v>0</v>
      </c>
      <c r="AX153" s="228">
        <f t="shared" si="179"/>
        <v>0</v>
      </c>
      <c r="AY153" s="228">
        <f t="shared" si="179"/>
        <v>0</v>
      </c>
      <c r="AZ153" s="228">
        <f t="shared" si="179"/>
        <v>0</v>
      </c>
      <c r="BA153" s="228">
        <f t="shared" si="179"/>
        <v>0</v>
      </c>
      <c r="BB153" s="228">
        <f t="shared" si="179"/>
        <v>0</v>
      </c>
      <c r="BC153" s="228">
        <f t="shared" si="179"/>
        <v>0</v>
      </c>
      <c r="BD153" s="228">
        <f t="shared" si="179"/>
        <v>0</v>
      </c>
      <c r="BE153" s="226"/>
      <c r="BF153" s="229">
        <f t="shared" ref="BF153:BX153" si="180">IF(BF73=0,0,BF137/BF78)</f>
        <v>0</v>
      </c>
      <c r="BG153" s="228">
        <f t="shared" si="180"/>
        <v>0</v>
      </c>
      <c r="BH153" s="228">
        <f t="shared" si="180"/>
        <v>0</v>
      </c>
      <c r="BI153" s="228">
        <f t="shared" si="180"/>
        <v>0</v>
      </c>
      <c r="BJ153" s="228">
        <f t="shared" si="180"/>
        <v>0</v>
      </c>
      <c r="BK153" s="228">
        <f t="shared" si="180"/>
        <v>0</v>
      </c>
      <c r="BL153" s="228">
        <f t="shared" si="180"/>
        <v>0</v>
      </c>
      <c r="BM153" s="228">
        <f t="shared" si="180"/>
        <v>0</v>
      </c>
      <c r="BN153" s="228">
        <f t="shared" si="180"/>
        <v>0</v>
      </c>
      <c r="BO153" s="228">
        <f t="shared" si="180"/>
        <v>0</v>
      </c>
      <c r="BP153" s="228">
        <f t="shared" si="180"/>
        <v>0</v>
      </c>
      <c r="BQ153" s="228">
        <f t="shared" si="180"/>
        <v>0</v>
      </c>
      <c r="BR153" s="228">
        <f t="shared" si="180"/>
        <v>0</v>
      </c>
      <c r="BS153" s="228">
        <f t="shared" si="180"/>
        <v>0</v>
      </c>
      <c r="BT153" s="228">
        <f t="shared" si="180"/>
        <v>0</v>
      </c>
      <c r="BU153" s="228">
        <f t="shared" si="180"/>
        <v>0</v>
      </c>
      <c r="BV153" s="228">
        <f t="shared" si="180"/>
        <v>0</v>
      </c>
      <c r="BW153" s="228">
        <f t="shared" si="180"/>
        <v>0</v>
      </c>
      <c r="BX153" s="228">
        <f t="shared" si="180"/>
        <v>0</v>
      </c>
      <c r="BY153" s="228">
        <f>IF(Info!$O$3="Q1",$BS153,IF(Info!$O$3="Q2",$BS153+$BT153,IF(Info!$O$3="Q3",$BS153+$BT153+$BU153,$BR153)))</f>
        <v>0</v>
      </c>
      <c r="BZ153" s="228">
        <f>IF(Info!$O$3="Q1",$BS153,IF(Info!$O$3="Q2",$BT153,IF(Info!$O$3="Q3",$BU153,$BV153)))</f>
        <v>0</v>
      </c>
      <c r="CA153" s="225"/>
    </row>
    <row r="154" spans="1:79" ht="9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8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5.6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x14ac:dyDescent="0.3">
      <c r="A157" s="223"/>
      <c r="B157" s="78" t="s">
        <v>37</v>
      </c>
      <c r="C157" s="225"/>
      <c r="D157" s="227">
        <f t="shared" ref="D157:AI157" si="181">(IF(D$73=0,0,D82/D$74))</f>
        <v>0</v>
      </c>
      <c r="E157" s="228">
        <f t="shared" si="181"/>
        <v>0</v>
      </c>
      <c r="F157" s="228">
        <f t="shared" si="181"/>
        <v>0</v>
      </c>
      <c r="G157" s="228">
        <f t="shared" si="181"/>
        <v>0</v>
      </c>
      <c r="H157" s="228">
        <f t="shared" si="181"/>
        <v>0</v>
      </c>
      <c r="I157" s="228">
        <f t="shared" si="181"/>
        <v>0</v>
      </c>
      <c r="J157" s="228">
        <f t="shared" si="181"/>
        <v>0</v>
      </c>
      <c r="K157" s="228">
        <f t="shared" si="181"/>
        <v>0</v>
      </c>
      <c r="L157" s="228">
        <f t="shared" si="181"/>
        <v>0</v>
      </c>
      <c r="M157" s="228">
        <f t="shared" si="181"/>
        <v>0</v>
      </c>
      <c r="N157" s="228">
        <f t="shared" si="181"/>
        <v>0</v>
      </c>
      <c r="O157" s="228">
        <f t="shared" si="181"/>
        <v>0</v>
      </c>
      <c r="P157" s="228">
        <f t="shared" si="181"/>
        <v>0</v>
      </c>
      <c r="Q157" s="228">
        <f t="shared" si="181"/>
        <v>0</v>
      </c>
      <c r="R157" s="228">
        <f t="shared" si="181"/>
        <v>0</v>
      </c>
      <c r="S157" s="228">
        <f t="shared" si="181"/>
        <v>0</v>
      </c>
      <c r="T157" s="228">
        <f t="shared" si="181"/>
        <v>0</v>
      </c>
      <c r="U157" s="228">
        <f t="shared" si="181"/>
        <v>0</v>
      </c>
      <c r="V157" s="228">
        <f t="shared" si="181"/>
        <v>0</v>
      </c>
      <c r="W157" s="228">
        <f t="shared" si="181"/>
        <v>0</v>
      </c>
      <c r="X157" s="228">
        <f t="shared" si="181"/>
        <v>0</v>
      </c>
      <c r="Y157" s="228">
        <f t="shared" si="181"/>
        <v>0</v>
      </c>
      <c r="Z157" s="228">
        <f t="shared" si="181"/>
        <v>0</v>
      </c>
      <c r="AA157" s="228">
        <f t="shared" si="181"/>
        <v>0</v>
      </c>
      <c r="AB157" s="228">
        <f t="shared" si="181"/>
        <v>0</v>
      </c>
      <c r="AC157" s="228">
        <f t="shared" si="181"/>
        <v>0</v>
      </c>
      <c r="AD157" s="228">
        <f t="shared" si="181"/>
        <v>0</v>
      </c>
      <c r="AE157" s="228">
        <f t="shared" si="181"/>
        <v>0</v>
      </c>
      <c r="AF157" s="228">
        <f t="shared" si="181"/>
        <v>0</v>
      </c>
      <c r="AG157" s="228">
        <f t="shared" si="181"/>
        <v>0</v>
      </c>
      <c r="AH157" s="228">
        <f t="shared" si="181"/>
        <v>0</v>
      </c>
      <c r="AI157" s="228">
        <f t="shared" si="181"/>
        <v>0</v>
      </c>
      <c r="AJ157" s="228">
        <f t="shared" ref="AJ157:BD157" si="182">(IF(AJ$73=0,0,AJ82/AJ$74))</f>
        <v>0</v>
      </c>
      <c r="AK157" s="228">
        <f t="shared" si="182"/>
        <v>0</v>
      </c>
      <c r="AL157" s="228">
        <f t="shared" si="182"/>
        <v>0</v>
      </c>
      <c r="AM157" s="228">
        <f t="shared" si="182"/>
        <v>0</v>
      </c>
      <c r="AN157" s="228">
        <f t="shared" si="182"/>
        <v>0</v>
      </c>
      <c r="AO157" s="228">
        <f t="shared" si="182"/>
        <v>0</v>
      </c>
      <c r="AP157" s="228">
        <f t="shared" si="182"/>
        <v>0</v>
      </c>
      <c r="AQ157" s="228">
        <f t="shared" si="182"/>
        <v>0</v>
      </c>
      <c r="AR157" s="228">
        <f t="shared" si="182"/>
        <v>0</v>
      </c>
      <c r="AS157" s="228">
        <f t="shared" si="182"/>
        <v>0</v>
      </c>
      <c r="AT157" s="228">
        <f t="shared" si="182"/>
        <v>0</v>
      </c>
      <c r="AU157" s="228">
        <f t="shared" si="182"/>
        <v>0</v>
      </c>
      <c r="AV157" s="228">
        <f t="shared" si="182"/>
        <v>0</v>
      </c>
      <c r="AW157" s="228">
        <f t="shared" si="182"/>
        <v>0</v>
      </c>
      <c r="AX157" s="228">
        <f t="shared" si="182"/>
        <v>0</v>
      </c>
      <c r="AY157" s="228">
        <f t="shared" si="182"/>
        <v>0</v>
      </c>
      <c r="AZ157" s="228">
        <f t="shared" si="182"/>
        <v>0</v>
      </c>
      <c r="BA157" s="228">
        <f t="shared" si="182"/>
        <v>0</v>
      </c>
      <c r="BB157" s="228">
        <f t="shared" si="182"/>
        <v>0</v>
      </c>
      <c r="BC157" s="228">
        <f t="shared" si="182"/>
        <v>0</v>
      </c>
      <c r="BD157" s="228">
        <f t="shared" si="182"/>
        <v>0</v>
      </c>
      <c r="BE157" s="225"/>
      <c r="BF157" s="228">
        <f t="shared" ref="BF157:BX157" si="183">(IF(BF$73=0,0,BF82/BF$74))</f>
        <v>0</v>
      </c>
      <c r="BG157" s="47">
        <f t="shared" si="183"/>
        <v>0</v>
      </c>
      <c r="BH157" s="47">
        <f t="shared" si="183"/>
        <v>0</v>
      </c>
      <c r="BI157" s="47">
        <f t="shared" si="183"/>
        <v>0</v>
      </c>
      <c r="BJ157" s="47">
        <f t="shared" si="183"/>
        <v>0</v>
      </c>
      <c r="BK157" s="47">
        <f t="shared" si="183"/>
        <v>0</v>
      </c>
      <c r="BL157" s="47">
        <f t="shared" si="183"/>
        <v>0</v>
      </c>
      <c r="BM157" s="47">
        <f t="shared" si="183"/>
        <v>0</v>
      </c>
      <c r="BN157" s="47">
        <f t="shared" si="183"/>
        <v>0</v>
      </c>
      <c r="BO157" s="47">
        <f t="shared" si="183"/>
        <v>0</v>
      </c>
      <c r="BP157" s="47">
        <f t="shared" si="183"/>
        <v>0</v>
      </c>
      <c r="BQ157" s="47">
        <f t="shared" si="183"/>
        <v>0</v>
      </c>
      <c r="BR157" s="47">
        <f t="shared" si="183"/>
        <v>0</v>
      </c>
      <c r="BS157" s="47">
        <f t="shared" si="183"/>
        <v>0</v>
      </c>
      <c r="BT157" s="47">
        <f t="shared" si="183"/>
        <v>0</v>
      </c>
      <c r="BU157" s="47">
        <f t="shared" si="183"/>
        <v>0</v>
      </c>
      <c r="BV157" s="47">
        <f t="shared" si="183"/>
        <v>0</v>
      </c>
      <c r="BW157" s="47">
        <f t="shared" si="183"/>
        <v>0</v>
      </c>
      <c r="BX157" s="47">
        <f t="shared" si="183"/>
        <v>0</v>
      </c>
      <c r="BY157" s="47">
        <f>IF(Info!$O$3="Q1",$BS157,IF(Info!$O$3="Q2",$BS157+$BT157,IF(Info!$O$3="Q3",$BS157+$BT157+$BU157,$BR157)))</f>
        <v>0</v>
      </c>
      <c r="BZ157" s="47">
        <f>IF(Info!$O$3="Q1",$BS157,IF(Info!$O$3="Q2",$BT157,IF(Info!$O$3="Q3",$BU157,$BV157)))</f>
        <v>0</v>
      </c>
      <c r="CA157" s="225"/>
    </row>
    <row r="158" spans="1:79" x14ac:dyDescent="0.3">
      <c r="A158" s="223"/>
      <c r="B158" s="78" t="s">
        <v>39</v>
      </c>
      <c r="C158" s="225"/>
      <c r="D158" s="227">
        <f t="shared" ref="D158:AI158" si="184">(IF(D$73=0,0,D83/D$74))</f>
        <v>0</v>
      </c>
      <c r="E158" s="228">
        <f t="shared" si="184"/>
        <v>0</v>
      </c>
      <c r="F158" s="228">
        <f t="shared" si="184"/>
        <v>0</v>
      </c>
      <c r="G158" s="228">
        <f t="shared" si="184"/>
        <v>0</v>
      </c>
      <c r="H158" s="228">
        <f t="shared" si="184"/>
        <v>0</v>
      </c>
      <c r="I158" s="228">
        <f t="shared" si="184"/>
        <v>0</v>
      </c>
      <c r="J158" s="228">
        <f t="shared" si="184"/>
        <v>0</v>
      </c>
      <c r="K158" s="228">
        <f t="shared" si="184"/>
        <v>0</v>
      </c>
      <c r="L158" s="228">
        <f t="shared" si="184"/>
        <v>0</v>
      </c>
      <c r="M158" s="228">
        <f t="shared" si="184"/>
        <v>0</v>
      </c>
      <c r="N158" s="228">
        <f t="shared" si="184"/>
        <v>0</v>
      </c>
      <c r="O158" s="228">
        <f t="shared" si="184"/>
        <v>0</v>
      </c>
      <c r="P158" s="228">
        <f t="shared" si="184"/>
        <v>0</v>
      </c>
      <c r="Q158" s="228">
        <f t="shared" si="184"/>
        <v>0</v>
      </c>
      <c r="R158" s="228">
        <f t="shared" si="184"/>
        <v>0</v>
      </c>
      <c r="S158" s="228">
        <f t="shared" si="184"/>
        <v>0</v>
      </c>
      <c r="T158" s="228">
        <f t="shared" si="184"/>
        <v>0</v>
      </c>
      <c r="U158" s="228">
        <f t="shared" si="184"/>
        <v>0</v>
      </c>
      <c r="V158" s="228">
        <f t="shared" si="184"/>
        <v>0</v>
      </c>
      <c r="W158" s="228">
        <f t="shared" si="184"/>
        <v>0</v>
      </c>
      <c r="X158" s="228">
        <f t="shared" si="184"/>
        <v>0</v>
      </c>
      <c r="Y158" s="228">
        <f t="shared" si="184"/>
        <v>0</v>
      </c>
      <c r="Z158" s="228">
        <f t="shared" si="184"/>
        <v>0</v>
      </c>
      <c r="AA158" s="228">
        <f t="shared" si="184"/>
        <v>0</v>
      </c>
      <c r="AB158" s="228">
        <f t="shared" si="184"/>
        <v>0</v>
      </c>
      <c r="AC158" s="228">
        <f t="shared" si="184"/>
        <v>0</v>
      </c>
      <c r="AD158" s="228">
        <f t="shared" si="184"/>
        <v>0</v>
      </c>
      <c r="AE158" s="228">
        <f t="shared" si="184"/>
        <v>0</v>
      </c>
      <c r="AF158" s="228">
        <f t="shared" si="184"/>
        <v>0</v>
      </c>
      <c r="AG158" s="228">
        <f t="shared" si="184"/>
        <v>0</v>
      </c>
      <c r="AH158" s="228">
        <f t="shared" si="184"/>
        <v>0</v>
      </c>
      <c r="AI158" s="228">
        <f t="shared" si="184"/>
        <v>0</v>
      </c>
      <c r="AJ158" s="228">
        <f t="shared" ref="AJ158:BD158" si="185">(IF(AJ$73=0,0,AJ83/AJ$74))</f>
        <v>0</v>
      </c>
      <c r="AK158" s="228">
        <f t="shared" si="185"/>
        <v>0</v>
      </c>
      <c r="AL158" s="228">
        <f t="shared" si="185"/>
        <v>0</v>
      </c>
      <c r="AM158" s="228">
        <f t="shared" si="185"/>
        <v>0</v>
      </c>
      <c r="AN158" s="228">
        <f t="shared" si="185"/>
        <v>0</v>
      </c>
      <c r="AO158" s="228">
        <f t="shared" si="185"/>
        <v>0</v>
      </c>
      <c r="AP158" s="228">
        <f t="shared" si="185"/>
        <v>0</v>
      </c>
      <c r="AQ158" s="228">
        <f t="shared" si="185"/>
        <v>0</v>
      </c>
      <c r="AR158" s="228">
        <f t="shared" si="185"/>
        <v>0</v>
      </c>
      <c r="AS158" s="228">
        <f t="shared" si="185"/>
        <v>0</v>
      </c>
      <c r="AT158" s="228">
        <f t="shared" si="185"/>
        <v>0</v>
      </c>
      <c r="AU158" s="228">
        <f t="shared" si="185"/>
        <v>0</v>
      </c>
      <c r="AV158" s="228">
        <f t="shared" si="185"/>
        <v>0</v>
      </c>
      <c r="AW158" s="228">
        <f t="shared" si="185"/>
        <v>0</v>
      </c>
      <c r="AX158" s="228">
        <f t="shared" si="185"/>
        <v>0</v>
      </c>
      <c r="AY158" s="228">
        <f t="shared" si="185"/>
        <v>0</v>
      </c>
      <c r="AZ158" s="228">
        <f t="shared" si="185"/>
        <v>0</v>
      </c>
      <c r="BA158" s="228">
        <f t="shared" si="185"/>
        <v>0</v>
      </c>
      <c r="BB158" s="228">
        <f t="shared" si="185"/>
        <v>0</v>
      </c>
      <c r="BC158" s="228">
        <f t="shared" si="185"/>
        <v>0</v>
      </c>
      <c r="BD158" s="228">
        <f t="shared" si="185"/>
        <v>0</v>
      </c>
      <c r="BE158" s="225"/>
      <c r="BF158" s="228">
        <f t="shared" ref="BF158:BX158" si="186">(IF(BF$73=0,0,BF83/BF$74))</f>
        <v>0</v>
      </c>
      <c r="BG158" s="228">
        <f t="shared" si="186"/>
        <v>0</v>
      </c>
      <c r="BH158" s="228">
        <f t="shared" si="186"/>
        <v>0</v>
      </c>
      <c r="BI158" s="228">
        <f t="shared" si="186"/>
        <v>0</v>
      </c>
      <c r="BJ158" s="228">
        <f t="shared" si="186"/>
        <v>0</v>
      </c>
      <c r="BK158" s="228">
        <f t="shared" si="186"/>
        <v>0</v>
      </c>
      <c r="BL158" s="228">
        <f t="shared" si="186"/>
        <v>0</v>
      </c>
      <c r="BM158" s="228">
        <f t="shared" si="186"/>
        <v>0</v>
      </c>
      <c r="BN158" s="228">
        <f t="shared" si="186"/>
        <v>0</v>
      </c>
      <c r="BO158" s="228">
        <f t="shared" si="186"/>
        <v>0</v>
      </c>
      <c r="BP158" s="228">
        <f t="shared" si="186"/>
        <v>0</v>
      </c>
      <c r="BQ158" s="228">
        <f t="shared" si="186"/>
        <v>0</v>
      </c>
      <c r="BR158" s="228">
        <f t="shared" si="186"/>
        <v>0</v>
      </c>
      <c r="BS158" s="228">
        <f t="shared" si="186"/>
        <v>0</v>
      </c>
      <c r="BT158" s="228">
        <f t="shared" si="186"/>
        <v>0</v>
      </c>
      <c r="BU158" s="228">
        <f t="shared" si="186"/>
        <v>0</v>
      </c>
      <c r="BV158" s="228">
        <f t="shared" si="186"/>
        <v>0</v>
      </c>
      <c r="BW158" s="228">
        <f t="shared" si="186"/>
        <v>0</v>
      </c>
      <c r="BX158" s="228">
        <f t="shared" si="186"/>
        <v>0</v>
      </c>
      <c r="BY158" s="228">
        <f>IF(Info!$O$3="Q1",$BS158,IF(Info!$O$3="Q2",$BS158+$BT158,IF(Info!$O$3="Q3",$BS158+$BT158+$BU158,$BR158)))</f>
        <v>0</v>
      </c>
      <c r="BZ158" s="228">
        <f>IF(Info!$O$3="Q1",$BS158,IF(Info!$O$3="Q2",$BT158,IF(Info!$O$3="Q3",$BU158,$BV158)))</f>
        <v>0</v>
      </c>
      <c r="CA158" s="225"/>
    </row>
    <row r="159" spans="1:79" x14ac:dyDescent="0.3">
      <c r="A159" s="223"/>
      <c r="B159" s="78" t="s">
        <v>41</v>
      </c>
      <c r="C159" s="225"/>
      <c r="D159" s="227">
        <f t="shared" ref="D159:AI159" si="187">(IF(D$73=0,0,D84/D$74))</f>
        <v>0</v>
      </c>
      <c r="E159" s="228">
        <f t="shared" si="187"/>
        <v>0</v>
      </c>
      <c r="F159" s="228">
        <f t="shared" si="187"/>
        <v>0</v>
      </c>
      <c r="G159" s="228">
        <f t="shared" si="187"/>
        <v>0</v>
      </c>
      <c r="H159" s="228">
        <f t="shared" si="187"/>
        <v>0</v>
      </c>
      <c r="I159" s="228">
        <f t="shared" si="187"/>
        <v>0</v>
      </c>
      <c r="J159" s="228">
        <f t="shared" si="187"/>
        <v>0</v>
      </c>
      <c r="K159" s="228">
        <f t="shared" si="187"/>
        <v>0</v>
      </c>
      <c r="L159" s="228">
        <f t="shared" si="187"/>
        <v>0</v>
      </c>
      <c r="M159" s="228">
        <f t="shared" si="187"/>
        <v>0</v>
      </c>
      <c r="N159" s="228">
        <f t="shared" si="187"/>
        <v>0</v>
      </c>
      <c r="O159" s="228">
        <f t="shared" si="187"/>
        <v>0</v>
      </c>
      <c r="P159" s="228">
        <f t="shared" si="187"/>
        <v>0</v>
      </c>
      <c r="Q159" s="228">
        <f t="shared" si="187"/>
        <v>0</v>
      </c>
      <c r="R159" s="228">
        <f t="shared" si="187"/>
        <v>0</v>
      </c>
      <c r="S159" s="228">
        <f t="shared" si="187"/>
        <v>0</v>
      </c>
      <c r="T159" s="228">
        <f t="shared" si="187"/>
        <v>0</v>
      </c>
      <c r="U159" s="228">
        <f t="shared" si="187"/>
        <v>0</v>
      </c>
      <c r="V159" s="228">
        <f t="shared" si="187"/>
        <v>0</v>
      </c>
      <c r="W159" s="228">
        <f t="shared" si="187"/>
        <v>0</v>
      </c>
      <c r="X159" s="228">
        <f t="shared" si="187"/>
        <v>0</v>
      </c>
      <c r="Y159" s="228">
        <f t="shared" si="187"/>
        <v>0</v>
      </c>
      <c r="Z159" s="228">
        <f t="shared" si="187"/>
        <v>0</v>
      </c>
      <c r="AA159" s="228">
        <f t="shared" si="187"/>
        <v>0</v>
      </c>
      <c r="AB159" s="228">
        <f t="shared" si="187"/>
        <v>0</v>
      </c>
      <c r="AC159" s="228">
        <f t="shared" si="187"/>
        <v>0</v>
      </c>
      <c r="AD159" s="228">
        <f t="shared" si="187"/>
        <v>0</v>
      </c>
      <c r="AE159" s="228">
        <f t="shared" si="187"/>
        <v>0</v>
      </c>
      <c r="AF159" s="228">
        <f t="shared" si="187"/>
        <v>0</v>
      </c>
      <c r="AG159" s="228">
        <f t="shared" si="187"/>
        <v>0</v>
      </c>
      <c r="AH159" s="228">
        <f t="shared" si="187"/>
        <v>0</v>
      </c>
      <c r="AI159" s="228">
        <f t="shared" si="187"/>
        <v>0</v>
      </c>
      <c r="AJ159" s="228">
        <f t="shared" ref="AJ159:BD159" si="188">(IF(AJ$73=0,0,AJ84/AJ$74))</f>
        <v>0</v>
      </c>
      <c r="AK159" s="228">
        <f t="shared" si="188"/>
        <v>0</v>
      </c>
      <c r="AL159" s="228">
        <f t="shared" si="188"/>
        <v>0</v>
      </c>
      <c r="AM159" s="228">
        <f t="shared" si="188"/>
        <v>0</v>
      </c>
      <c r="AN159" s="228">
        <f t="shared" si="188"/>
        <v>0</v>
      </c>
      <c r="AO159" s="228">
        <f t="shared" si="188"/>
        <v>0</v>
      </c>
      <c r="AP159" s="228">
        <f t="shared" si="188"/>
        <v>0</v>
      </c>
      <c r="AQ159" s="228">
        <f t="shared" si="188"/>
        <v>0</v>
      </c>
      <c r="AR159" s="228">
        <f t="shared" si="188"/>
        <v>0</v>
      </c>
      <c r="AS159" s="228">
        <f t="shared" si="188"/>
        <v>0</v>
      </c>
      <c r="AT159" s="228">
        <f t="shared" si="188"/>
        <v>0</v>
      </c>
      <c r="AU159" s="228">
        <f t="shared" si="188"/>
        <v>0</v>
      </c>
      <c r="AV159" s="228">
        <f t="shared" si="188"/>
        <v>0</v>
      </c>
      <c r="AW159" s="228">
        <f t="shared" si="188"/>
        <v>0</v>
      </c>
      <c r="AX159" s="228">
        <f t="shared" si="188"/>
        <v>0</v>
      </c>
      <c r="AY159" s="228">
        <f t="shared" si="188"/>
        <v>0</v>
      </c>
      <c r="AZ159" s="228">
        <f t="shared" si="188"/>
        <v>0</v>
      </c>
      <c r="BA159" s="228">
        <f t="shared" si="188"/>
        <v>0</v>
      </c>
      <c r="BB159" s="228">
        <f t="shared" si="188"/>
        <v>0</v>
      </c>
      <c r="BC159" s="228">
        <f t="shared" si="188"/>
        <v>0</v>
      </c>
      <c r="BD159" s="228">
        <f t="shared" si="188"/>
        <v>0</v>
      </c>
      <c r="BE159" s="226"/>
      <c r="BF159" s="229">
        <f t="shared" ref="BF159:BX159" si="189">(IF(BF$73=0,0,BF84/BF$74))</f>
        <v>0</v>
      </c>
      <c r="BG159" s="228">
        <f t="shared" si="189"/>
        <v>0</v>
      </c>
      <c r="BH159" s="228">
        <f t="shared" si="189"/>
        <v>0</v>
      </c>
      <c r="BI159" s="228">
        <f t="shared" si="189"/>
        <v>0</v>
      </c>
      <c r="BJ159" s="228">
        <f t="shared" si="189"/>
        <v>0</v>
      </c>
      <c r="BK159" s="228">
        <f t="shared" si="189"/>
        <v>0</v>
      </c>
      <c r="BL159" s="228">
        <f t="shared" si="189"/>
        <v>0</v>
      </c>
      <c r="BM159" s="228">
        <f t="shared" si="189"/>
        <v>0</v>
      </c>
      <c r="BN159" s="228">
        <f t="shared" si="189"/>
        <v>0</v>
      </c>
      <c r="BO159" s="228">
        <f t="shared" si="189"/>
        <v>0</v>
      </c>
      <c r="BP159" s="228">
        <f t="shared" si="189"/>
        <v>0</v>
      </c>
      <c r="BQ159" s="228">
        <f t="shared" si="189"/>
        <v>0</v>
      </c>
      <c r="BR159" s="228">
        <f t="shared" si="189"/>
        <v>0</v>
      </c>
      <c r="BS159" s="228">
        <f t="shared" si="189"/>
        <v>0</v>
      </c>
      <c r="BT159" s="228">
        <f t="shared" si="189"/>
        <v>0</v>
      </c>
      <c r="BU159" s="228">
        <f t="shared" si="189"/>
        <v>0</v>
      </c>
      <c r="BV159" s="228">
        <f t="shared" si="189"/>
        <v>0</v>
      </c>
      <c r="BW159" s="228">
        <f t="shared" si="189"/>
        <v>0</v>
      </c>
      <c r="BX159" s="228">
        <f t="shared" si="189"/>
        <v>0</v>
      </c>
      <c r="BY159" s="228">
        <f>IF(Info!$O$3="Q1",$BS159,IF(Info!$O$3="Q2",$BS159+$BT159,IF(Info!$O$3="Q3",$BS159+$BT159+$BU159,$BR159)))</f>
        <v>0</v>
      </c>
      <c r="BZ159" s="228">
        <f>IF(Info!$O$3="Q1",$BS159,IF(Info!$O$3="Q2",$BT159,IF(Info!$O$3="Q3",$BU159,$BV159)))</f>
        <v>0</v>
      </c>
      <c r="CA159" s="225"/>
    </row>
    <row r="160" spans="1:79" x14ac:dyDescent="0.3">
      <c r="A160" s="223"/>
      <c r="B160" s="78" t="s">
        <v>43</v>
      </c>
      <c r="C160" s="225"/>
      <c r="D160" s="227">
        <f t="shared" ref="D160:AI160" si="190">(IF(D$73=0,0,D85/D$74))</f>
        <v>0</v>
      </c>
      <c r="E160" s="228">
        <f t="shared" si="190"/>
        <v>0</v>
      </c>
      <c r="F160" s="228">
        <f t="shared" si="190"/>
        <v>0</v>
      </c>
      <c r="G160" s="228">
        <f t="shared" si="190"/>
        <v>0</v>
      </c>
      <c r="H160" s="228">
        <f t="shared" si="190"/>
        <v>0</v>
      </c>
      <c r="I160" s="228">
        <f t="shared" si="190"/>
        <v>0</v>
      </c>
      <c r="J160" s="228">
        <f t="shared" si="190"/>
        <v>0</v>
      </c>
      <c r="K160" s="228">
        <f t="shared" si="190"/>
        <v>0</v>
      </c>
      <c r="L160" s="228">
        <f t="shared" si="190"/>
        <v>0</v>
      </c>
      <c r="M160" s="228">
        <f t="shared" si="190"/>
        <v>0</v>
      </c>
      <c r="N160" s="228">
        <f t="shared" si="190"/>
        <v>0</v>
      </c>
      <c r="O160" s="228">
        <f t="shared" si="190"/>
        <v>0</v>
      </c>
      <c r="P160" s="228">
        <f t="shared" si="190"/>
        <v>0</v>
      </c>
      <c r="Q160" s="228">
        <f t="shared" si="190"/>
        <v>0</v>
      </c>
      <c r="R160" s="228">
        <f t="shared" si="190"/>
        <v>0</v>
      </c>
      <c r="S160" s="228">
        <f t="shared" si="190"/>
        <v>0</v>
      </c>
      <c r="T160" s="228">
        <f t="shared" si="190"/>
        <v>0</v>
      </c>
      <c r="U160" s="228">
        <f t="shared" si="190"/>
        <v>0</v>
      </c>
      <c r="V160" s="228">
        <f t="shared" si="190"/>
        <v>0</v>
      </c>
      <c r="W160" s="228">
        <f t="shared" si="190"/>
        <v>0</v>
      </c>
      <c r="X160" s="228">
        <f t="shared" si="190"/>
        <v>0</v>
      </c>
      <c r="Y160" s="228">
        <f t="shared" si="190"/>
        <v>0</v>
      </c>
      <c r="Z160" s="228">
        <f t="shared" si="190"/>
        <v>0</v>
      </c>
      <c r="AA160" s="228">
        <f t="shared" si="190"/>
        <v>0</v>
      </c>
      <c r="AB160" s="228">
        <f t="shared" si="190"/>
        <v>0</v>
      </c>
      <c r="AC160" s="228">
        <f t="shared" si="190"/>
        <v>0</v>
      </c>
      <c r="AD160" s="228">
        <f t="shared" si="190"/>
        <v>0</v>
      </c>
      <c r="AE160" s="228">
        <f t="shared" si="190"/>
        <v>0</v>
      </c>
      <c r="AF160" s="228">
        <f t="shared" si="190"/>
        <v>0</v>
      </c>
      <c r="AG160" s="228">
        <f t="shared" si="190"/>
        <v>0</v>
      </c>
      <c r="AH160" s="228">
        <f t="shared" si="190"/>
        <v>0</v>
      </c>
      <c r="AI160" s="228">
        <f t="shared" si="190"/>
        <v>0</v>
      </c>
      <c r="AJ160" s="228">
        <f t="shared" ref="AJ160:BD160" si="191">(IF(AJ$73=0,0,AJ85/AJ$74))</f>
        <v>0</v>
      </c>
      <c r="AK160" s="228">
        <f t="shared" si="191"/>
        <v>0</v>
      </c>
      <c r="AL160" s="228">
        <f t="shared" si="191"/>
        <v>0</v>
      </c>
      <c r="AM160" s="228">
        <f t="shared" si="191"/>
        <v>0</v>
      </c>
      <c r="AN160" s="228">
        <f t="shared" si="191"/>
        <v>0</v>
      </c>
      <c r="AO160" s="228">
        <f t="shared" si="191"/>
        <v>0</v>
      </c>
      <c r="AP160" s="228">
        <f t="shared" si="191"/>
        <v>0</v>
      </c>
      <c r="AQ160" s="228">
        <f t="shared" si="191"/>
        <v>0</v>
      </c>
      <c r="AR160" s="228">
        <f t="shared" si="191"/>
        <v>0</v>
      </c>
      <c r="AS160" s="228">
        <f t="shared" si="191"/>
        <v>0</v>
      </c>
      <c r="AT160" s="228">
        <f t="shared" si="191"/>
        <v>0</v>
      </c>
      <c r="AU160" s="228">
        <f t="shared" si="191"/>
        <v>0</v>
      </c>
      <c r="AV160" s="228">
        <f t="shared" si="191"/>
        <v>0</v>
      </c>
      <c r="AW160" s="228">
        <f t="shared" si="191"/>
        <v>0</v>
      </c>
      <c r="AX160" s="228">
        <f t="shared" si="191"/>
        <v>0</v>
      </c>
      <c r="AY160" s="228">
        <f t="shared" si="191"/>
        <v>0</v>
      </c>
      <c r="AZ160" s="228">
        <f t="shared" si="191"/>
        <v>0</v>
      </c>
      <c r="BA160" s="228">
        <f t="shared" si="191"/>
        <v>0</v>
      </c>
      <c r="BB160" s="228">
        <f t="shared" si="191"/>
        <v>0</v>
      </c>
      <c r="BC160" s="228">
        <f t="shared" si="191"/>
        <v>0</v>
      </c>
      <c r="BD160" s="228">
        <f t="shared" si="191"/>
        <v>0</v>
      </c>
      <c r="BE160" s="226"/>
      <c r="BF160" s="229">
        <f t="shared" ref="BF160:BX160" si="192">(IF(BF$73=0,0,BF85/BF$74))</f>
        <v>0</v>
      </c>
      <c r="BG160" s="228">
        <f t="shared" si="192"/>
        <v>0</v>
      </c>
      <c r="BH160" s="228">
        <f t="shared" si="192"/>
        <v>0</v>
      </c>
      <c r="BI160" s="228">
        <f t="shared" si="192"/>
        <v>0</v>
      </c>
      <c r="BJ160" s="228">
        <f t="shared" si="192"/>
        <v>0</v>
      </c>
      <c r="BK160" s="228">
        <f t="shared" si="192"/>
        <v>0</v>
      </c>
      <c r="BL160" s="228">
        <f t="shared" si="192"/>
        <v>0</v>
      </c>
      <c r="BM160" s="228">
        <f t="shared" si="192"/>
        <v>0</v>
      </c>
      <c r="BN160" s="228">
        <f t="shared" si="192"/>
        <v>0</v>
      </c>
      <c r="BO160" s="228">
        <f t="shared" si="192"/>
        <v>0</v>
      </c>
      <c r="BP160" s="228">
        <f t="shared" si="192"/>
        <v>0</v>
      </c>
      <c r="BQ160" s="228">
        <f t="shared" si="192"/>
        <v>0</v>
      </c>
      <c r="BR160" s="228">
        <f t="shared" si="192"/>
        <v>0</v>
      </c>
      <c r="BS160" s="228">
        <f t="shared" si="192"/>
        <v>0</v>
      </c>
      <c r="BT160" s="228">
        <f t="shared" si="192"/>
        <v>0</v>
      </c>
      <c r="BU160" s="228">
        <f t="shared" si="192"/>
        <v>0</v>
      </c>
      <c r="BV160" s="228">
        <f t="shared" si="192"/>
        <v>0</v>
      </c>
      <c r="BW160" s="228">
        <f t="shared" si="192"/>
        <v>0</v>
      </c>
      <c r="BX160" s="228">
        <f t="shared" si="192"/>
        <v>0</v>
      </c>
      <c r="BY160" s="228">
        <f>IF(Info!$O$3="Q1",$BS160,IF(Info!$O$3="Q2",$BS160+$BT160,IF(Info!$O$3="Q3",$BS160+$BT160+$BU160,$BR160)))</f>
        <v>0</v>
      </c>
      <c r="BZ160" s="228">
        <f>IF(Info!$O$3="Q1",$BS160,IF(Info!$O$3="Q2",$BT160,IF(Info!$O$3="Q3",$BU160,$BV160)))</f>
        <v>0</v>
      </c>
      <c r="CA160" s="225"/>
    </row>
    <row r="161" spans="1:79" x14ac:dyDescent="0.3">
      <c r="A161" s="223"/>
      <c r="B161" s="160" t="s">
        <v>348</v>
      </c>
      <c r="C161" s="225"/>
      <c r="D161" s="238">
        <f t="shared" ref="D161:AI161" si="193">(IF(D$73=0,0,D86/D$74))</f>
        <v>0</v>
      </c>
      <c r="E161" s="238">
        <f t="shared" si="193"/>
        <v>0</v>
      </c>
      <c r="F161" s="238">
        <f t="shared" si="193"/>
        <v>0</v>
      </c>
      <c r="G161" s="238">
        <f t="shared" si="193"/>
        <v>0</v>
      </c>
      <c r="H161" s="238">
        <f t="shared" si="193"/>
        <v>0</v>
      </c>
      <c r="I161" s="238">
        <f t="shared" si="193"/>
        <v>0</v>
      </c>
      <c r="J161" s="238">
        <f t="shared" si="193"/>
        <v>0</v>
      </c>
      <c r="K161" s="238">
        <f t="shared" si="193"/>
        <v>0</v>
      </c>
      <c r="L161" s="238">
        <f t="shared" si="193"/>
        <v>0</v>
      </c>
      <c r="M161" s="238">
        <f t="shared" si="193"/>
        <v>0</v>
      </c>
      <c r="N161" s="238">
        <f t="shared" si="193"/>
        <v>0</v>
      </c>
      <c r="O161" s="238">
        <f t="shared" si="193"/>
        <v>0</v>
      </c>
      <c r="P161" s="238">
        <f t="shared" si="193"/>
        <v>0</v>
      </c>
      <c r="Q161" s="238">
        <f t="shared" si="193"/>
        <v>0</v>
      </c>
      <c r="R161" s="238">
        <f t="shared" si="193"/>
        <v>0</v>
      </c>
      <c r="S161" s="238">
        <f t="shared" si="193"/>
        <v>0</v>
      </c>
      <c r="T161" s="238">
        <f t="shared" si="193"/>
        <v>0</v>
      </c>
      <c r="U161" s="238">
        <f t="shared" si="193"/>
        <v>0</v>
      </c>
      <c r="V161" s="238">
        <f t="shared" si="193"/>
        <v>0</v>
      </c>
      <c r="W161" s="238">
        <f t="shared" si="193"/>
        <v>0</v>
      </c>
      <c r="X161" s="238">
        <f t="shared" si="193"/>
        <v>0</v>
      </c>
      <c r="Y161" s="238">
        <f t="shared" si="193"/>
        <v>0</v>
      </c>
      <c r="Z161" s="238">
        <f t="shared" si="193"/>
        <v>0</v>
      </c>
      <c r="AA161" s="238">
        <f t="shared" si="193"/>
        <v>0</v>
      </c>
      <c r="AB161" s="238">
        <f t="shared" si="193"/>
        <v>0</v>
      </c>
      <c r="AC161" s="238">
        <f t="shared" si="193"/>
        <v>0</v>
      </c>
      <c r="AD161" s="238">
        <f t="shared" si="193"/>
        <v>0</v>
      </c>
      <c r="AE161" s="238">
        <f t="shared" si="193"/>
        <v>0</v>
      </c>
      <c r="AF161" s="238">
        <f t="shared" si="193"/>
        <v>0</v>
      </c>
      <c r="AG161" s="238">
        <f t="shared" si="193"/>
        <v>0</v>
      </c>
      <c r="AH161" s="238">
        <f t="shared" si="193"/>
        <v>0</v>
      </c>
      <c r="AI161" s="238">
        <f t="shared" si="193"/>
        <v>0</v>
      </c>
      <c r="AJ161" s="238">
        <f t="shared" ref="AJ161:BD161" si="194">(IF(AJ$73=0,0,AJ86/AJ$74))</f>
        <v>0</v>
      </c>
      <c r="AK161" s="238">
        <f t="shared" si="194"/>
        <v>0</v>
      </c>
      <c r="AL161" s="238">
        <f t="shared" si="194"/>
        <v>0</v>
      </c>
      <c r="AM161" s="238">
        <f t="shared" si="194"/>
        <v>0</v>
      </c>
      <c r="AN161" s="238">
        <f t="shared" si="194"/>
        <v>0</v>
      </c>
      <c r="AO161" s="238">
        <f t="shared" si="194"/>
        <v>0</v>
      </c>
      <c r="AP161" s="238">
        <f t="shared" si="194"/>
        <v>0</v>
      </c>
      <c r="AQ161" s="238">
        <f t="shared" si="194"/>
        <v>0</v>
      </c>
      <c r="AR161" s="238">
        <f t="shared" si="194"/>
        <v>0</v>
      </c>
      <c r="AS161" s="238">
        <f t="shared" si="194"/>
        <v>0</v>
      </c>
      <c r="AT161" s="238">
        <f t="shared" si="194"/>
        <v>0</v>
      </c>
      <c r="AU161" s="238">
        <f t="shared" si="194"/>
        <v>0</v>
      </c>
      <c r="AV161" s="238">
        <f t="shared" si="194"/>
        <v>0</v>
      </c>
      <c r="AW161" s="238">
        <f t="shared" si="194"/>
        <v>0</v>
      </c>
      <c r="AX161" s="238">
        <f t="shared" si="194"/>
        <v>0</v>
      </c>
      <c r="AY161" s="238">
        <f t="shared" si="194"/>
        <v>0</v>
      </c>
      <c r="AZ161" s="238">
        <f t="shared" si="194"/>
        <v>0</v>
      </c>
      <c r="BA161" s="238">
        <f t="shared" si="194"/>
        <v>0</v>
      </c>
      <c r="BB161" s="238">
        <f t="shared" si="194"/>
        <v>0</v>
      </c>
      <c r="BC161" s="238">
        <f t="shared" si="194"/>
        <v>0</v>
      </c>
      <c r="BD161" s="238">
        <f t="shared" si="194"/>
        <v>0</v>
      </c>
      <c r="BE161" s="226"/>
      <c r="BF161" s="239">
        <f t="shared" ref="BF161:BX161" si="195">(IF(BF$73=0,0,BF86/BF$74))</f>
        <v>0</v>
      </c>
      <c r="BG161" s="238">
        <f t="shared" si="195"/>
        <v>0</v>
      </c>
      <c r="BH161" s="238">
        <f t="shared" si="195"/>
        <v>0</v>
      </c>
      <c r="BI161" s="238">
        <f t="shared" si="195"/>
        <v>0</v>
      </c>
      <c r="BJ161" s="238">
        <f t="shared" si="195"/>
        <v>0</v>
      </c>
      <c r="BK161" s="238">
        <f t="shared" si="195"/>
        <v>0</v>
      </c>
      <c r="BL161" s="238">
        <f t="shared" si="195"/>
        <v>0</v>
      </c>
      <c r="BM161" s="238">
        <f t="shared" si="195"/>
        <v>0</v>
      </c>
      <c r="BN161" s="238">
        <f t="shared" si="195"/>
        <v>0</v>
      </c>
      <c r="BO161" s="238">
        <f t="shared" si="195"/>
        <v>0</v>
      </c>
      <c r="BP161" s="238">
        <f t="shared" si="195"/>
        <v>0</v>
      </c>
      <c r="BQ161" s="238">
        <f t="shared" si="195"/>
        <v>0</v>
      </c>
      <c r="BR161" s="238">
        <f t="shared" si="195"/>
        <v>0</v>
      </c>
      <c r="BS161" s="238">
        <f t="shared" si="195"/>
        <v>0</v>
      </c>
      <c r="BT161" s="238">
        <f t="shared" si="195"/>
        <v>0</v>
      </c>
      <c r="BU161" s="238">
        <f t="shared" si="195"/>
        <v>0</v>
      </c>
      <c r="BV161" s="238">
        <f t="shared" si="195"/>
        <v>0</v>
      </c>
      <c r="BW161" s="238">
        <f t="shared" si="195"/>
        <v>0</v>
      </c>
      <c r="BX161" s="238">
        <f t="shared" si="195"/>
        <v>0</v>
      </c>
      <c r="BY161" s="238">
        <f>IF(Info!$O$3="Q1",$BS161,IF(Info!$O$3="Q2",$BS161+$BT161,IF(Info!$O$3="Q3",$BS161+$BT161+$BU161,$BR161)))</f>
        <v>0</v>
      </c>
      <c r="BZ161" s="238">
        <f>IF(Info!$O$3="Q1",$BS161,IF(Info!$O$3="Q2",$BT161,IF(Info!$O$3="Q3",$BU161,$BV161)))</f>
        <v>0</v>
      </c>
      <c r="CA161" s="225"/>
    </row>
    <row r="162" spans="1:79" ht="15.6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x14ac:dyDescent="0.3">
      <c r="A163" s="223"/>
      <c r="B163" s="78" t="s">
        <v>350</v>
      </c>
      <c r="C163" s="225"/>
      <c r="D163" s="227">
        <f t="shared" ref="D163:AI163" si="196">(IF(D$73=0,0,D88/D$74))</f>
        <v>0</v>
      </c>
      <c r="E163" s="228">
        <f t="shared" si="196"/>
        <v>0</v>
      </c>
      <c r="F163" s="228">
        <f t="shared" si="196"/>
        <v>0</v>
      </c>
      <c r="G163" s="228">
        <f t="shared" si="196"/>
        <v>0</v>
      </c>
      <c r="H163" s="228">
        <f t="shared" si="196"/>
        <v>0</v>
      </c>
      <c r="I163" s="228">
        <f t="shared" si="196"/>
        <v>0</v>
      </c>
      <c r="J163" s="228">
        <f t="shared" si="196"/>
        <v>0</v>
      </c>
      <c r="K163" s="228">
        <f t="shared" si="196"/>
        <v>0</v>
      </c>
      <c r="L163" s="228">
        <f t="shared" si="196"/>
        <v>0</v>
      </c>
      <c r="M163" s="228">
        <f t="shared" si="196"/>
        <v>0</v>
      </c>
      <c r="N163" s="228">
        <f t="shared" si="196"/>
        <v>0</v>
      </c>
      <c r="O163" s="228">
        <f t="shared" si="196"/>
        <v>0</v>
      </c>
      <c r="P163" s="228">
        <f t="shared" si="196"/>
        <v>0</v>
      </c>
      <c r="Q163" s="228">
        <f t="shared" si="196"/>
        <v>0</v>
      </c>
      <c r="R163" s="228">
        <f t="shared" si="196"/>
        <v>0</v>
      </c>
      <c r="S163" s="228">
        <f t="shared" si="196"/>
        <v>0</v>
      </c>
      <c r="T163" s="228">
        <f t="shared" si="196"/>
        <v>0</v>
      </c>
      <c r="U163" s="228">
        <f t="shared" si="196"/>
        <v>0</v>
      </c>
      <c r="V163" s="228">
        <f t="shared" si="196"/>
        <v>0</v>
      </c>
      <c r="W163" s="228">
        <f t="shared" si="196"/>
        <v>0</v>
      </c>
      <c r="X163" s="228">
        <f t="shared" si="196"/>
        <v>0</v>
      </c>
      <c r="Y163" s="228">
        <f t="shared" si="196"/>
        <v>0</v>
      </c>
      <c r="Z163" s="228">
        <f t="shared" si="196"/>
        <v>0</v>
      </c>
      <c r="AA163" s="228">
        <f t="shared" si="196"/>
        <v>0</v>
      </c>
      <c r="AB163" s="228">
        <f t="shared" si="196"/>
        <v>0</v>
      </c>
      <c r="AC163" s="228">
        <f t="shared" si="196"/>
        <v>0</v>
      </c>
      <c r="AD163" s="228">
        <f t="shared" si="196"/>
        <v>0</v>
      </c>
      <c r="AE163" s="228">
        <f t="shared" si="196"/>
        <v>0</v>
      </c>
      <c r="AF163" s="228">
        <f t="shared" si="196"/>
        <v>0</v>
      </c>
      <c r="AG163" s="228">
        <f t="shared" si="196"/>
        <v>0</v>
      </c>
      <c r="AH163" s="228">
        <f t="shared" si="196"/>
        <v>0</v>
      </c>
      <c r="AI163" s="228">
        <f t="shared" si="196"/>
        <v>0</v>
      </c>
      <c r="AJ163" s="228">
        <f t="shared" ref="AJ163:BD163" si="197">(IF(AJ$73=0,0,AJ88/AJ$74))</f>
        <v>0</v>
      </c>
      <c r="AK163" s="228">
        <f t="shared" si="197"/>
        <v>0</v>
      </c>
      <c r="AL163" s="228">
        <f t="shared" si="197"/>
        <v>0</v>
      </c>
      <c r="AM163" s="228">
        <f t="shared" si="197"/>
        <v>0</v>
      </c>
      <c r="AN163" s="228">
        <f t="shared" si="197"/>
        <v>0</v>
      </c>
      <c r="AO163" s="228">
        <f t="shared" si="197"/>
        <v>0</v>
      </c>
      <c r="AP163" s="228">
        <f t="shared" si="197"/>
        <v>0</v>
      </c>
      <c r="AQ163" s="228">
        <f t="shared" si="197"/>
        <v>0</v>
      </c>
      <c r="AR163" s="228">
        <f t="shared" si="197"/>
        <v>0</v>
      </c>
      <c r="AS163" s="228">
        <f t="shared" si="197"/>
        <v>0</v>
      </c>
      <c r="AT163" s="228">
        <f t="shared" si="197"/>
        <v>0</v>
      </c>
      <c r="AU163" s="228">
        <f t="shared" si="197"/>
        <v>0</v>
      </c>
      <c r="AV163" s="228">
        <f t="shared" si="197"/>
        <v>0</v>
      </c>
      <c r="AW163" s="228">
        <f t="shared" si="197"/>
        <v>0</v>
      </c>
      <c r="AX163" s="228">
        <f t="shared" si="197"/>
        <v>0</v>
      </c>
      <c r="AY163" s="228">
        <f t="shared" si="197"/>
        <v>0</v>
      </c>
      <c r="AZ163" s="228">
        <f t="shared" si="197"/>
        <v>0</v>
      </c>
      <c r="BA163" s="228">
        <f t="shared" si="197"/>
        <v>0</v>
      </c>
      <c r="BB163" s="228">
        <f t="shared" si="197"/>
        <v>0</v>
      </c>
      <c r="BC163" s="228">
        <f t="shared" si="197"/>
        <v>0</v>
      </c>
      <c r="BD163" s="228">
        <f t="shared" si="197"/>
        <v>0</v>
      </c>
      <c r="BE163" s="226"/>
      <c r="BF163" s="229">
        <f t="shared" ref="BF163:BX163" si="198">(IF(BF$73=0,0,BF88/BF$74))</f>
        <v>0</v>
      </c>
      <c r="BG163" s="228">
        <f t="shared" si="198"/>
        <v>0</v>
      </c>
      <c r="BH163" s="228">
        <f t="shared" si="198"/>
        <v>0</v>
      </c>
      <c r="BI163" s="228">
        <f t="shared" si="198"/>
        <v>0</v>
      </c>
      <c r="BJ163" s="228">
        <f t="shared" si="198"/>
        <v>0</v>
      </c>
      <c r="BK163" s="228">
        <f t="shared" si="198"/>
        <v>0</v>
      </c>
      <c r="BL163" s="228">
        <f t="shared" si="198"/>
        <v>0</v>
      </c>
      <c r="BM163" s="228">
        <f t="shared" si="198"/>
        <v>0</v>
      </c>
      <c r="BN163" s="228">
        <f t="shared" si="198"/>
        <v>0</v>
      </c>
      <c r="BO163" s="228">
        <f t="shared" si="198"/>
        <v>0</v>
      </c>
      <c r="BP163" s="228">
        <f t="shared" si="198"/>
        <v>0</v>
      </c>
      <c r="BQ163" s="228">
        <f t="shared" si="198"/>
        <v>0</v>
      </c>
      <c r="BR163" s="228">
        <f t="shared" si="198"/>
        <v>0</v>
      </c>
      <c r="BS163" s="228">
        <f t="shared" si="198"/>
        <v>0</v>
      </c>
      <c r="BT163" s="228">
        <f t="shared" si="198"/>
        <v>0</v>
      </c>
      <c r="BU163" s="228">
        <f t="shared" si="198"/>
        <v>0</v>
      </c>
      <c r="BV163" s="228">
        <f t="shared" si="198"/>
        <v>0</v>
      </c>
      <c r="BW163" s="228">
        <f t="shared" si="198"/>
        <v>0</v>
      </c>
      <c r="BX163" s="228">
        <f t="shared" si="198"/>
        <v>0</v>
      </c>
      <c r="BY163" s="228">
        <f>IF(Info!$O$3="Q1",$BS163,IF(Info!$O$3="Q2",$BS163+$BT163,IF(Info!$O$3="Q3",$BS163+$BT163+$BU163,$BR163)))</f>
        <v>0</v>
      </c>
      <c r="BZ163" s="228">
        <f>IF(Info!$O$3="Q1",$BS163,IF(Info!$O$3="Q2",$BT163,IF(Info!$O$3="Q3",$BU163,$BV163)))</f>
        <v>0</v>
      </c>
      <c r="CA163" s="225"/>
    </row>
    <row r="164" spans="1:79" x14ac:dyDescent="0.3">
      <c r="A164" s="223"/>
      <c r="B164" s="78" t="s">
        <v>47</v>
      </c>
      <c r="C164" s="225"/>
      <c r="D164" s="227">
        <f t="shared" ref="D164:AI164" si="199">(IF(D$73=0,0,D89/D$74))</f>
        <v>0</v>
      </c>
      <c r="E164" s="228">
        <f t="shared" si="199"/>
        <v>0</v>
      </c>
      <c r="F164" s="228">
        <f t="shared" si="199"/>
        <v>0</v>
      </c>
      <c r="G164" s="228">
        <f t="shared" si="199"/>
        <v>0</v>
      </c>
      <c r="H164" s="228">
        <f t="shared" si="199"/>
        <v>0</v>
      </c>
      <c r="I164" s="228">
        <f t="shared" si="199"/>
        <v>0</v>
      </c>
      <c r="J164" s="228">
        <f t="shared" si="199"/>
        <v>0</v>
      </c>
      <c r="K164" s="228">
        <f t="shared" si="199"/>
        <v>0</v>
      </c>
      <c r="L164" s="228">
        <f t="shared" si="199"/>
        <v>0</v>
      </c>
      <c r="M164" s="228">
        <f t="shared" si="199"/>
        <v>0</v>
      </c>
      <c r="N164" s="228">
        <f t="shared" si="199"/>
        <v>0</v>
      </c>
      <c r="O164" s="228">
        <f t="shared" si="199"/>
        <v>0</v>
      </c>
      <c r="P164" s="228">
        <f t="shared" si="199"/>
        <v>0</v>
      </c>
      <c r="Q164" s="228">
        <f t="shared" si="199"/>
        <v>0</v>
      </c>
      <c r="R164" s="228">
        <f t="shared" si="199"/>
        <v>0</v>
      </c>
      <c r="S164" s="228">
        <f t="shared" si="199"/>
        <v>0</v>
      </c>
      <c r="T164" s="228">
        <f t="shared" si="199"/>
        <v>0</v>
      </c>
      <c r="U164" s="228">
        <f t="shared" si="199"/>
        <v>0</v>
      </c>
      <c r="V164" s="228">
        <f t="shared" si="199"/>
        <v>0</v>
      </c>
      <c r="W164" s="228">
        <f t="shared" si="199"/>
        <v>0</v>
      </c>
      <c r="X164" s="228">
        <f t="shared" si="199"/>
        <v>0</v>
      </c>
      <c r="Y164" s="228">
        <f t="shared" si="199"/>
        <v>0</v>
      </c>
      <c r="Z164" s="228">
        <f t="shared" si="199"/>
        <v>0</v>
      </c>
      <c r="AA164" s="228">
        <f t="shared" si="199"/>
        <v>0</v>
      </c>
      <c r="AB164" s="228">
        <f t="shared" si="199"/>
        <v>0</v>
      </c>
      <c r="AC164" s="228">
        <f t="shared" si="199"/>
        <v>0</v>
      </c>
      <c r="AD164" s="228">
        <f t="shared" si="199"/>
        <v>0</v>
      </c>
      <c r="AE164" s="228">
        <f t="shared" si="199"/>
        <v>0</v>
      </c>
      <c r="AF164" s="228">
        <f t="shared" si="199"/>
        <v>0</v>
      </c>
      <c r="AG164" s="228">
        <f t="shared" si="199"/>
        <v>0</v>
      </c>
      <c r="AH164" s="228">
        <f t="shared" si="199"/>
        <v>0</v>
      </c>
      <c r="AI164" s="228">
        <f t="shared" si="199"/>
        <v>0</v>
      </c>
      <c r="AJ164" s="228">
        <f t="shared" ref="AJ164:BD164" si="200">(IF(AJ$73=0,0,AJ89/AJ$74))</f>
        <v>0</v>
      </c>
      <c r="AK164" s="228">
        <f t="shared" si="200"/>
        <v>0</v>
      </c>
      <c r="AL164" s="228">
        <f t="shared" si="200"/>
        <v>0</v>
      </c>
      <c r="AM164" s="228">
        <f t="shared" si="200"/>
        <v>0</v>
      </c>
      <c r="AN164" s="228">
        <f t="shared" si="200"/>
        <v>0</v>
      </c>
      <c r="AO164" s="228">
        <f t="shared" si="200"/>
        <v>0</v>
      </c>
      <c r="AP164" s="228">
        <f t="shared" si="200"/>
        <v>0</v>
      </c>
      <c r="AQ164" s="228">
        <f t="shared" si="200"/>
        <v>0</v>
      </c>
      <c r="AR164" s="228">
        <f t="shared" si="200"/>
        <v>0</v>
      </c>
      <c r="AS164" s="228">
        <f t="shared" si="200"/>
        <v>0</v>
      </c>
      <c r="AT164" s="228">
        <f t="shared" si="200"/>
        <v>0</v>
      </c>
      <c r="AU164" s="228">
        <f t="shared" si="200"/>
        <v>0</v>
      </c>
      <c r="AV164" s="228">
        <f t="shared" si="200"/>
        <v>0</v>
      </c>
      <c r="AW164" s="228">
        <f t="shared" si="200"/>
        <v>0</v>
      </c>
      <c r="AX164" s="228">
        <f t="shared" si="200"/>
        <v>0</v>
      </c>
      <c r="AY164" s="228">
        <f t="shared" si="200"/>
        <v>0</v>
      </c>
      <c r="AZ164" s="228">
        <f t="shared" si="200"/>
        <v>0</v>
      </c>
      <c r="BA164" s="228">
        <f t="shared" si="200"/>
        <v>0</v>
      </c>
      <c r="BB164" s="228">
        <f t="shared" si="200"/>
        <v>0</v>
      </c>
      <c r="BC164" s="228">
        <f t="shared" si="200"/>
        <v>0</v>
      </c>
      <c r="BD164" s="228">
        <f t="shared" si="200"/>
        <v>0</v>
      </c>
      <c r="BE164" s="226"/>
      <c r="BF164" s="229">
        <f t="shared" ref="BF164:BX164" si="201">(IF(BF$73=0,0,BF89/BF$74))</f>
        <v>0</v>
      </c>
      <c r="BG164" s="228">
        <f t="shared" si="201"/>
        <v>0</v>
      </c>
      <c r="BH164" s="228">
        <f t="shared" si="201"/>
        <v>0</v>
      </c>
      <c r="BI164" s="228">
        <f t="shared" si="201"/>
        <v>0</v>
      </c>
      <c r="BJ164" s="228">
        <f t="shared" si="201"/>
        <v>0</v>
      </c>
      <c r="BK164" s="228">
        <f t="shared" si="201"/>
        <v>0</v>
      </c>
      <c r="BL164" s="228">
        <f t="shared" si="201"/>
        <v>0</v>
      </c>
      <c r="BM164" s="228">
        <f t="shared" si="201"/>
        <v>0</v>
      </c>
      <c r="BN164" s="228">
        <f t="shared" si="201"/>
        <v>0</v>
      </c>
      <c r="BO164" s="228">
        <f t="shared" si="201"/>
        <v>0</v>
      </c>
      <c r="BP164" s="228">
        <f t="shared" si="201"/>
        <v>0</v>
      </c>
      <c r="BQ164" s="228">
        <f t="shared" si="201"/>
        <v>0</v>
      </c>
      <c r="BR164" s="228">
        <f t="shared" si="201"/>
        <v>0</v>
      </c>
      <c r="BS164" s="228">
        <f t="shared" si="201"/>
        <v>0</v>
      </c>
      <c r="BT164" s="228">
        <f t="shared" si="201"/>
        <v>0</v>
      </c>
      <c r="BU164" s="228">
        <f t="shared" si="201"/>
        <v>0</v>
      </c>
      <c r="BV164" s="228">
        <f t="shared" si="201"/>
        <v>0</v>
      </c>
      <c r="BW164" s="228">
        <f t="shared" si="201"/>
        <v>0</v>
      </c>
      <c r="BX164" s="228">
        <f t="shared" si="201"/>
        <v>0</v>
      </c>
      <c r="BY164" s="228">
        <f>IF(Info!$O$3="Q1",$BS164,IF(Info!$O$3="Q2",$BS164+$BT164,IF(Info!$O$3="Q3",$BS164+$BT164+$BU164,$BR164)))</f>
        <v>0</v>
      </c>
      <c r="BZ164" s="228">
        <f>IF(Info!$O$3="Q1",$BS164,IF(Info!$O$3="Q2",$BT164,IF(Info!$O$3="Q3",$BU164,$BV164)))</f>
        <v>0</v>
      </c>
      <c r="CA164" s="225"/>
    </row>
    <row r="165" spans="1:79" x14ac:dyDescent="0.3">
      <c r="A165" s="223"/>
      <c r="B165" s="78" t="s">
        <v>351</v>
      </c>
      <c r="C165" s="225"/>
      <c r="D165" s="227">
        <f t="shared" ref="D165:AI165" si="202">(IF(D$73=0,0,D90/D$74))</f>
        <v>0</v>
      </c>
      <c r="E165" s="228">
        <f t="shared" si="202"/>
        <v>0</v>
      </c>
      <c r="F165" s="228">
        <f t="shared" si="202"/>
        <v>0</v>
      </c>
      <c r="G165" s="228">
        <f t="shared" si="202"/>
        <v>0</v>
      </c>
      <c r="H165" s="228">
        <f t="shared" si="202"/>
        <v>0</v>
      </c>
      <c r="I165" s="228">
        <f t="shared" si="202"/>
        <v>0</v>
      </c>
      <c r="J165" s="228">
        <f t="shared" si="202"/>
        <v>0</v>
      </c>
      <c r="K165" s="228">
        <f t="shared" si="202"/>
        <v>0</v>
      </c>
      <c r="L165" s="228">
        <f t="shared" si="202"/>
        <v>0</v>
      </c>
      <c r="M165" s="228">
        <f t="shared" si="202"/>
        <v>0</v>
      </c>
      <c r="N165" s="228">
        <f t="shared" si="202"/>
        <v>0</v>
      </c>
      <c r="O165" s="228">
        <f t="shared" si="202"/>
        <v>0</v>
      </c>
      <c r="P165" s="228">
        <f t="shared" si="202"/>
        <v>0</v>
      </c>
      <c r="Q165" s="228">
        <f t="shared" si="202"/>
        <v>0</v>
      </c>
      <c r="R165" s="228">
        <f t="shared" si="202"/>
        <v>0</v>
      </c>
      <c r="S165" s="228">
        <f t="shared" si="202"/>
        <v>0</v>
      </c>
      <c r="T165" s="228">
        <f t="shared" si="202"/>
        <v>0</v>
      </c>
      <c r="U165" s="228">
        <f t="shared" si="202"/>
        <v>0</v>
      </c>
      <c r="V165" s="228">
        <f t="shared" si="202"/>
        <v>0</v>
      </c>
      <c r="W165" s="228">
        <f t="shared" si="202"/>
        <v>0</v>
      </c>
      <c r="X165" s="228">
        <f t="shared" si="202"/>
        <v>0</v>
      </c>
      <c r="Y165" s="228">
        <f t="shared" si="202"/>
        <v>0</v>
      </c>
      <c r="Z165" s="228">
        <f t="shared" si="202"/>
        <v>0</v>
      </c>
      <c r="AA165" s="228">
        <f t="shared" si="202"/>
        <v>0</v>
      </c>
      <c r="AB165" s="228">
        <f t="shared" si="202"/>
        <v>0</v>
      </c>
      <c r="AC165" s="228">
        <f t="shared" si="202"/>
        <v>0</v>
      </c>
      <c r="AD165" s="228">
        <f t="shared" si="202"/>
        <v>0</v>
      </c>
      <c r="AE165" s="228">
        <f t="shared" si="202"/>
        <v>0</v>
      </c>
      <c r="AF165" s="228">
        <f t="shared" si="202"/>
        <v>0</v>
      </c>
      <c r="AG165" s="228">
        <f t="shared" si="202"/>
        <v>0</v>
      </c>
      <c r="AH165" s="228">
        <f t="shared" si="202"/>
        <v>0</v>
      </c>
      <c r="AI165" s="228">
        <f t="shared" si="202"/>
        <v>0</v>
      </c>
      <c r="AJ165" s="228">
        <f t="shared" ref="AJ165:BD165" si="203">(IF(AJ$73=0,0,AJ90/AJ$74))</f>
        <v>0</v>
      </c>
      <c r="AK165" s="228">
        <f t="shared" si="203"/>
        <v>0</v>
      </c>
      <c r="AL165" s="228">
        <f t="shared" si="203"/>
        <v>0</v>
      </c>
      <c r="AM165" s="228">
        <f t="shared" si="203"/>
        <v>0</v>
      </c>
      <c r="AN165" s="228">
        <f t="shared" si="203"/>
        <v>0</v>
      </c>
      <c r="AO165" s="228">
        <f t="shared" si="203"/>
        <v>0</v>
      </c>
      <c r="AP165" s="228">
        <f t="shared" si="203"/>
        <v>0</v>
      </c>
      <c r="AQ165" s="228">
        <f t="shared" si="203"/>
        <v>0</v>
      </c>
      <c r="AR165" s="228">
        <f t="shared" si="203"/>
        <v>0</v>
      </c>
      <c r="AS165" s="228">
        <f t="shared" si="203"/>
        <v>0</v>
      </c>
      <c r="AT165" s="228">
        <f t="shared" si="203"/>
        <v>0</v>
      </c>
      <c r="AU165" s="228">
        <f t="shared" si="203"/>
        <v>0</v>
      </c>
      <c r="AV165" s="228">
        <f t="shared" si="203"/>
        <v>0</v>
      </c>
      <c r="AW165" s="228">
        <f t="shared" si="203"/>
        <v>0</v>
      </c>
      <c r="AX165" s="228">
        <f t="shared" si="203"/>
        <v>0</v>
      </c>
      <c r="AY165" s="228">
        <f t="shared" si="203"/>
        <v>0</v>
      </c>
      <c r="AZ165" s="228">
        <f t="shared" si="203"/>
        <v>0</v>
      </c>
      <c r="BA165" s="228">
        <f t="shared" si="203"/>
        <v>0</v>
      </c>
      <c r="BB165" s="228">
        <f t="shared" si="203"/>
        <v>0</v>
      </c>
      <c r="BC165" s="228">
        <f t="shared" si="203"/>
        <v>0</v>
      </c>
      <c r="BD165" s="228">
        <f t="shared" si="203"/>
        <v>0</v>
      </c>
      <c r="BE165" s="226"/>
      <c r="BF165" s="229">
        <f t="shared" ref="BF165:BX165" si="204">(IF(BF$73=0,0,BF90/BF$74))</f>
        <v>0</v>
      </c>
      <c r="BG165" s="228">
        <f t="shared" si="204"/>
        <v>0</v>
      </c>
      <c r="BH165" s="228">
        <f t="shared" si="204"/>
        <v>0</v>
      </c>
      <c r="BI165" s="228">
        <f t="shared" si="204"/>
        <v>0</v>
      </c>
      <c r="BJ165" s="228">
        <f t="shared" si="204"/>
        <v>0</v>
      </c>
      <c r="BK165" s="228">
        <f t="shared" si="204"/>
        <v>0</v>
      </c>
      <c r="BL165" s="228">
        <f t="shared" si="204"/>
        <v>0</v>
      </c>
      <c r="BM165" s="228">
        <f t="shared" si="204"/>
        <v>0</v>
      </c>
      <c r="BN165" s="228">
        <f t="shared" si="204"/>
        <v>0</v>
      </c>
      <c r="BO165" s="228">
        <f t="shared" si="204"/>
        <v>0</v>
      </c>
      <c r="BP165" s="228">
        <f t="shared" si="204"/>
        <v>0</v>
      </c>
      <c r="BQ165" s="228">
        <f t="shared" si="204"/>
        <v>0</v>
      </c>
      <c r="BR165" s="228">
        <f t="shared" si="204"/>
        <v>0</v>
      </c>
      <c r="BS165" s="228">
        <f t="shared" si="204"/>
        <v>0</v>
      </c>
      <c r="BT165" s="228">
        <f t="shared" si="204"/>
        <v>0</v>
      </c>
      <c r="BU165" s="228">
        <f t="shared" si="204"/>
        <v>0</v>
      </c>
      <c r="BV165" s="228">
        <f t="shared" si="204"/>
        <v>0</v>
      </c>
      <c r="BW165" s="228">
        <f t="shared" si="204"/>
        <v>0</v>
      </c>
      <c r="BX165" s="228">
        <f t="shared" si="204"/>
        <v>0</v>
      </c>
      <c r="BY165" s="228">
        <f>IF(Info!$O$3="Q1",$BS165,IF(Info!$O$3="Q2",$BS165+$BT165,IF(Info!$O$3="Q3",$BS165+$BT165+$BU165,$BR165)))</f>
        <v>0</v>
      </c>
      <c r="BZ165" s="228">
        <f>IF(Info!$O$3="Q1",$BS165,IF(Info!$O$3="Q2",$BT165,IF(Info!$O$3="Q3",$BU165,$BV165)))</f>
        <v>0</v>
      </c>
      <c r="CA165" s="225"/>
    </row>
    <row r="166" spans="1:79" x14ac:dyDescent="0.3">
      <c r="A166" s="223"/>
      <c r="B166" s="78" t="s">
        <v>51</v>
      </c>
      <c r="C166" s="225"/>
      <c r="D166" s="227">
        <f t="shared" ref="D166:AI166" si="205">(IF(D$73=0,0,D91/D$74))</f>
        <v>0</v>
      </c>
      <c r="E166" s="228">
        <f t="shared" si="205"/>
        <v>0</v>
      </c>
      <c r="F166" s="228">
        <f t="shared" si="205"/>
        <v>0</v>
      </c>
      <c r="G166" s="228">
        <f t="shared" si="205"/>
        <v>0</v>
      </c>
      <c r="H166" s="228">
        <f t="shared" si="205"/>
        <v>0</v>
      </c>
      <c r="I166" s="228">
        <f t="shared" si="205"/>
        <v>0</v>
      </c>
      <c r="J166" s="228">
        <f t="shared" si="205"/>
        <v>0</v>
      </c>
      <c r="K166" s="228">
        <f t="shared" si="205"/>
        <v>0</v>
      </c>
      <c r="L166" s="228">
        <f t="shared" si="205"/>
        <v>0</v>
      </c>
      <c r="M166" s="228">
        <f t="shared" si="205"/>
        <v>0</v>
      </c>
      <c r="N166" s="228">
        <f t="shared" si="205"/>
        <v>0</v>
      </c>
      <c r="O166" s="228">
        <f t="shared" si="205"/>
        <v>0</v>
      </c>
      <c r="P166" s="228">
        <f t="shared" si="205"/>
        <v>0</v>
      </c>
      <c r="Q166" s="228">
        <f t="shared" si="205"/>
        <v>0</v>
      </c>
      <c r="R166" s="228">
        <f t="shared" si="205"/>
        <v>0</v>
      </c>
      <c r="S166" s="228">
        <f t="shared" si="205"/>
        <v>0</v>
      </c>
      <c r="T166" s="228">
        <f t="shared" si="205"/>
        <v>0</v>
      </c>
      <c r="U166" s="228">
        <f t="shared" si="205"/>
        <v>0</v>
      </c>
      <c r="V166" s="228">
        <f t="shared" si="205"/>
        <v>0</v>
      </c>
      <c r="W166" s="228">
        <f t="shared" si="205"/>
        <v>0</v>
      </c>
      <c r="X166" s="228">
        <f t="shared" si="205"/>
        <v>0</v>
      </c>
      <c r="Y166" s="228">
        <f t="shared" si="205"/>
        <v>0</v>
      </c>
      <c r="Z166" s="228">
        <f t="shared" si="205"/>
        <v>0</v>
      </c>
      <c r="AA166" s="228">
        <f t="shared" si="205"/>
        <v>0</v>
      </c>
      <c r="AB166" s="228">
        <f t="shared" si="205"/>
        <v>0</v>
      </c>
      <c r="AC166" s="228">
        <f t="shared" si="205"/>
        <v>0</v>
      </c>
      <c r="AD166" s="228">
        <f t="shared" si="205"/>
        <v>0</v>
      </c>
      <c r="AE166" s="228">
        <f t="shared" si="205"/>
        <v>0</v>
      </c>
      <c r="AF166" s="228">
        <f t="shared" si="205"/>
        <v>0</v>
      </c>
      <c r="AG166" s="228">
        <f t="shared" si="205"/>
        <v>0</v>
      </c>
      <c r="AH166" s="228">
        <f t="shared" si="205"/>
        <v>0</v>
      </c>
      <c r="AI166" s="228">
        <f t="shared" si="205"/>
        <v>0</v>
      </c>
      <c r="AJ166" s="228">
        <f t="shared" ref="AJ166:BD166" si="206">(IF(AJ$73=0,0,AJ91/AJ$74))</f>
        <v>0</v>
      </c>
      <c r="AK166" s="228">
        <f t="shared" si="206"/>
        <v>0</v>
      </c>
      <c r="AL166" s="228">
        <f t="shared" si="206"/>
        <v>0</v>
      </c>
      <c r="AM166" s="228">
        <f t="shared" si="206"/>
        <v>0</v>
      </c>
      <c r="AN166" s="228">
        <f t="shared" si="206"/>
        <v>0</v>
      </c>
      <c r="AO166" s="228">
        <f t="shared" si="206"/>
        <v>0</v>
      </c>
      <c r="AP166" s="228">
        <f t="shared" si="206"/>
        <v>0</v>
      </c>
      <c r="AQ166" s="228">
        <f t="shared" si="206"/>
        <v>0</v>
      </c>
      <c r="AR166" s="228">
        <f t="shared" si="206"/>
        <v>0</v>
      </c>
      <c r="AS166" s="228">
        <f t="shared" si="206"/>
        <v>0</v>
      </c>
      <c r="AT166" s="228">
        <f t="shared" si="206"/>
        <v>0</v>
      </c>
      <c r="AU166" s="228">
        <f t="shared" si="206"/>
        <v>0</v>
      </c>
      <c r="AV166" s="228">
        <f t="shared" si="206"/>
        <v>0</v>
      </c>
      <c r="AW166" s="228">
        <f t="shared" si="206"/>
        <v>0</v>
      </c>
      <c r="AX166" s="228">
        <f t="shared" si="206"/>
        <v>0</v>
      </c>
      <c r="AY166" s="228">
        <f t="shared" si="206"/>
        <v>0</v>
      </c>
      <c r="AZ166" s="228">
        <f t="shared" si="206"/>
        <v>0</v>
      </c>
      <c r="BA166" s="228">
        <f t="shared" si="206"/>
        <v>0</v>
      </c>
      <c r="BB166" s="228">
        <f t="shared" si="206"/>
        <v>0</v>
      </c>
      <c r="BC166" s="228">
        <f t="shared" si="206"/>
        <v>0</v>
      </c>
      <c r="BD166" s="228">
        <f t="shared" si="206"/>
        <v>0</v>
      </c>
      <c r="BE166" s="226"/>
      <c r="BF166" s="229">
        <f t="shared" ref="BF166:BX166" si="207">(IF(BF$73=0,0,BF91/BF$74))</f>
        <v>0</v>
      </c>
      <c r="BG166" s="228">
        <f t="shared" si="207"/>
        <v>0</v>
      </c>
      <c r="BH166" s="228">
        <f t="shared" si="207"/>
        <v>0</v>
      </c>
      <c r="BI166" s="228">
        <f t="shared" si="207"/>
        <v>0</v>
      </c>
      <c r="BJ166" s="228">
        <f t="shared" si="207"/>
        <v>0</v>
      </c>
      <c r="BK166" s="228">
        <f t="shared" si="207"/>
        <v>0</v>
      </c>
      <c r="BL166" s="228">
        <f t="shared" si="207"/>
        <v>0</v>
      </c>
      <c r="BM166" s="228">
        <f t="shared" si="207"/>
        <v>0</v>
      </c>
      <c r="BN166" s="228">
        <f t="shared" si="207"/>
        <v>0</v>
      </c>
      <c r="BO166" s="228">
        <f t="shared" si="207"/>
        <v>0</v>
      </c>
      <c r="BP166" s="228">
        <f t="shared" si="207"/>
        <v>0</v>
      </c>
      <c r="BQ166" s="228">
        <f t="shared" si="207"/>
        <v>0</v>
      </c>
      <c r="BR166" s="228">
        <f t="shared" si="207"/>
        <v>0</v>
      </c>
      <c r="BS166" s="228">
        <f t="shared" si="207"/>
        <v>0</v>
      </c>
      <c r="BT166" s="228">
        <f t="shared" si="207"/>
        <v>0</v>
      </c>
      <c r="BU166" s="228">
        <f t="shared" si="207"/>
        <v>0</v>
      </c>
      <c r="BV166" s="228">
        <f t="shared" si="207"/>
        <v>0</v>
      </c>
      <c r="BW166" s="228">
        <f t="shared" si="207"/>
        <v>0</v>
      </c>
      <c r="BX166" s="228">
        <f t="shared" si="207"/>
        <v>0</v>
      </c>
      <c r="BY166" s="228">
        <f>IF(Info!$O$3="Q1",$BS166,IF(Info!$O$3="Q2",$BS166+$BT166,IF(Info!$O$3="Q3",$BS166+$BT166+$BU166,$BR166)))</f>
        <v>0</v>
      </c>
      <c r="BZ166" s="228">
        <f>IF(Info!$O$3="Q1",$BS166,IF(Info!$O$3="Q2",$BT166,IF(Info!$O$3="Q3",$BU166,$BV166)))</f>
        <v>0</v>
      </c>
      <c r="CA166" s="225"/>
    </row>
    <row r="167" spans="1:79" x14ac:dyDescent="0.3">
      <c r="A167" s="223"/>
      <c r="B167" s="78" t="s">
        <v>53</v>
      </c>
      <c r="C167" s="225"/>
      <c r="D167" s="227">
        <f t="shared" ref="D167:AI167" si="208">(IF(D$73=0,0,D92/D$74))</f>
        <v>0</v>
      </c>
      <c r="E167" s="228">
        <f t="shared" si="208"/>
        <v>0</v>
      </c>
      <c r="F167" s="228">
        <f t="shared" si="208"/>
        <v>0</v>
      </c>
      <c r="G167" s="228">
        <f t="shared" si="208"/>
        <v>0</v>
      </c>
      <c r="H167" s="228">
        <f t="shared" si="208"/>
        <v>0</v>
      </c>
      <c r="I167" s="228">
        <f t="shared" si="208"/>
        <v>0</v>
      </c>
      <c r="J167" s="228">
        <f t="shared" si="208"/>
        <v>0</v>
      </c>
      <c r="K167" s="228">
        <f t="shared" si="208"/>
        <v>0</v>
      </c>
      <c r="L167" s="228">
        <f t="shared" si="208"/>
        <v>0</v>
      </c>
      <c r="M167" s="228">
        <f t="shared" si="208"/>
        <v>0</v>
      </c>
      <c r="N167" s="228">
        <f t="shared" si="208"/>
        <v>0</v>
      </c>
      <c r="O167" s="228">
        <f t="shared" si="208"/>
        <v>0</v>
      </c>
      <c r="P167" s="228">
        <f t="shared" si="208"/>
        <v>0</v>
      </c>
      <c r="Q167" s="228">
        <f t="shared" si="208"/>
        <v>0</v>
      </c>
      <c r="R167" s="228">
        <f t="shared" si="208"/>
        <v>0</v>
      </c>
      <c r="S167" s="228">
        <f t="shared" si="208"/>
        <v>0</v>
      </c>
      <c r="T167" s="228">
        <f t="shared" si="208"/>
        <v>0</v>
      </c>
      <c r="U167" s="228">
        <f t="shared" si="208"/>
        <v>0</v>
      </c>
      <c r="V167" s="228">
        <f t="shared" si="208"/>
        <v>0</v>
      </c>
      <c r="W167" s="228">
        <f t="shared" si="208"/>
        <v>0</v>
      </c>
      <c r="X167" s="228">
        <f t="shared" si="208"/>
        <v>0</v>
      </c>
      <c r="Y167" s="228">
        <f t="shared" si="208"/>
        <v>0</v>
      </c>
      <c r="Z167" s="228">
        <f t="shared" si="208"/>
        <v>0</v>
      </c>
      <c r="AA167" s="228">
        <f t="shared" si="208"/>
        <v>0</v>
      </c>
      <c r="AB167" s="228">
        <f t="shared" si="208"/>
        <v>0</v>
      </c>
      <c r="AC167" s="228">
        <f t="shared" si="208"/>
        <v>0</v>
      </c>
      <c r="AD167" s="228">
        <f t="shared" si="208"/>
        <v>0</v>
      </c>
      <c r="AE167" s="228">
        <f t="shared" si="208"/>
        <v>0</v>
      </c>
      <c r="AF167" s="228">
        <f t="shared" si="208"/>
        <v>0</v>
      </c>
      <c r="AG167" s="228">
        <f t="shared" si="208"/>
        <v>0</v>
      </c>
      <c r="AH167" s="228">
        <f t="shared" si="208"/>
        <v>0</v>
      </c>
      <c r="AI167" s="228">
        <f t="shared" si="208"/>
        <v>0</v>
      </c>
      <c r="AJ167" s="228">
        <f t="shared" ref="AJ167:BD167" si="209">(IF(AJ$73=0,0,AJ92/AJ$74))</f>
        <v>0</v>
      </c>
      <c r="AK167" s="228">
        <f t="shared" si="209"/>
        <v>0</v>
      </c>
      <c r="AL167" s="228">
        <f t="shared" si="209"/>
        <v>0</v>
      </c>
      <c r="AM167" s="228">
        <f t="shared" si="209"/>
        <v>0</v>
      </c>
      <c r="AN167" s="228">
        <f t="shared" si="209"/>
        <v>0</v>
      </c>
      <c r="AO167" s="228">
        <f t="shared" si="209"/>
        <v>0</v>
      </c>
      <c r="AP167" s="228">
        <f t="shared" si="209"/>
        <v>0</v>
      </c>
      <c r="AQ167" s="228">
        <f t="shared" si="209"/>
        <v>0</v>
      </c>
      <c r="AR167" s="228">
        <f t="shared" si="209"/>
        <v>0</v>
      </c>
      <c r="AS167" s="228">
        <f t="shared" si="209"/>
        <v>0</v>
      </c>
      <c r="AT167" s="228">
        <f t="shared" si="209"/>
        <v>0</v>
      </c>
      <c r="AU167" s="228">
        <f t="shared" si="209"/>
        <v>0</v>
      </c>
      <c r="AV167" s="228">
        <f t="shared" si="209"/>
        <v>0</v>
      </c>
      <c r="AW167" s="228">
        <f t="shared" si="209"/>
        <v>0</v>
      </c>
      <c r="AX167" s="228">
        <f t="shared" si="209"/>
        <v>0</v>
      </c>
      <c r="AY167" s="228">
        <f t="shared" si="209"/>
        <v>0</v>
      </c>
      <c r="AZ167" s="228">
        <f t="shared" si="209"/>
        <v>0</v>
      </c>
      <c r="BA167" s="228">
        <f t="shared" si="209"/>
        <v>0</v>
      </c>
      <c r="BB167" s="228">
        <f t="shared" si="209"/>
        <v>0</v>
      </c>
      <c r="BC167" s="228">
        <f t="shared" si="209"/>
        <v>0</v>
      </c>
      <c r="BD167" s="228">
        <f t="shared" si="209"/>
        <v>0</v>
      </c>
      <c r="BE167" s="226"/>
      <c r="BF167" s="229">
        <f t="shared" ref="BF167:BX167" si="210">(IF(BF$73=0,0,BF92/BF$74))</f>
        <v>0</v>
      </c>
      <c r="BG167" s="228">
        <f t="shared" si="210"/>
        <v>0</v>
      </c>
      <c r="BH167" s="228">
        <f t="shared" si="210"/>
        <v>0</v>
      </c>
      <c r="BI167" s="228">
        <f t="shared" si="210"/>
        <v>0</v>
      </c>
      <c r="BJ167" s="228">
        <f t="shared" si="210"/>
        <v>0</v>
      </c>
      <c r="BK167" s="228">
        <f t="shared" si="210"/>
        <v>0</v>
      </c>
      <c r="BL167" s="228">
        <f t="shared" si="210"/>
        <v>0</v>
      </c>
      <c r="BM167" s="228">
        <f t="shared" si="210"/>
        <v>0</v>
      </c>
      <c r="BN167" s="228">
        <f t="shared" si="210"/>
        <v>0</v>
      </c>
      <c r="BO167" s="228">
        <f t="shared" si="210"/>
        <v>0</v>
      </c>
      <c r="BP167" s="228">
        <f t="shared" si="210"/>
        <v>0</v>
      </c>
      <c r="BQ167" s="228">
        <f t="shared" si="210"/>
        <v>0</v>
      </c>
      <c r="BR167" s="228">
        <f t="shared" si="210"/>
        <v>0</v>
      </c>
      <c r="BS167" s="228">
        <f t="shared" si="210"/>
        <v>0</v>
      </c>
      <c r="BT167" s="228">
        <f t="shared" si="210"/>
        <v>0</v>
      </c>
      <c r="BU167" s="228">
        <f t="shared" si="210"/>
        <v>0</v>
      </c>
      <c r="BV167" s="228">
        <f t="shared" si="210"/>
        <v>0</v>
      </c>
      <c r="BW167" s="228">
        <f t="shared" si="210"/>
        <v>0</v>
      </c>
      <c r="BX167" s="228">
        <f t="shared" si="210"/>
        <v>0</v>
      </c>
      <c r="BY167" s="228">
        <f>IF(Info!$O$3="Q1",$BS167,IF(Info!$O$3="Q2",$BS167+$BT167,IF(Info!$O$3="Q3",$BS167+$BT167+$BU167,$BR167)))</f>
        <v>0</v>
      </c>
      <c r="BZ167" s="228">
        <f>IF(Info!$O$3="Q1",$BS167,IF(Info!$O$3="Q2",$BT167,IF(Info!$O$3="Q3",$BU167,$BV167)))</f>
        <v>0</v>
      </c>
      <c r="CA167" s="225"/>
    </row>
    <row r="168" spans="1:79" x14ac:dyDescent="0.3">
      <c r="A168" s="223"/>
      <c r="B168" s="78" t="s">
        <v>352</v>
      </c>
      <c r="C168" s="225"/>
      <c r="D168" s="227">
        <f t="shared" ref="D168:AI168" si="211">(IF(D$73=0,0,D93/D$74))</f>
        <v>0</v>
      </c>
      <c r="E168" s="228">
        <f t="shared" si="211"/>
        <v>0</v>
      </c>
      <c r="F168" s="228">
        <f t="shared" si="211"/>
        <v>0</v>
      </c>
      <c r="G168" s="228">
        <f t="shared" si="211"/>
        <v>0</v>
      </c>
      <c r="H168" s="228">
        <f t="shared" si="211"/>
        <v>0</v>
      </c>
      <c r="I168" s="228">
        <f t="shared" si="211"/>
        <v>0</v>
      </c>
      <c r="J168" s="228">
        <f t="shared" si="211"/>
        <v>0</v>
      </c>
      <c r="K168" s="228">
        <f t="shared" si="211"/>
        <v>0</v>
      </c>
      <c r="L168" s="228">
        <f t="shared" si="211"/>
        <v>0</v>
      </c>
      <c r="M168" s="228">
        <f t="shared" si="211"/>
        <v>0</v>
      </c>
      <c r="N168" s="228">
        <f t="shared" si="211"/>
        <v>0</v>
      </c>
      <c r="O168" s="228">
        <f t="shared" si="211"/>
        <v>0</v>
      </c>
      <c r="P168" s="228">
        <f t="shared" si="211"/>
        <v>0</v>
      </c>
      <c r="Q168" s="228">
        <f t="shared" si="211"/>
        <v>0</v>
      </c>
      <c r="R168" s="228">
        <f t="shared" si="211"/>
        <v>0</v>
      </c>
      <c r="S168" s="228">
        <f t="shared" si="211"/>
        <v>0</v>
      </c>
      <c r="T168" s="228">
        <f t="shared" si="211"/>
        <v>0</v>
      </c>
      <c r="U168" s="228">
        <f t="shared" si="211"/>
        <v>0</v>
      </c>
      <c r="V168" s="228">
        <f t="shared" si="211"/>
        <v>0</v>
      </c>
      <c r="W168" s="228">
        <f t="shared" si="211"/>
        <v>0</v>
      </c>
      <c r="X168" s="228">
        <f t="shared" si="211"/>
        <v>0</v>
      </c>
      <c r="Y168" s="228">
        <f t="shared" si="211"/>
        <v>0</v>
      </c>
      <c r="Z168" s="228">
        <f t="shared" si="211"/>
        <v>0</v>
      </c>
      <c r="AA168" s="228">
        <f t="shared" si="211"/>
        <v>0</v>
      </c>
      <c r="AB168" s="228">
        <f t="shared" si="211"/>
        <v>0</v>
      </c>
      <c r="AC168" s="228">
        <f t="shared" si="211"/>
        <v>0</v>
      </c>
      <c r="AD168" s="228">
        <f t="shared" si="211"/>
        <v>0</v>
      </c>
      <c r="AE168" s="228">
        <f t="shared" si="211"/>
        <v>0</v>
      </c>
      <c r="AF168" s="228">
        <f t="shared" si="211"/>
        <v>0</v>
      </c>
      <c r="AG168" s="228">
        <f t="shared" si="211"/>
        <v>0</v>
      </c>
      <c r="AH168" s="228">
        <f t="shared" si="211"/>
        <v>0</v>
      </c>
      <c r="AI168" s="228">
        <f t="shared" si="211"/>
        <v>0</v>
      </c>
      <c r="AJ168" s="228">
        <f t="shared" ref="AJ168:BD168" si="212">(IF(AJ$73=0,0,AJ93/AJ$74))</f>
        <v>0</v>
      </c>
      <c r="AK168" s="228">
        <f t="shared" si="212"/>
        <v>0</v>
      </c>
      <c r="AL168" s="228">
        <f t="shared" si="212"/>
        <v>0</v>
      </c>
      <c r="AM168" s="228">
        <f t="shared" si="212"/>
        <v>0</v>
      </c>
      <c r="AN168" s="228">
        <f t="shared" si="212"/>
        <v>0</v>
      </c>
      <c r="AO168" s="228">
        <f t="shared" si="212"/>
        <v>0</v>
      </c>
      <c r="AP168" s="228">
        <f t="shared" si="212"/>
        <v>0</v>
      </c>
      <c r="AQ168" s="228">
        <f t="shared" si="212"/>
        <v>0</v>
      </c>
      <c r="AR168" s="228">
        <f t="shared" si="212"/>
        <v>0</v>
      </c>
      <c r="AS168" s="228">
        <f t="shared" si="212"/>
        <v>0</v>
      </c>
      <c r="AT168" s="228">
        <f t="shared" si="212"/>
        <v>0</v>
      </c>
      <c r="AU168" s="228">
        <f t="shared" si="212"/>
        <v>0</v>
      </c>
      <c r="AV168" s="228">
        <f t="shared" si="212"/>
        <v>0</v>
      </c>
      <c r="AW168" s="228">
        <f t="shared" si="212"/>
        <v>0</v>
      </c>
      <c r="AX168" s="228">
        <f t="shared" si="212"/>
        <v>0</v>
      </c>
      <c r="AY168" s="228">
        <f t="shared" si="212"/>
        <v>0</v>
      </c>
      <c r="AZ168" s="228">
        <f t="shared" si="212"/>
        <v>0</v>
      </c>
      <c r="BA168" s="228">
        <f t="shared" si="212"/>
        <v>0</v>
      </c>
      <c r="BB168" s="228">
        <f t="shared" si="212"/>
        <v>0</v>
      </c>
      <c r="BC168" s="228">
        <f t="shared" si="212"/>
        <v>0</v>
      </c>
      <c r="BD168" s="228">
        <f t="shared" si="212"/>
        <v>0</v>
      </c>
      <c r="BE168" s="226"/>
      <c r="BF168" s="229">
        <f t="shared" ref="BF168:BX168" si="213">(IF(BF$73=0,0,BF93/BF$74))</f>
        <v>0</v>
      </c>
      <c r="BG168" s="228">
        <f t="shared" si="213"/>
        <v>0</v>
      </c>
      <c r="BH168" s="228">
        <f t="shared" si="213"/>
        <v>0</v>
      </c>
      <c r="BI168" s="228">
        <f t="shared" si="213"/>
        <v>0</v>
      </c>
      <c r="BJ168" s="228">
        <f t="shared" si="213"/>
        <v>0</v>
      </c>
      <c r="BK168" s="228">
        <f t="shared" si="213"/>
        <v>0</v>
      </c>
      <c r="BL168" s="228">
        <f t="shared" si="213"/>
        <v>0</v>
      </c>
      <c r="BM168" s="228">
        <f t="shared" si="213"/>
        <v>0</v>
      </c>
      <c r="BN168" s="228">
        <f t="shared" si="213"/>
        <v>0</v>
      </c>
      <c r="BO168" s="228">
        <f t="shared" si="213"/>
        <v>0</v>
      </c>
      <c r="BP168" s="228">
        <f t="shared" si="213"/>
        <v>0</v>
      </c>
      <c r="BQ168" s="228">
        <f t="shared" si="213"/>
        <v>0</v>
      </c>
      <c r="BR168" s="228">
        <f t="shared" si="213"/>
        <v>0</v>
      </c>
      <c r="BS168" s="228">
        <f t="shared" si="213"/>
        <v>0</v>
      </c>
      <c r="BT168" s="228">
        <f t="shared" si="213"/>
        <v>0</v>
      </c>
      <c r="BU168" s="228">
        <f t="shared" si="213"/>
        <v>0</v>
      </c>
      <c r="BV168" s="228">
        <f t="shared" si="213"/>
        <v>0</v>
      </c>
      <c r="BW168" s="228">
        <f t="shared" si="213"/>
        <v>0</v>
      </c>
      <c r="BX168" s="228">
        <f t="shared" si="213"/>
        <v>0</v>
      </c>
      <c r="BY168" s="228">
        <f>IF(Info!$O$3="Q1",$BS168,IF(Info!$O$3="Q2",$BS168+$BT168,IF(Info!$O$3="Q3",$BS168+$BT168+$BU168,$BR168)))</f>
        <v>0</v>
      </c>
      <c r="BZ168" s="228">
        <f>IF(Info!$O$3="Q1",$BS168,IF(Info!$O$3="Q2",$BT168,IF(Info!$O$3="Q3",$BU168,$BV168)))</f>
        <v>0</v>
      </c>
      <c r="CA168" s="225"/>
    </row>
    <row r="169" spans="1:79" x14ac:dyDescent="0.3">
      <c r="A169" s="223"/>
      <c r="B169" s="160" t="s">
        <v>353</v>
      </c>
      <c r="C169" s="225"/>
      <c r="D169" s="238">
        <f t="shared" ref="D169:AI169" si="214">(IF(D$73=0,0,D94/D$74))</f>
        <v>0</v>
      </c>
      <c r="E169" s="238">
        <f t="shared" si="214"/>
        <v>0</v>
      </c>
      <c r="F169" s="238">
        <f t="shared" si="214"/>
        <v>0</v>
      </c>
      <c r="G169" s="238">
        <f t="shared" si="214"/>
        <v>0</v>
      </c>
      <c r="H169" s="238">
        <f t="shared" si="214"/>
        <v>0</v>
      </c>
      <c r="I169" s="238">
        <f t="shared" si="214"/>
        <v>0</v>
      </c>
      <c r="J169" s="238">
        <f t="shared" si="214"/>
        <v>0</v>
      </c>
      <c r="K169" s="238">
        <f t="shared" si="214"/>
        <v>0</v>
      </c>
      <c r="L169" s="238">
        <f t="shared" si="214"/>
        <v>0</v>
      </c>
      <c r="M169" s="238">
        <f t="shared" si="214"/>
        <v>0</v>
      </c>
      <c r="N169" s="238">
        <f t="shared" si="214"/>
        <v>0</v>
      </c>
      <c r="O169" s="238">
        <f t="shared" si="214"/>
        <v>0</v>
      </c>
      <c r="P169" s="238">
        <f t="shared" si="214"/>
        <v>0</v>
      </c>
      <c r="Q169" s="238">
        <f t="shared" si="214"/>
        <v>0</v>
      </c>
      <c r="R169" s="238">
        <f t="shared" si="214"/>
        <v>0</v>
      </c>
      <c r="S169" s="238">
        <f t="shared" si="214"/>
        <v>0</v>
      </c>
      <c r="T169" s="238">
        <f t="shared" si="214"/>
        <v>0</v>
      </c>
      <c r="U169" s="238">
        <f t="shared" si="214"/>
        <v>0</v>
      </c>
      <c r="V169" s="238">
        <f t="shared" si="214"/>
        <v>0</v>
      </c>
      <c r="W169" s="238">
        <f t="shared" si="214"/>
        <v>0</v>
      </c>
      <c r="X169" s="238">
        <f t="shared" si="214"/>
        <v>0</v>
      </c>
      <c r="Y169" s="238">
        <f t="shared" si="214"/>
        <v>0</v>
      </c>
      <c r="Z169" s="238">
        <f t="shared" si="214"/>
        <v>0</v>
      </c>
      <c r="AA169" s="238">
        <f t="shared" si="214"/>
        <v>0</v>
      </c>
      <c r="AB169" s="238">
        <f t="shared" si="214"/>
        <v>0</v>
      </c>
      <c r="AC169" s="238">
        <f t="shared" si="214"/>
        <v>0</v>
      </c>
      <c r="AD169" s="238">
        <f t="shared" si="214"/>
        <v>0</v>
      </c>
      <c r="AE169" s="238">
        <f t="shared" si="214"/>
        <v>0</v>
      </c>
      <c r="AF169" s="238">
        <f t="shared" si="214"/>
        <v>0</v>
      </c>
      <c r="AG169" s="238">
        <f t="shared" si="214"/>
        <v>0</v>
      </c>
      <c r="AH169" s="238">
        <f t="shared" si="214"/>
        <v>0</v>
      </c>
      <c r="AI169" s="238">
        <f t="shared" si="214"/>
        <v>0</v>
      </c>
      <c r="AJ169" s="238">
        <f t="shared" ref="AJ169:BD169" si="215">(IF(AJ$73=0,0,AJ94/AJ$74))</f>
        <v>0</v>
      </c>
      <c r="AK169" s="238">
        <f t="shared" si="215"/>
        <v>0</v>
      </c>
      <c r="AL169" s="238">
        <f t="shared" si="215"/>
        <v>0</v>
      </c>
      <c r="AM169" s="238">
        <f t="shared" si="215"/>
        <v>0</v>
      </c>
      <c r="AN169" s="238">
        <f t="shared" si="215"/>
        <v>0</v>
      </c>
      <c r="AO169" s="238">
        <f t="shared" si="215"/>
        <v>0</v>
      </c>
      <c r="AP169" s="238">
        <f t="shared" si="215"/>
        <v>0</v>
      </c>
      <c r="AQ169" s="238">
        <f t="shared" si="215"/>
        <v>0</v>
      </c>
      <c r="AR169" s="238">
        <f t="shared" si="215"/>
        <v>0</v>
      </c>
      <c r="AS169" s="238">
        <f t="shared" si="215"/>
        <v>0</v>
      </c>
      <c r="AT169" s="238">
        <f t="shared" si="215"/>
        <v>0</v>
      </c>
      <c r="AU169" s="238">
        <f t="shared" si="215"/>
        <v>0</v>
      </c>
      <c r="AV169" s="238">
        <f t="shared" si="215"/>
        <v>0</v>
      </c>
      <c r="AW169" s="238">
        <f t="shared" si="215"/>
        <v>0</v>
      </c>
      <c r="AX169" s="238">
        <f t="shared" si="215"/>
        <v>0</v>
      </c>
      <c r="AY169" s="238">
        <f t="shared" si="215"/>
        <v>0</v>
      </c>
      <c r="AZ169" s="238">
        <f t="shared" si="215"/>
        <v>0</v>
      </c>
      <c r="BA169" s="238">
        <f t="shared" si="215"/>
        <v>0</v>
      </c>
      <c r="BB169" s="238">
        <f t="shared" si="215"/>
        <v>0</v>
      </c>
      <c r="BC169" s="238">
        <f t="shared" si="215"/>
        <v>0</v>
      </c>
      <c r="BD169" s="238">
        <f t="shared" si="215"/>
        <v>0</v>
      </c>
      <c r="BE169" s="226"/>
      <c r="BF169" s="239">
        <f t="shared" ref="BF169:BX169" si="216">(IF(BF$73=0,0,BF94/BF$74))</f>
        <v>0</v>
      </c>
      <c r="BG169" s="238">
        <f t="shared" si="216"/>
        <v>0</v>
      </c>
      <c r="BH169" s="238">
        <f t="shared" si="216"/>
        <v>0</v>
      </c>
      <c r="BI169" s="238">
        <f t="shared" si="216"/>
        <v>0</v>
      </c>
      <c r="BJ169" s="238">
        <f t="shared" si="216"/>
        <v>0</v>
      </c>
      <c r="BK169" s="238">
        <f t="shared" si="216"/>
        <v>0</v>
      </c>
      <c r="BL169" s="238">
        <f t="shared" si="216"/>
        <v>0</v>
      </c>
      <c r="BM169" s="238">
        <f t="shared" si="216"/>
        <v>0</v>
      </c>
      <c r="BN169" s="238">
        <f t="shared" si="216"/>
        <v>0</v>
      </c>
      <c r="BO169" s="238">
        <f t="shared" si="216"/>
        <v>0</v>
      </c>
      <c r="BP169" s="238">
        <f t="shared" si="216"/>
        <v>0</v>
      </c>
      <c r="BQ169" s="238">
        <f t="shared" si="216"/>
        <v>0</v>
      </c>
      <c r="BR169" s="238">
        <f t="shared" si="216"/>
        <v>0</v>
      </c>
      <c r="BS169" s="238">
        <f t="shared" si="216"/>
        <v>0</v>
      </c>
      <c r="BT169" s="238">
        <f t="shared" si="216"/>
        <v>0</v>
      </c>
      <c r="BU169" s="238">
        <f t="shared" si="216"/>
        <v>0</v>
      </c>
      <c r="BV169" s="238">
        <f t="shared" si="216"/>
        <v>0</v>
      </c>
      <c r="BW169" s="238">
        <f t="shared" si="216"/>
        <v>0</v>
      </c>
      <c r="BX169" s="238">
        <f t="shared" si="216"/>
        <v>0</v>
      </c>
      <c r="BY169" s="238">
        <f>IF(Info!$O$3="Q1",$BS169,IF(Info!$O$3="Q2",$BS169+$BT169,IF(Info!$O$3="Q3",$BS169+$BT169+$BU169,$BR169)))</f>
        <v>0</v>
      </c>
      <c r="BZ169" s="238">
        <f>IF(Info!$O$3="Q1",$BS169,IF(Info!$O$3="Q2",$BT169,IF(Info!$O$3="Q3",$BU169,$BV169)))</f>
        <v>0</v>
      </c>
      <c r="CA169" s="225"/>
    </row>
    <row r="170" spans="1:79" ht="15.6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x14ac:dyDescent="0.3">
      <c r="A171" s="223"/>
      <c r="B171" s="78" t="s">
        <v>354</v>
      </c>
      <c r="C171" s="225"/>
      <c r="D171" s="227">
        <f t="shared" ref="D171:AI171" si="217">(IF(D$73=0,0,D96/D$74))</f>
        <v>0</v>
      </c>
      <c r="E171" s="228">
        <f t="shared" si="217"/>
        <v>0</v>
      </c>
      <c r="F171" s="228">
        <f t="shared" si="217"/>
        <v>0</v>
      </c>
      <c r="G171" s="228">
        <f t="shared" si="217"/>
        <v>0</v>
      </c>
      <c r="H171" s="228">
        <f t="shared" si="217"/>
        <v>0</v>
      </c>
      <c r="I171" s="228">
        <f t="shared" si="217"/>
        <v>0</v>
      </c>
      <c r="J171" s="228">
        <f t="shared" si="217"/>
        <v>0</v>
      </c>
      <c r="K171" s="228">
        <f t="shared" si="217"/>
        <v>0</v>
      </c>
      <c r="L171" s="228">
        <f t="shared" si="217"/>
        <v>0</v>
      </c>
      <c r="M171" s="228">
        <f t="shared" si="217"/>
        <v>0</v>
      </c>
      <c r="N171" s="228">
        <f t="shared" si="217"/>
        <v>0</v>
      </c>
      <c r="O171" s="228">
        <f t="shared" si="217"/>
        <v>0</v>
      </c>
      <c r="P171" s="228">
        <f t="shared" si="217"/>
        <v>0</v>
      </c>
      <c r="Q171" s="228">
        <f t="shared" si="217"/>
        <v>0</v>
      </c>
      <c r="R171" s="228">
        <f t="shared" si="217"/>
        <v>0</v>
      </c>
      <c r="S171" s="228">
        <f t="shared" si="217"/>
        <v>0</v>
      </c>
      <c r="T171" s="228">
        <f t="shared" si="217"/>
        <v>0</v>
      </c>
      <c r="U171" s="228">
        <f t="shared" si="217"/>
        <v>0</v>
      </c>
      <c r="V171" s="228">
        <f t="shared" si="217"/>
        <v>0</v>
      </c>
      <c r="W171" s="228">
        <f t="shared" si="217"/>
        <v>0</v>
      </c>
      <c r="X171" s="228">
        <f t="shared" si="217"/>
        <v>0</v>
      </c>
      <c r="Y171" s="228">
        <f t="shared" si="217"/>
        <v>0</v>
      </c>
      <c r="Z171" s="228">
        <f t="shared" si="217"/>
        <v>0</v>
      </c>
      <c r="AA171" s="228">
        <f t="shared" si="217"/>
        <v>0</v>
      </c>
      <c r="AB171" s="228">
        <f t="shared" si="217"/>
        <v>0</v>
      </c>
      <c r="AC171" s="228">
        <f t="shared" si="217"/>
        <v>0</v>
      </c>
      <c r="AD171" s="228">
        <f t="shared" si="217"/>
        <v>0</v>
      </c>
      <c r="AE171" s="228">
        <f t="shared" si="217"/>
        <v>0</v>
      </c>
      <c r="AF171" s="228">
        <f t="shared" si="217"/>
        <v>0</v>
      </c>
      <c r="AG171" s="228">
        <f t="shared" si="217"/>
        <v>0</v>
      </c>
      <c r="AH171" s="228">
        <f t="shared" si="217"/>
        <v>0</v>
      </c>
      <c r="AI171" s="228">
        <f t="shared" si="217"/>
        <v>0</v>
      </c>
      <c r="AJ171" s="228">
        <f t="shared" ref="AJ171:BD171" si="218">(IF(AJ$73=0,0,AJ96/AJ$74))</f>
        <v>0</v>
      </c>
      <c r="AK171" s="228">
        <f t="shared" si="218"/>
        <v>0</v>
      </c>
      <c r="AL171" s="228">
        <f t="shared" si="218"/>
        <v>0</v>
      </c>
      <c r="AM171" s="228">
        <f t="shared" si="218"/>
        <v>0</v>
      </c>
      <c r="AN171" s="228">
        <f t="shared" si="218"/>
        <v>0</v>
      </c>
      <c r="AO171" s="228">
        <f t="shared" si="218"/>
        <v>0</v>
      </c>
      <c r="AP171" s="228">
        <f t="shared" si="218"/>
        <v>0</v>
      </c>
      <c r="AQ171" s="228">
        <f t="shared" si="218"/>
        <v>0</v>
      </c>
      <c r="AR171" s="228">
        <f t="shared" si="218"/>
        <v>0</v>
      </c>
      <c r="AS171" s="228">
        <f t="shared" si="218"/>
        <v>0</v>
      </c>
      <c r="AT171" s="228">
        <f t="shared" si="218"/>
        <v>0</v>
      </c>
      <c r="AU171" s="228">
        <f t="shared" si="218"/>
        <v>0</v>
      </c>
      <c r="AV171" s="228">
        <f t="shared" si="218"/>
        <v>0</v>
      </c>
      <c r="AW171" s="228">
        <f t="shared" si="218"/>
        <v>0</v>
      </c>
      <c r="AX171" s="228">
        <f t="shared" si="218"/>
        <v>0</v>
      </c>
      <c r="AY171" s="228">
        <f t="shared" si="218"/>
        <v>0</v>
      </c>
      <c r="AZ171" s="228">
        <f t="shared" si="218"/>
        <v>0</v>
      </c>
      <c r="BA171" s="228">
        <f t="shared" si="218"/>
        <v>0</v>
      </c>
      <c r="BB171" s="228">
        <f t="shared" si="218"/>
        <v>0</v>
      </c>
      <c r="BC171" s="228">
        <f t="shared" si="218"/>
        <v>0</v>
      </c>
      <c r="BD171" s="228">
        <f t="shared" si="218"/>
        <v>0</v>
      </c>
      <c r="BE171" s="226"/>
      <c r="BF171" s="229">
        <f t="shared" ref="BF171:BX171" si="219">(IF(BF$73=0,0,BF96/BF$74))</f>
        <v>0</v>
      </c>
      <c r="BG171" s="228">
        <f t="shared" si="219"/>
        <v>0</v>
      </c>
      <c r="BH171" s="228">
        <f t="shared" si="219"/>
        <v>0</v>
      </c>
      <c r="BI171" s="228">
        <f t="shared" si="219"/>
        <v>0</v>
      </c>
      <c r="BJ171" s="228">
        <f t="shared" si="219"/>
        <v>0</v>
      </c>
      <c r="BK171" s="228">
        <f t="shared" si="219"/>
        <v>0</v>
      </c>
      <c r="BL171" s="228">
        <f t="shared" si="219"/>
        <v>0</v>
      </c>
      <c r="BM171" s="228">
        <f t="shared" si="219"/>
        <v>0</v>
      </c>
      <c r="BN171" s="228">
        <f t="shared" si="219"/>
        <v>0</v>
      </c>
      <c r="BO171" s="228">
        <f t="shared" si="219"/>
        <v>0</v>
      </c>
      <c r="BP171" s="228">
        <f t="shared" si="219"/>
        <v>0</v>
      </c>
      <c r="BQ171" s="228">
        <f t="shared" si="219"/>
        <v>0</v>
      </c>
      <c r="BR171" s="228">
        <f t="shared" si="219"/>
        <v>0</v>
      </c>
      <c r="BS171" s="228">
        <f t="shared" si="219"/>
        <v>0</v>
      </c>
      <c r="BT171" s="228">
        <f t="shared" si="219"/>
        <v>0</v>
      </c>
      <c r="BU171" s="228">
        <f t="shared" si="219"/>
        <v>0</v>
      </c>
      <c r="BV171" s="228">
        <f t="shared" si="219"/>
        <v>0</v>
      </c>
      <c r="BW171" s="228">
        <f t="shared" si="219"/>
        <v>0</v>
      </c>
      <c r="BX171" s="228">
        <f t="shared" si="219"/>
        <v>0</v>
      </c>
      <c r="BY171" s="228">
        <f>IF(Info!$O$3="Q1",$BS171,IF(Info!$O$3="Q2",$BS171+$BT171,IF(Info!$O$3="Q3",$BS171+$BT171+$BU171,$BR171)))</f>
        <v>0</v>
      </c>
      <c r="BZ171" s="228">
        <f>IF(Info!$O$3="Q1",$BS171,IF(Info!$O$3="Q2",$BT171,IF(Info!$O$3="Q3",$BU171,$BV171)))</f>
        <v>0</v>
      </c>
      <c r="CA171" s="225"/>
    </row>
    <row r="172" spans="1:79" x14ac:dyDescent="0.3">
      <c r="A172" s="223"/>
      <c r="B172" s="78" t="s">
        <v>59</v>
      </c>
      <c r="C172" s="225"/>
      <c r="D172" s="227">
        <f t="shared" ref="D172:AI172" si="220">(IF(D$73=0,0,D97/D$74))</f>
        <v>0</v>
      </c>
      <c r="E172" s="228">
        <f t="shared" si="220"/>
        <v>0</v>
      </c>
      <c r="F172" s="228">
        <f t="shared" si="220"/>
        <v>0</v>
      </c>
      <c r="G172" s="228">
        <f t="shared" si="220"/>
        <v>0</v>
      </c>
      <c r="H172" s="228">
        <f t="shared" si="220"/>
        <v>0</v>
      </c>
      <c r="I172" s="228">
        <f t="shared" si="220"/>
        <v>0</v>
      </c>
      <c r="J172" s="228">
        <f t="shared" si="220"/>
        <v>0</v>
      </c>
      <c r="K172" s="228">
        <f t="shared" si="220"/>
        <v>0</v>
      </c>
      <c r="L172" s="228">
        <f t="shared" si="220"/>
        <v>0</v>
      </c>
      <c r="M172" s="228">
        <f t="shared" si="220"/>
        <v>0</v>
      </c>
      <c r="N172" s="228">
        <f t="shared" si="220"/>
        <v>0</v>
      </c>
      <c r="O172" s="228">
        <f t="shared" si="220"/>
        <v>0</v>
      </c>
      <c r="P172" s="228">
        <f t="shared" si="220"/>
        <v>0</v>
      </c>
      <c r="Q172" s="228">
        <f t="shared" si="220"/>
        <v>0</v>
      </c>
      <c r="R172" s="228">
        <f t="shared" si="220"/>
        <v>0</v>
      </c>
      <c r="S172" s="228">
        <f t="shared" si="220"/>
        <v>0</v>
      </c>
      <c r="T172" s="228">
        <f t="shared" si="220"/>
        <v>0</v>
      </c>
      <c r="U172" s="228">
        <f t="shared" si="220"/>
        <v>0</v>
      </c>
      <c r="V172" s="228">
        <f t="shared" si="220"/>
        <v>0</v>
      </c>
      <c r="W172" s="228">
        <f t="shared" si="220"/>
        <v>0</v>
      </c>
      <c r="X172" s="228">
        <f t="shared" si="220"/>
        <v>0</v>
      </c>
      <c r="Y172" s="228">
        <f t="shared" si="220"/>
        <v>0</v>
      </c>
      <c r="Z172" s="228">
        <f t="shared" si="220"/>
        <v>0</v>
      </c>
      <c r="AA172" s="228">
        <f t="shared" si="220"/>
        <v>0</v>
      </c>
      <c r="AB172" s="228">
        <f t="shared" si="220"/>
        <v>0</v>
      </c>
      <c r="AC172" s="228">
        <f t="shared" si="220"/>
        <v>0</v>
      </c>
      <c r="AD172" s="228">
        <f t="shared" si="220"/>
        <v>0</v>
      </c>
      <c r="AE172" s="228">
        <f t="shared" si="220"/>
        <v>0</v>
      </c>
      <c r="AF172" s="228">
        <f t="shared" si="220"/>
        <v>0</v>
      </c>
      <c r="AG172" s="228">
        <f t="shared" si="220"/>
        <v>0</v>
      </c>
      <c r="AH172" s="228">
        <f t="shared" si="220"/>
        <v>0</v>
      </c>
      <c r="AI172" s="228">
        <f t="shared" si="220"/>
        <v>0</v>
      </c>
      <c r="AJ172" s="228">
        <f t="shared" ref="AJ172:BD172" si="221">(IF(AJ$73=0,0,AJ97/AJ$74))</f>
        <v>0</v>
      </c>
      <c r="AK172" s="228">
        <f t="shared" si="221"/>
        <v>0</v>
      </c>
      <c r="AL172" s="228">
        <f t="shared" si="221"/>
        <v>0</v>
      </c>
      <c r="AM172" s="228">
        <f t="shared" si="221"/>
        <v>0</v>
      </c>
      <c r="AN172" s="228">
        <f t="shared" si="221"/>
        <v>0</v>
      </c>
      <c r="AO172" s="228">
        <f t="shared" si="221"/>
        <v>0</v>
      </c>
      <c r="AP172" s="228">
        <f t="shared" si="221"/>
        <v>0</v>
      </c>
      <c r="AQ172" s="228">
        <f t="shared" si="221"/>
        <v>0</v>
      </c>
      <c r="AR172" s="228">
        <f t="shared" si="221"/>
        <v>0</v>
      </c>
      <c r="AS172" s="228">
        <f t="shared" si="221"/>
        <v>0</v>
      </c>
      <c r="AT172" s="228">
        <f t="shared" si="221"/>
        <v>0</v>
      </c>
      <c r="AU172" s="228">
        <f t="shared" si="221"/>
        <v>0</v>
      </c>
      <c r="AV172" s="228">
        <f t="shared" si="221"/>
        <v>0</v>
      </c>
      <c r="AW172" s="228">
        <f t="shared" si="221"/>
        <v>0</v>
      </c>
      <c r="AX172" s="228">
        <f t="shared" si="221"/>
        <v>0</v>
      </c>
      <c r="AY172" s="228">
        <f t="shared" si="221"/>
        <v>0</v>
      </c>
      <c r="AZ172" s="228">
        <f t="shared" si="221"/>
        <v>0</v>
      </c>
      <c r="BA172" s="228">
        <f t="shared" si="221"/>
        <v>0</v>
      </c>
      <c r="BB172" s="228">
        <f t="shared" si="221"/>
        <v>0</v>
      </c>
      <c r="BC172" s="228">
        <f t="shared" si="221"/>
        <v>0</v>
      </c>
      <c r="BD172" s="228">
        <f t="shared" si="221"/>
        <v>0</v>
      </c>
      <c r="BE172" s="226"/>
      <c r="BF172" s="229">
        <f t="shared" ref="BF172:BX172" si="222">(IF(BF$73=0,0,BF97/BF$74))</f>
        <v>0</v>
      </c>
      <c r="BG172" s="228">
        <f t="shared" si="222"/>
        <v>0</v>
      </c>
      <c r="BH172" s="228">
        <f t="shared" si="222"/>
        <v>0</v>
      </c>
      <c r="BI172" s="228">
        <f t="shared" si="222"/>
        <v>0</v>
      </c>
      <c r="BJ172" s="228">
        <f t="shared" si="222"/>
        <v>0</v>
      </c>
      <c r="BK172" s="228">
        <f t="shared" si="222"/>
        <v>0</v>
      </c>
      <c r="BL172" s="228">
        <f t="shared" si="222"/>
        <v>0</v>
      </c>
      <c r="BM172" s="228">
        <f t="shared" si="222"/>
        <v>0</v>
      </c>
      <c r="BN172" s="228">
        <f t="shared" si="222"/>
        <v>0</v>
      </c>
      <c r="BO172" s="228">
        <f t="shared" si="222"/>
        <v>0</v>
      </c>
      <c r="BP172" s="228">
        <f t="shared" si="222"/>
        <v>0</v>
      </c>
      <c r="BQ172" s="228">
        <f t="shared" si="222"/>
        <v>0</v>
      </c>
      <c r="BR172" s="228">
        <f t="shared" si="222"/>
        <v>0</v>
      </c>
      <c r="BS172" s="228">
        <f t="shared" si="222"/>
        <v>0</v>
      </c>
      <c r="BT172" s="228">
        <f t="shared" si="222"/>
        <v>0</v>
      </c>
      <c r="BU172" s="228">
        <f t="shared" si="222"/>
        <v>0</v>
      </c>
      <c r="BV172" s="228">
        <f t="shared" si="222"/>
        <v>0</v>
      </c>
      <c r="BW172" s="228">
        <f t="shared" si="222"/>
        <v>0</v>
      </c>
      <c r="BX172" s="228">
        <f t="shared" si="222"/>
        <v>0</v>
      </c>
      <c r="BY172" s="228">
        <f>IF(Info!$O$3="Q1",$BS172,IF(Info!$O$3="Q2",$BS172+$BT172,IF(Info!$O$3="Q3",$BS172+$BT172+$BU172,$BR172)))</f>
        <v>0</v>
      </c>
      <c r="BZ172" s="228">
        <f>IF(Info!$O$3="Q1",$BS172,IF(Info!$O$3="Q2",$BT172,IF(Info!$O$3="Q3",$BU172,$BV172)))</f>
        <v>0</v>
      </c>
      <c r="CA172" s="225"/>
    </row>
    <row r="173" spans="1:79" x14ac:dyDescent="0.3">
      <c r="A173" s="223"/>
      <c r="B173" s="160" t="s">
        <v>355</v>
      </c>
      <c r="C173" s="225"/>
      <c r="D173" s="238">
        <f t="shared" ref="D173:AI173" si="223">(IF(D$73=0,0,D98/D$74))</f>
        <v>0</v>
      </c>
      <c r="E173" s="238">
        <f t="shared" si="223"/>
        <v>0</v>
      </c>
      <c r="F173" s="238">
        <f t="shared" si="223"/>
        <v>0</v>
      </c>
      <c r="G173" s="238">
        <f t="shared" si="223"/>
        <v>0</v>
      </c>
      <c r="H173" s="238">
        <f t="shared" si="223"/>
        <v>0</v>
      </c>
      <c r="I173" s="238">
        <f t="shared" si="223"/>
        <v>0</v>
      </c>
      <c r="J173" s="238">
        <f t="shared" si="223"/>
        <v>0</v>
      </c>
      <c r="K173" s="238">
        <f t="shared" si="223"/>
        <v>0</v>
      </c>
      <c r="L173" s="238">
        <f t="shared" si="223"/>
        <v>0</v>
      </c>
      <c r="M173" s="238">
        <f t="shared" si="223"/>
        <v>0</v>
      </c>
      <c r="N173" s="238">
        <f t="shared" si="223"/>
        <v>0</v>
      </c>
      <c r="O173" s="238">
        <f t="shared" si="223"/>
        <v>0</v>
      </c>
      <c r="P173" s="238">
        <f t="shared" si="223"/>
        <v>0</v>
      </c>
      <c r="Q173" s="238">
        <f t="shared" si="223"/>
        <v>0</v>
      </c>
      <c r="R173" s="238">
        <f t="shared" si="223"/>
        <v>0</v>
      </c>
      <c r="S173" s="238">
        <f t="shared" si="223"/>
        <v>0</v>
      </c>
      <c r="T173" s="238">
        <f t="shared" si="223"/>
        <v>0</v>
      </c>
      <c r="U173" s="238">
        <f t="shared" si="223"/>
        <v>0</v>
      </c>
      <c r="V173" s="238">
        <f t="shared" si="223"/>
        <v>0</v>
      </c>
      <c r="W173" s="238">
        <f t="shared" si="223"/>
        <v>0</v>
      </c>
      <c r="X173" s="238">
        <f t="shared" si="223"/>
        <v>0</v>
      </c>
      <c r="Y173" s="238">
        <f t="shared" si="223"/>
        <v>0</v>
      </c>
      <c r="Z173" s="238">
        <f t="shared" si="223"/>
        <v>0</v>
      </c>
      <c r="AA173" s="238">
        <f t="shared" si="223"/>
        <v>0</v>
      </c>
      <c r="AB173" s="238">
        <f t="shared" si="223"/>
        <v>0</v>
      </c>
      <c r="AC173" s="238">
        <f t="shared" si="223"/>
        <v>0</v>
      </c>
      <c r="AD173" s="238">
        <f t="shared" si="223"/>
        <v>0</v>
      </c>
      <c r="AE173" s="238">
        <f t="shared" si="223"/>
        <v>0</v>
      </c>
      <c r="AF173" s="238">
        <f t="shared" si="223"/>
        <v>0</v>
      </c>
      <c r="AG173" s="238">
        <f t="shared" si="223"/>
        <v>0</v>
      </c>
      <c r="AH173" s="238">
        <f t="shared" si="223"/>
        <v>0</v>
      </c>
      <c r="AI173" s="238">
        <f t="shared" si="223"/>
        <v>0</v>
      </c>
      <c r="AJ173" s="238">
        <f t="shared" ref="AJ173:BD173" si="224">(IF(AJ$73=0,0,AJ98/AJ$74))</f>
        <v>0</v>
      </c>
      <c r="AK173" s="238">
        <f t="shared" si="224"/>
        <v>0</v>
      </c>
      <c r="AL173" s="238">
        <f t="shared" si="224"/>
        <v>0</v>
      </c>
      <c r="AM173" s="238">
        <f t="shared" si="224"/>
        <v>0</v>
      </c>
      <c r="AN173" s="238">
        <f t="shared" si="224"/>
        <v>0</v>
      </c>
      <c r="AO173" s="238">
        <f t="shared" si="224"/>
        <v>0</v>
      </c>
      <c r="AP173" s="238">
        <f t="shared" si="224"/>
        <v>0</v>
      </c>
      <c r="AQ173" s="238">
        <f t="shared" si="224"/>
        <v>0</v>
      </c>
      <c r="AR173" s="238">
        <f t="shared" si="224"/>
        <v>0</v>
      </c>
      <c r="AS173" s="238">
        <f t="shared" si="224"/>
        <v>0</v>
      </c>
      <c r="AT173" s="238">
        <f t="shared" si="224"/>
        <v>0</v>
      </c>
      <c r="AU173" s="238">
        <f t="shared" si="224"/>
        <v>0</v>
      </c>
      <c r="AV173" s="238">
        <f t="shared" si="224"/>
        <v>0</v>
      </c>
      <c r="AW173" s="238">
        <f t="shared" si="224"/>
        <v>0</v>
      </c>
      <c r="AX173" s="238">
        <f t="shared" si="224"/>
        <v>0</v>
      </c>
      <c r="AY173" s="238">
        <f t="shared" si="224"/>
        <v>0</v>
      </c>
      <c r="AZ173" s="238">
        <f t="shared" si="224"/>
        <v>0</v>
      </c>
      <c r="BA173" s="238">
        <f t="shared" si="224"/>
        <v>0</v>
      </c>
      <c r="BB173" s="238">
        <f t="shared" si="224"/>
        <v>0</v>
      </c>
      <c r="BC173" s="238">
        <f t="shared" si="224"/>
        <v>0</v>
      </c>
      <c r="BD173" s="238">
        <f t="shared" si="224"/>
        <v>0</v>
      </c>
      <c r="BE173" s="226"/>
      <c r="BF173" s="239">
        <f t="shared" ref="BF173:BX173" si="225">(IF(BF$73=0,0,BF98/BF$74))</f>
        <v>0</v>
      </c>
      <c r="BG173" s="238">
        <f t="shared" si="225"/>
        <v>0</v>
      </c>
      <c r="BH173" s="238">
        <f t="shared" si="225"/>
        <v>0</v>
      </c>
      <c r="BI173" s="238">
        <f t="shared" si="225"/>
        <v>0</v>
      </c>
      <c r="BJ173" s="238">
        <f t="shared" si="225"/>
        <v>0</v>
      </c>
      <c r="BK173" s="238">
        <f t="shared" si="225"/>
        <v>0</v>
      </c>
      <c r="BL173" s="238">
        <f t="shared" si="225"/>
        <v>0</v>
      </c>
      <c r="BM173" s="238">
        <f t="shared" si="225"/>
        <v>0</v>
      </c>
      <c r="BN173" s="238">
        <f t="shared" si="225"/>
        <v>0</v>
      </c>
      <c r="BO173" s="238">
        <f t="shared" si="225"/>
        <v>0</v>
      </c>
      <c r="BP173" s="238">
        <f t="shared" si="225"/>
        <v>0</v>
      </c>
      <c r="BQ173" s="238">
        <f t="shared" si="225"/>
        <v>0</v>
      </c>
      <c r="BR173" s="238">
        <f t="shared" si="225"/>
        <v>0</v>
      </c>
      <c r="BS173" s="238">
        <f t="shared" si="225"/>
        <v>0</v>
      </c>
      <c r="BT173" s="238">
        <f t="shared" si="225"/>
        <v>0</v>
      </c>
      <c r="BU173" s="238">
        <f t="shared" si="225"/>
        <v>0</v>
      </c>
      <c r="BV173" s="238">
        <f t="shared" si="225"/>
        <v>0</v>
      </c>
      <c r="BW173" s="238">
        <f t="shared" si="225"/>
        <v>0</v>
      </c>
      <c r="BX173" s="238">
        <f t="shared" si="225"/>
        <v>0</v>
      </c>
      <c r="BY173" s="238">
        <f>IF(Info!$O$3="Q1",$BS173,IF(Info!$O$3="Q2",$BS173+$BT173,IF(Info!$O$3="Q3",$BS173+$BT173+$BU173,$BR173)))</f>
        <v>0</v>
      </c>
      <c r="BZ173" s="238">
        <f>IF(Info!$O$3="Q1",$BS173,IF(Info!$O$3="Q2",$BT173,IF(Info!$O$3="Q3",$BU173,$BV173)))</f>
        <v>0</v>
      </c>
      <c r="CA173" s="225"/>
    </row>
    <row r="174" spans="1:79" ht="15.6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x14ac:dyDescent="0.3">
      <c r="A175" s="223"/>
      <c r="B175" s="78" t="s">
        <v>357</v>
      </c>
      <c r="C175" s="225"/>
      <c r="D175" s="227">
        <f t="shared" ref="D175:AI175" si="226">(IF(D$73=0,0,D100/D$74))</f>
        <v>0</v>
      </c>
      <c r="E175" s="228">
        <f t="shared" si="226"/>
        <v>0</v>
      </c>
      <c r="F175" s="228">
        <f t="shared" si="226"/>
        <v>0</v>
      </c>
      <c r="G175" s="228">
        <f t="shared" si="226"/>
        <v>0</v>
      </c>
      <c r="H175" s="228">
        <f t="shared" si="226"/>
        <v>0</v>
      </c>
      <c r="I175" s="228">
        <f t="shared" si="226"/>
        <v>0</v>
      </c>
      <c r="J175" s="228">
        <f t="shared" si="226"/>
        <v>0</v>
      </c>
      <c r="K175" s="228">
        <f t="shared" si="226"/>
        <v>0</v>
      </c>
      <c r="L175" s="228">
        <f t="shared" si="226"/>
        <v>0</v>
      </c>
      <c r="M175" s="228">
        <f t="shared" si="226"/>
        <v>0</v>
      </c>
      <c r="N175" s="228">
        <f t="shared" si="226"/>
        <v>0</v>
      </c>
      <c r="O175" s="228">
        <f t="shared" si="226"/>
        <v>0</v>
      </c>
      <c r="P175" s="228">
        <f t="shared" si="226"/>
        <v>0</v>
      </c>
      <c r="Q175" s="228">
        <f t="shared" si="226"/>
        <v>0</v>
      </c>
      <c r="R175" s="228">
        <f t="shared" si="226"/>
        <v>0</v>
      </c>
      <c r="S175" s="228">
        <f t="shared" si="226"/>
        <v>0</v>
      </c>
      <c r="T175" s="228">
        <f t="shared" si="226"/>
        <v>0</v>
      </c>
      <c r="U175" s="228">
        <f t="shared" si="226"/>
        <v>0</v>
      </c>
      <c r="V175" s="228">
        <f t="shared" si="226"/>
        <v>0</v>
      </c>
      <c r="W175" s="228">
        <f t="shared" si="226"/>
        <v>0</v>
      </c>
      <c r="X175" s="228">
        <f t="shared" si="226"/>
        <v>0</v>
      </c>
      <c r="Y175" s="228">
        <f t="shared" si="226"/>
        <v>0</v>
      </c>
      <c r="Z175" s="228">
        <f t="shared" si="226"/>
        <v>0</v>
      </c>
      <c r="AA175" s="228">
        <f t="shared" si="226"/>
        <v>0</v>
      </c>
      <c r="AB175" s="228">
        <f t="shared" si="226"/>
        <v>0</v>
      </c>
      <c r="AC175" s="228">
        <f t="shared" si="226"/>
        <v>0</v>
      </c>
      <c r="AD175" s="228">
        <f t="shared" si="226"/>
        <v>0</v>
      </c>
      <c r="AE175" s="228">
        <f t="shared" si="226"/>
        <v>0</v>
      </c>
      <c r="AF175" s="228">
        <f t="shared" si="226"/>
        <v>0</v>
      </c>
      <c r="AG175" s="228">
        <f t="shared" si="226"/>
        <v>0</v>
      </c>
      <c r="AH175" s="228">
        <f t="shared" si="226"/>
        <v>0</v>
      </c>
      <c r="AI175" s="228">
        <f t="shared" si="226"/>
        <v>0</v>
      </c>
      <c r="AJ175" s="228">
        <f t="shared" ref="AJ175:BD175" si="227">(IF(AJ$73=0,0,AJ100/AJ$74))</f>
        <v>0</v>
      </c>
      <c r="AK175" s="228">
        <f t="shared" si="227"/>
        <v>0</v>
      </c>
      <c r="AL175" s="228">
        <f t="shared" si="227"/>
        <v>0</v>
      </c>
      <c r="AM175" s="228">
        <f t="shared" si="227"/>
        <v>0</v>
      </c>
      <c r="AN175" s="228">
        <f t="shared" si="227"/>
        <v>0</v>
      </c>
      <c r="AO175" s="228">
        <f t="shared" si="227"/>
        <v>0</v>
      </c>
      <c r="AP175" s="228">
        <f t="shared" si="227"/>
        <v>0</v>
      </c>
      <c r="AQ175" s="228">
        <f t="shared" si="227"/>
        <v>0</v>
      </c>
      <c r="AR175" s="228">
        <f t="shared" si="227"/>
        <v>0</v>
      </c>
      <c r="AS175" s="228">
        <f t="shared" si="227"/>
        <v>0</v>
      </c>
      <c r="AT175" s="228">
        <f t="shared" si="227"/>
        <v>0</v>
      </c>
      <c r="AU175" s="228">
        <f t="shared" si="227"/>
        <v>0</v>
      </c>
      <c r="AV175" s="228">
        <f t="shared" si="227"/>
        <v>0</v>
      </c>
      <c r="AW175" s="228">
        <f t="shared" si="227"/>
        <v>0</v>
      </c>
      <c r="AX175" s="228">
        <f t="shared" si="227"/>
        <v>0</v>
      </c>
      <c r="AY175" s="228">
        <f t="shared" si="227"/>
        <v>0</v>
      </c>
      <c r="AZ175" s="228">
        <f t="shared" si="227"/>
        <v>0</v>
      </c>
      <c r="BA175" s="228">
        <f t="shared" si="227"/>
        <v>0</v>
      </c>
      <c r="BB175" s="228">
        <f t="shared" si="227"/>
        <v>0</v>
      </c>
      <c r="BC175" s="228">
        <f t="shared" si="227"/>
        <v>0</v>
      </c>
      <c r="BD175" s="228">
        <f t="shared" si="227"/>
        <v>0</v>
      </c>
      <c r="BE175" s="226"/>
      <c r="BF175" s="229">
        <f t="shared" ref="BF175:BX175" si="228">(IF(BF$73=0,0,BF100/BF$74))</f>
        <v>0</v>
      </c>
      <c r="BG175" s="228">
        <f t="shared" si="228"/>
        <v>0</v>
      </c>
      <c r="BH175" s="228">
        <f t="shared" si="228"/>
        <v>0</v>
      </c>
      <c r="BI175" s="228">
        <f t="shared" si="228"/>
        <v>0</v>
      </c>
      <c r="BJ175" s="228">
        <f t="shared" si="228"/>
        <v>0</v>
      </c>
      <c r="BK175" s="228">
        <f t="shared" si="228"/>
        <v>0</v>
      </c>
      <c r="BL175" s="228">
        <f t="shared" si="228"/>
        <v>0</v>
      </c>
      <c r="BM175" s="228">
        <f t="shared" si="228"/>
        <v>0</v>
      </c>
      <c r="BN175" s="228">
        <f t="shared" si="228"/>
        <v>0</v>
      </c>
      <c r="BO175" s="228">
        <f t="shared" si="228"/>
        <v>0</v>
      </c>
      <c r="BP175" s="228">
        <f t="shared" si="228"/>
        <v>0</v>
      </c>
      <c r="BQ175" s="228">
        <f t="shared" si="228"/>
        <v>0</v>
      </c>
      <c r="BR175" s="228">
        <f t="shared" si="228"/>
        <v>0</v>
      </c>
      <c r="BS175" s="228">
        <f t="shared" si="228"/>
        <v>0</v>
      </c>
      <c r="BT175" s="228">
        <f t="shared" si="228"/>
        <v>0</v>
      </c>
      <c r="BU175" s="228">
        <f t="shared" si="228"/>
        <v>0</v>
      </c>
      <c r="BV175" s="228">
        <f t="shared" si="228"/>
        <v>0</v>
      </c>
      <c r="BW175" s="228">
        <f t="shared" si="228"/>
        <v>0</v>
      </c>
      <c r="BX175" s="228">
        <f t="shared" si="228"/>
        <v>0</v>
      </c>
      <c r="BY175" s="228">
        <f>IF(Info!$O$3="Q1",$BS175,IF(Info!$O$3="Q2",$BS175+$BT175,IF(Info!$O$3="Q3",$BS175+$BT175+$BU175,$BR175)))</f>
        <v>0</v>
      </c>
      <c r="BZ175" s="228">
        <f>IF(Info!$O$3="Q1",$BS175,IF(Info!$O$3="Q2",$BT175,IF(Info!$O$3="Q3",$BU175,$BV175)))</f>
        <v>0</v>
      </c>
      <c r="CA175" s="225"/>
    </row>
    <row r="176" spans="1:79" x14ac:dyDescent="0.3">
      <c r="A176" s="223"/>
      <c r="B176" s="78" t="s">
        <v>358</v>
      </c>
      <c r="C176" s="225"/>
      <c r="D176" s="227">
        <f t="shared" ref="D176:AI176" si="229">(IF(D$73=0,0,D101/D$74))</f>
        <v>0</v>
      </c>
      <c r="E176" s="228">
        <f t="shared" si="229"/>
        <v>0</v>
      </c>
      <c r="F176" s="228">
        <f t="shared" si="229"/>
        <v>0</v>
      </c>
      <c r="G176" s="228">
        <f t="shared" si="229"/>
        <v>0</v>
      </c>
      <c r="H176" s="228">
        <f t="shared" si="229"/>
        <v>0</v>
      </c>
      <c r="I176" s="228">
        <f t="shared" si="229"/>
        <v>0</v>
      </c>
      <c r="J176" s="228">
        <f t="shared" si="229"/>
        <v>0</v>
      </c>
      <c r="K176" s="228">
        <f t="shared" si="229"/>
        <v>0</v>
      </c>
      <c r="L176" s="228">
        <f t="shared" si="229"/>
        <v>0</v>
      </c>
      <c r="M176" s="228">
        <f t="shared" si="229"/>
        <v>0</v>
      </c>
      <c r="N176" s="228">
        <f t="shared" si="229"/>
        <v>0</v>
      </c>
      <c r="O176" s="228">
        <f t="shared" si="229"/>
        <v>0</v>
      </c>
      <c r="P176" s="228">
        <f t="shared" si="229"/>
        <v>0</v>
      </c>
      <c r="Q176" s="228">
        <f t="shared" si="229"/>
        <v>0</v>
      </c>
      <c r="R176" s="228">
        <f t="shared" si="229"/>
        <v>0</v>
      </c>
      <c r="S176" s="228">
        <f t="shared" si="229"/>
        <v>0</v>
      </c>
      <c r="T176" s="228">
        <f t="shared" si="229"/>
        <v>0</v>
      </c>
      <c r="U176" s="228">
        <f t="shared" si="229"/>
        <v>0</v>
      </c>
      <c r="V176" s="228">
        <f t="shared" si="229"/>
        <v>0</v>
      </c>
      <c r="W176" s="228">
        <f t="shared" si="229"/>
        <v>0</v>
      </c>
      <c r="X176" s="228">
        <f t="shared" si="229"/>
        <v>0</v>
      </c>
      <c r="Y176" s="228">
        <f t="shared" si="229"/>
        <v>0</v>
      </c>
      <c r="Z176" s="228">
        <f t="shared" si="229"/>
        <v>0</v>
      </c>
      <c r="AA176" s="228">
        <f t="shared" si="229"/>
        <v>0</v>
      </c>
      <c r="AB176" s="228">
        <f t="shared" si="229"/>
        <v>0</v>
      </c>
      <c r="AC176" s="228">
        <f t="shared" si="229"/>
        <v>0</v>
      </c>
      <c r="AD176" s="228">
        <f t="shared" si="229"/>
        <v>0</v>
      </c>
      <c r="AE176" s="228">
        <f t="shared" si="229"/>
        <v>0</v>
      </c>
      <c r="AF176" s="228">
        <f t="shared" si="229"/>
        <v>0</v>
      </c>
      <c r="AG176" s="228">
        <f t="shared" si="229"/>
        <v>0</v>
      </c>
      <c r="AH176" s="228">
        <f t="shared" si="229"/>
        <v>0</v>
      </c>
      <c r="AI176" s="228">
        <f t="shared" si="229"/>
        <v>0</v>
      </c>
      <c r="AJ176" s="228">
        <f t="shared" ref="AJ176:BD176" si="230">(IF(AJ$73=0,0,AJ101/AJ$74))</f>
        <v>0</v>
      </c>
      <c r="AK176" s="228">
        <f t="shared" si="230"/>
        <v>0</v>
      </c>
      <c r="AL176" s="228">
        <f t="shared" si="230"/>
        <v>0</v>
      </c>
      <c r="AM176" s="228">
        <f t="shared" si="230"/>
        <v>0</v>
      </c>
      <c r="AN176" s="228">
        <f t="shared" si="230"/>
        <v>0</v>
      </c>
      <c r="AO176" s="228">
        <f t="shared" si="230"/>
        <v>0</v>
      </c>
      <c r="AP176" s="228">
        <f t="shared" si="230"/>
        <v>0</v>
      </c>
      <c r="AQ176" s="228">
        <f t="shared" si="230"/>
        <v>0</v>
      </c>
      <c r="AR176" s="228">
        <f t="shared" si="230"/>
        <v>0</v>
      </c>
      <c r="AS176" s="228">
        <f t="shared" si="230"/>
        <v>0</v>
      </c>
      <c r="AT176" s="228">
        <f t="shared" si="230"/>
        <v>0</v>
      </c>
      <c r="AU176" s="228">
        <f t="shared" si="230"/>
        <v>0</v>
      </c>
      <c r="AV176" s="228">
        <f t="shared" si="230"/>
        <v>0</v>
      </c>
      <c r="AW176" s="228">
        <f t="shared" si="230"/>
        <v>0</v>
      </c>
      <c r="AX176" s="228">
        <f t="shared" si="230"/>
        <v>0</v>
      </c>
      <c r="AY176" s="228">
        <f t="shared" si="230"/>
        <v>0</v>
      </c>
      <c r="AZ176" s="228">
        <f t="shared" si="230"/>
        <v>0</v>
      </c>
      <c r="BA176" s="228">
        <f t="shared" si="230"/>
        <v>0</v>
      </c>
      <c r="BB176" s="228">
        <f t="shared" si="230"/>
        <v>0</v>
      </c>
      <c r="BC176" s="228">
        <f t="shared" si="230"/>
        <v>0</v>
      </c>
      <c r="BD176" s="228">
        <f t="shared" si="230"/>
        <v>0</v>
      </c>
      <c r="BE176" s="226"/>
      <c r="BF176" s="229">
        <f t="shared" ref="BF176:BX176" si="231">(IF(BF$73=0,0,BF101/BF$74))</f>
        <v>0</v>
      </c>
      <c r="BG176" s="228">
        <f t="shared" si="231"/>
        <v>0</v>
      </c>
      <c r="BH176" s="228">
        <f t="shared" si="231"/>
        <v>0</v>
      </c>
      <c r="BI176" s="228">
        <f t="shared" si="231"/>
        <v>0</v>
      </c>
      <c r="BJ176" s="228">
        <f t="shared" si="231"/>
        <v>0</v>
      </c>
      <c r="BK176" s="228">
        <f t="shared" si="231"/>
        <v>0</v>
      </c>
      <c r="BL176" s="228">
        <f t="shared" si="231"/>
        <v>0</v>
      </c>
      <c r="BM176" s="228">
        <f t="shared" si="231"/>
        <v>0</v>
      </c>
      <c r="BN176" s="228">
        <f t="shared" si="231"/>
        <v>0</v>
      </c>
      <c r="BO176" s="228">
        <f t="shared" si="231"/>
        <v>0</v>
      </c>
      <c r="BP176" s="228">
        <f t="shared" si="231"/>
        <v>0</v>
      </c>
      <c r="BQ176" s="228">
        <f t="shared" si="231"/>
        <v>0</v>
      </c>
      <c r="BR176" s="228">
        <f t="shared" si="231"/>
        <v>0</v>
      </c>
      <c r="BS176" s="228">
        <f t="shared" si="231"/>
        <v>0</v>
      </c>
      <c r="BT176" s="228">
        <f t="shared" si="231"/>
        <v>0</v>
      </c>
      <c r="BU176" s="228">
        <f t="shared" si="231"/>
        <v>0</v>
      </c>
      <c r="BV176" s="228">
        <f t="shared" si="231"/>
        <v>0</v>
      </c>
      <c r="BW176" s="228">
        <f t="shared" si="231"/>
        <v>0</v>
      </c>
      <c r="BX176" s="228">
        <f t="shared" si="231"/>
        <v>0</v>
      </c>
      <c r="BY176" s="228">
        <f>IF(Info!$O$3="Q1",$BS176,IF(Info!$O$3="Q2",$BS176+$BT176,IF(Info!$O$3="Q3",$BS176+$BT176+$BU176,$BR176)))</f>
        <v>0</v>
      </c>
      <c r="BZ176" s="228">
        <f>IF(Info!$O$3="Q1",$BS176,IF(Info!$O$3="Q2",$BT176,IF(Info!$O$3="Q3",$BU176,$BV176)))</f>
        <v>0</v>
      </c>
      <c r="CA176" s="225"/>
    </row>
    <row r="177" spans="1:79" x14ac:dyDescent="0.3">
      <c r="A177" s="223"/>
      <c r="B177" s="78" t="s">
        <v>359</v>
      </c>
      <c r="C177" s="225"/>
      <c r="D177" s="227">
        <f t="shared" ref="D177:AI177" si="232">(IF(D$73=0,0,D102/D$74))</f>
        <v>0</v>
      </c>
      <c r="E177" s="228">
        <f t="shared" si="232"/>
        <v>0</v>
      </c>
      <c r="F177" s="228">
        <f t="shared" si="232"/>
        <v>0</v>
      </c>
      <c r="G177" s="228">
        <f t="shared" si="232"/>
        <v>0</v>
      </c>
      <c r="H177" s="228">
        <f t="shared" si="232"/>
        <v>0</v>
      </c>
      <c r="I177" s="228">
        <f t="shared" si="232"/>
        <v>0</v>
      </c>
      <c r="J177" s="228">
        <f t="shared" si="232"/>
        <v>0</v>
      </c>
      <c r="K177" s="228">
        <f t="shared" si="232"/>
        <v>0</v>
      </c>
      <c r="L177" s="228">
        <f t="shared" si="232"/>
        <v>0</v>
      </c>
      <c r="M177" s="228">
        <f t="shared" si="232"/>
        <v>0</v>
      </c>
      <c r="N177" s="228">
        <f t="shared" si="232"/>
        <v>0</v>
      </c>
      <c r="O177" s="228">
        <f t="shared" si="232"/>
        <v>0</v>
      </c>
      <c r="P177" s="228">
        <f t="shared" si="232"/>
        <v>0</v>
      </c>
      <c r="Q177" s="228">
        <f t="shared" si="232"/>
        <v>0</v>
      </c>
      <c r="R177" s="228">
        <f t="shared" si="232"/>
        <v>0</v>
      </c>
      <c r="S177" s="228">
        <f t="shared" si="232"/>
        <v>0</v>
      </c>
      <c r="T177" s="228">
        <f t="shared" si="232"/>
        <v>0</v>
      </c>
      <c r="U177" s="228">
        <f t="shared" si="232"/>
        <v>0</v>
      </c>
      <c r="V177" s="228">
        <f t="shared" si="232"/>
        <v>0</v>
      </c>
      <c r="W177" s="228">
        <f t="shared" si="232"/>
        <v>0</v>
      </c>
      <c r="X177" s="228">
        <f t="shared" si="232"/>
        <v>0</v>
      </c>
      <c r="Y177" s="228">
        <f t="shared" si="232"/>
        <v>0</v>
      </c>
      <c r="Z177" s="228">
        <f t="shared" si="232"/>
        <v>0</v>
      </c>
      <c r="AA177" s="228">
        <f t="shared" si="232"/>
        <v>0</v>
      </c>
      <c r="AB177" s="228">
        <f t="shared" si="232"/>
        <v>0</v>
      </c>
      <c r="AC177" s="228">
        <f t="shared" si="232"/>
        <v>0</v>
      </c>
      <c r="AD177" s="228">
        <f t="shared" si="232"/>
        <v>0</v>
      </c>
      <c r="AE177" s="228">
        <f t="shared" si="232"/>
        <v>0</v>
      </c>
      <c r="AF177" s="228">
        <f t="shared" si="232"/>
        <v>0</v>
      </c>
      <c r="AG177" s="228">
        <f t="shared" si="232"/>
        <v>0</v>
      </c>
      <c r="AH177" s="228">
        <f t="shared" si="232"/>
        <v>0</v>
      </c>
      <c r="AI177" s="228">
        <f t="shared" si="232"/>
        <v>0</v>
      </c>
      <c r="AJ177" s="228">
        <f t="shared" ref="AJ177:BD177" si="233">(IF(AJ$73=0,0,AJ102/AJ$74))</f>
        <v>0</v>
      </c>
      <c r="AK177" s="228">
        <f t="shared" si="233"/>
        <v>0</v>
      </c>
      <c r="AL177" s="228">
        <f t="shared" si="233"/>
        <v>0</v>
      </c>
      <c r="AM177" s="228">
        <f t="shared" si="233"/>
        <v>0</v>
      </c>
      <c r="AN177" s="228">
        <f t="shared" si="233"/>
        <v>0</v>
      </c>
      <c r="AO177" s="228">
        <f t="shared" si="233"/>
        <v>0</v>
      </c>
      <c r="AP177" s="228">
        <f t="shared" si="233"/>
        <v>0</v>
      </c>
      <c r="AQ177" s="228">
        <f t="shared" si="233"/>
        <v>0</v>
      </c>
      <c r="AR177" s="228">
        <f t="shared" si="233"/>
        <v>0</v>
      </c>
      <c r="AS177" s="228">
        <f t="shared" si="233"/>
        <v>0</v>
      </c>
      <c r="AT177" s="228">
        <f t="shared" si="233"/>
        <v>0</v>
      </c>
      <c r="AU177" s="228">
        <f t="shared" si="233"/>
        <v>0</v>
      </c>
      <c r="AV177" s="228">
        <f t="shared" si="233"/>
        <v>0</v>
      </c>
      <c r="AW177" s="228">
        <f t="shared" si="233"/>
        <v>0</v>
      </c>
      <c r="AX177" s="228">
        <f t="shared" si="233"/>
        <v>0</v>
      </c>
      <c r="AY177" s="228">
        <f t="shared" si="233"/>
        <v>0</v>
      </c>
      <c r="AZ177" s="228">
        <f t="shared" si="233"/>
        <v>0</v>
      </c>
      <c r="BA177" s="228">
        <f t="shared" si="233"/>
        <v>0</v>
      </c>
      <c r="BB177" s="228">
        <f t="shared" si="233"/>
        <v>0</v>
      </c>
      <c r="BC177" s="228">
        <f t="shared" si="233"/>
        <v>0</v>
      </c>
      <c r="BD177" s="228">
        <f t="shared" si="233"/>
        <v>0</v>
      </c>
      <c r="BE177" s="226"/>
      <c r="BF177" s="229">
        <f t="shared" ref="BF177:BX177" si="234">(IF(BF$73=0,0,BF102/BF$74))</f>
        <v>0</v>
      </c>
      <c r="BG177" s="228">
        <f t="shared" si="234"/>
        <v>0</v>
      </c>
      <c r="BH177" s="228">
        <f t="shared" si="234"/>
        <v>0</v>
      </c>
      <c r="BI177" s="228">
        <f t="shared" si="234"/>
        <v>0</v>
      </c>
      <c r="BJ177" s="228">
        <f t="shared" si="234"/>
        <v>0</v>
      </c>
      <c r="BK177" s="228">
        <f t="shared" si="234"/>
        <v>0</v>
      </c>
      <c r="BL177" s="228">
        <f t="shared" si="234"/>
        <v>0</v>
      </c>
      <c r="BM177" s="228">
        <f t="shared" si="234"/>
        <v>0</v>
      </c>
      <c r="BN177" s="228">
        <f t="shared" si="234"/>
        <v>0</v>
      </c>
      <c r="BO177" s="228">
        <f t="shared" si="234"/>
        <v>0</v>
      </c>
      <c r="BP177" s="228">
        <f t="shared" si="234"/>
        <v>0</v>
      </c>
      <c r="BQ177" s="228">
        <f t="shared" si="234"/>
        <v>0</v>
      </c>
      <c r="BR177" s="228">
        <f t="shared" si="234"/>
        <v>0</v>
      </c>
      <c r="BS177" s="228">
        <f t="shared" si="234"/>
        <v>0</v>
      </c>
      <c r="BT177" s="228">
        <f t="shared" si="234"/>
        <v>0</v>
      </c>
      <c r="BU177" s="228">
        <f t="shared" si="234"/>
        <v>0</v>
      </c>
      <c r="BV177" s="228">
        <f t="shared" si="234"/>
        <v>0</v>
      </c>
      <c r="BW177" s="228">
        <f t="shared" si="234"/>
        <v>0</v>
      </c>
      <c r="BX177" s="228">
        <f t="shared" si="234"/>
        <v>0</v>
      </c>
      <c r="BY177" s="228">
        <f>IF(Info!$O$3="Q1",$BS177,IF(Info!$O$3="Q2",$BS177+$BT177,IF(Info!$O$3="Q3",$BS177+$BT177+$BU177,$BR177)))</f>
        <v>0</v>
      </c>
      <c r="BZ177" s="228">
        <f>IF(Info!$O$3="Q1",$BS177,IF(Info!$O$3="Q2",$BT177,IF(Info!$O$3="Q3",$BU177,$BV177)))</f>
        <v>0</v>
      </c>
      <c r="CA177" s="225"/>
    </row>
    <row r="178" spans="1:79" x14ac:dyDescent="0.3">
      <c r="A178" s="223"/>
      <c r="B178" s="78" t="s">
        <v>67</v>
      </c>
      <c r="C178" s="225"/>
      <c r="D178" s="227">
        <f t="shared" ref="D178:AI178" si="235">(IF(D$73=0,0,D103/D$74))</f>
        <v>0</v>
      </c>
      <c r="E178" s="228">
        <f t="shared" si="235"/>
        <v>0</v>
      </c>
      <c r="F178" s="228">
        <f t="shared" si="235"/>
        <v>0</v>
      </c>
      <c r="G178" s="228">
        <f t="shared" si="235"/>
        <v>0</v>
      </c>
      <c r="H178" s="228">
        <f t="shared" si="235"/>
        <v>0</v>
      </c>
      <c r="I178" s="228">
        <f t="shared" si="235"/>
        <v>0</v>
      </c>
      <c r="J178" s="228">
        <f t="shared" si="235"/>
        <v>0</v>
      </c>
      <c r="K178" s="228">
        <f t="shared" si="235"/>
        <v>0</v>
      </c>
      <c r="L178" s="228">
        <f t="shared" si="235"/>
        <v>0</v>
      </c>
      <c r="M178" s="228">
        <f t="shared" si="235"/>
        <v>0</v>
      </c>
      <c r="N178" s="228">
        <f t="shared" si="235"/>
        <v>0</v>
      </c>
      <c r="O178" s="228">
        <f t="shared" si="235"/>
        <v>0</v>
      </c>
      <c r="P178" s="228">
        <f t="shared" si="235"/>
        <v>0</v>
      </c>
      <c r="Q178" s="228">
        <f t="shared" si="235"/>
        <v>0</v>
      </c>
      <c r="R178" s="228">
        <f t="shared" si="235"/>
        <v>0</v>
      </c>
      <c r="S178" s="228">
        <f t="shared" si="235"/>
        <v>0</v>
      </c>
      <c r="T178" s="228">
        <f t="shared" si="235"/>
        <v>0</v>
      </c>
      <c r="U178" s="228">
        <f t="shared" si="235"/>
        <v>0</v>
      </c>
      <c r="V178" s="228">
        <f t="shared" si="235"/>
        <v>0</v>
      </c>
      <c r="W178" s="228">
        <f t="shared" si="235"/>
        <v>0</v>
      </c>
      <c r="X178" s="228">
        <f t="shared" si="235"/>
        <v>0</v>
      </c>
      <c r="Y178" s="228">
        <f t="shared" si="235"/>
        <v>0</v>
      </c>
      <c r="Z178" s="228">
        <f t="shared" si="235"/>
        <v>0</v>
      </c>
      <c r="AA178" s="228">
        <f t="shared" si="235"/>
        <v>0</v>
      </c>
      <c r="AB178" s="228">
        <f t="shared" si="235"/>
        <v>0</v>
      </c>
      <c r="AC178" s="228">
        <f t="shared" si="235"/>
        <v>0</v>
      </c>
      <c r="AD178" s="228">
        <f t="shared" si="235"/>
        <v>0</v>
      </c>
      <c r="AE178" s="228">
        <f t="shared" si="235"/>
        <v>0</v>
      </c>
      <c r="AF178" s="228">
        <f t="shared" si="235"/>
        <v>0</v>
      </c>
      <c r="AG178" s="228">
        <f t="shared" si="235"/>
        <v>0</v>
      </c>
      <c r="AH178" s="228">
        <f t="shared" si="235"/>
        <v>0</v>
      </c>
      <c r="AI178" s="228">
        <f t="shared" si="235"/>
        <v>0</v>
      </c>
      <c r="AJ178" s="228">
        <f t="shared" ref="AJ178:BD178" si="236">(IF(AJ$73=0,0,AJ103/AJ$74))</f>
        <v>0</v>
      </c>
      <c r="AK178" s="228">
        <f t="shared" si="236"/>
        <v>0</v>
      </c>
      <c r="AL178" s="228">
        <f t="shared" si="236"/>
        <v>0</v>
      </c>
      <c r="AM178" s="228">
        <f t="shared" si="236"/>
        <v>0</v>
      </c>
      <c r="AN178" s="228">
        <f t="shared" si="236"/>
        <v>0</v>
      </c>
      <c r="AO178" s="228">
        <f t="shared" si="236"/>
        <v>0</v>
      </c>
      <c r="AP178" s="228">
        <f t="shared" si="236"/>
        <v>0</v>
      </c>
      <c r="AQ178" s="228">
        <f t="shared" si="236"/>
        <v>0</v>
      </c>
      <c r="AR178" s="228">
        <f t="shared" si="236"/>
        <v>0</v>
      </c>
      <c r="AS178" s="228">
        <f t="shared" si="236"/>
        <v>0</v>
      </c>
      <c r="AT178" s="228">
        <f t="shared" si="236"/>
        <v>0</v>
      </c>
      <c r="AU178" s="228">
        <f t="shared" si="236"/>
        <v>0</v>
      </c>
      <c r="AV178" s="228">
        <f t="shared" si="236"/>
        <v>0</v>
      </c>
      <c r="AW178" s="228">
        <f t="shared" si="236"/>
        <v>0</v>
      </c>
      <c r="AX178" s="228">
        <f t="shared" si="236"/>
        <v>0</v>
      </c>
      <c r="AY178" s="228">
        <f t="shared" si="236"/>
        <v>0</v>
      </c>
      <c r="AZ178" s="228">
        <f t="shared" si="236"/>
        <v>0</v>
      </c>
      <c r="BA178" s="228">
        <f t="shared" si="236"/>
        <v>0</v>
      </c>
      <c r="BB178" s="228">
        <f t="shared" si="236"/>
        <v>0</v>
      </c>
      <c r="BC178" s="228">
        <f t="shared" si="236"/>
        <v>0</v>
      </c>
      <c r="BD178" s="228">
        <f t="shared" si="236"/>
        <v>0</v>
      </c>
      <c r="BE178" s="226"/>
      <c r="BF178" s="229">
        <f t="shared" ref="BF178:BX178" si="237">(IF(BF$73=0,0,BF103/BF$74))</f>
        <v>0</v>
      </c>
      <c r="BG178" s="228">
        <f t="shared" si="237"/>
        <v>0</v>
      </c>
      <c r="BH178" s="228">
        <f t="shared" si="237"/>
        <v>0</v>
      </c>
      <c r="BI178" s="228">
        <f t="shared" si="237"/>
        <v>0</v>
      </c>
      <c r="BJ178" s="228">
        <f t="shared" si="237"/>
        <v>0</v>
      </c>
      <c r="BK178" s="228">
        <f t="shared" si="237"/>
        <v>0</v>
      </c>
      <c r="BL178" s="228">
        <f t="shared" si="237"/>
        <v>0</v>
      </c>
      <c r="BM178" s="228">
        <f t="shared" si="237"/>
        <v>0</v>
      </c>
      <c r="BN178" s="228">
        <f t="shared" si="237"/>
        <v>0</v>
      </c>
      <c r="BO178" s="228">
        <f t="shared" si="237"/>
        <v>0</v>
      </c>
      <c r="BP178" s="228">
        <f t="shared" si="237"/>
        <v>0</v>
      </c>
      <c r="BQ178" s="228">
        <f t="shared" si="237"/>
        <v>0</v>
      </c>
      <c r="BR178" s="228">
        <f t="shared" si="237"/>
        <v>0</v>
      </c>
      <c r="BS178" s="228">
        <f t="shared" si="237"/>
        <v>0</v>
      </c>
      <c r="BT178" s="228">
        <f t="shared" si="237"/>
        <v>0</v>
      </c>
      <c r="BU178" s="228">
        <f t="shared" si="237"/>
        <v>0</v>
      </c>
      <c r="BV178" s="228">
        <f t="shared" si="237"/>
        <v>0</v>
      </c>
      <c r="BW178" s="228">
        <f t="shared" si="237"/>
        <v>0</v>
      </c>
      <c r="BX178" s="228">
        <f t="shared" si="237"/>
        <v>0</v>
      </c>
      <c r="BY178" s="228">
        <f>IF(Info!$O$3="Q1",$BS178,IF(Info!$O$3="Q2",$BS178+$BT178,IF(Info!$O$3="Q3",$BS178+$BT178+$BU178,$BR178)))</f>
        <v>0</v>
      </c>
      <c r="BZ178" s="228">
        <f>IF(Info!$O$3="Q1",$BS178,IF(Info!$O$3="Q2",$BT178,IF(Info!$O$3="Q3",$BU178,$BV178)))</f>
        <v>0</v>
      </c>
      <c r="CA178" s="225"/>
    </row>
    <row r="179" spans="1:79" x14ac:dyDescent="0.3">
      <c r="A179" s="223"/>
      <c r="B179" s="160" t="s">
        <v>360</v>
      </c>
      <c r="C179" s="225"/>
      <c r="D179" s="238">
        <f t="shared" ref="D179:AI179" si="238">(IF(D$73=0,0,D104/D$74))</f>
        <v>0</v>
      </c>
      <c r="E179" s="238">
        <f t="shared" si="238"/>
        <v>0</v>
      </c>
      <c r="F179" s="238">
        <f t="shared" si="238"/>
        <v>0</v>
      </c>
      <c r="G179" s="238">
        <f t="shared" si="238"/>
        <v>0</v>
      </c>
      <c r="H179" s="238">
        <f t="shared" si="238"/>
        <v>0</v>
      </c>
      <c r="I179" s="238">
        <f t="shared" si="238"/>
        <v>0</v>
      </c>
      <c r="J179" s="238">
        <f t="shared" si="238"/>
        <v>0</v>
      </c>
      <c r="K179" s="238">
        <f t="shared" si="238"/>
        <v>0</v>
      </c>
      <c r="L179" s="238">
        <f t="shared" si="238"/>
        <v>0</v>
      </c>
      <c r="M179" s="238">
        <f t="shared" si="238"/>
        <v>0</v>
      </c>
      <c r="N179" s="238">
        <f t="shared" si="238"/>
        <v>0</v>
      </c>
      <c r="O179" s="238">
        <f t="shared" si="238"/>
        <v>0</v>
      </c>
      <c r="P179" s="238">
        <f t="shared" si="238"/>
        <v>0</v>
      </c>
      <c r="Q179" s="238">
        <f t="shared" si="238"/>
        <v>0</v>
      </c>
      <c r="R179" s="238">
        <f t="shared" si="238"/>
        <v>0</v>
      </c>
      <c r="S179" s="238">
        <f t="shared" si="238"/>
        <v>0</v>
      </c>
      <c r="T179" s="238">
        <f t="shared" si="238"/>
        <v>0</v>
      </c>
      <c r="U179" s="238">
        <f t="shared" si="238"/>
        <v>0</v>
      </c>
      <c r="V179" s="238">
        <f t="shared" si="238"/>
        <v>0</v>
      </c>
      <c r="W179" s="238">
        <f t="shared" si="238"/>
        <v>0</v>
      </c>
      <c r="X179" s="238">
        <f t="shared" si="238"/>
        <v>0</v>
      </c>
      <c r="Y179" s="238">
        <f t="shared" si="238"/>
        <v>0</v>
      </c>
      <c r="Z179" s="238">
        <f t="shared" si="238"/>
        <v>0</v>
      </c>
      <c r="AA179" s="238">
        <f t="shared" si="238"/>
        <v>0</v>
      </c>
      <c r="AB179" s="238">
        <f t="shared" si="238"/>
        <v>0</v>
      </c>
      <c r="AC179" s="238">
        <f t="shared" si="238"/>
        <v>0</v>
      </c>
      <c r="AD179" s="238">
        <f t="shared" si="238"/>
        <v>0</v>
      </c>
      <c r="AE179" s="238">
        <f t="shared" si="238"/>
        <v>0</v>
      </c>
      <c r="AF179" s="238">
        <f t="shared" si="238"/>
        <v>0</v>
      </c>
      <c r="AG179" s="238">
        <f t="shared" si="238"/>
        <v>0</v>
      </c>
      <c r="AH179" s="238">
        <f t="shared" si="238"/>
        <v>0</v>
      </c>
      <c r="AI179" s="238">
        <f t="shared" si="238"/>
        <v>0</v>
      </c>
      <c r="AJ179" s="238">
        <f t="shared" ref="AJ179:BD179" si="239">(IF(AJ$73=0,0,AJ104/AJ$74))</f>
        <v>0</v>
      </c>
      <c r="AK179" s="238">
        <f t="shared" si="239"/>
        <v>0</v>
      </c>
      <c r="AL179" s="238">
        <f t="shared" si="239"/>
        <v>0</v>
      </c>
      <c r="AM179" s="238">
        <f t="shared" si="239"/>
        <v>0</v>
      </c>
      <c r="AN179" s="238">
        <f t="shared" si="239"/>
        <v>0</v>
      </c>
      <c r="AO179" s="238">
        <f t="shared" si="239"/>
        <v>0</v>
      </c>
      <c r="AP179" s="238">
        <f t="shared" si="239"/>
        <v>0</v>
      </c>
      <c r="AQ179" s="238">
        <f t="shared" si="239"/>
        <v>0</v>
      </c>
      <c r="AR179" s="238">
        <f t="shared" si="239"/>
        <v>0</v>
      </c>
      <c r="AS179" s="238">
        <f t="shared" si="239"/>
        <v>0</v>
      </c>
      <c r="AT179" s="238">
        <f t="shared" si="239"/>
        <v>0</v>
      </c>
      <c r="AU179" s="238">
        <f t="shared" si="239"/>
        <v>0</v>
      </c>
      <c r="AV179" s="238">
        <f t="shared" si="239"/>
        <v>0</v>
      </c>
      <c r="AW179" s="238">
        <f t="shared" si="239"/>
        <v>0</v>
      </c>
      <c r="AX179" s="238">
        <f t="shared" si="239"/>
        <v>0</v>
      </c>
      <c r="AY179" s="238">
        <f t="shared" si="239"/>
        <v>0</v>
      </c>
      <c r="AZ179" s="238">
        <f t="shared" si="239"/>
        <v>0</v>
      </c>
      <c r="BA179" s="238">
        <f t="shared" si="239"/>
        <v>0</v>
      </c>
      <c r="BB179" s="238">
        <f t="shared" si="239"/>
        <v>0</v>
      </c>
      <c r="BC179" s="238">
        <f t="shared" si="239"/>
        <v>0</v>
      </c>
      <c r="BD179" s="238">
        <f t="shared" si="239"/>
        <v>0</v>
      </c>
      <c r="BE179" s="226"/>
      <c r="BF179" s="239">
        <f t="shared" ref="BF179:BX179" si="240">(IF(BF$73=0,0,BF104/BF$74))</f>
        <v>0</v>
      </c>
      <c r="BG179" s="238">
        <f t="shared" si="240"/>
        <v>0</v>
      </c>
      <c r="BH179" s="238">
        <f t="shared" si="240"/>
        <v>0</v>
      </c>
      <c r="BI179" s="238">
        <f t="shared" si="240"/>
        <v>0</v>
      </c>
      <c r="BJ179" s="238">
        <f t="shared" si="240"/>
        <v>0</v>
      </c>
      <c r="BK179" s="238">
        <f t="shared" si="240"/>
        <v>0</v>
      </c>
      <c r="BL179" s="238">
        <f t="shared" si="240"/>
        <v>0</v>
      </c>
      <c r="BM179" s="238">
        <f t="shared" si="240"/>
        <v>0</v>
      </c>
      <c r="BN179" s="238">
        <f t="shared" si="240"/>
        <v>0</v>
      </c>
      <c r="BO179" s="238">
        <f t="shared" si="240"/>
        <v>0</v>
      </c>
      <c r="BP179" s="238">
        <f t="shared" si="240"/>
        <v>0</v>
      </c>
      <c r="BQ179" s="238">
        <f t="shared" si="240"/>
        <v>0</v>
      </c>
      <c r="BR179" s="238">
        <f t="shared" si="240"/>
        <v>0</v>
      </c>
      <c r="BS179" s="238">
        <f t="shared" si="240"/>
        <v>0</v>
      </c>
      <c r="BT179" s="238">
        <f t="shared" si="240"/>
        <v>0</v>
      </c>
      <c r="BU179" s="238">
        <f t="shared" si="240"/>
        <v>0</v>
      </c>
      <c r="BV179" s="238">
        <f t="shared" si="240"/>
        <v>0</v>
      </c>
      <c r="BW179" s="238">
        <f t="shared" si="240"/>
        <v>0</v>
      </c>
      <c r="BX179" s="238">
        <f t="shared" si="240"/>
        <v>0</v>
      </c>
      <c r="BY179" s="238">
        <f>IF(Info!$O$3="Q1",$BS179,IF(Info!$O$3="Q2",$BS179+$BT179,IF(Info!$O$3="Q3",$BS179+$BT179+$BU179,$BR179)))</f>
        <v>0</v>
      </c>
      <c r="BZ179" s="238">
        <f>IF(Info!$O$3="Q1",$BS179,IF(Info!$O$3="Q2",$BT179,IF(Info!$O$3="Q3",$BU179,$BV179)))</f>
        <v>0</v>
      </c>
      <c r="CA179" s="225"/>
    </row>
    <row r="180" spans="1:79" ht="15.6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x14ac:dyDescent="0.3">
      <c r="A181" s="223"/>
      <c r="B181" s="78" t="s">
        <v>362</v>
      </c>
      <c r="C181" s="225"/>
      <c r="D181" s="227">
        <f t="shared" ref="D181:AI181" si="241">(IF(D$73=0,0,D106/D$74))</f>
        <v>0</v>
      </c>
      <c r="E181" s="228">
        <f t="shared" si="241"/>
        <v>0</v>
      </c>
      <c r="F181" s="228">
        <f t="shared" si="241"/>
        <v>0</v>
      </c>
      <c r="G181" s="228">
        <f t="shared" si="241"/>
        <v>0</v>
      </c>
      <c r="H181" s="228">
        <f t="shared" si="241"/>
        <v>0</v>
      </c>
      <c r="I181" s="228">
        <f t="shared" si="241"/>
        <v>0</v>
      </c>
      <c r="J181" s="228">
        <f t="shared" si="241"/>
        <v>0</v>
      </c>
      <c r="K181" s="228">
        <f t="shared" si="241"/>
        <v>0</v>
      </c>
      <c r="L181" s="228">
        <f t="shared" si="241"/>
        <v>0</v>
      </c>
      <c r="M181" s="228">
        <f t="shared" si="241"/>
        <v>0</v>
      </c>
      <c r="N181" s="228">
        <f t="shared" si="241"/>
        <v>0</v>
      </c>
      <c r="O181" s="228">
        <f t="shared" si="241"/>
        <v>0</v>
      </c>
      <c r="P181" s="228">
        <f t="shared" si="241"/>
        <v>0</v>
      </c>
      <c r="Q181" s="228">
        <f t="shared" si="241"/>
        <v>0</v>
      </c>
      <c r="R181" s="228">
        <f t="shared" si="241"/>
        <v>0</v>
      </c>
      <c r="S181" s="228">
        <f t="shared" si="241"/>
        <v>0</v>
      </c>
      <c r="T181" s="228">
        <f t="shared" si="241"/>
        <v>0</v>
      </c>
      <c r="U181" s="228">
        <f t="shared" si="241"/>
        <v>0</v>
      </c>
      <c r="V181" s="228">
        <f t="shared" si="241"/>
        <v>0</v>
      </c>
      <c r="W181" s="228">
        <f t="shared" si="241"/>
        <v>0</v>
      </c>
      <c r="X181" s="228">
        <f t="shared" si="241"/>
        <v>0</v>
      </c>
      <c r="Y181" s="228">
        <f t="shared" si="241"/>
        <v>0</v>
      </c>
      <c r="Z181" s="228">
        <f t="shared" si="241"/>
        <v>0</v>
      </c>
      <c r="AA181" s="228">
        <f t="shared" si="241"/>
        <v>0</v>
      </c>
      <c r="AB181" s="228">
        <f t="shared" si="241"/>
        <v>0</v>
      </c>
      <c r="AC181" s="228">
        <f t="shared" si="241"/>
        <v>0</v>
      </c>
      <c r="AD181" s="228">
        <f t="shared" si="241"/>
        <v>0</v>
      </c>
      <c r="AE181" s="228">
        <f t="shared" si="241"/>
        <v>0</v>
      </c>
      <c r="AF181" s="228">
        <f t="shared" si="241"/>
        <v>0</v>
      </c>
      <c r="AG181" s="228">
        <f t="shared" si="241"/>
        <v>0</v>
      </c>
      <c r="AH181" s="228">
        <f t="shared" si="241"/>
        <v>0</v>
      </c>
      <c r="AI181" s="228">
        <f t="shared" si="241"/>
        <v>0</v>
      </c>
      <c r="AJ181" s="228">
        <f t="shared" ref="AJ181:BD181" si="242">(IF(AJ$73=0,0,AJ106/AJ$74))</f>
        <v>0</v>
      </c>
      <c r="AK181" s="228">
        <f t="shared" si="242"/>
        <v>0</v>
      </c>
      <c r="AL181" s="228">
        <f t="shared" si="242"/>
        <v>0</v>
      </c>
      <c r="AM181" s="228">
        <f t="shared" si="242"/>
        <v>0</v>
      </c>
      <c r="AN181" s="228">
        <f t="shared" si="242"/>
        <v>0</v>
      </c>
      <c r="AO181" s="228">
        <f t="shared" si="242"/>
        <v>0</v>
      </c>
      <c r="AP181" s="228">
        <f t="shared" si="242"/>
        <v>0</v>
      </c>
      <c r="AQ181" s="228">
        <f t="shared" si="242"/>
        <v>0</v>
      </c>
      <c r="AR181" s="228">
        <f t="shared" si="242"/>
        <v>0</v>
      </c>
      <c r="AS181" s="228">
        <f t="shared" si="242"/>
        <v>0</v>
      </c>
      <c r="AT181" s="228">
        <f t="shared" si="242"/>
        <v>0</v>
      </c>
      <c r="AU181" s="228">
        <f t="shared" si="242"/>
        <v>0</v>
      </c>
      <c r="AV181" s="228">
        <f t="shared" si="242"/>
        <v>0</v>
      </c>
      <c r="AW181" s="228">
        <f t="shared" si="242"/>
        <v>0</v>
      </c>
      <c r="AX181" s="228">
        <f t="shared" si="242"/>
        <v>0</v>
      </c>
      <c r="AY181" s="228">
        <f t="shared" si="242"/>
        <v>0</v>
      </c>
      <c r="AZ181" s="228">
        <f t="shared" si="242"/>
        <v>0</v>
      </c>
      <c r="BA181" s="228">
        <f t="shared" si="242"/>
        <v>0</v>
      </c>
      <c r="BB181" s="228">
        <f t="shared" si="242"/>
        <v>0</v>
      </c>
      <c r="BC181" s="228">
        <f t="shared" si="242"/>
        <v>0</v>
      </c>
      <c r="BD181" s="228">
        <f t="shared" si="242"/>
        <v>0</v>
      </c>
      <c r="BE181" s="226"/>
      <c r="BF181" s="229">
        <f t="shared" ref="BF181:BX181" si="243">(IF(BF$73=0,0,BF106/BF$74))</f>
        <v>0</v>
      </c>
      <c r="BG181" s="228">
        <f t="shared" si="243"/>
        <v>0</v>
      </c>
      <c r="BH181" s="228">
        <f t="shared" si="243"/>
        <v>0</v>
      </c>
      <c r="BI181" s="228">
        <f t="shared" si="243"/>
        <v>0</v>
      </c>
      <c r="BJ181" s="228">
        <f t="shared" si="243"/>
        <v>0</v>
      </c>
      <c r="BK181" s="228">
        <f t="shared" si="243"/>
        <v>0</v>
      </c>
      <c r="BL181" s="228">
        <f t="shared" si="243"/>
        <v>0</v>
      </c>
      <c r="BM181" s="228">
        <f t="shared" si="243"/>
        <v>0</v>
      </c>
      <c r="BN181" s="228">
        <f t="shared" si="243"/>
        <v>0</v>
      </c>
      <c r="BO181" s="228">
        <f t="shared" si="243"/>
        <v>0</v>
      </c>
      <c r="BP181" s="228">
        <f t="shared" si="243"/>
        <v>0</v>
      </c>
      <c r="BQ181" s="228">
        <f t="shared" si="243"/>
        <v>0</v>
      </c>
      <c r="BR181" s="228">
        <f t="shared" si="243"/>
        <v>0</v>
      </c>
      <c r="BS181" s="228">
        <f t="shared" si="243"/>
        <v>0</v>
      </c>
      <c r="BT181" s="228">
        <f t="shared" si="243"/>
        <v>0</v>
      </c>
      <c r="BU181" s="228">
        <f t="shared" si="243"/>
        <v>0</v>
      </c>
      <c r="BV181" s="228">
        <f t="shared" si="243"/>
        <v>0</v>
      </c>
      <c r="BW181" s="228">
        <f t="shared" si="243"/>
        <v>0</v>
      </c>
      <c r="BX181" s="228">
        <f t="shared" si="243"/>
        <v>0</v>
      </c>
      <c r="BY181" s="228">
        <f>IF(Info!$O$3="Q1",$BS181,IF(Info!$O$3="Q2",$BS181+$BT181,IF(Info!$O$3="Q3",$BS181+$BT181+$BU181,$BR181)))</f>
        <v>0</v>
      </c>
      <c r="BZ181" s="228">
        <f>IF(Info!$O$3="Q1",$BS181,IF(Info!$O$3="Q2",$BT181,IF(Info!$O$3="Q3",$BU181,$BV181)))</f>
        <v>0</v>
      </c>
      <c r="CA181" s="225"/>
    </row>
    <row r="182" spans="1:79" x14ac:dyDescent="0.3">
      <c r="A182" s="223"/>
      <c r="B182" s="78" t="s">
        <v>363</v>
      </c>
      <c r="C182" s="225"/>
      <c r="D182" s="227">
        <f t="shared" ref="D182:AI182" si="244">(IF(D$73=0,0,D107/D$74))</f>
        <v>0</v>
      </c>
      <c r="E182" s="228">
        <f t="shared" si="244"/>
        <v>0</v>
      </c>
      <c r="F182" s="228">
        <f t="shared" si="244"/>
        <v>0</v>
      </c>
      <c r="G182" s="228">
        <f t="shared" si="244"/>
        <v>0</v>
      </c>
      <c r="H182" s="228">
        <f t="shared" si="244"/>
        <v>0</v>
      </c>
      <c r="I182" s="228">
        <f t="shared" si="244"/>
        <v>0</v>
      </c>
      <c r="J182" s="228">
        <f t="shared" si="244"/>
        <v>0</v>
      </c>
      <c r="K182" s="228">
        <f t="shared" si="244"/>
        <v>0</v>
      </c>
      <c r="L182" s="228">
        <f t="shared" si="244"/>
        <v>0</v>
      </c>
      <c r="M182" s="228">
        <f t="shared" si="244"/>
        <v>0</v>
      </c>
      <c r="N182" s="228">
        <f t="shared" si="244"/>
        <v>0</v>
      </c>
      <c r="O182" s="228">
        <f t="shared" si="244"/>
        <v>0</v>
      </c>
      <c r="P182" s="228">
        <f t="shared" si="244"/>
        <v>0</v>
      </c>
      <c r="Q182" s="228">
        <f t="shared" si="244"/>
        <v>0</v>
      </c>
      <c r="R182" s="228">
        <f t="shared" si="244"/>
        <v>0</v>
      </c>
      <c r="S182" s="228">
        <f t="shared" si="244"/>
        <v>0</v>
      </c>
      <c r="T182" s="228">
        <f t="shared" si="244"/>
        <v>0</v>
      </c>
      <c r="U182" s="228">
        <f t="shared" si="244"/>
        <v>0</v>
      </c>
      <c r="V182" s="228">
        <f t="shared" si="244"/>
        <v>0</v>
      </c>
      <c r="W182" s="228">
        <f t="shared" si="244"/>
        <v>0</v>
      </c>
      <c r="X182" s="228">
        <f t="shared" si="244"/>
        <v>0</v>
      </c>
      <c r="Y182" s="228">
        <f t="shared" si="244"/>
        <v>0</v>
      </c>
      <c r="Z182" s="228">
        <f t="shared" si="244"/>
        <v>0</v>
      </c>
      <c r="AA182" s="228">
        <f t="shared" si="244"/>
        <v>0</v>
      </c>
      <c r="AB182" s="228">
        <f t="shared" si="244"/>
        <v>0</v>
      </c>
      <c r="AC182" s="228">
        <f t="shared" si="244"/>
        <v>0</v>
      </c>
      <c r="AD182" s="228">
        <f t="shared" si="244"/>
        <v>0</v>
      </c>
      <c r="AE182" s="228">
        <f t="shared" si="244"/>
        <v>0</v>
      </c>
      <c r="AF182" s="228">
        <f t="shared" si="244"/>
        <v>0</v>
      </c>
      <c r="AG182" s="228">
        <f t="shared" si="244"/>
        <v>0</v>
      </c>
      <c r="AH182" s="228">
        <f t="shared" si="244"/>
        <v>0</v>
      </c>
      <c r="AI182" s="228">
        <f t="shared" si="244"/>
        <v>0</v>
      </c>
      <c r="AJ182" s="228">
        <f t="shared" ref="AJ182:BD182" si="245">(IF(AJ$73=0,0,AJ107/AJ$74))</f>
        <v>0</v>
      </c>
      <c r="AK182" s="228">
        <f t="shared" si="245"/>
        <v>0</v>
      </c>
      <c r="AL182" s="228">
        <f t="shared" si="245"/>
        <v>0</v>
      </c>
      <c r="AM182" s="228">
        <f t="shared" si="245"/>
        <v>0</v>
      </c>
      <c r="AN182" s="228">
        <f t="shared" si="245"/>
        <v>0</v>
      </c>
      <c r="AO182" s="228">
        <f t="shared" si="245"/>
        <v>0</v>
      </c>
      <c r="AP182" s="228">
        <f t="shared" si="245"/>
        <v>0</v>
      </c>
      <c r="AQ182" s="228">
        <f t="shared" si="245"/>
        <v>0</v>
      </c>
      <c r="AR182" s="228">
        <f t="shared" si="245"/>
        <v>0</v>
      </c>
      <c r="AS182" s="228">
        <f t="shared" si="245"/>
        <v>0</v>
      </c>
      <c r="AT182" s="228">
        <f t="shared" si="245"/>
        <v>0</v>
      </c>
      <c r="AU182" s="228">
        <f t="shared" si="245"/>
        <v>0</v>
      </c>
      <c r="AV182" s="228">
        <f t="shared" si="245"/>
        <v>0</v>
      </c>
      <c r="AW182" s="228">
        <f t="shared" si="245"/>
        <v>0</v>
      </c>
      <c r="AX182" s="228">
        <f t="shared" si="245"/>
        <v>0</v>
      </c>
      <c r="AY182" s="228">
        <f t="shared" si="245"/>
        <v>0</v>
      </c>
      <c r="AZ182" s="228">
        <f t="shared" si="245"/>
        <v>0</v>
      </c>
      <c r="BA182" s="228">
        <f t="shared" si="245"/>
        <v>0</v>
      </c>
      <c r="BB182" s="228">
        <f t="shared" si="245"/>
        <v>0</v>
      </c>
      <c r="BC182" s="228">
        <f t="shared" si="245"/>
        <v>0</v>
      </c>
      <c r="BD182" s="228">
        <f t="shared" si="245"/>
        <v>0</v>
      </c>
      <c r="BE182" s="226"/>
      <c r="BF182" s="229">
        <f t="shared" ref="BF182:BX182" si="246">(IF(BF$73=0,0,BF107/BF$74))</f>
        <v>0</v>
      </c>
      <c r="BG182" s="228">
        <f t="shared" si="246"/>
        <v>0</v>
      </c>
      <c r="BH182" s="228">
        <f t="shared" si="246"/>
        <v>0</v>
      </c>
      <c r="BI182" s="228">
        <f t="shared" si="246"/>
        <v>0</v>
      </c>
      <c r="BJ182" s="228">
        <f t="shared" si="246"/>
        <v>0</v>
      </c>
      <c r="BK182" s="228">
        <f t="shared" si="246"/>
        <v>0</v>
      </c>
      <c r="BL182" s="228">
        <f t="shared" si="246"/>
        <v>0</v>
      </c>
      <c r="BM182" s="228">
        <f t="shared" si="246"/>
        <v>0</v>
      </c>
      <c r="BN182" s="228">
        <f t="shared" si="246"/>
        <v>0</v>
      </c>
      <c r="BO182" s="228">
        <f t="shared" si="246"/>
        <v>0</v>
      </c>
      <c r="BP182" s="228">
        <f t="shared" si="246"/>
        <v>0</v>
      </c>
      <c r="BQ182" s="228">
        <f t="shared" si="246"/>
        <v>0</v>
      </c>
      <c r="BR182" s="228">
        <f t="shared" si="246"/>
        <v>0</v>
      </c>
      <c r="BS182" s="228">
        <f t="shared" si="246"/>
        <v>0</v>
      </c>
      <c r="BT182" s="228">
        <f t="shared" si="246"/>
        <v>0</v>
      </c>
      <c r="BU182" s="228">
        <f t="shared" si="246"/>
        <v>0</v>
      </c>
      <c r="BV182" s="228">
        <f t="shared" si="246"/>
        <v>0</v>
      </c>
      <c r="BW182" s="228">
        <f t="shared" si="246"/>
        <v>0</v>
      </c>
      <c r="BX182" s="228">
        <f t="shared" si="246"/>
        <v>0</v>
      </c>
      <c r="BY182" s="228">
        <f>IF(Info!$O$3="Q1",$BS182,IF(Info!$O$3="Q2",$BS182+$BT182,IF(Info!$O$3="Q3",$BS182+$BT182+$BU182,$BR182)))</f>
        <v>0</v>
      </c>
      <c r="BZ182" s="228">
        <f>IF(Info!$O$3="Q1",$BS182,IF(Info!$O$3="Q2",$BT182,IF(Info!$O$3="Q3",$BU182,$BV182)))</f>
        <v>0</v>
      </c>
      <c r="CA182" s="225"/>
    </row>
    <row r="183" spans="1:79" x14ac:dyDescent="0.3">
      <c r="A183" s="223"/>
      <c r="B183" s="160" t="s">
        <v>364</v>
      </c>
      <c r="C183" s="225"/>
      <c r="D183" s="238">
        <f t="shared" ref="D183:AI183" si="247">(IF(D$73=0,0,D108/D$74))</f>
        <v>0</v>
      </c>
      <c r="E183" s="238">
        <f t="shared" si="247"/>
        <v>0</v>
      </c>
      <c r="F183" s="238">
        <f t="shared" si="247"/>
        <v>0</v>
      </c>
      <c r="G183" s="238">
        <f t="shared" si="247"/>
        <v>0</v>
      </c>
      <c r="H183" s="238">
        <f t="shared" si="247"/>
        <v>0</v>
      </c>
      <c r="I183" s="238">
        <f t="shared" si="247"/>
        <v>0</v>
      </c>
      <c r="J183" s="238">
        <f t="shared" si="247"/>
        <v>0</v>
      </c>
      <c r="K183" s="238">
        <f t="shared" si="247"/>
        <v>0</v>
      </c>
      <c r="L183" s="238">
        <f t="shared" si="247"/>
        <v>0</v>
      </c>
      <c r="M183" s="238">
        <f t="shared" si="247"/>
        <v>0</v>
      </c>
      <c r="N183" s="238">
        <f t="shared" si="247"/>
        <v>0</v>
      </c>
      <c r="O183" s="238">
        <f t="shared" si="247"/>
        <v>0</v>
      </c>
      <c r="P183" s="238">
        <f t="shared" si="247"/>
        <v>0</v>
      </c>
      <c r="Q183" s="238">
        <f t="shared" si="247"/>
        <v>0</v>
      </c>
      <c r="R183" s="238">
        <f t="shared" si="247"/>
        <v>0</v>
      </c>
      <c r="S183" s="238">
        <f t="shared" si="247"/>
        <v>0</v>
      </c>
      <c r="T183" s="238">
        <f t="shared" si="247"/>
        <v>0</v>
      </c>
      <c r="U183" s="238">
        <f t="shared" si="247"/>
        <v>0</v>
      </c>
      <c r="V183" s="238">
        <f t="shared" si="247"/>
        <v>0</v>
      </c>
      <c r="W183" s="238">
        <f t="shared" si="247"/>
        <v>0</v>
      </c>
      <c r="X183" s="238">
        <f t="shared" si="247"/>
        <v>0</v>
      </c>
      <c r="Y183" s="238">
        <f t="shared" si="247"/>
        <v>0</v>
      </c>
      <c r="Z183" s="238">
        <f t="shared" si="247"/>
        <v>0</v>
      </c>
      <c r="AA183" s="238">
        <f t="shared" si="247"/>
        <v>0</v>
      </c>
      <c r="AB183" s="238">
        <f t="shared" si="247"/>
        <v>0</v>
      </c>
      <c r="AC183" s="238">
        <f t="shared" si="247"/>
        <v>0</v>
      </c>
      <c r="AD183" s="238">
        <f t="shared" si="247"/>
        <v>0</v>
      </c>
      <c r="AE183" s="238">
        <f t="shared" si="247"/>
        <v>0</v>
      </c>
      <c r="AF183" s="238">
        <f t="shared" si="247"/>
        <v>0</v>
      </c>
      <c r="AG183" s="238">
        <f t="shared" si="247"/>
        <v>0</v>
      </c>
      <c r="AH183" s="238">
        <f t="shared" si="247"/>
        <v>0</v>
      </c>
      <c r="AI183" s="238">
        <f t="shared" si="247"/>
        <v>0</v>
      </c>
      <c r="AJ183" s="238">
        <f t="shared" ref="AJ183:BD183" si="248">(IF(AJ$73=0,0,AJ108/AJ$74))</f>
        <v>0</v>
      </c>
      <c r="AK183" s="238">
        <f t="shared" si="248"/>
        <v>0</v>
      </c>
      <c r="AL183" s="238">
        <f t="shared" si="248"/>
        <v>0</v>
      </c>
      <c r="AM183" s="238">
        <f t="shared" si="248"/>
        <v>0</v>
      </c>
      <c r="AN183" s="238">
        <f t="shared" si="248"/>
        <v>0</v>
      </c>
      <c r="AO183" s="238">
        <f t="shared" si="248"/>
        <v>0</v>
      </c>
      <c r="AP183" s="238">
        <f t="shared" si="248"/>
        <v>0</v>
      </c>
      <c r="AQ183" s="238">
        <f t="shared" si="248"/>
        <v>0</v>
      </c>
      <c r="AR183" s="238">
        <f t="shared" si="248"/>
        <v>0</v>
      </c>
      <c r="AS183" s="238">
        <f t="shared" si="248"/>
        <v>0</v>
      </c>
      <c r="AT183" s="238">
        <f t="shared" si="248"/>
        <v>0</v>
      </c>
      <c r="AU183" s="238">
        <f t="shared" si="248"/>
        <v>0</v>
      </c>
      <c r="AV183" s="238">
        <f t="shared" si="248"/>
        <v>0</v>
      </c>
      <c r="AW183" s="238">
        <f t="shared" si="248"/>
        <v>0</v>
      </c>
      <c r="AX183" s="238">
        <f t="shared" si="248"/>
        <v>0</v>
      </c>
      <c r="AY183" s="238">
        <f t="shared" si="248"/>
        <v>0</v>
      </c>
      <c r="AZ183" s="238">
        <f t="shared" si="248"/>
        <v>0</v>
      </c>
      <c r="BA183" s="238">
        <f t="shared" si="248"/>
        <v>0</v>
      </c>
      <c r="BB183" s="238">
        <f t="shared" si="248"/>
        <v>0</v>
      </c>
      <c r="BC183" s="238">
        <f t="shared" si="248"/>
        <v>0</v>
      </c>
      <c r="BD183" s="238">
        <f t="shared" si="248"/>
        <v>0</v>
      </c>
      <c r="BE183" s="226"/>
      <c r="BF183" s="239">
        <f t="shared" ref="BF183:BX183" si="249">(IF(BF$73=0,0,BF108/BF$74))</f>
        <v>0</v>
      </c>
      <c r="BG183" s="238">
        <f t="shared" si="249"/>
        <v>0</v>
      </c>
      <c r="BH183" s="238">
        <f t="shared" si="249"/>
        <v>0</v>
      </c>
      <c r="BI183" s="238">
        <f t="shared" si="249"/>
        <v>0</v>
      </c>
      <c r="BJ183" s="238">
        <f t="shared" si="249"/>
        <v>0</v>
      </c>
      <c r="BK183" s="238">
        <f t="shared" si="249"/>
        <v>0</v>
      </c>
      <c r="BL183" s="238">
        <f t="shared" si="249"/>
        <v>0</v>
      </c>
      <c r="BM183" s="238">
        <f t="shared" si="249"/>
        <v>0</v>
      </c>
      <c r="BN183" s="238">
        <f t="shared" si="249"/>
        <v>0</v>
      </c>
      <c r="BO183" s="238">
        <f t="shared" si="249"/>
        <v>0</v>
      </c>
      <c r="BP183" s="238">
        <f t="shared" si="249"/>
        <v>0</v>
      </c>
      <c r="BQ183" s="238">
        <f t="shared" si="249"/>
        <v>0</v>
      </c>
      <c r="BR183" s="238">
        <f t="shared" si="249"/>
        <v>0</v>
      </c>
      <c r="BS183" s="238">
        <f t="shared" si="249"/>
        <v>0</v>
      </c>
      <c r="BT183" s="238">
        <f t="shared" si="249"/>
        <v>0</v>
      </c>
      <c r="BU183" s="238">
        <f t="shared" si="249"/>
        <v>0</v>
      </c>
      <c r="BV183" s="238">
        <f t="shared" si="249"/>
        <v>0</v>
      </c>
      <c r="BW183" s="238">
        <f t="shared" si="249"/>
        <v>0</v>
      </c>
      <c r="BX183" s="238">
        <f t="shared" si="249"/>
        <v>0</v>
      </c>
      <c r="BY183" s="238">
        <f>IF(Info!$O$3="Q1",$BS183,IF(Info!$O$3="Q2",$BS183+$BT183,IF(Info!$O$3="Q3",$BS183+$BT183+$BU183,$BR183)))</f>
        <v>0</v>
      </c>
      <c r="BZ183" s="238">
        <f>IF(Info!$O$3="Q1",$BS183,IF(Info!$O$3="Q2",$BT183,IF(Info!$O$3="Q3",$BU183,$BV183)))</f>
        <v>0</v>
      </c>
      <c r="CA183" s="225"/>
    </row>
    <row r="184" spans="1:79" ht="15.6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x14ac:dyDescent="0.3">
      <c r="A185" s="223"/>
      <c r="B185" s="78" t="s">
        <v>73</v>
      </c>
      <c r="C185" s="225"/>
      <c r="D185" s="227">
        <f t="shared" ref="D185:AI185" si="250">(IF(D$73=0,0,D110/D$74))</f>
        <v>0</v>
      </c>
      <c r="E185" s="228">
        <f t="shared" si="250"/>
        <v>0</v>
      </c>
      <c r="F185" s="228">
        <f t="shared" si="250"/>
        <v>0</v>
      </c>
      <c r="G185" s="228">
        <f t="shared" si="250"/>
        <v>0</v>
      </c>
      <c r="H185" s="228">
        <f t="shared" si="250"/>
        <v>0</v>
      </c>
      <c r="I185" s="228">
        <f t="shared" si="250"/>
        <v>0</v>
      </c>
      <c r="J185" s="228">
        <f t="shared" si="250"/>
        <v>0</v>
      </c>
      <c r="K185" s="228">
        <f t="shared" si="250"/>
        <v>0</v>
      </c>
      <c r="L185" s="228">
        <f t="shared" si="250"/>
        <v>0</v>
      </c>
      <c r="M185" s="228">
        <f t="shared" si="250"/>
        <v>0</v>
      </c>
      <c r="N185" s="228">
        <f t="shared" si="250"/>
        <v>0</v>
      </c>
      <c r="O185" s="228">
        <f t="shared" si="250"/>
        <v>0</v>
      </c>
      <c r="P185" s="228">
        <f t="shared" si="250"/>
        <v>0</v>
      </c>
      <c r="Q185" s="228">
        <f t="shared" si="250"/>
        <v>0</v>
      </c>
      <c r="R185" s="228">
        <f t="shared" si="250"/>
        <v>0</v>
      </c>
      <c r="S185" s="228">
        <f t="shared" si="250"/>
        <v>0</v>
      </c>
      <c r="T185" s="228">
        <f t="shared" si="250"/>
        <v>0</v>
      </c>
      <c r="U185" s="228">
        <f t="shared" si="250"/>
        <v>0</v>
      </c>
      <c r="V185" s="228">
        <f t="shared" si="250"/>
        <v>0</v>
      </c>
      <c r="W185" s="228">
        <f t="shared" si="250"/>
        <v>0</v>
      </c>
      <c r="X185" s="228">
        <f t="shared" si="250"/>
        <v>0</v>
      </c>
      <c r="Y185" s="228">
        <f t="shared" si="250"/>
        <v>0</v>
      </c>
      <c r="Z185" s="228">
        <f t="shared" si="250"/>
        <v>0</v>
      </c>
      <c r="AA185" s="228">
        <f t="shared" si="250"/>
        <v>0</v>
      </c>
      <c r="AB185" s="228">
        <f t="shared" si="250"/>
        <v>0</v>
      </c>
      <c r="AC185" s="228">
        <f t="shared" si="250"/>
        <v>0</v>
      </c>
      <c r="AD185" s="228">
        <f t="shared" si="250"/>
        <v>0</v>
      </c>
      <c r="AE185" s="228">
        <f t="shared" si="250"/>
        <v>0</v>
      </c>
      <c r="AF185" s="228">
        <f t="shared" si="250"/>
        <v>0</v>
      </c>
      <c r="AG185" s="228">
        <f t="shared" si="250"/>
        <v>0</v>
      </c>
      <c r="AH185" s="228">
        <f t="shared" si="250"/>
        <v>0</v>
      </c>
      <c r="AI185" s="228">
        <f t="shared" si="250"/>
        <v>0</v>
      </c>
      <c r="AJ185" s="228">
        <f t="shared" ref="AJ185:BD185" si="251">(IF(AJ$73=0,0,AJ110/AJ$74))</f>
        <v>0</v>
      </c>
      <c r="AK185" s="228">
        <f t="shared" si="251"/>
        <v>0</v>
      </c>
      <c r="AL185" s="228">
        <f t="shared" si="251"/>
        <v>0</v>
      </c>
      <c r="AM185" s="228">
        <f t="shared" si="251"/>
        <v>0</v>
      </c>
      <c r="AN185" s="228">
        <f t="shared" si="251"/>
        <v>0</v>
      </c>
      <c r="AO185" s="228">
        <f t="shared" si="251"/>
        <v>0</v>
      </c>
      <c r="AP185" s="228">
        <f t="shared" si="251"/>
        <v>0</v>
      </c>
      <c r="AQ185" s="228">
        <f t="shared" si="251"/>
        <v>0</v>
      </c>
      <c r="AR185" s="228">
        <f t="shared" si="251"/>
        <v>0</v>
      </c>
      <c r="AS185" s="228">
        <f t="shared" si="251"/>
        <v>0</v>
      </c>
      <c r="AT185" s="228">
        <f t="shared" si="251"/>
        <v>0</v>
      </c>
      <c r="AU185" s="228">
        <f t="shared" si="251"/>
        <v>0</v>
      </c>
      <c r="AV185" s="228">
        <f t="shared" si="251"/>
        <v>0</v>
      </c>
      <c r="AW185" s="228">
        <f t="shared" si="251"/>
        <v>0</v>
      </c>
      <c r="AX185" s="228">
        <f t="shared" si="251"/>
        <v>0</v>
      </c>
      <c r="AY185" s="228">
        <f t="shared" si="251"/>
        <v>0</v>
      </c>
      <c r="AZ185" s="228">
        <f t="shared" si="251"/>
        <v>0</v>
      </c>
      <c r="BA185" s="228">
        <f t="shared" si="251"/>
        <v>0</v>
      </c>
      <c r="BB185" s="228">
        <f t="shared" si="251"/>
        <v>0</v>
      </c>
      <c r="BC185" s="228">
        <f t="shared" si="251"/>
        <v>0</v>
      </c>
      <c r="BD185" s="228">
        <f t="shared" si="251"/>
        <v>0</v>
      </c>
      <c r="BE185" s="226"/>
      <c r="BF185" s="229">
        <f t="shared" ref="BF185:BX185" si="252">(IF(BF$73=0,0,BF110/BF$74))</f>
        <v>0</v>
      </c>
      <c r="BG185" s="228">
        <f t="shared" si="252"/>
        <v>0</v>
      </c>
      <c r="BH185" s="228">
        <f t="shared" si="252"/>
        <v>0</v>
      </c>
      <c r="BI185" s="228">
        <f t="shared" si="252"/>
        <v>0</v>
      </c>
      <c r="BJ185" s="228">
        <f t="shared" si="252"/>
        <v>0</v>
      </c>
      <c r="BK185" s="228">
        <f t="shared" si="252"/>
        <v>0</v>
      </c>
      <c r="BL185" s="228">
        <f t="shared" si="252"/>
        <v>0</v>
      </c>
      <c r="BM185" s="228">
        <f t="shared" si="252"/>
        <v>0</v>
      </c>
      <c r="BN185" s="228">
        <f t="shared" si="252"/>
        <v>0</v>
      </c>
      <c r="BO185" s="228">
        <f t="shared" si="252"/>
        <v>0</v>
      </c>
      <c r="BP185" s="228">
        <f t="shared" si="252"/>
        <v>0</v>
      </c>
      <c r="BQ185" s="228">
        <f t="shared" si="252"/>
        <v>0</v>
      </c>
      <c r="BR185" s="228">
        <f t="shared" si="252"/>
        <v>0</v>
      </c>
      <c r="BS185" s="228">
        <f t="shared" si="252"/>
        <v>0</v>
      </c>
      <c r="BT185" s="228">
        <f t="shared" si="252"/>
        <v>0</v>
      </c>
      <c r="BU185" s="228">
        <f t="shared" si="252"/>
        <v>0</v>
      </c>
      <c r="BV185" s="228">
        <f t="shared" si="252"/>
        <v>0</v>
      </c>
      <c r="BW185" s="228">
        <f t="shared" si="252"/>
        <v>0</v>
      </c>
      <c r="BX185" s="228">
        <f t="shared" si="252"/>
        <v>0</v>
      </c>
      <c r="BY185" s="228">
        <f>IF(Info!$O$3="Q1",$BS185,IF(Info!$O$3="Q2",$BS185+$BT185,IF(Info!$O$3="Q3",$BS185+$BT185+$BU185,$BR185)))</f>
        <v>0</v>
      </c>
      <c r="BZ185" s="228">
        <f>IF(Info!$O$3="Q1",$BS185,IF(Info!$O$3="Q2",$BT185,IF(Info!$O$3="Q3",$BU185,$BV185)))</f>
        <v>0</v>
      </c>
      <c r="CA185" s="225"/>
    </row>
    <row r="186" spans="1:79" x14ac:dyDescent="0.3">
      <c r="A186" s="223"/>
      <c r="B186" s="78" t="s">
        <v>75</v>
      </c>
      <c r="C186" s="225"/>
      <c r="D186" s="227">
        <f t="shared" ref="D186:AI186" si="253">(IF(D$73=0,0,D111/D$74))</f>
        <v>0</v>
      </c>
      <c r="E186" s="228">
        <f t="shared" si="253"/>
        <v>0</v>
      </c>
      <c r="F186" s="228">
        <f t="shared" si="253"/>
        <v>0</v>
      </c>
      <c r="G186" s="228">
        <f t="shared" si="253"/>
        <v>0</v>
      </c>
      <c r="H186" s="228">
        <f t="shared" si="253"/>
        <v>0</v>
      </c>
      <c r="I186" s="228">
        <f t="shared" si="253"/>
        <v>0</v>
      </c>
      <c r="J186" s="228">
        <f t="shared" si="253"/>
        <v>0</v>
      </c>
      <c r="K186" s="228">
        <f t="shared" si="253"/>
        <v>0</v>
      </c>
      <c r="L186" s="228">
        <f t="shared" si="253"/>
        <v>0</v>
      </c>
      <c r="M186" s="228">
        <f t="shared" si="253"/>
        <v>0</v>
      </c>
      <c r="N186" s="228">
        <f t="shared" si="253"/>
        <v>0</v>
      </c>
      <c r="O186" s="228">
        <f t="shared" si="253"/>
        <v>0</v>
      </c>
      <c r="P186" s="228">
        <f t="shared" si="253"/>
        <v>0</v>
      </c>
      <c r="Q186" s="228">
        <f t="shared" si="253"/>
        <v>0</v>
      </c>
      <c r="R186" s="228">
        <f t="shared" si="253"/>
        <v>0</v>
      </c>
      <c r="S186" s="228">
        <f t="shared" si="253"/>
        <v>0</v>
      </c>
      <c r="T186" s="228">
        <f t="shared" si="253"/>
        <v>0</v>
      </c>
      <c r="U186" s="228">
        <f t="shared" si="253"/>
        <v>0</v>
      </c>
      <c r="V186" s="228">
        <f t="shared" si="253"/>
        <v>0</v>
      </c>
      <c r="W186" s="228">
        <f t="shared" si="253"/>
        <v>0</v>
      </c>
      <c r="X186" s="228">
        <f t="shared" si="253"/>
        <v>0</v>
      </c>
      <c r="Y186" s="228">
        <f t="shared" si="253"/>
        <v>0</v>
      </c>
      <c r="Z186" s="228">
        <f t="shared" si="253"/>
        <v>0</v>
      </c>
      <c r="AA186" s="228">
        <f t="shared" si="253"/>
        <v>0</v>
      </c>
      <c r="AB186" s="228">
        <f t="shared" si="253"/>
        <v>0</v>
      </c>
      <c r="AC186" s="228">
        <f t="shared" si="253"/>
        <v>0</v>
      </c>
      <c r="AD186" s="228">
        <f t="shared" si="253"/>
        <v>0</v>
      </c>
      <c r="AE186" s="228">
        <f t="shared" si="253"/>
        <v>0</v>
      </c>
      <c r="AF186" s="228">
        <f t="shared" si="253"/>
        <v>0</v>
      </c>
      <c r="AG186" s="228">
        <f t="shared" si="253"/>
        <v>0</v>
      </c>
      <c r="AH186" s="228">
        <f t="shared" si="253"/>
        <v>0</v>
      </c>
      <c r="AI186" s="228">
        <f t="shared" si="253"/>
        <v>0</v>
      </c>
      <c r="AJ186" s="228">
        <f t="shared" ref="AJ186:BD186" si="254">(IF(AJ$73=0,0,AJ111/AJ$74))</f>
        <v>0</v>
      </c>
      <c r="AK186" s="228">
        <f t="shared" si="254"/>
        <v>0</v>
      </c>
      <c r="AL186" s="228">
        <f t="shared" si="254"/>
        <v>0</v>
      </c>
      <c r="AM186" s="228">
        <f t="shared" si="254"/>
        <v>0</v>
      </c>
      <c r="AN186" s="228">
        <f t="shared" si="254"/>
        <v>0</v>
      </c>
      <c r="AO186" s="228">
        <f t="shared" si="254"/>
        <v>0</v>
      </c>
      <c r="AP186" s="228">
        <f t="shared" si="254"/>
        <v>0</v>
      </c>
      <c r="AQ186" s="228">
        <f t="shared" si="254"/>
        <v>0</v>
      </c>
      <c r="AR186" s="228">
        <f t="shared" si="254"/>
        <v>0</v>
      </c>
      <c r="AS186" s="228">
        <f t="shared" si="254"/>
        <v>0</v>
      </c>
      <c r="AT186" s="228">
        <f t="shared" si="254"/>
        <v>0</v>
      </c>
      <c r="AU186" s="228">
        <f t="shared" si="254"/>
        <v>0</v>
      </c>
      <c r="AV186" s="228">
        <f t="shared" si="254"/>
        <v>0</v>
      </c>
      <c r="AW186" s="228">
        <f t="shared" si="254"/>
        <v>0</v>
      </c>
      <c r="AX186" s="228">
        <f t="shared" si="254"/>
        <v>0</v>
      </c>
      <c r="AY186" s="228">
        <f t="shared" si="254"/>
        <v>0</v>
      </c>
      <c r="AZ186" s="228">
        <f t="shared" si="254"/>
        <v>0</v>
      </c>
      <c r="BA186" s="228">
        <f t="shared" si="254"/>
        <v>0</v>
      </c>
      <c r="BB186" s="228">
        <f t="shared" si="254"/>
        <v>0</v>
      </c>
      <c r="BC186" s="228">
        <f t="shared" si="254"/>
        <v>0</v>
      </c>
      <c r="BD186" s="228">
        <f t="shared" si="254"/>
        <v>0</v>
      </c>
      <c r="BE186" s="226"/>
      <c r="BF186" s="229">
        <f t="shared" ref="BF186:BX186" si="255">(IF(BF$73=0,0,BF111/BF$74))</f>
        <v>0</v>
      </c>
      <c r="BG186" s="228">
        <f t="shared" si="255"/>
        <v>0</v>
      </c>
      <c r="BH186" s="228">
        <f t="shared" si="255"/>
        <v>0</v>
      </c>
      <c r="BI186" s="228">
        <f t="shared" si="255"/>
        <v>0</v>
      </c>
      <c r="BJ186" s="228">
        <f t="shared" si="255"/>
        <v>0</v>
      </c>
      <c r="BK186" s="228">
        <f t="shared" si="255"/>
        <v>0</v>
      </c>
      <c r="BL186" s="228">
        <f t="shared" si="255"/>
        <v>0</v>
      </c>
      <c r="BM186" s="228">
        <f t="shared" si="255"/>
        <v>0</v>
      </c>
      <c r="BN186" s="228">
        <f t="shared" si="255"/>
        <v>0</v>
      </c>
      <c r="BO186" s="228">
        <f t="shared" si="255"/>
        <v>0</v>
      </c>
      <c r="BP186" s="228">
        <f t="shared" si="255"/>
        <v>0</v>
      </c>
      <c r="BQ186" s="228">
        <f t="shared" si="255"/>
        <v>0</v>
      </c>
      <c r="BR186" s="228">
        <f t="shared" si="255"/>
        <v>0</v>
      </c>
      <c r="BS186" s="228">
        <f t="shared" si="255"/>
        <v>0</v>
      </c>
      <c r="BT186" s="228">
        <f t="shared" si="255"/>
        <v>0</v>
      </c>
      <c r="BU186" s="228">
        <f t="shared" si="255"/>
        <v>0</v>
      </c>
      <c r="BV186" s="228">
        <f t="shared" si="255"/>
        <v>0</v>
      </c>
      <c r="BW186" s="228">
        <f t="shared" si="255"/>
        <v>0</v>
      </c>
      <c r="BX186" s="228">
        <f t="shared" si="255"/>
        <v>0</v>
      </c>
      <c r="BY186" s="228">
        <f>IF(Info!$O$3="Q1",$BS186,IF(Info!$O$3="Q2",$BS186+$BT186,IF(Info!$O$3="Q3",$BS186+$BT186+$BU186,$BR186)))</f>
        <v>0</v>
      </c>
      <c r="BZ186" s="228">
        <f>IF(Info!$O$3="Q1",$BS186,IF(Info!$O$3="Q2",$BT186,IF(Info!$O$3="Q3",$BU186,$BV186)))</f>
        <v>0</v>
      </c>
      <c r="CA186" s="225"/>
    </row>
    <row r="187" spans="1:79" x14ac:dyDescent="0.3">
      <c r="A187" s="223"/>
      <c r="B187" s="160" t="s">
        <v>367</v>
      </c>
      <c r="C187" s="225"/>
      <c r="D187" s="238">
        <f t="shared" ref="D187:AI187" si="256">(IF(D$73=0,0,D112/D$74))</f>
        <v>0</v>
      </c>
      <c r="E187" s="238">
        <f t="shared" si="256"/>
        <v>0</v>
      </c>
      <c r="F187" s="238">
        <f t="shared" si="256"/>
        <v>0</v>
      </c>
      <c r="G187" s="238">
        <f t="shared" si="256"/>
        <v>0</v>
      </c>
      <c r="H187" s="238">
        <f t="shared" si="256"/>
        <v>0</v>
      </c>
      <c r="I187" s="238">
        <f t="shared" si="256"/>
        <v>0</v>
      </c>
      <c r="J187" s="238">
        <f t="shared" si="256"/>
        <v>0</v>
      </c>
      <c r="K187" s="238">
        <f t="shared" si="256"/>
        <v>0</v>
      </c>
      <c r="L187" s="238">
        <f t="shared" si="256"/>
        <v>0</v>
      </c>
      <c r="M187" s="238">
        <f t="shared" si="256"/>
        <v>0</v>
      </c>
      <c r="N187" s="238">
        <f t="shared" si="256"/>
        <v>0</v>
      </c>
      <c r="O187" s="238">
        <f t="shared" si="256"/>
        <v>0</v>
      </c>
      <c r="P187" s="238">
        <f t="shared" si="256"/>
        <v>0</v>
      </c>
      <c r="Q187" s="238">
        <f t="shared" si="256"/>
        <v>0</v>
      </c>
      <c r="R187" s="238">
        <f t="shared" si="256"/>
        <v>0</v>
      </c>
      <c r="S187" s="238">
        <f t="shared" si="256"/>
        <v>0</v>
      </c>
      <c r="T187" s="238">
        <f t="shared" si="256"/>
        <v>0</v>
      </c>
      <c r="U187" s="238">
        <f t="shared" si="256"/>
        <v>0</v>
      </c>
      <c r="V187" s="238">
        <f t="shared" si="256"/>
        <v>0</v>
      </c>
      <c r="W187" s="238">
        <f t="shared" si="256"/>
        <v>0</v>
      </c>
      <c r="X187" s="238">
        <f t="shared" si="256"/>
        <v>0</v>
      </c>
      <c r="Y187" s="238">
        <f t="shared" si="256"/>
        <v>0</v>
      </c>
      <c r="Z187" s="238">
        <f t="shared" si="256"/>
        <v>0</v>
      </c>
      <c r="AA187" s="238">
        <f t="shared" si="256"/>
        <v>0</v>
      </c>
      <c r="AB187" s="238">
        <f t="shared" si="256"/>
        <v>0</v>
      </c>
      <c r="AC187" s="238">
        <f t="shared" si="256"/>
        <v>0</v>
      </c>
      <c r="AD187" s="238">
        <f t="shared" si="256"/>
        <v>0</v>
      </c>
      <c r="AE187" s="238">
        <f t="shared" si="256"/>
        <v>0</v>
      </c>
      <c r="AF187" s="238">
        <f t="shared" si="256"/>
        <v>0</v>
      </c>
      <c r="AG187" s="238">
        <f t="shared" si="256"/>
        <v>0</v>
      </c>
      <c r="AH187" s="238">
        <f t="shared" si="256"/>
        <v>0</v>
      </c>
      <c r="AI187" s="238">
        <f t="shared" si="256"/>
        <v>0</v>
      </c>
      <c r="AJ187" s="238">
        <f t="shared" ref="AJ187:BD187" si="257">(IF(AJ$73=0,0,AJ112/AJ$74))</f>
        <v>0</v>
      </c>
      <c r="AK187" s="238">
        <f t="shared" si="257"/>
        <v>0</v>
      </c>
      <c r="AL187" s="238">
        <f t="shared" si="257"/>
        <v>0</v>
      </c>
      <c r="AM187" s="238">
        <f t="shared" si="257"/>
        <v>0</v>
      </c>
      <c r="AN187" s="238">
        <f t="shared" si="257"/>
        <v>0</v>
      </c>
      <c r="AO187" s="238">
        <f t="shared" si="257"/>
        <v>0</v>
      </c>
      <c r="AP187" s="238">
        <f t="shared" si="257"/>
        <v>0</v>
      </c>
      <c r="AQ187" s="238">
        <f t="shared" si="257"/>
        <v>0</v>
      </c>
      <c r="AR187" s="238">
        <f t="shared" si="257"/>
        <v>0</v>
      </c>
      <c r="AS187" s="238">
        <f t="shared" si="257"/>
        <v>0</v>
      </c>
      <c r="AT187" s="238">
        <f t="shared" si="257"/>
        <v>0</v>
      </c>
      <c r="AU187" s="238">
        <f t="shared" si="257"/>
        <v>0</v>
      </c>
      <c r="AV187" s="238">
        <f t="shared" si="257"/>
        <v>0</v>
      </c>
      <c r="AW187" s="238">
        <f t="shared" si="257"/>
        <v>0</v>
      </c>
      <c r="AX187" s="238">
        <f t="shared" si="257"/>
        <v>0</v>
      </c>
      <c r="AY187" s="238">
        <f t="shared" si="257"/>
        <v>0</v>
      </c>
      <c r="AZ187" s="238">
        <f t="shared" si="257"/>
        <v>0</v>
      </c>
      <c r="BA187" s="238">
        <f t="shared" si="257"/>
        <v>0</v>
      </c>
      <c r="BB187" s="238">
        <f t="shared" si="257"/>
        <v>0</v>
      </c>
      <c r="BC187" s="238">
        <f t="shared" si="257"/>
        <v>0</v>
      </c>
      <c r="BD187" s="238">
        <f t="shared" si="257"/>
        <v>0</v>
      </c>
      <c r="BE187" s="226"/>
      <c r="BF187" s="239">
        <f t="shared" ref="BF187:BX187" si="258">(IF(BF$73=0,0,BF112/BF$74))</f>
        <v>0</v>
      </c>
      <c r="BG187" s="238">
        <f t="shared" si="258"/>
        <v>0</v>
      </c>
      <c r="BH187" s="238">
        <f t="shared" si="258"/>
        <v>0</v>
      </c>
      <c r="BI187" s="238">
        <f t="shared" si="258"/>
        <v>0</v>
      </c>
      <c r="BJ187" s="238">
        <f t="shared" si="258"/>
        <v>0</v>
      </c>
      <c r="BK187" s="238">
        <f t="shared" si="258"/>
        <v>0</v>
      </c>
      <c r="BL187" s="238">
        <f t="shared" si="258"/>
        <v>0</v>
      </c>
      <c r="BM187" s="238">
        <f t="shared" si="258"/>
        <v>0</v>
      </c>
      <c r="BN187" s="238">
        <f t="shared" si="258"/>
        <v>0</v>
      </c>
      <c r="BO187" s="238">
        <f t="shared" si="258"/>
        <v>0</v>
      </c>
      <c r="BP187" s="238">
        <f t="shared" si="258"/>
        <v>0</v>
      </c>
      <c r="BQ187" s="238">
        <f t="shared" si="258"/>
        <v>0</v>
      </c>
      <c r="BR187" s="238">
        <f t="shared" si="258"/>
        <v>0</v>
      </c>
      <c r="BS187" s="238">
        <f t="shared" si="258"/>
        <v>0</v>
      </c>
      <c r="BT187" s="238">
        <f t="shared" si="258"/>
        <v>0</v>
      </c>
      <c r="BU187" s="238">
        <f t="shared" si="258"/>
        <v>0</v>
      </c>
      <c r="BV187" s="238">
        <f t="shared" si="258"/>
        <v>0</v>
      </c>
      <c r="BW187" s="238">
        <f t="shared" si="258"/>
        <v>0</v>
      </c>
      <c r="BX187" s="238">
        <f t="shared" si="258"/>
        <v>0</v>
      </c>
      <c r="BY187" s="238">
        <f>IF(Info!$O$3="Q1",$BS187,IF(Info!$O$3="Q2",$BS187+$BT187,IF(Info!$O$3="Q3",$BS187+$BT187+$BU187,$BR187)))</f>
        <v>0</v>
      </c>
      <c r="BZ187" s="238">
        <f>IF(Info!$O$3="Q1",$BS187,IF(Info!$O$3="Q2",$BT187,IF(Info!$O$3="Q3",$BU187,$BV187)))</f>
        <v>0</v>
      </c>
      <c r="CA187" s="225"/>
    </row>
    <row r="188" spans="1:79" ht="15.6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x14ac:dyDescent="0.3">
      <c r="A189" s="223"/>
      <c r="B189" s="78" t="s">
        <v>368</v>
      </c>
      <c r="C189" s="225"/>
      <c r="D189" s="227">
        <f t="shared" ref="D189:AI189" si="259">(IF(D$73=0,0,D114/D$74))</f>
        <v>0</v>
      </c>
      <c r="E189" s="228">
        <f t="shared" si="259"/>
        <v>0</v>
      </c>
      <c r="F189" s="228">
        <f t="shared" si="259"/>
        <v>0</v>
      </c>
      <c r="G189" s="228">
        <f t="shared" si="259"/>
        <v>0</v>
      </c>
      <c r="H189" s="228">
        <f t="shared" si="259"/>
        <v>0</v>
      </c>
      <c r="I189" s="228">
        <f t="shared" si="259"/>
        <v>0</v>
      </c>
      <c r="J189" s="228">
        <f t="shared" si="259"/>
        <v>0</v>
      </c>
      <c r="K189" s="228">
        <f t="shared" si="259"/>
        <v>0</v>
      </c>
      <c r="L189" s="228">
        <f t="shared" si="259"/>
        <v>0</v>
      </c>
      <c r="M189" s="228">
        <f t="shared" si="259"/>
        <v>0</v>
      </c>
      <c r="N189" s="228">
        <f t="shared" si="259"/>
        <v>0</v>
      </c>
      <c r="O189" s="228">
        <f t="shared" si="259"/>
        <v>0</v>
      </c>
      <c r="P189" s="228">
        <f t="shared" si="259"/>
        <v>0</v>
      </c>
      <c r="Q189" s="228">
        <f t="shared" si="259"/>
        <v>0</v>
      </c>
      <c r="R189" s="228">
        <f t="shared" si="259"/>
        <v>0</v>
      </c>
      <c r="S189" s="228">
        <f t="shared" si="259"/>
        <v>0</v>
      </c>
      <c r="T189" s="228">
        <f t="shared" si="259"/>
        <v>0</v>
      </c>
      <c r="U189" s="228">
        <f t="shared" si="259"/>
        <v>0</v>
      </c>
      <c r="V189" s="228">
        <f t="shared" si="259"/>
        <v>0</v>
      </c>
      <c r="W189" s="228">
        <f t="shared" si="259"/>
        <v>0</v>
      </c>
      <c r="X189" s="228">
        <f t="shared" si="259"/>
        <v>0</v>
      </c>
      <c r="Y189" s="228">
        <f t="shared" si="259"/>
        <v>0</v>
      </c>
      <c r="Z189" s="228">
        <f t="shared" si="259"/>
        <v>0</v>
      </c>
      <c r="AA189" s="228">
        <f t="shared" si="259"/>
        <v>0</v>
      </c>
      <c r="AB189" s="228">
        <f t="shared" si="259"/>
        <v>0</v>
      </c>
      <c r="AC189" s="228">
        <f t="shared" si="259"/>
        <v>0</v>
      </c>
      <c r="AD189" s="228">
        <f t="shared" si="259"/>
        <v>0</v>
      </c>
      <c r="AE189" s="228">
        <f t="shared" si="259"/>
        <v>0</v>
      </c>
      <c r="AF189" s="228">
        <f t="shared" si="259"/>
        <v>0</v>
      </c>
      <c r="AG189" s="228">
        <f t="shared" si="259"/>
        <v>0</v>
      </c>
      <c r="AH189" s="228">
        <f t="shared" si="259"/>
        <v>0</v>
      </c>
      <c r="AI189" s="228">
        <f t="shared" si="259"/>
        <v>0</v>
      </c>
      <c r="AJ189" s="228">
        <f t="shared" ref="AJ189:BD189" si="260">(IF(AJ$73=0,0,AJ114/AJ$74))</f>
        <v>0</v>
      </c>
      <c r="AK189" s="228">
        <f t="shared" si="260"/>
        <v>0</v>
      </c>
      <c r="AL189" s="228">
        <f t="shared" si="260"/>
        <v>0</v>
      </c>
      <c r="AM189" s="228">
        <f t="shared" si="260"/>
        <v>0</v>
      </c>
      <c r="AN189" s="228">
        <f t="shared" si="260"/>
        <v>0</v>
      </c>
      <c r="AO189" s="228">
        <f t="shared" si="260"/>
        <v>0</v>
      </c>
      <c r="AP189" s="228">
        <f t="shared" si="260"/>
        <v>0</v>
      </c>
      <c r="AQ189" s="228">
        <f t="shared" si="260"/>
        <v>0</v>
      </c>
      <c r="AR189" s="228">
        <f t="shared" si="260"/>
        <v>0</v>
      </c>
      <c r="AS189" s="228">
        <f t="shared" si="260"/>
        <v>0</v>
      </c>
      <c r="AT189" s="228">
        <f t="shared" si="260"/>
        <v>0</v>
      </c>
      <c r="AU189" s="228">
        <f t="shared" si="260"/>
        <v>0</v>
      </c>
      <c r="AV189" s="228">
        <f t="shared" si="260"/>
        <v>0</v>
      </c>
      <c r="AW189" s="228">
        <f t="shared" si="260"/>
        <v>0</v>
      </c>
      <c r="AX189" s="228">
        <f t="shared" si="260"/>
        <v>0</v>
      </c>
      <c r="AY189" s="228">
        <f t="shared" si="260"/>
        <v>0</v>
      </c>
      <c r="AZ189" s="228">
        <f t="shared" si="260"/>
        <v>0</v>
      </c>
      <c r="BA189" s="228">
        <f t="shared" si="260"/>
        <v>0</v>
      </c>
      <c r="BB189" s="228">
        <f t="shared" si="260"/>
        <v>0</v>
      </c>
      <c r="BC189" s="228">
        <f t="shared" si="260"/>
        <v>0</v>
      </c>
      <c r="BD189" s="228">
        <f t="shared" si="260"/>
        <v>0</v>
      </c>
      <c r="BE189" s="226"/>
      <c r="BF189" s="229">
        <f t="shared" ref="BF189:BX189" si="261">(IF(BF$73=0,0,BF114/BF$74))</f>
        <v>0</v>
      </c>
      <c r="BG189" s="228">
        <f t="shared" si="261"/>
        <v>0</v>
      </c>
      <c r="BH189" s="228">
        <f t="shared" si="261"/>
        <v>0</v>
      </c>
      <c r="BI189" s="228">
        <f t="shared" si="261"/>
        <v>0</v>
      </c>
      <c r="BJ189" s="228">
        <f t="shared" si="261"/>
        <v>0</v>
      </c>
      <c r="BK189" s="228">
        <f t="shared" si="261"/>
        <v>0</v>
      </c>
      <c r="BL189" s="228">
        <f t="shared" si="261"/>
        <v>0</v>
      </c>
      <c r="BM189" s="228">
        <f t="shared" si="261"/>
        <v>0</v>
      </c>
      <c r="BN189" s="228">
        <f t="shared" si="261"/>
        <v>0</v>
      </c>
      <c r="BO189" s="228">
        <f t="shared" si="261"/>
        <v>0</v>
      </c>
      <c r="BP189" s="228">
        <f t="shared" si="261"/>
        <v>0</v>
      </c>
      <c r="BQ189" s="228">
        <f t="shared" si="261"/>
        <v>0</v>
      </c>
      <c r="BR189" s="228">
        <f t="shared" si="261"/>
        <v>0</v>
      </c>
      <c r="BS189" s="228">
        <f t="shared" si="261"/>
        <v>0</v>
      </c>
      <c r="BT189" s="228">
        <f t="shared" si="261"/>
        <v>0</v>
      </c>
      <c r="BU189" s="228">
        <f t="shared" si="261"/>
        <v>0</v>
      </c>
      <c r="BV189" s="228">
        <f t="shared" si="261"/>
        <v>0</v>
      </c>
      <c r="BW189" s="228">
        <f t="shared" si="261"/>
        <v>0</v>
      </c>
      <c r="BX189" s="228">
        <f t="shared" si="261"/>
        <v>0</v>
      </c>
      <c r="BY189" s="228">
        <f>IF(Info!$O$3="Q1",$BS189,IF(Info!$O$3="Q2",$BS189+$BT189,IF(Info!$O$3="Q3",$BS189+$BT189+$BU189,$BR189)))</f>
        <v>0</v>
      </c>
      <c r="BZ189" s="228">
        <f>IF(Info!$O$3="Q1",$BS189,IF(Info!$O$3="Q2",$BT189,IF(Info!$O$3="Q3",$BU189,$BV189)))</f>
        <v>0</v>
      </c>
      <c r="CA189" s="225"/>
    </row>
    <row r="190" spans="1:79" x14ac:dyDescent="0.3">
      <c r="A190" s="223"/>
      <c r="B190" s="78" t="s">
        <v>369</v>
      </c>
      <c r="C190" s="225"/>
      <c r="D190" s="227">
        <f t="shared" ref="D190:AI190" si="262">(IF(D$73=0,0,D115/D$74))</f>
        <v>0</v>
      </c>
      <c r="E190" s="228">
        <f t="shared" si="262"/>
        <v>0</v>
      </c>
      <c r="F190" s="228">
        <f t="shared" si="262"/>
        <v>0</v>
      </c>
      <c r="G190" s="228">
        <f t="shared" si="262"/>
        <v>0</v>
      </c>
      <c r="H190" s="228">
        <f t="shared" si="262"/>
        <v>0</v>
      </c>
      <c r="I190" s="228">
        <f t="shared" si="262"/>
        <v>0</v>
      </c>
      <c r="J190" s="228">
        <f t="shared" si="262"/>
        <v>0</v>
      </c>
      <c r="K190" s="228">
        <f t="shared" si="262"/>
        <v>0</v>
      </c>
      <c r="L190" s="228">
        <f t="shared" si="262"/>
        <v>0</v>
      </c>
      <c r="M190" s="228">
        <f t="shared" si="262"/>
        <v>0</v>
      </c>
      <c r="N190" s="228">
        <f t="shared" si="262"/>
        <v>0</v>
      </c>
      <c r="O190" s="228">
        <f t="shared" si="262"/>
        <v>0</v>
      </c>
      <c r="P190" s="228">
        <f t="shared" si="262"/>
        <v>0</v>
      </c>
      <c r="Q190" s="228">
        <f t="shared" si="262"/>
        <v>0</v>
      </c>
      <c r="R190" s="228">
        <f t="shared" si="262"/>
        <v>0</v>
      </c>
      <c r="S190" s="228">
        <f t="shared" si="262"/>
        <v>0</v>
      </c>
      <c r="T190" s="228">
        <f t="shared" si="262"/>
        <v>0</v>
      </c>
      <c r="U190" s="228">
        <f t="shared" si="262"/>
        <v>0</v>
      </c>
      <c r="V190" s="228">
        <f t="shared" si="262"/>
        <v>0</v>
      </c>
      <c r="W190" s="228">
        <f t="shared" si="262"/>
        <v>0</v>
      </c>
      <c r="X190" s="228">
        <f t="shared" si="262"/>
        <v>0</v>
      </c>
      <c r="Y190" s="228">
        <f t="shared" si="262"/>
        <v>0</v>
      </c>
      <c r="Z190" s="228">
        <f t="shared" si="262"/>
        <v>0</v>
      </c>
      <c r="AA190" s="228">
        <f t="shared" si="262"/>
        <v>0</v>
      </c>
      <c r="AB190" s="228">
        <f t="shared" si="262"/>
        <v>0</v>
      </c>
      <c r="AC190" s="228">
        <f t="shared" si="262"/>
        <v>0</v>
      </c>
      <c r="AD190" s="228">
        <f t="shared" si="262"/>
        <v>0</v>
      </c>
      <c r="AE190" s="228">
        <f t="shared" si="262"/>
        <v>0</v>
      </c>
      <c r="AF190" s="228">
        <f t="shared" si="262"/>
        <v>0</v>
      </c>
      <c r="AG190" s="228">
        <f t="shared" si="262"/>
        <v>0</v>
      </c>
      <c r="AH190" s="228">
        <f t="shared" si="262"/>
        <v>0</v>
      </c>
      <c r="AI190" s="228">
        <f t="shared" si="262"/>
        <v>0</v>
      </c>
      <c r="AJ190" s="228">
        <f t="shared" ref="AJ190:BD190" si="263">(IF(AJ$73=0,0,AJ115/AJ$74))</f>
        <v>0</v>
      </c>
      <c r="AK190" s="228">
        <f t="shared" si="263"/>
        <v>0</v>
      </c>
      <c r="AL190" s="228">
        <f t="shared" si="263"/>
        <v>0</v>
      </c>
      <c r="AM190" s="228">
        <f t="shared" si="263"/>
        <v>0</v>
      </c>
      <c r="AN190" s="228">
        <f t="shared" si="263"/>
        <v>0</v>
      </c>
      <c r="AO190" s="228">
        <f t="shared" si="263"/>
        <v>0</v>
      </c>
      <c r="AP190" s="228">
        <f t="shared" si="263"/>
        <v>0</v>
      </c>
      <c r="AQ190" s="228">
        <f t="shared" si="263"/>
        <v>0</v>
      </c>
      <c r="AR190" s="228">
        <f t="shared" si="263"/>
        <v>0</v>
      </c>
      <c r="AS190" s="228">
        <f t="shared" si="263"/>
        <v>0</v>
      </c>
      <c r="AT190" s="228">
        <f t="shared" si="263"/>
        <v>0</v>
      </c>
      <c r="AU190" s="228">
        <f t="shared" si="263"/>
        <v>0</v>
      </c>
      <c r="AV190" s="228">
        <f t="shared" si="263"/>
        <v>0</v>
      </c>
      <c r="AW190" s="228">
        <f t="shared" si="263"/>
        <v>0</v>
      </c>
      <c r="AX190" s="228">
        <f t="shared" si="263"/>
        <v>0</v>
      </c>
      <c r="AY190" s="228">
        <f t="shared" si="263"/>
        <v>0</v>
      </c>
      <c r="AZ190" s="228">
        <f t="shared" si="263"/>
        <v>0</v>
      </c>
      <c r="BA190" s="228">
        <f t="shared" si="263"/>
        <v>0</v>
      </c>
      <c r="BB190" s="228">
        <f t="shared" si="263"/>
        <v>0</v>
      </c>
      <c r="BC190" s="228">
        <f t="shared" si="263"/>
        <v>0</v>
      </c>
      <c r="BD190" s="228">
        <f t="shared" si="263"/>
        <v>0</v>
      </c>
      <c r="BE190" s="226"/>
      <c r="BF190" s="229">
        <f t="shared" ref="BF190:BX190" si="264">(IF(BF$73=0,0,BF115/BF$74))</f>
        <v>0</v>
      </c>
      <c r="BG190" s="228">
        <f t="shared" si="264"/>
        <v>0</v>
      </c>
      <c r="BH190" s="228">
        <f t="shared" si="264"/>
        <v>0</v>
      </c>
      <c r="BI190" s="228">
        <f t="shared" si="264"/>
        <v>0</v>
      </c>
      <c r="BJ190" s="228">
        <f t="shared" si="264"/>
        <v>0</v>
      </c>
      <c r="BK190" s="228">
        <f t="shared" si="264"/>
        <v>0</v>
      </c>
      <c r="BL190" s="228">
        <f t="shared" si="264"/>
        <v>0</v>
      </c>
      <c r="BM190" s="228">
        <f t="shared" si="264"/>
        <v>0</v>
      </c>
      <c r="BN190" s="228">
        <f t="shared" si="264"/>
        <v>0</v>
      </c>
      <c r="BO190" s="228">
        <f t="shared" si="264"/>
        <v>0</v>
      </c>
      <c r="BP190" s="228">
        <f t="shared" si="264"/>
        <v>0</v>
      </c>
      <c r="BQ190" s="228">
        <f t="shared" si="264"/>
        <v>0</v>
      </c>
      <c r="BR190" s="228">
        <f t="shared" si="264"/>
        <v>0</v>
      </c>
      <c r="BS190" s="228">
        <f t="shared" si="264"/>
        <v>0</v>
      </c>
      <c r="BT190" s="228">
        <f t="shared" si="264"/>
        <v>0</v>
      </c>
      <c r="BU190" s="228">
        <f t="shared" si="264"/>
        <v>0</v>
      </c>
      <c r="BV190" s="228">
        <f t="shared" si="264"/>
        <v>0</v>
      </c>
      <c r="BW190" s="228">
        <f t="shared" si="264"/>
        <v>0</v>
      </c>
      <c r="BX190" s="228">
        <f t="shared" si="264"/>
        <v>0</v>
      </c>
      <c r="BY190" s="228">
        <f>IF(Info!$O$3="Q1",$BS190,IF(Info!$O$3="Q2",$BS190+$BT190,IF(Info!$O$3="Q3",$BS190+$BT190+$BU190,$BR190)))</f>
        <v>0</v>
      </c>
      <c r="BZ190" s="228">
        <f>IF(Info!$O$3="Q1",$BS190,IF(Info!$O$3="Q2",$BT190,IF(Info!$O$3="Q3",$BU190,$BV190)))</f>
        <v>0</v>
      </c>
      <c r="CA190" s="225"/>
    </row>
    <row r="191" spans="1:79" x14ac:dyDescent="0.3">
      <c r="A191" s="223"/>
      <c r="B191" s="78" t="s">
        <v>370</v>
      </c>
      <c r="C191" s="225"/>
      <c r="D191" s="227">
        <f t="shared" ref="D191:AI191" si="265">(IF(D$73=0,0,D116/D$74))</f>
        <v>0</v>
      </c>
      <c r="E191" s="228">
        <f t="shared" si="265"/>
        <v>0</v>
      </c>
      <c r="F191" s="228">
        <f t="shared" si="265"/>
        <v>0</v>
      </c>
      <c r="G191" s="228">
        <f t="shared" si="265"/>
        <v>0</v>
      </c>
      <c r="H191" s="228">
        <f t="shared" si="265"/>
        <v>0</v>
      </c>
      <c r="I191" s="228">
        <f t="shared" si="265"/>
        <v>0</v>
      </c>
      <c r="J191" s="228">
        <f t="shared" si="265"/>
        <v>0</v>
      </c>
      <c r="K191" s="228">
        <f t="shared" si="265"/>
        <v>0</v>
      </c>
      <c r="L191" s="228">
        <f t="shared" si="265"/>
        <v>0</v>
      </c>
      <c r="M191" s="228">
        <f t="shared" si="265"/>
        <v>0</v>
      </c>
      <c r="N191" s="228">
        <f t="shared" si="265"/>
        <v>0</v>
      </c>
      <c r="O191" s="228">
        <f t="shared" si="265"/>
        <v>0</v>
      </c>
      <c r="P191" s="228">
        <f t="shared" si="265"/>
        <v>0</v>
      </c>
      <c r="Q191" s="228">
        <f t="shared" si="265"/>
        <v>0</v>
      </c>
      <c r="R191" s="228">
        <f t="shared" si="265"/>
        <v>0</v>
      </c>
      <c r="S191" s="228">
        <f t="shared" si="265"/>
        <v>0</v>
      </c>
      <c r="T191" s="228">
        <f t="shared" si="265"/>
        <v>0</v>
      </c>
      <c r="U191" s="228">
        <f t="shared" si="265"/>
        <v>0</v>
      </c>
      <c r="V191" s="228">
        <f t="shared" si="265"/>
        <v>0</v>
      </c>
      <c r="W191" s="228">
        <f t="shared" si="265"/>
        <v>0</v>
      </c>
      <c r="X191" s="228">
        <f t="shared" si="265"/>
        <v>0</v>
      </c>
      <c r="Y191" s="228">
        <f t="shared" si="265"/>
        <v>0</v>
      </c>
      <c r="Z191" s="228">
        <f t="shared" si="265"/>
        <v>0</v>
      </c>
      <c r="AA191" s="228">
        <f t="shared" si="265"/>
        <v>0</v>
      </c>
      <c r="AB191" s="228">
        <f t="shared" si="265"/>
        <v>0</v>
      </c>
      <c r="AC191" s="228">
        <f t="shared" si="265"/>
        <v>0</v>
      </c>
      <c r="AD191" s="228">
        <f t="shared" si="265"/>
        <v>0</v>
      </c>
      <c r="AE191" s="228">
        <f t="shared" si="265"/>
        <v>0</v>
      </c>
      <c r="AF191" s="228">
        <f t="shared" si="265"/>
        <v>0</v>
      </c>
      <c r="AG191" s="228">
        <f t="shared" si="265"/>
        <v>0</v>
      </c>
      <c r="AH191" s="228">
        <f t="shared" si="265"/>
        <v>0</v>
      </c>
      <c r="AI191" s="228">
        <f t="shared" si="265"/>
        <v>0</v>
      </c>
      <c r="AJ191" s="228">
        <f t="shared" ref="AJ191:BD191" si="266">(IF(AJ$73=0,0,AJ116/AJ$74))</f>
        <v>0</v>
      </c>
      <c r="AK191" s="228">
        <f t="shared" si="266"/>
        <v>0</v>
      </c>
      <c r="AL191" s="228">
        <f t="shared" si="266"/>
        <v>0</v>
      </c>
      <c r="AM191" s="228">
        <f t="shared" si="266"/>
        <v>0</v>
      </c>
      <c r="AN191" s="228">
        <f t="shared" si="266"/>
        <v>0</v>
      </c>
      <c r="AO191" s="228">
        <f t="shared" si="266"/>
        <v>0</v>
      </c>
      <c r="AP191" s="228">
        <f t="shared" si="266"/>
        <v>0</v>
      </c>
      <c r="AQ191" s="228">
        <f t="shared" si="266"/>
        <v>0</v>
      </c>
      <c r="AR191" s="228">
        <f t="shared" si="266"/>
        <v>0</v>
      </c>
      <c r="AS191" s="228">
        <f t="shared" si="266"/>
        <v>0</v>
      </c>
      <c r="AT191" s="228">
        <f t="shared" si="266"/>
        <v>0</v>
      </c>
      <c r="AU191" s="228">
        <f t="shared" si="266"/>
        <v>0</v>
      </c>
      <c r="AV191" s="228">
        <f t="shared" si="266"/>
        <v>0</v>
      </c>
      <c r="AW191" s="228">
        <f t="shared" si="266"/>
        <v>0</v>
      </c>
      <c r="AX191" s="228">
        <f t="shared" si="266"/>
        <v>0</v>
      </c>
      <c r="AY191" s="228">
        <f t="shared" si="266"/>
        <v>0</v>
      </c>
      <c r="AZ191" s="228">
        <f t="shared" si="266"/>
        <v>0</v>
      </c>
      <c r="BA191" s="228">
        <f t="shared" si="266"/>
        <v>0</v>
      </c>
      <c r="BB191" s="228">
        <f t="shared" si="266"/>
        <v>0</v>
      </c>
      <c r="BC191" s="228">
        <f t="shared" si="266"/>
        <v>0</v>
      </c>
      <c r="BD191" s="228">
        <f t="shared" si="266"/>
        <v>0</v>
      </c>
      <c r="BE191" s="226"/>
      <c r="BF191" s="229">
        <f t="shared" ref="BF191:BX191" si="267">(IF(BF$73=0,0,BF116/BF$74))</f>
        <v>0</v>
      </c>
      <c r="BG191" s="228">
        <f t="shared" si="267"/>
        <v>0</v>
      </c>
      <c r="BH191" s="228">
        <f t="shared" si="267"/>
        <v>0</v>
      </c>
      <c r="BI191" s="228">
        <f t="shared" si="267"/>
        <v>0</v>
      </c>
      <c r="BJ191" s="228">
        <f t="shared" si="267"/>
        <v>0</v>
      </c>
      <c r="BK191" s="228">
        <f t="shared" si="267"/>
        <v>0</v>
      </c>
      <c r="BL191" s="228">
        <f t="shared" si="267"/>
        <v>0</v>
      </c>
      <c r="BM191" s="228">
        <f t="shared" si="267"/>
        <v>0</v>
      </c>
      <c r="BN191" s="228">
        <f t="shared" si="267"/>
        <v>0</v>
      </c>
      <c r="BO191" s="228">
        <f t="shared" si="267"/>
        <v>0</v>
      </c>
      <c r="BP191" s="228">
        <f t="shared" si="267"/>
        <v>0</v>
      </c>
      <c r="BQ191" s="228">
        <f t="shared" si="267"/>
        <v>0</v>
      </c>
      <c r="BR191" s="228">
        <f t="shared" si="267"/>
        <v>0</v>
      </c>
      <c r="BS191" s="228">
        <f t="shared" si="267"/>
        <v>0</v>
      </c>
      <c r="BT191" s="228">
        <f t="shared" si="267"/>
        <v>0</v>
      </c>
      <c r="BU191" s="228">
        <f t="shared" si="267"/>
        <v>0</v>
      </c>
      <c r="BV191" s="228">
        <f t="shared" si="267"/>
        <v>0</v>
      </c>
      <c r="BW191" s="228">
        <f t="shared" si="267"/>
        <v>0</v>
      </c>
      <c r="BX191" s="228">
        <f t="shared" si="267"/>
        <v>0</v>
      </c>
      <c r="BY191" s="228">
        <f>IF(Info!$O$3="Q1",$BS191,IF(Info!$O$3="Q2",$BS191+$BT191,IF(Info!$O$3="Q3",$BS191+$BT191+$BU191,$BR191)))</f>
        <v>0</v>
      </c>
      <c r="BZ191" s="228">
        <f>IF(Info!$O$3="Q1",$BS191,IF(Info!$O$3="Q2",$BT191,IF(Info!$O$3="Q3",$BU191,$BV191)))</f>
        <v>0</v>
      </c>
      <c r="CA191" s="225"/>
    </row>
    <row r="192" spans="1:79" x14ac:dyDescent="0.3">
      <c r="A192" s="223"/>
      <c r="B192" s="160" t="s">
        <v>371</v>
      </c>
      <c r="C192" s="225"/>
      <c r="D192" s="238">
        <f t="shared" ref="D192:AI192" si="268">(IF(D$73=0,0,D117/D$74))</f>
        <v>0</v>
      </c>
      <c r="E192" s="238">
        <f t="shared" si="268"/>
        <v>0</v>
      </c>
      <c r="F192" s="238">
        <f t="shared" si="268"/>
        <v>0</v>
      </c>
      <c r="G192" s="238">
        <f t="shared" si="268"/>
        <v>0</v>
      </c>
      <c r="H192" s="238">
        <f t="shared" si="268"/>
        <v>0</v>
      </c>
      <c r="I192" s="238">
        <f t="shared" si="268"/>
        <v>0</v>
      </c>
      <c r="J192" s="238">
        <f t="shared" si="268"/>
        <v>0</v>
      </c>
      <c r="K192" s="238">
        <f t="shared" si="268"/>
        <v>0</v>
      </c>
      <c r="L192" s="238">
        <f t="shared" si="268"/>
        <v>0</v>
      </c>
      <c r="M192" s="238">
        <f t="shared" si="268"/>
        <v>0</v>
      </c>
      <c r="N192" s="238">
        <f t="shared" si="268"/>
        <v>0</v>
      </c>
      <c r="O192" s="238">
        <f t="shared" si="268"/>
        <v>0</v>
      </c>
      <c r="P192" s="238">
        <f t="shared" si="268"/>
        <v>0</v>
      </c>
      <c r="Q192" s="238">
        <f t="shared" si="268"/>
        <v>0</v>
      </c>
      <c r="R192" s="238">
        <f t="shared" si="268"/>
        <v>0</v>
      </c>
      <c r="S192" s="238">
        <f t="shared" si="268"/>
        <v>0</v>
      </c>
      <c r="T192" s="238">
        <f t="shared" si="268"/>
        <v>0</v>
      </c>
      <c r="U192" s="238">
        <f t="shared" si="268"/>
        <v>0</v>
      </c>
      <c r="V192" s="238">
        <f t="shared" si="268"/>
        <v>0</v>
      </c>
      <c r="W192" s="238">
        <f t="shared" si="268"/>
        <v>0</v>
      </c>
      <c r="X192" s="238">
        <f t="shared" si="268"/>
        <v>0</v>
      </c>
      <c r="Y192" s="238">
        <f t="shared" si="268"/>
        <v>0</v>
      </c>
      <c r="Z192" s="238">
        <f t="shared" si="268"/>
        <v>0</v>
      </c>
      <c r="AA192" s="238">
        <f t="shared" si="268"/>
        <v>0</v>
      </c>
      <c r="AB192" s="238">
        <f t="shared" si="268"/>
        <v>0</v>
      </c>
      <c r="AC192" s="238">
        <f t="shared" si="268"/>
        <v>0</v>
      </c>
      <c r="AD192" s="238">
        <f t="shared" si="268"/>
        <v>0</v>
      </c>
      <c r="AE192" s="238">
        <f t="shared" si="268"/>
        <v>0</v>
      </c>
      <c r="AF192" s="238">
        <f t="shared" si="268"/>
        <v>0</v>
      </c>
      <c r="AG192" s="238">
        <f t="shared" si="268"/>
        <v>0</v>
      </c>
      <c r="AH192" s="238">
        <f t="shared" si="268"/>
        <v>0</v>
      </c>
      <c r="AI192" s="238">
        <f t="shared" si="268"/>
        <v>0</v>
      </c>
      <c r="AJ192" s="238">
        <f t="shared" ref="AJ192:BD192" si="269">(IF(AJ$73=0,0,AJ117/AJ$74))</f>
        <v>0</v>
      </c>
      <c r="AK192" s="238">
        <f t="shared" si="269"/>
        <v>0</v>
      </c>
      <c r="AL192" s="238">
        <f t="shared" si="269"/>
        <v>0</v>
      </c>
      <c r="AM192" s="238">
        <f t="shared" si="269"/>
        <v>0</v>
      </c>
      <c r="AN192" s="238">
        <f t="shared" si="269"/>
        <v>0</v>
      </c>
      <c r="AO192" s="238">
        <f t="shared" si="269"/>
        <v>0</v>
      </c>
      <c r="AP192" s="238">
        <f t="shared" si="269"/>
        <v>0</v>
      </c>
      <c r="AQ192" s="238">
        <f t="shared" si="269"/>
        <v>0</v>
      </c>
      <c r="AR192" s="238">
        <f t="shared" si="269"/>
        <v>0</v>
      </c>
      <c r="AS192" s="238">
        <f t="shared" si="269"/>
        <v>0</v>
      </c>
      <c r="AT192" s="238">
        <f t="shared" si="269"/>
        <v>0</v>
      </c>
      <c r="AU192" s="238">
        <f t="shared" si="269"/>
        <v>0</v>
      </c>
      <c r="AV192" s="238">
        <f t="shared" si="269"/>
        <v>0</v>
      </c>
      <c r="AW192" s="238">
        <f t="shared" si="269"/>
        <v>0</v>
      </c>
      <c r="AX192" s="238">
        <f t="shared" si="269"/>
        <v>0</v>
      </c>
      <c r="AY192" s="238">
        <f t="shared" si="269"/>
        <v>0</v>
      </c>
      <c r="AZ192" s="238">
        <f t="shared" si="269"/>
        <v>0</v>
      </c>
      <c r="BA192" s="238">
        <f t="shared" si="269"/>
        <v>0</v>
      </c>
      <c r="BB192" s="238">
        <f t="shared" si="269"/>
        <v>0</v>
      </c>
      <c r="BC192" s="238">
        <f t="shared" si="269"/>
        <v>0</v>
      </c>
      <c r="BD192" s="238">
        <f t="shared" si="269"/>
        <v>0</v>
      </c>
      <c r="BE192" s="226"/>
      <c r="BF192" s="239">
        <f t="shared" ref="BF192:BX192" si="270">(IF(BF$73=0,0,BF117/BF$74))</f>
        <v>0</v>
      </c>
      <c r="BG192" s="238">
        <f t="shared" si="270"/>
        <v>0</v>
      </c>
      <c r="BH192" s="238">
        <f t="shared" si="270"/>
        <v>0</v>
      </c>
      <c r="BI192" s="238">
        <f t="shared" si="270"/>
        <v>0</v>
      </c>
      <c r="BJ192" s="238">
        <f t="shared" si="270"/>
        <v>0</v>
      </c>
      <c r="BK192" s="238">
        <f t="shared" si="270"/>
        <v>0</v>
      </c>
      <c r="BL192" s="238">
        <f t="shared" si="270"/>
        <v>0</v>
      </c>
      <c r="BM192" s="238">
        <f t="shared" si="270"/>
        <v>0</v>
      </c>
      <c r="BN192" s="238">
        <f t="shared" si="270"/>
        <v>0</v>
      </c>
      <c r="BO192" s="238">
        <f t="shared" si="270"/>
        <v>0</v>
      </c>
      <c r="BP192" s="238">
        <f t="shared" si="270"/>
        <v>0</v>
      </c>
      <c r="BQ192" s="238">
        <f t="shared" si="270"/>
        <v>0</v>
      </c>
      <c r="BR192" s="238">
        <f t="shared" si="270"/>
        <v>0</v>
      </c>
      <c r="BS192" s="238">
        <f t="shared" si="270"/>
        <v>0</v>
      </c>
      <c r="BT192" s="238">
        <f t="shared" si="270"/>
        <v>0</v>
      </c>
      <c r="BU192" s="238">
        <f t="shared" si="270"/>
        <v>0</v>
      </c>
      <c r="BV192" s="238">
        <f t="shared" si="270"/>
        <v>0</v>
      </c>
      <c r="BW192" s="238">
        <f t="shared" si="270"/>
        <v>0</v>
      </c>
      <c r="BX192" s="238">
        <f t="shared" si="270"/>
        <v>0</v>
      </c>
      <c r="BY192" s="238">
        <f>IF(Info!$O$3="Q1",$BS192,IF(Info!$O$3="Q2",$BS192+$BT192,IF(Info!$O$3="Q3",$BS192+$BT192+$BU192,$BR192)))</f>
        <v>0</v>
      </c>
      <c r="BZ192" s="238">
        <f>IF(Info!$O$3="Q1",$BS192,IF(Info!$O$3="Q2",$BT192,IF(Info!$O$3="Q3",$BU192,$BV192)))</f>
        <v>0</v>
      </c>
      <c r="CA192" s="225"/>
    </row>
    <row r="193" spans="1:79" ht="15.6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1">(IF(E$73=0,0,E119/E$74))</f>
        <v>0</v>
      </c>
      <c r="F194" s="228">
        <f t="shared" si="271"/>
        <v>0</v>
      </c>
      <c r="G194" s="228">
        <f t="shared" si="271"/>
        <v>0</v>
      </c>
      <c r="H194" s="228">
        <f t="shared" si="271"/>
        <v>0</v>
      </c>
      <c r="I194" s="228">
        <f t="shared" si="271"/>
        <v>0</v>
      </c>
      <c r="J194" s="228">
        <f t="shared" si="271"/>
        <v>0</v>
      </c>
      <c r="K194" s="228">
        <f t="shared" si="271"/>
        <v>0</v>
      </c>
      <c r="L194" s="228">
        <f t="shared" si="271"/>
        <v>0</v>
      </c>
      <c r="M194" s="228">
        <f t="shared" si="271"/>
        <v>0</v>
      </c>
      <c r="N194" s="228">
        <f t="shared" si="271"/>
        <v>0</v>
      </c>
      <c r="O194" s="228">
        <f t="shared" si="271"/>
        <v>0</v>
      </c>
      <c r="P194" s="228">
        <f t="shared" si="271"/>
        <v>0</v>
      </c>
      <c r="Q194" s="228">
        <f t="shared" si="271"/>
        <v>0</v>
      </c>
      <c r="R194" s="228">
        <f t="shared" si="271"/>
        <v>0</v>
      </c>
      <c r="S194" s="228">
        <f t="shared" si="271"/>
        <v>0</v>
      </c>
      <c r="T194" s="228">
        <f t="shared" si="271"/>
        <v>0</v>
      </c>
      <c r="U194" s="228">
        <f t="shared" si="271"/>
        <v>0</v>
      </c>
      <c r="V194" s="228">
        <f t="shared" si="271"/>
        <v>0</v>
      </c>
      <c r="W194" s="228">
        <f t="shared" si="271"/>
        <v>0</v>
      </c>
      <c r="X194" s="228">
        <f t="shared" si="271"/>
        <v>0</v>
      </c>
      <c r="Y194" s="228">
        <f t="shared" si="271"/>
        <v>0</v>
      </c>
      <c r="Z194" s="228">
        <f t="shared" si="271"/>
        <v>0</v>
      </c>
      <c r="AA194" s="228">
        <f t="shared" si="271"/>
        <v>0</v>
      </c>
      <c r="AB194" s="228">
        <f t="shared" si="271"/>
        <v>0</v>
      </c>
      <c r="AC194" s="228">
        <f t="shared" si="271"/>
        <v>0</v>
      </c>
      <c r="AD194" s="228">
        <f t="shared" si="271"/>
        <v>0</v>
      </c>
      <c r="AE194" s="228">
        <f t="shared" si="271"/>
        <v>0</v>
      </c>
      <c r="AF194" s="228">
        <f t="shared" si="271"/>
        <v>0</v>
      </c>
      <c r="AG194" s="228">
        <f t="shared" si="271"/>
        <v>0</v>
      </c>
      <c r="AH194" s="228">
        <f t="shared" si="271"/>
        <v>0</v>
      </c>
      <c r="AI194" s="228">
        <f t="shared" si="271"/>
        <v>0</v>
      </c>
      <c r="AJ194" s="228">
        <f t="shared" si="271"/>
        <v>0</v>
      </c>
      <c r="AK194" s="228">
        <f t="shared" ref="AK194:BD194" si="272">(IF(AK$73=0,0,AK119/AK$74))</f>
        <v>0</v>
      </c>
      <c r="AL194" s="228">
        <f t="shared" si="272"/>
        <v>0</v>
      </c>
      <c r="AM194" s="228">
        <f t="shared" si="272"/>
        <v>0</v>
      </c>
      <c r="AN194" s="228">
        <f t="shared" si="272"/>
        <v>0</v>
      </c>
      <c r="AO194" s="228">
        <f t="shared" si="272"/>
        <v>0</v>
      </c>
      <c r="AP194" s="228">
        <f t="shared" si="272"/>
        <v>0</v>
      </c>
      <c r="AQ194" s="228">
        <f t="shared" si="272"/>
        <v>0</v>
      </c>
      <c r="AR194" s="228">
        <f t="shared" si="272"/>
        <v>0</v>
      </c>
      <c r="AS194" s="228">
        <f t="shared" si="272"/>
        <v>0</v>
      </c>
      <c r="AT194" s="228">
        <f t="shared" si="272"/>
        <v>0</v>
      </c>
      <c r="AU194" s="228">
        <f t="shared" si="272"/>
        <v>0</v>
      </c>
      <c r="AV194" s="228">
        <f t="shared" si="272"/>
        <v>0</v>
      </c>
      <c r="AW194" s="228">
        <f t="shared" si="272"/>
        <v>0</v>
      </c>
      <c r="AX194" s="228">
        <f t="shared" si="272"/>
        <v>0</v>
      </c>
      <c r="AY194" s="228">
        <f t="shared" si="272"/>
        <v>0</v>
      </c>
      <c r="AZ194" s="228">
        <f t="shared" si="272"/>
        <v>0</v>
      </c>
      <c r="BA194" s="228">
        <f t="shared" si="272"/>
        <v>0</v>
      </c>
      <c r="BB194" s="228">
        <f t="shared" si="272"/>
        <v>0</v>
      </c>
      <c r="BC194" s="228">
        <f t="shared" si="272"/>
        <v>0</v>
      </c>
      <c r="BD194" s="228">
        <f t="shared" si="272"/>
        <v>0</v>
      </c>
      <c r="BE194" s="226"/>
      <c r="BF194" s="229">
        <f t="shared" ref="BF194:BX194" si="273">(IF(BF$73=0,0,BF120/BF$74))</f>
        <v>0</v>
      </c>
      <c r="BG194" s="228">
        <f t="shared" si="273"/>
        <v>0</v>
      </c>
      <c r="BH194" s="228">
        <f t="shared" si="273"/>
        <v>0</v>
      </c>
      <c r="BI194" s="228">
        <f t="shared" si="273"/>
        <v>0</v>
      </c>
      <c r="BJ194" s="228">
        <f t="shared" si="273"/>
        <v>0</v>
      </c>
      <c r="BK194" s="228">
        <f t="shared" si="273"/>
        <v>0</v>
      </c>
      <c r="BL194" s="228">
        <f t="shared" si="273"/>
        <v>0</v>
      </c>
      <c r="BM194" s="228">
        <f t="shared" si="273"/>
        <v>0</v>
      </c>
      <c r="BN194" s="228">
        <f t="shared" si="273"/>
        <v>0</v>
      </c>
      <c r="BO194" s="228">
        <f t="shared" si="273"/>
        <v>0</v>
      </c>
      <c r="BP194" s="228">
        <f t="shared" si="273"/>
        <v>0</v>
      </c>
      <c r="BQ194" s="228">
        <f t="shared" si="273"/>
        <v>0</v>
      </c>
      <c r="BR194" s="228">
        <f t="shared" si="273"/>
        <v>0</v>
      </c>
      <c r="BS194" s="228">
        <f t="shared" si="273"/>
        <v>0</v>
      </c>
      <c r="BT194" s="228">
        <f t="shared" si="273"/>
        <v>0</v>
      </c>
      <c r="BU194" s="228">
        <f t="shared" si="273"/>
        <v>0</v>
      </c>
      <c r="BV194" s="228">
        <f t="shared" si="273"/>
        <v>0</v>
      </c>
      <c r="BW194" s="228">
        <f t="shared" si="273"/>
        <v>0</v>
      </c>
      <c r="BX194" s="228">
        <f t="shared" si="273"/>
        <v>0</v>
      </c>
      <c r="BY194" s="228">
        <f>IF(Info!$O$3="Q1",$BS194,IF(Info!$O$3="Q2",$BS194+$BT194,IF(Info!$O$3="Q3",$BS194+$BT194+$BU194,$BR194)))</f>
        <v>0</v>
      </c>
      <c r="BZ194" s="228">
        <f>IF(Info!$O$3="Q1",$BS194,IF(Info!$O$3="Q2",$BT194,IF(Info!$O$3="Q3",$BU194,$BV194)))</f>
        <v>0</v>
      </c>
      <c r="CA194" s="225"/>
    </row>
    <row r="195" spans="1:79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4">(IF(E$73=0,0,E120/E$74))</f>
        <v>0</v>
      </c>
      <c r="F195" s="228">
        <f t="shared" si="274"/>
        <v>0</v>
      </c>
      <c r="G195" s="228">
        <f t="shared" si="274"/>
        <v>0</v>
      </c>
      <c r="H195" s="228">
        <f t="shared" si="274"/>
        <v>0</v>
      </c>
      <c r="I195" s="228">
        <f t="shared" si="274"/>
        <v>0</v>
      </c>
      <c r="J195" s="228">
        <f t="shared" si="274"/>
        <v>0</v>
      </c>
      <c r="K195" s="228">
        <f t="shared" si="274"/>
        <v>0</v>
      </c>
      <c r="L195" s="228">
        <f t="shared" si="274"/>
        <v>0</v>
      </c>
      <c r="M195" s="228">
        <f t="shared" si="274"/>
        <v>0</v>
      </c>
      <c r="N195" s="228">
        <f t="shared" si="274"/>
        <v>0</v>
      </c>
      <c r="O195" s="228">
        <f t="shared" si="274"/>
        <v>0</v>
      </c>
      <c r="P195" s="228">
        <f t="shared" si="274"/>
        <v>0</v>
      </c>
      <c r="Q195" s="228">
        <f t="shared" si="274"/>
        <v>0</v>
      </c>
      <c r="R195" s="228">
        <f t="shared" si="274"/>
        <v>0</v>
      </c>
      <c r="S195" s="228">
        <f t="shared" si="274"/>
        <v>0</v>
      </c>
      <c r="T195" s="228">
        <f t="shared" si="274"/>
        <v>0</v>
      </c>
      <c r="U195" s="228">
        <f t="shared" si="274"/>
        <v>0</v>
      </c>
      <c r="V195" s="228">
        <f t="shared" si="274"/>
        <v>0</v>
      </c>
      <c r="W195" s="228">
        <f t="shared" si="274"/>
        <v>0</v>
      </c>
      <c r="X195" s="228">
        <f t="shared" si="274"/>
        <v>0</v>
      </c>
      <c r="Y195" s="228">
        <f t="shared" si="274"/>
        <v>0</v>
      </c>
      <c r="Z195" s="228">
        <f t="shared" si="274"/>
        <v>0</v>
      </c>
      <c r="AA195" s="228">
        <f t="shared" si="274"/>
        <v>0</v>
      </c>
      <c r="AB195" s="228">
        <f t="shared" si="274"/>
        <v>0</v>
      </c>
      <c r="AC195" s="228">
        <f t="shared" si="274"/>
        <v>0</v>
      </c>
      <c r="AD195" s="228">
        <f t="shared" si="274"/>
        <v>0</v>
      </c>
      <c r="AE195" s="228">
        <f t="shared" si="274"/>
        <v>0</v>
      </c>
      <c r="AF195" s="228">
        <f t="shared" si="274"/>
        <v>0</v>
      </c>
      <c r="AG195" s="228">
        <f t="shared" si="274"/>
        <v>0</v>
      </c>
      <c r="AH195" s="228">
        <f t="shared" si="274"/>
        <v>0</v>
      </c>
      <c r="AI195" s="228">
        <f t="shared" si="274"/>
        <v>0</v>
      </c>
      <c r="AJ195" s="228">
        <f t="shared" si="274"/>
        <v>0</v>
      </c>
      <c r="AK195" s="228">
        <f t="shared" ref="AK195:BD195" si="275">(IF(AK$73=0,0,AK120/AK$74))</f>
        <v>0</v>
      </c>
      <c r="AL195" s="228">
        <f t="shared" si="275"/>
        <v>0</v>
      </c>
      <c r="AM195" s="228">
        <f t="shared" si="275"/>
        <v>0</v>
      </c>
      <c r="AN195" s="228">
        <f t="shared" si="275"/>
        <v>0</v>
      </c>
      <c r="AO195" s="228">
        <f t="shared" si="275"/>
        <v>0</v>
      </c>
      <c r="AP195" s="228">
        <f t="shared" si="275"/>
        <v>0</v>
      </c>
      <c r="AQ195" s="228">
        <f t="shared" si="275"/>
        <v>0</v>
      </c>
      <c r="AR195" s="228">
        <f t="shared" si="275"/>
        <v>0</v>
      </c>
      <c r="AS195" s="228">
        <f t="shared" si="275"/>
        <v>0</v>
      </c>
      <c r="AT195" s="228">
        <f t="shared" si="275"/>
        <v>0</v>
      </c>
      <c r="AU195" s="228">
        <f t="shared" si="275"/>
        <v>0</v>
      </c>
      <c r="AV195" s="228">
        <f t="shared" si="275"/>
        <v>0</v>
      </c>
      <c r="AW195" s="228">
        <f t="shared" si="275"/>
        <v>0</v>
      </c>
      <c r="AX195" s="228">
        <f t="shared" si="275"/>
        <v>0</v>
      </c>
      <c r="AY195" s="228">
        <f t="shared" si="275"/>
        <v>0</v>
      </c>
      <c r="AZ195" s="228">
        <f t="shared" si="275"/>
        <v>0</v>
      </c>
      <c r="BA195" s="228">
        <f t="shared" si="275"/>
        <v>0</v>
      </c>
      <c r="BB195" s="228">
        <f t="shared" si="275"/>
        <v>0</v>
      </c>
      <c r="BC195" s="228">
        <f t="shared" si="275"/>
        <v>0</v>
      </c>
      <c r="BD195" s="228">
        <f t="shared" si="275"/>
        <v>0</v>
      </c>
      <c r="BE195" s="226"/>
      <c r="BF195" s="229">
        <f t="shared" ref="BF195:BX195" si="276">(IF(BF$73=0,0,BF121/BF$74))</f>
        <v>0</v>
      </c>
      <c r="BG195" s="228">
        <f t="shared" si="276"/>
        <v>0</v>
      </c>
      <c r="BH195" s="228">
        <f t="shared" si="276"/>
        <v>0</v>
      </c>
      <c r="BI195" s="228">
        <f t="shared" si="276"/>
        <v>0</v>
      </c>
      <c r="BJ195" s="228">
        <f t="shared" si="276"/>
        <v>0</v>
      </c>
      <c r="BK195" s="228">
        <f t="shared" si="276"/>
        <v>0</v>
      </c>
      <c r="BL195" s="228">
        <f t="shared" si="276"/>
        <v>0</v>
      </c>
      <c r="BM195" s="228">
        <f t="shared" si="276"/>
        <v>0</v>
      </c>
      <c r="BN195" s="228">
        <f t="shared" si="276"/>
        <v>0</v>
      </c>
      <c r="BO195" s="228">
        <f t="shared" si="276"/>
        <v>0</v>
      </c>
      <c r="BP195" s="228">
        <f t="shared" si="276"/>
        <v>0</v>
      </c>
      <c r="BQ195" s="228">
        <f t="shared" si="276"/>
        <v>0</v>
      </c>
      <c r="BR195" s="228">
        <f t="shared" si="276"/>
        <v>0</v>
      </c>
      <c r="BS195" s="228">
        <f t="shared" si="276"/>
        <v>0</v>
      </c>
      <c r="BT195" s="228">
        <f t="shared" si="276"/>
        <v>0</v>
      </c>
      <c r="BU195" s="228">
        <f t="shared" si="276"/>
        <v>0</v>
      </c>
      <c r="BV195" s="228">
        <f t="shared" si="276"/>
        <v>0</v>
      </c>
      <c r="BW195" s="228">
        <f t="shared" si="276"/>
        <v>0</v>
      </c>
      <c r="BX195" s="228">
        <f t="shared" si="276"/>
        <v>0</v>
      </c>
      <c r="BY195" s="228">
        <f>IF(Info!$O$3="Q1",$BS195,IF(Info!$O$3="Q2",$BS195+$BT195,IF(Info!$O$3="Q3",$BS195+$BT195+$BU195,$BR195)))</f>
        <v>0</v>
      </c>
      <c r="BZ195" s="228">
        <f>IF(Info!$O$3="Q1",$BS195,IF(Info!$O$3="Q2",$BT195,IF(Info!$O$3="Q3",$BU195,$BV195)))</f>
        <v>0</v>
      </c>
      <c r="CA195" s="225"/>
    </row>
    <row r="196" spans="1:79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77">(IF(E$73=0,0,E121/E$74))</f>
        <v>0</v>
      </c>
      <c r="F196" s="238">
        <f t="shared" si="277"/>
        <v>0</v>
      </c>
      <c r="G196" s="238">
        <f t="shared" si="277"/>
        <v>0</v>
      </c>
      <c r="H196" s="238">
        <f t="shared" si="277"/>
        <v>0</v>
      </c>
      <c r="I196" s="238">
        <f t="shared" si="277"/>
        <v>0</v>
      </c>
      <c r="J196" s="238">
        <f t="shared" si="277"/>
        <v>0</v>
      </c>
      <c r="K196" s="238">
        <f t="shared" si="277"/>
        <v>0</v>
      </c>
      <c r="L196" s="238">
        <f t="shared" si="277"/>
        <v>0</v>
      </c>
      <c r="M196" s="238">
        <f t="shared" si="277"/>
        <v>0</v>
      </c>
      <c r="N196" s="238">
        <f t="shared" si="277"/>
        <v>0</v>
      </c>
      <c r="O196" s="238">
        <f t="shared" si="277"/>
        <v>0</v>
      </c>
      <c r="P196" s="238">
        <f t="shared" si="277"/>
        <v>0</v>
      </c>
      <c r="Q196" s="238">
        <f t="shared" si="277"/>
        <v>0</v>
      </c>
      <c r="R196" s="238">
        <f t="shared" si="277"/>
        <v>0</v>
      </c>
      <c r="S196" s="238">
        <f t="shared" si="277"/>
        <v>0</v>
      </c>
      <c r="T196" s="238">
        <f t="shared" si="277"/>
        <v>0</v>
      </c>
      <c r="U196" s="238">
        <f t="shared" si="277"/>
        <v>0</v>
      </c>
      <c r="V196" s="238">
        <f t="shared" si="277"/>
        <v>0</v>
      </c>
      <c r="W196" s="238">
        <f t="shared" si="277"/>
        <v>0</v>
      </c>
      <c r="X196" s="238">
        <f t="shared" si="277"/>
        <v>0</v>
      </c>
      <c r="Y196" s="238">
        <f t="shared" si="277"/>
        <v>0</v>
      </c>
      <c r="Z196" s="238">
        <f t="shared" si="277"/>
        <v>0</v>
      </c>
      <c r="AA196" s="238">
        <f t="shared" si="277"/>
        <v>0</v>
      </c>
      <c r="AB196" s="238">
        <f t="shared" si="277"/>
        <v>0</v>
      </c>
      <c r="AC196" s="238">
        <f t="shared" si="277"/>
        <v>0</v>
      </c>
      <c r="AD196" s="238">
        <f t="shared" si="277"/>
        <v>0</v>
      </c>
      <c r="AE196" s="238">
        <f t="shared" si="277"/>
        <v>0</v>
      </c>
      <c r="AF196" s="238">
        <f t="shared" si="277"/>
        <v>0</v>
      </c>
      <c r="AG196" s="238">
        <f t="shared" si="277"/>
        <v>0</v>
      </c>
      <c r="AH196" s="238">
        <f t="shared" si="277"/>
        <v>0</v>
      </c>
      <c r="AI196" s="238">
        <f t="shared" si="277"/>
        <v>0</v>
      </c>
      <c r="AJ196" s="238">
        <f t="shared" si="277"/>
        <v>0</v>
      </c>
      <c r="AK196" s="238">
        <f t="shared" ref="AK196:BD196" si="278">(IF(AK$73=0,0,AK121/AK$74))</f>
        <v>0</v>
      </c>
      <c r="AL196" s="238">
        <f t="shared" si="278"/>
        <v>0</v>
      </c>
      <c r="AM196" s="238">
        <f t="shared" si="278"/>
        <v>0</v>
      </c>
      <c r="AN196" s="238">
        <f t="shared" si="278"/>
        <v>0</v>
      </c>
      <c r="AO196" s="238">
        <f t="shared" si="278"/>
        <v>0</v>
      </c>
      <c r="AP196" s="238">
        <f t="shared" si="278"/>
        <v>0</v>
      </c>
      <c r="AQ196" s="238">
        <f t="shared" si="278"/>
        <v>0</v>
      </c>
      <c r="AR196" s="238">
        <f t="shared" si="278"/>
        <v>0</v>
      </c>
      <c r="AS196" s="238">
        <f t="shared" si="278"/>
        <v>0</v>
      </c>
      <c r="AT196" s="238">
        <f t="shared" si="278"/>
        <v>0</v>
      </c>
      <c r="AU196" s="238">
        <f t="shared" si="278"/>
        <v>0</v>
      </c>
      <c r="AV196" s="238">
        <f t="shared" si="278"/>
        <v>0</v>
      </c>
      <c r="AW196" s="238">
        <f t="shared" si="278"/>
        <v>0</v>
      </c>
      <c r="AX196" s="238">
        <f t="shared" si="278"/>
        <v>0</v>
      </c>
      <c r="AY196" s="238">
        <f t="shared" si="278"/>
        <v>0</v>
      </c>
      <c r="AZ196" s="238">
        <f t="shared" si="278"/>
        <v>0</v>
      </c>
      <c r="BA196" s="238">
        <f t="shared" si="278"/>
        <v>0</v>
      </c>
      <c r="BB196" s="238">
        <f t="shared" si="278"/>
        <v>0</v>
      </c>
      <c r="BC196" s="238">
        <f t="shared" si="278"/>
        <v>0</v>
      </c>
      <c r="BD196" s="238">
        <f t="shared" si="278"/>
        <v>0</v>
      </c>
      <c r="BE196" s="226"/>
      <c r="BF196" s="239">
        <f t="shared" ref="BF196:BX196" si="279">(IF(BF$73=0,0,BF121/BF$74))</f>
        <v>0</v>
      </c>
      <c r="BG196" s="238">
        <f t="shared" si="279"/>
        <v>0</v>
      </c>
      <c r="BH196" s="238">
        <f t="shared" si="279"/>
        <v>0</v>
      </c>
      <c r="BI196" s="238">
        <f t="shared" si="279"/>
        <v>0</v>
      </c>
      <c r="BJ196" s="238">
        <f t="shared" si="279"/>
        <v>0</v>
      </c>
      <c r="BK196" s="238">
        <f t="shared" si="279"/>
        <v>0</v>
      </c>
      <c r="BL196" s="238">
        <f t="shared" si="279"/>
        <v>0</v>
      </c>
      <c r="BM196" s="238">
        <f t="shared" si="279"/>
        <v>0</v>
      </c>
      <c r="BN196" s="238">
        <f t="shared" si="279"/>
        <v>0</v>
      </c>
      <c r="BO196" s="238">
        <f t="shared" si="279"/>
        <v>0</v>
      </c>
      <c r="BP196" s="238">
        <f t="shared" si="279"/>
        <v>0</v>
      </c>
      <c r="BQ196" s="238">
        <f t="shared" si="279"/>
        <v>0</v>
      </c>
      <c r="BR196" s="238">
        <f t="shared" si="279"/>
        <v>0</v>
      </c>
      <c r="BS196" s="238">
        <f t="shared" si="279"/>
        <v>0</v>
      </c>
      <c r="BT196" s="238">
        <f t="shared" si="279"/>
        <v>0</v>
      </c>
      <c r="BU196" s="238">
        <f t="shared" si="279"/>
        <v>0</v>
      </c>
      <c r="BV196" s="238">
        <f t="shared" si="279"/>
        <v>0</v>
      </c>
      <c r="BW196" s="238">
        <f t="shared" si="279"/>
        <v>0</v>
      </c>
      <c r="BX196" s="238">
        <f t="shared" si="279"/>
        <v>0</v>
      </c>
      <c r="BY196" s="238">
        <f>IF(Info!$O$3="Q1",$BS196,IF(Info!$O$3="Q2",$BS196+$BT196,IF(Info!$O$3="Q3",$BS196+$BT196+$BU196,$BR196)))</f>
        <v>0</v>
      </c>
      <c r="BZ196" s="238">
        <f>IF(Info!$O$3="Q1",$BS196,IF(Info!$O$3="Q2",$BT196,IF(Info!$O$3="Q3",$BU196,$BV196)))</f>
        <v>0</v>
      </c>
      <c r="CA196" s="225"/>
    </row>
    <row r="197" spans="1:79" ht="15.6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x14ac:dyDescent="0.3">
      <c r="A198" s="223"/>
      <c r="B198" s="78" t="s">
        <v>87</v>
      </c>
      <c r="C198" s="225"/>
      <c r="D198" s="227">
        <f t="shared" ref="D198:AI198" si="280">(IF(D$73=0,0,D123/D$74))</f>
        <v>0</v>
      </c>
      <c r="E198" s="228">
        <f t="shared" si="280"/>
        <v>0</v>
      </c>
      <c r="F198" s="228">
        <f t="shared" si="280"/>
        <v>0</v>
      </c>
      <c r="G198" s="228">
        <f t="shared" si="280"/>
        <v>0</v>
      </c>
      <c r="H198" s="228">
        <f t="shared" si="280"/>
        <v>0</v>
      </c>
      <c r="I198" s="228">
        <f t="shared" si="280"/>
        <v>0</v>
      </c>
      <c r="J198" s="228">
        <f t="shared" si="280"/>
        <v>0</v>
      </c>
      <c r="K198" s="228">
        <f t="shared" si="280"/>
        <v>0</v>
      </c>
      <c r="L198" s="228">
        <f t="shared" si="280"/>
        <v>0</v>
      </c>
      <c r="M198" s="228">
        <f t="shared" si="280"/>
        <v>0</v>
      </c>
      <c r="N198" s="228">
        <f t="shared" si="280"/>
        <v>0</v>
      </c>
      <c r="O198" s="228">
        <f t="shared" si="280"/>
        <v>0</v>
      </c>
      <c r="P198" s="228">
        <f t="shared" si="280"/>
        <v>0</v>
      </c>
      <c r="Q198" s="228">
        <f t="shared" si="280"/>
        <v>0</v>
      </c>
      <c r="R198" s="228">
        <f t="shared" si="280"/>
        <v>0</v>
      </c>
      <c r="S198" s="228">
        <f t="shared" si="280"/>
        <v>0</v>
      </c>
      <c r="T198" s="228">
        <f t="shared" si="280"/>
        <v>0</v>
      </c>
      <c r="U198" s="228">
        <f t="shared" si="280"/>
        <v>0</v>
      </c>
      <c r="V198" s="228">
        <f t="shared" si="280"/>
        <v>0</v>
      </c>
      <c r="W198" s="228">
        <f t="shared" si="280"/>
        <v>0</v>
      </c>
      <c r="X198" s="228">
        <f t="shared" si="280"/>
        <v>0</v>
      </c>
      <c r="Y198" s="228">
        <f t="shared" si="280"/>
        <v>0</v>
      </c>
      <c r="Z198" s="228">
        <f t="shared" si="280"/>
        <v>0</v>
      </c>
      <c r="AA198" s="228">
        <f t="shared" si="280"/>
        <v>0</v>
      </c>
      <c r="AB198" s="228">
        <f t="shared" si="280"/>
        <v>0</v>
      </c>
      <c r="AC198" s="228">
        <f t="shared" si="280"/>
        <v>0</v>
      </c>
      <c r="AD198" s="228">
        <f t="shared" si="280"/>
        <v>0</v>
      </c>
      <c r="AE198" s="228">
        <f t="shared" si="280"/>
        <v>0</v>
      </c>
      <c r="AF198" s="228">
        <f t="shared" si="280"/>
        <v>0</v>
      </c>
      <c r="AG198" s="228">
        <f t="shared" si="280"/>
        <v>0</v>
      </c>
      <c r="AH198" s="228">
        <f t="shared" si="280"/>
        <v>0</v>
      </c>
      <c r="AI198" s="228">
        <f t="shared" si="280"/>
        <v>0</v>
      </c>
      <c r="AJ198" s="228">
        <f t="shared" ref="AJ198:BD198" si="281">(IF(AJ$73=0,0,AJ123/AJ$74))</f>
        <v>0</v>
      </c>
      <c r="AK198" s="228">
        <f t="shared" si="281"/>
        <v>0</v>
      </c>
      <c r="AL198" s="228">
        <f t="shared" si="281"/>
        <v>0</v>
      </c>
      <c r="AM198" s="228">
        <f t="shared" si="281"/>
        <v>0</v>
      </c>
      <c r="AN198" s="228">
        <f t="shared" si="281"/>
        <v>0</v>
      </c>
      <c r="AO198" s="228">
        <f t="shared" si="281"/>
        <v>0</v>
      </c>
      <c r="AP198" s="228">
        <f t="shared" si="281"/>
        <v>0</v>
      </c>
      <c r="AQ198" s="228">
        <f t="shared" si="281"/>
        <v>0</v>
      </c>
      <c r="AR198" s="228">
        <f t="shared" si="281"/>
        <v>0</v>
      </c>
      <c r="AS198" s="228">
        <f t="shared" si="281"/>
        <v>0</v>
      </c>
      <c r="AT198" s="228">
        <f t="shared" si="281"/>
        <v>0</v>
      </c>
      <c r="AU198" s="228">
        <f t="shared" si="281"/>
        <v>0</v>
      </c>
      <c r="AV198" s="228">
        <f t="shared" si="281"/>
        <v>0</v>
      </c>
      <c r="AW198" s="228">
        <f t="shared" si="281"/>
        <v>0</v>
      </c>
      <c r="AX198" s="228">
        <f t="shared" si="281"/>
        <v>0</v>
      </c>
      <c r="AY198" s="228">
        <f t="shared" si="281"/>
        <v>0</v>
      </c>
      <c r="AZ198" s="228">
        <f t="shared" si="281"/>
        <v>0</v>
      </c>
      <c r="BA198" s="228">
        <f t="shared" si="281"/>
        <v>0</v>
      </c>
      <c r="BB198" s="228">
        <f t="shared" si="281"/>
        <v>0</v>
      </c>
      <c r="BC198" s="228">
        <f t="shared" si="281"/>
        <v>0</v>
      </c>
      <c r="BD198" s="228">
        <f t="shared" si="281"/>
        <v>0</v>
      </c>
      <c r="BE198" s="226"/>
      <c r="BF198" s="229">
        <f t="shared" ref="BF198:BX198" si="282">(IF(BF$73=0,0,BF123/BF$74))</f>
        <v>0</v>
      </c>
      <c r="BG198" s="228">
        <f t="shared" si="282"/>
        <v>0</v>
      </c>
      <c r="BH198" s="228">
        <f t="shared" si="282"/>
        <v>0</v>
      </c>
      <c r="BI198" s="228">
        <f t="shared" si="282"/>
        <v>0</v>
      </c>
      <c r="BJ198" s="228">
        <f t="shared" si="282"/>
        <v>0</v>
      </c>
      <c r="BK198" s="228">
        <f t="shared" si="282"/>
        <v>0</v>
      </c>
      <c r="BL198" s="228">
        <f t="shared" si="282"/>
        <v>0</v>
      </c>
      <c r="BM198" s="228">
        <f t="shared" si="282"/>
        <v>0</v>
      </c>
      <c r="BN198" s="228">
        <f t="shared" si="282"/>
        <v>0</v>
      </c>
      <c r="BO198" s="228">
        <f t="shared" si="282"/>
        <v>0</v>
      </c>
      <c r="BP198" s="228">
        <f t="shared" si="282"/>
        <v>0</v>
      </c>
      <c r="BQ198" s="228">
        <f t="shared" si="282"/>
        <v>0</v>
      </c>
      <c r="BR198" s="228">
        <f t="shared" si="282"/>
        <v>0</v>
      </c>
      <c r="BS198" s="228">
        <f t="shared" si="282"/>
        <v>0</v>
      </c>
      <c r="BT198" s="228">
        <f t="shared" si="282"/>
        <v>0</v>
      </c>
      <c r="BU198" s="228">
        <f t="shared" si="282"/>
        <v>0</v>
      </c>
      <c r="BV198" s="228">
        <f t="shared" si="282"/>
        <v>0</v>
      </c>
      <c r="BW198" s="228">
        <f t="shared" si="282"/>
        <v>0</v>
      </c>
      <c r="BX198" s="228">
        <f t="shared" si="282"/>
        <v>0</v>
      </c>
      <c r="BY198" s="228">
        <f>IF(Info!$O$3="Q1",$BS198,IF(Info!$O$3="Q2",$BS198+$BT198,IF(Info!$O$3="Q3",$BS198+$BT198+$BU198,$BR198)))</f>
        <v>0</v>
      </c>
      <c r="BZ198" s="228">
        <f>IF(Info!$O$3="Q1",$BS198,IF(Info!$O$3="Q2",$BT198,IF(Info!$O$3="Q3",$BU198,$BV198)))</f>
        <v>0</v>
      </c>
      <c r="CA198" s="225"/>
    </row>
    <row r="199" spans="1:79" x14ac:dyDescent="0.3">
      <c r="A199" s="223"/>
      <c r="B199" s="78" t="s">
        <v>89</v>
      </c>
      <c r="C199" s="225"/>
      <c r="D199" s="227">
        <f t="shared" ref="D199:AI199" si="283">(IF(D$73=0,0,D124/D$74))</f>
        <v>0</v>
      </c>
      <c r="E199" s="228">
        <f t="shared" si="283"/>
        <v>0</v>
      </c>
      <c r="F199" s="228">
        <f t="shared" si="283"/>
        <v>0</v>
      </c>
      <c r="G199" s="228">
        <f t="shared" si="283"/>
        <v>0</v>
      </c>
      <c r="H199" s="228">
        <f t="shared" si="283"/>
        <v>0</v>
      </c>
      <c r="I199" s="228">
        <f t="shared" si="283"/>
        <v>0</v>
      </c>
      <c r="J199" s="228">
        <f t="shared" si="283"/>
        <v>0</v>
      </c>
      <c r="K199" s="228">
        <f t="shared" si="283"/>
        <v>0</v>
      </c>
      <c r="L199" s="228">
        <f t="shared" si="283"/>
        <v>0</v>
      </c>
      <c r="M199" s="228">
        <f t="shared" si="283"/>
        <v>0</v>
      </c>
      <c r="N199" s="228">
        <f t="shared" si="283"/>
        <v>0</v>
      </c>
      <c r="O199" s="228">
        <f t="shared" si="283"/>
        <v>0</v>
      </c>
      <c r="P199" s="228">
        <f t="shared" si="283"/>
        <v>0</v>
      </c>
      <c r="Q199" s="228">
        <f t="shared" si="283"/>
        <v>0</v>
      </c>
      <c r="R199" s="228">
        <f t="shared" si="283"/>
        <v>0</v>
      </c>
      <c r="S199" s="228">
        <f t="shared" si="283"/>
        <v>0</v>
      </c>
      <c r="T199" s="228">
        <f t="shared" si="283"/>
        <v>0</v>
      </c>
      <c r="U199" s="228">
        <f t="shared" si="283"/>
        <v>0</v>
      </c>
      <c r="V199" s="228">
        <f t="shared" si="283"/>
        <v>0</v>
      </c>
      <c r="W199" s="228">
        <f t="shared" si="283"/>
        <v>0</v>
      </c>
      <c r="X199" s="228">
        <f t="shared" si="283"/>
        <v>0</v>
      </c>
      <c r="Y199" s="228">
        <f t="shared" si="283"/>
        <v>0</v>
      </c>
      <c r="Z199" s="228">
        <f t="shared" si="283"/>
        <v>0</v>
      </c>
      <c r="AA199" s="228">
        <f t="shared" si="283"/>
        <v>0</v>
      </c>
      <c r="AB199" s="228">
        <f t="shared" si="283"/>
        <v>0</v>
      </c>
      <c r="AC199" s="228">
        <f t="shared" si="283"/>
        <v>0</v>
      </c>
      <c r="AD199" s="228">
        <f t="shared" si="283"/>
        <v>0</v>
      </c>
      <c r="AE199" s="228">
        <f t="shared" si="283"/>
        <v>0</v>
      </c>
      <c r="AF199" s="228">
        <f t="shared" si="283"/>
        <v>0</v>
      </c>
      <c r="AG199" s="228">
        <f t="shared" si="283"/>
        <v>0</v>
      </c>
      <c r="AH199" s="228">
        <f t="shared" si="283"/>
        <v>0</v>
      </c>
      <c r="AI199" s="228">
        <f t="shared" si="283"/>
        <v>0</v>
      </c>
      <c r="AJ199" s="228">
        <f t="shared" ref="AJ199:BD199" si="284">(IF(AJ$73=0,0,AJ124/AJ$74))</f>
        <v>0</v>
      </c>
      <c r="AK199" s="228">
        <f t="shared" si="284"/>
        <v>0</v>
      </c>
      <c r="AL199" s="228">
        <f t="shared" si="284"/>
        <v>0</v>
      </c>
      <c r="AM199" s="228">
        <f t="shared" si="284"/>
        <v>0</v>
      </c>
      <c r="AN199" s="228">
        <f t="shared" si="284"/>
        <v>0</v>
      </c>
      <c r="AO199" s="228">
        <f t="shared" si="284"/>
        <v>0</v>
      </c>
      <c r="AP199" s="228">
        <f t="shared" si="284"/>
        <v>0</v>
      </c>
      <c r="AQ199" s="228">
        <f t="shared" si="284"/>
        <v>0</v>
      </c>
      <c r="AR199" s="228">
        <f t="shared" si="284"/>
        <v>0</v>
      </c>
      <c r="AS199" s="228">
        <f t="shared" si="284"/>
        <v>0</v>
      </c>
      <c r="AT199" s="228">
        <f t="shared" si="284"/>
        <v>0</v>
      </c>
      <c r="AU199" s="228">
        <f t="shared" si="284"/>
        <v>0</v>
      </c>
      <c r="AV199" s="228">
        <f t="shared" si="284"/>
        <v>0</v>
      </c>
      <c r="AW199" s="228">
        <f t="shared" si="284"/>
        <v>0</v>
      </c>
      <c r="AX199" s="228">
        <f t="shared" si="284"/>
        <v>0</v>
      </c>
      <c r="AY199" s="228">
        <f t="shared" si="284"/>
        <v>0</v>
      </c>
      <c r="AZ199" s="228">
        <f t="shared" si="284"/>
        <v>0</v>
      </c>
      <c r="BA199" s="228">
        <f t="shared" si="284"/>
        <v>0</v>
      </c>
      <c r="BB199" s="228">
        <f t="shared" si="284"/>
        <v>0</v>
      </c>
      <c r="BC199" s="228">
        <f t="shared" si="284"/>
        <v>0</v>
      </c>
      <c r="BD199" s="228">
        <f t="shared" si="284"/>
        <v>0</v>
      </c>
      <c r="BE199" s="226"/>
      <c r="BF199" s="229">
        <f t="shared" ref="BF199:BX199" si="285">(IF(BF$73=0,0,BF124/BF$74))</f>
        <v>0</v>
      </c>
      <c r="BG199" s="228">
        <f t="shared" si="285"/>
        <v>0</v>
      </c>
      <c r="BH199" s="228">
        <f t="shared" si="285"/>
        <v>0</v>
      </c>
      <c r="BI199" s="228">
        <f t="shared" si="285"/>
        <v>0</v>
      </c>
      <c r="BJ199" s="228">
        <f t="shared" si="285"/>
        <v>0</v>
      </c>
      <c r="BK199" s="228">
        <f t="shared" si="285"/>
        <v>0</v>
      </c>
      <c r="BL199" s="228">
        <f t="shared" si="285"/>
        <v>0</v>
      </c>
      <c r="BM199" s="228">
        <f t="shared" si="285"/>
        <v>0</v>
      </c>
      <c r="BN199" s="228">
        <f t="shared" si="285"/>
        <v>0</v>
      </c>
      <c r="BO199" s="228">
        <f t="shared" si="285"/>
        <v>0</v>
      </c>
      <c r="BP199" s="228">
        <f t="shared" si="285"/>
        <v>0</v>
      </c>
      <c r="BQ199" s="228">
        <f t="shared" si="285"/>
        <v>0</v>
      </c>
      <c r="BR199" s="228">
        <f t="shared" si="285"/>
        <v>0</v>
      </c>
      <c r="BS199" s="228">
        <f t="shared" si="285"/>
        <v>0</v>
      </c>
      <c r="BT199" s="228">
        <f t="shared" si="285"/>
        <v>0</v>
      </c>
      <c r="BU199" s="228">
        <f t="shared" si="285"/>
        <v>0</v>
      </c>
      <c r="BV199" s="228">
        <f t="shared" si="285"/>
        <v>0</v>
      </c>
      <c r="BW199" s="228">
        <f t="shared" si="285"/>
        <v>0</v>
      </c>
      <c r="BX199" s="228">
        <f t="shared" si="285"/>
        <v>0</v>
      </c>
      <c r="BY199" s="228">
        <f>IF(Info!$O$3="Q1",$BS199,IF(Info!$O$3="Q2",$BS199+$BT199,IF(Info!$O$3="Q3",$BS199+$BT199+$BU199,$BR199)))</f>
        <v>0</v>
      </c>
      <c r="BZ199" s="228">
        <f>IF(Info!$O$3="Q1",$BS199,IF(Info!$O$3="Q2",$BT199,IF(Info!$O$3="Q3",$BU199,$BV199)))</f>
        <v>0</v>
      </c>
      <c r="CA199" s="225"/>
    </row>
    <row r="200" spans="1:79" x14ac:dyDescent="0.3">
      <c r="A200" s="223"/>
      <c r="B200" s="78" t="s">
        <v>91</v>
      </c>
      <c r="C200" s="225"/>
      <c r="D200" s="227">
        <f t="shared" ref="D200:AI200" si="286">(IF(D$73=0,0,D125/D$74))</f>
        <v>0</v>
      </c>
      <c r="E200" s="228">
        <f t="shared" si="286"/>
        <v>0</v>
      </c>
      <c r="F200" s="228">
        <f t="shared" si="286"/>
        <v>0</v>
      </c>
      <c r="G200" s="228">
        <f t="shared" si="286"/>
        <v>0</v>
      </c>
      <c r="H200" s="228">
        <f t="shared" si="286"/>
        <v>0</v>
      </c>
      <c r="I200" s="228">
        <f t="shared" si="286"/>
        <v>0</v>
      </c>
      <c r="J200" s="228">
        <f t="shared" si="286"/>
        <v>0</v>
      </c>
      <c r="K200" s="228">
        <f t="shared" si="286"/>
        <v>0</v>
      </c>
      <c r="L200" s="228">
        <f t="shared" si="286"/>
        <v>0</v>
      </c>
      <c r="M200" s="228">
        <f t="shared" si="286"/>
        <v>0</v>
      </c>
      <c r="N200" s="228">
        <f t="shared" si="286"/>
        <v>0</v>
      </c>
      <c r="O200" s="228">
        <f t="shared" si="286"/>
        <v>0</v>
      </c>
      <c r="P200" s="228">
        <f t="shared" si="286"/>
        <v>0</v>
      </c>
      <c r="Q200" s="228">
        <f t="shared" si="286"/>
        <v>0</v>
      </c>
      <c r="R200" s="228">
        <f t="shared" si="286"/>
        <v>0</v>
      </c>
      <c r="S200" s="228">
        <f t="shared" si="286"/>
        <v>0</v>
      </c>
      <c r="T200" s="228">
        <f t="shared" si="286"/>
        <v>0</v>
      </c>
      <c r="U200" s="228">
        <f t="shared" si="286"/>
        <v>0</v>
      </c>
      <c r="V200" s="228">
        <f t="shared" si="286"/>
        <v>0</v>
      </c>
      <c r="W200" s="228">
        <f t="shared" si="286"/>
        <v>0</v>
      </c>
      <c r="X200" s="228">
        <f t="shared" si="286"/>
        <v>0</v>
      </c>
      <c r="Y200" s="228">
        <f t="shared" si="286"/>
        <v>0</v>
      </c>
      <c r="Z200" s="228">
        <f t="shared" si="286"/>
        <v>0</v>
      </c>
      <c r="AA200" s="228">
        <f t="shared" si="286"/>
        <v>0</v>
      </c>
      <c r="AB200" s="228">
        <f t="shared" si="286"/>
        <v>0</v>
      </c>
      <c r="AC200" s="228">
        <f t="shared" si="286"/>
        <v>0</v>
      </c>
      <c r="AD200" s="228">
        <f t="shared" si="286"/>
        <v>0</v>
      </c>
      <c r="AE200" s="228">
        <f t="shared" si="286"/>
        <v>0</v>
      </c>
      <c r="AF200" s="228">
        <f t="shared" si="286"/>
        <v>0</v>
      </c>
      <c r="AG200" s="228">
        <f t="shared" si="286"/>
        <v>0</v>
      </c>
      <c r="AH200" s="228">
        <f t="shared" si="286"/>
        <v>0</v>
      </c>
      <c r="AI200" s="228">
        <f t="shared" si="286"/>
        <v>0</v>
      </c>
      <c r="AJ200" s="228">
        <f t="shared" ref="AJ200:BD200" si="287">(IF(AJ$73=0,0,AJ125/AJ$74))</f>
        <v>0</v>
      </c>
      <c r="AK200" s="228">
        <f t="shared" si="287"/>
        <v>0</v>
      </c>
      <c r="AL200" s="228">
        <f t="shared" si="287"/>
        <v>0</v>
      </c>
      <c r="AM200" s="228">
        <f t="shared" si="287"/>
        <v>0</v>
      </c>
      <c r="AN200" s="228">
        <f t="shared" si="287"/>
        <v>0</v>
      </c>
      <c r="AO200" s="228">
        <f t="shared" si="287"/>
        <v>0</v>
      </c>
      <c r="AP200" s="228">
        <f t="shared" si="287"/>
        <v>0</v>
      </c>
      <c r="AQ200" s="228">
        <f t="shared" si="287"/>
        <v>0</v>
      </c>
      <c r="AR200" s="228">
        <f t="shared" si="287"/>
        <v>0</v>
      </c>
      <c r="AS200" s="228">
        <f t="shared" si="287"/>
        <v>0</v>
      </c>
      <c r="AT200" s="228">
        <f t="shared" si="287"/>
        <v>0</v>
      </c>
      <c r="AU200" s="228">
        <f t="shared" si="287"/>
        <v>0</v>
      </c>
      <c r="AV200" s="228">
        <f t="shared" si="287"/>
        <v>0</v>
      </c>
      <c r="AW200" s="228">
        <f t="shared" si="287"/>
        <v>0</v>
      </c>
      <c r="AX200" s="228">
        <f t="shared" si="287"/>
        <v>0</v>
      </c>
      <c r="AY200" s="228">
        <f t="shared" si="287"/>
        <v>0</v>
      </c>
      <c r="AZ200" s="228">
        <f t="shared" si="287"/>
        <v>0</v>
      </c>
      <c r="BA200" s="228">
        <f t="shared" si="287"/>
        <v>0</v>
      </c>
      <c r="BB200" s="228">
        <f t="shared" si="287"/>
        <v>0</v>
      </c>
      <c r="BC200" s="228">
        <f t="shared" si="287"/>
        <v>0</v>
      </c>
      <c r="BD200" s="228">
        <f t="shared" si="287"/>
        <v>0</v>
      </c>
      <c r="BE200" s="226"/>
      <c r="BF200" s="229">
        <f t="shared" ref="BF200:BX200" si="288">(IF(BF$73=0,0,BF125/BF$74))</f>
        <v>0</v>
      </c>
      <c r="BG200" s="228">
        <f t="shared" si="288"/>
        <v>0</v>
      </c>
      <c r="BH200" s="228">
        <f t="shared" si="288"/>
        <v>0</v>
      </c>
      <c r="BI200" s="228">
        <f t="shared" si="288"/>
        <v>0</v>
      </c>
      <c r="BJ200" s="228">
        <f t="shared" si="288"/>
        <v>0</v>
      </c>
      <c r="BK200" s="228">
        <f t="shared" si="288"/>
        <v>0</v>
      </c>
      <c r="BL200" s="228">
        <f t="shared" si="288"/>
        <v>0</v>
      </c>
      <c r="BM200" s="228">
        <f t="shared" si="288"/>
        <v>0</v>
      </c>
      <c r="BN200" s="228">
        <f t="shared" si="288"/>
        <v>0</v>
      </c>
      <c r="BO200" s="228">
        <f t="shared" si="288"/>
        <v>0</v>
      </c>
      <c r="BP200" s="228">
        <f t="shared" si="288"/>
        <v>0</v>
      </c>
      <c r="BQ200" s="228">
        <f t="shared" si="288"/>
        <v>0</v>
      </c>
      <c r="BR200" s="228">
        <f t="shared" si="288"/>
        <v>0</v>
      </c>
      <c r="BS200" s="228">
        <f t="shared" si="288"/>
        <v>0</v>
      </c>
      <c r="BT200" s="228">
        <f t="shared" si="288"/>
        <v>0</v>
      </c>
      <c r="BU200" s="228">
        <f t="shared" si="288"/>
        <v>0</v>
      </c>
      <c r="BV200" s="228">
        <f t="shared" si="288"/>
        <v>0</v>
      </c>
      <c r="BW200" s="228">
        <f t="shared" si="288"/>
        <v>0</v>
      </c>
      <c r="BX200" s="228">
        <f t="shared" si="288"/>
        <v>0</v>
      </c>
      <c r="BY200" s="228">
        <f>IF(Info!$O$3="Q1",$BS200,IF(Info!$O$3="Q2",$BS200+$BT200,IF(Info!$O$3="Q3",$BS200+$BT200+$BU200,$BR200)))</f>
        <v>0</v>
      </c>
      <c r="BZ200" s="228">
        <f>IF(Info!$O$3="Q1",$BS200,IF(Info!$O$3="Q2",$BT200,IF(Info!$O$3="Q3",$BU200,$BV200)))</f>
        <v>0</v>
      </c>
      <c r="CA200" s="225"/>
    </row>
    <row r="201" spans="1:79" x14ac:dyDescent="0.3">
      <c r="A201" s="223"/>
      <c r="B201" s="78" t="s">
        <v>93</v>
      </c>
      <c r="C201" s="225"/>
      <c r="D201" s="227">
        <f t="shared" ref="D201:AI201" si="289">(IF(D$73=0,0,D126/D$74))</f>
        <v>0</v>
      </c>
      <c r="E201" s="228">
        <f t="shared" si="289"/>
        <v>0</v>
      </c>
      <c r="F201" s="228">
        <f t="shared" si="289"/>
        <v>0</v>
      </c>
      <c r="G201" s="228">
        <f t="shared" si="289"/>
        <v>0</v>
      </c>
      <c r="H201" s="228">
        <f t="shared" si="289"/>
        <v>0</v>
      </c>
      <c r="I201" s="228">
        <f t="shared" si="289"/>
        <v>0</v>
      </c>
      <c r="J201" s="228">
        <f t="shared" si="289"/>
        <v>0</v>
      </c>
      <c r="K201" s="228">
        <f t="shared" si="289"/>
        <v>0</v>
      </c>
      <c r="L201" s="228">
        <f t="shared" si="289"/>
        <v>0</v>
      </c>
      <c r="M201" s="228">
        <f t="shared" si="289"/>
        <v>0</v>
      </c>
      <c r="N201" s="228">
        <f t="shared" si="289"/>
        <v>0</v>
      </c>
      <c r="O201" s="228">
        <f t="shared" si="289"/>
        <v>0</v>
      </c>
      <c r="P201" s="228">
        <f t="shared" si="289"/>
        <v>0</v>
      </c>
      <c r="Q201" s="228">
        <f t="shared" si="289"/>
        <v>0</v>
      </c>
      <c r="R201" s="228">
        <f t="shared" si="289"/>
        <v>0</v>
      </c>
      <c r="S201" s="228">
        <f t="shared" si="289"/>
        <v>0</v>
      </c>
      <c r="T201" s="228">
        <f t="shared" si="289"/>
        <v>0</v>
      </c>
      <c r="U201" s="228">
        <f t="shared" si="289"/>
        <v>0</v>
      </c>
      <c r="V201" s="228">
        <f t="shared" si="289"/>
        <v>0</v>
      </c>
      <c r="W201" s="228">
        <f t="shared" si="289"/>
        <v>0</v>
      </c>
      <c r="X201" s="228">
        <f t="shared" si="289"/>
        <v>0</v>
      </c>
      <c r="Y201" s="228">
        <f t="shared" si="289"/>
        <v>0</v>
      </c>
      <c r="Z201" s="228">
        <f t="shared" si="289"/>
        <v>0</v>
      </c>
      <c r="AA201" s="228">
        <f t="shared" si="289"/>
        <v>0</v>
      </c>
      <c r="AB201" s="228">
        <f t="shared" si="289"/>
        <v>0</v>
      </c>
      <c r="AC201" s="228">
        <f t="shared" si="289"/>
        <v>0</v>
      </c>
      <c r="AD201" s="228">
        <f t="shared" si="289"/>
        <v>0</v>
      </c>
      <c r="AE201" s="228">
        <f t="shared" si="289"/>
        <v>0</v>
      </c>
      <c r="AF201" s="228">
        <f t="shared" si="289"/>
        <v>0</v>
      </c>
      <c r="AG201" s="228">
        <f t="shared" si="289"/>
        <v>0</v>
      </c>
      <c r="AH201" s="228">
        <f t="shared" si="289"/>
        <v>0</v>
      </c>
      <c r="AI201" s="228">
        <f t="shared" si="289"/>
        <v>0</v>
      </c>
      <c r="AJ201" s="228">
        <f t="shared" ref="AJ201:BD201" si="290">(IF(AJ$73=0,0,AJ126/AJ$74))</f>
        <v>0</v>
      </c>
      <c r="AK201" s="228">
        <f t="shared" si="290"/>
        <v>0</v>
      </c>
      <c r="AL201" s="228">
        <f t="shared" si="290"/>
        <v>0</v>
      </c>
      <c r="AM201" s="228">
        <f t="shared" si="290"/>
        <v>0</v>
      </c>
      <c r="AN201" s="228">
        <f t="shared" si="290"/>
        <v>0</v>
      </c>
      <c r="AO201" s="228">
        <f t="shared" si="290"/>
        <v>0</v>
      </c>
      <c r="AP201" s="228">
        <f t="shared" si="290"/>
        <v>0</v>
      </c>
      <c r="AQ201" s="228">
        <f t="shared" si="290"/>
        <v>0</v>
      </c>
      <c r="AR201" s="228">
        <f t="shared" si="290"/>
        <v>0</v>
      </c>
      <c r="AS201" s="228">
        <f t="shared" si="290"/>
        <v>0</v>
      </c>
      <c r="AT201" s="228">
        <f t="shared" si="290"/>
        <v>0</v>
      </c>
      <c r="AU201" s="228">
        <f t="shared" si="290"/>
        <v>0</v>
      </c>
      <c r="AV201" s="228">
        <f t="shared" si="290"/>
        <v>0</v>
      </c>
      <c r="AW201" s="228">
        <f t="shared" si="290"/>
        <v>0</v>
      </c>
      <c r="AX201" s="228">
        <f t="shared" si="290"/>
        <v>0</v>
      </c>
      <c r="AY201" s="228">
        <f t="shared" si="290"/>
        <v>0</v>
      </c>
      <c r="AZ201" s="228">
        <f t="shared" si="290"/>
        <v>0</v>
      </c>
      <c r="BA201" s="228">
        <f t="shared" si="290"/>
        <v>0</v>
      </c>
      <c r="BB201" s="228">
        <f t="shared" si="290"/>
        <v>0</v>
      </c>
      <c r="BC201" s="228">
        <f t="shared" si="290"/>
        <v>0</v>
      </c>
      <c r="BD201" s="228">
        <f t="shared" si="290"/>
        <v>0</v>
      </c>
      <c r="BE201" s="226"/>
      <c r="BF201" s="229">
        <f t="shared" ref="BF201:BX201" si="291">(IF(BF$73=0,0,BF126/BF$74))</f>
        <v>0</v>
      </c>
      <c r="BG201" s="228">
        <f t="shared" si="291"/>
        <v>0</v>
      </c>
      <c r="BH201" s="228">
        <f t="shared" si="291"/>
        <v>0</v>
      </c>
      <c r="BI201" s="228">
        <f t="shared" si="291"/>
        <v>0</v>
      </c>
      <c r="BJ201" s="228">
        <f t="shared" si="291"/>
        <v>0</v>
      </c>
      <c r="BK201" s="228">
        <f t="shared" si="291"/>
        <v>0</v>
      </c>
      <c r="BL201" s="228">
        <f t="shared" si="291"/>
        <v>0</v>
      </c>
      <c r="BM201" s="228">
        <f t="shared" si="291"/>
        <v>0</v>
      </c>
      <c r="BN201" s="228">
        <f t="shared" si="291"/>
        <v>0</v>
      </c>
      <c r="BO201" s="228">
        <f t="shared" si="291"/>
        <v>0</v>
      </c>
      <c r="BP201" s="228">
        <f t="shared" si="291"/>
        <v>0</v>
      </c>
      <c r="BQ201" s="228">
        <f t="shared" si="291"/>
        <v>0</v>
      </c>
      <c r="BR201" s="228">
        <f t="shared" si="291"/>
        <v>0</v>
      </c>
      <c r="BS201" s="228">
        <f t="shared" si="291"/>
        <v>0</v>
      </c>
      <c r="BT201" s="228">
        <f t="shared" si="291"/>
        <v>0</v>
      </c>
      <c r="BU201" s="228">
        <f t="shared" si="291"/>
        <v>0</v>
      </c>
      <c r="BV201" s="228">
        <f t="shared" si="291"/>
        <v>0</v>
      </c>
      <c r="BW201" s="228">
        <f t="shared" si="291"/>
        <v>0</v>
      </c>
      <c r="BX201" s="228">
        <f t="shared" si="291"/>
        <v>0</v>
      </c>
      <c r="BY201" s="228">
        <f>IF(Info!$O$3="Q1",$BS201,IF(Info!$O$3="Q2",$BS201+$BT201,IF(Info!$O$3="Q3",$BS201+$BT201+$BU201,$BR201)))</f>
        <v>0</v>
      </c>
      <c r="BZ201" s="228">
        <f>IF(Info!$O$3="Q1",$BS201,IF(Info!$O$3="Q2",$BT201,IF(Info!$O$3="Q3",$BU201,$BV201)))</f>
        <v>0</v>
      </c>
      <c r="CA201" s="225"/>
    </row>
    <row r="202" spans="1:79" x14ac:dyDescent="0.3">
      <c r="A202" s="223"/>
      <c r="B202" s="78" t="s">
        <v>95</v>
      </c>
      <c r="C202" s="225"/>
      <c r="D202" s="227">
        <f t="shared" ref="D202:AI202" si="292">(IF(D$73=0,0,D127/D$74))</f>
        <v>0</v>
      </c>
      <c r="E202" s="228">
        <f t="shared" si="292"/>
        <v>0</v>
      </c>
      <c r="F202" s="228">
        <f t="shared" si="292"/>
        <v>0</v>
      </c>
      <c r="G202" s="228">
        <f t="shared" si="292"/>
        <v>0</v>
      </c>
      <c r="H202" s="228">
        <f t="shared" si="292"/>
        <v>0</v>
      </c>
      <c r="I202" s="228">
        <f t="shared" si="292"/>
        <v>0</v>
      </c>
      <c r="J202" s="228">
        <f t="shared" si="292"/>
        <v>0</v>
      </c>
      <c r="K202" s="228">
        <f t="shared" si="292"/>
        <v>0</v>
      </c>
      <c r="L202" s="228">
        <f t="shared" si="292"/>
        <v>0</v>
      </c>
      <c r="M202" s="228">
        <f t="shared" si="292"/>
        <v>0</v>
      </c>
      <c r="N202" s="228">
        <f t="shared" si="292"/>
        <v>0</v>
      </c>
      <c r="O202" s="228">
        <f t="shared" si="292"/>
        <v>0</v>
      </c>
      <c r="P202" s="228">
        <f t="shared" si="292"/>
        <v>0</v>
      </c>
      <c r="Q202" s="228">
        <f t="shared" si="292"/>
        <v>0</v>
      </c>
      <c r="R202" s="228">
        <f t="shared" si="292"/>
        <v>0</v>
      </c>
      <c r="S202" s="228">
        <f t="shared" si="292"/>
        <v>0</v>
      </c>
      <c r="T202" s="228">
        <f t="shared" si="292"/>
        <v>0</v>
      </c>
      <c r="U202" s="228">
        <f t="shared" si="292"/>
        <v>0</v>
      </c>
      <c r="V202" s="228">
        <f t="shared" si="292"/>
        <v>0</v>
      </c>
      <c r="W202" s="228">
        <f t="shared" si="292"/>
        <v>0</v>
      </c>
      <c r="X202" s="228">
        <f t="shared" si="292"/>
        <v>0</v>
      </c>
      <c r="Y202" s="228">
        <f t="shared" si="292"/>
        <v>0</v>
      </c>
      <c r="Z202" s="228">
        <f t="shared" si="292"/>
        <v>0</v>
      </c>
      <c r="AA202" s="228">
        <f t="shared" si="292"/>
        <v>0</v>
      </c>
      <c r="AB202" s="228">
        <f t="shared" si="292"/>
        <v>0</v>
      </c>
      <c r="AC202" s="228">
        <f t="shared" si="292"/>
        <v>0</v>
      </c>
      <c r="AD202" s="228">
        <f t="shared" si="292"/>
        <v>0</v>
      </c>
      <c r="AE202" s="228">
        <f t="shared" si="292"/>
        <v>0</v>
      </c>
      <c r="AF202" s="228">
        <f t="shared" si="292"/>
        <v>0</v>
      </c>
      <c r="AG202" s="228">
        <f t="shared" si="292"/>
        <v>0</v>
      </c>
      <c r="AH202" s="228">
        <f t="shared" si="292"/>
        <v>0</v>
      </c>
      <c r="AI202" s="228">
        <f t="shared" si="292"/>
        <v>0</v>
      </c>
      <c r="AJ202" s="228">
        <f t="shared" ref="AJ202:BD202" si="293">(IF(AJ$73=0,0,AJ127/AJ$74))</f>
        <v>0</v>
      </c>
      <c r="AK202" s="228">
        <f t="shared" si="293"/>
        <v>0</v>
      </c>
      <c r="AL202" s="228">
        <f t="shared" si="293"/>
        <v>0</v>
      </c>
      <c r="AM202" s="228">
        <f t="shared" si="293"/>
        <v>0</v>
      </c>
      <c r="AN202" s="228">
        <f t="shared" si="293"/>
        <v>0</v>
      </c>
      <c r="AO202" s="228">
        <f t="shared" si="293"/>
        <v>0</v>
      </c>
      <c r="AP202" s="228">
        <f t="shared" si="293"/>
        <v>0</v>
      </c>
      <c r="AQ202" s="228">
        <f t="shared" si="293"/>
        <v>0</v>
      </c>
      <c r="AR202" s="228">
        <f t="shared" si="293"/>
        <v>0</v>
      </c>
      <c r="AS202" s="228">
        <f t="shared" si="293"/>
        <v>0</v>
      </c>
      <c r="AT202" s="228">
        <f t="shared" si="293"/>
        <v>0</v>
      </c>
      <c r="AU202" s="228">
        <f t="shared" si="293"/>
        <v>0</v>
      </c>
      <c r="AV202" s="228">
        <f t="shared" si="293"/>
        <v>0</v>
      </c>
      <c r="AW202" s="228">
        <f t="shared" si="293"/>
        <v>0</v>
      </c>
      <c r="AX202" s="228">
        <f t="shared" si="293"/>
        <v>0</v>
      </c>
      <c r="AY202" s="228">
        <f t="shared" si="293"/>
        <v>0</v>
      </c>
      <c r="AZ202" s="228">
        <f t="shared" si="293"/>
        <v>0</v>
      </c>
      <c r="BA202" s="228">
        <f t="shared" si="293"/>
        <v>0</v>
      </c>
      <c r="BB202" s="228">
        <f t="shared" si="293"/>
        <v>0</v>
      </c>
      <c r="BC202" s="228">
        <f t="shared" si="293"/>
        <v>0</v>
      </c>
      <c r="BD202" s="228">
        <f t="shared" si="293"/>
        <v>0</v>
      </c>
      <c r="BE202" s="226"/>
      <c r="BF202" s="229">
        <f t="shared" ref="BF202:BX202" si="294">(IF(BF$73=0,0,BF127/BF$74))</f>
        <v>0</v>
      </c>
      <c r="BG202" s="228">
        <f t="shared" si="294"/>
        <v>0</v>
      </c>
      <c r="BH202" s="228">
        <f t="shared" si="294"/>
        <v>0</v>
      </c>
      <c r="BI202" s="228">
        <f t="shared" si="294"/>
        <v>0</v>
      </c>
      <c r="BJ202" s="228">
        <f t="shared" si="294"/>
        <v>0</v>
      </c>
      <c r="BK202" s="228">
        <f t="shared" si="294"/>
        <v>0</v>
      </c>
      <c r="BL202" s="228">
        <f t="shared" si="294"/>
        <v>0</v>
      </c>
      <c r="BM202" s="228">
        <f t="shared" si="294"/>
        <v>0</v>
      </c>
      <c r="BN202" s="228">
        <f t="shared" si="294"/>
        <v>0</v>
      </c>
      <c r="BO202" s="228">
        <f t="shared" si="294"/>
        <v>0</v>
      </c>
      <c r="BP202" s="228">
        <f t="shared" si="294"/>
        <v>0</v>
      </c>
      <c r="BQ202" s="228">
        <f t="shared" si="294"/>
        <v>0</v>
      </c>
      <c r="BR202" s="228">
        <f t="shared" si="294"/>
        <v>0</v>
      </c>
      <c r="BS202" s="228">
        <f t="shared" si="294"/>
        <v>0</v>
      </c>
      <c r="BT202" s="228">
        <f t="shared" si="294"/>
        <v>0</v>
      </c>
      <c r="BU202" s="228">
        <f t="shared" si="294"/>
        <v>0</v>
      </c>
      <c r="BV202" s="228">
        <f t="shared" si="294"/>
        <v>0</v>
      </c>
      <c r="BW202" s="228">
        <f t="shared" si="294"/>
        <v>0</v>
      </c>
      <c r="BX202" s="228">
        <f t="shared" si="294"/>
        <v>0</v>
      </c>
      <c r="BY202" s="228">
        <f>IF(Info!$O$3="Q1",$BS202,IF(Info!$O$3="Q2",$BS202+$BT202,IF(Info!$O$3="Q3",$BS202+$BT202+$BU202,$BR202)))</f>
        <v>0</v>
      </c>
      <c r="BZ202" s="228">
        <f>IF(Info!$O$3="Q1",$BS202,IF(Info!$O$3="Q2",$BT202,IF(Info!$O$3="Q3",$BU202,$BV202)))</f>
        <v>0</v>
      </c>
      <c r="CA202" s="225"/>
    </row>
    <row r="203" spans="1:79" x14ac:dyDescent="0.3">
      <c r="A203" s="223"/>
      <c r="B203" s="78" t="s">
        <v>97</v>
      </c>
      <c r="C203" s="225"/>
      <c r="D203" s="227">
        <f t="shared" ref="D203:AI203" si="295">(IF(D$73=0,0,D128/D$74))</f>
        <v>0</v>
      </c>
      <c r="E203" s="228">
        <f t="shared" si="295"/>
        <v>0</v>
      </c>
      <c r="F203" s="228">
        <f t="shared" si="295"/>
        <v>0</v>
      </c>
      <c r="G203" s="228">
        <f t="shared" si="295"/>
        <v>0</v>
      </c>
      <c r="H203" s="228">
        <f t="shared" si="295"/>
        <v>0</v>
      </c>
      <c r="I203" s="228">
        <f t="shared" si="295"/>
        <v>0</v>
      </c>
      <c r="J203" s="228">
        <f t="shared" si="295"/>
        <v>0</v>
      </c>
      <c r="K203" s="228">
        <f t="shared" si="295"/>
        <v>0</v>
      </c>
      <c r="L203" s="228">
        <f t="shared" si="295"/>
        <v>0</v>
      </c>
      <c r="M203" s="228">
        <f t="shared" si="295"/>
        <v>0</v>
      </c>
      <c r="N203" s="228">
        <f t="shared" si="295"/>
        <v>0</v>
      </c>
      <c r="O203" s="228">
        <f t="shared" si="295"/>
        <v>0</v>
      </c>
      <c r="P203" s="228">
        <f t="shared" si="295"/>
        <v>0</v>
      </c>
      <c r="Q203" s="228">
        <f t="shared" si="295"/>
        <v>0</v>
      </c>
      <c r="R203" s="228">
        <f t="shared" si="295"/>
        <v>0</v>
      </c>
      <c r="S203" s="228">
        <f t="shared" si="295"/>
        <v>0</v>
      </c>
      <c r="T203" s="228">
        <f t="shared" si="295"/>
        <v>0</v>
      </c>
      <c r="U203" s="228">
        <f t="shared" si="295"/>
        <v>0</v>
      </c>
      <c r="V203" s="228">
        <f t="shared" si="295"/>
        <v>0</v>
      </c>
      <c r="W203" s="228">
        <f t="shared" si="295"/>
        <v>0</v>
      </c>
      <c r="X203" s="228">
        <f t="shared" si="295"/>
        <v>0</v>
      </c>
      <c r="Y203" s="228">
        <f t="shared" si="295"/>
        <v>0</v>
      </c>
      <c r="Z203" s="228">
        <f t="shared" si="295"/>
        <v>0</v>
      </c>
      <c r="AA203" s="228">
        <f t="shared" si="295"/>
        <v>0</v>
      </c>
      <c r="AB203" s="228">
        <f t="shared" si="295"/>
        <v>0</v>
      </c>
      <c r="AC203" s="228">
        <f t="shared" si="295"/>
        <v>0</v>
      </c>
      <c r="AD203" s="228">
        <f t="shared" si="295"/>
        <v>0</v>
      </c>
      <c r="AE203" s="228">
        <f t="shared" si="295"/>
        <v>0</v>
      </c>
      <c r="AF203" s="228">
        <f t="shared" si="295"/>
        <v>0</v>
      </c>
      <c r="AG203" s="228">
        <f t="shared" si="295"/>
        <v>0</v>
      </c>
      <c r="AH203" s="228">
        <f t="shared" si="295"/>
        <v>0</v>
      </c>
      <c r="AI203" s="228">
        <f t="shared" si="295"/>
        <v>0</v>
      </c>
      <c r="AJ203" s="228">
        <f t="shared" ref="AJ203:BD203" si="296">(IF(AJ$73=0,0,AJ128/AJ$74))</f>
        <v>0</v>
      </c>
      <c r="AK203" s="228">
        <f t="shared" si="296"/>
        <v>0</v>
      </c>
      <c r="AL203" s="228">
        <f t="shared" si="296"/>
        <v>0</v>
      </c>
      <c r="AM203" s="228">
        <f t="shared" si="296"/>
        <v>0</v>
      </c>
      <c r="AN203" s="228">
        <f t="shared" si="296"/>
        <v>0</v>
      </c>
      <c r="AO203" s="228">
        <f t="shared" si="296"/>
        <v>0</v>
      </c>
      <c r="AP203" s="228">
        <f t="shared" si="296"/>
        <v>0</v>
      </c>
      <c r="AQ203" s="228">
        <f t="shared" si="296"/>
        <v>0</v>
      </c>
      <c r="AR203" s="228">
        <f t="shared" si="296"/>
        <v>0</v>
      </c>
      <c r="AS203" s="228">
        <f t="shared" si="296"/>
        <v>0</v>
      </c>
      <c r="AT203" s="228">
        <f t="shared" si="296"/>
        <v>0</v>
      </c>
      <c r="AU203" s="228">
        <f t="shared" si="296"/>
        <v>0</v>
      </c>
      <c r="AV203" s="228">
        <f t="shared" si="296"/>
        <v>0</v>
      </c>
      <c r="AW203" s="228">
        <f t="shared" si="296"/>
        <v>0</v>
      </c>
      <c r="AX203" s="228">
        <f t="shared" si="296"/>
        <v>0</v>
      </c>
      <c r="AY203" s="228">
        <f t="shared" si="296"/>
        <v>0</v>
      </c>
      <c r="AZ203" s="228">
        <f t="shared" si="296"/>
        <v>0</v>
      </c>
      <c r="BA203" s="228">
        <f t="shared" si="296"/>
        <v>0</v>
      </c>
      <c r="BB203" s="228">
        <f t="shared" si="296"/>
        <v>0</v>
      </c>
      <c r="BC203" s="228">
        <f t="shared" si="296"/>
        <v>0</v>
      </c>
      <c r="BD203" s="228">
        <f t="shared" si="296"/>
        <v>0</v>
      </c>
      <c r="BE203" s="226"/>
      <c r="BF203" s="229">
        <f t="shared" ref="BF203:BX203" si="297">(IF(BF$73=0,0,BF128/BF$74))</f>
        <v>0</v>
      </c>
      <c r="BG203" s="228">
        <f t="shared" si="297"/>
        <v>0</v>
      </c>
      <c r="BH203" s="228">
        <f t="shared" si="297"/>
        <v>0</v>
      </c>
      <c r="BI203" s="228">
        <f t="shared" si="297"/>
        <v>0</v>
      </c>
      <c r="BJ203" s="228">
        <f t="shared" si="297"/>
        <v>0</v>
      </c>
      <c r="BK203" s="228">
        <f t="shared" si="297"/>
        <v>0</v>
      </c>
      <c r="BL203" s="228">
        <f t="shared" si="297"/>
        <v>0</v>
      </c>
      <c r="BM203" s="228">
        <f t="shared" si="297"/>
        <v>0</v>
      </c>
      <c r="BN203" s="228">
        <f t="shared" si="297"/>
        <v>0</v>
      </c>
      <c r="BO203" s="228">
        <f t="shared" si="297"/>
        <v>0</v>
      </c>
      <c r="BP203" s="228">
        <f t="shared" si="297"/>
        <v>0</v>
      </c>
      <c r="BQ203" s="228">
        <f t="shared" si="297"/>
        <v>0</v>
      </c>
      <c r="BR203" s="228">
        <f t="shared" si="297"/>
        <v>0</v>
      </c>
      <c r="BS203" s="228">
        <f t="shared" si="297"/>
        <v>0</v>
      </c>
      <c r="BT203" s="228">
        <f t="shared" si="297"/>
        <v>0</v>
      </c>
      <c r="BU203" s="228">
        <f t="shared" si="297"/>
        <v>0</v>
      </c>
      <c r="BV203" s="228">
        <f t="shared" si="297"/>
        <v>0</v>
      </c>
      <c r="BW203" s="228">
        <f t="shared" si="297"/>
        <v>0</v>
      </c>
      <c r="BX203" s="228">
        <f t="shared" si="297"/>
        <v>0</v>
      </c>
      <c r="BY203" s="228">
        <f>IF(Info!$O$3="Q1",$BS203,IF(Info!$O$3="Q2",$BS203+$BT203,IF(Info!$O$3="Q3",$BS203+$BT203+$BU203,$BR203)))</f>
        <v>0</v>
      </c>
      <c r="BZ203" s="228">
        <f>IF(Info!$O$3="Q1",$BS203,IF(Info!$O$3="Q2",$BT203,IF(Info!$O$3="Q3",$BU203,$BV203)))</f>
        <v>0</v>
      </c>
      <c r="CA203" s="225"/>
    </row>
    <row r="204" spans="1:79" x14ac:dyDescent="0.3">
      <c r="A204" s="223"/>
      <c r="B204" s="78" t="s">
        <v>99</v>
      </c>
      <c r="C204" s="225"/>
      <c r="D204" s="227">
        <f t="shared" ref="D204:AI204" si="298">(IF(D$73=0,0,D129/D$74))</f>
        <v>0</v>
      </c>
      <c r="E204" s="228">
        <f t="shared" si="298"/>
        <v>0</v>
      </c>
      <c r="F204" s="228">
        <f t="shared" si="298"/>
        <v>0</v>
      </c>
      <c r="G204" s="228">
        <f t="shared" si="298"/>
        <v>0</v>
      </c>
      <c r="H204" s="228">
        <f t="shared" si="298"/>
        <v>0</v>
      </c>
      <c r="I204" s="228">
        <f t="shared" si="298"/>
        <v>0</v>
      </c>
      <c r="J204" s="228">
        <f t="shared" si="298"/>
        <v>0</v>
      </c>
      <c r="K204" s="228">
        <f t="shared" si="298"/>
        <v>0</v>
      </c>
      <c r="L204" s="228">
        <f t="shared" si="298"/>
        <v>0</v>
      </c>
      <c r="M204" s="228">
        <f t="shared" si="298"/>
        <v>0</v>
      </c>
      <c r="N204" s="228">
        <f t="shared" si="298"/>
        <v>0</v>
      </c>
      <c r="O204" s="228">
        <f t="shared" si="298"/>
        <v>0</v>
      </c>
      <c r="P204" s="228">
        <f t="shared" si="298"/>
        <v>0</v>
      </c>
      <c r="Q204" s="228">
        <f t="shared" si="298"/>
        <v>0</v>
      </c>
      <c r="R204" s="228">
        <f t="shared" si="298"/>
        <v>0</v>
      </c>
      <c r="S204" s="228">
        <f t="shared" si="298"/>
        <v>0</v>
      </c>
      <c r="T204" s="228">
        <f t="shared" si="298"/>
        <v>0</v>
      </c>
      <c r="U204" s="228">
        <f t="shared" si="298"/>
        <v>0</v>
      </c>
      <c r="V204" s="228">
        <f t="shared" si="298"/>
        <v>0</v>
      </c>
      <c r="W204" s="228">
        <f t="shared" si="298"/>
        <v>0</v>
      </c>
      <c r="X204" s="228">
        <f t="shared" si="298"/>
        <v>0</v>
      </c>
      <c r="Y204" s="228">
        <f t="shared" si="298"/>
        <v>0</v>
      </c>
      <c r="Z204" s="228">
        <f t="shared" si="298"/>
        <v>0</v>
      </c>
      <c r="AA204" s="228">
        <f t="shared" si="298"/>
        <v>0</v>
      </c>
      <c r="AB204" s="228">
        <f t="shared" si="298"/>
        <v>0</v>
      </c>
      <c r="AC204" s="228">
        <f t="shared" si="298"/>
        <v>0</v>
      </c>
      <c r="AD204" s="228">
        <f t="shared" si="298"/>
        <v>0</v>
      </c>
      <c r="AE204" s="228">
        <f t="shared" si="298"/>
        <v>0</v>
      </c>
      <c r="AF204" s="228">
        <f t="shared" si="298"/>
        <v>0</v>
      </c>
      <c r="AG204" s="228">
        <f t="shared" si="298"/>
        <v>0</v>
      </c>
      <c r="AH204" s="228">
        <f t="shared" si="298"/>
        <v>0</v>
      </c>
      <c r="AI204" s="228">
        <f t="shared" si="298"/>
        <v>0</v>
      </c>
      <c r="AJ204" s="228">
        <f t="shared" ref="AJ204:BD204" si="299">(IF(AJ$73=0,0,AJ129/AJ$74))</f>
        <v>0</v>
      </c>
      <c r="AK204" s="228">
        <f t="shared" si="299"/>
        <v>0</v>
      </c>
      <c r="AL204" s="228">
        <f t="shared" si="299"/>
        <v>0</v>
      </c>
      <c r="AM204" s="228">
        <f t="shared" si="299"/>
        <v>0</v>
      </c>
      <c r="AN204" s="228">
        <f t="shared" si="299"/>
        <v>0</v>
      </c>
      <c r="AO204" s="228">
        <f t="shared" si="299"/>
        <v>0</v>
      </c>
      <c r="AP204" s="228">
        <f t="shared" si="299"/>
        <v>0</v>
      </c>
      <c r="AQ204" s="228">
        <f t="shared" si="299"/>
        <v>0</v>
      </c>
      <c r="AR204" s="228">
        <f t="shared" si="299"/>
        <v>0</v>
      </c>
      <c r="AS204" s="228">
        <f t="shared" si="299"/>
        <v>0</v>
      </c>
      <c r="AT204" s="228">
        <f t="shared" si="299"/>
        <v>0</v>
      </c>
      <c r="AU204" s="228">
        <f t="shared" si="299"/>
        <v>0</v>
      </c>
      <c r="AV204" s="228">
        <f t="shared" si="299"/>
        <v>0</v>
      </c>
      <c r="AW204" s="228">
        <f t="shared" si="299"/>
        <v>0</v>
      </c>
      <c r="AX204" s="228">
        <f t="shared" si="299"/>
        <v>0</v>
      </c>
      <c r="AY204" s="228">
        <f t="shared" si="299"/>
        <v>0</v>
      </c>
      <c r="AZ204" s="228">
        <f t="shared" si="299"/>
        <v>0</v>
      </c>
      <c r="BA204" s="228">
        <f t="shared" si="299"/>
        <v>0</v>
      </c>
      <c r="BB204" s="228">
        <f t="shared" si="299"/>
        <v>0</v>
      </c>
      <c r="BC204" s="228">
        <f t="shared" si="299"/>
        <v>0</v>
      </c>
      <c r="BD204" s="228">
        <f t="shared" si="299"/>
        <v>0</v>
      </c>
      <c r="BE204" s="226"/>
      <c r="BF204" s="229">
        <f t="shared" ref="BF204:BX204" si="300">(IF(BF$73=0,0,BF129/BF$74))</f>
        <v>0</v>
      </c>
      <c r="BG204" s="228">
        <f t="shared" si="300"/>
        <v>0</v>
      </c>
      <c r="BH204" s="228">
        <f t="shared" si="300"/>
        <v>0</v>
      </c>
      <c r="BI204" s="228">
        <f t="shared" si="300"/>
        <v>0</v>
      </c>
      <c r="BJ204" s="228">
        <f t="shared" si="300"/>
        <v>0</v>
      </c>
      <c r="BK204" s="228">
        <f t="shared" si="300"/>
        <v>0</v>
      </c>
      <c r="BL204" s="228">
        <f t="shared" si="300"/>
        <v>0</v>
      </c>
      <c r="BM204" s="228">
        <f t="shared" si="300"/>
        <v>0</v>
      </c>
      <c r="BN204" s="228">
        <f t="shared" si="300"/>
        <v>0</v>
      </c>
      <c r="BO204" s="228">
        <f t="shared" si="300"/>
        <v>0</v>
      </c>
      <c r="BP204" s="228">
        <f t="shared" si="300"/>
        <v>0</v>
      </c>
      <c r="BQ204" s="228">
        <f t="shared" si="300"/>
        <v>0</v>
      </c>
      <c r="BR204" s="228">
        <f t="shared" si="300"/>
        <v>0</v>
      </c>
      <c r="BS204" s="228">
        <f t="shared" si="300"/>
        <v>0</v>
      </c>
      <c r="BT204" s="228">
        <f t="shared" si="300"/>
        <v>0</v>
      </c>
      <c r="BU204" s="228">
        <f t="shared" si="300"/>
        <v>0</v>
      </c>
      <c r="BV204" s="228">
        <f t="shared" si="300"/>
        <v>0</v>
      </c>
      <c r="BW204" s="228">
        <f t="shared" si="300"/>
        <v>0</v>
      </c>
      <c r="BX204" s="228">
        <f t="shared" si="300"/>
        <v>0</v>
      </c>
      <c r="BY204" s="228">
        <f>IF(Info!$O$3="Q1",$BS204,IF(Info!$O$3="Q2",$BS204+$BT204,IF(Info!$O$3="Q3",$BS204+$BT204+$BU204,$BR204)))</f>
        <v>0</v>
      </c>
      <c r="BZ204" s="228">
        <f>IF(Info!$O$3="Q1",$BS204,IF(Info!$O$3="Q2",$BT204,IF(Info!$O$3="Q3",$BU204,$BV204)))</f>
        <v>0</v>
      </c>
      <c r="CA204" s="225"/>
    </row>
    <row r="205" spans="1:79" x14ac:dyDescent="0.3">
      <c r="A205" s="223"/>
      <c r="B205" s="78" t="s">
        <v>375</v>
      </c>
      <c r="C205" s="225"/>
      <c r="D205" s="227">
        <f t="shared" ref="D205:AI205" si="301">(IF(D$73=0,0,D130/D$74))</f>
        <v>0</v>
      </c>
      <c r="E205" s="228">
        <f t="shared" si="301"/>
        <v>0</v>
      </c>
      <c r="F205" s="228">
        <f t="shared" si="301"/>
        <v>0</v>
      </c>
      <c r="G205" s="228">
        <f t="shared" si="301"/>
        <v>0</v>
      </c>
      <c r="H205" s="228">
        <f t="shared" si="301"/>
        <v>0</v>
      </c>
      <c r="I205" s="228">
        <f t="shared" si="301"/>
        <v>0</v>
      </c>
      <c r="J205" s="228">
        <f t="shared" si="301"/>
        <v>0</v>
      </c>
      <c r="K205" s="228">
        <f t="shared" si="301"/>
        <v>0</v>
      </c>
      <c r="L205" s="228">
        <f t="shared" si="301"/>
        <v>0</v>
      </c>
      <c r="M205" s="228">
        <f t="shared" si="301"/>
        <v>0</v>
      </c>
      <c r="N205" s="228">
        <f t="shared" si="301"/>
        <v>0</v>
      </c>
      <c r="O205" s="228">
        <f t="shared" si="301"/>
        <v>0</v>
      </c>
      <c r="P205" s="228">
        <f t="shared" si="301"/>
        <v>0</v>
      </c>
      <c r="Q205" s="228">
        <f t="shared" si="301"/>
        <v>0</v>
      </c>
      <c r="R205" s="228">
        <f t="shared" si="301"/>
        <v>0</v>
      </c>
      <c r="S205" s="228">
        <f t="shared" si="301"/>
        <v>0</v>
      </c>
      <c r="T205" s="228">
        <f t="shared" si="301"/>
        <v>0</v>
      </c>
      <c r="U205" s="228">
        <f t="shared" si="301"/>
        <v>0</v>
      </c>
      <c r="V205" s="228">
        <f t="shared" si="301"/>
        <v>0</v>
      </c>
      <c r="W205" s="228">
        <f t="shared" si="301"/>
        <v>0</v>
      </c>
      <c r="X205" s="228">
        <f t="shared" si="301"/>
        <v>0</v>
      </c>
      <c r="Y205" s="228">
        <f t="shared" si="301"/>
        <v>0</v>
      </c>
      <c r="Z205" s="228">
        <f t="shared" si="301"/>
        <v>0</v>
      </c>
      <c r="AA205" s="228">
        <f t="shared" si="301"/>
        <v>0</v>
      </c>
      <c r="AB205" s="228">
        <f t="shared" si="301"/>
        <v>0</v>
      </c>
      <c r="AC205" s="228">
        <f t="shared" si="301"/>
        <v>0</v>
      </c>
      <c r="AD205" s="228">
        <f t="shared" si="301"/>
        <v>0</v>
      </c>
      <c r="AE205" s="228">
        <f t="shared" si="301"/>
        <v>0</v>
      </c>
      <c r="AF205" s="228">
        <f t="shared" si="301"/>
        <v>0</v>
      </c>
      <c r="AG205" s="228">
        <f t="shared" si="301"/>
        <v>0</v>
      </c>
      <c r="AH205" s="228">
        <f t="shared" si="301"/>
        <v>0</v>
      </c>
      <c r="AI205" s="228">
        <f t="shared" si="301"/>
        <v>0</v>
      </c>
      <c r="AJ205" s="228">
        <f t="shared" ref="AJ205:BD205" si="302">(IF(AJ$73=0,0,AJ130/AJ$74))</f>
        <v>0</v>
      </c>
      <c r="AK205" s="228">
        <f t="shared" si="302"/>
        <v>0</v>
      </c>
      <c r="AL205" s="228">
        <f t="shared" si="302"/>
        <v>0</v>
      </c>
      <c r="AM205" s="228">
        <f t="shared" si="302"/>
        <v>0</v>
      </c>
      <c r="AN205" s="228">
        <f t="shared" si="302"/>
        <v>0</v>
      </c>
      <c r="AO205" s="228">
        <f t="shared" si="302"/>
        <v>0</v>
      </c>
      <c r="AP205" s="228">
        <f t="shared" si="302"/>
        <v>0</v>
      </c>
      <c r="AQ205" s="228">
        <f t="shared" si="302"/>
        <v>0</v>
      </c>
      <c r="AR205" s="228">
        <f t="shared" si="302"/>
        <v>0</v>
      </c>
      <c r="AS205" s="228">
        <f t="shared" si="302"/>
        <v>0</v>
      </c>
      <c r="AT205" s="228">
        <f t="shared" si="302"/>
        <v>0</v>
      </c>
      <c r="AU205" s="228">
        <f t="shared" si="302"/>
        <v>0</v>
      </c>
      <c r="AV205" s="228">
        <f t="shared" si="302"/>
        <v>0</v>
      </c>
      <c r="AW205" s="228">
        <f t="shared" si="302"/>
        <v>0</v>
      </c>
      <c r="AX205" s="228">
        <f t="shared" si="302"/>
        <v>0</v>
      </c>
      <c r="AY205" s="228">
        <f t="shared" si="302"/>
        <v>0</v>
      </c>
      <c r="AZ205" s="228">
        <f t="shared" si="302"/>
        <v>0</v>
      </c>
      <c r="BA205" s="228">
        <f t="shared" si="302"/>
        <v>0</v>
      </c>
      <c r="BB205" s="228">
        <f t="shared" si="302"/>
        <v>0</v>
      </c>
      <c r="BC205" s="228">
        <f t="shared" si="302"/>
        <v>0</v>
      </c>
      <c r="BD205" s="228">
        <f t="shared" si="302"/>
        <v>0</v>
      </c>
      <c r="BE205" s="226"/>
      <c r="BF205" s="229">
        <f t="shared" ref="BF205:BX205" si="303">(IF(BF$73=0,0,BF130/BF$74))</f>
        <v>0</v>
      </c>
      <c r="BG205" s="228">
        <f t="shared" si="303"/>
        <v>0</v>
      </c>
      <c r="BH205" s="228">
        <f t="shared" si="303"/>
        <v>0</v>
      </c>
      <c r="BI205" s="228">
        <f t="shared" si="303"/>
        <v>0</v>
      </c>
      <c r="BJ205" s="228">
        <f t="shared" si="303"/>
        <v>0</v>
      </c>
      <c r="BK205" s="228">
        <f t="shared" si="303"/>
        <v>0</v>
      </c>
      <c r="BL205" s="228">
        <f t="shared" si="303"/>
        <v>0</v>
      </c>
      <c r="BM205" s="228">
        <f t="shared" si="303"/>
        <v>0</v>
      </c>
      <c r="BN205" s="228">
        <f t="shared" si="303"/>
        <v>0</v>
      </c>
      <c r="BO205" s="228">
        <f t="shared" si="303"/>
        <v>0</v>
      </c>
      <c r="BP205" s="228">
        <f t="shared" si="303"/>
        <v>0</v>
      </c>
      <c r="BQ205" s="228">
        <f t="shared" si="303"/>
        <v>0</v>
      </c>
      <c r="BR205" s="228">
        <f t="shared" si="303"/>
        <v>0</v>
      </c>
      <c r="BS205" s="228">
        <f t="shared" si="303"/>
        <v>0</v>
      </c>
      <c r="BT205" s="228">
        <f t="shared" si="303"/>
        <v>0</v>
      </c>
      <c r="BU205" s="228">
        <f t="shared" si="303"/>
        <v>0</v>
      </c>
      <c r="BV205" s="228">
        <f t="shared" si="303"/>
        <v>0</v>
      </c>
      <c r="BW205" s="228">
        <f t="shared" si="303"/>
        <v>0</v>
      </c>
      <c r="BX205" s="228">
        <f t="shared" si="303"/>
        <v>0</v>
      </c>
      <c r="BY205" s="228">
        <f>IF(Info!$O$3="Q1",$BS205,IF(Info!$O$3="Q2",$BS205+$BT205,IF(Info!$O$3="Q3",$BS205+$BT205+$BU205,$BR205)))</f>
        <v>0</v>
      </c>
      <c r="BZ205" s="228">
        <f>IF(Info!$O$3="Q1",$BS205,IF(Info!$O$3="Q2",$BT205,IF(Info!$O$3="Q3",$BU205,$BV205)))</f>
        <v>0</v>
      </c>
      <c r="CA205" s="225"/>
    </row>
    <row r="206" spans="1:79" x14ac:dyDescent="0.3">
      <c r="A206" s="223"/>
      <c r="B206" s="78" t="s">
        <v>103</v>
      </c>
      <c r="C206" s="225"/>
      <c r="D206" s="227">
        <f t="shared" ref="D206:AI206" si="304">(IF(D$73=0,0,D131/D$74))</f>
        <v>0</v>
      </c>
      <c r="E206" s="228">
        <f t="shared" si="304"/>
        <v>0</v>
      </c>
      <c r="F206" s="228">
        <f t="shared" si="304"/>
        <v>0</v>
      </c>
      <c r="G206" s="228">
        <f t="shared" si="304"/>
        <v>0</v>
      </c>
      <c r="H206" s="228">
        <f t="shared" si="304"/>
        <v>0</v>
      </c>
      <c r="I206" s="228">
        <f t="shared" si="304"/>
        <v>0</v>
      </c>
      <c r="J206" s="228">
        <f t="shared" si="304"/>
        <v>0</v>
      </c>
      <c r="K206" s="228">
        <f t="shared" si="304"/>
        <v>0</v>
      </c>
      <c r="L206" s="228">
        <f t="shared" si="304"/>
        <v>0</v>
      </c>
      <c r="M206" s="228">
        <f t="shared" si="304"/>
        <v>0</v>
      </c>
      <c r="N206" s="228">
        <f t="shared" si="304"/>
        <v>0</v>
      </c>
      <c r="O206" s="228">
        <f t="shared" si="304"/>
        <v>0</v>
      </c>
      <c r="P206" s="228">
        <f t="shared" si="304"/>
        <v>0</v>
      </c>
      <c r="Q206" s="228">
        <f t="shared" si="304"/>
        <v>0</v>
      </c>
      <c r="R206" s="228">
        <f t="shared" si="304"/>
        <v>0</v>
      </c>
      <c r="S206" s="228">
        <f t="shared" si="304"/>
        <v>0</v>
      </c>
      <c r="T206" s="228">
        <f t="shared" si="304"/>
        <v>0</v>
      </c>
      <c r="U206" s="228">
        <f t="shared" si="304"/>
        <v>0</v>
      </c>
      <c r="V206" s="228">
        <f t="shared" si="304"/>
        <v>0</v>
      </c>
      <c r="W206" s="228">
        <f t="shared" si="304"/>
        <v>0</v>
      </c>
      <c r="X206" s="228">
        <f t="shared" si="304"/>
        <v>0</v>
      </c>
      <c r="Y206" s="228">
        <f t="shared" si="304"/>
        <v>0</v>
      </c>
      <c r="Z206" s="228">
        <f t="shared" si="304"/>
        <v>0</v>
      </c>
      <c r="AA206" s="228">
        <f t="shared" si="304"/>
        <v>0</v>
      </c>
      <c r="AB206" s="228">
        <f t="shared" si="304"/>
        <v>0</v>
      </c>
      <c r="AC206" s="228">
        <f t="shared" si="304"/>
        <v>0</v>
      </c>
      <c r="AD206" s="228">
        <f t="shared" si="304"/>
        <v>0</v>
      </c>
      <c r="AE206" s="228">
        <f t="shared" si="304"/>
        <v>0</v>
      </c>
      <c r="AF206" s="228">
        <f t="shared" si="304"/>
        <v>0</v>
      </c>
      <c r="AG206" s="228">
        <f t="shared" si="304"/>
        <v>0</v>
      </c>
      <c r="AH206" s="228">
        <f t="shared" si="304"/>
        <v>0</v>
      </c>
      <c r="AI206" s="228">
        <f t="shared" si="304"/>
        <v>0</v>
      </c>
      <c r="AJ206" s="228">
        <f t="shared" ref="AJ206:BD206" si="305">(IF(AJ$73=0,0,AJ131/AJ$74))</f>
        <v>0</v>
      </c>
      <c r="AK206" s="228">
        <f t="shared" si="305"/>
        <v>0</v>
      </c>
      <c r="AL206" s="228">
        <f t="shared" si="305"/>
        <v>0</v>
      </c>
      <c r="AM206" s="228">
        <f t="shared" si="305"/>
        <v>0</v>
      </c>
      <c r="AN206" s="228">
        <f t="shared" si="305"/>
        <v>0</v>
      </c>
      <c r="AO206" s="228">
        <f t="shared" si="305"/>
        <v>0</v>
      </c>
      <c r="AP206" s="228">
        <f t="shared" si="305"/>
        <v>0</v>
      </c>
      <c r="AQ206" s="228">
        <f t="shared" si="305"/>
        <v>0</v>
      </c>
      <c r="AR206" s="228">
        <f t="shared" si="305"/>
        <v>0</v>
      </c>
      <c r="AS206" s="228">
        <f t="shared" si="305"/>
        <v>0</v>
      </c>
      <c r="AT206" s="228">
        <f t="shared" si="305"/>
        <v>0</v>
      </c>
      <c r="AU206" s="228">
        <f t="shared" si="305"/>
        <v>0</v>
      </c>
      <c r="AV206" s="228">
        <f t="shared" si="305"/>
        <v>0</v>
      </c>
      <c r="AW206" s="228">
        <f t="shared" si="305"/>
        <v>0</v>
      </c>
      <c r="AX206" s="228">
        <f t="shared" si="305"/>
        <v>0</v>
      </c>
      <c r="AY206" s="228">
        <f t="shared" si="305"/>
        <v>0</v>
      </c>
      <c r="AZ206" s="228">
        <f t="shared" si="305"/>
        <v>0</v>
      </c>
      <c r="BA206" s="228">
        <f t="shared" si="305"/>
        <v>0</v>
      </c>
      <c r="BB206" s="228">
        <f t="shared" si="305"/>
        <v>0</v>
      </c>
      <c r="BC206" s="228">
        <f t="shared" si="305"/>
        <v>0</v>
      </c>
      <c r="BD206" s="228">
        <f t="shared" si="305"/>
        <v>0</v>
      </c>
      <c r="BE206" s="226"/>
      <c r="BF206" s="229">
        <f t="shared" ref="BF206:BX206" si="306">(IF(BF$73=0,0,BF131/BF$74))</f>
        <v>0</v>
      </c>
      <c r="BG206" s="228">
        <f t="shared" si="306"/>
        <v>0</v>
      </c>
      <c r="BH206" s="228">
        <f t="shared" si="306"/>
        <v>0</v>
      </c>
      <c r="BI206" s="228">
        <f t="shared" si="306"/>
        <v>0</v>
      </c>
      <c r="BJ206" s="228">
        <f t="shared" si="306"/>
        <v>0</v>
      </c>
      <c r="BK206" s="228">
        <f t="shared" si="306"/>
        <v>0</v>
      </c>
      <c r="BL206" s="228">
        <f t="shared" si="306"/>
        <v>0</v>
      </c>
      <c r="BM206" s="228">
        <f t="shared" si="306"/>
        <v>0</v>
      </c>
      <c r="BN206" s="228">
        <f t="shared" si="306"/>
        <v>0</v>
      </c>
      <c r="BO206" s="228">
        <f t="shared" si="306"/>
        <v>0</v>
      </c>
      <c r="BP206" s="228">
        <f t="shared" si="306"/>
        <v>0</v>
      </c>
      <c r="BQ206" s="228">
        <f t="shared" si="306"/>
        <v>0</v>
      </c>
      <c r="BR206" s="228">
        <f t="shared" si="306"/>
        <v>0</v>
      </c>
      <c r="BS206" s="228">
        <f t="shared" si="306"/>
        <v>0</v>
      </c>
      <c r="BT206" s="228">
        <f t="shared" si="306"/>
        <v>0</v>
      </c>
      <c r="BU206" s="228">
        <f t="shared" si="306"/>
        <v>0</v>
      </c>
      <c r="BV206" s="228">
        <f t="shared" si="306"/>
        <v>0</v>
      </c>
      <c r="BW206" s="228">
        <f t="shared" si="306"/>
        <v>0</v>
      </c>
      <c r="BX206" s="228">
        <f t="shared" si="306"/>
        <v>0</v>
      </c>
      <c r="BY206" s="228">
        <f>IF(Info!$O$3="Q1",$BS206,IF(Info!$O$3="Q2",$BS206+$BT206,IF(Info!$O$3="Q3",$BS206+$BT206+$BU206,$BR206)))</f>
        <v>0</v>
      </c>
      <c r="BZ206" s="228">
        <f>IF(Info!$O$3="Q1",$BS206,IF(Info!$O$3="Q2",$BT206,IF(Info!$O$3="Q3",$BU206,$BV206)))</f>
        <v>0</v>
      </c>
      <c r="CA206" s="225"/>
    </row>
    <row r="207" spans="1:79" x14ac:dyDescent="0.3">
      <c r="A207" s="223"/>
      <c r="B207" s="78" t="s">
        <v>105</v>
      </c>
      <c r="C207" s="225"/>
      <c r="D207" s="227">
        <f t="shared" ref="D207:AI207" si="307">(IF(D$73=0,0,D132/D$74))</f>
        <v>0</v>
      </c>
      <c r="E207" s="228">
        <f t="shared" si="307"/>
        <v>0</v>
      </c>
      <c r="F207" s="228">
        <f t="shared" si="307"/>
        <v>0</v>
      </c>
      <c r="G207" s="228">
        <f t="shared" si="307"/>
        <v>0</v>
      </c>
      <c r="H207" s="228">
        <f t="shared" si="307"/>
        <v>0</v>
      </c>
      <c r="I207" s="228">
        <f t="shared" si="307"/>
        <v>0</v>
      </c>
      <c r="J207" s="228">
        <f t="shared" si="307"/>
        <v>0</v>
      </c>
      <c r="K207" s="228">
        <f t="shared" si="307"/>
        <v>0</v>
      </c>
      <c r="L207" s="228">
        <f t="shared" si="307"/>
        <v>0</v>
      </c>
      <c r="M207" s="228">
        <f t="shared" si="307"/>
        <v>0</v>
      </c>
      <c r="N207" s="228">
        <f t="shared" si="307"/>
        <v>0</v>
      </c>
      <c r="O207" s="228">
        <f t="shared" si="307"/>
        <v>0</v>
      </c>
      <c r="P207" s="228">
        <f t="shared" si="307"/>
        <v>0</v>
      </c>
      <c r="Q207" s="228">
        <f t="shared" si="307"/>
        <v>0</v>
      </c>
      <c r="R207" s="228">
        <f t="shared" si="307"/>
        <v>0</v>
      </c>
      <c r="S207" s="228">
        <f t="shared" si="307"/>
        <v>0</v>
      </c>
      <c r="T207" s="228">
        <f t="shared" si="307"/>
        <v>0</v>
      </c>
      <c r="U207" s="228">
        <f t="shared" si="307"/>
        <v>0</v>
      </c>
      <c r="V207" s="228">
        <f t="shared" si="307"/>
        <v>0</v>
      </c>
      <c r="W207" s="228">
        <f t="shared" si="307"/>
        <v>0</v>
      </c>
      <c r="X207" s="228">
        <f t="shared" si="307"/>
        <v>0</v>
      </c>
      <c r="Y207" s="228">
        <f t="shared" si="307"/>
        <v>0</v>
      </c>
      <c r="Z207" s="228">
        <f t="shared" si="307"/>
        <v>0</v>
      </c>
      <c r="AA207" s="228">
        <f t="shared" si="307"/>
        <v>0</v>
      </c>
      <c r="AB207" s="228">
        <f t="shared" si="307"/>
        <v>0</v>
      </c>
      <c r="AC207" s="228">
        <f t="shared" si="307"/>
        <v>0</v>
      </c>
      <c r="AD207" s="228">
        <f t="shared" si="307"/>
        <v>0</v>
      </c>
      <c r="AE207" s="228">
        <f t="shared" si="307"/>
        <v>0</v>
      </c>
      <c r="AF207" s="228">
        <f t="shared" si="307"/>
        <v>0</v>
      </c>
      <c r="AG207" s="228">
        <f t="shared" si="307"/>
        <v>0</v>
      </c>
      <c r="AH207" s="228">
        <f t="shared" si="307"/>
        <v>0</v>
      </c>
      <c r="AI207" s="228">
        <f t="shared" si="307"/>
        <v>0</v>
      </c>
      <c r="AJ207" s="228">
        <f t="shared" ref="AJ207:BD207" si="308">(IF(AJ$73=0,0,AJ132/AJ$74))</f>
        <v>0</v>
      </c>
      <c r="AK207" s="228">
        <f t="shared" si="308"/>
        <v>0</v>
      </c>
      <c r="AL207" s="228">
        <f t="shared" si="308"/>
        <v>0</v>
      </c>
      <c r="AM207" s="228">
        <f t="shared" si="308"/>
        <v>0</v>
      </c>
      <c r="AN207" s="228">
        <f t="shared" si="308"/>
        <v>0</v>
      </c>
      <c r="AO207" s="228">
        <f t="shared" si="308"/>
        <v>0</v>
      </c>
      <c r="AP207" s="228">
        <f t="shared" si="308"/>
        <v>0</v>
      </c>
      <c r="AQ207" s="228">
        <f t="shared" si="308"/>
        <v>0</v>
      </c>
      <c r="AR207" s="228">
        <f t="shared" si="308"/>
        <v>0</v>
      </c>
      <c r="AS207" s="228">
        <f t="shared" si="308"/>
        <v>0</v>
      </c>
      <c r="AT207" s="228">
        <f t="shared" si="308"/>
        <v>0</v>
      </c>
      <c r="AU207" s="228">
        <f t="shared" si="308"/>
        <v>0</v>
      </c>
      <c r="AV207" s="228">
        <f t="shared" si="308"/>
        <v>0</v>
      </c>
      <c r="AW207" s="228">
        <f t="shared" si="308"/>
        <v>0</v>
      </c>
      <c r="AX207" s="228">
        <f t="shared" si="308"/>
        <v>0</v>
      </c>
      <c r="AY207" s="228">
        <f t="shared" si="308"/>
        <v>0</v>
      </c>
      <c r="AZ207" s="228">
        <f t="shared" si="308"/>
        <v>0</v>
      </c>
      <c r="BA207" s="228">
        <f t="shared" si="308"/>
        <v>0</v>
      </c>
      <c r="BB207" s="228">
        <f t="shared" si="308"/>
        <v>0</v>
      </c>
      <c r="BC207" s="228">
        <f t="shared" si="308"/>
        <v>0</v>
      </c>
      <c r="BD207" s="228">
        <f t="shared" si="308"/>
        <v>0</v>
      </c>
      <c r="BE207" s="226"/>
      <c r="BF207" s="229">
        <f t="shared" ref="BF207:BX207" si="309">(IF(BF$73=0,0,BF132/BF$74))</f>
        <v>0</v>
      </c>
      <c r="BG207" s="228">
        <f t="shared" si="309"/>
        <v>0</v>
      </c>
      <c r="BH207" s="228">
        <f t="shared" si="309"/>
        <v>0</v>
      </c>
      <c r="BI207" s="228">
        <f t="shared" si="309"/>
        <v>0</v>
      </c>
      <c r="BJ207" s="228">
        <f t="shared" si="309"/>
        <v>0</v>
      </c>
      <c r="BK207" s="228">
        <f t="shared" si="309"/>
        <v>0</v>
      </c>
      <c r="BL207" s="228">
        <f t="shared" si="309"/>
        <v>0</v>
      </c>
      <c r="BM207" s="228">
        <f t="shared" si="309"/>
        <v>0</v>
      </c>
      <c r="BN207" s="228">
        <f t="shared" si="309"/>
        <v>0</v>
      </c>
      <c r="BO207" s="228">
        <f t="shared" si="309"/>
        <v>0</v>
      </c>
      <c r="BP207" s="228">
        <f t="shared" si="309"/>
        <v>0</v>
      </c>
      <c r="BQ207" s="228">
        <f t="shared" si="309"/>
        <v>0</v>
      </c>
      <c r="BR207" s="228">
        <f t="shared" si="309"/>
        <v>0</v>
      </c>
      <c r="BS207" s="228">
        <f t="shared" si="309"/>
        <v>0</v>
      </c>
      <c r="BT207" s="228">
        <f t="shared" si="309"/>
        <v>0</v>
      </c>
      <c r="BU207" s="228">
        <f t="shared" si="309"/>
        <v>0</v>
      </c>
      <c r="BV207" s="228">
        <f t="shared" si="309"/>
        <v>0</v>
      </c>
      <c r="BW207" s="228">
        <f t="shared" si="309"/>
        <v>0</v>
      </c>
      <c r="BX207" s="228">
        <f t="shared" si="309"/>
        <v>0</v>
      </c>
      <c r="BY207" s="228">
        <f>IF(Info!$O$3="Q1",$BS207,IF(Info!$O$3="Q2",$BS207+$BT207,IF(Info!$O$3="Q3",$BS207+$BT207+$BU207,$BR207)))</f>
        <v>0</v>
      </c>
      <c r="BZ207" s="228">
        <f>IF(Info!$O$3="Q1",$BS207,IF(Info!$O$3="Q2",$BT207,IF(Info!$O$3="Q3",$BU207,$BV207)))</f>
        <v>0</v>
      </c>
      <c r="CA207" s="225"/>
    </row>
    <row r="208" spans="1:79" x14ac:dyDescent="0.3">
      <c r="A208" s="241"/>
      <c r="B208" s="160" t="s">
        <v>376</v>
      </c>
      <c r="C208" s="225"/>
      <c r="D208" s="238">
        <f t="shared" ref="D208:AI208" si="310">(IF(D$73=0,0,D133/D$74))</f>
        <v>0</v>
      </c>
      <c r="E208" s="238">
        <f t="shared" si="310"/>
        <v>0</v>
      </c>
      <c r="F208" s="238">
        <f t="shared" si="310"/>
        <v>0</v>
      </c>
      <c r="G208" s="238">
        <f t="shared" si="310"/>
        <v>0</v>
      </c>
      <c r="H208" s="238">
        <f t="shared" si="310"/>
        <v>0</v>
      </c>
      <c r="I208" s="238">
        <f t="shared" si="310"/>
        <v>0</v>
      </c>
      <c r="J208" s="238">
        <f t="shared" si="310"/>
        <v>0</v>
      </c>
      <c r="K208" s="238">
        <f t="shared" si="310"/>
        <v>0</v>
      </c>
      <c r="L208" s="238">
        <f t="shared" si="310"/>
        <v>0</v>
      </c>
      <c r="M208" s="238">
        <f t="shared" si="310"/>
        <v>0</v>
      </c>
      <c r="N208" s="238">
        <f t="shared" si="310"/>
        <v>0</v>
      </c>
      <c r="O208" s="238">
        <f t="shared" si="310"/>
        <v>0</v>
      </c>
      <c r="P208" s="238">
        <f t="shared" si="310"/>
        <v>0</v>
      </c>
      <c r="Q208" s="238">
        <f t="shared" si="310"/>
        <v>0</v>
      </c>
      <c r="R208" s="238">
        <f t="shared" si="310"/>
        <v>0</v>
      </c>
      <c r="S208" s="238">
        <f t="shared" si="310"/>
        <v>0</v>
      </c>
      <c r="T208" s="238">
        <f t="shared" si="310"/>
        <v>0</v>
      </c>
      <c r="U208" s="238">
        <f t="shared" si="310"/>
        <v>0</v>
      </c>
      <c r="V208" s="238">
        <f t="shared" si="310"/>
        <v>0</v>
      </c>
      <c r="W208" s="238">
        <f t="shared" si="310"/>
        <v>0</v>
      </c>
      <c r="X208" s="238">
        <f t="shared" si="310"/>
        <v>0</v>
      </c>
      <c r="Y208" s="238">
        <f t="shared" si="310"/>
        <v>0</v>
      </c>
      <c r="Z208" s="238">
        <f t="shared" si="310"/>
        <v>0</v>
      </c>
      <c r="AA208" s="238">
        <f t="shared" si="310"/>
        <v>0</v>
      </c>
      <c r="AB208" s="238">
        <f t="shared" si="310"/>
        <v>0</v>
      </c>
      <c r="AC208" s="238">
        <f t="shared" si="310"/>
        <v>0</v>
      </c>
      <c r="AD208" s="238">
        <f t="shared" si="310"/>
        <v>0</v>
      </c>
      <c r="AE208" s="238">
        <f t="shared" si="310"/>
        <v>0</v>
      </c>
      <c r="AF208" s="238">
        <f t="shared" si="310"/>
        <v>0</v>
      </c>
      <c r="AG208" s="238">
        <f t="shared" si="310"/>
        <v>0</v>
      </c>
      <c r="AH208" s="238">
        <f t="shared" si="310"/>
        <v>0</v>
      </c>
      <c r="AI208" s="238">
        <f t="shared" si="310"/>
        <v>0</v>
      </c>
      <c r="AJ208" s="238">
        <f t="shared" ref="AJ208:BD208" si="311">(IF(AJ$73=0,0,AJ133/AJ$74))</f>
        <v>0</v>
      </c>
      <c r="AK208" s="238">
        <f t="shared" si="311"/>
        <v>0</v>
      </c>
      <c r="AL208" s="238">
        <f t="shared" si="311"/>
        <v>0</v>
      </c>
      <c r="AM208" s="238">
        <f t="shared" si="311"/>
        <v>0</v>
      </c>
      <c r="AN208" s="238">
        <f t="shared" si="311"/>
        <v>0</v>
      </c>
      <c r="AO208" s="238">
        <f t="shared" si="311"/>
        <v>0</v>
      </c>
      <c r="AP208" s="238">
        <f t="shared" si="311"/>
        <v>0</v>
      </c>
      <c r="AQ208" s="238">
        <f t="shared" si="311"/>
        <v>0</v>
      </c>
      <c r="AR208" s="238">
        <f t="shared" si="311"/>
        <v>0</v>
      </c>
      <c r="AS208" s="238">
        <f t="shared" si="311"/>
        <v>0</v>
      </c>
      <c r="AT208" s="238">
        <f t="shared" si="311"/>
        <v>0</v>
      </c>
      <c r="AU208" s="238">
        <f t="shared" si="311"/>
        <v>0</v>
      </c>
      <c r="AV208" s="238">
        <f t="shared" si="311"/>
        <v>0</v>
      </c>
      <c r="AW208" s="238">
        <f t="shared" si="311"/>
        <v>0</v>
      </c>
      <c r="AX208" s="238">
        <f t="shared" si="311"/>
        <v>0</v>
      </c>
      <c r="AY208" s="238">
        <f t="shared" si="311"/>
        <v>0</v>
      </c>
      <c r="AZ208" s="238">
        <f t="shared" si="311"/>
        <v>0</v>
      </c>
      <c r="BA208" s="238">
        <f t="shared" si="311"/>
        <v>0</v>
      </c>
      <c r="BB208" s="238">
        <f t="shared" si="311"/>
        <v>0</v>
      </c>
      <c r="BC208" s="238">
        <f t="shared" si="311"/>
        <v>0</v>
      </c>
      <c r="BD208" s="238">
        <f t="shared" si="311"/>
        <v>0</v>
      </c>
      <c r="BE208" s="226"/>
      <c r="BF208" s="239">
        <f t="shared" ref="BF208:BX208" si="312">(IF(BF$73=0,0,BF133/BF$74))</f>
        <v>0</v>
      </c>
      <c r="BG208" s="238">
        <f t="shared" si="312"/>
        <v>0</v>
      </c>
      <c r="BH208" s="238">
        <f t="shared" si="312"/>
        <v>0</v>
      </c>
      <c r="BI208" s="238">
        <f t="shared" si="312"/>
        <v>0</v>
      </c>
      <c r="BJ208" s="238">
        <f t="shared" si="312"/>
        <v>0</v>
      </c>
      <c r="BK208" s="238">
        <f t="shared" si="312"/>
        <v>0</v>
      </c>
      <c r="BL208" s="238">
        <f t="shared" si="312"/>
        <v>0</v>
      </c>
      <c r="BM208" s="238">
        <f t="shared" si="312"/>
        <v>0</v>
      </c>
      <c r="BN208" s="238">
        <f t="shared" si="312"/>
        <v>0</v>
      </c>
      <c r="BO208" s="238">
        <f t="shared" si="312"/>
        <v>0</v>
      </c>
      <c r="BP208" s="238">
        <f t="shared" si="312"/>
        <v>0</v>
      </c>
      <c r="BQ208" s="238">
        <f t="shared" si="312"/>
        <v>0</v>
      </c>
      <c r="BR208" s="238">
        <f t="shared" si="312"/>
        <v>0</v>
      </c>
      <c r="BS208" s="238">
        <f t="shared" si="312"/>
        <v>0</v>
      </c>
      <c r="BT208" s="238">
        <f t="shared" si="312"/>
        <v>0</v>
      </c>
      <c r="BU208" s="238">
        <f t="shared" si="312"/>
        <v>0</v>
      </c>
      <c r="BV208" s="238">
        <f t="shared" si="312"/>
        <v>0</v>
      </c>
      <c r="BW208" s="238">
        <f t="shared" si="312"/>
        <v>0</v>
      </c>
      <c r="BX208" s="238">
        <f t="shared" si="312"/>
        <v>0</v>
      </c>
      <c r="BY208" s="238">
        <f>IF(Info!$O$3="Q1",$BS208,IF(Info!$O$3="Q2",$BS208+$BT208,IF(Info!$O$3="Q3",$BS208+$BT208+$BU208,$BR208)))</f>
        <v>0</v>
      </c>
      <c r="BZ208" s="238">
        <f>IF(Info!$O$3="Q1",$BS208,IF(Info!$O$3="Q2",$BT208,IF(Info!$O$3="Q3",$BU208,$BV208)))</f>
        <v>0</v>
      </c>
      <c r="CA208" s="225"/>
    </row>
    <row r="209" spans="1:79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8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21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x14ac:dyDescent="0.3">
      <c r="A212" s="248"/>
      <c r="B212" s="160" t="s">
        <v>338</v>
      </c>
      <c r="C212" s="250"/>
      <c r="D212" s="161">
        <f>SUM(E212:BD212)</f>
        <v>0</v>
      </c>
      <c r="E212" s="77">
        <f t="shared" ref="E212:AJ212" si="313">IF(E$73=0,0,E73-E302)</f>
        <v>0</v>
      </c>
      <c r="F212" s="77">
        <f t="shared" si="313"/>
        <v>0</v>
      </c>
      <c r="G212" s="77">
        <f t="shared" si="313"/>
        <v>0</v>
      </c>
      <c r="H212" s="77">
        <f t="shared" si="313"/>
        <v>0</v>
      </c>
      <c r="I212" s="77">
        <f t="shared" si="313"/>
        <v>0</v>
      </c>
      <c r="J212" s="77">
        <f t="shared" si="313"/>
        <v>0</v>
      </c>
      <c r="K212" s="77">
        <f t="shared" si="313"/>
        <v>0</v>
      </c>
      <c r="L212" s="77">
        <f t="shared" si="313"/>
        <v>0</v>
      </c>
      <c r="M212" s="77">
        <f t="shared" si="313"/>
        <v>0</v>
      </c>
      <c r="N212" s="77">
        <f t="shared" si="313"/>
        <v>0</v>
      </c>
      <c r="O212" s="77">
        <f t="shared" si="313"/>
        <v>0</v>
      </c>
      <c r="P212" s="77">
        <f t="shared" si="313"/>
        <v>0</v>
      </c>
      <c r="Q212" s="77">
        <f t="shared" si="313"/>
        <v>0</v>
      </c>
      <c r="R212" s="77">
        <f t="shared" si="313"/>
        <v>0</v>
      </c>
      <c r="S212" s="77">
        <f t="shared" si="313"/>
        <v>0</v>
      </c>
      <c r="T212" s="77">
        <f t="shared" si="313"/>
        <v>0</v>
      </c>
      <c r="U212" s="77">
        <f t="shared" si="313"/>
        <v>0</v>
      </c>
      <c r="V212" s="77">
        <f t="shared" si="313"/>
        <v>0</v>
      </c>
      <c r="W212" s="77">
        <f t="shared" si="313"/>
        <v>0</v>
      </c>
      <c r="X212" s="77">
        <f t="shared" si="313"/>
        <v>0</v>
      </c>
      <c r="Y212" s="77">
        <f t="shared" si="313"/>
        <v>0</v>
      </c>
      <c r="Z212" s="77">
        <f t="shared" si="313"/>
        <v>0</v>
      </c>
      <c r="AA212" s="77">
        <f t="shared" si="313"/>
        <v>0</v>
      </c>
      <c r="AB212" s="77">
        <f t="shared" si="313"/>
        <v>0</v>
      </c>
      <c r="AC212" s="77">
        <f t="shared" si="313"/>
        <v>0</v>
      </c>
      <c r="AD212" s="77">
        <f t="shared" si="313"/>
        <v>0</v>
      </c>
      <c r="AE212" s="77">
        <f t="shared" si="313"/>
        <v>0</v>
      </c>
      <c r="AF212" s="77">
        <f t="shared" si="313"/>
        <v>0</v>
      </c>
      <c r="AG212" s="77">
        <f t="shared" si="313"/>
        <v>0</v>
      </c>
      <c r="AH212" s="77">
        <f t="shared" si="313"/>
        <v>0</v>
      </c>
      <c r="AI212" s="77">
        <f t="shared" si="313"/>
        <v>0</v>
      </c>
      <c r="AJ212" s="77">
        <f t="shared" si="313"/>
        <v>0</v>
      </c>
      <c r="AK212" s="77">
        <f t="shared" ref="AK212:BD212" si="314">IF(AK$73=0,0,AK73-AK302)</f>
        <v>0</v>
      </c>
      <c r="AL212" s="77">
        <f t="shared" si="314"/>
        <v>0</v>
      </c>
      <c r="AM212" s="77">
        <f t="shared" si="314"/>
        <v>0</v>
      </c>
      <c r="AN212" s="77">
        <f t="shared" si="314"/>
        <v>0</v>
      </c>
      <c r="AO212" s="77">
        <f t="shared" si="314"/>
        <v>0</v>
      </c>
      <c r="AP212" s="77">
        <f t="shared" si="314"/>
        <v>0</v>
      </c>
      <c r="AQ212" s="77">
        <f t="shared" si="314"/>
        <v>0</v>
      </c>
      <c r="AR212" s="77">
        <f t="shared" si="314"/>
        <v>0</v>
      </c>
      <c r="AS212" s="77">
        <f t="shared" si="314"/>
        <v>0</v>
      </c>
      <c r="AT212" s="77">
        <f t="shared" si="314"/>
        <v>0</v>
      </c>
      <c r="AU212" s="77">
        <f t="shared" si="314"/>
        <v>0</v>
      </c>
      <c r="AV212" s="77">
        <f t="shared" si="314"/>
        <v>0</v>
      </c>
      <c r="AW212" s="77">
        <f t="shared" si="314"/>
        <v>0</v>
      </c>
      <c r="AX212" s="77">
        <f t="shared" si="314"/>
        <v>0</v>
      </c>
      <c r="AY212" s="77">
        <f t="shared" si="314"/>
        <v>0</v>
      </c>
      <c r="AZ212" s="77">
        <f t="shared" si="314"/>
        <v>0</v>
      </c>
      <c r="BA212" s="77">
        <f t="shared" si="314"/>
        <v>0</v>
      </c>
      <c r="BB212" s="77">
        <f t="shared" si="314"/>
        <v>0</v>
      </c>
      <c r="BC212" s="77">
        <f t="shared" si="314"/>
        <v>0</v>
      </c>
      <c r="BD212" s="77">
        <f t="shared" si="314"/>
        <v>0</v>
      </c>
      <c r="BE212" s="251"/>
      <c r="BF212" s="163">
        <f>SUM(E212:H212)</f>
        <v>0</v>
      </c>
      <c r="BG212" s="77">
        <f>SUM(I212:L212)</f>
        <v>0</v>
      </c>
      <c r="BH212" s="77">
        <f>SUM(M212:Q212)</f>
        <v>0</v>
      </c>
      <c r="BI212" s="77">
        <f>SUM(R212:U212)</f>
        <v>0</v>
      </c>
      <c r="BJ212" s="77">
        <f>SUM(V212:Y212)</f>
        <v>0</v>
      </c>
      <c r="BK212" s="77">
        <f>SUM(Z212:AD212)</f>
        <v>0</v>
      </c>
      <c r="BL212" s="77">
        <f>SUM(AE212:AH212)</f>
        <v>0</v>
      </c>
      <c r="BM212" s="77">
        <f>SUM(AI212:AL212)</f>
        <v>0</v>
      </c>
      <c r="BN212" s="77">
        <f>SUM(AM212:AQ212)</f>
        <v>0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0</v>
      </c>
      <c r="BS212" s="77">
        <f>SUM(BF212:BH212)</f>
        <v>0</v>
      </c>
      <c r="BT212" s="77">
        <f>SUM(BI212:BK212)</f>
        <v>0</v>
      </c>
      <c r="BU212" s="77">
        <f>SUM(BL212:BN212)</f>
        <v>0</v>
      </c>
      <c r="BV212" s="77">
        <f>SUM(BO212:BQ212)</f>
        <v>0</v>
      </c>
      <c r="BW212" s="77">
        <f>SUM(BF212:BK212)</f>
        <v>0</v>
      </c>
      <c r="BX212" s="77">
        <f>SUM(BL212:BQ212)</f>
        <v>0</v>
      </c>
      <c r="BY212" s="77">
        <f>IF(Info!$O$3="Q1",$BS212,IF(Info!$O$3="Q2",$BS212+$BT212,IF(Info!$O$3="Q3",$BS212+$BT212+$BU212,$BR212)))</f>
        <v>0</v>
      </c>
      <c r="BZ212" s="77">
        <f>IF(Info!$O$3="Q1",$BS212,IF(Info!$O$3="Q2",$BT212,IF(Info!$O$3="Q3",$BU212,$BV212)))</f>
        <v>0</v>
      </c>
      <c r="CA212" s="48"/>
    </row>
    <row r="213" spans="1:79" x14ac:dyDescent="0.3">
      <c r="A213" s="248"/>
      <c r="B213" s="160" t="s">
        <v>339</v>
      </c>
      <c r="C213" s="250"/>
      <c r="D213" s="161">
        <f>SUM(E213:BD213)</f>
        <v>0</v>
      </c>
      <c r="E213" s="77">
        <f t="shared" ref="E213:AJ213" si="315">IF(E$73=0,0,E74-E303)</f>
        <v>0</v>
      </c>
      <c r="F213" s="77">
        <f t="shared" si="315"/>
        <v>0</v>
      </c>
      <c r="G213" s="77">
        <f t="shared" si="315"/>
        <v>0</v>
      </c>
      <c r="H213" s="77">
        <f t="shared" si="315"/>
        <v>0</v>
      </c>
      <c r="I213" s="77">
        <f t="shared" si="315"/>
        <v>0</v>
      </c>
      <c r="J213" s="77">
        <f t="shared" si="315"/>
        <v>0</v>
      </c>
      <c r="K213" s="77">
        <f t="shared" si="315"/>
        <v>0</v>
      </c>
      <c r="L213" s="77">
        <f t="shared" si="315"/>
        <v>0</v>
      </c>
      <c r="M213" s="77">
        <f t="shared" si="315"/>
        <v>0</v>
      </c>
      <c r="N213" s="77">
        <f t="shared" si="315"/>
        <v>0</v>
      </c>
      <c r="O213" s="77">
        <f t="shared" si="315"/>
        <v>0</v>
      </c>
      <c r="P213" s="77">
        <f t="shared" si="315"/>
        <v>0</v>
      </c>
      <c r="Q213" s="77">
        <f t="shared" si="315"/>
        <v>0</v>
      </c>
      <c r="R213" s="77">
        <f t="shared" si="315"/>
        <v>0</v>
      </c>
      <c r="S213" s="77">
        <f t="shared" si="315"/>
        <v>0</v>
      </c>
      <c r="T213" s="77">
        <f t="shared" si="315"/>
        <v>0</v>
      </c>
      <c r="U213" s="77">
        <f t="shared" si="315"/>
        <v>0</v>
      </c>
      <c r="V213" s="77">
        <f t="shared" si="315"/>
        <v>0</v>
      </c>
      <c r="W213" s="77">
        <f t="shared" si="315"/>
        <v>0</v>
      </c>
      <c r="X213" s="77">
        <f t="shared" si="315"/>
        <v>0</v>
      </c>
      <c r="Y213" s="77">
        <f t="shared" si="315"/>
        <v>0</v>
      </c>
      <c r="Z213" s="77">
        <f t="shared" si="315"/>
        <v>0</v>
      </c>
      <c r="AA213" s="77">
        <f t="shared" si="315"/>
        <v>0</v>
      </c>
      <c r="AB213" s="77">
        <f t="shared" si="315"/>
        <v>0</v>
      </c>
      <c r="AC213" s="77">
        <f t="shared" si="315"/>
        <v>0</v>
      </c>
      <c r="AD213" s="77">
        <f t="shared" si="315"/>
        <v>0</v>
      </c>
      <c r="AE213" s="77">
        <f t="shared" si="315"/>
        <v>0</v>
      </c>
      <c r="AF213" s="77">
        <f t="shared" si="315"/>
        <v>0</v>
      </c>
      <c r="AG213" s="77">
        <f t="shared" si="315"/>
        <v>0</v>
      </c>
      <c r="AH213" s="77">
        <f t="shared" si="315"/>
        <v>0</v>
      </c>
      <c r="AI213" s="77">
        <f t="shared" si="315"/>
        <v>0</v>
      </c>
      <c r="AJ213" s="77">
        <f t="shared" si="315"/>
        <v>0</v>
      </c>
      <c r="AK213" s="77">
        <f t="shared" ref="AK213:BD213" si="316">IF(AK$73=0,0,AK74-AK303)</f>
        <v>0</v>
      </c>
      <c r="AL213" s="77">
        <f t="shared" si="316"/>
        <v>0</v>
      </c>
      <c r="AM213" s="77">
        <f t="shared" si="316"/>
        <v>0</v>
      </c>
      <c r="AN213" s="77">
        <f t="shared" si="316"/>
        <v>0</v>
      </c>
      <c r="AO213" s="77">
        <f t="shared" si="316"/>
        <v>0</v>
      </c>
      <c r="AP213" s="77">
        <f t="shared" si="316"/>
        <v>0</v>
      </c>
      <c r="AQ213" s="77">
        <f t="shared" si="316"/>
        <v>0</v>
      </c>
      <c r="AR213" s="77">
        <f t="shared" si="316"/>
        <v>0</v>
      </c>
      <c r="AS213" s="77">
        <f t="shared" si="316"/>
        <v>0</v>
      </c>
      <c r="AT213" s="77">
        <f t="shared" si="316"/>
        <v>0</v>
      </c>
      <c r="AU213" s="77">
        <f t="shared" si="316"/>
        <v>0</v>
      </c>
      <c r="AV213" s="77">
        <f t="shared" si="316"/>
        <v>0</v>
      </c>
      <c r="AW213" s="77">
        <f t="shared" si="316"/>
        <v>0</v>
      </c>
      <c r="AX213" s="77">
        <f t="shared" si="316"/>
        <v>0</v>
      </c>
      <c r="AY213" s="77">
        <f t="shared" si="316"/>
        <v>0</v>
      </c>
      <c r="AZ213" s="77">
        <f t="shared" si="316"/>
        <v>0</v>
      </c>
      <c r="BA213" s="77">
        <f t="shared" si="316"/>
        <v>0</v>
      </c>
      <c r="BB213" s="77">
        <f t="shared" si="316"/>
        <v>0</v>
      </c>
      <c r="BC213" s="77">
        <f t="shared" si="316"/>
        <v>0</v>
      </c>
      <c r="BD213" s="77">
        <f t="shared" si="316"/>
        <v>0</v>
      </c>
      <c r="BE213" s="251"/>
      <c r="BF213" s="163">
        <f>SUM(E213:H213)</f>
        <v>0</v>
      </c>
      <c r="BG213" s="77">
        <f>SUM(I213:L213)</f>
        <v>0</v>
      </c>
      <c r="BH213" s="77">
        <f>SUM(M213:Q213)</f>
        <v>0</v>
      </c>
      <c r="BI213" s="77">
        <f>SUM(R213:U213)</f>
        <v>0</v>
      </c>
      <c r="BJ213" s="77">
        <f>SUM(V213:Y213)</f>
        <v>0</v>
      </c>
      <c r="BK213" s="77">
        <f>SUM(Z213:AD213)</f>
        <v>0</v>
      </c>
      <c r="BL213" s="77">
        <f>SUM(AE213:AH213)</f>
        <v>0</v>
      </c>
      <c r="BM213" s="77">
        <f>SUM(AI213:AL213)</f>
        <v>0</v>
      </c>
      <c r="BN213" s="77">
        <f>SUM(AM213:AQ213)</f>
        <v>0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0</v>
      </c>
      <c r="BS213" s="77">
        <f>SUM(BF213:BH213)</f>
        <v>0</v>
      </c>
      <c r="BT213" s="77">
        <f>SUM(BI213:BK213)</f>
        <v>0</v>
      </c>
      <c r="BU213" s="77">
        <f>SUM(BL213:BN213)</f>
        <v>0</v>
      </c>
      <c r="BV213" s="77">
        <f>SUM(BO213:BQ213)</f>
        <v>0</v>
      </c>
      <c r="BW213" s="77">
        <f>SUM(BF213:BK213)</f>
        <v>0</v>
      </c>
      <c r="BX213" s="77">
        <f>SUM(BL213:BQ213)</f>
        <v>0</v>
      </c>
      <c r="BY213" s="77">
        <f>IF(Info!$O$3="Q1",$BS213,IF(Info!$O$3="Q2",$BS213+$BT213,IF(Info!$O$3="Q3",$BS213+$BT213+$BU213,$BR213)))</f>
        <v>0</v>
      </c>
      <c r="BZ213" s="77">
        <f>IF(Info!$O$3="Q1",$BS213,IF(Info!$O$3="Q2",$BT213,IF(Info!$O$3="Q3",$BU213,$BV213)))</f>
        <v>0</v>
      </c>
      <c r="CA213" s="48"/>
    </row>
    <row r="214" spans="1:79" x14ac:dyDescent="0.3">
      <c r="A214" s="248"/>
      <c r="B214" s="78"/>
      <c r="C214" s="250"/>
      <c r="D214" s="161">
        <f>SUM(E214:BD214)</f>
        <v>0</v>
      </c>
      <c r="E214" s="77">
        <f t="shared" ref="E214:AJ214" si="317">IF(E$73=0,0,E75-E304)</f>
        <v>0</v>
      </c>
      <c r="F214" s="77">
        <f t="shared" si="317"/>
        <v>0</v>
      </c>
      <c r="G214" s="77">
        <f t="shared" si="317"/>
        <v>0</v>
      </c>
      <c r="H214" s="77">
        <f t="shared" si="317"/>
        <v>0</v>
      </c>
      <c r="I214" s="77">
        <f t="shared" si="317"/>
        <v>0</v>
      </c>
      <c r="J214" s="77">
        <f t="shared" si="317"/>
        <v>0</v>
      </c>
      <c r="K214" s="77">
        <f t="shared" si="317"/>
        <v>0</v>
      </c>
      <c r="L214" s="77">
        <f t="shared" si="317"/>
        <v>0</v>
      </c>
      <c r="M214" s="77">
        <f t="shared" si="317"/>
        <v>0</v>
      </c>
      <c r="N214" s="77">
        <f t="shared" si="317"/>
        <v>0</v>
      </c>
      <c r="O214" s="77">
        <f t="shared" si="317"/>
        <v>0</v>
      </c>
      <c r="P214" s="77">
        <f t="shared" si="317"/>
        <v>0</v>
      </c>
      <c r="Q214" s="77">
        <f t="shared" si="317"/>
        <v>0</v>
      </c>
      <c r="R214" s="77">
        <f t="shared" si="317"/>
        <v>0</v>
      </c>
      <c r="S214" s="77">
        <f t="shared" si="317"/>
        <v>0</v>
      </c>
      <c r="T214" s="77">
        <f t="shared" si="317"/>
        <v>0</v>
      </c>
      <c r="U214" s="77">
        <f t="shared" si="317"/>
        <v>0</v>
      </c>
      <c r="V214" s="77">
        <f t="shared" si="317"/>
        <v>0</v>
      </c>
      <c r="W214" s="77">
        <f t="shared" si="317"/>
        <v>0</v>
      </c>
      <c r="X214" s="77">
        <f t="shared" si="317"/>
        <v>0</v>
      </c>
      <c r="Y214" s="77">
        <f t="shared" si="317"/>
        <v>0</v>
      </c>
      <c r="Z214" s="77">
        <f t="shared" si="317"/>
        <v>0</v>
      </c>
      <c r="AA214" s="77">
        <f t="shared" si="317"/>
        <v>0</v>
      </c>
      <c r="AB214" s="77">
        <f t="shared" si="317"/>
        <v>0</v>
      </c>
      <c r="AC214" s="77">
        <f t="shared" si="317"/>
        <v>0</v>
      </c>
      <c r="AD214" s="77">
        <f t="shared" si="317"/>
        <v>0</v>
      </c>
      <c r="AE214" s="77">
        <f t="shared" si="317"/>
        <v>0</v>
      </c>
      <c r="AF214" s="77">
        <f t="shared" si="317"/>
        <v>0</v>
      </c>
      <c r="AG214" s="77">
        <f t="shared" si="317"/>
        <v>0</v>
      </c>
      <c r="AH214" s="77">
        <f t="shared" si="317"/>
        <v>0</v>
      </c>
      <c r="AI214" s="77">
        <f t="shared" si="317"/>
        <v>0</v>
      </c>
      <c r="AJ214" s="77">
        <f t="shared" si="317"/>
        <v>0</v>
      </c>
      <c r="AK214" s="77">
        <f t="shared" ref="AK214:BD214" si="318">IF(AK$73=0,0,AK75-AK304)</f>
        <v>0</v>
      </c>
      <c r="AL214" s="77">
        <f t="shared" si="318"/>
        <v>0</v>
      </c>
      <c r="AM214" s="77">
        <f t="shared" si="318"/>
        <v>0</v>
      </c>
      <c r="AN214" s="77">
        <f t="shared" si="318"/>
        <v>0</v>
      </c>
      <c r="AO214" s="77">
        <f t="shared" si="318"/>
        <v>0</v>
      </c>
      <c r="AP214" s="77">
        <f t="shared" si="318"/>
        <v>0</v>
      </c>
      <c r="AQ214" s="77">
        <f t="shared" si="318"/>
        <v>0</v>
      </c>
      <c r="AR214" s="77">
        <f t="shared" si="318"/>
        <v>0</v>
      </c>
      <c r="AS214" s="77">
        <f t="shared" si="318"/>
        <v>0</v>
      </c>
      <c r="AT214" s="77">
        <f t="shared" si="318"/>
        <v>0</v>
      </c>
      <c r="AU214" s="77">
        <f t="shared" si="318"/>
        <v>0</v>
      </c>
      <c r="AV214" s="77">
        <f t="shared" si="318"/>
        <v>0</v>
      </c>
      <c r="AW214" s="77">
        <f t="shared" si="318"/>
        <v>0</v>
      </c>
      <c r="AX214" s="77">
        <f t="shared" si="318"/>
        <v>0</v>
      </c>
      <c r="AY214" s="77">
        <f t="shared" si="318"/>
        <v>0</v>
      </c>
      <c r="AZ214" s="77">
        <f t="shared" si="318"/>
        <v>0</v>
      </c>
      <c r="BA214" s="77">
        <f t="shared" si="318"/>
        <v>0</v>
      </c>
      <c r="BB214" s="77">
        <f t="shared" si="318"/>
        <v>0</v>
      </c>
      <c r="BC214" s="77">
        <f t="shared" si="318"/>
        <v>0</v>
      </c>
      <c r="BD214" s="77">
        <f t="shared" si="318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x14ac:dyDescent="0.3">
      <c r="A215" s="248"/>
      <c r="B215" s="78"/>
      <c r="C215" s="250"/>
      <c r="D215" s="161">
        <f>SUM(E215:BD215)</f>
        <v>0</v>
      </c>
      <c r="E215" s="77">
        <f t="shared" ref="E215:AJ215" si="319">IF(E$73=0,0,E76-E305)</f>
        <v>0</v>
      </c>
      <c r="F215" s="77">
        <f t="shared" si="319"/>
        <v>0</v>
      </c>
      <c r="G215" s="77">
        <f t="shared" si="319"/>
        <v>0</v>
      </c>
      <c r="H215" s="77">
        <f t="shared" si="319"/>
        <v>0</v>
      </c>
      <c r="I215" s="77">
        <f t="shared" si="319"/>
        <v>0</v>
      </c>
      <c r="J215" s="77">
        <f t="shared" si="319"/>
        <v>0</v>
      </c>
      <c r="K215" s="77">
        <f t="shared" si="319"/>
        <v>0</v>
      </c>
      <c r="L215" s="77">
        <f t="shared" si="319"/>
        <v>0</v>
      </c>
      <c r="M215" s="77">
        <f t="shared" si="319"/>
        <v>0</v>
      </c>
      <c r="N215" s="77">
        <f t="shared" si="319"/>
        <v>0</v>
      </c>
      <c r="O215" s="77">
        <f t="shared" si="319"/>
        <v>0</v>
      </c>
      <c r="P215" s="77">
        <f t="shared" si="319"/>
        <v>0</v>
      </c>
      <c r="Q215" s="77">
        <f t="shared" si="319"/>
        <v>0</v>
      </c>
      <c r="R215" s="77">
        <f t="shared" si="319"/>
        <v>0</v>
      </c>
      <c r="S215" s="77">
        <f t="shared" si="319"/>
        <v>0</v>
      </c>
      <c r="T215" s="77">
        <f t="shared" si="319"/>
        <v>0</v>
      </c>
      <c r="U215" s="77">
        <f t="shared" si="319"/>
        <v>0</v>
      </c>
      <c r="V215" s="77">
        <f t="shared" si="319"/>
        <v>0</v>
      </c>
      <c r="W215" s="77">
        <f t="shared" si="319"/>
        <v>0</v>
      </c>
      <c r="X215" s="77">
        <f t="shared" si="319"/>
        <v>0</v>
      </c>
      <c r="Y215" s="77">
        <f t="shared" si="319"/>
        <v>0</v>
      </c>
      <c r="Z215" s="77">
        <f t="shared" si="319"/>
        <v>0</v>
      </c>
      <c r="AA215" s="77">
        <f t="shared" si="319"/>
        <v>0</v>
      </c>
      <c r="AB215" s="77">
        <f t="shared" si="319"/>
        <v>0</v>
      </c>
      <c r="AC215" s="77">
        <f t="shared" si="319"/>
        <v>0</v>
      </c>
      <c r="AD215" s="77">
        <f t="shared" si="319"/>
        <v>0</v>
      </c>
      <c r="AE215" s="77">
        <f t="shared" si="319"/>
        <v>0</v>
      </c>
      <c r="AF215" s="77">
        <f t="shared" si="319"/>
        <v>0</v>
      </c>
      <c r="AG215" s="77">
        <f t="shared" si="319"/>
        <v>0</v>
      </c>
      <c r="AH215" s="77">
        <f t="shared" si="319"/>
        <v>0</v>
      </c>
      <c r="AI215" s="77">
        <f t="shared" si="319"/>
        <v>0</v>
      </c>
      <c r="AJ215" s="77">
        <f t="shared" si="319"/>
        <v>0</v>
      </c>
      <c r="AK215" s="77">
        <f t="shared" ref="AK215:BD215" si="320">IF(AK$73=0,0,AK76-AK305)</f>
        <v>0</v>
      </c>
      <c r="AL215" s="77">
        <f t="shared" si="320"/>
        <v>0</v>
      </c>
      <c r="AM215" s="77">
        <f t="shared" si="320"/>
        <v>0</v>
      </c>
      <c r="AN215" s="77">
        <f t="shared" si="320"/>
        <v>0</v>
      </c>
      <c r="AO215" s="77">
        <f t="shared" si="320"/>
        <v>0</v>
      </c>
      <c r="AP215" s="77">
        <f t="shared" si="320"/>
        <v>0</v>
      </c>
      <c r="AQ215" s="77">
        <f t="shared" si="320"/>
        <v>0</v>
      </c>
      <c r="AR215" s="77">
        <f t="shared" si="320"/>
        <v>0</v>
      </c>
      <c r="AS215" s="77">
        <f t="shared" si="320"/>
        <v>0</v>
      </c>
      <c r="AT215" s="77">
        <f t="shared" si="320"/>
        <v>0</v>
      </c>
      <c r="AU215" s="77">
        <f t="shared" si="320"/>
        <v>0</v>
      </c>
      <c r="AV215" s="77">
        <f t="shared" si="320"/>
        <v>0</v>
      </c>
      <c r="AW215" s="77">
        <f t="shared" si="320"/>
        <v>0</v>
      </c>
      <c r="AX215" s="77">
        <f t="shared" si="320"/>
        <v>0</v>
      </c>
      <c r="AY215" s="77">
        <f t="shared" si="320"/>
        <v>0</v>
      </c>
      <c r="AZ215" s="77">
        <f t="shared" si="320"/>
        <v>0</v>
      </c>
      <c r="BA215" s="77">
        <f t="shared" si="320"/>
        <v>0</v>
      </c>
      <c r="BB215" s="77">
        <f t="shared" si="320"/>
        <v>0</v>
      </c>
      <c r="BC215" s="77">
        <f t="shared" si="320"/>
        <v>0</v>
      </c>
      <c r="BD215" s="77">
        <f t="shared" si="320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x14ac:dyDescent="0.3">
      <c r="A216" s="248"/>
      <c r="B216" s="160" t="s">
        <v>342</v>
      </c>
      <c r="C216" s="250"/>
      <c r="D216" s="161">
        <f>SUM(E216:BD216)</f>
        <v>0</v>
      </c>
      <c r="E216" s="77">
        <f t="shared" ref="E216:AJ216" si="321">IF(E$73=0,0,E77-E306)</f>
        <v>0</v>
      </c>
      <c r="F216" s="77">
        <f t="shared" si="321"/>
        <v>0</v>
      </c>
      <c r="G216" s="77">
        <f t="shared" si="321"/>
        <v>0</v>
      </c>
      <c r="H216" s="77">
        <f t="shared" si="321"/>
        <v>0</v>
      </c>
      <c r="I216" s="77">
        <f t="shared" si="321"/>
        <v>0</v>
      </c>
      <c r="J216" s="77">
        <f t="shared" si="321"/>
        <v>0</v>
      </c>
      <c r="K216" s="77">
        <f t="shared" si="321"/>
        <v>0</v>
      </c>
      <c r="L216" s="77">
        <f t="shared" si="321"/>
        <v>0</v>
      </c>
      <c r="M216" s="77">
        <f t="shared" si="321"/>
        <v>0</v>
      </c>
      <c r="N216" s="77">
        <f t="shared" si="321"/>
        <v>0</v>
      </c>
      <c r="O216" s="77">
        <f t="shared" si="321"/>
        <v>0</v>
      </c>
      <c r="P216" s="77">
        <f t="shared" si="321"/>
        <v>0</v>
      </c>
      <c r="Q216" s="77">
        <f t="shared" si="321"/>
        <v>0</v>
      </c>
      <c r="R216" s="77">
        <f t="shared" si="321"/>
        <v>0</v>
      </c>
      <c r="S216" s="77">
        <f t="shared" si="321"/>
        <v>0</v>
      </c>
      <c r="T216" s="77">
        <f t="shared" si="321"/>
        <v>0</v>
      </c>
      <c r="U216" s="77">
        <f t="shared" si="321"/>
        <v>0</v>
      </c>
      <c r="V216" s="77">
        <f t="shared" si="321"/>
        <v>0</v>
      </c>
      <c r="W216" s="77">
        <f t="shared" si="321"/>
        <v>0</v>
      </c>
      <c r="X216" s="77">
        <f t="shared" si="321"/>
        <v>0</v>
      </c>
      <c r="Y216" s="77">
        <f t="shared" si="321"/>
        <v>0</v>
      </c>
      <c r="Z216" s="77">
        <f t="shared" si="321"/>
        <v>0</v>
      </c>
      <c r="AA216" s="77">
        <f t="shared" si="321"/>
        <v>0</v>
      </c>
      <c r="AB216" s="77">
        <f t="shared" si="321"/>
        <v>0</v>
      </c>
      <c r="AC216" s="77">
        <f t="shared" si="321"/>
        <v>0</v>
      </c>
      <c r="AD216" s="77">
        <f t="shared" si="321"/>
        <v>0</v>
      </c>
      <c r="AE216" s="77">
        <f t="shared" si="321"/>
        <v>0</v>
      </c>
      <c r="AF216" s="77">
        <f t="shared" si="321"/>
        <v>0</v>
      </c>
      <c r="AG216" s="77">
        <f t="shared" si="321"/>
        <v>0</v>
      </c>
      <c r="AH216" s="77">
        <f t="shared" si="321"/>
        <v>0</v>
      </c>
      <c r="AI216" s="77">
        <f t="shared" si="321"/>
        <v>0</v>
      </c>
      <c r="AJ216" s="77">
        <f t="shared" si="321"/>
        <v>0</v>
      </c>
      <c r="AK216" s="77">
        <f t="shared" ref="AK216:BD216" si="322">IF(AK$73=0,0,AK77-AK306)</f>
        <v>0</v>
      </c>
      <c r="AL216" s="77">
        <f t="shared" si="322"/>
        <v>0</v>
      </c>
      <c r="AM216" s="77">
        <f t="shared" si="322"/>
        <v>0</v>
      </c>
      <c r="AN216" s="77">
        <f t="shared" si="322"/>
        <v>0</v>
      </c>
      <c r="AO216" s="77">
        <f t="shared" si="322"/>
        <v>0</v>
      </c>
      <c r="AP216" s="77">
        <f t="shared" si="322"/>
        <v>0</v>
      </c>
      <c r="AQ216" s="77">
        <f t="shared" si="322"/>
        <v>0</v>
      </c>
      <c r="AR216" s="77">
        <f t="shared" si="322"/>
        <v>0</v>
      </c>
      <c r="AS216" s="77">
        <f t="shared" si="322"/>
        <v>0</v>
      </c>
      <c r="AT216" s="77">
        <f t="shared" si="322"/>
        <v>0</v>
      </c>
      <c r="AU216" s="77">
        <f t="shared" si="322"/>
        <v>0</v>
      </c>
      <c r="AV216" s="77">
        <f t="shared" si="322"/>
        <v>0</v>
      </c>
      <c r="AW216" s="77">
        <f t="shared" si="322"/>
        <v>0</v>
      </c>
      <c r="AX216" s="77">
        <f t="shared" si="322"/>
        <v>0</v>
      </c>
      <c r="AY216" s="77">
        <f t="shared" si="322"/>
        <v>0</v>
      </c>
      <c r="AZ216" s="77">
        <f t="shared" si="322"/>
        <v>0</v>
      </c>
      <c r="BA216" s="77">
        <f t="shared" si="322"/>
        <v>0</v>
      </c>
      <c r="BB216" s="77">
        <f t="shared" si="322"/>
        <v>0</v>
      </c>
      <c r="BC216" s="77">
        <f t="shared" si="322"/>
        <v>0</v>
      </c>
      <c r="BD216" s="77">
        <f t="shared" si="322"/>
        <v>0</v>
      </c>
      <c r="BE216" s="251"/>
      <c r="BF216" s="163">
        <f>SUM(E216:H216)</f>
        <v>0</v>
      </c>
      <c r="BG216" s="77">
        <f>SUM(I216:L216)</f>
        <v>0</v>
      </c>
      <c r="BH216" s="77">
        <f>SUM(M216:Q216)</f>
        <v>0</v>
      </c>
      <c r="BI216" s="77">
        <f>SUM(R216:U216)</f>
        <v>0</v>
      </c>
      <c r="BJ216" s="77">
        <f>SUM(V216:Y216)</f>
        <v>0</v>
      </c>
      <c r="BK216" s="77">
        <f>SUM(Z216:AD216)</f>
        <v>0</v>
      </c>
      <c r="BL216" s="77">
        <f>SUM(AE216:AH216)</f>
        <v>0</v>
      </c>
      <c r="BM216" s="77">
        <f>SUM(AI216:AL216)</f>
        <v>0</v>
      </c>
      <c r="BN216" s="77">
        <f>SUM(AM216:AQ216)</f>
        <v>0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0</v>
      </c>
      <c r="BS216" s="77">
        <f>SUM(BF216:BH216)</f>
        <v>0</v>
      </c>
      <c r="BT216" s="77">
        <f>SUM(BI216:BK216)</f>
        <v>0</v>
      </c>
      <c r="BU216" s="77">
        <f>SUM(BL216:BN216)</f>
        <v>0</v>
      </c>
      <c r="BV216" s="77">
        <f>SUM(BO216:BQ216)</f>
        <v>0</v>
      </c>
      <c r="BW216" s="77">
        <f>SUM(BF216:BK216)</f>
        <v>0</v>
      </c>
      <c r="BX216" s="77">
        <f>SUM(BL216:BQ216)</f>
        <v>0</v>
      </c>
      <c r="BY216" s="77">
        <f>IF(Info!$O$3="Q1",$BS216,IF(Info!$O$3="Q2",$BS216+$BT216,IF(Info!$O$3="Q3",$BS216+$BT216+$BU216,$BR216)))</f>
        <v>0</v>
      </c>
      <c r="BZ216" s="77">
        <f>IF(Info!$O$3="Q1",$BS216,IF(Info!$O$3="Q2",$BT216,IF(Info!$O$3="Q3",$BU216,$BV216)))</f>
        <v>0</v>
      </c>
      <c r="CA216" s="48"/>
    </row>
    <row r="217" spans="1:79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5.6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5.6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x14ac:dyDescent="0.3">
      <c r="A221" s="248"/>
      <c r="B221" s="78" t="s">
        <v>37</v>
      </c>
      <c r="C221" s="250"/>
      <c r="D221" s="161">
        <f>SUM(E221:BD221)</f>
        <v>0</v>
      </c>
      <c r="E221" s="77">
        <f t="shared" ref="E221:AJ221" si="323">IF(E$136=0,0,E82-E311)</f>
        <v>0</v>
      </c>
      <c r="F221" s="77">
        <f t="shared" si="323"/>
        <v>0</v>
      </c>
      <c r="G221" s="77">
        <f t="shared" si="323"/>
        <v>0</v>
      </c>
      <c r="H221" s="77">
        <f t="shared" si="323"/>
        <v>0</v>
      </c>
      <c r="I221" s="77">
        <f t="shared" si="323"/>
        <v>0</v>
      </c>
      <c r="J221" s="77">
        <f t="shared" si="323"/>
        <v>0</v>
      </c>
      <c r="K221" s="77">
        <f t="shared" si="323"/>
        <v>0</v>
      </c>
      <c r="L221" s="77">
        <f t="shared" si="323"/>
        <v>0</v>
      </c>
      <c r="M221" s="77">
        <f t="shared" si="323"/>
        <v>0</v>
      </c>
      <c r="N221" s="77">
        <f t="shared" si="323"/>
        <v>0</v>
      </c>
      <c r="O221" s="77">
        <f t="shared" si="323"/>
        <v>0</v>
      </c>
      <c r="P221" s="77">
        <f t="shared" si="323"/>
        <v>0</v>
      </c>
      <c r="Q221" s="77">
        <f t="shared" si="323"/>
        <v>0</v>
      </c>
      <c r="R221" s="77">
        <f t="shared" si="323"/>
        <v>0</v>
      </c>
      <c r="S221" s="77">
        <f t="shared" si="323"/>
        <v>0</v>
      </c>
      <c r="T221" s="77">
        <f t="shared" si="323"/>
        <v>0</v>
      </c>
      <c r="U221" s="77">
        <f t="shared" si="323"/>
        <v>0</v>
      </c>
      <c r="V221" s="77">
        <f t="shared" si="323"/>
        <v>0</v>
      </c>
      <c r="W221" s="77">
        <f t="shared" si="323"/>
        <v>0</v>
      </c>
      <c r="X221" s="77">
        <f t="shared" si="323"/>
        <v>0</v>
      </c>
      <c r="Y221" s="77">
        <f t="shared" si="323"/>
        <v>0</v>
      </c>
      <c r="Z221" s="77">
        <f t="shared" si="323"/>
        <v>0</v>
      </c>
      <c r="AA221" s="77">
        <f t="shared" si="323"/>
        <v>0</v>
      </c>
      <c r="AB221" s="77">
        <f t="shared" si="323"/>
        <v>0</v>
      </c>
      <c r="AC221" s="77">
        <f t="shared" si="323"/>
        <v>0</v>
      </c>
      <c r="AD221" s="77">
        <f t="shared" si="323"/>
        <v>0</v>
      </c>
      <c r="AE221" s="77">
        <f t="shared" si="323"/>
        <v>0</v>
      </c>
      <c r="AF221" s="77">
        <f t="shared" si="323"/>
        <v>0</v>
      </c>
      <c r="AG221" s="77">
        <f t="shared" si="323"/>
        <v>0</v>
      </c>
      <c r="AH221" s="77">
        <f t="shared" si="323"/>
        <v>0</v>
      </c>
      <c r="AI221" s="77">
        <f t="shared" si="323"/>
        <v>0</v>
      </c>
      <c r="AJ221" s="77">
        <f t="shared" si="323"/>
        <v>0</v>
      </c>
      <c r="AK221" s="77">
        <f t="shared" ref="AK221:BD221" si="324">IF(AK$136=0,0,AK82-AK311)</f>
        <v>0</v>
      </c>
      <c r="AL221" s="77">
        <f t="shared" si="324"/>
        <v>0</v>
      </c>
      <c r="AM221" s="77">
        <f t="shared" si="324"/>
        <v>0</v>
      </c>
      <c r="AN221" s="77">
        <f t="shared" si="324"/>
        <v>0</v>
      </c>
      <c r="AO221" s="77">
        <f t="shared" si="324"/>
        <v>0</v>
      </c>
      <c r="AP221" s="77">
        <f t="shared" si="324"/>
        <v>0</v>
      </c>
      <c r="AQ221" s="77">
        <f t="shared" si="324"/>
        <v>0</v>
      </c>
      <c r="AR221" s="77">
        <f t="shared" si="324"/>
        <v>0</v>
      </c>
      <c r="AS221" s="77">
        <f t="shared" si="324"/>
        <v>0</v>
      </c>
      <c r="AT221" s="77">
        <f t="shared" si="324"/>
        <v>0</v>
      </c>
      <c r="AU221" s="77">
        <f t="shared" si="324"/>
        <v>0</v>
      </c>
      <c r="AV221" s="77">
        <f t="shared" si="324"/>
        <v>0</v>
      </c>
      <c r="AW221" s="77">
        <f t="shared" si="324"/>
        <v>0</v>
      </c>
      <c r="AX221" s="77">
        <f t="shared" si="324"/>
        <v>0</v>
      </c>
      <c r="AY221" s="77">
        <f t="shared" si="324"/>
        <v>0</v>
      </c>
      <c r="AZ221" s="77">
        <f t="shared" si="324"/>
        <v>0</v>
      </c>
      <c r="BA221" s="77">
        <f t="shared" si="324"/>
        <v>0</v>
      </c>
      <c r="BB221" s="77">
        <f t="shared" si="324"/>
        <v>0</v>
      </c>
      <c r="BC221" s="77">
        <f t="shared" si="324"/>
        <v>0</v>
      </c>
      <c r="BD221" s="77">
        <f t="shared" si="324"/>
        <v>0</v>
      </c>
      <c r="BE221" s="251"/>
      <c r="BF221" s="163">
        <f>SUM(E221:H221)</f>
        <v>0</v>
      </c>
      <c r="BG221" s="77">
        <f>SUM(I221:L221)</f>
        <v>0</v>
      </c>
      <c r="BH221" s="77">
        <f>SUM(M221:Q221)</f>
        <v>0</v>
      </c>
      <c r="BI221" s="77">
        <f>SUM(R221:U221)</f>
        <v>0</v>
      </c>
      <c r="BJ221" s="77">
        <f>SUM(V221:Y221)</f>
        <v>0</v>
      </c>
      <c r="BK221" s="77">
        <f>SUM(Z221:AD221)</f>
        <v>0</v>
      </c>
      <c r="BL221" s="77">
        <f>SUM(AE221:AH221)</f>
        <v>0</v>
      </c>
      <c r="BM221" s="77">
        <f>SUM(AI221:AL221)</f>
        <v>0</v>
      </c>
      <c r="BN221" s="77">
        <f>SUM(AM221:AQ221)</f>
        <v>0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0</v>
      </c>
      <c r="BS221" s="77">
        <f>SUM(BF221:BH221)</f>
        <v>0</v>
      </c>
      <c r="BT221" s="77">
        <f>SUM(BI221:BK221)</f>
        <v>0</v>
      </c>
      <c r="BU221" s="77">
        <f>SUM(BL221:BN221)</f>
        <v>0</v>
      </c>
      <c r="BV221" s="77">
        <f>SUM(BO221:BQ221)</f>
        <v>0</v>
      </c>
      <c r="BW221" s="77">
        <f>SUM(BF221:BK221)</f>
        <v>0</v>
      </c>
      <c r="BX221" s="77">
        <f>SUM(BL221:BQ221)</f>
        <v>0</v>
      </c>
      <c r="BY221" s="77">
        <f>IF(Info!$O$3="Q1",$BS221,IF(Info!$O$3="Q2",$BS221+$BT221,IF(Info!$O$3="Q3",$BS221+$BT221+$BU221,$BR221)))</f>
        <v>0</v>
      </c>
      <c r="BZ221" s="77">
        <f>IF(Info!$O$3="Q1",$BS221,IF(Info!$O$3="Q2",$BT221,IF(Info!$O$3="Q3",$BU221,$BV221)))</f>
        <v>0</v>
      </c>
      <c r="CA221" s="48"/>
    </row>
    <row r="222" spans="1:79" x14ac:dyDescent="0.3">
      <c r="A222" s="248"/>
      <c r="B222" s="78" t="s">
        <v>39</v>
      </c>
      <c r="C222" s="250"/>
      <c r="D222" s="161">
        <f>SUM(E222:BD222)</f>
        <v>0</v>
      </c>
      <c r="E222" s="77">
        <f t="shared" ref="E222:AJ222" si="325">IF(E$136=0,0,E83-E312)</f>
        <v>0</v>
      </c>
      <c r="F222" s="77">
        <f t="shared" si="325"/>
        <v>0</v>
      </c>
      <c r="G222" s="77">
        <f t="shared" si="325"/>
        <v>0</v>
      </c>
      <c r="H222" s="77">
        <f t="shared" si="325"/>
        <v>0</v>
      </c>
      <c r="I222" s="77">
        <f t="shared" si="325"/>
        <v>0</v>
      </c>
      <c r="J222" s="77">
        <f t="shared" si="325"/>
        <v>0</v>
      </c>
      <c r="K222" s="77">
        <f t="shared" si="325"/>
        <v>0</v>
      </c>
      <c r="L222" s="77">
        <f t="shared" si="325"/>
        <v>0</v>
      </c>
      <c r="M222" s="77">
        <f t="shared" si="325"/>
        <v>0</v>
      </c>
      <c r="N222" s="77">
        <f t="shared" si="325"/>
        <v>0</v>
      </c>
      <c r="O222" s="77">
        <f t="shared" si="325"/>
        <v>0</v>
      </c>
      <c r="P222" s="77">
        <f t="shared" si="325"/>
        <v>0</v>
      </c>
      <c r="Q222" s="77">
        <f t="shared" si="325"/>
        <v>0</v>
      </c>
      <c r="R222" s="77">
        <f t="shared" si="325"/>
        <v>0</v>
      </c>
      <c r="S222" s="77">
        <f t="shared" si="325"/>
        <v>0</v>
      </c>
      <c r="T222" s="77">
        <f t="shared" si="325"/>
        <v>0</v>
      </c>
      <c r="U222" s="77">
        <f t="shared" si="325"/>
        <v>0</v>
      </c>
      <c r="V222" s="77">
        <f t="shared" si="325"/>
        <v>0</v>
      </c>
      <c r="W222" s="77">
        <f t="shared" si="325"/>
        <v>0</v>
      </c>
      <c r="X222" s="77">
        <f t="shared" si="325"/>
        <v>0</v>
      </c>
      <c r="Y222" s="77">
        <f t="shared" si="325"/>
        <v>0</v>
      </c>
      <c r="Z222" s="77">
        <f t="shared" si="325"/>
        <v>0</v>
      </c>
      <c r="AA222" s="77">
        <f t="shared" si="325"/>
        <v>0</v>
      </c>
      <c r="AB222" s="77">
        <f t="shared" si="325"/>
        <v>0</v>
      </c>
      <c r="AC222" s="77">
        <f t="shared" si="325"/>
        <v>0</v>
      </c>
      <c r="AD222" s="77">
        <f t="shared" si="325"/>
        <v>0</v>
      </c>
      <c r="AE222" s="77">
        <f t="shared" si="325"/>
        <v>0</v>
      </c>
      <c r="AF222" s="77">
        <f t="shared" si="325"/>
        <v>0</v>
      </c>
      <c r="AG222" s="77">
        <f t="shared" si="325"/>
        <v>0</v>
      </c>
      <c r="AH222" s="77">
        <f t="shared" si="325"/>
        <v>0</v>
      </c>
      <c r="AI222" s="77">
        <f t="shared" si="325"/>
        <v>0</v>
      </c>
      <c r="AJ222" s="77">
        <f t="shared" si="325"/>
        <v>0</v>
      </c>
      <c r="AK222" s="77">
        <f t="shared" ref="AK222:BD222" si="326">IF(AK$136=0,0,AK83-AK312)</f>
        <v>0</v>
      </c>
      <c r="AL222" s="77">
        <f t="shared" si="326"/>
        <v>0</v>
      </c>
      <c r="AM222" s="77">
        <f t="shared" si="326"/>
        <v>0</v>
      </c>
      <c r="AN222" s="77">
        <f t="shared" si="326"/>
        <v>0</v>
      </c>
      <c r="AO222" s="77">
        <f t="shared" si="326"/>
        <v>0</v>
      </c>
      <c r="AP222" s="77">
        <f t="shared" si="326"/>
        <v>0</v>
      </c>
      <c r="AQ222" s="77">
        <f t="shared" si="326"/>
        <v>0</v>
      </c>
      <c r="AR222" s="77">
        <f t="shared" si="326"/>
        <v>0</v>
      </c>
      <c r="AS222" s="77">
        <f t="shared" si="326"/>
        <v>0</v>
      </c>
      <c r="AT222" s="77">
        <f t="shared" si="326"/>
        <v>0</v>
      </c>
      <c r="AU222" s="77">
        <f t="shared" si="326"/>
        <v>0</v>
      </c>
      <c r="AV222" s="77">
        <f t="shared" si="326"/>
        <v>0</v>
      </c>
      <c r="AW222" s="77">
        <f t="shared" si="326"/>
        <v>0</v>
      </c>
      <c r="AX222" s="77">
        <f t="shared" si="326"/>
        <v>0</v>
      </c>
      <c r="AY222" s="77">
        <f t="shared" si="326"/>
        <v>0</v>
      </c>
      <c r="AZ222" s="77">
        <f t="shared" si="326"/>
        <v>0</v>
      </c>
      <c r="BA222" s="77">
        <f t="shared" si="326"/>
        <v>0</v>
      </c>
      <c r="BB222" s="77">
        <f t="shared" si="326"/>
        <v>0</v>
      </c>
      <c r="BC222" s="77">
        <f t="shared" si="326"/>
        <v>0</v>
      </c>
      <c r="BD222" s="77">
        <f t="shared" si="326"/>
        <v>0</v>
      </c>
      <c r="BE222" s="251"/>
      <c r="BF222" s="163">
        <f>SUM(E222:H222)</f>
        <v>0</v>
      </c>
      <c r="BG222" s="77">
        <f>SUM(I222:L222)</f>
        <v>0</v>
      </c>
      <c r="BH222" s="77">
        <f>SUM(M222:Q222)</f>
        <v>0</v>
      </c>
      <c r="BI222" s="77">
        <f>SUM(R222:U222)</f>
        <v>0</v>
      </c>
      <c r="BJ222" s="77">
        <f>SUM(V222:Y222)</f>
        <v>0</v>
      </c>
      <c r="BK222" s="77">
        <f>SUM(Z222:AD222)</f>
        <v>0</v>
      </c>
      <c r="BL222" s="77">
        <f>SUM(AE222:AH222)</f>
        <v>0</v>
      </c>
      <c r="BM222" s="77">
        <f>SUM(AI222:AL222)</f>
        <v>0</v>
      </c>
      <c r="BN222" s="77">
        <f>SUM(AM222:AQ222)</f>
        <v>0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0</v>
      </c>
      <c r="BS222" s="77">
        <f>SUM(BF222:BH222)</f>
        <v>0</v>
      </c>
      <c r="BT222" s="77">
        <f>SUM(BI222:BK222)</f>
        <v>0</v>
      </c>
      <c r="BU222" s="77">
        <f>SUM(BL222:BN222)</f>
        <v>0</v>
      </c>
      <c r="BV222" s="77">
        <f>SUM(BO222:BQ222)</f>
        <v>0</v>
      </c>
      <c r="BW222" s="77">
        <f>SUM(BF222:BK222)</f>
        <v>0</v>
      </c>
      <c r="BX222" s="77">
        <f>SUM(BL222:BQ222)</f>
        <v>0</v>
      </c>
      <c r="BY222" s="77">
        <f>IF(Info!$O$3="Q1",$BS222,IF(Info!$O$3="Q2",$BS222+$BT222,IF(Info!$O$3="Q3",$BS222+$BT222+$BU222,$BR222)))</f>
        <v>0</v>
      </c>
      <c r="BZ222" s="77">
        <f>IF(Info!$O$3="Q1",$BS222,IF(Info!$O$3="Q2",$BT222,IF(Info!$O$3="Q3",$BU222,$BV222)))</f>
        <v>0</v>
      </c>
      <c r="CA222" s="48"/>
    </row>
    <row r="223" spans="1:79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27">IF(E$136=0,0,E84-E313)</f>
        <v>0</v>
      </c>
      <c r="F223" s="77">
        <f t="shared" si="327"/>
        <v>0</v>
      </c>
      <c r="G223" s="77">
        <f t="shared" si="327"/>
        <v>0</v>
      </c>
      <c r="H223" s="77">
        <f t="shared" si="327"/>
        <v>0</v>
      </c>
      <c r="I223" s="77">
        <f t="shared" si="327"/>
        <v>0</v>
      </c>
      <c r="J223" s="77">
        <f t="shared" si="327"/>
        <v>0</v>
      </c>
      <c r="K223" s="77">
        <f t="shared" si="327"/>
        <v>0</v>
      </c>
      <c r="L223" s="77">
        <f t="shared" si="327"/>
        <v>0</v>
      </c>
      <c r="M223" s="77">
        <f t="shared" si="327"/>
        <v>0</v>
      </c>
      <c r="N223" s="77">
        <f t="shared" si="327"/>
        <v>0</v>
      </c>
      <c r="O223" s="77">
        <f t="shared" si="327"/>
        <v>0</v>
      </c>
      <c r="P223" s="77">
        <f t="shared" si="327"/>
        <v>0</v>
      </c>
      <c r="Q223" s="77">
        <f t="shared" si="327"/>
        <v>0</v>
      </c>
      <c r="R223" s="77">
        <f t="shared" si="327"/>
        <v>0</v>
      </c>
      <c r="S223" s="77">
        <f t="shared" si="327"/>
        <v>0</v>
      </c>
      <c r="T223" s="77">
        <f t="shared" si="327"/>
        <v>0</v>
      </c>
      <c r="U223" s="77">
        <f t="shared" si="327"/>
        <v>0</v>
      </c>
      <c r="V223" s="77">
        <f t="shared" si="327"/>
        <v>0</v>
      </c>
      <c r="W223" s="77">
        <f t="shared" si="327"/>
        <v>0</v>
      </c>
      <c r="X223" s="77">
        <f t="shared" si="327"/>
        <v>0</v>
      </c>
      <c r="Y223" s="77">
        <f t="shared" si="327"/>
        <v>0</v>
      </c>
      <c r="Z223" s="77">
        <f t="shared" si="327"/>
        <v>0</v>
      </c>
      <c r="AA223" s="77">
        <f t="shared" si="327"/>
        <v>0</v>
      </c>
      <c r="AB223" s="77">
        <f t="shared" si="327"/>
        <v>0</v>
      </c>
      <c r="AC223" s="77">
        <f t="shared" si="327"/>
        <v>0</v>
      </c>
      <c r="AD223" s="77">
        <f t="shared" si="327"/>
        <v>0</v>
      </c>
      <c r="AE223" s="77">
        <f t="shared" si="327"/>
        <v>0</v>
      </c>
      <c r="AF223" s="77">
        <f t="shared" si="327"/>
        <v>0</v>
      </c>
      <c r="AG223" s="77">
        <f t="shared" si="327"/>
        <v>0</v>
      </c>
      <c r="AH223" s="77">
        <f t="shared" si="327"/>
        <v>0</v>
      </c>
      <c r="AI223" s="77">
        <f t="shared" si="327"/>
        <v>0</v>
      </c>
      <c r="AJ223" s="77">
        <f t="shared" si="327"/>
        <v>0</v>
      </c>
      <c r="AK223" s="77">
        <f t="shared" ref="AK223:BD223" si="328">IF(AK$136=0,0,AK84-AK313)</f>
        <v>0</v>
      </c>
      <c r="AL223" s="77">
        <f t="shared" si="328"/>
        <v>0</v>
      </c>
      <c r="AM223" s="77">
        <f t="shared" si="328"/>
        <v>0</v>
      </c>
      <c r="AN223" s="77">
        <f t="shared" si="328"/>
        <v>0</v>
      </c>
      <c r="AO223" s="77">
        <f t="shared" si="328"/>
        <v>0</v>
      </c>
      <c r="AP223" s="77">
        <f t="shared" si="328"/>
        <v>0</v>
      </c>
      <c r="AQ223" s="77">
        <f t="shared" si="328"/>
        <v>0</v>
      </c>
      <c r="AR223" s="77">
        <f t="shared" si="328"/>
        <v>0</v>
      </c>
      <c r="AS223" s="77">
        <f t="shared" si="328"/>
        <v>0</v>
      </c>
      <c r="AT223" s="77">
        <f t="shared" si="328"/>
        <v>0</v>
      </c>
      <c r="AU223" s="77">
        <f t="shared" si="328"/>
        <v>0</v>
      </c>
      <c r="AV223" s="77">
        <f t="shared" si="328"/>
        <v>0</v>
      </c>
      <c r="AW223" s="77">
        <f t="shared" si="328"/>
        <v>0</v>
      </c>
      <c r="AX223" s="77">
        <f t="shared" si="328"/>
        <v>0</v>
      </c>
      <c r="AY223" s="77">
        <f t="shared" si="328"/>
        <v>0</v>
      </c>
      <c r="AZ223" s="77">
        <f t="shared" si="328"/>
        <v>0</v>
      </c>
      <c r="BA223" s="77">
        <f t="shared" si="328"/>
        <v>0</v>
      </c>
      <c r="BB223" s="77">
        <f t="shared" si="328"/>
        <v>0</v>
      </c>
      <c r="BC223" s="77">
        <f t="shared" si="328"/>
        <v>0</v>
      </c>
      <c r="BD223" s="77">
        <f t="shared" si="328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29">IF(E$136=0,0,E85-E314)</f>
        <v>0</v>
      </c>
      <c r="F224" s="77">
        <f t="shared" si="329"/>
        <v>0</v>
      </c>
      <c r="G224" s="77">
        <f t="shared" si="329"/>
        <v>0</v>
      </c>
      <c r="H224" s="77">
        <f t="shared" si="329"/>
        <v>0</v>
      </c>
      <c r="I224" s="77">
        <f t="shared" si="329"/>
        <v>0</v>
      </c>
      <c r="J224" s="77">
        <f t="shared" si="329"/>
        <v>0</v>
      </c>
      <c r="K224" s="77">
        <f t="shared" si="329"/>
        <v>0</v>
      </c>
      <c r="L224" s="77">
        <f t="shared" si="329"/>
        <v>0</v>
      </c>
      <c r="M224" s="77">
        <f t="shared" si="329"/>
        <v>0</v>
      </c>
      <c r="N224" s="77">
        <f t="shared" si="329"/>
        <v>0</v>
      </c>
      <c r="O224" s="77">
        <f t="shared" si="329"/>
        <v>0</v>
      </c>
      <c r="P224" s="77">
        <f t="shared" si="329"/>
        <v>0</v>
      </c>
      <c r="Q224" s="77">
        <f t="shared" si="329"/>
        <v>0</v>
      </c>
      <c r="R224" s="77">
        <f t="shared" si="329"/>
        <v>0</v>
      </c>
      <c r="S224" s="77">
        <f t="shared" si="329"/>
        <v>0</v>
      </c>
      <c r="T224" s="77">
        <f t="shared" si="329"/>
        <v>0</v>
      </c>
      <c r="U224" s="77">
        <f t="shared" si="329"/>
        <v>0</v>
      </c>
      <c r="V224" s="77">
        <f t="shared" si="329"/>
        <v>0</v>
      </c>
      <c r="W224" s="77">
        <f t="shared" si="329"/>
        <v>0</v>
      </c>
      <c r="X224" s="77">
        <f t="shared" si="329"/>
        <v>0</v>
      </c>
      <c r="Y224" s="77">
        <f t="shared" si="329"/>
        <v>0</v>
      </c>
      <c r="Z224" s="77">
        <f t="shared" si="329"/>
        <v>0</v>
      </c>
      <c r="AA224" s="77">
        <f t="shared" si="329"/>
        <v>0</v>
      </c>
      <c r="AB224" s="77">
        <f t="shared" si="329"/>
        <v>0</v>
      </c>
      <c r="AC224" s="77">
        <f t="shared" si="329"/>
        <v>0</v>
      </c>
      <c r="AD224" s="77">
        <f t="shared" si="329"/>
        <v>0</v>
      </c>
      <c r="AE224" s="77">
        <f t="shared" si="329"/>
        <v>0</v>
      </c>
      <c r="AF224" s="77">
        <f t="shared" si="329"/>
        <v>0</v>
      </c>
      <c r="AG224" s="77">
        <f t="shared" si="329"/>
        <v>0</v>
      </c>
      <c r="AH224" s="77">
        <f t="shared" si="329"/>
        <v>0</v>
      </c>
      <c r="AI224" s="77">
        <f t="shared" si="329"/>
        <v>0</v>
      </c>
      <c r="AJ224" s="77">
        <f t="shared" si="329"/>
        <v>0</v>
      </c>
      <c r="AK224" s="77">
        <f t="shared" ref="AK224:BD224" si="330">IF(AK$136=0,0,AK85-AK314)</f>
        <v>0</v>
      </c>
      <c r="AL224" s="77">
        <f t="shared" si="330"/>
        <v>0</v>
      </c>
      <c r="AM224" s="77">
        <f t="shared" si="330"/>
        <v>0</v>
      </c>
      <c r="AN224" s="77">
        <f t="shared" si="330"/>
        <v>0</v>
      </c>
      <c r="AO224" s="77">
        <f t="shared" si="330"/>
        <v>0</v>
      </c>
      <c r="AP224" s="77">
        <f t="shared" si="330"/>
        <v>0</v>
      </c>
      <c r="AQ224" s="77">
        <f t="shared" si="330"/>
        <v>0</v>
      </c>
      <c r="AR224" s="77">
        <f t="shared" si="330"/>
        <v>0</v>
      </c>
      <c r="AS224" s="77">
        <f t="shared" si="330"/>
        <v>0</v>
      </c>
      <c r="AT224" s="77">
        <f t="shared" si="330"/>
        <v>0</v>
      </c>
      <c r="AU224" s="77">
        <f t="shared" si="330"/>
        <v>0</v>
      </c>
      <c r="AV224" s="77">
        <f t="shared" si="330"/>
        <v>0</v>
      </c>
      <c r="AW224" s="77">
        <f t="shared" si="330"/>
        <v>0</v>
      </c>
      <c r="AX224" s="77">
        <f t="shared" si="330"/>
        <v>0</v>
      </c>
      <c r="AY224" s="77">
        <f t="shared" si="330"/>
        <v>0</v>
      </c>
      <c r="AZ224" s="77">
        <f t="shared" si="330"/>
        <v>0</v>
      </c>
      <c r="BA224" s="77">
        <f t="shared" si="330"/>
        <v>0</v>
      </c>
      <c r="BB224" s="77">
        <f t="shared" si="330"/>
        <v>0</v>
      </c>
      <c r="BC224" s="77">
        <f t="shared" si="330"/>
        <v>0</v>
      </c>
      <c r="BD224" s="77">
        <f t="shared" si="330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x14ac:dyDescent="0.3">
      <c r="A225" s="248"/>
      <c r="B225" s="78" t="s">
        <v>348</v>
      </c>
      <c r="C225" s="250"/>
      <c r="D225" s="255">
        <f>SUM(E225:BD225)</f>
        <v>0</v>
      </c>
      <c r="E225" s="255">
        <f t="shared" ref="E225:AJ225" si="331">IF(E$136=0,0,E86-E315)</f>
        <v>0</v>
      </c>
      <c r="F225" s="255">
        <f t="shared" si="331"/>
        <v>0</v>
      </c>
      <c r="G225" s="255">
        <f t="shared" si="331"/>
        <v>0</v>
      </c>
      <c r="H225" s="255">
        <f t="shared" si="331"/>
        <v>0</v>
      </c>
      <c r="I225" s="255">
        <f t="shared" si="331"/>
        <v>0</v>
      </c>
      <c r="J225" s="255">
        <f t="shared" si="331"/>
        <v>0</v>
      </c>
      <c r="K225" s="255">
        <f t="shared" si="331"/>
        <v>0</v>
      </c>
      <c r="L225" s="255">
        <f t="shared" si="331"/>
        <v>0</v>
      </c>
      <c r="M225" s="255">
        <f t="shared" si="331"/>
        <v>0</v>
      </c>
      <c r="N225" s="255">
        <f t="shared" si="331"/>
        <v>0</v>
      </c>
      <c r="O225" s="255">
        <f t="shared" si="331"/>
        <v>0</v>
      </c>
      <c r="P225" s="255">
        <f t="shared" si="331"/>
        <v>0</v>
      </c>
      <c r="Q225" s="255">
        <f t="shared" si="331"/>
        <v>0</v>
      </c>
      <c r="R225" s="255">
        <f t="shared" si="331"/>
        <v>0</v>
      </c>
      <c r="S225" s="255">
        <f t="shared" si="331"/>
        <v>0</v>
      </c>
      <c r="T225" s="255">
        <f t="shared" si="331"/>
        <v>0</v>
      </c>
      <c r="U225" s="255">
        <f t="shared" si="331"/>
        <v>0</v>
      </c>
      <c r="V225" s="255">
        <f t="shared" si="331"/>
        <v>0</v>
      </c>
      <c r="W225" s="255">
        <f t="shared" si="331"/>
        <v>0</v>
      </c>
      <c r="X225" s="255">
        <f t="shared" si="331"/>
        <v>0</v>
      </c>
      <c r="Y225" s="255">
        <f t="shared" si="331"/>
        <v>0</v>
      </c>
      <c r="Z225" s="255">
        <f t="shared" si="331"/>
        <v>0</v>
      </c>
      <c r="AA225" s="255">
        <f t="shared" si="331"/>
        <v>0</v>
      </c>
      <c r="AB225" s="255">
        <f t="shared" si="331"/>
        <v>0</v>
      </c>
      <c r="AC225" s="255">
        <f t="shared" si="331"/>
        <v>0</v>
      </c>
      <c r="AD225" s="255">
        <f t="shared" si="331"/>
        <v>0</v>
      </c>
      <c r="AE225" s="255">
        <f t="shared" si="331"/>
        <v>0</v>
      </c>
      <c r="AF225" s="255">
        <f t="shared" si="331"/>
        <v>0</v>
      </c>
      <c r="AG225" s="255">
        <f t="shared" si="331"/>
        <v>0</v>
      </c>
      <c r="AH225" s="255">
        <f t="shared" si="331"/>
        <v>0</v>
      </c>
      <c r="AI225" s="255">
        <f t="shared" si="331"/>
        <v>0</v>
      </c>
      <c r="AJ225" s="255">
        <f t="shared" si="331"/>
        <v>0</v>
      </c>
      <c r="AK225" s="255">
        <f t="shared" ref="AK225:BD225" si="332">IF(AK$136=0,0,AK86-AK315)</f>
        <v>0</v>
      </c>
      <c r="AL225" s="255">
        <f t="shared" si="332"/>
        <v>0</v>
      </c>
      <c r="AM225" s="255">
        <f t="shared" si="332"/>
        <v>0</v>
      </c>
      <c r="AN225" s="255">
        <f t="shared" si="332"/>
        <v>0</v>
      </c>
      <c r="AO225" s="255">
        <f t="shared" si="332"/>
        <v>0</v>
      </c>
      <c r="AP225" s="255">
        <f t="shared" si="332"/>
        <v>0</v>
      </c>
      <c r="AQ225" s="255">
        <f t="shared" si="332"/>
        <v>0</v>
      </c>
      <c r="AR225" s="255">
        <f t="shared" si="332"/>
        <v>0</v>
      </c>
      <c r="AS225" s="255">
        <f t="shared" si="332"/>
        <v>0</v>
      </c>
      <c r="AT225" s="255">
        <f t="shared" si="332"/>
        <v>0</v>
      </c>
      <c r="AU225" s="255">
        <f t="shared" si="332"/>
        <v>0</v>
      </c>
      <c r="AV225" s="255">
        <f t="shared" si="332"/>
        <v>0</v>
      </c>
      <c r="AW225" s="255">
        <f t="shared" si="332"/>
        <v>0</v>
      </c>
      <c r="AX225" s="255">
        <f t="shared" si="332"/>
        <v>0</v>
      </c>
      <c r="AY225" s="255">
        <f t="shared" si="332"/>
        <v>0</v>
      </c>
      <c r="AZ225" s="255">
        <f t="shared" si="332"/>
        <v>0</v>
      </c>
      <c r="BA225" s="255">
        <f t="shared" si="332"/>
        <v>0</v>
      </c>
      <c r="BB225" s="255">
        <f t="shared" si="332"/>
        <v>0</v>
      </c>
      <c r="BC225" s="255">
        <f t="shared" si="332"/>
        <v>0</v>
      </c>
      <c r="BD225" s="255">
        <f t="shared" si="332"/>
        <v>0</v>
      </c>
      <c r="BE225" s="251"/>
      <c r="BF225" s="162">
        <f>SUM(E225:H225)</f>
        <v>0</v>
      </c>
      <c r="BG225" s="157">
        <f>SUM(I225:L225)</f>
        <v>0</v>
      </c>
      <c r="BH225" s="157">
        <f>SUM(M225:Q225)</f>
        <v>0</v>
      </c>
      <c r="BI225" s="157">
        <f>SUM(R225:U225)</f>
        <v>0</v>
      </c>
      <c r="BJ225" s="157">
        <f>SUM(V225:Y225)</f>
        <v>0</v>
      </c>
      <c r="BK225" s="157">
        <f>SUM(Z225:AD225)</f>
        <v>0</v>
      </c>
      <c r="BL225" s="157">
        <f>SUM(AE225:AH225)</f>
        <v>0</v>
      </c>
      <c r="BM225" s="157">
        <f>SUM(AI225:AL225)</f>
        <v>0</v>
      </c>
      <c r="BN225" s="157">
        <f>SUM(AM225:AQ225)</f>
        <v>0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0</v>
      </c>
      <c r="BS225" s="157">
        <f>SUM(BF225:BH225)</f>
        <v>0</v>
      </c>
      <c r="BT225" s="157">
        <f>SUM(BI225:BK225)</f>
        <v>0</v>
      </c>
      <c r="BU225" s="157">
        <f>SUM(BL225:BN225)</f>
        <v>0</v>
      </c>
      <c r="BV225" s="157">
        <f>SUM(BO225:BQ225)</f>
        <v>0</v>
      </c>
      <c r="BW225" s="157">
        <f>SUM(BF225:BK225)</f>
        <v>0</v>
      </c>
      <c r="BX225" s="157">
        <f>SUM(BL225:BQ225)</f>
        <v>0</v>
      </c>
      <c r="BY225" s="157">
        <f>IF(Info!$O$3="Q1",$BS225,IF(Info!$O$3="Q2",$BS225+$BT225,IF(Info!$O$3="Q3",$BS225+$BT225+$BU225,$BR225)))</f>
        <v>0</v>
      </c>
      <c r="BZ225" s="157">
        <f>IF(Info!$O$3="Q1",$BS225,IF(Info!$O$3="Q2",$BT225,IF(Info!$O$3="Q3",$BU225,$BV225)))</f>
        <v>0</v>
      </c>
      <c r="CA225" s="48"/>
    </row>
    <row r="226" spans="1:79" ht="15.6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x14ac:dyDescent="0.3">
      <c r="A227" s="248"/>
      <c r="B227" s="78" t="s">
        <v>350</v>
      </c>
      <c r="C227" s="250"/>
      <c r="D227" s="161">
        <f t="shared" ref="D227:D233" si="333">SUM(E227:BD227)</f>
        <v>0</v>
      </c>
      <c r="E227" s="77">
        <f t="shared" ref="E227:AJ227" si="334">IF(E$136=0,0,E88-E317)</f>
        <v>0</v>
      </c>
      <c r="F227" s="77">
        <f t="shared" si="334"/>
        <v>0</v>
      </c>
      <c r="G227" s="77">
        <f t="shared" si="334"/>
        <v>0</v>
      </c>
      <c r="H227" s="77">
        <f t="shared" si="334"/>
        <v>0</v>
      </c>
      <c r="I227" s="77">
        <f t="shared" si="334"/>
        <v>0</v>
      </c>
      <c r="J227" s="77">
        <f t="shared" si="334"/>
        <v>0</v>
      </c>
      <c r="K227" s="77">
        <f t="shared" si="334"/>
        <v>0</v>
      </c>
      <c r="L227" s="77">
        <f t="shared" si="334"/>
        <v>0</v>
      </c>
      <c r="M227" s="77">
        <f t="shared" si="334"/>
        <v>0</v>
      </c>
      <c r="N227" s="77">
        <f t="shared" si="334"/>
        <v>0</v>
      </c>
      <c r="O227" s="77">
        <f t="shared" si="334"/>
        <v>0</v>
      </c>
      <c r="P227" s="77">
        <f t="shared" si="334"/>
        <v>0</v>
      </c>
      <c r="Q227" s="77">
        <f t="shared" si="334"/>
        <v>0</v>
      </c>
      <c r="R227" s="77">
        <f t="shared" si="334"/>
        <v>0</v>
      </c>
      <c r="S227" s="77">
        <f t="shared" si="334"/>
        <v>0</v>
      </c>
      <c r="T227" s="77">
        <f t="shared" si="334"/>
        <v>0</v>
      </c>
      <c r="U227" s="77">
        <f t="shared" si="334"/>
        <v>0</v>
      </c>
      <c r="V227" s="77">
        <f t="shared" si="334"/>
        <v>0</v>
      </c>
      <c r="W227" s="77">
        <f t="shared" si="334"/>
        <v>0</v>
      </c>
      <c r="X227" s="77">
        <f t="shared" si="334"/>
        <v>0</v>
      </c>
      <c r="Y227" s="77">
        <f t="shared" si="334"/>
        <v>0</v>
      </c>
      <c r="Z227" s="77">
        <f t="shared" si="334"/>
        <v>0</v>
      </c>
      <c r="AA227" s="77">
        <f t="shared" si="334"/>
        <v>0</v>
      </c>
      <c r="AB227" s="77">
        <f t="shared" si="334"/>
        <v>0</v>
      </c>
      <c r="AC227" s="77">
        <f t="shared" si="334"/>
        <v>0</v>
      </c>
      <c r="AD227" s="77">
        <f t="shared" si="334"/>
        <v>0</v>
      </c>
      <c r="AE227" s="77">
        <f t="shared" si="334"/>
        <v>0</v>
      </c>
      <c r="AF227" s="77">
        <f t="shared" si="334"/>
        <v>0</v>
      </c>
      <c r="AG227" s="77">
        <f t="shared" si="334"/>
        <v>0</v>
      </c>
      <c r="AH227" s="77">
        <f t="shared" si="334"/>
        <v>0</v>
      </c>
      <c r="AI227" s="77">
        <f t="shared" si="334"/>
        <v>0</v>
      </c>
      <c r="AJ227" s="77">
        <f t="shared" si="334"/>
        <v>0</v>
      </c>
      <c r="AK227" s="77">
        <f t="shared" ref="AK227:BD227" si="335">IF(AK$136=0,0,AK88-AK317)</f>
        <v>0</v>
      </c>
      <c r="AL227" s="77">
        <f t="shared" si="335"/>
        <v>0</v>
      </c>
      <c r="AM227" s="77">
        <f t="shared" si="335"/>
        <v>0</v>
      </c>
      <c r="AN227" s="77">
        <f t="shared" si="335"/>
        <v>0</v>
      </c>
      <c r="AO227" s="77">
        <f t="shared" si="335"/>
        <v>0</v>
      </c>
      <c r="AP227" s="77">
        <f t="shared" si="335"/>
        <v>0</v>
      </c>
      <c r="AQ227" s="77">
        <f t="shared" si="335"/>
        <v>0</v>
      </c>
      <c r="AR227" s="77">
        <f t="shared" si="335"/>
        <v>0</v>
      </c>
      <c r="AS227" s="77">
        <f t="shared" si="335"/>
        <v>0</v>
      </c>
      <c r="AT227" s="77">
        <f t="shared" si="335"/>
        <v>0</v>
      </c>
      <c r="AU227" s="77">
        <f t="shared" si="335"/>
        <v>0</v>
      </c>
      <c r="AV227" s="77">
        <f t="shared" si="335"/>
        <v>0</v>
      </c>
      <c r="AW227" s="77">
        <f t="shared" si="335"/>
        <v>0</v>
      </c>
      <c r="AX227" s="77">
        <f t="shared" si="335"/>
        <v>0</v>
      </c>
      <c r="AY227" s="77">
        <f t="shared" si="335"/>
        <v>0</v>
      </c>
      <c r="AZ227" s="77">
        <f t="shared" si="335"/>
        <v>0</v>
      </c>
      <c r="BA227" s="77">
        <f t="shared" si="335"/>
        <v>0</v>
      </c>
      <c r="BB227" s="77">
        <f t="shared" si="335"/>
        <v>0</v>
      </c>
      <c r="BC227" s="77">
        <f t="shared" si="335"/>
        <v>0</v>
      </c>
      <c r="BD227" s="77">
        <f t="shared" si="335"/>
        <v>0</v>
      </c>
      <c r="BE227" s="251"/>
      <c r="BF227" s="163">
        <f t="shared" ref="BF227:BF233" si="336">SUM(E227:H227)</f>
        <v>0</v>
      </c>
      <c r="BG227" s="77">
        <f t="shared" ref="BG227:BG233" si="337">SUM(I227:L227)</f>
        <v>0</v>
      </c>
      <c r="BH227" s="77">
        <f t="shared" ref="BH227:BH233" si="338">SUM(M227:Q227)</f>
        <v>0</v>
      </c>
      <c r="BI227" s="77">
        <f t="shared" ref="BI227:BI233" si="339">SUM(R227:U227)</f>
        <v>0</v>
      </c>
      <c r="BJ227" s="77">
        <f t="shared" ref="BJ227:BJ233" si="340">SUM(V227:Y227)</f>
        <v>0</v>
      </c>
      <c r="BK227" s="77">
        <f t="shared" ref="BK227:BK233" si="341">SUM(Z227:AD227)</f>
        <v>0</v>
      </c>
      <c r="BL227" s="77">
        <f t="shared" ref="BL227:BL233" si="342">SUM(AE227:AH227)</f>
        <v>0</v>
      </c>
      <c r="BM227" s="77">
        <f t="shared" ref="BM227:BM233" si="343">SUM(AI227:AL227)</f>
        <v>0</v>
      </c>
      <c r="BN227" s="77">
        <f t="shared" ref="BN227:BN233" si="344">SUM(AM227:AQ227)</f>
        <v>0</v>
      </c>
      <c r="BO227" s="77">
        <f t="shared" ref="BO227:BO233" si="345">SUM(AR227:AU227)</f>
        <v>0</v>
      </c>
      <c r="BP227" s="77">
        <f t="shared" ref="BP227:BP233" si="346">SUM(AV227:AY227)</f>
        <v>0</v>
      </c>
      <c r="BQ227" s="77">
        <f t="shared" ref="BQ227:BQ233" si="347">SUM(AZ227:BD227)</f>
        <v>0</v>
      </c>
      <c r="BR227" s="157">
        <f t="shared" ref="BR227:BR233" si="348">SUM(BF227:BQ227)</f>
        <v>0</v>
      </c>
      <c r="BS227" s="77">
        <f t="shared" ref="BS227:BS233" si="349">SUM(BF227:BH227)</f>
        <v>0</v>
      </c>
      <c r="BT227" s="77">
        <f t="shared" ref="BT227:BT233" si="350">SUM(BI227:BK227)</f>
        <v>0</v>
      </c>
      <c r="BU227" s="77">
        <f t="shared" ref="BU227:BU233" si="351">SUM(BL227:BN227)</f>
        <v>0</v>
      </c>
      <c r="BV227" s="77">
        <f t="shared" ref="BV227:BV233" si="352">SUM(BO227:BQ227)</f>
        <v>0</v>
      </c>
      <c r="BW227" s="77">
        <f t="shared" ref="BW227:BW233" si="353">SUM(BF227:BK227)</f>
        <v>0</v>
      </c>
      <c r="BX227" s="77">
        <f t="shared" ref="BX227:BX233" si="354">SUM(BL227:BQ227)</f>
        <v>0</v>
      </c>
      <c r="BY227" s="77">
        <f>IF(Info!$O$3="Q1",$BS227,IF(Info!$O$3="Q2",$BS227+$BT227,IF(Info!$O$3="Q3",$BS227+$BT227+$BU227,$BR227)))</f>
        <v>0</v>
      </c>
      <c r="BZ227" s="77">
        <f>IF(Info!$O$3="Q1",$BS227,IF(Info!$O$3="Q2",$BT227,IF(Info!$O$3="Q3",$BU227,$BV227)))</f>
        <v>0</v>
      </c>
      <c r="CA227" s="48"/>
    </row>
    <row r="228" spans="1:79" x14ac:dyDescent="0.3">
      <c r="A228" s="248"/>
      <c r="B228" s="78" t="s">
        <v>47</v>
      </c>
      <c r="C228" s="250"/>
      <c r="D228" s="161">
        <f t="shared" si="333"/>
        <v>0</v>
      </c>
      <c r="E228" s="77">
        <f t="shared" ref="E228:AJ228" si="355">IF(E$136=0,0,E89-E318)</f>
        <v>0</v>
      </c>
      <c r="F228" s="77">
        <f t="shared" si="355"/>
        <v>0</v>
      </c>
      <c r="G228" s="77">
        <f t="shared" si="355"/>
        <v>0</v>
      </c>
      <c r="H228" s="77">
        <f t="shared" si="355"/>
        <v>0</v>
      </c>
      <c r="I228" s="77">
        <f t="shared" si="355"/>
        <v>0</v>
      </c>
      <c r="J228" s="77">
        <f t="shared" si="355"/>
        <v>0</v>
      </c>
      <c r="K228" s="77">
        <f t="shared" si="355"/>
        <v>0</v>
      </c>
      <c r="L228" s="77">
        <f t="shared" si="355"/>
        <v>0</v>
      </c>
      <c r="M228" s="77">
        <f t="shared" si="355"/>
        <v>0</v>
      </c>
      <c r="N228" s="77">
        <f t="shared" si="355"/>
        <v>0</v>
      </c>
      <c r="O228" s="77">
        <f t="shared" si="355"/>
        <v>0</v>
      </c>
      <c r="P228" s="77">
        <f t="shared" si="355"/>
        <v>0</v>
      </c>
      <c r="Q228" s="77">
        <f t="shared" si="355"/>
        <v>0</v>
      </c>
      <c r="R228" s="77">
        <f t="shared" si="355"/>
        <v>0</v>
      </c>
      <c r="S228" s="77">
        <f t="shared" si="355"/>
        <v>0</v>
      </c>
      <c r="T228" s="77">
        <f t="shared" si="355"/>
        <v>0</v>
      </c>
      <c r="U228" s="77">
        <f t="shared" si="355"/>
        <v>0</v>
      </c>
      <c r="V228" s="77">
        <f t="shared" si="355"/>
        <v>0</v>
      </c>
      <c r="W228" s="77">
        <f t="shared" si="355"/>
        <v>0</v>
      </c>
      <c r="X228" s="77">
        <f t="shared" si="355"/>
        <v>0</v>
      </c>
      <c r="Y228" s="77">
        <f t="shared" si="355"/>
        <v>0</v>
      </c>
      <c r="Z228" s="77">
        <f t="shared" si="355"/>
        <v>0</v>
      </c>
      <c r="AA228" s="77">
        <f t="shared" si="355"/>
        <v>0</v>
      </c>
      <c r="AB228" s="77">
        <f t="shared" si="355"/>
        <v>0</v>
      </c>
      <c r="AC228" s="77">
        <f t="shared" si="355"/>
        <v>0</v>
      </c>
      <c r="AD228" s="77">
        <f t="shared" si="355"/>
        <v>0</v>
      </c>
      <c r="AE228" s="77">
        <f t="shared" si="355"/>
        <v>0</v>
      </c>
      <c r="AF228" s="77">
        <f t="shared" si="355"/>
        <v>0</v>
      </c>
      <c r="AG228" s="77">
        <f t="shared" si="355"/>
        <v>0</v>
      </c>
      <c r="AH228" s="77">
        <f t="shared" si="355"/>
        <v>0</v>
      </c>
      <c r="AI228" s="77">
        <f t="shared" si="355"/>
        <v>0</v>
      </c>
      <c r="AJ228" s="77">
        <f t="shared" si="355"/>
        <v>0</v>
      </c>
      <c r="AK228" s="77">
        <f t="shared" ref="AK228:BD228" si="356">IF(AK$136=0,0,AK89-AK318)</f>
        <v>0</v>
      </c>
      <c r="AL228" s="77">
        <f t="shared" si="356"/>
        <v>0</v>
      </c>
      <c r="AM228" s="77">
        <f t="shared" si="356"/>
        <v>0</v>
      </c>
      <c r="AN228" s="77">
        <f t="shared" si="356"/>
        <v>0</v>
      </c>
      <c r="AO228" s="77">
        <f t="shared" si="356"/>
        <v>0</v>
      </c>
      <c r="AP228" s="77">
        <f t="shared" si="356"/>
        <v>0</v>
      </c>
      <c r="AQ228" s="77">
        <f t="shared" si="356"/>
        <v>0</v>
      </c>
      <c r="AR228" s="77">
        <f t="shared" si="356"/>
        <v>0</v>
      </c>
      <c r="AS228" s="77">
        <f t="shared" si="356"/>
        <v>0</v>
      </c>
      <c r="AT228" s="77">
        <f t="shared" si="356"/>
        <v>0</v>
      </c>
      <c r="AU228" s="77">
        <f t="shared" si="356"/>
        <v>0</v>
      </c>
      <c r="AV228" s="77">
        <f t="shared" si="356"/>
        <v>0</v>
      </c>
      <c r="AW228" s="77">
        <f t="shared" si="356"/>
        <v>0</v>
      </c>
      <c r="AX228" s="77">
        <f t="shared" si="356"/>
        <v>0</v>
      </c>
      <c r="AY228" s="77">
        <f t="shared" si="356"/>
        <v>0</v>
      </c>
      <c r="AZ228" s="77">
        <f t="shared" si="356"/>
        <v>0</v>
      </c>
      <c r="BA228" s="77">
        <f t="shared" si="356"/>
        <v>0</v>
      </c>
      <c r="BB228" s="77">
        <f t="shared" si="356"/>
        <v>0</v>
      </c>
      <c r="BC228" s="77">
        <f t="shared" si="356"/>
        <v>0</v>
      </c>
      <c r="BD228" s="77">
        <f t="shared" si="356"/>
        <v>0</v>
      </c>
      <c r="BE228" s="251"/>
      <c r="BF228" s="163">
        <f t="shared" si="336"/>
        <v>0</v>
      </c>
      <c r="BG228" s="77">
        <f t="shared" si="337"/>
        <v>0</v>
      </c>
      <c r="BH228" s="77">
        <f t="shared" si="338"/>
        <v>0</v>
      </c>
      <c r="BI228" s="77">
        <f t="shared" si="339"/>
        <v>0</v>
      </c>
      <c r="BJ228" s="77">
        <f t="shared" si="340"/>
        <v>0</v>
      </c>
      <c r="BK228" s="77">
        <f t="shared" si="341"/>
        <v>0</v>
      </c>
      <c r="BL228" s="77">
        <f t="shared" si="342"/>
        <v>0</v>
      </c>
      <c r="BM228" s="77">
        <f t="shared" si="343"/>
        <v>0</v>
      </c>
      <c r="BN228" s="77">
        <f t="shared" si="344"/>
        <v>0</v>
      </c>
      <c r="BO228" s="77">
        <f t="shared" si="345"/>
        <v>0</v>
      </c>
      <c r="BP228" s="77">
        <f t="shared" si="346"/>
        <v>0</v>
      </c>
      <c r="BQ228" s="77">
        <f t="shared" si="347"/>
        <v>0</v>
      </c>
      <c r="BR228" s="157">
        <f t="shared" si="348"/>
        <v>0</v>
      </c>
      <c r="BS228" s="77">
        <f t="shared" si="349"/>
        <v>0</v>
      </c>
      <c r="BT228" s="77">
        <f t="shared" si="350"/>
        <v>0</v>
      </c>
      <c r="BU228" s="77">
        <f t="shared" si="351"/>
        <v>0</v>
      </c>
      <c r="BV228" s="77">
        <f t="shared" si="352"/>
        <v>0</v>
      </c>
      <c r="BW228" s="77">
        <f t="shared" si="353"/>
        <v>0</v>
      </c>
      <c r="BX228" s="77">
        <f t="shared" si="354"/>
        <v>0</v>
      </c>
      <c r="BY228" s="77">
        <f>IF(Info!$O$3="Q1",$BS228,IF(Info!$O$3="Q2",$BS228+$BT228,IF(Info!$O$3="Q3",$BS228+$BT228+$BU228,$BR228)))</f>
        <v>0</v>
      </c>
      <c r="BZ228" s="77">
        <f>IF(Info!$O$3="Q1",$BS228,IF(Info!$O$3="Q2",$BT228,IF(Info!$O$3="Q3",$BU228,$BV228)))</f>
        <v>0</v>
      </c>
      <c r="CA228" s="48"/>
    </row>
    <row r="229" spans="1:79" x14ac:dyDescent="0.3">
      <c r="A229" s="248"/>
      <c r="B229" s="78" t="s">
        <v>351</v>
      </c>
      <c r="C229" s="250"/>
      <c r="D229" s="161">
        <f t="shared" si="333"/>
        <v>0</v>
      </c>
      <c r="E229" s="77">
        <f t="shared" ref="E229:AJ229" si="357">IF(E$136=0,0,E90-E319)</f>
        <v>0</v>
      </c>
      <c r="F229" s="77">
        <f t="shared" si="357"/>
        <v>0</v>
      </c>
      <c r="G229" s="77">
        <f t="shared" si="357"/>
        <v>0</v>
      </c>
      <c r="H229" s="77">
        <f t="shared" si="357"/>
        <v>0</v>
      </c>
      <c r="I229" s="77">
        <f t="shared" si="357"/>
        <v>0</v>
      </c>
      <c r="J229" s="77">
        <f t="shared" si="357"/>
        <v>0</v>
      </c>
      <c r="K229" s="77">
        <f t="shared" si="357"/>
        <v>0</v>
      </c>
      <c r="L229" s="77">
        <f t="shared" si="357"/>
        <v>0</v>
      </c>
      <c r="M229" s="77">
        <f t="shared" si="357"/>
        <v>0</v>
      </c>
      <c r="N229" s="77">
        <f t="shared" si="357"/>
        <v>0</v>
      </c>
      <c r="O229" s="77">
        <f t="shared" si="357"/>
        <v>0</v>
      </c>
      <c r="P229" s="77">
        <f t="shared" si="357"/>
        <v>0</v>
      </c>
      <c r="Q229" s="77">
        <f t="shared" si="357"/>
        <v>0</v>
      </c>
      <c r="R229" s="77">
        <f t="shared" si="357"/>
        <v>0</v>
      </c>
      <c r="S229" s="77">
        <f t="shared" si="357"/>
        <v>0</v>
      </c>
      <c r="T229" s="77">
        <f t="shared" si="357"/>
        <v>0</v>
      </c>
      <c r="U229" s="77">
        <f t="shared" si="357"/>
        <v>0</v>
      </c>
      <c r="V229" s="77">
        <f t="shared" si="357"/>
        <v>0</v>
      </c>
      <c r="W229" s="77">
        <f t="shared" si="357"/>
        <v>0</v>
      </c>
      <c r="X229" s="77">
        <f t="shared" si="357"/>
        <v>0</v>
      </c>
      <c r="Y229" s="77">
        <f t="shared" si="357"/>
        <v>0</v>
      </c>
      <c r="Z229" s="77">
        <f t="shared" si="357"/>
        <v>0</v>
      </c>
      <c r="AA229" s="77">
        <f t="shared" si="357"/>
        <v>0</v>
      </c>
      <c r="AB229" s="77">
        <f t="shared" si="357"/>
        <v>0</v>
      </c>
      <c r="AC229" s="77">
        <f t="shared" si="357"/>
        <v>0</v>
      </c>
      <c r="AD229" s="77">
        <f t="shared" si="357"/>
        <v>0</v>
      </c>
      <c r="AE229" s="77">
        <f t="shared" si="357"/>
        <v>0</v>
      </c>
      <c r="AF229" s="77">
        <f t="shared" si="357"/>
        <v>0</v>
      </c>
      <c r="AG229" s="77">
        <f t="shared" si="357"/>
        <v>0</v>
      </c>
      <c r="AH229" s="77">
        <f t="shared" si="357"/>
        <v>0</v>
      </c>
      <c r="AI229" s="77">
        <f t="shared" si="357"/>
        <v>0</v>
      </c>
      <c r="AJ229" s="77">
        <f t="shared" si="357"/>
        <v>0</v>
      </c>
      <c r="AK229" s="77">
        <f t="shared" ref="AK229:BD229" si="358">IF(AK$136=0,0,AK90-AK319)</f>
        <v>0</v>
      </c>
      <c r="AL229" s="77">
        <f t="shared" si="358"/>
        <v>0</v>
      </c>
      <c r="AM229" s="77">
        <f t="shared" si="358"/>
        <v>0</v>
      </c>
      <c r="AN229" s="77">
        <f t="shared" si="358"/>
        <v>0</v>
      </c>
      <c r="AO229" s="77">
        <f t="shared" si="358"/>
        <v>0</v>
      </c>
      <c r="AP229" s="77">
        <f t="shared" si="358"/>
        <v>0</v>
      </c>
      <c r="AQ229" s="77">
        <f t="shared" si="358"/>
        <v>0</v>
      </c>
      <c r="AR229" s="77">
        <f t="shared" si="358"/>
        <v>0</v>
      </c>
      <c r="AS229" s="77">
        <f t="shared" si="358"/>
        <v>0</v>
      </c>
      <c r="AT229" s="77">
        <f t="shared" si="358"/>
        <v>0</v>
      </c>
      <c r="AU229" s="77">
        <f t="shared" si="358"/>
        <v>0</v>
      </c>
      <c r="AV229" s="77">
        <f t="shared" si="358"/>
        <v>0</v>
      </c>
      <c r="AW229" s="77">
        <f t="shared" si="358"/>
        <v>0</v>
      </c>
      <c r="AX229" s="77">
        <f t="shared" si="358"/>
        <v>0</v>
      </c>
      <c r="AY229" s="77">
        <f t="shared" si="358"/>
        <v>0</v>
      </c>
      <c r="AZ229" s="77">
        <f t="shared" si="358"/>
        <v>0</v>
      </c>
      <c r="BA229" s="77">
        <f t="shared" si="358"/>
        <v>0</v>
      </c>
      <c r="BB229" s="77">
        <f t="shared" si="358"/>
        <v>0</v>
      </c>
      <c r="BC229" s="77">
        <f t="shared" si="358"/>
        <v>0</v>
      </c>
      <c r="BD229" s="77">
        <f t="shared" si="358"/>
        <v>0</v>
      </c>
      <c r="BE229" s="251"/>
      <c r="BF229" s="163">
        <f t="shared" si="336"/>
        <v>0</v>
      </c>
      <c r="BG229" s="77">
        <f t="shared" si="337"/>
        <v>0</v>
      </c>
      <c r="BH229" s="77">
        <f t="shared" si="338"/>
        <v>0</v>
      </c>
      <c r="BI229" s="77">
        <f t="shared" si="339"/>
        <v>0</v>
      </c>
      <c r="BJ229" s="77">
        <f t="shared" si="340"/>
        <v>0</v>
      </c>
      <c r="BK229" s="77">
        <f t="shared" si="341"/>
        <v>0</v>
      </c>
      <c r="BL229" s="77">
        <f t="shared" si="342"/>
        <v>0</v>
      </c>
      <c r="BM229" s="77">
        <f t="shared" si="343"/>
        <v>0</v>
      </c>
      <c r="BN229" s="77">
        <f t="shared" si="344"/>
        <v>0</v>
      </c>
      <c r="BO229" s="77">
        <f t="shared" si="345"/>
        <v>0</v>
      </c>
      <c r="BP229" s="77">
        <f t="shared" si="346"/>
        <v>0</v>
      </c>
      <c r="BQ229" s="77">
        <f t="shared" si="347"/>
        <v>0</v>
      </c>
      <c r="BR229" s="157">
        <f t="shared" si="348"/>
        <v>0</v>
      </c>
      <c r="BS229" s="77">
        <f t="shared" si="349"/>
        <v>0</v>
      </c>
      <c r="BT229" s="77">
        <f t="shared" si="350"/>
        <v>0</v>
      </c>
      <c r="BU229" s="77">
        <f t="shared" si="351"/>
        <v>0</v>
      </c>
      <c r="BV229" s="77">
        <f t="shared" si="352"/>
        <v>0</v>
      </c>
      <c r="BW229" s="77">
        <f t="shared" si="353"/>
        <v>0</v>
      </c>
      <c r="BX229" s="77">
        <f t="shared" si="354"/>
        <v>0</v>
      </c>
      <c r="BY229" s="77">
        <f>IF(Info!$O$3="Q1",$BS229,IF(Info!$O$3="Q2",$BS229+$BT229,IF(Info!$O$3="Q3",$BS229+$BT229+$BU229,$BR229)))</f>
        <v>0</v>
      </c>
      <c r="BZ229" s="77">
        <f>IF(Info!$O$3="Q1",$BS229,IF(Info!$O$3="Q2",$BT229,IF(Info!$O$3="Q3",$BU229,$BV229)))</f>
        <v>0</v>
      </c>
      <c r="CA229" s="48"/>
    </row>
    <row r="230" spans="1:79" x14ac:dyDescent="0.3">
      <c r="A230" s="248"/>
      <c r="B230" s="78" t="s">
        <v>51</v>
      </c>
      <c r="C230" s="250"/>
      <c r="D230" s="161">
        <f t="shared" si="333"/>
        <v>0</v>
      </c>
      <c r="E230" s="77">
        <f t="shared" ref="E230:AJ230" si="359">IF(E$136=0,0,E91-E320)</f>
        <v>0</v>
      </c>
      <c r="F230" s="77">
        <f t="shared" si="359"/>
        <v>0</v>
      </c>
      <c r="G230" s="77">
        <f t="shared" si="359"/>
        <v>0</v>
      </c>
      <c r="H230" s="77">
        <f t="shared" si="359"/>
        <v>0</v>
      </c>
      <c r="I230" s="77">
        <f t="shared" si="359"/>
        <v>0</v>
      </c>
      <c r="J230" s="77">
        <f t="shared" si="359"/>
        <v>0</v>
      </c>
      <c r="K230" s="77">
        <f t="shared" si="359"/>
        <v>0</v>
      </c>
      <c r="L230" s="77">
        <f t="shared" si="359"/>
        <v>0</v>
      </c>
      <c r="M230" s="77">
        <f t="shared" si="359"/>
        <v>0</v>
      </c>
      <c r="N230" s="77">
        <f t="shared" si="359"/>
        <v>0</v>
      </c>
      <c r="O230" s="77">
        <f t="shared" si="359"/>
        <v>0</v>
      </c>
      <c r="P230" s="77">
        <f t="shared" si="359"/>
        <v>0</v>
      </c>
      <c r="Q230" s="77">
        <f t="shared" si="359"/>
        <v>0</v>
      </c>
      <c r="R230" s="77">
        <f t="shared" si="359"/>
        <v>0</v>
      </c>
      <c r="S230" s="77">
        <f t="shared" si="359"/>
        <v>0</v>
      </c>
      <c r="T230" s="77">
        <f t="shared" si="359"/>
        <v>0</v>
      </c>
      <c r="U230" s="77">
        <f t="shared" si="359"/>
        <v>0</v>
      </c>
      <c r="V230" s="77">
        <f t="shared" si="359"/>
        <v>0</v>
      </c>
      <c r="W230" s="77">
        <f t="shared" si="359"/>
        <v>0</v>
      </c>
      <c r="X230" s="77">
        <f t="shared" si="359"/>
        <v>0</v>
      </c>
      <c r="Y230" s="77">
        <f t="shared" si="359"/>
        <v>0</v>
      </c>
      <c r="Z230" s="77">
        <f t="shared" si="359"/>
        <v>0</v>
      </c>
      <c r="AA230" s="77">
        <f t="shared" si="359"/>
        <v>0</v>
      </c>
      <c r="AB230" s="77">
        <f t="shared" si="359"/>
        <v>0</v>
      </c>
      <c r="AC230" s="77">
        <f t="shared" si="359"/>
        <v>0</v>
      </c>
      <c r="AD230" s="77">
        <f t="shared" si="359"/>
        <v>0</v>
      </c>
      <c r="AE230" s="77">
        <f t="shared" si="359"/>
        <v>0</v>
      </c>
      <c r="AF230" s="77">
        <f t="shared" si="359"/>
        <v>0</v>
      </c>
      <c r="AG230" s="77">
        <f t="shared" si="359"/>
        <v>0</v>
      </c>
      <c r="AH230" s="77">
        <f t="shared" si="359"/>
        <v>0</v>
      </c>
      <c r="AI230" s="77">
        <f t="shared" si="359"/>
        <v>0</v>
      </c>
      <c r="AJ230" s="77">
        <f t="shared" si="359"/>
        <v>0</v>
      </c>
      <c r="AK230" s="77">
        <f t="shared" ref="AK230:BD230" si="360">IF(AK$136=0,0,AK91-AK320)</f>
        <v>0</v>
      </c>
      <c r="AL230" s="77">
        <f t="shared" si="360"/>
        <v>0</v>
      </c>
      <c r="AM230" s="77">
        <f t="shared" si="360"/>
        <v>0</v>
      </c>
      <c r="AN230" s="77">
        <f t="shared" si="360"/>
        <v>0</v>
      </c>
      <c r="AO230" s="77">
        <f t="shared" si="360"/>
        <v>0</v>
      </c>
      <c r="AP230" s="77">
        <f t="shared" si="360"/>
        <v>0</v>
      </c>
      <c r="AQ230" s="77">
        <f t="shared" si="360"/>
        <v>0</v>
      </c>
      <c r="AR230" s="77">
        <f t="shared" si="360"/>
        <v>0</v>
      </c>
      <c r="AS230" s="77">
        <f t="shared" si="360"/>
        <v>0</v>
      </c>
      <c r="AT230" s="77">
        <f t="shared" si="360"/>
        <v>0</v>
      </c>
      <c r="AU230" s="77">
        <f t="shared" si="360"/>
        <v>0</v>
      </c>
      <c r="AV230" s="77">
        <f t="shared" si="360"/>
        <v>0</v>
      </c>
      <c r="AW230" s="77">
        <f t="shared" si="360"/>
        <v>0</v>
      </c>
      <c r="AX230" s="77">
        <f t="shared" si="360"/>
        <v>0</v>
      </c>
      <c r="AY230" s="77">
        <f t="shared" si="360"/>
        <v>0</v>
      </c>
      <c r="AZ230" s="77">
        <f t="shared" si="360"/>
        <v>0</v>
      </c>
      <c r="BA230" s="77">
        <f t="shared" si="360"/>
        <v>0</v>
      </c>
      <c r="BB230" s="77">
        <f t="shared" si="360"/>
        <v>0</v>
      </c>
      <c r="BC230" s="77">
        <f t="shared" si="360"/>
        <v>0</v>
      </c>
      <c r="BD230" s="77">
        <f t="shared" si="360"/>
        <v>0</v>
      </c>
      <c r="BE230" s="251"/>
      <c r="BF230" s="163">
        <f t="shared" si="336"/>
        <v>0</v>
      </c>
      <c r="BG230" s="77">
        <f t="shared" si="337"/>
        <v>0</v>
      </c>
      <c r="BH230" s="77">
        <f t="shared" si="338"/>
        <v>0</v>
      </c>
      <c r="BI230" s="77">
        <f t="shared" si="339"/>
        <v>0</v>
      </c>
      <c r="BJ230" s="77">
        <f t="shared" si="340"/>
        <v>0</v>
      </c>
      <c r="BK230" s="77">
        <f t="shared" si="341"/>
        <v>0</v>
      </c>
      <c r="BL230" s="77">
        <f t="shared" si="342"/>
        <v>0</v>
      </c>
      <c r="BM230" s="77">
        <f t="shared" si="343"/>
        <v>0</v>
      </c>
      <c r="BN230" s="77">
        <f t="shared" si="344"/>
        <v>0</v>
      </c>
      <c r="BO230" s="77">
        <f t="shared" si="345"/>
        <v>0</v>
      </c>
      <c r="BP230" s="77">
        <f t="shared" si="346"/>
        <v>0</v>
      </c>
      <c r="BQ230" s="77">
        <f t="shared" si="347"/>
        <v>0</v>
      </c>
      <c r="BR230" s="157">
        <f t="shared" si="348"/>
        <v>0</v>
      </c>
      <c r="BS230" s="77">
        <f t="shared" si="349"/>
        <v>0</v>
      </c>
      <c r="BT230" s="77">
        <f t="shared" si="350"/>
        <v>0</v>
      </c>
      <c r="BU230" s="77">
        <f t="shared" si="351"/>
        <v>0</v>
      </c>
      <c r="BV230" s="77">
        <f t="shared" si="352"/>
        <v>0</v>
      </c>
      <c r="BW230" s="77">
        <f t="shared" si="353"/>
        <v>0</v>
      </c>
      <c r="BX230" s="77">
        <f t="shared" si="354"/>
        <v>0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x14ac:dyDescent="0.3">
      <c r="A231" s="248"/>
      <c r="B231" s="78" t="s">
        <v>53</v>
      </c>
      <c r="C231" s="250"/>
      <c r="D231" s="161">
        <f t="shared" si="333"/>
        <v>0</v>
      </c>
      <c r="E231" s="77">
        <f t="shared" ref="E231:AJ231" si="361">IF(E$136=0,0,E92-E321)</f>
        <v>0</v>
      </c>
      <c r="F231" s="77">
        <f t="shared" si="361"/>
        <v>0</v>
      </c>
      <c r="G231" s="77">
        <f t="shared" si="361"/>
        <v>0</v>
      </c>
      <c r="H231" s="77">
        <f t="shared" si="361"/>
        <v>0</v>
      </c>
      <c r="I231" s="77">
        <f t="shared" si="361"/>
        <v>0</v>
      </c>
      <c r="J231" s="77">
        <f t="shared" si="361"/>
        <v>0</v>
      </c>
      <c r="K231" s="77">
        <f t="shared" si="361"/>
        <v>0</v>
      </c>
      <c r="L231" s="77">
        <f t="shared" si="361"/>
        <v>0</v>
      </c>
      <c r="M231" s="77">
        <f t="shared" si="361"/>
        <v>0</v>
      </c>
      <c r="N231" s="77">
        <f t="shared" si="361"/>
        <v>0</v>
      </c>
      <c r="O231" s="77">
        <f t="shared" si="361"/>
        <v>0</v>
      </c>
      <c r="P231" s="77">
        <f t="shared" si="361"/>
        <v>0</v>
      </c>
      <c r="Q231" s="77">
        <f t="shared" si="361"/>
        <v>0</v>
      </c>
      <c r="R231" s="77">
        <f t="shared" si="361"/>
        <v>0</v>
      </c>
      <c r="S231" s="77">
        <f t="shared" si="361"/>
        <v>0</v>
      </c>
      <c r="T231" s="77">
        <f t="shared" si="361"/>
        <v>0</v>
      </c>
      <c r="U231" s="77">
        <f t="shared" si="361"/>
        <v>0</v>
      </c>
      <c r="V231" s="77">
        <f t="shared" si="361"/>
        <v>0</v>
      </c>
      <c r="W231" s="77">
        <f t="shared" si="361"/>
        <v>0</v>
      </c>
      <c r="X231" s="77">
        <f t="shared" si="361"/>
        <v>0</v>
      </c>
      <c r="Y231" s="77">
        <f t="shared" si="361"/>
        <v>0</v>
      </c>
      <c r="Z231" s="77">
        <f t="shared" si="361"/>
        <v>0</v>
      </c>
      <c r="AA231" s="77">
        <f t="shared" si="361"/>
        <v>0</v>
      </c>
      <c r="AB231" s="77">
        <f t="shared" si="361"/>
        <v>0</v>
      </c>
      <c r="AC231" s="77">
        <f t="shared" si="361"/>
        <v>0</v>
      </c>
      <c r="AD231" s="77">
        <f t="shared" si="361"/>
        <v>0</v>
      </c>
      <c r="AE231" s="77">
        <f t="shared" si="361"/>
        <v>0</v>
      </c>
      <c r="AF231" s="77">
        <f t="shared" si="361"/>
        <v>0</v>
      </c>
      <c r="AG231" s="77">
        <f t="shared" si="361"/>
        <v>0</v>
      </c>
      <c r="AH231" s="77">
        <f t="shared" si="361"/>
        <v>0</v>
      </c>
      <c r="AI231" s="77">
        <f t="shared" si="361"/>
        <v>0</v>
      </c>
      <c r="AJ231" s="77">
        <f t="shared" si="361"/>
        <v>0</v>
      </c>
      <c r="AK231" s="77">
        <f t="shared" ref="AK231:BD231" si="362">IF(AK$136=0,0,AK92-AK321)</f>
        <v>0</v>
      </c>
      <c r="AL231" s="77">
        <f t="shared" si="362"/>
        <v>0</v>
      </c>
      <c r="AM231" s="77">
        <f t="shared" si="362"/>
        <v>0</v>
      </c>
      <c r="AN231" s="77">
        <f t="shared" si="362"/>
        <v>0</v>
      </c>
      <c r="AO231" s="77">
        <f t="shared" si="362"/>
        <v>0</v>
      </c>
      <c r="AP231" s="77">
        <f t="shared" si="362"/>
        <v>0</v>
      </c>
      <c r="AQ231" s="77">
        <f t="shared" si="362"/>
        <v>0</v>
      </c>
      <c r="AR231" s="77">
        <f t="shared" si="362"/>
        <v>0</v>
      </c>
      <c r="AS231" s="77">
        <f t="shared" si="362"/>
        <v>0</v>
      </c>
      <c r="AT231" s="77">
        <f t="shared" si="362"/>
        <v>0</v>
      </c>
      <c r="AU231" s="77">
        <f t="shared" si="362"/>
        <v>0</v>
      </c>
      <c r="AV231" s="77">
        <f t="shared" si="362"/>
        <v>0</v>
      </c>
      <c r="AW231" s="77">
        <f t="shared" si="362"/>
        <v>0</v>
      </c>
      <c r="AX231" s="77">
        <f t="shared" si="362"/>
        <v>0</v>
      </c>
      <c r="AY231" s="77">
        <f t="shared" si="362"/>
        <v>0</v>
      </c>
      <c r="AZ231" s="77">
        <f t="shared" si="362"/>
        <v>0</v>
      </c>
      <c r="BA231" s="77">
        <f t="shared" si="362"/>
        <v>0</v>
      </c>
      <c r="BB231" s="77">
        <f t="shared" si="362"/>
        <v>0</v>
      </c>
      <c r="BC231" s="77">
        <f t="shared" si="362"/>
        <v>0</v>
      </c>
      <c r="BD231" s="77">
        <f t="shared" si="362"/>
        <v>0</v>
      </c>
      <c r="BE231" s="251"/>
      <c r="BF231" s="163">
        <f t="shared" si="336"/>
        <v>0</v>
      </c>
      <c r="BG231" s="77">
        <f t="shared" si="337"/>
        <v>0</v>
      </c>
      <c r="BH231" s="77">
        <f t="shared" si="338"/>
        <v>0</v>
      </c>
      <c r="BI231" s="77">
        <f t="shared" si="339"/>
        <v>0</v>
      </c>
      <c r="BJ231" s="77">
        <f t="shared" si="340"/>
        <v>0</v>
      </c>
      <c r="BK231" s="77">
        <f t="shared" si="341"/>
        <v>0</v>
      </c>
      <c r="BL231" s="77">
        <f t="shared" si="342"/>
        <v>0</v>
      </c>
      <c r="BM231" s="77">
        <f t="shared" si="343"/>
        <v>0</v>
      </c>
      <c r="BN231" s="77">
        <f t="shared" si="344"/>
        <v>0</v>
      </c>
      <c r="BO231" s="77">
        <f t="shared" si="345"/>
        <v>0</v>
      </c>
      <c r="BP231" s="77">
        <f t="shared" si="346"/>
        <v>0</v>
      </c>
      <c r="BQ231" s="77">
        <f t="shared" si="347"/>
        <v>0</v>
      </c>
      <c r="BR231" s="157">
        <f t="shared" si="348"/>
        <v>0</v>
      </c>
      <c r="BS231" s="77">
        <f t="shared" si="349"/>
        <v>0</v>
      </c>
      <c r="BT231" s="77">
        <f t="shared" si="350"/>
        <v>0</v>
      </c>
      <c r="BU231" s="77">
        <f t="shared" si="351"/>
        <v>0</v>
      </c>
      <c r="BV231" s="77">
        <f t="shared" si="352"/>
        <v>0</v>
      </c>
      <c r="BW231" s="77">
        <f t="shared" si="353"/>
        <v>0</v>
      </c>
      <c r="BX231" s="77">
        <f t="shared" si="354"/>
        <v>0</v>
      </c>
      <c r="BY231" s="77">
        <f>IF(Info!$O$3="Q1",$BS231,IF(Info!$O$3="Q2",$BS231+$BT231,IF(Info!$O$3="Q3",$BS231+$BT231+$BU231,$BR231)))</f>
        <v>0</v>
      </c>
      <c r="BZ231" s="77">
        <f>IF(Info!$O$3="Q1",$BS231,IF(Info!$O$3="Q2",$BT231,IF(Info!$O$3="Q3",$BU231,$BV231)))</f>
        <v>0</v>
      </c>
      <c r="CA231" s="48"/>
    </row>
    <row r="232" spans="1:79" x14ac:dyDescent="0.3">
      <c r="A232" s="248"/>
      <c r="B232" s="78" t="s">
        <v>352</v>
      </c>
      <c r="C232" s="250"/>
      <c r="D232" s="161">
        <f t="shared" si="333"/>
        <v>0</v>
      </c>
      <c r="E232" s="77">
        <f t="shared" ref="E232:AJ232" si="363">IF(E$136=0,0,E93-E322)</f>
        <v>0</v>
      </c>
      <c r="F232" s="77">
        <f t="shared" si="363"/>
        <v>0</v>
      </c>
      <c r="G232" s="77">
        <f t="shared" si="363"/>
        <v>0</v>
      </c>
      <c r="H232" s="77">
        <f t="shared" si="363"/>
        <v>0</v>
      </c>
      <c r="I232" s="77">
        <f t="shared" si="363"/>
        <v>0</v>
      </c>
      <c r="J232" s="77">
        <f t="shared" si="363"/>
        <v>0</v>
      </c>
      <c r="K232" s="77">
        <f t="shared" si="363"/>
        <v>0</v>
      </c>
      <c r="L232" s="77">
        <f t="shared" si="363"/>
        <v>0</v>
      </c>
      <c r="M232" s="77">
        <f t="shared" si="363"/>
        <v>0</v>
      </c>
      <c r="N232" s="77">
        <f t="shared" si="363"/>
        <v>0</v>
      </c>
      <c r="O232" s="77">
        <f t="shared" si="363"/>
        <v>0</v>
      </c>
      <c r="P232" s="77">
        <f t="shared" si="363"/>
        <v>0</v>
      </c>
      <c r="Q232" s="77">
        <f t="shared" si="363"/>
        <v>0</v>
      </c>
      <c r="R232" s="77">
        <f t="shared" si="363"/>
        <v>0</v>
      </c>
      <c r="S232" s="77">
        <f t="shared" si="363"/>
        <v>0</v>
      </c>
      <c r="T232" s="77">
        <f t="shared" si="363"/>
        <v>0</v>
      </c>
      <c r="U232" s="77">
        <f t="shared" si="363"/>
        <v>0</v>
      </c>
      <c r="V232" s="77">
        <f t="shared" si="363"/>
        <v>0</v>
      </c>
      <c r="W232" s="77">
        <f t="shared" si="363"/>
        <v>0</v>
      </c>
      <c r="X232" s="77">
        <f t="shared" si="363"/>
        <v>0</v>
      </c>
      <c r="Y232" s="77">
        <f t="shared" si="363"/>
        <v>0</v>
      </c>
      <c r="Z232" s="77">
        <f t="shared" si="363"/>
        <v>0</v>
      </c>
      <c r="AA232" s="77">
        <f t="shared" si="363"/>
        <v>0</v>
      </c>
      <c r="AB232" s="77">
        <f t="shared" si="363"/>
        <v>0</v>
      </c>
      <c r="AC232" s="77">
        <f t="shared" si="363"/>
        <v>0</v>
      </c>
      <c r="AD232" s="77">
        <f t="shared" si="363"/>
        <v>0</v>
      </c>
      <c r="AE232" s="77">
        <f t="shared" si="363"/>
        <v>0</v>
      </c>
      <c r="AF232" s="77">
        <f t="shared" si="363"/>
        <v>0</v>
      </c>
      <c r="AG232" s="77">
        <f t="shared" si="363"/>
        <v>0</v>
      </c>
      <c r="AH232" s="77">
        <f t="shared" si="363"/>
        <v>0</v>
      </c>
      <c r="AI232" s="77">
        <f t="shared" si="363"/>
        <v>0</v>
      </c>
      <c r="AJ232" s="77">
        <f t="shared" si="363"/>
        <v>0</v>
      </c>
      <c r="AK232" s="77">
        <f t="shared" ref="AK232:BD232" si="364">IF(AK$136=0,0,AK93-AK322)</f>
        <v>0</v>
      </c>
      <c r="AL232" s="77">
        <f t="shared" si="364"/>
        <v>0</v>
      </c>
      <c r="AM232" s="77">
        <f t="shared" si="364"/>
        <v>0</v>
      </c>
      <c r="AN232" s="77">
        <f t="shared" si="364"/>
        <v>0</v>
      </c>
      <c r="AO232" s="77">
        <f t="shared" si="364"/>
        <v>0</v>
      </c>
      <c r="AP232" s="77">
        <f t="shared" si="364"/>
        <v>0</v>
      </c>
      <c r="AQ232" s="77">
        <f t="shared" si="364"/>
        <v>0</v>
      </c>
      <c r="AR232" s="77">
        <f t="shared" si="364"/>
        <v>0</v>
      </c>
      <c r="AS232" s="77">
        <f t="shared" si="364"/>
        <v>0</v>
      </c>
      <c r="AT232" s="77">
        <f t="shared" si="364"/>
        <v>0</v>
      </c>
      <c r="AU232" s="77">
        <f t="shared" si="364"/>
        <v>0</v>
      </c>
      <c r="AV232" s="77">
        <f t="shared" si="364"/>
        <v>0</v>
      </c>
      <c r="AW232" s="77">
        <f t="shared" si="364"/>
        <v>0</v>
      </c>
      <c r="AX232" s="77">
        <f t="shared" si="364"/>
        <v>0</v>
      </c>
      <c r="AY232" s="77">
        <f t="shared" si="364"/>
        <v>0</v>
      </c>
      <c r="AZ232" s="77">
        <f t="shared" si="364"/>
        <v>0</v>
      </c>
      <c r="BA232" s="77">
        <f t="shared" si="364"/>
        <v>0</v>
      </c>
      <c r="BB232" s="77">
        <f t="shared" si="364"/>
        <v>0</v>
      </c>
      <c r="BC232" s="77">
        <f t="shared" si="364"/>
        <v>0</v>
      </c>
      <c r="BD232" s="77">
        <f t="shared" si="364"/>
        <v>0</v>
      </c>
      <c r="BE232" s="251"/>
      <c r="BF232" s="163">
        <f t="shared" si="336"/>
        <v>0</v>
      </c>
      <c r="BG232" s="77">
        <f t="shared" si="337"/>
        <v>0</v>
      </c>
      <c r="BH232" s="77">
        <f t="shared" si="338"/>
        <v>0</v>
      </c>
      <c r="BI232" s="77">
        <f t="shared" si="339"/>
        <v>0</v>
      </c>
      <c r="BJ232" s="77">
        <f t="shared" si="340"/>
        <v>0</v>
      </c>
      <c r="BK232" s="77">
        <f t="shared" si="341"/>
        <v>0</v>
      </c>
      <c r="BL232" s="77">
        <f t="shared" si="342"/>
        <v>0</v>
      </c>
      <c r="BM232" s="77">
        <f t="shared" si="343"/>
        <v>0</v>
      </c>
      <c r="BN232" s="77">
        <f t="shared" si="344"/>
        <v>0</v>
      </c>
      <c r="BO232" s="77">
        <f t="shared" si="345"/>
        <v>0</v>
      </c>
      <c r="BP232" s="77">
        <f t="shared" si="346"/>
        <v>0</v>
      </c>
      <c r="BQ232" s="77">
        <f t="shared" si="347"/>
        <v>0</v>
      </c>
      <c r="BR232" s="157">
        <f t="shared" si="348"/>
        <v>0</v>
      </c>
      <c r="BS232" s="77">
        <f t="shared" si="349"/>
        <v>0</v>
      </c>
      <c r="BT232" s="77">
        <f t="shared" si="350"/>
        <v>0</v>
      </c>
      <c r="BU232" s="77">
        <f t="shared" si="351"/>
        <v>0</v>
      </c>
      <c r="BV232" s="77">
        <f t="shared" si="352"/>
        <v>0</v>
      </c>
      <c r="BW232" s="77">
        <f t="shared" si="353"/>
        <v>0</v>
      </c>
      <c r="BX232" s="77">
        <f t="shared" si="354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x14ac:dyDescent="0.3">
      <c r="A233" s="248"/>
      <c r="B233" s="160" t="s">
        <v>353</v>
      </c>
      <c r="C233" s="250"/>
      <c r="D233" s="255">
        <f t="shared" si="333"/>
        <v>0</v>
      </c>
      <c r="E233" s="255">
        <f t="shared" ref="E233:AJ233" si="365">IF(E$136=0,0,E94-E323)</f>
        <v>0</v>
      </c>
      <c r="F233" s="255">
        <f t="shared" si="365"/>
        <v>0</v>
      </c>
      <c r="G233" s="255">
        <f t="shared" si="365"/>
        <v>0</v>
      </c>
      <c r="H233" s="255">
        <f t="shared" si="365"/>
        <v>0</v>
      </c>
      <c r="I233" s="255">
        <f t="shared" si="365"/>
        <v>0</v>
      </c>
      <c r="J233" s="255">
        <f t="shared" si="365"/>
        <v>0</v>
      </c>
      <c r="K233" s="255">
        <f t="shared" si="365"/>
        <v>0</v>
      </c>
      <c r="L233" s="255">
        <f t="shared" si="365"/>
        <v>0</v>
      </c>
      <c r="M233" s="255">
        <f t="shared" si="365"/>
        <v>0</v>
      </c>
      <c r="N233" s="255">
        <f t="shared" si="365"/>
        <v>0</v>
      </c>
      <c r="O233" s="255">
        <f t="shared" si="365"/>
        <v>0</v>
      </c>
      <c r="P233" s="255">
        <f t="shared" si="365"/>
        <v>0</v>
      </c>
      <c r="Q233" s="255">
        <f t="shared" si="365"/>
        <v>0</v>
      </c>
      <c r="R233" s="255">
        <f t="shared" si="365"/>
        <v>0</v>
      </c>
      <c r="S233" s="255">
        <f t="shared" si="365"/>
        <v>0</v>
      </c>
      <c r="T233" s="255">
        <f t="shared" si="365"/>
        <v>0</v>
      </c>
      <c r="U233" s="255">
        <f t="shared" si="365"/>
        <v>0</v>
      </c>
      <c r="V233" s="255">
        <f t="shared" si="365"/>
        <v>0</v>
      </c>
      <c r="W233" s="255">
        <f t="shared" si="365"/>
        <v>0</v>
      </c>
      <c r="X233" s="255">
        <f t="shared" si="365"/>
        <v>0</v>
      </c>
      <c r="Y233" s="255">
        <f t="shared" si="365"/>
        <v>0</v>
      </c>
      <c r="Z233" s="255">
        <f t="shared" si="365"/>
        <v>0</v>
      </c>
      <c r="AA233" s="255">
        <f t="shared" si="365"/>
        <v>0</v>
      </c>
      <c r="AB233" s="255">
        <f t="shared" si="365"/>
        <v>0</v>
      </c>
      <c r="AC233" s="255">
        <f t="shared" si="365"/>
        <v>0</v>
      </c>
      <c r="AD233" s="255">
        <f t="shared" si="365"/>
        <v>0</v>
      </c>
      <c r="AE233" s="255">
        <f t="shared" si="365"/>
        <v>0</v>
      </c>
      <c r="AF233" s="255">
        <f t="shared" si="365"/>
        <v>0</v>
      </c>
      <c r="AG233" s="255">
        <f t="shared" si="365"/>
        <v>0</v>
      </c>
      <c r="AH233" s="255">
        <f t="shared" si="365"/>
        <v>0</v>
      </c>
      <c r="AI233" s="255">
        <f t="shared" si="365"/>
        <v>0</v>
      </c>
      <c r="AJ233" s="255">
        <f t="shared" si="365"/>
        <v>0</v>
      </c>
      <c r="AK233" s="255">
        <f t="shared" ref="AK233:BD233" si="366">IF(AK$136=0,0,AK94-AK323)</f>
        <v>0</v>
      </c>
      <c r="AL233" s="255">
        <f t="shared" si="366"/>
        <v>0</v>
      </c>
      <c r="AM233" s="255">
        <f t="shared" si="366"/>
        <v>0</v>
      </c>
      <c r="AN233" s="255">
        <f t="shared" si="366"/>
        <v>0</v>
      </c>
      <c r="AO233" s="255">
        <f t="shared" si="366"/>
        <v>0</v>
      </c>
      <c r="AP233" s="255">
        <f t="shared" si="366"/>
        <v>0</v>
      </c>
      <c r="AQ233" s="255">
        <f t="shared" si="366"/>
        <v>0</v>
      </c>
      <c r="AR233" s="255">
        <f t="shared" si="366"/>
        <v>0</v>
      </c>
      <c r="AS233" s="255">
        <f t="shared" si="366"/>
        <v>0</v>
      </c>
      <c r="AT233" s="255">
        <f t="shared" si="366"/>
        <v>0</v>
      </c>
      <c r="AU233" s="255">
        <f t="shared" si="366"/>
        <v>0</v>
      </c>
      <c r="AV233" s="255">
        <f t="shared" si="366"/>
        <v>0</v>
      </c>
      <c r="AW233" s="255">
        <f t="shared" si="366"/>
        <v>0</v>
      </c>
      <c r="AX233" s="255">
        <f t="shared" si="366"/>
        <v>0</v>
      </c>
      <c r="AY233" s="255">
        <f t="shared" si="366"/>
        <v>0</v>
      </c>
      <c r="AZ233" s="255">
        <f t="shared" si="366"/>
        <v>0</v>
      </c>
      <c r="BA233" s="255">
        <f t="shared" si="366"/>
        <v>0</v>
      </c>
      <c r="BB233" s="255">
        <f t="shared" si="366"/>
        <v>0</v>
      </c>
      <c r="BC233" s="255">
        <f t="shared" si="366"/>
        <v>0</v>
      </c>
      <c r="BD233" s="255">
        <f t="shared" si="366"/>
        <v>0</v>
      </c>
      <c r="BE233" s="251"/>
      <c r="BF233" s="162">
        <f t="shared" si="336"/>
        <v>0</v>
      </c>
      <c r="BG233" s="157">
        <f t="shared" si="337"/>
        <v>0</v>
      </c>
      <c r="BH233" s="157">
        <f t="shared" si="338"/>
        <v>0</v>
      </c>
      <c r="BI233" s="157">
        <f t="shared" si="339"/>
        <v>0</v>
      </c>
      <c r="BJ233" s="157">
        <f t="shared" si="340"/>
        <v>0</v>
      </c>
      <c r="BK233" s="157">
        <f t="shared" si="341"/>
        <v>0</v>
      </c>
      <c r="BL233" s="157">
        <f t="shared" si="342"/>
        <v>0</v>
      </c>
      <c r="BM233" s="157">
        <f t="shared" si="343"/>
        <v>0</v>
      </c>
      <c r="BN233" s="157">
        <f t="shared" si="344"/>
        <v>0</v>
      </c>
      <c r="BO233" s="157">
        <f t="shared" si="345"/>
        <v>0</v>
      </c>
      <c r="BP233" s="157">
        <f t="shared" si="346"/>
        <v>0</v>
      </c>
      <c r="BQ233" s="157">
        <f t="shared" si="347"/>
        <v>0</v>
      </c>
      <c r="BR233" s="157">
        <f t="shared" si="348"/>
        <v>0</v>
      </c>
      <c r="BS233" s="157">
        <f t="shared" si="349"/>
        <v>0</v>
      </c>
      <c r="BT233" s="157">
        <f t="shared" si="350"/>
        <v>0</v>
      </c>
      <c r="BU233" s="157">
        <f t="shared" si="351"/>
        <v>0</v>
      </c>
      <c r="BV233" s="157">
        <f t="shared" si="352"/>
        <v>0</v>
      </c>
      <c r="BW233" s="157">
        <f t="shared" si="353"/>
        <v>0</v>
      </c>
      <c r="BX233" s="157">
        <f t="shared" si="354"/>
        <v>0</v>
      </c>
      <c r="BY233" s="157">
        <f>IF(Info!$O$3="Q1",$BS233,IF(Info!$O$3="Q2",$BS233+$BT233,IF(Info!$O$3="Q3",$BS233+$BT233+$BU233,$BR233)))</f>
        <v>0</v>
      </c>
      <c r="BZ233" s="157">
        <f>IF(Info!$O$3="Q1",$BS233,IF(Info!$O$3="Q2",$BT233,IF(Info!$O$3="Q3",$BU233,$BV233)))</f>
        <v>0</v>
      </c>
      <c r="CA233" s="48"/>
    </row>
    <row r="234" spans="1:79" ht="15.6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x14ac:dyDescent="0.3">
      <c r="A235" s="248"/>
      <c r="B235" s="78" t="s">
        <v>354</v>
      </c>
      <c r="C235" s="250"/>
      <c r="D235" s="161">
        <f>SUM(E235:BD235)</f>
        <v>0</v>
      </c>
      <c r="E235" s="77">
        <f t="shared" ref="E235:AJ235" si="367">IF(E$136=0,0,E96-E325)</f>
        <v>0</v>
      </c>
      <c r="F235" s="77">
        <f t="shared" si="367"/>
        <v>0</v>
      </c>
      <c r="G235" s="77">
        <f t="shared" si="367"/>
        <v>0</v>
      </c>
      <c r="H235" s="77">
        <f t="shared" si="367"/>
        <v>0</v>
      </c>
      <c r="I235" s="77">
        <f t="shared" si="367"/>
        <v>0</v>
      </c>
      <c r="J235" s="77">
        <f t="shared" si="367"/>
        <v>0</v>
      </c>
      <c r="K235" s="77">
        <f t="shared" si="367"/>
        <v>0</v>
      </c>
      <c r="L235" s="77">
        <f t="shared" si="367"/>
        <v>0</v>
      </c>
      <c r="M235" s="77">
        <f t="shared" si="367"/>
        <v>0</v>
      </c>
      <c r="N235" s="77">
        <f t="shared" si="367"/>
        <v>0</v>
      </c>
      <c r="O235" s="77">
        <f t="shared" si="367"/>
        <v>0</v>
      </c>
      <c r="P235" s="77">
        <f t="shared" si="367"/>
        <v>0</v>
      </c>
      <c r="Q235" s="77">
        <f t="shared" si="367"/>
        <v>0</v>
      </c>
      <c r="R235" s="77">
        <f t="shared" si="367"/>
        <v>0</v>
      </c>
      <c r="S235" s="77">
        <f t="shared" si="367"/>
        <v>0</v>
      </c>
      <c r="T235" s="77">
        <f t="shared" si="367"/>
        <v>0</v>
      </c>
      <c r="U235" s="77">
        <f t="shared" si="367"/>
        <v>0</v>
      </c>
      <c r="V235" s="77">
        <f t="shared" si="367"/>
        <v>0</v>
      </c>
      <c r="W235" s="77">
        <f t="shared" si="367"/>
        <v>0</v>
      </c>
      <c r="X235" s="77">
        <f t="shared" si="367"/>
        <v>0</v>
      </c>
      <c r="Y235" s="77">
        <f t="shared" si="367"/>
        <v>0</v>
      </c>
      <c r="Z235" s="77">
        <f t="shared" si="367"/>
        <v>0</v>
      </c>
      <c r="AA235" s="77">
        <f t="shared" si="367"/>
        <v>0</v>
      </c>
      <c r="AB235" s="77">
        <f t="shared" si="367"/>
        <v>0</v>
      </c>
      <c r="AC235" s="77">
        <f t="shared" si="367"/>
        <v>0</v>
      </c>
      <c r="AD235" s="77">
        <f t="shared" si="367"/>
        <v>0</v>
      </c>
      <c r="AE235" s="77">
        <f t="shared" si="367"/>
        <v>0</v>
      </c>
      <c r="AF235" s="77">
        <f t="shared" si="367"/>
        <v>0</v>
      </c>
      <c r="AG235" s="77">
        <f t="shared" si="367"/>
        <v>0</v>
      </c>
      <c r="AH235" s="77">
        <f t="shared" si="367"/>
        <v>0</v>
      </c>
      <c r="AI235" s="77">
        <f t="shared" si="367"/>
        <v>0</v>
      </c>
      <c r="AJ235" s="77">
        <f t="shared" si="367"/>
        <v>0</v>
      </c>
      <c r="AK235" s="77">
        <f t="shared" ref="AK235:BD235" si="368">IF(AK$136=0,0,AK96-AK325)</f>
        <v>0</v>
      </c>
      <c r="AL235" s="77">
        <f t="shared" si="368"/>
        <v>0</v>
      </c>
      <c r="AM235" s="77">
        <f t="shared" si="368"/>
        <v>0</v>
      </c>
      <c r="AN235" s="77">
        <f t="shared" si="368"/>
        <v>0</v>
      </c>
      <c r="AO235" s="77">
        <f t="shared" si="368"/>
        <v>0</v>
      </c>
      <c r="AP235" s="77">
        <f t="shared" si="368"/>
        <v>0</v>
      </c>
      <c r="AQ235" s="77">
        <f t="shared" si="368"/>
        <v>0</v>
      </c>
      <c r="AR235" s="77">
        <f t="shared" si="368"/>
        <v>0</v>
      </c>
      <c r="AS235" s="77">
        <f t="shared" si="368"/>
        <v>0</v>
      </c>
      <c r="AT235" s="77">
        <f t="shared" si="368"/>
        <v>0</v>
      </c>
      <c r="AU235" s="77">
        <f t="shared" si="368"/>
        <v>0</v>
      </c>
      <c r="AV235" s="77">
        <f t="shared" si="368"/>
        <v>0</v>
      </c>
      <c r="AW235" s="77">
        <f t="shared" si="368"/>
        <v>0</v>
      </c>
      <c r="AX235" s="77">
        <f t="shared" si="368"/>
        <v>0</v>
      </c>
      <c r="AY235" s="77">
        <f t="shared" si="368"/>
        <v>0</v>
      </c>
      <c r="AZ235" s="77">
        <f t="shared" si="368"/>
        <v>0</v>
      </c>
      <c r="BA235" s="77">
        <f t="shared" si="368"/>
        <v>0</v>
      </c>
      <c r="BB235" s="77">
        <f t="shared" si="368"/>
        <v>0</v>
      </c>
      <c r="BC235" s="77">
        <f t="shared" si="368"/>
        <v>0</v>
      </c>
      <c r="BD235" s="77">
        <f t="shared" si="368"/>
        <v>0</v>
      </c>
      <c r="BE235" s="251"/>
      <c r="BF235" s="163">
        <f>SUM(E235:H235)</f>
        <v>0</v>
      </c>
      <c r="BG235" s="77">
        <f>SUM(I235:L235)</f>
        <v>0</v>
      </c>
      <c r="BH235" s="77">
        <f>SUM(M235:Q235)</f>
        <v>0</v>
      </c>
      <c r="BI235" s="77">
        <f>SUM(R235:U235)</f>
        <v>0</v>
      </c>
      <c r="BJ235" s="77">
        <f>SUM(V235:Y235)</f>
        <v>0</v>
      </c>
      <c r="BK235" s="77">
        <f>SUM(Z235:AD235)</f>
        <v>0</v>
      </c>
      <c r="BL235" s="77">
        <f>SUM(AE235:AH235)</f>
        <v>0</v>
      </c>
      <c r="BM235" s="77">
        <f>SUM(AI235:AL235)</f>
        <v>0</v>
      </c>
      <c r="BN235" s="77">
        <f>SUM(AM235:AQ235)</f>
        <v>0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0</v>
      </c>
      <c r="BS235" s="77">
        <f>SUM(BF235:BH235)</f>
        <v>0</v>
      </c>
      <c r="BT235" s="77">
        <f>SUM(BI235:BK235)</f>
        <v>0</v>
      </c>
      <c r="BU235" s="77">
        <f>SUM(BL235:BN235)</f>
        <v>0</v>
      </c>
      <c r="BV235" s="77">
        <f>SUM(BO235:BQ235)</f>
        <v>0</v>
      </c>
      <c r="BW235" s="77">
        <f>SUM(BF235:BK235)</f>
        <v>0</v>
      </c>
      <c r="BX235" s="77">
        <f>SUM(BL235:BQ235)</f>
        <v>0</v>
      </c>
      <c r="BY235" s="77">
        <f>IF(Info!$O$3="Q1",$BS235,IF(Info!$O$3="Q2",$BS235+$BT235,IF(Info!$O$3="Q3",$BS235+$BT235+$BU235,$BR235)))</f>
        <v>0</v>
      </c>
      <c r="BZ235" s="77">
        <f>IF(Info!$O$3="Q1",$BS235,IF(Info!$O$3="Q2",$BT235,IF(Info!$O$3="Q3",$BU235,$BV235)))</f>
        <v>0</v>
      </c>
      <c r="CA235" s="48"/>
    </row>
    <row r="236" spans="1:79" x14ac:dyDescent="0.3">
      <c r="A236" s="248"/>
      <c r="B236" s="78" t="s">
        <v>59</v>
      </c>
      <c r="C236" s="250"/>
      <c r="D236" s="161">
        <f>SUM(E236:BD236)</f>
        <v>0</v>
      </c>
      <c r="E236" s="77">
        <f t="shared" ref="E236:AJ236" si="369">IF(E$136=0,0,E97-E326)</f>
        <v>0</v>
      </c>
      <c r="F236" s="77">
        <f t="shared" si="369"/>
        <v>0</v>
      </c>
      <c r="G236" s="77">
        <f t="shared" si="369"/>
        <v>0</v>
      </c>
      <c r="H236" s="77">
        <f t="shared" si="369"/>
        <v>0</v>
      </c>
      <c r="I236" s="77">
        <f t="shared" si="369"/>
        <v>0</v>
      </c>
      <c r="J236" s="77">
        <f t="shared" si="369"/>
        <v>0</v>
      </c>
      <c r="K236" s="77">
        <f t="shared" si="369"/>
        <v>0</v>
      </c>
      <c r="L236" s="77">
        <f t="shared" si="369"/>
        <v>0</v>
      </c>
      <c r="M236" s="77">
        <f t="shared" si="369"/>
        <v>0</v>
      </c>
      <c r="N236" s="77">
        <f t="shared" si="369"/>
        <v>0</v>
      </c>
      <c r="O236" s="77">
        <f t="shared" si="369"/>
        <v>0</v>
      </c>
      <c r="P236" s="77">
        <f t="shared" si="369"/>
        <v>0</v>
      </c>
      <c r="Q236" s="77">
        <f t="shared" si="369"/>
        <v>0</v>
      </c>
      <c r="R236" s="77">
        <f t="shared" si="369"/>
        <v>0</v>
      </c>
      <c r="S236" s="77">
        <f t="shared" si="369"/>
        <v>0</v>
      </c>
      <c r="T236" s="77">
        <f t="shared" si="369"/>
        <v>0</v>
      </c>
      <c r="U236" s="77">
        <f t="shared" si="369"/>
        <v>0</v>
      </c>
      <c r="V236" s="77">
        <f t="shared" si="369"/>
        <v>0</v>
      </c>
      <c r="W236" s="77">
        <f t="shared" si="369"/>
        <v>0</v>
      </c>
      <c r="X236" s="77">
        <f t="shared" si="369"/>
        <v>0</v>
      </c>
      <c r="Y236" s="77">
        <f t="shared" si="369"/>
        <v>0</v>
      </c>
      <c r="Z236" s="77">
        <f t="shared" si="369"/>
        <v>0</v>
      </c>
      <c r="AA236" s="77">
        <f t="shared" si="369"/>
        <v>0</v>
      </c>
      <c r="AB236" s="77">
        <f t="shared" si="369"/>
        <v>0</v>
      </c>
      <c r="AC236" s="77">
        <f t="shared" si="369"/>
        <v>0</v>
      </c>
      <c r="AD236" s="77">
        <f t="shared" si="369"/>
        <v>0</v>
      </c>
      <c r="AE236" s="77">
        <f t="shared" si="369"/>
        <v>0</v>
      </c>
      <c r="AF236" s="77">
        <f t="shared" si="369"/>
        <v>0</v>
      </c>
      <c r="AG236" s="77">
        <f t="shared" si="369"/>
        <v>0</v>
      </c>
      <c r="AH236" s="77">
        <f t="shared" si="369"/>
        <v>0</v>
      </c>
      <c r="AI236" s="77">
        <f t="shared" si="369"/>
        <v>0</v>
      </c>
      <c r="AJ236" s="77">
        <f t="shared" si="369"/>
        <v>0</v>
      </c>
      <c r="AK236" s="77">
        <f t="shared" ref="AK236:BD236" si="370">IF(AK$136=0,0,AK97-AK326)</f>
        <v>0</v>
      </c>
      <c r="AL236" s="77">
        <f t="shared" si="370"/>
        <v>0</v>
      </c>
      <c r="AM236" s="77">
        <f t="shared" si="370"/>
        <v>0</v>
      </c>
      <c r="AN236" s="77">
        <f t="shared" si="370"/>
        <v>0</v>
      </c>
      <c r="AO236" s="77">
        <f t="shared" si="370"/>
        <v>0</v>
      </c>
      <c r="AP236" s="77">
        <f t="shared" si="370"/>
        <v>0</v>
      </c>
      <c r="AQ236" s="77">
        <f t="shared" si="370"/>
        <v>0</v>
      </c>
      <c r="AR236" s="77">
        <f t="shared" si="370"/>
        <v>0</v>
      </c>
      <c r="AS236" s="77">
        <f t="shared" si="370"/>
        <v>0</v>
      </c>
      <c r="AT236" s="77">
        <f t="shared" si="370"/>
        <v>0</v>
      </c>
      <c r="AU236" s="77">
        <f t="shared" si="370"/>
        <v>0</v>
      </c>
      <c r="AV236" s="77">
        <f t="shared" si="370"/>
        <v>0</v>
      </c>
      <c r="AW236" s="77">
        <f t="shared" si="370"/>
        <v>0</v>
      </c>
      <c r="AX236" s="77">
        <f t="shared" si="370"/>
        <v>0</v>
      </c>
      <c r="AY236" s="77">
        <f t="shared" si="370"/>
        <v>0</v>
      </c>
      <c r="AZ236" s="77">
        <f t="shared" si="370"/>
        <v>0</v>
      </c>
      <c r="BA236" s="77">
        <f t="shared" si="370"/>
        <v>0</v>
      </c>
      <c r="BB236" s="77">
        <f t="shared" si="370"/>
        <v>0</v>
      </c>
      <c r="BC236" s="77">
        <f t="shared" si="370"/>
        <v>0</v>
      </c>
      <c r="BD236" s="77">
        <f t="shared" si="370"/>
        <v>0</v>
      </c>
      <c r="BE236" s="251"/>
      <c r="BF236" s="163">
        <f>SUM(E236:H236)</f>
        <v>0</v>
      </c>
      <c r="BG236" s="77">
        <f>SUM(I236:L236)</f>
        <v>0</v>
      </c>
      <c r="BH236" s="77">
        <f>SUM(M236:Q236)</f>
        <v>0</v>
      </c>
      <c r="BI236" s="77">
        <f>SUM(R236:U236)</f>
        <v>0</v>
      </c>
      <c r="BJ236" s="77">
        <f>SUM(V236:Y236)</f>
        <v>0</v>
      </c>
      <c r="BK236" s="77">
        <f>SUM(Z236:AD236)</f>
        <v>0</v>
      </c>
      <c r="BL236" s="77">
        <f>SUM(AE236:AH236)</f>
        <v>0</v>
      </c>
      <c r="BM236" s="77">
        <f>SUM(AI236:AL236)</f>
        <v>0</v>
      </c>
      <c r="BN236" s="77">
        <f>SUM(AM236:AQ236)</f>
        <v>0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0</v>
      </c>
      <c r="BS236" s="77">
        <f>SUM(BF236:BH236)</f>
        <v>0</v>
      </c>
      <c r="BT236" s="77">
        <f>SUM(BI236:BK236)</f>
        <v>0</v>
      </c>
      <c r="BU236" s="77">
        <f>SUM(BL236:BN236)</f>
        <v>0</v>
      </c>
      <c r="BV236" s="77">
        <f>SUM(BO236:BQ236)</f>
        <v>0</v>
      </c>
      <c r="BW236" s="77">
        <f>SUM(BF236:BK236)</f>
        <v>0</v>
      </c>
      <c r="BX236" s="77">
        <f>SUM(BL236:BQ236)</f>
        <v>0</v>
      </c>
      <c r="BY236" s="77">
        <f>IF(Info!$O$3="Q1",$BS236,IF(Info!$O$3="Q2",$BS236+$BT236,IF(Info!$O$3="Q3",$BS236+$BT236+$BU236,$BR236)))</f>
        <v>0</v>
      </c>
      <c r="BZ236" s="77">
        <f>IF(Info!$O$3="Q1",$BS236,IF(Info!$O$3="Q2",$BT236,IF(Info!$O$3="Q3",$BU236,$BV236)))</f>
        <v>0</v>
      </c>
      <c r="CA236" s="48"/>
    </row>
    <row r="237" spans="1:79" x14ac:dyDescent="0.3">
      <c r="A237" s="248"/>
      <c r="B237" s="160" t="s">
        <v>355</v>
      </c>
      <c r="C237" s="250"/>
      <c r="D237" s="255">
        <f>SUM(E237:BD237)</f>
        <v>0</v>
      </c>
      <c r="E237" s="255">
        <f t="shared" ref="E237:AJ237" si="371">IF(E$136=0,0,E98-E327)</f>
        <v>0</v>
      </c>
      <c r="F237" s="255">
        <f t="shared" si="371"/>
        <v>0</v>
      </c>
      <c r="G237" s="255">
        <f t="shared" si="371"/>
        <v>0</v>
      </c>
      <c r="H237" s="255">
        <f t="shared" si="371"/>
        <v>0</v>
      </c>
      <c r="I237" s="255">
        <f t="shared" si="371"/>
        <v>0</v>
      </c>
      <c r="J237" s="255">
        <f t="shared" si="371"/>
        <v>0</v>
      </c>
      <c r="K237" s="255">
        <f t="shared" si="371"/>
        <v>0</v>
      </c>
      <c r="L237" s="255">
        <f t="shared" si="371"/>
        <v>0</v>
      </c>
      <c r="M237" s="255">
        <f t="shared" si="371"/>
        <v>0</v>
      </c>
      <c r="N237" s="255">
        <f t="shared" si="371"/>
        <v>0</v>
      </c>
      <c r="O237" s="255">
        <f t="shared" si="371"/>
        <v>0</v>
      </c>
      <c r="P237" s="255">
        <f t="shared" si="371"/>
        <v>0</v>
      </c>
      <c r="Q237" s="255">
        <f t="shared" si="371"/>
        <v>0</v>
      </c>
      <c r="R237" s="255">
        <f t="shared" si="371"/>
        <v>0</v>
      </c>
      <c r="S237" s="255">
        <f t="shared" si="371"/>
        <v>0</v>
      </c>
      <c r="T237" s="255">
        <f t="shared" si="371"/>
        <v>0</v>
      </c>
      <c r="U237" s="255">
        <f t="shared" si="371"/>
        <v>0</v>
      </c>
      <c r="V237" s="255">
        <f t="shared" si="371"/>
        <v>0</v>
      </c>
      <c r="W237" s="255">
        <f t="shared" si="371"/>
        <v>0</v>
      </c>
      <c r="X237" s="255">
        <f t="shared" si="371"/>
        <v>0</v>
      </c>
      <c r="Y237" s="255">
        <f t="shared" si="371"/>
        <v>0</v>
      </c>
      <c r="Z237" s="255">
        <f t="shared" si="371"/>
        <v>0</v>
      </c>
      <c r="AA237" s="255">
        <f t="shared" si="371"/>
        <v>0</v>
      </c>
      <c r="AB237" s="255">
        <f t="shared" si="371"/>
        <v>0</v>
      </c>
      <c r="AC237" s="255">
        <f t="shared" si="371"/>
        <v>0</v>
      </c>
      <c r="AD237" s="255">
        <f t="shared" si="371"/>
        <v>0</v>
      </c>
      <c r="AE237" s="255">
        <f t="shared" si="371"/>
        <v>0</v>
      </c>
      <c r="AF237" s="255">
        <f t="shared" si="371"/>
        <v>0</v>
      </c>
      <c r="AG237" s="255">
        <f t="shared" si="371"/>
        <v>0</v>
      </c>
      <c r="AH237" s="255">
        <f t="shared" si="371"/>
        <v>0</v>
      </c>
      <c r="AI237" s="255">
        <f t="shared" si="371"/>
        <v>0</v>
      </c>
      <c r="AJ237" s="255">
        <f t="shared" si="371"/>
        <v>0</v>
      </c>
      <c r="AK237" s="255">
        <f t="shared" ref="AK237:BD237" si="372">IF(AK$136=0,0,AK98-AK327)</f>
        <v>0</v>
      </c>
      <c r="AL237" s="255">
        <f t="shared" si="372"/>
        <v>0</v>
      </c>
      <c r="AM237" s="255">
        <f t="shared" si="372"/>
        <v>0</v>
      </c>
      <c r="AN237" s="255">
        <f t="shared" si="372"/>
        <v>0</v>
      </c>
      <c r="AO237" s="255">
        <f t="shared" si="372"/>
        <v>0</v>
      </c>
      <c r="AP237" s="255">
        <f t="shared" si="372"/>
        <v>0</v>
      </c>
      <c r="AQ237" s="255">
        <f t="shared" si="372"/>
        <v>0</v>
      </c>
      <c r="AR237" s="255">
        <f t="shared" si="372"/>
        <v>0</v>
      </c>
      <c r="AS237" s="255">
        <f t="shared" si="372"/>
        <v>0</v>
      </c>
      <c r="AT237" s="255">
        <f t="shared" si="372"/>
        <v>0</v>
      </c>
      <c r="AU237" s="255">
        <f t="shared" si="372"/>
        <v>0</v>
      </c>
      <c r="AV237" s="255">
        <f t="shared" si="372"/>
        <v>0</v>
      </c>
      <c r="AW237" s="255">
        <f t="shared" si="372"/>
        <v>0</v>
      </c>
      <c r="AX237" s="255">
        <f t="shared" si="372"/>
        <v>0</v>
      </c>
      <c r="AY237" s="255">
        <f t="shared" si="372"/>
        <v>0</v>
      </c>
      <c r="AZ237" s="255">
        <f t="shared" si="372"/>
        <v>0</v>
      </c>
      <c r="BA237" s="255">
        <f t="shared" si="372"/>
        <v>0</v>
      </c>
      <c r="BB237" s="255">
        <f t="shared" si="372"/>
        <v>0</v>
      </c>
      <c r="BC237" s="255">
        <f t="shared" si="372"/>
        <v>0</v>
      </c>
      <c r="BD237" s="255">
        <f t="shared" si="372"/>
        <v>0</v>
      </c>
      <c r="BE237" s="251"/>
      <c r="BF237" s="162">
        <f>SUM(E237:H237)</f>
        <v>0</v>
      </c>
      <c r="BG237" s="157">
        <f>SUM(I237:L237)</f>
        <v>0</v>
      </c>
      <c r="BH237" s="157">
        <f>SUM(M237:Q237)</f>
        <v>0</v>
      </c>
      <c r="BI237" s="157">
        <f>SUM(R237:U237)</f>
        <v>0</v>
      </c>
      <c r="BJ237" s="157">
        <f>SUM(V237:Y237)</f>
        <v>0</v>
      </c>
      <c r="BK237" s="157">
        <f>SUM(Z237:AD237)</f>
        <v>0</v>
      </c>
      <c r="BL237" s="157">
        <f>SUM(AE237:AH237)</f>
        <v>0</v>
      </c>
      <c r="BM237" s="157">
        <f>SUM(AI237:AL237)</f>
        <v>0</v>
      </c>
      <c r="BN237" s="157">
        <f>SUM(AM237:AQ237)</f>
        <v>0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0</v>
      </c>
      <c r="BS237" s="157">
        <f>SUM(BF237:BH237)</f>
        <v>0</v>
      </c>
      <c r="BT237" s="157">
        <f>SUM(BI237:BK237)</f>
        <v>0</v>
      </c>
      <c r="BU237" s="157">
        <f>SUM(BL237:BN237)</f>
        <v>0</v>
      </c>
      <c r="BV237" s="157">
        <f>SUM(BO237:BQ237)</f>
        <v>0</v>
      </c>
      <c r="BW237" s="157">
        <f>SUM(BF237:BK237)</f>
        <v>0</v>
      </c>
      <c r="BX237" s="157">
        <f>SUM(BL237:BQ237)</f>
        <v>0</v>
      </c>
      <c r="BY237" s="157">
        <f>IF(Info!$O$3="Q1",$BS237,IF(Info!$O$3="Q2",$BS237+$BT237,IF(Info!$O$3="Q3",$BS237+$BT237+$BU237,$BR237)))</f>
        <v>0</v>
      </c>
      <c r="BZ237" s="157">
        <f>IF(Info!$O$3="Q1",$BS237,IF(Info!$O$3="Q2",$BT237,IF(Info!$O$3="Q3",$BU237,$BV237)))</f>
        <v>0</v>
      </c>
      <c r="CA237" s="48"/>
    </row>
    <row r="238" spans="1:79" ht="15.6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x14ac:dyDescent="0.3">
      <c r="A239" s="248"/>
      <c r="B239" s="78" t="s">
        <v>357</v>
      </c>
      <c r="C239" s="250"/>
      <c r="D239" s="161">
        <f>SUM(E239:BD239)</f>
        <v>0</v>
      </c>
      <c r="E239" s="77">
        <f t="shared" ref="E239:AJ239" si="373">IF(E$136=0,0,E100-E329)</f>
        <v>0</v>
      </c>
      <c r="F239" s="77">
        <f t="shared" si="373"/>
        <v>0</v>
      </c>
      <c r="G239" s="77">
        <f t="shared" si="373"/>
        <v>0</v>
      </c>
      <c r="H239" s="77">
        <f t="shared" si="373"/>
        <v>0</v>
      </c>
      <c r="I239" s="77">
        <f t="shared" si="373"/>
        <v>0</v>
      </c>
      <c r="J239" s="77">
        <f t="shared" si="373"/>
        <v>0</v>
      </c>
      <c r="K239" s="77">
        <f t="shared" si="373"/>
        <v>0</v>
      </c>
      <c r="L239" s="77">
        <f t="shared" si="373"/>
        <v>0</v>
      </c>
      <c r="M239" s="77">
        <f t="shared" si="373"/>
        <v>0</v>
      </c>
      <c r="N239" s="77">
        <f t="shared" si="373"/>
        <v>0</v>
      </c>
      <c r="O239" s="77">
        <f t="shared" si="373"/>
        <v>0</v>
      </c>
      <c r="P239" s="77">
        <f t="shared" si="373"/>
        <v>0</v>
      </c>
      <c r="Q239" s="77">
        <f t="shared" si="373"/>
        <v>0</v>
      </c>
      <c r="R239" s="77">
        <f t="shared" si="373"/>
        <v>0</v>
      </c>
      <c r="S239" s="77">
        <f t="shared" si="373"/>
        <v>0</v>
      </c>
      <c r="T239" s="77">
        <f t="shared" si="373"/>
        <v>0</v>
      </c>
      <c r="U239" s="77">
        <f t="shared" si="373"/>
        <v>0</v>
      </c>
      <c r="V239" s="77">
        <f t="shared" si="373"/>
        <v>0</v>
      </c>
      <c r="W239" s="77">
        <f t="shared" si="373"/>
        <v>0</v>
      </c>
      <c r="X239" s="77">
        <f t="shared" si="373"/>
        <v>0</v>
      </c>
      <c r="Y239" s="77">
        <f t="shared" si="373"/>
        <v>0</v>
      </c>
      <c r="Z239" s="77">
        <f t="shared" si="373"/>
        <v>0</v>
      </c>
      <c r="AA239" s="77">
        <f t="shared" si="373"/>
        <v>0</v>
      </c>
      <c r="AB239" s="77">
        <f t="shared" si="373"/>
        <v>0</v>
      </c>
      <c r="AC239" s="77">
        <f t="shared" si="373"/>
        <v>0</v>
      </c>
      <c r="AD239" s="77">
        <f t="shared" si="373"/>
        <v>0</v>
      </c>
      <c r="AE239" s="77">
        <f t="shared" si="373"/>
        <v>0</v>
      </c>
      <c r="AF239" s="77">
        <f t="shared" si="373"/>
        <v>0</v>
      </c>
      <c r="AG239" s="77">
        <f t="shared" si="373"/>
        <v>0</v>
      </c>
      <c r="AH239" s="77">
        <f t="shared" si="373"/>
        <v>0</v>
      </c>
      <c r="AI239" s="77">
        <f t="shared" si="373"/>
        <v>0</v>
      </c>
      <c r="AJ239" s="77">
        <f t="shared" si="373"/>
        <v>0</v>
      </c>
      <c r="AK239" s="77">
        <f t="shared" ref="AK239:BD239" si="374">IF(AK$136=0,0,AK100-AK329)</f>
        <v>0</v>
      </c>
      <c r="AL239" s="77">
        <f t="shared" si="374"/>
        <v>0</v>
      </c>
      <c r="AM239" s="77">
        <f t="shared" si="374"/>
        <v>0</v>
      </c>
      <c r="AN239" s="77">
        <f t="shared" si="374"/>
        <v>0</v>
      </c>
      <c r="AO239" s="77">
        <f t="shared" si="374"/>
        <v>0</v>
      </c>
      <c r="AP239" s="77">
        <f t="shared" si="374"/>
        <v>0</v>
      </c>
      <c r="AQ239" s="77">
        <f t="shared" si="374"/>
        <v>0</v>
      </c>
      <c r="AR239" s="77">
        <f t="shared" si="374"/>
        <v>0</v>
      </c>
      <c r="AS239" s="77">
        <f t="shared" si="374"/>
        <v>0</v>
      </c>
      <c r="AT239" s="77">
        <f t="shared" si="374"/>
        <v>0</v>
      </c>
      <c r="AU239" s="77">
        <f t="shared" si="374"/>
        <v>0</v>
      </c>
      <c r="AV239" s="77">
        <f t="shared" si="374"/>
        <v>0</v>
      </c>
      <c r="AW239" s="77">
        <f t="shared" si="374"/>
        <v>0</v>
      </c>
      <c r="AX239" s="77">
        <f t="shared" si="374"/>
        <v>0</v>
      </c>
      <c r="AY239" s="77">
        <f t="shared" si="374"/>
        <v>0</v>
      </c>
      <c r="AZ239" s="77">
        <f t="shared" si="374"/>
        <v>0</v>
      </c>
      <c r="BA239" s="77">
        <f t="shared" si="374"/>
        <v>0</v>
      </c>
      <c r="BB239" s="77">
        <f t="shared" si="374"/>
        <v>0</v>
      </c>
      <c r="BC239" s="77">
        <f t="shared" si="374"/>
        <v>0</v>
      </c>
      <c r="BD239" s="77">
        <f t="shared" si="374"/>
        <v>0</v>
      </c>
      <c r="BE239" s="251"/>
      <c r="BF239" s="163">
        <f>SUM(E239:H239)</f>
        <v>0</v>
      </c>
      <c r="BG239" s="77">
        <f>SUM(I239:L239)</f>
        <v>0</v>
      </c>
      <c r="BH239" s="77">
        <f>SUM(M239:Q239)</f>
        <v>0</v>
      </c>
      <c r="BI239" s="77">
        <f>SUM(R239:U239)</f>
        <v>0</v>
      </c>
      <c r="BJ239" s="77">
        <f>SUM(V239:Y239)</f>
        <v>0</v>
      </c>
      <c r="BK239" s="77">
        <f>SUM(Z239:AD239)</f>
        <v>0</v>
      </c>
      <c r="BL239" s="77">
        <f>SUM(AE239:AH239)</f>
        <v>0</v>
      </c>
      <c r="BM239" s="77">
        <f>SUM(AI239:AL239)</f>
        <v>0</v>
      </c>
      <c r="BN239" s="77">
        <f>SUM(AM239:AQ239)</f>
        <v>0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0</v>
      </c>
      <c r="BS239" s="77">
        <f>SUM(BF239:BH239)</f>
        <v>0</v>
      </c>
      <c r="BT239" s="77">
        <f>SUM(BI239:BK239)</f>
        <v>0</v>
      </c>
      <c r="BU239" s="77">
        <f>SUM(BL239:BN239)</f>
        <v>0</v>
      </c>
      <c r="BV239" s="77">
        <f>SUM(BO239:BQ239)</f>
        <v>0</v>
      </c>
      <c r="BW239" s="77">
        <f>SUM(BF239:BK239)</f>
        <v>0</v>
      </c>
      <c r="BX239" s="77">
        <f>SUM(BL239:BQ239)</f>
        <v>0</v>
      </c>
      <c r="BY239" s="77">
        <f>IF(Info!$O$3="Q1",$BS239,IF(Info!$O$3="Q2",$BS239+$BT239,IF(Info!$O$3="Q3",$BS239+$BT239+$BU239,$BR239)))</f>
        <v>0</v>
      </c>
      <c r="BZ239" s="77">
        <f>IF(Info!$O$3="Q1",$BS239,IF(Info!$O$3="Q2",$BT239,IF(Info!$O$3="Q3",$BU239,$BV239)))</f>
        <v>0</v>
      </c>
      <c r="CA239" s="48"/>
    </row>
    <row r="240" spans="1:79" x14ac:dyDescent="0.3">
      <c r="A240" s="248"/>
      <c r="B240" s="78" t="s">
        <v>358</v>
      </c>
      <c r="C240" s="250"/>
      <c r="D240" s="161">
        <f>SUM(E240:BD240)</f>
        <v>0</v>
      </c>
      <c r="E240" s="77">
        <f t="shared" ref="E240:AJ240" si="375">IF(E$136=0,0,E101-E330)</f>
        <v>0</v>
      </c>
      <c r="F240" s="77">
        <f t="shared" si="375"/>
        <v>0</v>
      </c>
      <c r="G240" s="77">
        <f t="shared" si="375"/>
        <v>0</v>
      </c>
      <c r="H240" s="77">
        <f t="shared" si="375"/>
        <v>0</v>
      </c>
      <c r="I240" s="77">
        <f t="shared" si="375"/>
        <v>0</v>
      </c>
      <c r="J240" s="77">
        <f t="shared" si="375"/>
        <v>0</v>
      </c>
      <c r="K240" s="77">
        <f t="shared" si="375"/>
        <v>0</v>
      </c>
      <c r="L240" s="77">
        <f t="shared" si="375"/>
        <v>0</v>
      </c>
      <c r="M240" s="77">
        <f t="shared" si="375"/>
        <v>0</v>
      </c>
      <c r="N240" s="77">
        <f t="shared" si="375"/>
        <v>0</v>
      </c>
      <c r="O240" s="77">
        <f t="shared" si="375"/>
        <v>0</v>
      </c>
      <c r="P240" s="77">
        <f t="shared" si="375"/>
        <v>0</v>
      </c>
      <c r="Q240" s="77">
        <f t="shared" si="375"/>
        <v>0</v>
      </c>
      <c r="R240" s="77">
        <f t="shared" si="375"/>
        <v>0</v>
      </c>
      <c r="S240" s="77">
        <f t="shared" si="375"/>
        <v>0</v>
      </c>
      <c r="T240" s="77">
        <f t="shared" si="375"/>
        <v>0</v>
      </c>
      <c r="U240" s="77">
        <f t="shared" si="375"/>
        <v>0</v>
      </c>
      <c r="V240" s="77">
        <f t="shared" si="375"/>
        <v>0</v>
      </c>
      <c r="W240" s="77">
        <f t="shared" si="375"/>
        <v>0</v>
      </c>
      <c r="X240" s="77">
        <f t="shared" si="375"/>
        <v>0</v>
      </c>
      <c r="Y240" s="77">
        <f t="shared" si="375"/>
        <v>0</v>
      </c>
      <c r="Z240" s="77">
        <f t="shared" si="375"/>
        <v>0</v>
      </c>
      <c r="AA240" s="77">
        <f t="shared" si="375"/>
        <v>0</v>
      </c>
      <c r="AB240" s="77">
        <f t="shared" si="375"/>
        <v>0</v>
      </c>
      <c r="AC240" s="77">
        <f t="shared" si="375"/>
        <v>0</v>
      </c>
      <c r="AD240" s="77">
        <f t="shared" si="375"/>
        <v>0</v>
      </c>
      <c r="AE240" s="77">
        <f t="shared" si="375"/>
        <v>0</v>
      </c>
      <c r="AF240" s="77">
        <f t="shared" si="375"/>
        <v>0</v>
      </c>
      <c r="AG240" s="77">
        <f t="shared" si="375"/>
        <v>0</v>
      </c>
      <c r="AH240" s="77">
        <f t="shared" si="375"/>
        <v>0</v>
      </c>
      <c r="AI240" s="77">
        <f t="shared" si="375"/>
        <v>0</v>
      </c>
      <c r="AJ240" s="77">
        <f t="shared" si="375"/>
        <v>0</v>
      </c>
      <c r="AK240" s="77">
        <f t="shared" ref="AK240:BD240" si="376">IF(AK$136=0,0,AK101-AK330)</f>
        <v>0</v>
      </c>
      <c r="AL240" s="77">
        <f t="shared" si="376"/>
        <v>0</v>
      </c>
      <c r="AM240" s="77">
        <f t="shared" si="376"/>
        <v>0</v>
      </c>
      <c r="AN240" s="77">
        <f t="shared" si="376"/>
        <v>0</v>
      </c>
      <c r="AO240" s="77">
        <f t="shared" si="376"/>
        <v>0</v>
      </c>
      <c r="AP240" s="77">
        <f t="shared" si="376"/>
        <v>0</v>
      </c>
      <c r="AQ240" s="77">
        <f t="shared" si="376"/>
        <v>0</v>
      </c>
      <c r="AR240" s="77">
        <f t="shared" si="376"/>
        <v>0</v>
      </c>
      <c r="AS240" s="77">
        <f t="shared" si="376"/>
        <v>0</v>
      </c>
      <c r="AT240" s="77">
        <f t="shared" si="376"/>
        <v>0</v>
      </c>
      <c r="AU240" s="77">
        <f t="shared" si="376"/>
        <v>0</v>
      </c>
      <c r="AV240" s="77">
        <f t="shared" si="376"/>
        <v>0</v>
      </c>
      <c r="AW240" s="77">
        <f t="shared" si="376"/>
        <v>0</v>
      </c>
      <c r="AX240" s="77">
        <f t="shared" si="376"/>
        <v>0</v>
      </c>
      <c r="AY240" s="77">
        <f t="shared" si="376"/>
        <v>0</v>
      </c>
      <c r="AZ240" s="77">
        <f t="shared" si="376"/>
        <v>0</v>
      </c>
      <c r="BA240" s="77">
        <f t="shared" si="376"/>
        <v>0</v>
      </c>
      <c r="BB240" s="77">
        <f t="shared" si="376"/>
        <v>0</v>
      </c>
      <c r="BC240" s="77">
        <f t="shared" si="376"/>
        <v>0</v>
      </c>
      <c r="BD240" s="77">
        <f t="shared" si="376"/>
        <v>0</v>
      </c>
      <c r="BE240" s="251"/>
      <c r="BF240" s="163">
        <f>SUM(E240:H240)</f>
        <v>0</v>
      </c>
      <c r="BG240" s="77">
        <f>SUM(I240:L240)</f>
        <v>0</v>
      </c>
      <c r="BH240" s="77">
        <f>SUM(M240:Q240)</f>
        <v>0</v>
      </c>
      <c r="BI240" s="77">
        <f>SUM(R240:U240)</f>
        <v>0</v>
      </c>
      <c r="BJ240" s="77">
        <f>SUM(V240:Y240)</f>
        <v>0</v>
      </c>
      <c r="BK240" s="77">
        <f>SUM(Z240:AD240)</f>
        <v>0</v>
      </c>
      <c r="BL240" s="77">
        <f>SUM(AE240:AH240)</f>
        <v>0</v>
      </c>
      <c r="BM240" s="77">
        <f>SUM(AI240:AL240)</f>
        <v>0</v>
      </c>
      <c r="BN240" s="77">
        <f>SUM(AM240:AQ240)</f>
        <v>0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0</v>
      </c>
      <c r="BS240" s="77">
        <f>SUM(BF240:BH240)</f>
        <v>0</v>
      </c>
      <c r="BT240" s="77">
        <f>SUM(BI240:BK240)</f>
        <v>0</v>
      </c>
      <c r="BU240" s="77">
        <f>SUM(BL240:BN240)</f>
        <v>0</v>
      </c>
      <c r="BV240" s="77">
        <f>SUM(BO240:BQ240)</f>
        <v>0</v>
      </c>
      <c r="BW240" s="77">
        <f>SUM(BF240:BK240)</f>
        <v>0</v>
      </c>
      <c r="BX240" s="77">
        <f>SUM(BL240:BQ240)</f>
        <v>0</v>
      </c>
      <c r="BY240" s="77">
        <f>IF(Info!$O$3="Q1",$BS240,IF(Info!$O$3="Q2",$BS240+$BT240,IF(Info!$O$3="Q3",$BS240+$BT240+$BU240,$BR240)))</f>
        <v>0</v>
      </c>
      <c r="BZ240" s="77">
        <f>IF(Info!$O$3="Q1",$BS240,IF(Info!$O$3="Q2",$BT240,IF(Info!$O$3="Q3",$BU240,$BV240)))</f>
        <v>0</v>
      </c>
      <c r="CA240" s="48"/>
    </row>
    <row r="241" spans="1:79" x14ac:dyDescent="0.3">
      <c r="A241" s="248"/>
      <c r="B241" s="78" t="s">
        <v>359</v>
      </c>
      <c r="C241" s="250"/>
      <c r="D241" s="161">
        <f>SUM(E241:BD241)</f>
        <v>0</v>
      </c>
      <c r="E241" s="77">
        <f t="shared" ref="E241:AJ241" si="377">IF(E$136=0,0,E102-E331)</f>
        <v>0</v>
      </c>
      <c r="F241" s="77">
        <f t="shared" si="377"/>
        <v>0</v>
      </c>
      <c r="G241" s="77">
        <f t="shared" si="377"/>
        <v>0</v>
      </c>
      <c r="H241" s="77">
        <f t="shared" si="377"/>
        <v>0</v>
      </c>
      <c r="I241" s="77">
        <f t="shared" si="377"/>
        <v>0</v>
      </c>
      <c r="J241" s="77">
        <f t="shared" si="377"/>
        <v>0</v>
      </c>
      <c r="K241" s="77">
        <f t="shared" si="377"/>
        <v>0</v>
      </c>
      <c r="L241" s="77">
        <f t="shared" si="377"/>
        <v>0</v>
      </c>
      <c r="M241" s="77">
        <f t="shared" si="377"/>
        <v>0</v>
      </c>
      <c r="N241" s="77">
        <f t="shared" si="377"/>
        <v>0</v>
      </c>
      <c r="O241" s="77">
        <f t="shared" si="377"/>
        <v>0</v>
      </c>
      <c r="P241" s="77">
        <f t="shared" si="377"/>
        <v>0</v>
      </c>
      <c r="Q241" s="77">
        <f t="shared" si="377"/>
        <v>0</v>
      </c>
      <c r="R241" s="77">
        <f t="shared" si="377"/>
        <v>0</v>
      </c>
      <c r="S241" s="77">
        <f t="shared" si="377"/>
        <v>0</v>
      </c>
      <c r="T241" s="77">
        <f t="shared" si="377"/>
        <v>0</v>
      </c>
      <c r="U241" s="77">
        <f t="shared" si="377"/>
        <v>0</v>
      </c>
      <c r="V241" s="77">
        <f t="shared" si="377"/>
        <v>0</v>
      </c>
      <c r="W241" s="77">
        <f t="shared" si="377"/>
        <v>0</v>
      </c>
      <c r="X241" s="77">
        <f t="shared" si="377"/>
        <v>0</v>
      </c>
      <c r="Y241" s="77">
        <f t="shared" si="377"/>
        <v>0</v>
      </c>
      <c r="Z241" s="77">
        <f t="shared" si="377"/>
        <v>0</v>
      </c>
      <c r="AA241" s="77">
        <f t="shared" si="377"/>
        <v>0</v>
      </c>
      <c r="AB241" s="77">
        <f t="shared" si="377"/>
        <v>0</v>
      </c>
      <c r="AC241" s="77">
        <f t="shared" si="377"/>
        <v>0</v>
      </c>
      <c r="AD241" s="77">
        <f t="shared" si="377"/>
        <v>0</v>
      </c>
      <c r="AE241" s="77">
        <f t="shared" si="377"/>
        <v>0</v>
      </c>
      <c r="AF241" s="77">
        <f t="shared" si="377"/>
        <v>0</v>
      </c>
      <c r="AG241" s="77">
        <f t="shared" si="377"/>
        <v>0</v>
      </c>
      <c r="AH241" s="77">
        <f t="shared" si="377"/>
        <v>0</v>
      </c>
      <c r="AI241" s="77">
        <f t="shared" si="377"/>
        <v>0</v>
      </c>
      <c r="AJ241" s="77">
        <f t="shared" si="377"/>
        <v>0</v>
      </c>
      <c r="AK241" s="77">
        <f t="shared" ref="AK241:BD241" si="378">IF(AK$136=0,0,AK102-AK331)</f>
        <v>0</v>
      </c>
      <c r="AL241" s="77">
        <f t="shared" si="378"/>
        <v>0</v>
      </c>
      <c r="AM241" s="77">
        <f t="shared" si="378"/>
        <v>0</v>
      </c>
      <c r="AN241" s="77">
        <f t="shared" si="378"/>
        <v>0</v>
      </c>
      <c r="AO241" s="77">
        <f t="shared" si="378"/>
        <v>0</v>
      </c>
      <c r="AP241" s="77">
        <f t="shared" si="378"/>
        <v>0</v>
      </c>
      <c r="AQ241" s="77">
        <f t="shared" si="378"/>
        <v>0</v>
      </c>
      <c r="AR241" s="77">
        <f t="shared" si="378"/>
        <v>0</v>
      </c>
      <c r="AS241" s="77">
        <f t="shared" si="378"/>
        <v>0</v>
      </c>
      <c r="AT241" s="77">
        <f t="shared" si="378"/>
        <v>0</v>
      </c>
      <c r="AU241" s="77">
        <f t="shared" si="378"/>
        <v>0</v>
      </c>
      <c r="AV241" s="77">
        <f t="shared" si="378"/>
        <v>0</v>
      </c>
      <c r="AW241" s="77">
        <f t="shared" si="378"/>
        <v>0</v>
      </c>
      <c r="AX241" s="77">
        <f t="shared" si="378"/>
        <v>0</v>
      </c>
      <c r="AY241" s="77">
        <f t="shared" si="378"/>
        <v>0</v>
      </c>
      <c r="AZ241" s="77">
        <f t="shared" si="378"/>
        <v>0</v>
      </c>
      <c r="BA241" s="77">
        <f t="shared" si="378"/>
        <v>0</v>
      </c>
      <c r="BB241" s="77">
        <f t="shared" si="378"/>
        <v>0</v>
      </c>
      <c r="BC241" s="77">
        <f t="shared" si="378"/>
        <v>0</v>
      </c>
      <c r="BD241" s="77">
        <f t="shared" si="378"/>
        <v>0</v>
      </c>
      <c r="BE241" s="251"/>
      <c r="BF241" s="163">
        <f>SUM(E241:H241)</f>
        <v>0</v>
      </c>
      <c r="BG241" s="77">
        <f>SUM(I241:L241)</f>
        <v>0</v>
      </c>
      <c r="BH241" s="77">
        <f>SUM(M241:Q241)</f>
        <v>0</v>
      </c>
      <c r="BI241" s="77">
        <f>SUM(R241:U241)</f>
        <v>0</v>
      </c>
      <c r="BJ241" s="77">
        <f>SUM(V241:Y241)</f>
        <v>0</v>
      </c>
      <c r="BK241" s="77">
        <f>SUM(Z241:AD241)</f>
        <v>0</v>
      </c>
      <c r="BL241" s="77">
        <f>SUM(AE241:AH241)</f>
        <v>0</v>
      </c>
      <c r="BM241" s="77">
        <f>SUM(AI241:AL241)</f>
        <v>0</v>
      </c>
      <c r="BN241" s="77">
        <f>SUM(AM241:AQ241)</f>
        <v>0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0</v>
      </c>
      <c r="BS241" s="77">
        <f>SUM(BF241:BH241)</f>
        <v>0</v>
      </c>
      <c r="BT241" s="77">
        <f>SUM(BI241:BK241)</f>
        <v>0</v>
      </c>
      <c r="BU241" s="77">
        <f>SUM(BL241:BN241)</f>
        <v>0</v>
      </c>
      <c r="BV241" s="77">
        <f>SUM(BO241:BQ241)</f>
        <v>0</v>
      </c>
      <c r="BW241" s="77">
        <f>SUM(BF241:BK241)</f>
        <v>0</v>
      </c>
      <c r="BX241" s="77">
        <f>SUM(BL241:BQ241)</f>
        <v>0</v>
      </c>
      <c r="BY241" s="77">
        <f>IF(Info!$O$3="Q1",$BS241,IF(Info!$O$3="Q2",$BS241+$BT241,IF(Info!$O$3="Q3",$BS241+$BT241+$BU241,$BR241)))</f>
        <v>0</v>
      </c>
      <c r="BZ241" s="77">
        <f>IF(Info!$O$3="Q1",$BS241,IF(Info!$O$3="Q2",$BT241,IF(Info!$O$3="Q3",$BU241,$BV241)))</f>
        <v>0</v>
      </c>
      <c r="CA241" s="48"/>
    </row>
    <row r="242" spans="1:79" x14ac:dyDescent="0.3">
      <c r="A242" s="248"/>
      <c r="B242" s="78" t="s">
        <v>67</v>
      </c>
      <c r="C242" s="250"/>
      <c r="D242" s="161">
        <f>SUM(E242:BD242)</f>
        <v>0</v>
      </c>
      <c r="E242" s="77">
        <f t="shared" ref="E242:AJ242" si="379">IF(E$136=0,0,E103-E332)</f>
        <v>0</v>
      </c>
      <c r="F242" s="77">
        <f t="shared" si="379"/>
        <v>0</v>
      </c>
      <c r="G242" s="77">
        <f t="shared" si="379"/>
        <v>0</v>
      </c>
      <c r="H242" s="77">
        <f t="shared" si="379"/>
        <v>0</v>
      </c>
      <c r="I242" s="77">
        <f t="shared" si="379"/>
        <v>0</v>
      </c>
      <c r="J242" s="77">
        <f t="shared" si="379"/>
        <v>0</v>
      </c>
      <c r="K242" s="77">
        <f t="shared" si="379"/>
        <v>0</v>
      </c>
      <c r="L242" s="77">
        <f t="shared" si="379"/>
        <v>0</v>
      </c>
      <c r="M242" s="77">
        <f t="shared" si="379"/>
        <v>0</v>
      </c>
      <c r="N242" s="77">
        <f t="shared" si="379"/>
        <v>0</v>
      </c>
      <c r="O242" s="77">
        <f t="shared" si="379"/>
        <v>0</v>
      </c>
      <c r="P242" s="77">
        <f t="shared" si="379"/>
        <v>0</v>
      </c>
      <c r="Q242" s="77">
        <f t="shared" si="379"/>
        <v>0</v>
      </c>
      <c r="R242" s="77">
        <f t="shared" si="379"/>
        <v>0</v>
      </c>
      <c r="S242" s="77">
        <f t="shared" si="379"/>
        <v>0</v>
      </c>
      <c r="T242" s="77">
        <f t="shared" si="379"/>
        <v>0</v>
      </c>
      <c r="U242" s="77">
        <f t="shared" si="379"/>
        <v>0</v>
      </c>
      <c r="V242" s="77">
        <f t="shared" si="379"/>
        <v>0</v>
      </c>
      <c r="W242" s="77">
        <f t="shared" si="379"/>
        <v>0</v>
      </c>
      <c r="X242" s="77">
        <f t="shared" si="379"/>
        <v>0</v>
      </c>
      <c r="Y242" s="77">
        <f t="shared" si="379"/>
        <v>0</v>
      </c>
      <c r="Z242" s="77">
        <f t="shared" si="379"/>
        <v>0</v>
      </c>
      <c r="AA242" s="77">
        <f t="shared" si="379"/>
        <v>0</v>
      </c>
      <c r="AB242" s="77">
        <f t="shared" si="379"/>
        <v>0</v>
      </c>
      <c r="AC242" s="77">
        <f t="shared" si="379"/>
        <v>0</v>
      </c>
      <c r="AD242" s="77">
        <f t="shared" si="379"/>
        <v>0</v>
      </c>
      <c r="AE242" s="77">
        <f t="shared" si="379"/>
        <v>0</v>
      </c>
      <c r="AF242" s="77">
        <f t="shared" si="379"/>
        <v>0</v>
      </c>
      <c r="AG242" s="77">
        <f t="shared" si="379"/>
        <v>0</v>
      </c>
      <c r="AH242" s="77">
        <f t="shared" si="379"/>
        <v>0</v>
      </c>
      <c r="AI242" s="77">
        <f t="shared" si="379"/>
        <v>0</v>
      </c>
      <c r="AJ242" s="77">
        <f t="shared" si="379"/>
        <v>0</v>
      </c>
      <c r="AK242" s="77">
        <f t="shared" ref="AK242:BD242" si="380">IF(AK$136=0,0,AK103-AK332)</f>
        <v>0</v>
      </c>
      <c r="AL242" s="77">
        <f t="shared" si="380"/>
        <v>0</v>
      </c>
      <c r="AM242" s="77">
        <f t="shared" si="380"/>
        <v>0</v>
      </c>
      <c r="AN242" s="77">
        <f t="shared" si="380"/>
        <v>0</v>
      </c>
      <c r="AO242" s="77">
        <f t="shared" si="380"/>
        <v>0</v>
      </c>
      <c r="AP242" s="77">
        <f t="shared" si="380"/>
        <v>0</v>
      </c>
      <c r="AQ242" s="77">
        <f t="shared" si="380"/>
        <v>0</v>
      </c>
      <c r="AR242" s="77">
        <f t="shared" si="380"/>
        <v>0</v>
      </c>
      <c r="AS242" s="77">
        <f t="shared" si="380"/>
        <v>0</v>
      </c>
      <c r="AT242" s="77">
        <f t="shared" si="380"/>
        <v>0</v>
      </c>
      <c r="AU242" s="77">
        <f t="shared" si="380"/>
        <v>0</v>
      </c>
      <c r="AV242" s="77">
        <f t="shared" si="380"/>
        <v>0</v>
      </c>
      <c r="AW242" s="77">
        <f t="shared" si="380"/>
        <v>0</v>
      </c>
      <c r="AX242" s="77">
        <f t="shared" si="380"/>
        <v>0</v>
      </c>
      <c r="AY242" s="77">
        <f t="shared" si="380"/>
        <v>0</v>
      </c>
      <c r="AZ242" s="77">
        <f t="shared" si="380"/>
        <v>0</v>
      </c>
      <c r="BA242" s="77">
        <f t="shared" si="380"/>
        <v>0</v>
      </c>
      <c r="BB242" s="77">
        <f t="shared" si="380"/>
        <v>0</v>
      </c>
      <c r="BC242" s="77">
        <f t="shared" si="380"/>
        <v>0</v>
      </c>
      <c r="BD242" s="77">
        <f t="shared" si="380"/>
        <v>0</v>
      </c>
      <c r="BE242" s="251"/>
      <c r="BF242" s="163">
        <f>SUM(E242:H242)</f>
        <v>0</v>
      </c>
      <c r="BG242" s="77">
        <f>SUM(I242:L242)</f>
        <v>0</v>
      </c>
      <c r="BH242" s="77">
        <f>SUM(M242:Q242)</f>
        <v>0</v>
      </c>
      <c r="BI242" s="77">
        <f>SUM(R242:U242)</f>
        <v>0</v>
      </c>
      <c r="BJ242" s="77">
        <f>SUM(V242:Y242)</f>
        <v>0</v>
      </c>
      <c r="BK242" s="77">
        <f>SUM(Z242:AD242)</f>
        <v>0</v>
      </c>
      <c r="BL242" s="77">
        <f>SUM(AE242:AH242)</f>
        <v>0</v>
      </c>
      <c r="BM242" s="77">
        <f>SUM(AI242:AL242)</f>
        <v>0</v>
      </c>
      <c r="BN242" s="77">
        <f>SUM(AM242:AQ242)</f>
        <v>0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0</v>
      </c>
      <c r="BS242" s="77">
        <f>SUM(BF242:BH242)</f>
        <v>0</v>
      </c>
      <c r="BT242" s="77">
        <f>SUM(BI242:BK242)</f>
        <v>0</v>
      </c>
      <c r="BU242" s="77">
        <f>SUM(BL242:BN242)</f>
        <v>0</v>
      </c>
      <c r="BV242" s="77">
        <f>SUM(BO242:BQ242)</f>
        <v>0</v>
      </c>
      <c r="BW242" s="77">
        <f>SUM(BF242:BK242)</f>
        <v>0</v>
      </c>
      <c r="BX242" s="77">
        <f>SUM(BL242:BQ242)</f>
        <v>0</v>
      </c>
      <c r="BY242" s="77">
        <f>IF(Info!$O$3="Q1",$BS242,IF(Info!$O$3="Q2",$BS242+$BT242,IF(Info!$O$3="Q3",$BS242+$BT242+$BU242,$BR242)))</f>
        <v>0</v>
      </c>
      <c r="BZ242" s="77">
        <f>IF(Info!$O$3="Q1",$BS242,IF(Info!$O$3="Q2",$BT242,IF(Info!$O$3="Q3",$BU242,$BV242)))</f>
        <v>0</v>
      </c>
      <c r="CA242" s="48"/>
    </row>
    <row r="243" spans="1:79" x14ac:dyDescent="0.3">
      <c r="A243" s="248"/>
      <c r="B243" s="160" t="s">
        <v>360</v>
      </c>
      <c r="C243" s="250"/>
      <c r="D243" s="255">
        <f>SUM(E243:BD243)</f>
        <v>0</v>
      </c>
      <c r="E243" s="255">
        <f t="shared" ref="E243:AJ243" si="381">IF(E$136=0,0,E104-E333)</f>
        <v>0</v>
      </c>
      <c r="F243" s="255">
        <f t="shared" si="381"/>
        <v>0</v>
      </c>
      <c r="G243" s="255">
        <f t="shared" si="381"/>
        <v>0</v>
      </c>
      <c r="H243" s="255">
        <f t="shared" si="381"/>
        <v>0</v>
      </c>
      <c r="I243" s="255">
        <f t="shared" si="381"/>
        <v>0</v>
      </c>
      <c r="J243" s="255">
        <f t="shared" si="381"/>
        <v>0</v>
      </c>
      <c r="K243" s="255">
        <f t="shared" si="381"/>
        <v>0</v>
      </c>
      <c r="L243" s="255">
        <f t="shared" si="381"/>
        <v>0</v>
      </c>
      <c r="M243" s="255">
        <f t="shared" si="381"/>
        <v>0</v>
      </c>
      <c r="N243" s="255">
        <f t="shared" si="381"/>
        <v>0</v>
      </c>
      <c r="O243" s="255">
        <f t="shared" si="381"/>
        <v>0</v>
      </c>
      <c r="P243" s="255">
        <f t="shared" si="381"/>
        <v>0</v>
      </c>
      <c r="Q243" s="255">
        <f t="shared" si="381"/>
        <v>0</v>
      </c>
      <c r="R243" s="255">
        <f t="shared" si="381"/>
        <v>0</v>
      </c>
      <c r="S243" s="255">
        <f t="shared" si="381"/>
        <v>0</v>
      </c>
      <c r="T243" s="255">
        <f t="shared" si="381"/>
        <v>0</v>
      </c>
      <c r="U243" s="255">
        <f t="shared" si="381"/>
        <v>0</v>
      </c>
      <c r="V243" s="255">
        <f t="shared" si="381"/>
        <v>0</v>
      </c>
      <c r="W243" s="255">
        <f t="shared" si="381"/>
        <v>0</v>
      </c>
      <c r="X243" s="255">
        <f t="shared" si="381"/>
        <v>0</v>
      </c>
      <c r="Y243" s="255">
        <f t="shared" si="381"/>
        <v>0</v>
      </c>
      <c r="Z243" s="255">
        <f t="shared" si="381"/>
        <v>0</v>
      </c>
      <c r="AA243" s="255">
        <f t="shared" si="381"/>
        <v>0</v>
      </c>
      <c r="AB243" s="255">
        <f t="shared" si="381"/>
        <v>0</v>
      </c>
      <c r="AC243" s="255">
        <f t="shared" si="381"/>
        <v>0</v>
      </c>
      <c r="AD243" s="255">
        <f t="shared" si="381"/>
        <v>0</v>
      </c>
      <c r="AE243" s="255">
        <f t="shared" si="381"/>
        <v>0</v>
      </c>
      <c r="AF243" s="255">
        <f t="shared" si="381"/>
        <v>0</v>
      </c>
      <c r="AG243" s="255">
        <f t="shared" si="381"/>
        <v>0</v>
      </c>
      <c r="AH243" s="255">
        <f t="shared" si="381"/>
        <v>0</v>
      </c>
      <c r="AI243" s="255">
        <f t="shared" si="381"/>
        <v>0</v>
      </c>
      <c r="AJ243" s="255">
        <f t="shared" si="381"/>
        <v>0</v>
      </c>
      <c r="AK243" s="255">
        <f t="shared" ref="AK243:BD243" si="382">IF(AK$136=0,0,AK104-AK333)</f>
        <v>0</v>
      </c>
      <c r="AL243" s="255">
        <f t="shared" si="382"/>
        <v>0</v>
      </c>
      <c r="AM243" s="255">
        <f t="shared" si="382"/>
        <v>0</v>
      </c>
      <c r="AN243" s="255">
        <f t="shared" si="382"/>
        <v>0</v>
      </c>
      <c r="AO243" s="255">
        <f t="shared" si="382"/>
        <v>0</v>
      </c>
      <c r="AP243" s="255">
        <f t="shared" si="382"/>
        <v>0</v>
      </c>
      <c r="AQ243" s="255">
        <f t="shared" si="382"/>
        <v>0</v>
      </c>
      <c r="AR243" s="255">
        <f t="shared" si="382"/>
        <v>0</v>
      </c>
      <c r="AS243" s="255">
        <f t="shared" si="382"/>
        <v>0</v>
      </c>
      <c r="AT243" s="255">
        <f t="shared" si="382"/>
        <v>0</v>
      </c>
      <c r="AU243" s="255">
        <f t="shared" si="382"/>
        <v>0</v>
      </c>
      <c r="AV243" s="255">
        <f t="shared" si="382"/>
        <v>0</v>
      </c>
      <c r="AW243" s="255">
        <f t="shared" si="382"/>
        <v>0</v>
      </c>
      <c r="AX243" s="255">
        <f t="shared" si="382"/>
        <v>0</v>
      </c>
      <c r="AY243" s="255">
        <f t="shared" si="382"/>
        <v>0</v>
      </c>
      <c r="AZ243" s="255">
        <f t="shared" si="382"/>
        <v>0</v>
      </c>
      <c r="BA243" s="255">
        <f t="shared" si="382"/>
        <v>0</v>
      </c>
      <c r="BB243" s="255">
        <f t="shared" si="382"/>
        <v>0</v>
      </c>
      <c r="BC243" s="255">
        <f t="shared" si="382"/>
        <v>0</v>
      </c>
      <c r="BD243" s="255">
        <f t="shared" si="382"/>
        <v>0</v>
      </c>
      <c r="BE243" s="251"/>
      <c r="BF243" s="162">
        <f>SUM(E243:H243)</f>
        <v>0</v>
      </c>
      <c r="BG243" s="157">
        <f>SUM(I243:L243)</f>
        <v>0</v>
      </c>
      <c r="BH243" s="157">
        <f>SUM(M243:Q243)</f>
        <v>0</v>
      </c>
      <c r="BI243" s="157">
        <f>SUM(R243:U243)</f>
        <v>0</v>
      </c>
      <c r="BJ243" s="157">
        <f>SUM(V243:Y243)</f>
        <v>0</v>
      </c>
      <c r="BK243" s="157">
        <f>SUM(Z243:AD243)</f>
        <v>0</v>
      </c>
      <c r="BL243" s="157">
        <f>SUM(AE243:AH243)</f>
        <v>0</v>
      </c>
      <c r="BM243" s="157">
        <f>SUM(AI243:AL243)</f>
        <v>0</v>
      </c>
      <c r="BN243" s="157">
        <f>SUM(AM243:AQ243)</f>
        <v>0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0</v>
      </c>
      <c r="BS243" s="157">
        <f>SUM(BF243:BH243)</f>
        <v>0</v>
      </c>
      <c r="BT243" s="157">
        <f>SUM(BI243:BK243)</f>
        <v>0</v>
      </c>
      <c r="BU243" s="157">
        <f>SUM(BL243:BN243)</f>
        <v>0</v>
      </c>
      <c r="BV243" s="157">
        <f>SUM(BO243:BQ243)</f>
        <v>0</v>
      </c>
      <c r="BW243" s="157">
        <f>SUM(BF243:BK243)</f>
        <v>0</v>
      </c>
      <c r="BX243" s="157">
        <f>SUM(BL243:BQ243)</f>
        <v>0</v>
      </c>
      <c r="BY243" s="157">
        <f>IF(Info!$O$3="Q1",$BS243,IF(Info!$O$3="Q2",$BS243+$BT243,IF(Info!$O$3="Q3",$BS243+$BT243+$BU243,$BR243)))</f>
        <v>0</v>
      </c>
      <c r="BZ243" s="157">
        <f>IF(Info!$O$3="Q1",$BS243,IF(Info!$O$3="Q2",$BT243,IF(Info!$O$3="Q3",$BU243,$BV243)))</f>
        <v>0</v>
      </c>
      <c r="CA243" s="48"/>
    </row>
    <row r="244" spans="1:79" ht="15.6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x14ac:dyDescent="0.3">
      <c r="A245" s="248"/>
      <c r="B245" s="78" t="s">
        <v>362</v>
      </c>
      <c r="C245" s="250"/>
      <c r="D245" s="161">
        <f>SUM(E245:BD245)</f>
        <v>0</v>
      </c>
      <c r="E245" s="77">
        <f t="shared" ref="E245:AJ245" si="383">IF(E$136=0,0,E106-E335)</f>
        <v>0</v>
      </c>
      <c r="F245" s="77">
        <f t="shared" si="383"/>
        <v>0</v>
      </c>
      <c r="G245" s="77">
        <f t="shared" si="383"/>
        <v>0</v>
      </c>
      <c r="H245" s="77">
        <f t="shared" si="383"/>
        <v>0</v>
      </c>
      <c r="I245" s="77">
        <f t="shared" si="383"/>
        <v>0</v>
      </c>
      <c r="J245" s="77">
        <f t="shared" si="383"/>
        <v>0</v>
      </c>
      <c r="K245" s="77">
        <f t="shared" si="383"/>
        <v>0</v>
      </c>
      <c r="L245" s="77">
        <f t="shared" si="383"/>
        <v>0</v>
      </c>
      <c r="M245" s="77">
        <f t="shared" si="383"/>
        <v>0</v>
      </c>
      <c r="N245" s="77">
        <f t="shared" si="383"/>
        <v>0</v>
      </c>
      <c r="O245" s="77">
        <f t="shared" si="383"/>
        <v>0</v>
      </c>
      <c r="P245" s="77">
        <f t="shared" si="383"/>
        <v>0</v>
      </c>
      <c r="Q245" s="77">
        <f t="shared" si="383"/>
        <v>0</v>
      </c>
      <c r="R245" s="77">
        <f t="shared" si="383"/>
        <v>0</v>
      </c>
      <c r="S245" s="77">
        <f t="shared" si="383"/>
        <v>0</v>
      </c>
      <c r="T245" s="77">
        <f t="shared" si="383"/>
        <v>0</v>
      </c>
      <c r="U245" s="77">
        <f t="shared" si="383"/>
        <v>0</v>
      </c>
      <c r="V245" s="77">
        <f t="shared" si="383"/>
        <v>0</v>
      </c>
      <c r="W245" s="77">
        <f t="shared" si="383"/>
        <v>0</v>
      </c>
      <c r="X245" s="77">
        <f t="shared" si="383"/>
        <v>0</v>
      </c>
      <c r="Y245" s="77">
        <f t="shared" si="383"/>
        <v>0</v>
      </c>
      <c r="Z245" s="77">
        <f t="shared" si="383"/>
        <v>0</v>
      </c>
      <c r="AA245" s="77">
        <f t="shared" si="383"/>
        <v>0</v>
      </c>
      <c r="AB245" s="77">
        <f t="shared" si="383"/>
        <v>0</v>
      </c>
      <c r="AC245" s="77">
        <f t="shared" si="383"/>
        <v>0</v>
      </c>
      <c r="AD245" s="77">
        <f t="shared" si="383"/>
        <v>0</v>
      </c>
      <c r="AE245" s="77">
        <f t="shared" si="383"/>
        <v>0</v>
      </c>
      <c r="AF245" s="77">
        <f t="shared" si="383"/>
        <v>0</v>
      </c>
      <c r="AG245" s="77">
        <f t="shared" si="383"/>
        <v>0</v>
      </c>
      <c r="AH245" s="77">
        <f t="shared" si="383"/>
        <v>0</v>
      </c>
      <c r="AI245" s="77">
        <f t="shared" si="383"/>
        <v>0</v>
      </c>
      <c r="AJ245" s="77">
        <f t="shared" si="383"/>
        <v>0</v>
      </c>
      <c r="AK245" s="77">
        <f t="shared" ref="AK245:BD245" si="384">IF(AK$136=0,0,AK106-AK335)</f>
        <v>0</v>
      </c>
      <c r="AL245" s="77">
        <f t="shared" si="384"/>
        <v>0</v>
      </c>
      <c r="AM245" s="77">
        <f t="shared" si="384"/>
        <v>0</v>
      </c>
      <c r="AN245" s="77">
        <f t="shared" si="384"/>
        <v>0</v>
      </c>
      <c r="AO245" s="77">
        <f t="shared" si="384"/>
        <v>0</v>
      </c>
      <c r="AP245" s="77">
        <f t="shared" si="384"/>
        <v>0</v>
      </c>
      <c r="AQ245" s="77">
        <f t="shared" si="384"/>
        <v>0</v>
      </c>
      <c r="AR245" s="77">
        <f t="shared" si="384"/>
        <v>0</v>
      </c>
      <c r="AS245" s="77">
        <f t="shared" si="384"/>
        <v>0</v>
      </c>
      <c r="AT245" s="77">
        <f t="shared" si="384"/>
        <v>0</v>
      </c>
      <c r="AU245" s="77">
        <f t="shared" si="384"/>
        <v>0</v>
      </c>
      <c r="AV245" s="77">
        <f t="shared" si="384"/>
        <v>0</v>
      </c>
      <c r="AW245" s="77">
        <f t="shared" si="384"/>
        <v>0</v>
      </c>
      <c r="AX245" s="77">
        <f t="shared" si="384"/>
        <v>0</v>
      </c>
      <c r="AY245" s="77">
        <f t="shared" si="384"/>
        <v>0</v>
      </c>
      <c r="AZ245" s="77">
        <f t="shared" si="384"/>
        <v>0</v>
      </c>
      <c r="BA245" s="77">
        <f t="shared" si="384"/>
        <v>0</v>
      </c>
      <c r="BB245" s="77">
        <f t="shared" si="384"/>
        <v>0</v>
      </c>
      <c r="BC245" s="77">
        <f t="shared" si="384"/>
        <v>0</v>
      </c>
      <c r="BD245" s="77">
        <f t="shared" si="384"/>
        <v>0</v>
      </c>
      <c r="BE245" s="251"/>
      <c r="BF245" s="163">
        <f>SUM(E245:H245)</f>
        <v>0</v>
      </c>
      <c r="BG245" s="77">
        <f>SUM(I245:L245)</f>
        <v>0</v>
      </c>
      <c r="BH245" s="77">
        <f>SUM(M245:Q245)</f>
        <v>0</v>
      </c>
      <c r="BI245" s="77">
        <f>SUM(R245:U245)</f>
        <v>0</v>
      </c>
      <c r="BJ245" s="77">
        <f>SUM(V245:Y245)</f>
        <v>0</v>
      </c>
      <c r="BK245" s="77">
        <f>SUM(Z245:AD245)</f>
        <v>0</v>
      </c>
      <c r="BL245" s="77">
        <f>SUM(AE245:AH245)</f>
        <v>0</v>
      </c>
      <c r="BM245" s="77">
        <f>SUM(AI245:AL245)</f>
        <v>0</v>
      </c>
      <c r="BN245" s="77">
        <f>SUM(AM245:AQ245)</f>
        <v>0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0</v>
      </c>
      <c r="BS245" s="77">
        <f>SUM(BF245:BH245)</f>
        <v>0</v>
      </c>
      <c r="BT245" s="77">
        <f>SUM(BI245:BK245)</f>
        <v>0</v>
      </c>
      <c r="BU245" s="77">
        <f>SUM(BL245:BN245)</f>
        <v>0</v>
      </c>
      <c r="BV245" s="77">
        <f>SUM(BO245:BQ245)</f>
        <v>0</v>
      </c>
      <c r="BW245" s="77">
        <f>SUM(BF245:BK245)</f>
        <v>0</v>
      </c>
      <c r="BX245" s="77">
        <f>SUM(BL245:BQ245)</f>
        <v>0</v>
      </c>
      <c r="BY245" s="77">
        <f>IF(Info!$O$3="Q1",$BS245,IF(Info!$O$3="Q2",$BS245+$BT245,IF(Info!$O$3="Q3",$BS245+$BT245+$BU245,$BR245)))</f>
        <v>0</v>
      </c>
      <c r="BZ245" s="77">
        <f>IF(Info!$O$3="Q1",$BS245,IF(Info!$O$3="Q2",$BT245,IF(Info!$O$3="Q3",$BU245,$BV245)))</f>
        <v>0</v>
      </c>
      <c r="CA245" s="48"/>
    </row>
    <row r="246" spans="1:79" x14ac:dyDescent="0.3">
      <c r="A246" s="248"/>
      <c r="B246" s="78" t="s">
        <v>363</v>
      </c>
      <c r="C246" s="250"/>
      <c r="D246" s="161">
        <f>SUM(E246:BD246)</f>
        <v>0</v>
      </c>
      <c r="E246" s="77">
        <f t="shared" ref="E246:AJ246" si="385">IF(E$136=0,0,E107-E336)</f>
        <v>0</v>
      </c>
      <c r="F246" s="77">
        <f t="shared" si="385"/>
        <v>0</v>
      </c>
      <c r="G246" s="77">
        <f t="shared" si="385"/>
        <v>0</v>
      </c>
      <c r="H246" s="77">
        <f t="shared" si="385"/>
        <v>0</v>
      </c>
      <c r="I246" s="77">
        <f t="shared" si="385"/>
        <v>0</v>
      </c>
      <c r="J246" s="77">
        <f t="shared" si="385"/>
        <v>0</v>
      </c>
      <c r="K246" s="77">
        <f t="shared" si="385"/>
        <v>0</v>
      </c>
      <c r="L246" s="77">
        <f t="shared" si="385"/>
        <v>0</v>
      </c>
      <c r="M246" s="77">
        <f t="shared" si="385"/>
        <v>0</v>
      </c>
      <c r="N246" s="77">
        <f t="shared" si="385"/>
        <v>0</v>
      </c>
      <c r="O246" s="77">
        <f t="shared" si="385"/>
        <v>0</v>
      </c>
      <c r="P246" s="77">
        <f t="shared" si="385"/>
        <v>0</v>
      </c>
      <c r="Q246" s="77">
        <f t="shared" si="385"/>
        <v>0</v>
      </c>
      <c r="R246" s="77">
        <f t="shared" si="385"/>
        <v>0</v>
      </c>
      <c r="S246" s="77">
        <f t="shared" si="385"/>
        <v>0</v>
      </c>
      <c r="T246" s="77">
        <f t="shared" si="385"/>
        <v>0</v>
      </c>
      <c r="U246" s="77">
        <f t="shared" si="385"/>
        <v>0</v>
      </c>
      <c r="V246" s="77">
        <f t="shared" si="385"/>
        <v>0</v>
      </c>
      <c r="W246" s="77">
        <f t="shared" si="385"/>
        <v>0</v>
      </c>
      <c r="X246" s="77">
        <f t="shared" si="385"/>
        <v>0</v>
      </c>
      <c r="Y246" s="77">
        <f t="shared" si="385"/>
        <v>0</v>
      </c>
      <c r="Z246" s="77">
        <f t="shared" si="385"/>
        <v>0</v>
      </c>
      <c r="AA246" s="77">
        <f t="shared" si="385"/>
        <v>0</v>
      </c>
      <c r="AB246" s="77">
        <f t="shared" si="385"/>
        <v>0</v>
      </c>
      <c r="AC246" s="77">
        <f t="shared" si="385"/>
        <v>0</v>
      </c>
      <c r="AD246" s="77">
        <f t="shared" si="385"/>
        <v>0</v>
      </c>
      <c r="AE246" s="77">
        <f t="shared" si="385"/>
        <v>0</v>
      </c>
      <c r="AF246" s="77">
        <f t="shared" si="385"/>
        <v>0</v>
      </c>
      <c r="AG246" s="77">
        <f t="shared" si="385"/>
        <v>0</v>
      </c>
      <c r="AH246" s="77">
        <f t="shared" si="385"/>
        <v>0</v>
      </c>
      <c r="AI246" s="77">
        <f t="shared" si="385"/>
        <v>0</v>
      </c>
      <c r="AJ246" s="77">
        <f t="shared" si="385"/>
        <v>0</v>
      </c>
      <c r="AK246" s="77">
        <f t="shared" ref="AK246:BD246" si="386">IF(AK$136=0,0,AK107-AK336)</f>
        <v>0</v>
      </c>
      <c r="AL246" s="77">
        <f t="shared" si="386"/>
        <v>0</v>
      </c>
      <c r="AM246" s="77">
        <f t="shared" si="386"/>
        <v>0</v>
      </c>
      <c r="AN246" s="77">
        <f t="shared" si="386"/>
        <v>0</v>
      </c>
      <c r="AO246" s="77">
        <f t="shared" si="386"/>
        <v>0</v>
      </c>
      <c r="AP246" s="77">
        <f t="shared" si="386"/>
        <v>0</v>
      </c>
      <c r="AQ246" s="77">
        <f t="shared" si="386"/>
        <v>0</v>
      </c>
      <c r="AR246" s="77">
        <f t="shared" si="386"/>
        <v>0</v>
      </c>
      <c r="AS246" s="77">
        <f t="shared" si="386"/>
        <v>0</v>
      </c>
      <c r="AT246" s="77">
        <f t="shared" si="386"/>
        <v>0</v>
      </c>
      <c r="AU246" s="77">
        <f t="shared" si="386"/>
        <v>0</v>
      </c>
      <c r="AV246" s="77">
        <f t="shared" si="386"/>
        <v>0</v>
      </c>
      <c r="AW246" s="77">
        <f t="shared" si="386"/>
        <v>0</v>
      </c>
      <c r="AX246" s="77">
        <f t="shared" si="386"/>
        <v>0</v>
      </c>
      <c r="AY246" s="77">
        <f t="shared" si="386"/>
        <v>0</v>
      </c>
      <c r="AZ246" s="77">
        <f t="shared" si="386"/>
        <v>0</v>
      </c>
      <c r="BA246" s="77">
        <f t="shared" si="386"/>
        <v>0</v>
      </c>
      <c r="BB246" s="77">
        <f t="shared" si="386"/>
        <v>0</v>
      </c>
      <c r="BC246" s="77">
        <f t="shared" si="386"/>
        <v>0</v>
      </c>
      <c r="BD246" s="77">
        <f t="shared" si="386"/>
        <v>0</v>
      </c>
      <c r="BE246" s="251"/>
      <c r="BF246" s="163">
        <f>SUM(E246:H246)</f>
        <v>0</v>
      </c>
      <c r="BG246" s="77">
        <f>SUM(I246:L246)</f>
        <v>0</v>
      </c>
      <c r="BH246" s="77">
        <f>SUM(M246:Q246)</f>
        <v>0</v>
      </c>
      <c r="BI246" s="77">
        <f>SUM(R246:U246)</f>
        <v>0</v>
      </c>
      <c r="BJ246" s="77">
        <f>SUM(V246:Y246)</f>
        <v>0</v>
      </c>
      <c r="BK246" s="77">
        <f>SUM(Z246:AD246)</f>
        <v>0</v>
      </c>
      <c r="BL246" s="77">
        <f>SUM(AE246:AH246)</f>
        <v>0</v>
      </c>
      <c r="BM246" s="77">
        <f>SUM(AI246:AL246)</f>
        <v>0</v>
      </c>
      <c r="BN246" s="77">
        <f>SUM(AM246:AQ246)</f>
        <v>0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0</v>
      </c>
      <c r="BS246" s="77">
        <f>SUM(BF246:BH246)</f>
        <v>0</v>
      </c>
      <c r="BT246" s="77">
        <f>SUM(BI246:BK246)</f>
        <v>0</v>
      </c>
      <c r="BU246" s="77">
        <f>SUM(BL246:BN246)</f>
        <v>0</v>
      </c>
      <c r="BV246" s="77">
        <f>SUM(BO246:BQ246)</f>
        <v>0</v>
      </c>
      <c r="BW246" s="77">
        <f>SUM(BF246:BK246)</f>
        <v>0</v>
      </c>
      <c r="BX246" s="77">
        <f>SUM(BL246:BQ246)</f>
        <v>0</v>
      </c>
      <c r="BY246" s="77">
        <f>IF(Info!$O$3="Q1",$BS246,IF(Info!$O$3="Q2",$BS246+$BT246,IF(Info!$O$3="Q3",$BS246+$BT246+$BU246,$BR246)))</f>
        <v>0</v>
      </c>
      <c r="BZ246" s="77">
        <f>IF(Info!$O$3="Q1",$BS246,IF(Info!$O$3="Q2",$BT246,IF(Info!$O$3="Q3",$BU246,$BV246)))</f>
        <v>0</v>
      </c>
      <c r="CA246" s="48"/>
    </row>
    <row r="247" spans="1:79" x14ac:dyDescent="0.3">
      <c r="A247" s="248"/>
      <c r="B247" s="160" t="s">
        <v>364</v>
      </c>
      <c r="C247" s="250"/>
      <c r="D247" s="255">
        <f>SUM(E247:BD247)</f>
        <v>0</v>
      </c>
      <c r="E247" s="255">
        <f t="shared" ref="E247:AJ247" si="387">IF(E$136=0,0,E108-E337)</f>
        <v>0</v>
      </c>
      <c r="F247" s="255">
        <f t="shared" si="387"/>
        <v>0</v>
      </c>
      <c r="G247" s="255">
        <f t="shared" si="387"/>
        <v>0</v>
      </c>
      <c r="H247" s="255">
        <f t="shared" si="387"/>
        <v>0</v>
      </c>
      <c r="I247" s="255">
        <f t="shared" si="387"/>
        <v>0</v>
      </c>
      <c r="J247" s="255">
        <f t="shared" si="387"/>
        <v>0</v>
      </c>
      <c r="K247" s="255">
        <f t="shared" si="387"/>
        <v>0</v>
      </c>
      <c r="L247" s="255">
        <f t="shared" si="387"/>
        <v>0</v>
      </c>
      <c r="M247" s="255">
        <f t="shared" si="387"/>
        <v>0</v>
      </c>
      <c r="N247" s="255">
        <f t="shared" si="387"/>
        <v>0</v>
      </c>
      <c r="O247" s="255">
        <f t="shared" si="387"/>
        <v>0</v>
      </c>
      <c r="P247" s="255">
        <f t="shared" si="387"/>
        <v>0</v>
      </c>
      <c r="Q247" s="255">
        <f t="shared" si="387"/>
        <v>0</v>
      </c>
      <c r="R247" s="255">
        <f t="shared" si="387"/>
        <v>0</v>
      </c>
      <c r="S247" s="255">
        <f t="shared" si="387"/>
        <v>0</v>
      </c>
      <c r="T247" s="255">
        <f t="shared" si="387"/>
        <v>0</v>
      </c>
      <c r="U247" s="255">
        <f t="shared" si="387"/>
        <v>0</v>
      </c>
      <c r="V247" s="255">
        <f t="shared" si="387"/>
        <v>0</v>
      </c>
      <c r="W247" s="255">
        <f t="shared" si="387"/>
        <v>0</v>
      </c>
      <c r="X247" s="255">
        <f t="shared" si="387"/>
        <v>0</v>
      </c>
      <c r="Y247" s="255">
        <f t="shared" si="387"/>
        <v>0</v>
      </c>
      <c r="Z247" s="255">
        <f t="shared" si="387"/>
        <v>0</v>
      </c>
      <c r="AA247" s="255">
        <f t="shared" si="387"/>
        <v>0</v>
      </c>
      <c r="AB247" s="255">
        <f t="shared" si="387"/>
        <v>0</v>
      </c>
      <c r="AC247" s="255">
        <f t="shared" si="387"/>
        <v>0</v>
      </c>
      <c r="AD247" s="255">
        <f t="shared" si="387"/>
        <v>0</v>
      </c>
      <c r="AE247" s="255">
        <f t="shared" si="387"/>
        <v>0</v>
      </c>
      <c r="AF247" s="255">
        <f t="shared" si="387"/>
        <v>0</v>
      </c>
      <c r="AG247" s="255">
        <f t="shared" si="387"/>
        <v>0</v>
      </c>
      <c r="AH247" s="255">
        <f t="shared" si="387"/>
        <v>0</v>
      </c>
      <c r="AI247" s="255">
        <f t="shared" si="387"/>
        <v>0</v>
      </c>
      <c r="AJ247" s="255">
        <f t="shared" si="387"/>
        <v>0</v>
      </c>
      <c r="AK247" s="255">
        <f t="shared" ref="AK247:BD247" si="388">IF(AK$136=0,0,AK108-AK337)</f>
        <v>0</v>
      </c>
      <c r="AL247" s="255">
        <f t="shared" si="388"/>
        <v>0</v>
      </c>
      <c r="AM247" s="255">
        <f t="shared" si="388"/>
        <v>0</v>
      </c>
      <c r="AN247" s="255">
        <f t="shared" si="388"/>
        <v>0</v>
      </c>
      <c r="AO247" s="255">
        <f t="shared" si="388"/>
        <v>0</v>
      </c>
      <c r="AP247" s="255">
        <f t="shared" si="388"/>
        <v>0</v>
      </c>
      <c r="AQ247" s="255">
        <f t="shared" si="388"/>
        <v>0</v>
      </c>
      <c r="AR247" s="255">
        <f t="shared" si="388"/>
        <v>0</v>
      </c>
      <c r="AS247" s="255">
        <f t="shared" si="388"/>
        <v>0</v>
      </c>
      <c r="AT247" s="255">
        <f t="shared" si="388"/>
        <v>0</v>
      </c>
      <c r="AU247" s="255">
        <f t="shared" si="388"/>
        <v>0</v>
      </c>
      <c r="AV247" s="255">
        <f t="shared" si="388"/>
        <v>0</v>
      </c>
      <c r="AW247" s="255">
        <f t="shared" si="388"/>
        <v>0</v>
      </c>
      <c r="AX247" s="255">
        <f t="shared" si="388"/>
        <v>0</v>
      </c>
      <c r="AY247" s="255">
        <f t="shared" si="388"/>
        <v>0</v>
      </c>
      <c r="AZ247" s="255">
        <f t="shared" si="388"/>
        <v>0</v>
      </c>
      <c r="BA247" s="255">
        <f t="shared" si="388"/>
        <v>0</v>
      </c>
      <c r="BB247" s="255">
        <f t="shared" si="388"/>
        <v>0</v>
      </c>
      <c r="BC247" s="255">
        <f t="shared" si="388"/>
        <v>0</v>
      </c>
      <c r="BD247" s="255">
        <f t="shared" si="388"/>
        <v>0</v>
      </c>
      <c r="BE247" s="251"/>
      <c r="BF247" s="162">
        <f>SUM(E247:H247)</f>
        <v>0</v>
      </c>
      <c r="BG247" s="157">
        <f>SUM(I247:L247)</f>
        <v>0</v>
      </c>
      <c r="BH247" s="157">
        <f>SUM(M247:Q247)</f>
        <v>0</v>
      </c>
      <c r="BI247" s="157">
        <f>SUM(R247:U247)</f>
        <v>0</v>
      </c>
      <c r="BJ247" s="157">
        <f>SUM(V247:Y247)</f>
        <v>0</v>
      </c>
      <c r="BK247" s="157">
        <f>SUM(Z247:AD247)</f>
        <v>0</v>
      </c>
      <c r="BL247" s="157">
        <f>SUM(AE247:AH247)</f>
        <v>0</v>
      </c>
      <c r="BM247" s="157">
        <f>SUM(AI247:AL247)</f>
        <v>0</v>
      </c>
      <c r="BN247" s="157">
        <f>SUM(AM247:AQ247)</f>
        <v>0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0</v>
      </c>
      <c r="BS247" s="157">
        <f>SUM(BF247:BH247)</f>
        <v>0</v>
      </c>
      <c r="BT247" s="157">
        <f>SUM(BI247:BK247)</f>
        <v>0</v>
      </c>
      <c r="BU247" s="157">
        <f>SUM(BL247:BN247)</f>
        <v>0</v>
      </c>
      <c r="BV247" s="157">
        <f>SUM(BO247:BQ247)</f>
        <v>0</v>
      </c>
      <c r="BW247" s="157">
        <f>SUM(BF247:BK247)</f>
        <v>0</v>
      </c>
      <c r="BX247" s="157">
        <f>SUM(BL247:BQ247)</f>
        <v>0</v>
      </c>
      <c r="BY247" s="157">
        <f>IF(Info!$O$3="Q1",$BS247,IF(Info!$O$3="Q2",$BS247+$BT247,IF(Info!$O$3="Q3",$BS247+$BT247+$BU247,$BR247)))</f>
        <v>0</v>
      </c>
      <c r="BZ247" s="157">
        <f>IF(Info!$O$3="Q1",$BS247,IF(Info!$O$3="Q2",$BT247,IF(Info!$O$3="Q3",$BU247,$BV247)))</f>
        <v>0</v>
      </c>
      <c r="CA247" s="48"/>
    </row>
    <row r="248" spans="1:79" ht="15.6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x14ac:dyDescent="0.3">
      <c r="A249" s="248"/>
      <c r="B249" s="78" t="s">
        <v>73</v>
      </c>
      <c r="C249" s="250"/>
      <c r="D249" s="161">
        <f>SUM(E249:BD249)</f>
        <v>0</v>
      </c>
      <c r="E249" s="77">
        <f t="shared" ref="E249:AJ249" si="389">IF(E$136=0,0,E110-E339)</f>
        <v>0</v>
      </c>
      <c r="F249" s="77">
        <f t="shared" si="389"/>
        <v>0</v>
      </c>
      <c r="G249" s="77">
        <f t="shared" si="389"/>
        <v>0</v>
      </c>
      <c r="H249" s="77">
        <f t="shared" si="389"/>
        <v>0</v>
      </c>
      <c r="I249" s="77">
        <f t="shared" si="389"/>
        <v>0</v>
      </c>
      <c r="J249" s="77">
        <f t="shared" si="389"/>
        <v>0</v>
      </c>
      <c r="K249" s="77">
        <f t="shared" si="389"/>
        <v>0</v>
      </c>
      <c r="L249" s="77">
        <f t="shared" si="389"/>
        <v>0</v>
      </c>
      <c r="M249" s="77">
        <f t="shared" si="389"/>
        <v>0</v>
      </c>
      <c r="N249" s="77">
        <f t="shared" si="389"/>
        <v>0</v>
      </c>
      <c r="O249" s="77">
        <f t="shared" si="389"/>
        <v>0</v>
      </c>
      <c r="P249" s="77">
        <f t="shared" si="389"/>
        <v>0</v>
      </c>
      <c r="Q249" s="77">
        <f t="shared" si="389"/>
        <v>0</v>
      </c>
      <c r="R249" s="77">
        <f t="shared" si="389"/>
        <v>0</v>
      </c>
      <c r="S249" s="77">
        <f t="shared" si="389"/>
        <v>0</v>
      </c>
      <c r="T249" s="77">
        <f t="shared" si="389"/>
        <v>0</v>
      </c>
      <c r="U249" s="77">
        <f t="shared" si="389"/>
        <v>0</v>
      </c>
      <c r="V249" s="77">
        <f t="shared" si="389"/>
        <v>0</v>
      </c>
      <c r="W249" s="77">
        <f t="shared" si="389"/>
        <v>0</v>
      </c>
      <c r="X249" s="77">
        <f t="shared" si="389"/>
        <v>0</v>
      </c>
      <c r="Y249" s="77">
        <f t="shared" si="389"/>
        <v>0</v>
      </c>
      <c r="Z249" s="77">
        <f t="shared" si="389"/>
        <v>0</v>
      </c>
      <c r="AA249" s="77">
        <f t="shared" si="389"/>
        <v>0</v>
      </c>
      <c r="AB249" s="77">
        <f t="shared" si="389"/>
        <v>0</v>
      </c>
      <c r="AC249" s="77">
        <f t="shared" si="389"/>
        <v>0</v>
      </c>
      <c r="AD249" s="77">
        <f t="shared" si="389"/>
        <v>0</v>
      </c>
      <c r="AE249" s="77">
        <f t="shared" si="389"/>
        <v>0</v>
      </c>
      <c r="AF249" s="77">
        <f t="shared" si="389"/>
        <v>0</v>
      </c>
      <c r="AG249" s="77">
        <f t="shared" si="389"/>
        <v>0</v>
      </c>
      <c r="AH249" s="77">
        <f t="shared" si="389"/>
        <v>0</v>
      </c>
      <c r="AI249" s="77">
        <f t="shared" si="389"/>
        <v>0</v>
      </c>
      <c r="AJ249" s="77">
        <f t="shared" si="389"/>
        <v>0</v>
      </c>
      <c r="AK249" s="77">
        <f t="shared" ref="AK249:BD249" si="390">IF(AK$136=0,0,AK110-AK339)</f>
        <v>0</v>
      </c>
      <c r="AL249" s="77">
        <f t="shared" si="390"/>
        <v>0</v>
      </c>
      <c r="AM249" s="77">
        <f t="shared" si="390"/>
        <v>0</v>
      </c>
      <c r="AN249" s="77">
        <f t="shared" si="390"/>
        <v>0</v>
      </c>
      <c r="AO249" s="77">
        <f t="shared" si="390"/>
        <v>0</v>
      </c>
      <c r="AP249" s="77">
        <f t="shared" si="390"/>
        <v>0</v>
      </c>
      <c r="AQ249" s="77">
        <f t="shared" si="390"/>
        <v>0</v>
      </c>
      <c r="AR249" s="77">
        <f t="shared" si="390"/>
        <v>0</v>
      </c>
      <c r="AS249" s="77">
        <f t="shared" si="390"/>
        <v>0</v>
      </c>
      <c r="AT249" s="77">
        <f t="shared" si="390"/>
        <v>0</v>
      </c>
      <c r="AU249" s="77">
        <f t="shared" si="390"/>
        <v>0</v>
      </c>
      <c r="AV249" s="77">
        <f t="shared" si="390"/>
        <v>0</v>
      </c>
      <c r="AW249" s="77">
        <f t="shared" si="390"/>
        <v>0</v>
      </c>
      <c r="AX249" s="77">
        <f t="shared" si="390"/>
        <v>0</v>
      </c>
      <c r="AY249" s="77">
        <f t="shared" si="390"/>
        <v>0</v>
      </c>
      <c r="AZ249" s="77">
        <f t="shared" si="390"/>
        <v>0</v>
      </c>
      <c r="BA249" s="77">
        <f t="shared" si="390"/>
        <v>0</v>
      </c>
      <c r="BB249" s="77">
        <f t="shared" si="390"/>
        <v>0</v>
      </c>
      <c r="BC249" s="77">
        <f t="shared" si="390"/>
        <v>0</v>
      </c>
      <c r="BD249" s="77">
        <f t="shared" si="390"/>
        <v>0</v>
      </c>
      <c r="BE249" s="251"/>
      <c r="BF249" s="163">
        <f>SUM(E249:H249)</f>
        <v>0</v>
      </c>
      <c r="BG249" s="77">
        <f>SUM(I249:L249)</f>
        <v>0</v>
      </c>
      <c r="BH249" s="77">
        <f>SUM(M249:Q249)</f>
        <v>0</v>
      </c>
      <c r="BI249" s="77">
        <f>SUM(R249:U249)</f>
        <v>0</v>
      </c>
      <c r="BJ249" s="77">
        <f>SUM(V249:Y249)</f>
        <v>0</v>
      </c>
      <c r="BK249" s="77">
        <f>SUM(Z249:AD249)</f>
        <v>0</v>
      </c>
      <c r="BL249" s="77">
        <f>SUM(AE249:AH249)</f>
        <v>0</v>
      </c>
      <c r="BM249" s="77">
        <f>SUM(AI249:AL249)</f>
        <v>0</v>
      </c>
      <c r="BN249" s="77">
        <f>SUM(AM249:AQ249)</f>
        <v>0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0</v>
      </c>
      <c r="BS249" s="77">
        <f>SUM(BF249:BH249)</f>
        <v>0</v>
      </c>
      <c r="BT249" s="77">
        <f>SUM(BI249:BK249)</f>
        <v>0</v>
      </c>
      <c r="BU249" s="77">
        <f>SUM(BL249:BN249)</f>
        <v>0</v>
      </c>
      <c r="BV249" s="77">
        <f>SUM(BO249:BQ249)</f>
        <v>0</v>
      </c>
      <c r="BW249" s="77">
        <f>SUM(BF249:BK249)</f>
        <v>0</v>
      </c>
      <c r="BX249" s="77">
        <f>SUM(BL249:BQ249)</f>
        <v>0</v>
      </c>
      <c r="BY249" s="77">
        <f>IF(Info!$O$3="Q1",$BS249,IF(Info!$O$3="Q2",$BS249+$BT249,IF(Info!$O$3="Q3",$BS249+$BT249+$BU249,$BR249)))</f>
        <v>0</v>
      </c>
      <c r="BZ249" s="77">
        <f>IF(Info!$O$3="Q1",$BS249,IF(Info!$O$3="Q2",$BT249,IF(Info!$O$3="Q3",$BU249,$BV249)))</f>
        <v>0</v>
      </c>
      <c r="CA249" s="48"/>
    </row>
    <row r="250" spans="1:79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1">IF(E$136=0,0,E111-E340)</f>
        <v>0</v>
      </c>
      <c r="F250" s="77">
        <f t="shared" si="391"/>
        <v>0</v>
      </c>
      <c r="G250" s="77">
        <f t="shared" si="391"/>
        <v>0</v>
      </c>
      <c r="H250" s="77">
        <f t="shared" si="391"/>
        <v>0</v>
      </c>
      <c r="I250" s="77">
        <f t="shared" si="391"/>
        <v>0</v>
      </c>
      <c r="J250" s="77">
        <f t="shared" si="391"/>
        <v>0</v>
      </c>
      <c r="K250" s="77">
        <f t="shared" si="391"/>
        <v>0</v>
      </c>
      <c r="L250" s="77">
        <f t="shared" si="391"/>
        <v>0</v>
      </c>
      <c r="M250" s="77">
        <f t="shared" si="391"/>
        <v>0</v>
      </c>
      <c r="N250" s="77">
        <f t="shared" si="391"/>
        <v>0</v>
      </c>
      <c r="O250" s="77">
        <f t="shared" si="391"/>
        <v>0</v>
      </c>
      <c r="P250" s="77">
        <f t="shared" si="391"/>
        <v>0</v>
      </c>
      <c r="Q250" s="77">
        <f t="shared" si="391"/>
        <v>0</v>
      </c>
      <c r="R250" s="77">
        <f t="shared" si="391"/>
        <v>0</v>
      </c>
      <c r="S250" s="77">
        <f t="shared" si="391"/>
        <v>0</v>
      </c>
      <c r="T250" s="77">
        <f t="shared" si="391"/>
        <v>0</v>
      </c>
      <c r="U250" s="77">
        <f t="shared" si="391"/>
        <v>0</v>
      </c>
      <c r="V250" s="77">
        <f t="shared" si="391"/>
        <v>0</v>
      </c>
      <c r="W250" s="77">
        <f t="shared" si="391"/>
        <v>0</v>
      </c>
      <c r="X250" s="77">
        <f t="shared" si="391"/>
        <v>0</v>
      </c>
      <c r="Y250" s="77">
        <f t="shared" si="391"/>
        <v>0</v>
      </c>
      <c r="Z250" s="77">
        <f t="shared" si="391"/>
        <v>0</v>
      </c>
      <c r="AA250" s="77">
        <f t="shared" si="391"/>
        <v>0</v>
      </c>
      <c r="AB250" s="77">
        <f t="shared" si="391"/>
        <v>0</v>
      </c>
      <c r="AC250" s="77">
        <f t="shared" si="391"/>
        <v>0</v>
      </c>
      <c r="AD250" s="77">
        <f t="shared" si="391"/>
        <v>0</v>
      </c>
      <c r="AE250" s="77">
        <f t="shared" si="391"/>
        <v>0</v>
      </c>
      <c r="AF250" s="77">
        <f t="shared" si="391"/>
        <v>0</v>
      </c>
      <c r="AG250" s="77">
        <f t="shared" si="391"/>
        <v>0</v>
      </c>
      <c r="AH250" s="77">
        <f t="shared" si="391"/>
        <v>0</v>
      </c>
      <c r="AI250" s="77">
        <f t="shared" si="391"/>
        <v>0</v>
      </c>
      <c r="AJ250" s="77">
        <f t="shared" si="391"/>
        <v>0</v>
      </c>
      <c r="AK250" s="77">
        <f t="shared" ref="AK250:BD250" si="392">IF(AK$136=0,0,AK111-AK340)</f>
        <v>0</v>
      </c>
      <c r="AL250" s="77">
        <f t="shared" si="392"/>
        <v>0</v>
      </c>
      <c r="AM250" s="77">
        <f t="shared" si="392"/>
        <v>0</v>
      </c>
      <c r="AN250" s="77">
        <f t="shared" si="392"/>
        <v>0</v>
      </c>
      <c r="AO250" s="77">
        <f t="shared" si="392"/>
        <v>0</v>
      </c>
      <c r="AP250" s="77">
        <f t="shared" si="392"/>
        <v>0</v>
      </c>
      <c r="AQ250" s="77">
        <f t="shared" si="392"/>
        <v>0</v>
      </c>
      <c r="AR250" s="77">
        <f t="shared" si="392"/>
        <v>0</v>
      </c>
      <c r="AS250" s="77">
        <f t="shared" si="392"/>
        <v>0</v>
      </c>
      <c r="AT250" s="77">
        <f t="shared" si="392"/>
        <v>0</v>
      </c>
      <c r="AU250" s="77">
        <f t="shared" si="392"/>
        <v>0</v>
      </c>
      <c r="AV250" s="77">
        <f t="shared" si="392"/>
        <v>0</v>
      </c>
      <c r="AW250" s="77">
        <f t="shared" si="392"/>
        <v>0</v>
      </c>
      <c r="AX250" s="77">
        <f t="shared" si="392"/>
        <v>0</v>
      </c>
      <c r="AY250" s="77">
        <f t="shared" si="392"/>
        <v>0</v>
      </c>
      <c r="AZ250" s="77">
        <f t="shared" si="392"/>
        <v>0</v>
      </c>
      <c r="BA250" s="77">
        <f t="shared" si="392"/>
        <v>0</v>
      </c>
      <c r="BB250" s="77">
        <f t="shared" si="392"/>
        <v>0</v>
      </c>
      <c r="BC250" s="77">
        <f t="shared" si="392"/>
        <v>0</v>
      </c>
      <c r="BD250" s="77">
        <f t="shared" si="392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x14ac:dyDescent="0.3">
      <c r="A251" s="248"/>
      <c r="B251" s="160" t="s">
        <v>367</v>
      </c>
      <c r="C251" s="250"/>
      <c r="D251" s="161">
        <f>SUM(E251:BD251)</f>
        <v>0</v>
      </c>
      <c r="E251" s="77">
        <f t="shared" ref="E251:AJ251" si="393">IF(E$136=0,0,E112-E341)</f>
        <v>0</v>
      </c>
      <c r="F251" s="77">
        <f t="shared" si="393"/>
        <v>0</v>
      </c>
      <c r="G251" s="77">
        <f t="shared" si="393"/>
        <v>0</v>
      </c>
      <c r="H251" s="77">
        <f t="shared" si="393"/>
        <v>0</v>
      </c>
      <c r="I251" s="77">
        <f t="shared" si="393"/>
        <v>0</v>
      </c>
      <c r="J251" s="77">
        <f t="shared" si="393"/>
        <v>0</v>
      </c>
      <c r="K251" s="77">
        <f t="shared" si="393"/>
        <v>0</v>
      </c>
      <c r="L251" s="77">
        <f t="shared" si="393"/>
        <v>0</v>
      </c>
      <c r="M251" s="77">
        <f t="shared" si="393"/>
        <v>0</v>
      </c>
      <c r="N251" s="77">
        <f t="shared" si="393"/>
        <v>0</v>
      </c>
      <c r="O251" s="77">
        <f t="shared" si="393"/>
        <v>0</v>
      </c>
      <c r="P251" s="77">
        <f t="shared" si="393"/>
        <v>0</v>
      </c>
      <c r="Q251" s="77">
        <f t="shared" si="393"/>
        <v>0</v>
      </c>
      <c r="R251" s="77">
        <f t="shared" si="393"/>
        <v>0</v>
      </c>
      <c r="S251" s="77">
        <f t="shared" si="393"/>
        <v>0</v>
      </c>
      <c r="T251" s="77">
        <f t="shared" si="393"/>
        <v>0</v>
      </c>
      <c r="U251" s="77">
        <f t="shared" si="393"/>
        <v>0</v>
      </c>
      <c r="V251" s="77">
        <f t="shared" si="393"/>
        <v>0</v>
      </c>
      <c r="W251" s="77">
        <f t="shared" si="393"/>
        <v>0</v>
      </c>
      <c r="X251" s="77">
        <f t="shared" si="393"/>
        <v>0</v>
      </c>
      <c r="Y251" s="77">
        <f t="shared" si="393"/>
        <v>0</v>
      </c>
      <c r="Z251" s="77">
        <f t="shared" si="393"/>
        <v>0</v>
      </c>
      <c r="AA251" s="77">
        <f t="shared" si="393"/>
        <v>0</v>
      </c>
      <c r="AB251" s="77">
        <f t="shared" si="393"/>
        <v>0</v>
      </c>
      <c r="AC251" s="77">
        <f t="shared" si="393"/>
        <v>0</v>
      </c>
      <c r="AD251" s="77">
        <f t="shared" si="393"/>
        <v>0</v>
      </c>
      <c r="AE251" s="77">
        <f t="shared" si="393"/>
        <v>0</v>
      </c>
      <c r="AF251" s="77">
        <f t="shared" si="393"/>
        <v>0</v>
      </c>
      <c r="AG251" s="77">
        <f t="shared" si="393"/>
        <v>0</v>
      </c>
      <c r="AH251" s="77">
        <f t="shared" si="393"/>
        <v>0</v>
      </c>
      <c r="AI251" s="77">
        <f t="shared" si="393"/>
        <v>0</v>
      </c>
      <c r="AJ251" s="77">
        <f t="shared" si="393"/>
        <v>0</v>
      </c>
      <c r="AK251" s="77">
        <f t="shared" ref="AK251:BD251" si="394">IF(AK$136=0,0,AK112-AK341)</f>
        <v>0</v>
      </c>
      <c r="AL251" s="77">
        <f t="shared" si="394"/>
        <v>0</v>
      </c>
      <c r="AM251" s="77">
        <f t="shared" si="394"/>
        <v>0</v>
      </c>
      <c r="AN251" s="77">
        <f t="shared" si="394"/>
        <v>0</v>
      </c>
      <c r="AO251" s="77">
        <f t="shared" si="394"/>
        <v>0</v>
      </c>
      <c r="AP251" s="77">
        <f t="shared" si="394"/>
        <v>0</v>
      </c>
      <c r="AQ251" s="77">
        <f t="shared" si="394"/>
        <v>0</v>
      </c>
      <c r="AR251" s="77">
        <f t="shared" si="394"/>
        <v>0</v>
      </c>
      <c r="AS251" s="77">
        <f t="shared" si="394"/>
        <v>0</v>
      </c>
      <c r="AT251" s="77">
        <f t="shared" si="394"/>
        <v>0</v>
      </c>
      <c r="AU251" s="77">
        <f t="shared" si="394"/>
        <v>0</v>
      </c>
      <c r="AV251" s="77">
        <f t="shared" si="394"/>
        <v>0</v>
      </c>
      <c r="AW251" s="77">
        <f t="shared" si="394"/>
        <v>0</v>
      </c>
      <c r="AX251" s="77">
        <f t="shared" si="394"/>
        <v>0</v>
      </c>
      <c r="AY251" s="77">
        <f t="shared" si="394"/>
        <v>0</v>
      </c>
      <c r="AZ251" s="77">
        <f t="shared" si="394"/>
        <v>0</v>
      </c>
      <c r="BA251" s="77">
        <f t="shared" si="394"/>
        <v>0</v>
      </c>
      <c r="BB251" s="77">
        <f t="shared" si="394"/>
        <v>0</v>
      </c>
      <c r="BC251" s="77">
        <f t="shared" si="394"/>
        <v>0</v>
      </c>
      <c r="BD251" s="77">
        <f t="shared" si="394"/>
        <v>0</v>
      </c>
      <c r="BE251" s="251"/>
      <c r="BF251" s="162">
        <f>SUM(E251:H251)</f>
        <v>0</v>
      </c>
      <c r="BG251" s="157">
        <f>SUM(I251:L251)</f>
        <v>0</v>
      </c>
      <c r="BH251" s="157">
        <f>SUM(M251:Q251)</f>
        <v>0</v>
      </c>
      <c r="BI251" s="157">
        <f>SUM(R251:U251)</f>
        <v>0</v>
      </c>
      <c r="BJ251" s="157">
        <f>SUM(V251:Y251)</f>
        <v>0</v>
      </c>
      <c r="BK251" s="157">
        <f>SUM(Z251:AD251)</f>
        <v>0</v>
      </c>
      <c r="BL251" s="157">
        <f>SUM(AE251:AH251)</f>
        <v>0</v>
      </c>
      <c r="BM251" s="157">
        <f>SUM(AI251:AL251)</f>
        <v>0</v>
      </c>
      <c r="BN251" s="157">
        <f>SUM(AM251:AQ251)</f>
        <v>0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0</v>
      </c>
      <c r="BS251" s="157">
        <f>SUM(BF251:BH251)</f>
        <v>0</v>
      </c>
      <c r="BT251" s="157">
        <f>SUM(BI251:BK251)</f>
        <v>0</v>
      </c>
      <c r="BU251" s="157">
        <f>SUM(BL251:BN251)</f>
        <v>0</v>
      </c>
      <c r="BV251" s="157">
        <f>SUM(BO251:BQ251)</f>
        <v>0</v>
      </c>
      <c r="BW251" s="157">
        <f>SUM(BF251:BK251)</f>
        <v>0</v>
      </c>
      <c r="BX251" s="157">
        <f>SUM(BL251:BQ251)</f>
        <v>0</v>
      </c>
      <c r="BY251" s="157">
        <f>IF(Info!$O$3="Q1",$BS251,IF(Info!$O$3="Q2",$BS251+$BT251,IF(Info!$O$3="Q3",$BS251+$BT251+$BU251,$BR251)))</f>
        <v>0</v>
      </c>
      <c r="BZ251" s="157">
        <f>IF(Info!$O$3="Q1",$BS251,IF(Info!$O$3="Q2",$BT251,IF(Info!$O$3="Q3",$BU251,$BV251)))</f>
        <v>0</v>
      </c>
      <c r="CA251" s="48"/>
    </row>
    <row r="252" spans="1:79" ht="15.6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x14ac:dyDescent="0.3">
      <c r="A253" s="248"/>
      <c r="B253" s="78" t="s">
        <v>368</v>
      </c>
      <c r="C253" s="250"/>
      <c r="D253" s="161">
        <f>SUM(E253:BD253)</f>
        <v>0</v>
      </c>
      <c r="E253" s="77">
        <f t="shared" ref="E253:AJ253" si="395">IF(E$136=0,0,E114-E343)</f>
        <v>0</v>
      </c>
      <c r="F253" s="77">
        <f t="shared" si="395"/>
        <v>0</v>
      </c>
      <c r="G253" s="77">
        <f t="shared" si="395"/>
        <v>0</v>
      </c>
      <c r="H253" s="77">
        <f t="shared" si="395"/>
        <v>0</v>
      </c>
      <c r="I253" s="77">
        <f t="shared" si="395"/>
        <v>0</v>
      </c>
      <c r="J253" s="77">
        <f t="shared" si="395"/>
        <v>0</v>
      </c>
      <c r="K253" s="77">
        <f t="shared" si="395"/>
        <v>0</v>
      </c>
      <c r="L253" s="77">
        <f t="shared" si="395"/>
        <v>0</v>
      </c>
      <c r="M253" s="77">
        <f t="shared" si="395"/>
        <v>0</v>
      </c>
      <c r="N253" s="77">
        <f t="shared" si="395"/>
        <v>0</v>
      </c>
      <c r="O253" s="77">
        <f t="shared" si="395"/>
        <v>0</v>
      </c>
      <c r="P253" s="77">
        <f t="shared" si="395"/>
        <v>0</v>
      </c>
      <c r="Q253" s="77">
        <f t="shared" si="395"/>
        <v>0</v>
      </c>
      <c r="R253" s="77">
        <f t="shared" si="395"/>
        <v>0</v>
      </c>
      <c r="S253" s="77">
        <f t="shared" si="395"/>
        <v>0</v>
      </c>
      <c r="T253" s="77">
        <f t="shared" si="395"/>
        <v>0</v>
      </c>
      <c r="U253" s="77">
        <f t="shared" si="395"/>
        <v>0</v>
      </c>
      <c r="V253" s="77">
        <f t="shared" si="395"/>
        <v>0</v>
      </c>
      <c r="W253" s="77">
        <f t="shared" si="395"/>
        <v>0</v>
      </c>
      <c r="X253" s="77">
        <f t="shared" si="395"/>
        <v>0</v>
      </c>
      <c r="Y253" s="77">
        <f t="shared" si="395"/>
        <v>0</v>
      </c>
      <c r="Z253" s="77">
        <f t="shared" si="395"/>
        <v>0</v>
      </c>
      <c r="AA253" s="77">
        <f t="shared" si="395"/>
        <v>0</v>
      </c>
      <c r="AB253" s="77">
        <f t="shared" si="395"/>
        <v>0</v>
      </c>
      <c r="AC253" s="77">
        <f t="shared" si="395"/>
        <v>0</v>
      </c>
      <c r="AD253" s="77">
        <f t="shared" si="395"/>
        <v>0</v>
      </c>
      <c r="AE253" s="77">
        <f t="shared" si="395"/>
        <v>0</v>
      </c>
      <c r="AF253" s="77">
        <f t="shared" si="395"/>
        <v>0</v>
      </c>
      <c r="AG253" s="77">
        <f t="shared" si="395"/>
        <v>0</v>
      </c>
      <c r="AH253" s="77">
        <f t="shared" si="395"/>
        <v>0</v>
      </c>
      <c r="AI253" s="77">
        <f t="shared" si="395"/>
        <v>0</v>
      </c>
      <c r="AJ253" s="77">
        <f t="shared" si="395"/>
        <v>0</v>
      </c>
      <c r="AK253" s="77">
        <f t="shared" ref="AK253:BD253" si="396">IF(AK$136=0,0,AK114-AK343)</f>
        <v>0</v>
      </c>
      <c r="AL253" s="77">
        <f t="shared" si="396"/>
        <v>0</v>
      </c>
      <c r="AM253" s="77">
        <f t="shared" si="396"/>
        <v>0</v>
      </c>
      <c r="AN253" s="77">
        <f t="shared" si="396"/>
        <v>0</v>
      </c>
      <c r="AO253" s="77">
        <f t="shared" si="396"/>
        <v>0</v>
      </c>
      <c r="AP253" s="77">
        <f t="shared" si="396"/>
        <v>0</v>
      </c>
      <c r="AQ253" s="77">
        <f t="shared" si="396"/>
        <v>0</v>
      </c>
      <c r="AR253" s="77">
        <f t="shared" si="396"/>
        <v>0</v>
      </c>
      <c r="AS253" s="77">
        <f t="shared" si="396"/>
        <v>0</v>
      </c>
      <c r="AT253" s="77">
        <f t="shared" si="396"/>
        <v>0</v>
      </c>
      <c r="AU253" s="77">
        <f t="shared" si="396"/>
        <v>0</v>
      </c>
      <c r="AV253" s="77">
        <f t="shared" si="396"/>
        <v>0</v>
      </c>
      <c r="AW253" s="77">
        <f t="shared" si="396"/>
        <v>0</v>
      </c>
      <c r="AX253" s="77">
        <f t="shared" si="396"/>
        <v>0</v>
      </c>
      <c r="AY253" s="77">
        <f t="shared" si="396"/>
        <v>0</v>
      </c>
      <c r="AZ253" s="77">
        <f t="shared" si="396"/>
        <v>0</v>
      </c>
      <c r="BA253" s="77">
        <f t="shared" si="396"/>
        <v>0</v>
      </c>
      <c r="BB253" s="77">
        <f t="shared" si="396"/>
        <v>0</v>
      </c>
      <c r="BC253" s="77">
        <f t="shared" si="396"/>
        <v>0</v>
      </c>
      <c r="BD253" s="77">
        <f t="shared" si="396"/>
        <v>0</v>
      </c>
      <c r="BE253" s="251"/>
      <c r="BF253" s="163">
        <f>SUM(E253:H253)</f>
        <v>0</v>
      </c>
      <c r="BG253" s="77">
        <f>SUM(I253:L253)</f>
        <v>0</v>
      </c>
      <c r="BH253" s="77">
        <f>SUM(M253:Q253)</f>
        <v>0</v>
      </c>
      <c r="BI253" s="77">
        <f>SUM(R253:U253)</f>
        <v>0</v>
      </c>
      <c r="BJ253" s="77">
        <f>SUM(V253:Y253)</f>
        <v>0</v>
      </c>
      <c r="BK253" s="77">
        <f>SUM(Z253:AD253)</f>
        <v>0</v>
      </c>
      <c r="BL253" s="77">
        <f>SUM(AE253:AH253)</f>
        <v>0</v>
      </c>
      <c r="BM253" s="77">
        <f>SUM(AI253:AL253)</f>
        <v>0</v>
      </c>
      <c r="BN253" s="77">
        <f>SUM(AM253:AQ253)</f>
        <v>0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0</v>
      </c>
      <c r="BS253" s="77">
        <f>SUM(BF253:BH253)</f>
        <v>0</v>
      </c>
      <c r="BT253" s="77">
        <f>SUM(BI253:BK253)</f>
        <v>0</v>
      </c>
      <c r="BU253" s="77">
        <f>SUM(BL253:BN253)</f>
        <v>0</v>
      </c>
      <c r="BV253" s="77">
        <f>SUM(BO253:BQ253)</f>
        <v>0</v>
      </c>
      <c r="BW253" s="77">
        <f>SUM(BF253:BK253)</f>
        <v>0</v>
      </c>
      <c r="BX253" s="77">
        <f>SUM(BL253:BQ253)</f>
        <v>0</v>
      </c>
      <c r="BY253" s="77">
        <f>IF(Info!$O$3="Q1",$BS253,IF(Info!$O$3="Q2",$BS253+$BT253,IF(Info!$O$3="Q3",$BS253+$BT253+$BU253,$BR253)))</f>
        <v>0</v>
      </c>
      <c r="BZ253" s="77">
        <f>IF(Info!$O$3="Q1",$BS253,IF(Info!$O$3="Q2",$BT253,IF(Info!$O$3="Q3",$BU253,$BV253)))</f>
        <v>0</v>
      </c>
      <c r="CA253" s="48"/>
    </row>
    <row r="254" spans="1:79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397">IF(E$136=0,0,E115-E344)</f>
        <v>0</v>
      </c>
      <c r="F254" s="77">
        <f t="shared" si="397"/>
        <v>0</v>
      </c>
      <c r="G254" s="77">
        <f t="shared" si="397"/>
        <v>0</v>
      </c>
      <c r="H254" s="77">
        <f t="shared" si="397"/>
        <v>0</v>
      </c>
      <c r="I254" s="77">
        <f t="shared" si="397"/>
        <v>0</v>
      </c>
      <c r="J254" s="77">
        <f t="shared" si="397"/>
        <v>0</v>
      </c>
      <c r="K254" s="77">
        <f t="shared" si="397"/>
        <v>0</v>
      </c>
      <c r="L254" s="77">
        <f t="shared" si="397"/>
        <v>0</v>
      </c>
      <c r="M254" s="77">
        <f t="shared" si="397"/>
        <v>0</v>
      </c>
      <c r="N254" s="77">
        <f t="shared" si="397"/>
        <v>0</v>
      </c>
      <c r="O254" s="77">
        <f t="shared" si="397"/>
        <v>0</v>
      </c>
      <c r="P254" s="77">
        <f t="shared" si="397"/>
        <v>0</v>
      </c>
      <c r="Q254" s="77">
        <f t="shared" si="397"/>
        <v>0</v>
      </c>
      <c r="R254" s="77">
        <f t="shared" si="397"/>
        <v>0</v>
      </c>
      <c r="S254" s="77">
        <f t="shared" si="397"/>
        <v>0</v>
      </c>
      <c r="T254" s="77">
        <f t="shared" si="397"/>
        <v>0</v>
      </c>
      <c r="U254" s="77">
        <f t="shared" si="397"/>
        <v>0</v>
      </c>
      <c r="V254" s="77">
        <f t="shared" si="397"/>
        <v>0</v>
      </c>
      <c r="W254" s="77">
        <f t="shared" si="397"/>
        <v>0</v>
      </c>
      <c r="X254" s="77">
        <f t="shared" si="397"/>
        <v>0</v>
      </c>
      <c r="Y254" s="77">
        <f t="shared" si="397"/>
        <v>0</v>
      </c>
      <c r="Z254" s="77">
        <f t="shared" si="397"/>
        <v>0</v>
      </c>
      <c r="AA254" s="77">
        <f t="shared" si="397"/>
        <v>0</v>
      </c>
      <c r="AB254" s="77">
        <f t="shared" si="397"/>
        <v>0</v>
      </c>
      <c r="AC254" s="77">
        <f t="shared" si="397"/>
        <v>0</v>
      </c>
      <c r="AD254" s="77">
        <f t="shared" si="397"/>
        <v>0</v>
      </c>
      <c r="AE254" s="77">
        <f t="shared" si="397"/>
        <v>0</v>
      </c>
      <c r="AF254" s="77">
        <f t="shared" si="397"/>
        <v>0</v>
      </c>
      <c r="AG254" s="77">
        <f t="shared" si="397"/>
        <v>0</v>
      </c>
      <c r="AH254" s="77">
        <f t="shared" si="397"/>
        <v>0</v>
      </c>
      <c r="AI254" s="77">
        <f t="shared" si="397"/>
        <v>0</v>
      </c>
      <c r="AJ254" s="77">
        <f t="shared" si="397"/>
        <v>0</v>
      </c>
      <c r="AK254" s="77">
        <f t="shared" ref="AK254:BD254" si="398">IF(AK$136=0,0,AK115-AK344)</f>
        <v>0</v>
      </c>
      <c r="AL254" s="77">
        <f t="shared" si="398"/>
        <v>0</v>
      </c>
      <c r="AM254" s="77">
        <f t="shared" si="398"/>
        <v>0</v>
      </c>
      <c r="AN254" s="77">
        <f t="shared" si="398"/>
        <v>0</v>
      </c>
      <c r="AO254" s="77">
        <f t="shared" si="398"/>
        <v>0</v>
      </c>
      <c r="AP254" s="77">
        <f t="shared" si="398"/>
        <v>0</v>
      </c>
      <c r="AQ254" s="77">
        <f t="shared" si="398"/>
        <v>0</v>
      </c>
      <c r="AR254" s="77">
        <f t="shared" si="398"/>
        <v>0</v>
      </c>
      <c r="AS254" s="77">
        <f t="shared" si="398"/>
        <v>0</v>
      </c>
      <c r="AT254" s="77">
        <f t="shared" si="398"/>
        <v>0</v>
      </c>
      <c r="AU254" s="77">
        <f t="shared" si="398"/>
        <v>0</v>
      </c>
      <c r="AV254" s="77">
        <f t="shared" si="398"/>
        <v>0</v>
      </c>
      <c r="AW254" s="77">
        <f t="shared" si="398"/>
        <v>0</v>
      </c>
      <c r="AX254" s="77">
        <f t="shared" si="398"/>
        <v>0</v>
      </c>
      <c r="AY254" s="77">
        <f t="shared" si="398"/>
        <v>0</v>
      </c>
      <c r="AZ254" s="77">
        <f t="shared" si="398"/>
        <v>0</v>
      </c>
      <c r="BA254" s="77">
        <f t="shared" si="398"/>
        <v>0</v>
      </c>
      <c r="BB254" s="77">
        <f t="shared" si="398"/>
        <v>0</v>
      </c>
      <c r="BC254" s="77">
        <f t="shared" si="398"/>
        <v>0</v>
      </c>
      <c r="BD254" s="77">
        <f t="shared" si="398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x14ac:dyDescent="0.3">
      <c r="A255" s="248"/>
      <c r="B255" s="78" t="s">
        <v>370</v>
      </c>
      <c r="C255" s="250"/>
      <c r="D255" s="161">
        <f>SUM(E255:BD255)</f>
        <v>0</v>
      </c>
      <c r="E255" s="77">
        <f t="shared" ref="E255:AJ255" si="399">IF(E$136=0,0,E116-E345)</f>
        <v>0</v>
      </c>
      <c r="F255" s="77">
        <f t="shared" si="399"/>
        <v>0</v>
      </c>
      <c r="G255" s="77">
        <f t="shared" si="399"/>
        <v>0</v>
      </c>
      <c r="H255" s="77">
        <f t="shared" si="399"/>
        <v>0</v>
      </c>
      <c r="I255" s="77">
        <f t="shared" si="399"/>
        <v>0</v>
      </c>
      <c r="J255" s="77">
        <f t="shared" si="399"/>
        <v>0</v>
      </c>
      <c r="K255" s="77">
        <f t="shared" si="399"/>
        <v>0</v>
      </c>
      <c r="L255" s="77">
        <f t="shared" si="399"/>
        <v>0</v>
      </c>
      <c r="M255" s="77">
        <f t="shared" si="399"/>
        <v>0</v>
      </c>
      <c r="N255" s="77">
        <f t="shared" si="399"/>
        <v>0</v>
      </c>
      <c r="O255" s="77">
        <f t="shared" si="399"/>
        <v>0</v>
      </c>
      <c r="P255" s="77">
        <f t="shared" si="399"/>
        <v>0</v>
      </c>
      <c r="Q255" s="77">
        <f t="shared" si="399"/>
        <v>0</v>
      </c>
      <c r="R255" s="77">
        <f t="shared" si="399"/>
        <v>0</v>
      </c>
      <c r="S255" s="77">
        <f t="shared" si="399"/>
        <v>0</v>
      </c>
      <c r="T255" s="77">
        <f t="shared" si="399"/>
        <v>0</v>
      </c>
      <c r="U255" s="77">
        <f t="shared" si="399"/>
        <v>0</v>
      </c>
      <c r="V255" s="77">
        <f t="shared" si="399"/>
        <v>0</v>
      </c>
      <c r="W255" s="77">
        <f t="shared" si="399"/>
        <v>0</v>
      </c>
      <c r="X255" s="77">
        <f t="shared" si="399"/>
        <v>0</v>
      </c>
      <c r="Y255" s="77">
        <f t="shared" si="399"/>
        <v>0</v>
      </c>
      <c r="Z255" s="77">
        <f t="shared" si="399"/>
        <v>0</v>
      </c>
      <c r="AA255" s="77">
        <f t="shared" si="399"/>
        <v>0</v>
      </c>
      <c r="AB255" s="77">
        <f t="shared" si="399"/>
        <v>0</v>
      </c>
      <c r="AC255" s="77">
        <f t="shared" si="399"/>
        <v>0</v>
      </c>
      <c r="AD255" s="77">
        <f t="shared" si="399"/>
        <v>0</v>
      </c>
      <c r="AE255" s="77">
        <f t="shared" si="399"/>
        <v>0</v>
      </c>
      <c r="AF255" s="77">
        <f t="shared" si="399"/>
        <v>0</v>
      </c>
      <c r="AG255" s="77">
        <f t="shared" si="399"/>
        <v>0</v>
      </c>
      <c r="AH255" s="77">
        <f t="shared" si="399"/>
        <v>0</v>
      </c>
      <c r="AI255" s="77">
        <f t="shared" si="399"/>
        <v>0</v>
      </c>
      <c r="AJ255" s="77">
        <f t="shared" si="399"/>
        <v>0</v>
      </c>
      <c r="AK255" s="77">
        <f t="shared" ref="AK255:BD255" si="400">IF(AK$136=0,0,AK116-AK345)</f>
        <v>0</v>
      </c>
      <c r="AL255" s="77">
        <f t="shared" si="400"/>
        <v>0</v>
      </c>
      <c r="AM255" s="77">
        <f t="shared" si="400"/>
        <v>0</v>
      </c>
      <c r="AN255" s="77">
        <f t="shared" si="400"/>
        <v>0</v>
      </c>
      <c r="AO255" s="77">
        <f t="shared" si="400"/>
        <v>0</v>
      </c>
      <c r="AP255" s="77">
        <f t="shared" si="400"/>
        <v>0</v>
      </c>
      <c r="AQ255" s="77">
        <f t="shared" si="400"/>
        <v>0</v>
      </c>
      <c r="AR255" s="77">
        <f t="shared" si="400"/>
        <v>0</v>
      </c>
      <c r="AS255" s="77">
        <f t="shared" si="400"/>
        <v>0</v>
      </c>
      <c r="AT255" s="77">
        <f t="shared" si="400"/>
        <v>0</v>
      </c>
      <c r="AU255" s="77">
        <f t="shared" si="400"/>
        <v>0</v>
      </c>
      <c r="AV255" s="77">
        <f t="shared" si="400"/>
        <v>0</v>
      </c>
      <c r="AW255" s="77">
        <f t="shared" si="400"/>
        <v>0</v>
      </c>
      <c r="AX255" s="77">
        <f t="shared" si="400"/>
        <v>0</v>
      </c>
      <c r="AY255" s="77">
        <f t="shared" si="400"/>
        <v>0</v>
      </c>
      <c r="AZ255" s="77">
        <f t="shared" si="400"/>
        <v>0</v>
      </c>
      <c r="BA255" s="77">
        <f t="shared" si="400"/>
        <v>0</v>
      </c>
      <c r="BB255" s="77">
        <f t="shared" si="400"/>
        <v>0</v>
      </c>
      <c r="BC255" s="77">
        <f t="shared" si="400"/>
        <v>0</v>
      </c>
      <c r="BD255" s="77">
        <f t="shared" si="400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0</v>
      </c>
      <c r="BS255" s="77">
        <f>SUM(BF255:BH255)</f>
        <v>0</v>
      </c>
      <c r="BT255" s="77">
        <f>SUM(BI255:BK255)</f>
        <v>0</v>
      </c>
      <c r="BU255" s="77">
        <f>SUM(BL255:BN255)</f>
        <v>0</v>
      </c>
      <c r="BV255" s="77">
        <f>SUM(BO255:BQ255)</f>
        <v>0</v>
      </c>
      <c r="BW255" s="77">
        <f>SUM(BF255:BK255)</f>
        <v>0</v>
      </c>
      <c r="BX255" s="77">
        <f>SUM(BL255:BQ255)</f>
        <v>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x14ac:dyDescent="0.3">
      <c r="A256" s="248"/>
      <c r="B256" s="160" t="s">
        <v>371</v>
      </c>
      <c r="C256" s="250"/>
      <c r="D256" s="161">
        <f>SUM(E256:BD256)</f>
        <v>0</v>
      </c>
      <c r="E256" s="77">
        <f t="shared" ref="E256:AJ256" si="401">IF(E$136=0,0,E117-E346)</f>
        <v>0</v>
      </c>
      <c r="F256" s="77">
        <f t="shared" si="401"/>
        <v>0</v>
      </c>
      <c r="G256" s="77">
        <f t="shared" si="401"/>
        <v>0</v>
      </c>
      <c r="H256" s="77">
        <f t="shared" si="401"/>
        <v>0</v>
      </c>
      <c r="I256" s="77">
        <f t="shared" si="401"/>
        <v>0</v>
      </c>
      <c r="J256" s="77">
        <f t="shared" si="401"/>
        <v>0</v>
      </c>
      <c r="K256" s="77">
        <f t="shared" si="401"/>
        <v>0</v>
      </c>
      <c r="L256" s="77">
        <f t="shared" si="401"/>
        <v>0</v>
      </c>
      <c r="M256" s="77">
        <f t="shared" si="401"/>
        <v>0</v>
      </c>
      <c r="N256" s="77">
        <f t="shared" si="401"/>
        <v>0</v>
      </c>
      <c r="O256" s="77">
        <f t="shared" si="401"/>
        <v>0</v>
      </c>
      <c r="P256" s="77">
        <f t="shared" si="401"/>
        <v>0</v>
      </c>
      <c r="Q256" s="77">
        <f t="shared" si="401"/>
        <v>0</v>
      </c>
      <c r="R256" s="77">
        <f t="shared" si="401"/>
        <v>0</v>
      </c>
      <c r="S256" s="77">
        <f t="shared" si="401"/>
        <v>0</v>
      </c>
      <c r="T256" s="77">
        <f t="shared" si="401"/>
        <v>0</v>
      </c>
      <c r="U256" s="77">
        <f t="shared" si="401"/>
        <v>0</v>
      </c>
      <c r="V256" s="77">
        <f t="shared" si="401"/>
        <v>0</v>
      </c>
      <c r="W256" s="77">
        <f t="shared" si="401"/>
        <v>0</v>
      </c>
      <c r="X256" s="77">
        <f t="shared" si="401"/>
        <v>0</v>
      </c>
      <c r="Y256" s="77">
        <f t="shared" si="401"/>
        <v>0</v>
      </c>
      <c r="Z256" s="77">
        <f t="shared" si="401"/>
        <v>0</v>
      </c>
      <c r="AA256" s="77">
        <f t="shared" si="401"/>
        <v>0</v>
      </c>
      <c r="AB256" s="77">
        <f t="shared" si="401"/>
        <v>0</v>
      </c>
      <c r="AC256" s="77">
        <f t="shared" si="401"/>
        <v>0</v>
      </c>
      <c r="AD256" s="77">
        <f t="shared" si="401"/>
        <v>0</v>
      </c>
      <c r="AE256" s="77">
        <f t="shared" si="401"/>
        <v>0</v>
      </c>
      <c r="AF256" s="77">
        <f t="shared" si="401"/>
        <v>0</v>
      </c>
      <c r="AG256" s="77">
        <f t="shared" si="401"/>
        <v>0</v>
      </c>
      <c r="AH256" s="77">
        <f t="shared" si="401"/>
        <v>0</v>
      </c>
      <c r="AI256" s="77">
        <f t="shared" si="401"/>
        <v>0</v>
      </c>
      <c r="AJ256" s="77">
        <f t="shared" si="401"/>
        <v>0</v>
      </c>
      <c r="AK256" s="77">
        <f t="shared" ref="AK256:BD256" si="402">IF(AK$136=0,0,AK117-AK346)</f>
        <v>0</v>
      </c>
      <c r="AL256" s="77">
        <f t="shared" si="402"/>
        <v>0</v>
      </c>
      <c r="AM256" s="77">
        <f t="shared" si="402"/>
        <v>0</v>
      </c>
      <c r="AN256" s="77">
        <f t="shared" si="402"/>
        <v>0</v>
      </c>
      <c r="AO256" s="77">
        <f t="shared" si="402"/>
        <v>0</v>
      </c>
      <c r="AP256" s="77">
        <f t="shared" si="402"/>
        <v>0</v>
      </c>
      <c r="AQ256" s="77">
        <f t="shared" si="402"/>
        <v>0</v>
      </c>
      <c r="AR256" s="77">
        <f t="shared" si="402"/>
        <v>0</v>
      </c>
      <c r="AS256" s="77">
        <f t="shared" si="402"/>
        <v>0</v>
      </c>
      <c r="AT256" s="77">
        <f t="shared" si="402"/>
        <v>0</v>
      </c>
      <c r="AU256" s="77">
        <f t="shared" si="402"/>
        <v>0</v>
      </c>
      <c r="AV256" s="77">
        <f t="shared" si="402"/>
        <v>0</v>
      </c>
      <c r="AW256" s="77">
        <f t="shared" si="402"/>
        <v>0</v>
      </c>
      <c r="AX256" s="77">
        <f t="shared" si="402"/>
        <v>0</v>
      </c>
      <c r="AY256" s="77">
        <f t="shared" si="402"/>
        <v>0</v>
      </c>
      <c r="AZ256" s="77">
        <f t="shared" si="402"/>
        <v>0</v>
      </c>
      <c r="BA256" s="77">
        <f t="shared" si="402"/>
        <v>0</v>
      </c>
      <c r="BB256" s="77">
        <f t="shared" si="402"/>
        <v>0</v>
      </c>
      <c r="BC256" s="77">
        <f t="shared" si="402"/>
        <v>0</v>
      </c>
      <c r="BD256" s="77">
        <f t="shared" si="402"/>
        <v>0</v>
      </c>
      <c r="BE256" s="251"/>
      <c r="BF256" s="162">
        <f>SUM(E256:H256)</f>
        <v>0</v>
      </c>
      <c r="BG256" s="157">
        <f>SUM(I256:L256)</f>
        <v>0</v>
      </c>
      <c r="BH256" s="157">
        <f>SUM(M256:Q256)</f>
        <v>0</v>
      </c>
      <c r="BI256" s="157">
        <f>SUM(R256:U256)</f>
        <v>0</v>
      </c>
      <c r="BJ256" s="157">
        <f>SUM(V256:Y256)</f>
        <v>0</v>
      </c>
      <c r="BK256" s="157">
        <f>SUM(Z256:AD256)</f>
        <v>0</v>
      </c>
      <c r="BL256" s="157">
        <f>SUM(AE256:AH256)</f>
        <v>0</v>
      </c>
      <c r="BM256" s="157">
        <f>SUM(AI256:AL256)</f>
        <v>0</v>
      </c>
      <c r="BN256" s="157">
        <f>SUM(AM256:AQ256)</f>
        <v>0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0</v>
      </c>
      <c r="BS256" s="157">
        <f>SUM(BF256:BH256)</f>
        <v>0</v>
      </c>
      <c r="BT256" s="157">
        <f>SUM(BI256:BK256)</f>
        <v>0</v>
      </c>
      <c r="BU256" s="157">
        <f>SUM(BL256:BN256)</f>
        <v>0</v>
      </c>
      <c r="BV256" s="157">
        <f>SUM(BO256:BQ256)</f>
        <v>0</v>
      </c>
      <c r="BW256" s="157">
        <f>SUM(BF256:BK256)</f>
        <v>0</v>
      </c>
      <c r="BX256" s="157">
        <f>SUM(BL256:BQ256)</f>
        <v>0</v>
      </c>
      <c r="BY256" s="157">
        <f>IF(Info!$O$3="Q1",$BS256,IF(Info!$O$3="Q2",$BS256+$BT256,IF(Info!$O$3="Q3",$BS256+$BT256+$BU256,$BR256)))</f>
        <v>0</v>
      </c>
      <c r="BZ256" s="157">
        <f>IF(Info!$O$3="Q1",$BS256,IF(Info!$O$3="Q2",$BT256,IF(Info!$O$3="Q3",$BU256,$BV256)))</f>
        <v>0</v>
      </c>
      <c r="CA256" s="48"/>
    </row>
    <row r="257" spans="1:79" ht="15.6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x14ac:dyDescent="0.3">
      <c r="A258" s="248"/>
      <c r="B258" s="78" t="s">
        <v>83</v>
      </c>
      <c r="C258" s="250"/>
      <c r="D258" s="161">
        <f>SUM(E258:BD258)</f>
        <v>0</v>
      </c>
      <c r="E258" s="77">
        <f t="shared" ref="E258:AJ258" si="403">IF(E$136=0,0,E119-E348)</f>
        <v>0</v>
      </c>
      <c r="F258" s="77">
        <f t="shared" si="403"/>
        <v>0</v>
      </c>
      <c r="G258" s="77">
        <f t="shared" si="403"/>
        <v>0</v>
      </c>
      <c r="H258" s="77">
        <f t="shared" si="403"/>
        <v>0</v>
      </c>
      <c r="I258" s="77">
        <f t="shared" si="403"/>
        <v>0</v>
      </c>
      <c r="J258" s="77">
        <f t="shared" si="403"/>
        <v>0</v>
      </c>
      <c r="K258" s="77">
        <f t="shared" si="403"/>
        <v>0</v>
      </c>
      <c r="L258" s="77">
        <f t="shared" si="403"/>
        <v>0</v>
      </c>
      <c r="M258" s="77">
        <f t="shared" si="403"/>
        <v>0</v>
      </c>
      <c r="N258" s="77">
        <f t="shared" si="403"/>
        <v>0</v>
      </c>
      <c r="O258" s="77">
        <f t="shared" si="403"/>
        <v>0</v>
      </c>
      <c r="P258" s="77">
        <f t="shared" si="403"/>
        <v>0</v>
      </c>
      <c r="Q258" s="77">
        <f t="shared" si="403"/>
        <v>0</v>
      </c>
      <c r="R258" s="77">
        <f t="shared" si="403"/>
        <v>0</v>
      </c>
      <c r="S258" s="77">
        <f t="shared" si="403"/>
        <v>0</v>
      </c>
      <c r="T258" s="77">
        <f t="shared" si="403"/>
        <v>0</v>
      </c>
      <c r="U258" s="77">
        <f t="shared" si="403"/>
        <v>0</v>
      </c>
      <c r="V258" s="77">
        <f t="shared" si="403"/>
        <v>0</v>
      </c>
      <c r="W258" s="77">
        <f t="shared" si="403"/>
        <v>0</v>
      </c>
      <c r="X258" s="77">
        <f t="shared" si="403"/>
        <v>0</v>
      </c>
      <c r="Y258" s="77">
        <f t="shared" si="403"/>
        <v>0</v>
      </c>
      <c r="Z258" s="77">
        <f t="shared" si="403"/>
        <v>0</v>
      </c>
      <c r="AA258" s="77">
        <f t="shared" si="403"/>
        <v>0</v>
      </c>
      <c r="AB258" s="77">
        <f t="shared" si="403"/>
        <v>0</v>
      </c>
      <c r="AC258" s="77">
        <f t="shared" si="403"/>
        <v>0</v>
      </c>
      <c r="AD258" s="77">
        <f t="shared" si="403"/>
        <v>0</v>
      </c>
      <c r="AE258" s="77">
        <f t="shared" si="403"/>
        <v>0</v>
      </c>
      <c r="AF258" s="77">
        <f t="shared" si="403"/>
        <v>0</v>
      </c>
      <c r="AG258" s="77">
        <f t="shared" si="403"/>
        <v>0</v>
      </c>
      <c r="AH258" s="77">
        <f t="shared" si="403"/>
        <v>0</v>
      </c>
      <c r="AI258" s="77">
        <f t="shared" si="403"/>
        <v>0</v>
      </c>
      <c r="AJ258" s="77">
        <f t="shared" si="403"/>
        <v>0</v>
      </c>
      <c r="AK258" s="77">
        <f t="shared" ref="AK258:BD258" si="404">IF(AK$136=0,0,AK119-AK348)</f>
        <v>0</v>
      </c>
      <c r="AL258" s="77">
        <f t="shared" si="404"/>
        <v>0</v>
      </c>
      <c r="AM258" s="77">
        <f t="shared" si="404"/>
        <v>0</v>
      </c>
      <c r="AN258" s="77">
        <f t="shared" si="404"/>
        <v>0</v>
      </c>
      <c r="AO258" s="77">
        <f t="shared" si="404"/>
        <v>0</v>
      </c>
      <c r="AP258" s="77">
        <f t="shared" si="404"/>
        <v>0</v>
      </c>
      <c r="AQ258" s="77">
        <f t="shared" si="404"/>
        <v>0</v>
      </c>
      <c r="AR258" s="77">
        <f t="shared" si="404"/>
        <v>0</v>
      </c>
      <c r="AS258" s="77">
        <f t="shared" si="404"/>
        <v>0</v>
      </c>
      <c r="AT258" s="77">
        <f t="shared" si="404"/>
        <v>0</v>
      </c>
      <c r="AU258" s="77">
        <f t="shared" si="404"/>
        <v>0</v>
      </c>
      <c r="AV258" s="77">
        <f t="shared" si="404"/>
        <v>0</v>
      </c>
      <c r="AW258" s="77">
        <f t="shared" si="404"/>
        <v>0</v>
      </c>
      <c r="AX258" s="77">
        <f t="shared" si="404"/>
        <v>0</v>
      </c>
      <c r="AY258" s="77">
        <f t="shared" si="404"/>
        <v>0</v>
      </c>
      <c r="AZ258" s="77">
        <f t="shared" si="404"/>
        <v>0</v>
      </c>
      <c r="BA258" s="77">
        <f t="shared" si="404"/>
        <v>0</v>
      </c>
      <c r="BB258" s="77">
        <f t="shared" si="404"/>
        <v>0</v>
      </c>
      <c r="BC258" s="77">
        <f t="shared" si="404"/>
        <v>0</v>
      </c>
      <c r="BD258" s="77">
        <f t="shared" si="404"/>
        <v>0</v>
      </c>
      <c r="BE258" s="251"/>
      <c r="BF258" s="163">
        <f>SUM(E258:H258)</f>
        <v>0</v>
      </c>
      <c r="BG258" s="77">
        <f>SUM(I258:L258)</f>
        <v>0</v>
      </c>
      <c r="BH258" s="77">
        <f>SUM(M258:Q258)</f>
        <v>0</v>
      </c>
      <c r="BI258" s="77">
        <f>SUM(R258:U258)</f>
        <v>0</v>
      </c>
      <c r="BJ258" s="77">
        <f>SUM(V258:Y258)</f>
        <v>0</v>
      </c>
      <c r="BK258" s="77">
        <f>SUM(Z258:AD258)</f>
        <v>0</v>
      </c>
      <c r="BL258" s="77">
        <f>SUM(AE258:AH258)</f>
        <v>0</v>
      </c>
      <c r="BM258" s="77">
        <f>SUM(AI258:AL258)</f>
        <v>0</v>
      </c>
      <c r="BN258" s="77">
        <f>SUM(AM258:AQ258)</f>
        <v>0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0</v>
      </c>
      <c r="BS258" s="77">
        <f>SUM(BF258:BH258)</f>
        <v>0</v>
      </c>
      <c r="BT258" s="77">
        <f>SUM(BI258:BK258)</f>
        <v>0</v>
      </c>
      <c r="BU258" s="77">
        <f>SUM(BL258:BN258)</f>
        <v>0</v>
      </c>
      <c r="BV258" s="77">
        <f>SUM(BO258:BQ258)</f>
        <v>0</v>
      </c>
      <c r="BW258" s="77">
        <f>SUM(BF258:BK258)</f>
        <v>0</v>
      </c>
      <c r="BX258" s="77">
        <f>SUM(BL258:BQ258)</f>
        <v>0</v>
      </c>
      <c r="BY258" s="77">
        <f>IF(Info!$O$3="Q1",$BS258,IF(Info!$O$3="Q2",$BS258+$BT258,IF(Info!$O$3="Q3",$BS258+$BT258+$BU258,$BR258)))</f>
        <v>0</v>
      </c>
      <c r="BZ258" s="77">
        <f>IF(Info!$O$3="Q1",$BS258,IF(Info!$O$3="Q2",$BT258,IF(Info!$O$3="Q3",$BU258,$BV258)))</f>
        <v>0</v>
      </c>
      <c r="CA258" s="48"/>
    </row>
    <row r="259" spans="1:79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05">IF(E$136=0,0,E120-E349)</f>
        <v>0</v>
      </c>
      <c r="F259" s="77">
        <f t="shared" si="405"/>
        <v>0</v>
      </c>
      <c r="G259" s="77">
        <f t="shared" si="405"/>
        <v>0</v>
      </c>
      <c r="H259" s="77">
        <f t="shared" si="405"/>
        <v>0</v>
      </c>
      <c r="I259" s="77">
        <f t="shared" si="405"/>
        <v>0</v>
      </c>
      <c r="J259" s="77">
        <f t="shared" si="405"/>
        <v>0</v>
      </c>
      <c r="K259" s="77">
        <f t="shared" si="405"/>
        <v>0</v>
      </c>
      <c r="L259" s="77">
        <f t="shared" si="405"/>
        <v>0</v>
      </c>
      <c r="M259" s="77">
        <f t="shared" si="405"/>
        <v>0</v>
      </c>
      <c r="N259" s="77">
        <f t="shared" si="405"/>
        <v>0</v>
      </c>
      <c r="O259" s="77">
        <f t="shared" si="405"/>
        <v>0</v>
      </c>
      <c r="P259" s="77">
        <f t="shared" si="405"/>
        <v>0</v>
      </c>
      <c r="Q259" s="77">
        <f t="shared" si="405"/>
        <v>0</v>
      </c>
      <c r="R259" s="77">
        <f t="shared" si="405"/>
        <v>0</v>
      </c>
      <c r="S259" s="77">
        <f t="shared" si="405"/>
        <v>0</v>
      </c>
      <c r="T259" s="77">
        <f t="shared" si="405"/>
        <v>0</v>
      </c>
      <c r="U259" s="77">
        <f t="shared" si="405"/>
        <v>0</v>
      </c>
      <c r="V259" s="77">
        <f t="shared" si="405"/>
        <v>0</v>
      </c>
      <c r="W259" s="77">
        <f t="shared" si="405"/>
        <v>0</v>
      </c>
      <c r="X259" s="77">
        <f t="shared" si="405"/>
        <v>0</v>
      </c>
      <c r="Y259" s="77">
        <f t="shared" si="405"/>
        <v>0</v>
      </c>
      <c r="Z259" s="77">
        <f t="shared" si="405"/>
        <v>0</v>
      </c>
      <c r="AA259" s="77">
        <f t="shared" si="405"/>
        <v>0</v>
      </c>
      <c r="AB259" s="77">
        <f t="shared" si="405"/>
        <v>0</v>
      </c>
      <c r="AC259" s="77">
        <f t="shared" si="405"/>
        <v>0</v>
      </c>
      <c r="AD259" s="77">
        <f t="shared" si="405"/>
        <v>0</v>
      </c>
      <c r="AE259" s="77">
        <f t="shared" si="405"/>
        <v>0</v>
      </c>
      <c r="AF259" s="77">
        <f t="shared" si="405"/>
        <v>0</v>
      </c>
      <c r="AG259" s="77">
        <f t="shared" si="405"/>
        <v>0</v>
      </c>
      <c r="AH259" s="77">
        <f t="shared" si="405"/>
        <v>0</v>
      </c>
      <c r="AI259" s="77">
        <f t="shared" si="405"/>
        <v>0</v>
      </c>
      <c r="AJ259" s="77">
        <f t="shared" si="405"/>
        <v>0</v>
      </c>
      <c r="AK259" s="77">
        <f t="shared" ref="AK259:BD259" si="406">IF(AK$136=0,0,AK120-AK349)</f>
        <v>0</v>
      </c>
      <c r="AL259" s="77">
        <f t="shared" si="406"/>
        <v>0</v>
      </c>
      <c r="AM259" s="77">
        <f t="shared" si="406"/>
        <v>0</v>
      </c>
      <c r="AN259" s="77">
        <f t="shared" si="406"/>
        <v>0</v>
      </c>
      <c r="AO259" s="77">
        <f t="shared" si="406"/>
        <v>0</v>
      </c>
      <c r="AP259" s="77">
        <f t="shared" si="406"/>
        <v>0</v>
      </c>
      <c r="AQ259" s="77">
        <f t="shared" si="406"/>
        <v>0</v>
      </c>
      <c r="AR259" s="77">
        <f t="shared" si="406"/>
        <v>0</v>
      </c>
      <c r="AS259" s="77">
        <f t="shared" si="406"/>
        <v>0</v>
      </c>
      <c r="AT259" s="77">
        <f t="shared" si="406"/>
        <v>0</v>
      </c>
      <c r="AU259" s="77">
        <f t="shared" si="406"/>
        <v>0</v>
      </c>
      <c r="AV259" s="77">
        <f t="shared" si="406"/>
        <v>0</v>
      </c>
      <c r="AW259" s="77">
        <f t="shared" si="406"/>
        <v>0</v>
      </c>
      <c r="AX259" s="77">
        <f t="shared" si="406"/>
        <v>0</v>
      </c>
      <c r="AY259" s="77">
        <f t="shared" si="406"/>
        <v>0</v>
      </c>
      <c r="AZ259" s="77">
        <f t="shared" si="406"/>
        <v>0</v>
      </c>
      <c r="BA259" s="77">
        <f t="shared" si="406"/>
        <v>0</v>
      </c>
      <c r="BB259" s="77">
        <f t="shared" si="406"/>
        <v>0</v>
      </c>
      <c r="BC259" s="77">
        <f t="shared" si="406"/>
        <v>0</v>
      </c>
      <c r="BD259" s="77">
        <f t="shared" si="406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x14ac:dyDescent="0.3">
      <c r="A260" s="248"/>
      <c r="B260" s="160" t="s">
        <v>373</v>
      </c>
      <c r="C260" s="250"/>
      <c r="D260" s="161">
        <f>SUM(E260:BD260)</f>
        <v>0</v>
      </c>
      <c r="E260" s="77">
        <f t="shared" ref="E260:AJ260" si="407">IF(E$136=0,0,E121-E350)</f>
        <v>0</v>
      </c>
      <c r="F260" s="77">
        <f t="shared" si="407"/>
        <v>0</v>
      </c>
      <c r="G260" s="77">
        <f t="shared" si="407"/>
        <v>0</v>
      </c>
      <c r="H260" s="77">
        <f t="shared" si="407"/>
        <v>0</v>
      </c>
      <c r="I260" s="77">
        <f t="shared" si="407"/>
        <v>0</v>
      </c>
      <c r="J260" s="77">
        <f t="shared" si="407"/>
        <v>0</v>
      </c>
      <c r="K260" s="77">
        <f t="shared" si="407"/>
        <v>0</v>
      </c>
      <c r="L260" s="77">
        <f t="shared" si="407"/>
        <v>0</v>
      </c>
      <c r="M260" s="77">
        <f t="shared" si="407"/>
        <v>0</v>
      </c>
      <c r="N260" s="77">
        <f t="shared" si="407"/>
        <v>0</v>
      </c>
      <c r="O260" s="77">
        <f t="shared" si="407"/>
        <v>0</v>
      </c>
      <c r="P260" s="77">
        <f t="shared" si="407"/>
        <v>0</v>
      </c>
      <c r="Q260" s="77">
        <f t="shared" si="407"/>
        <v>0</v>
      </c>
      <c r="R260" s="77">
        <f t="shared" si="407"/>
        <v>0</v>
      </c>
      <c r="S260" s="77">
        <f t="shared" si="407"/>
        <v>0</v>
      </c>
      <c r="T260" s="77">
        <f t="shared" si="407"/>
        <v>0</v>
      </c>
      <c r="U260" s="77">
        <f t="shared" si="407"/>
        <v>0</v>
      </c>
      <c r="V260" s="77">
        <f t="shared" si="407"/>
        <v>0</v>
      </c>
      <c r="W260" s="77">
        <f t="shared" si="407"/>
        <v>0</v>
      </c>
      <c r="X260" s="77">
        <f t="shared" si="407"/>
        <v>0</v>
      </c>
      <c r="Y260" s="77">
        <f t="shared" si="407"/>
        <v>0</v>
      </c>
      <c r="Z260" s="77">
        <f t="shared" si="407"/>
        <v>0</v>
      </c>
      <c r="AA260" s="77">
        <f t="shared" si="407"/>
        <v>0</v>
      </c>
      <c r="AB260" s="77">
        <f t="shared" si="407"/>
        <v>0</v>
      </c>
      <c r="AC260" s="77">
        <f t="shared" si="407"/>
        <v>0</v>
      </c>
      <c r="AD260" s="77">
        <f t="shared" si="407"/>
        <v>0</v>
      </c>
      <c r="AE260" s="77">
        <f t="shared" si="407"/>
        <v>0</v>
      </c>
      <c r="AF260" s="77">
        <f t="shared" si="407"/>
        <v>0</v>
      </c>
      <c r="AG260" s="77">
        <f t="shared" si="407"/>
        <v>0</v>
      </c>
      <c r="AH260" s="77">
        <f t="shared" si="407"/>
        <v>0</v>
      </c>
      <c r="AI260" s="77">
        <f t="shared" si="407"/>
        <v>0</v>
      </c>
      <c r="AJ260" s="77">
        <f t="shared" si="407"/>
        <v>0</v>
      </c>
      <c r="AK260" s="77">
        <f t="shared" ref="AK260:BD260" si="408">IF(AK$136=0,0,AK121-AK350)</f>
        <v>0</v>
      </c>
      <c r="AL260" s="77">
        <f t="shared" si="408"/>
        <v>0</v>
      </c>
      <c r="AM260" s="77">
        <f t="shared" si="408"/>
        <v>0</v>
      </c>
      <c r="AN260" s="77">
        <f t="shared" si="408"/>
        <v>0</v>
      </c>
      <c r="AO260" s="77">
        <f t="shared" si="408"/>
        <v>0</v>
      </c>
      <c r="AP260" s="77">
        <f t="shared" si="408"/>
        <v>0</v>
      </c>
      <c r="AQ260" s="77">
        <f t="shared" si="408"/>
        <v>0</v>
      </c>
      <c r="AR260" s="77">
        <f t="shared" si="408"/>
        <v>0</v>
      </c>
      <c r="AS260" s="77">
        <f t="shared" si="408"/>
        <v>0</v>
      </c>
      <c r="AT260" s="77">
        <f t="shared" si="408"/>
        <v>0</v>
      </c>
      <c r="AU260" s="77">
        <f t="shared" si="408"/>
        <v>0</v>
      </c>
      <c r="AV260" s="77">
        <f t="shared" si="408"/>
        <v>0</v>
      </c>
      <c r="AW260" s="77">
        <f t="shared" si="408"/>
        <v>0</v>
      </c>
      <c r="AX260" s="77">
        <f t="shared" si="408"/>
        <v>0</v>
      </c>
      <c r="AY260" s="77">
        <f t="shared" si="408"/>
        <v>0</v>
      </c>
      <c r="AZ260" s="77">
        <f t="shared" si="408"/>
        <v>0</v>
      </c>
      <c r="BA260" s="77">
        <f t="shared" si="408"/>
        <v>0</v>
      </c>
      <c r="BB260" s="77">
        <f t="shared" si="408"/>
        <v>0</v>
      </c>
      <c r="BC260" s="77">
        <f t="shared" si="408"/>
        <v>0</v>
      </c>
      <c r="BD260" s="77">
        <f t="shared" si="408"/>
        <v>0</v>
      </c>
      <c r="BE260" s="251"/>
      <c r="BF260" s="162">
        <f>SUM(E260:H260)</f>
        <v>0</v>
      </c>
      <c r="BG260" s="157">
        <f>SUM(I260:L260)</f>
        <v>0</v>
      </c>
      <c r="BH260" s="157">
        <f>SUM(M260:Q260)</f>
        <v>0</v>
      </c>
      <c r="BI260" s="157">
        <f>SUM(R260:U260)</f>
        <v>0</v>
      </c>
      <c r="BJ260" s="157">
        <f>SUM(V260:Y260)</f>
        <v>0</v>
      </c>
      <c r="BK260" s="157">
        <f>SUM(Z260:AD260)</f>
        <v>0</v>
      </c>
      <c r="BL260" s="157">
        <f>SUM(AE260:AH260)</f>
        <v>0</v>
      </c>
      <c r="BM260" s="157">
        <f>SUM(AI260:AL260)</f>
        <v>0</v>
      </c>
      <c r="BN260" s="157">
        <f>SUM(AM260:AQ260)</f>
        <v>0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0</v>
      </c>
      <c r="BS260" s="157">
        <f>SUM(BF260:BH260)</f>
        <v>0</v>
      </c>
      <c r="BT260" s="157">
        <f>SUM(BI260:BK260)</f>
        <v>0</v>
      </c>
      <c r="BU260" s="157">
        <f>SUM(BL260:BN260)</f>
        <v>0</v>
      </c>
      <c r="BV260" s="157">
        <f>SUM(BO260:BQ260)</f>
        <v>0</v>
      </c>
      <c r="BW260" s="157">
        <f>SUM(BF260:BK260)</f>
        <v>0</v>
      </c>
      <c r="BX260" s="157">
        <f>SUM(BL260:BQ260)</f>
        <v>0</v>
      </c>
      <c r="BY260" s="157">
        <f>IF(Info!$O$3="Q1",$BS260,IF(Info!$O$3="Q2",$BS260+$BT260,IF(Info!$O$3="Q3",$BS260+$BT260+$BU260,$BR260)))</f>
        <v>0</v>
      </c>
      <c r="BZ260" s="157">
        <f>IF(Info!$O$3="Q1",$BS260,IF(Info!$O$3="Q2",$BT260,IF(Info!$O$3="Q3",$BU260,$BV260)))</f>
        <v>0</v>
      </c>
      <c r="CA260" s="48"/>
    </row>
    <row r="261" spans="1:79" ht="15.6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x14ac:dyDescent="0.3">
      <c r="A262" s="248"/>
      <c r="B262" s="78" t="s">
        <v>87</v>
      </c>
      <c r="C262" s="250"/>
      <c r="D262" s="161">
        <f t="shared" ref="D262:D273" si="409">SUM(E262:BD262)</f>
        <v>0</v>
      </c>
      <c r="E262" s="77">
        <f t="shared" ref="E262:AJ262" si="410">IF(E$136=0,0,E123-E352)</f>
        <v>0</v>
      </c>
      <c r="F262" s="77">
        <f t="shared" si="410"/>
        <v>0</v>
      </c>
      <c r="G262" s="77">
        <f t="shared" si="410"/>
        <v>0</v>
      </c>
      <c r="H262" s="77">
        <f t="shared" si="410"/>
        <v>0</v>
      </c>
      <c r="I262" s="77">
        <f t="shared" si="410"/>
        <v>0</v>
      </c>
      <c r="J262" s="77">
        <f t="shared" si="410"/>
        <v>0</v>
      </c>
      <c r="K262" s="77">
        <f t="shared" si="410"/>
        <v>0</v>
      </c>
      <c r="L262" s="77">
        <f t="shared" si="410"/>
        <v>0</v>
      </c>
      <c r="M262" s="77">
        <f t="shared" si="410"/>
        <v>0</v>
      </c>
      <c r="N262" s="77">
        <f t="shared" si="410"/>
        <v>0</v>
      </c>
      <c r="O262" s="77">
        <f t="shared" si="410"/>
        <v>0</v>
      </c>
      <c r="P262" s="77">
        <f t="shared" si="410"/>
        <v>0</v>
      </c>
      <c r="Q262" s="77">
        <f t="shared" si="410"/>
        <v>0</v>
      </c>
      <c r="R262" s="77">
        <f t="shared" si="410"/>
        <v>0</v>
      </c>
      <c r="S262" s="77">
        <f t="shared" si="410"/>
        <v>0</v>
      </c>
      <c r="T262" s="77">
        <f t="shared" si="410"/>
        <v>0</v>
      </c>
      <c r="U262" s="77">
        <f t="shared" si="410"/>
        <v>0</v>
      </c>
      <c r="V262" s="77">
        <f t="shared" si="410"/>
        <v>0</v>
      </c>
      <c r="W262" s="77">
        <f t="shared" si="410"/>
        <v>0</v>
      </c>
      <c r="X262" s="77">
        <f t="shared" si="410"/>
        <v>0</v>
      </c>
      <c r="Y262" s="77">
        <f t="shared" si="410"/>
        <v>0</v>
      </c>
      <c r="Z262" s="77">
        <f t="shared" si="410"/>
        <v>0</v>
      </c>
      <c r="AA262" s="77">
        <f t="shared" si="410"/>
        <v>0</v>
      </c>
      <c r="AB262" s="77">
        <f t="shared" si="410"/>
        <v>0</v>
      </c>
      <c r="AC262" s="77">
        <f t="shared" si="410"/>
        <v>0</v>
      </c>
      <c r="AD262" s="77">
        <f t="shared" si="410"/>
        <v>0</v>
      </c>
      <c r="AE262" s="77">
        <f t="shared" si="410"/>
        <v>0</v>
      </c>
      <c r="AF262" s="77">
        <f t="shared" si="410"/>
        <v>0</v>
      </c>
      <c r="AG262" s="77">
        <f t="shared" si="410"/>
        <v>0</v>
      </c>
      <c r="AH262" s="77">
        <f t="shared" si="410"/>
        <v>0</v>
      </c>
      <c r="AI262" s="77">
        <f t="shared" si="410"/>
        <v>0</v>
      </c>
      <c r="AJ262" s="77">
        <f t="shared" si="410"/>
        <v>0</v>
      </c>
      <c r="AK262" s="77">
        <f t="shared" ref="AK262:BD262" si="411">IF(AK$136=0,0,AK123-AK352)</f>
        <v>0</v>
      </c>
      <c r="AL262" s="77">
        <f t="shared" si="411"/>
        <v>0</v>
      </c>
      <c r="AM262" s="77">
        <f t="shared" si="411"/>
        <v>0</v>
      </c>
      <c r="AN262" s="77">
        <f t="shared" si="411"/>
        <v>0</v>
      </c>
      <c r="AO262" s="77">
        <f t="shared" si="411"/>
        <v>0</v>
      </c>
      <c r="AP262" s="77">
        <f t="shared" si="411"/>
        <v>0</v>
      </c>
      <c r="AQ262" s="77">
        <f t="shared" si="411"/>
        <v>0</v>
      </c>
      <c r="AR262" s="77">
        <f t="shared" si="411"/>
        <v>0</v>
      </c>
      <c r="AS262" s="77">
        <f t="shared" si="411"/>
        <v>0</v>
      </c>
      <c r="AT262" s="77">
        <f t="shared" si="411"/>
        <v>0</v>
      </c>
      <c r="AU262" s="77">
        <f t="shared" si="411"/>
        <v>0</v>
      </c>
      <c r="AV262" s="77">
        <f t="shared" si="411"/>
        <v>0</v>
      </c>
      <c r="AW262" s="77">
        <f t="shared" si="411"/>
        <v>0</v>
      </c>
      <c r="AX262" s="77">
        <f t="shared" si="411"/>
        <v>0</v>
      </c>
      <c r="AY262" s="77">
        <f t="shared" si="411"/>
        <v>0</v>
      </c>
      <c r="AZ262" s="77">
        <f t="shared" si="411"/>
        <v>0</v>
      </c>
      <c r="BA262" s="77">
        <f t="shared" si="411"/>
        <v>0</v>
      </c>
      <c r="BB262" s="77">
        <f t="shared" si="411"/>
        <v>0</v>
      </c>
      <c r="BC262" s="77">
        <f t="shared" si="411"/>
        <v>0</v>
      </c>
      <c r="BD262" s="77">
        <f t="shared" si="411"/>
        <v>0</v>
      </c>
      <c r="BE262" s="251"/>
      <c r="BF262" s="163">
        <f t="shared" ref="BF262:BF273" si="412">SUM(E262:H262)</f>
        <v>0</v>
      </c>
      <c r="BG262" s="77">
        <f t="shared" ref="BG262:BG273" si="413">SUM(I262:L262)</f>
        <v>0</v>
      </c>
      <c r="BH262" s="77">
        <f t="shared" ref="BH262:BH273" si="414">SUM(M262:Q262)</f>
        <v>0</v>
      </c>
      <c r="BI262" s="77">
        <f t="shared" ref="BI262:BI273" si="415">SUM(R262:U262)</f>
        <v>0</v>
      </c>
      <c r="BJ262" s="77">
        <f t="shared" ref="BJ262:BJ273" si="416">SUM(V262:Y262)</f>
        <v>0</v>
      </c>
      <c r="BK262" s="77">
        <f t="shared" ref="BK262:BK273" si="417">SUM(Z262:AD262)</f>
        <v>0</v>
      </c>
      <c r="BL262" s="77">
        <f t="shared" ref="BL262:BL273" si="418">SUM(AE262:AH262)</f>
        <v>0</v>
      </c>
      <c r="BM262" s="77">
        <f t="shared" ref="BM262:BM273" si="419">SUM(AI262:AL262)</f>
        <v>0</v>
      </c>
      <c r="BN262" s="77">
        <f t="shared" ref="BN262:BN273" si="420">SUM(AM262:AQ262)</f>
        <v>0</v>
      </c>
      <c r="BO262" s="77">
        <f t="shared" ref="BO262:BO273" si="421">SUM(AR262:AU262)</f>
        <v>0</v>
      </c>
      <c r="BP262" s="77">
        <f t="shared" ref="BP262:BP273" si="422">SUM(AV262:AY262)</f>
        <v>0</v>
      </c>
      <c r="BQ262" s="77">
        <f t="shared" ref="BQ262:BQ273" si="423">SUM(AZ262:BD262)</f>
        <v>0</v>
      </c>
      <c r="BR262" s="157">
        <f t="shared" ref="BR262:BR273" si="424">SUM(BF262:BQ262)</f>
        <v>0</v>
      </c>
      <c r="BS262" s="77">
        <f t="shared" ref="BS262:BS273" si="425">SUM(BF262:BH262)</f>
        <v>0</v>
      </c>
      <c r="BT262" s="77">
        <f t="shared" ref="BT262:BT273" si="426">SUM(BI262:BK262)</f>
        <v>0</v>
      </c>
      <c r="BU262" s="77">
        <f t="shared" ref="BU262:BU273" si="427">SUM(BL262:BN262)</f>
        <v>0</v>
      </c>
      <c r="BV262" s="77">
        <f t="shared" ref="BV262:BV273" si="428">SUM(BO262:BQ262)</f>
        <v>0</v>
      </c>
      <c r="BW262" s="77">
        <f t="shared" ref="BW262:BW273" si="429">SUM(BF262:BK262)</f>
        <v>0</v>
      </c>
      <c r="BX262" s="77">
        <f t="shared" ref="BX262:BX273" si="430">SUM(BL262:BQ262)</f>
        <v>0</v>
      </c>
      <c r="BY262" s="77">
        <f>IF(Info!$O$3="Q1",$BS262,IF(Info!$O$3="Q2",$BS262+$BT262,IF(Info!$O$3="Q3",$BS262+$BT262+$BU262,$BR262)))</f>
        <v>0</v>
      </c>
      <c r="BZ262" s="77">
        <f>IF(Info!$O$3="Q1",$BS262,IF(Info!$O$3="Q2",$BT262,IF(Info!$O$3="Q3",$BU262,$BV262)))</f>
        <v>0</v>
      </c>
      <c r="CA262" s="48"/>
    </row>
    <row r="263" spans="1:79" x14ac:dyDescent="0.3">
      <c r="A263" s="248"/>
      <c r="B263" s="78" t="s">
        <v>89</v>
      </c>
      <c r="C263" s="250"/>
      <c r="D263" s="161">
        <f t="shared" si="409"/>
        <v>0</v>
      </c>
      <c r="E263" s="77">
        <f t="shared" ref="E263:AJ263" si="431">IF(E$136=0,0,E124-E353)</f>
        <v>0</v>
      </c>
      <c r="F263" s="77">
        <f t="shared" si="431"/>
        <v>0</v>
      </c>
      <c r="G263" s="77">
        <f t="shared" si="431"/>
        <v>0</v>
      </c>
      <c r="H263" s="77">
        <f t="shared" si="431"/>
        <v>0</v>
      </c>
      <c r="I263" s="77">
        <f t="shared" si="431"/>
        <v>0</v>
      </c>
      <c r="J263" s="77">
        <f t="shared" si="431"/>
        <v>0</v>
      </c>
      <c r="K263" s="77">
        <f t="shared" si="431"/>
        <v>0</v>
      </c>
      <c r="L263" s="77">
        <f t="shared" si="431"/>
        <v>0</v>
      </c>
      <c r="M263" s="77">
        <f t="shared" si="431"/>
        <v>0</v>
      </c>
      <c r="N263" s="77">
        <f t="shared" si="431"/>
        <v>0</v>
      </c>
      <c r="O263" s="77">
        <f t="shared" si="431"/>
        <v>0</v>
      </c>
      <c r="P263" s="77">
        <f t="shared" si="431"/>
        <v>0</v>
      </c>
      <c r="Q263" s="77">
        <f t="shared" si="431"/>
        <v>0</v>
      </c>
      <c r="R263" s="77">
        <f t="shared" si="431"/>
        <v>0</v>
      </c>
      <c r="S263" s="77">
        <f t="shared" si="431"/>
        <v>0</v>
      </c>
      <c r="T263" s="77">
        <f t="shared" si="431"/>
        <v>0</v>
      </c>
      <c r="U263" s="77">
        <f t="shared" si="431"/>
        <v>0</v>
      </c>
      <c r="V263" s="77">
        <f t="shared" si="431"/>
        <v>0</v>
      </c>
      <c r="W263" s="77">
        <f t="shared" si="431"/>
        <v>0</v>
      </c>
      <c r="X263" s="77">
        <f t="shared" si="431"/>
        <v>0</v>
      </c>
      <c r="Y263" s="77">
        <f t="shared" si="431"/>
        <v>0</v>
      </c>
      <c r="Z263" s="77">
        <f t="shared" si="431"/>
        <v>0</v>
      </c>
      <c r="AA263" s="77">
        <f t="shared" si="431"/>
        <v>0</v>
      </c>
      <c r="AB263" s="77">
        <f t="shared" si="431"/>
        <v>0</v>
      </c>
      <c r="AC263" s="77">
        <f t="shared" si="431"/>
        <v>0</v>
      </c>
      <c r="AD263" s="77">
        <f t="shared" si="431"/>
        <v>0</v>
      </c>
      <c r="AE263" s="77">
        <f t="shared" si="431"/>
        <v>0</v>
      </c>
      <c r="AF263" s="77">
        <f t="shared" si="431"/>
        <v>0</v>
      </c>
      <c r="AG263" s="77">
        <f t="shared" si="431"/>
        <v>0</v>
      </c>
      <c r="AH263" s="77">
        <f t="shared" si="431"/>
        <v>0</v>
      </c>
      <c r="AI263" s="77">
        <f t="shared" si="431"/>
        <v>0</v>
      </c>
      <c r="AJ263" s="77">
        <f t="shared" si="431"/>
        <v>0</v>
      </c>
      <c r="AK263" s="77">
        <f t="shared" ref="AK263:BD263" si="432">IF(AK$136=0,0,AK124-AK353)</f>
        <v>0</v>
      </c>
      <c r="AL263" s="77">
        <f t="shared" si="432"/>
        <v>0</v>
      </c>
      <c r="AM263" s="77">
        <f t="shared" si="432"/>
        <v>0</v>
      </c>
      <c r="AN263" s="77">
        <f t="shared" si="432"/>
        <v>0</v>
      </c>
      <c r="AO263" s="77">
        <f t="shared" si="432"/>
        <v>0</v>
      </c>
      <c r="AP263" s="77">
        <f t="shared" si="432"/>
        <v>0</v>
      </c>
      <c r="AQ263" s="77">
        <f t="shared" si="432"/>
        <v>0</v>
      </c>
      <c r="AR263" s="77">
        <f t="shared" si="432"/>
        <v>0</v>
      </c>
      <c r="AS263" s="77">
        <f t="shared" si="432"/>
        <v>0</v>
      </c>
      <c r="AT263" s="77">
        <f t="shared" si="432"/>
        <v>0</v>
      </c>
      <c r="AU263" s="77">
        <f t="shared" si="432"/>
        <v>0</v>
      </c>
      <c r="AV263" s="77">
        <f t="shared" si="432"/>
        <v>0</v>
      </c>
      <c r="AW263" s="77">
        <f t="shared" si="432"/>
        <v>0</v>
      </c>
      <c r="AX263" s="77">
        <f t="shared" si="432"/>
        <v>0</v>
      </c>
      <c r="AY263" s="77">
        <f t="shared" si="432"/>
        <v>0</v>
      </c>
      <c r="AZ263" s="77">
        <f t="shared" si="432"/>
        <v>0</v>
      </c>
      <c r="BA263" s="77">
        <f t="shared" si="432"/>
        <v>0</v>
      </c>
      <c r="BB263" s="77">
        <f t="shared" si="432"/>
        <v>0</v>
      </c>
      <c r="BC263" s="77">
        <f t="shared" si="432"/>
        <v>0</v>
      </c>
      <c r="BD263" s="77">
        <f t="shared" si="432"/>
        <v>0</v>
      </c>
      <c r="BE263" s="251"/>
      <c r="BF263" s="163">
        <f t="shared" si="412"/>
        <v>0</v>
      </c>
      <c r="BG263" s="77">
        <f t="shared" si="413"/>
        <v>0</v>
      </c>
      <c r="BH263" s="77">
        <f t="shared" si="414"/>
        <v>0</v>
      </c>
      <c r="BI263" s="77">
        <f t="shared" si="415"/>
        <v>0</v>
      </c>
      <c r="BJ263" s="77">
        <f t="shared" si="416"/>
        <v>0</v>
      </c>
      <c r="BK263" s="77">
        <f t="shared" si="417"/>
        <v>0</v>
      </c>
      <c r="BL263" s="77">
        <f t="shared" si="418"/>
        <v>0</v>
      </c>
      <c r="BM263" s="77">
        <f t="shared" si="419"/>
        <v>0</v>
      </c>
      <c r="BN263" s="77">
        <f t="shared" si="420"/>
        <v>0</v>
      </c>
      <c r="BO263" s="77">
        <f t="shared" si="421"/>
        <v>0</v>
      </c>
      <c r="BP263" s="77">
        <f t="shared" si="422"/>
        <v>0</v>
      </c>
      <c r="BQ263" s="77">
        <f t="shared" si="423"/>
        <v>0</v>
      </c>
      <c r="BR263" s="157">
        <f t="shared" si="424"/>
        <v>0</v>
      </c>
      <c r="BS263" s="77">
        <f t="shared" si="425"/>
        <v>0</v>
      </c>
      <c r="BT263" s="77">
        <f t="shared" si="426"/>
        <v>0</v>
      </c>
      <c r="BU263" s="77">
        <f t="shared" si="427"/>
        <v>0</v>
      </c>
      <c r="BV263" s="77">
        <f t="shared" si="428"/>
        <v>0</v>
      </c>
      <c r="BW263" s="77">
        <f t="shared" si="429"/>
        <v>0</v>
      </c>
      <c r="BX263" s="77">
        <f t="shared" si="430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x14ac:dyDescent="0.3">
      <c r="A264" s="248"/>
      <c r="B264" s="78" t="s">
        <v>91</v>
      </c>
      <c r="C264" s="250"/>
      <c r="D264" s="161">
        <f t="shared" si="409"/>
        <v>0</v>
      </c>
      <c r="E264" s="77">
        <f t="shared" ref="E264:AJ264" si="433">IF(E$136=0,0,E125-E354)</f>
        <v>0</v>
      </c>
      <c r="F264" s="77">
        <f t="shared" si="433"/>
        <v>0</v>
      </c>
      <c r="G264" s="77">
        <f t="shared" si="433"/>
        <v>0</v>
      </c>
      <c r="H264" s="77">
        <f t="shared" si="433"/>
        <v>0</v>
      </c>
      <c r="I264" s="77">
        <f t="shared" si="433"/>
        <v>0</v>
      </c>
      <c r="J264" s="77">
        <f t="shared" si="433"/>
        <v>0</v>
      </c>
      <c r="K264" s="77">
        <f t="shared" si="433"/>
        <v>0</v>
      </c>
      <c r="L264" s="77">
        <f t="shared" si="433"/>
        <v>0</v>
      </c>
      <c r="M264" s="77">
        <f t="shared" si="433"/>
        <v>0</v>
      </c>
      <c r="N264" s="77">
        <f t="shared" si="433"/>
        <v>0</v>
      </c>
      <c r="O264" s="77">
        <f t="shared" si="433"/>
        <v>0</v>
      </c>
      <c r="P264" s="77">
        <f t="shared" si="433"/>
        <v>0</v>
      </c>
      <c r="Q264" s="77">
        <f t="shared" si="433"/>
        <v>0</v>
      </c>
      <c r="R264" s="77">
        <f t="shared" si="433"/>
        <v>0</v>
      </c>
      <c r="S264" s="77">
        <f t="shared" si="433"/>
        <v>0</v>
      </c>
      <c r="T264" s="77">
        <f t="shared" si="433"/>
        <v>0</v>
      </c>
      <c r="U264" s="77">
        <f t="shared" si="433"/>
        <v>0</v>
      </c>
      <c r="V264" s="77">
        <f t="shared" si="433"/>
        <v>0</v>
      </c>
      <c r="W264" s="77">
        <f t="shared" si="433"/>
        <v>0</v>
      </c>
      <c r="X264" s="77">
        <f t="shared" si="433"/>
        <v>0</v>
      </c>
      <c r="Y264" s="77">
        <f t="shared" si="433"/>
        <v>0</v>
      </c>
      <c r="Z264" s="77">
        <f t="shared" si="433"/>
        <v>0</v>
      </c>
      <c r="AA264" s="77">
        <f t="shared" si="433"/>
        <v>0</v>
      </c>
      <c r="AB264" s="77">
        <f t="shared" si="433"/>
        <v>0</v>
      </c>
      <c r="AC264" s="77">
        <f t="shared" si="433"/>
        <v>0</v>
      </c>
      <c r="AD264" s="77">
        <f t="shared" si="433"/>
        <v>0</v>
      </c>
      <c r="AE264" s="77">
        <f t="shared" si="433"/>
        <v>0</v>
      </c>
      <c r="AF264" s="77">
        <f t="shared" si="433"/>
        <v>0</v>
      </c>
      <c r="AG264" s="77">
        <f t="shared" si="433"/>
        <v>0</v>
      </c>
      <c r="AH264" s="77">
        <f t="shared" si="433"/>
        <v>0</v>
      </c>
      <c r="AI264" s="77">
        <f t="shared" si="433"/>
        <v>0</v>
      </c>
      <c r="AJ264" s="77">
        <f t="shared" si="433"/>
        <v>0</v>
      </c>
      <c r="AK264" s="77">
        <f t="shared" ref="AK264:BD264" si="434">IF(AK$136=0,0,AK125-AK354)</f>
        <v>0</v>
      </c>
      <c r="AL264" s="77">
        <f t="shared" si="434"/>
        <v>0</v>
      </c>
      <c r="AM264" s="77">
        <f t="shared" si="434"/>
        <v>0</v>
      </c>
      <c r="AN264" s="77">
        <f t="shared" si="434"/>
        <v>0</v>
      </c>
      <c r="AO264" s="77">
        <f t="shared" si="434"/>
        <v>0</v>
      </c>
      <c r="AP264" s="77">
        <f t="shared" si="434"/>
        <v>0</v>
      </c>
      <c r="AQ264" s="77">
        <f t="shared" si="434"/>
        <v>0</v>
      </c>
      <c r="AR264" s="77">
        <f t="shared" si="434"/>
        <v>0</v>
      </c>
      <c r="AS264" s="77">
        <f t="shared" si="434"/>
        <v>0</v>
      </c>
      <c r="AT264" s="77">
        <f t="shared" si="434"/>
        <v>0</v>
      </c>
      <c r="AU264" s="77">
        <f t="shared" si="434"/>
        <v>0</v>
      </c>
      <c r="AV264" s="77">
        <f t="shared" si="434"/>
        <v>0</v>
      </c>
      <c r="AW264" s="77">
        <f t="shared" si="434"/>
        <v>0</v>
      </c>
      <c r="AX264" s="77">
        <f t="shared" si="434"/>
        <v>0</v>
      </c>
      <c r="AY264" s="77">
        <f t="shared" si="434"/>
        <v>0</v>
      </c>
      <c r="AZ264" s="77">
        <f t="shared" si="434"/>
        <v>0</v>
      </c>
      <c r="BA264" s="77">
        <f t="shared" si="434"/>
        <v>0</v>
      </c>
      <c r="BB264" s="77">
        <f t="shared" si="434"/>
        <v>0</v>
      </c>
      <c r="BC264" s="77">
        <f t="shared" si="434"/>
        <v>0</v>
      </c>
      <c r="BD264" s="77">
        <f t="shared" si="434"/>
        <v>0</v>
      </c>
      <c r="BE264" s="251"/>
      <c r="BF264" s="163">
        <f t="shared" si="412"/>
        <v>0</v>
      </c>
      <c r="BG264" s="77">
        <f t="shared" si="413"/>
        <v>0</v>
      </c>
      <c r="BH264" s="77">
        <f t="shared" si="414"/>
        <v>0</v>
      </c>
      <c r="BI264" s="77">
        <f t="shared" si="415"/>
        <v>0</v>
      </c>
      <c r="BJ264" s="77">
        <f t="shared" si="416"/>
        <v>0</v>
      </c>
      <c r="BK264" s="77">
        <f t="shared" si="417"/>
        <v>0</v>
      </c>
      <c r="BL264" s="77">
        <f t="shared" si="418"/>
        <v>0</v>
      </c>
      <c r="BM264" s="77">
        <f t="shared" si="419"/>
        <v>0</v>
      </c>
      <c r="BN264" s="77">
        <f t="shared" si="420"/>
        <v>0</v>
      </c>
      <c r="BO264" s="77">
        <f t="shared" si="421"/>
        <v>0</v>
      </c>
      <c r="BP264" s="77">
        <f t="shared" si="422"/>
        <v>0</v>
      </c>
      <c r="BQ264" s="77">
        <f t="shared" si="423"/>
        <v>0</v>
      </c>
      <c r="BR264" s="157">
        <f t="shared" si="424"/>
        <v>0</v>
      </c>
      <c r="BS264" s="77">
        <f t="shared" si="425"/>
        <v>0</v>
      </c>
      <c r="BT264" s="77">
        <f t="shared" si="426"/>
        <v>0</v>
      </c>
      <c r="BU264" s="77">
        <f t="shared" si="427"/>
        <v>0</v>
      </c>
      <c r="BV264" s="77">
        <f t="shared" si="428"/>
        <v>0</v>
      </c>
      <c r="BW264" s="77">
        <f t="shared" si="429"/>
        <v>0</v>
      </c>
      <c r="BX264" s="77">
        <f t="shared" si="430"/>
        <v>0</v>
      </c>
      <c r="BY264" s="77">
        <f>IF(Info!$O$3="Q1",$BS264,IF(Info!$O$3="Q2",$BS264+$BT264,IF(Info!$O$3="Q3",$BS264+$BT264+$BU264,$BR264)))</f>
        <v>0</v>
      </c>
      <c r="BZ264" s="77">
        <f>IF(Info!$O$3="Q1",$BS264,IF(Info!$O$3="Q2",$BT264,IF(Info!$O$3="Q3",$BU264,$BV264)))</f>
        <v>0</v>
      </c>
      <c r="CA264" s="48"/>
    </row>
    <row r="265" spans="1:79" x14ac:dyDescent="0.3">
      <c r="A265" s="248"/>
      <c r="B265" s="78" t="s">
        <v>93</v>
      </c>
      <c r="C265" s="250"/>
      <c r="D265" s="161">
        <f t="shared" si="409"/>
        <v>0</v>
      </c>
      <c r="E265" s="77">
        <f t="shared" ref="E265:AJ265" si="435">IF(E$136=0,0,E126-E355)</f>
        <v>0</v>
      </c>
      <c r="F265" s="77">
        <f t="shared" si="435"/>
        <v>0</v>
      </c>
      <c r="G265" s="77">
        <f t="shared" si="435"/>
        <v>0</v>
      </c>
      <c r="H265" s="77">
        <f t="shared" si="435"/>
        <v>0</v>
      </c>
      <c r="I265" s="77">
        <f t="shared" si="435"/>
        <v>0</v>
      </c>
      <c r="J265" s="77">
        <f t="shared" si="435"/>
        <v>0</v>
      </c>
      <c r="K265" s="77">
        <f t="shared" si="435"/>
        <v>0</v>
      </c>
      <c r="L265" s="77">
        <f t="shared" si="435"/>
        <v>0</v>
      </c>
      <c r="M265" s="77">
        <f t="shared" si="435"/>
        <v>0</v>
      </c>
      <c r="N265" s="77">
        <f t="shared" si="435"/>
        <v>0</v>
      </c>
      <c r="O265" s="77">
        <f t="shared" si="435"/>
        <v>0</v>
      </c>
      <c r="P265" s="77">
        <f t="shared" si="435"/>
        <v>0</v>
      </c>
      <c r="Q265" s="77">
        <f t="shared" si="435"/>
        <v>0</v>
      </c>
      <c r="R265" s="77">
        <f t="shared" si="435"/>
        <v>0</v>
      </c>
      <c r="S265" s="77">
        <f t="shared" si="435"/>
        <v>0</v>
      </c>
      <c r="T265" s="77">
        <f t="shared" si="435"/>
        <v>0</v>
      </c>
      <c r="U265" s="77">
        <f t="shared" si="435"/>
        <v>0</v>
      </c>
      <c r="V265" s="77">
        <f t="shared" si="435"/>
        <v>0</v>
      </c>
      <c r="W265" s="77">
        <f t="shared" si="435"/>
        <v>0</v>
      </c>
      <c r="X265" s="77">
        <f t="shared" si="435"/>
        <v>0</v>
      </c>
      <c r="Y265" s="77">
        <f t="shared" si="435"/>
        <v>0</v>
      </c>
      <c r="Z265" s="77">
        <f t="shared" si="435"/>
        <v>0</v>
      </c>
      <c r="AA265" s="77">
        <f t="shared" si="435"/>
        <v>0</v>
      </c>
      <c r="AB265" s="77">
        <f t="shared" si="435"/>
        <v>0</v>
      </c>
      <c r="AC265" s="77">
        <f t="shared" si="435"/>
        <v>0</v>
      </c>
      <c r="AD265" s="77">
        <f t="shared" si="435"/>
        <v>0</v>
      </c>
      <c r="AE265" s="77">
        <f t="shared" si="435"/>
        <v>0</v>
      </c>
      <c r="AF265" s="77">
        <f t="shared" si="435"/>
        <v>0</v>
      </c>
      <c r="AG265" s="77">
        <f t="shared" si="435"/>
        <v>0</v>
      </c>
      <c r="AH265" s="77">
        <f t="shared" si="435"/>
        <v>0</v>
      </c>
      <c r="AI265" s="77">
        <f t="shared" si="435"/>
        <v>0</v>
      </c>
      <c r="AJ265" s="77">
        <f t="shared" si="435"/>
        <v>0</v>
      </c>
      <c r="AK265" s="77">
        <f t="shared" ref="AK265:BD265" si="436">IF(AK$136=0,0,AK126-AK355)</f>
        <v>0</v>
      </c>
      <c r="AL265" s="77">
        <f t="shared" si="436"/>
        <v>0</v>
      </c>
      <c r="AM265" s="77">
        <f t="shared" si="436"/>
        <v>0</v>
      </c>
      <c r="AN265" s="77">
        <f t="shared" si="436"/>
        <v>0</v>
      </c>
      <c r="AO265" s="77">
        <f t="shared" si="436"/>
        <v>0</v>
      </c>
      <c r="AP265" s="77">
        <f t="shared" si="436"/>
        <v>0</v>
      </c>
      <c r="AQ265" s="77">
        <f t="shared" si="436"/>
        <v>0</v>
      </c>
      <c r="AR265" s="77">
        <f t="shared" si="436"/>
        <v>0</v>
      </c>
      <c r="AS265" s="77">
        <f t="shared" si="436"/>
        <v>0</v>
      </c>
      <c r="AT265" s="77">
        <f t="shared" si="436"/>
        <v>0</v>
      </c>
      <c r="AU265" s="77">
        <f t="shared" si="436"/>
        <v>0</v>
      </c>
      <c r="AV265" s="77">
        <f t="shared" si="436"/>
        <v>0</v>
      </c>
      <c r="AW265" s="77">
        <f t="shared" si="436"/>
        <v>0</v>
      </c>
      <c r="AX265" s="77">
        <f t="shared" si="436"/>
        <v>0</v>
      </c>
      <c r="AY265" s="77">
        <f t="shared" si="436"/>
        <v>0</v>
      </c>
      <c r="AZ265" s="77">
        <f t="shared" si="436"/>
        <v>0</v>
      </c>
      <c r="BA265" s="77">
        <f t="shared" si="436"/>
        <v>0</v>
      </c>
      <c r="BB265" s="77">
        <f t="shared" si="436"/>
        <v>0</v>
      </c>
      <c r="BC265" s="77">
        <f t="shared" si="436"/>
        <v>0</v>
      </c>
      <c r="BD265" s="77">
        <f t="shared" si="436"/>
        <v>0</v>
      </c>
      <c r="BE265" s="251"/>
      <c r="BF265" s="163">
        <f t="shared" si="412"/>
        <v>0</v>
      </c>
      <c r="BG265" s="77">
        <f t="shared" si="413"/>
        <v>0</v>
      </c>
      <c r="BH265" s="77">
        <f t="shared" si="414"/>
        <v>0</v>
      </c>
      <c r="BI265" s="77">
        <f t="shared" si="415"/>
        <v>0</v>
      </c>
      <c r="BJ265" s="77">
        <f t="shared" si="416"/>
        <v>0</v>
      </c>
      <c r="BK265" s="77">
        <f t="shared" si="417"/>
        <v>0</v>
      </c>
      <c r="BL265" s="77">
        <f t="shared" si="418"/>
        <v>0</v>
      </c>
      <c r="BM265" s="77">
        <f t="shared" si="419"/>
        <v>0</v>
      </c>
      <c r="BN265" s="77">
        <f t="shared" si="420"/>
        <v>0</v>
      </c>
      <c r="BO265" s="77">
        <f t="shared" si="421"/>
        <v>0</v>
      </c>
      <c r="BP265" s="77">
        <f t="shared" si="422"/>
        <v>0</v>
      </c>
      <c r="BQ265" s="77">
        <f t="shared" si="423"/>
        <v>0</v>
      </c>
      <c r="BR265" s="157">
        <f t="shared" si="424"/>
        <v>0</v>
      </c>
      <c r="BS265" s="77">
        <f t="shared" si="425"/>
        <v>0</v>
      </c>
      <c r="BT265" s="77">
        <f t="shared" si="426"/>
        <v>0</v>
      </c>
      <c r="BU265" s="77">
        <f t="shared" si="427"/>
        <v>0</v>
      </c>
      <c r="BV265" s="77">
        <f t="shared" si="428"/>
        <v>0</v>
      </c>
      <c r="BW265" s="77">
        <f t="shared" si="429"/>
        <v>0</v>
      </c>
      <c r="BX265" s="77">
        <f t="shared" si="430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x14ac:dyDescent="0.3">
      <c r="A266" s="248"/>
      <c r="B266" s="78" t="s">
        <v>95</v>
      </c>
      <c r="C266" s="250"/>
      <c r="D266" s="161">
        <f t="shared" si="409"/>
        <v>0</v>
      </c>
      <c r="E266" s="77">
        <f t="shared" ref="E266:AJ266" si="437">IF(E$136=0,0,E127-E356)</f>
        <v>0</v>
      </c>
      <c r="F266" s="77">
        <f t="shared" si="437"/>
        <v>0</v>
      </c>
      <c r="G266" s="77">
        <f t="shared" si="437"/>
        <v>0</v>
      </c>
      <c r="H266" s="77">
        <f t="shared" si="437"/>
        <v>0</v>
      </c>
      <c r="I266" s="77">
        <f t="shared" si="437"/>
        <v>0</v>
      </c>
      <c r="J266" s="77">
        <f t="shared" si="437"/>
        <v>0</v>
      </c>
      <c r="K266" s="77">
        <f t="shared" si="437"/>
        <v>0</v>
      </c>
      <c r="L266" s="77">
        <f t="shared" si="437"/>
        <v>0</v>
      </c>
      <c r="M266" s="77">
        <f t="shared" si="437"/>
        <v>0</v>
      </c>
      <c r="N266" s="77">
        <f t="shared" si="437"/>
        <v>0</v>
      </c>
      <c r="O266" s="77">
        <f t="shared" si="437"/>
        <v>0</v>
      </c>
      <c r="P266" s="77">
        <f t="shared" si="437"/>
        <v>0</v>
      </c>
      <c r="Q266" s="77">
        <f t="shared" si="437"/>
        <v>0</v>
      </c>
      <c r="R266" s="77">
        <f t="shared" si="437"/>
        <v>0</v>
      </c>
      <c r="S266" s="77">
        <f t="shared" si="437"/>
        <v>0</v>
      </c>
      <c r="T266" s="77">
        <f t="shared" si="437"/>
        <v>0</v>
      </c>
      <c r="U266" s="77">
        <f t="shared" si="437"/>
        <v>0</v>
      </c>
      <c r="V266" s="77">
        <f t="shared" si="437"/>
        <v>0</v>
      </c>
      <c r="W266" s="77">
        <f t="shared" si="437"/>
        <v>0</v>
      </c>
      <c r="X266" s="77">
        <f t="shared" si="437"/>
        <v>0</v>
      </c>
      <c r="Y266" s="77">
        <f t="shared" si="437"/>
        <v>0</v>
      </c>
      <c r="Z266" s="77">
        <f t="shared" si="437"/>
        <v>0</v>
      </c>
      <c r="AA266" s="77">
        <f t="shared" si="437"/>
        <v>0</v>
      </c>
      <c r="AB266" s="77">
        <f t="shared" si="437"/>
        <v>0</v>
      </c>
      <c r="AC266" s="77">
        <f t="shared" si="437"/>
        <v>0</v>
      </c>
      <c r="AD266" s="77">
        <f t="shared" si="437"/>
        <v>0</v>
      </c>
      <c r="AE266" s="77">
        <f t="shared" si="437"/>
        <v>0</v>
      </c>
      <c r="AF266" s="77">
        <f t="shared" si="437"/>
        <v>0</v>
      </c>
      <c r="AG266" s="77">
        <f t="shared" si="437"/>
        <v>0</v>
      </c>
      <c r="AH266" s="77">
        <f t="shared" si="437"/>
        <v>0</v>
      </c>
      <c r="AI266" s="77">
        <f t="shared" si="437"/>
        <v>0</v>
      </c>
      <c r="AJ266" s="77">
        <f t="shared" si="437"/>
        <v>0</v>
      </c>
      <c r="AK266" s="77">
        <f t="shared" ref="AK266:BD266" si="438">IF(AK$136=0,0,AK127-AK356)</f>
        <v>0</v>
      </c>
      <c r="AL266" s="77">
        <f t="shared" si="438"/>
        <v>0</v>
      </c>
      <c r="AM266" s="77">
        <f t="shared" si="438"/>
        <v>0</v>
      </c>
      <c r="AN266" s="77">
        <f t="shared" si="438"/>
        <v>0</v>
      </c>
      <c r="AO266" s="77">
        <f t="shared" si="438"/>
        <v>0</v>
      </c>
      <c r="AP266" s="77">
        <f t="shared" si="438"/>
        <v>0</v>
      </c>
      <c r="AQ266" s="77">
        <f t="shared" si="438"/>
        <v>0</v>
      </c>
      <c r="AR266" s="77">
        <f t="shared" si="438"/>
        <v>0</v>
      </c>
      <c r="AS266" s="77">
        <f t="shared" si="438"/>
        <v>0</v>
      </c>
      <c r="AT266" s="77">
        <f t="shared" si="438"/>
        <v>0</v>
      </c>
      <c r="AU266" s="77">
        <f t="shared" si="438"/>
        <v>0</v>
      </c>
      <c r="AV266" s="77">
        <f t="shared" si="438"/>
        <v>0</v>
      </c>
      <c r="AW266" s="77">
        <f t="shared" si="438"/>
        <v>0</v>
      </c>
      <c r="AX266" s="77">
        <f t="shared" si="438"/>
        <v>0</v>
      </c>
      <c r="AY266" s="77">
        <f t="shared" si="438"/>
        <v>0</v>
      </c>
      <c r="AZ266" s="77">
        <f t="shared" si="438"/>
        <v>0</v>
      </c>
      <c r="BA266" s="77">
        <f t="shared" si="438"/>
        <v>0</v>
      </c>
      <c r="BB266" s="77">
        <f t="shared" si="438"/>
        <v>0</v>
      </c>
      <c r="BC266" s="77">
        <f t="shared" si="438"/>
        <v>0</v>
      </c>
      <c r="BD266" s="77">
        <f t="shared" si="438"/>
        <v>0</v>
      </c>
      <c r="BE266" s="251"/>
      <c r="BF266" s="163">
        <f t="shared" si="412"/>
        <v>0</v>
      </c>
      <c r="BG266" s="77">
        <f t="shared" si="413"/>
        <v>0</v>
      </c>
      <c r="BH266" s="77">
        <f t="shared" si="414"/>
        <v>0</v>
      </c>
      <c r="BI266" s="77">
        <f t="shared" si="415"/>
        <v>0</v>
      </c>
      <c r="BJ266" s="77">
        <f t="shared" si="416"/>
        <v>0</v>
      </c>
      <c r="BK266" s="77">
        <f t="shared" si="417"/>
        <v>0</v>
      </c>
      <c r="BL266" s="77">
        <f t="shared" si="418"/>
        <v>0</v>
      </c>
      <c r="BM266" s="77">
        <f t="shared" si="419"/>
        <v>0</v>
      </c>
      <c r="BN266" s="77">
        <f t="shared" si="420"/>
        <v>0</v>
      </c>
      <c r="BO266" s="77">
        <f t="shared" si="421"/>
        <v>0</v>
      </c>
      <c r="BP266" s="77">
        <f t="shared" si="422"/>
        <v>0</v>
      </c>
      <c r="BQ266" s="77">
        <f t="shared" si="423"/>
        <v>0</v>
      </c>
      <c r="BR266" s="157">
        <f t="shared" si="424"/>
        <v>0</v>
      </c>
      <c r="BS266" s="77">
        <f t="shared" si="425"/>
        <v>0</v>
      </c>
      <c r="BT266" s="77">
        <f t="shared" si="426"/>
        <v>0</v>
      </c>
      <c r="BU266" s="77">
        <f t="shared" si="427"/>
        <v>0</v>
      </c>
      <c r="BV266" s="77">
        <f t="shared" si="428"/>
        <v>0</v>
      </c>
      <c r="BW266" s="77">
        <f t="shared" si="429"/>
        <v>0</v>
      </c>
      <c r="BX266" s="77">
        <f t="shared" si="430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x14ac:dyDescent="0.3">
      <c r="A267" s="248"/>
      <c r="B267" s="78" t="s">
        <v>97</v>
      </c>
      <c r="C267" s="250"/>
      <c r="D267" s="161">
        <f t="shared" si="409"/>
        <v>0</v>
      </c>
      <c r="E267" s="77">
        <f t="shared" ref="E267:AJ267" si="439">IF(E$136=0,0,E128-E357)</f>
        <v>0</v>
      </c>
      <c r="F267" s="77">
        <f t="shared" si="439"/>
        <v>0</v>
      </c>
      <c r="G267" s="77">
        <f t="shared" si="439"/>
        <v>0</v>
      </c>
      <c r="H267" s="77">
        <f t="shared" si="439"/>
        <v>0</v>
      </c>
      <c r="I267" s="77">
        <f t="shared" si="439"/>
        <v>0</v>
      </c>
      <c r="J267" s="77">
        <f t="shared" si="439"/>
        <v>0</v>
      </c>
      <c r="K267" s="77">
        <f t="shared" si="439"/>
        <v>0</v>
      </c>
      <c r="L267" s="77">
        <f t="shared" si="439"/>
        <v>0</v>
      </c>
      <c r="M267" s="77">
        <f t="shared" si="439"/>
        <v>0</v>
      </c>
      <c r="N267" s="77">
        <f t="shared" si="439"/>
        <v>0</v>
      </c>
      <c r="O267" s="77">
        <f t="shared" si="439"/>
        <v>0</v>
      </c>
      <c r="P267" s="77">
        <f t="shared" si="439"/>
        <v>0</v>
      </c>
      <c r="Q267" s="77">
        <f t="shared" si="439"/>
        <v>0</v>
      </c>
      <c r="R267" s="77">
        <f t="shared" si="439"/>
        <v>0</v>
      </c>
      <c r="S267" s="77">
        <f t="shared" si="439"/>
        <v>0</v>
      </c>
      <c r="T267" s="77">
        <f t="shared" si="439"/>
        <v>0</v>
      </c>
      <c r="U267" s="77">
        <f t="shared" si="439"/>
        <v>0</v>
      </c>
      <c r="V267" s="77">
        <f t="shared" si="439"/>
        <v>0</v>
      </c>
      <c r="W267" s="77">
        <f t="shared" si="439"/>
        <v>0</v>
      </c>
      <c r="X267" s="77">
        <f t="shared" si="439"/>
        <v>0</v>
      </c>
      <c r="Y267" s="77">
        <f t="shared" si="439"/>
        <v>0</v>
      </c>
      <c r="Z267" s="77">
        <f t="shared" si="439"/>
        <v>0</v>
      </c>
      <c r="AA267" s="77">
        <f t="shared" si="439"/>
        <v>0</v>
      </c>
      <c r="AB267" s="77">
        <f t="shared" si="439"/>
        <v>0</v>
      </c>
      <c r="AC267" s="77">
        <f t="shared" si="439"/>
        <v>0</v>
      </c>
      <c r="AD267" s="77">
        <f t="shared" si="439"/>
        <v>0</v>
      </c>
      <c r="AE267" s="77">
        <f t="shared" si="439"/>
        <v>0</v>
      </c>
      <c r="AF267" s="77">
        <f t="shared" si="439"/>
        <v>0</v>
      </c>
      <c r="AG267" s="77">
        <f t="shared" si="439"/>
        <v>0</v>
      </c>
      <c r="AH267" s="77">
        <f t="shared" si="439"/>
        <v>0</v>
      </c>
      <c r="AI267" s="77">
        <f t="shared" si="439"/>
        <v>0</v>
      </c>
      <c r="AJ267" s="77">
        <f t="shared" si="439"/>
        <v>0</v>
      </c>
      <c r="AK267" s="77">
        <f t="shared" ref="AK267:BD267" si="440">IF(AK$136=0,0,AK128-AK357)</f>
        <v>0</v>
      </c>
      <c r="AL267" s="77">
        <f t="shared" si="440"/>
        <v>0</v>
      </c>
      <c r="AM267" s="77">
        <f t="shared" si="440"/>
        <v>0</v>
      </c>
      <c r="AN267" s="77">
        <f t="shared" si="440"/>
        <v>0</v>
      </c>
      <c r="AO267" s="77">
        <f t="shared" si="440"/>
        <v>0</v>
      </c>
      <c r="AP267" s="77">
        <f t="shared" si="440"/>
        <v>0</v>
      </c>
      <c r="AQ267" s="77">
        <f t="shared" si="440"/>
        <v>0</v>
      </c>
      <c r="AR267" s="77">
        <f t="shared" si="440"/>
        <v>0</v>
      </c>
      <c r="AS267" s="77">
        <f t="shared" si="440"/>
        <v>0</v>
      </c>
      <c r="AT267" s="77">
        <f t="shared" si="440"/>
        <v>0</v>
      </c>
      <c r="AU267" s="77">
        <f t="shared" si="440"/>
        <v>0</v>
      </c>
      <c r="AV267" s="77">
        <f t="shared" si="440"/>
        <v>0</v>
      </c>
      <c r="AW267" s="77">
        <f t="shared" si="440"/>
        <v>0</v>
      </c>
      <c r="AX267" s="77">
        <f t="shared" si="440"/>
        <v>0</v>
      </c>
      <c r="AY267" s="77">
        <f t="shared" si="440"/>
        <v>0</v>
      </c>
      <c r="AZ267" s="77">
        <f t="shared" si="440"/>
        <v>0</v>
      </c>
      <c r="BA267" s="77">
        <f t="shared" si="440"/>
        <v>0</v>
      </c>
      <c r="BB267" s="77">
        <f t="shared" si="440"/>
        <v>0</v>
      </c>
      <c r="BC267" s="77">
        <f t="shared" si="440"/>
        <v>0</v>
      </c>
      <c r="BD267" s="77">
        <f t="shared" si="440"/>
        <v>0</v>
      </c>
      <c r="BE267" s="251"/>
      <c r="BF267" s="163">
        <f t="shared" si="412"/>
        <v>0</v>
      </c>
      <c r="BG267" s="77">
        <f t="shared" si="413"/>
        <v>0</v>
      </c>
      <c r="BH267" s="77">
        <f t="shared" si="414"/>
        <v>0</v>
      </c>
      <c r="BI267" s="77">
        <f t="shared" si="415"/>
        <v>0</v>
      </c>
      <c r="BJ267" s="77">
        <f t="shared" si="416"/>
        <v>0</v>
      </c>
      <c r="BK267" s="77">
        <f t="shared" si="417"/>
        <v>0</v>
      </c>
      <c r="BL267" s="77">
        <f t="shared" si="418"/>
        <v>0</v>
      </c>
      <c r="BM267" s="77">
        <f t="shared" si="419"/>
        <v>0</v>
      </c>
      <c r="BN267" s="77">
        <f t="shared" si="420"/>
        <v>0</v>
      </c>
      <c r="BO267" s="77">
        <f t="shared" si="421"/>
        <v>0</v>
      </c>
      <c r="BP267" s="77">
        <f t="shared" si="422"/>
        <v>0</v>
      </c>
      <c r="BQ267" s="77">
        <f t="shared" si="423"/>
        <v>0</v>
      </c>
      <c r="BR267" s="157">
        <f t="shared" si="424"/>
        <v>0</v>
      </c>
      <c r="BS267" s="77">
        <f t="shared" si="425"/>
        <v>0</v>
      </c>
      <c r="BT267" s="77">
        <f t="shared" si="426"/>
        <v>0</v>
      </c>
      <c r="BU267" s="77">
        <f t="shared" si="427"/>
        <v>0</v>
      </c>
      <c r="BV267" s="77">
        <f t="shared" si="428"/>
        <v>0</v>
      </c>
      <c r="BW267" s="77">
        <f t="shared" si="429"/>
        <v>0</v>
      </c>
      <c r="BX267" s="77">
        <f t="shared" si="430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x14ac:dyDescent="0.3">
      <c r="A268" s="248"/>
      <c r="B268" s="78" t="s">
        <v>99</v>
      </c>
      <c r="C268" s="250"/>
      <c r="D268" s="161">
        <f t="shared" si="409"/>
        <v>0</v>
      </c>
      <c r="E268" s="77">
        <f t="shared" ref="E268:AJ268" si="441">IF(E$136=0,0,E129-E358)</f>
        <v>0</v>
      </c>
      <c r="F268" s="77">
        <f t="shared" si="441"/>
        <v>0</v>
      </c>
      <c r="G268" s="77">
        <f t="shared" si="441"/>
        <v>0</v>
      </c>
      <c r="H268" s="77">
        <f t="shared" si="441"/>
        <v>0</v>
      </c>
      <c r="I268" s="77">
        <f t="shared" si="441"/>
        <v>0</v>
      </c>
      <c r="J268" s="77">
        <f t="shared" si="441"/>
        <v>0</v>
      </c>
      <c r="K268" s="77">
        <f t="shared" si="441"/>
        <v>0</v>
      </c>
      <c r="L268" s="77">
        <f t="shared" si="441"/>
        <v>0</v>
      </c>
      <c r="M268" s="77">
        <f t="shared" si="441"/>
        <v>0</v>
      </c>
      <c r="N268" s="77">
        <f t="shared" si="441"/>
        <v>0</v>
      </c>
      <c r="O268" s="77">
        <f t="shared" si="441"/>
        <v>0</v>
      </c>
      <c r="P268" s="77">
        <f t="shared" si="441"/>
        <v>0</v>
      </c>
      <c r="Q268" s="77">
        <f t="shared" si="441"/>
        <v>0</v>
      </c>
      <c r="R268" s="77">
        <f t="shared" si="441"/>
        <v>0</v>
      </c>
      <c r="S268" s="77">
        <f t="shared" si="441"/>
        <v>0</v>
      </c>
      <c r="T268" s="77">
        <f t="shared" si="441"/>
        <v>0</v>
      </c>
      <c r="U268" s="77">
        <f t="shared" si="441"/>
        <v>0</v>
      </c>
      <c r="V268" s="77">
        <f t="shared" si="441"/>
        <v>0</v>
      </c>
      <c r="W268" s="77">
        <f t="shared" si="441"/>
        <v>0</v>
      </c>
      <c r="X268" s="77">
        <f t="shared" si="441"/>
        <v>0</v>
      </c>
      <c r="Y268" s="77">
        <f t="shared" si="441"/>
        <v>0</v>
      </c>
      <c r="Z268" s="77">
        <f t="shared" si="441"/>
        <v>0</v>
      </c>
      <c r="AA268" s="77">
        <f t="shared" si="441"/>
        <v>0</v>
      </c>
      <c r="AB268" s="77">
        <f t="shared" si="441"/>
        <v>0</v>
      </c>
      <c r="AC268" s="77">
        <f t="shared" si="441"/>
        <v>0</v>
      </c>
      <c r="AD268" s="77">
        <f t="shared" si="441"/>
        <v>0</v>
      </c>
      <c r="AE268" s="77">
        <f t="shared" si="441"/>
        <v>0</v>
      </c>
      <c r="AF268" s="77">
        <f t="shared" si="441"/>
        <v>0</v>
      </c>
      <c r="AG268" s="77">
        <f t="shared" si="441"/>
        <v>0</v>
      </c>
      <c r="AH268" s="77">
        <f t="shared" si="441"/>
        <v>0</v>
      </c>
      <c r="AI268" s="77">
        <f t="shared" si="441"/>
        <v>0</v>
      </c>
      <c r="AJ268" s="77">
        <f t="shared" si="441"/>
        <v>0</v>
      </c>
      <c r="AK268" s="77">
        <f t="shared" ref="AK268:BD268" si="442">IF(AK$136=0,0,AK129-AK358)</f>
        <v>0</v>
      </c>
      <c r="AL268" s="77">
        <f t="shared" si="442"/>
        <v>0</v>
      </c>
      <c r="AM268" s="77">
        <f t="shared" si="442"/>
        <v>0</v>
      </c>
      <c r="AN268" s="77">
        <f t="shared" si="442"/>
        <v>0</v>
      </c>
      <c r="AO268" s="77">
        <f t="shared" si="442"/>
        <v>0</v>
      </c>
      <c r="AP268" s="77">
        <f t="shared" si="442"/>
        <v>0</v>
      </c>
      <c r="AQ268" s="77">
        <f t="shared" si="442"/>
        <v>0</v>
      </c>
      <c r="AR268" s="77">
        <f t="shared" si="442"/>
        <v>0</v>
      </c>
      <c r="AS268" s="77">
        <f t="shared" si="442"/>
        <v>0</v>
      </c>
      <c r="AT268" s="77">
        <f t="shared" si="442"/>
        <v>0</v>
      </c>
      <c r="AU268" s="77">
        <f t="shared" si="442"/>
        <v>0</v>
      </c>
      <c r="AV268" s="77">
        <f t="shared" si="442"/>
        <v>0</v>
      </c>
      <c r="AW268" s="77">
        <f t="shared" si="442"/>
        <v>0</v>
      </c>
      <c r="AX268" s="77">
        <f t="shared" si="442"/>
        <v>0</v>
      </c>
      <c r="AY268" s="77">
        <f t="shared" si="442"/>
        <v>0</v>
      </c>
      <c r="AZ268" s="77">
        <f t="shared" si="442"/>
        <v>0</v>
      </c>
      <c r="BA268" s="77">
        <f t="shared" si="442"/>
        <v>0</v>
      </c>
      <c r="BB268" s="77">
        <f t="shared" si="442"/>
        <v>0</v>
      </c>
      <c r="BC268" s="77">
        <f t="shared" si="442"/>
        <v>0</v>
      </c>
      <c r="BD268" s="77">
        <f t="shared" si="442"/>
        <v>0</v>
      </c>
      <c r="BE268" s="251"/>
      <c r="BF268" s="163">
        <f t="shared" si="412"/>
        <v>0</v>
      </c>
      <c r="BG268" s="77">
        <f t="shared" si="413"/>
        <v>0</v>
      </c>
      <c r="BH268" s="77">
        <f t="shared" si="414"/>
        <v>0</v>
      </c>
      <c r="BI268" s="77">
        <f t="shared" si="415"/>
        <v>0</v>
      </c>
      <c r="BJ268" s="77">
        <f t="shared" si="416"/>
        <v>0</v>
      </c>
      <c r="BK268" s="77">
        <f t="shared" si="417"/>
        <v>0</v>
      </c>
      <c r="BL268" s="77">
        <f t="shared" si="418"/>
        <v>0</v>
      </c>
      <c r="BM268" s="77">
        <f t="shared" si="419"/>
        <v>0</v>
      </c>
      <c r="BN268" s="77">
        <f t="shared" si="420"/>
        <v>0</v>
      </c>
      <c r="BO268" s="77">
        <f t="shared" si="421"/>
        <v>0</v>
      </c>
      <c r="BP268" s="77">
        <f t="shared" si="422"/>
        <v>0</v>
      </c>
      <c r="BQ268" s="77">
        <f t="shared" si="423"/>
        <v>0</v>
      </c>
      <c r="BR268" s="157">
        <f t="shared" si="424"/>
        <v>0</v>
      </c>
      <c r="BS268" s="77">
        <f t="shared" si="425"/>
        <v>0</v>
      </c>
      <c r="BT268" s="77">
        <f t="shared" si="426"/>
        <v>0</v>
      </c>
      <c r="BU268" s="77">
        <f t="shared" si="427"/>
        <v>0</v>
      </c>
      <c r="BV268" s="77">
        <f t="shared" si="428"/>
        <v>0</v>
      </c>
      <c r="BW268" s="77">
        <f t="shared" si="429"/>
        <v>0</v>
      </c>
      <c r="BX268" s="77">
        <f t="shared" si="430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x14ac:dyDescent="0.3">
      <c r="A269" s="248"/>
      <c r="B269" s="78" t="s">
        <v>375</v>
      </c>
      <c r="C269" s="250"/>
      <c r="D269" s="161">
        <f t="shared" si="409"/>
        <v>0</v>
      </c>
      <c r="E269" s="77">
        <f t="shared" ref="E269:AJ269" si="443">IF(E$136=0,0,E130-E359)</f>
        <v>0</v>
      </c>
      <c r="F269" s="77">
        <f t="shared" si="443"/>
        <v>0</v>
      </c>
      <c r="G269" s="77">
        <f t="shared" si="443"/>
        <v>0</v>
      </c>
      <c r="H269" s="77">
        <f t="shared" si="443"/>
        <v>0</v>
      </c>
      <c r="I269" s="77">
        <f t="shared" si="443"/>
        <v>0</v>
      </c>
      <c r="J269" s="77">
        <f t="shared" si="443"/>
        <v>0</v>
      </c>
      <c r="K269" s="77">
        <f t="shared" si="443"/>
        <v>0</v>
      </c>
      <c r="L269" s="77">
        <f t="shared" si="443"/>
        <v>0</v>
      </c>
      <c r="M269" s="77">
        <f t="shared" si="443"/>
        <v>0</v>
      </c>
      <c r="N269" s="77">
        <f t="shared" si="443"/>
        <v>0</v>
      </c>
      <c r="O269" s="77">
        <f t="shared" si="443"/>
        <v>0</v>
      </c>
      <c r="P269" s="77">
        <f t="shared" si="443"/>
        <v>0</v>
      </c>
      <c r="Q269" s="77">
        <f t="shared" si="443"/>
        <v>0</v>
      </c>
      <c r="R269" s="77">
        <f t="shared" si="443"/>
        <v>0</v>
      </c>
      <c r="S269" s="77">
        <f t="shared" si="443"/>
        <v>0</v>
      </c>
      <c r="T269" s="77">
        <f t="shared" si="443"/>
        <v>0</v>
      </c>
      <c r="U269" s="77">
        <f t="shared" si="443"/>
        <v>0</v>
      </c>
      <c r="V269" s="77">
        <f t="shared" si="443"/>
        <v>0</v>
      </c>
      <c r="W269" s="77">
        <f t="shared" si="443"/>
        <v>0</v>
      </c>
      <c r="X269" s="77">
        <f t="shared" si="443"/>
        <v>0</v>
      </c>
      <c r="Y269" s="77">
        <f t="shared" si="443"/>
        <v>0</v>
      </c>
      <c r="Z269" s="77">
        <f t="shared" si="443"/>
        <v>0</v>
      </c>
      <c r="AA269" s="77">
        <f t="shared" si="443"/>
        <v>0</v>
      </c>
      <c r="AB269" s="77">
        <f t="shared" si="443"/>
        <v>0</v>
      </c>
      <c r="AC269" s="77">
        <f t="shared" si="443"/>
        <v>0</v>
      </c>
      <c r="AD269" s="77">
        <f t="shared" si="443"/>
        <v>0</v>
      </c>
      <c r="AE269" s="77">
        <f t="shared" si="443"/>
        <v>0</v>
      </c>
      <c r="AF269" s="77">
        <f t="shared" si="443"/>
        <v>0</v>
      </c>
      <c r="AG269" s="77">
        <f t="shared" si="443"/>
        <v>0</v>
      </c>
      <c r="AH269" s="77">
        <f t="shared" si="443"/>
        <v>0</v>
      </c>
      <c r="AI269" s="77">
        <f t="shared" si="443"/>
        <v>0</v>
      </c>
      <c r="AJ269" s="77">
        <f t="shared" si="443"/>
        <v>0</v>
      </c>
      <c r="AK269" s="77">
        <f t="shared" ref="AK269:BD269" si="444">IF(AK$136=0,0,AK130-AK359)</f>
        <v>0</v>
      </c>
      <c r="AL269" s="77">
        <f t="shared" si="444"/>
        <v>0</v>
      </c>
      <c r="AM269" s="77">
        <f t="shared" si="444"/>
        <v>0</v>
      </c>
      <c r="AN269" s="77">
        <f t="shared" si="444"/>
        <v>0</v>
      </c>
      <c r="AO269" s="77">
        <f t="shared" si="444"/>
        <v>0</v>
      </c>
      <c r="AP269" s="77">
        <f t="shared" si="444"/>
        <v>0</v>
      </c>
      <c r="AQ269" s="77">
        <f t="shared" si="444"/>
        <v>0</v>
      </c>
      <c r="AR269" s="77">
        <f t="shared" si="444"/>
        <v>0</v>
      </c>
      <c r="AS269" s="77">
        <f t="shared" si="444"/>
        <v>0</v>
      </c>
      <c r="AT269" s="77">
        <f t="shared" si="444"/>
        <v>0</v>
      </c>
      <c r="AU269" s="77">
        <f t="shared" si="444"/>
        <v>0</v>
      </c>
      <c r="AV269" s="77">
        <f t="shared" si="444"/>
        <v>0</v>
      </c>
      <c r="AW269" s="77">
        <f t="shared" si="444"/>
        <v>0</v>
      </c>
      <c r="AX269" s="77">
        <f t="shared" si="444"/>
        <v>0</v>
      </c>
      <c r="AY269" s="77">
        <f t="shared" si="444"/>
        <v>0</v>
      </c>
      <c r="AZ269" s="77">
        <f t="shared" si="444"/>
        <v>0</v>
      </c>
      <c r="BA269" s="77">
        <f t="shared" si="444"/>
        <v>0</v>
      </c>
      <c r="BB269" s="77">
        <f t="shared" si="444"/>
        <v>0</v>
      </c>
      <c r="BC269" s="77">
        <f t="shared" si="444"/>
        <v>0</v>
      </c>
      <c r="BD269" s="77">
        <f t="shared" si="444"/>
        <v>0</v>
      </c>
      <c r="BE269" s="251"/>
      <c r="BF269" s="163">
        <f t="shared" si="412"/>
        <v>0</v>
      </c>
      <c r="BG269" s="77">
        <f t="shared" si="413"/>
        <v>0</v>
      </c>
      <c r="BH269" s="77">
        <f t="shared" si="414"/>
        <v>0</v>
      </c>
      <c r="BI269" s="77">
        <f t="shared" si="415"/>
        <v>0</v>
      </c>
      <c r="BJ269" s="77">
        <f t="shared" si="416"/>
        <v>0</v>
      </c>
      <c r="BK269" s="77">
        <f t="shared" si="417"/>
        <v>0</v>
      </c>
      <c r="BL269" s="77">
        <f t="shared" si="418"/>
        <v>0</v>
      </c>
      <c r="BM269" s="77">
        <f t="shared" si="419"/>
        <v>0</v>
      </c>
      <c r="BN269" s="77">
        <f t="shared" si="420"/>
        <v>0</v>
      </c>
      <c r="BO269" s="77">
        <f t="shared" si="421"/>
        <v>0</v>
      </c>
      <c r="BP269" s="77">
        <f t="shared" si="422"/>
        <v>0</v>
      </c>
      <c r="BQ269" s="77">
        <f t="shared" si="423"/>
        <v>0</v>
      </c>
      <c r="BR269" s="157">
        <f t="shared" si="424"/>
        <v>0</v>
      </c>
      <c r="BS269" s="77">
        <f t="shared" si="425"/>
        <v>0</v>
      </c>
      <c r="BT269" s="77">
        <f t="shared" si="426"/>
        <v>0</v>
      </c>
      <c r="BU269" s="77">
        <f t="shared" si="427"/>
        <v>0</v>
      </c>
      <c r="BV269" s="77">
        <f t="shared" si="428"/>
        <v>0</v>
      </c>
      <c r="BW269" s="77">
        <f t="shared" si="429"/>
        <v>0</v>
      </c>
      <c r="BX269" s="77">
        <f t="shared" si="430"/>
        <v>0</v>
      </c>
      <c r="BY269" s="77">
        <f>IF(Info!$O$3="Q1",$BS269,IF(Info!$O$3="Q2",$BS269+$BT269,IF(Info!$O$3="Q3",$BS269+$BT269+$BU269,$BR269)))</f>
        <v>0</v>
      </c>
      <c r="BZ269" s="77">
        <f>IF(Info!$O$3="Q1",$BS269,IF(Info!$O$3="Q2",$BT269,IF(Info!$O$3="Q3",$BU269,$BV269)))</f>
        <v>0</v>
      </c>
      <c r="CA269" s="48"/>
    </row>
    <row r="270" spans="1:79" x14ac:dyDescent="0.3">
      <c r="A270" s="248"/>
      <c r="B270" s="78" t="s">
        <v>103</v>
      </c>
      <c r="C270" s="250"/>
      <c r="D270" s="161">
        <f t="shared" si="409"/>
        <v>0</v>
      </c>
      <c r="E270" s="77">
        <f t="shared" ref="E270:AJ270" si="445">IF(E$136=0,0,E131-E360)</f>
        <v>0</v>
      </c>
      <c r="F270" s="77">
        <f t="shared" si="445"/>
        <v>0</v>
      </c>
      <c r="G270" s="77">
        <f t="shared" si="445"/>
        <v>0</v>
      </c>
      <c r="H270" s="77">
        <f t="shared" si="445"/>
        <v>0</v>
      </c>
      <c r="I270" s="77">
        <f t="shared" si="445"/>
        <v>0</v>
      </c>
      <c r="J270" s="77">
        <f t="shared" si="445"/>
        <v>0</v>
      </c>
      <c r="K270" s="77">
        <f t="shared" si="445"/>
        <v>0</v>
      </c>
      <c r="L270" s="77">
        <f t="shared" si="445"/>
        <v>0</v>
      </c>
      <c r="M270" s="77">
        <f t="shared" si="445"/>
        <v>0</v>
      </c>
      <c r="N270" s="77">
        <f t="shared" si="445"/>
        <v>0</v>
      </c>
      <c r="O270" s="77">
        <f t="shared" si="445"/>
        <v>0</v>
      </c>
      <c r="P270" s="77">
        <f t="shared" si="445"/>
        <v>0</v>
      </c>
      <c r="Q270" s="77">
        <f t="shared" si="445"/>
        <v>0</v>
      </c>
      <c r="R270" s="77">
        <f t="shared" si="445"/>
        <v>0</v>
      </c>
      <c r="S270" s="77">
        <f t="shared" si="445"/>
        <v>0</v>
      </c>
      <c r="T270" s="77">
        <f t="shared" si="445"/>
        <v>0</v>
      </c>
      <c r="U270" s="77">
        <f t="shared" si="445"/>
        <v>0</v>
      </c>
      <c r="V270" s="77">
        <f t="shared" si="445"/>
        <v>0</v>
      </c>
      <c r="W270" s="77">
        <f t="shared" si="445"/>
        <v>0</v>
      </c>
      <c r="X270" s="77">
        <f t="shared" si="445"/>
        <v>0</v>
      </c>
      <c r="Y270" s="77">
        <f t="shared" si="445"/>
        <v>0</v>
      </c>
      <c r="Z270" s="77">
        <f t="shared" si="445"/>
        <v>0</v>
      </c>
      <c r="AA270" s="77">
        <f t="shared" si="445"/>
        <v>0</v>
      </c>
      <c r="AB270" s="77">
        <f t="shared" si="445"/>
        <v>0</v>
      </c>
      <c r="AC270" s="77">
        <f t="shared" si="445"/>
        <v>0</v>
      </c>
      <c r="AD270" s="77">
        <f t="shared" si="445"/>
        <v>0</v>
      </c>
      <c r="AE270" s="77">
        <f t="shared" si="445"/>
        <v>0</v>
      </c>
      <c r="AF270" s="77">
        <f t="shared" si="445"/>
        <v>0</v>
      </c>
      <c r="AG270" s="77">
        <f t="shared" si="445"/>
        <v>0</v>
      </c>
      <c r="AH270" s="77">
        <f t="shared" si="445"/>
        <v>0</v>
      </c>
      <c r="AI270" s="77">
        <f t="shared" si="445"/>
        <v>0</v>
      </c>
      <c r="AJ270" s="77">
        <f t="shared" si="445"/>
        <v>0</v>
      </c>
      <c r="AK270" s="77">
        <f t="shared" ref="AK270:BD270" si="446">IF(AK$136=0,0,AK131-AK360)</f>
        <v>0</v>
      </c>
      <c r="AL270" s="77">
        <f t="shared" si="446"/>
        <v>0</v>
      </c>
      <c r="AM270" s="77">
        <f t="shared" si="446"/>
        <v>0</v>
      </c>
      <c r="AN270" s="77">
        <f t="shared" si="446"/>
        <v>0</v>
      </c>
      <c r="AO270" s="77">
        <f t="shared" si="446"/>
        <v>0</v>
      </c>
      <c r="AP270" s="77">
        <f t="shared" si="446"/>
        <v>0</v>
      </c>
      <c r="AQ270" s="77">
        <f t="shared" si="446"/>
        <v>0</v>
      </c>
      <c r="AR270" s="77">
        <f t="shared" si="446"/>
        <v>0</v>
      </c>
      <c r="AS270" s="77">
        <f t="shared" si="446"/>
        <v>0</v>
      </c>
      <c r="AT270" s="77">
        <f t="shared" si="446"/>
        <v>0</v>
      </c>
      <c r="AU270" s="77">
        <f t="shared" si="446"/>
        <v>0</v>
      </c>
      <c r="AV270" s="77">
        <f t="shared" si="446"/>
        <v>0</v>
      </c>
      <c r="AW270" s="77">
        <f t="shared" si="446"/>
        <v>0</v>
      </c>
      <c r="AX270" s="77">
        <f t="shared" si="446"/>
        <v>0</v>
      </c>
      <c r="AY270" s="77">
        <f t="shared" si="446"/>
        <v>0</v>
      </c>
      <c r="AZ270" s="77">
        <f t="shared" si="446"/>
        <v>0</v>
      </c>
      <c r="BA270" s="77">
        <f t="shared" si="446"/>
        <v>0</v>
      </c>
      <c r="BB270" s="77">
        <f t="shared" si="446"/>
        <v>0</v>
      </c>
      <c r="BC270" s="77">
        <f t="shared" si="446"/>
        <v>0</v>
      </c>
      <c r="BD270" s="77">
        <f t="shared" si="446"/>
        <v>0</v>
      </c>
      <c r="BE270" s="251"/>
      <c r="BF270" s="163">
        <f t="shared" si="412"/>
        <v>0</v>
      </c>
      <c r="BG270" s="77">
        <f t="shared" si="413"/>
        <v>0</v>
      </c>
      <c r="BH270" s="77">
        <f t="shared" si="414"/>
        <v>0</v>
      </c>
      <c r="BI270" s="77">
        <f t="shared" si="415"/>
        <v>0</v>
      </c>
      <c r="BJ270" s="77">
        <f t="shared" si="416"/>
        <v>0</v>
      </c>
      <c r="BK270" s="77">
        <f t="shared" si="417"/>
        <v>0</v>
      </c>
      <c r="BL270" s="77">
        <f t="shared" si="418"/>
        <v>0</v>
      </c>
      <c r="BM270" s="77">
        <f t="shared" si="419"/>
        <v>0</v>
      </c>
      <c r="BN270" s="77">
        <f t="shared" si="420"/>
        <v>0</v>
      </c>
      <c r="BO270" s="77">
        <f t="shared" si="421"/>
        <v>0</v>
      </c>
      <c r="BP270" s="77">
        <f t="shared" si="422"/>
        <v>0</v>
      </c>
      <c r="BQ270" s="77">
        <f t="shared" si="423"/>
        <v>0</v>
      </c>
      <c r="BR270" s="157">
        <f t="shared" si="424"/>
        <v>0</v>
      </c>
      <c r="BS270" s="77">
        <f t="shared" si="425"/>
        <v>0</v>
      </c>
      <c r="BT270" s="77">
        <f t="shared" si="426"/>
        <v>0</v>
      </c>
      <c r="BU270" s="77">
        <f t="shared" si="427"/>
        <v>0</v>
      </c>
      <c r="BV270" s="77">
        <f t="shared" si="428"/>
        <v>0</v>
      </c>
      <c r="BW270" s="77">
        <f t="shared" si="429"/>
        <v>0</v>
      </c>
      <c r="BX270" s="77">
        <f t="shared" si="430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x14ac:dyDescent="0.3">
      <c r="A271" s="248"/>
      <c r="B271" s="78" t="s">
        <v>105</v>
      </c>
      <c r="C271" s="250"/>
      <c r="D271" s="161">
        <f t="shared" si="409"/>
        <v>0</v>
      </c>
      <c r="E271" s="77">
        <f t="shared" ref="E271:AJ271" si="447">IF(E$136=0,0,E132-E361)</f>
        <v>0</v>
      </c>
      <c r="F271" s="77">
        <f t="shared" si="447"/>
        <v>0</v>
      </c>
      <c r="G271" s="77">
        <f t="shared" si="447"/>
        <v>0</v>
      </c>
      <c r="H271" s="77">
        <f t="shared" si="447"/>
        <v>0</v>
      </c>
      <c r="I271" s="77">
        <f t="shared" si="447"/>
        <v>0</v>
      </c>
      <c r="J271" s="77">
        <f t="shared" si="447"/>
        <v>0</v>
      </c>
      <c r="K271" s="77">
        <f t="shared" si="447"/>
        <v>0</v>
      </c>
      <c r="L271" s="77">
        <f t="shared" si="447"/>
        <v>0</v>
      </c>
      <c r="M271" s="77">
        <f t="shared" si="447"/>
        <v>0</v>
      </c>
      <c r="N271" s="77">
        <f t="shared" si="447"/>
        <v>0</v>
      </c>
      <c r="O271" s="77">
        <f t="shared" si="447"/>
        <v>0</v>
      </c>
      <c r="P271" s="77">
        <f t="shared" si="447"/>
        <v>0</v>
      </c>
      <c r="Q271" s="77">
        <f t="shared" si="447"/>
        <v>0</v>
      </c>
      <c r="R271" s="77">
        <f t="shared" si="447"/>
        <v>0</v>
      </c>
      <c r="S271" s="77">
        <f t="shared" si="447"/>
        <v>0</v>
      </c>
      <c r="T271" s="77">
        <f t="shared" si="447"/>
        <v>0</v>
      </c>
      <c r="U271" s="77">
        <f t="shared" si="447"/>
        <v>0</v>
      </c>
      <c r="V271" s="77">
        <f t="shared" si="447"/>
        <v>0</v>
      </c>
      <c r="W271" s="77">
        <f t="shared" si="447"/>
        <v>0</v>
      </c>
      <c r="X271" s="77">
        <f t="shared" si="447"/>
        <v>0</v>
      </c>
      <c r="Y271" s="77">
        <f t="shared" si="447"/>
        <v>0</v>
      </c>
      <c r="Z271" s="77">
        <f t="shared" si="447"/>
        <v>0</v>
      </c>
      <c r="AA271" s="77">
        <f t="shared" si="447"/>
        <v>0</v>
      </c>
      <c r="AB271" s="77">
        <f t="shared" si="447"/>
        <v>0</v>
      </c>
      <c r="AC271" s="77">
        <f t="shared" si="447"/>
        <v>0</v>
      </c>
      <c r="AD271" s="77">
        <f t="shared" si="447"/>
        <v>0</v>
      </c>
      <c r="AE271" s="77">
        <f t="shared" si="447"/>
        <v>0</v>
      </c>
      <c r="AF271" s="77">
        <f t="shared" si="447"/>
        <v>0</v>
      </c>
      <c r="AG271" s="77">
        <f t="shared" si="447"/>
        <v>0</v>
      </c>
      <c r="AH271" s="77">
        <f t="shared" si="447"/>
        <v>0</v>
      </c>
      <c r="AI271" s="77">
        <f t="shared" si="447"/>
        <v>0</v>
      </c>
      <c r="AJ271" s="77">
        <f t="shared" si="447"/>
        <v>0</v>
      </c>
      <c r="AK271" s="77">
        <f t="shared" ref="AK271:BD271" si="448">IF(AK$136=0,0,AK132-AK361)</f>
        <v>0</v>
      </c>
      <c r="AL271" s="77">
        <f t="shared" si="448"/>
        <v>0</v>
      </c>
      <c r="AM271" s="77">
        <f t="shared" si="448"/>
        <v>0</v>
      </c>
      <c r="AN271" s="77">
        <f t="shared" si="448"/>
        <v>0</v>
      </c>
      <c r="AO271" s="77">
        <f t="shared" si="448"/>
        <v>0</v>
      </c>
      <c r="AP271" s="77">
        <f t="shared" si="448"/>
        <v>0</v>
      </c>
      <c r="AQ271" s="77">
        <f t="shared" si="448"/>
        <v>0</v>
      </c>
      <c r="AR271" s="77">
        <f t="shared" si="448"/>
        <v>0</v>
      </c>
      <c r="AS271" s="77">
        <f t="shared" si="448"/>
        <v>0</v>
      </c>
      <c r="AT271" s="77">
        <f t="shared" si="448"/>
        <v>0</v>
      </c>
      <c r="AU271" s="77">
        <f t="shared" si="448"/>
        <v>0</v>
      </c>
      <c r="AV271" s="77">
        <f t="shared" si="448"/>
        <v>0</v>
      </c>
      <c r="AW271" s="77">
        <f t="shared" si="448"/>
        <v>0</v>
      </c>
      <c r="AX271" s="77">
        <f t="shared" si="448"/>
        <v>0</v>
      </c>
      <c r="AY271" s="77">
        <f t="shared" si="448"/>
        <v>0</v>
      </c>
      <c r="AZ271" s="77">
        <f t="shared" si="448"/>
        <v>0</v>
      </c>
      <c r="BA271" s="77">
        <f t="shared" si="448"/>
        <v>0</v>
      </c>
      <c r="BB271" s="77">
        <f t="shared" si="448"/>
        <v>0</v>
      </c>
      <c r="BC271" s="77">
        <f t="shared" si="448"/>
        <v>0</v>
      </c>
      <c r="BD271" s="77">
        <f t="shared" si="448"/>
        <v>0</v>
      </c>
      <c r="BE271" s="251"/>
      <c r="BF271" s="163">
        <f t="shared" si="412"/>
        <v>0</v>
      </c>
      <c r="BG271" s="77">
        <f t="shared" si="413"/>
        <v>0</v>
      </c>
      <c r="BH271" s="77">
        <f t="shared" si="414"/>
        <v>0</v>
      </c>
      <c r="BI271" s="77">
        <f t="shared" si="415"/>
        <v>0</v>
      </c>
      <c r="BJ271" s="77">
        <f t="shared" si="416"/>
        <v>0</v>
      </c>
      <c r="BK271" s="77">
        <f t="shared" si="417"/>
        <v>0</v>
      </c>
      <c r="BL271" s="77">
        <f t="shared" si="418"/>
        <v>0</v>
      </c>
      <c r="BM271" s="77">
        <f t="shared" si="419"/>
        <v>0</v>
      </c>
      <c r="BN271" s="77">
        <f t="shared" si="420"/>
        <v>0</v>
      </c>
      <c r="BO271" s="77">
        <f t="shared" si="421"/>
        <v>0</v>
      </c>
      <c r="BP271" s="77">
        <f t="shared" si="422"/>
        <v>0</v>
      </c>
      <c r="BQ271" s="77">
        <f t="shared" si="423"/>
        <v>0</v>
      </c>
      <c r="BR271" s="157">
        <f t="shared" si="424"/>
        <v>0</v>
      </c>
      <c r="BS271" s="77">
        <f t="shared" si="425"/>
        <v>0</v>
      </c>
      <c r="BT271" s="77">
        <f t="shared" si="426"/>
        <v>0</v>
      </c>
      <c r="BU271" s="77">
        <f t="shared" si="427"/>
        <v>0</v>
      </c>
      <c r="BV271" s="77">
        <f t="shared" si="428"/>
        <v>0</v>
      </c>
      <c r="BW271" s="77">
        <f t="shared" si="429"/>
        <v>0</v>
      </c>
      <c r="BX271" s="77">
        <f t="shared" si="430"/>
        <v>0</v>
      </c>
      <c r="BY271" s="77">
        <f>IF(Info!$O$3="Q1",$BS271,IF(Info!$O$3="Q2",$BS271+$BT271,IF(Info!$O$3="Q3",$BS271+$BT271+$BU271,$BR271)))</f>
        <v>0</v>
      </c>
      <c r="BZ271" s="77">
        <f>IF(Info!$O$3="Q1",$BS271,IF(Info!$O$3="Q2",$BT271,IF(Info!$O$3="Q3",$BU271,$BV271)))</f>
        <v>0</v>
      </c>
      <c r="CA271" s="48"/>
    </row>
    <row r="272" spans="1:79" x14ac:dyDescent="0.3">
      <c r="A272" s="259"/>
      <c r="B272" s="160" t="s">
        <v>376</v>
      </c>
      <c r="C272" s="161">
        <f>D133-SUM(E362:N362)</f>
        <v>0</v>
      </c>
      <c r="D272" s="161">
        <f t="shared" si="409"/>
        <v>0</v>
      </c>
      <c r="E272" s="77">
        <f t="shared" ref="E272:AJ272" si="449">IF(E$136=0,0,E133-E362)</f>
        <v>0</v>
      </c>
      <c r="F272" s="77">
        <f t="shared" si="449"/>
        <v>0</v>
      </c>
      <c r="G272" s="77">
        <f t="shared" si="449"/>
        <v>0</v>
      </c>
      <c r="H272" s="77">
        <f t="shared" si="449"/>
        <v>0</v>
      </c>
      <c r="I272" s="77">
        <f t="shared" si="449"/>
        <v>0</v>
      </c>
      <c r="J272" s="77">
        <f t="shared" si="449"/>
        <v>0</v>
      </c>
      <c r="K272" s="77">
        <f t="shared" si="449"/>
        <v>0</v>
      </c>
      <c r="L272" s="77">
        <f t="shared" si="449"/>
        <v>0</v>
      </c>
      <c r="M272" s="77">
        <f t="shared" si="449"/>
        <v>0</v>
      </c>
      <c r="N272" s="77">
        <f t="shared" si="449"/>
        <v>0</v>
      </c>
      <c r="O272" s="77">
        <f t="shared" si="449"/>
        <v>0</v>
      </c>
      <c r="P272" s="77">
        <f t="shared" si="449"/>
        <v>0</v>
      </c>
      <c r="Q272" s="77">
        <f t="shared" si="449"/>
        <v>0</v>
      </c>
      <c r="R272" s="77">
        <f t="shared" si="449"/>
        <v>0</v>
      </c>
      <c r="S272" s="77">
        <f t="shared" si="449"/>
        <v>0</v>
      </c>
      <c r="T272" s="77">
        <f t="shared" si="449"/>
        <v>0</v>
      </c>
      <c r="U272" s="77">
        <f t="shared" si="449"/>
        <v>0</v>
      </c>
      <c r="V272" s="77">
        <f t="shared" si="449"/>
        <v>0</v>
      </c>
      <c r="W272" s="77">
        <f t="shared" si="449"/>
        <v>0</v>
      </c>
      <c r="X272" s="77">
        <f t="shared" si="449"/>
        <v>0</v>
      </c>
      <c r="Y272" s="77">
        <f t="shared" si="449"/>
        <v>0</v>
      </c>
      <c r="Z272" s="77">
        <f t="shared" si="449"/>
        <v>0</v>
      </c>
      <c r="AA272" s="77">
        <f t="shared" si="449"/>
        <v>0</v>
      </c>
      <c r="AB272" s="77">
        <f t="shared" si="449"/>
        <v>0</v>
      </c>
      <c r="AC272" s="77">
        <f t="shared" si="449"/>
        <v>0</v>
      </c>
      <c r="AD272" s="77">
        <f t="shared" si="449"/>
        <v>0</v>
      </c>
      <c r="AE272" s="77">
        <f t="shared" si="449"/>
        <v>0</v>
      </c>
      <c r="AF272" s="77">
        <f t="shared" si="449"/>
        <v>0</v>
      </c>
      <c r="AG272" s="77">
        <f t="shared" si="449"/>
        <v>0</v>
      </c>
      <c r="AH272" s="77">
        <f t="shared" si="449"/>
        <v>0</v>
      </c>
      <c r="AI272" s="77">
        <f t="shared" si="449"/>
        <v>0</v>
      </c>
      <c r="AJ272" s="77">
        <f t="shared" si="449"/>
        <v>0</v>
      </c>
      <c r="AK272" s="77">
        <f t="shared" ref="AK272:BD272" si="450">IF(AK$136=0,0,AK133-AK362)</f>
        <v>0</v>
      </c>
      <c r="AL272" s="77">
        <f t="shared" si="450"/>
        <v>0</v>
      </c>
      <c r="AM272" s="77">
        <f t="shared" si="450"/>
        <v>0</v>
      </c>
      <c r="AN272" s="77">
        <f t="shared" si="450"/>
        <v>0</v>
      </c>
      <c r="AO272" s="77">
        <f t="shared" si="450"/>
        <v>0</v>
      </c>
      <c r="AP272" s="77">
        <f t="shared" si="450"/>
        <v>0</v>
      </c>
      <c r="AQ272" s="77">
        <f t="shared" si="450"/>
        <v>0</v>
      </c>
      <c r="AR272" s="77">
        <f t="shared" si="450"/>
        <v>0</v>
      </c>
      <c r="AS272" s="77">
        <f t="shared" si="450"/>
        <v>0</v>
      </c>
      <c r="AT272" s="77">
        <f t="shared" si="450"/>
        <v>0</v>
      </c>
      <c r="AU272" s="77">
        <f t="shared" si="450"/>
        <v>0</v>
      </c>
      <c r="AV272" s="77">
        <f t="shared" si="450"/>
        <v>0</v>
      </c>
      <c r="AW272" s="77">
        <f t="shared" si="450"/>
        <v>0</v>
      </c>
      <c r="AX272" s="77">
        <f t="shared" si="450"/>
        <v>0</v>
      </c>
      <c r="AY272" s="77">
        <f t="shared" si="450"/>
        <v>0</v>
      </c>
      <c r="AZ272" s="77">
        <f t="shared" si="450"/>
        <v>0</v>
      </c>
      <c r="BA272" s="77">
        <f t="shared" si="450"/>
        <v>0</v>
      </c>
      <c r="BB272" s="77">
        <f t="shared" si="450"/>
        <v>0</v>
      </c>
      <c r="BC272" s="77">
        <f t="shared" si="450"/>
        <v>0</v>
      </c>
      <c r="BD272" s="77">
        <f t="shared" si="450"/>
        <v>0</v>
      </c>
      <c r="BE272" s="251"/>
      <c r="BF272" s="162">
        <f t="shared" si="412"/>
        <v>0</v>
      </c>
      <c r="BG272" s="157">
        <f t="shared" si="413"/>
        <v>0</v>
      </c>
      <c r="BH272" s="157">
        <f t="shared" si="414"/>
        <v>0</v>
      </c>
      <c r="BI272" s="157">
        <f t="shared" si="415"/>
        <v>0</v>
      </c>
      <c r="BJ272" s="157">
        <f t="shared" si="416"/>
        <v>0</v>
      </c>
      <c r="BK272" s="157">
        <f t="shared" si="417"/>
        <v>0</v>
      </c>
      <c r="BL272" s="157">
        <f t="shared" si="418"/>
        <v>0</v>
      </c>
      <c r="BM272" s="157">
        <f t="shared" si="419"/>
        <v>0</v>
      </c>
      <c r="BN272" s="157">
        <f t="shared" si="420"/>
        <v>0</v>
      </c>
      <c r="BO272" s="157">
        <f t="shared" si="421"/>
        <v>0</v>
      </c>
      <c r="BP272" s="157">
        <f t="shared" si="422"/>
        <v>0</v>
      </c>
      <c r="BQ272" s="157">
        <f t="shared" si="423"/>
        <v>0</v>
      </c>
      <c r="BR272" s="157">
        <f t="shared" si="424"/>
        <v>0</v>
      </c>
      <c r="BS272" s="157">
        <f t="shared" si="425"/>
        <v>0</v>
      </c>
      <c r="BT272" s="157">
        <f t="shared" si="426"/>
        <v>0</v>
      </c>
      <c r="BU272" s="157">
        <f t="shared" si="427"/>
        <v>0</v>
      </c>
      <c r="BV272" s="157">
        <f t="shared" si="428"/>
        <v>0</v>
      </c>
      <c r="BW272" s="157">
        <f t="shared" si="429"/>
        <v>0</v>
      </c>
      <c r="BX272" s="157">
        <f t="shared" si="430"/>
        <v>0</v>
      </c>
      <c r="BY272" s="157">
        <f>IF(Info!$O$3="Q1",$BS272,IF(Info!$O$3="Q2",$BS272+$BT272,IF(Info!$O$3="Q3",$BS272+$BT272+$BU272,$BR272)))</f>
        <v>0</v>
      </c>
      <c r="BZ272" s="157">
        <f>IF(Info!$O$3="Q1",$BS272,IF(Info!$O$3="Q2",$BT272,IF(Info!$O$3="Q3",$BU272,$BV272)))</f>
        <v>0</v>
      </c>
      <c r="CA272" s="48"/>
    </row>
    <row r="273" spans="1:79" x14ac:dyDescent="0.3">
      <c r="A273" s="259"/>
      <c r="B273" s="160" t="s">
        <v>377</v>
      </c>
      <c r="C273" s="250"/>
      <c r="D273" s="161">
        <f t="shared" si="409"/>
        <v>0</v>
      </c>
      <c r="E273" s="77">
        <f t="shared" ref="E273:AJ273" si="451">IF(E$136=0,0,E134-E363)</f>
        <v>0</v>
      </c>
      <c r="F273" s="77">
        <f t="shared" si="451"/>
        <v>0</v>
      </c>
      <c r="G273" s="77">
        <f t="shared" si="451"/>
        <v>0</v>
      </c>
      <c r="H273" s="77">
        <f t="shared" si="451"/>
        <v>0</v>
      </c>
      <c r="I273" s="77">
        <f t="shared" si="451"/>
        <v>0</v>
      </c>
      <c r="J273" s="77">
        <f t="shared" si="451"/>
        <v>0</v>
      </c>
      <c r="K273" s="77">
        <f t="shared" si="451"/>
        <v>0</v>
      </c>
      <c r="L273" s="77">
        <f t="shared" si="451"/>
        <v>0</v>
      </c>
      <c r="M273" s="77">
        <f t="shared" si="451"/>
        <v>0</v>
      </c>
      <c r="N273" s="77">
        <f t="shared" si="451"/>
        <v>0</v>
      </c>
      <c r="O273" s="77">
        <f t="shared" si="451"/>
        <v>0</v>
      </c>
      <c r="P273" s="77">
        <f t="shared" si="451"/>
        <v>0</v>
      </c>
      <c r="Q273" s="77">
        <f t="shared" si="451"/>
        <v>0</v>
      </c>
      <c r="R273" s="77">
        <f t="shared" si="451"/>
        <v>0</v>
      </c>
      <c r="S273" s="77">
        <f t="shared" si="451"/>
        <v>0</v>
      </c>
      <c r="T273" s="77">
        <f t="shared" si="451"/>
        <v>0</v>
      </c>
      <c r="U273" s="77">
        <f t="shared" si="451"/>
        <v>0</v>
      </c>
      <c r="V273" s="77">
        <f t="shared" si="451"/>
        <v>0</v>
      </c>
      <c r="W273" s="77">
        <f t="shared" si="451"/>
        <v>0</v>
      </c>
      <c r="X273" s="77">
        <f t="shared" si="451"/>
        <v>0</v>
      </c>
      <c r="Y273" s="77">
        <f t="shared" si="451"/>
        <v>0</v>
      </c>
      <c r="Z273" s="77">
        <f t="shared" si="451"/>
        <v>0</v>
      </c>
      <c r="AA273" s="77">
        <f t="shared" si="451"/>
        <v>0</v>
      </c>
      <c r="AB273" s="77">
        <f t="shared" si="451"/>
        <v>0</v>
      </c>
      <c r="AC273" s="77">
        <f t="shared" si="451"/>
        <v>0</v>
      </c>
      <c r="AD273" s="77">
        <f t="shared" si="451"/>
        <v>0</v>
      </c>
      <c r="AE273" s="77">
        <f t="shared" si="451"/>
        <v>0</v>
      </c>
      <c r="AF273" s="77">
        <f t="shared" si="451"/>
        <v>0</v>
      </c>
      <c r="AG273" s="77">
        <f t="shared" si="451"/>
        <v>0</v>
      </c>
      <c r="AH273" s="77">
        <f t="shared" si="451"/>
        <v>0</v>
      </c>
      <c r="AI273" s="77">
        <f t="shared" si="451"/>
        <v>0</v>
      </c>
      <c r="AJ273" s="77">
        <f t="shared" si="451"/>
        <v>0</v>
      </c>
      <c r="AK273" s="77">
        <f t="shared" ref="AK273:BD273" si="452">IF(AK$136=0,0,AK134-AK363)</f>
        <v>0</v>
      </c>
      <c r="AL273" s="77">
        <f t="shared" si="452"/>
        <v>0</v>
      </c>
      <c r="AM273" s="77">
        <f t="shared" si="452"/>
        <v>0</v>
      </c>
      <c r="AN273" s="77">
        <f t="shared" si="452"/>
        <v>0</v>
      </c>
      <c r="AO273" s="77">
        <f t="shared" si="452"/>
        <v>0</v>
      </c>
      <c r="AP273" s="77">
        <f t="shared" si="452"/>
        <v>0</v>
      </c>
      <c r="AQ273" s="77">
        <f t="shared" si="452"/>
        <v>0</v>
      </c>
      <c r="AR273" s="77">
        <f t="shared" si="452"/>
        <v>0</v>
      </c>
      <c r="AS273" s="77">
        <f t="shared" si="452"/>
        <v>0</v>
      </c>
      <c r="AT273" s="77">
        <f t="shared" si="452"/>
        <v>0</v>
      </c>
      <c r="AU273" s="77">
        <f t="shared" si="452"/>
        <v>0</v>
      </c>
      <c r="AV273" s="77">
        <f t="shared" si="452"/>
        <v>0</v>
      </c>
      <c r="AW273" s="77">
        <f t="shared" si="452"/>
        <v>0</v>
      </c>
      <c r="AX273" s="77">
        <f t="shared" si="452"/>
        <v>0</v>
      </c>
      <c r="AY273" s="77">
        <f t="shared" si="452"/>
        <v>0</v>
      </c>
      <c r="AZ273" s="77">
        <f t="shared" si="452"/>
        <v>0</v>
      </c>
      <c r="BA273" s="77">
        <f t="shared" si="452"/>
        <v>0</v>
      </c>
      <c r="BB273" s="77">
        <f t="shared" si="452"/>
        <v>0</v>
      </c>
      <c r="BC273" s="77">
        <f t="shared" si="452"/>
        <v>0</v>
      </c>
      <c r="BD273" s="77">
        <f t="shared" si="452"/>
        <v>0</v>
      </c>
      <c r="BE273" s="251"/>
      <c r="BF273" s="162">
        <f t="shared" si="412"/>
        <v>0</v>
      </c>
      <c r="BG273" s="157">
        <f t="shared" si="413"/>
        <v>0</v>
      </c>
      <c r="BH273" s="157">
        <f t="shared" si="414"/>
        <v>0</v>
      </c>
      <c r="BI273" s="157">
        <f t="shared" si="415"/>
        <v>0</v>
      </c>
      <c r="BJ273" s="157">
        <f t="shared" si="416"/>
        <v>0</v>
      </c>
      <c r="BK273" s="157">
        <f t="shared" si="417"/>
        <v>0</v>
      </c>
      <c r="BL273" s="157">
        <f t="shared" si="418"/>
        <v>0</v>
      </c>
      <c r="BM273" s="157">
        <f t="shared" si="419"/>
        <v>0</v>
      </c>
      <c r="BN273" s="157">
        <f t="shared" si="420"/>
        <v>0</v>
      </c>
      <c r="BO273" s="157">
        <f t="shared" si="421"/>
        <v>0</v>
      </c>
      <c r="BP273" s="157">
        <f t="shared" si="422"/>
        <v>0</v>
      </c>
      <c r="BQ273" s="157">
        <f t="shared" si="423"/>
        <v>0</v>
      </c>
      <c r="BR273" s="157">
        <f t="shared" si="424"/>
        <v>0</v>
      </c>
      <c r="BS273" s="157">
        <f t="shared" si="425"/>
        <v>0</v>
      </c>
      <c r="BT273" s="157">
        <f t="shared" si="426"/>
        <v>0</v>
      </c>
      <c r="BU273" s="157">
        <f t="shared" si="427"/>
        <v>0</v>
      </c>
      <c r="BV273" s="157">
        <f t="shared" si="428"/>
        <v>0</v>
      </c>
      <c r="BW273" s="157">
        <f t="shared" si="429"/>
        <v>0</v>
      </c>
      <c r="BX273" s="157">
        <f t="shared" si="430"/>
        <v>0</v>
      </c>
      <c r="BY273" s="157">
        <f>IF(Info!$O$3="Q1",$BS273,IF(Info!$O$3="Q2",$BS273+$BT273,IF(Info!$O$3="Q3",$BS273+$BT273+$BU273,$BR273)))</f>
        <v>0</v>
      </c>
      <c r="BZ273" s="157">
        <f>IF(Info!$O$3="Q1",$BS273,IF(Info!$O$3="Q2",$BT273,IF(Info!$O$3="Q3",$BU273,$BV273)))</f>
        <v>0</v>
      </c>
      <c r="CA273" s="48"/>
    </row>
    <row r="274" spans="1:79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x14ac:dyDescent="0.3">
      <c r="A275" s="248"/>
      <c r="B275" s="207" t="s">
        <v>393</v>
      </c>
      <c r="C275" s="250"/>
      <c r="D275" s="210">
        <f>SUM(E275:BD275)</f>
        <v>0</v>
      </c>
      <c r="E275" s="261">
        <f t="shared" ref="E275:AJ275" si="453">IF(E$136=0,0,E136-E365)</f>
        <v>0</v>
      </c>
      <c r="F275" s="261">
        <f t="shared" si="453"/>
        <v>0</v>
      </c>
      <c r="G275" s="261">
        <f t="shared" si="453"/>
        <v>0</v>
      </c>
      <c r="H275" s="261">
        <f t="shared" si="453"/>
        <v>0</v>
      </c>
      <c r="I275" s="261">
        <f t="shared" si="453"/>
        <v>0</v>
      </c>
      <c r="J275" s="261">
        <f t="shared" si="453"/>
        <v>0</v>
      </c>
      <c r="K275" s="261">
        <f t="shared" si="453"/>
        <v>0</v>
      </c>
      <c r="L275" s="261">
        <f t="shared" si="453"/>
        <v>0</v>
      </c>
      <c r="M275" s="261">
        <f t="shared" si="453"/>
        <v>0</v>
      </c>
      <c r="N275" s="261">
        <f t="shared" si="453"/>
        <v>0</v>
      </c>
      <c r="O275" s="261">
        <f t="shared" si="453"/>
        <v>0</v>
      </c>
      <c r="P275" s="261">
        <f t="shared" si="453"/>
        <v>0</v>
      </c>
      <c r="Q275" s="261">
        <f t="shared" si="453"/>
        <v>0</v>
      </c>
      <c r="R275" s="261">
        <f t="shared" si="453"/>
        <v>0</v>
      </c>
      <c r="S275" s="261">
        <f t="shared" si="453"/>
        <v>0</v>
      </c>
      <c r="T275" s="261">
        <f t="shared" si="453"/>
        <v>0</v>
      </c>
      <c r="U275" s="261">
        <f t="shared" si="453"/>
        <v>0</v>
      </c>
      <c r="V275" s="261">
        <f t="shared" si="453"/>
        <v>0</v>
      </c>
      <c r="W275" s="261">
        <f t="shared" si="453"/>
        <v>0</v>
      </c>
      <c r="X275" s="261">
        <f t="shared" si="453"/>
        <v>0</v>
      </c>
      <c r="Y275" s="261">
        <f t="shared" si="453"/>
        <v>0</v>
      </c>
      <c r="Z275" s="261">
        <f t="shared" si="453"/>
        <v>0</v>
      </c>
      <c r="AA275" s="261">
        <f t="shared" si="453"/>
        <v>0</v>
      </c>
      <c r="AB275" s="261">
        <f t="shared" si="453"/>
        <v>0</v>
      </c>
      <c r="AC275" s="261">
        <f t="shared" si="453"/>
        <v>0</v>
      </c>
      <c r="AD275" s="261">
        <f t="shared" si="453"/>
        <v>0</v>
      </c>
      <c r="AE275" s="261">
        <f t="shared" si="453"/>
        <v>0</v>
      </c>
      <c r="AF275" s="261">
        <f t="shared" si="453"/>
        <v>0</v>
      </c>
      <c r="AG275" s="261">
        <f t="shared" si="453"/>
        <v>0</v>
      </c>
      <c r="AH275" s="261">
        <f t="shared" si="453"/>
        <v>0</v>
      </c>
      <c r="AI275" s="261">
        <f t="shared" si="453"/>
        <v>0</v>
      </c>
      <c r="AJ275" s="261">
        <f t="shared" si="453"/>
        <v>0</v>
      </c>
      <c r="AK275" s="261">
        <f t="shared" ref="AK275:BD275" si="454">IF(AK$136=0,0,AK136-AK365)</f>
        <v>0</v>
      </c>
      <c r="AL275" s="261">
        <f t="shared" si="454"/>
        <v>0</v>
      </c>
      <c r="AM275" s="261">
        <f t="shared" si="454"/>
        <v>0</v>
      </c>
      <c r="AN275" s="261">
        <f t="shared" si="454"/>
        <v>0</v>
      </c>
      <c r="AO275" s="261">
        <f t="shared" si="454"/>
        <v>0</v>
      </c>
      <c r="AP275" s="261">
        <f t="shared" si="454"/>
        <v>0</v>
      </c>
      <c r="AQ275" s="261">
        <f t="shared" si="454"/>
        <v>0</v>
      </c>
      <c r="AR275" s="261">
        <f t="shared" si="454"/>
        <v>0</v>
      </c>
      <c r="AS275" s="261">
        <f t="shared" si="454"/>
        <v>0</v>
      </c>
      <c r="AT275" s="261">
        <f t="shared" si="454"/>
        <v>0</v>
      </c>
      <c r="AU275" s="261">
        <f t="shared" si="454"/>
        <v>0</v>
      </c>
      <c r="AV275" s="261">
        <f t="shared" si="454"/>
        <v>0</v>
      </c>
      <c r="AW275" s="261">
        <f t="shared" si="454"/>
        <v>0</v>
      </c>
      <c r="AX275" s="261">
        <f t="shared" si="454"/>
        <v>0</v>
      </c>
      <c r="AY275" s="261">
        <f t="shared" si="454"/>
        <v>0</v>
      </c>
      <c r="AZ275" s="261">
        <f t="shared" si="454"/>
        <v>0</v>
      </c>
      <c r="BA275" s="261">
        <f t="shared" si="454"/>
        <v>0</v>
      </c>
      <c r="BB275" s="261">
        <f t="shared" si="454"/>
        <v>0</v>
      </c>
      <c r="BC275" s="261">
        <f t="shared" si="454"/>
        <v>0</v>
      </c>
      <c r="BD275" s="261">
        <f t="shared" si="454"/>
        <v>0</v>
      </c>
      <c r="BE275" s="251"/>
      <c r="BF275" s="162">
        <f>SUM(E275:H275)</f>
        <v>0</v>
      </c>
      <c r="BG275" s="157">
        <f>SUM(I275:L275)</f>
        <v>0</v>
      </c>
      <c r="BH275" s="157">
        <f>SUM(M275:Q275)</f>
        <v>0</v>
      </c>
      <c r="BI275" s="157">
        <f>SUM(R275:U275)</f>
        <v>0</v>
      </c>
      <c r="BJ275" s="157">
        <f>SUM(V275:Y275)</f>
        <v>0</v>
      </c>
      <c r="BK275" s="157">
        <f>SUM(Z275:AD275)</f>
        <v>0</v>
      </c>
      <c r="BL275" s="157">
        <f>SUM(AE275:AH275)</f>
        <v>0</v>
      </c>
      <c r="BM275" s="157">
        <f>SUM(AI275:AL275)</f>
        <v>0</v>
      </c>
      <c r="BN275" s="157">
        <f>SUM(AM275:AQ275)</f>
        <v>0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0</v>
      </c>
      <c r="BS275" s="157">
        <f>SUM(BF275:BH275)</f>
        <v>0</v>
      </c>
      <c r="BT275" s="157">
        <f>SUM(BI275:BK275)</f>
        <v>0</v>
      </c>
      <c r="BU275" s="157">
        <f>SUM(BL275:BN275)</f>
        <v>0</v>
      </c>
      <c r="BV275" s="157">
        <f>SUM(BO275:BQ275)</f>
        <v>0</v>
      </c>
      <c r="BW275" s="157">
        <f>SUM(BF275:BK275)</f>
        <v>0</v>
      </c>
      <c r="BX275" s="157">
        <f>SUM(BL275:BQ275)</f>
        <v>0</v>
      </c>
      <c r="BY275" s="157">
        <f>IF(Info!$O$3="Q1",$BS275,IF(Info!$O$3="Q2",$BS275+$BT275,IF(Info!$O$3="Q3",$BS275+$BT275+$BU275,$BR275)))</f>
        <v>0</v>
      </c>
      <c r="BZ275" s="157">
        <f>IF(Info!$O$3="Q1",$BS275,IF(Info!$O$3="Q2",$BT275,IF(Info!$O$3="Q3",$BU275,$BV275)))</f>
        <v>0</v>
      </c>
      <c r="CA275" s="48"/>
    </row>
    <row r="276" spans="1:79" x14ac:dyDescent="0.3">
      <c r="A276" s="248"/>
      <c r="B276" s="160" t="s">
        <v>394</v>
      </c>
      <c r="C276" s="250"/>
      <c r="D276" s="262"/>
      <c r="E276" s="77">
        <f>E275</f>
        <v>0</v>
      </c>
      <c r="F276" s="77">
        <f t="shared" ref="F276:AK276" si="455">E276+F275</f>
        <v>0</v>
      </c>
      <c r="G276" s="77">
        <f t="shared" si="455"/>
        <v>0</v>
      </c>
      <c r="H276" s="77">
        <f t="shared" si="455"/>
        <v>0</v>
      </c>
      <c r="I276" s="77">
        <f t="shared" si="455"/>
        <v>0</v>
      </c>
      <c r="J276" s="77">
        <f t="shared" si="455"/>
        <v>0</v>
      </c>
      <c r="K276" s="77">
        <f t="shared" si="455"/>
        <v>0</v>
      </c>
      <c r="L276" s="77">
        <f t="shared" si="455"/>
        <v>0</v>
      </c>
      <c r="M276" s="77">
        <f t="shared" si="455"/>
        <v>0</v>
      </c>
      <c r="N276" s="77">
        <f t="shared" si="455"/>
        <v>0</v>
      </c>
      <c r="O276" s="77">
        <f t="shared" si="455"/>
        <v>0</v>
      </c>
      <c r="P276" s="77">
        <f t="shared" si="455"/>
        <v>0</v>
      </c>
      <c r="Q276" s="77">
        <f t="shared" si="455"/>
        <v>0</v>
      </c>
      <c r="R276" s="77">
        <f t="shared" si="455"/>
        <v>0</v>
      </c>
      <c r="S276" s="77">
        <f t="shared" si="455"/>
        <v>0</v>
      </c>
      <c r="T276" s="77">
        <f t="shared" si="455"/>
        <v>0</v>
      </c>
      <c r="U276" s="77">
        <f t="shared" si="455"/>
        <v>0</v>
      </c>
      <c r="V276" s="77">
        <f t="shared" si="455"/>
        <v>0</v>
      </c>
      <c r="W276" s="77">
        <f t="shared" si="455"/>
        <v>0</v>
      </c>
      <c r="X276" s="77">
        <f t="shared" si="455"/>
        <v>0</v>
      </c>
      <c r="Y276" s="77">
        <f t="shared" si="455"/>
        <v>0</v>
      </c>
      <c r="Z276" s="77">
        <f t="shared" si="455"/>
        <v>0</v>
      </c>
      <c r="AA276" s="77">
        <f t="shared" si="455"/>
        <v>0</v>
      </c>
      <c r="AB276" s="77">
        <f t="shared" si="455"/>
        <v>0</v>
      </c>
      <c r="AC276" s="77">
        <f t="shared" si="455"/>
        <v>0</v>
      </c>
      <c r="AD276" s="77">
        <f t="shared" si="455"/>
        <v>0</v>
      </c>
      <c r="AE276" s="77">
        <f t="shared" si="455"/>
        <v>0</v>
      </c>
      <c r="AF276" s="77">
        <f t="shared" si="455"/>
        <v>0</v>
      </c>
      <c r="AG276" s="77">
        <f t="shared" si="455"/>
        <v>0</v>
      </c>
      <c r="AH276" s="77">
        <f t="shared" si="455"/>
        <v>0</v>
      </c>
      <c r="AI276" s="77">
        <f t="shared" si="455"/>
        <v>0</v>
      </c>
      <c r="AJ276" s="77">
        <f t="shared" si="455"/>
        <v>0</v>
      </c>
      <c r="AK276" s="77">
        <f t="shared" si="455"/>
        <v>0</v>
      </c>
      <c r="AL276" s="77">
        <f t="shared" ref="AL276:BQ276" si="456">AK276+AL275</f>
        <v>0</v>
      </c>
      <c r="AM276" s="77">
        <f t="shared" si="456"/>
        <v>0</v>
      </c>
      <c r="AN276" s="77">
        <f t="shared" si="456"/>
        <v>0</v>
      </c>
      <c r="AO276" s="77">
        <f t="shared" si="456"/>
        <v>0</v>
      </c>
      <c r="AP276" s="77">
        <f t="shared" si="456"/>
        <v>0</v>
      </c>
      <c r="AQ276" s="77">
        <f t="shared" si="456"/>
        <v>0</v>
      </c>
      <c r="AR276" s="77">
        <f t="shared" si="456"/>
        <v>0</v>
      </c>
      <c r="AS276" s="77">
        <f t="shared" si="456"/>
        <v>0</v>
      </c>
      <c r="AT276" s="77">
        <f t="shared" si="456"/>
        <v>0</v>
      </c>
      <c r="AU276" s="77">
        <f t="shared" si="456"/>
        <v>0</v>
      </c>
      <c r="AV276" s="77">
        <f t="shared" si="456"/>
        <v>0</v>
      </c>
      <c r="AW276" s="77">
        <f t="shared" si="456"/>
        <v>0</v>
      </c>
      <c r="AX276" s="77">
        <f t="shared" si="456"/>
        <v>0</v>
      </c>
      <c r="AY276" s="77">
        <f t="shared" si="456"/>
        <v>0</v>
      </c>
      <c r="AZ276" s="77">
        <f t="shared" si="456"/>
        <v>0</v>
      </c>
      <c r="BA276" s="77">
        <f t="shared" si="456"/>
        <v>0</v>
      </c>
      <c r="BB276" s="77">
        <f t="shared" si="456"/>
        <v>0</v>
      </c>
      <c r="BC276" s="77">
        <f t="shared" si="456"/>
        <v>0</v>
      </c>
      <c r="BD276" s="77">
        <f t="shared" si="456"/>
        <v>0</v>
      </c>
      <c r="BE276" s="251"/>
      <c r="BF276" s="212">
        <f>BF275</f>
        <v>0</v>
      </c>
      <c r="BG276" s="161">
        <f t="shared" ref="BG276:BQ276" si="457">BF276+BG275</f>
        <v>0</v>
      </c>
      <c r="BH276" s="161">
        <f t="shared" si="457"/>
        <v>0</v>
      </c>
      <c r="BI276" s="161">
        <f t="shared" si="457"/>
        <v>0</v>
      </c>
      <c r="BJ276" s="161">
        <f t="shared" si="457"/>
        <v>0</v>
      </c>
      <c r="BK276" s="161">
        <f t="shared" si="457"/>
        <v>0</v>
      </c>
      <c r="BL276" s="161">
        <f t="shared" si="457"/>
        <v>0</v>
      </c>
      <c r="BM276" s="161">
        <f t="shared" si="457"/>
        <v>0</v>
      </c>
      <c r="BN276" s="161">
        <f t="shared" si="457"/>
        <v>0</v>
      </c>
      <c r="BO276" s="161">
        <f t="shared" si="457"/>
        <v>0</v>
      </c>
      <c r="BP276" s="161">
        <f t="shared" si="457"/>
        <v>0</v>
      </c>
      <c r="BQ276" s="161">
        <f t="shared" si="457"/>
        <v>0</v>
      </c>
      <c r="BR276" s="157"/>
      <c r="BS276" s="161">
        <f>BS275</f>
        <v>0</v>
      </c>
      <c r="BT276" s="161">
        <f>BS276+BT275</f>
        <v>0</v>
      </c>
      <c r="BU276" s="161">
        <f>BT276+BU275</f>
        <v>0</v>
      </c>
      <c r="BV276" s="161">
        <f>BU276+BV275</f>
        <v>0</v>
      </c>
      <c r="BW276" s="157">
        <f>BT276</f>
        <v>0</v>
      </c>
      <c r="BX276" s="157">
        <f>BV276</f>
        <v>0</v>
      </c>
      <c r="BY276" s="157"/>
      <c r="BZ276" s="157"/>
      <c r="CA276" s="48"/>
    </row>
    <row r="277" spans="1:79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7.2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21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7.2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8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5.6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x14ac:dyDescent="0.3">
      <c r="A283" s="269"/>
      <c r="B283" s="78" t="s">
        <v>397</v>
      </c>
      <c r="C283" s="52">
        <f>Info!$AJ3</f>
        <v>5.2</v>
      </c>
      <c r="D283" s="161">
        <f t="shared" ref="D283:D292" si="458">SUM(E283:BD283)</f>
        <v>0</v>
      </c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  <c r="AB283" s="215"/>
      <c r="AC283" s="215"/>
      <c r="AD283" s="215"/>
      <c r="AE283" s="215"/>
      <c r="AF283" s="215"/>
      <c r="AG283" s="215"/>
      <c r="AH283" s="215"/>
      <c r="AI283" s="215"/>
      <c r="AJ283" s="215"/>
      <c r="AK283" s="215"/>
      <c r="AL283" s="215"/>
      <c r="AM283" s="215"/>
      <c r="AN283" s="215"/>
      <c r="AO283" s="215"/>
      <c r="AP283" s="215"/>
      <c r="AQ283" s="215"/>
      <c r="AR283" s="215"/>
      <c r="AS283" s="215"/>
      <c r="AT283" s="215"/>
      <c r="AU283" s="215"/>
      <c r="AV283" s="215"/>
      <c r="AW283" s="215"/>
      <c r="AX283" s="215"/>
      <c r="AY283" s="215"/>
      <c r="AZ283" s="215"/>
      <c r="BA283" s="215"/>
      <c r="BB283" s="215"/>
      <c r="BC283" s="215"/>
      <c r="BD283" s="215"/>
      <c r="BE283" s="271"/>
      <c r="BF283" s="163">
        <f t="shared" ref="BF283:BF292" si="459">SUM(E283:H283)</f>
        <v>0</v>
      </c>
      <c r="BG283" s="77">
        <f t="shared" ref="BG283:BG292" si="460">SUM(I283:L283)</f>
        <v>0</v>
      </c>
      <c r="BH283" s="77">
        <f t="shared" ref="BH283:BH292" si="461">SUM(M283:Q283)</f>
        <v>0</v>
      </c>
      <c r="BI283" s="77">
        <f t="shared" ref="BI283:BI292" si="462">SUM(R283:U283)</f>
        <v>0</v>
      </c>
      <c r="BJ283" s="77">
        <f t="shared" ref="BJ283:BJ292" si="463">SUM(V283:Y283)</f>
        <v>0</v>
      </c>
      <c r="BK283" s="77">
        <f t="shared" ref="BK283:BK292" si="464">SUM(Z283:AD283)</f>
        <v>0</v>
      </c>
      <c r="BL283" s="77">
        <f t="shared" ref="BL283:BL292" si="465">SUM(AE283:AH283)</f>
        <v>0</v>
      </c>
      <c r="BM283" s="77">
        <f t="shared" ref="BM283:BM292" si="466">SUM(AI283:AL283)</f>
        <v>0</v>
      </c>
      <c r="BN283" s="77">
        <f t="shared" ref="BN283:BN292" si="467">SUM(AM283:AQ283)</f>
        <v>0</v>
      </c>
      <c r="BO283" s="77">
        <f t="shared" ref="BO283:BO292" si="468">SUM(AR283:AU283)</f>
        <v>0</v>
      </c>
      <c r="BP283" s="77">
        <f t="shared" ref="BP283:BP292" si="469">SUM(AV283:AY283)</f>
        <v>0</v>
      </c>
      <c r="BQ283" s="77">
        <f t="shared" ref="BQ283:BQ292" si="470">SUM(AZ283:BD283)</f>
        <v>0</v>
      </c>
      <c r="BR283" s="157">
        <f t="shared" ref="BR283:BR292" si="471">SUM(BF283:BQ283)</f>
        <v>0</v>
      </c>
      <c r="BS283" s="77">
        <f t="shared" ref="BS283:BS292" si="472">SUM(BF283:BH283)</f>
        <v>0</v>
      </c>
      <c r="BT283" s="77">
        <f t="shared" ref="BT283:BT292" si="473">SUM(BI283:BK283)</f>
        <v>0</v>
      </c>
      <c r="BU283" s="77">
        <f t="shared" ref="BU283:BU292" si="474">SUM(BL283:BN283)</f>
        <v>0</v>
      </c>
      <c r="BV283" s="77">
        <f t="shared" ref="BV283:BV292" si="475">SUM(BO283:BQ283)</f>
        <v>0</v>
      </c>
      <c r="BW283" s="77">
        <f t="shared" ref="BW283:BW292" si="476">SUM(BF283:BK283)</f>
        <v>0</v>
      </c>
      <c r="BX283" s="77">
        <f t="shared" ref="BX283:BX292" si="477">SUM(BL283:BQ283)</f>
        <v>0</v>
      </c>
      <c r="BY283" s="77">
        <f>IF(Info!$O$3="Q1",$BS283,IF(Info!$O$3="Q2",$BS283+$BT283,IF(Info!$O$3="Q3",$BS283+$BT283+$BU283,$BR283)))</f>
        <v>0</v>
      </c>
      <c r="BZ283" s="77">
        <f>IF(Info!$O$3="Q1",$BS283,IF(Info!$O$3="Q2",$BT283,IF(Info!$O$3="Q3",$BU283,$BV283)))</f>
        <v>0</v>
      </c>
      <c r="CA283" s="49"/>
    </row>
    <row r="284" spans="1:79" x14ac:dyDescent="0.3">
      <c r="A284" s="269"/>
      <c r="B284" s="78" t="s">
        <v>398</v>
      </c>
      <c r="C284" s="52">
        <f>Info!$AJ5</f>
        <v>2.4</v>
      </c>
      <c r="D284" s="161">
        <f t="shared" si="458"/>
        <v>0</v>
      </c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  <c r="AB284" s="215"/>
      <c r="AC284" s="215"/>
      <c r="AD284" s="215"/>
      <c r="AE284" s="215"/>
      <c r="AF284" s="215"/>
      <c r="AG284" s="215"/>
      <c r="AH284" s="215"/>
      <c r="AI284" s="215"/>
      <c r="AJ284" s="215"/>
      <c r="AK284" s="215"/>
      <c r="AL284" s="215"/>
      <c r="AM284" s="215"/>
      <c r="AN284" s="215"/>
      <c r="AO284" s="215"/>
      <c r="AP284" s="215"/>
      <c r="AQ284" s="215"/>
      <c r="AR284" s="215"/>
      <c r="AS284" s="215"/>
      <c r="AT284" s="215"/>
      <c r="AU284" s="215"/>
      <c r="AV284" s="215"/>
      <c r="AW284" s="215"/>
      <c r="AX284" s="215"/>
      <c r="AY284" s="215"/>
      <c r="AZ284" s="215"/>
      <c r="BA284" s="215"/>
      <c r="BB284" s="215"/>
      <c r="BC284" s="215"/>
      <c r="BD284" s="215"/>
      <c r="BE284" s="271"/>
      <c r="BF284" s="163">
        <f t="shared" si="459"/>
        <v>0</v>
      </c>
      <c r="BG284" s="77">
        <f t="shared" si="460"/>
        <v>0</v>
      </c>
      <c r="BH284" s="77">
        <f t="shared" si="461"/>
        <v>0</v>
      </c>
      <c r="BI284" s="77">
        <f t="shared" si="462"/>
        <v>0</v>
      </c>
      <c r="BJ284" s="77">
        <f t="shared" si="463"/>
        <v>0</v>
      </c>
      <c r="BK284" s="77">
        <f t="shared" si="464"/>
        <v>0</v>
      </c>
      <c r="BL284" s="77">
        <f t="shared" si="465"/>
        <v>0</v>
      </c>
      <c r="BM284" s="77">
        <f t="shared" si="466"/>
        <v>0</v>
      </c>
      <c r="BN284" s="77">
        <f t="shared" si="467"/>
        <v>0</v>
      </c>
      <c r="BO284" s="77">
        <f t="shared" si="468"/>
        <v>0</v>
      </c>
      <c r="BP284" s="77">
        <f t="shared" si="469"/>
        <v>0</v>
      </c>
      <c r="BQ284" s="77">
        <f t="shared" si="470"/>
        <v>0</v>
      </c>
      <c r="BR284" s="157">
        <f t="shared" si="471"/>
        <v>0</v>
      </c>
      <c r="BS284" s="77">
        <f t="shared" si="472"/>
        <v>0</v>
      </c>
      <c r="BT284" s="77">
        <f t="shared" si="473"/>
        <v>0</v>
      </c>
      <c r="BU284" s="77">
        <f t="shared" si="474"/>
        <v>0</v>
      </c>
      <c r="BV284" s="77">
        <f t="shared" si="475"/>
        <v>0</v>
      </c>
      <c r="BW284" s="77">
        <f t="shared" si="476"/>
        <v>0</v>
      </c>
      <c r="BX284" s="77">
        <f t="shared" si="477"/>
        <v>0</v>
      </c>
      <c r="BY284" s="77">
        <f>IF(Info!$O$3="Q1",$BS284,IF(Info!$O$3="Q2",$BS284+$BT284,IF(Info!$O$3="Q3",$BS284+$BT284+$BU284,$BR284)))</f>
        <v>0</v>
      </c>
      <c r="BZ284" s="77">
        <f>IF(Info!$O$3="Q1",$BS284,IF(Info!$O$3="Q2",$BT284,IF(Info!$O$3="Q3",$BU284,$BV284)))</f>
        <v>0</v>
      </c>
      <c r="CA284" s="49"/>
    </row>
    <row r="285" spans="1:79" x14ac:dyDescent="0.3">
      <c r="A285" s="269"/>
      <c r="B285" s="78" t="s">
        <v>399</v>
      </c>
      <c r="C285" s="52">
        <f>Info!$AJ4</f>
        <v>5.2</v>
      </c>
      <c r="D285" s="161">
        <f t="shared" si="458"/>
        <v>0</v>
      </c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  <c r="AB285" s="215"/>
      <c r="AC285" s="215"/>
      <c r="AD285" s="215"/>
      <c r="AE285" s="215"/>
      <c r="AF285" s="215"/>
      <c r="AG285" s="215"/>
      <c r="AH285" s="215"/>
      <c r="AI285" s="215"/>
      <c r="AJ285" s="215"/>
      <c r="AK285" s="215"/>
      <c r="AL285" s="215"/>
      <c r="AM285" s="215"/>
      <c r="AN285" s="215"/>
      <c r="AO285" s="215"/>
      <c r="AP285" s="215"/>
      <c r="AQ285" s="215"/>
      <c r="AR285" s="215"/>
      <c r="AS285" s="215"/>
      <c r="AT285" s="215"/>
      <c r="AU285" s="215"/>
      <c r="AV285" s="215"/>
      <c r="AW285" s="215"/>
      <c r="AX285" s="215"/>
      <c r="AY285" s="215"/>
      <c r="AZ285" s="215"/>
      <c r="BA285" s="215"/>
      <c r="BB285" s="215"/>
      <c r="BC285" s="215"/>
      <c r="BD285" s="215"/>
      <c r="BE285" s="271"/>
      <c r="BF285" s="163">
        <f t="shared" si="459"/>
        <v>0</v>
      </c>
      <c r="BG285" s="77">
        <f t="shared" si="460"/>
        <v>0</v>
      </c>
      <c r="BH285" s="77">
        <f t="shared" si="461"/>
        <v>0</v>
      </c>
      <c r="BI285" s="77">
        <f t="shared" si="462"/>
        <v>0</v>
      </c>
      <c r="BJ285" s="77">
        <f t="shared" si="463"/>
        <v>0</v>
      </c>
      <c r="BK285" s="77">
        <f t="shared" si="464"/>
        <v>0</v>
      </c>
      <c r="BL285" s="77">
        <f t="shared" si="465"/>
        <v>0</v>
      </c>
      <c r="BM285" s="77">
        <f t="shared" si="466"/>
        <v>0</v>
      </c>
      <c r="BN285" s="77">
        <f t="shared" si="467"/>
        <v>0</v>
      </c>
      <c r="BO285" s="77">
        <f t="shared" si="468"/>
        <v>0</v>
      </c>
      <c r="BP285" s="77">
        <f t="shared" si="469"/>
        <v>0</v>
      </c>
      <c r="BQ285" s="77">
        <f t="shared" si="470"/>
        <v>0</v>
      </c>
      <c r="BR285" s="157">
        <f t="shared" si="471"/>
        <v>0</v>
      </c>
      <c r="BS285" s="77">
        <f t="shared" si="472"/>
        <v>0</v>
      </c>
      <c r="BT285" s="77">
        <f t="shared" si="473"/>
        <v>0</v>
      </c>
      <c r="BU285" s="77">
        <f t="shared" si="474"/>
        <v>0</v>
      </c>
      <c r="BV285" s="77">
        <f t="shared" si="475"/>
        <v>0</v>
      </c>
      <c r="BW285" s="77">
        <f t="shared" si="476"/>
        <v>0</v>
      </c>
      <c r="BX285" s="77">
        <f t="shared" si="477"/>
        <v>0</v>
      </c>
      <c r="BY285" s="77">
        <f>IF(Info!$O$3="Q1",$BS285,IF(Info!$O$3="Q2",$BS285+$BT285,IF(Info!$O$3="Q3",$BS285+$BT285+$BU285,$BR285)))</f>
        <v>0</v>
      </c>
      <c r="BZ285" s="77">
        <f>IF(Info!$O$3="Q1",$BS285,IF(Info!$O$3="Q2",$BT285,IF(Info!$O$3="Q3",$BU285,$BV285)))</f>
        <v>0</v>
      </c>
      <c r="CA285" s="49"/>
    </row>
    <row r="286" spans="1:79" x14ac:dyDescent="0.3">
      <c r="A286" s="269"/>
      <c r="B286" s="78" t="s">
        <v>400</v>
      </c>
      <c r="C286" s="52">
        <f>Info!$AJ6</f>
        <v>2.4</v>
      </c>
      <c r="D286" s="161">
        <f t="shared" si="458"/>
        <v>0</v>
      </c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  <c r="AB286" s="215"/>
      <c r="AC286" s="215"/>
      <c r="AD286" s="215"/>
      <c r="AE286" s="215"/>
      <c r="AF286" s="215"/>
      <c r="AG286" s="215"/>
      <c r="AH286" s="215"/>
      <c r="AI286" s="215"/>
      <c r="AJ286" s="215"/>
      <c r="AK286" s="215"/>
      <c r="AL286" s="215"/>
      <c r="AM286" s="215"/>
      <c r="AN286" s="215"/>
      <c r="AO286" s="215"/>
      <c r="AP286" s="215"/>
      <c r="AQ286" s="215"/>
      <c r="AR286" s="215"/>
      <c r="AS286" s="215"/>
      <c r="AT286" s="215"/>
      <c r="AU286" s="215"/>
      <c r="AV286" s="215"/>
      <c r="AW286" s="215"/>
      <c r="AX286" s="215"/>
      <c r="AY286" s="215"/>
      <c r="AZ286" s="215"/>
      <c r="BA286" s="215"/>
      <c r="BB286" s="215"/>
      <c r="BC286" s="215"/>
      <c r="BD286" s="215"/>
      <c r="BE286" s="271"/>
      <c r="BF286" s="163">
        <f t="shared" si="459"/>
        <v>0</v>
      </c>
      <c r="BG286" s="77">
        <f t="shared" si="460"/>
        <v>0</v>
      </c>
      <c r="BH286" s="77">
        <f t="shared" si="461"/>
        <v>0</v>
      </c>
      <c r="BI286" s="77">
        <f t="shared" si="462"/>
        <v>0</v>
      </c>
      <c r="BJ286" s="77">
        <f t="shared" si="463"/>
        <v>0</v>
      </c>
      <c r="BK286" s="77">
        <f t="shared" si="464"/>
        <v>0</v>
      </c>
      <c r="BL286" s="77">
        <f t="shared" si="465"/>
        <v>0</v>
      </c>
      <c r="BM286" s="77">
        <f t="shared" si="466"/>
        <v>0</v>
      </c>
      <c r="BN286" s="77">
        <f t="shared" si="467"/>
        <v>0</v>
      </c>
      <c r="BO286" s="77">
        <f t="shared" si="468"/>
        <v>0</v>
      </c>
      <c r="BP286" s="77">
        <f t="shared" si="469"/>
        <v>0</v>
      </c>
      <c r="BQ286" s="77">
        <f t="shared" si="470"/>
        <v>0</v>
      </c>
      <c r="BR286" s="157">
        <f t="shared" si="471"/>
        <v>0</v>
      </c>
      <c r="BS286" s="77">
        <f t="shared" si="472"/>
        <v>0</v>
      </c>
      <c r="BT286" s="77">
        <f t="shared" si="473"/>
        <v>0</v>
      </c>
      <c r="BU286" s="77">
        <f t="shared" si="474"/>
        <v>0</v>
      </c>
      <c r="BV286" s="77">
        <f t="shared" si="475"/>
        <v>0</v>
      </c>
      <c r="BW286" s="77">
        <f t="shared" si="476"/>
        <v>0</v>
      </c>
      <c r="BX286" s="77">
        <f t="shared" si="477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x14ac:dyDescent="0.3">
      <c r="A287" s="269"/>
      <c r="B287" s="78" t="s">
        <v>401</v>
      </c>
      <c r="C287" s="52">
        <f>Info!$AJ7</f>
        <v>2.4</v>
      </c>
      <c r="D287" s="161">
        <f t="shared" si="458"/>
        <v>0</v>
      </c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  <c r="AB287" s="215"/>
      <c r="AC287" s="215"/>
      <c r="AD287" s="215"/>
      <c r="AE287" s="215"/>
      <c r="AF287" s="215"/>
      <c r="AG287" s="215"/>
      <c r="AH287" s="215"/>
      <c r="AI287" s="215"/>
      <c r="AJ287" s="215"/>
      <c r="AK287" s="215"/>
      <c r="AL287" s="215"/>
      <c r="AM287" s="215"/>
      <c r="AN287" s="215"/>
      <c r="AO287" s="215"/>
      <c r="AP287" s="215"/>
      <c r="AQ287" s="215"/>
      <c r="AR287" s="215"/>
      <c r="AS287" s="215"/>
      <c r="AT287" s="215"/>
      <c r="AU287" s="215"/>
      <c r="AV287" s="215"/>
      <c r="AW287" s="215"/>
      <c r="AX287" s="215"/>
      <c r="AY287" s="215"/>
      <c r="AZ287" s="215"/>
      <c r="BA287" s="215"/>
      <c r="BB287" s="215"/>
      <c r="BC287" s="215"/>
      <c r="BD287" s="215"/>
      <c r="BE287" s="271"/>
      <c r="BF287" s="163">
        <f t="shared" si="459"/>
        <v>0</v>
      </c>
      <c r="BG287" s="77">
        <f t="shared" si="460"/>
        <v>0</v>
      </c>
      <c r="BH287" s="77">
        <f t="shared" si="461"/>
        <v>0</v>
      </c>
      <c r="BI287" s="77">
        <f t="shared" si="462"/>
        <v>0</v>
      </c>
      <c r="BJ287" s="77">
        <f t="shared" si="463"/>
        <v>0</v>
      </c>
      <c r="BK287" s="77">
        <f t="shared" si="464"/>
        <v>0</v>
      </c>
      <c r="BL287" s="77">
        <f t="shared" si="465"/>
        <v>0</v>
      </c>
      <c r="BM287" s="77">
        <f t="shared" si="466"/>
        <v>0</v>
      </c>
      <c r="BN287" s="77">
        <f t="shared" si="467"/>
        <v>0</v>
      </c>
      <c r="BO287" s="77">
        <f t="shared" si="468"/>
        <v>0</v>
      </c>
      <c r="BP287" s="77">
        <f t="shared" si="469"/>
        <v>0</v>
      </c>
      <c r="BQ287" s="77">
        <f t="shared" si="470"/>
        <v>0</v>
      </c>
      <c r="BR287" s="157">
        <f t="shared" si="471"/>
        <v>0</v>
      </c>
      <c r="BS287" s="77">
        <f t="shared" si="472"/>
        <v>0</v>
      </c>
      <c r="BT287" s="77">
        <f t="shared" si="473"/>
        <v>0</v>
      </c>
      <c r="BU287" s="77">
        <f t="shared" si="474"/>
        <v>0</v>
      </c>
      <c r="BV287" s="77">
        <f t="shared" si="475"/>
        <v>0</v>
      </c>
      <c r="BW287" s="77">
        <f t="shared" si="476"/>
        <v>0</v>
      </c>
      <c r="BX287" s="77">
        <f t="shared" si="477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x14ac:dyDescent="0.3">
      <c r="A288" s="269"/>
      <c r="B288" s="78" t="s">
        <v>402</v>
      </c>
      <c r="C288" s="52">
        <f>Info!$AJ9</f>
        <v>0.8</v>
      </c>
      <c r="D288" s="161">
        <f t="shared" si="458"/>
        <v>0</v>
      </c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  <c r="AB288" s="215"/>
      <c r="AC288" s="215"/>
      <c r="AD288" s="215"/>
      <c r="AE288" s="215"/>
      <c r="AF288" s="215"/>
      <c r="AG288" s="215"/>
      <c r="AH288" s="215"/>
      <c r="AI288" s="215"/>
      <c r="AJ288" s="215"/>
      <c r="AK288" s="215"/>
      <c r="AL288" s="215"/>
      <c r="AM288" s="215"/>
      <c r="AN288" s="215"/>
      <c r="AO288" s="215"/>
      <c r="AP288" s="215"/>
      <c r="AQ288" s="215"/>
      <c r="AR288" s="215"/>
      <c r="AS288" s="215"/>
      <c r="AT288" s="215"/>
      <c r="AU288" s="215"/>
      <c r="AV288" s="215"/>
      <c r="AW288" s="215"/>
      <c r="AX288" s="215"/>
      <c r="AY288" s="215"/>
      <c r="AZ288" s="215"/>
      <c r="BA288" s="215"/>
      <c r="BB288" s="215"/>
      <c r="BC288" s="215"/>
      <c r="BD288" s="215"/>
      <c r="BE288" s="271"/>
      <c r="BF288" s="163">
        <f t="shared" si="459"/>
        <v>0</v>
      </c>
      <c r="BG288" s="77">
        <f t="shared" si="460"/>
        <v>0</v>
      </c>
      <c r="BH288" s="77">
        <f t="shared" si="461"/>
        <v>0</v>
      </c>
      <c r="BI288" s="77">
        <f t="shared" si="462"/>
        <v>0</v>
      </c>
      <c r="BJ288" s="77">
        <f t="shared" si="463"/>
        <v>0</v>
      </c>
      <c r="BK288" s="77">
        <f t="shared" si="464"/>
        <v>0</v>
      </c>
      <c r="BL288" s="77">
        <f t="shared" si="465"/>
        <v>0</v>
      </c>
      <c r="BM288" s="77">
        <f t="shared" si="466"/>
        <v>0</v>
      </c>
      <c r="BN288" s="77">
        <f t="shared" si="467"/>
        <v>0</v>
      </c>
      <c r="BO288" s="77">
        <f t="shared" si="468"/>
        <v>0</v>
      </c>
      <c r="BP288" s="77">
        <f t="shared" si="469"/>
        <v>0</v>
      </c>
      <c r="BQ288" s="77">
        <f t="shared" si="470"/>
        <v>0</v>
      </c>
      <c r="BR288" s="157">
        <f t="shared" si="471"/>
        <v>0</v>
      </c>
      <c r="BS288" s="77">
        <f t="shared" si="472"/>
        <v>0</v>
      </c>
      <c r="BT288" s="77">
        <f t="shared" si="473"/>
        <v>0</v>
      </c>
      <c r="BU288" s="77">
        <f t="shared" si="474"/>
        <v>0</v>
      </c>
      <c r="BV288" s="77">
        <f t="shared" si="475"/>
        <v>0</v>
      </c>
      <c r="BW288" s="77">
        <f t="shared" si="476"/>
        <v>0</v>
      </c>
      <c r="BX288" s="77">
        <f t="shared" si="477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x14ac:dyDescent="0.3">
      <c r="A289" s="269"/>
      <c r="B289" s="78" t="s">
        <v>403</v>
      </c>
      <c r="C289" s="52">
        <f>Info!$AJ10</f>
        <v>0.7</v>
      </c>
      <c r="D289" s="161">
        <f t="shared" si="458"/>
        <v>0</v>
      </c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  <c r="AB289" s="215"/>
      <c r="AC289" s="215"/>
      <c r="AD289" s="215"/>
      <c r="AE289" s="215"/>
      <c r="AF289" s="215"/>
      <c r="AG289" s="215"/>
      <c r="AH289" s="215"/>
      <c r="AI289" s="215"/>
      <c r="AJ289" s="215"/>
      <c r="AK289" s="215"/>
      <c r="AL289" s="215"/>
      <c r="AM289" s="215"/>
      <c r="AN289" s="215"/>
      <c r="AO289" s="215"/>
      <c r="AP289" s="215"/>
      <c r="AQ289" s="215"/>
      <c r="AR289" s="215"/>
      <c r="AS289" s="215"/>
      <c r="AT289" s="215"/>
      <c r="AU289" s="215"/>
      <c r="AV289" s="215"/>
      <c r="AW289" s="215"/>
      <c r="AX289" s="215"/>
      <c r="AY289" s="215"/>
      <c r="AZ289" s="215"/>
      <c r="BA289" s="215"/>
      <c r="BB289" s="215"/>
      <c r="BC289" s="215"/>
      <c r="BD289" s="215"/>
      <c r="BE289" s="271"/>
      <c r="BF289" s="163">
        <f t="shared" si="459"/>
        <v>0</v>
      </c>
      <c r="BG289" s="77">
        <f t="shared" si="460"/>
        <v>0</v>
      </c>
      <c r="BH289" s="77">
        <f t="shared" si="461"/>
        <v>0</v>
      </c>
      <c r="BI289" s="77">
        <f t="shared" si="462"/>
        <v>0</v>
      </c>
      <c r="BJ289" s="77">
        <f t="shared" si="463"/>
        <v>0</v>
      </c>
      <c r="BK289" s="77">
        <f t="shared" si="464"/>
        <v>0</v>
      </c>
      <c r="BL289" s="77">
        <f t="shared" si="465"/>
        <v>0</v>
      </c>
      <c r="BM289" s="77">
        <f t="shared" si="466"/>
        <v>0</v>
      </c>
      <c r="BN289" s="77">
        <f t="shared" si="467"/>
        <v>0</v>
      </c>
      <c r="BO289" s="77">
        <f t="shared" si="468"/>
        <v>0</v>
      </c>
      <c r="BP289" s="77">
        <f t="shared" si="469"/>
        <v>0</v>
      </c>
      <c r="BQ289" s="77">
        <f t="shared" si="470"/>
        <v>0</v>
      </c>
      <c r="BR289" s="157">
        <f t="shared" si="471"/>
        <v>0</v>
      </c>
      <c r="BS289" s="77">
        <f t="shared" si="472"/>
        <v>0</v>
      </c>
      <c r="BT289" s="77">
        <f t="shared" si="473"/>
        <v>0</v>
      </c>
      <c r="BU289" s="77">
        <f t="shared" si="474"/>
        <v>0</v>
      </c>
      <c r="BV289" s="77">
        <f t="shared" si="475"/>
        <v>0</v>
      </c>
      <c r="BW289" s="77">
        <f t="shared" si="476"/>
        <v>0</v>
      </c>
      <c r="BX289" s="77">
        <f t="shared" si="477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x14ac:dyDescent="0.3">
      <c r="A290" s="269"/>
      <c r="B290" s="78" t="s">
        <v>404</v>
      </c>
      <c r="C290" s="52">
        <f>Info!$AJ11</f>
        <v>5.2</v>
      </c>
      <c r="D290" s="161">
        <f t="shared" si="458"/>
        <v>0</v>
      </c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  <c r="AB290" s="215"/>
      <c r="AC290" s="215"/>
      <c r="AD290" s="215"/>
      <c r="AE290" s="215"/>
      <c r="AF290" s="215"/>
      <c r="AG290" s="215"/>
      <c r="AH290" s="215"/>
      <c r="AI290" s="215"/>
      <c r="AJ290" s="215"/>
      <c r="AK290" s="215"/>
      <c r="AL290" s="215"/>
      <c r="AM290" s="215"/>
      <c r="AN290" s="215"/>
      <c r="AO290" s="215"/>
      <c r="AP290" s="215"/>
      <c r="AQ290" s="215"/>
      <c r="AR290" s="215"/>
      <c r="AS290" s="215"/>
      <c r="AT290" s="215"/>
      <c r="AU290" s="215"/>
      <c r="AV290" s="215"/>
      <c r="AW290" s="215"/>
      <c r="AX290" s="215"/>
      <c r="AY290" s="215"/>
      <c r="AZ290" s="215"/>
      <c r="BA290" s="215"/>
      <c r="BB290" s="215"/>
      <c r="BC290" s="215"/>
      <c r="BD290" s="215"/>
      <c r="BE290" s="271"/>
      <c r="BF290" s="163">
        <f t="shared" si="459"/>
        <v>0</v>
      </c>
      <c r="BG290" s="77">
        <f t="shared" si="460"/>
        <v>0</v>
      </c>
      <c r="BH290" s="77">
        <f t="shared" si="461"/>
        <v>0</v>
      </c>
      <c r="BI290" s="77">
        <f t="shared" si="462"/>
        <v>0</v>
      </c>
      <c r="BJ290" s="77">
        <f t="shared" si="463"/>
        <v>0</v>
      </c>
      <c r="BK290" s="77">
        <f t="shared" si="464"/>
        <v>0</v>
      </c>
      <c r="BL290" s="77">
        <f t="shared" si="465"/>
        <v>0</v>
      </c>
      <c r="BM290" s="77">
        <f t="shared" si="466"/>
        <v>0</v>
      </c>
      <c r="BN290" s="77">
        <f t="shared" si="467"/>
        <v>0</v>
      </c>
      <c r="BO290" s="77">
        <f t="shared" si="468"/>
        <v>0</v>
      </c>
      <c r="BP290" s="77">
        <f t="shared" si="469"/>
        <v>0</v>
      </c>
      <c r="BQ290" s="77">
        <f t="shared" si="470"/>
        <v>0</v>
      </c>
      <c r="BR290" s="157">
        <f t="shared" si="471"/>
        <v>0</v>
      </c>
      <c r="BS290" s="77">
        <f t="shared" si="472"/>
        <v>0</v>
      </c>
      <c r="BT290" s="77">
        <f t="shared" si="473"/>
        <v>0</v>
      </c>
      <c r="BU290" s="77">
        <f t="shared" si="474"/>
        <v>0</v>
      </c>
      <c r="BV290" s="77">
        <f t="shared" si="475"/>
        <v>0</v>
      </c>
      <c r="BW290" s="77">
        <f t="shared" si="476"/>
        <v>0</v>
      </c>
      <c r="BX290" s="77">
        <f t="shared" si="477"/>
        <v>0</v>
      </c>
      <c r="BY290" s="77">
        <f>IF(Info!$O$3="Q1",$BS290,IF(Info!$O$3="Q2",$BS290+$BT290,IF(Info!$O$3="Q3",$BS290+$BT290+$BU290,$BR290)))</f>
        <v>0</v>
      </c>
      <c r="BZ290" s="77">
        <f>IF(Info!$O$3="Q1",$BS290,IF(Info!$O$3="Q2",$BT290,IF(Info!$O$3="Q3",$BU290,$BV290)))</f>
        <v>0</v>
      </c>
      <c r="CA290" s="49"/>
    </row>
    <row r="291" spans="1:79" x14ac:dyDescent="0.3">
      <c r="A291" s="269"/>
      <c r="B291" s="78" t="s">
        <v>405</v>
      </c>
      <c r="C291" s="52">
        <f>Info!$AJ12</f>
        <v>2.4</v>
      </c>
      <c r="D291" s="161">
        <f t="shared" si="458"/>
        <v>0</v>
      </c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  <c r="AB291" s="215"/>
      <c r="AC291" s="215"/>
      <c r="AD291" s="215"/>
      <c r="AE291" s="215"/>
      <c r="AF291" s="215"/>
      <c r="AG291" s="215"/>
      <c r="AH291" s="215"/>
      <c r="AI291" s="215"/>
      <c r="AJ291" s="215"/>
      <c r="AK291" s="215"/>
      <c r="AL291" s="215"/>
      <c r="AM291" s="215"/>
      <c r="AN291" s="215"/>
      <c r="AO291" s="215"/>
      <c r="AP291" s="215"/>
      <c r="AQ291" s="215"/>
      <c r="AR291" s="215"/>
      <c r="AS291" s="215"/>
      <c r="AT291" s="215"/>
      <c r="AU291" s="215"/>
      <c r="AV291" s="215"/>
      <c r="AW291" s="215"/>
      <c r="AX291" s="215"/>
      <c r="AY291" s="215"/>
      <c r="AZ291" s="215"/>
      <c r="BA291" s="215"/>
      <c r="BB291" s="215"/>
      <c r="BC291" s="215"/>
      <c r="BD291" s="215"/>
      <c r="BE291" s="271"/>
      <c r="BF291" s="163">
        <f t="shared" si="459"/>
        <v>0</v>
      </c>
      <c r="BG291" s="77">
        <f t="shared" si="460"/>
        <v>0</v>
      </c>
      <c r="BH291" s="77">
        <f t="shared" si="461"/>
        <v>0</v>
      </c>
      <c r="BI291" s="77">
        <f t="shared" si="462"/>
        <v>0</v>
      </c>
      <c r="BJ291" s="77">
        <f t="shared" si="463"/>
        <v>0</v>
      </c>
      <c r="BK291" s="77">
        <f t="shared" si="464"/>
        <v>0</v>
      </c>
      <c r="BL291" s="77">
        <f t="shared" si="465"/>
        <v>0</v>
      </c>
      <c r="BM291" s="77">
        <f t="shared" si="466"/>
        <v>0</v>
      </c>
      <c r="BN291" s="77">
        <f t="shared" si="467"/>
        <v>0</v>
      </c>
      <c r="BO291" s="77">
        <f t="shared" si="468"/>
        <v>0</v>
      </c>
      <c r="BP291" s="77">
        <f t="shared" si="469"/>
        <v>0</v>
      </c>
      <c r="BQ291" s="77">
        <f t="shared" si="470"/>
        <v>0</v>
      </c>
      <c r="BR291" s="157">
        <f t="shared" si="471"/>
        <v>0</v>
      </c>
      <c r="BS291" s="77">
        <f t="shared" si="472"/>
        <v>0</v>
      </c>
      <c r="BT291" s="77">
        <f t="shared" si="473"/>
        <v>0</v>
      </c>
      <c r="BU291" s="77">
        <f t="shared" si="474"/>
        <v>0</v>
      </c>
      <c r="BV291" s="77">
        <f t="shared" si="475"/>
        <v>0</v>
      </c>
      <c r="BW291" s="77">
        <f t="shared" si="476"/>
        <v>0</v>
      </c>
      <c r="BX291" s="77">
        <f t="shared" si="477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x14ac:dyDescent="0.3">
      <c r="A292" s="269"/>
      <c r="B292" s="160" t="s">
        <v>315</v>
      </c>
      <c r="C292" s="275"/>
      <c r="D292" s="161">
        <f t="shared" si="458"/>
        <v>0</v>
      </c>
      <c r="E292" s="53">
        <f t="shared" ref="E292:AJ292" si="478">SUM(E283:E291)</f>
        <v>0</v>
      </c>
      <c r="F292" s="53">
        <f t="shared" si="478"/>
        <v>0</v>
      </c>
      <c r="G292" s="53">
        <f t="shared" si="478"/>
        <v>0</v>
      </c>
      <c r="H292" s="53">
        <f t="shared" si="478"/>
        <v>0</v>
      </c>
      <c r="I292" s="53">
        <f t="shared" si="478"/>
        <v>0</v>
      </c>
      <c r="J292" s="53">
        <f t="shared" si="478"/>
        <v>0</v>
      </c>
      <c r="K292" s="53">
        <f t="shared" si="478"/>
        <v>0</v>
      </c>
      <c r="L292" s="53">
        <f t="shared" si="478"/>
        <v>0</v>
      </c>
      <c r="M292" s="53">
        <f t="shared" si="478"/>
        <v>0</v>
      </c>
      <c r="N292" s="53">
        <f t="shared" si="478"/>
        <v>0</v>
      </c>
      <c r="O292" s="53">
        <f t="shared" si="478"/>
        <v>0</v>
      </c>
      <c r="P292" s="53">
        <f t="shared" si="478"/>
        <v>0</v>
      </c>
      <c r="Q292" s="53">
        <f t="shared" si="478"/>
        <v>0</v>
      </c>
      <c r="R292" s="53">
        <f t="shared" si="478"/>
        <v>0</v>
      </c>
      <c r="S292" s="53">
        <f t="shared" si="478"/>
        <v>0</v>
      </c>
      <c r="T292" s="53">
        <f t="shared" si="478"/>
        <v>0</v>
      </c>
      <c r="U292" s="53">
        <f t="shared" si="478"/>
        <v>0</v>
      </c>
      <c r="V292" s="53">
        <f t="shared" si="478"/>
        <v>0</v>
      </c>
      <c r="W292" s="53">
        <f t="shared" si="478"/>
        <v>0</v>
      </c>
      <c r="X292" s="53">
        <f t="shared" si="478"/>
        <v>0</v>
      </c>
      <c r="Y292" s="53">
        <f t="shared" si="478"/>
        <v>0</v>
      </c>
      <c r="Z292" s="53">
        <f t="shared" si="478"/>
        <v>0</v>
      </c>
      <c r="AA292" s="53">
        <f t="shared" si="478"/>
        <v>0</v>
      </c>
      <c r="AB292" s="53">
        <f t="shared" si="478"/>
        <v>0</v>
      </c>
      <c r="AC292" s="53">
        <f t="shared" si="478"/>
        <v>0</v>
      </c>
      <c r="AD292" s="53">
        <f t="shared" si="478"/>
        <v>0</v>
      </c>
      <c r="AE292" s="53">
        <f t="shared" si="478"/>
        <v>0</v>
      </c>
      <c r="AF292" s="53">
        <f t="shared" si="478"/>
        <v>0</v>
      </c>
      <c r="AG292" s="53">
        <f t="shared" si="478"/>
        <v>0</v>
      </c>
      <c r="AH292" s="53">
        <f t="shared" si="478"/>
        <v>0</v>
      </c>
      <c r="AI292" s="53">
        <f t="shared" si="478"/>
        <v>0</v>
      </c>
      <c r="AJ292" s="53">
        <f t="shared" si="478"/>
        <v>0</v>
      </c>
      <c r="AK292" s="53">
        <f t="shared" ref="AK292:BP292" si="479">SUM(AK283:AK291)</f>
        <v>0</v>
      </c>
      <c r="AL292" s="53">
        <f t="shared" si="479"/>
        <v>0</v>
      </c>
      <c r="AM292" s="53">
        <f t="shared" si="479"/>
        <v>0</v>
      </c>
      <c r="AN292" s="53">
        <f t="shared" si="479"/>
        <v>0</v>
      </c>
      <c r="AO292" s="53">
        <f t="shared" si="479"/>
        <v>0</v>
      </c>
      <c r="AP292" s="53">
        <f t="shared" si="479"/>
        <v>0</v>
      </c>
      <c r="AQ292" s="53">
        <f t="shared" si="479"/>
        <v>0</v>
      </c>
      <c r="AR292" s="53">
        <f t="shared" si="479"/>
        <v>0</v>
      </c>
      <c r="AS292" s="53">
        <f t="shared" si="479"/>
        <v>0</v>
      </c>
      <c r="AT292" s="53">
        <f t="shared" si="479"/>
        <v>0</v>
      </c>
      <c r="AU292" s="53">
        <f t="shared" si="479"/>
        <v>0</v>
      </c>
      <c r="AV292" s="53">
        <f t="shared" si="479"/>
        <v>0</v>
      </c>
      <c r="AW292" s="53">
        <f t="shared" si="479"/>
        <v>0</v>
      </c>
      <c r="AX292" s="53">
        <f t="shared" si="479"/>
        <v>0</v>
      </c>
      <c r="AY292" s="53">
        <f t="shared" si="479"/>
        <v>0</v>
      </c>
      <c r="AZ292" s="53">
        <f t="shared" si="479"/>
        <v>0</v>
      </c>
      <c r="BA292" s="53">
        <f t="shared" si="479"/>
        <v>0</v>
      </c>
      <c r="BB292" s="53">
        <f t="shared" si="479"/>
        <v>0</v>
      </c>
      <c r="BC292" s="53">
        <f t="shared" si="479"/>
        <v>0</v>
      </c>
      <c r="BD292" s="53">
        <f t="shared" si="479"/>
        <v>0</v>
      </c>
      <c r="BE292" s="271"/>
      <c r="BF292" s="162">
        <f t="shared" si="459"/>
        <v>0</v>
      </c>
      <c r="BG292" s="157">
        <f t="shared" si="460"/>
        <v>0</v>
      </c>
      <c r="BH292" s="157">
        <f t="shared" si="461"/>
        <v>0</v>
      </c>
      <c r="BI292" s="157">
        <f t="shared" si="462"/>
        <v>0</v>
      </c>
      <c r="BJ292" s="157">
        <f t="shared" si="463"/>
        <v>0</v>
      </c>
      <c r="BK292" s="157">
        <f t="shared" si="464"/>
        <v>0</v>
      </c>
      <c r="BL292" s="157">
        <f t="shared" si="465"/>
        <v>0</v>
      </c>
      <c r="BM292" s="157">
        <f t="shared" si="466"/>
        <v>0</v>
      </c>
      <c r="BN292" s="157">
        <f t="shared" si="467"/>
        <v>0</v>
      </c>
      <c r="BO292" s="157">
        <f t="shared" si="468"/>
        <v>0</v>
      </c>
      <c r="BP292" s="157">
        <f t="shared" si="469"/>
        <v>0</v>
      </c>
      <c r="BQ292" s="157">
        <f t="shared" si="470"/>
        <v>0</v>
      </c>
      <c r="BR292" s="157">
        <f t="shared" si="471"/>
        <v>0</v>
      </c>
      <c r="BS292" s="157">
        <f t="shared" si="472"/>
        <v>0</v>
      </c>
      <c r="BT292" s="157">
        <f t="shared" si="473"/>
        <v>0</v>
      </c>
      <c r="BU292" s="157">
        <f t="shared" si="474"/>
        <v>0</v>
      </c>
      <c r="BV292" s="157">
        <f t="shared" si="475"/>
        <v>0</v>
      </c>
      <c r="BW292" s="157">
        <f t="shared" si="476"/>
        <v>0</v>
      </c>
      <c r="BX292" s="157">
        <f t="shared" si="477"/>
        <v>0</v>
      </c>
      <c r="BY292" s="157">
        <f>IF(Info!$O$3="Q1",$BS292,IF(Info!$O$3="Q2",$BS292+$BT292,IF(Info!$O$3="Q3",$BS292+$BT292+$BU292,$BR292)))</f>
        <v>0</v>
      </c>
      <c r="BZ292" s="157">
        <f>IF(Info!$O$3="Q1",$BS292,IF(Info!$O$3="Q2",$BT292,IF(Info!$O$3="Q3",$BU292,$BV292)))</f>
        <v>0</v>
      </c>
      <c r="CA292" s="49"/>
    </row>
    <row r="293" spans="1:79" x14ac:dyDescent="0.3">
      <c r="A293" s="269"/>
      <c r="B293" s="78" t="s">
        <v>406</v>
      </c>
      <c r="C293" s="275"/>
      <c r="D293" s="276" t="e">
        <f t="shared" ref="D293:AI293" si="480">D294/(SUM(D283:D291))</f>
        <v>#DIV/0!</v>
      </c>
      <c r="E293" s="277" t="e">
        <f t="shared" si="480"/>
        <v>#DIV/0!</v>
      </c>
      <c r="F293" s="277" t="e">
        <f t="shared" si="480"/>
        <v>#DIV/0!</v>
      </c>
      <c r="G293" s="277" t="e">
        <f t="shared" si="480"/>
        <v>#DIV/0!</v>
      </c>
      <c r="H293" s="277" t="e">
        <f t="shared" si="480"/>
        <v>#DIV/0!</v>
      </c>
      <c r="I293" s="277" t="e">
        <f t="shared" si="480"/>
        <v>#DIV/0!</v>
      </c>
      <c r="J293" s="277" t="e">
        <f t="shared" si="480"/>
        <v>#DIV/0!</v>
      </c>
      <c r="K293" s="277" t="e">
        <f t="shared" si="480"/>
        <v>#DIV/0!</v>
      </c>
      <c r="L293" s="277" t="e">
        <f t="shared" si="480"/>
        <v>#DIV/0!</v>
      </c>
      <c r="M293" s="277" t="e">
        <f t="shared" si="480"/>
        <v>#DIV/0!</v>
      </c>
      <c r="N293" s="277" t="e">
        <f t="shared" si="480"/>
        <v>#DIV/0!</v>
      </c>
      <c r="O293" s="277" t="e">
        <f t="shared" si="480"/>
        <v>#DIV/0!</v>
      </c>
      <c r="P293" s="277" t="e">
        <f t="shared" si="480"/>
        <v>#DIV/0!</v>
      </c>
      <c r="Q293" s="277" t="e">
        <f t="shared" si="480"/>
        <v>#DIV/0!</v>
      </c>
      <c r="R293" s="277" t="e">
        <f t="shared" si="480"/>
        <v>#DIV/0!</v>
      </c>
      <c r="S293" s="277" t="e">
        <f t="shared" si="480"/>
        <v>#DIV/0!</v>
      </c>
      <c r="T293" s="277" t="e">
        <f t="shared" si="480"/>
        <v>#DIV/0!</v>
      </c>
      <c r="U293" s="277" t="e">
        <f t="shared" si="480"/>
        <v>#DIV/0!</v>
      </c>
      <c r="V293" s="277" t="e">
        <f t="shared" si="480"/>
        <v>#DIV/0!</v>
      </c>
      <c r="W293" s="277" t="e">
        <f t="shared" si="480"/>
        <v>#DIV/0!</v>
      </c>
      <c r="X293" s="277" t="e">
        <f t="shared" si="480"/>
        <v>#DIV/0!</v>
      </c>
      <c r="Y293" s="277" t="e">
        <f t="shared" si="480"/>
        <v>#DIV/0!</v>
      </c>
      <c r="Z293" s="277" t="e">
        <f t="shared" si="480"/>
        <v>#DIV/0!</v>
      </c>
      <c r="AA293" s="277" t="e">
        <f t="shared" si="480"/>
        <v>#DIV/0!</v>
      </c>
      <c r="AB293" s="277" t="e">
        <f t="shared" si="480"/>
        <v>#DIV/0!</v>
      </c>
      <c r="AC293" s="277" t="e">
        <f t="shared" si="480"/>
        <v>#DIV/0!</v>
      </c>
      <c r="AD293" s="277" t="e">
        <f t="shared" si="480"/>
        <v>#DIV/0!</v>
      </c>
      <c r="AE293" s="277" t="e">
        <f t="shared" si="480"/>
        <v>#DIV/0!</v>
      </c>
      <c r="AF293" s="277" t="e">
        <f t="shared" si="480"/>
        <v>#DIV/0!</v>
      </c>
      <c r="AG293" s="277" t="e">
        <f t="shared" si="480"/>
        <v>#DIV/0!</v>
      </c>
      <c r="AH293" s="277" t="e">
        <f t="shared" si="480"/>
        <v>#DIV/0!</v>
      </c>
      <c r="AI293" s="277" t="e">
        <f t="shared" si="480"/>
        <v>#DIV/0!</v>
      </c>
      <c r="AJ293" s="277" t="e">
        <f t="shared" ref="AJ293:BO293" si="481">AJ294/(SUM(AJ283:AJ291))</f>
        <v>#DIV/0!</v>
      </c>
      <c r="AK293" s="277" t="e">
        <f t="shared" si="481"/>
        <v>#DIV/0!</v>
      </c>
      <c r="AL293" s="277" t="e">
        <f t="shared" si="481"/>
        <v>#DIV/0!</v>
      </c>
      <c r="AM293" s="277" t="e">
        <f t="shared" si="481"/>
        <v>#DIV/0!</v>
      </c>
      <c r="AN293" s="277" t="e">
        <f t="shared" si="481"/>
        <v>#DIV/0!</v>
      </c>
      <c r="AO293" s="277" t="e">
        <f t="shared" si="481"/>
        <v>#DIV/0!</v>
      </c>
      <c r="AP293" s="277" t="e">
        <f t="shared" si="481"/>
        <v>#DIV/0!</v>
      </c>
      <c r="AQ293" s="277" t="e">
        <f t="shared" si="481"/>
        <v>#DIV/0!</v>
      </c>
      <c r="AR293" s="277" t="e">
        <f t="shared" si="481"/>
        <v>#DIV/0!</v>
      </c>
      <c r="AS293" s="277" t="e">
        <f t="shared" si="481"/>
        <v>#DIV/0!</v>
      </c>
      <c r="AT293" s="277" t="e">
        <f t="shared" si="481"/>
        <v>#DIV/0!</v>
      </c>
      <c r="AU293" s="277" t="e">
        <f t="shared" si="481"/>
        <v>#DIV/0!</v>
      </c>
      <c r="AV293" s="277" t="e">
        <f t="shared" si="481"/>
        <v>#DIV/0!</v>
      </c>
      <c r="AW293" s="277" t="e">
        <f t="shared" si="481"/>
        <v>#DIV/0!</v>
      </c>
      <c r="AX293" s="277" t="e">
        <f t="shared" si="481"/>
        <v>#DIV/0!</v>
      </c>
      <c r="AY293" s="277" t="e">
        <f t="shared" si="481"/>
        <v>#DIV/0!</v>
      </c>
      <c r="AZ293" s="277" t="e">
        <f t="shared" si="481"/>
        <v>#DIV/0!</v>
      </c>
      <c r="BA293" s="277" t="e">
        <f t="shared" si="481"/>
        <v>#DIV/0!</v>
      </c>
      <c r="BB293" s="277" t="e">
        <f t="shared" si="481"/>
        <v>#DIV/0!</v>
      </c>
      <c r="BC293" s="277" t="e">
        <f t="shared" si="481"/>
        <v>#DIV/0!</v>
      </c>
      <c r="BD293" s="277" t="e">
        <f t="shared" si="481"/>
        <v>#DIV/0!</v>
      </c>
      <c r="BE293" s="271"/>
      <c r="BF293" s="172" t="e">
        <f t="shared" ref="BF293:BZ293" si="482">BF294/(SUM(BF283:BF291))</f>
        <v>#DIV/0!</v>
      </c>
      <c r="BG293" s="171" t="e">
        <f t="shared" si="482"/>
        <v>#DIV/0!</v>
      </c>
      <c r="BH293" s="171" t="e">
        <f t="shared" si="482"/>
        <v>#DIV/0!</v>
      </c>
      <c r="BI293" s="171" t="e">
        <f t="shared" si="482"/>
        <v>#DIV/0!</v>
      </c>
      <c r="BJ293" s="171" t="e">
        <f t="shared" si="482"/>
        <v>#DIV/0!</v>
      </c>
      <c r="BK293" s="171" t="e">
        <f t="shared" si="482"/>
        <v>#DIV/0!</v>
      </c>
      <c r="BL293" s="171" t="e">
        <f t="shared" si="482"/>
        <v>#DIV/0!</v>
      </c>
      <c r="BM293" s="171" t="e">
        <f t="shared" si="482"/>
        <v>#DIV/0!</v>
      </c>
      <c r="BN293" s="171" t="e">
        <f t="shared" si="482"/>
        <v>#DIV/0!</v>
      </c>
      <c r="BO293" s="171" t="e">
        <f t="shared" si="482"/>
        <v>#DIV/0!</v>
      </c>
      <c r="BP293" s="171" t="e">
        <f t="shared" si="482"/>
        <v>#DIV/0!</v>
      </c>
      <c r="BQ293" s="171" t="e">
        <f t="shared" si="482"/>
        <v>#DIV/0!</v>
      </c>
      <c r="BR293" s="173" t="e">
        <f t="shared" si="482"/>
        <v>#DIV/0!</v>
      </c>
      <c r="BS293" s="171" t="e">
        <f t="shared" si="482"/>
        <v>#DIV/0!</v>
      </c>
      <c r="BT293" s="171" t="e">
        <f t="shared" si="482"/>
        <v>#DIV/0!</v>
      </c>
      <c r="BU293" s="171" t="e">
        <f t="shared" si="482"/>
        <v>#DIV/0!</v>
      </c>
      <c r="BV293" s="171" t="e">
        <f t="shared" si="482"/>
        <v>#DIV/0!</v>
      </c>
      <c r="BW293" s="171" t="e">
        <f t="shared" si="482"/>
        <v>#DIV/0!</v>
      </c>
      <c r="BX293" s="171" t="e">
        <f t="shared" si="482"/>
        <v>#DIV/0!</v>
      </c>
      <c r="BY293" s="171" t="e">
        <f t="shared" si="482"/>
        <v>#DIV/0!</v>
      </c>
      <c r="BZ293" s="171" t="e">
        <f t="shared" si="482"/>
        <v>#DIV/0!</v>
      </c>
      <c r="CA293" s="49"/>
    </row>
    <row r="294" spans="1:79" x14ac:dyDescent="0.3">
      <c r="A294" s="269"/>
      <c r="B294" s="78" t="s">
        <v>407</v>
      </c>
      <c r="C294" s="275"/>
      <c r="D294" s="161">
        <f>SUM(E294:BD294)</f>
        <v>0</v>
      </c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  <c r="AB294" s="215"/>
      <c r="AC294" s="215"/>
      <c r="AD294" s="215"/>
      <c r="AE294" s="215"/>
      <c r="AF294" s="215"/>
      <c r="AG294" s="215"/>
      <c r="AH294" s="215"/>
      <c r="AI294" s="215"/>
      <c r="AJ294" s="215"/>
      <c r="AK294" s="215"/>
      <c r="AL294" s="215"/>
      <c r="AM294" s="215"/>
      <c r="AN294" s="215"/>
      <c r="AO294" s="215"/>
      <c r="AP294" s="215"/>
      <c r="AQ294" s="215"/>
      <c r="AR294" s="215"/>
      <c r="AS294" s="215"/>
      <c r="AT294" s="215"/>
      <c r="AU294" s="215"/>
      <c r="AV294" s="215"/>
      <c r="AW294" s="215"/>
      <c r="AX294" s="215"/>
      <c r="AY294" s="215"/>
      <c r="AZ294" s="215"/>
      <c r="BA294" s="215"/>
      <c r="BB294" s="215"/>
      <c r="BC294" s="215"/>
      <c r="BD294" s="215"/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5.6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x14ac:dyDescent="0.3">
      <c r="A296" s="269"/>
      <c r="B296" s="78" t="s">
        <v>409</v>
      </c>
      <c r="C296" s="275"/>
      <c r="D296" s="161">
        <f>SUM(E296:BD296)</f>
        <v>0</v>
      </c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  <c r="AE296" s="215"/>
      <c r="AF296" s="215"/>
      <c r="AG296" s="215"/>
      <c r="AH296" s="215"/>
      <c r="AI296" s="215"/>
      <c r="AJ296" s="215"/>
      <c r="AK296" s="215"/>
      <c r="AL296" s="215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5"/>
      <c r="AX296" s="215"/>
      <c r="AY296" s="215"/>
      <c r="AZ296" s="215"/>
      <c r="BA296" s="215"/>
      <c r="BB296" s="215"/>
      <c r="BC296" s="215"/>
      <c r="BD296" s="215"/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x14ac:dyDescent="0.3">
      <c r="A297" s="269"/>
      <c r="B297" s="78" t="s">
        <v>410</v>
      </c>
      <c r="C297" s="275"/>
      <c r="D297" s="161">
        <f>SUM(E297:BD297)</f>
        <v>0</v>
      </c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  <c r="AE297" s="215"/>
      <c r="AF297" s="215"/>
      <c r="AG297" s="215"/>
      <c r="AH297" s="215"/>
      <c r="AI297" s="215"/>
      <c r="AJ297" s="215"/>
      <c r="AK297" s="215"/>
      <c r="AL297" s="215"/>
      <c r="AM297" s="215"/>
      <c r="AN297" s="215"/>
      <c r="AO297" s="215"/>
      <c r="AP297" s="215"/>
      <c r="AQ297" s="215"/>
      <c r="AR297" s="215"/>
      <c r="AS297" s="215"/>
      <c r="AT297" s="215"/>
      <c r="AU297" s="215"/>
      <c r="AV297" s="215"/>
      <c r="AW297" s="215"/>
      <c r="AX297" s="215"/>
      <c r="AY297" s="215"/>
      <c r="AZ297" s="215"/>
      <c r="BA297" s="215"/>
      <c r="BB297" s="215"/>
      <c r="BC297" s="215"/>
      <c r="BD297" s="215"/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3">SUM(E296:E297)</f>
        <v>0</v>
      </c>
      <c r="F298" s="278">
        <f t="shared" si="483"/>
        <v>0</v>
      </c>
      <c r="G298" s="278">
        <f t="shared" si="483"/>
        <v>0</v>
      </c>
      <c r="H298" s="278">
        <f t="shared" si="483"/>
        <v>0</v>
      </c>
      <c r="I298" s="278">
        <f t="shared" si="483"/>
        <v>0</v>
      </c>
      <c r="J298" s="278">
        <f t="shared" si="483"/>
        <v>0</v>
      </c>
      <c r="K298" s="278">
        <f t="shared" si="483"/>
        <v>0</v>
      </c>
      <c r="L298" s="278">
        <f t="shared" si="483"/>
        <v>0</v>
      </c>
      <c r="M298" s="278">
        <f t="shared" si="483"/>
        <v>0</v>
      </c>
      <c r="N298" s="278">
        <f t="shared" si="483"/>
        <v>0</v>
      </c>
      <c r="O298" s="278">
        <f t="shared" si="483"/>
        <v>0</v>
      </c>
      <c r="P298" s="278">
        <f t="shared" si="483"/>
        <v>0</v>
      </c>
      <c r="Q298" s="278">
        <f t="shared" si="483"/>
        <v>0</v>
      </c>
      <c r="R298" s="278">
        <f t="shared" si="483"/>
        <v>0</v>
      </c>
      <c r="S298" s="278">
        <f t="shared" si="483"/>
        <v>0</v>
      </c>
      <c r="T298" s="278">
        <f t="shared" si="483"/>
        <v>0</v>
      </c>
      <c r="U298" s="278">
        <f t="shared" si="483"/>
        <v>0</v>
      </c>
      <c r="V298" s="278">
        <f t="shared" si="483"/>
        <v>0</v>
      </c>
      <c r="W298" s="278">
        <f t="shared" si="483"/>
        <v>0</v>
      </c>
      <c r="X298" s="278">
        <f t="shared" si="483"/>
        <v>0</v>
      </c>
      <c r="Y298" s="278">
        <f t="shared" si="483"/>
        <v>0</v>
      </c>
      <c r="Z298" s="278">
        <f t="shared" si="483"/>
        <v>0</v>
      </c>
      <c r="AA298" s="278">
        <f t="shared" si="483"/>
        <v>0</v>
      </c>
      <c r="AB298" s="278">
        <f t="shared" si="483"/>
        <v>0</v>
      </c>
      <c r="AC298" s="278">
        <f t="shared" si="483"/>
        <v>0</v>
      </c>
      <c r="AD298" s="278">
        <f t="shared" si="483"/>
        <v>0</v>
      </c>
      <c r="AE298" s="278">
        <f t="shared" si="483"/>
        <v>0</v>
      </c>
      <c r="AF298" s="278">
        <f t="shared" si="483"/>
        <v>0</v>
      </c>
      <c r="AG298" s="278">
        <f t="shared" si="483"/>
        <v>0</v>
      </c>
      <c r="AH298" s="278">
        <f t="shared" si="483"/>
        <v>0</v>
      </c>
      <c r="AI298" s="278">
        <f t="shared" si="483"/>
        <v>0</v>
      </c>
      <c r="AJ298" s="278">
        <f t="shared" si="483"/>
        <v>0</v>
      </c>
      <c r="AK298" s="278">
        <f t="shared" ref="AK298:BP298" si="484">SUM(AK296:AK297)</f>
        <v>0</v>
      </c>
      <c r="AL298" s="278">
        <f t="shared" si="484"/>
        <v>0</v>
      </c>
      <c r="AM298" s="278">
        <f t="shared" si="484"/>
        <v>0</v>
      </c>
      <c r="AN298" s="278">
        <f t="shared" si="484"/>
        <v>0</v>
      </c>
      <c r="AO298" s="278">
        <f t="shared" si="484"/>
        <v>0</v>
      </c>
      <c r="AP298" s="278">
        <f t="shared" si="484"/>
        <v>0</v>
      </c>
      <c r="AQ298" s="278">
        <f t="shared" si="484"/>
        <v>0</v>
      </c>
      <c r="AR298" s="278">
        <f t="shared" si="484"/>
        <v>0</v>
      </c>
      <c r="AS298" s="278">
        <f t="shared" si="484"/>
        <v>0</v>
      </c>
      <c r="AT298" s="278">
        <f t="shared" si="484"/>
        <v>0</v>
      </c>
      <c r="AU298" s="278">
        <f t="shared" si="484"/>
        <v>0</v>
      </c>
      <c r="AV298" s="278">
        <f t="shared" si="484"/>
        <v>0</v>
      </c>
      <c r="AW298" s="278">
        <f t="shared" si="484"/>
        <v>0</v>
      </c>
      <c r="AX298" s="278">
        <f t="shared" si="484"/>
        <v>0</v>
      </c>
      <c r="AY298" s="278">
        <f t="shared" si="484"/>
        <v>0</v>
      </c>
      <c r="AZ298" s="278">
        <f t="shared" si="484"/>
        <v>0</v>
      </c>
      <c r="BA298" s="278">
        <f t="shared" si="484"/>
        <v>0</v>
      </c>
      <c r="BB298" s="278">
        <f t="shared" si="484"/>
        <v>0</v>
      </c>
      <c r="BC298" s="278">
        <f t="shared" si="484"/>
        <v>0</v>
      </c>
      <c r="BD298" s="278">
        <f t="shared" si="484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9.6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8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x14ac:dyDescent="0.3">
      <c r="A302" s="269"/>
      <c r="B302" s="160" t="s">
        <v>338</v>
      </c>
      <c r="C302" s="275"/>
      <c r="D302" s="161">
        <f>SUM(E302:BD302)</f>
        <v>0</v>
      </c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  <c r="AB302" s="215"/>
      <c r="AC302" s="215"/>
      <c r="AD302" s="215"/>
      <c r="AE302" s="215"/>
      <c r="AF302" s="215"/>
      <c r="AG302" s="215"/>
      <c r="AH302" s="215"/>
      <c r="AI302" s="215"/>
      <c r="AJ302" s="215"/>
      <c r="AK302" s="215"/>
      <c r="AL302" s="215"/>
      <c r="AM302" s="215"/>
      <c r="AN302" s="215"/>
      <c r="AO302" s="215"/>
      <c r="AP302" s="215"/>
      <c r="AQ302" s="215"/>
      <c r="AR302" s="215"/>
      <c r="AS302" s="215"/>
      <c r="AT302" s="215"/>
      <c r="AU302" s="215"/>
      <c r="AV302" s="215"/>
      <c r="AW302" s="215"/>
      <c r="AX302" s="215"/>
      <c r="AY302" s="215"/>
      <c r="AZ302" s="215"/>
      <c r="BA302" s="215"/>
      <c r="BB302" s="215"/>
      <c r="BC302" s="215"/>
      <c r="BD302" s="215"/>
      <c r="BE302" s="271"/>
      <c r="BF302" s="163">
        <f>SUM(E302:H302)</f>
        <v>0</v>
      </c>
      <c r="BG302" s="77">
        <f>SUM(I302:L302)</f>
        <v>0</v>
      </c>
      <c r="BH302" s="77">
        <f>SUM(M302:Q302)</f>
        <v>0</v>
      </c>
      <c r="BI302" s="77">
        <f>SUM(R302:U302)</f>
        <v>0</v>
      </c>
      <c r="BJ302" s="77">
        <f>SUM(V302:Y302)</f>
        <v>0</v>
      </c>
      <c r="BK302" s="77">
        <f>SUM(Z302:AD302)</f>
        <v>0</v>
      </c>
      <c r="BL302" s="77">
        <f>SUM(AE302:AH302)</f>
        <v>0</v>
      </c>
      <c r="BM302" s="77">
        <f>SUM(AI302:AL302)</f>
        <v>0</v>
      </c>
      <c r="BN302" s="77">
        <f>SUM(AM302:AQ302)</f>
        <v>0</v>
      </c>
      <c r="BO302" s="77">
        <f>SUM(AR302:AU302)</f>
        <v>0</v>
      </c>
      <c r="BP302" s="77">
        <f>SUM(AV302:AY302)</f>
        <v>0</v>
      </c>
      <c r="BQ302" s="77">
        <f>SUM(AZ302:BD302)</f>
        <v>0</v>
      </c>
      <c r="BR302" s="157">
        <f>SUM(BF302:BQ302)</f>
        <v>0</v>
      </c>
      <c r="BS302" s="77">
        <f>SUM(BF302:BH302)</f>
        <v>0</v>
      </c>
      <c r="BT302" s="77">
        <f>SUM(BI302:BK302)</f>
        <v>0</v>
      </c>
      <c r="BU302" s="77">
        <f>SUM(BL302:BN302)</f>
        <v>0</v>
      </c>
      <c r="BV302" s="77">
        <f>SUM(BO302:BQ302)</f>
        <v>0</v>
      </c>
      <c r="BW302" s="77">
        <f>SUM(BF302:BK302)</f>
        <v>0</v>
      </c>
      <c r="BX302" s="77">
        <f>SUM(BL302:BQ302)</f>
        <v>0</v>
      </c>
      <c r="BY302" s="77">
        <f>IF(Info!$O$3="Q1",$BS302,IF(Info!$O$3="Q2",$BS302+$BT302,IF(Info!$O$3="Q3",$BS302+$BT302+$BU302,$BR302)))</f>
        <v>0</v>
      </c>
      <c r="BZ302" s="77">
        <f>IF(Info!$O$3="Q1",$BS302,IF(Info!$O$3="Q2",$BT302,IF(Info!$O$3="Q3",$BU302,$BV302)))</f>
        <v>0</v>
      </c>
      <c r="CA302" s="49"/>
    </row>
    <row r="303" spans="1:79" x14ac:dyDescent="0.3">
      <c r="A303" s="269"/>
      <c r="B303" s="160" t="s">
        <v>339</v>
      </c>
      <c r="C303" s="275"/>
      <c r="D303" s="161">
        <f>SUM(E303:BD303)</f>
        <v>0</v>
      </c>
      <c r="E303" s="278">
        <f t="shared" ref="E303:AJ303" si="485">E302/(1+$C$306)</f>
        <v>0</v>
      </c>
      <c r="F303" s="278">
        <f t="shared" si="485"/>
        <v>0</v>
      </c>
      <c r="G303" s="278">
        <f t="shared" si="485"/>
        <v>0</v>
      </c>
      <c r="H303" s="278">
        <f t="shared" si="485"/>
        <v>0</v>
      </c>
      <c r="I303" s="278">
        <f t="shared" si="485"/>
        <v>0</v>
      </c>
      <c r="J303" s="278">
        <f t="shared" si="485"/>
        <v>0</v>
      </c>
      <c r="K303" s="278">
        <f t="shared" si="485"/>
        <v>0</v>
      </c>
      <c r="L303" s="278">
        <f t="shared" si="485"/>
        <v>0</v>
      </c>
      <c r="M303" s="278">
        <f t="shared" si="485"/>
        <v>0</v>
      </c>
      <c r="N303" s="278">
        <f t="shared" si="485"/>
        <v>0</v>
      </c>
      <c r="O303" s="278">
        <f t="shared" si="485"/>
        <v>0</v>
      </c>
      <c r="P303" s="278">
        <f t="shared" si="485"/>
        <v>0</v>
      </c>
      <c r="Q303" s="278">
        <f t="shared" si="485"/>
        <v>0</v>
      </c>
      <c r="R303" s="278">
        <f t="shared" si="485"/>
        <v>0</v>
      </c>
      <c r="S303" s="278">
        <f t="shared" si="485"/>
        <v>0</v>
      </c>
      <c r="T303" s="278">
        <f t="shared" si="485"/>
        <v>0</v>
      </c>
      <c r="U303" s="278">
        <f t="shared" si="485"/>
        <v>0</v>
      </c>
      <c r="V303" s="278">
        <f t="shared" si="485"/>
        <v>0</v>
      </c>
      <c r="W303" s="278">
        <f t="shared" si="485"/>
        <v>0</v>
      </c>
      <c r="X303" s="278">
        <f t="shared" si="485"/>
        <v>0</v>
      </c>
      <c r="Y303" s="278">
        <f t="shared" si="485"/>
        <v>0</v>
      </c>
      <c r="Z303" s="278">
        <f t="shared" si="485"/>
        <v>0</v>
      </c>
      <c r="AA303" s="278">
        <f t="shared" si="485"/>
        <v>0</v>
      </c>
      <c r="AB303" s="278">
        <f t="shared" si="485"/>
        <v>0</v>
      </c>
      <c r="AC303" s="278">
        <f t="shared" si="485"/>
        <v>0</v>
      </c>
      <c r="AD303" s="278">
        <f t="shared" si="485"/>
        <v>0</v>
      </c>
      <c r="AE303" s="278">
        <f t="shared" si="485"/>
        <v>0</v>
      </c>
      <c r="AF303" s="278">
        <f t="shared" si="485"/>
        <v>0</v>
      </c>
      <c r="AG303" s="278">
        <f t="shared" si="485"/>
        <v>0</v>
      </c>
      <c r="AH303" s="278">
        <f t="shared" si="485"/>
        <v>0</v>
      </c>
      <c r="AI303" s="278">
        <f t="shared" si="485"/>
        <v>0</v>
      </c>
      <c r="AJ303" s="278">
        <f t="shared" si="485"/>
        <v>0</v>
      </c>
      <c r="AK303" s="278">
        <f t="shared" ref="AK303:BP303" si="486">AK302/(1+$C$306)</f>
        <v>0</v>
      </c>
      <c r="AL303" s="278">
        <f t="shared" si="486"/>
        <v>0</v>
      </c>
      <c r="AM303" s="278">
        <f t="shared" si="486"/>
        <v>0</v>
      </c>
      <c r="AN303" s="278">
        <f t="shared" si="486"/>
        <v>0</v>
      </c>
      <c r="AO303" s="278">
        <f t="shared" si="486"/>
        <v>0</v>
      </c>
      <c r="AP303" s="278">
        <f t="shared" si="486"/>
        <v>0</v>
      </c>
      <c r="AQ303" s="278">
        <f t="shared" si="486"/>
        <v>0</v>
      </c>
      <c r="AR303" s="278">
        <f t="shared" si="486"/>
        <v>0</v>
      </c>
      <c r="AS303" s="278">
        <f t="shared" si="486"/>
        <v>0</v>
      </c>
      <c r="AT303" s="278">
        <f t="shared" si="486"/>
        <v>0</v>
      </c>
      <c r="AU303" s="278">
        <f t="shared" si="486"/>
        <v>0</v>
      </c>
      <c r="AV303" s="278">
        <f t="shared" si="486"/>
        <v>0</v>
      </c>
      <c r="AW303" s="278">
        <f t="shared" si="486"/>
        <v>0</v>
      </c>
      <c r="AX303" s="278">
        <f t="shared" si="486"/>
        <v>0</v>
      </c>
      <c r="AY303" s="278">
        <f t="shared" si="486"/>
        <v>0</v>
      </c>
      <c r="AZ303" s="278">
        <f t="shared" si="486"/>
        <v>0</v>
      </c>
      <c r="BA303" s="278">
        <f t="shared" si="486"/>
        <v>0</v>
      </c>
      <c r="BB303" s="278">
        <f t="shared" si="486"/>
        <v>0</v>
      </c>
      <c r="BC303" s="278">
        <f t="shared" si="486"/>
        <v>0</v>
      </c>
      <c r="BD303" s="278">
        <f t="shared" si="486"/>
        <v>0</v>
      </c>
      <c r="BE303" s="271"/>
      <c r="BF303" s="163">
        <f>SUM(E303:H303)</f>
        <v>0</v>
      </c>
      <c r="BG303" s="77">
        <f>SUM(I303:L303)</f>
        <v>0</v>
      </c>
      <c r="BH303" s="77">
        <f>SUM(M303:Q303)</f>
        <v>0</v>
      </c>
      <c r="BI303" s="77">
        <f>SUM(R303:U303)</f>
        <v>0</v>
      </c>
      <c r="BJ303" s="77">
        <f>SUM(V303:Y303)</f>
        <v>0</v>
      </c>
      <c r="BK303" s="77">
        <f>SUM(Z303:AD303)</f>
        <v>0</v>
      </c>
      <c r="BL303" s="77">
        <f>SUM(AE303:AH303)</f>
        <v>0</v>
      </c>
      <c r="BM303" s="77">
        <f>SUM(AI303:AL303)</f>
        <v>0</v>
      </c>
      <c r="BN303" s="77">
        <f>SUM(AM303:AQ303)</f>
        <v>0</v>
      </c>
      <c r="BO303" s="77">
        <f>SUM(AR303:AU303)</f>
        <v>0</v>
      </c>
      <c r="BP303" s="77">
        <f>SUM(AV303:AY303)</f>
        <v>0</v>
      </c>
      <c r="BQ303" s="77">
        <f>SUM(AZ303:BD303)</f>
        <v>0</v>
      </c>
      <c r="BR303" s="157">
        <f>SUM(BF303:BQ303)</f>
        <v>0</v>
      </c>
      <c r="BS303" s="77">
        <f>SUM(BF303:BH303)</f>
        <v>0</v>
      </c>
      <c r="BT303" s="77">
        <f>SUM(BI303:BK303)</f>
        <v>0</v>
      </c>
      <c r="BU303" s="77">
        <f>SUM(BL303:BN303)</f>
        <v>0</v>
      </c>
      <c r="BV303" s="77">
        <f>SUM(BO303:BQ303)</f>
        <v>0</v>
      </c>
      <c r="BW303" s="77">
        <f>SUM(BF303:BK303)</f>
        <v>0</v>
      </c>
      <c r="BX303" s="77">
        <f>SUM(BL303:BQ303)</f>
        <v>0</v>
      </c>
      <c r="BY303" s="77">
        <f>IF(Info!$O$3="Q1",$BS303,IF(Info!$O$3="Q2",$BS303+$BT303,IF(Info!$O$3="Q3",$BS303+$BT303+$BU303,$BR303)))</f>
        <v>0</v>
      </c>
      <c r="BZ303" s="77">
        <f>IF(Info!$O$3="Q1",$BS303,IF(Info!$O$3="Q2",$BT303,IF(Info!$O$3="Q3",$BU303,$BV303)))</f>
        <v>0</v>
      </c>
      <c r="CA303" s="49"/>
    </row>
    <row r="304" spans="1:79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x14ac:dyDescent="0.3">
      <c r="A306" s="269"/>
      <c r="B306" s="160" t="s">
        <v>342</v>
      </c>
      <c r="C306" s="275">
        <f>Info!$Q$3</f>
        <v>0.2</v>
      </c>
      <c r="D306" s="161">
        <f>SUM(E306:BD306)</f>
        <v>0</v>
      </c>
      <c r="E306" s="278">
        <f t="shared" ref="E306:AJ306" si="487">E303+E305</f>
        <v>0</v>
      </c>
      <c r="F306" s="278">
        <f t="shared" si="487"/>
        <v>0</v>
      </c>
      <c r="G306" s="278">
        <f t="shared" si="487"/>
        <v>0</v>
      </c>
      <c r="H306" s="278">
        <f t="shared" si="487"/>
        <v>0</v>
      </c>
      <c r="I306" s="278">
        <f t="shared" si="487"/>
        <v>0</v>
      </c>
      <c r="J306" s="278">
        <f t="shared" si="487"/>
        <v>0</v>
      </c>
      <c r="K306" s="278">
        <f t="shared" si="487"/>
        <v>0</v>
      </c>
      <c r="L306" s="278">
        <f t="shared" si="487"/>
        <v>0</v>
      </c>
      <c r="M306" s="278">
        <f t="shared" si="487"/>
        <v>0</v>
      </c>
      <c r="N306" s="278">
        <f t="shared" si="487"/>
        <v>0</v>
      </c>
      <c r="O306" s="278">
        <f t="shared" si="487"/>
        <v>0</v>
      </c>
      <c r="P306" s="278">
        <f t="shared" si="487"/>
        <v>0</v>
      </c>
      <c r="Q306" s="278">
        <f t="shared" si="487"/>
        <v>0</v>
      </c>
      <c r="R306" s="278">
        <f t="shared" si="487"/>
        <v>0</v>
      </c>
      <c r="S306" s="278">
        <f t="shared" si="487"/>
        <v>0</v>
      </c>
      <c r="T306" s="278">
        <f t="shared" si="487"/>
        <v>0</v>
      </c>
      <c r="U306" s="278">
        <f t="shared" si="487"/>
        <v>0</v>
      </c>
      <c r="V306" s="278">
        <f t="shared" si="487"/>
        <v>0</v>
      </c>
      <c r="W306" s="278">
        <f t="shared" si="487"/>
        <v>0</v>
      </c>
      <c r="X306" s="278">
        <f t="shared" si="487"/>
        <v>0</v>
      </c>
      <c r="Y306" s="278">
        <f t="shared" si="487"/>
        <v>0</v>
      </c>
      <c r="Z306" s="278">
        <f t="shared" si="487"/>
        <v>0</v>
      </c>
      <c r="AA306" s="278">
        <f t="shared" si="487"/>
        <v>0</v>
      </c>
      <c r="AB306" s="278">
        <f t="shared" si="487"/>
        <v>0</v>
      </c>
      <c r="AC306" s="278">
        <f t="shared" si="487"/>
        <v>0</v>
      </c>
      <c r="AD306" s="278">
        <f t="shared" si="487"/>
        <v>0</v>
      </c>
      <c r="AE306" s="278">
        <f t="shared" si="487"/>
        <v>0</v>
      </c>
      <c r="AF306" s="278">
        <f t="shared" si="487"/>
        <v>0</v>
      </c>
      <c r="AG306" s="278">
        <f t="shared" si="487"/>
        <v>0</v>
      </c>
      <c r="AH306" s="278">
        <f t="shared" si="487"/>
        <v>0</v>
      </c>
      <c r="AI306" s="278">
        <f t="shared" si="487"/>
        <v>0</v>
      </c>
      <c r="AJ306" s="278">
        <f t="shared" si="487"/>
        <v>0</v>
      </c>
      <c r="AK306" s="278">
        <f t="shared" ref="AK306:BP306" si="488">AK303+AK305</f>
        <v>0</v>
      </c>
      <c r="AL306" s="278">
        <f t="shared" si="488"/>
        <v>0</v>
      </c>
      <c r="AM306" s="278">
        <f t="shared" si="488"/>
        <v>0</v>
      </c>
      <c r="AN306" s="278">
        <f t="shared" si="488"/>
        <v>0</v>
      </c>
      <c r="AO306" s="278">
        <f t="shared" si="488"/>
        <v>0</v>
      </c>
      <c r="AP306" s="278">
        <f t="shared" si="488"/>
        <v>0</v>
      </c>
      <c r="AQ306" s="278">
        <f t="shared" si="488"/>
        <v>0</v>
      </c>
      <c r="AR306" s="278">
        <f t="shared" si="488"/>
        <v>0</v>
      </c>
      <c r="AS306" s="278">
        <f t="shared" si="488"/>
        <v>0</v>
      </c>
      <c r="AT306" s="278">
        <f t="shared" si="488"/>
        <v>0</v>
      </c>
      <c r="AU306" s="278">
        <f t="shared" si="488"/>
        <v>0</v>
      </c>
      <c r="AV306" s="278">
        <f t="shared" si="488"/>
        <v>0</v>
      </c>
      <c r="AW306" s="278">
        <f t="shared" si="488"/>
        <v>0</v>
      </c>
      <c r="AX306" s="278">
        <f t="shared" si="488"/>
        <v>0</v>
      </c>
      <c r="AY306" s="278">
        <f t="shared" si="488"/>
        <v>0</v>
      </c>
      <c r="AZ306" s="278">
        <f t="shared" si="488"/>
        <v>0</v>
      </c>
      <c r="BA306" s="278">
        <f t="shared" si="488"/>
        <v>0</v>
      </c>
      <c r="BB306" s="278">
        <f t="shared" si="488"/>
        <v>0</v>
      </c>
      <c r="BC306" s="278">
        <f t="shared" si="488"/>
        <v>0</v>
      </c>
      <c r="BD306" s="278">
        <f t="shared" si="488"/>
        <v>0</v>
      </c>
      <c r="BE306" s="271"/>
      <c r="BF306" s="162">
        <f>SUM(E306:H306)</f>
        <v>0</v>
      </c>
      <c r="BG306" s="157">
        <f>SUM(I306:L306)</f>
        <v>0</v>
      </c>
      <c r="BH306" s="157">
        <f>SUM(M306:Q306)</f>
        <v>0</v>
      </c>
      <c r="BI306" s="157">
        <f>SUM(R306:U306)</f>
        <v>0</v>
      </c>
      <c r="BJ306" s="157">
        <f>SUM(V306:Y306)</f>
        <v>0</v>
      </c>
      <c r="BK306" s="157">
        <f>SUM(Z306:AD306)</f>
        <v>0</v>
      </c>
      <c r="BL306" s="157">
        <f>SUM(AE306:AH306)</f>
        <v>0</v>
      </c>
      <c r="BM306" s="157">
        <f>SUM(AI306:AL306)</f>
        <v>0</v>
      </c>
      <c r="BN306" s="157">
        <f>SUM(AM306:AQ306)</f>
        <v>0</v>
      </c>
      <c r="BO306" s="157">
        <f>SUM(AR306:AU306)</f>
        <v>0</v>
      </c>
      <c r="BP306" s="157">
        <f>SUM(AV306:AY306)</f>
        <v>0</v>
      </c>
      <c r="BQ306" s="157">
        <f>SUM(AZ306:BD306)</f>
        <v>0</v>
      </c>
      <c r="BR306" s="157">
        <f>SUM(BF306:BQ306)</f>
        <v>0</v>
      </c>
      <c r="BS306" s="157">
        <f>SUM(BF306:BH306)</f>
        <v>0</v>
      </c>
      <c r="BT306" s="157">
        <f>SUM(BI306:BK306)</f>
        <v>0</v>
      </c>
      <c r="BU306" s="157">
        <f>SUM(BL306:BN306)</f>
        <v>0</v>
      </c>
      <c r="BV306" s="157">
        <f>SUM(BO306:BQ306)</f>
        <v>0</v>
      </c>
      <c r="BW306" s="157">
        <f>SUM(BF306:BK306)</f>
        <v>0</v>
      </c>
      <c r="BX306" s="157">
        <f>SUM(BL306:BQ306)</f>
        <v>0</v>
      </c>
      <c r="BY306" s="157">
        <f>IF(Info!$O$3="Q1",$BS306,IF(Info!$O$3="Q2",$BS306+$BT306,IF(Info!$O$3="Q3",$BS306+$BT306+$BU306,$BR306)))</f>
        <v>0</v>
      </c>
      <c r="BZ306" s="157">
        <f>IF(Info!$O$3="Q1",$BS306,IF(Info!$O$3="Q2",$BT306,IF(Info!$O$3="Q3",$BU306,$BV306)))</f>
        <v>0</v>
      </c>
      <c r="CA306" s="49"/>
    </row>
    <row r="307" spans="1:79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5.6" customHeight="1" x14ac:dyDescent="0.3">
      <c r="A310" s="269">
        <v>1</v>
      </c>
      <c r="B310" s="280" t="s">
        <v>346</v>
      </c>
      <c r="C310" s="275"/>
      <c r="D310" s="49"/>
      <c r="E310" s="355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  <c r="AC310" s="355"/>
      <c r="AD310" s="355"/>
      <c r="AE310" s="355"/>
      <c r="AF310" s="355"/>
      <c r="AG310" s="355"/>
      <c r="AH310" s="355"/>
      <c r="AI310" s="355"/>
      <c r="AJ310" s="355"/>
      <c r="AK310" s="355"/>
      <c r="AL310" s="355"/>
      <c r="AM310" s="355"/>
      <c r="AN310" s="355"/>
      <c r="AO310" s="355"/>
      <c r="AP310" s="355"/>
      <c r="AQ310" s="355"/>
      <c r="AR310" s="355"/>
      <c r="AS310" s="355"/>
      <c r="AT310" s="355"/>
      <c r="AU310" s="355"/>
      <c r="AV310" s="355"/>
      <c r="AW310" s="355"/>
      <c r="AX310" s="355"/>
      <c r="AY310" s="355"/>
      <c r="AZ310" s="355"/>
      <c r="BA310" s="355"/>
      <c r="BB310" s="355"/>
      <c r="BC310" s="355"/>
      <c r="BD310" s="355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x14ac:dyDescent="0.3">
      <c r="A311" s="269"/>
      <c r="B311" s="78" t="s">
        <v>37</v>
      </c>
      <c r="C311" s="275"/>
      <c r="D311" s="161">
        <f>SUM(E311:BD311)</f>
        <v>0</v>
      </c>
      <c r="E311" s="281">
        <f t="shared" ref="E311:AJ311" si="489">(E283*$C$283)+(E286*$C$286)+(E287*$C$287)+(E288*$C$288)+(E289*$C$289)+(E291*$C$291)+(E290*$C$290)+(E284*$C$284)+(E285*$C$285)</f>
        <v>0</v>
      </c>
      <c r="F311" s="281">
        <f t="shared" si="489"/>
        <v>0</v>
      </c>
      <c r="G311" s="281">
        <f t="shared" si="489"/>
        <v>0</v>
      </c>
      <c r="H311" s="281">
        <f t="shared" si="489"/>
        <v>0</v>
      </c>
      <c r="I311" s="281">
        <f t="shared" si="489"/>
        <v>0</v>
      </c>
      <c r="J311" s="281">
        <f t="shared" si="489"/>
        <v>0</v>
      </c>
      <c r="K311" s="281">
        <f t="shared" si="489"/>
        <v>0</v>
      </c>
      <c r="L311" s="281">
        <f t="shared" si="489"/>
        <v>0</v>
      </c>
      <c r="M311" s="281">
        <f t="shared" si="489"/>
        <v>0</v>
      </c>
      <c r="N311" s="281">
        <f t="shared" si="489"/>
        <v>0</v>
      </c>
      <c r="O311" s="281">
        <f t="shared" si="489"/>
        <v>0</v>
      </c>
      <c r="P311" s="281">
        <f t="shared" si="489"/>
        <v>0</v>
      </c>
      <c r="Q311" s="281">
        <f t="shared" si="489"/>
        <v>0</v>
      </c>
      <c r="R311" s="281">
        <f t="shared" si="489"/>
        <v>0</v>
      </c>
      <c r="S311" s="281">
        <f t="shared" si="489"/>
        <v>0</v>
      </c>
      <c r="T311" s="281">
        <f t="shared" si="489"/>
        <v>0</v>
      </c>
      <c r="U311" s="281">
        <f t="shared" si="489"/>
        <v>0</v>
      </c>
      <c r="V311" s="281">
        <f t="shared" si="489"/>
        <v>0</v>
      </c>
      <c r="W311" s="281">
        <f t="shared" si="489"/>
        <v>0</v>
      </c>
      <c r="X311" s="281">
        <f t="shared" si="489"/>
        <v>0</v>
      </c>
      <c r="Y311" s="281">
        <f t="shared" si="489"/>
        <v>0</v>
      </c>
      <c r="Z311" s="281">
        <f t="shared" si="489"/>
        <v>0</v>
      </c>
      <c r="AA311" s="281">
        <f t="shared" si="489"/>
        <v>0</v>
      </c>
      <c r="AB311" s="281">
        <f t="shared" si="489"/>
        <v>0</v>
      </c>
      <c r="AC311" s="281">
        <f t="shared" si="489"/>
        <v>0</v>
      </c>
      <c r="AD311" s="281">
        <f t="shared" si="489"/>
        <v>0</v>
      </c>
      <c r="AE311" s="281">
        <f t="shared" si="489"/>
        <v>0</v>
      </c>
      <c r="AF311" s="281">
        <f t="shared" si="489"/>
        <v>0</v>
      </c>
      <c r="AG311" s="281">
        <f t="shared" si="489"/>
        <v>0</v>
      </c>
      <c r="AH311" s="281">
        <f t="shared" si="489"/>
        <v>0</v>
      </c>
      <c r="AI311" s="281">
        <f t="shared" si="489"/>
        <v>0</v>
      </c>
      <c r="AJ311" s="281">
        <f t="shared" si="489"/>
        <v>0</v>
      </c>
      <c r="AK311" s="281">
        <f t="shared" ref="AK311:BD311" si="490">(AK283*$C$283)+(AK286*$C$286)+(AK287*$C$287)+(AK288*$C$288)+(AK289*$C$289)+(AK291*$C$291)+(AK290*$C$290)+(AK284*$C$284)+(AK285*$C$285)</f>
        <v>0</v>
      </c>
      <c r="AL311" s="281">
        <f t="shared" si="490"/>
        <v>0</v>
      </c>
      <c r="AM311" s="281">
        <f t="shared" si="490"/>
        <v>0</v>
      </c>
      <c r="AN311" s="281">
        <f t="shared" si="490"/>
        <v>0</v>
      </c>
      <c r="AO311" s="281">
        <f t="shared" si="490"/>
        <v>0</v>
      </c>
      <c r="AP311" s="281">
        <f t="shared" si="490"/>
        <v>0</v>
      </c>
      <c r="AQ311" s="281">
        <f t="shared" si="490"/>
        <v>0</v>
      </c>
      <c r="AR311" s="281">
        <f t="shared" si="490"/>
        <v>0</v>
      </c>
      <c r="AS311" s="281">
        <f t="shared" si="490"/>
        <v>0</v>
      </c>
      <c r="AT311" s="281">
        <f t="shared" si="490"/>
        <v>0</v>
      </c>
      <c r="AU311" s="281">
        <f t="shared" si="490"/>
        <v>0</v>
      </c>
      <c r="AV311" s="281">
        <f t="shared" si="490"/>
        <v>0</v>
      </c>
      <c r="AW311" s="281">
        <f t="shared" si="490"/>
        <v>0</v>
      </c>
      <c r="AX311" s="281">
        <f t="shared" si="490"/>
        <v>0</v>
      </c>
      <c r="AY311" s="281">
        <f t="shared" si="490"/>
        <v>0</v>
      </c>
      <c r="AZ311" s="281">
        <f t="shared" si="490"/>
        <v>0</v>
      </c>
      <c r="BA311" s="281">
        <f t="shared" si="490"/>
        <v>0</v>
      </c>
      <c r="BB311" s="281">
        <f t="shared" si="490"/>
        <v>0</v>
      </c>
      <c r="BC311" s="281">
        <f t="shared" si="490"/>
        <v>0</v>
      </c>
      <c r="BD311" s="281">
        <f t="shared" si="490"/>
        <v>0</v>
      </c>
      <c r="BE311" s="271"/>
      <c r="BF311" s="163">
        <f>SUM(E311:H311)</f>
        <v>0</v>
      </c>
      <c r="BG311" s="77">
        <f>SUM(I311:L311)</f>
        <v>0</v>
      </c>
      <c r="BH311" s="77">
        <f>SUM(M311:Q311)</f>
        <v>0</v>
      </c>
      <c r="BI311" s="77">
        <f>SUM(R311:U311)</f>
        <v>0</v>
      </c>
      <c r="BJ311" s="77">
        <f>SUM(V311:Y311)</f>
        <v>0</v>
      </c>
      <c r="BK311" s="77">
        <f>SUM(Z311:AD311)</f>
        <v>0</v>
      </c>
      <c r="BL311" s="77">
        <f>SUM(AE311:AH311)</f>
        <v>0</v>
      </c>
      <c r="BM311" s="77">
        <f>SUM(AI311:AL311)</f>
        <v>0</v>
      </c>
      <c r="BN311" s="77">
        <f>SUM(AM311:AQ311)</f>
        <v>0</v>
      </c>
      <c r="BO311" s="77">
        <f>SUM(AR311:AU311)</f>
        <v>0</v>
      </c>
      <c r="BP311" s="77">
        <f>SUM(AV311:AY311)</f>
        <v>0</v>
      </c>
      <c r="BQ311" s="77">
        <f>SUM(AZ311:BD311)</f>
        <v>0</v>
      </c>
      <c r="BR311" s="157">
        <f>SUM(BF311:BQ311)</f>
        <v>0</v>
      </c>
      <c r="BS311" s="77">
        <f>SUM(BF311:BH311)</f>
        <v>0</v>
      </c>
      <c r="BT311" s="77">
        <f>SUM(BI311:BK311)</f>
        <v>0</v>
      </c>
      <c r="BU311" s="77">
        <f>SUM(BL311:BN311)</f>
        <v>0</v>
      </c>
      <c r="BV311" s="77">
        <f>SUM(BO311:BQ311)</f>
        <v>0</v>
      </c>
      <c r="BW311" s="77">
        <f>SUM(BF311:BK311)</f>
        <v>0</v>
      </c>
      <c r="BX311" s="77">
        <f>SUM(BL311:BQ311)</f>
        <v>0</v>
      </c>
      <c r="BY311" s="77">
        <f>IF(Info!$O$3="Q1",$BS311,IF(Info!$O$3="Q2",$BS311+$BT311,IF(Info!$O$3="Q3",$BS311+$BT311+$BU311,$BR311)))</f>
        <v>0</v>
      </c>
      <c r="BZ311" s="77">
        <f>IF(Info!$O$3="Q1",$BS311,IF(Info!$O$3="Q2",$BT311,IF(Info!$O$3="Q3",$BU311,$BV311)))</f>
        <v>0</v>
      </c>
      <c r="CA311" s="49"/>
    </row>
    <row r="312" spans="1:79" x14ac:dyDescent="0.3">
      <c r="A312" s="269"/>
      <c r="B312" s="78" t="s">
        <v>39</v>
      </c>
      <c r="C312" s="275"/>
      <c r="D312" s="161">
        <f>SUM(E312:BD312)</f>
        <v>0</v>
      </c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  <c r="AB312" s="215"/>
      <c r="AC312" s="215"/>
      <c r="AD312" s="215"/>
      <c r="AE312" s="215"/>
      <c r="AF312" s="215"/>
      <c r="AG312" s="215"/>
      <c r="AH312" s="215"/>
      <c r="AI312" s="215"/>
      <c r="AJ312" s="215"/>
      <c r="AK312" s="215"/>
      <c r="AL312" s="215"/>
      <c r="AM312" s="215"/>
      <c r="AN312" s="215"/>
      <c r="AO312" s="215"/>
      <c r="AP312" s="215"/>
      <c r="AQ312" s="215"/>
      <c r="AR312" s="215"/>
      <c r="AS312" s="215"/>
      <c r="AT312" s="215"/>
      <c r="AU312" s="215"/>
      <c r="AV312" s="215"/>
      <c r="AW312" s="215"/>
      <c r="AX312" s="215"/>
      <c r="AY312" s="215"/>
      <c r="AZ312" s="215"/>
      <c r="BA312" s="215"/>
      <c r="BB312" s="215"/>
      <c r="BC312" s="215"/>
      <c r="BD312" s="215"/>
      <c r="BE312" s="271"/>
      <c r="BF312" s="163">
        <f>SUM(E312:H312)</f>
        <v>0</v>
      </c>
      <c r="BG312" s="77">
        <f>SUM(I312:L312)</f>
        <v>0</v>
      </c>
      <c r="BH312" s="77">
        <f>SUM(M312:Q312)</f>
        <v>0</v>
      </c>
      <c r="BI312" s="77">
        <f>SUM(R312:U312)</f>
        <v>0</v>
      </c>
      <c r="BJ312" s="77">
        <f>SUM(V312:Y312)</f>
        <v>0</v>
      </c>
      <c r="BK312" s="77">
        <f>SUM(Z312:AD312)</f>
        <v>0</v>
      </c>
      <c r="BL312" s="77">
        <f>SUM(AE312:AH312)</f>
        <v>0</v>
      </c>
      <c r="BM312" s="77">
        <f>SUM(AI312:AL312)</f>
        <v>0</v>
      </c>
      <c r="BN312" s="77">
        <f>SUM(AM312:AQ312)</f>
        <v>0</v>
      </c>
      <c r="BO312" s="77">
        <f>SUM(AR312:AU312)</f>
        <v>0</v>
      </c>
      <c r="BP312" s="77">
        <f>SUM(AV312:AY312)</f>
        <v>0</v>
      </c>
      <c r="BQ312" s="77">
        <f>SUM(AZ312:BD312)</f>
        <v>0</v>
      </c>
      <c r="BR312" s="157">
        <f>SUM(BF312:BQ312)</f>
        <v>0</v>
      </c>
      <c r="BS312" s="77">
        <f>SUM(BF312:BH312)</f>
        <v>0</v>
      </c>
      <c r="BT312" s="77">
        <f>SUM(BI312:BK312)</f>
        <v>0</v>
      </c>
      <c r="BU312" s="77">
        <f>SUM(BL312:BN312)</f>
        <v>0</v>
      </c>
      <c r="BV312" s="77">
        <f>SUM(BO312:BQ312)</f>
        <v>0</v>
      </c>
      <c r="BW312" s="77">
        <f>SUM(BF312:BK312)</f>
        <v>0</v>
      </c>
      <c r="BX312" s="77">
        <f>SUM(BL312:BQ312)</f>
        <v>0</v>
      </c>
      <c r="BY312" s="77">
        <f>IF(Info!$O$3="Q1",$BS312,IF(Info!$O$3="Q2",$BS312+$BT312,IF(Info!$O$3="Q3",$BS312+$BT312+$BU312,$BR312)))</f>
        <v>0</v>
      </c>
      <c r="BZ312" s="77">
        <f>IF(Info!$O$3="Q1",$BS312,IF(Info!$O$3="Q2",$BT312,IF(Info!$O$3="Q3",$BU312,$BV312)))</f>
        <v>0</v>
      </c>
      <c r="CA312" s="49"/>
    </row>
    <row r="313" spans="1:79" x14ac:dyDescent="0.3">
      <c r="A313" s="269"/>
      <c r="B313" s="78" t="s">
        <v>41</v>
      </c>
      <c r="C313" s="275"/>
      <c r="D313" s="161">
        <f>SUM(E313:BD313)</f>
        <v>0</v>
      </c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x14ac:dyDescent="0.3">
      <c r="A314" s="269"/>
      <c r="B314" s="78" t="s">
        <v>43</v>
      </c>
      <c r="C314" s="275"/>
      <c r="D314" s="161">
        <f>SUM(E314:BD314)</f>
        <v>0</v>
      </c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  <c r="AJ314" s="215"/>
      <c r="AK314" s="215"/>
      <c r="AL314" s="215"/>
      <c r="AM314" s="215"/>
      <c r="AN314" s="215"/>
      <c r="AO314" s="215"/>
      <c r="AP314" s="215"/>
      <c r="AQ314" s="215"/>
      <c r="AR314" s="215"/>
      <c r="AS314" s="215"/>
      <c r="AT314" s="215"/>
      <c r="AU314" s="215"/>
      <c r="AV314" s="215"/>
      <c r="AW314" s="215"/>
      <c r="AX314" s="215"/>
      <c r="AY314" s="215"/>
      <c r="AZ314" s="215"/>
      <c r="BA314" s="215"/>
      <c r="BB314" s="215"/>
      <c r="BC314" s="215"/>
      <c r="BD314" s="215"/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x14ac:dyDescent="0.3">
      <c r="A315" s="269"/>
      <c r="B315" s="160" t="s">
        <v>348</v>
      </c>
      <c r="C315" s="275"/>
      <c r="D315" s="161">
        <f>SUM(E315:BD315)</f>
        <v>0</v>
      </c>
      <c r="E315" s="278">
        <f t="shared" ref="E315:AJ315" si="491">SUM(E311:E314)</f>
        <v>0</v>
      </c>
      <c r="F315" s="278">
        <f t="shared" si="491"/>
        <v>0</v>
      </c>
      <c r="G315" s="278">
        <f t="shared" si="491"/>
        <v>0</v>
      </c>
      <c r="H315" s="278">
        <f t="shared" si="491"/>
        <v>0</v>
      </c>
      <c r="I315" s="278">
        <f t="shared" si="491"/>
        <v>0</v>
      </c>
      <c r="J315" s="278">
        <f t="shared" si="491"/>
        <v>0</v>
      </c>
      <c r="K315" s="278">
        <f t="shared" si="491"/>
        <v>0</v>
      </c>
      <c r="L315" s="278">
        <f t="shared" si="491"/>
        <v>0</v>
      </c>
      <c r="M315" s="278">
        <f t="shared" si="491"/>
        <v>0</v>
      </c>
      <c r="N315" s="278">
        <f t="shared" si="491"/>
        <v>0</v>
      </c>
      <c r="O315" s="278">
        <f t="shared" si="491"/>
        <v>0</v>
      </c>
      <c r="P315" s="278">
        <f t="shared" si="491"/>
        <v>0</v>
      </c>
      <c r="Q315" s="278">
        <f t="shared" si="491"/>
        <v>0</v>
      </c>
      <c r="R315" s="278">
        <f t="shared" si="491"/>
        <v>0</v>
      </c>
      <c r="S315" s="278">
        <f t="shared" si="491"/>
        <v>0</v>
      </c>
      <c r="T315" s="278">
        <f t="shared" si="491"/>
        <v>0</v>
      </c>
      <c r="U315" s="278">
        <f t="shared" si="491"/>
        <v>0</v>
      </c>
      <c r="V315" s="278">
        <f t="shared" si="491"/>
        <v>0</v>
      </c>
      <c r="W315" s="278">
        <f t="shared" si="491"/>
        <v>0</v>
      </c>
      <c r="X315" s="278">
        <f t="shared" si="491"/>
        <v>0</v>
      </c>
      <c r="Y315" s="278">
        <f t="shared" si="491"/>
        <v>0</v>
      </c>
      <c r="Z315" s="278">
        <f t="shared" si="491"/>
        <v>0</v>
      </c>
      <c r="AA315" s="278">
        <f t="shared" si="491"/>
        <v>0</v>
      </c>
      <c r="AB315" s="278">
        <f t="shared" si="491"/>
        <v>0</v>
      </c>
      <c r="AC315" s="278">
        <f t="shared" si="491"/>
        <v>0</v>
      </c>
      <c r="AD315" s="278">
        <f t="shared" si="491"/>
        <v>0</v>
      </c>
      <c r="AE315" s="278">
        <f t="shared" si="491"/>
        <v>0</v>
      </c>
      <c r="AF315" s="278">
        <f t="shared" si="491"/>
        <v>0</v>
      </c>
      <c r="AG315" s="278">
        <f t="shared" si="491"/>
        <v>0</v>
      </c>
      <c r="AH315" s="278">
        <f t="shared" si="491"/>
        <v>0</v>
      </c>
      <c r="AI315" s="278">
        <f t="shared" si="491"/>
        <v>0</v>
      </c>
      <c r="AJ315" s="278">
        <f t="shared" si="491"/>
        <v>0</v>
      </c>
      <c r="AK315" s="278">
        <f t="shared" ref="AK315:BP315" si="492">SUM(AK311:AK314)</f>
        <v>0</v>
      </c>
      <c r="AL315" s="278">
        <f t="shared" si="492"/>
        <v>0</v>
      </c>
      <c r="AM315" s="278">
        <f t="shared" si="492"/>
        <v>0</v>
      </c>
      <c r="AN315" s="278">
        <f t="shared" si="492"/>
        <v>0</v>
      </c>
      <c r="AO315" s="278">
        <f t="shared" si="492"/>
        <v>0</v>
      </c>
      <c r="AP315" s="278">
        <f t="shared" si="492"/>
        <v>0</v>
      </c>
      <c r="AQ315" s="278">
        <f t="shared" si="492"/>
        <v>0</v>
      </c>
      <c r="AR315" s="278">
        <f t="shared" si="492"/>
        <v>0</v>
      </c>
      <c r="AS315" s="278">
        <f t="shared" si="492"/>
        <v>0</v>
      </c>
      <c r="AT315" s="278">
        <f t="shared" si="492"/>
        <v>0</v>
      </c>
      <c r="AU315" s="278">
        <f t="shared" si="492"/>
        <v>0</v>
      </c>
      <c r="AV315" s="278">
        <f t="shared" si="492"/>
        <v>0</v>
      </c>
      <c r="AW315" s="278">
        <f t="shared" si="492"/>
        <v>0</v>
      </c>
      <c r="AX315" s="278">
        <f t="shared" si="492"/>
        <v>0</v>
      </c>
      <c r="AY315" s="278">
        <f t="shared" si="492"/>
        <v>0</v>
      </c>
      <c r="AZ315" s="278">
        <f t="shared" si="492"/>
        <v>0</v>
      </c>
      <c r="BA315" s="278">
        <f t="shared" si="492"/>
        <v>0</v>
      </c>
      <c r="BB315" s="278">
        <f t="shared" si="492"/>
        <v>0</v>
      </c>
      <c r="BC315" s="278">
        <f t="shared" si="492"/>
        <v>0</v>
      </c>
      <c r="BD315" s="278">
        <f t="shared" si="492"/>
        <v>0</v>
      </c>
      <c r="BE315" s="271"/>
      <c r="BF315" s="162">
        <f>SUM(E315:H315)</f>
        <v>0</v>
      </c>
      <c r="BG315" s="157">
        <f>SUM(I315:L315)</f>
        <v>0</v>
      </c>
      <c r="BH315" s="157">
        <f>SUM(M315:Q315)</f>
        <v>0</v>
      </c>
      <c r="BI315" s="157">
        <f>SUM(R315:U315)</f>
        <v>0</v>
      </c>
      <c r="BJ315" s="157">
        <f>SUM(V315:Y315)</f>
        <v>0</v>
      </c>
      <c r="BK315" s="157">
        <f>SUM(Z315:AD315)</f>
        <v>0</v>
      </c>
      <c r="BL315" s="157">
        <f>SUM(AE315:AH315)</f>
        <v>0</v>
      </c>
      <c r="BM315" s="157">
        <f>SUM(AI315:AL315)</f>
        <v>0</v>
      </c>
      <c r="BN315" s="157">
        <f>SUM(AM315:AQ315)</f>
        <v>0</v>
      </c>
      <c r="BO315" s="157">
        <f>SUM(AR315:AU315)</f>
        <v>0</v>
      </c>
      <c r="BP315" s="157">
        <f>SUM(AV315:AY315)</f>
        <v>0</v>
      </c>
      <c r="BQ315" s="157">
        <f>SUM(AZ315:BD315)</f>
        <v>0</v>
      </c>
      <c r="BR315" s="157">
        <f>SUM(BF315:BQ315)</f>
        <v>0</v>
      </c>
      <c r="BS315" s="157">
        <f>SUM(BF315:BH315)</f>
        <v>0</v>
      </c>
      <c r="BT315" s="157">
        <f>SUM(BI315:BK315)</f>
        <v>0</v>
      </c>
      <c r="BU315" s="157">
        <f>SUM(BL315:BN315)</f>
        <v>0</v>
      </c>
      <c r="BV315" s="157">
        <f>SUM(BO315:BQ315)</f>
        <v>0</v>
      </c>
      <c r="BW315" s="157">
        <f>SUM(BF315:BK315)</f>
        <v>0</v>
      </c>
      <c r="BX315" s="157">
        <f>SUM(BL315:BQ315)</f>
        <v>0</v>
      </c>
      <c r="BY315" s="157">
        <f>IF(Info!$O$3="Q1",$BS315,IF(Info!$O$3="Q2",$BS315+$BT315,IF(Info!$O$3="Q3",$BS315+$BT315+$BU315,$BR315)))</f>
        <v>0</v>
      </c>
      <c r="BZ315" s="157">
        <f>IF(Info!$O$3="Q1",$BS315,IF(Info!$O$3="Q2",$BT315,IF(Info!$O$3="Q3",$BU315,$BV315)))</f>
        <v>0</v>
      </c>
      <c r="CA315" s="49"/>
    </row>
    <row r="316" spans="1:79" ht="15.6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x14ac:dyDescent="0.3">
      <c r="A317" s="269"/>
      <c r="B317" s="78" t="s">
        <v>350</v>
      </c>
      <c r="C317" s="275"/>
      <c r="D317" s="161">
        <f t="shared" ref="D317:D323" si="493">SUM(E317:BD317)</f>
        <v>0</v>
      </c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  <c r="AB317" s="215"/>
      <c r="AC317" s="215"/>
      <c r="AD317" s="215"/>
      <c r="AE317" s="215"/>
      <c r="AF317" s="215"/>
      <c r="AG317" s="215"/>
      <c r="AH317" s="215"/>
      <c r="AI317" s="215"/>
      <c r="AJ317" s="215"/>
      <c r="AK317" s="215"/>
      <c r="AL317" s="215"/>
      <c r="AM317" s="215"/>
      <c r="AN317" s="215"/>
      <c r="AO317" s="215"/>
      <c r="AP317" s="215"/>
      <c r="AQ317" s="215"/>
      <c r="AR317" s="215"/>
      <c r="AS317" s="215"/>
      <c r="AT317" s="215"/>
      <c r="AU317" s="215"/>
      <c r="AV317" s="215"/>
      <c r="AW317" s="215"/>
      <c r="AX317" s="215"/>
      <c r="AY317" s="215"/>
      <c r="AZ317" s="215"/>
      <c r="BA317" s="215"/>
      <c r="BB317" s="215"/>
      <c r="BC317" s="215"/>
      <c r="BD317" s="215"/>
      <c r="BE317" s="271"/>
      <c r="BF317" s="163">
        <f t="shared" ref="BF317:BF323" si="494">SUM(E317:H317)</f>
        <v>0</v>
      </c>
      <c r="BG317" s="77">
        <f t="shared" ref="BG317:BG323" si="495">SUM(I317:L317)</f>
        <v>0</v>
      </c>
      <c r="BH317" s="77">
        <f t="shared" ref="BH317:BH323" si="496">SUM(M317:Q317)</f>
        <v>0</v>
      </c>
      <c r="BI317" s="77">
        <f t="shared" ref="BI317:BI323" si="497">SUM(R317:U317)</f>
        <v>0</v>
      </c>
      <c r="BJ317" s="77">
        <f t="shared" ref="BJ317:BJ323" si="498">SUM(V317:Y317)</f>
        <v>0</v>
      </c>
      <c r="BK317" s="77">
        <f t="shared" ref="BK317:BK323" si="499">SUM(Z317:AD317)</f>
        <v>0</v>
      </c>
      <c r="BL317" s="77">
        <f t="shared" ref="BL317:BL323" si="500">SUM(AE317:AH317)</f>
        <v>0</v>
      </c>
      <c r="BM317" s="77">
        <f t="shared" ref="BM317:BM323" si="501">SUM(AI317:AL317)</f>
        <v>0</v>
      </c>
      <c r="BN317" s="77">
        <f t="shared" ref="BN317:BN323" si="502">SUM(AM317:AQ317)</f>
        <v>0</v>
      </c>
      <c r="BO317" s="77">
        <f t="shared" ref="BO317:BO323" si="503">SUM(AR317:AU317)</f>
        <v>0</v>
      </c>
      <c r="BP317" s="77">
        <f t="shared" ref="BP317:BP323" si="504">SUM(AV317:AY317)</f>
        <v>0</v>
      </c>
      <c r="BQ317" s="77">
        <f t="shared" ref="BQ317:BQ323" si="505">SUM(AZ317:BD317)</f>
        <v>0</v>
      </c>
      <c r="BR317" s="157">
        <f t="shared" ref="BR317:BR323" si="506">SUM(BF317:BQ317)</f>
        <v>0</v>
      </c>
      <c r="BS317" s="77">
        <f t="shared" ref="BS317:BS323" si="507">SUM(BF317:BH317)</f>
        <v>0</v>
      </c>
      <c r="BT317" s="77">
        <f t="shared" ref="BT317:BT323" si="508">SUM(BI317:BK317)</f>
        <v>0</v>
      </c>
      <c r="BU317" s="77">
        <f t="shared" ref="BU317:BU323" si="509">SUM(BL317:BN317)</f>
        <v>0</v>
      </c>
      <c r="BV317" s="77">
        <f t="shared" ref="BV317:BV323" si="510">SUM(BO317:BQ317)</f>
        <v>0</v>
      </c>
      <c r="BW317" s="77">
        <f t="shared" ref="BW317:BW323" si="511">SUM(BF317:BK317)</f>
        <v>0</v>
      </c>
      <c r="BX317" s="77">
        <f t="shared" ref="BX317:BX323" si="512">SUM(BL317:BQ317)</f>
        <v>0</v>
      </c>
      <c r="BY317" s="77">
        <f>IF(Info!$O$3="Q1",$BS317,IF(Info!$O$3="Q2",$BS317+$BT317,IF(Info!$O$3="Q3",$BS317+$BT317+$BU317,$BR317)))</f>
        <v>0</v>
      </c>
      <c r="BZ317" s="77">
        <f>IF(Info!$O$3="Q1",$BS317,IF(Info!$O$3="Q2",$BT317,IF(Info!$O$3="Q3",$BU317,$BV317)))</f>
        <v>0</v>
      </c>
      <c r="CA317" s="49"/>
    </row>
    <row r="318" spans="1:79" x14ac:dyDescent="0.3">
      <c r="A318" s="269"/>
      <c r="B318" s="78" t="s">
        <v>47</v>
      </c>
      <c r="C318" s="275"/>
      <c r="D318" s="161">
        <f t="shared" si="493"/>
        <v>0</v>
      </c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  <c r="AB318" s="215"/>
      <c r="AC318" s="215"/>
      <c r="AD318" s="215"/>
      <c r="AE318" s="215"/>
      <c r="AF318" s="215"/>
      <c r="AG318" s="215"/>
      <c r="AH318" s="215"/>
      <c r="AI318" s="215"/>
      <c r="AJ318" s="215"/>
      <c r="AK318" s="215"/>
      <c r="AL318" s="215"/>
      <c r="AM318" s="215"/>
      <c r="AN318" s="215"/>
      <c r="AO318" s="215"/>
      <c r="AP318" s="215"/>
      <c r="AQ318" s="215"/>
      <c r="AR318" s="215"/>
      <c r="AS318" s="215"/>
      <c r="AT318" s="215"/>
      <c r="AU318" s="215"/>
      <c r="AV318" s="215"/>
      <c r="AW318" s="215"/>
      <c r="AX318" s="215"/>
      <c r="AY318" s="215"/>
      <c r="AZ318" s="215"/>
      <c r="BA318" s="215"/>
      <c r="BB318" s="215"/>
      <c r="BC318" s="215"/>
      <c r="BD318" s="215"/>
      <c r="BE318" s="271"/>
      <c r="BF318" s="163">
        <f t="shared" si="494"/>
        <v>0</v>
      </c>
      <c r="BG318" s="77">
        <f t="shared" si="495"/>
        <v>0</v>
      </c>
      <c r="BH318" s="77">
        <f t="shared" si="496"/>
        <v>0</v>
      </c>
      <c r="BI318" s="77">
        <f t="shared" si="497"/>
        <v>0</v>
      </c>
      <c r="BJ318" s="77">
        <f t="shared" si="498"/>
        <v>0</v>
      </c>
      <c r="BK318" s="77">
        <f t="shared" si="499"/>
        <v>0</v>
      </c>
      <c r="BL318" s="77">
        <f t="shared" si="500"/>
        <v>0</v>
      </c>
      <c r="BM318" s="77">
        <f t="shared" si="501"/>
        <v>0</v>
      </c>
      <c r="BN318" s="77">
        <f t="shared" si="502"/>
        <v>0</v>
      </c>
      <c r="BO318" s="77">
        <f t="shared" si="503"/>
        <v>0</v>
      </c>
      <c r="BP318" s="77">
        <f t="shared" si="504"/>
        <v>0</v>
      </c>
      <c r="BQ318" s="77">
        <f t="shared" si="505"/>
        <v>0</v>
      </c>
      <c r="BR318" s="157">
        <f t="shared" si="506"/>
        <v>0</v>
      </c>
      <c r="BS318" s="77">
        <f t="shared" si="507"/>
        <v>0</v>
      </c>
      <c r="BT318" s="77">
        <f t="shared" si="508"/>
        <v>0</v>
      </c>
      <c r="BU318" s="77">
        <f t="shared" si="509"/>
        <v>0</v>
      </c>
      <c r="BV318" s="77">
        <f t="shared" si="510"/>
        <v>0</v>
      </c>
      <c r="BW318" s="77">
        <f t="shared" si="511"/>
        <v>0</v>
      </c>
      <c r="BX318" s="77">
        <f t="shared" si="512"/>
        <v>0</v>
      </c>
      <c r="BY318" s="77">
        <f>IF(Info!$O$3="Q1",$BS318,IF(Info!$O$3="Q2",$BS318+$BT318,IF(Info!$O$3="Q3",$BS318+$BT318+$BU318,$BR318)))</f>
        <v>0</v>
      </c>
      <c r="BZ318" s="77">
        <f>IF(Info!$O$3="Q1",$BS318,IF(Info!$O$3="Q2",$BT318,IF(Info!$O$3="Q3",$BU318,$BV318)))</f>
        <v>0</v>
      </c>
      <c r="CA318" s="49"/>
    </row>
    <row r="319" spans="1:79" x14ac:dyDescent="0.3">
      <c r="A319" s="269"/>
      <c r="B319" s="78" t="s">
        <v>351</v>
      </c>
      <c r="C319" s="275"/>
      <c r="D319" s="161">
        <f t="shared" si="493"/>
        <v>0</v>
      </c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  <c r="AB319" s="215"/>
      <c r="AC319" s="215"/>
      <c r="AD319" s="215"/>
      <c r="AE319" s="215"/>
      <c r="AF319" s="215"/>
      <c r="AG319" s="215"/>
      <c r="AH319" s="215"/>
      <c r="AI319" s="215"/>
      <c r="AJ319" s="215"/>
      <c r="AK319" s="215"/>
      <c r="AL319" s="215"/>
      <c r="AM319" s="215"/>
      <c r="AN319" s="215"/>
      <c r="AO319" s="215"/>
      <c r="AP319" s="215"/>
      <c r="AQ319" s="215"/>
      <c r="AR319" s="215"/>
      <c r="AS319" s="215"/>
      <c r="AT319" s="215"/>
      <c r="AU319" s="215"/>
      <c r="AV319" s="215"/>
      <c r="AW319" s="215"/>
      <c r="AX319" s="215"/>
      <c r="AY319" s="215"/>
      <c r="AZ319" s="215"/>
      <c r="BA319" s="215"/>
      <c r="BB319" s="215"/>
      <c r="BC319" s="215"/>
      <c r="BD319" s="215"/>
      <c r="BE319" s="271"/>
      <c r="BF319" s="163">
        <f t="shared" si="494"/>
        <v>0</v>
      </c>
      <c r="BG319" s="77">
        <f t="shared" si="495"/>
        <v>0</v>
      </c>
      <c r="BH319" s="77">
        <f t="shared" si="496"/>
        <v>0</v>
      </c>
      <c r="BI319" s="77">
        <f t="shared" si="497"/>
        <v>0</v>
      </c>
      <c r="BJ319" s="77">
        <f t="shared" si="498"/>
        <v>0</v>
      </c>
      <c r="BK319" s="77">
        <f t="shared" si="499"/>
        <v>0</v>
      </c>
      <c r="BL319" s="77">
        <f t="shared" si="500"/>
        <v>0</v>
      </c>
      <c r="BM319" s="77">
        <f t="shared" si="501"/>
        <v>0</v>
      </c>
      <c r="BN319" s="77">
        <f t="shared" si="502"/>
        <v>0</v>
      </c>
      <c r="BO319" s="77">
        <f t="shared" si="503"/>
        <v>0</v>
      </c>
      <c r="BP319" s="77">
        <f t="shared" si="504"/>
        <v>0</v>
      </c>
      <c r="BQ319" s="77">
        <f t="shared" si="505"/>
        <v>0</v>
      </c>
      <c r="BR319" s="157">
        <f t="shared" si="506"/>
        <v>0</v>
      </c>
      <c r="BS319" s="77">
        <f t="shared" si="507"/>
        <v>0</v>
      </c>
      <c r="BT319" s="77">
        <f t="shared" si="508"/>
        <v>0</v>
      </c>
      <c r="BU319" s="77">
        <f t="shared" si="509"/>
        <v>0</v>
      </c>
      <c r="BV319" s="77">
        <f t="shared" si="510"/>
        <v>0</v>
      </c>
      <c r="BW319" s="77">
        <f t="shared" si="511"/>
        <v>0</v>
      </c>
      <c r="BX319" s="77">
        <f t="shared" si="512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x14ac:dyDescent="0.3">
      <c r="A320" s="269"/>
      <c r="B320" s="78" t="s">
        <v>51</v>
      </c>
      <c r="C320" s="275"/>
      <c r="D320" s="161">
        <f t="shared" si="493"/>
        <v>0</v>
      </c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  <c r="AB320" s="215"/>
      <c r="AC320" s="215"/>
      <c r="AD320" s="215"/>
      <c r="AE320" s="215"/>
      <c r="AF320" s="215"/>
      <c r="AG320" s="215"/>
      <c r="AH320" s="215"/>
      <c r="AI320" s="215"/>
      <c r="AJ320" s="215"/>
      <c r="AK320" s="215"/>
      <c r="AL320" s="215"/>
      <c r="AM320" s="215"/>
      <c r="AN320" s="215"/>
      <c r="AO320" s="215"/>
      <c r="AP320" s="215"/>
      <c r="AQ320" s="215"/>
      <c r="AR320" s="215"/>
      <c r="AS320" s="215"/>
      <c r="AT320" s="215"/>
      <c r="AU320" s="215"/>
      <c r="AV320" s="215"/>
      <c r="AW320" s="215"/>
      <c r="AX320" s="215"/>
      <c r="AY320" s="215"/>
      <c r="AZ320" s="215"/>
      <c r="BA320" s="215"/>
      <c r="BB320" s="215"/>
      <c r="BC320" s="215"/>
      <c r="BD320" s="215"/>
      <c r="BE320" s="271"/>
      <c r="BF320" s="163">
        <f t="shared" si="494"/>
        <v>0</v>
      </c>
      <c r="BG320" s="77">
        <f t="shared" si="495"/>
        <v>0</v>
      </c>
      <c r="BH320" s="77">
        <f t="shared" si="496"/>
        <v>0</v>
      </c>
      <c r="BI320" s="77">
        <f t="shared" si="497"/>
        <v>0</v>
      </c>
      <c r="BJ320" s="77">
        <f t="shared" si="498"/>
        <v>0</v>
      </c>
      <c r="BK320" s="77">
        <f t="shared" si="499"/>
        <v>0</v>
      </c>
      <c r="BL320" s="77">
        <f t="shared" si="500"/>
        <v>0</v>
      </c>
      <c r="BM320" s="77">
        <f t="shared" si="501"/>
        <v>0</v>
      </c>
      <c r="BN320" s="77">
        <f t="shared" si="502"/>
        <v>0</v>
      </c>
      <c r="BO320" s="77">
        <f t="shared" si="503"/>
        <v>0</v>
      </c>
      <c r="BP320" s="77">
        <f t="shared" si="504"/>
        <v>0</v>
      </c>
      <c r="BQ320" s="77">
        <f t="shared" si="505"/>
        <v>0</v>
      </c>
      <c r="BR320" s="157">
        <f t="shared" si="506"/>
        <v>0</v>
      </c>
      <c r="BS320" s="77">
        <f t="shared" si="507"/>
        <v>0</v>
      </c>
      <c r="BT320" s="77">
        <f t="shared" si="508"/>
        <v>0</v>
      </c>
      <c r="BU320" s="77">
        <f t="shared" si="509"/>
        <v>0</v>
      </c>
      <c r="BV320" s="77">
        <f t="shared" si="510"/>
        <v>0</v>
      </c>
      <c r="BW320" s="77">
        <f t="shared" si="511"/>
        <v>0</v>
      </c>
      <c r="BX320" s="77">
        <f t="shared" si="512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x14ac:dyDescent="0.3">
      <c r="A321" s="269"/>
      <c r="B321" s="78" t="s">
        <v>53</v>
      </c>
      <c r="C321" s="275"/>
      <c r="D321" s="161">
        <f t="shared" si="493"/>
        <v>0</v>
      </c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5"/>
      <c r="AG321" s="215"/>
      <c r="AH321" s="215"/>
      <c r="AI321" s="215"/>
      <c r="AJ321" s="215"/>
      <c r="AK321" s="215"/>
      <c r="AL321" s="215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71"/>
      <c r="BF321" s="163">
        <f t="shared" si="494"/>
        <v>0</v>
      </c>
      <c r="BG321" s="77">
        <f t="shared" si="495"/>
        <v>0</v>
      </c>
      <c r="BH321" s="77">
        <f t="shared" si="496"/>
        <v>0</v>
      </c>
      <c r="BI321" s="77">
        <f t="shared" si="497"/>
        <v>0</v>
      </c>
      <c r="BJ321" s="77">
        <f t="shared" si="498"/>
        <v>0</v>
      </c>
      <c r="BK321" s="77">
        <f t="shared" si="499"/>
        <v>0</v>
      </c>
      <c r="BL321" s="77">
        <f t="shared" si="500"/>
        <v>0</v>
      </c>
      <c r="BM321" s="77">
        <f t="shared" si="501"/>
        <v>0</v>
      </c>
      <c r="BN321" s="77">
        <f t="shared" si="502"/>
        <v>0</v>
      </c>
      <c r="BO321" s="77">
        <f t="shared" si="503"/>
        <v>0</v>
      </c>
      <c r="BP321" s="77">
        <f t="shared" si="504"/>
        <v>0</v>
      </c>
      <c r="BQ321" s="77">
        <f t="shared" si="505"/>
        <v>0</v>
      </c>
      <c r="BR321" s="157">
        <f t="shared" si="506"/>
        <v>0</v>
      </c>
      <c r="BS321" s="77">
        <f t="shared" si="507"/>
        <v>0</v>
      </c>
      <c r="BT321" s="77">
        <f t="shared" si="508"/>
        <v>0</v>
      </c>
      <c r="BU321" s="77">
        <f t="shared" si="509"/>
        <v>0</v>
      </c>
      <c r="BV321" s="77">
        <f t="shared" si="510"/>
        <v>0</v>
      </c>
      <c r="BW321" s="77">
        <f t="shared" si="511"/>
        <v>0</v>
      </c>
      <c r="BX321" s="77">
        <f t="shared" si="512"/>
        <v>0</v>
      </c>
      <c r="BY321" s="77">
        <f>IF(Info!$O$3="Q1",$BS321,IF(Info!$O$3="Q2",$BS321+$BT321,IF(Info!$O$3="Q3",$BS321+$BT321+$BU321,$BR321)))</f>
        <v>0</v>
      </c>
      <c r="BZ321" s="77">
        <f>IF(Info!$O$3="Q1",$BS321,IF(Info!$O$3="Q2",$BT321,IF(Info!$O$3="Q3",$BU321,$BV321)))</f>
        <v>0</v>
      </c>
      <c r="CA321" s="49"/>
    </row>
    <row r="322" spans="1:79" x14ac:dyDescent="0.3">
      <c r="A322" s="269"/>
      <c r="B322" s="78" t="s">
        <v>352</v>
      </c>
      <c r="C322" s="275"/>
      <c r="D322" s="161">
        <f t="shared" si="493"/>
        <v>0</v>
      </c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5"/>
      <c r="AG322" s="215"/>
      <c r="AH322" s="215"/>
      <c r="AI322" s="215"/>
      <c r="AJ322" s="215"/>
      <c r="AK322" s="215"/>
      <c r="AL322" s="215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71"/>
      <c r="BF322" s="163">
        <f t="shared" si="494"/>
        <v>0</v>
      </c>
      <c r="BG322" s="77">
        <f t="shared" si="495"/>
        <v>0</v>
      </c>
      <c r="BH322" s="77">
        <f t="shared" si="496"/>
        <v>0</v>
      </c>
      <c r="BI322" s="77">
        <f t="shared" si="497"/>
        <v>0</v>
      </c>
      <c r="BJ322" s="77">
        <f t="shared" si="498"/>
        <v>0</v>
      </c>
      <c r="BK322" s="77">
        <f t="shared" si="499"/>
        <v>0</v>
      </c>
      <c r="BL322" s="77">
        <f t="shared" si="500"/>
        <v>0</v>
      </c>
      <c r="BM322" s="77">
        <f t="shared" si="501"/>
        <v>0</v>
      </c>
      <c r="BN322" s="77">
        <f t="shared" si="502"/>
        <v>0</v>
      </c>
      <c r="BO322" s="77">
        <f t="shared" si="503"/>
        <v>0</v>
      </c>
      <c r="BP322" s="77">
        <f t="shared" si="504"/>
        <v>0</v>
      </c>
      <c r="BQ322" s="77">
        <f t="shared" si="505"/>
        <v>0</v>
      </c>
      <c r="BR322" s="157">
        <f t="shared" si="506"/>
        <v>0</v>
      </c>
      <c r="BS322" s="77">
        <f t="shared" si="507"/>
        <v>0</v>
      </c>
      <c r="BT322" s="77">
        <f t="shared" si="508"/>
        <v>0</v>
      </c>
      <c r="BU322" s="77">
        <f t="shared" si="509"/>
        <v>0</v>
      </c>
      <c r="BV322" s="77">
        <f t="shared" si="510"/>
        <v>0</v>
      </c>
      <c r="BW322" s="77">
        <f t="shared" si="511"/>
        <v>0</v>
      </c>
      <c r="BX322" s="77">
        <f t="shared" si="512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x14ac:dyDescent="0.3">
      <c r="A323" s="269"/>
      <c r="B323" s="160" t="s">
        <v>353</v>
      </c>
      <c r="C323" s="275"/>
      <c r="D323" s="161">
        <f t="shared" si="493"/>
        <v>0</v>
      </c>
      <c r="E323" s="278">
        <f t="shared" ref="E323:AJ323" si="513">SUM(E317:E322)</f>
        <v>0</v>
      </c>
      <c r="F323" s="278">
        <f t="shared" si="513"/>
        <v>0</v>
      </c>
      <c r="G323" s="278">
        <f t="shared" si="513"/>
        <v>0</v>
      </c>
      <c r="H323" s="278">
        <f t="shared" si="513"/>
        <v>0</v>
      </c>
      <c r="I323" s="278">
        <f t="shared" si="513"/>
        <v>0</v>
      </c>
      <c r="J323" s="278">
        <f t="shared" si="513"/>
        <v>0</v>
      </c>
      <c r="K323" s="278">
        <f t="shared" si="513"/>
        <v>0</v>
      </c>
      <c r="L323" s="278">
        <f t="shared" si="513"/>
        <v>0</v>
      </c>
      <c r="M323" s="278">
        <f t="shared" si="513"/>
        <v>0</v>
      </c>
      <c r="N323" s="278">
        <f t="shared" si="513"/>
        <v>0</v>
      </c>
      <c r="O323" s="278">
        <f t="shared" si="513"/>
        <v>0</v>
      </c>
      <c r="P323" s="278">
        <f t="shared" si="513"/>
        <v>0</v>
      </c>
      <c r="Q323" s="278">
        <f t="shared" si="513"/>
        <v>0</v>
      </c>
      <c r="R323" s="278">
        <f t="shared" si="513"/>
        <v>0</v>
      </c>
      <c r="S323" s="278">
        <f t="shared" si="513"/>
        <v>0</v>
      </c>
      <c r="T323" s="278">
        <f t="shared" si="513"/>
        <v>0</v>
      </c>
      <c r="U323" s="278">
        <f t="shared" si="513"/>
        <v>0</v>
      </c>
      <c r="V323" s="278">
        <f t="shared" si="513"/>
        <v>0</v>
      </c>
      <c r="W323" s="278">
        <f t="shared" si="513"/>
        <v>0</v>
      </c>
      <c r="X323" s="278">
        <f t="shared" si="513"/>
        <v>0</v>
      </c>
      <c r="Y323" s="278">
        <f t="shared" si="513"/>
        <v>0</v>
      </c>
      <c r="Z323" s="278">
        <f t="shared" si="513"/>
        <v>0</v>
      </c>
      <c r="AA323" s="278">
        <f t="shared" si="513"/>
        <v>0</v>
      </c>
      <c r="AB323" s="278">
        <f t="shared" si="513"/>
        <v>0</v>
      </c>
      <c r="AC323" s="278">
        <f t="shared" si="513"/>
        <v>0</v>
      </c>
      <c r="AD323" s="278">
        <f t="shared" si="513"/>
        <v>0</v>
      </c>
      <c r="AE323" s="278">
        <f t="shared" si="513"/>
        <v>0</v>
      </c>
      <c r="AF323" s="278">
        <f t="shared" si="513"/>
        <v>0</v>
      </c>
      <c r="AG323" s="278">
        <f t="shared" si="513"/>
        <v>0</v>
      </c>
      <c r="AH323" s="278">
        <f t="shared" si="513"/>
        <v>0</v>
      </c>
      <c r="AI323" s="278">
        <f t="shared" si="513"/>
        <v>0</v>
      </c>
      <c r="AJ323" s="278">
        <f t="shared" si="513"/>
        <v>0</v>
      </c>
      <c r="AK323" s="278">
        <f t="shared" ref="AK323:BP323" si="514">SUM(AK317:AK322)</f>
        <v>0</v>
      </c>
      <c r="AL323" s="278">
        <f t="shared" si="514"/>
        <v>0</v>
      </c>
      <c r="AM323" s="278">
        <f t="shared" si="514"/>
        <v>0</v>
      </c>
      <c r="AN323" s="278">
        <f t="shared" si="514"/>
        <v>0</v>
      </c>
      <c r="AO323" s="278">
        <f t="shared" si="514"/>
        <v>0</v>
      </c>
      <c r="AP323" s="278">
        <f t="shared" si="514"/>
        <v>0</v>
      </c>
      <c r="AQ323" s="278">
        <f t="shared" si="514"/>
        <v>0</v>
      </c>
      <c r="AR323" s="278">
        <f t="shared" si="514"/>
        <v>0</v>
      </c>
      <c r="AS323" s="278">
        <f t="shared" si="514"/>
        <v>0</v>
      </c>
      <c r="AT323" s="278">
        <f t="shared" si="514"/>
        <v>0</v>
      </c>
      <c r="AU323" s="278">
        <f t="shared" si="514"/>
        <v>0</v>
      </c>
      <c r="AV323" s="278">
        <f t="shared" si="514"/>
        <v>0</v>
      </c>
      <c r="AW323" s="278">
        <f t="shared" si="514"/>
        <v>0</v>
      </c>
      <c r="AX323" s="278">
        <f t="shared" si="514"/>
        <v>0</v>
      </c>
      <c r="AY323" s="278">
        <f t="shared" si="514"/>
        <v>0</v>
      </c>
      <c r="AZ323" s="278">
        <f t="shared" si="514"/>
        <v>0</v>
      </c>
      <c r="BA323" s="278">
        <f t="shared" si="514"/>
        <v>0</v>
      </c>
      <c r="BB323" s="278">
        <f t="shared" si="514"/>
        <v>0</v>
      </c>
      <c r="BC323" s="278">
        <f t="shared" si="514"/>
        <v>0</v>
      </c>
      <c r="BD323" s="278">
        <f t="shared" si="514"/>
        <v>0</v>
      </c>
      <c r="BE323" s="271"/>
      <c r="BF323" s="162">
        <f t="shared" si="494"/>
        <v>0</v>
      </c>
      <c r="BG323" s="157">
        <f t="shared" si="495"/>
        <v>0</v>
      </c>
      <c r="BH323" s="157">
        <f t="shared" si="496"/>
        <v>0</v>
      </c>
      <c r="BI323" s="157">
        <f t="shared" si="497"/>
        <v>0</v>
      </c>
      <c r="BJ323" s="157">
        <f t="shared" si="498"/>
        <v>0</v>
      </c>
      <c r="BK323" s="157">
        <f t="shared" si="499"/>
        <v>0</v>
      </c>
      <c r="BL323" s="157">
        <f t="shared" si="500"/>
        <v>0</v>
      </c>
      <c r="BM323" s="157">
        <f t="shared" si="501"/>
        <v>0</v>
      </c>
      <c r="BN323" s="157">
        <f t="shared" si="502"/>
        <v>0</v>
      </c>
      <c r="BO323" s="157">
        <f t="shared" si="503"/>
        <v>0</v>
      </c>
      <c r="BP323" s="157">
        <f t="shared" si="504"/>
        <v>0</v>
      </c>
      <c r="BQ323" s="157">
        <f t="shared" si="505"/>
        <v>0</v>
      </c>
      <c r="BR323" s="157">
        <f t="shared" si="506"/>
        <v>0</v>
      </c>
      <c r="BS323" s="157">
        <f t="shared" si="507"/>
        <v>0</v>
      </c>
      <c r="BT323" s="157">
        <f t="shared" si="508"/>
        <v>0</v>
      </c>
      <c r="BU323" s="157">
        <f t="shared" si="509"/>
        <v>0</v>
      </c>
      <c r="BV323" s="157">
        <f t="shared" si="510"/>
        <v>0</v>
      </c>
      <c r="BW323" s="157">
        <f t="shared" si="511"/>
        <v>0</v>
      </c>
      <c r="BX323" s="157">
        <f t="shared" si="512"/>
        <v>0</v>
      </c>
      <c r="BY323" s="157">
        <f>IF(Info!$O$3="Q1",$BS323,IF(Info!$O$3="Q2",$BS323+$BT323,IF(Info!$O$3="Q3",$BS323+$BT323+$BU323,$BR323)))</f>
        <v>0</v>
      </c>
      <c r="BZ323" s="157">
        <f>IF(Info!$O$3="Q1",$BS323,IF(Info!$O$3="Q2",$BT323,IF(Info!$O$3="Q3",$BU323,$BV323)))</f>
        <v>0</v>
      </c>
      <c r="CA323" s="49"/>
    </row>
    <row r="324" spans="1:79" ht="15.6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x14ac:dyDescent="0.3">
      <c r="A325" s="269"/>
      <c r="B325" s="78" t="s">
        <v>354</v>
      </c>
      <c r="C325" s="275"/>
      <c r="D325" s="161">
        <f>SUM(E325:BD325)</f>
        <v>0</v>
      </c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  <c r="AB325" s="215"/>
      <c r="AC325" s="215"/>
      <c r="AD325" s="215"/>
      <c r="AE325" s="215"/>
      <c r="AF325" s="215"/>
      <c r="AG325" s="215"/>
      <c r="AH325" s="215"/>
      <c r="AI325" s="215"/>
      <c r="AJ325" s="215"/>
      <c r="AK325" s="215"/>
      <c r="AL325" s="215"/>
      <c r="AM325" s="215"/>
      <c r="AN325" s="215"/>
      <c r="AO325" s="215"/>
      <c r="AP325" s="215"/>
      <c r="AQ325" s="215"/>
      <c r="AR325" s="215"/>
      <c r="AS325" s="215"/>
      <c r="AT325" s="215"/>
      <c r="AU325" s="215"/>
      <c r="AV325" s="215"/>
      <c r="AW325" s="215"/>
      <c r="AX325" s="215"/>
      <c r="AY325" s="215"/>
      <c r="AZ325" s="215"/>
      <c r="BA325" s="215"/>
      <c r="BB325" s="215"/>
      <c r="BC325" s="215"/>
      <c r="BD325" s="215"/>
      <c r="BE325" s="271"/>
      <c r="BF325" s="163">
        <f>SUM(E325:H325)</f>
        <v>0</v>
      </c>
      <c r="BG325" s="77">
        <f>SUM(I325:L325)</f>
        <v>0</v>
      </c>
      <c r="BH325" s="77">
        <f>SUM(M325:Q325)</f>
        <v>0</v>
      </c>
      <c r="BI325" s="77">
        <f>SUM(R325:U325)</f>
        <v>0</v>
      </c>
      <c r="BJ325" s="77">
        <f>SUM(V325:Y325)</f>
        <v>0</v>
      </c>
      <c r="BK325" s="77">
        <f>SUM(Z325:AD325)</f>
        <v>0</v>
      </c>
      <c r="BL325" s="77">
        <f>SUM(AE325:AH325)</f>
        <v>0</v>
      </c>
      <c r="BM325" s="77">
        <f>SUM(AI325:AL325)</f>
        <v>0</v>
      </c>
      <c r="BN325" s="77">
        <f>SUM(AM325:AQ325)</f>
        <v>0</v>
      </c>
      <c r="BO325" s="77">
        <f>SUM(AR325:AU325)</f>
        <v>0</v>
      </c>
      <c r="BP325" s="77">
        <f>SUM(AV325:AY325)</f>
        <v>0</v>
      </c>
      <c r="BQ325" s="77">
        <f>SUM(AZ325:BD325)</f>
        <v>0</v>
      </c>
      <c r="BR325" s="157">
        <f>SUM(BF325:BQ325)</f>
        <v>0</v>
      </c>
      <c r="BS325" s="77">
        <f>SUM(BF325:BH325)</f>
        <v>0</v>
      </c>
      <c r="BT325" s="77">
        <f>SUM(BI325:BK325)</f>
        <v>0</v>
      </c>
      <c r="BU325" s="77">
        <f>SUM(BL325:BN325)</f>
        <v>0</v>
      </c>
      <c r="BV325" s="77">
        <f>SUM(BO325:BQ325)</f>
        <v>0</v>
      </c>
      <c r="BW325" s="77">
        <f>SUM(BF325:BK325)</f>
        <v>0</v>
      </c>
      <c r="BX325" s="77">
        <f>SUM(BL325:BQ325)</f>
        <v>0</v>
      </c>
      <c r="BY325" s="77">
        <f>IF(Info!$O$3="Q1",$BS325,IF(Info!$O$3="Q2",$BS325+$BT325,IF(Info!$O$3="Q3",$BS325+$BT325+$BU325,$BR325)))</f>
        <v>0</v>
      </c>
      <c r="BZ325" s="77">
        <f>IF(Info!$O$3="Q1",$BS325,IF(Info!$O$3="Q2",$BT325,IF(Info!$O$3="Q3",$BU325,$BV325)))</f>
        <v>0</v>
      </c>
      <c r="CA325" s="49"/>
    </row>
    <row r="326" spans="1:79" x14ac:dyDescent="0.3">
      <c r="A326" s="269"/>
      <c r="B326" s="78" t="s">
        <v>59</v>
      </c>
      <c r="C326" s="275"/>
      <c r="D326" s="161">
        <f>SUM(E326:BD326)</f>
        <v>0</v>
      </c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  <c r="AB326" s="215"/>
      <c r="AC326" s="215"/>
      <c r="AD326" s="215"/>
      <c r="AE326" s="215"/>
      <c r="AF326" s="215"/>
      <c r="AG326" s="215"/>
      <c r="AH326" s="215"/>
      <c r="AI326" s="215"/>
      <c r="AJ326" s="215"/>
      <c r="AK326" s="215"/>
      <c r="AL326" s="215"/>
      <c r="AM326" s="215"/>
      <c r="AN326" s="215"/>
      <c r="AO326" s="215"/>
      <c r="AP326" s="215"/>
      <c r="AQ326" s="215"/>
      <c r="AR326" s="215"/>
      <c r="AS326" s="215"/>
      <c r="AT326" s="215"/>
      <c r="AU326" s="215"/>
      <c r="AV326" s="215"/>
      <c r="AW326" s="215"/>
      <c r="AX326" s="215"/>
      <c r="AY326" s="215"/>
      <c r="AZ326" s="215"/>
      <c r="BA326" s="215"/>
      <c r="BB326" s="215"/>
      <c r="BC326" s="215"/>
      <c r="BD326" s="215"/>
      <c r="BE326" s="271"/>
      <c r="BF326" s="163">
        <f>SUM(E326:H326)</f>
        <v>0</v>
      </c>
      <c r="BG326" s="77">
        <f>SUM(I326:L326)</f>
        <v>0</v>
      </c>
      <c r="BH326" s="77">
        <f>SUM(M326:Q326)</f>
        <v>0</v>
      </c>
      <c r="BI326" s="77">
        <f>SUM(R326:U326)</f>
        <v>0</v>
      </c>
      <c r="BJ326" s="77">
        <f>SUM(V326:Y326)</f>
        <v>0</v>
      </c>
      <c r="BK326" s="77">
        <f>SUM(Z326:AD326)</f>
        <v>0</v>
      </c>
      <c r="BL326" s="77">
        <f>SUM(AE326:AH326)</f>
        <v>0</v>
      </c>
      <c r="BM326" s="77">
        <f>SUM(AI326:AL326)</f>
        <v>0</v>
      </c>
      <c r="BN326" s="77">
        <f>SUM(AM326:AQ326)</f>
        <v>0</v>
      </c>
      <c r="BO326" s="77">
        <f>SUM(AR326:AU326)</f>
        <v>0</v>
      </c>
      <c r="BP326" s="77">
        <f>SUM(AV326:AY326)</f>
        <v>0</v>
      </c>
      <c r="BQ326" s="77">
        <f>SUM(AZ326:BD326)</f>
        <v>0</v>
      </c>
      <c r="BR326" s="157">
        <f>SUM(BF326:BQ326)</f>
        <v>0</v>
      </c>
      <c r="BS326" s="77">
        <f>SUM(BF326:BH326)</f>
        <v>0</v>
      </c>
      <c r="BT326" s="77">
        <f>SUM(BI326:BK326)</f>
        <v>0</v>
      </c>
      <c r="BU326" s="77">
        <f>SUM(BL326:BN326)</f>
        <v>0</v>
      </c>
      <c r="BV326" s="77">
        <f>SUM(BO326:BQ326)</f>
        <v>0</v>
      </c>
      <c r="BW326" s="77">
        <f>SUM(BF326:BK326)</f>
        <v>0</v>
      </c>
      <c r="BX326" s="77">
        <f>SUM(BL326:BQ326)</f>
        <v>0</v>
      </c>
      <c r="BY326" s="77">
        <f>IF(Info!$O$3="Q1",$BS326,IF(Info!$O$3="Q2",$BS326+$BT326,IF(Info!$O$3="Q3",$BS326+$BT326+$BU326,$BR326)))</f>
        <v>0</v>
      </c>
      <c r="BZ326" s="77">
        <f>IF(Info!$O$3="Q1",$BS326,IF(Info!$O$3="Q2",$BT326,IF(Info!$O$3="Q3",$BU326,$BV326)))</f>
        <v>0</v>
      </c>
      <c r="CA326" s="49"/>
    </row>
    <row r="327" spans="1:79" x14ac:dyDescent="0.3">
      <c r="A327" s="269"/>
      <c r="B327" s="160" t="s">
        <v>355</v>
      </c>
      <c r="C327" s="275"/>
      <c r="D327" s="161">
        <f>SUM(E327:BD327)</f>
        <v>0</v>
      </c>
      <c r="E327" s="278">
        <f t="shared" ref="E327:AJ327" si="515">SUM(E325:E326)</f>
        <v>0</v>
      </c>
      <c r="F327" s="278">
        <f t="shared" si="515"/>
        <v>0</v>
      </c>
      <c r="G327" s="278">
        <f t="shared" si="515"/>
        <v>0</v>
      </c>
      <c r="H327" s="278">
        <f t="shared" si="515"/>
        <v>0</v>
      </c>
      <c r="I327" s="278">
        <f t="shared" si="515"/>
        <v>0</v>
      </c>
      <c r="J327" s="278">
        <f t="shared" si="515"/>
        <v>0</v>
      </c>
      <c r="K327" s="278">
        <f t="shared" si="515"/>
        <v>0</v>
      </c>
      <c r="L327" s="278">
        <f t="shared" si="515"/>
        <v>0</v>
      </c>
      <c r="M327" s="278">
        <f t="shared" si="515"/>
        <v>0</v>
      </c>
      <c r="N327" s="278">
        <f t="shared" si="515"/>
        <v>0</v>
      </c>
      <c r="O327" s="278">
        <f t="shared" si="515"/>
        <v>0</v>
      </c>
      <c r="P327" s="278">
        <f t="shared" si="515"/>
        <v>0</v>
      </c>
      <c r="Q327" s="278">
        <f t="shared" si="515"/>
        <v>0</v>
      </c>
      <c r="R327" s="278">
        <f t="shared" si="515"/>
        <v>0</v>
      </c>
      <c r="S327" s="278">
        <f t="shared" si="515"/>
        <v>0</v>
      </c>
      <c r="T327" s="278">
        <f t="shared" si="515"/>
        <v>0</v>
      </c>
      <c r="U327" s="278">
        <f t="shared" si="515"/>
        <v>0</v>
      </c>
      <c r="V327" s="278">
        <f t="shared" si="515"/>
        <v>0</v>
      </c>
      <c r="W327" s="278">
        <f t="shared" si="515"/>
        <v>0</v>
      </c>
      <c r="X327" s="278">
        <f t="shared" si="515"/>
        <v>0</v>
      </c>
      <c r="Y327" s="278">
        <f t="shared" si="515"/>
        <v>0</v>
      </c>
      <c r="Z327" s="278">
        <f t="shared" si="515"/>
        <v>0</v>
      </c>
      <c r="AA327" s="278">
        <f t="shared" si="515"/>
        <v>0</v>
      </c>
      <c r="AB327" s="278">
        <f t="shared" si="515"/>
        <v>0</v>
      </c>
      <c r="AC327" s="278">
        <f t="shared" si="515"/>
        <v>0</v>
      </c>
      <c r="AD327" s="278">
        <f t="shared" si="515"/>
        <v>0</v>
      </c>
      <c r="AE327" s="278">
        <f t="shared" si="515"/>
        <v>0</v>
      </c>
      <c r="AF327" s="278">
        <f t="shared" si="515"/>
        <v>0</v>
      </c>
      <c r="AG327" s="278">
        <f t="shared" si="515"/>
        <v>0</v>
      </c>
      <c r="AH327" s="278">
        <f t="shared" si="515"/>
        <v>0</v>
      </c>
      <c r="AI327" s="278">
        <f t="shared" si="515"/>
        <v>0</v>
      </c>
      <c r="AJ327" s="278">
        <f t="shared" si="515"/>
        <v>0</v>
      </c>
      <c r="AK327" s="278">
        <f t="shared" ref="AK327:BP327" si="516">SUM(AK325:AK326)</f>
        <v>0</v>
      </c>
      <c r="AL327" s="278">
        <f t="shared" si="516"/>
        <v>0</v>
      </c>
      <c r="AM327" s="278">
        <f t="shared" si="516"/>
        <v>0</v>
      </c>
      <c r="AN327" s="278">
        <f t="shared" si="516"/>
        <v>0</v>
      </c>
      <c r="AO327" s="278">
        <f t="shared" si="516"/>
        <v>0</v>
      </c>
      <c r="AP327" s="278">
        <f t="shared" si="516"/>
        <v>0</v>
      </c>
      <c r="AQ327" s="278">
        <f t="shared" si="516"/>
        <v>0</v>
      </c>
      <c r="AR327" s="278">
        <f t="shared" si="516"/>
        <v>0</v>
      </c>
      <c r="AS327" s="278">
        <f t="shared" si="516"/>
        <v>0</v>
      </c>
      <c r="AT327" s="278">
        <f t="shared" si="516"/>
        <v>0</v>
      </c>
      <c r="AU327" s="278">
        <f t="shared" si="516"/>
        <v>0</v>
      </c>
      <c r="AV327" s="278">
        <f t="shared" si="516"/>
        <v>0</v>
      </c>
      <c r="AW327" s="278">
        <f t="shared" si="516"/>
        <v>0</v>
      </c>
      <c r="AX327" s="278">
        <f t="shared" si="516"/>
        <v>0</v>
      </c>
      <c r="AY327" s="278">
        <f t="shared" si="516"/>
        <v>0</v>
      </c>
      <c r="AZ327" s="278">
        <f t="shared" si="516"/>
        <v>0</v>
      </c>
      <c r="BA327" s="278">
        <f t="shared" si="516"/>
        <v>0</v>
      </c>
      <c r="BB327" s="278">
        <f t="shared" si="516"/>
        <v>0</v>
      </c>
      <c r="BC327" s="278">
        <f t="shared" si="516"/>
        <v>0</v>
      </c>
      <c r="BD327" s="278">
        <f t="shared" si="516"/>
        <v>0</v>
      </c>
      <c r="BE327" s="271"/>
      <c r="BF327" s="162">
        <f>SUM(E327:H327)</f>
        <v>0</v>
      </c>
      <c r="BG327" s="157">
        <f>SUM(I327:L327)</f>
        <v>0</v>
      </c>
      <c r="BH327" s="157">
        <f>SUM(M327:Q327)</f>
        <v>0</v>
      </c>
      <c r="BI327" s="157">
        <f>SUM(R327:U327)</f>
        <v>0</v>
      </c>
      <c r="BJ327" s="157">
        <f>SUM(V327:Y327)</f>
        <v>0</v>
      </c>
      <c r="BK327" s="157">
        <f>SUM(Z327:AD327)</f>
        <v>0</v>
      </c>
      <c r="BL327" s="157">
        <f>SUM(AE327:AH327)</f>
        <v>0</v>
      </c>
      <c r="BM327" s="157">
        <f>SUM(AI327:AL327)</f>
        <v>0</v>
      </c>
      <c r="BN327" s="157">
        <f>SUM(AM327:AQ327)</f>
        <v>0</v>
      </c>
      <c r="BO327" s="157">
        <f>SUM(AR327:AU327)</f>
        <v>0</v>
      </c>
      <c r="BP327" s="157">
        <f>SUM(AV327:AY327)</f>
        <v>0</v>
      </c>
      <c r="BQ327" s="157">
        <f>SUM(AZ327:BD327)</f>
        <v>0</v>
      </c>
      <c r="BR327" s="157">
        <f>SUM(BF327:BQ327)</f>
        <v>0</v>
      </c>
      <c r="BS327" s="157">
        <f>SUM(BF327:BH327)</f>
        <v>0</v>
      </c>
      <c r="BT327" s="157">
        <f>SUM(BI327:BK327)</f>
        <v>0</v>
      </c>
      <c r="BU327" s="157">
        <f>SUM(BL327:BN327)</f>
        <v>0</v>
      </c>
      <c r="BV327" s="157">
        <f>SUM(BO327:BQ327)</f>
        <v>0</v>
      </c>
      <c r="BW327" s="157">
        <f>SUM(BF327:BK327)</f>
        <v>0</v>
      </c>
      <c r="BX327" s="157">
        <f>SUM(BL327:BQ327)</f>
        <v>0</v>
      </c>
      <c r="BY327" s="157">
        <f>IF(Info!$O$3="Q1",$BS327,IF(Info!$O$3="Q2",$BS327+$BT327,IF(Info!$O$3="Q3",$BS327+$BT327+$BU327,$BR327)))</f>
        <v>0</v>
      </c>
      <c r="BZ327" s="157">
        <f>IF(Info!$O$3="Q1",$BS327,IF(Info!$O$3="Q2",$BT327,IF(Info!$O$3="Q3",$BU327,$BV327)))</f>
        <v>0</v>
      </c>
      <c r="CA327" s="49"/>
    </row>
    <row r="328" spans="1:79" ht="15.6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x14ac:dyDescent="0.3">
      <c r="A329" s="269"/>
      <c r="B329" s="78" t="s">
        <v>357</v>
      </c>
      <c r="C329" s="275"/>
      <c r="D329" s="161">
        <f>SUM(E329:BD329)</f>
        <v>0</v>
      </c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  <c r="AB329" s="215"/>
      <c r="AC329" s="215"/>
      <c r="AD329" s="215"/>
      <c r="AE329" s="215"/>
      <c r="AF329" s="215"/>
      <c r="AG329" s="215"/>
      <c r="AH329" s="215"/>
      <c r="AI329" s="215"/>
      <c r="AJ329" s="215"/>
      <c r="AK329" s="215"/>
      <c r="AL329" s="215"/>
      <c r="AM329" s="215"/>
      <c r="AN329" s="215"/>
      <c r="AO329" s="215"/>
      <c r="AP329" s="215"/>
      <c r="AQ329" s="215"/>
      <c r="AR329" s="215"/>
      <c r="AS329" s="215"/>
      <c r="AT329" s="215"/>
      <c r="AU329" s="215"/>
      <c r="AV329" s="215"/>
      <c r="AW329" s="215"/>
      <c r="AX329" s="215"/>
      <c r="AY329" s="215"/>
      <c r="AZ329" s="215"/>
      <c r="BA329" s="215"/>
      <c r="BB329" s="215"/>
      <c r="BC329" s="215"/>
      <c r="BD329" s="215"/>
      <c r="BE329" s="271"/>
      <c r="BF329" s="163">
        <f>SUM(E329:H329)</f>
        <v>0</v>
      </c>
      <c r="BG329" s="77">
        <f>SUM(I329:L329)</f>
        <v>0</v>
      </c>
      <c r="BH329" s="77">
        <f>SUM(M329:Q329)</f>
        <v>0</v>
      </c>
      <c r="BI329" s="77">
        <f>SUM(R329:U329)</f>
        <v>0</v>
      </c>
      <c r="BJ329" s="77">
        <f>SUM(V329:Y329)</f>
        <v>0</v>
      </c>
      <c r="BK329" s="77">
        <f>SUM(Z329:AD329)</f>
        <v>0</v>
      </c>
      <c r="BL329" s="77">
        <f>SUM(AE329:AH329)</f>
        <v>0</v>
      </c>
      <c r="BM329" s="77">
        <f>SUM(AI329:AL329)</f>
        <v>0</v>
      </c>
      <c r="BN329" s="77">
        <f>SUM(AM329:AQ329)</f>
        <v>0</v>
      </c>
      <c r="BO329" s="77">
        <f>SUM(AR329:AU329)</f>
        <v>0</v>
      </c>
      <c r="BP329" s="77">
        <f>SUM(AV329:AY329)</f>
        <v>0</v>
      </c>
      <c r="BQ329" s="77">
        <f>SUM(AZ329:BD329)</f>
        <v>0</v>
      </c>
      <c r="BR329" s="157">
        <f>SUM(BF329:BQ329)</f>
        <v>0</v>
      </c>
      <c r="BS329" s="77">
        <f>SUM(BF329:BH329)</f>
        <v>0</v>
      </c>
      <c r="BT329" s="77">
        <f>SUM(BI329:BK329)</f>
        <v>0</v>
      </c>
      <c r="BU329" s="77">
        <f>SUM(BL329:BN329)</f>
        <v>0</v>
      </c>
      <c r="BV329" s="77">
        <f>SUM(BO329:BQ329)</f>
        <v>0</v>
      </c>
      <c r="BW329" s="77">
        <f>SUM(BF329:BK329)</f>
        <v>0</v>
      </c>
      <c r="BX329" s="77">
        <f>SUM(BL329:BQ329)</f>
        <v>0</v>
      </c>
      <c r="BY329" s="77">
        <f>IF(Info!$O$3="Q1",$BS329,IF(Info!$O$3="Q2",$BS329+$BT329,IF(Info!$O$3="Q3",$BS329+$BT329+$BU329,$BR329)))</f>
        <v>0</v>
      </c>
      <c r="BZ329" s="77">
        <f>IF(Info!$O$3="Q1",$BS329,IF(Info!$O$3="Q2",$BT329,IF(Info!$O$3="Q3",$BU329,$BV329)))</f>
        <v>0</v>
      </c>
      <c r="CA329" s="49"/>
    </row>
    <row r="330" spans="1:79" x14ac:dyDescent="0.3">
      <c r="A330" s="269"/>
      <c r="B330" s="78" t="s">
        <v>358</v>
      </c>
      <c r="C330" s="275"/>
      <c r="D330" s="161">
        <f>SUM(E330:BD330)</f>
        <v>0</v>
      </c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  <c r="AB330" s="215"/>
      <c r="AC330" s="215"/>
      <c r="AD330" s="215"/>
      <c r="AE330" s="215"/>
      <c r="AF330" s="215"/>
      <c r="AG330" s="215"/>
      <c r="AH330" s="215"/>
      <c r="AI330" s="215"/>
      <c r="AJ330" s="215"/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215"/>
      <c r="AY330" s="215"/>
      <c r="AZ330" s="215"/>
      <c r="BA330" s="215"/>
      <c r="BB330" s="215"/>
      <c r="BC330" s="215"/>
      <c r="BD330" s="215"/>
      <c r="BE330" s="271"/>
      <c r="BF330" s="163">
        <f>SUM(E330:H330)</f>
        <v>0</v>
      </c>
      <c r="BG330" s="77">
        <f>SUM(I330:L330)</f>
        <v>0</v>
      </c>
      <c r="BH330" s="77">
        <f>SUM(M330:Q330)</f>
        <v>0</v>
      </c>
      <c r="BI330" s="77">
        <f>SUM(R330:U330)</f>
        <v>0</v>
      </c>
      <c r="BJ330" s="77">
        <f>SUM(V330:Y330)</f>
        <v>0</v>
      </c>
      <c r="BK330" s="77">
        <f>SUM(Z330:AD330)</f>
        <v>0</v>
      </c>
      <c r="BL330" s="77">
        <f>SUM(AE330:AH330)</f>
        <v>0</v>
      </c>
      <c r="BM330" s="77">
        <f>SUM(AI330:AL330)</f>
        <v>0</v>
      </c>
      <c r="BN330" s="77">
        <f>SUM(AM330:AQ330)</f>
        <v>0</v>
      </c>
      <c r="BO330" s="77">
        <f>SUM(AR330:AU330)</f>
        <v>0</v>
      </c>
      <c r="BP330" s="77">
        <f>SUM(AV330:AY330)</f>
        <v>0</v>
      </c>
      <c r="BQ330" s="77">
        <f>SUM(AZ330:BD330)</f>
        <v>0</v>
      </c>
      <c r="BR330" s="157">
        <f>SUM(BF330:BQ330)</f>
        <v>0</v>
      </c>
      <c r="BS330" s="77">
        <f>SUM(BF330:BH330)</f>
        <v>0</v>
      </c>
      <c r="BT330" s="77">
        <f>SUM(BI330:BK330)</f>
        <v>0</v>
      </c>
      <c r="BU330" s="77">
        <f>SUM(BL330:BN330)</f>
        <v>0</v>
      </c>
      <c r="BV330" s="77">
        <f>SUM(BO330:BQ330)</f>
        <v>0</v>
      </c>
      <c r="BW330" s="77">
        <f>SUM(BF330:BK330)</f>
        <v>0</v>
      </c>
      <c r="BX330" s="77">
        <f>SUM(BL330:BQ330)</f>
        <v>0</v>
      </c>
      <c r="BY330" s="77">
        <f>IF(Info!$O$3="Q1",$BS330,IF(Info!$O$3="Q2",$BS330+$BT330,IF(Info!$O$3="Q3",$BS330+$BT330+$BU330,$BR330)))</f>
        <v>0</v>
      </c>
      <c r="BZ330" s="77">
        <f>IF(Info!$O$3="Q1",$BS330,IF(Info!$O$3="Q2",$BT330,IF(Info!$O$3="Q3",$BU330,$BV330)))</f>
        <v>0</v>
      </c>
      <c r="CA330" s="49"/>
    </row>
    <row r="331" spans="1:79" x14ac:dyDescent="0.3">
      <c r="A331" s="269"/>
      <c r="B331" s="78" t="s">
        <v>359</v>
      </c>
      <c r="C331" s="275"/>
      <c r="D331" s="161">
        <f>SUM(E331:BD331)</f>
        <v>0</v>
      </c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  <c r="AB331" s="215"/>
      <c r="AC331" s="215"/>
      <c r="AD331" s="215"/>
      <c r="AE331" s="215"/>
      <c r="AF331" s="215"/>
      <c r="AG331" s="215"/>
      <c r="AH331" s="215"/>
      <c r="AI331" s="215"/>
      <c r="AJ331" s="215"/>
      <c r="AK331" s="215"/>
      <c r="AL331" s="215"/>
      <c r="AM331" s="215"/>
      <c r="AN331" s="215"/>
      <c r="AO331" s="215"/>
      <c r="AP331" s="215"/>
      <c r="AQ331" s="215"/>
      <c r="AR331" s="215"/>
      <c r="AS331" s="215"/>
      <c r="AT331" s="215"/>
      <c r="AU331" s="215"/>
      <c r="AV331" s="215"/>
      <c r="AW331" s="215"/>
      <c r="AX331" s="215"/>
      <c r="AY331" s="215"/>
      <c r="AZ331" s="215"/>
      <c r="BA331" s="215"/>
      <c r="BB331" s="215"/>
      <c r="BC331" s="215"/>
      <c r="BD331" s="215"/>
      <c r="BE331" s="271"/>
      <c r="BF331" s="163">
        <f>SUM(E331:H331)</f>
        <v>0</v>
      </c>
      <c r="BG331" s="77">
        <f>SUM(I331:L331)</f>
        <v>0</v>
      </c>
      <c r="BH331" s="77">
        <f>SUM(M331:Q331)</f>
        <v>0</v>
      </c>
      <c r="BI331" s="77">
        <f>SUM(R331:U331)</f>
        <v>0</v>
      </c>
      <c r="BJ331" s="77">
        <f>SUM(V331:Y331)</f>
        <v>0</v>
      </c>
      <c r="BK331" s="77">
        <f>SUM(Z331:AD331)</f>
        <v>0</v>
      </c>
      <c r="BL331" s="77">
        <f>SUM(AE331:AH331)</f>
        <v>0</v>
      </c>
      <c r="BM331" s="77">
        <f>SUM(AI331:AL331)</f>
        <v>0</v>
      </c>
      <c r="BN331" s="77">
        <f>SUM(AM331:AQ331)</f>
        <v>0</v>
      </c>
      <c r="BO331" s="77">
        <f>SUM(AR331:AU331)</f>
        <v>0</v>
      </c>
      <c r="BP331" s="77">
        <f>SUM(AV331:AY331)</f>
        <v>0</v>
      </c>
      <c r="BQ331" s="77">
        <f>SUM(AZ331:BD331)</f>
        <v>0</v>
      </c>
      <c r="BR331" s="157">
        <f>SUM(BF331:BQ331)</f>
        <v>0</v>
      </c>
      <c r="BS331" s="77">
        <f>SUM(BF331:BH331)</f>
        <v>0</v>
      </c>
      <c r="BT331" s="77">
        <f>SUM(BI331:BK331)</f>
        <v>0</v>
      </c>
      <c r="BU331" s="77">
        <f>SUM(BL331:BN331)</f>
        <v>0</v>
      </c>
      <c r="BV331" s="77">
        <f>SUM(BO331:BQ331)</f>
        <v>0</v>
      </c>
      <c r="BW331" s="77">
        <f>SUM(BF331:BK331)</f>
        <v>0</v>
      </c>
      <c r="BX331" s="77">
        <f>SUM(BL331:BQ331)</f>
        <v>0</v>
      </c>
      <c r="BY331" s="77">
        <f>IF(Info!$O$3="Q1",$BS331,IF(Info!$O$3="Q2",$BS331+$BT331,IF(Info!$O$3="Q3",$BS331+$BT331+$BU331,$BR331)))</f>
        <v>0</v>
      </c>
      <c r="BZ331" s="77">
        <f>IF(Info!$O$3="Q1",$BS331,IF(Info!$O$3="Q2",$BT331,IF(Info!$O$3="Q3",$BU331,$BV331)))</f>
        <v>0</v>
      </c>
      <c r="CA331" s="49"/>
    </row>
    <row r="332" spans="1:79" x14ac:dyDescent="0.3">
      <c r="A332" s="269"/>
      <c r="B332" s="78" t="s">
        <v>67</v>
      </c>
      <c r="C332" s="275"/>
      <c r="D332" s="161">
        <f>SUM(E332:BD332)</f>
        <v>0</v>
      </c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215"/>
      <c r="AD332" s="215"/>
      <c r="AE332" s="215"/>
      <c r="AF332" s="215"/>
      <c r="AG332" s="215"/>
      <c r="AH332" s="215"/>
      <c r="AI332" s="215"/>
      <c r="AJ332" s="215"/>
      <c r="AK332" s="215"/>
      <c r="AL332" s="215"/>
      <c r="AM332" s="215"/>
      <c r="AN332" s="215"/>
      <c r="AO332" s="215"/>
      <c r="AP332" s="215"/>
      <c r="AQ332" s="215"/>
      <c r="AR332" s="215"/>
      <c r="AS332" s="215"/>
      <c r="AT332" s="215"/>
      <c r="AU332" s="215"/>
      <c r="AV332" s="215"/>
      <c r="AW332" s="215"/>
      <c r="AX332" s="215"/>
      <c r="AY332" s="215"/>
      <c r="AZ332" s="215"/>
      <c r="BA332" s="215"/>
      <c r="BB332" s="215"/>
      <c r="BC332" s="215"/>
      <c r="BD332" s="215"/>
      <c r="BE332" s="271"/>
      <c r="BF332" s="163">
        <f>SUM(E332:H332)</f>
        <v>0</v>
      </c>
      <c r="BG332" s="77">
        <f>SUM(I332:L332)</f>
        <v>0</v>
      </c>
      <c r="BH332" s="77">
        <f>SUM(M332:Q332)</f>
        <v>0</v>
      </c>
      <c r="BI332" s="77">
        <f>SUM(R332:U332)</f>
        <v>0</v>
      </c>
      <c r="BJ332" s="77">
        <f>SUM(V332:Y332)</f>
        <v>0</v>
      </c>
      <c r="BK332" s="77">
        <f>SUM(Z332:AD332)</f>
        <v>0</v>
      </c>
      <c r="BL332" s="77">
        <f>SUM(AE332:AH332)</f>
        <v>0</v>
      </c>
      <c r="BM332" s="77">
        <f>SUM(AI332:AL332)</f>
        <v>0</v>
      </c>
      <c r="BN332" s="77">
        <f>SUM(AM332:AQ332)</f>
        <v>0</v>
      </c>
      <c r="BO332" s="77">
        <f>SUM(AR332:AU332)</f>
        <v>0</v>
      </c>
      <c r="BP332" s="77">
        <f>SUM(AV332:AY332)</f>
        <v>0</v>
      </c>
      <c r="BQ332" s="77">
        <f>SUM(AZ332:BD332)</f>
        <v>0</v>
      </c>
      <c r="BR332" s="157">
        <f>SUM(BF332:BQ332)</f>
        <v>0</v>
      </c>
      <c r="BS332" s="77">
        <f>SUM(BF332:BH332)</f>
        <v>0</v>
      </c>
      <c r="BT332" s="77">
        <f>SUM(BI332:BK332)</f>
        <v>0</v>
      </c>
      <c r="BU332" s="77">
        <f>SUM(BL332:BN332)</f>
        <v>0</v>
      </c>
      <c r="BV332" s="77">
        <f>SUM(BO332:BQ332)</f>
        <v>0</v>
      </c>
      <c r="BW332" s="77">
        <f>SUM(BF332:BK332)</f>
        <v>0</v>
      </c>
      <c r="BX332" s="77">
        <f>SUM(BL332:BQ332)</f>
        <v>0</v>
      </c>
      <c r="BY332" s="77">
        <f>IF(Info!$O$3="Q1",$BS332,IF(Info!$O$3="Q2",$BS332+$BT332,IF(Info!$O$3="Q3",$BS332+$BT332+$BU332,$BR332)))</f>
        <v>0</v>
      </c>
      <c r="BZ332" s="77">
        <f>IF(Info!$O$3="Q1",$BS332,IF(Info!$O$3="Q2",$BT332,IF(Info!$O$3="Q3",$BU332,$BV332)))</f>
        <v>0</v>
      </c>
      <c r="CA332" s="49"/>
    </row>
    <row r="333" spans="1:79" x14ac:dyDescent="0.3">
      <c r="A333" s="282"/>
      <c r="B333" s="160" t="s">
        <v>360</v>
      </c>
      <c r="C333" s="275"/>
      <c r="D333" s="161">
        <f>SUM(E333:BD333)</f>
        <v>0</v>
      </c>
      <c r="E333" s="278">
        <f t="shared" ref="E333:AJ333" si="517">SUM(E329:E332)</f>
        <v>0</v>
      </c>
      <c r="F333" s="278">
        <f t="shared" si="517"/>
        <v>0</v>
      </c>
      <c r="G333" s="278">
        <f t="shared" si="517"/>
        <v>0</v>
      </c>
      <c r="H333" s="278">
        <f t="shared" si="517"/>
        <v>0</v>
      </c>
      <c r="I333" s="278">
        <f t="shared" si="517"/>
        <v>0</v>
      </c>
      <c r="J333" s="278">
        <f t="shared" si="517"/>
        <v>0</v>
      </c>
      <c r="K333" s="278">
        <f t="shared" si="517"/>
        <v>0</v>
      </c>
      <c r="L333" s="278">
        <f t="shared" si="517"/>
        <v>0</v>
      </c>
      <c r="M333" s="278">
        <f t="shared" si="517"/>
        <v>0</v>
      </c>
      <c r="N333" s="278">
        <f t="shared" si="517"/>
        <v>0</v>
      </c>
      <c r="O333" s="278">
        <f t="shared" si="517"/>
        <v>0</v>
      </c>
      <c r="P333" s="278">
        <f t="shared" si="517"/>
        <v>0</v>
      </c>
      <c r="Q333" s="278">
        <f t="shared" si="517"/>
        <v>0</v>
      </c>
      <c r="R333" s="278">
        <f t="shared" si="517"/>
        <v>0</v>
      </c>
      <c r="S333" s="278">
        <f t="shared" si="517"/>
        <v>0</v>
      </c>
      <c r="T333" s="278">
        <f t="shared" si="517"/>
        <v>0</v>
      </c>
      <c r="U333" s="278">
        <f t="shared" si="517"/>
        <v>0</v>
      </c>
      <c r="V333" s="278">
        <f t="shared" si="517"/>
        <v>0</v>
      </c>
      <c r="W333" s="278">
        <f t="shared" si="517"/>
        <v>0</v>
      </c>
      <c r="X333" s="278">
        <f t="shared" si="517"/>
        <v>0</v>
      </c>
      <c r="Y333" s="278">
        <f t="shared" si="517"/>
        <v>0</v>
      </c>
      <c r="Z333" s="278">
        <f t="shared" si="517"/>
        <v>0</v>
      </c>
      <c r="AA333" s="278">
        <f t="shared" si="517"/>
        <v>0</v>
      </c>
      <c r="AB333" s="278">
        <f t="shared" si="517"/>
        <v>0</v>
      </c>
      <c r="AC333" s="278">
        <f t="shared" si="517"/>
        <v>0</v>
      </c>
      <c r="AD333" s="278">
        <f t="shared" si="517"/>
        <v>0</v>
      </c>
      <c r="AE333" s="278">
        <f t="shared" si="517"/>
        <v>0</v>
      </c>
      <c r="AF333" s="278">
        <f t="shared" si="517"/>
        <v>0</v>
      </c>
      <c r="AG333" s="278">
        <f t="shared" si="517"/>
        <v>0</v>
      </c>
      <c r="AH333" s="278">
        <f t="shared" si="517"/>
        <v>0</v>
      </c>
      <c r="AI333" s="278">
        <f t="shared" si="517"/>
        <v>0</v>
      </c>
      <c r="AJ333" s="278">
        <f t="shared" si="517"/>
        <v>0</v>
      </c>
      <c r="AK333" s="278">
        <f t="shared" ref="AK333:BP333" si="518">SUM(AK329:AK332)</f>
        <v>0</v>
      </c>
      <c r="AL333" s="278">
        <f t="shared" si="518"/>
        <v>0</v>
      </c>
      <c r="AM333" s="278">
        <f t="shared" si="518"/>
        <v>0</v>
      </c>
      <c r="AN333" s="278">
        <f t="shared" si="518"/>
        <v>0</v>
      </c>
      <c r="AO333" s="278">
        <f t="shared" si="518"/>
        <v>0</v>
      </c>
      <c r="AP333" s="278">
        <f t="shared" si="518"/>
        <v>0</v>
      </c>
      <c r="AQ333" s="278">
        <f t="shared" si="518"/>
        <v>0</v>
      </c>
      <c r="AR333" s="278">
        <f t="shared" si="518"/>
        <v>0</v>
      </c>
      <c r="AS333" s="278">
        <f t="shared" si="518"/>
        <v>0</v>
      </c>
      <c r="AT333" s="278">
        <f t="shared" si="518"/>
        <v>0</v>
      </c>
      <c r="AU333" s="278">
        <f t="shared" si="518"/>
        <v>0</v>
      </c>
      <c r="AV333" s="278">
        <f t="shared" si="518"/>
        <v>0</v>
      </c>
      <c r="AW333" s="278">
        <f t="shared" si="518"/>
        <v>0</v>
      </c>
      <c r="AX333" s="278">
        <f t="shared" si="518"/>
        <v>0</v>
      </c>
      <c r="AY333" s="278">
        <f t="shared" si="518"/>
        <v>0</v>
      </c>
      <c r="AZ333" s="278">
        <f t="shared" si="518"/>
        <v>0</v>
      </c>
      <c r="BA333" s="278">
        <f t="shared" si="518"/>
        <v>0</v>
      </c>
      <c r="BB333" s="278">
        <f t="shared" si="518"/>
        <v>0</v>
      </c>
      <c r="BC333" s="278">
        <f t="shared" si="518"/>
        <v>0</v>
      </c>
      <c r="BD333" s="278">
        <f t="shared" si="518"/>
        <v>0</v>
      </c>
      <c r="BE333" s="271"/>
      <c r="BF333" s="162">
        <f>SUM(E333:H333)</f>
        <v>0</v>
      </c>
      <c r="BG333" s="157">
        <f>SUM(I333:L333)</f>
        <v>0</v>
      </c>
      <c r="BH333" s="157">
        <f>SUM(M333:Q333)</f>
        <v>0</v>
      </c>
      <c r="BI333" s="157">
        <f>SUM(R333:U333)</f>
        <v>0</v>
      </c>
      <c r="BJ333" s="157">
        <f>SUM(V333:Y333)</f>
        <v>0</v>
      </c>
      <c r="BK333" s="157">
        <f>SUM(Z333:AD333)</f>
        <v>0</v>
      </c>
      <c r="BL333" s="157">
        <f>SUM(AE333:AH333)</f>
        <v>0</v>
      </c>
      <c r="BM333" s="157">
        <f>SUM(AI333:AL333)</f>
        <v>0</v>
      </c>
      <c r="BN333" s="157">
        <f>SUM(AM333:AQ333)</f>
        <v>0</v>
      </c>
      <c r="BO333" s="157">
        <f>SUM(AR333:AU333)</f>
        <v>0</v>
      </c>
      <c r="BP333" s="157">
        <f>SUM(AV333:AY333)</f>
        <v>0</v>
      </c>
      <c r="BQ333" s="157">
        <f>SUM(AZ333:BD333)</f>
        <v>0</v>
      </c>
      <c r="BR333" s="157">
        <f>SUM(BF333:BQ333)</f>
        <v>0</v>
      </c>
      <c r="BS333" s="157">
        <f>SUM(BF333:BH333)</f>
        <v>0</v>
      </c>
      <c r="BT333" s="157">
        <f>SUM(BI333:BK333)</f>
        <v>0</v>
      </c>
      <c r="BU333" s="157">
        <f>SUM(BL333:BN333)</f>
        <v>0</v>
      </c>
      <c r="BV333" s="157">
        <f>SUM(BO333:BQ333)</f>
        <v>0</v>
      </c>
      <c r="BW333" s="157">
        <f>SUM(BF333:BK333)</f>
        <v>0</v>
      </c>
      <c r="BX333" s="157">
        <f>SUM(BL333:BQ333)</f>
        <v>0</v>
      </c>
      <c r="BY333" s="157">
        <f>IF(Info!$O$3="Q1",$BS333,IF(Info!$O$3="Q2",$BS333+$BT333,IF(Info!$O$3="Q3",$BS333+$BT333+$BU333,$BR333)))</f>
        <v>0</v>
      </c>
      <c r="BZ333" s="157">
        <f>IF(Info!$O$3="Q1",$BS333,IF(Info!$O$3="Q2",$BT333,IF(Info!$O$3="Q3",$BU333,$BV333)))</f>
        <v>0</v>
      </c>
      <c r="CA333" s="49"/>
    </row>
    <row r="334" spans="1:79" ht="15.6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x14ac:dyDescent="0.3">
      <c r="A335" s="269"/>
      <c r="B335" s="78" t="s">
        <v>362</v>
      </c>
      <c r="C335" s="275"/>
      <c r="D335" s="161">
        <f>SUM(E335:BD335)</f>
        <v>0</v>
      </c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  <c r="AB335" s="215"/>
      <c r="AC335" s="215"/>
      <c r="AD335" s="215"/>
      <c r="AE335" s="215"/>
      <c r="AF335" s="215"/>
      <c r="AG335" s="215"/>
      <c r="AH335" s="215"/>
      <c r="AI335" s="215"/>
      <c r="AJ335" s="215"/>
      <c r="AK335" s="215"/>
      <c r="AL335" s="215"/>
      <c r="AM335" s="215"/>
      <c r="AN335" s="215"/>
      <c r="AO335" s="215"/>
      <c r="AP335" s="215"/>
      <c r="AQ335" s="215"/>
      <c r="AR335" s="215"/>
      <c r="AS335" s="215"/>
      <c r="AT335" s="215"/>
      <c r="AU335" s="215"/>
      <c r="AV335" s="215"/>
      <c r="AW335" s="215"/>
      <c r="AX335" s="215"/>
      <c r="AY335" s="215"/>
      <c r="AZ335" s="215"/>
      <c r="BA335" s="215"/>
      <c r="BB335" s="215"/>
      <c r="BC335" s="215"/>
      <c r="BD335" s="215"/>
      <c r="BE335" s="271"/>
      <c r="BF335" s="163">
        <f>SUM(E335:H335)</f>
        <v>0</v>
      </c>
      <c r="BG335" s="77">
        <f>SUM(I335:L335)</f>
        <v>0</v>
      </c>
      <c r="BH335" s="77">
        <f>SUM(M335:Q335)</f>
        <v>0</v>
      </c>
      <c r="BI335" s="77">
        <f>SUM(R335:U335)</f>
        <v>0</v>
      </c>
      <c r="BJ335" s="77">
        <f>SUM(V335:Y335)</f>
        <v>0</v>
      </c>
      <c r="BK335" s="77">
        <f>SUM(Z335:AD335)</f>
        <v>0</v>
      </c>
      <c r="BL335" s="77">
        <f>SUM(AE335:AH335)</f>
        <v>0</v>
      </c>
      <c r="BM335" s="77">
        <f>SUM(AI335:AL335)</f>
        <v>0</v>
      </c>
      <c r="BN335" s="77">
        <f>SUM(AM335:AQ335)</f>
        <v>0</v>
      </c>
      <c r="BO335" s="77">
        <f>SUM(AR335:AU335)</f>
        <v>0</v>
      </c>
      <c r="BP335" s="77">
        <f>SUM(AV335:AY335)</f>
        <v>0</v>
      </c>
      <c r="BQ335" s="77">
        <f>SUM(AZ335:BD335)</f>
        <v>0</v>
      </c>
      <c r="BR335" s="157">
        <f>SUM(BF335:BQ335)</f>
        <v>0</v>
      </c>
      <c r="BS335" s="77">
        <f>SUM(BF335:BH335)</f>
        <v>0</v>
      </c>
      <c r="BT335" s="77">
        <f>SUM(BI335:BK335)</f>
        <v>0</v>
      </c>
      <c r="BU335" s="77">
        <f>SUM(BL335:BN335)</f>
        <v>0</v>
      </c>
      <c r="BV335" s="77">
        <f>SUM(BO335:BQ335)</f>
        <v>0</v>
      </c>
      <c r="BW335" s="77">
        <f>SUM(BF335:BK335)</f>
        <v>0</v>
      </c>
      <c r="BX335" s="77">
        <f>SUM(BL335:BQ335)</f>
        <v>0</v>
      </c>
      <c r="BY335" s="77">
        <f>IF(Info!$O$3="Q1",$BS335,IF(Info!$O$3="Q2",$BS335+$BT335,IF(Info!$O$3="Q3",$BS335+$BT335+$BU335,$BR335)))</f>
        <v>0</v>
      </c>
      <c r="BZ335" s="77">
        <f>IF(Info!$O$3="Q1",$BS335,IF(Info!$O$3="Q2",$BT335,IF(Info!$O$3="Q3",$BU335,$BV335)))</f>
        <v>0</v>
      </c>
      <c r="CA335" s="49"/>
    </row>
    <row r="336" spans="1:79" x14ac:dyDescent="0.3">
      <c r="A336" s="269"/>
      <c r="B336" s="78" t="s">
        <v>363</v>
      </c>
      <c r="C336" s="275"/>
      <c r="D336" s="161">
        <f>SUM(E336:BD336)</f>
        <v>0</v>
      </c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x14ac:dyDescent="0.3">
      <c r="A337" s="282"/>
      <c r="B337" s="160" t="s">
        <v>364</v>
      </c>
      <c r="C337" s="275"/>
      <c r="D337" s="161">
        <f>SUM(E337:BD337)</f>
        <v>0</v>
      </c>
      <c r="E337" s="278">
        <f t="shared" ref="E337:AJ337" si="519">SUM(E335:E336)</f>
        <v>0</v>
      </c>
      <c r="F337" s="278">
        <f t="shared" si="519"/>
        <v>0</v>
      </c>
      <c r="G337" s="278">
        <f t="shared" si="519"/>
        <v>0</v>
      </c>
      <c r="H337" s="278">
        <f t="shared" si="519"/>
        <v>0</v>
      </c>
      <c r="I337" s="278">
        <f t="shared" si="519"/>
        <v>0</v>
      </c>
      <c r="J337" s="278">
        <f t="shared" si="519"/>
        <v>0</v>
      </c>
      <c r="K337" s="278">
        <f t="shared" si="519"/>
        <v>0</v>
      </c>
      <c r="L337" s="278">
        <f t="shared" si="519"/>
        <v>0</v>
      </c>
      <c r="M337" s="278">
        <f t="shared" si="519"/>
        <v>0</v>
      </c>
      <c r="N337" s="278">
        <f t="shared" si="519"/>
        <v>0</v>
      </c>
      <c r="O337" s="278">
        <f t="shared" si="519"/>
        <v>0</v>
      </c>
      <c r="P337" s="278">
        <f t="shared" si="519"/>
        <v>0</v>
      </c>
      <c r="Q337" s="278">
        <f t="shared" si="519"/>
        <v>0</v>
      </c>
      <c r="R337" s="278">
        <f t="shared" si="519"/>
        <v>0</v>
      </c>
      <c r="S337" s="278">
        <f t="shared" si="519"/>
        <v>0</v>
      </c>
      <c r="T337" s="278">
        <f t="shared" si="519"/>
        <v>0</v>
      </c>
      <c r="U337" s="278">
        <f t="shared" si="519"/>
        <v>0</v>
      </c>
      <c r="V337" s="278">
        <f t="shared" si="519"/>
        <v>0</v>
      </c>
      <c r="W337" s="278">
        <f t="shared" si="519"/>
        <v>0</v>
      </c>
      <c r="X337" s="278">
        <f t="shared" si="519"/>
        <v>0</v>
      </c>
      <c r="Y337" s="278">
        <f t="shared" si="519"/>
        <v>0</v>
      </c>
      <c r="Z337" s="278">
        <f t="shared" si="519"/>
        <v>0</v>
      </c>
      <c r="AA337" s="278">
        <f t="shared" si="519"/>
        <v>0</v>
      </c>
      <c r="AB337" s="278">
        <f t="shared" si="519"/>
        <v>0</v>
      </c>
      <c r="AC337" s="278">
        <f t="shared" si="519"/>
        <v>0</v>
      </c>
      <c r="AD337" s="278">
        <f t="shared" si="519"/>
        <v>0</v>
      </c>
      <c r="AE337" s="278">
        <f t="shared" si="519"/>
        <v>0</v>
      </c>
      <c r="AF337" s="278">
        <f t="shared" si="519"/>
        <v>0</v>
      </c>
      <c r="AG337" s="278">
        <f t="shared" si="519"/>
        <v>0</v>
      </c>
      <c r="AH337" s="278">
        <f t="shared" si="519"/>
        <v>0</v>
      </c>
      <c r="AI337" s="278">
        <f t="shared" si="519"/>
        <v>0</v>
      </c>
      <c r="AJ337" s="278">
        <f t="shared" si="519"/>
        <v>0</v>
      </c>
      <c r="AK337" s="278">
        <f t="shared" ref="AK337:BP337" si="520">SUM(AK335:AK336)</f>
        <v>0</v>
      </c>
      <c r="AL337" s="278">
        <f t="shared" si="520"/>
        <v>0</v>
      </c>
      <c r="AM337" s="278">
        <f t="shared" si="520"/>
        <v>0</v>
      </c>
      <c r="AN337" s="278">
        <f t="shared" si="520"/>
        <v>0</v>
      </c>
      <c r="AO337" s="278">
        <f t="shared" si="520"/>
        <v>0</v>
      </c>
      <c r="AP337" s="278">
        <f t="shared" si="520"/>
        <v>0</v>
      </c>
      <c r="AQ337" s="278">
        <f t="shared" si="520"/>
        <v>0</v>
      </c>
      <c r="AR337" s="278">
        <f t="shared" si="520"/>
        <v>0</v>
      </c>
      <c r="AS337" s="278">
        <f t="shared" si="520"/>
        <v>0</v>
      </c>
      <c r="AT337" s="278">
        <f t="shared" si="520"/>
        <v>0</v>
      </c>
      <c r="AU337" s="278">
        <f t="shared" si="520"/>
        <v>0</v>
      </c>
      <c r="AV337" s="278">
        <f t="shared" si="520"/>
        <v>0</v>
      </c>
      <c r="AW337" s="278">
        <f t="shared" si="520"/>
        <v>0</v>
      </c>
      <c r="AX337" s="278">
        <f t="shared" si="520"/>
        <v>0</v>
      </c>
      <c r="AY337" s="278">
        <f t="shared" si="520"/>
        <v>0</v>
      </c>
      <c r="AZ337" s="278">
        <f t="shared" si="520"/>
        <v>0</v>
      </c>
      <c r="BA337" s="278">
        <f t="shared" si="520"/>
        <v>0</v>
      </c>
      <c r="BB337" s="278">
        <f t="shared" si="520"/>
        <v>0</v>
      </c>
      <c r="BC337" s="278">
        <f t="shared" si="520"/>
        <v>0</v>
      </c>
      <c r="BD337" s="278">
        <f t="shared" si="520"/>
        <v>0</v>
      </c>
      <c r="BE337" s="271"/>
      <c r="BF337" s="162">
        <f>SUM(E337:H337)</f>
        <v>0</v>
      </c>
      <c r="BG337" s="157">
        <f>SUM(I337:L337)</f>
        <v>0</v>
      </c>
      <c r="BH337" s="157">
        <f>SUM(M337:Q337)</f>
        <v>0</v>
      </c>
      <c r="BI337" s="157">
        <f>SUM(R337:U337)</f>
        <v>0</v>
      </c>
      <c r="BJ337" s="157">
        <f>SUM(V337:Y337)</f>
        <v>0</v>
      </c>
      <c r="BK337" s="157">
        <f>SUM(Z337:AD337)</f>
        <v>0</v>
      </c>
      <c r="BL337" s="157">
        <f>SUM(AE337:AH337)</f>
        <v>0</v>
      </c>
      <c r="BM337" s="157">
        <f>SUM(AI337:AL337)</f>
        <v>0</v>
      </c>
      <c r="BN337" s="157">
        <f>SUM(AM337:AQ337)</f>
        <v>0</v>
      </c>
      <c r="BO337" s="157">
        <f>SUM(AR337:AU337)</f>
        <v>0</v>
      </c>
      <c r="BP337" s="157">
        <f>SUM(AV337:AY337)</f>
        <v>0</v>
      </c>
      <c r="BQ337" s="157">
        <f>SUM(AZ337:BD337)</f>
        <v>0</v>
      </c>
      <c r="BR337" s="157">
        <f>SUM(BF337:BQ337)</f>
        <v>0</v>
      </c>
      <c r="BS337" s="157">
        <f>SUM(BF337:BH337)</f>
        <v>0</v>
      </c>
      <c r="BT337" s="157">
        <f>SUM(BI337:BK337)</f>
        <v>0</v>
      </c>
      <c r="BU337" s="157">
        <f>SUM(BL337:BN337)</f>
        <v>0</v>
      </c>
      <c r="BV337" s="157">
        <f>SUM(BO337:BQ337)</f>
        <v>0</v>
      </c>
      <c r="BW337" s="157">
        <f>SUM(BF337:BK337)</f>
        <v>0</v>
      </c>
      <c r="BX337" s="157">
        <f>SUM(BL337:BQ337)</f>
        <v>0</v>
      </c>
      <c r="BY337" s="157">
        <f>IF(Info!$O$3="Q1",$BS337,IF(Info!$O$3="Q2",$BS337+$BT337,IF(Info!$O$3="Q3",$BS337+$BT337+$BU337,$BR337)))</f>
        <v>0</v>
      </c>
      <c r="BZ337" s="157">
        <f>IF(Info!$O$3="Q1",$BS337,IF(Info!$O$3="Q2",$BT337,IF(Info!$O$3="Q3",$BU337,$BV337)))</f>
        <v>0</v>
      </c>
      <c r="CA337" s="49"/>
    </row>
    <row r="338" spans="1:79" ht="15.6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x14ac:dyDescent="0.3">
      <c r="A339" s="269"/>
      <c r="B339" s="78" t="s">
        <v>73</v>
      </c>
      <c r="C339" s="275"/>
      <c r="D339" s="161">
        <f>SUM(E339:BD339)</f>
        <v>0</v>
      </c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  <c r="AB339" s="215"/>
      <c r="AC339" s="215"/>
      <c r="AD339" s="215"/>
      <c r="AE339" s="215"/>
      <c r="AF339" s="215"/>
      <c r="AG339" s="215"/>
      <c r="AH339" s="215"/>
      <c r="AI339" s="215"/>
      <c r="AJ339" s="215"/>
      <c r="AK339" s="215"/>
      <c r="AL339" s="215"/>
      <c r="AM339" s="215"/>
      <c r="AN339" s="215"/>
      <c r="AO339" s="215"/>
      <c r="AP339" s="215"/>
      <c r="AQ339" s="215"/>
      <c r="AR339" s="215"/>
      <c r="AS339" s="215"/>
      <c r="AT339" s="215"/>
      <c r="AU339" s="215"/>
      <c r="AV339" s="215"/>
      <c r="AW339" s="215"/>
      <c r="AX339" s="215"/>
      <c r="AY339" s="215"/>
      <c r="AZ339" s="215"/>
      <c r="BA339" s="215"/>
      <c r="BB339" s="215"/>
      <c r="BC339" s="215"/>
      <c r="BD339" s="215"/>
      <c r="BE339" s="271"/>
      <c r="BF339" s="163">
        <f>SUM(E339:H339)</f>
        <v>0</v>
      </c>
      <c r="BG339" s="77">
        <f>SUM(I339:L339)</f>
        <v>0</v>
      </c>
      <c r="BH339" s="77">
        <f>SUM(M339:Q339)</f>
        <v>0</v>
      </c>
      <c r="BI339" s="77">
        <f>SUM(R339:U339)</f>
        <v>0</v>
      </c>
      <c r="BJ339" s="77">
        <f>SUM(V339:Y339)</f>
        <v>0</v>
      </c>
      <c r="BK339" s="77">
        <f>SUM(Z339:AD339)</f>
        <v>0</v>
      </c>
      <c r="BL339" s="77">
        <f>SUM(AE339:AH339)</f>
        <v>0</v>
      </c>
      <c r="BM339" s="77">
        <f>SUM(AI339:AL339)</f>
        <v>0</v>
      </c>
      <c r="BN339" s="77">
        <f>SUM(AM339:AQ339)</f>
        <v>0</v>
      </c>
      <c r="BO339" s="77">
        <f>SUM(AR339:AU339)</f>
        <v>0</v>
      </c>
      <c r="BP339" s="77">
        <f>SUM(AV339:AY339)</f>
        <v>0</v>
      </c>
      <c r="BQ339" s="77">
        <f>SUM(AZ339:BD339)</f>
        <v>0</v>
      </c>
      <c r="BR339" s="157">
        <f>SUM(BF339:BQ339)</f>
        <v>0</v>
      </c>
      <c r="BS339" s="77">
        <f>SUM(BF339:BH339)</f>
        <v>0</v>
      </c>
      <c r="BT339" s="77">
        <f>SUM(BI339:BK339)</f>
        <v>0</v>
      </c>
      <c r="BU339" s="77">
        <f>SUM(BL339:BN339)</f>
        <v>0</v>
      </c>
      <c r="BV339" s="77">
        <f>SUM(BO339:BQ339)</f>
        <v>0</v>
      </c>
      <c r="BW339" s="77">
        <f>SUM(BF339:BK339)</f>
        <v>0</v>
      </c>
      <c r="BX339" s="77">
        <f>SUM(BL339:BQ339)</f>
        <v>0</v>
      </c>
      <c r="BY339" s="77">
        <f>IF(Info!$O$3="Q1",$BS339,IF(Info!$O$3="Q2",$BS339+$BT339,IF(Info!$O$3="Q3",$BS339+$BT339+$BU339,$BR339)))</f>
        <v>0</v>
      </c>
      <c r="BZ339" s="77">
        <f>IF(Info!$O$3="Q1",$BS339,IF(Info!$O$3="Q2",$BT339,IF(Info!$O$3="Q3",$BU339,$BV339)))</f>
        <v>0</v>
      </c>
      <c r="CA339" s="49"/>
    </row>
    <row r="340" spans="1:79" x14ac:dyDescent="0.3">
      <c r="A340" s="269"/>
      <c r="B340" s="78" t="s">
        <v>75</v>
      </c>
      <c r="C340" s="275"/>
      <c r="D340" s="161">
        <f>SUM(E340:BD340)</f>
        <v>0</v>
      </c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x14ac:dyDescent="0.3">
      <c r="A341" s="282"/>
      <c r="B341" s="160" t="s">
        <v>367</v>
      </c>
      <c r="C341" s="275"/>
      <c r="D341" s="161">
        <f>SUM(E341:BD341)</f>
        <v>0</v>
      </c>
      <c r="E341" s="278">
        <f t="shared" ref="E341:AJ341" si="521">SUM(E339:E340)</f>
        <v>0</v>
      </c>
      <c r="F341" s="278">
        <f t="shared" si="521"/>
        <v>0</v>
      </c>
      <c r="G341" s="278">
        <f t="shared" si="521"/>
        <v>0</v>
      </c>
      <c r="H341" s="278">
        <f t="shared" si="521"/>
        <v>0</v>
      </c>
      <c r="I341" s="278">
        <f t="shared" si="521"/>
        <v>0</v>
      </c>
      <c r="J341" s="278">
        <f t="shared" si="521"/>
        <v>0</v>
      </c>
      <c r="K341" s="278">
        <f t="shared" si="521"/>
        <v>0</v>
      </c>
      <c r="L341" s="278">
        <f t="shared" si="521"/>
        <v>0</v>
      </c>
      <c r="M341" s="278">
        <f t="shared" si="521"/>
        <v>0</v>
      </c>
      <c r="N341" s="278">
        <f t="shared" si="521"/>
        <v>0</v>
      </c>
      <c r="O341" s="278">
        <f t="shared" si="521"/>
        <v>0</v>
      </c>
      <c r="P341" s="278">
        <f t="shared" si="521"/>
        <v>0</v>
      </c>
      <c r="Q341" s="278">
        <f t="shared" si="521"/>
        <v>0</v>
      </c>
      <c r="R341" s="278">
        <f t="shared" si="521"/>
        <v>0</v>
      </c>
      <c r="S341" s="278">
        <f t="shared" si="521"/>
        <v>0</v>
      </c>
      <c r="T341" s="278">
        <f t="shared" si="521"/>
        <v>0</v>
      </c>
      <c r="U341" s="278">
        <f t="shared" si="521"/>
        <v>0</v>
      </c>
      <c r="V341" s="278">
        <f t="shared" si="521"/>
        <v>0</v>
      </c>
      <c r="W341" s="278">
        <f t="shared" si="521"/>
        <v>0</v>
      </c>
      <c r="X341" s="278">
        <f t="shared" si="521"/>
        <v>0</v>
      </c>
      <c r="Y341" s="278">
        <f t="shared" si="521"/>
        <v>0</v>
      </c>
      <c r="Z341" s="278">
        <f t="shared" si="521"/>
        <v>0</v>
      </c>
      <c r="AA341" s="278">
        <f t="shared" si="521"/>
        <v>0</v>
      </c>
      <c r="AB341" s="278">
        <f t="shared" si="521"/>
        <v>0</v>
      </c>
      <c r="AC341" s="278">
        <f t="shared" si="521"/>
        <v>0</v>
      </c>
      <c r="AD341" s="278">
        <f t="shared" si="521"/>
        <v>0</v>
      </c>
      <c r="AE341" s="278">
        <f t="shared" si="521"/>
        <v>0</v>
      </c>
      <c r="AF341" s="278">
        <f t="shared" si="521"/>
        <v>0</v>
      </c>
      <c r="AG341" s="278">
        <f t="shared" si="521"/>
        <v>0</v>
      </c>
      <c r="AH341" s="278">
        <f t="shared" si="521"/>
        <v>0</v>
      </c>
      <c r="AI341" s="278">
        <f t="shared" si="521"/>
        <v>0</v>
      </c>
      <c r="AJ341" s="278">
        <f t="shared" si="521"/>
        <v>0</v>
      </c>
      <c r="AK341" s="278">
        <f t="shared" ref="AK341:BP341" si="522">SUM(AK339:AK340)</f>
        <v>0</v>
      </c>
      <c r="AL341" s="278">
        <f t="shared" si="522"/>
        <v>0</v>
      </c>
      <c r="AM341" s="278">
        <f t="shared" si="522"/>
        <v>0</v>
      </c>
      <c r="AN341" s="278">
        <f t="shared" si="522"/>
        <v>0</v>
      </c>
      <c r="AO341" s="278">
        <f t="shared" si="522"/>
        <v>0</v>
      </c>
      <c r="AP341" s="278">
        <f t="shared" si="522"/>
        <v>0</v>
      </c>
      <c r="AQ341" s="278">
        <f t="shared" si="522"/>
        <v>0</v>
      </c>
      <c r="AR341" s="278">
        <f t="shared" si="522"/>
        <v>0</v>
      </c>
      <c r="AS341" s="278">
        <f t="shared" si="522"/>
        <v>0</v>
      </c>
      <c r="AT341" s="278">
        <f t="shared" si="522"/>
        <v>0</v>
      </c>
      <c r="AU341" s="278">
        <f t="shared" si="522"/>
        <v>0</v>
      </c>
      <c r="AV341" s="278">
        <f t="shared" si="522"/>
        <v>0</v>
      </c>
      <c r="AW341" s="278">
        <f t="shared" si="522"/>
        <v>0</v>
      </c>
      <c r="AX341" s="278">
        <f t="shared" si="522"/>
        <v>0</v>
      </c>
      <c r="AY341" s="278">
        <f t="shared" si="522"/>
        <v>0</v>
      </c>
      <c r="AZ341" s="278">
        <f t="shared" si="522"/>
        <v>0</v>
      </c>
      <c r="BA341" s="278">
        <f t="shared" si="522"/>
        <v>0</v>
      </c>
      <c r="BB341" s="278">
        <f t="shared" si="522"/>
        <v>0</v>
      </c>
      <c r="BC341" s="278">
        <f t="shared" si="522"/>
        <v>0</v>
      </c>
      <c r="BD341" s="278">
        <f t="shared" si="522"/>
        <v>0</v>
      </c>
      <c r="BE341" s="271"/>
      <c r="BF341" s="162">
        <f>SUM(E341:H341)</f>
        <v>0</v>
      </c>
      <c r="BG341" s="157">
        <f>SUM(I341:L341)</f>
        <v>0</v>
      </c>
      <c r="BH341" s="157">
        <f>SUM(M341:Q341)</f>
        <v>0</v>
      </c>
      <c r="BI341" s="157">
        <f>SUM(R341:U341)</f>
        <v>0</v>
      </c>
      <c r="BJ341" s="157">
        <f>SUM(V341:Y341)</f>
        <v>0</v>
      </c>
      <c r="BK341" s="157">
        <f>SUM(Z341:AD341)</f>
        <v>0</v>
      </c>
      <c r="BL341" s="157">
        <f>SUM(AE341:AH341)</f>
        <v>0</v>
      </c>
      <c r="BM341" s="157">
        <f>SUM(AI341:AL341)</f>
        <v>0</v>
      </c>
      <c r="BN341" s="157">
        <f>SUM(AM341:AQ341)</f>
        <v>0</v>
      </c>
      <c r="BO341" s="157">
        <f>SUM(AR341:AU341)</f>
        <v>0</v>
      </c>
      <c r="BP341" s="157">
        <f>SUM(AV341:AY341)</f>
        <v>0</v>
      </c>
      <c r="BQ341" s="157">
        <f>SUM(AZ341:BD341)</f>
        <v>0</v>
      </c>
      <c r="BR341" s="157">
        <f>SUM(BF341:BQ341)</f>
        <v>0</v>
      </c>
      <c r="BS341" s="157">
        <f>SUM(BF341:BH341)</f>
        <v>0</v>
      </c>
      <c r="BT341" s="157">
        <f>SUM(BI341:BK341)</f>
        <v>0</v>
      </c>
      <c r="BU341" s="157">
        <f>SUM(BL341:BN341)</f>
        <v>0</v>
      </c>
      <c r="BV341" s="157">
        <f>SUM(BO341:BQ341)</f>
        <v>0</v>
      </c>
      <c r="BW341" s="157">
        <f>SUM(BF341:BK341)</f>
        <v>0</v>
      </c>
      <c r="BX341" s="157">
        <f>SUM(BL341:BQ341)</f>
        <v>0</v>
      </c>
      <c r="BY341" s="157">
        <f>IF(Info!$O$3="Q1",$BS341,IF(Info!$O$3="Q2",$BS341+$BT341,IF(Info!$O$3="Q3",$BS341+$BT341+$BU341,$BR341)))</f>
        <v>0</v>
      </c>
      <c r="BZ341" s="157">
        <f>IF(Info!$O$3="Q1",$BS341,IF(Info!$O$3="Q2",$BT341,IF(Info!$O$3="Q3",$BU341,$BV341)))</f>
        <v>0</v>
      </c>
      <c r="CA341" s="49"/>
    </row>
    <row r="342" spans="1:79" ht="15.6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x14ac:dyDescent="0.3">
      <c r="A343" s="269"/>
      <c r="B343" s="78" t="s">
        <v>368</v>
      </c>
      <c r="C343" s="275"/>
      <c r="D343" s="161">
        <f>SUM(E343:BD343)</f>
        <v>0</v>
      </c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  <c r="AB343" s="215"/>
      <c r="AC343" s="215"/>
      <c r="AD343" s="215"/>
      <c r="AE343" s="215"/>
      <c r="AF343" s="215"/>
      <c r="AG343" s="215"/>
      <c r="AH343" s="215"/>
      <c r="AI343" s="215"/>
      <c r="AJ343" s="215"/>
      <c r="AK343" s="215"/>
      <c r="AL343" s="215"/>
      <c r="AM343" s="215"/>
      <c r="AN343" s="215"/>
      <c r="AO343" s="215"/>
      <c r="AP343" s="215"/>
      <c r="AQ343" s="215"/>
      <c r="AR343" s="215"/>
      <c r="AS343" s="215"/>
      <c r="AT343" s="215"/>
      <c r="AU343" s="215"/>
      <c r="AV343" s="215"/>
      <c r="AW343" s="215"/>
      <c r="AX343" s="215"/>
      <c r="AY343" s="215"/>
      <c r="AZ343" s="215"/>
      <c r="BA343" s="215"/>
      <c r="BB343" s="215"/>
      <c r="BC343" s="215"/>
      <c r="BD343" s="215"/>
      <c r="BE343" s="271"/>
      <c r="BF343" s="163">
        <f>SUM(E343:H343)</f>
        <v>0</v>
      </c>
      <c r="BG343" s="77">
        <f>SUM(I343:L343)</f>
        <v>0</v>
      </c>
      <c r="BH343" s="77">
        <f>SUM(M343:Q343)</f>
        <v>0</v>
      </c>
      <c r="BI343" s="77">
        <f>SUM(R343:U343)</f>
        <v>0</v>
      </c>
      <c r="BJ343" s="77">
        <f>SUM(V343:Y343)</f>
        <v>0</v>
      </c>
      <c r="BK343" s="77">
        <f>SUM(Z343:AD343)</f>
        <v>0</v>
      </c>
      <c r="BL343" s="77">
        <f>SUM(AE343:AH343)</f>
        <v>0</v>
      </c>
      <c r="BM343" s="77">
        <f>SUM(AI343:AL343)</f>
        <v>0</v>
      </c>
      <c r="BN343" s="77">
        <f>SUM(AM343:AQ343)</f>
        <v>0</v>
      </c>
      <c r="BO343" s="77">
        <f>SUM(AR343:AU343)</f>
        <v>0</v>
      </c>
      <c r="BP343" s="77">
        <f>SUM(AV343:AY343)</f>
        <v>0</v>
      </c>
      <c r="BQ343" s="77">
        <f>SUM(AZ343:BD343)</f>
        <v>0</v>
      </c>
      <c r="BR343" s="157">
        <f>SUM(BF343:BQ343)</f>
        <v>0</v>
      </c>
      <c r="BS343" s="77">
        <f>SUM(BF343:BH343)</f>
        <v>0</v>
      </c>
      <c r="BT343" s="77">
        <f>SUM(BI343:BK343)</f>
        <v>0</v>
      </c>
      <c r="BU343" s="77">
        <f>SUM(BL343:BN343)</f>
        <v>0</v>
      </c>
      <c r="BV343" s="77">
        <f>SUM(BO343:BQ343)</f>
        <v>0</v>
      </c>
      <c r="BW343" s="77">
        <f>SUM(BF343:BK343)</f>
        <v>0</v>
      </c>
      <c r="BX343" s="77">
        <f>SUM(BL343:BQ343)</f>
        <v>0</v>
      </c>
      <c r="BY343" s="77">
        <f>IF(Info!$O$3="Q1",$BS343,IF(Info!$O$3="Q2",$BS343+$BT343,IF(Info!$O$3="Q3",$BS343+$BT343+$BU343,$BR343)))</f>
        <v>0</v>
      </c>
      <c r="BZ343" s="77">
        <f>IF(Info!$O$3="Q1",$BS343,IF(Info!$O$3="Q2",$BT343,IF(Info!$O$3="Q3",$BU343,$BV343)))</f>
        <v>0</v>
      </c>
      <c r="CA343" s="49"/>
    </row>
    <row r="344" spans="1:79" x14ac:dyDescent="0.3">
      <c r="A344" s="269"/>
      <c r="B344" s="78" t="s">
        <v>369</v>
      </c>
      <c r="C344" s="275"/>
      <c r="D344" s="161">
        <f>SUM(E344:BD344)</f>
        <v>0</v>
      </c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  <c r="AE344" s="215"/>
      <c r="AF344" s="215"/>
      <c r="AG344" s="215"/>
      <c r="AH344" s="215"/>
      <c r="AI344" s="215"/>
      <c r="AJ344" s="215"/>
      <c r="AK344" s="215"/>
      <c r="AL344" s="215"/>
      <c r="AM344" s="215"/>
      <c r="AN344" s="215"/>
      <c r="AO344" s="215"/>
      <c r="AP344" s="215"/>
      <c r="AQ344" s="215"/>
      <c r="AR344" s="215"/>
      <c r="AS344" s="215"/>
      <c r="AT344" s="215"/>
      <c r="AU344" s="215"/>
      <c r="AV344" s="215"/>
      <c r="AW344" s="215"/>
      <c r="AX344" s="215"/>
      <c r="AY344" s="215"/>
      <c r="AZ344" s="215"/>
      <c r="BA344" s="215"/>
      <c r="BB344" s="215"/>
      <c r="BC344" s="215"/>
      <c r="BD344" s="215"/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x14ac:dyDescent="0.3">
      <c r="A345" s="269"/>
      <c r="B345" s="78" t="s">
        <v>370</v>
      </c>
      <c r="C345" s="275"/>
      <c r="D345" s="161">
        <f>SUM(E345:BD345)</f>
        <v>0</v>
      </c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  <c r="AB345" s="215"/>
      <c r="AC345" s="215"/>
      <c r="AD345" s="215"/>
      <c r="AE345" s="215"/>
      <c r="AF345" s="215"/>
      <c r="AG345" s="215"/>
      <c r="AH345" s="215"/>
      <c r="AI345" s="215"/>
      <c r="AJ345" s="215"/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/>
      <c r="BC345" s="215"/>
      <c r="BD345" s="215"/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x14ac:dyDescent="0.3">
      <c r="A346" s="282"/>
      <c r="B346" s="160" t="s">
        <v>371</v>
      </c>
      <c r="C346" s="275"/>
      <c r="D346" s="161">
        <f>SUM(E346:BD346)</f>
        <v>0</v>
      </c>
      <c r="E346" s="278">
        <f t="shared" ref="E346:AJ346" si="523">SUM(E343:E345)</f>
        <v>0</v>
      </c>
      <c r="F346" s="278">
        <f t="shared" si="523"/>
        <v>0</v>
      </c>
      <c r="G346" s="278">
        <f t="shared" si="523"/>
        <v>0</v>
      </c>
      <c r="H346" s="278">
        <f t="shared" si="523"/>
        <v>0</v>
      </c>
      <c r="I346" s="278">
        <f t="shared" si="523"/>
        <v>0</v>
      </c>
      <c r="J346" s="278">
        <f t="shared" si="523"/>
        <v>0</v>
      </c>
      <c r="K346" s="278">
        <f t="shared" si="523"/>
        <v>0</v>
      </c>
      <c r="L346" s="278">
        <f t="shared" si="523"/>
        <v>0</v>
      </c>
      <c r="M346" s="278">
        <f t="shared" si="523"/>
        <v>0</v>
      </c>
      <c r="N346" s="278">
        <f t="shared" si="523"/>
        <v>0</v>
      </c>
      <c r="O346" s="278">
        <f t="shared" si="523"/>
        <v>0</v>
      </c>
      <c r="P346" s="278">
        <f t="shared" si="523"/>
        <v>0</v>
      </c>
      <c r="Q346" s="278">
        <f t="shared" si="523"/>
        <v>0</v>
      </c>
      <c r="R346" s="278">
        <f t="shared" si="523"/>
        <v>0</v>
      </c>
      <c r="S346" s="278">
        <f t="shared" si="523"/>
        <v>0</v>
      </c>
      <c r="T346" s="278">
        <f t="shared" si="523"/>
        <v>0</v>
      </c>
      <c r="U346" s="278">
        <f t="shared" si="523"/>
        <v>0</v>
      </c>
      <c r="V346" s="278">
        <f t="shared" si="523"/>
        <v>0</v>
      </c>
      <c r="W346" s="278">
        <f t="shared" si="523"/>
        <v>0</v>
      </c>
      <c r="X346" s="278">
        <f t="shared" si="523"/>
        <v>0</v>
      </c>
      <c r="Y346" s="278">
        <f t="shared" si="523"/>
        <v>0</v>
      </c>
      <c r="Z346" s="278">
        <f t="shared" si="523"/>
        <v>0</v>
      </c>
      <c r="AA346" s="278">
        <f t="shared" si="523"/>
        <v>0</v>
      </c>
      <c r="AB346" s="278">
        <f t="shared" si="523"/>
        <v>0</v>
      </c>
      <c r="AC346" s="278">
        <f t="shared" si="523"/>
        <v>0</v>
      </c>
      <c r="AD346" s="278">
        <f t="shared" si="523"/>
        <v>0</v>
      </c>
      <c r="AE346" s="278">
        <f t="shared" si="523"/>
        <v>0</v>
      </c>
      <c r="AF346" s="278">
        <f t="shared" si="523"/>
        <v>0</v>
      </c>
      <c r="AG346" s="278">
        <f t="shared" si="523"/>
        <v>0</v>
      </c>
      <c r="AH346" s="278">
        <f t="shared" si="523"/>
        <v>0</v>
      </c>
      <c r="AI346" s="278">
        <f t="shared" si="523"/>
        <v>0</v>
      </c>
      <c r="AJ346" s="278">
        <f t="shared" si="523"/>
        <v>0</v>
      </c>
      <c r="AK346" s="278">
        <f t="shared" ref="AK346:BP346" si="524">SUM(AK343:AK345)</f>
        <v>0</v>
      </c>
      <c r="AL346" s="278">
        <f t="shared" si="524"/>
        <v>0</v>
      </c>
      <c r="AM346" s="278">
        <f t="shared" si="524"/>
        <v>0</v>
      </c>
      <c r="AN346" s="278">
        <f t="shared" si="524"/>
        <v>0</v>
      </c>
      <c r="AO346" s="278">
        <f t="shared" si="524"/>
        <v>0</v>
      </c>
      <c r="AP346" s="278">
        <f t="shared" si="524"/>
        <v>0</v>
      </c>
      <c r="AQ346" s="278">
        <f t="shared" si="524"/>
        <v>0</v>
      </c>
      <c r="AR346" s="278">
        <f t="shared" si="524"/>
        <v>0</v>
      </c>
      <c r="AS346" s="278">
        <f t="shared" si="524"/>
        <v>0</v>
      </c>
      <c r="AT346" s="278">
        <f t="shared" si="524"/>
        <v>0</v>
      </c>
      <c r="AU346" s="278">
        <f t="shared" si="524"/>
        <v>0</v>
      </c>
      <c r="AV346" s="278">
        <f t="shared" si="524"/>
        <v>0</v>
      </c>
      <c r="AW346" s="278">
        <f t="shared" si="524"/>
        <v>0</v>
      </c>
      <c r="AX346" s="278">
        <f t="shared" si="524"/>
        <v>0</v>
      </c>
      <c r="AY346" s="278">
        <f t="shared" si="524"/>
        <v>0</v>
      </c>
      <c r="AZ346" s="278">
        <f t="shared" si="524"/>
        <v>0</v>
      </c>
      <c r="BA346" s="278">
        <f t="shared" si="524"/>
        <v>0</v>
      </c>
      <c r="BB346" s="278">
        <f t="shared" si="524"/>
        <v>0</v>
      </c>
      <c r="BC346" s="278">
        <f t="shared" si="524"/>
        <v>0</v>
      </c>
      <c r="BD346" s="278">
        <f t="shared" si="524"/>
        <v>0</v>
      </c>
      <c r="BE346" s="271"/>
      <c r="BF346" s="162">
        <f>SUM(E346:H346)</f>
        <v>0</v>
      </c>
      <c r="BG346" s="157">
        <f>SUM(I346:L346)</f>
        <v>0</v>
      </c>
      <c r="BH346" s="157">
        <f>SUM(M346:Q346)</f>
        <v>0</v>
      </c>
      <c r="BI346" s="157">
        <f>SUM(R346:U346)</f>
        <v>0</v>
      </c>
      <c r="BJ346" s="157">
        <f>SUM(V346:Y346)</f>
        <v>0</v>
      </c>
      <c r="BK346" s="157">
        <f>SUM(Z346:AD346)</f>
        <v>0</v>
      </c>
      <c r="BL346" s="157">
        <f>SUM(AE346:AH346)</f>
        <v>0</v>
      </c>
      <c r="BM346" s="157">
        <f>SUM(AI346:AL346)</f>
        <v>0</v>
      </c>
      <c r="BN346" s="157">
        <f>SUM(AM346:AQ346)</f>
        <v>0</v>
      </c>
      <c r="BO346" s="157">
        <f>SUM(AR346:AU346)</f>
        <v>0</v>
      </c>
      <c r="BP346" s="157">
        <f>SUM(AV346:AY346)</f>
        <v>0</v>
      </c>
      <c r="BQ346" s="157">
        <f>SUM(AZ346:BD346)</f>
        <v>0</v>
      </c>
      <c r="BR346" s="157">
        <f>SUM(BF346:BQ346)</f>
        <v>0</v>
      </c>
      <c r="BS346" s="157">
        <f>SUM(BF346:BH346)</f>
        <v>0</v>
      </c>
      <c r="BT346" s="157">
        <f>SUM(BI346:BK346)</f>
        <v>0</v>
      </c>
      <c r="BU346" s="157">
        <f>SUM(BL346:BN346)</f>
        <v>0</v>
      </c>
      <c r="BV346" s="157">
        <f>SUM(BO346:BQ346)</f>
        <v>0</v>
      </c>
      <c r="BW346" s="157">
        <f>SUM(BF346:BK346)</f>
        <v>0</v>
      </c>
      <c r="BX346" s="157">
        <f>SUM(BL346:BQ346)</f>
        <v>0</v>
      </c>
      <c r="BY346" s="157">
        <f>IF(Info!$O$3="Q1",$BS346,IF(Info!$O$3="Q2",$BS346+$BT346,IF(Info!$O$3="Q3",$BS346+$BT346+$BU346,$BR346)))</f>
        <v>0</v>
      </c>
      <c r="BZ346" s="157">
        <f>IF(Info!$O$3="Q1",$BS346,IF(Info!$O$3="Q2",$BT346,IF(Info!$O$3="Q3",$BU346,$BV346)))</f>
        <v>0</v>
      </c>
      <c r="CA346" s="49"/>
    </row>
    <row r="347" spans="1:79" ht="15.6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x14ac:dyDescent="0.3">
      <c r="A348" s="269"/>
      <c r="B348" s="78" t="s">
        <v>83</v>
      </c>
      <c r="C348" s="275"/>
      <c r="D348" s="161">
        <f>SUM(E348:BD348)</f>
        <v>0</v>
      </c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  <c r="AB348" s="215"/>
      <c r="AC348" s="215"/>
      <c r="AD348" s="215"/>
      <c r="AE348" s="215"/>
      <c r="AF348" s="215"/>
      <c r="AG348" s="215"/>
      <c r="AH348" s="215"/>
      <c r="AI348" s="215"/>
      <c r="AJ348" s="215"/>
      <c r="AK348" s="215"/>
      <c r="AL348" s="215"/>
      <c r="AM348" s="215"/>
      <c r="AN348" s="215"/>
      <c r="AO348" s="215"/>
      <c r="AP348" s="215"/>
      <c r="AQ348" s="215"/>
      <c r="AR348" s="215"/>
      <c r="AS348" s="215"/>
      <c r="AT348" s="215"/>
      <c r="AU348" s="215"/>
      <c r="AV348" s="215"/>
      <c r="AW348" s="215"/>
      <c r="AX348" s="215"/>
      <c r="AY348" s="215"/>
      <c r="AZ348" s="215"/>
      <c r="BA348" s="215"/>
      <c r="BB348" s="215"/>
      <c r="BC348" s="215"/>
      <c r="BD348" s="215"/>
      <c r="BE348" s="271"/>
      <c r="BF348" s="163">
        <f>SUM(E348:H348)</f>
        <v>0</v>
      </c>
      <c r="BG348" s="77">
        <f>SUM(I348:L348)</f>
        <v>0</v>
      </c>
      <c r="BH348" s="77">
        <f>SUM(M348:Q348)</f>
        <v>0</v>
      </c>
      <c r="BI348" s="77">
        <f>SUM(R348:U348)</f>
        <v>0</v>
      </c>
      <c r="BJ348" s="77">
        <f>SUM(V348:Y348)</f>
        <v>0</v>
      </c>
      <c r="BK348" s="77">
        <f>SUM(Z348:AD348)</f>
        <v>0</v>
      </c>
      <c r="BL348" s="77">
        <f>SUM(AE348:AH348)</f>
        <v>0</v>
      </c>
      <c r="BM348" s="77">
        <f>SUM(AI348:AL348)</f>
        <v>0</v>
      </c>
      <c r="BN348" s="77">
        <f>SUM(AM348:AQ348)</f>
        <v>0</v>
      </c>
      <c r="BO348" s="77">
        <f>SUM(AR348:AU348)</f>
        <v>0</v>
      </c>
      <c r="BP348" s="77">
        <f>SUM(AV348:AY348)</f>
        <v>0</v>
      </c>
      <c r="BQ348" s="77">
        <f>SUM(AZ348:BD348)</f>
        <v>0</v>
      </c>
      <c r="BR348" s="157">
        <f>SUM(BF348:BQ348)</f>
        <v>0</v>
      </c>
      <c r="BS348" s="77">
        <f>SUM(BF348:BH348)</f>
        <v>0</v>
      </c>
      <c r="BT348" s="77">
        <f>SUM(BI348:BK348)</f>
        <v>0</v>
      </c>
      <c r="BU348" s="77">
        <f>SUM(BL348:BN348)</f>
        <v>0</v>
      </c>
      <c r="BV348" s="77">
        <f>SUM(BO348:BQ348)</f>
        <v>0</v>
      </c>
      <c r="BW348" s="77">
        <f>SUM(BF348:BK348)</f>
        <v>0</v>
      </c>
      <c r="BX348" s="77">
        <f>SUM(BL348:BQ348)</f>
        <v>0</v>
      </c>
      <c r="BY348" s="77">
        <f>IF(Info!$O$3="Q1",$BS348,IF(Info!$O$3="Q2",$BS348+$BT348,IF(Info!$O$3="Q3",$BS348+$BT348+$BU348,$BR348)))</f>
        <v>0</v>
      </c>
      <c r="BZ348" s="77">
        <f>IF(Info!$O$3="Q1",$BS348,IF(Info!$O$3="Q2",$BT348,IF(Info!$O$3="Q3",$BU348,$BV348)))</f>
        <v>0</v>
      </c>
      <c r="CA348" s="49"/>
    </row>
    <row r="349" spans="1:79" x14ac:dyDescent="0.3">
      <c r="A349" s="269"/>
      <c r="B349" s="78" t="s">
        <v>85</v>
      </c>
      <c r="C349" s="275"/>
      <c r="D349" s="161">
        <f>SUM(E349:BD349)</f>
        <v>0</v>
      </c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x14ac:dyDescent="0.3">
      <c r="A350" s="282"/>
      <c r="B350" s="160" t="s">
        <v>373</v>
      </c>
      <c r="C350" s="275"/>
      <c r="D350" s="161">
        <f>SUM(E350:BD350)</f>
        <v>0</v>
      </c>
      <c r="E350" s="278">
        <f t="shared" ref="E350:AJ350" si="525">SUM(E348:E349)</f>
        <v>0</v>
      </c>
      <c r="F350" s="278">
        <f t="shared" si="525"/>
        <v>0</v>
      </c>
      <c r="G350" s="278">
        <f t="shared" si="525"/>
        <v>0</v>
      </c>
      <c r="H350" s="278">
        <f t="shared" si="525"/>
        <v>0</v>
      </c>
      <c r="I350" s="278">
        <f t="shared" si="525"/>
        <v>0</v>
      </c>
      <c r="J350" s="278">
        <f t="shared" si="525"/>
        <v>0</v>
      </c>
      <c r="K350" s="278">
        <f t="shared" si="525"/>
        <v>0</v>
      </c>
      <c r="L350" s="278">
        <f t="shared" si="525"/>
        <v>0</v>
      </c>
      <c r="M350" s="278">
        <f t="shared" si="525"/>
        <v>0</v>
      </c>
      <c r="N350" s="278">
        <f t="shared" si="525"/>
        <v>0</v>
      </c>
      <c r="O350" s="278">
        <f t="shared" si="525"/>
        <v>0</v>
      </c>
      <c r="P350" s="278">
        <f t="shared" si="525"/>
        <v>0</v>
      </c>
      <c r="Q350" s="278">
        <f t="shared" si="525"/>
        <v>0</v>
      </c>
      <c r="R350" s="278">
        <f t="shared" si="525"/>
        <v>0</v>
      </c>
      <c r="S350" s="278">
        <f t="shared" si="525"/>
        <v>0</v>
      </c>
      <c r="T350" s="278">
        <f t="shared" si="525"/>
        <v>0</v>
      </c>
      <c r="U350" s="278">
        <f t="shared" si="525"/>
        <v>0</v>
      </c>
      <c r="V350" s="278">
        <f t="shared" si="525"/>
        <v>0</v>
      </c>
      <c r="W350" s="278">
        <f t="shared" si="525"/>
        <v>0</v>
      </c>
      <c r="X350" s="278">
        <f t="shared" si="525"/>
        <v>0</v>
      </c>
      <c r="Y350" s="278">
        <f t="shared" si="525"/>
        <v>0</v>
      </c>
      <c r="Z350" s="278">
        <f t="shared" si="525"/>
        <v>0</v>
      </c>
      <c r="AA350" s="278">
        <f t="shared" si="525"/>
        <v>0</v>
      </c>
      <c r="AB350" s="278">
        <f t="shared" si="525"/>
        <v>0</v>
      </c>
      <c r="AC350" s="278">
        <f t="shared" si="525"/>
        <v>0</v>
      </c>
      <c r="AD350" s="278">
        <f t="shared" si="525"/>
        <v>0</v>
      </c>
      <c r="AE350" s="278">
        <f t="shared" si="525"/>
        <v>0</v>
      </c>
      <c r="AF350" s="278">
        <f t="shared" si="525"/>
        <v>0</v>
      </c>
      <c r="AG350" s="278">
        <f t="shared" si="525"/>
        <v>0</v>
      </c>
      <c r="AH350" s="278">
        <f t="shared" si="525"/>
        <v>0</v>
      </c>
      <c r="AI350" s="278">
        <f t="shared" si="525"/>
        <v>0</v>
      </c>
      <c r="AJ350" s="278">
        <f t="shared" si="525"/>
        <v>0</v>
      </c>
      <c r="AK350" s="278">
        <f t="shared" ref="AK350:BP350" si="526">SUM(AK348:AK349)</f>
        <v>0</v>
      </c>
      <c r="AL350" s="278">
        <f t="shared" si="526"/>
        <v>0</v>
      </c>
      <c r="AM350" s="278">
        <f t="shared" si="526"/>
        <v>0</v>
      </c>
      <c r="AN350" s="278">
        <f t="shared" si="526"/>
        <v>0</v>
      </c>
      <c r="AO350" s="278">
        <f t="shared" si="526"/>
        <v>0</v>
      </c>
      <c r="AP350" s="278">
        <f t="shared" si="526"/>
        <v>0</v>
      </c>
      <c r="AQ350" s="278">
        <f t="shared" si="526"/>
        <v>0</v>
      </c>
      <c r="AR350" s="278">
        <f t="shared" si="526"/>
        <v>0</v>
      </c>
      <c r="AS350" s="278">
        <f t="shared" si="526"/>
        <v>0</v>
      </c>
      <c r="AT350" s="278">
        <f t="shared" si="526"/>
        <v>0</v>
      </c>
      <c r="AU350" s="278">
        <f t="shared" si="526"/>
        <v>0</v>
      </c>
      <c r="AV350" s="278">
        <f t="shared" si="526"/>
        <v>0</v>
      </c>
      <c r="AW350" s="278">
        <f t="shared" si="526"/>
        <v>0</v>
      </c>
      <c r="AX350" s="278">
        <f t="shared" si="526"/>
        <v>0</v>
      </c>
      <c r="AY350" s="278">
        <f t="shared" si="526"/>
        <v>0</v>
      </c>
      <c r="AZ350" s="278">
        <f t="shared" si="526"/>
        <v>0</v>
      </c>
      <c r="BA350" s="278">
        <f t="shared" si="526"/>
        <v>0</v>
      </c>
      <c r="BB350" s="278">
        <f t="shared" si="526"/>
        <v>0</v>
      </c>
      <c r="BC350" s="278">
        <f t="shared" si="526"/>
        <v>0</v>
      </c>
      <c r="BD350" s="278">
        <f t="shared" si="526"/>
        <v>0</v>
      </c>
      <c r="BE350" s="271"/>
      <c r="BF350" s="162">
        <f>SUM(E350:H350)</f>
        <v>0</v>
      </c>
      <c r="BG350" s="157">
        <f>SUM(I350:L350)</f>
        <v>0</v>
      </c>
      <c r="BH350" s="157">
        <f>SUM(M350:Q350)</f>
        <v>0</v>
      </c>
      <c r="BI350" s="157">
        <f>SUM(R350:U350)</f>
        <v>0</v>
      </c>
      <c r="BJ350" s="157">
        <f>SUM(V350:Y350)</f>
        <v>0</v>
      </c>
      <c r="BK350" s="157">
        <f>SUM(Z350:AD350)</f>
        <v>0</v>
      </c>
      <c r="BL350" s="157">
        <f>SUM(AE350:AH350)</f>
        <v>0</v>
      </c>
      <c r="BM350" s="157">
        <f>SUM(AI350:AL350)</f>
        <v>0</v>
      </c>
      <c r="BN350" s="157">
        <f>SUM(AM350:AQ350)</f>
        <v>0</v>
      </c>
      <c r="BO350" s="157">
        <f>SUM(AR350:AU350)</f>
        <v>0</v>
      </c>
      <c r="BP350" s="157">
        <f>SUM(AV350:AY350)</f>
        <v>0</v>
      </c>
      <c r="BQ350" s="157">
        <f>SUM(AZ350:BD350)</f>
        <v>0</v>
      </c>
      <c r="BR350" s="157">
        <f>SUM(BF350:BQ350)</f>
        <v>0</v>
      </c>
      <c r="BS350" s="157">
        <f>SUM(BF350:BH350)</f>
        <v>0</v>
      </c>
      <c r="BT350" s="157">
        <f>SUM(BI350:BK350)</f>
        <v>0</v>
      </c>
      <c r="BU350" s="157">
        <f>SUM(BL350:BN350)</f>
        <v>0</v>
      </c>
      <c r="BV350" s="157">
        <f>SUM(BO350:BQ350)</f>
        <v>0</v>
      </c>
      <c r="BW350" s="157">
        <f>SUM(BF350:BK350)</f>
        <v>0</v>
      </c>
      <c r="BX350" s="157">
        <f>SUM(BL350:BQ350)</f>
        <v>0</v>
      </c>
      <c r="BY350" s="157">
        <f>IF(Info!$O$3="Q1",$BS350,IF(Info!$O$3="Q2",$BS350+$BT350,IF(Info!$O$3="Q3",$BS350+$BT350+$BU350,$BR350)))</f>
        <v>0</v>
      </c>
      <c r="BZ350" s="157">
        <f>IF(Info!$O$3="Q1",$BS350,IF(Info!$O$3="Q2",$BT350,IF(Info!$O$3="Q3",$BU350,$BV350)))</f>
        <v>0</v>
      </c>
      <c r="CA350" s="49"/>
    </row>
    <row r="351" spans="1:79" ht="15.6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x14ac:dyDescent="0.3">
      <c r="A352" s="269"/>
      <c r="B352" s="78" t="s">
        <v>87</v>
      </c>
      <c r="C352" s="275"/>
      <c r="D352" s="161">
        <f t="shared" ref="D352:D363" si="527">SUM(E352:BD352)</f>
        <v>0</v>
      </c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5"/>
      <c r="AG352" s="215"/>
      <c r="AH352" s="215"/>
      <c r="AI352" s="215"/>
      <c r="AJ352" s="215"/>
      <c r="AK352" s="215"/>
      <c r="AL352" s="215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71"/>
      <c r="BF352" s="163">
        <f t="shared" ref="BF352:BF363" si="528">SUM(E352:H352)</f>
        <v>0</v>
      </c>
      <c r="BG352" s="77">
        <f t="shared" ref="BG352:BG363" si="529">SUM(I352:L352)</f>
        <v>0</v>
      </c>
      <c r="BH352" s="77">
        <f t="shared" ref="BH352:BH363" si="530">SUM(M352:Q352)</f>
        <v>0</v>
      </c>
      <c r="BI352" s="77">
        <f t="shared" ref="BI352:BI363" si="531">SUM(R352:U352)</f>
        <v>0</v>
      </c>
      <c r="BJ352" s="77">
        <f t="shared" ref="BJ352:BJ363" si="532">SUM(V352:Y352)</f>
        <v>0</v>
      </c>
      <c r="BK352" s="77">
        <f t="shared" ref="BK352:BK363" si="533">SUM(Z352:AD352)</f>
        <v>0</v>
      </c>
      <c r="BL352" s="77">
        <f t="shared" ref="BL352:BL363" si="534">SUM(AE352:AH352)</f>
        <v>0</v>
      </c>
      <c r="BM352" s="77">
        <f t="shared" ref="BM352:BM363" si="535">SUM(AI352:AL352)</f>
        <v>0</v>
      </c>
      <c r="BN352" s="77">
        <f t="shared" ref="BN352:BN363" si="536">SUM(AM352:AQ352)</f>
        <v>0</v>
      </c>
      <c r="BO352" s="77">
        <f t="shared" ref="BO352:BO363" si="537">SUM(AR352:AU352)</f>
        <v>0</v>
      </c>
      <c r="BP352" s="77">
        <f t="shared" ref="BP352:BP363" si="538">SUM(AV352:AY352)</f>
        <v>0</v>
      </c>
      <c r="BQ352" s="77">
        <f t="shared" ref="BQ352:BQ363" si="539">SUM(AZ352:BD352)</f>
        <v>0</v>
      </c>
      <c r="BR352" s="157">
        <f t="shared" ref="BR352:BR363" si="540">SUM(BF352:BQ352)</f>
        <v>0</v>
      </c>
      <c r="BS352" s="77">
        <f t="shared" ref="BS352:BS363" si="541">SUM(BF352:BH352)</f>
        <v>0</v>
      </c>
      <c r="BT352" s="77">
        <f t="shared" ref="BT352:BT363" si="542">SUM(BI352:BK352)</f>
        <v>0</v>
      </c>
      <c r="BU352" s="77">
        <f t="shared" ref="BU352:BU363" si="543">SUM(BL352:BN352)</f>
        <v>0</v>
      </c>
      <c r="BV352" s="77">
        <f t="shared" ref="BV352:BV363" si="544">SUM(BO352:BQ352)</f>
        <v>0</v>
      </c>
      <c r="BW352" s="77">
        <f t="shared" ref="BW352:BW363" si="545">SUM(BF352:BK352)</f>
        <v>0</v>
      </c>
      <c r="BX352" s="77">
        <f t="shared" ref="BX352:BX363" si="546">SUM(BL352:BQ352)</f>
        <v>0</v>
      </c>
      <c r="BY352" s="77">
        <f>IF(Info!$O$3="Q1",$BS352,IF(Info!$O$3="Q2",$BS352+$BT352,IF(Info!$O$3="Q3",$BS352+$BT352+$BU352,$BR352)))</f>
        <v>0</v>
      </c>
      <c r="BZ352" s="77">
        <f>IF(Info!$O$3="Q1",$BS352,IF(Info!$O$3="Q2",$BT352,IF(Info!$O$3="Q3",$BU352,$BV352)))</f>
        <v>0</v>
      </c>
      <c r="CA352" s="49"/>
    </row>
    <row r="353" spans="1:79" x14ac:dyDescent="0.3">
      <c r="A353" s="269"/>
      <c r="B353" s="78" t="s">
        <v>89</v>
      </c>
      <c r="C353" s="275"/>
      <c r="D353" s="161">
        <f t="shared" si="527"/>
        <v>0</v>
      </c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71"/>
      <c r="BF353" s="163">
        <f t="shared" si="528"/>
        <v>0</v>
      </c>
      <c r="BG353" s="77">
        <f t="shared" si="529"/>
        <v>0</v>
      </c>
      <c r="BH353" s="77">
        <f t="shared" si="530"/>
        <v>0</v>
      </c>
      <c r="BI353" s="77">
        <f t="shared" si="531"/>
        <v>0</v>
      </c>
      <c r="BJ353" s="77">
        <f t="shared" si="532"/>
        <v>0</v>
      </c>
      <c r="BK353" s="77">
        <f t="shared" si="533"/>
        <v>0</v>
      </c>
      <c r="BL353" s="77">
        <f t="shared" si="534"/>
        <v>0</v>
      </c>
      <c r="BM353" s="77">
        <f t="shared" si="535"/>
        <v>0</v>
      </c>
      <c r="BN353" s="77">
        <f t="shared" si="536"/>
        <v>0</v>
      </c>
      <c r="BO353" s="77">
        <f t="shared" si="537"/>
        <v>0</v>
      </c>
      <c r="BP353" s="77">
        <f t="shared" si="538"/>
        <v>0</v>
      </c>
      <c r="BQ353" s="77">
        <f t="shared" si="539"/>
        <v>0</v>
      </c>
      <c r="BR353" s="157">
        <f t="shared" si="540"/>
        <v>0</v>
      </c>
      <c r="BS353" s="77">
        <f t="shared" si="541"/>
        <v>0</v>
      </c>
      <c r="BT353" s="77">
        <f t="shared" si="542"/>
        <v>0</v>
      </c>
      <c r="BU353" s="77">
        <f t="shared" si="543"/>
        <v>0</v>
      </c>
      <c r="BV353" s="77">
        <f t="shared" si="544"/>
        <v>0</v>
      </c>
      <c r="BW353" s="77">
        <f t="shared" si="545"/>
        <v>0</v>
      </c>
      <c r="BX353" s="77">
        <f t="shared" si="546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x14ac:dyDescent="0.3">
      <c r="A354" s="269"/>
      <c r="B354" s="78" t="s">
        <v>91</v>
      </c>
      <c r="C354" s="275"/>
      <c r="D354" s="161">
        <f t="shared" si="527"/>
        <v>0</v>
      </c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  <c r="AB354" s="215"/>
      <c r="AC354" s="215"/>
      <c r="AD354" s="215"/>
      <c r="AE354" s="215"/>
      <c r="AF354" s="215"/>
      <c r="AG354" s="215"/>
      <c r="AH354" s="215"/>
      <c r="AI354" s="215"/>
      <c r="AJ354" s="215"/>
      <c r="AK354" s="215"/>
      <c r="AL354" s="215"/>
      <c r="AM354" s="215"/>
      <c r="AN354" s="215"/>
      <c r="AO354" s="215"/>
      <c r="AP354" s="215"/>
      <c r="AQ354" s="215"/>
      <c r="AR354" s="215"/>
      <c r="AS354" s="215"/>
      <c r="AT354" s="215"/>
      <c r="AU354" s="215"/>
      <c r="AV354" s="215"/>
      <c r="AW354" s="215"/>
      <c r="AX354" s="215"/>
      <c r="AY354" s="215"/>
      <c r="AZ354" s="215"/>
      <c r="BA354" s="215"/>
      <c r="BB354" s="215"/>
      <c r="BC354" s="215"/>
      <c r="BD354" s="215"/>
      <c r="BE354" s="271"/>
      <c r="BF354" s="163">
        <f t="shared" si="528"/>
        <v>0</v>
      </c>
      <c r="BG354" s="77">
        <f t="shared" si="529"/>
        <v>0</v>
      </c>
      <c r="BH354" s="77">
        <f t="shared" si="530"/>
        <v>0</v>
      </c>
      <c r="BI354" s="77">
        <f t="shared" si="531"/>
        <v>0</v>
      </c>
      <c r="BJ354" s="77">
        <f t="shared" si="532"/>
        <v>0</v>
      </c>
      <c r="BK354" s="77">
        <f t="shared" si="533"/>
        <v>0</v>
      </c>
      <c r="BL354" s="77">
        <f t="shared" si="534"/>
        <v>0</v>
      </c>
      <c r="BM354" s="77">
        <f t="shared" si="535"/>
        <v>0</v>
      </c>
      <c r="BN354" s="77">
        <f t="shared" si="536"/>
        <v>0</v>
      </c>
      <c r="BO354" s="77">
        <f t="shared" si="537"/>
        <v>0</v>
      </c>
      <c r="BP354" s="77">
        <f t="shared" si="538"/>
        <v>0</v>
      </c>
      <c r="BQ354" s="77">
        <f t="shared" si="539"/>
        <v>0</v>
      </c>
      <c r="BR354" s="157">
        <f t="shared" si="540"/>
        <v>0</v>
      </c>
      <c r="BS354" s="77">
        <f t="shared" si="541"/>
        <v>0</v>
      </c>
      <c r="BT354" s="77">
        <f t="shared" si="542"/>
        <v>0</v>
      </c>
      <c r="BU354" s="77">
        <f t="shared" si="543"/>
        <v>0</v>
      </c>
      <c r="BV354" s="77">
        <f t="shared" si="544"/>
        <v>0</v>
      </c>
      <c r="BW354" s="77">
        <f t="shared" si="545"/>
        <v>0</v>
      </c>
      <c r="BX354" s="77">
        <f t="shared" si="546"/>
        <v>0</v>
      </c>
      <c r="BY354" s="77">
        <f>IF(Info!$O$3="Q1",$BS354,IF(Info!$O$3="Q2",$BS354+$BT354,IF(Info!$O$3="Q3",$BS354+$BT354+$BU354,$BR354)))</f>
        <v>0</v>
      </c>
      <c r="BZ354" s="77">
        <f>IF(Info!$O$3="Q1",$BS354,IF(Info!$O$3="Q2",$BT354,IF(Info!$O$3="Q3",$BU354,$BV354)))</f>
        <v>0</v>
      </c>
      <c r="CA354" s="49"/>
    </row>
    <row r="355" spans="1:79" x14ac:dyDescent="0.3">
      <c r="A355" s="269"/>
      <c r="B355" s="78" t="s">
        <v>93</v>
      </c>
      <c r="C355" s="275"/>
      <c r="D355" s="161">
        <f t="shared" si="527"/>
        <v>0</v>
      </c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71"/>
      <c r="BF355" s="163">
        <f t="shared" si="528"/>
        <v>0</v>
      </c>
      <c r="BG355" s="77">
        <f t="shared" si="529"/>
        <v>0</v>
      </c>
      <c r="BH355" s="77">
        <f t="shared" si="530"/>
        <v>0</v>
      </c>
      <c r="BI355" s="77">
        <f t="shared" si="531"/>
        <v>0</v>
      </c>
      <c r="BJ355" s="77">
        <f t="shared" si="532"/>
        <v>0</v>
      </c>
      <c r="BK355" s="77">
        <f t="shared" si="533"/>
        <v>0</v>
      </c>
      <c r="BL355" s="77">
        <f t="shared" si="534"/>
        <v>0</v>
      </c>
      <c r="BM355" s="77">
        <f t="shared" si="535"/>
        <v>0</v>
      </c>
      <c r="BN355" s="77">
        <f t="shared" si="536"/>
        <v>0</v>
      </c>
      <c r="BO355" s="77">
        <f t="shared" si="537"/>
        <v>0</v>
      </c>
      <c r="BP355" s="77">
        <f t="shared" si="538"/>
        <v>0</v>
      </c>
      <c r="BQ355" s="77">
        <f t="shared" si="539"/>
        <v>0</v>
      </c>
      <c r="BR355" s="157">
        <f t="shared" si="540"/>
        <v>0</v>
      </c>
      <c r="BS355" s="77">
        <f t="shared" si="541"/>
        <v>0</v>
      </c>
      <c r="BT355" s="77">
        <f t="shared" si="542"/>
        <v>0</v>
      </c>
      <c r="BU355" s="77">
        <f t="shared" si="543"/>
        <v>0</v>
      </c>
      <c r="BV355" s="77">
        <f t="shared" si="544"/>
        <v>0</v>
      </c>
      <c r="BW355" s="77">
        <f t="shared" si="545"/>
        <v>0</v>
      </c>
      <c r="BX355" s="77">
        <f t="shared" si="546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x14ac:dyDescent="0.3">
      <c r="A356" s="269"/>
      <c r="B356" s="78" t="s">
        <v>95</v>
      </c>
      <c r="C356" s="275"/>
      <c r="D356" s="161">
        <f t="shared" si="527"/>
        <v>0</v>
      </c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71"/>
      <c r="BF356" s="163">
        <f t="shared" si="528"/>
        <v>0</v>
      </c>
      <c r="BG356" s="77">
        <f t="shared" si="529"/>
        <v>0</v>
      </c>
      <c r="BH356" s="77">
        <f t="shared" si="530"/>
        <v>0</v>
      </c>
      <c r="BI356" s="77">
        <f t="shared" si="531"/>
        <v>0</v>
      </c>
      <c r="BJ356" s="77">
        <f t="shared" si="532"/>
        <v>0</v>
      </c>
      <c r="BK356" s="77">
        <f t="shared" si="533"/>
        <v>0</v>
      </c>
      <c r="BL356" s="77">
        <f t="shared" si="534"/>
        <v>0</v>
      </c>
      <c r="BM356" s="77">
        <f t="shared" si="535"/>
        <v>0</v>
      </c>
      <c r="BN356" s="77">
        <f t="shared" si="536"/>
        <v>0</v>
      </c>
      <c r="BO356" s="77">
        <f t="shared" si="537"/>
        <v>0</v>
      </c>
      <c r="BP356" s="77">
        <f t="shared" si="538"/>
        <v>0</v>
      </c>
      <c r="BQ356" s="77">
        <f t="shared" si="539"/>
        <v>0</v>
      </c>
      <c r="BR356" s="157">
        <f t="shared" si="540"/>
        <v>0</v>
      </c>
      <c r="BS356" s="77">
        <f t="shared" si="541"/>
        <v>0</v>
      </c>
      <c r="BT356" s="77">
        <f t="shared" si="542"/>
        <v>0</v>
      </c>
      <c r="BU356" s="77">
        <f t="shared" si="543"/>
        <v>0</v>
      </c>
      <c r="BV356" s="77">
        <f t="shared" si="544"/>
        <v>0</v>
      </c>
      <c r="BW356" s="77">
        <f t="shared" si="545"/>
        <v>0</v>
      </c>
      <c r="BX356" s="77">
        <f t="shared" si="546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x14ac:dyDescent="0.3">
      <c r="A357" s="269"/>
      <c r="B357" s="78" t="s">
        <v>97</v>
      </c>
      <c r="C357" s="275"/>
      <c r="D357" s="161">
        <f t="shared" si="527"/>
        <v>0</v>
      </c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5"/>
      <c r="AG357" s="215"/>
      <c r="AH357" s="215"/>
      <c r="AI357" s="215"/>
      <c r="AJ357" s="215"/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71"/>
      <c r="BF357" s="163">
        <f t="shared" si="528"/>
        <v>0</v>
      </c>
      <c r="BG357" s="77">
        <f t="shared" si="529"/>
        <v>0</v>
      </c>
      <c r="BH357" s="77">
        <f t="shared" si="530"/>
        <v>0</v>
      </c>
      <c r="BI357" s="77">
        <f t="shared" si="531"/>
        <v>0</v>
      </c>
      <c r="BJ357" s="77">
        <f t="shared" si="532"/>
        <v>0</v>
      </c>
      <c r="BK357" s="77">
        <f t="shared" si="533"/>
        <v>0</v>
      </c>
      <c r="BL357" s="77">
        <f t="shared" si="534"/>
        <v>0</v>
      </c>
      <c r="BM357" s="77">
        <f t="shared" si="535"/>
        <v>0</v>
      </c>
      <c r="BN357" s="77">
        <f t="shared" si="536"/>
        <v>0</v>
      </c>
      <c r="BO357" s="77">
        <f t="shared" si="537"/>
        <v>0</v>
      </c>
      <c r="BP357" s="77">
        <f t="shared" si="538"/>
        <v>0</v>
      </c>
      <c r="BQ357" s="77">
        <f t="shared" si="539"/>
        <v>0</v>
      </c>
      <c r="BR357" s="157">
        <f t="shared" si="540"/>
        <v>0</v>
      </c>
      <c r="BS357" s="77">
        <f t="shared" si="541"/>
        <v>0</v>
      </c>
      <c r="BT357" s="77">
        <f t="shared" si="542"/>
        <v>0</v>
      </c>
      <c r="BU357" s="77">
        <f t="shared" si="543"/>
        <v>0</v>
      </c>
      <c r="BV357" s="77">
        <f t="shared" si="544"/>
        <v>0</v>
      </c>
      <c r="BW357" s="77">
        <f t="shared" si="545"/>
        <v>0</v>
      </c>
      <c r="BX357" s="77">
        <f t="shared" si="546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x14ac:dyDescent="0.3">
      <c r="A358" s="269"/>
      <c r="B358" s="78" t="s">
        <v>99</v>
      </c>
      <c r="C358" s="275"/>
      <c r="D358" s="161">
        <f t="shared" si="527"/>
        <v>0</v>
      </c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215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71"/>
      <c r="BF358" s="163">
        <f t="shared" si="528"/>
        <v>0</v>
      </c>
      <c r="BG358" s="77">
        <f t="shared" si="529"/>
        <v>0</v>
      </c>
      <c r="BH358" s="77">
        <f t="shared" si="530"/>
        <v>0</v>
      </c>
      <c r="BI358" s="77">
        <f t="shared" si="531"/>
        <v>0</v>
      </c>
      <c r="BJ358" s="77">
        <f t="shared" si="532"/>
        <v>0</v>
      </c>
      <c r="BK358" s="77">
        <f t="shared" si="533"/>
        <v>0</v>
      </c>
      <c r="BL358" s="77">
        <f t="shared" si="534"/>
        <v>0</v>
      </c>
      <c r="BM358" s="77">
        <f t="shared" si="535"/>
        <v>0</v>
      </c>
      <c r="BN358" s="77">
        <f t="shared" si="536"/>
        <v>0</v>
      </c>
      <c r="BO358" s="77">
        <f t="shared" si="537"/>
        <v>0</v>
      </c>
      <c r="BP358" s="77">
        <f t="shared" si="538"/>
        <v>0</v>
      </c>
      <c r="BQ358" s="77">
        <f t="shared" si="539"/>
        <v>0</v>
      </c>
      <c r="BR358" s="157">
        <f t="shared" si="540"/>
        <v>0</v>
      </c>
      <c r="BS358" s="77">
        <f t="shared" si="541"/>
        <v>0</v>
      </c>
      <c r="BT358" s="77">
        <f t="shared" si="542"/>
        <v>0</v>
      </c>
      <c r="BU358" s="77">
        <f t="shared" si="543"/>
        <v>0</v>
      </c>
      <c r="BV358" s="77">
        <f t="shared" si="544"/>
        <v>0</v>
      </c>
      <c r="BW358" s="77">
        <f t="shared" si="545"/>
        <v>0</v>
      </c>
      <c r="BX358" s="77">
        <f t="shared" si="546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x14ac:dyDescent="0.3">
      <c r="A359" s="269"/>
      <c r="B359" s="78" t="s">
        <v>375</v>
      </c>
      <c r="C359" s="275"/>
      <c r="D359" s="161">
        <f t="shared" si="527"/>
        <v>0</v>
      </c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  <c r="AB359" s="215"/>
      <c r="AC359" s="215"/>
      <c r="AD359" s="215"/>
      <c r="AE359" s="215"/>
      <c r="AF359" s="215"/>
      <c r="AG359" s="215"/>
      <c r="AH359" s="215"/>
      <c r="AI359" s="215"/>
      <c r="AJ359" s="215"/>
      <c r="AK359" s="215"/>
      <c r="AL359" s="215"/>
      <c r="AM359" s="215"/>
      <c r="AN359" s="215"/>
      <c r="AO359" s="215"/>
      <c r="AP359" s="215"/>
      <c r="AQ359" s="215"/>
      <c r="AR359" s="215"/>
      <c r="AS359" s="215"/>
      <c r="AT359" s="215"/>
      <c r="AU359" s="215"/>
      <c r="AV359" s="215"/>
      <c r="AW359" s="215"/>
      <c r="AX359" s="215"/>
      <c r="AY359" s="215"/>
      <c r="AZ359" s="215"/>
      <c r="BA359" s="215"/>
      <c r="BB359" s="215"/>
      <c r="BC359" s="215"/>
      <c r="BD359" s="215"/>
      <c r="BE359" s="271"/>
      <c r="BF359" s="163">
        <f t="shared" si="528"/>
        <v>0</v>
      </c>
      <c r="BG359" s="77">
        <f t="shared" si="529"/>
        <v>0</v>
      </c>
      <c r="BH359" s="77">
        <f t="shared" si="530"/>
        <v>0</v>
      </c>
      <c r="BI359" s="77">
        <f t="shared" si="531"/>
        <v>0</v>
      </c>
      <c r="BJ359" s="77">
        <f t="shared" si="532"/>
        <v>0</v>
      </c>
      <c r="BK359" s="77">
        <f t="shared" si="533"/>
        <v>0</v>
      </c>
      <c r="BL359" s="77">
        <f t="shared" si="534"/>
        <v>0</v>
      </c>
      <c r="BM359" s="77">
        <f t="shared" si="535"/>
        <v>0</v>
      </c>
      <c r="BN359" s="77">
        <f t="shared" si="536"/>
        <v>0</v>
      </c>
      <c r="BO359" s="77">
        <f t="shared" si="537"/>
        <v>0</v>
      </c>
      <c r="BP359" s="77">
        <f t="shared" si="538"/>
        <v>0</v>
      </c>
      <c r="BQ359" s="77">
        <f t="shared" si="539"/>
        <v>0</v>
      </c>
      <c r="BR359" s="157">
        <f t="shared" si="540"/>
        <v>0</v>
      </c>
      <c r="BS359" s="77">
        <f t="shared" si="541"/>
        <v>0</v>
      </c>
      <c r="BT359" s="77">
        <f t="shared" si="542"/>
        <v>0</v>
      </c>
      <c r="BU359" s="77">
        <f t="shared" si="543"/>
        <v>0</v>
      </c>
      <c r="BV359" s="77">
        <f t="shared" si="544"/>
        <v>0</v>
      </c>
      <c r="BW359" s="77">
        <f t="shared" si="545"/>
        <v>0</v>
      </c>
      <c r="BX359" s="77">
        <f t="shared" si="546"/>
        <v>0</v>
      </c>
      <c r="BY359" s="77">
        <f>IF(Info!$O$3="Q1",$BS359,IF(Info!$O$3="Q2",$BS359+$BT359,IF(Info!$O$3="Q3",$BS359+$BT359+$BU359,$BR359)))</f>
        <v>0</v>
      </c>
      <c r="BZ359" s="77">
        <f>IF(Info!$O$3="Q1",$BS359,IF(Info!$O$3="Q2",$BT359,IF(Info!$O$3="Q3",$BU359,$BV359)))</f>
        <v>0</v>
      </c>
      <c r="CA359" s="49"/>
    </row>
    <row r="360" spans="1:79" x14ac:dyDescent="0.3">
      <c r="A360" s="269"/>
      <c r="B360" s="78" t="s">
        <v>103</v>
      </c>
      <c r="C360" s="275"/>
      <c r="D360" s="161">
        <f t="shared" si="527"/>
        <v>0</v>
      </c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71"/>
      <c r="BF360" s="163">
        <f t="shared" si="528"/>
        <v>0</v>
      </c>
      <c r="BG360" s="77">
        <f t="shared" si="529"/>
        <v>0</v>
      </c>
      <c r="BH360" s="77">
        <f t="shared" si="530"/>
        <v>0</v>
      </c>
      <c r="BI360" s="77">
        <f t="shared" si="531"/>
        <v>0</v>
      </c>
      <c r="BJ360" s="77">
        <f t="shared" si="532"/>
        <v>0</v>
      </c>
      <c r="BK360" s="77">
        <f t="shared" si="533"/>
        <v>0</v>
      </c>
      <c r="BL360" s="77">
        <f t="shared" si="534"/>
        <v>0</v>
      </c>
      <c r="BM360" s="77">
        <f t="shared" si="535"/>
        <v>0</v>
      </c>
      <c r="BN360" s="77">
        <f t="shared" si="536"/>
        <v>0</v>
      </c>
      <c r="BO360" s="77">
        <f t="shared" si="537"/>
        <v>0</v>
      </c>
      <c r="BP360" s="77">
        <f t="shared" si="538"/>
        <v>0</v>
      </c>
      <c r="BQ360" s="77">
        <f t="shared" si="539"/>
        <v>0</v>
      </c>
      <c r="BR360" s="157">
        <f t="shared" si="540"/>
        <v>0</v>
      </c>
      <c r="BS360" s="77">
        <f t="shared" si="541"/>
        <v>0</v>
      </c>
      <c r="BT360" s="77">
        <f t="shared" si="542"/>
        <v>0</v>
      </c>
      <c r="BU360" s="77">
        <f t="shared" si="543"/>
        <v>0</v>
      </c>
      <c r="BV360" s="77">
        <f t="shared" si="544"/>
        <v>0</v>
      </c>
      <c r="BW360" s="77">
        <f t="shared" si="545"/>
        <v>0</v>
      </c>
      <c r="BX360" s="77">
        <f t="shared" si="546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x14ac:dyDescent="0.3">
      <c r="A361" s="269"/>
      <c r="B361" s="78" t="s">
        <v>105</v>
      </c>
      <c r="C361" s="275"/>
      <c r="D361" s="161">
        <f t="shared" si="527"/>
        <v>0</v>
      </c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  <c r="AB361" s="215"/>
      <c r="AC361" s="215"/>
      <c r="AD361" s="215"/>
      <c r="AE361" s="215"/>
      <c r="AF361" s="215"/>
      <c r="AG361" s="215"/>
      <c r="AH361" s="215"/>
      <c r="AI361" s="215"/>
      <c r="AJ361" s="215"/>
      <c r="AK361" s="215"/>
      <c r="AL361" s="215"/>
      <c r="AM361" s="215"/>
      <c r="AN361" s="215"/>
      <c r="AO361" s="215"/>
      <c r="AP361" s="215"/>
      <c r="AQ361" s="215"/>
      <c r="AR361" s="215"/>
      <c r="AS361" s="215"/>
      <c r="AT361" s="215"/>
      <c r="AU361" s="215"/>
      <c r="AV361" s="215"/>
      <c r="AW361" s="215"/>
      <c r="AX361" s="215"/>
      <c r="AY361" s="215"/>
      <c r="AZ361" s="215"/>
      <c r="BA361" s="215"/>
      <c r="BB361" s="215"/>
      <c r="BC361" s="215"/>
      <c r="BD361" s="215"/>
      <c r="BE361" s="271"/>
      <c r="BF361" s="163">
        <f t="shared" si="528"/>
        <v>0</v>
      </c>
      <c r="BG361" s="77">
        <f t="shared" si="529"/>
        <v>0</v>
      </c>
      <c r="BH361" s="77">
        <f t="shared" si="530"/>
        <v>0</v>
      </c>
      <c r="BI361" s="77">
        <f t="shared" si="531"/>
        <v>0</v>
      </c>
      <c r="BJ361" s="77">
        <f t="shared" si="532"/>
        <v>0</v>
      </c>
      <c r="BK361" s="77">
        <f t="shared" si="533"/>
        <v>0</v>
      </c>
      <c r="BL361" s="77">
        <f t="shared" si="534"/>
        <v>0</v>
      </c>
      <c r="BM361" s="77">
        <f t="shared" si="535"/>
        <v>0</v>
      </c>
      <c r="BN361" s="77">
        <f t="shared" si="536"/>
        <v>0</v>
      </c>
      <c r="BO361" s="77">
        <f t="shared" si="537"/>
        <v>0</v>
      </c>
      <c r="BP361" s="77">
        <f t="shared" si="538"/>
        <v>0</v>
      </c>
      <c r="BQ361" s="77">
        <f t="shared" si="539"/>
        <v>0</v>
      </c>
      <c r="BR361" s="157">
        <f t="shared" si="540"/>
        <v>0</v>
      </c>
      <c r="BS361" s="77">
        <f t="shared" si="541"/>
        <v>0</v>
      </c>
      <c r="BT361" s="77">
        <f t="shared" si="542"/>
        <v>0</v>
      </c>
      <c r="BU361" s="77">
        <f t="shared" si="543"/>
        <v>0</v>
      </c>
      <c r="BV361" s="77">
        <f t="shared" si="544"/>
        <v>0</v>
      </c>
      <c r="BW361" s="77">
        <f t="shared" si="545"/>
        <v>0</v>
      </c>
      <c r="BX361" s="77">
        <f t="shared" si="546"/>
        <v>0</v>
      </c>
      <c r="BY361" s="77">
        <f>IF(Info!$O$3="Q1",$BS361,IF(Info!$O$3="Q2",$BS361+$BT361,IF(Info!$O$3="Q3",$BS361+$BT361+$BU361,$BR361)))</f>
        <v>0</v>
      </c>
      <c r="BZ361" s="77">
        <f>IF(Info!$O$3="Q1",$BS361,IF(Info!$O$3="Q2",$BT361,IF(Info!$O$3="Q3",$BU361,$BV361)))</f>
        <v>0</v>
      </c>
      <c r="CA361" s="49"/>
    </row>
    <row r="362" spans="1:79" x14ac:dyDescent="0.3">
      <c r="A362" s="282"/>
      <c r="B362" s="160" t="s">
        <v>376</v>
      </c>
      <c r="C362" s="275"/>
      <c r="D362" s="161">
        <f t="shared" si="527"/>
        <v>0</v>
      </c>
      <c r="E362" s="278">
        <f t="shared" ref="E362:AJ362" si="547">SUM(E352:E361)</f>
        <v>0</v>
      </c>
      <c r="F362" s="278">
        <f t="shared" si="547"/>
        <v>0</v>
      </c>
      <c r="G362" s="278">
        <f t="shared" si="547"/>
        <v>0</v>
      </c>
      <c r="H362" s="278">
        <f t="shared" si="547"/>
        <v>0</v>
      </c>
      <c r="I362" s="278">
        <f t="shared" si="547"/>
        <v>0</v>
      </c>
      <c r="J362" s="278">
        <f t="shared" si="547"/>
        <v>0</v>
      </c>
      <c r="K362" s="278">
        <f t="shared" si="547"/>
        <v>0</v>
      </c>
      <c r="L362" s="278">
        <f t="shared" si="547"/>
        <v>0</v>
      </c>
      <c r="M362" s="278">
        <f t="shared" si="547"/>
        <v>0</v>
      </c>
      <c r="N362" s="278">
        <f t="shared" si="547"/>
        <v>0</v>
      </c>
      <c r="O362" s="278">
        <f t="shared" si="547"/>
        <v>0</v>
      </c>
      <c r="P362" s="278">
        <f t="shared" si="547"/>
        <v>0</v>
      </c>
      <c r="Q362" s="278">
        <f t="shared" si="547"/>
        <v>0</v>
      </c>
      <c r="R362" s="278">
        <f t="shared" si="547"/>
        <v>0</v>
      </c>
      <c r="S362" s="278">
        <f t="shared" si="547"/>
        <v>0</v>
      </c>
      <c r="T362" s="278">
        <f t="shared" si="547"/>
        <v>0</v>
      </c>
      <c r="U362" s="278">
        <f t="shared" si="547"/>
        <v>0</v>
      </c>
      <c r="V362" s="278">
        <f t="shared" si="547"/>
        <v>0</v>
      </c>
      <c r="W362" s="278">
        <f t="shared" si="547"/>
        <v>0</v>
      </c>
      <c r="X362" s="278">
        <f t="shared" si="547"/>
        <v>0</v>
      </c>
      <c r="Y362" s="278">
        <f t="shared" si="547"/>
        <v>0</v>
      </c>
      <c r="Z362" s="278">
        <f t="shared" si="547"/>
        <v>0</v>
      </c>
      <c r="AA362" s="278">
        <f t="shared" si="547"/>
        <v>0</v>
      </c>
      <c r="AB362" s="278">
        <f t="shared" si="547"/>
        <v>0</v>
      </c>
      <c r="AC362" s="278">
        <f t="shared" si="547"/>
        <v>0</v>
      </c>
      <c r="AD362" s="278">
        <f t="shared" si="547"/>
        <v>0</v>
      </c>
      <c r="AE362" s="278">
        <f t="shared" si="547"/>
        <v>0</v>
      </c>
      <c r="AF362" s="278">
        <f t="shared" si="547"/>
        <v>0</v>
      </c>
      <c r="AG362" s="278">
        <f t="shared" si="547"/>
        <v>0</v>
      </c>
      <c r="AH362" s="278">
        <f t="shared" si="547"/>
        <v>0</v>
      </c>
      <c r="AI362" s="278">
        <f t="shared" si="547"/>
        <v>0</v>
      </c>
      <c r="AJ362" s="278">
        <f t="shared" si="547"/>
        <v>0</v>
      </c>
      <c r="AK362" s="278">
        <f t="shared" ref="AK362:BP362" si="548">SUM(AK352:AK361)</f>
        <v>0</v>
      </c>
      <c r="AL362" s="278">
        <f t="shared" si="548"/>
        <v>0</v>
      </c>
      <c r="AM362" s="278">
        <f t="shared" si="548"/>
        <v>0</v>
      </c>
      <c r="AN362" s="278">
        <f t="shared" si="548"/>
        <v>0</v>
      </c>
      <c r="AO362" s="278">
        <f t="shared" si="548"/>
        <v>0</v>
      </c>
      <c r="AP362" s="278">
        <f t="shared" si="548"/>
        <v>0</v>
      </c>
      <c r="AQ362" s="278">
        <f t="shared" si="548"/>
        <v>0</v>
      </c>
      <c r="AR362" s="278">
        <f t="shared" si="548"/>
        <v>0</v>
      </c>
      <c r="AS362" s="278">
        <f t="shared" si="548"/>
        <v>0</v>
      </c>
      <c r="AT362" s="278">
        <f t="shared" si="548"/>
        <v>0</v>
      </c>
      <c r="AU362" s="278">
        <f t="shared" si="548"/>
        <v>0</v>
      </c>
      <c r="AV362" s="278">
        <f t="shared" si="548"/>
        <v>0</v>
      </c>
      <c r="AW362" s="278">
        <f t="shared" si="548"/>
        <v>0</v>
      </c>
      <c r="AX362" s="278">
        <f t="shared" si="548"/>
        <v>0</v>
      </c>
      <c r="AY362" s="278">
        <f t="shared" si="548"/>
        <v>0</v>
      </c>
      <c r="AZ362" s="278">
        <f t="shared" si="548"/>
        <v>0</v>
      </c>
      <c r="BA362" s="278">
        <f t="shared" si="548"/>
        <v>0</v>
      </c>
      <c r="BB362" s="278">
        <f t="shared" si="548"/>
        <v>0</v>
      </c>
      <c r="BC362" s="278">
        <f t="shared" si="548"/>
        <v>0</v>
      </c>
      <c r="BD362" s="278">
        <f t="shared" si="548"/>
        <v>0</v>
      </c>
      <c r="BE362" s="271"/>
      <c r="BF362" s="162">
        <f t="shared" si="528"/>
        <v>0</v>
      </c>
      <c r="BG362" s="157">
        <f t="shared" si="529"/>
        <v>0</v>
      </c>
      <c r="BH362" s="157">
        <f t="shared" si="530"/>
        <v>0</v>
      </c>
      <c r="BI362" s="157">
        <f t="shared" si="531"/>
        <v>0</v>
      </c>
      <c r="BJ362" s="157">
        <f t="shared" si="532"/>
        <v>0</v>
      </c>
      <c r="BK362" s="157">
        <f t="shared" si="533"/>
        <v>0</v>
      </c>
      <c r="BL362" s="157">
        <f t="shared" si="534"/>
        <v>0</v>
      </c>
      <c r="BM362" s="157">
        <f t="shared" si="535"/>
        <v>0</v>
      </c>
      <c r="BN362" s="157">
        <f t="shared" si="536"/>
        <v>0</v>
      </c>
      <c r="BO362" s="157">
        <f t="shared" si="537"/>
        <v>0</v>
      </c>
      <c r="BP362" s="157">
        <f t="shared" si="538"/>
        <v>0</v>
      </c>
      <c r="BQ362" s="157">
        <f t="shared" si="539"/>
        <v>0</v>
      </c>
      <c r="BR362" s="157">
        <f t="shared" si="540"/>
        <v>0</v>
      </c>
      <c r="BS362" s="157">
        <f t="shared" si="541"/>
        <v>0</v>
      </c>
      <c r="BT362" s="157">
        <f t="shared" si="542"/>
        <v>0</v>
      </c>
      <c r="BU362" s="157">
        <f t="shared" si="543"/>
        <v>0</v>
      </c>
      <c r="BV362" s="157">
        <f t="shared" si="544"/>
        <v>0</v>
      </c>
      <c r="BW362" s="157">
        <f t="shared" si="545"/>
        <v>0</v>
      </c>
      <c r="BX362" s="157">
        <f t="shared" si="546"/>
        <v>0</v>
      </c>
      <c r="BY362" s="157">
        <f>IF(Info!$O$3="Q1",$BS362,IF(Info!$O$3="Q2",$BS362+$BT362,IF(Info!$O$3="Q3",$BS362+$BT362+$BU362,$BR362)))</f>
        <v>0</v>
      </c>
      <c r="BZ362" s="157">
        <f>IF(Info!$O$3="Q1",$BS362,IF(Info!$O$3="Q2",$BT362,IF(Info!$O$3="Q3",$BU362,$BV362)))</f>
        <v>0</v>
      </c>
      <c r="CA362" s="49"/>
    </row>
    <row r="363" spans="1:79" x14ac:dyDescent="0.3">
      <c r="A363" s="282"/>
      <c r="B363" s="160" t="s">
        <v>377</v>
      </c>
      <c r="C363" s="275"/>
      <c r="D363" s="161">
        <f t="shared" si="527"/>
        <v>0</v>
      </c>
      <c r="E363" s="161">
        <f t="shared" ref="E363:AJ363" si="549">E315+E323+E327+E333+E337+E341+E346+E350+E362</f>
        <v>0</v>
      </c>
      <c r="F363" s="161">
        <f t="shared" si="549"/>
        <v>0</v>
      </c>
      <c r="G363" s="161">
        <f t="shared" si="549"/>
        <v>0</v>
      </c>
      <c r="H363" s="161">
        <f t="shared" si="549"/>
        <v>0</v>
      </c>
      <c r="I363" s="161">
        <f t="shared" si="549"/>
        <v>0</v>
      </c>
      <c r="J363" s="161">
        <f t="shared" si="549"/>
        <v>0</v>
      </c>
      <c r="K363" s="161">
        <f t="shared" si="549"/>
        <v>0</v>
      </c>
      <c r="L363" s="161">
        <f t="shared" si="549"/>
        <v>0</v>
      </c>
      <c r="M363" s="161">
        <f t="shared" si="549"/>
        <v>0</v>
      </c>
      <c r="N363" s="161">
        <f t="shared" si="549"/>
        <v>0</v>
      </c>
      <c r="O363" s="161">
        <f t="shared" si="549"/>
        <v>0</v>
      </c>
      <c r="P363" s="161">
        <f t="shared" si="549"/>
        <v>0</v>
      </c>
      <c r="Q363" s="161">
        <f t="shared" si="549"/>
        <v>0</v>
      </c>
      <c r="R363" s="161">
        <f t="shared" si="549"/>
        <v>0</v>
      </c>
      <c r="S363" s="161">
        <f t="shared" si="549"/>
        <v>0</v>
      </c>
      <c r="T363" s="161">
        <f t="shared" si="549"/>
        <v>0</v>
      </c>
      <c r="U363" s="161">
        <f t="shared" si="549"/>
        <v>0</v>
      </c>
      <c r="V363" s="161">
        <f t="shared" si="549"/>
        <v>0</v>
      </c>
      <c r="W363" s="161">
        <f t="shared" si="549"/>
        <v>0</v>
      </c>
      <c r="X363" s="161">
        <f t="shared" si="549"/>
        <v>0</v>
      </c>
      <c r="Y363" s="161">
        <f t="shared" si="549"/>
        <v>0</v>
      </c>
      <c r="Z363" s="161">
        <f t="shared" si="549"/>
        <v>0</v>
      </c>
      <c r="AA363" s="161">
        <f t="shared" si="549"/>
        <v>0</v>
      </c>
      <c r="AB363" s="161">
        <f t="shared" si="549"/>
        <v>0</v>
      </c>
      <c r="AC363" s="161">
        <f t="shared" si="549"/>
        <v>0</v>
      </c>
      <c r="AD363" s="161">
        <f t="shared" si="549"/>
        <v>0</v>
      </c>
      <c r="AE363" s="161">
        <f t="shared" si="549"/>
        <v>0</v>
      </c>
      <c r="AF363" s="161">
        <f t="shared" si="549"/>
        <v>0</v>
      </c>
      <c r="AG363" s="161">
        <f t="shared" si="549"/>
        <v>0</v>
      </c>
      <c r="AH363" s="161">
        <f t="shared" si="549"/>
        <v>0</v>
      </c>
      <c r="AI363" s="161">
        <f t="shared" si="549"/>
        <v>0</v>
      </c>
      <c r="AJ363" s="161">
        <f t="shared" si="549"/>
        <v>0</v>
      </c>
      <c r="AK363" s="161">
        <f t="shared" ref="AK363:BP363" si="550">AK315+AK323+AK327+AK333+AK337+AK341+AK346+AK350+AK362</f>
        <v>0</v>
      </c>
      <c r="AL363" s="161">
        <f t="shared" si="550"/>
        <v>0</v>
      </c>
      <c r="AM363" s="161">
        <f t="shared" si="550"/>
        <v>0</v>
      </c>
      <c r="AN363" s="161">
        <f t="shared" si="550"/>
        <v>0</v>
      </c>
      <c r="AO363" s="161">
        <f t="shared" si="550"/>
        <v>0</v>
      </c>
      <c r="AP363" s="161">
        <f t="shared" si="550"/>
        <v>0</v>
      </c>
      <c r="AQ363" s="161">
        <f t="shared" si="550"/>
        <v>0</v>
      </c>
      <c r="AR363" s="161">
        <f t="shared" si="550"/>
        <v>0</v>
      </c>
      <c r="AS363" s="161">
        <f t="shared" si="550"/>
        <v>0</v>
      </c>
      <c r="AT363" s="161">
        <f t="shared" si="550"/>
        <v>0</v>
      </c>
      <c r="AU363" s="161">
        <f t="shared" si="550"/>
        <v>0</v>
      </c>
      <c r="AV363" s="161">
        <f t="shared" si="550"/>
        <v>0</v>
      </c>
      <c r="AW363" s="161">
        <f t="shared" si="550"/>
        <v>0</v>
      </c>
      <c r="AX363" s="161">
        <f t="shared" si="550"/>
        <v>0</v>
      </c>
      <c r="AY363" s="161">
        <f t="shared" si="550"/>
        <v>0</v>
      </c>
      <c r="AZ363" s="161">
        <f t="shared" si="550"/>
        <v>0</v>
      </c>
      <c r="BA363" s="161">
        <f t="shared" si="550"/>
        <v>0</v>
      </c>
      <c r="BB363" s="161">
        <f t="shared" si="550"/>
        <v>0</v>
      </c>
      <c r="BC363" s="161">
        <f t="shared" si="550"/>
        <v>0</v>
      </c>
      <c r="BD363" s="161">
        <f t="shared" si="550"/>
        <v>0</v>
      </c>
      <c r="BE363" s="271"/>
      <c r="BF363" s="162">
        <f t="shared" si="528"/>
        <v>0</v>
      </c>
      <c r="BG363" s="157">
        <f t="shared" si="529"/>
        <v>0</v>
      </c>
      <c r="BH363" s="157">
        <f t="shared" si="530"/>
        <v>0</v>
      </c>
      <c r="BI363" s="157">
        <f t="shared" si="531"/>
        <v>0</v>
      </c>
      <c r="BJ363" s="157">
        <f t="shared" si="532"/>
        <v>0</v>
      </c>
      <c r="BK363" s="157">
        <f t="shared" si="533"/>
        <v>0</v>
      </c>
      <c r="BL363" s="157">
        <f t="shared" si="534"/>
        <v>0</v>
      </c>
      <c r="BM363" s="157">
        <f t="shared" si="535"/>
        <v>0</v>
      </c>
      <c r="BN363" s="157">
        <f t="shared" si="536"/>
        <v>0</v>
      </c>
      <c r="BO363" s="157">
        <f t="shared" si="537"/>
        <v>0</v>
      </c>
      <c r="BP363" s="157">
        <f t="shared" si="538"/>
        <v>0</v>
      </c>
      <c r="BQ363" s="157">
        <f t="shared" si="539"/>
        <v>0</v>
      </c>
      <c r="BR363" s="157">
        <f t="shared" si="540"/>
        <v>0</v>
      </c>
      <c r="BS363" s="157">
        <f t="shared" si="541"/>
        <v>0</v>
      </c>
      <c r="BT363" s="157">
        <f t="shared" si="542"/>
        <v>0</v>
      </c>
      <c r="BU363" s="157">
        <f t="shared" si="543"/>
        <v>0</v>
      </c>
      <c r="BV363" s="157">
        <f t="shared" si="544"/>
        <v>0</v>
      </c>
      <c r="BW363" s="157">
        <f t="shared" si="545"/>
        <v>0</v>
      </c>
      <c r="BX363" s="157">
        <f t="shared" si="546"/>
        <v>0</v>
      </c>
      <c r="BY363" s="157">
        <f>IF(Info!$O$3="Q1",$BS363,IF(Info!$O$3="Q2",$BS363+$BT363,IF(Info!$O$3="Q3",$BS363+$BT363+$BU363,$BR363)))</f>
        <v>0</v>
      </c>
      <c r="BZ363" s="157">
        <f>IF(Info!$O$3="Q1",$BS363,IF(Info!$O$3="Q2",$BT363,IF(Info!$O$3="Q3",$BU363,$BV363)))</f>
        <v>0</v>
      </c>
      <c r="CA363" s="49"/>
    </row>
    <row r="364" spans="1:79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x14ac:dyDescent="0.3">
      <c r="A365" s="269"/>
      <c r="B365" s="207" t="s">
        <v>393</v>
      </c>
      <c r="C365" s="275"/>
      <c r="D365" s="210">
        <f>SUM(E365:BD365)</f>
        <v>0</v>
      </c>
      <c r="E365" s="283">
        <f t="shared" ref="E365:AJ365" si="551">E306-E363</f>
        <v>0</v>
      </c>
      <c r="F365" s="283">
        <f t="shared" si="551"/>
        <v>0</v>
      </c>
      <c r="G365" s="283">
        <f t="shared" si="551"/>
        <v>0</v>
      </c>
      <c r="H365" s="283">
        <f t="shared" si="551"/>
        <v>0</v>
      </c>
      <c r="I365" s="283">
        <f t="shared" si="551"/>
        <v>0</v>
      </c>
      <c r="J365" s="283">
        <f t="shared" si="551"/>
        <v>0</v>
      </c>
      <c r="K365" s="283">
        <f t="shared" si="551"/>
        <v>0</v>
      </c>
      <c r="L365" s="283">
        <f t="shared" si="551"/>
        <v>0</v>
      </c>
      <c r="M365" s="283">
        <f t="shared" si="551"/>
        <v>0</v>
      </c>
      <c r="N365" s="283">
        <f t="shared" si="551"/>
        <v>0</v>
      </c>
      <c r="O365" s="283">
        <f t="shared" si="551"/>
        <v>0</v>
      </c>
      <c r="P365" s="283">
        <f t="shared" si="551"/>
        <v>0</v>
      </c>
      <c r="Q365" s="283">
        <f t="shared" si="551"/>
        <v>0</v>
      </c>
      <c r="R365" s="283">
        <f t="shared" si="551"/>
        <v>0</v>
      </c>
      <c r="S365" s="283">
        <f t="shared" si="551"/>
        <v>0</v>
      </c>
      <c r="T365" s="283">
        <f t="shared" si="551"/>
        <v>0</v>
      </c>
      <c r="U365" s="283">
        <f t="shared" si="551"/>
        <v>0</v>
      </c>
      <c r="V365" s="283">
        <f t="shared" si="551"/>
        <v>0</v>
      </c>
      <c r="W365" s="283">
        <f t="shared" si="551"/>
        <v>0</v>
      </c>
      <c r="X365" s="283">
        <f t="shared" si="551"/>
        <v>0</v>
      </c>
      <c r="Y365" s="283">
        <f t="shared" si="551"/>
        <v>0</v>
      </c>
      <c r="Z365" s="283">
        <f t="shared" si="551"/>
        <v>0</v>
      </c>
      <c r="AA365" s="283">
        <f t="shared" si="551"/>
        <v>0</v>
      </c>
      <c r="AB365" s="283">
        <f t="shared" si="551"/>
        <v>0</v>
      </c>
      <c r="AC365" s="283">
        <f t="shared" si="551"/>
        <v>0</v>
      </c>
      <c r="AD365" s="283">
        <f t="shared" si="551"/>
        <v>0</v>
      </c>
      <c r="AE365" s="283">
        <f t="shared" si="551"/>
        <v>0</v>
      </c>
      <c r="AF365" s="283">
        <f t="shared" si="551"/>
        <v>0</v>
      </c>
      <c r="AG365" s="283">
        <f t="shared" si="551"/>
        <v>0</v>
      </c>
      <c r="AH365" s="283">
        <f t="shared" si="551"/>
        <v>0</v>
      </c>
      <c r="AI365" s="283">
        <f t="shared" si="551"/>
        <v>0</v>
      </c>
      <c r="AJ365" s="283">
        <f t="shared" si="551"/>
        <v>0</v>
      </c>
      <c r="AK365" s="283">
        <f t="shared" ref="AK365:BD365" si="552">AK306-AK363</f>
        <v>0</v>
      </c>
      <c r="AL365" s="283">
        <f t="shared" si="552"/>
        <v>0</v>
      </c>
      <c r="AM365" s="283">
        <f t="shared" si="552"/>
        <v>0</v>
      </c>
      <c r="AN365" s="283">
        <f t="shared" si="552"/>
        <v>0</v>
      </c>
      <c r="AO365" s="283">
        <f t="shared" si="552"/>
        <v>0</v>
      </c>
      <c r="AP365" s="283">
        <f t="shared" si="552"/>
        <v>0</v>
      </c>
      <c r="AQ365" s="283">
        <f t="shared" si="552"/>
        <v>0</v>
      </c>
      <c r="AR365" s="283">
        <f t="shared" si="552"/>
        <v>0</v>
      </c>
      <c r="AS365" s="283">
        <f t="shared" si="552"/>
        <v>0</v>
      </c>
      <c r="AT365" s="283">
        <f t="shared" si="552"/>
        <v>0</v>
      </c>
      <c r="AU365" s="283">
        <f t="shared" si="552"/>
        <v>0</v>
      </c>
      <c r="AV365" s="283">
        <f t="shared" si="552"/>
        <v>0</v>
      </c>
      <c r="AW365" s="283">
        <f t="shared" si="552"/>
        <v>0</v>
      </c>
      <c r="AX365" s="283">
        <f t="shared" si="552"/>
        <v>0</v>
      </c>
      <c r="AY365" s="283">
        <f t="shared" si="552"/>
        <v>0</v>
      </c>
      <c r="AZ365" s="283">
        <f t="shared" si="552"/>
        <v>0</v>
      </c>
      <c r="BA365" s="283">
        <f t="shared" si="552"/>
        <v>0</v>
      </c>
      <c r="BB365" s="283">
        <f t="shared" si="552"/>
        <v>0</v>
      </c>
      <c r="BC365" s="283">
        <f t="shared" si="552"/>
        <v>0</v>
      </c>
      <c r="BD365" s="283">
        <f t="shared" si="552"/>
        <v>0</v>
      </c>
      <c r="BE365" s="271"/>
      <c r="BF365" s="162">
        <f>SUM(E365:H365)</f>
        <v>0</v>
      </c>
      <c r="BG365" s="157">
        <f>SUM(I365:L365)</f>
        <v>0</v>
      </c>
      <c r="BH365" s="157">
        <f>SUM(M365:Q365)</f>
        <v>0</v>
      </c>
      <c r="BI365" s="157">
        <f>SUM(R365:U365)</f>
        <v>0</v>
      </c>
      <c r="BJ365" s="157">
        <f>SUM(V365:Y365)</f>
        <v>0</v>
      </c>
      <c r="BK365" s="157">
        <f>SUM(Z365:AD365)</f>
        <v>0</v>
      </c>
      <c r="BL365" s="157">
        <f>SUM(AE365:AH365)</f>
        <v>0</v>
      </c>
      <c r="BM365" s="157">
        <f>SUM(AI365:AL365)</f>
        <v>0</v>
      </c>
      <c r="BN365" s="157">
        <f>SUM(AM365:AQ365)</f>
        <v>0</v>
      </c>
      <c r="BO365" s="157">
        <f>SUM(AR365:AU365)</f>
        <v>0</v>
      </c>
      <c r="BP365" s="157">
        <f>SUM(AV365:AY365)</f>
        <v>0</v>
      </c>
      <c r="BQ365" s="157">
        <f>SUM(AZ365:BD365)</f>
        <v>0</v>
      </c>
      <c r="BR365" s="157">
        <f>SUM(BF365:BQ365)</f>
        <v>0</v>
      </c>
      <c r="BS365" s="157">
        <f>SUM(BF365:BH365)</f>
        <v>0</v>
      </c>
      <c r="BT365" s="157">
        <f>SUM(BI365:BK365)</f>
        <v>0</v>
      </c>
      <c r="BU365" s="157">
        <f>SUM(BL365:BN365)</f>
        <v>0</v>
      </c>
      <c r="BV365" s="157">
        <f>SUM(BO365:BQ365)</f>
        <v>0</v>
      </c>
      <c r="BW365" s="157">
        <f>SUM(BF365:BK365)</f>
        <v>0</v>
      </c>
      <c r="BX365" s="157">
        <f>SUM(BL365:BQ365)</f>
        <v>0</v>
      </c>
      <c r="BY365" s="157">
        <f>IF(Info!$O$3="Q1",$BS365,IF(Info!$O$3="Q2",$BS365+$BT365,IF(Info!$O$3="Q3",$BS365+$BT365+$BU365,$BR365)))</f>
        <v>0</v>
      </c>
      <c r="BZ365" s="157">
        <f>IF(Info!$O$3="Q1",$BS365,IF(Info!$O$3="Q2",$BT365,IF(Info!$O$3="Q3",$BU365,$BV365)))</f>
        <v>0</v>
      </c>
      <c r="CA365" s="49"/>
    </row>
    <row r="366" spans="1:79" x14ac:dyDescent="0.3">
      <c r="A366" s="269"/>
      <c r="B366" s="160" t="s">
        <v>394</v>
      </c>
      <c r="C366" s="275"/>
      <c r="D366" s="49"/>
      <c r="E366" s="278">
        <f>E365</f>
        <v>0</v>
      </c>
      <c r="F366" s="278">
        <f t="shared" ref="F366:AK366" si="553">E366+F365</f>
        <v>0</v>
      </c>
      <c r="G366" s="278">
        <f t="shared" si="553"/>
        <v>0</v>
      </c>
      <c r="H366" s="278">
        <f t="shared" si="553"/>
        <v>0</v>
      </c>
      <c r="I366" s="278">
        <f t="shared" si="553"/>
        <v>0</v>
      </c>
      <c r="J366" s="278">
        <f t="shared" si="553"/>
        <v>0</v>
      </c>
      <c r="K366" s="278">
        <f t="shared" si="553"/>
        <v>0</v>
      </c>
      <c r="L366" s="278">
        <f t="shared" si="553"/>
        <v>0</v>
      </c>
      <c r="M366" s="278">
        <f t="shared" si="553"/>
        <v>0</v>
      </c>
      <c r="N366" s="278">
        <f t="shared" si="553"/>
        <v>0</v>
      </c>
      <c r="O366" s="278">
        <f t="shared" si="553"/>
        <v>0</v>
      </c>
      <c r="P366" s="278">
        <f t="shared" si="553"/>
        <v>0</v>
      </c>
      <c r="Q366" s="278">
        <f t="shared" si="553"/>
        <v>0</v>
      </c>
      <c r="R366" s="278">
        <f t="shared" si="553"/>
        <v>0</v>
      </c>
      <c r="S366" s="278">
        <f t="shared" si="553"/>
        <v>0</v>
      </c>
      <c r="T366" s="278">
        <f t="shared" si="553"/>
        <v>0</v>
      </c>
      <c r="U366" s="278">
        <f t="shared" si="553"/>
        <v>0</v>
      </c>
      <c r="V366" s="278">
        <f t="shared" si="553"/>
        <v>0</v>
      </c>
      <c r="W366" s="278">
        <f t="shared" si="553"/>
        <v>0</v>
      </c>
      <c r="X366" s="278">
        <f t="shared" si="553"/>
        <v>0</v>
      </c>
      <c r="Y366" s="278">
        <f t="shared" si="553"/>
        <v>0</v>
      </c>
      <c r="Z366" s="278">
        <f t="shared" si="553"/>
        <v>0</v>
      </c>
      <c r="AA366" s="278">
        <f t="shared" si="553"/>
        <v>0</v>
      </c>
      <c r="AB366" s="278">
        <f t="shared" si="553"/>
        <v>0</v>
      </c>
      <c r="AC366" s="278">
        <f t="shared" si="553"/>
        <v>0</v>
      </c>
      <c r="AD366" s="278">
        <f t="shared" si="553"/>
        <v>0</v>
      </c>
      <c r="AE366" s="278">
        <f t="shared" si="553"/>
        <v>0</v>
      </c>
      <c r="AF366" s="278">
        <f t="shared" si="553"/>
        <v>0</v>
      </c>
      <c r="AG366" s="278">
        <f t="shared" si="553"/>
        <v>0</v>
      </c>
      <c r="AH366" s="278">
        <f t="shared" si="553"/>
        <v>0</v>
      </c>
      <c r="AI366" s="278">
        <f t="shared" si="553"/>
        <v>0</v>
      </c>
      <c r="AJ366" s="278">
        <f t="shared" si="553"/>
        <v>0</v>
      </c>
      <c r="AK366" s="278">
        <f t="shared" si="553"/>
        <v>0</v>
      </c>
      <c r="AL366" s="278">
        <f t="shared" ref="AL366:BQ366" si="554">AK366+AL365</f>
        <v>0</v>
      </c>
      <c r="AM366" s="278">
        <f t="shared" si="554"/>
        <v>0</v>
      </c>
      <c r="AN366" s="278">
        <f t="shared" si="554"/>
        <v>0</v>
      </c>
      <c r="AO366" s="278">
        <f t="shared" si="554"/>
        <v>0</v>
      </c>
      <c r="AP366" s="278">
        <f t="shared" si="554"/>
        <v>0</v>
      </c>
      <c r="AQ366" s="278">
        <f t="shared" si="554"/>
        <v>0</v>
      </c>
      <c r="AR366" s="278">
        <f t="shared" si="554"/>
        <v>0</v>
      </c>
      <c r="AS366" s="278">
        <f t="shared" si="554"/>
        <v>0</v>
      </c>
      <c r="AT366" s="278">
        <f t="shared" si="554"/>
        <v>0</v>
      </c>
      <c r="AU366" s="278">
        <f t="shared" si="554"/>
        <v>0</v>
      </c>
      <c r="AV366" s="278">
        <f t="shared" si="554"/>
        <v>0</v>
      </c>
      <c r="AW366" s="278">
        <f t="shared" si="554"/>
        <v>0</v>
      </c>
      <c r="AX366" s="278">
        <f t="shared" si="554"/>
        <v>0</v>
      </c>
      <c r="AY366" s="278">
        <f t="shared" si="554"/>
        <v>0</v>
      </c>
      <c r="AZ366" s="278">
        <f t="shared" si="554"/>
        <v>0</v>
      </c>
      <c r="BA366" s="278">
        <f t="shared" si="554"/>
        <v>0</v>
      </c>
      <c r="BB366" s="278">
        <f t="shared" si="554"/>
        <v>0</v>
      </c>
      <c r="BC366" s="278">
        <f t="shared" si="554"/>
        <v>0</v>
      </c>
      <c r="BD366" s="278">
        <f t="shared" si="554"/>
        <v>0</v>
      </c>
      <c r="BE366" s="271"/>
      <c r="BF366" s="212">
        <f>BF365</f>
        <v>0</v>
      </c>
      <c r="BG366" s="161">
        <f t="shared" ref="BG366:BQ366" si="555">BF366+BG365</f>
        <v>0</v>
      </c>
      <c r="BH366" s="161">
        <f t="shared" si="555"/>
        <v>0</v>
      </c>
      <c r="BI366" s="161">
        <f t="shared" si="555"/>
        <v>0</v>
      </c>
      <c r="BJ366" s="161">
        <f t="shared" si="555"/>
        <v>0</v>
      </c>
      <c r="BK366" s="161">
        <f t="shared" si="555"/>
        <v>0</v>
      </c>
      <c r="BL366" s="161">
        <f t="shared" si="555"/>
        <v>0</v>
      </c>
      <c r="BM366" s="161">
        <f t="shared" si="555"/>
        <v>0</v>
      </c>
      <c r="BN366" s="161">
        <f t="shared" si="555"/>
        <v>0</v>
      </c>
      <c r="BO366" s="161">
        <f t="shared" si="555"/>
        <v>0</v>
      </c>
      <c r="BP366" s="161">
        <f t="shared" si="555"/>
        <v>0</v>
      </c>
      <c r="BQ366" s="161">
        <f t="shared" si="555"/>
        <v>0</v>
      </c>
      <c r="BR366" s="157"/>
      <c r="BS366" s="161">
        <f>BS365</f>
        <v>0</v>
      </c>
      <c r="BT366" s="161">
        <f>BS366+BT365</f>
        <v>0</v>
      </c>
      <c r="BU366" s="161">
        <f>BT366+BU365</f>
        <v>0</v>
      </c>
      <c r="BV366" s="161">
        <f>BU366+BV365</f>
        <v>0</v>
      </c>
      <c r="BW366" s="157">
        <f>BT366</f>
        <v>0</v>
      </c>
      <c r="BX366" s="157">
        <f>BV366</f>
        <v>0</v>
      </c>
      <c r="BY366" s="157"/>
      <c r="BZ366" s="157"/>
      <c r="CA366" s="49"/>
    </row>
    <row r="367" spans="1:79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x14ac:dyDescent="0.3">
      <c r="A368" s="269"/>
      <c r="B368" s="78" t="s">
        <v>383</v>
      </c>
      <c r="C368" s="275"/>
      <c r="D368" s="161">
        <f>SUM(E368:BD368)</f>
        <v>0</v>
      </c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5"/>
      <c r="AG368" s="215"/>
      <c r="AH368" s="215"/>
      <c r="AI368" s="215"/>
      <c r="AJ368" s="215"/>
      <c r="AK368" s="215"/>
      <c r="AL368" s="215"/>
      <c r="AM368" s="215"/>
      <c r="AN368" s="215"/>
      <c r="AO368" s="215"/>
      <c r="AP368" s="215"/>
      <c r="AQ368" s="215"/>
      <c r="AR368" s="215"/>
      <c r="AS368" s="215"/>
      <c r="AT368" s="215"/>
      <c r="AU368" s="215"/>
      <c r="AV368" s="215"/>
      <c r="AW368" s="215"/>
      <c r="AX368" s="215"/>
      <c r="AY368" s="215"/>
      <c r="AZ368" s="215"/>
      <c r="BA368" s="215"/>
      <c r="BB368" s="215"/>
      <c r="BC368" s="215"/>
      <c r="BD368" s="215"/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56">SUM(E368:E368)</f>
        <v>0</v>
      </c>
      <c r="F369" s="278">
        <f t="shared" si="556"/>
        <v>0</v>
      </c>
      <c r="G369" s="278">
        <f t="shared" si="556"/>
        <v>0</v>
      </c>
      <c r="H369" s="278">
        <f t="shared" si="556"/>
        <v>0</v>
      </c>
      <c r="I369" s="278">
        <f t="shared" si="556"/>
        <v>0</v>
      </c>
      <c r="J369" s="278">
        <f t="shared" si="556"/>
        <v>0</v>
      </c>
      <c r="K369" s="278">
        <f t="shared" si="556"/>
        <v>0</v>
      </c>
      <c r="L369" s="278">
        <f t="shared" si="556"/>
        <v>0</v>
      </c>
      <c r="M369" s="278">
        <f t="shared" si="556"/>
        <v>0</v>
      </c>
      <c r="N369" s="278">
        <f t="shared" si="556"/>
        <v>0</v>
      </c>
      <c r="O369" s="278">
        <f t="shared" si="556"/>
        <v>0</v>
      </c>
      <c r="P369" s="278">
        <f t="shared" si="556"/>
        <v>0</v>
      </c>
      <c r="Q369" s="278">
        <f t="shared" si="556"/>
        <v>0</v>
      </c>
      <c r="R369" s="278">
        <f t="shared" si="556"/>
        <v>0</v>
      </c>
      <c r="S369" s="278">
        <f t="shared" si="556"/>
        <v>0</v>
      </c>
      <c r="T369" s="278">
        <f t="shared" si="556"/>
        <v>0</v>
      </c>
      <c r="U369" s="278">
        <f t="shared" si="556"/>
        <v>0</v>
      </c>
      <c r="V369" s="278">
        <f t="shared" si="556"/>
        <v>0</v>
      </c>
      <c r="W369" s="278">
        <f t="shared" si="556"/>
        <v>0</v>
      </c>
      <c r="X369" s="278">
        <f t="shared" si="556"/>
        <v>0</v>
      </c>
      <c r="Y369" s="278">
        <f t="shared" si="556"/>
        <v>0</v>
      </c>
      <c r="Z369" s="278">
        <f t="shared" si="556"/>
        <v>0</v>
      </c>
      <c r="AA369" s="278">
        <f t="shared" si="556"/>
        <v>0</v>
      </c>
      <c r="AB369" s="278">
        <f t="shared" si="556"/>
        <v>0</v>
      </c>
      <c r="AC369" s="278">
        <f t="shared" si="556"/>
        <v>0</v>
      </c>
      <c r="AD369" s="278">
        <f t="shared" si="556"/>
        <v>0</v>
      </c>
      <c r="AE369" s="278">
        <f t="shared" si="556"/>
        <v>0</v>
      </c>
      <c r="AF369" s="278">
        <f t="shared" si="556"/>
        <v>0</v>
      </c>
      <c r="AG369" s="278">
        <f t="shared" si="556"/>
        <v>0</v>
      </c>
      <c r="AH369" s="278">
        <f t="shared" si="556"/>
        <v>0</v>
      </c>
      <c r="AI369" s="278">
        <f t="shared" si="556"/>
        <v>0</v>
      </c>
      <c r="AJ369" s="278">
        <f t="shared" si="556"/>
        <v>0</v>
      </c>
      <c r="AK369" s="278">
        <f t="shared" ref="AK369:BP369" si="557">SUM(AK368:AK368)</f>
        <v>0</v>
      </c>
      <c r="AL369" s="278">
        <f t="shared" si="557"/>
        <v>0</v>
      </c>
      <c r="AM369" s="278">
        <f t="shared" si="557"/>
        <v>0</v>
      </c>
      <c r="AN369" s="278">
        <f t="shared" si="557"/>
        <v>0</v>
      </c>
      <c r="AO369" s="278">
        <f t="shared" si="557"/>
        <v>0</v>
      </c>
      <c r="AP369" s="278">
        <f t="shared" si="557"/>
        <v>0</v>
      </c>
      <c r="AQ369" s="278">
        <f t="shared" si="557"/>
        <v>0</v>
      </c>
      <c r="AR369" s="278">
        <f t="shared" si="557"/>
        <v>0</v>
      </c>
      <c r="AS369" s="278">
        <f t="shared" si="557"/>
        <v>0</v>
      </c>
      <c r="AT369" s="278">
        <f t="shared" si="557"/>
        <v>0</v>
      </c>
      <c r="AU369" s="278">
        <f t="shared" si="557"/>
        <v>0</v>
      </c>
      <c r="AV369" s="278">
        <f t="shared" si="557"/>
        <v>0</v>
      </c>
      <c r="AW369" s="278">
        <f t="shared" si="557"/>
        <v>0</v>
      </c>
      <c r="AX369" s="278">
        <f t="shared" si="557"/>
        <v>0</v>
      </c>
      <c r="AY369" s="278">
        <f t="shared" si="557"/>
        <v>0</v>
      </c>
      <c r="AZ369" s="278">
        <f t="shared" si="557"/>
        <v>0</v>
      </c>
      <c r="BA369" s="278">
        <f t="shared" si="557"/>
        <v>0</v>
      </c>
      <c r="BB369" s="278">
        <f t="shared" si="557"/>
        <v>0</v>
      </c>
      <c r="BC369" s="278">
        <f t="shared" si="557"/>
        <v>0</v>
      </c>
      <c r="BD369" s="278">
        <f t="shared" si="557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x14ac:dyDescent="0.3">
      <c r="A371" s="269"/>
      <c r="B371" s="207" t="s">
        <v>385</v>
      </c>
      <c r="C371" s="275"/>
      <c r="D371" s="210">
        <f>SUM(E371:BD371)</f>
        <v>0</v>
      </c>
      <c r="E371" s="283">
        <f t="shared" ref="E371:AJ371" si="558">E365-E369</f>
        <v>0</v>
      </c>
      <c r="F371" s="283">
        <f t="shared" si="558"/>
        <v>0</v>
      </c>
      <c r="G371" s="283">
        <f t="shared" si="558"/>
        <v>0</v>
      </c>
      <c r="H371" s="283">
        <f t="shared" si="558"/>
        <v>0</v>
      </c>
      <c r="I371" s="283">
        <f t="shared" si="558"/>
        <v>0</v>
      </c>
      <c r="J371" s="283">
        <f t="shared" si="558"/>
        <v>0</v>
      </c>
      <c r="K371" s="283">
        <f t="shared" si="558"/>
        <v>0</v>
      </c>
      <c r="L371" s="283">
        <f t="shared" si="558"/>
        <v>0</v>
      </c>
      <c r="M371" s="283">
        <f t="shared" si="558"/>
        <v>0</v>
      </c>
      <c r="N371" s="283">
        <f t="shared" si="558"/>
        <v>0</v>
      </c>
      <c r="O371" s="283">
        <f t="shared" si="558"/>
        <v>0</v>
      </c>
      <c r="P371" s="283">
        <f t="shared" si="558"/>
        <v>0</v>
      </c>
      <c r="Q371" s="283">
        <f t="shared" si="558"/>
        <v>0</v>
      </c>
      <c r="R371" s="283">
        <f t="shared" si="558"/>
        <v>0</v>
      </c>
      <c r="S371" s="283">
        <f t="shared" si="558"/>
        <v>0</v>
      </c>
      <c r="T371" s="283">
        <f t="shared" si="558"/>
        <v>0</v>
      </c>
      <c r="U371" s="283">
        <f t="shared" si="558"/>
        <v>0</v>
      </c>
      <c r="V371" s="283">
        <f t="shared" si="558"/>
        <v>0</v>
      </c>
      <c r="W371" s="283">
        <f t="shared" si="558"/>
        <v>0</v>
      </c>
      <c r="X371" s="283">
        <f t="shared" si="558"/>
        <v>0</v>
      </c>
      <c r="Y371" s="283">
        <f t="shared" si="558"/>
        <v>0</v>
      </c>
      <c r="Z371" s="283">
        <f t="shared" si="558"/>
        <v>0</v>
      </c>
      <c r="AA371" s="283">
        <f t="shared" si="558"/>
        <v>0</v>
      </c>
      <c r="AB371" s="283">
        <f t="shared" si="558"/>
        <v>0</v>
      </c>
      <c r="AC371" s="283">
        <f t="shared" si="558"/>
        <v>0</v>
      </c>
      <c r="AD371" s="283">
        <f t="shared" si="558"/>
        <v>0</v>
      </c>
      <c r="AE371" s="283">
        <f t="shared" si="558"/>
        <v>0</v>
      </c>
      <c r="AF371" s="283">
        <f t="shared" si="558"/>
        <v>0</v>
      </c>
      <c r="AG371" s="283">
        <f t="shared" si="558"/>
        <v>0</v>
      </c>
      <c r="AH371" s="283">
        <f t="shared" si="558"/>
        <v>0</v>
      </c>
      <c r="AI371" s="283">
        <f t="shared" si="558"/>
        <v>0</v>
      </c>
      <c r="AJ371" s="283">
        <f t="shared" si="558"/>
        <v>0</v>
      </c>
      <c r="AK371" s="283">
        <f t="shared" ref="AK371:BD371" si="559">AK365-AK369</f>
        <v>0</v>
      </c>
      <c r="AL371" s="283">
        <f t="shared" si="559"/>
        <v>0</v>
      </c>
      <c r="AM371" s="283">
        <f t="shared" si="559"/>
        <v>0</v>
      </c>
      <c r="AN371" s="283">
        <f t="shared" si="559"/>
        <v>0</v>
      </c>
      <c r="AO371" s="283">
        <f t="shared" si="559"/>
        <v>0</v>
      </c>
      <c r="AP371" s="283">
        <f t="shared" si="559"/>
        <v>0</v>
      </c>
      <c r="AQ371" s="283">
        <f t="shared" si="559"/>
        <v>0</v>
      </c>
      <c r="AR371" s="283">
        <f t="shared" si="559"/>
        <v>0</v>
      </c>
      <c r="AS371" s="283">
        <f t="shared" si="559"/>
        <v>0</v>
      </c>
      <c r="AT371" s="283">
        <f t="shared" si="559"/>
        <v>0</v>
      </c>
      <c r="AU371" s="283">
        <f t="shared" si="559"/>
        <v>0</v>
      </c>
      <c r="AV371" s="283">
        <f t="shared" si="559"/>
        <v>0</v>
      </c>
      <c r="AW371" s="283">
        <f t="shared" si="559"/>
        <v>0</v>
      </c>
      <c r="AX371" s="283">
        <f t="shared" si="559"/>
        <v>0</v>
      </c>
      <c r="AY371" s="283">
        <f t="shared" si="559"/>
        <v>0</v>
      </c>
      <c r="AZ371" s="283">
        <f t="shared" si="559"/>
        <v>0</v>
      </c>
      <c r="BA371" s="283">
        <f t="shared" si="559"/>
        <v>0</v>
      </c>
      <c r="BB371" s="283">
        <f t="shared" si="559"/>
        <v>0</v>
      </c>
      <c r="BC371" s="283">
        <f t="shared" si="559"/>
        <v>0</v>
      </c>
      <c r="BD371" s="283">
        <f t="shared" si="559"/>
        <v>0</v>
      </c>
      <c r="BE371" s="271"/>
      <c r="BF371" s="162">
        <f>SUM(E371:H371)</f>
        <v>0</v>
      </c>
      <c r="BG371" s="157">
        <f>SUM(I371:L371)</f>
        <v>0</v>
      </c>
      <c r="BH371" s="157">
        <f>SUM(M371:Q371)</f>
        <v>0</v>
      </c>
      <c r="BI371" s="157">
        <f>SUM(R371:U371)</f>
        <v>0</v>
      </c>
      <c r="BJ371" s="157">
        <f>SUM(V371:Y371)</f>
        <v>0</v>
      </c>
      <c r="BK371" s="157">
        <f>SUM(Z371:AD371)</f>
        <v>0</v>
      </c>
      <c r="BL371" s="157">
        <f>SUM(AE371:AH371)</f>
        <v>0</v>
      </c>
      <c r="BM371" s="157">
        <f>SUM(AI371:AL371)</f>
        <v>0</v>
      </c>
      <c r="BN371" s="157">
        <f>SUM(AM371:AQ371)</f>
        <v>0</v>
      </c>
      <c r="BO371" s="157">
        <f>SUM(AR371:AU371)</f>
        <v>0</v>
      </c>
      <c r="BP371" s="157">
        <f>SUM(AV371:AY371)</f>
        <v>0</v>
      </c>
      <c r="BQ371" s="157">
        <f>SUM(AZ371:BD371)</f>
        <v>0</v>
      </c>
      <c r="BR371" s="157">
        <f>SUM(BF371:BQ371)</f>
        <v>0</v>
      </c>
      <c r="BS371" s="157">
        <f>SUM(BF371:BH371)</f>
        <v>0</v>
      </c>
      <c r="BT371" s="157">
        <f>SUM(BI371:BK371)</f>
        <v>0</v>
      </c>
      <c r="BU371" s="157">
        <f>SUM(BL371:BN371)</f>
        <v>0</v>
      </c>
      <c r="BV371" s="157">
        <f>SUM(BO371:BQ371)</f>
        <v>0</v>
      </c>
      <c r="BW371" s="157">
        <f>SUM(BF371:BK371)</f>
        <v>0</v>
      </c>
      <c r="BX371" s="157">
        <f>SUM(BL371:BQ371)</f>
        <v>0</v>
      </c>
      <c r="BY371" s="157">
        <f>IF(Info!$O$3="Q1",$BS371,IF(Info!$O$3="Q2",$BS371+$BT371,IF(Info!$O$3="Q3",$BS371+$BT371+$BU371,$BR371)))</f>
        <v>0</v>
      </c>
      <c r="BZ371" s="157">
        <f>IF(Info!$O$3="Q1",$BS371,IF(Info!$O$3="Q2",$BT371,IF(Info!$O$3="Q3",$BU371,$BV371)))</f>
        <v>0</v>
      </c>
      <c r="CA371" s="49"/>
    </row>
    <row r="372" spans="1:79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x14ac:dyDescent="0.3">
      <c r="A373" s="269"/>
      <c r="B373" s="160" t="s">
        <v>412</v>
      </c>
      <c r="C373" s="275"/>
      <c r="D373" s="285">
        <f>SUM(E373:BD373)</f>
        <v>0</v>
      </c>
      <c r="E373" s="286">
        <f t="shared" ref="E373:AJ373" si="560">IF(E136=0,0,E365)</f>
        <v>0</v>
      </c>
      <c r="F373" s="286">
        <f t="shared" si="560"/>
        <v>0</v>
      </c>
      <c r="G373" s="286">
        <f t="shared" si="560"/>
        <v>0</v>
      </c>
      <c r="H373" s="286">
        <f t="shared" si="560"/>
        <v>0</v>
      </c>
      <c r="I373" s="286">
        <f t="shared" si="560"/>
        <v>0</v>
      </c>
      <c r="J373" s="286">
        <f t="shared" si="560"/>
        <v>0</v>
      </c>
      <c r="K373" s="286">
        <f t="shared" si="560"/>
        <v>0</v>
      </c>
      <c r="L373" s="286">
        <f t="shared" si="560"/>
        <v>0</v>
      </c>
      <c r="M373" s="286">
        <f t="shared" si="560"/>
        <v>0</v>
      </c>
      <c r="N373" s="286">
        <f t="shared" si="560"/>
        <v>0</v>
      </c>
      <c r="O373" s="286">
        <f t="shared" si="560"/>
        <v>0</v>
      </c>
      <c r="P373" s="286">
        <f t="shared" si="560"/>
        <v>0</v>
      </c>
      <c r="Q373" s="286">
        <f t="shared" si="560"/>
        <v>0</v>
      </c>
      <c r="R373" s="286">
        <f t="shared" si="560"/>
        <v>0</v>
      </c>
      <c r="S373" s="286">
        <f t="shared" si="560"/>
        <v>0</v>
      </c>
      <c r="T373" s="286">
        <f t="shared" si="560"/>
        <v>0</v>
      </c>
      <c r="U373" s="286">
        <f t="shared" si="560"/>
        <v>0</v>
      </c>
      <c r="V373" s="286">
        <f t="shared" si="560"/>
        <v>0</v>
      </c>
      <c r="W373" s="286">
        <f t="shared" si="560"/>
        <v>0</v>
      </c>
      <c r="X373" s="286">
        <f t="shared" si="560"/>
        <v>0</v>
      </c>
      <c r="Y373" s="286">
        <f t="shared" si="560"/>
        <v>0</v>
      </c>
      <c r="Z373" s="286">
        <f t="shared" si="560"/>
        <v>0</v>
      </c>
      <c r="AA373" s="286">
        <f t="shared" si="560"/>
        <v>0</v>
      </c>
      <c r="AB373" s="286">
        <f t="shared" si="560"/>
        <v>0</v>
      </c>
      <c r="AC373" s="286">
        <f t="shared" si="560"/>
        <v>0</v>
      </c>
      <c r="AD373" s="286">
        <f t="shared" si="560"/>
        <v>0</v>
      </c>
      <c r="AE373" s="286">
        <f t="shared" si="560"/>
        <v>0</v>
      </c>
      <c r="AF373" s="286">
        <f t="shared" si="560"/>
        <v>0</v>
      </c>
      <c r="AG373" s="286">
        <f t="shared" si="560"/>
        <v>0</v>
      </c>
      <c r="AH373" s="286">
        <f t="shared" si="560"/>
        <v>0</v>
      </c>
      <c r="AI373" s="286">
        <f t="shared" si="560"/>
        <v>0</v>
      </c>
      <c r="AJ373" s="286">
        <f t="shared" si="560"/>
        <v>0</v>
      </c>
      <c r="AK373" s="286">
        <f t="shared" ref="AK373:BD373" si="561">IF(AK136=0,0,AK365)</f>
        <v>0</v>
      </c>
      <c r="AL373" s="286">
        <f t="shared" si="561"/>
        <v>0</v>
      </c>
      <c r="AM373" s="286">
        <f t="shared" si="561"/>
        <v>0</v>
      </c>
      <c r="AN373" s="286">
        <f t="shared" si="561"/>
        <v>0</v>
      </c>
      <c r="AO373" s="286">
        <f t="shared" si="561"/>
        <v>0</v>
      </c>
      <c r="AP373" s="286">
        <f t="shared" si="561"/>
        <v>0</v>
      </c>
      <c r="AQ373" s="286">
        <f t="shared" si="561"/>
        <v>0</v>
      </c>
      <c r="AR373" s="286">
        <f t="shared" si="561"/>
        <v>0</v>
      </c>
      <c r="AS373" s="286">
        <f t="shared" si="561"/>
        <v>0</v>
      </c>
      <c r="AT373" s="286">
        <f t="shared" si="561"/>
        <v>0</v>
      </c>
      <c r="AU373" s="286">
        <f t="shared" si="561"/>
        <v>0</v>
      </c>
      <c r="AV373" s="286">
        <f t="shared" si="561"/>
        <v>0</v>
      </c>
      <c r="AW373" s="286">
        <f t="shared" si="561"/>
        <v>0</v>
      </c>
      <c r="AX373" s="286">
        <f t="shared" si="561"/>
        <v>0</v>
      </c>
      <c r="AY373" s="286">
        <f t="shared" si="561"/>
        <v>0</v>
      </c>
      <c r="AZ373" s="286">
        <f t="shared" si="561"/>
        <v>0</v>
      </c>
      <c r="BA373" s="286">
        <f t="shared" si="561"/>
        <v>0</v>
      </c>
      <c r="BB373" s="286">
        <f t="shared" si="561"/>
        <v>0</v>
      </c>
      <c r="BC373" s="286">
        <f t="shared" si="561"/>
        <v>0</v>
      </c>
      <c r="BD373" s="286">
        <f t="shared" si="561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x14ac:dyDescent="0.3">
      <c r="B375" s="54"/>
    </row>
    <row r="376" spans="1:79" x14ac:dyDescent="0.3">
      <c r="B376" s="54"/>
    </row>
  </sheetData>
  <conditionalFormatting sqref="D57:BZ57 BE58:BE70">
    <cfRule type="cellIs" dxfId="3" priority="2" operator="not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CC376"/>
  <sheetViews>
    <sheetView showGridLines="0" zoomScale="80" zoomScaleNormal="80" workbookViewId="0">
      <pane xSplit="4" ySplit="4" topLeftCell="AI110" activePane="bottomRight" state="frozen"/>
      <selection activeCell="D124" sqref="D124"/>
      <selection pane="topRight" activeCell="D124" sqref="D124"/>
      <selection pane="bottomLeft" activeCell="D124" sqref="D124"/>
      <selection pane="bottomRight" activeCell="AN92" sqref="AN92"/>
    </sheetView>
  </sheetViews>
  <sheetFormatPr defaultRowHeight="14.4" outlineLevelCol="1" x14ac:dyDescent="0.3"/>
  <cols>
    <col min="1" max="1" width="2.33203125" bestFit="1" customWidth="1"/>
    <col min="2" max="2" width="48.6640625" bestFit="1" customWidth="1"/>
    <col min="3" max="3" width="8.6640625" bestFit="1" customWidth="1"/>
    <col min="4" max="4" width="12" bestFit="1" customWidth="1"/>
    <col min="5" max="5" width="11" bestFit="1" customWidth="1"/>
    <col min="6" max="6" width="11.5546875" customWidth="1"/>
    <col min="7" max="11" width="11.5546875" bestFit="1" customWidth="1"/>
    <col min="12" max="13" width="11.5546875" customWidth="1" outlineLevel="1"/>
    <col min="14" max="55" width="12.6640625" customWidth="1" outlineLevel="1"/>
    <col min="56" max="56" width="12.6640625" bestFit="1" customWidth="1"/>
    <col min="57" max="57" width="2.44140625" customWidth="1"/>
    <col min="58" max="60" width="11.5546875" customWidth="1" outlineLevel="1"/>
    <col min="61" max="62" width="11" customWidth="1" outlineLevel="1"/>
    <col min="63" max="69" width="11.5546875" customWidth="1" outlineLevel="1"/>
    <col min="70" max="71" width="12.6640625" customWidth="1" outlineLevel="1"/>
    <col min="72" max="74" width="12" customWidth="1" outlineLevel="1"/>
    <col min="75" max="75" width="12.6640625" customWidth="1" outlineLevel="1"/>
    <col min="76" max="76" width="12" customWidth="1" outlineLevel="1"/>
    <col min="77" max="78" width="12.6640625" customWidth="1" outlineLevel="1"/>
  </cols>
  <sheetData>
    <row r="1" spans="1:79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112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119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617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x14ac:dyDescent="0.3">
      <c r="B3" s="17" t="s">
        <v>430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14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676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8.600000000000001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153">
        <v>4</v>
      </c>
      <c r="I4" s="153">
        <v>5</v>
      </c>
      <c r="J4" s="153">
        <v>6</v>
      </c>
      <c r="K4" s="153">
        <v>7</v>
      </c>
      <c r="L4" s="153">
        <v>8</v>
      </c>
      <c r="M4" s="15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153">
        <v>45</v>
      </c>
      <c r="AX4" s="153">
        <v>46</v>
      </c>
      <c r="AY4" s="153">
        <v>47</v>
      </c>
      <c r="AZ4" s="153">
        <v>48</v>
      </c>
      <c r="BA4" s="153">
        <v>49</v>
      </c>
      <c r="BB4" s="15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677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x14ac:dyDescent="0.3">
      <c r="A5" s="155"/>
      <c r="B5" s="291" t="s">
        <v>284</v>
      </c>
      <c r="C5" s="156"/>
      <c r="D5" s="157">
        <f t="shared" ref="D5:D34" si="0">SUM(E5:BD5)</f>
        <v>2217</v>
      </c>
      <c r="E5" s="292">
        <f>SUM(Paniglgasse:Newshop2!E5)</f>
        <v>129.03</v>
      </c>
      <c r="F5" s="292">
        <f>SUM(Paniglgasse:Newshop2!F5)</f>
        <v>-1.1799999999999997</v>
      </c>
      <c r="G5" s="292">
        <f>SUM(Paniglgasse:Newshop2!G5)</f>
        <v>-87.63</v>
      </c>
      <c r="H5" s="292">
        <f>SUM(Paniglgasse:Newshop2!H5)</f>
        <v>18.68</v>
      </c>
      <c r="I5" s="292">
        <f>SUM(Paniglgasse:Newshop2!I5)</f>
        <v>-32</v>
      </c>
      <c r="J5" s="292">
        <f>SUM(Paniglgasse:Newshop2!J5)</f>
        <v>55.56</v>
      </c>
      <c r="K5" s="292">
        <f>SUM(Paniglgasse:Newshop2!K5)</f>
        <v>31</v>
      </c>
      <c r="L5" s="292">
        <f>SUM(Paniglgasse:Newshop2!L5)</f>
        <v>75.150000000000006</v>
      </c>
      <c r="M5" s="292">
        <f>SUM(Paniglgasse:Newshop2!M5)</f>
        <v>32.880000000000003</v>
      </c>
      <c r="N5" s="292">
        <f>SUM(Paniglgasse:Newshop2!N5)</f>
        <v>246.35</v>
      </c>
      <c r="O5" s="292">
        <f>SUM(Paniglgasse:Newshop2!O5)</f>
        <v>-26.840000000000003</v>
      </c>
      <c r="P5" s="292">
        <f>SUM(Paniglgasse:Newshop2!P5)</f>
        <v>34.230000000000004</v>
      </c>
      <c r="Q5" s="292">
        <f>SUM(Paniglgasse:Newshop2!Q5)</f>
        <v>106.5</v>
      </c>
      <c r="R5" s="292">
        <f>SUM(Paniglgasse:Newshop2!R5)</f>
        <v>300.98</v>
      </c>
      <c r="S5" s="292">
        <f>SUM(Paniglgasse:Newshop2!S5)</f>
        <v>107.24</v>
      </c>
      <c r="T5" s="292">
        <f>SUM(Paniglgasse:Newshop2!T5)</f>
        <v>-11.309999999999999</v>
      </c>
      <c r="U5" s="292">
        <f>SUM(Paniglgasse:Newshop2!U5)</f>
        <v>65.44</v>
      </c>
      <c r="V5" s="292">
        <f>SUM(Paniglgasse:Newshop2!V5)</f>
        <v>124.09</v>
      </c>
      <c r="W5" s="292">
        <f>SUM(Paniglgasse:Newshop2!W5)</f>
        <v>85.36</v>
      </c>
      <c r="X5" s="292">
        <f>SUM(Paniglgasse:Newshop2!X5)</f>
        <v>74.02000000000001</v>
      </c>
      <c r="Y5" s="292">
        <f>SUM(Paniglgasse:Newshop2!Y5)</f>
        <v>34.19</v>
      </c>
      <c r="Z5" s="292">
        <f>SUM(Paniglgasse:Newshop2!Z5)</f>
        <v>62.97</v>
      </c>
      <c r="AA5" s="292">
        <f>SUM(Paniglgasse:Newshop2!AA5)</f>
        <v>106.75999999999999</v>
      </c>
      <c r="AB5" s="292">
        <f>SUM(Paniglgasse:Newshop2!AB5)</f>
        <v>-4.8599999999999994</v>
      </c>
      <c r="AC5" s="292">
        <f>SUM(Paniglgasse:Newshop2!AC5)</f>
        <v>38.4</v>
      </c>
      <c r="AD5" s="292">
        <f>SUM(Paniglgasse:Newshop2!AD5)</f>
        <v>22.12</v>
      </c>
      <c r="AE5" s="292">
        <f>SUM(Paniglgasse:Newshop2!AE5)</f>
        <v>50.019999999999996</v>
      </c>
      <c r="AF5" s="292">
        <f>SUM(Paniglgasse:Newshop2!AF5)</f>
        <v>254.44</v>
      </c>
      <c r="AG5" s="292">
        <f>SUM(Paniglgasse:Newshop2!AG5)</f>
        <v>-94.78</v>
      </c>
      <c r="AH5" s="292">
        <f>SUM(Paniglgasse:Newshop2!AH5)</f>
        <v>62.13</v>
      </c>
      <c r="AI5" s="292">
        <f>SUM(Paniglgasse:Newshop2!AI5)</f>
        <v>30.18</v>
      </c>
      <c r="AJ5" s="292">
        <f>SUM(Paniglgasse:Newshop2!AJ5)</f>
        <v>183.67</v>
      </c>
      <c r="AK5" s="292">
        <f>SUM(Paniglgasse:Newshop2!AK5)</f>
        <v>-10.119999999999997</v>
      </c>
      <c r="AL5" s="292">
        <f>SUM(Paniglgasse:Newshop2!AL5)</f>
        <v>25.99</v>
      </c>
      <c r="AM5" s="292">
        <f>SUM(Paniglgasse:Newshop2!AM5)</f>
        <v>13.07</v>
      </c>
      <c r="AN5" s="292">
        <f>SUM(Paniglgasse:Newshop2!AN5)</f>
        <v>59.33</v>
      </c>
      <c r="AO5" s="292">
        <f>SUM(Paniglgasse:Newshop2!AO5)</f>
        <v>28.24</v>
      </c>
      <c r="AP5" s="292">
        <f>SUM(Paniglgasse:Newshop2!AP5)</f>
        <v>27.7</v>
      </c>
      <c r="AQ5" s="292">
        <f>SUM(Paniglgasse:Newshop2!AQ5)</f>
        <v>0</v>
      </c>
      <c r="AR5" s="292">
        <f>SUM(Paniglgasse:Newshop2!AR5)</f>
        <v>0</v>
      </c>
      <c r="AS5" s="292">
        <f>SUM(Paniglgasse:Newshop2!AS5)</f>
        <v>0</v>
      </c>
      <c r="AT5" s="292">
        <f>SUM(Paniglgasse:Newshop2!AT5)</f>
        <v>0</v>
      </c>
      <c r="AU5" s="292">
        <f>SUM(Paniglgasse:Newshop2!AU5)</f>
        <v>0</v>
      </c>
      <c r="AV5" s="292">
        <f>SUM(Paniglgasse:Newshop2!AV5)</f>
        <v>0</v>
      </c>
      <c r="AW5" s="292">
        <f>SUM(Paniglgasse:Newshop2!AW5)</f>
        <v>0</v>
      </c>
      <c r="AX5" s="292">
        <f>SUM(Paniglgasse:Newshop2!AX5)</f>
        <v>0</v>
      </c>
      <c r="AY5" s="292">
        <f>SUM(Paniglgasse:Newshop2!AY5)</f>
        <v>0</v>
      </c>
      <c r="AZ5" s="292">
        <f>SUM(Paniglgasse:Newshop2!AZ5)</f>
        <v>0</v>
      </c>
      <c r="BA5" s="292">
        <f>SUM(Paniglgasse:Newshop2!BA5)</f>
        <v>0</v>
      </c>
      <c r="BB5" s="292">
        <f>SUM(Paniglgasse:Newshop2!BB5)</f>
        <v>0</v>
      </c>
      <c r="BC5" s="292">
        <f>SUM(Paniglgasse:Newshop2!BC5)</f>
        <v>0</v>
      </c>
      <c r="BD5" s="292">
        <f>SUM(Paniglgasse:Newshop2!BD5)</f>
        <v>0</v>
      </c>
      <c r="BE5" s="158"/>
      <c r="BF5" s="159">
        <f t="shared" ref="BF5:BF34" si="1">SUM(E5:H5)</f>
        <v>58.9</v>
      </c>
      <c r="BG5" s="41">
        <f t="shared" ref="BG5:BG34" si="2">SUM(I5:L5)</f>
        <v>129.71</v>
      </c>
      <c r="BH5" s="41">
        <f t="shared" ref="BH5:BH34" si="3">SUM(M5:Q5)</f>
        <v>393.12</v>
      </c>
      <c r="BI5" s="41">
        <f t="shared" ref="BI5:BI34" si="4">SUM(R5:U5)</f>
        <v>462.35</v>
      </c>
      <c r="BJ5" s="41">
        <f t="shared" ref="BJ5:BJ34" si="5">SUM(V5:Y5)</f>
        <v>317.66000000000003</v>
      </c>
      <c r="BK5" s="41">
        <f t="shared" ref="BK5:BK34" si="6">SUM(Z5:AD5)</f>
        <v>225.39000000000001</v>
      </c>
      <c r="BL5" s="41">
        <f t="shared" ref="BL5:BL34" si="7">SUM(AE5:AH5)</f>
        <v>271.81</v>
      </c>
      <c r="BM5" s="41">
        <f t="shared" ref="BM5:BM34" si="8">SUM(AI5:AL5)</f>
        <v>229.72</v>
      </c>
      <c r="BN5" s="41">
        <f t="shared" ref="BN5:BN34" si="9">SUM(AM5:AQ5)</f>
        <v>128.34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2217</v>
      </c>
      <c r="BS5" s="41">
        <f t="shared" ref="BS5:BS34" si="14">SUM(BF5:BH5)</f>
        <v>581.73</v>
      </c>
      <c r="BT5" s="41">
        <f t="shared" ref="BT5:BT34" si="15">SUM(BI5:BK5)</f>
        <v>1005.4</v>
      </c>
      <c r="BU5" s="41">
        <f t="shared" ref="BU5:BU34" si="16">SUM(BL5:BN5)</f>
        <v>629.87</v>
      </c>
      <c r="BV5" s="41">
        <f t="shared" ref="BV5:BV34" si="17">SUM(BO5:BQ5)</f>
        <v>0</v>
      </c>
      <c r="BW5" s="41">
        <f t="shared" ref="BW5:BW34" si="18">SUM(BF5:BK5)</f>
        <v>1587.13</v>
      </c>
      <c r="BX5" s="41">
        <f t="shared" ref="BX5:BX34" si="19">SUM(BL5:BQ5)</f>
        <v>629.87</v>
      </c>
      <c r="BY5" s="41">
        <f>IF(Info!$O$3="Q1",$BS5,IF(Info!$O$3="Q2",$BS5+$BT5,IF(Info!$O$3="Q3",$BS5+$BT5+$BU5,$BR5)))</f>
        <v>581.73</v>
      </c>
      <c r="BZ5" s="41">
        <f>IF(Info!$O$3="Q1",$BS5,IF(Info!$O$3="Q2",$BT5,IF(Info!$O$3="Q3",$BU5,$BV5)))</f>
        <v>581.73</v>
      </c>
      <c r="CA5" s="156"/>
    </row>
    <row r="6" spans="1:79" x14ac:dyDescent="0.3">
      <c r="A6" s="155"/>
      <c r="B6" s="160" t="s">
        <v>285</v>
      </c>
      <c r="C6" s="156"/>
      <c r="D6" s="157">
        <f t="shared" si="0"/>
        <v>288297.92000000004</v>
      </c>
      <c r="E6" s="161">
        <f>SUM(Paniglgasse:Newshop2!E6)</f>
        <v>5765.15</v>
      </c>
      <c r="F6" s="161">
        <f t="shared" ref="F6:AK6" si="20">IF(F15=0,E32,F15)</f>
        <v>5269.79</v>
      </c>
      <c r="G6" s="161">
        <f t="shared" si="20"/>
        <v>5221.66</v>
      </c>
      <c r="H6" s="161">
        <f t="shared" si="20"/>
        <v>6293.4</v>
      </c>
      <c r="I6" s="161">
        <f t="shared" si="20"/>
        <v>5429.079999999999</v>
      </c>
      <c r="J6" s="161">
        <f t="shared" si="20"/>
        <v>5742.5999999999985</v>
      </c>
      <c r="K6" s="161">
        <f t="shared" si="20"/>
        <v>5706.3599999999979</v>
      </c>
      <c r="L6" s="161">
        <f t="shared" si="20"/>
        <v>5369.6799999999985</v>
      </c>
      <c r="M6" s="161">
        <f t="shared" si="20"/>
        <v>6460.8899999999994</v>
      </c>
      <c r="N6" s="161">
        <f t="shared" si="20"/>
        <v>5293.3099999999986</v>
      </c>
      <c r="O6" s="161">
        <f t="shared" si="20"/>
        <v>5509.3399999999983</v>
      </c>
      <c r="P6" s="161">
        <f t="shared" si="20"/>
        <v>5657.2499999999982</v>
      </c>
      <c r="Q6" s="161">
        <f t="shared" si="20"/>
        <v>5372.8399999999983</v>
      </c>
      <c r="R6" s="161">
        <f t="shared" si="20"/>
        <v>6544.56</v>
      </c>
      <c r="S6" s="161">
        <f t="shared" si="20"/>
        <v>5952.6799999999985</v>
      </c>
      <c r="T6" s="161">
        <f t="shared" si="20"/>
        <v>6121.9999999999982</v>
      </c>
      <c r="U6" s="161">
        <f t="shared" si="20"/>
        <v>6462.5499999999984</v>
      </c>
      <c r="V6" s="161">
        <f t="shared" si="20"/>
        <v>5971.3399999999992</v>
      </c>
      <c r="W6" s="161">
        <f t="shared" si="20"/>
        <v>6916.54</v>
      </c>
      <c r="X6" s="161">
        <f t="shared" si="20"/>
        <v>6139.0599999999995</v>
      </c>
      <c r="Y6" s="161">
        <f t="shared" si="20"/>
        <v>6414.9299999999994</v>
      </c>
      <c r="Z6" s="161">
        <f t="shared" si="20"/>
        <v>6272.17</v>
      </c>
      <c r="AA6" s="161">
        <f t="shared" si="20"/>
        <v>5999.77</v>
      </c>
      <c r="AB6" s="161">
        <f t="shared" si="20"/>
        <v>7347.24</v>
      </c>
      <c r="AC6" s="161">
        <f t="shared" si="20"/>
        <v>5931.2199999999984</v>
      </c>
      <c r="AD6" s="161">
        <f t="shared" si="20"/>
        <v>5970.6699999999992</v>
      </c>
      <c r="AE6" s="161">
        <f t="shared" si="20"/>
        <v>5875.5499999999984</v>
      </c>
      <c r="AF6" s="161">
        <f t="shared" si="20"/>
        <v>5851.7099999999973</v>
      </c>
      <c r="AG6" s="161">
        <f t="shared" si="20"/>
        <v>6521.5399999999991</v>
      </c>
      <c r="AH6" s="161">
        <f t="shared" si="20"/>
        <v>5492.1699999999973</v>
      </c>
      <c r="AI6" s="161">
        <f t="shared" si="20"/>
        <v>5872.7499999999973</v>
      </c>
      <c r="AJ6" s="161">
        <f t="shared" si="20"/>
        <v>6230.8799999999974</v>
      </c>
      <c r="AK6" s="161">
        <f t="shared" si="20"/>
        <v>6095.1499999999978</v>
      </c>
      <c r="AL6" s="161">
        <f t="shared" ref="AL6:BD6" si="21">IF(AL15=0,AK32,AL15)</f>
        <v>5681.2699999999977</v>
      </c>
      <c r="AM6" s="161">
        <f t="shared" si="21"/>
        <v>6616.8600000000006</v>
      </c>
      <c r="AN6" s="161">
        <f t="shared" si="21"/>
        <v>4351.6499999999969</v>
      </c>
      <c r="AO6" s="161">
        <f t="shared" si="21"/>
        <v>4703.8899999999976</v>
      </c>
      <c r="AP6" s="161">
        <f t="shared" si="21"/>
        <v>5003.6199999999981</v>
      </c>
      <c r="AQ6" s="161">
        <f t="shared" si="21"/>
        <v>4633.199999999998</v>
      </c>
      <c r="AR6" s="161">
        <f t="shared" si="21"/>
        <v>4633.199999999998</v>
      </c>
      <c r="AS6" s="161">
        <f t="shared" si="21"/>
        <v>4633.199999999998</v>
      </c>
      <c r="AT6" s="161">
        <f t="shared" si="21"/>
        <v>4633.199999999998</v>
      </c>
      <c r="AU6" s="161">
        <f t="shared" si="21"/>
        <v>4633.199999999998</v>
      </c>
      <c r="AV6" s="161">
        <f t="shared" si="21"/>
        <v>4633.199999999998</v>
      </c>
      <c r="AW6" s="161">
        <f t="shared" si="21"/>
        <v>4633.199999999998</v>
      </c>
      <c r="AX6" s="161">
        <f t="shared" si="21"/>
        <v>4633.199999999998</v>
      </c>
      <c r="AY6" s="161">
        <f t="shared" si="21"/>
        <v>4633.199999999998</v>
      </c>
      <c r="AZ6" s="161">
        <f t="shared" si="21"/>
        <v>4633.199999999998</v>
      </c>
      <c r="BA6" s="161">
        <f t="shared" si="21"/>
        <v>4633.199999999998</v>
      </c>
      <c r="BB6" s="161">
        <f t="shared" si="21"/>
        <v>4633.199999999998</v>
      </c>
      <c r="BC6" s="161">
        <f t="shared" si="21"/>
        <v>4633.199999999998</v>
      </c>
      <c r="BD6" s="161">
        <f t="shared" si="21"/>
        <v>4633.199999999998</v>
      </c>
      <c r="BE6" s="158"/>
      <c r="BF6" s="162">
        <f t="shared" si="1"/>
        <v>22550</v>
      </c>
      <c r="BG6" s="157">
        <f t="shared" si="2"/>
        <v>22247.719999999994</v>
      </c>
      <c r="BH6" s="157">
        <f t="shared" si="3"/>
        <v>28293.62999999999</v>
      </c>
      <c r="BI6" s="157">
        <f t="shared" si="4"/>
        <v>25081.789999999997</v>
      </c>
      <c r="BJ6" s="157">
        <f t="shared" si="5"/>
        <v>25441.87</v>
      </c>
      <c r="BK6" s="157">
        <f t="shared" si="6"/>
        <v>31521.069999999996</v>
      </c>
      <c r="BL6" s="157">
        <f t="shared" si="7"/>
        <v>23740.969999999994</v>
      </c>
      <c r="BM6" s="157">
        <f t="shared" si="8"/>
        <v>23880.049999999988</v>
      </c>
      <c r="BN6" s="157">
        <f t="shared" si="9"/>
        <v>25309.21999999999</v>
      </c>
      <c r="BO6" s="157">
        <f t="shared" si="10"/>
        <v>18532.799999999992</v>
      </c>
      <c r="BP6" s="157">
        <f t="shared" si="11"/>
        <v>18532.799999999992</v>
      </c>
      <c r="BQ6" s="157">
        <f t="shared" si="12"/>
        <v>23165.999999999989</v>
      </c>
      <c r="BR6" s="157">
        <f t="shared" si="13"/>
        <v>288297.91999999993</v>
      </c>
      <c r="BS6" s="157">
        <f t="shared" si="14"/>
        <v>73091.349999999977</v>
      </c>
      <c r="BT6" s="157">
        <f t="shared" si="15"/>
        <v>82044.73</v>
      </c>
      <c r="BU6" s="157">
        <f t="shared" si="16"/>
        <v>72930.239999999976</v>
      </c>
      <c r="BV6" s="157">
        <f t="shared" si="17"/>
        <v>60231.599999999977</v>
      </c>
      <c r="BW6" s="157">
        <f t="shared" si="18"/>
        <v>155136.07999999996</v>
      </c>
      <c r="BX6" s="157">
        <f t="shared" si="19"/>
        <v>133161.83999999994</v>
      </c>
      <c r="BY6" s="157">
        <f>IF(Info!$O$3="Q1",$BS6,IF(Info!$O$3="Q2",$BS6+$BT6,IF(Info!$O$3="Q3",$BS6+$BT6+$BU6,$BR6)))</f>
        <v>73091.349999999977</v>
      </c>
      <c r="BZ6" s="157">
        <f>IF(Info!$O$3="Q1",$BS6,IF(Info!$O$3="Q2",$BT6,IF(Info!$O$3="Q3",$BU6,$BV6)))</f>
        <v>73091.349999999977</v>
      </c>
      <c r="CA6" s="156"/>
    </row>
    <row r="7" spans="1:79" x14ac:dyDescent="0.3">
      <c r="A7" s="155"/>
      <c r="B7" s="291" t="s">
        <v>286</v>
      </c>
      <c r="C7" s="156"/>
      <c r="D7" s="157">
        <f t="shared" si="0"/>
        <v>41594.11</v>
      </c>
      <c r="E7" s="292">
        <f>SUM(Paniglgasse:Newshop2!E7)</f>
        <v>0</v>
      </c>
      <c r="F7" s="292">
        <f>SUM(Paniglgasse:Newshop2!F7)</f>
        <v>0</v>
      </c>
      <c r="G7" s="292">
        <f>SUM(Paniglgasse:Newshop2!G7)</f>
        <v>0</v>
      </c>
      <c r="H7" s="292">
        <f>SUM(Paniglgasse:Newshop2!H7)</f>
        <v>5657.87</v>
      </c>
      <c r="I7" s="292">
        <f>SUM(Paniglgasse:Newshop2!I7)</f>
        <v>0</v>
      </c>
      <c r="J7" s="292">
        <f>SUM(Paniglgasse:Newshop2!J7)</f>
        <v>0</v>
      </c>
      <c r="K7" s="292">
        <f>SUM(Paniglgasse:Newshop2!K7)</f>
        <v>0</v>
      </c>
      <c r="L7" s="292">
        <f>SUM(Paniglgasse:Newshop2!L7)</f>
        <v>0</v>
      </c>
      <c r="M7" s="292">
        <f>SUM(Paniglgasse:Newshop2!M7)</f>
        <v>5776.24</v>
      </c>
      <c r="N7" s="292">
        <f>SUM(Paniglgasse:Newshop2!N7)</f>
        <v>0</v>
      </c>
      <c r="O7" s="292">
        <f>SUM(Paniglgasse:Newshop2!O7)</f>
        <v>0</v>
      </c>
      <c r="P7" s="292">
        <f>SUM(Paniglgasse:Newshop2!P7)</f>
        <v>0</v>
      </c>
      <c r="Q7" s="292">
        <f>SUM(Paniglgasse:Newshop2!Q7)</f>
        <v>0</v>
      </c>
      <c r="R7" s="292">
        <f>SUM(Paniglgasse:Newshop2!R7)</f>
        <v>5876.1</v>
      </c>
      <c r="S7" s="292">
        <f>SUM(Paniglgasse:Newshop2!S7)</f>
        <v>0</v>
      </c>
      <c r="T7" s="292">
        <f>SUM(Paniglgasse:Newshop2!T7)</f>
        <v>0</v>
      </c>
      <c r="U7" s="292">
        <f>SUM(Paniglgasse:Newshop2!U7)</f>
        <v>0</v>
      </c>
      <c r="V7" s="292">
        <f>SUM(Paniglgasse:Newshop2!V7)</f>
        <v>0</v>
      </c>
      <c r="W7" s="292">
        <f>SUM(Paniglgasse:Newshop2!W7)</f>
        <v>6198.92</v>
      </c>
      <c r="X7" s="292">
        <f>SUM(Paniglgasse:Newshop2!X7)</f>
        <v>0</v>
      </c>
      <c r="Y7" s="292">
        <f>SUM(Paniglgasse:Newshop2!Y7)</f>
        <v>0</v>
      </c>
      <c r="Z7" s="292">
        <f>SUM(Paniglgasse:Newshop2!Z7)</f>
        <v>0</v>
      </c>
      <c r="AA7" s="292">
        <f>SUM(Paniglgasse:Newshop2!AA7)</f>
        <v>0</v>
      </c>
      <c r="AB7" s="292">
        <f>SUM(Paniglgasse:Newshop2!AB7)</f>
        <v>6591.28</v>
      </c>
      <c r="AC7" s="292">
        <f>SUM(Paniglgasse:Newshop2!AC7)</f>
        <v>0</v>
      </c>
      <c r="AD7" s="292">
        <f>SUM(Paniglgasse:Newshop2!AD7)</f>
        <v>0</v>
      </c>
      <c r="AE7" s="292">
        <f>SUM(Paniglgasse:Newshop2!AE7)</f>
        <v>0</v>
      </c>
      <c r="AF7" s="292">
        <f>SUM(Paniglgasse:Newshop2!AF7)</f>
        <v>0</v>
      </c>
      <c r="AG7" s="292">
        <f>SUM(Paniglgasse:Newshop2!AG7)</f>
        <v>5758.33</v>
      </c>
      <c r="AH7" s="292">
        <f>SUM(Paniglgasse:Newshop2!AH7)</f>
        <v>0</v>
      </c>
      <c r="AI7" s="292">
        <f>SUM(Paniglgasse:Newshop2!AI7)</f>
        <v>0</v>
      </c>
      <c r="AJ7" s="292">
        <f>SUM(Paniglgasse:Newshop2!AJ7)</f>
        <v>0</v>
      </c>
      <c r="AK7" s="292">
        <f>SUM(Paniglgasse:Newshop2!AK7)</f>
        <v>0</v>
      </c>
      <c r="AL7" s="292">
        <f>SUM(Paniglgasse:Newshop2!AL7)</f>
        <v>0</v>
      </c>
      <c r="AM7" s="292">
        <f>SUM(Paniglgasse:Newshop2!AM7)</f>
        <v>5735.37</v>
      </c>
      <c r="AN7" s="292">
        <f>SUM(Paniglgasse:Newshop2!AN7)</f>
        <v>0</v>
      </c>
      <c r="AO7" s="292">
        <f>SUM(Paniglgasse:Newshop2!AO7)</f>
        <v>0</v>
      </c>
      <c r="AP7" s="292">
        <f>SUM(Paniglgasse:Newshop2!AP7)</f>
        <v>0</v>
      </c>
      <c r="AQ7" s="292">
        <f>SUM(Paniglgasse:Newshop2!AQ7)</f>
        <v>0</v>
      </c>
      <c r="AR7" s="292">
        <f>SUM(Paniglgasse:Newshop2!AR7)</f>
        <v>0</v>
      </c>
      <c r="AS7" s="292">
        <f>SUM(Paniglgasse:Newshop2!AS7)</f>
        <v>0</v>
      </c>
      <c r="AT7" s="292">
        <f>SUM(Paniglgasse:Newshop2!AT7)</f>
        <v>0</v>
      </c>
      <c r="AU7" s="292">
        <f>SUM(Paniglgasse:Newshop2!AU7)</f>
        <v>0</v>
      </c>
      <c r="AV7" s="292">
        <f>SUM(Paniglgasse:Newshop2!AV7)</f>
        <v>0</v>
      </c>
      <c r="AW7" s="292">
        <f>SUM(Paniglgasse:Newshop2!AW7)</f>
        <v>0</v>
      </c>
      <c r="AX7" s="292">
        <f>SUM(Paniglgasse:Newshop2!AX7)</f>
        <v>0</v>
      </c>
      <c r="AY7" s="292">
        <f>SUM(Paniglgasse:Newshop2!AY7)</f>
        <v>0</v>
      </c>
      <c r="AZ7" s="292">
        <f>SUM(Paniglgasse:Newshop2!AZ7)</f>
        <v>0</v>
      </c>
      <c r="BA7" s="292">
        <f>SUM(Paniglgasse:Newshop2!BA7)</f>
        <v>0</v>
      </c>
      <c r="BB7" s="292">
        <f>SUM(Paniglgasse:Newshop2!BB7)</f>
        <v>0</v>
      </c>
      <c r="BC7" s="292">
        <f>SUM(Paniglgasse:Newshop2!BC7)</f>
        <v>0</v>
      </c>
      <c r="BD7" s="292">
        <f>SUM(Paniglgasse:Newshop2!BD7)</f>
        <v>0</v>
      </c>
      <c r="BE7" s="158"/>
      <c r="BF7" s="163">
        <f t="shared" si="1"/>
        <v>5657.87</v>
      </c>
      <c r="BG7" s="77">
        <f t="shared" si="2"/>
        <v>0</v>
      </c>
      <c r="BH7" s="77">
        <f t="shared" si="3"/>
        <v>5776.24</v>
      </c>
      <c r="BI7" s="77">
        <f t="shared" si="4"/>
        <v>5876.1</v>
      </c>
      <c r="BJ7" s="77">
        <f t="shared" si="5"/>
        <v>6198.92</v>
      </c>
      <c r="BK7" s="77">
        <f t="shared" si="6"/>
        <v>6591.28</v>
      </c>
      <c r="BL7" s="77">
        <f t="shared" si="7"/>
        <v>5758.33</v>
      </c>
      <c r="BM7" s="77">
        <f t="shared" si="8"/>
        <v>0</v>
      </c>
      <c r="BN7" s="77">
        <f t="shared" si="9"/>
        <v>5735.37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41594.11</v>
      </c>
      <c r="BS7" s="77">
        <f t="shared" si="14"/>
        <v>11434.11</v>
      </c>
      <c r="BT7" s="77">
        <f t="shared" si="15"/>
        <v>18666.3</v>
      </c>
      <c r="BU7" s="77">
        <f t="shared" si="16"/>
        <v>11493.7</v>
      </c>
      <c r="BV7" s="77">
        <f t="shared" si="17"/>
        <v>0</v>
      </c>
      <c r="BW7" s="77">
        <f t="shared" si="18"/>
        <v>30100.409999999996</v>
      </c>
      <c r="BX7" s="77">
        <f t="shared" si="19"/>
        <v>11493.7</v>
      </c>
      <c r="BY7" s="77">
        <f>IF(Info!$O$3="Q1",$BS7,IF(Info!$O$3="Q2",$BS7+$BT7,IF(Info!$O$3="Q3",$BS7+$BT7+$BU7,$BR7)))</f>
        <v>11434.11</v>
      </c>
      <c r="BZ7" s="77">
        <f>IF(Info!$O$3="Q1",$BS7,IF(Info!$O$3="Q2",$BT7,IF(Info!$O$3="Q3",$BU7,$BV7)))</f>
        <v>11434.11</v>
      </c>
      <c r="CA7" s="156"/>
    </row>
    <row r="8" spans="1:79" x14ac:dyDescent="0.3">
      <c r="A8" s="155"/>
      <c r="B8" s="291" t="s">
        <v>287</v>
      </c>
      <c r="C8" s="156"/>
      <c r="D8" s="157">
        <f t="shared" si="0"/>
        <v>0</v>
      </c>
      <c r="E8" s="292">
        <f>SUM(Paniglgasse:Newshop2!E8)</f>
        <v>0</v>
      </c>
      <c r="F8" s="292">
        <f>SUM(Paniglgasse:Newshop2!F8)</f>
        <v>0</v>
      </c>
      <c r="G8" s="292">
        <f>SUM(Paniglgasse:Newshop2!G8)</f>
        <v>0</v>
      </c>
      <c r="H8" s="292">
        <f>SUM(Paniglgasse:Newshop2!H8)</f>
        <v>0</v>
      </c>
      <c r="I8" s="292">
        <f>SUM(Paniglgasse:Newshop2!I8)</f>
        <v>0</v>
      </c>
      <c r="J8" s="292">
        <f>SUM(Paniglgasse:Newshop2!J8)</f>
        <v>0</v>
      </c>
      <c r="K8" s="292">
        <f>SUM(Paniglgasse:Newshop2!K8)</f>
        <v>0</v>
      </c>
      <c r="L8" s="292">
        <f>SUM(Paniglgasse:Newshop2!L8)</f>
        <v>0</v>
      </c>
      <c r="M8" s="292">
        <f>SUM(Paniglgasse:Newshop2!M8)</f>
        <v>0</v>
      </c>
      <c r="N8" s="292">
        <f>SUM(Paniglgasse:Newshop2!N8)</f>
        <v>0</v>
      </c>
      <c r="O8" s="292">
        <f>SUM(Paniglgasse:Newshop2!O8)</f>
        <v>0</v>
      </c>
      <c r="P8" s="292">
        <f>SUM(Paniglgasse:Newshop2!P8)</f>
        <v>0</v>
      </c>
      <c r="Q8" s="292">
        <f>SUM(Paniglgasse:Newshop2!Q8)</f>
        <v>0</v>
      </c>
      <c r="R8" s="292">
        <f>SUM(Paniglgasse:Newshop2!R8)</f>
        <v>0</v>
      </c>
      <c r="S8" s="292">
        <f>SUM(Paniglgasse:Newshop2!S8)</f>
        <v>0</v>
      </c>
      <c r="T8" s="292">
        <f>SUM(Paniglgasse:Newshop2!T8)</f>
        <v>0</v>
      </c>
      <c r="U8" s="292">
        <f>SUM(Paniglgasse:Newshop2!U8)</f>
        <v>0</v>
      </c>
      <c r="V8" s="292">
        <f>SUM(Paniglgasse:Newshop2!V8)</f>
        <v>0</v>
      </c>
      <c r="W8" s="292">
        <f>SUM(Paniglgasse:Newshop2!W8)</f>
        <v>0</v>
      </c>
      <c r="X8" s="292">
        <f>SUM(Paniglgasse:Newshop2!X8)</f>
        <v>0</v>
      </c>
      <c r="Y8" s="292">
        <f>SUM(Paniglgasse:Newshop2!Y8)</f>
        <v>0</v>
      </c>
      <c r="Z8" s="292">
        <f>SUM(Paniglgasse:Newshop2!Z8)</f>
        <v>0</v>
      </c>
      <c r="AA8" s="292">
        <f>SUM(Paniglgasse:Newshop2!AA8)</f>
        <v>0</v>
      </c>
      <c r="AB8" s="292">
        <f>SUM(Paniglgasse:Newshop2!AB8)</f>
        <v>0</v>
      </c>
      <c r="AC8" s="292">
        <f>SUM(Paniglgasse:Newshop2!AC8)</f>
        <v>0</v>
      </c>
      <c r="AD8" s="292">
        <f>SUM(Paniglgasse:Newshop2!AD8)</f>
        <v>0</v>
      </c>
      <c r="AE8" s="292">
        <f>SUM(Paniglgasse:Newshop2!AE8)</f>
        <v>0</v>
      </c>
      <c r="AF8" s="292">
        <f>SUM(Paniglgasse:Newshop2!AF8)</f>
        <v>0</v>
      </c>
      <c r="AG8" s="292">
        <f>SUM(Paniglgasse:Newshop2!AG8)</f>
        <v>0</v>
      </c>
      <c r="AH8" s="292">
        <f>SUM(Paniglgasse:Newshop2!AH8)</f>
        <v>0</v>
      </c>
      <c r="AI8" s="292">
        <f>SUM(Paniglgasse:Newshop2!AI8)</f>
        <v>0</v>
      </c>
      <c r="AJ8" s="292">
        <f>SUM(Paniglgasse:Newshop2!AJ8)</f>
        <v>0</v>
      </c>
      <c r="AK8" s="292">
        <f>SUM(Paniglgasse:Newshop2!AK8)</f>
        <v>0</v>
      </c>
      <c r="AL8" s="292">
        <f>SUM(Paniglgasse:Newshop2!AL8)</f>
        <v>0</v>
      </c>
      <c r="AM8" s="292">
        <f>SUM(Paniglgasse:Newshop2!AM8)</f>
        <v>0</v>
      </c>
      <c r="AN8" s="292">
        <f>SUM(Paniglgasse:Newshop2!AN8)</f>
        <v>0</v>
      </c>
      <c r="AO8" s="292">
        <f>SUM(Paniglgasse:Newshop2!AO8)</f>
        <v>0</v>
      </c>
      <c r="AP8" s="292">
        <f>SUM(Paniglgasse:Newshop2!AP8)</f>
        <v>0</v>
      </c>
      <c r="AQ8" s="292">
        <f>SUM(Paniglgasse:Newshop2!AQ8)</f>
        <v>0</v>
      </c>
      <c r="AR8" s="292">
        <f>SUM(Paniglgasse:Newshop2!AR8)</f>
        <v>0</v>
      </c>
      <c r="AS8" s="292">
        <f>SUM(Paniglgasse:Newshop2!AS8)</f>
        <v>0</v>
      </c>
      <c r="AT8" s="292">
        <f>SUM(Paniglgasse:Newshop2!AT8)</f>
        <v>0</v>
      </c>
      <c r="AU8" s="292">
        <f>SUM(Paniglgasse:Newshop2!AU8)</f>
        <v>0</v>
      </c>
      <c r="AV8" s="292">
        <f>SUM(Paniglgasse:Newshop2!AV8)</f>
        <v>0</v>
      </c>
      <c r="AW8" s="292">
        <f>SUM(Paniglgasse:Newshop2!AW8)</f>
        <v>0</v>
      </c>
      <c r="AX8" s="292">
        <f>SUM(Paniglgasse:Newshop2!AX8)</f>
        <v>0</v>
      </c>
      <c r="AY8" s="292">
        <f>SUM(Paniglgasse:Newshop2!AY8)</f>
        <v>0</v>
      </c>
      <c r="AZ8" s="292">
        <f>SUM(Paniglgasse:Newshop2!AZ8)</f>
        <v>0</v>
      </c>
      <c r="BA8" s="292">
        <f>SUM(Paniglgasse:Newshop2!BA8)</f>
        <v>0</v>
      </c>
      <c r="BB8" s="292">
        <f>SUM(Paniglgasse:Newshop2!BB8)</f>
        <v>0</v>
      </c>
      <c r="BC8" s="292">
        <f>SUM(Paniglgasse:Newshop2!BC8)</f>
        <v>0</v>
      </c>
      <c r="BD8" s="292">
        <f>SUM(Paniglgasse:Newshop2!BD8)</f>
        <v>0</v>
      </c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x14ac:dyDescent="0.3">
      <c r="A9" s="155"/>
      <c r="B9" s="291" t="s">
        <v>288</v>
      </c>
      <c r="C9" s="156"/>
      <c r="D9" s="157">
        <f t="shared" si="0"/>
        <v>1081.8000000000002</v>
      </c>
      <c r="E9" s="292">
        <f>SUM(Paniglgasse:Newshop2!E9)</f>
        <v>0</v>
      </c>
      <c r="F9" s="292">
        <f>SUM(Paniglgasse:Newshop2!F9)</f>
        <v>0</v>
      </c>
      <c r="G9" s="292">
        <f>SUM(Paniglgasse:Newshop2!G9)</f>
        <v>0</v>
      </c>
      <c r="H9" s="292">
        <f>SUM(Paniglgasse:Newshop2!H9)</f>
        <v>123.28</v>
      </c>
      <c r="I9" s="292">
        <f>SUM(Paniglgasse:Newshop2!I9)</f>
        <v>0</v>
      </c>
      <c r="J9" s="292">
        <f>SUM(Paniglgasse:Newshop2!J9)</f>
        <v>0</v>
      </c>
      <c r="K9" s="292">
        <f>SUM(Paniglgasse:Newshop2!K9)</f>
        <v>0</v>
      </c>
      <c r="L9" s="292">
        <f>SUM(Paniglgasse:Newshop2!L9)</f>
        <v>0</v>
      </c>
      <c r="M9" s="292">
        <f>SUM(Paniglgasse:Newshop2!M9)</f>
        <v>162.16</v>
      </c>
      <c r="N9" s="292">
        <f>SUM(Paniglgasse:Newshop2!N9)</f>
        <v>0</v>
      </c>
      <c r="O9" s="292">
        <f>SUM(Paniglgasse:Newshop2!O9)</f>
        <v>0</v>
      </c>
      <c r="P9" s="292">
        <f>SUM(Paniglgasse:Newshop2!P9)</f>
        <v>0</v>
      </c>
      <c r="Q9" s="292">
        <f>SUM(Paniglgasse:Newshop2!Q9)</f>
        <v>0</v>
      </c>
      <c r="R9" s="292">
        <f>SUM(Paniglgasse:Newshop2!R9)</f>
        <v>106.74</v>
      </c>
      <c r="S9" s="292">
        <f>SUM(Paniglgasse:Newshop2!S9)</f>
        <v>0</v>
      </c>
      <c r="T9" s="292">
        <f>SUM(Paniglgasse:Newshop2!T9)</f>
        <v>0</v>
      </c>
      <c r="U9" s="292">
        <f>SUM(Paniglgasse:Newshop2!U9)</f>
        <v>0</v>
      </c>
      <c r="V9" s="292">
        <f>SUM(Paniglgasse:Newshop2!V9)</f>
        <v>0</v>
      </c>
      <c r="W9" s="292">
        <f>SUM(Paniglgasse:Newshop2!W9)</f>
        <v>146.9</v>
      </c>
      <c r="X9" s="292">
        <f>SUM(Paniglgasse:Newshop2!X9)</f>
        <v>0</v>
      </c>
      <c r="Y9" s="292">
        <f>SUM(Paniglgasse:Newshop2!Y9)</f>
        <v>0</v>
      </c>
      <c r="Z9" s="292">
        <f>SUM(Paniglgasse:Newshop2!Z9)</f>
        <v>0</v>
      </c>
      <c r="AA9" s="292">
        <f>SUM(Paniglgasse:Newshop2!AA9)</f>
        <v>0</v>
      </c>
      <c r="AB9" s="292">
        <f>SUM(Paniglgasse:Newshop2!AB9)</f>
        <v>147.01</v>
      </c>
      <c r="AC9" s="292">
        <f>SUM(Paniglgasse:Newshop2!AC9)</f>
        <v>0</v>
      </c>
      <c r="AD9" s="292">
        <f>SUM(Paniglgasse:Newshop2!AD9)</f>
        <v>0</v>
      </c>
      <c r="AE9" s="292">
        <f>SUM(Paniglgasse:Newshop2!AE9)</f>
        <v>0</v>
      </c>
      <c r="AF9" s="292">
        <f>SUM(Paniglgasse:Newshop2!AF9)</f>
        <v>0</v>
      </c>
      <c r="AG9" s="292">
        <f>SUM(Paniglgasse:Newshop2!AG9)</f>
        <v>197.32</v>
      </c>
      <c r="AH9" s="292">
        <f>SUM(Paniglgasse:Newshop2!AH9)</f>
        <v>0</v>
      </c>
      <c r="AI9" s="292">
        <f>SUM(Paniglgasse:Newshop2!AI9)</f>
        <v>0</v>
      </c>
      <c r="AJ9" s="292">
        <f>SUM(Paniglgasse:Newshop2!AJ9)</f>
        <v>0</v>
      </c>
      <c r="AK9" s="292">
        <f>SUM(Paniglgasse:Newshop2!AK9)</f>
        <v>0</v>
      </c>
      <c r="AL9" s="292">
        <f>SUM(Paniglgasse:Newshop2!AL9)</f>
        <v>0</v>
      </c>
      <c r="AM9" s="292">
        <f>SUM(Paniglgasse:Newshop2!AM9)</f>
        <v>198.39</v>
      </c>
      <c r="AN9" s="292">
        <f>SUM(Paniglgasse:Newshop2!AN9)</f>
        <v>0</v>
      </c>
      <c r="AO9" s="292">
        <f>SUM(Paniglgasse:Newshop2!AO9)</f>
        <v>0</v>
      </c>
      <c r="AP9" s="292">
        <f>SUM(Paniglgasse:Newshop2!AP9)</f>
        <v>0</v>
      </c>
      <c r="AQ9" s="292">
        <f>SUM(Paniglgasse:Newshop2!AQ9)</f>
        <v>0</v>
      </c>
      <c r="AR9" s="292">
        <f>SUM(Paniglgasse:Newshop2!AR9)</f>
        <v>0</v>
      </c>
      <c r="AS9" s="292">
        <f>SUM(Paniglgasse:Newshop2!AS9)</f>
        <v>0</v>
      </c>
      <c r="AT9" s="292">
        <f>SUM(Paniglgasse:Newshop2!AT9)</f>
        <v>0</v>
      </c>
      <c r="AU9" s="292">
        <f>SUM(Paniglgasse:Newshop2!AU9)</f>
        <v>0</v>
      </c>
      <c r="AV9" s="292">
        <f>SUM(Paniglgasse:Newshop2!AV9)</f>
        <v>0</v>
      </c>
      <c r="AW9" s="292">
        <f>SUM(Paniglgasse:Newshop2!AW9)</f>
        <v>0</v>
      </c>
      <c r="AX9" s="292">
        <f>SUM(Paniglgasse:Newshop2!AX9)</f>
        <v>0</v>
      </c>
      <c r="AY9" s="292">
        <f>SUM(Paniglgasse:Newshop2!AY9)</f>
        <v>0</v>
      </c>
      <c r="AZ9" s="292">
        <f>SUM(Paniglgasse:Newshop2!AZ9)</f>
        <v>0</v>
      </c>
      <c r="BA9" s="292">
        <f>SUM(Paniglgasse:Newshop2!BA9)</f>
        <v>0</v>
      </c>
      <c r="BB9" s="292">
        <f>SUM(Paniglgasse:Newshop2!BB9)</f>
        <v>0</v>
      </c>
      <c r="BC9" s="292">
        <f>SUM(Paniglgasse:Newshop2!BC9)</f>
        <v>0</v>
      </c>
      <c r="BD9" s="292">
        <f>SUM(Paniglgasse:Newshop2!BD9)</f>
        <v>0</v>
      </c>
      <c r="BE9" s="158"/>
      <c r="BF9" s="163">
        <f t="shared" si="1"/>
        <v>123.28</v>
      </c>
      <c r="BG9" s="77">
        <f t="shared" si="2"/>
        <v>0</v>
      </c>
      <c r="BH9" s="77">
        <f t="shared" si="3"/>
        <v>162.16</v>
      </c>
      <c r="BI9" s="77">
        <f t="shared" si="4"/>
        <v>106.74</v>
      </c>
      <c r="BJ9" s="77">
        <f t="shared" si="5"/>
        <v>146.9</v>
      </c>
      <c r="BK9" s="77">
        <f t="shared" si="6"/>
        <v>147.01</v>
      </c>
      <c r="BL9" s="77">
        <f t="shared" si="7"/>
        <v>197.32</v>
      </c>
      <c r="BM9" s="77">
        <f t="shared" si="8"/>
        <v>0</v>
      </c>
      <c r="BN9" s="77">
        <f t="shared" si="9"/>
        <v>198.39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1081.8000000000002</v>
      </c>
      <c r="BS9" s="77">
        <f t="shared" si="14"/>
        <v>285.44</v>
      </c>
      <c r="BT9" s="77">
        <f t="shared" si="15"/>
        <v>400.65</v>
      </c>
      <c r="BU9" s="77">
        <f t="shared" si="16"/>
        <v>395.71</v>
      </c>
      <c r="BV9" s="77">
        <f t="shared" si="17"/>
        <v>0</v>
      </c>
      <c r="BW9" s="77">
        <f t="shared" si="18"/>
        <v>686.09</v>
      </c>
      <c r="BX9" s="77">
        <f t="shared" si="19"/>
        <v>395.71</v>
      </c>
      <c r="BY9" s="77">
        <f>IF(Info!$O$3="Q1",$BS9,IF(Info!$O$3="Q2",$BS9+$BT9,IF(Info!$O$3="Q3",$BS9+$BT9+$BU9,$BR9)))</f>
        <v>285.44</v>
      </c>
      <c r="BZ9" s="77">
        <f>IF(Info!$O$3="Q1",$BS9,IF(Info!$O$3="Q2",$BT9,IF(Info!$O$3="Q3",$BU9,$BV9)))</f>
        <v>285.44</v>
      </c>
      <c r="CA9" s="156"/>
    </row>
    <row r="10" spans="1:79" x14ac:dyDescent="0.3">
      <c r="A10" s="155"/>
      <c r="B10" s="291" t="s">
        <v>289</v>
      </c>
      <c r="C10" s="156"/>
      <c r="D10" s="157">
        <f t="shared" si="0"/>
        <v>0</v>
      </c>
      <c r="E10" s="292">
        <f>SUM(Paniglgasse:Newshop2!E10)</f>
        <v>0</v>
      </c>
      <c r="F10" s="292">
        <f>SUM(Paniglgasse:Newshop2!F10)</f>
        <v>0</v>
      </c>
      <c r="G10" s="292">
        <f>SUM(Paniglgasse:Newshop2!G10)</f>
        <v>0</v>
      </c>
      <c r="H10" s="292">
        <f>SUM(Paniglgasse:Newshop2!H10)</f>
        <v>0</v>
      </c>
      <c r="I10" s="292">
        <f>SUM(Paniglgasse:Newshop2!I10)</f>
        <v>0</v>
      </c>
      <c r="J10" s="292">
        <f>SUM(Paniglgasse:Newshop2!J10)</f>
        <v>0</v>
      </c>
      <c r="K10" s="292">
        <f>SUM(Paniglgasse:Newshop2!K10)</f>
        <v>0</v>
      </c>
      <c r="L10" s="292">
        <f>SUM(Paniglgasse:Newshop2!L10)</f>
        <v>0</v>
      </c>
      <c r="M10" s="292">
        <f>SUM(Paniglgasse:Newshop2!M10)</f>
        <v>0</v>
      </c>
      <c r="N10" s="292">
        <f>SUM(Paniglgasse:Newshop2!N10)</f>
        <v>0</v>
      </c>
      <c r="O10" s="292">
        <f>SUM(Paniglgasse:Newshop2!O10)</f>
        <v>0</v>
      </c>
      <c r="P10" s="292">
        <f>SUM(Paniglgasse:Newshop2!P10)</f>
        <v>0</v>
      </c>
      <c r="Q10" s="292">
        <f>SUM(Paniglgasse:Newshop2!Q10)</f>
        <v>0</v>
      </c>
      <c r="R10" s="292">
        <f>SUM(Paniglgasse:Newshop2!R10)</f>
        <v>0</v>
      </c>
      <c r="S10" s="292">
        <f>SUM(Paniglgasse:Newshop2!S10)</f>
        <v>0</v>
      </c>
      <c r="T10" s="292">
        <f>SUM(Paniglgasse:Newshop2!T10)</f>
        <v>0</v>
      </c>
      <c r="U10" s="292">
        <f>SUM(Paniglgasse:Newshop2!U10)</f>
        <v>0</v>
      </c>
      <c r="V10" s="292">
        <f>SUM(Paniglgasse:Newshop2!V10)</f>
        <v>0</v>
      </c>
      <c r="W10" s="292">
        <f>SUM(Paniglgasse:Newshop2!W10)</f>
        <v>0</v>
      </c>
      <c r="X10" s="292">
        <f>SUM(Paniglgasse:Newshop2!X10)</f>
        <v>0</v>
      </c>
      <c r="Y10" s="292">
        <f>SUM(Paniglgasse:Newshop2!Y10)</f>
        <v>0</v>
      </c>
      <c r="Z10" s="292">
        <f>SUM(Paniglgasse:Newshop2!Z10)</f>
        <v>0</v>
      </c>
      <c r="AA10" s="292">
        <f>SUM(Paniglgasse:Newshop2!AA10)</f>
        <v>0</v>
      </c>
      <c r="AB10" s="292">
        <f>SUM(Paniglgasse:Newshop2!AB10)</f>
        <v>0</v>
      </c>
      <c r="AC10" s="292">
        <f>SUM(Paniglgasse:Newshop2!AC10)</f>
        <v>0</v>
      </c>
      <c r="AD10" s="292">
        <f>SUM(Paniglgasse:Newshop2!AD10)</f>
        <v>0</v>
      </c>
      <c r="AE10" s="292">
        <f>SUM(Paniglgasse:Newshop2!AE10)</f>
        <v>0</v>
      </c>
      <c r="AF10" s="292">
        <f>SUM(Paniglgasse:Newshop2!AF10)</f>
        <v>0</v>
      </c>
      <c r="AG10" s="292">
        <f>SUM(Paniglgasse:Newshop2!AG10)</f>
        <v>0</v>
      </c>
      <c r="AH10" s="292">
        <f>SUM(Paniglgasse:Newshop2!AH10)</f>
        <v>0</v>
      </c>
      <c r="AI10" s="292">
        <f>SUM(Paniglgasse:Newshop2!AI10)</f>
        <v>0</v>
      </c>
      <c r="AJ10" s="292">
        <f>SUM(Paniglgasse:Newshop2!AJ10)</f>
        <v>0</v>
      </c>
      <c r="AK10" s="292">
        <f>SUM(Paniglgasse:Newshop2!AK10)</f>
        <v>0</v>
      </c>
      <c r="AL10" s="292">
        <f>SUM(Paniglgasse:Newshop2!AL10)</f>
        <v>0</v>
      </c>
      <c r="AM10" s="292">
        <f>SUM(Paniglgasse:Newshop2!AM10)</f>
        <v>0</v>
      </c>
      <c r="AN10" s="292">
        <f>SUM(Paniglgasse:Newshop2!AN10)</f>
        <v>0</v>
      </c>
      <c r="AO10" s="292">
        <f>SUM(Paniglgasse:Newshop2!AO10)</f>
        <v>0</v>
      </c>
      <c r="AP10" s="292">
        <f>SUM(Paniglgasse:Newshop2!AP10)</f>
        <v>0</v>
      </c>
      <c r="AQ10" s="292">
        <f>SUM(Paniglgasse:Newshop2!AQ10)</f>
        <v>0</v>
      </c>
      <c r="AR10" s="292">
        <f>SUM(Paniglgasse:Newshop2!AR10)</f>
        <v>0</v>
      </c>
      <c r="AS10" s="292">
        <f>SUM(Paniglgasse:Newshop2!AS10)</f>
        <v>0</v>
      </c>
      <c r="AT10" s="292">
        <f>SUM(Paniglgasse:Newshop2!AT10)</f>
        <v>0</v>
      </c>
      <c r="AU10" s="292">
        <f>SUM(Paniglgasse:Newshop2!AU10)</f>
        <v>0</v>
      </c>
      <c r="AV10" s="292">
        <f>SUM(Paniglgasse:Newshop2!AV10)</f>
        <v>0</v>
      </c>
      <c r="AW10" s="292">
        <f>SUM(Paniglgasse:Newshop2!AW10)</f>
        <v>0</v>
      </c>
      <c r="AX10" s="292">
        <f>SUM(Paniglgasse:Newshop2!AX10)</f>
        <v>0</v>
      </c>
      <c r="AY10" s="292">
        <f>SUM(Paniglgasse:Newshop2!AY10)</f>
        <v>0</v>
      </c>
      <c r="AZ10" s="292">
        <f>SUM(Paniglgasse:Newshop2!AZ10)</f>
        <v>0</v>
      </c>
      <c r="BA10" s="292">
        <f>SUM(Paniglgasse:Newshop2!BA10)</f>
        <v>0</v>
      </c>
      <c r="BB10" s="292">
        <f>SUM(Paniglgasse:Newshop2!BB10)</f>
        <v>0</v>
      </c>
      <c r="BC10" s="292">
        <f>SUM(Paniglgasse:Newshop2!BC10)</f>
        <v>0</v>
      </c>
      <c r="BD10" s="292">
        <f>SUM(Paniglgasse:Newshop2!BD10)</f>
        <v>0</v>
      </c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x14ac:dyDescent="0.3">
      <c r="A11" s="155"/>
      <c r="B11" s="291" t="s">
        <v>290</v>
      </c>
      <c r="C11" s="156"/>
      <c r="D11" s="157">
        <f t="shared" si="0"/>
        <v>607</v>
      </c>
      <c r="E11" s="292">
        <f>SUM(Paniglgasse:Newshop2!E11)</f>
        <v>0</v>
      </c>
      <c r="F11" s="292">
        <f>SUM(Paniglgasse:Newshop2!F11)</f>
        <v>0</v>
      </c>
      <c r="G11" s="292">
        <f>SUM(Paniglgasse:Newshop2!G11)</f>
        <v>0</v>
      </c>
      <c r="H11" s="292">
        <f>SUM(Paniglgasse:Newshop2!H11)</f>
        <v>0</v>
      </c>
      <c r="I11" s="292">
        <f>SUM(Paniglgasse:Newshop2!I11)</f>
        <v>0</v>
      </c>
      <c r="J11" s="292">
        <f>SUM(Paniglgasse:Newshop2!J11)</f>
        <v>0</v>
      </c>
      <c r="K11" s="292">
        <f>SUM(Paniglgasse:Newshop2!K11)</f>
        <v>0</v>
      </c>
      <c r="L11" s="292">
        <f>SUM(Paniglgasse:Newshop2!L11)</f>
        <v>0</v>
      </c>
      <c r="M11" s="292">
        <f>SUM(Paniglgasse:Newshop2!M11)</f>
        <v>0</v>
      </c>
      <c r="N11" s="292">
        <f>SUM(Paniglgasse:Newshop2!N11)</f>
        <v>0</v>
      </c>
      <c r="O11" s="292">
        <f>SUM(Paniglgasse:Newshop2!O11)</f>
        <v>0</v>
      </c>
      <c r="P11" s="292">
        <f>SUM(Paniglgasse:Newshop2!P11)</f>
        <v>0</v>
      </c>
      <c r="Q11" s="292">
        <f>SUM(Paniglgasse:Newshop2!Q11)</f>
        <v>0</v>
      </c>
      <c r="R11" s="292">
        <f>SUM(Paniglgasse:Newshop2!R11)</f>
        <v>87</v>
      </c>
      <c r="S11" s="292">
        <f>SUM(Paniglgasse:Newshop2!S11)</f>
        <v>0</v>
      </c>
      <c r="T11" s="292">
        <f>SUM(Paniglgasse:Newshop2!T11)</f>
        <v>0</v>
      </c>
      <c r="U11" s="292">
        <f>SUM(Paniglgasse:Newshop2!U11)</f>
        <v>0</v>
      </c>
      <c r="V11" s="292">
        <f>SUM(Paniglgasse:Newshop2!V11)</f>
        <v>0</v>
      </c>
      <c r="W11" s="292">
        <f>SUM(Paniglgasse:Newshop2!W11)</f>
        <v>122</v>
      </c>
      <c r="X11" s="292">
        <f>SUM(Paniglgasse:Newshop2!X11)</f>
        <v>0</v>
      </c>
      <c r="Y11" s="292">
        <f>SUM(Paniglgasse:Newshop2!Y11)</f>
        <v>0</v>
      </c>
      <c r="Z11" s="292">
        <f>SUM(Paniglgasse:Newshop2!Z11)</f>
        <v>0</v>
      </c>
      <c r="AA11" s="292">
        <f>SUM(Paniglgasse:Newshop2!AA11)</f>
        <v>0</v>
      </c>
      <c r="AB11" s="292">
        <f>SUM(Paniglgasse:Newshop2!AB11)</f>
        <v>133</v>
      </c>
      <c r="AC11" s="292">
        <f>SUM(Paniglgasse:Newshop2!AC11)</f>
        <v>0</v>
      </c>
      <c r="AD11" s="292">
        <f>SUM(Paniglgasse:Newshop2!AD11)</f>
        <v>0</v>
      </c>
      <c r="AE11" s="292">
        <f>SUM(Paniglgasse:Newshop2!AE11)</f>
        <v>0</v>
      </c>
      <c r="AF11" s="292">
        <f>SUM(Paniglgasse:Newshop2!AF11)</f>
        <v>0</v>
      </c>
      <c r="AG11" s="292">
        <f>SUM(Paniglgasse:Newshop2!AG11)</f>
        <v>88</v>
      </c>
      <c r="AH11" s="292">
        <f>SUM(Paniglgasse:Newshop2!AH11)</f>
        <v>0</v>
      </c>
      <c r="AI11" s="292">
        <f>SUM(Paniglgasse:Newshop2!AI11)</f>
        <v>0</v>
      </c>
      <c r="AJ11" s="292">
        <f>SUM(Paniglgasse:Newshop2!AJ11)</f>
        <v>0</v>
      </c>
      <c r="AK11" s="292">
        <f>SUM(Paniglgasse:Newshop2!AK11)</f>
        <v>0</v>
      </c>
      <c r="AL11" s="292">
        <f>SUM(Paniglgasse:Newshop2!AL11)</f>
        <v>0</v>
      </c>
      <c r="AM11" s="292">
        <f>SUM(Paniglgasse:Newshop2!AM11)</f>
        <v>177</v>
      </c>
      <c r="AN11" s="292">
        <f>SUM(Paniglgasse:Newshop2!AN11)</f>
        <v>0</v>
      </c>
      <c r="AO11" s="292">
        <f>SUM(Paniglgasse:Newshop2!AO11)</f>
        <v>0</v>
      </c>
      <c r="AP11" s="292">
        <f>SUM(Paniglgasse:Newshop2!AP11)</f>
        <v>0</v>
      </c>
      <c r="AQ11" s="292">
        <f>SUM(Paniglgasse:Newshop2!AQ11)</f>
        <v>0</v>
      </c>
      <c r="AR11" s="292">
        <f>SUM(Paniglgasse:Newshop2!AR11)</f>
        <v>0</v>
      </c>
      <c r="AS11" s="292">
        <f>SUM(Paniglgasse:Newshop2!AS11)</f>
        <v>0</v>
      </c>
      <c r="AT11" s="292">
        <f>SUM(Paniglgasse:Newshop2!AT11)</f>
        <v>0</v>
      </c>
      <c r="AU11" s="292">
        <f>SUM(Paniglgasse:Newshop2!AU11)</f>
        <v>0</v>
      </c>
      <c r="AV11" s="292">
        <f>SUM(Paniglgasse:Newshop2!AV11)</f>
        <v>0</v>
      </c>
      <c r="AW11" s="292">
        <f>SUM(Paniglgasse:Newshop2!AW11)</f>
        <v>0</v>
      </c>
      <c r="AX11" s="292">
        <f>SUM(Paniglgasse:Newshop2!AX11)</f>
        <v>0</v>
      </c>
      <c r="AY11" s="292">
        <f>SUM(Paniglgasse:Newshop2!AY11)</f>
        <v>0</v>
      </c>
      <c r="AZ11" s="292">
        <f>SUM(Paniglgasse:Newshop2!AZ11)</f>
        <v>0</v>
      </c>
      <c r="BA11" s="292">
        <f>SUM(Paniglgasse:Newshop2!BA11)</f>
        <v>0</v>
      </c>
      <c r="BB11" s="292">
        <f>SUM(Paniglgasse:Newshop2!BB11)</f>
        <v>0</v>
      </c>
      <c r="BC11" s="292">
        <f>SUM(Paniglgasse:Newshop2!BC11)</f>
        <v>0</v>
      </c>
      <c r="BD11" s="292">
        <f>SUM(Paniglgasse:Newshop2!BD11)</f>
        <v>0</v>
      </c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87</v>
      </c>
      <c r="BJ11" s="77">
        <f t="shared" si="5"/>
        <v>122</v>
      </c>
      <c r="BK11" s="77">
        <f t="shared" si="6"/>
        <v>133</v>
      </c>
      <c r="BL11" s="77">
        <f t="shared" si="7"/>
        <v>88</v>
      </c>
      <c r="BM11" s="77">
        <f t="shared" si="8"/>
        <v>0</v>
      </c>
      <c r="BN11" s="77">
        <f t="shared" si="9"/>
        <v>177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607</v>
      </c>
      <c r="BS11" s="77">
        <f t="shared" si="14"/>
        <v>0</v>
      </c>
      <c r="BT11" s="77">
        <f t="shared" si="15"/>
        <v>342</v>
      </c>
      <c r="BU11" s="77">
        <f t="shared" si="16"/>
        <v>265</v>
      </c>
      <c r="BV11" s="77">
        <f t="shared" si="17"/>
        <v>0</v>
      </c>
      <c r="BW11" s="77">
        <f t="shared" si="18"/>
        <v>342</v>
      </c>
      <c r="BX11" s="77">
        <f t="shared" si="19"/>
        <v>265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x14ac:dyDescent="0.3">
      <c r="A12" s="155"/>
      <c r="B12" s="291" t="s">
        <v>291</v>
      </c>
      <c r="C12" s="156"/>
      <c r="D12" s="157">
        <f t="shared" si="0"/>
        <v>2195.77</v>
      </c>
      <c r="E12" s="292">
        <f>SUM(Paniglgasse:Newshop2!E12)</f>
        <v>0</v>
      </c>
      <c r="F12" s="292">
        <f>SUM(Paniglgasse:Newshop2!F12)</f>
        <v>0</v>
      </c>
      <c r="G12" s="292">
        <f>SUM(Paniglgasse:Newshop2!G12)</f>
        <v>0</v>
      </c>
      <c r="H12" s="292">
        <f>SUM(Paniglgasse:Newshop2!H12)</f>
        <v>376.89</v>
      </c>
      <c r="I12" s="292">
        <f>SUM(Paniglgasse:Newshop2!I12)</f>
        <v>0</v>
      </c>
      <c r="J12" s="292">
        <f>SUM(Paniglgasse:Newshop2!J12)</f>
        <v>0</v>
      </c>
      <c r="K12" s="292">
        <f>SUM(Paniglgasse:Newshop2!K12)</f>
        <v>0</v>
      </c>
      <c r="L12" s="292">
        <f>SUM(Paniglgasse:Newshop2!L12)</f>
        <v>0</v>
      </c>
      <c r="M12" s="292">
        <f>SUM(Paniglgasse:Newshop2!M12)</f>
        <v>204.51</v>
      </c>
      <c r="N12" s="292">
        <f>SUM(Paniglgasse:Newshop2!N12)</f>
        <v>0</v>
      </c>
      <c r="O12" s="292">
        <f>SUM(Paniglgasse:Newshop2!O12)</f>
        <v>0</v>
      </c>
      <c r="P12" s="292">
        <f>SUM(Paniglgasse:Newshop2!P12)</f>
        <v>0</v>
      </c>
      <c r="Q12" s="292">
        <f>SUM(Paniglgasse:Newshop2!Q12)</f>
        <v>0</v>
      </c>
      <c r="R12" s="292">
        <f>SUM(Paniglgasse:Newshop2!R12)</f>
        <v>351.5</v>
      </c>
      <c r="S12" s="292">
        <f>SUM(Paniglgasse:Newshop2!S12)</f>
        <v>0</v>
      </c>
      <c r="T12" s="292">
        <f>SUM(Paniglgasse:Newshop2!T12)</f>
        <v>0</v>
      </c>
      <c r="U12" s="292">
        <f>SUM(Paniglgasse:Newshop2!U12)</f>
        <v>0</v>
      </c>
      <c r="V12" s="292">
        <f>SUM(Paniglgasse:Newshop2!V12)</f>
        <v>0</v>
      </c>
      <c r="W12" s="292">
        <f>SUM(Paniglgasse:Newshop2!W12)</f>
        <v>337.40999999999997</v>
      </c>
      <c r="X12" s="292">
        <f>SUM(Paniglgasse:Newshop2!X12)</f>
        <v>0</v>
      </c>
      <c r="Y12" s="292">
        <f>SUM(Paniglgasse:Newshop2!Y12)</f>
        <v>0</v>
      </c>
      <c r="Z12" s="292">
        <f>SUM(Paniglgasse:Newshop2!Z12)</f>
        <v>0</v>
      </c>
      <c r="AA12" s="292">
        <f>SUM(Paniglgasse:Newshop2!AA12)</f>
        <v>0</v>
      </c>
      <c r="AB12" s="292">
        <f>SUM(Paniglgasse:Newshop2!AB12)</f>
        <v>297.96000000000004</v>
      </c>
      <c r="AC12" s="292">
        <f>SUM(Paniglgasse:Newshop2!AC12)</f>
        <v>0</v>
      </c>
      <c r="AD12" s="292">
        <f>SUM(Paniglgasse:Newshop2!AD12)</f>
        <v>0</v>
      </c>
      <c r="AE12" s="292">
        <f>SUM(Paniglgasse:Newshop2!AE12)</f>
        <v>0</v>
      </c>
      <c r="AF12" s="292">
        <f>SUM(Paniglgasse:Newshop2!AF12)</f>
        <v>0</v>
      </c>
      <c r="AG12" s="292">
        <f>SUM(Paniglgasse:Newshop2!AG12)</f>
        <v>292.89999999999998</v>
      </c>
      <c r="AH12" s="292">
        <f>SUM(Paniglgasse:Newshop2!AH12)</f>
        <v>0</v>
      </c>
      <c r="AI12" s="292">
        <f>SUM(Paniglgasse:Newshop2!AI12)</f>
        <v>0</v>
      </c>
      <c r="AJ12" s="292">
        <f>SUM(Paniglgasse:Newshop2!AJ12)</f>
        <v>0</v>
      </c>
      <c r="AK12" s="292">
        <f>SUM(Paniglgasse:Newshop2!AK12)</f>
        <v>0</v>
      </c>
      <c r="AL12" s="292">
        <f>SUM(Paniglgasse:Newshop2!AL12)</f>
        <v>0</v>
      </c>
      <c r="AM12" s="292">
        <f>SUM(Paniglgasse:Newshop2!AM12)</f>
        <v>334.6</v>
      </c>
      <c r="AN12" s="292">
        <f>SUM(Paniglgasse:Newshop2!AN12)</f>
        <v>0</v>
      </c>
      <c r="AO12" s="292">
        <f>SUM(Paniglgasse:Newshop2!AO12)</f>
        <v>0</v>
      </c>
      <c r="AP12" s="292">
        <f>SUM(Paniglgasse:Newshop2!AP12)</f>
        <v>0</v>
      </c>
      <c r="AQ12" s="292">
        <f>SUM(Paniglgasse:Newshop2!AQ12)</f>
        <v>0</v>
      </c>
      <c r="AR12" s="292">
        <f>SUM(Paniglgasse:Newshop2!AR12)</f>
        <v>0</v>
      </c>
      <c r="AS12" s="292">
        <f>SUM(Paniglgasse:Newshop2!AS12)</f>
        <v>0</v>
      </c>
      <c r="AT12" s="292">
        <f>SUM(Paniglgasse:Newshop2!AT12)</f>
        <v>0</v>
      </c>
      <c r="AU12" s="292">
        <f>SUM(Paniglgasse:Newshop2!AU12)</f>
        <v>0</v>
      </c>
      <c r="AV12" s="292">
        <f>SUM(Paniglgasse:Newshop2!AV12)</f>
        <v>0</v>
      </c>
      <c r="AW12" s="292">
        <f>SUM(Paniglgasse:Newshop2!AW12)</f>
        <v>0</v>
      </c>
      <c r="AX12" s="292">
        <f>SUM(Paniglgasse:Newshop2!AX12)</f>
        <v>0</v>
      </c>
      <c r="AY12" s="292">
        <f>SUM(Paniglgasse:Newshop2!AY12)</f>
        <v>0</v>
      </c>
      <c r="AZ12" s="292">
        <f>SUM(Paniglgasse:Newshop2!AZ12)</f>
        <v>0</v>
      </c>
      <c r="BA12" s="292">
        <f>SUM(Paniglgasse:Newshop2!BA12)</f>
        <v>0</v>
      </c>
      <c r="BB12" s="292">
        <f>SUM(Paniglgasse:Newshop2!BB12)</f>
        <v>0</v>
      </c>
      <c r="BC12" s="292">
        <f>SUM(Paniglgasse:Newshop2!BC12)</f>
        <v>0</v>
      </c>
      <c r="BD12" s="292">
        <f>SUM(Paniglgasse:Newshop2!BD12)</f>
        <v>0</v>
      </c>
      <c r="BE12" s="158"/>
      <c r="BF12" s="163">
        <f t="shared" si="1"/>
        <v>376.89</v>
      </c>
      <c r="BG12" s="77">
        <f t="shared" si="2"/>
        <v>0</v>
      </c>
      <c r="BH12" s="77">
        <f t="shared" si="3"/>
        <v>204.51</v>
      </c>
      <c r="BI12" s="77">
        <f t="shared" si="4"/>
        <v>351.5</v>
      </c>
      <c r="BJ12" s="77">
        <f t="shared" si="5"/>
        <v>337.40999999999997</v>
      </c>
      <c r="BK12" s="77">
        <f t="shared" si="6"/>
        <v>297.96000000000004</v>
      </c>
      <c r="BL12" s="77">
        <f t="shared" si="7"/>
        <v>292.89999999999998</v>
      </c>
      <c r="BM12" s="77">
        <f t="shared" si="8"/>
        <v>0</v>
      </c>
      <c r="BN12" s="77">
        <f t="shared" si="9"/>
        <v>334.6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2195.77</v>
      </c>
      <c r="BS12" s="77">
        <f t="shared" si="14"/>
        <v>581.4</v>
      </c>
      <c r="BT12" s="77">
        <f t="shared" si="15"/>
        <v>986.87</v>
      </c>
      <c r="BU12" s="77">
        <f t="shared" si="16"/>
        <v>627.5</v>
      </c>
      <c r="BV12" s="77">
        <f t="shared" si="17"/>
        <v>0</v>
      </c>
      <c r="BW12" s="77">
        <f t="shared" si="18"/>
        <v>1568.27</v>
      </c>
      <c r="BX12" s="77">
        <f t="shared" si="19"/>
        <v>627.5</v>
      </c>
      <c r="BY12" s="77">
        <f>IF(Info!$O$3="Q1",$BS12,IF(Info!$O$3="Q2",$BS12+$BT12,IF(Info!$O$3="Q3",$BS12+$BT12+$BU12,$BR12)))</f>
        <v>581.4</v>
      </c>
      <c r="BZ12" s="77">
        <f>IF(Info!$O$3="Q1",$BS12,IF(Info!$O$3="Q2",$BT12,IF(Info!$O$3="Q3",$BU12,$BV12)))</f>
        <v>581.4</v>
      </c>
      <c r="CA12" s="156"/>
    </row>
    <row r="13" spans="1:79" x14ac:dyDescent="0.3">
      <c r="A13" s="155"/>
      <c r="B13" s="291" t="s">
        <v>292</v>
      </c>
      <c r="C13" s="156"/>
      <c r="D13" s="157">
        <f t="shared" si="0"/>
        <v>160</v>
      </c>
      <c r="E13" s="292">
        <f>SUM(Paniglgasse:Newshop2!E13)</f>
        <v>0</v>
      </c>
      <c r="F13" s="292">
        <f>SUM(Paniglgasse:Newshop2!F13)</f>
        <v>0</v>
      </c>
      <c r="G13" s="292">
        <f>SUM(Paniglgasse:Newshop2!G13)</f>
        <v>0</v>
      </c>
      <c r="H13" s="292">
        <f>SUM(Paniglgasse:Newshop2!H13)</f>
        <v>0</v>
      </c>
      <c r="I13" s="292">
        <f>SUM(Paniglgasse:Newshop2!I13)</f>
        <v>0</v>
      </c>
      <c r="J13" s="292">
        <f>SUM(Paniglgasse:Newshop2!J13)</f>
        <v>0</v>
      </c>
      <c r="K13" s="292">
        <f>SUM(Paniglgasse:Newshop2!K13)</f>
        <v>0</v>
      </c>
      <c r="L13" s="292">
        <f>SUM(Paniglgasse:Newshop2!L13)</f>
        <v>0</v>
      </c>
      <c r="M13" s="292">
        <f>SUM(Paniglgasse:Newshop2!M13)</f>
        <v>160</v>
      </c>
      <c r="N13" s="292">
        <f>SUM(Paniglgasse:Newshop2!N13)</f>
        <v>0</v>
      </c>
      <c r="O13" s="292">
        <f>SUM(Paniglgasse:Newshop2!O13)</f>
        <v>0</v>
      </c>
      <c r="P13" s="292">
        <f>SUM(Paniglgasse:Newshop2!P13)</f>
        <v>0</v>
      </c>
      <c r="Q13" s="292">
        <f>SUM(Paniglgasse:Newshop2!Q13)</f>
        <v>0</v>
      </c>
      <c r="R13" s="292">
        <f>SUM(Paniglgasse:Newshop2!R13)</f>
        <v>0</v>
      </c>
      <c r="S13" s="292">
        <f>SUM(Paniglgasse:Newshop2!S13)</f>
        <v>0</v>
      </c>
      <c r="T13" s="292">
        <f>SUM(Paniglgasse:Newshop2!T13)</f>
        <v>0</v>
      </c>
      <c r="U13" s="292">
        <f>SUM(Paniglgasse:Newshop2!U13)</f>
        <v>0</v>
      </c>
      <c r="V13" s="292">
        <f>SUM(Paniglgasse:Newshop2!V13)</f>
        <v>0</v>
      </c>
      <c r="W13" s="292">
        <f>SUM(Paniglgasse:Newshop2!W13)</f>
        <v>0</v>
      </c>
      <c r="X13" s="292">
        <f>SUM(Paniglgasse:Newshop2!X13)</f>
        <v>0</v>
      </c>
      <c r="Y13" s="292">
        <f>SUM(Paniglgasse:Newshop2!Y13)</f>
        <v>0</v>
      </c>
      <c r="Z13" s="292">
        <f>SUM(Paniglgasse:Newshop2!Z13)</f>
        <v>0</v>
      </c>
      <c r="AA13" s="292">
        <f>SUM(Paniglgasse:Newshop2!AA13)</f>
        <v>0</v>
      </c>
      <c r="AB13" s="292">
        <f>SUM(Paniglgasse:Newshop2!AB13)</f>
        <v>0</v>
      </c>
      <c r="AC13" s="292">
        <f>SUM(Paniglgasse:Newshop2!AC13)</f>
        <v>0</v>
      </c>
      <c r="AD13" s="292">
        <f>SUM(Paniglgasse:Newshop2!AD13)</f>
        <v>0</v>
      </c>
      <c r="AE13" s="292">
        <f>SUM(Paniglgasse:Newshop2!AE13)</f>
        <v>0</v>
      </c>
      <c r="AF13" s="292">
        <f>SUM(Paniglgasse:Newshop2!AF13)</f>
        <v>0</v>
      </c>
      <c r="AG13" s="292">
        <f>SUM(Paniglgasse:Newshop2!AG13)</f>
        <v>0</v>
      </c>
      <c r="AH13" s="292">
        <f>SUM(Paniglgasse:Newshop2!AH13)</f>
        <v>0</v>
      </c>
      <c r="AI13" s="292">
        <f>SUM(Paniglgasse:Newshop2!AI13)</f>
        <v>0</v>
      </c>
      <c r="AJ13" s="292">
        <f>SUM(Paniglgasse:Newshop2!AJ13)</f>
        <v>0</v>
      </c>
      <c r="AK13" s="292">
        <f>SUM(Paniglgasse:Newshop2!AK13)</f>
        <v>0</v>
      </c>
      <c r="AL13" s="292">
        <f>SUM(Paniglgasse:Newshop2!AL13)</f>
        <v>0</v>
      </c>
      <c r="AM13" s="292">
        <f>SUM(Paniglgasse:Newshop2!AM13)</f>
        <v>0</v>
      </c>
      <c r="AN13" s="292">
        <f>SUM(Paniglgasse:Newshop2!AN13)</f>
        <v>0</v>
      </c>
      <c r="AO13" s="292">
        <f>SUM(Paniglgasse:Newshop2!AO13)</f>
        <v>0</v>
      </c>
      <c r="AP13" s="292">
        <f>SUM(Paniglgasse:Newshop2!AP13)</f>
        <v>0</v>
      </c>
      <c r="AQ13" s="292">
        <f>SUM(Paniglgasse:Newshop2!AQ13)</f>
        <v>0</v>
      </c>
      <c r="AR13" s="292">
        <f>SUM(Paniglgasse:Newshop2!AR13)</f>
        <v>0</v>
      </c>
      <c r="AS13" s="292">
        <f>SUM(Paniglgasse:Newshop2!AS13)</f>
        <v>0</v>
      </c>
      <c r="AT13" s="292">
        <f>SUM(Paniglgasse:Newshop2!AT13)</f>
        <v>0</v>
      </c>
      <c r="AU13" s="292">
        <f>SUM(Paniglgasse:Newshop2!AU13)</f>
        <v>0</v>
      </c>
      <c r="AV13" s="292">
        <f>SUM(Paniglgasse:Newshop2!AV13)</f>
        <v>0</v>
      </c>
      <c r="AW13" s="292">
        <f>SUM(Paniglgasse:Newshop2!AW13)</f>
        <v>0</v>
      </c>
      <c r="AX13" s="292">
        <f>SUM(Paniglgasse:Newshop2!AX13)</f>
        <v>0</v>
      </c>
      <c r="AY13" s="292">
        <f>SUM(Paniglgasse:Newshop2!AY13)</f>
        <v>0</v>
      </c>
      <c r="AZ13" s="292">
        <f>SUM(Paniglgasse:Newshop2!AZ13)</f>
        <v>0</v>
      </c>
      <c r="BA13" s="292">
        <f>SUM(Paniglgasse:Newshop2!BA13)</f>
        <v>0</v>
      </c>
      <c r="BB13" s="292">
        <f>SUM(Paniglgasse:Newshop2!BB13)</f>
        <v>0</v>
      </c>
      <c r="BC13" s="292">
        <f>SUM(Paniglgasse:Newshop2!BC13)</f>
        <v>0</v>
      </c>
      <c r="BD13" s="292">
        <f>SUM(Paniglgasse:Newshop2!BD13)</f>
        <v>0</v>
      </c>
      <c r="BE13" s="158"/>
      <c r="BF13" s="163">
        <f t="shared" si="1"/>
        <v>0</v>
      </c>
      <c r="BG13" s="77">
        <f t="shared" si="2"/>
        <v>0</v>
      </c>
      <c r="BH13" s="77">
        <f t="shared" si="3"/>
        <v>160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160</v>
      </c>
      <c r="BS13" s="77">
        <f t="shared" si="14"/>
        <v>160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160</v>
      </c>
      <c r="BX13" s="77">
        <f t="shared" si="19"/>
        <v>0</v>
      </c>
      <c r="BY13" s="77">
        <f>IF(Info!$O$3="Q1",$BS13,IF(Info!$O$3="Q2",$BS13+$BT13,IF(Info!$O$3="Q3",$BS13+$BT13+$BU13,$BR13)))</f>
        <v>160</v>
      </c>
      <c r="BZ13" s="77">
        <f>IF(Info!$O$3="Q1",$BS13,IF(Info!$O$3="Q2",$BT13,IF(Info!$O$3="Q3",$BU13,$BV13)))</f>
        <v>160</v>
      </c>
      <c r="CA13" s="156"/>
    </row>
    <row r="14" spans="1:79" x14ac:dyDescent="0.3">
      <c r="A14" s="155"/>
      <c r="B14" s="291" t="s">
        <v>293</v>
      </c>
      <c r="C14" s="156"/>
      <c r="D14" s="157">
        <f t="shared" si="0"/>
        <v>1062.3500000000001</v>
      </c>
      <c r="E14" s="292">
        <f>SUM(Paniglgasse:Newshop2!E14)</f>
        <v>0</v>
      </c>
      <c r="F14" s="292">
        <f>SUM(Paniglgasse:Newshop2!F14)</f>
        <v>0</v>
      </c>
      <c r="G14" s="292">
        <f>SUM(Paniglgasse:Newshop2!G14)</f>
        <v>0</v>
      </c>
      <c r="H14" s="292">
        <f>SUM(Paniglgasse:Newshop2!H14)</f>
        <v>135.36000000000001</v>
      </c>
      <c r="I14" s="292">
        <f>SUM(Paniglgasse:Newshop2!I14)</f>
        <v>0</v>
      </c>
      <c r="J14" s="292">
        <f>SUM(Paniglgasse:Newshop2!J14)</f>
        <v>0</v>
      </c>
      <c r="K14" s="292">
        <f>SUM(Paniglgasse:Newshop2!K14)</f>
        <v>0</v>
      </c>
      <c r="L14" s="292">
        <f>SUM(Paniglgasse:Newshop2!L14)</f>
        <v>0</v>
      </c>
      <c r="M14" s="292">
        <f>SUM(Paniglgasse:Newshop2!M14)</f>
        <v>157.97999999999999</v>
      </c>
      <c r="N14" s="292">
        <f>SUM(Paniglgasse:Newshop2!N14)</f>
        <v>0</v>
      </c>
      <c r="O14" s="292">
        <f>SUM(Paniglgasse:Newshop2!O14)</f>
        <v>0</v>
      </c>
      <c r="P14" s="292">
        <f>SUM(Paniglgasse:Newshop2!P14)</f>
        <v>0</v>
      </c>
      <c r="Q14" s="292">
        <f>SUM(Paniglgasse:Newshop2!Q14)</f>
        <v>0</v>
      </c>
      <c r="R14" s="292">
        <f>SUM(Paniglgasse:Newshop2!R14)</f>
        <v>123.22</v>
      </c>
      <c r="S14" s="292">
        <f>SUM(Paniglgasse:Newshop2!S14)</f>
        <v>0</v>
      </c>
      <c r="T14" s="292">
        <f>SUM(Paniglgasse:Newshop2!T14)</f>
        <v>0</v>
      </c>
      <c r="U14" s="292">
        <f>SUM(Paniglgasse:Newshop2!U14)</f>
        <v>0</v>
      </c>
      <c r="V14" s="292">
        <f>SUM(Paniglgasse:Newshop2!V14)</f>
        <v>0</v>
      </c>
      <c r="W14" s="292">
        <f>SUM(Paniglgasse:Newshop2!W14)</f>
        <v>111.31</v>
      </c>
      <c r="X14" s="292">
        <f>SUM(Paniglgasse:Newshop2!X14)</f>
        <v>0</v>
      </c>
      <c r="Y14" s="292">
        <f>SUM(Paniglgasse:Newshop2!Y14)</f>
        <v>0</v>
      </c>
      <c r="Z14" s="292">
        <f>SUM(Paniglgasse:Newshop2!Z14)</f>
        <v>0</v>
      </c>
      <c r="AA14" s="292">
        <f>SUM(Paniglgasse:Newshop2!AA14)</f>
        <v>0</v>
      </c>
      <c r="AB14" s="292">
        <f>SUM(Paniglgasse:Newshop2!AB14)</f>
        <v>177.99</v>
      </c>
      <c r="AC14" s="292">
        <f>SUM(Paniglgasse:Newshop2!AC14)</f>
        <v>0</v>
      </c>
      <c r="AD14" s="292">
        <f>SUM(Paniglgasse:Newshop2!AD14)</f>
        <v>0</v>
      </c>
      <c r="AE14" s="292">
        <f>SUM(Paniglgasse:Newshop2!AE14)</f>
        <v>0</v>
      </c>
      <c r="AF14" s="292">
        <f>SUM(Paniglgasse:Newshop2!AF14)</f>
        <v>0</v>
      </c>
      <c r="AG14" s="292">
        <f>SUM(Paniglgasse:Newshop2!AG14)</f>
        <v>184.99</v>
      </c>
      <c r="AH14" s="292">
        <f>SUM(Paniglgasse:Newshop2!AH14)</f>
        <v>0</v>
      </c>
      <c r="AI14" s="292">
        <f>SUM(Paniglgasse:Newshop2!AI14)</f>
        <v>0</v>
      </c>
      <c r="AJ14" s="292">
        <f>SUM(Paniglgasse:Newshop2!AJ14)</f>
        <v>0</v>
      </c>
      <c r="AK14" s="292">
        <f>SUM(Paniglgasse:Newshop2!AK14)</f>
        <v>0</v>
      </c>
      <c r="AL14" s="292">
        <f>SUM(Paniglgasse:Newshop2!AL14)</f>
        <v>0</v>
      </c>
      <c r="AM14" s="292">
        <f>SUM(Paniglgasse:Newshop2!AM14)</f>
        <v>171.5</v>
      </c>
      <c r="AN14" s="292">
        <f>SUM(Paniglgasse:Newshop2!AN14)</f>
        <v>0</v>
      </c>
      <c r="AO14" s="292">
        <f>SUM(Paniglgasse:Newshop2!AO14)</f>
        <v>0</v>
      </c>
      <c r="AP14" s="292">
        <f>SUM(Paniglgasse:Newshop2!AP14)</f>
        <v>0</v>
      </c>
      <c r="AQ14" s="292">
        <f>SUM(Paniglgasse:Newshop2!AQ14)</f>
        <v>0</v>
      </c>
      <c r="AR14" s="292">
        <f>SUM(Paniglgasse:Newshop2!AR14)</f>
        <v>0</v>
      </c>
      <c r="AS14" s="292">
        <f>SUM(Paniglgasse:Newshop2!AS14)</f>
        <v>0</v>
      </c>
      <c r="AT14" s="292">
        <f>SUM(Paniglgasse:Newshop2!AT14)</f>
        <v>0</v>
      </c>
      <c r="AU14" s="292">
        <f>SUM(Paniglgasse:Newshop2!AU14)</f>
        <v>0</v>
      </c>
      <c r="AV14" s="292">
        <f>SUM(Paniglgasse:Newshop2!AV14)</f>
        <v>0</v>
      </c>
      <c r="AW14" s="292">
        <f>SUM(Paniglgasse:Newshop2!AW14)</f>
        <v>0</v>
      </c>
      <c r="AX14" s="292">
        <f>SUM(Paniglgasse:Newshop2!AX14)</f>
        <v>0</v>
      </c>
      <c r="AY14" s="292">
        <f>SUM(Paniglgasse:Newshop2!AY14)</f>
        <v>0</v>
      </c>
      <c r="AZ14" s="292">
        <f>SUM(Paniglgasse:Newshop2!AZ14)</f>
        <v>0</v>
      </c>
      <c r="BA14" s="292">
        <f>SUM(Paniglgasse:Newshop2!BA14)</f>
        <v>0</v>
      </c>
      <c r="BB14" s="292">
        <f>SUM(Paniglgasse:Newshop2!BB14)</f>
        <v>0</v>
      </c>
      <c r="BC14" s="292">
        <f>SUM(Paniglgasse:Newshop2!BC14)</f>
        <v>0</v>
      </c>
      <c r="BD14" s="292">
        <f>SUM(Paniglgasse:Newshop2!BD14)</f>
        <v>0</v>
      </c>
      <c r="BE14" s="158"/>
      <c r="BF14" s="163">
        <f t="shared" si="1"/>
        <v>135.36000000000001</v>
      </c>
      <c r="BG14" s="77">
        <f t="shared" si="2"/>
        <v>0</v>
      </c>
      <c r="BH14" s="77">
        <f t="shared" si="3"/>
        <v>157.97999999999999</v>
      </c>
      <c r="BI14" s="77">
        <f t="shared" si="4"/>
        <v>123.22</v>
      </c>
      <c r="BJ14" s="77">
        <f t="shared" si="5"/>
        <v>111.31</v>
      </c>
      <c r="BK14" s="77">
        <f t="shared" si="6"/>
        <v>177.99</v>
      </c>
      <c r="BL14" s="77">
        <f t="shared" si="7"/>
        <v>184.99</v>
      </c>
      <c r="BM14" s="77">
        <f t="shared" si="8"/>
        <v>0</v>
      </c>
      <c r="BN14" s="77">
        <f t="shared" si="9"/>
        <v>171.5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1062.3500000000001</v>
      </c>
      <c r="BS14" s="77">
        <f t="shared" si="14"/>
        <v>293.34000000000003</v>
      </c>
      <c r="BT14" s="77">
        <f t="shared" si="15"/>
        <v>412.52</v>
      </c>
      <c r="BU14" s="77">
        <f t="shared" si="16"/>
        <v>356.49</v>
      </c>
      <c r="BV14" s="77">
        <f t="shared" si="17"/>
        <v>0</v>
      </c>
      <c r="BW14" s="77">
        <f t="shared" si="18"/>
        <v>705.86000000000013</v>
      </c>
      <c r="BX14" s="77">
        <f t="shared" si="19"/>
        <v>356.49</v>
      </c>
      <c r="BY14" s="77">
        <f>IF(Info!$O$3="Q1",$BS14,IF(Info!$O$3="Q2",$BS14+$BT14,IF(Info!$O$3="Q3",$BS14+$BT14+$BU14,$BR14)))</f>
        <v>293.34000000000003</v>
      </c>
      <c r="BZ14" s="77">
        <f>IF(Info!$O$3="Q1",$BS14,IF(Info!$O$3="Q2",$BT14,IF(Info!$O$3="Q3",$BU14,$BV14)))</f>
        <v>293.34000000000003</v>
      </c>
      <c r="CA14" s="156"/>
    </row>
    <row r="15" spans="1:79" x14ac:dyDescent="0.3">
      <c r="A15" s="155"/>
      <c r="B15" s="160" t="s">
        <v>294</v>
      </c>
      <c r="C15" s="156"/>
      <c r="D15" s="157">
        <f t="shared" si="0"/>
        <v>46701.03</v>
      </c>
      <c r="E15" s="161">
        <f t="shared" ref="E15:AJ15" si="22">SUM(E7:E14)</f>
        <v>0</v>
      </c>
      <c r="F15" s="161">
        <f t="shared" si="22"/>
        <v>0</v>
      </c>
      <c r="G15" s="161">
        <f t="shared" si="22"/>
        <v>0</v>
      </c>
      <c r="H15" s="161">
        <f t="shared" si="22"/>
        <v>6293.4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6460.8899999999994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161">
        <f t="shared" si="22"/>
        <v>0</v>
      </c>
      <c r="R15" s="161">
        <f t="shared" si="22"/>
        <v>6544.56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6916.54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7347.24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6521.5399999999991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6616.8600000000006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6293.4</v>
      </c>
      <c r="BG15" s="157">
        <f t="shared" si="2"/>
        <v>0</v>
      </c>
      <c r="BH15" s="157">
        <f t="shared" si="3"/>
        <v>6460.8899999999994</v>
      </c>
      <c r="BI15" s="157">
        <f t="shared" si="4"/>
        <v>6544.56</v>
      </c>
      <c r="BJ15" s="157">
        <f t="shared" si="5"/>
        <v>6916.54</v>
      </c>
      <c r="BK15" s="157">
        <f t="shared" si="6"/>
        <v>7347.24</v>
      </c>
      <c r="BL15" s="157">
        <f t="shared" si="7"/>
        <v>6521.5399999999991</v>
      </c>
      <c r="BM15" s="157">
        <f t="shared" si="8"/>
        <v>0</v>
      </c>
      <c r="BN15" s="157">
        <f t="shared" si="9"/>
        <v>6616.8600000000006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46701.03</v>
      </c>
      <c r="BS15" s="157">
        <f t="shared" si="14"/>
        <v>12754.289999999999</v>
      </c>
      <c r="BT15" s="157">
        <f t="shared" si="15"/>
        <v>20808.34</v>
      </c>
      <c r="BU15" s="157">
        <f t="shared" si="16"/>
        <v>13138.4</v>
      </c>
      <c r="BV15" s="157">
        <f t="shared" si="17"/>
        <v>0</v>
      </c>
      <c r="BW15" s="157">
        <f t="shared" si="18"/>
        <v>33562.629999999997</v>
      </c>
      <c r="BX15" s="157">
        <f t="shared" si="19"/>
        <v>13138.4</v>
      </c>
      <c r="BY15" s="157">
        <f>IF(Info!$O$3="Q1",$BS15,IF(Info!$O$3="Q2",$BS15+$BT15,IF(Info!$O$3="Q3",$BS15+$BT15+$BU15,$BR15)))</f>
        <v>12754.289999999999</v>
      </c>
      <c r="BZ15" s="157">
        <f>IF(Info!$O$3="Q1",$BS15,IF(Info!$O$3="Q2",$BT15,IF(Info!$O$3="Q3",$BU15,$BV15)))</f>
        <v>12754.289999999999</v>
      </c>
      <c r="CA15" s="156"/>
    </row>
    <row r="16" spans="1:79" x14ac:dyDescent="0.3">
      <c r="A16" s="155"/>
      <c r="B16" s="291" t="s">
        <v>295</v>
      </c>
      <c r="C16" s="156"/>
      <c r="D16" s="157">
        <f t="shared" si="0"/>
        <v>28024.030000000002</v>
      </c>
      <c r="E16" s="293">
        <f>SUM(Paniglgasse:Newshop2!E16)</f>
        <v>593.57999999999993</v>
      </c>
      <c r="F16" s="293">
        <f>SUM(Paniglgasse:Newshop2!F16)</f>
        <v>45</v>
      </c>
      <c r="G16" s="293">
        <f>SUM(Paniglgasse:Newshop2!G16)</f>
        <v>28</v>
      </c>
      <c r="H16" s="293">
        <f>SUM(Paniglgasse:Newshop2!H16)</f>
        <v>1203.74</v>
      </c>
      <c r="I16" s="293">
        <f>SUM(Paniglgasse:Newshop2!I16)</f>
        <v>1834.5</v>
      </c>
      <c r="J16" s="293">
        <f>SUM(Paniglgasse:Newshop2!J16)</f>
        <v>219</v>
      </c>
      <c r="K16" s="293">
        <f>SUM(Paniglgasse:Newshop2!K16)</f>
        <v>0</v>
      </c>
      <c r="L16" s="293">
        <f>SUM(Paniglgasse:Newshop2!L16)</f>
        <v>0</v>
      </c>
      <c r="M16" s="293">
        <f>SUM(Paniglgasse:Newshop2!M16)</f>
        <v>1013.2</v>
      </c>
      <c r="N16" s="293">
        <f>SUM(Paniglgasse:Newshop2!N16)</f>
        <v>2177.87</v>
      </c>
      <c r="O16" s="293">
        <f>SUM(Paniglgasse:Newshop2!O16)</f>
        <v>0</v>
      </c>
      <c r="P16" s="293">
        <f>SUM(Paniglgasse:Newshop2!P16)</f>
        <v>0</v>
      </c>
      <c r="Q16" s="293">
        <f>SUM(Paniglgasse:Newshop2!Q16)</f>
        <v>0</v>
      </c>
      <c r="R16" s="293">
        <f>SUM(Paniglgasse:Newshop2!R16)</f>
        <v>1458.3899999999999</v>
      </c>
      <c r="S16" s="293">
        <f>SUM(Paniglgasse:Newshop2!S16)</f>
        <v>1799.6599999999999</v>
      </c>
      <c r="T16" s="293">
        <f>SUM(Paniglgasse:Newshop2!T16)</f>
        <v>0</v>
      </c>
      <c r="U16" s="293">
        <f>SUM(Paniglgasse:Newshop2!U16)</f>
        <v>0</v>
      </c>
      <c r="V16" s="293">
        <f>SUM(Paniglgasse:Newshop2!V16)</f>
        <v>0</v>
      </c>
      <c r="W16" s="293">
        <f>SUM(Paniglgasse:Newshop2!W16)</f>
        <v>1481.76</v>
      </c>
      <c r="X16" s="293">
        <f>SUM(Paniglgasse:Newshop2!X16)</f>
        <v>2088.44</v>
      </c>
      <c r="Y16" s="293">
        <f>SUM(Paniglgasse:Newshop2!Y16)</f>
        <v>0</v>
      </c>
      <c r="Z16" s="293">
        <f>SUM(Paniglgasse:Newshop2!Z16)</f>
        <v>25</v>
      </c>
      <c r="AA16" s="293">
        <f>SUM(Paniglgasse:Newshop2!AA16)</f>
        <v>0</v>
      </c>
      <c r="AB16" s="293">
        <f>SUM(Paniglgasse:Newshop2!AB16)</f>
        <v>1755.38</v>
      </c>
      <c r="AC16" s="293">
        <f>SUM(Paniglgasse:Newshop2!AC16)</f>
        <v>1748.55</v>
      </c>
      <c r="AD16" s="293">
        <f>SUM(Paniglgasse:Newshop2!AD16)</f>
        <v>403</v>
      </c>
      <c r="AE16" s="293">
        <f>SUM(Paniglgasse:Newshop2!AE16)</f>
        <v>0</v>
      </c>
      <c r="AF16" s="293">
        <f>SUM(Paniglgasse:Newshop2!AF16)</f>
        <v>0</v>
      </c>
      <c r="AG16" s="293">
        <f>SUM(Paniglgasse:Newshop2!AG16)</f>
        <v>1604.99</v>
      </c>
      <c r="AH16" s="293">
        <f>SUM(Paniglgasse:Newshop2!AH16)</f>
        <v>2027.4099999999999</v>
      </c>
      <c r="AI16" s="293">
        <f>SUM(Paniglgasse:Newshop2!AI16)</f>
        <v>1396.5700000000002</v>
      </c>
      <c r="AJ16" s="293">
        <f>SUM(Paniglgasse:Newshop2!AJ16)</f>
        <v>972.46</v>
      </c>
      <c r="AK16" s="293">
        <f>SUM(Paniglgasse:Newshop2!AK16)</f>
        <v>0</v>
      </c>
      <c r="AL16" s="293">
        <f>SUM(Paniglgasse:Newshop2!AL16)</f>
        <v>0</v>
      </c>
      <c r="AM16" s="293">
        <f>SUM(Paniglgasse:Newshop2!AM16)</f>
        <v>1172.56</v>
      </c>
      <c r="AN16" s="293">
        <f>SUM(Paniglgasse:Newshop2!AN16)</f>
        <v>1836.93</v>
      </c>
      <c r="AO16" s="293">
        <f>SUM(Paniglgasse:Newshop2!AO16)</f>
        <v>1138.04</v>
      </c>
      <c r="AP16" s="293">
        <f>SUM(Paniglgasse:Newshop2!AP16)</f>
        <v>0</v>
      </c>
      <c r="AQ16" s="293">
        <f>SUM(Paniglgasse:Newshop2!AQ16)</f>
        <v>0</v>
      </c>
      <c r="AR16" s="293">
        <f>SUM(Paniglgasse:Newshop2!AR16)</f>
        <v>0</v>
      </c>
      <c r="AS16" s="293">
        <f>SUM(Paniglgasse:Newshop2!AS16)</f>
        <v>0</v>
      </c>
      <c r="AT16" s="293">
        <f>SUM(Paniglgasse:Newshop2!AT16)</f>
        <v>0</v>
      </c>
      <c r="AU16" s="293">
        <f>SUM(Paniglgasse:Newshop2!AU16)</f>
        <v>0</v>
      </c>
      <c r="AV16" s="293">
        <f>SUM(Paniglgasse:Newshop2!AV16)</f>
        <v>0</v>
      </c>
      <c r="AW16" s="293">
        <f>SUM(Paniglgasse:Newshop2!AW16)</f>
        <v>0</v>
      </c>
      <c r="AX16" s="293">
        <f>SUM(Paniglgasse:Newshop2!AX16)</f>
        <v>0</v>
      </c>
      <c r="AY16" s="293">
        <f>SUM(Paniglgasse:Newshop2!AY16)</f>
        <v>0</v>
      </c>
      <c r="AZ16" s="293">
        <f>SUM(Paniglgasse:Newshop2!AZ16)</f>
        <v>0</v>
      </c>
      <c r="BA16" s="293">
        <f>SUM(Paniglgasse:Newshop2!BA16)</f>
        <v>0</v>
      </c>
      <c r="BB16" s="293">
        <f>SUM(Paniglgasse:Newshop2!BB16)</f>
        <v>0</v>
      </c>
      <c r="BC16" s="293">
        <f>SUM(Paniglgasse:Newshop2!BC16)</f>
        <v>0</v>
      </c>
      <c r="BD16" s="293">
        <f>SUM(Paniglgasse:Newshop2!BD16)</f>
        <v>0</v>
      </c>
      <c r="BE16" s="158"/>
      <c r="BF16" s="163">
        <f t="shared" si="1"/>
        <v>1870.32</v>
      </c>
      <c r="BG16" s="77">
        <f t="shared" si="2"/>
        <v>2053.5</v>
      </c>
      <c r="BH16" s="77">
        <f t="shared" si="3"/>
        <v>3191.0699999999997</v>
      </c>
      <c r="BI16" s="77">
        <f t="shared" si="4"/>
        <v>3258.0499999999997</v>
      </c>
      <c r="BJ16" s="77">
        <f t="shared" si="5"/>
        <v>3570.2</v>
      </c>
      <c r="BK16" s="77">
        <f t="shared" si="6"/>
        <v>3931.9300000000003</v>
      </c>
      <c r="BL16" s="77">
        <f t="shared" si="7"/>
        <v>3632.3999999999996</v>
      </c>
      <c r="BM16" s="77">
        <f t="shared" si="8"/>
        <v>2369.0300000000002</v>
      </c>
      <c r="BN16" s="77">
        <f t="shared" si="9"/>
        <v>4147.53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28024.03</v>
      </c>
      <c r="BS16" s="77">
        <f t="shared" si="14"/>
        <v>7114.8899999999994</v>
      </c>
      <c r="BT16" s="77">
        <f t="shared" si="15"/>
        <v>10760.18</v>
      </c>
      <c r="BU16" s="77">
        <f t="shared" si="16"/>
        <v>10148.959999999999</v>
      </c>
      <c r="BV16" s="77">
        <f t="shared" si="17"/>
        <v>0</v>
      </c>
      <c r="BW16" s="77">
        <f t="shared" si="18"/>
        <v>17875.07</v>
      </c>
      <c r="BX16" s="77">
        <f t="shared" si="19"/>
        <v>10148.959999999999</v>
      </c>
      <c r="BY16" s="77">
        <f>IF(Info!$O$3="Q1",$BS16,IF(Info!$O$3="Q2",$BS16+$BT16,IF(Info!$O$3="Q3",$BS16+$BT16+$BU16,$BR16)))</f>
        <v>7114.8899999999994</v>
      </c>
      <c r="BZ16" s="77">
        <f>IF(Info!$O$3="Q1",$BS16,IF(Info!$O$3="Q2",$BT16,IF(Info!$O$3="Q3",$BU16,$BV16)))</f>
        <v>7114.8899999999994</v>
      </c>
      <c r="CA16" s="156"/>
    </row>
    <row r="17" spans="1:79" x14ac:dyDescent="0.3">
      <c r="A17" s="155"/>
      <c r="B17" s="291" t="s">
        <v>296</v>
      </c>
      <c r="C17" s="156"/>
      <c r="D17" s="157">
        <f t="shared" si="0"/>
        <v>58077.72</v>
      </c>
      <c r="E17" s="293">
        <f>SUM(Paniglgasse:Newshop2!E17)</f>
        <v>1433.9</v>
      </c>
      <c r="F17" s="293">
        <f>SUM(Paniglgasse:Newshop2!F17)</f>
        <v>2283.21</v>
      </c>
      <c r="G17" s="293">
        <f>SUM(Paniglgasse:Newshop2!G17)</f>
        <v>3417.33</v>
      </c>
      <c r="H17" s="293">
        <f>SUM(Paniglgasse:Newshop2!H17)</f>
        <v>0</v>
      </c>
      <c r="I17" s="293">
        <f>SUM(Paniglgasse:Newshop2!I17)</f>
        <v>168</v>
      </c>
      <c r="J17" s="293">
        <f>SUM(Paniglgasse:Newshop2!J17)</f>
        <v>1568.75</v>
      </c>
      <c r="K17" s="293">
        <f>SUM(Paniglgasse:Newshop2!K17)</f>
        <v>1773.76</v>
      </c>
      <c r="L17" s="293">
        <f>SUM(Paniglgasse:Newshop2!L17)</f>
        <v>4466.59</v>
      </c>
      <c r="M17" s="293">
        <f>SUM(Paniglgasse:Newshop2!M17)</f>
        <v>0</v>
      </c>
      <c r="N17" s="293">
        <f>SUM(Paniglgasse:Newshop2!N17)</f>
        <v>0</v>
      </c>
      <c r="O17" s="293">
        <f>SUM(Paniglgasse:Newshop2!O17)</f>
        <v>1521.92</v>
      </c>
      <c r="P17" s="293">
        <f>SUM(Paniglgasse:Newshop2!P17)</f>
        <v>1973.84</v>
      </c>
      <c r="Q17" s="293">
        <f>SUM(Paniglgasse:Newshop2!Q17)</f>
        <v>4702.6000000000004</v>
      </c>
      <c r="R17" s="293">
        <f>SUM(Paniglgasse:Newshop2!R17)</f>
        <v>0</v>
      </c>
      <c r="S17" s="293">
        <f>SUM(Paniglgasse:Newshop2!S17)</f>
        <v>120</v>
      </c>
      <c r="T17" s="293">
        <f>SUM(Paniglgasse:Newshop2!T17)</f>
        <v>2039.76</v>
      </c>
      <c r="U17" s="293">
        <f>SUM(Paniglgasse:Newshop2!U17)</f>
        <v>1930.8</v>
      </c>
      <c r="V17" s="293">
        <f>SUM(Paniglgasse:Newshop2!V17)</f>
        <v>4627.04</v>
      </c>
      <c r="W17" s="293">
        <f>SUM(Paniglgasse:Newshop2!W17)</f>
        <v>0</v>
      </c>
      <c r="X17" s="293">
        <f>SUM(Paniglgasse:Newshop2!X17)</f>
        <v>0</v>
      </c>
      <c r="Y17" s="293">
        <f>SUM(Paniglgasse:Newshop2!Y17)</f>
        <v>1756.53</v>
      </c>
      <c r="Z17" s="293">
        <f>SUM(Paniglgasse:Newshop2!Z17)</f>
        <v>2189.36</v>
      </c>
      <c r="AA17" s="293">
        <f>SUM(Paniglgasse:Newshop2!AA17)</f>
        <v>4809.76</v>
      </c>
      <c r="AB17" s="293">
        <f>SUM(Paniglgasse:Newshop2!AB17)</f>
        <v>0</v>
      </c>
      <c r="AC17" s="293">
        <f>SUM(Paniglgasse:Newshop2!AC17)</f>
        <v>0</v>
      </c>
      <c r="AD17" s="293">
        <f>SUM(Paniglgasse:Newshop2!AD17)</f>
        <v>1417.27</v>
      </c>
      <c r="AE17" s="293">
        <f>SUM(Paniglgasse:Newshop2!AE17)</f>
        <v>2393.6799999999998</v>
      </c>
      <c r="AF17" s="293">
        <f>SUM(Paniglgasse:Newshop2!AF17)</f>
        <v>4040.1800000000003</v>
      </c>
      <c r="AG17" s="293">
        <f>SUM(Paniglgasse:Newshop2!AG17)</f>
        <v>0</v>
      </c>
      <c r="AH17" s="293">
        <f>SUM(Paniglgasse:Newshop2!AH17)</f>
        <v>0</v>
      </c>
      <c r="AI17" s="293">
        <f>SUM(Paniglgasse:Newshop2!AI17)</f>
        <v>546</v>
      </c>
      <c r="AJ17" s="293">
        <f>SUM(Paniglgasse:Newshop2!AJ17)</f>
        <v>879.42000000000007</v>
      </c>
      <c r="AK17" s="293">
        <f>SUM(Paniglgasse:Newshop2!AK17)</f>
        <v>1961.16</v>
      </c>
      <c r="AL17" s="293">
        <f>SUM(Paniglgasse:Newshop2!AL17)</f>
        <v>3664.79</v>
      </c>
      <c r="AM17" s="293">
        <f>SUM(Paniglgasse:Newshop2!AM17)</f>
        <v>0</v>
      </c>
      <c r="AN17" s="293">
        <f>SUM(Paniglgasse:Newshop2!AN17)</f>
        <v>0</v>
      </c>
      <c r="AO17" s="293">
        <f>SUM(Paniglgasse:Newshop2!AO17)</f>
        <v>510</v>
      </c>
      <c r="AP17" s="293">
        <f>SUM(Paniglgasse:Newshop2!AP17)</f>
        <v>1882.07</v>
      </c>
      <c r="AQ17" s="293">
        <f>SUM(Paniglgasse:Newshop2!AQ17)</f>
        <v>0</v>
      </c>
      <c r="AR17" s="293">
        <f>SUM(Paniglgasse:Newshop2!AR17)</f>
        <v>0</v>
      </c>
      <c r="AS17" s="293">
        <f>SUM(Paniglgasse:Newshop2!AS17)</f>
        <v>0</v>
      </c>
      <c r="AT17" s="293">
        <f>SUM(Paniglgasse:Newshop2!AT17)</f>
        <v>0</v>
      </c>
      <c r="AU17" s="293">
        <f>SUM(Paniglgasse:Newshop2!AU17)</f>
        <v>0</v>
      </c>
      <c r="AV17" s="293">
        <f>SUM(Paniglgasse:Newshop2!AV17)</f>
        <v>0</v>
      </c>
      <c r="AW17" s="293">
        <f>SUM(Paniglgasse:Newshop2!AW17)</f>
        <v>0</v>
      </c>
      <c r="AX17" s="293">
        <f>SUM(Paniglgasse:Newshop2!AX17)</f>
        <v>0</v>
      </c>
      <c r="AY17" s="293">
        <f>SUM(Paniglgasse:Newshop2!AY17)</f>
        <v>0</v>
      </c>
      <c r="AZ17" s="293">
        <f>SUM(Paniglgasse:Newshop2!AZ17)</f>
        <v>0</v>
      </c>
      <c r="BA17" s="293">
        <f>SUM(Paniglgasse:Newshop2!BA17)</f>
        <v>0</v>
      </c>
      <c r="BB17" s="293">
        <f>SUM(Paniglgasse:Newshop2!BB17)</f>
        <v>0</v>
      </c>
      <c r="BC17" s="293">
        <f>SUM(Paniglgasse:Newshop2!BC17)</f>
        <v>0</v>
      </c>
      <c r="BD17" s="293">
        <f>SUM(Paniglgasse:Newshop2!BD17)</f>
        <v>0</v>
      </c>
      <c r="BE17" s="158"/>
      <c r="BF17" s="163">
        <f t="shared" si="1"/>
        <v>7134.4400000000005</v>
      </c>
      <c r="BG17" s="77">
        <f t="shared" si="2"/>
        <v>7977.1</v>
      </c>
      <c r="BH17" s="77">
        <f t="shared" si="3"/>
        <v>8198.36</v>
      </c>
      <c r="BI17" s="77">
        <f t="shared" si="4"/>
        <v>4090.5600000000004</v>
      </c>
      <c r="BJ17" s="77">
        <f t="shared" si="5"/>
        <v>6383.57</v>
      </c>
      <c r="BK17" s="77">
        <f t="shared" si="6"/>
        <v>8416.3900000000012</v>
      </c>
      <c r="BL17" s="77">
        <f t="shared" si="7"/>
        <v>6433.8600000000006</v>
      </c>
      <c r="BM17" s="77">
        <f t="shared" si="8"/>
        <v>7051.37</v>
      </c>
      <c r="BN17" s="77">
        <f t="shared" si="9"/>
        <v>2392.0699999999997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58077.72</v>
      </c>
      <c r="BS17" s="77">
        <f t="shared" si="14"/>
        <v>23309.9</v>
      </c>
      <c r="BT17" s="77">
        <f t="shared" si="15"/>
        <v>18890.520000000004</v>
      </c>
      <c r="BU17" s="77">
        <f t="shared" si="16"/>
        <v>15877.3</v>
      </c>
      <c r="BV17" s="77">
        <f t="shared" si="17"/>
        <v>0</v>
      </c>
      <c r="BW17" s="77">
        <f t="shared" si="18"/>
        <v>42200.42</v>
      </c>
      <c r="BX17" s="77">
        <f t="shared" si="19"/>
        <v>15877.3</v>
      </c>
      <c r="BY17" s="77">
        <f>IF(Info!$O$3="Q1",$BS17,IF(Info!$O$3="Q2",$BS17+$BT17,IF(Info!$O$3="Q3",$BS17+$BT17+$BU17,$BR17)))</f>
        <v>23309.9</v>
      </c>
      <c r="BZ17" s="77">
        <f>IF(Info!$O$3="Q1",$BS17,IF(Info!$O$3="Q2",$BT17,IF(Info!$O$3="Q3",$BU17,$BV17)))</f>
        <v>23309.9</v>
      </c>
      <c r="CA17" s="156"/>
    </row>
    <row r="18" spans="1:79" x14ac:dyDescent="0.3">
      <c r="A18" s="155"/>
      <c r="B18" s="291" t="s">
        <v>297</v>
      </c>
      <c r="C18" s="156"/>
      <c r="D18" s="157">
        <f t="shared" si="0"/>
        <v>824.53</v>
      </c>
      <c r="E18" s="293">
        <f>SUM(Paniglgasse:Newshop2!E18)</f>
        <v>0</v>
      </c>
      <c r="F18" s="293">
        <f>SUM(Paniglgasse:Newshop2!F18)</f>
        <v>0</v>
      </c>
      <c r="G18" s="293">
        <f>SUM(Paniglgasse:Newshop2!G18)</f>
        <v>0</v>
      </c>
      <c r="H18" s="293">
        <f>SUM(Paniglgasse:Newshop2!H18)</f>
        <v>30</v>
      </c>
      <c r="I18" s="293">
        <f>SUM(Paniglgasse:Newshop2!I18)</f>
        <v>23.38</v>
      </c>
      <c r="J18" s="293">
        <f>SUM(Paniglgasse:Newshop2!J18)</f>
        <v>0</v>
      </c>
      <c r="K18" s="293">
        <f>SUM(Paniglgasse:Newshop2!K18)</f>
        <v>29</v>
      </c>
      <c r="L18" s="293">
        <f>SUM(Paniglgasse:Newshop2!L18)</f>
        <v>29</v>
      </c>
      <c r="M18" s="293">
        <f>SUM(Paniglgasse:Newshop2!M18)</f>
        <v>0</v>
      </c>
      <c r="N18" s="293">
        <f>SUM(Paniglgasse:Newshop2!N18)</f>
        <v>62.36</v>
      </c>
      <c r="O18" s="293">
        <f>SUM(Paniglgasse:Newshop2!O18)</f>
        <v>0</v>
      </c>
      <c r="P18" s="293">
        <f>SUM(Paniglgasse:Newshop2!P18)</f>
        <v>0</v>
      </c>
      <c r="Q18" s="293">
        <f>SUM(Paniglgasse:Newshop2!Q18)</f>
        <v>0</v>
      </c>
      <c r="R18" s="293">
        <f>SUM(Paniglgasse:Newshop2!R18)</f>
        <v>2</v>
      </c>
      <c r="S18" s="293">
        <f>SUM(Paniglgasse:Newshop2!S18)</f>
        <v>30</v>
      </c>
      <c r="T18" s="293">
        <f>SUM(Paniglgasse:Newshop2!T18)</f>
        <v>0</v>
      </c>
      <c r="U18" s="293">
        <f>SUM(Paniglgasse:Newshop2!U18)</f>
        <v>0</v>
      </c>
      <c r="V18" s="293">
        <f>SUM(Paniglgasse:Newshop2!V18)</f>
        <v>0</v>
      </c>
      <c r="W18" s="293">
        <f>SUM(Paniglgasse:Newshop2!W18)</f>
        <v>31.28</v>
      </c>
      <c r="X18" s="293">
        <f>SUM(Paniglgasse:Newshop2!X18)</f>
        <v>96.66</v>
      </c>
      <c r="Y18" s="293">
        <f>SUM(Paniglgasse:Newshop2!Y18)</f>
        <v>24</v>
      </c>
      <c r="Z18" s="293">
        <f>SUM(Paniglgasse:Newshop2!Z18)</f>
        <v>0</v>
      </c>
      <c r="AA18" s="293">
        <f>SUM(Paniglgasse:Newshop2!AA18)</f>
        <v>0</v>
      </c>
      <c r="AB18" s="293">
        <f>SUM(Paniglgasse:Newshop2!AB18)</f>
        <v>21.07</v>
      </c>
      <c r="AC18" s="293">
        <f>SUM(Paniglgasse:Newshop2!AC18)</f>
        <v>113.53</v>
      </c>
      <c r="AD18" s="293">
        <f>SUM(Paniglgasse:Newshop2!AD18)</f>
        <v>37</v>
      </c>
      <c r="AE18" s="293">
        <f>SUM(Paniglgasse:Newshop2!AE18)</f>
        <v>0</v>
      </c>
      <c r="AF18" s="293">
        <f>SUM(Paniglgasse:Newshop2!AF18)</f>
        <v>0</v>
      </c>
      <c r="AG18" s="293">
        <f>SUM(Paniglgasse:Newshop2!AG18)</f>
        <v>82.84</v>
      </c>
      <c r="AH18" s="293">
        <f>SUM(Paniglgasse:Newshop2!AH18)</f>
        <v>60.92</v>
      </c>
      <c r="AI18" s="293">
        <f>SUM(Paniglgasse:Newshop2!AI18)</f>
        <v>30</v>
      </c>
      <c r="AJ18" s="293">
        <f>SUM(Paniglgasse:Newshop2!AJ18)</f>
        <v>40</v>
      </c>
      <c r="AK18" s="293">
        <f>SUM(Paniglgasse:Newshop2!AK18)</f>
        <v>0</v>
      </c>
      <c r="AL18" s="293">
        <f>SUM(Paniglgasse:Newshop2!AL18)</f>
        <v>0</v>
      </c>
      <c r="AM18" s="293">
        <f>SUM(Paniglgasse:Newshop2!AM18)</f>
        <v>17.46</v>
      </c>
      <c r="AN18" s="293">
        <f>SUM(Paniglgasse:Newshop2!AN18)</f>
        <v>64.03</v>
      </c>
      <c r="AO18" s="293">
        <f>SUM(Paniglgasse:Newshop2!AO18)</f>
        <v>0</v>
      </c>
      <c r="AP18" s="293">
        <f>SUM(Paniglgasse:Newshop2!AP18)</f>
        <v>0</v>
      </c>
      <c r="AQ18" s="293">
        <f>SUM(Paniglgasse:Newshop2!AQ18)</f>
        <v>0</v>
      </c>
      <c r="AR18" s="293">
        <f>SUM(Paniglgasse:Newshop2!AR18)</f>
        <v>0</v>
      </c>
      <c r="AS18" s="293">
        <f>SUM(Paniglgasse:Newshop2!AS18)</f>
        <v>0</v>
      </c>
      <c r="AT18" s="293">
        <f>SUM(Paniglgasse:Newshop2!AT18)</f>
        <v>0</v>
      </c>
      <c r="AU18" s="293">
        <f>SUM(Paniglgasse:Newshop2!AU18)</f>
        <v>0</v>
      </c>
      <c r="AV18" s="293">
        <f>SUM(Paniglgasse:Newshop2!AV18)</f>
        <v>0</v>
      </c>
      <c r="AW18" s="293">
        <f>SUM(Paniglgasse:Newshop2!AW18)</f>
        <v>0</v>
      </c>
      <c r="AX18" s="293">
        <f>SUM(Paniglgasse:Newshop2!AX18)</f>
        <v>0</v>
      </c>
      <c r="AY18" s="293">
        <f>SUM(Paniglgasse:Newshop2!AY18)</f>
        <v>0</v>
      </c>
      <c r="AZ18" s="293">
        <f>SUM(Paniglgasse:Newshop2!AZ18)</f>
        <v>0</v>
      </c>
      <c r="BA18" s="293">
        <f>SUM(Paniglgasse:Newshop2!BA18)</f>
        <v>0</v>
      </c>
      <c r="BB18" s="293">
        <f>SUM(Paniglgasse:Newshop2!BB18)</f>
        <v>0</v>
      </c>
      <c r="BC18" s="293">
        <f>SUM(Paniglgasse:Newshop2!BC18)</f>
        <v>0</v>
      </c>
      <c r="BD18" s="293">
        <f>SUM(Paniglgasse:Newshop2!BD18)</f>
        <v>0</v>
      </c>
      <c r="BE18" s="158"/>
      <c r="BF18" s="163">
        <f t="shared" si="1"/>
        <v>30</v>
      </c>
      <c r="BG18" s="77">
        <f t="shared" si="2"/>
        <v>81.38</v>
      </c>
      <c r="BH18" s="77">
        <f t="shared" si="3"/>
        <v>62.36</v>
      </c>
      <c r="BI18" s="77">
        <f t="shared" si="4"/>
        <v>32</v>
      </c>
      <c r="BJ18" s="77">
        <f t="shared" si="5"/>
        <v>151.94</v>
      </c>
      <c r="BK18" s="77">
        <f t="shared" si="6"/>
        <v>171.6</v>
      </c>
      <c r="BL18" s="77">
        <f t="shared" si="7"/>
        <v>143.76</v>
      </c>
      <c r="BM18" s="77">
        <f t="shared" si="8"/>
        <v>70</v>
      </c>
      <c r="BN18" s="77">
        <f t="shared" si="9"/>
        <v>81.490000000000009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824.53</v>
      </c>
      <c r="BS18" s="77">
        <f t="shared" si="14"/>
        <v>173.74</v>
      </c>
      <c r="BT18" s="77">
        <f t="shared" si="15"/>
        <v>355.53999999999996</v>
      </c>
      <c r="BU18" s="77">
        <f t="shared" si="16"/>
        <v>295.25</v>
      </c>
      <c r="BV18" s="77">
        <f t="shared" si="17"/>
        <v>0</v>
      </c>
      <c r="BW18" s="77">
        <f t="shared" si="18"/>
        <v>529.28</v>
      </c>
      <c r="BX18" s="77">
        <f t="shared" si="19"/>
        <v>295.25</v>
      </c>
      <c r="BY18" s="77">
        <f>IF(Info!$O$3="Q1",$BS18,IF(Info!$O$3="Q2",$BS18+$BT18,IF(Info!$O$3="Q3",$BS18+$BT18+$BU18,$BR18)))</f>
        <v>173.74</v>
      </c>
      <c r="BZ18" s="77">
        <f>IF(Info!$O$3="Q1",$BS18,IF(Info!$O$3="Q2",$BT18,IF(Info!$O$3="Q3",$BU18,$BV18)))</f>
        <v>173.74</v>
      </c>
      <c r="CA18" s="156"/>
    </row>
    <row r="19" spans="1:79" x14ac:dyDescent="0.3">
      <c r="A19" s="155"/>
      <c r="B19" s="291" t="s">
        <v>298</v>
      </c>
      <c r="C19" s="156"/>
      <c r="D19" s="157">
        <f t="shared" si="0"/>
        <v>27</v>
      </c>
      <c r="E19" s="293">
        <f>SUM(Paniglgasse:Newshop2!E19)</f>
        <v>0</v>
      </c>
      <c r="F19" s="293">
        <f>SUM(Paniglgasse:Newshop2!F19)</f>
        <v>0</v>
      </c>
      <c r="G19" s="293">
        <f>SUM(Paniglgasse:Newshop2!G19)</f>
        <v>0</v>
      </c>
      <c r="H19" s="293">
        <f>SUM(Paniglgasse:Newshop2!H19)</f>
        <v>0</v>
      </c>
      <c r="I19" s="293">
        <f>SUM(Paniglgasse:Newshop2!I19)</f>
        <v>26</v>
      </c>
      <c r="J19" s="293">
        <f>SUM(Paniglgasse:Newshop2!J19)</f>
        <v>0</v>
      </c>
      <c r="K19" s="293">
        <f>SUM(Paniglgasse:Newshop2!K19)</f>
        <v>0</v>
      </c>
      <c r="L19" s="293">
        <f>SUM(Paniglgasse:Newshop2!L19)</f>
        <v>0</v>
      </c>
      <c r="M19" s="293">
        <f>SUM(Paniglgasse:Newshop2!M19)</f>
        <v>0</v>
      </c>
      <c r="N19" s="293">
        <f>SUM(Paniglgasse:Newshop2!N19)</f>
        <v>0</v>
      </c>
      <c r="O19" s="293">
        <f>SUM(Paniglgasse:Newshop2!O19)</f>
        <v>0</v>
      </c>
      <c r="P19" s="293">
        <f>SUM(Paniglgasse:Newshop2!P19)</f>
        <v>0</v>
      </c>
      <c r="Q19" s="293">
        <f>SUM(Paniglgasse:Newshop2!Q19)</f>
        <v>0</v>
      </c>
      <c r="R19" s="293">
        <f>SUM(Paniglgasse:Newshop2!R19)</f>
        <v>0</v>
      </c>
      <c r="S19" s="293">
        <f>SUM(Paniglgasse:Newshop2!S19)</f>
        <v>0</v>
      </c>
      <c r="T19" s="293">
        <f>SUM(Paniglgasse:Newshop2!T19)</f>
        <v>0</v>
      </c>
      <c r="U19" s="293">
        <f>SUM(Paniglgasse:Newshop2!U19)</f>
        <v>0</v>
      </c>
      <c r="V19" s="293">
        <f>SUM(Paniglgasse:Newshop2!V19)</f>
        <v>0</v>
      </c>
      <c r="W19" s="293">
        <f>SUM(Paniglgasse:Newshop2!W19)</f>
        <v>0</v>
      </c>
      <c r="X19" s="293">
        <f>SUM(Paniglgasse:Newshop2!X19)</f>
        <v>0</v>
      </c>
      <c r="Y19" s="293">
        <f>SUM(Paniglgasse:Newshop2!Y19)</f>
        <v>0</v>
      </c>
      <c r="Z19" s="293">
        <f>SUM(Paniglgasse:Newshop2!Z19)</f>
        <v>0</v>
      </c>
      <c r="AA19" s="293">
        <f>SUM(Paniglgasse:Newshop2!AA19)</f>
        <v>0</v>
      </c>
      <c r="AB19" s="293">
        <f>SUM(Paniglgasse:Newshop2!AB19)</f>
        <v>0</v>
      </c>
      <c r="AC19" s="293">
        <f>SUM(Paniglgasse:Newshop2!AC19)</f>
        <v>0</v>
      </c>
      <c r="AD19" s="293">
        <f>SUM(Paniglgasse:Newshop2!AD19)</f>
        <v>0</v>
      </c>
      <c r="AE19" s="293">
        <f>SUM(Paniglgasse:Newshop2!AE19)</f>
        <v>0</v>
      </c>
      <c r="AF19" s="293">
        <f>SUM(Paniglgasse:Newshop2!AF19)</f>
        <v>0</v>
      </c>
      <c r="AG19" s="293">
        <f>SUM(Paniglgasse:Newshop2!AG19)</f>
        <v>0</v>
      </c>
      <c r="AH19" s="293">
        <f>SUM(Paniglgasse:Newshop2!AH19)</f>
        <v>0</v>
      </c>
      <c r="AI19" s="293">
        <f>SUM(Paniglgasse:Newshop2!AI19)</f>
        <v>0</v>
      </c>
      <c r="AJ19" s="293">
        <f>SUM(Paniglgasse:Newshop2!AJ19)</f>
        <v>0</v>
      </c>
      <c r="AK19" s="293">
        <f>SUM(Paniglgasse:Newshop2!AK19)</f>
        <v>0</v>
      </c>
      <c r="AL19" s="293">
        <f>SUM(Paniglgasse:Newshop2!AL19)</f>
        <v>0</v>
      </c>
      <c r="AM19" s="293">
        <f>SUM(Paniglgasse:Newshop2!AM19)</f>
        <v>0</v>
      </c>
      <c r="AN19" s="293">
        <f>SUM(Paniglgasse:Newshop2!AN19)</f>
        <v>0</v>
      </c>
      <c r="AO19" s="293">
        <f>SUM(Paniglgasse:Newshop2!AO19)</f>
        <v>0</v>
      </c>
      <c r="AP19" s="293">
        <f>SUM(Paniglgasse:Newshop2!AP19)</f>
        <v>1</v>
      </c>
      <c r="AQ19" s="293">
        <f>SUM(Paniglgasse:Newshop2!AQ19)</f>
        <v>0</v>
      </c>
      <c r="AR19" s="293">
        <f>SUM(Paniglgasse:Newshop2!AR19)</f>
        <v>0</v>
      </c>
      <c r="AS19" s="293">
        <f>SUM(Paniglgasse:Newshop2!AS19)</f>
        <v>0</v>
      </c>
      <c r="AT19" s="293">
        <f>SUM(Paniglgasse:Newshop2!AT19)</f>
        <v>0</v>
      </c>
      <c r="AU19" s="293">
        <f>SUM(Paniglgasse:Newshop2!AU19)</f>
        <v>0</v>
      </c>
      <c r="AV19" s="293">
        <f>SUM(Paniglgasse:Newshop2!AV19)</f>
        <v>0</v>
      </c>
      <c r="AW19" s="293">
        <f>SUM(Paniglgasse:Newshop2!AW19)</f>
        <v>0</v>
      </c>
      <c r="AX19" s="293">
        <f>SUM(Paniglgasse:Newshop2!AX19)</f>
        <v>0</v>
      </c>
      <c r="AY19" s="293">
        <f>SUM(Paniglgasse:Newshop2!AY19)</f>
        <v>0</v>
      </c>
      <c r="AZ19" s="293">
        <f>SUM(Paniglgasse:Newshop2!AZ19)</f>
        <v>0</v>
      </c>
      <c r="BA19" s="293">
        <f>SUM(Paniglgasse:Newshop2!BA19)</f>
        <v>0</v>
      </c>
      <c r="BB19" s="293">
        <f>SUM(Paniglgasse:Newshop2!BB19)</f>
        <v>0</v>
      </c>
      <c r="BC19" s="293">
        <f>SUM(Paniglgasse:Newshop2!BC19)</f>
        <v>0</v>
      </c>
      <c r="BD19" s="293">
        <f>SUM(Paniglgasse:Newshop2!BD19)</f>
        <v>0</v>
      </c>
      <c r="BE19" s="158"/>
      <c r="BF19" s="163">
        <f t="shared" si="1"/>
        <v>0</v>
      </c>
      <c r="BG19" s="77">
        <f t="shared" si="2"/>
        <v>26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1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27</v>
      </c>
      <c r="BS19" s="77">
        <f t="shared" si="14"/>
        <v>26</v>
      </c>
      <c r="BT19" s="77">
        <f t="shared" si="15"/>
        <v>0</v>
      </c>
      <c r="BU19" s="77">
        <f t="shared" si="16"/>
        <v>1</v>
      </c>
      <c r="BV19" s="77">
        <f t="shared" si="17"/>
        <v>0</v>
      </c>
      <c r="BW19" s="77">
        <f t="shared" si="18"/>
        <v>26</v>
      </c>
      <c r="BX19" s="77">
        <f t="shared" si="19"/>
        <v>1</v>
      </c>
      <c r="BY19" s="77">
        <f>IF(Info!$O$3="Q1",$BS19,IF(Info!$O$3="Q2",$BS19+$BT19,IF(Info!$O$3="Q3",$BS19+$BT19+$BU19,$BR19)))</f>
        <v>26</v>
      </c>
      <c r="BZ19" s="77">
        <f>IF(Info!$O$3="Q1",$BS19,IF(Info!$O$3="Q2",$BT19,IF(Info!$O$3="Q3",$BU19,$BV19)))</f>
        <v>26</v>
      </c>
      <c r="CA19" s="156"/>
    </row>
    <row r="20" spans="1:79" x14ac:dyDescent="0.3">
      <c r="A20" s="155"/>
      <c r="B20" s="291" t="s">
        <v>299</v>
      </c>
      <c r="C20" s="156"/>
      <c r="D20" s="157">
        <f t="shared" si="0"/>
        <v>603</v>
      </c>
      <c r="E20" s="293">
        <f>SUM(Paniglgasse:Newshop2!E20)</f>
        <v>0</v>
      </c>
      <c r="F20" s="293">
        <f>SUM(Paniglgasse:Newshop2!F20)</f>
        <v>0</v>
      </c>
      <c r="G20" s="293">
        <f>SUM(Paniglgasse:Newshop2!G20)</f>
        <v>0</v>
      </c>
      <c r="H20" s="293">
        <f>SUM(Paniglgasse:Newshop2!H20)</f>
        <v>0</v>
      </c>
      <c r="I20" s="293">
        <f>SUM(Paniglgasse:Newshop2!I20)</f>
        <v>0</v>
      </c>
      <c r="J20" s="293">
        <f>SUM(Paniglgasse:Newshop2!J20)</f>
        <v>0</v>
      </c>
      <c r="K20" s="293">
        <f>SUM(Paniglgasse:Newshop2!K20)</f>
        <v>0</v>
      </c>
      <c r="L20" s="293">
        <f>SUM(Paniglgasse:Newshop2!L20)</f>
        <v>0</v>
      </c>
      <c r="M20" s="293">
        <f>SUM(Paniglgasse:Newshop2!M20)</f>
        <v>0</v>
      </c>
      <c r="N20" s="293">
        <f>SUM(Paniglgasse:Newshop2!N20)</f>
        <v>0</v>
      </c>
      <c r="O20" s="293">
        <f>SUM(Paniglgasse:Newshop2!O20)</f>
        <v>0</v>
      </c>
      <c r="P20" s="293">
        <f>SUM(Paniglgasse:Newshop2!P20)</f>
        <v>0</v>
      </c>
      <c r="Q20" s="293">
        <f>SUM(Paniglgasse:Newshop2!Q20)</f>
        <v>0</v>
      </c>
      <c r="R20" s="293">
        <f>SUM(Paniglgasse:Newshop2!R20)</f>
        <v>0</v>
      </c>
      <c r="S20" s="293">
        <f>SUM(Paniglgasse:Newshop2!S20)</f>
        <v>167</v>
      </c>
      <c r="T20" s="293">
        <f>SUM(Paniglgasse:Newshop2!T20)</f>
        <v>0</v>
      </c>
      <c r="U20" s="293">
        <f>SUM(Paniglgasse:Newshop2!U20)</f>
        <v>0</v>
      </c>
      <c r="V20" s="293">
        <f>SUM(Paniglgasse:Newshop2!V20)</f>
        <v>0</v>
      </c>
      <c r="W20" s="293">
        <f>SUM(Paniglgasse:Newshop2!W20)</f>
        <v>0</v>
      </c>
      <c r="X20" s="293">
        <f>SUM(Paniglgasse:Newshop2!X20)</f>
        <v>49</v>
      </c>
      <c r="Y20" s="293">
        <f>SUM(Paniglgasse:Newshop2!Y20)</f>
        <v>0</v>
      </c>
      <c r="Z20" s="293">
        <f>SUM(Paniglgasse:Newshop2!Z20)</f>
        <v>0</v>
      </c>
      <c r="AA20" s="293">
        <f>SUM(Paniglgasse:Newshop2!AA20)</f>
        <v>0</v>
      </c>
      <c r="AB20" s="293">
        <f>SUM(Paniglgasse:Newshop2!AB20)</f>
        <v>0</v>
      </c>
      <c r="AC20" s="293">
        <f>SUM(Paniglgasse:Newshop2!AC20)</f>
        <v>0</v>
      </c>
      <c r="AD20" s="293">
        <f>SUM(Paniglgasse:Newshop2!AD20)</f>
        <v>0</v>
      </c>
      <c r="AE20" s="293">
        <f>SUM(Paniglgasse:Newshop2!AE20)</f>
        <v>0</v>
      </c>
      <c r="AF20" s="293">
        <f>SUM(Paniglgasse:Newshop2!AF20)</f>
        <v>0</v>
      </c>
      <c r="AG20" s="293">
        <f>SUM(Paniglgasse:Newshop2!AG20)</f>
        <v>85</v>
      </c>
      <c r="AH20" s="293">
        <f>SUM(Paniglgasse:Newshop2!AH20)</f>
        <v>0</v>
      </c>
      <c r="AI20" s="293">
        <f>SUM(Paniglgasse:Newshop2!AI20)</f>
        <v>22</v>
      </c>
      <c r="AJ20" s="293">
        <f>SUM(Paniglgasse:Newshop2!AJ20)</f>
        <v>138</v>
      </c>
      <c r="AK20" s="293">
        <f>SUM(Paniglgasse:Newshop2!AK20)</f>
        <v>0</v>
      </c>
      <c r="AL20" s="293">
        <f>SUM(Paniglgasse:Newshop2!AL20)</f>
        <v>0</v>
      </c>
      <c r="AM20" s="293">
        <f>SUM(Paniglgasse:Newshop2!AM20)</f>
        <v>0</v>
      </c>
      <c r="AN20" s="293">
        <f>SUM(Paniglgasse:Newshop2!AN20)</f>
        <v>0</v>
      </c>
      <c r="AO20" s="293">
        <f>SUM(Paniglgasse:Newshop2!AO20)</f>
        <v>142</v>
      </c>
      <c r="AP20" s="293">
        <f>SUM(Paniglgasse:Newshop2!AP20)</f>
        <v>0</v>
      </c>
      <c r="AQ20" s="293">
        <f>SUM(Paniglgasse:Newshop2!AQ20)</f>
        <v>0</v>
      </c>
      <c r="AR20" s="293">
        <f>SUM(Paniglgasse:Newshop2!AR20)</f>
        <v>0</v>
      </c>
      <c r="AS20" s="293">
        <f>SUM(Paniglgasse:Newshop2!AS20)</f>
        <v>0</v>
      </c>
      <c r="AT20" s="293">
        <f>SUM(Paniglgasse:Newshop2!AT20)</f>
        <v>0</v>
      </c>
      <c r="AU20" s="293">
        <f>SUM(Paniglgasse:Newshop2!AU20)</f>
        <v>0</v>
      </c>
      <c r="AV20" s="293">
        <f>SUM(Paniglgasse:Newshop2!AV20)</f>
        <v>0</v>
      </c>
      <c r="AW20" s="293">
        <f>SUM(Paniglgasse:Newshop2!AW20)</f>
        <v>0</v>
      </c>
      <c r="AX20" s="293">
        <f>SUM(Paniglgasse:Newshop2!AX20)</f>
        <v>0</v>
      </c>
      <c r="AY20" s="293">
        <f>SUM(Paniglgasse:Newshop2!AY20)</f>
        <v>0</v>
      </c>
      <c r="AZ20" s="293">
        <f>SUM(Paniglgasse:Newshop2!AZ20)</f>
        <v>0</v>
      </c>
      <c r="BA20" s="293">
        <f>SUM(Paniglgasse:Newshop2!BA20)</f>
        <v>0</v>
      </c>
      <c r="BB20" s="293">
        <f>SUM(Paniglgasse:Newshop2!BB20)</f>
        <v>0</v>
      </c>
      <c r="BC20" s="293">
        <f>SUM(Paniglgasse:Newshop2!BC20)</f>
        <v>0</v>
      </c>
      <c r="BD20" s="293">
        <f>SUM(Paniglgasse:Newshop2!BD20)</f>
        <v>0</v>
      </c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167</v>
      </c>
      <c r="BJ20" s="77">
        <f t="shared" si="5"/>
        <v>49</v>
      </c>
      <c r="BK20" s="77">
        <f t="shared" si="6"/>
        <v>0</v>
      </c>
      <c r="BL20" s="77">
        <f t="shared" si="7"/>
        <v>85</v>
      </c>
      <c r="BM20" s="77">
        <f t="shared" si="8"/>
        <v>160</v>
      </c>
      <c r="BN20" s="77">
        <f t="shared" si="9"/>
        <v>142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603</v>
      </c>
      <c r="BS20" s="77">
        <f t="shared" si="14"/>
        <v>0</v>
      </c>
      <c r="BT20" s="77">
        <f t="shared" si="15"/>
        <v>216</v>
      </c>
      <c r="BU20" s="77">
        <f t="shared" si="16"/>
        <v>387</v>
      </c>
      <c r="BV20" s="77">
        <f t="shared" si="17"/>
        <v>0</v>
      </c>
      <c r="BW20" s="77">
        <f t="shared" si="18"/>
        <v>216</v>
      </c>
      <c r="BX20" s="77">
        <f t="shared" si="19"/>
        <v>387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x14ac:dyDescent="0.3">
      <c r="A21" s="155"/>
      <c r="B21" s="291" t="s">
        <v>300</v>
      </c>
      <c r="C21" s="156"/>
      <c r="D21" s="157">
        <f t="shared" si="0"/>
        <v>0</v>
      </c>
      <c r="E21" s="293">
        <f>SUM(Paniglgasse:Newshop2!E21)</f>
        <v>0</v>
      </c>
      <c r="F21" s="293">
        <f>SUM(Paniglgasse:Newshop2!F21)</f>
        <v>0</v>
      </c>
      <c r="G21" s="293">
        <f>SUM(Paniglgasse:Newshop2!G21)</f>
        <v>0</v>
      </c>
      <c r="H21" s="293">
        <f>SUM(Paniglgasse:Newshop2!H21)</f>
        <v>0</v>
      </c>
      <c r="I21" s="293">
        <f>SUM(Paniglgasse:Newshop2!I21)</f>
        <v>0</v>
      </c>
      <c r="J21" s="293">
        <f>SUM(Paniglgasse:Newshop2!J21)</f>
        <v>0</v>
      </c>
      <c r="K21" s="293">
        <f>SUM(Paniglgasse:Newshop2!K21)</f>
        <v>0</v>
      </c>
      <c r="L21" s="293">
        <f>SUM(Paniglgasse:Newshop2!L21)</f>
        <v>0</v>
      </c>
      <c r="M21" s="293">
        <f>SUM(Paniglgasse:Newshop2!M21)</f>
        <v>0</v>
      </c>
      <c r="N21" s="293">
        <f>SUM(Paniglgasse:Newshop2!N21)</f>
        <v>0</v>
      </c>
      <c r="O21" s="293">
        <f>SUM(Paniglgasse:Newshop2!O21)</f>
        <v>0</v>
      </c>
      <c r="P21" s="293">
        <f>SUM(Paniglgasse:Newshop2!P21)</f>
        <v>0</v>
      </c>
      <c r="Q21" s="293">
        <f>SUM(Paniglgasse:Newshop2!Q21)</f>
        <v>0</v>
      </c>
      <c r="R21" s="293">
        <f>SUM(Paniglgasse:Newshop2!R21)</f>
        <v>0</v>
      </c>
      <c r="S21" s="293">
        <f>SUM(Paniglgasse:Newshop2!S21)</f>
        <v>0</v>
      </c>
      <c r="T21" s="293">
        <f>SUM(Paniglgasse:Newshop2!T21)</f>
        <v>0</v>
      </c>
      <c r="U21" s="293">
        <f>SUM(Paniglgasse:Newshop2!U21)</f>
        <v>0</v>
      </c>
      <c r="V21" s="293">
        <f>SUM(Paniglgasse:Newshop2!V21)</f>
        <v>0</v>
      </c>
      <c r="W21" s="293">
        <f>SUM(Paniglgasse:Newshop2!W21)</f>
        <v>0</v>
      </c>
      <c r="X21" s="293">
        <f>SUM(Paniglgasse:Newshop2!X21)</f>
        <v>0</v>
      </c>
      <c r="Y21" s="293">
        <f>SUM(Paniglgasse:Newshop2!Y21)</f>
        <v>0</v>
      </c>
      <c r="Z21" s="293">
        <f>SUM(Paniglgasse:Newshop2!Z21)</f>
        <v>0</v>
      </c>
      <c r="AA21" s="293">
        <f>SUM(Paniglgasse:Newshop2!AA21)</f>
        <v>0</v>
      </c>
      <c r="AB21" s="293">
        <f>SUM(Paniglgasse:Newshop2!AB21)</f>
        <v>0</v>
      </c>
      <c r="AC21" s="293">
        <f>SUM(Paniglgasse:Newshop2!AC21)</f>
        <v>0</v>
      </c>
      <c r="AD21" s="293">
        <f>SUM(Paniglgasse:Newshop2!AD21)</f>
        <v>0</v>
      </c>
      <c r="AE21" s="293">
        <f>SUM(Paniglgasse:Newshop2!AE21)</f>
        <v>0</v>
      </c>
      <c r="AF21" s="293">
        <f>SUM(Paniglgasse:Newshop2!AF21)</f>
        <v>0</v>
      </c>
      <c r="AG21" s="293">
        <f>SUM(Paniglgasse:Newshop2!AG21)</f>
        <v>0</v>
      </c>
      <c r="AH21" s="293">
        <f>SUM(Paniglgasse:Newshop2!AH21)</f>
        <v>0</v>
      </c>
      <c r="AI21" s="293">
        <f>SUM(Paniglgasse:Newshop2!AI21)</f>
        <v>0</v>
      </c>
      <c r="AJ21" s="293">
        <f>SUM(Paniglgasse:Newshop2!AJ21)</f>
        <v>0</v>
      </c>
      <c r="AK21" s="293">
        <f>SUM(Paniglgasse:Newshop2!AK21)</f>
        <v>0</v>
      </c>
      <c r="AL21" s="293">
        <f>SUM(Paniglgasse:Newshop2!AL21)</f>
        <v>0</v>
      </c>
      <c r="AM21" s="293">
        <f>SUM(Paniglgasse:Newshop2!AM21)</f>
        <v>0</v>
      </c>
      <c r="AN21" s="293">
        <f>SUM(Paniglgasse:Newshop2!AN21)</f>
        <v>0</v>
      </c>
      <c r="AO21" s="293">
        <f>SUM(Paniglgasse:Newshop2!AO21)</f>
        <v>0</v>
      </c>
      <c r="AP21" s="293">
        <f>SUM(Paniglgasse:Newshop2!AP21)</f>
        <v>0</v>
      </c>
      <c r="AQ21" s="293">
        <f>SUM(Paniglgasse:Newshop2!AQ21)</f>
        <v>0</v>
      </c>
      <c r="AR21" s="293">
        <f>SUM(Paniglgasse:Newshop2!AR21)</f>
        <v>0</v>
      </c>
      <c r="AS21" s="293">
        <f>SUM(Paniglgasse:Newshop2!AS21)</f>
        <v>0</v>
      </c>
      <c r="AT21" s="293">
        <f>SUM(Paniglgasse:Newshop2!AT21)</f>
        <v>0</v>
      </c>
      <c r="AU21" s="293">
        <f>SUM(Paniglgasse:Newshop2!AU21)</f>
        <v>0</v>
      </c>
      <c r="AV21" s="293">
        <f>SUM(Paniglgasse:Newshop2!AV21)</f>
        <v>0</v>
      </c>
      <c r="AW21" s="293">
        <f>SUM(Paniglgasse:Newshop2!AW21)</f>
        <v>0</v>
      </c>
      <c r="AX21" s="293">
        <f>SUM(Paniglgasse:Newshop2!AX21)</f>
        <v>0</v>
      </c>
      <c r="AY21" s="293">
        <f>SUM(Paniglgasse:Newshop2!AY21)</f>
        <v>0</v>
      </c>
      <c r="AZ21" s="293">
        <f>SUM(Paniglgasse:Newshop2!AZ21)</f>
        <v>0</v>
      </c>
      <c r="BA21" s="293">
        <f>SUM(Paniglgasse:Newshop2!BA21)</f>
        <v>0</v>
      </c>
      <c r="BB21" s="293">
        <f>SUM(Paniglgasse:Newshop2!BB21)</f>
        <v>0</v>
      </c>
      <c r="BC21" s="293">
        <f>SUM(Paniglgasse:Newshop2!BC21)</f>
        <v>0</v>
      </c>
      <c r="BD21" s="293">
        <f>SUM(Paniglgasse:Newshop2!BD21)</f>
        <v>0</v>
      </c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x14ac:dyDescent="0.3">
      <c r="A22" s="155"/>
      <c r="B22" s="291" t="s">
        <v>301</v>
      </c>
      <c r="C22" s="156"/>
      <c r="D22" s="157">
        <f t="shared" si="0"/>
        <v>0</v>
      </c>
      <c r="E22" s="293">
        <f>SUM(Paniglgasse:Newshop2!E22)</f>
        <v>0</v>
      </c>
      <c r="F22" s="293">
        <f>SUM(Paniglgasse:Newshop2!F22)</f>
        <v>0</v>
      </c>
      <c r="G22" s="293">
        <f>SUM(Paniglgasse:Newshop2!G22)</f>
        <v>0</v>
      </c>
      <c r="H22" s="293">
        <f>SUM(Paniglgasse:Newshop2!H22)</f>
        <v>0</v>
      </c>
      <c r="I22" s="293">
        <f>SUM(Paniglgasse:Newshop2!I22)</f>
        <v>0</v>
      </c>
      <c r="J22" s="293">
        <f>SUM(Paniglgasse:Newshop2!J22)</f>
        <v>0</v>
      </c>
      <c r="K22" s="293">
        <f>SUM(Paniglgasse:Newshop2!K22)</f>
        <v>0</v>
      </c>
      <c r="L22" s="293">
        <f>SUM(Paniglgasse:Newshop2!L22)</f>
        <v>0</v>
      </c>
      <c r="M22" s="293">
        <f>SUM(Paniglgasse:Newshop2!M22)</f>
        <v>0</v>
      </c>
      <c r="N22" s="293">
        <f>SUM(Paniglgasse:Newshop2!N22)</f>
        <v>0</v>
      </c>
      <c r="O22" s="293">
        <f>SUM(Paniglgasse:Newshop2!O22)</f>
        <v>0</v>
      </c>
      <c r="P22" s="293">
        <f>SUM(Paniglgasse:Newshop2!P22)</f>
        <v>0</v>
      </c>
      <c r="Q22" s="293">
        <f>SUM(Paniglgasse:Newshop2!Q22)</f>
        <v>0</v>
      </c>
      <c r="R22" s="293">
        <f>SUM(Paniglgasse:Newshop2!R22)</f>
        <v>0</v>
      </c>
      <c r="S22" s="293">
        <f>SUM(Paniglgasse:Newshop2!S22)</f>
        <v>0</v>
      </c>
      <c r="T22" s="293">
        <f>SUM(Paniglgasse:Newshop2!T22)</f>
        <v>0</v>
      </c>
      <c r="U22" s="293">
        <f>SUM(Paniglgasse:Newshop2!U22)</f>
        <v>0</v>
      </c>
      <c r="V22" s="293">
        <f>SUM(Paniglgasse:Newshop2!V22)</f>
        <v>0</v>
      </c>
      <c r="W22" s="293">
        <f>SUM(Paniglgasse:Newshop2!W22)</f>
        <v>0</v>
      </c>
      <c r="X22" s="293">
        <f>SUM(Paniglgasse:Newshop2!X22)</f>
        <v>0</v>
      </c>
      <c r="Y22" s="293">
        <f>SUM(Paniglgasse:Newshop2!Y22)</f>
        <v>0</v>
      </c>
      <c r="Z22" s="293">
        <f>SUM(Paniglgasse:Newshop2!Z22)</f>
        <v>0</v>
      </c>
      <c r="AA22" s="293">
        <f>SUM(Paniglgasse:Newshop2!AA22)</f>
        <v>0</v>
      </c>
      <c r="AB22" s="293">
        <f>SUM(Paniglgasse:Newshop2!AB22)</f>
        <v>0</v>
      </c>
      <c r="AC22" s="293">
        <f>SUM(Paniglgasse:Newshop2!AC22)</f>
        <v>0</v>
      </c>
      <c r="AD22" s="293">
        <f>SUM(Paniglgasse:Newshop2!AD22)</f>
        <v>0</v>
      </c>
      <c r="AE22" s="293">
        <f>SUM(Paniglgasse:Newshop2!AE22)</f>
        <v>0</v>
      </c>
      <c r="AF22" s="293">
        <f>SUM(Paniglgasse:Newshop2!AF22)</f>
        <v>0</v>
      </c>
      <c r="AG22" s="293">
        <f>SUM(Paniglgasse:Newshop2!AG22)</f>
        <v>0</v>
      </c>
      <c r="AH22" s="293">
        <f>SUM(Paniglgasse:Newshop2!AH22)</f>
        <v>0</v>
      </c>
      <c r="AI22" s="293">
        <f>SUM(Paniglgasse:Newshop2!AI22)</f>
        <v>0</v>
      </c>
      <c r="AJ22" s="293">
        <f>SUM(Paniglgasse:Newshop2!AJ22)</f>
        <v>0</v>
      </c>
      <c r="AK22" s="293">
        <f>SUM(Paniglgasse:Newshop2!AK22)</f>
        <v>0</v>
      </c>
      <c r="AL22" s="293">
        <f>SUM(Paniglgasse:Newshop2!AL22)</f>
        <v>0</v>
      </c>
      <c r="AM22" s="293">
        <f>SUM(Paniglgasse:Newshop2!AM22)</f>
        <v>0</v>
      </c>
      <c r="AN22" s="293">
        <f>SUM(Paniglgasse:Newshop2!AN22)</f>
        <v>0</v>
      </c>
      <c r="AO22" s="293">
        <f>SUM(Paniglgasse:Newshop2!AO22)</f>
        <v>0</v>
      </c>
      <c r="AP22" s="293">
        <f>SUM(Paniglgasse:Newshop2!AP22)</f>
        <v>0</v>
      </c>
      <c r="AQ22" s="293">
        <f>SUM(Paniglgasse:Newshop2!AQ22)</f>
        <v>0</v>
      </c>
      <c r="AR22" s="293">
        <f>SUM(Paniglgasse:Newshop2!AR22)</f>
        <v>0</v>
      </c>
      <c r="AS22" s="293">
        <f>SUM(Paniglgasse:Newshop2!AS22)</f>
        <v>0</v>
      </c>
      <c r="AT22" s="293">
        <f>SUM(Paniglgasse:Newshop2!AT22)</f>
        <v>0</v>
      </c>
      <c r="AU22" s="293">
        <f>SUM(Paniglgasse:Newshop2!AU22)</f>
        <v>0</v>
      </c>
      <c r="AV22" s="293">
        <f>SUM(Paniglgasse:Newshop2!AV22)</f>
        <v>0</v>
      </c>
      <c r="AW22" s="293">
        <f>SUM(Paniglgasse:Newshop2!AW22)</f>
        <v>0</v>
      </c>
      <c r="AX22" s="293">
        <f>SUM(Paniglgasse:Newshop2!AX22)</f>
        <v>0</v>
      </c>
      <c r="AY22" s="293">
        <f>SUM(Paniglgasse:Newshop2!AY22)</f>
        <v>0</v>
      </c>
      <c r="AZ22" s="293">
        <f>SUM(Paniglgasse:Newshop2!AZ22)</f>
        <v>0</v>
      </c>
      <c r="BA22" s="293">
        <f>SUM(Paniglgasse:Newshop2!BA22)</f>
        <v>0</v>
      </c>
      <c r="BB22" s="293">
        <f>SUM(Paniglgasse:Newshop2!BB22)</f>
        <v>0</v>
      </c>
      <c r="BC22" s="293">
        <f>SUM(Paniglgasse:Newshop2!BC22)</f>
        <v>0</v>
      </c>
      <c r="BD22" s="293">
        <f>SUM(Paniglgasse:Newshop2!BD22)</f>
        <v>0</v>
      </c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x14ac:dyDescent="0.3">
      <c r="A23" s="155"/>
      <c r="B23" s="291" t="s">
        <v>302</v>
      </c>
      <c r="C23" s="156"/>
      <c r="D23" s="157">
        <f t="shared" si="0"/>
        <v>1240.1600000000001</v>
      </c>
      <c r="E23" s="293">
        <f>SUM(Paniglgasse:Newshop2!E23)</f>
        <v>0</v>
      </c>
      <c r="F23" s="293">
        <f>SUM(Paniglgasse:Newshop2!F23)</f>
        <v>0</v>
      </c>
      <c r="G23" s="293">
        <f>SUM(Paniglgasse:Newshop2!G23)</f>
        <v>0</v>
      </c>
      <c r="H23" s="293">
        <f>SUM(Paniglgasse:Newshop2!H23)</f>
        <v>5.88</v>
      </c>
      <c r="I23" s="293">
        <f>SUM(Paniglgasse:Newshop2!I23)</f>
        <v>0</v>
      </c>
      <c r="J23" s="293">
        <f>SUM(Paniglgasse:Newshop2!J23)</f>
        <v>87.32</v>
      </c>
      <c r="K23" s="293">
        <f>SUM(Paniglgasse:Newshop2!K23)</f>
        <v>0</v>
      </c>
      <c r="L23" s="293">
        <f>SUM(Paniglgasse:Newshop2!L23)</f>
        <v>0</v>
      </c>
      <c r="M23" s="293">
        <f>SUM(Paniglgasse:Newshop2!M23)</f>
        <v>0</v>
      </c>
      <c r="N23" s="293">
        <f>SUM(Paniglgasse:Newshop2!N23)</f>
        <v>41</v>
      </c>
      <c r="O23" s="293">
        <f>SUM(Paniglgasse:Newshop2!O23)</f>
        <v>0</v>
      </c>
      <c r="P23" s="293">
        <f>SUM(Paniglgasse:Newshop2!P23)</f>
        <v>0</v>
      </c>
      <c r="Q23" s="293">
        <f>SUM(Paniglgasse:Newshop2!Q23)</f>
        <v>0</v>
      </c>
      <c r="R23" s="293">
        <f>SUM(Paniglgasse:Newshop2!R23)</f>
        <v>40</v>
      </c>
      <c r="S23" s="293">
        <f>SUM(Paniglgasse:Newshop2!S23)</f>
        <v>0</v>
      </c>
      <c r="T23" s="293">
        <f>SUM(Paniglgasse:Newshop2!T23)</f>
        <v>0</v>
      </c>
      <c r="U23" s="293">
        <f>SUM(Paniglgasse:Newshop2!U23)</f>
        <v>0</v>
      </c>
      <c r="V23" s="293">
        <f>SUM(Paniglgasse:Newshop2!V23)</f>
        <v>0</v>
      </c>
      <c r="W23" s="293">
        <f>SUM(Paniglgasse:Newshop2!W23)</f>
        <v>22.08</v>
      </c>
      <c r="X23" s="293">
        <f>SUM(Paniglgasse:Newshop2!X23)</f>
        <v>159.49</v>
      </c>
      <c r="Y23" s="293">
        <f>SUM(Paniglgasse:Newshop2!Y23)</f>
        <v>70</v>
      </c>
      <c r="Z23" s="293">
        <f>SUM(Paniglgasse:Newshop2!Z23)</f>
        <v>0</v>
      </c>
      <c r="AA23" s="293">
        <f>SUM(Paniglgasse:Newshop2!AA23)</f>
        <v>0</v>
      </c>
      <c r="AB23" s="293">
        <f>SUM(Paniglgasse:Newshop2!AB23)</f>
        <v>53.7</v>
      </c>
      <c r="AC23" s="293">
        <f>SUM(Paniglgasse:Newshop2!AC23)</f>
        <v>160.84</v>
      </c>
      <c r="AD23" s="293">
        <f>SUM(Paniglgasse:Newshop2!AD23)</f>
        <v>61</v>
      </c>
      <c r="AE23" s="293">
        <f>SUM(Paniglgasse:Newshop2!AE23)</f>
        <v>0</v>
      </c>
      <c r="AF23" s="293">
        <f>SUM(Paniglgasse:Newshop2!AF23)</f>
        <v>0</v>
      </c>
      <c r="AG23" s="293">
        <f>SUM(Paniglgasse:Newshop2!AG23)</f>
        <v>143</v>
      </c>
      <c r="AH23" s="293">
        <f>SUM(Paniglgasse:Newshop2!AH23)</f>
        <v>166.34</v>
      </c>
      <c r="AI23" s="293">
        <f>SUM(Paniglgasse:Newshop2!AI23)</f>
        <v>38</v>
      </c>
      <c r="AJ23" s="293">
        <f>SUM(Paniglgasse:Newshop2!AJ23)</f>
        <v>0</v>
      </c>
      <c r="AK23" s="293">
        <f>SUM(Paniglgasse:Newshop2!AK23)</f>
        <v>0</v>
      </c>
      <c r="AL23" s="293">
        <f>SUM(Paniglgasse:Newshop2!AL23)</f>
        <v>0</v>
      </c>
      <c r="AM23" s="293">
        <f>SUM(Paniglgasse:Newshop2!AM23)</f>
        <v>73.460000000000008</v>
      </c>
      <c r="AN23" s="293">
        <f>SUM(Paniglgasse:Newshop2!AN23)</f>
        <v>118.05</v>
      </c>
      <c r="AO23" s="293">
        <f>SUM(Paniglgasse:Newshop2!AO23)</f>
        <v>0</v>
      </c>
      <c r="AP23" s="293">
        <f>SUM(Paniglgasse:Newshop2!AP23)</f>
        <v>0</v>
      </c>
      <c r="AQ23" s="293">
        <f>SUM(Paniglgasse:Newshop2!AQ23)</f>
        <v>0</v>
      </c>
      <c r="AR23" s="293">
        <f>SUM(Paniglgasse:Newshop2!AR23)</f>
        <v>0</v>
      </c>
      <c r="AS23" s="293">
        <f>SUM(Paniglgasse:Newshop2!AS23)</f>
        <v>0</v>
      </c>
      <c r="AT23" s="293">
        <f>SUM(Paniglgasse:Newshop2!AT23)</f>
        <v>0</v>
      </c>
      <c r="AU23" s="293">
        <f>SUM(Paniglgasse:Newshop2!AU23)</f>
        <v>0</v>
      </c>
      <c r="AV23" s="293">
        <f>SUM(Paniglgasse:Newshop2!AV23)</f>
        <v>0</v>
      </c>
      <c r="AW23" s="293">
        <f>SUM(Paniglgasse:Newshop2!AW23)</f>
        <v>0</v>
      </c>
      <c r="AX23" s="293">
        <f>SUM(Paniglgasse:Newshop2!AX23)</f>
        <v>0</v>
      </c>
      <c r="AY23" s="293">
        <f>SUM(Paniglgasse:Newshop2!AY23)</f>
        <v>0</v>
      </c>
      <c r="AZ23" s="293">
        <f>SUM(Paniglgasse:Newshop2!AZ23)</f>
        <v>0</v>
      </c>
      <c r="BA23" s="293">
        <f>SUM(Paniglgasse:Newshop2!BA23)</f>
        <v>0</v>
      </c>
      <c r="BB23" s="293">
        <f>SUM(Paniglgasse:Newshop2!BB23)</f>
        <v>0</v>
      </c>
      <c r="BC23" s="293">
        <f>SUM(Paniglgasse:Newshop2!BC23)</f>
        <v>0</v>
      </c>
      <c r="BD23" s="293">
        <f>SUM(Paniglgasse:Newshop2!BD23)</f>
        <v>0</v>
      </c>
      <c r="BE23" s="158"/>
      <c r="BF23" s="163">
        <f t="shared" si="1"/>
        <v>5.88</v>
      </c>
      <c r="BG23" s="77">
        <f t="shared" si="2"/>
        <v>87.32</v>
      </c>
      <c r="BH23" s="77">
        <f t="shared" si="3"/>
        <v>41</v>
      </c>
      <c r="BI23" s="77">
        <f t="shared" si="4"/>
        <v>40</v>
      </c>
      <c r="BJ23" s="77">
        <f t="shared" si="5"/>
        <v>251.57</v>
      </c>
      <c r="BK23" s="77">
        <f t="shared" si="6"/>
        <v>275.54000000000002</v>
      </c>
      <c r="BL23" s="77">
        <f t="shared" si="7"/>
        <v>309.34000000000003</v>
      </c>
      <c r="BM23" s="77">
        <f t="shared" si="8"/>
        <v>38</v>
      </c>
      <c r="BN23" s="77">
        <f t="shared" si="9"/>
        <v>191.51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1240.1600000000001</v>
      </c>
      <c r="BS23" s="77">
        <f t="shared" si="14"/>
        <v>134.19999999999999</v>
      </c>
      <c r="BT23" s="77">
        <f t="shared" si="15"/>
        <v>567.11</v>
      </c>
      <c r="BU23" s="77">
        <f t="shared" si="16"/>
        <v>538.85</v>
      </c>
      <c r="BV23" s="77">
        <f t="shared" si="17"/>
        <v>0</v>
      </c>
      <c r="BW23" s="77">
        <f t="shared" si="18"/>
        <v>701.31</v>
      </c>
      <c r="BX23" s="77">
        <f t="shared" si="19"/>
        <v>538.85</v>
      </c>
      <c r="BY23" s="77">
        <f>IF(Info!$O$3="Q1",$BS23,IF(Info!$O$3="Q2",$BS23+$BT23,IF(Info!$O$3="Q3",$BS23+$BT23+$BU23,$BR23)))</f>
        <v>134.19999999999999</v>
      </c>
      <c r="BZ23" s="77">
        <f>IF(Info!$O$3="Q1",$BS23,IF(Info!$O$3="Q2",$BT23,IF(Info!$O$3="Q3",$BU23,$BV23)))</f>
        <v>134.19999999999999</v>
      </c>
      <c r="CA23" s="156"/>
    </row>
    <row r="24" spans="1:79" x14ac:dyDescent="0.3">
      <c r="A24" s="155"/>
      <c r="B24" s="291" t="s">
        <v>303</v>
      </c>
      <c r="C24" s="156"/>
      <c r="D24" s="157">
        <f t="shared" si="0"/>
        <v>124</v>
      </c>
      <c r="E24" s="293">
        <f>SUM(Paniglgasse:Newshop2!E24)</f>
        <v>0</v>
      </c>
      <c r="F24" s="293">
        <f>SUM(Paniglgasse:Newshop2!F24)</f>
        <v>0</v>
      </c>
      <c r="G24" s="293">
        <f>SUM(Paniglgasse:Newshop2!G24)</f>
        <v>0</v>
      </c>
      <c r="H24" s="293">
        <f>SUM(Paniglgasse:Newshop2!H24)</f>
        <v>0</v>
      </c>
      <c r="I24" s="293">
        <f>SUM(Paniglgasse:Newshop2!I24)</f>
        <v>38</v>
      </c>
      <c r="J24" s="293">
        <f>SUM(Paniglgasse:Newshop2!J24)</f>
        <v>0</v>
      </c>
      <c r="K24" s="293">
        <f>SUM(Paniglgasse:Newshop2!K24)</f>
        <v>0</v>
      </c>
      <c r="L24" s="293">
        <f>SUM(Paniglgasse:Newshop2!L24)</f>
        <v>0</v>
      </c>
      <c r="M24" s="293">
        <f>SUM(Paniglgasse:Newshop2!M24)</f>
        <v>0</v>
      </c>
      <c r="N24" s="293">
        <f>SUM(Paniglgasse:Newshop2!N24)</f>
        <v>0</v>
      </c>
      <c r="O24" s="293">
        <f>SUM(Paniglgasse:Newshop2!O24)</f>
        <v>0</v>
      </c>
      <c r="P24" s="293">
        <f>SUM(Paniglgasse:Newshop2!P24)</f>
        <v>0</v>
      </c>
      <c r="Q24" s="293">
        <f>SUM(Paniglgasse:Newshop2!Q24)</f>
        <v>0</v>
      </c>
      <c r="R24" s="293">
        <f>SUM(Paniglgasse:Newshop2!R24)</f>
        <v>0</v>
      </c>
      <c r="S24" s="293">
        <f>SUM(Paniglgasse:Newshop2!S24)</f>
        <v>0</v>
      </c>
      <c r="T24" s="293">
        <f>SUM(Paniglgasse:Newshop2!T24)</f>
        <v>0</v>
      </c>
      <c r="U24" s="293">
        <f>SUM(Paniglgasse:Newshop2!U24)</f>
        <v>0</v>
      </c>
      <c r="V24" s="293">
        <f>SUM(Paniglgasse:Newshop2!V24)</f>
        <v>0</v>
      </c>
      <c r="W24" s="293">
        <f>SUM(Paniglgasse:Newshop2!W24)</f>
        <v>0</v>
      </c>
      <c r="X24" s="293">
        <f>SUM(Paniglgasse:Newshop2!X24)</f>
        <v>0</v>
      </c>
      <c r="Y24" s="293">
        <f>SUM(Paniglgasse:Newshop2!Y24)</f>
        <v>0</v>
      </c>
      <c r="Z24" s="293">
        <f>SUM(Paniglgasse:Newshop2!Z24)</f>
        <v>0</v>
      </c>
      <c r="AA24" s="293">
        <f>SUM(Paniglgasse:Newshop2!AA24)</f>
        <v>0</v>
      </c>
      <c r="AB24" s="293">
        <f>SUM(Paniglgasse:Newshop2!AB24)</f>
        <v>0</v>
      </c>
      <c r="AC24" s="293">
        <f>SUM(Paniglgasse:Newshop2!AC24)</f>
        <v>0</v>
      </c>
      <c r="AD24" s="293">
        <f>SUM(Paniglgasse:Newshop2!AD24)</f>
        <v>0</v>
      </c>
      <c r="AE24" s="293">
        <f>SUM(Paniglgasse:Newshop2!AE24)</f>
        <v>0</v>
      </c>
      <c r="AF24" s="293">
        <f>SUM(Paniglgasse:Newshop2!AF24)</f>
        <v>0</v>
      </c>
      <c r="AG24" s="293">
        <f>SUM(Paniglgasse:Newshop2!AG24)</f>
        <v>0</v>
      </c>
      <c r="AH24" s="293">
        <f>SUM(Paniglgasse:Newshop2!AH24)</f>
        <v>0</v>
      </c>
      <c r="AI24" s="293">
        <f>SUM(Paniglgasse:Newshop2!AI24)</f>
        <v>86</v>
      </c>
      <c r="AJ24" s="293">
        <f>SUM(Paniglgasse:Newshop2!AJ24)</f>
        <v>0</v>
      </c>
      <c r="AK24" s="293">
        <f>SUM(Paniglgasse:Newshop2!AK24)</f>
        <v>0</v>
      </c>
      <c r="AL24" s="293">
        <f>SUM(Paniglgasse:Newshop2!AL24)</f>
        <v>0</v>
      </c>
      <c r="AM24" s="293">
        <f>SUM(Paniglgasse:Newshop2!AM24)</f>
        <v>0</v>
      </c>
      <c r="AN24" s="293">
        <f>SUM(Paniglgasse:Newshop2!AN24)</f>
        <v>0</v>
      </c>
      <c r="AO24" s="293">
        <f>SUM(Paniglgasse:Newshop2!AO24)</f>
        <v>0</v>
      </c>
      <c r="AP24" s="293">
        <f>SUM(Paniglgasse:Newshop2!AP24)</f>
        <v>0</v>
      </c>
      <c r="AQ24" s="293">
        <f>SUM(Paniglgasse:Newshop2!AQ24)</f>
        <v>0</v>
      </c>
      <c r="AR24" s="293">
        <f>SUM(Paniglgasse:Newshop2!AR24)</f>
        <v>0</v>
      </c>
      <c r="AS24" s="293">
        <f>SUM(Paniglgasse:Newshop2!AS24)</f>
        <v>0</v>
      </c>
      <c r="AT24" s="293">
        <f>SUM(Paniglgasse:Newshop2!AT24)</f>
        <v>0</v>
      </c>
      <c r="AU24" s="293">
        <f>SUM(Paniglgasse:Newshop2!AU24)</f>
        <v>0</v>
      </c>
      <c r="AV24" s="293">
        <f>SUM(Paniglgasse:Newshop2!AV24)</f>
        <v>0</v>
      </c>
      <c r="AW24" s="293">
        <f>SUM(Paniglgasse:Newshop2!AW24)</f>
        <v>0</v>
      </c>
      <c r="AX24" s="293">
        <f>SUM(Paniglgasse:Newshop2!AX24)</f>
        <v>0</v>
      </c>
      <c r="AY24" s="293">
        <f>SUM(Paniglgasse:Newshop2!AY24)</f>
        <v>0</v>
      </c>
      <c r="AZ24" s="293">
        <f>SUM(Paniglgasse:Newshop2!AZ24)</f>
        <v>0</v>
      </c>
      <c r="BA24" s="293">
        <f>SUM(Paniglgasse:Newshop2!BA24)</f>
        <v>0</v>
      </c>
      <c r="BB24" s="293">
        <f>SUM(Paniglgasse:Newshop2!BB24)</f>
        <v>0</v>
      </c>
      <c r="BC24" s="293">
        <f>SUM(Paniglgasse:Newshop2!BC24)</f>
        <v>0</v>
      </c>
      <c r="BD24" s="293">
        <f>SUM(Paniglgasse:Newshop2!BD24)</f>
        <v>0</v>
      </c>
      <c r="BE24" s="158"/>
      <c r="BF24" s="163">
        <f t="shared" si="1"/>
        <v>0</v>
      </c>
      <c r="BG24" s="77">
        <f t="shared" si="2"/>
        <v>38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86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124</v>
      </c>
      <c r="BS24" s="77">
        <f t="shared" si="14"/>
        <v>38</v>
      </c>
      <c r="BT24" s="77">
        <f t="shared" si="15"/>
        <v>0</v>
      </c>
      <c r="BU24" s="77">
        <f t="shared" si="16"/>
        <v>86</v>
      </c>
      <c r="BV24" s="77">
        <f t="shared" si="17"/>
        <v>0</v>
      </c>
      <c r="BW24" s="77">
        <f t="shared" si="18"/>
        <v>38</v>
      </c>
      <c r="BX24" s="77">
        <f t="shared" si="19"/>
        <v>86</v>
      </c>
      <c r="BY24" s="77">
        <f>IF(Info!$O$3="Q1",$BS24,IF(Info!$O$3="Q2",$BS24+$BT24,IF(Info!$O$3="Q3",$BS24+$BT24+$BU24,$BR24)))</f>
        <v>38</v>
      </c>
      <c r="BZ24" s="77">
        <f>IF(Info!$O$3="Q1",$BS24,IF(Info!$O$3="Q2",$BT24,IF(Info!$O$3="Q3",$BU24,$BV24)))</f>
        <v>38</v>
      </c>
      <c r="CA24" s="156"/>
    </row>
    <row r="25" spans="1:79" x14ac:dyDescent="0.3">
      <c r="A25" s="155"/>
      <c r="B25" s="291" t="s">
        <v>304</v>
      </c>
      <c r="C25" s="156"/>
      <c r="D25" s="157">
        <f t="shared" si="0"/>
        <v>285.58</v>
      </c>
      <c r="E25" s="293">
        <f>SUM(Paniglgasse:Newshop2!E25)</f>
        <v>0</v>
      </c>
      <c r="F25" s="293">
        <f>SUM(Paniglgasse:Newshop2!F25)</f>
        <v>0</v>
      </c>
      <c r="G25" s="293">
        <f>SUM(Paniglgasse:Newshop2!G25)</f>
        <v>0</v>
      </c>
      <c r="H25" s="293">
        <f>SUM(Paniglgasse:Newshop2!H25)</f>
        <v>17.100000000000001</v>
      </c>
      <c r="I25" s="293">
        <f>SUM(Paniglgasse:Newshop2!I25)</f>
        <v>0</v>
      </c>
      <c r="J25" s="293">
        <f>SUM(Paniglgasse:Newshop2!J25)</f>
        <v>0</v>
      </c>
      <c r="K25" s="293">
        <f>SUM(Paniglgasse:Newshop2!K25)</f>
        <v>27.14</v>
      </c>
      <c r="L25" s="293">
        <f>SUM(Paniglgasse:Newshop2!L25)</f>
        <v>0</v>
      </c>
      <c r="M25" s="293">
        <f>SUM(Paniglgasse:Newshop2!M25)</f>
        <v>0</v>
      </c>
      <c r="N25" s="293">
        <f>SUM(Paniglgasse:Newshop2!N25)</f>
        <v>34.31</v>
      </c>
      <c r="O25" s="293">
        <f>SUM(Paniglgasse:Newshop2!O25)</f>
        <v>0</v>
      </c>
      <c r="P25" s="293">
        <f>SUM(Paniglgasse:Newshop2!P25)</f>
        <v>26.01</v>
      </c>
      <c r="Q25" s="293">
        <f>SUM(Paniglgasse:Newshop2!Q25)</f>
        <v>0</v>
      </c>
      <c r="R25" s="293">
        <f>SUM(Paniglgasse:Newshop2!R25)</f>
        <v>2</v>
      </c>
      <c r="S25" s="293">
        <f>SUM(Paniglgasse:Newshop2!S25)</f>
        <v>0</v>
      </c>
      <c r="T25" s="293">
        <f>SUM(Paniglgasse:Newshop2!T25)</f>
        <v>5.0999999999999996</v>
      </c>
      <c r="U25" s="293">
        <f>SUM(Paniglgasse:Newshop2!U25)</f>
        <v>0</v>
      </c>
      <c r="V25" s="293">
        <f>SUM(Paniglgasse:Newshop2!V25)</f>
        <v>0</v>
      </c>
      <c r="W25" s="293">
        <f>SUM(Paniglgasse:Newshop2!W25)</f>
        <v>0</v>
      </c>
      <c r="X25" s="293">
        <f>SUM(Paniglgasse:Newshop2!X25)</f>
        <v>27.59</v>
      </c>
      <c r="Y25" s="293">
        <f>SUM(Paniglgasse:Newshop2!Y25)</f>
        <v>0</v>
      </c>
      <c r="Z25" s="293">
        <f>SUM(Paniglgasse:Newshop2!Z25)</f>
        <v>0</v>
      </c>
      <c r="AA25" s="293">
        <f>SUM(Paniglgasse:Newshop2!AA25)</f>
        <v>0</v>
      </c>
      <c r="AB25" s="293">
        <f>SUM(Paniglgasse:Newshop2!AB25)</f>
        <v>0</v>
      </c>
      <c r="AC25" s="293">
        <f>SUM(Paniglgasse:Newshop2!AC25)</f>
        <v>50.33</v>
      </c>
      <c r="AD25" s="293">
        <f>SUM(Paniglgasse:Newshop2!AD25)</f>
        <v>39</v>
      </c>
      <c r="AE25" s="293">
        <f>SUM(Paniglgasse:Newshop2!AE25)</f>
        <v>0</v>
      </c>
      <c r="AF25" s="293">
        <f>SUM(Paniglgasse:Newshop2!AF25)</f>
        <v>0</v>
      </c>
      <c r="AG25" s="293">
        <f>SUM(Paniglgasse:Newshop2!AG25)</f>
        <v>0</v>
      </c>
      <c r="AH25" s="293">
        <f>SUM(Paniglgasse:Newshop2!AH25)</f>
        <v>57</v>
      </c>
      <c r="AI25" s="293">
        <f>SUM(Paniglgasse:Newshop2!AI25)</f>
        <v>0</v>
      </c>
      <c r="AJ25" s="293">
        <f>SUM(Paniglgasse:Newshop2!AJ25)</f>
        <v>0</v>
      </c>
      <c r="AK25" s="293">
        <f>SUM(Paniglgasse:Newshop2!AK25)</f>
        <v>0</v>
      </c>
      <c r="AL25" s="293">
        <f>SUM(Paniglgasse:Newshop2!AL25)</f>
        <v>0</v>
      </c>
      <c r="AM25" s="293">
        <f>SUM(Paniglgasse:Newshop2!AM25)</f>
        <v>0</v>
      </c>
      <c r="AN25" s="293">
        <f>SUM(Paniglgasse:Newshop2!AN25)</f>
        <v>0</v>
      </c>
      <c r="AO25" s="293">
        <f>SUM(Paniglgasse:Newshop2!AO25)</f>
        <v>0</v>
      </c>
      <c r="AP25" s="293">
        <f>SUM(Paniglgasse:Newshop2!AP25)</f>
        <v>0</v>
      </c>
      <c r="AQ25" s="293">
        <f>SUM(Paniglgasse:Newshop2!AQ25)</f>
        <v>0</v>
      </c>
      <c r="AR25" s="293">
        <f>SUM(Paniglgasse:Newshop2!AR25)</f>
        <v>0</v>
      </c>
      <c r="AS25" s="293">
        <f>SUM(Paniglgasse:Newshop2!AS25)</f>
        <v>0</v>
      </c>
      <c r="AT25" s="293">
        <f>SUM(Paniglgasse:Newshop2!AT25)</f>
        <v>0</v>
      </c>
      <c r="AU25" s="293">
        <f>SUM(Paniglgasse:Newshop2!AU25)</f>
        <v>0</v>
      </c>
      <c r="AV25" s="293">
        <f>SUM(Paniglgasse:Newshop2!AV25)</f>
        <v>0</v>
      </c>
      <c r="AW25" s="293">
        <f>SUM(Paniglgasse:Newshop2!AW25)</f>
        <v>0</v>
      </c>
      <c r="AX25" s="293">
        <f>SUM(Paniglgasse:Newshop2!AX25)</f>
        <v>0</v>
      </c>
      <c r="AY25" s="293">
        <f>SUM(Paniglgasse:Newshop2!AY25)</f>
        <v>0</v>
      </c>
      <c r="AZ25" s="293">
        <f>SUM(Paniglgasse:Newshop2!AZ25)</f>
        <v>0</v>
      </c>
      <c r="BA25" s="293">
        <f>SUM(Paniglgasse:Newshop2!BA25)</f>
        <v>0</v>
      </c>
      <c r="BB25" s="293">
        <f>SUM(Paniglgasse:Newshop2!BB25)</f>
        <v>0</v>
      </c>
      <c r="BC25" s="293">
        <f>SUM(Paniglgasse:Newshop2!BC25)</f>
        <v>0</v>
      </c>
      <c r="BD25" s="293">
        <f>SUM(Paniglgasse:Newshop2!BD25)</f>
        <v>0</v>
      </c>
      <c r="BE25" s="158"/>
      <c r="BF25" s="163">
        <f t="shared" si="1"/>
        <v>17.100000000000001</v>
      </c>
      <c r="BG25" s="77">
        <f t="shared" si="2"/>
        <v>27.14</v>
      </c>
      <c r="BH25" s="77">
        <f t="shared" si="3"/>
        <v>60.320000000000007</v>
      </c>
      <c r="BI25" s="77">
        <f t="shared" si="4"/>
        <v>7.1</v>
      </c>
      <c r="BJ25" s="77">
        <f t="shared" si="5"/>
        <v>27.59</v>
      </c>
      <c r="BK25" s="77">
        <f t="shared" si="6"/>
        <v>89.33</v>
      </c>
      <c r="BL25" s="77">
        <f t="shared" si="7"/>
        <v>57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285.58</v>
      </c>
      <c r="BS25" s="77">
        <f t="shared" si="14"/>
        <v>104.56</v>
      </c>
      <c r="BT25" s="77">
        <f t="shared" si="15"/>
        <v>124.02</v>
      </c>
      <c r="BU25" s="77">
        <f t="shared" si="16"/>
        <v>57</v>
      </c>
      <c r="BV25" s="77">
        <f t="shared" si="17"/>
        <v>0</v>
      </c>
      <c r="BW25" s="77">
        <f t="shared" si="18"/>
        <v>228.57999999999998</v>
      </c>
      <c r="BX25" s="77">
        <f t="shared" si="19"/>
        <v>57</v>
      </c>
      <c r="BY25" s="77">
        <f>IF(Info!$O$3="Q1",$BS25,IF(Info!$O$3="Q2",$BS25+$BT25,IF(Info!$O$3="Q3",$BS25+$BT25+$BU25,$BR25)))</f>
        <v>104.56</v>
      </c>
      <c r="BZ25" s="77">
        <f>IF(Info!$O$3="Q1",$BS25,IF(Info!$O$3="Q2",$BT25,IF(Info!$O$3="Q3",$BU25,$BV25)))</f>
        <v>104.56</v>
      </c>
      <c r="CA25" s="156"/>
    </row>
    <row r="26" spans="1:79" x14ac:dyDescent="0.3">
      <c r="A26" s="155"/>
      <c r="B26" s="291" t="s">
        <v>305</v>
      </c>
      <c r="C26" s="156"/>
      <c r="D26" s="157">
        <f t="shared" si="0"/>
        <v>37</v>
      </c>
      <c r="E26" s="215">
        <f>SUM(Paniglgasse:Newshop2!E26)</f>
        <v>0</v>
      </c>
      <c r="F26" s="215">
        <f>SUM(Paniglgasse:Newshop2!F26)</f>
        <v>0</v>
      </c>
      <c r="G26" s="215">
        <f>SUM(Paniglgasse:Newshop2!G26)</f>
        <v>0</v>
      </c>
      <c r="H26" s="215">
        <f>SUM(Paniglgasse:Newshop2!H26)</f>
        <v>0</v>
      </c>
      <c r="I26" s="215">
        <f>SUM(Paniglgasse:Newshop2!I26)</f>
        <v>0</v>
      </c>
      <c r="J26" s="215">
        <f>SUM(Paniglgasse:Newshop2!J26)</f>
        <v>0</v>
      </c>
      <c r="K26" s="215">
        <f>SUM(Paniglgasse:Newshop2!K26)</f>
        <v>0</v>
      </c>
      <c r="L26" s="215">
        <f>SUM(Paniglgasse:Newshop2!L26)</f>
        <v>0</v>
      </c>
      <c r="M26" s="215">
        <f>SUM(Paniglgasse:Newshop2!M26)</f>
        <v>0</v>
      </c>
      <c r="N26" s="215">
        <f>SUM(Paniglgasse:Newshop2!N26)</f>
        <v>0</v>
      </c>
      <c r="O26" s="215">
        <f>SUM(Paniglgasse:Newshop2!O26)</f>
        <v>0</v>
      </c>
      <c r="P26" s="215">
        <f>SUM(Paniglgasse:Newshop2!P26)</f>
        <v>0</v>
      </c>
      <c r="Q26" s="215">
        <f>SUM(Paniglgasse:Newshop2!Q26)</f>
        <v>0</v>
      </c>
      <c r="R26" s="215">
        <f>SUM(Paniglgasse:Newshop2!R26)</f>
        <v>0</v>
      </c>
      <c r="S26" s="215">
        <f>SUM(Paniglgasse:Newshop2!S26)</f>
        <v>0</v>
      </c>
      <c r="T26" s="215">
        <f>SUM(Paniglgasse:Newshop2!T26)</f>
        <v>0</v>
      </c>
      <c r="U26" s="215">
        <f>SUM(Paniglgasse:Newshop2!U26)</f>
        <v>0</v>
      </c>
      <c r="V26" s="215">
        <f>SUM(Paniglgasse:Newshop2!V26)</f>
        <v>0</v>
      </c>
      <c r="W26" s="215">
        <f>SUM(Paniglgasse:Newshop2!W26)</f>
        <v>0</v>
      </c>
      <c r="X26" s="215">
        <f>SUM(Paniglgasse:Newshop2!X26)</f>
        <v>0</v>
      </c>
      <c r="Y26" s="215">
        <f>SUM(Paniglgasse:Newshop2!Y26)</f>
        <v>0</v>
      </c>
      <c r="Z26" s="215">
        <f>SUM(Paniglgasse:Newshop2!Z26)</f>
        <v>0</v>
      </c>
      <c r="AA26" s="215">
        <f>SUM(Paniglgasse:Newshop2!AA26)</f>
        <v>0</v>
      </c>
      <c r="AB26" s="215">
        <f>SUM(Paniglgasse:Newshop2!AB26)</f>
        <v>0</v>
      </c>
      <c r="AC26" s="215">
        <f>SUM(Paniglgasse:Newshop2!AC26)</f>
        <v>0</v>
      </c>
      <c r="AD26" s="215">
        <f>SUM(Paniglgasse:Newshop2!AD26)</f>
        <v>0</v>
      </c>
      <c r="AE26" s="215">
        <f>SUM(Paniglgasse:Newshop2!AE26)</f>
        <v>0</v>
      </c>
      <c r="AF26" s="215">
        <f>SUM(Paniglgasse:Newshop2!AF26)</f>
        <v>0</v>
      </c>
      <c r="AG26" s="215">
        <f>SUM(Paniglgasse:Newshop2!AG26)</f>
        <v>0</v>
      </c>
      <c r="AH26" s="215">
        <f>SUM(Paniglgasse:Newshop2!AH26)</f>
        <v>0</v>
      </c>
      <c r="AI26" s="215">
        <f>SUM(Paniglgasse:Newshop2!AI26)</f>
        <v>0</v>
      </c>
      <c r="AJ26" s="215">
        <f>SUM(Paniglgasse:Newshop2!AJ26)</f>
        <v>0</v>
      </c>
      <c r="AK26" s="215">
        <f>SUM(Paniglgasse:Newshop2!AK26)</f>
        <v>0</v>
      </c>
      <c r="AL26" s="215">
        <f>SUM(Paniglgasse:Newshop2!AL26)</f>
        <v>0</v>
      </c>
      <c r="AM26" s="215">
        <f>SUM(Paniglgasse:Newshop2!AM26)</f>
        <v>0</v>
      </c>
      <c r="AN26" s="215">
        <f>SUM(Paniglgasse:Newshop2!AN26)</f>
        <v>0</v>
      </c>
      <c r="AO26" s="215">
        <f>SUM(Paniglgasse:Newshop2!AO26)</f>
        <v>37</v>
      </c>
      <c r="AP26" s="215">
        <f>SUM(Paniglgasse:Newshop2!AP26)</f>
        <v>0</v>
      </c>
      <c r="AQ26" s="215">
        <f>SUM(Paniglgasse:Newshop2!AQ26)</f>
        <v>0</v>
      </c>
      <c r="AR26" s="215">
        <f>SUM(Paniglgasse:Newshop2!AR26)</f>
        <v>0</v>
      </c>
      <c r="AS26" s="215">
        <f>SUM(Paniglgasse:Newshop2!AS26)</f>
        <v>0</v>
      </c>
      <c r="AT26" s="215">
        <f>SUM(Paniglgasse:Newshop2!AT26)</f>
        <v>0</v>
      </c>
      <c r="AU26" s="215">
        <f>SUM(Paniglgasse:Newshop2!AU26)</f>
        <v>0</v>
      </c>
      <c r="AV26" s="215">
        <f>SUM(Paniglgasse:Newshop2!AV26)</f>
        <v>0</v>
      </c>
      <c r="AW26" s="215">
        <f>SUM(Paniglgasse:Newshop2!AW26)</f>
        <v>0</v>
      </c>
      <c r="AX26" s="215">
        <f>SUM(Paniglgasse:Newshop2!AX26)</f>
        <v>0</v>
      </c>
      <c r="AY26" s="215">
        <f>SUM(Paniglgasse:Newshop2!AY26)</f>
        <v>0</v>
      </c>
      <c r="AZ26" s="215">
        <f>SUM(Paniglgasse:Newshop2!AZ26)</f>
        <v>0</v>
      </c>
      <c r="BA26" s="215">
        <f>SUM(Paniglgasse:Newshop2!BA26)</f>
        <v>0</v>
      </c>
      <c r="BB26" s="215">
        <f>SUM(Paniglgasse:Newshop2!BB26)</f>
        <v>0</v>
      </c>
      <c r="BC26" s="215">
        <f>SUM(Paniglgasse:Newshop2!BC26)</f>
        <v>0</v>
      </c>
      <c r="BD26" s="215">
        <f>SUM(Paniglgasse:Newshop2!BD26)</f>
        <v>0</v>
      </c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37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37</v>
      </c>
      <c r="BS26" s="77">
        <f t="shared" si="14"/>
        <v>0</v>
      </c>
      <c r="BT26" s="77">
        <f t="shared" si="15"/>
        <v>0</v>
      </c>
      <c r="BU26" s="77">
        <f t="shared" si="16"/>
        <v>37</v>
      </c>
      <c r="BV26" s="77">
        <f t="shared" si="17"/>
        <v>0</v>
      </c>
      <c r="BW26" s="77">
        <f t="shared" si="18"/>
        <v>0</v>
      </c>
      <c r="BX26" s="77">
        <f t="shared" si="19"/>
        <v>37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x14ac:dyDescent="0.3">
      <c r="A27" s="164"/>
      <c r="B27" s="160" t="s">
        <v>306</v>
      </c>
      <c r="C27" s="156"/>
      <c r="D27" s="157">
        <f t="shared" si="0"/>
        <v>135944.05000000002</v>
      </c>
      <c r="E27" s="161">
        <f t="shared" ref="E27:AJ27" si="24">SUM(E15:E26)</f>
        <v>2027.48</v>
      </c>
      <c r="F27" s="161">
        <f t="shared" si="24"/>
        <v>2328.21</v>
      </c>
      <c r="G27" s="161">
        <f t="shared" si="24"/>
        <v>3445.33</v>
      </c>
      <c r="H27" s="161">
        <f t="shared" si="24"/>
        <v>7550.12</v>
      </c>
      <c r="I27" s="161">
        <f t="shared" si="24"/>
        <v>2089.88</v>
      </c>
      <c r="J27" s="161">
        <f t="shared" si="24"/>
        <v>1875.07</v>
      </c>
      <c r="K27" s="161">
        <f t="shared" si="24"/>
        <v>1829.9</v>
      </c>
      <c r="L27" s="161">
        <f t="shared" si="24"/>
        <v>4495.59</v>
      </c>
      <c r="M27" s="161">
        <f t="shared" si="24"/>
        <v>7474.0899999999992</v>
      </c>
      <c r="N27" s="161">
        <f t="shared" si="24"/>
        <v>2315.54</v>
      </c>
      <c r="O27" s="161">
        <f t="shared" si="24"/>
        <v>1521.92</v>
      </c>
      <c r="P27" s="161">
        <f t="shared" si="24"/>
        <v>1999.85</v>
      </c>
      <c r="Q27" s="161">
        <f t="shared" si="24"/>
        <v>4702.6000000000004</v>
      </c>
      <c r="R27" s="161">
        <f t="shared" si="24"/>
        <v>8046.9500000000007</v>
      </c>
      <c r="S27" s="161">
        <f t="shared" si="24"/>
        <v>2116.66</v>
      </c>
      <c r="T27" s="161">
        <f t="shared" si="24"/>
        <v>2044.86</v>
      </c>
      <c r="U27" s="161">
        <f t="shared" si="24"/>
        <v>1930.8</v>
      </c>
      <c r="V27" s="161">
        <f t="shared" si="24"/>
        <v>4627.04</v>
      </c>
      <c r="W27" s="161">
        <f t="shared" si="24"/>
        <v>8451.66</v>
      </c>
      <c r="X27" s="161">
        <f t="shared" si="24"/>
        <v>2421.1800000000003</v>
      </c>
      <c r="Y27" s="161">
        <f t="shared" si="24"/>
        <v>1850.53</v>
      </c>
      <c r="Z27" s="161">
        <f t="shared" si="24"/>
        <v>2214.36</v>
      </c>
      <c r="AA27" s="161">
        <f t="shared" si="24"/>
        <v>4809.76</v>
      </c>
      <c r="AB27" s="161">
        <f t="shared" si="24"/>
        <v>9177.39</v>
      </c>
      <c r="AC27" s="161">
        <f t="shared" si="24"/>
        <v>2073.25</v>
      </c>
      <c r="AD27" s="161">
        <f t="shared" si="24"/>
        <v>1957.27</v>
      </c>
      <c r="AE27" s="161">
        <f t="shared" si="24"/>
        <v>2393.6799999999998</v>
      </c>
      <c r="AF27" s="161">
        <f t="shared" si="24"/>
        <v>4040.1800000000003</v>
      </c>
      <c r="AG27" s="161">
        <f t="shared" si="24"/>
        <v>8437.369999999999</v>
      </c>
      <c r="AH27" s="161">
        <f t="shared" si="24"/>
        <v>2311.67</v>
      </c>
      <c r="AI27" s="161">
        <f t="shared" si="24"/>
        <v>2118.5700000000002</v>
      </c>
      <c r="AJ27" s="161">
        <f t="shared" si="24"/>
        <v>2029.88</v>
      </c>
      <c r="AK27" s="161">
        <f t="shared" ref="AK27:BP27" si="25">SUM(AK15:AK26)</f>
        <v>1961.16</v>
      </c>
      <c r="AL27" s="161">
        <f t="shared" si="25"/>
        <v>3664.79</v>
      </c>
      <c r="AM27" s="161">
        <f t="shared" si="25"/>
        <v>7880.34</v>
      </c>
      <c r="AN27" s="161">
        <f t="shared" si="25"/>
        <v>2019.01</v>
      </c>
      <c r="AO27" s="161">
        <f t="shared" si="25"/>
        <v>1827.04</v>
      </c>
      <c r="AP27" s="161">
        <f t="shared" si="25"/>
        <v>1883.07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15351.14</v>
      </c>
      <c r="BG27" s="157">
        <f t="shared" si="2"/>
        <v>10290.44</v>
      </c>
      <c r="BH27" s="157">
        <f t="shared" si="3"/>
        <v>18014</v>
      </c>
      <c r="BI27" s="157">
        <f t="shared" si="4"/>
        <v>14139.27</v>
      </c>
      <c r="BJ27" s="157">
        <f t="shared" si="5"/>
        <v>17350.41</v>
      </c>
      <c r="BK27" s="157">
        <f t="shared" si="6"/>
        <v>20232.030000000002</v>
      </c>
      <c r="BL27" s="157">
        <f t="shared" si="7"/>
        <v>17182.900000000001</v>
      </c>
      <c r="BM27" s="157">
        <f t="shared" si="8"/>
        <v>9774.4000000000015</v>
      </c>
      <c r="BN27" s="157">
        <f t="shared" si="9"/>
        <v>13609.46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135944.04999999999</v>
      </c>
      <c r="BS27" s="157">
        <f t="shared" si="14"/>
        <v>43655.58</v>
      </c>
      <c r="BT27" s="157">
        <f t="shared" si="15"/>
        <v>51721.710000000006</v>
      </c>
      <c r="BU27" s="157">
        <f t="shared" si="16"/>
        <v>40566.76</v>
      </c>
      <c r="BV27" s="157">
        <f t="shared" si="17"/>
        <v>0</v>
      </c>
      <c r="BW27" s="157">
        <f t="shared" si="18"/>
        <v>95377.290000000008</v>
      </c>
      <c r="BX27" s="157">
        <f t="shared" si="19"/>
        <v>40566.76</v>
      </c>
      <c r="BY27" s="157">
        <f>IF(Info!$O$3="Q1",$BS27,IF(Info!$O$3="Q2",$BS27+$BT27,IF(Info!$O$3="Q3",$BS27+$BT27+$BU27,$BR27)))</f>
        <v>43655.58</v>
      </c>
      <c r="BZ27" s="157">
        <f>IF(Info!$O$3="Q1",$BS27,IF(Info!$O$3="Q2",$BT27,IF(Info!$O$3="Q3",$BU27,$BV27)))</f>
        <v>43655.58</v>
      </c>
      <c r="CA27" s="156"/>
    </row>
    <row r="28" spans="1:79" x14ac:dyDescent="0.3">
      <c r="A28" s="164"/>
      <c r="B28" s="290" t="s">
        <v>307</v>
      </c>
      <c r="C28" s="156"/>
      <c r="D28" s="157">
        <f t="shared" si="0"/>
        <v>89243.02</v>
      </c>
      <c r="E28" s="294">
        <f t="shared" ref="E28:AJ28" si="26">E27-E15</f>
        <v>2027.48</v>
      </c>
      <c r="F28" s="294">
        <f t="shared" si="26"/>
        <v>2328.21</v>
      </c>
      <c r="G28" s="294">
        <f t="shared" si="26"/>
        <v>3445.33</v>
      </c>
      <c r="H28" s="294">
        <f t="shared" si="26"/>
        <v>1256.7200000000003</v>
      </c>
      <c r="I28" s="294">
        <f t="shared" si="26"/>
        <v>2089.88</v>
      </c>
      <c r="J28" s="294">
        <f t="shared" si="26"/>
        <v>1875.07</v>
      </c>
      <c r="K28" s="294">
        <f t="shared" si="26"/>
        <v>1829.9</v>
      </c>
      <c r="L28" s="294">
        <f t="shared" si="26"/>
        <v>4495.59</v>
      </c>
      <c r="M28" s="294">
        <f t="shared" si="26"/>
        <v>1013.1999999999998</v>
      </c>
      <c r="N28" s="294">
        <f t="shared" si="26"/>
        <v>2315.54</v>
      </c>
      <c r="O28" s="294">
        <f t="shared" si="26"/>
        <v>1521.92</v>
      </c>
      <c r="P28" s="294">
        <f t="shared" si="26"/>
        <v>1999.85</v>
      </c>
      <c r="Q28" s="294">
        <f t="shared" si="26"/>
        <v>4702.6000000000004</v>
      </c>
      <c r="R28" s="294">
        <f t="shared" si="26"/>
        <v>1502.3900000000003</v>
      </c>
      <c r="S28" s="294">
        <f t="shared" si="26"/>
        <v>2116.66</v>
      </c>
      <c r="T28" s="294">
        <f t="shared" si="26"/>
        <v>2044.86</v>
      </c>
      <c r="U28" s="294">
        <f t="shared" si="26"/>
        <v>1930.8</v>
      </c>
      <c r="V28" s="294">
        <f t="shared" si="26"/>
        <v>4627.04</v>
      </c>
      <c r="W28" s="294">
        <f t="shared" si="26"/>
        <v>1535.12</v>
      </c>
      <c r="X28" s="294">
        <f t="shared" si="26"/>
        <v>2421.1800000000003</v>
      </c>
      <c r="Y28" s="294">
        <f t="shared" si="26"/>
        <v>1850.53</v>
      </c>
      <c r="Z28" s="294">
        <f t="shared" si="26"/>
        <v>2214.36</v>
      </c>
      <c r="AA28" s="294">
        <f t="shared" si="26"/>
        <v>4809.76</v>
      </c>
      <c r="AB28" s="294">
        <f t="shared" si="26"/>
        <v>1830.1499999999996</v>
      </c>
      <c r="AC28" s="294">
        <f t="shared" si="26"/>
        <v>2073.25</v>
      </c>
      <c r="AD28" s="294">
        <f t="shared" si="26"/>
        <v>1957.27</v>
      </c>
      <c r="AE28" s="294">
        <f t="shared" si="26"/>
        <v>2393.6799999999998</v>
      </c>
      <c r="AF28" s="294">
        <f t="shared" si="26"/>
        <v>4040.1800000000003</v>
      </c>
      <c r="AG28" s="294">
        <f t="shared" si="26"/>
        <v>1915.83</v>
      </c>
      <c r="AH28" s="294">
        <f t="shared" si="26"/>
        <v>2311.67</v>
      </c>
      <c r="AI28" s="294">
        <f t="shared" si="26"/>
        <v>2118.5700000000002</v>
      </c>
      <c r="AJ28" s="294">
        <f t="shared" si="26"/>
        <v>2029.88</v>
      </c>
      <c r="AK28" s="294">
        <f t="shared" ref="AK28:BP28" si="27">AK27-AK15</f>
        <v>1961.16</v>
      </c>
      <c r="AL28" s="294">
        <f t="shared" si="27"/>
        <v>3664.79</v>
      </c>
      <c r="AM28" s="294">
        <f t="shared" si="27"/>
        <v>1263.4799999999996</v>
      </c>
      <c r="AN28" s="294">
        <f t="shared" si="27"/>
        <v>2019.01</v>
      </c>
      <c r="AO28" s="294">
        <f t="shared" si="27"/>
        <v>1827.04</v>
      </c>
      <c r="AP28" s="294">
        <f t="shared" si="27"/>
        <v>1883.07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9057.7400000000016</v>
      </c>
      <c r="BG28" s="157">
        <f t="shared" si="2"/>
        <v>10290.44</v>
      </c>
      <c r="BH28" s="157">
        <f t="shared" si="3"/>
        <v>11553.11</v>
      </c>
      <c r="BI28" s="157">
        <f t="shared" si="4"/>
        <v>7594.71</v>
      </c>
      <c r="BJ28" s="157">
        <f t="shared" si="5"/>
        <v>10433.870000000001</v>
      </c>
      <c r="BK28" s="157">
        <f t="shared" si="6"/>
        <v>12884.79</v>
      </c>
      <c r="BL28" s="157">
        <f t="shared" si="7"/>
        <v>10661.36</v>
      </c>
      <c r="BM28" s="157">
        <f t="shared" si="8"/>
        <v>9774.4000000000015</v>
      </c>
      <c r="BN28" s="157">
        <f t="shared" si="9"/>
        <v>6992.5999999999995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89243.020000000019</v>
      </c>
      <c r="BS28" s="157">
        <f t="shared" si="14"/>
        <v>30901.29</v>
      </c>
      <c r="BT28" s="157">
        <f t="shared" si="15"/>
        <v>30913.370000000003</v>
      </c>
      <c r="BU28" s="157">
        <f t="shared" si="16"/>
        <v>27428.36</v>
      </c>
      <c r="BV28" s="157">
        <f t="shared" si="17"/>
        <v>0</v>
      </c>
      <c r="BW28" s="157">
        <f t="shared" si="18"/>
        <v>61814.66</v>
      </c>
      <c r="BX28" s="157">
        <f t="shared" si="19"/>
        <v>27428.36</v>
      </c>
      <c r="BY28" s="157">
        <f>IF(Info!$O$3="Q1",$BS28,IF(Info!$O$3="Q2",$BS28+$BT28,IF(Info!$O$3="Q3",$BS28+$BT28+$BU28,$BR28)))</f>
        <v>30901.29</v>
      </c>
      <c r="BZ28" s="157">
        <f>IF(Info!$O$3="Q1",$BS28,IF(Info!$O$3="Q2",$BT28,IF(Info!$O$3="Q3",$BU28,$BV28)))</f>
        <v>30901.29</v>
      </c>
      <c r="CA28" s="156"/>
    </row>
    <row r="29" spans="1:79" x14ac:dyDescent="0.3">
      <c r="A29" s="155"/>
      <c r="B29" s="291" t="s">
        <v>308</v>
      </c>
      <c r="C29" s="156"/>
      <c r="D29" s="157">
        <f t="shared" si="0"/>
        <v>112592.19000000002</v>
      </c>
      <c r="E29" s="292">
        <f>SUM(Paniglgasse:Newshop2!E29)</f>
        <v>2393.81</v>
      </c>
      <c r="F29" s="292">
        <f>SUM(Paniglgasse:Newshop2!F29)</f>
        <v>2377.52</v>
      </c>
      <c r="G29" s="292">
        <f>SUM(Paniglgasse:Newshop2!G29)</f>
        <v>4475.37</v>
      </c>
      <c r="H29" s="292">
        <f>SUM(Paniglgasse:Newshop2!H29)</f>
        <v>3677.16</v>
      </c>
      <c r="I29" s="292">
        <f>SUM(Paniglgasse:Newshop2!I29)</f>
        <v>1807.3600000000001</v>
      </c>
      <c r="J29" s="292">
        <f>SUM(Paniglgasse:Newshop2!J29)</f>
        <v>1852.75</v>
      </c>
      <c r="K29" s="292">
        <f>SUM(Paniglgasse:Newshop2!K29)</f>
        <v>2133.58</v>
      </c>
      <c r="L29" s="292">
        <f>SUM(Paniglgasse:Newshop2!L29)</f>
        <v>5111.7299999999996</v>
      </c>
      <c r="M29" s="292">
        <f>SUM(Paniglgasse:Newshop2!M29)</f>
        <v>3606.39</v>
      </c>
      <c r="N29" s="292">
        <f>SUM(Paniglgasse:Newshop2!N29)</f>
        <v>1853.16</v>
      </c>
      <c r="O29" s="292">
        <f>SUM(Paniglgasse:Newshop2!O29)</f>
        <v>1400.85</v>
      </c>
      <c r="P29" s="292">
        <f>SUM(Paniglgasse:Newshop2!P29)</f>
        <v>2242.19</v>
      </c>
      <c r="Q29" s="292">
        <f>SUM(Paniglgasse:Newshop2!Q29)</f>
        <v>4925.62</v>
      </c>
      <c r="R29" s="292">
        <f>SUM(Paniglgasse:Newshop2!R29)</f>
        <v>4317.29</v>
      </c>
      <c r="S29" s="292">
        <f>SUM(Paniglgasse:Newshop2!S29)</f>
        <v>1840.1</v>
      </c>
      <c r="T29" s="292">
        <f>SUM(Paniglgasse:Newshop2!T29)</f>
        <v>1714.77</v>
      </c>
      <c r="U29" s="292">
        <f>SUM(Paniglgasse:Newshop2!U29)</f>
        <v>2356.5700000000002</v>
      </c>
      <c r="V29" s="292">
        <f>SUM(Paniglgasse:Newshop2!V29)</f>
        <v>5128.12</v>
      </c>
      <c r="W29" s="292">
        <f>SUM(Paniglgasse:Newshop2!W29)</f>
        <v>4482.12</v>
      </c>
      <c r="X29" s="292">
        <f>SUM(Paniglgasse:Newshop2!X29)</f>
        <v>2066.9899999999998</v>
      </c>
      <c r="Y29" s="292">
        <f>SUM(Paniglgasse:Newshop2!Y29)</f>
        <v>1955.03</v>
      </c>
      <c r="Z29" s="292">
        <f>SUM(Paniglgasse:Newshop2!Z29)</f>
        <v>2421.79</v>
      </c>
      <c r="AA29" s="292">
        <f>SUM(Paniglgasse:Newshop2!AA29)</f>
        <v>5881.03</v>
      </c>
      <c r="AB29" s="292">
        <f>SUM(Paniglgasse:Newshop2!AB29)</f>
        <v>4587.51</v>
      </c>
      <c r="AC29" s="292">
        <f>SUM(Paniglgasse:Newshop2!AC29)</f>
        <v>1989.25</v>
      </c>
      <c r="AD29" s="292">
        <f>SUM(Paniglgasse:Newshop2!AD29)</f>
        <v>2010.27</v>
      </c>
      <c r="AE29" s="292">
        <f>SUM(Paniglgasse:Newshop2!AE29)</f>
        <v>2351.5</v>
      </c>
      <c r="AF29" s="292">
        <f>SUM(Paniglgasse:Newshop2!AF29)</f>
        <v>5064.92</v>
      </c>
      <c r="AG29" s="292">
        <f>SUM(Paniglgasse:Newshop2!AG29)</f>
        <v>4445.68</v>
      </c>
      <c r="AH29" s="292">
        <f>SUM(Paniglgasse:Newshop2!AH29)</f>
        <v>1846.1399999999999</v>
      </c>
      <c r="AI29" s="292">
        <f>SUM(Paniglgasse:Newshop2!AI29)</f>
        <v>1725</v>
      </c>
      <c r="AJ29" s="292">
        <f>SUM(Paniglgasse:Newshop2!AJ29)</f>
        <v>1978.94</v>
      </c>
      <c r="AK29" s="292">
        <f>SUM(Paniglgasse:Newshop2!AK29)</f>
        <v>2379.3200000000002</v>
      </c>
      <c r="AL29" s="292">
        <f>SUM(Paniglgasse:Newshop2!AL29)</f>
        <v>4617.5200000000004</v>
      </c>
      <c r="AM29" s="292">
        <f>SUM(Paniglgasse:Newshop2!AM29)</f>
        <v>4291.42</v>
      </c>
      <c r="AN29" s="292">
        <f>SUM(Paniglgasse:Newshop2!AN29)</f>
        <v>1582.44</v>
      </c>
      <c r="AO29" s="292">
        <f>SUM(Paniglgasse:Newshop2!AO29)</f>
        <v>1485.07</v>
      </c>
      <c r="AP29" s="292">
        <f>SUM(Paniglgasse:Newshop2!AP29)</f>
        <v>2215.91</v>
      </c>
      <c r="AQ29" s="292">
        <f>SUM(Paniglgasse:Newshop2!AQ29)</f>
        <v>0</v>
      </c>
      <c r="AR29" s="292">
        <f>SUM(Paniglgasse:Newshop2!AR29)</f>
        <v>0</v>
      </c>
      <c r="AS29" s="292">
        <f>SUM(Paniglgasse:Newshop2!AS29)</f>
        <v>0</v>
      </c>
      <c r="AT29" s="292">
        <f>SUM(Paniglgasse:Newshop2!AT29)</f>
        <v>0</v>
      </c>
      <c r="AU29" s="292">
        <f>SUM(Paniglgasse:Newshop2!AU29)</f>
        <v>0</v>
      </c>
      <c r="AV29" s="292">
        <f>SUM(Paniglgasse:Newshop2!AV29)</f>
        <v>0</v>
      </c>
      <c r="AW29" s="292">
        <f>SUM(Paniglgasse:Newshop2!AW29)</f>
        <v>0</v>
      </c>
      <c r="AX29" s="292">
        <f>SUM(Paniglgasse:Newshop2!AX29)</f>
        <v>0</v>
      </c>
      <c r="AY29" s="292">
        <f>SUM(Paniglgasse:Newshop2!AY29)</f>
        <v>0</v>
      </c>
      <c r="AZ29" s="292">
        <f>SUM(Paniglgasse:Newshop2!AZ29)</f>
        <v>0</v>
      </c>
      <c r="BA29" s="292">
        <f>SUM(Paniglgasse:Newshop2!BA29)</f>
        <v>0</v>
      </c>
      <c r="BB29" s="292">
        <f>SUM(Paniglgasse:Newshop2!BB29)</f>
        <v>0</v>
      </c>
      <c r="BC29" s="292">
        <f>SUM(Paniglgasse:Newshop2!BC29)</f>
        <v>0</v>
      </c>
      <c r="BD29" s="292">
        <f>SUM(Paniglgasse:Newshop2!BD29)</f>
        <v>0</v>
      </c>
      <c r="BE29" s="158"/>
      <c r="BF29" s="163">
        <f t="shared" si="1"/>
        <v>12923.86</v>
      </c>
      <c r="BG29" s="77">
        <f t="shared" si="2"/>
        <v>10905.42</v>
      </c>
      <c r="BH29" s="77">
        <f t="shared" si="3"/>
        <v>14028.21</v>
      </c>
      <c r="BI29" s="77">
        <f t="shared" si="4"/>
        <v>10228.73</v>
      </c>
      <c r="BJ29" s="77">
        <f t="shared" si="5"/>
        <v>13632.26</v>
      </c>
      <c r="BK29" s="77">
        <f t="shared" si="6"/>
        <v>16889.849999999999</v>
      </c>
      <c r="BL29" s="77">
        <f t="shared" si="7"/>
        <v>13708.24</v>
      </c>
      <c r="BM29" s="77">
        <f t="shared" si="8"/>
        <v>10700.78</v>
      </c>
      <c r="BN29" s="77">
        <f t="shared" si="9"/>
        <v>9574.84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112592.19</v>
      </c>
      <c r="BS29" s="77">
        <f t="shared" si="14"/>
        <v>37857.49</v>
      </c>
      <c r="BT29" s="77">
        <f t="shared" si="15"/>
        <v>40750.839999999997</v>
      </c>
      <c r="BU29" s="77">
        <f t="shared" si="16"/>
        <v>33983.86</v>
      </c>
      <c r="BV29" s="77">
        <f t="shared" si="17"/>
        <v>0</v>
      </c>
      <c r="BW29" s="77">
        <f t="shared" si="18"/>
        <v>78608.33</v>
      </c>
      <c r="BX29" s="77">
        <f t="shared" si="19"/>
        <v>33983.86</v>
      </c>
      <c r="BY29" s="77">
        <f>IF(Info!$O$3="Q1",$BS29,IF(Info!$O$3="Q2",$BS29+$BT29,IF(Info!$O$3="Q3",$BS29+$BT29+$BU29,$BR29)))</f>
        <v>37857.49</v>
      </c>
      <c r="BZ29" s="77">
        <f>IF(Info!$O$3="Q1",$BS29,IF(Info!$O$3="Q2",$BT29,IF(Info!$O$3="Q3",$BU29,$BV29)))</f>
        <v>37857.49</v>
      </c>
      <c r="CA29" s="156"/>
    </row>
    <row r="30" spans="1:79" x14ac:dyDescent="0.3">
      <c r="A30" s="155"/>
      <c r="B30" s="291" t="s">
        <v>309</v>
      </c>
      <c r="C30" s="156"/>
      <c r="D30" s="157">
        <f t="shared" si="0"/>
        <v>21963.05</v>
      </c>
      <c r="E30" s="292">
        <f>SUM(Paniglgasse:Newshop2!E30)</f>
        <v>0</v>
      </c>
      <c r="F30" s="292">
        <f>SUM(Paniglgasse:Newshop2!F30)</f>
        <v>0</v>
      </c>
      <c r="G30" s="292">
        <f>SUM(Paniglgasse:Newshop2!G30)</f>
        <v>3</v>
      </c>
      <c r="H30" s="292">
        <f>SUM(Paniglgasse:Newshop2!H30)</f>
        <v>2701.45</v>
      </c>
      <c r="I30" s="292">
        <f>SUM(Paniglgasse:Newshop2!I30)</f>
        <v>1</v>
      </c>
      <c r="J30" s="292">
        <f>SUM(Paniglgasse:Newshop2!J30)</f>
        <v>3</v>
      </c>
      <c r="K30" s="292">
        <f>SUM(Paniglgasse:Newshop2!K30)</f>
        <v>2</v>
      </c>
      <c r="L30" s="292">
        <f>SUM(Paniglgasse:Newshop2!L30)</f>
        <v>6</v>
      </c>
      <c r="M30" s="292">
        <f>SUM(Paniglgasse:Newshop2!M30)</f>
        <v>3210.34</v>
      </c>
      <c r="N30" s="292">
        <f>SUM(Paniglgasse:Newshop2!N30)</f>
        <v>0</v>
      </c>
      <c r="O30" s="292">
        <f>SUM(Paniglgasse:Newshop2!O30)</f>
        <v>0</v>
      </c>
      <c r="P30" s="292">
        <f>SUM(Paniglgasse:Newshop2!P30)</f>
        <v>5.54</v>
      </c>
      <c r="Q30" s="292">
        <f>SUM(Paniglgasse:Newshop2!Q30)</f>
        <v>0</v>
      </c>
      <c r="R30" s="292">
        <f>SUM(Paniglgasse:Newshop2!R30)</f>
        <v>2517.83</v>
      </c>
      <c r="S30" s="292">
        <f>SUM(Paniglgasse:Newshop2!S30)</f>
        <v>0</v>
      </c>
      <c r="T30" s="292">
        <f>SUM(Paniglgasse:Newshop2!T30)</f>
        <v>0.85</v>
      </c>
      <c r="U30" s="292">
        <f>SUM(Paniglgasse:Newshop2!U30)</f>
        <v>0</v>
      </c>
      <c r="V30" s="292">
        <f>SUM(Paniglgasse:Newshop2!V30)</f>
        <v>0</v>
      </c>
      <c r="W30" s="292">
        <f>SUM(Paniglgasse:Newshop2!W30)</f>
        <v>3090.32</v>
      </c>
      <c r="X30" s="292">
        <f>SUM(Paniglgasse:Newshop2!X30)</f>
        <v>0</v>
      </c>
      <c r="Y30" s="292">
        <f>SUM(Paniglgasse:Newshop2!Y30)</f>
        <v>4.07</v>
      </c>
      <c r="Z30" s="292">
        <f>SUM(Paniglgasse:Newshop2!Z30)</f>
        <v>2</v>
      </c>
      <c r="AA30" s="292">
        <f>SUM(Paniglgasse:Newshop2!AA30)</f>
        <v>4</v>
      </c>
      <c r="AB30" s="292">
        <f>SUM(Paniglgasse:Newshop2!AB30)</f>
        <v>3378.41</v>
      </c>
      <c r="AC30" s="292">
        <f>SUM(Paniglgasse:Newshop2!AC30)</f>
        <v>6.15</v>
      </c>
      <c r="AD30" s="292">
        <f>SUM(Paniglgasse:Newshop2!AD30)</f>
        <v>20</v>
      </c>
      <c r="AE30" s="292">
        <f>SUM(Paniglgasse:Newshop2!AE30)</f>
        <v>16</v>
      </c>
      <c r="AF30" s="292">
        <f>SUM(Paniglgasse:Newshop2!AF30)</f>
        <v>9.01</v>
      </c>
      <c r="AG30" s="292">
        <f>SUM(Paniglgasse:Newshop2!AG30)</f>
        <v>3140.71</v>
      </c>
      <c r="AH30" s="292">
        <f>SUM(Paniglgasse:Newshop2!AH30)</f>
        <v>22.82</v>
      </c>
      <c r="AI30" s="292">
        <f>SUM(Paniglgasse:Newshop2!AI30)</f>
        <v>5.26</v>
      </c>
      <c r="AJ30" s="292">
        <f>SUM(Paniglgasse:Newshop2!AJ30)</f>
        <v>3</v>
      </c>
      <c r="AK30" s="292">
        <f>SUM(Paniglgasse:Newshop2!AK30)</f>
        <v>5.84</v>
      </c>
      <c r="AL30" s="292">
        <f>SUM(Paniglgasse:Newshop2!AL30)</f>
        <v>9.94</v>
      </c>
      <c r="AM30" s="292">
        <f>SUM(Paniglgasse:Newshop2!AM30)</f>
        <v>3782.63</v>
      </c>
      <c r="AN30" s="292">
        <f>SUM(Paniglgasse:Newshop2!AN30)</f>
        <v>2</v>
      </c>
      <c r="AO30" s="292">
        <f>SUM(Paniglgasse:Newshop2!AO30)</f>
        <v>5</v>
      </c>
      <c r="AP30" s="292">
        <f>SUM(Paniglgasse:Newshop2!AP30)</f>
        <v>4.88</v>
      </c>
      <c r="AQ30" s="292">
        <f>SUM(Paniglgasse:Newshop2!AQ30)</f>
        <v>0</v>
      </c>
      <c r="AR30" s="292">
        <f>SUM(Paniglgasse:Newshop2!AR30)</f>
        <v>0</v>
      </c>
      <c r="AS30" s="292">
        <f>SUM(Paniglgasse:Newshop2!AS30)</f>
        <v>0</v>
      </c>
      <c r="AT30" s="292">
        <f>SUM(Paniglgasse:Newshop2!AT30)</f>
        <v>0</v>
      </c>
      <c r="AU30" s="292">
        <f>SUM(Paniglgasse:Newshop2!AU30)</f>
        <v>0</v>
      </c>
      <c r="AV30" s="292">
        <f>SUM(Paniglgasse:Newshop2!AV30)</f>
        <v>0</v>
      </c>
      <c r="AW30" s="292">
        <f>SUM(Paniglgasse:Newshop2!AW30)</f>
        <v>0</v>
      </c>
      <c r="AX30" s="292">
        <f>SUM(Paniglgasse:Newshop2!AX30)</f>
        <v>0</v>
      </c>
      <c r="AY30" s="292">
        <f>SUM(Paniglgasse:Newshop2!AY30)</f>
        <v>0</v>
      </c>
      <c r="AZ30" s="292">
        <f>SUM(Paniglgasse:Newshop2!AZ30)</f>
        <v>0</v>
      </c>
      <c r="BA30" s="292">
        <f>SUM(Paniglgasse:Newshop2!BA30)</f>
        <v>0</v>
      </c>
      <c r="BB30" s="292">
        <f>SUM(Paniglgasse:Newshop2!BB30)</f>
        <v>0</v>
      </c>
      <c r="BC30" s="292">
        <f>SUM(Paniglgasse:Newshop2!BC30)</f>
        <v>0</v>
      </c>
      <c r="BD30" s="292">
        <f>SUM(Paniglgasse:Newshop2!BD30)</f>
        <v>0</v>
      </c>
      <c r="BE30" s="158"/>
      <c r="BF30" s="163">
        <f t="shared" si="1"/>
        <v>2704.45</v>
      </c>
      <c r="BG30" s="77">
        <f t="shared" si="2"/>
        <v>12</v>
      </c>
      <c r="BH30" s="77">
        <f t="shared" si="3"/>
        <v>3215.88</v>
      </c>
      <c r="BI30" s="77">
        <f t="shared" si="4"/>
        <v>2518.6799999999998</v>
      </c>
      <c r="BJ30" s="77">
        <f t="shared" si="5"/>
        <v>3094.3900000000003</v>
      </c>
      <c r="BK30" s="77">
        <f t="shared" si="6"/>
        <v>3410.56</v>
      </c>
      <c r="BL30" s="77">
        <f t="shared" si="7"/>
        <v>3188.5400000000004</v>
      </c>
      <c r="BM30" s="77">
        <f t="shared" si="8"/>
        <v>24.04</v>
      </c>
      <c r="BN30" s="77">
        <f t="shared" si="9"/>
        <v>3794.51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21963.050000000003</v>
      </c>
      <c r="BS30" s="77">
        <f t="shared" si="14"/>
        <v>5932.33</v>
      </c>
      <c r="BT30" s="77">
        <f t="shared" si="15"/>
        <v>9023.6299999999992</v>
      </c>
      <c r="BU30" s="77">
        <f t="shared" si="16"/>
        <v>7007.09</v>
      </c>
      <c r="BV30" s="77">
        <f t="shared" si="17"/>
        <v>0</v>
      </c>
      <c r="BW30" s="77">
        <f t="shared" si="18"/>
        <v>14955.960000000001</v>
      </c>
      <c r="BX30" s="77">
        <f t="shared" si="19"/>
        <v>7007.09</v>
      </c>
      <c r="BY30" s="77">
        <f>IF(Info!$O$3="Q1",$BS30,IF(Info!$O$3="Q2",$BS30+$BT30,IF(Info!$O$3="Q3",$BS30+$BT30+$BU30,$BR30)))</f>
        <v>5932.33</v>
      </c>
      <c r="BZ30" s="77">
        <f>IF(Info!$O$3="Q1",$BS30,IF(Info!$O$3="Q2",$BT30,IF(Info!$O$3="Q3",$BU30,$BV30)))</f>
        <v>5932.33</v>
      </c>
      <c r="CA30" s="156"/>
    </row>
    <row r="31" spans="1:79" x14ac:dyDescent="0.3">
      <c r="A31" s="155"/>
      <c r="B31" s="291" t="s">
        <v>310</v>
      </c>
      <c r="C31" s="156"/>
      <c r="D31" s="157">
        <f t="shared" si="0"/>
        <v>303.76</v>
      </c>
      <c r="E31" s="292">
        <f>SUM(Paniglgasse:Newshop2!E31)</f>
        <v>0</v>
      </c>
      <c r="F31" s="292">
        <f>SUM(Paniglgasse:Newshop2!F31)</f>
        <v>0</v>
      </c>
      <c r="G31" s="292">
        <f>SUM(Paniglgasse:Newshop2!G31)</f>
        <v>0</v>
      </c>
      <c r="H31" s="292">
        <f>SUM(Paniglgasse:Newshop2!H31)</f>
        <v>0</v>
      </c>
      <c r="I31" s="292">
        <f>SUM(Paniglgasse:Newshop2!I31)</f>
        <v>0</v>
      </c>
      <c r="J31" s="292">
        <f>SUM(Paniglgasse:Newshop2!J31)</f>
        <v>0</v>
      </c>
      <c r="K31" s="292">
        <f>SUM(Paniglgasse:Newshop2!K31)</f>
        <v>0</v>
      </c>
      <c r="L31" s="292">
        <f>SUM(Paniglgasse:Newshop2!L31)</f>
        <v>3.56</v>
      </c>
      <c r="M31" s="292">
        <f>SUM(Paniglgasse:Newshop2!M31)</f>
        <v>0</v>
      </c>
      <c r="N31" s="292">
        <f>SUM(Paniglgasse:Newshop2!N31)</f>
        <v>0</v>
      </c>
      <c r="O31" s="292">
        <f>SUM(Paniglgasse:Newshop2!O31)</f>
        <v>0</v>
      </c>
      <c r="P31" s="292">
        <f>SUM(Paniglgasse:Newshop2!P31)</f>
        <v>2.2999999999999998</v>
      </c>
      <c r="Q31" s="292">
        <f>SUM(Paniglgasse:Newshop2!Q31)</f>
        <v>1.49</v>
      </c>
      <c r="R31" s="292">
        <f>SUM(Paniglgasse:Newshop2!R31)</f>
        <v>0</v>
      </c>
      <c r="S31" s="292">
        <f>SUM(Paniglgasse:Newshop2!S31)</f>
        <v>0</v>
      </c>
      <c r="T31" s="292">
        <f>SUM(Paniglgasse:Newshop2!T31)</f>
        <v>0</v>
      </c>
      <c r="U31" s="292">
        <f>SUM(Paniglgasse:Newshop2!U31)</f>
        <v>0</v>
      </c>
      <c r="V31" s="292">
        <f>SUM(Paniglgasse:Newshop2!V31)</f>
        <v>0</v>
      </c>
      <c r="W31" s="292">
        <f>SUM(Paniglgasse:Newshop2!W31)</f>
        <v>0.97</v>
      </c>
      <c r="X31" s="292">
        <f>SUM(Paniglgasse:Newshop2!X31)</f>
        <v>4.3</v>
      </c>
      <c r="Y31" s="292">
        <f>SUM(Paniglgasse:Newshop2!Y31)</f>
        <v>0</v>
      </c>
      <c r="Z31" s="292">
        <f>SUM(Paniglgasse:Newshop2!Z31)</f>
        <v>0</v>
      </c>
      <c r="AA31" s="292">
        <f>SUM(Paniglgasse:Newshop2!AA31)</f>
        <v>0</v>
      </c>
      <c r="AB31" s="292">
        <f>SUM(Paniglgasse:Newshop2!AB31)</f>
        <v>102.85</v>
      </c>
      <c r="AC31" s="292">
        <f>SUM(Paniglgasse:Newshop2!AC31)</f>
        <v>0</v>
      </c>
      <c r="AD31" s="292">
        <f>SUM(Paniglgasse:Newshop2!AD31)</f>
        <v>0</v>
      </c>
      <c r="AE31" s="292">
        <f>SUM(Paniglgasse:Newshop2!AE31)</f>
        <v>0</v>
      </c>
      <c r="AF31" s="292">
        <f>SUM(Paniglgasse:Newshop2!AF31)</f>
        <v>0</v>
      </c>
      <c r="AG31" s="292">
        <f>SUM(Paniglgasse:Newshop2!AG31)</f>
        <v>17.11</v>
      </c>
      <c r="AH31" s="292">
        <f>SUM(Paniglgasse:Newshop2!AH31)</f>
        <v>0</v>
      </c>
      <c r="AI31" s="292">
        <f>SUM(Paniglgasse:Newshop2!AI31)</f>
        <v>0</v>
      </c>
      <c r="AJ31" s="292">
        <f>SUM(Paniglgasse:Newshop2!AJ31)</f>
        <v>0</v>
      </c>
      <c r="AK31" s="292">
        <f>SUM(Paniglgasse:Newshop2!AK31)</f>
        <v>0</v>
      </c>
      <c r="AL31" s="292">
        <f>SUM(Paniglgasse:Newshop2!AL31)</f>
        <v>11</v>
      </c>
      <c r="AM31" s="292">
        <f>SUM(Paniglgasse:Newshop2!AM31)</f>
        <v>123.18</v>
      </c>
      <c r="AN31" s="292">
        <f>SUM(Paniglgasse:Newshop2!AN31)</f>
        <v>23</v>
      </c>
      <c r="AO31" s="292">
        <f>SUM(Paniglgasse:Newshop2!AO31)</f>
        <v>9</v>
      </c>
      <c r="AP31" s="292">
        <f>SUM(Paniglgasse:Newshop2!AP31)</f>
        <v>5</v>
      </c>
      <c r="AQ31" s="292">
        <f>SUM(Paniglgasse:Newshop2!AQ31)</f>
        <v>0</v>
      </c>
      <c r="AR31" s="292">
        <f>SUM(Paniglgasse:Newshop2!AR31)</f>
        <v>0</v>
      </c>
      <c r="AS31" s="292">
        <f>SUM(Paniglgasse:Newshop2!AS31)</f>
        <v>0</v>
      </c>
      <c r="AT31" s="292">
        <f>SUM(Paniglgasse:Newshop2!AT31)</f>
        <v>0</v>
      </c>
      <c r="AU31" s="292">
        <f>SUM(Paniglgasse:Newshop2!AU31)</f>
        <v>0</v>
      </c>
      <c r="AV31" s="292">
        <f>SUM(Paniglgasse:Newshop2!AV31)</f>
        <v>0</v>
      </c>
      <c r="AW31" s="292">
        <f>SUM(Paniglgasse:Newshop2!AW31)</f>
        <v>0</v>
      </c>
      <c r="AX31" s="292">
        <f>SUM(Paniglgasse:Newshop2!AX31)</f>
        <v>0</v>
      </c>
      <c r="AY31" s="292">
        <f>SUM(Paniglgasse:Newshop2!AY31)</f>
        <v>0</v>
      </c>
      <c r="AZ31" s="292">
        <f>SUM(Paniglgasse:Newshop2!AZ31)</f>
        <v>0</v>
      </c>
      <c r="BA31" s="292">
        <f>SUM(Paniglgasse:Newshop2!BA31)</f>
        <v>0</v>
      </c>
      <c r="BB31" s="292">
        <f>SUM(Paniglgasse:Newshop2!BB31)</f>
        <v>0</v>
      </c>
      <c r="BC31" s="292">
        <f>SUM(Paniglgasse:Newshop2!BC31)</f>
        <v>0</v>
      </c>
      <c r="BD31" s="292">
        <f>SUM(Paniglgasse:Newshop2!BD31)</f>
        <v>0</v>
      </c>
      <c r="BE31" s="158"/>
      <c r="BF31" s="163">
        <f t="shared" si="1"/>
        <v>0</v>
      </c>
      <c r="BG31" s="77">
        <f t="shared" si="2"/>
        <v>3.56</v>
      </c>
      <c r="BH31" s="77">
        <f t="shared" si="3"/>
        <v>3.79</v>
      </c>
      <c r="BI31" s="77">
        <f t="shared" si="4"/>
        <v>0</v>
      </c>
      <c r="BJ31" s="77">
        <f t="shared" si="5"/>
        <v>5.27</v>
      </c>
      <c r="BK31" s="77">
        <f t="shared" si="6"/>
        <v>102.85</v>
      </c>
      <c r="BL31" s="77">
        <f t="shared" si="7"/>
        <v>17.11</v>
      </c>
      <c r="BM31" s="77">
        <f t="shared" si="8"/>
        <v>11</v>
      </c>
      <c r="BN31" s="77">
        <f t="shared" si="9"/>
        <v>160.18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303.76</v>
      </c>
      <c r="BS31" s="77">
        <f t="shared" si="14"/>
        <v>7.35</v>
      </c>
      <c r="BT31" s="77">
        <f t="shared" si="15"/>
        <v>108.11999999999999</v>
      </c>
      <c r="BU31" s="77">
        <f t="shared" si="16"/>
        <v>188.29000000000002</v>
      </c>
      <c r="BV31" s="77">
        <f t="shared" si="17"/>
        <v>0</v>
      </c>
      <c r="BW31" s="77">
        <f t="shared" si="18"/>
        <v>115.47</v>
      </c>
      <c r="BX31" s="77">
        <f t="shared" si="19"/>
        <v>188.29000000000002</v>
      </c>
      <c r="BY31" s="77">
        <f>IF(Info!$O$3="Q1",$BS31,IF(Info!$O$3="Q2",$BS31+$BT31,IF(Info!$O$3="Q3",$BS31+$BT31+$BU31,$BR31)))</f>
        <v>7.35</v>
      </c>
      <c r="BZ31" s="77">
        <f>IF(Info!$O$3="Q1",$BS31,IF(Info!$O$3="Q2",$BT31,IF(Info!$O$3="Q3",$BU31,$BV31)))</f>
        <v>7.35</v>
      </c>
      <c r="CA31" s="156"/>
    </row>
    <row r="32" spans="1:79" x14ac:dyDescent="0.3">
      <c r="A32" s="155"/>
      <c r="B32" s="160" t="s">
        <v>311</v>
      </c>
      <c r="C32" s="156"/>
      <c r="D32" s="157">
        <f t="shared" si="0"/>
        <v>273860.89</v>
      </c>
      <c r="E32" s="161">
        <f>IF(E15=0,E6+E27-E29-E30-E31-E5,E27-E29-E30-E31-E5)</f>
        <v>5269.79</v>
      </c>
      <c r="F32" s="745">
        <f t="shared" ref="F32:AK32" si="28">IF(F15=0,F6+F27-F29-F30-F31-F5,E32+F15+F28-F29-F30-F31-F5)</f>
        <v>5221.66</v>
      </c>
      <c r="G32" s="745">
        <f t="shared" si="28"/>
        <v>4276.25</v>
      </c>
      <c r="H32" s="745">
        <f t="shared" si="28"/>
        <v>5429.079999999999</v>
      </c>
      <c r="I32" s="745">
        <f t="shared" si="28"/>
        <v>5742.5999999999985</v>
      </c>
      <c r="J32" s="745">
        <f t="shared" si="28"/>
        <v>5706.3599999999979</v>
      </c>
      <c r="K32" s="745">
        <f t="shared" si="28"/>
        <v>5369.6799999999985</v>
      </c>
      <c r="L32" s="745">
        <f t="shared" si="28"/>
        <v>4668.829999999999</v>
      </c>
      <c r="M32" s="745">
        <f t="shared" si="28"/>
        <v>5293.3099999999986</v>
      </c>
      <c r="N32" s="745">
        <f t="shared" si="28"/>
        <v>5509.3399999999983</v>
      </c>
      <c r="O32" s="745">
        <f t="shared" si="28"/>
        <v>5657.2499999999982</v>
      </c>
      <c r="P32" s="745">
        <f t="shared" si="28"/>
        <v>5372.8399999999983</v>
      </c>
      <c r="Q32" s="745">
        <f t="shared" si="28"/>
        <v>5041.829999999999</v>
      </c>
      <c r="R32" s="745">
        <f t="shared" si="28"/>
        <v>5952.6799999999985</v>
      </c>
      <c r="S32" s="745">
        <f t="shared" si="28"/>
        <v>6121.9999999999982</v>
      </c>
      <c r="T32" s="745">
        <f t="shared" si="28"/>
        <v>6462.5499999999984</v>
      </c>
      <c r="U32" s="745">
        <f t="shared" si="28"/>
        <v>5971.3399999999992</v>
      </c>
      <c r="V32" s="745">
        <f t="shared" si="28"/>
        <v>5346.1699999999992</v>
      </c>
      <c r="W32" s="745">
        <f t="shared" si="28"/>
        <v>6139.0599999999995</v>
      </c>
      <c r="X32" s="745">
        <f t="shared" si="28"/>
        <v>6414.9299999999994</v>
      </c>
      <c r="Y32" s="745">
        <f t="shared" si="28"/>
        <v>6272.17</v>
      </c>
      <c r="Z32" s="745">
        <f t="shared" si="28"/>
        <v>5999.77</v>
      </c>
      <c r="AA32" s="745">
        <f t="shared" si="28"/>
        <v>4817.7400000000007</v>
      </c>
      <c r="AB32" s="745">
        <f t="shared" si="28"/>
        <v>5931.2199999999984</v>
      </c>
      <c r="AC32" s="745">
        <f t="shared" si="28"/>
        <v>5970.6699999999992</v>
      </c>
      <c r="AD32" s="745">
        <f t="shared" si="28"/>
        <v>5875.5499999999984</v>
      </c>
      <c r="AE32" s="745">
        <f t="shared" si="28"/>
        <v>5851.7099999999973</v>
      </c>
      <c r="AF32" s="745">
        <f t="shared" si="28"/>
        <v>4563.5199999999977</v>
      </c>
      <c r="AG32" s="745">
        <f t="shared" si="28"/>
        <v>5492.1699999999973</v>
      </c>
      <c r="AH32" s="745">
        <f t="shared" si="28"/>
        <v>5872.7499999999973</v>
      </c>
      <c r="AI32" s="745">
        <f t="shared" si="28"/>
        <v>6230.8799999999974</v>
      </c>
      <c r="AJ32" s="745">
        <f t="shared" si="28"/>
        <v>6095.1499999999978</v>
      </c>
      <c r="AK32" s="745">
        <f t="shared" si="28"/>
        <v>5681.2699999999977</v>
      </c>
      <c r="AL32" s="745">
        <f t="shared" ref="AL32:BQ32" si="29">IF(AL15=0,AL6+AL27-AL29-AL30-AL31-AL5,AK32+AL15+AL28-AL29-AL30-AL31-AL5)</f>
        <v>4681.6099999999979</v>
      </c>
      <c r="AM32" s="745">
        <f t="shared" si="29"/>
        <v>4351.6499999999969</v>
      </c>
      <c r="AN32" s="745">
        <f t="shared" si="29"/>
        <v>4703.8899999999976</v>
      </c>
      <c r="AO32" s="745">
        <f t="shared" si="29"/>
        <v>5003.6199999999981</v>
      </c>
      <c r="AP32" s="745">
        <f t="shared" si="29"/>
        <v>4633.199999999998</v>
      </c>
      <c r="AQ32" s="745">
        <f t="shared" si="29"/>
        <v>4633.199999999998</v>
      </c>
      <c r="AR32" s="745">
        <f t="shared" si="29"/>
        <v>4633.199999999998</v>
      </c>
      <c r="AS32" s="745">
        <f t="shared" si="29"/>
        <v>4633.199999999998</v>
      </c>
      <c r="AT32" s="745">
        <f t="shared" si="29"/>
        <v>4633.199999999998</v>
      </c>
      <c r="AU32" s="745">
        <f t="shared" si="29"/>
        <v>4633.199999999998</v>
      </c>
      <c r="AV32" s="745">
        <f t="shared" si="29"/>
        <v>4633.199999999998</v>
      </c>
      <c r="AW32" s="745">
        <f t="shared" si="29"/>
        <v>4633.199999999998</v>
      </c>
      <c r="AX32" s="745">
        <f t="shared" si="29"/>
        <v>4633.199999999998</v>
      </c>
      <c r="AY32" s="745">
        <f t="shared" si="29"/>
        <v>4633.199999999998</v>
      </c>
      <c r="AZ32" s="745">
        <f t="shared" si="29"/>
        <v>4633.199999999998</v>
      </c>
      <c r="BA32" s="745">
        <f t="shared" si="29"/>
        <v>4633.199999999998</v>
      </c>
      <c r="BB32" s="745">
        <f t="shared" si="29"/>
        <v>4633.199999999998</v>
      </c>
      <c r="BC32" s="745">
        <f t="shared" si="29"/>
        <v>4633.199999999998</v>
      </c>
      <c r="BD32" s="745">
        <f t="shared" si="29"/>
        <v>4633.199999999998</v>
      </c>
      <c r="BE32" s="158"/>
      <c r="BF32" s="162">
        <f t="shared" si="1"/>
        <v>20196.78</v>
      </c>
      <c r="BG32" s="157">
        <f t="shared" si="2"/>
        <v>21487.46999999999</v>
      </c>
      <c r="BH32" s="157">
        <f t="shared" si="3"/>
        <v>26874.569999999989</v>
      </c>
      <c r="BI32" s="157">
        <f t="shared" si="4"/>
        <v>24508.569999999996</v>
      </c>
      <c r="BJ32" s="157">
        <f t="shared" si="5"/>
        <v>24172.33</v>
      </c>
      <c r="BK32" s="157">
        <f t="shared" si="6"/>
        <v>28594.949999999997</v>
      </c>
      <c r="BL32" s="157">
        <f t="shared" si="7"/>
        <v>21780.149999999991</v>
      </c>
      <c r="BM32" s="157">
        <f t="shared" si="8"/>
        <v>22688.909999999989</v>
      </c>
      <c r="BN32" s="157">
        <f t="shared" si="9"/>
        <v>23325.559999999987</v>
      </c>
      <c r="BO32" s="157">
        <f t="shared" si="10"/>
        <v>18532.799999999992</v>
      </c>
      <c r="BP32" s="157">
        <f t="shared" si="11"/>
        <v>18532.799999999992</v>
      </c>
      <c r="BQ32" s="157">
        <f t="shared" si="12"/>
        <v>23165.999999999989</v>
      </c>
      <c r="BR32" s="157">
        <f t="shared" si="13"/>
        <v>273860.88999999996</v>
      </c>
      <c r="BS32" s="157">
        <f t="shared" si="14"/>
        <v>68558.819999999978</v>
      </c>
      <c r="BT32" s="157">
        <f t="shared" si="15"/>
        <v>77275.849999999991</v>
      </c>
      <c r="BU32" s="157">
        <f t="shared" si="16"/>
        <v>67794.619999999966</v>
      </c>
      <c r="BV32" s="157">
        <f t="shared" si="17"/>
        <v>60231.599999999977</v>
      </c>
      <c r="BW32" s="157">
        <f t="shared" si="18"/>
        <v>145834.66999999998</v>
      </c>
      <c r="BX32" s="157">
        <f t="shared" si="19"/>
        <v>128026.21999999993</v>
      </c>
      <c r="BY32" s="157">
        <f>IF(Info!$O$3="Q1",$BS32,IF(Info!$O$3="Q2",$BS32+$BT32,IF(Info!$O$3="Q3",$BS32+$BT32+$BU32,$BR32)))</f>
        <v>68558.819999999978</v>
      </c>
      <c r="BZ32" s="157">
        <f>IF(Info!$O$3="Q1",$BS32,IF(Info!$O$3="Q2",$BT32,IF(Info!$O$3="Q3",$BU32,$BV32)))</f>
        <v>68558.819999999978</v>
      </c>
      <c r="CA32" s="156"/>
    </row>
    <row r="33" spans="1:79" x14ac:dyDescent="0.3">
      <c r="A33" s="155"/>
      <c r="B33" s="291" t="s">
        <v>312</v>
      </c>
      <c r="C33" s="156"/>
      <c r="D33" s="157">
        <f t="shared" si="0"/>
        <v>56785.19</v>
      </c>
      <c r="E33" s="292">
        <f>SUM(Paniglgasse:Newshop2!E33)</f>
        <v>713</v>
      </c>
      <c r="F33" s="292">
        <f>SUM(Paniglgasse:Newshop2!F33)</f>
        <v>906.88</v>
      </c>
      <c r="G33" s="292">
        <f>SUM(Paniglgasse:Newshop2!G33)</f>
        <v>3702.96</v>
      </c>
      <c r="H33" s="292">
        <f>SUM(Paniglgasse:Newshop2!H33)</f>
        <v>1932.46</v>
      </c>
      <c r="I33" s="292">
        <f>SUM(Paniglgasse:Newshop2!I33)</f>
        <v>1830.94</v>
      </c>
      <c r="J33" s="292">
        <f>SUM(Paniglgasse:Newshop2!J33)</f>
        <v>438.74</v>
      </c>
      <c r="K33" s="292">
        <f>SUM(Paniglgasse:Newshop2!K33)</f>
        <v>2192.7399999999998</v>
      </c>
      <c r="L33" s="292">
        <f>SUM(Paniglgasse:Newshop2!L33)</f>
        <v>3422.48</v>
      </c>
      <c r="M33" s="292">
        <f>SUM(Paniglgasse:Newshop2!M33)</f>
        <v>282</v>
      </c>
      <c r="N33" s="292">
        <f>SUM(Paniglgasse:Newshop2!N33)</f>
        <v>0</v>
      </c>
      <c r="O33" s="292">
        <f>SUM(Paniglgasse:Newshop2!O33)</f>
        <v>0</v>
      </c>
      <c r="P33" s="292">
        <f>SUM(Paniglgasse:Newshop2!P33)</f>
        <v>0</v>
      </c>
      <c r="Q33" s="292">
        <f>SUM(Paniglgasse:Newshop2!Q33)</f>
        <v>2215.15</v>
      </c>
      <c r="R33" s="292">
        <f>SUM(Paniglgasse:Newshop2!R33)</f>
        <v>0</v>
      </c>
      <c r="S33" s="292">
        <f>SUM(Paniglgasse:Newshop2!S33)</f>
        <v>0</v>
      </c>
      <c r="T33" s="292">
        <f>SUM(Paniglgasse:Newshop2!T33)</f>
        <v>0</v>
      </c>
      <c r="U33" s="292">
        <f>SUM(Paniglgasse:Newshop2!U33)</f>
        <v>0</v>
      </c>
      <c r="V33" s="292">
        <f>SUM(Paniglgasse:Newshop2!V33)</f>
        <v>649</v>
      </c>
      <c r="W33" s="292">
        <f>SUM(Paniglgasse:Newshop2!W33)</f>
        <v>0</v>
      </c>
      <c r="X33" s="292">
        <f>SUM(Paniglgasse:Newshop2!X33)</f>
        <v>0</v>
      </c>
      <c r="Y33" s="292">
        <f>SUM(Paniglgasse:Newshop2!Y33)</f>
        <v>1906.47</v>
      </c>
      <c r="Z33" s="292">
        <f>SUM(Paniglgasse:Newshop2!Z33)</f>
        <v>925.56</v>
      </c>
      <c r="AA33" s="292">
        <f>SUM(Paniglgasse:Newshop2!AA33)</f>
        <v>2187.0699999999997</v>
      </c>
      <c r="AB33" s="292">
        <f>SUM(Paniglgasse:Newshop2!AB33)</f>
        <v>1478.06</v>
      </c>
      <c r="AC33" s="292">
        <f>SUM(Paniglgasse:Newshop2!AC33)</f>
        <v>1954.8600000000001</v>
      </c>
      <c r="AD33" s="292">
        <f>SUM(Paniglgasse:Newshop2!AD33)</f>
        <v>1396.3600000000001</v>
      </c>
      <c r="AE33" s="292">
        <f>SUM(Paniglgasse:Newshop2!AE33)</f>
        <v>2926.4700000000003</v>
      </c>
      <c r="AF33" s="292">
        <f>SUM(Paniglgasse:Newshop2!AF33)</f>
        <v>3864.04</v>
      </c>
      <c r="AG33" s="292">
        <f>SUM(Paniglgasse:Newshop2!AG33)</f>
        <v>1254.9299999999998</v>
      </c>
      <c r="AH33" s="292">
        <f>SUM(Paniglgasse:Newshop2!AH33)</f>
        <v>2592.4</v>
      </c>
      <c r="AI33" s="292">
        <f>SUM(Paniglgasse:Newshop2!AI33)</f>
        <v>2242.7799999999997</v>
      </c>
      <c r="AJ33" s="292">
        <f>SUM(Paniglgasse:Newshop2!AJ33)</f>
        <v>1930.69</v>
      </c>
      <c r="AK33" s="292">
        <f>SUM(Paniglgasse:Newshop2!AK33)</f>
        <v>1890.71</v>
      </c>
      <c r="AL33" s="292">
        <f>SUM(Paniglgasse:Newshop2!AL33)</f>
        <v>2180.81</v>
      </c>
      <c r="AM33" s="292">
        <f>SUM(Paniglgasse:Newshop2!AM33)</f>
        <v>1345.78</v>
      </c>
      <c r="AN33" s="292">
        <f>SUM(Paniglgasse:Newshop2!AN33)</f>
        <v>1344.53</v>
      </c>
      <c r="AO33" s="292">
        <f>SUM(Paniglgasse:Newshop2!AO33)</f>
        <v>4735.1400000000003</v>
      </c>
      <c r="AP33" s="292">
        <f>SUM(Paniglgasse:Newshop2!AP33)</f>
        <v>2342.1799999999998</v>
      </c>
      <c r="AQ33" s="292">
        <f>SUM(Paniglgasse:Newshop2!AQ33)</f>
        <v>0</v>
      </c>
      <c r="AR33" s="292">
        <f>SUM(Paniglgasse:Newshop2!AR33)</f>
        <v>0</v>
      </c>
      <c r="AS33" s="292">
        <f>SUM(Paniglgasse:Newshop2!AS33)</f>
        <v>0</v>
      </c>
      <c r="AT33" s="292">
        <f>SUM(Paniglgasse:Newshop2!AT33)</f>
        <v>0</v>
      </c>
      <c r="AU33" s="292">
        <f>SUM(Paniglgasse:Newshop2!AU33)</f>
        <v>0</v>
      </c>
      <c r="AV33" s="292">
        <f>SUM(Paniglgasse:Newshop2!AV33)</f>
        <v>0</v>
      </c>
      <c r="AW33" s="292">
        <f>SUM(Paniglgasse:Newshop2!AW33)</f>
        <v>0</v>
      </c>
      <c r="AX33" s="292">
        <f>SUM(Paniglgasse:Newshop2!AX33)</f>
        <v>0</v>
      </c>
      <c r="AY33" s="292">
        <f>SUM(Paniglgasse:Newshop2!AY33)</f>
        <v>0</v>
      </c>
      <c r="AZ33" s="292">
        <f>SUM(Paniglgasse:Newshop2!AZ33)</f>
        <v>0</v>
      </c>
      <c r="BA33" s="292">
        <f>SUM(Paniglgasse:Newshop2!BA33)</f>
        <v>0</v>
      </c>
      <c r="BB33" s="292">
        <f>SUM(Paniglgasse:Newshop2!BB33)</f>
        <v>0</v>
      </c>
      <c r="BC33" s="292">
        <f>SUM(Paniglgasse:Newshop2!BC33)</f>
        <v>0</v>
      </c>
      <c r="BD33" s="292">
        <f>SUM(Paniglgasse:Newshop2!BD33)</f>
        <v>0</v>
      </c>
      <c r="BE33" s="158"/>
      <c r="BF33" s="163">
        <f t="shared" si="1"/>
        <v>7255.3</v>
      </c>
      <c r="BG33" s="77">
        <f t="shared" si="2"/>
        <v>7884.9</v>
      </c>
      <c r="BH33" s="77">
        <f t="shared" si="3"/>
        <v>2497.15</v>
      </c>
      <c r="BI33" s="77">
        <f t="shared" si="4"/>
        <v>0</v>
      </c>
      <c r="BJ33" s="77">
        <f t="shared" si="5"/>
        <v>2555.4700000000003</v>
      </c>
      <c r="BK33" s="77">
        <f t="shared" si="6"/>
        <v>7941.91</v>
      </c>
      <c r="BL33" s="77">
        <f t="shared" si="7"/>
        <v>10637.84</v>
      </c>
      <c r="BM33" s="77">
        <f t="shared" si="8"/>
        <v>8244.99</v>
      </c>
      <c r="BN33" s="77">
        <f t="shared" si="9"/>
        <v>9767.630000000001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56785.19</v>
      </c>
      <c r="BS33" s="77">
        <f t="shared" si="14"/>
        <v>17637.350000000002</v>
      </c>
      <c r="BT33" s="77">
        <f t="shared" si="15"/>
        <v>10497.380000000001</v>
      </c>
      <c r="BU33" s="77">
        <f t="shared" si="16"/>
        <v>28650.460000000003</v>
      </c>
      <c r="BV33" s="77">
        <f t="shared" si="17"/>
        <v>0</v>
      </c>
      <c r="BW33" s="77">
        <f t="shared" si="18"/>
        <v>28134.730000000003</v>
      </c>
      <c r="BX33" s="77">
        <f t="shared" si="19"/>
        <v>28650.460000000003</v>
      </c>
      <c r="BY33" s="77">
        <f>IF(Info!$O$3="Q1",$BS33,IF(Info!$O$3="Q2",$BS33+$BT33,IF(Info!$O$3="Q3",$BS33+$BT33+$BU33,$BR33)))</f>
        <v>17637.350000000002</v>
      </c>
      <c r="BZ33" s="77">
        <f>IF(Info!$O$3="Q1",$BS33,IF(Info!$O$3="Q2",$BT33,IF(Info!$O$3="Q3",$BU33,$BV33)))</f>
        <v>17637.350000000002</v>
      </c>
      <c r="CA33" s="156"/>
    </row>
    <row r="34" spans="1:79" x14ac:dyDescent="0.3">
      <c r="A34" s="164"/>
      <c r="B34" s="291" t="s">
        <v>313</v>
      </c>
      <c r="C34" s="156"/>
      <c r="D34" s="157">
        <f t="shared" si="0"/>
        <v>22701.11</v>
      </c>
      <c r="E34" s="292">
        <f>SUM(Paniglgasse:Newshop2!E34)</f>
        <v>333</v>
      </c>
      <c r="F34" s="292">
        <f>SUM(Paniglgasse:Newshop2!F34)</f>
        <v>455.11</v>
      </c>
      <c r="G34" s="292">
        <f>SUM(Paniglgasse:Newshop2!G34)</f>
        <v>1696.1399999999999</v>
      </c>
      <c r="H34" s="292">
        <f>SUM(Paniglgasse:Newshop2!H34)</f>
        <v>864.69</v>
      </c>
      <c r="I34" s="292">
        <f>SUM(Paniglgasse:Newshop2!I34)</f>
        <v>714.15</v>
      </c>
      <c r="J34" s="292">
        <f>SUM(Paniglgasse:Newshop2!J34)</f>
        <v>191.78</v>
      </c>
      <c r="K34" s="292">
        <f>SUM(Paniglgasse:Newshop2!K34)</f>
        <v>1316.47</v>
      </c>
      <c r="L34" s="292">
        <f>SUM(Paniglgasse:Newshop2!L34)</f>
        <v>1259.3800000000001</v>
      </c>
      <c r="M34" s="292">
        <f>SUM(Paniglgasse:Newshop2!M34)</f>
        <v>94</v>
      </c>
      <c r="N34" s="292">
        <f>SUM(Paniglgasse:Newshop2!N34)</f>
        <v>0</v>
      </c>
      <c r="O34" s="292">
        <f>SUM(Paniglgasse:Newshop2!O34)</f>
        <v>0</v>
      </c>
      <c r="P34" s="292">
        <f>SUM(Paniglgasse:Newshop2!P34)</f>
        <v>0</v>
      </c>
      <c r="Q34" s="292">
        <f>SUM(Paniglgasse:Newshop2!Q34)</f>
        <v>711.06999999999994</v>
      </c>
      <c r="R34" s="292">
        <f>SUM(Paniglgasse:Newshop2!R34)</f>
        <v>0</v>
      </c>
      <c r="S34" s="292">
        <f>SUM(Paniglgasse:Newshop2!S34)</f>
        <v>0</v>
      </c>
      <c r="T34" s="292">
        <f>SUM(Paniglgasse:Newshop2!T34)</f>
        <v>0</v>
      </c>
      <c r="U34" s="292">
        <f>SUM(Paniglgasse:Newshop2!U34)</f>
        <v>0</v>
      </c>
      <c r="V34" s="292">
        <f>SUM(Paniglgasse:Newshop2!V34)</f>
        <v>2322</v>
      </c>
      <c r="W34" s="292">
        <f>SUM(Paniglgasse:Newshop2!W34)</f>
        <v>0</v>
      </c>
      <c r="X34" s="292">
        <f>SUM(Paniglgasse:Newshop2!X34)</f>
        <v>0</v>
      </c>
      <c r="Y34" s="292">
        <f>SUM(Paniglgasse:Newshop2!Y34)</f>
        <v>494.93</v>
      </c>
      <c r="Z34" s="292">
        <f>SUM(Paniglgasse:Newshop2!Z34)</f>
        <v>706.15</v>
      </c>
      <c r="AA34" s="292">
        <f>SUM(Paniglgasse:Newshop2!AA34)</f>
        <v>606.49</v>
      </c>
      <c r="AB34" s="292">
        <f>SUM(Paniglgasse:Newshop2!AB34)</f>
        <v>465.37</v>
      </c>
      <c r="AC34" s="292">
        <f>SUM(Paniglgasse:Newshop2!AC34)</f>
        <v>501.24</v>
      </c>
      <c r="AD34" s="292">
        <f>SUM(Paniglgasse:Newshop2!AD34)</f>
        <v>336.75</v>
      </c>
      <c r="AE34" s="292">
        <f>SUM(Paniglgasse:Newshop2!AE34)</f>
        <v>973.44</v>
      </c>
      <c r="AF34" s="292">
        <f>SUM(Paniglgasse:Newshop2!AF34)</f>
        <v>1155.1300000000001</v>
      </c>
      <c r="AG34" s="292">
        <f>SUM(Paniglgasse:Newshop2!AG34)</f>
        <v>441.89</v>
      </c>
      <c r="AH34" s="292">
        <f>SUM(Paniglgasse:Newshop2!AH34)</f>
        <v>731.12</v>
      </c>
      <c r="AI34" s="292">
        <f>SUM(Paniglgasse:Newshop2!AI34)</f>
        <v>747.83999999999992</v>
      </c>
      <c r="AJ34" s="292">
        <f>SUM(Paniglgasse:Newshop2!AJ34)</f>
        <v>628.91</v>
      </c>
      <c r="AK34" s="292">
        <f>SUM(Paniglgasse:Newshop2!AK34)</f>
        <v>607.05999999999995</v>
      </c>
      <c r="AL34" s="292">
        <f>SUM(Paniglgasse:Newshop2!AL34)</f>
        <v>582.13</v>
      </c>
      <c r="AM34" s="292">
        <f>SUM(Paniglgasse:Newshop2!AM34)</f>
        <v>438.19</v>
      </c>
      <c r="AN34" s="292">
        <f>SUM(Paniglgasse:Newshop2!AN34)</f>
        <v>575.33999999999992</v>
      </c>
      <c r="AO34" s="292">
        <f>SUM(Paniglgasse:Newshop2!AO34)</f>
        <v>1676.42</v>
      </c>
      <c r="AP34" s="292">
        <f>SUM(Paniglgasse:Newshop2!AP34)</f>
        <v>1074.92</v>
      </c>
      <c r="AQ34" s="292">
        <f>SUM(Paniglgasse:Newshop2!AQ34)</f>
        <v>0</v>
      </c>
      <c r="AR34" s="292">
        <f>SUM(Paniglgasse:Newshop2!AR34)</f>
        <v>0</v>
      </c>
      <c r="AS34" s="292">
        <f>SUM(Paniglgasse:Newshop2!AS34)</f>
        <v>0</v>
      </c>
      <c r="AT34" s="292">
        <f>SUM(Paniglgasse:Newshop2!AT34)</f>
        <v>0</v>
      </c>
      <c r="AU34" s="292">
        <f>SUM(Paniglgasse:Newshop2!AU34)</f>
        <v>0</v>
      </c>
      <c r="AV34" s="292">
        <f>SUM(Paniglgasse:Newshop2!AV34)</f>
        <v>0</v>
      </c>
      <c r="AW34" s="292">
        <f>SUM(Paniglgasse:Newshop2!AW34)</f>
        <v>0</v>
      </c>
      <c r="AX34" s="292">
        <f>SUM(Paniglgasse:Newshop2!AX34)</f>
        <v>0</v>
      </c>
      <c r="AY34" s="292">
        <f>SUM(Paniglgasse:Newshop2!AY34)</f>
        <v>0</v>
      </c>
      <c r="AZ34" s="292">
        <f>SUM(Paniglgasse:Newshop2!AZ34)</f>
        <v>0</v>
      </c>
      <c r="BA34" s="292">
        <f>SUM(Paniglgasse:Newshop2!BA34)</f>
        <v>0</v>
      </c>
      <c r="BB34" s="292">
        <f>SUM(Paniglgasse:Newshop2!BB34)</f>
        <v>0</v>
      </c>
      <c r="BC34" s="292">
        <f>SUM(Paniglgasse:Newshop2!BC34)</f>
        <v>0</v>
      </c>
      <c r="BD34" s="292">
        <f>SUM(Paniglgasse:Newshop2!BD34)</f>
        <v>0</v>
      </c>
      <c r="BE34" s="158"/>
      <c r="BF34" s="163">
        <f t="shared" si="1"/>
        <v>3348.94</v>
      </c>
      <c r="BG34" s="77">
        <f t="shared" si="2"/>
        <v>3481.78</v>
      </c>
      <c r="BH34" s="77">
        <f t="shared" si="3"/>
        <v>805.06999999999994</v>
      </c>
      <c r="BI34" s="77">
        <f t="shared" si="4"/>
        <v>0</v>
      </c>
      <c r="BJ34" s="77">
        <f t="shared" si="5"/>
        <v>2816.93</v>
      </c>
      <c r="BK34" s="77">
        <f t="shared" si="6"/>
        <v>2616</v>
      </c>
      <c r="BL34" s="77">
        <f t="shared" si="7"/>
        <v>3301.58</v>
      </c>
      <c r="BM34" s="77">
        <f t="shared" si="8"/>
        <v>2565.94</v>
      </c>
      <c r="BN34" s="77">
        <f t="shared" si="9"/>
        <v>3764.87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22701.109999999997</v>
      </c>
      <c r="BS34" s="77">
        <f t="shared" si="14"/>
        <v>7635.79</v>
      </c>
      <c r="BT34" s="77">
        <f t="shared" si="15"/>
        <v>5432.93</v>
      </c>
      <c r="BU34" s="77">
        <f t="shared" si="16"/>
        <v>9632.39</v>
      </c>
      <c r="BV34" s="77">
        <f t="shared" si="17"/>
        <v>0</v>
      </c>
      <c r="BW34" s="77">
        <f t="shared" si="18"/>
        <v>13068.72</v>
      </c>
      <c r="BX34" s="77">
        <f t="shared" si="19"/>
        <v>9632.39</v>
      </c>
      <c r="BY34" s="77">
        <f>IF(Info!$O$3="Q1",$BS34,IF(Info!$O$3="Q2",$BS34+$BT34,IF(Info!$O$3="Q3",$BS34+$BT34+$BU34,$BR34)))</f>
        <v>7635.79</v>
      </c>
      <c r="BZ34" s="77">
        <f>IF(Info!$O$3="Q1",$BS34,IF(Info!$O$3="Q2",$BT34,IF(Info!$O$3="Q3",$BU34,$BV34)))</f>
        <v>7635.79</v>
      </c>
      <c r="CA34" s="156"/>
    </row>
    <row r="35" spans="1:79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x14ac:dyDescent="0.3">
      <c r="A36" s="155"/>
      <c r="B36" s="291" t="s">
        <v>314</v>
      </c>
      <c r="C36" s="166"/>
      <c r="D36" s="167">
        <f t="shared" ref="D36:D52" si="30">SUM(E36:BD36)</f>
        <v>47979.30000000001</v>
      </c>
      <c r="E36" s="293">
        <f>SUM(Paniglgasse:Newshop2!E36)</f>
        <v>0</v>
      </c>
      <c r="F36" s="293">
        <f>SUM(Paniglgasse:Newshop2!F36)</f>
        <v>2937.1400000000003</v>
      </c>
      <c r="G36" s="293">
        <f>SUM(Paniglgasse:Newshop2!G36)</f>
        <v>1815.72</v>
      </c>
      <c r="H36" s="293">
        <f>SUM(Paniglgasse:Newshop2!H36)</f>
        <v>2447.9300000000003</v>
      </c>
      <c r="I36" s="293">
        <f>SUM(Paniglgasse:Newshop2!I36)</f>
        <v>1858.82</v>
      </c>
      <c r="J36" s="293">
        <f>SUM(Paniglgasse:Newshop2!J36)</f>
        <v>1060.53</v>
      </c>
      <c r="K36" s="293">
        <f>SUM(Paniglgasse:Newshop2!K36)</f>
        <v>1878.42</v>
      </c>
      <c r="L36" s="293">
        <f>SUM(Paniglgasse:Newshop2!L36)</f>
        <v>2321.6</v>
      </c>
      <c r="M36" s="293">
        <f>SUM(Paniglgasse:Newshop2!M36)</f>
        <v>1589.97</v>
      </c>
      <c r="N36" s="293">
        <f>SUM(Paniglgasse:Newshop2!N36)</f>
        <v>1015</v>
      </c>
      <c r="O36" s="293">
        <f>SUM(Paniglgasse:Newshop2!O36)</f>
        <v>0</v>
      </c>
      <c r="P36" s="293">
        <f>SUM(Paniglgasse:Newshop2!P36)</f>
        <v>1408.63</v>
      </c>
      <c r="Q36" s="293">
        <f>SUM(Paniglgasse:Newshop2!Q36)</f>
        <v>1146.83</v>
      </c>
      <c r="R36" s="293">
        <f>SUM(Paniglgasse:Newshop2!R36)</f>
        <v>0</v>
      </c>
      <c r="S36" s="293">
        <f>SUM(Paniglgasse:Newshop2!S36)</f>
        <v>1079.79</v>
      </c>
      <c r="T36" s="293">
        <f>SUM(Paniglgasse:Newshop2!T36)</f>
        <v>2055.58</v>
      </c>
      <c r="U36" s="293">
        <f>SUM(Paniglgasse:Newshop2!U36)</f>
        <v>2057.06</v>
      </c>
      <c r="V36" s="293">
        <f>SUM(Paniglgasse:Newshop2!V36)</f>
        <v>1934.52</v>
      </c>
      <c r="W36" s="293">
        <f>SUM(Paniglgasse:Newshop2!W36)</f>
        <v>0</v>
      </c>
      <c r="X36" s="293">
        <f>SUM(Paniglgasse:Newshop2!X36)</f>
        <v>841.27</v>
      </c>
      <c r="Y36" s="293">
        <f>SUM(Paniglgasse:Newshop2!Y36)</f>
        <v>0</v>
      </c>
      <c r="Z36" s="293">
        <f>SUM(Paniglgasse:Newshop2!Z36)</f>
        <v>1017.61</v>
      </c>
      <c r="AA36" s="293">
        <f>SUM(Paniglgasse:Newshop2!AA36)</f>
        <v>1924.15</v>
      </c>
      <c r="AB36" s="293">
        <f>SUM(Paniglgasse:Newshop2!AB36)</f>
        <v>977</v>
      </c>
      <c r="AC36" s="293">
        <f>SUM(Paniglgasse:Newshop2!AC36)</f>
        <v>2119.9700000000003</v>
      </c>
      <c r="AD36" s="293">
        <f>SUM(Paniglgasse:Newshop2!AD36)</f>
        <v>1063.4000000000001</v>
      </c>
      <c r="AE36" s="293">
        <f>SUM(Paniglgasse:Newshop2!AE36)</f>
        <v>2139.91</v>
      </c>
      <c r="AF36" s="293">
        <f>SUM(Paniglgasse:Newshop2!AF36)</f>
        <v>917.12</v>
      </c>
      <c r="AG36" s="293">
        <f>SUM(Paniglgasse:Newshop2!AG36)</f>
        <v>805.57999999999993</v>
      </c>
      <c r="AH36" s="293">
        <f>SUM(Paniglgasse:Newshop2!AH36)</f>
        <v>0</v>
      </c>
      <c r="AI36" s="293">
        <f>SUM(Paniglgasse:Newshop2!AI36)</f>
        <v>0</v>
      </c>
      <c r="AJ36" s="293">
        <f>SUM(Paniglgasse:Newshop2!AJ36)</f>
        <v>1846.1100000000001</v>
      </c>
      <c r="AK36" s="293">
        <f>SUM(Paniglgasse:Newshop2!AK36)</f>
        <v>1663.37</v>
      </c>
      <c r="AL36" s="293">
        <f>SUM(Paniglgasse:Newshop2!AL36)</f>
        <v>1559.87</v>
      </c>
      <c r="AM36" s="293">
        <f>SUM(Paniglgasse:Newshop2!AM36)</f>
        <v>605.55999999999995</v>
      </c>
      <c r="AN36" s="293">
        <f>SUM(Paniglgasse:Newshop2!AN36)</f>
        <v>897</v>
      </c>
      <c r="AO36" s="293">
        <f>SUM(Paniglgasse:Newshop2!AO36)</f>
        <v>857.56</v>
      </c>
      <c r="AP36" s="293">
        <f>SUM(Paniglgasse:Newshop2!AP36)</f>
        <v>2136.2799999999997</v>
      </c>
      <c r="AQ36" s="293">
        <f>SUM(Paniglgasse:Newshop2!AQ36)</f>
        <v>0</v>
      </c>
      <c r="AR36" s="293">
        <f>SUM(Paniglgasse:Newshop2!AR36)</f>
        <v>0</v>
      </c>
      <c r="AS36" s="293">
        <f>SUM(Paniglgasse:Newshop2!AS36)</f>
        <v>0</v>
      </c>
      <c r="AT36" s="293">
        <f>SUM(Paniglgasse:Newshop2!AT36)</f>
        <v>0</v>
      </c>
      <c r="AU36" s="293">
        <f>SUM(Paniglgasse:Newshop2!AU36)</f>
        <v>0</v>
      </c>
      <c r="AV36" s="293">
        <f>SUM(Paniglgasse:Newshop2!AV36)</f>
        <v>0</v>
      </c>
      <c r="AW36" s="293">
        <f>SUM(Paniglgasse:Newshop2!AW36)</f>
        <v>0</v>
      </c>
      <c r="AX36" s="293">
        <f>SUM(Paniglgasse:Newshop2!AX36)</f>
        <v>0</v>
      </c>
      <c r="AY36" s="293">
        <f>SUM(Paniglgasse:Newshop2!AY36)</f>
        <v>0</v>
      </c>
      <c r="AZ36" s="293">
        <f>SUM(Paniglgasse:Newshop2!AZ36)</f>
        <v>0</v>
      </c>
      <c r="BA36" s="293">
        <f>SUM(Paniglgasse:Newshop2!BA36)</f>
        <v>0</v>
      </c>
      <c r="BB36" s="293">
        <f>SUM(Paniglgasse:Newshop2!BB36)</f>
        <v>0</v>
      </c>
      <c r="BC36" s="293">
        <f>SUM(Paniglgasse:Newshop2!BC36)</f>
        <v>0</v>
      </c>
      <c r="BD36" s="293">
        <f>SUM(Paniglgasse:Newshop2!BD36)</f>
        <v>0</v>
      </c>
      <c r="BE36" s="158"/>
      <c r="BF36" s="168">
        <f t="shared" ref="BF36:BF51" si="31">SUM(E36:H36)</f>
        <v>7200.7900000000009</v>
      </c>
      <c r="BG36" s="169">
        <f t="shared" ref="BG36:BG51" si="32">SUM(I36:L36)</f>
        <v>7119.3700000000008</v>
      </c>
      <c r="BH36" s="169">
        <f t="shared" ref="BH36:BH51" si="33">SUM(M36:Q36)</f>
        <v>5160.43</v>
      </c>
      <c r="BI36" s="169">
        <f t="shared" ref="BI36:BI51" si="34">SUM(R36:U36)</f>
        <v>5192.43</v>
      </c>
      <c r="BJ36" s="169">
        <f t="shared" ref="BJ36:BJ51" si="35">SUM(V36:Y36)</f>
        <v>2775.79</v>
      </c>
      <c r="BK36" s="169">
        <f t="shared" ref="BK36:BK51" si="36">SUM(Z36:AD36)</f>
        <v>7102.130000000001</v>
      </c>
      <c r="BL36" s="169">
        <f t="shared" ref="BL36:BL51" si="37">SUM(AE36:AH36)</f>
        <v>3862.6099999999997</v>
      </c>
      <c r="BM36" s="169">
        <f t="shared" ref="BM36:BM51" si="38">SUM(AI36:AL36)</f>
        <v>5069.3500000000004</v>
      </c>
      <c r="BN36" s="169">
        <f t="shared" ref="BN36:BN51" si="39">SUM(AM36:AQ36)</f>
        <v>4496.3999999999996</v>
      </c>
      <c r="BO36" s="169">
        <f t="shared" ref="BO36:BO51" si="40">SUM(AR36:AU36)</f>
        <v>0</v>
      </c>
      <c r="BP36" s="169">
        <f t="shared" ref="BP36:BP51" si="41">SUM(AV36:AY36)</f>
        <v>0</v>
      </c>
      <c r="BQ36" s="169">
        <f t="shared" ref="BQ36:BQ51" si="42">SUM(AZ36:BD36)</f>
        <v>0</v>
      </c>
      <c r="BR36" s="167">
        <f t="shared" ref="BR36:BR51" si="43">SUM(BF36:BQ36)</f>
        <v>47979.3</v>
      </c>
      <c r="BS36" s="169">
        <f t="shared" ref="BS36:BS51" si="44">SUM(BF36:BH36)</f>
        <v>19480.590000000004</v>
      </c>
      <c r="BT36" s="169">
        <f t="shared" ref="BT36:BT51" si="45">SUM(BI36:BK36)</f>
        <v>15070.350000000002</v>
      </c>
      <c r="BU36" s="169">
        <f t="shared" ref="BU36:BU51" si="46">SUM(BL36:BN36)</f>
        <v>13428.359999999999</v>
      </c>
      <c r="BV36" s="169">
        <f t="shared" ref="BV36:BV51" si="47">SUM(BO36:BQ36)</f>
        <v>0</v>
      </c>
      <c r="BW36" s="169">
        <f t="shared" ref="BW36:BW51" si="48">SUM(BF36:BK36)</f>
        <v>34550.94</v>
      </c>
      <c r="BX36" s="169">
        <f t="shared" ref="BX36:BX51" si="49">SUM(BL36:BQ36)</f>
        <v>13428.359999999999</v>
      </c>
      <c r="BY36" s="169">
        <f>IF(Info!$O$3="Q1",$BS36,IF(Info!$O$3="Q2",$BS36+$BT36,IF(Info!$O$3="Q3",$BS36+$BT36+$BU36,$BR36)))</f>
        <v>19480.590000000004</v>
      </c>
      <c r="BZ36" s="169">
        <f>IF(Info!$O$3="Q1",$BS36,IF(Info!$O$3="Q2",$BT36,IF(Info!$O$3="Q3",$BU36,$BV36)))</f>
        <v>19480.590000000004</v>
      </c>
      <c r="CA36" s="156"/>
    </row>
    <row r="37" spans="1:79" x14ac:dyDescent="0.3">
      <c r="A37" s="155"/>
      <c r="B37" s="291" t="s">
        <v>206</v>
      </c>
      <c r="C37" s="166"/>
      <c r="D37" s="157">
        <f t="shared" si="30"/>
        <v>21943.270000000004</v>
      </c>
      <c r="E37" s="293">
        <f>SUM(Paniglgasse:Newshop2!E37)</f>
        <v>234.93</v>
      </c>
      <c r="F37" s="293">
        <f>SUM(Paniglgasse:Newshop2!F37)</f>
        <v>5</v>
      </c>
      <c r="G37" s="293">
        <f>SUM(Paniglgasse:Newshop2!G37)</f>
        <v>3</v>
      </c>
      <c r="H37" s="293">
        <f>SUM(Paniglgasse:Newshop2!H37)</f>
        <v>3018.32</v>
      </c>
      <c r="I37" s="293">
        <f>SUM(Paniglgasse:Newshop2!I37)</f>
        <v>884</v>
      </c>
      <c r="J37" s="293">
        <f>SUM(Paniglgasse:Newshop2!J37)</f>
        <v>93</v>
      </c>
      <c r="K37" s="293">
        <f>SUM(Paniglgasse:Newshop2!K37)</f>
        <v>0</v>
      </c>
      <c r="L37" s="293">
        <f>SUM(Paniglgasse:Newshop2!L37)</f>
        <v>0</v>
      </c>
      <c r="M37" s="293">
        <f>SUM(Paniglgasse:Newshop2!M37)</f>
        <v>2341.36</v>
      </c>
      <c r="N37" s="293">
        <f>SUM(Paniglgasse:Newshop2!N37)</f>
        <v>575.55999999999995</v>
      </c>
      <c r="O37" s="293">
        <f>SUM(Paniglgasse:Newshop2!O37)</f>
        <v>0</v>
      </c>
      <c r="P37" s="293">
        <f>SUM(Paniglgasse:Newshop2!P37)</f>
        <v>0</v>
      </c>
      <c r="Q37" s="293">
        <f>SUM(Paniglgasse:Newshop2!Q37)</f>
        <v>0</v>
      </c>
      <c r="R37" s="293">
        <f>SUM(Paniglgasse:Newshop2!R37)</f>
        <v>1941.71</v>
      </c>
      <c r="S37" s="293">
        <f>SUM(Paniglgasse:Newshop2!S37)</f>
        <v>494.25</v>
      </c>
      <c r="T37" s="293">
        <f>SUM(Paniglgasse:Newshop2!T37)</f>
        <v>0</v>
      </c>
      <c r="U37" s="293">
        <f>SUM(Paniglgasse:Newshop2!U37)</f>
        <v>0</v>
      </c>
      <c r="V37" s="293">
        <f>SUM(Paniglgasse:Newshop2!V37)</f>
        <v>0</v>
      </c>
      <c r="W37" s="293">
        <f>SUM(Paniglgasse:Newshop2!W37)</f>
        <v>2497.52</v>
      </c>
      <c r="X37" s="293">
        <f>SUM(Paniglgasse:Newshop2!X37)</f>
        <v>600.94000000000005</v>
      </c>
      <c r="Y37" s="293">
        <f>SUM(Paniglgasse:Newshop2!Y37)</f>
        <v>0</v>
      </c>
      <c r="Z37" s="293">
        <f>SUM(Paniglgasse:Newshop2!Z37)</f>
        <v>5</v>
      </c>
      <c r="AA37" s="293">
        <f>SUM(Paniglgasse:Newshop2!AA37)</f>
        <v>0</v>
      </c>
      <c r="AB37" s="293">
        <f>SUM(Paniglgasse:Newshop2!AB37)</f>
        <v>1851.18</v>
      </c>
      <c r="AC37" s="293">
        <f>SUM(Paniglgasse:Newshop2!AC37)</f>
        <v>527.43000000000006</v>
      </c>
      <c r="AD37" s="293">
        <f>SUM(Paniglgasse:Newshop2!AD37)</f>
        <v>110</v>
      </c>
      <c r="AE37" s="293">
        <f>SUM(Paniglgasse:Newshop2!AE37)</f>
        <v>0</v>
      </c>
      <c r="AF37" s="293">
        <f>SUM(Paniglgasse:Newshop2!AF37)</f>
        <v>0</v>
      </c>
      <c r="AG37" s="293">
        <f>SUM(Paniglgasse:Newshop2!AG37)</f>
        <v>1902.44</v>
      </c>
      <c r="AH37" s="293">
        <f>SUM(Paniglgasse:Newshop2!AH37)</f>
        <v>503.97</v>
      </c>
      <c r="AI37" s="293">
        <f>SUM(Paniglgasse:Newshop2!AI37)</f>
        <v>564.11</v>
      </c>
      <c r="AJ37" s="293">
        <f>SUM(Paniglgasse:Newshop2!AJ37)</f>
        <v>297.64999999999998</v>
      </c>
      <c r="AK37" s="293">
        <f>SUM(Paniglgasse:Newshop2!AK37)</f>
        <v>0</v>
      </c>
      <c r="AL37" s="293">
        <f>SUM(Paniglgasse:Newshop2!AL37)</f>
        <v>0</v>
      </c>
      <c r="AM37" s="293">
        <f>SUM(Paniglgasse:Newshop2!AM37)</f>
        <v>2350.6</v>
      </c>
      <c r="AN37" s="293">
        <f>SUM(Paniglgasse:Newshop2!AN37)</f>
        <v>795.17</v>
      </c>
      <c r="AO37" s="293">
        <f>SUM(Paniglgasse:Newshop2!AO37)</f>
        <v>346.13</v>
      </c>
      <c r="AP37" s="293">
        <f>SUM(Paniglgasse:Newshop2!AP37)</f>
        <v>0</v>
      </c>
      <c r="AQ37" s="293">
        <f>SUM(Paniglgasse:Newshop2!AQ37)</f>
        <v>0</v>
      </c>
      <c r="AR37" s="293">
        <f>SUM(Paniglgasse:Newshop2!AR37)</f>
        <v>0</v>
      </c>
      <c r="AS37" s="293">
        <f>SUM(Paniglgasse:Newshop2!AS37)</f>
        <v>0</v>
      </c>
      <c r="AT37" s="293">
        <f>SUM(Paniglgasse:Newshop2!AT37)</f>
        <v>0</v>
      </c>
      <c r="AU37" s="293">
        <f>SUM(Paniglgasse:Newshop2!AU37)</f>
        <v>0</v>
      </c>
      <c r="AV37" s="293">
        <f>SUM(Paniglgasse:Newshop2!AV37)</f>
        <v>0</v>
      </c>
      <c r="AW37" s="293">
        <f>SUM(Paniglgasse:Newshop2!AW37)</f>
        <v>0</v>
      </c>
      <c r="AX37" s="293">
        <f>SUM(Paniglgasse:Newshop2!AX37)</f>
        <v>0</v>
      </c>
      <c r="AY37" s="293">
        <f>SUM(Paniglgasse:Newshop2!AY37)</f>
        <v>0</v>
      </c>
      <c r="AZ37" s="293">
        <f>SUM(Paniglgasse:Newshop2!AZ37)</f>
        <v>0</v>
      </c>
      <c r="BA37" s="293">
        <f>SUM(Paniglgasse:Newshop2!BA37)</f>
        <v>0</v>
      </c>
      <c r="BB37" s="293">
        <f>SUM(Paniglgasse:Newshop2!BB37)</f>
        <v>0</v>
      </c>
      <c r="BC37" s="293">
        <f>SUM(Paniglgasse:Newshop2!BC37)</f>
        <v>0</v>
      </c>
      <c r="BD37" s="293">
        <f>SUM(Paniglgasse:Newshop2!BD37)</f>
        <v>0</v>
      </c>
      <c r="BE37" s="158"/>
      <c r="BF37" s="163">
        <f t="shared" si="31"/>
        <v>3261.25</v>
      </c>
      <c r="BG37" s="77">
        <f t="shared" si="32"/>
        <v>977</v>
      </c>
      <c r="BH37" s="77">
        <f t="shared" si="33"/>
        <v>2916.92</v>
      </c>
      <c r="BI37" s="77">
        <f t="shared" si="34"/>
        <v>2435.96</v>
      </c>
      <c r="BJ37" s="77">
        <f t="shared" si="35"/>
        <v>3098.46</v>
      </c>
      <c r="BK37" s="77">
        <f t="shared" si="36"/>
        <v>2493.61</v>
      </c>
      <c r="BL37" s="77">
        <f t="shared" si="37"/>
        <v>2406.41</v>
      </c>
      <c r="BM37" s="77">
        <f t="shared" si="38"/>
        <v>861.76</v>
      </c>
      <c r="BN37" s="77">
        <f t="shared" si="39"/>
        <v>3491.9</v>
      </c>
      <c r="BO37" s="77">
        <f t="shared" si="40"/>
        <v>0</v>
      </c>
      <c r="BP37" s="77">
        <f t="shared" si="41"/>
        <v>0</v>
      </c>
      <c r="BQ37" s="77">
        <f t="shared" si="42"/>
        <v>0</v>
      </c>
      <c r="BR37" s="157">
        <f t="shared" si="43"/>
        <v>21943.27</v>
      </c>
      <c r="BS37" s="77">
        <f t="shared" si="44"/>
        <v>7155.17</v>
      </c>
      <c r="BT37" s="77">
        <f t="shared" si="45"/>
        <v>8028.0300000000007</v>
      </c>
      <c r="BU37" s="77">
        <f t="shared" si="46"/>
        <v>6760.07</v>
      </c>
      <c r="BV37" s="77">
        <f t="shared" si="47"/>
        <v>0</v>
      </c>
      <c r="BW37" s="77">
        <f t="shared" si="48"/>
        <v>15183.2</v>
      </c>
      <c r="BX37" s="77">
        <f t="shared" si="49"/>
        <v>6760.07</v>
      </c>
      <c r="BY37" s="77">
        <f>IF(Info!$O$3="Q1",$BS37,IF(Info!$O$3="Q2",$BS37+$BT37,IF(Info!$O$3="Q3",$BS37+$BT37+$BU37,$BR37)))</f>
        <v>7155.17</v>
      </c>
      <c r="BZ37" s="77">
        <f>IF(Info!$O$3="Q1",$BS37,IF(Info!$O$3="Q2",$BT37,IF(Info!$O$3="Q3",$BU37,$BV37)))</f>
        <v>7155.17</v>
      </c>
      <c r="CA37" s="156"/>
    </row>
    <row r="38" spans="1:79" x14ac:dyDescent="0.3">
      <c r="A38" s="155"/>
      <c r="B38" s="291" t="s">
        <v>209</v>
      </c>
      <c r="C38" s="166"/>
      <c r="D38" s="157">
        <f t="shared" si="30"/>
        <v>19850.589999999993</v>
      </c>
      <c r="E38" s="293">
        <f>SUM(Paniglgasse:Newshop2!E38)</f>
        <v>679.06999999999994</v>
      </c>
      <c r="F38" s="293">
        <f>SUM(Paniglgasse:Newshop2!F38)</f>
        <v>1085.3</v>
      </c>
      <c r="G38" s="293">
        <f>SUM(Paniglgasse:Newshop2!G38)</f>
        <v>1492.32</v>
      </c>
      <c r="H38" s="293">
        <f>SUM(Paniglgasse:Newshop2!H38)</f>
        <v>0</v>
      </c>
      <c r="I38" s="293">
        <f>SUM(Paniglgasse:Newshop2!I38)</f>
        <v>89</v>
      </c>
      <c r="J38" s="293">
        <f>SUM(Paniglgasse:Newshop2!J38)</f>
        <v>636.70000000000005</v>
      </c>
      <c r="K38" s="293">
        <f>SUM(Paniglgasse:Newshop2!K38)</f>
        <v>807.74</v>
      </c>
      <c r="L38" s="293">
        <f>SUM(Paniglgasse:Newshop2!L38)</f>
        <v>2025.54</v>
      </c>
      <c r="M38" s="293">
        <f>SUM(Paniglgasse:Newshop2!M38)</f>
        <v>0</v>
      </c>
      <c r="N38" s="293">
        <f>SUM(Paniglgasse:Newshop2!N38)</f>
        <v>0</v>
      </c>
      <c r="O38" s="293">
        <f>SUM(Paniglgasse:Newshop2!O38)</f>
        <v>610.91999999999996</v>
      </c>
      <c r="P38" s="293">
        <f>SUM(Paniglgasse:Newshop2!P38)</f>
        <v>884.54</v>
      </c>
      <c r="Q38" s="293">
        <f>SUM(Paniglgasse:Newshop2!Q38)</f>
        <v>1763.19</v>
      </c>
      <c r="R38" s="293">
        <f>SUM(Paniglgasse:Newshop2!R38)</f>
        <v>0</v>
      </c>
      <c r="S38" s="293">
        <f>SUM(Paniglgasse:Newshop2!S38)</f>
        <v>50</v>
      </c>
      <c r="T38" s="293">
        <f>SUM(Paniglgasse:Newshop2!T38)</f>
        <v>598.9</v>
      </c>
      <c r="U38" s="293">
        <f>SUM(Paniglgasse:Newshop2!U38)</f>
        <v>544.99</v>
      </c>
      <c r="V38" s="293">
        <f>SUM(Paniglgasse:Newshop2!V38)</f>
        <v>1415.71</v>
      </c>
      <c r="W38" s="293">
        <f>SUM(Paniglgasse:Newshop2!W38)</f>
        <v>0</v>
      </c>
      <c r="X38" s="293">
        <f>SUM(Paniglgasse:Newshop2!X38)</f>
        <v>0</v>
      </c>
      <c r="Y38" s="293">
        <f>SUM(Paniglgasse:Newshop2!Y38)</f>
        <v>382.22</v>
      </c>
      <c r="Z38" s="293">
        <f>SUM(Paniglgasse:Newshop2!Z38)</f>
        <v>690.22</v>
      </c>
      <c r="AA38" s="293">
        <f>SUM(Paniglgasse:Newshop2!AA38)</f>
        <v>1458.41</v>
      </c>
      <c r="AB38" s="293">
        <f>SUM(Paniglgasse:Newshop2!AB38)</f>
        <v>0</v>
      </c>
      <c r="AC38" s="293">
        <f>SUM(Paniglgasse:Newshop2!AC38)</f>
        <v>0</v>
      </c>
      <c r="AD38" s="293">
        <f>SUM(Paniglgasse:Newshop2!AD38)</f>
        <v>419.25</v>
      </c>
      <c r="AE38" s="293">
        <f>SUM(Paniglgasse:Newshop2!AE38)</f>
        <v>649.13</v>
      </c>
      <c r="AF38" s="293">
        <f>SUM(Paniglgasse:Newshop2!AF38)</f>
        <v>1029.5899999999999</v>
      </c>
      <c r="AG38" s="293">
        <f>SUM(Paniglgasse:Newshop2!AG38)</f>
        <v>0</v>
      </c>
      <c r="AH38" s="293">
        <f>SUM(Paniglgasse:Newshop2!AH38)</f>
        <v>0</v>
      </c>
      <c r="AI38" s="293">
        <f>SUM(Paniglgasse:Newshop2!AI38)</f>
        <v>0</v>
      </c>
      <c r="AJ38" s="293">
        <f>SUM(Paniglgasse:Newshop2!AJ38)</f>
        <v>246.39</v>
      </c>
      <c r="AK38" s="293">
        <f>SUM(Paniglgasse:Newshop2!AK38)</f>
        <v>523.65</v>
      </c>
      <c r="AL38" s="293">
        <f>SUM(Paniglgasse:Newshop2!AL38)</f>
        <v>960.96</v>
      </c>
      <c r="AM38" s="293">
        <f>SUM(Paniglgasse:Newshop2!AM38)</f>
        <v>0</v>
      </c>
      <c r="AN38" s="293">
        <f>SUM(Paniglgasse:Newshop2!AN38)</f>
        <v>0</v>
      </c>
      <c r="AO38" s="293">
        <f>SUM(Paniglgasse:Newshop2!AO38)</f>
        <v>184</v>
      </c>
      <c r="AP38" s="293">
        <f>SUM(Paniglgasse:Newshop2!AP38)</f>
        <v>622.85</v>
      </c>
      <c r="AQ38" s="293">
        <f>SUM(Paniglgasse:Newshop2!AQ38)</f>
        <v>0</v>
      </c>
      <c r="AR38" s="293">
        <f>SUM(Paniglgasse:Newshop2!AR38)</f>
        <v>0</v>
      </c>
      <c r="AS38" s="293">
        <f>SUM(Paniglgasse:Newshop2!AS38)</f>
        <v>0</v>
      </c>
      <c r="AT38" s="293">
        <f>SUM(Paniglgasse:Newshop2!AT38)</f>
        <v>0</v>
      </c>
      <c r="AU38" s="293">
        <f>SUM(Paniglgasse:Newshop2!AU38)</f>
        <v>0</v>
      </c>
      <c r="AV38" s="293">
        <f>SUM(Paniglgasse:Newshop2!AV38)</f>
        <v>0</v>
      </c>
      <c r="AW38" s="293">
        <f>SUM(Paniglgasse:Newshop2!AW38)</f>
        <v>0</v>
      </c>
      <c r="AX38" s="293">
        <f>SUM(Paniglgasse:Newshop2!AX38)</f>
        <v>0</v>
      </c>
      <c r="AY38" s="293">
        <f>SUM(Paniglgasse:Newshop2!AY38)</f>
        <v>0</v>
      </c>
      <c r="AZ38" s="293">
        <f>SUM(Paniglgasse:Newshop2!AZ38)</f>
        <v>0</v>
      </c>
      <c r="BA38" s="293">
        <f>SUM(Paniglgasse:Newshop2!BA38)</f>
        <v>0</v>
      </c>
      <c r="BB38" s="293">
        <f>SUM(Paniglgasse:Newshop2!BB38)</f>
        <v>0</v>
      </c>
      <c r="BC38" s="293">
        <f>SUM(Paniglgasse:Newshop2!BC38)</f>
        <v>0</v>
      </c>
      <c r="BD38" s="293">
        <f>SUM(Paniglgasse:Newshop2!BD38)</f>
        <v>0</v>
      </c>
      <c r="BE38" s="158"/>
      <c r="BF38" s="163">
        <f t="shared" si="31"/>
        <v>3256.6899999999996</v>
      </c>
      <c r="BG38" s="77">
        <f t="shared" si="32"/>
        <v>3558.98</v>
      </c>
      <c r="BH38" s="77">
        <f t="shared" si="33"/>
        <v>3258.65</v>
      </c>
      <c r="BI38" s="77">
        <f t="shared" si="34"/>
        <v>1193.8899999999999</v>
      </c>
      <c r="BJ38" s="77">
        <f t="shared" si="35"/>
        <v>1797.93</v>
      </c>
      <c r="BK38" s="77">
        <f t="shared" si="36"/>
        <v>2567.88</v>
      </c>
      <c r="BL38" s="77">
        <f t="shared" si="37"/>
        <v>1678.7199999999998</v>
      </c>
      <c r="BM38" s="77">
        <f t="shared" si="38"/>
        <v>1731</v>
      </c>
      <c r="BN38" s="77">
        <f t="shared" si="39"/>
        <v>806.85</v>
      </c>
      <c r="BO38" s="77">
        <f t="shared" si="40"/>
        <v>0</v>
      </c>
      <c r="BP38" s="77">
        <f t="shared" si="41"/>
        <v>0</v>
      </c>
      <c r="BQ38" s="77">
        <f t="shared" si="42"/>
        <v>0</v>
      </c>
      <c r="BR38" s="157">
        <f t="shared" si="43"/>
        <v>19850.59</v>
      </c>
      <c r="BS38" s="77">
        <f t="shared" si="44"/>
        <v>10074.32</v>
      </c>
      <c r="BT38" s="77">
        <f t="shared" si="45"/>
        <v>5559.7</v>
      </c>
      <c r="BU38" s="77">
        <f t="shared" si="46"/>
        <v>4216.57</v>
      </c>
      <c r="BV38" s="77">
        <f t="shared" si="47"/>
        <v>0</v>
      </c>
      <c r="BW38" s="77">
        <f t="shared" si="48"/>
        <v>15634.02</v>
      </c>
      <c r="BX38" s="77">
        <f t="shared" si="49"/>
        <v>4216.57</v>
      </c>
      <c r="BY38" s="77">
        <f>IF(Info!$O$3="Q1",$BS38,IF(Info!$O$3="Q2",$BS38+$BT38,IF(Info!$O$3="Q3",$BS38+$BT38+$BU38,$BR38)))</f>
        <v>10074.32</v>
      </c>
      <c r="BZ38" s="77">
        <f>IF(Info!$O$3="Q1",$BS38,IF(Info!$O$3="Q2",$BT38,IF(Info!$O$3="Q3",$BU38,$BV38)))</f>
        <v>10074.32</v>
      </c>
      <c r="CA38" s="156"/>
    </row>
    <row r="39" spans="1:79" x14ac:dyDescent="0.3">
      <c r="A39" s="155"/>
      <c r="B39" s="291" t="s">
        <v>213</v>
      </c>
      <c r="C39" s="166"/>
      <c r="D39" s="157">
        <f t="shared" si="30"/>
        <v>550</v>
      </c>
      <c r="E39" s="293">
        <f>SUM(Paniglgasse:Newshop2!E39)</f>
        <v>0</v>
      </c>
      <c r="F39" s="293">
        <f>SUM(Paniglgasse:Newshop2!F39)</f>
        <v>0</v>
      </c>
      <c r="G39" s="293">
        <f>SUM(Paniglgasse:Newshop2!G39)</f>
        <v>0</v>
      </c>
      <c r="H39" s="293">
        <f>SUM(Paniglgasse:Newshop2!H39)</f>
        <v>0</v>
      </c>
      <c r="I39" s="293">
        <f>SUM(Paniglgasse:Newshop2!I39)</f>
        <v>0</v>
      </c>
      <c r="J39" s="293">
        <f>SUM(Paniglgasse:Newshop2!J39)</f>
        <v>0</v>
      </c>
      <c r="K39" s="293">
        <f>SUM(Paniglgasse:Newshop2!K39)</f>
        <v>0</v>
      </c>
      <c r="L39" s="293">
        <f>SUM(Paniglgasse:Newshop2!L39)</f>
        <v>0</v>
      </c>
      <c r="M39" s="293">
        <f>SUM(Paniglgasse:Newshop2!M39)</f>
        <v>0</v>
      </c>
      <c r="N39" s="293">
        <f>SUM(Paniglgasse:Newshop2!N39)</f>
        <v>0</v>
      </c>
      <c r="O39" s="293">
        <f>SUM(Paniglgasse:Newshop2!O39)</f>
        <v>0</v>
      </c>
      <c r="P39" s="293">
        <f>SUM(Paniglgasse:Newshop2!P39)</f>
        <v>0</v>
      </c>
      <c r="Q39" s="293">
        <f>SUM(Paniglgasse:Newshop2!Q39)</f>
        <v>0</v>
      </c>
      <c r="R39" s="293">
        <f>SUM(Paniglgasse:Newshop2!R39)</f>
        <v>46</v>
      </c>
      <c r="S39" s="293">
        <f>SUM(Paniglgasse:Newshop2!S39)</f>
        <v>85</v>
      </c>
      <c r="T39" s="293">
        <f>SUM(Paniglgasse:Newshop2!T39)</f>
        <v>0</v>
      </c>
      <c r="U39" s="293">
        <f>SUM(Paniglgasse:Newshop2!U39)</f>
        <v>0</v>
      </c>
      <c r="V39" s="293">
        <f>SUM(Paniglgasse:Newshop2!V39)</f>
        <v>0</v>
      </c>
      <c r="W39" s="293">
        <f>SUM(Paniglgasse:Newshop2!W39)</f>
        <v>73</v>
      </c>
      <c r="X39" s="293">
        <f>SUM(Paniglgasse:Newshop2!X39)</f>
        <v>40</v>
      </c>
      <c r="Y39" s="293">
        <f>SUM(Paniglgasse:Newshop2!Y39)</f>
        <v>0</v>
      </c>
      <c r="Z39" s="293">
        <f>SUM(Paniglgasse:Newshop2!Z39)</f>
        <v>0</v>
      </c>
      <c r="AA39" s="293">
        <f>SUM(Paniglgasse:Newshop2!AA39)</f>
        <v>0</v>
      </c>
      <c r="AB39" s="293">
        <f>SUM(Paniglgasse:Newshop2!AB39)</f>
        <v>80</v>
      </c>
      <c r="AC39" s="293">
        <f>SUM(Paniglgasse:Newshop2!AC39)</f>
        <v>0</v>
      </c>
      <c r="AD39" s="293">
        <f>SUM(Paniglgasse:Newshop2!AD39)</f>
        <v>0</v>
      </c>
      <c r="AE39" s="293">
        <f>SUM(Paniglgasse:Newshop2!AE39)</f>
        <v>0</v>
      </c>
      <c r="AF39" s="293">
        <f>SUM(Paniglgasse:Newshop2!AF39)</f>
        <v>0</v>
      </c>
      <c r="AG39" s="293">
        <f>SUM(Paniglgasse:Newshop2!AG39)</f>
        <v>79</v>
      </c>
      <c r="AH39" s="293">
        <f>SUM(Paniglgasse:Newshop2!AH39)</f>
        <v>0</v>
      </c>
      <c r="AI39" s="293">
        <f>SUM(Paniglgasse:Newshop2!AI39)</f>
        <v>0</v>
      </c>
      <c r="AJ39" s="293">
        <f>SUM(Paniglgasse:Newshop2!AJ39)</f>
        <v>39</v>
      </c>
      <c r="AK39" s="293">
        <f>SUM(Paniglgasse:Newshop2!AK39)</f>
        <v>0</v>
      </c>
      <c r="AL39" s="293">
        <f>SUM(Paniglgasse:Newshop2!AL39)</f>
        <v>0</v>
      </c>
      <c r="AM39" s="293">
        <f>SUM(Paniglgasse:Newshop2!AM39)</f>
        <v>72</v>
      </c>
      <c r="AN39" s="293">
        <f>SUM(Paniglgasse:Newshop2!AN39)</f>
        <v>0</v>
      </c>
      <c r="AO39" s="293">
        <f>SUM(Paniglgasse:Newshop2!AO39)</f>
        <v>36</v>
      </c>
      <c r="AP39" s="293">
        <f>SUM(Paniglgasse:Newshop2!AP39)</f>
        <v>0</v>
      </c>
      <c r="AQ39" s="293">
        <f>SUM(Paniglgasse:Newshop2!AQ39)</f>
        <v>0</v>
      </c>
      <c r="AR39" s="293">
        <f>SUM(Paniglgasse:Newshop2!AR39)</f>
        <v>0</v>
      </c>
      <c r="AS39" s="293">
        <f>SUM(Paniglgasse:Newshop2!AS39)</f>
        <v>0</v>
      </c>
      <c r="AT39" s="293">
        <f>SUM(Paniglgasse:Newshop2!AT39)</f>
        <v>0</v>
      </c>
      <c r="AU39" s="293">
        <f>SUM(Paniglgasse:Newshop2!AU39)</f>
        <v>0</v>
      </c>
      <c r="AV39" s="293">
        <f>SUM(Paniglgasse:Newshop2!AV39)</f>
        <v>0</v>
      </c>
      <c r="AW39" s="293">
        <f>SUM(Paniglgasse:Newshop2!AW39)</f>
        <v>0</v>
      </c>
      <c r="AX39" s="293">
        <f>SUM(Paniglgasse:Newshop2!AX39)</f>
        <v>0</v>
      </c>
      <c r="AY39" s="293">
        <f>SUM(Paniglgasse:Newshop2!AY39)</f>
        <v>0</v>
      </c>
      <c r="AZ39" s="293">
        <f>SUM(Paniglgasse:Newshop2!AZ39)</f>
        <v>0</v>
      </c>
      <c r="BA39" s="293">
        <f>SUM(Paniglgasse:Newshop2!BA39)</f>
        <v>0</v>
      </c>
      <c r="BB39" s="293">
        <f>SUM(Paniglgasse:Newshop2!BB39)</f>
        <v>0</v>
      </c>
      <c r="BC39" s="293">
        <f>SUM(Paniglgasse:Newshop2!BC39)</f>
        <v>0</v>
      </c>
      <c r="BD39" s="293">
        <f>SUM(Paniglgasse:Newshop2!BD39)</f>
        <v>0</v>
      </c>
      <c r="BE39" s="158"/>
      <c r="BF39" s="163">
        <f t="shared" si="31"/>
        <v>0</v>
      </c>
      <c r="BG39" s="77">
        <f t="shared" si="32"/>
        <v>0</v>
      </c>
      <c r="BH39" s="77">
        <f t="shared" si="33"/>
        <v>0</v>
      </c>
      <c r="BI39" s="77">
        <f t="shared" si="34"/>
        <v>131</v>
      </c>
      <c r="BJ39" s="77">
        <f t="shared" si="35"/>
        <v>113</v>
      </c>
      <c r="BK39" s="77">
        <f t="shared" si="36"/>
        <v>80</v>
      </c>
      <c r="BL39" s="77">
        <f t="shared" si="37"/>
        <v>79</v>
      </c>
      <c r="BM39" s="77">
        <f t="shared" si="38"/>
        <v>39</v>
      </c>
      <c r="BN39" s="77">
        <f t="shared" si="39"/>
        <v>108</v>
      </c>
      <c r="BO39" s="77">
        <f t="shared" si="40"/>
        <v>0</v>
      </c>
      <c r="BP39" s="77">
        <f t="shared" si="41"/>
        <v>0</v>
      </c>
      <c r="BQ39" s="77">
        <f t="shared" si="42"/>
        <v>0</v>
      </c>
      <c r="BR39" s="157">
        <f t="shared" si="43"/>
        <v>550</v>
      </c>
      <c r="BS39" s="77">
        <f t="shared" si="44"/>
        <v>0</v>
      </c>
      <c r="BT39" s="77">
        <f t="shared" si="45"/>
        <v>324</v>
      </c>
      <c r="BU39" s="77">
        <f t="shared" si="46"/>
        <v>226</v>
      </c>
      <c r="BV39" s="77">
        <f t="shared" si="47"/>
        <v>0</v>
      </c>
      <c r="BW39" s="77">
        <f t="shared" si="48"/>
        <v>324</v>
      </c>
      <c r="BX39" s="77">
        <f t="shared" si="49"/>
        <v>226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x14ac:dyDescent="0.3">
      <c r="A40" s="155"/>
      <c r="B40" s="291" t="s">
        <v>217</v>
      </c>
      <c r="C40" s="166"/>
      <c r="D40" s="157">
        <f t="shared" si="30"/>
        <v>1399.7399999999998</v>
      </c>
      <c r="E40" s="293">
        <f>SUM(Paniglgasse:Newshop2!E40)</f>
        <v>0</v>
      </c>
      <c r="F40" s="293">
        <f>SUM(Paniglgasse:Newshop2!F40)</f>
        <v>0</v>
      </c>
      <c r="G40" s="293">
        <f>SUM(Paniglgasse:Newshop2!G40)</f>
        <v>0</v>
      </c>
      <c r="H40" s="293">
        <f>SUM(Paniglgasse:Newshop2!H40)</f>
        <v>130.32</v>
      </c>
      <c r="I40" s="293">
        <f>SUM(Paniglgasse:Newshop2!I40)</f>
        <v>52.010000000000005</v>
      </c>
      <c r="J40" s="293">
        <f>SUM(Paniglgasse:Newshop2!J40)</f>
        <v>0</v>
      </c>
      <c r="K40" s="293">
        <f>SUM(Paniglgasse:Newshop2!K40)</f>
        <v>23</v>
      </c>
      <c r="L40" s="293">
        <f>SUM(Paniglgasse:Newshop2!L40)</f>
        <v>23</v>
      </c>
      <c r="M40" s="293">
        <f>SUM(Paniglgasse:Newshop2!M40)</f>
        <v>117.07</v>
      </c>
      <c r="N40" s="293">
        <f>SUM(Paniglgasse:Newshop2!N40)</f>
        <v>40.120000000000005</v>
      </c>
      <c r="O40" s="293">
        <f>SUM(Paniglgasse:Newshop2!O40)</f>
        <v>0</v>
      </c>
      <c r="P40" s="293">
        <f>SUM(Paniglgasse:Newshop2!P40)</f>
        <v>0</v>
      </c>
      <c r="Q40" s="293">
        <f>SUM(Paniglgasse:Newshop2!Q40)</f>
        <v>0</v>
      </c>
      <c r="R40" s="293">
        <f>SUM(Paniglgasse:Newshop2!R40)</f>
        <v>87.83</v>
      </c>
      <c r="S40" s="293">
        <f>SUM(Paniglgasse:Newshop2!S40)</f>
        <v>24</v>
      </c>
      <c r="T40" s="293">
        <f>SUM(Paniglgasse:Newshop2!T40)</f>
        <v>0</v>
      </c>
      <c r="U40" s="293">
        <f>SUM(Paniglgasse:Newshop2!U40)</f>
        <v>0</v>
      </c>
      <c r="V40" s="293">
        <f>SUM(Paniglgasse:Newshop2!V40)</f>
        <v>0</v>
      </c>
      <c r="W40" s="293">
        <f>SUM(Paniglgasse:Newshop2!W40)</f>
        <v>112.31</v>
      </c>
      <c r="X40" s="293">
        <f>SUM(Paniglgasse:Newshop2!X40)</f>
        <v>76.539999999999992</v>
      </c>
      <c r="Y40" s="293">
        <f>SUM(Paniglgasse:Newshop2!Y40)</f>
        <v>40</v>
      </c>
      <c r="Z40" s="293">
        <f>SUM(Paniglgasse:Newshop2!Z40)</f>
        <v>0</v>
      </c>
      <c r="AA40" s="293">
        <f>SUM(Paniglgasse:Newshop2!AA40)</f>
        <v>0</v>
      </c>
      <c r="AB40" s="293">
        <f>SUM(Paniglgasse:Newshop2!AB40)</f>
        <v>100.85</v>
      </c>
      <c r="AC40" s="293">
        <f>SUM(Paniglgasse:Newshop2!AC40)</f>
        <v>54.53</v>
      </c>
      <c r="AD40" s="293">
        <f>SUM(Paniglgasse:Newshop2!AD40)</f>
        <v>19</v>
      </c>
      <c r="AE40" s="293">
        <f>SUM(Paniglgasse:Newshop2!AE40)</f>
        <v>0</v>
      </c>
      <c r="AF40" s="293">
        <f>SUM(Paniglgasse:Newshop2!AF40)</f>
        <v>0</v>
      </c>
      <c r="AG40" s="293">
        <f>SUM(Paniglgasse:Newshop2!AG40)</f>
        <v>167</v>
      </c>
      <c r="AH40" s="293">
        <f>SUM(Paniglgasse:Newshop2!AH40)</f>
        <v>49.28</v>
      </c>
      <c r="AI40" s="293">
        <f>SUM(Paniglgasse:Newshop2!AI40)</f>
        <v>41</v>
      </c>
      <c r="AJ40" s="293">
        <f>SUM(Paniglgasse:Newshop2!AJ40)</f>
        <v>23</v>
      </c>
      <c r="AK40" s="293">
        <f>SUM(Paniglgasse:Newshop2!AK40)</f>
        <v>0</v>
      </c>
      <c r="AL40" s="293">
        <f>SUM(Paniglgasse:Newshop2!AL40)</f>
        <v>0</v>
      </c>
      <c r="AM40" s="293">
        <f>SUM(Paniglgasse:Newshop2!AM40)</f>
        <v>172.32</v>
      </c>
      <c r="AN40" s="293">
        <f>SUM(Paniglgasse:Newshop2!AN40)</f>
        <v>46.56</v>
      </c>
      <c r="AO40" s="293">
        <f>SUM(Paniglgasse:Newshop2!AO40)</f>
        <v>0</v>
      </c>
      <c r="AP40" s="293">
        <f>SUM(Paniglgasse:Newshop2!AP40)</f>
        <v>0</v>
      </c>
      <c r="AQ40" s="293">
        <f>SUM(Paniglgasse:Newshop2!AQ40)</f>
        <v>0</v>
      </c>
      <c r="AR40" s="293">
        <f>SUM(Paniglgasse:Newshop2!AR40)</f>
        <v>0</v>
      </c>
      <c r="AS40" s="293">
        <f>SUM(Paniglgasse:Newshop2!AS40)</f>
        <v>0</v>
      </c>
      <c r="AT40" s="293">
        <f>SUM(Paniglgasse:Newshop2!AT40)</f>
        <v>0</v>
      </c>
      <c r="AU40" s="293">
        <f>SUM(Paniglgasse:Newshop2!AU40)</f>
        <v>0</v>
      </c>
      <c r="AV40" s="293">
        <f>SUM(Paniglgasse:Newshop2!AV40)</f>
        <v>0</v>
      </c>
      <c r="AW40" s="293">
        <f>SUM(Paniglgasse:Newshop2!AW40)</f>
        <v>0</v>
      </c>
      <c r="AX40" s="293">
        <f>SUM(Paniglgasse:Newshop2!AX40)</f>
        <v>0</v>
      </c>
      <c r="AY40" s="293">
        <f>SUM(Paniglgasse:Newshop2!AY40)</f>
        <v>0</v>
      </c>
      <c r="AZ40" s="293">
        <f>SUM(Paniglgasse:Newshop2!AZ40)</f>
        <v>0</v>
      </c>
      <c r="BA40" s="293">
        <f>SUM(Paniglgasse:Newshop2!BA40)</f>
        <v>0</v>
      </c>
      <c r="BB40" s="293">
        <f>SUM(Paniglgasse:Newshop2!BB40)</f>
        <v>0</v>
      </c>
      <c r="BC40" s="293">
        <f>SUM(Paniglgasse:Newshop2!BC40)</f>
        <v>0</v>
      </c>
      <c r="BD40" s="293">
        <f>SUM(Paniglgasse:Newshop2!BD40)</f>
        <v>0</v>
      </c>
      <c r="BE40" s="158"/>
      <c r="BF40" s="163">
        <f t="shared" si="31"/>
        <v>130.32</v>
      </c>
      <c r="BG40" s="77">
        <f t="shared" si="32"/>
        <v>98.01</v>
      </c>
      <c r="BH40" s="77">
        <f t="shared" si="33"/>
        <v>157.19</v>
      </c>
      <c r="BI40" s="77">
        <f t="shared" si="34"/>
        <v>111.83</v>
      </c>
      <c r="BJ40" s="77">
        <f t="shared" si="35"/>
        <v>228.85</v>
      </c>
      <c r="BK40" s="77">
        <f t="shared" si="36"/>
        <v>174.38</v>
      </c>
      <c r="BL40" s="77">
        <f t="shared" si="37"/>
        <v>216.28</v>
      </c>
      <c r="BM40" s="77">
        <f t="shared" si="38"/>
        <v>64</v>
      </c>
      <c r="BN40" s="77">
        <f t="shared" si="39"/>
        <v>218.88</v>
      </c>
      <c r="BO40" s="77">
        <f t="shared" si="40"/>
        <v>0</v>
      </c>
      <c r="BP40" s="77">
        <f t="shared" si="41"/>
        <v>0</v>
      </c>
      <c r="BQ40" s="77">
        <f t="shared" si="42"/>
        <v>0</v>
      </c>
      <c r="BR40" s="157">
        <f t="shared" si="43"/>
        <v>1399.7399999999998</v>
      </c>
      <c r="BS40" s="77">
        <f t="shared" si="44"/>
        <v>385.52</v>
      </c>
      <c r="BT40" s="77">
        <f t="shared" si="45"/>
        <v>515.05999999999995</v>
      </c>
      <c r="BU40" s="77">
        <f t="shared" si="46"/>
        <v>499.15999999999997</v>
      </c>
      <c r="BV40" s="77">
        <f t="shared" si="47"/>
        <v>0</v>
      </c>
      <c r="BW40" s="77">
        <f t="shared" si="48"/>
        <v>900.57999999999993</v>
      </c>
      <c r="BX40" s="77">
        <f t="shared" si="49"/>
        <v>499.15999999999997</v>
      </c>
      <c r="BY40" s="77">
        <f>IF(Info!$O$3="Q1",$BS40,IF(Info!$O$3="Q2",$BS40+$BT40,IF(Info!$O$3="Q3",$BS40+$BT40+$BU40,$BR40)))</f>
        <v>385.52</v>
      </c>
      <c r="BZ40" s="77">
        <f>IF(Info!$O$3="Q1",$BS40,IF(Info!$O$3="Q2",$BT40,IF(Info!$O$3="Q3",$BU40,$BV40)))</f>
        <v>385.52</v>
      </c>
      <c r="CA40" s="156"/>
    </row>
    <row r="41" spans="1:79" x14ac:dyDescent="0.3">
      <c r="A41" s="155"/>
      <c r="B41" s="291" t="s">
        <v>219</v>
      </c>
      <c r="C41" s="166"/>
      <c r="D41" s="157">
        <f t="shared" si="30"/>
        <v>0</v>
      </c>
      <c r="E41" s="293">
        <f>SUM(Paniglgasse:Newshop2!E41)</f>
        <v>0</v>
      </c>
      <c r="F41" s="293">
        <f>SUM(Paniglgasse:Newshop2!F41)</f>
        <v>0</v>
      </c>
      <c r="G41" s="293">
        <f>SUM(Paniglgasse:Newshop2!G41)</f>
        <v>0</v>
      </c>
      <c r="H41" s="293">
        <f>SUM(Paniglgasse:Newshop2!H41)</f>
        <v>0</v>
      </c>
      <c r="I41" s="293">
        <f>SUM(Paniglgasse:Newshop2!I41)</f>
        <v>0</v>
      </c>
      <c r="J41" s="293">
        <f>SUM(Paniglgasse:Newshop2!J41)</f>
        <v>0</v>
      </c>
      <c r="K41" s="293">
        <f>SUM(Paniglgasse:Newshop2!K41)</f>
        <v>0</v>
      </c>
      <c r="L41" s="293">
        <f>SUM(Paniglgasse:Newshop2!L41)</f>
        <v>0</v>
      </c>
      <c r="M41" s="293">
        <f>SUM(Paniglgasse:Newshop2!M41)</f>
        <v>0</v>
      </c>
      <c r="N41" s="293">
        <f>SUM(Paniglgasse:Newshop2!N41)</f>
        <v>0</v>
      </c>
      <c r="O41" s="293">
        <f>SUM(Paniglgasse:Newshop2!O41)</f>
        <v>0</v>
      </c>
      <c r="P41" s="293">
        <f>SUM(Paniglgasse:Newshop2!P41)</f>
        <v>0</v>
      </c>
      <c r="Q41" s="293">
        <f>SUM(Paniglgasse:Newshop2!Q41)</f>
        <v>0</v>
      </c>
      <c r="R41" s="293">
        <f>SUM(Paniglgasse:Newshop2!R41)</f>
        <v>0</v>
      </c>
      <c r="S41" s="293">
        <f>SUM(Paniglgasse:Newshop2!S41)</f>
        <v>0</v>
      </c>
      <c r="T41" s="293">
        <f>SUM(Paniglgasse:Newshop2!T41)</f>
        <v>0</v>
      </c>
      <c r="U41" s="293">
        <f>SUM(Paniglgasse:Newshop2!U41)</f>
        <v>0</v>
      </c>
      <c r="V41" s="293">
        <f>SUM(Paniglgasse:Newshop2!V41)</f>
        <v>0</v>
      </c>
      <c r="W41" s="293">
        <f>SUM(Paniglgasse:Newshop2!W41)</f>
        <v>0</v>
      </c>
      <c r="X41" s="293">
        <f>SUM(Paniglgasse:Newshop2!X41)</f>
        <v>0</v>
      </c>
      <c r="Y41" s="293">
        <f>SUM(Paniglgasse:Newshop2!Y41)</f>
        <v>0</v>
      </c>
      <c r="Z41" s="293">
        <f>SUM(Paniglgasse:Newshop2!Z41)</f>
        <v>0</v>
      </c>
      <c r="AA41" s="293">
        <f>SUM(Paniglgasse:Newshop2!AA41)</f>
        <v>0</v>
      </c>
      <c r="AB41" s="293">
        <f>SUM(Paniglgasse:Newshop2!AB41)</f>
        <v>0</v>
      </c>
      <c r="AC41" s="293">
        <f>SUM(Paniglgasse:Newshop2!AC41)</f>
        <v>0</v>
      </c>
      <c r="AD41" s="293">
        <f>SUM(Paniglgasse:Newshop2!AD41)</f>
        <v>0</v>
      </c>
      <c r="AE41" s="293">
        <f>SUM(Paniglgasse:Newshop2!AE41)</f>
        <v>0</v>
      </c>
      <c r="AF41" s="293">
        <f>SUM(Paniglgasse:Newshop2!AF41)</f>
        <v>0</v>
      </c>
      <c r="AG41" s="293">
        <f>SUM(Paniglgasse:Newshop2!AG41)</f>
        <v>0</v>
      </c>
      <c r="AH41" s="293">
        <f>SUM(Paniglgasse:Newshop2!AH41)</f>
        <v>0</v>
      </c>
      <c r="AI41" s="293">
        <f>SUM(Paniglgasse:Newshop2!AI41)</f>
        <v>0</v>
      </c>
      <c r="AJ41" s="293">
        <f>SUM(Paniglgasse:Newshop2!AJ41)</f>
        <v>0</v>
      </c>
      <c r="AK41" s="293">
        <f>SUM(Paniglgasse:Newshop2!AK41)</f>
        <v>0</v>
      </c>
      <c r="AL41" s="293">
        <f>SUM(Paniglgasse:Newshop2!AL41)</f>
        <v>0</v>
      </c>
      <c r="AM41" s="293">
        <f>SUM(Paniglgasse:Newshop2!AM41)</f>
        <v>0</v>
      </c>
      <c r="AN41" s="293">
        <f>SUM(Paniglgasse:Newshop2!AN41)</f>
        <v>0</v>
      </c>
      <c r="AO41" s="293">
        <f>SUM(Paniglgasse:Newshop2!AO41)</f>
        <v>0</v>
      </c>
      <c r="AP41" s="293">
        <f>SUM(Paniglgasse:Newshop2!AP41)</f>
        <v>0</v>
      </c>
      <c r="AQ41" s="293">
        <f>SUM(Paniglgasse:Newshop2!AQ41)</f>
        <v>0</v>
      </c>
      <c r="AR41" s="293">
        <f>SUM(Paniglgasse:Newshop2!AR41)</f>
        <v>0</v>
      </c>
      <c r="AS41" s="293">
        <f>SUM(Paniglgasse:Newshop2!AS41)</f>
        <v>0</v>
      </c>
      <c r="AT41" s="293">
        <f>SUM(Paniglgasse:Newshop2!AT41)</f>
        <v>0</v>
      </c>
      <c r="AU41" s="293">
        <f>SUM(Paniglgasse:Newshop2!AU41)</f>
        <v>0</v>
      </c>
      <c r="AV41" s="293">
        <f>SUM(Paniglgasse:Newshop2!AV41)</f>
        <v>0</v>
      </c>
      <c r="AW41" s="293">
        <f>SUM(Paniglgasse:Newshop2!AW41)</f>
        <v>0</v>
      </c>
      <c r="AX41" s="293">
        <f>SUM(Paniglgasse:Newshop2!AX41)</f>
        <v>0</v>
      </c>
      <c r="AY41" s="293">
        <f>SUM(Paniglgasse:Newshop2!AY41)</f>
        <v>0</v>
      </c>
      <c r="AZ41" s="293">
        <f>SUM(Paniglgasse:Newshop2!AZ41)</f>
        <v>0</v>
      </c>
      <c r="BA41" s="293">
        <f>SUM(Paniglgasse:Newshop2!BA41)</f>
        <v>0</v>
      </c>
      <c r="BB41" s="293">
        <f>SUM(Paniglgasse:Newshop2!BB41)</f>
        <v>0</v>
      </c>
      <c r="BC41" s="293">
        <f>SUM(Paniglgasse:Newshop2!BC41)</f>
        <v>0</v>
      </c>
      <c r="BD41" s="293">
        <f>SUM(Paniglgasse:Newshop2!BD41)</f>
        <v>0</v>
      </c>
      <c r="BE41" s="158"/>
      <c r="BF41" s="163">
        <f t="shared" si="31"/>
        <v>0</v>
      </c>
      <c r="BG41" s="77">
        <f t="shared" si="32"/>
        <v>0</v>
      </c>
      <c r="BH41" s="77">
        <f t="shared" si="33"/>
        <v>0</v>
      </c>
      <c r="BI41" s="77">
        <f t="shared" si="34"/>
        <v>0</v>
      </c>
      <c r="BJ41" s="77">
        <f t="shared" si="35"/>
        <v>0</v>
      </c>
      <c r="BK41" s="77">
        <f t="shared" si="36"/>
        <v>0</v>
      </c>
      <c r="BL41" s="77">
        <f t="shared" si="37"/>
        <v>0</v>
      </c>
      <c r="BM41" s="77">
        <f t="shared" si="38"/>
        <v>0</v>
      </c>
      <c r="BN41" s="77">
        <f t="shared" si="39"/>
        <v>0</v>
      </c>
      <c r="BO41" s="77">
        <f t="shared" si="40"/>
        <v>0</v>
      </c>
      <c r="BP41" s="77">
        <f t="shared" si="41"/>
        <v>0</v>
      </c>
      <c r="BQ41" s="77">
        <f t="shared" si="42"/>
        <v>0</v>
      </c>
      <c r="BR41" s="157">
        <f t="shared" si="43"/>
        <v>0</v>
      </c>
      <c r="BS41" s="77">
        <f t="shared" si="44"/>
        <v>0</v>
      </c>
      <c r="BT41" s="77">
        <f t="shared" si="45"/>
        <v>0</v>
      </c>
      <c r="BU41" s="77">
        <f t="shared" si="46"/>
        <v>0</v>
      </c>
      <c r="BV41" s="77">
        <f t="shared" si="47"/>
        <v>0</v>
      </c>
      <c r="BW41" s="77">
        <f t="shared" si="48"/>
        <v>0</v>
      </c>
      <c r="BX41" s="77">
        <f t="shared" si="49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x14ac:dyDescent="0.3">
      <c r="A42" s="155"/>
      <c r="B42" s="291" t="s">
        <v>222</v>
      </c>
      <c r="C42" s="166"/>
      <c r="D42" s="157">
        <f t="shared" si="30"/>
        <v>0</v>
      </c>
      <c r="E42" s="293">
        <f>SUM(Paniglgasse:Newshop2!E42)</f>
        <v>0</v>
      </c>
      <c r="F42" s="293">
        <f>SUM(Paniglgasse:Newshop2!F42)</f>
        <v>0</v>
      </c>
      <c r="G42" s="293">
        <f>SUM(Paniglgasse:Newshop2!G42)</f>
        <v>0</v>
      </c>
      <c r="H42" s="293">
        <f>SUM(Paniglgasse:Newshop2!H42)</f>
        <v>0</v>
      </c>
      <c r="I42" s="293">
        <f>SUM(Paniglgasse:Newshop2!I42)</f>
        <v>0</v>
      </c>
      <c r="J42" s="293">
        <f>SUM(Paniglgasse:Newshop2!J42)</f>
        <v>0</v>
      </c>
      <c r="K42" s="293">
        <f>SUM(Paniglgasse:Newshop2!K42)</f>
        <v>0</v>
      </c>
      <c r="L42" s="293">
        <f>SUM(Paniglgasse:Newshop2!L42)</f>
        <v>0</v>
      </c>
      <c r="M42" s="293">
        <f>SUM(Paniglgasse:Newshop2!M42)</f>
        <v>0</v>
      </c>
      <c r="N42" s="293">
        <f>SUM(Paniglgasse:Newshop2!N42)</f>
        <v>0</v>
      </c>
      <c r="O42" s="293">
        <f>SUM(Paniglgasse:Newshop2!O42)</f>
        <v>0</v>
      </c>
      <c r="P42" s="293">
        <f>SUM(Paniglgasse:Newshop2!P42)</f>
        <v>0</v>
      </c>
      <c r="Q42" s="293">
        <f>SUM(Paniglgasse:Newshop2!Q42)</f>
        <v>0</v>
      </c>
      <c r="R42" s="293">
        <f>SUM(Paniglgasse:Newshop2!R42)</f>
        <v>0</v>
      </c>
      <c r="S42" s="293">
        <f>SUM(Paniglgasse:Newshop2!S42)</f>
        <v>0</v>
      </c>
      <c r="T42" s="293">
        <f>SUM(Paniglgasse:Newshop2!T42)</f>
        <v>0</v>
      </c>
      <c r="U42" s="293">
        <f>SUM(Paniglgasse:Newshop2!U42)</f>
        <v>0</v>
      </c>
      <c r="V42" s="293">
        <f>SUM(Paniglgasse:Newshop2!V42)</f>
        <v>0</v>
      </c>
      <c r="W42" s="293">
        <f>SUM(Paniglgasse:Newshop2!W42)</f>
        <v>0</v>
      </c>
      <c r="X42" s="293">
        <f>SUM(Paniglgasse:Newshop2!X42)</f>
        <v>0</v>
      </c>
      <c r="Y42" s="293">
        <f>SUM(Paniglgasse:Newshop2!Y42)</f>
        <v>0</v>
      </c>
      <c r="Z42" s="293">
        <f>SUM(Paniglgasse:Newshop2!Z42)</f>
        <v>0</v>
      </c>
      <c r="AA42" s="293">
        <f>SUM(Paniglgasse:Newshop2!AA42)</f>
        <v>0</v>
      </c>
      <c r="AB42" s="293">
        <f>SUM(Paniglgasse:Newshop2!AB42)</f>
        <v>0</v>
      </c>
      <c r="AC42" s="293">
        <f>SUM(Paniglgasse:Newshop2!AC42)</f>
        <v>0</v>
      </c>
      <c r="AD42" s="293">
        <f>SUM(Paniglgasse:Newshop2!AD42)</f>
        <v>0</v>
      </c>
      <c r="AE42" s="293">
        <f>SUM(Paniglgasse:Newshop2!AE42)</f>
        <v>0</v>
      </c>
      <c r="AF42" s="293">
        <f>SUM(Paniglgasse:Newshop2!AF42)</f>
        <v>0</v>
      </c>
      <c r="AG42" s="293">
        <f>SUM(Paniglgasse:Newshop2!AG42)</f>
        <v>0</v>
      </c>
      <c r="AH42" s="293">
        <f>SUM(Paniglgasse:Newshop2!AH42)</f>
        <v>0</v>
      </c>
      <c r="AI42" s="293">
        <f>SUM(Paniglgasse:Newshop2!AI42)</f>
        <v>0</v>
      </c>
      <c r="AJ42" s="293">
        <f>SUM(Paniglgasse:Newshop2!AJ42)</f>
        <v>0</v>
      </c>
      <c r="AK42" s="293">
        <f>SUM(Paniglgasse:Newshop2!AK42)</f>
        <v>0</v>
      </c>
      <c r="AL42" s="293">
        <f>SUM(Paniglgasse:Newshop2!AL42)</f>
        <v>0</v>
      </c>
      <c r="AM42" s="293">
        <f>SUM(Paniglgasse:Newshop2!AM42)</f>
        <v>0</v>
      </c>
      <c r="AN42" s="293">
        <f>SUM(Paniglgasse:Newshop2!AN42)</f>
        <v>0</v>
      </c>
      <c r="AO42" s="293">
        <f>SUM(Paniglgasse:Newshop2!AO42)</f>
        <v>0</v>
      </c>
      <c r="AP42" s="293">
        <f>SUM(Paniglgasse:Newshop2!AP42)</f>
        <v>0</v>
      </c>
      <c r="AQ42" s="293">
        <f>SUM(Paniglgasse:Newshop2!AQ42)</f>
        <v>0</v>
      </c>
      <c r="AR42" s="293">
        <f>SUM(Paniglgasse:Newshop2!AR42)</f>
        <v>0</v>
      </c>
      <c r="AS42" s="293">
        <f>SUM(Paniglgasse:Newshop2!AS42)</f>
        <v>0</v>
      </c>
      <c r="AT42" s="293">
        <f>SUM(Paniglgasse:Newshop2!AT42)</f>
        <v>0</v>
      </c>
      <c r="AU42" s="293">
        <f>SUM(Paniglgasse:Newshop2!AU42)</f>
        <v>0</v>
      </c>
      <c r="AV42" s="293">
        <f>SUM(Paniglgasse:Newshop2!AV42)</f>
        <v>0</v>
      </c>
      <c r="AW42" s="293">
        <f>SUM(Paniglgasse:Newshop2!AW42)</f>
        <v>0</v>
      </c>
      <c r="AX42" s="293">
        <f>SUM(Paniglgasse:Newshop2!AX42)</f>
        <v>0</v>
      </c>
      <c r="AY42" s="293">
        <f>SUM(Paniglgasse:Newshop2!AY42)</f>
        <v>0</v>
      </c>
      <c r="AZ42" s="293">
        <f>SUM(Paniglgasse:Newshop2!AZ42)</f>
        <v>0</v>
      </c>
      <c r="BA42" s="293">
        <f>SUM(Paniglgasse:Newshop2!BA42)</f>
        <v>0</v>
      </c>
      <c r="BB42" s="293">
        <f>SUM(Paniglgasse:Newshop2!BB42)</f>
        <v>0</v>
      </c>
      <c r="BC42" s="293">
        <f>SUM(Paniglgasse:Newshop2!BC42)</f>
        <v>0</v>
      </c>
      <c r="BD42" s="293">
        <f>SUM(Paniglgasse:Newshop2!BD42)</f>
        <v>0</v>
      </c>
      <c r="BE42" s="158"/>
      <c r="BF42" s="163">
        <f t="shared" si="31"/>
        <v>0</v>
      </c>
      <c r="BG42" s="77">
        <f t="shared" si="32"/>
        <v>0</v>
      </c>
      <c r="BH42" s="77">
        <f t="shared" si="33"/>
        <v>0</v>
      </c>
      <c r="BI42" s="77">
        <f t="shared" si="34"/>
        <v>0</v>
      </c>
      <c r="BJ42" s="77">
        <f t="shared" si="35"/>
        <v>0</v>
      </c>
      <c r="BK42" s="77">
        <f t="shared" si="36"/>
        <v>0</v>
      </c>
      <c r="BL42" s="77">
        <f t="shared" si="37"/>
        <v>0</v>
      </c>
      <c r="BM42" s="77">
        <f t="shared" si="38"/>
        <v>0</v>
      </c>
      <c r="BN42" s="77">
        <f t="shared" si="39"/>
        <v>0</v>
      </c>
      <c r="BO42" s="77">
        <f t="shared" si="40"/>
        <v>0</v>
      </c>
      <c r="BP42" s="77">
        <f t="shared" si="41"/>
        <v>0</v>
      </c>
      <c r="BQ42" s="77">
        <f t="shared" si="42"/>
        <v>0</v>
      </c>
      <c r="BR42" s="157">
        <f t="shared" si="43"/>
        <v>0</v>
      </c>
      <c r="BS42" s="77">
        <f t="shared" si="44"/>
        <v>0</v>
      </c>
      <c r="BT42" s="77">
        <f t="shared" si="45"/>
        <v>0</v>
      </c>
      <c r="BU42" s="77">
        <f t="shared" si="46"/>
        <v>0</v>
      </c>
      <c r="BV42" s="77">
        <f t="shared" si="47"/>
        <v>0</v>
      </c>
      <c r="BW42" s="77">
        <f t="shared" si="48"/>
        <v>0</v>
      </c>
      <c r="BX42" s="77">
        <f t="shared" si="49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x14ac:dyDescent="0.3">
      <c r="A43" s="155"/>
      <c r="B43" s="291" t="s">
        <v>225</v>
      </c>
      <c r="C43" s="166"/>
      <c r="D43" s="157">
        <f t="shared" si="30"/>
        <v>0</v>
      </c>
      <c r="E43" s="293">
        <f>SUM(Paniglgasse:Newshop2!E43)</f>
        <v>0</v>
      </c>
      <c r="F43" s="293">
        <f>SUM(Paniglgasse:Newshop2!F43)</f>
        <v>0</v>
      </c>
      <c r="G43" s="293">
        <f>SUM(Paniglgasse:Newshop2!G43)</f>
        <v>0</v>
      </c>
      <c r="H43" s="293">
        <f>SUM(Paniglgasse:Newshop2!H43)</f>
        <v>0</v>
      </c>
      <c r="I43" s="293">
        <f>SUM(Paniglgasse:Newshop2!I43)</f>
        <v>0</v>
      </c>
      <c r="J43" s="293">
        <f>SUM(Paniglgasse:Newshop2!J43)</f>
        <v>0</v>
      </c>
      <c r="K43" s="293">
        <f>SUM(Paniglgasse:Newshop2!K43)</f>
        <v>0</v>
      </c>
      <c r="L43" s="293">
        <f>SUM(Paniglgasse:Newshop2!L43)</f>
        <v>0</v>
      </c>
      <c r="M43" s="293">
        <f>SUM(Paniglgasse:Newshop2!M43)</f>
        <v>0</v>
      </c>
      <c r="N43" s="293">
        <f>SUM(Paniglgasse:Newshop2!N43)</f>
        <v>0</v>
      </c>
      <c r="O43" s="293">
        <f>SUM(Paniglgasse:Newshop2!O43)</f>
        <v>0</v>
      </c>
      <c r="P43" s="293">
        <f>SUM(Paniglgasse:Newshop2!P43)</f>
        <v>0</v>
      </c>
      <c r="Q43" s="293">
        <f>SUM(Paniglgasse:Newshop2!Q43)</f>
        <v>0</v>
      </c>
      <c r="R43" s="293">
        <f>SUM(Paniglgasse:Newshop2!R43)</f>
        <v>0</v>
      </c>
      <c r="S43" s="293">
        <f>SUM(Paniglgasse:Newshop2!S43)</f>
        <v>0</v>
      </c>
      <c r="T43" s="293">
        <f>SUM(Paniglgasse:Newshop2!T43)</f>
        <v>0</v>
      </c>
      <c r="U43" s="293">
        <f>SUM(Paniglgasse:Newshop2!U43)</f>
        <v>0</v>
      </c>
      <c r="V43" s="293">
        <f>SUM(Paniglgasse:Newshop2!V43)</f>
        <v>0</v>
      </c>
      <c r="W43" s="293">
        <f>SUM(Paniglgasse:Newshop2!W43)</f>
        <v>0</v>
      </c>
      <c r="X43" s="293">
        <f>SUM(Paniglgasse:Newshop2!X43)</f>
        <v>0</v>
      </c>
      <c r="Y43" s="293">
        <f>SUM(Paniglgasse:Newshop2!Y43)</f>
        <v>0</v>
      </c>
      <c r="Z43" s="293">
        <f>SUM(Paniglgasse:Newshop2!Z43)</f>
        <v>0</v>
      </c>
      <c r="AA43" s="293">
        <f>SUM(Paniglgasse:Newshop2!AA43)</f>
        <v>0</v>
      </c>
      <c r="AB43" s="293">
        <f>SUM(Paniglgasse:Newshop2!AB43)</f>
        <v>0</v>
      </c>
      <c r="AC43" s="293">
        <f>SUM(Paniglgasse:Newshop2!AC43)</f>
        <v>0</v>
      </c>
      <c r="AD43" s="293">
        <f>SUM(Paniglgasse:Newshop2!AD43)</f>
        <v>0</v>
      </c>
      <c r="AE43" s="293">
        <f>SUM(Paniglgasse:Newshop2!AE43)</f>
        <v>0</v>
      </c>
      <c r="AF43" s="293">
        <f>SUM(Paniglgasse:Newshop2!AF43)</f>
        <v>0</v>
      </c>
      <c r="AG43" s="293">
        <f>SUM(Paniglgasse:Newshop2!AG43)</f>
        <v>0</v>
      </c>
      <c r="AH43" s="293">
        <f>SUM(Paniglgasse:Newshop2!AH43)</f>
        <v>0</v>
      </c>
      <c r="AI43" s="293">
        <f>SUM(Paniglgasse:Newshop2!AI43)</f>
        <v>0</v>
      </c>
      <c r="AJ43" s="293">
        <f>SUM(Paniglgasse:Newshop2!AJ43)</f>
        <v>0</v>
      </c>
      <c r="AK43" s="293">
        <f>SUM(Paniglgasse:Newshop2!AK43)</f>
        <v>0</v>
      </c>
      <c r="AL43" s="293">
        <f>SUM(Paniglgasse:Newshop2!AL43)</f>
        <v>0</v>
      </c>
      <c r="AM43" s="293">
        <f>SUM(Paniglgasse:Newshop2!AM43)</f>
        <v>0</v>
      </c>
      <c r="AN43" s="293">
        <f>SUM(Paniglgasse:Newshop2!AN43)</f>
        <v>0</v>
      </c>
      <c r="AO43" s="293">
        <f>SUM(Paniglgasse:Newshop2!AO43)</f>
        <v>0</v>
      </c>
      <c r="AP43" s="293">
        <f>SUM(Paniglgasse:Newshop2!AP43)</f>
        <v>0</v>
      </c>
      <c r="AQ43" s="293">
        <f>SUM(Paniglgasse:Newshop2!AQ43)</f>
        <v>0</v>
      </c>
      <c r="AR43" s="293">
        <f>SUM(Paniglgasse:Newshop2!AR43)</f>
        <v>0</v>
      </c>
      <c r="AS43" s="293">
        <f>SUM(Paniglgasse:Newshop2!AS43)</f>
        <v>0</v>
      </c>
      <c r="AT43" s="293">
        <f>SUM(Paniglgasse:Newshop2!AT43)</f>
        <v>0</v>
      </c>
      <c r="AU43" s="293">
        <f>SUM(Paniglgasse:Newshop2!AU43)</f>
        <v>0</v>
      </c>
      <c r="AV43" s="293">
        <f>SUM(Paniglgasse:Newshop2!AV43)</f>
        <v>0</v>
      </c>
      <c r="AW43" s="293">
        <f>SUM(Paniglgasse:Newshop2!AW43)</f>
        <v>0</v>
      </c>
      <c r="AX43" s="293">
        <f>SUM(Paniglgasse:Newshop2!AX43)</f>
        <v>0</v>
      </c>
      <c r="AY43" s="293">
        <f>SUM(Paniglgasse:Newshop2!AY43)</f>
        <v>0</v>
      </c>
      <c r="AZ43" s="293">
        <f>SUM(Paniglgasse:Newshop2!AZ43)</f>
        <v>0</v>
      </c>
      <c r="BA43" s="293">
        <f>SUM(Paniglgasse:Newshop2!BA43)</f>
        <v>0</v>
      </c>
      <c r="BB43" s="293">
        <f>SUM(Paniglgasse:Newshop2!BB43)</f>
        <v>0</v>
      </c>
      <c r="BC43" s="293">
        <f>SUM(Paniglgasse:Newshop2!BC43)</f>
        <v>0</v>
      </c>
      <c r="BD43" s="293">
        <f>SUM(Paniglgasse:Newshop2!BD43)</f>
        <v>0</v>
      </c>
      <c r="BE43" s="158"/>
      <c r="BF43" s="163">
        <f t="shared" si="31"/>
        <v>0</v>
      </c>
      <c r="BG43" s="77">
        <f t="shared" si="32"/>
        <v>0</v>
      </c>
      <c r="BH43" s="77">
        <f t="shared" si="33"/>
        <v>0</v>
      </c>
      <c r="BI43" s="77">
        <f t="shared" si="34"/>
        <v>0</v>
      </c>
      <c r="BJ43" s="77">
        <f t="shared" si="35"/>
        <v>0</v>
      </c>
      <c r="BK43" s="77">
        <f t="shared" si="36"/>
        <v>0</v>
      </c>
      <c r="BL43" s="77">
        <f t="shared" si="37"/>
        <v>0</v>
      </c>
      <c r="BM43" s="77">
        <f t="shared" si="38"/>
        <v>0</v>
      </c>
      <c r="BN43" s="77">
        <f t="shared" si="39"/>
        <v>0</v>
      </c>
      <c r="BO43" s="77">
        <f t="shared" si="40"/>
        <v>0</v>
      </c>
      <c r="BP43" s="77">
        <f t="shared" si="41"/>
        <v>0</v>
      </c>
      <c r="BQ43" s="77">
        <f t="shared" si="42"/>
        <v>0</v>
      </c>
      <c r="BR43" s="157">
        <f t="shared" si="43"/>
        <v>0</v>
      </c>
      <c r="BS43" s="77">
        <f t="shared" si="44"/>
        <v>0</v>
      </c>
      <c r="BT43" s="77">
        <f t="shared" si="45"/>
        <v>0</v>
      </c>
      <c r="BU43" s="77">
        <f t="shared" si="46"/>
        <v>0</v>
      </c>
      <c r="BV43" s="77">
        <f t="shared" si="47"/>
        <v>0</v>
      </c>
      <c r="BW43" s="77">
        <f t="shared" si="48"/>
        <v>0</v>
      </c>
      <c r="BX43" s="77">
        <f t="shared" si="49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x14ac:dyDescent="0.3">
      <c r="A44" s="155"/>
      <c r="B44" s="291" t="s">
        <v>227</v>
      </c>
      <c r="C44" s="166"/>
      <c r="D44" s="157">
        <f t="shared" si="30"/>
        <v>1413</v>
      </c>
      <c r="E44" s="293">
        <f>SUM(Paniglgasse:Newshop2!E44)</f>
        <v>0</v>
      </c>
      <c r="F44" s="293">
        <f>SUM(Paniglgasse:Newshop2!F44)</f>
        <v>0</v>
      </c>
      <c r="G44" s="293">
        <f>SUM(Paniglgasse:Newshop2!G44)</f>
        <v>0</v>
      </c>
      <c r="H44" s="293">
        <f>SUM(Paniglgasse:Newshop2!H44)</f>
        <v>137.07999999999998</v>
      </c>
      <c r="I44" s="293">
        <f>SUM(Paniglgasse:Newshop2!I44)</f>
        <v>15</v>
      </c>
      <c r="J44" s="293">
        <f>SUM(Paniglgasse:Newshop2!J44)</f>
        <v>28.21</v>
      </c>
      <c r="K44" s="293">
        <f>SUM(Paniglgasse:Newshop2!K44)</f>
        <v>0</v>
      </c>
      <c r="L44" s="293">
        <f>SUM(Paniglgasse:Newshop2!L44)</f>
        <v>0</v>
      </c>
      <c r="M44" s="293">
        <f>SUM(Paniglgasse:Newshop2!M44)</f>
        <v>151.29</v>
      </c>
      <c r="N44" s="293">
        <f>SUM(Paniglgasse:Newshop2!N44)</f>
        <v>15</v>
      </c>
      <c r="O44" s="293">
        <f>SUM(Paniglgasse:Newshop2!O44)</f>
        <v>0</v>
      </c>
      <c r="P44" s="293">
        <f>SUM(Paniglgasse:Newshop2!P44)</f>
        <v>0</v>
      </c>
      <c r="Q44" s="293">
        <f>SUM(Paniglgasse:Newshop2!Q44)</f>
        <v>0</v>
      </c>
      <c r="R44" s="293">
        <f>SUM(Paniglgasse:Newshop2!R44)</f>
        <v>121.51</v>
      </c>
      <c r="S44" s="293">
        <f>SUM(Paniglgasse:Newshop2!S44)</f>
        <v>0</v>
      </c>
      <c r="T44" s="293">
        <f>SUM(Paniglgasse:Newshop2!T44)</f>
        <v>0</v>
      </c>
      <c r="U44" s="293">
        <f>SUM(Paniglgasse:Newshop2!U44)</f>
        <v>0</v>
      </c>
      <c r="V44" s="293">
        <f>SUM(Paniglgasse:Newshop2!V44)</f>
        <v>0</v>
      </c>
      <c r="W44" s="293">
        <f>SUM(Paniglgasse:Newshop2!W44)</f>
        <v>114.25</v>
      </c>
      <c r="X44" s="293">
        <f>SUM(Paniglgasse:Newshop2!X44)</f>
        <v>59.37</v>
      </c>
      <c r="Y44" s="293">
        <f>SUM(Paniglgasse:Newshop2!Y44)</f>
        <v>30</v>
      </c>
      <c r="Z44" s="293">
        <f>SUM(Paniglgasse:Newshop2!Z44)</f>
        <v>0</v>
      </c>
      <c r="AA44" s="293">
        <f>SUM(Paniglgasse:Newshop2!AA44)</f>
        <v>0</v>
      </c>
      <c r="AB44" s="293">
        <f>SUM(Paniglgasse:Newshop2!AB44)</f>
        <v>137.16</v>
      </c>
      <c r="AC44" s="293">
        <f>SUM(Paniglgasse:Newshop2!AC44)</f>
        <v>61.39</v>
      </c>
      <c r="AD44" s="293">
        <f>SUM(Paniglgasse:Newshop2!AD44)</f>
        <v>30</v>
      </c>
      <c r="AE44" s="293">
        <f>SUM(Paniglgasse:Newshop2!AE44)</f>
        <v>0</v>
      </c>
      <c r="AF44" s="293">
        <f>SUM(Paniglgasse:Newshop2!AF44)</f>
        <v>0</v>
      </c>
      <c r="AG44" s="293">
        <f>SUM(Paniglgasse:Newshop2!AG44)</f>
        <v>194.05</v>
      </c>
      <c r="AH44" s="293">
        <f>SUM(Paniglgasse:Newshop2!AH44)</f>
        <v>59.480000000000004</v>
      </c>
      <c r="AI44" s="293">
        <f>SUM(Paniglgasse:Newshop2!AI44)</f>
        <v>45</v>
      </c>
      <c r="AJ44" s="293">
        <f>SUM(Paniglgasse:Newshop2!AJ44)</f>
        <v>0</v>
      </c>
      <c r="AK44" s="293">
        <f>SUM(Paniglgasse:Newshop2!AK44)</f>
        <v>0</v>
      </c>
      <c r="AL44" s="293">
        <f>SUM(Paniglgasse:Newshop2!AL44)</f>
        <v>0</v>
      </c>
      <c r="AM44" s="293">
        <f>SUM(Paniglgasse:Newshop2!AM44)</f>
        <v>154.69</v>
      </c>
      <c r="AN44" s="293">
        <f>SUM(Paniglgasse:Newshop2!AN44)</f>
        <v>59.519999999999996</v>
      </c>
      <c r="AO44" s="293">
        <f>SUM(Paniglgasse:Newshop2!AO44)</f>
        <v>0</v>
      </c>
      <c r="AP44" s="293">
        <f>SUM(Paniglgasse:Newshop2!AP44)</f>
        <v>0</v>
      </c>
      <c r="AQ44" s="293">
        <f>SUM(Paniglgasse:Newshop2!AQ44)</f>
        <v>0</v>
      </c>
      <c r="AR44" s="293">
        <f>SUM(Paniglgasse:Newshop2!AR44)</f>
        <v>0</v>
      </c>
      <c r="AS44" s="293">
        <f>SUM(Paniglgasse:Newshop2!AS44)</f>
        <v>0</v>
      </c>
      <c r="AT44" s="293">
        <f>SUM(Paniglgasse:Newshop2!AT44)</f>
        <v>0</v>
      </c>
      <c r="AU44" s="293">
        <f>SUM(Paniglgasse:Newshop2!AU44)</f>
        <v>0</v>
      </c>
      <c r="AV44" s="293">
        <f>SUM(Paniglgasse:Newshop2!AV44)</f>
        <v>0</v>
      </c>
      <c r="AW44" s="293">
        <f>SUM(Paniglgasse:Newshop2!AW44)</f>
        <v>0</v>
      </c>
      <c r="AX44" s="293">
        <f>SUM(Paniglgasse:Newshop2!AX44)</f>
        <v>0</v>
      </c>
      <c r="AY44" s="293">
        <f>SUM(Paniglgasse:Newshop2!AY44)</f>
        <v>0</v>
      </c>
      <c r="AZ44" s="293">
        <f>SUM(Paniglgasse:Newshop2!AZ44)</f>
        <v>0</v>
      </c>
      <c r="BA44" s="293">
        <f>SUM(Paniglgasse:Newshop2!BA44)</f>
        <v>0</v>
      </c>
      <c r="BB44" s="293">
        <f>SUM(Paniglgasse:Newshop2!BB44)</f>
        <v>0</v>
      </c>
      <c r="BC44" s="293">
        <f>SUM(Paniglgasse:Newshop2!BC44)</f>
        <v>0</v>
      </c>
      <c r="BD44" s="293">
        <f>SUM(Paniglgasse:Newshop2!BD44)</f>
        <v>0</v>
      </c>
      <c r="BE44" s="158"/>
      <c r="BF44" s="163">
        <f t="shared" si="31"/>
        <v>137.07999999999998</v>
      </c>
      <c r="BG44" s="77">
        <f t="shared" si="32"/>
        <v>43.21</v>
      </c>
      <c r="BH44" s="77">
        <f t="shared" si="33"/>
        <v>166.29</v>
      </c>
      <c r="BI44" s="77">
        <f t="shared" si="34"/>
        <v>121.51</v>
      </c>
      <c r="BJ44" s="77">
        <f t="shared" si="35"/>
        <v>203.62</v>
      </c>
      <c r="BK44" s="77">
        <f t="shared" si="36"/>
        <v>228.55</v>
      </c>
      <c r="BL44" s="77">
        <f t="shared" si="37"/>
        <v>253.53000000000003</v>
      </c>
      <c r="BM44" s="77">
        <f t="shared" si="38"/>
        <v>45</v>
      </c>
      <c r="BN44" s="77">
        <f t="shared" si="39"/>
        <v>214.20999999999998</v>
      </c>
      <c r="BO44" s="77">
        <f t="shared" si="40"/>
        <v>0</v>
      </c>
      <c r="BP44" s="77">
        <f t="shared" si="41"/>
        <v>0</v>
      </c>
      <c r="BQ44" s="77">
        <f t="shared" si="42"/>
        <v>0</v>
      </c>
      <c r="BR44" s="157">
        <f t="shared" si="43"/>
        <v>1413</v>
      </c>
      <c r="BS44" s="77">
        <f t="shared" si="44"/>
        <v>346.58</v>
      </c>
      <c r="BT44" s="77">
        <f t="shared" si="45"/>
        <v>553.68000000000006</v>
      </c>
      <c r="BU44" s="77">
        <f t="shared" si="46"/>
        <v>512.74</v>
      </c>
      <c r="BV44" s="77">
        <f t="shared" si="47"/>
        <v>0</v>
      </c>
      <c r="BW44" s="77">
        <f t="shared" si="48"/>
        <v>900.26</v>
      </c>
      <c r="BX44" s="77">
        <f t="shared" si="49"/>
        <v>512.74</v>
      </c>
      <c r="BY44" s="77">
        <f>IF(Info!$O$3="Q1",$BS44,IF(Info!$O$3="Q2",$BS44+$BT44,IF(Info!$O$3="Q3",$BS44+$BT44+$BU44,$BR44)))</f>
        <v>346.58</v>
      </c>
      <c r="BZ44" s="77">
        <f>IF(Info!$O$3="Q1",$BS44,IF(Info!$O$3="Q2",$BT44,IF(Info!$O$3="Q3",$BU44,$BV44)))</f>
        <v>346.58</v>
      </c>
      <c r="CA44" s="156"/>
    </row>
    <row r="45" spans="1:79" x14ac:dyDescent="0.3">
      <c r="A45" s="155"/>
      <c r="B45" s="291" t="s">
        <v>229</v>
      </c>
      <c r="C45" s="166"/>
      <c r="D45" s="157">
        <f t="shared" si="30"/>
        <v>0</v>
      </c>
      <c r="E45" s="293">
        <f>SUM(Paniglgasse:Newshop2!E45)</f>
        <v>0</v>
      </c>
      <c r="F45" s="293">
        <f>SUM(Paniglgasse:Newshop2!F45)</f>
        <v>0</v>
      </c>
      <c r="G45" s="293">
        <f>SUM(Paniglgasse:Newshop2!G45)</f>
        <v>0</v>
      </c>
      <c r="H45" s="293">
        <f>SUM(Paniglgasse:Newshop2!H45)</f>
        <v>0</v>
      </c>
      <c r="I45" s="293">
        <f>SUM(Paniglgasse:Newshop2!I45)</f>
        <v>0</v>
      </c>
      <c r="J45" s="293">
        <f>SUM(Paniglgasse:Newshop2!J45)</f>
        <v>0</v>
      </c>
      <c r="K45" s="293">
        <f>SUM(Paniglgasse:Newshop2!K45)</f>
        <v>0</v>
      </c>
      <c r="L45" s="293">
        <f>SUM(Paniglgasse:Newshop2!L45)</f>
        <v>0</v>
      </c>
      <c r="M45" s="293">
        <f>SUM(Paniglgasse:Newshop2!M45)</f>
        <v>0</v>
      </c>
      <c r="N45" s="293">
        <f>SUM(Paniglgasse:Newshop2!N45)</f>
        <v>0</v>
      </c>
      <c r="O45" s="293">
        <f>SUM(Paniglgasse:Newshop2!O45)</f>
        <v>0</v>
      </c>
      <c r="P45" s="293">
        <f>SUM(Paniglgasse:Newshop2!P45)</f>
        <v>0</v>
      </c>
      <c r="Q45" s="293">
        <f>SUM(Paniglgasse:Newshop2!Q45)</f>
        <v>0</v>
      </c>
      <c r="R45" s="293">
        <f>SUM(Paniglgasse:Newshop2!R45)</f>
        <v>0</v>
      </c>
      <c r="S45" s="293">
        <f>SUM(Paniglgasse:Newshop2!S45)</f>
        <v>0</v>
      </c>
      <c r="T45" s="293">
        <f>SUM(Paniglgasse:Newshop2!T45)</f>
        <v>0</v>
      </c>
      <c r="U45" s="293">
        <f>SUM(Paniglgasse:Newshop2!U45)</f>
        <v>0</v>
      </c>
      <c r="V45" s="293">
        <f>SUM(Paniglgasse:Newshop2!V45)</f>
        <v>0</v>
      </c>
      <c r="W45" s="293">
        <f>SUM(Paniglgasse:Newshop2!W45)</f>
        <v>0</v>
      </c>
      <c r="X45" s="293">
        <f>SUM(Paniglgasse:Newshop2!X45)</f>
        <v>0</v>
      </c>
      <c r="Y45" s="293">
        <f>SUM(Paniglgasse:Newshop2!Y45)</f>
        <v>0</v>
      </c>
      <c r="Z45" s="293">
        <f>SUM(Paniglgasse:Newshop2!Z45)</f>
        <v>0</v>
      </c>
      <c r="AA45" s="293">
        <f>SUM(Paniglgasse:Newshop2!AA45)</f>
        <v>0</v>
      </c>
      <c r="AB45" s="293">
        <f>SUM(Paniglgasse:Newshop2!AB45)</f>
        <v>0</v>
      </c>
      <c r="AC45" s="293">
        <f>SUM(Paniglgasse:Newshop2!AC45)</f>
        <v>0</v>
      </c>
      <c r="AD45" s="293">
        <f>SUM(Paniglgasse:Newshop2!AD45)</f>
        <v>0</v>
      </c>
      <c r="AE45" s="293">
        <f>SUM(Paniglgasse:Newshop2!AE45)</f>
        <v>0</v>
      </c>
      <c r="AF45" s="293">
        <f>SUM(Paniglgasse:Newshop2!AF45)</f>
        <v>0</v>
      </c>
      <c r="AG45" s="293">
        <f>SUM(Paniglgasse:Newshop2!AG45)</f>
        <v>0</v>
      </c>
      <c r="AH45" s="293">
        <f>SUM(Paniglgasse:Newshop2!AH45)</f>
        <v>0</v>
      </c>
      <c r="AI45" s="293">
        <f>SUM(Paniglgasse:Newshop2!AI45)</f>
        <v>0</v>
      </c>
      <c r="AJ45" s="293">
        <f>SUM(Paniglgasse:Newshop2!AJ45)</f>
        <v>0</v>
      </c>
      <c r="AK45" s="293">
        <f>SUM(Paniglgasse:Newshop2!AK45)</f>
        <v>0</v>
      </c>
      <c r="AL45" s="293">
        <f>SUM(Paniglgasse:Newshop2!AL45)</f>
        <v>0</v>
      </c>
      <c r="AM45" s="293">
        <f>SUM(Paniglgasse:Newshop2!AM45)</f>
        <v>0</v>
      </c>
      <c r="AN45" s="293">
        <f>SUM(Paniglgasse:Newshop2!AN45)</f>
        <v>0</v>
      </c>
      <c r="AO45" s="293">
        <f>SUM(Paniglgasse:Newshop2!AO45)</f>
        <v>0</v>
      </c>
      <c r="AP45" s="293">
        <f>SUM(Paniglgasse:Newshop2!AP45)</f>
        <v>0</v>
      </c>
      <c r="AQ45" s="293">
        <f>SUM(Paniglgasse:Newshop2!AQ45)</f>
        <v>0</v>
      </c>
      <c r="AR45" s="293">
        <f>SUM(Paniglgasse:Newshop2!AR45)</f>
        <v>0</v>
      </c>
      <c r="AS45" s="293">
        <f>SUM(Paniglgasse:Newshop2!AS45)</f>
        <v>0</v>
      </c>
      <c r="AT45" s="293">
        <f>SUM(Paniglgasse:Newshop2!AT45)</f>
        <v>0</v>
      </c>
      <c r="AU45" s="293">
        <f>SUM(Paniglgasse:Newshop2!AU45)</f>
        <v>0</v>
      </c>
      <c r="AV45" s="293">
        <f>SUM(Paniglgasse:Newshop2!AV45)</f>
        <v>0</v>
      </c>
      <c r="AW45" s="293">
        <f>SUM(Paniglgasse:Newshop2!AW45)</f>
        <v>0</v>
      </c>
      <c r="AX45" s="293">
        <f>SUM(Paniglgasse:Newshop2!AX45)</f>
        <v>0</v>
      </c>
      <c r="AY45" s="293">
        <f>SUM(Paniglgasse:Newshop2!AY45)</f>
        <v>0</v>
      </c>
      <c r="AZ45" s="293">
        <f>SUM(Paniglgasse:Newshop2!AZ45)</f>
        <v>0</v>
      </c>
      <c r="BA45" s="293">
        <f>SUM(Paniglgasse:Newshop2!BA45)</f>
        <v>0</v>
      </c>
      <c r="BB45" s="293">
        <f>SUM(Paniglgasse:Newshop2!BB45)</f>
        <v>0</v>
      </c>
      <c r="BC45" s="293">
        <f>SUM(Paniglgasse:Newshop2!BC45)</f>
        <v>0</v>
      </c>
      <c r="BD45" s="293">
        <f>SUM(Paniglgasse:Newshop2!BD45)</f>
        <v>0</v>
      </c>
      <c r="BE45" s="158"/>
      <c r="BF45" s="163">
        <f t="shared" si="31"/>
        <v>0</v>
      </c>
      <c r="BG45" s="77">
        <f t="shared" si="32"/>
        <v>0</v>
      </c>
      <c r="BH45" s="77">
        <f t="shared" si="33"/>
        <v>0</v>
      </c>
      <c r="BI45" s="77">
        <f t="shared" si="34"/>
        <v>0</v>
      </c>
      <c r="BJ45" s="77">
        <f t="shared" si="35"/>
        <v>0</v>
      </c>
      <c r="BK45" s="77">
        <f t="shared" si="36"/>
        <v>0</v>
      </c>
      <c r="BL45" s="77">
        <f t="shared" si="37"/>
        <v>0</v>
      </c>
      <c r="BM45" s="77">
        <f t="shared" si="38"/>
        <v>0</v>
      </c>
      <c r="BN45" s="77">
        <f t="shared" si="39"/>
        <v>0</v>
      </c>
      <c r="BO45" s="77">
        <f t="shared" si="40"/>
        <v>0</v>
      </c>
      <c r="BP45" s="77">
        <f t="shared" si="41"/>
        <v>0</v>
      </c>
      <c r="BQ45" s="77">
        <f t="shared" si="42"/>
        <v>0</v>
      </c>
      <c r="BR45" s="157">
        <f t="shared" si="43"/>
        <v>0</v>
      </c>
      <c r="BS45" s="77">
        <f t="shared" si="44"/>
        <v>0</v>
      </c>
      <c r="BT45" s="77">
        <f t="shared" si="45"/>
        <v>0</v>
      </c>
      <c r="BU45" s="77">
        <f t="shared" si="46"/>
        <v>0</v>
      </c>
      <c r="BV45" s="77">
        <f t="shared" si="47"/>
        <v>0</v>
      </c>
      <c r="BW45" s="77">
        <f t="shared" si="48"/>
        <v>0</v>
      </c>
      <c r="BX45" s="77">
        <f t="shared" si="49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x14ac:dyDescent="0.3">
      <c r="A46" s="155"/>
      <c r="B46" s="291" t="s">
        <v>232</v>
      </c>
      <c r="C46" s="166"/>
      <c r="D46" s="157">
        <f t="shared" si="30"/>
        <v>74.089999999999989</v>
      </c>
      <c r="E46" s="293">
        <f>SUM(Paniglgasse:Newshop2!E46)</f>
        <v>0</v>
      </c>
      <c r="F46" s="293">
        <f>SUM(Paniglgasse:Newshop2!F46)</f>
        <v>0</v>
      </c>
      <c r="G46" s="293">
        <f>SUM(Paniglgasse:Newshop2!G46)</f>
        <v>0</v>
      </c>
      <c r="H46" s="293">
        <f>SUM(Paniglgasse:Newshop2!H46)</f>
        <v>11.440000000000001</v>
      </c>
      <c r="I46" s="293">
        <f>SUM(Paniglgasse:Newshop2!I46)</f>
        <v>0</v>
      </c>
      <c r="J46" s="293">
        <f>SUM(Paniglgasse:Newshop2!J46)</f>
        <v>0</v>
      </c>
      <c r="K46" s="293">
        <f>SUM(Paniglgasse:Newshop2!K46)</f>
        <v>3.53</v>
      </c>
      <c r="L46" s="293">
        <f>SUM(Paniglgasse:Newshop2!L46)</f>
        <v>0</v>
      </c>
      <c r="M46" s="293">
        <f>SUM(Paniglgasse:Newshop2!M46)</f>
        <v>12.809999999999999</v>
      </c>
      <c r="N46" s="293">
        <f>SUM(Paniglgasse:Newshop2!N46)</f>
        <v>3.75</v>
      </c>
      <c r="O46" s="293">
        <f>SUM(Paniglgasse:Newshop2!O46)</f>
        <v>0</v>
      </c>
      <c r="P46" s="293">
        <f>SUM(Paniglgasse:Newshop2!P46)</f>
        <v>4.04</v>
      </c>
      <c r="Q46" s="293">
        <f>SUM(Paniglgasse:Newshop2!Q46)</f>
        <v>0</v>
      </c>
      <c r="R46" s="293">
        <f>SUM(Paniglgasse:Newshop2!R46)</f>
        <v>6.16</v>
      </c>
      <c r="S46" s="293">
        <f>SUM(Paniglgasse:Newshop2!S46)</f>
        <v>0</v>
      </c>
      <c r="T46" s="293">
        <f>SUM(Paniglgasse:Newshop2!T46)</f>
        <v>0</v>
      </c>
      <c r="U46" s="293">
        <f>SUM(Paniglgasse:Newshop2!U46)</f>
        <v>0</v>
      </c>
      <c r="V46" s="293">
        <f>SUM(Paniglgasse:Newshop2!V46)</f>
        <v>0</v>
      </c>
      <c r="W46" s="293">
        <f>SUM(Paniglgasse:Newshop2!W46)</f>
        <v>5.8</v>
      </c>
      <c r="X46" s="293">
        <f>SUM(Paniglgasse:Newshop2!X46)</f>
        <v>0</v>
      </c>
      <c r="Y46" s="293">
        <f>SUM(Paniglgasse:Newshop2!Y46)</f>
        <v>0</v>
      </c>
      <c r="Z46" s="293">
        <f>SUM(Paniglgasse:Newshop2!Z46)</f>
        <v>0</v>
      </c>
      <c r="AA46" s="293">
        <f>SUM(Paniglgasse:Newshop2!AA46)</f>
        <v>0</v>
      </c>
      <c r="AB46" s="293">
        <f>SUM(Paniglgasse:Newshop2!AB46)</f>
        <v>8.379999999999999</v>
      </c>
      <c r="AC46" s="293">
        <f>SUM(Paniglgasse:Newshop2!AC46)</f>
        <v>2.2999999999999998</v>
      </c>
      <c r="AD46" s="293">
        <f>SUM(Paniglgasse:Newshop2!AD46)</f>
        <v>2</v>
      </c>
      <c r="AE46" s="293">
        <f>SUM(Paniglgasse:Newshop2!AE46)</f>
        <v>0</v>
      </c>
      <c r="AF46" s="293">
        <f>SUM(Paniglgasse:Newshop2!AF46)</f>
        <v>0</v>
      </c>
      <c r="AG46" s="293">
        <f>SUM(Paniglgasse:Newshop2!AG46)</f>
        <v>6.21</v>
      </c>
      <c r="AH46" s="293">
        <f>SUM(Paniglgasse:Newshop2!AH46)</f>
        <v>2</v>
      </c>
      <c r="AI46" s="293">
        <f>SUM(Paniglgasse:Newshop2!AI46)</f>
        <v>0</v>
      </c>
      <c r="AJ46" s="293">
        <f>SUM(Paniglgasse:Newshop2!AJ46)</f>
        <v>0</v>
      </c>
      <c r="AK46" s="293">
        <f>SUM(Paniglgasse:Newshop2!AK46)</f>
        <v>0</v>
      </c>
      <c r="AL46" s="293">
        <f>SUM(Paniglgasse:Newshop2!AL46)</f>
        <v>0</v>
      </c>
      <c r="AM46" s="293">
        <f>SUM(Paniglgasse:Newshop2!AM46)</f>
        <v>5.67</v>
      </c>
      <c r="AN46" s="293">
        <f>SUM(Paniglgasse:Newshop2!AN46)</f>
        <v>0</v>
      </c>
      <c r="AO46" s="293">
        <f>SUM(Paniglgasse:Newshop2!AO46)</f>
        <v>0</v>
      </c>
      <c r="AP46" s="293">
        <f>SUM(Paniglgasse:Newshop2!AP46)</f>
        <v>0</v>
      </c>
      <c r="AQ46" s="293">
        <f>SUM(Paniglgasse:Newshop2!AQ46)</f>
        <v>0</v>
      </c>
      <c r="AR46" s="293">
        <f>SUM(Paniglgasse:Newshop2!AR46)</f>
        <v>0</v>
      </c>
      <c r="AS46" s="293">
        <f>SUM(Paniglgasse:Newshop2!AS46)</f>
        <v>0</v>
      </c>
      <c r="AT46" s="293">
        <f>SUM(Paniglgasse:Newshop2!AT46)</f>
        <v>0</v>
      </c>
      <c r="AU46" s="293">
        <f>SUM(Paniglgasse:Newshop2!AU46)</f>
        <v>0</v>
      </c>
      <c r="AV46" s="293">
        <f>SUM(Paniglgasse:Newshop2!AV46)</f>
        <v>0</v>
      </c>
      <c r="AW46" s="293">
        <f>SUM(Paniglgasse:Newshop2!AW46)</f>
        <v>0</v>
      </c>
      <c r="AX46" s="293">
        <f>SUM(Paniglgasse:Newshop2!AX46)</f>
        <v>0</v>
      </c>
      <c r="AY46" s="293">
        <f>SUM(Paniglgasse:Newshop2!AY46)</f>
        <v>0</v>
      </c>
      <c r="AZ46" s="293">
        <f>SUM(Paniglgasse:Newshop2!AZ46)</f>
        <v>0</v>
      </c>
      <c r="BA46" s="293">
        <f>SUM(Paniglgasse:Newshop2!BA46)</f>
        <v>0</v>
      </c>
      <c r="BB46" s="293">
        <f>SUM(Paniglgasse:Newshop2!BB46)</f>
        <v>0</v>
      </c>
      <c r="BC46" s="293">
        <f>SUM(Paniglgasse:Newshop2!BC46)</f>
        <v>0</v>
      </c>
      <c r="BD46" s="293">
        <f>SUM(Paniglgasse:Newshop2!BD46)</f>
        <v>0</v>
      </c>
      <c r="BE46" s="158"/>
      <c r="BF46" s="163">
        <f t="shared" si="31"/>
        <v>11.440000000000001</v>
      </c>
      <c r="BG46" s="77">
        <f t="shared" si="32"/>
        <v>3.53</v>
      </c>
      <c r="BH46" s="77">
        <f t="shared" si="33"/>
        <v>20.599999999999998</v>
      </c>
      <c r="BI46" s="77">
        <f t="shared" si="34"/>
        <v>6.16</v>
      </c>
      <c r="BJ46" s="77">
        <f t="shared" si="35"/>
        <v>5.8</v>
      </c>
      <c r="BK46" s="77">
        <f t="shared" si="36"/>
        <v>12.68</v>
      </c>
      <c r="BL46" s="77">
        <f t="shared" si="37"/>
        <v>8.2100000000000009</v>
      </c>
      <c r="BM46" s="77">
        <f t="shared" si="38"/>
        <v>0</v>
      </c>
      <c r="BN46" s="77">
        <f t="shared" si="39"/>
        <v>5.67</v>
      </c>
      <c r="BO46" s="77">
        <f t="shared" si="40"/>
        <v>0</v>
      </c>
      <c r="BP46" s="77">
        <f t="shared" si="41"/>
        <v>0</v>
      </c>
      <c r="BQ46" s="77">
        <f t="shared" si="42"/>
        <v>0</v>
      </c>
      <c r="BR46" s="157">
        <f t="shared" si="43"/>
        <v>74.09</v>
      </c>
      <c r="BS46" s="77">
        <f t="shared" si="44"/>
        <v>35.57</v>
      </c>
      <c r="BT46" s="77">
        <f t="shared" si="45"/>
        <v>24.64</v>
      </c>
      <c r="BU46" s="77">
        <f t="shared" si="46"/>
        <v>13.88</v>
      </c>
      <c r="BV46" s="77">
        <f t="shared" si="47"/>
        <v>0</v>
      </c>
      <c r="BW46" s="77">
        <f t="shared" si="48"/>
        <v>60.21</v>
      </c>
      <c r="BX46" s="77">
        <f t="shared" si="49"/>
        <v>13.88</v>
      </c>
      <c r="BY46" s="77">
        <f>IF(Info!$O$3="Q1",$BS46,IF(Info!$O$3="Q2",$BS46+$BT46,IF(Info!$O$3="Q3",$BS46+$BT46+$BU46,$BR46)))</f>
        <v>35.57</v>
      </c>
      <c r="BZ46" s="77">
        <f>IF(Info!$O$3="Q1",$BS46,IF(Info!$O$3="Q2",$BT46,IF(Info!$O$3="Q3",$BU46,$BV46)))</f>
        <v>35.57</v>
      </c>
      <c r="CA46" s="156"/>
    </row>
    <row r="47" spans="1:79" x14ac:dyDescent="0.3">
      <c r="A47" s="155"/>
      <c r="B47" s="160" t="s">
        <v>315</v>
      </c>
      <c r="C47" s="166"/>
      <c r="D47" s="157">
        <f t="shared" si="30"/>
        <v>45230.689999999995</v>
      </c>
      <c r="E47" s="161">
        <f t="shared" ref="E47:AJ47" si="50">SUM(E37:E46)</f>
        <v>914</v>
      </c>
      <c r="F47" s="161">
        <f t="shared" si="50"/>
        <v>1090.3</v>
      </c>
      <c r="G47" s="161">
        <f t="shared" si="50"/>
        <v>1495.32</v>
      </c>
      <c r="H47" s="161">
        <f t="shared" si="50"/>
        <v>3297.1600000000003</v>
      </c>
      <c r="I47" s="161">
        <f t="shared" si="50"/>
        <v>1040.01</v>
      </c>
      <c r="J47" s="161">
        <f t="shared" si="50"/>
        <v>757.91000000000008</v>
      </c>
      <c r="K47" s="161">
        <f t="shared" si="50"/>
        <v>834.27</v>
      </c>
      <c r="L47" s="161">
        <f t="shared" si="50"/>
        <v>2048.54</v>
      </c>
      <c r="M47" s="161">
        <f t="shared" si="50"/>
        <v>2622.53</v>
      </c>
      <c r="N47" s="161">
        <f t="shared" si="50"/>
        <v>634.42999999999995</v>
      </c>
      <c r="O47" s="161">
        <f t="shared" si="50"/>
        <v>610.91999999999996</v>
      </c>
      <c r="P47" s="161">
        <f t="shared" si="50"/>
        <v>888.57999999999993</v>
      </c>
      <c r="Q47" s="161">
        <f t="shared" si="50"/>
        <v>1763.19</v>
      </c>
      <c r="R47" s="161">
        <f t="shared" si="50"/>
        <v>2203.21</v>
      </c>
      <c r="S47" s="161">
        <f t="shared" si="50"/>
        <v>653.25</v>
      </c>
      <c r="T47" s="161">
        <f t="shared" si="50"/>
        <v>598.9</v>
      </c>
      <c r="U47" s="161">
        <f t="shared" si="50"/>
        <v>544.99</v>
      </c>
      <c r="V47" s="161">
        <f t="shared" si="50"/>
        <v>1415.71</v>
      </c>
      <c r="W47" s="161">
        <f t="shared" si="50"/>
        <v>2802.88</v>
      </c>
      <c r="X47" s="161">
        <f t="shared" si="50"/>
        <v>776.85</v>
      </c>
      <c r="Y47" s="161">
        <f t="shared" si="50"/>
        <v>452.22</v>
      </c>
      <c r="Z47" s="161">
        <f t="shared" si="50"/>
        <v>695.22</v>
      </c>
      <c r="AA47" s="161">
        <f t="shared" si="50"/>
        <v>1458.41</v>
      </c>
      <c r="AB47" s="161">
        <f t="shared" si="50"/>
        <v>2177.5700000000002</v>
      </c>
      <c r="AC47" s="161">
        <f t="shared" si="50"/>
        <v>645.65</v>
      </c>
      <c r="AD47" s="161">
        <f t="shared" si="50"/>
        <v>580.25</v>
      </c>
      <c r="AE47" s="161">
        <f t="shared" si="50"/>
        <v>649.13</v>
      </c>
      <c r="AF47" s="161">
        <f t="shared" si="50"/>
        <v>1029.5899999999999</v>
      </c>
      <c r="AG47" s="161">
        <f t="shared" si="50"/>
        <v>2348.7000000000003</v>
      </c>
      <c r="AH47" s="161">
        <f t="shared" si="50"/>
        <v>614.73</v>
      </c>
      <c r="AI47" s="161">
        <f t="shared" si="50"/>
        <v>650.11</v>
      </c>
      <c r="AJ47" s="161">
        <f t="shared" si="50"/>
        <v>606.04</v>
      </c>
      <c r="AK47" s="161">
        <f t="shared" ref="AK47:BP47" si="51">SUM(AK37:AK46)</f>
        <v>523.65</v>
      </c>
      <c r="AL47" s="161">
        <f t="shared" si="51"/>
        <v>960.96</v>
      </c>
      <c r="AM47" s="161">
        <f t="shared" si="51"/>
        <v>2755.28</v>
      </c>
      <c r="AN47" s="161">
        <f t="shared" si="51"/>
        <v>901.25</v>
      </c>
      <c r="AO47" s="161">
        <f t="shared" si="51"/>
        <v>566.13</v>
      </c>
      <c r="AP47" s="161">
        <f t="shared" si="51"/>
        <v>622.85</v>
      </c>
      <c r="AQ47" s="161">
        <f t="shared" si="51"/>
        <v>0</v>
      </c>
      <c r="AR47" s="161">
        <f t="shared" si="51"/>
        <v>0</v>
      </c>
      <c r="AS47" s="161">
        <f t="shared" si="51"/>
        <v>0</v>
      </c>
      <c r="AT47" s="161">
        <f t="shared" si="51"/>
        <v>0</v>
      </c>
      <c r="AU47" s="161">
        <f t="shared" si="51"/>
        <v>0</v>
      </c>
      <c r="AV47" s="161">
        <f t="shared" si="51"/>
        <v>0</v>
      </c>
      <c r="AW47" s="161">
        <f t="shared" si="51"/>
        <v>0</v>
      </c>
      <c r="AX47" s="161">
        <f t="shared" si="51"/>
        <v>0</v>
      </c>
      <c r="AY47" s="161">
        <f t="shared" si="51"/>
        <v>0</v>
      </c>
      <c r="AZ47" s="161">
        <f t="shared" si="51"/>
        <v>0</v>
      </c>
      <c r="BA47" s="161">
        <f t="shared" si="51"/>
        <v>0</v>
      </c>
      <c r="BB47" s="161">
        <f t="shared" si="51"/>
        <v>0</v>
      </c>
      <c r="BC47" s="161">
        <f t="shared" si="51"/>
        <v>0</v>
      </c>
      <c r="BD47" s="161">
        <f t="shared" si="51"/>
        <v>0</v>
      </c>
      <c r="BE47" s="158"/>
      <c r="BF47" s="162">
        <f t="shared" si="31"/>
        <v>6796.7800000000007</v>
      </c>
      <c r="BG47" s="157">
        <f t="shared" si="32"/>
        <v>4680.7299999999996</v>
      </c>
      <c r="BH47" s="157">
        <f t="shared" si="33"/>
        <v>6519.65</v>
      </c>
      <c r="BI47" s="157">
        <f t="shared" si="34"/>
        <v>4000.3500000000004</v>
      </c>
      <c r="BJ47" s="157">
        <f t="shared" si="35"/>
        <v>5447.6600000000008</v>
      </c>
      <c r="BK47" s="157">
        <f t="shared" si="36"/>
        <v>5557.1</v>
      </c>
      <c r="BL47" s="157">
        <f t="shared" si="37"/>
        <v>4642.1499999999996</v>
      </c>
      <c r="BM47" s="157">
        <f t="shared" si="38"/>
        <v>2740.76</v>
      </c>
      <c r="BN47" s="157">
        <f t="shared" si="39"/>
        <v>4845.51</v>
      </c>
      <c r="BO47" s="157">
        <f t="shared" si="40"/>
        <v>0</v>
      </c>
      <c r="BP47" s="157">
        <f t="shared" si="41"/>
        <v>0</v>
      </c>
      <c r="BQ47" s="157">
        <f t="shared" si="42"/>
        <v>0</v>
      </c>
      <c r="BR47" s="157">
        <f t="shared" si="43"/>
        <v>45230.69000000001</v>
      </c>
      <c r="BS47" s="157">
        <f t="shared" si="44"/>
        <v>17997.16</v>
      </c>
      <c r="BT47" s="157">
        <f t="shared" si="45"/>
        <v>15005.110000000002</v>
      </c>
      <c r="BU47" s="157">
        <f t="shared" si="46"/>
        <v>12228.42</v>
      </c>
      <c r="BV47" s="157">
        <f t="shared" si="47"/>
        <v>0</v>
      </c>
      <c r="BW47" s="157">
        <f t="shared" si="48"/>
        <v>33002.270000000004</v>
      </c>
      <c r="BX47" s="157">
        <f t="shared" si="49"/>
        <v>12228.42</v>
      </c>
      <c r="BY47" s="157">
        <f>IF(Info!$O$3="Q1",$BS47,IF(Info!$O$3="Q2",$BS47+$BT47,IF(Info!$O$3="Q3",$BS47+$BT47+$BU47,$BR47)))</f>
        <v>17997.16</v>
      </c>
      <c r="BZ47" s="157">
        <f>IF(Info!$O$3="Q1",$BS47,IF(Info!$O$3="Q2",$BT47,IF(Info!$O$3="Q3",$BU47,$BV47)))</f>
        <v>17997.16</v>
      </c>
      <c r="CA47" s="156"/>
    </row>
    <row r="48" spans="1:79" x14ac:dyDescent="0.3">
      <c r="A48" s="155"/>
      <c r="B48" s="291" t="s">
        <v>316</v>
      </c>
      <c r="C48" s="166"/>
      <c r="D48" s="157">
        <f t="shared" si="30"/>
        <v>186004.03000000006</v>
      </c>
      <c r="E48" s="292">
        <f>SUM(Paniglgasse:Newshop2!E48)</f>
        <v>3408.69</v>
      </c>
      <c r="F48" s="292">
        <f>SUM(Paniglgasse:Newshop2!F48)</f>
        <v>4773.22</v>
      </c>
      <c r="G48" s="292">
        <f>SUM(Paniglgasse:Newshop2!G48)</f>
        <v>5096.6900000000005</v>
      </c>
      <c r="H48" s="292">
        <f>SUM(Paniglgasse:Newshop2!H48)</f>
        <v>4499.51</v>
      </c>
      <c r="I48" s="292">
        <f>SUM(Paniglgasse:Newshop2!I48)</f>
        <v>5646.41</v>
      </c>
      <c r="J48" s="292">
        <f>SUM(Paniglgasse:Newshop2!J48)</f>
        <v>5371.97</v>
      </c>
      <c r="K48" s="292">
        <f>SUM(Paniglgasse:Newshop2!K48)</f>
        <v>6570.95</v>
      </c>
      <c r="L48" s="292">
        <f>SUM(Paniglgasse:Newshop2!L48)</f>
        <v>6830.82</v>
      </c>
      <c r="M48" s="292">
        <f>SUM(Paniglgasse:Newshop2!M48)</f>
        <v>5562.4400000000005</v>
      </c>
      <c r="N48" s="292">
        <f>SUM(Paniglgasse:Newshop2!N48)</f>
        <v>6261.92</v>
      </c>
      <c r="O48" s="292">
        <f>SUM(Paniglgasse:Newshop2!O48)</f>
        <v>5547.32</v>
      </c>
      <c r="P48" s="292">
        <f>SUM(Paniglgasse:Newshop2!P48)</f>
        <v>6018.59</v>
      </c>
      <c r="Q48" s="292">
        <f>SUM(Paniglgasse:Newshop2!Q48)</f>
        <v>5238.22</v>
      </c>
      <c r="R48" s="292">
        <f>SUM(Paniglgasse:Newshop2!R48)</f>
        <v>3029.45</v>
      </c>
      <c r="S48" s="292">
        <f>SUM(Paniglgasse:Newshop2!S48)</f>
        <v>3530.82</v>
      </c>
      <c r="T48" s="292">
        <f>SUM(Paniglgasse:Newshop2!T48)</f>
        <v>4873.83</v>
      </c>
      <c r="U48" s="292">
        <f>SUM(Paniglgasse:Newshop2!U48)</f>
        <v>5781.58</v>
      </c>
      <c r="V48" s="292">
        <f>SUM(Paniglgasse:Newshop2!V48)</f>
        <v>6184.4400000000005</v>
      </c>
      <c r="W48" s="292">
        <f>SUM(Paniglgasse:Newshop2!W48)</f>
        <v>3597.62</v>
      </c>
      <c r="X48" s="292">
        <f>SUM(Paniglgasse:Newshop2!X48)</f>
        <v>4361.43</v>
      </c>
      <c r="Y48" s="292">
        <f>SUM(Paniglgasse:Newshop2!Y48)</f>
        <v>3640.51</v>
      </c>
      <c r="Z48" s="292">
        <f>SUM(Paniglgasse:Newshop2!Z48)</f>
        <v>3642.21</v>
      </c>
      <c r="AA48" s="292">
        <f>SUM(Paniglgasse:Newshop2!AA48)</f>
        <v>3936.6</v>
      </c>
      <c r="AB48" s="292">
        <f>SUM(Paniglgasse:Newshop2!AB48)</f>
        <v>3254.08</v>
      </c>
      <c r="AC48" s="292">
        <f>SUM(Paniglgasse:Newshop2!AC48)</f>
        <v>4492.13</v>
      </c>
      <c r="AD48" s="292">
        <f>SUM(Paniglgasse:Newshop2!AD48)</f>
        <v>5233.3099999999995</v>
      </c>
      <c r="AE48" s="292">
        <f>SUM(Paniglgasse:Newshop2!AE48)</f>
        <v>6547.82</v>
      </c>
      <c r="AF48" s="292">
        <f>SUM(Paniglgasse:Newshop2!AF48)</f>
        <v>6146.23</v>
      </c>
      <c r="AG48" s="292">
        <f>SUM(Paniglgasse:Newshop2!AG48)</f>
        <v>4520.6400000000003</v>
      </c>
      <c r="AH48" s="292">
        <f>SUM(Paniglgasse:Newshop2!AH48)</f>
        <v>4203.74</v>
      </c>
      <c r="AI48" s="292">
        <f>SUM(Paniglgasse:Newshop2!AI48)</f>
        <v>3523.12</v>
      </c>
      <c r="AJ48" s="292">
        <f>SUM(Paniglgasse:Newshop2!AJ48)</f>
        <v>4635.54</v>
      </c>
      <c r="AK48" s="292">
        <f>SUM(Paniglgasse:Newshop2!AK48)</f>
        <v>5520.85</v>
      </c>
      <c r="AL48" s="292">
        <f>SUM(Paniglgasse:Newshop2!AL48)</f>
        <v>5922.6900000000005</v>
      </c>
      <c r="AM48" s="292">
        <f>SUM(Paniglgasse:Newshop2!AM48)</f>
        <v>4041.6800000000003</v>
      </c>
      <c r="AN48" s="292">
        <f>SUM(Paniglgasse:Newshop2!AN48)</f>
        <v>4008.59</v>
      </c>
      <c r="AO48" s="292">
        <f>SUM(Paniglgasse:Newshop2!AO48)</f>
        <v>4599.2299999999996</v>
      </c>
      <c r="AP48" s="292">
        <f>SUM(Paniglgasse:Newshop2!AP48)</f>
        <v>5949.14</v>
      </c>
      <c r="AQ48" s="292">
        <f>SUM(Paniglgasse:Newshop2!AQ48)</f>
        <v>0</v>
      </c>
      <c r="AR48" s="292">
        <f>SUM(Paniglgasse:Newshop2!AR48)</f>
        <v>0</v>
      </c>
      <c r="AS48" s="292">
        <f>SUM(Paniglgasse:Newshop2!AS48)</f>
        <v>0</v>
      </c>
      <c r="AT48" s="292">
        <f>SUM(Paniglgasse:Newshop2!AT48)</f>
        <v>0</v>
      </c>
      <c r="AU48" s="292">
        <f>SUM(Paniglgasse:Newshop2!AU48)</f>
        <v>0</v>
      </c>
      <c r="AV48" s="292">
        <f>SUM(Paniglgasse:Newshop2!AV48)</f>
        <v>0</v>
      </c>
      <c r="AW48" s="292">
        <f>SUM(Paniglgasse:Newshop2!AW48)</f>
        <v>0</v>
      </c>
      <c r="AX48" s="292">
        <f>SUM(Paniglgasse:Newshop2!AX48)</f>
        <v>0</v>
      </c>
      <c r="AY48" s="292">
        <f>SUM(Paniglgasse:Newshop2!AY48)</f>
        <v>0</v>
      </c>
      <c r="AZ48" s="292">
        <f>SUM(Paniglgasse:Newshop2!AZ48)</f>
        <v>0</v>
      </c>
      <c r="BA48" s="292">
        <f>SUM(Paniglgasse:Newshop2!BA48)</f>
        <v>0</v>
      </c>
      <c r="BB48" s="292">
        <f>SUM(Paniglgasse:Newshop2!BB48)</f>
        <v>0</v>
      </c>
      <c r="BC48" s="292">
        <f>SUM(Paniglgasse:Newshop2!BC48)</f>
        <v>0</v>
      </c>
      <c r="BD48" s="292">
        <f>SUM(Paniglgasse:Newshop2!BD48)</f>
        <v>0</v>
      </c>
      <c r="BE48" s="158"/>
      <c r="BF48" s="163">
        <f t="shared" si="31"/>
        <v>17778.11</v>
      </c>
      <c r="BG48" s="77">
        <f t="shared" si="32"/>
        <v>24420.15</v>
      </c>
      <c r="BH48" s="77">
        <f t="shared" si="33"/>
        <v>28628.49</v>
      </c>
      <c r="BI48" s="77">
        <f t="shared" si="34"/>
        <v>17215.68</v>
      </c>
      <c r="BJ48" s="77">
        <f t="shared" si="35"/>
        <v>17784</v>
      </c>
      <c r="BK48" s="77">
        <f t="shared" si="36"/>
        <v>20558.330000000002</v>
      </c>
      <c r="BL48" s="77">
        <f t="shared" si="37"/>
        <v>21418.43</v>
      </c>
      <c r="BM48" s="77">
        <f t="shared" si="38"/>
        <v>19602.2</v>
      </c>
      <c r="BN48" s="77">
        <f t="shared" si="39"/>
        <v>18598.64</v>
      </c>
      <c r="BO48" s="77">
        <f t="shared" si="40"/>
        <v>0</v>
      </c>
      <c r="BP48" s="77">
        <f t="shared" si="41"/>
        <v>0</v>
      </c>
      <c r="BQ48" s="77">
        <f t="shared" si="42"/>
        <v>0</v>
      </c>
      <c r="BR48" s="157">
        <f t="shared" si="43"/>
        <v>186004.03000000003</v>
      </c>
      <c r="BS48" s="77">
        <f t="shared" si="44"/>
        <v>70826.75</v>
      </c>
      <c r="BT48" s="77">
        <f t="shared" si="45"/>
        <v>55558.01</v>
      </c>
      <c r="BU48" s="77">
        <f t="shared" si="46"/>
        <v>59619.270000000004</v>
      </c>
      <c r="BV48" s="77">
        <f t="shared" si="47"/>
        <v>0</v>
      </c>
      <c r="BW48" s="77">
        <f t="shared" si="48"/>
        <v>126384.76</v>
      </c>
      <c r="BX48" s="77">
        <f t="shared" si="49"/>
        <v>59619.270000000004</v>
      </c>
      <c r="BY48" s="77">
        <f>IF(Info!$O$3="Q1",$BS48,IF(Info!$O$3="Q2",$BS48+$BT48,IF(Info!$O$3="Q3",$BS48+$BT48+$BU48,$BR48)))</f>
        <v>70826.75</v>
      </c>
      <c r="BZ48" s="77">
        <f>IF(Info!$O$3="Q1",$BS48,IF(Info!$O$3="Q2",$BT48,IF(Info!$O$3="Q3",$BU48,$BV48)))</f>
        <v>70826.75</v>
      </c>
      <c r="CA48" s="156"/>
    </row>
    <row r="49" spans="1:79" x14ac:dyDescent="0.3">
      <c r="A49" s="155"/>
      <c r="B49" s="291" t="s">
        <v>317</v>
      </c>
      <c r="C49" s="166"/>
      <c r="D49" s="157">
        <f t="shared" si="30"/>
        <v>3017.71</v>
      </c>
      <c r="E49" s="292">
        <f>SUM(Paniglgasse:Newshop2!E49)</f>
        <v>0</v>
      </c>
      <c r="F49" s="292">
        <f>SUM(Paniglgasse:Newshop2!F49)</f>
        <v>0</v>
      </c>
      <c r="G49" s="292">
        <f>SUM(Paniglgasse:Newshop2!G49)</f>
        <v>85.35</v>
      </c>
      <c r="H49" s="292">
        <f>SUM(Paniglgasse:Newshop2!H49)</f>
        <v>59.79</v>
      </c>
      <c r="I49" s="292">
        <f>SUM(Paniglgasse:Newshop2!I49)</f>
        <v>79.09</v>
      </c>
      <c r="J49" s="292">
        <f>SUM(Paniglgasse:Newshop2!J49)</f>
        <v>88.22</v>
      </c>
      <c r="K49" s="292">
        <f>SUM(Paniglgasse:Newshop2!K49)</f>
        <v>68.22</v>
      </c>
      <c r="L49" s="292">
        <f>SUM(Paniglgasse:Newshop2!L49)</f>
        <v>130.59</v>
      </c>
      <c r="M49" s="292">
        <f>SUM(Paniglgasse:Newshop2!M49)</f>
        <v>44.83</v>
      </c>
      <c r="N49" s="292">
        <f>SUM(Paniglgasse:Newshop2!N49)</f>
        <v>0</v>
      </c>
      <c r="O49" s="292">
        <f>SUM(Paniglgasse:Newshop2!O49)</f>
        <v>0</v>
      </c>
      <c r="P49" s="292">
        <f>SUM(Paniglgasse:Newshop2!P49)</f>
        <v>0</v>
      </c>
      <c r="Q49" s="292">
        <f>SUM(Paniglgasse:Newshop2!Q49)</f>
        <v>111.43</v>
      </c>
      <c r="R49" s="292">
        <f>SUM(Paniglgasse:Newshop2!R49)</f>
        <v>24</v>
      </c>
      <c r="S49" s="292">
        <f>SUM(Paniglgasse:Newshop2!S49)</f>
        <v>0</v>
      </c>
      <c r="T49" s="292">
        <f>SUM(Paniglgasse:Newshop2!T49)</f>
        <v>0</v>
      </c>
      <c r="U49" s="292">
        <f>SUM(Paniglgasse:Newshop2!U49)</f>
        <v>62.93</v>
      </c>
      <c r="V49" s="292">
        <f>SUM(Paniglgasse:Newshop2!V49)</f>
        <v>261.92</v>
      </c>
      <c r="W49" s="292">
        <f>SUM(Paniglgasse:Newshop2!W49)</f>
        <v>152.84</v>
      </c>
      <c r="X49" s="292">
        <f>SUM(Paniglgasse:Newshop2!X49)</f>
        <v>78.84</v>
      </c>
      <c r="Y49" s="292">
        <f>SUM(Paniglgasse:Newshop2!Y49)</f>
        <v>41.480000000000004</v>
      </c>
      <c r="Z49" s="292">
        <f>SUM(Paniglgasse:Newshop2!Z49)</f>
        <v>36.659999999999997</v>
      </c>
      <c r="AA49" s="292">
        <f>SUM(Paniglgasse:Newshop2!AA49)</f>
        <v>174</v>
      </c>
      <c r="AB49" s="292">
        <f>SUM(Paniglgasse:Newshop2!AB49)</f>
        <v>80.33</v>
      </c>
      <c r="AC49" s="292">
        <f>SUM(Paniglgasse:Newshop2!AC49)</f>
        <v>19</v>
      </c>
      <c r="AD49" s="292">
        <f>SUM(Paniglgasse:Newshop2!AD49)</f>
        <v>0</v>
      </c>
      <c r="AE49" s="292">
        <f>SUM(Paniglgasse:Newshop2!AE49)</f>
        <v>0</v>
      </c>
      <c r="AF49" s="292">
        <f>SUM(Paniglgasse:Newshop2!AF49)</f>
        <v>259.68</v>
      </c>
      <c r="AG49" s="292">
        <f>SUM(Paniglgasse:Newshop2!AG49)</f>
        <v>144.76</v>
      </c>
      <c r="AH49" s="292">
        <f>SUM(Paniglgasse:Newshop2!AH49)</f>
        <v>139.06</v>
      </c>
      <c r="AI49" s="292">
        <f>SUM(Paniglgasse:Newshop2!AI49)</f>
        <v>71.59</v>
      </c>
      <c r="AJ49" s="292">
        <f>SUM(Paniglgasse:Newshop2!AJ49)</f>
        <v>46.84</v>
      </c>
      <c r="AK49" s="292">
        <f>SUM(Paniglgasse:Newshop2!AK49)</f>
        <v>240.76</v>
      </c>
      <c r="AL49" s="292">
        <f>SUM(Paniglgasse:Newshop2!AL49)</f>
        <v>253.3</v>
      </c>
      <c r="AM49" s="292">
        <f>SUM(Paniglgasse:Newshop2!AM49)</f>
        <v>102.66</v>
      </c>
      <c r="AN49" s="292">
        <f>SUM(Paniglgasse:Newshop2!AN49)</f>
        <v>51.260000000000005</v>
      </c>
      <c r="AO49" s="292">
        <f>SUM(Paniglgasse:Newshop2!AO49)</f>
        <v>52.93</v>
      </c>
      <c r="AP49" s="292">
        <f>SUM(Paniglgasse:Newshop2!AP49)</f>
        <v>55.35</v>
      </c>
      <c r="AQ49" s="292">
        <f>SUM(Paniglgasse:Newshop2!AQ49)</f>
        <v>0</v>
      </c>
      <c r="AR49" s="292">
        <f>SUM(Paniglgasse:Newshop2!AR49)</f>
        <v>0</v>
      </c>
      <c r="AS49" s="292">
        <f>SUM(Paniglgasse:Newshop2!AS49)</f>
        <v>0</v>
      </c>
      <c r="AT49" s="292">
        <f>SUM(Paniglgasse:Newshop2!AT49)</f>
        <v>0</v>
      </c>
      <c r="AU49" s="292">
        <f>SUM(Paniglgasse:Newshop2!AU49)</f>
        <v>0</v>
      </c>
      <c r="AV49" s="292">
        <f>SUM(Paniglgasse:Newshop2!AV49)</f>
        <v>0</v>
      </c>
      <c r="AW49" s="292">
        <f>SUM(Paniglgasse:Newshop2!AW49)</f>
        <v>0</v>
      </c>
      <c r="AX49" s="292">
        <f>SUM(Paniglgasse:Newshop2!AX49)</f>
        <v>0</v>
      </c>
      <c r="AY49" s="292">
        <f>SUM(Paniglgasse:Newshop2!AY49)</f>
        <v>0</v>
      </c>
      <c r="AZ49" s="292">
        <f>SUM(Paniglgasse:Newshop2!AZ49)</f>
        <v>0</v>
      </c>
      <c r="BA49" s="292">
        <f>SUM(Paniglgasse:Newshop2!BA49)</f>
        <v>0</v>
      </c>
      <c r="BB49" s="292">
        <f>SUM(Paniglgasse:Newshop2!BB49)</f>
        <v>0</v>
      </c>
      <c r="BC49" s="292">
        <f>SUM(Paniglgasse:Newshop2!BC49)</f>
        <v>0</v>
      </c>
      <c r="BD49" s="292">
        <f>SUM(Paniglgasse:Newshop2!BD49)</f>
        <v>0</v>
      </c>
      <c r="BE49" s="158"/>
      <c r="BF49" s="163">
        <f t="shared" si="31"/>
        <v>145.13999999999999</v>
      </c>
      <c r="BG49" s="77">
        <f t="shared" si="32"/>
        <v>366.12</v>
      </c>
      <c r="BH49" s="77">
        <f t="shared" si="33"/>
        <v>156.26</v>
      </c>
      <c r="BI49" s="77">
        <f t="shared" si="34"/>
        <v>86.93</v>
      </c>
      <c r="BJ49" s="77">
        <f t="shared" si="35"/>
        <v>535.08000000000004</v>
      </c>
      <c r="BK49" s="77">
        <f t="shared" si="36"/>
        <v>309.99</v>
      </c>
      <c r="BL49" s="77">
        <f t="shared" si="37"/>
        <v>543.5</v>
      </c>
      <c r="BM49" s="77">
        <f t="shared" si="38"/>
        <v>612.49</v>
      </c>
      <c r="BN49" s="77">
        <f t="shared" si="39"/>
        <v>262.20000000000005</v>
      </c>
      <c r="BO49" s="77">
        <f t="shared" si="40"/>
        <v>0</v>
      </c>
      <c r="BP49" s="77">
        <f t="shared" si="41"/>
        <v>0</v>
      </c>
      <c r="BQ49" s="77">
        <f t="shared" si="42"/>
        <v>0</v>
      </c>
      <c r="BR49" s="157">
        <f t="shared" si="43"/>
        <v>3017.71</v>
      </c>
      <c r="BS49" s="77">
        <f t="shared" si="44"/>
        <v>667.52</v>
      </c>
      <c r="BT49" s="77">
        <f t="shared" si="45"/>
        <v>932</v>
      </c>
      <c r="BU49" s="77">
        <f t="shared" si="46"/>
        <v>1418.19</v>
      </c>
      <c r="BV49" s="77">
        <f t="shared" si="47"/>
        <v>0</v>
      </c>
      <c r="BW49" s="77">
        <f t="shared" si="48"/>
        <v>1599.5200000000002</v>
      </c>
      <c r="BX49" s="77">
        <f t="shared" si="49"/>
        <v>1418.19</v>
      </c>
      <c r="BY49" s="77">
        <f>IF(Info!$O$3="Q1",$BS49,IF(Info!$O$3="Q2",$BS49+$BT49,IF(Info!$O$3="Q3",$BS49+$BT49+$BU49,$BR49)))</f>
        <v>667.52</v>
      </c>
      <c r="BZ49" s="77">
        <f>IF(Info!$O$3="Q1",$BS49,IF(Info!$O$3="Q2",$BT49,IF(Info!$O$3="Q3",$BU49,$BV49)))</f>
        <v>667.52</v>
      </c>
      <c r="CA49" s="156"/>
    </row>
    <row r="50" spans="1:79" x14ac:dyDescent="0.3">
      <c r="A50" s="155"/>
      <c r="B50" s="291" t="s">
        <v>318</v>
      </c>
      <c r="C50" s="166"/>
      <c r="D50" s="157">
        <f t="shared" si="30"/>
        <v>1278</v>
      </c>
      <c r="E50" s="292">
        <f>SUM(Paniglgasse:Newshop2!E50)</f>
        <v>0</v>
      </c>
      <c r="F50" s="292">
        <f>SUM(Paniglgasse:Newshop2!F50)</f>
        <v>0</v>
      </c>
      <c r="G50" s="292">
        <f>SUM(Paniglgasse:Newshop2!G50)</f>
        <v>0</v>
      </c>
      <c r="H50" s="292">
        <f>SUM(Paniglgasse:Newshop2!H50)</f>
        <v>0</v>
      </c>
      <c r="I50" s="292">
        <f>SUM(Paniglgasse:Newshop2!I50)</f>
        <v>0</v>
      </c>
      <c r="J50" s="292">
        <f>SUM(Paniglgasse:Newshop2!J50)</f>
        <v>0</v>
      </c>
      <c r="K50" s="292">
        <f>SUM(Paniglgasse:Newshop2!K50)</f>
        <v>0</v>
      </c>
      <c r="L50" s="292">
        <f>SUM(Paniglgasse:Newshop2!L50)</f>
        <v>0</v>
      </c>
      <c r="M50" s="292">
        <f>SUM(Paniglgasse:Newshop2!M50)</f>
        <v>0</v>
      </c>
      <c r="N50" s="292">
        <f>SUM(Paniglgasse:Newshop2!N50)</f>
        <v>0</v>
      </c>
      <c r="O50" s="292">
        <f>SUM(Paniglgasse:Newshop2!O50)</f>
        <v>0</v>
      </c>
      <c r="P50" s="292">
        <f>SUM(Paniglgasse:Newshop2!P50)</f>
        <v>0</v>
      </c>
      <c r="Q50" s="292">
        <f>SUM(Paniglgasse:Newshop2!Q50)</f>
        <v>46</v>
      </c>
      <c r="R50" s="292">
        <f>SUM(Paniglgasse:Newshop2!R50)</f>
        <v>0</v>
      </c>
      <c r="S50" s="292">
        <f>SUM(Paniglgasse:Newshop2!S50)</f>
        <v>0</v>
      </c>
      <c r="T50" s="292">
        <f>SUM(Paniglgasse:Newshop2!T50)</f>
        <v>40</v>
      </c>
      <c r="U50" s="292">
        <f>SUM(Paniglgasse:Newshop2!U50)</f>
        <v>40</v>
      </c>
      <c r="V50" s="292">
        <f>SUM(Paniglgasse:Newshop2!V50)</f>
        <v>113</v>
      </c>
      <c r="W50" s="292">
        <f>SUM(Paniglgasse:Newshop2!W50)</f>
        <v>40</v>
      </c>
      <c r="X50" s="292">
        <f>SUM(Paniglgasse:Newshop2!X50)</f>
        <v>0</v>
      </c>
      <c r="Y50" s="292">
        <f>SUM(Paniglgasse:Newshop2!Y50)</f>
        <v>0</v>
      </c>
      <c r="Z50" s="292">
        <f>SUM(Paniglgasse:Newshop2!Z50)</f>
        <v>0</v>
      </c>
      <c r="AA50" s="292">
        <f>SUM(Paniglgasse:Newshop2!AA50)</f>
        <v>80</v>
      </c>
      <c r="AB50" s="292">
        <f>SUM(Paniglgasse:Newshop2!AB50)</f>
        <v>0</v>
      </c>
      <c r="AC50" s="292">
        <f>SUM(Paniglgasse:Newshop2!AC50)</f>
        <v>0</v>
      </c>
      <c r="AD50" s="292">
        <f>SUM(Paniglgasse:Newshop2!AD50)</f>
        <v>0</v>
      </c>
      <c r="AE50" s="292">
        <f>SUM(Paniglgasse:Newshop2!AE50)</f>
        <v>0</v>
      </c>
      <c r="AF50" s="292">
        <f>SUM(Paniglgasse:Newshop2!AF50)</f>
        <v>40</v>
      </c>
      <c r="AG50" s="292">
        <f>SUM(Paniglgasse:Newshop2!AG50)</f>
        <v>39</v>
      </c>
      <c r="AH50" s="292">
        <f>SUM(Paniglgasse:Newshop2!AH50)</f>
        <v>39</v>
      </c>
      <c r="AI50" s="292">
        <f>SUM(Paniglgasse:Newshop2!AI50)</f>
        <v>39</v>
      </c>
      <c r="AJ50" s="292">
        <f>SUM(Paniglgasse:Newshop2!AJ50)</f>
        <v>0</v>
      </c>
      <c r="AK50" s="292">
        <f>SUM(Paniglgasse:Newshop2!AK50)</f>
        <v>111</v>
      </c>
      <c r="AL50" s="292">
        <f>SUM(Paniglgasse:Newshop2!AL50)</f>
        <v>111</v>
      </c>
      <c r="AM50" s="292">
        <f>SUM(Paniglgasse:Newshop2!AM50)</f>
        <v>153</v>
      </c>
      <c r="AN50" s="292">
        <f>SUM(Paniglgasse:Newshop2!AN50)</f>
        <v>153</v>
      </c>
      <c r="AO50" s="292">
        <f>SUM(Paniglgasse:Newshop2!AO50)</f>
        <v>117</v>
      </c>
      <c r="AP50" s="292">
        <f>SUM(Paniglgasse:Newshop2!AP50)</f>
        <v>117</v>
      </c>
      <c r="AQ50" s="292">
        <f>SUM(Paniglgasse:Newshop2!AQ50)</f>
        <v>0</v>
      </c>
      <c r="AR50" s="292">
        <f>SUM(Paniglgasse:Newshop2!AR50)</f>
        <v>0</v>
      </c>
      <c r="AS50" s="292">
        <f>SUM(Paniglgasse:Newshop2!AS50)</f>
        <v>0</v>
      </c>
      <c r="AT50" s="292">
        <f>SUM(Paniglgasse:Newshop2!AT50)</f>
        <v>0</v>
      </c>
      <c r="AU50" s="292">
        <f>SUM(Paniglgasse:Newshop2!AU50)</f>
        <v>0</v>
      </c>
      <c r="AV50" s="292">
        <f>SUM(Paniglgasse:Newshop2!AV50)</f>
        <v>0</v>
      </c>
      <c r="AW50" s="292">
        <f>SUM(Paniglgasse:Newshop2!AW50)</f>
        <v>0</v>
      </c>
      <c r="AX50" s="292">
        <f>SUM(Paniglgasse:Newshop2!AX50)</f>
        <v>0</v>
      </c>
      <c r="AY50" s="292">
        <f>SUM(Paniglgasse:Newshop2!AY50)</f>
        <v>0</v>
      </c>
      <c r="AZ50" s="292">
        <f>SUM(Paniglgasse:Newshop2!AZ50)</f>
        <v>0</v>
      </c>
      <c r="BA50" s="292">
        <f>SUM(Paniglgasse:Newshop2!BA50)</f>
        <v>0</v>
      </c>
      <c r="BB50" s="292">
        <f>SUM(Paniglgasse:Newshop2!BB50)</f>
        <v>0</v>
      </c>
      <c r="BC50" s="292">
        <f>SUM(Paniglgasse:Newshop2!BC50)</f>
        <v>0</v>
      </c>
      <c r="BD50" s="292">
        <f>SUM(Paniglgasse:Newshop2!BD50)</f>
        <v>0</v>
      </c>
      <c r="BE50" s="158"/>
      <c r="BF50" s="163">
        <f t="shared" si="31"/>
        <v>0</v>
      </c>
      <c r="BG50" s="77">
        <f t="shared" si="32"/>
        <v>0</v>
      </c>
      <c r="BH50" s="77">
        <f t="shared" si="33"/>
        <v>46</v>
      </c>
      <c r="BI50" s="77">
        <f t="shared" si="34"/>
        <v>80</v>
      </c>
      <c r="BJ50" s="77">
        <f t="shared" si="35"/>
        <v>153</v>
      </c>
      <c r="BK50" s="77">
        <f t="shared" si="36"/>
        <v>80</v>
      </c>
      <c r="BL50" s="77">
        <f t="shared" si="37"/>
        <v>118</v>
      </c>
      <c r="BM50" s="77">
        <f t="shared" si="38"/>
        <v>261</v>
      </c>
      <c r="BN50" s="77">
        <f t="shared" si="39"/>
        <v>540</v>
      </c>
      <c r="BO50" s="77">
        <f t="shared" si="40"/>
        <v>0</v>
      </c>
      <c r="BP50" s="77">
        <f t="shared" si="41"/>
        <v>0</v>
      </c>
      <c r="BQ50" s="77">
        <f t="shared" si="42"/>
        <v>0</v>
      </c>
      <c r="BR50" s="157">
        <f t="shared" si="43"/>
        <v>1278</v>
      </c>
      <c r="BS50" s="77">
        <f t="shared" si="44"/>
        <v>46</v>
      </c>
      <c r="BT50" s="77">
        <f t="shared" si="45"/>
        <v>313</v>
      </c>
      <c r="BU50" s="77">
        <f t="shared" si="46"/>
        <v>919</v>
      </c>
      <c r="BV50" s="77">
        <f t="shared" si="47"/>
        <v>0</v>
      </c>
      <c r="BW50" s="77">
        <f t="shared" si="48"/>
        <v>359</v>
      </c>
      <c r="BX50" s="77">
        <f t="shared" si="49"/>
        <v>919</v>
      </c>
      <c r="BY50" s="77">
        <f>IF(Info!$O$3="Q1",$BS50,IF(Info!$O$3="Q2",$BS50+$BT50,IF(Info!$O$3="Q3",$BS50+$BT50+$BU50,$BR50)))</f>
        <v>46</v>
      </c>
      <c r="BZ50" s="77">
        <f>IF(Info!$O$3="Q1",$BS50,IF(Info!$O$3="Q2",$BT50,IF(Info!$O$3="Q3",$BU50,$BV50)))</f>
        <v>46</v>
      </c>
      <c r="CA50" s="156"/>
    </row>
    <row r="51" spans="1:79" x14ac:dyDescent="0.3">
      <c r="A51" s="164"/>
      <c r="B51" s="291" t="s">
        <v>319</v>
      </c>
      <c r="C51" s="166"/>
      <c r="D51" s="157">
        <f t="shared" si="30"/>
        <v>1426.9</v>
      </c>
      <c r="E51" s="292">
        <f>SUM(Paniglgasse:Newshop2!E51)</f>
        <v>0</v>
      </c>
      <c r="F51" s="292">
        <f>SUM(Paniglgasse:Newshop2!F51)</f>
        <v>0</v>
      </c>
      <c r="G51" s="292">
        <f>SUM(Paniglgasse:Newshop2!G51)</f>
        <v>84.1</v>
      </c>
      <c r="H51" s="292">
        <f>SUM(Paniglgasse:Newshop2!H51)</f>
        <v>0</v>
      </c>
      <c r="I51" s="292">
        <f>SUM(Paniglgasse:Newshop2!I51)</f>
        <v>15</v>
      </c>
      <c r="J51" s="292">
        <f>SUM(Paniglgasse:Newshop2!J51)</f>
        <v>0</v>
      </c>
      <c r="K51" s="292">
        <f>SUM(Paniglgasse:Newshop2!K51)</f>
        <v>30</v>
      </c>
      <c r="L51" s="292">
        <f>SUM(Paniglgasse:Newshop2!L51)</f>
        <v>124</v>
      </c>
      <c r="M51" s="292">
        <f>SUM(Paniglgasse:Newshop2!M51)</f>
        <v>15</v>
      </c>
      <c r="N51" s="292">
        <f>SUM(Paniglgasse:Newshop2!N51)</f>
        <v>2</v>
      </c>
      <c r="O51" s="292">
        <f>SUM(Paniglgasse:Newshop2!O51)</f>
        <v>2</v>
      </c>
      <c r="P51" s="292">
        <f>SUM(Paniglgasse:Newshop2!P51)</f>
        <v>2</v>
      </c>
      <c r="Q51" s="292">
        <f>SUM(Paniglgasse:Newshop2!Q51)</f>
        <v>139.63</v>
      </c>
      <c r="R51" s="292">
        <f>SUM(Paniglgasse:Newshop2!R51)</f>
        <v>2</v>
      </c>
      <c r="S51" s="292">
        <f>SUM(Paniglgasse:Newshop2!S51)</f>
        <v>2</v>
      </c>
      <c r="T51" s="292">
        <f>SUM(Paniglgasse:Newshop2!T51)</f>
        <v>2</v>
      </c>
      <c r="U51" s="292">
        <f>SUM(Paniglgasse:Newshop2!U51)</f>
        <v>7.41</v>
      </c>
      <c r="V51" s="292">
        <f>SUM(Paniglgasse:Newshop2!V51)</f>
        <v>7.82</v>
      </c>
      <c r="W51" s="292">
        <f>SUM(Paniglgasse:Newshop2!W51)</f>
        <v>2</v>
      </c>
      <c r="X51" s="292">
        <f>SUM(Paniglgasse:Newshop2!X51)</f>
        <v>2</v>
      </c>
      <c r="Y51" s="292">
        <f>SUM(Paniglgasse:Newshop2!Y51)</f>
        <v>7</v>
      </c>
      <c r="Z51" s="292">
        <f>SUM(Paniglgasse:Newshop2!Z51)</f>
        <v>2</v>
      </c>
      <c r="AA51" s="292">
        <f>SUM(Paniglgasse:Newshop2!AA51)</f>
        <v>149.49</v>
      </c>
      <c r="AB51" s="292">
        <f>SUM(Paniglgasse:Newshop2!AB51)</f>
        <v>51.42</v>
      </c>
      <c r="AC51" s="292">
        <f>SUM(Paniglgasse:Newshop2!AC51)</f>
        <v>19</v>
      </c>
      <c r="AD51" s="292">
        <f>SUM(Paniglgasse:Newshop2!AD51)</f>
        <v>2</v>
      </c>
      <c r="AE51" s="292">
        <f>SUM(Paniglgasse:Newshop2!AE51)</f>
        <v>0</v>
      </c>
      <c r="AF51" s="292">
        <f>SUM(Paniglgasse:Newshop2!AF51)</f>
        <v>294.87</v>
      </c>
      <c r="AG51" s="292">
        <f>SUM(Paniglgasse:Newshop2!AG51)</f>
        <v>45</v>
      </c>
      <c r="AH51" s="292">
        <f>SUM(Paniglgasse:Newshop2!AH51)</f>
        <v>15</v>
      </c>
      <c r="AI51" s="292">
        <f>SUM(Paniglgasse:Newshop2!AI51)</f>
        <v>28.54</v>
      </c>
      <c r="AJ51" s="292">
        <f>SUM(Paniglgasse:Newshop2!AJ51)</f>
        <v>34.46</v>
      </c>
      <c r="AK51" s="292">
        <f>SUM(Paniglgasse:Newshop2!AK51)</f>
        <v>152.49</v>
      </c>
      <c r="AL51" s="292">
        <f>SUM(Paniglgasse:Newshop2!AL51)</f>
        <v>161.69999999999999</v>
      </c>
      <c r="AM51" s="292">
        <f>SUM(Paniglgasse:Newshop2!AM51)</f>
        <v>24.97</v>
      </c>
      <c r="AN51" s="292">
        <f>SUM(Paniglgasse:Newshop2!AN51)</f>
        <v>0</v>
      </c>
      <c r="AO51" s="292">
        <f>SUM(Paniglgasse:Newshop2!AO51)</f>
        <v>0</v>
      </c>
      <c r="AP51" s="292">
        <f>SUM(Paniglgasse:Newshop2!AP51)</f>
        <v>0</v>
      </c>
      <c r="AQ51" s="292">
        <f>SUM(Paniglgasse:Newshop2!AQ51)</f>
        <v>0</v>
      </c>
      <c r="AR51" s="292">
        <f>SUM(Paniglgasse:Newshop2!AR51)</f>
        <v>0</v>
      </c>
      <c r="AS51" s="292">
        <f>SUM(Paniglgasse:Newshop2!AS51)</f>
        <v>0</v>
      </c>
      <c r="AT51" s="292">
        <f>SUM(Paniglgasse:Newshop2!AT51)</f>
        <v>0</v>
      </c>
      <c r="AU51" s="292">
        <f>SUM(Paniglgasse:Newshop2!AU51)</f>
        <v>0</v>
      </c>
      <c r="AV51" s="292">
        <f>SUM(Paniglgasse:Newshop2!AV51)</f>
        <v>0</v>
      </c>
      <c r="AW51" s="292">
        <f>SUM(Paniglgasse:Newshop2!AW51)</f>
        <v>0</v>
      </c>
      <c r="AX51" s="292">
        <f>SUM(Paniglgasse:Newshop2!AX51)</f>
        <v>0</v>
      </c>
      <c r="AY51" s="292">
        <f>SUM(Paniglgasse:Newshop2!AY51)</f>
        <v>0</v>
      </c>
      <c r="AZ51" s="292">
        <f>SUM(Paniglgasse:Newshop2!AZ51)</f>
        <v>0</v>
      </c>
      <c r="BA51" s="292">
        <f>SUM(Paniglgasse:Newshop2!BA51)</f>
        <v>0</v>
      </c>
      <c r="BB51" s="292">
        <f>SUM(Paniglgasse:Newshop2!BB51)</f>
        <v>0</v>
      </c>
      <c r="BC51" s="292">
        <f>SUM(Paniglgasse:Newshop2!BC51)</f>
        <v>0</v>
      </c>
      <c r="BD51" s="292">
        <f>SUM(Paniglgasse:Newshop2!BD51)</f>
        <v>0</v>
      </c>
      <c r="BE51" s="158"/>
      <c r="BF51" s="163">
        <f t="shared" si="31"/>
        <v>84.1</v>
      </c>
      <c r="BG51" s="77">
        <f t="shared" si="32"/>
        <v>169</v>
      </c>
      <c r="BH51" s="77">
        <f t="shared" si="33"/>
        <v>160.63</v>
      </c>
      <c r="BI51" s="77">
        <f t="shared" si="34"/>
        <v>13.41</v>
      </c>
      <c r="BJ51" s="77">
        <f t="shared" si="35"/>
        <v>18.82</v>
      </c>
      <c r="BK51" s="77">
        <f t="shared" si="36"/>
        <v>223.91000000000003</v>
      </c>
      <c r="BL51" s="77">
        <f t="shared" si="37"/>
        <v>354.87</v>
      </c>
      <c r="BM51" s="77">
        <f t="shared" si="38"/>
        <v>377.19</v>
      </c>
      <c r="BN51" s="77">
        <f t="shared" si="39"/>
        <v>24.97</v>
      </c>
      <c r="BO51" s="77">
        <f t="shared" si="40"/>
        <v>0</v>
      </c>
      <c r="BP51" s="77">
        <f t="shared" si="41"/>
        <v>0</v>
      </c>
      <c r="BQ51" s="77">
        <f t="shared" si="42"/>
        <v>0</v>
      </c>
      <c r="BR51" s="157">
        <f t="shared" si="43"/>
        <v>1426.9000000000003</v>
      </c>
      <c r="BS51" s="77">
        <f t="shared" si="44"/>
        <v>413.73</v>
      </c>
      <c r="BT51" s="77">
        <f t="shared" si="45"/>
        <v>256.14000000000004</v>
      </c>
      <c r="BU51" s="77">
        <f t="shared" si="46"/>
        <v>757.03</v>
      </c>
      <c r="BV51" s="77">
        <f t="shared" si="47"/>
        <v>0</v>
      </c>
      <c r="BW51" s="77">
        <f t="shared" si="48"/>
        <v>669.87000000000012</v>
      </c>
      <c r="BX51" s="77">
        <f t="shared" si="49"/>
        <v>757.03</v>
      </c>
      <c r="BY51" s="77">
        <f>IF(Info!$O$3="Q1",$BS51,IF(Info!$O$3="Q2",$BS51+$BT51,IF(Info!$O$3="Q3",$BS51+$BT51+$BU51,$BR51)))</f>
        <v>413.73</v>
      </c>
      <c r="BZ51" s="77">
        <f>IF(Info!$O$3="Q1",$BS51,IF(Info!$O$3="Q2",$BT51,IF(Info!$O$3="Q3",$BU51,$BV51)))</f>
        <v>413.73</v>
      </c>
      <c r="CA51" s="156"/>
    </row>
    <row r="52" spans="1:79" x14ac:dyDescent="0.3">
      <c r="A52" s="155"/>
      <c r="B52" s="160" t="s">
        <v>320</v>
      </c>
      <c r="C52" s="166"/>
      <c r="D52" s="157">
        <f t="shared" si="30"/>
        <v>191726.64</v>
      </c>
      <c r="E52" s="161">
        <f t="shared" ref="E52:AJ52" si="52">SUM(E48:E51)</f>
        <v>3408.69</v>
      </c>
      <c r="F52" s="161">
        <f t="shared" si="52"/>
        <v>4773.22</v>
      </c>
      <c r="G52" s="161">
        <f t="shared" si="52"/>
        <v>5266.1400000000012</v>
      </c>
      <c r="H52" s="161">
        <f t="shared" si="52"/>
        <v>4559.3</v>
      </c>
      <c r="I52" s="161">
        <f t="shared" si="52"/>
        <v>5740.5</v>
      </c>
      <c r="J52" s="161">
        <f t="shared" si="52"/>
        <v>5460.1900000000005</v>
      </c>
      <c r="K52" s="161">
        <f t="shared" si="52"/>
        <v>6669.17</v>
      </c>
      <c r="L52" s="161">
        <f t="shared" si="52"/>
        <v>7085.41</v>
      </c>
      <c r="M52" s="161">
        <f t="shared" si="52"/>
        <v>5622.27</v>
      </c>
      <c r="N52" s="161">
        <f t="shared" si="52"/>
        <v>6263.92</v>
      </c>
      <c r="O52" s="161">
        <f t="shared" si="52"/>
        <v>5549.32</v>
      </c>
      <c r="P52" s="161">
        <f t="shared" si="52"/>
        <v>6020.59</v>
      </c>
      <c r="Q52" s="161">
        <f t="shared" si="52"/>
        <v>5535.2800000000007</v>
      </c>
      <c r="R52" s="161">
        <f t="shared" si="52"/>
        <v>3055.45</v>
      </c>
      <c r="S52" s="161">
        <f t="shared" si="52"/>
        <v>3532.82</v>
      </c>
      <c r="T52" s="161">
        <f t="shared" si="52"/>
        <v>4915.83</v>
      </c>
      <c r="U52" s="161">
        <f t="shared" si="52"/>
        <v>5891.92</v>
      </c>
      <c r="V52" s="161">
        <f t="shared" si="52"/>
        <v>6567.18</v>
      </c>
      <c r="W52" s="161">
        <f t="shared" si="52"/>
        <v>3792.46</v>
      </c>
      <c r="X52" s="161">
        <f t="shared" si="52"/>
        <v>4442.2700000000004</v>
      </c>
      <c r="Y52" s="161">
        <f t="shared" si="52"/>
        <v>3688.9900000000002</v>
      </c>
      <c r="Z52" s="161">
        <f t="shared" si="52"/>
        <v>3680.87</v>
      </c>
      <c r="AA52" s="161">
        <f t="shared" si="52"/>
        <v>4340.09</v>
      </c>
      <c r="AB52" s="161">
        <f t="shared" si="52"/>
        <v>3385.83</v>
      </c>
      <c r="AC52" s="161">
        <f t="shared" si="52"/>
        <v>4530.13</v>
      </c>
      <c r="AD52" s="161">
        <f t="shared" si="52"/>
        <v>5235.3099999999995</v>
      </c>
      <c r="AE52" s="161">
        <f t="shared" si="52"/>
        <v>6547.82</v>
      </c>
      <c r="AF52" s="161">
        <f t="shared" si="52"/>
        <v>6740.78</v>
      </c>
      <c r="AG52" s="161">
        <f t="shared" si="52"/>
        <v>4749.4000000000005</v>
      </c>
      <c r="AH52" s="161">
        <f t="shared" si="52"/>
        <v>4396.8</v>
      </c>
      <c r="AI52" s="161">
        <f t="shared" si="52"/>
        <v>3662.25</v>
      </c>
      <c r="AJ52" s="161">
        <f t="shared" si="52"/>
        <v>4716.84</v>
      </c>
      <c r="AK52" s="161">
        <f t="shared" ref="AK52:BP52" si="53">SUM(AK48:AK51)</f>
        <v>6025.1</v>
      </c>
      <c r="AL52" s="161">
        <f t="shared" si="53"/>
        <v>6448.6900000000005</v>
      </c>
      <c r="AM52" s="161">
        <f t="shared" si="53"/>
        <v>4322.3100000000004</v>
      </c>
      <c r="AN52" s="161">
        <f t="shared" si="53"/>
        <v>4212.8500000000004</v>
      </c>
      <c r="AO52" s="161">
        <f t="shared" si="53"/>
        <v>4769.16</v>
      </c>
      <c r="AP52" s="161">
        <f t="shared" si="53"/>
        <v>6121.4900000000007</v>
      </c>
      <c r="AQ52" s="161">
        <f t="shared" si="53"/>
        <v>0</v>
      </c>
      <c r="AR52" s="161">
        <f t="shared" si="53"/>
        <v>0</v>
      </c>
      <c r="AS52" s="161">
        <f t="shared" si="53"/>
        <v>0</v>
      </c>
      <c r="AT52" s="161">
        <f t="shared" si="53"/>
        <v>0</v>
      </c>
      <c r="AU52" s="161">
        <f t="shared" si="53"/>
        <v>0</v>
      </c>
      <c r="AV52" s="161">
        <f t="shared" si="53"/>
        <v>0</v>
      </c>
      <c r="AW52" s="161">
        <f t="shared" si="53"/>
        <v>0</v>
      </c>
      <c r="AX52" s="161">
        <f t="shared" si="53"/>
        <v>0</v>
      </c>
      <c r="AY52" s="161">
        <f t="shared" si="53"/>
        <v>0</v>
      </c>
      <c r="AZ52" s="161">
        <f t="shared" si="53"/>
        <v>0</v>
      </c>
      <c r="BA52" s="161">
        <f t="shared" si="53"/>
        <v>0</v>
      </c>
      <c r="BB52" s="161">
        <f t="shared" si="53"/>
        <v>0</v>
      </c>
      <c r="BC52" s="161">
        <f t="shared" si="53"/>
        <v>0</v>
      </c>
      <c r="BD52" s="161">
        <f t="shared" si="53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x14ac:dyDescent="0.3">
      <c r="A53" s="155"/>
      <c r="B53" s="78" t="s">
        <v>321</v>
      </c>
      <c r="C53" s="166"/>
      <c r="D53" s="170">
        <f t="shared" ref="D53:AI53" si="54">IF(D73=0,0,(D27-D26)/D47)</f>
        <v>3.0047529675094506</v>
      </c>
      <c r="E53" s="171">
        <f t="shared" si="54"/>
        <v>2.2182494529540482</v>
      </c>
      <c r="F53" s="171">
        <f t="shared" si="54"/>
        <v>2.13538475648904</v>
      </c>
      <c r="G53" s="171">
        <f t="shared" si="54"/>
        <v>2.3040753818580639</v>
      </c>
      <c r="H53" s="171">
        <f t="shared" si="54"/>
        <v>2.2898858411481395</v>
      </c>
      <c r="I53" s="171">
        <f t="shared" si="54"/>
        <v>2.0094806780704033</v>
      </c>
      <c r="J53" s="171">
        <f t="shared" si="54"/>
        <v>2.4740008708157957</v>
      </c>
      <c r="K53" s="171">
        <f t="shared" si="54"/>
        <v>2.1934146019873664</v>
      </c>
      <c r="L53" s="171">
        <f t="shared" si="54"/>
        <v>2.1945336678805396</v>
      </c>
      <c r="M53" s="171">
        <f t="shared" si="54"/>
        <v>2.8499540520032176</v>
      </c>
      <c r="N53" s="171">
        <f t="shared" si="54"/>
        <v>3.6497958797660894</v>
      </c>
      <c r="O53" s="171">
        <f t="shared" si="54"/>
        <v>2.4911936096379232</v>
      </c>
      <c r="P53" s="171">
        <f t="shared" si="54"/>
        <v>2.2506133381350022</v>
      </c>
      <c r="Q53" s="171">
        <f t="shared" si="54"/>
        <v>2.6670977035940542</v>
      </c>
      <c r="R53" s="171">
        <f t="shared" si="54"/>
        <v>3.6523753977151521</v>
      </c>
      <c r="S53" s="171">
        <f t="shared" si="54"/>
        <v>3.2401990049751244</v>
      </c>
      <c r="T53" s="171">
        <f t="shared" si="54"/>
        <v>3.4143596593755219</v>
      </c>
      <c r="U53" s="171">
        <f t="shared" si="54"/>
        <v>3.5428172993999887</v>
      </c>
      <c r="V53" s="171">
        <f t="shared" si="54"/>
        <v>3.2683529818960095</v>
      </c>
      <c r="W53" s="171">
        <f t="shared" si="54"/>
        <v>3.0153484986870644</v>
      </c>
      <c r="X53" s="171">
        <f t="shared" si="54"/>
        <v>3.11666344854219</v>
      </c>
      <c r="Y53" s="171">
        <f t="shared" si="54"/>
        <v>4.0921011896864359</v>
      </c>
      <c r="Z53" s="171">
        <f t="shared" si="54"/>
        <v>3.1851212565806506</v>
      </c>
      <c r="AA53" s="171">
        <f t="shared" si="54"/>
        <v>3.2979477650317812</v>
      </c>
      <c r="AB53" s="171">
        <f t="shared" si="54"/>
        <v>4.2145097516956973</v>
      </c>
      <c r="AC53" s="171">
        <f t="shared" si="54"/>
        <v>3.2111050878959189</v>
      </c>
      <c r="AD53" s="171">
        <f t="shared" si="54"/>
        <v>3.3731495045239122</v>
      </c>
      <c r="AE53" s="171">
        <f t="shared" si="54"/>
        <v>3.6875202193705419</v>
      </c>
      <c r="AF53" s="171">
        <f t="shared" si="54"/>
        <v>3.9240668615662551</v>
      </c>
      <c r="AG53" s="171">
        <f t="shared" si="54"/>
        <v>3.5923574743475104</v>
      </c>
      <c r="AH53" s="171">
        <f t="shared" si="54"/>
        <v>3.7604639435199192</v>
      </c>
      <c r="AI53" s="171">
        <f t="shared" si="54"/>
        <v>3.2587869745120059</v>
      </c>
      <c r="AJ53" s="171">
        <f t="shared" ref="AJ53:BD53" si="55">IF(AJ73=0,0,(AJ27-AJ26)/AJ47)</f>
        <v>3.349415880139925</v>
      </c>
      <c r="AK53" s="171">
        <f t="shared" si="55"/>
        <v>3.7451733027785736</v>
      </c>
      <c r="AL53" s="171">
        <f t="shared" si="55"/>
        <v>3.8136759074259072</v>
      </c>
      <c r="AM53" s="171">
        <f t="shared" si="55"/>
        <v>2.8600868151331262</v>
      </c>
      <c r="AN53" s="171">
        <f t="shared" si="55"/>
        <v>2.2402330097087377</v>
      </c>
      <c r="AO53" s="171">
        <f t="shared" si="55"/>
        <v>3.1618886121562184</v>
      </c>
      <c r="AP53" s="171">
        <f t="shared" si="55"/>
        <v>3.0233121939471781</v>
      </c>
      <c r="AQ53" s="171">
        <f t="shared" si="55"/>
        <v>0</v>
      </c>
      <c r="AR53" s="171">
        <f t="shared" si="55"/>
        <v>0</v>
      </c>
      <c r="AS53" s="171">
        <f t="shared" si="55"/>
        <v>0</v>
      </c>
      <c r="AT53" s="171">
        <f t="shared" si="55"/>
        <v>0</v>
      </c>
      <c r="AU53" s="171">
        <f t="shared" si="55"/>
        <v>0</v>
      </c>
      <c r="AV53" s="171">
        <f t="shared" si="55"/>
        <v>0</v>
      </c>
      <c r="AW53" s="171">
        <f t="shared" si="55"/>
        <v>0</v>
      </c>
      <c r="AX53" s="171">
        <f t="shared" si="55"/>
        <v>0</v>
      </c>
      <c r="AY53" s="171">
        <f t="shared" si="55"/>
        <v>0</v>
      </c>
      <c r="AZ53" s="171">
        <f t="shared" si="55"/>
        <v>0</v>
      </c>
      <c r="BA53" s="171">
        <f t="shared" si="55"/>
        <v>0</v>
      </c>
      <c r="BB53" s="171">
        <f t="shared" si="55"/>
        <v>0</v>
      </c>
      <c r="BC53" s="171">
        <f t="shared" si="55"/>
        <v>0</v>
      </c>
      <c r="BD53" s="171">
        <f t="shared" si="55"/>
        <v>0</v>
      </c>
      <c r="BE53" s="158"/>
      <c r="BF53" s="172">
        <f t="shared" ref="BF53:BZ53" si="56">IF(BF73=0,0,(BF27-BF26)/BF47)</f>
        <v>2.2585900970753796</v>
      </c>
      <c r="BG53" s="171">
        <f t="shared" si="56"/>
        <v>2.198469042222047</v>
      </c>
      <c r="BH53" s="171">
        <f t="shared" si="56"/>
        <v>2.7630317578397614</v>
      </c>
      <c r="BI53" s="171">
        <f t="shared" si="56"/>
        <v>3.5345082305298283</v>
      </c>
      <c r="BJ53" s="171">
        <f t="shared" si="56"/>
        <v>3.1849289419677436</v>
      </c>
      <c r="BK53" s="171">
        <f t="shared" si="56"/>
        <v>3.6407532705907761</v>
      </c>
      <c r="BL53" s="171">
        <f t="shared" si="56"/>
        <v>3.7014960740174279</v>
      </c>
      <c r="BM53" s="171">
        <f t="shared" si="56"/>
        <v>3.5663100745778546</v>
      </c>
      <c r="BN53" s="171">
        <f t="shared" si="56"/>
        <v>2.8010384871767879</v>
      </c>
      <c r="BO53" s="171">
        <f t="shared" si="56"/>
        <v>0</v>
      </c>
      <c r="BP53" s="171">
        <f t="shared" si="56"/>
        <v>0</v>
      </c>
      <c r="BQ53" s="171">
        <f t="shared" si="56"/>
        <v>0</v>
      </c>
      <c r="BR53" s="173">
        <f t="shared" si="56"/>
        <v>3.0047529675094489</v>
      </c>
      <c r="BS53" s="171">
        <f t="shared" si="56"/>
        <v>2.4256927204069978</v>
      </c>
      <c r="BT53" s="171">
        <f t="shared" si="56"/>
        <v>3.4469397425277122</v>
      </c>
      <c r="BU53" s="171">
        <f t="shared" si="56"/>
        <v>3.3143905753973124</v>
      </c>
      <c r="BV53" s="171">
        <f t="shared" si="56"/>
        <v>0</v>
      </c>
      <c r="BW53" s="171">
        <f t="shared" si="56"/>
        <v>2.8900221106002708</v>
      </c>
      <c r="BX53" s="171">
        <f t="shared" si="56"/>
        <v>3.3143905753973124</v>
      </c>
      <c r="BY53" s="171">
        <f t="shared" si="56"/>
        <v>2.4256927204069978</v>
      </c>
      <c r="BZ53" s="171">
        <f t="shared" si="56"/>
        <v>2.4256927204069978</v>
      </c>
      <c r="CA53" s="156"/>
    </row>
    <row r="54" spans="1:79" x14ac:dyDescent="0.3">
      <c r="A54" s="155"/>
      <c r="B54" s="291" t="s">
        <v>322</v>
      </c>
      <c r="C54" s="166"/>
      <c r="D54" s="157">
        <f>SUM(E54:BD54)</f>
        <v>48166.999999999985</v>
      </c>
      <c r="E54" s="292">
        <f>SUM(Paniglgasse:Newshop2!E54)</f>
        <v>1113</v>
      </c>
      <c r="F54" s="292">
        <f>SUM(Paniglgasse:Newshop2!F54)</f>
        <v>1025.2</v>
      </c>
      <c r="G54" s="292">
        <f>SUM(Paniglgasse:Newshop2!G54)</f>
        <v>1735.06</v>
      </c>
      <c r="H54" s="292">
        <f>SUM(Paniglgasse:Newshop2!H54)</f>
        <v>1281.18</v>
      </c>
      <c r="I54" s="292">
        <f>SUM(Paniglgasse:Newshop2!I54)</f>
        <v>918.55</v>
      </c>
      <c r="J54" s="292">
        <f>SUM(Paniglgasse:Newshop2!J54)</f>
        <v>1009.77</v>
      </c>
      <c r="K54" s="292">
        <f>SUM(Paniglgasse:Newshop2!K54)</f>
        <v>1028.67</v>
      </c>
      <c r="L54" s="292">
        <f>SUM(Paniglgasse:Newshop2!L54)</f>
        <v>1650.29</v>
      </c>
      <c r="M54" s="292">
        <f>SUM(Paniglgasse:Newshop2!M54)</f>
        <v>1536.16</v>
      </c>
      <c r="N54" s="292">
        <f>SUM(Paniglgasse:Newshop2!N54)</f>
        <v>972.77</v>
      </c>
      <c r="O54" s="292">
        <f>SUM(Paniglgasse:Newshop2!O54)</f>
        <v>836.09</v>
      </c>
      <c r="P54" s="292">
        <f>SUM(Paniglgasse:Newshop2!P54)</f>
        <v>1069.1600000000001</v>
      </c>
      <c r="Q54" s="292">
        <f>SUM(Paniglgasse:Newshop2!Q54)</f>
        <v>1967.49</v>
      </c>
      <c r="R54" s="292">
        <f>SUM(Paniglgasse:Newshop2!R54)</f>
        <v>1742.02</v>
      </c>
      <c r="S54" s="292">
        <f>SUM(Paniglgasse:Newshop2!S54)</f>
        <v>879.16</v>
      </c>
      <c r="T54" s="292">
        <f>SUM(Paniglgasse:Newshop2!T54)</f>
        <v>949.92000000000007</v>
      </c>
      <c r="U54" s="292">
        <f>SUM(Paniglgasse:Newshop2!U54)</f>
        <v>1008.78</v>
      </c>
      <c r="V54" s="292">
        <f>SUM(Paniglgasse:Newshop2!V54)</f>
        <v>1774.56</v>
      </c>
      <c r="W54" s="292">
        <f>SUM(Paniglgasse:Newshop2!W54)</f>
        <v>1568.15</v>
      </c>
      <c r="X54" s="292">
        <f>SUM(Paniglgasse:Newshop2!X54)</f>
        <v>1036.57</v>
      </c>
      <c r="Y54" s="292">
        <f>SUM(Paniglgasse:Newshop2!Y54)</f>
        <v>897.27</v>
      </c>
      <c r="Z54" s="292">
        <f>SUM(Paniglgasse:Newshop2!Z54)</f>
        <v>1122.2</v>
      </c>
      <c r="AA54" s="292">
        <f>SUM(Paniglgasse:Newshop2!AA54)</f>
        <v>1983.75</v>
      </c>
      <c r="AB54" s="292">
        <f>SUM(Paniglgasse:Newshop2!AB54)</f>
        <v>1625.6100000000001</v>
      </c>
      <c r="AC54" s="292">
        <f>SUM(Paniglgasse:Newshop2!AC54)</f>
        <v>1101.3499999999999</v>
      </c>
      <c r="AD54" s="292">
        <f>SUM(Paniglgasse:Newshop2!AD54)</f>
        <v>1011.95</v>
      </c>
      <c r="AE54" s="292">
        <f>SUM(Paniglgasse:Newshop2!AE54)</f>
        <v>1082.96</v>
      </c>
      <c r="AF54" s="292">
        <f>SUM(Paniglgasse:Newshop2!AF54)</f>
        <v>1803.75</v>
      </c>
      <c r="AG54" s="292">
        <f>SUM(Paniglgasse:Newshop2!AG54)</f>
        <v>1419.68</v>
      </c>
      <c r="AH54" s="292">
        <f>SUM(Paniglgasse:Newshop2!AH54)</f>
        <v>1446.54</v>
      </c>
      <c r="AI54" s="292">
        <f>SUM(Paniglgasse:Newshop2!AI54)</f>
        <v>1028.3800000000001</v>
      </c>
      <c r="AJ54" s="292">
        <f>SUM(Paniglgasse:Newshop2!AJ54)</f>
        <v>1031.56</v>
      </c>
      <c r="AK54" s="292">
        <f>SUM(Paniglgasse:Newshop2!AK54)</f>
        <v>1076.92</v>
      </c>
      <c r="AL54" s="292">
        <f>SUM(Paniglgasse:Newshop2!AL54)</f>
        <v>1848.85</v>
      </c>
      <c r="AM54" s="292">
        <f>SUM(Paniglgasse:Newshop2!AM54)</f>
        <v>1513.52</v>
      </c>
      <c r="AN54" s="292">
        <f>SUM(Paniglgasse:Newshop2!AN54)</f>
        <v>979.2</v>
      </c>
      <c r="AO54" s="292">
        <f>SUM(Paniglgasse:Newshop2!AO54)</f>
        <v>994.85</v>
      </c>
      <c r="AP54" s="292">
        <f>SUM(Paniglgasse:Newshop2!AP54)</f>
        <v>1096.1100000000001</v>
      </c>
      <c r="AQ54" s="292">
        <f>SUM(Paniglgasse:Newshop2!AQ54)</f>
        <v>0</v>
      </c>
      <c r="AR54" s="292">
        <f>SUM(Paniglgasse:Newshop2!AR54)</f>
        <v>0</v>
      </c>
      <c r="AS54" s="292">
        <f>SUM(Paniglgasse:Newshop2!AS54)</f>
        <v>0</v>
      </c>
      <c r="AT54" s="292">
        <f>SUM(Paniglgasse:Newshop2!AT54)</f>
        <v>0</v>
      </c>
      <c r="AU54" s="292">
        <f>SUM(Paniglgasse:Newshop2!AU54)</f>
        <v>0</v>
      </c>
      <c r="AV54" s="292">
        <f>SUM(Paniglgasse:Newshop2!AV54)</f>
        <v>0</v>
      </c>
      <c r="AW54" s="292">
        <f>SUM(Paniglgasse:Newshop2!AW54)</f>
        <v>0</v>
      </c>
      <c r="AX54" s="292">
        <f>SUM(Paniglgasse:Newshop2!AX54)</f>
        <v>0</v>
      </c>
      <c r="AY54" s="292">
        <f>SUM(Paniglgasse:Newshop2!AY54)</f>
        <v>0</v>
      </c>
      <c r="AZ54" s="292">
        <f>SUM(Paniglgasse:Newshop2!AZ54)</f>
        <v>0</v>
      </c>
      <c r="BA54" s="292">
        <f>SUM(Paniglgasse:Newshop2!BA54)</f>
        <v>0</v>
      </c>
      <c r="BB54" s="292">
        <f>SUM(Paniglgasse:Newshop2!BB54)</f>
        <v>0</v>
      </c>
      <c r="BC54" s="292">
        <f>SUM(Paniglgasse:Newshop2!BC54)</f>
        <v>0</v>
      </c>
      <c r="BD54" s="292">
        <f>SUM(Paniglgasse:Newshop2!BD54)</f>
        <v>0</v>
      </c>
      <c r="BE54" s="158"/>
      <c r="BF54" s="163">
        <f>SUM(E54:H54)</f>
        <v>5154.4399999999996</v>
      </c>
      <c r="BG54" s="77">
        <f>SUM(I54:L54)</f>
        <v>4607.28</v>
      </c>
      <c r="BH54" s="77">
        <f>SUM(M54:Q54)</f>
        <v>6381.67</v>
      </c>
      <c r="BI54" s="77">
        <f>SUM(R54:U54)</f>
        <v>4579.88</v>
      </c>
      <c r="BJ54" s="77">
        <f>SUM(V54:Y54)</f>
        <v>5276.5499999999993</v>
      </c>
      <c r="BK54" s="77">
        <f>SUM(Z54:AD54)</f>
        <v>6844.86</v>
      </c>
      <c r="BL54" s="77">
        <f>SUM(AE54:AH54)</f>
        <v>5752.93</v>
      </c>
      <c r="BM54" s="77">
        <f>SUM(AI54:AL54)</f>
        <v>4985.71</v>
      </c>
      <c r="BN54" s="77">
        <f>SUM(AM54:AQ54)</f>
        <v>4583.68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48167</v>
      </c>
      <c r="BS54" s="77">
        <f>SUM(BF54:BH54)</f>
        <v>16143.39</v>
      </c>
      <c r="BT54" s="77">
        <f>SUM(BI54:BK54)</f>
        <v>16701.29</v>
      </c>
      <c r="BU54" s="77">
        <f>SUM(BL54:BN54)</f>
        <v>15322.32</v>
      </c>
      <c r="BV54" s="77">
        <f>SUM(BO54:BQ54)</f>
        <v>0</v>
      </c>
      <c r="BW54" s="77">
        <f>SUM(BF54:BK54)</f>
        <v>32844.68</v>
      </c>
      <c r="BX54" s="77">
        <f>SUM(BL54:BQ54)</f>
        <v>15322.32</v>
      </c>
      <c r="BY54" s="77">
        <f>IF(Info!$O$3="Q1",$BS54,IF(Info!$O$3="Q2",$BS54+$BT54,IF(Info!$O$3="Q3",$BS54+$BT54+$BU54,$BR54)))</f>
        <v>16143.39</v>
      </c>
      <c r="BZ54" s="77">
        <f>IF(Info!$O$3="Q1",$BS54,IF(Info!$O$3="Q2",$BT54,IF(Info!$O$3="Q3",$BU54,$BV54)))</f>
        <v>16143.39</v>
      </c>
      <c r="CA54" s="156"/>
    </row>
    <row r="55" spans="1:79" x14ac:dyDescent="0.3">
      <c r="A55" s="155"/>
      <c r="B55" s="291" t="s">
        <v>323</v>
      </c>
      <c r="C55" s="166"/>
      <c r="D55" s="157">
        <f>SUM(E55:BD55)</f>
        <v>11541.070000000002</v>
      </c>
      <c r="E55" s="292">
        <f>SUM(Paniglgasse:Newshop2!E55)</f>
        <v>200.77</v>
      </c>
      <c r="F55" s="292">
        <f>SUM(Paniglgasse:Newshop2!F55)</f>
        <v>276.49</v>
      </c>
      <c r="G55" s="292">
        <f>SUM(Paniglgasse:Newshop2!G55)</f>
        <v>303.18</v>
      </c>
      <c r="H55" s="292">
        <f>SUM(Paniglgasse:Newshop2!H55)</f>
        <v>399.88</v>
      </c>
      <c r="I55" s="292">
        <f>SUM(Paniglgasse:Newshop2!I55)</f>
        <v>312.36</v>
      </c>
      <c r="J55" s="292">
        <f>SUM(Paniglgasse:Newshop2!J55)</f>
        <v>309.39</v>
      </c>
      <c r="K55" s="292">
        <f>SUM(Paniglgasse:Newshop2!K55)</f>
        <v>350.34000000000003</v>
      </c>
      <c r="L55" s="292">
        <f>SUM(Paniglgasse:Newshop2!L55)</f>
        <v>350.02</v>
      </c>
      <c r="M55" s="292">
        <f>SUM(Paniglgasse:Newshop2!M55)</f>
        <v>297.45999999999998</v>
      </c>
      <c r="N55" s="292">
        <f>SUM(Paniglgasse:Newshop2!N55)</f>
        <v>314.64</v>
      </c>
      <c r="O55" s="292">
        <f>SUM(Paniglgasse:Newshop2!O55)</f>
        <v>315.89999999999998</v>
      </c>
      <c r="P55" s="292">
        <f>SUM(Paniglgasse:Newshop2!P55)</f>
        <v>292.25</v>
      </c>
      <c r="Q55" s="292">
        <f>SUM(Paniglgasse:Newshop2!Q55)</f>
        <v>353.25</v>
      </c>
      <c r="R55" s="292">
        <f>SUM(Paniglgasse:Newshop2!R55)</f>
        <v>350.61</v>
      </c>
      <c r="S55" s="292">
        <f>SUM(Paniglgasse:Newshop2!S55)</f>
        <v>266.14999999999998</v>
      </c>
      <c r="T55" s="292">
        <f>SUM(Paniglgasse:Newshop2!T55)</f>
        <v>223.25</v>
      </c>
      <c r="U55" s="292">
        <f>SUM(Paniglgasse:Newshop2!U55)</f>
        <v>294.02</v>
      </c>
      <c r="V55" s="292">
        <f>SUM(Paniglgasse:Newshop2!V55)</f>
        <v>315.5</v>
      </c>
      <c r="W55" s="292">
        <f>SUM(Paniglgasse:Newshop2!W55)</f>
        <v>355.87</v>
      </c>
      <c r="X55" s="292">
        <f>SUM(Paniglgasse:Newshop2!X55)</f>
        <v>315.58</v>
      </c>
      <c r="Y55" s="292">
        <f>SUM(Paniglgasse:Newshop2!Y55)</f>
        <v>305.85000000000002</v>
      </c>
      <c r="Z55" s="292">
        <f>SUM(Paniglgasse:Newshop2!Z55)</f>
        <v>265.97000000000003</v>
      </c>
      <c r="AA55" s="292">
        <f>SUM(Paniglgasse:Newshop2!AA55)</f>
        <v>338.02</v>
      </c>
      <c r="AB55" s="292">
        <f>SUM(Paniglgasse:Newshop2!AB55)</f>
        <v>305.51</v>
      </c>
      <c r="AC55" s="292">
        <f>SUM(Paniglgasse:Newshop2!AC55)</f>
        <v>279.01</v>
      </c>
      <c r="AD55" s="292">
        <f>SUM(Paniglgasse:Newshop2!AD55)</f>
        <v>300.19</v>
      </c>
      <c r="AE55" s="292">
        <f>SUM(Paniglgasse:Newshop2!AE55)</f>
        <v>276.44</v>
      </c>
      <c r="AF55" s="292">
        <f>SUM(Paniglgasse:Newshop2!AF55)</f>
        <v>317.54000000000002</v>
      </c>
      <c r="AG55" s="292">
        <f>SUM(Paniglgasse:Newshop2!AG55)</f>
        <v>300.67</v>
      </c>
      <c r="AH55" s="292">
        <f>SUM(Paniglgasse:Newshop2!AH55)</f>
        <v>298.26</v>
      </c>
      <c r="AI55" s="292">
        <f>SUM(Paniglgasse:Newshop2!AI55)</f>
        <v>325.06</v>
      </c>
      <c r="AJ55" s="292">
        <f>SUM(Paniglgasse:Newshop2!AJ55)</f>
        <v>261.08</v>
      </c>
      <c r="AK55" s="292">
        <f>SUM(Paniglgasse:Newshop2!AK55)</f>
        <v>289.52999999999997</v>
      </c>
      <c r="AL55" s="292">
        <f>SUM(Paniglgasse:Newshop2!AL55)</f>
        <v>269.38</v>
      </c>
      <c r="AM55" s="292">
        <f>SUM(Paniglgasse:Newshop2!AM55)</f>
        <v>299.36</v>
      </c>
      <c r="AN55" s="292">
        <f>SUM(Paniglgasse:Newshop2!AN55)</f>
        <v>254.84</v>
      </c>
      <c r="AO55" s="292">
        <f>SUM(Paniglgasse:Newshop2!AO55)</f>
        <v>338.76</v>
      </c>
      <c r="AP55" s="292">
        <f>SUM(Paniglgasse:Newshop2!AP55)</f>
        <v>318.69</v>
      </c>
      <c r="AQ55" s="292">
        <f>SUM(Paniglgasse:Newshop2!AQ55)</f>
        <v>0</v>
      </c>
      <c r="AR55" s="292">
        <f>SUM(Paniglgasse:Newshop2!AR55)</f>
        <v>0</v>
      </c>
      <c r="AS55" s="292">
        <f>SUM(Paniglgasse:Newshop2!AS55)</f>
        <v>0</v>
      </c>
      <c r="AT55" s="292">
        <f>SUM(Paniglgasse:Newshop2!AT55)</f>
        <v>0</v>
      </c>
      <c r="AU55" s="292">
        <f>SUM(Paniglgasse:Newshop2!AU55)</f>
        <v>0</v>
      </c>
      <c r="AV55" s="292">
        <f>SUM(Paniglgasse:Newshop2!AV55)</f>
        <v>0</v>
      </c>
      <c r="AW55" s="292">
        <f>SUM(Paniglgasse:Newshop2!AW55)</f>
        <v>0</v>
      </c>
      <c r="AX55" s="292">
        <f>SUM(Paniglgasse:Newshop2!AX55)</f>
        <v>0</v>
      </c>
      <c r="AY55" s="292">
        <f>SUM(Paniglgasse:Newshop2!AY55)</f>
        <v>0</v>
      </c>
      <c r="AZ55" s="292">
        <f>SUM(Paniglgasse:Newshop2!AZ55)</f>
        <v>0</v>
      </c>
      <c r="BA55" s="292">
        <f>SUM(Paniglgasse:Newshop2!BA55)</f>
        <v>0</v>
      </c>
      <c r="BB55" s="292">
        <f>SUM(Paniglgasse:Newshop2!BB55)</f>
        <v>0</v>
      </c>
      <c r="BC55" s="292">
        <f>SUM(Paniglgasse:Newshop2!BC55)</f>
        <v>0</v>
      </c>
      <c r="BD55" s="292">
        <f>SUM(Paniglgasse:Newshop2!BD55)</f>
        <v>0</v>
      </c>
      <c r="BE55" s="158"/>
      <c r="BF55" s="163">
        <f>SUM(E55:H55)</f>
        <v>1180.3200000000002</v>
      </c>
      <c r="BG55" s="77">
        <f>SUM(I55:L55)</f>
        <v>1322.1100000000001</v>
      </c>
      <c r="BH55" s="77">
        <f>SUM(M55:Q55)</f>
        <v>1573.5</v>
      </c>
      <c r="BI55" s="77">
        <f>SUM(R55:U55)</f>
        <v>1134.03</v>
      </c>
      <c r="BJ55" s="77">
        <f>SUM(V55:Y55)</f>
        <v>1292.8000000000002</v>
      </c>
      <c r="BK55" s="77">
        <f>SUM(Z55:AD55)</f>
        <v>1488.7</v>
      </c>
      <c r="BL55" s="77">
        <f>SUM(AE55:AH55)</f>
        <v>1192.9100000000001</v>
      </c>
      <c r="BM55" s="77">
        <f>SUM(AI55:AL55)</f>
        <v>1145.05</v>
      </c>
      <c r="BN55" s="77">
        <f>SUM(AM55:AQ55)</f>
        <v>1211.6500000000001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11541.07</v>
      </c>
      <c r="BS55" s="77">
        <f>SUM(BF55:BH55)</f>
        <v>4075.9300000000003</v>
      </c>
      <c r="BT55" s="77">
        <f>SUM(BI55:BK55)</f>
        <v>3915.5299999999997</v>
      </c>
      <c r="BU55" s="77">
        <f>SUM(BL55:BN55)</f>
        <v>3549.61</v>
      </c>
      <c r="BV55" s="77">
        <f>SUM(BO55:BQ55)</f>
        <v>0</v>
      </c>
      <c r="BW55" s="77">
        <f>SUM(BF55:BK55)</f>
        <v>7991.46</v>
      </c>
      <c r="BX55" s="77">
        <f>SUM(BL55:BQ55)</f>
        <v>3549.61</v>
      </c>
      <c r="BY55" s="77">
        <f>IF(Info!$O$3="Q1",$BS55,IF(Info!$O$3="Q2",$BS55+$BT55,IF(Info!$O$3="Q3",$BS55+$BT55+$BU55,$BR55)))</f>
        <v>4075.9300000000003</v>
      </c>
      <c r="BZ55" s="77">
        <f>IF(Info!$O$3="Q1",$BS55,IF(Info!$O$3="Q2",$BT55,IF(Info!$O$3="Q3",$BU55,$BV55)))</f>
        <v>4075.9300000000003</v>
      </c>
      <c r="CA55" s="156"/>
    </row>
    <row r="56" spans="1:79" x14ac:dyDescent="0.3">
      <c r="A56" s="155"/>
      <c r="B56" s="291" t="s">
        <v>324</v>
      </c>
      <c r="C56" s="166"/>
      <c r="D56" s="157">
        <f>SUM(E56:BD56)</f>
        <v>0</v>
      </c>
      <c r="E56" s="292">
        <f>SUM(Paniglgasse:Newshop2!E56)</f>
        <v>0</v>
      </c>
      <c r="F56" s="292">
        <f>SUM(Paniglgasse:Newshop2!F56)</f>
        <v>0</v>
      </c>
      <c r="G56" s="292">
        <f>SUM(Paniglgasse:Newshop2!G56)</f>
        <v>0</v>
      </c>
      <c r="H56" s="292">
        <f>SUM(Paniglgasse:Newshop2!H56)</f>
        <v>0</v>
      </c>
      <c r="I56" s="292">
        <f>SUM(Paniglgasse:Newshop2!I56)</f>
        <v>0</v>
      </c>
      <c r="J56" s="292">
        <f>SUM(Paniglgasse:Newshop2!J56)</f>
        <v>0</v>
      </c>
      <c r="K56" s="292">
        <f>SUM(Paniglgasse:Newshop2!K56)</f>
        <v>0</v>
      </c>
      <c r="L56" s="292">
        <f>SUM(Paniglgasse:Newshop2!L56)</f>
        <v>0</v>
      </c>
      <c r="M56" s="292">
        <f>SUM(Paniglgasse:Newshop2!M56)</f>
        <v>0</v>
      </c>
      <c r="N56" s="292">
        <f>SUM(Paniglgasse:Newshop2!N56)</f>
        <v>0</v>
      </c>
      <c r="O56" s="292">
        <f>SUM(Paniglgasse:Newshop2!O56)</f>
        <v>0</v>
      </c>
      <c r="P56" s="292">
        <f>SUM(Paniglgasse:Newshop2!P56)</f>
        <v>0</v>
      </c>
      <c r="Q56" s="292">
        <f>SUM(Paniglgasse:Newshop2!Q56)</f>
        <v>0</v>
      </c>
      <c r="R56" s="292">
        <f>SUM(Paniglgasse:Newshop2!R56)</f>
        <v>0</v>
      </c>
      <c r="S56" s="292">
        <f>SUM(Paniglgasse:Newshop2!S56)</f>
        <v>0</v>
      </c>
      <c r="T56" s="292">
        <f>SUM(Paniglgasse:Newshop2!T56)</f>
        <v>0</v>
      </c>
      <c r="U56" s="292">
        <f>SUM(Paniglgasse:Newshop2!U56)</f>
        <v>0</v>
      </c>
      <c r="V56" s="292">
        <f>SUM(Paniglgasse:Newshop2!V56)</f>
        <v>0</v>
      </c>
      <c r="W56" s="292">
        <f>SUM(Paniglgasse:Newshop2!W56)</f>
        <v>0</v>
      </c>
      <c r="X56" s="292">
        <f>SUM(Paniglgasse:Newshop2!X56)</f>
        <v>0</v>
      </c>
      <c r="Y56" s="292">
        <f>SUM(Paniglgasse:Newshop2!Y56)</f>
        <v>0</v>
      </c>
      <c r="Z56" s="292">
        <f>SUM(Paniglgasse:Newshop2!Z56)</f>
        <v>0</v>
      </c>
      <c r="AA56" s="292">
        <f>SUM(Paniglgasse:Newshop2!AA56)</f>
        <v>0</v>
      </c>
      <c r="AB56" s="292">
        <f>SUM(Paniglgasse:Newshop2!AB56)</f>
        <v>0</v>
      </c>
      <c r="AC56" s="292">
        <f>SUM(Paniglgasse:Newshop2!AC56)</f>
        <v>0</v>
      </c>
      <c r="AD56" s="292">
        <f>SUM(Paniglgasse:Newshop2!AD56)</f>
        <v>0</v>
      </c>
      <c r="AE56" s="292">
        <f>SUM(Paniglgasse:Newshop2!AE56)</f>
        <v>0</v>
      </c>
      <c r="AF56" s="292">
        <f>SUM(Paniglgasse:Newshop2!AF56)</f>
        <v>0</v>
      </c>
      <c r="AG56" s="292">
        <f>SUM(Paniglgasse:Newshop2!AG56)</f>
        <v>0</v>
      </c>
      <c r="AH56" s="292">
        <f>SUM(Paniglgasse:Newshop2!AH56)</f>
        <v>0</v>
      </c>
      <c r="AI56" s="292">
        <f>SUM(Paniglgasse:Newshop2!AI56)</f>
        <v>0</v>
      </c>
      <c r="AJ56" s="292">
        <f>SUM(Paniglgasse:Newshop2!AJ56)</f>
        <v>0</v>
      </c>
      <c r="AK56" s="292">
        <f>SUM(Paniglgasse:Newshop2!AK56)</f>
        <v>0</v>
      </c>
      <c r="AL56" s="292">
        <f>SUM(Paniglgasse:Newshop2!AL56)</f>
        <v>0</v>
      </c>
      <c r="AM56" s="292">
        <f>SUM(Paniglgasse:Newshop2!AM56)</f>
        <v>0</v>
      </c>
      <c r="AN56" s="292">
        <f>SUM(Paniglgasse:Newshop2!AN56)</f>
        <v>0</v>
      </c>
      <c r="AO56" s="292">
        <f>SUM(Paniglgasse:Newshop2!AO56)</f>
        <v>0</v>
      </c>
      <c r="AP56" s="292">
        <f>SUM(Paniglgasse:Newshop2!AP56)</f>
        <v>0</v>
      </c>
      <c r="AQ56" s="292">
        <f>SUM(Paniglgasse:Newshop2!AQ56)</f>
        <v>0</v>
      </c>
      <c r="AR56" s="292">
        <f>SUM(Paniglgasse:Newshop2!AR56)</f>
        <v>0</v>
      </c>
      <c r="AS56" s="292">
        <f>SUM(Paniglgasse:Newshop2!AS56)</f>
        <v>0</v>
      </c>
      <c r="AT56" s="292">
        <f>SUM(Paniglgasse:Newshop2!AT56)</f>
        <v>0</v>
      </c>
      <c r="AU56" s="292">
        <f>SUM(Paniglgasse:Newshop2!AU56)</f>
        <v>0</v>
      </c>
      <c r="AV56" s="292">
        <f>SUM(Paniglgasse:Newshop2!AV56)</f>
        <v>0</v>
      </c>
      <c r="AW56" s="292">
        <f>SUM(Paniglgasse:Newshop2!AW56)</f>
        <v>0</v>
      </c>
      <c r="AX56" s="292">
        <f>SUM(Paniglgasse:Newshop2!AX56)</f>
        <v>0</v>
      </c>
      <c r="AY56" s="292">
        <f>SUM(Paniglgasse:Newshop2!AY56)</f>
        <v>0</v>
      </c>
      <c r="AZ56" s="292">
        <f>SUM(Paniglgasse:Newshop2!AZ56)</f>
        <v>0</v>
      </c>
      <c r="BA56" s="292">
        <f>SUM(Paniglgasse:Newshop2!BA56)</f>
        <v>0</v>
      </c>
      <c r="BB56" s="292">
        <f>SUM(Paniglgasse:Newshop2!BB56)</f>
        <v>0</v>
      </c>
      <c r="BC56" s="292">
        <f>SUM(Paniglgasse:Newshop2!BC56)</f>
        <v>0</v>
      </c>
      <c r="BD56" s="292">
        <f>SUM(Paniglgasse:Newshop2!BD56)</f>
        <v>0</v>
      </c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5.6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x14ac:dyDescent="0.3">
      <c r="A59" s="155"/>
      <c r="B59" s="78" t="s">
        <v>326</v>
      </c>
      <c r="C59" s="166"/>
      <c r="D59" s="43">
        <f t="shared" ref="D59:AI59" si="57">IF(D$73=0,0,D74/D27)</f>
        <v>5.572832475321035</v>
      </c>
      <c r="E59" s="44">
        <f t="shared" si="57"/>
        <v>9.5090744832665823</v>
      </c>
      <c r="F59" s="44">
        <f t="shared" si="57"/>
        <v>5.8027268445143125</v>
      </c>
      <c r="G59" s="44">
        <f t="shared" si="57"/>
        <v>5.4038147289229199</v>
      </c>
      <c r="H59" s="44">
        <f t="shared" si="57"/>
        <v>3.3122354346685885</v>
      </c>
      <c r="I59" s="44">
        <f t="shared" si="57"/>
        <v>12.031990672510702</v>
      </c>
      <c r="J59" s="44">
        <f t="shared" si="57"/>
        <v>11.054222864568613</v>
      </c>
      <c r="K59" s="44">
        <f t="shared" si="57"/>
        <v>7.9042661711933251</v>
      </c>
      <c r="L59" s="44">
        <f t="shared" si="57"/>
        <v>4.1828121188394256</v>
      </c>
      <c r="M59" s="44">
        <f t="shared" si="57"/>
        <v>3.6087693172903554</v>
      </c>
      <c r="N59" s="44">
        <f t="shared" si="57"/>
        <v>10.736307729514499</v>
      </c>
      <c r="O59" s="44">
        <f t="shared" si="57"/>
        <v>12.269030785674236</v>
      </c>
      <c r="P59" s="44">
        <f t="shared" si="57"/>
        <v>8.5060754556591771</v>
      </c>
      <c r="Q59" s="44">
        <f t="shared" si="57"/>
        <v>4.3292380810615407</v>
      </c>
      <c r="R59" s="44">
        <f t="shared" si="57"/>
        <v>3.2935625713261958</v>
      </c>
      <c r="S59" s="44">
        <f t="shared" si="57"/>
        <v>10.694825023070941</v>
      </c>
      <c r="T59" s="44">
        <f t="shared" si="57"/>
        <v>8.5341172500806906</v>
      </c>
      <c r="U59" s="44">
        <f t="shared" si="57"/>
        <v>8.1039292866514767</v>
      </c>
      <c r="V59" s="44">
        <f t="shared" si="57"/>
        <v>4.401294708207983</v>
      </c>
      <c r="W59" s="44">
        <f t="shared" si="57"/>
        <v>2.7657180167367517</v>
      </c>
      <c r="X59" s="44">
        <f t="shared" si="57"/>
        <v>9.9184763903000466</v>
      </c>
      <c r="Y59" s="44">
        <f t="shared" si="57"/>
        <v>10.353015982808529</v>
      </c>
      <c r="Z59" s="44">
        <f t="shared" si="57"/>
        <v>6.7444205097635441</v>
      </c>
      <c r="AA59" s="44">
        <f t="shared" si="57"/>
        <v>4.4804279908630225</v>
      </c>
      <c r="AB59" s="44">
        <f t="shared" si="57"/>
        <v>2.7840449917314909</v>
      </c>
      <c r="AC59" s="44">
        <f t="shared" si="57"/>
        <v>9.9476988624944731</v>
      </c>
      <c r="AD59" s="44">
        <f t="shared" si="57"/>
        <v>9.0561300518920067</v>
      </c>
      <c r="AE59" s="44">
        <f t="shared" si="57"/>
        <v>5.937722808952465</v>
      </c>
      <c r="AF59" s="44">
        <f t="shared" si="57"/>
        <v>4.4101211662186666</v>
      </c>
      <c r="AG59" s="44">
        <f t="shared" si="57"/>
        <v>2.7544068827134529</v>
      </c>
      <c r="AH59" s="44">
        <f t="shared" si="57"/>
        <v>9.4699502956736907</v>
      </c>
      <c r="AI59" s="44">
        <f t="shared" si="57"/>
        <v>10.015379871013623</v>
      </c>
      <c r="AJ59" s="44">
        <f t="shared" ref="AJ59:BD59" si="58">IF(AJ$73=0,0,AJ74/AJ27)</f>
        <v>8.2799763204393049</v>
      </c>
      <c r="AK59" s="44">
        <f t="shared" si="58"/>
        <v>6.0478067402285722</v>
      </c>
      <c r="AL59" s="44">
        <f t="shared" si="58"/>
        <v>4.5212163134404246</v>
      </c>
      <c r="AM59" s="44">
        <f t="shared" si="58"/>
        <v>3.1777044729880521</v>
      </c>
      <c r="AN59" s="44">
        <f t="shared" si="58"/>
        <v>9.7962408969412405</v>
      </c>
      <c r="AO59" s="44">
        <f t="shared" si="58"/>
        <v>10.881658310710222</v>
      </c>
      <c r="AP59" s="44">
        <f t="shared" si="58"/>
        <v>8.6603790618511276</v>
      </c>
      <c r="AQ59" s="44">
        <f t="shared" si="58"/>
        <v>0</v>
      </c>
      <c r="AR59" s="44">
        <f t="shared" si="58"/>
        <v>0</v>
      </c>
      <c r="AS59" s="44">
        <f t="shared" si="58"/>
        <v>0</v>
      </c>
      <c r="AT59" s="44">
        <f t="shared" si="58"/>
        <v>0</v>
      </c>
      <c r="AU59" s="44">
        <f t="shared" si="58"/>
        <v>0</v>
      </c>
      <c r="AV59" s="44">
        <f t="shared" si="58"/>
        <v>0</v>
      </c>
      <c r="AW59" s="44">
        <f t="shared" si="58"/>
        <v>0</v>
      </c>
      <c r="AX59" s="44">
        <f t="shared" si="58"/>
        <v>0</v>
      </c>
      <c r="AY59" s="44">
        <f t="shared" si="58"/>
        <v>0</v>
      </c>
      <c r="AZ59" s="44">
        <f t="shared" si="58"/>
        <v>0</v>
      </c>
      <c r="BA59" s="44">
        <f t="shared" si="58"/>
        <v>0</v>
      </c>
      <c r="BB59" s="44">
        <f t="shared" si="58"/>
        <v>0</v>
      </c>
      <c r="BC59" s="44">
        <f t="shared" si="58"/>
        <v>0</v>
      </c>
      <c r="BD59" s="44">
        <f t="shared" si="58"/>
        <v>0</v>
      </c>
      <c r="BE59" s="175"/>
      <c r="BF59" s="79">
        <f t="shared" ref="BF59:BZ59" si="59">IF(BF$73=0,0,BF74/BF27)</f>
        <v>4.9778143512468782</v>
      </c>
      <c r="BG59" s="44">
        <f t="shared" si="59"/>
        <v>7.6907385236523744</v>
      </c>
      <c r="BH59" s="44">
        <f t="shared" si="59"/>
        <v>5.9883784834017995</v>
      </c>
      <c r="BI59" s="44">
        <f t="shared" si="59"/>
        <v>5.8163245580099483</v>
      </c>
      <c r="BJ59" s="44">
        <f t="shared" si="59"/>
        <v>5.0092682728150715</v>
      </c>
      <c r="BK59" s="44">
        <f t="shared" si="59"/>
        <v>4.9616367380501769</v>
      </c>
      <c r="BL59" s="44">
        <f t="shared" si="59"/>
        <v>4.4906297346004855</v>
      </c>
      <c r="BM59" s="44">
        <f t="shared" si="59"/>
        <v>6.7989510012549781</v>
      </c>
      <c r="BN59" s="44">
        <f t="shared" si="59"/>
        <v>5.9524349239426115</v>
      </c>
      <c r="BO59" s="44">
        <f t="shared" si="59"/>
        <v>0</v>
      </c>
      <c r="BP59" s="44">
        <f t="shared" si="59"/>
        <v>0</v>
      </c>
      <c r="BQ59" s="44">
        <f t="shared" si="59"/>
        <v>0</v>
      </c>
      <c r="BR59" s="45">
        <f t="shared" si="59"/>
        <v>5.5728324753210359</v>
      </c>
      <c r="BS59" s="44">
        <f t="shared" si="59"/>
        <v>6.0342998153577003</v>
      </c>
      <c r="BT59" s="44">
        <f t="shared" si="59"/>
        <v>5.2112628333440627</v>
      </c>
      <c r="BU59" s="44">
        <f t="shared" si="59"/>
        <v>5.5372214427115534</v>
      </c>
      <c r="BV59" s="44">
        <f t="shared" si="59"/>
        <v>0</v>
      </c>
      <c r="BW59" s="44">
        <f t="shared" si="59"/>
        <v>5.5879788923897218</v>
      </c>
      <c r="BX59" s="44">
        <f t="shared" si="59"/>
        <v>5.5372214427115534</v>
      </c>
      <c r="BY59" s="44">
        <f t="shared" si="59"/>
        <v>6.0342998153577003</v>
      </c>
      <c r="BZ59" s="44">
        <f t="shared" si="59"/>
        <v>6.0342998153577003</v>
      </c>
      <c r="CA59" s="156"/>
    </row>
    <row r="60" spans="1:79" x14ac:dyDescent="0.3">
      <c r="A60" s="155"/>
      <c r="B60" s="78" t="s">
        <v>327</v>
      </c>
      <c r="C60" s="166"/>
      <c r="D60" s="178">
        <f t="shared" ref="D60:AI60" si="60">IF(D$73=0,0,D74/D54)</f>
        <v>15.728474197410403</v>
      </c>
      <c r="E60" s="79">
        <f t="shared" si="60"/>
        <v>17.32206498951782</v>
      </c>
      <c r="F60" s="79">
        <f t="shared" si="60"/>
        <v>13.177883990115749</v>
      </c>
      <c r="G60" s="79">
        <f t="shared" si="60"/>
        <v>10.73042142634837</v>
      </c>
      <c r="H60" s="79">
        <f t="shared" si="60"/>
        <v>19.519329836556924</v>
      </c>
      <c r="I60" s="79">
        <f t="shared" si="60"/>
        <v>27.375120207573534</v>
      </c>
      <c r="J60" s="79">
        <f t="shared" si="60"/>
        <v>20.526893913135339</v>
      </c>
      <c r="K60" s="79">
        <f t="shared" si="60"/>
        <v>14.060890923879054</v>
      </c>
      <c r="L60" s="79">
        <f t="shared" si="60"/>
        <v>11.394487231537084</v>
      </c>
      <c r="M60" s="79">
        <f t="shared" si="60"/>
        <v>17.558240461063086</v>
      </c>
      <c r="N60" s="79">
        <f t="shared" si="60"/>
        <v>25.556246594775747</v>
      </c>
      <c r="O60" s="79">
        <f t="shared" si="60"/>
        <v>22.333102098258959</v>
      </c>
      <c r="P60" s="79">
        <f t="shared" si="60"/>
        <v>15.910504508212057</v>
      </c>
      <c r="Q60" s="79">
        <f t="shared" si="60"/>
        <v>10.34753670920818</v>
      </c>
      <c r="R60" s="79">
        <f t="shared" si="60"/>
        <v>15.21402356651091</v>
      </c>
      <c r="S60" s="79">
        <f t="shared" si="60"/>
        <v>25.748792407904517</v>
      </c>
      <c r="T60" s="79">
        <f t="shared" si="60"/>
        <v>18.371099671551288</v>
      </c>
      <c r="U60" s="79">
        <f t="shared" si="60"/>
        <v>15.510881130342264</v>
      </c>
      <c r="V60" s="79">
        <f t="shared" si="60"/>
        <v>11.47606542842545</v>
      </c>
      <c r="W60" s="79">
        <f t="shared" si="60"/>
        <v>14.906041088756389</v>
      </c>
      <c r="X60" s="79">
        <f t="shared" si="60"/>
        <v>23.16719243916636</v>
      </c>
      <c r="Y60" s="79">
        <f t="shared" si="60"/>
        <v>21.352064224443776</v>
      </c>
      <c r="Z60" s="79">
        <f t="shared" si="60"/>
        <v>13.308300659419</v>
      </c>
      <c r="AA60" s="79">
        <f t="shared" si="60"/>
        <v>10.863154799411888</v>
      </c>
      <c r="AB60" s="79">
        <f t="shared" si="60"/>
        <v>15.717340977643262</v>
      </c>
      <c r="AC60" s="79">
        <f t="shared" si="60"/>
        <v>18.72616939816286</v>
      </c>
      <c r="AD60" s="79">
        <f t="shared" si="60"/>
        <v>17.515975756377951</v>
      </c>
      <c r="AE60" s="79">
        <f t="shared" si="60"/>
        <v>13.124222809091133</v>
      </c>
      <c r="AF60" s="79">
        <f t="shared" si="60"/>
        <v>9.8781335181335184</v>
      </c>
      <c r="AG60" s="79">
        <f t="shared" si="60"/>
        <v>16.369850952327287</v>
      </c>
      <c r="AH60" s="79">
        <f t="shared" si="60"/>
        <v>15.133629211774304</v>
      </c>
      <c r="AI60" s="79">
        <f t="shared" si="60"/>
        <v>20.632726553738241</v>
      </c>
      <c r="AJ60" s="79">
        <f t="shared" ref="AJ60:BD60" si="61">IF(AJ$73=0,0,AJ74/AJ54)</f>
        <v>16.293146625822384</v>
      </c>
      <c r="AK60" s="79">
        <f t="shared" si="61"/>
        <v>11.013554086345009</v>
      </c>
      <c r="AL60" s="79">
        <f t="shared" si="61"/>
        <v>8.9619538271538168</v>
      </c>
      <c r="AM60" s="79">
        <f t="shared" si="61"/>
        <v>16.545134300614901</v>
      </c>
      <c r="AN60" s="79">
        <f t="shared" si="61"/>
        <v>20.198844294662308</v>
      </c>
      <c r="AO60" s="79">
        <f t="shared" si="61"/>
        <v>19.984143338191689</v>
      </c>
      <c r="AP60" s="79">
        <f t="shared" si="61"/>
        <v>14.87816003868225</v>
      </c>
      <c r="AQ60" s="79">
        <f t="shared" si="61"/>
        <v>0</v>
      </c>
      <c r="AR60" s="79">
        <f t="shared" si="61"/>
        <v>0</v>
      </c>
      <c r="AS60" s="79">
        <f t="shared" si="61"/>
        <v>0</v>
      </c>
      <c r="AT60" s="79">
        <f t="shared" si="61"/>
        <v>0</v>
      </c>
      <c r="AU60" s="79">
        <f t="shared" si="61"/>
        <v>0</v>
      </c>
      <c r="AV60" s="79">
        <f t="shared" si="61"/>
        <v>0</v>
      </c>
      <c r="AW60" s="79">
        <f t="shared" si="61"/>
        <v>0</v>
      </c>
      <c r="AX60" s="79">
        <f t="shared" si="61"/>
        <v>0</v>
      </c>
      <c r="AY60" s="79">
        <f t="shared" si="61"/>
        <v>0</v>
      </c>
      <c r="AZ60" s="79">
        <f t="shared" si="61"/>
        <v>0</v>
      </c>
      <c r="BA60" s="79">
        <f t="shared" si="61"/>
        <v>0</v>
      </c>
      <c r="BB60" s="79">
        <f t="shared" si="61"/>
        <v>0</v>
      </c>
      <c r="BC60" s="79">
        <f t="shared" si="61"/>
        <v>0</v>
      </c>
      <c r="BD60" s="79">
        <f t="shared" si="61"/>
        <v>0</v>
      </c>
      <c r="BE60" s="175"/>
      <c r="BF60" s="79">
        <f t="shared" ref="BF60:BZ60" si="62">IF(BF$73=0,0,BF74/BF54)</f>
        <v>14.825107092138042</v>
      </c>
      <c r="BG60" s="79">
        <f t="shared" si="62"/>
        <v>17.177398233520286</v>
      </c>
      <c r="BH60" s="79">
        <f t="shared" si="62"/>
        <v>16.903827681468957</v>
      </c>
      <c r="BI60" s="79">
        <f t="shared" si="62"/>
        <v>17.956493037663286</v>
      </c>
      <c r="BJ60" s="79">
        <f t="shared" si="62"/>
        <v>16.471531272011703</v>
      </c>
      <c r="BK60" s="79">
        <f t="shared" si="62"/>
        <v>14.665600659959932</v>
      </c>
      <c r="BL60" s="79">
        <f t="shared" si="62"/>
        <v>13.412650886881412</v>
      </c>
      <c r="BM60" s="79">
        <f t="shared" si="62"/>
        <v>13.329228267722485</v>
      </c>
      <c r="BN60" s="79">
        <f t="shared" si="62"/>
        <v>17.673446881108628</v>
      </c>
      <c r="BO60" s="79">
        <f t="shared" si="62"/>
        <v>0</v>
      </c>
      <c r="BP60" s="79">
        <f t="shared" si="62"/>
        <v>0</v>
      </c>
      <c r="BQ60" s="79">
        <f t="shared" si="62"/>
        <v>0</v>
      </c>
      <c r="BR60" s="179">
        <f t="shared" si="62"/>
        <v>15.728474197410398</v>
      </c>
      <c r="BS60" s="79">
        <f t="shared" si="62"/>
        <v>16.318187092880326</v>
      </c>
      <c r="BT60" s="79">
        <f t="shared" si="62"/>
        <v>16.138599174075772</v>
      </c>
      <c r="BU60" s="79">
        <f t="shared" si="62"/>
        <v>14.660125446625143</v>
      </c>
      <c r="BV60" s="79">
        <f t="shared" si="62"/>
        <v>0</v>
      </c>
      <c r="BW60" s="79">
        <f t="shared" si="62"/>
        <v>16.226867892557738</v>
      </c>
      <c r="BX60" s="79">
        <f t="shared" si="62"/>
        <v>14.660125446625143</v>
      </c>
      <c r="BY60" s="79">
        <f t="shared" si="62"/>
        <v>16.318187092880326</v>
      </c>
      <c r="BZ60" s="79">
        <f t="shared" si="62"/>
        <v>16.318187092880326</v>
      </c>
      <c r="CA60" s="156"/>
    </row>
    <row r="61" spans="1:79" x14ac:dyDescent="0.3">
      <c r="A61" s="155"/>
      <c r="B61" s="78" t="s">
        <v>328</v>
      </c>
      <c r="C61" s="166"/>
      <c r="D61" s="178">
        <f t="shared" ref="D61:AI61" si="63">IF(D$73=0,0,D74/(D55+D56)*40)</f>
        <v>2625.7302543582755</v>
      </c>
      <c r="E61" s="79">
        <f t="shared" si="63"/>
        <v>3841.1034185054204</v>
      </c>
      <c r="F61" s="79">
        <f t="shared" si="63"/>
        <v>1954.4962445899187</v>
      </c>
      <c r="G61" s="79">
        <f t="shared" si="63"/>
        <v>2456.3526617850785</v>
      </c>
      <c r="H61" s="79">
        <f t="shared" si="63"/>
        <v>2501.5279583875163</v>
      </c>
      <c r="I61" s="79">
        <f t="shared" si="63"/>
        <v>3220.0559183847695</v>
      </c>
      <c r="J61" s="79">
        <f t="shared" si="63"/>
        <v>2679.7817210209341</v>
      </c>
      <c r="K61" s="79">
        <f t="shared" si="63"/>
        <v>1651.4262335635858</v>
      </c>
      <c r="L61" s="79">
        <f t="shared" si="63"/>
        <v>2148.929584976097</v>
      </c>
      <c r="M61" s="79">
        <f t="shared" si="63"/>
        <v>3627.0109146327804</v>
      </c>
      <c r="N61" s="79">
        <f t="shared" si="63"/>
        <v>3160.4818204932626</v>
      </c>
      <c r="O61" s="79">
        <f t="shared" si="63"/>
        <v>2364.3536984277725</v>
      </c>
      <c r="P61" s="79">
        <f t="shared" si="63"/>
        <v>2328.263473053893</v>
      </c>
      <c r="Q61" s="79">
        <f t="shared" si="63"/>
        <v>2305.2993630573251</v>
      </c>
      <c r="R61" s="79">
        <f t="shared" si="63"/>
        <v>3023.6597168743997</v>
      </c>
      <c r="S61" s="79">
        <f t="shared" si="63"/>
        <v>3402.1879892291322</v>
      </c>
      <c r="T61" s="79">
        <f t="shared" si="63"/>
        <v>3126.7323628219488</v>
      </c>
      <c r="U61" s="79">
        <f t="shared" si="63"/>
        <v>2128.7077976554888</v>
      </c>
      <c r="V61" s="79">
        <f t="shared" si="63"/>
        <v>2581.9292128895931</v>
      </c>
      <c r="W61" s="79">
        <f t="shared" si="63"/>
        <v>2627.3536216408615</v>
      </c>
      <c r="X61" s="79">
        <f t="shared" si="63"/>
        <v>3043.8451950905219</v>
      </c>
      <c r="Y61" s="79">
        <f t="shared" si="63"/>
        <v>2505.6160427224672</v>
      </c>
      <c r="Z61" s="79">
        <f t="shared" si="63"/>
        <v>2246.0540662480735</v>
      </c>
      <c r="AA61" s="79">
        <f t="shared" si="63"/>
        <v>2550.1193223280675</v>
      </c>
      <c r="AB61" s="79">
        <f t="shared" si="63"/>
        <v>3345.2609298113539</v>
      </c>
      <c r="AC61" s="79">
        <f t="shared" si="63"/>
        <v>2956.74945939811</v>
      </c>
      <c r="AD61" s="79">
        <f t="shared" si="63"/>
        <v>2361.8763671896691</v>
      </c>
      <c r="AE61" s="79">
        <f t="shared" si="63"/>
        <v>2056.5776780977189</v>
      </c>
      <c r="AF61" s="79">
        <f t="shared" si="63"/>
        <v>2244.4647393504229</v>
      </c>
      <c r="AG61" s="79">
        <f t="shared" si="63"/>
        <v>3091.7550803206177</v>
      </c>
      <c r="AH61" s="79">
        <f t="shared" si="63"/>
        <v>2935.8814457185008</v>
      </c>
      <c r="AI61" s="79">
        <f t="shared" si="63"/>
        <v>2610.9989950573226</v>
      </c>
      <c r="AJ61" s="79">
        <f t="shared" ref="AJ61:BD61" si="64">IF(AJ$73=0,0,AJ74/(AJ55+AJ56)*40)</f>
        <v>2575.0510699147139</v>
      </c>
      <c r="AK61" s="79">
        <f t="shared" si="64"/>
        <v>1638.6166085264626</v>
      </c>
      <c r="AL61" s="79">
        <f t="shared" si="64"/>
        <v>2460.3620659786675</v>
      </c>
      <c r="AM61" s="79">
        <f t="shared" si="64"/>
        <v>3345.9903349367542</v>
      </c>
      <c r="AN61" s="79">
        <f t="shared" si="64"/>
        <v>3104.4903992047293</v>
      </c>
      <c r="AO61" s="79">
        <f t="shared" si="64"/>
        <v>2347.5292242295432</v>
      </c>
      <c r="AP61" s="79">
        <f t="shared" si="64"/>
        <v>2046.8919639775334</v>
      </c>
      <c r="AQ61" s="79">
        <f t="shared" si="64"/>
        <v>0</v>
      </c>
      <c r="AR61" s="79">
        <f t="shared" si="64"/>
        <v>0</v>
      </c>
      <c r="AS61" s="79">
        <f t="shared" si="64"/>
        <v>0</v>
      </c>
      <c r="AT61" s="79">
        <f t="shared" si="64"/>
        <v>0</v>
      </c>
      <c r="AU61" s="79">
        <f t="shared" si="64"/>
        <v>0</v>
      </c>
      <c r="AV61" s="79">
        <f t="shared" si="64"/>
        <v>0</v>
      </c>
      <c r="AW61" s="79">
        <f t="shared" si="64"/>
        <v>0</v>
      </c>
      <c r="AX61" s="79">
        <f t="shared" si="64"/>
        <v>0</v>
      </c>
      <c r="AY61" s="79">
        <f t="shared" si="64"/>
        <v>0</v>
      </c>
      <c r="AZ61" s="79">
        <f t="shared" si="64"/>
        <v>0</v>
      </c>
      <c r="BA61" s="79">
        <f t="shared" si="64"/>
        <v>0</v>
      </c>
      <c r="BB61" s="79">
        <f t="shared" si="64"/>
        <v>0</v>
      </c>
      <c r="BC61" s="79">
        <f t="shared" si="64"/>
        <v>0</v>
      </c>
      <c r="BD61" s="79">
        <f t="shared" si="64"/>
        <v>0</v>
      </c>
      <c r="BE61" s="175"/>
      <c r="BF61" s="79">
        <f t="shared" ref="BF61:BZ61" si="65">IF(BF$73=0,0,BF74/(BF55+BF56)*40)</f>
        <v>2589.6409448285208</v>
      </c>
      <c r="BG61" s="79">
        <f t="shared" si="65"/>
        <v>2394.3872547165765</v>
      </c>
      <c r="BH61" s="79">
        <f t="shared" si="65"/>
        <v>2742.2853511280582</v>
      </c>
      <c r="BI61" s="79">
        <f t="shared" si="65"/>
        <v>2900.7551240560947</v>
      </c>
      <c r="BJ61" s="79">
        <f t="shared" si="65"/>
        <v>2689.1354682343235</v>
      </c>
      <c r="BK61" s="79">
        <f t="shared" si="65"/>
        <v>2697.2253196301021</v>
      </c>
      <c r="BL61" s="79">
        <f t="shared" si="65"/>
        <v>2587.3550114146647</v>
      </c>
      <c r="BM61" s="79">
        <f t="shared" si="65"/>
        <v>2321.4939667845656</v>
      </c>
      <c r="BN61" s="79">
        <f t="shared" si="65"/>
        <v>2674.350678826394</v>
      </c>
      <c r="BO61" s="79">
        <f t="shared" si="65"/>
        <v>0</v>
      </c>
      <c r="BP61" s="79">
        <f t="shared" si="65"/>
        <v>0</v>
      </c>
      <c r="BQ61" s="79">
        <f t="shared" si="65"/>
        <v>0</v>
      </c>
      <c r="BR61" s="179">
        <f t="shared" si="65"/>
        <v>2625.7302543582755</v>
      </c>
      <c r="BS61" s="79">
        <f t="shared" si="65"/>
        <v>2585.2343718693237</v>
      </c>
      <c r="BT61" s="79">
        <f t="shared" si="65"/>
        <v>2753.5013139983603</v>
      </c>
      <c r="BU61" s="79">
        <f t="shared" si="65"/>
        <v>2531.2880382164053</v>
      </c>
      <c r="BV61" s="79">
        <f t="shared" si="65"/>
        <v>0</v>
      </c>
      <c r="BW61" s="79">
        <f t="shared" si="65"/>
        <v>2667.679164174423</v>
      </c>
      <c r="BX61" s="79">
        <f t="shared" si="65"/>
        <v>2531.2880382164053</v>
      </c>
      <c r="BY61" s="79">
        <f t="shared" si="65"/>
        <v>2585.2343718693237</v>
      </c>
      <c r="BZ61" s="79">
        <f t="shared" si="65"/>
        <v>2585.2343718693237</v>
      </c>
      <c r="CA61" s="156"/>
    </row>
    <row r="62" spans="1:79" x14ac:dyDescent="0.3">
      <c r="A62" s="155"/>
      <c r="B62" s="180" t="s">
        <v>329</v>
      </c>
      <c r="C62" s="166"/>
      <c r="D62" s="178">
        <f t="shared" ref="D62:AI62" si="66">IF(D$73=0,0,D74/(D55+D56))</f>
        <v>65.64325635895689</v>
      </c>
      <c r="E62" s="79">
        <f t="shared" si="66"/>
        <v>96.027585462635514</v>
      </c>
      <c r="F62" s="79">
        <f t="shared" si="66"/>
        <v>48.862406114747969</v>
      </c>
      <c r="G62" s="79">
        <f t="shared" si="66"/>
        <v>61.408816544626966</v>
      </c>
      <c r="H62" s="79">
        <f t="shared" si="66"/>
        <v>62.538198959687911</v>
      </c>
      <c r="I62" s="79">
        <f t="shared" si="66"/>
        <v>80.50139795961924</v>
      </c>
      <c r="J62" s="79">
        <f t="shared" si="66"/>
        <v>66.994543025523356</v>
      </c>
      <c r="K62" s="79">
        <f t="shared" si="66"/>
        <v>41.285655839089642</v>
      </c>
      <c r="L62" s="79">
        <f t="shared" si="66"/>
        <v>53.723239624402424</v>
      </c>
      <c r="M62" s="79">
        <f t="shared" si="66"/>
        <v>90.675272865819508</v>
      </c>
      <c r="N62" s="79">
        <f t="shared" si="66"/>
        <v>79.012045512331568</v>
      </c>
      <c r="O62" s="79">
        <f t="shared" si="66"/>
        <v>59.108842460694319</v>
      </c>
      <c r="P62" s="79">
        <f t="shared" si="66"/>
        <v>58.206586826347319</v>
      </c>
      <c r="Q62" s="79">
        <f t="shared" si="66"/>
        <v>57.63248407643313</v>
      </c>
      <c r="R62" s="79">
        <f t="shared" si="66"/>
        <v>75.591492921859995</v>
      </c>
      <c r="S62" s="79">
        <f t="shared" si="66"/>
        <v>85.054699730728302</v>
      </c>
      <c r="T62" s="79">
        <f t="shared" si="66"/>
        <v>78.168309070548716</v>
      </c>
      <c r="U62" s="79">
        <f t="shared" si="66"/>
        <v>53.217694941387222</v>
      </c>
      <c r="V62" s="79">
        <f t="shared" si="66"/>
        <v>64.548230322239831</v>
      </c>
      <c r="W62" s="79">
        <f t="shared" si="66"/>
        <v>65.683840541021539</v>
      </c>
      <c r="X62" s="79">
        <f t="shared" si="66"/>
        <v>76.096129877263053</v>
      </c>
      <c r="Y62" s="79">
        <f t="shared" si="66"/>
        <v>62.640401068061678</v>
      </c>
      <c r="Z62" s="79">
        <f t="shared" si="66"/>
        <v>56.151351656201832</v>
      </c>
      <c r="AA62" s="79">
        <f t="shared" si="66"/>
        <v>63.752983058201686</v>
      </c>
      <c r="AB62" s="79">
        <f t="shared" si="66"/>
        <v>83.631523245283844</v>
      </c>
      <c r="AC62" s="79">
        <f t="shared" si="66"/>
        <v>73.918736484952746</v>
      </c>
      <c r="AD62" s="79">
        <f t="shared" si="66"/>
        <v>59.046909179741725</v>
      </c>
      <c r="AE62" s="79">
        <f t="shared" si="66"/>
        <v>51.414441952442971</v>
      </c>
      <c r="AF62" s="79">
        <f t="shared" si="66"/>
        <v>56.111618483760573</v>
      </c>
      <c r="AG62" s="79">
        <f t="shared" si="66"/>
        <v>77.293877008015443</v>
      </c>
      <c r="AH62" s="79">
        <f t="shared" si="66"/>
        <v>73.39703614296252</v>
      </c>
      <c r="AI62" s="79">
        <f t="shared" si="66"/>
        <v>65.274974876433063</v>
      </c>
      <c r="AJ62" s="79">
        <f t="shared" ref="AJ62:BD62" si="67">IF(AJ$73=0,0,AJ74/(AJ55+AJ56))</f>
        <v>64.376276747867848</v>
      </c>
      <c r="AK62" s="79">
        <f t="shared" si="67"/>
        <v>40.965415213161563</v>
      </c>
      <c r="AL62" s="79">
        <f t="shared" si="67"/>
        <v>61.509051649466684</v>
      </c>
      <c r="AM62" s="79">
        <f t="shared" si="67"/>
        <v>83.649758373418848</v>
      </c>
      <c r="AN62" s="79">
        <f t="shared" si="67"/>
        <v>77.612259980118239</v>
      </c>
      <c r="AO62" s="79">
        <f t="shared" si="67"/>
        <v>58.688230605738582</v>
      </c>
      <c r="AP62" s="79">
        <f t="shared" si="67"/>
        <v>51.172299099438334</v>
      </c>
      <c r="AQ62" s="79">
        <f t="shared" si="67"/>
        <v>0</v>
      </c>
      <c r="AR62" s="79">
        <f t="shared" si="67"/>
        <v>0</v>
      </c>
      <c r="AS62" s="79">
        <f t="shared" si="67"/>
        <v>0</v>
      </c>
      <c r="AT62" s="79">
        <f t="shared" si="67"/>
        <v>0</v>
      </c>
      <c r="AU62" s="79">
        <f t="shared" si="67"/>
        <v>0</v>
      </c>
      <c r="AV62" s="79">
        <f t="shared" si="67"/>
        <v>0</v>
      </c>
      <c r="AW62" s="79">
        <f t="shared" si="67"/>
        <v>0</v>
      </c>
      <c r="AX62" s="79">
        <f t="shared" si="67"/>
        <v>0</v>
      </c>
      <c r="AY62" s="79">
        <f t="shared" si="67"/>
        <v>0</v>
      </c>
      <c r="AZ62" s="79">
        <f t="shared" si="67"/>
        <v>0</v>
      </c>
      <c r="BA62" s="79">
        <f t="shared" si="67"/>
        <v>0</v>
      </c>
      <c r="BB62" s="79">
        <f t="shared" si="67"/>
        <v>0</v>
      </c>
      <c r="BC62" s="79">
        <f t="shared" si="67"/>
        <v>0</v>
      </c>
      <c r="BD62" s="79">
        <f t="shared" si="67"/>
        <v>0</v>
      </c>
      <c r="BE62" s="175"/>
      <c r="BF62" s="79">
        <f t="shared" ref="BF62:BZ62" si="68">IF(BF$73=0,0,BF74/(BF55+BF56))</f>
        <v>64.741023620713023</v>
      </c>
      <c r="BG62" s="79">
        <f t="shared" si="68"/>
        <v>59.859681367914419</v>
      </c>
      <c r="BH62" s="79">
        <f t="shared" si="68"/>
        <v>68.557133778201461</v>
      </c>
      <c r="BI62" s="79">
        <f t="shared" si="68"/>
        <v>72.518878101402365</v>
      </c>
      <c r="BJ62" s="79">
        <f t="shared" si="68"/>
        <v>67.228386705858085</v>
      </c>
      <c r="BK62" s="79">
        <f t="shared" si="68"/>
        <v>67.430632990752557</v>
      </c>
      <c r="BL62" s="79">
        <f t="shared" si="68"/>
        <v>64.683875285366611</v>
      </c>
      <c r="BM62" s="79">
        <f t="shared" si="68"/>
        <v>58.037349169614146</v>
      </c>
      <c r="BN62" s="79">
        <f t="shared" si="68"/>
        <v>66.858766970659843</v>
      </c>
      <c r="BO62" s="79">
        <f t="shared" si="68"/>
        <v>0</v>
      </c>
      <c r="BP62" s="79">
        <f t="shared" si="68"/>
        <v>0</v>
      </c>
      <c r="BQ62" s="79">
        <f t="shared" si="68"/>
        <v>0</v>
      </c>
      <c r="BR62" s="179">
        <f t="shared" si="68"/>
        <v>65.64325635895689</v>
      </c>
      <c r="BS62" s="79">
        <f t="shared" si="68"/>
        <v>64.630859296733092</v>
      </c>
      <c r="BT62" s="79">
        <f t="shared" si="68"/>
        <v>68.837532849959004</v>
      </c>
      <c r="BU62" s="79">
        <f t="shared" si="68"/>
        <v>63.282200955410133</v>
      </c>
      <c r="BV62" s="79">
        <f t="shared" si="68"/>
        <v>0</v>
      </c>
      <c r="BW62" s="79">
        <f t="shared" si="68"/>
        <v>66.69197910436057</v>
      </c>
      <c r="BX62" s="79">
        <f t="shared" si="68"/>
        <v>63.282200955410133</v>
      </c>
      <c r="BY62" s="79">
        <f t="shared" si="68"/>
        <v>64.630859296733092</v>
      </c>
      <c r="BZ62" s="79">
        <f t="shared" si="68"/>
        <v>64.630859296733092</v>
      </c>
      <c r="CA62" s="156"/>
    </row>
    <row r="63" spans="1:79" x14ac:dyDescent="0.3">
      <c r="A63" s="155"/>
      <c r="B63" s="78" t="s">
        <v>330</v>
      </c>
      <c r="C63" s="166"/>
      <c r="D63" s="178">
        <f t="shared" ref="D63:AI63" si="69">IF(D$73=0,0,D136/(D55+D56))</f>
        <v>2.4767644749999116</v>
      </c>
      <c r="E63" s="79">
        <f t="shared" si="69"/>
        <v>7.7159515991637324</v>
      </c>
      <c r="F63" s="79">
        <f t="shared" si="69"/>
        <v>-19.53470311440762</v>
      </c>
      <c r="G63" s="79">
        <f t="shared" si="69"/>
        <v>-1.4345990196227569</v>
      </c>
      <c r="H63" s="79">
        <f t="shared" si="69"/>
        <v>-22.64949917667607</v>
      </c>
      <c r="I63" s="79">
        <f t="shared" si="69"/>
        <v>7.9168585475010822</v>
      </c>
      <c r="J63" s="79">
        <f t="shared" si="69"/>
        <v>2.4917739290133563</v>
      </c>
      <c r="K63" s="79">
        <f t="shared" si="69"/>
        <v>-16.756945816737737</v>
      </c>
      <c r="L63" s="79">
        <f t="shared" si="69"/>
        <v>-12.209443453048085</v>
      </c>
      <c r="M63" s="79">
        <f t="shared" si="69"/>
        <v>2.4483407379057218</v>
      </c>
      <c r="N63" s="79">
        <f t="shared" si="69"/>
        <v>27.495902521074154</v>
      </c>
      <c r="O63" s="79">
        <f t="shared" si="69"/>
        <v>17.642418811535624</v>
      </c>
      <c r="P63" s="79">
        <f t="shared" si="69"/>
        <v>8.3668152924919568</v>
      </c>
      <c r="Q63" s="79">
        <f t="shared" si="69"/>
        <v>11.499141597256259</v>
      </c>
      <c r="R63" s="79">
        <f t="shared" si="69"/>
        <v>1.8679161008030827</v>
      </c>
      <c r="S63" s="79">
        <f t="shared" si="69"/>
        <v>19.623351734369969</v>
      </c>
      <c r="T63" s="79">
        <f t="shared" si="69"/>
        <v>8.6663459384959953</v>
      </c>
      <c r="U63" s="79">
        <f t="shared" si="69"/>
        <v>-0.23824321213102875</v>
      </c>
      <c r="V63" s="79">
        <f t="shared" si="69"/>
        <v>6.1877366004307337</v>
      </c>
      <c r="W63" s="79">
        <f t="shared" si="69"/>
        <v>13.400546728025859</v>
      </c>
      <c r="X63" s="79">
        <f t="shared" si="69"/>
        <v>15.567941242904814</v>
      </c>
      <c r="Y63" s="79">
        <f t="shared" si="69"/>
        <v>9.0525395807396798</v>
      </c>
      <c r="Z63" s="79">
        <f t="shared" si="69"/>
        <v>-14.274096558027077</v>
      </c>
      <c r="AA63" s="79">
        <f t="shared" si="69"/>
        <v>3.2439999757259024</v>
      </c>
      <c r="AB63" s="79">
        <f t="shared" si="69"/>
        <v>-11.216849840829425</v>
      </c>
      <c r="AC63" s="79">
        <f t="shared" si="69"/>
        <v>1.5287870391558294</v>
      </c>
      <c r="AD63" s="79">
        <f t="shared" si="69"/>
        <v>-10.971778301093073</v>
      </c>
      <c r="AE63" s="79">
        <f t="shared" si="69"/>
        <v>8.5880148796604505</v>
      </c>
      <c r="AF63" s="79">
        <f t="shared" si="69"/>
        <v>3.9828236862547501</v>
      </c>
      <c r="AG63" s="79">
        <f t="shared" si="69"/>
        <v>-12.506693384773982</v>
      </c>
      <c r="AH63" s="79">
        <f t="shared" si="69"/>
        <v>13.659986253604242</v>
      </c>
      <c r="AI63" s="79">
        <f t="shared" si="69"/>
        <v>7.7079227582442247</v>
      </c>
      <c r="AJ63" s="79">
        <f t="shared" ref="AJ63:BD63" si="70">IF(AJ$73=0,0,AJ136/(AJ55+AJ56))</f>
        <v>0.89952902735385099</v>
      </c>
      <c r="AK63" s="79">
        <f t="shared" si="70"/>
        <v>-11.919591389050515</v>
      </c>
      <c r="AL63" s="79">
        <f t="shared" si="70"/>
        <v>-3.0373362098341583</v>
      </c>
      <c r="AM63" s="79">
        <f t="shared" si="70"/>
        <v>-1.2499180302594193</v>
      </c>
      <c r="AN63" s="79">
        <f t="shared" si="70"/>
        <v>16.761508679151113</v>
      </c>
      <c r="AO63" s="79">
        <f t="shared" si="70"/>
        <v>12.252040397709903</v>
      </c>
      <c r="AP63" s="79">
        <f t="shared" si="70"/>
        <v>11.754347082728906</v>
      </c>
      <c r="AQ63" s="79">
        <f t="shared" si="70"/>
        <v>0</v>
      </c>
      <c r="AR63" s="79">
        <f t="shared" si="70"/>
        <v>0</v>
      </c>
      <c r="AS63" s="79">
        <f t="shared" si="70"/>
        <v>0</v>
      </c>
      <c r="AT63" s="79">
        <f t="shared" si="70"/>
        <v>0</v>
      </c>
      <c r="AU63" s="79">
        <f t="shared" si="70"/>
        <v>0</v>
      </c>
      <c r="AV63" s="79">
        <f t="shared" si="70"/>
        <v>0</v>
      </c>
      <c r="AW63" s="79">
        <f t="shared" si="70"/>
        <v>0</v>
      </c>
      <c r="AX63" s="79">
        <f t="shared" si="70"/>
        <v>0</v>
      </c>
      <c r="AY63" s="79">
        <f t="shared" si="70"/>
        <v>0</v>
      </c>
      <c r="AZ63" s="79">
        <f t="shared" si="70"/>
        <v>0</v>
      </c>
      <c r="BA63" s="79">
        <f t="shared" si="70"/>
        <v>0</v>
      </c>
      <c r="BB63" s="79">
        <f t="shared" si="70"/>
        <v>0</v>
      </c>
      <c r="BC63" s="79">
        <f t="shared" si="70"/>
        <v>0</v>
      </c>
      <c r="BD63" s="79">
        <f t="shared" si="70"/>
        <v>0</v>
      </c>
      <c r="BE63" s="175"/>
      <c r="BF63" s="79">
        <f t="shared" ref="BF63:BZ63" si="71">IF(BF$73=0,0,BF136/(BF55+BF56))</f>
        <v>-11.305444221123858</v>
      </c>
      <c r="BG63" s="79">
        <f t="shared" si="71"/>
        <v>-5.2191859399572724</v>
      </c>
      <c r="BH63" s="79">
        <f t="shared" si="71"/>
        <v>13.638454303243632</v>
      </c>
      <c r="BI63" s="79">
        <f t="shared" si="71"/>
        <v>6.8273137304512233</v>
      </c>
      <c r="BJ63" s="79">
        <f t="shared" si="71"/>
        <v>11.140728333650673</v>
      </c>
      <c r="BK63" s="79">
        <f t="shared" si="71"/>
        <v>-6.0414291939448184</v>
      </c>
      <c r="BL63" s="79">
        <f t="shared" si="71"/>
        <v>3.3134240359010114</v>
      </c>
      <c r="BM63" s="79">
        <f t="shared" si="71"/>
        <v>-1.3352172506183222</v>
      </c>
      <c r="BN63" s="79">
        <f t="shared" si="71"/>
        <v>9.7336866976267817</v>
      </c>
      <c r="BO63" s="79">
        <f t="shared" si="71"/>
        <v>0</v>
      </c>
      <c r="BP63" s="79">
        <f t="shared" si="71"/>
        <v>0</v>
      </c>
      <c r="BQ63" s="79">
        <f t="shared" si="71"/>
        <v>0</v>
      </c>
      <c r="BR63" s="179">
        <f t="shared" si="71"/>
        <v>2.476764474999912</v>
      </c>
      <c r="BS63" s="79">
        <f t="shared" si="71"/>
        <v>0.29827008805353178</v>
      </c>
      <c r="BT63" s="79">
        <f t="shared" si="71"/>
        <v>3.3587372688911956</v>
      </c>
      <c r="BU63" s="79">
        <f t="shared" si="71"/>
        <v>4.0053830254663634</v>
      </c>
      <c r="BV63" s="79">
        <f t="shared" si="71"/>
        <v>0</v>
      </c>
      <c r="BW63" s="79">
        <f t="shared" si="71"/>
        <v>1.7977897078207954</v>
      </c>
      <c r="BX63" s="79">
        <f t="shared" si="71"/>
        <v>4.0053830254663634</v>
      </c>
      <c r="BY63" s="79">
        <f t="shared" si="71"/>
        <v>0.29827008805353178</v>
      </c>
      <c r="BZ63" s="79">
        <f t="shared" si="71"/>
        <v>0.29827008805353178</v>
      </c>
      <c r="CA63" s="156"/>
    </row>
    <row r="64" spans="1:79" ht="15.6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x14ac:dyDescent="0.3">
      <c r="A65" s="155"/>
      <c r="B65" s="78" t="s">
        <v>332</v>
      </c>
      <c r="C65" s="166"/>
      <c r="D65" s="178">
        <f>IF(D$74=0,0,D74/D29)</f>
        <v>6.7286497994813539</v>
      </c>
      <c r="E65" s="79">
        <f t="shared" ref="E65:AJ65" si="72">IF(E$73=0,0,E74/E29)</f>
        <v>8.0538799375611809</v>
      </c>
      <c r="F65" s="79">
        <f t="shared" si="72"/>
        <v>5.6823777157149751</v>
      </c>
      <c r="G65" s="79">
        <f t="shared" si="72"/>
        <v>4.1600862051629255</v>
      </c>
      <c r="H65" s="79">
        <f t="shared" si="72"/>
        <v>6.8008395065757279</v>
      </c>
      <c r="I65" s="79">
        <f t="shared" si="72"/>
        <v>13.912788081326722</v>
      </c>
      <c r="J65" s="79">
        <f t="shared" si="72"/>
        <v>11.187392614581929</v>
      </c>
      <c r="K65" s="79">
        <f t="shared" si="72"/>
        <v>6.779223964729078</v>
      </c>
      <c r="L65" s="79">
        <f t="shared" si="72"/>
        <v>3.6786388039535223</v>
      </c>
      <c r="M65" s="79">
        <f t="shared" si="72"/>
        <v>7.4790210339610166</v>
      </c>
      <c r="N65" s="79">
        <f t="shared" si="72"/>
        <v>13.415112564484449</v>
      </c>
      <c r="O65" s="79">
        <f t="shared" si="72"/>
        <v>13.329395248123165</v>
      </c>
      <c r="P65" s="79">
        <f t="shared" si="72"/>
        <v>7.5867232482528255</v>
      </c>
      <c r="Q65" s="79">
        <f t="shared" si="72"/>
        <v>4.1332207925093698</v>
      </c>
      <c r="R65" s="79">
        <f t="shared" si="72"/>
        <v>6.1388355503877055</v>
      </c>
      <c r="S65" s="79">
        <f t="shared" si="72"/>
        <v>12.302216365052626</v>
      </c>
      <c r="T65" s="79">
        <f t="shared" si="72"/>
        <v>10.176918770447349</v>
      </c>
      <c r="U65" s="79">
        <f t="shared" si="72"/>
        <v>6.6397631586019799</v>
      </c>
      <c r="V65" s="79">
        <f t="shared" si="72"/>
        <v>3.9712344224914133</v>
      </c>
      <c r="W65" s="79">
        <f t="shared" si="72"/>
        <v>5.2151455858685916</v>
      </c>
      <c r="X65" s="79">
        <f t="shared" si="72"/>
        <v>11.618061367818264</v>
      </c>
      <c r="Y65" s="79">
        <f t="shared" si="72"/>
        <v>9.799627968198271</v>
      </c>
      <c r="Z65" s="79">
        <f t="shared" si="72"/>
        <v>6.1667506266026377</v>
      </c>
      <c r="AA65" s="79">
        <f t="shared" si="72"/>
        <v>3.6642872648725366</v>
      </c>
      <c r="AB65" s="79">
        <f t="shared" si="72"/>
        <v>5.5695282771409031</v>
      </c>
      <c r="AC65" s="79">
        <f t="shared" si="72"/>
        <v>10.367760043567507</v>
      </c>
      <c r="AD65" s="79">
        <f t="shared" si="72"/>
        <v>8.8173686453395153</v>
      </c>
      <c r="AE65" s="79">
        <f t="shared" si="72"/>
        <v>6.0442306329293363</v>
      </c>
      <c r="AF65" s="79">
        <f t="shared" si="72"/>
        <v>3.5178607625260288</v>
      </c>
      <c r="AG65" s="79">
        <f t="shared" si="72"/>
        <v>5.2275354951323543</v>
      </c>
      <c r="AH65" s="79">
        <f t="shared" si="72"/>
        <v>11.857930601146176</v>
      </c>
      <c r="AI65" s="79">
        <f t="shared" si="72"/>
        <v>12.300454106280194</v>
      </c>
      <c r="AJ65" s="79">
        <f t="shared" si="72"/>
        <v>8.4931116321532425</v>
      </c>
      <c r="AK65" s="79">
        <f t="shared" ref="AK65:BD65" si="73">IF(AK$73=0,0,AK74/AK29)</f>
        <v>4.9849186602334559</v>
      </c>
      <c r="AL65" s="79">
        <f t="shared" si="73"/>
        <v>3.5883565925720586</v>
      </c>
      <c r="AM65" s="79">
        <f t="shared" si="73"/>
        <v>5.8352227623179891</v>
      </c>
      <c r="AN65" s="79">
        <f t="shared" si="73"/>
        <v>12.498867782243455</v>
      </c>
      <c r="AO65" s="79">
        <f t="shared" si="73"/>
        <v>13.387399247173535</v>
      </c>
      <c r="AP65" s="79">
        <f t="shared" si="73"/>
        <v>7.3595498012103393</v>
      </c>
      <c r="AQ65" s="79">
        <f t="shared" si="73"/>
        <v>0</v>
      </c>
      <c r="AR65" s="79">
        <f t="shared" si="73"/>
        <v>0</v>
      </c>
      <c r="AS65" s="79">
        <f t="shared" si="73"/>
        <v>0</v>
      </c>
      <c r="AT65" s="79">
        <f t="shared" si="73"/>
        <v>0</v>
      </c>
      <c r="AU65" s="79">
        <f t="shared" si="73"/>
        <v>0</v>
      </c>
      <c r="AV65" s="79">
        <f t="shared" si="73"/>
        <v>0</v>
      </c>
      <c r="AW65" s="79">
        <f t="shared" si="73"/>
        <v>0</v>
      </c>
      <c r="AX65" s="79">
        <f t="shared" si="73"/>
        <v>0</v>
      </c>
      <c r="AY65" s="79">
        <f t="shared" si="73"/>
        <v>0</v>
      </c>
      <c r="AZ65" s="79">
        <f t="shared" si="73"/>
        <v>0</v>
      </c>
      <c r="BA65" s="79">
        <f t="shared" si="73"/>
        <v>0</v>
      </c>
      <c r="BB65" s="79">
        <f t="shared" si="73"/>
        <v>0</v>
      </c>
      <c r="BC65" s="79">
        <f t="shared" si="73"/>
        <v>0</v>
      </c>
      <c r="BD65" s="79">
        <f t="shared" si="73"/>
        <v>0</v>
      </c>
      <c r="BE65" s="175"/>
      <c r="BF65" s="79">
        <f t="shared" ref="BF65:BZ65" si="74">IF(BF$73=0,0,BF74/BF29)</f>
        <v>5.912716866323219</v>
      </c>
      <c r="BG65" s="79">
        <f t="shared" si="74"/>
        <v>7.2570412999529905</v>
      </c>
      <c r="BH65" s="79">
        <f t="shared" si="74"/>
        <v>7.6898371210582113</v>
      </c>
      <c r="BI65" s="79">
        <f t="shared" si="74"/>
        <v>8.0399603209130888</v>
      </c>
      <c r="BJ65" s="79">
        <f t="shared" si="74"/>
        <v>6.3755282200701373</v>
      </c>
      <c r="BK65" s="79">
        <f t="shared" si="74"/>
        <v>5.9434502576004729</v>
      </c>
      <c r="BL65" s="79">
        <f t="shared" si="74"/>
        <v>5.6288802695799527</v>
      </c>
      <c r="BM65" s="79">
        <f t="shared" si="74"/>
        <v>6.2103572512159548</v>
      </c>
      <c r="BN65" s="79">
        <f t="shared" si="74"/>
        <v>8.4606557394170565</v>
      </c>
      <c r="BO65" s="79">
        <f t="shared" si="74"/>
        <v>0</v>
      </c>
      <c r="BP65" s="79">
        <f t="shared" si="74"/>
        <v>0</v>
      </c>
      <c r="BQ65" s="79">
        <f t="shared" si="74"/>
        <v>0</v>
      </c>
      <c r="BR65" s="179">
        <f t="shared" si="74"/>
        <v>6.7286497994813548</v>
      </c>
      <c r="BS65" s="79">
        <f t="shared" si="74"/>
        <v>6.9584871668283697</v>
      </c>
      <c r="BT65" s="79">
        <f t="shared" si="74"/>
        <v>6.6142299152606432</v>
      </c>
      <c r="BU65" s="79">
        <f t="shared" si="74"/>
        <v>6.6098181116957688</v>
      </c>
      <c r="BV65" s="79">
        <f t="shared" si="74"/>
        <v>0</v>
      </c>
      <c r="BW65" s="79">
        <f t="shared" si="74"/>
        <v>6.7800229738163029</v>
      </c>
      <c r="BX65" s="79">
        <f t="shared" si="74"/>
        <v>6.6098181116957688</v>
      </c>
      <c r="BY65" s="79">
        <f t="shared" si="74"/>
        <v>6.9584871668283697</v>
      </c>
      <c r="BZ65" s="79">
        <f t="shared" si="74"/>
        <v>6.9584871668283697</v>
      </c>
      <c r="CA65" s="156"/>
    </row>
    <row r="66" spans="1:79" x14ac:dyDescent="0.3">
      <c r="A66" s="155"/>
      <c r="B66" s="78" t="s">
        <v>333</v>
      </c>
      <c r="C66" s="166"/>
      <c r="D66" s="178">
        <f t="shared" ref="D66:AI66" si="75">IF(D$73=0,0,D136/D29)</f>
        <v>0.25387650936967499</v>
      </c>
      <c r="E66" s="79">
        <f t="shared" si="75"/>
        <v>0.64714058449254652</v>
      </c>
      <c r="F66" s="79">
        <f t="shared" si="75"/>
        <v>-2.27175799324614</v>
      </c>
      <c r="G66" s="79">
        <f t="shared" si="75"/>
        <v>-9.7185647392110025E-2</v>
      </c>
      <c r="H66" s="79">
        <f t="shared" si="75"/>
        <v>-2.4630643569410164</v>
      </c>
      <c r="I66" s="79">
        <f t="shared" si="75"/>
        <v>1.3682442545466524</v>
      </c>
      <c r="J66" s="79">
        <f t="shared" si="75"/>
        <v>0.41610035671161366</v>
      </c>
      <c r="K66" s="79">
        <f t="shared" si="75"/>
        <v>-2.7515389146110762</v>
      </c>
      <c r="L66" s="79">
        <f t="shared" si="75"/>
        <v>-0.83602799784728277</v>
      </c>
      <c r="M66" s="79">
        <f t="shared" si="75"/>
        <v>0.20194250646697556</v>
      </c>
      <c r="N66" s="79">
        <f t="shared" si="75"/>
        <v>4.6684100505249253</v>
      </c>
      <c r="O66" s="79">
        <f t="shared" si="75"/>
        <v>3.9784702877282387</v>
      </c>
      <c r="P66" s="79">
        <f t="shared" si="75"/>
        <v>1.0905417334083081</v>
      </c>
      <c r="Q66" s="79">
        <f t="shared" si="75"/>
        <v>0.82468232815986076</v>
      </c>
      <c r="R66" s="79">
        <f t="shared" si="75"/>
        <v>0.15169471221589675</v>
      </c>
      <c r="S66" s="79">
        <f t="shared" si="75"/>
        <v>2.8382995837740159</v>
      </c>
      <c r="T66" s="79">
        <f t="shared" si="75"/>
        <v>1.1282922670499431</v>
      </c>
      <c r="U66" s="79">
        <f t="shared" si="75"/>
        <v>-2.9724671548379666E-2</v>
      </c>
      <c r="V66" s="79">
        <f t="shared" si="75"/>
        <v>0.38069134447631814</v>
      </c>
      <c r="W66" s="79">
        <f t="shared" si="75"/>
        <v>1.0639725317712516</v>
      </c>
      <c r="X66" s="79">
        <f t="shared" si="75"/>
        <v>2.376852765342794</v>
      </c>
      <c r="Y66" s="79">
        <f t="shared" si="75"/>
        <v>1.4162029384557941</v>
      </c>
      <c r="Z66" s="79">
        <f t="shared" si="75"/>
        <v>-1.5676344610963222</v>
      </c>
      <c r="AA66" s="79">
        <f t="shared" si="75"/>
        <v>0.18645320153015196</v>
      </c>
      <c r="AB66" s="79">
        <f t="shared" si="75"/>
        <v>-0.74699778199323763</v>
      </c>
      <c r="AC66" s="79">
        <f t="shared" si="75"/>
        <v>0.21442597551583156</v>
      </c>
      <c r="AD66" s="79">
        <f t="shared" si="75"/>
        <v>-1.6383959011501585</v>
      </c>
      <c r="AE66" s="79">
        <f t="shared" si="75"/>
        <v>1.0095984832376506</v>
      </c>
      <c r="AF66" s="79">
        <f t="shared" si="75"/>
        <v>0.24969907389126253</v>
      </c>
      <c r="AG66" s="79">
        <f t="shared" si="75"/>
        <v>-0.84585204063270258</v>
      </c>
      <c r="AH66" s="79">
        <f t="shared" si="75"/>
        <v>2.2068897808400236</v>
      </c>
      <c r="AI66" s="79">
        <f t="shared" si="75"/>
        <v>1.4524854329245611</v>
      </c>
      <c r="AJ66" s="79">
        <f t="shared" ref="AJ66:BD66" si="76">IF(AJ$73=0,0,AJ136/AJ29)</f>
        <v>0.11867415811573033</v>
      </c>
      <c r="AK66" s="79">
        <f t="shared" si="76"/>
        <v>-1.4504477308103976</v>
      </c>
      <c r="AL66" s="79">
        <f t="shared" si="76"/>
        <v>-0.17719417094135498</v>
      </c>
      <c r="AM66" s="79">
        <f t="shared" si="76"/>
        <v>-8.7191526706418804E-2</v>
      </c>
      <c r="AN66" s="79">
        <f t="shared" si="76"/>
        <v>2.6993142689737808</v>
      </c>
      <c r="AO66" s="79">
        <f t="shared" si="76"/>
        <v>2.7948185641944194</v>
      </c>
      <c r="AP66" s="79">
        <f t="shared" si="76"/>
        <v>1.6904986537336242</v>
      </c>
      <c r="AQ66" s="79">
        <f t="shared" si="76"/>
        <v>0</v>
      </c>
      <c r="AR66" s="79">
        <f t="shared" si="76"/>
        <v>0</v>
      </c>
      <c r="AS66" s="79">
        <f t="shared" si="76"/>
        <v>0</v>
      </c>
      <c r="AT66" s="79">
        <f t="shared" si="76"/>
        <v>0</v>
      </c>
      <c r="AU66" s="79">
        <f t="shared" si="76"/>
        <v>0</v>
      </c>
      <c r="AV66" s="79">
        <f t="shared" si="76"/>
        <v>0</v>
      </c>
      <c r="AW66" s="79">
        <f t="shared" si="76"/>
        <v>0</v>
      </c>
      <c r="AX66" s="79">
        <f t="shared" si="76"/>
        <v>0</v>
      </c>
      <c r="AY66" s="79">
        <f t="shared" si="76"/>
        <v>0</v>
      </c>
      <c r="AZ66" s="79">
        <f t="shared" si="76"/>
        <v>0</v>
      </c>
      <c r="BA66" s="79">
        <f t="shared" si="76"/>
        <v>0</v>
      </c>
      <c r="BB66" s="79">
        <f t="shared" si="76"/>
        <v>0</v>
      </c>
      <c r="BC66" s="79">
        <f t="shared" si="76"/>
        <v>0</v>
      </c>
      <c r="BD66" s="79">
        <f t="shared" si="76"/>
        <v>0</v>
      </c>
      <c r="BE66" s="175"/>
      <c r="BF66" s="79">
        <f t="shared" ref="BF66:BZ66" si="77">IF(BF$73=0,0,BF136/BF29)</f>
        <v>-1.0325121073020687</v>
      </c>
      <c r="BG66" s="79">
        <f t="shared" si="77"/>
        <v>-0.63274389460258385</v>
      </c>
      <c r="BH66" s="79">
        <f t="shared" si="77"/>
        <v>1.5297823347493271</v>
      </c>
      <c r="BI66" s="79">
        <f t="shared" si="77"/>
        <v>0.75692471985706933</v>
      </c>
      <c r="BJ66" s="79">
        <f t="shared" si="77"/>
        <v>1.0565184048531637</v>
      </c>
      <c r="BK66" s="79">
        <f t="shared" si="77"/>
        <v>-0.53250180676712067</v>
      </c>
      <c r="BL66" s="79">
        <f t="shared" si="77"/>
        <v>0.28833874127288961</v>
      </c>
      <c r="BM66" s="79">
        <f t="shared" si="77"/>
        <v>-0.14287654851520259</v>
      </c>
      <c r="BN66" s="79">
        <f t="shared" si="77"/>
        <v>1.2317512864109992</v>
      </c>
      <c r="BO66" s="79">
        <f t="shared" si="77"/>
        <v>0</v>
      </c>
      <c r="BP66" s="79">
        <f t="shared" si="77"/>
        <v>0</v>
      </c>
      <c r="BQ66" s="79">
        <f t="shared" si="77"/>
        <v>0</v>
      </c>
      <c r="BR66" s="179">
        <f t="shared" si="77"/>
        <v>0.25387650936967504</v>
      </c>
      <c r="BS66" s="79">
        <f t="shared" si="77"/>
        <v>3.2113275338645851E-2</v>
      </c>
      <c r="BT66" s="79">
        <f t="shared" si="77"/>
        <v>0.32272307855400145</v>
      </c>
      <c r="BU66" s="79">
        <f t="shared" si="77"/>
        <v>0.41836176470317549</v>
      </c>
      <c r="BV66" s="79">
        <f t="shared" si="77"/>
        <v>0</v>
      </c>
      <c r="BW66" s="79">
        <f t="shared" si="77"/>
        <v>0.18276643885529148</v>
      </c>
      <c r="BX66" s="79">
        <f t="shared" si="77"/>
        <v>0.41836176470317549</v>
      </c>
      <c r="BY66" s="79">
        <f t="shared" si="77"/>
        <v>3.2113275338645851E-2</v>
      </c>
      <c r="BZ66" s="79">
        <f t="shared" si="77"/>
        <v>3.2113275338645851E-2</v>
      </c>
      <c r="CA66" s="156"/>
    </row>
    <row r="67" spans="1:79" ht="15.6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x14ac:dyDescent="0.3">
      <c r="A68" s="155"/>
      <c r="B68" s="78" t="s">
        <v>327</v>
      </c>
      <c r="C68" s="166"/>
      <c r="D68" s="178">
        <f t="shared" ref="D68:AI68" si="78">IF(D$73=0,0,D74/D54)</f>
        <v>15.728474197410403</v>
      </c>
      <c r="E68" s="79">
        <f t="shared" si="78"/>
        <v>17.32206498951782</v>
      </c>
      <c r="F68" s="79">
        <f t="shared" si="78"/>
        <v>13.177883990115749</v>
      </c>
      <c r="G68" s="79">
        <f t="shared" si="78"/>
        <v>10.73042142634837</v>
      </c>
      <c r="H68" s="79">
        <f t="shared" si="78"/>
        <v>19.519329836556924</v>
      </c>
      <c r="I68" s="79">
        <f t="shared" si="78"/>
        <v>27.375120207573534</v>
      </c>
      <c r="J68" s="79">
        <f t="shared" si="78"/>
        <v>20.526893913135339</v>
      </c>
      <c r="K68" s="79">
        <f t="shared" si="78"/>
        <v>14.060890923879054</v>
      </c>
      <c r="L68" s="79">
        <f t="shared" si="78"/>
        <v>11.394487231537084</v>
      </c>
      <c r="M68" s="79">
        <f t="shared" si="78"/>
        <v>17.558240461063086</v>
      </c>
      <c r="N68" s="79">
        <f t="shared" si="78"/>
        <v>25.556246594775747</v>
      </c>
      <c r="O68" s="79">
        <f t="shared" si="78"/>
        <v>22.333102098258959</v>
      </c>
      <c r="P68" s="79">
        <f t="shared" si="78"/>
        <v>15.910504508212057</v>
      </c>
      <c r="Q68" s="79">
        <f t="shared" si="78"/>
        <v>10.34753670920818</v>
      </c>
      <c r="R68" s="79">
        <f t="shared" si="78"/>
        <v>15.21402356651091</v>
      </c>
      <c r="S68" s="79">
        <f t="shared" si="78"/>
        <v>25.748792407904517</v>
      </c>
      <c r="T68" s="79">
        <f t="shared" si="78"/>
        <v>18.371099671551288</v>
      </c>
      <c r="U68" s="79">
        <f t="shared" si="78"/>
        <v>15.510881130342264</v>
      </c>
      <c r="V68" s="79">
        <f t="shared" si="78"/>
        <v>11.47606542842545</v>
      </c>
      <c r="W68" s="79">
        <f t="shared" si="78"/>
        <v>14.906041088756389</v>
      </c>
      <c r="X68" s="79">
        <f t="shared" si="78"/>
        <v>23.16719243916636</v>
      </c>
      <c r="Y68" s="79">
        <f t="shared" si="78"/>
        <v>21.352064224443776</v>
      </c>
      <c r="Z68" s="79">
        <f t="shared" si="78"/>
        <v>13.308300659419</v>
      </c>
      <c r="AA68" s="79">
        <f t="shared" si="78"/>
        <v>10.863154799411888</v>
      </c>
      <c r="AB68" s="79">
        <f t="shared" si="78"/>
        <v>15.717340977643262</v>
      </c>
      <c r="AC68" s="79">
        <f t="shared" si="78"/>
        <v>18.72616939816286</v>
      </c>
      <c r="AD68" s="79">
        <f t="shared" si="78"/>
        <v>17.515975756377951</v>
      </c>
      <c r="AE68" s="79">
        <f t="shared" si="78"/>
        <v>13.124222809091133</v>
      </c>
      <c r="AF68" s="79">
        <f t="shared" si="78"/>
        <v>9.8781335181335184</v>
      </c>
      <c r="AG68" s="79">
        <f t="shared" si="78"/>
        <v>16.369850952327287</v>
      </c>
      <c r="AH68" s="79">
        <f t="shared" si="78"/>
        <v>15.133629211774304</v>
      </c>
      <c r="AI68" s="79">
        <f t="shared" si="78"/>
        <v>20.632726553738241</v>
      </c>
      <c r="AJ68" s="79">
        <f t="shared" ref="AJ68:BD68" si="79">IF(AJ$73=0,0,AJ74/AJ54)</f>
        <v>16.293146625822384</v>
      </c>
      <c r="AK68" s="79">
        <f t="shared" si="79"/>
        <v>11.013554086345009</v>
      </c>
      <c r="AL68" s="79">
        <f t="shared" si="79"/>
        <v>8.9619538271538168</v>
      </c>
      <c r="AM68" s="79">
        <f t="shared" si="79"/>
        <v>16.545134300614901</v>
      </c>
      <c r="AN68" s="79">
        <f t="shared" si="79"/>
        <v>20.198844294662308</v>
      </c>
      <c r="AO68" s="79">
        <f t="shared" si="79"/>
        <v>19.984143338191689</v>
      </c>
      <c r="AP68" s="79">
        <f t="shared" si="79"/>
        <v>14.87816003868225</v>
      </c>
      <c r="AQ68" s="79">
        <f t="shared" si="79"/>
        <v>0</v>
      </c>
      <c r="AR68" s="79">
        <f t="shared" si="79"/>
        <v>0</v>
      </c>
      <c r="AS68" s="79">
        <f t="shared" si="79"/>
        <v>0</v>
      </c>
      <c r="AT68" s="79">
        <f t="shared" si="79"/>
        <v>0</v>
      </c>
      <c r="AU68" s="79">
        <f t="shared" si="79"/>
        <v>0</v>
      </c>
      <c r="AV68" s="79">
        <f t="shared" si="79"/>
        <v>0</v>
      </c>
      <c r="AW68" s="79">
        <f t="shared" si="79"/>
        <v>0</v>
      </c>
      <c r="AX68" s="79">
        <f t="shared" si="79"/>
        <v>0</v>
      </c>
      <c r="AY68" s="79">
        <f t="shared" si="79"/>
        <v>0</v>
      </c>
      <c r="AZ68" s="79">
        <f t="shared" si="79"/>
        <v>0</v>
      </c>
      <c r="BA68" s="79">
        <f t="shared" si="79"/>
        <v>0</v>
      </c>
      <c r="BB68" s="79">
        <f t="shared" si="79"/>
        <v>0</v>
      </c>
      <c r="BC68" s="79">
        <f t="shared" si="79"/>
        <v>0</v>
      </c>
      <c r="BD68" s="79">
        <f t="shared" si="79"/>
        <v>0</v>
      </c>
      <c r="BE68" s="175"/>
      <c r="BF68" s="79">
        <f t="shared" ref="BF68:BZ68" si="80">IF(BF$73=0,0,BF74/BF54)</f>
        <v>14.825107092138042</v>
      </c>
      <c r="BG68" s="79">
        <f t="shared" si="80"/>
        <v>17.177398233520286</v>
      </c>
      <c r="BH68" s="79">
        <f t="shared" si="80"/>
        <v>16.903827681468957</v>
      </c>
      <c r="BI68" s="79">
        <f t="shared" si="80"/>
        <v>17.956493037663286</v>
      </c>
      <c r="BJ68" s="79">
        <f t="shared" si="80"/>
        <v>16.471531272011703</v>
      </c>
      <c r="BK68" s="79">
        <f t="shared" si="80"/>
        <v>14.665600659959932</v>
      </c>
      <c r="BL68" s="79">
        <f t="shared" si="80"/>
        <v>13.412650886881412</v>
      </c>
      <c r="BM68" s="79">
        <f t="shared" si="80"/>
        <v>13.329228267722485</v>
      </c>
      <c r="BN68" s="79">
        <f t="shared" si="80"/>
        <v>17.673446881108628</v>
      </c>
      <c r="BO68" s="79">
        <f t="shared" si="80"/>
        <v>0</v>
      </c>
      <c r="BP68" s="79">
        <f t="shared" si="80"/>
        <v>0</v>
      </c>
      <c r="BQ68" s="79">
        <f t="shared" si="80"/>
        <v>0</v>
      </c>
      <c r="BR68" s="179">
        <f t="shared" si="80"/>
        <v>15.728474197410398</v>
      </c>
      <c r="BS68" s="79">
        <f t="shared" si="80"/>
        <v>16.318187092880326</v>
      </c>
      <c r="BT68" s="79">
        <f t="shared" si="80"/>
        <v>16.138599174075772</v>
      </c>
      <c r="BU68" s="79">
        <f t="shared" si="80"/>
        <v>14.660125446625143</v>
      </c>
      <c r="BV68" s="79">
        <f t="shared" si="80"/>
        <v>0</v>
      </c>
      <c r="BW68" s="79">
        <f t="shared" si="80"/>
        <v>16.226867892557738</v>
      </c>
      <c r="BX68" s="79">
        <f t="shared" si="80"/>
        <v>14.660125446625143</v>
      </c>
      <c r="BY68" s="79">
        <f t="shared" si="80"/>
        <v>16.318187092880326</v>
      </c>
      <c r="BZ68" s="79">
        <f t="shared" si="80"/>
        <v>16.318187092880326</v>
      </c>
      <c r="CA68" s="156"/>
    </row>
    <row r="69" spans="1:79" x14ac:dyDescent="0.3">
      <c r="A69" s="155"/>
      <c r="B69" s="183" t="s">
        <v>335</v>
      </c>
      <c r="C69" s="166"/>
      <c r="D69" s="178">
        <f t="shared" ref="D69:AI69" si="81">IF(D$73=0,0,D136/D54)</f>
        <v>0.59344597295839974</v>
      </c>
      <c r="E69" s="79">
        <f t="shared" si="81"/>
        <v>1.3918522934088973</v>
      </c>
      <c r="F69" s="79">
        <f t="shared" si="81"/>
        <v>-5.2683867187890785</v>
      </c>
      <c r="G69" s="79">
        <f t="shared" si="81"/>
        <v>-0.25067820753704623</v>
      </c>
      <c r="H69" s="79">
        <f t="shared" si="81"/>
        <v>-7.0693280653532105</v>
      </c>
      <c r="I69" s="79">
        <f t="shared" si="81"/>
        <v>2.6921887060012391</v>
      </c>
      <c r="J69" s="79">
        <f t="shared" si="81"/>
        <v>0.76347082592812443</v>
      </c>
      <c r="K69" s="79">
        <f t="shared" si="81"/>
        <v>-5.7070084647514738</v>
      </c>
      <c r="L69" s="79">
        <f t="shared" si="81"/>
        <v>-2.5895748004507637</v>
      </c>
      <c r="M69" s="79">
        <f t="shared" si="81"/>
        <v>0.47409347717518746</v>
      </c>
      <c r="N69" s="79">
        <f t="shared" si="81"/>
        <v>8.8934802360586485</v>
      </c>
      <c r="O69" s="79">
        <f t="shared" si="81"/>
        <v>6.6658375325193493</v>
      </c>
      <c r="P69" s="79">
        <f t="shared" si="81"/>
        <v>2.2870307243357164</v>
      </c>
      <c r="Q69" s="79">
        <f t="shared" si="81"/>
        <v>2.064595890820677</v>
      </c>
      <c r="R69" s="79">
        <f t="shared" si="81"/>
        <v>0.37594864818002599</v>
      </c>
      <c r="S69" s="79">
        <f t="shared" si="81"/>
        <v>5.9406195278476801</v>
      </c>
      <c r="T69" s="79">
        <f t="shared" si="81"/>
        <v>2.0367628124149726</v>
      </c>
      <c r="U69" s="79">
        <f t="shared" si="81"/>
        <v>-6.9438598337363031E-2</v>
      </c>
      <c r="V69" s="79">
        <f t="shared" si="81"/>
        <v>1.1001210989968762</v>
      </c>
      <c r="W69" s="79">
        <f t="shared" si="81"/>
        <v>3.0410691350333594</v>
      </c>
      <c r="X69" s="79">
        <f t="shared" si="81"/>
        <v>4.7396035940032037</v>
      </c>
      <c r="Y69" s="79">
        <f t="shared" si="81"/>
        <v>3.0857147021177922</v>
      </c>
      <c r="Z69" s="79">
        <f t="shared" si="81"/>
        <v>-3.3830702740496008</v>
      </c>
      <c r="AA69" s="79">
        <f t="shared" si="81"/>
        <v>0.55275960771007915</v>
      </c>
      <c r="AB69" s="79">
        <f t="shared" si="81"/>
        <v>-2.1080454690065871</v>
      </c>
      <c r="AC69" s="79">
        <f t="shared" si="81"/>
        <v>0.38729456738990142</v>
      </c>
      <c r="AD69" s="79">
        <f t="shared" si="81"/>
        <v>-3.2547241743219817</v>
      </c>
      <c r="AE69" s="79">
        <f t="shared" si="81"/>
        <v>2.1922054677304192</v>
      </c>
      <c r="AF69" s="79">
        <f t="shared" si="81"/>
        <v>0.70115361515361518</v>
      </c>
      <c r="AG69" s="79">
        <f t="shared" si="81"/>
        <v>-2.6487571142792694</v>
      </c>
      <c r="AH69" s="79">
        <f t="shared" si="81"/>
        <v>2.8165328991939393</v>
      </c>
      <c r="AI69" s="79">
        <f t="shared" si="81"/>
        <v>2.4363925511920375</v>
      </c>
      <c r="AJ69" s="79">
        <f t="shared" ref="AJ69:BD69" si="82">IF(AJ$73=0,0,AJ136/AJ54)</f>
        <v>0.22766396376511633</v>
      </c>
      <c r="AK69" s="79">
        <f t="shared" si="82"/>
        <v>-3.2045827869032011</v>
      </c>
      <c r="AL69" s="79">
        <f t="shared" si="82"/>
        <v>-0.44254408318961819</v>
      </c>
      <c r="AM69" s="79">
        <f t="shared" si="82"/>
        <v>-0.24722201327928259</v>
      </c>
      <c r="AN69" s="79">
        <f t="shared" si="82"/>
        <v>4.3622374099212315</v>
      </c>
      <c r="AO69" s="79">
        <f t="shared" si="82"/>
        <v>4.1719869378581764</v>
      </c>
      <c r="AP69" s="79">
        <f t="shared" si="82"/>
        <v>3.4175337071962435</v>
      </c>
      <c r="AQ69" s="79">
        <f t="shared" si="82"/>
        <v>0</v>
      </c>
      <c r="AR69" s="79">
        <f t="shared" si="82"/>
        <v>0</v>
      </c>
      <c r="AS69" s="79">
        <f t="shared" si="82"/>
        <v>0</v>
      </c>
      <c r="AT69" s="79">
        <f t="shared" si="82"/>
        <v>0</v>
      </c>
      <c r="AU69" s="79">
        <f t="shared" si="82"/>
        <v>0</v>
      </c>
      <c r="AV69" s="79">
        <f t="shared" si="82"/>
        <v>0</v>
      </c>
      <c r="AW69" s="79">
        <f t="shared" si="82"/>
        <v>0</v>
      </c>
      <c r="AX69" s="79">
        <f t="shared" si="82"/>
        <v>0</v>
      </c>
      <c r="AY69" s="79">
        <f t="shared" si="82"/>
        <v>0</v>
      </c>
      <c r="AZ69" s="79">
        <f t="shared" si="82"/>
        <v>0</v>
      </c>
      <c r="BA69" s="79">
        <f t="shared" si="82"/>
        <v>0</v>
      </c>
      <c r="BB69" s="79">
        <f t="shared" si="82"/>
        <v>0</v>
      </c>
      <c r="BC69" s="79">
        <f t="shared" si="82"/>
        <v>0</v>
      </c>
      <c r="BD69" s="79">
        <f t="shared" si="82"/>
        <v>0</v>
      </c>
      <c r="BE69" s="175"/>
      <c r="BF69" s="79">
        <f t="shared" ref="BF69:BZ69" si="83">IF(BF$73=0,0,BF136/BF54)</f>
        <v>-2.5888441660154964</v>
      </c>
      <c r="BG69" s="79">
        <f t="shared" si="83"/>
        <v>-1.497703183456814</v>
      </c>
      <c r="BH69" s="79">
        <f t="shared" si="83"/>
        <v>3.3627730431303808</v>
      </c>
      <c r="BI69" s="79">
        <f t="shared" si="83"/>
        <v>1.6905199677160976</v>
      </c>
      <c r="BJ69" s="79">
        <f t="shared" si="83"/>
        <v>2.7295739810564847</v>
      </c>
      <c r="BK69" s="79">
        <f t="shared" si="83"/>
        <v>-1.313960496054799</v>
      </c>
      <c r="BL69" s="79">
        <f t="shared" si="83"/>
        <v>0.68706149156458984</v>
      </c>
      <c r="BM69" s="79">
        <f t="shared" si="83"/>
        <v>-0.30665452118565051</v>
      </c>
      <c r="BN69" s="79">
        <f t="shared" si="83"/>
        <v>2.5730028028089857</v>
      </c>
      <c r="BO69" s="79">
        <f t="shared" si="83"/>
        <v>0</v>
      </c>
      <c r="BP69" s="79">
        <f t="shared" si="83"/>
        <v>0</v>
      </c>
      <c r="BQ69" s="79">
        <f t="shared" si="83"/>
        <v>0</v>
      </c>
      <c r="BR69" s="179">
        <f t="shared" si="83"/>
        <v>0.59344597295839951</v>
      </c>
      <c r="BS69" s="79">
        <f t="shared" si="83"/>
        <v>7.5308098237113263E-2</v>
      </c>
      <c r="BT69" s="79">
        <f t="shared" si="83"/>
        <v>0.78743836784233678</v>
      </c>
      <c r="BU69" s="79">
        <f t="shared" si="83"/>
        <v>0.92789784060283675</v>
      </c>
      <c r="BV69" s="79">
        <f t="shared" si="83"/>
        <v>0</v>
      </c>
      <c r="BW69" s="79">
        <f t="shared" si="83"/>
        <v>0.43742135829795187</v>
      </c>
      <c r="BX69" s="79">
        <f t="shared" si="83"/>
        <v>0.92789784060283675</v>
      </c>
      <c r="BY69" s="79">
        <f t="shared" si="83"/>
        <v>7.5308098237113263E-2</v>
      </c>
      <c r="BZ69" s="79">
        <f t="shared" si="83"/>
        <v>7.5308098237113263E-2</v>
      </c>
      <c r="CA69" s="156"/>
    </row>
    <row r="70" spans="1:79" x14ac:dyDescent="0.3">
      <c r="A70" s="155"/>
      <c r="B70" s="160" t="s">
        <v>336</v>
      </c>
      <c r="C70" s="166"/>
      <c r="D70" s="178">
        <f t="shared" ref="D70:AI70" si="84">IFERROR(D74/D47,0)</f>
        <v>16.749543654245972</v>
      </c>
      <c r="E70" s="79">
        <f t="shared" si="84"/>
        <v>21.093499270605395</v>
      </c>
      <c r="F70" s="79">
        <f t="shared" si="84"/>
        <v>12.391054449845608</v>
      </c>
      <c r="G70" s="79">
        <f t="shared" si="84"/>
        <v>12.450796485033306</v>
      </c>
      <c r="H70" s="79">
        <f t="shared" si="84"/>
        <v>7.5846410243967535</v>
      </c>
      <c r="I70" s="79">
        <f t="shared" si="84"/>
        <v>24.178052775133573</v>
      </c>
      <c r="J70" s="79">
        <f t="shared" si="84"/>
        <v>27.34815699313463</v>
      </c>
      <c r="K70" s="79">
        <f t="shared" si="84"/>
        <v>17.337332837890212</v>
      </c>
      <c r="L70" s="79">
        <f t="shared" si="84"/>
        <v>9.1793220212118563</v>
      </c>
      <c r="M70" s="79">
        <f t="shared" si="84"/>
        <v>10.284826738556534</v>
      </c>
      <c r="N70" s="79">
        <f t="shared" si="84"/>
        <v>39.185331715082839</v>
      </c>
      <c r="O70" s="79">
        <f t="shared" si="84"/>
        <v>30.564531089722607</v>
      </c>
      <c r="P70" s="79">
        <f t="shared" si="84"/>
        <v>19.143886875689308</v>
      </c>
      <c r="Q70" s="79">
        <f t="shared" si="84"/>
        <v>11.546500944311164</v>
      </c>
      <c r="R70" s="79">
        <f t="shared" si="84"/>
        <v>12.029326906347254</v>
      </c>
      <c r="S70" s="79">
        <f t="shared" si="84"/>
        <v>34.65336139813752</v>
      </c>
      <c r="T70" s="79">
        <f t="shared" si="84"/>
        <v>29.138545667056274</v>
      </c>
      <c r="U70" s="79">
        <f t="shared" si="84"/>
        <v>28.710740869863059</v>
      </c>
      <c r="V70" s="79">
        <f t="shared" si="84"/>
        <v>14.38498468377469</v>
      </c>
      <c r="W70" s="79">
        <f t="shared" si="84"/>
        <v>8.3396036695589295</v>
      </c>
      <c r="X70" s="79">
        <f t="shared" si="84"/>
        <v>30.912552830876837</v>
      </c>
      <c r="Y70" s="79">
        <f t="shared" si="84"/>
        <v>42.365589020093459</v>
      </c>
      <c r="Z70" s="79">
        <f t="shared" si="84"/>
        <v>21.481797128966374</v>
      </c>
      <c r="AA70" s="79">
        <f t="shared" si="84"/>
        <v>14.776217478852539</v>
      </c>
      <c r="AB70" s="79">
        <f t="shared" si="84"/>
        <v>11.733384766811934</v>
      </c>
      <c r="AC70" s="79">
        <f t="shared" si="84"/>
        <v>31.943106430212445</v>
      </c>
      <c r="AD70" s="79">
        <f t="shared" si="84"/>
        <v>30.547680597443634</v>
      </c>
      <c r="AE70" s="79">
        <f t="shared" si="84"/>
        <v>21.895472915029863</v>
      </c>
      <c r="AF70" s="79">
        <f t="shared" si="84"/>
        <v>17.305610323850598</v>
      </c>
      <c r="AG70" s="79">
        <f t="shared" si="84"/>
        <v>9.8948141525099</v>
      </c>
      <c r="AH70" s="79">
        <f t="shared" si="84"/>
        <v>35.611406633806716</v>
      </c>
      <c r="AI70" s="79">
        <f t="shared" si="84"/>
        <v>32.637989468448929</v>
      </c>
      <c r="AJ70" s="79">
        <f t="shared" ref="AJ70:BD70" si="85">IFERROR(AJ74/AJ47,0)</f>
        <v>27.733084174861954</v>
      </c>
      <c r="AK70" s="79">
        <f t="shared" si="85"/>
        <v>22.650084343868361</v>
      </c>
      <c r="AL70" s="79">
        <f t="shared" si="85"/>
        <v>17.242453726828728</v>
      </c>
      <c r="AM70" s="79">
        <f t="shared" si="85"/>
        <v>9.0885106655826871</v>
      </c>
      <c r="AN70" s="79">
        <f t="shared" si="85"/>
        <v>21.945862228386499</v>
      </c>
      <c r="AO70" s="79">
        <f t="shared" si="85"/>
        <v>35.117773302951626</v>
      </c>
      <c r="AP70" s="79">
        <f t="shared" si="85"/>
        <v>26.183029621899337</v>
      </c>
      <c r="AQ70" s="79">
        <f t="shared" si="85"/>
        <v>0</v>
      </c>
      <c r="AR70" s="79">
        <f t="shared" si="85"/>
        <v>0</v>
      </c>
      <c r="AS70" s="79">
        <f t="shared" si="85"/>
        <v>0</v>
      </c>
      <c r="AT70" s="79">
        <f t="shared" si="85"/>
        <v>0</v>
      </c>
      <c r="AU70" s="79">
        <f t="shared" si="85"/>
        <v>0</v>
      </c>
      <c r="AV70" s="79">
        <f t="shared" si="85"/>
        <v>0</v>
      </c>
      <c r="AW70" s="79">
        <f t="shared" si="85"/>
        <v>0</v>
      </c>
      <c r="AX70" s="79">
        <f t="shared" si="85"/>
        <v>0</v>
      </c>
      <c r="AY70" s="79">
        <f t="shared" si="85"/>
        <v>0</v>
      </c>
      <c r="AZ70" s="79">
        <f t="shared" si="85"/>
        <v>0</v>
      </c>
      <c r="BA70" s="79">
        <f t="shared" si="85"/>
        <v>0</v>
      </c>
      <c r="BB70" s="79">
        <f t="shared" si="85"/>
        <v>0</v>
      </c>
      <c r="BC70" s="79">
        <f t="shared" si="85"/>
        <v>0</v>
      </c>
      <c r="BD70" s="79">
        <f t="shared" si="85"/>
        <v>0</v>
      </c>
      <c r="BE70" s="175"/>
      <c r="BF70" s="79">
        <f t="shared" ref="BF70:BZ70" si="86">IFERROR(BF74/BF47,0)</f>
        <v>11.242842198805905</v>
      </c>
      <c r="BG70" s="79">
        <f t="shared" si="86"/>
        <v>16.907850556074234</v>
      </c>
      <c r="BH70" s="79">
        <f t="shared" si="86"/>
        <v>16.546079927603479</v>
      </c>
      <c r="BI70" s="79">
        <f t="shared" si="86"/>
        <v>20.557847021718931</v>
      </c>
      <c r="BJ70" s="79">
        <f t="shared" si="86"/>
        <v>15.954163500169491</v>
      </c>
      <c r="BK70" s="79">
        <f t="shared" si="86"/>
        <v>18.064095181539532</v>
      </c>
      <c r="BL70" s="79">
        <f t="shared" si="86"/>
        <v>16.622048332489619</v>
      </c>
      <c r="BM70" s="79">
        <f t="shared" si="86"/>
        <v>24.247167452336821</v>
      </c>
      <c r="BN70" s="79">
        <f t="shared" si="86"/>
        <v>16.718451721284239</v>
      </c>
      <c r="BO70" s="79">
        <f t="shared" si="86"/>
        <v>0</v>
      </c>
      <c r="BP70" s="79">
        <f t="shared" si="86"/>
        <v>0</v>
      </c>
      <c r="BQ70" s="79">
        <f t="shared" si="86"/>
        <v>0</v>
      </c>
      <c r="BR70" s="179">
        <f t="shared" si="86"/>
        <v>16.749543654245965</v>
      </c>
      <c r="BS70" s="79">
        <f t="shared" si="86"/>
        <v>14.637357134866464</v>
      </c>
      <c r="BT70" s="79">
        <f t="shared" si="86"/>
        <v>17.96290896901122</v>
      </c>
      <c r="BU70" s="79">
        <f t="shared" si="86"/>
        <v>18.369268747175298</v>
      </c>
      <c r="BV70" s="79">
        <f t="shared" si="86"/>
        <v>0</v>
      </c>
      <c r="BW70" s="79">
        <f t="shared" si="86"/>
        <v>16.149382552573908</v>
      </c>
      <c r="BX70" s="79">
        <f t="shared" si="86"/>
        <v>18.369268747175298</v>
      </c>
      <c r="BY70" s="79">
        <f t="shared" si="86"/>
        <v>14.637357134866464</v>
      </c>
      <c r="BZ70" s="79">
        <f t="shared" si="86"/>
        <v>14.637357134866464</v>
      </c>
      <c r="CA70" s="156"/>
    </row>
    <row r="71" spans="1:79" ht="15.6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9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x14ac:dyDescent="0.3">
      <c r="A73" s="193"/>
      <c r="B73" s="160" t="s">
        <v>338</v>
      </c>
      <c r="C73" s="194"/>
      <c r="D73" s="638">
        <f>SUM(E73:BD73)</f>
        <v>909112.09999999974</v>
      </c>
      <c r="E73" s="215">
        <f>SUM(Paniglgasse:Newshop2!E73)</f>
        <v>23135.35</v>
      </c>
      <c r="F73" s="215">
        <f>SUM(Paniglgasse:Newshop2!F73)</f>
        <v>16211.96</v>
      </c>
      <c r="G73" s="215">
        <f>SUM(Paniglgasse:Newshop2!G73)</f>
        <v>22341.510000000002</v>
      </c>
      <c r="H73" s="215">
        <f>SUM(Paniglgasse:Newshop2!H73)</f>
        <v>30009.33</v>
      </c>
      <c r="I73" s="215">
        <f>SUM(Paniglgasse:Newshop2!I73)</f>
        <v>30174.5</v>
      </c>
      <c r="J73" s="215">
        <f>SUM(Paniglgasse:Newshop2!J73)</f>
        <v>24872.93</v>
      </c>
      <c r="K73" s="215">
        <f>SUM(Paniglgasse:Newshop2!K73)</f>
        <v>17356.82</v>
      </c>
      <c r="L73" s="215">
        <f>SUM(Paniglgasse:Newshop2!L73)</f>
        <v>22565.050000000003</v>
      </c>
      <c r="M73" s="215">
        <f>SUM(Paniglgasse:Newshop2!M73)</f>
        <v>32366.720000000001</v>
      </c>
      <c r="N73" s="215">
        <f>SUM(Paniglgasse:Newshop2!N73)</f>
        <v>29832.420000000002</v>
      </c>
      <c r="O73" s="215">
        <f>SUM(Paniglgasse:Newshop2!O73)</f>
        <v>22406.98</v>
      </c>
      <c r="P73" s="215">
        <f>SUM(Paniglgasse:Newshop2!P73)</f>
        <v>20413.050000000003</v>
      </c>
      <c r="Q73" s="215">
        <f>SUM(Paniglgasse:Newshop2!Q73)</f>
        <v>24430.410000000003</v>
      </c>
      <c r="R73" s="215">
        <f>SUM(Paniglgasse:Newshop2!R73)</f>
        <v>31803.760000000002</v>
      </c>
      <c r="S73" s="215">
        <f>SUM(Paniglgasse:Newshop2!S73)</f>
        <v>27164.77</v>
      </c>
      <c r="T73" s="215">
        <f>SUM(Paniglgasse:Newshop2!T73)</f>
        <v>20941.29</v>
      </c>
      <c r="U73" s="215">
        <f>SUM(Paniglgasse:Newshop2!U73)</f>
        <v>18776.480000000003</v>
      </c>
      <c r="V73" s="215">
        <f>SUM(Paniglgasse:Newshop2!V73)</f>
        <v>24437.96</v>
      </c>
      <c r="W73" s="215">
        <f>SUM(Paniglgasse:Newshop2!W73)</f>
        <v>28049.89</v>
      </c>
      <c r="X73" s="215">
        <f>SUM(Paniglgasse:Newshop2!X73)</f>
        <v>28817.300000000003</v>
      </c>
      <c r="Y73" s="215">
        <f>SUM(Paniglgasse:Newshop2!Y73)</f>
        <v>22990.28</v>
      </c>
      <c r="Z73" s="215">
        <f>SUM(Paniglgasse:Newshop2!Z73)</f>
        <v>17921.490000000002</v>
      </c>
      <c r="AA73" s="215">
        <f>SUM(Paniglgasse:Newshop2!AA73)</f>
        <v>25859.739999999998</v>
      </c>
      <c r="AB73" s="215">
        <f>SUM(Paniglgasse:Newshop2!AB73)</f>
        <v>30660.32</v>
      </c>
      <c r="AC73" s="215">
        <f>SUM(Paniglgasse:Newshop2!AC73)</f>
        <v>24748.879999999997</v>
      </c>
      <c r="AD73" s="215">
        <f>SUM(Paniglgasse:Newshop2!AD73)</f>
        <v>21270.35</v>
      </c>
      <c r="AE73" s="215">
        <f>SUM(Paniglgasse:Newshop2!AE73)</f>
        <v>17055.61</v>
      </c>
      <c r="AF73" s="215">
        <f>SUM(Paniglgasse:Newshop2!AF73)</f>
        <v>21381.22</v>
      </c>
      <c r="AG73" s="215">
        <f>SUM(Paniglgasse:Newshop2!AG73)</f>
        <v>27887.940000000002</v>
      </c>
      <c r="AH73" s="215">
        <f>SUM(Paniglgasse:Newshop2!AH73)</f>
        <v>26269.68</v>
      </c>
      <c r="AI73" s="215">
        <f>SUM(Paniglgasse:Newshop2!AI73)</f>
        <v>25461.94</v>
      </c>
      <c r="AJ73" s="215">
        <f>SUM(Paniglgasse:Newshop2!AJ73)</f>
        <v>20168.830000000002</v>
      </c>
      <c r="AK73" s="215">
        <f>SUM(Paniglgasse:Newshop2!AK73)</f>
        <v>14232.86</v>
      </c>
      <c r="AL73" s="215">
        <f>SUM(Paniglgasse:Newshop2!AL73)</f>
        <v>19883.169999999998</v>
      </c>
      <c r="AM73" s="215">
        <f>SUM(Paniglgasse:Newshop2!AM73)</f>
        <v>30049.67</v>
      </c>
      <c r="AN73" s="215">
        <f>SUM(Paniglgasse:Newshop2!AN73)</f>
        <v>23734.449999999997</v>
      </c>
      <c r="AO73" s="215">
        <f>SUM(Paniglgasse:Newshop2!AO73)</f>
        <v>23857.47</v>
      </c>
      <c r="AP73" s="215">
        <f>SUM(Paniglgasse:Newshop2!AP73)</f>
        <v>19569.72</v>
      </c>
      <c r="AQ73" s="215">
        <f>SUM(Paniglgasse:Newshop2!AQ73)</f>
        <v>0</v>
      </c>
      <c r="AR73" s="215">
        <f>SUM(Paniglgasse:Newshop2!AR73)</f>
        <v>0</v>
      </c>
      <c r="AS73" s="215">
        <f>SUM(Paniglgasse:Newshop2!AS73)</f>
        <v>0</v>
      </c>
      <c r="AT73" s="215">
        <f>SUM(Paniglgasse:Newshop2!AT73)</f>
        <v>0</v>
      </c>
      <c r="AU73" s="215">
        <f>SUM(Paniglgasse:Newshop2!AU73)</f>
        <v>0</v>
      </c>
      <c r="AV73" s="215">
        <f>SUM(Paniglgasse:Newshop2!AV73)</f>
        <v>0</v>
      </c>
      <c r="AW73" s="215">
        <f>SUM(Paniglgasse:Newshop2!AW73)</f>
        <v>0</v>
      </c>
      <c r="AX73" s="215">
        <f>SUM(Paniglgasse:Newshop2!AX73)</f>
        <v>0</v>
      </c>
      <c r="AY73" s="215">
        <f>SUM(Paniglgasse:Newshop2!AY73)</f>
        <v>0</v>
      </c>
      <c r="AZ73" s="215">
        <f>SUM(Paniglgasse:Newshop2!AZ73)</f>
        <v>0</v>
      </c>
      <c r="BA73" s="215">
        <f>SUM(Paniglgasse:Newshop2!BA73)</f>
        <v>0</v>
      </c>
      <c r="BB73" s="215">
        <f>SUM(Paniglgasse:Newshop2!BB73)</f>
        <v>0</v>
      </c>
      <c r="BC73" s="215">
        <f>SUM(Paniglgasse:Newshop2!BC73)</f>
        <v>0</v>
      </c>
      <c r="BD73" s="215">
        <f>SUM(Paniglgasse:Newshop2!BD73)</f>
        <v>0</v>
      </c>
      <c r="BE73" s="195"/>
      <c r="BF73" s="163">
        <f>SUM(E73:H73)</f>
        <v>91698.15</v>
      </c>
      <c r="BG73" s="77">
        <f>SUM(I73:L73)</f>
        <v>94969.3</v>
      </c>
      <c r="BH73" s="77">
        <f>SUM(M73:Q73)</f>
        <v>129449.58</v>
      </c>
      <c r="BI73" s="77">
        <f>SUM(R73:U73)</f>
        <v>98686.300000000017</v>
      </c>
      <c r="BJ73" s="77">
        <f>SUM(V73:Y73)</f>
        <v>104295.43</v>
      </c>
      <c r="BK73" s="77">
        <f>SUM(Z73:AD73)</f>
        <v>120460.78</v>
      </c>
      <c r="BL73" s="77">
        <f>SUM(AE73:AH73)</f>
        <v>92594.450000000012</v>
      </c>
      <c r="BM73" s="77">
        <f>SUM(AI73:AL73)</f>
        <v>79746.8</v>
      </c>
      <c r="BN73" s="77">
        <f>SUM(AM73:AQ73)</f>
        <v>97211.31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909112.10000000009</v>
      </c>
      <c r="BS73" s="77">
        <f>SUM(BF73:BH73)</f>
        <v>316117.03000000003</v>
      </c>
      <c r="BT73" s="77">
        <f>SUM(BI73:BK73)</f>
        <v>323442.51</v>
      </c>
      <c r="BU73" s="77">
        <f>SUM(BL73:BN73)</f>
        <v>269552.56</v>
      </c>
      <c r="BV73" s="77">
        <f>SUM(BO73:BQ73)</f>
        <v>0</v>
      </c>
      <c r="BW73" s="77">
        <f>SUM(BF73:BK73)</f>
        <v>639559.54</v>
      </c>
      <c r="BX73" s="77">
        <f>SUM(BL73:BQ73)</f>
        <v>269552.56</v>
      </c>
      <c r="BY73" s="77">
        <f>IF(Info!$O$3="Q1",$BS73,IF(Info!$O$3="Q2",$BS73+$BT73,IF(Info!$O$3="Q3",$BS73+$BT73+$BU73,$BR73)))</f>
        <v>316117.03000000003</v>
      </c>
      <c r="BZ73" s="77">
        <f>IF(Info!$O$3="Q1",$BS73,IF(Info!$O$3="Q2",$BT73,IF(Info!$O$3="Q3",$BU73,$BV73)))</f>
        <v>316117.03000000003</v>
      </c>
      <c r="CA73" s="198"/>
    </row>
    <row r="74" spans="1:79" x14ac:dyDescent="0.3">
      <c r="A74" s="193"/>
      <c r="B74" s="160" t="s">
        <v>339</v>
      </c>
      <c r="C74" s="194"/>
      <c r="D74" s="157">
        <f>SUM(E74:BD74)</f>
        <v>757593.41666666663</v>
      </c>
      <c r="E74" s="161">
        <f t="shared" ref="E74:AJ74" si="87">E73/(1+$C$77)</f>
        <v>19279.458333333332</v>
      </c>
      <c r="F74" s="161">
        <f t="shared" si="87"/>
        <v>13509.966666666667</v>
      </c>
      <c r="G74" s="161">
        <f t="shared" si="87"/>
        <v>18617.925000000003</v>
      </c>
      <c r="H74" s="161">
        <f t="shared" si="87"/>
        <v>25007.775000000001</v>
      </c>
      <c r="I74" s="161">
        <f t="shared" si="87"/>
        <v>25145.416666666668</v>
      </c>
      <c r="J74" s="161">
        <f t="shared" si="87"/>
        <v>20727.441666666669</v>
      </c>
      <c r="K74" s="161">
        <f t="shared" si="87"/>
        <v>14464.016666666666</v>
      </c>
      <c r="L74" s="161">
        <f t="shared" si="87"/>
        <v>18804.208333333336</v>
      </c>
      <c r="M74" s="161">
        <f t="shared" si="87"/>
        <v>26972.26666666667</v>
      </c>
      <c r="N74" s="161">
        <f t="shared" si="87"/>
        <v>24860.350000000002</v>
      </c>
      <c r="O74" s="161">
        <f t="shared" si="87"/>
        <v>18672.483333333334</v>
      </c>
      <c r="P74" s="161">
        <f t="shared" si="87"/>
        <v>17010.875000000004</v>
      </c>
      <c r="Q74" s="161">
        <f t="shared" si="87"/>
        <v>20358.675000000003</v>
      </c>
      <c r="R74" s="161">
        <f t="shared" si="87"/>
        <v>26503.133333333335</v>
      </c>
      <c r="S74" s="161">
        <f t="shared" si="87"/>
        <v>22637.308333333334</v>
      </c>
      <c r="T74" s="161">
        <f t="shared" si="87"/>
        <v>17451.075000000001</v>
      </c>
      <c r="U74" s="161">
        <f t="shared" si="87"/>
        <v>15647.066666666669</v>
      </c>
      <c r="V74" s="161">
        <f t="shared" si="87"/>
        <v>20364.966666666667</v>
      </c>
      <c r="W74" s="161">
        <f t="shared" si="87"/>
        <v>23374.908333333333</v>
      </c>
      <c r="X74" s="161">
        <f t="shared" si="87"/>
        <v>24014.416666666672</v>
      </c>
      <c r="Y74" s="161">
        <f t="shared" si="87"/>
        <v>19158.566666666666</v>
      </c>
      <c r="Z74" s="161">
        <f t="shared" si="87"/>
        <v>14934.575000000003</v>
      </c>
      <c r="AA74" s="161">
        <f t="shared" si="87"/>
        <v>21549.783333333333</v>
      </c>
      <c r="AB74" s="161">
        <f t="shared" si="87"/>
        <v>25550.266666666666</v>
      </c>
      <c r="AC74" s="161">
        <f t="shared" si="87"/>
        <v>20624.066666666666</v>
      </c>
      <c r="AD74" s="161">
        <f t="shared" si="87"/>
        <v>17725.291666666668</v>
      </c>
      <c r="AE74" s="161">
        <f t="shared" si="87"/>
        <v>14213.008333333335</v>
      </c>
      <c r="AF74" s="161">
        <f t="shared" si="87"/>
        <v>17817.683333333334</v>
      </c>
      <c r="AG74" s="161">
        <f t="shared" si="87"/>
        <v>23239.950000000004</v>
      </c>
      <c r="AH74" s="161">
        <f t="shared" si="87"/>
        <v>21891.4</v>
      </c>
      <c r="AI74" s="161">
        <f t="shared" si="87"/>
        <v>21218.283333333333</v>
      </c>
      <c r="AJ74" s="161">
        <f t="shared" si="87"/>
        <v>16807.358333333337</v>
      </c>
      <c r="AK74" s="161">
        <f t="shared" ref="AK74:BP74" si="88">AK73/(1+$C$77)</f>
        <v>11860.716666666667</v>
      </c>
      <c r="AL74" s="161">
        <f t="shared" si="88"/>
        <v>16569.308333333334</v>
      </c>
      <c r="AM74" s="161">
        <f t="shared" si="88"/>
        <v>25041.391666666666</v>
      </c>
      <c r="AN74" s="161">
        <f t="shared" si="88"/>
        <v>19778.708333333332</v>
      </c>
      <c r="AO74" s="161">
        <f t="shared" si="88"/>
        <v>19881.225000000002</v>
      </c>
      <c r="AP74" s="161">
        <f t="shared" si="88"/>
        <v>16308.100000000002</v>
      </c>
      <c r="AQ74" s="161">
        <f t="shared" si="88"/>
        <v>0</v>
      </c>
      <c r="AR74" s="161">
        <f t="shared" si="88"/>
        <v>0</v>
      </c>
      <c r="AS74" s="161">
        <f t="shared" si="88"/>
        <v>0</v>
      </c>
      <c r="AT74" s="161">
        <f t="shared" si="88"/>
        <v>0</v>
      </c>
      <c r="AU74" s="161">
        <f t="shared" si="88"/>
        <v>0</v>
      </c>
      <c r="AV74" s="161">
        <f t="shared" si="88"/>
        <v>0</v>
      </c>
      <c r="AW74" s="161">
        <f t="shared" si="88"/>
        <v>0</v>
      </c>
      <c r="AX74" s="161">
        <f t="shared" si="88"/>
        <v>0</v>
      </c>
      <c r="AY74" s="161">
        <f t="shared" si="88"/>
        <v>0</v>
      </c>
      <c r="AZ74" s="161">
        <f t="shared" si="88"/>
        <v>0</v>
      </c>
      <c r="BA74" s="161">
        <f t="shared" si="88"/>
        <v>0</v>
      </c>
      <c r="BB74" s="161">
        <f t="shared" si="88"/>
        <v>0</v>
      </c>
      <c r="BC74" s="161">
        <f t="shared" si="88"/>
        <v>0</v>
      </c>
      <c r="BD74" s="161">
        <f t="shared" si="88"/>
        <v>0</v>
      </c>
      <c r="BE74" s="195"/>
      <c r="BF74" s="162">
        <f>SUM(E74:H74)</f>
        <v>76415.125</v>
      </c>
      <c r="BG74" s="157">
        <f>SUM(I74:L74)</f>
        <v>79141.083333333343</v>
      </c>
      <c r="BH74" s="157">
        <f>SUM(M74:Q74)</f>
        <v>107874.65000000001</v>
      </c>
      <c r="BI74" s="157">
        <f>SUM(R74:U74)</f>
        <v>82238.583333333328</v>
      </c>
      <c r="BJ74" s="157">
        <f>SUM(V74:Y74)</f>
        <v>86912.858333333337</v>
      </c>
      <c r="BK74" s="157">
        <f>SUM(Z74:AD74)</f>
        <v>100383.98333333334</v>
      </c>
      <c r="BL74" s="157">
        <f>SUM(AE74:AH74)</f>
        <v>77162.041666666686</v>
      </c>
      <c r="BM74" s="157">
        <f>SUM(AI74:AL74)</f>
        <v>66455.666666666672</v>
      </c>
      <c r="BN74" s="157">
        <f>SUM(AM74:AQ74)</f>
        <v>81009.425000000003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757593.41666666663</v>
      </c>
      <c r="BS74" s="157">
        <f>SUM(BF74:BH74)</f>
        <v>263430.85833333334</v>
      </c>
      <c r="BT74" s="157">
        <f>SUM(BI74:BK74)</f>
        <v>269535.42499999999</v>
      </c>
      <c r="BU74" s="157">
        <f>SUM(BL74:BN74)</f>
        <v>224627.13333333336</v>
      </c>
      <c r="BV74" s="157">
        <f>SUM(BO74:BQ74)</f>
        <v>0</v>
      </c>
      <c r="BW74" s="157">
        <f>SUM(BF74:BK74)</f>
        <v>532966.28333333333</v>
      </c>
      <c r="BX74" s="157">
        <f>SUM(BL74:BQ74)</f>
        <v>224627.13333333336</v>
      </c>
      <c r="BY74" s="157">
        <f>IF(Info!$O$3="Q1",$BS74,IF(Info!$O$3="Q2",$BS74+$BT74,IF(Info!$O$3="Q3",$BS74+$BT74+$BU74,$BR74)))</f>
        <v>263430.85833333334</v>
      </c>
      <c r="BZ74" s="157">
        <f>IF(Info!$O$3="Q1",$BS74,IF(Info!$O$3="Q2",$BT74,IF(Info!$O$3="Q3",$BU74,$BV74)))</f>
        <v>263430.85833333334</v>
      </c>
      <c r="CA74" s="198"/>
    </row>
    <row r="75" spans="1:79" x14ac:dyDescent="0.3">
      <c r="A75" s="193"/>
      <c r="B75" s="78" t="s">
        <v>340</v>
      </c>
      <c r="C75" s="194"/>
      <c r="D75" s="77">
        <f>SUM(E75:BD75)</f>
        <v>0</v>
      </c>
      <c r="E75" s="215">
        <f>SUM(Paniglgasse:Newshop2!E75)</f>
        <v>0</v>
      </c>
      <c r="F75" s="215">
        <f>SUM(Paniglgasse:Newshop2!F75)</f>
        <v>0</v>
      </c>
      <c r="G75" s="215">
        <f>SUM(Paniglgasse:Newshop2!G75)</f>
        <v>0</v>
      </c>
      <c r="H75" s="215">
        <f>SUM(Paniglgasse:Newshop2!H75)</f>
        <v>0</v>
      </c>
      <c r="I75" s="215">
        <f>SUM(Paniglgasse:Newshop2!I75)</f>
        <v>0</v>
      </c>
      <c r="J75" s="215">
        <f>SUM(Paniglgasse:Newshop2!J75)</f>
        <v>0</v>
      </c>
      <c r="K75" s="215">
        <f>SUM(Paniglgasse:Newshop2!K75)</f>
        <v>0</v>
      </c>
      <c r="L75" s="215">
        <f>SUM(Paniglgasse:Newshop2!L75)</f>
        <v>0</v>
      </c>
      <c r="M75" s="215">
        <f>SUM(Paniglgasse:Newshop2!M75)</f>
        <v>0</v>
      </c>
      <c r="N75" s="215">
        <f>SUM(Paniglgasse:Newshop2!N75)</f>
        <v>0</v>
      </c>
      <c r="O75" s="215">
        <f>SUM(Paniglgasse:Newshop2!O75)</f>
        <v>0</v>
      </c>
      <c r="P75" s="215">
        <f>SUM(Paniglgasse:Newshop2!P75)</f>
        <v>0</v>
      </c>
      <c r="Q75" s="215">
        <f>SUM(Paniglgasse:Newshop2!Q75)</f>
        <v>0</v>
      </c>
      <c r="R75" s="215">
        <f>SUM(Paniglgasse:Newshop2!R75)</f>
        <v>0</v>
      </c>
      <c r="S75" s="215">
        <f>SUM(Paniglgasse:Newshop2!S75)</f>
        <v>0</v>
      </c>
      <c r="T75" s="215">
        <f>SUM(Paniglgasse:Newshop2!T75)</f>
        <v>0</v>
      </c>
      <c r="U75" s="215">
        <f>SUM(Paniglgasse:Newshop2!U75)</f>
        <v>0</v>
      </c>
      <c r="V75" s="215">
        <f>SUM(Paniglgasse:Newshop2!V75)</f>
        <v>0</v>
      </c>
      <c r="W75" s="215">
        <f>SUM(Paniglgasse:Newshop2!W75)</f>
        <v>0</v>
      </c>
      <c r="X75" s="215">
        <f>SUM(Paniglgasse:Newshop2!X75)</f>
        <v>0</v>
      </c>
      <c r="Y75" s="215">
        <f>SUM(Paniglgasse:Newshop2!Y75)</f>
        <v>0</v>
      </c>
      <c r="Z75" s="215">
        <f>SUM(Paniglgasse:Newshop2!Z75)</f>
        <v>0</v>
      </c>
      <c r="AA75" s="215">
        <f>SUM(Paniglgasse:Newshop2!AA75)</f>
        <v>0</v>
      </c>
      <c r="AB75" s="215">
        <f>SUM(Paniglgasse:Newshop2!AB75)</f>
        <v>0</v>
      </c>
      <c r="AC75" s="215">
        <f>SUM(Paniglgasse:Newshop2!AC75)</f>
        <v>0</v>
      </c>
      <c r="AD75" s="215">
        <f>SUM(Paniglgasse:Newshop2!AD75)</f>
        <v>0</v>
      </c>
      <c r="AE75" s="215">
        <f>SUM(Paniglgasse:Newshop2!AE75)</f>
        <v>0</v>
      </c>
      <c r="AF75" s="215">
        <f>SUM(Paniglgasse:Newshop2!AF75)</f>
        <v>0</v>
      </c>
      <c r="AG75" s="215">
        <f>SUM(Paniglgasse:Newshop2!AG75)</f>
        <v>0</v>
      </c>
      <c r="AH75" s="215">
        <f>SUM(Paniglgasse:Newshop2!AH75)</f>
        <v>0</v>
      </c>
      <c r="AI75" s="215">
        <f>SUM(Paniglgasse:Newshop2!AI75)</f>
        <v>0</v>
      </c>
      <c r="AJ75" s="215">
        <f>SUM(Paniglgasse:Newshop2!AJ75)</f>
        <v>0</v>
      </c>
      <c r="AK75" s="215">
        <f>SUM(Paniglgasse:Newshop2!AK75)</f>
        <v>0</v>
      </c>
      <c r="AL75" s="215">
        <f>SUM(Paniglgasse:Newshop2!AL75)</f>
        <v>0</v>
      </c>
      <c r="AM75" s="215">
        <f>SUM(Paniglgasse:Newshop2!AM75)</f>
        <v>0</v>
      </c>
      <c r="AN75" s="215">
        <f>SUM(Paniglgasse:Newshop2!AN75)</f>
        <v>0</v>
      </c>
      <c r="AO75" s="215">
        <f>SUM(Paniglgasse:Newshop2!AO75)</f>
        <v>0</v>
      </c>
      <c r="AP75" s="215">
        <f>SUM(Paniglgasse:Newshop2!AP75)</f>
        <v>0</v>
      </c>
      <c r="AQ75" s="215">
        <f>SUM(Paniglgasse:Newshop2!AQ75)</f>
        <v>0</v>
      </c>
      <c r="AR75" s="215">
        <f>SUM(Paniglgasse:Newshop2!AR75)</f>
        <v>0</v>
      </c>
      <c r="AS75" s="215">
        <f>SUM(Paniglgasse:Newshop2!AS75)</f>
        <v>0</v>
      </c>
      <c r="AT75" s="215">
        <f>SUM(Paniglgasse:Newshop2!AT75)</f>
        <v>0</v>
      </c>
      <c r="AU75" s="215">
        <f>SUM(Paniglgasse:Newshop2!AU75)</f>
        <v>0</v>
      </c>
      <c r="AV75" s="215">
        <f>SUM(Paniglgasse:Newshop2!AV75)</f>
        <v>0</v>
      </c>
      <c r="AW75" s="215">
        <f>SUM(Paniglgasse:Newshop2!AW75)</f>
        <v>0</v>
      </c>
      <c r="AX75" s="215">
        <f>SUM(Paniglgasse:Newshop2!AX75)</f>
        <v>0</v>
      </c>
      <c r="AY75" s="215">
        <f>SUM(Paniglgasse:Newshop2!AY75)</f>
        <v>0</v>
      </c>
      <c r="AZ75" s="215">
        <f>SUM(Paniglgasse:Newshop2!AZ75)</f>
        <v>0</v>
      </c>
      <c r="BA75" s="215">
        <f>SUM(Paniglgasse:Newshop2!BA75)</f>
        <v>0</v>
      </c>
      <c r="BB75" s="215">
        <f>SUM(Paniglgasse:Newshop2!BB75)</f>
        <v>0</v>
      </c>
      <c r="BC75" s="215">
        <f>SUM(Paniglgasse:Newshop2!BC75)</f>
        <v>0</v>
      </c>
      <c r="BD75" s="215">
        <f>SUM(Paniglgasse:Newshop2!BD75)</f>
        <v>0</v>
      </c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x14ac:dyDescent="0.3">
      <c r="A76" s="193"/>
      <c r="B76" s="78" t="s">
        <v>341</v>
      </c>
      <c r="C76" s="194"/>
      <c r="D76" s="77">
        <f>SUM(E76:BD76)</f>
        <v>0</v>
      </c>
      <c r="E76" s="295">
        <f>SUM(Paniglgasse:Newshop2!E76)</f>
        <v>0</v>
      </c>
      <c r="F76" s="295">
        <f>SUM(Paniglgasse:Newshop2!F76)</f>
        <v>0</v>
      </c>
      <c r="G76" s="295">
        <f>SUM(Paniglgasse:Newshop2!G76)</f>
        <v>0</v>
      </c>
      <c r="H76" s="295">
        <f>SUM(Paniglgasse:Newshop2!H76)</f>
        <v>0</v>
      </c>
      <c r="I76" s="295">
        <f>SUM(Paniglgasse:Newshop2!I76)</f>
        <v>0</v>
      </c>
      <c r="J76" s="295">
        <f>SUM(Paniglgasse:Newshop2!J76)</f>
        <v>0</v>
      </c>
      <c r="K76" s="295">
        <f>SUM(Paniglgasse:Newshop2!K76)</f>
        <v>0</v>
      </c>
      <c r="L76" s="295">
        <f>SUM(Paniglgasse:Newshop2!L76)</f>
        <v>0</v>
      </c>
      <c r="M76" s="295">
        <f>SUM(Paniglgasse:Newshop2!M76)</f>
        <v>0</v>
      </c>
      <c r="N76" s="295">
        <f>SUM(Paniglgasse:Newshop2!N76)</f>
        <v>0</v>
      </c>
      <c r="O76" s="295">
        <f>SUM(Paniglgasse:Newshop2!O76)</f>
        <v>0</v>
      </c>
      <c r="P76" s="295">
        <f>SUM(Paniglgasse:Newshop2!P76)</f>
        <v>0</v>
      </c>
      <c r="Q76" s="295">
        <f>SUM(Paniglgasse:Newshop2!Q76)</f>
        <v>0</v>
      </c>
      <c r="R76" s="295">
        <f>SUM(Paniglgasse:Newshop2!R76)</f>
        <v>0</v>
      </c>
      <c r="S76" s="295">
        <f>SUM(Paniglgasse:Newshop2!S76)</f>
        <v>0</v>
      </c>
      <c r="T76" s="295">
        <f>SUM(Paniglgasse:Newshop2!T76)</f>
        <v>0</v>
      </c>
      <c r="U76" s="295">
        <f>SUM(Paniglgasse:Newshop2!U76)</f>
        <v>0</v>
      </c>
      <c r="V76" s="295">
        <f>SUM(Paniglgasse:Newshop2!V76)</f>
        <v>0</v>
      </c>
      <c r="W76" s="295">
        <f>SUM(Paniglgasse:Newshop2!W76)</f>
        <v>0</v>
      </c>
      <c r="X76" s="295">
        <f>SUM(Paniglgasse:Newshop2!X76)</f>
        <v>0</v>
      </c>
      <c r="Y76" s="295">
        <f>SUM(Paniglgasse:Newshop2!Y76)</f>
        <v>0</v>
      </c>
      <c r="Z76" s="295">
        <f>SUM(Paniglgasse:Newshop2!Z76)</f>
        <v>0</v>
      </c>
      <c r="AA76" s="295">
        <f>SUM(Paniglgasse:Newshop2!AA76)</f>
        <v>0</v>
      </c>
      <c r="AB76" s="295">
        <f>SUM(Paniglgasse:Newshop2!AB76)</f>
        <v>0</v>
      </c>
      <c r="AC76" s="295">
        <f>SUM(Paniglgasse:Newshop2!AC76)</f>
        <v>0</v>
      </c>
      <c r="AD76" s="295">
        <f>SUM(Paniglgasse:Newshop2!AD76)</f>
        <v>0</v>
      </c>
      <c r="AE76" s="295">
        <f>SUM(Paniglgasse:Newshop2!AE76)</f>
        <v>0</v>
      </c>
      <c r="AF76" s="295">
        <f>SUM(Paniglgasse:Newshop2!AF76)</f>
        <v>0</v>
      </c>
      <c r="AG76" s="295">
        <f>SUM(Paniglgasse:Newshop2!AG76)</f>
        <v>0</v>
      </c>
      <c r="AH76" s="295">
        <f>SUM(Paniglgasse:Newshop2!AH76)</f>
        <v>0</v>
      </c>
      <c r="AI76" s="295">
        <f>SUM(Paniglgasse:Newshop2!AI76)</f>
        <v>0</v>
      </c>
      <c r="AJ76" s="295">
        <f>SUM(Paniglgasse:Newshop2!AJ76)</f>
        <v>0</v>
      </c>
      <c r="AK76" s="295">
        <f>SUM(Paniglgasse:Newshop2!AK76)</f>
        <v>0</v>
      </c>
      <c r="AL76" s="295">
        <f>SUM(Paniglgasse:Newshop2!AL76)</f>
        <v>0</v>
      </c>
      <c r="AM76" s="295">
        <f>SUM(Paniglgasse:Newshop2!AM76)</f>
        <v>0</v>
      </c>
      <c r="AN76" s="295">
        <f>SUM(Paniglgasse:Newshop2!AN76)</f>
        <v>0</v>
      </c>
      <c r="AO76" s="295">
        <f>SUM(Paniglgasse:Newshop2!AO76)</f>
        <v>0</v>
      </c>
      <c r="AP76" s="295">
        <f>SUM(Paniglgasse:Newshop2!AP76)</f>
        <v>0</v>
      </c>
      <c r="AQ76" s="295">
        <f>SUM(Paniglgasse:Newshop2!AQ76)</f>
        <v>0</v>
      </c>
      <c r="AR76" s="295">
        <f>SUM(Paniglgasse:Newshop2!AR76)</f>
        <v>0</v>
      </c>
      <c r="AS76" s="295">
        <f>SUM(Paniglgasse:Newshop2!AS76)</f>
        <v>0</v>
      </c>
      <c r="AT76" s="295">
        <f>SUM(Paniglgasse:Newshop2!AT76)</f>
        <v>0</v>
      </c>
      <c r="AU76" s="295">
        <f>SUM(Paniglgasse:Newshop2!AU76)</f>
        <v>0</v>
      </c>
      <c r="AV76" s="295">
        <f>SUM(Paniglgasse:Newshop2!AV76)</f>
        <v>0</v>
      </c>
      <c r="AW76" s="295">
        <f>SUM(Paniglgasse:Newshop2!AW76)</f>
        <v>0</v>
      </c>
      <c r="AX76" s="295">
        <f>SUM(Paniglgasse:Newshop2!AX76)</f>
        <v>0</v>
      </c>
      <c r="AY76" s="295">
        <f>SUM(Paniglgasse:Newshop2!AY76)</f>
        <v>0</v>
      </c>
      <c r="AZ76" s="295">
        <f>SUM(Paniglgasse:Newshop2!AZ76)</f>
        <v>0</v>
      </c>
      <c r="BA76" s="295">
        <f>SUM(Paniglgasse:Newshop2!BA76)</f>
        <v>0</v>
      </c>
      <c r="BB76" s="295">
        <f>SUM(Paniglgasse:Newshop2!BB76)</f>
        <v>0</v>
      </c>
      <c r="BC76" s="295">
        <f>SUM(Paniglgasse:Newshop2!BC76)</f>
        <v>0</v>
      </c>
      <c r="BD76" s="295">
        <f>SUM(Paniglgasse:Newshop2!BD76)</f>
        <v>0</v>
      </c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x14ac:dyDescent="0.3">
      <c r="A77" s="193"/>
      <c r="B77" s="160" t="s">
        <v>342</v>
      </c>
      <c r="C77" s="194">
        <f>Info!$R$3</f>
        <v>0.2</v>
      </c>
      <c r="D77" s="157">
        <f>SUM(E77:BD77)</f>
        <v>757593.41666666663</v>
      </c>
      <c r="E77" s="161">
        <f t="shared" ref="E77:AJ77" si="89">SUM(E74:E76)</f>
        <v>19279.458333333332</v>
      </c>
      <c r="F77" s="161">
        <f t="shared" si="89"/>
        <v>13509.966666666667</v>
      </c>
      <c r="G77" s="161">
        <f t="shared" si="89"/>
        <v>18617.925000000003</v>
      </c>
      <c r="H77" s="161">
        <f t="shared" si="89"/>
        <v>25007.775000000001</v>
      </c>
      <c r="I77" s="161">
        <f t="shared" si="89"/>
        <v>25145.416666666668</v>
      </c>
      <c r="J77" s="161">
        <f t="shared" si="89"/>
        <v>20727.441666666669</v>
      </c>
      <c r="K77" s="161">
        <f t="shared" si="89"/>
        <v>14464.016666666666</v>
      </c>
      <c r="L77" s="161">
        <f t="shared" si="89"/>
        <v>18804.208333333336</v>
      </c>
      <c r="M77" s="161">
        <f t="shared" si="89"/>
        <v>26972.26666666667</v>
      </c>
      <c r="N77" s="161">
        <f t="shared" si="89"/>
        <v>24860.350000000002</v>
      </c>
      <c r="O77" s="161">
        <f t="shared" si="89"/>
        <v>18672.483333333334</v>
      </c>
      <c r="P77" s="161">
        <f t="shared" si="89"/>
        <v>17010.875000000004</v>
      </c>
      <c r="Q77" s="161">
        <f t="shared" si="89"/>
        <v>20358.675000000003</v>
      </c>
      <c r="R77" s="161">
        <f t="shared" si="89"/>
        <v>26503.133333333335</v>
      </c>
      <c r="S77" s="161">
        <f t="shared" si="89"/>
        <v>22637.308333333334</v>
      </c>
      <c r="T77" s="161">
        <f t="shared" si="89"/>
        <v>17451.075000000001</v>
      </c>
      <c r="U77" s="161">
        <f t="shared" si="89"/>
        <v>15647.066666666669</v>
      </c>
      <c r="V77" s="161">
        <f t="shared" si="89"/>
        <v>20364.966666666667</v>
      </c>
      <c r="W77" s="161">
        <f t="shared" si="89"/>
        <v>23374.908333333333</v>
      </c>
      <c r="X77" s="161">
        <f t="shared" si="89"/>
        <v>24014.416666666672</v>
      </c>
      <c r="Y77" s="161">
        <f t="shared" si="89"/>
        <v>19158.566666666666</v>
      </c>
      <c r="Z77" s="161">
        <f t="shared" si="89"/>
        <v>14934.575000000003</v>
      </c>
      <c r="AA77" s="161">
        <f t="shared" si="89"/>
        <v>21549.783333333333</v>
      </c>
      <c r="AB77" s="161">
        <f t="shared" si="89"/>
        <v>25550.266666666666</v>
      </c>
      <c r="AC77" s="161">
        <f t="shared" si="89"/>
        <v>20624.066666666666</v>
      </c>
      <c r="AD77" s="161">
        <f t="shared" si="89"/>
        <v>17725.291666666668</v>
      </c>
      <c r="AE77" s="161">
        <f t="shared" si="89"/>
        <v>14213.008333333335</v>
      </c>
      <c r="AF77" s="161">
        <f t="shared" si="89"/>
        <v>17817.683333333334</v>
      </c>
      <c r="AG77" s="161">
        <f t="shared" si="89"/>
        <v>23239.950000000004</v>
      </c>
      <c r="AH77" s="161">
        <f t="shared" si="89"/>
        <v>21891.4</v>
      </c>
      <c r="AI77" s="161">
        <f t="shared" si="89"/>
        <v>21218.283333333333</v>
      </c>
      <c r="AJ77" s="161">
        <f t="shared" si="89"/>
        <v>16807.358333333337</v>
      </c>
      <c r="AK77" s="161">
        <f t="shared" ref="AK77:BP77" si="90">SUM(AK74:AK76)</f>
        <v>11860.716666666667</v>
      </c>
      <c r="AL77" s="161">
        <f t="shared" si="90"/>
        <v>16569.308333333334</v>
      </c>
      <c r="AM77" s="161">
        <f t="shared" si="90"/>
        <v>25041.391666666666</v>
      </c>
      <c r="AN77" s="161">
        <f t="shared" si="90"/>
        <v>19778.708333333332</v>
      </c>
      <c r="AO77" s="161">
        <f t="shared" si="90"/>
        <v>19881.225000000002</v>
      </c>
      <c r="AP77" s="161">
        <f t="shared" si="90"/>
        <v>16308.100000000002</v>
      </c>
      <c r="AQ77" s="161">
        <f t="shared" si="90"/>
        <v>0</v>
      </c>
      <c r="AR77" s="161">
        <f t="shared" si="90"/>
        <v>0</v>
      </c>
      <c r="AS77" s="161">
        <f t="shared" si="90"/>
        <v>0</v>
      </c>
      <c r="AT77" s="161">
        <f t="shared" si="90"/>
        <v>0</v>
      </c>
      <c r="AU77" s="161">
        <f t="shared" si="90"/>
        <v>0</v>
      </c>
      <c r="AV77" s="161">
        <f t="shared" si="90"/>
        <v>0</v>
      </c>
      <c r="AW77" s="161">
        <f t="shared" si="90"/>
        <v>0</v>
      </c>
      <c r="AX77" s="161">
        <f t="shared" si="90"/>
        <v>0</v>
      </c>
      <c r="AY77" s="161">
        <f t="shared" si="90"/>
        <v>0</v>
      </c>
      <c r="AZ77" s="161">
        <f t="shared" si="90"/>
        <v>0</v>
      </c>
      <c r="BA77" s="161">
        <f t="shared" si="90"/>
        <v>0</v>
      </c>
      <c r="BB77" s="161">
        <f t="shared" si="90"/>
        <v>0</v>
      </c>
      <c r="BC77" s="161">
        <f t="shared" si="90"/>
        <v>0</v>
      </c>
      <c r="BD77" s="161">
        <f t="shared" si="90"/>
        <v>0</v>
      </c>
      <c r="BE77" s="195"/>
      <c r="BF77" s="162">
        <f>SUM(E77:H77)</f>
        <v>76415.125</v>
      </c>
      <c r="BG77" s="157">
        <f>SUM(I77:L77)</f>
        <v>79141.083333333343</v>
      </c>
      <c r="BH77" s="157">
        <f>SUM(M77:Q77)</f>
        <v>107874.65000000001</v>
      </c>
      <c r="BI77" s="157">
        <f>SUM(R77:U77)</f>
        <v>82238.583333333328</v>
      </c>
      <c r="BJ77" s="157">
        <f>SUM(V77:Y77)</f>
        <v>86912.858333333337</v>
      </c>
      <c r="BK77" s="157">
        <f>SUM(Z77:AD77)</f>
        <v>100383.98333333334</v>
      </c>
      <c r="BL77" s="157">
        <f>SUM(AE77:AH77)</f>
        <v>77162.041666666686</v>
      </c>
      <c r="BM77" s="157">
        <f>SUM(AI77:AL77)</f>
        <v>66455.666666666672</v>
      </c>
      <c r="BN77" s="157">
        <f>SUM(AM77:AQ77)</f>
        <v>81009.425000000003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757593.41666666663</v>
      </c>
      <c r="BS77" s="157">
        <f>SUM(BF77:BH77)</f>
        <v>263430.85833333334</v>
      </c>
      <c r="BT77" s="157">
        <f>SUM(BI77:BK77)</f>
        <v>269535.42499999999</v>
      </c>
      <c r="BU77" s="157">
        <f>SUM(BL77:BN77)</f>
        <v>224627.13333333336</v>
      </c>
      <c r="BV77" s="157">
        <f>SUM(BO77:BQ77)</f>
        <v>0</v>
      </c>
      <c r="BW77" s="157">
        <f>SUM(BF77:BK77)</f>
        <v>532966.28333333333</v>
      </c>
      <c r="BX77" s="157">
        <f>SUM(BL77:BQ77)</f>
        <v>224627.13333333336</v>
      </c>
      <c r="BY77" s="157">
        <f>IF(Info!$O$3="Q1",$BS77,IF(Info!$O$3="Q2",$BS77+$BT77,IF(Info!$O$3="Q3",$BS77+$BT77+$BU77,$BR77)))</f>
        <v>263430.85833333334</v>
      </c>
      <c r="BZ77" s="157">
        <f>IF(Info!$O$3="Q1",$BS77,IF(Info!$O$3="Q2",$BT77,IF(Info!$O$3="Q3",$BU77,$BV77)))</f>
        <v>263430.85833333334</v>
      </c>
      <c r="CA77" s="198"/>
    </row>
    <row r="78" spans="1:79" x14ac:dyDescent="0.3">
      <c r="A78" s="193"/>
      <c r="B78" s="196" t="s">
        <v>343</v>
      </c>
      <c r="C78" s="194"/>
      <c r="D78" s="197"/>
      <c r="E78" s="198">
        <f>E74</f>
        <v>19279.458333333332</v>
      </c>
      <c r="F78" s="198">
        <f t="shared" ref="F78:AK78" si="91">E78+F74</f>
        <v>32789.425000000003</v>
      </c>
      <c r="G78" s="198">
        <f t="shared" si="91"/>
        <v>51407.350000000006</v>
      </c>
      <c r="H78" s="198">
        <f t="shared" si="91"/>
        <v>76415.125</v>
      </c>
      <c r="I78" s="198">
        <f t="shared" si="91"/>
        <v>101560.54166666667</v>
      </c>
      <c r="J78" s="198">
        <f t="shared" si="91"/>
        <v>122287.98333333334</v>
      </c>
      <c r="K78" s="198">
        <f t="shared" si="91"/>
        <v>136752</v>
      </c>
      <c r="L78" s="198">
        <f t="shared" si="91"/>
        <v>155556.20833333334</v>
      </c>
      <c r="M78" s="198">
        <f t="shared" si="91"/>
        <v>182528.47500000001</v>
      </c>
      <c r="N78" s="198">
        <f t="shared" si="91"/>
        <v>207388.82500000001</v>
      </c>
      <c r="O78" s="198">
        <f t="shared" si="91"/>
        <v>226061.30833333335</v>
      </c>
      <c r="P78" s="198">
        <f t="shared" si="91"/>
        <v>243072.18333333335</v>
      </c>
      <c r="Q78" s="198">
        <f t="shared" si="91"/>
        <v>263430.85833333334</v>
      </c>
      <c r="R78" s="198">
        <f t="shared" si="91"/>
        <v>289933.9916666667</v>
      </c>
      <c r="S78" s="198">
        <f t="shared" si="91"/>
        <v>312571.30000000005</v>
      </c>
      <c r="T78" s="198">
        <f t="shared" si="91"/>
        <v>330022.37500000006</v>
      </c>
      <c r="U78" s="198">
        <f t="shared" si="91"/>
        <v>345669.44166666671</v>
      </c>
      <c r="V78" s="198">
        <f t="shared" si="91"/>
        <v>366034.40833333338</v>
      </c>
      <c r="W78" s="198">
        <f t="shared" si="91"/>
        <v>389409.31666666671</v>
      </c>
      <c r="X78" s="198">
        <f t="shared" si="91"/>
        <v>413423.7333333334</v>
      </c>
      <c r="Y78" s="198">
        <f t="shared" si="91"/>
        <v>432582.30000000005</v>
      </c>
      <c r="Z78" s="198">
        <f t="shared" si="91"/>
        <v>447516.87500000006</v>
      </c>
      <c r="AA78" s="198">
        <f t="shared" si="91"/>
        <v>469066.65833333338</v>
      </c>
      <c r="AB78" s="198">
        <f t="shared" si="91"/>
        <v>494616.92500000005</v>
      </c>
      <c r="AC78" s="198">
        <f t="shared" si="91"/>
        <v>515240.9916666667</v>
      </c>
      <c r="AD78" s="198">
        <f t="shared" si="91"/>
        <v>532966.28333333333</v>
      </c>
      <c r="AE78" s="198">
        <f t="shared" si="91"/>
        <v>547179.29166666663</v>
      </c>
      <c r="AF78" s="198">
        <f t="shared" si="91"/>
        <v>564996.97499999998</v>
      </c>
      <c r="AG78" s="198">
        <f t="shared" si="91"/>
        <v>588236.92499999993</v>
      </c>
      <c r="AH78" s="198">
        <f t="shared" si="91"/>
        <v>610128.32499999995</v>
      </c>
      <c r="AI78" s="198">
        <f t="shared" si="91"/>
        <v>631346.60833333328</v>
      </c>
      <c r="AJ78" s="198">
        <f t="shared" si="91"/>
        <v>648153.96666666656</v>
      </c>
      <c r="AK78" s="198">
        <f t="shared" si="91"/>
        <v>660014.68333333323</v>
      </c>
      <c r="AL78" s="198">
        <f t="shared" ref="AL78:BQ78" si="92">AK78+AL74</f>
        <v>676583.99166666658</v>
      </c>
      <c r="AM78" s="198">
        <f t="shared" si="92"/>
        <v>701625.3833333333</v>
      </c>
      <c r="AN78" s="198">
        <f t="shared" si="92"/>
        <v>721404.09166666667</v>
      </c>
      <c r="AO78" s="198">
        <f t="shared" si="92"/>
        <v>741285.31666666665</v>
      </c>
      <c r="AP78" s="198">
        <f t="shared" si="92"/>
        <v>757593.41666666663</v>
      </c>
      <c r="AQ78" s="198">
        <f t="shared" si="92"/>
        <v>757593.41666666663</v>
      </c>
      <c r="AR78" s="198">
        <f t="shared" si="92"/>
        <v>757593.41666666663</v>
      </c>
      <c r="AS78" s="198">
        <f t="shared" si="92"/>
        <v>757593.41666666663</v>
      </c>
      <c r="AT78" s="198">
        <f t="shared" si="92"/>
        <v>757593.41666666663</v>
      </c>
      <c r="AU78" s="198">
        <f t="shared" si="92"/>
        <v>757593.41666666663</v>
      </c>
      <c r="AV78" s="198">
        <f t="shared" si="92"/>
        <v>757593.41666666663</v>
      </c>
      <c r="AW78" s="198">
        <f t="shared" si="92"/>
        <v>757593.41666666663</v>
      </c>
      <c r="AX78" s="198">
        <f t="shared" si="92"/>
        <v>757593.41666666663</v>
      </c>
      <c r="AY78" s="198">
        <f t="shared" si="92"/>
        <v>757593.41666666663</v>
      </c>
      <c r="AZ78" s="198">
        <f t="shared" si="92"/>
        <v>757593.41666666663</v>
      </c>
      <c r="BA78" s="198">
        <f t="shared" si="92"/>
        <v>757593.41666666663</v>
      </c>
      <c r="BB78" s="198">
        <f t="shared" si="92"/>
        <v>757593.41666666663</v>
      </c>
      <c r="BC78" s="198">
        <f t="shared" si="92"/>
        <v>757593.41666666663</v>
      </c>
      <c r="BD78" s="198">
        <f t="shared" si="92"/>
        <v>757593.41666666663</v>
      </c>
      <c r="BE78" s="198">
        <f t="shared" si="92"/>
        <v>757593.41666666663</v>
      </c>
      <c r="BF78" s="198">
        <f t="shared" si="92"/>
        <v>834008.54166666663</v>
      </c>
      <c r="BG78" s="198">
        <f t="shared" si="92"/>
        <v>913149.625</v>
      </c>
      <c r="BH78" s="198">
        <f t="shared" si="92"/>
        <v>1021024.275</v>
      </c>
      <c r="BI78" s="198">
        <f t="shared" si="92"/>
        <v>1103262.8583333334</v>
      </c>
      <c r="BJ78" s="198">
        <f t="shared" si="92"/>
        <v>1190175.7166666668</v>
      </c>
      <c r="BK78" s="198">
        <f t="shared" si="92"/>
        <v>1290559.7000000002</v>
      </c>
      <c r="BL78" s="198">
        <f t="shared" si="92"/>
        <v>1367721.7416666669</v>
      </c>
      <c r="BM78" s="198">
        <f t="shared" si="92"/>
        <v>1434177.4083333337</v>
      </c>
      <c r="BN78" s="198">
        <f t="shared" si="92"/>
        <v>1515186.8333333337</v>
      </c>
      <c r="BO78" s="198">
        <f t="shared" si="92"/>
        <v>1515186.8333333337</v>
      </c>
      <c r="BP78" s="198">
        <f t="shared" si="92"/>
        <v>1515186.8333333337</v>
      </c>
      <c r="BQ78" s="198">
        <f t="shared" si="92"/>
        <v>1515186.8333333337</v>
      </c>
      <c r="BR78" s="198">
        <f t="shared" ref="BR78:CA78" si="93">BQ78+BR74</f>
        <v>2272780.2500000005</v>
      </c>
      <c r="BS78" s="198">
        <f t="shared" si="93"/>
        <v>2536211.1083333339</v>
      </c>
      <c r="BT78" s="198">
        <f t="shared" si="93"/>
        <v>2805746.5333333337</v>
      </c>
      <c r="BU78" s="198">
        <f t="shared" si="93"/>
        <v>3030373.666666667</v>
      </c>
      <c r="BV78" s="198">
        <f t="shared" si="93"/>
        <v>3030373.666666667</v>
      </c>
      <c r="BW78" s="198">
        <f t="shared" si="93"/>
        <v>3563339.95</v>
      </c>
      <c r="BX78" s="198">
        <f t="shared" si="93"/>
        <v>3787967.0833333335</v>
      </c>
      <c r="BY78" s="198">
        <f t="shared" si="93"/>
        <v>4051397.9416666669</v>
      </c>
      <c r="BZ78" s="198">
        <f t="shared" si="93"/>
        <v>4314828.7999999998</v>
      </c>
      <c r="CA78" s="198">
        <f t="shared" si="93"/>
        <v>4314828.7999999998</v>
      </c>
    </row>
    <row r="79" spans="1:79" x14ac:dyDescent="0.3">
      <c r="A79" s="193"/>
      <c r="B79" s="196" t="s">
        <v>344</v>
      </c>
      <c r="C79" s="194"/>
      <c r="D79" s="199">
        <f>SUM(E79:BD79)</f>
        <v>573262.56466666667</v>
      </c>
      <c r="E79" s="198">
        <f t="shared" ref="E79:AJ79" si="94">E74-E86</f>
        <v>16430.558333333331</v>
      </c>
      <c r="F79" s="198">
        <f t="shared" si="94"/>
        <v>10218.586666666666</v>
      </c>
      <c r="G79" s="198">
        <f t="shared" si="94"/>
        <v>14789.475000000002</v>
      </c>
      <c r="H79" s="198">
        <f t="shared" si="94"/>
        <v>6393.7850000000035</v>
      </c>
      <c r="I79" s="198">
        <f t="shared" si="94"/>
        <v>20182.396666666667</v>
      </c>
      <c r="J79" s="198">
        <f t="shared" si="94"/>
        <v>18419.841666666671</v>
      </c>
      <c r="K79" s="198">
        <f t="shared" si="94"/>
        <v>11988.886666666665</v>
      </c>
      <c r="L79" s="198">
        <f t="shared" si="94"/>
        <v>13378.312333333337</v>
      </c>
      <c r="M79" s="198">
        <f t="shared" si="94"/>
        <v>13287.736666666669</v>
      </c>
      <c r="N79" s="198">
        <f t="shared" si="94"/>
        <v>21431.314000000002</v>
      </c>
      <c r="O79" s="198">
        <f t="shared" si="94"/>
        <v>17211.243333333332</v>
      </c>
      <c r="P79" s="198">
        <f t="shared" si="94"/>
        <v>14617.755000000005</v>
      </c>
      <c r="Q79" s="198">
        <f t="shared" si="94"/>
        <v>15864.905000000002</v>
      </c>
      <c r="R79" s="198">
        <f t="shared" si="94"/>
        <v>14703.263333333336</v>
      </c>
      <c r="S79" s="198">
        <f t="shared" si="94"/>
        <v>19265.838333333333</v>
      </c>
      <c r="T79" s="198">
        <f t="shared" si="94"/>
        <v>15800.215</v>
      </c>
      <c r="U79" s="198">
        <f t="shared" si="94"/>
        <v>13991.69666666667</v>
      </c>
      <c r="V79" s="198">
        <f t="shared" si="94"/>
        <v>16897.636666666665</v>
      </c>
      <c r="W79" s="198">
        <f t="shared" si="94"/>
        <v>9991.9583333333321</v>
      </c>
      <c r="X79" s="198">
        <f t="shared" si="94"/>
        <v>20358.316666666673</v>
      </c>
      <c r="Y79" s="198">
        <f t="shared" si="94"/>
        <v>17843.416666666664</v>
      </c>
      <c r="Z79" s="198">
        <f t="shared" si="94"/>
        <v>13332.945000000003</v>
      </c>
      <c r="AA79" s="198">
        <f t="shared" si="94"/>
        <v>17922.373333333333</v>
      </c>
      <c r="AB79" s="198">
        <f t="shared" si="94"/>
        <v>13645.206666666665</v>
      </c>
      <c r="AC79" s="198">
        <f t="shared" si="94"/>
        <v>17282.916666666664</v>
      </c>
      <c r="AD79" s="198">
        <f t="shared" si="94"/>
        <v>15864.291666666668</v>
      </c>
      <c r="AE79" s="198">
        <f t="shared" si="94"/>
        <v>12444.708333333336</v>
      </c>
      <c r="AF79" s="198">
        <f t="shared" si="94"/>
        <v>15194.793333333335</v>
      </c>
      <c r="AG79" s="198">
        <f t="shared" si="94"/>
        <v>10228.590000000006</v>
      </c>
      <c r="AH79" s="198">
        <f t="shared" si="94"/>
        <v>18909.13</v>
      </c>
      <c r="AI79" s="198">
        <f t="shared" si="94"/>
        <v>18023.393333333333</v>
      </c>
      <c r="AJ79" s="198">
        <f t="shared" si="94"/>
        <v>14369.328333333338</v>
      </c>
      <c r="AK79" s="198">
        <f t="shared" ref="AK79:BP79" si="95">AK74-AK86</f>
        <v>10336.066666666668</v>
      </c>
      <c r="AL79" s="198">
        <f t="shared" si="95"/>
        <v>14144.488333333335</v>
      </c>
      <c r="AM79" s="198">
        <f t="shared" si="95"/>
        <v>10775.391666666666</v>
      </c>
      <c r="AN79" s="198">
        <f t="shared" si="95"/>
        <v>15662.708333333332</v>
      </c>
      <c r="AO79" s="198">
        <f t="shared" si="95"/>
        <v>17230.695000000003</v>
      </c>
      <c r="AP79" s="198">
        <f t="shared" si="95"/>
        <v>14828.400000000001</v>
      </c>
      <c r="AQ79" s="198">
        <f t="shared" si="95"/>
        <v>0</v>
      </c>
      <c r="AR79" s="198">
        <f t="shared" si="95"/>
        <v>0</v>
      </c>
      <c r="AS79" s="198">
        <f t="shared" si="95"/>
        <v>0</v>
      </c>
      <c r="AT79" s="198">
        <f t="shared" si="95"/>
        <v>0</v>
      </c>
      <c r="AU79" s="198">
        <f t="shared" si="95"/>
        <v>0</v>
      </c>
      <c r="AV79" s="198">
        <f t="shared" si="95"/>
        <v>0</v>
      </c>
      <c r="AW79" s="198">
        <f t="shared" si="95"/>
        <v>0</v>
      </c>
      <c r="AX79" s="198">
        <f t="shared" si="95"/>
        <v>0</v>
      </c>
      <c r="AY79" s="198">
        <f t="shared" si="95"/>
        <v>0</v>
      </c>
      <c r="AZ79" s="198">
        <f t="shared" si="95"/>
        <v>0</v>
      </c>
      <c r="BA79" s="198">
        <f t="shared" si="95"/>
        <v>0</v>
      </c>
      <c r="BB79" s="198">
        <f t="shared" si="95"/>
        <v>0</v>
      </c>
      <c r="BC79" s="198">
        <f t="shared" si="95"/>
        <v>0</v>
      </c>
      <c r="BD79" s="198">
        <f t="shared" si="95"/>
        <v>0</v>
      </c>
      <c r="BE79" s="198">
        <f t="shared" si="95"/>
        <v>0</v>
      </c>
      <c r="BF79" s="198">
        <f t="shared" si="95"/>
        <v>47832.404999999999</v>
      </c>
      <c r="BG79" s="198">
        <f t="shared" si="95"/>
        <v>63969.437333333342</v>
      </c>
      <c r="BH79" s="198">
        <f t="shared" si="95"/>
        <v>82412.954000000012</v>
      </c>
      <c r="BI79" s="198">
        <f t="shared" si="95"/>
        <v>63761.013333333329</v>
      </c>
      <c r="BJ79" s="198">
        <f t="shared" si="95"/>
        <v>65091.328333333338</v>
      </c>
      <c r="BK79" s="198">
        <f t="shared" si="95"/>
        <v>78047.733333333337</v>
      </c>
      <c r="BL79" s="198">
        <f t="shared" si="95"/>
        <v>56777.221666666686</v>
      </c>
      <c r="BM79" s="198">
        <f t="shared" si="95"/>
        <v>56873.276666666672</v>
      </c>
      <c r="BN79" s="198">
        <f t="shared" si="95"/>
        <v>58497.195000000007</v>
      </c>
      <c r="BO79" s="198">
        <f t="shared" si="95"/>
        <v>0</v>
      </c>
      <c r="BP79" s="198">
        <f t="shared" si="95"/>
        <v>0</v>
      </c>
      <c r="BQ79" s="198">
        <f t="shared" ref="BQ79:CA79" si="96">BQ74-BQ86</f>
        <v>0</v>
      </c>
      <c r="BR79" s="198">
        <f t="shared" si="96"/>
        <v>573262.56466666667</v>
      </c>
      <c r="BS79" s="198">
        <f t="shared" si="96"/>
        <v>194214.79633333336</v>
      </c>
      <c r="BT79" s="198">
        <f t="shared" si="96"/>
        <v>206900.07499999998</v>
      </c>
      <c r="BU79" s="198">
        <f t="shared" si="96"/>
        <v>172147.69333333336</v>
      </c>
      <c r="BV79" s="198">
        <f t="shared" si="96"/>
        <v>0</v>
      </c>
      <c r="BW79" s="198">
        <f t="shared" si="96"/>
        <v>401114.87133333331</v>
      </c>
      <c r="BX79" s="198">
        <f t="shared" si="96"/>
        <v>172147.69333333336</v>
      </c>
      <c r="BY79" s="198">
        <f t="shared" si="96"/>
        <v>194214.79633333336</v>
      </c>
      <c r="BZ79" s="198">
        <f t="shared" si="96"/>
        <v>194214.79633333336</v>
      </c>
      <c r="CA79" s="198">
        <f t="shared" si="96"/>
        <v>0</v>
      </c>
    </row>
    <row r="80" spans="1:79" ht="15.6" customHeight="1" x14ac:dyDescent="0.3">
      <c r="A80" s="193"/>
      <c r="B80" s="200" t="s">
        <v>345</v>
      </c>
      <c r="C80" s="194"/>
      <c r="D80" s="201"/>
      <c r="E80" s="201">
        <f t="shared" ref="E80:AH80" si="97">E81-E82</f>
        <v>2.5039999999994507</v>
      </c>
      <c r="F80" s="201">
        <f t="shared" si="97"/>
        <v>-150.66000000000031</v>
      </c>
      <c r="G80" s="201">
        <f t="shared" si="97"/>
        <v>-231.28200000000015</v>
      </c>
      <c r="H80" s="201">
        <f t="shared" si="97"/>
        <v>-1048.7579999999944</v>
      </c>
      <c r="I80" s="201">
        <f t="shared" si="97"/>
        <v>575.83200000000033</v>
      </c>
      <c r="J80" s="201">
        <f t="shared" si="97"/>
        <v>60.772000000000389</v>
      </c>
      <c r="K80" s="201">
        <f t="shared" si="97"/>
        <v>11.282000000000153</v>
      </c>
      <c r="L80" s="201">
        <f t="shared" si="97"/>
        <v>0</v>
      </c>
      <c r="M80" s="201">
        <f t="shared" si="97"/>
        <v>-47.373999999999796</v>
      </c>
      <c r="N80" s="201">
        <f t="shared" si="97"/>
        <v>0</v>
      </c>
      <c r="O80" s="201">
        <f t="shared" si="97"/>
        <v>4.9679999999998472</v>
      </c>
      <c r="P80" s="201">
        <f t="shared" si="97"/>
        <v>12.863999999999578</v>
      </c>
      <c r="Q80" s="201">
        <f t="shared" si="97"/>
        <v>-127.3739999999998</v>
      </c>
      <c r="R80" s="201">
        <f t="shared" si="97"/>
        <v>-471.97799999999916</v>
      </c>
      <c r="S80" s="201">
        <f t="shared" si="97"/>
        <v>-237.15000000000009</v>
      </c>
      <c r="T80" s="201">
        <f t="shared" si="97"/>
        <v>60.869999999999891</v>
      </c>
      <c r="U80" s="201">
        <f t="shared" si="97"/>
        <v>-87.754000000000133</v>
      </c>
      <c r="V80" s="201">
        <f t="shared" si="97"/>
        <v>204.91400000000021</v>
      </c>
      <c r="W80" s="201">
        <f t="shared" si="97"/>
        <v>987.6260000000002</v>
      </c>
      <c r="X80" s="201">
        <f t="shared" si="97"/>
        <v>403.48</v>
      </c>
      <c r="Y80" s="201">
        <f t="shared" si="97"/>
        <v>-33.821999999999889</v>
      </c>
      <c r="Z80" s="201">
        <f t="shared" si="97"/>
        <v>210.08799999999997</v>
      </c>
      <c r="AA80" s="201">
        <f t="shared" si="97"/>
        <v>1.2040000000001783</v>
      </c>
      <c r="AB80" s="201">
        <f t="shared" si="97"/>
        <v>-675.69600000000173</v>
      </c>
      <c r="AC80" s="201">
        <f t="shared" si="97"/>
        <v>263.92000000000098</v>
      </c>
      <c r="AD80" s="201">
        <f t="shared" si="97"/>
        <v>94.900000000000318</v>
      </c>
      <c r="AE80" s="201">
        <f t="shared" si="97"/>
        <v>66.812000000000126</v>
      </c>
      <c r="AF80" s="201">
        <f t="shared" si="97"/>
        <v>-22.444000000000415</v>
      </c>
      <c r="AG80" s="201">
        <f t="shared" si="97"/>
        <v>-881.0099999999984</v>
      </c>
      <c r="AH80" s="201">
        <f t="shared" si="97"/>
        <v>214.32600000000002</v>
      </c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5.6" customHeight="1" x14ac:dyDescent="0.3">
      <c r="A81" s="193">
        <v>1</v>
      </c>
      <c r="B81" s="202" t="s">
        <v>346</v>
      </c>
      <c r="C81" s="194"/>
      <c r="D81" s="157">
        <f t="shared" ref="D81:D86" si="98">SUM(E81:BD81)</f>
        <v>178077.93599999999</v>
      </c>
      <c r="E81" s="203">
        <f>((E37+E40)*Info!$AJ$3)+(E38*Info!$AJ$5)+(E41*Info!$AJ$6)+(E39*Info!$AJ$7)+(E42*Info!$AJ$9)+(E43*Info!$AJ$10)+(E44*Info!$AJ$11)+(E45*Info!$AJ$12)+(E46*Info!$AJ$13)</f>
        <v>2851.4039999999995</v>
      </c>
      <c r="F81" s="203">
        <f>((F37+F40)*Info!$AJ$3)+(F38*Info!$AJ$5)+(F41*Info!$AJ$6)+(F39*Info!$AJ$7)+(F42*Info!$AJ$9)+(F43*Info!$AJ$10)+(F44*Info!$AJ$11)+(F45*Info!$AJ$12)+(F46*Info!$AJ$13)</f>
        <v>2630.72</v>
      </c>
      <c r="G81" s="203">
        <f>((G37+G40)*Info!$AJ$3)+(G38*Info!$AJ$5)+(G41*Info!$AJ$6)+(G39*Info!$AJ$7)+(G42*Info!$AJ$9)+(G43*Info!$AJ$10)+(G44*Info!$AJ$11)+(G45*Info!$AJ$12)+(G46*Info!$AJ$13)</f>
        <v>3597.1679999999997</v>
      </c>
      <c r="H81" s="203">
        <f>((H37+H40)*Info!$AJ$3)+(H38*Info!$AJ$5)+(H41*Info!$AJ$6)+(H39*Info!$AJ$7)+(H42*Info!$AJ$9)+(H43*Info!$AJ$10)+(H44*Info!$AJ$11)+(H45*Info!$AJ$12)+(H46*Info!$AJ$13)</f>
        <v>17145.232000000004</v>
      </c>
      <c r="I81" s="203">
        <f>((I37+I40)*Info!$AJ$3)+(I38*Info!$AJ$5)+(I41*Info!$AJ$6)+(I39*Info!$AJ$7)+(I42*Info!$AJ$9)+(I43*Info!$AJ$10)+(I44*Info!$AJ$11)+(I45*Info!$AJ$12)+(I46*Info!$AJ$13)</f>
        <v>5158.8520000000008</v>
      </c>
      <c r="J81" s="203">
        <f>((J37+J40)*Info!$AJ$3)+(J38*Info!$AJ$5)+(J41*Info!$AJ$6)+(J39*Info!$AJ$7)+(J42*Info!$AJ$9)+(J43*Info!$AJ$10)+(J44*Info!$AJ$11)+(J45*Info!$AJ$12)+(J46*Info!$AJ$13)</f>
        <v>2158.3720000000003</v>
      </c>
      <c r="K81" s="203">
        <f>((K37+K40)*Info!$AJ$3)+(K38*Info!$AJ$5)+(K41*Info!$AJ$6)+(K39*Info!$AJ$7)+(K42*Info!$AJ$9)+(K43*Info!$AJ$10)+(K44*Info!$AJ$11)+(K45*Info!$AJ$12)+(K46*Info!$AJ$13)</f>
        <v>2076.5320000000002</v>
      </c>
      <c r="L81" s="203">
        <f>((L37+L40)*Info!$AJ$3)+(L38*Info!$AJ$5)+(L41*Info!$AJ$6)+(L39*Info!$AJ$7)+(L42*Info!$AJ$9)+(L43*Info!$AJ$10)+(L44*Info!$AJ$11)+(L45*Info!$AJ$12)+(L46*Info!$AJ$13)</f>
        <v>4980.8959999999997</v>
      </c>
      <c r="M81" s="203">
        <f>((M37+M40)*Info!$AJ$3)+(M38*Info!$AJ$5)+(M41*Info!$AJ$6)+(M39*Info!$AJ$7)+(M42*Info!$AJ$9)+(M43*Info!$AJ$10)+(M44*Info!$AJ$11)+(M45*Info!$AJ$12)+(M46*Info!$AJ$13)</f>
        <v>13637.156000000001</v>
      </c>
      <c r="N81" s="203">
        <f>((N37+N40)*Info!$AJ$3)+(N38*Info!$AJ$5)+(N41*Info!$AJ$6)+(N39*Info!$AJ$7)+(N42*Info!$AJ$9)+(N43*Info!$AJ$10)+(N44*Info!$AJ$11)+(N45*Info!$AJ$12)+(N46*Info!$AJ$13)</f>
        <v>3299.0360000000001</v>
      </c>
      <c r="O81" s="203">
        <f>((O37+O40)*Info!$AJ$3)+(O38*Info!$AJ$5)+(O41*Info!$AJ$6)+(O39*Info!$AJ$7)+(O42*Info!$AJ$9)+(O43*Info!$AJ$10)+(O44*Info!$AJ$11)+(O45*Info!$AJ$12)+(O46*Info!$AJ$13)</f>
        <v>1466.2079999999999</v>
      </c>
      <c r="P81" s="203">
        <f>((P37+P40)*Info!$AJ$3)+(P38*Info!$AJ$5)+(P41*Info!$AJ$6)+(P39*Info!$AJ$7)+(P42*Info!$AJ$9)+(P43*Info!$AJ$10)+(P44*Info!$AJ$11)+(P45*Info!$AJ$12)+(P46*Info!$AJ$13)</f>
        <v>2143.9039999999995</v>
      </c>
      <c r="Q81" s="203">
        <f>((Q37+Q40)*Info!$AJ$3)+(Q38*Info!$AJ$5)+(Q41*Info!$AJ$6)+(Q39*Info!$AJ$7)+(Q42*Info!$AJ$9)+(Q43*Info!$AJ$10)+(Q44*Info!$AJ$11)+(Q45*Info!$AJ$12)+(Q46*Info!$AJ$13)</f>
        <v>4231.6559999999999</v>
      </c>
      <c r="R81" s="203">
        <f>((R37+R40)*Info!$AJ$3)+(R38*Info!$AJ$5)+(R41*Info!$AJ$6)+(R39*Info!$AJ$7)+(R42*Info!$AJ$9)+(R43*Info!$AJ$10)+(R44*Info!$AJ$11)+(R45*Info!$AJ$12)+(R46*Info!$AJ$13)</f>
        <v>11327.892</v>
      </c>
      <c r="S81" s="203">
        <f>((S37+S40)*Info!$AJ$3)+(S38*Info!$AJ$5)+(S41*Info!$AJ$6)+(S39*Info!$AJ$7)+(S42*Info!$AJ$9)+(S43*Info!$AJ$10)+(S44*Info!$AJ$11)+(S45*Info!$AJ$12)+(S46*Info!$AJ$13)</f>
        <v>3018.9</v>
      </c>
      <c r="T81" s="203">
        <f>((T37+T40)*Info!$AJ$3)+(T38*Info!$AJ$5)+(T41*Info!$AJ$6)+(T39*Info!$AJ$7)+(T42*Info!$AJ$9)+(T43*Info!$AJ$10)+(T44*Info!$AJ$11)+(T45*Info!$AJ$12)+(T46*Info!$AJ$13)</f>
        <v>1437.36</v>
      </c>
      <c r="U81" s="203">
        <f>((U37+U40)*Info!$AJ$3)+(U38*Info!$AJ$5)+(U41*Info!$AJ$6)+(U39*Info!$AJ$7)+(U42*Info!$AJ$9)+(U43*Info!$AJ$10)+(U44*Info!$AJ$11)+(U45*Info!$AJ$12)+(U46*Info!$AJ$13)</f>
        <v>1307.9759999999999</v>
      </c>
      <c r="V81" s="203">
        <f>((V37+V40)*Info!$AJ$3)+(V38*Info!$AJ$5)+(V41*Info!$AJ$6)+(V39*Info!$AJ$7)+(V42*Info!$AJ$9)+(V43*Info!$AJ$10)+(V44*Info!$AJ$11)+(V45*Info!$AJ$12)+(V46*Info!$AJ$13)</f>
        <v>3397.7040000000002</v>
      </c>
      <c r="W81" s="203">
        <f>((W37+W40)*Info!$AJ$3)+(W38*Info!$AJ$5)+(W41*Info!$AJ$6)+(W39*Info!$AJ$7)+(W42*Info!$AJ$9)+(W43*Info!$AJ$10)+(W44*Info!$AJ$11)+(W45*Info!$AJ$12)+(W46*Info!$AJ$13)</f>
        <v>14370.576000000001</v>
      </c>
      <c r="X81" s="203">
        <f>((X37+X40)*Info!$AJ$3)+(X38*Info!$AJ$5)+(X41*Info!$AJ$6)+(X39*Info!$AJ$7)+(X42*Info!$AJ$9)+(X43*Info!$AJ$10)+(X44*Info!$AJ$11)+(X45*Info!$AJ$12)+(X46*Info!$AJ$13)</f>
        <v>3927.6200000000003</v>
      </c>
      <c r="Y81" s="203">
        <f>((Y37+Y40)*Info!$AJ$3)+(Y38*Info!$AJ$5)+(Y41*Info!$AJ$6)+(Y39*Info!$AJ$7)+(Y42*Info!$AJ$9)+(Y43*Info!$AJ$10)+(Y44*Info!$AJ$11)+(Y45*Info!$AJ$12)+(Y46*Info!$AJ$13)</f>
        <v>1281.328</v>
      </c>
      <c r="Z81" s="203">
        <f>((Z37+Z40)*Info!$AJ$3)+(Z38*Info!$AJ$5)+(Z41*Info!$AJ$6)+(Z39*Info!$AJ$7)+(Z42*Info!$AJ$9)+(Z43*Info!$AJ$10)+(Z44*Info!$AJ$11)+(Z45*Info!$AJ$12)+(Z46*Info!$AJ$13)</f>
        <v>1682.528</v>
      </c>
      <c r="AA81" s="203">
        <f>((AA37+AA40)*Info!$AJ$3)+(AA38*Info!$AJ$5)+(AA41*Info!$AJ$6)+(AA39*Info!$AJ$7)+(AA42*Info!$AJ$9)+(AA43*Info!$AJ$10)+(AA44*Info!$AJ$11)+(AA45*Info!$AJ$12)+(AA46*Info!$AJ$13)</f>
        <v>3500.1840000000002</v>
      </c>
      <c r="AB81" s="203">
        <f>((AB37+AB40)*Info!$AJ$3)+(AB38*Info!$AJ$5)+(AB41*Info!$AJ$6)+(AB39*Info!$AJ$7)+(AB42*Info!$AJ$9)+(AB43*Info!$AJ$10)+(AB44*Info!$AJ$11)+(AB45*Info!$AJ$12)+(AB46*Info!$AJ$13)</f>
        <v>11099.364</v>
      </c>
      <c r="AC81" s="203">
        <f>((AC37+AC40)*Info!$AJ$3)+(AC38*Info!$AJ$5)+(AC41*Info!$AJ$6)+(AC39*Info!$AJ$7)+(AC42*Info!$AJ$9)+(AC43*Info!$AJ$10)+(AC44*Info!$AJ$11)+(AC45*Info!$AJ$12)+(AC46*Info!$AJ$13)</f>
        <v>3357.3800000000006</v>
      </c>
      <c r="AD81" s="203">
        <f>((AD37+AD40)*Info!$AJ$3)+(AD38*Info!$AJ$5)+(AD41*Info!$AJ$6)+(AD39*Info!$AJ$7)+(AD42*Info!$AJ$9)+(AD43*Info!$AJ$10)+(AD44*Info!$AJ$11)+(AD45*Info!$AJ$12)+(AD46*Info!$AJ$13)</f>
        <v>1843.4</v>
      </c>
      <c r="AE81" s="203">
        <f>((AE37+AE40)*Info!$AJ$3)+(AE38*Info!$AJ$5)+(AE41*Info!$AJ$6)+(AE39*Info!$AJ$7)+(AE42*Info!$AJ$9)+(AE43*Info!$AJ$10)+(AE44*Info!$AJ$11)+(AE45*Info!$AJ$12)+(AE46*Info!$AJ$13)</f>
        <v>1557.912</v>
      </c>
      <c r="AF81" s="203">
        <f>((AF37+AF40)*Info!$AJ$3)+(AF38*Info!$AJ$5)+(AF41*Info!$AJ$6)+(AF39*Info!$AJ$7)+(AF42*Info!$AJ$9)+(AF43*Info!$AJ$10)+(AF44*Info!$AJ$11)+(AF45*Info!$AJ$12)+(AF46*Info!$AJ$13)</f>
        <v>2471.0159999999996</v>
      </c>
      <c r="AG81" s="203">
        <f>((AG37+AG40)*Info!$AJ$3)+(AG38*Info!$AJ$5)+(AG41*Info!$AJ$6)+(AG39*Info!$AJ$7)+(AG42*Info!$AJ$9)+(AG43*Info!$AJ$10)+(AG44*Info!$AJ$11)+(AG45*Info!$AJ$12)+(AG46*Info!$AJ$13)</f>
        <v>11992.04</v>
      </c>
      <c r="AH81" s="203">
        <f>((AH37+AH40)*Info!$AJ$3)+(AH38*Info!$AJ$5)+(AH41*Info!$AJ$6)+(AH39*Info!$AJ$7)+(AH42*Info!$AJ$9)+(AH43*Info!$AJ$10)+(AH44*Info!$AJ$11)+(AH45*Info!$AJ$12)+(AH46*Info!$AJ$13)</f>
        <v>3196.596</v>
      </c>
      <c r="AI81" s="203">
        <f>((AI37+AI40)*Info!$AJ$3)+(AI38*Info!$AJ$5)+(AI41*Info!$AJ$6)+(AI39*Info!$AJ$7)+(AI42*Info!$AJ$9)+(AI43*Info!$AJ$10)+(AI44*Info!$AJ$11)+(AI45*Info!$AJ$12)+(AI46*Info!$AJ$13)</f>
        <v>3380.5720000000001</v>
      </c>
      <c r="AJ81" s="203">
        <f>((AJ37+AJ40)*Info!$AJ$3)+(AJ38*Info!$AJ$5)+(AJ41*Info!$AJ$6)+(AJ39*Info!$AJ$7)+(AJ42*Info!$AJ$9)+(AJ43*Info!$AJ$10)+(AJ44*Info!$AJ$11)+(AJ45*Info!$AJ$12)+(AJ46*Info!$AJ$13)</f>
        <v>2352.3159999999998</v>
      </c>
      <c r="AK81" s="203">
        <f>((AK37+AK40)*Info!$AJ$3)+(AK38*Info!$AJ$5)+(AK41*Info!$AJ$6)+(AK39*Info!$AJ$7)+(AK42*Info!$AJ$9)+(AK43*Info!$AJ$10)+(AK44*Info!$AJ$11)+(AK45*Info!$AJ$12)+(AK46*Info!$AJ$13)</f>
        <v>1256.76</v>
      </c>
      <c r="AL81" s="203">
        <f>((AL37+AL40)*Info!$AJ$3)+(AL38*Info!$AJ$5)+(AL41*Info!$AJ$6)+(AL39*Info!$AJ$7)+(AL42*Info!$AJ$9)+(AL43*Info!$AJ$10)+(AL44*Info!$AJ$11)+(AL45*Info!$AJ$12)+(AL46*Info!$AJ$13)</f>
        <v>2306.3040000000001</v>
      </c>
      <c r="AM81" s="203">
        <f>((AM37+AM40)*Info!$AJ$3)+(AM38*Info!$AJ$5)+(AM41*Info!$AJ$6)+(AM39*Info!$AJ$7)+(AM42*Info!$AJ$9)+(AM43*Info!$AJ$10)+(AM44*Info!$AJ$11)+(AM45*Info!$AJ$12)+(AM46*Info!$AJ$13)</f>
        <v>14125.856000000002</v>
      </c>
      <c r="AN81" s="203">
        <f>((AN37+AN40)*Info!$AJ$3)+(AN38*Info!$AJ$5)+(AN41*Info!$AJ$6)+(AN39*Info!$AJ$7)+(AN42*Info!$AJ$9)+(AN43*Info!$AJ$10)+(AN44*Info!$AJ$11)+(AN45*Info!$AJ$12)+(AN46*Info!$AJ$13)</f>
        <v>4686.5</v>
      </c>
      <c r="AO81" s="203">
        <f>((AO37+AO40)*Info!$AJ$3)+(AO38*Info!$AJ$5)+(AO41*Info!$AJ$6)+(AO39*Info!$AJ$7)+(AO42*Info!$AJ$9)+(AO43*Info!$AJ$10)+(AO44*Info!$AJ$11)+(AO45*Info!$AJ$12)+(AO46*Info!$AJ$13)</f>
        <v>2327.8760000000002</v>
      </c>
      <c r="AP81" s="203">
        <f>((AP37+AP40)*Info!$AJ$3)+(AP38*Info!$AJ$5)+(AP41*Info!$AJ$6)+(AP39*Info!$AJ$7)+(AP42*Info!$AJ$9)+(AP43*Info!$AJ$10)+(AP44*Info!$AJ$11)+(AP45*Info!$AJ$12)+(AP46*Info!$AJ$13)</f>
        <v>1494.84</v>
      </c>
      <c r="AQ81" s="203">
        <f>((AQ37+AQ40)*Info!$AJ$3)+(AQ38*Info!$AJ$5)+(AQ41*Info!$AJ$6)+(AQ39*Info!$AJ$7)+(AQ42*Info!$AJ$9)+(AQ43*Info!$AJ$10)+(AQ44*Info!$AJ$11)+(AQ45*Info!$AJ$12)+(AQ46*Info!$AJ$13)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203">
        <f>((AT37+AT40)*Info!$AJ$3)+(AT38*Info!$AJ$5)+(AT41*Info!$AJ$6)+(AT39*Info!$AJ$7)+(AT42*Info!$AJ$9)+(AT43*Info!$AJ$10)+(AT44*Info!$AJ$11)+(AT45*Info!$AJ$12)+(AT46*Info!$AJ$13)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x14ac:dyDescent="0.3">
      <c r="A82" s="193"/>
      <c r="B82" s="78" t="s">
        <v>37</v>
      </c>
      <c r="C82" s="194"/>
      <c r="D82" s="157">
        <f t="shared" si="98"/>
        <v>177950.29199999996</v>
      </c>
      <c r="E82" s="215">
        <f>SUM(Paniglgasse:Newshop2!E82)</f>
        <v>2848.9</v>
      </c>
      <c r="F82" s="215">
        <f>SUM(Paniglgasse:Newshop2!F82)</f>
        <v>2781.38</v>
      </c>
      <c r="G82" s="215">
        <f>SUM(Paniglgasse:Newshop2!G82)</f>
        <v>3828.45</v>
      </c>
      <c r="H82" s="215">
        <f>SUM(Paniglgasse:Newshop2!H82)</f>
        <v>18193.989999999998</v>
      </c>
      <c r="I82" s="215">
        <f>SUM(Paniglgasse:Newshop2!I82)</f>
        <v>4583.0200000000004</v>
      </c>
      <c r="J82" s="215">
        <f>SUM(Paniglgasse:Newshop2!J82)</f>
        <v>2097.6</v>
      </c>
      <c r="K82" s="215">
        <f>SUM(Paniglgasse:Newshop2!K82)</f>
        <v>2065.25</v>
      </c>
      <c r="L82" s="215">
        <f>SUM(Paniglgasse:Newshop2!L82)</f>
        <v>4980.8959999999988</v>
      </c>
      <c r="M82" s="215">
        <f>SUM(Paniglgasse:Newshop2!M82)</f>
        <v>13684.53</v>
      </c>
      <c r="N82" s="215">
        <f>SUM(Paniglgasse:Newshop2!N82)</f>
        <v>3299.0360000000001</v>
      </c>
      <c r="O82" s="215">
        <f>SUM(Paniglgasse:Newshop2!O82)</f>
        <v>1461.24</v>
      </c>
      <c r="P82" s="215">
        <f>SUM(Paniglgasse:Newshop2!P82)</f>
        <v>2131.04</v>
      </c>
      <c r="Q82" s="215">
        <f>SUM(Paniglgasse:Newshop2!Q82)</f>
        <v>4359.03</v>
      </c>
      <c r="R82" s="215">
        <f>SUM(Paniglgasse:Newshop2!R82)</f>
        <v>11799.869999999999</v>
      </c>
      <c r="S82" s="215">
        <f>SUM(Paniglgasse:Newshop2!S82)</f>
        <v>3256.05</v>
      </c>
      <c r="T82" s="215">
        <f>SUM(Paniglgasse:Newshop2!T82)</f>
        <v>1376.49</v>
      </c>
      <c r="U82" s="215">
        <f>SUM(Paniglgasse:Newshop2!U82)</f>
        <v>1395.73</v>
      </c>
      <c r="V82" s="215">
        <f>SUM(Paniglgasse:Newshop2!V82)</f>
        <v>3192.79</v>
      </c>
      <c r="W82" s="215">
        <f>SUM(Paniglgasse:Newshop2!W82)</f>
        <v>13382.95</v>
      </c>
      <c r="X82" s="215">
        <f>SUM(Paniglgasse:Newshop2!X82)</f>
        <v>3524.1400000000003</v>
      </c>
      <c r="Y82" s="215">
        <f>SUM(Paniglgasse:Newshop2!Y82)</f>
        <v>1315.1499999999999</v>
      </c>
      <c r="Z82" s="215">
        <f>SUM(Paniglgasse:Newshop2!Z82)</f>
        <v>1472.44</v>
      </c>
      <c r="AA82" s="215">
        <f>SUM(Paniglgasse:Newshop2!AA82)</f>
        <v>3498.98</v>
      </c>
      <c r="AB82" s="215">
        <f>SUM(Paniglgasse:Newshop2!AB82)</f>
        <v>11775.060000000001</v>
      </c>
      <c r="AC82" s="215">
        <f>SUM(Paniglgasse:Newshop2!AC82)</f>
        <v>3093.4599999999996</v>
      </c>
      <c r="AD82" s="215">
        <f>SUM(Paniglgasse:Newshop2!AD82)</f>
        <v>1748.4999999999998</v>
      </c>
      <c r="AE82" s="215">
        <f>SUM(Paniglgasse:Newshop2!AE82)</f>
        <v>1491.1</v>
      </c>
      <c r="AF82" s="215">
        <f>SUM(Paniglgasse:Newshop2!AF82)</f>
        <v>2493.46</v>
      </c>
      <c r="AG82" s="215">
        <f>SUM(Paniglgasse:Newshop2!AG82)</f>
        <v>12873.05</v>
      </c>
      <c r="AH82" s="215">
        <f>SUM(Paniglgasse:Newshop2!AH82)</f>
        <v>2982.27</v>
      </c>
      <c r="AI82" s="215">
        <f>SUM(Paniglgasse:Newshop2!AI82)</f>
        <v>3194.8900000000003</v>
      </c>
      <c r="AJ82" s="215">
        <f>SUM(Paniglgasse:Newshop2!AJ82)</f>
        <v>2181.8999999999996</v>
      </c>
      <c r="AK82" s="215">
        <f>SUM(Paniglgasse:Newshop2!AK82)</f>
        <v>1281.26</v>
      </c>
      <c r="AL82" s="215">
        <f>SUM(Paniglgasse:Newshop2!AL82)</f>
        <v>2159.77</v>
      </c>
      <c r="AM82" s="215">
        <f>SUM(Paniglgasse:Newshop2!AM82)</f>
        <v>14146.71</v>
      </c>
      <c r="AN82" s="215">
        <f>SUM(Paniglgasse:Newshop2!AN82)</f>
        <v>3986</v>
      </c>
      <c r="AO82" s="215">
        <f>SUM(Paniglgasse:Newshop2!AO82)</f>
        <v>2534.21</v>
      </c>
      <c r="AP82" s="215">
        <f>SUM(Paniglgasse:Newshop2!AP82)</f>
        <v>1479.7</v>
      </c>
      <c r="AQ82" s="215">
        <f>SUM(Paniglgasse:Newshop2!AQ82)</f>
        <v>0</v>
      </c>
      <c r="AR82" s="215">
        <f>SUM(Paniglgasse:Newshop2!AR82)</f>
        <v>0</v>
      </c>
      <c r="AS82" s="215">
        <f>SUM(Paniglgasse:Newshop2!AS82)</f>
        <v>0</v>
      </c>
      <c r="AT82" s="215">
        <f>SUM(Paniglgasse:Newshop2!AT82)</f>
        <v>0</v>
      </c>
      <c r="AU82" s="215">
        <f>SUM(Paniglgasse:Newshop2!AU82)</f>
        <v>0</v>
      </c>
      <c r="AV82" s="215">
        <f>SUM(Paniglgasse:Newshop2!AV82)</f>
        <v>0</v>
      </c>
      <c r="AW82" s="215">
        <f>SUM(Paniglgasse:Newshop2!AW82)</f>
        <v>0</v>
      </c>
      <c r="AX82" s="215">
        <f>SUM(Paniglgasse:Newshop2!AX82)</f>
        <v>0</v>
      </c>
      <c r="AY82" s="215">
        <f>SUM(Paniglgasse:Newshop2!AY82)</f>
        <v>0</v>
      </c>
      <c r="AZ82" s="215">
        <f>SUM(Paniglgasse:Newshop2!AZ82)</f>
        <v>0</v>
      </c>
      <c r="BA82" s="215">
        <f>SUM(Paniglgasse:Newshop2!BA82)</f>
        <v>0</v>
      </c>
      <c r="BB82" s="215">
        <f>SUM(Paniglgasse:Newshop2!BB82)</f>
        <v>0</v>
      </c>
      <c r="BC82" s="215">
        <f>SUM(Paniglgasse:Newshop2!BC82)</f>
        <v>0</v>
      </c>
      <c r="BD82" s="215">
        <f>SUM(Paniglgasse:Newshop2!BD82)</f>
        <v>0</v>
      </c>
      <c r="BE82" s="195"/>
      <c r="BF82" s="163">
        <f>SUM(E82:H82)</f>
        <v>27652.719999999998</v>
      </c>
      <c r="BG82" s="77">
        <f>SUM(I82:L82)</f>
        <v>13726.766</v>
      </c>
      <c r="BH82" s="77">
        <f>SUM(M82:Q82)</f>
        <v>24934.876</v>
      </c>
      <c r="BI82" s="77">
        <f>SUM(R82:U82)</f>
        <v>17828.14</v>
      </c>
      <c r="BJ82" s="77">
        <f>SUM(V82:Y82)</f>
        <v>21415.030000000002</v>
      </c>
      <c r="BK82" s="77">
        <f>SUM(Z82:AD82)</f>
        <v>21588.440000000002</v>
      </c>
      <c r="BL82" s="77">
        <f>SUM(AE82:AH82)</f>
        <v>19839.88</v>
      </c>
      <c r="BM82" s="77">
        <f>SUM(AI82:AL82)</f>
        <v>8817.82</v>
      </c>
      <c r="BN82" s="77">
        <f>SUM(AM82:AQ82)</f>
        <v>22146.62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177950.29199999999</v>
      </c>
      <c r="BS82" s="77">
        <f>SUM(BF82:BH82)</f>
        <v>66314.361999999994</v>
      </c>
      <c r="BT82" s="77">
        <f>SUM(BI82:BK82)</f>
        <v>60831.61</v>
      </c>
      <c r="BU82" s="77">
        <f>SUM(BL82:BN82)</f>
        <v>50804.32</v>
      </c>
      <c r="BV82" s="77">
        <f>SUM(BO82:BQ82)</f>
        <v>0</v>
      </c>
      <c r="BW82" s="77">
        <f>SUM(BF82:BK82)</f>
        <v>127145.97199999999</v>
      </c>
      <c r="BX82" s="77">
        <f>SUM(BL82:BQ82)</f>
        <v>50804.32</v>
      </c>
      <c r="BY82" s="77">
        <f>IF(Info!$O$3="Q1",$BS82,IF(Info!$O$3="Q2",$BS82+$BT82,IF(Info!$O$3="Q3",$BS82+$BT82+$BU82,$BR82)))</f>
        <v>66314.361999999994</v>
      </c>
      <c r="BZ82" s="77">
        <f>IF(Info!$O$3="Q1",$BS82,IF(Info!$O$3="Q2",$BT82,IF(Info!$O$3="Q3",$BU82,$BV82)))</f>
        <v>66314.361999999994</v>
      </c>
      <c r="CA82" s="197"/>
    </row>
    <row r="83" spans="1:81" x14ac:dyDescent="0.3">
      <c r="A83" s="193"/>
      <c r="B83" s="78" t="s">
        <v>39</v>
      </c>
      <c r="C83" s="194"/>
      <c r="D83" s="157">
        <f t="shared" si="98"/>
        <v>6380.56</v>
      </c>
      <c r="E83" s="215">
        <f>SUM(Paniglgasse:Newshop2!E83)</f>
        <v>0</v>
      </c>
      <c r="F83" s="215">
        <f>SUM(Paniglgasse:Newshop2!F83)</f>
        <v>510</v>
      </c>
      <c r="G83" s="215">
        <f>SUM(Paniglgasse:Newshop2!G83)</f>
        <v>0</v>
      </c>
      <c r="H83" s="215">
        <f>SUM(Paniglgasse:Newshop2!H83)</f>
        <v>420</v>
      </c>
      <c r="I83" s="215">
        <f>SUM(Paniglgasse:Newshop2!I83)</f>
        <v>380</v>
      </c>
      <c r="J83" s="215">
        <f>SUM(Paniglgasse:Newshop2!J83)</f>
        <v>210</v>
      </c>
      <c r="K83" s="215">
        <f>SUM(Paniglgasse:Newshop2!K83)</f>
        <v>409.88</v>
      </c>
      <c r="L83" s="215">
        <f>SUM(Paniglgasse:Newshop2!L83)</f>
        <v>445</v>
      </c>
      <c r="M83" s="215">
        <f>SUM(Paniglgasse:Newshop2!M83)</f>
        <v>0</v>
      </c>
      <c r="N83" s="215">
        <f>SUM(Paniglgasse:Newshop2!N83)</f>
        <v>130</v>
      </c>
      <c r="O83" s="215">
        <f>SUM(Paniglgasse:Newshop2!O83)</f>
        <v>0</v>
      </c>
      <c r="P83" s="215">
        <f>SUM(Paniglgasse:Newshop2!P83)</f>
        <v>262.08</v>
      </c>
      <c r="Q83" s="215">
        <f>SUM(Paniglgasse:Newshop2!Q83)</f>
        <v>134.74</v>
      </c>
      <c r="R83" s="215">
        <f>SUM(Paniglgasse:Newshop2!R83)</f>
        <v>0</v>
      </c>
      <c r="S83" s="215">
        <f>SUM(Paniglgasse:Newshop2!S83)</f>
        <v>115.42</v>
      </c>
      <c r="T83" s="215">
        <f>SUM(Paniglgasse:Newshop2!T83)</f>
        <v>274.37</v>
      </c>
      <c r="U83" s="215">
        <f>SUM(Paniglgasse:Newshop2!U83)</f>
        <v>259.64</v>
      </c>
      <c r="V83" s="215">
        <f>SUM(Paniglgasse:Newshop2!V83)</f>
        <v>274.54000000000002</v>
      </c>
      <c r="W83" s="215">
        <f>SUM(Paniglgasse:Newshop2!W83)</f>
        <v>0</v>
      </c>
      <c r="X83" s="215">
        <f>SUM(Paniglgasse:Newshop2!X83)</f>
        <v>131.96</v>
      </c>
      <c r="Y83" s="215">
        <f>SUM(Paniglgasse:Newshop2!Y83)</f>
        <v>0</v>
      </c>
      <c r="Z83" s="215">
        <f>SUM(Paniglgasse:Newshop2!Z83)</f>
        <v>129.19</v>
      </c>
      <c r="AA83" s="215">
        <f>SUM(Paniglgasse:Newshop2!AA83)</f>
        <v>128.43</v>
      </c>
      <c r="AB83" s="215">
        <f>SUM(Paniglgasse:Newshop2!AB83)</f>
        <v>130</v>
      </c>
      <c r="AC83" s="215">
        <f>SUM(Paniglgasse:Newshop2!AC83)</f>
        <v>247.69</v>
      </c>
      <c r="AD83" s="215">
        <f>SUM(Paniglgasse:Newshop2!AD83)</f>
        <v>112.5</v>
      </c>
      <c r="AE83" s="215">
        <f>SUM(Paniglgasse:Newshop2!AE83)</f>
        <v>277.2</v>
      </c>
      <c r="AF83" s="215">
        <f>SUM(Paniglgasse:Newshop2!AF83)</f>
        <v>129.43</v>
      </c>
      <c r="AG83" s="215">
        <f>SUM(Paniglgasse:Newshop2!AG83)</f>
        <v>138.31</v>
      </c>
      <c r="AH83" s="215">
        <f>SUM(Paniglgasse:Newshop2!AH83)</f>
        <v>0</v>
      </c>
      <c r="AI83" s="215">
        <f>SUM(Paniglgasse:Newshop2!AI83)</f>
        <v>0</v>
      </c>
      <c r="AJ83" s="215">
        <f>SUM(Paniglgasse:Newshop2!AJ83)</f>
        <v>256.13</v>
      </c>
      <c r="AK83" s="215">
        <f>SUM(Paniglgasse:Newshop2!AK83)</f>
        <v>243.39</v>
      </c>
      <c r="AL83" s="215">
        <f>SUM(Paniglgasse:Newshop2!AL83)</f>
        <v>265.05</v>
      </c>
      <c r="AM83" s="215">
        <f>SUM(Paniglgasse:Newshop2!AM83)</f>
        <v>119.28999999999999</v>
      </c>
      <c r="AN83" s="215">
        <f>SUM(Paniglgasse:Newshop2!AN83)</f>
        <v>130</v>
      </c>
      <c r="AO83" s="215">
        <f>SUM(Paniglgasse:Newshop2!AO83)</f>
        <v>116.32</v>
      </c>
      <c r="AP83" s="215">
        <f>SUM(Paniglgasse:Newshop2!AP83)</f>
        <v>0</v>
      </c>
      <c r="AQ83" s="215">
        <f>SUM(Paniglgasse:Newshop2!AQ83)</f>
        <v>0</v>
      </c>
      <c r="AR83" s="215">
        <f>SUM(Paniglgasse:Newshop2!AR83)</f>
        <v>0</v>
      </c>
      <c r="AS83" s="215">
        <f>SUM(Paniglgasse:Newshop2!AS83)</f>
        <v>0</v>
      </c>
      <c r="AT83" s="215">
        <f>SUM(Paniglgasse:Newshop2!AT83)</f>
        <v>0</v>
      </c>
      <c r="AU83" s="215">
        <f>SUM(Paniglgasse:Newshop2!AU83)</f>
        <v>0</v>
      </c>
      <c r="AV83" s="215">
        <f>SUM(Paniglgasse:Newshop2!AV83)</f>
        <v>0</v>
      </c>
      <c r="AW83" s="215">
        <f>SUM(Paniglgasse:Newshop2!AW83)</f>
        <v>0</v>
      </c>
      <c r="AX83" s="215">
        <f>SUM(Paniglgasse:Newshop2!AX83)</f>
        <v>0</v>
      </c>
      <c r="AY83" s="215">
        <f>SUM(Paniglgasse:Newshop2!AY83)</f>
        <v>0</v>
      </c>
      <c r="AZ83" s="215">
        <f>SUM(Paniglgasse:Newshop2!AZ83)</f>
        <v>0</v>
      </c>
      <c r="BA83" s="215">
        <f>SUM(Paniglgasse:Newshop2!BA83)</f>
        <v>0</v>
      </c>
      <c r="BB83" s="215">
        <f>SUM(Paniglgasse:Newshop2!BB83)</f>
        <v>0</v>
      </c>
      <c r="BC83" s="215">
        <f>SUM(Paniglgasse:Newshop2!BC83)</f>
        <v>0</v>
      </c>
      <c r="BD83" s="215">
        <f>SUM(Paniglgasse:Newshop2!BD83)</f>
        <v>0</v>
      </c>
      <c r="BE83" s="195"/>
      <c r="BF83" s="163">
        <f>SUM(E83:H83)</f>
        <v>930</v>
      </c>
      <c r="BG83" s="77">
        <f>SUM(I83:L83)</f>
        <v>1444.88</v>
      </c>
      <c r="BH83" s="77">
        <f>SUM(M83:Q83)</f>
        <v>526.81999999999994</v>
      </c>
      <c r="BI83" s="77">
        <f>SUM(R83:U83)</f>
        <v>649.43000000000006</v>
      </c>
      <c r="BJ83" s="77">
        <f>SUM(V83:Y83)</f>
        <v>406.5</v>
      </c>
      <c r="BK83" s="77">
        <f>SUM(Z83:AD83)</f>
        <v>747.81</v>
      </c>
      <c r="BL83" s="77">
        <f>SUM(AE83:AH83)</f>
        <v>544.94000000000005</v>
      </c>
      <c r="BM83" s="77">
        <f>SUM(AI83:AL83)</f>
        <v>764.56999999999994</v>
      </c>
      <c r="BN83" s="77">
        <f>SUM(AM83:AQ83)</f>
        <v>365.61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6380.56</v>
      </c>
      <c r="BS83" s="77">
        <f>SUM(BF83:BH83)</f>
        <v>2901.7</v>
      </c>
      <c r="BT83" s="77">
        <f>SUM(BI83:BK83)</f>
        <v>1803.74</v>
      </c>
      <c r="BU83" s="77">
        <f>SUM(BL83:BN83)</f>
        <v>1675.12</v>
      </c>
      <c r="BV83" s="77">
        <f>SUM(BO83:BQ83)</f>
        <v>0</v>
      </c>
      <c r="BW83" s="77">
        <f>SUM(BF83:BK83)</f>
        <v>4705.4400000000005</v>
      </c>
      <c r="BX83" s="77">
        <f>SUM(BL83:BQ83)</f>
        <v>1675.12</v>
      </c>
      <c r="BY83" s="77">
        <f>IF(Info!$O$3="Q1",$BS83,IF(Info!$O$3="Q2",$BS83+$BT83,IF(Info!$O$3="Q3",$BS83+$BT83+$BU83,$BR83)))</f>
        <v>2901.7</v>
      </c>
      <c r="BZ83" s="77">
        <f>IF(Info!$O$3="Q1",$BS83,IF(Info!$O$3="Q2",$BT83,IF(Info!$O$3="Q3",$BU83,$BV83)))</f>
        <v>2901.7</v>
      </c>
      <c r="CA83" s="197"/>
    </row>
    <row r="84" spans="1:81" x14ac:dyDescent="0.3">
      <c r="A84" s="193"/>
      <c r="B84" s="78" t="s">
        <v>41</v>
      </c>
      <c r="C84" s="194"/>
      <c r="D84" s="157">
        <f t="shared" si="98"/>
        <v>0</v>
      </c>
      <c r="E84" s="215">
        <f>SUM(Paniglgasse:Newshop2!E84)</f>
        <v>0</v>
      </c>
      <c r="F84" s="215">
        <f>SUM(Paniglgasse:Newshop2!F84)</f>
        <v>0</v>
      </c>
      <c r="G84" s="215">
        <f>SUM(Paniglgasse:Newshop2!G84)</f>
        <v>0</v>
      </c>
      <c r="H84" s="215">
        <f>SUM(Paniglgasse:Newshop2!H84)</f>
        <v>0</v>
      </c>
      <c r="I84" s="215">
        <f>SUM(Paniglgasse:Newshop2!I84)</f>
        <v>0</v>
      </c>
      <c r="J84" s="215">
        <f>SUM(Paniglgasse:Newshop2!J84)</f>
        <v>0</v>
      </c>
      <c r="K84" s="215">
        <f>SUM(Paniglgasse:Newshop2!K84)</f>
        <v>0</v>
      </c>
      <c r="L84" s="215">
        <f>SUM(Paniglgasse:Newshop2!L84)</f>
        <v>0</v>
      </c>
      <c r="M84" s="215">
        <f>SUM(Paniglgasse:Newshop2!M84)</f>
        <v>0</v>
      </c>
      <c r="N84" s="215">
        <f>SUM(Paniglgasse:Newshop2!N84)</f>
        <v>0</v>
      </c>
      <c r="O84" s="215">
        <f>SUM(Paniglgasse:Newshop2!O84)</f>
        <v>0</v>
      </c>
      <c r="P84" s="215">
        <f>SUM(Paniglgasse:Newshop2!P84)</f>
        <v>0</v>
      </c>
      <c r="Q84" s="215">
        <f>SUM(Paniglgasse:Newshop2!Q84)</f>
        <v>0</v>
      </c>
      <c r="R84" s="215">
        <f>SUM(Paniglgasse:Newshop2!R84)</f>
        <v>0</v>
      </c>
      <c r="S84" s="215">
        <f>SUM(Paniglgasse:Newshop2!S84)</f>
        <v>0</v>
      </c>
      <c r="T84" s="215">
        <f>SUM(Paniglgasse:Newshop2!T84)</f>
        <v>0</v>
      </c>
      <c r="U84" s="215">
        <f>SUM(Paniglgasse:Newshop2!U84)</f>
        <v>0</v>
      </c>
      <c r="V84" s="215">
        <f>SUM(Paniglgasse:Newshop2!V84)</f>
        <v>0</v>
      </c>
      <c r="W84" s="215">
        <f>SUM(Paniglgasse:Newshop2!W84)</f>
        <v>0</v>
      </c>
      <c r="X84" s="215">
        <f>SUM(Paniglgasse:Newshop2!X84)</f>
        <v>0</v>
      </c>
      <c r="Y84" s="215">
        <f>SUM(Paniglgasse:Newshop2!Y84)</f>
        <v>0</v>
      </c>
      <c r="Z84" s="215">
        <f>SUM(Paniglgasse:Newshop2!Z84)</f>
        <v>0</v>
      </c>
      <c r="AA84" s="215">
        <f>SUM(Paniglgasse:Newshop2!AA84)</f>
        <v>0</v>
      </c>
      <c r="AB84" s="215">
        <f>SUM(Paniglgasse:Newshop2!AB84)</f>
        <v>0</v>
      </c>
      <c r="AC84" s="215">
        <f>SUM(Paniglgasse:Newshop2!AC84)</f>
        <v>0</v>
      </c>
      <c r="AD84" s="215">
        <f>SUM(Paniglgasse:Newshop2!AD84)</f>
        <v>0</v>
      </c>
      <c r="AE84" s="215">
        <f>SUM(Paniglgasse:Newshop2!AE84)</f>
        <v>0</v>
      </c>
      <c r="AF84" s="215">
        <f>SUM(Paniglgasse:Newshop2!AF84)</f>
        <v>0</v>
      </c>
      <c r="AG84" s="215">
        <f>SUM(Paniglgasse:Newshop2!AG84)</f>
        <v>0</v>
      </c>
      <c r="AH84" s="215">
        <f>SUM(Paniglgasse:Newshop2!AH84)</f>
        <v>0</v>
      </c>
      <c r="AI84" s="215">
        <f>SUM(Paniglgasse:Newshop2!AI84)</f>
        <v>0</v>
      </c>
      <c r="AJ84" s="215">
        <f>SUM(Paniglgasse:Newshop2!AJ84)</f>
        <v>0</v>
      </c>
      <c r="AK84" s="215">
        <f>SUM(Paniglgasse:Newshop2!AK84)</f>
        <v>0</v>
      </c>
      <c r="AL84" s="215">
        <f>SUM(Paniglgasse:Newshop2!AL84)</f>
        <v>0</v>
      </c>
      <c r="AM84" s="215">
        <f>SUM(Paniglgasse:Newshop2!AM84)</f>
        <v>0</v>
      </c>
      <c r="AN84" s="215">
        <f>SUM(Paniglgasse:Newshop2!AN84)</f>
        <v>0</v>
      </c>
      <c r="AO84" s="215">
        <f>SUM(Paniglgasse:Newshop2!AO84)</f>
        <v>0</v>
      </c>
      <c r="AP84" s="215">
        <f>SUM(Paniglgasse:Newshop2!AP84)</f>
        <v>0</v>
      </c>
      <c r="AQ84" s="215">
        <f>SUM(Paniglgasse:Newshop2!AQ84)</f>
        <v>0</v>
      </c>
      <c r="AR84" s="215">
        <f>SUM(Paniglgasse:Newshop2!AR84)</f>
        <v>0</v>
      </c>
      <c r="AS84" s="215">
        <f>SUM(Paniglgasse:Newshop2!AS84)</f>
        <v>0</v>
      </c>
      <c r="AT84" s="215">
        <f>SUM(Paniglgasse:Newshop2!AT84)</f>
        <v>0</v>
      </c>
      <c r="AU84" s="215">
        <f>SUM(Paniglgasse:Newshop2!AU84)</f>
        <v>0</v>
      </c>
      <c r="AV84" s="215">
        <f>SUM(Paniglgasse:Newshop2!AV84)</f>
        <v>0</v>
      </c>
      <c r="AW84" s="215">
        <f>SUM(Paniglgasse:Newshop2!AW84)</f>
        <v>0</v>
      </c>
      <c r="AX84" s="215">
        <f>SUM(Paniglgasse:Newshop2!AX84)</f>
        <v>0</v>
      </c>
      <c r="AY84" s="215">
        <f>SUM(Paniglgasse:Newshop2!AY84)</f>
        <v>0</v>
      </c>
      <c r="AZ84" s="215">
        <f>SUM(Paniglgasse:Newshop2!AZ84)</f>
        <v>0</v>
      </c>
      <c r="BA84" s="215">
        <f>SUM(Paniglgasse:Newshop2!BA84)</f>
        <v>0</v>
      </c>
      <c r="BB84" s="215">
        <f>SUM(Paniglgasse:Newshop2!BB84)</f>
        <v>0</v>
      </c>
      <c r="BC84" s="215">
        <f>SUM(Paniglgasse:Newshop2!BC84)</f>
        <v>0</v>
      </c>
      <c r="BD84" s="215">
        <f>SUM(Paniglgasse:Newshop2!BD84)</f>
        <v>0</v>
      </c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x14ac:dyDescent="0.3">
      <c r="A85" s="193"/>
      <c r="B85" s="78" t="s">
        <v>347</v>
      </c>
      <c r="C85" s="194"/>
      <c r="D85" s="157">
        <f t="shared" si="98"/>
        <v>0</v>
      </c>
      <c r="E85" s="215">
        <f>SUM(Paniglgasse:Newshop2!E85)</f>
        <v>0</v>
      </c>
      <c r="F85" s="215">
        <f>SUM(Paniglgasse:Newshop2!F85)</f>
        <v>0</v>
      </c>
      <c r="G85" s="215">
        <f>SUM(Paniglgasse:Newshop2!G85)</f>
        <v>0</v>
      </c>
      <c r="H85" s="215">
        <f>SUM(Paniglgasse:Newshop2!H85)</f>
        <v>0</v>
      </c>
      <c r="I85" s="215">
        <f>SUM(Paniglgasse:Newshop2!I85)</f>
        <v>0</v>
      </c>
      <c r="J85" s="215">
        <f>SUM(Paniglgasse:Newshop2!J85)</f>
        <v>0</v>
      </c>
      <c r="K85" s="215">
        <f>SUM(Paniglgasse:Newshop2!K85)</f>
        <v>0</v>
      </c>
      <c r="L85" s="215">
        <f>SUM(Paniglgasse:Newshop2!L85)</f>
        <v>0</v>
      </c>
      <c r="M85" s="215">
        <f>SUM(Paniglgasse:Newshop2!M85)</f>
        <v>0</v>
      </c>
      <c r="N85" s="215">
        <f>SUM(Paniglgasse:Newshop2!N85)</f>
        <v>0</v>
      </c>
      <c r="O85" s="215">
        <f>SUM(Paniglgasse:Newshop2!O85)</f>
        <v>0</v>
      </c>
      <c r="P85" s="215">
        <f>SUM(Paniglgasse:Newshop2!P85)</f>
        <v>0</v>
      </c>
      <c r="Q85" s="215">
        <f>SUM(Paniglgasse:Newshop2!Q85)</f>
        <v>0</v>
      </c>
      <c r="R85" s="215">
        <f>SUM(Paniglgasse:Newshop2!R85)</f>
        <v>0</v>
      </c>
      <c r="S85" s="215">
        <f>SUM(Paniglgasse:Newshop2!S85)</f>
        <v>0</v>
      </c>
      <c r="T85" s="215">
        <f>SUM(Paniglgasse:Newshop2!T85)</f>
        <v>0</v>
      </c>
      <c r="U85" s="215">
        <f>SUM(Paniglgasse:Newshop2!U85)</f>
        <v>0</v>
      </c>
      <c r="V85" s="215">
        <f>SUM(Paniglgasse:Newshop2!V85)</f>
        <v>0</v>
      </c>
      <c r="W85" s="215">
        <f>SUM(Paniglgasse:Newshop2!W85)</f>
        <v>0</v>
      </c>
      <c r="X85" s="215">
        <f>SUM(Paniglgasse:Newshop2!X85)</f>
        <v>0</v>
      </c>
      <c r="Y85" s="215">
        <f>SUM(Paniglgasse:Newshop2!Y85)</f>
        <v>0</v>
      </c>
      <c r="Z85" s="215">
        <f>SUM(Paniglgasse:Newshop2!Z85)</f>
        <v>0</v>
      </c>
      <c r="AA85" s="215">
        <f>SUM(Paniglgasse:Newshop2!AA85)</f>
        <v>0</v>
      </c>
      <c r="AB85" s="215">
        <f>SUM(Paniglgasse:Newshop2!AB85)</f>
        <v>0</v>
      </c>
      <c r="AC85" s="215">
        <f>SUM(Paniglgasse:Newshop2!AC85)</f>
        <v>0</v>
      </c>
      <c r="AD85" s="215">
        <f>SUM(Paniglgasse:Newshop2!AD85)</f>
        <v>0</v>
      </c>
      <c r="AE85" s="215">
        <f>SUM(Paniglgasse:Newshop2!AE85)</f>
        <v>0</v>
      </c>
      <c r="AF85" s="215">
        <f>SUM(Paniglgasse:Newshop2!AF85)</f>
        <v>0</v>
      </c>
      <c r="AG85" s="215">
        <f>SUM(Paniglgasse:Newshop2!AG85)</f>
        <v>0</v>
      </c>
      <c r="AH85" s="215">
        <f>SUM(Paniglgasse:Newshop2!AH85)</f>
        <v>0</v>
      </c>
      <c r="AI85" s="215">
        <f>SUM(Paniglgasse:Newshop2!AI85)</f>
        <v>0</v>
      </c>
      <c r="AJ85" s="215">
        <f>SUM(Paniglgasse:Newshop2!AJ85)</f>
        <v>0</v>
      </c>
      <c r="AK85" s="215">
        <f>SUM(Paniglgasse:Newshop2!AK85)</f>
        <v>0</v>
      </c>
      <c r="AL85" s="215">
        <f>SUM(Paniglgasse:Newshop2!AL85)</f>
        <v>0</v>
      </c>
      <c r="AM85" s="215">
        <f>SUM(Paniglgasse:Newshop2!AM85)</f>
        <v>0</v>
      </c>
      <c r="AN85" s="215">
        <f>SUM(Paniglgasse:Newshop2!AN85)</f>
        <v>0</v>
      </c>
      <c r="AO85" s="215">
        <f>SUM(Paniglgasse:Newshop2!AO85)</f>
        <v>0</v>
      </c>
      <c r="AP85" s="215">
        <f>SUM(Paniglgasse:Newshop2!AP85)</f>
        <v>0</v>
      </c>
      <c r="AQ85" s="215">
        <f>SUM(Paniglgasse:Newshop2!AQ85)</f>
        <v>0</v>
      </c>
      <c r="AR85" s="215">
        <f>SUM(Paniglgasse:Newshop2!AR85)</f>
        <v>0</v>
      </c>
      <c r="AS85" s="215">
        <f>SUM(Paniglgasse:Newshop2!AS85)</f>
        <v>0</v>
      </c>
      <c r="AT85" s="215">
        <f>SUM(Paniglgasse:Newshop2!AT85)</f>
        <v>0</v>
      </c>
      <c r="AU85" s="215">
        <f>SUM(Paniglgasse:Newshop2!AU85)</f>
        <v>0</v>
      </c>
      <c r="AV85" s="215">
        <f>SUM(Paniglgasse:Newshop2!AV85)</f>
        <v>0</v>
      </c>
      <c r="AW85" s="215">
        <f>SUM(Paniglgasse:Newshop2!AW85)</f>
        <v>0</v>
      </c>
      <c r="AX85" s="215">
        <f>SUM(Paniglgasse:Newshop2!AX85)</f>
        <v>0</v>
      </c>
      <c r="AY85" s="215">
        <f>SUM(Paniglgasse:Newshop2!AY85)</f>
        <v>0</v>
      </c>
      <c r="AZ85" s="215">
        <f>SUM(Paniglgasse:Newshop2!AZ85)</f>
        <v>0</v>
      </c>
      <c r="BA85" s="215">
        <f>SUM(Paniglgasse:Newshop2!BA85)</f>
        <v>0</v>
      </c>
      <c r="BB85" s="215">
        <f>SUM(Paniglgasse:Newshop2!BB85)</f>
        <v>0</v>
      </c>
      <c r="BC85" s="215">
        <f>SUM(Paniglgasse:Newshop2!BC85)</f>
        <v>0</v>
      </c>
      <c r="BD85" s="215">
        <f>SUM(Paniglgasse:Newshop2!BD85)</f>
        <v>0</v>
      </c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x14ac:dyDescent="0.3">
      <c r="A86" s="204"/>
      <c r="B86" s="160" t="s">
        <v>348</v>
      </c>
      <c r="C86" s="194"/>
      <c r="D86" s="157">
        <f t="shared" si="98"/>
        <v>184330.85199999998</v>
      </c>
      <c r="E86" s="157">
        <f t="shared" ref="E86:AJ86" si="99">SUM(E82:E85)</f>
        <v>2848.9</v>
      </c>
      <c r="F86" s="157">
        <f t="shared" si="99"/>
        <v>3291.38</v>
      </c>
      <c r="G86" s="157">
        <f t="shared" si="99"/>
        <v>3828.45</v>
      </c>
      <c r="H86" s="157">
        <f t="shared" si="99"/>
        <v>18613.989999999998</v>
      </c>
      <c r="I86" s="157">
        <f t="shared" si="99"/>
        <v>4963.0200000000004</v>
      </c>
      <c r="J86" s="157">
        <f t="shared" si="99"/>
        <v>2307.6</v>
      </c>
      <c r="K86" s="157">
        <f t="shared" si="99"/>
        <v>2475.13</v>
      </c>
      <c r="L86" s="157">
        <f t="shared" si="99"/>
        <v>5425.8959999999988</v>
      </c>
      <c r="M86" s="157">
        <f t="shared" si="99"/>
        <v>13684.53</v>
      </c>
      <c r="N86" s="157">
        <f t="shared" si="99"/>
        <v>3429.0360000000001</v>
      </c>
      <c r="O86" s="157">
        <f t="shared" si="99"/>
        <v>1461.24</v>
      </c>
      <c r="P86" s="157">
        <f t="shared" si="99"/>
        <v>2393.12</v>
      </c>
      <c r="Q86" s="157">
        <f t="shared" si="99"/>
        <v>4493.7699999999995</v>
      </c>
      <c r="R86" s="157">
        <f t="shared" si="99"/>
        <v>11799.869999999999</v>
      </c>
      <c r="S86" s="157">
        <f t="shared" si="99"/>
        <v>3371.4700000000003</v>
      </c>
      <c r="T86" s="157">
        <f t="shared" si="99"/>
        <v>1650.8600000000001</v>
      </c>
      <c r="U86" s="157">
        <f t="shared" si="99"/>
        <v>1655.37</v>
      </c>
      <c r="V86" s="157">
        <f t="shared" si="99"/>
        <v>3467.33</v>
      </c>
      <c r="W86" s="157">
        <f t="shared" si="99"/>
        <v>13382.95</v>
      </c>
      <c r="X86" s="157">
        <f t="shared" si="99"/>
        <v>3656.1000000000004</v>
      </c>
      <c r="Y86" s="157">
        <f t="shared" si="99"/>
        <v>1315.1499999999999</v>
      </c>
      <c r="Z86" s="157">
        <f t="shared" si="99"/>
        <v>1601.63</v>
      </c>
      <c r="AA86" s="157">
        <f t="shared" si="99"/>
        <v>3627.41</v>
      </c>
      <c r="AB86" s="157">
        <f t="shared" si="99"/>
        <v>11905.060000000001</v>
      </c>
      <c r="AC86" s="157">
        <f t="shared" si="99"/>
        <v>3341.1499999999996</v>
      </c>
      <c r="AD86" s="157">
        <f t="shared" si="99"/>
        <v>1860.9999999999998</v>
      </c>
      <c r="AE86" s="157">
        <f t="shared" si="99"/>
        <v>1768.3</v>
      </c>
      <c r="AF86" s="157">
        <f t="shared" si="99"/>
        <v>2622.89</v>
      </c>
      <c r="AG86" s="157">
        <f t="shared" si="99"/>
        <v>13011.359999999999</v>
      </c>
      <c r="AH86" s="157">
        <f t="shared" si="99"/>
        <v>2982.27</v>
      </c>
      <c r="AI86" s="157">
        <f t="shared" si="99"/>
        <v>3194.8900000000003</v>
      </c>
      <c r="AJ86" s="157">
        <f t="shared" si="99"/>
        <v>2438.0299999999997</v>
      </c>
      <c r="AK86" s="157">
        <f t="shared" ref="AK86:BP86" si="100">SUM(AK82:AK85)</f>
        <v>1524.65</v>
      </c>
      <c r="AL86" s="157">
        <f t="shared" si="100"/>
        <v>2424.8200000000002</v>
      </c>
      <c r="AM86" s="157">
        <f t="shared" si="100"/>
        <v>14266</v>
      </c>
      <c r="AN86" s="157">
        <f t="shared" si="100"/>
        <v>4116</v>
      </c>
      <c r="AO86" s="157">
        <f t="shared" si="100"/>
        <v>2650.53</v>
      </c>
      <c r="AP86" s="157">
        <f t="shared" si="100"/>
        <v>1479.7</v>
      </c>
      <c r="AQ86" s="157">
        <f t="shared" si="100"/>
        <v>0</v>
      </c>
      <c r="AR86" s="157">
        <f t="shared" si="100"/>
        <v>0</v>
      </c>
      <c r="AS86" s="157">
        <f t="shared" si="100"/>
        <v>0</v>
      </c>
      <c r="AT86" s="157">
        <f t="shared" si="100"/>
        <v>0</v>
      </c>
      <c r="AU86" s="157">
        <f t="shared" si="100"/>
        <v>0</v>
      </c>
      <c r="AV86" s="157">
        <f t="shared" si="100"/>
        <v>0</v>
      </c>
      <c r="AW86" s="157">
        <f t="shared" si="100"/>
        <v>0</v>
      </c>
      <c r="AX86" s="157">
        <f t="shared" si="100"/>
        <v>0</v>
      </c>
      <c r="AY86" s="157">
        <f t="shared" si="100"/>
        <v>0</v>
      </c>
      <c r="AZ86" s="157">
        <f t="shared" si="100"/>
        <v>0</v>
      </c>
      <c r="BA86" s="157">
        <f t="shared" si="100"/>
        <v>0</v>
      </c>
      <c r="BB86" s="157">
        <f t="shared" si="100"/>
        <v>0</v>
      </c>
      <c r="BC86" s="157">
        <f t="shared" si="100"/>
        <v>0</v>
      </c>
      <c r="BD86" s="157">
        <f t="shared" si="100"/>
        <v>0</v>
      </c>
      <c r="BE86" s="195"/>
      <c r="BF86" s="162">
        <f>SUM(E86:H86)</f>
        <v>28582.719999999998</v>
      </c>
      <c r="BG86" s="157">
        <f>SUM(I86:L86)</f>
        <v>15171.645999999999</v>
      </c>
      <c r="BH86" s="157">
        <f>SUM(M86:Q86)</f>
        <v>25461.696</v>
      </c>
      <c r="BI86" s="157">
        <f>SUM(R86:U86)</f>
        <v>18477.57</v>
      </c>
      <c r="BJ86" s="157">
        <f>SUM(V86:Y86)</f>
        <v>21821.53</v>
      </c>
      <c r="BK86" s="157">
        <f>SUM(Z86:AD86)</f>
        <v>22336.25</v>
      </c>
      <c r="BL86" s="157">
        <f>SUM(AE86:AH86)</f>
        <v>20384.82</v>
      </c>
      <c r="BM86" s="157">
        <f>SUM(AI86:AL86)</f>
        <v>9582.39</v>
      </c>
      <c r="BN86" s="157">
        <f>SUM(AM86:AQ86)</f>
        <v>22512.23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184330.85199999998</v>
      </c>
      <c r="BS86" s="157">
        <f>SUM(BF86:BH86)</f>
        <v>69216.061999999991</v>
      </c>
      <c r="BT86" s="157">
        <f>SUM(BI86:BK86)</f>
        <v>62635.35</v>
      </c>
      <c r="BU86" s="157">
        <f>SUM(BL86:BN86)</f>
        <v>52479.44</v>
      </c>
      <c r="BV86" s="157">
        <f>SUM(BO86:BQ86)</f>
        <v>0</v>
      </c>
      <c r="BW86" s="157">
        <f>SUM(BF86:BK86)</f>
        <v>131851.41199999998</v>
      </c>
      <c r="BX86" s="157">
        <f>SUM(BL86:BQ86)</f>
        <v>52479.44</v>
      </c>
      <c r="BY86" s="157">
        <f>IF(Info!$O$3="Q1",$BS86,IF(Info!$O$3="Q2",$BS86+$BT86,IF(Info!$O$3="Q3",$BS86+$BT86+$BU86,$BR86)))</f>
        <v>69216.061999999991</v>
      </c>
      <c r="BZ86" s="157">
        <f>IF(Info!$O$3="Q1",$BS86,IF(Info!$O$3="Q2",$BT86,IF(Info!$O$3="Q3",$BU86,$BV86)))</f>
        <v>69216.061999999991</v>
      </c>
      <c r="CA86" s="197"/>
    </row>
    <row r="87" spans="1:81" ht="15.6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x14ac:dyDescent="0.3">
      <c r="A88" s="193"/>
      <c r="B88" s="78" t="s">
        <v>350</v>
      </c>
      <c r="C88" s="194"/>
      <c r="D88" s="157">
        <f t="shared" ref="D88:D94" si="101">SUM(E88:BD88)</f>
        <v>127814.59999999996</v>
      </c>
      <c r="E88" s="215">
        <f>SUM(Paniglgasse:Newshop2!E88)</f>
        <v>3594.3325</v>
      </c>
      <c r="F88" s="215">
        <f>SUM(Paniglgasse:Newshop2!F88)</f>
        <v>3594.3325</v>
      </c>
      <c r="G88" s="215">
        <f>SUM(Paniglgasse:Newshop2!G88)</f>
        <v>3594.3325</v>
      </c>
      <c r="H88" s="215">
        <f>SUM(Paniglgasse:Newshop2!H88)</f>
        <v>3594.3325</v>
      </c>
      <c r="I88" s="215">
        <f>SUM(Paniglgasse:Newshop2!I88)</f>
        <v>3594.3325</v>
      </c>
      <c r="J88" s="215">
        <f>SUM(Paniglgasse:Newshop2!J88)</f>
        <v>3594.3325</v>
      </c>
      <c r="K88" s="215">
        <f>SUM(Paniglgasse:Newshop2!K88)</f>
        <v>3594.3325</v>
      </c>
      <c r="L88" s="215">
        <f>SUM(Paniglgasse:Newshop2!L88)</f>
        <v>3594.3325</v>
      </c>
      <c r="M88" s="215">
        <f>SUM(Paniglgasse:Newshop2!M88)</f>
        <v>2875.4659999999999</v>
      </c>
      <c r="N88" s="215">
        <f>SUM(Paniglgasse:Newshop2!N88)</f>
        <v>2875.4659999999999</v>
      </c>
      <c r="O88" s="215">
        <f>SUM(Paniglgasse:Newshop2!O88)</f>
        <v>2875.4659999999999</v>
      </c>
      <c r="P88" s="215">
        <f>SUM(Paniglgasse:Newshop2!P88)</f>
        <v>2875.4659999999999</v>
      </c>
      <c r="Q88" s="215">
        <f>SUM(Paniglgasse:Newshop2!Q88)</f>
        <v>2875.4659999999999</v>
      </c>
      <c r="R88" s="215">
        <f>SUM(Paniglgasse:Newshop2!R88)</f>
        <v>3653.4124999999999</v>
      </c>
      <c r="S88" s="215">
        <f>SUM(Paniglgasse:Newshop2!S88)</f>
        <v>3653.4124999999999</v>
      </c>
      <c r="T88" s="215">
        <f>SUM(Paniglgasse:Newshop2!T88)</f>
        <v>3653.4124999999999</v>
      </c>
      <c r="U88" s="215">
        <f>SUM(Paniglgasse:Newshop2!U88)</f>
        <v>3653.4124999999999</v>
      </c>
      <c r="V88" s="215">
        <f>SUM(Paniglgasse:Newshop2!V88)</f>
        <v>3649.4250000000002</v>
      </c>
      <c r="W88" s="215">
        <f>SUM(Paniglgasse:Newshop2!W88)</f>
        <v>3649.4250000000002</v>
      </c>
      <c r="X88" s="215">
        <f>SUM(Paniglgasse:Newshop2!X88)</f>
        <v>3649.4250000000002</v>
      </c>
      <c r="Y88" s="215">
        <f>SUM(Paniglgasse:Newshop2!Y88)</f>
        <v>3649.4250000000002</v>
      </c>
      <c r="Z88" s="215">
        <f>SUM(Paniglgasse:Newshop2!Z88)</f>
        <v>2919.54</v>
      </c>
      <c r="AA88" s="215">
        <f>SUM(Paniglgasse:Newshop2!AA88)</f>
        <v>2919.54</v>
      </c>
      <c r="AB88" s="215">
        <f>SUM(Paniglgasse:Newshop2!AB88)</f>
        <v>2919.54</v>
      </c>
      <c r="AC88" s="215">
        <f>SUM(Paniglgasse:Newshop2!AC88)</f>
        <v>2919.54</v>
      </c>
      <c r="AD88" s="215">
        <f>SUM(Paniglgasse:Newshop2!AD88)</f>
        <v>2919.54</v>
      </c>
      <c r="AE88" s="215">
        <f>SUM(Paniglgasse:Newshop2!AE88)</f>
        <v>3649.4250000000002</v>
      </c>
      <c r="AF88" s="215">
        <f>SUM(Paniglgasse:Newshop2!AF88)</f>
        <v>3649.4250000000002</v>
      </c>
      <c r="AG88" s="215">
        <f>SUM(Paniglgasse:Newshop2!AG88)</f>
        <v>3649.4250000000002</v>
      </c>
      <c r="AH88" s="215">
        <f>SUM(Paniglgasse:Newshop2!AH88)</f>
        <v>3649.4250000000002</v>
      </c>
      <c r="AI88" s="215">
        <f>SUM(Paniglgasse:Newshop2!AI88)</f>
        <v>3649.4250000000002</v>
      </c>
      <c r="AJ88" s="215">
        <f>SUM(Paniglgasse:Newshop2!AJ88)</f>
        <v>3649.4250000000002</v>
      </c>
      <c r="AK88" s="215">
        <f>SUM(Paniglgasse:Newshop2!AK88)</f>
        <v>3649.4250000000002</v>
      </c>
      <c r="AL88" s="215">
        <f>SUM(Paniglgasse:Newshop2!AL88)</f>
        <v>3649.4250000000002</v>
      </c>
      <c r="AM88" s="215">
        <f>SUM(Paniglgasse:Newshop2!AM88)</f>
        <v>2919.54</v>
      </c>
      <c r="AN88" s="215">
        <f>SUM(Paniglgasse:Newshop2!AN88)</f>
        <v>2919.54</v>
      </c>
      <c r="AO88" s="215">
        <f>SUM(Paniglgasse:Newshop2!AO88)</f>
        <v>2919.54</v>
      </c>
      <c r="AP88" s="215">
        <f>SUM(Paniglgasse:Newshop2!AP88)</f>
        <v>2919.54</v>
      </c>
      <c r="AQ88" s="215">
        <f>SUM(Paniglgasse:Newshop2!AQ88)</f>
        <v>0</v>
      </c>
      <c r="AR88" s="215">
        <f>SUM(Paniglgasse:Newshop2!AR88)</f>
        <v>0</v>
      </c>
      <c r="AS88" s="215">
        <f>SUM(Paniglgasse:Newshop2!AS88)</f>
        <v>0</v>
      </c>
      <c r="AT88" s="215">
        <f>SUM(Paniglgasse:Newshop2!AT88)</f>
        <v>0</v>
      </c>
      <c r="AU88" s="215">
        <f>SUM(Paniglgasse:Newshop2!AU88)</f>
        <v>0</v>
      </c>
      <c r="AV88" s="215">
        <f>SUM(Paniglgasse:Newshop2!AV88)</f>
        <v>0</v>
      </c>
      <c r="AW88" s="215">
        <f>SUM(Paniglgasse:Newshop2!AW88)</f>
        <v>0</v>
      </c>
      <c r="AX88" s="215">
        <f>SUM(Paniglgasse:Newshop2!AX88)</f>
        <v>0</v>
      </c>
      <c r="AY88" s="215">
        <f>SUM(Paniglgasse:Newshop2!AY88)</f>
        <v>0</v>
      </c>
      <c r="AZ88" s="215">
        <f>SUM(Paniglgasse:Newshop2!AZ88)</f>
        <v>0</v>
      </c>
      <c r="BA88" s="215">
        <f>SUM(Paniglgasse:Newshop2!BA88)</f>
        <v>0</v>
      </c>
      <c r="BB88" s="215">
        <f>SUM(Paniglgasse:Newshop2!BB88)</f>
        <v>0</v>
      </c>
      <c r="BC88" s="215">
        <f>SUM(Paniglgasse:Newshop2!BC88)</f>
        <v>0</v>
      </c>
      <c r="BD88" s="215">
        <f>SUM(Paniglgasse:Newshop2!BD88)</f>
        <v>0</v>
      </c>
      <c r="BE88" s="195"/>
      <c r="BF88" s="163">
        <f t="shared" ref="BF88:BF94" si="102">SUM(E88:H88)</f>
        <v>14377.33</v>
      </c>
      <c r="BG88" s="77">
        <f t="shared" ref="BG88:BG94" si="103">SUM(I88:L88)</f>
        <v>14377.33</v>
      </c>
      <c r="BH88" s="77">
        <f t="shared" ref="BH88:BH94" si="104">SUM(M88:Q88)</f>
        <v>14377.33</v>
      </c>
      <c r="BI88" s="77">
        <f t="shared" ref="BI88:BI94" si="105">SUM(R88:U88)</f>
        <v>14613.65</v>
      </c>
      <c r="BJ88" s="77">
        <f t="shared" ref="BJ88:BJ94" si="106">SUM(V88:Y88)</f>
        <v>14597.7</v>
      </c>
      <c r="BK88" s="77">
        <f t="shared" ref="BK88:BK94" si="107">SUM(Z88:AD88)</f>
        <v>14597.7</v>
      </c>
      <c r="BL88" s="77">
        <f t="shared" ref="BL88:BL94" si="108">SUM(AE88:AH88)</f>
        <v>14597.7</v>
      </c>
      <c r="BM88" s="77">
        <f t="shared" ref="BM88:BM94" si="109">SUM(AI88:AL88)</f>
        <v>14597.7</v>
      </c>
      <c r="BN88" s="77">
        <f t="shared" ref="BN88:BN94" si="110">SUM(AM88:AQ88)</f>
        <v>11678.16</v>
      </c>
      <c r="BO88" s="77">
        <f t="shared" ref="BO88:BO94" si="111">SUM(AR88:AU88)</f>
        <v>0</v>
      </c>
      <c r="BP88" s="77">
        <f t="shared" ref="BP88:BP94" si="112">SUM(AV88:AY88)</f>
        <v>0</v>
      </c>
      <c r="BQ88" s="77">
        <f t="shared" ref="BQ88:BQ94" si="113">SUM(AZ88:BD88)</f>
        <v>0</v>
      </c>
      <c r="BR88" s="157">
        <f t="shared" ref="BR88:BR94" si="114">SUM(BF88:BQ88)</f>
        <v>127814.59999999999</v>
      </c>
      <c r="BS88" s="77">
        <f t="shared" ref="BS88:BS94" si="115">SUM(BF88:BH88)</f>
        <v>43131.99</v>
      </c>
      <c r="BT88" s="77">
        <f t="shared" ref="BT88:BT94" si="116">SUM(BI88:BK88)</f>
        <v>43809.05</v>
      </c>
      <c r="BU88" s="77">
        <f t="shared" ref="BU88:BU94" si="117">SUM(BL88:BN88)</f>
        <v>40873.56</v>
      </c>
      <c r="BV88" s="77">
        <f t="shared" ref="BV88:BV94" si="118">SUM(BO88:BQ88)</f>
        <v>0</v>
      </c>
      <c r="BW88" s="77">
        <f t="shared" ref="BW88:BW94" si="119">SUM(BF88:BK88)</f>
        <v>86941.04</v>
      </c>
      <c r="BX88" s="77">
        <f t="shared" ref="BX88:BX94" si="120">SUM(BL88:BQ88)</f>
        <v>40873.56</v>
      </c>
      <c r="BY88" s="77">
        <f>IF(Info!$O$3="Q1",$BS88,IF(Info!$O$3="Q2",$BS88+$BT88,IF(Info!$O$3="Q3",$BS88+$BT88+$BU88,$BR88)))</f>
        <v>43131.99</v>
      </c>
      <c r="BZ88" s="77">
        <f>IF(Info!$O$3="Q1",$BS88,IF(Info!$O$3="Q2",$BT88,IF(Info!$O$3="Q3",$BU88,$BV88)))</f>
        <v>43131.99</v>
      </c>
      <c r="CA88" s="197"/>
    </row>
    <row r="89" spans="1:81" x14ac:dyDescent="0.3">
      <c r="A89" s="193"/>
      <c r="B89" s="78" t="s">
        <v>47</v>
      </c>
      <c r="C89" s="194"/>
      <c r="D89" s="157">
        <f t="shared" si="101"/>
        <v>7699.0592307692277</v>
      </c>
      <c r="E89" s="215">
        <f>SUM(Paniglgasse:Newshop2!E89)</f>
        <v>568.09326923076924</v>
      </c>
      <c r="F89" s="215">
        <f>SUM(Paniglgasse:Newshop2!F89)</f>
        <v>568.09326923076924</v>
      </c>
      <c r="G89" s="215">
        <f>SUM(Paniglgasse:Newshop2!G89)</f>
        <v>568.09326923076924</v>
      </c>
      <c r="H89" s="215">
        <f>SUM(Paniglgasse:Newshop2!H89)</f>
        <v>568.09326923076924</v>
      </c>
      <c r="I89" s="215">
        <f>SUM(Paniglgasse:Newshop2!I89)</f>
        <v>568.09326923076924</v>
      </c>
      <c r="J89" s="215">
        <f>SUM(Paniglgasse:Newshop2!J89)</f>
        <v>568.09326923076924</v>
      </c>
      <c r="K89" s="215">
        <f>SUM(Paniglgasse:Newshop2!K89)</f>
        <v>568.09326923076924</v>
      </c>
      <c r="L89" s="215">
        <f>SUM(Paniglgasse:Newshop2!L89)</f>
        <v>568.09326923076924</v>
      </c>
      <c r="M89" s="215">
        <f>SUM(Paniglgasse:Newshop2!M89)</f>
        <v>532.72076923076918</v>
      </c>
      <c r="N89" s="215">
        <f>SUM(Paniglgasse:Newshop2!N89)</f>
        <v>532.72076923076918</v>
      </c>
      <c r="O89" s="215">
        <f>SUM(Paniglgasse:Newshop2!O89)</f>
        <v>532.72076923076918</v>
      </c>
      <c r="P89" s="215">
        <f>SUM(Paniglgasse:Newshop2!P89)</f>
        <v>532.72076923076918</v>
      </c>
      <c r="Q89" s="215">
        <f>SUM(Paniglgasse:Newshop2!Q89)</f>
        <v>532.72076923076918</v>
      </c>
      <c r="R89" s="215">
        <f>SUM(Paniglgasse:Newshop2!R89)</f>
        <v>568.09326923076924</v>
      </c>
      <c r="S89" s="215">
        <f>SUM(Paniglgasse:Newshop2!S89)</f>
        <v>568.09326923076924</v>
      </c>
      <c r="T89" s="215">
        <f>SUM(Paniglgasse:Newshop2!T89)</f>
        <v>568.09326923076924</v>
      </c>
      <c r="U89" s="215">
        <f>SUM(Paniglgasse:Newshop2!U89)</f>
        <v>568.09326923076924</v>
      </c>
      <c r="V89" s="215">
        <f>SUM(Paniglgasse:Newshop2!V89)</f>
        <v>568.09326923076924</v>
      </c>
      <c r="W89" s="215">
        <f>SUM(Paniglgasse:Newshop2!W89)</f>
        <v>-9164.2367307692311</v>
      </c>
      <c r="X89" s="215">
        <f>SUM(Paniglgasse:Newshop2!X89)</f>
        <v>568.09326923076924</v>
      </c>
      <c r="Y89" s="215">
        <f>SUM(Paniglgasse:Newshop2!Y89)</f>
        <v>568.09326923076924</v>
      </c>
      <c r="Z89" s="215">
        <f>SUM(Paniglgasse:Newshop2!Z89)</f>
        <v>532.72076923076918</v>
      </c>
      <c r="AA89" s="215">
        <f>SUM(Paniglgasse:Newshop2!AA89)</f>
        <v>532.72076923076918</v>
      </c>
      <c r="AB89" s="215">
        <f>SUM(Paniglgasse:Newshop2!AB89)</f>
        <v>532.72076923076918</v>
      </c>
      <c r="AC89" s="215">
        <f>SUM(Paniglgasse:Newshop2!AC89)</f>
        <v>532.72076923076918</v>
      </c>
      <c r="AD89" s="215">
        <f>SUM(Paniglgasse:Newshop2!AD89)</f>
        <v>532.72076923076918</v>
      </c>
      <c r="AE89" s="215">
        <f>SUM(Paniglgasse:Newshop2!AE89)</f>
        <v>-3092.8467307692308</v>
      </c>
      <c r="AF89" s="215">
        <f>SUM(Paniglgasse:Newshop2!AF89)</f>
        <v>568.09326923076924</v>
      </c>
      <c r="AG89" s="215">
        <f>SUM(Paniglgasse:Newshop2!AG89)</f>
        <v>568.09326923076924</v>
      </c>
      <c r="AH89" s="215">
        <f>SUM(Paniglgasse:Newshop2!AH89)</f>
        <v>568.09326923076924</v>
      </c>
      <c r="AI89" s="215">
        <f>SUM(Paniglgasse:Newshop2!AI89)</f>
        <v>568.09326923076924</v>
      </c>
      <c r="AJ89" s="215">
        <f>SUM(Paniglgasse:Newshop2!AJ89)</f>
        <v>568.09326923076924</v>
      </c>
      <c r="AK89" s="215">
        <f>SUM(Paniglgasse:Newshop2!AK89)</f>
        <v>568.09326923076924</v>
      </c>
      <c r="AL89" s="215">
        <f>SUM(Paniglgasse:Newshop2!AL89)</f>
        <v>568.09326923076924</v>
      </c>
      <c r="AM89" s="215">
        <f>SUM(Paniglgasse:Newshop2!AM89)</f>
        <v>532.72076923076918</v>
      </c>
      <c r="AN89" s="215">
        <f>SUM(Paniglgasse:Newshop2!AN89)</f>
        <v>532.72076923076918</v>
      </c>
      <c r="AO89" s="215">
        <f>SUM(Paniglgasse:Newshop2!AO89)</f>
        <v>532.72076923076918</v>
      </c>
      <c r="AP89" s="215">
        <f>SUM(Paniglgasse:Newshop2!AP89)</f>
        <v>532.72076923076918</v>
      </c>
      <c r="AQ89" s="215">
        <f>SUM(Paniglgasse:Newshop2!AQ89)</f>
        <v>0</v>
      </c>
      <c r="AR89" s="215">
        <f>SUM(Paniglgasse:Newshop2!AR89)</f>
        <v>0</v>
      </c>
      <c r="AS89" s="215">
        <f>SUM(Paniglgasse:Newshop2!AS89)</f>
        <v>0</v>
      </c>
      <c r="AT89" s="215">
        <f>SUM(Paniglgasse:Newshop2!AT89)</f>
        <v>0</v>
      </c>
      <c r="AU89" s="215">
        <f>SUM(Paniglgasse:Newshop2!AU89)</f>
        <v>0</v>
      </c>
      <c r="AV89" s="215">
        <f>SUM(Paniglgasse:Newshop2!AV89)</f>
        <v>0</v>
      </c>
      <c r="AW89" s="215">
        <f>SUM(Paniglgasse:Newshop2!AW89)</f>
        <v>0</v>
      </c>
      <c r="AX89" s="215">
        <f>SUM(Paniglgasse:Newshop2!AX89)</f>
        <v>0</v>
      </c>
      <c r="AY89" s="215">
        <f>SUM(Paniglgasse:Newshop2!AY89)</f>
        <v>0</v>
      </c>
      <c r="AZ89" s="215">
        <f>SUM(Paniglgasse:Newshop2!AZ89)</f>
        <v>0</v>
      </c>
      <c r="BA89" s="215">
        <f>SUM(Paniglgasse:Newshop2!BA89)</f>
        <v>0</v>
      </c>
      <c r="BB89" s="215">
        <f>SUM(Paniglgasse:Newshop2!BB89)</f>
        <v>0</v>
      </c>
      <c r="BC89" s="215">
        <f>SUM(Paniglgasse:Newshop2!BC89)</f>
        <v>0</v>
      </c>
      <c r="BD89" s="215">
        <f>SUM(Paniglgasse:Newshop2!BD89)</f>
        <v>0</v>
      </c>
      <c r="BE89" s="195"/>
      <c r="BF89" s="163">
        <f t="shared" si="102"/>
        <v>2272.373076923077</v>
      </c>
      <c r="BG89" s="77">
        <f t="shared" si="103"/>
        <v>2272.373076923077</v>
      </c>
      <c r="BH89" s="77">
        <f t="shared" si="104"/>
        <v>2663.603846153846</v>
      </c>
      <c r="BI89" s="77">
        <f t="shared" si="105"/>
        <v>2272.373076923077</v>
      </c>
      <c r="BJ89" s="77">
        <f t="shared" si="106"/>
        <v>-7459.9569230769248</v>
      </c>
      <c r="BK89" s="77">
        <f t="shared" si="107"/>
        <v>2663.603846153846</v>
      </c>
      <c r="BL89" s="77">
        <f t="shared" si="108"/>
        <v>-1388.5669230769231</v>
      </c>
      <c r="BM89" s="77">
        <f t="shared" si="109"/>
        <v>2272.373076923077</v>
      </c>
      <c r="BN89" s="77">
        <f t="shared" si="110"/>
        <v>2130.8830769230767</v>
      </c>
      <c r="BO89" s="77">
        <f t="shared" si="111"/>
        <v>0</v>
      </c>
      <c r="BP89" s="77">
        <f t="shared" si="112"/>
        <v>0</v>
      </c>
      <c r="BQ89" s="77">
        <f t="shared" si="113"/>
        <v>0</v>
      </c>
      <c r="BR89" s="157">
        <f t="shared" si="114"/>
        <v>7699.0592307692295</v>
      </c>
      <c r="BS89" s="77">
        <f t="shared" si="115"/>
        <v>7208.35</v>
      </c>
      <c r="BT89" s="77">
        <f t="shared" si="116"/>
        <v>-2523.9800000000018</v>
      </c>
      <c r="BU89" s="77">
        <f t="shared" si="117"/>
        <v>3014.6892307692306</v>
      </c>
      <c r="BV89" s="77">
        <f t="shared" si="118"/>
        <v>0</v>
      </c>
      <c r="BW89" s="77">
        <f t="shared" si="119"/>
        <v>4684.369999999999</v>
      </c>
      <c r="BX89" s="77">
        <f t="shared" si="120"/>
        <v>3014.6892307692306</v>
      </c>
      <c r="BY89" s="77">
        <f>IF(Info!$O$3="Q1",$BS89,IF(Info!$O$3="Q2",$BS89+$BT89,IF(Info!$O$3="Q3",$BS89+$BT89+$BU89,$BR89)))</f>
        <v>7208.35</v>
      </c>
      <c r="BZ89" s="77">
        <f>IF(Info!$O$3="Q1",$BS89,IF(Info!$O$3="Q2",$BT89,IF(Info!$O$3="Q3",$BU89,$BV89)))</f>
        <v>7208.35</v>
      </c>
      <c r="CA89" s="197"/>
    </row>
    <row r="90" spans="1:81" x14ac:dyDescent="0.3">
      <c r="A90" s="193"/>
      <c r="B90" s="78" t="s">
        <v>351</v>
      </c>
      <c r="C90" s="194"/>
      <c r="D90" s="157">
        <f t="shared" si="101"/>
        <v>1360.8700000000001</v>
      </c>
      <c r="E90" s="215">
        <f>SUM(Paniglgasse:Newshop2!E90)</f>
        <v>0</v>
      </c>
      <c r="F90" s="215">
        <f>SUM(Paniglgasse:Newshop2!F90)</f>
        <v>0</v>
      </c>
      <c r="G90" s="215">
        <f>SUM(Paniglgasse:Newshop2!G90)</f>
        <v>77.59</v>
      </c>
      <c r="H90" s="215">
        <f>SUM(Paniglgasse:Newshop2!H90)</f>
        <v>112.25</v>
      </c>
      <c r="I90" s="215">
        <f>SUM(Paniglgasse:Newshop2!I90)</f>
        <v>37.950000000000003</v>
      </c>
      <c r="J90" s="215">
        <f>SUM(Paniglgasse:Newshop2!J90)</f>
        <v>10.94</v>
      </c>
      <c r="K90" s="215">
        <f>SUM(Paniglgasse:Newshop2!K90)</f>
        <v>70.350000000000009</v>
      </c>
      <c r="L90" s="215">
        <f>SUM(Paniglgasse:Newshop2!L90)</f>
        <v>0</v>
      </c>
      <c r="M90" s="215">
        <f>SUM(Paniglgasse:Newshop2!M90)</f>
        <v>0</v>
      </c>
      <c r="N90" s="215">
        <f>SUM(Paniglgasse:Newshop2!N90)</f>
        <v>0</v>
      </c>
      <c r="O90" s="215">
        <f>SUM(Paniglgasse:Newshop2!O90)</f>
        <v>0</v>
      </c>
      <c r="P90" s="215">
        <f>SUM(Paniglgasse:Newshop2!P90)</f>
        <v>0</v>
      </c>
      <c r="Q90" s="215">
        <f>SUM(Paniglgasse:Newshop2!Q90)</f>
        <v>0</v>
      </c>
      <c r="R90" s="215">
        <f>SUM(Paniglgasse:Newshop2!R90)</f>
        <v>0</v>
      </c>
      <c r="S90" s="215">
        <f>SUM(Paniglgasse:Newshop2!S90)</f>
        <v>0</v>
      </c>
      <c r="T90" s="215">
        <f>SUM(Paniglgasse:Newshop2!T90)</f>
        <v>0</v>
      </c>
      <c r="U90" s="215">
        <f>SUM(Paniglgasse:Newshop2!U90)</f>
        <v>0</v>
      </c>
      <c r="V90" s="215">
        <f>SUM(Paniglgasse:Newshop2!V90)</f>
        <v>0</v>
      </c>
      <c r="W90" s="215">
        <f>SUM(Paniglgasse:Newshop2!W90)</f>
        <v>0</v>
      </c>
      <c r="X90" s="215">
        <f>SUM(Paniglgasse:Newshop2!X90)</f>
        <v>0</v>
      </c>
      <c r="Y90" s="215">
        <f>SUM(Paniglgasse:Newshop2!Y90)</f>
        <v>0</v>
      </c>
      <c r="Z90" s="215">
        <f>SUM(Paniglgasse:Newshop2!Z90)</f>
        <v>0</v>
      </c>
      <c r="AA90" s="215">
        <f>SUM(Paniglgasse:Newshop2!AA90)</f>
        <v>0</v>
      </c>
      <c r="AB90" s="215">
        <f>SUM(Paniglgasse:Newshop2!AB90)</f>
        <v>0</v>
      </c>
      <c r="AC90" s="215">
        <f>SUM(Paniglgasse:Newshop2!AC90)</f>
        <v>0</v>
      </c>
      <c r="AD90" s="215">
        <f>SUM(Paniglgasse:Newshop2!AD90)</f>
        <v>0</v>
      </c>
      <c r="AE90" s="215">
        <f>SUM(Paniglgasse:Newshop2!AE90)</f>
        <v>0</v>
      </c>
      <c r="AF90" s="215">
        <f>SUM(Paniglgasse:Newshop2!AF90)</f>
        <v>0</v>
      </c>
      <c r="AG90" s="215">
        <f>SUM(Paniglgasse:Newshop2!AG90)</f>
        <v>0</v>
      </c>
      <c r="AH90" s="215">
        <f>SUM(Paniglgasse:Newshop2!AH90)</f>
        <v>0</v>
      </c>
      <c r="AI90" s="215">
        <f>SUM(Paniglgasse:Newshop2!AI90)</f>
        <v>0</v>
      </c>
      <c r="AJ90" s="215">
        <f>SUM(Paniglgasse:Newshop2!AJ90)</f>
        <v>0</v>
      </c>
      <c r="AK90" s="215">
        <f>SUM(Paniglgasse:Newshop2!AK90)</f>
        <v>0</v>
      </c>
      <c r="AL90" s="215">
        <f>SUM(Paniglgasse:Newshop2!AL90)</f>
        <v>374.58000000000004</v>
      </c>
      <c r="AM90" s="215">
        <f>SUM(Paniglgasse:Newshop2!AM90)</f>
        <v>0</v>
      </c>
      <c r="AN90" s="215">
        <f>SUM(Paniglgasse:Newshop2!AN90)</f>
        <v>0</v>
      </c>
      <c r="AO90" s="215">
        <f>SUM(Paniglgasse:Newshop2!AO90)</f>
        <v>677.21</v>
      </c>
      <c r="AP90" s="215">
        <f>SUM(Paniglgasse:Newshop2!AP90)</f>
        <v>0</v>
      </c>
      <c r="AQ90" s="215">
        <f>SUM(Paniglgasse:Newshop2!AQ90)</f>
        <v>0</v>
      </c>
      <c r="AR90" s="215">
        <f>SUM(Paniglgasse:Newshop2!AR90)</f>
        <v>0</v>
      </c>
      <c r="AS90" s="215">
        <f>SUM(Paniglgasse:Newshop2!AS90)</f>
        <v>0</v>
      </c>
      <c r="AT90" s="215">
        <f>SUM(Paniglgasse:Newshop2!AT90)</f>
        <v>0</v>
      </c>
      <c r="AU90" s="215">
        <f>SUM(Paniglgasse:Newshop2!AU90)</f>
        <v>0</v>
      </c>
      <c r="AV90" s="215">
        <f>SUM(Paniglgasse:Newshop2!AV90)</f>
        <v>0</v>
      </c>
      <c r="AW90" s="215">
        <f>SUM(Paniglgasse:Newshop2!AW90)</f>
        <v>0</v>
      </c>
      <c r="AX90" s="215">
        <f>SUM(Paniglgasse:Newshop2!AX90)</f>
        <v>0</v>
      </c>
      <c r="AY90" s="215">
        <f>SUM(Paniglgasse:Newshop2!AY90)</f>
        <v>0</v>
      </c>
      <c r="AZ90" s="215">
        <f>SUM(Paniglgasse:Newshop2!AZ90)</f>
        <v>0</v>
      </c>
      <c r="BA90" s="215">
        <f>SUM(Paniglgasse:Newshop2!BA90)</f>
        <v>0</v>
      </c>
      <c r="BB90" s="215">
        <f>SUM(Paniglgasse:Newshop2!BB90)</f>
        <v>0</v>
      </c>
      <c r="BC90" s="215">
        <f>SUM(Paniglgasse:Newshop2!BC90)</f>
        <v>0</v>
      </c>
      <c r="BD90" s="215">
        <f>SUM(Paniglgasse:Newshop2!BD90)</f>
        <v>0</v>
      </c>
      <c r="BE90" s="195"/>
      <c r="BF90" s="163">
        <f t="shared" si="102"/>
        <v>189.84</v>
      </c>
      <c r="BG90" s="77">
        <f t="shared" si="103"/>
        <v>119.24000000000001</v>
      </c>
      <c r="BH90" s="77">
        <f t="shared" si="104"/>
        <v>0</v>
      </c>
      <c r="BI90" s="77">
        <f t="shared" si="105"/>
        <v>0</v>
      </c>
      <c r="BJ90" s="77">
        <f t="shared" si="106"/>
        <v>0</v>
      </c>
      <c r="BK90" s="77">
        <f t="shared" si="107"/>
        <v>0</v>
      </c>
      <c r="BL90" s="77">
        <f t="shared" si="108"/>
        <v>0</v>
      </c>
      <c r="BM90" s="77">
        <f t="shared" si="109"/>
        <v>374.58000000000004</v>
      </c>
      <c r="BN90" s="77">
        <f t="shared" si="110"/>
        <v>677.21</v>
      </c>
      <c r="BO90" s="77">
        <f t="shared" si="111"/>
        <v>0</v>
      </c>
      <c r="BP90" s="77">
        <f t="shared" si="112"/>
        <v>0</v>
      </c>
      <c r="BQ90" s="77">
        <f t="shared" si="113"/>
        <v>0</v>
      </c>
      <c r="BR90" s="157">
        <f t="shared" si="114"/>
        <v>1360.8700000000001</v>
      </c>
      <c r="BS90" s="77">
        <f t="shared" si="115"/>
        <v>309.08000000000004</v>
      </c>
      <c r="BT90" s="77">
        <f t="shared" si="116"/>
        <v>0</v>
      </c>
      <c r="BU90" s="77">
        <f t="shared" si="117"/>
        <v>1051.79</v>
      </c>
      <c r="BV90" s="77">
        <f t="shared" si="118"/>
        <v>0</v>
      </c>
      <c r="BW90" s="77">
        <f t="shared" si="119"/>
        <v>309.08000000000004</v>
      </c>
      <c r="BX90" s="77">
        <f t="shared" si="120"/>
        <v>1051.79</v>
      </c>
      <c r="BY90" s="77">
        <f>IF(Info!$O$3="Q1",$BS90,IF(Info!$O$3="Q2",$BS90+$BT90,IF(Info!$O$3="Q3",$BS90+$BT90+$BU90,$BR90)))</f>
        <v>309.08000000000004</v>
      </c>
      <c r="BZ90" s="77">
        <f>IF(Info!$O$3="Q1",$BS90,IF(Info!$O$3="Q2",$BT90,IF(Info!$O$3="Q3",$BU90,$BV90)))</f>
        <v>309.08000000000004</v>
      </c>
      <c r="CA90" s="197"/>
    </row>
    <row r="91" spans="1:81" x14ac:dyDescent="0.3">
      <c r="A91" s="193"/>
      <c r="B91" s="78" t="s">
        <v>51</v>
      </c>
      <c r="C91" s="194"/>
      <c r="D91" s="157">
        <f t="shared" si="101"/>
        <v>1054.6099999999999</v>
      </c>
      <c r="E91" s="215">
        <f>SUM(Paniglgasse:Newshop2!E91)</f>
        <v>0</v>
      </c>
      <c r="F91" s="215">
        <f>SUM(Paniglgasse:Newshop2!F91)</f>
        <v>0</v>
      </c>
      <c r="G91" s="215">
        <f>SUM(Paniglgasse:Newshop2!G91)</f>
        <v>0</v>
      </c>
      <c r="H91" s="215">
        <f>SUM(Paniglgasse:Newshop2!H91)</f>
        <v>0</v>
      </c>
      <c r="I91" s="215">
        <f>SUM(Paniglgasse:Newshop2!I91)</f>
        <v>0</v>
      </c>
      <c r="J91" s="215">
        <f>SUM(Paniglgasse:Newshop2!J91)</f>
        <v>0</v>
      </c>
      <c r="K91" s="215">
        <f>SUM(Paniglgasse:Newshop2!K91)</f>
        <v>0</v>
      </c>
      <c r="L91" s="215">
        <f>SUM(Paniglgasse:Newshop2!L91)</f>
        <v>0</v>
      </c>
      <c r="M91" s="215">
        <f>SUM(Paniglgasse:Newshop2!M91)</f>
        <v>0</v>
      </c>
      <c r="N91" s="215">
        <f>SUM(Paniglgasse:Newshop2!N91)</f>
        <v>0</v>
      </c>
      <c r="O91" s="215">
        <f>SUM(Paniglgasse:Newshop2!O91)</f>
        <v>0</v>
      </c>
      <c r="P91" s="215">
        <f>SUM(Paniglgasse:Newshop2!P91)</f>
        <v>0</v>
      </c>
      <c r="Q91" s="215">
        <f>SUM(Paniglgasse:Newshop2!Q91)</f>
        <v>0</v>
      </c>
      <c r="R91" s="215">
        <f>SUM(Paniglgasse:Newshop2!R91)</f>
        <v>0</v>
      </c>
      <c r="S91" s="215">
        <f>SUM(Paniglgasse:Newshop2!S91)</f>
        <v>0</v>
      </c>
      <c r="T91" s="215">
        <f>SUM(Paniglgasse:Newshop2!T91)</f>
        <v>0</v>
      </c>
      <c r="U91" s="215">
        <f>SUM(Paniglgasse:Newshop2!U91)</f>
        <v>0</v>
      </c>
      <c r="V91" s="215">
        <f>SUM(Paniglgasse:Newshop2!V91)</f>
        <v>0</v>
      </c>
      <c r="W91" s="215">
        <f>SUM(Paniglgasse:Newshop2!W91)</f>
        <v>0</v>
      </c>
      <c r="X91" s="215">
        <f>SUM(Paniglgasse:Newshop2!X91)</f>
        <v>0</v>
      </c>
      <c r="Y91" s="215">
        <f>SUM(Paniglgasse:Newshop2!Y91)</f>
        <v>0</v>
      </c>
      <c r="Z91" s="215">
        <f>SUM(Paniglgasse:Newshop2!Z91)</f>
        <v>0</v>
      </c>
      <c r="AA91" s="215">
        <f>SUM(Paniglgasse:Newshop2!AA91)</f>
        <v>0</v>
      </c>
      <c r="AB91" s="215">
        <f>SUM(Paniglgasse:Newshop2!AB91)</f>
        <v>0</v>
      </c>
      <c r="AC91" s="215">
        <f>SUM(Paniglgasse:Newshop2!AC91)</f>
        <v>0</v>
      </c>
      <c r="AD91" s="215">
        <f>SUM(Paniglgasse:Newshop2!AD91)</f>
        <v>0</v>
      </c>
      <c r="AE91" s="215">
        <f>SUM(Paniglgasse:Newshop2!AE91)</f>
        <v>0</v>
      </c>
      <c r="AF91" s="215">
        <f>SUM(Paniglgasse:Newshop2!AF91)</f>
        <v>0</v>
      </c>
      <c r="AG91" s="215">
        <f>SUM(Paniglgasse:Newshop2!AG91)</f>
        <v>0</v>
      </c>
      <c r="AH91" s="215">
        <f>SUM(Paniglgasse:Newshop2!AH91)</f>
        <v>0</v>
      </c>
      <c r="AI91" s="215">
        <f>SUM(Paniglgasse:Newshop2!AI91)</f>
        <v>1054.6099999999999</v>
      </c>
      <c r="AJ91" s="215">
        <f>SUM(Paniglgasse:Newshop2!AJ91)</f>
        <v>0</v>
      </c>
      <c r="AK91" s="215">
        <f>SUM(Paniglgasse:Newshop2!AK91)</f>
        <v>0</v>
      </c>
      <c r="AL91" s="215">
        <f>SUM(Paniglgasse:Newshop2!AL91)</f>
        <v>0</v>
      </c>
      <c r="AM91" s="215">
        <f>SUM(Paniglgasse:Newshop2!AM91)</f>
        <v>0</v>
      </c>
      <c r="AN91" s="215">
        <f>SUM(Paniglgasse:Newshop2!AN91)</f>
        <v>0</v>
      </c>
      <c r="AO91" s="215">
        <f>SUM(Paniglgasse:Newshop2!AO91)</f>
        <v>0</v>
      </c>
      <c r="AP91" s="215">
        <f>SUM(Paniglgasse:Newshop2!AP91)</f>
        <v>0</v>
      </c>
      <c r="AQ91" s="215">
        <f>SUM(Paniglgasse:Newshop2!AQ91)</f>
        <v>0</v>
      </c>
      <c r="AR91" s="215">
        <f>SUM(Paniglgasse:Newshop2!AR91)</f>
        <v>0</v>
      </c>
      <c r="AS91" s="215">
        <f>SUM(Paniglgasse:Newshop2!AS91)</f>
        <v>0</v>
      </c>
      <c r="AT91" s="215">
        <f>SUM(Paniglgasse:Newshop2!AT91)</f>
        <v>0</v>
      </c>
      <c r="AU91" s="215">
        <f>SUM(Paniglgasse:Newshop2!AU91)</f>
        <v>0</v>
      </c>
      <c r="AV91" s="215">
        <f>SUM(Paniglgasse:Newshop2!AV91)</f>
        <v>0</v>
      </c>
      <c r="AW91" s="215">
        <f>SUM(Paniglgasse:Newshop2!AW91)</f>
        <v>0</v>
      </c>
      <c r="AX91" s="215">
        <f>SUM(Paniglgasse:Newshop2!AX91)</f>
        <v>0</v>
      </c>
      <c r="AY91" s="215">
        <f>SUM(Paniglgasse:Newshop2!AY91)</f>
        <v>0</v>
      </c>
      <c r="AZ91" s="215">
        <f>SUM(Paniglgasse:Newshop2!AZ91)</f>
        <v>0</v>
      </c>
      <c r="BA91" s="215">
        <f>SUM(Paniglgasse:Newshop2!BA91)</f>
        <v>0</v>
      </c>
      <c r="BB91" s="215">
        <f>SUM(Paniglgasse:Newshop2!BB91)</f>
        <v>0</v>
      </c>
      <c r="BC91" s="215">
        <f>SUM(Paniglgasse:Newshop2!BC91)</f>
        <v>0</v>
      </c>
      <c r="BD91" s="215">
        <f>SUM(Paniglgasse:Newshop2!BD91)</f>
        <v>0</v>
      </c>
      <c r="BE91" s="195"/>
      <c r="BF91" s="163">
        <f t="shared" si="102"/>
        <v>0</v>
      </c>
      <c r="BG91" s="77">
        <f t="shared" si="103"/>
        <v>0</v>
      </c>
      <c r="BH91" s="77">
        <f t="shared" si="104"/>
        <v>0</v>
      </c>
      <c r="BI91" s="77">
        <f t="shared" si="105"/>
        <v>0</v>
      </c>
      <c r="BJ91" s="77">
        <f t="shared" si="106"/>
        <v>0</v>
      </c>
      <c r="BK91" s="77">
        <f t="shared" si="107"/>
        <v>0</v>
      </c>
      <c r="BL91" s="77">
        <f t="shared" si="108"/>
        <v>0</v>
      </c>
      <c r="BM91" s="77">
        <f t="shared" si="109"/>
        <v>1054.6099999999999</v>
      </c>
      <c r="BN91" s="77">
        <f t="shared" si="110"/>
        <v>0</v>
      </c>
      <c r="BO91" s="77">
        <f t="shared" si="111"/>
        <v>0</v>
      </c>
      <c r="BP91" s="77">
        <f t="shared" si="112"/>
        <v>0</v>
      </c>
      <c r="BQ91" s="77">
        <f t="shared" si="113"/>
        <v>0</v>
      </c>
      <c r="BR91" s="157">
        <f t="shared" si="114"/>
        <v>1054.6099999999999</v>
      </c>
      <c r="BS91" s="77">
        <f t="shared" si="115"/>
        <v>0</v>
      </c>
      <c r="BT91" s="77">
        <f t="shared" si="116"/>
        <v>0</v>
      </c>
      <c r="BU91" s="77">
        <f t="shared" si="117"/>
        <v>1054.6099999999999</v>
      </c>
      <c r="BV91" s="77">
        <f t="shared" si="118"/>
        <v>0</v>
      </c>
      <c r="BW91" s="77">
        <f t="shared" si="119"/>
        <v>0</v>
      </c>
      <c r="BX91" s="77">
        <f t="shared" si="120"/>
        <v>1054.6099999999999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x14ac:dyDescent="0.3">
      <c r="A92" s="193"/>
      <c r="B92" s="78" t="s">
        <v>53</v>
      </c>
      <c r="C92" s="194"/>
      <c r="D92" s="157">
        <f t="shared" si="101"/>
        <v>0</v>
      </c>
      <c r="E92" s="215">
        <f>SUM(Paniglgasse:Newshop2!E92)</f>
        <v>0</v>
      </c>
      <c r="F92" s="215">
        <f>SUM(Paniglgasse:Newshop2!F92)</f>
        <v>0</v>
      </c>
      <c r="G92" s="215">
        <f>SUM(Paniglgasse:Newshop2!G92)</f>
        <v>0</v>
      </c>
      <c r="H92" s="215">
        <f>SUM(Paniglgasse:Newshop2!H92)</f>
        <v>0</v>
      </c>
      <c r="I92" s="215">
        <f>SUM(Paniglgasse:Newshop2!I92)</f>
        <v>0</v>
      </c>
      <c r="J92" s="215">
        <f>SUM(Paniglgasse:Newshop2!J92)</f>
        <v>0</v>
      </c>
      <c r="K92" s="215">
        <f>SUM(Paniglgasse:Newshop2!K92)</f>
        <v>0</v>
      </c>
      <c r="L92" s="215">
        <f>SUM(Paniglgasse:Newshop2!L92)</f>
        <v>0</v>
      </c>
      <c r="M92" s="215">
        <f>SUM(Paniglgasse:Newshop2!M92)</f>
        <v>0</v>
      </c>
      <c r="N92" s="215">
        <f>SUM(Paniglgasse:Newshop2!N92)</f>
        <v>0</v>
      </c>
      <c r="O92" s="215">
        <f>SUM(Paniglgasse:Newshop2!O92)</f>
        <v>0</v>
      </c>
      <c r="P92" s="215">
        <f>SUM(Paniglgasse:Newshop2!P92)</f>
        <v>0</v>
      </c>
      <c r="Q92" s="215">
        <f>SUM(Paniglgasse:Newshop2!Q92)</f>
        <v>0</v>
      </c>
      <c r="R92" s="215">
        <f>SUM(Paniglgasse:Newshop2!R92)</f>
        <v>0</v>
      </c>
      <c r="S92" s="215">
        <f>SUM(Paniglgasse:Newshop2!S92)</f>
        <v>0</v>
      </c>
      <c r="T92" s="215">
        <f>SUM(Paniglgasse:Newshop2!T92)</f>
        <v>0</v>
      </c>
      <c r="U92" s="215">
        <f>SUM(Paniglgasse:Newshop2!U92)</f>
        <v>0</v>
      </c>
      <c r="V92" s="215">
        <f>SUM(Paniglgasse:Newshop2!V92)</f>
        <v>0</v>
      </c>
      <c r="W92" s="215">
        <f>SUM(Paniglgasse:Newshop2!W92)</f>
        <v>0</v>
      </c>
      <c r="X92" s="215">
        <f>SUM(Paniglgasse:Newshop2!X92)</f>
        <v>0</v>
      </c>
      <c r="Y92" s="215">
        <f>SUM(Paniglgasse:Newshop2!Y92)</f>
        <v>0</v>
      </c>
      <c r="Z92" s="215">
        <f>SUM(Paniglgasse:Newshop2!Z92)</f>
        <v>0</v>
      </c>
      <c r="AA92" s="215">
        <f>SUM(Paniglgasse:Newshop2!AA92)</f>
        <v>0</v>
      </c>
      <c r="AB92" s="215">
        <f>SUM(Paniglgasse:Newshop2!AB92)</f>
        <v>0</v>
      </c>
      <c r="AC92" s="215">
        <f>SUM(Paniglgasse:Newshop2!AC92)</f>
        <v>0</v>
      </c>
      <c r="AD92" s="215">
        <f>SUM(Paniglgasse:Newshop2!AD92)</f>
        <v>0</v>
      </c>
      <c r="AE92" s="215">
        <f>SUM(Paniglgasse:Newshop2!AE92)</f>
        <v>0</v>
      </c>
      <c r="AF92" s="215">
        <f>SUM(Paniglgasse:Newshop2!AF92)</f>
        <v>0</v>
      </c>
      <c r="AG92" s="215">
        <f>SUM(Paniglgasse:Newshop2!AG92)</f>
        <v>0</v>
      </c>
      <c r="AH92" s="215">
        <f>SUM(Paniglgasse:Newshop2!AH92)</f>
        <v>0</v>
      </c>
      <c r="AI92" s="215">
        <f>SUM(Paniglgasse:Newshop2!AI92)</f>
        <v>0</v>
      </c>
      <c r="AJ92" s="215">
        <f>SUM(Paniglgasse:Newshop2!AJ92)</f>
        <v>0</v>
      </c>
      <c r="AK92" s="215">
        <f>SUM(Paniglgasse:Newshop2!AK92)</f>
        <v>0</v>
      </c>
      <c r="AL92" s="215">
        <f>SUM(Paniglgasse:Newshop2!AL92)</f>
        <v>0</v>
      </c>
      <c r="AM92" s="215">
        <f>SUM(Paniglgasse:Newshop2!AM92)</f>
        <v>0</v>
      </c>
      <c r="AN92" s="215">
        <f>SUM(Paniglgasse:Newshop2!AN92)</f>
        <v>0</v>
      </c>
      <c r="AO92" s="215">
        <f>SUM(Paniglgasse:Newshop2!AO92)</f>
        <v>0</v>
      </c>
      <c r="AP92" s="215">
        <f>SUM(Paniglgasse:Newshop2!AP92)</f>
        <v>0</v>
      </c>
      <c r="AQ92" s="215">
        <f>SUM(Paniglgasse:Newshop2!AQ92)</f>
        <v>0</v>
      </c>
      <c r="AR92" s="215">
        <f>SUM(Paniglgasse:Newshop2!AR92)</f>
        <v>0</v>
      </c>
      <c r="AS92" s="215">
        <f>SUM(Paniglgasse:Newshop2!AS92)</f>
        <v>0</v>
      </c>
      <c r="AT92" s="215">
        <f>SUM(Paniglgasse:Newshop2!AT92)</f>
        <v>0</v>
      </c>
      <c r="AU92" s="215">
        <f>SUM(Paniglgasse:Newshop2!AU92)</f>
        <v>0</v>
      </c>
      <c r="AV92" s="215">
        <f>SUM(Paniglgasse:Newshop2!AV92)</f>
        <v>0</v>
      </c>
      <c r="AW92" s="215">
        <f>SUM(Paniglgasse:Newshop2!AW92)</f>
        <v>0</v>
      </c>
      <c r="AX92" s="215">
        <f>SUM(Paniglgasse:Newshop2!AX92)</f>
        <v>0</v>
      </c>
      <c r="AY92" s="215">
        <f>SUM(Paniglgasse:Newshop2!AY92)</f>
        <v>0</v>
      </c>
      <c r="AZ92" s="215">
        <f>SUM(Paniglgasse:Newshop2!AZ92)</f>
        <v>0</v>
      </c>
      <c r="BA92" s="215">
        <f>SUM(Paniglgasse:Newshop2!BA92)</f>
        <v>0</v>
      </c>
      <c r="BB92" s="215">
        <f>SUM(Paniglgasse:Newshop2!BB92)</f>
        <v>0</v>
      </c>
      <c r="BC92" s="215">
        <f>SUM(Paniglgasse:Newshop2!BC92)</f>
        <v>0</v>
      </c>
      <c r="BD92" s="215">
        <f>SUM(Paniglgasse:Newshop2!BD92)</f>
        <v>0</v>
      </c>
      <c r="BE92" s="195"/>
      <c r="BF92" s="163">
        <f t="shared" si="102"/>
        <v>0</v>
      </c>
      <c r="BG92" s="77">
        <f t="shared" si="103"/>
        <v>0</v>
      </c>
      <c r="BH92" s="77">
        <f t="shared" si="104"/>
        <v>0</v>
      </c>
      <c r="BI92" s="77">
        <f t="shared" si="105"/>
        <v>0</v>
      </c>
      <c r="BJ92" s="77">
        <f t="shared" si="106"/>
        <v>0</v>
      </c>
      <c r="BK92" s="77">
        <f t="shared" si="107"/>
        <v>0</v>
      </c>
      <c r="BL92" s="77">
        <f t="shared" si="108"/>
        <v>0</v>
      </c>
      <c r="BM92" s="77">
        <f t="shared" si="109"/>
        <v>0</v>
      </c>
      <c r="BN92" s="77">
        <f t="shared" si="110"/>
        <v>0</v>
      </c>
      <c r="BO92" s="77">
        <f t="shared" si="111"/>
        <v>0</v>
      </c>
      <c r="BP92" s="77">
        <f t="shared" si="112"/>
        <v>0</v>
      </c>
      <c r="BQ92" s="77">
        <f t="shared" si="113"/>
        <v>0</v>
      </c>
      <c r="BR92" s="157">
        <f t="shared" si="114"/>
        <v>0</v>
      </c>
      <c r="BS92" s="77">
        <f t="shared" si="115"/>
        <v>0</v>
      </c>
      <c r="BT92" s="77">
        <f t="shared" si="116"/>
        <v>0</v>
      </c>
      <c r="BU92" s="77">
        <f t="shared" si="117"/>
        <v>0</v>
      </c>
      <c r="BV92" s="77">
        <f t="shared" si="118"/>
        <v>0</v>
      </c>
      <c r="BW92" s="77">
        <f t="shared" si="119"/>
        <v>0</v>
      </c>
      <c r="BX92" s="77">
        <f t="shared" si="120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x14ac:dyDescent="0.3">
      <c r="A93" s="193"/>
      <c r="B93" s="78" t="s">
        <v>352</v>
      </c>
      <c r="C93" s="194"/>
      <c r="D93" s="157">
        <f t="shared" si="101"/>
        <v>0</v>
      </c>
      <c r="E93" s="215">
        <f>SUM(Paniglgasse:Newshop2!E93)</f>
        <v>0</v>
      </c>
      <c r="F93" s="215">
        <f>SUM(Paniglgasse:Newshop2!F93)</f>
        <v>0</v>
      </c>
      <c r="G93" s="215">
        <f>SUM(Paniglgasse:Newshop2!G93)</f>
        <v>0</v>
      </c>
      <c r="H93" s="215">
        <f>SUM(Paniglgasse:Newshop2!H93)</f>
        <v>0</v>
      </c>
      <c r="I93" s="215">
        <f>SUM(Paniglgasse:Newshop2!I93)</f>
        <v>0</v>
      </c>
      <c r="J93" s="215">
        <f>SUM(Paniglgasse:Newshop2!J93)</f>
        <v>0</v>
      </c>
      <c r="K93" s="215">
        <f>SUM(Paniglgasse:Newshop2!K93)</f>
        <v>0</v>
      </c>
      <c r="L93" s="215">
        <f>SUM(Paniglgasse:Newshop2!L93)</f>
        <v>0</v>
      </c>
      <c r="M93" s="215">
        <f>SUM(Paniglgasse:Newshop2!M93)</f>
        <v>0</v>
      </c>
      <c r="N93" s="215">
        <f>SUM(Paniglgasse:Newshop2!N93)</f>
        <v>0</v>
      </c>
      <c r="O93" s="215">
        <f>SUM(Paniglgasse:Newshop2!O93)</f>
        <v>0</v>
      </c>
      <c r="P93" s="215">
        <f>SUM(Paniglgasse:Newshop2!P93)</f>
        <v>0</v>
      </c>
      <c r="Q93" s="215">
        <f>SUM(Paniglgasse:Newshop2!Q93)</f>
        <v>0</v>
      </c>
      <c r="R93" s="215">
        <f>SUM(Paniglgasse:Newshop2!R93)</f>
        <v>0</v>
      </c>
      <c r="S93" s="215">
        <f>SUM(Paniglgasse:Newshop2!S93)</f>
        <v>0</v>
      </c>
      <c r="T93" s="215">
        <f>SUM(Paniglgasse:Newshop2!T93)</f>
        <v>0</v>
      </c>
      <c r="U93" s="215">
        <f>SUM(Paniglgasse:Newshop2!U93)</f>
        <v>0</v>
      </c>
      <c r="V93" s="215">
        <f>SUM(Paniglgasse:Newshop2!V93)</f>
        <v>0</v>
      </c>
      <c r="W93" s="215">
        <f>SUM(Paniglgasse:Newshop2!W93)</f>
        <v>0</v>
      </c>
      <c r="X93" s="215">
        <f>SUM(Paniglgasse:Newshop2!X93)</f>
        <v>0</v>
      </c>
      <c r="Y93" s="215">
        <f>SUM(Paniglgasse:Newshop2!Y93)</f>
        <v>0</v>
      </c>
      <c r="Z93" s="215">
        <f>SUM(Paniglgasse:Newshop2!Z93)</f>
        <v>0</v>
      </c>
      <c r="AA93" s="215">
        <f>SUM(Paniglgasse:Newshop2!AA93)</f>
        <v>0</v>
      </c>
      <c r="AB93" s="215">
        <f>SUM(Paniglgasse:Newshop2!AB93)</f>
        <v>0</v>
      </c>
      <c r="AC93" s="215">
        <f>SUM(Paniglgasse:Newshop2!AC93)</f>
        <v>0</v>
      </c>
      <c r="AD93" s="215">
        <f>SUM(Paniglgasse:Newshop2!AD93)</f>
        <v>0</v>
      </c>
      <c r="AE93" s="215">
        <f>SUM(Paniglgasse:Newshop2!AE93)</f>
        <v>0</v>
      </c>
      <c r="AF93" s="215">
        <f>SUM(Paniglgasse:Newshop2!AF93)</f>
        <v>0</v>
      </c>
      <c r="AG93" s="215">
        <f>SUM(Paniglgasse:Newshop2!AG93)</f>
        <v>0</v>
      </c>
      <c r="AH93" s="215">
        <f>SUM(Paniglgasse:Newshop2!AH93)</f>
        <v>0</v>
      </c>
      <c r="AI93" s="215">
        <f>SUM(Paniglgasse:Newshop2!AI93)</f>
        <v>0</v>
      </c>
      <c r="AJ93" s="215">
        <f>SUM(Paniglgasse:Newshop2!AJ93)</f>
        <v>0</v>
      </c>
      <c r="AK93" s="215">
        <f>SUM(Paniglgasse:Newshop2!AK93)</f>
        <v>0</v>
      </c>
      <c r="AL93" s="215">
        <f>SUM(Paniglgasse:Newshop2!AL93)</f>
        <v>0</v>
      </c>
      <c r="AM93" s="215">
        <f>SUM(Paniglgasse:Newshop2!AM93)</f>
        <v>0</v>
      </c>
      <c r="AN93" s="215">
        <f>SUM(Paniglgasse:Newshop2!AN93)</f>
        <v>0</v>
      </c>
      <c r="AO93" s="215">
        <f>SUM(Paniglgasse:Newshop2!AO93)</f>
        <v>0</v>
      </c>
      <c r="AP93" s="215">
        <f>SUM(Paniglgasse:Newshop2!AP93)</f>
        <v>0</v>
      </c>
      <c r="AQ93" s="215">
        <f>SUM(Paniglgasse:Newshop2!AQ93)</f>
        <v>0</v>
      </c>
      <c r="AR93" s="215">
        <f>SUM(Paniglgasse:Newshop2!AR93)</f>
        <v>0</v>
      </c>
      <c r="AS93" s="215">
        <f>SUM(Paniglgasse:Newshop2!AS93)</f>
        <v>0</v>
      </c>
      <c r="AT93" s="215">
        <f>SUM(Paniglgasse:Newshop2!AT93)</f>
        <v>0</v>
      </c>
      <c r="AU93" s="215">
        <f>SUM(Paniglgasse:Newshop2!AU93)</f>
        <v>0</v>
      </c>
      <c r="AV93" s="215">
        <f>SUM(Paniglgasse:Newshop2!AV93)</f>
        <v>0</v>
      </c>
      <c r="AW93" s="215">
        <f>SUM(Paniglgasse:Newshop2!AW93)</f>
        <v>0</v>
      </c>
      <c r="AX93" s="215">
        <f>SUM(Paniglgasse:Newshop2!AX93)</f>
        <v>0</v>
      </c>
      <c r="AY93" s="215">
        <f>SUM(Paniglgasse:Newshop2!AY93)</f>
        <v>0</v>
      </c>
      <c r="AZ93" s="215">
        <f>SUM(Paniglgasse:Newshop2!AZ93)</f>
        <v>0</v>
      </c>
      <c r="BA93" s="215">
        <f>SUM(Paniglgasse:Newshop2!BA93)</f>
        <v>0</v>
      </c>
      <c r="BB93" s="215">
        <f>SUM(Paniglgasse:Newshop2!BB93)</f>
        <v>0</v>
      </c>
      <c r="BC93" s="215">
        <f>SUM(Paniglgasse:Newshop2!BC93)</f>
        <v>0</v>
      </c>
      <c r="BD93" s="215">
        <f>SUM(Paniglgasse:Newshop2!BD93)</f>
        <v>0</v>
      </c>
      <c r="BE93" s="195"/>
      <c r="BF93" s="163">
        <f t="shared" si="102"/>
        <v>0</v>
      </c>
      <c r="BG93" s="77">
        <f t="shared" si="103"/>
        <v>0</v>
      </c>
      <c r="BH93" s="77">
        <f t="shared" si="104"/>
        <v>0</v>
      </c>
      <c r="BI93" s="77">
        <f t="shared" si="105"/>
        <v>0</v>
      </c>
      <c r="BJ93" s="77">
        <f t="shared" si="106"/>
        <v>0</v>
      </c>
      <c r="BK93" s="77">
        <f t="shared" si="107"/>
        <v>0</v>
      </c>
      <c r="BL93" s="77">
        <f t="shared" si="108"/>
        <v>0</v>
      </c>
      <c r="BM93" s="77">
        <f t="shared" si="109"/>
        <v>0</v>
      </c>
      <c r="BN93" s="77">
        <f t="shared" si="110"/>
        <v>0</v>
      </c>
      <c r="BO93" s="77">
        <f t="shared" si="111"/>
        <v>0</v>
      </c>
      <c r="BP93" s="77">
        <f t="shared" si="112"/>
        <v>0</v>
      </c>
      <c r="BQ93" s="77">
        <f t="shared" si="113"/>
        <v>0</v>
      </c>
      <c r="BR93" s="157">
        <f t="shared" si="114"/>
        <v>0</v>
      </c>
      <c r="BS93" s="77">
        <f t="shared" si="115"/>
        <v>0</v>
      </c>
      <c r="BT93" s="77">
        <f t="shared" si="116"/>
        <v>0</v>
      </c>
      <c r="BU93" s="77">
        <f t="shared" si="117"/>
        <v>0</v>
      </c>
      <c r="BV93" s="77">
        <f t="shared" si="118"/>
        <v>0</v>
      </c>
      <c r="BW93" s="77">
        <f t="shared" si="119"/>
        <v>0</v>
      </c>
      <c r="BX93" s="77">
        <f t="shared" si="120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x14ac:dyDescent="0.3">
      <c r="A94" s="204"/>
      <c r="B94" s="160" t="s">
        <v>353</v>
      </c>
      <c r="C94" s="194"/>
      <c r="D94" s="157">
        <f t="shared" si="101"/>
        <v>137929.13923076924</v>
      </c>
      <c r="E94" s="157">
        <f t="shared" ref="E94:AJ94" si="121">SUM(E88:E93)</f>
        <v>4162.4257692307692</v>
      </c>
      <c r="F94" s="157">
        <f t="shared" si="121"/>
        <v>4162.4257692307692</v>
      </c>
      <c r="G94" s="157">
        <f t="shared" si="121"/>
        <v>4240.0157692307694</v>
      </c>
      <c r="H94" s="157">
        <f t="shared" si="121"/>
        <v>4274.6757692307692</v>
      </c>
      <c r="I94" s="157">
        <f t="shared" si="121"/>
        <v>4200.375769230769</v>
      </c>
      <c r="J94" s="157">
        <f t="shared" si="121"/>
        <v>4173.3657692307688</v>
      </c>
      <c r="K94" s="157">
        <f t="shared" si="121"/>
        <v>4232.7757692307696</v>
      </c>
      <c r="L94" s="157">
        <f t="shared" si="121"/>
        <v>4162.4257692307692</v>
      </c>
      <c r="M94" s="157">
        <f t="shared" si="121"/>
        <v>3408.1867692307692</v>
      </c>
      <c r="N94" s="157">
        <f t="shared" si="121"/>
        <v>3408.1867692307692</v>
      </c>
      <c r="O94" s="157">
        <f t="shared" si="121"/>
        <v>3408.1867692307692</v>
      </c>
      <c r="P94" s="157">
        <f t="shared" si="121"/>
        <v>3408.1867692307692</v>
      </c>
      <c r="Q94" s="157">
        <f t="shared" si="121"/>
        <v>3408.1867692307692</v>
      </c>
      <c r="R94" s="157">
        <f t="shared" si="121"/>
        <v>4221.5057692307691</v>
      </c>
      <c r="S94" s="157">
        <f t="shared" si="121"/>
        <v>4221.5057692307691</v>
      </c>
      <c r="T94" s="157">
        <f t="shared" si="121"/>
        <v>4221.5057692307691</v>
      </c>
      <c r="U94" s="157">
        <f t="shared" si="121"/>
        <v>4221.5057692307691</v>
      </c>
      <c r="V94" s="157">
        <f t="shared" si="121"/>
        <v>4217.5182692307699</v>
      </c>
      <c r="W94" s="157">
        <f t="shared" si="121"/>
        <v>-5514.811730769231</v>
      </c>
      <c r="X94" s="157">
        <f t="shared" si="121"/>
        <v>4217.5182692307699</v>
      </c>
      <c r="Y94" s="157">
        <f t="shared" si="121"/>
        <v>4217.5182692307699</v>
      </c>
      <c r="Z94" s="157">
        <f t="shared" si="121"/>
        <v>3452.2607692307693</v>
      </c>
      <c r="AA94" s="157">
        <f t="shared" si="121"/>
        <v>3452.2607692307693</v>
      </c>
      <c r="AB94" s="157">
        <f t="shared" si="121"/>
        <v>3452.2607692307693</v>
      </c>
      <c r="AC94" s="157">
        <f t="shared" si="121"/>
        <v>3452.2607692307693</v>
      </c>
      <c r="AD94" s="157">
        <f t="shared" si="121"/>
        <v>3452.2607692307693</v>
      </c>
      <c r="AE94" s="157">
        <f t="shared" si="121"/>
        <v>556.57826923076937</v>
      </c>
      <c r="AF94" s="157">
        <f t="shared" si="121"/>
        <v>4217.5182692307699</v>
      </c>
      <c r="AG94" s="157">
        <f t="shared" si="121"/>
        <v>4217.5182692307699</v>
      </c>
      <c r="AH94" s="157">
        <f t="shared" si="121"/>
        <v>4217.5182692307699</v>
      </c>
      <c r="AI94" s="157">
        <f t="shared" si="121"/>
        <v>5272.1282692307695</v>
      </c>
      <c r="AJ94" s="157">
        <f t="shared" si="121"/>
        <v>4217.5182692307699</v>
      </c>
      <c r="AK94" s="157">
        <f t="shared" ref="AK94:BP94" si="122">SUM(AK88:AK93)</f>
        <v>4217.5182692307699</v>
      </c>
      <c r="AL94" s="157">
        <f t="shared" si="122"/>
        <v>4592.0982692307698</v>
      </c>
      <c r="AM94" s="157">
        <f t="shared" si="122"/>
        <v>3452.2607692307693</v>
      </c>
      <c r="AN94" s="157">
        <f t="shared" si="122"/>
        <v>3452.2607692307693</v>
      </c>
      <c r="AO94" s="157">
        <f t="shared" si="122"/>
        <v>4129.4707692307693</v>
      </c>
      <c r="AP94" s="157">
        <f t="shared" si="122"/>
        <v>3452.2607692307693</v>
      </c>
      <c r="AQ94" s="157">
        <f t="shared" si="122"/>
        <v>0</v>
      </c>
      <c r="AR94" s="157">
        <f t="shared" si="122"/>
        <v>0</v>
      </c>
      <c r="AS94" s="157">
        <f t="shared" si="122"/>
        <v>0</v>
      </c>
      <c r="AT94" s="157">
        <f t="shared" si="122"/>
        <v>0</v>
      </c>
      <c r="AU94" s="157">
        <f t="shared" si="122"/>
        <v>0</v>
      </c>
      <c r="AV94" s="157">
        <f t="shared" si="122"/>
        <v>0</v>
      </c>
      <c r="AW94" s="157">
        <f t="shared" si="122"/>
        <v>0</v>
      </c>
      <c r="AX94" s="157">
        <f t="shared" si="122"/>
        <v>0</v>
      </c>
      <c r="AY94" s="157">
        <f t="shared" si="122"/>
        <v>0</v>
      </c>
      <c r="AZ94" s="157">
        <f t="shared" si="122"/>
        <v>0</v>
      </c>
      <c r="BA94" s="157">
        <f t="shared" si="122"/>
        <v>0</v>
      </c>
      <c r="BB94" s="157">
        <f t="shared" si="122"/>
        <v>0</v>
      </c>
      <c r="BC94" s="157">
        <f t="shared" si="122"/>
        <v>0</v>
      </c>
      <c r="BD94" s="157">
        <f t="shared" si="122"/>
        <v>0</v>
      </c>
      <c r="BE94" s="195"/>
      <c r="BF94" s="162">
        <f t="shared" si="102"/>
        <v>16839.543076923077</v>
      </c>
      <c r="BG94" s="157">
        <f t="shared" si="103"/>
        <v>16768.943076923075</v>
      </c>
      <c r="BH94" s="157">
        <f t="shared" si="104"/>
        <v>17040.933846153846</v>
      </c>
      <c r="BI94" s="157">
        <f t="shared" si="105"/>
        <v>16886.023076923077</v>
      </c>
      <c r="BJ94" s="157">
        <f t="shared" si="106"/>
        <v>7137.7430769230787</v>
      </c>
      <c r="BK94" s="157">
        <f t="shared" si="107"/>
        <v>17261.303846153845</v>
      </c>
      <c r="BL94" s="157">
        <f t="shared" si="108"/>
        <v>13209.133076923079</v>
      </c>
      <c r="BM94" s="157">
        <f t="shared" si="109"/>
        <v>18299.263076923082</v>
      </c>
      <c r="BN94" s="157">
        <f t="shared" si="110"/>
        <v>14486.253076923076</v>
      </c>
      <c r="BO94" s="157">
        <f t="shared" si="111"/>
        <v>0</v>
      </c>
      <c r="BP94" s="157">
        <f t="shared" si="112"/>
        <v>0</v>
      </c>
      <c r="BQ94" s="157">
        <f t="shared" si="113"/>
        <v>0</v>
      </c>
      <c r="BR94" s="157">
        <f t="shared" si="114"/>
        <v>137929.13923076927</v>
      </c>
      <c r="BS94" s="157">
        <f t="shared" si="115"/>
        <v>50649.42</v>
      </c>
      <c r="BT94" s="157">
        <f t="shared" si="116"/>
        <v>41285.07</v>
      </c>
      <c r="BU94" s="157">
        <f t="shared" si="117"/>
        <v>45994.649230769239</v>
      </c>
      <c r="BV94" s="157">
        <f t="shared" si="118"/>
        <v>0</v>
      </c>
      <c r="BW94" s="157">
        <f t="shared" si="119"/>
        <v>91934.49000000002</v>
      </c>
      <c r="BX94" s="157">
        <f t="shared" si="120"/>
        <v>45994.649230769239</v>
      </c>
      <c r="BY94" s="157">
        <f>IF(Info!$O$3="Q1",$BS94,IF(Info!$O$3="Q2",$BS94+$BT94,IF(Info!$O$3="Q3",$BS94+$BT94+$BU94,$BR94)))</f>
        <v>50649.42</v>
      </c>
      <c r="BZ94" s="157">
        <f>IF(Info!$O$3="Q1",$BS94,IF(Info!$O$3="Q2",$BT94,IF(Info!$O$3="Q3",$BU94,$BV94)))</f>
        <v>50649.42</v>
      </c>
      <c r="CA94" s="197"/>
      <c r="CC94" s="206"/>
    </row>
    <row r="95" spans="1:81" ht="15.6" customHeight="1" x14ac:dyDescent="0.3">
      <c r="A95" s="193">
        <v>3</v>
      </c>
      <c r="B95" s="202" t="s">
        <v>354</v>
      </c>
      <c r="C95" s="194"/>
      <c r="D95" s="20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x14ac:dyDescent="0.3">
      <c r="A96" s="193"/>
      <c r="B96" s="78" t="s">
        <v>354</v>
      </c>
      <c r="C96" s="194"/>
      <c r="D96" s="157">
        <f>SUM(E96:BD96)</f>
        <v>1816.67</v>
      </c>
      <c r="E96" s="215">
        <f>SUM(Paniglgasse:Newshop2!E96)</f>
        <v>0</v>
      </c>
      <c r="F96" s="215">
        <f>SUM(Paniglgasse:Newshop2!F96)</f>
        <v>315.65999999999997</v>
      </c>
      <c r="G96" s="215">
        <f>SUM(Paniglgasse:Newshop2!G96)</f>
        <v>0</v>
      </c>
      <c r="H96" s="215">
        <f>SUM(Paniglgasse:Newshop2!H96)</f>
        <v>473.8</v>
      </c>
      <c r="I96" s="215">
        <f>SUM(Paniglgasse:Newshop2!I96)</f>
        <v>306.38</v>
      </c>
      <c r="J96" s="215">
        <f>SUM(Paniglgasse:Newshop2!J96)</f>
        <v>217.44</v>
      </c>
      <c r="K96" s="215">
        <f>SUM(Paniglgasse:Newshop2!K96)</f>
        <v>100</v>
      </c>
      <c r="L96" s="215">
        <f>SUM(Paniglgasse:Newshop2!L96)</f>
        <v>0</v>
      </c>
      <c r="M96" s="215">
        <f>SUM(Paniglgasse:Newshop2!M96)</f>
        <v>100</v>
      </c>
      <c r="N96" s="215">
        <f>SUM(Paniglgasse:Newshop2!N96)</f>
        <v>0</v>
      </c>
      <c r="O96" s="215">
        <f>SUM(Paniglgasse:Newshop2!O96)</f>
        <v>0</v>
      </c>
      <c r="P96" s="215">
        <f>SUM(Paniglgasse:Newshop2!P96)</f>
        <v>0</v>
      </c>
      <c r="Q96" s="215">
        <f>SUM(Paniglgasse:Newshop2!Q96)</f>
        <v>0</v>
      </c>
      <c r="R96" s="215">
        <f>SUM(Paniglgasse:Newshop2!R96)</f>
        <v>0</v>
      </c>
      <c r="S96" s="215">
        <f>SUM(Paniglgasse:Newshop2!S96)</f>
        <v>0</v>
      </c>
      <c r="T96" s="215">
        <f>SUM(Paniglgasse:Newshop2!T96)</f>
        <v>0</v>
      </c>
      <c r="U96" s="215">
        <f>SUM(Paniglgasse:Newshop2!U96)</f>
        <v>0</v>
      </c>
      <c r="V96" s="215">
        <f>SUM(Paniglgasse:Newshop2!V96)</f>
        <v>0</v>
      </c>
      <c r="W96" s="215">
        <f>SUM(Paniglgasse:Newshop2!W96)</f>
        <v>0</v>
      </c>
      <c r="X96" s="215">
        <f>SUM(Paniglgasse:Newshop2!X96)</f>
        <v>0</v>
      </c>
      <c r="Y96" s="215">
        <f>SUM(Paniglgasse:Newshop2!Y96)</f>
        <v>0</v>
      </c>
      <c r="Z96" s="215">
        <f>SUM(Paniglgasse:Newshop2!Z96)</f>
        <v>0</v>
      </c>
      <c r="AA96" s="215">
        <f>SUM(Paniglgasse:Newshop2!AA96)</f>
        <v>0</v>
      </c>
      <c r="AB96" s="215">
        <f>SUM(Paniglgasse:Newshop2!AB96)</f>
        <v>0</v>
      </c>
      <c r="AC96" s="215">
        <f>SUM(Paniglgasse:Newshop2!AC96)</f>
        <v>0</v>
      </c>
      <c r="AD96" s="215">
        <f>SUM(Paniglgasse:Newshop2!AD96)</f>
        <v>0</v>
      </c>
      <c r="AE96" s="215">
        <f>SUM(Paniglgasse:Newshop2!AE96)</f>
        <v>0</v>
      </c>
      <c r="AF96" s="215">
        <f>SUM(Paniglgasse:Newshop2!AF96)</f>
        <v>303.39</v>
      </c>
      <c r="AG96" s="215">
        <f>SUM(Paniglgasse:Newshop2!AG96)</f>
        <v>0</v>
      </c>
      <c r="AH96" s="215">
        <f>SUM(Paniglgasse:Newshop2!AH96)</f>
        <v>0</v>
      </c>
      <c r="AI96" s="215">
        <f>SUM(Paniglgasse:Newshop2!AI96)</f>
        <v>0</v>
      </c>
      <c r="AJ96" s="215">
        <f>SUM(Paniglgasse:Newshop2!AJ96)</f>
        <v>0</v>
      </c>
      <c r="AK96" s="215">
        <f>SUM(Paniglgasse:Newshop2!AK96)</f>
        <v>0</v>
      </c>
      <c r="AL96" s="215">
        <f>SUM(Paniglgasse:Newshop2!AL96)</f>
        <v>0</v>
      </c>
      <c r="AM96" s="215">
        <f>SUM(Paniglgasse:Newshop2!AM96)</f>
        <v>0</v>
      </c>
      <c r="AN96" s="215">
        <f>SUM(Paniglgasse:Newshop2!AN96)</f>
        <v>0</v>
      </c>
      <c r="AO96" s="215">
        <f>SUM(Paniglgasse:Newshop2!AO96)</f>
        <v>0</v>
      </c>
      <c r="AP96" s="215">
        <f>SUM(Paniglgasse:Newshop2!AP96)</f>
        <v>0</v>
      </c>
      <c r="AQ96" s="215">
        <f>SUM(Paniglgasse:Newshop2!AQ96)</f>
        <v>0</v>
      </c>
      <c r="AR96" s="215">
        <f>SUM(Paniglgasse:Newshop2!AR96)</f>
        <v>0</v>
      </c>
      <c r="AS96" s="215">
        <f>SUM(Paniglgasse:Newshop2!AS96)</f>
        <v>0</v>
      </c>
      <c r="AT96" s="215">
        <f>SUM(Paniglgasse:Newshop2!AT96)</f>
        <v>0</v>
      </c>
      <c r="AU96" s="215">
        <f>SUM(Paniglgasse:Newshop2!AU96)</f>
        <v>0</v>
      </c>
      <c r="AV96" s="215">
        <f>SUM(Paniglgasse:Newshop2!AV96)</f>
        <v>0</v>
      </c>
      <c r="AW96" s="215">
        <f>SUM(Paniglgasse:Newshop2!AW96)</f>
        <v>0</v>
      </c>
      <c r="AX96" s="215">
        <f>SUM(Paniglgasse:Newshop2!AX96)</f>
        <v>0</v>
      </c>
      <c r="AY96" s="215">
        <f>SUM(Paniglgasse:Newshop2!AY96)</f>
        <v>0</v>
      </c>
      <c r="AZ96" s="215">
        <f>SUM(Paniglgasse:Newshop2!AZ96)</f>
        <v>0</v>
      </c>
      <c r="BA96" s="215">
        <f>SUM(Paniglgasse:Newshop2!BA96)</f>
        <v>0</v>
      </c>
      <c r="BB96" s="215">
        <f>SUM(Paniglgasse:Newshop2!BB96)</f>
        <v>0</v>
      </c>
      <c r="BC96" s="215">
        <f>SUM(Paniglgasse:Newshop2!BC96)</f>
        <v>0</v>
      </c>
      <c r="BD96" s="215">
        <f>SUM(Paniglgasse:Newshop2!BD96)</f>
        <v>0</v>
      </c>
      <c r="BE96" s="195"/>
      <c r="BF96" s="163">
        <f>SUM(E96:H96)</f>
        <v>789.46</v>
      </c>
      <c r="BG96" s="77">
        <f>SUM(I96:L96)</f>
        <v>623.81999999999994</v>
      </c>
      <c r="BH96" s="77">
        <f>SUM(M96:Q96)</f>
        <v>100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303.39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1816.67</v>
      </c>
      <c r="BS96" s="77">
        <f>SUM(BF96:BH96)</f>
        <v>1513.28</v>
      </c>
      <c r="BT96" s="77">
        <f>SUM(BI96:BK96)</f>
        <v>0</v>
      </c>
      <c r="BU96" s="77">
        <f>SUM(BL96:BN96)</f>
        <v>303.39</v>
      </c>
      <c r="BV96" s="77">
        <f>SUM(BO96:BQ96)</f>
        <v>0</v>
      </c>
      <c r="BW96" s="77">
        <f>SUM(BF96:BK96)</f>
        <v>1513.28</v>
      </c>
      <c r="BX96" s="77">
        <f>SUM(BL96:BQ96)</f>
        <v>303.39</v>
      </c>
      <c r="BY96" s="77">
        <f>IF(Info!$O$3="Q1",$BS96,IF(Info!$O$3="Q2",$BS96+$BT96,IF(Info!$O$3="Q3",$BS96+$BT96+$BU96,$BR96)))</f>
        <v>1513.28</v>
      </c>
      <c r="BZ96" s="77">
        <f>IF(Info!$O$3="Q1",$BS96,IF(Info!$O$3="Q2",$BT96,IF(Info!$O$3="Q3",$BU96,$BV96)))</f>
        <v>1513.28</v>
      </c>
      <c r="CA96" s="197"/>
    </row>
    <row r="97" spans="1:81" x14ac:dyDescent="0.3">
      <c r="A97" s="193"/>
      <c r="B97" s="78" t="s">
        <v>59</v>
      </c>
      <c r="C97" s="194"/>
      <c r="D97" s="157">
        <f>SUM(E97:BD97)</f>
        <v>0</v>
      </c>
      <c r="E97" s="215">
        <f>SUM(Paniglgasse:Newshop2!E97)</f>
        <v>0</v>
      </c>
      <c r="F97" s="215">
        <f>SUM(Paniglgasse:Newshop2!F97)</f>
        <v>0</v>
      </c>
      <c r="G97" s="215">
        <f>SUM(Paniglgasse:Newshop2!G97)</f>
        <v>0</v>
      </c>
      <c r="H97" s="215">
        <f>SUM(Paniglgasse:Newshop2!H97)</f>
        <v>0</v>
      </c>
      <c r="I97" s="215">
        <f>SUM(Paniglgasse:Newshop2!I97)</f>
        <v>0</v>
      </c>
      <c r="J97" s="215">
        <f>SUM(Paniglgasse:Newshop2!J97)</f>
        <v>0</v>
      </c>
      <c r="K97" s="215">
        <f>SUM(Paniglgasse:Newshop2!K97)</f>
        <v>0</v>
      </c>
      <c r="L97" s="215">
        <f>SUM(Paniglgasse:Newshop2!L97)</f>
        <v>0</v>
      </c>
      <c r="M97" s="215">
        <f>SUM(Paniglgasse:Newshop2!M97)</f>
        <v>0</v>
      </c>
      <c r="N97" s="215">
        <f>SUM(Paniglgasse:Newshop2!N97)</f>
        <v>0</v>
      </c>
      <c r="O97" s="215">
        <f>SUM(Paniglgasse:Newshop2!O97)</f>
        <v>0</v>
      </c>
      <c r="P97" s="215">
        <f>SUM(Paniglgasse:Newshop2!P97)</f>
        <v>0</v>
      </c>
      <c r="Q97" s="215">
        <f>SUM(Paniglgasse:Newshop2!Q97)</f>
        <v>0</v>
      </c>
      <c r="R97" s="215">
        <f>SUM(Paniglgasse:Newshop2!R97)</f>
        <v>0</v>
      </c>
      <c r="S97" s="215">
        <f>SUM(Paniglgasse:Newshop2!S97)</f>
        <v>0</v>
      </c>
      <c r="T97" s="215">
        <f>SUM(Paniglgasse:Newshop2!T97)</f>
        <v>0</v>
      </c>
      <c r="U97" s="215">
        <f>SUM(Paniglgasse:Newshop2!U97)</f>
        <v>0</v>
      </c>
      <c r="V97" s="215">
        <f>SUM(Paniglgasse:Newshop2!V97)</f>
        <v>0</v>
      </c>
      <c r="W97" s="215">
        <f>SUM(Paniglgasse:Newshop2!W97)</f>
        <v>0</v>
      </c>
      <c r="X97" s="215">
        <f>SUM(Paniglgasse:Newshop2!X97)</f>
        <v>0</v>
      </c>
      <c r="Y97" s="215">
        <f>SUM(Paniglgasse:Newshop2!Y97)</f>
        <v>0</v>
      </c>
      <c r="Z97" s="215">
        <f>SUM(Paniglgasse:Newshop2!Z97)</f>
        <v>0</v>
      </c>
      <c r="AA97" s="215">
        <f>SUM(Paniglgasse:Newshop2!AA97)</f>
        <v>0</v>
      </c>
      <c r="AB97" s="215">
        <f>SUM(Paniglgasse:Newshop2!AB97)</f>
        <v>0</v>
      </c>
      <c r="AC97" s="215">
        <f>SUM(Paniglgasse:Newshop2!AC97)</f>
        <v>0</v>
      </c>
      <c r="AD97" s="215">
        <f>SUM(Paniglgasse:Newshop2!AD97)</f>
        <v>0</v>
      </c>
      <c r="AE97" s="215">
        <f>SUM(Paniglgasse:Newshop2!AE97)</f>
        <v>0</v>
      </c>
      <c r="AF97" s="215">
        <f>SUM(Paniglgasse:Newshop2!AF97)</f>
        <v>0</v>
      </c>
      <c r="AG97" s="215">
        <f>SUM(Paniglgasse:Newshop2!AG97)</f>
        <v>0</v>
      </c>
      <c r="AH97" s="215">
        <f>SUM(Paniglgasse:Newshop2!AH97)</f>
        <v>0</v>
      </c>
      <c r="AI97" s="215">
        <f>SUM(Paniglgasse:Newshop2!AI97)</f>
        <v>0</v>
      </c>
      <c r="AJ97" s="215">
        <f>SUM(Paniglgasse:Newshop2!AJ97)</f>
        <v>0</v>
      </c>
      <c r="AK97" s="215">
        <f>SUM(Paniglgasse:Newshop2!AK97)</f>
        <v>0</v>
      </c>
      <c r="AL97" s="215">
        <f>SUM(Paniglgasse:Newshop2!AL97)</f>
        <v>0</v>
      </c>
      <c r="AM97" s="215">
        <f>SUM(Paniglgasse:Newshop2!AM97)</f>
        <v>0</v>
      </c>
      <c r="AN97" s="215">
        <f>SUM(Paniglgasse:Newshop2!AN97)</f>
        <v>0</v>
      </c>
      <c r="AO97" s="215">
        <f>SUM(Paniglgasse:Newshop2!AO97)</f>
        <v>0</v>
      </c>
      <c r="AP97" s="215">
        <f>SUM(Paniglgasse:Newshop2!AP97)</f>
        <v>0</v>
      </c>
      <c r="AQ97" s="215">
        <f>SUM(Paniglgasse:Newshop2!AQ97)</f>
        <v>0</v>
      </c>
      <c r="AR97" s="215">
        <f>SUM(Paniglgasse:Newshop2!AR97)</f>
        <v>0</v>
      </c>
      <c r="AS97" s="215">
        <f>SUM(Paniglgasse:Newshop2!AS97)</f>
        <v>0</v>
      </c>
      <c r="AT97" s="215">
        <f>SUM(Paniglgasse:Newshop2!AT97)</f>
        <v>0</v>
      </c>
      <c r="AU97" s="215">
        <f>SUM(Paniglgasse:Newshop2!AU97)</f>
        <v>0</v>
      </c>
      <c r="AV97" s="215">
        <f>SUM(Paniglgasse:Newshop2!AV97)</f>
        <v>0</v>
      </c>
      <c r="AW97" s="215">
        <f>SUM(Paniglgasse:Newshop2!AW97)</f>
        <v>0</v>
      </c>
      <c r="AX97" s="215">
        <f>SUM(Paniglgasse:Newshop2!AX97)</f>
        <v>0</v>
      </c>
      <c r="AY97" s="215">
        <f>SUM(Paniglgasse:Newshop2!AY97)</f>
        <v>0</v>
      </c>
      <c r="AZ97" s="215">
        <f>SUM(Paniglgasse:Newshop2!AZ97)</f>
        <v>0</v>
      </c>
      <c r="BA97" s="215">
        <f>SUM(Paniglgasse:Newshop2!BA97)</f>
        <v>0</v>
      </c>
      <c r="BB97" s="215">
        <f>SUM(Paniglgasse:Newshop2!BB97)</f>
        <v>0</v>
      </c>
      <c r="BC97" s="215">
        <f>SUM(Paniglgasse:Newshop2!BC97)</f>
        <v>0</v>
      </c>
      <c r="BD97" s="215">
        <f>SUM(Paniglgasse:Newshop2!BD97)</f>
        <v>0</v>
      </c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x14ac:dyDescent="0.3">
      <c r="A98" s="204"/>
      <c r="B98" s="160" t="s">
        <v>355</v>
      </c>
      <c r="C98" s="194"/>
      <c r="D98" s="157">
        <f>SUM(E98:BD98)</f>
        <v>1816.67</v>
      </c>
      <c r="E98" s="157">
        <f t="shared" ref="E98:AJ98" si="123">SUM(E96:E97)</f>
        <v>0</v>
      </c>
      <c r="F98" s="157">
        <f t="shared" si="123"/>
        <v>315.65999999999997</v>
      </c>
      <c r="G98" s="157">
        <f t="shared" si="123"/>
        <v>0</v>
      </c>
      <c r="H98" s="157">
        <f t="shared" si="123"/>
        <v>473.8</v>
      </c>
      <c r="I98" s="157">
        <f t="shared" si="123"/>
        <v>306.38</v>
      </c>
      <c r="J98" s="157">
        <f t="shared" si="123"/>
        <v>217.44</v>
      </c>
      <c r="K98" s="157">
        <f t="shared" si="123"/>
        <v>100</v>
      </c>
      <c r="L98" s="157">
        <f t="shared" si="123"/>
        <v>0</v>
      </c>
      <c r="M98" s="157">
        <f t="shared" si="123"/>
        <v>100</v>
      </c>
      <c r="N98" s="157">
        <f t="shared" si="123"/>
        <v>0</v>
      </c>
      <c r="O98" s="157">
        <f t="shared" si="123"/>
        <v>0</v>
      </c>
      <c r="P98" s="157">
        <f t="shared" si="123"/>
        <v>0</v>
      </c>
      <c r="Q98" s="157">
        <f t="shared" si="123"/>
        <v>0</v>
      </c>
      <c r="R98" s="157">
        <f t="shared" si="123"/>
        <v>0</v>
      </c>
      <c r="S98" s="157">
        <f t="shared" si="123"/>
        <v>0</v>
      </c>
      <c r="T98" s="157">
        <f t="shared" si="123"/>
        <v>0</v>
      </c>
      <c r="U98" s="157">
        <f t="shared" si="123"/>
        <v>0</v>
      </c>
      <c r="V98" s="157">
        <f t="shared" si="123"/>
        <v>0</v>
      </c>
      <c r="W98" s="157">
        <f t="shared" si="123"/>
        <v>0</v>
      </c>
      <c r="X98" s="157">
        <f t="shared" si="123"/>
        <v>0</v>
      </c>
      <c r="Y98" s="157">
        <f t="shared" si="123"/>
        <v>0</v>
      </c>
      <c r="Z98" s="157">
        <f t="shared" si="123"/>
        <v>0</v>
      </c>
      <c r="AA98" s="157">
        <f t="shared" si="123"/>
        <v>0</v>
      </c>
      <c r="AB98" s="157">
        <f t="shared" si="123"/>
        <v>0</v>
      </c>
      <c r="AC98" s="157">
        <f t="shared" si="123"/>
        <v>0</v>
      </c>
      <c r="AD98" s="157">
        <f t="shared" si="123"/>
        <v>0</v>
      </c>
      <c r="AE98" s="157">
        <f t="shared" si="123"/>
        <v>0</v>
      </c>
      <c r="AF98" s="157">
        <f t="shared" si="123"/>
        <v>303.39</v>
      </c>
      <c r="AG98" s="157">
        <f t="shared" si="123"/>
        <v>0</v>
      </c>
      <c r="AH98" s="157">
        <f t="shared" si="123"/>
        <v>0</v>
      </c>
      <c r="AI98" s="157">
        <f t="shared" si="123"/>
        <v>0</v>
      </c>
      <c r="AJ98" s="157">
        <f t="shared" si="123"/>
        <v>0</v>
      </c>
      <c r="AK98" s="157">
        <f t="shared" ref="AK98:BP98" si="124">SUM(AK96:AK97)</f>
        <v>0</v>
      </c>
      <c r="AL98" s="157">
        <f t="shared" si="124"/>
        <v>0</v>
      </c>
      <c r="AM98" s="157">
        <f t="shared" si="124"/>
        <v>0</v>
      </c>
      <c r="AN98" s="157">
        <f t="shared" si="124"/>
        <v>0</v>
      </c>
      <c r="AO98" s="157">
        <f t="shared" si="124"/>
        <v>0</v>
      </c>
      <c r="AP98" s="157">
        <f t="shared" si="124"/>
        <v>0</v>
      </c>
      <c r="AQ98" s="157">
        <f t="shared" si="124"/>
        <v>0</v>
      </c>
      <c r="AR98" s="157">
        <f t="shared" si="124"/>
        <v>0</v>
      </c>
      <c r="AS98" s="157">
        <f t="shared" si="124"/>
        <v>0</v>
      </c>
      <c r="AT98" s="157">
        <f t="shared" si="124"/>
        <v>0</v>
      </c>
      <c r="AU98" s="157">
        <f t="shared" si="124"/>
        <v>0</v>
      </c>
      <c r="AV98" s="157">
        <f t="shared" si="124"/>
        <v>0</v>
      </c>
      <c r="AW98" s="157">
        <f t="shared" si="124"/>
        <v>0</v>
      </c>
      <c r="AX98" s="157">
        <f t="shared" si="124"/>
        <v>0</v>
      </c>
      <c r="AY98" s="157">
        <f t="shared" si="124"/>
        <v>0</v>
      </c>
      <c r="AZ98" s="157">
        <f t="shared" si="124"/>
        <v>0</v>
      </c>
      <c r="BA98" s="157">
        <f t="shared" si="124"/>
        <v>0</v>
      </c>
      <c r="BB98" s="157">
        <f t="shared" si="124"/>
        <v>0</v>
      </c>
      <c r="BC98" s="157">
        <f t="shared" si="124"/>
        <v>0</v>
      </c>
      <c r="BD98" s="157">
        <f t="shared" si="124"/>
        <v>0</v>
      </c>
      <c r="BE98" s="195"/>
      <c r="BF98" s="162">
        <f>SUM(E98:H98)</f>
        <v>789.46</v>
      </c>
      <c r="BG98" s="157">
        <f>SUM(I98:L98)</f>
        <v>623.81999999999994</v>
      </c>
      <c r="BH98" s="157">
        <f>SUM(M98:Q98)</f>
        <v>100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303.39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1816.67</v>
      </c>
      <c r="BS98" s="157">
        <f>SUM(BF98:BH98)</f>
        <v>1513.28</v>
      </c>
      <c r="BT98" s="157">
        <f>SUM(BI98:BK98)</f>
        <v>0</v>
      </c>
      <c r="BU98" s="157">
        <f>SUM(BL98:BN98)</f>
        <v>303.39</v>
      </c>
      <c r="BV98" s="157">
        <f>SUM(BO98:BQ98)</f>
        <v>0</v>
      </c>
      <c r="BW98" s="157">
        <f>SUM(BF98:BK98)</f>
        <v>1513.28</v>
      </c>
      <c r="BX98" s="157">
        <f>SUM(BL98:BQ98)</f>
        <v>303.39</v>
      </c>
      <c r="BY98" s="157">
        <f>IF(Info!$O$3="Q1",$BS98,IF(Info!$O$3="Q2",$BS98+$BT98,IF(Info!$O$3="Q3",$BS98+$BT98+$BU98,$BR98)))</f>
        <v>1513.28</v>
      </c>
      <c r="BZ98" s="157">
        <f>IF(Info!$O$3="Q1",$BS98,IF(Info!$O$3="Q2",$BT98,IF(Info!$O$3="Q3",$BU98,$BV98)))</f>
        <v>1513.28</v>
      </c>
      <c r="CA98" s="197"/>
    </row>
    <row r="99" spans="1:81" ht="15.6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x14ac:dyDescent="0.3">
      <c r="A100" s="193"/>
      <c r="B100" s="78" t="s">
        <v>357</v>
      </c>
      <c r="C100" s="194"/>
      <c r="D100" s="157">
        <f>SUM(E100:BD100)</f>
        <v>3316.2766666666666</v>
      </c>
      <c r="E100" s="215">
        <f>SUM(Paniglgasse:Newshop2!E100)</f>
        <v>0</v>
      </c>
      <c r="F100" s="215">
        <f>SUM(Paniglgasse:Newshop2!F100)</f>
        <v>8.1199999999999992</v>
      </c>
      <c r="G100" s="215">
        <f>SUM(Paniglgasse:Newshop2!G100)</f>
        <v>10.71</v>
      </c>
      <c r="H100" s="215">
        <f>SUM(Paniglgasse:Newshop2!H100)</f>
        <v>0</v>
      </c>
      <c r="I100" s="215">
        <f>SUM(Paniglgasse:Newshop2!I100)</f>
        <v>0</v>
      </c>
      <c r="J100" s="215">
        <f>SUM(Paniglgasse:Newshop2!J100)</f>
        <v>31.78</v>
      </c>
      <c r="K100" s="215">
        <f>SUM(Paniglgasse:Newshop2!K100)</f>
        <v>381.18333333333334</v>
      </c>
      <c r="L100" s="215">
        <f>SUM(Paniglgasse:Newshop2!L100)</f>
        <v>72.81</v>
      </c>
      <c r="M100" s="215">
        <f>SUM(Paniglgasse:Newshop2!M100)</f>
        <v>20.239999999999998</v>
      </c>
      <c r="N100" s="215">
        <f>SUM(Paniglgasse:Newshop2!N100)</f>
        <v>0</v>
      </c>
      <c r="O100" s="215">
        <f>SUM(Paniglgasse:Newshop2!O100)</f>
        <v>0</v>
      </c>
      <c r="P100" s="215">
        <f>SUM(Paniglgasse:Newshop2!P100)</f>
        <v>349</v>
      </c>
      <c r="Q100" s="215">
        <f>SUM(Paniglgasse:Newshop2!Q100)</f>
        <v>190.40000000000003</v>
      </c>
      <c r="R100" s="215">
        <f>SUM(Paniglgasse:Newshop2!R100)</f>
        <v>0</v>
      </c>
      <c r="S100" s="215">
        <f>SUM(Paniglgasse:Newshop2!S100)</f>
        <v>0</v>
      </c>
      <c r="T100" s="215">
        <f>SUM(Paniglgasse:Newshop2!T100)</f>
        <v>0</v>
      </c>
      <c r="U100" s="215">
        <f>SUM(Paniglgasse:Newshop2!U100)</f>
        <v>270.69166666666666</v>
      </c>
      <c r="V100" s="215">
        <f>SUM(Paniglgasse:Newshop2!V100)</f>
        <v>0</v>
      </c>
      <c r="W100" s="215">
        <f>SUM(Paniglgasse:Newshop2!W100)</f>
        <v>0</v>
      </c>
      <c r="X100" s="215">
        <f>SUM(Paniglgasse:Newshop2!X100)</f>
        <v>567.70000000000005</v>
      </c>
      <c r="Y100" s="215">
        <f>SUM(Paniglgasse:Newshop2!Y100)</f>
        <v>106.39166666666668</v>
      </c>
      <c r="Z100" s="215">
        <f>SUM(Paniglgasse:Newshop2!Z100)</f>
        <v>0</v>
      </c>
      <c r="AA100" s="215">
        <f>SUM(Paniglgasse:Newshop2!AA100)</f>
        <v>0</v>
      </c>
      <c r="AB100" s="215">
        <f>SUM(Paniglgasse:Newshop2!AB100)</f>
        <v>0</v>
      </c>
      <c r="AC100" s="215">
        <f>SUM(Paniglgasse:Newshop2!AC100)</f>
        <v>100.13333333333333</v>
      </c>
      <c r="AD100" s="215">
        <f>SUM(Paniglgasse:Newshop2!AD100)</f>
        <v>213.43333333333334</v>
      </c>
      <c r="AE100" s="215">
        <f>SUM(Paniglgasse:Newshop2!AE100)</f>
        <v>0</v>
      </c>
      <c r="AF100" s="215">
        <f>SUM(Paniglgasse:Newshop2!AF100)</f>
        <v>0</v>
      </c>
      <c r="AG100" s="215">
        <f>SUM(Paniglgasse:Newshop2!AG100)</f>
        <v>154.75</v>
      </c>
      <c r="AH100" s="215">
        <f>SUM(Paniglgasse:Newshop2!AH100)</f>
        <v>167.77499999999998</v>
      </c>
      <c r="AI100" s="215">
        <f>SUM(Paniglgasse:Newshop2!AI100)</f>
        <v>0</v>
      </c>
      <c r="AJ100" s="215">
        <f>SUM(Paniglgasse:Newshop2!AJ100)</f>
        <v>253.73333333333332</v>
      </c>
      <c r="AK100" s="215">
        <f>SUM(Paniglgasse:Newshop2!AK100)</f>
        <v>0</v>
      </c>
      <c r="AL100" s="215">
        <f>SUM(Paniglgasse:Newshop2!AL100)</f>
        <v>76.099999999999994</v>
      </c>
      <c r="AM100" s="215">
        <f>SUM(Paniglgasse:Newshop2!AM100)</f>
        <v>0</v>
      </c>
      <c r="AN100" s="215">
        <f>SUM(Paniglgasse:Newshop2!AN100)</f>
        <v>51.308333333333337</v>
      </c>
      <c r="AO100" s="215">
        <f>SUM(Paniglgasse:Newshop2!AO100)</f>
        <v>290.01666666666665</v>
      </c>
      <c r="AP100" s="215">
        <f>SUM(Paniglgasse:Newshop2!AP100)</f>
        <v>0</v>
      </c>
      <c r="AQ100" s="215">
        <f>SUM(Paniglgasse:Newshop2!AQ100)</f>
        <v>0</v>
      </c>
      <c r="AR100" s="215">
        <f>SUM(Paniglgasse:Newshop2!AR100)</f>
        <v>0</v>
      </c>
      <c r="AS100" s="215">
        <f>SUM(Paniglgasse:Newshop2!AS100)</f>
        <v>0</v>
      </c>
      <c r="AT100" s="215">
        <f>SUM(Paniglgasse:Newshop2!AT100)</f>
        <v>0</v>
      </c>
      <c r="AU100" s="215">
        <f>SUM(Paniglgasse:Newshop2!AU100)</f>
        <v>0</v>
      </c>
      <c r="AV100" s="215">
        <f>SUM(Paniglgasse:Newshop2!AV100)</f>
        <v>0</v>
      </c>
      <c r="AW100" s="215">
        <f>SUM(Paniglgasse:Newshop2!AW100)</f>
        <v>0</v>
      </c>
      <c r="AX100" s="215">
        <f>SUM(Paniglgasse:Newshop2!AX100)</f>
        <v>0</v>
      </c>
      <c r="AY100" s="215">
        <f>SUM(Paniglgasse:Newshop2!AY100)</f>
        <v>0</v>
      </c>
      <c r="AZ100" s="215">
        <f>SUM(Paniglgasse:Newshop2!AZ100)</f>
        <v>0</v>
      </c>
      <c r="BA100" s="215">
        <f>SUM(Paniglgasse:Newshop2!BA100)</f>
        <v>0</v>
      </c>
      <c r="BB100" s="215">
        <f>SUM(Paniglgasse:Newshop2!BB100)</f>
        <v>0</v>
      </c>
      <c r="BC100" s="215">
        <f>SUM(Paniglgasse:Newshop2!BC100)</f>
        <v>0</v>
      </c>
      <c r="BD100" s="215">
        <f>SUM(Paniglgasse:Newshop2!BD100)</f>
        <v>0</v>
      </c>
      <c r="BE100" s="195"/>
      <c r="BF100" s="163">
        <f>SUM(E100:H100)</f>
        <v>18.829999999999998</v>
      </c>
      <c r="BG100" s="77">
        <f>SUM(I100:L100)</f>
        <v>485.77333333333337</v>
      </c>
      <c r="BH100" s="77">
        <f>SUM(M100:Q100)</f>
        <v>559.6400000000001</v>
      </c>
      <c r="BI100" s="77">
        <f>SUM(R100:U100)</f>
        <v>270.69166666666666</v>
      </c>
      <c r="BJ100" s="77">
        <f>SUM(V100:Y100)</f>
        <v>674.0916666666667</v>
      </c>
      <c r="BK100" s="77">
        <f>SUM(Z100:AD100)</f>
        <v>313.56666666666666</v>
      </c>
      <c r="BL100" s="77">
        <f>SUM(AE100:AH100)</f>
        <v>322.52499999999998</v>
      </c>
      <c r="BM100" s="77">
        <f>SUM(AI100:AL100)</f>
        <v>329.83333333333331</v>
      </c>
      <c r="BN100" s="77">
        <f>SUM(AM100:AQ100)</f>
        <v>341.32499999999999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3316.2766666666666</v>
      </c>
      <c r="BS100" s="77">
        <f>SUM(BF100:BH100)</f>
        <v>1064.2433333333333</v>
      </c>
      <c r="BT100" s="77">
        <f>SUM(BI100:BK100)</f>
        <v>1258.3499999999999</v>
      </c>
      <c r="BU100" s="77">
        <f>SUM(BL100:BN100)</f>
        <v>993.68333333333339</v>
      </c>
      <c r="BV100" s="77">
        <f>SUM(BO100:BQ100)</f>
        <v>0</v>
      </c>
      <c r="BW100" s="77">
        <f>SUM(BF100:BK100)</f>
        <v>2322.5933333333332</v>
      </c>
      <c r="BX100" s="77">
        <f>SUM(BL100:BQ100)</f>
        <v>993.68333333333339</v>
      </c>
      <c r="BY100" s="77">
        <f>IF(Info!$O$3="Q1",$BS100,IF(Info!$O$3="Q2",$BS100+$BT100,IF(Info!$O$3="Q3",$BS100+$BT100+$BU100,$BR100)))</f>
        <v>1064.2433333333333</v>
      </c>
      <c r="BZ100" s="77">
        <f>IF(Info!$O$3="Q1",$BS100,IF(Info!$O$3="Q2",$BT100,IF(Info!$O$3="Q3",$BU100,$BV100)))</f>
        <v>1064.2433333333333</v>
      </c>
      <c r="CA100" s="197"/>
    </row>
    <row r="101" spans="1:81" x14ac:dyDescent="0.3">
      <c r="A101" s="193"/>
      <c r="B101" s="78" t="s">
        <v>358</v>
      </c>
      <c r="C101" s="194"/>
      <c r="D101" s="157">
        <f>SUM(E101:BD101)</f>
        <v>1455.71</v>
      </c>
      <c r="E101" s="215">
        <f>SUM(Paniglgasse:Newshop2!E101)</f>
        <v>0</v>
      </c>
      <c r="F101" s="215">
        <f>SUM(Paniglgasse:Newshop2!F101)</f>
        <v>331.99</v>
      </c>
      <c r="G101" s="215">
        <f>SUM(Paniglgasse:Newshop2!G101)</f>
        <v>0</v>
      </c>
      <c r="H101" s="215">
        <f>SUM(Paniglgasse:Newshop2!H101)</f>
        <v>0</v>
      </c>
      <c r="I101" s="215">
        <f>SUM(Paniglgasse:Newshop2!I101)</f>
        <v>0</v>
      </c>
      <c r="J101" s="215">
        <f>SUM(Paniglgasse:Newshop2!J101)</f>
        <v>0</v>
      </c>
      <c r="K101" s="215">
        <f>SUM(Paniglgasse:Newshop2!K101)</f>
        <v>0</v>
      </c>
      <c r="L101" s="215">
        <f>SUM(Paniglgasse:Newshop2!L101)</f>
        <v>0</v>
      </c>
      <c r="M101" s="215">
        <f>SUM(Paniglgasse:Newshop2!M101)</f>
        <v>0</v>
      </c>
      <c r="N101" s="215">
        <f>SUM(Paniglgasse:Newshop2!N101)</f>
        <v>0</v>
      </c>
      <c r="O101" s="215">
        <f>SUM(Paniglgasse:Newshop2!O101)</f>
        <v>0</v>
      </c>
      <c r="P101" s="215">
        <f>SUM(Paniglgasse:Newshop2!P101)</f>
        <v>0</v>
      </c>
      <c r="Q101" s="215">
        <f>SUM(Paniglgasse:Newshop2!Q101)</f>
        <v>0</v>
      </c>
      <c r="R101" s="215">
        <f>SUM(Paniglgasse:Newshop2!R101)</f>
        <v>0</v>
      </c>
      <c r="S101" s="215">
        <f>SUM(Paniglgasse:Newshop2!S101)</f>
        <v>0</v>
      </c>
      <c r="T101" s="215">
        <f>SUM(Paniglgasse:Newshop2!T101)</f>
        <v>0</v>
      </c>
      <c r="U101" s="215">
        <f>SUM(Paniglgasse:Newshop2!U101)</f>
        <v>0</v>
      </c>
      <c r="V101" s="215">
        <f>SUM(Paniglgasse:Newshop2!V101)</f>
        <v>0</v>
      </c>
      <c r="W101" s="215">
        <f>SUM(Paniglgasse:Newshop2!W101)</f>
        <v>0</v>
      </c>
      <c r="X101" s="215">
        <f>SUM(Paniglgasse:Newshop2!X101)</f>
        <v>0</v>
      </c>
      <c r="Y101" s="215">
        <f>SUM(Paniglgasse:Newshop2!Y101)</f>
        <v>0</v>
      </c>
      <c r="Z101" s="215">
        <f>SUM(Paniglgasse:Newshop2!Z101)</f>
        <v>0</v>
      </c>
      <c r="AA101" s="215">
        <f>SUM(Paniglgasse:Newshop2!AA101)</f>
        <v>0</v>
      </c>
      <c r="AB101" s="215">
        <f>SUM(Paniglgasse:Newshop2!AB101)</f>
        <v>0</v>
      </c>
      <c r="AC101" s="215">
        <f>SUM(Paniglgasse:Newshop2!AC101)</f>
        <v>0</v>
      </c>
      <c r="AD101" s="215">
        <f>SUM(Paniglgasse:Newshop2!AD101)</f>
        <v>0</v>
      </c>
      <c r="AE101" s="215">
        <f>SUM(Paniglgasse:Newshop2!AE101)</f>
        <v>0</v>
      </c>
      <c r="AF101" s="215">
        <f>SUM(Paniglgasse:Newshop2!AF101)</f>
        <v>0</v>
      </c>
      <c r="AG101" s="215">
        <f>SUM(Paniglgasse:Newshop2!AG101)</f>
        <v>0</v>
      </c>
      <c r="AH101" s="215">
        <f>SUM(Paniglgasse:Newshop2!AH101)</f>
        <v>94.1</v>
      </c>
      <c r="AI101" s="215">
        <f>SUM(Paniglgasse:Newshop2!AI101)</f>
        <v>336.62</v>
      </c>
      <c r="AJ101" s="215">
        <f>SUM(Paniglgasse:Newshop2!AJ101)</f>
        <v>0</v>
      </c>
      <c r="AK101" s="215">
        <f>SUM(Paniglgasse:Newshop2!AK101)</f>
        <v>0</v>
      </c>
      <c r="AL101" s="215">
        <f>SUM(Paniglgasse:Newshop2!AL101)</f>
        <v>0</v>
      </c>
      <c r="AM101" s="215">
        <f>SUM(Paniglgasse:Newshop2!AM101)</f>
        <v>0</v>
      </c>
      <c r="AN101" s="215">
        <f>SUM(Paniglgasse:Newshop2!AN101)</f>
        <v>0</v>
      </c>
      <c r="AO101" s="215">
        <f>SUM(Paniglgasse:Newshop2!AO101)</f>
        <v>693</v>
      </c>
      <c r="AP101" s="215">
        <f>SUM(Paniglgasse:Newshop2!AP101)</f>
        <v>0</v>
      </c>
      <c r="AQ101" s="215">
        <f>SUM(Paniglgasse:Newshop2!AQ101)</f>
        <v>0</v>
      </c>
      <c r="AR101" s="215">
        <f>SUM(Paniglgasse:Newshop2!AR101)</f>
        <v>0</v>
      </c>
      <c r="AS101" s="215">
        <f>SUM(Paniglgasse:Newshop2!AS101)</f>
        <v>0</v>
      </c>
      <c r="AT101" s="215">
        <f>SUM(Paniglgasse:Newshop2!AT101)</f>
        <v>0</v>
      </c>
      <c r="AU101" s="215">
        <f>SUM(Paniglgasse:Newshop2!AU101)</f>
        <v>0</v>
      </c>
      <c r="AV101" s="215">
        <f>SUM(Paniglgasse:Newshop2!AV101)</f>
        <v>0</v>
      </c>
      <c r="AW101" s="215">
        <f>SUM(Paniglgasse:Newshop2!AW101)</f>
        <v>0</v>
      </c>
      <c r="AX101" s="215">
        <f>SUM(Paniglgasse:Newshop2!AX101)</f>
        <v>0</v>
      </c>
      <c r="AY101" s="215">
        <f>SUM(Paniglgasse:Newshop2!AY101)</f>
        <v>0</v>
      </c>
      <c r="AZ101" s="215">
        <f>SUM(Paniglgasse:Newshop2!AZ101)</f>
        <v>0</v>
      </c>
      <c r="BA101" s="215">
        <f>SUM(Paniglgasse:Newshop2!BA101)</f>
        <v>0</v>
      </c>
      <c r="BB101" s="215">
        <f>SUM(Paniglgasse:Newshop2!BB101)</f>
        <v>0</v>
      </c>
      <c r="BC101" s="215">
        <f>SUM(Paniglgasse:Newshop2!BC101)</f>
        <v>0</v>
      </c>
      <c r="BD101" s="215">
        <f>SUM(Paniglgasse:Newshop2!BD101)</f>
        <v>0</v>
      </c>
      <c r="BE101" s="195"/>
      <c r="BF101" s="163">
        <f>SUM(E101:H101)</f>
        <v>331.99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94.1</v>
      </c>
      <c r="BM101" s="77">
        <f>SUM(AI101:AL101)</f>
        <v>336.62</v>
      </c>
      <c r="BN101" s="77">
        <f>SUM(AM101:AQ101)</f>
        <v>693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1455.71</v>
      </c>
      <c r="BS101" s="77">
        <f>SUM(BF101:BH101)</f>
        <v>331.99</v>
      </c>
      <c r="BT101" s="77">
        <f>SUM(BI101:BK101)</f>
        <v>0</v>
      </c>
      <c r="BU101" s="77">
        <f>SUM(BL101:BN101)</f>
        <v>1123.72</v>
      </c>
      <c r="BV101" s="77">
        <f>SUM(BO101:BQ101)</f>
        <v>0</v>
      </c>
      <c r="BW101" s="77">
        <f>SUM(BF101:BK101)</f>
        <v>331.99</v>
      </c>
      <c r="BX101" s="77">
        <f>SUM(BL101:BQ101)</f>
        <v>1123.72</v>
      </c>
      <c r="BY101" s="77">
        <f>IF(Info!$O$3="Q1",$BS101,IF(Info!$O$3="Q2",$BS101+$BT101,IF(Info!$O$3="Q3",$BS101+$BT101+$BU101,$BR101)))</f>
        <v>331.99</v>
      </c>
      <c r="BZ101" s="77">
        <f>IF(Info!$O$3="Q1",$BS101,IF(Info!$O$3="Q2",$BT101,IF(Info!$O$3="Q3",$BU101,$BV101)))</f>
        <v>331.99</v>
      </c>
      <c r="CA101" s="197"/>
    </row>
    <row r="102" spans="1:81" x14ac:dyDescent="0.3">
      <c r="A102" s="193"/>
      <c r="B102" s="78" t="s">
        <v>359</v>
      </c>
      <c r="C102" s="194"/>
      <c r="D102" s="157">
        <f>SUM(E102:BD102)</f>
        <v>2337.8199999999997</v>
      </c>
      <c r="E102" s="215">
        <f>SUM(Paniglgasse:Newshop2!E102)</f>
        <v>0</v>
      </c>
      <c r="F102" s="215">
        <f>SUM(Paniglgasse:Newshop2!F102)</f>
        <v>199.69000000000003</v>
      </c>
      <c r="G102" s="215">
        <f>SUM(Paniglgasse:Newshop2!G102)</f>
        <v>84.4</v>
      </c>
      <c r="H102" s="215">
        <f>SUM(Paniglgasse:Newshop2!H102)</f>
        <v>0</v>
      </c>
      <c r="I102" s="215">
        <f>SUM(Paniglgasse:Newshop2!I102)</f>
        <v>176.99</v>
      </c>
      <c r="J102" s="215">
        <f>SUM(Paniglgasse:Newshop2!J102)</f>
        <v>77.81</v>
      </c>
      <c r="K102" s="215">
        <f>SUM(Paniglgasse:Newshop2!K102)</f>
        <v>0</v>
      </c>
      <c r="L102" s="215">
        <f>SUM(Paniglgasse:Newshop2!L102)</f>
        <v>0</v>
      </c>
      <c r="M102" s="215">
        <f>SUM(Paniglgasse:Newshop2!M102)</f>
        <v>89.5</v>
      </c>
      <c r="N102" s="215">
        <f>SUM(Paniglgasse:Newshop2!N102)</f>
        <v>194.77</v>
      </c>
      <c r="O102" s="215">
        <f>SUM(Paniglgasse:Newshop2!O102)</f>
        <v>0</v>
      </c>
      <c r="P102" s="215">
        <f>SUM(Paniglgasse:Newshop2!P102)</f>
        <v>0</v>
      </c>
      <c r="Q102" s="215">
        <f>SUM(Paniglgasse:Newshop2!Q102)</f>
        <v>0</v>
      </c>
      <c r="R102" s="215">
        <f>SUM(Paniglgasse:Newshop2!R102)</f>
        <v>102.1</v>
      </c>
      <c r="S102" s="215">
        <f>SUM(Paniglgasse:Newshop2!S102)</f>
        <v>176.43</v>
      </c>
      <c r="T102" s="215">
        <f>SUM(Paniglgasse:Newshop2!T102)</f>
        <v>0</v>
      </c>
      <c r="U102" s="215">
        <f>SUM(Paniglgasse:Newshop2!U102)</f>
        <v>0</v>
      </c>
      <c r="V102" s="215">
        <f>SUM(Paniglgasse:Newshop2!V102)</f>
        <v>118.57</v>
      </c>
      <c r="W102" s="215">
        <f>SUM(Paniglgasse:Newshop2!W102)</f>
        <v>58</v>
      </c>
      <c r="X102" s="215">
        <f>SUM(Paniglgasse:Newshop2!X102)</f>
        <v>0</v>
      </c>
      <c r="Y102" s="215">
        <f>SUM(Paniglgasse:Newshop2!Y102)</f>
        <v>103.57</v>
      </c>
      <c r="Z102" s="215">
        <f>SUM(Paniglgasse:Newshop2!Z102)</f>
        <v>174.29</v>
      </c>
      <c r="AA102" s="215">
        <f>SUM(Paniglgasse:Newshop2!AA102)</f>
        <v>0</v>
      </c>
      <c r="AB102" s="215">
        <f>SUM(Paniglgasse:Newshop2!AB102)</f>
        <v>0</v>
      </c>
      <c r="AC102" s="215">
        <f>SUM(Paniglgasse:Newshop2!AC102)</f>
        <v>0</v>
      </c>
      <c r="AD102" s="215">
        <f>SUM(Paniglgasse:Newshop2!AD102)</f>
        <v>80.64</v>
      </c>
      <c r="AE102" s="215">
        <f>SUM(Paniglgasse:Newshop2!AE102)</f>
        <v>170.84</v>
      </c>
      <c r="AF102" s="215">
        <f>SUM(Paniglgasse:Newshop2!AF102)</f>
        <v>0</v>
      </c>
      <c r="AG102" s="215">
        <f>SUM(Paniglgasse:Newshop2!AG102)</f>
        <v>0</v>
      </c>
      <c r="AH102" s="215">
        <f>SUM(Paniglgasse:Newshop2!AH102)</f>
        <v>0</v>
      </c>
      <c r="AI102" s="215">
        <f>SUM(Paniglgasse:Newshop2!AI102)</f>
        <v>167.79</v>
      </c>
      <c r="AJ102" s="215">
        <f>SUM(Paniglgasse:Newshop2!AJ102)</f>
        <v>91.85</v>
      </c>
      <c r="AK102" s="215">
        <f>SUM(Paniglgasse:Newshop2!AK102)</f>
        <v>0</v>
      </c>
      <c r="AL102" s="215">
        <f>SUM(Paniglgasse:Newshop2!AL102)</f>
        <v>0</v>
      </c>
      <c r="AM102" s="215">
        <f>SUM(Paniglgasse:Newshop2!AM102)</f>
        <v>0</v>
      </c>
      <c r="AN102" s="215">
        <f>SUM(Paniglgasse:Newshop2!AN102)</f>
        <v>90.64</v>
      </c>
      <c r="AO102" s="215">
        <f>SUM(Paniglgasse:Newshop2!AO102)</f>
        <v>179.94</v>
      </c>
      <c r="AP102" s="215">
        <f>SUM(Paniglgasse:Newshop2!AP102)</f>
        <v>0</v>
      </c>
      <c r="AQ102" s="215">
        <f>SUM(Paniglgasse:Newshop2!AQ102)</f>
        <v>0</v>
      </c>
      <c r="AR102" s="215">
        <f>SUM(Paniglgasse:Newshop2!AR102)</f>
        <v>0</v>
      </c>
      <c r="AS102" s="215">
        <f>SUM(Paniglgasse:Newshop2!AS102)</f>
        <v>0</v>
      </c>
      <c r="AT102" s="215">
        <f>SUM(Paniglgasse:Newshop2!AT102)</f>
        <v>0</v>
      </c>
      <c r="AU102" s="215">
        <f>SUM(Paniglgasse:Newshop2!AU102)</f>
        <v>0</v>
      </c>
      <c r="AV102" s="215">
        <f>SUM(Paniglgasse:Newshop2!AV102)</f>
        <v>0</v>
      </c>
      <c r="AW102" s="215">
        <f>SUM(Paniglgasse:Newshop2!AW102)</f>
        <v>0</v>
      </c>
      <c r="AX102" s="215">
        <f>SUM(Paniglgasse:Newshop2!AX102)</f>
        <v>0</v>
      </c>
      <c r="AY102" s="215">
        <f>SUM(Paniglgasse:Newshop2!AY102)</f>
        <v>0</v>
      </c>
      <c r="AZ102" s="215">
        <f>SUM(Paniglgasse:Newshop2!AZ102)</f>
        <v>0</v>
      </c>
      <c r="BA102" s="215">
        <f>SUM(Paniglgasse:Newshop2!BA102)</f>
        <v>0</v>
      </c>
      <c r="BB102" s="215">
        <f>SUM(Paniglgasse:Newshop2!BB102)</f>
        <v>0</v>
      </c>
      <c r="BC102" s="215">
        <f>SUM(Paniglgasse:Newshop2!BC102)</f>
        <v>0</v>
      </c>
      <c r="BD102" s="215">
        <f>SUM(Paniglgasse:Newshop2!BD102)</f>
        <v>0</v>
      </c>
      <c r="BE102" s="195"/>
      <c r="BF102" s="163">
        <f>SUM(E102:H102)</f>
        <v>284.09000000000003</v>
      </c>
      <c r="BG102" s="77">
        <f>SUM(I102:L102)</f>
        <v>254.8</v>
      </c>
      <c r="BH102" s="77">
        <f>SUM(M102:Q102)</f>
        <v>284.27</v>
      </c>
      <c r="BI102" s="77">
        <f>SUM(R102:U102)</f>
        <v>278.52999999999997</v>
      </c>
      <c r="BJ102" s="77">
        <f>SUM(V102:Y102)</f>
        <v>280.14</v>
      </c>
      <c r="BK102" s="77">
        <f>SUM(Z102:AD102)</f>
        <v>254.93</v>
      </c>
      <c r="BL102" s="77">
        <f>SUM(AE102:AH102)</f>
        <v>170.84</v>
      </c>
      <c r="BM102" s="77">
        <f>SUM(AI102:AL102)</f>
        <v>259.64</v>
      </c>
      <c r="BN102" s="77">
        <f>SUM(AM102:AQ102)</f>
        <v>270.58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2337.8199999999997</v>
      </c>
      <c r="BS102" s="77">
        <f>SUM(BF102:BH102)</f>
        <v>823.16000000000008</v>
      </c>
      <c r="BT102" s="77">
        <f>SUM(BI102:BK102)</f>
        <v>813.59999999999991</v>
      </c>
      <c r="BU102" s="77">
        <f>SUM(BL102:BN102)</f>
        <v>701.06</v>
      </c>
      <c r="BV102" s="77">
        <f>SUM(BO102:BQ102)</f>
        <v>0</v>
      </c>
      <c r="BW102" s="77">
        <f>SUM(BF102:BK102)</f>
        <v>1636.76</v>
      </c>
      <c r="BX102" s="77">
        <f>SUM(BL102:BQ102)</f>
        <v>701.06</v>
      </c>
      <c r="BY102" s="77">
        <f>IF(Info!$O$3="Q1",$BS102,IF(Info!$O$3="Q2",$BS102+$BT102,IF(Info!$O$3="Q3",$BS102+$BT102+$BU102,$BR102)))</f>
        <v>823.16000000000008</v>
      </c>
      <c r="BZ102" s="77">
        <f>IF(Info!$O$3="Q1",$BS102,IF(Info!$O$3="Q2",$BT102,IF(Info!$O$3="Q3",$BU102,$BV102)))</f>
        <v>823.16000000000008</v>
      </c>
      <c r="CA102" s="197"/>
      <c r="CC102" s="42"/>
    </row>
    <row r="103" spans="1:81" x14ac:dyDescent="0.3">
      <c r="A103" s="193"/>
      <c r="B103" s="78" t="s">
        <v>67</v>
      </c>
      <c r="C103" s="194"/>
      <c r="D103" s="157">
        <f>SUM(E103:BD103)</f>
        <v>4050.44</v>
      </c>
      <c r="E103" s="215">
        <f>SUM(Paniglgasse:Newshop2!E103)</f>
        <v>0</v>
      </c>
      <c r="F103" s="215">
        <f>SUM(Paniglgasse:Newshop2!F103)</f>
        <v>0</v>
      </c>
      <c r="G103" s="215">
        <f>SUM(Paniglgasse:Newshop2!G103)</f>
        <v>0</v>
      </c>
      <c r="H103" s="215">
        <f>SUM(Paniglgasse:Newshop2!H103)</f>
        <v>38.25</v>
      </c>
      <c r="I103" s="215">
        <f>SUM(Paniglgasse:Newshop2!I103)</f>
        <v>0</v>
      </c>
      <c r="J103" s="215">
        <f>SUM(Paniglgasse:Newshop2!J103)</f>
        <v>100.67</v>
      </c>
      <c r="K103" s="215">
        <f>SUM(Paniglgasse:Newshop2!K103)</f>
        <v>38.25</v>
      </c>
      <c r="L103" s="215">
        <f>SUM(Paniglgasse:Newshop2!L103)</f>
        <v>544</v>
      </c>
      <c r="M103" s="215">
        <f>SUM(Paniglgasse:Newshop2!M103)</f>
        <v>38.25</v>
      </c>
      <c r="N103" s="215">
        <f>SUM(Paniglgasse:Newshop2!N103)</f>
        <v>0</v>
      </c>
      <c r="O103" s="215">
        <f>SUM(Paniglgasse:Newshop2!O103)</f>
        <v>0</v>
      </c>
      <c r="P103" s="215">
        <f>SUM(Paniglgasse:Newshop2!P103)</f>
        <v>0</v>
      </c>
      <c r="Q103" s="215">
        <f>SUM(Paniglgasse:Newshop2!Q103)</f>
        <v>0</v>
      </c>
      <c r="R103" s="215">
        <f>SUM(Paniglgasse:Newshop2!R103)</f>
        <v>0</v>
      </c>
      <c r="S103" s="215">
        <f>SUM(Paniglgasse:Newshop2!S103)</f>
        <v>0</v>
      </c>
      <c r="T103" s="215">
        <f>SUM(Paniglgasse:Newshop2!T103)</f>
        <v>0</v>
      </c>
      <c r="U103" s="215">
        <f>SUM(Paniglgasse:Newshop2!U103)</f>
        <v>0</v>
      </c>
      <c r="V103" s="215">
        <f>SUM(Paniglgasse:Newshop2!V103)</f>
        <v>0</v>
      </c>
      <c r="W103" s="215">
        <f>SUM(Paniglgasse:Newshop2!W103)</f>
        <v>0</v>
      </c>
      <c r="X103" s="215">
        <f>SUM(Paniglgasse:Newshop2!X103)</f>
        <v>0</v>
      </c>
      <c r="Y103" s="215">
        <f>SUM(Paniglgasse:Newshop2!Y103)</f>
        <v>0</v>
      </c>
      <c r="Z103" s="215">
        <f>SUM(Paniglgasse:Newshop2!Z103)</f>
        <v>0</v>
      </c>
      <c r="AA103" s="215">
        <f>SUM(Paniglgasse:Newshop2!AA103)</f>
        <v>0</v>
      </c>
      <c r="AB103" s="215">
        <f>SUM(Paniglgasse:Newshop2!AB103)</f>
        <v>268.89999999999998</v>
      </c>
      <c r="AC103" s="215">
        <f>SUM(Paniglgasse:Newshop2!AC103)</f>
        <v>0</v>
      </c>
      <c r="AD103" s="215">
        <f>SUM(Paniglgasse:Newshop2!AD103)</f>
        <v>1880</v>
      </c>
      <c r="AE103" s="215">
        <f>SUM(Paniglgasse:Newshop2!AE103)</f>
        <v>0</v>
      </c>
      <c r="AF103" s="215">
        <f>SUM(Paniglgasse:Newshop2!AF103)</f>
        <v>124.87</v>
      </c>
      <c r="AG103" s="215">
        <f>SUM(Paniglgasse:Newshop2!AG103)</f>
        <v>118.9</v>
      </c>
      <c r="AH103" s="215">
        <f>SUM(Paniglgasse:Newshop2!AH103)</f>
        <v>189.9</v>
      </c>
      <c r="AI103" s="215">
        <f>SUM(Paniglgasse:Newshop2!AI103)</f>
        <v>0</v>
      </c>
      <c r="AJ103" s="215">
        <f>SUM(Paniglgasse:Newshop2!AJ103)</f>
        <v>164.5</v>
      </c>
      <c r="AK103" s="215">
        <f>SUM(Paniglgasse:Newshop2!AK103)</f>
        <v>130.17000000000002</v>
      </c>
      <c r="AL103" s="215">
        <f>SUM(Paniglgasse:Newshop2!AL103)</f>
        <v>126.91</v>
      </c>
      <c r="AM103" s="215">
        <f>SUM(Paniglgasse:Newshop2!AM103)</f>
        <v>123</v>
      </c>
      <c r="AN103" s="215">
        <f>SUM(Paniglgasse:Newshop2!AN103)</f>
        <v>80</v>
      </c>
      <c r="AO103" s="215">
        <f>SUM(Paniglgasse:Newshop2!AO103)</f>
        <v>83.87</v>
      </c>
      <c r="AP103" s="215">
        <f>SUM(Paniglgasse:Newshop2!AP103)</f>
        <v>0</v>
      </c>
      <c r="AQ103" s="215">
        <f>SUM(Paniglgasse:Newshop2!AQ103)</f>
        <v>0</v>
      </c>
      <c r="AR103" s="215">
        <f>SUM(Paniglgasse:Newshop2!AR103)</f>
        <v>0</v>
      </c>
      <c r="AS103" s="215">
        <f>SUM(Paniglgasse:Newshop2!AS103)</f>
        <v>0</v>
      </c>
      <c r="AT103" s="215">
        <f>SUM(Paniglgasse:Newshop2!AT103)</f>
        <v>0</v>
      </c>
      <c r="AU103" s="215">
        <f>SUM(Paniglgasse:Newshop2!AU103)</f>
        <v>0</v>
      </c>
      <c r="AV103" s="215">
        <f>SUM(Paniglgasse:Newshop2!AV103)</f>
        <v>0</v>
      </c>
      <c r="AW103" s="215">
        <f>SUM(Paniglgasse:Newshop2!AW103)</f>
        <v>0</v>
      </c>
      <c r="AX103" s="215">
        <f>SUM(Paniglgasse:Newshop2!AX103)</f>
        <v>0</v>
      </c>
      <c r="AY103" s="215">
        <f>SUM(Paniglgasse:Newshop2!AY103)</f>
        <v>0</v>
      </c>
      <c r="AZ103" s="215">
        <f>SUM(Paniglgasse:Newshop2!AZ103)</f>
        <v>0</v>
      </c>
      <c r="BA103" s="215">
        <f>SUM(Paniglgasse:Newshop2!BA103)</f>
        <v>0</v>
      </c>
      <c r="BB103" s="215">
        <f>SUM(Paniglgasse:Newshop2!BB103)</f>
        <v>0</v>
      </c>
      <c r="BC103" s="215">
        <f>SUM(Paniglgasse:Newshop2!BC103)</f>
        <v>0</v>
      </c>
      <c r="BD103" s="215">
        <f>SUM(Paniglgasse:Newshop2!BD103)</f>
        <v>0</v>
      </c>
      <c r="BE103" s="195"/>
      <c r="BF103" s="163">
        <f>SUM(E103:H103)</f>
        <v>38.25</v>
      </c>
      <c r="BG103" s="77">
        <f>SUM(I103:L103)</f>
        <v>682.92000000000007</v>
      </c>
      <c r="BH103" s="77">
        <f>SUM(M103:Q103)</f>
        <v>38.25</v>
      </c>
      <c r="BI103" s="77">
        <f>SUM(R103:U103)</f>
        <v>0</v>
      </c>
      <c r="BJ103" s="77">
        <f>SUM(V103:Y103)</f>
        <v>0</v>
      </c>
      <c r="BK103" s="77">
        <f>SUM(Z103:AD103)</f>
        <v>2148.9</v>
      </c>
      <c r="BL103" s="77">
        <f>SUM(AE103:AH103)</f>
        <v>433.67</v>
      </c>
      <c r="BM103" s="77">
        <f>SUM(AI103:AL103)</f>
        <v>421.58000000000004</v>
      </c>
      <c r="BN103" s="77">
        <f>SUM(AM103:AQ103)</f>
        <v>286.87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4050.44</v>
      </c>
      <c r="BS103" s="77">
        <f>SUM(BF103:BH103)</f>
        <v>759.42000000000007</v>
      </c>
      <c r="BT103" s="77">
        <f>SUM(BI103:BK103)</f>
        <v>2148.9</v>
      </c>
      <c r="BU103" s="77">
        <f>SUM(BL103:BN103)</f>
        <v>1142.1199999999999</v>
      </c>
      <c r="BV103" s="77">
        <f>SUM(BO103:BQ103)</f>
        <v>0</v>
      </c>
      <c r="BW103" s="77">
        <f>SUM(BF103:BK103)</f>
        <v>2908.32</v>
      </c>
      <c r="BX103" s="77">
        <f>SUM(BL103:BQ103)</f>
        <v>1142.1199999999999</v>
      </c>
      <c r="BY103" s="77">
        <f>IF(Info!$O$3="Q1",$BS103,IF(Info!$O$3="Q2",$BS103+$BT103,IF(Info!$O$3="Q3",$BS103+$BT103+$BU103,$BR103)))</f>
        <v>759.42000000000007</v>
      </c>
      <c r="BZ103" s="77">
        <f>IF(Info!$O$3="Q1",$BS103,IF(Info!$O$3="Q2",$BT103,IF(Info!$O$3="Q3",$BU103,$BV103)))</f>
        <v>759.42000000000007</v>
      </c>
      <c r="CA103" s="197"/>
    </row>
    <row r="104" spans="1:81" x14ac:dyDescent="0.3">
      <c r="A104" s="204"/>
      <c r="B104" s="160" t="s">
        <v>360</v>
      </c>
      <c r="C104" s="194"/>
      <c r="D104" s="157">
        <f>SUM(E104:BD104)</f>
        <v>11160.24666666667</v>
      </c>
      <c r="E104" s="157">
        <f t="shared" ref="E104:AJ104" si="125">SUM(E100:E103)</f>
        <v>0</v>
      </c>
      <c r="F104" s="157">
        <f t="shared" si="125"/>
        <v>539.80000000000007</v>
      </c>
      <c r="G104" s="157">
        <f t="shared" si="125"/>
        <v>95.110000000000014</v>
      </c>
      <c r="H104" s="157">
        <f t="shared" si="125"/>
        <v>38.25</v>
      </c>
      <c r="I104" s="157">
        <f t="shared" si="125"/>
        <v>176.99</v>
      </c>
      <c r="J104" s="157">
        <f t="shared" si="125"/>
        <v>210.26</v>
      </c>
      <c r="K104" s="157">
        <f t="shared" si="125"/>
        <v>419.43333333333334</v>
      </c>
      <c r="L104" s="157">
        <f t="shared" si="125"/>
        <v>616.80999999999995</v>
      </c>
      <c r="M104" s="157">
        <f t="shared" si="125"/>
        <v>147.99</v>
      </c>
      <c r="N104" s="157">
        <f t="shared" si="125"/>
        <v>194.77</v>
      </c>
      <c r="O104" s="157">
        <f t="shared" si="125"/>
        <v>0</v>
      </c>
      <c r="P104" s="157">
        <f t="shared" si="125"/>
        <v>349</v>
      </c>
      <c r="Q104" s="157">
        <f t="shared" si="125"/>
        <v>190.40000000000003</v>
      </c>
      <c r="R104" s="157">
        <f t="shared" si="125"/>
        <v>102.1</v>
      </c>
      <c r="S104" s="157">
        <f t="shared" si="125"/>
        <v>176.43</v>
      </c>
      <c r="T104" s="157">
        <f t="shared" si="125"/>
        <v>0</v>
      </c>
      <c r="U104" s="157">
        <f t="shared" si="125"/>
        <v>270.69166666666666</v>
      </c>
      <c r="V104" s="157">
        <f t="shared" si="125"/>
        <v>118.57</v>
      </c>
      <c r="W104" s="157">
        <f t="shared" si="125"/>
        <v>58</v>
      </c>
      <c r="X104" s="157">
        <f t="shared" si="125"/>
        <v>567.70000000000005</v>
      </c>
      <c r="Y104" s="157">
        <f t="shared" si="125"/>
        <v>209.96166666666667</v>
      </c>
      <c r="Z104" s="157">
        <f t="shared" si="125"/>
        <v>174.29</v>
      </c>
      <c r="AA104" s="157">
        <f t="shared" si="125"/>
        <v>0</v>
      </c>
      <c r="AB104" s="157">
        <f t="shared" si="125"/>
        <v>268.89999999999998</v>
      </c>
      <c r="AC104" s="157">
        <f t="shared" si="125"/>
        <v>100.13333333333333</v>
      </c>
      <c r="AD104" s="157">
        <f t="shared" si="125"/>
        <v>2174.0733333333333</v>
      </c>
      <c r="AE104" s="157">
        <f t="shared" si="125"/>
        <v>170.84</v>
      </c>
      <c r="AF104" s="157">
        <f t="shared" si="125"/>
        <v>124.87</v>
      </c>
      <c r="AG104" s="157">
        <f t="shared" si="125"/>
        <v>273.64999999999998</v>
      </c>
      <c r="AH104" s="157">
        <f t="shared" si="125"/>
        <v>451.77499999999998</v>
      </c>
      <c r="AI104" s="157">
        <f t="shared" si="125"/>
        <v>504.40999999999997</v>
      </c>
      <c r="AJ104" s="157">
        <f t="shared" si="125"/>
        <v>510.08333333333331</v>
      </c>
      <c r="AK104" s="157">
        <f t="shared" ref="AK104:BP104" si="126">SUM(AK100:AK103)</f>
        <v>130.17000000000002</v>
      </c>
      <c r="AL104" s="157">
        <f t="shared" si="126"/>
        <v>203.01</v>
      </c>
      <c r="AM104" s="157">
        <f t="shared" si="126"/>
        <v>123</v>
      </c>
      <c r="AN104" s="157">
        <f t="shared" si="126"/>
        <v>221.94833333333332</v>
      </c>
      <c r="AO104" s="157">
        <f t="shared" si="126"/>
        <v>1246.8266666666668</v>
      </c>
      <c r="AP104" s="157">
        <f t="shared" si="126"/>
        <v>0</v>
      </c>
      <c r="AQ104" s="157">
        <f t="shared" si="126"/>
        <v>0</v>
      </c>
      <c r="AR104" s="157">
        <f t="shared" si="126"/>
        <v>0</v>
      </c>
      <c r="AS104" s="157">
        <f t="shared" si="126"/>
        <v>0</v>
      </c>
      <c r="AT104" s="157">
        <f t="shared" si="126"/>
        <v>0</v>
      </c>
      <c r="AU104" s="157">
        <f t="shared" si="126"/>
        <v>0</v>
      </c>
      <c r="AV104" s="157">
        <f t="shared" si="126"/>
        <v>0</v>
      </c>
      <c r="AW104" s="157">
        <f t="shared" si="126"/>
        <v>0</v>
      </c>
      <c r="AX104" s="157">
        <f t="shared" si="126"/>
        <v>0</v>
      </c>
      <c r="AY104" s="157">
        <f t="shared" si="126"/>
        <v>0</v>
      </c>
      <c r="AZ104" s="157">
        <f t="shared" si="126"/>
        <v>0</v>
      </c>
      <c r="BA104" s="157">
        <f t="shared" si="126"/>
        <v>0</v>
      </c>
      <c r="BB104" s="157">
        <f t="shared" si="126"/>
        <v>0</v>
      </c>
      <c r="BC104" s="157">
        <f t="shared" si="126"/>
        <v>0</v>
      </c>
      <c r="BD104" s="157">
        <f t="shared" si="126"/>
        <v>0</v>
      </c>
      <c r="BE104" s="195"/>
      <c r="BF104" s="162">
        <f>SUM(E104:H104)</f>
        <v>673.16000000000008</v>
      </c>
      <c r="BG104" s="157">
        <f>SUM(I104:L104)</f>
        <v>1423.4933333333333</v>
      </c>
      <c r="BH104" s="157">
        <f>SUM(M104:Q104)</f>
        <v>882.16000000000008</v>
      </c>
      <c r="BI104" s="157">
        <f>SUM(R104:U104)</f>
        <v>549.22166666666658</v>
      </c>
      <c r="BJ104" s="157">
        <f>SUM(V104:Y104)</f>
        <v>954.23166666666668</v>
      </c>
      <c r="BK104" s="157">
        <f>SUM(Z104:AD104)</f>
        <v>2717.3966666666665</v>
      </c>
      <c r="BL104" s="157">
        <f>SUM(AE104:AH104)</f>
        <v>1021.135</v>
      </c>
      <c r="BM104" s="157">
        <f>SUM(AI104:AL104)</f>
        <v>1347.6733333333334</v>
      </c>
      <c r="BN104" s="157">
        <f>SUM(AM104:AQ104)</f>
        <v>1591.7750000000001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11160.246666666666</v>
      </c>
      <c r="BS104" s="157">
        <f>SUM(BF104:BH104)</f>
        <v>2978.8133333333335</v>
      </c>
      <c r="BT104" s="157">
        <f>SUM(BI104:BK104)</f>
        <v>4220.8500000000004</v>
      </c>
      <c r="BU104" s="157">
        <f>SUM(BL104:BN104)</f>
        <v>3960.5833333333335</v>
      </c>
      <c r="BV104" s="157">
        <f>SUM(BO104:BQ104)</f>
        <v>0</v>
      </c>
      <c r="BW104" s="157">
        <f>SUM(BF104:BK104)</f>
        <v>7199.663333333333</v>
      </c>
      <c r="BX104" s="157">
        <f>SUM(BL104:BQ104)</f>
        <v>3960.5833333333335</v>
      </c>
      <c r="BY104" s="157">
        <f>IF(Info!$O$3="Q1",$BS104,IF(Info!$O$3="Q2",$BS104+$BT104,IF(Info!$O$3="Q3",$BS104+$BT104+$BU104,$BR104)))</f>
        <v>2978.8133333333335</v>
      </c>
      <c r="BZ104" s="157">
        <f>IF(Info!$O$3="Q1",$BS104,IF(Info!$O$3="Q2",$BT104,IF(Info!$O$3="Q3",$BU104,$BV104)))</f>
        <v>2978.8133333333335</v>
      </c>
      <c r="CA104" s="197"/>
    </row>
    <row r="105" spans="1:81" ht="15.6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x14ac:dyDescent="0.3">
      <c r="A106" s="193"/>
      <c r="B106" s="78" t="s">
        <v>362</v>
      </c>
      <c r="C106" s="194"/>
      <c r="D106" s="157">
        <f>SUM(E106:BD106)</f>
        <v>7754.6859999999961</v>
      </c>
      <c r="E106" s="215">
        <f>SUM(Paniglgasse:Newshop2!E106)</f>
        <v>205.88</v>
      </c>
      <c r="F106" s="215">
        <f>SUM(Paniglgasse:Newshop2!F106)</f>
        <v>205.88</v>
      </c>
      <c r="G106" s="215">
        <f>SUM(Paniglgasse:Newshop2!G106)</f>
        <v>205.88</v>
      </c>
      <c r="H106" s="215">
        <f>SUM(Paniglgasse:Newshop2!H106)</f>
        <v>205.88</v>
      </c>
      <c r="I106" s="215">
        <f>SUM(Paniglgasse:Newshop2!I106)</f>
        <v>195.44249999999997</v>
      </c>
      <c r="J106" s="215">
        <f>SUM(Paniglgasse:Newshop2!J106)</f>
        <v>195.44249999999997</v>
      </c>
      <c r="K106" s="215">
        <f>SUM(Paniglgasse:Newshop2!K106)</f>
        <v>195.44249999999997</v>
      </c>
      <c r="L106" s="215">
        <f>SUM(Paniglgasse:Newshop2!L106)</f>
        <v>195.44249999999997</v>
      </c>
      <c r="M106" s="215">
        <f>SUM(Paniglgasse:Newshop2!M106)</f>
        <v>186.81599999999997</v>
      </c>
      <c r="N106" s="215">
        <f>SUM(Paniglgasse:Newshop2!N106)</f>
        <v>186.81599999999997</v>
      </c>
      <c r="O106" s="215">
        <f>SUM(Paniglgasse:Newshop2!O106)</f>
        <v>186.81599999999997</v>
      </c>
      <c r="P106" s="215">
        <f>SUM(Paniglgasse:Newshop2!P106)</f>
        <v>186.81599999999997</v>
      </c>
      <c r="Q106" s="215">
        <f>SUM(Paniglgasse:Newshop2!Q106)</f>
        <v>186.81599999999997</v>
      </c>
      <c r="R106" s="215">
        <f>SUM(Paniglgasse:Newshop2!R106)</f>
        <v>226.89500000000004</v>
      </c>
      <c r="S106" s="215">
        <f>SUM(Paniglgasse:Newshop2!S106)</f>
        <v>226.89500000000004</v>
      </c>
      <c r="T106" s="215">
        <f>SUM(Paniglgasse:Newshop2!T106)</f>
        <v>226.89500000000004</v>
      </c>
      <c r="U106" s="215">
        <f>SUM(Paniglgasse:Newshop2!U106)</f>
        <v>226.89500000000004</v>
      </c>
      <c r="V106" s="215">
        <f>SUM(Paniglgasse:Newshop2!V106)</f>
        <v>220.97750000000002</v>
      </c>
      <c r="W106" s="215">
        <f>SUM(Paniglgasse:Newshop2!W106)</f>
        <v>220.97750000000002</v>
      </c>
      <c r="X106" s="215">
        <f>SUM(Paniglgasse:Newshop2!X106)</f>
        <v>220.97750000000002</v>
      </c>
      <c r="Y106" s="215">
        <f>SUM(Paniglgasse:Newshop2!Y106)</f>
        <v>220.97750000000002</v>
      </c>
      <c r="Z106" s="215">
        <f>SUM(Paniglgasse:Newshop2!Z106)</f>
        <v>186.32400000000001</v>
      </c>
      <c r="AA106" s="215">
        <f>SUM(Paniglgasse:Newshop2!AA106)</f>
        <v>186.32400000000001</v>
      </c>
      <c r="AB106" s="215">
        <f>SUM(Paniglgasse:Newshop2!AB106)</f>
        <v>186.32400000000001</v>
      </c>
      <c r="AC106" s="215">
        <f>SUM(Paniglgasse:Newshop2!AC106)</f>
        <v>186.32400000000001</v>
      </c>
      <c r="AD106" s="215">
        <f>SUM(Paniglgasse:Newshop2!AD106)</f>
        <v>186.32400000000001</v>
      </c>
      <c r="AE106" s="215">
        <f>SUM(Paniglgasse:Newshop2!AE106)</f>
        <v>226.14249999999998</v>
      </c>
      <c r="AF106" s="215">
        <f>SUM(Paniglgasse:Newshop2!AF106)</f>
        <v>226.14249999999998</v>
      </c>
      <c r="AG106" s="215">
        <f>SUM(Paniglgasse:Newshop2!AG106)</f>
        <v>226.14249999999998</v>
      </c>
      <c r="AH106" s="215">
        <f>SUM(Paniglgasse:Newshop2!AH106)</f>
        <v>226.14249999999998</v>
      </c>
      <c r="AI106" s="215">
        <f>SUM(Paniglgasse:Newshop2!AI106)</f>
        <v>210.58500000000004</v>
      </c>
      <c r="AJ106" s="215">
        <f>SUM(Paniglgasse:Newshop2!AJ106)</f>
        <v>210.58500000000004</v>
      </c>
      <c r="AK106" s="215">
        <f>SUM(Paniglgasse:Newshop2!AK106)</f>
        <v>210.58500000000004</v>
      </c>
      <c r="AL106" s="215">
        <f>SUM(Paniglgasse:Newshop2!AL106)</f>
        <v>210.58500000000004</v>
      </c>
      <c r="AM106" s="215">
        <f>SUM(Paniglgasse:Newshop2!AM106)</f>
        <v>186.32400000000001</v>
      </c>
      <c r="AN106" s="215">
        <f>SUM(Paniglgasse:Newshop2!AN106)</f>
        <v>186.32400000000001</v>
      </c>
      <c r="AO106" s="215">
        <f>SUM(Paniglgasse:Newshop2!AO106)</f>
        <v>186.32400000000001</v>
      </c>
      <c r="AP106" s="215">
        <f>SUM(Paniglgasse:Newshop2!AP106)</f>
        <v>186.32400000000001</v>
      </c>
      <c r="AQ106" s="215">
        <f>SUM(Paniglgasse:Newshop2!AQ106)</f>
        <v>0</v>
      </c>
      <c r="AR106" s="215">
        <f>SUM(Paniglgasse:Newshop2!AR106)</f>
        <v>0</v>
      </c>
      <c r="AS106" s="215">
        <f>SUM(Paniglgasse:Newshop2!AS106)</f>
        <v>0</v>
      </c>
      <c r="AT106" s="215">
        <f>SUM(Paniglgasse:Newshop2!AT106)</f>
        <v>0</v>
      </c>
      <c r="AU106" s="215">
        <f>SUM(Paniglgasse:Newshop2!AU106)</f>
        <v>0</v>
      </c>
      <c r="AV106" s="215">
        <f>SUM(Paniglgasse:Newshop2!AV106)</f>
        <v>0</v>
      </c>
      <c r="AW106" s="215">
        <f>SUM(Paniglgasse:Newshop2!AW106)</f>
        <v>0</v>
      </c>
      <c r="AX106" s="215">
        <f>SUM(Paniglgasse:Newshop2!AX106)</f>
        <v>0</v>
      </c>
      <c r="AY106" s="215">
        <f>SUM(Paniglgasse:Newshop2!AY106)</f>
        <v>0</v>
      </c>
      <c r="AZ106" s="215">
        <f>SUM(Paniglgasse:Newshop2!AZ106)</f>
        <v>0</v>
      </c>
      <c r="BA106" s="215">
        <f>SUM(Paniglgasse:Newshop2!BA106)</f>
        <v>0</v>
      </c>
      <c r="BB106" s="215">
        <f>SUM(Paniglgasse:Newshop2!BB106)</f>
        <v>0</v>
      </c>
      <c r="BC106" s="215">
        <f>SUM(Paniglgasse:Newshop2!BC106)</f>
        <v>0</v>
      </c>
      <c r="BD106" s="215">
        <f>SUM(Paniglgasse:Newshop2!BD106)</f>
        <v>0</v>
      </c>
      <c r="BE106" s="195"/>
      <c r="BF106" s="837">
        <f>SUM(E106:H106)</f>
        <v>823.52</v>
      </c>
      <c r="BG106" s="836">
        <f>SUM(I106:L106)</f>
        <v>781.76999999999987</v>
      </c>
      <c r="BH106" s="836">
        <f>SUM(M106:Q106)</f>
        <v>934.07999999999993</v>
      </c>
      <c r="BI106" s="836">
        <f>SUM(R106:U106)</f>
        <v>907.58000000000015</v>
      </c>
      <c r="BJ106" s="836">
        <f>SUM(V106:Y106)</f>
        <v>883.91000000000008</v>
      </c>
      <c r="BK106" s="836">
        <f>SUM(Z106:AD106)</f>
        <v>931.62000000000012</v>
      </c>
      <c r="BL106" s="836">
        <f>SUM(AE106:AH106)</f>
        <v>904.56999999999994</v>
      </c>
      <c r="BM106" s="77">
        <f>SUM(AI106:AL106)</f>
        <v>842.34000000000015</v>
      </c>
      <c r="BN106" s="77">
        <f>SUM(AM106:AQ106)</f>
        <v>745.29600000000005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7754.6859999999997</v>
      </c>
      <c r="BS106" s="77">
        <f>SUM(BF106:BH106)</f>
        <v>2539.37</v>
      </c>
      <c r="BT106" s="77">
        <f>SUM(BI106:BK106)</f>
        <v>2723.1100000000006</v>
      </c>
      <c r="BU106" s="77">
        <f>SUM(BL106:BN106)</f>
        <v>2492.2060000000001</v>
      </c>
      <c r="BV106" s="77">
        <f>SUM(BO106:BQ106)</f>
        <v>0</v>
      </c>
      <c r="BW106" s="77">
        <f>SUM(BF106:BK106)</f>
        <v>5262.48</v>
      </c>
      <c r="BX106" s="77">
        <f>SUM(BL106:BQ106)</f>
        <v>2492.2060000000001</v>
      </c>
      <c r="BY106" s="77">
        <f>IF(Info!$O$3="Q1",$BS106,IF(Info!$O$3="Q2",$BS106+$BT106,IF(Info!$O$3="Q3",$BS106+$BT106+$BU106,$BR106)))</f>
        <v>2539.37</v>
      </c>
      <c r="BZ106" s="77">
        <f>IF(Info!$O$3="Q1",$BS106,IF(Info!$O$3="Q2",$BT106,IF(Info!$O$3="Q3",$BU106,$BV106)))</f>
        <v>2539.37</v>
      </c>
      <c r="CA106" s="197"/>
    </row>
    <row r="107" spans="1:81" x14ac:dyDescent="0.3">
      <c r="A107" s="193"/>
      <c r="B107" s="78" t="s">
        <v>363</v>
      </c>
      <c r="C107" s="194"/>
      <c r="D107" s="157">
        <f>SUM(E107:BD107)</f>
        <v>2164.7035897435908</v>
      </c>
      <c r="E107" s="215">
        <f>SUM(Paniglgasse:Newshop2!E107)</f>
        <v>38.78846153846154</v>
      </c>
      <c r="F107" s="215">
        <f>SUM(Paniglgasse:Newshop2!F107)</f>
        <v>38.78846153846154</v>
      </c>
      <c r="G107" s="215">
        <f>SUM(Paniglgasse:Newshop2!G107)</f>
        <v>38.78846153846154</v>
      </c>
      <c r="H107" s="215">
        <f>SUM(Paniglgasse:Newshop2!H107)</f>
        <v>38.78846153846154</v>
      </c>
      <c r="I107" s="215">
        <f>SUM(Paniglgasse:Newshop2!I107)</f>
        <v>69.788461538461547</v>
      </c>
      <c r="J107" s="215">
        <f>SUM(Paniglgasse:Newshop2!J107)</f>
        <v>69.788461538461547</v>
      </c>
      <c r="K107" s="215">
        <f>SUM(Paniglgasse:Newshop2!K107)</f>
        <v>69.788461538461547</v>
      </c>
      <c r="L107" s="215">
        <f>SUM(Paniglgasse:Newshop2!L107)</f>
        <v>69.788461538461547</v>
      </c>
      <c r="M107" s="215">
        <f>SUM(Paniglgasse:Newshop2!M107)</f>
        <v>81.388461538461542</v>
      </c>
      <c r="N107" s="215">
        <f>SUM(Paniglgasse:Newshop2!N107)</f>
        <v>81.388461538461542</v>
      </c>
      <c r="O107" s="215">
        <f>SUM(Paniglgasse:Newshop2!O107)</f>
        <v>81.388461538461542</v>
      </c>
      <c r="P107" s="215">
        <f>SUM(Paniglgasse:Newshop2!P107)</f>
        <v>81.388461538461542</v>
      </c>
      <c r="Q107" s="215">
        <f>SUM(Paniglgasse:Newshop2!Q107)</f>
        <v>81.388461538461542</v>
      </c>
      <c r="R107" s="215">
        <f>SUM(Paniglgasse:Newshop2!R107)</f>
        <v>13.239999999999998</v>
      </c>
      <c r="S107" s="215">
        <f>SUM(Paniglgasse:Newshop2!S107)</f>
        <v>13.239999999999998</v>
      </c>
      <c r="T107" s="215">
        <f>SUM(Paniglgasse:Newshop2!T107)</f>
        <v>13.239999999999998</v>
      </c>
      <c r="U107" s="215">
        <f>SUM(Paniglgasse:Newshop2!U107)</f>
        <v>13.239999999999998</v>
      </c>
      <c r="V107" s="215">
        <f>SUM(Paniglgasse:Newshop2!V107)</f>
        <v>72</v>
      </c>
      <c r="W107" s="215">
        <f>SUM(Paniglgasse:Newshop2!W107)</f>
        <v>72</v>
      </c>
      <c r="X107" s="215">
        <f>SUM(Paniglgasse:Newshop2!X107)</f>
        <v>72</v>
      </c>
      <c r="Y107" s="215">
        <f>SUM(Paniglgasse:Newshop2!Y107)</f>
        <v>72</v>
      </c>
      <c r="Z107" s="215">
        <f>SUM(Paniglgasse:Newshop2!Z107)</f>
        <v>71.337692307692322</v>
      </c>
      <c r="AA107" s="215">
        <f>SUM(Paniglgasse:Newshop2!AA107)</f>
        <v>71.337692307692322</v>
      </c>
      <c r="AB107" s="215">
        <f>SUM(Paniglgasse:Newshop2!AB107)</f>
        <v>71.337692307692322</v>
      </c>
      <c r="AC107" s="215">
        <f>SUM(Paniglgasse:Newshop2!AC107)</f>
        <v>71.337692307692322</v>
      </c>
      <c r="AD107" s="215">
        <f>SUM(Paniglgasse:Newshop2!AD107)</f>
        <v>71.337692307692322</v>
      </c>
      <c r="AE107" s="215">
        <f>SUM(Paniglgasse:Newshop2!AE107)</f>
        <v>42.509230769230776</v>
      </c>
      <c r="AF107" s="215">
        <f>SUM(Paniglgasse:Newshop2!AF107)</f>
        <v>42.509230769230776</v>
      </c>
      <c r="AG107" s="215">
        <f>SUM(Paniglgasse:Newshop2!AG107)</f>
        <v>42.509230769230776</v>
      </c>
      <c r="AH107" s="215">
        <f>SUM(Paniglgasse:Newshop2!AH107)</f>
        <v>42.509230769230776</v>
      </c>
      <c r="AI107" s="215">
        <f>SUM(Paniglgasse:Newshop2!AI107)</f>
        <v>42.537692307692311</v>
      </c>
      <c r="AJ107" s="215">
        <f>SUM(Paniglgasse:Newshop2!AJ107)</f>
        <v>42.537692307692311</v>
      </c>
      <c r="AK107" s="215">
        <f>SUM(Paniglgasse:Newshop2!AK107)</f>
        <v>42.537692307692311</v>
      </c>
      <c r="AL107" s="215">
        <f>SUM(Paniglgasse:Newshop2!AL107)</f>
        <v>42.537692307692311</v>
      </c>
      <c r="AM107" s="215">
        <f>SUM(Paniglgasse:Newshop2!AM107)</f>
        <v>71.404358974358985</v>
      </c>
      <c r="AN107" s="215">
        <f>SUM(Paniglgasse:Newshop2!AN107)</f>
        <v>71.404358974358985</v>
      </c>
      <c r="AO107" s="215">
        <f>SUM(Paniglgasse:Newshop2!AO107)</f>
        <v>71.404358974358985</v>
      </c>
      <c r="AP107" s="215">
        <f>SUM(Paniglgasse:Newshop2!AP107)</f>
        <v>71.404358974358985</v>
      </c>
      <c r="AQ107" s="215">
        <f>SUM(Paniglgasse:Newshop2!AQ107)</f>
        <v>0</v>
      </c>
      <c r="AR107" s="215">
        <f>SUM(Paniglgasse:Newshop2!AR107)</f>
        <v>0</v>
      </c>
      <c r="AS107" s="215">
        <f>SUM(Paniglgasse:Newshop2!AS107)</f>
        <v>0</v>
      </c>
      <c r="AT107" s="215">
        <f>SUM(Paniglgasse:Newshop2!AT107)</f>
        <v>0</v>
      </c>
      <c r="AU107" s="215">
        <f>SUM(Paniglgasse:Newshop2!AU107)</f>
        <v>0</v>
      </c>
      <c r="AV107" s="215">
        <f>SUM(Paniglgasse:Newshop2!AV107)</f>
        <v>0</v>
      </c>
      <c r="AW107" s="215">
        <f>SUM(Paniglgasse:Newshop2!AW107)</f>
        <v>0</v>
      </c>
      <c r="AX107" s="215">
        <f>SUM(Paniglgasse:Newshop2!AX107)</f>
        <v>0</v>
      </c>
      <c r="AY107" s="215">
        <f>SUM(Paniglgasse:Newshop2!AY107)</f>
        <v>0</v>
      </c>
      <c r="AZ107" s="215">
        <f>SUM(Paniglgasse:Newshop2!AZ107)</f>
        <v>0</v>
      </c>
      <c r="BA107" s="215">
        <f>SUM(Paniglgasse:Newshop2!BA107)</f>
        <v>0</v>
      </c>
      <c r="BB107" s="215">
        <f>SUM(Paniglgasse:Newshop2!BB107)</f>
        <v>0</v>
      </c>
      <c r="BC107" s="215">
        <f>SUM(Paniglgasse:Newshop2!BC107)</f>
        <v>0</v>
      </c>
      <c r="BD107" s="215">
        <f>SUM(Paniglgasse:Newshop2!BD107)</f>
        <v>0</v>
      </c>
      <c r="BE107" s="195"/>
      <c r="BF107" s="163">
        <f>SUM(E107:H107)</f>
        <v>155.15384615384616</v>
      </c>
      <c r="BG107" s="77">
        <f>SUM(I107:L107)</f>
        <v>279.15384615384619</v>
      </c>
      <c r="BH107" s="77">
        <f>SUM(M107:Q107)</f>
        <v>406.94230769230774</v>
      </c>
      <c r="BI107" s="77">
        <f>SUM(R107:U107)</f>
        <v>52.959999999999994</v>
      </c>
      <c r="BJ107" s="77">
        <f>SUM(V107:Y107)</f>
        <v>288</v>
      </c>
      <c r="BK107" s="77">
        <f>SUM(Z107:AD107)</f>
        <v>356.68846153846164</v>
      </c>
      <c r="BL107" s="77">
        <f>SUM(AE107:AH107)</f>
        <v>170.0369230769231</v>
      </c>
      <c r="BM107" s="77">
        <f>SUM(AI107:AL107)</f>
        <v>170.15076923076924</v>
      </c>
      <c r="BN107" s="77">
        <f>SUM(AM107:AQ107)</f>
        <v>285.61743589743594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2164.7035897435899</v>
      </c>
      <c r="BS107" s="77">
        <f>SUM(BF107:BH107)</f>
        <v>841.25000000000011</v>
      </c>
      <c r="BT107" s="77">
        <f>SUM(BI107:BK107)</f>
        <v>697.64846153846156</v>
      </c>
      <c r="BU107" s="77">
        <f>SUM(BL107:BN107)</f>
        <v>625.80512820512831</v>
      </c>
      <c r="BV107" s="77">
        <f>SUM(BO107:BQ107)</f>
        <v>0</v>
      </c>
      <c r="BW107" s="77">
        <f>SUM(BF107:BK107)</f>
        <v>1538.8984615384616</v>
      </c>
      <c r="BX107" s="77">
        <f>SUM(BL107:BQ107)</f>
        <v>625.80512820512831</v>
      </c>
      <c r="BY107" s="77">
        <f>IF(Info!$O$3="Q1",$BS107,IF(Info!$O$3="Q2",$BS107+$BT107,IF(Info!$O$3="Q3",$BS107+$BT107+$BU107,$BR107)))</f>
        <v>841.25000000000011</v>
      </c>
      <c r="BZ107" s="77">
        <f>IF(Info!$O$3="Q1",$BS107,IF(Info!$O$3="Q2",$BT107,IF(Info!$O$3="Q3",$BU107,$BV107)))</f>
        <v>841.25000000000011</v>
      </c>
      <c r="CA107" s="197"/>
    </row>
    <row r="108" spans="1:81" x14ac:dyDescent="0.3">
      <c r="A108" s="204"/>
      <c r="B108" s="160" t="s">
        <v>364</v>
      </c>
      <c r="C108" s="194"/>
      <c r="D108" s="157">
        <f>SUM(E108:BD108)</f>
        <v>9919.3895897435905</v>
      </c>
      <c r="E108" s="157">
        <f t="shared" ref="E108:AJ108" si="127">SUM(E106:E107)</f>
        <v>244.66846153846154</v>
      </c>
      <c r="F108" s="157">
        <f t="shared" si="127"/>
        <v>244.66846153846154</v>
      </c>
      <c r="G108" s="157">
        <f t="shared" si="127"/>
        <v>244.66846153846154</v>
      </c>
      <c r="H108" s="157">
        <f t="shared" si="127"/>
        <v>244.66846153846154</v>
      </c>
      <c r="I108" s="157">
        <f t="shared" si="127"/>
        <v>265.23096153846154</v>
      </c>
      <c r="J108" s="157">
        <f t="shared" si="127"/>
        <v>265.23096153846154</v>
      </c>
      <c r="K108" s="157">
        <f t="shared" si="127"/>
        <v>265.23096153846154</v>
      </c>
      <c r="L108" s="157">
        <f t="shared" si="127"/>
        <v>265.23096153846154</v>
      </c>
      <c r="M108" s="157">
        <f t="shared" si="127"/>
        <v>268.20446153846149</v>
      </c>
      <c r="N108" s="157">
        <f t="shared" si="127"/>
        <v>268.20446153846149</v>
      </c>
      <c r="O108" s="157">
        <f t="shared" si="127"/>
        <v>268.20446153846149</v>
      </c>
      <c r="P108" s="157">
        <f t="shared" si="127"/>
        <v>268.20446153846149</v>
      </c>
      <c r="Q108" s="157">
        <f t="shared" si="127"/>
        <v>268.20446153846149</v>
      </c>
      <c r="R108" s="157">
        <f t="shared" si="127"/>
        <v>240.13500000000005</v>
      </c>
      <c r="S108" s="157">
        <f t="shared" si="127"/>
        <v>240.13500000000005</v>
      </c>
      <c r="T108" s="157">
        <f t="shared" si="127"/>
        <v>240.13500000000005</v>
      </c>
      <c r="U108" s="157">
        <f t="shared" si="127"/>
        <v>240.13500000000005</v>
      </c>
      <c r="V108" s="157">
        <f t="shared" si="127"/>
        <v>292.97750000000002</v>
      </c>
      <c r="W108" s="157">
        <f t="shared" si="127"/>
        <v>292.97750000000002</v>
      </c>
      <c r="X108" s="157">
        <f t="shared" si="127"/>
        <v>292.97750000000002</v>
      </c>
      <c r="Y108" s="157">
        <f t="shared" si="127"/>
        <v>292.97750000000002</v>
      </c>
      <c r="Z108" s="157">
        <f t="shared" si="127"/>
        <v>257.66169230769231</v>
      </c>
      <c r="AA108" s="157">
        <f t="shared" si="127"/>
        <v>257.66169230769231</v>
      </c>
      <c r="AB108" s="157">
        <f t="shared" si="127"/>
        <v>257.66169230769231</v>
      </c>
      <c r="AC108" s="157">
        <f t="shared" si="127"/>
        <v>257.66169230769231</v>
      </c>
      <c r="AD108" s="157">
        <f t="shared" si="127"/>
        <v>257.66169230769231</v>
      </c>
      <c r="AE108" s="157">
        <f t="shared" si="127"/>
        <v>268.65173076923077</v>
      </c>
      <c r="AF108" s="157">
        <f t="shared" si="127"/>
        <v>268.65173076923077</v>
      </c>
      <c r="AG108" s="157">
        <f t="shared" si="127"/>
        <v>268.65173076923077</v>
      </c>
      <c r="AH108" s="157">
        <f t="shared" si="127"/>
        <v>268.65173076923077</v>
      </c>
      <c r="AI108" s="157">
        <f t="shared" si="127"/>
        <v>253.12269230769235</v>
      </c>
      <c r="AJ108" s="157">
        <f t="shared" si="127"/>
        <v>253.12269230769235</v>
      </c>
      <c r="AK108" s="157">
        <f t="shared" ref="AK108:BP108" si="128">SUM(AK106:AK107)</f>
        <v>253.12269230769235</v>
      </c>
      <c r="AL108" s="157">
        <f t="shared" si="128"/>
        <v>253.12269230769235</v>
      </c>
      <c r="AM108" s="157">
        <f t="shared" si="128"/>
        <v>257.72835897435903</v>
      </c>
      <c r="AN108" s="157">
        <f t="shared" si="128"/>
        <v>257.72835897435903</v>
      </c>
      <c r="AO108" s="157">
        <f t="shared" si="128"/>
        <v>257.72835897435903</v>
      </c>
      <c r="AP108" s="157">
        <f t="shared" si="128"/>
        <v>257.72835897435903</v>
      </c>
      <c r="AQ108" s="157">
        <f t="shared" si="128"/>
        <v>0</v>
      </c>
      <c r="AR108" s="157">
        <f t="shared" si="128"/>
        <v>0</v>
      </c>
      <c r="AS108" s="157">
        <f t="shared" si="128"/>
        <v>0</v>
      </c>
      <c r="AT108" s="157">
        <f t="shared" si="128"/>
        <v>0</v>
      </c>
      <c r="AU108" s="157">
        <f t="shared" si="128"/>
        <v>0</v>
      </c>
      <c r="AV108" s="157">
        <f t="shared" si="128"/>
        <v>0</v>
      </c>
      <c r="AW108" s="157">
        <f t="shared" si="128"/>
        <v>0</v>
      </c>
      <c r="AX108" s="157">
        <f t="shared" si="128"/>
        <v>0</v>
      </c>
      <c r="AY108" s="157">
        <f t="shared" si="128"/>
        <v>0</v>
      </c>
      <c r="AZ108" s="157">
        <f t="shared" si="128"/>
        <v>0</v>
      </c>
      <c r="BA108" s="157">
        <f t="shared" si="128"/>
        <v>0</v>
      </c>
      <c r="BB108" s="157">
        <f t="shared" si="128"/>
        <v>0</v>
      </c>
      <c r="BC108" s="157">
        <f t="shared" si="128"/>
        <v>0</v>
      </c>
      <c r="BD108" s="157">
        <f t="shared" si="128"/>
        <v>0</v>
      </c>
      <c r="BE108" s="195"/>
      <c r="BF108" s="162">
        <f>SUM(E108:H108)</f>
        <v>978.67384615384617</v>
      </c>
      <c r="BG108" s="157">
        <f>SUM(I108:L108)</f>
        <v>1060.9238461538462</v>
      </c>
      <c r="BH108" s="157">
        <f>SUM(M108:Q108)</f>
        <v>1341.0223076923075</v>
      </c>
      <c r="BI108" s="157">
        <f>SUM(R108:U108)</f>
        <v>960.54000000000019</v>
      </c>
      <c r="BJ108" s="157">
        <f>SUM(V108:Y108)</f>
        <v>1171.9100000000001</v>
      </c>
      <c r="BK108" s="157">
        <f>SUM(Z108:AD108)</f>
        <v>1288.3084615384614</v>
      </c>
      <c r="BL108" s="157">
        <f>SUM(AE108:AH108)</f>
        <v>1074.6069230769231</v>
      </c>
      <c r="BM108" s="157">
        <f>SUM(AI108:AL108)</f>
        <v>1012.4907692307694</v>
      </c>
      <c r="BN108" s="157">
        <f>SUM(AM108:AQ108)</f>
        <v>1030.9134358974361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9919.3895897435905</v>
      </c>
      <c r="BS108" s="157">
        <f>SUM(BF108:BH108)</f>
        <v>3380.62</v>
      </c>
      <c r="BT108" s="157">
        <f>SUM(BI108:BK108)</f>
        <v>3420.7584615384617</v>
      </c>
      <c r="BU108" s="157">
        <f>SUM(BL108:BN108)</f>
        <v>3118.0111282051284</v>
      </c>
      <c r="BV108" s="157">
        <f>SUM(BO108:BQ108)</f>
        <v>0</v>
      </c>
      <c r="BW108" s="157">
        <f>SUM(BF108:BK108)</f>
        <v>6801.3784615384611</v>
      </c>
      <c r="BX108" s="157">
        <f>SUM(BL108:BQ108)</f>
        <v>3118.0111282051284</v>
      </c>
      <c r="BY108" s="157">
        <f>IF(Info!$O$3="Q1",$BS108,IF(Info!$O$3="Q2",$BS108+$BT108,IF(Info!$O$3="Q3",$BS108+$BT108+$BU108,$BR108)))</f>
        <v>3380.62</v>
      </c>
      <c r="BZ108" s="157">
        <f>IF(Info!$O$3="Q1",$BS108,IF(Info!$O$3="Q2",$BT108,IF(Info!$O$3="Q3",$BU108,$BV108)))</f>
        <v>3380.62</v>
      </c>
      <c r="CA108" s="197"/>
    </row>
    <row r="109" spans="1:81" ht="15.6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x14ac:dyDescent="0.3">
      <c r="A110" s="193"/>
      <c r="B110" s="78" t="s">
        <v>73</v>
      </c>
      <c r="C110" s="194"/>
      <c r="D110" s="157">
        <f>SUM(E110:BD110)</f>
        <v>38132.83</v>
      </c>
      <c r="E110" s="215">
        <f>SUM(Paniglgasse:Newshop2!E110)</f>
        <v>1008.02</v>
      </c>
      <c r="F110" s="215">
        <f>SUM(Paniglgasse:Newshop2!F110)</f>
        <v>1026.57</v>
      </c>
      <c r="G110" s="215">
        <f>SUM(Paniglgasse:Newshop2!G110)</f>
        <v>1073.51</v>
      </c>
      <c r="H110" s="215">
        <f>SUM(Paniglgasse:Newshop2!H110)</f>
        <v>1058.79</v>
      </c>
      <c r="I110" s="215">
        <f>SUM(Paniglgasse:Newshop2!I110)</f>
        <v>922.85</v>
      </c>
      <c r="J110" s="215">
        <f>SUM(Paniglgasse:Newshop2!J110)</f>
        <v>939.87</v>
      </c>
      <c r="K110" s="215">
        <f>SUM(Paniglgasse:Newshop2!K110)</f>
        <v>965.37</v>
      </c>
      <c r="L110" s="215">
        <f>SUM(Paniglgasse:Newshop2!L110)</f>
        <v>1044.81</v>
      </c>
      <c r="M110" s="215">
        <f>SUM(Paniglgasse:Newshop2!M110)</f>
        <v>1012.46</v>
      </c>
      <c r="N110" s="215">
        <f>SUM(Paniglgasse:Newshop2!N110)</f>
        <v>961.95</v>
      </c>
      <c r="O110" s="215">
        <f>SUM(Paniglgasse:Newshop2!O110)</f>
        <v>932.38</v>
      </c>
      <c r="P110" s="215">
        <f>SUM(Paniglgasse:Newshop2!P110)</f>
        <v>1033.96</v>
      </c>
      <c r="Q110" s="215">
        <f>SUM(Paniglgasse:Newshop2!Q110)</f>
        <v>1035.95</v>
      </c>
      <c r="R110" s="215">
        <f>SUM(Paniglgasse:Newshop2!R110)</f>
        <v>1079.68</v>
      </c>
      <c r="S110" s="215">
        <f>SUM(Paniglgasse:Newshop2!S110)</f>
        <v>1000.0799999999999</v>
      </c>
      <c r="T110" s="215">
        <f>SUM(Paniglgasse:Newshop2!T110)</f>
        <v>998.88</v>
      </c>
      <c r="U110" s="215">
        <f>SUM(Paniglgasse:Newshop2!U110)</f>
        <v>924.48</v>
      </c>
      <c r="V110" s="215">
        <f>SUM(Paniglgasse:Newshop2!V110)</f>
        <v>917.17</v>
      </c>
      <c r="W110" s="215">
        <f>SUM(Paniglgasse:Newshop2!W110)</f>
        <v>987.77</v>
      </c>
      <c r="X110" s="215">
        <f>SUM(Paniglgasse:Newshop2!X110)</f>
        <v>968.02</v>
      </c>
      <c r="Y110" s="215">
        <f>SUM(Paniglgasse:Newshop2!Y110)</f>
        <v>955.06999999999994</v>
      </c>
      <c r="Z110" s="215">
        <f>SUM(Paniglgasse:Newshop2!Z110)</f>
        <v>926.44</v>
      </c>
      <c r="AA110" s="215">
        <f>SUM(Paniglgasse:Newshop2!AA110)</f>
        <v>1083.1399999999999</v>
      </c>
      <c r="AB110" s="215">
        <f>SUM(Paniglgasse:Newshop2!AB110)</f>
        <v>1060.47</v>
      </c>
      <c r="AC110" s="215">
        <f>SUM(Paniglgasse:Newshop2!AC110)</f>
        <v>1013.54</v>
      </c>
      <c r="AD110" s="215">
        <f>SUM(Paniglgasse:Newshop2!AD110)</f>
        <v>1081.1399999999999</v>
      </c>
      <c r="AE110" s="215">
        <f>SUM(Paniglgasse:Newshop2!AE110)</f>
        <v>1089.92</v>
      </c>
      <c r="AF110" s="215">
        <f>SUM(Paniglgasse:Newshop2!AF110)</f>
        <v>1031.01</v>
      </c>
      <c r="AG110" s="215">
        <f>SUM(Paniglgasse:Newshop2!AG110)</f>
        <v>958.51</v>
      </c>
      <c r="AH110" s="215">
        <f>SUM(Paniglgasse:Newshop2!AH110)</f>
        <v>917.24</v>
      </c>
      <c r="AI110" s="215">
        <f>SUM(Paniglgasse:Newshop2!AI110)</f>
        <v>1046.1300000000001</v>
      </c>
      <c r="AJ110" s="215">
        <f>SUM(Paniglgasse:Newshop2!AJ110)</f>
        <v>994.69</v>
      </c>
      <c r="AK110" s="215">
        <f>SUM(Paniglgasse:Newshop2!AK110)</f>
        <v>1027.27</v>
      </c>
      <c r="AL110" s="215">
        <f>SUM(Paniglgasse:Newshop2!AL110)</f>
        <v>1074.8899999999999</v>
      </c>
      <c r="AM110" s="215">
        <f>SUM(Paniglgasse:Newshop2!AM110)</f>
        <v>942.67</v>
      </c>
      <c r="AN110" s="215">
        <f>SUM(Paniglgasse:Newshop2!AN110)</f>
        <v>1015.36</v>
      </c>
      <c r="AO110" s="215">
        <f>SUM(Paniglgasse:Newshop2!AO110)</f>
        <v>1024.26</v>
      </c>
      <c r="AP110" s="215">
        <f>SUM(Paniglgasse:Newshop2!AP110)</f>
        <v>998.51</v>
      </c>
      <c r="AQ110" s="215">
        <f>SUM(Paniglgasse:Newshop2!AQ110)</f>
        <v>0</v>
      </c>
      <c r="AR110" s="215">
        <f>SUM(Paniglgasse:Newshop2!AR110)</f>
        <v>0</v>
      </c>
      <c r="AS110" s="215">
        <f>SUM(Paniglgasse:Newshop2!AS110)</f>
        <v>0</v>
      </c>
      <c r="AT110" s="215">
        <f>SUM(Paniglgasse:Newshop2!AT110)</f>
        <v>0</v>
      </c>
      <c r="AU110" s="215">
        <f>SUM(Paniglgasse:Newshop2!AU110)</f>
        <v>0</v>
      </c>
      <c r="AV110" s="215">
        <f>SUM(Paniglgasse:Newshop2!AV110)</f>
        <v>0</v>
      </c>
      <c r="AW110" s="215">
        <f>SUM(Paniglgasse:Newshop2!AW110)</f>
        <v>0</v>
      </c>
      <c r="AX110" s="215">
        <f>SUM(Paniglgasse:Newshop2!AX110)</f>
        <v>0</v>
      </c>
      <c r="AY110" s="215">
        <f>SUM(Paniglgasse:Newshop2!AY110)</f>
        <v>0</v>
      </c>
      <c r="AZ110" s="215">
        <f>SUM(Paniglgasse:Newshop2!AZ110)</f>
        <v>0</v>
      </c>
      <c r="BA110" s="215">
        <f>SUM(Paniglgasse:Newshop2!BA110)</f>
        <v>0</v>
      </c>
      <c r="BB110" s="215">
        <f>SUM(Paniglgasse:Newshop2!BB110)</f>
        <v>0</v>
      </c>
      <c r="BC110" s="215">
        <f>SUM(Paniglgasse:Newshop2!BC110)</f>
        <v>0</v>
      </c>
      <c r="BD110" s="215">
        <f>SUM(Paniglgasse:Newshop2!BD110)</f>
        <v>0</v>
      </c>
      <c r="BE110" s="195"/>
      <c r="BF110" s="163">
        <f>SUM(E110:H110)</f>
        <v>4166.8899999999994</v>
      </c>
      <c r="BG110" s="77">
        <f>SUM(I110:L110)</f>
        <v>3872.9</v>
      </c>
      <c r="BH110" s="77">
        <f>SUM(M110:Q110)</f>
        <v>4976.7</v>
      </c>
      <c r="BI110" s="77">
        <f>SUM(R110:U110)</f>
        <v>4003.1200000000003</v>
      </c>
      <c r="BJ110" s="77">
        <f>SUM(V110:Y110)</f>
        <v>3828.0299999999997</v>
      </c>
      <c r="BK110" s="77">
        <f>SUM(Z110:AD110)</f>
        <v>5164.7299999999996</v>
      </c>
      <c r="BL110" s="77">
        <f>SUM(AE110:AH110)</f>
        <v>3996.6800000000003</v>
      </c>
      <c r="BM110" s="77">
        <f>SUM(AI110:AL110)</f>
        <v>4142.9799999999996</v>
      </c>
      <c r="BN110" s="77">
        <f>SUM(AM110:AQ110)</f>
        <v>3980.8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38132.83</v>
      </c>
      <c r="BS110" s="77">
        <f>SUM(BF110:BH110)</f>
        <v>13016.489999999998</v>
      </c>
      <c r="BT110" s="77">
        <f>SUM(BI110:BK110)</f>
        <v>12995.88</v>
      </c>
      <c r="BU110" s="77">
        <f>SUM(BL110:BN110)</f>
        <v>12120.46</v>
      </c>
      <c r="BV110" s="77">
        <f>SUM(BO110:BQ110)</f>
        <v>0</v>
      </c>
      <c r="BW110" s="77">
        <f>SUM(BF110:BK110)</f>
        <v>26012.369999999995</v>
      </c>
      <c r="BX110" s="77">
        <f>SUM(BL110:BQ110)</f>
        <v>12120.46</v>
      </c>
      <c r="BY110" s="77">
        <f>IF(Info!$O$3="Q1",$BS110,IF(Info!$O$3="Q2",$BS110+$BT110,IF(Info!$O$3="Q3",$BS110+$BT110+$BU110,$BR110)))</f>
        <v>13016.489999999998</v>
      </c>
      <c r="BZ110" s="77">
        <f>IF(Info!$O$3="Q1",$BS110,IF(Info!$O$3="Q2",$BT110,IF(Info!$O$3="Q3",$BU110,$BV110)))</f>
        <v>13016.489999999998</v>
      </c>
      <c r="CA110" s="197"/>
    </row>
    <row r="111" spans="1:81" x14ac:dyDescent="0.3">
      <c r="A111" s="193"/>
      <c r="B111" s="78" t="s">
        <v>366</v>
      </c>
      <c r="C111" s="194"/>
      <c r="D111" s="157">
        <f>SUM(E111:BD111)</f>
        <v>0</v>
      </c>
      <c r="E111" s="215">
        <f>SUM(Paniglgasse:Newshop2!E111)</f>
        <v>0</v>
      </c>
      <c r="F111" s="215">
        <f>SUM(Paniglgasse:Newshop2!F111)</f>
        <v>0</v>
      </c>
      <c r="G111" s="215">
        <f>SUM(Paniglgasse:Newshop2!G111)</f>
        <v>0</v>
      </c>
      <c r="H111" s="215">
        <f>SUM(Paniglgasse:Newshop2!H111)</f>
        <v>0</v>
      </c>
      <c r="I111" s="215">
        <f>SUM(Paniglgasse:Newshop2!I111)</f>
        <v>0</v>
      </c>
      <c r="J111" s="215">
        <f>SUM(Paniglgasse:Newshop2!J111)</f>
        <v>0</v>
      </c>
      <c r="K111" s="215">
        <f>SUM(Paniglgasse:Newshop2!K111)</f>
        <v>0</v>
      </c>
      <c r="L111" s="215">
        <f>SUM(Paniglgasse:Newshop2!L111)</f>
        <v>0</v>
      </c>
      <c r="M111" s="215">
        <f>SUM(Paniglgasse:Newshop2!M111)</f>
        <v>0</v>
      </c>
      <c r="N111" s="215">
        <f>SUM(Paniglgasse:Newshop2!N111)</f>
        <v>0</v>
      </c>
      <c r="O111" s="215">
        <f>SUM(Paniglgasse:Newshop2!O111)</f>
        <v>0</v>
      </c>
      <c r="P111" s="215">
        <f>SUM(Paniglgasse:Newshop2!P111)</f>
        <v>0</v>
      </c>
      <c r="Q111" s="215">
        <f>SUM(Paniglgasse:Newshop2!Q111)</f>
        <v>0</v>
      </c>
      <c r="R111" s="215">
        <f>SUM(Paniglgasse:Newshop2!R111)</f>
        <v>0</v>
      </c>
      <c r="S111" s="215">
        <f>SUM(Paniglgasse:Newshop2!S111)</f>
        <v>0</v>
      </c>
      <c r="T111" s="215">
        <f>SUM(Paniglgasse:Newshop2!T111)</f>
        <v>0</v>
      </c>
      <c r="U111" s="215">
        <f>SUM(Paniglgasse:Newshop2!U111)</f>
        <v>0</v>
      </c>
      <c r="V111" s="215">
        <f>SUM(Paniglgasse:Newshop2!V111)</f>
        <v>0</v>
      </c>
      <c r="W111" s="215">
        <f>SUM(Paniglgasse:Newshop2!W111)</f>
        <v>0</v>
      </c>
      <c r="X111" s="215">
        <f>SUM(Paniglgasse:Newshop2!X111)</f>
        <v>0</v>
      </c>
      <c r="Y111" s="215">
        <f>SUM(Paniglgasse:Newshop2!Y111)</f>
        <v>0</v>
      </c>
      <c r="Z111" s="215">
        <f>SUM(Paniglgasse:Newshop2!Z111)</f>
        <v>0</v>
      </c>
      <c r="AA111" s="215">
        <f>SUM(Paniglgasse:Newshop2!AA111)</f>
        <v>0</v>
      </c>
      <c r="AB111" s="215">
        <f>SUM(Paniglgasse:Newshop2!AB111)</f>
        <v>0</v>
      </c>
      <c r="AC111" s="215">
        <f>SUM(Paniglgasse:Newshop2!AC111)</f>
        <v>0</v>
      </c>
      <c r="AD111" s="215">
        <f>SUM(Paniglgasse:Newshop2!AD111)</f>
        <v>0</v>
      </c>
      <c r="AE111" s="215">
        <f>SUM(Paniglgasse:Newshop2!AE111)</f>
        <v>0</v>
      </c>
      <c r="AF111" s="215">
        <f>SUM(Paniglgasse:Newshop2!AF111)</f>
        <v>0</v>
      </c>
      <c r="AG111" s="215">
        <f>SUM(Paniglgasse:Newshop2!AG111)</f>
        <v>0</v>
      </c>
      <c r="AH111" s="215">
        <f>SUM(Paniglgasse:Newshop2!AH111)</f>
        <v>0</v>
      </c>
      <c r="AI111" s="215">
        <f>SUM(Paniglgasse:Newshop2!AI111)</f>
        <v>0</v>
      </c>
      <c r="AJ111" s="215">
        <f>SUM(Paniglgasse:Newshop2!AJ111)</f>
        <v>0</v>
      </c>
      <c r="AK111" s="215">
        <f>SUM(Paniglgasse:Newshop2!AK111)</f>
        <v>0</v>
      </c>
      <c r="AL111" s="215">
        <f>SUM(Paniglgasse:Newshop2!AL111)</f>
        <v>0</v>
      </c>
      <c r="AM111" s="215">
        <f>SUM(Paniglgasse:Newshop2!AM111)</f>
        <v>0</v>
      </c>
      <c r="AN111" s="215">
        <f>SUM(Paniglgasse:Newshop2!AN111)</f>
        <v>0</v>
      </c>
      <c r="AO111" s="215">
        <f>SUM(Paniglgasse:Newshop2!AO111)</f>
        <v>0</v>
      </c>
      <c r="AP111" s="215">
        <f>SUM(Paniglgasse:Newshop2!AP111)</f>
        <v>0</v>
      </c>
      <c r="AQ111" s="215">
        <f>SUM(Paniglgasse:Newshop2!AQ111)</f>
        <v>0</v>
      </c>
      <c r="AR111" s="215">
        <f>SUM(Paniglgasse:Newshop2!AR111)</f>
        <v>0</v>
      </c>
      <c r="AS111" s="215">
        <f>SUM(Paniglgasse:Newshop2!AS111)</f>
        <v>0</v>
      </c>
      <c r="AT111" s="215">
        <f>SUM(Paniglgasse:Newshop2!AT111)</f>
        <v>0</v>
      </c>
      <c r="AU111" s="215">
        <f>SUM(Paniglgasse:Newshop2!AU111)</f>
        <v>0</v>
      </c>
      <c r="AV111" s="215">
        <f>SUM(Paniglgasse:Newshop2!AV111)</f>
        <v>0</v>
      </c>
      <c r="AW111" s="215">
        <f>SUM(Paniglgasse:Newshop2!AW111)</f>
        <v>0</v>
      </c>
      <c r="AX111" s="215">
        <f>SUM(Paniglgasse:Newshop2!AX111)</f>
        <v>0</v>
      </c>
      <c r="AY111" s="215">
        <f>SUM(Paniglgasse:Newshop2!AY111)</f>
        <v>0</v>
      </c>
      <c r="AZ111" s="215">
        <f>SUM(Paniglgasse:Newshop2!AZ111)</f>
        <v>0</v>
      </c>
      <c r="BA111" s="215">
        <f>SUM(Paniglgasse:Newshop2!BA111)</f>
        <v>0</v>
      </c>
      <c r="BB111" s="215">
        <f>SUM(Paniglgasse:Newshop2!BB111)</f>
        <v>0</v>
      </c>
      <c r="BC111" s="215">
        <f>SUM(Paniglgasse:Newshop2!BC111)</f>
        <v>0</v>
      </c>
      <c r="BD111" s="215">
        <f>SUM(Paniglgasse:Newshop2!BD111)</f>
        <v>0</v>
      </c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x14ac:dyDescent="0.3">
      <c r="A112" s="204"/>
      <c r="B112" s="160" t="s">
        <v>367</v>
      </c>
      <c r="C112" s="194"/>
      <c r="D112" s="157">
        <f>SUM(E112:BD112)</f>
        <v>38132.83</v>
      </c>
      <c r="E112" s="157">
        <f t="shared" ref="E112:AJ112" si="129">SUM(E110:E111)</f>
        <v>1008.02</v>
      </c>
      <c r="F112" s="157">
        <f t="shared" si="129"/>
        <v>1026.57</v>
      </c>
      <c r="G112" s="157">
        <f t="shared" si="129"/>
        <v>1073.51</v>
      </c>
      <c r="H112" s="157">
        <f t="shared" si="129"/>
        <v>1058.79</v>
      </c>
      <c r="I112" s="157">
        <f t="shared" si="129"/>
        <v>922.85</v>
      </c>
      <c r="J112" s="157">
        <f t="shared" si="129"/>
        <v>939.87</v>
      </c>
      <c r="K112" s="157">
        <f t="shared" si="129"/>
        <v>965.37</v>
      </c>
      <c r="L112" s="157">
        <f t="shared" si="129"/>
        <v>1044.81</v>
      </c>
      <c r="M112" s="157">
        <f t="shared" si="129"/>
        <v>1012.46</v>
      </c>
      <c r="N112" s="157">
        <f t="shared" si="129"/>
        <v>961.95</v>
      </c>
      <c r="O112" s="157">
        <f t="shared" si="129"/>
        <v>932.38</v>
      </c>
      <c r="P112" s="157">
        <f t="shared" si="129"/>
        <v>1033.96</v>
      </c>
      <c r="Q112" s="157">
        <f t="shared" si="129"/>
        <v>1035.95</v>
      </c>
      <c r="R112" s="157">
        <f t="shared" si="129"/>
        <v>1079.68</v>
      </c>
      <c r="S112" s="157">
        <f t="shared" si="129"/>
        <v>1000.0799999999999</v>
      </c>
      <c r="T112" s="157">
        <f t="shared" si="129"/>
        <v>998.88</v>
      </c>
      <c r="U112" s="157">
        <f t="shared" si="129"/>
        <v>924.48</v>
      </c>
      <c r="V112" s="157">
        <f t="shared" si="129"/>
        <v>917.17</v>
      </c>
      <c r="W112" s="157">
        <f t="shared" si="129"/>
        <v>987.77</v>
      </c>
      <c r="X112" s="157">
        <f t="shared" si="129"/>
        <v>968.02</v>
      </c>
      <c r="Y112" s="157">
        <f t="shared" si="129"/>
        <v>955.06999999999994</v>
      </c>
      <c r="Z112" s="157">
        <f t="shared" si="129"/>
        <v>926.44</v>
      </c>
      <c r="AA112" s="157">
        <f t="shared" si="129"/>
        <v>1083.1399999999999</v>
      </c>
      <c r="AB112" s="157">
        <f t="shared" si="129"/>
        <v>1060.47</v>
      </c>
      <c r="AC112" s="157">
        <f t="shared" si="129"/>
        <v>1013.54</v>
      </c>
      <c r="AD112" s="157">
        <f t="shared" si="129"/>
        <v>1081.1399999999999</v>
      </c>
      <c r="AE112" s="157">
        <f t="shared" si="129"/>
        <v>1089.92</v>
      </c>
      <c r="AF112" s="157">
        <f t="shared" si="129"/>
        <v>1031.01</v>
      </c>
      <c r="AG112" s="157">
        <f t="shared" si="129"/>
        <v>958.51</v>
      </c>
      <c r="AH112" s="157">
        <f t="shared" si="129"/>
        <v>917.24</v>
      </c>
      <c r="AI112" s="157">
        <f t="shared" si="129"/>
        <v>1046.1300000000001</v>
      </c>
      <c r="AJ112" s="157">
        <f t="shared" si="129"/>
        <v>994.69</v>
      </c>
      <c r="AK112" s="157">
        <f t="shared" ref="AK112:BP112" si="130">SUM(AK110:AK111)</f>
        <v>1027.27</v>
      </c>
      <c r="AL112" s="157">
        <f t="shared" si="130"/>
        <v>1074.8899999999999</v>
      </c>
      <c r="AM112" s="157">
        <f t="shared" si="130"/>
        <v>942.67</v>
      </c>
      <c r="AN112" s="157">
        <f t="shared" si="130"/>
        <v>1015.36</v>
      </c>
      <c r="AO112" s="157">
        <f t="shared" si="130"/>
        <v>1024.26</v>
      </c>
      <c r="AP112" s="157">
        <f t="shared" si="130"/>
        <v>998.51</v>
      </c>
      <c r="AQ112" s="157">
        <f t="shared" si="130"/>
        <v>0</v>
      </c>
      <c r="AR112" s="157">
        <f t="shared" si="130"/>
        <v>0</v>
      </c>
      <c r="AS112" s="157">
        <f t="shared" si="130"/>
        <v>0</v>
      </c>
      <c r="AT112" s="157">
        <f t="shared" si="130"/>
        <v>0</v>
      </c>
      <c r="AU112" s="157">
        <f t="shared" si="130"/>
        <v>0</v>
      </c>
      <c r="AV112" s="157">
        <f t="shared" si="130"/>
        <v>0</v>
      </c>
      <c r="AW112" s="157">
        <f t="shared" si="130"/>
        <v>0</v>
      </c>
      <c r="AX112" s="157">
        <f t="shared" si="130"/>
        <v>0</v>
      </c>
      <c r="AY112" s="157">
        <f t="shared" si="130"/>
        <v>0</v>
      </c>
      <c r="AZ112" s="157">
        <f t="shared" si="130"/>
        <v>0</v>
      </c>
      <c r="BA112" s="157">
        <f t="shared" si="130"/>
        <v>0</v>
      </c>
      <c r="BB112" s="157">
        <f t="shared" si="130"/>
        <v>0</v>
      </c>
      <c r="BC112" s="157">
        <f t="shared" si="130"/>
        <v>0</v>
      </c>
      <c r="BD112" s="157">
        <f t="shared" si="130"/>
        <v>0</v>
      </c>
      <c r="BE112" s="195"/>
      <c r="BF112" s="162">
        <f>SUM(E112:H112)</f>
        <v>4166.8899999999994</v>
      </c>
      <c r="BG112" s="157">
        <f>SUM(I112:L112)</f>
        <v>3872.9</v>
      </c>
      <c r="BH112" s="157">
        <f>SUM(M112:Q112)</f>
        <v>4976.7</v>
      </c>
      <c r="BI112" s="157">
        <f>SUM(R112:U112)</f>
        <v>4003.1200000000003</v>
      </c>
      <c r="BJ112" s="157">
        <f>SUM(V112:Y112)</f>
        <v>3828.0299999999997</v>
      </c>
      <c r="BK112" s="157">
        <f>SUM(Z112:AD112)</f>
        <v>5164.7299999999996</v>
      </c>
      <c r="BL112" s="157">
        <f>SUM(AE112:AH112)</f>
        <v>3996.6800000000003</v>
      </c>
      <c r="BM112" s="157">
        <f>SUM(AI112:AL112)</f>
        <v>4142.9799999999996</v>
      </c>
      <c r="BN112" s="157">
        <f>SUM(AM112:AQ112)</f>
        <v>3980.8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38132.83</v>
      </c>
      <c r="BS112" s="157">
        <f>SUM(BF112:BH112)</f>
        <v>13016.489999999998</v>
      </c>
      <c r="BT112" s="157">
        <f>SUM(BI112:BK112)</f>
        <v>12995.88</v>
      </c>
      <c r="BU112" s="157">
        <f>SUM(BL112:BN112)</f>
        <v>12120.46</v>
      </c>
      <c r="BV112" s="157">
        <f>SUM(BO112:BQ112)</f>
        <v>0</v>
      </c>
      <c r="BW112" s="157">
        <f>SUM(BF112:BK112)</f>
        <v>26012.369999999995</v>
      </c>
      <c r="BX112" s="157">
        <f>SUM(BL112:BQ112)</f>
        <v>12120.46</v>
      </c>
      <c r="BY112" s="157">
        <f>IF(Info!$O$3="Q1",$BS112,IF(Info!$O$3="Q2",$BS112+$BT112,IF(Info!$O$3="Q3",$BS112+$BT112+$BU112,$BR112)))</f>
        <v>13016.489999999998</v>
      </c>
      <c r="BZ112" s="157">
        <f>IF(Info!$O$3="Q1",$BS112,IF(Info!$O$3="Q2",$BT112,IF(Info!$O$3="Q3",$BU112,$BV112)))</f>
        <v>13016.489999999998</v>
      </c>
      <c r="CA112" s="197"/>
    </row>
    <row r="113" spans="1:79" ht="15.6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x14ac:dyDescent="0.3">
      <c r="A114" s="193"/>
      <c r="B114" s="78" t="s">
        <v>368</v>
      </c>
      <c r="C114" s="194"/>
      <c r="D114" s="157">
        <f>SUM(E114:BD114)</f>
        <v>4648.57</v>
      </c>
      <c r="E114" s="215">
        <f>SUM(Paniglgasse:Newshop2!E114)</f>
        <v>70</v>
      </c>
      <c r="F114" s="215">
        <f>SUM(Paniglgasse:Newshop2!F114)</f>
        <v>0</v>
      </c>
      <c r="G114" s="215">
        <f>SUM(Paniglgasse:Newshop2!G114)</f>
        <v>0</v>
      </c>
      <c r="H114" s="215">
        <f>SUM(Paniglgasse:Newshop2!H114)</f>
        <v>0</v>
      </c>
      <c r="I114" s="215">
        <f>SUM(Paniglgasse:Newshop2!I114)</f>
        <v>400</v>
      </c>
      <c r="J114" s="215">
        <f>SUM(Paniglgasse:Newshop2!J114)</f>
        <v>400</v>
      </c>
      <c r="K114" s="215">
        <f>SUM(Paniglgasse:Newshop2!K114)</f>
        <v>269</v>
      </c>
      <c r="L114" s="215">
        <f>SUM(Paniglgasse:Newshop2!L114)</f>
        <v>70</v>
      </c>
      <c r="M114" s="215">
        <f>SUM(Paniglgasse:Newshop2!M114)</f>
        <v>280</v>
      </c>
      <c r="N114" s="215">
        <f>SUM(Paniglgasse:Newshop2!N114)</f>
        <v>601</v>
      </c>
      <c r="O114" s="215">
        <f>SUM(Paniglgasse:Newshop2!O114)</f>
        <v>0</v>
      </c>
      <c r="P114" s="215">
        <f>SUM(Paniglgasse:Newshop2!P114)</f>
        <v>0</v>
      </c>
      <c r="Q114" s="215">
        <f>SUM(Paniglgasse:Newshop2!Q114)</f>
        <v>0</v>
      </c>
      <c r="R114" s="215">
        <f>SUM(Paniglgasse:Newshop2!R114)</f>
        <v>0</v>
      </c>
      <c r="S114" s="215">
        <f>SUM(Paniglgasse:Newshop2!S114)</f>
        <v>0</v>
      </c>
      <c r="T114" s="215">
        <f>SUM(Paniglgasse:Newshop2!T114)</f>
        <v>0</v>
      </c>
      <c r="U114" s="215">
        <f>SUM(Paniglgasse:Newshop2!U114)</f>
        <v>0</v>
      </c>
      <c r="V114" s="215">
        <f>SUM(Paniglgasse:Newshop2!V114)</f>
        <v>0</v>
      </c>
      <c r="W114" s="215">
        <f>SUM(Paniglgasse:Newshop2!W114)</f>
        <v>0</v>
      </c>
      <c r="X114" s="215">
        <f>SUM(Paniglgasse:Newshop2!X114)</f>
        <v>0</v>
      </c>
      <c r="Y114" s="215">
        <f>SUM(Paniglgasse:Newshop2!Y114)</f>
        <v>0</v>
      </c>
      <c r="Z114" s="215">
        <f>SUM(Paniglgasse:Newshop2!Z114)</f>
        <v>286</v>
      </c>
      <c r="AA114" s="215">
        <f>SUM(Paniglgasse:Newshop2!AA114)</f>
        <v>0</v>
      </c>
      <c r="AB114" s="215">
        <f>SUM(Paniglgasse:Newshop2!AB114)</f>
        <v>0</v>
      </c>
      <c r="AC114" s="215">
        <f>SUM(Paniglgasse:Newshop2!AC114)</f>
        <v>0</v>
      </c>
      <c r="AD114" s="215">
        <f>SUM(Paniglgasse:Newshop2!AD114)</f>
        <v>160</v>
      </c>
      <c r="AE114" s="215">
        <f>SUM(Paniglgasse:Newshop2!AE114)</f>
        <v>0</v>
      </c>
      <c r="AF114" s="215">
        <f>SUM(Paniglgasse:Newshop2!AF114)</f>
        <v>0</v>
      </c>
      <c r="AG114" s="215">
        <f>SUM(Paniglgasse:Newshop2!AG114)</f>
        <v>286</v>
      </c>
      <c r="AH114" s="215">
        <f>SUM(Paniglgasse:Newshop2!AH114)</f>
        <v>995.06999999999994</v>
      </c>
      <c r="AI114" s="215">
        <f>SUM(Paniglgasse:Newshop2!AI114)</f>
        <v>33</v>
      </c>
      <c r="AJ114" s="215">
        <f>SUM(Paniglgasse:Newshop2!AJ114)</f>
        <v>0</v>
      </c>
      <c r="AK114" s="215">
        <f>SUM(Paniglgasse:Newshop2!AK114)</f>
        <v>0</v>
      </c>
      <c r="AL114" s="215">
        <f>SUM(Paniglgasse:Newshop2!AL114)</f>
        <v>680.5</v>
      </c>
      <c r="AM114" s="215">
        <f>SUM(Paniglgasse:Newshop2!AM114)</f>
        <v>0</v>
      </c>
      <c r="AN114" s="215">
        <f>SUM(Paniglgasse:Newshop2!AN114)</f>
        <v>70</v>
      </c>
      <c r="AO114" s="215">
        <f>SUM(Paniglgasse:Newshop2!AO114)</f>
        <v>48</v>
      </c>
      <c r="AP114" s="215">
        <f>SUM(Paniglgasse:Newshop2!AP114)</f>
        <v>0</v>
      </c>
      <c r="AQ114" s="215">
        <f>SUM(Paniglgasse:Newshop2!AQ114)</f>
        <v>0</v>
      </c>
      <c r="AR114" s="215">
        <f>SUM(Paniglgasse:Newshop2!AR114)</f>
        <v>0</v>
      </c>
      <c r="AS114" s="215">
        <f>SUM(Paniglgasse:Newshop2!AS114)</f>
        <v>0</v>
      </c>
      <c r="AT114" s="215">
        <f>SUM(Paniglgasse:Newshop2!AT114)</f>
        <v>0</v>
      </c>
      <c r="AU114" s="215">
        <f>SUM(Paniglgasse:Newshop2!AU114)</f>
        <v>0</v>
      </c>
      <c r="AV114" s="215">
        <f>SUM(Paniglgasse:Newshop2!AV114)</f>
        <v>0</v>
      </c>
      <c r="AW114" s="215">
        <f>SUM(Paniglgasse:Newshop2!AW114)</f>
        <v>0</v>
      </c>
      <c r="AX114" s="215">
        <f>SUM(Paniglgasse:Newshop2!AX114)</f>
        <v>0</v>
      </c>
      <c r="AY114" s="215">
        <f>SUM(Paniglgasse:Newshop2!AY114)</f>
        <v>0</v>
      </c>
      <c r="AZ114" s="215">
        <f>SUM(Paniglgasse:Newshop2!AZ114)</f>
        <v>0</v>
      </c>
      <c r="BA114" s="215">
        <f>SUM(Paniglgasse:Newshop2!BA114)</f>
        <v>0</v>
      </c>
      <c r="BB114" s="215">
        <f>SUM(Paniglgasse:Newshop2!BB114)</f>
        <v>0</v>
      </c>
      <c r="BC114" s="215">
        <f>SUM(Paniglgasse:Newshop2!BC114)</f>
        <v>0</v>
      </c>
      <c r="BD114" s="215">
        <f>SUM(Paniglgasse:Newshop2!BD114)</f>
        <v>0</v>
      </c>
      <c r="BE114" s="195"/>
      <c r="BF114" s="163">
        <f>SUM(E114:H114)</f>
        <v>70</v>
      </c>
      <c r="BG114" s="77">
        <f>SUM(I114:L114)</f>
        <v>1139</v>
      </c>
      <c r="BH114" s="77">
        <f>SUM(M114:Q114)</f>
        <v>881</v>
      </c>
      <c r="BI114" s="77">
        <f>SUM(R114:U114)</f>
        <v>0</v>
      </c>
      <c r="BJ114" s="77">
        <f>SUM(V114:Y114)</f>
        <v>0</v>
      </c>
      <c r="BK114" s="77">
        <f>SUM(Z114:AD114)</f>
        <v>446</v>
      </c>
      <c r="BL114" s="77">
        <f>SUM(AE114:AH114)</f>
        <v>1281.07</v>
      </c>
      <c r="BM114" s="77">
        <f>SUM(AI114:AL114)</f>
        <v>713.5</v>
      </c>
      <c r="BN114" s="77">
        <f>SUM(AM114:AQ114)</f>
        <v>118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4648.57</v>
      </c>
      <c r="BS114" s="77">
        <f>SUM(BF114:BH114)</f>
        <v>2090</v>
      </c>
      <c r="BT114" s="77">
        <f>SUM(BI114:BK114)</f>
        <v>446</v>
      </c>
      <c r="BU114" s="77">
        <f>SUM(BL114:BN114)</f>
        <v>2112.5699999999997</v>
      </c>
      <c r="BV114" s="77">
        <f>SUM(BO114:BQ114)</f>
        <v>0</v>
      </c>
      <c r="BW114" s="77">
        <f>SUM(BF114:BK114)</f>
        <v>2536</v>
      </c>
      <c r="BX114" s="77">
        <f>SUM(BL114:BQ114)</f>
        <v>2112.5699999999997</v>
      </c>
      <c r="BY114" s="77">
        <f>IF(Info!$O$3="Q1",$BS114,IF(Info!$O$3="Q2",$BS114+$BT114,IF(Info!$O$3="Q3",$BS114+$BT114+$BU114,$BR114)))</f>
        <v>2090</v>
      </c>
      <c r="BZ114" s="77">
        <f>IF(Info!$O$3="Q1",$BS114,IF(Info!$O$3="Q2",$BT114,IF(Info!$O$3="Q3",$BU114,$BV114)))</f>
        <v>2090</v>
      </c>
      <c r="CA114" s="197"/>
    </row>
    <row r="115" spans="1:79" x14ac:dyDescent="0.3">
      <c r="A115" s="193"/>
      <c r="B115" s="78" t="s">
        <v>369</v>
      </c>
      <c r="C115" s="194"/>
      <c r="D115" s="157">
        <f>SUM(E115:BD115)</f>
        <v>0</v>
      </c>
      <c r="E115" s="215">
        <f>SUM(Paniglgasse:Newshop2!E115)</f>
        <v>0</v>
      </c>
      <c r="F115" s="215">
        <f>SUM(Paniglgasse:Newshop2!F115)</f>
        <v>0</v>
      </c>
      <c r="G115" s="215">
        <f>SUM(Paniglgasse:Newshop2!G115)</f>
        <v>0</v>
      </c>
      <c r="H115" s="215">
        <f>SUM(Paniglgasse:Newshop2!H115)</f>
        <v>0</v>
      </c>
      <c r="I115" s="215">
        <f>SUM(Paniglgasse:Newshop2!I115)</f>
        <v>0</v>
      </c>
      <c r="J115" s="215">
        <f>SUM(Paniglgasse:Newshop2!J115)</f>
        <v>0</v>
      </c>
      <c r="K115" s="215">
        <f>SUM(Paniglgasse:Newshop2!K115)</f>
        <v>0</v>
      </c>
      <c r="L115" s="215">
        <f>SUM(Paniglgasse:Newshop2!L115)</f>
        <v>0</v>
      </c>
      <c r="M115" s="215">
        <f>SUM(Paniglgasse:Newshop2!M115)</f>
        <v>0</v>
      </c>
      <c r="N115" s="215">
        <f>SUM(Paniglgasse:Newshop2!N115)</f>
        <v>0</v>
      </c>
      <c r="O115" s="215">
        <f>SUM(Paniglgasse:Newshop2!O115)</f>
        <v>0</v>
      </c>
      <c r="P115" s="215">
        <f>SUM(Paniglgasse:Newshop2!P115)</f>
        <v>0</v>
      </c>
      <c r="Q115" s="215">
        <f>SUM(Paniglgasse:Newshop2!Q115)</f>
        <v>0</v>
      </c>
      <c r="R115" s="215">
        <f>SUM(Paniglgasse:Newshop2!R115)</f>
        <v>0</v>
      </c>
      <c r="S115" s="215">
        <f>SUM(Paniglgasse:Newshop2!S115)</f>
        <v>0</v>
      </c>
      <c r="T115" s="215">
        <f>SUM(Paniglgasse:Newshop2!T115)</f>
        <v>0</v>
      </c>
      <c r="U115" s="215">
        <f>SUM(Paniglgasse:Newshop2!U115)</f>
        <v>0</v>
      </c>
      <c r="V115" s="215">
        <f>SUM(Paniglgasse:Newshop2!V115)</f>
        <v>0</v>
      </c>
      <c r="W115" s="215">
        <f>SUM(Paniglgasse:Newshop2!W115)</f>
        <v>0</v>
      </c>
      <c r="X115" s="215">
        <f>SUM(Paniglgasse:Newshop2!X115)</f>
        <v>0</v>
      </c>
      <c r="Y115" s="215">
        <f>SUM(Paniglgasse:Newshop2!Y115)</f>
        <v>0</v>
      </c>
      <c r="Z115" s="215">
        <f>SUM(Paniglgasse:Newshop2!Z115)</f>
        <v>0</v>
      </c>
      <c r="AA115" s="215">
        <f>SUM(Paniglgasse:Newshop2!AA115)</f>
        <v>0</v>
      </c>
      <c r="AB115" s="215">
        <f>SUM(Paniglgasse:Newshop2!AB115)</f>
        <v>0</v>
      </c>
      <c r="AC115" s="215">
        <f>SUM(Paniglgasse:Newshop2!AC115)</f>
        <v>0</v>
      </c>
      <c r="AD115" s="215">
        <f>SUM(Paniglgasse:Newshop2!AD115)</f>
        <v>0</v>
      </c>
      <c r="AE115" s="215">
        <f>SUM(Paniglgasse:Newshop2!AE115)</f>
        <v>0</v>
      </c>
      <c r="AF115" s="215">
        <f>SUM(Paniglgasse:Newshop2!AF115)</f>
        <v>0</v>
      </c>
      <c r="AG115" s="215">
        <f>SUM(Paniglgasse:Newshop2!AG115)</f>
        <v>0</v>
      </c>
      <c r="AH115" s="215">
        <f>SUM(Paniglgasse:Newshop2!AH115)</f>
        <v>0</v>
      </c>
      <c r="AI115" s="215">
        <f>SUM(Paniglgasse:Newshop2!AI115)</f>
        <v>0</v>
      </c>
      <c r="AJ115" s="215">
        <f>SUM(Paniglgasse:Newshop2!AJ115)</f>
        <v>0</v>
      </c>
      <c r="AK115" s="215">
        <f>SUM(Paniglgasse:Newshop2!AK115)</f>
        <v>0</v>
      </c>
      <c r="AL115" s="215">
        <f>SUM(Paniglgasse:Newshop2!AL115)</f>
        <v>0</v>
      </c>
      <c r="AM115" s="215">
        <f>SUM(Paniglgasse:Newshop2!AM115)</f>
        <v>0</v>
      </c>
      <c r="AN115" s="215">
        <f>SUM(Paniglgasse:Newshop2!AN115)</f>
        <v>0</v>
      </c>
      <c r="AO115" s="215">
        <f>SUM(Paniglgasse:Newshop2!AO115)</f>
        <v>0</v>
      </c>
      <c r="AP115" s="215">
        <f>SUM(Paniglgasse:Newshop2!AP115)</f>
        <v>0</v>
      </c>
      <c r="AQ115" s="215">
        <f>SUM(Paniglgasse:Newshop2!AQ115)</f>
        <v>0</v>
      </c>
      <c r="AR115" s="215">
        <f>SUM(Paniglgasse:Newshop2!AR115)</f>
        <v>0</v>
      </c>
      <c r="AS115" s="215">
        <f>SUM(Paniglgasse:Newshop2!AS115)</f>
        <v>0</v>
      </c>
      <c r="AT115" s="215">
        <f>SUM(Paniglgasse:Newshop2!AT115)</f>
        <v>0</v>
      </c>
      <c r="AU115" s="215">
        <f>SUM(Paniglgasse:Newshop2!AU115)</f>
        <v>0</v>
      </c>
      <c r="AV115" s="215">
        <f>SUM(Paniglgasse:Newshop2!AV115)</f>
        <v>0</v>
      </c>
      <c r="AW115" s="215">
        <f>SUM(Paniglgasse:Newshop2!AW115)</f>
        <v>0</v>
      </c>
      <c r="AX115" s="215">
        <f>SUM(Paniglgasse:Newshop2!AX115)</f>
        <v>0</v>
      </c>
      <c r="AY115" s="215">
        <f>SUM(Paniglgasse:Newshop2!AY115)</f>
        <v>0</v>
      </c>
      <c r="AZ115" s="215">
        <f>SUM(Paniglgasse:Newshop2!AZ115)</f>
        <v>0</v>
      </c>
      <c r="BA115" s="215">
        <f>SUM(Paniglgasse:Newshop2!BA115)</f>
        <v>0</v>
      </c>
      <c r="BB115" s="215">
        <f>SUM(Paniglgasse:Newshop2!BB115)</f>
        <v>0</v>
      </c>
      <c r="BC115" s="215">
        <f>SUM(Paniglgasse:Newshop2!BC115)</f>
        <v>0</v>
      </c>
      <c r="BD115" s="215">
        <f>SUM(Paniglgasse:Newshop2!BD115)</f>
        <v>0</v>
      </c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x14ac:dyDescent="0.3">
      <c r="A116" s="193"/>
      <c r="B116" s="78" t="s">
        <v>370</v>
      </c>
      <c r="C116" s="194"/>
      <c r="D116" s="157">
        <f>SUM(E116:BD116)</f>
        <v>250</v>
      </c>
      <c r="E116" s="215">
        <f>SUM(Paniglgasse:Newshop2!E116)</f>
        <v>0</v>
      </c>
      <c r="F116" s="215">
        <f>SUM(Paniglgasse:Newshop2!F116)</f>
        <v>0</v>
      </c>
      <c r="G116" s="215">
        <f>SUM(Paniglgasse:Newshop2!G116)</f>
        <v>0</v>
      </c>
      <c r="H116" s="215">
        <f>SUM(Paniglgasse:Newshop2!H116)</f>
        <v>0</v>
      </c>
      <c r="I116" s="215">
        <f>SUM(Paniglgasse:Newshop2!I116)</f>
        <v>0</v>
      </c>
      <c r="J116" s="215">
        <f>SUM(Paniglgasse:Newshop2!J116)</f>
        <v>0</v>
      </c>
      <c r="K116" s="215">
        <f>SUM(Paniglgasse:Newshop2!K116)</f>
        <v>0</v>
      </c>
      <c r="L116" s="215">
        <f>SUM(Paniglgasse:Newshop2!L116)</f>
        <v>0</v>
      </c>
      <c r="M116" s="215">
        <f>SUM(Paniglgasse:Newshop2!M116)</f>
        <v>0</v>
      </c>
      <c r="N116" s="215">
        <f>SUM(Paniglgasse:Newshop2!N116)</f>
        <v>0</v>
      </c>
      <c r="O116" s="215">
        <f>SUM(Paniglgasse:Newshop2!O116)</f>
        <v>0</v>
      </c>
      <c r="P116" s="215">
        <f>SUM(Paniglgasse:Newshop2!P116)</f>
        <v>0</v>
      </c>
      <c r="Q116" s="215">
        <f>SUM(Paniglgasse:Newshop2!Q116)</f>
        <v>0</v>
      </c>
      <c r="R116" s="215">
        <f>SUM(Paniglgasse:Newshop2!R116)</f>
        <v>0</v>
      </c>
      <c r="S116" s="215">
        <f>SUM(Paniglgasse:Newshop2!S116)</f>
        <v>0</v>
      </c>
      <c r="T116" s="215">
        <f>SUM(Paniglgasse:Newshop2!T116)</f>
        <v>0</v>
      </c>
      <c r="U116" s="215">
        <f>SUM(Paniglgasse:Newshop2!U116)</f>
        <v>0</v>
      </c>
      <c r="V116" s="215">
        <f>SUM(Paniglgasse:Newshop2!V116)</f>
        <v>0</v>
      </c>
      <c r="W116" s="215">
        <f>SUM(Paniglgasse:Newshop2!W116)</f>
        <v>0</v>
      </c>
      <c r="X116" s="215">
        <f>SUM(Paniglgasse:Newshop2!X116)</f>
        <v>0</v>
      </c>
      <c r="Y116" s="215">
        <f>SUM(Paniglgasse:Newshop2!Y116)</f>
        <v>0</v>
      </c>
      <c r="Z116" s="215">
        <f>SUM(Paniglgasse:Newshop2!Z116)</f>
        <v>0</v>
      </c>
      <c r="AA116" s="215">
        <f>SUM(Paniglgasse:Newshop2!AA116)</f>
        <v>0</v>
      </c>
      <c r="AB116" s="215">
        <f>SUM(Paniglgasse:Newshop2!AB116)</f>
        <v>0</v>
      </c>
      <c r="AC116" s="215">
        <f>SUM(Paniglgasse:Newshop2!AC116)</f>
        <v>0</v>
      </c>
      <c r="AD116" s="215">
        <f>SUM(Paniglgasse:Newshop2!AD116)</f>
        <v>0</v>
      </c>
      <c r="AE116" s="215">
        <f>SUM(Paniglgasse:Newshop2!AE116)</f>
        <v>0</v>
      </c>
      <c r="AF116" s="215">
        <f>SUM(Paniglgasse:Newshop2!AF116)</f>
        <v>0</v>
      </c>
      <c r="AG116" s="215">
        <f>SUM(Paniglgasse:Newshop2!AG116)</f>
        <v>0</v>
      </c>
      <c r="AH116" s="215">
        <f>SUM(Paniglgasse:Newshop2!AH116)</f>
        <v>0</v>
      </c>
      <c r="AI116" s="215">
        <f>SUM(Paniglgasse:Newshop2!AI116)</f>
        <v>250</v>
      </c>
      <c r="AJ116" s="215">
        <f>SUM(Paniglgasse:Newshop2!AJ116)</f>
        <v>0</v>
      </c>
      <c r="AK116" s="215">
        <f>SUM(Paniglgasse:Newshop2!AK116)</f>
        <v>0</v>
      </c>
      <c r="AL116" s="215">
        <f>SUM(Paniglgasse:Newshop2!AL116)</f>
        <v>0</v>
      </c>
      <c r="AM116" s="215">
        <f>SUM(Paniglgasse:Newshop2!AM116)</f>
        <v>0</v>
      </c>
      <c r="AN116" s="215">
        <f>SUM(Paniglgasse:Newshop2!AN116)</f>
        <v>0</v>
      </c>
      <c r="AO116" s="215">
        <f>SUM(Paniglgasse:Newshop2!AO116)</f>
        <v>0</v>
      </c>
      <c r="AP116" s="215">
        <f>SUM(Paniglgasse:Newshop2!AP116)</f>
        <v>0</v>
      </c>
      <c r="AQ116" s="215">
        <f>SUM(Paniglgasse:Newshop2!AQ116)</f>
        <v>0</v>
      </c>
      <c r="AR116" s="215">
        <f>SUM(Paniglgasse:Newshop2!AR116)</f>
        <v>0</v>
      </c>
      <c r="AS116" s="215">
        <f>SUM(Paniglgasse:Newshop2!AS116)</f>
        <v>0</v>
      </c>
      <c r="AT116" s="215">
        <f>SUM(Paniglgasse:Newshop2!AT116)</f>
        <v>0</v>
      </c>
      <c r="AU116" s="215">
        <f>SUM(Paniglgasse:Newshop2!AU116)</f>
        <v>0</v>
      </c>
      <c r="AV116" s="215">
        <f>SUM(Paniglgasse:Newshop2!AV116)</f>
        <v>0</v>
      </c>
      <c r="AW116" s="215">
        <f>SUM(Paniglgasse:Newshop2!AW116)</f>
        <v>0</v>
      </c>
      <c r="AX116" s="215">
        <f>SUM(Paniglgasse:Newshop2!AX116)</f>
        <v>0</v>
      </c>
      <c r="AY116" s="215">
        <f>SUM(Paniglgasse:Newshop2!AY116)</f>
        <v>0</v>
      </c>
      <c r="AZ116" s="215">
        <f>SUM(Paniglgasse:Newshop2!AZ116)</f>
        <v>0</v>
      </c>
      <c r="BA116" s="215">
        <f>SUM(Paniglgasse:Newshop2!BA116)</f>
        <v>0</v>
      </c>
      <c r="BB116" s="215">
        <f>SUM(Paniglgasse:Newshop2!BB116)</f>
        <v>0</v>
      </c>
      <c r="BC116" s="215">
        <f>SUM(Paniglgasse:Newshop2!BC116)</f>
        <v>0</v>
      </c>
      <c r="BD116" s="215">
        <f>SUM(Paniglgasse:Newshop2!BD116)</f>
        <v>0</v>
      </c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250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250</v>
      </c>
      <c r="BS116" s="77">
        <f>SUM(BF116:BH116)</f>
        <v>0</v>
      </c>
      <c r="BT116" s="77">
        <f>SUM(BI116:BK116)</f>
        <v>0</v>
      </c>
      <c r="BU116" s="77">
        <f>SUM(BL116:BN116)</f>
        <v>250</v>
      </c>
      <c r="BV116" s="77">
        <f>SUM(BO116:BQ116)</f>
        <v>0</v>
      </c>
      <c r="BW116" s="77">
        <f>SUM(BF116:BK116)</f>
        <v>0</v>
      </c>
      <c r="BX116" s="77">
        <f>SUM(BL116:BQ116)</f>
        <v>250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x14ac:dyDescent="0.3">
      <c r="A117" s="204"/>
      <c r="B117" s="160" t="s">
        <v>371</v>
      </c>
      <c r="C117" s="194"/>
      <c r="D117" s="157">
        <f>SUM(E117:BD117)</f>
        <v>4898.57</v>
      </c>
      <c r="E117" s="157">
        <f t="shared" ref="E117:AJ117" si="131">SUM(E114:E116)</f>
        <v>70</v>
      </c>
      <c r="F117" s="157">
        <f t="shared" si="131"/>
        <v>0</v>
      </c>
      <c r="G117" s="157">
        <f t="shared" si="131"/>
        <v>0</v>
      </c>
      <c r="H117" s="157">
        <f t="shared" si="131"/>
        <v>0</v>
      </c>
      <c r="I117" s="157">
        <f t="shared" si="131"/>
        <v>400</v>
      </c>
      <c r="J117" s="157">
        <f t="shared" si="131"/>
        <v>400</v>
      </c>
      <c r="K117" s="157">
        <f t="shared" si="131"/>
        <v>269</v>
      </c>
      <c r="L117" s="157">
        <f t="shared" si="131"/>
        <v>70</v>
      </c>
      <c r="M117" s="157">
        <f t="shared" si="131"/>
        <v>280</v>
      </c>
      <c r="N117" s="157">
        <f t="shared" si="131"/>
        <v>601</v>
      </c>
      <c r="O117" s="157">
        <f t="shared" si="131"/>
        <v>0</v>
      </c>
      <c r="P117" s="157">
        <f t="shared" si="131"/>
        <v>0</v>
      </c>
      <c r="Q117" s="157">
        <f t="shared" si="131"/>
        <v>0</v>
      </c>
      <c r="R117" s="157">
        <f t="shared" si="131"/>
        <v>0</v>
      </c>
      <c r="S117" s="157">
        <f t="shared" si="131"/>
        <v>0</v>
      </c>
      <c r="T117" s="157">
        <f t="shared" si="131"/>
        <v>0</v>
      </c>
      <c r="U117" s="157">
        <f t="shared" si="131"/>
        <v>0</v>
      </c>
      <c r="V117" s="157">
        <f t="shared" si="131"/>
        <v>0</v>
      </c>
      <c r="W117" s="157">
        <f t="shared" si="131"/>
        <v>0</v>
      </c>
      <c r="X117" s="157">
        <f t="shared" si="131"/>
        <v>0</v>
      </c>
      <c r="Y117" s="157">
        <f t="shared" si="131"/>
        <v>0</v>
      </c>
      <c r="Z117" s="157">
        <f t="shared" si="131"/>
        <v>286</v>
      </c>
      <c r="AA117" s="157">
        <f t="shared" si="131"/>
        <v>0</v>
      </c>
      <c r="AB117" s="157">
        <f t="shared" si="131"/>
        <v>0</v>
      </c>
      <c r="AC117" s="157">
        <f t="shared" si="131"/>
        <v>0</v>
      </c>
      <c r="AD117" s="157">
        <f t="shared" si="131"/>
        <v>160</v>
      </c>
      <c r="AE117" s="157">
        <f t="shared" si="131"/>
        <v>0</v>
      </c>
      <c r="AF117" s="157">
        <f t="shared" si="131"/>
        <v>0</v>
      </c>
      <c r="AG117" s="157">
        <f t="shared" si="131"/>
        <v>286</v>
      </c>
      <c r="AH117" s="157">
        <f t="shared" si="131"/>
        <v>995.06999999999994</v>
      </c>
      <c r="AI117" s="157">
        <f t="shared" si="131"/>
        <v>283</v>
      </c>
      <c r="AJ117" s="157">
        <f t="shared" si="131"/>
        <v>0</v>
      </c>
      <c r="AK117" s="157">
        <f t="shared" ref="AK117:BP117" si="132">SUM(AK114:AK116)</f>
        <v>0</v>
      </c>
      <c r="AL117" s="157">
        <f t="shared" si="132"/>
        <v>680.5</v>
      </c>
      <c r="AM117" s="157">
        <f t="shared" si="132"/>
        <v>0</v>
      </c>
      <c r="AN117" s="157">
        <f t="shared" si="132"/>
        <v>70</v>
      </c>
      <c r="AO117" s="157">
        <f t="shared" si="132"/>
        <v>48</v>
      </c>
      <c r="AP117" s="157">
        <f t="shared" si="132"/>
        <v>0</v>
      </c>
      <c r="AQ117" s="157">
        <f t="shared" si="132"/>
        <v>0</v>
      </c>
      <c r="AR117" s="157">
        <f t="shared" si="132"/>
        <v>0</v>
      </c>
      <c r="AS117" s="157">
        <f t="shared" si="132"/>
        <v>0</v>
      </c>
      <c r="AT117" s="157">
        <f t="shared" si="132"/>
        <v>0</v>
      </c>
      <c r="AU117" s="157">
        <f t="shared" si="132"/>
        <v>0</v>
      </c>
      <c r="AV117" s="157">
        <f t="shared" si="132"/>
        <v>0</v>
      </c>
      <c r="AW117" s="157">
        <f t="shared" si="132"/>
        <v>0</v>
      </c>
      <c r="AX117" s="157">
        <f t="shared" si="132"/>
        <v>0</v>
      </c>
      <c r="AY117" s="157">
        <f t="shared" si="132"/>
        <v>0</v>
      </c>
      <c r="AZ117" s="157">
        <f t="shared" si="132"/>
        <v>0</v>
      </c>
      <c r="BA117" s="157">
        <f t="shared" si="132"/>
        <v>0</v>
      </c>
      <c r="BB117" s="157">
        <f t="shared" si="132"/>
        <v>0</v>
      </c>
      <c r="BC117" s="157">
        <f t="shared" si="132"/>
        <v>0</v>
      </c>
      <c r="BD117" s="157">
        <f t="shared" si="132"/>
        <v>0</v>
      </c>
      <c r="BE117" s="195"/>
      <c r="BF117" s="162">
        <f>SUM(E117:H117)</f>
        <v>70</v>
      </c>
      <c r="BG117" s="157">
        <f>SUM(I117:L117)</f>
        <v>1139</v>
      </c>
      <c r="BH117" s="157">
        <f>SUM(M117:Q117)</f>
        <v>881</v>
      </c>
      <c r="BI117" s="157">
        <f>SUM(R117:U117)</f>
        <v>0</v>
      </c>
      <c r="BJ117" s="157">
        <f>SUM(V117:Y117)</f>
        <v>0</v>
      </c>
      <c r="BK117" s="157">
        <f>SUM(Z117:AD117)</f>
        <v>446</v>
      </c>
      <c r="BL117" s="157">
        <f>SUM(AE117:AH117)</f>
        <v>1281.07</v>
      </c>
      <c r="BM117" s="157">
        <f>SUM(AI117:AL117)</f>
        <v>963.5</v>
      </c>
      <c r="BN117" s="157">
        <f>SUM(AM117:AQ117)</f>
        <v>118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4898.57</v>
      </c>
      <c r="BS117" s="157">
        <f>SUM(BF117:BH117)</f>
        <v>2090</v>
      </c>
      <c r="BT117" s="157">
        <f>SUM(BI117:BK117)</f>
        <v>446</v>
      </c>
      <c r="BU117" s="157">
        <f>SUM(BL117:BN117)</f>
        <v>2362.5699999999997</v>
      </c>
      <c r="BV117" s="157">
        <f>SUM(BO117:BQ117)</f>
        <v>0</v>
      </c>
      <c r="BW117" s="157">
        <f>SUM(BF117:BK117)</f>
        <v>2536</v>
      </c>
      <c r="BX117" s="157">
        <f>SUM(BL117:BQ117)</f>
        <v>2362.5699999999997</v>
      </c>
      <c r="BY117" s="157">
        <f>IF(Info!$O$3="Q1",$BS117,IF(Info!$O$3="Q2",$BS117+$BT117,IF(Info!$O$3="Q3",$BS117+$BT117+$BU117,$BR117)))</f>
        <v>2090</v>
      </c>
      <c r="BZ117" s="157">
        <f>IF(Info!$O$3="Q1",$BS117,IF(Info!$O$3="Q2",$BT117,IF(Info!$O$3="Q3",$BU117,$BV117)))</f>
        <v>2090</v>
      </c>
      <c r="CA117" s="197"/>
    </row>
    <row r="118" spans="1:79" ht="15.6" customHeight="1" x14ac:dyDescent="0.3">
      <c r="A118" s="193">
        <v>8</v>
      </c>
      <c r="B118" s="202" t="s">
        <v>372</v>
      </c>
      <c r="C118" s="194"/>
      <c r="D118" s="20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x14ac:dyDescent="0.3">
      <c r="A119" s="193"/>
      <c r="B119" s="78" t="s">
        <v>83</v>
      </c>
      <c r="C119" s="194"/>
      <c r="D119" s="157">
        <f>SUM(E119:BD119)</f>
        <v>0</v>
      </c>
      <c r="E119" s="215">
        <f>SUM(Paniglgasse:Newshop2!E119)</f>
        <v>0</v>
      </c>
      <c r="F119" s="215">
        <f>SUM(Paniglgasse:Newshop2!F119)</f>
        <v>0</v>
      </c>
      <c r="G119" s="215">
        <f>SUM(Paniglgasse:Newshop2!G119)</f>
        <v>0</v>
      </c>
      <c r="H119" s="215">
        <f>SUM(Paniglgasse:Newshop2!H119)</f>
        <v>0</v>
      </c>
      <c r="I119" s="215">
        <f>SUM(Paniglgasse:Newshop2!I119)</f>
        <v>0</v>
      </c>
      <c r="J119" s="215">
        <f>SUM(Paniglgasse:Newshop2!J119)</f>
        <v>0</v>
      </c>
      <c r="K119" s="215">
        <f>SUM(Paniglgasse:Newshop2!K119)</f>
        <v>0</v>
      </c>
      <c r="L119" s="215">
        <f>SUM(Paniglgasse:Newshop2!L119)</f>
        <v>0</v>
      </c>
      <c r="M119" s="215">
        <f>SUM(Paniglgasse:Newshop2!M119)</f>
        <v>0</v>
      </c>
      <c r="N119" s="215">
        <f>SUM(Paniglgasse:Newshop2!N119)</f>
        <v>0</v>
      </c>
      <c r="O119" s="215">
        <f>SUM(Paniglgasse:Newshop2!O119)</f>
        <v>0</v>
      </c>
      <c r="P119" s="215">
        <f>SUM(Paniglgasse:Newshop2!P119)</f>
        <v>0</v>
      </c>
      <c r="Q119" s="215">
        <f>SUM(Paniglgasse:Newshop2!Q119)</f>
        <v>0</v>
      </c>
      <c r="R119" s="215">
        <f>SUM(Paniglgasse:Newshop2!R119)</f>
        <v>0</v>
      </c>
      <c r="S119" s="215">
        <f>SUM(Paniglgasse:Newshop2!S119)</f>
        <v>0</v>
      </c>
      <c r="T119" s="215">
        <f>SUM(Paniglgasse:Newshop2!T119)</f>
        <v>0</v>
      </c>
      <c r="U119" s="215">
        <f>SUM(Paniglgasse:Newshop2!U119)</f>
        <v>0</v>
      </c>
      <c r="V119" s="215">
        <f>SUM(Paniglgasse:Newshop2!V119)</f>
        <v>0</v>
      </c>
      <c r="W119" s="215">
        <f>SUM(Paniglgasse:Newshop2!W119)</f>
        <v>0</v>
      </c>
      <c r="X119" s="215">
        <f>SUM(Paniglgasse:Newshop2!X119)</f>
        <v>0</v>
      </c>
      <c r="Y119" s="215">
        <f>SUM(Paniglgasse:Newshop2!Y119)</f>
        <v>0</v>
      </c>
      <c r="Z119" s="215">
        <f>SUM(Paniglgasse:Newshop2!Z119)</f>
        <v>0</v>
      </c>
      <c r="AA119" s="215">
        <f>SUM(Paniglgasse:Newshop2!AA119)</f>
        <v>0</v>
      </c>
      <c r="AB119" s="215">
        <f>SUM(Paniglgasse:Newshop2!AB119)</f>
        <v>0</v>
      </c>
      <c r="AC119" s="215">
        <f>SUM(Paniglgasse:Newshop2!AC119)</f>
        <v>0</v>
      </c>
      <c r="AD119" s="215">
        <f>SUM(Paniglgasse:Newshop2!AD119)</f>
        <v>0</v>
      </c>
      <c r="AE119" s="215">
        <f>SUM(Paniglgasse:Newshop2!AE119)</f>
        <v>0</v>
      </c>
      <c r="AF119" s="215">
        <f>SUM(Paniglgasse:Newshop2!AF119)</f>
        <v>0</v>
      </c>
      <c r="AG119" s="215">
        <f>SUM(Paniglgasse:Newshop2!AG119)</f>
        <v>0</v>
      </c>
      <c r="AH119" s="215">
        <f>SUM(Paniglgasse:Newshop2!AH119)</f>
        <v>0</v>
      </c>
      <c r="AI119" s="215">
        <f>SUM(Paniglgasse:Newshop2!AI119)</f>
        <v>0</v>
      </c>
      <c r="AJ119" s="215">
        <f>SUM(Paniglgasse:Newshop2!AJ119)</f>
        <v>0</v>
      </c>
      <c r="AK119" s="215">
        <f>SUM(Paniglgasse:Newshop2!AK119)</f>
        <v>0</v>
      </c>
      <c r="AL119" s="215">
        <f>SUM(Paniglgasse:Newshop2!AL119)</f>
        <v>0</v>
      </c>
      <c r="AM119" s="215">
        <f>SUM(Paniglgasse:Newshop2!AM119)</f>
        <v>0</v>
      </c>
      <c r="AN119" s="215">
        <f>SUM(Paniglgasse:Newshop2!AN119)</f>
        <v>0</v>
      </c>
      <c r="AO119" s="215">
        <f>SUM(Paniglgasse:Newshop2!AO119)</f>
        <v>0</v>
      </c>
      <c r="AP119" s="215">
        <f>SUM(Paniglgasse:Newshop2!AP119)</f>
        <v>0</v>
      </c>
      <c r="AQ119" s="215">
        <f>SUM(Paniglgasse:Newshop2!AQ119)</f>
        <v>0</v>
      </c>
      <c r="AR119" s="215">
        <f>SUM(Paniglgasse:Newshop2!AR119)</f>
        <v>0</v>
      </c>
      <c r="AS119" s="215">
        <f>SUM(Paniglgasse:Newshop2!AS119)</f>
        <v>0</v>
      </c>
      <c r="AT119" s="215">
        <f>SUM(Paniglgasse:Newshop2!AT119)</f>
        <v>0</v>
      </c>
      <c r="AU119" s="215">
        <f>SUM(Paniglgasse:Newshop2!AU119)</f>
        <v>0</v>
      </c>
      <c r="AV119" s="215">
        <f>SUM(Paniglgasse:Newshop2!AV119)</f>
        <v>0</v>
      </c>
      <c r="AW119" s="215">
        <f>SUM(Paniglgasse:Newshop2!AW119)</f>
        <v>0</v>
      </c>
      <c r="AX119" s="215">
        <f>SUM(Paniglgasse:Newshop2!AX119)</f>
        <v>0</v>
      </c>
      <c r="AY119" s="215">
        <f>SUM(Paniglgasse:Newshop2!AY119)</f>
        <v>0</v>
      </c>
      <c r="AZ119" s="215">
        <f>SUM(Paniglgasse:Newshop2!AZ119)</f>
        <v>0</v>
      </c>
      <c r="BA119" s="215">
        <f>SUM(Paniglgasse:Newshop2!BA119)</f>
        <v>0</v>
      </c>
      <c r="BB119" s="215">
        <f>SUM(Paniglgasse:Newshop2!BB119)</f>
        <v>0</v>
      </c>
      <c r="BC119" s="215">
        <f>SUM(Paniglgasse:Newshop2!BC119)</f>
        <v>0</v>
      </c>
      <c r="BD119" s="215">
        <f>SUM(Paniglgasse:Newshop2!BD119)</f>
        <v>0</v>
      </c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x14ac:dyDescent="0.3">
      <c r="A120" s="193"/>
      <c r="B120" s="78" t="s">
        <v>85</v>
      </c>
      <c r="C120" s="194"/>
      <c r="D120" s="157">
        <f>SUM(E120:BD120)</f>
        <v>0</v>
      </c>
      <c r="E120" s="215">
        <f>SUM(Paniglgasse:Newshop2!E120)</f>
        <v>0</v>
      </c>
      <c r="F120" s="215">
        <f>SUM(Paniglgasse:Newshop2!F120)</f>
        <v>0</v>
      </c>
      <c r="G120" s="215">
        <f>SUM(Paniglgasse:Newshop2!G120)</f>
        <v>0</v>
      </c>
      <c r="H120" s="215">
        <f>SUM(Paniglgasse:Newshop2!H120)</f>
        <v>0</v>
      </c>
      <c r="I120" s="215">
        <f>SUM(Paniglgasse:Newshop2!I120)</f>
        <v>0</v>
      </c>
      <c r="J120" s="215">
        <f>SUM(Paniglgasse:Newshop2!J120)</f>
        <v>0</v>
      </c>
      <c r="K120" s="215">
        <f>SUM(Paniglgasse:Newshop2!K120)</f>
        <v>0</v>
      </c>
      <c r="L120" s="215">
        <f>SUM(Paniglgasse:Newshop2!L120)</f>
        <v>0</v>
      </c>
      <c r="M120" s="215">
        <f>SUM(Paniglgasse:Newshop2!M120)</f>
        <v>0</v>
      </c>
      <c r="N120" s="215">
        <f>SUM(Paniglgasse:Newshop2!N120)</f>
        <v>0</v>
      </c>
      <c r="O120" s="215">
        <f>SUM(Paniglgasse:Newshop2!O120)</f>
        <v>0</v>
      </c>
      <c r="P120" s="215">
        <f>SUM(Paniglgasse:Newshop2!P120)</f>
        <v>0</v>
      </c>
      <c r="Q120" s="215">
        <f>SUM(Paniglgasse:Newshop2!Q120)</f>
        <v>0</v>
      </c>
      <c r="R120" s="215">
        <f>SUM(Paniglgasse:Newshop2!R120)</f>
        <v>0</v>
      </c>
      <c r="S120" s="215">
        <f>SUM(Paniglgasse:Newshop2!S120)</f>
        <v>0</v>
      </c>
      <c r="T120" s="215">
        <f>SUM(Paniglgasse:Newshop2!T120)</f>
        <v>0</v>
      </c>
      <c r="U120" s="215">
        <f>SUM(Paniglgasse:Newshop2!U120)</f>
        <v>0</v>
      </c>
      <c r="V120" s="215">
        <f>SUM(Paniglgasse:Newshop2!V120)</f>
        <v>0</v>
      </c>
      <c r="W120" s="215">
        <f>SUM(Paniglgasse:Newshop2!W120)</f>
        <v>0</v>
      </c>
      <c r="X120" s="215">
        <f>SUM(Paniglgasse:Newshop2!X120)</f>
        <v>0</v>
      </c>
      <c r="Y120" s="215">
        <f>SUM(Paniglgasse:Newshop2!Y120)</f>
        <v>0</v>
      </c>
      <c r="Z120" s="215">
        <f>SUM(Paniglgasse:Newshop2!Z120)</f>
        <v>0</v>
      </c>
      <c r="AA120" s="215">
        <f>SUM(Paniglgasse:Newshop2!AA120)</f>
        <v>0</v>
      </c>
      <c r="AB120" s="215">
        <f>SUM(Paniglgasse:Newshop2!AB120)</f>
        <v>0</v>
      </c>
      <c r="AC120" s="215">
        <f>SUM(Paniglgasse:Newshop2!AC120)</f>
        <v>0</v>
      </c>
      <c r="AD120" s="215">
        <f>SUM(Paniglgasse:Newshop2!AD120)</f>
        <v>0</v>
      </c>
      <c r="AE120" s="215">
        <f>SUM(Paniglgasse:Newshop2!AE120)</f>
        <v>0</v>
      </c>
      <c r="AF120" s="215">
        <f>SUM(Paniglgasse:Newshop2!AF120)</f>
        <v>0</v>
      </c>
      <c r="AG120" s="215">
        <f>SUM(Paniglgasse:Newshop2!AG120)</f>
        <v>0</v>
      </c>
      <c r="AH120" s="215">
        <f>SUM(Paniglgasse:Newshop2!AH120)</f>
        <v>0</v>
      </c>
      <c r="AI120" s="215">
        <f>SUM(Paniglgasse:Newshop2!AI120)</f>
        <v>0</v>
      </c>
      <c r="AJ120" s="215">
        <f>SUM(Paniglgasse:Newshop2!AJ120)</f>
        <v>0</v>
      </c>
      <c r="AK120" s="215">
        <f>SUM(Paniglgasse:Newshop2!AK120)</f>
        <v>0</v>
      </c>
      <c r="AL120" s="215">
        <f>SUM(Paniglgasse:Newshop2!AL120)</f>
        <v>0</v>
      </c>
      <c r="AM120" s="215">
        <f>SUM(Paniglgasse:Newshop2!AM120)</f>
        <v>0</v>
      </c>
      <c r="AN120" s="215">
        <f>SUM(Paniglgasse:Newshop2!AN120)</f>
        <v>0</v>
      </c>
      <c r="AO120" s="215">
        <f>SUM(Paniglgasse:Newshop2!AO120)</f>
        <v>0</v>
      </c>
      <c r="AP120" s="215">
        <f>SUM(Paniglgasse:Newshop2!AP120)</f>
        <v>0</v>
      </c>
      <c r="AQ120" s="215">
        <f>SUM(Paniglgasse:Newshop2!AQ120)</f>
        <v>0</v>
      </c>
      <c r="AR120" s="215">
        <f>SUM(Paniglgasse:Newshop2!AR120)</f>
        <v>0</v>
      </c>
      <c r="AS120" s="215">
        <f>SUM(Paniglgasse:Newshop2!AS120)</f>
        <v>0</v>
      </c>
      <c r="AT120" s="215">
        <f>SUM(Paniglgasse:Newshop2!AT120)</f>
        <v>0</v>
      </c>
      <c r="AU120" s="215">
        <f>SUM(Paniglgasse:Newshop2!AU120)</f>
        <v>0</v>
      </c>
      <c r="AV120" s="215">
        <f>SUM(Paniglgasse:Newshop2!AV120)</f>
        <v>0</v>
      </c>
      <c r="AW120" s="215">
        <f>SUM(Paniglgasse:Newshop2!AW120)</f>
        <v>0</v>
      </c>
      <c r="AX120" s="215">
        <f>SUM(Paniglgasse:Newshop2!AX120)</f>
        <v>0</v>
      </c>
      <c r="AY120" s="215">
        <f>SUM(Paniglgasse:Newshop2!AY120)</f>
        <v>0</v>
      </c>
      <c r="AZ120" s="215">
        <f>SUM(Paniglgasse:Newshop2!AZ120)</f>
        <v>0</v>
      </c>
      <c r="BA120" s="215">
        <f>SUM(Paniglgasse:Newshop2!BA120)</f>
        <v>0</v>
      </c>
      <c r="BB120" s="215">
        <f>SUM(Paniglgasse:Newshop2!BB120)</f>
        <v>0</v>
      </c>
      <c r="BC120" s="215">
        <f>SUM(Paniglgasse:Newshop2!BC120)</f>
        <v>0</v>
      </c>
      <c r="BD120" s="215">
        <f>SUM(Paniglgasse:Newshop2!BD120)</f>
        <v>0</v>
      </c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3">SUM(E119:E120)</f>
        <v>0</v>
      </c>
      <c r="F121" s="157">
        <f t="shared" si="133"/>
        <v>0</v>
      </c>
      <c r="G121" s="157">
        <f t="shared" si="133"/>
        <v>0</v>
      </c>
      <c r="H121" s="157">
        <f t="shared" si="133"/>
        <v>0</v>
      </c>
      <c r="I121" s="157">
        <f t="shared" si="133"/>
        <v>0</v>
      </c>
      <c r="J121" s="157">
        <f t="shared" si="133"/>
        <v>0</v>
      </c>
      <c r="K121" s="157">
        <f t="shared" si="133"/>
        <v>0</v>
      </c>
      <c r="L121" s="157">
        <f t="shared" si="133"/>
        <v>0</v>
      </c>
      <c r="M121" s="157">
        <f t="shared" si="133"/>
        <v>0</v>
      </c>
      <c r="N121" s="157">
        <f t="shared" si="133"/>
        <v>0</v>
      </c>
      <c r="O121" s="157">
        <f t="shared" si="133"/>
        <v>0</v>
      </c>
      <c r="P121" s="157">
        <f t="shared" si="133"/>
        <v>0</v>
      </c>
      <c r="Q121" s="157">
        <f t="shared" si="133"/>
        <v>0</v>
      </c>
      <c r="R121" s="157">
        <f t="shared" si="133"/>
        <v>0</v>
      </c>
      <c r="S121" s="157">
        <f t="shared" si="133"/>
        <v>0</v>
      </c>
      <c r="T121" s="157">
        <f t="shared" si="133"/>
        <v>0</v>
      </c>
      <c r="U121" s="157">
        <f t="shared" si="133"/>
        <v>0</v>
      </c>
      <c r="V121" s="157">
        <f t="shared" si="133"/>
        <v>0</v>
      </c>
      <c r="W121" s="157">
        <f t="shared" si="133"/>
        <v>0</v>
      </c>
      <c r="X121" s="157">
        <f t="shared" si="133"/>
        <v>0</v>
      </c>
      <c r="Y121" s="157">
        <f t="shared" si="133"/>
        <v>0</v>
      </c>
      <c r="Z121" s="157">
        <f t="shared" si="133"/>
        <v>0</v>
      </c>
      <c r="AA121" s="157">
        <f t="shared" si="133"/>
        <v>0</v>
      </c>
      <c r="AB121" s="157">
        <f t="shared" si="133"/>
        <v>0</v>
      </c>
      <c r="AC121" s="157">
        <f t="shared" si="133"/>
        <v>0</v>
      </c>
      <c r="AD121" s="157">
        <f t="shared" si="133"/>
        <v>0</v>
      </c>
      <c r="AE121" s="157">
        <f t="shared" si="133"/>
        <v>0</v>
      </c>
      <c r="AF121" s="157">
        <f t="shared" si="133"/>
        <v>0</v>
      </c>
      <c r="AG121" s="157">
        <f t="shared" si="133"/>
        <v>0</v>
      </c>
      <c r="AH121" s="157">
        <f t="shared" si="133"/>
        <v>0</v>
      </c>
      <c r="AI121" s="157">
        <f t="shared" si="133"/>
        <v>0</v>
      </c>
      <c r="AJ121" s="157">
        <f t="shared" si="133"/>
        <v>0</v>
      </c>
      <c r="AK121" s="157">
        <f t="shared" ref="AK121:BP121" si="134">SUM(AK119:AK120)</f>
        <v>0</v>
      </c>
      <c r="AL121" s="157">
        <f t="shared" si="134"/>
        <v>0</v>
      </c>
      <c r="AM121" s="157">
        <f t="shared" si="134"/>
        <v>0</v>
      </c>
      <c r="AN121" s="157">
        <f t="shared" si="134"/>
        <v>0</v>
      </c>
      <c r="AO121" s="157">
        <f t="shared" si="134"/>
        <v>0</v>
      </c>
      <c r="AP121" s="157">
        <f t="shared" si="134"/>
        <v>0</v>
      </c>
      <c r="AQ121" s="157">
        <f t="shared" si="134"/>
        <v>0</v>
      </c>
      <c r="AR121" s="157">
        <f t="shared" si="134"/>
        <v>0</v>
      </c>
      <c r="AS121" s="157">
        <f t="shared" si="134"/>
        <v>0</v>
      </c>
      <c r="AT121" s="157">
        <f t="shared" si="134"/>
        <v>0</v>
      </c>
      <c r="AU121" s="157">
        <f t="shared" si="134"/>
        <v>0</v>
      </c>
      <c r="AV121" s="157">
        <f t="shared" si="134"/>
        <v>0</v>
      </c>
      <c r="AW121" s="157">
        <f t="shared" si="134"/>
        <v>0</v>
      </c>
      <c r="AX121" s="157">
        <f t="shared" si="134"/>
        <v>0</v>
      </c>
      <c r="AY121" s="157">
        <f t="shared" si="134"/>
        <v>0</v>
      </c>
      <c r="AZ121" s="157">
        <f t="shared" si="134"/>
        <v>0</v>
      </c>
      <c r="BA121" s="157">
        <f t="shared" si="134"/>
        <v>0</v>
      </c>
      <c r="BB121" s="157">
        <f t="shared" si="134"/>
        <v>0</v>
      </c>
      <c r="BC121" s="157">
        <f t="shared" si="134"/>
        <v>0</v>
      </c>
      <c r="BD121" s="157">
        <f t="shared" si="134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5.6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x14ac:dyDescent="0.3">
      <c r="A123" s="193"/>
      <c r="B123" s="78" t="s">
        <v>87</v>
      </c>
      <c r="C123" s="194"/>
      <c r="D123" s="157">
        <f t="shared" ref="D123:D134" si="135">SUM(E123:BD123)</f>
        <v>101355.18200000002</v>
      </c>
      <c r="E123" s="215">
        <f>SUM(Paniglgasse:Newshop2!E123)</f>
        <v>2695.17</v>
      </c>
      <c r="F123" s="215">
        <f>SUM(Paniglgasse:Newshop2!F123)</f>
        <v>2695.17</v>
      </c>
      <c r="G123" s="215">
        <f>SUM(Paniglgasse:Newshop2!G123)</f>
        <v>2695.17</v>
      </c>
      <c r="H123" s="215">
        <f>SUM(Paniglgasse:Newshop2!H123)</f>
        <v>2695.17</v>
      </c>
      <c r="I123" s="215">
        <f>SUM(Paniglgasse:Newshop2!I123)</f>
        <v>4375.1274999999996</v>
      </c>
      <c r="J123" s="215">
        <f>SUM(Paniglgasse:Newshop2!J123)</f>
        <v>4375.1274999999996</v>
      </c>
      <c r="K123" s="215">
        <f>SUM(Paniglgasse:Newshop2!K123)</f>
        <v>4375.1274999999996</v>
      </c>
      <c r="L123" s="215">
        <f>SUM(Paniglgasse:Newshop2!L123)</f>
        <v>4375.1274999999996</v>
      </c>
      <c r="M123" s="215">
        <f>SUM(Paniglgasse:Newshop2!M123)</f>
        <v>1980.578</v>
      </c>
      <c r="N123" s="215">
        <f>SUM(Paniglgasse:Newshop2!N123)</f>
        <v>2047.6980000000001</v>
      </c>
      <c r="O123" s="215">
        <f>SUM(Paniglgasse:Newshop2!O123)</f>
        <v>1858.818</v>
      </c>
      <c r="P123" s="215">
        <f>SUM(Paniglgasse:Newshop2!P123)</f>
        <v>1988.998</v>
      </c>
      <c r="Q123" s="215">
        <f>SUM(Paniglgasse:Newshop2!Q123)</f>
        <v>1843.9379999999999</v>
      </c>
      <c r="R123" s="215">
        <f>SUM(Paniglgasse:Newshop2!R123)</f>
        <v>2395.5524999999998</v>
      </c>
      <c r="S123" s="215">
        <f>SUM(Paniglgasse:Newshop2!S123)</f>
        <v>2395.5524999999998</v>
      </c>
      <c r="T123" s="215">
        <f>SUM(Paniglgasse:Newshop2!T123)</f>
        <v>2395.5524999999998</v>
      </c>
      <c r="U123" s="215">
        <f>SUM(Paniglgasse:Newshop2!U123)</f>
        <v>2395.5524999999998</v>
      </c>
      <c r="V123" s="215">
        <f>SUM(Paniglgasse:Newshop2!V123)</f>
        <v>2889.7325000000001</v>
      </c>
      <c r="W123" s="215">
        <f>SUM(Paniglgasse:Newshop2!W123)</f>
        <v>2889.7325000000001</v>
      </c>
      <c r="X123" s="215">
        <f>SUM(Paniglgasse:Newshop2!X123)</f>
        <v>2889.7325000000001</v>
      </c>
      <c r="Y123" s="215">
        <f>SUM(Paniglgasse:Newshop2!Y123)</f>
        <v>2889.7325000000001</v>
      </c>
      <c r="Z123" s="215">
        <f>SUM(Paniglgasse:Newshop2!Z123)</f>
        <v>3309.33</v>
      </c>
      <c r="AA123" s="215">
        <f>SUM(Paniglgasse:Newshop2!AA123)</f>
        <v>3309.33</v>
      </c>
      <c r="AB123" s="215">
        <f>SUM(Paniglgasse:Newshop2!AB123)</f>
        <v>3309.33</v>
      </c>
      <c r="AC123" s="215">
        <f>SUM(Paniglgasse:Newshop2!AC123)</f>
        <v>3309.33</v>
      </c>
      <c r="AD123" s="215">
        <f>SUM(Paniglgasse:Newshop2!AD123)</f>
        <v>3309.33</v>
      </c>
      <c r="AE123" s="215">
        <f>SUM(Paniglgasse:Newshop2!AE123)</f>
        <v>2274.0275000000001</v>
      </c>
      <c r="AF123" s="215">
        <f>SUM(Paniglgasse:Newshop2!AF123)</f>
        <v>2274.0275000000001</v>
      </c>
      <c r="AG123" s="215">
        <f>SUM(Paniglgasse:Newshop2!AG123)</f>
        <v>2274.0275000000001</v>
      </c>
      <c r="AH123" s="215">
        <f>SUM(Paniglgasse:Newshop2!AH123)</f>
        <v>2274.0275000000001</v>
      </c>
      <c r="AI123" s="215">
        <f>SUM(Paniglgasse:Newshop2!AI123)</f>
        <v>2330.5174999999999</v>
      </c>
      <c r="AJ123" s="215">
        <f>SUM(Paniglgasse:Newshop2!AJ123)</f>
        <v>2330.5174999999999</v>
      </c>
      <c r="AK123" s="215">
        <f>SUM(Paniglgasse:Newshop2!AK123)</f>
        <v>2330.5174999999999</v>
      </c>
      <c r="AL123" s="215">
        <f>SUM(Paniglgasse:Newshop2!AL123)</f>
        <v>2330.5174999999999</v>
      </c>
      <c r="AM123" s="215">
        <f>SUM(Paniglgasse:Newshop2!AM123)</f>
        <v>1811.9980000000003</v>
      </c>
      <c r="AN123" s="215">
        <f>SUM(Paniglgasse:Newshop2!AN123)</f>
        <v>1811.9980000000003</v>
      </c>
      <c r="AO123" s="215">
        <f>SUM(Paniglgasse:Newshop2!AO123)</f>
        <v>1811.9980000000003</v>
      </c>
      <c r="AP123" s="215">
        <f>SUM(Paniglgasse:Newshop2!AP123)</f>
        <v>1811.9980000000003</v>
      </c>
      <c r="AQ123" s="215">
        <f>SUM(Paniglgasse:Newshop2!AQ123)</f>
        <v>0</v>
      </c>
      <c r="AR123" s="215">
        <f>SUM(Paniglgasse:Newshop2!AR123)</f>
        <v>0</v>
      </c>
      <c r="AS123" s="215">
        <f>SUM(Paniglgasse:Newshop2!AS123)</f>
        <v>0</v>
      </c>
      <c r="AT123" s="215">
        <f>SUM(Paniglgasse:Newshop2!AT123)</f>
        <v>0</v>
      </c>
      <c r="AU123" s="215">
        <f>SUM(Paniglgasse:Newshop2!AU123)</f>
        <v>0</v>
      </c>
      <c r="AV123" s="215">
        <f>SUM(Paniglgasse:Newshop2!AV123)</f>
        <v>0</v>
      </c>
      <c r="AW123" s="215">
        <f>SUM(Paniglgasse:Newshop2!AW123)</f>
        <v>0</v>
      </c>
      <c r="AX123" s="215">
        <f>SUM(Paniglgasse:Newshop2!AX123)</f>
        <v>0</v>
      </c>
      <c r="AY123" s="215">
        <f>SUM(Paniglgasse:Newshop2!AY123)</f>
        <v>0</v>
      </c>
      <c r="AZ123" s="215">
        <f>SUM(Paniglgasse:Newshop2!AZ123)</f>
        <v>0</v>
      </c>
      <c r="BA123" s="215">
        <f>SUM(Paniglgasse:Newshop2!BA123)</f>
        <v>0</v>
      </c>
      <c r="BB123" s="215">
        <f>SUM(Paniglgasse:Newshop2!BB123)</f>
        <v>0</v>
      </c>
      <c r="BC123" s="215">
        <f>SUM(Paniglgasse:Newshop2!BC123)</f>
        <v>0</v>
      </c>
      <c r="BD123" s="215">
        <f>SUM(Paniglgasse:Newshop2!BD123)</f>
        <v>0</v>
      </c>
      <c r="BE123" s="195"/>
      <c r="BF123" s="163">
        <f t="shared" ref="BF123:BF134" si="136">SUM(E123:H123)</f>
        <v>10780.68</v>
      </c>
      <c r="BG123" s="77">
        <f t="shared" ref="BG123:BG134" si="137">SUM(I123:L123)</f>
        <v>17500.509999999998</v>
      </c>
      <c r="BH123" s="77">
        <f t="shared" ref="BH123:BH134" si="138">SUM(M123:Q123)</f>
        <v>9720.0300000000007</v>
      </c>
      <c r="BI123" s="77">
        <f t="shared" ref="BI123:BI134" si="139">SUM(R123:U123)</f>
        <v>9582.2099999999991</v>
      </c>
      <c r="BJ123" s="77">
        <f t="shared" ref="BJ123:BJ134" si="140">SUM(V123:Y123)</f>
        <v>11558.93</v>
      </c>
      <c r="BK123" s="77">
        <f t="shared" ref="BK123:BK134" si="141">SUM(Z123:AD123)</f>
        <v>16546.650000000001</v>
      </c>
      <c r="BL123" s="77">
        <f t="shared" ref="BL123:BL134" si="142">SUM(AE123:AH123)</f>
        <v>9096.11</v>
      </c>
      <c r="BM123" s="77">
        <f t="shared" ref="BM123:BM134" si="143">SUM(AI123:AL123)</f>
        <v>9322.07</v>
      </c>
      <c r="BN123" s="77">
        <f t="shared" ref="BN123:BN134" si="144">SUM(AM123:AQ123)</f>
        <v>7247.9920000000011</v>
      </c>
      <c r="BO123" s="77">
        <f t="shared" ref="BO123:BO134" si="145">SUM(AR123:AU123)</f>
        <v>0</v>
      </c>
      <c r="BP123" s="77">
        <f t="shared" ref="BP123:BP134" si="146">SUM(AV123:AY123)</f>
        <v>0</v>
      </c>
      <c r="BQ123" s="77">
        <f t="shared" ref="BQ123:BQ134" si="147">SUM(AZ123:BD123)</f>
        <v>0</v>
      </c>
      <c r="BR123" s="157">
        <f t="shared" ref="BR123:BR134" si="148">SUM(BF123:BQ123)</f>
        <v>101355.182</v>
      </c>
      <c r="BS123" s="77">
        <f t="shared" ref="BS123:BS134" si="149">SUM(BF123:BH123)</f>
        <v>38001.22</v>
      </c>
      <c r="BT123" s="77">
        <f t="shared" ref="BT123:BT134" si="150">SUM(BI123:BK123)</f>
        <v>37687.79</v>
      </c>
      <c r="BU123" s="77">
        <f t="shared" ref="BU123:BU134" si="151">SUM(BL123:BN123)</f>
        <v>25666.172000000002</v>
      </c>
      <c r="BV123" s="77">
        <f t="shared" ref="BV123:BV134" si="152">SUM(BO123:BQ123)</f>
        <v>0</v>
      </c>
      <c r="BW123" s="77">
        <f t="shared" ref="BW123:BW134" si="153">SUM(BF123:BK123)</f>
        <v>75689.010000000009</v>
      </c>
      <c r="BX123" s="77">
        <f t="shared" ref="BX123:BX134" si="154">SUM(BL123:BQ123)</f>
        <v>25666.172000000002</v>
      </c>
      <c r="BY123" s="77">
        <f>IF(Info!$O$3="Q1",$BS123,IF(Info!$O$3="Q2",$BS123+$BT123,IF(Info!$O$3="Q3",$BS123+$BT123+$BU123,$BR123)))</f>
        <v>38001.22</v>
      </c>
      <c r="BZ123" s="77">
        <f>IF(Info!$O$3="Q1",$BS123,IF(Info!$O$3="Q2",$BT123,IF(Info!$O$3="Q3",$BU123,$BV123)))</f>
        <v>38001.22</v>
      </c>
      <c r="CA123" s="197"/>
    </row>
    <row r="124" spans="1:79" x14ac:dyDescent="0.3">
      <c r="A124" s="193"/>
      <c r="B124" s="78" t="s">
        <v>89</v>
      </c>
      <c r="C124" s="194"/>
      <c r="D124" s="157">
        <f t="shared" si="135"/>
        <v>0</v>
      </c>
      <c r="E124" s="215">
        <f>SUM(Paniglgasse:Newshop2!E124)</f>
        <v>0</v>
      </c>
      <c r="F124" s="215">
        <f>SUM(Paniglgasse:Newshop2!F124)</f>
        <v>0</v>
      </c>
      <c r="G124" s="215">
        <f>SUM(Paniglgasse:Newshop2!G124)</f>
        <v>0</v>
      </c>
      <c r="H124" s="215">
        <f>SUM(Paniglgasse:Newshop2!H124)</f>
        <v>0</v>
      </c>
      <c r="I124" s="215">
        <f>SUM(Paniglgasse:Newshop2!I124)</f>
        <v>0</v>
      </c>
      <c r="J124" s="215">
        <f>SUM(Paniglgasse:Newshop2!J124)</f>
        <v>0</v>
      </c>
      <c r="K124" s="215">
        <f>SUM(Paniglgasse:Newshop2!K124)</f>
        <v>0</v>
      </c>
      <c r="L124" s="215">
        <f>SUM(Paniglgasse:Newshop2!L124)</f>
        <v>0</v>
      </c>
      <c r="M124" s="215">
        <f>SUM(Paniglgasse:Newshop2!M124)</f>
        <v>0</v>
      </c>
      <c r="N124" s="215">
        <f>SUM(Paniglgasse:Newshop2!N124)</f>
        <v>0</v>
      </c>
      <c r="O124" s="215">
        <f>SUM(Paniglgasse:Newshop2!O124)</f>
        <v>0</v>
      </c>
      <c r="P124" s="215">
        <f>SUM(Paniglgasse:Newshop2!P124)</f>
        <v>0</v>
      </c>
      <c r="Q124" s="215">
        <f>SUM(Paniglgasse:Newshop2!Q124)</f>
        <v>0</v>
      </c>
      <c r="R124" s="215">
        <f>SUM(Paniglgasse:Newshop2!R124)</f>
        <v>0</v>
      </c>
      <c r="S124" s="215">
        <f>SUM(Paniglgasse:Newshop2!S124)</f>
        <v>0</v>
      </c>
      <c r="T124" s="215">
        <f>SUM(Paniglgasse:Newshop2!T124)</f>
        <v>0</v>
      </c>
      <c r="U124" s="215">
        <f>SUM(Paniglgasse:Newshop2!U124)</f>
        <v>0</v>
      </c>
      <c r="V124" s="215">
        <f>SUM(Paniglgasse:Newshop2!V124)</f>
        <v>0</v>
      </c>
      <c r="W124" s="215">
        <f>SUM(Paniglgasse:Newshop2!W124)</f>
        <v>0</v>
      </c>
      <c r="X124" s="215">
        <f>SUM(Paniglgasse:Newshop2!X124)</f>
        <v>0</v>
      </c>
      <c r="Y124" s="215">
        <f>SUM(Paniglgasse:Newshop2!Y124)</f>
        <v>0</v>
      </c>
      <c r="Z124" s="215">
        <f>SUM(Paniglgasse:Newshop2!Z124)</f>
        <v>0</v>
      </c>
      <c r="AA124" s="215">
        <f>SUM(Paniglgasse:Newshop2!AA124)</f>
        <v>0</v>
      </c>
      <c r="AB124" s="215">
        <f>SUM(Paniglgasse:Newshop2!AB124)</f>
        <v>0</v>
      </c>
      <c r="AC124" s="215">
        <f>SUM(Paniglgasse:Newshop2!AC124)</f>
        <v>0</v>
      </c>
      <c r="AD124" s="215">
        <f>SUM(Paniglgasse:Newshop2!AD124)</f>
        <v>0</v>
      </c>
      <c r="AE124" s="215">
        <f>SUM(Paniglgasse:Newshop2!AE124)</f>
        <v>0</v>
      </c>
      <c r="AF124" s="215">
        <f>SUM(Paniglgasse:Newshop2!AF124)</f>
        <v>0</v>
      </c>
      <c r="AG124" s="215">
        <f>SUM(Paniglgasse:Newshop2!AG124)</f>
        <v>0</v>
      </c>
      <c r="AH124" s="215">
        <f>SUM(Paniglgasse:Newshop2!AH124)</f>
        <v>0</v>
      </c>
      <c r="AI124" s="215">
        <f>SUM(Paniglgasse:Newshop2!AI124)</f>
        <v>0</v>
      </c>
      <c r="AJ124" s="215">
        <f>SUM(Paniglgasse:Newshop2!AJ124)</f>
        <v>0</v>
      </c>
      <c r="AK124" s="215">
        <f>SUM(Paniglgasse:Newshop2!AK124)</f>
        <v>0</v>
      </c>
      <c r="AL124" s="215">
        <f>SUM(Paniglgasse:Newshop2!AL124)</f>
        <v>0</v>
      </c>
      <c r="AM124" s="215">
        <f>SUM(Paniglgasse:Newshop2!AM124)</f>
        <v>0</v>
      </c>
      <c r="AN124" s="215">
        <f>SUM(Paniglgasse:Newshop2!AN124)</f>
        <v>0</v>
      </c>
      <c r="AO124" s="215">
        <f>SUM(Paniglgasse:Newshop2!AO124)</f>
        <v>0</v>
      </c>
      <c r="AP124" s="215">
        <f>SUM(Paniglgasse:Newshop2!AP124)</f>
        <v>0</v>
      </c>
      <c r="AQ124" s="215">
        <f>SUM(Paniglgasse:Newshop2!AQ124)</f>
        <v>0</v>
      </c>
      <c r="AR124" s="215">
        <f>SUM(Paniglgasse:Newshop2!AR124)</f>
        <v>0</v>
      </c>
      <c r="AS124" s="215">
        <f>SUM(Paniglgasse:Newshop2!AS124)</f>
        <v>0</v>
      </c>
      <c r="AT124" s="215">
        <f>SUM(Paniglgasse:Newshop2!AT124)</f>
        <v>0</v>
      </c>
      <c r="AU124" s="215">
        <f>SUM(Paniglgasse:Newshop2!AU124)</f>
        <v>0</v>
      </c>
      <c r="AV124" s="215">
        <f>SUM(Paniglgasse:Newshop2!AV124)</f>
        <v>0</v>
      </c>
      <c r="AW124" s="215">
        <f>SUM(Paniglgasse:Newshop2!AW124)</f>
        <v>0</v>
      </c>
      <c r="AX124" s="215">
        <f>SUM(Paniglgasse:Newshop2!AX124)</f>
        <v>0</v>
      </c>
      <c r="AY124" s="215">
        <f>SUM(Paniglgasse:Newshop2!AY124)</f>
        <v>0</v>
      </c>
      <c r="AZ124" s="215">
        <f>SUM(Paniglgasse:Newshop2!AZ124)</f>
        <v>0</v>
      </c>
      <c r="BA124" s="215">
        <f>SUM(Paniglgasse:Newshop2!BA124)</f>
        <v>0</v>
      </c>
      <c r="BB124" s="215">
        <f>SUM(Paniglgasse:Newshop2!BB124)</f>
        <v>0</v>
      </c>
      <c r="BC124" s="215">
        <f>SUM(Paniglgasse:Newshop2!BC124)</f>
        <v>0</v>
      </c>
      <c r="BD124" s="215">
        <f>SUM(Paniglgasse:Newshop2!BD124)</f>
        <v>0</v>
      </c>
      <c r="BE124" s="195"/>
      <c r="BF124" s="163">
        <f t="shared" si="136"/>
        <v>0</v>
      </c>
      <c r="BG124" s="77">
        <f t="shared" si="137"/>
        <v>0</v>
      </c>
      <c r="BH124" s="77">
        <f t="shared" si="138"/>
        <v>0</v>
      </c>
      <c r="BI124" s="77">
        <f t="shared" si="139"/>
        <v>0</v>
      </c>
      <c r="BJ124" s="77">
        <f t="shared" si="140"/>
        <v>0</v>
      </c>
      <c r="BK124" s="77">
        <f t="shared" si="141"/>
        <v>0</v>
      </c>
      <c r="BL124" s="77">
        <f t="shared" si="142"/>
        <v>0</v>
      </c>
      <c r="BM124" s="77">
        <f t="shared" si="143"/>
        <v>0</v>
      </c>
      <c r="BN124" s="77">
        <f t="shared" si="144"/>
        <v>0</v>
      </c>
      <c r="BO124" s="77">
        <f t="shared" si="145"/>
        <v>0</v>
      </c>
      <c r="BP124" s="77">
        <f t="shared" si="146"/>
        <v>0</v>
      </c>
      <c r="BQ124" s="77">
        <f t="shared" si="147"/>
        <v>0</v>
      </c>
      <c r="BR124" s="157">
        <f t="shared" si="148"/>
        <v>0</v>
      </c>
      <c r="BS124" s="77">
        <f t="shared" si="149"/>
        <v>0</v>
      </c>
      <c r="BT124" s="77">
        <f t="shared" si="150"/>
        <v>0</v>
      </c>
      <c r="BU124" s="77">
        <f t="shared" si="151"/>
        <v>0</v>
      </c>
      <c r="BV124" s="77">
        <f t="shared" si="152"/>
        <v>0</v>
      </c>
      <c r="BW124" s="77">
        <f t="shared" si="153"/>
        <v>0</v>
      </c>
      <c r="BX124" s="77">
        <f t="shared" si="154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x14ac:dyDescent="0.3">
      <c r="A125" s="193"/>
      <c r="B125" s="78" t="s">
        <v>91</v>
      </c>
      <c r="C125" s="194"/>
      <c r="D125" s="157">
        <f t="shared" si="135"/>
        <v>161147.57800000007</v>
      </c>
      <c r="E125" s="215">
        <f>SUM(Paniglgasse:Newshop2!E125)</f>
        <v>4572.5599999999995</v>
      </c>
      <c r="F125" s="215">
        <f>SUM(Paniglgasse:Newshop2!F125)</f>
        <v>4572.5599999999995</v>
      </c>
      <c r="G125" s="215">
        <f>SUM(Paniglgasse:Newshop2!G125)</f>
        <v>4572.5599999999995</v>
      </c>
      <c r="H125" s="215">
        <f>SUM(Paniglgasse:Newshop2!H125)</f>
        <v>4572.5599999999995</v>
      </c>
      <c r="I125" s="215">
        <f>SUM(Paniglgasse:Newshop2!I125)</f>
        <v>4745.6725000000006</v>
      </c>
      <c r="J125" s="215">
        <f>SUM(Paniglgasse:Newshop2!J125)</f>
        <v>4745.6725000000006</v>
      </c>
      <c r="K125" s="215">
        <f>SUM(Paniglgasse:Newshop2!K125)</f>
        <v>4745.6725000000006</v>
      </c>
      <c r="L125" s="215">
        <f>SUM(Paniglgasse:Newshop2!L125)</f>
        <v>4745.6725000000006</v>
      </c>
      <c r="M125" s="215">
        <f>SUM(Paniglgasse:Newshop2!M125)</f>
        <v>3418.4859999999999</v>
      </c>
      <c r="N125" s="215">
        <f>SUM(Paniglgasse:Newshop2!N125)</f>
        <v>3354.6459999999997</v>
      </c>
      <c r="O125" s="215">
        <f>SUM(Paniglgasse:Newshop2!O125)</f>
        <v>3226.866</v>
      </c>
      <c r="P125" s="215">
        <f>SUM(Paniglgasse:Newshop2!P125)</f>
        <v>3180.6559999999999</v>
      </c>
      <c r="Q125" s="215">
        <f>SUM(Paniglgasse:Newshop2!Q125)</f>
        <v>3112.6059999999998</v>
      </c>
      <c r="R125" s="215">
        <f>SUM(Paniglgasse:Newshop2!R125)</f>
        <v>4077.3175000000001</v>
      </c>
      <c r="S125" s="215">
        <f>SUM(Paniglgasse:Newshop2!S125)</f>
        <v>4077.3175000000001</v>
      </c>
      <c r="T125" s="215">
        <f>SUM(Paniglgasse:Newshop2!T125)</f>
        <v>4077.3175000000001</v>
      </c>
      <c r="U125" s="215">
        <f>SUM(Paniglgasse:Newshop2!U125)</f>
        <v>4077.3175000000001</v>
      </c>
      <c r="V125" s="215">
        <f>SUM(Paniglgasse:Newshop2!V125)</f>
        <v>4366.07</v>
      </c>
      <c r="W125" s="215">
        <f>SUM(Paniglgasse:Newshop2!W125)</f>
        <v>4366.07</v>
      </c>
      <c r="X125" s="215">
        <f>SUM(Paniglgasse:Newshop2!X125)</f>
        <v>4366.07</v>
      </c>
      <c r="Y125" s="215">
        <f>SUM(Paniglgasse:Newshop2!Y125)</f>
        <v>4366.07</v>
      </c>
      <c r="Z125" s="215">
        <f>SUM(Paniglgasse:Newshop2!Z125)</f>
        <v>5989.33</v>
      </c>
      <c r="AA125" s="215">
        <f>SUM(Paniglgasse:Newshop2!AA125)</f>
        <v>5989.33</v>
      </c>
      <c r="AB125" s="215">
        <f>SUM(Paniglgasse:Newshop2!AB125)</f>
        <v>5989.33</v>
      </c>
      <c r="AC125" s="215">
        <f>SUM(Paniglgasse:Newshop2!AC125)</f>
        <v>5989.33</v>
      </c>
      <c r="AD125" s="215">
        <f>SUM(Paniglgasse:Newshop2!AD125)</f>
        <v>5989.33</v>
      </c>
      <c r="AE125" s="215">
        <f>SUM(Paniglgasse:Newshop2!AE125)</f>
        <v>3877.2950000000001</v>
      </c>
      <c r="AF125" s="215">
        <f>SUM(Paniglgasse:Newshop2!AF125)</f>
        <v>3877.2950000000001</v>
      </c>
      <c r="AG125" s="215">
        <f>SUM(Paniglgasse:Newshop2!AG125)</f>
        <v>3877.2950000000001</v>
      </c>
      <c r="AH125" s="215">
        <f>SUM(Paniglgasse:Newshop2!AH125)</f>
        <v>3877.2950000000001</v>
      </c>
      <c r="AI125" s="215">
        <f>SUM(Paniglgasse:Newshop2!AI125)</f>
        <v>3970.13</v>
      </c>
      <c r="AJ125" s="215">
        <f>SUM(Paniglgasse:Newshop2!AJ125)</f>
        <v>3970.13</v>
      </c>
      <c r="AK125" s="215">
        <f>SUM(Paniglgasse:Newshop2!AK125)</f>
        <v>3970.13</v>
      </c>
      <c r="AL125" s="215">
        <f>SUM(Paniglgasse:Newshop2!AL125)</f>
        <v>3970.13</v>
      </c>
      <c r="AM125" s="215">
        <f>SUM(Paniglgasse:Newshop2!AM125)</f>
        <v>3117.8719999999998</v>
      </c>
      <c r="AN125" s="215">
        <f>SUM(Paniglgasse:Newshop2!AN125)</f>
        <v>3117.8719999999998</v>
      </c>
      <c r="AO125" s="215">
        <f>SUM(Paniglgasse:Newshop2!AO125)</f>
        <v>3117.8719999999998</v>
      </c>
      <c r="AP125" s="215">
        <f>SUM(Paniglgasse:Newshop2!AP125)</f>
        <v>3117.8719999999998</v>
      </c>
      <c r="AQ125" s="215">
        <f>SUM(Paniglgasse:Newshop2!AQ125)</f>
        <v>0</v>
      </c>
      <c r="AR125" s="215">
        <f>SUM(Paniglgasse:Newshop2!AR125)</f>
        <v>0</v>
      </c>
      <c r="AS125" s="215">
        <f>SUM(Paniglgasse:Newshop2!AS125)</f>
        <v>0</v>
      </c>
      <c r="AT125" s="215">
        <f>SUM(Paniglgasse:Newshop2!AT125)</f>
        <v>0</v>
      </c>
      <c r="AU125" s="215">
        <f>SUM(Paniglgasse:Newshop2!AU125)</f>
        <v>0</v>
      </c>
      <c r="AV125" s="215">
        <f>SUM(Paniglgasse:Newshop2!AV125)</f>
        <v>0</v>
      </c>
      <c r="AW125" s="215">
        <f>SUM(Paniglgasse:Newshop2!AW125)</f>
        <v>0</v>
      </c>
      <c r="AX125" s="215">
        <f>SUM(Paniglgasse:Newshop2!AX125)</f>
        <v>0</v>
      </c>
      <c r="AY125" s="215">
        <f>SUM(Paniglgasse:Newshop2!AY125)</f>
        <v>0</v>
      </c>
      <c r="AZ125" s="215">
        <f>SUM(Paniglgasse:Newshop2!AZ125)</f>
        <v>0</v>
      </c>
      <c r="BA125" s="215">
        <f>SUM(Paniglgasse:Newshop2!BA125)</f>
        <v>0</v>
      </c>
      <c r="BB125" s="215">
        <f>SUM(Paniglgasse:Newshop2!BB125)</f>
        <v>0</v>
      </c>
      <c r="BC125" s="215">
        <f>SUM(Paniglgasse:Newshop2!BC125)</f>
        <v>0</v>
      </c>
      <c r="BD125" s="215">
        <f>SUM(Paniglgasse:Newshop2!BD125)</f>
        <v>0</v>
      </c>
      <c r="BE125" s="195"/>
      <c r="BF125" s="163">
        <f t="shared" si="136"/>
        <v>18290.239999999998</v>
      </c>
      <c r="BG125" s="77">
        <f t="shared" si="137"/>
        <v>18982.690000000002</v>
      </c>
      <c r="BH125" s="77">
        <f t="shared" si="138"/>
        <v>16293.259999999998</v>
      </c>
      <c r="BI125" s="77">
        <f t="shared" si="139"/>
        <v>16309.27</v>
      </c>
      <c r="BJ125" s="77">
        <f t="shared" si="140"/>
        <v>17464.28</v>
      </c>
      <c r="BK125" s="77">
        <f t="shared" si="141"/>
        <v>29946.65</v>
      </c>
      <c r="BL125" s="77">
        <f t="shared" si="142"/>
        <v>15509.18</v>
      </c>
      <c r="BM125" s="77">
        <f t="shared" si="143"/>
        <v>15880.52</v>
      </c>
      <c r="BN125" s="77">
        <f t="shared" si="144"/>
        <v>12471.487999999999</v>
      </c>
      <c r="BO125" s="77">
        <f t="shared" si="145"/>
        <v>0</v>
      </c>
      <c r="BP125" s="77">
        <f t="shared" si="146"/>
        <v>0</v>
      </c>
      <c r="BQ125" s="77">
        <f t="shared" si="147"/>
        <v>0</v>
      </c>
      <c r="BR125" s="157">
        <f t="shared" si="148"/>
        <v>161147.57800000001</v>
      </c>
      <c r="BS125" s="77">
        <f t="shared" si="149"/>
        <v>53566.19</v>
      </c>
      <c r="BT125" s="77">
        <f t="shared" si="150"/>
        <v>63720.200000000004</v>
      </c>
      <c r="BU125" s="77">
        <f t="shared" si="151"/>
        <v>43861.188000000002</v>
      </c>
      <c r="BV125" s="77">
        <f t="shared" si="152"/>
        <v>0</v>
      </c>
      <c r="BW125" s="77">
        <f t="shared" si="153"/>
        <v>117286.39000000001</v>
      </c>
      <c r="BX125" s="77">
        <f t="shared" si="154"/>
        <v>43861.188000000002</v>
      </c>
      <c r="BY125" s="77">
        <f>IF(Info!$O$3="Q1",$BS125,IF(Info!$O$3="Q2",$BS125+$BT125,IF(Info!$O$3="Q3",$BS125+$BT125+$BU125,$BR125)))</f>
        <v>53566.19</v>
      </c>
      <c r="BZ125" s="77">
        <f>IF(Info!$O$3="Q1",$BS125,IF(Info!$O$3="Q2",$BT125,IF(Info!$O$3="Q3",$BU125,$BV125)))</f>
        <v>53566.19</v>
      </c>
      <c r="CA125" s="197"/>
    </row>
    <row r="126" spans="1:79" x14ac:dyDescent="0.3">
      <c r="A126" s="193"/>
      <c r="B126" s="78" t="s">
        <v>93</v>
      </c>
      <c r="C126" s="194"/>
      <c r="D126" s="157">
        <f t="shared" si="135"/>
        <v>0</v>
      </c>
      <c r="E126" s="215">
        <f>SUM(Paniglgasse:Newshop2!E126)</f>
        <v>0</v>
      </c>
      <c r="F126" s="215">
        <f>SUM(Paniglgasse:Newshop2!F126)</f>
        <v>0</v>
      </c>
      <c r="G126" s="215">
        <f>SUM(Paniglgasse:Newshop2!G126)</f>
        <v>0</v>
      </c>
      <c r="H126" s="215">
        <f>SUM(Paniglgasse:Newshop2!H126)</f>
        <v>0</v>
      </c>
      <c r="I126" s="215">
        <f>SUM(Paniglgasse:Newshop2!I126)</f>
        <v>0</v>
      </c>
      <c r="J126" s="215">
        <f>SUM(Paniglgasse:Newshop2!J126)</f>
        <v>0</v>
      </c>
      <c r="K126" s="215">
        <f>SUM(Paniglgasse:Newshop2!K126)</f>
        <v>0</v>
      </c>
      <c r="L126" s="215">
        <f>SUM(Paniglgasse:Newshop2!L126)</f>
        <v>0</v>
      </c>
      <c r="M126" s="215">
        <f>SUM(Paniglgasse:Newshop2!M126)</f>
        <v>0</v>
      </c>
      <c r="N126" s="215">
        <f>SUM(Paniglgasse:Newshop2!N126)</f>
        <v>0</v>
      </c>
      <c r="O126" s="215">
        <f>SUM(Paniglgasse:Newshop2!O126)</f>
        <v>0</v>
      </c>
      <c r="P126" s="215">
        <f>SUM(Paniglgasse:Newshop2!P126)</f>
        <v>0</v>
      </c>
      <c r="Q126" s="215">
        <f>SUM(Paniglgasse:Newshop2!Q126)</f>
        <v>0</v>
      </c>
      <c r="R126" s="215">
        <f>SUM(Paniglgasse:Newshop2!R126)</f>
        <v>0</v>
      </c>
      <c r="S126" s="215">
        <f>SUM(Paniglgasse:Newshop2!S126)</f>
        <v>0</v>
      </c>
      <c r="T126" s="215">
        <f>SUM(Paniglgasse:Newshop2!T126)</f>
        <v>0</v>
      </c>
      <c r="U126" s="215">
        <f>SUM(Paniglgasse:Newshop2!U126)</f>
        <v>0</v>
      </c>
      <c r="V126" s="215">
        <f>SUM(Paniglgasse:Newshop2!V126)</f>
        <v>0</v>
      </c>
      <c r="W126" s="215">
        <f>SUM(Paniglgasse:Newshop2!W126)</f>
        <v>0</v>
      </c>
      <c r="X126" s="215">
        <f>SUM(Paniglgasse:Newshop2!X126)</f>
        <v>0</v>
      </c>
      <c r="Y126" s="215">
        <f>SUM(Paniglgasse:Newshop2!Y126)</f>
        <v>0</v>
      </c>
      <c r="Z126" s="215">
        <f>SUM(Paniglgasse:Newshop2!Z126)</f>
        <v>0</v>
      </c>
      <c r="AA126" s="215">
        <f>SUM(Paniglgasse:Newshop2!AA126)</f>
        <v>0</v>
      </c>
      <c r="AB126" s="215">
        <f>SUM(Paniglgasse:Newshop2!AB126)</f>
        <v>0</v>
      </c>
      <c r="AC126" s="215">
        <f>SUM(Paniglgasse:Newshop2!AC126)</f>
        <v>0</v>
      </c>
      <c r="AD126" s="215">
        <f>SUM(Paniglgasse:Newshop2!AD126)</f>
        <v>0</v>
      </c>
      <c r="AE126" s="215">
        <f>SUM(Paniglgasse:Newshop2!AE126)</f>
        <v>0</v>
      </c>
      <c r="AF126" s="215">
        <f>SUM(Paniglgasse:Newshop2!AF126)</f>
        <v>0</v>
      </c>
      <c r="AG126" s="215">
        <f>SUM(Paniglgasse:Newshop2!AG126)</f>
        <v>0</v>
      </c>
      <c r="AH126" s="215">
        <f>SUM(Paniglgasse:Newshop2!AH126)</f>
        <v>0</v>
      </c>
      <c r="AI126" s="215">
        <f>SUM(Paniglgasse:Newshop2!AI126)</f>
        <v>0</v>
      </c>
      <c r="AJ126" s="215">
        <f>SUM(Paniglgasse:Newshop2!AJ126)</f>
        <v>0</v>
      </c>
      <c r="AK126" s="215">
        <f>SUM(Paniglgasse:Newshop2!AK126)</f>
        <v>0</v>
      </c>
      <c r="AL126" s="215">
        <f>SUM(Paniglgasse:Newshop2!AL126)</f>
        <v>0</v>
      </c>
      <c r="AM126" s="215">
        <f>SUM(Paniglgasse:Newshop2!AM126)</f>
        <v>0</v>
      </c>
      <c r="AN126" s="215">
        <f>SUM(Paniglgasse:Newshop2!AN126)</f>
        <v>0</v>
      </c>
      <c r="AO126" s="215">
        <f>SUM(Paniglgasse:Newshop2!AO126)</f>
        <v>0</v>
      </c>
      <c r="AP126" s="215">
        <f>SUM(Paniglgasse:Newshop2!AP126)</f>
        <v>0</v>
      </c>
      <c r="AQ126" s="215">
        <f>SUM(Paniglgasse:Newshop2!AQ126)</f>
        <v>0</v>
      </c>
      <c r="AR126" s="215">
        <f>SUM(Paniglgasse:Newshop2!AR126)</f>
        <v>0</v>
      </c>
      <c r="AS126" s="215">
        <f>SUM(Paniglgasse:Newshop2!AS126)</f>
        <v>0</v>
      </c>
      <c r="AT126" s="215">
        <f>SUM(Paniglgasse:Newshop2!AT126)</f>
        <v>0</v>
      </c>
      <c r="AU126" s="215">
        <f>SUM(Paniglgasse:Newshop2!AU126)</f>
        <v>0</v>
      </c>
      <c r="AV126" s="215">
        <f>SUM(Paniglgasse:Newshop2!AV126)</f>
        <v>0</v>
      </c>
      <c r="AW126" s="215">
        <f>SUM(Paniglgasse:Newshop2!AW126)</f>
        <v>0</v>
      </c>
      <c r="AX126" s="215">
        <f>SUM(Paniglgasse:Newshop2!AX126)</f>
        <v>0</v>
      </c>
      <c r="AY126" s="215">
        <f>SUM(Paniglgasse:Newshop2!AY126)</f>
        <v>0</v>
      </c>
      <c r="AZ126" s="215">
        <f>SUM(Paniglgasse:Newshop2!AZ126)</f>
        <v>0</v>
      </c>
      <c r="BA126" s="215">
        <f>SUM(Paniglgasse:Newshop2!BA126)</f>
        <v>0</v>
      </c>
      <c r="BB126" s="215">
        <f>SUM(Paniglgasse:Newshop2!BB126)</f>
        <v>0</v>
      </c>
      <c r="BC126" s="215">
        <f>SUM(Paniglgasse:Newshop2!BC126)</f>
        <v>0</v>
      </c>
      <c r="BD126" s="215">
        <f>SUM(Paniglgasse:Newshop2!BD126)</f>
        <v>0</v>
      </c>
      <c r="BE126" s="195"/>
      <c r="BF126" s="163">
        <f t="shared" si="136"/>
        <v>0</v>
      </c>
      <c r="BG126" s="77">
        <f t="shared" si="137"/>
        <v>0</v>
      </c>
      <c r="BH126" s="77">
        <f t="shared" si="138"/>
        <v>0</v>
      </c>
      <c r="BI126" s="77">
        <f t="shared" si="139"/>
        <v>0</v>
      </c>
      <c r="BJ126" s="77">
        <f t="shared" si="140"/>
        <v>0</v>
      </c>
      <c r="BK126" s="77">
        <f t="shared" si="141"/>
        <v>0</v>
      </c>
      <c r="BL126" s="77">
        <f t="shared" si="142"/>
        <v>0</v>
      </c>
      <c r="BM126" s="77">
        <f t="shared" si="143"/>
        <v>0</v>
      </c>
      <c r="BN126" s="77">
        <f t="shared" si="144"/>
        <v>0</v>
      </c>
      <c r="BO126" s="77">
        <f t="shared" si="145"/>
        <v>0</v>
      </c>
      <c r="BP126" s="77">
        <f t="shared" si="146"/>
        <v>0</v>
      </c>
      <c r="BQ126" s="77">
        <f t="shared" si="147"/>
        <v>0</v>
      </c>
      <c r="BR126" s="157">
        <f t="shared" si="148"/>
        <v>0</v>
      </c>
      <c r="BS126" s="77">
        <f t="shared" si="149"/>
        <v>0</v>
      </c>
      <c r="BT126" s="77">
        <f t="shared" si="150"/>
        <v>0</v>
      </c>
      <c r="BU126" s="77">
        <f t="shared" si="151"/>
        <v>0</v>
      </c>
      <c r="BV126" s="77">
        <f t="shared" si="152"/>
        <v>0</v>
      </c>
      <c r="BW126" s="77">
        <f t="shared" si="153"/>
        <v>0</v>
      </c>
      <c r="BX126" s="77">
        <f t="shared" si="154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x14ac:dyDescent="0.3">
      <c r="A127" s="193"/>
      <c r="B127" s="78" t="s">
        <v>95</v>
      </c>
      <c r="C127" s="194"/>
      <c r="D127" s="157">
        <f t="shared" si="135"/>
        <v>0</v>
      </c>
      <c r="E127" s="215">
        <f>SUM(Paniglgasse:Newshop2!E127)</f>
        <v>0</v>
      </c>
      <c r="F127" s="215">
        <f>SUM(Paniglgasse:Newshop2!F127)</f>
        <v>0</v>
      </c>
      <c r="G127" s="215">
        <f>SUM(Paniglgasse:Newshop2!G127)</f>
        <v>0</v>
      </c>
      <c r="H127" s="215">
        <f>SUM(Paniglgasse:Newshop2!H127)</f>
        <v>0</v>
      </c>
      <c r="I127" s="215">
        <f>SUM(Paniglgasse:Newshop2!I127)</f>
        <v>0</v>
      </c>
      <c r="J127" s="215">
        <f>SUM(Paniglgasse:Newshop2!J127)</f>
        <v>0</v>
      </c>
      <c r="K127" s="215">
        <f>SUM(Paniglgasse:Newshop2!K127)</f>
        <v>0</v>
      </c>
      <c r="L127" s="215">
        <f>SUM(Paniglgasse:Newshop2!L127)</f>
        <v>0</v>
      </c>
      <c r="M127" s="215">
        <f>SUM(Paniglgasse:Newshop2!M127)</f>
        <v>0</v>
      </c>
      <c r="N127" s="215">
        <f>SUM(Paniglgasse:Newshop2!N127)</f>
        <v>0</v>
      </c>
      <c r="O127" s="215">
        <f>SUM(Paniglgasse:Newshop2!O127)</f>
        <v>0</v>
      </c>
      <c r="P127" s="215">
        <f>SUM(Paniglgasse:Newshop2!P127)</f>
        <v>0</v>
      </c>
      <c r="Q127" s="215">
        <f>SUM(Paniglgasse:Newshop2!Q127)</f>
        <v>0</v>
      </c>
      <c r="R127" s="215">
        <f>SUM(Paniglgasse:Newshop2!R127)</f>
        <v>0</v>
      </c>
      <c r="S127" s="215">
        <f>SUM(Paniglgasse:Newshop2!S127)</f>
        <v>0</v>
      </c>
      <c r="T127" s="215">
        <f>SUM(Paniglgasse:Newshop2!T127)</f>
        <v>0</v>
      </c>
      <c r="U127" s="215">
        <f>SUM(Paniglgasse:Newshop2!U127)</f>
        <v>0</v>
      </c>
      <c r="V127" s="215">
        <f>SUM(Paniglgasse:Newshop2!V127)</f>
        <v>0</v>
      </c>
      <c r="W127" s="215">
        <f>SUM(Paniglgasse:Newshop2!W127)</f>
        <v>0</v>
      </c>
      <c r="X127" s="215">
        <f>SUM(Paniglgasse:Newshop2!X127)</f>
        <v>0</v>
      </c>
      <c r="Y127" s="215">
        <f>SUM(Paniglgasse:Newshop2!Y127)</f>
        <v>0</v>
      </c>
      <c r="Z127" s="215">
        <f>SUM(Paniglgasse:Newshop2!Z127)</f>
        <v>0</v>
      </c>
      <c r="AA127" s="215">
        <f>SUM(Paniglgasse:Newshop2!AA127)</f>
        <v>0</v>
      </c>
      <c r="AB127" s="215">
        <f>SUM(Paniglgasse:Newshop2!AB127)</f>
        <v>0</v>
      </c>
      <c r="AC127" s="215">
        <f>SUM(Paniglgasse:Newshop2!AC127)</f>
        <v>0</v>
      </c>
      <c r="AD127" s="215">
        <f>SUM(Paniglgasse:Newshop2!AD127)</f>
        <v>0</v>
      </c>
      <c r="AE127" s="215">
        <f>SUM(Paniglgasse:Newshop2!AE127)</f>
        <v>0</v>
      </c>
      <c r="AF127" s="215">
        <f>SUM(Paniglgasse:Newshop2!AF127)</f>
        <v>0</v>
      </c>
      <c r="AG127" s="215">
        <f>SUM(Paniglgasse:Newshop2!AG127)</f>
        <v>0</v>
      </c>
      <c r="AH127" s="215">
        <f>SUM(Paniglgasse:Newshop2!AH127)</f>
        <v>0</v>
      </c>
      <c r="AI127" s="215">
        <f>SUM(Paniglgasse:Newshop2!AI127)</f>
        <v>0</v>
      </c>
      <c r="AJ127" s="215">
        <f>SUM(Paniglgasse:Newshop2!AJ127)</f>
        <v>0</v>
      </c>
      <c r="AK127" s="215">
        <f>SUM(Paniglgasse:Newshop2!AK127)</f>
        <v>0</v>
      </c>
      <c r="AL127" s="215">
        <f>SUM(Paniglgasse:Newshop2!AL127)</f>
        <v>0</v>
      </c>
      <c r="AM127" s="215">
        <f>SUM(Paniglgasse:Newshop2!AM127)</f>
        <v>0</v>
      </c>
      <c r="AN127" s="215">
        <f>SUM(Paniglgasse:Newshop2!AN127)</f>
        <v>0</v>
      </c>
      <c r="AO127" s="215">
        <f>SUM(Paniglgasse:Newshop2!AO127)</f>
        <v>0</v>
      </c>
      <c r="AP127" s="215">
        <f>SUM(Paniglgasse:Newshop2!AP127)</f>
        <v>0</v>
      </c>
      <c r="AQ127" s="215">
        <f>SUM(Paniglgasse:Newshop2!AQ127)</f>
        <v>0</v>
      </c>
      <c r="AR127" s="215">
        <f>SUM(Paniglgasse:Newshop2!AR127)</f>
        <v>0</v>
      </c>
      <c r="AS127" s="215">
        <f>SUM(Paniglgasse:Newshop2!AS127)</f>
        <v>0</v>
      </c>
      <c r="AT127" s="215">
        <f>SUM(Paniglgasse:Newshop2!AT127)</f>
        <v>0</v>
      </c>
      <c r="AU127" s="215">
        <f>SUM(Paniglgasse:Newshop2!AU127)</f>
        <v>0</v>
      </c>
      <c r="AV127" s="215">
        <f>SUM(Paniglgasse:Newshop2!AV127)</f>
        <v>0</v>
      </c>
      <c r="AW127" s="215">
        <f>SUM(Paniglgasse:Newshop2!AW127)</f>
        <v>0</v>
      </c>
      <c r="AX127" s="215">
        <f>SUM(Paniglgasse:Newshop2!AX127)</f>
        <v>0</v>
      </c>
      <c r="AY127" s="215">
        <f>SUM(Paniglgasse:Newshop2!AY127)</f>
        <v>0</v>
      </c>
      <c r="AZ127" s="215">
        <f>SUM(Paniglgasse:Newshop2!AZ127)</f>
        <v>0</v>
      </c>
      <c r="BA127" s="215">
        <f>SUM(Paniglgasse:Newshop2!BA127)</f>
        <v>0</v>
      </c>
      <c r="BB127" s="215">
        <f>SUM(Paniglgasse:Newshop2!BB127)</f>
        <v>0</v>
      </c>
      <c r="BC127" s="215">
        <f>SUM(Paniglgasse:Newshop2!BC127)</f>
        <v>0</v>
      </c>
      <c r="BD127" s="215">
        <f>SUM(Paniglgasse:Newshop2!BD127)</f>
        <v>0</v>
      </c>
      <c r="BE127" s="195"/>
      <c r="BF127" s="163">
        <f t="shared" si="136"/>
        <v>0</v>
      </c>
      <c r="BG127" s="77">
        <f t="shared" si="137"/>
        <v>0</v>
      </c>
      <c r="BH127" s="77">
        <f t="shared" si="138"/>
        <v>0</v>
      </c>
      <c r="BI127" s="77">
        <f t="shared" si="139"/>
        <v>0</v>
      </c>
      <c r="BJ127" s="77">
        <f t="shared" si="140"/>
        <v>0</v>
      </c>
      <c r="BK127" s="77">
        <f t="shared" si="141"/>
        <v>0</v>
      </c>
      <c r="BL127" s="77">
        <f t="shared" si="142"/>
        <v>0</v>
      </c>
      <c r="BM127" s="77">
        <f t="shared" si="143"/>
        <v>0</v>
      </c>
      <c r="BN127" s="77">
        <f t="shared" si="144"/>
        <v>0</v>
      </c>
      <c r="BO127" s="77">
        <f t="shared" si="145"/>
        <v>0</v>
      </c>
      <c r="BP127" s="77">
        <f t="shared" si="146"/>
        <v>0</v>
      </c>
      <c r="BQ127" s="77">
        <f t="shared" si="147"/>
        <v>0</v>
      </c>
      <c r="BR127" s="157">
        <f t="shared" si="148"/>
        <v>0</v>
      </c>
      <c r="BS127" s="77">
        <f t="shared" si="149"/>
        <v>0</v>
      </c>
      <c r="BT127" s="77">
        <f t="shared" si="150"/>
        <v>0</v>
      </c>
      <c r="BU127" s="77">
        <f t="shared" si="151"/>
        <v>0</v>
      </c>
      <c r="BV127" s="77">
        <f t="shared" si="152"/>
        <v>0</v>
      </c>
      <c r="BW127" s="77">
        <f t="shared" si="153"/>
        <v>0</v>
      </c>
      <c r="BX127" s="77">
        <f t="shared" si="154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x14ac:dyDescent="0.3">
      <c r="A128" s="193"/>
      <c r="B128" s="78" t="s">
        <v>97</v>
      </c>
      <c r="C128" s="194"/>
      <c r="D128" s="157">
        <f t="shared" si="135"/>
        <v>0</v>
      </c>
      <c r="E128" s="215">
        <f>SUM(Paniglgasse:Newshop2!E128)</f>
        <v>0</v>
      </c>
      <c r="F128" s="215">
        <f>SUM(Paniglgasse:Newshop2!F128)</f>
        <v>0</v>
      </c>
      <c r="G128" s="215">
        <f>SUM(Paniglgasse:Newshop2!G128)</f>
        <v>0</v>
      </c>
      <c r="H128" s="215">
        <f>SUM(Paniglgasse:Newshop2!H128)</f>
        <v>0</v>
      </c>
      <c r="I128" s="215">
        <f>SUM(Paniglgasse:Newshop2!I128)</f>
        <v>0</v>
      </c>
      <c r="J128" s="215">
        <f>SUM(Paniglgasse:Newshop2!J128)</f>
        <v>0</v>
      </c>
      <c r="K128" s="215">
        <f>SUM(Paniglgasse:Newshop2!K128)</f>
        <v>0</v>
      </c>
      <c r="L128" s="215">
        <f>SUM(Paniglgasse:Newshop2!L128)</f>
        <v>0</v>
      </c>
      <c r="M128" s="215">
        <f>SUM(Paniglgasse:Newshop2!M128)</f>
        <v>0</v>
      </c>
      <c r="N128" s="215">
        <f>SUM(Paniglgasse:Newshop2!N128)</f>
        <v>0</v>
      </c>
      <c r="O128" s="215">
        <f>SUM(Paniglgasse:Newshop2!O128)</f>
        <v>0</v>
      </c>
      <c r="P128" s="215">
        <f>SUM(Paniglgasse:Newshop2!P128)</f>
        <v>0</v>
      </c>
      <c r="Q128" s="215">
        <f>SUM(Paniglgasse:Newshop2!Q128)</f>
        <v>0</v>
      </c>
      <c r="R128" s="215">
        <f>SUM(Paniglgasse:Newshop2!R128)</f>
        <v>0</v>
      </c>
      <c r="S128" s="215">
        <f>SUM(Paniglgasse:Newshop2!S128)</f>
        <v>0</v>
      </c>
      <c r="T128" s="215">
        <f>SUM(Paniglgasse:Newshop2!T128)</f>
        <v>0</v>
      </c>
      <c r="U128" s="215">
        <f>SUM(Paniglgasse:Newshop2!U128)</f>
        <v>0</v>
      </c>
      <c r="V128" s="215">
        <f>SUM(Paniglgasse:Newshop2!V128)</f>
        <v>0</v>
      </c>
      <c r="W128" s="215">
        <f>SUM(Paniglgasse:Newshop2!W128)</f>
        <v>0</v>
      </c>
      <c r="X128" s="215">
        <f>SUM(Paniglgasse:Newshop2!X128)</f>
        <v>0</v>
      </c>
      <c r="Y128" s="215">
        <f>SUM(Paniglgasse:Newshop2!Y128)</f>
        <v>0</v>
      </c>
      <c r="Z128" s="215">
        <f>SUM(Paniglgasse:Newshop2!Z128)</f>
        <v>0</v>
      </c>
      <c r="AA128" s="215">
        <f>SUM(Paniglgasse:Newshop2!AA128)</f>
        <v>0</v>
      </c>
      <c r="AB128" s="215">
        <f>SUM(Paniglgasse:Newshop2!AB128)</f>
        <v>0</v>
      </c>
      <c r="AC128" s="215">
        <f>SUM(Paniglgasse:Newshop2!AC128)</f>
        <v>0</v>
      </c>
      <c r="AD128" s="215">
        <f>SUM(Paniglgasse:Newshop2!AD128)</f>
        <v>0</v>
      </c>
      <c r="AE128" s="215">
        <f>SUM(Paniglgasse:Newshop2!AE128)</f>
        <v>0</v>
      </c>
      <c r="AF128" s="215">
        <f>SUM(Paniglgasse:Newshop2!AF128)</f>
        <v>0</v>
      </c>
      <c r="AG128" s="215">
        <f>SUM(Paniglgasse:Newshop2!AG128)</f>
        <v>0</v>
      </c>
      <c r="AH128" s="215">
        <f>SUM(Paniglgasse:Newshop2!AH128)</f>
        <v>0</v>
      </c>
      <c r="AI128" s="215">
        <f>SUM(Paniglgasse:Newshop2!AI128)</f>
        <v>0</v>
      </c>
      <c r="AJ128" s="215">
        <f>SUM(Paniglgasse:Newshop2!AJ128)</f>
        <v>0</v>
      </c>
      <c r="AK128" s="215">
        <f>SUM(Paniglgasse:Newshop2!AK128)</f>
        <v>0</v>
      </c>
      <c r="AL128" s="215">
        <f>SUM(Paniglgasse:Newshop2!AL128)</f>
        <v>0</v>
      </c>
      <c r="AM128" s="215">
        <f>SUM(Paniglgasse:Newshop2!AM128)</f>
        <v>0</v>
      </c>
      <c r="AN128" s="215">
        <f>SUM(Paniglgasse:Newshop2!AN128)</f>
        <v>0</v>
      </c>
      <c r="AO128" s="215">
        <f>SUM(Paniglgasse:Newshop2!AO128)</f>
        <v>0</v>
      </c>
      <c r="AP128" s="215">
        <f>SUM(Paniglgasse:Newshop2!AP128)</f>
        <v>0</v>
      </c>
      <c r="AQ128" s="215">
        <f>SUM(Paniglgasse:Newshop2!AQ128)</f>
        <v>0</v>
      </c>
      <c r="AR128" s="215">
        <f>SUM(Paniglgasse:Newshop2!AR128)</f>
        <v>0</v>
      </c>
      <c r="AS128" s="215">
        <f>SUM(Paniglgasse:Newshop2!AS128)</f>
        <v>0</v>
      </c>
      <c r="AT128" s="215">
        <f>SUM(Paniglgasse:Newshop2!AT128)</f>
        <v>0</v>
      </c>
      <c r="AU128" s="215">
        <f>SUM(Paniglgasse:Newshop2!AU128)</f>
        <v>0</v>
      </c>
      <c r="AV128" s="215">
        <f>SUM(Paniglgasse:Newshop2!AV128)</f>
        <v>0</v>
      </c>
      <c r="AW128" s="215">
        <f>SUM(Paniglgasse:Newshop2!AW128)</f>
        <v>0</v>
      </c>
      <c r="AX128" s="215">
        <f>SUM(Paniglgasse:Newshop2!AX128)</f>
        <v>0</v>
      </c>
      <c r="AY128" s="215">
        <f>SUM(Paniglgasse:Newshop2!AY128)</f>
        <v>0</v>
      </c>
      <c r="AZ128" s="215">
        <f>SUM(Paniglgasse:Newshop2!AZ128)</f>
        <v>0</v>
      </c>
      <c r="BA128" s="215">
        <f>SUM(Paniglgasse:Newshop2!BA128)</f>
        <v>0</v>
      </c>
      <c r="BB128" s="215">
        <f>SUM(Paniglgasse:Newshop2!BB128)</f>
        <v>0</v>
      </c>
      <c r="BC128" s="215">
        <f>SUM(Paniglgasse:Newshop2!BC128)</f>
        <v>0</v>
      </c>
      <c r="BD128" s="215">
        <f>SUM(Paniglgasse:Newshop2!BD128)</f>
        <v>0</v>
      </c>
      <c r="BE128" s="195"/>
      <c r="BF128" s="163">
        <f t="shared" si="136"/>
        <v>0</v>
      </c>
      <c r="BG128" s="77">
        <f t="shared" si="137"/>
        <v>0</v>
      </c>
      <c r="BH128" s="77">
        <f t="shared" si="138"/>
        <v>0</v>
      </c>
      <c r="BI128" s="77">
        <f t="shared" si="139"/>
        <v>0</v>
      </c>
      <c r="BJ128" s="77">
        <f t="shared" si="140"/>
        <v>0</v>
      </c>
      <c r="BK128" s="77">
        <f t="shared" si="141"/>
        <v>0</v>
      </c>
      <c r="BL128" s="77">
        <f t="shared" si="142"/>
        <v>0</v>
      </c>
      <c r="BM128" s="77">
        <f t="shared" si="143"/>
        <v>0</v>
      </c>
      <c r="BN128" s="77">
        <f t="shared" si="144"/>
        <v>0</v>
      </c>
      <c r="BO128" s="77">
        <f t="shared" si="145"/>
        <v>0</v>
      </c>
      <c r="BP128" s="77">
        <f t="shared" si="146"/>
        <v>0</v>
      </c>
      <c r="BQ128" s="77">
        <f t="shared" si="147"/>
        <v>0</v>
      </c>
      <c r="BR128" s="157">
        <f t="shared" si="148"/>
        <v>0</v>
      </c>
      <c r="BS128" s="77">
        <f t="shared" si="149"/>
        <v>0</v>
      </c>
      <c r="BT128" s="77">
        <f t="shared" si="150"/>
        <v>0</v>
      </c>
      <c r="BU128" s="77">
        <f t="shared" si="151"/>
        <v>0</v>
      </c>
      <c r="BV128" s="77">
        <f t="shared" si="152"/>
        <v>0</v>
      </c>
      <c r="BW128" s="77">
        <f t="shared" si="153"/>
        <v>0</v>
      </c>
      <c r="BX128" s="77">
        <f t="shared" si="154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x14ac:dyDescent="0.3">
      <c r="A129" s="193"/>
      <c r="B129" s="78" t="s">
        <v>99</v>
      </c>
      <c r="C129" s="194"/>
      <c r="D129" s="157">
        <f t="shared" si="135"/>
        <v>0</v>
      </c>
      <c r="E129" s="215">
        <f>SUM(Paniglgasse:Newshop2!E129)</f>
        <v>0</v>
      </c>
      <c r="F129" s="215">
        <f>SUM(Paniglgasse:Newshop2!F129)</f>
        <v>0</v>
      </c>
      <c r="G129" s="215">
        <f>SUM(Paniglgasse:Newshop2!G129)</f>
        <v>0</v>
      </c>
      <c r="H129" s="215">
        <f>SUM(Paniglgasse:Newshop2!H129)</f>
        <v>0</v>
      </c>
      <c r="I129" s="215">
        <f>SUM(Paniglgasse:Newshop2!I129)</f>
        <v>0</v>
      </c>
      <c r="J129" s="215">
        <f>SUM(Paniglgasse:Newshop2!J129)</f>
        <v>0</v>
      </c>
      <c r="K129" s="215">
        <f>SUM(Paniglgasse:Newshop2!K129)</f>
        <v>0</v>
      </c>
      <c r="L129" s="215">
        <f>SUM(Paniglgasse:Newshop2!L129)</f>
        <v>0</v>
      </c>
      <c r="M129" s="215">
        <f>SUM(Paniglgasse:Newshop2!M129)</f>
        <v>0</v>
      </c>
      <c r="N129" s="215">
        <f>SUM(Paniglgasse:Newshop2!N129)</f>
        <v>0</v>
      </c>
      <c r="O129" s="215">
        <f>SUM(Paniglgasse:Newshop2!O129)</f>
        <v>0</v>
      </c>
      <c r="P129" s="215">
        <f>SUM(Paniglgasse:Newshop2!P129)</f>
        <v>0</v>
      </c>
      <c r="Q129" s="215">
        <f>SUM(Paniglgasse:Newshop2!Q129)</f>
        <v>0</v>
      </c>
      <c r="R129" s="215">
        <f>SUM(Paniglgasse:Newshop2!R129)</f>
        <v>0</v>
      </c>
      <c r="S129" s="215">
        <f>SUM(Paniglgasse:Newshop2!S129)</f>
        <v>0</v>
      </c>
      <c r="T129" s="215">
        <f>SUM(Paniglgasse:Newshop2!T129)</f>
        <v>0</v>
      </c>
      <c r="U129" s="215">
        <f>SUM(Paniglgasse:Newshop2!U129)</f>
        <v>0</v>
      </c>
      <c r="V129" s="215">
        <f>SUM(Paniglgasse:Newshop2!V129)</f>
        <v>0</v>
      </c>
      <c r="W129" s="215">
        <f>SUM(Paniglgasse:Newshop2!W129)</f>
        <v>0</v>
      </c>
      <c r="X129" s="215">
        <f>SUM(Paniglgasse:Newshop2!X129)</f>
        <v>0</v>
      </c>
      <c r="Y129" s="215">
        <f>SUM(Paniglgasse:Newshop2!Y129)</f>
        <v>0</v>
      </c>
      <c r="Z129" s="215">
        <f>SUM(Paniglgasse:Newshop2!Z129)</f>
        <v>0</v>
      </c>
      <c r="AA129" s="215">
        <f>SUM(Paniglgasse:Newshop2!AA129)</f>
        <v>0</v>
      </c>
      <c r="AB129" s="215">
        <f>SUM(Paniglgasse:Newshop2!AB129)</f>
        <v>0</v>
      </c>
      <c r="AC129" s="215">
        <f>SUM(Paniglgasse:Newshop2!AC129)</f>
        <v>0</v>
      </c>
      <c r="AD129" s="215">
        <f>SUM(Paniglgasse:Newshop2!AD129)</f>
        <v>0</v>
      </c>
      <c r="AE129" s="215">
        <f>SUM(Paniglgasse:Newshop2!AE129)</f>
        <v>0</v>
      </c>
      <c r="AF129" s="215">
        <f>SUM(Paniglgasse:Newshop2!AF129)</f>
        <v>0</v>
      </c>
      <c r="AG129" s="215">
        <f>SUM(Paniglgasse:Newshop2!AG129)</f>
        <v>0</v>
      </c>
      <c r="AH129" s="215">
        <f>SUM(Paniglgasse:Newshop2!AH129)</f>
        <v>0</v>
      </c>
      <c r="AI129" s="215">
        <f>SUM(Paniglgasse:Newshop2!AI129)</f>
        <v>0</v>
      </c>
      <c r="AJ129" s="215">
        <f>SUM(Paniglgasse:Newshop2!AJ129)</f>
        <v>0</v>
      </c>
      <c r="AK129" s="215">
        <f>SUM(Paniglgasse:Newshop2!AK129)</f>
        <v>0</v>
      </c>
      <c r="AL129" s="215">
        <f>SUM(Paniglgasse:Newshop2!AL129)</f>
        <v>0</v>
      </c>
      <c r="AM129" s="215">
        <f>SUM(Paniglgasse:Newshop2!AM129)</f>
        <v>0</v>
      </c>
      <c r="AN129" s="215">
        <f>SUM(Paniglgasse:Newshop2!AN129)</f>
        <v>0</v>
      </c>
      <c r="AO129" s="215">
        <f>SUM(Paniglgasse:Newshop2!AO129)</f>
        <v>0</v>
      </c>
      <c r="AP129" s="215">
        <f>SUM(Paniglgasse:Newshop2!AP129)</f>
        <v>0</v>
      </c>
      <c r="AQ129" s="215">
        <f>SUM(Paniglgasse:Newshop2!AQ129)</f>
        <v>0</v>
      </c>
      <c r="AR129" s="215">
        <f>SUM(Paniglgasse:Newshop2!AR129)</f>
        <v>0</v>
      </c>
      <c r="AS129" s="215">
        <f>SUM(Paniglgasse:Newshop2!AS129)</f>
        <v>0</v>
      </c>
      <c r="AT129" s="215">
        <f>SUM(Paniglgasse:Newshop2!AT129)</f>
        <v>0</v>
      </c>
      <c r="AU129" s="215">
        <f>SUM(Paniglgasse:Newshop2!AU129)</f>
        <v>0</v>
      </c>
      <c r="AV129" s="215">
        <f>SUM(Paniglgasse:Newshop2!AV129)</f>
        <v>0</v>
      </c>
      <c r="AW129" s="215">
        <f>SUM(Paniglgasse:Newshop2!AW129)</f>
        <v>0</v>
      </c>
      <c r="AX129" s="215">
        <f>SUM(Paniglgasse:Newshop2!AX129)</f>
        <v>0</v>
      </c>
      <c r="AY129" s="215">
        <f>SUM(Paniglgasse:Newshop2!AY129)</f>
        <v>0</v>
      </c>
      <c r="AZ129" s="215">
        <f>SUM(Paniglgasse:Newshop2!AZ129)</f>
        <v>0</v>
      </c>
      <c r="BA129" s="215">
        <f>SUM(Paniglgasse:Newshop2!BA129)</f>
        <v>0</v>
      </c>
      <c r="BB129" s="215">
        <f>SUM(Paniglgasse:Newshop2!BB129)</f>
        <v>0</v>
      </c>
      <c r="BC129" s="215">
        <f>SUM(Paniglgasse:Newshop2!BC129)</f>
        <v>0</v>
      </c>
      <c r="BD129" s="215">
        <f>SUM(Paniglgasse:Newshop2!BD129)</f>
        <v>0</v>
      </c>
      <c r="BE129" s="195"/>
      <c r="BF129" s="163">
        <f t="shared" si="136"/>
        <v>0</v>
      </c>
      <c r="BG129" s="77">
        <f t="shared" si="137"/>
        <v>0</v>
      </c>
      <c r="BH129" s="77">
        <f t="shared" si="138"/>
        <v>0</v>
      </c>
      <c r="BI129" s="77">
        <f t="shared" si="139"/>
        <v>0</v>
      </c>
      <c r="BJ129" s="77">
        <f t="shared" si="140"/>
        <v>0</v>
      </c>
      <c r="BK129" s="77">
        <f t="shared" si="141"/>
        <v>0</v>
      </c>
      <c r="BL129" s="77">
        <f t="shared" si="142"/>
        <v>0</v>
      </c>
      <c r="BM129" s="77">
        <f t="shared" si="143"/>
        <v>0</v>
      </c>
      <c r="BN129" s="77">
        <f t="shared" si="144"/>
        <v>0</v>
      </c>
      <c r="BO129" s="77">
        <f t="shared" si="145"/>
        <v>0</v>
      </c>
      <c r="BP129" s="77">
        <f t="shared" si="146"/>
        <v>0</v>
      </c>
      <c r="BQ129" s="77">
        <f t="shared" si="147"/>
        <v>0</v>
      </c>
      <c r="BR129" s="157">
        <f t="shared" si="148"/>
        <v>0</v>
      </c>
      <c r="BS129" s="77">
        <f t="shared" si="149"/>
        <v>0</v>
      </c>
      <c r="BT129" s="77">
        <f t="shared" si="150"/>
        <v>0</v>
      </c>
      <c r="BU129" s="77">
        <f t="shared" si="151"/>
        <v>0</v>
      </c>
      <c r="BV129" s="77">
        <f t="shared" si="152"/>
        <v>0</v>
      </c>
      <c r="BW129" s="77">
        <f t="shared" si="153"/>
        <v>0</v>
      </c>
      <c r="BX129" s="77">
        <f t="shared" si="154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x14ac:dyDescent="0.3">
      <c r="A130" s="193"/>
      <c r="B130" s="78" t="s">
        <v>375</v>
      </c>
      <c r="C130" s="194"/>
      <c r="D130" s="157">
        <f t="shared" si="135"/>
        <v>78318.446999999971</v>
      </c>
      <c r="E130" s="215">
        <f>SUM(Paniglgasse:Newshop2!E130)</f>
        <v>2128.5825</v>
      </c>
      <c r="F130" s="215">
        <f>SUM(Paniglgasse:Newshop2!F130)</f>
        <v>2062.8824999999997</v>
      </c>
      <c r="G130" s="215">
        <f>SUM(Paniglgasse:Newshop2!G130)</f>
        <v>2303.3824999999997</v>
      </c>
      <c r="H130" s="215">
        <f>SUM(Paniglgasse:Newshop2!H130)</f>
        <v>2092.9525000000003</v>
      </c>
      <c r="I130" s="215">
        <f>SUM(Paniglgasse:Newshop2!I130)</f>
        <v>2316.86</v>
      </c>
      <c r="J130" s="215">
        <f>SUM(Paniglgasse:Newshop2!J130)</f>
        <v>2321.9450000000002</v>
      </c>
      <c r="K130" s="215">
        <f>SUM(Paniglgasse:Newshop2!K130)</f>
        <v>2486.9049999999997</v>
      </c>
      <c r="L130" s="215">
        <f>SUM(Paniglgasse:Newshop2!L130)</f>
        <v>2371.7849999999999</v>
      </c>
      <c r="M130" s="215">
        <f>SUM(Paniglgasse:Newshop2!M130)</f>
        <v>1943.5479999999998</v>
      </c>
      <c r="N130" s="215">
        <f>SUM(Paniglgasse:Newshop2!N130)</f>
        <v>1943.5479999999998</v>
      </c>
      <c r="O130" s="215">
        <f>SUM(Paniglgasse:Newshop2!O130)</f>
        <v>1943.5479999999998</v>
      </c>
      <c r="P130" s="215">
        <f>SUM(Paniglgasse:Newshop2!P130)</f>
        <v>1943.5479999999998</v>
      </c>
      <c r="Q130" s="215">
        <f>SUM(Paniglgasse:Newshop2!Q130)</f>
        <v>1943.5479999999998</v>
      </c>
      <c r="R130" s="215">
        <f>SUM(Paniglgasse:Newshop2!R130)</f>
        <v>1932.0625</v>
      </c>
      <c r="S130" s="215">
        <f>SUM(Paniglgasse:Newshop2!S130)</f>
        <v>1932.0625</v>
      </c>
      <c r="T130" s="215">
        <f>SUM(Paniglgasse:Newshop2!T130)</f>
        <v>1932.0625</v>
      </c>
      <c r="U130" s="215">
        <f>SUM(Paniglgasse:Newshop2!U130)</f>
        <v>1932.0625</v>
      </c>
      <c r="V130" s="215">
        <f>SUM(Paniglgasse:Newshop2!V130)</f>
        <v>2143.3675000000003</v>
      </c>
      <c r="W130" s="215">
        <f>SUM(Paniglgasse:Newshop2!W130)</f>
        <v>2143.3675000000003</v>
      </c>
      <c r="X130" s="215">
        <f>SUM(Paniglgasse:Newshop2!X130)</f>
        <v>2143.3675000000003</v>
      </c>
      <c r="Y130" s="215">
        <f>SUM(Paniglgasse:Newshop2!Y130)</f>
        <v>2143.3675000000003</v>
      </c>
      <c r="Z130" s="215">
        <f>SUM(Paniglgasse:Newshop2!Z130)</f>
        <v>2734.1140000000005</v>
      </c>
      <c r="AA130" s="215">
        <f>SUM(Paniglgasse:Newshop2!AA130)</f>
        <v>2734.1140000000005</v>
      </c>
      <c r="AB130" s="215">
        <f>SUM(Paniglgasse:Newshop2!AB130)</f>
        <v>2734.1140000000005</v>
      </c>
      <c r="AC130" s="215">
        <f>SUM(Paniglgasse:Newshop2!AC130)</f>
        <v>2734.1140000000005</v>
      </c>
      <c r="AD130" s="215">
        <f>SUM(Paniglgasse:Newshop2!AD130)</f>
        <v>2734.1140000000005</v>
      </c>
      <c r="AE130" s="215">
        <f>SUM(Paniglgasse:Newshop2!AE130)</f>
        <v>1833.3249999999998</v>
      </c>
      <c r="AF130" s="215">
        <f>SUM(Paniglgasse:Newshop2!AF130)</f>
        <v>1833.3249999999998</v>
      </c>
      <c r="AG130" s="215">
        <f>SUM(Paniglgasse:Newshop2!AG130)</f>
        <v>1833.3249999999998</v>
      </c>
      <c r="AH130" s="215">
        <f>SUM(Paniglgasse:Newshop2!AH130)</f>
        <v>1833.3249999999998</v>
      </c>
      <c r="AI130" s="215">
        <f>SUM(Paniglgasse:Newshop2!AI130)</f>
        <v>1858.4175</v>
      </c>
      <c r="AJ130" s="215">
        <f>SUM(Paniglgasse:Newshop2!AJ130)</f>
        <v>1858.4175</v>
      </c>
      <c r="AK130" s="215">
        <f>SUM(Paniglgasse:Newshop2!AK130)</f>
        <v>1858.4175</v>
      </c>
      <c r="AL130" s="215">
        <f>SUM(Paniglgasse:Newshop2!AL130)</f>
        <v>1858.4175</v>
      </c>
      <c r="AM130" s="215">
        <f>SUM(Paniglgasse:Newshop2!AM130)</f>
        <v>1444.038</v>
      </c>
      <c r="AN130" s="215">
        <f>SUM(Paniglgasse:Newshop2!AN130)</f>
        <v>1444.038</v>
      </c>
      <c r="AO130" s="215">
        <f>SUM(Paniglgasse:Newshop2!AO130)</f>
        <v>1444.038</v>
      </c>
      <c r="AP130" s="215">
        <f>SUM(Paniglgasse:Newshop2!AP130)</f>
        <v>1444.038</v>
      </c>
      <c r="AQ130" s="215">
        <f>SUM(Paniglgasse:Newshop2!AQ130)</f>
        <v>0</v>
      </c>
      <c r="AR130" s="215">
        <f>SUM(Paniglgasse:Newshop2!AR130)</f>
        <v>0</v>
      </c>
      <c r="AS130" s="215">
        <f>SUM(Paniglgasse:Newshop2!AS130)</f>
        <v>0</v>
      </c>
      <c r="AT130" s="215">
        <f>SUM(Paniglgasse:Newshop2!AT130)</f>
        <v>0</v>
      </c>
      <c r="AU130" s="215">
        <f>SUM(Paniglgasse:Newshop2!AU130)</f>
        <v>0</v>
      </c>
      <c r="AV130" s="215">
        <f>SUM(Paniglgasse:Newshop2!AV130)</f>
        <v>0</v>
      </c>
      <c r="AW130" s="215">
        <f>SUM(Paniglgasse:Newshop2!AW130)</f>
        <v>0</v>
      </c>
      <c r="AX130" s="215">
        <f>SUM(Paniglgasse:Newshop2!AX130)</f>
        <v>0</v>
      </c>
      <c r="AY130" s="215">
        <f>SUM(Paniglgasse:Newshop2!AY130)</f>
        <v>0</v>
      </c>
      <c r="AZ130" s="215">
        <f>SUM(Paniglgasse:Newshop2!AZ130)</f>
        <v>0</v>
      </c>
      <c r="BA130" s="215">
        <f>SUM(Paniglgasse:Newshop2!BA130)</f>
        <v>0</v>
      </c>
      <c r="BB130" s="215">
        <f>SUM(Paniglgasse:Newshop2!BB130)</f>
        <v>0</v>
      </c>
      <c r="BC130" s="215">
        <f>SUM(Paniglgasse:Newshop2!BC130)</f>
        <v>0</v>
      </c>
      <c r="BD130" s="215">
        <f>SUM(Paniglgasse:Newshop2!BD130)</f>
        <v>0</v>
      </c>
      <c r="BE130" s="195"/>
      <c r="BF130" s="163">
        <f t="shared" si="136"/>
        <v>8587.7999999999993</v>
      </c>
      <c r="BG130" s="77">
        <f t="shared" si="137"/>
        <v>9497.494999999999</v>
      </c>
      <c r="BH130" s="77">
        <f t="shared" si="138"/>
        <v>9717.739999999998</v>
      </c>
      <c r="BI130" s="77">
        <f t="shared" si="139"/>
        <v>7728.25</v>
      </c>
      <c r="BJ130" s="77">
        <f t="shared" si="140"/>
        <v>8573.4700000000012</v>
      </c>
      <c r="BK130" s="77">
        <f t="shared" si="141"/>
        <v>13670.570000000003</v>
      </c>
      <c r="BL130" s="77">
        <f t="shared" si="142"/>
        <v>7333.2999999999993</v>
      </c>
      <c r="BM130" s="77">
        <f t="shared" si="143"/>
        <v>7433.67</v>
      </c>
      <c r="BN130" s="77">
        <f t="shared" si="144"/>
        <v>5776.152</v>
      </c>
      <c r="BO130" s="77">
        <f t="shared" si="145"/>
        <v>0</v>
      </c>
      <c r="BP130" s="77">
        <f t="shared" si="146"/>
        <v>0</v>
      </c>
      <c r="BQ130" s="77">
        <f t="shared" si="147"/>
        <v>0</v>
      </c>
      <c r="BR130" s="157">
        <f t="shared" si="148"/>
        <v>78318.447</v>
      </c>
      <c r="BS130" s="77">
        <f t="shared" si="149"/>
        <v>27803.034999999996</v>
      </c>
      <c r="BT130" s="77">
        <f t="shared" si="150"/>
        <v>29972.290000000005</v>
      </c>
      <c r="BU130" s="77">
        <f t="shared" si="151"/>
        <v>20543.121999999999</v>
      </c>
      <c r="BV130" s="77">
        <f t="shared" si="152"/>
        <v>0</v>
      </c>
      <c r="BW130" s="77">
        <f t="shared" si="153"/>
        <v>57775.324999999997</v>
      </c>
      <c r="BX130" s="77">
        <f t="shared" si="154"/>
        <v>20543.121999999999</v>
      </c>
      <c r="BY130" s="77">
        <f>IF(Info!$O$3="Q1",$BS130,IF(Info!$O$3="Q2",$BS130+$BT130,IF(Info!$O$3="Q3",$BS130+$BT130+$BU130,$BR130)))</f>
        <v>27803.034999999996</v>
      </c>
      <c r="BZ130" s="77">
        <f>IF(Info!$O$3="Q1",$BS130,IF(Info!$O$3="Q2",$BT130,IF(Info!$O$3="Q3",$BU130,$BV130)))</f>
        <v>27803.034999999996</v>
      </c>
      <c r="CA130" s="197"/>
    </row>
    <row r="131" spans="1:79" x14ac:dyDescent="0.3">
      <c r="A131" s="193"/>
      <c r="B131" s="78" t="s">
        <v>103</v>
      </c>
      <c r="C131" s="194"/>
      <c r="D131" s="157">
        <f t="shared" si="135"/>
        <v>0</v>
      </c>
      <c r="E131" s="215">
        <f>SUM(Paniglgasse:Newshop2!E131)</f>
        <v>0</v>
      </c>
      <c r="F131" s="215">
        <f>SUM(Paniglgasse:Newshop2!F131)</f>
        <v>0</v>
      </c>
      <c r="G131" s="215">
        <f>SUM(Paniglgasse:Newshop2!G131)</f>
        <v>0</v>
      </c>
      <c r="H131" s="215">
        <f>SUM(Paniglgasse:Newshop2!H131)</f>
        <v>0</v>
      </c>
      <c r="I131" s="215">
        <f>SUM(Paniglgasse:Newshop2!I131)</f>
        <v>0</v>
      </c>
      <c r="J131" s="215">
        <f>SUM(Paniglgasse:Newshop2!J131)</f>
        <v>0</v>
      </c>
      <c r="K131" s="215">
        <f>SUM(Paniglgasse:Newshop2!K131)</f>
        <v>0</v>
      </c>
      <c r="L131" s="215">
        <f>SUM(Paniglgasse:Newshop2!L131)</f>
        <v>0</v>
      </c>
      <c r="M131" s="215">
        <f>SUM(Paniglgasse:Newshop2!M131)</f>
        <v>0</v>
      </c>
      <c r="N131" s="215">
        <f>SUM(Paniglgasse:Newshop2!N131)</f>
        <v>0</v>
      </c>
      <c r="O131" s="215">
        <f>SUM(Paniglgasse:Newshop2!O131)</f>
        <v>0</v>
      </c>
      <c r="P131" s="215">
        <f>SUM(Paniglgasse:Newshop2!P131)</f>
        <v>0</v>
      </c>
      <c r="Q131" s="215">
        <f>SUM(Paniglgasse:Newshop2!Q131)</f>
        <v>0</v>
      </c>
      <c r="R131" s="215">
        <f>SUM(Paniglgasse:Newshop2!R131)</f>
        <v>0</v>
      </c>
      <c r="S131" s="215">
        <f>SUM(Paniglgasse:Newshop2!S131)</f>
        <v>0</v>
      </c>
      <c r="T131" s="215">
        <f>SUM(Paniglgasse:Newshop2!T131)</f>
        <v>0</v>
      </c>
      <c r="U131" s="215">
        <f>SUM(Paniglgasse:Newshop2!U131)</f>
        <v>0</v>
      </c>
      <c r="V131" s="215">
        <f>SUM(Paniglgasse:Newshop2!V131)</f>
        <v>0</v>
      </c>
      <c r="W131" s="215">
        <f>SUM(Paniglgasse:Newshop2!W131)</f>
        <v>0</v>
      </c>
      <c r="X131" s="215">
        <f>SUM(Paniglgasse:Newshop2!X131)</f>
        <v>0</v>
      </c>
      <c r="Y131" s="215">
        <f>SUM(Paniglgasse:Newshop2!Y131)</f>
        <v>0</v>
      </c>
      <c r="Z131" s="215">
        <f>SUM(Paniglgasse:Newshop2!Z131)</f>
        <v>0</v>
      </c>
      <c r="AA131" s="215">
        <f>SUM(Paniglgasse:Newshop2!AA131)</f>
        <v>0</v>
      </c>
      <c r="AB131" s="215">
        <f>SUM(Paniglgasse:Newshop2!AB131)</f>
        <v>0</v>
      </c>
      <c r="AC131" s="215">
        <f>SUM(Paniglgasse:Newshop2!AC131)</f>
        <v>0</v>
      </c>
      <c r="AD131" s="215">
        <f>SUM(Paniglgasse:Newshop2!AD131)</f>
        <v>0</v>
      </c>
      <c r="AE131" s="215">
        <f>SUM(Paniglgasse:Newshop2!AE131)</f>
        <v>0</v>
      </c>
      <c r="AF131" s="215">
        <f>SUM(Paniglgasse:Newshop2!AF131)</f>
        <v>0</v>
      </c>
      <c r="AG131" s="215">
        <f>SUM(Paniglgasse:Newshop2!AG131)</f>
        <v>0</v>
      </c>
      <c r="AH131" s="215">
        <f>SUM(Paniglgasse:Newshop2!AH131)</f>
        <v>0</v>
      </c>
      <c r="AI131" s="215">
        <f>SUM(Paniglgasse:Newshop2!AI131)</f>
        <v>0</v>
      </c>
      <c r="AJ131" s="215">
        <f>SUM(Paniglgasse:Newshop2!AJ131)</f>
        <v>0</v>
      </c>
      <c r="AK131" s="215">
        <f>SUM(Paniglgasse:Newshop2!AK131)</f>
        <v>0</v>
      </c>
      <c r="AL131" s="215">
        <f>SUM(Paniglgasse:Newshop2!AL131)</f>
        <v>0</v>
      </c>
      <c r="AM131" s="215">
        <f>SUM(Paniglgasse:Newshop2!AM131)</f>
        <v>0</v>
      </c>
      <c r="AN131" s="215">
        <f>SUM(Paniglgasse:Newshop2!AN131)</f>
        <v>0</v>
      </c>
      <c r="AO131" s="215">
        <f>SUM(Paniglgasse:Newshop2!AO131)</f>
        <v>0</v>
      </c>
      <c r="AP131" s="215">
        <f>SUM(Paniglgasse:Newshop2!AP131)</f>
        <v>0</v>
      </c>
      <c r="AQ131" s="215">
        <f>SUM(Paniglgasse:Newshop2!AQ131)</f>
        <v>0</v>
      </c>
      <c r="AR131" s="215">
        <f>SUM(Paniglgasse:Newshop2!AR131)</f>
        <v>0</v>
      </c>
      <c r="AS131" s="215">
        <f>SUM(Paniglgasse:Newshop2!AS131)</f>
        <v>0</v>
      </c>
      <c r="AT131" s="215">
        <f>SUM(Paniglgasse:Newshop2!AT131)</f>
        <v>0</v>
      </c>
      <c r="AU131" s="215">
        <f>SUM(Paniglgasse:Newshop2!AU131)</f>
        <v>0</v>
      </c>
      <c r="AV131" s="215">
        <f>SUM(Paniglgasse:Newshop2!AV131)</f>
        <v>0</v>
      </c>
      <c r="AW131" s="215">
        <f>SUM(Paniglgasse:Newshop2!AW131)</f>
        <v>0</v>
      </c>
      <c r="AX131" s="215">
        <f>SUM(Paniglgasse:Newshop2!AX131)</f>
        <v>0</v>
      </c>
      <c r="AY131" s="215">
        <f>SUM(Paniglgasse:Newshop2!AY131)</f>
        <v>0</v>
      </c>
      <c r="AZ131" s="215">
        <f>SUM(Paniglgasse:Newshop2!AZ131)</f>
        <v>0</v>
      </c>
      <c r="BA131" s="215">
        <f>SUM(Paniglgasse:Newshop2!BA131)</f>
        <v>0</v>
      </c>
      <c r="BB131" s="215">
        <f>SUM(Paniglgasse:Newshop2!BB131)</f>
        <v>0</v>
      </c>
      <c r="BC131" s="215">
        <f>SUM(Paniglgasse:Newshop2!BC131)</f>
        <v>0</v>
      </c>
      <c r="BD131" s="215">
        <f>SUM(Paniglgasse:Newshop2!BD131)</f>
        <v>0</v>
      </c>
      <c r="BE131" s="195"/>
      <c r="BF131" s="163">
        <f t="shared" si="136"/>
        <v>0</v>
      </c>
      <c r="BG131" s="77">
        <f t="shared" si="137"/>
        <v>0</v>
      </c>
      <c r="BH131" s="77">
        <f t="shared" si="138"/>
        <v>0</v>
      </c>
      <c r="BI131" s="77">
        <f t="shared" si="139"/>
        <v>0</v>
      </c>
      <c r="BJ131" s="77">
        <f t="shared" si="140"/>
        <v>0</v>
      </c>
      <c r="BK131" s="77">
        <f t="shared" si="141"/>
        <v>0</v>
      </c>
      <c r="BL131" s="77">
        <f t="shared" si="142"/>
        <v>0</v>
      </c>
      <c r="BM131" s="77">
        <f t="shared" si="143"/>
        <v>0</v>
      </c>
      <c r="BN131" s="77">
        <f t="shared" si="144"/>
        <v>0</v>
      </c>
      <c r="BO131" s="77">
        <f t="shared" si="145"/>
        <v>0</v>
      </c>
      <c r="BP131" s="77">
        <f t="shared" si="146"/>
        <v>0</v>
      </c>
      <c r="BQ131" s="77">
        <f t="shared" si="147"/>
        <v>0</v>
      </c>
      <c r="BR131" s="157">
        <f t="shared" si="148"/>
        <v>0</v>
      </c>
      <c r="BS131" s="77">
        <f t="shared" si="149"/>
        <v>0</v>
      </c>
      <c r="BT131" s="77">
        <f t="shared" si="150"/>
        <v>0</v>
      </c>
      <c r="BU131" s="77">
        <f t="shared" si="151"/>
        <v>0</v>
      </c>
      <c r="BV131" s="77">
        <f t="shared" si="152"/>
        <v>0</v>
      </c>
      <c r="BW131" s="77">
        <f t="shared" si="153"/>
        <v>0</v>
      </c>
      <c r="BX131" s="77">
        <f t="shared" si="154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x14ac:dyDescent="0.3">
      <c r="A132" s="193"/>
      <c r="B132" s="78" t="s">
        <v>105</v>
      </c>
      <c r="C132" s="194"/>
      <c r="D132" s="157">
        <f t="shared" si="135"/>
        <v>0</v>
      </c>
      <c r="E132" s="215">
        <f>SUM(Paniglgasse:Newshop2!E132)</f>
        <v>0</v>
      </c>
      <c r="F132" s="215">
        <f>SUM(Paniglgasse:Newshop2!F132)</f>
        <v>0</v>
      </c>
      <c r="G132" s="215">
        <f>SUM(Paniglgasse:Newshop2!G132)</f>
        <v>0</v>
      </c>
      <c r="H132" s="215">
        <f>SUM(Paniglgasse:Newshop2!H132)</f>
        <v>0</v>
      </c>
      <c r="I132" s="215">
        <f>SUM(Paniglgasse:Newshop2!I132)</f>
        <v>0</v>
      </c>
      <c r="J132" s="215">
        <f>SUM(Paniglgasse:Newshop2!J132)</f>
        <v>0</v>
      </c>
      <c r="K132" s="215">
        <f>SUM(Paniglgasse:Newshop2!K132)</f>
        <v>0</v>
      </c>
      <c r="L132" s="215">
        <f>SUM(Paniglgasse:Newshop2!L132)</f>
        <v>0</v>
      </c>
      <c r="M132" s="215">
        <f>SUM(Paniglgasse:Newshop2!M132)</f>
        <v>0</v>
      </c>
      <c r="N132" s="215">
        <f>SUM(Paniglgasse:Newshop2!N132)</f>
        <v>0</v>
      </c>
      <c r="O132" s="215">
        <f>SUM(Paniglgasse:Newshop2!O132)</f>
        <v>0</v>
      </c>
      <c r="P132" s="215">
        <f>SUM(Paniglgasse:Newshop2!P132)</f>
        <v>0</v>
      </c>
      <c r="Q132" s="215">
        <f>SUM(Paniglgasse:Newshop2!Q132)</f>
        <v>0</v>
      </c>
      <c r="R132" s="215">
        <f>SUM(Paniglgasse:Newshop2!R132)</f>
        <v>0</v>
      </c>
      <c r="S132" s="215">
        <f>SUM(Paniglgasse:Newshop2!S132)</f>
        <v>0</v>
      </c>
      <c r="T132" s="215">
        <f>SUM(Paniglgasse:Newshop2!T132)</f>
        <v>0</v>
      </c>
      <c r="U132" s="215">
        <f>SUM(Paniglgasse:Newshop2!U132)</f>
        <v>0</v>
      </c>
      <c r="V132" s="215">
        <f>SUM(Paniglgasse:Newshop2!V132)</f>
        <v>0</v>
      </c>
      <c r="W132" s="215">
        <f>SUM(Paniglgasse:Newshop2!W132)</f>
        <v>0</v>
      </c>
      <c r="X132" s="215">
        <f>SUM(Paniglgasse:Newshop2!X132)</f>
        <v>0</v>
      </c>
      <c r="Y132" s="215">
        <f>SUM(Paniglgasse:Newshop2!Y132)</f>
        <v>0</v>
      </c>
      <c r="Z132" s="215">
        <f>SUM(Paniglgasse:Newshop2!Z132)</f>
        <v>0</v>
      </c>
      <c r="AA132" s="215">
        <f>SUM(Paniglgasse:Newshop2!AA132)</f>
        <v>0</v>
      </c>
      <c r="AB132" s="215">
        <f>SUM(Paniglgasse:Newshop2!AB132)</f>
        <v>0</v>
      </c>
      <c r="AC132" s="215">
        <f>SUM(Paniglgasse:Newshop2!AC132)</f>
        <v>0</v>
      </c>
      <c r="AD132" s="215">
        <f>SUM(Paniglgasse:Newshop2!AD132)</f>
        <v>0</v>
      </c>
      <c r="AE132" s="215">
        <f>SUM(Paniglgasse:Newshop2!AE132)</f>
        <v>0</v>
      </c>
      <c r="AF132" s="215">
        <f>SUM(Paniglgasse:Newshop2!AF132)</f>
        <v>0</v>
      </c>
      <c r="AG132" s="215">
        <f>SUM(Paniglgasse:Newshop2!AG132)</f>
        <v>0</v>
      </c>
      <c r="AH132" s="215">
        <f>SUM(Paniglgasse:Newshop2!AH132)</f>
        <v>0</v>
      </c>
      <c r="AI132" s="215">
        <f>SUM(Paniglgasse:Newshop2!AI132)</f>
        <v>0</v>
      </c>
      <c r="AJ132" s="215">
        <f>SUM(Paniglgasse:Newshop2!AJ132)</f>
        <v>0</v>
      </c>
      <c r="AK132" s="215">
        <f>SUM(Paniglgasse:Newshop2!AK132)</f>
        <v>0</v>
      </c>
      <c r="AL132" s="215">
        <f>SUM(Paniglgasse:Newshop2!AL132)</f>
        <v>0</v>
      </c>
      <c r="AM132" s="215">
        <f>SUM(Paniglgasse:Newshop2!AM132)</f>
        <v>0</v>
      </c>
      <c r="AN132" s="215">
        <f>SUM(Paniglgasse:Newshop2!AN132)</f>
        <v>0</v>
      </c>
      <c r="AO132" s="215">
        <f>SUM(Paniglgasse:Newshop2!AO132)</f>
        <v>0</v>
      </c>
      <c r="AP132" s="215">
        <f>SUM(Paniglgasse:Newshop2!AP132)</f>
        <v>0</v>
      </c>
      <c r="AQ132" s="215">
        <f>SUM(Paniglgasse:Newshop2!AQ132)</f>
        <v>0</v>
      </c>
      <c r="AR132" s="215">
        <f>SUM(Paniglgasse:Newshop2!AR132)</f>
        <v>0</v>
      </c>
      <c r="AS132" s="215">
        <f>SUM(Paniglgasse:Newshop2!AS132)</f>
        <v>0</v>
      </c>
      <c r="AT132" s="215">
        <f>SUM(Paniglgasse:Newshop2!AT132)</f>
        <v>0</v>
      </c>
      <c r="AU132" s="215">
        <f>SUM(Paniglgasse:Newshop2!AU132)</f>
        <v>0</v>
      </c>
      <c r="AV132" s="215">
        <f>SUM(Paniglgasse:Newshop2!AV132)</f>
        <v>0</v>
      </c>
      <c r="AW132" s="215">
        <f>SUM(Paniglgasse:Newshop2!AW132)</f>
        <v>0</v>
      </c>
      <c r="AX132" s="215">
        <f>SUM(Paniglgasse:Newshop2!AX132)</f>
        <v>0</v>
      </c>
      <c r="AY132" s="215">
        <f>SUM(Paniglgasse:Newshop2!AY132)</f>
        <v>0</v>
      </c>
      <c r="AZ132" s="215">
        <f>SUM(Paniglgasse:Newshop2!AZ132)</f>
        <v>0</v>
      </c>
      <c r="BA132" s="215">
        <f>SUM(Paniglgasse:Newshop2!BA132)</f>
        <v>0</v>
      </c>
      <c r="BB132" s="215">
        <f>SUM(Paniglgasse:Newshop2!BB132)</f>
        <v>0</v>
      </c>
      <c r="BC132" s="215">
        <f>SUM(Paniglgasse:Newshop2!BC132)</f>
        <v>0</v>
      </c>
      <c r="BD132" s="215">
        <f>SUM(Paniglgasse:Newshop2!BD132)</f>
        <v>0</v>
      </c>
      <c r="BE132" s="195"/>
      <c r="BF132" s="163">
        <f t="shared" si="136"/>
        <v>0</v>
      </c>
      <c r="BG132" s="77">
        <f t="shared" si="137"/>
        <v>0</v>
      </c>
      <c r="BH132" s="77">
        <f t="shared" si="138"/>
        <v>0</v>
      </c>
      <c r="BI132" s="77">
        <f t="shared" si="139"/>
        <v>0</v>
      </c>
      <c r="BJ132" s="77">
        <f t="shared" si="140"/>
        <v>0</v>
      </c>
      <c r="BK132" s="77">
        <f t="shared" si="141"/>
        <v>0</v>
      </c>
      <c r="BL132" s="77">
        <f t="shared" si="142"/>
        <v>0</v>
      </c>
      <c r="BM132" s="77">
        <f t="shared" si="143"/>
        <v>0</v>
      </c>
      <c r="BN132" s="77">
        <f t="shared" si="144"/>
        <v>0</v>
      </c>
      <c r="BO132" s="77">
        <f t="shared" si="145"/>
        <v>0</v>
      </c>
      <c r="BP132" s="77">
        <f t="shared" si="146"/>
        <v>0</v>
      </c>
      <c r="BQ132" s="77">
        <f t="shared" si="147"/>
        <v>0</v>
      </c>
      <c r="BR132" s="157">
        <f t="shared" si="148"/>
        <v>0</v>
      </c>
      <c r="BS132" s="77">
        <f t="shared" si="149"/>
        <v>0</v>
      </c>
      <c r="BT132" s="77">
        <f t="shared" si="150"/>
        <v>0</v>
      </c>
      <c r="BU132" s="77">
        <f t="shared" si="151"/>
        <v>0</v>
      </c>
      <c r="BV132" s="77">
        <f t="shared" si="152"/>
        <v>0</v>
      </c>
      <c r="BW132" s="77">
        <f t="shared" si="153"/>
        <v>0</v>
      </c>
      <c r="BX132" s="77">
        <f t="shared" si="154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x14ac:dyDescent="0.3">
      <c r="A133" s="204"/>
      <c r="B133" s="160" t="s">
        <v>376</v>
      </c>
      <c r="C133" s="194"/>
      <c r="D133" s="157">
        <f t="shared" si="135"/>
        <v>340821.20700000011</v>
      </c>
      <c r="E133" s="157">
        <f t="shared" ref="E133:AJ133" si="155">SUM(E123:E132)</f>
        <v>9396.3125</v>
      </c>
      <c r="F133" s="157">
        <f t="shared" si="155"/>
        <v>9330.6124999999993</v>
      </c>
      <c r="G133" s="157">
        <f t="shared" si="155"/>
        <v>9571.1124999999993</v>
      </c>
      <c r="H133" s="157">
        <f t="shared" si="155"/>
        <v>9360.682499999999</v>
      </c>
      <c r="I133" s="157">
        <f t="shared" si="155"/>
        <v>11437.66</v>
      </c>
      <c r="J133" s="157">
        <f t="shared" si="155"/>
        <v>11442.744999999999</v>
      </c>
      <c r="K133" s="157">
        <f t="shared" si="155"/>
        <v>11607.704999999998</v>
      </c>
      <c r="L133" s="157">
        <f t="shared" si="155"/>
        <v>11492.584999999999</v>
      </c>
      <c r="M133" s="157">
        <f t="shared" si="155"/>
        <v>7342.6120000000001</v>
      </c>
      <c r="N133" s="157">
        <f t="shared" si="155"/>
        <v>7345.8919999999998</v>
      </c>
      <c r="O133" s="157">
        <f t="shared" si="155"/>
        <v>7029.232</v>
      </c>
      <c r="P133" s="157">
        <f t="shared" si="155"/>
        <v>7113.2020000000002</v>
      </c>
      <c r="Q133" s="157">
        <f t="shared" si="155"/>
        <v>6900.0919999999996</v>
      </c>
      <c r="R133" s="157">
        <f t="shared" si="155"/>
        <v>8404.932499999999</v>
      </c>
      <c r="S133" s="157">
        <f t="shared" si="155"/>
        <v>8404.932499999999</v>
      </c>
      <c r="T133" s="157">
        <f t="shared" si="155"/>
        <v>8404.932499999999</v>
      </c>
      <c r="U133" s="157">
        <f t="shared" si="155"/>
        <v>8404.932499999999</v>
      </c>
      <c r="V133" s="157">
        <f t="shared" si="155"/>
        <v>9399.17</v>
      </c>
      <c r="W133" s="157">
        <f t="shared" si="155"/>
        <v>9399.17</v>
      </c>
      <c r="X133" s="157">
        <f t="shared" si="155"/>
        <v>9399.17</v>
      </c>
      <c r="Y133" s="157">
        <f t="shared" si="155"/>
        <v>9399.17</v>
      </c>
      <c r="Z133" s="157">
        <f t="shared" si="155"/>
        <v>12032.774000000001</v>
      </c>
      <c r="AA133" s="157">
        <f t="shared" si="155"/>
        <v>12032.774000000001</v>
      </c>
      <c r="AB133" s="157">
        <f t="shared" si="155"/>
        <v>12032.774000000001</v>
      </c>
      <c r="AC133" s="157">
        <f t="shared" si="155"/>
        <v>12032.774000000001</v>
      </c>
      <c r="AD133" s="157">
        <f t="shared" si="155"/>
        <v>12032.774000000001</v>
      </c>
      <c r="AE133" s="157">
        <f t="shared" si="155"/>
        <v>7984.6475</v>
      </c>
      <c r="AF133" s="157">
        <f t="shared" si="155"/>
        <v>7984.6475</v>
      </c>
      <c r="AG133" s="157">
        <f t="shared" si="155"/>
        <v>7984.6475</v>
      </c>
      <c r="AH133" s="157">
        <f t="shared" si="155"/>
        <v>7984.6475</v>
      </c>
      <c r="AI133" s="157">
        <f t="shared" si="155"/>
        <v>8159.0650000000005</v>
      </c>
      <c r="AJ133" s="157">
        <f t="shared" si="155"/>
        <v>8159.0650000000005</v>
      </c>
      <c r="AK133" s="157">
        <f t="shared" ref="AK133:BP133" si="156">SUM(AK123:AK132)</f>
        <v>8159.0650000000005</v>
      </c>
      <c r="AL133" s="157">
        <f t="shared" si="156"/>
        <v>8159.0650000000005</v>
      </c>
      <c r="AM133" s="157">
        <f t="shared" si="156"/>
        <v>6373.9079999999994</v>
      </c>
      <c r="AN133" s="157">
        <f t="shared" si="156"/>
        <v>6373.9079999999994</v>
      </c>
      <c r="AO133" s="157">
        <f t="shared" si="156"/>
        <v>6373.9079999999994</v>
      </c>
      <c r="AP133" s="157">
        <f t="shared" si="156"/>
        <v>6373.9079999999994</v>
      </c>
      <c r="AQ133" s="157">
        <f t="shared" si="156"/>
        <v>0</v>
      </c>
      <c r="AR133" s="157">
        <f t="shared" si="156"/>
        <v>0</v>
      </c>
      <c r="AS133" s="157">
        <f t="shared" si="156"/>
        <v>0</v>
      </c>
      <c r="AT133" s="157">
        <f t="shared" si="156"/>
        <v>0</v>
      </c>
      <c r="AU133" s="157">
        <f t="shared" si="156"/>
        <v>0</v>
      </c>
      <c r="AV133" s="157">
        <f t="shared" si="156"/>
        <v>0</v>
      </c>
      <c r="AW133" s="157">
        <f t="shared" si="156"/>
        <v>0</v>
      </c>
      <c r="AX133" s="157">
        <f t="shared" si="156"/>
        <v>0</v>
      </c>
      <c r="AY133" s="157">
        <f t="shared" si="156"/>
        <v>0</v>
      </c>
      <c r="AZ133" s="157">
        <f t="shared" si="156"/>
        <v>0</v>
      </c>
      <c r="BA133" s="157">
        <f t="shared" si="156"/>
        <v>0</v>
      </c>
      <c r="BB133" s="157">
        <f t="shared" si="156"/>
        <v>0</v>
      </c>
      <c r="BC133" s="157">
        <f t="shared" si="156"/>
        <v>0</v>
      </c>
      <c r="BD133" s="157">
        <f t="shared" si="156"/>
        <v>0</v>
      </c>
      <c r="BE133" s="195"/>
      <c r="BF133" s="637">
        <f t="shared" si="136"/>
        <v>37658.720000000001</v>
      </c>
      <c r="BG133" s="638">
        <f t="shared" si="137"/>
        <v>45980.695</v>
      </c>
      <c r="BH133" s="638">
        <f t="shared" si="138"/>
        <v>35731.03</v>
      </c>
      <c r="BI133" s="638">
        <f t="shared" si="139"/>
        <v>33619.729999999996</v>
      </c>
      <c r="BJ133" s="638">
        <f t="shared" si="140"/>
        <v>37596.68</v>
      </c>
      <c r="BK133" s="638">
        <f t="shared" si="141"/>
        <v>60163.87000000001</v>
      </c>
      <c r="BL133" s="638">
        <f t="shared" si="142"/>
        <v>31938.59</v>
      </c>
      <c r="BM133" s="638">
        <f t="shared" si="143"/>
        <v>32636.260000000002</v>
      </c>
      <c r="BN133" s="638">
        <f t="shared" si="144"/>
        <v>25495.631999999998</v>
      </c>
      <c r="BO133" s="638">
        <f t="shared" si="145"/>
        <v>0</v>
      </c>
      <c r="BP133" s="638">
        <f t="shared" si="146"/>
        <v>0</v>
      </c>
      <c r="BQ133" s="157">
        <f t="shared" si="147"/>
        <v>0</v>
      </c>
      <c r="BR133" s="157">
        <f t="shared" si="148"/>
        <v>340821.20699999999</v>
      </c>
      <c r="BS133" s="157">
        <f t="shared" si="149"/>
        <v>119370.44500000001</v>
      </c>
      <c r="BT133" s="157">
        <f t="shared" si="150"/>
        <v>131380.28000000003</v>
      </c>
      <c r="BU133" s="157">
        <f t="shared" si="151"/>
        <v>90070.482000000004</v>
      </c>
      <c r="BV133" s="157">
        <f t="shared" si="152"/>
        <v>0</v>
      </c>
      <c r="BW133" s="157">
        <f t="shared" si="153"/>
        <v>250750.72499999998</v>
      </c>
      <c r="BX133" s="157">
        <f t="shared" si="154"/>
        <v>90070.482000000004</v>
      </c>
      <c r="BY133" s="157">
        <f>IF(Info!$O$3="Q1",$BS133,IF(Info!$O$3="Q2",$BS133+$BT133,IF(Info!$O$3="Q3",$BS133+$BT133+$BU133,$BR133)))</f>
        <v>119370.44500000001</v>
      </c>
      <c r="BZ133" s="157">
        <f>IF(Info!$O$3="Q1",$BS133,IF(Info!$O$3="Q2",$BT133,IF(Info!$O$3="Q3",$BU133,$BV133)))</f>
        <v>119370.44500000001</v>
      </c>
      <c r="CA133" s="197"/>
    </row>
    <row r="134" spans="1:79" x14ac:dyDescent="0.3">
      <c r="A134" s="204"/>
      <c r="B134" s="160" t="s">
        <v>377</v>
      </c>
      <c r="C134" s="194"/>
      <c r="D134" s="157">
        <f t="shared" si="135"/>
        <v>729008.90448717959</v>
      </c>
      <c r="E134" s="161">
        <f t="shared" ref="E134:AJ134" si="157">E86+E94+E98+E104+E108+E112+E117+E121+E133</f>
        <v>17730.326730769229</v>
      </c>
      <c r="F134" s="161">
        <f t="shared" si="157"/>
        <v>18911.11673076923</v>
      </c>
      <c r="G134" s="161">
        <f t="shared" si="157"/>
        <v>19052.86673076923</v>
      </c>
      <c r="H134" s="161">
        <f t="shared" si="157"/>
        <v>34064.856730769228</v>
      </c>
      <c r="I134" s="161">
        <f t="shared" si="157"/>
        <v>22672.50673076923</v>
      </c>
      <c r="J134" s="161">
        <f t="shared" si="157"/>
        <v>19956.511730769227</v>
      </c>
      <c r="K134" s="161">
        <f t="shared" si="157"/>
        <v>20334.645064102566</v>
      </c>
      <c r="L134" s="161">
        <f t="shared" si="157"/>
        <v>23077.757730769226</v>
      </c>
      <c r="M134" s="161">
        <f t="shared" si="157"/>
        <v>26243.983230769234</v>
      </c>
      <c r="N134" s="161">
        <f t="shared" si="157"/>
        <v>16209.039230769231</v>
      </c>
      <c r="O134" s="161">
        <f t="shared" si="157"/>
        <v>13099.243230769231</v>
      </c>
      <c r="P134" s="161">
        <f t="shared" si="157"/>
        <v>14565.673230769229</v>
      </c>
      <c r="Q134" s="161">
        <f t="shared" si="157"/>
        <v>16296.603230769229</v>
      </c>
      <c r="R134" s="161">
        <f t="shared" si="157"/>
        <v>25848.223269230766</v>
      </c>
      <c r="S134" s="161">
        <f t="shared" si="157"/>
        <v>17414.553269230768</v>
      </c>
      <c r="T134" s="161">
        <f t="shared" si="157"/>
        <v>15516.31326923077</v>
      </c>
      <c r="U134" s="161">
        <f t="shared" si="157"/>
        <v>15717.114935897434</v>
      </c>
      <c r="V134" s="161">
        <f t="shared" si="157"/>
        <v>18412.735769230771</v>
      </c>
      <c r="W134" s="161">
        <f t="shared" si="157"/>
        <v>18606.05576923077</v>
      </c>
      <c r="X134" s="161">
        <f t="shared" si="157"/>
        <v>19101.485769230771</v>
      </c>
      <c r="Y134" s="161">
        <f t="shared" si="157"/>
        <v>16389.847435897434</v>
      </c>
      <c r="Z134" s="161">
        <f t="shared" si="157"/>
        <v>18731.056461538465</v>
      </c>
      <c r="AA134" s="161">
        <f t="shared" si="157"/>
        <v>20453.246461538463</v>
      </c>
      <c r="AB134" s="161">
        <f t="shared" si="157"/>
        <v>28977.126461538464</v>
      </c>
      <c r="AC134" s="161">
        <f t="shared" si="157"/>
        <v>20197.519794871798</v>
      </c>
      <c r="AD134" s="161">
        <f t="shared" si="157"/>
        <v>21018.909794871797</v>
      </c>
      <c r="AE134" s="161">
        <f t="shared" si="157"/>
        <v>11838.9375</v>
      </c>
      <c r="AF134" s="161">
        <f t="shared" si="157"/>
        <v>16552.977500000001</v>
      </c>
      <c r="AG134" s="161">
        <f t="shared" si="157"/>
        <v>27000.337499999998</v>
      </c>
      <c r="AH134" s="161">
        <f t="shared" si="157"/>
        <v>17817.172500000001</v>
      </c>
      <c r="AI134" s="161">
        <f t="shared" si="157"/>
        <v>18712.745961538465</v>
      </c>
      <c r="AJ134" s="161">
        <f t="shared" si="157"/>
        <v>16572.509294871794</v>
      </c>
      <c r="AK134" s="161">
        <f t="shared" ref="AK134:BP134" si="158">AK86+AK94+AK98+AK104+AK108+AK112+AK117+AK121+AK133</f>
        <v>15311.795961538463</v>
      </c>
      <c r="AL134" s="161">
        <f t="shared" si="158"/>
        <v>17387.50596153846</v>
      </c>
      <c r="AM134" s="161">
        <f t="shared" si="158"/>
        <v>25415.567128205126</v>
      </c>
      <c r="AN134" s="161">
        <f t="shared" si="158"/>
        <v>15507.205461538462</v>
      </c>
      <c r="AO134" s="161">
        <f t="shared" si="158"/>
        <v>15730.723794871796</v>
      </c>
      <c r="AP134" s="161">
        <f t="shared" si="158"/>
        <v>12562.107128205127</v>
      </c>
      <c r="AQ134" s="161">
        <f t="shared" si="158"/>
        <v>0</v>
      </c>
      <c r="AR134" s="161">
        <f t="shared" si="158"/>
        <v>0</v>
      </c>
      <c r="AS134" s="161">
        <f t="shared" si="158"/>
        <v>0</v>
      </c>
      <c r="AT134" s="161">
        <f t="shared" si="158"/>
        <v>0</v>
      </c>
      <c r="AU134" s="161">
        <f t="shared" si="158"/>
        <v>0</v>
      </c>
      <c r="AV134" s="161">
        <f t="shared" si="158"/>
        <v>0</v>
      </c>
      <c r="AW134" s="161">
        <f t="shared" si="158"/>
        <v>0</v>
      </c>
      <c r="AX134" s="161">
        <f t="shared" si="158"/>
        <v>0</v>
      </c>
      <c r="AY134" s="161">
        <f t="shared" si="158"/>
        <v>0</v>
      </c>
      <c r="AZ134" s="161">
        <f t="shared" si="158"/>
        <v>0</v>
      </c>
      <c r="BA134" s="161">
        <f t="shared" si="158"/>
        <v>0</v>
      </c>
      <c r="BB134" s="161">
        <f t="shared" si="158"/>
        <v>0</v>
      </c>
      <c r="BC134" s="161">
        <f t="shared" si="158"/>
        <v>0</v>
      </c>
      <c r="BD134" s="161">
        <f t="shared" si="158"/>
        <v>0</v>
      </c>
      <c r="BE134" s="195"/>
      <c r="BF134" s="162">
        <f t="shared" si="136"/>
        <v>89759.166923076918</v>
      </c>
      <c r="BG134" s="157">
        <f t="shared" si="137"/>
        <v>86041.421256410249</v>
      </c>
      <c r="BH134" s="157">
        <f t="shared" si="138"/>
        <v>86414.542153846152</v>
      </c>
      <c r="BI134" s="157">
        <f t="shared" si="139"/>
        <v>74496.20474358974</v>
      </c>
      <c r="BJ134" s="157">
        <f t="shared" si="140"/>
        <v>72510.124743589753</v>
      </c>
      <c r="BK134" s="157">
        <f t="shared" si="141"/>
        <v>109377.85897435898</v>
      </c>
      <c r="BL134" s="157">
        <f t="shared" si="142"/>
        <v>73209.425000000003</v>
      </c>
      <c r="BM134" s="157">
        <f t="shared" si="143"/>
        <v>67984.557179487179</v>
      </c>
      <c r="BN134" s="157">
        <f t="shared" si="144"/>
        <v>69215.603512820511</v>
      </c>
      <c r="BO134" s="157">
        <f t="shared" si="145"/>
        <v>0</v>
      </c>
      <c r="BP134" s="157">
        <f t="shared" si="146"/>
        <v>0</v>
      </c>
      <c r="BQ134" s="157">
        <f t="shared" si="147"/>
        <v>0</v>
      </c>
      <c r="BR134" s="157">
        <f t="shared" si="148"/>
        <v>729008.90448717959</v>
      </c>
      <c r="BS134" s="157">
        <f t="shared" si="149"/>
        <v>262215.13033333328</v>
      </c>
      <c r="BT134" s="157">
        <f t="shared" si="150"/>
        <v>256384.18846153846</v>
      </c>
      <c r="BU134" s="157">
        <f t="shared" si="151"/>
        <v>210409.58569230768</v>
      </c>
      <c r="BV134" s="157">
        <f t="shared" si="152"/>
        <v>0</v>
      </c>
      <c r="BW134" s="157">
        <f t="shared" si="153"/>
        <v>518599.3187948718</v>
      </c>
      <c r="BX134" s="157">
        <f t="shared" si="154"/>
        <v>210409.58569230768</v>
      </c>
      <c r="BY134" s="157">
        <f>IF(Info!$O$3="Q1",$BS134,IF(Info!$O$3="Q2",$BS134+$BT134,IF(Info!$O$3="Q3",$BS134+$BT134+$BU134,$BR134)))</f>
        <v>262215.13033333328</v>
      </c>
      <c r="BZ134" s="157">
        <f>IF(Info!$O$3="Q1",$BS134,IF(Info!$O$3="Q2",$BT134,IF(Info!$O$3="Q3",$BU134,$BV134)))</f>
        <v>262215.13033333328</v>
      </c>
      <c r="CA134" s="197"/>
    </row>
    <row r="135" spans="1:79" x14ac:dyDescent="0.3">
      <c r="A135" s="193"/>
      <c r="B135" s="197"/>
      <c r="C135" s="194"/>
      <c r="D135" s="201">
        <f>SUM(E123:BD132)-D133</f>
        <v>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x14ac:dyDescent="0.3">
      <c r="A136" s="193"/>
      <c r="B136" s="207" t="s">
        <v>174</v>
      </c>
      <c r="C136" s="208"/>
      <c r="D136" s="209">
        <f>SUM(E136:BD136)</f>
        <v>28584.512179487232</v>
      </c>
      <c r="E136" s="210">
        <f t="shared" ref="E136:AJ136" si="159">E77-E134</f>
        <v>1549.1316025641026</v>
      </c>
      <c r="F136" s="210">
        <f t="shared" si="159"/>
        <v>-5401.1500641025632</v>
      </c>
      <c r="G136" s="210">
        <f t="shared" si="159"/>
        <v>-434.94173076922743</v>
      </c>
      <c r="H136" s="210">
        <f t="shared" si="159"/>
        <v>-9057.0817307692269</v>
      </c>
      <c r="I136" s="210">
        <f t="shared" si="159"/>
        <v>2472.9099358974381</v>
      </c>
      <c r="J136" s="210">
        <f t="shared" si="159"/>
        <v>770.92993589744219</v>
      </c>
      <c r="K136" s="210">
        <f t="shared" si="159"/>
        <v>-5870.6283974358994</v>
      </c>
      <c r="L136" s="210">
        <f t="shared" si="159"/>
        <v>-4273.5493974358906</v>
      </c>
      <c r="M136" s="210">
        <f t="shared" si="159"/>
        <v>728.28343589743599</v>
      </c>
      <c r="N136" s="210">
        <f t="shared" si="159"/>
        <v>8651.3107692307713</v>
      </c>
      <c r="O136" s="210">
        <f t="shared" si="159"/>
        <v>5573.2401025641029</v>
      </c>
      <c r="P136" s="210">
        <f t="shared" si="159"/>
        <v>2445.2017692307745</v>
      </c>
      <c r="Q136" s="210">
        <f t="shared" si="159"/>
        <v>4062.0717692307735</v>
      </c>
      <c r="R136" s="210">
        <f t="shared" si="159"/>
        <v>654.91006410256887</v>
      </c>
      <c r="S136" s="210">
        <f t="shared" si="159"/>
        <v>5222.7550641025664</v>
      </c>
      <c r="T136" s="210">
        <f t="shared" si="159"/>
        <v>1934.7617307692308</v>
      </c>
      <c r="U136" s="210">
        <f t="shared" si="159"/>
        <v>-70.048269230765072</v>
      </c>
      <c r="V136" s="210">
        <f t="shared" si="159"/>
        <v>1952.2308974358966</v>
      </c>
      <c r="W136" s="210">
        <f t="shared" si="159"/>
        <v>4768.8525641025626</v>
      </c>
      <c r="X136" s="210">
        <f t="shared" si="159"/>
        <v>4912.930897435901</v>
      </c>
      <c r="Y136" s="210">
        <f t="shared" si="159"/>
        <v>2768.7192307692312</v>
      </c>
      <c r="Z136" s="210">
        <f t="shared" si="159"/>
        <v>-3796.4814615384621</v>
      </c>
      <c r="AA136" s="210">
        <f t="shared" si="159"/>
        <v>1096.5368717948695</v>
      </c>
      <c r="AB136" s="210">
        <f t="shared" si="159"/>
        <v>-3426.8597948717979</v>
      </c>
      <c r="AC136" s="210">
        <f t="shared" si="159"/>
        <v>426.54687179486791</v>
      </c>
      <c r="AD136" s="210">
        <f t="shared" si="159"/>
        <v>-3293.6181282051293</v>
      </c>
      <c r="AE136" s="210">
        <f t="shared" si="159"/>
        <v>2374.070833333335</v>
      </c>
      <c r="AF136" s="210">
        <f t="shared" si="159"/>
        <v>1264.7058333333334</v>
      </c>
      <c r="AG136" s="210">
        <f t="shared" si="159"/>
        <v>-3760.3874999999935</v>
      </c>
      <c r="AH136" s="210">
        <f t="shared" si="159"/>
        <v>4074.2275000000009</v>
      </c>
      <c r="AI136" s="210">
        <f t="shared" si="159"/>
        <v>2505.5373717948678</v>
      </c>
      <c r="AJ136" s="210">
        <f t="shared" si="159"/>
        <v>234.84903846154339</v>
      </c>
      <c r="AK136" s="210">
        <f t="shared" ref="AK136:BD136" si="160">AK77-AK134</f>
        <v>-3451.0792948717954</v>
      </c>
      <c r="AL136" s="210">
        <f t="shared" si="160"/>
        <v>-818.19762820512551</v>
      </c>
      <c r="AM136" s="210">
        <f t="shared" si="160"/>
        <v>-374.17546153845979</v>
      </c>
      <c r="AN136" s="210">
        <f t="shared" si="160"/>
        <v>4271.5028717948699</v>
      </c>
      <c r="AO136" s="210">
        <f t="shared" si="160"/>
        <v>4150.5012051282065</v>
      </c>
      <c r="AP136" s="210">
        <f t="shared" si="160"/>
        <v>3745.9928717948751</v>
      </c>
      <c r="AQ136" s="210">
        <f t="shared" si="160"/>
        <v>0</v>
      </c>
      <c r="AR136" s="210">
        <f t="shared" si="160"/>
        <v>0</v>
      </c>
      <c r="AS136" s="210">
        <f t="shared" si="160"/>
        <v>0</v>
      </c>
      <c r="AT136" s="210">
        <f t="shared" si="160"/>
        <v>0</v>
      </c>
      <c r="AU136" s="210">
        <f t="shared" si="160"/>
        <v>0</v>
      </c>
      <c r="AV136" s="210">
        <f t="shared" si="160"/>
        <v>0</v>
      </c>
      <c r="AW136" s="210">
        <f t="shared" si="160"/>
        <v>0</v>
      </c>
      <c r="AX136" s="210">
        <f t="shared" si="160"/>
        <v>0</v>
      </c>
      <c r="AY136" s="210">
        <f t="shared" si="160"/>
        <v>0</v>
      </c>
      <c r="AZ136" s="210">
        <f t="shared" si="160"/>
        <v>0</v>
      </c>
      <c r="BA136" s="210">
        <f t="shared" si="160"/>
        <v>0</v>
      </c>
      <c r="BB136" s="210">
        <f t="shared" si="160"/>
        <v>0</v>
      </c>
      <c r="BC136" s="210">
        <f t="shared" si="160"/>
        <v>0</v>
      </c>
      <c r="BD136" s="210">
        <f t="shared" si="160"/>
        <v>0</v>
      </c>
      <c r="BE136" s="195"/>
      <c r="BF136" s="162">
        <f>SUM(E136:H136)</f>
        <v>-13344.041923076915</v>
      </c>
      <c r="BG136" s="157">
        <f>SUM(I136:L136)</f>
        <v>-6900.3379230769096</v>
      </c>
      <c r="BH136" s="157">
        <f>SUM(M136:Q136)</f>
        <v>21460.107846153856</v>
      </c>
      <c r="BI136" s="157">
        <f>SUM(R136:U136)</f>
        <v>7742.378589743601</v>
      </c>
      <c r="BJ136" s="157">
        <f>SUM(V136:Y136)</f>
        <v>14402.733589743591</v>
      </c>
      <c r="BK136" s="157">
        <f>SUM(Z136:AD136)</f>
        <v>-8993.8756410256519</v>
      </c>
      <c r="BL136" s="157">
        <f>SUM(AE136:AH136)</f>
        <v>3952.6166666666759</v>
      </c>
      <c r="BM136" s="157">
        <f>SUM(AI136:AL136)</f>
        <v>-1528.8905128205097</v>
      </c>
      <c r="BN136" s="157">
        <f>SUM(AM136:AQ136)</f>
        <v>11793.821487179492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28584.512179487232</v>
      </c>
      <c r="BS136" s="157">
        <f>SUM(BF136:BH136)</f>
        <v>1215.7280000000319</v>
      </c>
      <c r="BT136" s="157">
        <f>SUM(BI136:BK136)</f>
        <v>13151.236538461542</v>
      </c>
      <c r="BU136" s="157">
        <f>SUM(BL136:BN136)</f>
        <v>14217.547641025658</v>
      </c>
      <c r="BV136" s="157">
        <f>SUM(BO136:BQ136)</f>
        <v>0</v>
      </c>
      <c r="BW136" s="157">
        <f>SUM(BF136:BK136)</f>
        <v>14366.964538461574</v>
      </c>
      <c r="BX136" s="157">
        <f>SUM(BL136:BQ136)</f>
        <v>14217.547641025658</v>
      </c>
      <c r="BY136" s="157">
        <f>IF(Info!$O$3="Q1",$BS136,IF(Info!$O$3="Q2",$BS136+$BT136,IF(Info!$O$3="Q3",$BS136+$BT136+$BU136,$BR136)))</f>
        <v>1215.7280000000319</v>
      </c>
      <c r="BZ136" s="157">
        <f>IF(Info!$O$3="Q1",$BS136,IF(Info!$O$3="Q2",$BT136,IF(Info!$O$3="Q3",$BU136,$BV136)))</f>
        <v>1215.7280000000319</v>
      </c>
      <c r="CA136" s="197"/>
    </row>
    <row r="137" spans="1:79" x14ac:dyDescent="0.3">
      <c r="A137" s="193"/>
      <c r="B137" s="160" t="s">
        <v>378</v>
      </c>
      <c r="C137" s="194"/>
      <c r="D137" s="211"/>
      <c r="E137" s="161">
        <f>E136</f>
        <v>1549.1316025641026</v>
      </c>
      <c r="F137" s="161">
        <f t="shared" ref="F137:AK137" si="161">E137+F136</f>
        <v>-3852.0184615384605</v>
      </c>
      <c r="G137" s="161">
        <f t="shared" si="161"/>
        <v>-4286.960192307688</v>
      </c>
      <c r="H137" s="161">
        <f t="shared" si="161"/>
        <v>-13344.041923076915</v>
      </c>
      <c r="I137" s="161">
        <f t="shared" si="161"/>
        <v>-10871.131987179477</v>
      </c>
      <c r="J137" s="161">
        <f t="shared" si="161"/>
        <v>-10100.202051282035</v>
      </c>
      <c r="K137" s="161">
        <f t="shared" si="161"/>
        <v>-15970.830448717934</v>
      </c>
      <c r="L137" s="161">
        <f t="shared" si="161"/>
        <v>-20244.379846153824</v>
      </c>
      <c r="M137" s="161">
        <f t="shared" si="161"/>
        <v>-19516.096410256388</v>
      </c>
      <c r="N137" s="161">
        <f t="shared" si="161"/>
        <v>-10864.785641025617</v>
      </c>
      <c r="O137" s="161">
        <f t="shared" si="161"/>
        <v>-5291.5455384615143</v>
      </c>
      <c r="P137" s="161">
        <f t="shared" si="161"/>
        <v>-2846.3437692307398</v>
      </c>
      <c r="Q137" s="161">
        <f t="shared" si="161"/>
        <v>1215.7280000000337</v>
      </c>
      <c r="R137" s="161">
        <f t="shared" si="161"/>
        <v>1870.6380641026026</v>
      </c>
      <c r="S137" s="161">
        <f t="shared" si="161"/>
        <v>7093.393128205169</v>
      </c>
      <c r="T137" s="161">
        <f t="shared" si="161"/>
        <v>9028.1548589743998</v>
      </c>
      <c r="U137" s="161">
        <f t="shared" si="161"/>
        <v>8958.1065897436347</v>
      </c>
      <c r="V137" s="161">
        <f t="shared" si="161"/>
        <v>10910.337487179531</v>
      </c>
      <c r="W137" s="161">
        <f t="shared" si="161"/>
        <v>15679.190051282094</v>
      </c>
      <c r="X137" s="161">
        <f t="shared" si="161"/>
        <v>20592.120948717995</v>
      </c>
      <c r="Y137" s="161">
        <f t="shared" si="161"/>
        <v>23360.840179487226</v>
      </c>
      <c r="Z137" s="161">
        <f t="shared" si="161"/>
        <v>19564.358717948766</v>
      </c>
      <c r="AA137" s="161">
        <f t="shared" si="161"/>
        <v>20660.895589743635</v>
      </c>
      <c r="AB137" s="161">
        <f t="shared" si="161"/>
        <v>17234.035794871837</v>
      </c>
      <c r="AC137" s="161">
        <f t="shared" si="161"/>
        <v>17660.582666666705</v>
      </c>
      <c r="AD137" s="161">
        <f t="shared" si="161"/>
        <v>14366.964538461576</v>
      </c>
      <c r="AE137" s="161">
        <f t="shared" si="161"/>
        <v>16741.035371794911</v>
      </c>
      <c r="AF137" s="161">
        <f t="shared" si="161"/>
        <v>18005.741205128244</v>
      </c>
      <c r="AG137" s="161">
        <f t="shared" si="161"/>
        <v>14245.353705128251</v>
      </c>
      <c r="AH137" s="161">
        <f t="shared" si="161"/>
        <v>18319.581205128252</v>
      </c>
      <c r="AI137" s="161">
        <f t="shared" si="161"/>
        <v>20825.11857692312</v>
      </c>
      <c r="AJ137" s="161">
        <f t="shared" si="161"/>
        <v>21059.967615384663</v>
      </c>
      <c r="AK137" s="161">
        <f t="shared" si="161"/>
        <v>17608.888320512866</v>
      </c>
      <c r="AL137" s="161">
        <f t="shared" ref="AL137:BQ137" si="162">AK137+AL136</f>
        <v>16790.69069230774</v>
      </c>
      <c r="AM137" s="161">
        <f t="shared" si="162"/>
        <v>16416.515230769281</v>
      </c>
      <c r="AN137" s="161">
        <f t="shared" si="162"/>
        <v>20688.01810256415</v>
      </c>
      <c r="AO137" s="161">
        <f t="shared" si="162"/>
        <v>24838.519307692357</v>
      </c>
      <c r="AP137" s="161">
        <f t="shared" si="162"/>
        <v>28584.512179487232</v>
      </c>
      <c r="AQ137" s="161">
        <f t="shared" si="162"/>
        <v>28584.512179487232</v>
      </c>
      <c r="AR137" s="161">
        <f t="shared" si="162"/>
        <v>28584.512179487232</v>
      </c>
      <c r="AS137" s="161">
        <f t="shared" si="162"/>
        <v>28584.512179487232</v>
      </c>
      <c r="AT137" s="161">
        <f t="shared" si="162"/>
        <v>28584.512179487232</v>
      </c>
      <c r="AU137" s="161">
        <f t="shared" si="162"/>
        <v>28584.512179487232</v>
      </c>
      <c r="AV137" s="161">
        <f t="shared" si="162"/>
        <v>28584.512179487232</v>
      </c>
      <c r="AW137" s="161">
        <f t="shared" si="162"/>
        <v>28584.512179487232</v>
      </c>
      <c r="AX137" s="161">
        <f t="shared" si="162"/>
        <v>28584.512179487232</v>
      </c>
      <c r="AY137" s="161">
        <f t="shared" si="162"/>
        <v>28584.512179487232</v>
      </c>
      <c r="AZ137" s="161">
        <f t="shared" si="162"/>
        <v>28584.512179487232</v>
      </c>
      <c r="BA137" s="161">
        <f t="shared" si="162"/>
        <v>28584.512179487232</v>
      </c>
      <c r="BB137" s="161">
        <f t="shared" si="162"/>
        <v>28584.512179487232</v>
      </c>
      <c r="BC137" s="161">
        <f t="shared" si="162"/>
        <v>28584.512179487232</v>
      </c>
      <c r="BD137" s="161">
        <f t="shared" si="162"/>
        <v>28584.512179487232</v>
      </c>
      <c r="BE137" s="195"/>
      <c r="BF137" s="212">
        <f>BF136</f>
        <v>-13344.041923076915</v>
      </c>
      <c r="BG137" s="161">
        <f t="shared" ref="BG137:BQ137" si="163">BF137+BG136</f>
        <v>-20244.379846153824</v>
      </c>
      <c r="BH137" s="161">
        <f t="shared" si="163"/>
        <v>1215.7280000000319</v>
      </c>
      <c r="BI137" s="161">
        <f t="shared" si="163"/>
        <v>8958.1065897436329</v>
      </c>
      <c r="BJ137" s="161">
        <f t="shared" si="163"/>
        <v>23360.840179487226</v>
      </c>
      <c r="BK137" s="161">
        <f t="shared" si="163"/>
        <v>14366.964538461574</v>
      </c>
      <c r="BL137" s="161">
        <f t="shared" si="163"/>
        <v>18319.581205128248</v>
      </c>
      <c r="BM137" s="161">
        <f t="shared" si="163"/>
        <v>16790.69069230774</v>
      </c>
      <c r="BN137" s="161">
        <f t="shared" si="163"/>
        <v>28584.512179487232</v>
      </c>
      <c r="BO137" s="161">
        <f t="shared" si="163"/>
        <v>28584.512179487232</v>
      </c>
      <c r="BP137" s="161">
        <f t="shared" si="163"/>
        <v>28584.512179487232</v>
      </c>
      <c r="BQ137" s="161">
        <f t="shared" si="163"/>
        <v>28584.512179487232</v>
      </c>
      <c r="BR137" s="157"/>
      <c r="BS137" s="161">
        <f>BS136</f>
        <v>1215.7280000000319</v>
      </c>
      <c r="BT137" s="161">
        <f>BS137+BT136</f>
        <v>14366.964538461574</v>
      </c>
      <c r="BU137" s="161">
        <f>BT137+BU136</f>
        <v>28584.512179487232</v>
      </c>
      <c r="BV137" s="161">
        <f>BU137+BV136</f>
        <v>28584.512179487232</v>
      </c>
      <c r="BW137" s="157">
        <f>BT137</f>
        <v>14366.964538461574</v>
      </c>
      <c r="BX137" s="157">
        <f>BV137</f>
        <v>28584.512179487232</v>
      </c>
      <c r="BY137" s="157"/>
      <c r="BZ137" s="157"/>
      <c r="CA137" s="197"/>
    </row>
    <row r="138" spans="1:79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x14ac:dyDescent="0.3">
      <c r="A139" s="193"/>
      <c r="B139" s="78" t="s">
        <v>379</v>
      </c>
      <c r="C139" s="194"/>
      <c r="D139" s="157">
        <f>SUM(E139:BD139)</f>
        <v>122187.32333333336</v>
      </c>
      <c r="E139" s="77">
        <f t="shared" ref="E139:AJ139" si="164">E365</f>
        <v>-5338.9455833333359</v>
      </c>
      <c r="F139" s="77">
        <f t="shared" si="164"/>
        <v>-2355.1289166666647</v>
      </c>
      <c r="G139" s="77">
        <f t="shared" si="164"/>
        <v>-3049.4635833333341</v>
      </c>
      <c r="H139" s="77">
        <f t="shared" si="164"/>
        <v>-6748.9362500000061</v>
      </c>
      <c r="I139" s="77">
        <f t="shared" si="164"/>
        <v>2715.334083333335</v>
      </c>
      <c r="J139" s="77">
        <f t="shared" si="164"/>
        <v>512.90241666666407</v>
      </c>
      <c r="K139" s="77">
        <f t="shared" si="164"/>
        <v>1045.9707500000022</v>
      </c>
      <c r="L139" s="77">
        <f t="shared" si="164"/>
        <v>-158.19691666666586</v>
      </c>
      <c r="M139" s="77">
        <f t="shared" si="164"/>
        <v>1089.4809999999998</v>
      </c>
      <c r="N139" s="77">
        <f t="shared" si="164"/>
        <v>8447.7959999999985</v>
      </c>
      <c r="O139" s="77">
        <f t="shared" si="164"/>
        <v>7961.584333333336</v>
      </c>
      <c r="P139" s="77">
        <f t="shared" si="164"/>
        <v>6083.764666666666</v>
      </c>
      <c r="Q139" s="77">
        <f t="shared" si="164"/>
        <v>6129.2703333333338</v>
      </c>
      <c r="R139" s="77">
        <f t="shared" si="164"/>
        <v>-4070.291250000002</v>
      </c>
      <c r="S139" s="77">
        <f t="shared" si="164"/>
        <v>6517.8124166666676</v>
      </c>
      <c r="T139" s="77">
        <f t="shared" si="164"/>
        <v>4895.0894166666658</v>
      </c>
      <c r="U139" s="77">
        <f t="shared" si="164"/>
        <v>851.04908333333151</v>
      </c>
      <c r="V139" s="77">
        <f t="shared" si="164"/>
        <v>2261.436416666671</v>
      </c>
      <c r="W139" s="77">
        <f t="shared" si="164"/>
        <v>-6446.2522500000014</v>
      </c>
      <c r="X139" s="77">
        <f t="shared" si="164"/>
        <v>7880.3474166666711</v>
      </c>
      <c r="Y139" s="77">
        <f t="shared" si="164"/>
        <v>5550.1454166666663</v>
      </c>
      <c r="Z139" s="77">
        <f t="shared" si="164"/>
        <v>2182.5819999999985</v>
      </c>
      <c r="AA139" s="77">
        <f t="shared" si="164"/>
        <v>932.19200000000274</v>
      </c>
      <c r="AB139" s="77">
        <f t="shared" si="164"/>
        <v>-5926.7086666666764</v>
      </c>
      <c r="AC139" s="77">
        <f t="shared" si="164"/>
        <v>2787.6626666666707</v>
      </c>
      <c r="AD139" s="77">
        <f t="shared" si="164"/>
        <v>1271.6460000000006</v>
      </c>
      <c r="AE139" s="77">
        <f t="shared" si="164"/>
        <v>4178.8100833333338</v>
      </c>
      <c r="AF139" s="77">
        <f t="shared" si="164"/>
        <v>3497.4564166666642</v>
      </c>
      <c r="AG139" s="77">
        <f t="shared" si="164"/>
        <v>383.31508333333841</v>
      </c>
      <c r="AH139" s="77">
        <f t="shared" si="164"/>
        <v>6598.7190833333334</v>
      </c>
      <c r="AI139" s="77">
        <f t="shared" si="164"/>
        <v>5387.4614166666688</v>
      </c>
      <c r="AJ139" s="77">
        <f t="shared" si="164"/>
        <v>5823.1664166666669</v>
      </c>
      <c r="AK139" s="77">
        <f t="shared" ref="AK139:BD139" si="165">AK365</f>
        <v>3164.8427499999998</v>
      </c>
      <c r="AL139" s="77">
        <f t="shared" si="165"/>
        <v>1812.9697500000002</v>
      </c>
      <c r="AM139" s="77">
        <f t="shared" si="165"/>
        <v>-1052.4563333333317</v>
      </c>
      <c r="AN139" s="77">
        <f t="shared" si="165"/>
        <v>8902.9340000000029</v>
      </c>
      <c r="AO139" s="77">
        <f t="shared" si="165"/>
        <v>7680.5670000000027</v>
      </c>
      <c r="AP139" s="77">
        <f t="shared" si="165"/>
        <v>3789.8969999999972</v>
      </c>
      <c r="AQ139" s="77">
        <f t="shared" si="165"/>
        <v>5253.1976666666669</v>
      </c>
      <c r="AR139" s="77">
        <f t="shared" si="165"/>
        <v>-193.78991666666116</v>
      </c>
      <c r="AS139" s="77">
        <f t="shared" si="165"/>
        <v>6385.973750000001</v>
      </c>
      <c r="AT139" s="77">
        <f t="shared" si="165"/>
        <v>4258.1337500000009</v>
      </c>
      <c r="AU139" s="77">
        <f t="shared" si="165"/>
        <v>782.52141666667012</v>
      </c>
      <c r="AV139" s="77">
        <f t="shared" si="165"/>
        <v>1627.0924166666664</v>
      </c>
      <c r="AW139" s="77">
        <f t="shared" si="165"/>
        <v>-2523.6292500000018</v>
      </c>
      <c r="AX139" s="77">
        <f t="shared" si="165"/>
        <v>9131.1110833333296</v>
      </c>
      <c r="AY139" s="77">
        <f t="shared" si="165"/>
        <v>4102.3867499999978</v>
      </c>
      <c r="AZ139" s="77">
        <f t="shared" si="165"/>
        <v>-514.70033333333413</v>
      </c>
      <c r="BA139" s="77">
        <f t="shared" si="165"/>
        <v>3997.0756666666712</v>
      </c>
      <c r="BB139" s="77">
        <f t="shared" si="165"/>
        <v>-4722.4626666666627</v>
      </c>
      <c r="BC139" s="77">
        <f t="shared" si="165"/>
        <v>5977.0903333333299</v>
      </c>
      <c r="BD139" s="77">
        <f t="shared" si="165"/>
        <v>3437.4969999999994</v>
      </c>
      <c r="BE139" s="195"/>
      <c r="BF139" s="163">
        <f>SUM(E139:H139)</f>
        <v>-17492.474333333339</v>
      </c>
      <c r="BG139" s="77">
        <f>SUM(I139:L139)</f>
        <v>4116.0103333333354</v>
      </c>
      <c r="BH139" s="77">
        <f>SUM(M139:Q139)</f>
        <v>29711.896333333334</v>
      </c>
      <c r="BI139" s="77">
        <f>SUM(R139:U139)</f>
        <v>8193.6596666666628</v>
      </c>
      <c r="BJ139" s="77">
        <f>SUM(V139:Y139)</f>
        <v>9245.677000000007</v>
      </c>
      <c r="BK139" s="77">
        <f>SUM(Z139:AD139)</f>
        <v>1247.3739999999962</v>
      </c>
      <c r="BL139" s="77">
        <f>SUM(AE139:AH139)</f>
        <v>14658.30066666667</v>
      </c>
      <c r="BM139" s="77">
        <f>SUM(AI139:AL139)</f>
        <v>16188.440333333336</v>
      </c>
      <c r="BN139" s="77">
        <f>SUM(AM139:AQ139)</f>
        <v>24574.13933333334</v>
      </c>
      <c r="BO139" s="77">
        <f>SUM(AR139:AU139)</f>
        <v>11232.839000000011</v>
      </c>
      <c r="BP139" s="77">
        <f>SUM(AV139:AY139)</f>
        <v>12336.960999999992</v>
      </c>
      <c r="BQ139" s="77">
        <f>SUM(AZ139:BD139)</f>
        <v>8174.5000000000036</v>
      </c>
      <c r="BR139" s="161">
        <f>SUM(BF139:BQ139)</f>
        <v>122187.32333333335</v>
      </c>
      <c r="BS139" s="77">
        <f>SUM(BF139:BH139)</f>
        <v>16335.43233333333</v>
      </c>
      <c r="BT139" s="77">
        <f>SUM(BI139:BK139)</f>
        <v>18686.710666666666</v>
      </c>
      <c r="BU139" s="77">
        <f>SUM(BL139:BN139)</f>
        <v>55420.880333333349</v>
      </c>
      <c r="BV139" s="77">
        <f>SUM(BO139:BQ139)</f>
        <v>31744.300000000007</v>
      </c>
      <c r="BW139" s="77">
        <f>SUM(BF139:BK139)</f>
        <v>35022.142999999996</v>
      </c>
      <c r="BX139" s="77">
        <f>SUM(BL139:BQ139)</f>
        <v>87165.180333333352</v>
      </c>
      <c r="BY139" s="77">
        <f>IF(Info!$O$3="Q1",$BS139,IF(Info!$O$3="Q2",$BS139+$BT139,IF(Info!$O$3="Q3",$BS139+$BT139+$BU139,$BR139)))</f>
        <v>16335.43233333333</v>
      </c>
      <c r="BZ139" s="77">
        <f>IF(Info!$O$3="Q1",$BS139,IF(Info!$O$3="Q2",$BT139,IF(Info!$O$3="Q3",$BU139,$BV139)))</f>
        <v>16335.43233333333</v>
      </c>
      <c r="CA139" s="197"/>
    </row>
    <row r="140" spans="1:79" x14ac:dyDescent="0.3">
      <c r="A140" s="193"/>
      <c r="B140" s="78" t="s">
        <v>380</v>
      </c>
      <c r="C140" s="194"/>
      <c r="D140" s="157">
        <f>SUM(E140:BD140)</f>
        <v>-93602.811153846094</v>
      </c>
      <c r="E140" s="77">
        <f t="shared" ref="E140:AJ140" si="166">E136-E139</f>
        <v>6888.0771858974385</v>
      </c>
      <c r="F140" s="77">
        <f t="shared" si="166"/>
        <v>-3046.0211474358985</v>
      </c>
      <c r="G140" s="77">
        <f t="shared" si="166"/>
        <v>2614.5218525641067</v>
      </c>
      <c r="H140" s="77">
        <f t="shared" si="166"/>
        <v>-2308.1454807692207</v>
      </c>
      <c r="I140" s="77">
        <f t="shared" si="166"/>
        <v>-242.42414743589688</v>
      </c>
      <c r="J140" s="77">
        <f t="shared" si="166"/>
        <v>258.02751923077813</v>
      </c>
      <c r="K140" s="77">
        <f t="shared" si="166"/>
        <v>-6916.5991474359016</v>
      </c>
      <c r="L140" s="77">
        <f t="shared" si="166"/>
        <v>-4115.3524807692247</v>
      </c>
      <c r="M140" s="77">
        <f t="shared" si="166"/>
        <v>-361.19756410256377</v>
      </c>
      <c r="N140" s="77">
        <f t="shared" si="166"/>
        <v>203.5147692307728</v>
      </c>
      <c r="O140" s="77">
        <f t="shared" si="166"/>
        <v>-2388.344230769233</v>
      </c>
      <c r="P140" s="77">
        <f t="shared" si="166"/>
        <v>-3638.5628974358915</v>
      </c>
      <c r="Q140" s="77">
        <f t="shared" si="166"/>
        <v>-2067.1985641025603</v>
      </c>
      <c r="R140" s="77">
        <f t="shared" si="166"/>
        <v>4725.2013141025709</v>
      </c>
      <c r="S140" s="77">
        <f t="shared" si="166"/>
        <v>-1295.0573525641012</v>
      </c>
      <c r="T140" s="77">
        <f t="shared" si="166"/>
        <v>-2960.327685897435</v>
      </c>
      <c r="U140" s="77">
        <f t="shared" si="166"/>
        <v>-921.09735256409658</v>
      </c>
      <c r="V140" s="77">
        <f t="shared" si="166"/>
        <v>-309.20551923077437</v>
      </c>
      <c r="W140" s="77">
        <f t="shared" si="166"/>
        <v>11215.104814102564</v>
      </c>
      <c r="X140" s="77">
        <f t="shared" si="166"/>
        <v>-2967.4165192307701</v>
      </c>
      <c r="Y140" s="77">
        <f t="shared" si="166"/>
        <v>-2781.4261858974351</v>
      </c>
      <c r="Z140" s="77">
        <f t="shared" si="166"/>
        <v>-5979.0634615384606</v>
      </c>
      <c r="AA140" s="77">
        <f t="shared" si="166"/>
        <v>164.34487179486678</v>
      </c>
      <c r="AB140" s="77">
        <f t="shared" si="166"/>
        <v>2499.8488717948785</v>
      </c>
      <c r="AC140" s="77">
        <f t="shared" si="166"/>
        <v>-2361.1157948718028</v>
      </c>
      <c r="AD140" s="77">
        <f t="shared" si="166"/>
        <v>-4565.26412820513</v>
      </c>
      <c r="AE140" s="77">
        <f t="shared" si="166"/>
        <v>-1804.7392499999987</v>
      </c>
      <c r="AF140" s="77">
        <f t="shared" si="166"/>
        <v>-2232.7505833333307</v>
      </c>
      <c r="AG140" s="77">
        <f t="shared" si="166"/>
        <v>-4143.7025833333319</v>
      </c>
      <c r="AH140" s="77">
        <f t="shared" si="166"/>
        <v>-2524.4915833333325</v>
      </c>
      <c r="AI140" s="77">
        <f t="shared" si="166"/>
        <v>-2881.924044871801</v>
      </c>
      <c r="AJ140" s="77">
        <f t="shared" si="166"/>
        <v>-5588.3173782051235</v>
      </c>
      <c r="AK140" s="77">
        <f t="shared" ref="AK140:BP140" si="167">AK136-AK139</f>
        <v>-6615.9220448717952</v>
      </c>
      <c r="AL140" s="77">
        <f t="shared" si="167"/>
        <v>-2631.1673782051257</v>
      </c>
      <c r="AM140" s="77">
        <f t="shared" si="167"/>
        <v>678.28087179487193</v>
      </c>
      <c r="AN140" s="77">
        <f t="shared" si="167"/>
        <v>-4631.4311282051331</v>
      </c>
      <c r="AO140" s="77">
        <f t="shared" si="167"/>
        <v>-3530.0657948717962</v>
      </c>
      <c r="AP140" s="77">
        <f t="shared" si="167"/>
        <v>-43.904128205122106</v>
      </c>
      <c r="AQ140" s="77">
        <f t="shared" si="167"/>
        <v>-5253.1976666666669</v>
      </c>
      <c r="AR140" s="77">
        <f t="shared" si="167"/>
        <v>193.78991666666116</v>
      </c>
      <c r="AS140" s="77">
        <f t="shared" si="167"/>
        <v>-6385.973750000001</v>
      </c>
      <c r="AT140" s="77">
        <f t="shared" si="167"/>
        <v>-4258.1337500000009</v>
      </c>
      <c r="AU140" s="77">
        <f t="shared" si="167"/>
        <v>-782.52141666667012</v>
      </c>
      <c r="AV140" s="77">
        <f t="shared" si="167"/>
        <v>-1627.0924166666664</v>
      </c>
      <c r="AW140" s="77">
        <f t="shared" si="167"/>
        <v>2523.6292500000018</v>
      </c>
      <c r="AX140" s="77">
        <f t="shared" si="167"/>
        <v>-9131.1110833333296</v>
      </c>
      <c r="AY140" s="77">
        <f t="shared" si="167"/>
        <v>-4102.3867499999978</v>
      </c>
      <c r="AZ140" s="77">
        <f t="shared" si="167"/>
        <v>514.70033333333413</v>
      </c>
      <c r="BA140" s="77">
        <f t="shared" si="167"/>
        <v>-3997.0756666666712</v>
      </c>
      <c r="BB140" s="77">
        <f t="shared" si="167"/>
        <v>4722.4626666666627</v>
      </c>
      <c r="BC140" s="77">
        <f t="shared" si="167"/>
        <v>-5977.0903333333299</v>
      </c>
      <c r="BD140" s="77">
        <f t="shared" si="167"/>
        <v>-3437.4969999999994</v>
      </c>
      <c r="BE140" s="195"/>
      <c r="BF140" s="163">
        <f>SUM(E140:H140)</f>
        <v>4148.432410256426</v>
      </c>
      <c r="BG140" s="77">
        <f>SUM(I140:L140)</f>
        <v>-11016.348256410245</v>
      </c>
      <c r="BH140" s="77">
        <f>SUM(M140:Q140)</f>
        <v>-8251.7884871794759</v>
      </c>
      <c r="BI140" s="77">
        <f>SUM(R140:U140)</f>
        <v>-451.28107692306185</v>
      </c>
      <c r="BJ140" s="77">
        <f>SUM(V140:Y140)</f>
        <v>5157.0565897435845</v>
      </c>
      <c r="BK140" s="77">
        <f>SUM(Z140:AD140)</f>
        <v>-10241.249641025648</v>
      </c>
      <c r="BL140" s="77">
        <f>SUM(AE140:AH140)</f>
        <v>-10705.683999999994</v>
      </c>
      <c r="BM140" s="77">
        <f>SUM(AI140:AL140)</f>
        <v>-17717.330846153847</v>
      </c>
      <c r="BN140" s="77">
        <f>SUM(AM140:AQ140)</f>
        <v>-12780.317846153846</v>
      </c>
      <c r="BO140" s="77">
        <f>SUM(AR140:AU140)</f>
        <v>-11232.839000000011</v>
      </c>
      <c r="BP140" s="77">
        <f>SUM(AV140:AY140)</f>
        <v>-12336.960999999992</v>
      </c>
      <c r="BQ140" s="77">
        <f>SUM(AZ140:BD140)</f>
        <v>-8174.5000000000036</v>
      </c>
      <c r="BR140" s="77">
        <f>SUM(BF140:BQ140)</f>
        <v>-93602.811153846109</v>
      </c>
      <c r="BS140" s="77">
        <f>SUM(BF140:BH140)</f>
        <v>-15119.704333333295</v>
      </c>
      <c r="BT140" s="77">
        <f>SUM(BI140:BK140)</f>
        <v>-5535.4741282051255</v>
      </c>
      <c r="BU140" s="77">
        <f>SUM(BL140:BN140)</f>
        <v>-41203.332692307689</v>
      </c>
      <c r="BV140" s="77">
        <f>SUM(BO140:BQ140)</f>
        <v>-31744.300000000007</v>
      </c>
      <c r="BW140" s="77">
        <f>SUM(BF140:BK140)</f>
        <v>-20655.17846153842</v>
      </c>
      <c r="BX140" s="77">
        <f>SUM(BL140:BQ140)</f>
        <v>-72947.632692307699</v>
      </c>
      <c r="BY140" s="77">
        <f>IF(Info!$O$3="Q1",$BS140,IF(Info!$O$3="Q2",$BS140+$BT140,IF(Info!$O$3="Q3",$BS140+$BT140+$BU140,$BR140)))</f>
        <v>-15119.704333333295</v>
      </c>
      <c r="BZ140" s="77">
        <f>IF(Info!$O$3="Q1",$BS140,IF(Info!$O$3="Q2",$BT140,IF(Info!$O$3="Q3",$BU140,$BV140)))</f>
        <v>-15119.704333333295</v>
      </c>
      <c r="CA140" s="197"/>
    </row>
    <row r="141" spans="1:79" x14ac:dyDescent="0.3">
      <c r="A141" s="193"/>
      <c r="B141" s="78" t="s">
        <v>378</v>
      </c>
      <c r="C141" s="194"/>
      <c r="D141" s="46"/>
      <c r="E141" s="77">
        <f>E140</f>
        <v>6888.0771858974385</v>
      </c>
      <c r="F141" s="77">
        <f t="shared" ref="F141:AK141" si="168">E141+F140</f>
        <v>3842.0560384615401</v>
      </c>
      <c r="G141" s="77">
        <f t="shared" si="168"/>
        <v>6456.5778910256467</v>
      </c>
      <c r="H141" s="77">
        <f t="shared" si="168"/>
        <v>4148.432410256426</v>
      </c>
      <c r="I141" s="77">
        <f t="shared" si="168"/>
        <v>3906.0082628205291</v>
      </c>
      <c r="J141" s="77">
        <f t="shared" si="168"/>
        <v>4164.0357820513073</v>
      </c>
      <c r="K141" s="77">
        <f t="shared" si="168"/>
        <v>-2752.5633653845944</v>
      </c>
      <c r="L141" s="77">
        <f t="shared" si="168"/>
        <v>-6867.9158461538191</v>
      </c>
      <c r="M141" s="77">
        <f t="shared" si="168"/>
        <v>-7229.1134102563828</v>
      </c>
      <c r="N141" s="77">
        <f t="shared" si="168"/>
        <v>-7025.59864102561</v>
      </c>
      <c r="O141" s="77">
        <f t="shared" si="168"/>
        <v>-9413.9428717948431</v>
      </c>
      <c r="P141" s="77">
        <f t="shared" si="168"/>
        <v>-13052.505769230735</v>
      </c>
      <c r="Q141" s="77">
        <f t="shared" si="168"/>
        <v>-15119.704333333295</v>
      </c>
      <c r="R141" s="77">
        <f t="shared" si="168"/>
        <v>-10394.503019230724</v>
      </c>
      <c r="S141" s="77">
        <f t="shared" si="168"/>
        <v>-11689.560371794825</v>
      </c>
      <c r="T141" s="77">
        <f t="shared" si="168"/>
        <v>-14649.88805769226</v>
      </c>
      <c r="U141" s="77">
        <f t="shared" si="168"/>
        <v>-15570.985410256357</v>
      </c>
      <c r="V141" s="77">
        <f t="shared" si="168"/>
        <v>-15880.190929487131</v>
      </c>
      <c r="W141" s="77">
        <f t="shared" si="168"/>
        <v>-4665.0861153845672</v>
      </c>
      <c r="X141" s="77">
        <f t="shared" si="168"/>
        <v>-7632.5026346153372</v>
      </c>
      <c r="Y141" s="77">
        <f t="shared" si="168"/>
        <v>-10413.928820512772</v>
      </c>
      <c r="Z141" s="77">
        <f t="shared" si="168"/>
        <v>-16392.992282051233</v>
      </c>
      <c r="AA141" s="77">
        <f t="shared" si="168"/>
        <v>-16228.647410256366</v>
      </c>
      <c r="AB141" s="77">
        <f t="shared" si="168"/>
        <v>-13728.798538461488</v>
      </c>
      <c r="AC141" s="77">
        <f t="shared" si="168"/>
        <v>-16089.91433333329</v>
      </c>
      <c r="AD141" s="77">
        <f t="shared" si="168"/>
        <v>-20655.17846153842</v>
      </c>
      <c r="AE141" s="77">
        <f t="shared" si="168"/>
        <v>-22459.917711538419</v>
      </c>
      <c r="AF141" s="77">
        <f t="shared" si="168"/>
        <v>-24692.66829487175</v>
      </c>
      <c r="AG141" s="77">
        <f t="shared" si="168"/>
        <v>-28836.370878205082</v>
      </c>
      <c r="AH141" s="77">
        <f t="shared" si="168"/>
        <v>-31360.862461538414</v>
      </c>
      <c r="AI141" s="77">
        <f t="shared" si="168"/>
        <v>-34242.786506410215</v>
      </c>
      <c r="AJ141" s="77">
        <f t="shared" si="168"/>
        <v>-39831.103884615339</v>
      </c>
      <c r="AK141" s="77">
        <f t="shared" si="168"/>
        <v>-46447.025929487136</v>
      </c>
      <c r="AL141" s="77">
        <f t="shared" ref="AL141:BQ141" si="169">AK141+AL140</f>
        <v>-49078.193307692258</v>
      </c>
      <c r="AM141" s="77">
        <f t="shared" si="169"/>
        <v>-48399.912435897386</v>
      </c>
      <c r="AN141" s="77">
        <f t="shared" si="169"/>
        <v>-53031.343564102521</v>
      </c>
      <c r="AO141" s="77">
        <f t="shared" si="169"/>
        <v>-56561.409358974313</v>
      </c>
      <c r="AP141" s="77">
        <f t="shared" si="169"/>
        <v>-56605.313487179432</v>
      </c>
      <c r="AQ141" s="77">
        <f t="shared" si="169"/>
        <v>-61858.511153846099</v>
      </c>
      <c r="AR141" s="77">
        <f t="shared" si="169"/>
        <v>-61664.721237179438</v>
      </c>
      <c r="AS141" s="77">
        <f t="shared" si="169"/>
        <v>-68050.694987179435</v>
      </c>
      <c r="AT141" s="77">
        <f t="shared" si="169"/>
        <v>-72308.828737179429</v>
      </c>
      <c r="AU141" s="77">
        <f t="shared" si="169"/>
        <v>-73091.350153846099</v>
      </c>
      <c r="AV141" s="77">
        <f t="shared" si="169"/>
        <v>-74718.442570512765</v>
      </c>
      <c r="AW141" s="77">
        <f t="shared" si="169"/>
        <v>-72194.813320512767</v>
      </c>
      <c r="AX141" s="77">
        <f t="shared" si="169"/>
        <v>-81325.924403846089</v>
      </c>
      <c r="AY141" s="77">
        <f t="shared" si="169"/>
        <v>-85428.311153846094</v>
      </c>
      <c r="AZ141" s="77">
        <f t="shared" si="169"/>
        <v>-84913.610820512753</v>
      </c>
      <c r="BA141" s="77">
        <f t="shared" si="169"/>
        <v>-88910.686487179424</v>
      </c>
      <c r="BB141" s="77">
        <f t="shared" si="169"/>
        <v>-84188.223820512765</v>
      </c>
      <c r="BC141" s="77">
        <f t="shared" si="169"/>
        <v>-90165.314153846091</v>
      </c>
      <c r="BD141" s="77">
        <f t="shared" si="169"/>
        <v>-93602.811153846094</v>
      </c>
      <c r="BE141" s="195"/>
      <c r="BF141" s="213">
        <f>BF140</f>
        <v>4148.432410256426</v>
      </c>
      <c r="BG141" s="214">
        <f t="shared" ref="BG141:BQ141" si="170">BF141+BG140</f>
        <v>-6867.9158461538191</v>
      </c>
      <c r="BH141" s="214">
        <f t="shared" si="170"/>
        <v>-15119.704333333295</v>
      </c>
      <c r="BI141" s="214">
        <f t="shared" si="170"/>
        <v>-15570.985410256357</v>
      </c>
      <c r="BJ141" s="214">
        <f t="shared" si="170"/>
        <v>-10413.928820512772</v>
      </c>
      <c r="BK141" s="214">
        <f t="shared" si="170"/>
        <v>-20655.17846153842</v>
      </c>
      <c r="BL141" s="214">
        <f t="shared" si="170"/>
        <v>-31360.862461538414</v>
      </c>
      <c r="BM141" s="214">
        <f t="shared" si="170"/>
        <v>-49078.193307692258</v>
      </c>
      <c r="BN141" s="214">
        <f t="shared" si="170"/>
        <v>-61858.511153846106</v>
      </c>
      <c r="BO141" s="214">
        <f t="shared" si="170"/>
        <v>-73091.350153846113</v>
      </c>
      <c r="BP141" s="214">
        <f t="shared" si="170"/>
        <v>-85428.311153846109</v>
      </c>
      <c r="BQ141" s="214">
        <f t="shared" si="170"/>
        <v>-93602.811153846109</v>
      </c>
      <c r="BR141" s="77"/>
      <c r="BS141" s="214">
        <f>BS140</f>
        <v>-15119.704333333295</v>
      </c>
      <c r="BT141" s="214">
        <f>BS141+BT140</f>
        <v>-20655.17846153842</v>
      </c>
      <c r="BU141" s="214">
        <f>BT141+BU140</f>
        <v>-61858.511153846106</v>
      </c>
      <c r="BV141" s="214">
        <f>BU141+BV140</f>
        <v>-93602.811153846109</v>
      </c>
      <c r="BW141" s="77">
        <f>BT141</f>
        <v>-20655.17846153842</v>
      </c>
      <c r="BX141" s="77">
        <f>BV141</f>
        <v>-93602.811153846109</v>
      </c>
      <c r="CA141" s="197"/>
    </row>
    <row r="142" spans="1:79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x14ac:dyDescent="0.3">
      <c r="A145" s="193"/>
      <c r="B145" s="78" t="s">
        <v>383</v>
      </c>
      <c r="C145" s="194"/>
      <c r="D145" s="157">
        <f>SUM(E145:BD145)</f>
        <v>0</v>
      </c>
      <c r="E145" s="215">
        <f>SUM(Paniglgasse:Newshop2!E145)</f>
        <v>0</v>
      </c>
      <c r="F145" s="215">
        <f>SUM(Paniglgasse:Newshop2!F145)</f>
        <v>0</v>
      </c>
      <c r="G145" s="215">
        <f>SUM(Paniglgasse:Newshop2!G145)</f>
        <v>0</v>
      </c>
      <c r="H145" s="215">
        <f>SUM(Paniglgasse:Newshop2!H145)</f>
        <v>0</v>
      </c>
      <c r="I145" s="215">
        <f>SUM(Paniglgasse:Newshop2!I145)</f>
        <v>0</v>
      </c>
      <c r="J145" s="215">
        <f>SUM(Paniglgasse:Newshop2!J145)</f>
        <v>0</v>
      </c>
      <c r="K145" s="215">
        <f>SUM(Paniglgasse:Newshop2!K145)</f>
        <v>0</v>
      </c>
      <c r="L145" s="215">
        <f>SUM(Paniglgasse:Newshop2!L145)</f>
        <v>0</v>
      </c>
      <c r="M145" s="215">
        <f>SUM(Paniglgasse:Newshop2!M145)</f>
        <v>0</v>
      </c>
      <c r="N145" s="215">
        <f>SUM(Paniglgasse:Newshop2!N145)</f>
        <v>0</v>
      </c>
      <c r="O145" s="215">
        <f>SUM(Paniglgasse:Newshop2!O145)</f>
        <v>0</v>
      </c>
      <c r="P145" s="215">
        <f>SUM(Paniglgasse:Newshop2!P145)</f>
        <v>0</v>
      </c>
      <c r="Q145" s="215">
        <f>SUM(Paniglgasse:Newshop2!Q145)</f>
        <v>0</v>
      </c>
      <c r="R145" s="215">
        <f>SUM(Paniglgasse:Newshop2!R145)</f>
        <v>0</v>
      </c>
      <c r="S145" s="215">
        <f>SUM(Paniglgasse:Newshop2!S145)</f>
        <v>0</v>
      </c>
      <c r="T145" s="215">
        <f>SUM(Paniglgasse:Newshop2!T145)</f>
        <v>0</v>
      </c>
      <c r="U145" s="215">
        <f>SUM(Paniglgasse:Newshop2!U145)</f>
        <v>0</v>
      </c>
      <c r="V145" s="215">
        <f>SUM(Paniglgasse:Newshop2!V145)</f>
        <v>0</v>
      </c>
      <c r="W145" s="215">
        <f>SUM(Paniglgasse:Newshop2!W145)</f>
        <v>0</v>
      </c>
      <c r="X145" s="215">
        <f>SUM(Paniglgasse:Newshop2!X145)</f>
        <v>0</v>
      </c>
      <c r="Y145" s="215">
        <f>SUM(Paniglgasse:Newshop2!Y145)</f>
        <v>0</v>
      </c>
      <c r="Z145" s="215">
        <f>SUM(Paniglgasse:Newshop2!Z145)</f>
        <v>0</v>
      </c>
      <c r="AA145" s="215">
        <f>SUM(Paniglgasse:Newshop2!AA145)</f>
        <v>0</v>
      </c>
      <c r="AB145" s="215">
        <f>SUM(Paniglgasse:Newshop2!AB145)</f>
        <v>0</v>
      </c>
      <c r="AC145" s="215">
        <f>SUM(Paniglgasse:Newshop2!AC145)</f>
        <v>0</v>
      </c>
      <c r="AD145" s="215">
        <f>SUM(Paniglgasse:Newshop2!AD145)</f>
        <v>0</v>
      </c>
      <c r="AE145" s="215">
        <f>SUM(Paniglgasse:Newshop2!AE145)</f>
        <v>0</v>
      </c>
      <c r="AF145" s="215">
        <f>SUM(Paniglgasse:Newshop2!AF145)</f>
        <v>0</v>
      </c>
      <c r="AG145" s="215">
        <f>SUM(Paniglgasse:Newshop2!AG145)</f>
        <v>0</v>
      </c>
      <c r="AH145" s="215">
        <f>SUM(Paniglgasse:Newshop2!AH145)</f>
        <v>0</v>
      </c>
      <c r="AI145" s="215">
        <f>SUM(Paniglgasse:Newshop2!AI145)</f>
        <v>0</v>
      </c>
      <c r="AJ145" s="215">
        <f>SUM(Paniglgasse:Newshop2!AJ145)</f>
        <v>0</v>
      </c>
      <c r="AK145" s="215">
        <f>SUM(Paniglgasse:Newshop2!AK145)</f>
        <v>0</v>
      </c>
      <c r="AL145" s="215">
        <f>SUM(Paniglgasse:Newshop2!AL145)</f>
        <v>0</v>
      </c>
      <c r="AM145" s="215">
        <f>SUM(Paniglgasse:Newshop2!AM145)</f>
        <v>0</v>
      </c>
      <c r="AN145" s="215">
        <f>SUM(Paniglgasse:Newshop2!AN145)</f>
        <v>0</v>
      </c>
      <c r="AO145" s="215">
        <f>SUM(Paniglgasse:Newshop2!AO145)</f>
        <v>0</v>
      </c>
      <c r="AP145" s="215">
        <f>SUM(Paniglgasse:Newshop2!AP145)</f>
        <v>0</v>
      </c>
      <c r="AQ145" s="215">
        <f>SUM(Paniglgasse:Newshop2!AQ145)</f>
        <v>0</v>
      </c>
      <c r="AR145" s="215">
        <f>SUM(Paniglgasse:Newshop2!AR145)</f>
        <v>0</v>
      </c>
      <c r="AS145" s="215">
        <f>SUM(Paniglgasse:Newshop2!AS145)</f>
        <v>0</v>
      </c>
      <c r="AT145" s="215">
        <f>SUM(Paniglgasse:Newshop2!AT145)</f>
        <v>0</v>
      </c>
      <c r="AU145" s="215">
        <f>SUM(Paniglgasse:Newshop2!AU145)</f>
        <v>0</v>
      </c>
      <c r="AV145" s="215">
        <f>SUM(Paniglgasse:Newshop2!AV145)</f>
        <v>0</v>
      </c>
      <c r="AW145" s="215">
        <f>SUM(Paniglgasse:Newshop2!AW145)</f>
        <v>0</v>
      </c>
      <c r="AX145" s="215">
        <f>SUM(Paniglgasse:Newshop2!AX145)</f>
        <v>0</v>
      </c>
      <c r="AY145" s="215">
        <f>SUM(Paniglgasse:Newshop2!AY145)</f>
        <v>0</v>
      </c>
      <c r="AZ145" s="215">
        <f>SUM(Paniglgasse:Newshop2!AZ145)</f>
        <v>0</v>
      </c>
      <c r="BA145" s="215">
        <f>SUM(Paniglgasse:Newshop2!BA145)</f>
        <v>0</v>
      </c>
      <c r="BB145" s="215">
        <f>SUM(Paniglgasse:Newshop2!BB145)</f>
        <v>0</v>
      </c>
      <c r="BC145" s="215">
        <f>SUM(Paniglgasse:Newshop2!BC145)</f>
        <v>0</v>
      </c>
      <c r="BD145" s="215">
        <f>SUM(Paniglgasse:Newshop2!BD145)</f>
        <v>0</v>
      </c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1">SUM(E145:E145)</f>
        <v>0</v>
      </c>
      <c r="F146" s="161">
        <f t="shared" si="171"/>
        <v>0</v>
      </c>
      <c r="G146" s="161">
        <f t="shared" si="171"/>
        <v>0</v>
      </c>
      <c r="H146" s="161">
        <f t="shared" si="171"/>
        <v>0</v>
      </c>
      <c r="I146" s="161">
        <f t="shared" si="171"/>
        <v>0</v>
      </c>
      <c r="J146" s="161">
        <f t="shared" si="171"/>
        <v>0</v>
      </c>
      <c r="K146" s="161">
        <f t="shared" si="171"/>
        <v>0</v>
      </c>
      <c r="L146" s="161">
        <f t="shared" si="171"/>
        <v>0</v>
      </c>
      <c r="M146" s="161">
        <f t="shared" si="171"/>
        <v>0</v>
      </c>
      <c r="N146" s="161">
        <f t="shared" si="171"/>
        <v>0</v>
      </c>
      <c r="O146" s="161">
        <f t="shared" si="171"/>
        <v>0</v>
      </c>
      <c r="P146" s="161">
        <f t="shared" si="171"/>
        <v>0</v>
      </c>
      <c r="Q146" s="161">
        <f t="shared" si="171"/>
        <v>0</v>
      </c>
      <c r="R146" s="161">
        <f t="shared" si="171"/>
        <v>0</v>
      </c>
      <c r="S146" s="161">
        <f t="shared" si="171"/>
        <v>0</v>
      </c>
      <c r="T146" s="161">
        <f t="shared" si="171"/>
        <v>0</v>
      </c>
      <c r="U146" s="161">
        <f t="shared" si="171"/>
        <v>0</v>
      </c>
      <c r="V146" s="161">
        <f t="shared" si="171"/>
        <v>0</v>
      </c>
      <c r="W146" s="161">
        <f t="shared" si="171"/>
        <v>0</v>
      </c>
      <c r="X146" s="161">
        <f t="shared" si="171"/>
        <v>0</v>
      </c>
      <c r="Y146" s="161">
        <f t="shared" si="171"/>
        <v>0</v>
      </c>
      <c r="Z146" s="161">
        <f t="shared" si="171"/>
        <v>0</v>
      </c>
      <c r="AA146" s="161">
        <f t="shared" si="171"/>
        <v>0</v>
      </c>
      <c r="AB146" s="161">
        <f t="shared" si="171"/>
        <v>0</v>
      </c>
      <c r="AC146" s="161">
        <f t="shared" si="171"/>
        <v>0</v>
      </c>
      <c r="AD146" s="161">
        <f t="shared" si="171"/>
        <v>0</v>
      </c>
      <c r="AE146" s="161">
        <f t="shared" si="171"/>
        <v>0</v>
      </c>
      <c r="AF146" s="161">
        <f t="shared" si="171"/>
        <v>0</v>
      </c>
      <c r="AG146" s="161">
        <f t="shared" si="171"/>
        <v>0</v>
      </c>
      <c r="AH146" s="161">
        <f t="shared" si="171"/>
        <v>0</v>
      </c>
      <c r="AI146" s="161">
        <f t="shared" si="171"/>
        <v>0</v>
      </c>
      <c r="AJ146" s="161">
        <f t="shared" si="171"/>
        <v>0</v>
      </c>
      <c r="AK146" s="161">
        <f t="shared" ref="AK146:BP146" si="172">SUM(AK145:AK145)</f>
        <v>0</v>
      </c>
      <c r="AL146" s="161">
        <f t="shared" si="172"/>
        <v>0</v>
      </c>
      <c r="AM146" s="161">
        <f t="shared" si="172"/>
        <v>0</v>
      </c>
      <c r="AN146" s="161">
        <f t="shared" si="172"/>
        <v>0</v>
      </c>
      <c r="AO146" s="161">
        <f t="shared" si="172"/>
        <v>0</v>
      </c>
      <c r="AP146" s="161">
        <f t="shared" si="172"/>
        <v>0</v>
      </c>
      <c r="AQ146" s="161">
        <f t="shared" si="172"/>
        <v>0</v>
      </c>
      <c r="AR146" s="161">
        <f t="shared" si="172"/>
        <v>0</v>
      </c>
      <c r="AS146" s="161">
        <f t="shared" si="172"/>
        <v>0</v>
      </c>
      <c r="AT146" s="161">
        <f t="shared" si="172"/>
        <v>0</v>
      </c>
      <c r="AU146" s="161">
        <f t="shared" si="172"/>
        <v>0</v>
      </c>
      <c r="AV146" s="161">
        <f t="shared" si="172"/>
        <v>0</v>
      </c>
      <c r="AW146" s="161">
        <f t="shared" si="172"/>
        <v>0</v>
      </c>
      <c r="AX146" s="161">
        <f t="shared" si="172"/>
        <v>0</v>
      </c>
      <c r="AY146" s="161">
        <f t="shared" si="172"/>
        <v>0</v>
      </c>
      <c r="AZ146" s="161">
        <f t="shared" si="172"/>
        <v>0</v>
      </c>
      <c r="BA146" s="161">
        <f t="shared" si="172"/>
        <v>0</v>
      </c>
      <c r="BB146" s="161">
        <f t="shared" si="172"/>
        <v>0</v>
      </c>
      <c r="BC146" s="161">
        <f t="shared" si="172"/>
        <v>0</v>
      </c>
      <c r="BD146" s="161">
        <f t="shared" si="172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x14ac:dyDescent="0.3">
      <c r="A148" s="193"/>
      <c r="B148" s="207" t="s">
        <v>385</v>
      </c>
      <c r="C148" s="194"/>
      <c r="D148" s="209">
        <f>SUM(E148:BD148)</f>
        <v>28584.512179487232</v>
      </c>
      <c r="E148" s="210">
        <f t="shared" ref="E148:AJ148" si="173">E136-E146</f>
        <v>1549.1316025641026</v>
      </c>
      <c r="F148" s="210">
        <f t="shared" si="173"/>
        <v>-5401.1500641025632</v>
      </c>
      <c r="G148" s="210">
        <f t="shared" si="173"/>
        <v>-434.94173076922743</v>
      </c>
      <c r="H148" s="210">
        <f t="shared" si="173"/>
        <v>-9057.0817307692269</v>
      </c>
      <c r="I148" s="210">
        <f t="shared" si="173"/>
        <v>2472.9099358974381</v>
      </c>
      <c r="J148" s="210">
        <f t="shared" si="173"/>
        <v>770.92993589744219</v>
      </c>
      <c r="K148" s="210">
        <f t="shared" si="173"/>
        <v>-5870.6283974358994</v>
      </c>
      <c r="L148" s="210">
        <f t="shared" si="173"/>
        <v>-4273.5493974358906</v>
      </c>
      <c r="M148" s="210">
        <f t="shared" si="173"/>
        <v>728.28343589743599</v>
      </c>
      <c r="N148" s="210">
        <f t="shared" si="173"/>
        <v>8651.3107692307713</v>
      </c>
      <c r="O148" s="210">
        <f t="shared" si="173"/>
        <v>5573.2401025641029</v>
      </c>
      <c r="P148" s="210">
        <f t="shared" si="173"/>
        <v>2445.2017692307745</v>
      </c>
      <c r="Q148" s="210">
        <f t="shared" si="173"/>
        <v>4062.0717692307735</v>
      </c>
      <c r="R148" s="210">
        <f t="shared" si="173"/>
        <v>654.91006410256887</v>
      </c>
      <c r="S148" s="210">
        <f t="shared" si="173"/>
        <v>5222.7550641025664</v>
      </c>
      <c r="T148" s="210">
        <f t="shared" si="173"/>
        <v>1934.7617307692308</v>
      </c>
      <c r="U148" s="210">
        <f t="shared" si="173"/>
        <v>-70.048269230765072</v>
      </c>
      <c r="V148" s="210">
        <f t="shared" si="173"/>
        <v>1952.2308974358966</v>
      </c>
      <c r="W148" s="210">
        <f t="shared" si="173"/>
        <v>4768.8525641025626</v>
      </c>
      <c r="X148" s="210">
        <f t="shared" si="173"/>
        <v>4912.930897435901</v>
      </c>
      <c r="Y148" s="210">
        <f t="shared" si="173"/>
        <v>2768.7192307692312</v>
      </c>
      <c r="Z148" s="210">
        <f t="shared" si="173"/>
        <v>-3796.4814615384621</v>
      </c>
      <c r="AA148" s="210">
        <f t="shared" si="173"/>
        <v>1096.5368717948695</v>
      </c>
      <c r="AB148" s="210">
        <f t="shared" si="173"/>
        <v>-3426.8597948717979</v>
      </c>
      <c r="AC148" s="210">
        <f t="shared" si="173"/>
        <v>426.54687179486791</v>
      </c>
      <c r="AD148" s="210">
        <f t="shared" si="173"/>
        <v>-3293.6181282051293</v>
      </c>
      <c r="AE148" s="210">
        <f t="shared" si="173"/>
        <v>2374.070833333335</v>
      </c>
      <c r="AF148" s="210">
        <f t="shared" si="173"/>
        <v>1264.7058333333334</v>
      </c>
      <c r="AG148" s="210">
        <f t="shared" si="173"/>
        <v>-3760.3874999999935</v>
      </c>
      <c r="AH148" s="210">
        <f t="shared" si="173"/>
        <v>4074.2275000000009</v>
      </c>
      <c r="AI148" s="210">
        <f t="shared" si="173"/>
        <v>2505.5373717948678</v>
      </c>
      <c r="AJ148" s="210">
        <f t="shared" si="173"/>
        <v>234.84903846154339</v>
      </c>
      <c r="AK148" s="210">
        <f t="shared" ref="AK148:BD148" si="174">AK136-AK146</f>
        <v>-3451.0792948717954</v>
      </c>
      <c r="AL148" s="210">
        <f t="shared" si="174"/>
        <v>-818.19762820512551</v>
      </c>
      <c r="AM148" s="210">
        <f t="shared" si="174"/>
        <v>-374.17546153845979</v>
      </c>
      <c r="AN148" s="210">
        <f t="shared" si="174"/>
        <v>4271.5028717948699</v>
      </c>
      <c r="AO148" s="210">
        <f t="shared" si="174"/>
        <v>4150.5012051282065</v>
      </c>
      <c r="AP148" s="210">
        <f t="shared" si="174"/>
        <v>3745.9928717948751</v>
      </c>
      <c r="AQ148" s="210">
        <f t="shared" si="174"/>
        <v>0</v>
      </c>
      <c r="AR148" s="210">
        <f t="shared" si="174"/>
        <v>0</v>
      </c>
      <c r="AS148" s="210">
        <f t="shared" si="174"/>
        <v>0</v>
      </c>
      <c r="AT148" s="210">
        <f t="shared" si="174"/>
        <v>0</v>
      </c>
      <c r="AU148" s="210">
        <f t="shared" si="174"/>
        <v>0</v>
      </c>
      <c r="AV148" s="210">
        <f t="shared" si="174"/>
        <v>0</v>
      </c>
      <c r="AW148" s="210">
        <f t="shared" si="174"/>
        <v>0</v>
      </c>
      <c r="AX148" s="210">
        <f t="shared" si="174"/>
        <v>0</v>
      </c>
      <c r="AY148" s="210">
        <f t="shared" si="174"/>
        <v>0</v>
      </c>
      <c r="AZ148" s="210">
        <f t="shared" si="174"/>
        <v>0</v>
      </c>
      <c r="BA148" s="210">
        <f t="shared" si="174"/>
        <v>0</v>
      </c>
      <c r="BB148" s="210">
        <f t="shared" si="174"/>
        <v>0</v>
      </c>
      <c r="BC148" s="210">
        <f t="shared" si="174"/>
        <v>0</v>
      </c>
      <c r="BD148" s="210">
        <f t="shared" si="174"/>
        <v>0</v>
      </c>
      <c r="BE148" s="195"/>
      <c r="BF148" s="162">
        <f>SUM(E148:H148)</f>
        <v>-13344.041923076915</v>
      </c>
      <c r="BG148" s="157">
        <f>SUM(I148:L148)</f>
        <v>-6900.3379230769096</v>
      </c>
      <c r="BH148" s="157">
        <f>SUM(M148:Q148)</f>
        <v>21460.107846153856</v>
      </c>
      <c r="BI148" s="157">
        <f>SUM(R148:U148)</f>
        <v>7742.378589743601</v>
      </c>
      <c r="BJ148" s="157">
        <f>SUM(V148:Y148)</f>
        <v>14402.733589743591</v>
      </c>
      <c r="BK148" s="157">
        <f>SUM(Z148:AD148)</f>
        <v>-8993.8756410256519</v>
      </c>
      <c r="BL148" s="157">
        <f>SUM(AE148:AH148)</f>
        <v>3952.6166666666759</v>
      </c>
      <c r="BM148" s="157">
        <f>SUM(AI148:AL148)</f>
        <v>-1528.8905128205097</v>
      </c>
      <c r="BN148" s="157">
        <f>SUM(AM148:AQ148)</f>
        <v>11793.821487179492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28584.512179487232</v>
      </c>
      <c r="BS148" s="157">
        <f>SUM(BF148:BH148)</f>
        <v>1215.7280000000319</v>
      </c>
      <c r="BT148" s="157">
        <f>SUM(BI148:BK148)</f>
        <v>13151.236538461542</v>
      </c>
      <c r="BU148" s="157">
        <f>SUM(BL148:BN148)</f>
        <v>14217.547641025658</v>
      </c>
      <c r="BV148" s="157">
        <f>SUM(BO148:BQ148)</f>
        <v>0</v>
      </c>
      <c r="BW148" s="157">
        <f>SUM(BF148:BK148)</f>
        <v>14366.964538461574</v>
      </c>
      <c r="BX148" s="157">
        <f>SUM(BL148:BQ148)</f>
        <v>14217.547641025658</v>
      </c>
      <c r="BY148" s="157">
        <f>IF(Info!$O$3="Q1",$BS148,IF(Info!$O$3="Q2",$BS148+$BT148,IF(Info!$O$3="Q3",$BS148+$BT148+$BU148,$BR148)))</f>
        <v>1215.7280000000319</v>
      </c>
      <c r="BZ148" s="157">
        <f>IF(Info!$O$3="Q1",$BS148,IF(Info!$O$3="Q2",$BT148,IF(Info!$O$3="Q3",$BU148,$BV148)))</f>
        <v>1215.7280000000319</v>
      </c>
      <c r="CA148" s="197"/>
    </row>
    <row r="149" spans="1:79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21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707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6.6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x14ac:dyDescent="0.3">
      <c r="A152" s="223"/>
      <c r="B152" s="160" t="s">
        <v>387</v>
      </c>
      <c r="C152" s="225"/>
      <c r="D152" s="227">
        <f t="shared" ref="D152:AI152" si="175">IF(D73=0,0,D136/D74)</f>
        <v>3.7730676574852191E-2</v>
      </c>
      <c r="E152" s="228">
        <f t="shared" si="175"/>
        <v>8.0351406962804683E-2</v>
      </c>
      <c r="F152" s="228">
        <f t="shared" si="175"/>
        <v>-0.39979003630178434</v>
      </c>
      <c r="G152" s="228">
        <f t="shared" si="175"/>
        <v>-2.3361450364056541E-2</v>
      </c>
      <c r="H152" s="228">
        <f t="shared" si="175"/>
        <v>-0.36217063416354417</v>
      </c>
      <c r="I152" s="228">
        <f t="shared" si="175"/>
        <v>9.8344361069012759E-2</v>
      </c>
      <c r="J152" s="228">
        <f t="shared" si="175"/>
        <v>3.7193684985119588E-2</v>
      </c>
      <c r="K152" s="228">
        <f t="shared" si="175"/>
        <v>-0.40587815492256529</v>
      </c>
      <c r="L152" s="228">
        <f t="shared" si="175"/>
        <v>-0.22726558447346973</v>
      </c>
      <c r="M152" s="228">
        <f t="shared" si="175"/>
        <v>2.7001195149737849E-2</v>
      </c>
      <c r="N152" s="228">
        <f t="shared" si="175"/>
        <v>0.34799633831505872</v>
      </c>
      <c r="O152" s="228">
        <f t="shared" si="175"/>
        <v>0.29847342761393653</v>
      </c>
      <c r="P152" s="228">
        <f t="shared" si="175"/>
        <v>0.14374344466294497</v>
      </c>
      <c r="Q152" s="228">
        <f t="shared" si="175"/>
        <v>0.19952535070336222</v>
      </c>
      <c r="R152" s="228">
        <f t="shared" si="175"/>
        <v>2.4710665560395455E-2</v>
      </c>
      <c r="S152" s="228">
        <f t="shared" si="175"/>
        <v>0.23071449075118544</v>
      </c>
      <c r="T152" s="228">
        <f t="shared" si="175"/>
        <v>0.11086776778904628</v>
      </c>
      <c r="U152" s="228">
        <f t="shared" si="175"/>
        <v>-4.4767668421833101E-3</v>
      </c>
      <c r="V152" s="228">
        <f t="shared" si="175"/>
        <v>9.5862219142803892E-2</v>
      </c>
      <c r="W152" s="228">
        <f t="shared" si="175"/>
        <v>0.2040158830185457</v>
      </c>
      <c r="X152" s="228">
        <f t="shared" si="175"/>
        <v>0.20458256245113457</v>
      </c>
      <c r="Y152" s="228">
        <f t="shared" si="175"/>
        <v>0.14451599010203781</v>
      </c>
      <c r="Z152" s="228">
        <f t="shared" si="175"/>
        <v>-0.2542075326240259</v>
      </c>
      <c r="AA152" s="228">
        <f t="shared" si="175"/>
        <v>5.0883893115469973E-2</v>
      </c>
      <c r="AB152" s="228">
        <f t="shared" si="175"/>
        <v>-0.13412227119110817</v>
      </c>
      <c r="AC152" s="228">
        <f t="shared" si="175"/>
        <v>2.0681996363222963E-2</v>
      </c>
      <c r="AD152" s="228">
        <f t="shared" si="175"/>
        <v>-0.1858146083090384</v>
      </c>
      <c r="AE152" s="228">
        <f t="shared" si="175"/>
        <v>0.16703506939945284</v>
      </c>
      <c r="AF152" s="228">
        <f t="shared" si="175"/>
        <v>7.0980374365915505E-2</v>
      </c>
      <c r="AG152" s="228">
        <f t="shared" si="175"/>
        <v>-0.16180703917177072</v>
      </c>
      <c r="AH152" s="228">
        <f t="shared" si="175"/>
        <v>0.18611087002201782</v>
      </c>
      <c r="AI152" s="228">
        <f t="shared" si="175"/>
        <v>0.11808388701543722</v>
      </c>
      <c r="AJ152" s="228">
        <f t="shared" ref="AJ152:BD152" si="176">IF(AJ73=0,0,AJ136/AJ74)</f>
        <v>1.3972989318361649E-2</v>
      </c>
      <c r="AK152" s="228">
        <f t="shared" si="176"/>
        <v>-0.29096718114603493</v>
      </c>
      <c r="AL152" s="228">
        <f t="shared" si="176"/>
        <v>-4.9380312789467203E-2</v>
      </c>
      <c r="AM152" s="228">
        <f t="shared" si="176"/>
        <v>-1.4942279028227323E-2</v>
      </c>
      <c r="AN152" s="228">
        <f t="shared" si="176"/>
        <v>0.21596470304362833</v>
      </c>
      <c r="AO152" s="228">
        <f t="shared" si="176"/>
        <v>0.20876486258408153</v>
      </c>
      <c r="AP152" s="228">
        <f t="shared" si="176"/>
        <v>0.22970136752870504</v>
      </c>
      <c r="AQ152" s="228">
        <f t="shared" si="176"/>
        <v>0</v>
      </c>
      <c r="AR152" s="228">
        <f t="shared" si="176"/>
        <v>0</v>
      </c>
      <c r="AS152" s="228">
        <f t="shared" si="176"/>
        <v>0</v>
      </c>
      <c r="AT152" s="228">
        <f t="shared" si="176"/>
        <v>0</v>
      </c>
      <c r="AU152" s="228">
        <f t="shared" si="176"/>
        <v>0</v>
      </c>
      <c r="AV152" s="228">
        <f t="shared" si="176"/>
        <v>0</v>
      </c>
      <c r="AW152" s="228">
        <f t="shared" si="176"/>
        <v>0</v>
      </c>
      <c r="AX152" s="228">
        <f t="shared" si="176"/>
        <v>0</v>
      </c>
      <c r="AY152" s="228">
        <f t="shared" si="176"/>
        <v>0</v>
      </c>
      <c r="AZ152" s="228">
        <f t="shared" si="176"/>
        <v>0</v>
      </c>
      <c r="BA152" s="228">
        <f t="shared" si="176"/>
        <v>0</v>
      </c>
      <c r="BB152" s="228">
        <f t="shared" si="176"/>
        <v>0</v>
      </c>
      <c r="BC152" s="228">
        <f t="shared" si="176"/>
        <v>0</v>
      </c>
      <c r="BD152" s="228">
        <f t="shared" si="176"/>
        <v>0</v>
      </c>
      <c r="BE152" s="226"/>
      <c r="BF152" s="229">
        <f t="shared" ref="BF152:BZ152" si="177">IF(BF73=0,0,BF136/BF74)</f>
        <v>-0.17462566374231431</v>
      </c>
      <c r="BG152" s="228">
        <f t="shared" si="177"/>
        <v>-8.7190339485415713E-2</v>
      </c>
      <c r="BH152" s="228">
        <f t="shared" si="177"/>
        <v>0.19893559651089349</v>
      </c>
      <c r="BI152" s="228">
        <f t="shared" si="177"/>
        <v>9.4145330280822379E-2</v>
      </c>
      <c r="BJ152" s="228">
        <f t="shared" si="177"/>
        <v>0.16571464643937237</v>
      </c>
      <c r="BK152" s="228">
        <f t="shared" si="177"/>
        <v>-8.959472758877024E-2</v>
      </c>
      <c r="BL152" s="228">
        <f t="shared" si="177"/>
        <v>5.1224884428818465E-2</v>
      </c>
      <c r="BM152" s="228">
        <f t="shared" si="177"/>
        <v>-2.3006172227407386E-2</v>
      </c>
      <c r="BN152" s="228">
        <f t="shared" si="177"/>
        <v>0.14558579433417151</v>
      </c>
      <c r="BO152" s="228">
        <f t="shared" si="177"/>
        <v>0</v>
      </c>
      <c r="BP152" s="228">
        <f t="shared" si="177"/>
        <v>0</v>
      </c>
      <c r="BQ152" s="228">
        <f t="shared" si="177"/>
        <v>0</v>
      </c>
      <c r="BR152" s="228">
        <f t="shared" si="177"/>
        <v>3.7730676574852191E-2</v>
      </c>
      <c r="BS152" s="228">
        <f t="shared" si="177"/>
        <v>4.6149794587151422E-3</v>
      </c>
      <c r="BT152" s="228">
        <f t="shared" si="177"/>
        <v>4.8792237749310845E-2</v>
      </c>
      <c r="BU152" s="228">
        <f t="shared" si="177"/>
        <v>6.3293990490132193E-2</v>
      </c>
      <c r="BV152" s="228">
        <f t="shared" si="177"/>
        <v>0</v>
      </c>
      <c r="BW152" s="228">
        <f t="shared" si="177"/>
        <v>2.6956610554435462E-2</v>
      </c>
      <c r="BX152" s="228">
        <f t="shared" si="177"/>
        <v>6.3293990490132193E-2</v>
      </c>
      <c r="BY152" s="228">
        <f t="shared" si="177"/>
        <v>4.6149794587151422E-3</v>
      </c>
      <c r="BZ152" s="228">
        <f t="shared" si="177"/>
        <v>4.6149794587151422E-3</v>
      </c>
      <c r="CA152" s="225"/>
    </row>
    <row r="153" spans="1:79" x14ac:dyDescent="0.3">
      <c r="A153" s="223"/>
      <c r="B153" s="160" t="s">
        <v>388</v>
      </c>
      <c r="C153" s="225"/>
      <c r="D153" s="230"/>
      <c r="E153" s="228">
        <f t="shared" ref="E153:AJ153" si="178">IF(E73=0,0,E137/E78)</f>
        <v>8.0351406962804683E-2</v>
      </c>
      <c r="F153" s="228">
        <f t="shared" si="178"/>
        <v>-0.11747746297894703</v>
      </c>
      <c r="G153" s="228">
        <f t="shared" si="178"/>
        <v>-8.3391970064741472E-2</v>
      </c>
      <c r="H153" s="228">
        <f t="shared" si="178"/>
        <v>-0.17462566374231431</v>
      </c>
      <c r="I153" s="228">
        <f t="shared" si="178"/>
        <v>-0.10704090199577486</v>
      </c>
      <c r="J153" s="228">
        <f t="shared" si="178"/>
        <v>-8.2593577684169028E-2</v>
      </c>
      <c r="K153" s="228">
        <f t="shared" si="178"/>
        <v>-0.11678681444306434</v>
      </c>
      <c r="L153" s="228">
        <f t="shared" si="178"/>
        <v>-0.13014189573696211</v>
      </c>
      <c r="M153" s="228">
        <f t="shared" si="178"/>
        <v>-0.10692083199761784</v>
      </c>
      <c r="N153" s="228">
        <f t="shared" si="178"/>
        <v>-5.2388481592610482E-2</v>
      </c>
      <c r="O153" s="228">
        <f t="shared" si="178"/>
        <v>-2.3407568404669194E-2</v>
      </c>
      <c r="P153" s="228">
        <f t="shared" si="178"/>
        <v>-1.1709870418728454E-2</v>
      </c>
      <c r="Q153" s="228">
        <f t="shared" si="178"/>
        <v>4.6149794587151492E-3</v>
      </c>
      <c r="R153" s="228">
        <f t="shared" si="178"/>
        <v>6.4519446421213373E-3</v>
      </c>
      <c r="S153" s="228">
        <f t="shared" si="178"/>
        <v>2.2693680220177502E-2</v>
      </c>
      <c r="T153" s="228">
        <f t="shared" si="178"/>
        <v>2.7356190194602406E-2</v>
      </c>
      <c r="U153" s="228">
        <f t="shared" si="178"/>
        <v>2.591524013968827E-2</v>
      </c>
      <c r="V153" s="228">
        <f t="shared" si="178"/>
        <v>2.9806863067484927E-2</v>
      </c>
      <c r="W153" s="228">
        <f t="shared" si="178"/>
        <v>4.0264034218532675E-2</v>
      </c>
      <c r="X153" s="228">
        <f t="shared" si="178"/>
        <v>4.9808753800099505E-2</v>
      </c>
      <c r="Y153" s="228">
        <f t="shared" si="178"/>
        <v>5.4003227084157682E-2</v>
      </c>
      <c r="Z153" s="228">
        <f t="shared" si="178"/>
        <v>4.3717588790252351E-2</v>
      </c>
      <c r="AA153" s="228">
        <f t="shared" si="178"/>
        <v>4.4046821965890742E-2</v>
      </c>
      <c r="AB153" s="228">
        <f t="shared" si="178"/>
        <v>3.4843198693356149E-2</v>
      </c>
      <c r="AC153" s="228">
        <f t="shared" si="178"/>
        <v>3.427635407955304E-2</v>
      </c>
      <c r="AD153" s="228">
        <f t="shared" si="178"/>
        <v>2.6956610554435465E-2</v>
      </c>
      <c r="AE153" s="228">
        <f t="shared" si="178"/>
        <v>3.0595155238428318E-2</v>
      </c>
      <c r="AF153" s="228">
        <f t="shared" si="178"/>
        <v>3.1868739129317009E-2</v>
      </c>
      <c r="AG153" s="228">
        <f t="shared" si="178"/>
        <v>2.4217034156990828E-2</v>
      </c>
      <c r="AH153" s="228">
        <f t="shared" si="178"/>
        <v>3.0025783846583838E-2</v>
      </c>
      <c r="AI153" s="228">
        <f t="shared" si="178"/>
        <v>3.2985238697802656E-2</v>
      </c>
      <c r="AJ153" s="228">
        <f t="shared" si="178"/>
        <v>3.2492229776347893E-2</v>
      </c>
      <c r="AK153" s="228">
        <f t="shared" ref="AK153:BD153" si="179">IF(AK73=0,0,AK137/AK78)</f>
        <v>2.6679540266560536E-2</v>
      </c>
      <c r="AL153" s="228">
        <f t="shared" si="179"/>
        <v>2.4816860728475571E-2</v>
      </c>
      <c r="AM153" s="228">
        <f t="shared" si="179"/>
        <v>2.3397835398680272E-2</v>
      </c>
      <c r="AN153" s="228">
        <f t="shared" si="179"/>
        <v>2.8677433828755292E-2</v>
      </c>
      <c r="AO153" s="228">
        <f t="shared" si="179"/>
        <v>3.3507367202932847E-2</v>
      </c>
      <c r="AP153" s="228">
        <f t="shared" si="179"/>
        <v>3.7730676574852191E-2</v>
      </c>
      <c r="AQ153" s="228">
        <f t="shared" si="179"/>
        <v>0</v>
      </c>
      <c r="AR153" s="228">
        <f t="shared" si="179"/>
        <v>0</v>
      </c>
      <c r="AS153" s="228">
        <f t="shared" si="179"/>
        <v>0</v>
      </c>
      <c r="AT153" s="228">
        <f t="shared" si="179"/>
        <v>0</v>
      </c>
      <c r="AU153" s="228">
        <f t="shared" si="179"/>
        <v>0</v>
      </c>
      <c r="AV153" s="228">
        <f t="shared" si="179"/>
        <v>0</v>
      </c>
      <c r="AW153" s="228">
        <f t="shared" si="179"/>
        <v>0</v>
      </c>
      <c r="AX153" s="228">
        <f t="shared" si="179"/>
        <v>0</v>
      </c>
      <c r="AY153" s="228">
        <f t="shared" si="179"/>
        <v>0</v>
      </c>
      <c r="AZ153" s="228">
        <f t="shared" si="179"/>
        <v>0</v>
      </c>
      <c r="BA153" s="228">
        <f t="shared" si="179"/>
        <v>0</v>
      </c>
      <c r="BB153" s="228">
        <f t="shared" si="179"/>
        <v>0</v>
      </c>
      <c r="BC153" s="228">
        <f t="shared" si="179"/>
        <v>0</v>
      </c>
      <c r="BD153" s="228">
        <f t="shared" si="179"/>
        <v>0</v>
      </c>
      <c r="BE153" s="226"/>
      <c r="BF153" s="229">
        <f t="shared" ref="BF153:BZ153" si="180">IF(BF73=0,0,BF137/BF78)</f>
        <v>-1.5999886399736912E-2</v>
      </c>
      <c r="BG153" s="228">
        <f t="shared" si="180"/>
        <v>-2.2169838646272044E-2</v>
      </c>
      <c r="BH153" s="228">
        <f t="shared" si="180"/>
        <v>1.1906945111564873E-3</v>
      </c>
      <c r="BI153" s="228">
        <f t="shared" si="180"/>
        <v>8.119648479127068E-3</v>
      </c>
      <c r="BJ153" s="228">
        <f t="shared" si="180"/>
        <v>1.9628059833815204E-2</v>
      </c>
      <c r="BK153" s="228">
        <f t="shared" si="180"/>
        <v>1.1132351752856975E-2</v>
      </c>
      <c r="BL153" s="228">
        <f t="shared" si="180"/>
        <v>1.3394231185361231E-2</v>
      </c>
      <c r="BM153" s="228">
        <f t="shared" si="180"/>
        <v>1.1707540918400259E-2</v>
      </c>
      <c r="BN153" s="228">
        <f t="shared" si="180"/>
        <v>1.8865338287426089E-2</v>
      </c>
      <c r="BO153" s="228">
        <f t="shared" si="180"/>
        <v>0</v>
      </c>
      <c r="BP153" s="228">
        <f t="shared" si="180"/>
        <v>0</v>
      </c>
      <c r="BQ153" s="228">
        <f t="shared" si="180"/>
        <v>0</v>
      </c>
      <c r="BR153" s="228">
        <f t="shared" si="180"/>
        <v>0</v>
      </c>
      <c r="BS153" s="228">
        <f t="shared" si="180"/>
        <v>4.7934810947143321E-4</v>
      </c>
      <c r="BT153" s="228">
        <f t="shared" si="180"/>
        <v>5.1205496889247058E-3</v>
      </c>
      <c r="BU153" s="228">
        <f t="shared" si="180"/>
        <v>9.4326691437130461E-3</v>
      </c>
      <c r="BV153" s="228">
        <f t="shared" si="180"/>
        <v>0</v>
      </c>
      <c r="BW153" s="228">
        <f t="shared" si="180"/>
        <v>4.0318815325104118E-3</v>
      </c>
      <c r="BX153" s="228">
        <f t="shared" si="180"/>
        <v>7.5461353149704367E-3</v>
      </c>
      <c r="BY153" s="228">
        <f t="shared" si="180"/>
        <v>0</v>
      </c>
      <c r="BZ153" s="228">
        <f t="shared" si="180"/>
        <v>0</v>
      </c>
      <c r="CA153" s="225"/>
    </row>
    <row r="154" spans="1:79" ht="9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8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5.6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x14ac:dyDescent="0.3">
      <c r="A157" s="223"/>
      <c r="B157" s="78" t="s">
        <v>37</v>
      </c>
      <c r="C157" s="225"/>
      <c r="D157" s="227">
        <f t="shared" ref="D157:AI157" si="181">(IF(D$73=0,0,D82/D$74))</f>
        <v>0.23488891017950367</v>
      </c>
      <c r="E157" s="228">
        <f t="shared" si="181"/>
        <v>0.1477686743446717</v>
      </c>
      <c r="F157" s="228">
        <f t="shared" si="181"/>
        <v>0.20587615562831391</v>
      </c>
      <c r="G157" s="228">
        <f t="shared" si="181"/>
        <v>0.20563247515499172</v>
      </c>
      <c r="H157" s="228">
        <f t="shared" si="181"/>
        <v>0.72753333713215174</v>
      </c>
      <c r="I157" s="228">
        <f t="shared" si="181"/>
        <v>0.18226065054930488</v>
      </c>
      <c r="J157" s="228">
        <f t="shared" si="181"/>
        <v>0.10119917516754157</v>
      </c>
      <c r="K157" s="228">
        <f t="shared" si="181"/>
        <v>0.14278537197482027</v>
      </c>
      <c r="L157" s="228">
        <f t="shared" si="181"/>
        <v>0.26488198342126418</v>
      </c>
      <c r="M157" s="228">
        <f t="shared" si="181"/>
        <v>0.50735558005259718</v>
      </c>
      <c r="N157" s="228">
        <f t="shared" si="181"/>
        <v>0.13270271737928066</v>
      </c>
      <c r="O157" s="228">
        <f t="shared" si="181"/>
        <v>7.8256329054607096E-2</v>
      </c>
      <c r="P157" s="228">
        <f t="shared" si="181"/>
        <v>0.12527515486416774</v>
      </c>
      <c r="Q157" s="228">
        <f t="shared" si="181"/>
        <v>0.21411167475290013</v>
      </c>
      <c r="R157" s="228">
        <f t="shared" si="181"/>
        <v>0.44522547019597675</v>
      </c>
      <c r="S157" s="228">
        <f t="shared" si="181"/>
        <v>0.14383556348903379</v>
      </c>
      <c r="T157" s="228">
        <f t="shared" si="181"/>
        <v>7.8877089233757802E-2</v>
      </c>
      <c r="U157" s="228">
        <f t="shared" si="181"/>
        <v>8.9200744761531434E-2</v>
      </c>
      <c r="V157" s="228">
        <f t="shared" si="181"/>
        <v>0.15677855271061905</v>
      </c>
      <c r="W157" s="228">
        <f t="shared" si="181"/>
        <v>0.5725348655556225</v>
      </c>
      <c r="X157" s="228">
        <f t="shared" si="181"/>
        <v>0.14675101414775152</v>
      </c>
      <c r="Y157" s="228">
        <f t="shared" si="181"/>
        <v>6.8645531937845033E-2</v>
      </c>
      <c r="Z157" s="228">
        <f t="shared" si="181"/>
        <v>9.8592695138629644E-2</v>
      </c>
      <c r="AA157" s="228">
        <f t="shared" si="181"/>
        <v>0.16236729371602346</v>
      </c>
      <c r="AB157" s="228">
        <f t="shared" si="181"/>
        <v>0.46085859508315641</v>
      </c>
      <c r="AC157" s="228">
        <f t="shared" si="181"/>
        <v>0.14999272694360308</v>
      </c>
      <c r="AD157" s="228">
        <f t="shared" si="181"/>
        <v>9.8644357051012307E-2</v>
      </c>
      <c r="AE157" s="228">
        <f t="shared" si="181"/>
        <v>0.10491093546346332</v>
      </c>
      <c r="AF157" s="228">
        <f t="shared" si="181"/>
        <v>0.13994299670458468</v>
      </c>
      <c r="AG157" s="228">
        <f t="shared" si="181"/>
        <v>0.55391900584984033</v>
      </c>
      <c r="AH157" s="228">
        <f t="shared" si="181"/>
        <v>0.13623020912321732</v>
      </c>
      <c r="AI157" s="228">
        <f t="shared" si="181"/>
        <v>0.15057250154544394</v>
      </c>
      <c r="AJ157" s="228">
        <f t="shared" ref="AJ157:BD157" si="182">(IF(AJ$73=0,0,AJ82/AJ$74))</f>
        <v>0.12981814016975696</v>
      </c>
      <c r="AK157" s="228">
        <f t="shared" si="182"/>
        <v>0.10802551279222868</v>
      </c>
      <c r="AL157" s="228">
        <f t="shared" si="182"/>
        <v>0.13034762565526523</v>
      </c>
      <c r="AM157" s="228">
        <f t="shared" si="182"/>
        <v>0.56493305916504233</v>
      </c>
      <c r="AN157" s="228">
        <f t="shared" si="182"/>
        <v>0.20152984375032917</v>
      </c>
      <c r="AO157" s="228">
        <f t="shared" si="182"/>
        <v>0.12746749760138018</v>
      </c>
      <c r="AP157" s="228">
        <f t="shared" si="182"/>
        <v>9.0734052403406887E-2</v>
      </c>
      <c r="AQ157" s="228">
        <f t="shared" si="182"/>
        <v>0</v>
      </c>
      <c r="AR157" s="228">
        <f t="shared" si="182"/>
        <v>0</v>
      </c>
      <c r="AS157" s="228">
        <f t="shared" si="182"/>
        <v>0</v>
      </c>
      <c r="AT157" s="228">
        <f t="shared" si="182"/>
        <v>0</v>
      </c>
      <c r="AU157" s="228">
        <f t="shared" si="182"/>
        <v>0</v>
      </c>
      <c r="AV157" s="228">
        <f t="shared" si="182"/>
        <v>0</v>
      </c>
      <c r="AW157" s="228">
        <f t="shared" si="182"/>
        <v>0</v>
      </c>
      <c r="AX157" s="228">
        <f t="shared" si="182"/>
        <v>0</v>
      </c>
      <c r="AY157" s="228">
        <f t="shared" si="182"/>
        <v>0</v>
      </c>
      <c r="AZ157" s="228">
        <f t="shared" si="182"/>
        <v>0</v>
      </c>
      <c r="BA157" s="228">
        <f t="shared" si="182"/>
        <v>0</v>
      </c>
      <c r="BB157" s="228">
        <f t="shared" si="182"/>
        <v>0</v>
      </c>
      <c r="BC157" s="228">
        <f t="shared" si="182"/>
        <v>0</v>
      </c>
      <c r="BD157" s="228">
        <f t="shared" si="182"/>
        <v>0</v>
      </c>
      <c r="BE157" s="225"/>
      <c r="BF157" s="228">
        <f t="shared" ref="BF157:BZ157" si="183">(IF(BF$73=0,0,BF82/BF$74))</f>
        <v>0.36187495603782627</v>
      </c>
      <c r="BG157" s="47">
        <f t="shared" si="183"/>
        <v>0.17344677911704096</v>
      </c>
      <c r="BH157" s="47">
        <f t="shared" si="183"/>
        <v>0.23114676154221589</v>
      </c>
      <c r="BI157" s="47">
        <f t="shared" si="183"/>
        <v>0.2167855923263918</v>
      </c>
      <c r="BJ157" s="47">
        <f t="shared" si="183"/>
        <v>0.24639656790331083</v>
      </c>
      <c r="BK157" s="47">
        <f t="shared" si="183"/>
        <v>0.21505861077771538</v>
      </c>
      <c r="BL157" s="47">
        <f t="shared" si="183"/>
        <v>0.25711968697907917</v>
      </c>
      <c r="BM157" s="47">
        <f t="shared" si="183"/>
        <v>0.13268725516258958</v>
      </c>
      <c r="BN157" s="47">
        <f t="shared" si="183"/>
        <v>0.27338325139327924</v>
      </c>
      <c r="BO157" s="47">
        <f t="shared" si="183"/>
        <v>0</v>
      </c>
      <c r="BP157" s="47">
        <f t="shared" si="183"/>
        <v>0</v>
      </c>
      <c r="BQ157" s="47">
        <f t="shared" si="183"/>
        <v>0</v>
      </c>
      <c r="BR157" s="47">
        <f t="shared" si="183"/>
        <v>0.23488891017950372</v>
      </c>
      <c r="BS157" s="47">
        <f t="shared" si="183"/>
        <v>0.25173346212951575</v>
      </c>
      <c r="BT157" s="47">
        <f t="shared" si="183"/>
        <v>0.22569059336077996</v>
      </c>
      <c r="BU157" s="47">
        <f t="shared" si="183"/>
        <v>0.22617178631135981</v>
      </c>
      <c r="BV157" s="47">
        <f t="shared" si="183"/>
        <v>0</v>
      </c>
      <c r="BW157" s="47">
        <f t="shared" si="183"/>
        <v>0.23856288094772224</v>
      </c>
      <c r="BX157" s="47">
        <f t="shared" si="183"/>
        <v>0.22617178631135981</v>
      </c>
      <c r="BY157" s="47">
        <f t="shared" si="183"/>
        <v>0.25173346212951575</v>
      </c>
      <c r="BZ157" s="47">
        <f t="shared" si="183"/>
        <v>0.25173346212951575</v>
      </c>
      <c r="CA157" s="225"/>
    </row>
    <row r="158" spans="1:79" x14ac:dyDescent="0.3">
      <c r="A158" s="223"/>
      <c r="B158" s="78" t="s">
        <v>39</v>
      </c>
      <c r="C158" s="225"/>
      <c r="D158" s="227">
        <f t="shared" ref="D158:AI158" si="184">(IF(D$73=0,0,D83/D$74))</f>
        <v>8.4221428798494716E-3</v>
      </c>
      <c r="E158" s="228">
        <f t="shared" si="184"/>
        <v>0</v>
      </c>
      <c r="F158" s="228">
        <f t="shared" si="184"/>
        <v>3.774990809254402E-2</v>
      </c>
      <c r="G158" s="228">
        <f t="shared" si="184"/>
        <v>0</v>
      </c>
      <c r="H158" s="228">
        <f t="shared" si="184"/>
        <v>1.6794776824407609E-2</v>
      </c>
      <c r="I158" s="228">
        <f t="shared" si="184"/>
        <v>1.5112097963512237E-2</v>
      </c>
      <c r="J158" s="228">
        <f t="shared" si="184"/>
        <v>1.0131496369748154E-2</v>
      </c>
      <c r="K158" s="228">
        <f t="shared" si="184"/>
        <v>2.8337909824495501E-2</v>
      </c>
      <c r="L158" s="228">
        <f t="shared" si="184"/>
        <v>2.3664915433380378E-2</v>
      </c>
      <c r="M158" s="228">
        <f t="shared" si="184"/>
        <v>0</v>
      </c>
      <c r="N158" s="228">
        <f t="shared" si="184"/>
        <v>5.2292103691219142E-3</v>
      </c>
      <c r="O158" s="228">
        <f t="shared" si="184"/>
        <v>0</v>
      </c>
      <c r="P158" s="228">
        <f t="shared" si="184"/>
        <v>1.5406614886065527E-2</v>
      </c>
      <c r="Q158" s="228">
        <f t="shared" si="184"/>
        <v>6.6183089027159175E-3</v>
      </c>
      <c r="R158" s="228">
        <f t="shared" si="184"/>
        <v>0</v>
      </c>
      <c r="S158" s="228">
        <f t="shared" si="184"/>
        <v>5.0986627164522286E-3</v>
      </c>
      <c r="T158" s="228">
        <f t="shared" si="184"/>
        <v>1.5722240606954013E-2</v>
      </c>
      <c r="U158" s="228">
        <f t="shared" si="184"/>
        <v>1.6593525517029813E-2</v>
      </c>
      <c r="V158" s="228">
        <f t="shared" si="184"/>
        <v>1.3480994321948313E-2</v>
      </c>
      <c r="W158" s="228">
        <f t="shared" si="184"/>
        <v>0</v>
      </c>
      <c r="X158" s="228">
        <f t="shared" si="184"/>
        <v>5.4950324978398383E-3</v>
      </c>
      <c r="Y158" s="228">
        <f t="shared" si="184"/>
        <v>0</v>
      </c>
      <c r="Z158" s="228">
        <f t="shared" si="184"/>
        <v>8.6503968141041828E-3</v>
      </c>
      <c r="AA158" s="228">
        <f t="shared" si="184"/>
        <v>5.9596886898321492E-3</v>
      </c>
      <c r="AB158" s="228">
        <f t="shared" si="184"/>
        <v>5.0880095184916534E-3</v>
      </c>
      <c r="AC158" s="228">
        <f t="shared" si="184"/>
        <v>1.200975559298037E-2</v>
      </c>
      <c r="AD158" s="228">
        <f t="shared" si="184"/>
        <v>6.3468631216693659E-3</v>
      </c>
      <c r="AE158" s="228">
        <f t="shared" si="184"/>
        <v>1.9503260217605817E-2</v>
      </c>
      <c r="AF158" s="228">
        <f t="shared" si="184"/>
        <v>7.264131794163289E-3</v>
      </c>
      <c r="AG158" s="228">
        <f t="shared" si="184"/>
        <v>5.9513897405114886E-3</v>
      </c>
      <c r="AH158" s="228">
        <f t="shared" si="184"/>
        <v>0</v>
      </c>
      <c r="AI158" s="228">
        <f t="shared" si="184"/>
        <v>0</v>
      </c>
      <c r="AJ158" s="228">
        <f t="shared" ref="AJ158:BD158" si="185">(IF(AJ$73=0,0,AJ83/AJ$74))</f>
        <v>1.5239158642320845E-2</v>
      </c>
      <c r="AK158" s="228">
        <f t="shared" si="185"/>
        <v>2.052068242082055E-2</v>
      </c>
      <c r="AL158" s="228">
        <f t="shared" si="185"/>
        <v>1.5996443223087665E-2</v>
      </c>
      <c r="AM158" s="228">
        <f t="shared" si="185"/>
        <v>4.7637128793760457E-3</v>
      </c>
      <c r="AN158" s="228">
        <f t="shared" si="185"/>
        <v>6.5727244574869019E-3</v>
      </c>
      <c r="AO158" s="228">
        <f t="shared" si="185"/>
        <v>5.850746118511308E-3</v>
      </c>
      <c r="AP158" s="228">
        <f t="shared" si="185"/>
        <v>0</v>
      </c>
      <c r="AQ158" s="228">
        <f t="shared" si="185"/>
        <v>0</v>
      </c>
      <c r="AR158" s="228">
        <f t="shared" si="185"/>
        <v>0</v>
      </c>
      <c r="AS158" s="228">
        <f t="shared" si="185"/>
        <v>0</v>
      </c>
      <c r="AT158" s="228">
        <f t="shared" si="185"/>
        <v>0</v>
      </c>
      <c r="AU158" s="228">
        <f t="shared" si="185"/>
        <v>0</v>
      </c>
      <c r="AV158" s="228">
        <f t="shared" si="185"/>
        <v>0</v>
      </c>
      <c r="AW158" s="228">
        <f t="shared" si="185"/>
        <v>0</v>
      </c>
      <c r="AX158" s="228">
        <f t="shared" si="185"/>
        <v>0</v>
      </c>
      <c r="AY158" s="228">
        <f t="shared" si="185"/>
        <v>0</v>
      </c>
      <c r="AZ158" s="228">
        <f t="shared" si="185"/>
        <v>0</v>
      </c>
      <c r="BA158" s="228">
        <f t="shared" si="185"/>
        <v>0</v>
      </c>
      <c r="BB158" s="228">
        <f t="shared" si="185"/>
        <v>0</v>
      </c>
      <c r="BC158" s="228">
        <f t="shared" si="185"/>
        <v>0</v>
      </c>
      <c r="BD158" s="228">
        <f t="shared" si="185"/>
        <v>0</v>
      </c>
      <c r="BE158" s="225"/>
      <c r="BF158" s="228">
        <f t="shared" ref="BF158:BZ158" si="186">(IF(BF$73=0,0,BF83/BF$74))</f>
        <v>1.2170365487199034E-2</v>
      </c>
      <c r="BG158" s="228">
        <f t="shared" si="186"/>
        <v>1.8257015688227667E-2</v>
      </c>
      <c r="BH158" s="228">
        <f t="shared" si="186"/>
        <v>4.883631140402309E-3</v>
      </c>
      <c r="BI158" s="228">
        <f t="shared" si="186"/>
        <v>7.8969015962702029E-3</v>
      </c>
      <c r="BJ158" s="228">
        <f t="shared" si="186"/>
        <v>4.6770985075760265E-3</v>
      </c>
      <c r="BK158" s="228">
        <f t="shared" si="186"/>
        <v>7.4494951800909799E-3</v>
      </c>
      <c r="BL158" s="228">
        <f t="shared" si="186"/>
        <v>7.0622807306485423E-3</v>
      </c>
      <c r="BM158" s="228">
        <f t="shared" si="186"/>
        <v>1.1504963208555074E-2</v>
      </c>
      <c r="BN158" s="228">
        <f t="shared" si="186"/>
        <v>4.5131785591614806E-3</v>
      </c>
      <c r="BO158" s="228">
        <f t="shared" si="186"/>
        <v>0</v>
      </c>
      <c r="BP158" s="228">
        <f t="shared" si="186"/>
        <v>0</v>
      </c>
      <c r="BQ158" s="228">
        <f t="shared" si="186"/>
        <v>0</v>
      </c>
      <c r="BR158" s="228">
        <f t="shared" si="186"/>
        <v>8.4221428798494716E-3</v>
      </c>
      <c r="BS158" s="228">
        <f t="shared" si="186"/>
        <v>1.1015034526928206E-2</v>
      </c>
      <c r="BT158" s="228">
        <f t="shared" si="186"/>
        <v>6.6920331529705234E-3</v>
      </c>
      <c r="BU158" s="228">
        <f t="shared" si="186"/>
        <v>7.4573359644590264E-3</v>
      </c>
      <c r="BV158" s="228">
        <f t="shared" si="186"/>
        <v>0</v>
      </c>
      <c r="BW158" s="228">
        <f t="shared" si="186"/>
        <v>8.8287761292717183E-3</v>
      </c>
      <c r="BX158" s="228">
        <f t="shared" si="186"/>
        <v>7.4573359644590264E-3</v>
      </c>
      <c r="BY158" s="228">
        <f t="shared" si="186"/>
        <v>1.1015034526928206E-2</v>
      </c>
      <c r="BZ158" s="228">
        <f t="shared" si="186"/>
        <v>1.1015034526928206E-2</v>
      </c>
      <c r="CA158" s="225"/>
    </row>
    <row r="159" spans="1:79" x14ac:dyDescent="0.3">
      <c r="A159" s="223"/>
      <c r="B159" s="78" t="s">
        <v>41</v>
      </c>
      <c r="C159" s="225"/>
      <c r="D159" s="227">
        <f t="shared" ref="D159:AI159" si="187">(IF(D$73=0,0,D84/D$74))</f>
        <v>0</v>
      </c>
      <c r="E159" s="228">
        <f t="shared" si="187"/>
        <v>0</v>
      </c>
      <c r="F159" s="228">
        <f t="shared" si="187"/>
        <v>0</v>
      </c>
      <c r="G159" s="228">
        <f t="shared" si="187"/>
        <v>0</v>
      </c>
      <c r="H159" s="228">
        <f t="shared" si="187"/>
        <v>0</v>
      </c>
      <c r="I159" s="228">
        <f t="shared" si="187"/>
        <v>0</v>
      </c>
      <c r="J159" s="228">
        <f t="shared" si="187"/>
        <v>0</v>
      </c>
      <c r="K159" s="228">
        <f t="shared" si="187"/>
        <v>0</v>
      </c>
      <c r="L159" s="228">
        <f t="shared" si="187"/>
        <v>0</v>
      </c>
      <c r="M159" s="228">
        <f t="shared" si="187"/>
        <v>0</v>
      </c>
      <c r="N159" s="228">
        <f t="shared" si="187"/>
        <v>0</v>
      </c>
      <c r="O159" s="228">
        <f t="shared" si="187"/>
        <v>0</v>
      </c>
      <c r="P159" s="228">
        <f t="shared" si="187"/>
        <v>0</v>
      </c>
      <c r="Q159" s="228">
        <f t="shared" si="187"/>
        <v>0</v>
      </c>
      <c r="R159" s="228">
        <f t="shared" si="187"/>
        <v>0</v>
      </c>
      <c r="S159" s="228">
        <f t="shared" si="187"/>
        <v>0</v>
      </c>
      <c r="T159" s="228">
        <f t="shared" si="187"/>
        <v>0</v>
      </c>
      <c r="U159" s="228">
        <f t="shared" si="187"/>
        <v>0</v>
      </c>
      <c r="V159" s="228">
        <f t="shared" si="187"/>
        <v>0</v>
      </c>
      <c r="W159" s="228">
        <f t="shared" si="187"/>
        <v>0</v>
      </c>
      <c r="X159" s="228">
        <f t="shared" si="187"/>
        <v>0</v>
      </c>
      <c r="Y159" s="228">
        <f t="shared" si="187"/>
        <v>0</v>
      </c>
      <c r="Z159" s="228">
        <f t="shared" si="187"/>
        <v>0</v>
      </c>
      <c r="AA159" s="228">
        <f t="shared" si="187"/>
        <v>0</v>
      </c>
      <c r="AB159" s="228">
        <f t="shared" si="187"/>
        <v>0</v>
      </c>
      <c r="AC159" s="228">
        <f t="shared" si="187"/>
        <v>0</v>
      </c>
      <c r="AD159" s="228">
        <f t="shared" si="187"/>
        <v>0</v>
      </c>
      <c r="AE159" s="228">
        <f t="shared" si="187"/>
        <v>0</v>
      </c>
      <c r="AF159" s="228">
        <f t="shared" si="187"/>
        <v>0</v>
      </c>
      <c r="AG159" s="228">
        <f t="shared" si="187"/>
        <v>0</v>
      </c>
      <c r="AH159" s="228">
        <f t="shared" si="187"/>
        <v>0</v>
      </c>
      <c r="AI159" s="228">
        <f t="shared" si="187"/>
        <v>0</v>
      </c>
      <c r="AJ159" s="228">
        <f t="shared" ref="AJ159:BD159" si="188">(IF(AJ$73=0,0,AJ84/AJ$74))</f>
        <v>0</v>
      </c>
      <c r="AK159" s="228">
        <f t="shared" si="188"/>
        <v>0</v>
      </c>
      <c r="AL159" s="228">
        <f t="shared" si="188"/>
        <v>0</v>
      </c>
      <c r="AM159" s="228">
        <f t="shared" si="188"/>
        <v>0</v>
      </c>
      <c r="AN159" s="228">
        <f t="shared" si="188"/>
        <v>0</v>
      </c>
      <c r="AO159" s="228">
        <f t="shared" si="188"/>
        <v>0</v>
      </c>
      <c r="AP159" s="228">
        <f t="shared" si="188"/>
        <v>0</v>
      </c>
      <c r="AQ159" s="228">
        <f t="shared" si="188"/>
        <v>0</v>
      </c>
      <c r="AR159" s="228">
        <f t="shared" si="188"/>
        <v>0</v>
      </c>
      <c r="AS159" s="228">
        <f t="shared" si="188"/>
        <v>0</v>
      </c>
      <c r="AT159" s="228">
        <f t="shared" si="188"/>
        <v>0</v>
      </c>
      <c r="AU159" s="228">
        <f t="shared" si="188"/>
        <v>0</v>
      </c>
      <c r="AV159" s="228">
        <f t="shared" si="188"/>
        <v>0</v>
      </c>
      <c r="AW159" s="228">
        <f t="shared" si="188"/>
        <v>0</v>
      </c>
      <c r="AX159" s="228">
        <f t="shared" si="188"/>
        <v>0</v>
      </c>
      <c r="AY159" s="228">
        <f t="shared" si="188"/>
        <v>0</v>
      </c>
      <c r="AZ159" s="228">
        <f t="shared" si="188"/>
        <v>0</v>
      </c>
      <c r="BA159" s="228">
        <f t="shared" si="188"/>
        <v>0</v>
      </c>
      <c r="BB159" s="228">
        <f t="shared" si="188"/>
        <v>0</v>
      </c>
      <c r="BC159" s="228">
        <f t="shared" si="188"/>
        <v>0</v>
      </c>
      <c r="BD159" s="228">
        <f t="shared" si="188"/>
        <v>0</v>
      </c>
      <c r="BE159" s="226"/>
      <c r="BF159" s="229">
        <f t="shared" ref="BF159:BZ159" si="189">(IF(BF$73=0,0,BF84/BF$74))</f>
        <v>0</v>
      </c>
      <c r="BG159" s="228">
        <f t="shared" si="189"/>
        <v>0</v>
      </c>
      <c r="BH159" s="228">
        <f t="shared" si="189"/>
        <v>0</v>
      </c>
      <c r="BI159" s="228">
        <f t="shared" si="189"/>
        <v>0</v>
      </c>
      <c r="BJ159" s="228">
        <f t="shared" si="189"/>
        <v>0</v>
      </c>
      <c r="BK159" s="228">
        <f t="shared" si="189"/>
        <v>0</v>
      </c>
      <c r="BL159" s="228">
        <f t="shared" si="189"/>
        <v>0</v>
      </c>
      <c r="BM159" s="228">
        <f t="shared" si="189"/>
        <v>0</v>
      </c>
      <c r="BN159" s="228">
        <f t="shared" si="189"/>
        <v>0</v>
      </c>
      <c r="BO159" s="228">
        <f t="shared" si="189"/>
        <v>0</v>
      </c>
      <c r="BP159" s="228">
        <f t="shared" si="189"/>
        <v>0</v>
      </c>
      <c r="BQ159" s="228">
        <f t="shared" si="189"/>
        <v>0</v>
      </c>
      <c r="BR159" s="228">
        <f t="shared" si="189"/>
        <v>0</v>
      </c>
      <c r="BS159" s="228">
        <f t="shared" si="189"/>
        <v>0</v>
      </c>
      <c r="BT159" s="228">
        <f t="shared" si="189"/>
        <v>0</v>
      </c>
      <c r="BU159" s="228">
        <f t="shared" si="189"/>
        <v>0</v>
      </c>
      <c r="BV159" s="228">
        <f t="shared" si="189"/>
        <v>0</v>
      </c>
      <c r="BW159" s="228">
        <f t="shared" si="189"/>
        <v>0</v>
      </c>
      <c r="BX159" s="228">
        <f t="shared" si="189"/>
        <v>0</v>
      </c>
      <c r="BY159" s="228">
        <f t="shared" si="189"/>
        <v>0</v>
      </c>
      <c r="BZ159" s="228">
        <f t="shared" si="189"/>
        <v>0</v>
      </c>
      <c r="CA159" s="225"/>
    </row>
    <row r="160" spans="1:79" x14ac:dyDescent="0.3">
      <c r="A160" s="223"/>
      <c r="B160" s="78" t="s">
        <v>43</v>
      </c>
      <c r="C160" s="225"/>
      <c r="D160" s="227">
        <f t="shared" ref="D160:AI160" si="190">(IF(D$73=0,0,D85/D$74))</f>
        <v>0</v>
      </c>
      <c r="E160" s="228">
        <f t="shared" si="190"/>
        <v>0</v>
      </c>
      <c r="F160" s="228">
        <f t="shared" si="190"/>
        <v>0</v>
      </c>
      <c r="G160" s="228">
        <f t="shared" si="190"/>
        <v>0</v>
      </c>
      <c r="H160" s="228">
        <f t="shared" si="190"/>
        <v>0</v>
      </c>
      <c r="I160" s="228">
        <f t="shared" si="190"/>
        <v>0</v>
      </c>
      <c r="J160" s="228">
        <f t="shared" si="190"/>
        <v>0</v>
      </c>
      <c r="K160" s="228">
        <f t="shared" si="190"/>
        <v>0</v>
      </c>
      <c r="L160" s="228">
        <f t="shared" si="190"/>
        <v>0</v>
      </c>
      <c r="M160" s="228">
        <f t="shared" si="190"/>
        <v>0</v>
      </c>
      <c r="N160" s="228">
        <f t="shared" si="190"/>
        <v>0</v>
      </c>
      <c r="O160" s="228">
        <f t="shared" si="190"/>
        <v>0</v>
      </c>
      <c r="P160" s="228">
        <f t="shared" si="190"/>
        <v>0</v>
      </c>
      <c r="Q160" s="228">
        <f t="shared" si="190"/>
        <v>0</v>
      </c>
      <c r="R160" s="228">
        <f t="shared" si="190"/>
        <v>0</v>
      </c>
      <c r="S160" s="228">
        <f t="shared" si="190"/>
        <v>0</v>
      </c>
      <c r="T160" s="228">
        <f t="shared" si="190"/>
        <v>0</v>
      </c>
      <c r="U160" s="228">
        <f t="shared" si="190"/>
        <v>0</v>
      </c>
      <c r="V160" s="228">
        <f t="shared" si="190"/>
        <v>0</v>
      </c>
      <c r="W160" s="228">
        <f t="shared" si="190"/>
        <v>0</v>
      </c>
      <c r="X160" s="228">
        <f t="shared" si="190"/>
        <v>0</v>
      </c>
      <c r="Y160" s="228">
        <f t="shared" si="190"/>
        <v>0</v>
      </c>
      <c r="Z160" s="228">
        <f t="shared" si="190"/>
        <v>0</v>
      </c>
      <c r="AA160" s="228">
        <f t="shared" si="190"/>
        <v>0</v>
      </c>
      <c r="AB160" s="228">
        <f t="shared" si="190"/>
        <v>0</v>
      </c>
      <c r="AC160" s="228">
        <f t="shared" si="190"/>
        <v>0</v>
      </c>
      <c r="AD160" s="228">
        <f t="shared" si="190"/>
        <v>0</v>
      </c>
      <c r="AE160" s="228">
        <f t="shared" si="190"/>
        <v>0</v>
      </c>
      <c r="AF160" s="228">
        <f t="shared" si="190"/>
        <v>0</v>
      </c>
      <c r="AG160" s="228">
        <f t="shared" si="190"/>
        <v>0</v>
      </c>
      <c r="AH160" s="228">
        <f t="shared" si="190"/>
        <v>0</v>
      </c>
      <c r="AI160" s="228">
        <f t="shared" si="190"/>
        <v>0</v>
      </c>
      <c r="AJ160" s="228">
        <f t="shared" ref="AJ160:BD160" si="191">(IF(AJ$73=0,0,AJ85/AJ$74))</f>
        <v>0</v>
      </c>
      <c r="AK160" s="228">
        <f t="shared" si="191"/>
        <v>0</v>
      </c>
      <c r="AL160" s="228">
        <f t="shared" si="191"/>
        <v>0</v>
      </c>
      <c r="AM160" s="228">
        <f t="shared" si="191"/>
        <v>0</v>
      </c>
      <c r="AN160" s="228">
        <f t="shared" si="191"/>
        <v>0</v>
      </c>
      <c r="AO160" s="228">
        <f t="shared" si="191"/>
        <v>0</v>
      </c>
      <c r="AP160" s="228">
        <f t="shared" si="191"/>
        <v>0</v>
      </c>
      <c r="AQ160" s="228">
        <f t="shared" si="191"/>
        <v>0</v>
      </c>
      <c r="AR160" s="228">
        <f t="shared" si="191"/>
        <v>0</v>
      </c>
      <c r="AS160" s="228">
        <f t="shared" si="191"/>
        <v>0</v>
      </c>
      <c r="AT160" s="228">
        <f t="shared" si="191"/>
        <v>0</v>
      </c>
      <c r="AU160" s="228">
        <f t="shared" si="191"/>
        <v>0</v>
      </c>
      <c r="AV160" s="228">
        <f t="shared" si="191"/>
        <v>0</v>
      </c>
      <c r="AW160" s="228">
        <f t="shared" si="191"/>
        <v>0</v>
      </c>
      <c r="AX160" s="228">
        <f t="shared" si="191"/>
        <v>0</v>
      </c>
      <c r="AY160" s="228">
        <f t="shared" si="191"/>
        <v>0</v>
      </c>
      <c r="AZ160" s="228">
        <f t="shared" si="191"/>
        <v>0</v>
      </c>
      <c r="BA160" s="228">
        <f t="shared" si="191"/>
        <v>0</v>
      </c>
      <c r="BB160" s="228">
        <f t="shared" si="191"/>
        <v>0</v>
      </c>
      <c r="BC160" s="228">
        <f t="shared" si="191"/>
        <v>0</v>
      </c>
      <c r="BD160" s="228">
        <f t="shared" si="191"/>
        <v>0</v>
      </c>
      <c r="BE160" s="226"/>
      <c r="BF160" s="229">
        <f t="shared" ref="BF160:BZ160" si="192">(IF(BF$73=0,0,BF85/BF$74))</f>
        <v>0</v>
      </c>
      <c r="BG160" s="228">
        <f t="shared" si="192"/>
        <v>0</v>
      </c>
      <c r="BH160" s="228">
        <f t="shared" si="192"/>
        <v>0</v>
      </c>
      <c r="BI160" s="228">
        <f t="shared" si="192"/>
        <v>0</v>
      </c>
      <c r="BJ160" s="228">
        <f t="shared" si="192"/>
        <v>0</v>
      </c>
      <c r="BK160" s="228">
        <f t="shared" si="192"/>
        <v>0</v>
      </c>
      <c r="BL160" s="228">
        <f t="shared" si="192"/>
        <v>0</v>
      </c>
      <c r="BM160" s="228">
        <f t="shared" si="192"/>
        <v>0</v>
      </c>
      <c r="BN160" s="228">
        <f t="shared" si="192"/>
        <v>0</v>
      </c>
      <c r="BO160" s="228">
        <f t="shared" si="192"/>
        <v>0</v>
      </c>
      <c r="BP160" s="228">
        <f t="shared" si="192"/>
        <v>0</v>
      </c>
      <c r="BQ160" s="228">
        <f t="shared" si="192"/>
        <v>0</v>
      </c>
      <c r="BR160" s="228">
        <f t="shared" si="192"/>
        <v>0</v>
      </c>
      <c r="BS160" s="228">
        <f t="shared" si="192"/>
        <v>0</v>
      </c>
      <c r="BT160" s="228">
        <f t="shared" si="192"/>
        <v>0</v>
      </c>
      <c r="BU160" s="228">
        <f t="shared" si="192"/>
        <v>0</v>
      </c>
      <c r="BV160" s="228">
        <f t="shared" si="192"/>
        <v>0</v>
      </c>
      <c r="BW160" s="228">
        <f t="shared" si="192"/>
        <v>0</v>
      </c>
      <c r="BX160" s="228">
        <f t="shared" si="192"/>
        <v>0</v>
      </c>
      <c r="BY160" s="228">
        <f t="shared" si="192"/>
        <v>0</v>
      </c>
      <c r="BZ160" s="228">
        <f t="shared" si="192"/>
        <v>0</v>
      </c>
      <c r="CA160" s="225"/>
    </row>
    <row r="161" spans="1:79" x14ac:dyDescent="0.3">
      <c r="A161" s="223"/>
      <c r="B161" s="160" t="s">
        <v>348</v>
      </c>
      <c r="C161" s="225"/>
      <c r="D161" s="238">
        <f t="shared" ref="D161:AI161" si="193">(IF(D$73=0,0,D86/D$74))</f>
        <v>0.24331105305935319</v>
      </c>
      <c r="E161" s="238">
        <f t="shared" si="193"/>
        <v>0.1477686743446717</v>
      </c>
      <c r="F161" s="238">
        <f t="shared" si="193"/>
        <v>0.24362606372085793</v>
      </c>
      <c r="G161" s="238">
        <f t="shared" si="193"/>
        <v>0.20563247515499172</v>
      </c>
      <c r="H161" s="238">
        <f t="shared" si="193"/>
        <v>0.7443281139565594</v>
      </c>
      <c r="I161" s="238">
        <f t="shared" si="193"/>
        <v>0.19737274851281711</v>
      </c>
      <c r="J161" s="238">
        <f t="shared" si="193"/>
        <v>0.11133067153728972</v>
      </c>
      <c r="K161" s="238">
        <f t="shared" si="193"/>
        <v>0.1711232817993158</v>
      </c>
      <c r="L161" s="238">
        <f t="shared" si="193"/>
        <v>0.28854689885464457</v>
      </c>
      <c r="M161" s="238">
        <f t="shared" si="193"/>
        <v>0.50735558005259718</v>
      </c>
      <c r="N161" s="238">
        <f t="shared" si="193"/>
        <v>0.13793192774840257</v>
      </c>
      <c r="O161" s="238">
        <f t="shared" si="193"/>
        <v>7.8256329054607096E-2</v>
      </c>
      <c r="P161" s="238">
        <f t="shared" si="193"/>
        <v>0.14068176975023328</v>
      </c>
      <c r="Q161" s="238">
        <f t="shared" si="193"/>
        <v>0.22072998365561605</v>
      </c>
      <c r="R161" s="238">
        <f t="shared" si="193"/>
        <v>0.44522547019597675</v>
      </c>
      <c r="S161" s="238">
        <f t="shared" si="193"/>
        <v>0.14893422620548602</v>
      </c>
      <c r="T161" s="238">
        <f t="shared" si="193"/>
        <v>9.4599329840711815E-2</v>
      </c>
      <c r="U161" s="238">
        <f t="shared" si="193"/>
        <v>0.10579427027856124</v>
      </c>
      <c r="V161" s="238">
        <f t="shared" si="193"/>
        <v>0.17025954703256735</v>
      </c>
      <c r="W161" s="238">
        <f t="shared" si="193"/>
        <v>0.5725348655556225</v>
      </c>
      <c r="X161" s="238">
        <f t="shared" si="193"/>
        <v>0.15224604664559135</v>
      </c>
      <c r="Y161" s="238">
        <f t="shared" si="193"/>
        <v>6.8645531937845033E-2</v>
      </c>
      <c r="Z161" s="238">
        <f t="shared" si="193"/>
        <v>0.10724309195273383</v>
      </c>
      <c r="AA161" s="238">
        <f t="shared" si="193"/>
        <v>0.16832698240585559</v>
      </c>
      <c r="AB161" s="238">
        <f t="shared" si="193"/>
        <v>0.46594660460164805</v>
      </c>
      <c r="AC161" s="238">
        <f t="shared" si="193"/>
        <v>0.16200248253658348</v>
      </c>
      <c r="AD161" s="238">
        <f t="shared" si="193"/>
        <v>0.10499122017268167</v>
      </c>
      <c r="AE161" s="238">
        <f t="shared" si="193"/>
        <v>0.12441419568106914</v>
      </c>
      <c r="AF161" s="238">
        <f t="shared" si="193"/>
        <v>0.14720712849874795</v>
      </c>
      <c r="AG161" s="238">
        <f t="shared" si="193"/>
        <v>0.55987039559035179</v>
      </c>
      <c r="AH161" s="238">
        <f t="shared" si="193"/>
        <v>0.13623020912321732</v>
      </c>
      <c r="AI161" s="238">
        <f t="shared" si="193"/>
        <v>0.15057250154544394</v>
      </c>
      <c r="AJ161" s="238">
        <f t="shared" ref="AJ161:BD161" si="194">(IF(AJ$73=0,0,AJ86/AJ$74))</f>
        <v>0.1450572988120778</v>
      </c>
      <c r="AK161" s="238">
        <f t="shared" si="194"/>
        <v>0.12854619521304925</v>
      </c>
      <c r="AL161" s="238">
        <f t="shared" si="194"/>
        <v>0.14634406887835291</v>
      </c>
      <c r="AM161" s="238">
        <f t="shared" si="194"/>
        <v>0.56969677204441849</v>
      </c>
      <c r="AN161" s="238">
        <f t="shared" si="194"/>
        <v>0.20810256820781609</v>
      </c>
      <c r="AO161" s="238">
        <f t="shared" si="194"/>
        <v>0.13331824371989151</v>
      </c>
      <c r="AP161" s="238">
        <f t="shared" si="194"/>
        <v>9.0734052403406887E-2</v>
      </c>
      <c r="AQ161" s="238">
        <f t="shared" si="194"/>
        <v>0</v>
      </c>
      <c r="AR161" s="238">
        <f t="shared" si="194"/>
        <v>0</v>
      </c>
      <c r="AS161" s="238">
        <f t="shared" si="194"/>
        <v>0</v>
      </c>
      <c r="AT161" s="238">
        <f t="shared" si="194"/>
        <v>0</v>
      </c>
      <c r="AU161" s="238">
        <f t="shared" si="194"/>
        <v>0</v>
      </c>
      <c r="AV161" s="238">
        <f t="shared" si="194"/>
        <v>0</v>
      </c>
      <c r="AW161" s="238">
        <f t="shared" si="194"/>
        <v>0</v>
      </c>
      <c r="AX161" s="238">
        <f t="shared" si="194"/>
        <v>0</v>
      </c>
      <c r="AY161" s="238">
        <f t="shared" si="194"/>
        <v>0</v>
      </c>
      <c r="AZ161" s="238">
        <f t="shared" si="194"/>
        <v>0</v>
      </c>
      <c r="BA161" s="238">
        <f t="shared" si="194"/>
        <v>0</v>
      </c>
      <c r="BB161" s="238">
        <f t="shared" si="194"/>
        <v>0</v>
      </c>
      <c r="BC161" s="238">
        <f t="shared" si="194"/>
        <v>0</v>
      </c>
      <c r="BD161" s="238">
        <f t="shared" si="194"/>
        <v>0</v>
      </c>
      <c r="BE161" s="226"/>
      <c r="BF161" s="239">
        <f t="shared" ref="BF161:BZ161" si="195">(IF(BF$73=0,0,BF86/BF$74))</f>
        <v>0.37404532152502529</v>
      </c>
      <c r="BG161" s="238">
        <f t="shared" si="195"/>
        <v>0.19170379480526861</v>
      </c>
      <c r="BH161" s="238">
        <f t="shared" si="195"/>
        <v>0.23603039268261819</v>
      </c>
      <c r="BI161" s="238">
        <f t="shared" si="195"/>
        <v>0.22468249392266201</v>
      </c>
      <c r="BJ161" s="238">
        <f t="shared" si="195"/>
        <v>0.2510736664108868</v>
      </c>
      <c r="BK161" s="238">
        <f t="shared" si="195"/>
        <v>0.22250810595780635</v>
      </c>
      <c r="BL161" s="238">
        <f t="shared" si="195"/>
        <v>0.26418196770972768</v>
      </c>
      <c r="BM161" s="238">
        <f t="shared" si="195"/>
        <v>0.14419221837114465</v>
      </c>
      <c r="BN161" s="238">
        <f t="shared" si="195"/>
        <v>0.27789642995244068</v>
      </c>
      <c r="BO161" s="238">
        <f t="shared" si="195"/>
        <v>0</v>
      </c>
      <c r="BP161" s="238">
        <f t="shared" si="195"/>
        <v>0</v>
      </c>
      <c r="BQ161" s="238">
        <f t="shared" si="195"/>
        <v>0</v>
      </c>
      <c r="BR161" s="238">
        <f t="shared" si="195"/>
        <v>0.24331105305935319</v>
      </c>
      <c r="BS161" s="238">
        <f t="shared" si="195"/>
        <v>0.26274849665644395</v>
      </c>
      <c r="BT161" s="238">
        <f t="shared" si="195"/>
        <v>0.23238262651375047</v>
      </c>
      <c r="BU161" s="238">
        <f t="shared" si="195"/>
        <v>0.23362912227581883</v>
      </c>
      <c r="BV161" s="238">
        <f t="shared" si="195"/>
        <v>0</v>
      </c>
      <c r="BW161" s="238">
        <f t="shared" si="195"/>
        <v>0.24739165707699393</v>
      </c>
      <c r="BX161" s="238">
        <f t="shared" si="195"/>
        <v>0.23362912227581883</v>
      </c>
      <c r="BY161" s="238">
        <f t="shared" si="195"/>
        <v>0.26274849665644395</v>
      </c>
      <c r="BZ161" s="238">
        <f t="shared" si="195"/>
        <v>0.26274849665644395</v>
      </c>
      <c r="CA161" s="225"/>
    </row>
    <row r="162" spans="1:79" ht="15.6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x14ac:dyDescent="0.3">
      <c r="A163" s="223"/>
      <c r="B163" s="78" t="s">
        <v>350</v>
      </c>
      <c r="C163" s="225"/>
      <c r="D163" s="227">
        <f t="shared" ref="D163:AI163" si="196">(IF(D$73=0,0,D88/D$74))</f>
        <v>0.16871133933867996</v>
      </c>
      <c r="E163" s="228">
        <f t="shared" si="196"/>
        <v>0.18643327202743853</v>
      </c>
      <c r="F163" s="228">
        <f t="shared" si="196"/>
        <v>0.26605043437067449</v>
      </c>
      <c r="G163" s="228">
        <f t="shared" si="196"/>
        <v>0.19305763128812686</v>
      </c>
      <c r="H163" s="228">
        <f t="shared" si="196"/>
        <v>0.14372860040527394</v>
      </c>
      <c r="I163" s="228">
        <f t="shared" si="196"/>
        <v>0.14294185487746275</v>
      </c>
      <c r="J163" s="228">
        <f t="shared" si="196"/>
        <v>0.17340936512103719</v>
      </c>
      <c r="K163" s="228">
        <f t="shared" si="196"/>
        <v>0.2485016840642468</v>
      </c>
      <c r="L163" s="228">
        <f t="shared" si="196"/>
        <v>0.19114511157741726</v>
      </c>
      <c r="M163" s="228">
        <f t="shared" si="196"/>
        <v>0.1066082445178257</v>
      </c>
      <c r="N163" s="228">
        <f t="shared" si="196"/>
        <v>0.11566474325582704</v>
      </c>
      <c r="O163" s="228">
        <f t="shared" si="196"/>
        <v>0.1539948355378547</v>
      </c>
      <c r="P163" s="228">
        <f t="shared" si="196"/>
        <v>0.16903692490833067</v>
      </c>
      <c r="Q163" s="228">
        <f t="shared" si="196"/>
        <v>0.14124033121015978</v>
      </c>
      <c r="R163" s="228">
        <f t="shared" si="196"/>
        <v>0.13784832359444291</v>
      </c>
      <c r="S163" s="228">
        <f t="shared" si="196"/>
        <v>0.16138899758768432</v>
      </c>
      <c r="T163" s="228">
        <f t="shared" si="196"/>
        <v>0.20935171615502196</v>
      </c>
      <c r="U163" s="228">
        <f t="shared" si="196"/>
        <v>0.23348865176007427</v>
      </c>
      <c r="V163" s="228">
        <f t="shared" si="196"/>
        <v>0.17920112808106733</v>
      </c>
      <c r="W163" s="228">
        <f t="shared" si="196"/>
        <v>0.15612574594766682</v>
      </c>
      <c r="X163" s="228">
        <f t="shared" si="196"/>
        <v>0.15196808861343705</v>
      </c>
      <c r="Y163" s="228">
        <f t="shared" si="196"/>
        <v>0.1904852833458314</v>
      </c>
      <c r="Z163" s="228">
        <f t="shared" si="196"/>
        <v>0.19548865635613999</v>
      </c>
      <c r="AA163" s="228">
        <f t="shared" si="196"/>
        <v>0.13547885632260803</v>
      </c>
      <c r="AB163" s="228">
        <f t="shared" si="196"/>
        <v>0.11426651776628555</v>
      </c>
      <c r="AC163" s="228">
        <f t="shared" si="196"/>
        <v>0.14155986048661595</v>
      </c>
      <c r="AD163" s="228">
        <f t="shared" si="196"/>
        <v>0.16471040673989848</v>
      </c>
      <c r="AE163" s="228">
        <f t="shared" si="196"/>
        <v>0.25676654191787918</v>
      </c>
      <c r="AF163" s="228">
        <f t="shared" si="196"/>
        <v>0.2048203984618277</v>
      </c>
      <c r="AG163" s="228">
        <f t="shared" si="196"/>
        <v>0.15703239464800911</v>
      </c>
      <c r="AH163" s="228">
        <f t="shared" si="196"/>
        <v>0.1667058753665823</v>
      </c>
      <c r="AI163" s="228">
        <f t="shared" si="196"/>
        <v>0.17199435706784325</v>
      </c>
      <c r="AJ163" s="228">
        <f t="shared" ref="AJ163:BD163" si="197">(IF(AJ$73=0,0,AJ88/AJ$74))</f>
        <v>0.21713257536505584</v>
      </c>
      <c r="AK163" s="228">
        <f t="shared" si="197"/>
        <v>0.30769009180164775</v>
      </c>
      <c r="AL163" s="228">
        <f t="shared" si="197"/>
        <v>0.22025210265767481</v>
      </c>
      <c r="AM163" s="228">
        <f t="shared" si="197"/>
        <v>0.11658856819392692</v>
      </c>
      <c r="AN163" s="228">
        <f t="shared" si="197"/>
        <v>0.14761024586624086</v>
      </c>
      <c r="AO163" s="228">
        <f t="shared" si="197"/>
        <v>0.14684910009317834</v>
      </c>
      <c r="AP163" s="228">
        <f t="shared" si="197"/>
        <v>0.17902392062839936</v>
      </c>
      <c r="AQ163" s="228">
        <f t="shared" si="197"/>
        <v>0</v>
      </c>
      <c r="AR163" s="228">
        <f t="shared" si="197"/>
        <v>0</v>
      </c>
      <c r="AS163" s="228">
        <f t="shared" si="197"/>
        <v>0</v>
      </c>
      <c r="AT163" s="228">
        <f t="shared" si="197"/>
        <v>0</v>
      </c>
      <c r="AU163" s="228">
        <f t="shared" si="197"/>
        <v>0</v>
      </c>
      <c r="AV163" s="228">
        <f t="shared" si="197"/>
        <v>0</v>
      </c>
      <c r="AW163" s="228">
        <f t="shared" si="197"/>
        <v>0</v>
      </c>
      <c r="AX163" s="228">
        <f t="shared" si="197"/>
        <v>0</v>
      </c>
      <c r="AY163" s="228">
        <f t="shared" si="197"/>
        <v>0</v>
      </c>
      <c r="AZ163" s="228">
        <f t="shared" si="197"/>
        <v>0</v>
      </c>
      <c r="BA163" s="228">
        <f t="shared" si="197"/>
        <v>0</v>
      </c>
      <c r="BB163" s="228">
        <f t="shared" si="197"/>
        <v>0</v>
      </c>
      <c r="BC163" s="228">
        <f t="shared" si="197"/>
        <v>0</v>
      </c>
      <c r="BD163" s="228">
        <f t="shared" si="197"/>
        <v>0</v>
      </c>
      <c r="BE163" s="226"/>
      <c r="BF163" s="229">
        <f t="shared" ref="BF163:BZ163" si="198">(IF(BF$73=0,0,BF88/BF$74))</f>
        <v>0.18814769981728094</v>
      </c>
      <c r="BG163" s="228">
        <f t="shared" si="198"/>
        <v>0.18166708610045559</v>
      </c>
      <c r="BH163" s="228">
        <f t="shared" si="198"/>
        <v>0.13327811492320021</v>
      </c>
      <c r="BI163" s="228">
        <f t="shared" si="198"/>
        <v>0.17769822153632267</v>
      </c>
      <c r="BJ163" s="228">
        <f t="shared" si="198"/>
        <v>0.16795788655361027</v>
      </c>
      <c r="BK163" s="228">
        <f t="shared" si="198"/>
        <v>0.14541861674812334</v>
      </c>
      <c r="BL163" s="228">
        <f t="shared" si="198"/>
        <v>0.18918239700111611</v>
      </c>
      <c r="BM163" s="228">
        <f t="shared" si="198"/>
        <v>0.21966072619841798</v>
      </c>
      <c r="BN163" s="228">
        <f t="shared" si="198"/>
        <v>0.14415804086993581</v>
      </c>
      <c r="BO163" s="228">
        <f t="shared" si="198"/>
        <v>0</v>
      </c>
      <c r="BP163" s="228">
        <f t="shared" si="198"/>
        <v>0</v>
      </c>
      <c r="BQ163" s="228">
        <f t="shared" si="198"/>
        <v>0</v>
      </c>
      <c r="BR163" s="228">
        <f t="shared" si="198"/>
        <v>0.16871133933868002</v>
      </c>
      <c r="BS163" s="228">
        <f t="shared" si="198"/>
        <v>0.16373172935352454</v>
      </c>
      <c r="BT163" s="228">
        <f t="shared" si="198"/>
        <v>0.16253540698778279</v>
      </c>
      <c r="BU163" s="228">
        <f t="shared" si="198"/>
        <v>0.18196181108426496</v>
      </c>
      <c r="BV163" s="228">
        <f t="shared" si="198"/>
        <v>0</v>
      </c>
      <c r="BW163" s="228">
        <f t="shared" si="198"/>
        <v>0.16312671686517255</v>
      </c>
      <c r="BX163" s="228">
        <f t="shared" si="198"/>
        <v>0.18196181108426496</v>
      </c>
      <c r="BY163" s="228">
        <f t="shared" si="198"/>
        <v>0.16373172935352454</v>
      </c>
      <c r="BZ163" s="228">
        <f t="shared" si="198"/>
        <v>0.16373172935352454</v>
      </c>
      <c r="CA163" s="225"/>
    </row>
    <row r="164" spans="1:79" x14ac:dyDescent="0.3">
      <c r="A164" s="223"/>
      <c r="B164" s="78" t="s">
        <v>47</v>
      </c>
      <c r="C164" s="225"/>
      <c r="D164" s="227">
        <f t="shared" ref="D164:AI164" si="199">(IF(D$73=0,0,D89/D$74))</f>
        <v>1.0162521296243966E-2</v>
      </c>
      <c r="E164" s="228">
        <f t="shared" si="199"/>
        <v>2.946624637521901E-2</v>
      </c>
      <c r="F164" s="228">
        <f t="shared" si="199"/>
        <v>4.2049938630302756E-2</v>
      </c>
      <c r="G164" s="228">
        <f t="shared" si="199"/>
        <v>3.0513242975829431E-2</v>
      </c>
      <c r="H164" s="228">
        <f t="shared" si="199"/>
        <v>2.2716665886140179E-2</v>
      </c>
      <c r="I164" s="228">
        <f t="shared" si="199"/>
        <v>2.2592318781650834E-2</v>
      </c>
      <c r="J164" s="228">
        <f t="shared" si="199"/>
        <v>2.7407785213761426E-2</v>
      </c>
      <c r="K164" s="228">
        <f t="shared" si="199"/>
        <v>3.9276314617362112E-2</v>
      </c>
      <c r="L164" s="228">
        <f t="shared" si="199"/>
        <v>3.0210964437345496E-2</v>
      </c>
      <c r="M164" s="228">
        <f t="shared" si="199"/>
        <v>1.9750685984768396E-2</v>
      </c>
      <c r="N164" s="228">
        <f t="shared" si="199"/>
        <v>2.1428530540831853E-2</v>
      </c>
      <c r="O164" s="228">
        <f t="shared" si="199"/>
        <v>2.8529722572025459E-2</v>
      </c>
      <c r="P164" s="228">
        <f t="shared" si="199"/>
        <v>3.1316482499034827E-2</v>
      </c>
      <c r="Q164" s="228">
        <f t="shared" si="199"/>
        <v>2.6166770147407387E-2</v>
      </c>
      <c r="R164" s="228">
        <f t="shared" si="199"/>
        <v>2.143494741115274E-2</v>
      </c>
      <c r="S164" s="228">
        <f t="shared" si="199"/>
        <v>2.5095442482190096E-2</v>
      </c>
      <c r="T164" s="228">
        <f t="shared" si="199"/>
        <v>3.2553482764286393E-2</v>
      </c>
      <c r="U164" s="228">
        <f t="shared" si="199"/>
        <v>3.6306694496355173E-2</v>
      </c>
      <c r="V164" s="228">
        <f t="shared" si="199"/>
        <v>2.7895614980829948E-2</v>
      </c>
      <c r="W164" s="228">
        <f t="shared" si="199"/>
        <v>-0.39205444573661707</v>
      </c>
      <c r="X164" s="228">
        <f t="shared" si="199"/>
        <v>2.3656342651009046E-2</v>
      </c>
      <c r="Y164" s="228">
        <f t="shared" si="199"/>
        <v>2.9652180098586146E-2</v>
      </c>
      <c r="Z164" s="228">
        <f t="shared" si="199"/>
        <v>3.5670299906811483E-2</v>
      </c>
      <c r="AA164" s="228">
        <f t="shared" si="199"/>
        <v>2.4720469853019521E-2</v>
      </c>
      <c r="AB164" s="228">
        <f t="shared" si="199"/>
        <v>2.0849910342648839E-2</v>
      </c>
      <c r="AC164" s="228">
        <f t="shared" si="199"/>
        <v>2.5830054656086378E-2</v>
      </c>
      <c r="AD164" s="228">
        <f t="shared" si="199"/>
        <v>3.0054273816694271E-2</v>
      </c>
      <c r="AE164" s="228">
        <f t="shared" si="199"/>
        <v>-0.21760676263839737</v>
      </c>
      <c r="AF164" s="228">
        <f t="shared" si="199"/>
        <v>3.1883677501888245E-2</v>
      </c>
      <c r="AG164" s="228">
        <f t="shared" si="199"/>
        <v>2.444468551914996E-2</v>
      </c>
      <c r="AH164" s="228">
        <f t="shared" si="199"/>
        <v>2.5950522544504653E-2</v>
      </c>
      <c r="AI164" s="228">
        <f t="shared" si="199"/>
        <v>2.6773762057287195E-2</v>
      </c>
      <c r="AJ164" s="228">
        <f t="shared" ref="AJ164:BD164" si="200">(IF(AJ$73=0,0,AJ89/AJ$74))</f>
        <v>3.3800271164808417E-2</v>
      </c>
      <c r="AK164" s="228">
        <f t="shared" si="200"/>
        <v>4.7897044099142624E-2</v>
      </c>
      <c r="AL164" s="228">
        <f t="shared" si="200"/>
        <v>3.4285877104954746E-2</v>
      </c>
      <c r="AM164" s="228">
        <f t="shared" si="200"/>
        <v>2.1273608764319975E-2</v>
      </c>
      <c r="AN164" s="228">
        <f t="shared" si="200"/>
        <v>2.6934052530263944E-2</v>
      </c>
      <c r="AO164" s="228">
        <f t="shared" si="200"/>
        <v>2.6795168267084606E-2</v>
      </c>
      <c r="AP164" s="228">
        <f t="shared" si="200"/>
        <v>3.26660229720672E-2</v>
      </c>
      <c r="AQ164" s="228">
        <f t="shared" si="200"/>
        <v>0</v>
      </c>
      <c r="AR164" s="228">
        <f t="shared" si="200"/>
        <v>0</v>
      </c>
      <c r="AS164" s="228">
        <f t="shared" si="200"/>
        <v>0</v>
      </c>
      <c r="AT164" s="228">
        <f t="shared" si="200"/>
        <v>0</v>
      </c>
      <c r="AU164" s="228">
        <f t="shared" si="200"/>
        <v>0</v>
      </c>
      <c r="AV164" s="228">
        <f t="shared" si="200"/>
        <v>0</v>
      </c>
      <c r="AW164" s="228">
        <f t="shared" si="200"/>
        <v>0</v>
      </c>
      <c r="AX164" s="228">
        <f t="shared" si="200"/>
        <v>0</v>
      </c>
      <c r="AY164" s="228">
        <f t="shared" si="200"/>
        <v>0</v>
      </c>
      <c r="AZ164" s="228">
        <f t="shared" si="200"/>
        <v>0</v>
      </c>
      <c r="BA164" s="228">
        <f t="shared" si="200"/>
        <v>0</v>
      </c>
      <c r="BB164" s="228">
        <f t="shared" si="200"/>
        <v>0</v>
      </c>
      <c r="BC164" s="228">
        <f t="shared" si="200"/>
        <v>0</v>
      </c>
      <c r="BD164" s="228">
        <f t="shared" si="200"/>
        <v>0</v>
      </c>
      <c r="BE164" s="226"/>
      <c r="BF164" s="229">
        <f t="shared" ref="BF164:BZ164" si="201">(IF(BF$73=0,0,BF89/BF$74))</f>
        <v>2.9737215988628912E-2</v>
      </c>
      <c r="BG164" s="228">
        <f t="shared" si="201"/>
        <v>2.8712938731860631E-2</v>
      </c>
      <c r="BH164" s="228">
        <f t="shared" si="201"/>
        <v>2.469165690135584E-2</v>
      </c>
      <c r="BI164" s="228">
        <f t="shared" si="201"/>
        <v>2.7631471565026679E-2</v>
      </c>
      <c r="BJ164" s="228">
        <f t="shared" si="201"/>
        <v>-8.583260366913785E-2</v>
      </c>
      <c r="BK164" s="228">
        <f t="shared" si="201"/>
        <v>2.6534151741210835E-2</v>
      </c>
      <c r="BL164" s="228">
        <f t="shared" si="201"/>
        <v>-1.7995466334022259E-2</v>
      </c>
      <c r="BM164" s="228">
        <f t="shared" si="201"/>
        <v>3.4193819592857548E-2</v>
      </c>
      <c r="BN164" s="228">
        <f t="shared" si="201"/>
        <v>2.6304137783018169E-2</v>
      </c>
      <c r="BO164" s="228">
        <f t="shared" si="201"/>
        <v>0</v>
      </c>
      <c r="BP164" s="228">
        <f t="shared" si="201"/>
        <v>0</v>
      </c>
      <c r="BQ164" s="228">
        <f t="shared" si="201"/>
        <v>0</v>
      </c>
      <c r="BR164" s="228">
        <f t="shared" si="201"/>
        <v>1.0162521296243968E-2</v>
      </c>
      <c r="BS164" s="228">
        <f t="shared" si="201"/>
        <v>2.7363347049034342E-2</v>
      </c>
      <c r="BT164" s="228">
        <f t="shared" si="201"/>
        <v>-9.3641865443104631E-3</v>
      </c>
      <c r="BU164" s="228">
        <f t="shared" si="201"/>
        <v>1.3420859653208548E-2</v>
      </c>
      <c r="BV164" s="228">
        <f t="shared" si="201"/>
        <v>0</v>
      </c>
      <c r="BW164" s="228">
        <f t="shared" si="201"/>
        <v>8.7892426716048976E-3</v>
      </c>
      <c r="BX164" s="228">
        <f t="shared" si="201"/>
        <v>1.3420859653208548E-2</v>
      </c>
      <c r="BY164" s="228">
        <f t="shared" si="201"/>
        <v>2.7363347049034342E-2</v>
      </c>
      <c r="BZ164" s="228">
        <f t="shared" si="201"/>
        <v>2.7363347049034342E-2</v>
      </c>
      <c r="CA164" s="225"/>
    </row>
    <row r="165" spans="1:79" x14ac:dyDescent="0.3">
      <c r="A165" s="223"/>
      <c r="B165" s="78" t="s">
        <v>351</v>
      </c>
      <c r="C165" s="225"/>
      <c r="D165" s="227">
        <f t="shared" ref="D165:AI165" si="202">(IF(D$73=0,0,D90/D$74))</f>
        <v>1.7963065280948304E-3</v>
      </c>
      <c r="E165" s="228">
        <f t="shared" si="202"/>
        <v>0</v>
      </c>
      <c r="F165" s="228">
        <f t="shared" si="202"/>
        <v>0</v>
      </c>
      <c r="G165" s="228">
        <f t="shared" si="202"/>
        <v>4.1674891267421046E-3</v>
      </c>
      <c r="H165" s="228">
        <f t="shared" si="202"/>
        <v>4.4886040441422716E-3</v>
      </c>
      <c r="I165" s="228">
        <f t="shared" si="202"/>
        <v>1.5092213624086563E-3</v>
      </c>
      <c r="J165" s="228">
        <f t="shared" si="202"/>
        <v>5.2780271564307048E-4</v>
      </c>
      <c r="K165" s="228">
        <f t="shared" si="202"/>
        <v>4.8637941742784687E-3</v>
      </c>
      <c r="L165" s="228">
        <f t="shared" si="202"/>
        <v>0</v>
      </c>
      <c r="M165" s="228">
        <f t="shared" si="202"/>
        <v>0</v>
      </c>
      <c r="N165" s="228">
        <f t="shared" si="202"/>
        <v>0</v>
      </c>
      <c r="O165" s="228">
        <f t="shared" si="202"/>
        <v>0</v>
      </c>
      <c r="P165" s="228">
        <f t="shared" si="202"/>
        <v>0</v>
      </c>
      <c r="Q165" s="228">
        <f t="shared" si="202"/>
        <v>0</v>
      </c>
      <c r="R165" s="228">
        <f t="shared" si="202"/>
        <v>0</v>
      </c>
      <c r="S165" s="228">
        <f t="shared" si="202"/>
        <v>0</v>
      </c>
      <c r="T165" s="228">
        <f t="shared" si="202"/>
        <v>0</v>
      </c>
      <c r="U165" s="228">
        <f t="shared" si="202"/>
        <v>0</v>
      </c>
      <c r="V165" s="228">
        <f t="shared" si="202"/>
        <v>0</v>
      </c>
      <c r="W165" s="228">
        <f t="shared" si="202"/>
        <v>0</v>
      </c>
      <c r="X165" s="228">
        <f t="shared" si="202"/>
        <v>0</v>
      </c>
      <c r="Y165" s="228">
        <f t="shared" si="202"/>
        <v>0</v>
      </c>
      <c r="Z165" s="228">
        <f t="shared" si="202"/>
        <v>0</v>
      </c>
      <c r="AA165" s="228">
        <f t="shared" si="202"/>
        <v>0</v>
      </c>
      <c r="AB165" s="228">
        <f t="shared" si="202"/>
        <v>0</v>
      </c>
      <c r="AC165" s="228">
        <f t="shared" si="202"/>
        <v>0</v>
      </c>
      <c r="AD165" s="228">
        <f t="shared" si="202"/>
        <v>0</v>
      </c>
      <c r="AE165" s="228">
        <f t="shared" si="202"/>
        <v>0</v>
      </c>
      <c r="AF165" s="228">
        <f t="shared" si="202"/>
        <v>0</v>
      </c>
      <c r="AG165" s="228">
        <f t="shared" si="202"/>
        <v>0</v>
      </c>
      <c r="AH165" s="228">
        <f t="shared" si="202"/>
        <v>0</v>
      </c>
      <c r="AI165" s="228">
        <f t="shared" si="202"/>
        <v>0</v>
      </c>
      <c r="AJ165" s="228">
        <f t="shared" ref="AJ165:BD165" si="203">(IF(AJ$73=0,0,AJ90/AJ$74))</f>
        <v>0</v>
      </c>
      <c r="AK165" s="228">
        <f t="shared" si="203"/>
        <v>0</v>
      </c>
      <c r="AL165" s="228">
        <f t="shared" si="203"/>
        <v>2.2606857960777885E-2</v>
      </c>
      <c r="AM165" s="228">
        <f t="shared" si="203"/>
        <v>0</v>
      </c>
      <c r="AN165" s="228">
        <f t="shared" si="203"/>
        <v>0</v>
      </c>
      <c r="AO165" s="228">
        <f t="shared" si="203"/>
        <v>3.4062790396467015E-2</v>
      </c>
      <c r="AP165" s="228">
        <f t="shared" si="203"/>
        <v>0</v>
      </c>
      <c r="AQ165" s="228">
        <f t="shared" si="203"/>
        <v>0</v>
      </c>
      <c r="AR165" s="228">
        <f t="shared" si="203"/>
        <v>0</v>
      </c>
      <c r="AS165" s="228">
        <f t="shared" si="203"/>
        <v>0</v>
      </c>
      <c r="AT165" s="228">
        <f t="shared" si="203"/>
        <v>0</v>
      </c>
      <c r="AU165" s="228">
        <f t="shared" si="203"/>
        <v>0</v>
      </c>
      <c r="AV165" s="228">
        <f t="shared" si="203"/>
        <v>0</v>
      </c>
      <c r="AW165" s="228">
        <f t="shared" si="203"/>
        <v>0</v>
      </c>
      <c r="AX165" s="228">
        <f t="shared" si="203"/>
        <v>0</v>
      </c>
      <c r="AY165" s="228">
        <f t="shared" si="203"/>
        <v>0</v>
      </c>
      <c r="AZ165" s="228">
        <f t="shared" si="203"/>
        <v>0</v>
      </c>
      <c r="BA165" s="228">
        <f t="shared" si="203"/>
        <v>0</v>
      </c>
      <c r="BB165" s="228">
        <f t="shared" si="203"/>
        <v>0</v>
      </c>
      <c r="BC165" s="228">
        <f t="shared" si="203"/>
        <v>0</v>
      </c>
      <c r="BD165" s="228">
        <f t="shared" si="203"/>
        <v>0</v>
      </c>
      <c r="BE165" s="226"/>
      <c r="BF165" s="229">
        <f t="shared" ref="BF165:BZ165" si="204">(IF(BF$73=0,0,BF90/BF$74))</f>
        <v>2.4843249291288867E-3</v>
      </c>
      <c r="BG165" s="228">
        <f t="shared" si="204"/>
        <v>1.5066763680473584E-3</v>
      </c>
      <c r="BH165" s="228">
        <f t="shared" si="204"/>
        <v>0</v>
      </c>
      <c r="BI165" s="228">
        <f t="shared" si="204"/>
        <v>0</v>
      </c>
      <c r="BJ165" s="228">
        <f t="shared" si="204"/>
        <v>0</v>
      </c>
      <c r="BK165" s="228">
        <f t="shared" si="204"/>
        <v>0</v>
      </c>
      <c r="BL165" s="228">
        <f t="shared" si="204"/>
        <v>0</v>
      </c>
      <c r="BM165" s="228">
        <f t="shared" si="204"/>
        <v>5.6365396479858753E-3</v>
      </c>
      <c r="BN165" s="228">
        <f t="shared" si="204"/>
        <v>8.359644572221072E-3</v>
      </c>
      <c r="BO165" s="228">
        <f t="shared" si="204"/>
        <v>0</v>
      </c>
      <c r="BP165" s="228">
        <f t="shared" si="204"/>
        <v>0</v>
      </c>
      <c r="BQ165" s="228">
        <f t="shared" si="204"/>
        <v>0</v>
      </c>
      <c r="BR165" s="228">
        <f t="shared" si="204"/>
        <v>1.7963065280948304E-3</v>
      </c>
      <c r="BS165" s="228">
        <f t="shared" si="204"/>
        <v>1.1732869943767345E-3</v>
      </c>
      <c r="BT165" s="228">
        <f t="shared" si="204"/>
        <v>0</v>
      </c>
      <c r="BU165" s="228">
        <f t="shared" si="204"/>
        <v>4.6823817959658768E-3</v>
      </c>
      <c r="BV165" s="228">
        <f t="shared" si="204"/>
        <v>0</v>
      </c>
      <c r="BW165" s="228">
        <f t="shared" si="204"/>
        <v>5.7992411464927889E-4</v>
      </c>
      <c r="BX165" s="228">
        <f t="shared" si="204"/>
        <v>4.6823817959658768E-3</v>
      </c>
      <c r="BY165" s="228">
        <f t="shared" si="204"/>
        <v>1.1732869943767345E-3</v>
      </c>
      <c r="BZ165" s="228">
        <f t="shared" si="204"/>
        <v>1.1732869943767345E-3</v>
      </c>
      <c r="CA165" s="225"/>
    </row>
    <row r="166" spans="1:79" x14ac:dyDescent="0.3">
      <c r="A166" s="223"/>
      <c r="B166" s="78" t="s">
        <v>51</v>
      </c>
      <c r="C166" s="225"/>
      <c r="D166" s="227">
        <f t="shared" ref="D166:AI166" si="205">(IF(D$73=0,0,D91/D$74))</f>
        <v>1.3920527512503683E-3</v>
      </c>
      <c r="E166" s="228">
        <f t="shared" si="205"/>
        <v>0</v>
      </c>
      <c r="F166" s="228">
        <f t="shared" si="205"/>
        <v>0</v>
      </c>
      <c r="G166" s="228">
        <f t="shared" si="205"/>
        <v>0</v>
      </c>
      <c r="H166" s="228">
        <f t="shared" si="205"/>
        <v>0</v>
      </c>
      <c r="I166" s="228">
        <f t="shared" si="205"/>
        <v>0</v>
      </c>
      <c r="J166" s="228">
        <f t="shared" si="205"/>
        <v>0</v>
      </c>
      <c r="K166" s="228">
        <f t="shared" si="205"/>
        <v>0</v>
      </c>
      <c r="L166" s="228">
        <f t="shared" si="205"/>
        <v>0</v>
      </c>
      <c r="M166" s="228">
        <f t="shared" si="205"/>
        <v>0</v>
      </c>
      <c r="N166" s="228">
        <f t="shared" si="205"/>
        <v>0</v>
      </c>
      <c r="O166" s="228">
        <f t="shared" si="205"/>
        <v>0</v>
      </c>
      <c r="P166" s="228">
        <f t="shared" si="205"/>
        <v>0</v>
      </c>
      <c r="Q166" s="228">
        <f t="shared" si="205"/>
        <v>0</v>
      </c>
      <c r="R166" s="228">
        <f t="shared" si="205"/>
        <v>0</v>
      </c>
      <c r="S166" s="228">
        <f t="shared" si="205"/>
        <v>0</v>
      </c>
      <c r="T166" s="228">
        <f t="shared" si="205"/>
        <v>0</v>
      </c>
      <c r="U166" s="228">
        <f t="shared" si="205"/>
        <v>0</v>
      </c>
      <c r="V166" s="228">
        <f t="shared" si="205"/>
        <v>0</v>
      </c>
      <c r="W166" s="228">
        <f t="shared" si="205"/>
        <v>0</v>
      </c>
      <c r="X166" s="228">
        <f t="shared" si="205"/>
        <v>0</v>
      </c>
      <c r="Y166" s="228">
        <f t="shared" si="205"/>
        <v>0</v>
      </c>
      <c r="Z166" s="228">
        <f t="shared" si="205"/>
        <v>0</v>
      </c>
      <c r="AA166" s="228">
        <f t="shared" si="205"/>
        <v>0</v>
      </c>
      <c r="AB166" s="228">
        <f t="shared" si="205"/>
        <v>0</v>
      </c>
      <c r="AC166" s="228">
        <f t="shared" si="205"/>
        <v>0</v>
      </c>
      <c r="AD166" s="228">
        <f t="shared" si="205"/>
        <v>0</v>
      </c>
      <c r="AE166" s="228">
        <f t="shared" si="205"/>
        <v>0</v>
      </c>
      <c r="AF166" s="228">
        <f t="shared" si="205"/>
        <v>0</v>
      </c>
      <c r="AG166" s="228">
        <f t="shared" si="205"/>
        <v>0</v>
      </c>
      <c r="AH166" s="228">
        <f t="shared" si="205"/>
        <v>0</v>
      </c>
      <c r="AI166" s="228">
        <f t="shared" si="205"/>
        <v>4.9702889881917872E-2</v>
      </c>
      <c r="AJ166" s="228">
        <f t="shared" ref="AJ166:BD166" si="206">(IF(AJ$73=0,0,AJ91/AJ$74))</f>
        <v>0</v>
      </c>
      <c r="AK166" s="228">
        <f t="shared" si="206"/>
        <v>0</v>
      </c>
      <c r="AL166" s="228">
        <f t="shared" si="206"/>
        <v>0</v>
      </c>
      <c r="AM166" s="228">
        <f t="shared" si="206"/>
        <v>0</v>
      </c>
      <c r="AN166" s="228">
        <f t="shared" si="206"/>
        <v>0</v>
      </c>
      <c r="AO166" s="228">
        <f t="shared" si="206"/>
        <v>0</v>
      </c>
      <c r="AP166" s="228">
        <f t="shared" si="206"/>
        <v>0</v>
      </c>
      <c r="AQ166" s="228">
        <f t="shared" si="206"/>
        <v>0</v>
      </c>
      <c r="AR166" s="228">
        <f t="shared" si="206"/>
        <v>0</v>
      </c>
      <c r="AS166" s="228">
        <f t="shared" si="206"/>
        <v>0</v>
      </c>
      <c r="AT166" s="228">
        <f t="shared" si="206"/>
        <v>0</v>
      </c>
      <c r="AU166" s="228">
        <f t="shared" si="206"/>
        <v>0</v>
      </c>
      <c r="AV166" s="228">
        <f t="shared" si="206"/>
        <v>0</v>
      </c>
      <c r="AW166" s="228">
        <f t="shared" si="206"/>
        <v>0</v>
      </c>
      <c r="AX166" s="228">
        <f t="shared" si="206"/>
        <v>0</v>
      </c>
      <c r="AY166" s="228">
        <f t="shared" si="206"/>
        <v>0</v>
      </c>
      <c r="AZ166" s="228">
        <f t="shared" si="206"/>
        <v>0</v>
      </c>
      <c r="BA166" s="228">
        <f t="shared" si="206"/>
        <v>0</v>
      </c>
      <c r="BB166" s="228">
        <f t="shared" si="206"/>
        <v>0</v>
      </c>
      <c r="BC166" s="228">
        <f t="shared" si="206"/>
        <v>0</v>
      </c>
      <c r="BD166" s="228">
        <f t="shared" si="206"/>
        <v>0</v>
      </c>
      <c r="BE166" s="226"/>
      <c r="BF166" s="229">
        <f t="shared" ref="BF166:BZ166" si="207">(IF(BF$73=0,0,BF91/BF$74))</f>
        <v>0</v>
      </c>
      <c r="BG166" s="228">
        <f t="shared" si="207"/>
        <v>0</v>
      </c>
      <c r="BH166" s="228">
        <f t="shared" si="207"/>
        <v>0</v>
      </c>
      <c r="BI166" s="228">
        <f t="shared" si="207"/>
        <v>0</v>
      </c>
      <c r="BJ166" s="228">
        <f t="shared" si="207"/>
        <v>0</v>
      </c>
      <c r="BK166" s="228">
        <f t="shared" si="207"/>
        <v>0</v>
      </c>
      <c r="BL166" s="228">
        <f t="shared" si="207"/>
        <v>0</v>
      </c>
      <c r="BM166" s="228">
        <f t="shared" si="207"/>
        <v>1.5869376576865778E-2</v>
      </c>
      <c r="BN166" s="228">
        <f t="shared" si="207"/>
        <v>0</v>
      </c>
      <c r="BO166" s="228">
        <f t="shared" si="207"/>
        <v>0</v>
      </c>
      <c r="BP166" s="228">
        <f t="shared" si="207"/>
        <v>0</v>
      </c>
      <c r="BQ166" s="228">
        <f t="shared" si="207"/>
        <v>0</v>
      </c>
      <c r="BR166" s="228">
        <f t="shared" si="207"/>
        <v>1.3920527512503683E-3</v>
      </c>
      <c r="BS166" s="228">
        <f t="shared" si="207"/>
        <v>0</v>
      </c>
      <c r="BT166" s="228">
        <f t="shared" si="207"/>
        <v>0</v>
      </c>
      <c r="BU166" s="228">
        <f t="shared" si="207"/>
        <v>4.694935933830492E-3</v>
      </c>
      <c r="BV166" s="228">
        <f t="shared" si="207"/>
        <v>0</v>
      </c>
      <c r="BW166" s="228">
        <f t="shared" si="207"/>
        <v>0</v>
      </c>
      <c r="BX166" s="228">
        <f t="shared" si="207"/>
        <v>4.694935933830492E-3</v>
      </c>
      <c r="BY166" s="228">
        <f t="shared" si="207"/>
        <v>0</v>
      </c>
      <c r="BZ166" s="228">
        <f t="shared" si="207"/>
        <v>0</v>
      </c>
      <c r="CA166" s="225"/>
    </row>
    <row r="167" spans="1:79" x14ac:dyDescent="0.3">
      <c r="A167" s="223"/>
      <c r="B167" s="78" t="s">
        <v>53</v>
      </c>
      <c r="C167" s="225"/>
      <c r="D167" s="227">
        <f t="shared" ref="D167:AI167" si="208">(IF(D$73=0,0,D92/D$74))</f>
        <v>0</v>
      </c>
      <c r="E167" s="228">
        <f t="shared" si="208"/>
        <v>0</v>
      </c>
      <c r="F167" s="228">
        <f t="shared" si="208"/>
        <v>0</v>
      </c>
      <c r="G167" s="228">
        <f t="shared" si="208"/>
        <v>0</v>
      </c>
      <c r="H167" s="228">
        <f t="shared" si="208"/>
        <v>0</v>
      </c>
      <c r="I167" s="228">
        <f t="shared" si="208"/>
        <v>0</v>
      </c>
      <c r="J167" s="228">
        <f t="shared" si="208"/>
        <v>0</v>
      </c>
      <c r="K167" s="228">
        <f t="shared" si="208"/>
        <v>0</v>
      </c>
      <c r="L167" s="228">
        <f t="shared" si="208"/>
        <v>0</v>
      </c>
      <c r="M167" s="228">
        <f t="shared" si="208"/>
        <v>0</v>
      </c>
      <c r="N167" s="228">
        <f t="shared" si="208"/>
        <v>0</v>
      </c>
      <c r="O167" s="228">
        <f t="shared" si="208"/>
        <v>0</v>
      </c>
      <c r="P167" s="228">
        <f t="shared" si="208"/>
        <v>0</v>
      </c>
      <c r="Q167" s="228">
        <f t="shared" si="208"/>
        <v>0</v>
      </c>
      <c r="R167" s="228">
        <f t="shared" si="208"/>
        <v>0</v>
      </c>
      <c r="S167" s="228">
        <f t="shared" si="208"/>
        <v>0</v>
      </c>
      <c r="T167" s="228">
        <f t="shared" si="208"/>
        <v>0</v>
      </c>
      <c r="U167" s="228">
        <f t="shared" si="208"/>
        <v>0</v>
      </c>
      <c r="V167" s="228">
        <f t="shared" si="208"/>
        <v>0</v>
      </c>
      <c r="W167" s="228">
        <f t="shared" si="208"/>
        <v>0</v>
      </c>
      <c r="X167" s="228">
        <f t="shared" si="208"/>
        <v>0</v>
      </c>
      <c r="Y167" s="228">
        <f t="shared" si="208"/>
        <v>0</v>
      </c>
      <c r="Z167" s="228">
        <f t="shared" si="208"/>
        <v>0</v>
      </c>
      <c r="AA167" s="228">
        <f t="shared" si="208"/>
        <v>0</v>
      </c>
      <c r="AB167" s="228">
        <f t="shared" si="208"/>
        <v>0</v>
      </c>
      <c r="AC167" s="228">
        <f t="shared" si="208"/>
        <v>0</v>
      </c>
      <c r="AD167" s="228">
        <f t="shared" si="208"/>
        <v>0</v>
      </c>
      <c r="AE167" s="228">
        <f t="shared" si="208"/>
        <v>0</v>
      </c>
      <c r="AF167" s="228">
        <f t="shared" si="208"/>
        <v>0</v>
      </c>
      <c r="AG167" s="228">
        <f t="shared" si="208"/>
        <v>0</v>
      </c>
      <c r="AH167" s="228">
        <f t="shared" si="208"/>
        <v>0</v>
      </c>
      <c r="AI167" s="228">
        <f t="shared" si="208"/>
        <v>0</v>
      </c>
      <c r="AJ167" s="228">
        <f t="shared" ref="AJ167:BD167" si="209">(IF(AJ$73=0,0,AJ92/AJ$74))</f>
        <v>0</v>
      </c>
      <c r="AK167" s="228">
        <f t="shared" si="209"/>
        <v>0</v>
      </c>
      <c r="AL167" s="228">
        <f t="shared" si="209"/>
        <v>0</v>
      </c>
      <c r="AM167" s="228">
        <f t="shared" si="209"/>
        <v>0</v>
      </c>
      <c r="AN167" s="228">
        <f t="shared" si="209"/>
        <v>0</v>
      </c>
      <c r="AO167" s="228">
        <f t="shared" si="209"/>
        <v>0</v>
      </c>
      <c r="AP167" s="228">
        <f t="shared" si="209"/>
        <v>0</v>
      </c>
      <c r="AQ167" s="228">
        <f t="shared" si="209"/>
        <v>0</v>
      </c>
      <c r="AR167" s="228">
        <f t="shared" si="209"/>
        <v>0</v>
      </c>
      <c r="AS167" s="228">
        <f t="shared" si="209"/>
        <v>0</v>
      </c>
      <c r="AT167" s="228">
        <f t="shared" si="209"/>
        <v>0</v>
      </c>
      <c r="AU167" s="228">
        <f t="shared" si="209"/>
        <v>0</v>
      </c>
      <c r="AV167" s="228">
        <f t="shared" si="209"/>
        <v>0</v>
      </c>
      <c r="AW167" s="228">
        <f t="shared" si="209"/>
        <v>0</v>
      </c>
      <c r="AX167" s="228">
        <f t="shared" si="209"/>
        <v>0</v>
      </c>
      <c r="AY167" s="228">
        <f t="shared" si="209"/>
        <v>0</v>
      </c>
      <c r="AZ167" s="228">
        <f t="shared" si="209"/>
        <v>0</v>
      </c>
      <c r="BA167" s="228">
        <f t="shared" si="209"/>
        <v>0</v>
      </c>
      <c r="BB167" s="228">
        <f t="shared" si="209"/>
        <v>0</v>
      </c>
      <c r="BC167" s="228">
        <f t="shared" si="209"/>
        <v>0</v>
      </c>
      <c r="BD167" s="228">
        <f t="shared" si="209"/>
        <v>0</v>
      </c>
      <c r="BE167" s="226"/>
      <c r="BF167" s="229">
        <f t="shared" ref="BF167:BZ167" si="210">(IF(BF$73=0,0,BF92/BF$74))</f>
        <v>0</v>
      </c>
      <c r="BG167" s="228">
        <f t="shared" si="210"/>
        <v>0</v>
      </c>
      <c r="BH167" s="228">
        <f t="shared" si="210"/>
        <v>0</v>
      </c>
      <c r="BI167" s="228">
        <f t="shared" si="210"/>
        <v>0</v>
      </c>
      <c r="BJ167" s="228">
        <f t="shared" si="210"/>
        <v>0</v>
      </c>
      <c r="BK167" s="228">
        <f t="shared" si="210"/>
        <v>0</v>
      </c>
      <c r="BL167" s="228">
        <f t="shared" si="210"/>
        <v>0</v>
      </c>
      <c r="BM167" s="228">
        <f t="shared" si="210"/>
        <v>0</v>
      </c>
      <c r="BN167" s="228">
        <f t="shared" si="210"/>
        <v>0</v>
      </c>
      <c r="BO167" s="228">
        <f t="shared" si="210"/>
        <v>0</v>
      </c>
      <c r="BP167" s="228">
        <f t="shared" si="210"/>
        <v>0</v>
      </c>
      <c r="BQ167" s="228">
        <f t="shared" si="210"/>
        <v>0</v>
      </c>
      <c r="BR167" s="228">
        <f t="shared" si="210"/>
        <v>0</v>
      </c>
      <c r="BS167" s="228">
        <f t="shared" si="210"/>
        <v>0</v>
      </c>
      <c r="BT167" s="228">
        <f t="shared" si="210"/>
        <v>0</v>
      </c>
      <c r="BU167" s="228">
        <f t="shared" si="210"/>
        <v>0</v>
      </c>
      <c r="BV167" s="228">
        <f t="shared" si="210"/>
        <v>0</v>
      </c>
      <c r="BW167" s="228">
        <f t="shared" si="210"/>
        <v>0</v>
      </c>
      <c r="BX167" s="228">
        <f t="shared" si="210"/>
        <v>0</v>
      </c>
      <c r="BY167" s="228">
        <f t="shared" si="210"/>
        <v>0</v>
      </c>
      <c r="BZ167" s="228">
        <f t="shared" si="210"/>
        <v>0</v>
      </c>
      <c r="CA167" s="225"/>
    </row>
    <row r="168" spans="1:79" x14ac:dyDescent="0.3">
      <c r="A168" s="223"/>
      <c r="B168" s="78" t="s">
        <v>352</v>
      </c>
      <c r="C168" s="225"/>
      <c r="D168" s="227">
        <f t="shared" ref="D168:AI168" si="211">(IF(D$73=0,0,D93/D$74))</f>
        <v>0</v>
      </c>
      <c r="E168" s="228">
        <f t="shared" si="211"/>
        <v>0</v>
      </c>
      <c r="F168" s="228">
        <f t="shared" si="211"/>
        <v>0</v>
      </c>
      <c r="G168" s="228">
        <f t="shared" si="211"/>
        <v>0</v>
      </c>
      <c r="H168" s="228">
        <f t="shared" si="211"/>
        <v>0</v>
      </c>
      <c r="I168" s="228">
        <f t="shared" si="211"/>
        <v>0</v>
      </c>
      <c r="J168" s="228">
        <f t="shared" si="211"/>
        <v>0</v>
      </c>
      <c r="K168" s="228">
        <f t="shared" si="211"/>
        <v>0</v>
      </c>
      <c r="L168" s="228">
        <f t="shared" si="211"/>
        <v>0</v>
      </c>
      <c r="M168" s="228">
        <f t="shared" si="211"/>
        <v>0</v>
      </c>
      <c r="N168" s="228">
        <f t="shared" si="211"/>
        <v>0</v>
      </c>
      <c r="O168" s="228">
        <f t="shared" si="211"/>
        <v>0</v>
      </c>
      <c r="P168" s="228">
        <f t="shared" si="211"/>
        <v>0</v>
      </c>
      <c r="Q168" s="228">
        <f t="shared" si="211"/>
        <v>0</v>
      </c>
      <c r="R168" s="228">
        <f t="shared" si="211"/>
        <v>0</v>
      </c>
      <c r="S168" s="228">
        <f t="shared" si="211"/>
        <v>0</v>
      </c>
      <c r="T168" s="228">
        <f t="shared" si="211"/>
        <v>0</v>
      </c>
      <c r="U168" s="228">
        <f t="shared" si="211"/>
        <v>0</v>
      </c>
      <c r="V168" s="228">
        <f t="shared" si="211"/>
        <v>0</v>
      </c>
      <c r="W168" s="228">
        <f t="shared" si="211"/>
        <v>0</v>
      </c>
      <c r="X168" s="228">
        <f t="shared" si="211"/>
        <v>0</v>
      </c>
      <c r="Y168" s="228">
        <f t="shared" si="211"/>
        <v>0</v>
      </c>
      <c r="Z168" s="228">
        <f t="shared" si="211"/>
        <v>0</v>
      </c>
      <c r="AA168" s="228">
        <f t="shared" si="211"/>
        <v>0</v>
      </c>
      <c r="AB168" s="228">
        <f t="shared" si="211"/>
        <v>0</v>
      </c>
      <c r="AC168" s="228">
        <f t="shared" si="211"/>
        <v>0</v>
      </c>
      <c r="AD168" s="228">
        <f t="shared" si="211"/>
        <v>0</v>
      </c>
      <c r="AE168" s="228">
        <f t="shared" si="211"/>
        <v>0</v>
      </c>
      <c r="AF168" s="228">
        <f t="shared" si="211"/>
        <v>0</v>
      </c>
      <c r="AG168" s="228">
        <f t="shared" si="211"/>
        <v>0</v>
      </c>
      <c r="AH168" s="228">
        <f t="shared" si="211"/>
        <v>0</v>
      </c>
      <c r="AI168" s="228">
        <f t="shared" si="211"/>
        <v>0</v>
      </c>
      <c r="AJ168" s="228">
        <f t="shared" ref="AJ168:BD168" si="212">(IF(AJ$73=0,0,AJ93/AJ$74))</f>
        <v>0</v>
      </c>
      <c r="AK168" s="228">
        <f t="shared" si="212"/>
        <v>0</v>
      </c>
      <c r="AL168" s="228">
        <f t="shared" si="212"/>
        <v>0</v>
      </c>
      <c r="AM168" s="228">
        <f t="shared" si="212"/>
        <v>0</v>
      </c>
      <c r="AN168" s="228">
        <f t="shared" si="212"/>
        <v>0</v>
      </c>
      <c r="AO168" s="228">
        <f t="shared" si="212"/>
        <v>0</v>
      </c>
      <c r="AP168" s="228">
        <f t="shared" si="212"/>
        <v>0</v>
      </c>
      <c r="AQ168" s="228">
        <f t="shared" si="212"/>
        <v>0</v>
      </c>
      <c r="AR168" s="228">
        <f t="shared" si="212"/>
        <v>0</v>
      </c>
      <c r="AS168" s="228">
        <f t="shared" si="212"/>
        <v>0</v>
      </c>
      <c r="AT168" s="228">
        <f t="shared" si="212"/>
        <v>0</v>
      </c>
      <c r="AU168" s="228">
        <f t="shared" si="212"/>
        <v>0</v>
      </c>
      <c r="AV168" s="228">
        <f t="shared" si="212"/>
        <v>0</v>
      </c>
      <c r="AW168" s="228">
        <f t="shared" si="212"/>
        <v>0</v>
      </c>
      <c r="AX168" s="228">
        <f t="shared" si="212"/>
        <v>0</v>
      </c>
      <c r="AY168" s="228">
        <f t="shared" si="212"/>
        <v>0</v>
      </c>
      <c r="AZ168" s="228">
        <f t="shared" si="212"/>
        <v>0</v>
      </c>
      <c r="BA168" s="228">
        <f t="shared" si="212"/>
        <v>0</v>
      </c>
      <c r="BB168" s="228">
        <f t="shared" si="212"/>
        <v>0</v>
      </c>
      <c r="BC168" s="228">
        <f t="shared" si="212"/>
        <v>0</v>
      </c>
      <c r="BD168" s="228">
        <f t="shared" si="212"/>
        <v>0</v>
      </c>
      <c r="BE168" s="226"/>
      <c r="BF168" s="229">
        <f t="shared" ref="BF168:BZ168" si="213">(IF(BF$73=0,0,BF93/BF$74))</f>
        <v>0</v>
      </c>
      <c r="BG168" s="228">
        <f t="shared" si="213"/>
        <v>0</v>
      </c>
      <c r="BH168" s="228">
        <f t="shared" si="213"/>
        <v>0</v>
      </c>
      <c r="BI168" s="228">
        <f t="shared" si="213"/>
        <v>0</v>
      </c>
      <c r="BJ168" s="228">
        <f t="shared" si="213"/>
        <v>0</v>
      </c>
      <c r="BK168" s="228">
        <f t="shared" si="213"/>
        <v>0</v>
      </c>
      <c r="BL168" s="228">
        <f t="shared" si="213"/>
        <v>0</v>
      </c>
      <c r="BM168" s="228">
        <f t="shared" si="213"/>
        <v>0</v>
      </c>
      <c r="BN168" s="228">
        <f t="shared" si="213"/>
        <v>0</v>
      </c>
      <c r="BO168" s="228">
        <f t="shared" si="213"/>
        <v>0</v>
      </c>
      <c r="BP168" s="228">
        <f t="shared" si="213"/>
        <v>0</v>
      </c>
      <c r="BQ168" s="228">
        <f t="shared" si="213"/>
        <v>0</v>
      </c>
      <c r="BR168" s="228">
        <f t="shared" si="213"/>
        <v>0</v>
      </c>
      <c r="BS168" s="228">
        <f t="shared" si="213"/>
        <v>0</v>
      </c>
      <c r="BT168" s="228">
        <f t="shared" si="213"/>
        <v>0</v>
      </c>
      <c r="BU168" s="228">
        <f t="shared" si="213"/>
        <v>0</v>
      </c>
      <c r="BV168" s="228">
        <f t="shared" si="213"/>
        <v>0</v>
      </c>
      <c r="BW168" s="228">
        <f t="shared" si="213"/>
        <v>0</v>
      </c>
      <c r="BX168" s="228">
        <f t="shared" si="213"/>
        <v>0</v>
      </c>
      <c r="BY168" s="228">
        <f t="shared" si="213"/>
        <v>0</v>
      </c>
      <c r="BZ168" s="228">
        <f t="shared" si="213"/>
        <v>0</v>
      </c>
      <c r="CA168" s="225"/>
    </row>
    <row r="169" spans="1:79" x14ac:dyDescent="0.3">
      <c r="A169" s="223"/>
      <c r="B169" s="160" t="s">
        <v>353</v>
      </c>
      <c r="C169" s="225"/>
      <c r="D169" s="238">
        <f t="shared" ref="D169:AI169" si="214">(IF(D$73=0,0,D94/D$74))</f>
        <v>0.18206221991426921</v>
      </c>
      <c r="E169" s="238">
        <f t="shared" si="214"/>
        <v>0.21589951840265756</v>
      </c>
      <c r="F169" s="238">
        <f t="shared" si="214"/>
        <v>0.30810037300097726</v>
      </c>
      <c r="G169" s="238">
        <f t="shared" si="214"/>
        <v>0.22773836339069842</v>
      </c>
      <c r="H169" s="238">
        <f t="shared" si="214"/>
        <v>0.1709338703355564</v>
      </c>
      <c r="I169" s="238">
        <f t="shared" si="214"/>
        <v>0.16704339502152224</v>
      </c>
      <c r="J169" s="238">
        <f t="shared" si="214"/>
        <v>0.20134495305044167</v>
      </c>
      <c r="K169" s="238">
        <f t="shared" si="214"/>
        <v>0.29264179285588743</v>
      </c>
      <c r="L169" s="238">
        <f t="shared" si="214"/>
        <v>0.22135607601476276</v>
      </c>
      <c r="M169" s="238">
        <f t="shared" si="214"/>
        <v>0.12635893050259411</v>
      </c>
      <c r="N169" s="238">
        <f t="shared" si="214"/>
        <v>0.13709327379665889</v>
      </c>
      <c r="O169" s="238">
        <f t="shared" si="214"/>
        <v>0.18252455810988019</v>
      </c>
      <c r="P169" s="238">
        <f t="shared" si="214"/>
        <v>0.20035340740736549</v>
      </c>
      <c r="Q169" s="238">
        <f t="shared" si="214"/>
        <v>0.16740710135756717</v>
      </c>
      <c r="R169" s="238">
        <f t="shared" si="214"/>
        <v>0.15928327100559564</v>
      </c>
      <c r="S169" s="238">
        <f t="shared" si="214"/>
        <v>0.18648444006987444</v>
      </c>
      <c r="T169" s="238">
        <f t="shared" si="214"/>
        <v>0.24190519891930834</v>
      </c>
      <c r="U169" s="238">
        <f t="shared" si="214"/>
        <v>0.26979534625642942</v>
      </c>
      <c r="V169" s="238">
        <f t="shared" si="214"/>
        <v>0.20709674306189729</v>
      </c>
      <c r="W169" s="238">
        <f t="shared" si="214"/>
        <v>-0.23592869978895023</v>
      </c>
      <c r="X169" s="238">
        <f t="shared" si="214"/>
        <v>0.1756244312644461</v>
      </c>
      <c r="Y169" s="238">
        <f t="shared" si="214"/>
        <v>0.22013746344441756</v>
      </c>
      <c r="Z169" s="238">
        <f t="shared" si="214"/>
        <v>0.23115895626295149</v>
      </c>
      <c r="AA169" s="238">
        <f t="shared" si="214"/>
        <v>0.16019932617562757</v>
      </c>
      <c r="AB169" s="238">
        <f t="shared" si="214"/>
        <v>0.1351164281089344</v>
      </c>
      <c r="AC169" s="238">
        <f t="shared" si="214"/>
        <v>0.16738991514270235</v>
      </c>
      <c r="AD169" s="238">
        <f t="shared" si="214"/>
        <v>0.19476468055659277</v>
      </c>
      <c r="AE169" s="238">
        <f t="shared" si="214"/>
        <v>3.9159779279481832E-2</v>
      </c>
      <c r="AF169" s="238">
        <f t="shared" si="214"/>
        <v>0.23670407596371598</v>
      </c>
      <c r="AG169" s="238">
        <f t="shared" si="214"/>
        <v>0.1814770801671591</v>
      </c>
      <c r="AH169" s="238">
        <f t="shared" si="214"/>
        <v>0.19265639791108699</v>
      </c>
      <c r="AI169" s="238">
        <f t="shared" si="214"/>
        <v>0.2484710090070483</v>
      </c>
      <c r="AJ169" s="238">
        <f t="shared" ref="AJ169:BD169" si="215">(IF(AJ$73=0,0,AJ94/AJ$74))</f>
        <v>0.25093284652986431</v>
      </c>
      <c r="AK169" s="238">
        <f t="shared" si="215"/>
        <v>0.35558713590079039</v>
      </c>
      <c r="AL169" s="238">
        <f t="shared" si="215"/>
        <v>0.27714483772340748</v>
      </c>
      <c r="AM169" s="238">
        <f t="shared" si="215"/>
        <v>0.1378621769582469</v>
      </c>
      <c r="AN169" s="238">
        <f t="shared" si="215"/>
        <v>0.17454429839650479</v>
      </c>
      <c r="AO169" s="238">
        <f t="shared" si="215"/>
        <v>0.20770705875672998</v>
      </c>
      <c r="AP169" s="238">
        <f t="shared" si="215"/>
        <v>0.21168994360046656</v>
      </c>
      <c r="AQ169" s="238">
        <f t="shared" si="215"/>
        <v>0</v>
      </c>
      <c r="AR169" s="238">
        <f t="shared" si="215"/>
        <v>0</v>
      </c>
      <c r="AS169" s="238">
        <f t="shared" si="215"/>
        <v>0</v>
      </c>
      <c r="AT169" s="238">
        <f t="shared" si="215"/>
        <v>0</v>
      </c>
      <c r="AU169" s="238">
        <f t="shared" si="215"/>
        <v>0</v>
      </c>
      <c r="AV169" s="238">
        <f t="shared" si="215"/>
        <v>0</v>
      </c>
      <c r="AW169" s="238">
        <f t="shared" si="215"/>
        <v>0</v>
      </c>
      <c r="AX169" s="238">
        <f t="shared" si="215"/>
        <v>0</v>
      </c>
      <c r="AY169" s="238">
        <f t="shared" si="215"/>
        <v>0</v>
      </c>
      <c r="AZ169" s="238">
        <f t="shared" si="215"/>
        <v>0</v>
      </c>
      <c r="BA169" s="238">
        <f t="shared" si="215"/>
        <v>0</v>
      </c>
      <c r="BB169" s="238">
        <f t="shared" si="215"/>
        <v>0</v>
      </c>
      <c r="BC169" s="238">
        <f t="shared" si="215"/>
        <v>0</v>
      </c>
      <c r="BD169" s="238">
        <f t="shared" si="215"/>
        <v>0</v>
      </c>
      <c r="BE169" s="226"/>
      <c r="BF169" s="239">
        <f t="shared" ref="BF169:BZ169" si="216">(IF(BF$73=0,0,BF94/BF$74))</f>
        <v>0.22036924073503875</v>
      </c>
      <c r="BG169" s="238">
        <f t="shared" si="216"/>
        <v>0.21188670120036357</v>
      </c>
      <c r="BH169" s="238">
        <f t="shared" si="216"/>
        <v>0.15796977182455604</v>
      </c>
      <c r="BI169" s="238">
        <f t="shared" si="216"/>
        <v>0.20532969310134935</v>
      </c>
      <c r="BJ169" s="238">
        <f t="shared" si="216"/>
        <v>8.2125282884472448E-2</v>
      </c>
      <c r="BK169" s="238">
        <f t="shared" si="216"/>
        <v>0.17195276848933416</v>
      </c>
      <c r="BL169" s="238">
        <f t="shared" si="216"/>
        <v>0.17118693066709387</v>
      </c>
      <c r="BM169" s="238">
        <f t="shared" si="216"/>
        <v>0.27536046201612724</v>
      </c>
      <c r="BN169" s="238">
        <f t="shared" si="216"/>
        <v>0.17882182322517504</v>
      </c>
      <c r="BO169" s="238">
        <f t="shared" si="216"/>
        <v>0</v>
      </c>
      <c r="BP169" s="238">
        <f t="shared" si="216"/>
        <v>0</v>
      </c>
      <c r="BQ169" s="238">
        <f t="shared" si="216"/>
        <v>0</v>
      </c>
      <c r="BR169" s="238">
        <f t="shared" si="216"/>
        <v>0.18206221991426924</v>
      </c>
      <c r="BS169" s="238">
        <f t="shared" si="216"/>
        <v>0.19226836339693562</v>
      </c>
      <c r="BT169" s="238">
        <f t="shared" si="216"/>
        <v>0.15317122044347231</v>
      </c>
      <c r="BU169" s="238">
        <f t="shared" si="216"/>
        <v>0.20475998846726992</v>
      </c>
      <c r="BV169" s="238">
        <f t="shared" si="216"/>
        <v>0</v>
      </c>
      <c r="BW169" s="238">
        <f t="shared" si="216"/>
        <v>0.17249588365142676</v>
      </c>
      <c r="BX169" s="238">
        <f t="shared" si="216"/>
        <v>0.20475998846726992</v>
      </c>
      <c r="BY169" s="238">
        <f t="shared" si="216"/>
        <v>0.19226836339693562</v>
      </c>
      <c r="BZ169" s="238">
        <f t="shared" si="216"/>
        <v>0.19226836339693562</v>
      </c>
      <c r="CA169" s="225"/>
    </row>
    <row r="170" spans="1:79" ht="15.6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x14ac:dyDescent="0.3">
      <c r="A171" s="223"/>
      <c r="B171" s="78" t="s">
        <v>354</v>
      </c>
      <c r="C171" s="225"/>
      <c r="D171" s="227">
        <f t="shared" ref="D171:AI171" si="217">(IF(D$73=0,0,D96/D$74))</f>
        <v>2.3979485038203761E-3</v>
      </c>
      <c r="E171" s="228">
        <f t="shared" si="217"/>
        <v>0</v>
      </c>
      <c r="F171" s="228">
        <f t="shared" si="217"/>
        <v>2.3364972526455773E-2</v>
      </c>
      <c r="G171" s="228">
        <f t="shared" si="217"/>
        <v>0</v>
      </c>
      <c r="H171" s="228">
        <f t="shared" si="217"/>
        <v>1.8946107760486487E-2</v>
      </c>
      <c r="I171" s="228">
        <f t="shared" si="217"/>
        <v>1.2184327826475997E-2</v>
      </c>
      <c r="J171" s="228">
        <f t="shared" si="217"/>
        <v>1.0490440812562089E-2</v>
      </c>
      <c r="K171" s="228">
        <f t="shared" si="217"/>
        <v>6.9137088475884406E-3</v>
      </c>
      <c r="L171" s="228">
        <f t="shared" si="217"/>
        <v>0</v>
      </c>
      <c r="M171" s="228">
        <f t="shared" si="217"/>
        <v>3.7075119134716149E-3</v>
      </c>
      <c r="N171" s="228">
        <f t="shared" si="217"/>
        <v>0</v>
      </c>
      <c r="O171" s="228">
        <f t="shared" si="217"/>
        <v>0</v>
      </c>
      <c r="P171" s="228">
        <f t="shared" si="217"/>
        <v>0</v>
      </c>
      <c r="Q171" s="228">
        <f t="shared" si="217"/>
        <v>0</v>
      </c>
      <c r="R171" s="228">
        <f t="shared" si="217"/>
        <v>0</v>
      </c>
      <c r="S171" s="228">
        <f t="shared" si="217"/>
        <v>0</v>
      </c>
      <c r="T171" s="228">
        <f t="shared" si="217"/>
        <v>0</v>
      </c>
      <c r="U171" s="228">
        <f t="shared" si="217"/>
        <v>0</v>
      </c>
      <c r="V171" s="228">
        <f t="shared" si="217"/>
        <v>0</v>
      </c>
      <c r="W171" s="228">
        <f t="shared" si="217"/>
        <v>0</v>
      </c>
      <c r="X171" s="228">
        <f t="shared" si="217"/>
        <v>0</v>
      </c>
      <c r="Y171" s="228">
        <f t="shared" si="217"/>
        <v>0</v>
      </c>
      <c r="Z171" s="228">
        <f t="shared" si="217"/>
        <v>0</v>
      </c>
      <c r="AA171" s="228">
        <f t="shared" si="217"/>
        <v>0</v>
      </c>
      <c r="AB171" s="228">
        <f t="shared" si="217"/>
        <v>0</v>
      </c>
      <c r="AC171" s="228">
        <f t="shared" si="217"/>
        <v>0</v>
      </c>
      <c r="AD171" s="228">
        <f t="shared" si="217"/>
        <v>0</v>
      </c>
      <c r="AE171" s="228">
        <f t="shared" si="217"/>
        <v>0</v>
      </c>
      <c r="AF171" s="228">
        <f t="shared" si="217"/>
        <v>1.7027466159554971E-2</v>
      </c>
      <c r="AG171" s="228">
        <f t="shared" si="217"/>
        <v>0</v>
      </c>
      <c r="AH171" s="228">
        <f t="shared" si="217"/>
        <v>0</v>
      </c>
      <c r="AI171" s="228">
        <f t="shared" si="217"/>
        <v>0</v>
      </c>
      <c r="AJ171" s="228">
        <f t="shared" ref="AJ171:BD171" si="218">(IF(AJ$73=0,0,AJ96/AJ$74))</f>
        <v>0</v>
      </c>
      <c r="AK171" s="228">
        <f t="shared" si="218"/>
        <v>0</v>
      </c>
      <c r="AL171" s="228">
        <f t="shared" si="218"/>
        <v>0</v>
      </c>
      <c r="AM171" s="228">
        <f t="shared" si="218"/>
        <v>0</v>
      </c>
      <c r="AN171" s="228">
        <f t="shared" si="218"/>
        <v>0</v>
      </c>
      <c r="AO171" s="228">
        <f t="shared" si="218"/>
        <v>0</v>
      </c>
      <c r="AP171" s="228">
        <f t="shared" si="218"/>
        <v>0</v>
      </c>
      <c r="AQ171" s="228">
        <f t="shared" si="218"/>
        <v>0</v>
      </c>
      <c r="AR171" s="228">
        <f t="shared" si="218"/>
        <v>0</v>
      </c>
      <c r="AS171" s="228">
        <f t="shared" si="218"/>
        <v>0</v>
      </c>
      <c r="AT171" s="228">
        <f t="shared" si="218"/>
        <v>0</v>
      </c>
      <c r="AU171" s="228">
        <f t="shared" si="218"/>
        <v>0</v>
      </c>
      <c r="AV171" s="228">
        <f t="shared" si="218"/>
        <v>0</v>
      </c>
      <c r="AW171" s="228">
        <f t="shared" si="218"/>
        <v>0</v>
      </c>
      <c r="AX171" s="228">
        <f t="shared" si="218"/>
        <v>0</v>
      </c>
      <c r="AY171" s="228">
        <f t="shared" si="218"/>
        <v>0</v>
      </c>
      <c r="AZ171" s="228">
        <f t="shared" si="218"/>
        <v>0</v>
      </c>
      <c r="BA171" s="228">
        <f t="shared" si="218"/>
        <v>0</v>
      </c>
      <c r="BB171" s="228">
        <f t="shared" si="218"/>
        <v>0</v>
      </c>
      <c r="BC171" s="228">
        <f t="shared" si="218"/>
        <v>0</v>
      </c>
      <c r="BD171" s="228">
        <f t="shared" si="218"/>
        <v>0</v>
      </c>
      <c r="BE171" s="226"/>
      <c r="BF171" s="229">
        <f t="shared" ref="BF171:BZ171" si="219">(IF(BF$73=0,0,BF96/BF$74))</f>
        <v>1.033120079303672E-2</v>
      </c>
      <c r="BG171" s="228">
        <f t="shared" si="219"/>
        <v>7.8823788318962001E-3</v>
      </c>
      <c r="BH171" s="228">
        <f t="shared" si="219"/>
        <v>9.2700184890518757E-4</v>
      </c>
      <c r="BI171" s="228">
        <f t="shared" si="219"/>
        <v>0</v>
      </c>
      <c r="BJ171" s="228">
        <f t="shared" si="219"/>
        <v>0</v>
      </c>
      <c r="BK171" s="228">
        <f t="shared" si="219"/>
        <v>0</v>
      </c>
      <c r="BL171" s="228">
        <f t="shared" si="219"/>
        <v>3.9318555269781275E-3</v>
      </c>
      <c r="BM171" s="228">
        <f t="shared" si="219"/>
        <v>0</v>
      </c>
      <c r="BN171" s="228">
        <f t="shared" si="219"/>
        <v>0</v>
      </c>
      <c r="BO171" s="228">
        <f t="shared" si="219"/>
        <v>0</v>
      </c>
      <c r="BP171" s="228">
        <f t="shared" si="219"/>
        <v>0</v>
      </c>
      <c r="BQ171" s="228">
        <f t="shared" si="219"/>
        <v>0</v>
      </c>
      <c r="BR171" s="228">
        <f t="shared" si="219"/>
        <v>2.3979485038203761E-3</v>
      </c>
      <c r="BS171" s="228">
        <f t="shared" si="219"/>
        <v>5.7445054447082464E-3</v>
      </c>
      <c r="BT171" s="228">
        <f t="shared" si="219"/>
        <v>0</v>
      </c>
      <c r="BU171" s="228">
        <f t="shared" si="219"/>
        <v>1.3506382577112232E-3</v>
      </c>
      <c r="BV171" s="228">
        <f t="shared" si="219"/>
        <v>0</v>
      </c>
      <c r="BW171" s="228">
        <f t="shared" si="219"/>
        <v>2.8393540967272569E-3</v>
      </c>
      <c r="BX171" s="228">
        <f t="shared" si="219"/>
        <v>1.3506382577112232E-3</v>
      </c>
      <c r="BY171" s="228">
        <f t="shared" si="219"/>
        <v>5.7445054447082464E-3</v>
      </c>
      <c r="BZ171" s="228">
        <f t="shared" si="219"/>
        <v>5.7445054447082464E-3</v>
      </c>
      <c r="CA171" s="225"/>
    </row>
    <row r="172" spans="1:79" x14ac:dyDescent="0.3">
      <c r="A172" s="223"/>
      <c r="B172" s="78" t="s">
        <v>59</v>
      </c>
      <c r="C172" s="225"/>
      <c r="D172" s="227">
        <f t="shared" ref="D172:AI172" si="220">(IF(D$73=0,0,D97/D$74))</f>
        <v>0</v>
      </c>
      <c r="E172" s="228">
        <f t="shared" si="220"/>
        <v>0</v>
      </c>
      <c r="F172" s="228">
        <f t="shared" si="220"/>
        <v>0</v>
      </c>
      <c r="G172" s="228">
        <f t="shared" si="220"/>
        <v>0</v>
      </c>
      <c r="H172" s="228">
        <f t="shared" si="220"/>
        <v>0</v>
      </c>
      <c r="I172" s="228">
        <f t="shared" si="220"/>
        <v>0</v>
      </c>
      <c r="J172" s="228">
        <f t="shared" si="220"/>
        <v>0</v>
      </c>
      <c r="K172" s="228">
        <f t="shared" si="220"/>
        <v>0</v>
      </c>
      <c r="L172" s="228">
        <f t="shared" si="220"/>
        <v>0</v>
      </c>
      <c r="M172" s="228">
        <f t="shared" si="220"/>
        <v>0</v>
      </c>
      <c r="N172" s="228">
        <f t="shared" si="220"/>
        <v>0</v>
      </c>
      <c r="O172" s="228">
        <f t="shared" si="220"/>
        <v>0</v>
      </c>
      <c r="P172" s="228">
        <f t="shared" si="220"/>
        <v>0</v>
      </c>
      <c r="Q172" s="228">
        <f t="shared" si="220"/>
        <v>0</v>
      </c>
      <c r="R172" s="228">
        <f t="shared" si="220"/>
        <v>0</v>
      </c>
      <c r="S172" s="228">
        <f t="shared" si="220"/>
        <v>0</v>
      </c>
      <c r="T172" s="228">
        <f t="shared" si="220"/>
        <v>0</v>
      </c>
      <c r="U172" s="228">
        <f t="shared" si="220"/>
        <v>0</v>
      </c>
      <c r="V172" s="228">
        <f t="shared" si="220"/>
        <v>0</v>
      </c>
      <c r="W172" s="228">
        <f t="shared" si="220"/>
        <v>0</v>
      </c>
      <c r="X172" s="228">
        <f t="shared" si="220"/>
        <v>0</v>
      </c>
      <c r="Y172" s="228">
        <f t="shared" si="220"/>
        <v>0</v>
      </c>
      <c r="Z172" s="228">
        <f t="shared" si="220"/>
        <v>0</v>
      </c>
      <c r="AA172" s="228">
        <f t="shared" si="220"/>
        <v>0</v>
      </c>
      <c r="AB172" s="228">
        <f t="shared" si="220"/>
        <v>0</v>
      </c>
      <c r="AC172" s="228">
        <f t="shared" si="220"/>
        <v>0</v>
      </c>
      <c r="AD172" s="228">
        <f t="shared" si="220"/>
        <v>0</v>
      </c>
      <c r="AE172" s="228">
        <f t="shared" si="220"/>
        <v>0</v>
      </c>
      <c r="AF172" s="228">
        <f t="shared" si="220"/>
        <v>0</v>
      </c>
      <c r="AG172" s="228">
        <f t="shared" si="220"/>
        <v>0</v>
      </c>
      <c r="AH172" s="228">
        <f t="shared" si="220"/>
        <v>0</v>
      </c>
      <c r="AI172" s="228">
        <f t="shared" si="220"/>
        <v>0</v>
      </c>
      <c r="AJ172" s="228">
        <f t="shared" ref="AJ172:BD172" si="221">(IF(AJ$73=0,0,AJ97/AJ$74))</f>
        <v>0</v>
      </c>
      <c r="AK172" s="228">
        <f t="shared" si="221"/>
        <v>0</v>
      </c>
      <c r="AL172" s="228">
        <f t="shared" si="221"/>
        <v>0</v>
      </c>
      <c r="AM172" s="228">
        <f t="shared" si="221"/>
        <v>0</v>
      </c>
      <c r="AN172" s="228">
        <f t="shared" si="221"/>
        <v>0</v>
      </c>
      <c r="AO172" s="228">
        <f t="shared" si="221"/>
        <v>0</v>
      </c>
      <c r="AP172" s="228">
        <f t="shared" si="221"/>
        <v>0</v>
      </c>
      <c r="AQ172" s="228">
        <f t="shared" si="221"/>
        <v>0</v>
      </c>
      <c r="AR172" s="228">
        <f t="shared" si="221"/>
        <v>0</v>
      </c>
      <c r="AS172" s="228">
        <f t="shared" si="221"/>
        <v>0</v>
      </c>
      <c r="AT172" s="228">
        <f t="shared" si="221"/>
        <v>0</v>
      </c>
      <c r="AU172" s="228">
        <f t="shared" si="221"/>
        <v>0</v>
      </c>
      <c r="AV172" s="228">
        <f t="shared" si="221"/>
        <v>0</v>
      </c>
      <c r="AW172" s="228">
        <f t="shared" si="221"/>
        <v>0</v>
      </c>
      <c r="AX172" s="228">
        <f t="shared" si="221"/>
        <v>0</v>
      </c>
      <c r="AY172" s="228">
        <f t="shared" si="221"/>
        <v>0</v>
      </c>
      <c r="AZ172" s="228">
        <f t="shared" si="221"/>
        <v>0</v>
      </c>
      <c r="BA172" s="228">
        <f t="shared" si="221"/>
        <v>0</v>
      </c>
      <c r="BB172" s="228">
        <f t="shared" si="221"/>
        <v>0</v>
      </c>
      <c r="BC172" s="228">
        <f t="shared" si="221"/>
        <v>0</v>
      </c>
      <c r="BD172" s="228">
        <f t="shared" si="221"/>
        <v>0</v>
      </c>
      <c r="BE172" s="226"/>
      <c r="BF172" s="229">
        <f t="shared" ref="BF172:BZ172" si="222">(IF(BF$73=0,0,BF97/BF$74))</f>
        <v>0</v>
      </c>
      <c r="BG172" s="228">
        <f t="shared" si="222"/>
        <v>0</v>
      </c>
      <c r="BH172" s="228">
        <f t="shared" si="222"/>
        <v>0</v>
      </c>
      <c r="BI172" s="228">
        <f t="shared" si="222"/>
        <v>0</v>
      </c>
      <c r="BJ172" s="228">
        <f t="shared" si="222"/>
        <v>0</v>
      </c>
      <c r="BK172" s="228">
        <f t="shared" si="222"/>
        <v>0</v>
      </c>
      <c r="BL172" s="228">
        <f t="shared" si="222"/>
        <v>0</v>
      </c>
      <c r="BM172" s="228">
        <f t="shared" si="222"/>
        <v>0</v>
      </c>
      <c r="BN172" s="228">
        <f t="shared" si="222"/>
        <v>0</v>
      </c>
      <c r="BO172" s="228">
        <f t="shared" si="222"/>
        <v>0</v>
      </c>
      <c r="BP172" s="228">
        <f t="shared" si="222"/>
        <v>0</v>
      </c>
      <c r="BQ172" s="228">
        <f t="shared" si="222"/>
        <v>0</v>
      </c>
      <c r="BR172" s="228">
        <f t="shared" si="222"/>
        <v>0</v>
      </c>
      <c r="BS172" s="228">
        <f t="shared" si="222"/>
        <v>0</v>
      </c>
      <c r="BT172" s="228">
        <f t="shared" si="222"/>
        <v>0</v>
      </c>
      <c r="BU172" s="228">
        <f t="shared" si="222"/>
        <v>0</v>
      </c>
      <c r="BV172" s="228">
        <f t="shared" si="222"/>
        <v>0</v>
      </c>
      <c r="BW172" s="228">
        <f t="shared" si="222"/>
        <v>0</v>
      </c>
      <c r="BX172" s="228">
        <f t="shared" si="222"/>
        <v>0</v>
      </c>
      <c r="BY172" s="228">
        <f t="shared" si="222"/>
        <v>0</v>
      </c>
      <c r="BZ172" s="228">
        <f t="shared" si="222"/>
        <v>0</v>
      </c>
      <c r="CA172" s="225"/>
    </row>
    <row r="173" spans="1:79" x14ac:dyDescent="0.3">
      <c r="A173" s="223"/>
      <c r="B173" s="160" t="s">
        <v>355</v>
      </c>
      <c r="C173" s="225"/>
      <c r="D173" s="238">
        <f t="shared" ref="D173:AI173" si="223">(IF(D$73=0,0,D98/D$74))</f>
        <v>2.3979485038203761E-3</v>
      </c>
      <c r="E173" s="238">
        <f t="shared" si="223"/>
        <v>0</v>
      </c>
      <c r="F173" s="238">
        <f t="shared" si="223"/>
        <v>2.3364972526455773E-2</v>
      </c>
      <c r="G173" s="238">
        <f t="shared" si="223"/>
        <v>0</v>
      </c>
      <c r="H173" s="238">
        <f t="shared" si="223"/>
        <v>1.8946107760486487E-2</v>
      </c>
      <c r="I173" s="238">
        <f t="shared" si="223"/>
        <v>1.2184327826475997E-2</v>
      </c>
      <c r="J173" s="238">
        <f t="shared" si="223"/>
        <v>1.0490440812562089E-2</v>
      </c>
      <c r="K173" s="238">
        <f t="shared" si="223"/>
        <v>6.9137088475884406E-3</v>
      </c>
      <c r="L173" s="238">
        <f t="shared" si="223"/>
        <v>0</v>
      </c>
      <c r="M173" s="238">
        <f t="shared" si="223"/>
        <v>3.7075119134716149E-3</v>
      </c>
      <c r="N173" s="238">
        <f t="shared" si="223"/>
        <v>0</v>
      </c>
      <c r="O173" s="238">
        <f t="shared" si="223"/>
        <v>0</v>
      </c>
      <c r="P173" s="238">
        <f t="shared" si="223"/>
        <v>0</v>
      </c>
      <c r="Q173" s="238">
        <f t="shared" si="223"/>
        <v>0</v>
      </c>
      <c r="R173" s="238">
        <f t="shared" si="223"/>
        <v>0</v>
      </c>
      <c r="S173" s="238">
        <f t="shared" si="223"/>
        <v>0</v>
      </c>
      <c r="T173" s="238">
        <f t="shared" si="223"/>
        <v>0</v>
      </c>
      <c r="U173" s="238">
        <f t="shared" si="223"/>
        <v>0</v>
      </c>
      <c r="V173" s="238">
        <f t="shared" si="223"/>
        <v>0</v>
      </c>
      <c r="W173" s="238">
        <f t="shared" si="223"/>
        <v>0</v>
      </c>
      <c r="X173" s="238">
        <f t="shared" si="223"/>
        <v>0</v>
      </c>
      <c r="Y173" s="238">
        <f t="shared" si="223"/>
        <v>0</v>
      </c>
      <c r="Z173" s="238">
        <f t="shared" si="223"/>
        <v>0</v>
      </c>
      <c r="AA173" s="238">
        <f t="shared" si="223"/>
        <v>0</v>
      </c>
      <c r="AB173" s="238">
        <f t="shared" si="223"/>
        <v>0</v>
      </c>
      <c r="AC173" s="238">
        <f t="shared" si="223"/>
        <v>0</v>
      </c>
      <c r="AD173" s="238">
        <f t="shared" si="223"/>
        <v>0</v>
      </c>
      <c r="AE173" s="238">
        <f t="shared" si="223"/>
        <v>0</v>
      </c>
      <c r="AF173" s="238">
        <f t="shared" si="223"/>
        <v>1.7027466159554971E-2</v>
      </c>
      <c r="AG173" s="238">
        <f t="shared" si="223"/>
        <v>0</v>
      </c>
      <c r="AH173" s="238">
        <f t="shared" si="223"/>
        <v>0</v>
      </c>
      <c r="AI173" s="238">
        <f t="shared" si="223"/>
        <v>0</v>
      </c>
      <c r="AJ173" s="238">
        <f t="shared" ref="AJ173:BD173" si="224">(IF(AJ$73=0,0,AJ98/AJ$74))</f>
        <v>0</v>
      </c>
      <c r="AK173" s="238">
        <f t="shared" si="224"/>
        <v>0</v>
      </c>
      <c r="AL173" s="238">
        <f t="shared" si="224"/>
        <v>0</v>
      </c>
      <c r="AM173" s="238">
        <f t="shared" si="224"/>
        <v>0</v>
      </c>
      <c r="AN173" s="238">
        <f t="shared" si="224"/>
        <v>0</v>
      </c>
      <c r="AO173" s="238">
        <f t="shared" si="224"/>
        <v>0</v>
      </c>
      <c r="AP173" s="238">
        <f t="shared" si="224"/>
        <v>0</v>
      </c>
      <c r="AQ173" s="238">
        <f t="shared" si="224"/>
        <v>0</v>
      </c>
      <c r="AR173" s="238">
        <f t="shared" si="224"/>
        <v>0</v>
      </c>
      <c r="AS173" s="238">
        <f t="shared" si="224"/>
        <v>0</v>
      </c>
      <c r="AT173" s="238">
        <f t="shared" si="224"/>
        <v>0</v>
      </c>
      <c r="AU173" s="238">
        <f t="shared" si="224"/>
        <v>0</v>
      </c>
      <c r="AV173" s="238">
        <f t="shared" si="224"/>
        <v>0</v>
      </c>
      <c r="AW173" s="238">
        <f t="shared" si="224"/>
        <v>0</v>
      </c>
      <c r="AX173" s="238">
        <f t="shared" si="224"/>
        <v>0</v>
      </c>
      <c r="AY173" s="238">
        <f t="shared" si="224"/>
        <v>0</v>
      </c>
      <c r="AZ173" s="238">
        <f t="shared" si="224"/>
        <v>0</v>
      </c>
      <c r="BA173" s="238">
        <f t="shared" si="224"/>
        <v>0</v>
      </c>
      <c r="BB173" s="238">
        <f t="shared" si="224"/>
        <v>0</v>
      </c>
      <c r="BC173" s="238">
        <f t="shared" si="224"/>
        <v>0</v>
      </c>
      <c r="BD173" s="238">
        <f t="shared" si="224"/>
        <v>0</v>
      </c>
      <c r="BE173" s="226"/>
      <c r="BF173" s="239">
        <f t="shared" ref="BF173:BZ173" si="225">(IF(BF$73=0,0,BF98/BF$74))</f>
        <v>1.033120079303672E-2</v>
      </c>
      <c r="BG173" s="238">
        <f t="shared" si="225"/>
        <v>7.8823788318962001E-3</v>
      </c>
      <c r="BH173" s="238">
        <f t="shared" si="225"/>
        <v>9.2700184890518757E-4</v>
      </c>
      <c r="BI173" s="238">
        <f t="shared" si="225"/>
        <v>0</v>
      </c>
      <c r="BJ173" s="238">
        <f t="shared" si="225"/>
        <v>0</v>
      </c>
      <c r="BK173" s="238">
        <f t="shared" si="225"/>
        <v>0</v>
      </c>
      <c r="BL173" s="238">
        <f t="shared" si="225"/>
        <v>3.9318555269781275E-3</v>
      </c>
      <c r="BM173" s="238">
        <f t="shared" si="225"/>
        <v>0</v>
      </c>
      <c r="BN173" s="238">
        <f t="shared" si="225"/>
        <v>0</v>
      </c>
      <c r="BO173" s="238">
        <f t="shared" si="225"/>
        <v>0</v>
      </c>
      <c r="BP173" s="238">
        <f t="shared" si="225"/>
        <v>0</v>
      </c>
      <c r="BQ173" s="238">
        <f t="shared" si="225"/>
        <v>0</v>
      </c>
      <c r="BR173" s="238">
        <f t="shared" si="225"/>
        <v>2.3979485038203761E-3</v>
      </c>
      <c r="BS173" s="238">
        <f t="shared" si="225"/>
        <v>5.7445054447082464E-3</v>
      </c>
      <c r="BT173" s="238">
        <f t="shared" si="225"/>
        <v>0</v>
      </c>
      <c r="BU173" s="238">
        <f t="shared" si="225"/>
        <v>1.3506382577112232E-3</v>
      </c>
      <c r="BV173" s="238">
        <f t="shared" si="225"/>
        <v>0</v>
      </c>
      <c r="BW173" s="238">
        <f t="shared" si="225"/>
        <v>2.8393540967272569E-3</v>
      </c>
      <c r="BX173" s="238">
        <f t="shared" si="225"/>
        <v>1.3506382577112232E-3</v>
      </c>
      <c r="BY173" s="238">
        <f t="shared" si="225"/>
        <v>5.7445054447082464E-3</v>
      </c>
      <c r="BZ173" s="238">
        <f t="shared" si="225"/>
        <v>5.7445054447082464E-3</v>
      </c>
      <c r="CA173" s="225"/>
    </row>
    <row r="174" spans="1:79" ht="15.6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x14ac:dyDescent="0.3">
      <c r="A175" s="223"/>
      <c r="B175" s="78" t="s">
        <v>357</v>
      </c>
      <c r="C175" s="225"/>
      <c r="D175" s="227">
        <f t="shared" ref="D175:AI175" si="226">(IF(D$73=0,0,D100/D$74))</f>
        <v>4.3773831631984663E-3</v>
      </c>
      <c r="E175" s="228">
        <f t="shared" si="226"/>
        <v>0</v>
      </c>
      <c r="F175" s="228">
        <f t="shared" si="226"/>
        <v>6.0103775237540667E-4</v>
      </c>
      <c r="G175" s="228">
        <f t="shared" si="226"/>
        <v>5.75252075620672E-4</v>
      </c>
      <c r="H175" s="228">
        <f t="shared" si="226"/>
        <v>0</v>
      </c>
      <c r="I175" s="228">
        <f t="shared" si="226"/>
        <v>0</v>
      </c>
      <c r="J175" s="228">
        <f t="shared" si="226"/>
        <v>1.533233117288554E-3</v>
      </c>
      <c r="K175" s="228">
        <f t="shared" si="226"/>
        <v>2.6353905842199207E-2</v>
      </c>
      <c r="L175" s="228">
        <f t="shared" si="226"/>
        <v>3.8720056015829787E-3</v>
      </c>
      <c r="M175" s="228">
        <f t="shared" si="226"/>
        <v>7.5040041128665482E-4</v>
      </c>
      <c r="N175" s="228">
        <f t="shared" si="226"/>
        <v>0</v>
      </c>
      <c r="O175" s="228">
        <f t="shared" si="226"/>
        <v>0</v>
      </c>
      <c r="P175" s="228">
        <f t="shared" si="226"/>
        <v>2.0516287374988056E-2</v>
      </c>
      <c r="Q175" s="228">
        <f t="shared" si="226"/>
        <v>9.3522785741213515E-3</v>
      </c>
      <c r="R175" s="228">
        <f t="shared" si="226"/>
        <v>0</v>
      </c>
      <c r="S175" s="228">
        <f t="shared" si="226"/>
        <v>0</v>
      </c>
      <c r="T175" s="228">
        <f t="shared" si="226"/>
        <v>0</v>
      </c>
      <c r="U175" s="228">
        <f t="shared" si="226"/>
        <v>1.7299834686799652E-2</v>
      </c>
      <c r="V175" s="228">
        <f t="shared" si="226"/>
        <v>0</v>
      </c>
      <c r="W175" s="228">
        <f t="shared" si="226"/>
        <v>0</v>
      </c>
      <c r="X175" s="228">
        <f t="shared" si="226"/>
        <v>2.3639966270261263E-2</v>
      </c>
      <c r="Y175" s="228">
        <f t="shared" si="226"/>
        <v>5.5532164027580358E-3</v>
      </c>
      <c r="Z175" s="228">
        <f t="shared" si="226"/>
        <v>0</v>
      </c>
      <c r="AA175" s="228">
        <f t="shared" si="226"/>
        <v>0</v>
      </c>
      <c r="AB175" s="228">
        <f t="shared" si="226"/>
        <v>0</v>
      </c>
      <c r="AC175" s="228">
        <f t="shared" si="226"/>
        <v>4.8551692036164868E-3</v>
      </c>
      <c r="AD175" s="228">
        <f t="shared" si="226"/>
        <v>1.2041174686829317E-2</v>
      </c>
      <c r="AE175" s="228">
        <f t="shared" si="226"/>
        <v>0</v>
      </c>
      <c r="AF175" s="228">
        <f t="shared" si="226"/>
        <v>0</v>
      </c>
      <c r="AG175" s="228">
        <f t="shared" si="226"/>
        <v>6.658792295164145E-3</v>
      </c>
      <c r="AH175" s="228">
        <f t="shared" si="226"/>
        <v>7.6639684990452853E-3</v>
      </c>
      <c r="AI175" s="228">
        <f t="shared" si="226"/>
        <v>0</v>
      </c>
      <c r="AJ175" s="228">
        <f t="shared" ref="AJ175:BD175" si="227">(IF(AJ$73=0,0,AJ100/AJ$74))</f>
        <v>1.5096562368764074E-2</v>
      </c>
      <c r="AK175" s="228">
        <f t="shared" si="227"/>
        <v>0</v>
      </c>
      <c r="AL175" s="228">
        <f t="shared" si="227"/>
        <v>4.5928290106658038E-3</v>
      </c>
      <c r="AM175" s="228">
        <f t="shared" si="227"/>
        <v>0</v>
      </c>
      <c r="AN175" s="228">
        <f t="shared" si="227"/>
        <v>2.5941195182530041E-3</v>
      </c>
      <c r="AO175" s="228">
        <f t="shared" si="227"/>
        <v>1.4587464638957942E-2</v>
      </c>
      <c r="AP175" s="228">
        <f t="shared" si="227"/>
        <v>0</v>
      </c>
      <c r="AQ175" s="228">
        <f t="shared" si="227"/>
        <v>0</v>
      </c>
      <c r="AR175" s="228">
        <f t="shared" si="227"/>
        <v>0</v>
      </c>
      <c r="AS175" s="228">
        <f t="shared" si="227"/>
        <v>0</v>
      </c>
      <c r="AT175" s="228">
        <f t="shared" si="227"/>
        <v>0</v>
      </c>
      <c r="AU175" s="228">
        <f t="shared" si="227"/>
        <v>0</v>
      </c>
      <c r="AV175" s="228">
        <f t="shared" si="227"/>
        <v>0</v>
      </c>
      <c r="AW175" s="228">
        <f t="shared" si="227"/>
        <v>0</v>
      </c>
      <c r="AX175" s="228">
        <f t="shared" si="227"/>
        <v>0</v>
      </c>
      <c r="AY175" s="228">
        <f t="shared" si="227"/>
        <v>0</v>
      </c>
      <c r="AZ175" s="228">
        <f t="shared" si="227"/>
        <v>0</v>
      </c>
      <c r="BA175" s="228">
        <f t="shared" si="227"/>
        <v>0</v>
      </c>
      <c r="BB175" s="228">
        <f t="shared" si="227"/>
        <v>0</v>
      </c>
      <c r="BC175" s="228">
        <f t="shared" si="227"/>
        <v>0</v>
      </c>
      <c r="BD175" s="228">
        <f t="shared" si="227"/>
        <v>0</v>
      </c>
      <c r="BE175" s="226"/>
      <c r="BF175" s="229">
        <f t="shared" ref="BF175:BZ175" si="228">(IF(BF$73=0,0,BF100/BF$74))</f>
        <v>2.4641718507952448E-4</v>
      </c>
      <c r="BG175" s="228">
        <f t="shared" si="228"/>
        <v>6.1380677755864263E-3</v>
      </c>
      <c r="BH175" s="228">
        <f t="shared" si="228"/>
        <v>5.1878731472129926E-3</v>
      </c>
      <c r="BI175" s="228">
        <f t="shared" si="228"/>
        <v>3.2915409737724489E-3</v>
      </c>
      <c r="BJ175" s="228">
        <f t="shared" si="228"/>
        <v>7.7559486547013612E-3</v>
      </c>
      <c r="BK175" s="228">
        <f t="shared" si="228"/>
        <v>3.12367228570162E-3</v>
      </c>
      <c r="BL175" s="228">
        <f t="shared" si="228"/>
        <v>4.1798401524065412E-3</v>
      </c>
      <c r="BM175" s="228">
        <f t="shared" si="228"/>
        <v>4.9632085550768172E-3</v>
      </c>
      <c r="BN175" s="228">
        <f t="shared" si="228"/>
        <v>4.2133986261475125E-3</v>
      </c>
      <c r="BO175" s="228">
        <f t="shared" si="228"/>
        <v>0</v>
      </c>
      <c r="BP175" s="228">
        <f t="shared" si="228"/>
        <v>0</v>
      </c>
      <c r="BQ175" s="228">
        <f t="shared" si="228"/>
        <v>0</v>
      </c>
      <c r="BR175" s="228">
        <f t="shared" si="228"/>
        <v>4.3773831631984663E-3</v>
      </c>
      <c r="BS175" s="228">
        <f t="shared" si="228"/>
        <v>4.0399341977874464E-3</v>
      </c>
      <c r="BT175" s="228">
        <f t="shared" si="228"/>
        <v>4.6685885538051254E-3</v>
      </c>
      <c r="BU175" s="228">
        <f t="shared" si="228"/>
        <v>4.4237012625663805E-3</v>
      </c>
      <c r="BV175" s="228">
        <f t="shared" si="228"/>
        <v>0</v>
      </c>
      <c r="BW175" s="228">
        <f t="shared" si="228"/>
        <v>4.3578616621057671E-3</v>
      </c>
      <c r="BX175" s="228">
        <f t="shared" si="228"/>
        <v>4.4237012625663805E-3</v>
      </c>
      <c r="BY175" s="228">
        <f t="shared" si="228"/>
        <v>4.0399341977874464E-3</v>
      </c>
      <c r="BZ175" s="228">
        <f t="shared" si="228"/>
        <v>4.0399341977874464E-3</v>
      </c>
      <c r="CA175" s="225"/>
    </row>
    <row r="176" spans="1:79" x14ac:dyDescent="0.3">
      <c r="A176" s="223"/>
      <c r="B176" s="78" t="s">
        <v>358</v>
      </c>
      <c r="C176" s="225"/>
      <c r="D176" s="227">
        <f t="shared" ref="D176:AI176" si="229">(IF(D$73=0,0,D101/D$74))</f>
        <v>1.9214924100119228E-3</v>
      </c>
      <c r="E176" s="228">
        <f t="shared" si="229"/>
        <v>0</v>
      </c>
      <c r="F176" s="228">
        <f t="shared" si="229"/>
        <v>2.457370977969351E-2</v>
      </c>
      <c r="G176" s="228">
        <f t="shared" si="229"/>
        <v>0</v>
      </c>
      <c r="H176" s="228">
        <f t="shared" si="229"/>
        <v>0</v>
      </c>
      <c r="I176" s="228">
        <f t="shared" si="229"/>
        <v>0</v>
      </c>
      <c r="J176" s="228">
        <f t="shared" si="229"/>
        <v>0</v>
      </c>
      <c r="K176" s="228">
        <f t="shared" si="229"/>
        <v>0</v>
      </c>
      <c r="L176" s="228">
        <f t="shared" si="229"/>
        <v>0</v>
      </c>
      <c r="M176" s="228">
        <f t="shared" si="229"/>
        <v>0</v>
      </c>
      <c r="N176" s="228">
        <f t="shared" si="229"/>
        <v>0</v>
      </c>
      <c r="O176" s="228">
        <f t="shared" si="229"/>
        <v>0</v>
      </c>
      <c r="P176" s="228">
        <f t="shared" si="229"/>
        <v>0</v>
      </c>
      <c r="Q176" s="228">
        <f t="shared" si="229"/>
        <v>0</v>
      </c>
      <c r="R176" s="228">
        <f t="shared" si="229"/>
        <v>0</v>
      </c>
      <c r="S176" s="228">
        <f t="shared" si="229"/>
        <v>0</v>
      </c>
      <c r="T176" s="228">
        <f t="shared" si="229"/>
        <v>0</v>
      </c>
      <c r="U176" s="228">
        <f t="shared" si="229"/>
        <v>0</v>
      </c>
      <c r="V176" s="228">
        <f t="shared" si="229"/>
        <v>0</v>
      </c>
      <c r="W176" s="228">
        <f t="shared" si="229"/>
        <v>0</v>
      </c>
      <c r="X176" s="228">
        <f t="shared" si="229"/>
        <v>0</v>
      </c>
      <c r="Y176" s="228">
        <f t="shared" si="229"/>
        <v>0</v>
      </c>
      <c r="Z176" s="228">
        <f t="shared" si="229"/>
        <v>0</v>
      </c>
      <c r="AA176" s="228">
        <f t="shared" si="229"/>
        <v>0</v>
      </c>
      <c r="AB176" s="228">
        <f t="shared" si="229"/>
        <v>0</v>
      </c>
      <c r="AC176" s="228">
        <f t="shared" si="229"/>
        <v>0</v>
      </c>
      <c r="AD176" s="228">
        <f t="shared" si="229"/>
        <v>0</v>
      </c>
      <c r="AE176" s="228">
        <f t="shared" si="229"/>
        <v>0</v>
      </c>
      <c r="AF176" s="228">
        <f t="shared" si="229"/>
        <v>0</v>
      </c>
      <c r="AG176" s="228">
        <f t="shared" si="229"/>
        <v>0</v>
      </c>
      <c r="AH176" s="228">
        <f t="shared" si="229"/>
        <v>4.2984916451209148E-3</v>
      </c>
      <c r="AI176" s="228">
        <f t="shared" si="229"/>
        <v>1.5864619899347811E-2</v>
      </c>
      <c r="AJ176" s="228">
        <f t="shared" ref="AJ176:BD176" si="230">(IF(AJ$73=0,0,AJ101/AJ$74))</f>
        <v>0</v>
      </c>
      <c r="AK176" s="228">
        <f t="shared" si="230"/>
        <v>0</v>
      </c>
      <c r="AL176" s="228">
        <f t="shared" si="230"/>
        <v>0</v>
      </c>
      <c r="AM176" s="228">
        <f t="shared" si="230"/>
        <v>0</v>
      </c>
      <c r="AN176" s="228">
        <f t="shared" si="230"/>
        <v>0</v>
      </c>
      <c r="AO176" s="228">
        <f t="shared" si="230"/>
        <v>3.4857007050621877E-2</v>
      </c>
      <c r="AP176" s="228">
        <f t="shared" si="230"/>
        <v>0</v>
      </c>
      <c r="AQ176" s="228">
        <f t="shared" si="230"/>
        <v>0</v>
      </c>
      <c r="AR176" s="228">
        <f t="shared" si="230"/>
        <v>0</v>
      </c>
      <c r="AS176" s="228">
        <f t="shared" si="230"/>
        <v>0</v>
      </c>
      <c r="AT176" s="228">
        <f t="shared" si="230"/>
        <v>0</v>
      </c>
      <c r="AU176" s="228">
        <f t="shared" si="230"/>
        <v>0</v>
      </c>
      <c r="AV176" s="228">
        <f t="shared" si="230"/>
        <v>0</v>
      </c>
      <c r="AW176" s="228">
        <f t="shared" si="230"/>
        <v>0</v>
      </c>
      <c r="AX176" s="228">
        <f t="shared" si="230"/>
        <v>0</v>
      </c>
      <c r="AY176" s="228">
        <f t="shared" si="230"/>
        <v>0</v>
      </c>
      <c r="AZ176" s="228">
        <f t="shared" si="230"/>
        <v>0</v>
      </c>
      <c r="BA176" s="228">
        <f t="shared" si="230"/>
        <v>0</v>
      </c>
      <c r="BB176" s="228">
        <f t="shared" si="230"/>
        <v>0</v>
      </c>
      <c r="BC176" s="228">
        <f t="shared" si="230"/>
        <v>0</v>
      </c>
      <c r="BD176" s="228">
        <f t="shared" si="230"/>
        <v>0</v>
      </c>
      <c r="BE176" s="226"/>
      <c r="BF176" s="229">
        <f t="shared" ref="BF176:BZ176" si="231">(IF(BF$73=0,0,BF101/BF$74))</f>
        <v>4.3445587506400077E-3</v>
      </c>
      <c r="BG176" s="228">
        <f t="shared" si="231"/>
        <v>0</v>
      </c>
      <c r="BH176" s="228">
        <f t="shared" si="231"/>
        <v>0</v>
      </c>
      <c r="BI176" s="228">
        <f t="shared" si="231"/>
        <v>0</v>
      </c>
      <c r="BJ176" s="228">
        <f t="shared" si="231"/>
        <v>0</v>
      </c>
      <c r="BK176" s="228">
        <f t="shared" si="231"/>
        <v>0</v>
      </c>
      <c r="BL176" s="228">
        <f t="shared" si="231"/>
        <v>1.2195115365985754E-3</v>
      </c>
      <c r="BM176" s="228">
        <f t="shared" si="231"/>
        <v>5.0653317750680906E-3</v>
      </c>
      <c r="BN176" s="228">
        <f t="shared" si="231"/>
        <v>8.5545601638327886E-3</v>
      </c>
      <c r="BO176" s="228">
        <f t="shared" si="231"/>
        <v>0</v>
      </c>
      <c r="BP176" s="228">
        <f t="shared" si="231"/>
        <v>0</v>
      </c>
      <c r="BQ176" s="228">
        <f t="shared" si="231"/>
        <v>0</v>
      </c>
      <c r="BR176" s="228">
        <f t="shared" si="231"/>
        <v>1.9214924100119228E-3</v>
      </c>
      <c r="BS176" s="228">
        <f t="shared" si="231"/>
        <v>1.260254786020228E-3</v>
      </c>
      <c r="BT176" s="228">
        <f t="shared" si="231"/>
        <v>0</v>
      </c>
      <c r="BU176" s="228">
        <f t="shared" si="231"/>
        <v>5.0026013479523247E-3</v>
      </c>
      <c r="BV176" s="228">
        <f t="shared" si="231"/>
        <v>0</v>
      </c>
      <c r="BW176" s="228">
        <f t="shared" si="231"/>
        <v>6.2290994830598576E-4</v>
      </c>
      <c r="BX176" s="228">
        <f t="shared" si="231"/>
        <v>5.0026013479523247E-3</v>
      </c>
      <c r="BY176" s="228">
        <f t="shared" si="231"/>
        <v>1.260254786020228E-3</v>
      </c>
      <c r="BZ176" s="228">
        <f t="shared" si="231"/>
        <v>1.260254786020228E-3</v>
      </c>
      <c r="CA176" s="225"/>
    </row>
    <row r="177" spans="1:79" x14ac:dyDescent="0.3">
      <c r="A177" s="223"/>
      <c r="B177" s="78" t="s">
        <v>359</v>
      </c>
      <c r="C177" s="225"/>
      <c r="D177" s="227">
        <f t="shared" ref="D177:AI177" si="232">(IF(D$73=0,0,D102/D$74))</f>
        <v>3.0858504688255715E-3</v>
      </c>
      <c r="E177" s="228">
        <f t="shared" si="232"/>
        <v>0</v>
      </c>
      <c r="F177" s="228">
        <f t="shared" si="232"/>
        <v>1.4780939503921798E-2</v>
      </c>
      <c r="G177" s="228">
        <f t="shared" si="232"/>
        <v>4.5332656566185537E-3</v>
      </c>
      <c r="H177" s="228">
        <f t="shared" si="232"/>
        <v>0</v>
      </c>
      <c r="I177" s="228">
        <f t="shared" si="232"/>
        <v>7.0386584699000812E-3</v>
      </c>
      <c r="J177" s="228">
        <f t="shared" si="232"/>
        <v>3.7539606310957332E-3</v>
      </c>
      <c r="K177" s="228">
        <f t="shared" si="232"/>
        <v>0</v>
      </c>
      <c r="L177" s="228">
        <f t="shared" si="232"/>
        <v>0</v>
      </c>
      <c r="M177" s="228">
        <f t="shared" si="232"/>
        <v>3.3182231625570953E-3</v>
      </c>
      <c r="N177" s="228">
        <f t="shared" si="232"/>
        <v>7.8345638737990411E-3</v>
      </c>
      <c r="O177" s="228">
        <f t="shared" si="232"/>
        <v>0</v>
      </c>
      <c r="P177" s="228">
        <f t="shared" si="232"/>
        <v>0</v>
      </c>
      <c r="Q177" s="228">
        <f t="shared" si="232"/>
        <v>0</v>
      </c>
      <c r="R177" s="228">
        <f t="shared" si="232"/>
        <v>3.8523746877727662E-3</v>
      </c>
      <c r="S177" s="228">
        <f t="shared" si="232"/>
        <v>7.7937711234072659E-3</v>
      </c>
      <c r="T177" s="228">
        <f t="shared" si="232"/>
        <v>0</v>
      </c>
      <c r="U177" s="228">
        <f t="shared" si="232"/>
        <v>0</v>
      </c>
      <c r="V177" s="228">
        <f t="shared" si="232"/>
        <v>5.8222535759940679E-3</v>
      </c>
      <c r="W177" s="228">
        <f t="shared" si="232"/>
        <v>2.4812931530212774E-3</v>
      </c>
      <c r="X177" s="228">
        <f t="shared" si="232"/>
        <v>0</v>
      </c>
      <c r="Y177" s="228">
        <f t="shared" si="232"/>
        <v>5.4059367698001065E-3</v>
      </c>
      <c r="Z177" s="228">
        <f t="shared" si="232"/>
        <v>1.1670235008361467E-2</v>
      </c>
      <c r="AA177" s="228">
        <f t="shared" si="232"/>
        <v>0</v>
      </c>
      <c r="AB177" s="228">
        <f t="shared" si="232"/>
        <v>0</v>
      </c>
      <c r="AC177" s="228">
        <f t="shared" si="232"/>
        <v>0</v>
      </c>
      <c r="AD177" s="228">
        <f t="shared" si="232"/>
        <v>4.549431485612601E-3</v>
      </c>
      <c r="AE177" s="228">
        <f t="shared" si="232"/>
        <v>1.2019974659364278E-2</v>
      </c>
      <c r="AF177" s="228">
        <f t="shared" si="232"/>
        <v>0</v>
      </c>
      <c r="AG177" s="228">
        <f t="shared" si="232"/>
        <v>0</v>
      </c>
      <c r="AH177" s="228">
        <f t="shared" si="232"/>
        <v>0</v>
      </c>
      <c r="AI177" s="228">
        <f t="shared" si="232"/>
        <v>7.9078027832914545E-3</v>
      </c>
      <c r="AJ177" s="228">
        <f t="shared" ref="AJ177:BD177" si="233">(IF(AJ$73=0,0,AJ102/AJ$74))</f>
        <v>5.4648683141263008E-3</v>
      </c>
      <c r="AK177" s="228">
        <f t="shared" si="233"/>
        <v>0</v>
      </c>
      <c r="AL177" s="228">
        <f t="shared" si="233"/>
        <v>0</v>
      </c>
      <c r="AM177" s="228">
        <f t="shared" si="233"/>
        <v>0</v>
      </c>
      <c r="AN177" s="228">
        <f t="shared" si="233"/>
        <v>4.5827057294354837E-3</v>
      </c>
      <c r="AO177" s="228">
        <f t="shared" si="233"/>
        <v>9.0507501424082256E-3</v>
      </c>
      <c r="AP177" s="228">
        <f t="shared" si="233"/>
        <v>0</v>
      </c>
      <c r="AQ177" s="228">
        <f t="shared" si="233"/>
        <v>0</v>
      </c>
      <c r="AR177" s="228">
        <f t="shared" si="233"/>
        <v>0</v>
      </c>
      <c r="AS177" s="228">
        <f t="shared" si="233"/>
        <v>0</v>
      </c>
      <c r="AT177" s="228">
        <f t="shared" si="233"/>
        <v>0</v>
      </c>
      <c r="AU177" s="228">
        <f t="shared" si="233"/>
        <v>0</v>
      </c>
      <c r="AV177" s="228">
        <f t="shared" si="233"/>
        <v>0</v>
      </c>
      <c r="AW177" s="228">
        <f t="shared" si="233"/>
        <v>0</v>
      </c>
      <c r="AX177" s="228">
        <f t="shared" si="233"/>
        <v>0</v>
      </c>
      <c r="AY177" s="228">
        <f t="shared" si="233"/>
        <v>0</v>
      </c>
      <c r="AZ177" s="228">
        <f t="shared" si="233"/>
        <v>0</v>
      </c>
      <c r="BA177" s="228">
        <f t="shared" si="233"/>
        <v>0</v>
      </c>
      <c r="BB177" s="228">
        <f t="shared" si="233"/>
        <v>0</v>
      </c>
      <c r="BC177" s="228">
        <f t="shared" si="233"/>
        <v>0</v>
      </c>
      <c r="BD177" s="228">
        <f t="shared" si="233"/>
        <v>0</v>
      </c>
      <c r="BE177" s="226"/>
      <c r="BF177" s="229">
        <f t="shared" ref="BF177:BZ177" si="234">(IF(BF$73=0,0,BF102/BF$74))</f>
        <v>3.7177194959767458E-3</v>
      </c>
      <c r="BG177" s="228">
        <f t="shared" si="234"/>
        <v>3.2195667442004939E-3</v>
      </c>
      <c r="BH177" s="228">
        <f t="shared" si="234"/>
        <v>2.6351881558827764E-3</v>
      </c>
      <c r="BI177" s="228">
        <f t="shared" si="234"/>
        <v>3.386853089030595E-3</v>
      </c>
      <c r="BJ177" s="228">
        <f t="shared" si="234"/>
        <v>3.2232284770291465E-3</v>
      </c>
      <c r="BK177" s="228">
        <f t="shared" si="234"/>
        <v>2.5395485567999807E-3</v>
      </c>
      <c r="BL177" s="228">
        <f t="shared" si="234"/>
        <v>2.214041986317754E-3</v>
      </c>
      <c r="BM177" s="228">
        <f t="shared" si="234"/>
        <v>3.9069655459529409E-3</v>
      </c>
      <c r="BN177" s="228">
        <f t="shared" si="234"/>
        <v>3.3401051791195897E-3</v>
      </c>
      <c r="BO177" s="228">
        <f t="shared" si="234"/>
        <v>0</v>
      </c>
      <c r="BP177" s="228">
        <f t="shared" si="234"/>
        <v>0</v>
      </c>
      <c r="BQ177" s="228">
        <f t="shared" si="234"/>
        <v>0</v>
      </c>
      <c r="BR177" s="228">
        <f t="shared" si="234"/>
        <v>3.0858504688255715E-3</v>
      </c>
      <c r="BS177" s="228">
        <f t="shared" si="234"/>
        <v>3.1247667991819361E-3</v>
      </c>
      <c r="BT177" s="228">
        <f t="shared" si="234"/>
        <v>3.0185271564952916E-3</v>
      </c>
      <c r="BU177" s="228">
        <f t="shared" si="234"/>
        <v>3.1209942877188767E-3</v>
      </c>
      <c r="BV177" s="228">
        <f t="shared" si="234"/>
        <v>0</v>
      </c>
      <c r="BW177" s="228">
        <f t="shared" si="234"/>
        <v>3.0710385463095431E-3</v>
      </c>
      <c r="BX177" s="228">
        <f t="shared" si="234"/>
        <v>3.1209942877188767E-3</v>
      </c>
      <c r="BY177" s="228">
        <f t="shared" si="234"/>
        <v>3.1247667991819361E-3</v>
      </c>
      <c r="BZ177" s="228">
        <f t="shared" si="234"/>
        <v>3.1247667991819361E-3</v>
      </c>
      <c r="CA177" s="225"/>
    </row>
    <row r="178" spans="1:79" x14ac:dyDescent="0.3">
      <c r="A178" s="223"/>
      <c r="B178" s="78" t="s">
        <v>67</v>
      </c>
      <c r="C178" s="225"/>
      <c r="D178" s="227">
        <f t="shared" ref="D178:AI178" si="235">(IF(D$73=0,0,D103/D$74))</f>
        <v>5.3464561741065819E-3</v>
      </c>
      <c r="E178" s="228">
        <f t="shared" si="235"/>
        <v>0</v>
      </c>
      <c r="F178" s="228">
        <f t="shared" si="235"/>
        <v>0</v>
      </c>
      <c r="G178" s="228">
        <f t="shared" si="235"/>
        <v>0</v>
      </c>
      <c r="H178" s="228">
        <f t="shared" si="235"/>
        <v>1.5295243179371215E-3</v>
      </c>
      <c r="I178" s="228">
        <f t="shared" si="235"/>
        <v>0</v>
      </c>
      <c r="J178" s="228">
        <f t="shared" si="235"/>
        <v>4.8568463787740318E-3</v>
      </c>
      <c r="K178" s="228">
        <f t="shared" si="235"/>
        <v>2.6444936342025788E-3</v>
      </c>
      <c r="L178" s="228">
        <f t="shared" si="235"/>
        <v>2.892969437249197E-2</v>
      </c>
      <c r="M178" s="228">
        <f t="shared" si="235"/>
        <v>1.4181233069028927E-3</v>
      </c>
      <c r="N178" s="228">
        <f t="shared" si="235"/>
        <v>0</v>
      </c>
      <c r="O178" s="228">
        <f t="shared" si="235"/>
        <v>0</v>
      </c>
      <c r="P178" s="228">
        <f t="shared" si="235"/>
        <v>0</v>
      </c>
      <c r="Q178" s="228">
        <f t="shared" si="235"/>
        <v>0</v>
      </c>
      <c r="R178" s="228">
        <f t="shared" si="235"/>
        <v>0</v>
      </c>
      <c r="S178" s="228">
        <f t="shared" si="235"/>
        <v>0</v>
      </c>
      <c r="T178" s="228">
        <f t="shared" si="235"/>
        <v>0</v>
      </c>
      <c r="U178" s="228">
        <f t="shared" si="235"/>
        <v>0</v>
      </c>
      <c r="V178" s="228">
        <f t="shared" si="235"/>
        <v>0</v>
      </c>
      <c r="W178" s="228">
        <f t="shared" si="235"/>
        <v>0</v>
      </c>
      <c r="X178" s="228">
        <f t="shared" si="235"/>
        <v>0</v>
      </c>
      <c r="Y178" s="228">
        <f t="shared" si="235"/>
        <v>0</v>
      </c>
      <c r="Z178" s="228">
        <f t="shared" si="235"/>
        <v>0</v>
      </c>
      <c r="AA178" s="228">
        <f t="shared" si="235"/>
        <v>0</v>
      </c>
      <c r="AB178" s="228">
        <f t="shared" si="235"/>
        <v>1.0524351996326195E-2</v>
      </c>
      <c r="AC178" s="228">
        <f t="shared" si="235"/>
        <v>0</v>
      </c>
      <c r="AD178" s="228">
        <f t="shared" si="235"/>
        <v>0.10606313483323029</v>
      </c>
      <c r="AE178" s="228">
        <f t="shared" si="235"/>
        <v>0</v>
      </c>
      <c r="AF178" s="228">
        <f t="shared" si="235"/>
        <v>7.008206266995054E-3</v>
      </c>
      <c r="AG178" s="228">
        <f t="shared" si="235"/>
        <v>5.1161900090146489E-3</v>
      </c>
      <c r="AH178" s="228">
        <f t="shared" si="235"/>
        <v>8.6746393560941729E-3</v>
      </c>
      <c r="AI178" s="228">
        <f t="shared" si="235"/>
        <v>0</v>
      </c>
      <c r="AJ178" s="228">
        <f t="shared" ref="AJ178:BD178" si="236">(IF(AJ$73=0,0,AJ103/AJ$74))</f>
        <v>9.7873798331385587E-3</v>
      </c>
      <c r="AK178" s="228">
        <f t="shared" si="236"/>
        <v>1.0974884879075605E-2</v>
      </c>
      <c r="AL178" s="228">
        <f t="shared" si="236"/>
        <v>7.6593420465650092E-3</v>
      </c>
      <c r="AM178" s="228">
        <f t="shared" si="236"/>
        <v>4.9118675845691486E-3</v>
      </c>
      <c r="AN178" s="228">
        <f t="shared" si="236"/>
        <v>4.0447535122996323E-3</v>
      </c>
      <c r="AO178" s="228">
        <f t="shared" si="236"/>
        <v>4.2185529312202845E-3</v>
      </c>
      <c r="AP178" s="228">
        <f t="shared" si="236"/>
        <v>0</v>
      </c>
      <c r="AQ178" s="228">
        <f t="shared" si="236"/>
        <v>0</v>
      </c>
      <c r="AR178" s="228">
        <f t="shared" si="236"/>
        <v>0</v>
      </c>
      <c r="AS178" s="228">
        <f t="shared" si="236"/>
        <v>0</v>
      </c>
      <c r="AT178" s="228">
        <f t="shared" si="236"/>
        <v>0</v>
      </c>
      <c r="AU178" s="228">
        <f t="shared" si="236"/>
        <v>0</v>
      </c>
      <c r="AV178" s="228">
        <f t="shared" si="236"/>
        <v>0</v>
      </c>
      <c r="AW178" s="228">
        <f t="shared" si="236"/>
        <v>0</v>
      </c>
      <c r="AX178" s="228">
        <f t="shared" si="236"/>
        <v>0</v>
      </c>
      <c r="AY178" s="228">
        <f t="shared" si="236"/>
        <v>0</v>
      </c>
      <c r="AZ178" s="228">
        <f t="shared" si="236"/>
        <v>0</v>
      </c>
      <c r="BA178" s="228">
        <f t="shared" si="236"/>
        <v>0</v>
      </c>
      <c r="BB178" s="228">
        <f t="shared" si="236"/>
        <v>0</v>
      </c>
      <c r="BC178" s="228">
        <f t="shared" si="236"/>
        <v>0</v>
      </c>
      <c r="BD178" s="228">
        <f t="shared" si="236"/>
        <v>0</v>
      </c>
      <c r="BE178" s="226"/>
      <c r="BF178" s="229">
        <f t="shared" ref="BF178:BZ178" si="237">(IF(BF$73=0,0,BF103/BF$74))</f>
        <v>5.0055535471544405E-4</v>
      </c>
      <c r="BG178" s="228">
        <f t="shared" si="237"/>
        <v>8.6291464715439626E-3</v>
      </c>
      <c r="BH178" s="228">
        <f t="shared" si="237"/>
        <v>3.5457820720623425E-4</v>
      </c>
      <c r="BI178" s="228">
        <f t="shared" si="237"/>
        <v>0</v>
      </c>
      <c r="BJ178" s="228">
        <f t="shared" si="237"/>
        <v>0</v>
      </c>
      <c r="BK178" s="228">
        <f t="shared" si="237"/>
        <v>2.1406801450231352E-2</v>
      </c>
      <c r="BL178" s="228">
        <f t="shared" si="237"/>
        <v>5.6202504577758158E-3</v>
      </c>
      <c r="BM178" s="228">
        <f t="shared" si="237"/>
        <v>6.3437780575521527E-3</v>
      </c>
      <c r="BN178" s="228">
        <f t="shared" si="237"/>
        <v>3.5411928920616336E-3</v>
      </c>
      <c r="BO178" s="228">
        <f t="shared" si="237"/>
        <v>0</v>
      </c>
      <c r="BP178" s="228">
        <f t="shared" si="237"/>
        <v>0</v>
      </c>
      <c r="BQ178" s="228">
        <f t="shared" si="237"/>
        <v>0</v>
      </c>
      <c r="BR178" s="228">
        <f t="shared" si="237"/>
        <v>5.3464561741065819E-3</v>
      </c>
      <c r="BS178" s="228">
        <f t="shared" si="237"/>
        <v>2.8828057760760311E-3</v>
      </c>
      <c r="BT178" s="228">
        <f t="shared" si="237"/>
        <v>7.972606940256555E-3</v>
      </c>
      <c r="BU178" s="228">
        <f t="shared" si="237"/>
        <v>5.0845148716079699E-3</v>
      </c>
      <c r="BV178" s="228">
        <f t="shared" si="237"/>
        <v>0</v>
      </c>
      <c r="BW178" s="228">
        <f t="shared" si="237"/>
        <v>5.4568555102782147E-3</v>
      </c>
      <c r="BX178" s="228">
        <f t="shared" si="237"/>
        <v>5.0845148716079699E-3</v>
      </c>
      <c r="BY178" s="228">
        <f t="shared" si="237"/>
        <v>2.8828057760760311E-3</v>
      </c>
      <c r="BZ178" s="228">
        <f t="shared" si="237"/>
        <v>2.8828057760760311E-3</v>
      </c>
      <c r="CA178" s="225"/>
    </row>
    <row r="179" spans="1:79" x14ac:dyDescent="0.3">
      <c r="A179" s="223"/>
      <c r="B179" s="160" t="s">
        <v>360</v>
      </c>
      <c r="C179" s="225"/>
      <c r="D179" s="238">
        <f t="shared" ref="D179:AI179" si="238">(IF(D$73=0,0,D104/D$74))</f>
        <v>1.4731182216142547E-2</v>
      </c>
      <c r="E179" s="238">
        <f t="shared" si="238"/>
        <v>0</v>
      </c>
      <c r="F179" s="238">
        <f t="shared" si="238"/>
        <v>3.9955687035990714E-2</v>
      </c>
      <c r="G179" s="238">
        <f t="shared" si="238"/>
        <v>5.1085177322392266E-3</v>
      </c>
      <c r="H179" s="238">
        <f t="shared" si="238"/>
        <v>1.5295243179371215E-3</v>
      </c>
      <c r="I179" s="238">
        <f t="shared" si="238"/>
        <v>7.0386584699000812E-3</v>
      </c>
      <c r="J179" s="238">
        <f t="shared" si="238"/>
        <v>1.0144040127158319E-2</v>
      </c>
      <c r="K179" s="238">
        <f t="shared" si="238"/>
        <v>2.8998399476401784E-2</v>
      </c>
      <c r="L179" s="238">
        <f t="shared" si="238"/>
        <v>3.2801699974074942E-2</v>
      </c>
      <c r="M179" s="238">
        <f t="shared" si="238"/>
        <v>5.486746880746643E-3</v>
      </c>
      <c r="N179" s="238">
        <f t="shared" si="238"/>
        <v>7.8345638737990411E-3</v>
      </c>
      <c r="O179" s="238">
        <f t="shared" si="238"/>
        <v>0</v>
      </c>
      <c r="P179" s="238">
        <f t="shared" si="238"/>
        <v>2.0516287374988056E-2</v>
      </c>
      <c r="Q179" s="238">
        <f t="shared" si="238"/>
        <v>9.3522785741213515E-3</v>
      </c>
      <c r="R179" s="238">
        <f t="shared" si="238"/>
        <v>3.8523746877727662E-3</v>
      </c>
      <c r="S179" s="238">
        <f t="shared" si="238"/>
        <v>7.7937711234072659E-3</v>
      </c>
      <c r="T179" s="238">
        <f t="shared" si="238"/>
        <v>0</v>
      </c>
      <c r="U179" s="238">
        <f t="shared" si="238"/>
        <v>1.7299834686799652E-2</v>
      </c>
      <c r="V179" s="238">
        <f t="shared" si="238"/>
        <v>5.8222535759940679E-3</v>
      </c>
      <c r="W179" s="238">
        <f t="shared" si="238"/>
        <v>2.4812931530212774E-3</v>
      </c>
      <c r="X179" s="238">
        <f t="shared" si="238"/>
        <v>2.3639966270261263E-2</v>
      </c>
      <c r="Y179" s="238">
        <f t="shared" si="238"/>
        <v>1.0959153172558142E-2</v>
      </c>
      <c r="Z179" s="238">
        <f t="shared" si="238"/>
        <v>1.1670235008361467E-2</v>
      </c>
      <c r="AA179" s="238">
        <f t="shared" si="238"/>
        <v>0</v>
      </c>
      <c r="AB179" s="238">
        <f t="shared" si="238"/>
        <v>1.0524351996326195E-2</v>
      </c>
      <c r="AC179" s="238">
        <f t="shared" si="238"/>
        <v>4.8551692036164868E-3</v>
      </c>
      <c r="AD179" s="238">
        <f t="shared" si="238"/>
        <v>0.12265374100567221</v>
      </c>
      <c r="AE179" s="238">
        <f t="shared" si="238"/>
        <v>1.2019974659364278E-2</v>
      </c>
      <c r="AF179" s="238">
        <f t="shared" si="238"/>
        <v>7.008206266995054E-3</v>
      </c>
      <c r="AG179" s="238">
        <f t="shared" si="238"/>
        <v>1.1774982304178793E-2</v>
      </c>
      <c r="AH179" s="238">
        <f t="shared" si="238"/>
        <v>2.0637099500260374E-2</v>
      </c>
      <c r="AI179" s="238">
        <f t="shared" si="238"/>
        <v>2.3772422682639262E-2</v>
      </c>
      <c r="AJ179" s="238">
        <f t="shared" ref="AJ179:BD179" si="239">(IF(AJ$73=0,0,AJ104/AJ$74))</f>
        <v>3.0348810516028935E-2</v>
      </c>
      <c r="AK179" s="238">
        <f t="shared" si="239"/>
        <v>1.0974884879075605E-2</v>
      </c>
      <c r="AL179" s="238">
        <f t="shared" si="239"/>
        <v>1.2252171057230813E-2</v>
      </c>
      <c r="AM179" s="238">
        <f t="shared" si="239"/>
        <v>4.9118675845691486E-3</v>
      </c>
      <c r="AN179" s="238">
        <f t="shared" si="239"/>
        <v>1.1221578759988119E-2</v>
      </c>
      <c r="AO179" s="238">
        <f t="shared" si="239"/>
        <v>6.2713774763208344E-2</v>
      </c>
      <c r="AP179" s="238">
        <f t="shared" si="239"/>
        <v>0</v>
      </c>
      <c r="AQ179" s="238">
        <f t="shared" si="239"/>
        <v>0</v>
      </c>
      <c r="AR179" s="238">
        <f t="shared" si="239"/>
        <v>0</v>
      </c>
      <c r="AS179" s="238">
        <f t="shared" si="239"/>
        <v>0</v>
      </c>
      <c r="AT179" s="238">
        <f t="shared" si="239"/>
        <v>0</v>
      </c>
      <c r="AU179" s="238">
        <f t="shared" si="239"/>
        <v>0</v>
      </c>
      <c r="AV179" s="238">
        <f t="shared" si="239"/>
        <v>0</v>
      </c>
      <c r="AW179" s="238">
        <f t="shared" si="239"/>
        <v>0</v>
      </c>
      <c r="AX179" s="238">
        <f t="shared" si="239"/>
        <v>0</v>
      </c>
      <c r="AY179" s="238">
        <f t="shared" si="239"/>
        <v>0</v>
      </c>
      <c r="AZ179" s="238">
        <f t="shared" si="239"/>
        <v>0</v>
      </c>
      <c r="BA179" s="238">
        <f t="shared" si="239"/>
        <v>0</v>
      </c>
      <c r="BB179" s="238">
        <f t="shared" si="239"/>
        <v>0</v>
      </c>
      <c r="BC179" s="238">
        <f t="shared" si="239"/>
        <v>0</v>
      </c>
      <c r="BD179" s="238">
        <f t="shared" si="239"/>
        <v>0</v>
      </c>
      <c r="BE179" s="226"/>
      <c r="BF179" s="239">
        <f t="shared" ref="BF179:BZ179" si="240">(IF(BF$73=0,0,BF104/BF$74))</f>
        <v>8.8092507864117233E-3</v>
      </c>
      <c r="BG179" s="238">
        <f t="shared" si="240"/>
        <v>1.7986780991330879E-2</v>
      </c>
      <c r="BH179" s="238">
        <f t="shared" si="240"/>
        <v>8.1776395103020042E-3</v>
      </c>
      <c r="BI179" s="238">
        <f t="shared" si="240"/>
        <v>6.678394062803043E-3</v>
      </c>
      <c r="BJ179" s="238">
        <f t="shared" si="240"/>
        <v>1.0979177131730508E-2</v>
      </c>
      <c r="BK179" s="238">
        <f t="shared" si="240"/>
        <v>2.7070022292732952E-2</v>
      </c>
      <c r="BL179" s="238">
        <f t="shared" si="240"/>
        <v>1.3233644133098686E-2</v>
      </c>
      <c r="BM179" s="238">
        <f t="shared" si="240"/>
        <v>2.0279283933650003E-2</v>
      </c>
      <c r="BN179" s="238">
        <f t="shared" si="240"/>
        <v>1.9649256861161524E-2</v>
      </c>
      <c r="BO179" s="238">
        <f t="shared" si="240"/>
        <v>0</v>
      </c>
      <c r="BP179" s="238">
        <f t="shared" si="240"/>
        <v>0</v>
      </c>
      <c r="BQ179" s="238">
        <f t="shared" si="240"/>
        <v>0</v>
      </c>
      <c r="BR179" s="238">
        <f t="shared" si="240"/>
        <v>1.4731182216142542E-2</v>
      </c>
      <c r="BS179" s="238">
        <f t="shared" si="240"/>
        <v>1.1307761559065642E-2</v>
      </c>
      <c r="BT179" s="238">
        <f t="shared" si="240"/>
        <v>1.5659722650556974E-2</v>
      </c>
      <c r="BU179" s="238">
        <f t="shared" si="240"/>
        <v>1.7631811769845553E-2</v>
      </c>
      <c r="BV179" s="238">
        <f t="shared" si="240"/>
        <v>0</v>
      </c>
      <c r="BW179" s="238">
        <f t="shared" si="240"/>
        <v>1.3508665666999509E-2</v>
      </c>
      <c r="BX179" s="238">
        <f t="shared" si="240"/>
        <v>1.7631811769845553E-2</v>
      </c>
      <c r="BY179" s="238">
        <f t="shared" si="240"/>
        <v>1.1307761559065642E-2</v>
      </c>
      <c r="BZ179" s="238">
        <f t="shared" si="240"/>
        <v>1.1307761559065642E-2</v>
      </c>
      <c r="CA179" s="225"/>
    </row>
    <row r="180" spans="1:79" ht="15.6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x14ac:dyDescent="0.3">
      <c r="A181" s="223"/>
      <c r="B181" s="78" t="s">
        <v>362</v>
      </c>
      <c r="C181" s="225"/>
      <c r="D181" s="227">
        <f t="shared" ref="D181:AI181" si="241">(IF(D$73=0,0,D106/D$74))</f>
        <v>1.0235946920077288E-2</v>
      </c>
      <c r="E181" s="228">
        <f t="shared" si="241"/>
        <v>1.0678723252511849E-2</v>
      </c>
      <c r="F181" s="228">
        <f t="shared" si="241"/>
        <v>1.5239119760966594E-2</v>
      </c>
      <c r="G181" s="228">
        <f t="shared" si="241"/>
        <v>1.1058160348159098E-2</v>
      </c>
      <c r="H181" s="228">
        <f t="shared" si="241"/>
        <v>8.2326396490691386E-3</v>
      </c>
      <c r="I181" s="228">
        <f t="shared" si="241"/>
        <v>7.7724900164045782E-3</v>
      </c>
      <c r="J181" s="228">
        <f t="shared" si="241"/>
        <v>9.429166567830969E-3</v>
      </c>
      <c r="K181" s="228">
        <f t="shared" si="241"/>
        <v>1.3512325414448037E-2</v>
      </c>
      <c r="L181" s="228">
        <f t="shared" si="241"/>
        <v>1.0393551088962796E-2</v>
      </c>
      <c r="M181" s="228">
        <f t="shared" si="241"/>
        <v>6.9262254562711314E-3</v>
      </c>
      <c r="N181" s="228">
        <f t="shared" si="241"/>
        <v>7.5146166485990729E-3</v>
      </c>
      <c r="O181" s="228">
        <f t="shared" si="241"/>
        <v>1.0004882407178476E-2</v>
      </c>
      <c r="P181" s="228">
        <f t="shared" si="241"/>
        <v>1.0982151123913375E-2</v>
      </c>
      <c r="Q181" s="228">
        <f t="shared" si="241"/>
        <v>9.1762356833143578E-3</v>
      </c>
      <c r="R181" s="228">
        <f t="shared" si="241"/>
        <v>8.5610632201978641E-3</v>
      </c>
      <c r="S181" s="228">
        <f t="shared" si="241"/>
        <v>1.0023055597378518E-2</v>
      </c>
      <c r="T181" s="228">
        <f t="shared" si="241"/>
        <v>1.3001777827440431E-2</v>
      </c>
      <c r="U181" s="228">
        <f t="shared" si="241"/>
        <v>1.4500801002104761E-2</v>
      </c>
      <c r="V181" s="228">
        <f t="shared" si="241"/>
        <v>1.0850864802135695E-2</v>
      </c>
      <c r="W181" s="228">
        <f t="shared" si="241"/>
        <v>9.4536199607199896E-3</v>
      </c>
      <c r="X181" s="228">
        <f t="shared" si="241"/>
        <v>9.201868322153705E-3</v>
      </c>
      <c r="Y181" s="228">
        <f t="shared" si="241"/>
        <v>1.1534135295437899E-2</v>
      </c>
      <c r="Z181" s="228">
        <f t="shared" si="241"/>
        <v>1.2476016224097436E-2</v>
      </c>
      <c r="AA181" s="228">
        <f t="shared" si="241"/>
        <v>8.6462122202311392E-3</v>
      </c>
      <c r="AB181" s="228">
        <f t="shared" si="241"/>
        <v>7.2924483501802988E-3</v>
      </c>
      <c r="AC181" s="228">
        <f t="shared" si="241"/>
        <v>9.0342997339677607E-3</v>
      </c>
      <c r="AD181" s="228">
        <f t="shared" si="241"/>
        <v>1.0511759326950426E-2</v>
      </c>
      <c r="AE181" s="228">
        <f t="shared" si="241"/>
        <v>1.5910952466666389E-2</v>
      </c>
      <c r="AF181" s="228">
        <f t="shared" si="241"/>
        <v>1.2692025992904052E-2</v>
      </c>
      <c r="AG181" s="228">
        <f t="shared" si="241"/>
        <v>9.7307653415777545E-3</v>
      </c>
      <c r="AH181" s="228">
        <f t="shared" si="241"/>
        <v>1.0330198160008039E-2</v>
      </c>
      <c r="AI181" s="228">
        <f t="shared" si="241"/>
        <v>9.924695447401103E-3</v>
      </c>
      <c r="AJ181" s="228">
        <f t="shared" ref="AJ181:BD181" si="242">(IF(AJ$73=0,0,AJ106/AJ$74))</f>
        <v>1.2529333630160995E-2</v>
      </c>
      <c r="AK181" s="228">
        <f t="shared" si="242"/>
        <v>1.7754829317508922E-2</v>
      </c>
      <c r="AL181" s="228">
        <f t="shared" si="242"/>
        <v>1.2709341619067786E-2</v>
      </c>
      <c r="AM181" s="228">
        <f t="shared" si="242"/>
        <v>7.4406407790834315E-3</v>
      </c>
      <c r="AN181" s="228">
        <f t="shared" si="242"/>
        <v>9.4204331678214587E-3</v>
      </c>
      <c r="AO181" s="228">
        <f t="shared" si="242"/>
        <v>9.3718571164503189E-3</v>
      </c>
      <c r="AP181" s="228">
        <f t="shared" si="242"/>
        <v>1.1425242670820021E-2</v>
      </c>
      <c r="AQ181" s="228">
        <f t="shared" si="242"/>
        <v>0</v>
      </c>
      <c r="AR181" s="228">
        <f t="shared" si="242"/>
        <v>0</v>
      </c>
      <c r="AS181" s="228">
        <f t="shared" si="242"/>
        <v>0</v>
      </c>
      <c r="AT181" s="228">
        <f t="shared" si="242"/>
        <v>0</v>
      </c>
      <c r="AU181" s="228">
        <f t="shared" si="242"/>
        <v>0</v>
      </c>
      <c r="AV181" s="228">
        <f t="shared" si="242"/>
        <v>0</v>
      </c>
      <c r="AW181" s="228">
        <f t="shared" si="242"/>
        <v>0</v>
      </c>
      <c r="AX181" s="228">
        <f t="shared" si="242"/>
        <v>0</v>
      </c>
      <c r="AY181" s="228">
        <f t="shared" si="242"/>
        <v>0</v>
      </c>
      <c r="AZ181" s="228">
        <f t="shared" si="242"/>
        <v>0</v>
      </c>
      <c r="BA181" s="228">
        <f t="shared" si="242"/>
        <v>0</v>
      </c>
      <c r="BB181" s="228">
        <f t="shared" si="242"/>
        <v>0</v>
      </c>
      <c r="BC181" s="228">
        <f t="shared" si="242"/>
        <v>0</v>
      </c>
      <c r="BD181" s="228">
        <f t="shared" si="242"/>
        <v>0</v>
      </c>
      <c r="BE181" s="226"/>
      <c r="BF181" s="229">
        <f t="shared" ref="BF181:BZ181" si="243">(IF(BF$73=0,0,BF106/BF$74))</f>
        <v>1.0776924070987254E-2</v>
      </c>
      <c r="BG181" s="228">
        <f t="shared" si="243"/>
        <v>9.8781816860817103E-3</v>
      </c>
      <c r="BH181" s="228">
        <f t="shared" si="243"/>
        <v>8.6589388702535755E-3</v>
      </c>
      <c r="BI181" s="228">
        <f t="shared" si="243"/>
        <v>1.1035939132382107E-2</v>
      </c>
      <c r="BJ181" s="228">
        <f t="shared" si="243"/>
        <v>1.017007168962245E-2</v>
      </c>
      <c r="BK181" s="228">
        <f t="shared" si="243"/>
        <v>9.2805641803083132E-3</v>
      </c>
      <c r="BL181" s="228">
        <f t="shared" si="243"/>
        <v>1.1722992036779739E-2</v>
      </c>
      <c r="BM181" s="228">
        <f t="shared" si="243"/>
        <v>1.2675217062001235E-2</v>
      </c>
      <c r="BN181" s="228">
        <f t="shared" si="243"/>
        <v>9.2001146780143171E-3</v>
      </c>
      <c r="BO181" s="228">
        <f t="shared" si="243"/>
        <v>0</v>
      </c>
      <c r="BP181" s="228">
        <f t="shared" si="243"/>
        <v>0</v>
      </c>
      <c r="BQ181" s="228">
        <f t="shared" si="243"/>
        <v>0</v>
      </c>
      <c r="BR181" s="228">
        <f t="shared" si="243"/>
        <v>1.0235946920077293E-2</v>
      </c>
      <c r="BS181" s="228">
        <f t="shared" si="243"/>
        <v>9.6396072049645658E-3</v>
      </c>
      <c r="BT181" s="228">
        <f t="shared" si="243"/>
        <v>1.0102976259985123E-2</v>
      </c>
      <c r="BU181" s="228">
        <f t="shared" si="243"/>
        <v>1.1094857344333884E-2</v>
      </c>
      <c r="BV181" s="228">
        <f t="shared" si="243"/>
        <v>0</v>
      </c>
      <c r="BW181" s="228">
        <f t="shared" si="243"/>
        <v>9.8739454343844194E-3</v>
      </c>
      <c r="BX181" s="228">
        <f t="shared" si="243"/>
        <v>1.1094857344333884E-2</v>
      </c>
      <c r="BY181" s="228">
        <f t="shared" si="243"/>
        <v>9.6396072049645658E-3</v>
      </c>
      <c r="BZ181" s="228">
        <f t="shared" si="243"/>
        <v>9.6396072049645658E-3</v>
      </c>
      <c r="CA181" s="225"/>
    </row>
    <row r="182" spans="1:79" x14ac:dyDescent="0.3">
      <c r="A182" s="223"/>
      <c r="B182" s="78" t="s">
        <v>363</v>
      </c>
      <c r="C182" s="225"/>
      <c r="D182" s="227">
        <f t="shared" ref="D182:AI182" si="244">(IF(D$73=0,0,D107/D$74))</f>
        <v>2.8573421338164008E-3</v>
      </c>
      <c r="E182" s="228">
        <f t="shared" si="244"/>
        <v>2.0119061888475365E-3</v>
      </c>
      <c r="F182" s="228">
        <f t="shared" si="244"/>
        <v>2.8710997218198077E-3</v>
      </c>
      <c r="G182" s="228">
        <f t="shared" si="244"/>
        <v>2.0833933716276941E-3</v>
      </c>
      <c r="H182" s="228">
        <f t="shared" si="244"/>
        <v>1.5510560830966184E-3</v>
      </c>
      <c r="I182" s="228">
        <f t="shared" si="244"/>
        <v>2.7753949144527284E-3</v>
      </c>
      <c r="J182" s="228">
        <f t="shared" si="244"/>
        <v>3.3669597367963424E-3</v>
      </c>
      <c r="K182" s="228">
        <f t="shared" si="244"/>
        <v>4.824971039980472E-3</v>
      </c>
      <c r="L182" s="228">
        <f t="shared" si="244"/>
        <v>3.711321439400925E-3</v>
      </c>
      <c r="M182" s="228">
        <f t="shared" si="244"/>
        <v>3.0174869077297249E-3</v>
      </c>
      <c r="N182" s="228">
        <f t="shared" si="244"/>
        <v>3.2738260538754094E-3</v>
      </c>
      <c r="O182" s="228">
        <f t="shared" si="244"/>
        <v>4.3587379399702168E-3</v>
      </c>
      <c r="P182" s="228">
        <f t="shared" si="244"/>
        <v>4.7844958909204569E-3</v>
      </c>
      <c r="Q182" s="228">
        <f t="shared" si="244"/>
        <v>3.997728807914146E-3</v>
      </c>
      <c r="R182" s="228">
        <f t="shared" si="244"/>
        <v>4.9956357361519513E-4</v>
      </c>
      <c r="S182" s="228">
        <f t="shared" si="244"/>
        <v>5.8487518944574154E-4</v>
      </c>
      <c r="T182" s="228">
        <f t="shared" si="244"/>
        <v>7.5869251607708964E-4</v>
      </c>
      <c r="U182" s="228">
        <f t="shared" si="244"/>
        <v>8.461649893909825E-4</v>
      </c>
      <c r="V182" s="228">
        <f t="shared" si="244"/>
        <v>3.5354833218484683E-3</v>
      </c>
      <c r="W182" s="228">
        <f t="shared" si="244"/>
        <v>3.0802259830608964E-3</v>
      </c>
      <c r="X182" s="228">
        <f t="shared" si="244"/>
        <v>2.9981989985182504E-3</v>
      </c>
      <c r="Y182" s="228">
        <f t="shared" si="244"/>
        <v>3.7581099490741308E-3</v>
      </c>
      <c r="Z182" s="228">
        <f t="shared" si="244"/>
        <v>4.7766804417060616E-3</v>
      </c>
      <c r="AA182" s="228">
        <f t="shared" si="244"/>
        <v>3.3103670326627721E-3</v>
      </c>
      <c r="AB182" s="228">
        <f t="shared" si="244"/>
        <v>2.7920527499135949E-3</v>
      </c>
      <c r="AC182" s="228">
        <f t="shared" si="244"/>
        <v>3.458953729188181E-3</v>
      </c>
      <c r="AD182" s="228">
        <f t="shared" si="244"/>
        <v>4.0246272754905672E-3</v>
      </c>
      <c r="AE182" s="228">
        <f t="shared" si="244"/>
        <v>2.9908679269212255E-3</v>
      </c>
      <c r="AF182" s="228">
        <f t="shared" si="244"/>
        <v>2.3857888802920005E-3</v>
      </c>
      <c r="AG182" s="228">
        <f t="shared" si="244"/>
        <v>1.8291446741163714E-3</v>
      </c>
      <c r="AH182" s="228">
        <f t="shared" si="244"/>
        <v>1.941823308204627E-3</v>
      </c>
      <c r="AI182" s="228">
        <f t="shared" si="244"/>
        <v>2.004765967134899E-3</v>
      </c>
      <c r="AJ182" s="228">
        <f t="shared" ref="AJ182:BD182" si="245">(IF(AJ$73=0,0,AJ107/AJ$74))</f>
        <v>2.5308969716751422E-3</v>
      </c>
      <c r="AK182" s="228">
        <f t="shared" si="245"/>
        <v>3.5864352469729042E-3</v>
      </c>
      <c r="AL182" s="228">
        <f t="shared" si="245"/>
        <v>2.5672581771030863E-3</v>
      </c>
      <c r="AM182" s="228">
        <f t="shared" si="245"/>
        <v>2.8514533027893746E-3</v>
      </c>
      <c r="AN182" s="228">
        <f t="shared" si="245"/>
        <v>3.6101628969380283E-3</v>
      </c>
      <c r="AO182" s="228">
        <f t="shared" si="245"/>
        <v>3.591547249948581E-3</v>
      </c>
      <c r="AP182" s="228">
        <f t="shared" si="245"/>
        <v>4.3784597208969146E-3</v>
      </c>
      <c r="AQ182" s="228">
        <f t="shared" si="245"/>
        <v>0</v>
      </c>
      <c r="AR182" s="228">
        <f t="shared" si="245"/>
        <v>0</v>
      </c>
      <c r="AS182" s="228">
        <f t="shared" si="245"/>
        <v>0</v>
      </c>
      <c r="AT182" s="228">
        <f t="shared" si="245"/>
        <v>0</v>
      </c>
      <c r="AU182" s="228">
        <f t="shared" si="245"/>
        <v>0</v>
      </c>
      <c r="AV182" s="228">
        <f t="shared" si="245"/>
        <v>0</v>
      </c>
      <c r="AW182" s="228">
        <f t="shared" si="245"/>
        <v>0</v>
      </c>
      <c r="AX182" s="228">
        <f t="shared" si="245"/>
        <v>0</v>
      </c>
      <c r="AY182" s="228">
        <f t="shared" si="245"/>
        <v>0</v>
      </c>
      <c r="AZ182" s="228">
        <f t="shared" si="245"/>
        <v>0</v>
      </c>
      <c r="BA182" s="228">
        <f t="shared" si="245"/>
        <v>0</v>
      </c>
      <c r="BB182" s="228">
        <f t="shared" si="245"/>
        <v>0</v>
      </c>
      <c r="BC182" s="228">
        <f t="shared" si="245"/>
        <v>0</v>
      </c>
      <c r="BD182" s="228">
        <f t="shared" si="245"/>
        <v>0</v>
      </c>
      <c r="BE182" s="226"/>
      <c r="BF182" s="229">
        <f t="shared" ref="BF182:BZ182" si="246">(IF(BF$73=0,0,BF107/BF$74))</f>
        <v>2.0304075424053309E-3</v>
      </c>
      <c r="BG182" s="228">
        <f t="shared" si="246"/>
        <v>3.5272937189661856E-3</v>
      </c>
      <c r="BH182" s="228">
        <f t="shared" si="246"/>
        <v>3.7723627162851302E-3</v>
      </c>
      <c r="BI182" s="228">
        <f t="shared" si="246"/>
        <v>6.4397996479754528E-4</v>
      </c>
      <c r="BJ182" s="228">
        <f t="shared" si="246"/>
        <v>3.3136638872863365E-3</v>
      </c>
      <c r="BK182" s="228">
        <f t="shared" si="246"/>
        <v>3.5532407630612549E-3</v>
      </c>
      <c r="BL182" s="228">
        <f t="shared" si="246"/>
        <v>2.2036343181725004E-3</v>
      </c>
      <c r="BM182" s="228">
        <f t="shared" si="246"/>
        <v>2.5603650939839979E-3</v>
      </c>
      <c r="BN182" s="228">
        <f t="shared" si="246"/>
        <v>3.5257309368315593E-3</v>
      </c>
      <c r="BO182" s="228">
        <f t="shared" si="246"/>
        <v>0</v>
      </c>
      <c r="BP182" s="228">
        <f t="shared" si="246"/>
        <v>0</v>
      </c>
      <c r="BQ182" s="228">
        <f t="shared" si="246"/>
        <v>0</v>
      </c>
      <c r="BR182" s="228">
        <f t="shared" si="246"/>
        <v>2.8573421338163995E-3</v>
      </c>
      <c r="BS182" s="228">
        <f t="shared" si="246"/>
        <v>3.193437569624136E-3</v>
      </c>
      <c r="BT182" s="228">
        <f t="shared" si="246"/>
        <v>2.5883368078183475E-3</v>
      </c>
      <c r="BU182" s="228">
        <f t="shared" si="246"/>
        <v>2.7859729985356247E-3</v>
      </c>
      <c r="BV182" s="228">
        <f t="shared" si="246"/>
        <v>0</v>
      </c>
      <c r="BW182" s="228">
        <f t="shared" si="246"/>
        <v>2.8874217932018556E-3</v>
      </c>
      <c r="BX182" s="228">
        <f t="shared" si="246"/>
        <v>2.7859729985356247E-3</v>
      </c>
      <c r="BY182" s="228">
        <f t="shared" si="246"/>
        <v>3.193437569624136E-3</v>
      </c>
      <c r="BZ182" s="228">
        <f t="shared" si="246"/>
        <v>3.193437569624136E-3</v>
      </c>
      <c r="CA182" s="225"/>
    </row>
    <row r="183" spans="1:79" x14ac:dyDescent="0.3">
      <c r="A183" s="223"/>
      <c r="B183" s="160" t="s">
        <v>364</v>
      </c>
      <c r="C183" s="225"/>
      <c r="D183" s="238">
        <f t="shared" ref="D183:AI183" si="247">(IF(D$73=0,0,D108/D$74))</f>
        <v>1.3093289053893694E-2</v>
      </c>
      <c r="E183" s="238">
        <f t="shared" si="247"/>
        <v>1.2690629441359387E-2</v>
      </c>
      <c r="F183" s="238">
        <f t="shared" si="247"/>
        <v>1.8110219482786401E-2</v>
      </c>
      <c r="G183" s="238">
        <f t="shared" si="247"/>
        <v>1.3141553719786791E-2</v>
      </c>
      <c r="H183" s="238">
        <f t="shared" si="247"/>
        <v>9.7836957321657571E-3</v>
      </c>
      <c r="I183" s="238">
        <f t="shared" si="247"/>
        <v>1.0547884930857308E-2</v>
      </c>
      <c r="J183" s="238">
        <f t="shared" si="247"/>
        <v>1.2796126304627313E-2</v>
      </c>
      <c r="K183" s="238">
        <f t="shared" si="247"/>
        <v>1.8337296454428512E-2</v>
      </c>
      <c r="L183" s="238">
        <f t="shared" si="247"/>
        <v>1.4104872528363722E-2</v>
      </c>
      <c r="M183" s="238">
        <f t="shared" si="247"/>
        <v>9.9437123640008541E-3</v>
      </c>
      <c r="N183" s="238">
        <f t="shared" si="247"/>
        <v>1.078844270247448E-2</v>
      </c>
      <c r="O183" s="238">
        <f t="shared" si="247"/>
        <v>1.4363620347148691E-2</v>
      </c>
      <c r="P183" s="238">
        <f t="shared" si="247"/>
        <v>1.576664701483383E-2</v>
      </c>
      <c r="Q183" s="238">
        <f t="shared" si="247"/>
        <v>1.3173964491228504E-2</v>
      </c>
      <c r="R183" s="238">
        <f t="shared" si="247"/>
        <v>9.0606267938130591E-3</v>
      </c>
      <c r="S183" s="238">
        <f t="shared" si="247"/>
        <v>1.060793078682426E-2</v>
      </c>
      <c r="T183" s="238">
        <f t="shared" si="247"/>
        <v>1.3760470343517522E-2</v>
      </c>
      <c r="U183" s="238">
        <f t="shared" si="247"/>
        <v>1.5346965991495744E-2</v>
      </c>
      <c r="V183" s="238">
        <f t="shared" si="247"/>
        <v>1.4386348123984163E-2</v>
      </c>
      <c r="W183" s="238">
        <f t="shared" si="247"/>
        <v>1.2533845943780885E-2</v>
      </c>
      <c r="X183" s="238">
        <f t="shared" si="247"/>
        <v>1.2200067320671956E-2</v>
      </c>
      <c r="Y183" s="238">
        <f t="shared" si="247"/>
        <v>1.529224524451203E-2</v>
      </c>
      <c r="Z183" s="238">
        <f t="shared" si="247"/>
        <v>1.7252696665803497E-2</v>
      </c>
      <c r="AA183" s="238">
        <f t="shared" si="247"/>
        <v>1.1956579252893911E-2</v>
      </c>
      <c r="AB183" s="238">
        <f t="shared" si="247"/>
        <v>1.0084501100093892E-2</v>
      </c>
      <c r="AC183" s="238">
        <f t="shared" si="247"/>
        <v>1.249325346315594E-2</v>
      </c>
      <c r="AD183" s="238">
        <f t="shared" si="247"/>
        <v>1.4536386602440991E-2</v>
      </c>
      <c r="AE183" s="238">
        <f t="shared" si="247"/>
        <v>1.8901820393587617E-2</v>
      </c>
      <c r="AF183" s="238">
        <f t="shared" si="247"/>
        <v>1.5077814873196052E-2</v>
      </c>
      <c r="AG183" s="238">
        <f t="shared" si="247"/>
        <v>1.1559910015694126E-2</v>
      </c>
      <c r="AH183" s="238">
        <f t="shared" si="247"/>
        <v>1.2272021468212666E-2</v>
      </c>
      <c r="AI183" s="238">
        <f t="shared" si="247"/>
        <v>1.1929461414536003E-2</v>
      </c>
      <c r="AJ183" s="238">
        <f t="shared" ref="AJ183:BD183" si="248">(IF(AJ$73=0,0,AJ108/AJ$74))</f>
        <v>1.5060230601836137E-2</v>
      </c>
      <c r="AK183" s="238">
        <f t="shared" si="248"/>
        <v>2.1341264564481825E-2</v>
      </c>
      <c r="AL183" s="238">
        <f t="shared" si="248"/>
        <v>1.5276599796170872E-2</v>
      </c>
      <c r="AM183" s="238">
        <f t="shared" si="248"/>
        <v>1.0292094081872807E-2</v>
      </c>
      <c r="AN183" s="238">
        <f t="shared" si="248"/>
        <v>1.303059606475949E-2</v>
      </c>
      <c r="AO183" s="238">
        <f t="shared" si="248"/>
        <v>1.2963404366398902E-2</v>
      </c>
      <c r="AP183" s="238">
        <f t="shared" si="248"/>
        <v>1.5803702391716936E-2</v>
      </c>
      <c r="AQ183" s="238">
        <f t="shared" si="248"/>
        <v>0</v>
      </c>
      <c r="AR183" s="238">
        <f t="shared" si="248"/>
        <v>0</v>
      </c>
      <c r="AS183" s="238">
        <f t="shared" si="248"/>
        <v>0</v>
      </c>
      <c r="AT183" s="238">
        <f t="shared" si="248"/>
        <v>0</v>
      </c>
      <c r="AU183" s="238">
        <f t="shared" si="248"/>
        <v>0</v>
      </c>
      <c r="AV183" s="238">
        <f t="shared" si="248"/>
        <v>0</v>
      </c>
      <c r="AW183" s="238">
        <f t="shared" si="248"/>
        <v>0</v>
      </c>
      <c r="AX183" s="238">
        <f t="shared" si="248"/>
        <v>0</v>
      </c>
      <c r="AY183" s="238">
        <f t="shared" si="248"/>
        <v>0</v>
      </c>
      <c r="AZ183" s="238">
        <f t="shared" si="248"/>
        <v>0</v>
      </c>
      <c r="BA183" s="238">
        <f t="shared" si="248"/>
        <v>0</v>
      </c>
      <c r="BB183" s="238">
        <f t="shared" si="248"/>
        <v>0</v>
      </c>
      <c r="BC183" s="238">
        <f t="shared" si="248"/>
        <v>0</v>
      </c>
      <c r="BD183" s="238">
        <f t="shared" si="248"/>
        <v>0</v>
      </c>
      <c r="BE183" s="226"/>
      <c r="BF183" s="239">
        <f t="shared" ref="BF183:BZ183" si="249">(IF(BF$73=0,0,BF108/BF$74))</f>
        <v>1.2807331613392587E-2</v>
      </c>
      <c r="BG183" s="238">
        <f t="shared" si="249"/>
        <v>1.3405475405047896E-2</v>
      </c>
      <c r="BH183" s="238">
        <f t="shared" si="249"/>
        <v>1.2431301586538704E-2</v>
      </c>
      <c r="BI183" s="238">
        <f t="shared" si="249"/>
        <v>1.1679919097179652E-2</v>
      </c>
      <c r="BJ183" s="238">
        <f t="shared" si="249"/>
        <v>1.3483735576908787E-2</v>
      </c>
      <c r="BK183" s="238">
        <f t="shared" si="249"/>
        <v>1.2833804943369565E-2</v>
      </c>
      <c r="BL183" s="238">
        <f t="shared" si="249"/>
        <v>1.3926626354952239E-2</v>
      </c>
      <c r="BM183" s="238">
        <f t="shared" si="249"/>
        <v>1.5235582155985233E-2</v>
      </c>
      <c r="BN183" s="238">
        <f t="shared" si="249"/>
        <v>1.2725845614845879E-2</v>
      </c>
      <c r="BO183" s="238">
        <f t="shared" si="249"/>
        <v>0</v>
      </c>
      <c r="BP183" s="238">
        <f t="shared" si="249"/>
        <v>0</v>
      </c>
      <c r="BQ183" s="238">
        <f t="shared" si="249"/>
        <v>0</v>
      </c>
      <c r="BR183" s="238">
        <f t="shared" si="249"/>
        <v>1.3093289053893694E-2</v>
      </c>
      <c r="BS183" s="238">
        <f t="shared" si="249"/>
        <v>1.2833044774588702E-2</v>
      </c>
      <c r="BT183" s="238">
        <f t="shared" si="249"/>
        <v>1.2691313067803469E-2</v>
      </c>
      <c r="BU183" s="238">
        <f t="shared" si="249"/>
        <v>1.3880830342869507E-2</v>
      </c>
      <c r="BV183" s="238">
        <f t="shared" si="249"/>
        <v>0</v>
      </c>
      <c r="BW183" s="238">
        <f t="shared" si="249"/>
        <v>1.2761367227586275E-2</v>
      </c>
      <c r="BX183" s="238">
        <f t="shared" si="249"/>
        <v>1.3880830342869507E-2</v>
      </c>
      <c r="BY183" s="238">
        <f t="shared" si="249"/>
        <v>1.2833044774588702E-2</v>
      </c>
      <c r="BZ183" s="238">
        <f t="shared" si="249"/>
        <v>1.2833044774588702E-2</v>
      </c>
      <c r="CA183" s="225"/>
    </row>
    <row r="184" spans="1:79" ht="15.6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x14ac:dyDescent="0.3">
      <c r="A185" s="223"/>
      <c r="B185" s="78" t="s">
        <v>73</v>
      </c>
      <c r="C185" s="225"/>
      <c r="D185" s="227">
        <f t="shared" ref="D185:AI185" si="250">(IF(D$73=0,0,D110/D$74))</f>
        <v>5.0334162310676542E-2</v>
      </c>
      <c r="E185" s="228">
        <f t="shared" si="250"/>
        <v>5.2284663945001912E-2</v>
      </c>
      <c r="F185" s="228">
        <f t="shared" si="250"/>
        <v>7.598612382463317E-2</v>
      </c>
      <c r="G185" s="228">
        <f t="shared" si="250"/>
        <v>5.7660023874841038E-2</v>
      </c>
      <c r="H185" s="228">
        <f t="shared" si="250"/>
        <v>4.2338432747415548E-2</v>
      </c>
      <c r="I185" s="228">
        <f t="shared" si="250"/>
        <v>3.6700525277966495E-2</v>
      </c>
      <c r="J185" s="228">
        <f t="shared" si="250"/>
        <v>4.534423568111999E-2</v>
      </c>
      <c r="K185" s="228">
        <f t="shared" si="250"/>
        <v>6.6742871101964529E-2</v>
      </c>
      <c r="L185" s="228">
        <f t="shared" si="250"/>
        <v>5.5562562458314951E-2</v>
      </c>
      <c r="M185" s="228">
        <f t="shared" si="250"/>
        <v>3.7537075119134712E-2</v>
      </c>
      <c r="N185" s="228">
        <f t="shared" si="250"/>
        <v>3.8694145496744818E-2</v>
      </c>
      <c r="O185" s="228">
        <f t="shared" si="250"/>
        <v>4.993336897698842E-2</v>
      </c>
      <c r="P185" s="228">
        <f t="shared" si="250"/>
        <v>6.0782293679778367E-2</v>
      </c>
      <c r="Q185" s="228">
        <f t="shared" si="250"/>
        <v>5.0884942168387674E-2</v>
      </c>
      <c r="R185" s="228">
        <f t="shared" si="250"/>
        <v>4.0737824710034287E-2</v>
      </c>
      <c r="S185" s="228">
        <f t="shared" si="250"/>
        <v>4.4178397240249037E-2</v>
      </c>
      <c r="T185" s="228">
        <f t="shared" si="250"/>
        <v>5.723888069932654E-2</v>
      </c>
      <c r="U185" s="228">
        <f t="shared" si="250"/>
        <v>5.9083278654998156E-2</v>
      </c>
      <c r="V185" s="228">
        <f t="shared" si="250"/>
        <v>4.5036656087496664E-2</v>
      </c>
      <c r="W185" s="228">
        <f t="shared" si="250"/>
        <v>4.2257705823445298E-2</v>
      </c>
      <c r="X185" s="228">
        <f t="shared" si="250"/>
        <v>4.0309952702022735E-2</v>
      </c>
      <c r="Y185" s="228">
        <f t="shared" si="250"/>
        <v>4.9850806514753189E-2</v>
      </c>
      <c r="Z185" s="228">
        <f t="shared" si="250"/>
        <v>6.2033234959816393E-2</v>
      </c>
      <c r="AA185" s="228">
        <f t="shared" si="250"/>
        <v>5.0262222280657111E-2</v>
      </c>
      <c r="AB185" s="228">
        <f t="shared" si="250"/>
        <v>4.1505241954421873E-2</v>
      </c>
      <c r="AC185" s="228">
        <f t="shared" si="250"/>
        <v>4.9143557203396679E-2</v>
      </c>
      <c r="AD185" s="228">
        <f t="shared" si="250"/>
        <v>6.0994200847658817E-2</v>
      </c>
      <c r="AE185" s="228">
        <f t="shared" si="250"/>
        <v>7.6684680289945656E-2</v>
      </c>
      <c r="AF185" s="228">
        <f t="shared" si="250"/>
        <v>5.7864424948623136E-2</v>
      </c>
      <c r="AG185" s="228">
        <f t="shared" si="250"/>
        <v>4.1244064638693276E-2</v>
      </c>
      <c r="AH185" s="228">
        <f t="shared" si="250"/>
        <v>4.1899558730825799E-2</v>
      </c>
      <c r="AI185" s="228">
        <f t="shared" si="250"/>
        <v>4.9303234553219437E-2</v>
      </c>
      <c r="AJ185" s="228">
        <f t="shared" ref="AJ185:BD185" si="251">(IF(AJ$73=0,0,AJ110/AJ$74))</f>
        <v>5.9181816694374431E-2</v>
      </c>
      <c r="AK185" s="228">
        <f t="shared" si="251"/>
        <v>8.6611123835968307E-2</v>
      </c>
      <c r="AL185" s="228">
        <f t="shared" si="251"/>
        <v>6.4872351843292583E-2</v>
      </c>
      <c r="AM185" s="228">
        <f t="shared" si="251"/>
        <v>3.764447330037235E-2</v>
      </c>
      <c r="AN185" s="228">
        <f t="shared" si="251"/>
        <v>5.1336011578106931E-2</v>
      </c>
      <c r="AO185" s="228">
        <f t="shared" si="251"/>
        <v>5.1518958213087968E-2</v>
      </c>
      <c r="AP185" s="228">
        <f t="shared" si="251"/>
        <v>6.1227856096050422E-2</v>
      </c>
      <c r="AQ185" s="228">
        <f t="shared" si="251"/>
        <v>0</v>
      </c>
      <c r="AR185" s="228">
        <f t="shared" si="251"/>
        <v>0</v>
      </c>
      <c r="AS185" s="228">
        <f t="shared" si="251"/>
        <v>0</v>
      </c>
      <c r="AT185" s="228">
        <f t="shared" si="251"/>
        <v>0</v>
      </c>
      <c r="AU185" s="228">
        <f t="shared" si="251"/>
        <v>0</v>
      </c>
      <c r="AV185" s="228">
        <f t="shared" si="251"/>
        <v>0</v>
      </c>
      <c r="AW185" s="228">
        <f t="shared" si="251"/>
        <v>0</v>
      </c>
      <c r="AX185" s="228">
        <f t="shared" si="251"/>
        <v>0</v>
      </c>
      <c r="AY185" s="228">
        <f t="shared" si="251"/>
        <v>0</v>
      </c>
      <c r="AZ185" s="228">
        <f t="shared" si="251"/>
        <v>0</v>
      </c>
      <c r="BA185" s="228">
        <f t="shared" si="251"/>
        <v>0</v>
      </c>
      <c r="BB185" s="228">
        <f t="shared" si="251"/>
        <v>0</v>
      </c>
      <c r="BC185" s="228">
        <f t="shared" si="251"/>
        <v>0</v>
      </c>
      <c r="BD185" s="228">
        <f t="shared" si="251"/>
        <v>0</v>
      </c>
      <c r="BE185" s="226"/>
      <c r="BF185" s="229">
        <f t="shared" ref="BF185:BZ185" si="252">(IF(BF$73=0,0,BF110/BF$74))</f>
        <v>5.4529649725757821E-2</v>
      </c>
      <c r="BG185" s="228">
        <f t="shared" si="252"/>
        <v>4.8936656372111823E-2</v>
      </c>
      <c r="BH185" s="228">
        <f t="shared" si="252"/>
        <v>4.6134101014464468E-2</v>
      </c>
      <c r="BI185" s="228">
        <f t="shared" si="252"/>
        <v>4.8676908547589694E-2</v>
      </c>
      <c r="BJ185" s="228">
        <f t="shared" si="252"/>
        <v>4.4044461008502477E-2</v>
      </c>
      <c r="BK185" s="228">
        <f t="shared" si="252"/>
        <v>5.1449741567338343E-2</v>
      </c>
      <c r="BL185" s="228">
        <f t="shared" si="252"/>
        <v>5.1795933773568496E-2</v>
      </c>
      <c r="BM185" s="228">
        <f t="shared" si="252"/>
        <v>6.234201246946585E-2</v>
      </c>
      <c r="BN185" s="228">
        <f t="shared" si="252"/>
        <v>4.9139961183528952E-2</v>
      </c>
      <c r="BO185" s="228">
        <f t="shared" si="252"/>
        <v>0</v>
      </c>
      <c r="BP185" s="228">
        <f t="shared" si="252"/>
        <v>0</v>
      </c>
      <c r="BQ185" s="228">
        <f t="shared" si="252"/>
        <v>0</v>
      </c>
      <c r="BR185" s="228">
        <f t="shared" si="252"/>
        <v>5.0334162310676542E-2</v>
      </c>
      <c r="BS185" s="228">
        <f t="shared" si="252"/>
        <v>4.9411409439092849E-2</v>
      </c>
      <c r="BT185" s="228">
        <f t="shared" si="252"/>
        <v>4.8215851404319117E-2</v>
      </c>
      <c r="BU185" s="228">
        <f t="shared" si="252"/>
        <v>5.3958129724310529E-2</v>
      </c>
      <c r="BV185" s="228">
        <f t="shared" si="252"/>
        <v>0</v>
      </c>
      <c r="BW185" s="228">
        <f t="shared" si="252"/>
        <v>4.8806783493527427E-2</v>
      </c>
      <c r="BX185" s="228">
        <f t="shared" si="252"/>
        <v>5.3958129724310529E-2</v>
      </c>
      <c r="BY185" s="228">
        <f t="shared" si="252"/>
        <v>4.9411409439092849E-2</v>
      </c>
      <c r="BZ185" s="228">
        <f t="shared" si="252"/>
        <v>4.9411409439092849E-2</v>
      </c>
      <c r="CA185" s="225"/>
    </row>
    <row r="186" spans="1:79" x14ac:dyDescent="0.3">
      <c r="A186" s="223"/>
      <c r="B186" s="78" t="s">
        <v>75</v>
      </c>
      <c r="C186" s="225"/>
      <c r="D186" s="227">
        <f t="shared" ref="D186:AI186" si="253">(IF(D$73=0,0,D111/D$74))</f>
        <v>0</v>
      </c>
      <c r="E186" s="228">
        <f t="shared" si="253"/>
        <v>0</v>
      </c>
      <c r="F186" s="228">
        <f t="shared" si="253"/>
        <v>0</v>
      </c>
      <c r="G186" s="228">
        <f t="shared" si="253"/>
        <v>0</v>
      </c>
      <c r="H186" s="228">
        <f t="shared" si="253"/>
        <v>0</v>
      </c>
      <c r="I186" s="228">
        <f t="shared" si="253"/>
        <v>0</v>
      </c>
      <c r="J186" s="228">
        <f t="shared" si="253"/>
        <v>0</v>
      </c>
      <c r="K186" s="228">
        <f t="shared" si="253"/>
        <v>0</v>
      </c>
      <c r="L186" s="228">
        <f t="shared" si="253"/>
        <v>0</v>
      </c>
      <c r="M186" s="228">
        <f t="shared" si="253"/>
        <v>0</v>
      </c>
      <c r="N186" s="228">
        <f t="shared" si="253"/>
        <v>0</v>
      </c>
      <c r="O186" s="228">
        <f t="shared" si="253"/>
        <v>0</v>
      </c>
      <c r="P186" s="228">
        <f t="shared" si="253"/>
        <v>0</v>
      </c>
      <c r="Q186" s="228">
        <f t="shared" si="253"/>
        <v>0</v>
      </c>
      <c r="R186" s="228">
        <f t="shared" si="253"/>
        <v>0</v>
      </c>
      <c r="S186" s="228">
        <f t="shared" si="253"/>
        <v>0</v>
      </c>
      <c r="T186" s="228">
        <f t="shared" si="253"/>
        <v>0</v>
      </c>
      <c r="U186" s="228">
        <f t="shared" si="253"/>
        <v>0</v>
      </c>
      <c r="V186" s="228">
        <f t="shared" si="253"/>
        <v>0</v>
      </c>
      <c r="W186" s="228">
        <f t="shared" si="253"/>
        <v>0</v>
      </c>
      <c r="X186" s="228">
        <f t="shared" si="253"/>
        <v>0</v>
      </c>
      <c r="Y186" s="228">
        <f t="shared" si="253"/>
        <v>0</v>
      </c>
      <c r="Z186" s="228">
        <f t="shared" si="253"/>
        <v>0</v>
      </c>
      <c r="AA186" s="228">
        <f t="shared" si="253"/>
        <v>0</v>
      </c>
      <c r="AB186" s="228">
        <f t="shared" si="253"/>
        <v>0</v>
      </c>
      <c r="AC186" s="228">
        <f t="shared" si="253"/>
        <v>0</v>
      </c>
      <c r="AD186" s="228">
        <f t="shared" si="253"/>
        <v>0</v>
      </c>
      <c r="AE186" s="228">
        <f t="shared" si="253"/>
        <v>0</v>
      </c>
      <c r="AF186" s="228">
        <f t="shared" si="253"/>
        <v>0</v>
      </c>
      <c r="AG186" s="228">
        <f t="shared" si="253"/>
        <v>0</v>
      </c>
      <c r="AH186" s="228">
        <f t="shared" si="253"/>
        <v>0</v>
      </c>
      <c r="AI186" s="228">
        <f t="shared" si="253"/>
        <v>0</v>
      </c>
      <c r="AJ186" s="228">
        <f t="shared" ref="AJ186:BD186" si="254">(IF(AJ$73=0,0,AJ111/AJ$74))</f>
        <v>0</v>
      </c>
      <c r="AK186" s="228">
        <f t="shared" si="254"/>
        <v>0</v>
      </c>
      <c r="AL186" s="228">
        <f t="shared" si="254"/>
        <v>0</v>
      </c>
      <c r="AM186" s="228">
        <f t="shared" si="254"/>
        <v>0</v>
      </c>
      <c r="AN186" s="228">
        <f t="shared" si="254"/>
        <v>0</v>
      </c>
      <c r="AO186" s="228">
        <f t="shared" si="254"/>
        <v>0</v>
      </c>
      <c r="AP186" s="228">
        <f t="shared" si="254"/>
        <v>0</v>
      </c>
      <c r="AQ186" s="228">
        <f t="shared" si="254"/>
        <v>0</v>
      </c>
      <c r="AR186" s="228">
        <f t="shared" si="254"/>
        <v>0</v>
      </c>
      <c r="AS186" s="228">
        <f t="shared" si="254"/>
        <v>0</v>
      </c>
      <c r="AT186" s="228">
        <f t="shared" si="254"/>
        <v>0</v>
      </c>
      <c r="AU186" s="228">
        <f t="shared" si="254"/>
        <v>0</v>
      </c>
      <c r="AV186" s="228">
        <f t="shared" si="254"/>
        <v>0</v>
      </c>
      <c r="AW186" s="228">
        <f t="shared" si="254"/>
        <v>0</v>
      </c>
      <c r="AX186" s="228">
        <f t="shared" si="254"/>
        <v>0</v>
      </c>
      <c r="AY186" s="228">
        <f t="shared" si="254"/>
        <v>0</v>
      </c>
      <c r="AZ186" s="228">
        <f t="shared" si="254"/>
        <v>0</v>
      </c>
      <c r="BA186" s="228">
        <f t="shared" si="254"/>
        <v>0</v>
      </c>
      <c r="BB186" s="228">
        <f t="shared" si="254"/>
        <v>0</v>
      </c>
      <c r="BC186" s="228">
        <f t="shared" si="254"/>
        <v>0</v>
      </c>
      <c r="BD186" s="228">
        <f t="shared" si="254"/>
        <v>0</v>
      </c>
      <c r="BE186" s="226"/>
      <c r="BF186" s="229">
        <f t="shared" ref="BF186:BZ186" si="255">(IF(BF$73=0,0,BF111/BF$74))</f>
        <v>0</v>
      </c>
      <c r="BG186" s="228">
        <f t="shared" si="255"/>
        <v>0</v>
      </c>
      <c r="BH186" s="228">
        <f t="shared" si="255"/>
        <v>0</v>
      </c>
      <c r="BI186" s="228">
        <f t="shared" si="255"/>
        <v>0</v>
      </c>
      <c r="BJ186" s="228">
        <f t="shared" si="255"/>
        <v>0</v>
      </c>
      <c r="BK186" s="228">
        <f t="shared" si="255"/>
        <v>0</v>
      </c>
      <c r="BL186" s="228">
        <f t="shared" si="255"/>
        <v>0</v>
      </c>
      <c r="BM186" s="228">
        <f t="shared" si="255"/>
        <v>0</v>
      </c>
      <c r="BN186" s="228">
        <f t="shared" si="255"/>
        <v>0</v>
      </c>
      <c r="BO186" s="228">
        <f t="shared" si="255"/>
        <v>0</v>
      </c>
      <c r="BP186" s="228">
        <f t="shared" si="255"/>
        <v>0</v>
      </c>
      <c r="BQ186" s="228">
        <f t="shared" si="255"/>
        <v>0</v>
      </c>
      <c r="BR186" s="228">
        <f t="shared" si="255"/>
        <v>0</v>
      </c>
      <c r="BS186" s="228">
        <f t="shared" si="255"/>
        <v>0</v>
      </c>
      <c r="BT186" s="228">
        <f t="shared" si="255"/>
        <v>0</v>
      </c>
      <c r="BU186" s="228">
        <f t="shared" si="255"/>
        <v>0</v>
      </c>
      <c r="BV186" s="228">
        <f t="shared" si="255"/>
        <v>0</v>
      </c>
      <c r="BW186" s="228">
        <f t="shared" si="255"/>
        <v>0</v>
      </c>
      <c r="BX186" s="228">
        <f t="shared" si="255"/>
        <v>0</v>
      </c>
      <c r="BY186" s="228">
        <f t="shared" si="255"/>
        <v>0</v>
      </c>
      <c r="BZ186" s="228">
        <f t="shared" si="255"/>
        <v>0</v>
      </c>
      <c r="CA186" s="225"/>
    </row>
    <row r="187" spans="1:79" x14ac:dyDescent="0.3">
      <c r="A187" s="223"/>
      <c r="B187" s="160" t="s">
        <v>367</v>
      </c>
      <c r="C187" s="225"/>
      <c r="D187" s="238">
        <f t="shared" ref="D187:AI187" si="256">(IF(D$73=0,0,D112/D$74))</f>
        <v>5.0334162310676542E-2</v>
      </c>
      <c r="E187" s="238">
        <f t="shared" si="256"/>
        <v>5.2284663945001912E-2</v>
      </c>
      <c r="F187" s="238">
        <f t="shared" si="256"/>
        <v>7.598612382463317E-2</v>
      </c>
      <c r="G187" s="238">
        <f t="shared" si="256"/>
        <v>5.7660023874841038E-2</v>
      </c>
      <c r="H187" s="238">
        <f t="shared" si="256"/>
        <v>4.2338432747415548E-2</v>
      </c>
      <c r="I187" s="238">
        <f t="shared" si="256"/>
        <v>3.6700525277966495E-2</v>
      </c>
      <c r="J187" s="238">
        <f t="shared" si="256"/>
        <v>4.534423568111999E-2</v>
      </c>
      <c r="K187" s="238">
        <f t="shared" si="256"/>
        <v>6.6742871101964529E-2</v>
      </c>
      <c r="L187" s="238">
        <f t="shared" si="256"/>
        <v>5.5562562458314951E-2</v>
      </c>
      <c r="M187" s="238">
        <f t="shared" si="256"/>
        <v>3.7537075119134712E-2</v>
      </c>
      <c r="N187" s="238">
        <f t="shared" si="256"/>
        <v>3.8694145496744818E-2</v>
      </c>
      <c r="O187" s="238">
        <f t="shared" si="256"/>
        <v>4.993336897698842E-2</v>
      </c>
      <c r="P187" s="238">
        <f t="shared" si="256"/>
        <v>6.0782293679778367E-2</v>
      </c>
      <c r="Q187" s="238">
        <f t="shared" si="256"/>
        <v>5.0884942168387674E-2</v>
      </c>
      <c r="R187" s="238">
        <f t="shared" si="256"/>
        <v>4.0737824710034287E-2</v>
      </c>
      <c r="S187" s="238">
        <f t="shared" si="256"/>
        <v>4.4178397240249037E-2</v>
      </c>
      <c r="T187" s="238">
        <f t="shared" si="256"/>
        <v>5.723888069932654E-2</v>
      </c>
      <c r="U187" s="238">
        <f t="shared" si="256"/>
        <v>5.9083278654998156E-2</v>
      </c>
      <c r="V187" s="238">
        <f t="shared" si="256"/>
        <v>4.5036656087496664E-2</v>
      </c>
      <c r="W187" s="238">
        <f t="shared" si="256"/>
        <v>4.2257705823445298E-2</v>
      </c>
      <c r="X187" s="238">
        <f t="shared" si="256"/>
        <v>4.0309952702022735E-2</v>
      </c>
      <c r="Y187" s="238">
        <f t="shared" si="256"/>
        <v>4.9850806514753189E-2</v>
      </c>
      <c r="Z187" s="238">
        <f t="shared" si="256"/>
        <v>6.2033234959816393E-2</v>
      </c>
      <c r="AA187" s="238">
        <f t="shared" si="256"/>
        <v>5.0262222280657111E-2</v>
      </c>
      <c r="AB187" s="238">
        <f t="shared" si="256"/>
        <v>4.1505241954421873E-2</v>
      </c>
      <c r="AC187" s="238">
        <f t="shared" si="256"/>
        <v>4.9143557203396679E-2</v>
      </c>
      <c r="AD187" s="238">
        <f t="shared" si="256"/>
        <v>6.0994200847658817E-2</v>
      </c>
      <c r="AE187" s="238">
        <f t="shared" si="256"/>
        <v>7.6684680289945656E-2</v>
      </c>
      <c r="AF187" s="238">
        <f t="shared" si="256"/>
        <v>5.7864424948623136E-2</v>
      </c>
      <c r="AG187" s="238">
        <f t="shared" si="256"/>
        <v>4.1244064638693276E-2</v>
      </c>
      <c r="AH187" s="238">
        <f t="shared" si="256"/>
        <v>4.1899558730825799E-2</v>
      </c>
      <c r="AI187" s="238">
        <f t="shared" si="256"/>
        <v>4.9303234553219437E-2</v>
      </c>
      <c r="AJ187" s="238">
        <f t="shared" ref="AJ187:BD187" si="257">(IF(AJ$73=0,0,AJ112/AJ$74))</f>
        <v>5.9181816694374431E-2</v>
      </c>
      <c r="AK187" s="238">
        <f t="shared" si="257"/>
        <v>8.6611123835968307E-2</v>
      </c>
      <c r="AL187" s="238">
        <f t="shared" si="257"/>
        <v>6.4872351843292583E-2</v>
      </c>
      <c r="AM187" s="238">
        <f t="shared" si="257"/>
        <v>3.764447330037235E-2</v>
      </c>
      <c r="AN187" s="238">
        <f t="shared" si="257"/>
        <v>5.1336011578106931E-2</v>
      </c>
      <c r="AO187" s="238">
        <f t="shared" si="257"/>
        <v>5.1518958213087968E-2</v>
      </c>
      <c r="AP187" s="238">
        <f t="shared" si="257"/>
        <v>6.1227856096050422E-2</v>
      </c>
      <c r="AQ187" s="238">
        <f t="shared" si="257"/>
        <v>0</v>
      </c>
      <c r="AR187" s="238">
        <f t="shared" si="257"/>
        <v>0</v>
      </c>
      <c r="AS187" s="238">
        <f t="shared" si="257"/>
        <v>0</v>
      </c>
      <c r="AT187" s="238">
        <f t="shared" si="257"/>
        <v>0</v>
      </c>
      <c r="AU187" s="238">
        <f t="shared" si="257"/>
        <v>0</v>
      </c>
      <c r="AV187" s="238">
        <f t="shared" si="257"/>
        <v>0</v>
      </c>
      <c r="AW187" s="238">
        <f t="shared" si="257"/>
        <v>0</v>
      </c>
      <c r="AX187" s="238">
        <f t="shared" si="257"/>
        <v>0</v>
      </c>
      <c r="AY187" s="238">
        <f t="shared" si="257"/>
        <v>0</v>
      </c>
      <c r="AZ187" s="238">
        <f t="shared" si="257"/>
        <v>0</v>
      </c>
      <c r="BA187" s="238">
        <f t="shared" si="257"/>
        <v>0</v>
      </c>
      <c r="BB187" s="238">
        <f t="shared" si="257"/>
        <v>0</v>
      </c>
      <c r="BC187" s="238">
        <f t="shared" si="257"/>
        <v>0</v>
      </c>
      <c r="BD187" s="238">
        <f t="shared" si="257"/>
        <v>0</v>
      </c>
      <c r="BE187" s="226"/>
      <c r="BF187" s="239">
        <f t="shared" ref="BF187:BZ187" si="258">(IF(BF$73=0,0,BF112/BF$74))</f>
        <v>5.4529649725757821E-2</v>
      </c>
      <c r="BG187" s="238">
        <f t="shared" si="258"/>
        <v>4.8936656372111823E-2</v>
      </c>
      <c r="BH187" s="238">
        <f t="shared" si="258"/>
        <v>4.6134101014464468E-2</v>
      </c>
      <c r="BI187" s="238">
        <f t="shared" si="258"/>
        <v>4.8676908547589694E-2</v>
      </c>
      <c r="BJ187" s="238">
        <f t="shared" si="258"/>
        <v>4.4044461008502477E-2</v>
      </c>
      <c r="BK187" s="238">
        <f t="shared" si="258"/>
        <v>5.1449741567338343E-2</v>
      </c>
      <c r="BL187" s="238">
        <f t="shared" si="258"/>
        <v>5.1795933773568496E-2</v>
      </c>
      <c r="BM187" s="238">
        <f t="shared" si="258"/>
        <v>6.234201246946585E-2</v>
      </c>
      <c r="BN187" s="238">
        <f t="shared" si="258"/>
        <v>4.9139961183528952E-2</v>
      </c>
      <c r="BO187" s="238">
        <f t="shared" si="258"/>
        <v>0</v>
      </c>
      <c r="BP187" s="238">
        <f t="shared" si="258"/>
        <v>0</v>
      </c>
      <c r="BQ187" s="238">
        <f t="shared" si="258"/>
        <v>0</v>
      </c>
      <c r="BR187" s="238">
        <f t="shared" si="258"/>
        <v>5.0334162310676542E-2</v>
      </c>
      <c r="BS187" s="238">
        <f t="shared" si="258"/>
        <v>4.9411409439092849E-2</v>
      </c>
      <c r="BT187" s="238">
        <f t="shared" si="258"/>
        <v>4.8215851404319117E-2</v>
      </c>
      <c r="BU187" s="238">
        <f t="shared" si="258"/>
        <v>5.3958129724310529E-2</v>
      </c>
      <c r="BV187" s="238">
        <f t="shared" si="258"/>
        <v>0</v>
      </c>
      <c r="BW187" s="238">
        <f t="shared" si="258"/>
        <v>4.8806783493527427E-2</v>
      </c>
      <c r="BX187" s="238">
        <f t="shared" si="258"/>
        <v>5.3958129724310529E-2</v>
      </c>
      <c r="BY187" s="238">
        <f t="shared" si="258"/>
        <v>4.9411409439092849E-2</v>
      </c>
      <c r="BZ187" s="238">
        <f t="shared" si="258"/>
        <v>4.9411409439092849E-2</v>
      </c>
      <c r="CA187" s="225"/>
    </row>
    <row r="188" spans="1:79" ht="15.6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x14ac:dyDescent="0.3">
      <c r="A189" s="223"/>
      <c r="B189" s="78" t="s">
        <v>368</v>
      </c>
      <c r="C189" s="225"/>
      <c r="D189" s="227">
        <f t="shared" ref="D189:AI189" si="259">(IF(D$73=0,0,D114/D$74))</f>
        <v>6.1359693705539727E-3</v>
      </c>
      <c r="E189" s="228">
        <f t="shared" si="259"/>
        <v>3.6308074007957523E-3</v>
      </c>
      <c r="F189" s="228">
        <f t="shared" si="259"/>
        <v>0</v>
      </c>
      <c r="G189" s="228">
        <f t="shared" si="259"/>
        <v>0</v>
      </c>
      <c r="H189" s="228">
        <f t="shared" si="259"/>
        <v>0</v>
      </c>
      <c r="I189" s="228">
        <f t="shared" si="259"/>
        <v>1.5907471540539196E-2</v>
      </c>
      <c r="J189" s="228">
        <f t="shared" si="259"/>
        <v>1.9298088323329819E-2</v>
      </c>
      <c r="K189" s="228">
        <f t="shared" si="259"/>
        <v>1.8597876800012906E-2</v>
      </c>
      <c r="L189" s="228">
        <f t="shared" si="259"/>
        <v>3.7225709670485989E-3</v>
      </c>
      <c r="M189" s="228">
        <f t="shared" si="259"/>
        <v>1.0381033357720521E-2</v>
      </c>
      <c r="N189" s="228">
        <f t="shared" si="259"/>
        <v>2.4175041783402081E-2</v>
      </c>
      <c r="O189" s="228">
        <f t="shared" si="259"/>
        <v>0</v>
      </c>
      <c r="P189" s="228">
        <f t="shared" si="259"/>
        <v>0</v>
      </c>
      <c r="Q189" s="228">
        <f t="shared" si="259"/>
        <v>0</v>
      </c>
      <c r="R189" s="228">
        <f t="shared" si="259"/>
        <v>0</v>
      </c>
      <c r="S189" s="228">
        <f t="shared" si="259"/>
        <v>0</v>
      </c>
      <c r="T189" s="228">
        <f t="shared" si="259"/>
        <v>0</v>
      </c>
      <c r="U189" s="228">
        <f t="shared" si="259"/>
        <v>0</v>
      </c>
      <c r="V189" s="228">
        <f t="shared" si="259"/>
        <v>0</v>
      </c>
      <c r="W189" s="228">
        <f t="shared" si="259"/>
        <v>0</v>
      </c>
      <c r="X189" s="228">
        <f t="shared" si="259"/>
        <v>0</v>
      </c>
      <c r="Y189" s="228">
        <f t="shared" si="259"/>
        <v>0</v>
      </c>
      <c r="Z189" s="228">
        <f t="shared" si="259"/>
        <v>1.9150193426997416E-2</v>
      </c>
      <c r="AA189" s="228">
        <f t="shared" si="259"/>
        <v>0</v>
      </c>
      <c r="AB189" s="228">
        <f t="shared" si="259"/>
        <v>0</v>
      </c>
      <c r="AC189" s="228">
        <f t="shared" si="259"/>
        <v>0</v>
      </c>
      <c r="AD189" s="228">
        <f t="shared" si="259"/>
        <v>9.0266497730408755E-3</v>
      </c>
      <c r="AE189" s="228">
        <f t="shared" si="259"/>
        <v>0</v>
      </c>
      <c r="AF189" s="228">
        <f t="shared" si="259"/>
        <v>0</v>
      </c>
      <c r="AG189" s="228">
        <f t="shared" si="259"/>
        <v>1.2306394807217741E-2</v>
      </c>
      <c r="AH189" s="228">
        <f t="shared" si="259"/>
        <v>4.5454836145701047E-2</v>
      </c>
      <c r="AI189" s="228">
        <f t="shared" si="259"/>
        <v>1.5552624819632755E-3</v>
      </c>
      <c r="AJ189" s="228">
        <f t="shared" ref="AJ189:BD189" si="260">(IF(AJ$73=0,0,AJ114/AJ$74))</f>
        <v>0</v>
      </c>
      <c r="AK189" s="228">
        <f t="shared" si="260"/>
        <v>0</v>
      </c>
      <c r="AL189" s="228">
        <f t="shared" si="260"/>
        <v>4.1069909878555577E-2</v>
      </c>
      <c r="AM189" s="228">
        <f t="shared" si="260"/>
        <v>0</v>
      </c>
      <c r="AN189" s="228">
        <f t="shared" si="260"/>
        <v>3.5391593232621784E-3</v>
      </c>
      <c r="AO189" s="228">
        <f t="shared" si="260"/>
        <v>2.4143381506924245E-3</v>
      </c>
      <c r="AP189" s="228">
        <f t="shared" si="260"/>
        <v>0</v>
      </c>
      <c r="AQ189" s="228">
        <f t="shared" si="260"/>
        <v>0</v>
      </c>
      <c r="AR189" s="228">
        <f t="shared" si="260"/>
        <v>0</v>
      </c>
      <c r="AS189" s="228">
        <f t="shared" si="260"/>
        <v>0</v>
      </c>
      <c r="AT189" s="228">
        <f t="shared" si="260"/>
        <v>0</v>
      </c>
      <c r="AU189" s="228">
        <f t="shared" si="260"/>
        <v>0</v>
      </c>
      <c r="AV189" s="228">
        <f t="shared" si="260"/>
        <v>0</v>
      </c>
      <c r="AW189" s="228">
        <f t="shared" si="260"/>
        <v>0</v>
      </c>
      <c r="AX189" s="228">
        <f t="shared" si="260"/>
        <v>0</v>
      </c>
      <c r="AY189" s="228">
        <f t="shared" si="260"/>
        <v>0</v>
      </c>
      <c r="AZ189" s="228">
        <f t="shared" si="260"/>
        <v>0</v>
      </c>
      <c r="BA189" s="228">
        <f t="shared" si="260"/>
        <v>0</v>
      </c>
      <c r="BB189" s="228">
        <f t="shared" si="260"/>
        <v>0</v>
      </c>
      <c r="BC189" s="228">
        <f t="shared" si="260"/>
        <v>0</v>
      </c>
      <c r="BD189" s="228">
        <f t="shared" si="260"/>
        <v>0</v>
      </c>
      <c r="BE189" s="226"/>
      <c r="BF189" s="229">
        <f t="shared" ref="BF189:BZ189" si="261">(IF(BF$73=0,0,BF114/BF$74))</f>
        <v>9.1604901516551863E-4</v>
      </c>
      <c r="BG189" s="228">
        <f t="shared" si="261"/>
        <v>1.4392019315715708E-2</v>
      </c>
      <c r="BH189" s="228">
        <f t="shared" si="261"/>
        <v>8.1668862888547022E-3</v>
      </c>
      <c r="BI189" s="228">
        <f t="shared" si="261"/>
        <v>0</v>
      </c>
      <c r="BJ189" s="228">
        <f t="shared" si="261"/>
        <v>0</v>
      </c>
      <c r="BK189" s="228">
        <f t="shared" si="261"/>
        <v>4.4429398514603674E-3</v>
      </c>
      <c r="BL189" s="228">
        <f t="shared" si="261"/>
        <v>1.6602334157176803E-2</v>
      </c>
      <c r="BM189" s="228">
        <f t="shared" si="261"/>
        <v>1.0736480962245507E-2</v>
      </c>
      <c r="BN189" s="228">
        <f t="shared" si="261"/>
        <v>1.4566206339570982E-3</v>
      </c>
      <c r="BO189" s="228">
        <f t="shared" si="261"/>
        <v>0</v>
      </c>
      <c r="BP189" s="228">
        <f t="shared" si="261"/>
        <v>0</v>
      </c>
      <c r="BQ189" s="228">
        <f t="shared" si="261"/>
        <v>0</v>
      </c>
      <c r="BR189" s="228">
        <f t="shared" si="261"/>
        <v>6.1359693705539727E-3</v>
      </c>
      <c r="BS189" s="228">
        <f t="shared" si="261"/>
        <v>7.9337706038804679E-3</v>
      </c>
      <c r="BT189" s="228">
        <f t="shared" si="261"/>
        <v>1.6546990066333583E-3</v>
      </c>
      <c r="BU189" s="228">
        <f t="shared" si="261"/>
        <v>9.4047854711526366E-3</v>
      </c>
      <c r="BV189" s="228">
        <f t="shared" si="261"/>
        <v>0</v>
      </c>
      <c r="BW189" s="228">
        <f t="shared" si="261"/>
        <v>4.7582747338895141E-3</v>
      </c>
      <c r="BX189" s="228">
        <f t="shared" si="261"/>
        <v>9.4047854711526366E-3</v>
      </c>
      <c r="BY189" s="228">
        <f t="shared" si="261"/>
        <v>7.9337706038804679E-3</v>
      </c>
      <c r="BZ189" s="228">
        <f t="shared" si="261"/>
        <v>7.9337706038804679E-3</v>
      </c>
      <c r="CA189" s="225"/>
    </row>
    <row r="190" spans="1:79" x14ac:dyDescent="0.3">
      <c r="A190" s="223"/>
      <c r="B190" s="78" t="s">
        <v>369</v>
      </c>
      <c r="C190" s="225"/>
      <c r="D190" s="227">
        <f t="shared" ref="D190:AI190" si="262">(IF(D$73=0,0,D115/D$74))</f>
        <v>0</v>
      </c>
      <c r="E190" s="228">
        <f t="shared" si="262"/>
        <v>0</v>
      </c>
      <c r="F190" s="228">
        <f t="shared" si="262"/>
        <v>0</v>
      </c>
      <c r="G190" s="228">
        <f t="shared" si="262"/>
        <v>0</v>
      </c>
      <c r="H190" s="228">
        <f t="shared" si="262"/>
        <v>0</v>
      </c>
      <c r="I190" s="228">
        <f t="shared" si="262"/>
        <v>0</v>
      </c>
      <c r="J190" s="228">
        <f t="shared" si="262"/>
        <v>0</v>
      </c>
      <c r="K190" s="228">
        <f t="shared" si="262"/>
        <v>0</v>
      </c>
      <c r="L190" s="228">
        <f t="shared" si="262"/>
        <v>0</v>
      </c>
      <c r="M190" s="228">
        <f t="shared" si="262"/>
        <v>0</v>
      </c>
      <c r="N190" s="228">
        <f t="shared" si="262"/>
        <v>0</v>
      </c>
      <c r="O190" s="228">
        <f t="shared" si="262"/>
        <v>0</v>
      </c>
      <c r="P190" s="228">
        <f t="shared" si="262"/>
        <v>0</v>
      </c>
      <c r="Q190" s="228">
        <f t="shared" si="262"/>
        <v>0</v>
      </c>
      <c r="R190" s="228">
        <f t="shared" si="262"/>
        <v>0</v>
      </c>
      <c r="S190" s="228">
        <f t="shared" si="262"/>
        <v>0</v>
      </c>
      <c r="T190" s="228">
        <f t="shared" si="262"/>
        <v>0</v>
      </c>
      <c r="U190" s="228">
        <f t="shared" si="262"/>
        <v>0</v>
      </c>
      <c r="V190" s="228">
        <f t="shared" si="262"/>
        <v>0</v>
      </c>
      <c r="W190" s="228">
        <f t="shared" si="262"/>
        <v>0</v>
      </c>
      <c r="X190" s="228">
        <f t="shared" si="262"/>
        <v>0</v>
      </c>
      <c r="Y190" s="228">
        <f t="shared" si="262"/>
        <v>0</v>
      </c>
      <c r="Z190" s="228">
        <f t="shared" si="262"/>
        <v>0</v>
      </c>
      <c r="AA190" s="228">
        <f t="shared" si="262"/>
        <v>0</v>
      </c>
      <c r="AB190" s="228">
        <f t="shared" si="262"/>
        <v>0</v>
      </c>
      <c r="AC190" s="228">
        <f t="shared" si="262"/>
        <v>0</v>
      </c>
      <c r="AD190" s="228">
        <f t="shared" si="262"/>
        <v>0</v>
      </c>
      <c r="AE190" s="228">
        <f t="shared" si="262"/>
        <v>0</v>
      </c>
      <c r="AF190" s="228">
        <f t="shared" si="262"/>
        <v>0</v>
      </c>
      <c r="AG190" s="228">
        <f t="shared" si="262"/>
        <v>0</v>
      </c>
      <c r="AH190" s="228">
        <f t="shared" si="262"/>
        <v>0</v>
      </c>
      <c r="AI190" s="228">
        <f t="shared" si="262"/>
        <v>0</v>
      </c>
      <c r="AJ190" s="228">
        <f t="shared" ref="AJ190:BD190" si="263">(IF(AJ$73=0,0,AJ115/AJ$74))</f>
        <v>0</v>
      </c>
      <c r="AK190" s="228">
        <f t="shared" si="263"/>
        <v>0</v>
      </c>
      <c r="AL190" s="228">
        <f t="shared" si="263"/>
        <v>0</v>
      </c>
      <c r="AM190" s="228">
        <f t="shared" si="263"/>
        <v>0</v>
      </c>
      <c r="AN190" s="228">
        <f t="shared" si="263"/>
        <v>0</v>
      </c>
      <c r="AO190" s="228">
        <f t="shared" si="263"/>
        <v>0</v>
      </c>
      <c r="AP190" s="228">
        <f t="shared" si="263"/>
        <v>0</v>
      </c>
      <c r="AQ190" s="228">
        <f t="shared" si="263"/>
        <v>0</v>
      </c>
      <c r="AR190" s="228">
        <f t="shared" si="263"/>
        <v>0</v>
      </c>
      <c r="AS190" s="228">
        <f t="shared" si="263"/>
        <v>0</v>
      </c>
      <c r="AT190" s="228">
        <f t="shared" si="263"/>
        <v>0</v>
      </c>
      <c r="AU190" s="228">
        <f t="shared" si="263"/>
        <v>0</v>
      </c>
      <c r="AV190" s="228">
        <f t="shared" si="263"/>
        <v>0</v>
      </c>
      <c r="AW190" s="228">
        <f t="shared" si="263"/>
        <v>0</v>
      </c>
      <c r="AX190" s="228">
        <f t="shared" si="263"/>
        <v>0</v>
      </c>
      <c r="AY190" s="228">
        <f t="shared" si="263"/>
        <v>0</v>
      </c>
      <c r="AZ190" s="228">
        <f t="shared" si="263"/>
        <v>0</v>
      </c>
      <c r="BA190" s="228">
        <f t="shared" si="263"/>
        <v>0</v>
      </c>
      <c r="BB190" s="228">
        <f t="shared" si="263"/>
        <v>0</v>
      </c>
      <c r="BC190" s="228">
        <f t="shared" si="263"/>
        <v>0</v>
      </c>
      <c r="BD190" s="228">
        <f t="shared" si="263"/>
        <v>0</v>
      </c>
      <c r="BE190" s="226"/>
      <c r="BF190" s="229">
        <f t="shared" ref="BF190:BZ190" si="264">(IF(BF$73=0,0,BF115/BF$74))</f>
        <v>0</v>
      </c>
      <c r="BG190" s="228">
        <f t="shared" si="264"/>
        <v>0</v>
      </c>
      <c r="BH190" s="228">
        <f t="shared" si="264"/>
        <v>0</v>
      </c>
      <c r="BI190" s="228">
        <f t="shared" si="264"/>
        <v>0</v>
      </c>
      <c r="BJ190" s="228">
        <f t="shared" si="264"/>
        <v>0</v>
      </c>
      <c r="BK190" s="228">
        <f t="shared" si="264"/>
        <v>0</v>
      </c>
      <c r="BL190" s="228">
        <f t="shared" si="264"/>
        <v>0</v>
      </c>
      <c r="BM190" s="228">
        <f t="shared" si="264"/>
        <v>0</v>
      </c>
      <c r="BN190" s="228">
        <f t="shared" si="264"/>
        <v>0</v>
      </c>
      <c r="BO190" s="228">
        <f t="shared" si="264"/>
        <v>0</v>
      </c>
      <c r="BP190" s="228">
        <f t="shared" si="264"/>
        <v>0</v>
      </c>
      <c r="BQ190" s="228">
        <f t="shared" si="264"/>
        <v>0</v>
      </c>
      <c r="BR190" s="228">
        <f t="shared" si="264"/>
        <v>0</v>
      </c>
      <c r="BS190" s="228">
        <f t="shared" si="264"/>
        <v>0</v>
      </c>
      <c r="BT190" s="228">
        <f t="shared" si="264"/>
        <v>0</v>
      </c>
      <c r="BU190" s="228">
        <f t="shared" si="264"/>
        <v>0</v>
      </c>
      <c r="BV190" s="228">
        <f t="shared" si="264"/>
        <v>0</v>
      </c>
      <c r="BW190" s="228">
        <f t="shared" si="264"/>
        <v>0</v>
      </c>
      <c r="BX190" s="228">
        <f t="shared" si="264"/>
        <v>0</v>
      </c>
      <c r="BY190" s="228">
        <f t="shared" si="264"/>
        <v>0</v>
      </c>
      <c r="BZ190" s="228">
        <f t="shared" si="264"/>
        <v>0</v>
      </c>
      <c r="CA190" s="225"/>
    </row>
    <row r="191" spans="1:79" x14ac:dyDescent="0.3">
      <c r="A191" s="223"/>
      <c r="B191" s="78" t="s">
        <v>370</v>
      </c>
      <c r="C191" s="225"/>
      <c r="D191" s="227">
        <f t="shared" ref="D191:AI191" si="265">(IF(D$73=0,0,D116/D$74))</f>
        <v>3.2999230787930336E-4</v>
      </c>
      <c r="E191" s="228">
        <f t="shared" si="265"/>
        <v>0</v>
      </c>
      <c r="F191" s="228">
        <f t="shared" si="265"/>
        <v>0</v>
      </c>
      <c r="G191" s="228">
        <f t="shared" si="265"/>
        <v>0</v>
      </c>
      <c r="H191" s="228">
        <f t="shared" si="265"/>
        <v>0</v>
      </c>
      <c r="I191" s="228">
        <f t="shared" si="265"/>
        <v>0</v>
      </c>
      <c r="J191" s="228">
        <f t="shared" si="265"/>
        <v>0</v>
      </c>
      <c r="K191" s="228">
        <f t="shared" si="265"/>
        <v>0</v>
      </c>
      <c r="L191" s="228">
        <f t="shared" si="265"/>
        <v>0</v>
      </c>
      <c r="M191" s="228">
        <f t="shared" si="265"/>
        <v>0</v>
      </c>
      <c r="N191" s="228">
        <f t="shared" si="265"/>
        <v>0</v>
      </c>
      <c r="O191" s="228">
        <f t="shared" si="265"/>
        <v>0</v>
      </c>
      <c r="P191" s="228">
        <f t="shared" si="265"/>
        <v>0</v>
      </c>
      <c r="Q191" s="228">
        <f t="shared" si="265"/>
        <v>0</v>
      </c>
      <c r="R191" s="228">
        <f t="shared" si="265"/>
        <v>0</v>
      </c>
      <c r="S191" s="228">
        <f t="shared" si="265"/>
        <v>0</v>
      </c>
      <c r="T191" s="228">
        <f t="shared" si="265"/>
        <v>0</v>
      </c>
      <c r="U191" s="228">
        <f t="shared" si="265"/>
        <v>0</v>
      </c>
      <c r="V191" s="228">
        <f t="shared" si="265"/>
        <v>0</v>
      </c>
      <c r="W191" s="228">
        <f t="shared" si="265"/>
        <v>0</v>
      </c>
      <c r="X191" s="228">
        <f t="shared" si="265"/>
        <v>0</v>
      </c>
      <c r="Y191" s="228">
        <f t="shared" si="265"/>
        <v>0</v>
      </c>
      <c r="Z191" s="228">
        <f t="shared" si="265"/>
        <v>0</v>
      </c>
      <c r="AA191" s="228">
        <f t="shared" si="265"/>
        <v>0</v>
      </c>
      <c r="AB191" s="228">
        <f t="shared" si="265"/>
        <v>0</v>
      </c>
      <c r="AC191" s="228">
        <f t="shared" si="265"/>
        <v>0</v>
      </c>
      <c r="AD191" s="228">
        <f t="shared" si="265"/>
        <v>0</v>
      </c>
      <c r="AE191" s="228">
        <f t="shared" si="265"/>
        <v>0</v>
      </c>
      <c r="AF191" s="228">
        <f t="shared" si="265"/>
        <v>0</v>
      </c>
      <c r="AG191" s="228">
        <f t="shared" si="265"/>
        <v>0</v>
      </c>
      <c r="AH191" s="228">
        <f t="shared" si="265"/>
        <v>0</v>
      </c>
      <c r="AI191" s="228">
        <f t="shared" si="265"/>
        <v>1.1782291530024814E-2</v>
      </c>
      <c r="AJ191" s="228">
        <f t="shared" ref="AJ191:BD191" si="266">(IF(AJ$73=0,0,AJ116/AJ$74))</f>
        <v>0</v>
      </c>
      <c r="AK191" s="228">
        <f t="shared" si="266"/>
        <v>0</v>
      </c>
      <c r="AL191" s="228">
        <f t="shared" si="266"/>
        <v>0</v>
      </c>
      <c r="AM191" s="228">
        <f t="shared" si="266"/>
        <v>0</v>
      </c>
      <c r="AN191" s="228">
        <f t="shared" si="266"/>
        <v>0</v>
      </c>
      <c r="AO191" s="228">
        <f t="shared" si="266"/>
        <v>0</v>
      </c>
      <c r="AP191" s="228">
        <f t="shared" si="266"/>
        <v>0</v>
      </c>
      <c r="AQ191" s="228">
        <f t="shared" si="266"/>
        <v>0</v>
      </c>
      <c r="AR191" s="228">
        <f t="shared" si="266"/>
        <v>0</v>
      </c>
      <c r="AS191" s="228">
        <f t="shared" si="266"/>
        <v>0</v>
      </c>
      <c r="AT191" s="228">
        <f t="shared" si="266"/>
        <v>0</v>
      </c>
      <c r="AU191" s="228">
        <f t="shared" si="266"/>
        <v>0</v>
      </c>
      <c r="AV191" s="228">
        <f t="shared" si="266"/>
        <v>0</v>
      </c>
      <c r="AW191" s="228">
        <f t="shared" si="266"/>
        <v>0</v>
      </c>
      <c r="AX191" s="228">
        <f t="shared" si="266"/>
        <v>0</v>
      </c>
      <c r="AY191" s="228">
        <f t="shared" si="266"/>
        <v>0</v>
      </c>
      <c r="AZ191" s="228">
        <f t="shared" si="266"/>
        <v>0</v>
      </c>
      <c r="BA191" s="228">
        <f t="shared" si="266"/>
        <v>0</v>
      </c>
      <c r="BB191" s="228">
        <f t="shared" si="266"/>
        <v>0</v>
      </c>
      <c r="BC191" s="228">
        <f t="shared" si="266"/>
        <v>0</v>
      </c>
      <c r="BD191" s="228">
        <f t="shared" si="266"/>
        <v>0</v>
      </c>
      <c r="BE191" s="226"/>
      <c r="BF191" s="229">
        <f t="shared" ref="BF191:BZ191" si="267">(IF(BF$73=0,0,BF116/BF$74))</f>
        <v>0</v>
      </c>
      <c r="BG191" s="228">
        <f t="shared" si="267"/>
        <v>0</v>
      </c>
      <c r="BH191" s="228">
        <f t="shared" si="267"/>
        <v>0</v>
      </c>
      <c r="BI191" s="228">
        <f t="shared" si="267"/>
        <v>0</v>
      </c>
      <c r="BJ191" s="228">
        <f t="shared" si="267"/>
        <v>0</v>
      </c>
      <c r="BK191" s="228">
        <f t="shared" si="267"/>
        <v>0</v>
      </c>
      <c r="BL191" s="228">
        <f t="shared" si="267"/>
        <v>0</v>
      </c>
      <c r="BM191" s="228">
        <f t="shared" si="267"/>
        <v>3.7619064338631765E-3</v>
      </c>
      <c r="BN191" s="228">
        <f t="shared" si="267"/>
        <v>0</v>
      </c>
      <c r="BO191" s="228">
        <f t="shared" si="267"/>
        <v>0</v>
      </c>
      <c r="BP191" s="228">
        <f t="shared" si="267"/>
        <v>0</v>
      </c>
      <c r="BQ191" s="228">
        <f t="shared" si="267"/>
        <v>0</v>
      </c>
      <c r="BR191" s="228">
        <f t="shared" si="267"/>
        <v>3.2999230787930336E-4</v>
      </c>
      <c r="BS191" s="228">
        <f t="shared" si="267"/>
        <v>0</v>
      </c>
      <c r="BT191" s="228">
        <f t="shared" si="267"/>
        <v>0</v>
      </c>
      <c r="BU191" s="228">
        <f t="shared" si="267"/>
        <v>1.112955484451715E-3</v>
      </c>
      <c r="BV191" s="228">
        <f t="shared" si="267"/>
        <v>0</v>
      </c>
      <c r="BW191" s="228">
        <f t="shared" si="267"/>
        <v>0</v>
      </c>
      <c r="BX191" s="228">
        <f t="shared" si="267"/>
        <v>1.112955484451715E-3</v>
      </c>
      <c r="BY191" s="228">
        <f t="shared" si="267"/>
        <v>0</v>
      </c>
      <c r="BZ191" s="228">
        <f t="shared" si="267"/>
        <v>0</v>
      </c>
      <c r="CA191" s="225"/>
    </row>
    <row r="192" spans="1:79" x14ac:dyDescent="0.3">
      <c r="A192" s="223"/>
      <c r="B192" s="160" t="s">
        <v>371</v>
      </c>
      <c r="C192" s="225"/>
      <c r="D192" s="238">
        <f t="shared" ref="D192:AI192" si="268">(IF(D$73=0,0,D117/D$74))</f>
        <v>6.4659616784332758E-3</v>
      </c>
      <c r="E192" s="238">
        <f t="shared" si="268"/>
        <v>3.6308074007957523E-3</v>
      </c>
      <c r="F192" s="238">
        <f t="shared" si="268"/>
        <v>0</v>
      </c>
      <c r="G192" s="238">
        <f t="shared" si="268"/>
        <v>0</v>
      </c>
      <c r="H192" s="238">
        <f t="shared" si="268"/>
        <v>0</v>
      </c>
      <c r="I192" s="238">
        <f t="shared" si="268"/>
        <v>1.5907471540539196E-2</v>
      </c>
      <c r="J192" s="238">
        <f t="shared" si="268"/>
        <v>1.9298088323329819E-2</v>
      </c>
      <c r="K192" s="238">
        <f t="shared" si="268"/>
        <v>1.8597876800012906E-2</v>
      </c>
      <c r="L192" s="238">
        <f t="shared" si="268"/>
        <v>3.7225709670485989E-3</v>
      </c>
      <c r="M192" s="238">
        <f t="shared" si="268"/>
        <v>1.0381033357720521E-2</v>
      </c>
      <c r="N192" s="238">
        <f t="shared" si="268"/>
        <v>2.4175041783402081E-2</v>
      </c>
      <c r="O192" s="238">
        <f t="shared" si="268"/>
        <v>0</v>
      </c>
      <c r="P192" s="238">
        <f t="shared" si="268"/>
        <v>0</v>
      </c>
      <c r="Q192" s="238">
        <f t="shared" si="268"/>
        <v>0</v>
      </c>
      <c r="R192" s="238">
        <f t="shared" si="268"/>
        <v>0</v>
      </c>
      <c r="S192" s="238">
        <f t="shared" si="268"/>
        <v>0</v>
      </c>
      <c r="T192" s="238">
        <f t="shared" si="268"/>
        <v>0</v>
      </c>
      <c r="U192" s="238">
        <f t="shared" si="268"/>
        <v>0</v>
      </c>
      <c r="V192" s="238">
        <f t="shared" si="268"/>
        <v>0</v>
      </c>
      <c r="W192" s="238">
        <f t="shared" si="268"/>
        <v>0</v>
      </c>
      <c r="X192" s="238">
        <f t="shared" si="268"/>
        <v>0</v>
      </c>
      <c r="Y192" s="238">
        <f t="shared" si="268"/>
        <v>0</v>
      </c>
      <c r="Z192" s="238">
        <f t="shared" si="268"/>
        <v>1.9150193426997416E-2</v>
      </c>
      <c r="AA192" s="238">
        <f t="shared" si="268"/>
        <v>0</v>
      </c>
      <c r="AB192" s="238">
        <f t="shared" si="268"/>
        <v>0</v>
      </c>
      <c r="AC192" s="238">
        <f t="shared" si="268"/>
        <v>0</v>
      </c>
      <c r="AD192" s="238">
        <f t="shared" si="268"/>
        <v>9.0266497730408755E-3</v>
      </c>
      <c r="AE192" s="238">
        <f t="shared" si="268"/>
        <v>0</v>
      </c>
      <c r="AF192" s="238">
        <f t="shared" si="268"/>
        <v>0</v>
      </c>
      <c r="AG192" s="238">
        <f t="shared" si="268"/>
        <v>1.2306394807217741E-2</v>
      </c>
      <c r="AH192" s="238">
        <f t="shared" si="268"/>
        <v>4.5454836145701047E-2</v>
      </c>
      <c r="AI192" s="238">
        <f t="shared" si="268"/>
        <v>1.3337554011988089E-2</v>
      </c>
      <c r="AJ192" s="238">
        <f t="shared" ref="AJ192:BD192" si="269">(IF(AJ$73=0,0,AJ117/AJ$74))</f>
        <v>0</v>
      </c>
      <c r="AK192" s="238">
        <f t="shared" si="269"/>
        <v>0</v>
      </c>
      <c r="AL192" s="238">
        <f t="shared" si="269"/>
        <v>4.1069909878555577E-2</v>
      </c>
      <c r="AM192" s="238">
        <f t="shared" si="269"/>
        <v>0</v>
      </c>
      <c r="AN192" s="238">
        <f t="shared" si="269"/>
        <v>3.5391593232621784E-3</v>
      </c>
      <c r="AO192" s="238">
        <f t="shared" si="269"/>
        <v>2.4143381506924245E-3</v>
      </c>
      <c r="AP192" s="238">
        <f t="shared" si="269"/>
        <v>0</v>
      </c>
      <c r="AQ192" s="238">
        <f t="shared" si="269"/>
        <v>0</v>
      </c>
      <c r="AR192" s="238">
        <f t="shared" si="269"/>
        <v>0</v>
      </c>
      <c r="AS192" s="238">
        <f t="shared" si="269"/>
        <v>0</v>
      </c>
      <c r="AT192" s="238">
        <f t="shared" si="269"/>
        <v>0</v>
      </c>
      <c r="AU192" s="238">
        <f t="shared" si="269"/>
        <v>0</v>
      </c>
      <c r="AV192" s="238">
        <f t="shared" si="269"/>
        <v>0</v>
      </c>
      <c r="AW192" s="238">
        <f t="shared" si="269"/>
        <v>0</v>
      </c>
      <c r="AX192" s="238">
        <f t="shared" si="269"/>
        <v>0</v>
      </c>
      <c r="AY192" s="238">
        <f t="shared" si="269"/>
        <v>0</v>
      </c>
      <c r="AZ192" s="238">
        <f t="shared" si="269"/>
        <v>0</v>
      </c>
      <c r="BA192" s="238">
        <f t="shared" si="269"/>
        <v>0</v>
      </c>
      <c r="BB192" s="238">
        <f t="shared" si="269"/>
        <v>0</v>
      </c>
      <c r="BC192" s="238">
        <f t="shared" si="269"/>
        <v>0</v>
      </c>
      <c r="BD192" s="238">
        <f t="shared" si="269"/>
        <v>0</v>
      </c>
      <c r="BE192" s="226"/>
      <c r="BF192" s="239">
        <f t="shared" ref="BF192:BZ192" si="270">(IF(BF$73=0,0,BF117/BF$74))</f>
        <v>9.1604901516551863E-4</v>
      </c>
      <c r="BG192" s="238">
        <f t="shared" si="270"/>
        <v>1.4392019315715708E-2</v>
      </c>
      <c r="BH192" s="238">
        <f t="shared" si="270"/>
        <v>8.1668862888547022E-3</v>
      </c>
      <c r="BI192" s="238">
        <f t="shared" si="270"/>
        <v>0</v>
      </c>
      <c r="BJ192" s="238">
        <f t="shared" si="270"/>
        <v>0</v>
      </c>
      <c r="BK192" s="238">
        <f t="shared" si="270"/>
        <v>4.4429398514603674E-3</v>
      </c>
      <c r="BL192" s="238">
        <f t="shared" si="270"/>
        <v>1.6602334157176803E-2</v>
      </c>
      <c r="BM192" s="238">
        <f t="shared" si="270"/>
        <v>1.4498387396108684E-2</v>
      </c>
      <c r="BN192" s="238">
        <f t="shared" si="270"/>
        <v>1.4566206339570982E-3</v>
      </c>
      <c r="BO192" s="238">
        <f t="shared" si="270"/>
        <v>0</v>
      </c>
      <c r="BP192" s="238">
        <f t="shared" si="270"/>
        <v>0</v>
      </c>
      <c r="BQ192" s="238">
        <f t="shared" si="270"/>
        <v>0</v>
      </c>
      <c r="BR192" s="238">
        <f t="shared" si="270"/>
        <v>6.4659616784332758E-3</v>
      </c>
      <c r="BS192" s="238">
        <f t="shared" si="270"/>
        <v>7.9337706038804679E-3</v>
      </c>
      <c r="BT192" s="238">
        <f t="shared" si="270"/>
        <v>1.6546990066333583E-3</v>
      </c>
      <c r="BU192" s="238">
        <f t="shared" si="270"/>
        <v>1.0517740955604352E-2</v>
      </c>
      <c r="BV192" s="238">
        <f t="shared" si="270"/>
        <v>0</v>
      </c>
      <c r="BW192" s="238">
        <f t="shared" si="270"/>
        <v>4.7582747338895141E-3</v>
      </c>
      <c r="BX192" s="238">
        <f t="shared" si="270"/>
        <v>1.0517740955604352E-2</v>
      </c>
      <c r="BY192" s="238">
        <f t="shared" si="270"/>
        <v>7.9337706038804679E-3</v>
      </c>
      <c r="BZ192" s="238">
        <f t="shared" si="270"/>
        <v>7.9337706038804679E-3</v>
      </c>
      <c r="CA192" s="225"/>
    </row>
    <row r="193" spans="1:79" ht="15.6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1">(IF(E$73=0,0,E119/E$74))</f>
        <v>0</v>
      </c>
      <c r="F194" s="228">
        <f t="shared" si="271"/>
        <v>0</v>
      </c>
      <c r="G194" s="228">
        <f t="shared" si="271"/>
        <v>0</v>
      </c>
      <c r="H194" s="228">
        <f t="shared" si="271"/>
        <v>0</v>
      </c>
      <c r="I194" s="228">
        <f t="shared" si="271"/>
        <v>0</v>
      </c>
      <c r="J194" s="228">
        <f t="shared" si="271"/>
        <v>0</v>
      </c>
      <c r="K194" s="228">
        <f t="shared" si="271"/>
        <v>0</v>
      </c>
      <c r="L194" s="228">
        <f t="shared" si="271"/>
        <v>0</v>
      </c>
      <c r="M194" s="228">
        <f t="shared" si="271"/>
        <v>0</v>
      </c>
      <c r="N194" s="228">
        <f t="shared" si="271"/>
        <v>0</v>
      </c>
      <c r="O194" s="228">
        <f t="shared" si="271"/>
        <v>0</v>
      </c>
      <c r="P194" s="228">
        <f t="shared" si="271"/>
        <v>0</v>
      </c>
      <c r="Q194" s="228">
        <f t="shared" si="271"/>
        <v>0</v>
      </c>
      <c r="R194" s="228">
        <f t="shared" si="271"/>
        <v>0</v>
      </c>
      <c r="S194" s="228">
        <f t="shared" si="271"/>
        <v>0</v>
      </c>
      <c r="T194" s="228">
        <f t="shared" si="271"/>
        <v>0</v>
      </c>
      <c r="U194" s="228">
        <f t="shared" si="271"/>
        <v>0</v>
      </c>
      <c r="V194" s="228">
        <f t="shared" si="271"/>
        <v>0</v>
      </c>
      <c r="W194" s="228">
        <f t="shared" si="271"/>
        <v>0</v>
      </c>
      <c r="X194" s="228">
        <f t="shared" si="271"/>
        <v>0</v>
      </c>
      <c r="Y194" s="228">
        <f t="shared" si="271"/>
        <v>0</v>
      </c>
      <c r="Z194" s="228">
        <f t="shared" si="271"/>
        <v>0</v>
      </c>
      <c r="AA194" s="228">
        <f t="shared" si="271"/>
        <v>0</v>
      </c>
      <c r="AB194" s="228">
        <f t="shared" si="271"/>
        <v>0</v>
      </c>
      <c r="AC194" s="228">
        <f t="shared" si="271"/>
        <v>0</v>
      </c>
      <c r="AD194" s="228">
        <f t="shared" si="271"/>
        <v>0</v>
      </c>
      <c r="AE194" s="228">
        <f t="shared" si="271"/>
        <v>0</v>
      </c>
      <c r="AF194" s="228">
        <f t="shared" si="271"/>
        <v>0</v>
      </c>
      <c r="AG194" s="228">
        <f t="shared" si="271"/>
        <v>0</v>
      </c>
      <c r="AH194" s="228">
        <f t="shared" si="271"/>
        <v>0</v>
      </c>
      <c r="AI194" s="228">
        <f t="shared" si="271"/>
        <v>0</v>
      </c>
      <c r="AJ194" s="228">
        <f t="shared" si="271"/>
        <v>0</v>
      </c>
      <c r="AK194" s="228">
        <f t="shared" ref="AK194:BD194" si="272">(IF(AK$73=0,0,AK119/AK$74))</f>
        <v>0</v>
      </c>
      <c r="AL194" s="228">
        <f t="shared" si="272"/>
        <v>0</v>
      </c>
      <c r="AM194" s="228">
        <f t="shared" si="272"/>
        <v>0</v>
      </c>
      <c r="AN194" s="228">
        <f t="shared" si="272"/>
        <v>0</v>
      </c>
      <c r="AO194" s="228">
        <f t="shared" si="272"/>
        <v>0</v>
      </c>
      <c r="AP194" s="228">
        <f t="shared" si="272"/>
        <v>0</v>
      </c>
      <c r="AQ194" s="228">
        <f t="shared" si="272"/>
        <v>0</v>
      </c>
      <c r="AR194" s="228">
        <f t="shared" si="272"/>
        <v>0</v>
      </c>
      <c r="AS194" s="228">
        <f t="shared" si="272"/>
        <v>0</v>
      </c>
      <c r="AT194" s="228">
        <f t="shared" si="272"/>
        <v>0</v>
      </c>
      <c r="AU194" s="228">
        <f t="shared" si="272"/>
        <v>0</v>
      </c>
      <c r="AV194" s="228">
        <f t="shared" si="272"/>
        <v>0</v>
      </c>
      <c r="AW194" s="228">
        <f t="shared" si="272"/>
        <v>0</v>
      </c>
      <c r="AX194" s="228">
        <f t="shared" si="272"/>
        <v>0</v>
      </c>
      <c r="AY194" s="228">
        <f t="shared" si="272"/>
        <v>0</v>
      </c>
      <c r="AZ194" s="228">
        <f t="shared" si="272"/>
        <v>0</v>
      </c>
      <c r="BA194" s="228">
        <f t="shared" si="272"/>
        <v>0</v>
      </c>
      <c r="BB194" s="228">
        <f t="shared" si="272"/>
        <v>0</v>
      </c>
      <c r="BC194" s="228">
        <f t="shared" si="272"/>
        <v>0</v>
      </c>
      <c r="BD194" s="228">
        <f t="shared" si="272"/>
        <v>0</v>
      </c>
      <c r="BE194" s="226"/>
      <c r="BF194" s="229">
        <f t="shared" ref="BF194:BZ194" si="273">(IF(BF$73=0,0,BF120/BF$74))</f>
        <v>0</v>
      </c>
      <c r="BG194" s="228">
        <f t="shared" si="273"/>
        <v>0</v>
      </c>
      <c r="BH194" s="228">
        <f t="shared" si="273"/>
        <v>0</v>
      </c>
      <c r="BI194" s="228">
        <f t="shared" si="273"/>
        <v>0</v>
      </c>
      <c r="BJ194" s="228">
        <f t="shared" si="273"/>
        <v>0</v>
      </c>
      <c r="BK194" s="228">
        <f t="shared" si="273"/>
        <v>0</v>
      </c>
      <c r="BL194" s="228">
        <f t="shared" si="273"/>
        <v>0</v>
      </c>
      <c r="BM194" s="228">
        <f t="shared" si="273"/>
        <v>0</v>
      </c>
      <c r="BN194" s="228">
        <f t="shared" si="273"/>
        <v>0</v>
      </c>
      <c r="BO194" s="228">
        <f t="shared" si="273"/>
        <v>0</v>
      </c>
      <c r="BP194" s="228">
        <f t="shared" si="273"/>
        <v>0</v>
      </c>
      <c r="BQ194" s="228">
        <f t="shared" si="273"/>
        <v>0</v>
      </c>
      <c r="BR194" s="228">
        <f t="shared" si="273"/>
        <v>0</v>
      </c>
      <c r="BS194" s="228">
        <f t="shared" si="273"/>
        <v>0</v>
      </c>
      <c r="BT194" s="228">
        <f t="shared" si="273"/>
        <v>0</v>
      </c>
      <c r="BU194" s="228">
        <f t="shared" si="273"/>
        <v>0</v>
      </c>
      <c r="BV194" s="228">
        <f t="shared" si="273"/>
        <v>0</v>
      </c>
      <c r="BW194" s="228">
        <f t="shared" si="273"/>
        <v>0</v>
      </c>
      <c r="BX194" s="228">
        <f t="shared" si="273"/>
        <v>0</v>
      </c>
      <c r="BY194" s="228">
        <f t="shared" si="273"/>
        <v>0</v>
      </c>
      <c r="BZ194" s="228">
        <f t="shared" si="273"/>
        <v>0</v>
      </c>
      <c r="CA194" s="225"/>
    </row>
    <row r="195" spans="1:79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4">(IF(E$73=0,0,E120/E$74))</f>
        <v>0</v>
      </c>
      <c r="F195" s="228">
        <f t="shared" si="274"/>
        <v>0</v>
      </c>
      <c r="G195" s="228">
        <f t="shared" si="274"/>
        <v>0</v>
      </c>
      <c r="H195" s="228">
        <f t="shared" si="274"/>
        <v>0</v>
      </c>
      <c r="I195" s="228">
        <f t="shared" si="274"/>
        <v>0</v>
      </c>
      <c r="J195" s="228">
        <f t="shared" si="274"/>
        <v>0</v>
      </c>
      <c r="K195" s="228">
        <f t="shared" si="274"/>
        <v>0</v>
      </c>
      <c r="L195" s="228">
        <f t="shared" si="274"/>
        <v>0</v>
      </c>
      <c r="M195" s="228">
        <f t="shared" si="274"/>
        <v>0</v>
      </c>
      <c r="N195" s="228">
        <f t="shared" si="274"/>
        <v>0</v>
      </c>
      <c r="O195" s="228">
        <f t="shared" si="274"/>
        <v>0</v>
      </c>
      <c r="P195" s="228">
        <f t="shared" si="274"/>
        <v>0</v>
      </c>
      <c r="Q195" s="228">
        <f t="shared" si="274"/>
        <v>0</v>
      </c>
      <c r="R195" s="228">
        <f t="shared" si="274"/>
        <v>0</v>
      </c>
      <c r="S195" s="228">
        <f t="shared" si="274"/>
        <v>0</v>
      </c>
      <c r="T195" s="228">
        <f t="shared" si="274"/>
        <v>0</v>
      </c>
      <c r="U195" s="228">
        <f t="shared" si="274"/>
        <v>0</v>
      </c>
      <c r="V195" s="228">
        <f t="shared" si="274"/>
        <v>0</v>
      </c>
      <c r="W195" s="228">
        <f t="shared" si="274"/>
        <v>0</v>
      </c>
      <c r="X195" s="228">
        <f t="shared" si="274"/>
        <v>0</v>
      </c>
      <c r="Y195" s="228">
        <f t="shared" si="274"/>
        <v>0</v>
      </c>
      <c r="Z195" s="228">
        <f t="shared" si="274"/>
        <v>0</v>
      </c>
      <c r="AA195" s="228">
        <f t="shared" si="274"/>
        <v>0</v>
      </c>
      <c r="AB195" s="228">
        <f t="shared" si="274"/>
        <v>0</v>
      </c>
      <c r="AC195" s="228">
        <f t="shared" si="274"/>
        <v>0</v>
      </c>
      <c r="AD195" s="228">
        <f t="shared" si="274"/>
        <v>0</v>
      </c>
      <c r="AE195" s="228">
        <f t="shared" si="274"/>
        <v>0</v>
      </c>
      <c r="AF195" s="228">
        <f t="shared" si="274"/>
        <v>0</v>
      </c>
      <c r="AG195" s="228">
        <f t="shared" si="274"/>
        <v>0</v>
      </c>
      <c r="AH195" s="228">
        <f t="shared" si="274"/>
        <v>0</v>
      </c>
      <c r="AI195" s="228">
        <f t="shared" si="274"/>
        <v>0</v>
      </c>
      <c r="AJ195" s="228">
        <f t="shared" si="274"/>
        <v>0</v>
      </c>
      <c r="AK195" s="228">
        <f t="shared" ref="AK195:BD195" si="275">(IF(AK$73=0,0,AK120/AK$74))</f>
        <v>0</v>
      </c>
      <c r="AL195" s="228">
        <f t="shared" si="275"/>
        <v>0</v>
      </c>
      <c r="AM195" s="228">
        <f t="shared" si="275"/>
        <v>0</v>
      </c>
      <c r="AN195" s="228">
        <f t="shared" si="275"/>
        <v>0</v>
      </c>
      <c r="AO195" s="228">
        <f t="shared" si="275"/>
        <v>0</v>
      </c>
      <c r="AP195" s="228">
        <f t="shared" si="275"/>
        <v>0</v>
      </c>
      <c r="AQ195" s="228">
        <f t="shared" si="275"/>
        <v>0</v>
      </c>
      <c r="AR195" s="228">
        <f t="shared" si="275"/>
        <v>0</v>
      </c>
      <c r="AS195" s="228">
        <f t="shared" si="275"/>
        <v>0</v>
      </c>
      <c r="AT195" s="228">
        <f t="shared" si="275"/>
        <v>0</v>
      </c>
      <c r="AU195" s="228">
        <f t="shared" si="275"/>
        <v>0</v>
      </c>
      <c r="AV195" s="228">
        <f t="shared" si="275"/>
        <v>0</v>
      </c>
      <c r="AW195" s="228">
        <f t="shared" si="275"/>
        <v>0</v>
      </c>
      <c r="AX195" s="228">
        <f t="shared" si="275"/>
        <v>0</v>
      </c>
      <c r="AY195" s="228">
        <f t="shared" si="275"/>
        <v>0</v>
      </c>
      <c r="AZ195" s="228">
        <f t="shared" si="275"/>
        <v>0</v>
      </c>
      <c r="BA195" s="228">
        <f t="shared" si="275"/>
        <v>0</v>
      </c>
      <c r="BB195" s="228">
        <f t="shared" si="275"/>
        <v>0</v>
      </c>
      <c r="BC195" s="228">
        <f t="shared" si="275"/>
        <v>0</v>
      </c>
      <c r="BD195" s="228">
        <f t="shared" si="275"/>
        <v>0</v>
      </c>
      <c r="BE195" s="226"/>
      <c r="BF195" s="229">
        <f t="shared" ref="BF195:BZ195" si="276">(IF(BF$73=0,0,BF121/BF$74))</f>
        <v>0</v>
      </c>
      <c r="BG195" s="228">
        <f t="shared" si="276"/>
        <v>0</v>
      </c>
      <c r="BH195" s="228">
        <f t="shared" si="276"/>
        <v>0</v>
      </c>
      <c r="BI195" s="228">
        <f t="shared" si="276"/>
        <v>0</v>
      </c>
      <c r="BJ195" s="228">
        <f t="shared" si="276"/>
        <v>0</v>
      </c>
      <c r="BK195" s="228">
        <f t="shared" si="276"/>
        <v>0</v>
      </c>
      <c r="BL195" s="228">
        <f t="shared" si="276"/>
        <v>0</v>
      </c>
      <c r="BM195" s="228">
        <f t="shared" si="276"/>
        <v>0</v>
      </c>
      <c r="BN195" s="228">
        <f t="shared" si="276"/>
        <v>0</v>
      </c>
      <c r="BO195" s="228">
        <f t="shared" si="276"/>
        <v>0</v>
      </c>
      <c r="BP195" s="228">
        <f t="shared" si="276"/>
        <v>0</v>
      </c>
      <c r="BQ195" s="228">
        <f t="shared" si="276"/>
        <v>0</v>
      </c>
      <c r="BR195" s="228">
        <f t="shared" si="276"/>
        <v>0</v>
      </c>
      <c r="BS195" s="228">
        <f t="shared" si="276"/>
        <v>0</v>
      </c>
      <c r="BT195" s="228">
        <f t="shared" si="276"/>
        <v>0</v>
      </c>
      <c r="BU195" s="228">
        <f t="shared" si="276"/>
        <v>0</v>
      </c>
      <c r="BV195" s="228">
        <f t="shared" si="276"/>
        <v>0</v>
      </c>
      <c r="BW195" s="228">
        <f t="shared" si="276"/>
        <v>0</v>
      </c>
      <c r="BX195" s="228">
        <f t="shared" si="276"/>
        <v>0</v>
      </c>
      <c r="BY195" s="228">
        <f t="shared" si="276"/>
        <v>0</v>
      </c>
      <c r="BZ195" s="228">
        <f t="shared" si="276"/>
        <v>0</v>
      </c>
      <c r="CA195" s="225"/>
    </row>
    <row r="196" spans="1:79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77">(IF(E$73=0,0,E121/E$74))</f>
        <v>0</v>
      </c>
      <c r="F196" s="238">
        <f t="shared" si="277"/>
        <v>0</v>
      </c>
      <c r="G196" s="238">
        <f t="shared" si="277"/>
        <v>0</v>
      </c>
      <c r="H196" s="238">
        <f t="shared" si="277"/>
        <v>0</v>
      </c>
      <c r="I196" s="238">
        <f t="shared" si="277"/>
        <v>0</v>
      </c>
      <c r="J196" s="238">
        <f t="shared" si="277"/>
        <v>0</v>
      </c>
      <c r="K196" s="238">
        <f t="shared" si="277"/>
        <v>0</v>
      </c>
      <c r="L196" s="238">
        <f t="shared" si="277"/>
        <v>0</v>
      </c>
      <c r="M196" s="238">
        <f t="shared" si="277"/>
        <v>0</v>
      </c>
      <c r="N196" s="238">
        <f t="shared" si="277"/>
        <v>0</v>
      </c>
      <c r="O196" s="238">
        <f t="shared" si="277"/>
        <v>0</v>
      </c>
      <c r="P196" s="238">
        <f t="shared" si="277"/>
        <v>0</v>
      </c>
      <c r="Q196" s="238">
        <f t="shared" si="277"/>
        <v>0</v>
      </c>
      <c r="R196" s="238">
        <f t="shared" si="277"/>
        <v>0</v>
      </c>
      <c r="S196" s="238">
        <f t="shared" si="277"/>
        <v>0</v>
      </c>
      <c r="T196" s="238">
        <f t="shared" si="277"/>
        <v>0</v>
      </c>
      <c r="U196" s="238">
        <f t="shared" si="277"/>
        <v>0</v>
      </c>
      <c r="V196" s="238">
        <f t="shared" si="277"/>
        <v>0</v>
      </c>
      <c r="W196" s="238">
        <f t="shared" si="277"/>
        <v>0</v>
      </c>
      <c r="X196" s="238">
        <f t="shared" si="277"/>
        <v>0</v>
      </c>
      <c r="Y196" s="238">
        <f t="shared" si="277"/>
        <v>0</v>
      </c>
      <c r="Z196" s="238">
        <f t="shared" si="277"/>
        <v>0</v>
      </c>
      <c r="AA196" s="238">
        <f t="shared" si="277"/>
        <v>0</v>
      </c>
      <c r="AB196" s="238">
        <f t="shared" si="277"/>
        <v>0</v>
      </c>
      <c r="AC196" s="238">
        <f t="shared" si="277"/>
        <v>0</v>
      </c>
      <c r="AD196" s="238">
        <f t="shared" si="277"/>
        <v>0</v>
      </c>
      <c r="AE196" s="238">
        <f t="shared" si="277"/>
        <v>0</v>
      </c>
      <c r="AF196" s="238">
        <f t="shared" si="277"/>
        <v>0</v>
      </c>
      <c r="AG196" s="238">
        <f t="shared" si="277"/>
        <v>0</v>
      </c>
      <c r="AH196" s="238">
        <f t="shared" si="277"/>
        <v>0</v>
      </c>
      <c r="AI196" s="238">
        <f t="shared" si="277"/>
        <v>0</v>
      </c>
      <c r="AJ196" s="238">
        <f t="shared" si="277"/>
        <v>0</v>
      </c>
      <c r="AK196" s="238">
        <f t="shared" ref="AK196:BD196" si="278">(IF(AK$73=0,0,AK121/AK$74))</f>
        <v>0</v>
      </c>
      <c r="AL196" s="238">
        <f t="shared" si="278"/>
        <v>0</v>
      </c>
      <c r="AM196" s="238">
        <f t="shared" si="278"/>
        <v>0</v>
      </c>
      <c r="AN196" s="238">
        <f t="shared" si="278"/>
        <v>0</v>
      </c>
      <c r="AO196" s="238">
        <f t="shared" si="278"/>
        <v>0</v>
      </c>
      <c r="AP196" s="238">
        <f t="shared" si="278"/>
        <v>0</v>
      </c>
      <c r="AQ196" s="238">
        <f t="shared" si="278"/>
        <v>0</v>
      </c>
      <c r="AR196" s="238">
        <f t="shared" si="278"/>
        <v>0</v>
      </c>
      <c r="AS196" s="238">
        <f t="shared" si="278"/>
        <v>0</v>
      </c>
      <c r="AT196" s="238">
        <f t="shared" si="278"/>
        <v>0</v>
      </c>
      <c r="AU196" s="238">
        <f t="shared" si="278"/>
        <v>0</v>
      </c>
      <c r="AV196" s="238">
        <f t="shared" si="278"/>
        <v>0</v>
      </c>
      <c r="AW196" s="238">
        <f t="shared" si="278"/>
        <v>0</v>
      </c>
      <c r="AX196" s="238">
        <f t="shared" si="278"/>
        <v>0</v>
      </c>
      <c r="AY196" s="238">
        <f t="shared" si="278"/>
        <v>0</v>
      </c>
      <c r="AZ196" s="238">
        <f t="shared" si="278"/>
        <v>0</v>
      </c>
      <c r="BA196" s="238">
        <f t="shared" si="278"/>
        <v>0</v>
      </c>
      <c r="BB196" s="238">
        <f t="shared" si="278"/>
        <v>0</v>
      </c>
      <c r="BC196" s="238">
        <f t="shared" si="278"/>
        <v>0</v>
      </c>
      <c r="BD196" s="238">
        <f t="shared" si="278"/>
        <v>0</v>
      </c>
      <c r="BE196" s="226"/>
      <c r="BF196" s="239">
        <f t="shared" ref="BF196:BZ196" si="279">(IF(BF$73=0,0,BF121/BF$74))</f>
        <v>0</v>
      </c>
      <c r="BG196" s="238">
        <f t="shared" si="279"/>
        <v>0</v>
      </c>
      <c r="BH196" s="238">
        <f t="shared" si="279"/>
        <v>0</v>
      </c>
      <c r="BI196" s="238">
        <f t="shared" si="279"/>
        <v>0</v>
      </c>
      <c r="BJ196" s="238">
        <f t="shared" si="279"/>
        <v>0</v>
      </c>
      <c r="BK196" s="238">
        <f t="shared" si="279"/>
        <v>0</v>
      </c>
      <c r="BL196" s="238">
        <f t="shared" si="279"/>
        <v>0</v>
      </c>
      <c r="BM196" s="238">
        <f t="shared" si="279"/>
        <v>0</v>
      </c>
      <c r="BN196" s="238">
        <f t="shared" si="279"/>
        <v>0</v>
      </c>
      <c r="BO196" s="238">
        <f t="shared" si="279"/>
        <v>0</v>
      </c>
      <c r="BP196" s="238">
        <f t="shared" si="279"/>
        <v>0</v>
      </c>
      <c r="BQ196" s="238">
        <f t="shared" si="279"/>
        <v>0</v>
      </c>
      <c r="BR196" s="238">
        <f t="shared" si="279"/>
        <v>0</v>
      </c>
      <c r="BS196" s="238">
        <f t="shared" si="279"/>
        <v>0</v>
      </c>
      <c r="BT196" s="238">
        <f t="shared" si="279"/>
        <v>0</v>
      </c>
      <c r="BU196" s="238">
        <f t="shared" si="279"/>
        <v>0</v>
      </c>
      <c r="BV196" s="238">
        <f t="shared" si="279"/>
        <v>0</v>
      </c>
      <c r="BW196" s="238">
        <f t="shared" si="279"/>
        <v>0</v>
      </c>
      <c r="BX196" s="238">
        <f t="shared" si="279"/>
        <v>0</v>
      </c>
      <c r="BY196" s="238">
        <f t="shared" si="279"/>
        <v>0</v>
      </c>
      <c r="BZ196" s="238">
        <f t="shared" si="279"/>
        <v>0</v>
      </c>
      <c r="CA196" s="225"/>
    </row>
    <row r="197" spans="1:79" ht="15.6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x14ac:dyDescent="0.3">
      <c r="A198" s="223"/>
      <c r="B198" s="78" t="s">
        <v>87</v>
      </c>
      <c r="C198" s="225"/>
      <c r="D198" s="227">
        <f t="shared" ref="D198:AI198" si="280">(IF(D$73=0,0,D123/D$74))</f>
        <v>0.13378572169482733</v>
      </c>
      <c r="E198" s="228">
        <f t="shared" si="280"/>
        <v>0.13979490260575267</v>
      </c>
      <c r="F198" s="228">
        <f t="shared" si="280"/>
        <v>0.19949494077212132</v>
      </c>
      <c r="G198" s="228">
        <f t="shared" si="280"/>
        <v>0.1447621042624245</v>
      </c>
      <c r="H198" s="228">
        <f t="shared" si="280"/>
        <v>0.10777328250913966</v>
      </c>
      <c r="I198" s="228">
        <f t="shared" si="280"/>
        <v>0.17399304048120098</v>
      </c>
      <c r="J198" s="228">
        <f t="shared" si="280"/>
        <v>0.21107899230207294</v>
      </c>
      <c r="K198" s="228">
        <f t="shared" si="280"/>
        <v>0.30248357706077494</v>
      </c>
      <c r="L198" s="228">
        <f t="shared" si="280"/>
        <v>0.23266746583765596</v>
      </c>
      <c r="M198" s="228">
        <f t="shared" si="280"/>
        <v>7.3430165305597844E-2</v>
      </c>
      <c r="N198" s="228">
        <f t="shared" si="280"/>
        <v>8.2368027803309277E-2</v>
      </c>
      <c r="O198" s="228">
        <f t="shared" si="280"/>
        <v>9.9548515685737207E-2</v>
      </c>
      <c r="P198" s="228">
        <f t="shared" si="280"/>
        <v>0.11692508468847132</v>
      </c>
      <c r="Q198" s="228">
        <f t="shared" si="280"/>
        <v>9.0572593746891666E-2</v>
      </c>
      <c r="R198" s="228">
        <f t="shared" si="280"/>
        <v>9.0387520217735245E-2</v>
      </c>
      <c r="S198" s="228">
        <f t="shared" si="280"/>
        <v>0.1058232040985438</v>
      </c>
      <c r="T198" s="228">
        <f t="shared" si="280"/>
        <v>0.13727248894409083</v>
      </c>
      <c r="U198" s="228">
        <f t="shared" si="280"/>
        <v>0.15309914318338683</v>
      </c>
      <c r="V198" s="228">
        <f t="shared" si="280"/>
        <v>0.1418972369215761</v>
      </c>
      <c r="W198" s="228">
        <f t="shared" si="280"/>
        <v>0.12362540459160447</v>
      </c>
      <c r="X198" s="228">
        <f t="shared" si="280"/>
        <v>0.12033323732618946</v>
      </c>
      <c r="Y198" s="228">
        <f t="shared" si="280"/>
        <v>0.15083239525573416</v>
      </c>
      <c r="Z198" s="228">
        <f t="shared" si="280"/>
        <v>0.22158849515302573</v>
      </c>
      <c r="AA198" s="228">
        <f t="shared" si="280"/>
        <v>0.15356674119693392</v>
      </c>
      <c r="AB198" s="228">
        <f t="shared" si="280"/>
        <v>0.12952232722946139</v>
      </c>
      <c r="AC198" s="228">
        <f t="shared" si="280"/>
        <v>0.1604596248395887</v>
      </c>
      <c r="AD198" s="228">
        <f t="shared" si="280"/>
        <v>0.1867010180838585</v>
      </c>
      <c r="AE198" s="228">
        <f t="shared" si="280"/>
        <v>0.15999621238994088</v>
      </c>
      <c r="AF198" s="228">
        <f t="shared" si="280"/>
        <v>0.12762756287994792</v>
      </c>
      <c r="AG198" s="228">
        <f t="shared" si="280"/>
        <v>9.7849930830315887E-2</v>
      </c>
      <c r="AH198" s="228">
        <f t="shared" si="280"/>
        <v>0.10387766428825931</v>
      </c>
      <c r="AI198" s="228">
        <f t="shared" si="280"/>
        <v>0.10983534640329841</v>
      </c>
      <c r="AJ198" s="228">
        <f t="shared" ref="AJ198:BD198" si="281">(IF(AJ$73=0,0,AJ123/AJ$74))</f>
        <v>0.13866054699256225</v>
      </c>
      <c r="AK198" s="228">
        <f t="shared" si="281"/>
        <v>0.19649044534970483</v>
      </c>
      <c r="AL198" s="228">
        <f t="shared" si="281"/>
        <v>0.14065267258691647</v>
      </c>
      <c r="AM198" s="228">
        <f t="shared" si="281"/>
        <v>7.2360115768326252E-2</v>
      </c>
      <c r="AN198" s="228">
        <f t="shared" si="281"/>
        <v>9.161356593474887E-2</v>
      </c>
      <c r="AO198" s="228">
        <f t="shared" si="281"/>
        <v>9.1141164591216087E-2</v>
      </c>
      <c r="AP198" s="228">
        <f t="shared" si="281"/>
        <v>0.11111030714798167</v>
      </c>
      <c r="AQ198" s="228">
        <f t="shared" si="281"/>
        <v>0</v>
      </c>
      <c r="AR198" s="228">
        <f t="shared" si="281"/>
        <v>0</v>
      </c>
      <c r="AS198" s="228">
        <f t="shared" si="281"/>
        <v>0</v>
      </c>
      <c r="AT198" s="228">
        <f t="shared" si="281"/>
        <v>0</v>
      </c>
      <c r="AU198" s="228">
        <f t="shared" si="281"/>
        <v>0</v>
      </c>
      <c r="AV198" s="228">
        <f t="shared" si="281"/>
        <v>0</v>
      </c>
      <c r="AW198" s="228">
        <f t="shared" si="281"/>
        <v>0</v>
      </c>
      <c r="AX198" s="228">
        <f t="shared" si="281"/>
        <v>0</v>
      </c>
      <c r="AY198" s="228">
        <f t="shared" si="281"/>
        <v>0</v>
      </c>
      <c r="AZ198" s="228">
        <f t="shared" si="281"/>
        <v>0</v>
      </c>
      <c r="BA198" s="228">
        <f t="shared" si="281"/>
        <v>0</v>
      </c>
      <c r="BB198" s="228">
        <f t="shared" si="281"/>
        <v>0</v>
      </c>
      <c r="BC198" s="228">
        <f t="shared" si="281"/>
        <v>0</v>
      </c>
      <c r="BD198" s="228">
        <f t="shared" si="281"/>
        <v>0</v>
      </c>
      <c r="BE198" s="226"/>
      <c r="BF198" s="229">
        <f t="shared" ref="BF198:BZ198" si="282">(IF(BF$73=0,0,BF123/BF$74))</f>
        <v>0.14108044709735149</v>
      </c>
      <c r="BG198" s="228">
        <f t="shared" si="282"/>
        <v>0.22113053376196304</v>
      </c>
      <c r="BH198" s="228">
        <f t="shared" si="282"/>
        <v>9.0104857814138906E-2</v>
      </c>
      <c r="BI198" s="228">
        <f t="shared" si="282"/>
        <v>0.1165172065423468</v>
      </c>
      <c r="BJ198" s="228">
        <f t="shared" si="282"/>
        <v>0.13299447540510642</v>
      </c>
      <c r="BK198" s="228">
        <f t="shared" si="282"/>
        <v>0.16483356657660694</v>
      </c>
      <c r="BL198" s="228">
        <f t="shared" si="282"/>
        <v>0.11788322086258947</v>
      </c>
      <c r="BM198" s="228">
        <f t="shared" si="282"/>
        <v>0.14027502043969162</v>
      </c>
      <c r="BN198" s="228">
        <f t="shared" si="282"/>
        <v>8.9470972050474384E-2</v>
      </c>
      <c r="BO198" s="228">
        <f t="shared" si="282"/>
        <v>0</v>
      </c>
      <c r="BP198" s="228">
        <f t="shared" si="282"/>
        <v>0</v>
      </c>
      <c r="BQ198" s="228">
        <f t="shared" si="282"/>
        <v>0</v>
      </c>
      <c r="BR198" s="228">
        <f t="shared" si="282"/>
        <v>0.1337857216948273</v>
      </c>
      <c r="BS198" s="228">
        <f t="shared" si="282"/>
        <v>0.14425500581224618</v>
      </c>
      <c r="BT198" s="228">
        <f t="shared" si="282"/>
        <v>0.13982499702961124</v>
      </c>
      <c r="BU198" s="228">
        <f t="shared" si="282"/>
        <v>0.11426122756912417</v>
      </c>
      <c r="BV198" s="228">
        <f t="shared" si="282"/>
        <v>0</v>
      </c>
      <c r="BW198" s="228">
        <f t="shared" si="282"/>
        <v>0.14201463088174718</v>
      </c>
      <c r="BX198" s="228">
        <f t="shared" si="282"/>
        <v>0.11426122756912417</v>
      </c>
      <c r="BY198" s="228">
        <f t="shared" si="282"/>
        <v>0.14425500581224618</v>
      </c>
      <c r="BZ198" s="228">
        <f t="shared" si="282"/>
        <v>0.14425500581224618</v>
      </c>
      <c r="CA198" s="225"/>
    </row>
    <row r="199" spans="1:79" x14ac:dyDescent="0.3">
      <c r="A199" s="223"/>
      <c r="B199" s="78" t="s">
        <v>89</v>
      </c>
      <c r="C199" s="225"/>
      <c r="D199" s="227">
        <f t="shared" ref="D199:AI199" si="283">(IF(D$73=0,0,D124/D$74))</f>
        <v>0</v>
      </c>
      <c r="E199" s="228">
        <f t="shared" si="283"/>
        <v>0</v>
      </c>
      <c r="F199" s="228">
        <f t="shared" si="283"/>
        <v>0</v>
      </c>
      <c r="G199" s="228">
        <f t="shared" si="283"/>
        <v>0</v>
      </c>
      <c r="H199" s="228">
        <f t="shared" si="283"/>
        <v>0</v>
      </c>
      <c r="I199" s="228">
        <f t="shared" si="283"/>
        <v>0</v>
      </c>
      <c r="J199" s="228">
        <f t="shared" si="283"/>
        <v>0</v>
      </c>
      <c r="K199" s="228">
        <f t="shared" si="283"/>
        <v>0</v>
      </c>
      <c r="L199" s="228">
        <f t="shared" si="283"/>
        <v>0</v>
      </c>
      <c r="M199" s="228">
        <f t="shared" si="283"/>
        <v>0</v>
      </c>
      <c r="N199" s="228">
        <f t="shared" si="283"/>
        <v>0</v>
      </c>
      <c r="O199" s="228">
        <f t="shared" si="283"/>
        <v>0</v>
      </c>
      <c r="P199" s="228">
        <f t="shared" si="283"/>
        <v>0</v>
      </c>
      <c r="Q199" s="228">
        <f t="shared" si="283"/>
        <v>0</v>
      </c>
      <c r="R199" s="228">
        <f t="shared" si="283"/>
        <v>0</v>
      </c>
      <c r="S199" s="228">
        <f t="shared" si="283"/>
        <v>0</v>
      </c>
      <c r="T199" s="228">
        <f t="shared" si="283"/>
        <v>0</v>
      </c>
      <c r="U199" s="228">
        <f t="shared" si="283"/>
        <v>0</v>
      </c>
      <c r="V199" s="228">
        <f t="shared" si="283"/>
        <v>0</v>
      </c>
      <c r="W199" s="228">
        <f t="shared" si="283"/>
        <v>0</v>
      </c>
      <c r="X199" s="228">
        <f t="shared" si="283"/>
        <v>0</v>
      </c>
      <c r="Y199" s="228">
        <f t="shared" si="283"/>
        <v>0</v>
      </c>
      <c r="Z199" s="228">
        <f t="shared" si="283"/>
        <v>0</v>
      </c>
      <c r="AA199" s="228">
        <f t="shared" si="283"/>
        <v>0</v>
      </c>
      <c r="AB199" s="228">
        <f t="shared" si="283"/>
        <v>0</v>
      </c>
      <c r="AC199" s="228">
        <f t="shared" si="283"/>
        <v>0</v>
      </c>
      <c r="AD199" s="228">
        <f t="shared" si="283"/>
        <v>0</v>
      </c>
      <c r="AE199" s="228">
        <f t="shared" si="283"/>
        <v>0</v>
      </c>
      <c r="AF199" s="228">
        <f t="shared" si="283"/>
        <v>0</v>
      </c>
      <c r="AG199" s="228">
        <f t="shared" si="283"/>
        <v>0</v>
      </c>
      <c r="AH199" s="228">
        <f t="shared" si="283"/>
        <v>0</v>
      </c>
      <c r="AI199" s="228">
        <f t="shared" si="283"/>
        <v>0</v>
      </c>
      <c r="AJ199" s="228">
        <f t="shared" ref="AJ199:BD199" si="284">(IF(AJ$73=0,0,AJ124/AJ$74))</f>
        <v>0</v>
      </c>
      <c r="AK199" s="228">
        <f t="shared" si="284"/>
        <v>0</v>
      </c>
      <c r="AL199" s="228">
        <f t="shared" si="284"/>
        <v>0</v>
      </c>
      <c r="AM199" s="228">
        <f t="shared" si="284"/>
        <v>0</v>
      </c>
      <c r="AN199" s="228">
        <f t="shared" si="284"/>
        <v>0</v>
      </c>
      <c r="AO199" s="228">
        <f t="shared" si="284"/>
        <v>0</v>
      </c>
      <c r="AP199" s="228">
        <f t="shared" si="284"/>
        <v>0</v>
      </c>
      <c r="AQ199" s="228">
        <f t="shared" si="284"/>
        <v>0</v>
      </c>
      <c r="AR199" s="228">
        <f t="shared" si="284"/>
        <v>0</v>
      </c>
      <c r="AS199" s="228">
        <f t="shared" si="284"/>
        <v>0</v>
      </c>
      <c r="AT199" s="228">
        <f t="shared" si="284"/>
        <v>0</v>
      </c>
      <c r="AU199" s="228">
        <f t="shared" si="284"/>
        <v>0</v>
      </c>
      <c r="AV199" s="228">
        <f t="shared" si="284"/>
        <v>0</v>
      </c>
      <c r="AW199" s="228">
        <f t="shared" si="284"/>
        <v>0</v>
      </c>
      <c r="AX199" s="228">
        <f t="shared" si="284"/>
        <v>0</v>
      </c>
      <c r="AY199" s="228">
        <f t="shared" si="284"/>
        <v>0</v>
      </c>
      <c r="AZ199" s="228">
        <f t="shared" si="284"/>
        <v>0</v>
      </c>
      <c r="BA199" s="228">
        <f t="shared" si="284"/>
        <v>0</v>
      </c>
      <c r="BB199" s="228">
        <f t="shared" si="284"/>
        <v>0</v>
      </c>
      <c r="BC199" s="228">
        <f t="shared" si="284"/>
        <v>0</v>
      </c>
      <c r="BD199" s="228">
        <f t="shared" si="284"/>
        <v>0</v>
      </c>
      <c r="BE199" s="226"/>
      <c r="BF199" s="229">
        <f t="shared" ref="BF199:BZ199" si="285">(IF(BF$73=0,0,BF124/BF$74))</f>
        <v>0</v>
      </c>
      <c r="BG199" s="228">
        <f t="shared" si="285"/>
        <v>0</v>
      </c>
      <c r="BH199" s="228">
        <f t="shared" si="285"/>
        <v>0</v>
      </c>
      <c r="BI199" s="228">
        <f t="shared" si="285"/>
        <v>0</v>
      </c>
      <c r="BJ199" s="228">
        <f t="shared" si="285"/>
        <v>0</v>
      </c>
      <c r="BK199" s="228">
        <f t="shared" si="285"/>
        <v>0</v>
      </c>
      <c r="BL199" s="228">
        <f t="shared" si="285"/>
        <v>0</v>
      </c>
      <c r="BM199" s="228">
        <f t="shared" si="285"/>
        <v>0</v>
      </c>
      <c r="BN199" s="228">
        <f t="shared" si="285"/>
        <v>0</v>
      </c>
      <c r="BO199" s="228">
        <f t="shared" si="285"/>
        <v>0</v>
      </c>
      <c r="BP199" s="228">
        <f t="shared" si="285"/>
        <v>0</v>
      </c>
      <c r="BQ199" s="228">
        <f t="shared" si="285"/>
        <v>0</v>
      </c>
      <c r="BR199" s="228">
        <f t="shared" si="285"/>
        <v>0</v>
      </c>
      <c r="BS199" s="228">
        <f t="shared" si="285"/>
        <v>0</v>
      </c>
      <c r="BT199" s="228">
        <f t="shared" si="285"/>
        <v>0</v>
      </c>
      <c r="BU199" s="228">
        <f t="shared" si="285"/>
        <v>0</v>
      </c>
      <c r="BV199" s="228">
        <f t="shared" si="285"/>
        <v>0</v>
      </c>
      <c r="BW199" s="228">
        <f t="shared" si="285"/>
        <v>0</v>
      </c>
      <c r="BX199" s="228">
        <f t="shared" si="285"/>
        <v>0</v>
      </c>
      <c r="BY199" s="228">
        <f t="shared" si="285"/>
        <v>0</v>
      </c>
      <c r="BZ199" s="228">
        <f t="shared" si="285"/>
        <v>0</v>
      </c>
      <c r="CA199" s="225"/>
    </row>
    <row r="200" spans="1:79" x14ac:dyDescent="0.3">
      <c r="A200" s="223"/>
      <c r="B200" s="78" t="s">
        <v>91</v>
      </c>
      <c r="C200" s="225"/>
      <c r="D200" s="227">
        <f t="shared" ref="D200:AI200" si="286">(IF(D$73=0,0,D125/D$74))</f>
        <v>0.21270984469352031</v>
      </c>
      <c r="E200" s="228">
        <f t="shared" si="286"/>
        <v>0.23717263840832317</v>
      </c>
      <c r="F200" s="228">
        <f t="shared" si="286"/>
        <v>0.3384582740149864</v>
      </c>
      <c r="G200" s="228">
        <f t="shared" si="286"/>
        <v>0.24559987216620535</v>
      </c>
      <c r="H200" s="228">
        <f t="shared" si="286"/>
        <v>0.18284553503860296</v>
      </c>
      <c r="I200" s="228">
        <f t="shared" si="286"/>
        <v>0.18872912558617377</v>
      </c>
      <c r="J200" s="228">
        <f t="shared" si="286"/>
        <v>0.22895601764649359</v>
      </c>
      <c r="K200" s="228">
        <f t="shared" si="286"/>
        <v>0.32810197951007158</v>
      </c>
      <c r="L200" s="228">
        <f t="shared" si="286"/>
        <v>0.25237289525172779</v>
      </c>
      <c r="M200" s="228">
        <f t="shared" si="286"/>
        <v>0.12674077571035927</v>
      </c>
      <c r="N200" s="228">
        <f t="shared" si="286"/>
        <v>0.13493961267641041</v>
      </c>
      <c r="O200" s="228">
        <f t="shared" si="286"/>
        <v>0.17281397136070992</v>
      </c>
      <c r="P200" s="228">
        <f t="shared" si="286"/>
        <v>0.18697780096555874</v>
      </c>
      <c r="Q200" s="228">
        <f t="shared" si="286"/>
        <v>0.15288843699307539</v>
      </c>
      <c r="R200" s="228">
        <f t="shared" si="286"/>
        <v>0.1538428475123696</v>
      </c>
      <c r="S200" s="228">
        <f t="shared" si="286"/>
        <v>0.1801149429941796</v>
      </c>
      <c r="T200" s="228">
        <f t="shared" si="286"/>
        <v>0.23364276985801735</v>
      </c>
      <c r="U200" s="228">
        <f t="shared" si="286"/>
        <v>0.26058031111262597</v>
      </c>
      <c r="V200" s="228">
        <f t="shared" si="286"/>
        <v>0.21439121759754085</v>
      </c>
      <c r="W200" s="228">
        <f t="shared" si="286"/>
        <v>0.18678447580364843</v>
      </c>
      <c r="X200" s="228">
        <f t="shared" si="286"/>
        <v>0.18181037085361912</v>
      </c>
      <c r="Y200" s="228">
        <f t="shared" si="286"/>
        <v>0.2278912653521401</v>
      </c>
      <c r="Z200" s="228">
        <f t="shared" si="286"/>
        <v>0.40103786013328124</v>
      </c>
      <c r="AA200" s="228">
        <f t="shared" si="286"/>
        <v>0.27792994051757675</v>
      </c>
      <c r="AB200" s="228">
        <f t="shared" si="286"/>
        <v>0.23441360037990472</v>
      </c>
      <c r="AC200" s="228">
        <f t="shared" si="286"/>
        <v>0.29040489913078898</v>
      </c>
      <c r="AD200" s="228">
        <f t="shared" si="286"/>
        <v>0.33789740178229316</v>
      </c>
      <c r="AE200" s="228">
        <f t="shared" si="286"/>
        <v>0.27279903797049765</v>
      </c>
      <c r="AF200" s="228">
        <f t="shared" si="286"/>
        <v>0.21760937869775437</v>
      </c>
      <c r="AG200" s="228">
        <f t="shared" si="286"/>
        <v>0.16683749319598362</v>
      </c>
      <c r="AH200" s="228">
        <f t="shared" si="286"/>
        <v>0.17711498579350796</v>
      </c>
      <c r="AI200" s="228">
        <f t="shared" si="286"/>
        <v>0.18710891628838966</v>
      </c>
      <c r="AJ200" s="228">
        <f t="shared" ref="AJ200:BD200" si="287">(IF(AJ$73=0,0,AJ125/AJ$74))</f>
        <v>0.23621380119719385</v>
      </c>
      <c r="AK200" s="228">
        <f t="shared" si="287"/>
        <v>0.33472935165525408</v>
      </c>
      <c r="AL200" s="228">
        <f t="shared" si="287"/>
        <v>0.23960746701858909</v>
      </c>
      <c r="AM200" s="228">
        <f t="shared" si="287"/>
        <v>0.12450873503768926</v>
      </c>
      <c r="AN200" s="228">
        <f t="shared" si="287"/>
        <v>0.15763779653625848</v>
      </c>
      <c r="AO200" s="228">
        <f t="shared" si="287"/>
        <v>0.15682494413699355</v>
      </c>
      <c r="AP200" s="228">
        <f t="shared" si="287"/>
        <v>0.19118548451383052</v>
      </c>
      <c r="AQ200" s="228">
        <f t="shared" si="287"/>
        <v>0</v>
      </c>
      <c r="AR200" s="228">
        <f t="shared" si="287"/>
        <v>0</v>
      </c>
      <c r="AS200" s="228">
        <f t="shared" si="287"/>
        <v>0</v>
      </c>
      <c r="AT200" s="228">
        <f t="shared" si="287"/>
        <v>0</v>
      </c>
      <c r="AU200" s="228">
        <f t="shared" si="287"/>
        <v>0</v>
      </c>
      <c r="AV200" s="228">
        <f t="shared" si="287"/>
        <v>0</v>
      </c>
      <c r="AW200" s="228">
        <f t="shared" si="287"/>
        <v>0</v>
      </c>
      <c r="AX200" s="228">
        <f t="shared" si="287"/>
        <v>0</v>
      </c>
      <c r="AY200" s="228">
        <f t="shared" si="287"/>
        <v>0</v>
      </c>
      <c r="AZ200" s="228">
        <f t="shared" si="287"/>
        <v>0</v>
      </c>
      <c r="BA200" s="228">
        <f t="shared" si="287"/>
        <v>0</v>
      </c>
      <c r="BB200" s="228">
        <f t="shared" si="287"/>
        <v>0</v>
      </c>
      <c r="BC200" s="228">
        <f t="shared" si="287"/>
        <v>0</v>
      </c>
      <c r="BD200" s="228">
        <f t="shared" si="287"/>
        <v>0</v>
      </c>
      <c r="BE200" s="226"/>
      <c r="BF200" s="229">
        <f t="shared" ref="BF200:BZ200" si="288">(IF(BF$73=0,0,BF125/BF$74))</f>
        <v>0.2393536619877282</v>
      </c>
      <c r="BG200" s="228">
        <f t="shared" si="288"/>
        <v>0.23985885965254033</v>
      </c>
      <c r="BH200" s="228">
        <f t="shared" si="288"/>
        <v>0.15103882144692934</v>
      </c>
      <c r="BI200" s="228">
        <f t="shared" si="288"/>
        <v>0.19831652417812809</v>
      </c>
      <c r="BJ200" s="228">
        <f t="shared" si="288"/>
        <v>0.20094011789394797</v>
      </c>
      <c r="BK200" s="228">
        <f t="shared" si="288"/>
        <v>0.29832099709133547</v>
      </c>
      <c r="BL200" s="228">
        <f t="shared" si="288"/>
        <v>0.20099494084148667</v>
      </c>
      <c r="BM200" s="228">
        <f t="shared" si="288"/>
        <v>0.23896412144437143</v>
      </c>
      <c r="BN200" s="228">
        <f t="shared" si="288"/>
        <v>0.15395107421142662</v>
      </c>
      <c r="BO200" s="228">
        <f t="shared" si="288"/>
        <v>0</v>
      </c>
      <c r="BP200" s="228">
        <f t="shared" si="288"/>
        <v>0</v>
      </c>
      <c r="BQ200" s="228">
        <f t="shared" si="288"/>
        <v>0</v>
      </c>
      <c r="BR200" s="228">
        <f t="shared" si="288"/>
        <v>0.21270984469352022</v>
      </c>
      <c r="BS200" s="228">
        <f t="shared" si="288"/>
        <v>0.20334060458558656</v>
      </c>
      <c r="BT200" s="228">
        <f t="shared" si="288"/>
        <v>0.23640751489345049</v>
      </c>
      <c r="BU200" s="228">
        <f t="shared" si="288"/>
        <v>0.19526219895667099</v>
      </c>
      <c r="BV200" s="228">
        <f t="shared" si="288"/>
        <v>0</v>
      </c>
      <c r="BW200" s="228">
        <f t="shared" si="288"/>
        <v>0.2200634330308012</v>
      </c>
      <c r="BX200" s="228">
        <f t="shared" si="288"/>
        <v>0.19526219895667099</v>
      </c>
      <c r="BY200" s="228">
        <f t="shared" si="288"/>
        <v>0.20334060458558656</v>
      </c>
      <c r="BZ200" s="228">
        <f t="shared" si="288"/>
        <v>0.20334060458558656</v>
      </c>
      <c r="CA200" s="225"/>
    </row>
    <row r="201" spans="1:79" x14ac:dyDescent="0.3">
      <c r="A201" s="223"/>
      <c r="B201" s="78" t="s">
        <v>93</v>
      </c>
      <c r="C201" s="225"/>
      <c r="D201" s="227">
        <f t="shared" ref="D201:AI201" si="289">(IF(D$73=0,0,D126/D$74))</f>
        <v>0</v>
      </c>
      <c r="E201" s="228">
        <f t="shared" si="289"/>
        <v>0</v>
      </c>
      <c r="F201" s="228">
        <f t="shared" si="289"/>
        <v>0</v>
      </c>
      <c r="G201" s="228">
        <f t="shared" si="289"/>
        <v>0</v>
      </c>
      <c r="H201" s="228">
        <f t="shared" si="289"/>
        <v>0</v>
      </c>
      <c r="I201" s="228">
        <f t="shared" si="289"/>
        <v>0</v>
      </c>
      <c r="J201" s="228">
        <f t="shared" si="289"/>
        <v>0</v>
      </c>
      <c r="K201" s="228">
        <f t="shared" si="289"/>
        <v>0</v>
      </c>
      <c r="L201" s="228">
        <f t="shared" si="289"/>
        <v>0</v>
      </c>
      <c r="M201" s="228">
        <f t="shared" si="289"/>
        <v>0</v>
      </c>
      <c r="N201" s="228">
        <f t="shared" si="289"/>
        <v>0</v>
      </c>
      <c r="O201" s="228">
        <f t="shared" si="289"/>
        <v>0</v>
      </c>
      <c r="P201" s="228">
        <f t="shared" si="289"/>
        <v>0</v>
      </c>
      <c r="Q201" s="228">
        <f t="shared" si="289"/>
        <v>0</v>
      </c>
      <c r="R201" s="228">
        <f t="shared" si="289"/>
        <v>0</v>
      </c>
      <c r="S201" s="228">
        <f t="shared" si="289"/>
        <v>0</v>
      </c>
      <c r="T201" s="228">
        <f t="shared" si="289"/>
        <v>0</v>
      </c>
      <c r="U201" s="228">
        <f t="shared" si="289"/>
        <v>0</v>
      </c>
      <c r="V201" s="228">
        <f t="shared" si="289"/>
        <v>0</v>
      </c>
      <c r="W201" s="228">
        <f t="shared" si="289"/>
        <v>0</v>
      </c>
      <c r="X201" s="228">
        <f t="shared" si="289"/>
        <v>0</v>
      </c>
      <c r="Y201" s="228">
        <f t="shared" si="289"/>
        <v>0</v>
      </c>
      <c r="Z201" s="228">
        <f t="shared" si="289"/>
        <v>0</v>
      </c>
      <c r="AA201" s="228">
        <f t="shared" si="289"/>
        <v>0</v>
      </c>
      <c r="AB201" s="228">
        <f t="shared" si="289"/>
        <v>0</v>
      </c>
      <c r="AC201" s="228">
        <f t="shared" si="289"/>
        <v>0</v>
      </c>
      <c r="AD201" s="228">
        <f t="shared" si="289"/>
        <v>0</v>
      </c>
      <c r="AE201" s="228">
        <f t="shared" si="289"/>
        <v>0</v>
      </c>
      <c r="AF201" s="228">
        <f t="shared" si="289"/>
        <v>0</v>
      </c>
      <c r="AG201" s="228">
        <f t="shared" si="289"/>
        <v>0</v>
      </c>
      <c r="AH201" s="228">
        <f t="shared" si="289"/>
        <v>0</v>
      </c>
      <c r="AI201" s="228">
        <f t="shared" si="289"/>
        <v>0</v>
      </c>
      <c r="AJ201" s="228">
        <f t="shared" ref="AJ201:BD201" si="290">(IF(AJ$73=0,0,AJ126/AJ$74))</f>
        <v>0</v>
      </c>
      <c r="AK201" s="228">
        <f t="shared" si="290"/>
        <v>0</v>
      </c>
      <c r="AL201" s="228">
        <f t="shared" si="290"/>
        <v>0</v>
      </c>
      <c r="AM201" s="228">
        <f t="shared" si="290"/>
        <v>0</v>
      </c>
      <c r="AN201" s="228">
        <f t="shared" si="290"/>
        <v>0</v>
      </c>
      <c r="AO201" s="228">
        <f t="shared" si="290"/>
        <v>0</v>
      </c>
      <c r="AP201" s="228">
        <f t="shared" si="290"/>
        <v>0</v>
      </c>
      <c r="AQ201" s="228">
        <f t="shared" si="290"/>
        <v>0</v>
      </c>
      <c r="AR201" s="228">
        <f t="shared" si="290"/>
        <v>0</v>
      </c>
      <c r="AS201" s="228">
        <f t="shared" si="290"/>
        <v>0</v>
      </c>
      <c r="AT201" s="228">
        <f t="shared" si="290"/>
        <v>0</v>
      </c>
      <c r="AU201" s="228">
        <f t="shared" si="290"/>
        <v>0</v>
      </c>
      <c r="AV201" s="228">
        <f t="shared" si="290"/>
        <v>0</v>
      </c>
      <c r="AW201" s="228">
        <f t="shared" si="290"/>
        <v>0</v>
      </c>
      <c r="AX201" s="228">
        <f t="shared" si="290"/>
        <v>0</v>
      </c>
      <c r="AY201" s="228">
        <f t="shared" si="290"/>
        <v>0</v>
      </c>
      <c r="AZ201" s="228">
        <f t="shared" si="290"/>
        <v>0</v>
      </c>
      <c r="BA201" s="228">
        <f t="shared" si="290"/>
        <v>0</v>
      </c>
      <c r="BB201" s="228">
        <f t="shared" si="290"/>
        <v>0</v>
      </c>
      <c r="BC201" s="228">
        <f t="shared" si="290"/>
        <v>0</v>
      </c>
      <c r="BD201" s="228">
        <f t="shared" si="290"/>
        <v>0</v>
      </c>
      <c r="BE201" s="226"/>
      <c r="BF201" s="229">
        <f t="shared" ref="BF201:BZ201" si="291">(IF(BF$73=0,0,BF126/BF$74))</f>
        <v>0</v>
      </c>
      <c r="BG201" s="228">
        <f t="shared" si="291"/>
        <v>0</v>
      </c>
      <c r="BH201" s="228">
        <f t="shared" si="291"/>
        <v>0</v>
      </c>
      <c r="BI201" s="228">
        <f t="shared" si="291"/>
        <v>0</v>
      </c>
      <c r="BJ201" s="228">
        <f t="shared" si="291"/>
        <v>0</v>
      </c>
      <c r="BK201" s="228">
        <f t="shared" si="291"/>
        <v>0</v>
      </c>
      <c r="BL201" s="228">
        <f t="shared" si="291"/>
        <v>0</v>
      </c>
      <c r="BM201" s="228">
        <f t="shared" si="291"/>
        <v>0</v>
      </c>
      <c r="BN201" s="228">
        <f t="shared" si="291"/>
        <v>0</v>
      </c>
      <c r="BO201" s="228">
        <f t="shared" si="291"/>
        <v>0</v>
      </c>
      <c r="BP201" s="228">
        <f t="shared" si="291"/>
        <v>0</v>
      </c>
      <c r="BQ201" s="228">
        <f t="shared" si="291"/>
        <v>0</v>
      </c>
      <c r="BR201" s="228">
        <f t="shared" si="291"/>
        <v>0</v>
      </c>
      <c r="BS201" s="228">
        <f t="shared" si="291"/>
        <v>0</v>
      </c>
      <c r="BT201" s="228">
        <f t="shared" si="291"/>
        <v>0</v>
      </c>
      <c r="BU201" s="228">
        <f t="shared" si="291"/>
        <v>0</v>
      </c>
      <c r="BV201" s="228">
        <f t="shared" si="291"/>
        <v>0</v>
      </c>
      <c r="BW201" s="228">
        <f t="shared" si="291"/>
        <v>0</v>
      </c>
      <c r="BX201" s="228">
        <f t="shared" si="291"/>
        <v>0</v>
      </c>
      <c r="BY201" s="228">
        <f t="shared" si="291"/>
        <v>0</v>
      </c>
      <c r="BZ201" s="228">
        <f t="shared" si="291"/>
        <v>0</v>
      </c>
      <c r="CA201" s="225"/>
    </row>
    <row r="202" spans="1:79" x14ac:dyDescent="0.3">
      <c r="A202" s="223"/>
      <c r="B202" s="78" t="s">
        <v>95</v>
      </c>
      <c r="C202" s="225"/>
      <c r="D202" s="227">
        <f t="shared" ref="D202:AI202" si="292">(IF(D$73=0,0,D127/D$74))</f>
        <v>0</v>
      </c>
      <c r="E202" s="228">
        <f t="shared" si="292"/>
        <v>0</v>
      </c>
      <c r="F202" s="228">
        <f t="shared" si="292"/>
        <v>0</v>
      </c>
      <c r="G202" s="228">
        <f t="shared" si="292"/>
        <v>0</v>
      </c>
      <c r="H202" s="228">
        <f t="shared" si="292"/>
        <v>0</v>
      </c>
      <c r="I202" s="228">
        <f t="shared" si="292"/>
        <v>0</v>
      </c>
      <c r="J202" s="228">
        <f t="shared" si="292"/>
        <v>0</v>
      </c>
      <c r="K202" s="228">
        <f t="shared" si="292"/>
        <v>0</v>
      </c>
      <c r="L202" s="228">
        <f t="shared" si="292"/>
        <v>0</v>
      </c>
      <c r="M202" s="228">
        <f t="shared" si="292"/>
        <v>0</v>
      </c>
      <c r="N202" s="228">
        <f t="shared" si="292"/>
        <v>0</v>
      </c>
      <c r="O202" s="228">
        <f t="shared" si="292"/>
        <v>0</v>
      </c>
      <c r="P202" s="228">
        <f t="shared" si="292"/>
        <v>0</v>
      </c>
      <c r="Q202" s="228">
        <f t="shared" si="292"/>
        <v>0</v>
      </c>
      <c r="R202" s="228">
        <f t="shared" si="292"/>
        <v>0</v>
      </c>
      <c r="S202" s="228">
        <f t="shared" si="292"/>
        <v>0</v>
      </c>
      <c r="T202" s="228">
        <f t="shared" si="292"/>
        <v>0</v>
      </c>
      <c r="U202" s="228">
        <f t="shared" si="292"/>
        <v>0</v>
      </c>
      <c r="V202" s="228">
        <f t="shared" si="292"/>
        <v>0</v>
      </c>
      <c r="W202" s="228">
        <f t="shared" si="292"/>
        <v>0</v>
      </c>
      <c r="X202" s="228">
        <f t="shared" si="292"/>
        <v>0</v>
      </c>
      <c r="Y202" s="228">
        <f t="shared" si="292"/>
        <v>0</v>
      </c>
      <c r="Z202" s="228">
        <f t="shared" si="292"/>
        <v>0</v>
      </c>
      <c r="AA202" s="228">
        <f t="shared" si="292"/>
        <v>0</v>
      </c>
      <c r="AB202" s="228">
        <f t="shared" si="292"/>
        <v>0</v>
      </c>
      <c r="AC202" s="228">
        <f t="shared" si="292"/>
        <v>0</v>
      </c>
      <c r="AD202" s="228">
        <f t="shared" si="292"/>
        <v>0</v>
      </c>
      <c r="AE202" s="228">
        <f t="shared" si="292"/>
        <v>0</v>
      </c>
      <c r="AF202" s="228">
        <f t="shared" si="292"/>
        <v>0</v>
      </c>
      <c r="AG202" s="228">
        <f t="shared" si="292"/>
        <v>0</v>
      </c>
      <c r="AH202" s="228">
        <f t="shared" si="292"/>
        <v>0</v>
      </c>
      <c r="AI202" s="228">
        <f t="shared" si="292"/>
        <v>0</v>
      </c>
      <c r="AJ202" s="228">
        <f t="shared" ref="AJ202:BD202" si="293">(IF(AJ$73=0,0,AJ127/AJ$74))</f>
        <v>0</v>
      </c>
      <c r="AK202" s="228">
        <f t="shared" si="293"/>
        <v>0</v>
      </c>
      <c r="AL202" s="228">
        <f t="shared" si="293"/>
        <v>0</v>
      </c>
      <c r="AM202" s="228">
        <f t="shared" si="293"/>
        <v>0</v>
      </c>
      <c r="AN202" s="228">
        <f t="shared" si="293"/>
        <v>0</v>
      </c>
      <c r="AO202" s="228">
        <f t="shared" si="293"/>
        <v>0</v>
      </c>
      <c r="AP202" s="228">
        <f t="shared" si="293"/>
        <v>0</v>
      </c>
      <c r="AQ202" s="228">
        <f t="shared" si="293"/>
        <v>0</v>
      </c>
      <c r="AR202" s="228">
        <f t="shared" si="293"/>
        <v>0</v>
      </c>
      <c r="AS202" s="228">
        <f t="shared" si="293"/>
        <v>0</v>
      </c>
      <c r="AT202" s="228">
        <f t="shared" si="293"/>
        <v>0</v>
      </c>
      <c r="AU202" s="228">
        <f t="shared" si="293"/>
        <v>0</v>
      </c>
      <c r="AV202" s="228">
        <f t="shared" si="293"/>
        <v>0</v>
      </c>
      <c r="AW202" s="228">
        <f t="shared" si="293"/>
        <v>0</v>
      </c>
      <c r="AX202" s="228">
        <f t="shared" si="293"/>
        <v>0</v>
      </c>
      <c r="AY202" s="228">
        <f t="shared" si="293"/>
        <v>0</v>
      </c>
      <c r="AZ202" s="228">
        <f t="shared" si="293"/>
        <v>0</v>
      </c>
      <c r="BA202" s="228">
        <f t="shared" si="293"/>
        <v>0</v>
      </c>
      <c r="BB202" s="228">
        <f t="shared" si="293"/>
        <v>0</v>
      </c>
      <c r="BC202" s="228">
        <f t="shared" si="293"/>
        <v>0</v>
      </c>
      <c r="BD202" s="228">
        <f t="shared" si="293"/>
        <v>0</v>
      </c>
      <c r="BE202" s="226"/>
      <c r="BF202" s="229">
        <f t="shared" ref="BF202:BZ202" si="294">(IF(BF$73=0,0,BF127/BF$74))</f>
        <v>0</v>
      </c>
      <c r="BG202" s="228">
        <f t="shared" si="294"/>
        <v>0</v>
      </c>
      <c r="BH202" s="228">
        <f t="shared" si="294"/>
        <v>0</v>
      </c>
      <c r="BI202" s="228">
        <f t="shared" si="294"/>
        <v>0</v>
      </c>
      <c r="BJ202" s="228">
        <f t="shared" si="294"/>
        <v>0</v>
      </c>
      <c r="BK202" s="228">
        <f t="shared" si="294"/>
        <v>0</v>
      </c>
      <c r="BL202" s="228">
        <f t="shared" si="294"/>
        <v>0</v>
      </c>
      <c r="BM202" s="228">
        <f t="shared" si="294"/>
        <v>0</v>
      </c>
      <c r="BN202" s="228">
        <f t="shared" si="294"/>
        <v>0</v>
      </c>
      <c r="BO202" s="228">
        <f t="shared" si="294"/>
        <v>0</v>
      </c>
      <c r="BP202" s="228">
        <f t="shared" si="294"/>
        <v>0</v>
      </c>
      <c r="BQ202" s="228">
        <f t="shared" si="294"/>
        <v>0</v>
      </c>
      <c r="BR202" s="228">
        <f t="shared" si="294"/>
        <v>0</v>
      </c>
      <c r="BS202" s="228">
        <f t="shared" si="294"/>
        <v>0</v>
      </c>
      <c r="BT202" s="228">
        <f t="shared" si="294"/>
        <v>0</v>
      </c>
      <c r="BU202" s="228">
        <f t="shared" si="294"/>
        <v>0</v>
      </c>
      <c r="BV202" s="228">
        <f t="shared" si="294"/>
        <v>0</v>
      </c>
      <c r="BW202" s="228">
        <f t="shared" si="294"/>
        <v>0</v>
      </c>
      <c r="BX202" s="228">
        <f t="shared" si="294"/>
        <v>0</v>
      </c>
      <c r="BY202" s="228">
        <f t="shared" si="294"/>
        <v>0</v>
      </c>
      <c r="BZ202" s="228">
        <f t="shared" si="294"/>
        <v>0</v>
      </c>
      <c r="CA202" s="225"/>
    </row>
    <row r="203" spans="1:79" x14ac:dyDescent="0.3">
      <c r="A203" s="223"/>
      <c r="B203" s="78" t="s">
        <v>97</v>
      </c>
      <c r="C203" s="225"/>
      <c r="D203" s="227">
        <f t="shared" ref="D203:AI203" si="295">(IF(D$73=0,0,D128/D$74))</f>
        <v>0</v>
      </c>
      <c r="E203" s="228">
        <f t="shared" si="295"/>
        <v>0</v>
      </c>
      <c r="F203" s="228">
        <f t="shared" si="295"/>
        <v>0</v>
      </c>
      <c r="G203" s="228">
        <f t="shared" si="295"/>
        <v>0</v>
      </c>
      <c r="H203" s="228">
        <f t="shared" si="295"/>
        <v>0</v>
      </c>
      <c r="I203" s="228">
        <f t="shared" si="295"/>
        <v>0</v>
      </c>
      <c r="J203" s="228">
        <f t="shared" si="295"/>
        <v>0</v>
      </c>
      <c r="K203" s="228">
        <f t="shared" si="295"/>
        <v>0</v>
      </c>
      <c r="L203" s="228">
        <f t="shared" si="295"/>
        <v>0</v>
      </c>
      <c r="M203" s="228">
        <f t="shared" si="295"/>
        <v>0</v>
      </c>
      <c r="N203" s="228">
        <f t="shared" si="295"/>
        <v>0</v>
      </c>
      <c r="O203" s="228">
        <f t="shared" si="295"/>
        <v>0</v>
      </c>
      <c r="P203" s="228">
        <f t="shared" si="295"/>
        <v>0</v>
      </c>
      <c r="Q203" s="228">
        <f t="shared" si="295"/>
        <v>0</v>
      </c>
      <c r="R203" s="228">
        <f t="shared" si="295"/>
        <v>0</v>
      </c>
      <c r="S203" s="228">
        <f t="shared" si="295"/>
        <v>0</v>
      </c>
      <c r="T203" s="228">
        <f t="shared" si="295"/>
        <v>0</v>
      </c>
      <c r="U203" s="228">
        <f t="shared" si="295"/>
        <v>0</v>
      </c>
      <c r="V203" s="228">
        <f t="shared" si="295"/>
        <v>0</v>
      </c>
      <c r="W203" s="228">
        <f t="shared" si="295"/>
        <v>0</v>
      </c>
      <c r="X203" s="228">
        <f t="shared" si="295"/>
        <v>0</v>
      </c>
      <c r="Y203" s="228">
        <f t="shared" si="295"/>
        <v>0</v>
      </c>
      <c r="Z203" s="228">
        <f t="shared" si="295"/>
        <v>0</v>
      </c>
      <c r="AA203" s="228">
        <f t="shared" si="295"/>
        <v>0</v>
      </c>
      <c r="AB203" s="228">
        <f t="shared" si="295"/>
        <v>0</v>
      </c>
      <c r="AC203" s="228">
        <f t="shared" si="295"/>
        <v>0</v>
      </c>
      <c r="AD203" s="228">
        <f t="shared" si="295"/>
        <v>0</v>
      </c>
      <c r="AE203" s="228">
        <f t="shared" si="295"/>
        <v>0</v>
      </c>
      <c r="AF203" s="228">
        <f t="shared" si="295"/>
        <v>0</v>
      </c>
      <c r="AG203" s="228">
        <f t="shared" si="295"/>
        <v>0</v>
      </c>
      <c r="AH203" s="228">
        <f t="shared" si="295"/>
        <v>0</v>
      </c>
      <c r="AI203" s="228">
        <f t="shared" si="295"/>
        <v>0</v>
      </c>
      <c r="AJ203" s="228">
        <f t="shared" ref="AJ203:BD203" si="296">(IF(AJ$73=0,0,AJ128/AJ$74))</f>
        <v>0</v>
      </c>
      <c r="AK203" s="228">
        <f t="shared" si="296"/>
        <v>0</v>
      </c>
      <c r="AL203" s="228">
        <f t="shared" si="296"/>
        <v>0</v>
      </c>
      <c r="AM203" s="228">
        <f t="shared" si="296"/>
        <v>0</v>
      </c>
      <c r="AN203" s="228">
        <f t="shared" si="296"/>
        <v>0</v>
      </c>
      <c r="AO203" s="228">
        <f t="shared" si="296"/>
        <v>0</v>
      </c>
      <c r="AP203" s="228">
        <f t="shared" si="296"/>
        <v>0</v>
      </c>
      <c r="AQ203" s="228">
        <f t="shared" si="296"/>
        <v>0</v>
      </c>
      <c r="AR203" s="228">
        <f t="shared" si="296"/>
        <v>0</v>
      </c>
      <c r="AS203" s="228">
        <f t="shared" si="296"/>
        <v>0</v>
      </c>
      <c r="AT203" s="228">
        <f t="shared" si="296"/>
        <v>0</v>
      </c>
      <c r="AU203" s="228">
        <f t="shared" si="296"/>
        <v>0</v>
      </c>
      <c r="AV203" s="228">
        <f t="shared" si="296"/>
        <v>0</v>
      </c>
      <c r="AW203" s="228">
        <f t="shared" si="296"/>
        <v>0</v>
      </c>
      <c r="AX203" s="228">
        <f t="shared" si="296"/>
        <v>0</v>
      </c>
      <c r="AY203" s="228">
        <f t="shared" si="296"/>
        <v>0</v>
      </c>
      <c r="AZ203" s="228">
        <f t="shared" si="296"/>
        <v>0</v>
      </c>
      <c r="BA203" s="228">
        <f t="shared" si="296"/>
        <v>0</v>
      </c>
      <c r="BB203" s="228">
        <f t="shared" si="296"/>
        <v>0</v>
      </c>
      <c r="BC203" s="228">
        <f t="shared" si="296"/>
        <v>0</v>
      </c>
      <c r="BD203" s="228">
        <f t="shared" si="296"/>
        <v>0</v>
      </c>
      <c r="BE203" s="226"/>
      <c r="BF203" s="229">
        <f t="shared" ref="BF203:BZ203" si="297">(IF(BF$73=0,0,BF128/BF$74))</f>
        <v>0</v>
      </c>
      <c r="BG203" s="228">
        <f t="shared" si="297"/>
        <v>0</v>
      </c>
      <c r="BH203" s="228">
        <f t="shared" si="297"/>
        <v>0</v>
      </c>
      <c r="BI203" s="228">
        <f t="shared" si="297"/>
        <v>0</v>
      </c>
      <c r="BJ203" s="228">
        <f t="shared" si="297"/>
        <v>0</v>
      </c>
      <c r="BK203" s="228">
        <f t="shared" si="297"/>
        <v>0</v>
      </c>
      <c r="BL203" s="228">
        <f t="shared" si="297"/>
        <v>0</v>
      </c>
      <c r="BM203" s="228">
        <f t="shared" si="297"/>
        <v>0</v>
      </c>
      <c r="BN203" s="228">
        <f t="shared" si="297"/>
        <v>0</v>
      </c>
      <c r="BO203" s="228">
        <f t="shared" si="297"/>
        <v>0</v>
      </c>
      <c r="BP203" s="228">
        <f t="shared" si="297"/>
        <v>0</v>
      </c>
      <c r="BQ203" s="228">
        <f t="shared" si="297"/>
        <v>0</v>
      </c>
      <c r="BR203" s="228">
        <f t="shared" si="297"/>
        <v>0</v>
      </c>
      <c r="BS203" s="228">
        <f t="shared" si="297"/>
        <v>0</v>
      </c>
      <c r="BT203" s="228">
        <f t="shared" si="297"/>
        <v>0</v>
      </c>
      <c r="BU203" s="228">
        <f t="shared" si="297"/>
        <v>0</v>
      </c>
      <c r="BV203" s="228">
        <f t="shared" si="297"/>
        <v>0</v>
      </c>
      <c r="BW203" s="228">
        <f t="shared" si="297"/>
        <v>0</v>
      </c>
      <c r="BX203" s="228">
        <f t="shared" si="297"/>
        <v>0</v>
      </c>
      <c r="BY203" s="228">
        <f t="shared" si="297"/>
        <v>0</v>
      </c>
      <c r="BZ203" s="228">
        <f t="shared" si="297"/>
        <v>0</v>
      </c>
      <c r="CA203" s="225"/>
    </row>
    <row r="204" spans="1:79" x14ac:dyDescent="0.3">
      <c r="A204" s="223"/>
      <c r="B204" s="78" t="s">
        <v>99</v>
      </c>
      <c r="C204" s="225"/>
      <c r="D204" s="227">
        <f t="shared" ref="D204:AI204" si="298">(IF(D$73=0,0,D129/D$74))</f>
        <v>0</v>
      </c>
      <c r="E204" s="228">
        <f t="shared" si="298"/>
        <v>0</v>
      </c>
      <c r="F204" s="228">
        <f t="shared" si="298"/>
        <v>0</v>
      </c>
      <c r="G204" s="228">
        <f t="shared" si="298"/>
        <v>0</v>
      </c>
      <c r="H204" s="228">
        <f t="shared" si="298"/>
        <v>0</v>
      </c>
      <c r="I204" s="228">
        <f t="shared" si="298"/>
        <v>0</v>
      </c>
      <c r="J204" s="228">
        <f t="shared" si="298"/>
        <v>0</v>
      </c>
      <c r="K204" s="228">
        <f t="shared" si="298"/>
        <v>0</v>
      </c>
      <c r="L204" s="228">
        <f t="shared" si="298"/>
        <v>0</v>
      </c>
      <c r="M204" s="228">
        <f t="shared" si="298"/>
        <v>0</v>
      </c>
      <c r="N204" s="228">
        <f t="shared" si="298"/>
        <v>0</v>
      </c>
      <c r="O204" s="228">
        <f t="shared" si="298"/>
        <v>0</v>
      </c>
      <c r="P204" s="228">
        <f t="shared" si="298"/>
        <v>0</v>
      </c>
      <c r="Q204" s="228">
        <f t="shared" si="298"/>
        <v>0</v>
      </c>
      <c r="R204" s="228">
        <f t="shared" si="298"/>
        <v>0</v>
      </c>
      <c r="S204" s="228">
        <f t="shared" si="298"/>
        <v>0</v>
      </c>
      <c r="T204" s="228">
        <f t="shared" si="298"/>
        <v>0</v>
      </c>
      <c r="U204" s="228">
        <f t="shared" si="298"/>
        <v>0</v>
      </c>
      <c r="V204" s="228">
        <f t="shared" si="298"/>
        <v>0</v>
      </c>
      <c r="W204" s="228">
        <f t="shared" si="298"/>
        <v>0</v>
      </c>
      <c r="X204" s="228">
        <f t="shared" si="298"/>
        <v>0</v>
      </c>
      <c r="Y204" s="228">
        <f t="shared" si="298"/>
        <v>0</v>
      </c>
      <c r="Z204" s="228">
        <f t="shared" si="298"/>
        <v>0</v>
      </c>
      <c r="AA204" s="228">
        <f t="shared" si="298"/>
        <v>0</v>
      </c>
      <c r="AB204" s="228">
        <f t="shared" si="298"/>
        <v>0</v>
      </c>
      <c r="AC204" s="228">
        <f t="shared" si="298"/>
        <v>0</v>
      </c>
      <c r="AD204" s="228">
        <f t="shared" si="298"/>
        <v>0</v>
      </c>
      <c r="AE204" s="228">
        <f t="shared" si="298"/>
        <v>0</v>
      </c>
      <c r="AF204" s="228">
        <f t="shared" si="298"/>
        <v>0</v>
      </c>
      <c r="AG204" s="228">
        <f t="shared" si="298"/>
        <v>0</v>
      </c>
      <c r="AH204" s="228">
        <f t="shared" si="298"/>
        <v>0</v>
      </c>
      <c r="AI204" s="228">
        <f t="shared" si="298"/>
        <v>0</v>
      </c>
      <c r="AJ204" s="228">
        <f t="shared" ref="AJ204:BD204" si="299">(IF(AJ$73=0,0,AJ129/AJ$74))</f>
        <v>0</v>
      </c>
      <c r="AK204" s="228">
        <f t="shared" si="299"/>
        <v>0</v>
      </c>
      <c r="AL204" s="228">
        <f t="shared" si="299"/>
        <v>0</v>
      </c>
      <c r="AM204" s="228">
        <f t="shared" si="299"/>
        <v>0</v>
      </c>
      <c r="AN204" s="228">
        <f t="shared" si="299"/>
        <v>0</v>
      </c>
      <c r="AO204" s="228">
        <f t="shared" si="299"/>
        <v>0</v>
      </c>
      <c r="AP204" s="228">
        <f t="shared" si="299"/>
        <v>0</v>
      </c>
      <c r="AQ204" s="228">
        <f t="shared" si="299"/>
        <v>0</v>
      </c>
      <c r="AR204" s="228">
        <f t="shared" si="299"/>
        <v>0</v>
      </c>
      <c r="AS204" s="228">
        <f t="shared" si="299"/>
        <v>0</v>
      </c>
      <c r="AT204" s="228">
        <f t="shared" si="299"/>
        <v>0</v>
      </c>
      <c r="AU204" s="228">
        <f t="shared" si="299"/>
        <v>0</v>
      </c>
      <c r="AV204" s="228">
        <f t="shared" si="299"/>
        <v>0</v>
      </c>
      <c r="AW204" s="228">
        <f t="shared" si="299"/>
        <v>0</v>
      </c>
      <c r="AX204" s="228">
        <f t="shared" si="299"/>
        <v>0</v>
      </c>
      <c r="AY204" s="228">
        <f t="shared" si="299"/>
        <v>0</v>
      </c>
      <c r="AZ204" s="228">
        <f t="shared" si="299"/>
        <v>0</v>
      </c>
      <c r="BA204" s="228">
        <f t="shared" si="299"/>
        <v>0</v>
      </c>
      <c r="BB204" s="228">
        <f t="shared" si="299"/>
        <v>0</v>
      </c>
      <c r="BC204" s="228">
        <f t="shared" si="299"/>
        <v>0</v>
      </c>
      <c r="BD204" s="228">
        <f t="shared" si="299"/>
        <v>0</v>
      </c>
      <c r="BE204" s="226"/>
      <c r="BF204" s="229">
        <f t="shared" ref="BF204:BZ204" si="300">(IF(BF$73=0,0,BF129/BF$74))</f>
        <v>0</v>
      </c>
      <c r="BG204" s="228">
        <f t="shared" si="300"/>
        <v>0</v>
      </c>
      <c r="BH204" s="228">
        <f t="shared" si="300"/>
        <v>0</v>
      </c>
      <c r="BI204" s="228">
        <f t="shared" si="300"/>
        <v>0</v>
      </c>
      <c r="BJ204" s="228">
        <f t="shared" si="300"/>
        <v>0</v>
      </c>
      <c r="BK204" s="228">
        <f t="shared" si="300"/>
        <v>0</v>
      </c>
      <c r="BL204" s="228">
        <f t="shared" si="300"/>
        <v>0</v>
      </c>
      <c r="BM204" s="228">
        <f t="shared" si="300"/>
        <v>0</v>
      </c>
      <c r="BN204" s="228">
        <f t="shared" si="300"/>
        <v>0</v>
      </c>
      <c r="BO204" s="228">
        <f t="shared" si="300"/>
        <v>0</v>
      </c>
      <c r="BP204" s="228">
        <f t="shared" si="300"/>
        <v>0</v>
      </c>
      <c r="BQ204" s="228">
        <f t="shared" si="300"/>
        <v>0</v>
      </c>
      <c r="BR204" s="228">
        <f t="shared" si="300"/>
        <v>0</v>
      </c>
      <c r="BS204" s="228">
        <f t="shared" si="300"/>
        <v>0</v>
      </c>
      <c r="BT204" s="228">
        <f t="shared" si="300"/>
        <v>0</v>
      </c>
      <c r="BU204" s="228">
        <f t="shared" si="300"/>
        <v>0</v>
      </c>
      <c r="BV204" s="228">
        <f t="shared" si="300"/>
        <v>0</v>
      </c>
      <c r="BW204" s="228">
        <f t="shared" si="300"/>
        <v>0</v>
      </c>
      <c r="BX204" s="228">
        <f t="shared" si="300"/>
        <v>0</v>
      </c>
      <c r="BY204" s="228">
        <f t="shared" si="300"/>
        <v>0</v>
      </c>
      <c r="BZ204" s="228">
        <f t="shared" si="300"/>
        <v>0</v>
      </c>
      <c r="CA204" s="225"/>
    </row>
    <row r="205" spans="1:79" x14ac:dyDescent="0.3">
      <c r="A205" s="223"/>
      <c r="B205" s="78" t="s">
        <v>375</v>
      </c>
      <c r="C205" s="225"/>
      <c r="D205" s="227">
        <f t="shared" ref="D205:AI205" si="301">(IF(D$73=0,0,D130/D$74))</f>
        <v>0.10337794030021157</v>
      </c>
      <c r="E205" s="228">
        <f t="shared" si="301"/>
        <v>0.1104067584886332</v>
      </c>
      <c r="F205" s="228">
        <f t="shared" si="301"/>
        <v>0.15269338192297535</v>
      </c>
      <c r="G205" s="228">
        <f t="shared" si="301"/>
        <v>0.12371854006286949</v>
      </c>
      <c r="H205" s="228">
        <f t="shared" si="301"/>
        <v>8.3692071765680887E-2</v>
      </c>
      <c r="I205" s="228">
        <f t="shared" si="301"/>
        <v>9.2138461283534104E-2</v>
      </c>
      <c r="J205" s="228">
        <f t="shared" si="301"/>
        <v>0.11202274922978514</v>
      </c>
      <c r="K205" s="228">
        <f t="shared" si="301"/>
        <v>0.17193737101611931</v>
      </c>
      <c r="L205" s="228">
        <f t="shared" si="301"/>
        <v>0.12613054258687659</v>
      </c>
      <c r="M205" s="228">
        <f t="shared" si="301"/>
        <v>7.2057273644039285E-2</v>
      </c>
      <c r="N205" s="228">
        <f t="shared" si="301"/>
        <v>7.8178625803739674E-2</v>
      </c>
      <c r="O205" s="228">
        <f t="shared" si="301"/>
        <v>0.10408620885099196</v>
      </c>
      <c r="P205" s="228">
        <f t="shared" si="301"/>
        <v>0.11425326445582601</v>
      </c>
      <c r="Q205" s="228">
        <f t="shared" si="301"/>
        <v>9.5465348309749995E-2</v>
      </c>
      <c r="R205" s="228">
        <f t="shared" si="301"/>
        <v>7.2899399316307248E-2</v>
      </c>
      <c r="S205" s="228">
        <f t="shared" si="301"/>
        <v>8.5348596730250248E-2</v>
      </c>
      <c r="T205" s="228">
        <f t="shared" si="301"/>
        <v>0.11071309360598129</v>
      </c>
      <c r="U205" s="228">
        <f t="shared" si="301"/>
        <v>0.12347761667788636</v>
      </c>
      <c r="V205" s="228">
        <f t="shared" si="301"/>
        <v>0.10524777845613956</v>
      </c>
      <c r="W205" s="228">
        <f t="shared" si="301"/>
        <v>9.1695225899281613E-2</v>
      </c>
      <c r="X205" s="228">
        <f t="shared" si="301"/>
        <v>8.9253365166063442E-2</v>
      </c>
      <c r="Y205" s="228">
        <f t="shared" si="301"/>
        <v>0.11187514897600205</v>
      </c>
      <c r="Z205" s="228">
        <f t="shared" si="301"/>
        <v>0.18307276906105463</v>
      </c>
      <c r="AA205" s="228">
        <f t="shared" si="301"/>
        <v>0.12687431505498512</v>
      </c>
      <c r="AB205" s="228">
        <f t="shared" si="301"/>
        <v>0.10700921582031761</v>
      </c>
      <c r="AC205" s="228">
        <f t="shared" si="301"/>
        <v>0.13256910211694431</v>
      </c>
      <c r="AD205" s="228">
        <f t="shared" si="301"/>
        <v>0.15424930948479929</v>
      </c>
      <c r="AE205" s="228">
        <f t="shared" si="301"/>
        <v>0.12898922993666012</v>
      </c>
      <c r="AF205" s="228">
        <f t="shared" si="301"/>
        <v>0.10289356734554903</v>
      </c>
      <c r="AG205" s="228">
        <f t="shared" si="301"/>
        <v>7.8886787622176449E-2</v>
      </c>
      <c r="AH205" s="228">
        <f t="shared" si="301"/>
        <v>8.374635701691073E-2</v>
      </c>
      <c r="AI205" s="228">
        <f t="shared" si="301"/>
        <v>8.7585667077999557E-2</v>
      </c>
      <c r="AJ205" s="228">
        <f t="shared" ref="AJ205:BD205" si="302">(IF(AJ$73=0,0,AJ130/AJ$74))</f>
        <v>0.11057165933770077</v>
      </c>
      <c r="AK205" s="228">
        <f t="shared" si="302"/>
        <v>0.15668677974771059</v>
      </c>
      <c r="AL205" s="228">
        <f t="shared" si="302"/>
        <v>0.1121602340069516</v>
      </c>
      <c r="AM205" s="228">
        <f t="shared" si="302"/>
        <v>5.7666044252732231E-2</v>
      </c>
      <c r="AN205" s="228">
        <f t="shared" si="302"/>
        <v>7.3009722154926709E-2</v>
      </c>
      <c r="AO205" s="228">
        <f t="shared" si="302"/>
        <v>7.2633250717699729E-2</v>
      </c>
      <c r="AP205" s="228">
        <f t="shared" si="302"/>
        <v>8.8547286317842047E-2</v>
      </c>
      <c r="AQ205" s="228">
        <f t="shared" si="302"/>
        <v>0</v>
      </c>
      <c r="AR205" s="228">
        <f t="shared" si="302"/>
        <v>0</v>
      </c>
      <c r="AS205" s="228">
        <f t="shared" si="302"/>
        <v>0</v>
      </c>
      <c r="AT205" s="228">
        <f t="shared" si="302"/>
        <v>0</v>
      </c>
      <c r="AU205" s="228">
        <f t="shared" si="302"/>
        <v>0</v>
      </c>
      <c r="AV205" s="228">
        <f t="shared" si="302"/>
        <v>0</v>
      </c>
      <c r="AW205" s="228">
        <f t="shared" si="302"/>
        <v>0</v>
      </c>
      <c r="AX205" s="228">
        <f t="shared" si="302"/>
        <v>0</v>
      </c>
      <c r="AY205" s="228">
        <f t="shared" si="302"/>
        <v>0</v>
      </c>
      <c r="AZ205" s="228">
        <f t="shared" si="302"/>
        <v>0</v>
      </c>
      <c r="BA205" s="228">
        <f t="shared" si="302"/>
        <v>0</v>
      </c>
      <c r="BB205" s="228">
        <f t="shared" si="302"/>
        <v>0</v>
      </c>
      <c r="BC205" s="228">
        <f t="shared" si="302"/>
        <v>0</v>
      </c>
      <c r="BD205" s="228">
        <f t="shared" si="302"/>
        <v>0</v>
      </c>
      <c r="BE205" s="226"/>
      <c r="BF205" s="229">
        <f t="shared" ref="BF205:BZ205" si="303">(IF(BF$73=0,0,BF130/BF$74))</f>
        <v>0.11238351046340629</v>
      </c>
      <c r="BG205" s="228">
        <f t="shared" si="303"/>
        <v>0.12000713914917766</v>
      </c>
      <c r="BH205" s="228">
        <f t="shared" si="303"/>
        <v>9.0083629471798959E-2</v>
      </c>
      <c r="BI205" s="228">
        <f t="shared" si="303"/>
        <v>9.3973530267119146E-2</v>
      </c>
      <c r="BJ205" s="228">
        <f t="shared" si="303"/>
        <v>9.8644437249072181E-2</v>
      </c>
      <c r="BK205" s="228">
        <f t="shared" si="303"/>
        <v>0.13618278081878601</v>
      </c>
      <c r="BL205" s="228">
        <f t="shared" si="303"/>
        <v>9.5037661544509378E-2</v>
      </c>
      <c r="BM205" s="228">
        <f t="shared" si="303"/>
        <v>0.11185908400086272</v>
      </c>
      <c r="BN205" s="228">
        <f t="shared" si="303"/>
        <v>7.1302221932818308E-2</v>
      </c>
      <c r="BO205" s="228">
        <f t="shared" si="303"/>
        <v>0</v>
      </c>
      <c r="BP205" s="228">
        <f t="shared" si="303"/>
        <v>0</v>
      </c>
      <c r="BQ205" s="228">
        <f t="shared" si="303"/>
        <v>0</v>
      </c>
      <c r="BR205" s="228">
        <f t="shared" si="303"/>
        <v>0.10337794030021161</v>
      </c>
      <c r="BS205" s="228">
        <f t="shared" si="303"/>
        <v>0.10554205826873672</v>
      </c>
      <c r="BT205" s="228">
        <f t="shared" si="303"/>
        <v>0.11119981724109181</v>
      </c>
      <c r="BU205" s="228">
        <f t="shared" si="303"/>
        <v>9.1454321190642729E-2</v>
      </c>
      <c r="BV205" s="228">
        <f t="shared" si="303"/>
        <v>0</v>
      </c>
      <c r="BW205" s="228">
        <f t="shared" si="303"/>
        <v>0.10840333958586561</v>
      </c>
      <c r="BX205" s="228">
        <f t="shared" si="303"/>
        <v>9.1454321190642729E-2</v>
      </c>
      <c r="BY205" s="228">
        <f t="shared" si="303"/>
        <v>0.10554205826873672</v>
      </c>
      <c r="BZ205" s="228">
        <f t="shared" si="303"/>
        <v>0.10554205826873672</v>
      </c>
      <c r="CA205" s="225"/>
    </row>
    <row r="206" spans="1:79" x14ac:dyDescent="0.3">
      <c r="A206" s="223"/>
      <c r="B206" s="78" t="s">
        <v>103</v>
      </c>
      <c r="C206" s="225"/>
      <c r="D206" s="227">
        <f t="shared" ref="D206:AI206" si="304">(IF(D$73=0,0,D131/D$74))</f>
        <v>0</v>
      </c>
      <c r="E206" s="228">
        <f t="shared" si="304"/>
        <v>0</v>
      </c>
      <c r="F206" s="228">
        <f t="shared" si="304"/>
        <v>0</v>
      </c>
      <c r="G206" s="228">
        <f t="shared" si="304"/>
        <v>0</v>
      </c>
      <c r="H206" s="228">
        <f t="shared" si="304"/>
        <v>0</v>
      </c>
      <c r="I206" s="228">
        <f t="shared" si="304"/>
        <v>0</v>
      </c>
      <c r="J206" s="228">
        <f t="shared" si="304"/>
        <v>0</v>
      </c>
      <c r="K206" s="228">
        <f t="shared" si="304"/>
        <v>0</v>
      </c>
      <c r="L206" s="228">
        <f t="shared" si="304"/>
        <v>0</v>
      </c>
      <c r="M206" s="228">
        <f t="shared" si="304"/>
        <v>0</v>
      </c>
      <c r="N206" s="228">
        <f t="shared" si="304"/>
        <v>0</v>
      </c>
      <c r="O206" s="228">
        <f t="shared" si="304"/>
        <v>0</v>
      </c>
      <c r="P206" s="228">
        <f t="shared" si="304"/>
        <v>0</v>
      </c>
      <c r="Q206" s="228">
        <f t="shared" si="304"/>
        <v>0</v>
      </c>
      <c r="R206" s="228">
        <f t="shared" si="304"/>
        <v>0</v>
      </c>
      <c r="S206" s="228">
        <f t="shared" si="304"/>
        <v>0</v>
      </c>
      <c r="T206" s="228">
        <f t="shared" si="304"/>
        <v>0</v>
      </c>
      <c r="U206" s="228">
        <f t="shared" si="304"/>
        <v>0</v>
      </c>
      <c r="V206" s="228">
        <f t="shared" si="304"/>
        <v>0</v>
      </c>
      <c r="W206" s="228">
        <f t="shared" si="304"/>
        <v>0</v>
      </c>
      <c r="X206" s="228">
        <f t="shared" si="304"/>
        <v>0</v>
      </c>
      <c r="Y206" s="228">
        <f t="shared" si="304"/>
        <v>0</v>
      </c>
      <c r="Z206" s="228">
        <f t="shared" si="304"/>
        <v>0</v>
      </c>
      <c r="AA206" s="228">
        <f t="shared" si="304"/>
        <v>0</v>
      </c>
      <c r="AB206" s="228">
        <f t="shared" si="304"/>
        <v>0</v>
      </c>
      <c r="AC206" s="228">
        <f t="shared" si="304"/>
        <v>0</v>
      </c>
      <c r="AD206" s="228">
        <f t="shared" si="304"/>
        <v>0</v>
      </c>
      <c r="AE206" s="228">
        <f t="shared" si="304"/>
        <v>0</v>
      </c>
      <c r="AF206" s="228">
        <f t="shared" si="304"/>
        <v>0</v>
      </c>
      <c r="AG206" s="228">
        <f t="shared" si="304"/>
        <v>0</v>
      </c>
      <c r="AH206" s="228">
        <f t="shared" si="304"/>
        <v>0</v>
      </c>
      <c r="AI206" s="228">
        <f t="shared" si="304"/>
        <v>0</v>
      </c>
      <c r="AJ206" s="228">
        <f t="shared" ref="AJ206:BD206" si="305">(IF(AJ$73=0,0,AJ131/AJ$74))</f>
        <v>0</v>
      </c>
      <c r="AK206" s="228">
        <f t="shared" si="305"/>
        <v>0</v>
      </c>
      <c r="AL206" s="228">
        <f t="shared" si="305"/>
        <v>0</v>
      </c>
      <c r="AM206" s="228">
        <f t="shared" si="305"/>
        <v>0</v>
      </c>
      <c r="AN206" s="228">
        <f t="shared" si="305"/>
        <v>0</v>
      </c>
      <c r="AO206" s="228">
        <f t="shared" si="305"/>
        <v>0</v>
      </c>
      <c r="AP206" s="228">
        <f t="shared" si="305"/>
        <v>0</v>
      </c>
      <c r="AQ206" s="228">
        <f t="shared" si="305"/>
        <v>0</v>
      </c>
      <c r="AR206" s="228">
        <f t="shared" si="305"/>
        <v>0</v>
      </c>
      <c r="AS206" s="228">
        <f t="shared" si="305"/>
        <v>0</v>
      </c>
      <c r="AT206" s="228">
        <f t="shared" si="305"/>
        <v>0</v>
      </c>
      <c r="AU206" s="228">
        <f t="shared" si="305"/>
        <v>0</v>
      </c>
      <c r="AV206" s="228">
        <f t="shared" si="305"/>
        <v>0</v>
      </c>
      <c r="AW206" s="228">
        <f t="shared" si="305"/>
        <v>0</v>
      </c>
      <c r="AX206" s="228">
        <f t="shared" si="305"/>
        <v>0</v>
      </c>
      <c r="AY206" s="228">
        <f t="shared" si="305"/>
        <v>0</v>
      </c>
      <c r="AZ206" s="228">
        <f t="shared" si="305"/>
        <v>0</v>
      </c>
      <c r="BA206" s="228">
        <f t="shared" si="305"/>
        <v>0</v>
      </c>
      <c r="BB206" s="228">
        <f t="shared" si="305"/>
        <v>0</v>
      </c>
      <c r="BC206" s="228">
        <f t="shared" si="305"/>
        <v>0</v>
      </c>
      <c r="BD206" s="228">
        <f t="shared" si="305"/>
        <v>0</v>
      </c>
      <c r="BE206" s="226"/>
      <c r="BF206" s="229">
        <f t="shared" ref="BF206:BZ206" si="306">(IF(BF$73=0,0,BF131/BF$74))</f>
        <v>0</v>
      </c>
      <c r="BG206" s="228">
        <f t="shared" si="306"/>
        <v>0</v>
      </c>
      <c r="BH206" s="228">
        <f t="shared" si="306"/>
        <v>0</v>
      </c>
      <c r="BI206" s="228">
        <f t="shared" si="306"/>
        <v>0</v>
      </c>
      <c r="BJ206" s="228">
        <f t="shared" si="306"/>
        <v>0</v>
      </c>
      <c r="BK206" s="228">
        <f t="shared" si="306"/>
        <v>0</v>
      </c>
      <c r="BL206" s="228">
        <f t="shared" si="306"/>
        <v>0</v>
      </c>
      <c r="BM206" s="228">
        <f t="shared" si="306"/>
        <v>0</v>
      </c>
      <c r="BN206" s="228">
        <f t="shared" si="306"/>
        <v>0</v>
      </c>
      <c r="BO206" s="228">
        <f t="shared" si="306"/>
        <v>0</v>
      </c>
      <c r="BP206" s="228">
        <f t="shared" si="306"/>
        <v>0</v>
      </c>
      <c r="BQ206" s="228">
        <f t="shared" si="306"/>
        <v>0</v>
      </c>
      <c r="BR206" s="228">
        <f t="shared" si="306"/>
        <v>0</v>
      </c>
      <c r="BS206" s="228">
        <f t="shared" si="306"/>
        <v>0</v>
      </c>
      <c r="BT206" s="228">
        <f t="shared" si="306"/>
        <v>0</v>
      </c>
      <c r="BU206" s="228">
        <f t="shared" si="306"/>
        <v>0</v>
      </c>
      <c r="BV206" s="228">
        <f t="shared" si="306"/>
        <v>0</v>
      </c>
      <c r="BW206" s="228">
        <f t="shared" si="306"/>
        <v>0</v>
      </c>
      <c r="BX206" s="228">
        <f t="shared" si="306"/>
        <v>0</v>
      </c>
      <c r="BY206" s="228">
        <f t="shared" si="306"/>
        <v>0</v>
      </c>
      <c r="BZ206" s="228">
        <f t="shared" si="306"/>
        <v>0</v>
      </c>
      <c r="CA206" s="225"/>
    </row>
    <row r="207" spans="1:79" x14ac:dyDescent="0.3">
      <c r="A207" s="223"/>
      <c r="B207" s="78" t="s">
        <v>105</v>
      </c>
      <c r="C207" s="225"/>
      <c r="D207" s="227">
        <f t="shared" ref="D207:AI207" si="307">(IF(D$73=0,0,D132/D$74))</f>
        <v>0</v>
      </c>
      <c r="E207" s="228">
        <f t="shared" si="307"/>
        <v>0</v>
      </c>
      <c r="F207" s="228">
        <f t="shared" si="307"/>
        <v>0</v>
      </c>
      <c r="G207" s="228">
        <f t="shared" si="307"/>
        <v>0</v>
      </c>
      <c r="H207" s="228">
        <f t="shared" si="307"/>
        <v>0</v>
      </c>
      <c r="I207" s="228">
        <f t="shared" si="307"/>
        <v>0</v>
      </c>
      <c r="J207" s="228">
        <f t="shared" si="307"/>
        <v>0</v>
      </c>
      <c r="K207" s="228">
        <f t="shared" si="307"/>
        <v>0</v>
      </c>
      <c r="L207" s="228">
        <f t="shared" si="307"/>
        <v>0</v>
      </c>
      <c r="M207" s="228">
        <f t="shared" si="307"/>
        <v>0</v>
      </c>
      <c r="N207" s="228">
        <f t="shared" si="307"/>
        <v>0</v>
      </c>
      <c r="O207" s="228">
        <f t="shared" si="307"/>
        <v>0</v>
      </c>
      <c r="P207" s="228">
        <f t="shared" si="307"/>
        <v>0</v>
      </c>
      <c r="Q207" s="228">
        <f t="shared" si="307"/>
        <v>0</v>
      </c>
      <c r="R207" s="228">
        <f t="shared" si="307"/>
        <v>0</v>
      </c>
      <c r="S207" s="228">
        <f t="shared" si="307"/>
        <v>0</v>
      </c>
      <c r="T207" s="228">
        <f t="shared" si="307"/>
        <v>0</v>
      </c>
      <c r="U207" s="228">
        <f t="shared" si="307"/>
        <v>0</v>
      </c>
      <c r="V207" s="228">
        <f t="shared" si="307"/>
        <v>0</v>
      </c>
      <c r="W207" s="228">
        <f t="shared" si="307"/>
        <v>0</v>
      </c>
      <c r="X207" s="228">
        <f t="shared" si="307"/>
        <v>0</v>
      </c>
      <c r="Y207" s="228">
        <f t="shared" si="307"/>
        <v>0</v>
      </c>
      <c r="Z207" s="228">
        <f t="shared" si="307"/>
        <v>0</v>
      </c>
      <c r="AA207" s="228">
        <f t="shared" si="307"/>
        <v>0</v>
      </c>
      <c r="AB207" s="228">
        <f t="shared" si="307"/>
        <v>0</v>
      </c>
      <c r="AC207" s="228">
        <f t="shared" si="307"/>
        <v>0</v>
      </c>
      <c r="AD207" s="228">
        <f t="shared" si="307"/>
        <v>0</v>
      </c>
      <c r="AE207" s="228">
        <f t="shared" si="307"/>
        <v>0</v>
      </c>
      <c r="AF207" s="228">
        <f t="shared" si="307"/>
        <v>0</v>
      </c>
      <c r="AG207" s="228">
        <f t="shared" si="307"/>
        <v>0</v>
      </c>
      <c r="AH207" s="228">
        <f t="shared" si="307"/>
        <v>0</v>
      </c>
      <c r="AI207" s="228">
        <f t="shared" si="307"/>
        <v>0</v>
      </c>
      <c r="AJ207" s="228">
        <f t="shared" ref="AJ207:BD207" si="308">(IF(AJ$73=0,0,AJ132/AJ$74))</f>
        <v>0</v>
      </c>
      <c r="AK207" s="228">
        <f t="shared" si="308"/>
        <v>0</v>
      </c>
      <c r="AL207" s="228">
        <f t="shared" si="308"/>
        <v>0</v>
      </c>
      <c r="AM207" s="228">
        <f t="shared" si="308"/>
        <v>0</v>
      </c>
      <c r="AN207" s="228">
        <f t="shared" si="308"/>
        <v>0</v>
      </c>
      <c r="AO207" s="228">
        <f t="shared" si="308"/>
        <v>0</v>
      </c>
      <c r="AP207" s="228">
        <f t="shared" si="308"/>
        <v>0</v>
      </c>
      <c r="AQ207" s="228">
        <f t="shared" si="308"/>
        <v>0</v>
      </c>
      <c r="AR207" s="228">
        <f t="shared" si="308"/>
        <v>0</v>
      </c>
      <c r="AS207" s="228">
        <f t="shared" si="308"/>
        <v>0</v>
      </c>
      <c r="AT207" s="228">
        <f t="shared" si="308"/>
        <v>0</v>
      </c>
      <c r="AU207" s="228">
        <f t="shared" si="308"/>
        <v>0</v>
      </c>
      <c r="AV207" s="228">
        <f t="shared" si="308"/>
        <v>0</v>
      </c>
      <c r="AW207" s="228">
        <f t="shared" si="308"/>
        <v>0</v>
      </c>
      <c r="AX207" s="228">
        <f t="shared" si="308"/>
        <v>0</v>
      </c>
      <c r="AY207" s="228">
        <f t="shared" si="308"/>
        <v>0</v>
      </c>
      <c r="AZ207" s="228">
        <f t="shared" si="308"/>
        <v>0</v>
      </c>
      <c r="BA207" s="228">
        <f t="shared" si="308"/>
        <v>0</v>
      </c>
      <c r="BB207" s="228">
        <f t="shared" si="308"/>
        <v>0</v>
      </c>
      <c r="BC207" s="228">
        <f t="shared" si="308"/>
        <v>0</v>
      </c>
      <c r="BD207" s="228">
        <f t="shared" si="308"/>
        <v>0</v>
      </c>
      <c r="BE207" s="226"/>
      <c r="BF207" s="229">
        <f t="shared" ref="BF207:BZ207" si="309">(IF(BF$73=0,0,BF132/BF$74))</f>
        <v>0</v>
      </c>
      <c r="BG207" s="228">
        <f t="shared" si="309"/>
        <v>0</v>
      </c>
      <c r="BH207" s="228">
        <f t="shared" si="309"/>
        <v>0</v>
      </c>
      <c r="BI207" s="228">
        <f t="shared" si="309"/>
        <v>0</v>
      </c>
      <c r="BJ207" s="228">
        <f t="shared" si="309"/>
        <v>0</v>
      </c>
      <c r="BK207" s="228">
        <f t="shared" si="309"/>
        <v>0</v>
      </c>
      <c r="BL207" s="228">
        <f t="shared" si="309"/>
        <v>0</v>
      </c>
      <c r="BM207" s="228">
        <f t="shared" si="309"/>
        <v>0</v>
      </c>
      <c r="BN207" s="228">
        <f t="shared" si="309"/>
        <v>0</v>
      </c>
      <c r="BO207" s="228">
        <f t="shared" si="309"/>
        <v>0</v>
      </c>
      <c r="BP207" s="228">
        <f t="shared" si="309"/>
        <v>0</v>
      </c>
      <c r="BQ207" s="228">
        <f t="shared" si="309"/>
        <v>0</v>
      </c>
      <c r="BR207" s="228">
        <f t="shared" si="309"/>
        <v>0</v>
      </c>
      <c r="BS207" s="228">
        <f t="shared" si="309"/>
        <v>0</v>
      </c>
      <c r="BT207" s="228">
        <f t="shared" si="309"/>
        <v>0</v>
      </c>
      <c r="BU207" s="228">
        <f t="shared" si="309"/>
        <v>0</v>
      </c>
      <c r="BV207" s="228">
        <f t="shared" si="309"/>
        <v>0</v>
      </c>
      <c r="BW207" s="228">
        <f t="shared" si="309"/>
        <v>0</v>
      </c>
      <c r="BX207" s="228">
        <f t="shared" si="309"/>
        <v>0</v>
      </c>
      <c r="BY207" s="228">
        <f t="shared" si="309"/>
        <v>0</v>
      </c>
      <c r="BZ207" s="228">
        <f t="shared" si="309"/>
        <v>0</v>
      </c>
      <c r="CA207" s="225"/>
    </row>
    <row r="208" spans="1:79" x14ac:dyDescent="0.3">
      <c r="A208" s="241"/>
      <c r="B208" s="160" t="s">
        <v>376</v>
      </c>
      <c r="C208" s="225"/>
      <c r="D208" s="238">
        <f t="shared" ref="D208:AI208" si="310">(IF(D$73=0,0,D133/D$74))</f>
        <v>0.44987350668855924</v>
      </c>
      <c r="E208" s="238">
        <f t="shared" si="310"/>
        <v>0.48737429950270911</v>
      </c>
      <c r="F208" s="238">
        <f t="shared" si="310"/>
        <v>0.6906465967100831</v>
      </c>
      <c r="G208" s="238">
        <f t="shared" si="310"/>
        <v>0.51408051649149933</v>
      </c>
      <c r="H208" s="238">
        <f t="shared" si="310"/>
        <v>0.37431088931342349</v>
      </c>
      <c r="I208" s="238">
        <f t="shared" si="310"/>
        <v>0.45486062735090887</v>
      </c>
      <c r="J208" s="238">
        <f t="shared" si="310"/>
        <v>0.55205775917835165</v>
      </c>
      <c r="K208" s="238">
        <f t="shared" si="310"/>
        <v>0.80252292758696575</v>
      </c>
      <c r="L208" s="238">
        <f t="shared" si="310"/>
        <v>0.61117090367626026</v>
      </c>
      <c r="M208" s="238">
        <f t="shared" si="310"/>
        <v>0.27222821465999641</v>
      </c>
      <c r="N208" s="238">
        <f t="shared" si="310"/>
        <v>0.29548626628345936</v>
      </c>
      <c r="O208" s="238">
        <f t="shared" si="310"/>
        <v>0.37644869589743912</v>
      </c>
      <c r="P208" s="238">
        <f t="shared" si="310"/>
        <v>0.41815615010985613</v>
      </c>
      <c r="Q208" s="238">
        <f t="shared" si="310"/>
        <v>0.33892637904971706</v>
      </c>
      <c r="R208" s="238">
        <f t="shared" si="310"/>
        <v>0.31712976704641205</v>
      </c>
      <c r="S208" s="238">
        <f t="shared" si="310"/>
        <v>0.37128674382297361</v>
      </c>
      <c r="T208" s="238">
        <f t="shared" si="310"/>
        <v>0.48162835240808938</v>
      </c>
      <c r="U208" s="238">
        <f t="shared" si="310"/>
        <v>0.53715707097389909</v>
      </c>
      <c r="V208" s="238">
        <f t="shared" si="310"/>
        <v>0.46153623297525653</v>
      </c>
      <c r="W208" s="238">
        <f t="shared" si="310"/>
        <v>0.4021051062945345</v>
      </c>
      <c r="X208" s="238">
        <f t="shared" si="310"/>
        <v>0.39139697334587203</v>
      </c>
      <c r="Y208" s="238">
        <f t="shared" si="310"/>
        <v>0.49059880958387636</v>
      </c>
      <c r="Z208" s="238">
        <f t="shared" si="310"/>
        <v>0.80569912434736168</v>
      </c>
      <c r="AA208" s="238">
        <f t="shared" si="310"/>
        <v>0.55837099676949586</v>
      </c>
      <c r="AB208" s="238">
        <f t="shared" si="310"/>
        <v>0.47094514342968374</v>
      </c>
      <c r="AC208" s="238">
        <f t="shared" si="310"/>
        <v>0.58343362608732197</v>
      </c>
      <c r="AD208" s="238">
        <f t="shared" si="310"/>
        <v>0.67884772935095095</v>
      </c>
      <c r="AE208" s="238">
        <f t="shared" si="310"/>
        <v>0.56178448029709871</v>
      </c>
      <c r="AF208" s="238">
        <f t="shared" si="310"/>
        <v>0.44813050892325129</v>
      </c>
      <c r="AG208" s="238">
        <f t="shared" si="310"/>
        <v>0.34357421164847596</v>
      </c>
      <c r="AH208" s="238">
        <f t="shared" si="310"/>
        <v>0.36473900709867801</v>
      </c>
      <c r="AI208" s="238">
        <f t="shared" si="310"/>
        <v>0.38452992976968764</v>
      </c>
      <c r="AJ208" s="238">
        <f t="shared" ref="AJ208:BD208" si="311">(IF(AJ$73=0,0,AJ133/AJ$74))</f>
        <v>0.48544600752745687</v>
      </c>
      <c r="AK208" s="238">
        <f t="shared" si="311"/>
        <v>0.68790657675266953</v>
      </c>
      <c r="AL208" s="238">
        <f t="shared" si="311"/>
        <v>0.49242037361245716</v>
      </c>
      <c r="AM208" s="238">
        <f t="shared" si="311"/>
        <v>0.25453489505874771</v>
      </c>
      <c r="AN208" s="238">
        <f t="shared" si="311"/>
        <v>0.322261084625934</v>
      </c>
      <c r="AO208" s="238">
        <f t="shared" si="311"/>
        <v>0.32059935944590934</v>
      </c>
      <c r="AP208" s="238">
        <f t="shared" si="311"/>
        <v>0.39084307797965417</v>
      </c>
      <c r="AQ208" s="238">
        <f t="shared" si="311"/>
        <v>0</v>
      </c>
      <c r="AR208" s="238">
        <f t="shared" si="311"/>
        <v>0</v>
      </c>
      <c r="AS208" s="238">
        <f t="shared" si="311"/>
        <v>0</v>
      </c>
      <c r="AT208" s="238">
        <f t="shared" si="311"/>
        <v>0</v>
      </c>
      <c r="AU208" s="238">
        <f t="shared" si="311"/>
        <v>0</v>
      </c>
      <c r="AV208" s="238">
        <f t="shared" si="311"/>
        <v>0</v>
      </c>
      <c r="AW208" s="238">
        <f t="shared" si="311"/>
        <v>0</v>
      </c>
      <c r="AX208" s="238">
        <f t="shared" si="311"/>
        <v>0</v>
      </c>
      <c r="AY208" s="238">
        <f t="shared" si="311"/>
        <v>0</v>
      </c>
      <c r="AZ208" s="238">
        <f t="shared" si="311"/>
        <v>0</v>
      </c>
      <c r="BA208" s="238">
        <f t="shared" si="311"/>
        <v>0</v>
      </c>
      <c r="BB208" s="238">
        <f t="shared" si="311"/>
        <v>0</v>
      </c>
      <c r="BC208" s="238">
        <f t="shared" si="311"/>
        <v>0</v>
      </c>
      <c r="BD208" s="238">
        <f t="shared" si="311"/>
        <v>0</v>
      </c>
      <c r="BE208" s="226"/>
      <c r="BF208" s="239">
        <f t="shared" ref="BF208:BZ208" si="312">(IF(BF$73=0,0,BF133/BF$74))</f>
        <v>0.49281761954848602</v>
      </c>
      <c r="BG208" s="238">
        <f t="shared" si="312"/>
        <v>0.580996532563681</v>
      </c>
      <c r="BH208" s="238">
        <f t="shared" si="312"/>
        <v>0.33122730873286721</v>
      </c>
      <c r="BI208" s="238">
        <f t="shared" si="312"/>
        <v>0.40880726098759401</v>
      </c>
      <c r="BJ208" s="238">
        <f t="shared" si="312"/>
        <v>0.43257903054812658</v>
      </c>
      <c r="BK208" s="238">
        <f t="shared" si="312"/>
        <v>0.59933734448672848</v>
      </c>
      <c r="BL208" s="238">
        <f t="shared" si="312"/>
        <v>0.41391582324858556</v>
      </c>
      <c r="BM208" s="238">
        <f t="shared" si="312"/>
        <v>0.4910982258849258</v>
      </c>
      <c r="BN208" s="238">
        <f t="shared" si="312"/>
        <v>0.31472426819471927</v>
      </c>
      <c r="BO208" s="238">
        <f t="shared" si="312"/>
        <v>0</v>
      </c>
      <c r="BP208" s="238">
        <f t="shared" si="312"/>
        <v>0</v>
      </c>
      <c r="BQ208" s="238">
        <f t="shared" si="312"/>
        <v>0</v>
      </c>
      <c r="BR208" s="238">
        <f t="shared" si="312"/>
        <v>0.44987350668855913</v>
      </c>
      <c r="BS208" s="238">
        <f t="shared" si="312"/>
        <v>0.45313766866656946</v>
      </c>
      <c r="BT208" s="238">
        <f t="shared" si="312"/>
        <v>0.48743232916415358</v>
      </c>
      <c r="BU208" s="238">
        <f t="shared" si="312"/>
        <v>0.4009777477164379</v>
      </c>
      <c r="BV208" s="238">
        <f t="shared" si="312"/>
        <v>0</v>
      </c>
      <c r="BW208" s="238">
        <f t="shared" si="312"/>
        <v>0.47048140349841389</v>
      </c>
      <c r="BX208" s="238">
        <f t="shared" si="312"/>
        <v>0.4009777477164379</v>
      </c>
      <c r="BY208" s="238">
        <f t="shared" si="312"/>
        <v>0.45313766866656946</v>
      </c>
      <c r="BZ208" s="238">
        <f t="shared" si="312"/>
        <v>0.45313766866656946</v>
      </c>
      <c r="CA208" s="225"/>
    </row>
    <row r="209" spans="1:79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8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21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x14ac:dyDescent="0.3">
      <c r="A212" s="248"/>
      <c r="B212" s="160" t="s">
        <v>338</v>
      </c>
      <c r="C212" s="250"/>
      <c r="D212" s="161">
        <f>SUM(E212:BD212)</f>
        <v>-82492.209999999992</v>
      </c>
      <c r="E212" s="77">
        <f t="shared" ref="E212:AJ212" si="313">IF(E$73=0,0,E73-E302)</f>
        <v>8395.0899999999983</v>
      </c>
      <c r="F212" s="77">
        <f t="shared" si="313"/>
        <v>-1920.3600000000006</v>
      </c>
      <c r="G212" s="77">
        <f t="shared" si="313"/>
        <v>6534.090000000002</v>
      </c>
      <c r="H212" s="77">
        <f t="shared" si="313"/>
        <v>1097.3900000000031</v>
      </c>
      <c r="I212" s="77">
        <f t="shared" si="313"/>
        <v>5739.989999999998</v>
      </c>
      <c r="J212" s="77">
        <f t="shared" si="313"/>
        <v>2997.8300000000017</v>
      </c>
      <c r="K212" s="77">
        <f t="shared" si="313"/>
        <v>-3171.8899999999994</v>
      </c>
      <c r="L212" s="77">
        <f t="shared" si="313"/>
        <v>3340.6100000000042</v>
      </c>
      <c r="M212" s="77">
        <f t="shared" si="313"/>
        <v>-1793.8199999999997</v>
      </c>
      <c r="N212" s="77">
        <f t="shared" si="313"/>
        <v>1815.3100000000013</v>
      </c>
      <c r="O212" s="77">
        <f t="shared" si="313"/>
        <v>-5486.4200000000019</v>
      </c>
      <c r="P212" s="77">
        <f t="shared" si="313"/>
        <v>-3561.6399999999958</v>
      </c>
      <c r="Q212" s="77">
        <f t="shared" si="313"/>
        <v>904.65000000000146</v>
      </c>
      <c r="R212" s="77">
        <f t="shared" si="313"/>
        <v>-2991.8099999999977</v>
      </c>
      <c r="S212" s="77">
        <f t="shared" si="313"/>
        <v>-3782.8100000000013</v>
      </c>
      <c r="T212" s="77">
        <f t="shared" si="313"/>
        <v>-5512.9199999999983</v>
      </c>
      <c r="U212" s="77">
        <f t="shared" si="313"/>
        <v>-3400.0799999999981</v>
      </c>
      <c r="V212" s="77">
        <f t="shared" si="313"/>
        <v>1818.739999999998</v>
      </c>
      <c r="W212" s="77">
        <f t="shared" si="313"/>
        <v>-4930.4700000000012</v>
      </c>
      <c r="X212" s="77">
        <f t="shared" si="313"/>
        <v>-4486.3899999999994</v>
      </c>
      <c r="Y212" s="77">
        <f t="shared" si="313"/>
        <v>-4483.4500000000007</v>
      </c>
      <c r="Z212" s="77">
        <f t="shared" si="313"/>
        <v>-7433.7199999999975</v>
      </c>
      <c r="AA212" s="77">
        <f t="shared" si="313"/>
        <v>2374.3099999999977</v>
      </c>
      <c r="AB212" s="77">
        <f t="shared" si="313"/>
        <v>-2997.9099999999962</v>
      </c>
      <c r="AC212" s="77">
        <f t="shared" si="313"/>
        <v>-3906.8900000000031</v>
      </c>
      <c r="AD212" s="77">
        <f t="shared" si="313"/>
        <v>-3664.8600000000006</v>
      </c>
      <c r="AE212" s="77">
        <f t="shared" si="313"/>
        <v>-7584.34</v>
      </c>
      <c r="AF212" s="77">
        <f t="shared" si="313"/>
        <v>-2980.3999999999978</v>
      </c>
      <c r="AG212" s="77">
        <f t="shared" si="313"/>
        <v>-6271.6399999999994</v>
      </c>
      <c r="AH212" s="77">
        <f t="shared" si="313"/>
        <v>-3752.84</v>
      </c>
      <c r="AI212" s="77">
        <f t="shared" si="313"/>
        <v>-1653.6500000000015</v>
      </c>
      <c r="AJ212" s="77">
        <f t="shared" si="313"/>
        <v>-6767.5099999999984</v>
      </c>
      <c r="AK212" s="77">
        <f t="shared" ref="AK212:BD212" si="314">IF(AK$73=0,0,AK73-AK302)</f>
        <v>-9381.77</v>
      </c>
      <c r="AL212" s="77">
        <f t="shared" si="314"/>
        <v>-1428.9900000000016</v>
      </c>
      <c r="AM212" s="77">
        <f t="shared" si="314"/>
        <v>-3095.2700000000041</v>
      </c>
      <c r="AN212" s="77">
        <f t="shared" si="314"/>
        <v>-5171.3800000000047</v>
      </c>
      <c r="AO212" s="77">
        <f t="shared" si="314"/>
        <v>-3188.1500000000015</v>
      </c>
      <c r="AP212" s="77">
        <f t="shared" si="314"/>
        <v>-2708.84</v>
      </c>
      <c r="AQ212" s="77">
        <f t="shared" si="314"/>
        <v>0</v>
      </c>
      <c r="AR212" s="77">
        <f t="shared" si="314"/>
        <v>0</v>
      </c>
      <c r="AS212" s="77">
        <f t="shared" si="314"/>
        <v>0</v>
      </c>
      <c r="AT212" s="77">
        <f t="shared" si="314"/>
        <v>0</v>
      </c>
      <c r="AU212" s="77">
        <f t="shared" si="314"/>
        <v>0</v>
      </c>
      <c r="AV212" s="77">
        <f t="shared" si="314"/>
        <v>0</v>
      </c>
      <c r="AW212" s="77">
        <f t="shared" si="314"/>
        <v>0</v>
      </c>
      <c r="AX212" s="77">
        <f t="shared" si="314"/>
        <v>0</v>
      </c>
      <c r="AY212" s="77">
        <f t="shared" si="314"/>
        <v>0</v>
      </c>
      <c r="AZ212" s="77">
        <f t="shared" si="314"/>
        <v>0</v>
      </c>
      <c r="BA212" s="77">
        <f t="shared" si="314"/>
        <v>0</v>
      </c>
      <c r="BB212" s="77">
        <f t="shared" si="314"/>
        <v>0</v>
      </c>
      <c r="BC212" s="77">
        <f t="shared" si="314"/>
        <v>0</v>
      </c>
      <c r="BD212" s="77">
        <f t="shared" si="314"/>
        <v>0</v>
      </c>
      <c r="BE212" s="251"/>
      <c r="BF212" s="163">
        <f>SUM(E212:H212)</f>
        <v>14106.210000000003</v>
      </c>
      <c r="BG212" s="77">
        <f>SUM(I212:L212)</f>
        <v>8906.5400000000045</v>
      </c>
      <c r="BH212" s="77">
        <f>SUM(M212:Q212)</f>
        <v>-8121.9199999999946</v>
      </c>
      <c r="BI212" s="77">
        <f>SUM(R212:U212)</f>
        <v>-15687.619999999995</v>
      </c>
      <c r="BJ212" s="77">
        <f>SUM(V212:Y212)</f>
        <v>-12081.570000000003</v>
      </c>
      <c r="BK212" s="77">
        <f>SUM(Z212:AD212)</f>
        <v>-15629.07</v>
      </c>
      <c r="BL212" s="77">
        <f>SUM(AE212:AH212)</f>
        <v>-20589.219999999998</v>
      </c>
      <c r="BM212" s="77">
        <f>SUM(AI212:AL212)</f>
        <v>-19231.920000000002</v>
      </c>
      <c r="BN212" s="77">
        <f>SUM(AM212:AQ212)</f>
        <v>-14163.64000000001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-82492.209999999992</v>
      </c>
      <c r="BS212" s="77">
        <f>SUM(BF212:BH212)</f>
        <v>14890.830000000013</v>
      </c>
      <c r="BT212" s="77">
        <f>SUM(BI212:BK212)</f>
        <v>-43398.259999999995</v>
      </c>
      <c r="BU212" s="77">
        <f>SUM(BL212:BN212)</f>
        <v>-53984.780000000013</v>
      </c>
      <c r="BV212" s="77">
        <f>SUM(BO212:BQ212)</f>
        <v>0</v>
      </c>
      <c r="BW212" s="77">
        <f>SUM(BF212:BK212)</f>
        <v>-28507.429999999986</v>
      </c>
      <c r="BX212" s="77">
        <f>SUM(BL212:BQ212)</f>
        <v>-53984.780000000013</v>
      </c>
      <c r="BY212" s="77">
        <f>IF(Info!$O$3="Q1",$BS212,IF(Info!$O$3="Q2",$BS212+$BT212,IF(Info!$O$3="Q3",$BS212+$BT212+$BU212,$BR212)))</f>
        <v>14890.830000000013</v>
      </c>
      <c r="BZ212" s="77">
        <f>IF(Info!$O$3="Q1",$BS212,IF(Info!$O$3="Q2",$BT212,IF(Info!$O$3="Q3",$BU212,$BV212)))</f>
        <v>14890.830000000013</v>
      </c>
      <c r="CA212" s="48"/>
    </row>
    <row r="213" spans="1:79" x14ac:dyDescent="0.3">
      <c r="A213" s="248"/>
      <c r="B213" s="160" t="s">
        <v>339</v>
      </c>
      <c r="C213" s="250"/>
      <c r="D213" s="161">
        <f>SUM(E213:BD213)</f>
        <v>-68743.508333333317</v>
      </c>
      <c r="E213" s="77">
        <f t="shared" ref="E213:AJ213" si="315">IF(E$73=0,0,E74-E303)</f>
        <v>6995.908333333331</v>
      </c>
      <c r="F213" s="77">
        <f t="shared" si="315"/>
        <v>-1600.2999999999993</v>
      </c>
      <c r="G213" s="77">
        <f t="shared" si="315"/>
        <v>5445.0750000000025</v>
      </c>
      <c r="H213" s="77">
        <f t="shared" si="315"/>
        <v>914.49166666666861</v>
      </c>
      <c r="I213" s="77">
        <f t="shared" si="315"/>
        <v>4783.3249999999971</v>
      </c>
      <c r="J213" s="77">
        <f t="shared" si="315"/>
        <v>2498.1916666666693</v>
      </c>
      <c r="K213" s="77">
        <f t="shared" si="315"/>
        <v>-2643.2416666666686</v>
      </c>
      <c r="L213" s="77">
        <f t="shared" si="315"/>
        <v>2783.841666666669</v>
      </c>
      <c r="M213" s="77">
        <f t="shared" si="315"/>
        <v>-1494.8499999999985</v>
      </c>
      <c r="N213" s="77">
        <f t="shared" si="315"/>
        <v>1512.758333333335</v>
      </c>
      <c r="O213" s="77">
        <f t="shared" si="315"/>
        <v>-4572.0166666666701</v>
      </c>
      <c r="P213" s="77">
        <f t="shared" si="315"/>
        <v>-2968.0333333333292</v>
      </c>
      <c r="Q213" s="77">
        <f t="shared" si="315"/>
        <v>753.875</v>
      </c>
      <c r="R213" s="77">
        <f t="shared" si="315"/>
        <v>-2493.1749999999993</v>
      </c>
      <c r="S213" s="77">
        <f t="shared" si="315"/>
        <v>-3152.3416666666672</v>
      </c>
      <c r="T213" s="77">
        <f t="shared" si="315"/>
        <v>-4594.0999999999985</v>
      </c>
      <c r="U213" s="77">
        <f t="shared" si="315"/>
        <v>-2833.3999999999978</v>
      </c>
      <c r="V213" s="77">
        <f t="shared" si="315"/>
        <v>1515.616666666665</v>
      </c>
      <c r="W213" s="77">
        <f t="shared" si="315"/>
        <v>-4108.7250000000022</v>
      </c>
      <c r="X213" s="77">
        <f t="shared" si="315"/>
        <v>-3738.6583333333328</v>
      </c>
      <c r="Y213" s="77">
        <f t="shared" si="315"/>
        <v>-3736.2083333333358</v>
      </c>
      <c r="Z213" s="77">
        <f t="shared" si="315"/>
        <v>-6194.7666666666646</v>
      </c>
      <c r="AA213" s="77">
        <f t="shared" si="315"/>
        <v>1978.5916666666635</v>
      </c>
      <c r="AB213" s="77">
        <f t="shared" si="315"/>
        <v>-2498.2583333333314</v>
      </c>
      <c r="AC213" s="77">
        <f t="shared" si="315"/>
        <v>-3255.7416666666686</v>
      </c>
      <c r="AD213" s="77">
        <f t="shared" si="315"/>
        <v>-3054.0499999999993</v>
      </c>
      <c r="AE213" s="77">
        <f t="shared" si="315"/>
        <v>-6320.2833333333328</v>
      </c>
      <c r="AF213" s="77">
        <f t="shared" si="315"/>
        <v>-2483.6666666666642</v>
      </c>
      <c r="AG213" s="77">
        <f t="shared" si="315"/>
        <v>-5226.366666666665</v>
      </c>
      <c r="AH213" s="77">
        <f t="shared" si="315"/>
        <v>-3127.366666666665</v>
      </c>
      <c r="AI213" s="77">
        <f t="shared" si="315"/>
        <v>-1378.0416666666679</v>
      </c>
      <c r="AJ213" s="77">
        <f t="shared" si="315"/>
        <v>-5639.5916666666635</v>
      </c>
      <c r="AK213" s="77">
        <f t="shared" ref="AK213:BD213" si="316">IF(AK$73=0,0,AK74-AK303)</f>
        <v>-7818.1416666666664</v>
      </c>
      <c r="AL213" s="77">
        <f t="shared" si="316"/>
        <v>-1190.8250000000007</v>
      </c>
      <c r="AM213" s="77">
        <f t="shared" si="316"/>
        <v>-2579.3916666666701</v>
      </c>
      <c r="AN213" s="77">
        <f t="shared" si="316"/>
        <v>-4309.4833333333372</v>
      </c>
      <c r="AO213" s="77">
        <f t="shared" si="316"/>
        <v>-2656.7916666666679</v>
      </c>
      <c r="AP213" s="77">
        <f t="shared" si="316"/>
        <v>-2257.366666666665</v>
      </c>
      <c r="AQ213" s="77">
        <f t="shared" si="316"/>
        <v>0</v>
      </c>
      <c r="AR213" s="77">
        <f t="shared" si="316"/>
        <v>0</v>
      </c>
      <c r="AS213" s="77">
        <f t="shared" si="316"/>
        <v>0</v>
      </c>
      <c r="AT213" s="77">
        <f t="shared" si="316"/>
        <v>0</v>
      </c>
      <c r="AU213" s="77">
        <f t="shared" si="316"/>
        <v>0</v>
      </c>
      <c r="AV213" s="77">
        <f t="shared" si="316"/>
        <v>0</v>
      </c>
      <c r="AW213" s="77">
        <f t="shared" si="316"/>
        <v>0</v>
      </c>
      <c r="AX213" s="77">
        <f t="shared" si="316"/>
        <v>0</v>
      </c>
      <c r="AY213" s="77">
        <f t="shared" si="316"/>
        <v>0</v>
      </c>
      <c r="AZ213" s="77">
        <f t="shared" si="316"/>
        <v>0</v>
      </c>
      <c r="BA213" s="77">
        <f t="shared" si="316"/>
        <v>0</v>
      </c>
      <c r="BB213" s="77">
        <f t="shared" si="316"/>
        <v>0</v>
      </c>
      <c r="BC213" s="77">
        <f t="shared" si="316"/>
        <v>0</v>
      </c>
      <c r="BD213" s="77">
        <f t="shared" si="316"/>
        <v>0</v>
      </c>
      <c r="BE213" s="251"/>
      <c r="BF213" s="163">
        <f>SUM(E213:H213)</f>
        <v>11755.175000000003</v>
      </c>
      <c r="BG213" s="77">
        <f>SUM(I213:L213)</f>
        <v>7422.1166666666668</v>
      </c>
      <c r="BH213" s="77">
        <f>SUM(M213:Q213)</f>
        <v>-6768.2666666666628</v>
      </c>
      <c r="BI213" s="77">
        <f>SUM(R213:U213)</f>
        <v>-13073.016666666663</v>
      </c>
      <c r="BJ213" s="77">
        <f>SUM(V213:Y213)</f>
        <v>-10067.975000000006</v>
      </c>
      <c r="BK213" s="77">
        <f>SUM(Z213:AD213)</f>
        <v>-13024.225</v>
      </c>
      <c r="BL213" s="77">
        <f>SUM(AE213:AH213)</f>
        <v>-17157.683333333327</v>
      </c>
      <c r="BM213" s="77">
        <f>SUM(AI213:AL213)</f>
        <v>-16026.599999999999</v>
      </c>
      <c r="BN213" s="77">
        <f>SUM(AM213:AQ213)</f>
        <v>-11803.03333333334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-68743.508333333331</v>
      </c>
      <c r="BS213" s="77">
        <f>SUM(BF213:BH213)</f>
        <v>12409.025000000009</v>
      </c>
      <c r="BT213" s="77">
        <f>SUM(BI213:BK213)</f>
        <v>-36165.216666666667</v>
      </c>
      <c r="BU213" s="77">
        <f>SUM(BL213:BN213)</f>
        <v>-44987.316666666666</v>
      </c>
      <c r="BV213" s="77">
        <f>SUM(BO213:BQ213)</f>
        <v>0</v>
      </c>
      <c r="BW213" s="77">
        <f>SUM(BF213:BK213)</f>
        <v>-23756.191666666658</v>
      </c>
      <c r="BX213" s="77">
        <f>SUM(BL213:BQ213)</f>
        <v>-44987.316666666666</v>
      </c>
      <c r="BY213" s="77">
        <f>IF(Info!$O$3="Q1",$BS213,IF(Info!$O$3="Q2",$BS213+$BT213,IF(Info!$O$3="Q3",$BS213+$BT213+$BU213,$BR213)))</f>
        <v>12409.025000000009</v>
      </c>
      <c r="BZ213" s="77">
        <f>IF(Info!$O$3="Q1",$BS213,IF(Info!$O$3="Q2",$BT213,IF(Info!$O$3="Q3",$BU213,$BV213)))</f>
        <v>12409.025000000009</v>
      </c>
      <c r="CA213" s="48"/>
    </row>
    <row r="214" spans="1:79" x14ac:dyDescent="0.3">
      <c r="A214" s="248"/>
      <c r="B214" s="78"/>
      <c r="C214" s="250"/>
      <c r="D214" s="161">
        <f>SUM(E214:BD214)</f>
        <v>0</v>
      </c>
      <c r="E214" s="77">
        <f t="shared" ref="E214:AJ214" si="317">IF(E$73=0,0,E75-E304)</f>
        <v>0</v>
      </c>
      <c r="F214" s="77">
        <f t="shared" si="317"/>
        <v>0</v>
      </c>
      <c r="G214" s="77">
        <f t="shared" si="317"/>
        <v>0</v>
      </c>
      <c r="H214" s="77">
        <f t="shared" si="317"/>
        <v>0</v>
      </c>
      <c r="I214" s="77">
        <f t="shared" si="317"/>
        <v>0</v>
      </c>
      <c r="J214" s="77">
        <f t="shared" si="317"/>
        <v>0</v>
      </c>
      <c r="K214" s="77">
        <f t="shared" si="317"/>
        <v>0</v>
      </c>
      <c r="L214" s="77">
        <f t="shared" si="317"/>
        <v>0</v>
      </c>
      <c r="M214" s="77">
        <f t="shared" si="317"/>
        <v>0</v>
      </c>
      <c r="N214" s="77">
        <f t="shared" si="317"/>
        <v>0</v>
      </c>
      <c r="O214" s="77">
        <f t="shared" si="317"/>
        <v>0</v>
      </c>
      <c r="P214" s="77">
        <f t="shared" si="317"/>
        <v>0</v>
      </c>
      <c r="Q214" s="77">
        <f t="shared" si="317"/>
        <v>0</v>
      </c>
      <c r="R214" s="77">
        <f t="shared" si="317"/>
        <v>0</v>
      </c>
      <c r="S214" s="77">
        <f t="shared" si="317"/>
        <v>0</v>
      </c>
      <c r="T214" s="77">
        <f t="shared" si="317"/>
        <v>0</v>
      </c>
      <c r="U214" s="77">
        <f t="shared" si="317"/>
        <v>0</v>
      </c>
      <c r="V214" s="77">
        <f t="shared" si="317"/>
        <v>0</v>
      </c>
      <c r="W214" s="77">
        <f t="shared" si="317"/>
        <v>0</v>
      </c>
      <c r="X214" s="77">
        <f t="shared" si="317"/>
        <v>0</v>
      </c>
      <c r="Y214" s="77">
        <f t="shared" si="317"/>
        <v>0</v>
      </c>
      <c r="Z214" s="77">
        <f t="shared" si="317"/>
        <v>0</v>
      </c>
      <c r="AA214" s="77">
        <f t="shared" si="317"/>
        <v>0</v>
      </c>
      <c r="AB214" s="77">
        <f t="shared" si="317"/>
        <v>0</v>
      </c>
      <c r="AC214" s="77">
        <f t="shared" si="317"/>
        <v>0</v>
      </c>
      <c r="AD214" s="77">
        <f t="shared" si="317"/>
        <v>0</v>
      </c>
      <c r="AE214" s="77">
        <f t="shared" si="317"/>
        <v>0</v>
      </c>
      <c r="AF214" s="77">
        <f t="shared" si="317"/>
        <v>0</v>
      </c>
      <c r="AG214" s="77">
        <f t="shared" si="317"/>
        <v>0</v>
      </c>
      <c r="AH214" s="77">
        <f t="shared" si="317"/>
        <v>0</v>
      </c>
      <c r="AI214" s="77">
        <f t="shared" si="317"/>
        <v>0</v>
      </c>
      <c r="AJ214" s="77">
        <f t="shared" si="317"/>
        <v>0</v>
      </c>
      <c r="AK214" s="77">
        <f t="shared" ref="AK214:BD214" si="318">IF(AK$73=0,0,AK75-AK304)</f>
        <v>0</v>
      </c>
      <c r="AL214" s="77">
        <f t="shared" si="318"/>
        <v>0</v>
      </c>
      <c r="AM214" s="77">
        <f t="shared" si="318"/>
        <v>0</v>
      </c>
      <c r="AN214" s="77">
        <f t="shared" si="318"/>
        <v>0</v>
      </c>
      <c r="AO214" s="77">
        <f t="shared" si="318"/>
        <v>0</v>
      </c>
      <c r="AP214" s="77">
        <f t="shared" si="318"/>
        <v>0</v>
      </c>
      <c r="AQ214" s="77">
        <f t="shared" si="318"/>
        <v>0</v>
      </c>
      <c r="AR214" s="77">
        <f t="shared" si="318"/>
        <v>0</v>
      </c>
      <c r="AS214" s="77">
        <f t="shared" si="318"/>
        <v>0</v>
      </c>
      <c r="AT214" s="77">
        <f t="shared" si="318"/>
        <v>0</v>
      </c>
      <c r="AU214" s="77">
        <f t="shared" si="318"/>
        <v>0</v>
      </c>
      <c r="AV214" s="77">
        <f t="shared" si="318"/>
        <v>0</v>
      </c>
      <c r="AW214" s="77">
        <f t="shared" si="318"/>
        <v>0</v>
      </c>
      <c r="AX214" s="77">
        <f t="shared" si="318"/>
        <v>0</v>
      </c>
      <c r="AY214" s="77">
        <f t="shared" si="318"/>
        <v>0</v>
      </c>
      <c r="AZ214" s="77">
        <f t="shared" si="318"/>
        <v>0</v>
      </c>
      <c r="BA214" s="77">
        <f t="shared" si="318"/>
        <v>0</v>
      </c>
      <c r="BB214" s="77">
        <f t="shared" si="318"/>
        <v>0</v>
      </c>
      <c r="BC214" s="77">
        <f t="shared" si="318"/>
        <v>0</v>
      </c>
      <c r="BD214" s="77">
        <f t="shared" si="318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x14ac:dyDescent="0.3">
      <c r="A215" s="248"/>
      <c r="B215" s="78"/>
      <c r="C215" s="250"/>
      <c r="D215" s="161">
        <f>SUM(E215:BD215)</f>
        <v>0</v>
      </c>
      <c r="E215" s="77">
        <f t="shared" ref="E215:AJ215" si="319">IF(E$73=0,0,E76-E305)</f>
        <v>0</v>
      </c>
      <c r="F215" s="77">
        <f t="shared" si="319"/>
        <v>0</v>
      </c>
      <c r="G215" s="77">
        <f t="shared" si="319"/>
        <v>0</v>
      </c>
      <c r="H215" s="77">
        <f t="shared" si="319"/>
        <v>0</v>
      </c>
      <c r="I215" s="77">
        <f t="shared" si="319"/>
        <v>0</v>
      </c>
      <c r="J215" s="77">
        <f t="shared" si="319"/>
        <v>0</v>
      </c>
      <c r="K215" s="77">
        <f t="shared" si="319"/>
        <v>0</v>
      </c>
      <c r="L215" s="77">
        <f t="shared" si="319"/>
        <v>0</v>
      </c>
      <c r="M215" s="77">
        <f t="shared" si="319"/>
        <v>0</v>
      </c>
      <c r="N215" s="77">
        <f t="shared" si="319"/>
        <v>0</v>
      </c>
      <c r="O215" s="77">
        <f t="shared" si="319"/>
        <v>0</v>
      </c>
      <c r="P215" s="77">
        <f t="shared" si="319"/>
        <v>0</v>
      </c>
      <c r="Q215" s="77">
        <f t="shared" si="319"/>
        <v>0</v>
      </c>
      <c r="R215" s="77">
        <f t="shared" si="319"/>
        <v>0</v>
      </c>
      <c r="S215" s="77">
        <f t="shared" si="319"/>
        <v>0</v>
      </c>
      <c r="T215" s="77">
        <f t="shared" si="319"/>
        <v>0</v>
      </c>
      <c r="U215" s="77">
        <f t="shared" si="319"/>
        <v>0</v>
      </c>
      <c r="V215" s="77">
        <f t="shared" si="319"/>
        <v>0</v>
      </c>
      <c r="W215" s="77">
        <f t="shared" si="319"/>
        <v>0</v>
      </c>
      <c r="X215" s="77">
        <f t="shared" si="319"/>
        <v>0</v>
      </c>
      <c r="Y215" s="77">
        <f t="shared" si="319"/>
        <v>0</v>
      </c>
      <c r="Z215" s="77">
        <f t="shared" si="319"/>
        <v>0</v>
      </c>
      <c r="AA215" s="77">
        <f t="shared" si="319"/>
        <v>0</v>
      </c>
      <c r="AB215" s="77">
        <f t="shared" si="319"/>
        <v>0</v>
      </c>
      <c r="AC215" s="77">
        <f t="shared" si="319"/>
        <v>0</v>
      </c>
      <c r="AD215" s="77">
        <f t="shared" si="319"/>
        <v>0</v>
      </c>
      <c r="AE215" s="77">
        <f t="shared" si="319"/>
        <v>0</v>
      </c>
      <c r="AF215" s="77">
        <f t="shared" si="319"/>
        <v>0</v>
      </c>
      <c r="AG215" s="77">
        <f t="shared" si="319"/>
        <v>0</v>
      </c>
      <c r="AH215" s="77">
        <f t="shared" si="319"/>
        <v>0</v>
      </c>
      <c r="AI215" s="77">
        <f t="shared" si="319"/>
        <v>0</v>
      </c>
      <c r="AJ215" s="77">
        <f t="shared" si="319"/>
        <v>0</v>
      </c>
      <c r="AK215" s="77">
        <f t="shared" ref="AK215:BD215" si="320">IF(AK$73=0,0,AK76-AK305)</f>
        <v>0</v>
      </c>
      <c r="AL215" s="77">
        <f t="shared" si="320"/>
        <v>0</v>
      </c>
      <c r="AM215" s="77">
        <f t="shared" si="320"/>
        <v>0</v>
      </c>
      <c r="AN215" s="77">
        <f t="shared" si="320"/>
        <v>0</v>
      </c>
      <c r="AO215" s="77">
        <f t="shared" si="320"/>
        <v>0</v>
      </c>
      <c r="AP215" s="77">
        <f t="shared" si="320"/>
        <v>0</v>
      </c>
      <c r="AQ215" s="77">
        <f t="shared" si="320"/>
        <v>0</v>
      </c>
      <c r="AR215" s="77">
        <f t="shared" si="320"/>
        <v>0</v>
      </c>
      <c r="AS215" s="77">
        <f t="shared" si="320"/>
        <v>0</v>
      </c>
      <c r="AT215" s="77">
        <f t="shared" si="320"/>
        <v>0</v>
      </c>
      <c r="AU215" s="77">
        <f t="shared" si="320"/>
        <v>0</v>
      </c>
      <c r="AV215" s="77">
        <f t="shared" si="320"/>
        <v>0</v>
      </c>
      <c r="AW215" s="77">
        <f t="shared" si="320"/>
        <v>0</v>
      </c>
      <c r="AX215" s="77">
        <f t="shared" si="320"/>
        <v>0</v>
      </c>
      <c r="AY215" s="77">
        <f t="shared" si="320"/>
        <v>0</v>
      </c>
      <c r="AZ215" s="77">
        <f t="shared" si="320"/>
        <v>0</v>
      </c>
      <c r="BA215" s="77">
        <f t="shared" si="320"/>
        <v>0</v>
      </c>
      <c r="BB215" s="77">
        <f t="shared" si="320"/>
        <v>0</v>
      </c>
      <c r="BC215" s="77">
        <f t="shared" si="320"/>
        <v>0</v>
      </c>
      <c r="BD215" s="77">
        <f t="shared" si="320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x14ac:dyDescent="0.3">
      <c r="A216" s="248"/>
      <c r="B216" s="160" t="s">
        <v>342</v>
      </c>
      <c r="C216" s="250"/>
      <c r="D216" s="161">
        <f>SUM(E216:BD216)</f>
        <v>-68743.508333333317</v>
      </c>
      <c r="E216" s="77">
        <f t="shared" ref="E216:AJ216" si="321">IF(E$73=0,0,E77-E306)</f>
        <v>6995.908333333331</v>
      </c>
      <c r="F216" s="77">
        <f t="shared" si="321"/>
        <v>-1600.2999999999993</v>
      </c>
      <c r="G216" s="77">
        <f t="shared" si="321"/>
        <v>5445.0750000000025</v>
      </c>
      <c r="H216" s="77">
        <f t="shared" si="321"/>
        <v>914.49166666666861</v>
      </c>
      <c r="I216" s="77">
        <f t="shared" si="321"/>
        <v>4783.3249999999971</v>
      </c>
      <c r="J216" s="77">
        <f t="shared" si="321"/>
        <v>2498.1916666666693</v>
      </c>
      <c r="K216" s="77">
        <f t="shared" si="321"/>
        <v>-2643.2416666666686</v>
      </c>
      <c r="L216" s="77">
        <f t="shared" si="321"/>
        <v>2783.841666666669</v>
      </c>
      <c r="M216" s="77">
        <f t="shared" si="321"/>
        <v>-1494.8499999999985</v>
      </c>
      <c r="N216" s="77">
        <f t="shared" si="321"/>
        <v>1512.758333333335</v>
      </c>
      <c r="O216" s="77">
        <f t="shared" si="321"/>
        <v>-4572.0166666666701</v>
      </c>
      <c r="P216" s="77">
        <f t="shared" si="321"/>
        <v>-2968.0333333333292</v>
      </c>
      <c r="Q216" s="77">
        <f t="shared" si="321"/>
        <v>753.875</v>
      </c>
      <c r="R216" s="77">
        <f t="shared" si="321"/>
        <v>-2493.1749999999993</v>
      </c>
      <c r="S216" s="77">
        <f t="shared" si="321"/>
        <v>-3152.3416666666672</v>
      </c>
      <c r="T216" s="77">
        <f t="shared" si="321"/>
        <v>-4594.0999999999985</v>
      </c>
      <c r="U216" s="77">
        <f t="shared" si="321"/>
        <v>-2833.3999999999978</v>
      </c>
      <c r="V216" s="77">
        <f t="shared" si="321"/>
        <v>1515.616666666665</v>
      </c>
      <c r="W216" s="77">
        <f t="shared" si="321"/>
        <v>-4108.7250000000022</v>
      </c>
      <c r="X216" s="77">
        <f t="shared" si="321"/>
        <v>-3738.6583333333328</v>
      </c>
      <c r="Y216" s="77">
        <f t="shared" si="321"/>
        <v>-3736.2083333333358</v>
      </c>
      <c r="Z216" s="77">
        <f t="shared" si="321"/>
        <v>-6194.7666666666646</v>
      </c>
      <c r="AA216" s="77">
        <f t="shared" si="321"/>
        <v>1978.5916666666635</v>
      </c>
      <c r="AB216" s="77">
        <f t="shared" si="321"/>
        <v>-2498.2583333333314</v>
      </c>
      <c r="AC216" s="77">
        <f t="shared" si="321"/>
        <v>-3255.7416666666686</v>
      </c>
      <c r="AD216" s="77">
        <f t="shared" si="321"/>
        <v>-3054.0499999999993</v>
      </c>
      <c r="AE216" s="77">
        <f t="shared" si="321"/>
        <v>-6320.2833333333328</v>
      </c>
      <c r="AF216" s="77">
        <f t="shared" si="321"/>
        <v>-2483.6666666666642</v>
      </c>
      <c r="AG216" s="77">
        <f t="shared" si="321"/>
        <v>-5226.366666666665</v>
      </c>
      <c r="AH216" s="77">
        <f t="shared" si="321"/>
        <v>-3127.366666666665</v>
      </c>
      <c r="AI216" s="77">
        <f t="shared" si="321"/>
        <v>-1378.0416666666679</v>
      </c>
      <c r="AJ216" s="77">
        <f t="shared" si="321"/>
        <v>-5639.5916666666635</v>
      </c>
      <c r="AK216" s="77">
        <f t="shared" ref="AK216:BD216" si="322">IF(AK$73=0,0,AK77-AK306)</f>
        <v>-7818.1416666666664</v>
      </c>
      <c r="AL216" s="77">
        <f t="shared" si="322"/>
        <v>-1190.8250000000007</v>
      </c>
      <c r="AM216" s="77">
        <f t="shared" si="322"/>
        <v>-2579.3916666666701</v>
      </c>
      <c r="AN216" s="77">
        <f t="shared" si="322"/>
        <v>-4309.4833333333372</v>
      </c>
      <c r="AO216" s="77">
        <f t="shared" si="322"/>
        <v>-2656.7916666666679</v>
      </c>
      <c r="AP216" s="77">
        <f t="shared" si="322"/>
        <v>-2257.366666666665</v>
      </c>
      <c r="AQ216" s="77">
        <f t="shared" si="322"/>
        <v>0</v>
      </c>
      <c r="AR216" s="77">
        <f t="shared" si="322"/>
        <v>0</v>
      </c>
      <c r="AS216" s="77">
        <f t="shared" si="322"/>
        <v>0</v>
      </c>
      <c r="AT216" s="77">
        <f t="shared" si="322"/>
        <v>0</v>
      </c>
      <c r="AU216" s="77">
        <f t="shared" si="322"/>
        <v>0</v>
      </c>
      <c r="AV216" s="77">
        <f t="shared" si="322"/>
        <v>0</v>
      </c>
      <c r="AW216" s="77">
        <f t="shared" si="322"/>
        <v>0</v>
      </c>
      <c r="AX216" s="77">
        <f t="shared" si="322"/>
        <v>0</v>
      </c>
      <c r="AY216" s="77">
        <f t="shared" si="322"/>
        <v>0</v>
      </c>
      <c r="AZ216" s="77">
        <f t="shared" si="322"/>
        <v>0</v>
      </c>
      <c r="BA216" s="77">
        <f t="shared" si="322"/>
        <v>0</v>
      </c>
      <c r="BB216" s="77">
        <f t="shared" si="322"/>
        <v>0</v>
      </c>
      <c r="BC216" s="77">
        <f t="shared" si="322"/>
        <v>0</v>
      </c>
      <c r="BD216" s="77">
        <f t="shared" si="322"/>
        <v>0</v>
      </c>
      <c r="BE216" s="251"/>
      <c r="BF216" s="163">
        <f>SUM(E216:H216)</f>
        <v>11755.175000000003</v>
      </c>
      <c r="BG216" s="77">
        <f>SUM(I216:L216)</f>
        <v>7422.1166666666668</v>
      </c>
      <c r="BH216" s="77">
        <f>SUM(M216:Q216)</f>
        <v>-6768.2666666666628</v>
      </c>
      <c r="BI216" s="77">
        <f>SUM(R216:U216)</f>
        <v>-13073.016666666663</v>
      </c>
      <c r="BJ216" s="77">
        <f>SUM(V216:Y216)</f>
        <v>-10067.975000000006</v>
      </c>
      <c r="BK216" s="77">
        <f>SUM(Z216:AD216)</f>
        <v>-13024.225</v>
      </c>
      <c r="BL216" s="77">
        <f>SUM(AE216:AH216)</f>
        <v>-17157.683333333327</v>
      </c>
      <c r="BM216" s="77">
        <f>SUM(AI216:AL216)</f>
        <v>-16026.599999999999</v>
      </c>
      <c r="BN216" s="77">
        <f>SUM(AM216:AQ216)</f>
        <v>-11803.03333333334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-68743.508333333331</v>
      </c>
      <c r="BS216" s="77">
        <f>SUM(BF216:BH216)</f>
        <v>12409.025000000009</v>
      </c>
      <c r="BT216" s="77">
        <f>SUM(BI216:BK216)</f>
        <v>-36165.216666666667</v>
      </c>
      <c r="BU216" s="77">
        <f>SUM(BL216:BN216)</f>
        <v>-44987.316666666666</v>
      </c>
      <c r="BV216" s="77">
        <f>SUM(BO216:BQ216)</f>
        <v>0</v>
      </c>
      <c r="BW216" s="77">
        <f>SUM(BF216:BK216)</f>
        <v>-23756.191666666658</v>
      </c>
      <c r="BX216" s="77">
        <f>SUM(BL216:BQ216)</f>
        <v>-44987.316666666666</v>
      </c>
      <c r="BY216" s="77">
        <f>IF(Info!$O$3="Q1",$BS216,IF(Info!$O$3="Q2",$BS216+$BT216,IF(Info!$O$3="Q3",$BS216+$BT216+$BU216,$BR216)))</f>
        <v>12409.025000000009</v>
      </c>
      <c r="BZ216" s="77">
        <f>IF(Info!$O$3="Q1",$BS216,IF(Info!$O$3="Q2",$BT216,IF(Info!$O$3="Q3",$BU216,$BV216)))</f>
        <v>12409.025000000009</v>
      </c>
      <c r="CA216" s="48"/>
    </row>
    <row r="217" spans="1:79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5.6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5.6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x14ac:dyDescent="0.3">
      <c r="A221" s="248"/>
      <c r="B221" s="78" t="s">
        <v>37</v>
      </c>
      <c r="C221" s="250"/>
      <c r="D221" s="161">
        <f>SUM(E221:BD221)</f>
        <v>-2624.8240000000014</v>
      </c>
      <c r="E221" s="77">
        <f t="shared" ref="E221:AJ221" si="323">IF(E$136=0,0,E82-E311)</f>
        <v>945.52400000000011</v>
      </c>
      <c r="F221" s="77">
        <f t="shared" si="323"/>
        <v>857.88400000000024</v>
      </c>
      <c r="G221" s="77">
        <f t="shared" si="323"/>
        <v>2679.3059999999996</v>
      </c>
      <c r="H221" s="77">
        <f t="shared" si="323"/>
        <v>3291.8299999999981</v>
      </c>
      <c r="I221" s="77">
        <f t="shared" si="323"/>
        <v>2121.4920000000002</v>
      </c>
      <c r="J221" s="77">
        <f t="shared" si="323"/>
        <v>264.07199999999989</v>
      </c>
      <c r="K221" s="77">
        <f t="shared" si="323"/>
        <v>882.00199999999995</v>
      </c>
      <c r="L221" s="77">
        <f t="shared" si="323"/>
        <v>3840.1519999999991</v>
      </c>
      <c r="M221" s="77">
        <f t="shared" si="323"/>
        <v>-1434.0539999999983</v>
      </c>
      <c r="N221" s="77">
        <f t="shared" si="323"/>
        <v>622.77199999999993</v>
      </c>
      <c r="O221" s="77">
        <f t="shared" si="323"/>
        <v>-1064.8039999999999</v>
      </c>
      <c r="P221" s="77">
        <f t="shared" si="323"/>
        <v>346.20800000000008</v>
      </c>
      <c r="Q221" s="77">
        <f t="shared" si="323"/>
        <v>3191.2619999999997</v>
      </c>
      <c r="R221" s="77">
        <f t="shared" si="323"/>
        <v>-5938.630000000001</v>
      </c>
      <c r="S221" s="77">
        <f t="shared" si="323"/>
        <v>-1339.4979999999996</v>
      </c>
      <c r="T221" s="77">
        <f t="shared" si="323"/>
        <v>-1292.7659999999998</v>
      </c>
      <c r="U221" s="77">
        <f t="shared" si="323"/>
        <v>-877.45800000000008</v>
      </c>
      <c r="V221" s="77">
        <f t="shared" si="323"/>
        <v>1511.6859999999999</v>
      </c>
      <c r="W221" s="77">
        <f t="shared" si="323"/>
        <v>-5324.9860000000008</v>
      </c>
      <c r="X221" s="77">
        <f t="shared" si="323"/>
        <v>-1135.3279999999995</v>
      </c>
      <c r="Y221" s="77">
        <f t="shared" si="323"/>
        <v>-1240.6500000000003</v>
      </c>
      <c r="Z221" s="77">
        <f t="shared" si="323"/>
        <v>-637.22800000000007</v>
      </c>
      <c r="AA221" s="77">
        <f t="shared" si="323"/>
        <v>1806.452</v>
      </c>
      <c r="AB221" s="77">
        <f t="shared" si="323"/>
        <v>-5663.7119999999995</v>
      </c>
      <c r="AC221" s="77">
        <f t="shared" si="323"/>
        <v>-340.36400000000049</v>
      </c>
      <c r="AD221" s="77">
        <f t="shared" si="323"/>
        <v>-499.76400000000035</v>
      </c>
      <c r="AE221" s="77">
        <f t="shared" si="323"/>
        <v>152.30799999999999</v>
      </c>
      <c r="AF221" s="77">
        <f t="shared" si="323"/>
        <v>1287.9160000000002</v>
      </c>
      <c r="AG221" s="77">
        <f t="shared" si="323"/>
        <v>-223.98199999999997</v>
      </c>
      <c r="AH221" s="77">
        <f t="shared" si="323"/>
        <v>333.30200000000013</v>
      </c>
      <c r="AI221" s="77">
        <f t="shared" si="323"/>
        <v>1031.1060000000002</v>
      </c>
      <c r="AJ221" s="77">
        <f t="shared" si="323"/>
        <v>573.39599999999973</v>
      </c>
      <c r="AK221" s="77">
        <f t="shared" ref="AK221:BD221" si="324">IF(AK$136=0,0,AK82-AK311)</f>
        <v>-145.87599999999998</v>
      </c>
      <c r="AL221" s="77">
        <f t="shared" si="324"/>
        <v>985.42599999999993</v>
      </c>
      <c r="AM221" s="77">
        <f t="shared" si="324"/>
        <v>-2063.7180000000008</v>
      </c>
      <c r="AN221" s="77">
        <f t="shared" si="324"/>
        <v>791.6239999999998</v>
      </c>
      <c r="AO221" s="77">
        <f t="shared" si="324"/>
        <v>-234.17799999999988</v>
      </c>
      <c r="AP221" s="77">
        <f t="shared" si="324"/>
        <v>-683.548</v>
      </c>
      <c r="AQ221" s="77">
        <f t="shared" si="324"/>
        <v>0</v>
      </c>
      <c r="AR221" s="77">
        <f t="shared" si="324"/>
        <v>0</v>
      </c>
      <c r="AS221" s="77">
        <f t="shared" si="324"/>
        <v>0</v>
      </c>
      <c r="AT221" s="77">
        <f t="shared" si="324"/>
        <v>0</v>
      </c>
      <c r="AU221" s="77">
        <f t="shared" si="324"/>
        <v>0</v>
      </c>
      <c r="AV221" s="77">
        <f t="shared" si="324"/>
        <v>0</v>
      </c>
      <c r="AW221" s="77">
        <f t="shared" si="324"/>
        <v>0</v>
      </c>
      <c r="AX221" s="77">
        <f t="shared" si="324"/>
        <v>0</v>
      </c>
      <c r="AY221" s="77">
        <f t="shared" si="324"/>
        <v>0</v>
      </c>
      <c r="AZ221" s="77">
        <f t="shared" si="324"/>
        <v>0</v>
      </c>
      <c r="BA221" s="77">
        <f t="shared" si="324"/>
        <v>0</v>
      </c>
      <c r="BB221" s="77">
        <f t="shared" si="324"/>
        <v>0</v>
      </c>
      <c r="BC221" s="77">
        <f t="shared" si="324"/>
        <v>0</v>
      </c>
      <c r="BD221" s="77">
        <f t="shared" si="324"/>
        <v>0</v>
      </c>
      <c r="BE221" s="251"/>
      <c r="BF221" s="163">
        <f>SUM(E221:H221)</f>
        <v>7774.5439999999981</v>
      </c>
      <c r="BG221" s="77">
        <f>SUM(I221:L221)</f>
        <v>7107.7179999999989</v>
      </c>
      <c r="BH221" s="77">
        <f>SUM(M221:Q221)</f>
        <v>1661.3840000000016</v>
      </c>
      <c r="BI221" s="77">
        <f>SUM(R221:U221)</f>
        <v>-9448.3520000000008</v>
      </c>
      <c r="BJ221" s="77">
        <f>SUM(V221:Y221)</f>
        <v>-6189.2780000000012</v>
      </c>
      <c r="BK221" s="77">
        <f>SUM(Z221:AD221)</f>
        <v>-5334.616</v>
      </c>
      <c r="BL221" s="77">
        <f>SUM(AE221:AH221)</f>
        <v>1549.5440000000003</v>
      </c>
      <c r="BM221" s="77">
        <f>SUM(AI221:AL221)</f>
        <v>2444.0519999999997</v>
      </c>
      <c r="BN221" s="77">
        <f>SUM(AM221:AQ221)</f>
        <v>-2189.8200000000006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-2624.8240000000055</v>
      </c>
      <c r="BS221" s="77">
        <f>SUM(BF221:BH221)</f>
        <v>16543.645999999997</v>
      </c>
      <c r="BT221" s="77">
        <f>SUM(BI221:BK221)</f>
        <v>-20972.245999999999</v>
      </c>
      <c r="BU221" s="77">
        <f>SUM(BL221:BN221)</f>
        <v>1803.7759999999994</v>
      </c>
      <c r="BV221" s="77">
        <f>SUM(BO221:BQ221)</f>
        <v>0</v>
      </c>
      <c r="BW221" s="77">
        <f>SUM(BF221:BK221)</f>
        <v>-4428.6000000000049</v>
      </c>
      <c r="BX221" s="77">
        <f>SUM(BL221:BQ221)</f>
        <v>1803.7759999999994</v>
      </c>
      <c r="BY221" s="77">
        <f>IF(Info!$O$3="Q1",$BS221,IF(Info!$O$3="Q2",$BS221+$BT221,IF(Info!$O$3="Q3",$BS221+$BT221+$BU221,$BR221)))</f>
        <v>16543.645999999997</v>
      </c>
      <c r="BZ221" s="77">
        <f>IF(Info!$O$3="Q1",$BS221,IF(Info!$O$3="Q2",$BT221,IF(Info!$O$3="Q3",$BU221,$BV221)))</f>
        <v>16543.645999999997</v>
      </c>
      <c r="CA221" s="48"/>
    </row>
    <row r="222" spans="1:79" x14ac:dyDescent="0.3">
      <c r="A222" s="248"/>
      <c r="B222" s="78" t="s">
        <v>39</v>
      </c>
      <c r="C222" s="250"/>
      <c r="D222" s="161">
        <f>SUM(E222:BD222)</f>
        <v>-2513.8566666666652</v>
      </c>
      <c r="E222" s="77">
        <f t="shared" ref="E222:AJ222" si="325">IF(E$136=0,0,E83-E312)</f>
        <v>-230.75666666666666</v>
      </c>
      <c r="F222" s="77">
        <f t="shared" si="325"/>
        <v>236.85333333333335</v>
      </c>
      <c r="G222" s="77">
        <f t="shared" si="325"/>
        <v>-232.03666666666663</v>
      </c>
      <c r="H222" s="77">
        <f t="shared" si="325"/>
        <v>146.67333333333335</v>
      </c>
      <c r="I222" s="77">
        <f t="shared" si="325"/>
        <v>111.99333333333334</v>
      </c>
      <c r="J222" s="77">
        <f t="shared" si="325"/>
        <v>-51.206666666666649</v>
      </c>
      <c r="K222" s="77">
        <f t="shared" si="325"/>
        <v>135.88333333333333</v>
      </c>
      <c r="L222" s="77">
        <f t="shared" si="325"/>
        <v>171.63333333333333</v>
      </c>
      <c r="M222" s="77">
        <f t="shared" si="325"/>
        <v>-212.18333333333331</v>
      </c>
      <c r="N222" s="77">
        <f t="shared" si="325"/>
        <v>-64.633333333333326</v>
      </c>
      <c r="O222" s="77">
        <f t="shared" si="325"/>
        <v>-211.62333333333331</v>
      </c>
      <c r="P222" s="77">
        <f t="shared" si="325"/>
        <v>81.526666666666671</v>
      </c>
      <c r="Q222" s="77">
        <f t="shared" si="325"/>
        <v>-66.723333333333301</v>
      </c>
      <c r="R222" s="77">
        <f t="shared" si="325"/>
        <v>-247.73666666666662</v>
      </c>
      <c r="S222" s="77">
        <f t="shared" si="325"/>
        <v>-143.21666666666664</v>
      </c>
      <c r="T222" s="77">
        <f t="shared" si="325"/>
        <v>15.75333333333333</v>
      </c>
      <c r="U222" s="77">
        <f t="shared" si="325"/>
        <v>5.4133333333333553</v>
      </c>
      <c r="V222" s="77">
        <f t="shared" si="325"/>
        <v>8.4233333333333462</v>
      </c>
      <c r="W222" s="77">
        <f t="shared" si="325"/>
        <v>-272.01666666666665</v>
      </c>
      <c r="X222" s="77">
        <f t="shared" si="325"/>
        <v>-98.456666666666621</v>
      </c>
      <c r="Y222" s="77">
        <f t="shared" si="325"/>
        <v>-236.68666666666667</v>
      </c>
      <c r="Z222" s="77">
        <f t="shared" si="325"/>
        <v>-51.813333333333333</v>
      </c>
      <c r="AA222" s="77">
        <f t="shared" si="325"/>
        <v>-86.9433333333333</v>
      </c>
      <c r="AB222" s="77">
        <f t="shared" si="325"/>
        <v>-72.453333333333319</v>
      </c>
      <c r="AC222" s="77">
        <f t="shared" si="325"/>
        <v>31.076666666666682</v>
      </c>
      <c r="AD222" s="77">
        <f t="shared" si="325"/>
        <v>-76.353333333333325</v>
      </c>
      <c r="AE222" s="77">
        <f t="shared" si="325"/>
        <v>49.043333333333351</v>
      </c>
      <c r="AF222" s="77">
        <f t="shared" si="325"/>
        <v>-136.76666666666665</v>
      </c>
      <c r="AG222" s="77">
        <f t="shared" si="325"/>
        <v>-132.15666666666664</v>
      </c>
      <c r="AH222" s="77">
        <f t="shared" si="325"/>
        <v>-240.10666666666663</v>
      </c>
      <c r="AI222" s="77">
        <f t="shared" si="325"/>
        <v>-245.41666666666663</v>
      </c>
      <c r="AJ222" s="77">
        <f t="shared" si="325"/>
        <v>24.143333333333374</v>
      </c>
      <c r="AK222" s="77">
        <f t="shared" ref="AK222:BD222" si="326">IF(AK$136=0,0,AK83-AK312)</f>
        <v>-28.926666666666677</v>
      </c>
      <c r="AL222" s="77">
        <f t="shared" si="326"/>
        <v>24.833333333333371</v>
      </c>
      <c r="AM222" s="77">
        <f t="shared" si="326"/>
        <v>-80.413333333333327</v>
      </c>
      <c r="AN222" s="77">
        <f t="shared" si="326"/>
        <v>-53.883333333333326</v>
      </c>
      <c r="AO222" s="77">
        <f t="shared" si="326"/>
        <v>-99.173333333333318</v>
      </c>
      <c r="AP222" s="77">
        <f t="shared" si="326"/>
        <v>-185.42333333333332</v>
      </c>
      <c r="AQ222" s="77">
        <f t="shared" si="326"/>
        <v>0</v>
      </c>
      <c r="AR222" s="77">
        <f t="shared" si="326"/>
        <v>0</v>
      </c>
      <c r="AS222" s="77">
        <f t="shared" si="326"/>
        <v>0</v>
      </c>
      <c r="AT222" s="77">
        <f t="shared" si="326"/>
        <v>0</v>
      </c>
      <c r="AU222" s="77">
        <f t="shared" si="326"/>
        <v>0</v>
      </c>
      <c r="AV222" s="77">
        <f t="shared" si="326"/>
        <v>0</v>
      </c>
      <c r="AW222" s="77">
        <f t="shared" si="326"/>
        <v>0</v>
      </c>
      <c r="AX222" s="77">
        <f t="shared" si="326"/>
        <v>0</v>
      </c>
      <c r="AY222" s="77">
        <f t="shared" si="326"/>
        <v>0</v>
      </c>
      <c r="AZ222" s="77">
        <f t="shared" si="326"/>
        <v>0</v>
      </c>
      <c r="BA222" s="77">
        <f t="shared" si="326"/>
        <v>0</v>
      </c>
      <c r="BB222" s="77">
        <f t="shared" si="326"/>
        <v>0</v>
      </c>
      <c r="BC222" s="77">
        <f t="shared" si="326"/>
        <v>0</v>
      </c>
      <c r="BD222" s="77">
        <f t="shared" si="326"/>
        <v>0</v>
      </c>
      <c r="BE222" s="251"/>
      <c r="BF222" s="163">
        <f>SUM(E222:H222)</f>
        <v>-79.266666666666595</v>
      </c>
      <c r="BG222" s="77">
        <f>SUM(I222:L222)</f>
        <v>368.30333333333334</v>
      </c>
      <c r="BH222" s="77">
        <f>SUM(M222:Q222)</f>
        <v>-473.6366666666666</v>
      </c>
      <c r="BI222" s="77">
        <f>SUM(R222:U222)</f>
        <v>-369.78666666666658</v>
      </c>
      <c r="BJ222" s="77">
        <f>SUM(V222:Y222)</f>
        <v>-598.73666666666668</v>
      </c>
      <c r="BK222" s="77">
        <f>SUM(Z222:AD222)</f>
        <v>-256.48666666666657</v>
      </c>
      <c r="BL222" s="77">
        <f>SUM(AE222:AH222)</f>
        <v>-459.98666666666657</v>
      </c>
      <c r="BM222" s="77">
        <f>SUM(AI222:AL222)</f>
        <v>-225.36666666666656</v>
      </c>
      <c r="BN222" s="77">
        <f>SUM(AM222:AQ222)</f>
        <v>-418.89333333333332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-2513.8566666666666</v>
      </c>
      <c r="BS222" s="77">
        <f>SUM(BF222:BH222)</f>
        <v>-184.59999999999985</v>
      </c>
      <c r="BT222" s="77">
        <f>SUM(BI222:BK222)</f>
        <v>-1225.0099999999998</v>
      </c>
      <c r="BU222" s="77">
        <f>SUM(BL222:BN222)</f>
        <v>-1104.2466666666664</v>
      </c>
      <c r="BV222" s="77">
        <f>SUM(BO222:BQ222)</f>
        <v>0</v>
      </c>
      <c r="BW222" s="77">
        <f>SUM(BF222:BK222)</f>
        <v>-1409.6099999999997</v>
      </c>
      <c r="BX222" s="77">
        <f>SUM(BL222:BQ222)</f>
        <v>-1104.2466666666664</v>
      </c>
      <c r="BY222" s="77">
        <f>IF(Info!$O$3="Q1",$BS222,IF(Info!$O$3="Q2",$BS222+$BT222,IF(Info!$O$3="Q3",$BS222+$BT222+$BU222,$BR222)))</f>
        <v>-184.59999999999985</v>
      </c>
      <c r="BZ222" s="77">
        <f>IF(Info!$O$3="Q1",$BS222,IF(Info!$O$3="Q2",$BT222,IF(Info!$O$3="Q3",$BU222,$BV222)))</f>
        <v>-184.59999999999985</v>
      </c>
      <c r="CA222" s="48"/>
    </row>
    <row r="223" spans="1:79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27">IF(E$136=0,0,E84-E313)</f>
        <v>0</v>
      </c>
      <c r="F223" s="77">
        <f t="shared" si="327"/>
        <v>0</v>
      </c>
      <c r="G223" s="77">
        <f t="shared" si="327"/>
        <v>0</v>
      </c>
      <c r="H223" s="77">
        <f t="shared" si="327"/>
        <v>0</v>
      </c>
      <c r="I223" s="77">
        <f t="shared" si="327"/>
        <v>0</v>
      </c>
      <c r="J223" s="77">
        <f t="shared" si="327"/>
        <v>0</v>
      </c>
      <c r="K223" s="77">
        <f t="shared" si="327"/>
        <v>0</v>
      </c>
      <c r="L223" s="77">
        <f t="shared" si="327"/>
        <v>0</v>
      </c>
      <c r="M223" s="77">
        <f t="shared" si="327"/>
        <v>0</v>
      </c>
      <c r="N223" s="77">
        <f t="shared" si="327"/>
        <v>0</v>
      </c>
      <c r="O223" s="77">
        <f t="shared" si="327"/>
        <v>0</v>
      </c>
      <c r="P223" s="77">
        <f t="shared" si="327"/>
        <v>0</v>
      </c>
      <c r="Q223" s="77">
        <f t="shared" si="327"/>
        <v>0</v>
      </c>
      <c r="R223" s="77">
        <f t="shared" si="327"/>
        <v>0</v>
      </c>
      <c r="S223" s="77">
        <f t="shared" si="327"/>
        <v>0</v>
      </c>
      <c r="T223" s="77">
        <f t="shared" si="327"/>
        <v>0</v>
      </c>
      <c r="U223" s="77">
        <f t="shared" si="327"/>
        <v>0</v>
      </c>
      <c r="V223" s="77">
        <f t="shared" si="327"/>
        <v>0</v>
      </c>
      <c r="W223" s="77">
        <f t="shared" si="327"/>
        <v>0</v>
      </c>
      <c r="X223" s="77">
        <f t="shared" si="327"/>
        <v>0</v>
      </c>
      <c r="Y223" s="77">
        <f t="shared" si="327"/>
        <v>0</v>
      </c>
      <c r="Z223" s="77">
        <f t="shared" si="327"/>
        <v>0</v>
      </c>
      <c r="AA223" s="77">
        <f t="shared" si="327"/>
        <v>0</v>
      </c>
      <c r="AB223" s="77">
        <f t="shared" si="327"/>
        <v>0</v>
      </c>
      <c r="AC223" s="77">
        <f t="shared" si="327"/>
        <v>0</v>
      </c>
      <c r="AD223" s="77">
        <f t="shared" si="327"/>
        <v>0</v>
      </c>
      <c r="AE223" s="77">
        <f t="shared" si="327"/>
        <v>0</v>
      </c>
      <c r="AF223" s="77">
        <f t="shared" si="327"/>
        <v>0</v>
      </c>
      <c r="AG223" s="77">
        <f t="shared" si="327"/>
        <v>0</v>
      </c>
      <c r="AH223" s="77">
        <f t="shared" si="327"/>
        <v>0</v>
      </c>
      <c r="AI223" s="77">
        <f t="shared" si="327"/>
        <v>0</v>
      </c>
      <c r="AJ223" s="77">
        <f t="shared" si="327"/>
        <v>0</v>
      </c>
      <c r="AK223" s="77">
        <f t="shared" ref="AK223:BD223" si="328">IF(AK$136=0,0,AK84-AK313)</f>
        <v>0</v>
      </c>
      <c r="AL223" s="77">
        <f t="shared" si="328"/>
        <v>0</v>
      </c>
      <c r="AM223" s="77">
        <f t="shared" si="328"/>
        <v>0</v>
      </c>
      <c r="AN223" s="77">
        <f t="shared" si="328"/>
        <v>0</v>
      </c>
      <c r="AO223" s="77">
        <f t="shared" si="328"/>
        <v>0</v>
      </c>
      <c r="AP223" s="77">
        <f t="shared" si="328"/>
        <v>0</v>
      </c>
      <c r="AQ223" s="77">
        <f t="shared" si="328"/>
        <v>0</v>
      </c>
      <c r="AR223" s="77">
        <f t="shared" si="328"/>
        <v>0</v>
      </c>
      <c r="AS223" s="77">
        <f t="shared" si="328"/>
        <v>0</v>
      </c>
      <c r="AT223" s="77">
        <f t="shared" si="328"/>
        <v>0</v>
      </c>
      <c r="AU223" s="77">
        <f t="shared" si="328"/>
        <v>0</v>
      </c>
      <c r="AV223" s="77">
        <f t="shared" si="328"/>
        <v>0</v>
      </c>
      <c r="AW223" s="77">
        <f t="shared" si="328"/>
        <v>0</v>
      </c>
      <c r="AX223" s="77">
        <f t="shared" si="328"/>
        <v>0</v>
      </c>
      <c r="AY223" s="77">
        <f t="shared" si="328"/>
        <v>0</v>
      </c>
      <c r="AZ223" s="77">
        <f t="shared" si="328"/>
        <v>0</v>
      </c>
      <c r="BA223" s="77">
        <f t="shared" si="328"/>
        <v>0</v>
      </c>
      <c r="BB223" s="77">
        <f t="shared" si="328"/>
        <v>0</v>
      </c>
      <c r="BC223" s="77">
        <f t="shared" si="328"/>
        <v>0</v>
      </c>
      <c r="BD223" s="77">
        <f t="shared" si="328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29">IF(E$136=0,0,E85-E314)</f>
        <v>0</v>
      </c>
      <c r="F224" s="77">
        <f t="shared" si="329"/>
        <v>0</v>
      </c>
      <c r="G224" s="77">
        <f t="shared" si="329"/>
        <v>0</v>
      </c>
      <c r="H224" s="77">
        <f t="shared" si="329"/>
        <v>0</v>
      </c>
      <c r="I224" s="77">
        <f t="shared" si="329"/>
        <v>0</v>
      </c>
      <c r="J224" s="77">
        <f t="shared" si="329"/>
        <v>0</v>
      </c>
      <c r="K224" s="77">
        <f t="shared" si="329"/>
        <v>0</v>
      </c>
      <c r="L224" s="77">
        <f t="shared" si="329"/>
        <v>0</v>
      </c>
      <c r="M224" s="77">
        <f t="shared" si="329"/>
        <v>0</v>
      </c>
      <c r="N224" s="77">
        <f t="shared" si="329"/>
        <v>0</v>
      </c>
      <c r="O224" s="77">
        <f t="shared" si="329"/>
        <v>0</v>
      </c>
      <c r="P224" s="77">
        <f t="shared" si="329"/>
        <v>0</v>
      </c>
      <c r="Q224" s="77">
        <f t="shared" si="329"/>
        <v>0</v>
      </c>
      <c r="R224" s="77">
        <f t="shared" si="329"/>
        <v>0</v>
      </c>
      <c r="S224" s="77">
        <f t="shared" si="329"/>
        <v>0</v>
      </c>
      <c r="T224" s="77">
        <f t="shared" si="329"/>
        <v>0</v>
      </c>
      <c r="U224" s="77">
        <f t="shared" si="329"/>
        <v>0</v>
      </c>
      <c r="V224" s="77">
        <f t="shared" si="329"/>
        <v>0</v>
      </c>
      <c r="W224" s="77">
        <f t="shared" si="329"/>
        <v>0</v>
      </c>
      <c r="X224" s="77">
        <f t="shared" si="329"/>
        <v>0</v>
      </c>
      <c r="Y224" s="77">
        <f t="shared" si="329"/>
        <v>0</v>
      </c>
      <c r="Z224" s="77">
        <f t="shared" si="329"/>
        <v>0</v>
      </c>
      <c r="AA224" s="77">
        <f t="shared" si="329"/>
        <v>0</v>
      </c>
      <c r="AB224" s="77">
        <f t="shared" si="329"/>
        <v>0</v>
      </c>
      <c r="AC224" s="77">
        <f t="shared" si="329"/>
        <v>0</v>
      </c>
      <c r="AD224" s="77">
        <f t="shared" si="329"/>
        <v>0</v>
      </c>
      <c r="AE224" s="77">
        <f t="shared" si="329"/>
        <v>0</v>
      </c>
      <c r="AF224" s="77">
        <f t="shared" si="329"/>
        <v>0</v>
      </c>
      <c r="AG224" s="77">
        <f t="shared" si="329"/>
        <v>0</v>
      </c>
      <c r="AH224" s="77">
        <f t="shared" si="329"/>
        <v>0</v>
      </c>
      <c r="AI224" s="77">
        <f t="shared" si="329"/>
        <v>0</v>
      </c>
      <c r="AJ224" s="77">
        <f t="shared" si="329"/>
        <v>0</v>
      </c>
      <c r="AK224" s="77">
        <f t="shared" ref="AK224:BD224" si="330">IF(AK$136=0,0,AK85-AK314)</f>
        <v>0</v>
      </c>
      <c r="AL224" s="77">
        <f t="shared" si="330"/>
        <v>0</v>
      </c>
      <c r="AM224" s="77">
        <f t="shared" si="330"/>
        <v>0</v>
      </c>
      <c r="AN224" s="77">
        <f t="shared" si="330"/>
        <v>0</v>
      </c>
      <c r="AO224" s="77">
        <f t="shared" si="330"/>
        <v>0</v>
      </c>
      <c r="AP224" s="77">
        <f t="shared" si="330"/>
        <v>0</v>
      </c>
      <c r="AQ224" s="77">
        <f t="shared" si="330"/>
        <v>0</v>
      </c>
      <c r="AR224" s="77">
        <f t="shared" si="330"/>
        <v>0</v>
      </c>
      <c r="AS224" s="77">
        <f t="shared" si="330"/>
        <v>0</v>
      </c>
      <c r="AT224" s="77">
        <f t="shared" si="330"/>
        <v>0</v>
      </c>
      <c r="AU224" s="77">
        <f t="shared" si="330"/>
        <v>0</v>
      </c>
      <c r="AV224" s="77">
        <f t="shared" si="330"/>
        <v>0</v>
      </c>
      <c r="AW224" s="77">
        <f t="shared" si="330"/>
        <v>0</v>
      </c>
      <c r="AX224" s="77">
        <f t="shared" si="330"/>
        <v>0</v>
      </c>
      <c r="AY224" s="77">
        <f t="shared" si="330"/>
        <v>0</v>
      </c>
      <c r="AZ224" s="77">
        <f t="shared" si="330"/>
        <v>0</v>
      </c>
      <c r="BA224" s="77">
        <f t="shared" si="330"/>
        <v>0</v>
      </c>
      <c r="BB224" s="77">
        <f t="shared" si="330"/>
        <v>0</v>
      </c>
      <c r="BC224" s="77">
        <f t="shared" si="330"/>
        <v>0</v>
      </c>
      <c r="BD224" s="77">
        <f t="shared" si="330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x14ac:dyDescent="0.3">
      <c r="A225" s="248"/>
      <c r="B225" s="78" t="s">
        <v>348</v>
      </c>
      <c r="C225" s="250"/>
      <c r="D225" s="255">
        <f>SUM(E225:BD225)</f>
        <v>-5138.6806666666707</v>
      </c>
      <c r="E225" s="255">
        <f t="shared" ref="E225:AJ225" si="331">IF(E$136=0,0,E86-E315)</f>
        <v>714.76733333333368</v>
      </c>
      <c r="F225" s="255">
        <f t="shared" si="331"/>
        <v>1094.7373333333335</v>
      </c>
      <c r="G225" s="255">
        <f t="shared" si="331"/>
        <v>2447.2693333333332</v>
      </c>
      <c r="H225" s="255">
        <f t="shared" si="331"/>
        <v>3438.5033333333322</v>
      </c>
      <c r="I225" s="255">
        <f t="shared" si="331"/>
        <v>2233.4853333333335</v>
      </c>
      <c r="J225" s="255">
        <f t="shared" si="331"/>
        <v>212.86533333333318</v>
      </c>
      <c r="K225" s="255">
        <f t="shared" si="331"/>
        <v>1017.8853333333334</v>
      </c>
      <c r="L225" s="255">
        <f t="shared" si="331"/>
        <v>4011.7853333333323</v>
      </c>
      <c r="M225" s="255">
        <f t="shared" si="331"/>
        <v>-1646.2373333333308</v>
      </c>
      <c r="N225" s="255">
        <f t="shared" si="331"/>
        <v>558.13866666666672</v>
      </c>
      <c r="O225" s="255">
        <f t="shared" si="331"/>
        <v>-1276.4273333333333</v>
      </c>
      <c r="P225" s="255">
        <f t="shared" si="331"/>
        <v>427.73466666666673</v>
      </c>
      <c r="Q225" s="255">
        <f t="shared" si="331"/>
        <v>3124.5386666666664</v>
      </c>
      <c r="R225" s="255">
        <f t="shared" si="331"/>
        <v>-6186.3666666666686</v>
      </c>
      <c r="S225" s="255">
        <f t="shared" si="331"/>
        <v>-1482.7146666666658</v>
      </c>
      <c r="T225" s="255">
        <f t="shared" si="331"/>
        <v>-1277.0126666666665</v>
      </c>
      <c r="U225" s="255">
        <f t="shared" si="331"/>
        <v>-872.04466666666667</v>
      </c>
      <c r="V225" s="255">
        <f t="shared" si="331"/>
        <v>1520.1093333333333</v>
      </c>
      <c r="W225" s="255">
        <f t="shared" si="331"/>
        <v>-5597.0026666666672</v>
      </c>
      <c r="X225" s="255">
        <f t="shared" si="331"/>
        <v>-1233.7846666666665</v>
      </c>
      <c r="Y225" s="255">
        <f t="shared" si="331"/>
        <v>-1477.3366666666668</v>
      </c>
      <c r="Z225" s="255">
        <f t="shared" si="331"/>
        <v>-689.04133333333357</v>
      </c>
      <c r="AA225" s="255">
        <f t="shared" si="331"/>
        <v>1719.5086666666666</v>
      </c>
      <c r="AB225" s="255">
        <f t="shared" si="331"/>
        <v>-5736.1653333333343</v>
      </c>
      <c r="AC225" s="255">
        <f t="shared" si="331"/>
        <v>-309.28733333333366</v>
      </c>
      <c r="AD225" s="255">
        <f t="shared" si="331"/>
        <v>-576.11733333333382</v>
      </c>
      <c r="AE225" s="255">
        <f t="shared" si="331"/>
        <v>201.35133333333329</v>
      </c>
      <c r="AF225" s="255">
        <f t="shared" si="331"/>
        <v>1151.1493333333333</v>
      </c>
      <c r="AG225" s="255">
        <f t="shared" si="331"/>
        <v>-356.13866666666763</v>
      </c>
      <c r="AH225" s="255">
        <f t="shared" si="331"/>
        <v>93.195333333333565</v>
      </c>
      <c r="AI225" s="255">
        <f t="shared" si="331"/>
        <v>785.68933333333371</v>
      </c>
      <c r="AJ225" s="255">
        <f t="shared" si="331"/>
        <v>597.53933333333316</v>
      </c>
      <c r="AK225" s="255">
        <f t="shared" ref="AK225:BD225" si="332">IF(AK$136=0,0,AK86-AK315)</f>
        <v>-174.80266666666648</v>
      </c>
      <c r="AL225" s="255">
        <f t="shared" si="332"/>
        <v>1010.2593333333334</v>
      </c>
      <c r="AM225" s="255">
        <f t="shared" si="332"/>
        <v>-2144.1313333333346</v>
      </c>
      <c r="AN225" s="255">
        <f t="shared" si="332"/>
        <v>737.74066666666658</v>
      </c>
      <c r="AO225" s="255">
        <f t="shared" si="332"/>
        <v>-333.35133333333306</v>
      </c>
      <c r="AP225" s="255">
        <f t="shared" si="332"/>
        <v>-868.97133333333318</v>
      </c>
      <c r="AQ225" s="255">
        <f t="shared" si="332"/>
        <v>0</v>
      </c>
      <c r="AR225" s="255">
        <f t="shared" si="332"/>
        <v>0</v>
      </c>
      <c r="AS225" s="255">
        <f t="shared" si="332"/>
        <v>0</v>
      </c>
      <c r="AT225" s="255">
        <f t="shared" si="332"/>
        <v>0</v>
      </c>
      <c r="AU225" s="255">
        <f t="shared" si="332"/>
        <v>0</v>
      </c>
      <c r="AV225" s="255">
        <f t="shared" si="332"/>
        <v>0</v>
      </c>
      <c r="AW225" s="255">
        <f t="shared" si="332"/>
        <v>0</v>
      </c>
      <c r="AX225" s="255">
        <f t="shared" si="332"/>
        <v>0</v>
      </c>
      <c r="AY225" s="255">
        <f t="shared" si="332"/>
        <v>0</v>
      </c>
      <c r="AZ225" s="255">
        <f t="shared" si="332"/>
        <v>0</v>
      </c>
      <c r="BA225" s="255">
        <f t="shared" si="332"/>
        <v>0</v>
      </c>
      <c r="BB225" s="255">
        <f t="shared" si="332"/>
        <v>0</v>
      </c>
      <c r="BC225" s="255">
        <f t="shared" si="332"/>
        <v>0</v>
      </c>
      <c r="BD225" s="255">
        <f t="shared" si="332"/>
        <v>0</v>
      </c>
      <c r="BE225" s="251"/>
      <c r="BF225" s="162">
        <f>SUM(E225:H225)</f>
        <v>7695.2773333333325</v>
      </c>
      <c r="BG225" s="157">
        <f>SUM(I225:L225)</f>
        <v>7476.0213333333322</v>
      </c>
      <c r="BH225" s="157">
        <f>SUM(M225:Q225)</f>
        <v>1187.747333333336</v>
      </c>
      <c r="BI225" s="157">
        <f>SUM(R225:U225)</f>
        <v>-9818.1386666666676</v>
      </c>
      <c r="BJ225" s="157">
        <f>SUM(V225:Y225)</f>
        <v>-6788.0146666666669</v>
      </c>
      <c r="BK225" s="157">
        <f>SUM(Z225:AD225)</f>
        <v>-5591.1026666666685</v>
      </c>
      <c r="BL225" s="157">
        <f>SUM(AE225:AH225)</f>
        <v>1089.5573333333325</v>
      </c>
      <c r="BM225" s="157">
        <f>SUM(AI225:AL225)</f>
        <v>2218.6853333333338</v>
      </c>
      <c r="BN225" s="157">
        <f>SUM(AM225:AQ225)</f>
        <v>-2608.713333333334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-5138.6806666666689</v>
      </c>
      <c r="BS225" s="157">
        <f>SUM(BF225:BH225)</f>
        <v>16359.046000000002</v>
      </c>
      <c r="BT225" s="157">
        <f>SUM(BI225:BK225)</f>
        <v>-22197.256000000005</v>
      </c>
      <c r="BU225" s="157">
        <f>SUM(BL225:BN225)</f>
        <v>699.52933333333203</v>
      </c>
      <c r="BV225" s="157">
        <f>SUM(BO225:BQ225)</f>
        <v>0</v>
      </c>
      <c r="BW225" s="157">
        <f>SUM(BF225:BK225)</f>
        <v>-5838.2100000000009</v>
      </c>
      <c r="BX225" s="157">
        <f>SUM(BL225:BQ225)</f>
        <v>699.52933333333203</v>
      </c>
      <c r="BY225" s="157">
        <f>IF(Info!$O$3="Q1",$BS225,IF(Info!$O$3="Q2",$BS225+$BT225,IF(Info!$O$3="Q3",$BS225+$BT225+$BU225,$BR225)))</f>
        <v>16359.046000000002</v>
      </c>
      <c r="BZ225" s="157">
        <f>IF(Info!$O$3="Q1",$BS225,IF(Info!$O$3="Q2",$BT225,IF(Info!$O$3="Q3",$BU225,$BV225)))</f>
        <v>16359.046000000002</v>
      </c>
      <c r="CA225" s="48"/>
    </row>
    <row r="226" spans="1:79" ht="15.6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x14ac:dyDescent="0.3">
      <c r="A227" s="248"/>
      <c r="B227" s="78" t="s">
        <v>350</v>
      </c>
      <c r="C227" s="250"/>
      <c r="D227" s="161">
        <f t="shared" ref="D227:D233" si="333">SUM(E227:BD227)</f>
        <v>811.00466666666625</v>
      </c>
      <c r="E227" s="77">
        <f t="shared" ref="E227:AJ227" si="334">IF(E$136=0,0,E88-E317)</f>
        <v>-382.15208333333385</v>
      </c>
      <c r="F227" s="77">
        <f t="shared" si="334"/>
        <v>-313.65208333333385</v>
      </c>
      <c r="G227" s="77">
        <f t="shared" si="334"/>
        <v>230.91791666666677</v>
      </c>
      <c r="H227" s="77">
        <f t="shared" si="334"/>
        <v>-191.38208333333341</v>
      </c>
      <c r="I227" s="77">
        <f t="shared" si="334"/>
        <v>-89.672083333333376</v>
      </c>
      <c r="J227" s="77">
        <f t="shared" si="334"/>
        <v>-401.80208333333348</v>
      </c>
      <c r="K227" s="77">
        <f t="shared" si="334"/>
        <v>44.147916666666333</v>
      </c>
      <c r="L227" s="77">
        <f t="shared" si="334"/>
        <v>15.717916666666952</v>
      </c>
      <c r="M227" s="77">
        <f t="shared" si="334"/>
        <v>132.61633333333293</v>
      </c>
      <c r="N227" s="77">
        <f t="shared" si="334"/>
        <v>171.5963333333334</v>
      </c>
      <c r="O227" s="77">
        <f t="shared" si="334"/>
        <v>-246.64366666666638</v>
      </c>
      <c r="P227" s="77">
        <f t="shared" si="334"/>
        <v>-20.023666666666486</v>
      </c>
      <c r="Q227" s="77">
        <f t="shared" si="334"/>
        <v>-139.9036666666666</v>
      </c>
      <c r="R227" s="77">
        <f t="shared" si="334"/>
        <v>-100.62208333333319</v>
      </c>
      <c r="S227" s="77">
        <f t="shared" si="334"/>
        <v>-68.532083333333048</v>
      </c>
      <c r="T227" s="77">
        <f t="shared" si="334"/>
        <v>346.17791666666653</v>
      </c>
      <c r="U227" s="77">
        <f t="shared" si="334"/>
        <v>-205.12208333333319</v>
      </c>
      <c r="V227" s="77">
        <f t="shared" si="334"/>
        <v>182.14041666666708</v>
      </c>
      <c r="W227" s="77">
        <f t="shared" si="334"/>
        <v>266.87041666666664</v>
      </c>
      <c r="X227" s="77">
        <f t="shared" si="334"/>
        <v>-49.059583333333649</v>
      </c>
      <c r="Y227" s="77">
        <f t="shared" si="334"/>
        <v>308.15041666666639</v>
      </c>
      <c r="Z227" s="77">
        <f t="shared" si="334"/>
        <v>-154.81966666666631</v>
      </c>
      <c r="AA227" s="77">
        <f t="shared" si="334"/>
        <v>166.690333333333</v>
      </c>
      <c r="AB227" s="77">
        <f t="shared" si="334"/>
        <v>161.63033333333351</v>
      </c>
      <c r="AC227" s="77">
        <f t="shared" si="334"/>
        <v>-215.059666666667</v>
      </c>
      <c r="AD227" s="77">
        <f t="shared" si="334"/>
        <v>96.740333333333183</v>
      </c>
      <c r="AE227" s="77">
        <f t="shared" si="334"/>
        <v>251.29041666666672</v>
      </c>
      <c r="AF227" s="77">
        <f t="shared" si="334"/>
        <v>-291.02958333333299</v>
      </c>
      <c r="AG227" s="77">
        <f t="shared" si="334"/>
        <v>355.5304166666665</v>
      </c>
      <c r="AH227" s="77">
        <f t="shared" si="334"/>
        <v>-260.68958333333285</v>
      </c>
      <c r="AI227" s="77">
        <f t="shared" si="334"/>
        <v>253.36041666666642</v>
      </c>
      <c r="AJ227" s="77">
        <f t="shared" si="334"/>
        <v>263.94041666666681</v>
      </c>
      <c r="AK227" s="77">
        <f t="shared" ref="AK227:BD227" si="335">IF(AK$136=0,0,AK88-AK317)</f>
        <v>177.04041666666672</v>
      </c>
      <c r="AL227" s="77">
        <f t="shared" si="335"/>
        <v>231.89041666666708</v>
      </c>
      <c r="AM227" s="77">
        <f t="shared" si="335"/>
        <v>-94.839666666666744</v>
      </c>
      <c r="AN227" s="77">
        <f t="shared" si="335"/>
        <v>271.20033333333322</v>
      </c>
      <c r="AO227" s="77">
        <f t="shared" si="335"/>
        <v>277.49033333333318</v>
      </c>
      <c r="AP227" s="77">
        <f t="shared" si="335"/>
        <v>-169.12966666666671</v>
      </c>
      <c r="AQ227" s="77">
        <f t="shared" si="335"/>
        <v>0</v>
      </c>
      <c r="AR227" s="77">
        <f t="shared" si="335"/>
        <v>0</v>
      </c>
      <c r="AS227" s="77">
        <f t="shared" si="335"/>
        <v>0</v>
      </c>
      <c r="AT227" s="77">
        <f t="shared" si="335"/>
        <v>0</v>
      </c>
      <c r="AU227" s="77">
        <f t="shared" si="335"/>
        <v>0</v>
      </c>
      <c r="AV227" s="77">
        <f t="shared" si="335"/>
        <v>0</v>
      </c>
      <c r="AW227" s="77">
        <f t="shared" si="335"/>
        <v>0</v>
      </c>
      <c r="AX227" s="77">
        <f t="shared" si="335"/>
        <v>0</v>
      </c>
      <c r="AY227" s="77">
        <f t="shared" si="335"/>
        <v>0</v>
      </c>
      <c r="AZ227" s="77">
        <f t="shared" si="335"/>
        <v>0</v>
      </c>
      <c r="BA227" s="77">
        <f t="shared" si="335"/>
        <v>0</v>
      </c>
      <c r="BB227" s="77">
        <f t="shared" si="335"/>
        <v>0</v>
      </c>
      <c r="BC227" s="77">
        <f t="shared" si="335"/>
        <v>0</v>
      </c>
      <c r="BD227" s="77">
        <f t="shared" si="335"/>
        <v>0</v>
      </c>
      <c r="BE227" s="251"/>
      <c r="BF227" s="163">
        <f t="shared" ref="BF227:BF233" si="336">SUM(E227:H227)</f>
        <v>-656.26833333333434</v>
      </c>
      <c r="BG227" s="77">
        <f t="shared" ref="BG227:BG233" si="337">SUM(I227:L227)</f>
        <v>-431.60833333333358</v>
      </c>
      <c r="BH227" s="77">
        <f t="shared" ref="BH227:BH233" si="338">SUM(M227:Q227)</f>
        <v>-102.35833333333312</v>
      </c>
      <c r="BI227" s="77">
        <f t="shared" ref="BI227:BI233" si="339">SUM(R227:U227)</f>
        <v>-28.098333333332903</v>
      </c>
      <c r="BJ227" s="77">
        <f t="shared" ref="BJ227:BJ233" si="340">SUM(V227:Y227)</f>
        <v>708.10166666666646</v>
      </c>
      <c r="BK227" s="77">
        <f t="shared" ref="BK227:BK233" si="341">SUM(Z227:AD227)</f>
        <v>55.181666666666388</v>
      </c>
      <c r="BL227" s="77">
        <f t="shared" ref="BL227:BL233" si="342">SUM(AE227:AH227)</f>
        <v>55.10166666666737</v>
      </c>
      <c r="BM227" s="77">
        <f t="shared" ref="BM227:BM233" si="343">SUM(AI227:AL227)</f>
        <v>926.23166666666702</v>
      </c>
      <c r="BN227" s="77">
        <f t="shared" ref="BN227:BN233" si="344">SUM(AM227:AQ227)</f>
        <v>284.72133333333295</v>
      </c>
      <c r="BO227" s="77">
        <f t="shared" ref="BO227:BO233" si="345">SUM(AR227:AU227)</f>
        <v>0</v>
      </c>
      <c r="BP227" s="77">
        <f t="shared" ref="BP227:BP233" si="346">SUM(AV227:AY227)</f>
        <v>0</v>
      </c>
      <c r="BQ227" s="77">
        <f t="shared" ref="BQ227:BQ233" si="347">SUM(AZ227:BD227)</f>
        <v>0</v>
      </c>
      <c r="BR227" s="157">
        <f t="shared" ref="BR227:BR233" si="348">SUM(BF227:BQ227)</f>
        <v>811.00466666666625</v>
      </c>
      <c r="BS227" s="77">
        <f t="shared" ref="BS227:BS233" si="349">SUM(BF227:BH227)</f>
        <v>-1190.235000000001</v>
      </c>
      <c r="BT227" s="77">
        <f t="shared" ref="BT227:BT233" si="350">SUM(BI227:BK227)</f>
        <v>735.18499999999995</v>
      </c>
      <c r="BU227" s="77">
        <f t="shared" ref="BU227:BU233" si="351">SUM(BL227:BN227)</f>
        <v>1266.0546666666673</v>
      </c>
      <c r="BV227" s="77">
        <f t="shared" ref="BV227:BV233" si="352">SUM(BO227:BQ227)</f>
        <v>0</v>
      </c>
      <c r="BW227" s="77">
        <f t="shared" ref="BW227:BW233" si="353">SUM(BF227:BK227)</f>
        <v>-455.05000000000109</v>
      </c>
      <c r="BX227" s="77">
        <f t="shared" ref="BX227:BX233" si="354">SUM(BL227:BQ227)</f>
        <v>1266.0546666666673</v>
      </c>
      <c r="BY227" s="77">
        <f>IF(Info!$O$3="Q1",$BS227,IF(Info!$O$3="Q2",$BS227+$BT227,IF(Info!$O$3="Q3",$BS227+$BT227+$BU227,$BR227)))</f>
        <v>-1190.235000000001</v>
      </c>
      <c r="BZ227" s="77">
        <f>IF(Info!$O$3="Q1",$BS227,IF(Info!$O$3="Q2",$BT227,IF(Info!$O$3="Q3",$BU227,$BV227)))</f>
        <v>-1190.235000000001</v>
      </c>
      <c r="CA227" s="48"/>
    </row>
    <row r="228" spans="1:79" x14ac:dyDescent="0.3">
      <c r="A228" s="248"/>
      <c r="B228" s="78" t="s">
        <v>47</v>
      </c>
      <c r="C228" s="250"/>
      <c r="D228" s="161">
        <f t="shared" si="333"/>
        <v>-14873.69076923077</v>
      </c>
      <c r="E228" s="77">
        <f t="shared" ref="E228:AJ228" si="355">IF(E$136=0,0,E89-E318)</f>
        <v>-129.88673076923078</v>
      </c>
      <c r="F228" s="77">
        <f t="shared" si="355"/>
        <v>-146.63673076923078</v>
      </c>
      <c r="G228" s="77">
        <f t="shared" si="355"/>
        <v>-77.526730769230767</v>
      </c>
      <c r="H228" s="77">
        <f t="shared" si="355"/>
        <v>-64.846730769230817</v>
      </c>
      <c r="I228" s="77">
        <f t="shared" si="355"/>
        <v>-166.04673076923075</v>
      </c>
      <c r="J228" s="77">
        <f t="shared" si="355"/>
        <v>14.593269230769238</v>
      </c>
      <c r="K228" s="77">
        <f t="shared" si="355"/>
        <v>-69.036730769230758</v>
      </c>
      <c r="L228" s="77">
        <f t="shared" si="355"/>
        <v>-53.566730769230844</v>
      </c>
      <c r="M228" s="77">
        <f t="shared" si="355"/>
        <v>-10.119230769230853</v>
      </c>
      <c r="N228" s="77">
        <f t="shared" si="355"/>
        <v>21.210769230769188</v>
      </c>
      <c r="O228" s="77">
        <f t="shared" si="355"/>
        <v>-45.899230769230826</v>
      </c>
      <c r="P228" s="77">
        <f t="shared" si="355"/>
        <v>87.890769230769138</v>
      </c>
      <c r="Q228" s="77">
        <f t="shared" si="355"/>
        <v>86.73076923076917</v>
      </c>
      <c r="R228" s="77">
        <f t="shared" si="355"/>
        <v>-94.896730769230771</v>
      </c>
      <c r="S228" s="77">
        <f t="shared" si="355"/>
        <v>13.62326923076921</v>
      </c>
      <c r="T228" s="77">
        <f t="shared" si="355"/>
        <v>-28.24673076923068</v>
      </c>
      <c r="U228" s="77">
        <f t="shared" si="355"/>
        <v>-99.856730769230808</v>
      </c>
      <c r="V228" s="77">
        <f t="shared" si="355"/>
        <v>-82.906730769230762</v>
      </c>
      <c r="W228" s="77">
        <f t="shared" si="355"/>
        <v>-9770.6067307692319</v>
      </c>
      <c r="X228" s="77">
        <f t="shared" si="355"/>
        <v>-172.16673076923075</v>
      </c>
      <c r="Y228" s="77">
        <f t="shared" si="355"/>
        <v>-79.346730769230817</v>
      </c>
      <c r="Z228" s="77">
        <f t="shared" si="355"/>
        <v>27.06076923076921</v>
      </c>
      <c r="AA228" s="77">
        <f t="shared" si="355"/>
        <v>2.7907692307692287</v>
      </c>
      <c r="AB228" s="77">
        <f t="shared" si="355"/>
        <v>83.780769230769238</v>
      </c>
      <c r="AC228" s="77">
        <f t="shared" si="355"/>
        <v>-12.629230769230844</v>
      </c>
      <c r="AD228" s="77">
        <f t="shared" si="355"/>
        <v>-36.789230769230812</v>
      </c>
      <c r="AE228" s="77">
        <f t="shared" si="355"/>
        <v>-3764.3667307692308</v>
      </c>
      <c r="AF228" s="77">
        <f t="shared" si="355"/>
        <v>-127.03673076923076</v>
      </c>
      <c r="AG228" s="77">
        <f t="shared" si="355"/>
        <v>-117.40673076923076</v>
      </c>
      <c r="AH228" s="77">
        <f t="shared" si="355"/>
        <v>-16.24673076923068</v>
      </c>
      <c r="AI228" s="77">
        <f t="shared" si="355"/>
        <v>-63.546730769230749</v>
      </c>
      <c r="AJ228" s="77">
        <f t="shared" si="355"/>
        <v>-18.936730769230735</v>
      </c>
      <c r="AK228" s="77">
        <f t="shared" ref="AK228:BD228" si="356">IF(AK$136=0,0,AK89-AK318)</f>
        <v>-41.026730769230767</v>
      </c>
      <c r="AL228" s="77">
        <f t="shared" si="356"/>
        <v>-63.936730769230735</v>
      </c>
      <c r="AM228" s="77">
        <f t="shared" si="356"/>
        <v>33.090769230769183</v>
      </c>
      <c r="AN228" s="77">
        <f t="shared" si="356"/>
        <v>84.440769230769206</v>
      </c>
      <c r="AO228" s="77">
        <f t="shared" si="356"/>
        <v>31.370769230769156</v>
      </c>
      <c r="AP228" s="77">
        <f t="shared" si="356"/>
        <v>-6.7592307692308395</v>
      </c>
      <c r="AQ228" s="77">
        <f t="shared" si="356"/>
        <v>0</v>
      </c>
      <c r="AR228" s="77">
        <f t="shared" si="356"/>
        <v>0</v>
      </c>
      <c r="AS228" s="77">
        <f t="shared" si="356"/>
        <v>0</v>
      </c>
      <c r="AT228" s="77">
        <f t="shared" si="356"/>
        <v>0</v>
      </c>
      <c r="AU228" s="77">
        <f t="shared" si="356"/>
        <v>0</v>
      </c>
      <c r="AV228" s="77">
        <f t="shared" si="356"/>
        <v>0</v>
      </c>
      <c r="AW228" s="77">
        <f t="shared" si="356"/>
        <v>0</v>
      </c>
      <c r="AX228" s="77">
        <f t="shared" si="356"/>
        <v>0</v>
      </c>
      <c r="AY228" s="77">
        <f t="shared" si="356"/>
        <v>0</v>
      </c>
      <c r="AZ228" s="77">
        <f t="shared" si="356"/>
        <v>0</v>
      </c>
      <c r="BA228" s="77">
        <f t="shared" si="356"/>
        <v>0</v>
      </c>
      <c r="BB228" s="77">
        <f t="shared" si="356"/>
        <v>0</v>
      </c>
      <c r="BC228" s="77">
        <f t="shared" si="356"/>
        <v>0</v>
      </c>
      <c r="BD228" s="77">
        <f t="shared" si="356"/>
        <v>0</v>
      </c>
      <c r="BE228" s="251"/>
      <c r="BF228" s="163">
        <f t="shared" si="336"/>
        <v>-418.89692307692314</v>
      </c>
      <c r="BG228" s="77">
        <f t="shared" si="337"/>
        <v>-274.05692307692311</v>
      </c>
      <c r="BH228" s="77">
        <f t="shared" si="338"/>
        <v>139.81384615384582</v>
      </c>
      <c r="BI228" s="77">
        <f t="shared" si="339"/>
        <v>-209.37692307692305</v>
      </c>
      <c r="BJ228" s="77">
        <f t="shared" si="340"/>
        <v>-10105.026923076926</v>
      </c>
      <c r="BK228" s="77">
        <f t="shared" si="341"/>
        <v>64.213846153846021</v>
      </c>
      <c r="BL228" s="77">
        <f t="shared" si="342"/>
        <v>-4025.0569230769233</v>
      </c>
      <c r="BM228" s="77">
        <f t="shared" si="343"/>
        <v>-187.44692307692299</v>
      </c>
      <c r="BN228" s="77">
        <f t="shared" si="344"/>
        <v>142.14307692307671</v>
      </c>
      <c r="BO228" s="77">
        <f t="shared" si="345"/>
        <v>0</v>
      </c>
      <c r="BP228" s="77">
        <f t="shared" si="346"/>
        <v>0</v>
      </c>
      <c r="BQ228" s="77">
        <f t="shared" si="347"/>
        <v>0</v>
      </c>
      <c r="BR228" s="157">
        <f t="shared" si="348"/>
        <v>-14873.690769230774</v>
      </c>
      <c r="BS228" s="77">
        <f t="shared" si="349"/>
        <v>-553.14000000000044</v>
      </c>
      <c r="BT228" s="77">
        <f t="shared" si="350"/>
        <v>-10250.190000000004</v>
      </c>
      <c r="BU228" s="77">
        <f t="shared" si="351"/>
        <v>-4070.3607692307696</v>
      </c>
      <c r="BV228" s="77">
        <f t="shared" si="352"/>
        <v>0</v>
      </c>
      <c r="BW228" s="77">
        <f t="shared" si="353"/>
        <v>-10803.330000000005</v>
      </c>
      <c r="BX228" s="77">
        <f t="shared" si="354"/>
        <v>-4070.3607692307696</v>
      </c>
      <c r="BY228" s="77">
        <f>IF(Info!$O$3="Q1",$BS228,IF(Info!$O$3="Q2",$BS228+$BT228,IF(Info!$O$3="Q3",$BS228+$BT228+$BU228,$BR228)))</f>
        <v>-553.14000000000044</v>
      </c>
      <c r="BZ228" s="77">
        <f>IF(Info!$O$3="Q1",$BS228,IF(Info!$O$3="Q2",$BT228,IF(Info!$O$3="Q3",$BU228,$BV228)))</f>
        <v>-553.14000000000044</v>
      </c>
      <c r="CA228" s="48"/>
    </row>
    <row r="229" spans="1:79" x14ac:dyDescent="0.3">
      <c r="A229" s="248"/>
      <c r="B229" s="78" t="s">
        <v>351</v>
      </c>
      <c r="C229" s="250"/>
      <c r="D229" s="161">
        <f t="shared" si="333"/>
        <v>1360.8700000000001</v>
      </c>
      <c r="E229" s="77">
        <f t="shared" ref="E229:AJ229" si="357">IF(E$136=0,0,E90-E319)</f>
        <v>0</v>
      </c>
      <c r="F229" s="77">
        <f t="shared" si="357"/>
        <v>0</v>
      </c>
      <c r="G229" s="77">
        <f t="shared" si="357"/>
        <v>77.59</v>
      </c>
      <c r="H229" s="77">
        <f t="shared" si="357"/>
        <v>112.25</v>
      </c>
      <c r="I229" s="77">
        <f t="shared" si="357"/>
        <v>37.950000000000003</v>
      </c>
      <c r="J229" s="77">
        <f t="shared" si="357"/>
        <v>10.94</v>
      </c>
      <c r="K229" s="77">
        <f t="shared" si="357"/>
        <v>70.350000000000009</v>
      </c>
      <c r="L229" s="77">
        <f t="shared" si="357"/>
        <v>0</v>
      </c>
      <c r="M229" s="77">
        <f t="shared" si="357"/>
        <v>0</v>
      </c>
      <c r="N229" s="77">
        <f t="shared" si="357"/>
        <v>0</v>
      </c>
      <c r="O229" s="77">
        <f t="shared" si="357"/>
        <v>0</v>
      </c>
      <c r="P229" s="77">
        <f t="shared" si="357"/>
        <v>0</v>
      </c>
      <c r="Q229" s="77">
        <f t="shared" si="357"/>
        <v>0</v>
      </c>
      <c r="R229" s="77">
        <f t="shared" si="357"/>
        <v>0</v>
      </c>
      <c r="S229" s="77">
        <f t="shared" si="357"/>
        <v>0</v>
      </c>
      <c r="T229" s="77">
        <f t="shared" si="357"/>
        <v>0</v>
      </c>
      <c r="U229" s="77">
        <f t="shared" si="357"/>
        <v>0</v>
      </c>
      <c r="V229" s="77">
        <f t="shared" si="357"/>
        <v>0</v>
      </c>
      <c r="W229" s="77">
        <f t="shared" si="357"/>
        <v>0</v>
      </c>
      <c r="X229" s="77">
        <f t="shared" si="357"/>
        <v>0</v>
      </c>
      <c r="Y229" s="77">
        <f t="shared" si="357"/>
        <v>0</v>
      </c>
      <c r="Z229" s="77">
        <f t="shared" si="357"/>
        <v>0</v>
      </c>
      <c r="AA229" s="77">
        <f t="shared" si="357"/>
        <v>0</v>
      </c>
      <c r="AB229" s="77">
        <f t="shared" si="357"/>
        <v>0</v>
      </c>
      <c r="AC229" s="77">
        <f t="shared" si="357"/>
        <v>0</v>
      </c>
      <c r="AD229" s="77">
        <f t="shared" si="357"/>
        <v>0</v>
      </c>
      <c r="AE229" s="77">
        <f t="shared" si="357"/>
        <v>0</v>
      </c>
      <c r="AF229" s="77">
        <f t="shared" si="357"/>
        <v>0</v>
      </c>
      <c r="AG229" s="77">
        <f t="shared" si="357"/>
        <v>0</v>
      </c>
      <c r="AH229" s="77">
        <f t="shared" si="357"/>
        <v>0</v>
      </c>
      <c r="AI229" s="77">
        <f t="shared" si="357"/>
        <v>0</v>
      </c>
      <c r="AJ229" s="77">
        <f t="shared" si="357"/>
        <v>0</v>
      </c>
      <c r="AK229" s="77">
        <f t="shared" ref="AK229:BD229" si="358">IF(AK$136=0,0,AK90-AK319)</f>
        <v>0</v>
      </c>
      <c r="AL229" s="77">
        <f t="shared" si="358"/>
        <v>374.58000000000004</v>
      </c>
      <c r="AM229" s="77">
        <f t="shared" si="358"/>
        <v>0</v>
      </c>
      <c r="AN229" s="77">
        <f t="shared" si="358"/>
        <v>0</v>
      </c>
      <c r="AO229" s="77">
        <f t="shared" si="358"/>
        <v>677.21</v>
      </c>
      <c r="AP229" s="77">
        <f t="shared" si="358"/>
        <v>0</v>
      </c>
      <c r="AQ229" s="77">
        <f t="shared" si="358"/>
        <v>0</v>
      </c>
      <c r="AR229" s="77">
        <f t="shared" si="358"/>
        <v>0</v>
      </c>
      <c r="AS229" s="77">
        <f t="shared" si="358"/>
        <v>0</v>
      </c>
      <c r="AT229" s="77">
        <f t="shared" si="358"/>
        <v>0</v>
      </c>
      <c r="AU229" s="77">
        <f t="shared" si="358"/>
        <v>0</v>
      </c>
      <c r="AV229" s="77">
        <f t="shared" si="358"/>
        <v>0</v>
      </c>
      <c r="AW229" s="77">
        <f t="shared" si="358"/>
        <v>0</v>
      </c>
      <c r="AX229" s="77">
        <f t="shared" si="358"/>
        <v>0</v>
      </c>
      <c r="AY229" s="77">
        <f t="shared" si="358"/>
        <v>0</v>
      </c>
      <c r="AZ229" s="77">
        <f t="shared" si="358"/>
        <v>0</v>
      </c>
      <c r="BA229" s="77">
        <f t="shared" si="358"/>
        <v>0</v>
      </c>
      <c r="BB229" s="77">
        <f t="shared" si="358"/>
        <v>0</v>
      </c>
      <c r="BC229" s="77">
        <f t="shared" si="358"/>
        <v>0</v>
      </c>
      <c r="BD229" s="77">
        <f t="shared" si="358"/>
        <v>0</v>
      </c>
      <c r="BE229" s="251"/>
      <c r="BF229" s="163">
        <f t="shared" si="336"/>
        <v>189.84</v>
      </c>
      <c r="BG229" s="77">
        <f t="shared" si="337"/>
        <v>119.24000000000001</v>
      </c>
      <c r="BH229" s="77">
        <f t="shared" si="338"/>
        <v>0</v>
      </c>
      <c r="BI229" s="77">
        <f t="shared" si="339"/>
        <v>0</v>
      </c>
      <c r="BJ229" s="77">
        <f t="shared" si="340"/>
        <v>0</v>
      </c>
      <c r="BK229" s="77">
        <f t="shared" si="341"/>
        <v>0</v>
      </c>
      <c r="BL229" s="77">
        <f t="shared" si="342"/>
        <v>0</v>
      </c>
      <c r="BM229" s="77">
        <f t="shared" si="343"/>
        <v>374.58000000000004</v>
      </c>
      <c r="BN229" s="77">
        <f t="shared" si="344"/>
        <v>677.21</v>
      </c>
      <c r="BO229" s="77">
        <f t="shared" si="345"/>
        <v>0</v>
      </c>
      <c r="BP229" s="77">
        <f t="shared" si="346"/>
        <v>0</v>
      </c>
      <c r="BQ229" s="77">
        <f t="shared" si="347"/>
        <v>0</v>
      </c>
      <c r="BR229" s="157">
        <f t="shared" si="348"/>
        <v>1360.8700000000001</v>
      </c>
      <c r="BS229" s="77">
        <f t="shared" si="349"/>
        <v>309.08000000000004</v>
      </c>
      <c r="BT229" s="77">
        <f t="shared" si="350"/>
        <v>0</v>
      </c>
      <c r="BU229" s="77">
        <f t="shared" si="351"/>
        <v>1051.79</v>
      </c>
      <c r="BV229" s="77">
        <f t="shared" si="352"/>
        <v>0</v>
      </c>
      <c r="BW229" s="77">
        <f t="shared" si="353"/>
        <v>309.08000000000004</v>
      </c>
      <c r="BX229" s="77">
        <f t="shared" si="354"/>
        <v>1051.79</v>
      </c>
      <c r="BY229" s="77">
        <f>IF(Info!$O$3="Q1",$BS229,IF(Info!$O$3="Q2",$BS229+$BT229,IF(Info!$O$3="Q3",$BS229+$BT229+$BU229,$BR229)))</f>
        <v>309.08000000000004</v>
      </c>
      <c r="BZ229" s="77">
        <f>IF(Info!$O$3="Q1",$BS229,IF(Info!$O$3="Q2",$BT229,IF(Info!$O$3="Q3",$BU229,$BV229)))</f>
        <v>309.08000000000004</v>
      </c>
      <c r="CA229" s="48"/>
    </row>
    <row r="230" spans="1:79" x14ac:dyDescent="0.3">
      <c r="A230" s="248"/>
      <c r="B230" s="78" t="s">
        <v>51</v>
      </c>
      <c r="C230" s="250"/>
      <c r="D230" s="161">
        <f t="shared" si="333"/>
        <v>1054.6099999999999</v>
      </c>
      <c r="E230" s="77">
        <f t="shared" ref="E230:AJ230" si="359">IF(E$136=0,0,E91-E320)</f>
        <v>0</v>
      </c>
      <c r="F230" s="77">
        <f t="shared" si="359"/>
        <v>0</v>
      </c>
      <c r="G230" s="77">
        <f t="shared" si="359"/>
        <v>0</v>
      </c>
      <c r="H230" s="77">
        <f t="shared" si="359"/>
        <v>0</v>
      </c>
      <c r="I230" s="77">
        <f t="shared" si="359"/>
        <v>0</v>
      </c>
      <c r="J230" s="77">
        <f t="shared" si="359"/>
        <v>0</v>
      </c>
      <c r="K230" s="77">
        <f t="shared" si="359"/>
        <v>0</v>
      </c>
      <c r="L230" s="77">
        <f t="shared" si="359"/>
        <v>0</v>
      </c>
      <c r="M230" s="77">
        <f t="shared" si="359"/>
        <v>0</v>
      </c>
      <c r="N230" s="77">
        <f t="shared" si="359"/>
        <v>0</v>
      </c>
      <c r="O230" s="77">
        <f t="shared" si="359"/>
        <v>0</v>
      </c>
      <c r="P230" s="77">
        <f t="shared" si="359"/>
        <v>0</v>
      </c>
      <c r="Q230" s="77">
        <f t="shared" si="359"/>
        <v>0</v>
      </c>
      <c r="R230" s="77">
        <f t="shared" si="359"/>
        <v>0</v>
      </c>
      <c r="S230" s="77">
        <f t="shared" si="359"/>
        <v>0</v>
      </c>
      <c r="T230" s="77">
        <f t="shared" si="359"/>
        <v>0</v>
      </c>
      <c r="U230" s="77">
        <f t="shared" si="359"/>
        <v>0</v>
      </c>
      <c r="V230" s="77">
        <f t="shared" si="359"/>
        <v>0</v>
      </c>
      <c r="W230" s="77">
        <f t="shared" si="359"/>
        <v>0</v>
      </c>
      <c r="X230" s="77">
        <f t="shared" si="359"/>
        <v>0</v>
      </c>
      <c r="Y230" s="77">
        <f t="shared" si="359"/>
        <v>0</v>
      </c>
      <c r="Z230" s="77">
        <f t="shared" si="359"/>
        <v>0</v>
      </c>
      <c r="AA230" s="77">
        <f t="shared" si="359"/>
        <v>0</v>
      </c>
      <c r="AB230" s="77">
        <f t="shared" si="359"/>
        <v>0</v>
      </c>
      <c r="AC230" s="77">
        <f t="shared" si="359"/>
        <v>0</v>
      </c>
      <c r="AD230" s="77">
        <f t="shared" si="359"/>
        <v>0</v>
      </c>
      <c r="AE230" s="77">
        <f t="shared" si="359"/>
        <v>0</v>
      </c>
      <c r="AF230" s="77">
        <f t="shared" si="359"/>
        <v>0</v>
      </c>
      <c r="AG230" s="77">
        <f t="shared" si="359"/>
        <v>0</v>
      </c>
      <c r="AH230" s="77">
        <f t="shared" si="359"/>
        <v>0</v>
      </c>
      <c r="AI230" s="77">
        <f t="shared" si="359"/>
        <v>1054.6099999999999</v>
      </c>
      <c r="AJ230" s="77">
        <f t="shared" si="359"/>
        <v>0</v>
      </c>
      <c r="AK230" s="77">
        <f t="shared" ref="AK230:BD230" si="360">IF(AK$136=0,0,AK91-AK320)</f>
        <v>0</v>
      </c>
      <c r="AL230" s="77">
        <f t="shared" si="360"/>
        <v>0</v>
      </c>
      <c r="AM230" s="77">
        <f t="shared" si="360"/>
        <v>0</v>
      </c>
      <c r="AN230" s="77">
        <f t="shared" si="360"/>
        <v>0</v>
      </c>
      <c r="AO230" s="77">
        <f t="shared" si="360"/>
        <v>0</v>
      </c>
      <c r="AP230" s="77">
        <f t="shared" si="360"/>
        <v>0</v>
      </c>
      <c r="AQ230" s="77">
        <f t="shared" si="360"/>
        <v>0</v>
      </c>
      <c r="AR230" s="77">
        <f t="shared" si="360"/>
        <v>0</v>
      </c>
      <c r="AS230" s="77">
        <f t="shared" si="360"/>
        <v>0</v>
      </c>
      <c r="AT230" s="77">
        <f t="shared" si="360"/>
        <v>0</v>
      </c>
      <c r="AU230" s="77">
        <f t="shared" si="360"/>
        <v>0</v>
      </c>
      <c r="AV230" s="77">
        <f t="shared" si="360"/>
        <v>0</v>
      </c>
      <c r="AW230" s="77">
        <f t="shared" si="360"/>
        <v>0</v>
      </c>
      <c r="AX230" s="77">
        <f t="shared" si="360"/>
        <v>0</v>
      </c>
      <c r="AY230" s="77">
        <f t="shared" si="360"/>
        <v>0</v>
      </c>
      <c r="AZ230" s="77">
        <f t="shared" si="360"/>
        <v>0</v>
      </c>
      <c r="BA230" s="77">
        <f t="shared" si="360"/>
        <v>0</v>
      </c>
      <c r="BB230" s="77">
        <f t="shared" si="360"/>
        <v>0</v>
      </c>
      <c r="BC230" s="77">
        <f t="shared" si="360"/>
        <v>0</v>
      </c>
      <c r="BD230" s="77">
        <f t="shared" si="360"/>
        <v>0</v>
      </c>
      <c r="BE230" s="251"/>
      <c r="BF230" s="163">
        <f t="shared" si="336"/>
        <v>0</v>
      </c>
      <c r="BG230" s="77">
        <f t="shared" si="337"/>
        <v>0</v>
      </c>
      <c r="BH230" s="77">
        <f t="shared" si="338"/>
        <v>0</v>
      </c>
      <c r="BI230" s="77">
        <f t="shared" si="339"/>
        <v>0</v>
      </c>
      <c r="BJ230" s="77">
        <f t="shared" si="340"/>
        <v>0</v>
      </c>
      <c r="BK230" s="77">
        <f t="shared" si="341"/>
        <v>0</v>
      </c>
      <c r="BL230" s="77">
        <f t="shared" si="342"/>
        <v>0</v>
      </c>
      <c r="BM230" s="77">
        <f t="shared" si="343"/>
        <v>1054.6099999999999</v>
      </c>
      <c r="BN230" s="77">
        <f t="shared" si="344"/>
        <v>0</v>
      </c>
      <c r="BO230" s="77">
        <f t="shared" si="345"/>
        <v>0</v>
      </c>
      <c r="BP230" s="77">
        <f t="shared" si="346"/>
        <v>0</v>
      </c>
      <c r="BQ230" s="77">
        <f t="shared" si="347"/>
        <v>0</v>
      </c>
      <c r="BR230" s="157">
        <f t="shared" si="348"/>
        <v>1054.6099999999999</v>
      </c>
      <c r="BS230" s="77">
        <f t="shared" si="349"/>
        <v>0</v>
      </c>
      <c r="BT230" s="77">
        <f t="shared" si="350"/>
        <v>0</v>
      </c>
      <c r="BU230" s="77">
        <f t="shared" si="351"/>
        <v>1054.6099999999999</v>
      </c>
      <c r="BV230" s="77">
        <f t="shared" si="352"/>
        <v>0</v>
      </c>
      <c r="BW230" s="77">
        <f t="shared" si="353"/>
        <v>0</v>
      </c>
      <c r="BX230" s="77">
        <f t="shared" si="354"/>
        <v>1054.6099999999999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x14ac:dyDescent="0.3">
      <c r="A231" s="248"/>
      <c r="B231" s="78" t="s">
        <v>53</v>
      </c>
      <c r="C231" s="250"/>
      <c r="D231" s="161">
        <f t="shared" si="333"/>
        <v>-3666.6666666666674</v>
      </c>
      <c r="E231" s="77">
        <f t="shared" ref="E231:AJ231" si="361">IF(E$136=0,0,E92-E321)</f>
        <v>-104.1666666666667</v>
      </c>
      <c r="F231" s="77">
        <f t="shared" si="361"/>
        <v>-104.1666666666667</v>
      </c>
      <c r="G231" s="77">
        <f t="shared" si="361"/>
        <v>-104.1666666666667</v>
      </c>
      <c r="H231" s="77">
        <f t="shared" si="361"/>
        <v>-104.1666666666667</v>
      </c>
      <c r="I231" s="77">
        <f t="shared" si="361"/>
        <v>-104.1666666666667</v>
      </c>
      <c r="J231" s="77">
        <f t="shared" si="361"/>
        <v>-104.1666666666667</v>
      </c>
      <c r="K231" s="77">
        <f t="shared" si="361"/>
        <v>-104.1666666666667</v>
      </c>
      <c r="L231" s="77">
        <f t="shared" si="361"/>
        <v>-104.1666666666667</v>
      </c>
      <c r="M231" s="77">
        <f t="shared" si="361"/>
        <v>-83.333333333333343</v>
      </c>
      <c r="N231" s="77">
        <f t="shared" si="361"/>
        <v>-83.333333333333343</v>
      </c>
      <c r="O231" s="77">
        <f t="shared" si="361"/>
        <v>-83.333333333333343</v>
      </c>
      <c r="P231" s="77">
        <f t="shared" si="361"/>
        <v>-83.333333333333343</v>
      </c>
      <c r="Q231" s="77">
        <f t="shared" si="361"/>
        <v>-83.333333333333343</v>
      </c>
      <c r="R231" s="77">
        <f t="shared" si="361"/>
        <v>-104.1666666666667</v>
      </c>
      <c r="S231" s="77">
        <f t="shared" si="361"/>
        <v>-104.1666666666667</v>
      </c>
      <c r="T231" s="77">
        <f t="shared" si="361"/>
        <v>-104.1666666666667</v>
      </c>
      <c r="U231" s="77">
        <f t="shared" si="361"/>
        <v>-104.1666666666667</v>
      </c>
      <c r="V231" s="77">
        <f t="shared" si="361"/>
        <v>-104.1666666666667</v>
      </c>
      <c r="W231" s="77">
        <f t="shared" si="361"/>
        <v>-104.1666666666667</v>
      </c>
      <c r="X231" s="77">
        <f t="shared" si="361"/>
        <v>-104.1666666666667</v>
      </c>
      <c r="Y231" s="77">
        <f t="shared" si="361"/>
        <v>-104.1666666666667</v>
      </c>
      <c r="Z231" s="77">
        <f t="shared" si="361"/>
        <v>-83.333333333333343</v>
      </c>
      <c r="AA231" s="77">
        <f t="shared" si="361"/>
        <v>-83.333333333333343</v>
      </c>
      <c r="AB231" s="77">
        <f t="shared" si="361"/>
        <v>-83.333333333333343</v>
      </c>
      <c r="AC231" s="77">
        <f t="shared" si="361"/>
        <v>-83.333333333333343</v>
      </c>
      <c r="AD231" s="77">
        <f t="shared" si="361"/>
        <v>-83.333333333333343</v>
      </c>
      <c r="AE231" s="77">
        <f t="shared" si="361"/>
        <v>-104.1666666666667</v>
      </c>
      <c r="AF231" s="77">
        <f t="shared" si="361"/>
        <v>-104.1666666666667</v>
      </c>
      <c r="AG231" s="77">
        <f t="shared" si="361"/>
        <v>-104.1666666666667</v>
      </c>
      <c r="AH231" s="77">
        <f t="shared" si="361"/>
        <v>-104.1666666666667</v>
      </c>
      <c r="AI231" s="77">
        <f t="shared" si="361"/>
        <v>-104.1666666666667</v>
      </c>
      <c r="AJ231" s="77">
        <f t="shared" si="361"/>
        <v>-104.1666666666667</v>
      </c>
      <c r="AK231" s="77">
        <f t="shared" ref="AK231:BD231" si="362">IF(AK$136=0,0,AK92-AK321)</f>
        <v>-104.1666666666667</v>
      </c>
      <c r="AL231" s="77">
        <f t="shared" si="362"/>
        <v>-104.1666666666667</v>
      </c>
      <c r="AM231" s="77">
        <f t="shared" si="362"/>
        <v>-83.333333333333343</v>
      </c>
      <c r="AN231" s="77">
        <f t="shared" si="362"/>
        <v>-83.333333333333343</v>
      </c>
      <c r="AO231" s="77">
        <f t="shared" si="362"/>
        <v>-83.333333333333343</v>
      </c>
      <c r="AP231" s="77">
        <f t="shared" si="362"/>
        <v>-83.333333333333343</v>
      </c>
      <c r="AQ231" s="77">
        <f t="shared" si="362"/>
        <v>0</v>
      </c>
      <c r="AR231" s="77">
        <f t="shared" si="362"/>
        <v>0</v>
      </c>
      <c r="AS231" s="77">
        <f t="shared" si="362"/>
        <v>0</v>
      </c>
      <c r="AT231" s="77">
        <f t="shared" si="362"/>
        <v>0</v>
      </c>
      <c r="AU231" s="77">
        <f t="shared" si="362"/>
        <v>0</v>
      </c>
      <c r="AV231" s="77">
        <f t="shared" si="362"/>
        <v>0</v>
      </c>
      <c r="AW231" s="77">
        <f t="shared" si="362"/>
        <v>0</v>
      </c>
      <c r="AX231" s="77">
        <f t="shared" si="362"/>
        <v>0</v>
      </c>
      <c r="AY231" s="77">
        <f t="shared" si="362"/>
        <v>0</v>
      </c>
      <c r="AZ231" s="77">
        <f t="shared" si="362"/>
        <v>0</v>
      </c>
      <c r="BA231" s="77">
        <f t="shared" si="362"/>
        <v>0</v>
      </c>
      <c r="BB231" s="77">
        <f t="shared" si="362"/>
        <v>0</v>
      </c>
      <c r="BC231" s="77">
        <f t="shared" si="362"/>
        <v>0</v>
      </c>
      <c r="BD231" s="77">
        <f t="shared" si="362"/>
        <v>0</v>
      </c>
      <c r="BE231" s="251"/>
      <c r="BF231" s="163">
        <f t="shared" si="336"/>
        <v>-416.6666666666668</v>
      </c>
      <c r="BG231" s="77">
        <f t="shared" si="337"/>
        <v>-416.6666666666668</v>
      </c>
      <c r="BH231" s="77">
        <f t="shared" si="338"/>
        <v>-416.66666666666674</v>
      </c>
      <c r="BI231" s="77">
        <f t="shared" si="339"/>
        <v>-416.6666666666668</v>
      </c>
      <c r="BJ231" s="77">
        <f t="shared" si="340"/>
        <v>-416.6666666666668</v>
      </c>
      <c r="BK231" s="77">
        <f t="shared" si="341"/>
        <v>-416.66666666666674</v>
      </c>
      <c r="BL231" s="77">
        <f t="shared" si="342"/>
        <v>-416.6666666666668</v>
      </c>
      <c r="BM231" s="77">
        <f t="shared" si="343"/>
        <v>-416.6666666666668</v>
      </c>
      <c r="BN231" s="77">
        <f t="shared" si="344"/>
        <v>-333.33333333333337</v>
      </c>
      <c r="BO231" s="77">
        <f t="shared" si="345"/>
        <v>0</v>
      </c>
      <c r="BP231" s="77">
        <f t="shared" si="346"/>
        <v>0</v>
      </c>
      <c r="BQ231" s="77">
        <f t="shared" si="347"/>
        <v>0</v>
      </c>
      <c r="BR231" s="157">
        <f t="shared" si="348"/>
        <v>-3666.6666666666683</v>
      </c>
      <c r="BS231" s="77">
        <f t="shared" si="349"/>
        <v>-1250.0000000000005</v>
      </c>
      <c r="BT231" s="77">
        <f t="shared" si="350"/>
        <v>-1250.0000000000005</v>
      </c>
      <c r="BU231" s="77">
        <f t="shared" si="351"/>
        <v>-1166.666666666667</v>
      </c>
      <c r="BV231" s="77">
        <f t="shared" si="352"/>
        <v>0</v>
      </c>
      <c r="BW231" s="77">
        <f t="shared" si="353"/>
        <v>-2500.0000000000009</v>
      </c>
      <c r="BX231" s="77">
        <f t="shared" si="354"/>
        <v>-1166.666666666667</v>
      </c>
      <c r="BY231" s="77">
        <f>IF(Info!$O$3="Q1",$BS231,IF(Info!$O$3="Q2",$BS231+$BT231,IF(Info!$O$3="Q3",$BS231+$BT231+$BU231,$BR231)))</f>
        <v>-1250.0000000000005</v>
      </c>
      <c r="BZ231" s="77">
        <f>IF(Info!$O$3="Q1",$BS231,IF(Info!$O$3="Q2",$BT231,IF(Info!$O$3="Q3",$BU231,$BV231)))</f>
        <v>-1250.0000000000005</v>
      </c>
      <c r="CA231" s="48"/>
    </row>
    <row r="232" spans="1:79" x14ac:dyDescent="0.3">
      <c r="A232" s="248"/>
      <c r="B232" s="78" t="s">
        <v>352</v>
      </c>
      <c r="C232" s="250"/>
      <c r="D232" s="161">
        <f t="shared" si="333"/>
        <v>0</v>
      </c>
      <c r="E232" s="77">
        <f t="shared" ref="E232:AJ232" si="363">IF(E$136=0,0,E93-E322)</f>
        <v>0</v>
      </c>
      <c r="F232" s="77">
        <f t="shared" si="363"/>
        <v>0</v>
      </c>
      <c r="G232" s="77">
        <f t="shared" si="363"/>
        <v>0</v>
      </c>
      <c r="H232" s="77">
        <f t="shared" si="363"/>
        <v>0</v>
      </c>
      <c r="I232" s="77">
        <f t="shared" si="363"/>
        <v>0</v>
      </c>
      <c r="J232" s="77">
        <f t="shared" si="363"/>
        <v>0</v>
      </c>
      <c r="K232" s="77">
        <f t="shared" si="363"/>
        <v>0</v>
      </c>
      <c r="L232" s="77">
        <f t="shared" si="363"/>
        <v>0</v>
      </c>
      <c r="M232" s="77">
        <f t="shared" si="363"/>
        <v>0</v>
      </c>
      <c r="N232" s="77">
        <f t="shared" si="363"/>
        <v>0</v>
      </c>
      <c r="O232" s="77">
        <f t="shared" si="363"/>
        <v>0</v>
      </c>
      <c r="P232" s="77">
        <f t="shared" si="363"/>
        <v>0</v>
      </c>
      <c r="Q232" s="77">
        <f t="shared" si="363"/>
        <v>0</v>
      </c>
      <c r="R232" s="77">
        <f t="shared" si="363"/>
        <v>0</v>
      </c>
      <c r="S232" s="77">
        <f t="shared" si="363"/>
        <v>0</v>
      </c>
      <c r="T232" s="77">
        <f t="shared" si="363"/>
        <v>0</v>
      </c>
      <c r="U232" s="77">
        <f t="shared" si="363"/>
        <v>0</v>
      </c>
      <c r="V232" s="77">
        <f t="shared" si="363"/>
        <v>0</v>
      </c>
      <c r="W232" s="77">
        <f t="shared" si="363"/>
        <v>0</v>
      </c>
      <c r="X232" s="77">
        <f t="shared" si="363"/>
        <v>0</v>
      </c>
      <c r="Y232" s="77">
        <f t="shared" si="363"/>
        <v>0</v>
      </c>
      <c r="Z232" s="77">
        <f t="shared" si="363"/>
        <v>0</v>
      </c>
      <c r="AA232" s="77">
        <f t="shared" si="363"/>
        <v>0</v>
      </c>
      <c r="AB232" s="77">
        <f t="shared" si="363"/>
        <v>0</v>
      </c>
      <c r="AC232" s="77">
        <f t="shared" si="363"/>
        <v>0</v>
      </c>
      <c r="AD232" s="77">
        <f t="shared" si="363"/>
        <v>0</v>
      </c>
      <c r="AE232" s="77">
        <f t="shared" si="363"/>
        <v>0</v>
      </c>
      <c r="AF232" s="77">
        <f t="shared" si="363"/>
        <v>0</v>
      </c>
      <c r="AG232" s="77">
        <f t="shared" si="363"/>
        <v>0</v>
      </c>
      <c r="AH232" s="77">
        <f t="shared" si="363"/>
        <v>0</v>
      </c>
      <c r="AI232" s="77">
        <f t="shared" si="363"/>
        <v>0</v>
      </c>
      <c r="AJ232" s="77">
        <f t="shared" si="363"/>
        <v>0</v>
      </c>
      <c r="AK232" s="77">
        <f t="shared" ref="AK232:BD232" si="364">IF(AK$136=0,0,AK93-AK322)</f>
        <v>0</v>
      </c>
      <c r="AL232" s="77">
        <f t="shared" si="364"/>
        <v>0</v>
      </c>
      <c r="AM232" s="77">
        <f t="shared" si="364"/>
        <v>0</v>
      </c>
      <c r="AN232" s="77">
        <f t="shared" si="364"/>
        <v>0</v>
      </c>
      <c r="AO232" s="77">
        <f t="shared" si="364"/>
        <v>0</v>
      </c>
      <c r="AP232" s="77">
        <f t="shared" si="364"/>
        <v>0</v>
      </c>
      <c r="AQ232" s="77">
        <f t="shared" si="364"/>
        <v>0</v>
      </c>
      <c r="AR232" s="77">
        <f t="shared" si="364"/>
        <v>0</v>
      </c>
      <c r="AS232" s="77">
        <f t="shared" si="364"/>
        <v>0</v>
      </c>
      <c r="AT232" s="77">
        <f t="shared" si="364"/>
        <v>0</v>
      </c>
      <c r="AU232" s="77">
        <f t="shared" si="364"/>
        <v>0</v>
      </c>
      <c r="AV232" s="77">
        <f t="shared" si="364"/>
        <v>0</v>
      </c>
      <c r="AW232" s="77">
        <f t="shared" si="364"/>
        <v>0</v>
      </c>
      <c r="AX232" s="77">
        <f t="shared" si="364"/>
        <v>0</v>
      </c>
      <c r="AY232" s="77">
        <f t="shared" si="364"/>
        <v>0</v>
      </c>
      <c r="AZ232" s="77">
        <f t="shared" si="364"/>
        <v>0</v>
      </c>
      <c r="BA232" s="77">
        <f t="shared" si="364"/>
        <v>0</v>
      </c>
      <c r="BB232" s="77">
        <f t="shared" si="364"/>
        <v>0</v>
      </c>
      <c r="BC232" s="77">
        <f t="shared" si="364"/>
        <v>0</v>
      </c>
      <c r="BD232" s="77">
        <f t="shared" si="364"/>
        <v>0</v>
      </c>
      <c r="BE232" s="251"/>
      <c r="BF232" s="163">
        <f t="shared" si="336"/>
        <v>0</v>
      </c>
      <c r="BG232" s="77">
        <f t="shared" si="337"/>
        <v>0</v>
      </c>
      <c r="BH232" s="77">
        <f t="shared" si="338"/>
        <v>0</v>
      </c>
      <c r="BI232" s="77">
        <f t="shared" si="339"/>
        <v>0</v>
      </c>
      <c r="BJ232" s="77">
        <f t="shared" si="340"/>
        <v>0</v>
      </c>
      <c r="BK232" s="77">
        <f t="shared" si="341"/>
        <v>0</v>
      </c>
      <c r="BL232" s="77">
        <f t="shared" si="342"/>
        <v>0</v>
      </c>
      <c r="BM232" s="77">
        <f t="shared" si="343"/>
        <v>0</v>
      </c>
      <c r="BN232" s="77">
        <f t="shared" si="344"/>
        <v>0</v>
      </c>
      <c r="BO232" s="77">
        <f t="shared" si="345"/>
        <v>0</v>
      </c>
      <c r="BP232" s="77">
        <f t="shared" si="346"/>
        <v>0</v>
      </c>
      <c r="BQ232" s="77">
        <f t="shared" si="347"/>
        <v>0</v>
      </c>
      <c r="BR232" s="157">
        <f t="shared" si="348"/>
        <v>0</v>
      </c>
      <c r="BS232" s="77">
        <f t="shared" si="349"/>
        <v>0</v>
      </c>
      <c r="BT232" s="77">
        <f t="shared" si="350"/>
        <v>0</v>
      </c>
      <c r="BU232" s="77">
        <f t="shared" si="351"/>
        <v>0</v>
      </c>
      <c r="BV232" s="77">
        <f t="shared" si="352"/>
        <v>0</v>
      </c>
      <c r="BW232" s="77">
        <f t="shared" si="353"/>
        <v>0</v>
      </c>
      <c r="BX232" s="77">
        <f t="shared" si="354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x14ac:dyDescent="0.3">
      <c r="A233" s="248"/>
      <c r="B233" s="160" t="s">
        <v>353</v>
      </c>
      <c r="C233" s="250"/>
      <c r="D233" s="255">
        <f t="shared" si="333"/>
        <v>-15313.872769230777</v>
      </c>
      <c r="E233" s="255">
        <f t="shared" ref="E233:AJ233" si="365">IF(E$136=0,0,E94-E323)</f>
        <v>-616.20548076923205</v>
      </c>
      <c r="F233" s="255">
        <f t="shared" si="365"/>
        <v>-564.45548076923205</v>
      </c>
      <c r="G233" s="255">
        <f t="shared" si="365"/>
        <v>126.81451923076929</v>
      </c>
      <c r="H233" s="255">
        <f t="shared" si="365"/>
        <v>-248.14548076923074</v>
      </c>
      <c r="I233" s="255">
        <f t="shared" si="365"/>
        <v>-321.93548076923162</v>
      </c>
      <c r="J233" s="255">
        <f t="shared" si="365"/>
        <v>-480.43548076923162</v>
      </c>
      <c r="K233" s="255">
        <f t="shared" si="365"/>
        <v>-58.705480769231144</v>
      </c>
      <c r="L233" s="255">
        <f t="shared" si="365"/>
        <v>-142.01548076923063</v>
      </c>
      <c r="M233" s="255">
        <f t="shared" si="365"/>
        <v>39.163769230768594</v>
      </c>
      <c r="N233" s="255">
        <f t="shared" si="365"/>
        <v>109.47376923076899</v>
      </c>
      <c r="O233" s="255">
        <f t="shared" si="365"/>
        <v>-375.87623076923046</v>
      </c>
      <c r="P233" s="255">
        <f t="shared" si="365"/>
        <v>-15.466230769230606</v>
      </c>
      <c r="Q233" s="255">
        <f t="shared" si="365"/>
        <v>-136.50623076923057</v>
      </c>
      <c r="R233" s="255">
        <f t="shared" si="365"/>
        <v>-299.68548076923071</v>
      </c>
      <c r="S233" s="255">
        <f t="shared" si="365"/>
        <v>-159.07548076923104</v>
      </c>
      <c r="T233" s="255">
        <f t="shared" si="365"/>
        <v>213.76451923076957</v>
      </c>
      <c r="U233" s="255">
        <f t="shared" si="365"/>
        <v>-409.14548076923074</v>
      </c>
      <c r="V233" s="255">
        <f t="shared" si="365"/>
        <v>-4.9329807692301983</v>
      </c>
      <c r="W233" s="255">
        <f t="shared" si="365"/>
        <v>-9607.9029807692314</v>
      </c>
      <c r="X233" s="255">
        <f t="shared" si="365"/>
        <v>-325.39298076923114</v>
      </c>
      <c r="Y233" s="255">
        <f t="shared" si="365"/>
        <v>124.63701923076951</v>
      </c>
      <c r="Z233" s="255">
        <f t="shared" si="365"/>
        <v>-211.09223076923035</v>
      </c>
      <c r="AA233" s="255">
        <f t="shared" si="365"/>
        <v>86.147769230768972</v>
      </c>
      <c r="AB233" s="255">
        <f t="shared" si="365"/>
        <v>162.07776923076926</v>
      </c>
      <c r="AC233" s="255">
        <f t="shared" si="365"/>
        <v>-311.0222307692311</v>
      </c>
      <c r="AD233" s="255">
        <f t="shared" si="365"/>
        <v>-23.382230769231228</v>
      </c>
      <c r="AE233" s="255">
        <f t="shared" si="365"/>
        <v>-3617.2429807692306</v>
      </c>
      <c r="AF233" s="255">
        <f t="shared" si="365"/>
        <v>-522.23298076923038</v>
      </c>
      <c r="AG233" s="255">
        <f t="shared" si="365"/>
        <v>133.95701923076967</v>
      </c>
      <c r="AH233" s="255">
        <f t="shared" si="365"/>
        <v>-381.10298076923027</v>
      </c>
      <c r="AI233" s="255">
        <f t="shared" si="365"/>
        <v>1140.2570192307694</v>
      </c>
      <c r="AJ233" s="255">
        <f t="shared" si="365"/>
        <v>140.83701923076978</v>
      </c>
      <c r="AK233" s="255">
        <f t="shared" ref="AK233:BD233" si="366">IF(AK$136=0,0,AK94-AK323)</f>
        <v>31.847019230769547</v>
      </c>
      <c r="AL233" s="255">
        <f t="shared" si="366"/>
        <v>438.36701923076998</v>
      </c>
      <c r="AM233" s="255">
        <f t="shared" si="366"/>
        <v>-145.08223076923105</v>
      </c>
      <c r="AN233" s="255">
        <f t="shared" si="366"/>
        <v>272.30776923076928</v>
      </c>
      <c r="AO233" s="255">
        <f t="shared" si="366"/>
        <v>902.73776923076912</v>
      </c>
      <c r="AP233" s="255">
        <f t="shared" si="366"/>
        <v>-259.22223076923092</v>
      </c>
      <c r="AQ233" s="255">
        <f t="shared" si="366"/>
        <v>0</v>
      </c>
      <c r="AR233" s="255">
        <f t="shared" si="366"/>
        <v>0</v>
      </c>
      <c r="AS233" s="255">
        <f t="shared" si="366"/>
        <v>0</v>
      </c>
      <c r="AT233" s="255">
        <f t="shared" si="366"/>
        <v>0</v>
      </c>
      <c r="AU233" s="255">
        <f t="shared" si="366"/>
        <v>0</v>
      </c>
      <c r="AV233" s="255">
        <f t="shared" si="366"/>
        <v>0</v>
      </c>
      <c r="AW233" s="255">
        <f t="shared" si="366"/>
        <v>0</v>
      </c>
      <c r="AX233" s="255">
        <f t="shared" si="366"/>
        <v>0</v>
      </c>
      <c r="AY233" s="255">
        <f t="shared" si="366"/>
        <v>0</v>
      </c>
      <c r="AZ233" s="255">
        <f t="shared" si="366"/>
        <v>0</v>
      </c>
      <c r="BA233" s="255">
        <f t="shared" si="366"/>
        <v>0</v>
      </c>
      <c r="BB233" s="255">
        <f t="shared" si="366"/>
        <v>0</v>
      </c>
      <c r="BC233" s="255">
        <f t="shared" si="366"/>
        <v>0</v>
      </c>
      <c r="BD233" s="255">
        <f t="shared" si="366"/>
        <v>0</v>
      </c>
      <c r="BE233" s="251"/>
      <c r="BF233" s="162">
        <f t="shared" si="336"/>
        <v>-1301.9919230769256</v>
      </c>
      <c r="BG233" s="157">
        <f t="shared" si="337"/>
        <v>-1003.091923076925</v>
      </c>
      <c r="BH233" s="157">
        <f t="shared" si="338"/>
        <v>-379.21115384615405</v>
      </c>
      <c r="BI233" s="157">
        <f t="shared" si="339"/>
        <v>-654.14192307692292</v>
      </c>
      <c r="BJ233" s="157">
        <f t="shared" si="340"/>
        <v>-9813.5919230769232</v>
      </c>
      <c r="BK233" s="157">
        <f t="shared" si="341"/>
        <v>-297.27115384615445</v>
      </c>
      <c r="BL233" s="157">
        <f t="shared" si="342"/>
        <v>-4386.621923076922</v>
      </c>
      <c r="BM233" s="157">
        <f t="shared" si="343"/>
        <v>1751.3080769230787</v>
      </c>
      <c r="BN233" s="157">
        <f t="shared" si="344"/>
        <v>770.74107692307643</v>
      </c>
      <c r="BO233" s="157">
        <f t="shared" si="345"/>
        <v>0</v>
      </c>
      <c r="BP233" s="157">
        <f t="shared" si="346"/>
        <v>0</v>
      </c>
      <c r="BQ233" s="157">
        <f t="shared" si="347"/>
        <v>0</v>
      </c>
      <c r="BR233" s="157">
        <f t="shared" si="348"/>
        <v>-15313.872769230777</v>
      </c>
      <c r="BS233" s="157">
        <f t="shared" si="349"/>
        <v>-2684.2950000000046</v>
      </c>
      <c r="BT233" s="157">
        <f t="shared" si="350"/>
        <v>-10765.005000000001</v>
      </c>
      <c r="BU233" s="157">
        <f t="shared" si="351"/>
        <v>-1864.5727692307669</v>
      </c>
      <c r="BV233" s="157">
        <f t="shared" si="352"/>
        <v>0</v>
      </c>
      <c r="BW233" s="157">
        <f t="shared" si="353"/>
        <v>-13449.300000000007</v>
      </c>
      <c r="BX233" s="157">
        <f t="shared" si="354"/>
        <v>-1864.5727692307669</v>
      </c>
      <c r="BY233" s="157">
        <f>IF(Info!$O$3="Q1",$BS233,IF(Info!$O$3="Q2",$BS233+$BT233,IF(Info!$O$3="Q3",$BS233+$BT233+$BU233,$BR233)))</f>
        <v>-2684.2950000000046</v>
      </c>
      <c r="BZ233" s="157">
        <f>IF(Info!$O$3="Q1",$BS233,IF(Info!$O$3="Q2",$BT233,IF(Info!$O$3="Q3",$BU233,$BV233)))</f>
        <v>-2684.2950000000046</v>
      </c>
      <c r="CA233" s="48"/>
    </row>
    <row r="234" spans="1:79" ht="15.6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x14ac:dyDescent="0.3">
      <c r="A235" s="248"/>
      <c r="B235" s="78" t="s">
        <v>354</v>
      </c>
      <c r="C235" s="250"/>
      <c r="D235" s="161">
        <f>SUM(E235:BD235)</f>
        <v>556.45066666666651</v>
      </c>
      <c r="E235" s="77">
        <f t="shared" ref="E235:AJ235" si="367">IF(E$136=0,0,E96-E325)</f>
        <v>-36.463333333333338</v>
      </c>
      <c r="F235" s="77">
        <f t="shared" si="367"/>
        <v>278.66666666666663</v>
      </c>
      <c r="G235" s="77">
        <f t="shared" si="367"/>
        <v>-37.733333333333341</v>
      </c>
      <c r="H235" s="77">
        <f t="shared" si="367"/>
        <v>436.98666666666668</v>
      </c>
      <c r="I235" s="77">
        <f t="shared" si="367"/>
        <v>268.01666666666665</v>
      </c>
      <c r="J235" s="77">
        <f t="shared" si="367"/>
        <v>181.37666666666667</v>
      </c>
      <c r="K235" s="77">
        <f t="shared" si="367"/>
        <v>65.49666666666667</v>
      </c>
      <c r="L235" s="77">
        <f t="shared" si="367"/>
        <v>-35.923333333333339</v>
      </c>
      <c r="M235" s="77">
        <f t="shared" si="367"/>
        <v>73.089333333333343</v>
      </c>
      <c r="N235" s="77">
        <f t="shared" si="367"/>
        <v>-29.130666666666659</v>
      </c>
      <c r="O235" s="77">
        <f t="shared" si="367"/>
        <v>-26.970666666666659</v>
      </c>
      <c r="P235" s="77">
        <f t="shared" si="367"/>
        <v>-26.390666666666657</v>
      </c>
      <c r="Q235" s="77">
        <f t="shared" si="367"/>
        <v>-30.070666666666657</v>
      </c>
      <c r="R235" s="77">
        <f t="shared" si="367"/>
        <v>-34.603333333333339</v>
      </c>
      <c r="S235" s="77">
        <f t="shared" si="367"/>
        <v>-37.073333333333338</v>
      </c>
      <c r="T235" s="77">
        <f t="shared" si="367"/>
        <v>-35.893333333333338</v>
      </c>
      <c r="U235" s="77">
        <f t="shared" si="367"/>
        <v>-37.353333333333339</v>
      </c>
      <c r="V235" s="77">
        <f t="shared" si="367"/>
        <v>-37.593333333333341</v>
      </c>
      <c r="W235" s="77">
        <f t="shared" si="367"/>
        <v>-38.403333333333336</v>
      </c>
      <c r="X235" s="77">
        <f t="shared" si="367"/>
        <v>-37.423333333333339</v>
      </c>
      <c r="Y235" s="77">
        <f t="shared" si="367"/>
        <v>-36.143333333333338</v>
      </c>
      <c r="Z235" s="77">
        <f t="shared" si="367"/>
        <v>-29.060666666666659</v>
      </c>
      <c r="AA235" s="77">
        <f t="shared" si="367"/>
        <v>-25.980666666666657</v>
      </c>
      <c r="AB235" s="77">
        <f t="shared" si="367"/>
        <v>-30.490666666666659</v>
      </c>
      <c r="AC235" s="77">
        <f t="shared" si="367"/>
        <v>-29.990666666666659</v>
      </c>
      <c r="AD235" s="77">
        <f t="shared" si="367"/>
        <v>-27.180666666666657</v>
      </c>
      <c r="AE235" s="77">
        <f t="shared" si="367"/>
        <v>-33.433333333333337</v>
      </c>
      <c r="AF235" s="77">
        <f t="shared" si="367"/>
        <v>266.68666666666667</v>
      </c>
      <c r="AG235" s="77">
        <f t="shared" si="367"/>
        <v>-34.243333333333339</v>
      </c>
      <c r="AH235" s="77">
        <f t="shared" si="367"/>
        <v>-34.433333333333337</v>
      </c>
      <c r="AI235" s="77">
        <f t="shared" si="367"/>
        <v>-32.343333333333341</v>
      </c>
      <c r="AJ235" s="77">
        <f t="shared" si="367"/>
        <v>-37.743333333333339</v>
      </c>
      <c r="AK235" s="77">
        <f t="shared" ref="AK235:BD235" si="368">IF(AK$136=0,0,AK96-AK325)</f>
        <v>-35.843333333333341</v>
      </c>
      <c r="AL235" s="77">
        <f t="shared" si="368"/>
        <v>-34.81333333333334</v>
      </c>
      <c r="AM235" s="77">
        <f t="shared" si="368"/>
        <v>-26.550666666666658</v>
      </c>
      <c r="AN235" s="77">
        <f t="shared" si="368"/>
        <v>-29.010666666666658</v>
      </c>
      <c r="AO235" s="77">
        <f t="shared" si="368"/>
        <v>-26.00066666666666</v>
      </c>
      <c r="AP235" s="77">
        <f t="shared" si="368"/>
        <v>-29.580666666666659</v>
      </c>
      <c r="AQ235" s="77">
        <f t="shared" si="368"/>
        <v>0</v>
      </c>
      <c r="AR235" s="77">
        <f t="shared" si="368"/>
        <v>0</v>
      </c>
      <c r="AS235" s="77">
        <f t="shared" si="368"/>
        <v>0</v>
      </c>
      <c r="AT235" s="77">
        <f t="shared" si="368"/>
        <v>0</v>
      </c>
      <c r="AU235" s="77">
        <f t="shared" si="368"/>
        <v>0</v>
      </c>
      <c r="AV235" s="77">
        <f t="shared" si="368"/>
        <v>0</v>
      </c>
      <c r="AW235" s="77">
        <f t="shared" si="368"/>
        <v>0</v>
      </c>
      <c r="AX235" s="77">
        <f t="shared" si="368"/>
        <v>0</v>
      </c>
      <c r="AY235" s="77">
        <f t="shared" si="368"/>
        <v>0</v>
      </c>
      <c r="AZ235" s="77">
        <f t="shared" si="368"/>
        <v>0</v>
      </c>
      <c r="BA235" s="77">
        <f t="shared" si="368"/>
        <v>0</v>
      </c>
      <c r="BB235" s="77">
        <f t="shared" si="368"/>
        <v>0</v>
      </c>
      <c r="BC235" s="77">
        <f t="shared" si="368"/>
        <v>0</v>
      </c>
      <c r="BD235" s="77">
        <f t="shared" si="368"/>
        <v>0</v>
      </c>
      <c r="BE235" s="251"/>
      <c r="BF235" s="163">
        <f>SUM(E235:H235)</f>
        <v>641.45666666666659</v>
      </c>
      <c r="BG235" s="77">
        <f>SUM(I235:L235)</f>
        <v>478.96666666666664</v>
      </c>
      <c r="BH235" s="77">
        <f>SUM(M235:Q235)</f>
        <v>-39.473333333333287</v>
      </c>
      <c r="BI235" s="77">
        <f>SUM(R235:U235)</f>
        <v>-144.92333333333335</v>
      </c>
      <c r="BJ235" s="77">
        <f>SUM(V235:Y235)</f>
        <v>-149.56333333333336</v>
      </c>
      <c r="BK235" s="77">
        <f>SUM(Z235:AD235)</f>
        <v>-142.70333333333329</v>
      </c>
      <c r="BL235" s="77">
        <f>SUM(AE235:AH235)</f>
        <v>164.57666666666665</v>
      </c>
      <c r="BM235" s="77">
        <f>SUM(AI235:AL235)</f>
        <v>-140.74333333333334</v>
      </c>
      <c r="BN235" s="77">
        <f>SUM(AM235:AQ235)</f>
        <v>-111.14266666666664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556.45066666666639</v>
      </c>
      <c r="BS235" s="77">
        <f>SUM(BF235:BH235)</f>
        <v>1080.9499999999998</v>
      </c>
      <c r="BT235" s="77">
        <f>SUM(BI235:BK235)</f>
        <v>-437.18999999999994</v>
      </c>
      <c r="BU235" s="77">
        <f>SUM(BL235:BN235)</f>
        <v>-87.309333333333328</v>
      </c>
      <c r="BV235" s="77">
        <f>SUM(BO235:BQ235)</f>
        <v>0</v>
      </c>
      <c r="BW235" s="77">
        <f>SUM(BF235:BK235)</f>
        <v>643.75999999999976</v>
      </c>
      <c r="BX235" s="77">
        <f>SUM(BL235:BQ235)</f>
        <v>-87.309333333333328</v>
      </c>
      <c r="BY235" s="77">
        <f>IF(Info!$O$3="Q1",$BS235,IF(Info!$O$3="Q2",$BS235+$BT235,IF(Info!$O$3="Q3",$BS235+$BT235+$BU235,$BR235)))</f>
        <v>1080.9499999999998</v>
      </c>
      <c r="BZ235" s="77">
        <f>IF(Info!$O$3="Q1",$BS235,IF(Info!$O$3="Q2",$BT235,IF(Info!$O$3="Q3",$BU235,$BV235)))</f>
        <v>1080.9499999999998</v>
      </c>
      <c r="CA235" s="48"/>
    </row>
    <row r="236" spans="1:79" x14ac:dyDescent="0.3">
      <c r="A236" s="248"/>
      <c r="B236" s="78" t="s">
        <v>59</v>
      </c>
      <c r="C236" s="250"/>
      <c r="D236" s="161">
        <f>SUM(E236:BD236)</f>
        <v>-1083.1733333333332</v>
      </c>
      <c r="E236" s="77">
        <f t="shared" ref="E236:AJ236" si="369">IF(E$136=0,0,E97-E326)</f>
        <v>-31.163333333333341</v>
      </c>
      <c r="F236" s="77">
        <f t="shared" si="369"/>
        <v>-30.893333333333338</v>
      </c>
      <c r="G236" s="77">
        <f t="shared" si="369"/>
        <v>-29.833333333333343</v>
      </c>
      <c r="H236" s="77">
        <f t="shared" si="369"/>
        <v>-32.843333333333341</v>
      </c>
      <c r="I236" s="77">
        <f t="shared" si="369"/>
        <v>-28.843333333333341</v>
      </c>
      <c r="J236" s="77">
        <f t="shared" si="369"/>
        <v>-30.81333333333334</v>
      </c>
      <c r="K236" s="77">
        <f t="shared" si="369"/>
        <v>-29.893333333333338</v>
      </c>
      <c r="L236" s="77">
        <f t="shared" si="369"/>
        <v>-32.373333333333342</v>
      </c>
      <c r="M236" s="77">
        <f t="shared" si="369"/>
        <v>-24.936666666666664</v>
      </c>
      <c r="N236" s="77">
        <f t="shared" si="369"/>
        <v>-25.836666666666662</v>
      </c>
      <c r="O236" s="77">
        <f t="shared" si="369"/>
        <v>-22.726666666666663</v>
      </c>
      <c r="P236" s="77">
        <f t="shared" si="369"/>
        <v>-24.476666666666663</v>
      </c>
      <c r="Q236" s="77">
        <f t="shared" si="369"/>
        <v>-25.496666666666666</v>
      </c>
      <c r="R236" s="77">
        <f t="shared" si="369"/>
        <v>-28.173333333333339</v>
      </c>
      <c r="S236" s="77">
        <f t="shared" si="369"/>
        <v>-30.013333333333343</v>
      </c>
      <c r="T236" s="77">
        <f t="shared" si="369"/>
        <v>-29.443333333333342</v>
      </c>
      <c r="U236" s="77">
        <f t="shared" si="369"/>
        <v>-28.983333333333341</v>
      </c>
      <c r="V236" s="77">
        <f t="shared" si="369"/>
        <v>-29.723333333333343</v>
      </c>
      <c r="W236" s="77">
        <f t="shared" si="369"/>
        <v>-30.183333333333337</v>
      </c>
      <c r="X236" s="77">
        <f t="shared" si="369"/>
        <v>-28.173333333333339</v>
      </c>
      <c r="Y236" s="77">
        <f t="shared" si="369"/>
        <v>-32.793333333333344</v>
      </c>
      <c r="Z236" s="77">
        <f t="shared" si="369"/>
        <v>-23.376666666666665</v>
      </c>
      <c r="AA236" s="77">
        <f t="shared" si="369"/>
        <v>-24.406666666666663</v>
      </c>
      <c r="AB236" s="77">
        <f t="shared" si="369"/>
        <v>-26.016666666666662</v>
      </c>
      <c r="AC236" s="77">
        <f t="shared" si="369"/>
        <v>-25.006666666666664</v>
      </c>
      <c r="AD236" s="77">
        <f t="shared" si="369"/>
        <v>-26.666666666666664</v>
      </c>
      <c r="AE236" s="77">
        <f t="shared" si="369"/>
        <v>-33.163333333333341</v>
      </c>
      <c r="AF236" s="77">
        <f t="shared" si="369"/>
        <v>-28.573333333333338</v>
      </c>
      <c r="AG236" s="77">
        <f t="shared" si="369"/>
        <v>-33.513333333333343</v>
      </c>
      <c r="AH236" s="77">
        <f t="shared" si="369"/>
        <v>-28.393333333333338</v>
      </c>
      <c r="AI236" s="77">
        <f t="shared" si="369"/>
        <v>-28.243333333333339</v>
      </c>
      <c r="AJ236" s="77">
        <f t="shared" si="369"/>
        <v>-33.88333333333334</v>
      </c>
      <c r="AK236" s="77">
        <f t="shared" ref="AK236:BD236" si="370">IF(AK$136=0,0,AK97-AK326)</f>
        <v>-33.513333333333343</v>
      </c>
      <c r="AL236" s="77">
        <f t="shared" si="370"/>
        <v>-31.723333333333343</v>
      </c>
      <c r="AM236" s="77">
        <f t="shared" si="370"/>
        <v>-25.366666666666664</v>
      </c>
      <c r="AN236" s="77">
        <f t="shared" si="370"/>
        <v>-26.046666666666663</v>
      </c>
      <c r="AO236" s="77">
        <f t="shared" si="370"/>
        <v>-24.586666666666662</v>
      </c>
      <c r="AP236" s="77">
        <f t="shared" si="370"/>
        <v>-23.076666666666664</v>
      </c>
      <c r="AQ236" s="77">
        <f t="shared" si="370"/>
        <v>0</v>
      </c>
      <c r="AR236" s="77">
        <f t="shared" si="370"/>
        <v>0</v>
      </c>
      <c r="AS236" s="77">
        <f t="shared" si="370"/>
        <v>0</v>
      </c>
      <c r="AT236" s="77">
        <f t="shared" si="370"/>
        <v>0</v>
      </c>
      <c r="AU236" s="77">
        <f t="shared" si="370"/>
        <v>0</v>
      </c>
      <c r="AV236" s="77">
        <f t="shared" si="370"/>
        <v>0</v>
      </c>
      <c r="AW236" s="77">
        <f t="shared" si="370"/>
        <v>0</v>
      </c>
      <c r="AX236" s="77">
        <f t="shared" si="370"/>
        <v>0</v>
      </c>
      <c r="AY236" s="77">
        <f t="shared" si="370"/>
        <v>0</v>
      </c>
      <c r="AZ236" s="77">
        <f t="shared" si="370"/>
        <v>0</v>
      </c>
      <c r="BA236" s="77">
        <f t="shared" si="370"/>
        <v>0</v>
      </c>
      <c r="BB236" s="77">
        <f t="shared" si="370"/>
        <v>0</v>
      </c>
      <c r="BC236" s="77">
        <f t="shared" si="370"/>
        <v>0</v>
      </c>
      <c r="BD236" s="77">
        <f t="shared" si="370"/>
        <v>0</v>
      </c>
      <c r="BE236" s="251"/>
      <c r="BF236" s="163">
        <f>SUM(E236:H236)</f>
        <v>-124.73333333333335</v>
      </c>
      <c r="BG236" s="77">
        <f>SUM(I236:L236)</f>
        <v>-121.92333333333335</v>
      </c>
      <c r="BH236" s="77">
        <f>SUM(M236:Q236)</f>
        <v>-123.47333333333331</v>
      </c>
      <c r="BI236" s="77">
        <f>SUM(R236:U236)</f>
        <v>-116.61333333333337</v>
      </c>
      <c r="BJ236" s="77">
        <f>SUM(V236:Y236)</f>
        <v>-120.87333333333336</v>
      </c>
      <c r="BK236" s="77">
        <f>SUM(Z236:AD236)</f>
        <v>-125.47333333333333</v>
      </c>
      <c r="BL236" s="77">
        <f>SUM(AE236:AH236)</f>
        <v>-123.64333333333337</v>
      </c>
      <c r="BM236" s="77">
        <f>SUM(AI236:AL236)</f>
        <v>-127.36333333333336</v>
      </c>
      <c r="BN236" s="77">
        <f>SUM(AM236:AQ236)</f>
        <v>-99.076666666666654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-1083.1733333333334</v>
      </c>
      <c r="BS236" s="77">
        <f>SUM(BF236:BH236)</f>
        <v>-370.13</v>
      </c>
      <c r="BT236" s="77">
        <f>SUM(BI236:BK236)</f>
        <v>-362.96000000000004</v>
      </c>
      <c r="BU236" s="77">
        <f>SUM(BL236:BN236)</f>
        <v>-350.08333333333337</v>
      </c>
      <c r="BV236" s="77">
        <f>SUM(BO236:BQ236)</f>
        <v>0</v>
      </c>
      <c r="BW236" s="77">
        <f>SUM(BF236:BK236)</f>
        <v>-733.09</v>
      </c>
      <c r="BX236" s="77">
        <f>SUM(BL236:BQ236)</f>
        <v>-350.08333333333337</v>
      </c>
      <c r="BY236" s="77">
        <f>IF(Info!$O$3="Q1",$BS236,IF(Info!$O$3="Q2",$BS236+$BT236,IF(Info!$O$3="Q3",$BS236+$BT236+$BU236,$BR236)))</f>
        <v>-370.13</v>
      </c>
      <c r="BZ236" s="77">
        <f>IF(Info!$O$3="Q1",$BS236,IF(Info!$O$3="Q2",$BT236,IF(Info!$O$3="Q3",$BU236,$BV236)))</f>
        <v>-370.13</v>
      </c>
      <c r="CA236" s="48"/>
    </row>
    <row r="237" spans="1:79" x14ac:dyDescent="0.3">
      <c r="A237" s="248"/>
      <c r="B237" s="160" t="s">
        <v>355</v>
      </c>
      <c r="C237" s="250"/>
      <c r="D237" s="255">
        <f>SUM(E237:BD237)</f>
        <v>-526.72266666666701</v>
      </c>
      <c r="E237" s="255">
        <f t="shared" ref="E237:AJ237" si="371">IF(E$136=0,0,E98-E327)</f>
        <v>-67.626666666666679</v>
      </c>
      <c r="F237" s="255">
        <f t="shared" si="371"/>
        <v>247.77333333333328</v>
      </c>
      <c r="G237" s="255">
        <f t="shared" si="371"/>
        <v>-67.566666666666691</v>
      </c>
      <c r="H237" s="255">
        <f t="shared" si="371"/>
        <v>404.14333333333332</v>
      </c>
      <c r="I237" s="255">
        <f t="shared" si="371"/>
        <v>239.17333333333332</v>
      </c>
      <c r="J237" s="255">
        <f t="shared" si="371"/>
        <v>150.56333333333333</v>
      </c>
      <c r="K237" s="255">
        <f t="shared" si="371"/>
        <v>35.603333333333325</v>
      </c>
      <c r="L237" s="255">
        <f t="shared" si="371"/>
        <v>-68.296666666666681</v>
      </c>
      <c r="M237" s="255">
        <f t="shared" si="371"/>
        <v>48.152666666666676</v>
      </c>
      <c r="N237" s="255">
        <f t="shared" si="371"/>
        <v>-54.967333333333322</v>
      </c>
      <c r="O237" s="255">
        <f t="shared" si="371"/>
        <v>-49.697333333333319</v>
      </c>
      <c r="P237" s="255">
        <f t="shared" si="371"/>
        <v>-50.86733333333332</v>
      </c>
      <c r="Q237" s="255">
        <f t="shared" si="371"/>
        <v>-55.567333333333323</v>
      </c>
      <c r="R237" s="255">
        <f t="shared" si="371"/>
        <v>-62.776666666666678</v>
      </c>
      <c r="S237" s="255">
        <f t="shared" si="371"/>
        <v>-67.086666666666673</v>
      </c>
      <c r="T237" s="255">
        <f t="shared" si="371"/>
        <v>-65.336666666666673</v>
      </c>
      <c r="U237" s="255">
        <f t="shared" si="371"/>
        <v>-66.336666666666673</v>
      </c>
      <c r="V237" s="255">
        <f t="shared" si="371"/>
        <v>-67.316666666666691</v>
      </c>
      <c r="W237" s="255">
        <f t="shared" si="371"/>
        <v>-68.586666666666673</v>
      </c>
      <c r="X237" s="255">
        <f t="shared" si="371"/>
        <v>-65.596666666666678</v>
      </c>
      <c r="Y237" s="255">
        <f t="shared" si="371"/>
        <v>-68.936666666666682</v>
      </c>
      <c r="Z237" s="255">
        <f t="shared" si="371"/>
        <v>-52.437333333333328</v>
      </c>
      <c r="AA237" s="255">
        <f t="shared" si="371"/>
        <v>-50.387333333333316</v>
      </c>
      <c r="AB237" s="255">
        <f t="shared" si="371"/>
        <v>-56.507333333333321</v>
      </c>
      <c r="AC237" s="255">
        <f t="shared" si="371"/>
        <v>-54.997333333333323</v>
      </c>
      <c r="AD237" s="255">
        <f t="shared" si="371"/>
        <v>-53.847333333333324</v>
      </c>
      <c r="AE237" s="255">
        <f t="shared" si="371"/>
        <v>-66.596666666666678</v>
      </c>
      <c r="AF237" s="255">
        <f t="shared" si="371"/>
        <v>238.11333333333332</v>
      </c>
      <c r="AG237" s="255">
        <f t="shared" si="371"/>
        <v>-67.756666666666689</v>
      </c>
      <c r="AH237" s="255">
        <f t="shared" si="371"/>
        <v>-62.826666666666675</v>
      </c>
      <c r="AI237" s="255">
        <f t="shared" si="371"/>
        <v>-60.58666666666668</v>
      </c>
      <c r="AJ237" s="255">
        <f t="shared" si="371"/>
        <v>-71.626666666666679</v>
      </c>
      <c r="AK237" s="255">
        <f t="shared" ref="AK237:BD237" si="372">IF(AK$136=0,0,AK98-AK327)</f>
        <v>-69.356666666666683</v>
      </c>
      <c r="AL237" s="255">
        <f t="shared" si="372"/>
        <v>-66.53666666666669</v>
      </c>
      <c r="AM237" s="255">
        <f t="shared" si="372"/>
        <v>-51.917333333333318</v>
      </c>
      <c r="AN237" s="255">
        <f t="shared" si="372"/>
        <v>-55.057333333333318</v>
      </c>
      <c r="AO237" s="255">
        <f t="shared" si="372"/>
        <v>-50.587333333333319</v>
      </c>
      <c r="AP237" s="255">
        <f t="shared" si="372"/>
        <v>-52.657333333333327</v>
      </c>
      <c r="AQ237" s="255">
        <f t="shared" si="372"/>
        <v>0</v>
      </c>
      <c r="AR237" s="255">
        <f t="shared" si="372"/>
        <v>0</v>
      </c>
      <c r="AS237" s="255">
        <f t="shared" si="372"/>
        <v>0</v>
      </c>
      <c r="AT237" s="255">
        <f t="shared" si="372"/>
        <v>0</v>
      </c>
      <c r="AU237" s="255">
        <f t="shared" si="372"/>
        <v>0</v>
      </c>
      <c r="AV237" s="255">
        <f t="shared" si="372"/>
        <v>0</v>
      </c>
      <c r="AW237" s="255">
        <f t="shared" si="372"/>
        <v>0</v>
      </c>
      <c r="AX237" s="255">
        <f t="shared" si="372"/>
        <v>0</v>
      </c>
      <c r="AY237" s="255">
        <f t="shared" si="372"/>
        <v>0</v>
      </c>
      <c r="AZ237" s="255">
        <f t="shared" si="372"/>
        <v>0</v>
      </c>
      <c r="BA237" s="255">
        <f t="shared" si="372"/>
        <v>0</v>
      </c>
      <c r="BB237" s="255">
        <f t="shared" si="372"/>
        <v>0</v>
      </c>
      <c r="BC237" s="255">
        <f t="shared" si="372"/>
        <v>0</v>
      </c>
      <c r="BD237" s="255">
        <f t="shared" si="372"/>
        <v>0</v>
      </c>
      <c r="BE237" s="251"/>
      <c r="BF237" s="162">
        <f>SUM(E237:H237)</f>
        <v>516.72333333333324</v>
      </c>
      <c r="BG237" s="157">
        <f>SUM(I237:L237)</f>
        <v>357.04333333333335</v>
      </c>
      <c r="BH237" s="157">
        <f>SUM(M237:Q237)</f>
        <v>-162.9466666666666</v>
      </c>
      <c r="BI237" s="157">
        <f>SUM(R237:U237)</f>
        <v>-261.53666666666669</v>
      </c>
      <c r="BJ237" s="157">
        <f>SUM(V237:Y237)</f>
        <v>-270.43666666666672</v>
      </c>
      <c r="BK237" s="157">
        <f>SUM(Z237:AD237)</f>
        <v>-268.17666666666662</v>
      </c>
      <c r="BL237" s="157">
        <f>SUM(AE237:AH237)</f>
        <v>40.933333333333287</v>
      </c>
      <c r="BM237" s="157">
        <f>SUM(AI237:AL237)</f>
        <v>-268.10666666666674</v>
      </c>
      <c r="BN237" s="157">
        <f>SUM(AM237:AQ237)</f>
        <v>-210.21933333333328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-526.72266666666678</v>
      </c>
      <c r="BS237" s="157">
        <f>SUM(BF237:BH237)</f>
        <v>710.82</v>
      </c>
      <c r="BT237" s="157">
        <f>SUM(BI237:BK237)</f>
        <v>-800.15</v>
      </c>
      <c r="BU237" s="157">
        <f>SUM(BL237:BN237)</f>
        <v>-437.39266666666674</v>
      </c>
      <c r="BV237" s="157">
        <f>SUM(BO237:BQ237)</f>
        <v>0</v>
      </c>
      <c r="BW237" s="157">
        <f>SUM(BF237:BK237)</f>
        <v>-89.329999999999984</v>
      </c>
      <c r="BX237" s="157">
        <f>SUM(BL237:BQ237)</f>
        <v>-437.39266666666674</v>
      </c>
      <c r="BY237" s="157">
        <f>IF(Info!$O$3="Q1",$BS237,IF(Info!$O$3="Q2",$BS237+$BT237,IF(Info!$O$3="Q3",$BS237+$BT237+$BU237,$BR237)))</f>
        <v>710.82</v>
      </c>
      <c r="BZ237" s="157">
        <f>IF(Info!$O$3="Q1",$BS237,IF(Info!$O$3="Q2",$BT237,IF(Info!$O$3="Q3",$BU237,$BV237)))</f>
        <v>710.82</v>
      </c>
      <c r="CA237" s="48"/>
    </row>
    <row r="238" spans="1:79" ht="15.6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x14ac:dyDescent="0.3">
      <c r="A239" s="248"/>
      <c r="B239" s="78" t="s">
        <v>357</v>
      </c>
      <c r="C239" s="250"/>
      <c r="D239" s="161">
        <f>SUM(E239:BD239)</f>
        <v>1925.1466666666668</v>
      </c>
      <c r="E239" s="77">
        <f t="shared" ref="E239:AJ239" si="373">IF(E$136=0,0,E100-E329)</f>
        <v>-37.92</v>
      </c>
      <c r="F239" s="77">
        <f t="shared" si="373"/>
        <v>-31.520000000000003</v>
      </c>
      <c r="G239" s="77">
        <f t="shared" si="373"/>
        <v>-26.939999999999998</v>
      </c>
      <c r="H239" s="77">
        <f t="shared" si="373"/>
        <v>-39.630000000000003</v>
      </c>
      <c r="I239" s="77">
        <f t="shared" si="373"/>
        <v>-41.61</v>
      </c>
      <c r="J239" s="77">
        <f t="shared" si="373"/>
        <v>-7.0499999999999972</v>
      </c>
      <c r="K239" s="77">
        <f t="shared" si="373"/>
        <v>340.46333333333337</v>
      </c>
      <c r="L239" s="77">
        <f t="shared" si="373"/>
        <v>31.630000000000003</v>
      </c>
      <c r="M239" s="77">
        <f t="shared" si="373"/>
        <v>-12.689999999999994</v>
      </c>
      <c r="N239" s="77">
        <f t="shared" si="373"/>
        <v>-30.609999999999992</v>
      </c>
      <c r="O239" s="77">
        <f t="shared" si="373"/>
        <v>-30.249999999999993</v>
      </c>
      <c r="P239" s="77">
        <f t="shared" si="373"/>
        <v>318.54000000000002</v>
      </c>
      <c r="Q239" s="77">
        <f t="shared" si="373"/>
        <v>158.32000000000005</v>
      </c>
      <c r="R239" s="77">
        <f t="shared" si="373"/>
        <v>-40.880000000000003</v>
      </c>
      <c r="S239" s="77">
        <f t="shared" si="373"/>
        <v>-40.36</v>
      </c>
      <c r="T239" s="77">
        <f t="shared" si="373"/>
        <v>-37.97</v>
      </c>
      <c r="U239" s="77">
        <f t="shared" si="373"/>
        <v>229.74166666666667</v>
      </c>
      <c r="V239" s="77">
        <f t="shared" si="373"/>
        <v>-39.549999999999997</v>
      </c>
      <c r="W239" s="77">
        <f t="shared" si="373"/>
        <v>-40.86</v>
      </c>
      <c r="X239" s="77">
        <f t="shared" si="373"/>
        <v>526.82000000000005</v>
      </c>
      <c r="Y239" s="77">
        <f t="shared" si="373"/>
        <v>67.061666666666682</v>
      </c>
      <c r="Z239" s="77">
        <f t="shared" si="373"/>
        <v>-33.359999999999992</v>
      </c>
      <c r="AA239" s="77">
        <f t="shared" si="373"/>
        <v>-31.919999999999991</v>
      </c>
      <c r="AB239" s="77">
        <f t="shared" si="373"/>
        <v>-32.209999999999994</v>
      </c>
      <c r="AC239" s="77">
        <f t="shared" si="373"/>
        <v>67.973333333333329</v>
      </c>
      <c r="AD239" s="77">
        <f t="shared" si="373"/>
        <v>180.31333333333333</v>
      </c>
      <c r="AE239" s="77">
        <f t="shared" si="373"/>
        <v>-40.22</v>
      </c>
      <c r="AF239" s="77">
        <f t="shared" si="373"/>
        <v>-37.839999999999996</v>
      </c>
      <c r="AG239" s="77">
        <f t="shared" si="373"/>
        <v>117.33</v>
      </c>
      <c r="AH239" s="77">
        <f t="shared" si="373"/>
        <v>128.48499999999999</v>
      </c>
      <c r="AI239" s="77">
        <f t="shared" si="373"/>
        <v>-38.6</v>
      </c>
      <c r="AJ239" s="77">
        <f t="shared" si="373"/>
        <v>215.27333333333331</v>
      </c>
      <c r="AK239" s="77">
        <f t="shared" ref="AK239:BD239" si="374">IF(AK$136=0,0,AK100-AK329)</f>
        <v>-37.36</v>
      </c>
      <c r="AL239" s="77">
        <f t="shared" si="374"/>
        <v>36.479999999999997</v>
      </c>
      <c r="AM239" s="77">
        <f t="shared" si="374"/>
        <v>-30.909999999999993</v>
      </c>
      <c r="AN239" s="77">
        <f t="shared" si="374"/>
        <v>19.838333333333345</v>
      </c>
      <c r="AO239" s="77">
        <f t="shared" si="374"/>
        <v>260.12666666666667</v>
      </c>
      <c r="AP239" s="77">
        <f t="shared" si="374"/>
        <v>-32.989999999999995</v>
      </c>
      <c r="AQ239" s="77">
        <f t="shared" si="374"/>
        <v>0</v>
      </c>
      <c r="AR239" s="77">
        <f t="shared" si="374"/>
        <v>0</v>
      </c>
      <c r="AS239" s="77">
        <f t="shared" si="374"/>
        <v>0</v>
      </c>
      <c r="AT239" s="77">
        <f t="shared" si="374"/>
        <v>0</v>
      </c>
      <c r="AU239" s="77">
        <f t="shared" si="374"/>
        <v>0</v>
      </c>
      <c r="AV239" s="77">
        <f t="shared" si="374"/>
        <v>0</v>
      </c>
      <c r="AW239" s="77">
        <f t="shared" si="374"/>
        <v>0</v>
      </c>
      <c r="AX239" s="77">
        <f t="shared" si="374"/>
        <v>0</v>
      </c>
      <c r="AY239" s="77">
        <f t="shared" si="374"/>
        <v>0</v>
      </c>
      <c r="AZ239" s="77">
        <f t="shared" si="374"/>
        <v>0</v>
      </c>
      <c r="BA239" s="77">
        <f t="shared" si="374"/>
        <v>0</v>
      </c>
      <c r="BB239" s="77">
        <f t="shared" si="374"/>
        <v>0</v>
      </c>
      <c r="BC239" s="77">
        <f t="shared" si="374"/>
        <v>0</v>
      </c>
      <c r="BD239" s="77">
        <f t="shared" si="374"/>
        <v>0</v>
      </c>
      <c r="BE239" s="251"/>
      <c r="BF239" s="163">
        <f>SUM(E239:H239)</f>
        <v>-136.01</v>
      </c>
      <c r="BG239" s="77">
        <f>SUM(I239:L239)</f>
        <v>323.43333333333339</v>
      </c>
      <c r="BH239" s="77">
        <f>SUM(M239:Q239)</f>
        <v>403.31000000000006</v>
      </c>
      <c r="BI239" s="77">
        <f>SUM(R239:U239)</f>
        <v>110.53166666666667</v>
      </c>
      <c r="BJ239" s="77">
        <f>SUM(V239:Y239)</f>
        <v>513.47166666666681</v>
      </c>
      <c r="BK239" s="77">
        <f>SUM(Z239:AD239)</f>
        <v>150.79666666666668</v>
      </c>
      <c r="BL239" s="77">
        <f>SUM(AE239:AH239)</f>
        <v>167.755</v>
      </c>
      <c r="BM239" s="77">
        <f>SUM(AI239:AL239)</f>
        <v>175.79333333333332</v>
      </c>
      <c r="BN239" s="77">
        <f>SUM(AM239:AQ239)</f>
        <v>216.065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1925.1466666666668</v>
      </c>
      <c r="BS239" s="77">
        <f>SUM(BF239:BH239)</f>
        <v>590.73333333333346</v>
      </c>
      <c r="BT239" s="77">
        <f>SUM(BI239:BK239)</f>
        <v>774.80000000000018</v>
      </c>
      <c r="BU239" s="77">
        <f>SUM(BL239:BN239)</f>
        <v>559.61333333333323</v>
      </c>
      <c r="BV239" s="77">
        <f>SUM(BO239:BQ239)</f>
        <v>0</v>
      </c>
      <c r="BW239" s="77">
        <f>SUM(BF239:BK239)</f>
        <v>1365.5333333333335</v>
      </c>
      <c r="BX239" s="77">
        <f>SUM(BL239:BQ239)</f>
        <v>559.61333333333323</v>
      </c>
      <c r="BY239" s="77">
        <f>IF(Info!$O$3="Q1",$BS239,IF(Info!$O$3="Q2",$BS239+$BT239,IF(Info!$O$3="Q3",$BS239+$BT239+$BU239,$BR239)))</f>
        <v>590.73333333333346</v>
      </c>
      <c r="BZ239" s="77">
        <f>IF(Info!$O$3="Q1",$BS239,IF(Info!$O$3="Q2",$BT239,IF(Info!$O$3="Q3",$BU239,$BV239)))</f>
        <v>590.73333333333346</v>
      </c>
      <c r="CA239" s="48"/>
    </row>
    <row r="240" spans="1:79" x14ac:dyDescent="0.3">
      <c r="A240" s="248"/>
      <c r="B240" s="78" t="s">
        <v>358</v>
      </c>
      <c r="C240" s="250"/>
      <c r="D240" s="161">
        <f>SUM(E240:BD240)</f>
        <v>70.706666666666678</v>
      </c>
      <c r="E240" s="77">
        <f t="shared" ref="E240:AJ240" si="375">IF(E$136=0,0,E101-E330)</f>
        <v>-36.963333333333331</v>
      </c>
      <c r="F240" s="77">
        <f t="shared" si="375"/>
        <v>295.69666666666666</v>
      </c>
      <c r="G240" s="77">
        <f t="shared" si="375"/>
        <v>-36.61333333333333</v>
      </c>
      <c r="H240" s="77">
        <f t="shared" si="375"/>
        <v>-42.573333333333331</v>
      </c>
      <c r="I240" s="77">
        <f t="shared" si="375"/>
        <v>-38.413333333333327</v>
      </c>
      <c r="J240" s="77">
        <f t="shared" si="375"/>
        <v>-41.193333333333328</v>
      </c>
      <c r="K240" s="77">
        <f t="shared" si="375"/>
        <v>-39.61333333333333</v>
      </c>
      <c r="L240" s="77">
        <f t="shared" si="375"/>
        <v>-37.123333333333328</v>
      </c>
      <c r="M240" s="77">
        <f t="shared" si="375"/>
        <v>-30.15666666666667</v>
      </c>
      <c r="N240" s="77">
        <f t="shared" si="375"/>
        <v>-31.29666666666667</v>
      </c>
      <c r="O240" s="77">
        <f t="shared" si="375"/>
        <v>-31.306666666666672</v>
      </c>
      <c r="P240" s="77">
        <f t="shared" si="375"/>
        <v>-31.806666666666672</v>
      </c>
      <c r="Q240" s="77">
        <f t="shared" si="375"/>
        <v>-29.616666666666671</v>
      </c>
      <c r="R240" s="77">
        <f t="shared" si="375"/>
        <v>-38.633333333333333</v>
      </c>
      <c r="S240" s="77">
        <f t="shared" si="375"/>
        <v>-37.953333333333333</v>
      </c>
      <c r="T240" s="77">
        <f t="shared" si="375"/>
        <v>-38.903333333333329</v>
      </c>
      <c r="U240" s="77">
        <f t="shared" si="375"/>
        <v>-38.373333333333328</v>
      </c>
      <c r="V240" s="77">
        <f t="shared" si="375"/>
        <v>-40.313333333333333</v>
      </c>
      <c r="W240" s="77">
        <f t="shared" si="375"/>
        <v>-41.75333333333333</v>
      </c>
      <c r="X240" s="77">
        <f t="shared" si="375"/>
        <v>-40.68333333333333</v>
      </c>
      <c r="Y240" s="77">
        <f t="shared" si="375"/>
        <v>-36.323333333333331</v>
      </c>
      <c r="Z240" s="77">
        <f t="shared" si="375"/>
        <v>-29.236666666666672</v>
      </c>
      <c r="AA240" s="77">
        <f t="shared" si="375"/>
        <v>-32.736666666666672</v>
      </c>
      <c r="AB240" s="77">
        <f t="shared" si="375"/>
        <v>-30.366666666666667</v>
      </c>
      <c r="AC240" s="77">
        <f t="shared" si="375"/>
        <v>-33.006666666666668</v>
      </c>
      <c r="AD240" s="77">
        <f t="shared" si="375"/>
        <v>-32.606666666666669</v>
      </c>
      <c r="AE240" s="77">
        <f t="shared" si="375"/>
        <v>-42.633333333333333</v>
      </c>
      <c r="AF240" s="77">
        <f t="shared" si="375"/>
        <v>-42.383333333333333</v>
      </c>
      <c r="AG240" s="77">
        <f t="shared" si="375"/>
        <v>-38.333333333333329</v>
      </c>
      <c r="AH240" s="77">
        <f t="shared" si="375"/>
        <v>53.896666666666661</v>
      </c>
      <c r="AI240" s="77">
        <f t="shared" si="375"/>
        <v>299.72666666666669</v>
      </c>
      <c r="AJ240" s="77">
        <f t="shared" si="375"/>
        <v>-38.453333333333333</v>
      </c>
      <c r="AK240" s="77">
        <f t="shared" ref="AK240:BD240" si="376">IF(AK$136=0,0,AK101-AK330)</f>
        <v>-43.093333333333334</v>
      </c>
      <c r="AL240" s="77">
        <f t="shared" si="376"/>
        <v>-41.073333333333331</v>
      </c>
      <c r="AM240" s="77">
        <f t="shared" si="376"/>
        <v>-31.016666666666669</v>
      </c>
      <c r="AN240" s="77">
        <f t="shared" si="376"/>
        <v>-32.236666666666672</v>
      </c>
      <c r="AO240" s="77">
        <f t="shared" si="376"/>
        <v>658.70333333333338</v>
      </c>
      <c r="AP240" s="77">
        <f t="shared" si="376"/>
        <v>-30.526666666666671</v>
      </c>
      <c r="AQ240" s="77">
        <f t="shared" si="376"/>
        <v>0</v>
      </c>
      <c r="AR240" s="77">
        <f t="shared" si="376"/>
        <v>0</v>
      </c>
      <c r="AS240" s="77">
        <f t="shared" si="376"/>
        <v>0</v>
      </c>
      <c r="AT240" s="77">
        <f t="shared" si="376"/>
        <v>0</v>
      </c>
      <c r="AU240" s="77">
        <f t="shared" si="376"/>
        <v>0</v>
      </c>
      <c r="AV240" s="77">
        <f t="shared" si="376"/>
        <v>0</v>
      </c>
      <c r="AW240" s="77">
        <f t="shared" si="376"/>
        <v>0</v>
      </c>
      <c r="AX240" s="77">
        <f t="shared" si="376"/>
        <v>0</v>
      </c>
      <c r="AY240" s="77">
        <f t="shared" si="376"/>
        <v>0</v>
      </c>
      <c r="AZ240" s="77">
        <f t="shared" si="376"/>
        <v>0</v>
      </c>
      <c r="BA240" s="77">
        <f t="shared" si="376"/>
        <v>0</v>
      </c>
      <c r="BB240" s="77">
        <f t="shared" si="376"/>
        <v>0</v>
      </c>
      <c r="BC240" s="77">
        <f t="shared" si="376"/>
        <v>0</v>
      </c>
      <c r="BD240" s="77">
        <f t="shared" si="376"/>
        <v>0</v>
      </c>
      <c r="BE240" s="251"/>
      <c r="BF240" s="163">
        <f>SUM(E240:H240)</f>
        <v>179.54666666666668</v>
      </c>
      <c r="BG240" s="77">
        <f>SUM(I240:L240)</f>
        <v>-156.34333333333331</v>
      </c>
      <c r="BH240" s="77">
        <f>SUM(M240:Q240)</f>
        <v>-154.18333333333337</v>
      </c>
      <c r="BI240" s="77">
        <f>SUM(R240:U240)</f>
        <v>-153.86333333333334</v>
      </c>
      <c r="BJ240" s="77">
        <f>SUM(V240:Y240)</f>
        <v>-159.07333333333332</v>
      </c>
      <c r="BK240" s="77">
        <f>SUM(Z240:AD240)</f>
        <v>-157.95333333333332</v>
      </c>
      <c r="BL240" s="77">
        <f>SUM(AE240:AH240)</f>
        <v>-69.453333333333333</v>
      </c>
      <c r="BM240" s="77">
        <f>SUM(AI240:AL240)</f>
        <v>177.10666666666671</v>
      </c>
      <c r="BN240" s="77">
        <f>SUM(AM240:AQ240)</f>
        <v>564.9233333333334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70.706666666666706</v>
      </c>
      <c r="BS240" s="77">
        <f>SUM(BF240:BH240)</f>
        <v>-130.97999999999999</v>
      </c>
      <c r="BT240" s="77">
        <f>SUM(BI240:BK240)</f>
        <v>-470.89</v>
      </c>
      <c r="BU240" s="77">
        <f>SUM(BL240:BN240)</f>
        <v>672.57666666666682</v>
      </c>
      <c r="BV240" s="77">
        <f>SUM(BO240:BQ240)</f>
        <v>0</v>
      </c>
      <c r="BW240" s="77">
        <f>SUM(BF240:BK240)</f>
        <v>-601.87</v>
      </c>
      <c r="BX240" s="77">
        <f>SUM(BL240:BQ240)</f>
        <v>672.57666666666682</v>
      </c>
      <c r="BY240" s="77">
        <f>IF(Info!$O$3="Q1",$BS240,IF(Info!$O$3="Q2",$BS240+$BT240,IF(Info!$O$3="Q3",$BS240+$BT240+$BU240,$BR240)))</f>
        <v>-130.97999999999999</v>
      </c>
      <c r="BZ240" s="77">
        <f>IF(Info!$O$3="Q1",$BS240,IF(Info!$O$3="Q2",$BT240,IF(Info!$O$3="Q3",$BU240,$BV240)))</f>
        <v>-130.97999999999999</v>
      </c>
      <c r="CA240" s="48"/>
    </row>
    <row r="241" spans="1:79" x14ac:dyDescent="0.3">
      <c r="A241" s="248"/>
      <c r="B241" s="78" t="s">
        <v>359</v>
      </c>
      <c r="C241" s="250"/>
      <c r="D241" s="161">
        <f>SUM(E241:BD241)</f>
        <v>-306.23</v>
      </c>
      <c r="E241" s="77">
        <f t="shared" ref="E241:AJ241" si="377">IF(E$136=0,0,E102-E331)</f>
        <v>-81.72</v>
      </c>
      <c r="F241" s="77">
        <f t="shared" si="377"/>
        <v>124.90000000000003</v>
      </c>
      <c r="G241" s="77">
        <f t="shared" si="377"/>
        <v>13.5</v>
      </c>
      <c r="H241" s="77">
        <f t="shared" si="377"/>
        <v>-69.56</v>
      </c>
      <c r="I241" s="77">
        <f t="shared" si="377"/>
        <v>108.33000000000001</v>
      </c>
      <c r="J241" s="77">
        <f t="shared" si="377"/>
        <v>-2.3599999999999994</v>
      </c>
      <c r="K241" s="77">
        <f t="shared" si="377"/>
        <v>-69.02</v>
      </c>
      <c r="L241" s="77">
        <f t="shared" si="377"/>
        <v>-79.06</v>
      </c>
      <c r="M241" s="77">
        <f t="shared" si="377"/>
        <v>25.480000000000004</v>
      </c>
      <c r="N241" s="77">
        <f t="shared" si="377"/>
        <v>130.17000000000002</v>
      </c>
      <c r="O241" s="77">
        <f t="shared" si="377"/>
        <v>-54.45</v>
      </c>
      <c r="P241" s="77">
        <f t="shared" si="377"/>
        <v>-58.04</v>
      </c>
      <c r="Q241" s="77">
        <f t="shared" si="377"/>
        <v>-63.2</v>
      </c>
      <c r="R241" s="77">
        <f t="shared" si="377"/>
        <v>32.629999999999995</v>
      </c>
      <c r="S241" s="77">
        <f t="shared" si="377"/>
        <v>103.28</v>
      </c>
      <c r="T241" s="77">
        <f t="shared" si="377"/>
        <v>-69.930000000000007</v>
      </c>
      <c r="U241" s="77">
        <f t="shared" si="377"/>
        <v>-79.97</v>
      </c>
      <c r="V241" s="77">
        <f t="shared" si="377"/>
        <v>39.5</v>
      </c>
      <c r="W241" s="77">
        <f t="shared" si="377"/>
        <v>-21.64</v>
      </c>
      <c r="X241" s="77">
        <f t="shared" si="377"/>
        <v>-69.98</v>
      </c>
      <c r="Y241" s="77">
        <f t="shared" si="377"/>
        <v>29.5</v>
      </c>
      <c r="Z241" s="77">
        <f t="shared" si="377"/>
        <v>115.35999999999999</v>
      </c>
      <c r="AA241" s="77">
        <f t="shared" si="377"/>
        <v>-62.120000000000005</v>
      </c>
      <c r="AB241" s="77">
        <f t="shared" si="377"/>
        <v>-56.85</v>
      </c>
      <c r="AC241" s="77">
        <f t="shared" si="377"/>
        <v>-59.33</v>
      </c>
      <c r="AD241" s="77">
        <f t="shared" si="377"/>
        <v>23.22</v>
      </c>
      <c r="AE241" s="77">
        <f t="shared" si="377"/>
        <v>92.11</v>
      </c>
      <c r="AF241" s="77">
        <f t="shared" si="377"/>
        <v>-74.23</v>
      </c>
      <c r="AG241" s="77">
        <f t="shared" si="377"/>
        <v>-75.510000000000005</v>
      </c>
      <c r="AH241" s="77">
        <f t="shared" si="377"/>
        <v>-72.14</v>
      </c>
      <c r="AI241" s="77">
        <f t="shared" si="377"/>
        <v>88.16</v>
      </c>
      <c r="AJ241" s="77">
        <f t="shared" si="377"/>
        <v>17.310000000000002</v>
      </c>
      <c r="AK241" s="77">
        <f t="shared" ref="AK241:BD241" si="378">IF(AK$136=0,0,AK102-AK331)</f>
        <v>-80.03</v>
      </c>
      <c r="AL241" s="77">
        <f t="shared" si="378"/>
        <v>-73.02</v>
      </c>
      <c r="AM241" s="77">
        <f t="shared" si="378"/>
        <v>-65.37</v>
      </c>
      <c r="AN241" s="77">
        <f t="shared" si="378"/>
        <v>24.83</v>
      </c>
      <c r="AO241" s="77">
        <f t="shared" si="378"/>
        <v>120.4</v>
      </c>
      <c r="AP241" s="77">
        <f t="shared" si="378"/>
        <v>-57.379999999999995</v>
      </c>
      <c r="AQ241" s="77">
        <f t="shared" si="378"/>
        <v>0</v>
      </c>
      <c r="AR241" s="77">
        <f t="shared" si="378"/>
        <v>0</v>
      </c>
      <c r="AS241" s="77">
        <f t="shared" si="378"/>
        <v>0</v>
      </c>
      <c r="AT241" s="77">
        <f t="shared" si="378"/>
        <v>0</v>
      </c>
      <c r="AU241" s="77">
        <f t="shared" si="378"/>
        <v>0</v>
      </c>
      <c r="AV241" s="77">
        <f t="shared" si="378"/>
        <v>0</v>
      </c>
      <c r="AW241" s="77">
        <f t="shared" si="378"/>
        <v>0</v>
      </c>
      <c r="AX241" s="77">
        <f t="shared" si="378"/>
        <v>0</v>
      </c>
      <c r="AY241" s="77">
        <f t="shared" si="378"/>
        <v>0</v>
      </c>
      <c r="AZ241" s="77">
        <f t="shared" si="378"/>
        <v>0</v>
      </c>
      <c r="BA241" s="77">
        <f t="shared" si="378"/>
        <v>0</v>
      </c>
      <c r="BB241" s="77">
        <f t="shared" si="378"/>
        <v>0</v>
      </c>
      <c r="BC241" s="77">
        <f t="shared" si="378"/>
        <v>0</v>
      </c>
      <c r="BD241" s="77">
        <f t="shared" si="378"/>
        <v>0</v>
      </c>
      <c r="BE241" s="251"/>
      <c r="BF241" s="163">
        <f>SUM(E241:H241)</f>
        <v>-12.879999999999967</v>
      </c>
      <c r="BG241" s="77">
        <f>SUM(I241:L241)</f>
        <v>-42.109999999999985</v>
      </c>
      <c r="BH241" s="77">
        <f>SUM(M241:Q241)</f>
        <v>-20.039999999999971</v>
      </c>
      <c r="BI241" s="77">
        <f>SUM(R241:U241)</f>
        <v>-13.990000000000009</v>
      </c>
      <c r="BJ241" s="77">
        <f>SUM(V241:Y241)</f>
        <v>-22.620000000000005</v>
      </c>
      <c r="BK241" s="77">
        <f>SUM(Z241:AD241)</f>
        <v>-39.72000000000002</v>
      </c>
      <c r="BL241" s="77">
        <f>SUM(AE241:AH241)</f>
        <v>-129.77000000000001</v>
      </c>
      <c r="BM241" s="77">
        <f>SUM(AI241:AL241)</f>
        <v>-47.58</v>
      </c>
      <c r="BN241" s="77">
        <f>SUM(AM241:AQ241)</f>
        <v>22.480000000000004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-306.22999999999996</v>
      </c>
      <c r="BS241" s="77">
        <f>SUM(BF241:BH241)</f>
        <v>-75.029999999999916</v>
      </c>
      <c r="BT241" s="77">
        <f>SUM(BI241:BK241)</f>
        <v>-76.330000000000041</v>
      </c>
      <c r="BU241" s="77">
        <f>SUM(BL241:BN241)</f>
        <v>-154.87</v>
      </c>
      <c r="BV241" s="77">
        <f>SUM(BO241:BQ241)</f>
        <v>0</v>
      </c>
      <c r="BW241" s="77">
        <f>SUM(BF241:BK241)</f>
        <v>-151.35999999999996</v>
      </c>
      <c r="BX241" s="77">
        <f>SUM(BL241:BQ241)</f>
        <v>-154.87</v>
      </c>
      <c r="BY241" s="77">
        <f>IF(Info!$O$3="Q1",$BS241,IF(Info!$O$3="Q2",$BS241+$BT241,IF(Info!$O$3="Q3",$BS241+$BT241+$BU241,$BR241)))</f>
        <v>-75.029999999999916</v>
      </c>
      <c r="BZ241" s="77">
        <f>IF(Info!$O$3="Q1",$BS241,IF(Info!$O$3="Q2",$BT241,IF(Info!$O$3="Q3",$BU241,$BV241)))</f>
        <v>-75.029999999999916</v>
      </c>
      <c r="CA241" s="48"/>
    </row>
    <row r="242" spans="1:79" x14ac:dyDescent="0.3">
      <c r="A242" s="248"/>
      <c r="B242" s="78" t="s">
        <v>67</v>
      </c>
      <c r="C242" s="250"/>
      <c r="D242" s="161">
        <f>SUM(E242:BD242)</f>
        <v>3465.8066666666664</v>
      </c>
      <c r="E242" s="77">
        <f t="shared" ref="E242:AJ242" si="379">IF(E$136=0,0,E103-E332)</f>
        <v>-16.993333333333332</v>
      </c>
      <c r="F242" s="77">
        <f t="shared" si="379"/>
        <v>-16.383333333333329</v>
      </c>
      <c r="G242" s="77">
        <f t="shared" si="379"/>
        <v>-17.173333333333332</v>
      </c>
      <c r="H242" s="77">
        <f t="shared" si="379"/>
        <v>22.026666666666671</v>
      </c>
      <c r="I242" s="77">
        <f t="shared" si="379"/>
        <v>-16.59333333333333</v>
      </c>
      <c r="J242" s="77">
        <f t="shared" si="379"/>
        <v>83.446666666666673</v>
      </c>
      <c r="K242" s="77">
        <f t="shared" si="379"/>
        <v>21.926666666666669</v>
      </c>
      <c r="L242" s="77">
        <f t="shared" si="379"/>
        <v>527.39666666666665</v>
      </c>
      <c r="M242" s="77">
        <f t="shared" si="379"/>
        <v>25.063333333333333</v>
      </c>
      <c r="N242" s="77">
        <f t="shared" si="379"/>
        <v>-12.856666666666669</v>
      </c>
      <c r="O242" s="77">
        <f t="shared" si="379"/>
        <v>-12.88666666666667</v>
      </c>
      <c r="P242" s="77">
        <f t="shared" si="379"/>
        <v>-13.33666666666667</v>
      </c>
      <c r="Q242" s="77">
        <f t="shared" si="379"/>
        <v>-13.06666666666667</v>
      </c>
      <c r="R242" s="77">
        <f t="shared" si="379"/>
        <v>-17.283333333333331</v>
      </c>
      <c r="S242" s="77">
        <f t="shared" si="379"/>
        <v>-16.513333333333332</v>
      </c>
      <c r="T242" s="77">
        <f t="shared" si="379"/>
        <v>-16.073333333333331</v>
      </c>
      <c r="U242" s="77">
        <f t="shared" si="379"/>
        <v>-17.20333333333333</v>
      </c>
      <c r="V242" s="77">
        <f t="shared" si="379"/>
        <v>-17.09333333333333</v>
      </c>
      <c r="W242" s="77">
        <f t="shared" si="379"/>
        <v>-16.853333333333332</v>
      </c>
      <c r="X242" s="77">
        <f t="shared" si="379"/>
        <v>-17.033333333333331</v>
      </c>
      <c r="Y242" s="77">
        <f t="shared" si="379"/>
        <v>-16.213333333333331</v>
      </c>
      <c r="Z242" s="77">
        <f t="shared" si="379"/>
        <v>-13.116666666666669</v>
      </c>
      <c r="AA242" s="77">
        <f t="shared" si="379"/>
        <v>-13.66666666666667</v>
      </c>
      <c r="AB242" s="77">
        <f t="shared" si="379"/>
        <v>255.37333333333331</v>
      </c>
      <c r="AC242" s="77">
        <f t="shared" si="379"/>
        <v>-12.97666666666667</v>
      </c>
      <c r="AD242" s="77">
        <f t="shared" si="379"/>
        <v>1866.4633333333334</v>
      </c>
      <c r="AE242" s="77">
        <f t="shared" si="379"/>
        <v>-16.603333333333332</v>
      </c>
      <c r="AF242" s="77">
        <f t="shared" si="379"/>
        <v>108.82666666666668</v>
      </c>
      <c r="AG242" s="77">
        <f t="shared" si="379"/>
        <v>102.75666666666667</v>
      </c>
      <c r="AH242" s="77">
        <f t="shared" si="379"/>
        <v>173.53666666666669</v>
      </c>
      <c r="AI242" s="77">
        <f t="shared" si="379"/>
        <v>-17.083333333333329</v>
      </c>
      <c r="AJ242" s="77">
        <f t="shared" si="379"/>
        <v>147.77666666666667</v>
      </c>
      <c r="AK242" s="77">
        <f t="shared" ref="AK242:BD242" si="380">IF(AK$136=0,0,AK103-AK332)</f>
        <v>113.21666666666668</v>
      </c>
      <c r="AL242" s="77">
        <f t="shared" si="380"/>
        <v>110.20666666666666</v>
      </c>
      <c r="AM242" s="77">
        <f t="shared" si="380"/>
        <v>110.05333333333333</v>
      </c>
      <c r="AN242" s="77">
        <f t="shared" si="380"/>
        <v>66.883333333333326</v>
      </c>
      <c r="AO242" s="77">
        <f t="shared" si="380"/>
        <v>70.733333333333334</v>
      </c>
      <c r="AP242" s="77">
        <f t="shared" si="380"/>
        <v>-12.876666666666669</v>
      </c>
      <c r="AQ242" s="77">
        <f t="shared" si="380"/>
        <v>0</v>
      </c>
      <c r="AR242" s="77">
        <f t="shared" si="380"/>
        <v>0</v>
      </c>
      <c r="AS242" s="77">
        <f t="shared" si="380"/>
        <v>0</v>
      </c>
      <c r="AT242" s="77">
        <f t="shared" si="380"/>
        <v>0</v>
      </c>
      <c r="AU242" s="77">
        <f t="shared" si="380"/>
        <v>0</v>
      </c>
      <c r="AV242" s="77">
        <f t="shared" si="380"/>
        <v>0</v>
      </c>
      <c r="AW242" s="77">
        <f t="shared" si="380"/>
        <v>0</v>
      </c>
      <c r="AX242" s="77">
        <f t="shared" si="380"/>
        <v>0</v>
      </c>
      <c r="AY242" s="77">
        <f t="shared" si="380"/>
        <v>0</v>
      </c>
      <c r="AZ242" s="77">
        <f t="shared" si="380"/>
        <v>0</v>
      </c>
      <c r="BA242" s="77">
        <f t="shared" si="380"/>
        <v>0</v>
      </c>
      <c r="BB242" s="77">
        <f t="shared" si="380"/>
        <v>0</v>
      </c>
      <c r="BC242" s="77">
        <f t="shared" si="380"/>
        <v>0</v>
      </c>
      <c r="BD242" s="77">
        <f t="shared" si="380"/>
        <v>0</v>
      </c>
      <c r="BE242" s="251"/>
      <c r="BF242" s="163">
        <f>SUM(E242:H242)</f>
        <v>-28.523333333333326</v>
      </c>
      <c r="BG242" s="77">
        <f>SUM(I242:L242)</f>
        <v>616.17666666666662</v>
      </c>
      <c r="BH242" s="77">
        <f>SUM(M242:Q242)</f>
        <v>-27.083333333333346</v>
      </c>
      <c r="BI242" s="77">
        <f>SUM(R242:U242)</f>
        <v>-67.073333333333323</v>
      </c>
      <c r="BJ242" s="77">
        <f>SUM(V242:Y242)</f>
        <v>-67.193333333333328</v>
      </c>
      <c r="BK242" s="77">
        <f>SUM(Z242:AD242)</f>
        <v>2082.0766666666668</v>
      </c>
      <c r="BL242" s="77">
        <f>SUM(AE242:AH242)</f>
        <v>368.51666666666671</v>
      </c>
      <c r="BM242" s="77">
        <f>SUM(AI242:AL242)</f>
        <v>354.11666666666667</v>
      </c>
      <c r="BN242" s="77">
        <f>SUM(AM242:AQ242)</f>
        <v>234.79333333333335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3465.8066666666673</v>
      </c>
      <c r="BS242" s="77">
        <f>SUM(BF242:BH242)</f>
        <v>560.56999999999994</v>
      </c>
      <c r="BT242" s="77">
        <f>SUM(BI242:BK242)</f>
        <v>1947.8100000000002</v>
      </c>
      <c r="BU242" s="77">
        <f>SUM(BL242:BN242)</f>
        <v>957.42666666666673</v>
      </c>
      <c r="BV242" s="77">
        <f>SUM(BO242:BQ242)</f>
        <v>0</v>
      </c>
      <c r="BW242" s="77">
        <f>SUM(BF242:BK242)</f>
        <v>2508.38</v>
      </c>
      <c r="BX242" s="77">
        <f>SUM(BL242:BQ242)</f>
        <v>957.42666666666673</v>
      </c>
      <c r="BY242" s="77">
        <f>IF(Info!$O$3="Q1",$BS242,IF(Info!$O$3="Q2",$BS242+$BT242,IF(Info!$O$3="Q3",$BS242+$BT242+$BU242,$BR242)))</f>
        <v>560.56999999999994</v>
      </c>
      <c r="BZ242" s="77">
        <f>IF(Info!$O$3="Q1",$BS242,IF(Info!$O$3="Q2",$BT242,IF(Info!$O$3="Q3",$BU242,$BV242)))</f>
        <v>560.56999999999994</v>
      </c>
      <c r="CA242" s="48"/>
    </row>
    <row r="243" spans="1:79" x14ac:dyDescent="0.3">
      <c r="A243" s="248"/>
      <c r="B243" s="160" t="s">
        <v>360</v>
      </c>
      <c r="C243" s="250"/>
      <c r="D243" s="255">
        <f>SUM(E243:BD243)</f>
        <v>5155.4299999999994</v>
      </c>
      <c r="E243" s="255">
        <f t="shared" ref="E243:AJ243" si="381">IF(E$136=0,0,E104-E333)</f>
        <v>-173.59666666666666</v>
      </c>
      <c r="F243" s="255">
        <f t="shared" si="381"/>
        <v>372.69333333333338</v>
      </c>
      <c r="G243" s="255">
        <f t="shared" si="381"/>
        <v>-67.226666666666631</v>
      </c>
      <c r="H243" s="255">
        <f t="shared" si="381"/>
        <v>-129.73666666666665</v>
      </c>
      <c r="I243" s="255">
        <f t="shared" si="381"/>
        <v>11.713333333333338</v>
      </c>
      <c r="J243" s="255">
        <f t="shared" si="381"/>
        <v>32.843333333333334</v>
      </c>
      <c r="K243" s="255">
        <f t="shared" si="381"/>
        <v>253.75666666666669</v>
      </c>
      <c r="L243" s="255">
        <f t="shared" si="381"/>
        <v>442.84333333333325</v>
      </c>
      <c r="M243" s="255">
        <f t="shared" si="381"/>
        <v>7.6966666666666868</v>
      </c>
      <c r="N243" s="255">
        <f t="shared" si="381"/>
        <v>55.406666666666666</v>
      </c>
      <c r="O243" s="255">
        <f t="shared" si="381"/>
        <v>-128.89333333333332</v>
      </c>
      <c r="P243" s="255">
        <f t="shared" si="381"/>
        <v>215.35666666666665</v>
      </c>
      <c r="Q243" s="255">
        <f t="shared" si="381"/>
        <v>52.436666666666696</v>
      </c>
      <c r="R243" s="255">
        <f t="shared" si="381"/>
        <v>-64.166666666666686</v>
      </c>
      <c r="S243" s="255">
        <f t="shared" si="381"/>
        <v>8.4533333333333474</v>
      </c>
      <c r="T243" s="255">
        <f t="shared" si="381"/>
        <v>-162.87666666666667</v>
      </c>
      <c r="U243" s="255">
        <f t="shared" si="381"/>
        <v>94.195000000000022</v>
      </c>
      <c r="V243" s="255">
        <f t="shared" si="381"/>
        <v>-57.456666666666678</v>
      </c>
      <c r="W243" s="255">
        <f t="shared" si="381"/>
        <v>-121.10666666666665</v>
      </c>
      <c r="X243" s="255">
        <f t="shared" si="381"/>
        <v>399.12333333333333</v>
      </c>
      <c r="Y243" s="255">
        <f t="shared" si="381"/>
        <v>44.025000000000006</v>
      </c>
      <c r="Z243" s="255">
        <f t="shared" si="381"/>
        <v>39.646666666666647</v>
      </c>
      <c r="AA243" s="255">
        <f t="shared" si="381"/>
        <v>-140.44333333333333</v>
      </c>
      <c r="AB243" s="255">
        <f t="shared" si="381"/>
        <v>135.94666666666666</v>
      </c>
      <c r="AC243" s="255">
        <f t="shared" si="381"/>
        <v>-37.340000000000003</v>
      </c>
      <c r="AD243" s="255">
        <f t="shared" si="381"/>
        <v>2037.3899999999999</v>
      </c>
      <c r="AE243" s="255">
        <f t="shared" si="381"/>
        <v>-7.3466666666666356</v>
      </c>
      <c r="AF243" s="255">
        <f t="shared" si="381"/>
        <v>-45.626666666666637</v>
      </c>
      <c r="AG243" s="255">
        <f t="shared" si="381"/>
        <v>106.24333333333334</v>
      </c>
      <c r="AH243" s="255">
        <f t="shared" si="381"/>
        <v>283.77833333333331</v>
      </c>
      <c r="AI243" s="255">
        <f t="shared" si="381"/>
        <v>332.20333333333332</v>
      </c>
      <c r="AJ243" s="255">
        <f t="shared" si="381"/>
        <v>341.90666666666664</v>
      </c>
      <c r="AK243" s="255">
        <f t="shared" ref="AK243:BD243" si="382">IF(AK$136=0,0,AK104-AK333)</f>
        <v>-47.266666666666652</v>
      </c>
      <c r="AL243" s="255">
        <f t="shared" si="382"/>
        <v>32.593333333333362</v>
      </c>
      <c r="AM243" s="255">
        <f t="shared" si="382"/>
        <v>-17.243333333333339</v>
      </c>
      <c r="AN243" s="255">
        <f t="shared" si="382"/>
        <v>79.314999999999998</v>
      </c>
      <c r="AO243" s="255">
        <f t="shared" si="382"/>
        <v>1109.9633333333336</v>
      </c>
      <c r="AP243" s="255">
        <f t="shared" si="382"/>
        <v>-133.77333333333334</v>
      </c>
      <c r="AQ243" s="255">
        <f t="shared" si="382"/>
        <v>0</v>
      </c>
      <c r="AR243" s="255">
        <f t="shared" si="382"/>
        <v>0</v>
      </c>
      <c r="AS243" s="255">
        <f t="shared" si="382"/>
        <v>0</v>
      </c>
      <c r="AT243" s="255">
        <f t="shared" si="382"/>
        <v>0</v>
      </c>
      <c r="AU243" s="255">
        <f t="shared" si="382"/>
        <v>0</v>
      </c>
      <c r="AV243" s="255">
        <f t="shared" si="382"/>
        <v>0</v>
      </c>
      <c r="AW243" s="255">
        <f t="shared" si="382"/>
        <v>0</v>
      </c>
      <c r="AX243" s="255">
        <f t="shared" si="382"/>
        <v>0</v>
      </c>
      <c r="AY243" s="255">
        <f t="shared" si="382"/>
        <v>0</v>
      </c>
      <c r="AZ243" s="255">
        <f t="shared" si="382"/>
        <v>0</v>
      </c>
      <c r="BA243" s="255">
        <f t="shared" si="382"/>
        <v>0</v>
      </c>
      <c r="BB243" s="255">
        <f t="shared" si="382"/>
        <v>0</v>
      </c>
      <c r="BC243" s="255">
        <f t="shared" si="382"/>
        <v>0</v>
      </c>
      <c r="BD243" s="255">
        <f t="shared" si="382"/>
        <v>0</v>
      </c>
      <c r="BE243" s="251"/>
      <c r="BF243" s="162">
        <f>SUM(E243:H243)</f>
        <v>2.1333333333334394</v>
      </c>
      <c r="BG243" s="157">
        <f>SUM(I243:L243)</f>
        <v>741.15666666666664</v>
      </c>
      <c r="BH243" s="157">
        <f>SUM(M243:Q243)</f>
        <v>202.00333333333339</v>
      </c>
      <c r="BI243" s="157">
        <f>SUM(R243:U243)</f>
        <v>-124.39499999999998</v>
      </c>
      <c r="BJ243" s="157">
        <f>SUM(V243:Y243)</f>
        <v>264.58500000000004</v>
      </c>
      <c r="BK243" s="157">
        <f>SUM(Z243:AD243)</f>
        <v>2035.1999999999998</v>
      </c>
      <c r="BL243" s="157">
        <f>SUM(AE243:AH243)</f>
        <v>337.0483333333334</v>
      </c>
      <c r="BM243" s="157">
        <f>SUM(AI243:AL243)</f>
        <v>659.43666666666661</v>
      </c>
      <c r="BN243" s="157">
        <f>SUM(AM243:AQ243)</f>
        <v>1038.261666666667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5155.43</v>
      </c>
      <c r="BS243" s="157">
        <f>SUM(BF243:BH243)</f>
        <v>945.29333333333352</v>
      </c>
      <c r="BT243" s="157">
        <f>SUM(BI243:BK243)</f>
        <v>2175.39</v>
      </c>
      <c r="BU243" s="157">
        <f>SUM(BL243:BN243)</f>
        <v>2034.7466666666669</v>
      </c>
      <c r="BV243" s="157">
        <f>SUM(BO243:BQ243)</f>
        <v>0</v>
      </c>
      <c r="BW243" s="157">
        <f>SUM(BF243:BK243)</f>
        <v>3120.6833333333334</v>
      </c>
      <c r="BX243" s="157">
        <f>SUM(BL243:BQ243)</f>
        <v>2034.7466666666669</v>
      </c>
      <c r="BY243" s="157">
        <f>IF(Info!$O$3="Q1",$BS243,IF(Info!$O$3="Q2",$BS243+$BT243,IF(Info!$O$3="Q3",$BS243+$BT243+$BU243,$BR243)))</f>
        <v>945.29333333333352</v>
      </c>
      <c r="BZ243" s="157">
        <f>IF(Info!$O$3="Q1",$BS243,IF(Info!$O$3="Q2",$BT243,IF(Info!$O$3="Q3",$BU243,$BV243)))</f>
        <v>945.29333333333352</v>
      </c>
      <c r="CA243" s="48"/>
    </row>
    <row r="244" spans="1:79" ht="15.6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x14ac:dyDescent="0.3">
      <c r="A245" s="248"/>
      <c r="B245" s="78" t="s">
        <v>362</v>
      </c>
      <c r="C245" s="250"/>
      <c r="D245" s="161">
        <f>SUM(E245:BD245)</f>
        <v>564.07933333333335</v>
      </c>
      <c r="E245" s="77">
        <f t="shared" ref="E245:AJ245" si="383">IF(E$136=0,0,E106-E335)</f>
        <v>17.25333333333333</v>
      </c>
      <c r="F245" s="77">
        <f t="shared" si="383"/>
        <v>-16.086666666666673</v>
      </c>
      <c r="G245" s="77">
        <f t="shared" si="383"/>
        <v>17.923333333333318</v>
      </c>
      <c r="H245" s="77">
        <f t="shared" si="383"/>
        <v>0.73333333333332007</v>
      </c>
      <c r="I245" s="77">
        <f t="shared" si="383"/>
        <v>-8.9941666666667004</v>
      </c>
      <c r="J245" s="77">
        <f t="shared" si="383"/>
        <v>-27.034166666666721</v>
      </c>
      <c r="K245" s="77">
        <f t="shared" si="383"/>
        <v>-10.754166666666691</v>
      </c>
      <c r="L245" s="77">
        <f t="shared" si="383"/>
        <v>-4.6141666666667049</v>
      </c>
      <c r="M245" s="77">
        <f t="shared" si="383"/>
        <v>24.382666666666637</v>
      </c>
      <c r="N245" s="77">
        <f t="shared" si="383"/>
        <v>19.412666666666638</v>
      </c>
      <c r="O245" s="77">
        <f t="shared" si="383"/>
        <v>9.0526666666666245</v>
      </c>
      <c r="P245" s="77">
        <f t="shared" si="383"/>
        <v>30.872666666666646</v>
      </c>
      <c r="Q245" s="77">
        <f t="shared" si="383"/>
        <v>37.992666666666622</v>
      </c>
      <c r="R245" s="77">
        <f t="shared" si="383"/>
        <v>11.90833333333336</v>
      </c>
      <c r="S245" s="77">
        <f t="shared" si="383"/>
        <v>28.548333333333375</v>
      </c>
      <c r="T245" s="77">
        <f t="shared" si="383"/>
        <v>13.988333333333372</v>
      </c>
      <c r="U245" s="77">
        <f t="shared" si="383"/>
        <v>17.918333333333351</v>
      </c>
      <c r="V245" s="77">
        <f t="shared" si="383"/>
        <v>6.630833333333328</v>
      </c>
      <c r="W245" s="77">
        <f t="shared" si="383"/>
        <v>7.9908333333333417</v>
      </c>
      <c r="X245" s="77">
        <f t="shared" si="383"/>
        <v>23.090833333333364</v>
      </c>
      <c r="Y245" s="77">
        <f t="shared" si="383"/>
        <v>33.900833333333367</v>
      </c>
      <c r="Z245" s="77">
        <f t="shared" si="383"/>
        <v>21.610666666666674</v>
      </c>
      <c r="AA245" s="77">
        <f t="shared" si="383"/>
        <v>13.580666666666673</v>
      </c>
      <c r="AB245" s="77">
        <f t="shared" si="383"/>
        <v>32.740666666666669</v>
      </c>
      <c r="AC245" s="77">
        <f t="shared" si="383"/>
        <v>14.620666666666665</v>
      </c>
      <c r="AD245" s="77">
        <f t="shared" si="383"/>
        <v>24.050666666666672</v>
      </c>
      <c r="AE245" s="77">
        <f t="shared" si="383"/>
        <v>14.645833333333314</v>
      </c>
      <c r="AF245" s="77">
        <f t="shared" si="383"/>
        <v>17.035833333333301</v>
      </c>
      <c r="AG245" s="77">
        <f t="shared" si="383"/>
        <v>10.295833333333292</v>
      </c>
      <c r="AH245" s="77">
        <f t="shared" si="383"/>
        <v>38.355833333333322</v>
      </c>
      <c r="AI245" s="77">
        <f t="shared" si="383"/>
        <v>-3.9416666666666345</v>
      </c>
      <c r="AJ245" s="77">
        <f t="shared" si="383"/>
        <v>8.0083333333333826</v>
      </c>
      <c r="AK245" s="77">
        <f t="shared" ref="AK245:BD245" si="384">IF(AK$136=0,0,AK106-AK335)</f>
        <v>14.168333333333351</v>
      </c>
      <c r="AL245" s="77">
        <f t="shared" si="384"/>
        <v>23.528333333333364</v>
      </c>
      <c r="AM245" s="77">
        <f t="shared" si="384"/>
        <v>32.01066666666668</v>
      </c>
      <c r="AN245" s="77">
        <f t="shared" si="384"/>
        <v>36.730666666666679</v>
      </c>
      <c r="AO245" s="77">
        <f t="shared" si="384"/>
        <v>9.9906666666666695</v>
      </c>
      <c r="AP245" s="77">
        <f t="shared" si="384"/>
        <v>22.530666666666662</v>
      </c>
      <c r="AQ245" s="77">
        <f t="shared" si="384"/>
        <v>0</v>
      </c>
      <c r="AR245" s="77">
        <f t="shared" si="384"/>
        <v>0</v>
      </c>
      <c r="AS245" s="77">
        <f t="shared" si="384"/>
        <v>0</v>
      </c>
      <c r="AT245" s="77">
        <f t="shared" si="384"/>
        <v>0</v>
      </c>
      <c r="AU245" s="77">
        <f t="shared" si="384"/>
        <v>0</v>
      </c>
      <c r="AV245" s="77">
        <f t="shared" si="384"/>
        <v>0</v>
      </c>
      <c r="AW245" s="77">
        <f t="shared" si="384"/>
        <v>0</v>
      </c>
      <c r="AX245" s="77">
        <f t="shared" si="384"/>
        <v>0</v>
      </c>
      <c r="AY245" s="77">
        <f t="shared" si="384"/>
        <v>0</v>
      </c>
      <c r="AZ245" s="77">
        <f t="shared" si="384"/>
        <v>0</v>
      </c>
      <c r="BA245" s="77">
        <f t="shared" si="384"/>
        <v>0</v>
      </c>
      <c r="BB245" s="77">
        <f t="shared" si="384"/>
        <v>0</v>
      </c>
      <c r="BC245" s="77">
        <f t="shared" si="384"/>
        <v>0</v>
      </c>
      <c r="BD245" s="77">
        <f t="shared" si="384"/>
        <v>0</v>
      </c>
      <c r="BE245" s="251"/>
      <c r="BF245" s="163">
        <f>SUM(E245:H245)</f>
        <v>19.823333333333295</v>
      </c>
      <c r="BG245" s="77">
        <f>SUM(I245:L245)</f>
        <v>-51.396666666666817</v>
      </c>
      <c r="BH245" s="77">
        <f>SUM(M245:Q245)</f>
        <v>121.71333333333317</v>
      </c>
      <c r="BI245" s="77">
        <f>SUM(R245:U245)</f>
        <v>72.363333333333458</v>
      </c>
      <c r="BJ245" s="77">
        <f>SUM(V245:Y245)</f>
        <v>71.613333333333401</v>
      </c>
      <c r="BK245" s="77">
        <f>SUM(Z245:AD245)</f>
        <v>106.60333333333335</v>
      </c>
      <c r="BL245" s="77">
        <f>SUM(AE245:AH245)</f>
        <v>80.333333333333229</v>
      </c>
      <c r="BM245" s="77">
        <f>SUM(AI245:AL245)</f>
        <v>41.763333333333463</v>
      </c>
      <c r="BN245" s="77">
        <f>SUM(AM245:AQ245)</f>
        <v>101.26266666666669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564.07933333333312</v>
      </c>
      <c r="BS245" s="77">
        <f>SUM(BF245:BH245)</f>
        <v>90.139999999999645</v>
      </c>
      <c r="BT245" s="77">
        <f>SUM(BI245:BK245)</f>
        <v>250.58000000000021</v>
      </c>
      <c r="BU245" s="77">
        <f>SUM(BL245:BN245)</f>
        <v>223.35933333333338</v>
      </c>
      <c r="BV245" s="77">
        <f>SUM(BO245:BQ245)</f>
        <v>0</v>
      </c>
      <c r="BW245" s="77">
        <f>SUM(BF245:BK245)</f>
        <v>340.71999999999986</v>
      </c>
      <c r="BX245" s="77">
        <f>SUM(BL245:BQ245)</f>
        <v>223.35933333333338</v>
      </c>
      <c r="BY245" s="77">
        <f>IF(Info!$O$3="Q1",$BS245,IF(Info!$O$3="Q2",$BS245+$BT245,IF(Info!$O$3="Q3",$BS245+$BT245+$BU245,$BR245)))</f>
        <v>90.139999999999645</v>
      </c>
      <c r="BZ245" s="77">
        <f>IF(Info!$O$3="Q1",$BS245,IF(Info!$O$3="Q2",$BT245,IF(Info!$O$3="Q3",$BU245,$BV245)))</f>
        <v>90.139999999999645</v>
      </c>
      <c r="CA245" s="48"/>
    </row>
    <row r="246" spans="1:79" x14ac:dyDescent="0.3">
      <c r="A246" s="248"/>
      <c r="B246" s="78" t="s">
        <v>363</v>
      </c>
      <c r="C246" s="250"/>
      <c r="D246" s="161">
        <f>SUM(E246:BD246)</f>
        <v>2164.7035897435908</v>
      </c>
      <c r="E246" s="77">
        <f t="shared" ref="E246:AJ246" si="385">IF(E$136=0,0,E107-E336)</f>
        <v>38.78846153846154</v>
      </c>
      <c r="F246" s="77">
        <f t="shared" si="385"/>
        <v>38.78846153846154</v>
      </c>
      <c r="G246" s="77">
        <f t="shared" si="385"/>
        <v>38.78846153846154</v>
      </c>
      <c r="H246" s="77">
        <f t="shared" si="385"/>
        <v>38.78846153846154</v>
      </c>
      <c r="I246" s="77">
        <f t="shared" si="385"/>
        <v>69.788461538461547</v>
      </c>
      <c r="J246" s="77">
        <f t="shared" si="385"/>
        <v>69.788461538461547</v>
      </c>
      <c r="K246" s="77">
        <f t="shared" si="385"/>
        <v>69.788461538461547</v>
      </c>
      <c r="L246" s="77">
        <f t="shared" si="385"/>
        <v>69.788461538461547</v>
      </c>
      <c r="M246" s="77">
        <f t="shared" si="385"/>
        <v>81.388461538461542</v>
      </c>
      <c r="N246" s="77">
        <f t="shared" si="385"/>
        <v>81.388461538461542</v>
      </c>
      <c r="O246" s="77">
        <f t="shared" si="385"/>
        <v>81.388461538461542</v>
      </c>
      <c r="P246" s="77">
        <f t="shared" si="385"/>
        <v>81.388461538461542</v>
      </c>
      <c r="Q246" s="77">
        <f t="shared" si="385"/>
        <v>81.388461538461542</v>
      </c>
      <c r="R246" s="77">
        <f t="shared" si="385"/>
        <v>13.239999999999998</v>
      </c>
      <c r="S246" s="77">
        <f t="shared" si="385"/>
        <v>13.239999999999998</v>
      </c>
      <c r="T246" s="77">
        <f t="shared" si="385"/>
        <v>13.239999999999998</v>
      </c>
      <c r="U246" s="77">
        <f t="shared" si="385"/>
        <v>13.239999999999998</v>
      </c>
      <c r="V246" s="77">
        <f t="shared" si="385"/>
        <v>72</v>
      </c>
      <c r="W246" s="77">
        <f t="shared" si="385"/>
        <v>72</v>
      </c>
      <c r="X246" s="77">
        <f t="shared" si="385"/>
        <v>72</v>
      </c>
      <c r="Y246" s="77">
        <f t="shared" si="385"/>
        <v>72</v>
      </c>
      <c r="Z246" s="77">
        <f t="shared" si="385"/>
        <v>71.337692307692322</v>
      </c>
      <c r="AA246" s="77">
        <f t="shared" si="385"/>
        <v>71.337692307692322</v>
      </c>
      <c r="AB246" s="77">
        <f t="shared" si="385"/>
        <v>71.337692307692322</v>
      </c>
      <c r="AC246" s="77">
        <f t="shared" si="385"/>
        <v>71.337692307692322</v>
      </c>
      <c r="AD246" s="77">
        <f t="shared" si="385"/>
        <v>71.337692307692322</v>
      </c>
      <c r="AE246" s="77">
        <f t="shared" si="385"/>
        <v>42.509230769230776</v>
      </c>
      <c r="AF246" s="77">
        <f t="shared" si="385"/>
        <v>42.509230769230776</v>
      </c>
      <c r="AG246" s="77">
        <f t="shared" si="385"/>
        <v>42.509230769230776</v>
      </c>
      <c r="AH246" s="77">
        <f t="shared" si="385"/>
        <v>42.509230769230776</v>
      </c>
      <c r="AI246" s="77">
        <f t="shared" si="385"/>
        <v>42.537692307692311</v>
      </c>
      <c r="AJ246" s="77">
        <f t="shared" si="385"/>
        <v>42.537692307692311</v>
      </c>
      <c r="AK246" s="77">
        <f t="shared" ref="AK246:BD246" si="386">IF(AK$136=0,0,AK107-AK336)</f>
        <v>42.537692307692311</v>
      </c>
      <c r="AL246" s="77">
        <f t="shared" si="386"/>
        <v>42.537692307692311</v>
      </c>
      <c r="AM246" s="77">
        <f t="shared" si="386"/>
        <v>71.404358974358985</v>
      </c>
      <c r="AN246" s="77">
        <f t="shared" si="386"/>
        <v>71.404358974358985</v>
      </c>
      <c r="AO246" s="77">
        <f t="shared" si="386"/>
        <v>71.404358974358985</v>
      </c>
      <c r="AP246" s="77">
        <f t="shared" si="386"/>
        <v>71.404358974358985</v>
      </c>
      <c r="AQ246" s="77">
        <f t="shared" si="386"/>
        <v>0</v>
      </c>
      <c r="AR246" s="77">
        <f t="shared" si="386"/>
        <v>0</v>
      </c>
      <c r="AS246" s="77">
        <f t="shared" si="386"/>
        <v>0</v>
      </c>
      <c r="AT246" s="77">
        <f t="shared" si="386"/>
        <v>0</v>
      </c>
      <c r="AU246" s="77">
        <f t="shared" si="386"/>
        <v>0</v>
      </c>
      <c r="AV246" s="77">
        <f t="shared" si="386"/>
        <v>0</v>
      </c>
      <c r="AW246" s="77">
        <f t="shared" si="386"/>
        <v>0</v>
      </c>
      <c r="AX246" s="77">
        <f t="shared" si="386"/>
        <v>0</v>
      </c>
      <c r="AY246" s="77">
        <f t="shared" si="386"/>
        <v>0</v>
      </c>
      <c r="AZ246" s="77">
        <f t="shared" si="386"/>
        <v>0</v>
      </c>
      <c r="BA246" s="77">
        <f t="shared" si="386"/>
        <v>0</v>
      </c>
      <c r="BB246" s="77">
        <f t="shared" si="386"/>
        <v>0</v>
      </c>
      <c r="BC246" s="77">
        <f t="shared" si="386"/>
        <v>0</v>
      </c>
      <c r="BD246" s="77">
        <f t="shared" si="386"/>
        <v>0</v>
      </c>
      <c r="BE246" s="251"/>
      <c r="BF246" s="163">
        <f>SUM(E246:H246)</f>
        <v>155.15384615384616</v>
      </c>
      <c r="BG246" s="77">
        <f>SUM(I246:L246)</f>
        <v>279.15384615384619</v>
      </c>
      <c r="BH246" s="77">
        <f>SUM(M246:Q246)</f>
        <v>406.94230769230774</v>
      </c>
      <c r="BI246" s="77">
        <f>SUM(R246:U246)</f>
        <v>52.959999999999994</v>
      </c>
      <c r="BJ246" s="77">
        <f>SUM(V246:Y246)</f>
        <v>288</v>
      </c>
      <c r="BK246" s="77">
        <f>SUM(Z246:AD246)</f>
        <v>356.68846153846164</v>
      </c>
      <c r="BL246" s="77">
        <f>SUM(AE246:AH246)</f>
        <v>170.0369230769231</v>
      </c>
      <c r="BM246" s="77">
        <f>SUM(AI246:AL246)</f>
        <v>170.15076923076924</v>
      </c>
      <c r="BN246" s="77">
        <f>SUM(AM246:AQ246)</f>
        <v>285.61743589743594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2164.7035897435899</v>
      </c>
      <c r="BS246" s="77">
        <f>SUM(BF246:BH246)</f>
        <v>841.25000000000011</v>
      </c>
      <c r="BT246" s="77">
        <f>SUM(BI246:BK246)</f>
        <v>697.64846153846156</v>
      </c>
      <c r="BU246" s="77">
        <f>SUM(BL246:BN246)</f>
        <v>625.80512820512831</v>
      </c>
      <c r="BV246" s="77">
        <f>SUM(BO246:BQ246)</f>
        <v>0</v>
      </c>
      <c r="BW246" s="77">
        <f>SUM(BF246:BK246)</f>
        <v>1538.8984615384616</v>
      </c>
      <c r="BX246" s="77">
        <f>SUM(BL246:BQ246)</f>
        <v>625.80512820512831</v>
      </c>
      <c r="BY246" s="77">
        <f>IF(Info!$O$3="Q1",$BS246,IF(Info!$O$3="Q2",$BS246+$BT246,IF(Info!$O$3="Q3",$BS246+$BT246+$BU246,$BR246)))</f>
        <v>841.25000000000011</v>
      </c>
      <c r="BZ246" s="77">
        <f>IF(Info!$O$3="Q1",$BS246,IF(Info!$O$3="Q2",$BT246,IF(Info!$O$3="Q3",$BU246,$BV246)))</f>
        <v>841.25000000000011</v>
      </c>
      <c r="CA246" s="48"/>
    </row>
    <row r="247" spans="1:79" x14ac:dyDescent="0.3">
      <c r="A247" s="248"/>
      <c r="B247" s="160" t="s">
        <v>364</v>
      </c>
      <c r="C247" s="250"/>
      <c r="D247" s="255">
        <f>SUM(E247:BD247)</f>
        <v>2728.782923076923</v>
      </c>
      <c r="E247" s="255">
        <f t="shared" ref="E247:AJ247" si="387">IF(E$136=0,0,E108-E337)</f>
        <v>56.041794871794878</v>
      </c>
      <c r="F247" s="255">
        <f t="shared" si="387"/>
        <v>22.701794871794874</v>
      </c>
      <c r="G247" s="255">
        <f t="shared" si="387"/>
        <v>56.711794871794865</v>
      </c>
      <c r="H247" s="255">
        <f t="shared" si="387"/>
        <v>39.521794871794867</v>
      </c>
      <c r="I247" s="255">
        <f t="shared" si="387"/>
        <v>60.794294871794875</v>
      </c>
      <c r="J247" s="255">
        <f t="shared" si="387"/>
        <v>42.754294871794855</v>
      </c>
      <c r="K247" s="255">
        <f t="shared" si="387"/>
        <v>59.034294871794884</v>
      </c>
      <c r="L247" s="255">
        <f t="shared" si="387"/>
        <v>65.174294871794871</v>
      </c>
      <c r="M247" s="255">
        <f t="shared" si="387"/>
        <v>105.77112820512815</v>
      </c>
      <c r="N247" s="255">
        <f t="shared" si="387"/>
        <v>100.80112820512815</v>
      </c>
      <c r="O247" s="255">
        <f t="shared" si="387"/>
        <v>90.441128205128138</v>
      </c>
      <c r="P247" s="255">
        <f t="shared" si="387"/>
        <v>112.26112820512816</v>
      </c>
      <c r="Q247" s="255">
        <f t="shared" si="387"/>
        <v>119.38112820512814</v>
      </c>
      <c r="R247" s="255">
        <f t="shared" si="387"/>
        <v>25.148333333333369</v>
      </c>
      <c r="S247" s="255">
        <f t="shared" si="387"/>
        <v>41.788333333333384</v>
      </c>
      <c r="T247" s="255">
        <f t="shared" si="387"/>
        <v>27.228333333333381</v>
      </c>
      <c r="U247" s="255">
        <f t="shared" si="387"/>
        <v>31.15833333333336</v>
      </c>
      <c r="V247" s="255">
        <f t="shared" si="387"/>
        <v>78.630833333333328</v>
      </c>
      <c r="W247" s="255">
        <f t="shared" si="387"/>
        <v>79.990833333333342</v>
      </c>
      <c r="X247" s="255">
        <f t="shared" si="387"/>
        <v>95.090833333333364</v>
      </c>
      <c r="Y247" s="255">
        <f t="shared" si="387"/>
        <v>105.90083333333337</v>
      </c>
      <c r="Z247" s="255">
        <f t="shared" si="387"/>
        <v>92.948358974358968</v>
      </c>
      <c r="AA247" s="255">
        <f t="shared" si="387"/>
        <v>84.918358974358966</v>
      </c>
      <c r="AB247" s="255">
        <f t="shared" si="387"/>
        <v>104.07835897435896</v>
      </c>
      <c r="AC247" s="255">
        <f t="shared" si="387"/>
        <v>85.958358974358958</v>
      </c>
      <c r="AD247" s="255">
        <f t="shared" si="387"/>
        <v>95.388358974358965</v>
      </c>
      <c r="AE247" s="255">
        <f t="shared" si="387"/>
        <v>57.155064102564097</v>
      </c>
      <c r="AF247" s="255">
        <f t="shared" si="387"/>
        <v>59.545064102564083</v>
      </c>
      <c r="AG247" s="255">
        <f t="shared" si="387"/>
        <v>52.805064102564074</v>
      </c>
      <c r="AH247" s="255">
        <f t="shared" si="387"/>
        <v>80.865064102564105</v>
      </c>
      <c r="AI247" s="255">
        <f t="shared" si="387"/>
        <v>38.596025641025676</v>
      </c>
      <c r="AJ247" s="255">
        <f t="shared" si="387"/>
        <v>50.546025641025693</v>
      </c>
      <c r="AK247" s="255">
        <f t="shared" ref="AK247:BD247" si="388">IF(AK$136=0,0,AK108-AK337)</f>
        <v>56.706025641025661</v>
      </c>
      <c r="AL247" s="255">
        <f t="shared" si="388"/>
        <v>66.066025641025675</v>
      </c>
      <c r="AM247" s="255">
        <f t="shared" si="388"/>
        <v>103.41502564102569</v>
      </c>
      <c r="AN247" s="255">
        <f t="shared" si="388"/>
        <v>108.13502564102569</v>
      </c>
      <c r="AO247" s="255">
        <f t="shared" si="388"/>
        <v>81.395025641025683</v>
      </c>
      <c r="AP247" s="255">
        <f t="shared" si="388"/>
        <v>93.935025641025675</v>
      </c>
      <c r="AQ247" s="255">
        <f t="shared" si="388"/>
        <v>0</v>
      </c>
      <c r="AR247" s="255">
        <f t="shared" si="388"/>
        <v>0</v>
      </c>
      <c r="AS247" s="255">
        <f t="shared" si="388"/>
        <v>0</v>
      </c>
      <c r="AT247" s="255">
        <f t="shared" si="388"/>
        <v>0</v>
      </c>
      <c r="AU247" s="255">
        <f t="shared" si="388"/>
        <v>0</v>
      </c>
      <c r="AV247" s="255">
        <f t="shared" si="388"/>
        <v>0</v>
      </c>
      <c r="AW247" s="255">
        <f t="shared" si="388"/>
        <v>0</v>
      </c>
      <c r="AX247" s="255">
        <f t="shared" si="388"/>
        <v>0</v>
      </c>
      <c r="AY247" s="255">
        <f t="shared" si="388"/>
        <v>0</v>
      </c>
      <c r="AZ247" s="255">
        <f t="shared" si="388"/>
        <v>0</v>
      </c>
      <c r="BA247" s="255">
        <f t="shared" si="388"/>
        <v>0</v>
      </c>
      <c r="BB247" s="255">
        <f t="shared" si="388"/>
        <v>0</v>
      </c>
      <c r="BC247" s="255">
        <f t="shared" si="388"/>
        <v>0</v>
      </c>
      <c r="BD247" s="255">
        <f t="shared" si="388"/>
        <v>0</v>
      </c>
      <c r="BE247" s="251"/>
      <c r="BF247" s="162">
        <f>SUM(E247:H247)</f>
        <v>174.97717948717948</v>
      </c>
      <c r="BG247" s="157">
        <f>SUM(I247:L247)</f>
        <v>227.75717948717949</v>
      </c>
      <c r="BH247" s="157">
        <f>SUM(M247:Q247)</f>
        <v>528.65564102564076</v>
      </c>
      <c r="BI247" s="157">
        <f>SUM(R247:U247)</f>
        <v>125.32333333333349</v>
      </c>
      <c r="BJ247" s="157">
        <f>SUM(V247:Y247)</f>
        <v>359.6133333333334</v>
      </c>
      <c r="BK247" s="157">
        <f>SUM(Z247:AD247)</f>
        <v>463.29179487179488</v>
      </c>
      <c r="BL247" s="157">
        <f>SUM(AE247:AH247)</f>
        <v>250.37025641025636</v>
      </c>
      <c r="BM247" s="157">
        <f>SUM(AI247:AL247)</f>
        <v>211.91410256410271</v>
      </c>
      <c r="BN247" s="157">
        <f>SUM(AM247:AQ247)</f>
        <v>386.88010256410274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2728.7829230769235</v>
      </c>
      <c r="BS247" s="157">
        <f>SUM(BF247:BH247)</f>
        <v>931.38999999999976</v>
      </c>
      <c r="BT247" s="157">
        <f>SUM(BI247:BK247)</f>
        <v>948.22846153846172</v>
      </c>
      <c r="BU247" s="157">
        <f>SUM(BL247:BN247)</f>
        <v>849.16446153846186</v>
      </c>
      <c r="BV247" s="157">
        <f>SUM(BO247:BQ247)</f>
        <v>0</v>
      </c>
      <c r="BW247" s="157">
        <f>SUM(BF247:BK247)</f>
        <v>1879.6184615384614</v>
      </c>
      <c r="BX247" s="157">
        <f>SUM(BL247:BQ247)</f>
        <v>849.16446153846186</v>
      </c>
      <c r="BY247" s="157">
        <f>IF(Info!$O$3="Q1",$BS247,IF(Info!$O$3="Q2",$BS247+$BT247,IF(Info!$O$3="Q3",$BS247+$BT247+$BU247,$BR247)))</f>
        <v>931.38999999999976</v>
      </c>
      <c r="BZ247" s="157">
        <f>IF(Info!$O$3="Q1",$BS247,IF(Info!$O$3="Q2",$BT247,IF(Info!$O$3="Q3",$BU247,$BV247)))</f>
        <v>931.38999999999976</v>
      </c>
      <c r="CA247" s="48"/>
    </row>
    <row r="248" spans="1:79" ht="15.6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x14ac:dyDescent="0.3">
      <c r="A249" s="248"/>
      <c r="B249" s="78" t="s">
        <v>73</v>
      </c>
      <c r="C249" s="250"/>
      <c r="D249" s="161">
        <f>SUM(E249:BD249)</f>
        <v>-278.04000000000053</v>
      </c>
      <c r="E249" s="77">
        <f t="shared" ref="E249:AJ249" si="389">IF(E$136=0,0,E110-E339)</f>
        <v>-134.36000000000013</v>
      </c>
      <c r="F249" s="77">
        <f t="shared" si="389"/>
        <v>-22.690000000000055</v>
      </c>
      <c r="G249" s="77">
        <f t="shared" si="389"/>
        <v>23.990000000000009</v>
      </c>
      <c r="H249" s="77">
        <f t="shared" si="389"/>
        <v>-73.950000000000045</v>
      </c>
      <c r="I249" s="77">
        <f t="shared" si="389"/>
        <v>-130.90999999999997</v>
      </c>
      <c r="J249" s="77">
        <f t="shared" si="389"/>
        <v>-168.85000000000002</v>
      </c>
      <c r="K249" s="77">
        <f t="shared" si="389"/>
        <v>-128.90999999999997</v>
      </c>
      <c r="L249" s="77">
        <f t="shared" si="389"/>
        <v>76.919999999999959</v>
      </c>
      <c r="M249" s="77">
        <f t="shared" si="389"/>
        <v>76.480000000000018</v>
      </c>
      <c r="N249" s="77">
        <f t="shared" si="389"/>
        <v>-8.3399999999999181</v>
      </c>
      <c r="O249" s="77">
        <f t="shared" si="389"/>
        <v>5.2900000000000773</v>
      </c>
      <c r="P249" s="77">
        <f t="shared" si="389"/>
        <v>141.85000000000002</v>
      </c>
      <c r="Q249" s="77">
        <f t="shared" si="389"/>
        <v>181.46000000000004</v>
      </c>
      <c r="R249" s="77">
        <f t="shared" si="389"/>
        <v>-1.7000000000000455</v>
      </c>
      <c r="S249" s="77">
        <f t="shared" si="389"/>
        <v>-12.190000000000055</v>
      </c>
      <c r="T249" s="77">
        <f t="shared" si="389"/>
        <v>-71.13</v>
      </c>
      <c r="U249" s="77">
        <f t="shared" si="389"/>
        <v>-111.1099999999999</v>
      </c>
      <c r="V249" s="77">
        <f t="shared" si="389"/>
        <v>-169.83000000000004</v>
      </c>
      <c r="W249" s="77">
        <f t="shared" si="389"/>
        <v>-33.279999999999973</v>
      </c>
      <c r="X249" s="77">
        <f t="shared" si="389"/>
        <v>7.2599999999999909</v>
      </c>
      <c r="Y249" s="77">
        <f t="shared" si="389"/>
        <v>-167.09000000000015</v>
      </c>
      <c r="Z249" s="77">
        <f t="shared" si="389"/>
        <v>29.440000000000055</v>
      </c>
      <c r="AA249" s="77">
        <f t="shared" si="389"/>
        <v>85.429999999999836</v>
      </c>
      <c r="AB249" s="77">
        <f t="shared" si="389"/>
        <v>175.64</v>
      </c>
      <c r="AC249" s="77">
        <f t="shared" si="389"/>
        <v>18.659999999999968</v>
      </c>
      <c r="AD249" s="77">
        <f t="shared" si="389"/>
        <v>91.269999999999868</v>
      </c>
      <c r="AE249" s="77">
        <f t="shared" si="389"/>
        <v>122.79000000000008</v>
      </c>
      <c r="AF249" s="77">
        <f t="shared" si="389"/>
        <v>-45.799999999999955</v>
      </c>
      <c r="AG249" s="77">
        <f t="shared" si="389"/>
        <v>-64.840000000000032</v>
      </c>
      <c r="AH249" s="77">
        <f t="shared" si="389"/>
        <v>-191.47000000000003</v>
      </c>
      <c r="AI249" s="77">
        <f t="shared" si="389"/>
        <v>-38.8599999999999</v>
      </c>
      <c r="AJ249" s="77">
        <f t="shared" si="389"/>
        <v>-143.59999999999991</v>
      </c>
      <c r="AK249" s="77">
        <f t="shared" ref="AK249:BD249" si="390">IF(AK$136=0,0,AK110-AK339)</f>
        <v>46.92999999999995</v>
      </c>
      <c r="AL249" s="77">
        <f t="shared" si="390"/>
        <v>3.9099999999998545</v>
      </c>
      <c r="AM249" s="77">
        <f t="shared" si="390"/>
        <v>-21.210000000000036</v>
      </c>
      <c r="AN249" s="77">
        <f t="shared" si="390"/>
        <v>167.92999999999995</v>
      </c>
      <c r="AO249" s="77">
        <f t="shared" si="390"/>
        <v>171.76999999999998</v>
      </c>
      <c r="AP249" s="77">
        <f t="shared" si="390"/>
        <v>35.059999999999945</v>
      </c>
      <c r="AQ249" s="77">
        <f t="shared" si="390"/>
        <v>0</v>
      </c>
      <c r="AR249" s="77">
        <f t="shared" si="390"/>
        <v>0</v>
      </c>
      <c r="AS249" s="77">
        <f t="shared" si="390"/>
        <v>0</v>
      </c>
      <c r="AT249" s="77">
        <f t="shared" si="390"/>
        <v>0</v>
      </c>
      <c r="AU249" s="77">
        <f t="shared" si="390"/>
        <v>0</v>
      </c>
      <c r="AV249" s="77">
        <f t="shared" si="390"/>
        <v>0</v>
      </c>
      <c r="AW249" s="77">
        <f t="shared" si="390"/>
        <v>0</v>
      </c>
      <c r="AX249" s="77">
        <f t="shared" si="390"/>
        <v>0</v>
      </c>
      <c r="AY249" s="77">
        <f t="shared" si="390"/>
        <v>0</v>
      </c>
      <c r="AZ249" s="77">
        <f t="shared" si="390"/>
        <v>0</v>
      </c>
      <c r="BA249" s="77">
        <f t="shared" si="390"/>
        <v>0</v>
      </c>
      <c r="BB249" s="77">
        <f t="shared" si="390"/>
        <v>0</v>
      </c>
      <c r="BC249" s="77">
        <f t="shared" si="390"/>
        <v>0</v>
      </c>
      <c r="BD249" s="77">
        <f t="shared" si="390"/>
        <v>0</v>
      </c>
      <c r="BE249" s="251"/>
      <c r="BF249" s="163">
        <f>SUM(E249:H249)</f>
        <v>-207.01000000000022</v>
      </c>
      <c r="BG249" s="77">
        <f>SUM(I249:L249)</f>
        <v>-351.75</v>
      </c>
      <c r="BH249" s="77">
        <f>SUM(M249:Q249)</f>
        <v>396.74000000000024</v>
      </c>
      <c r="BI249" s="77">
        <f>SUM(R249:U249)</f>
        <v>-196.13</v>
      </c>
      <c r="BJ249" s="77">
        <f>SUM(V249:Y249)</f>
        <v>-362.94000000000017</v>
      </c>
      <c r="BK249" s="77">
        <f>SUM(Z249:AD249)</f>
        <v>400.43999999999971</v>
      </c>
      <c r="BL249" s="77">
        <f>SUM(AE249:AH249)</f>
        <v>-179.31999999999994</v>
      </c>
      <c r="BM249" s="77">
        <f>SUM(AI249:AL249)</f>
        <v>-131.62</v>
      </c>
      <c r="BN249" s="77">
        <f>SUM(AM249:AQ249)</f>
        <v>353.54999999999984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-278.04000000000053</v>
      </c>
      <c r="BS249" s="77">
        <f>SUM(BF249:BH249)</f>
        <v>-162.01999999999998</v>
      </c>
      <c r="BT249" s="77">
        <f>SUM(BI249:BK249)</f>
        <v>-158.63000000000045</v>
      </c>
      <c r="BU249" s="77">
        <f>SUM(BL249:BN249)</f>
        <v>42.6099999999999</v>
      </c>
      <c r="BV249" s="77">
        <f>SUM(BO249:BQ249)</f>
        <v>0</v>
      </c>
      <c r="BW249" s="77">
        <f>SUM(BF249:BK249)</f>
        <v>-320.65000000000043</v>
      </c>
      <c r="BX249" s="77">
        <f>SUM(BL249:BQ249)</f>
        <v>42.6099999999999</v>
      </c>
      <c r="BY249" s="77">
        <f>IF(Info!$O$3="Q1",$BS249,IF(Info!$O$3="Q2",$BS249+$BT249,IF(Info!$O$3="Q3",$BS249+$BT249+$BU249,$BR249)))</f>
        <v>-162.01999999999998</v>
      </c>
      <c r="BZ249" s="77">
        <f>IF(Info!$O$3="Q1",$BS249,IF(Info!$O$3="Q2",$BT249,IF(Info!$O$3="Q3",$BU249,$BV249)))</f>
        <v>-162.01999999999998</v>
      </c>
      <c r="CA249" s="48"/>
    </row>
    <row r="250" spans="1:79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1">IF(E$136=0,0,E111-E340)</f>
        <v>0</v>
      </c>
      <c r="F250" s="77">
        <f t="shared" si="391"/>
        <v>0</v>
      </c>
      <c r="G250" s="77">
        <f t="shared" si="391"/>
        <v>0</v>
      </c>
      <c r="H250" s="77">
        <f t="shared" si="391"/>
        <v>0</v>
      </c>
      <c r="I250" s="77">
        <f t="shared" si="391"/>
        <v>0</v>
      </c>
      <c r="J250" s="77">
        <f t="shared" si="391"/>
        <v>0</v>
      </c>
      <c r="K250" s="77">
        <f t="shared" si="391"/>
        <v>0</v>
      </c>
      <c r="L250" s="77">
        <f t="shared" si="391"/>
        <v>0</v>
      </c>
      <c r="M250" s="77">
        <f t="shared" si="391"/>
        <v>0</v>
      </c>
      <c r="N250" s="77">
        <f t="shared" si="391"/>
        <v>0</v>
      </c>
      <c r="O250" s="77">
        <f t="shared" si="391"/>
        <v>0</v>
      </c>
      <c r="P250" s="77">
        <f t="shared" si="391"/>
        <v>0</v>
      </c>
      <c r="Q250" s="77">
        <f t="shared" si="391"/>
        <v>0</v>
      </c>
      <c r="R250" s="77">
        <f t="shared" si="391"/>
        <v>0</v>
      </c>
      <c r="S250" s="77">
        <f t="shared" si="391"/>
        <v>0</v>
      </c>
      <c r="T250" s="77">
        <f t="shared" si="391"/>
        <v>0</v>
      </c>
      <c r="U250" s="77">
        <f t="shared" si="391"/>
        <v>0</v>
      </c>
      <c r="V250" s="77">
        <f t="shared" si="391"/>
        <v>0</v>
      </c>
      <c r="W250" s="77">
        <f t="shared" si="391"/>
        <v>0</v>
      </c>
      <c r="X250" s="77">
        <f t="shared" si="391"/>
        <v>0</v>
      </c>
      <c r="Y250" s="77">
        <f t="shared" si="391"/>
        <v>0</v>
      </c>
      <c r="Z250" s="77">
        <f t="shared" si="391"/>
        <v>0</v>
      </c>
      <c r="AA250" s="77">
        <f t="shared" si="391"/>
        <v>0</v>
      </c>
      <c r="AB250" s="77">
        <f t="shared" si="391"/>
        <v>0</v>
      </c>
      <c r="AC250" s="77">
        <f t="shared" si="391"/>
        <v>0</v>
      </c>
      <c r="AD250" s="77">
        <f t="shared" si="391"/>
        <v>0</v>
      </c>
      <c r="AE250" s="77">
        <f t="shared" si="391"/>
        <v>0</v>
      </c>
      <c r="AF250" s="77">
        <f t="shared" si="391"/>
        <v>0</v>
      </c>
      <c r="AG250" s="77">
        <f t="shared" si="391"/>
        <v>0</v>
      </c>
      <c r="AH250" s="77">
        <f t="shared" si="391"/>
        <v>0</v>
      </c>
      <c r="AI250" s="77">
        <f t="shared" si="391"/>
        <v>0</v>
      </c>
      <c r="AJ250" s="77">
        <f t="shared" si="391"/>
        <v>0</v>
      </c>
      <c r="AK250" s="77">
        <f t="shared" ref="AK250:BD250" si="392">IF(AK$136=0,0,AK111-AK340)</f>
        <v>0</v>
      </c>
      <c r="AL250" s="77">
        <f t="shared" si="392"/>
        <v>0</v>
      </c>
      <c r="AM250" s="77">
        <f t="shared" si="392"/>
        <v>0</v>
      </c>
      <c r="AN250" s="77">
        <f t="shared" si="392"/>
        <v>0</v>
      </c>
      <c r="AO250" s="77">
        <f t="shared" si="392"/>
        <v>0</v>
      </c>
      <c r="AP250" s="77">
        <f t="shared" si="392"/>
        <v>0</v>
      </c>
      <c r="AQ250" s="77">
        <f t="shared" si="392"/>
        <v>0</v>
      </c>
      <c r="AR250" s="77">
        <f t="shared" si="392"/>
        <v>0</v>
      </c>
      <c r="AS250" s="77">
        <f t="shared" si="392"/>
        <v>0</v>
      </c>
      <c r="AT250" s="77">
        <f t="shared" si="392"/>
        <v>0</v>
      </c>
      <c r="AU250" s="77">
        <f t="shared" si="392"/>
        <v>0</v>
      </c>
      <c r="AV250" s="77">
        <f t="shared" si="392"/>
        <v>0</v>
      </c>
      <c r="AW250" s="77">
        <f t="shared" si="392"/>
        <v>0</v>
      </c>
      <c r="AX250" s="77">
        <f t="shared" si="392"/>
        <v>0</v>
      </c>
      <c r="AY250" s="77">
        <f t="shared" si="392"/>
        <v>0</v>
      </c>
      <c r="AZ250" s="77">
        <f t="shared" si="392"/>
        <v>0</v>
      </c>
      <c r="BA250" s="77">
        <f t="shared" si="392"/>
        <v>0</v>
      </c>
      <c r="BB250" s="77">
        <f t="shared" si="392"/>
        <v>0</v>
      </c>
      <c r="BC250" s="77">
        <f t="shared" si="392"/>
        <v>0</v>
      </c>
      <c r="BD250" s="77">
        <f t="shared" si="392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x14ac:dyDescent="0.3">
      <c r="A251" s="248"/>
      <c r="B251" s="160" t="s">
        <v>367</v>
      </c>
      <c r="C251" s="250"/>
      <c r="D251" s="161">
        <f>SUM(E251:BD251)</f>
        <v>-278.04000000000053</v>
      </c>
      <c r="E251" s="77">
        <f t="shared" ref="E251:AJ251" si="393">IF(E$136=0,0,E112-E341)</f>
        <v>-134.36000000000013</v>
      </c>
      <c r="F251" s="77">
        <f t="shared" si="393"/>
        <v>-22.690000000000055</v>
      </c>
      <c r="G251" s="77">
        <f t="shared" si="393"/>
        <v>23.990000000000009</v>
      </c>
      <c r="H251" s="77">
        <f t="shared" si="393"/>
        <v>-73.950000000000045</v>
      </c>
      <c r="I251" s="77">
        <f t="shared" si="393"/>
        <v>-130.90999999999997</v>
      </c>
      <c r="J251" s="77">
        <f t="shared" si="393"/>
        <v>-168.85000000000002</v>
      </c>
      <c r="K251" s="77">
        <f t="shared" si="393"/>
        <v>-128.90999999999997</v>
      </c>
      <c r="L251" s="77">
        <f t="shared" si="393"/>
        <v>76.919999999999959</v>
      </c>
      <c r="M251" s="77">
        <f t="shared" si="393"/>
        <v>76.480000000000018</v>
      </c>
      <c r="N251" s="77">
        <f t="shared" si="393"/>
        <v>-8.3399999999999181</v>
      </c>
      <c r="O251" s="77">
        <f t="shared" si="393"/>
        <v>5.2900000000000773</v>
      </c>
      <c r="P251" s="77">
        <f t="shared" si="393"/>
        <v>141.85000000000002</v>
      </c>
      <c r="Q251" s="77">
        <f t="shared" si="393"/>
        <v>181.46000000000004</v>
      </c>
      <c r="R251" s="77">
        <f t="shared" si="393"/>
        <v>-1.7000000000000455</v>
      </c>
      <c r="S251" s="77">
        <f t="shared" si="393"/>
        <v>-12.190000000000055</v>
      </c>
      <c r="T251" s="77">
        <f t="shared" si="393"/>
        <v>-71.13</v>
      </c>
      <c r="U251" s="77">
        <f t="shared" si="393"/>
        <v>-111.1099999999999</v>
      </c>
      <c r="V251" s="77">
        <f t="shared" si="393"/>
        <v>-169.83000000000004</v>
      </c>
      <c r="W251" s="77">
        <f t="shared" si="393"/>
        <v>-33.279999999999973</v>
      </c>
      <c r="X251" s="77">
        <f t="shared" si="393"/>
        <v>7.2599999999999909</v>
      </c>
      <c r="Y251" s="77">
        <f t="shared" si="393"/>
        <v>-167.09000000000015</v>
      </c>
      <c r="Z251" s="77">
        <f t="shared" si="393"/>
        <v>29.440000000000055</v>
      </c>
      <c r="AA251" s="77">
        <f t="shared" si="393"/>
        <v>85.429999999999836</v>
      </c>
      <c r="AB251" s="77">
        <f t="shared" si="393"/>
        <v>175.64</v>
      </c>
      <c r="AC251" s="77">
        <f t="shared" si="393"/>
        <v>18.659999999999968</v>
      </c>
      <c r="AD251" s="77">
        <f t="shared" si="393"/>
        <v>91.269999999999868</v>
      </c>
      <c r="AE251" s="77">
        <f t="shared" si="393"/>
        <v>122.79000000000008</v>
      </c>
      <c r="AF251" s="77">
        <f t="shared" si="393"/>
        <v>-45.799999999999955</v>
      </c>
      <c r="AG251" s="77">
        <f t="shared" si="393"/>
        <v>-64.840000000000032</v>
      </c>
      <c r="AH251" s="77">
        <f t="shared" si="393"/>
        <v>-191.47000000000003</v>
      </c>
      <c r="AI251" s="77">
        <f t="shared" si="393"/>
        <v>-38.8599999999999</v>
      </c>
      <c r="AJ251" s="77">
        <f t="shared" si="393"/>
        <v>-143.59999999999991</v>
      </c>
      <c r="AK251" s="77">
        <f t="shared" ref="AK251:BD251" si="394">IF(AK$136=0,0,AK112-AK341)</f>
        <v>46.92999999999995</v>
      </c>
      <c r="AL251" s="77">
        <f t="shared" si="394"/>
        <v>3.9099999999998545</v>
      </c>
      <c r="AM251" s="77">
        <f t="shared" si="394"/>
        <v>-21.210000000000036</v>
      </c>
      <c r="AN251" s="77">
        <f t="shared" si="394"/>
        <v>167.92999999999995</v>
      </c>
      <c r="AO251" s="77">
        <f t="shared" si="394"/>
        <v>171.76999999999998</v>
      </c>
      <c r="AP251" s="77">
        <f t="shared" si="394"/>
        <v>35.059999999999945</v>
      </c>
      <c r="AQ251" s="77">
        <f t="shared" si="394"/>
        <v>0</v>
      </c>
      <c r="AR251" s="77">
        <f t="shared" si="394"/>
        <v>0</v>
      </c>
      <c r="AS251" s="77">
        <f t="shared" si="394"/>
        <v>0</v>
      </c>
      <c r="AT251" s="77">
        <f t="shared" si="394"/>
        <v>0</v>
      </c>
      <c r="AU251" s="77">
        <f t="shared" si="394"/>
        <v>0</v>
      </c>
      <c r="AV251" s="77">
        <f t="shared" si="394"/>
        <v>0</v>
      </c>
      <c r="AW251" s="77">
        <f t="shared" si="394"/>
        <v>0</v>
      </c>
      <c r="AX251" s="77">
        <f t="shared" si="394"/>
        <v>0</v>
      </c>
      <c r="AY251" s="77">
        <f t="shared" si="394"/>
        <v>0</v>
      </c>
      <c r="AZ251" s="77">
        <f t="shared" si="394"/>
        <v>0</v>
      </c>
      <c r="BA251" s="77">
        <f t="shared" si="394"/>
        <v>0</v>
      </c>
      <c r="BB251" s="77">
        <f t="shared" si="394"/>
        <v>0</v>
      </c>
      <c r="BC251" s="77">
        <f t="shared" si="394"/>
        <v>0</v>
      </c>
      <c r="BD251" s="77">
        <f t="shared" si="394"/>
        <v>0</v>
      </c>
      <c r="BE251" s="251"/>
      <c r="BF251" s="162">
        <f>SUM(E251:H251)</f>
        <v>-207.01000000000022</v>
      </c>
      <c r="BG251" s="157">
        <f>SUM(I251:L251)</f>
        <v>-351.75</v>
      </c>
      <c r="BH251" s="157">
        <f>SUM(M251:Q251)</f>
        <v>396.74000000000024</v>
      </c>
      <c r="BI251" s="157">
        <f>SUM(R251:U251)</f>
        <v>-196.13</v>
      </c>
      <c r="BJ251" s="157">
        <f>SUM(V251:Y251)</f>
        <v>-362.94000000000017</v>
      </c>
      <c r="BK251" s="157">
        <f>SUM(Z251:AD251)</f>
        <v>400.43999999999971</v>
      </c>
      <c r="BL251" s="157">
        <f>SUM(AE251:AH251)</f>
        <v>-179.31999999999994</v>
      </c>
      <c r="BM251" s="157">
        <f>SUM(AI251:AL251)</f>
        <v>-131.62</v>
      </c>
      <c r="BN251" s="157">
        <f>SUM(AM251:AQ251)</f>
        <v>353.54999999999984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-278.04000000000053</v>
      </c>
      <c r="BS251" s="157">
        <f>SUM(BF251:BH251)</f>
        <v>-162.01999999999998</v>
      </c>
      <c r="BT251" s="157">
        <f>SUM(BI251:BK251)</f>
        <v>-158.63000000000045</v>
      </c>
      <c r="BU251" s="157">
        <f>SUM(BL251:BN251)</f>
        <v>42.6099999999999</v>
      </c>
      <c r="BV251" s="157">
        <f>SUM(BO251:BQ251)</f>
        <v>0</v>
      </c>
      <c r="BW251" s="157">
        <f>SUM(BF251:BK251)</f>
        <v>-320.65000000000043</v>
      </c>
      <c r="BX251" s="157">
        <f>SUM(BL251:BQ251)</f>
        <v>42.6099999999999</v>
      </c>
      <c r="BY251" s="157">
        <f>IF(Info!$O$3="Q1",$BS251,IF(Info!$O$3="Q2",$BS251+$BT251,IF(Info!$O$3="Q3",$BS251+$BT251+$BU251,$BR251)))</f>
        <v>-162.01999999999998</v>
      </c>
      <c r="BZ251" s="157">
        <f>IF(Info!$O$3="Q1",$BS251,IF(Info!$O$3="Q2",$BT251,IF(Info!$O$3="Q3",$BU251,$BV251)))</f>
        <v>-162.01999999999998</v>
      </c>
      <c r="CA251" s="48"/>
    </row>
    <row r="252" spans="1:79" ht="15.6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x14ac:dyDescent="0.3">
      <c r="A253" s="248"/>
      <c r="B253" s="78" t="s">
        <v>368</v>
      </c>
      <c r="C253" s="250"/>
      <c r="D253" s="161">
        <f>SUM(E253:BD253)</f>
        <v>242.65666666666732</v>
      </c>
      <c r="E253" s="77">
        <f t="shared" ref="E253:AJ253" si="395">IF(E$136=0,0,E114-E343)</f>
        <v>-54.973333333333315</v>
      </c>
      <c r="F253" s="77">
        <f t="shared" si="395"/>
        <v>-122.17333333333332</v>
      </c>
      <c r="G253" s="77">
        <f t="shared" si="395"/>
        <v>-126.54333333333332</v>
      </c>
      <c r="H253" s="77">
        <f t="shared" si="395"/>
        <v>-119.04333333333332</v>
      </c>
      <c r="I253" s="77">
        <f t="shared" si="395"/>
        <v>280.99666666666667</v>
      </c>
      <c r="J253" s="77">
        <f t="shared" si="395"/>
        <v>276.34666666666669</v>
      </c>
      <c r="K253" s="77">
        <f t="shared" si="395"/>
        <v>131.5866666666667</v>
      </c>
      <c r="L253" s="77">
        <f t="shared" si="395"/>
        <v>-49.643333333333317</v>
      </c>
      <c r="M253" s="77">
        <f t="shared" si="395"/>
        <v>171.67333333333335</v>
      </c>
      <c r="N253" s="77">
        <f t="shared" si="395"/>
        <v>501.17333333333335</v>
      </c>
      <c r="O253" s="77">
        <f t="shared" si="395"/>
        <v>-92.456666666666649</v>
      </c>
      <c r="P253" s="77">
        <f t="shared" si="395"/>
        <v>-107.05666666666666</v>
      </c>
      <c r="Q253" s="77">
        <f t="shared" si="395"/>
        <v>-99.036666666666648</v>
      </c>
      <c r="R253" s="77">
        <f t="shared" si="395"/>
        <v>-134.96333333333331</v>
      </c>
      <c r="S253" s="77">
        <f t="shared" si="395"/>
        <v>-123.62333333333331</v>
      </c>
      <c r="T253" s="77">
        <f t="shared" si="395"/>
        <v>-114.69333333333331</v>
      </c>
      <c r="U253" s="77">
        <f t="shared" si="395"/>
        <v>-129.54333333333332</v>
      </c>
      <c r="V253" s="77">
        <f t="shared" si="395"/>
        <v>-133.63333333333333</v>
      </c>
      <c r="W253" s="77">
        <f t="shared" si="395"/>
        <v>-120.49333333333331</v>
      </c>
      <c r="X253" s="77">
        <f t="shared" si="395"/>
        <v>-121.18333333333331</v>
      </c>
      <c r="Y253" s="77">
        <f t="shared" si="395"/>
        <v>-114.12333333333331</v>
      </c>
      <c r="Z253" s="77">
        <f t="shared" si="395"/>
        <v>185.15333333333336</v>
      </c>
      <c r="AA253" s="77">
        <f t="shared" si="395"/>
        <v>-107.82666666666665</v>
      </c>
      <c r="AB253" s="77">
        <f t="shared" si="395"/>
        <v>-107.02666666666666</v>
      </c>
      <c r="AC253" s="77">
        <f t="shared" si="395"/>
        <v>-104.23666666666666</v>
      </c>
      <c r="AD253" s="77">
        <f t="shared" si="395"/>
        <v>51.453333333333333</v>
      </c>
      <c r="AE253" s="77">
        <f t="shared" si="395"/>
        <v>-128.44333333333333</v>
      </c>
      <c r="AF253" s="77">
        <f t="shared" si="395"/>
        <v>-132.34333333333331</v>
      </c>
      <c r="AG253" s="77">
        <f t="shared" si="395"/>
        <v>160.7766666666667</v>
      </c>
      <c r="AH253" s="77">
        <f t="shared" si="395"/>
        <v>879.53666666666663</v>
      </c>
      <c r="AI253" s="77">
        <f t="shared" si="395"/>
        <v>-84.523333333333312</v>
      </c>
      <c r="AJ253" s="77">
        <f t="shared" si="395"/>
        <v>-115.97333333333331</v>
      </c>
      <c r="AK253" s="77">
        <f t="shared" ref="AK253:BD253" si="396">IF(AK$136=0,0,AK114-AK343)</f>
        <v>-132.26333333333332</v>
      </c>
      <c r="AL253" s="77">
        <f t="shared" si="396"/>
        <v>567.34666666666669</v>
      </c>
      <c r="AM253" s="77">
        <f t="shared" si="396"/>
        <v>-101.07666666666665</v>
      </c>
      <c r="AN253" s="77">
        <f t="shared" si="396"/>
        <v>-27.376666666666651</v>
      </c>
      <c r="AO253" s="77">
        <f t="shared" si="396"/>
        <v>-58.076666666666654</v>
      </c>
      <c r="AP253" s="77">
        <f t="shared" si="396"/>
        <v>-101.03666666666665</v>
      </c>
      <c r="AQ253" s="77">
        <f t="shared" si="396"/>
        <v>0</v>
      </c>
      <c r="AR253" s="77">
        <f t="shared" si="396"/>
        <v>0</v>
      </c>
      <c r="AS253" s="77">
        <f t="shared" si="396"/>
        <v>0</v>
      </c>
      <c r="AT253" s="77">
        <f t="shared" si="396"/>
        <v>0</v>
      </c>
      <c r="AU253" s="77">
        <f t="shared" si="396"/>
        <v>0</v>
      </c>
      <c r="AV253" s="77">
        <f t="shared" si="396"/>
        <v>0</v>
      </c>
      <c r="AW253" s="77">
        <f t="shared" si="396"/>
        <v>0</v>
      </c>
      <c r="AX253" s="77">
        <f t="shared" si="396"/>
        <v>0</v>
      </c>
      <c r="AY253" s="77">
        <f t="shared" si="396"/>
        <v>0</v>
      </c>
      <c r="AZ253" s="77">
        <f t="shared" si="396"/>
        <v>0</v>
      </c>
      <c r="BA253" s="77">
        <f t="shared" si="396"/>
        <v>0</v>
      </c>
      <c r="BB253" s="77">
        <f t="shared" si="396"/>
        <v>0</v>
      </c>
      <c r="BC253" s="77">
        <f t="shared" si="396"/>
        <v>0</v>
      </c>
      <c r="BD253" s="77">
        <f t="shared" si="396"/>
        <v>0</v>
      </c>
      <c r="BE253" s="251"/>
      <c r="BF253" s="163">
        <f>SUM(E253:H253)</f>
        <v>-422.73333333333323</v>
      </c>
      <c r="BG253" s="77">
        <f>SUM(I253:L253)</f>
        <v>639.28666666666675</v>
      </c>
      <c r="BH253" s="77">
        <f>SUM(M253:Q253)</f>
        <v>374.29666666666679</v>
      </c>
      <c r="BI253" s="77">
        <f>SUM(R253:U253)</f>
        <v>-502.82333333333327</v>
      </c>
      <c r="BJ253" s="77">
        <f>SUM(V253:Y253)</f>
        <v>-489.43333333333328</v>
      </c>
      <c r="BK253" s="77">
        <f>SUM(Z253:AD253)</f>
        <v>-82.483333333333277</v>
      </c>
      <c r="BL253" s="77">
        <f>SUM(AE253:AH253)</f>
        <v>779.52666666666664</v>
      </c>
      <c r="BM253" s="77">
        <f>SUM(AI253:AL253)</f>
        <v>234.58666666666676</v>
      </c>
      <c r="BN253" s="77">
        <f>SUM(AM253:AQ253)</f>
        <v>-287.56666666666661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242.65666666666732</v>
      </c>
      <c r="BS253" s="77">
        <f>SUM(BF253:BH253)</f>
        <v>590.85000000000036</v>
      </c>
      <c r="BT253" s="77">
        <f>SUM(BI253:BK253)</f>
        <v>-1074.7399999999998</v>
      </c>
      <c r="BU253" s="77">
        <f>SUM(BL253:BN253)</f>
        <v>726.54666666666685</v>
      </c>
      <c r="BV253" s="77">
        <f>SUM(BO253:BQ253)</f>
        <v>0</v>
      </c>
      <c r="BW253" s="77">
        <f>SUM(BF253:BK253)</f>
        <v>-483.88999999999947</v>
      </c>
      <c r="BX253" s="77">
        <f>SUM(BL253:BQ253)</f>
        <v>726.54666666666685</v>
      </c>
      <c r="BY253" s="77">
        <f>IF(Info!$O$3="Q1",$BS253,IF(Info!$O$3="Q2",$BS253+$BT253,IF(Info!$O$3="Q3",$BS253+$BT253+$BU253,$BR253)))</f>
        <v>590.85000000000036</v>
      </c>
      <c r="BZ253" s="77">
        <f>IF(Info!$O$3="Q1",$BS253,IF(Info!$O$3="Q2",$BT253,IF(Info!$O$3="Q3",$BU253,$BV253)))</f>
        <v>590.85000000000036</v>
      </c>
      <c r="CA253" s="48"/>
    </row>
    <row r="254" spans="1:79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397">IF(E$136=0,0,E115-E344)</f>
        <v>0</v>
      </c>
      <c r="F254" s="77">
        <f t="shared" si="397"/>
        <v>0</v>
      </c>
      <c r="G254" s="77">
        <f t="shared" si="397"/>
        <v>0</v>
      </c>
      <c r="H254" s="77">
        <f t="shared" si="397"/>
        <v>0</v>
      </c>
      <c r="I254" s="77">
        <f t="shared" si="397"/>
        <v>0</v>
      </c>
      <c r="J254" s="77">
        <f t="shared" si="397"/>
        <v>0</v>
      </c>
      <c r="K254" s="77">
        <f t="shared" si="397"/>
        <v>0</v>
      </c>
      <c r="L254" s="77">
        <f t="shared" si="397"/>
        <v>0</v>
      </c>
      <c r="M254" s="77">
        <f t="shared" si="397"/>
        <v>0</v>
      </c>
      <c r="N254" s="77">
        <f t="shared" si="397"/>
        <v>0</v>
      </c>
      <c r="O254" s="77">
        <f t="shared" si="397"/>
        <v>0</v>
      </c>
      <c r="P254" s="77">
        <f t="shared" si="397"/>
        <v>0</v>
      </c>
      <c r="Q254" s="77">
        <f t="shared" si="397"/>
        <v>0</v>
      </c>
      <c r="R254" s="77">
        <f t="shared" si="397"/>
        <v>0</v>
      </c>
      <c r="S254" s="77">
        <f t="shared" si="397"/>
        <v>0</v>
      </c>
      <c r="T254" s="77">
        <f t="shared" si="397"/>
        <v>0</v>
      </c>
      <c r="U254" s="77">
        <f t="shared" si="397"/>
        <v>0</v>
      </c>
      <c r="V254" s="77">
        <f t="shared" si="397"/>
        <v>0</v>
      </c>
      <c r="W254" s="77">
        <f t="shared" si="397"/>
        <v>0</v>
      </c>
      <c r="X254" s="77">
        <f t="shared" si="397"/>
        <v>0</v>
      </c>
      <c r="Y254" s="77">
        <f t="shared" si="397"/>
        <v>0</v>
      </c>
      <c r="Z254" s="77">
        <f t="shared" si="397"/>
        <v>0</v>
      </c>
      <c r="AA254" s="77">
        <f t="shared" si="397"/>
        <v>0</v>
      </c>
      <c r="AB254" s="77">
        <f t="shared" si="397"/>
        <v>0</v>
      </c>
      <c r="AC254" s="77">
        <f t="shared" si="397"/>
        <v>0</v>
      </c>
      <c r="AD254" s="77">
        <f t="shared" si="397"/>
        <v>0</v>
      </c>
      <c r="AE254" s="77">
        <f t="shared" si="397"/>
        <v>0</v>
      </c>
      <c r="AF254" s="77">
        <f t="shared" si="397"/>
        <v>0</v>
      </c>
      <c r="AG254" s="77">
        <f t="shared" si="397"/>
        <v>0</v>
      </c>
      <c r="AH254" s="77">
        <f t="shared" si="397"/>
        <v>0</v>
      </c>
      <c r="AI254" s="77">
        <f t="shared" si="397"/>
        <v>0</v>
      </c>
      <c r="AJ254" s="77">
        <f t="shared" si="397"/>
        <v>0</v>
      </c>
      <c r="AK254" s="77">
        <f t="shared" ref="AK254:BD254" si="398">IF(AK$136=0,0,AK115-AK344)</f>
        <v>0</v>
      </c>
      <c r="AL254" s="77">
        <f t="shared" si="398"/>
        <v>0</v>
      </c>
      <c r="AM254" s="77">
        <f t="shared" si="398"/>
        <v>0</v>
      </c>
      <c r="AN254" s="77">
        <f t="shared" si="398"/>
        <v>0</v>
      </c>
      <c r="AO254" s="77">
        <f t="shared" si="398"/>
        <v>0</v>
      </c>
      <c r="AP254" s="77">
        <f t="shared" si="398"/>
        <v>0</v>
      </c>
      <c r="AQ254" s="77">
        <f t="shared" si="398"/>
        <v>0</v>
      </c>
      <c r="AR254" s="77">
        <f t="shared" si="398"/>
        <v>0</v>
      </c>
      <c r="AS254" s="77">
        <f t="shared" si="398"/>
        <v>0</v>
      </c>
      <c r="AT254" s="77">
        <f t="shared" si="398"/>
        <v>0</v>
      </c>
      <c r="AU254" s="77">
        <f t="shared" si="398"/>
        <v>0</v>
      </c>
      <c r="AV254" s="77">
        <f t="shared" si="398"/>
        <v>0</v>
      </c>
      <c r="AW254" s="77">
        <f t="shared" si="398"/>
        <v>0</v>
      </c>
      <c r="AX254" s="77">
        <f t="shared" si="398"/>
        <v>0</v>
      </c>
      <c r="AY254" s="77">
        <f t="shared" si="398"/>
        <v>0</v>
      </c>
      <c r="AZ254" s="77">
        <f t="shared" si="398"/>
        <v>0</v>
      </c>
      <c r="BA254" s="77">
        <f t="shared" si="398"/>
        <v>0</v>
      </c>
      <c r="BB254" s="77">
        <f t="shared" si="398"/>
        <v>0</v>
      </c>
      <c r="BC254" s="77">
        <f t="shared" si="398"/>
        <v>0</v>
      </c>
      <c r="BD254" s="77">
        <f t="shared" si="398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x14ac:dyDescent="0.3">
      <c r="A255" s="248"/>
      <c r="B255" s="78" t="s">
        <v>370</v>
      </c>
      <c r="C255" s="250"/>
      <c r="D255" s="161">
        <f>SUM(E255:BD255)</f>
        <v>250</v>
      </c>
      <c r="E255" s="77">
        <f t="shared" ref="E255:AJ255" si="399">IF(E$136=0,0,E116-E345)</f>
        <v>0</v>
      </c>
      <c r="F255" s="77">
        <f t="shared" si="399"/>
        <v>0</v>
      </c>
      <c r="G255" s="77">
        <f t="shared" si="399"/>
        <v>0</v>
      </c>
      <c r="H255" s="77">
        <f t="shared" si="399"/>
        <v>0</v>
      </c>
      <c r="I255" s="77">
        <f t="shared" si="399"/>
        <v>0</v>
      </c>
      <c r="J255" s="77">
        <f t="shared" si="399"/>
        <v>0</v>
      </c>
      <c r="K255" s="77">
        <f t="shared" si="399"/>
        <v>0</v>
      </c>
      <c r="L255" s="77">
        <f t="shared" si="399"/>
        <v>0</v>
      </c>
      <c r="M255" s="77">
        <f t="shared" si="399"/>
        <v>0</v>
      </c>
      <c r="N255" s="77">
        <f t="shared" si="399"/>
        <v>0</v>
      </c>
      <c r="O255" s="77">
        <f t="shared" si="399"/>
        <v>0</v>
      </c>
      <c r="P255" s="77">
        <f t="shared" si="399"/>
        <v>0</v>
      </c>
      <c r="Q255" s="77">
        <f t="shared" si="399"/>
        <v>0</v>
      </c>
      <c r="R255" s="77">
        <f t="shared" si="399"/>
        <v>0</v>
      </c>
      <c r="S255" s="77">
        <f t="shared" si="399"/>
        <v>0</v>
      </c>
      <c r="T255" s="77">
        <f t="shared" si="399"/>
        <v>0</v>
      </c>
      <c r="U255" s="77">
        <f t="shared" si="399"/>
        <v>0</v>
      </c>
      <c r="V255" s="77">
        <f t="shared" si="399"/>
        <v>0</v>
      </c>
      <c r="W255" s="77">
        <f t="shared" si="399"/>
        <v>0</v>
      </c>
      <c r="X255" s="77">
        <f t="shared" si="399"/>
        <v>0</v>
      </c>
      <c r="Y255" s="77">
        <f t="shared" si="399"/>
        <v>0</v>
      </c>
      <c r="Z255" s="77">
        <f t="shared" si="399"/>
        <v>0</v>
      </c>
      <c r="AA255" s="77">
        <f t="shared" si="399"/>
        <v>0</v>
      </c>
      <c r="AB255" s="77">
        <f t="shared" si="399"/>
        <v>0</v>
      </c>
      <c r="AC255" s="77">
        <f t="shared" si="399"/>
        <v>0</v>
      </c>
      <c r="AD255" s="77">
        <f t="shared" si="399"/>
        <v>0</v>
      </c>
      <c r="AE255" s="77">
        <f t="shared" si="399"/>
        <v>0</v>
      </c>
      <c r="AF255" s="77">
        <f t="shared" si="399"/>
        <v>0</v>
      </c>
      <c r="AG255" s="77">
        <f t="shared" si="399"/>
        <v>0</v>
      </c>
      <c r="AH255" s="77">
        <f t="shared" si="399"/>
        <v>0</v>
      </c>
      <c r="AI255" s="77">
        <f t="shared" si="399"/>
        <v>250</v>
      </c>
      <c r="AJ255" s="77">
        <f t="shared" si="399"/>
        <v>0</v>
      </c>
      <c r="AK255" s="77">
        <f t="shared" ref="AK255:BD255" si="400">IF(AK$136=0,0,AK116-AK345)</f>
        <v>0</v>
      </c>
      <c r="AL255" s="77">
        <f t="shared" si="400"/>
        <v>0</v>
      </c>
      <c r="AM255" s="77">
        <f t="shared" si="400"/>
        <v>0</v>
      </c>
      <c r="AN255" s="77">
        <f t="shared" si="400"/>
        <v>0</v>
      </c>
      <c r="AO255" s="77">
        <f t="shared" si="400"/>
        <v>0</v>
      </c>
      <c r="AP255" s="77">
        <f t="shared" si="400"/>
        <v>0</v>
      </c>
      <c r="AQ255" s="77">
        <f t="shared" si="400"/>
        <v>0</v>
      </c>
      <c r="AR255" s="77">
        <f t="shared" si="400"/>
        <v>0</v>
      </c>
      <c r="AS255" s="77">
        <f t="shared" si="400"/>
        <v>0</v>
      </c>
      <c r="AT255" s="77">
        <f t="shared" si="400"/>
        <v>0</v>
      </c>
      <c r="AU255" s="77">
        <f t="shared" si="400"/>
        <v>0</v>
      </c>
      <c r="AV255" s="77">
        <f t="shared" si="400"/>
        <v>0</v>
      </c>
      <c r="AW255" s="77">
        <f t="shared" si="400"/>
        <v>0</v>
      </c>
      <c r="AX255" s="77">
        <f t="shared" si="400"/>
        <v>0</v>
      </c>
      <c r="AY255" s="77">
        <f t="shared" si="400"/>
        <v>0</v>
      </c>
      <c r="AZ255" s="77">
        <f t="shared" si="400"/>
        <v>0</v>
      </c>
      <c r="BA255" s="77">
        <f t="shared" si="400"/>
        <v>0</v>
      </c>
      <c r="BB255" s="77">
        <f t="shared" si="400"/>
        <v>0</v>
      </c>
      <c r="BC255" s="77">
        <f t="shared" si="400"/>
        <v>0</v>
      </c>
      <c r="BD255" s="77">
        <f t="shared" si="400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250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250</v>
      </c>
      <c r="BS255" s="77">
        <f>SUM(BF255:BH255)</f>
        <v>0</v>
      </c>
      <c r="BT255" s="77">
        <f>SUM(BI255:BK255)</f>
        <v>0</v>
      </c>
      <c r="BU255" s="77">
        <f>SUM(BL255:BN255)</f>
        <v>250</v>
      </c>
      <c r="BV255" s="77">
        <f>SUM(BO255:BQ255)</f>
        <v>0</v>
      </c>
      <c r="BW255" s="77">
        <f>SUM(BF255:BK255)</f>
        <v>0</v>
      </c>
      <c r="BX255" s="77">
        <f>SUM(BL255:BQ255)</f>
        <v>250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x14ac:dyDescent="0.3">
      <c r="A256" s="248"/>
      <c r="B256" s="160" t="s">
        <v>371</v>
      </c>
      <c r="C256" s="250"/>
      <c r="D256" s="161">
        <f>SUM(E256:BD256)</f>
        <v>492.65666666666743</v>
      </c>
      <c r="E256" s="77">
        <f t="shared" ref="E256:AJ256" si="401">IF(E$136=0,0,E117-E346)</f>
        <v>-54.973333333333315</v>
      </c>
      <c r="F256" s="77">
        <f t="shared" si="401"/>
        <v>-122.17333333333332</v>
      </c>
      <c r="G256" s="77">
        <f t="shared" si="401"/>
        <v>-126.54333333333332</v>
      </c>
      <c r="H256" s="77">
        <f t="shared" si="401"/>
        <v>-119.04333333333332</v>
      </c>
      <c r="I256" s="77">
        <f t="shared" si="401"/>
        <v>280.99666666666667</v>
      </c>
      <c r="J256" s="77">
        <f t="shared" si="401"/>
        <v>276.34666666666669</v>
      </c>
      <c r="K256" s="77">
        <f t="shared" si="401"/>
        <v>131.5866666666667</v>
      </c>
      <c r="L256" s="77">
        <f t="shared" si="401"/>
        <v>-49.643333333333317</v>
      </c>
      <c r="M256" s="77">
        <f t="shared" si="401"/>
        <v>171.67333333333335</v>
      </c>
      <c r="N256" s="77">
        <f t="shared" si="401"/>
        <v>501.17333333333335</v>
      </c>
      <c r="O256" s="77">
        <f t="shared" si="401"/>
        <v>-92.456666666666649</v>
      </c>
      <c r="P256" s="77">
        <f t="shared" si="401"/>
        <v>-107.05666666666666</v>
      </c>
      <c r="Q256" s="77">
        <f t="shared" si="401"/>
        <v>-99.036666666666648</v>
      </c>
      <c r="R256" s="77">
        <f t="shared" si="401"/>
        <v>-134.96333333333331</v>
      </c>
      <c r="S256" s="77">
        <f t="shared" si="401"/>
        <v>-123.62333333333331</v>
      </c>
      <c r="T256" s="77">
        <f t="shared" si="401"/>
        <v>-114.69333333333331</v>
      </c>
      <c r="U256" s="77">
        <f t="shared" si="401"/>
        <v>-129.54333333333332</v>
      </c>
      <c r="V256" s="77">
        <f t="shared" si="401"/>
        <v>-133.63333333333333</v>
      </c>
      <c r="W256" s="77">
        <f t="shared" si="401"/>
        <v>-120.49333333333331</v>
      </c>
      <c r="X256" s="77">
        <f t="shared" si="401"/>
        <v>-121.18333333333331</v>
      </c>
      <c r="Y256" s="77">
        <f t="shared" si="401"/>
        <v>-114.12333333333331</v>
      </c>
      <c r="Z256" s="77">
        <f t="shared" si="401"/>
        <v>185.15333333333336</v>
      </c>
      <c r="AA256" s="77">
        <f t="shared" si="401"/>
        <v>-107.82666666666665</v>
      </c>
      <c r="AB256" s="77">
        <f t="shared" si="401"/>
        <v>-107.02666666666666</v>
      </c>
      <c r="AC256" s="77">
        <f t="shared" si="401"/>
        <v>-104.23666666666666</v>
      </c>
      <c r="AD256" s="77">
        <f t="shared" si="401"/>
        <v>51.453333333333333</v>
      </c>
      <c r="AE256" s="77">
        <f t="shared" si="401"/>
        <v>-128.44333333333333</v>
      </c>
      <c r="AF256" s="77">
        <f t="shared" si="401"/>
        <v>-132.34333333333331</v>
      </c>
      <c r="AG256" s="77">
        <f t="shared" si="401"/>
        <v>160.7766666666667</v>
      </c>
      <c r="AH256" s="77">
        <f t="shared" si="401"/>
        <v>879.53666666666663</v>
      </c>
      <c r="AI256" s="77">
        <f t="shared" si="401"/>
        <v>165.47666666666669</v>
      </c>
      <c r="AJ256" s="77">
        <f t="shared" si="401"/>
        <v>-115.97333333333331</v>
      </c>
      <c r="AK256" s="77">
        <f t="shared" ref="AK256:BD256" si="402">IF(AK$136=0,0,AK117-AK346)</f>
        <v>-132.26333333333332</v>
      </c>
      <c r="AL256" s="77">
        <f t="shared" si="402"/>
        <v>567.34666666666669</v>
      </c>
      <c r="AM256" s="77">
        <f t="shared" si="402"/>
        <v>-101.07666666666665</v>
      </c>
      <c r="AN256" s="77">
        <f t="shared" si="402"/>
        <v>-27.376666666666651</v>
      </c>
      <c r="AO256" s="77">
        <f t="shared" si="402"/>
        <v>-58.076666666666654</v>
      </c>
      <c r="AP256" s="77">
        <f t="shared" si="402"/>
        <v>-101.03666666666665</v>
      </c>
      <c r="AQ256" s="77">
        <f t="shared" si="402"/>
        <v>0</v>
      </c>
      <c r="AR256" s="77">
        <f t="shared" si="402"/>
        <v>0</v>
      </c>
      <c r="AS256" s="77">
        <f t="shared" si="402"/>
        <v>0</v>
      </c>
      <c r="AT256" s="77">
        <f t="shared" si="402"/>
        <v>0</v>
      </c>
      <c r="AU256" s="77">
        <f t="shared" si="402"/>
        <v>0</v>
      </c>
      <c r="AV256" s="77">
        <f t="shared" si="402"/>
        <v>0</v>
      </c>
      <c r="AW256" s="77">
        <f t="shared" si="402"/>
        <v>0</v>
      </c>
      <c r="AX256" s="77">
        <f t="shared" si="402"/>
        <v>0</v>
      </c>
      <c r="AY256" s="77">
        <f t="shared" si="402"/>
        <v>0</v>
      </c>
      <c r="AZ256" s="77">
        <f t="shared" si="402"/>
        <v>0</v>
      </c>
      <c r="BA256" s="77">
        <f t="shared" si="402"/>
        <v>0</v>
      </c>
      <c r="BB256" s="77">
        <f t="shared" si="402"/>
        <v>0</v>
      </c>
      <c r="BC256" s="77">
        <f t="shared" si="402"/>
        <v>0</v>
      </c>
      <c r="BD256" s="77">
        <f t="shared" si="402"/>
        <v>0</v>
      </c>
      <c r="BE256" s="251"/>
      <c r="BF256" s="162">
        <f>SUM(E256:H256)</f>
        <v>-422.73333333333323</v>
      </c>
      <c r="BG256" s="157">
        <f>SUM(I256:L256)</f>
        <v>639.28666666666675</v>
      </c>
      <c r="BH256" s="157">
        <f>SUM(M256:Q256)</f>
        <v>374.29666666666679</v>
      </c>
      <c r="BI256" s="157">
        <f>SUM(R256:U256)</f>
        <v>-502.82333333333327</v>
      </c>
      <c r="BJ256" s="157">
        <f>SUM(V256:Y256)</f>
        <v>-489.43333333333328</v>
      </c>
      <c r="BK256" s="157">
        <f>SUM(Z256:AD256)</f>
        <v>-82.483333333333277</v>
      </c>
      <c r="BL256" s="157">
        <f>SUM(AE256:AH256)</f>
        <v>779.52666666666664</v>
      </c>
      <c r="BM256" s="157">
        <f>SUM(AI256:AL256)</f>
        <v>484.58666666666676</v>
      </c>
      <c r="BN256" s="157">
        <f>SUM(AM256:AQ256)</f>
        <v>-287.56666666666661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492.65666666666732</v>
      </c>
      <c r="BS256" s="157">
        <f>SUM(BF256:BH256)</f>
        <v>590.85000000000036</v>
      </c>
      <c r="BT256" s="157">
        <f>SUM(BI256:BK256)</f>
        <v>-1074.7399999999998</v>
      </c>
      <c r="BU256" s="157">
        <f>SUM(BL256:BN256)</f>
        <v>976.54666666666685</v>
      </c>
      <c r="BV256" s="157">
        <f>SUM(BO256:BQ256)</f>
        <v>0</v>
      </c>
      <c r="BW256" s="157">
        <f>SUM(BF256:BK256)</f>
        <v>-483.88999999999947</v>
      </c>
      <c r="BX256" s="157">
        <f>SUM(BL256:BQ256)</f>
        <v>976.54666666666685</v>
      </c>
      <c r="BY256" s="157">
        <f>IF(Info!$O$3="Q1",$BS256,IF(Info!$O$3="Q2",$BS256+$BT256,IF(Info!$O$3="Q3",$BS256+$BT256+$BU256,$BR256)))</f>
        <v>590.85000000000036</v>
      </c>
      <c r="BZ256" s="157">
        <f>IF(Info!$O$3="Q1",$BS256,IF(Info!$O$3="Q2",$BT256,IF(Info!$O$3="Q3",$BU256,$BV256)))</f>
        <v>590.85000000000036</v>
      </c>
      <c r="CA256" s="48"/>
    </row>
    <row r="257" spans="1:79" ht="15.6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x14ac:dyDescent="0.3">
      <c r="A258" s="248"/>
      <c r="B258" s="78" t="s">
        <v>83</v>
      </c>
      <c r="C258" s="250"/>
      <c r="D258" s="161">
        <f>SUM(E258:BD258)</f>
        <v>-441.59333333333336</v>
      </c>
      <c r="E258" s="77">
        <f t="shared" ref="E258:AJ258" si="403">IF(E$136=0,0,E119-E348)</f>
        <v>-13.203333333333333</v>
      </c>
      <c r="F258" s="77">
        <f t="shared" si="403"/>
        <v>-12.853333333333335</v>
      </c>
      <c r="G258" s="77">
        <f t="shared" si="403"/>
        <v>-11.703333333333333</v>
      </c>
      <c r="H258" s="77">
        <f t="shared" si="403"/>
        <v>-13.663333333333334</v>
      </c>
      <c r="I258" s="77">
        <f t="shared" si="403"/>
        <v>-12.333333333333336</v>
      </c>
      <c r="J258" s="77">
        <f t="shared" si="403"/>
        <v>-13.523333333333333</v>
      </c>
      <c r="K258" s="77">
        <f t="shared" si="403"/>
        <v>-11.393333333333334</v>
      </c>
      <c r="L258" s="77">
        <f t="shared" si="403"/>
        <v>-11.563333333333333</v>
      </c>
      <c r="M258" s="77">
        <f t="shared" si="403"/>
        <v>-9.3066666666666649</v>
      </c>
      <c r="N258" s="77">
        <f t="shared" si="403"/>
        <v>-9.3266666666666662</v>
      </c>
      <c r="O258" s="77">
        <f t="shared" si="403"/>
        <v>-9.6466666666666647</v>
      </c>
      <c r="P258" s="77">
        <f t="shared" si="403"/>
        <v>-10.416666666666666</v>
      </c>
      <c r="Q258" s="77">
        <f t="shared" si="403"/>
        <v>-9.6966666666666654</v>
      </c>
      <c r="R258" s="77">
        <f t="shared" si="403"/>
        <v>-13.603333333333335</v>
      </c>
      <c r="S258" s="77">
        <f t="shared" si="403"/>
        <v>-13.483333333333334</v>
      </c>
      <c r="T258" s="77">
        <f t="shared" si="403"/>
        <v>-13.363333333333333</v>
      </c>
      <c r="U258" s="77">
        <f t="shared" si="403"/>
        <v>-11.873333333333335</v>
      </c>
      <c r="V258" s="77">
        <f t="shared" si="403"/>
        <v>-12.833333333333336</v>
      </c>
      <c r="W258" s="77">
        <f t="shared" si="403"/>
        <v>-12.623333333333335</v>
      </c>
      <c r="X258" s="77">
        <f t="shared" si="403"/>
        <v>-11.563333333333333</v>
      </c>
      <c r="Y258" s="77">
        <f t="shared" si="403"/>
        <v>-12.003333333333334</v>
      </c>
      <c r="Z258" s="77">
        <f t="shared" si="403"/>
        <v>-10.066666666666666</v>
      </c>
      <c r="AA258" s="77">
        <f t="shared" si="403"/>
        <v>-10.006666666666666</v>
      </c>
      <c r="AB258" s="77">
        <f t="shared" si="403"/>
        <v>-9.336666666666666</v>
      </c>
      <c r="AC258" s="77">
        <f t="shared" si="403"/>
        <v>-10.886666666666667</v>
      </c>
      <c r="AD258" s="77">
        <f t="shared" si="403"/>
        <v>-9.3066666666666649</v>
      </c>
      <c r="AE258" s="77">
        <f t="shared" si="403"/>
        <v>-12.893333333333334</v>
      </c>
      <c r="AF258" s="77">
        <f t="shared" si="403"/>
        <v>-13.053333333333335</v>
      </c>
      <c r="AG258" s="77">
        <f t="shared" si="403"/>
        <v>-12.763333333333335</v>
      </c>
      <c r="AH258" s="77">
        <f t="shared" si="403"/>
        <v>-13.353333333333335</v>
      </c>
      <c r="AI258" s="77">
        <f t="shared" si="403"/>
        <v>-12.663333333333334</v>
      </c>
      <c r="AJ258" s="77">
        <f t="shared" si="403"/>
        <v>-13.313333333333336</v>
      </c>
      <c r="AK258" s="77">
        <f t="shared" ref="AK258:BD258" si="404">IF(AK$136=0,0,AK119-AK348)</f>
        <v>-11.323333333333334</v>
      </c>
      <c r="AL258" s="77">
        <f t="shared" si="404"/>
        <v>-11.363333333333333</v>
      </c>
      <c r="AM258" s="77">
        <f t="shared" si="404"/>
        <v>-10.286666666666665</v>
      </c>
      <c r="AN258" s="77">
        <f t="shared" si="404"/>
        <v>-10.156666666666666</v>
      </c>
      <c r="AO258" s="77">
        <f t="shared" si="404"/>
        <v>-10.306666666666665</v>
      </c>
      <c r="AP258" s="77">
        <f t="shared" si="404"/>
        <v>-10.536666666666665</v>
      </c>
      <c r="AQ258" s="77">
        <f t="shared" si="404"/>
        <v>0</v>
      </c>
      <c r="AR258" s="77">
        <f t="shared" si="404"/>
        <v>0</v>
      </c>
      <c r="AS258" s="77">
        <f t="shared" si="404"/>
        <v>0</v>
      </c>
      <c r="AT258" s="77">
        <f t="shared" si="404"/>
        <v>0</v>
      </c>
      <c r="AU258" s="77">
        <f t="shared" si="404"/>
        <v>0</v>
      </c>
      <c r="AV258" s="77">
        <f t="shared" si="404"/>
        <v>0</v>
      </c>
      <c r="AW258" s="77">
        <f t="shared" si="404"/>
        <v>0</v>
      </c>
      <c r="AX258" s="77">
        <f t="shared" si="404"/>
        <v>0</v>
      </c>
      <c r="AY258" s="77">
        <f t="shared" si="404"/>
        <v>0</v>
      </c>
      <c r="AZ258" s="77">
        <f t="shared" si="404"/>
        <v>0</v>
      </c>
      <c r="BA258" s="77">
        <f t="shared" si="404"/>
        <v>0</v>
      </c>
      <c r="BB258" s="77">
        <f t="shared" si="404"/>
        <v>0</v>
      </c>
      <c r="BC258" s="77">
        <f t="shared" si="404"/>
        <v>0</v>
      </c>
      <c r="BD258" s="77">
        <f t="shared" si="404"/>
        <v>0</v>
      </c>
      <c r="BE258" s="251"/>
      <c r="BF258" s="163">
        <f>SUM(E258:H258)</f>
        <v>-51.423333333333339</v>
      </c>
      <c r="BG258" s="77">
        <f>SUM(I258:L258)</f>
        <v>-48.813333333333333</v>
      </c>
      <c r="BH258" s="77">
        <f>SUM(M258:Q258)</f>
        <v>-48.393333333333331</v>
      </c>
      <c r="BI258" s="77">
        <f>SUM(R258:U258)</f>
        <v>-52.323333333333338</v>
      </c>
      <c r="BJ258" s="77">
        <f>SUM(V258:Y258)</f>
        <v>-49.023333333333341</v>
      </c>
      <c r="BK258" s="77">
        <f>SUM(Z258:AD258)</f>
        <v>-49.603333333333332</v>
      </c>
      <c r="BL258" s="77">
        <f>SUM(AE258:AH258)</f>
        <v>-52.063333333333347</v>
      </c>
      <c r="BM258" s="77">
        <f>SUM(AI258:AL258)</f>
        <v>-48.663333333333341</v>
      </c>
      <c r="BN258" s="77">
        <f>SUM(AM258:AQ258)</f>
        <v>-41.286666666666662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-441.59333333333336</v>
      </c>
      <c r="BS258" s="77">
        <f>SUM(BF258:BH258)</f>
        <v>-148.63</v>
      </c>
      <c r="BT258" s="77">
        <f>SUM(BI258:BK258)</f>
        <v>-150.95000000000002</v>
      </c>
      <c r="BU258" s="77">
        <f>SUM(BL258:BN258)</f>
        <v>-142.01333333333335</v>
      </c>
      <c r="BV258" s="77">
        <f>SUM(BO258:BQ258)</f>
        <v>0</v>
      </c>
      <c r="BW258" s="77">
        <f>SUM(BF258:BK258)</f>
        <v>-299.58</v>
      </c>
      <c r="BX258" s="77">
        <f>SUM(BL258:BQ258)</f>
        <v>-142.01333333333335</v>
      </c>
      <c r="BY258" s="77">
        <f>IF(Info!$O$3="Q1",$BS258,IF(Info!$O$3="Q2",$BS258+$BT258,IF(Info!$O$3="Q3",$BS258+$BT258+$BU258,$BR258)))</f>
        <v>-148.63</v>
      </c>
      <c r="BZ258" s="77">
        <f>IF(Info!$O$3="Q1",$BS258,IF(Info!$O$3="Q2",$BT258,IF(Info!$O$3="Q3",$BU258,$BV258)))</f>
        <v>-148.63</v>
      </c>
      <c r="CA258" s="48"/>
    </row>
    <row r="259" spans="1:79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05">IF(E$136=0,0,E120-E349)</f>
        <v>0</v>
      </c>
      <c r="F259" s="77">
        <f t="shared" si="405"/>
        <v>0</v>
      </c>
      <c r="G259" s="77">
        <f t="shared" si="405"/>
        <v>0</v>
      </c>
      <c r="H259" s="77">
        <f t="shared" si="405"/>
        <v>0</v>
      </c>
      <c r="I259" s="77">
        <f t="shared" si="405"/>
        <v>0</v>
      </c>
      <c r="J259" s="77">
        <f t="shared" si="405"/>
        <v>0</v>
      </c>
      <c r="K259" s="77">
        <f t="shared" si="405"/>
        <v>0</v>
      </c>
      <c r="L259" s="77">
        <f t="shared" si="405"/>
        <v>0</v>
      </c>
      <c r="M259" s="77">
        <f t="shared" si="405"/>
        <v>0</v>
      </c>
      <c r="N259" s="77">
        <f t="shared" si="405"/>
        <v>0</v>
      </c>
      <c r="O259" s="77">
        <f t="shared" si="405"/>
        <v>0</v>
      </c>
      <c r="P259" s="77">
        <f t="shared" si="405"/>
        <v>0</v>
      </c>
      <c r="Q259" s="77">
        <f t="shared" si="405"/>
        <v>0</v>
      </c>
      <c r="R259" s="77">
        <f t="shared" si="405"/>
        <v>0</v>
      </c>
      <c r="S259" s="77">
        <f t="shared" si="405"/>
        <v>0</v>
      </c>
      <c r="T259" s="77">
        <f t="shared" si="405"/>
        <v>0</v>
      </c>
      <c r="U259" s="77">
        <f t="shared" si="405"/>
        <v>0</v>
      </c>
      <c r="V259" s="77">
        <f t="shared" si="405"/>
        <v>0</v>
      </c>
      <c r="W259" s="77">
        <f t="shared" si="405"/>
        <v>0</v>
      </c>
      <c r="X259" s="77">
        <f t="shared" si="405"/>
        <v>0</v>
      </c>
      <c r="Y259" s="77">
        <f t="shared" si="405"/>
        <v>0</v>
      </c>
      <c r="Z259" s="77">
        <f t="shared" si="405"/>
        <v>0</v>
      </c>
      <c r="AA259" s="77">
        <f t="shared" si="405"/>
        <v>0</v>
      </c>
      <c r="AB259" s="77">
        <f t="shared" si="405"/>
        <v>0</v>
      </c>
      <c r="AC259" s="77">
        <f t="shared" si="405"/>
        <v>0</v>
      </c>
      <c r="AD259" s="77">
        <f t="shared" si="405"/>
        <v>0</v>
      </c>
      <c r="AE259" s="77">
        <f t="shared" si="405"/>
        <v>0</v>
      </c>
      <c r="AF259" s="77">
        <f t="shared" si="405"/>
        <v>0</v>
      </c>
      <c r="AG259" s="77">
        <f t="shared" si="405"/>
        <v>0</v>
      </c>
      <c r="AH259" s="77">
        <f t="shared" si="405"/>
        <v>0</v>
      </c>
      <c r="AI259" s="77">
        <f t="shared" si="405"/>
        <v>0</v>
      </c>
      <c r="AJ259" s="77">
        <f t="shared" si="405"/>
        <v>0</v>
      </c>
      <c r="AK259" s="77">
        <f t="shared" ref="AK259:BD259" si="406">IF(AK$136=0,0,AK120-AK349)</f>
        <v>0</v>
      </c>
      <c r="AL259" s="77">
        <f t="shared" si="406"/>
        <v>0</v>
      </c>
      <c r="AM259" s="77">
        <f t="shared" si="406"/>
        <v>0</v>
      </c>
      <c r="AN259" s="77">
        <f t="shared" si="406"/>
        <v>0</v>
      </c>
      <c r="AO259" s="77">
        <f t="shared" si="406"/>
        <v>0</v>
      </c>
      <c r="AP259" s="77">
        <f t="shared" si="406"/>
        <v>0</v>
      </c>
      <c r="AQ259" s="77">
        <f t="shared" si="406"/>
        <v>0</v>
      </c>
      <c r="AR259" s="77">
        <f t="shared" si="406"/>
        <v>0</v>
      </c>
      <c r="AS259" s="77">
        <f t="shared" si="406"/>
        <v>0</v>
      </c>
      <c r="AT259" s="77">
        <f t="shared" si="406"/>
        <v>0</v>
      </c>
      <c r="AU259" s="77">
        <f t="shared" si="406"/>
        <v>0</v>
      </c>
      <c r="AV259" s="77">
        <f t="shared" si="406"/>
        <v>0</v>
      </c>
      <c r="AW259" s="77">
        <f t="shared" si="406"/>
        <v>0</v>
      </c>
      <c r="AX259" s="77">
        <f t="shared" si="406"/>
        <v>0</v>
      </c>
      <c r="AY259" s="77">
        <f t="shared" si="406"/>
        <v>0</v>
      </c>
      <c r="AZ259" s="77">
        <f t="shared" si="406"/>
        <v>0</v>
      </c>
      <c r="BA259" s="77">
        <f t="shared" si="406"/>
        <v>0</v>
      </c>
      <c r="BB259" s="77">
        <f t="shared" si="406"/>
        <v>0</v>
      </c>
      <c r="BC259" s="77">
        <f t="shared" si="406"/>
        <v>0</v>
      </c>
      <c r="BD259" s="77">
        <f t="shared" si="406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x14ac:dyDescent="0.3">
      <c r="A260" s="248"/>
      <c r="B260" s="160" t="s">
        <v>373</v>
      </c>
      <c r="C260" s="250"/>
      <c r="D260" s="161">
        <f>SUM(E260:BD260)</f>
        <v>-441.59333333333336</v>
      </c>
      <c r="E260" s="77">
        <f t="shared" ref="E260:AJ260" si="407">IF(E$136=0,0,E121-E350)</f>
        <v>-13.203333333333333</v>
      </c>
      <c r="F260" s="77">
        <f t="shared" si="407"/>
        <v>-12.853333333333335</v>
      </c>
      <c r="G260" s="77">
        <f t="shared" si="407"/>
        <v>-11.703333333333333</v>
      </c>
      <c r="H260" s="77">
        <f t="shared" si="407"/>
        <v>-13.663333333333334</v>
      </c>
      <c r="I260" s="77">
        <f t="shared" si="407"/>
        <v>-12.333333333333336</v>
      </c>
      <c r="J260" s="77">
        <f t="shared" si="407"/>
        <v>-13.523333333333333</v>
      </c>
      <c r="K260" s="77">
        <f t="shared" si="407"/>
        <v>-11.393333333333334</v>
      </c>
      <c r="L260" s="77">
        <f t="shared" si="407"/>
        <v>-11.563333333333333</v>
      </c>
      <c r="M260" s="77">
        <f t="shared" si="407"/>
        <v>-9.3066666666666649</v>
      </c>
      <c r="N260" s="77">
        <f t="shared" si="407"/>
        <v>-9.3266666666666662</v>
      </c>
      <c r="O260" s="77">
        <f t="shared" si="407"/>
        <v>-9.6466666666666647</v>
      </c>
      <c r="P260" s="77">
        <f t="shared" si="407"/>
        <v>-10.416666666666666</v>
      </c>
      <c r="Q260" s="77">
        <f t="shared" si="407"/>
        <v>-9.6966666666666654</v>
      </c>
      <c r="R260" s="77">
        <f t="shared" si="407"/>
        <v>-13.603333333333335</v>
      </c>
      <c r="S260" s="77">
        <f t="shared" si="407"/>
        <v>-13.483333333333334</v>
      </c>
      <c r="T260" s="77">
        <f t="shared" si="407"/>
        <v>-13.363333333333333</v>
      </c>
      <c r="U260" s="77">
        <f t="shared" si="407"/>
        <v>-11.873333333333335</v>
      </c>
      <c r="V260" s="77">
        <f t="shared" si="407"/>
        <v>-12.833333333333336</v>
      </c>
      <c r="W260" s="77">
        <f t="shared" si="407"/>
        <v>-12.623333333333335</v>
      </c>
      <c r="X260" s="77">
        <f t="shared" si="407"/>
        <v>-11.563333333333333</v>
      </c>
      <c r="Y260" s="77">
        <f t="shared" si="407"/>
        <v>-12.003333333333334</v>
      </c>
      <c r="Z260" s="77">
        <f t="shared" si="407"/>
        <v>-10.066666666666666</v>
      </c>
      <c r="AA260" s="77">
        <f t="shared" si="407"/>
        <v>-10.006666666666666</v>
      </c>
      <c r="AB260" s="77">
        <f t="shared" si="407"/>
        <v>-9.336666666666666</v>
      </c>
      <c r="AC260" s="77">
        <f t="shared" si="407"/>
        <v>-10.886666666666667</v>
      </c>
      <c r="AD260" s="77">
        <f t="shared" si="407"/>
        <v>-9.3066666666666649</v>
      </c>
      <c r="AE260" s="77">
        <f t="shared" si="407"/>
        <v>-12.893333333333334</v>
      </c>
      <c r="AF260" s="77">
        <f t="shared" si="407"/>
        <v>-13.053333333333335</v>
      </c>
      <c r="AG260" s="77">
        <f t="shared" si="407"/>
        <v>-12.763333333333335</v>
      </c>
      <c r="AH260" s="77">
        <f t="shared" si="407"/>
        <v>-13.353333333333335</v>
      </c>
      <c r="AI260" s="77">
        <f t="shared" si="407"/>
        <v>-12.663333333333334</v>
      </c>
      <c r="AJ260" s="77">
        <f t="shared" si="407"/>
        <v>-13.313333333333336</v>
      </c>
      <c r="AK260" s="77">
        <f t="shared" ref="AK260:BD260" si="408">IF(AK$136=0,0,AK121-AK350)</f>
        <v>-11.323333333333334</v>
      </c>
      <c r="AL260" s="77">
        <f t="shared" si="408"/>
        <v>-11.363333333333333</v>
      </c>
      <c r="AM260" s="77">
        <f t="shared" si="408"/>
        <v>-10.286666666666665</v>
      </c>
      <c r="AN260" s="77">
        <f t="shared" si="408"/>
        <v>-10.156666666666666</v>
      </c>
      <c r="AO260" s="77">
        <f t="shared" si="408"/>
        <v>-10.306666666666665</v>
      </c>
      <c r="AP260" s="77">
        <f t="shared" si="408"/>
        <v>-10.536666666666665</v>
      </c>
      <c r="AQ260" s="77">
        <f t="shared" si="408"/>
        <v>0</v>
      </c>
      <c r="AR260" s="77">
        <f t="shared" si="408"/>
        <v>0</v>
      </c>
      <c r="AS260" s="77">
        <f t="shared" si="408"/>
        <v>0</v>
      </c>
      <c r="AT260" s="77">
        <f t="shared" si="408"/>
        <v>0</v>
      </c>
      <c r="AU260" s="77">
        <f t="shared" si="408"/>
        <v>0</v>
      </c>
      <c r="AV260" s="77">
        <f t="shared" si="408"/>
        <v>0</v>
      </c>
      <c r="AW260" s="77">
        <f t="shared" si="408"/>
        <v>0</v>
      </c>
      <c r="AX260" s="77">
        <f t="shared" si="408"/>
        <v>0</v>
      </c>
      <c r="AY260" s="77">
        <f t="shared" si="408"/>
        <v>0</v>
      </c>
      <c r="AZ260" s="77">
        <f t="shared" si="408"/>
        <v>0</v>
      </c>
      <c r="BA260" s="77">
        <f t="shared" si="408"/>
        <v>0</v>
      </c>
      <c r="BB260" s="77">
        <f t="shared" si="408"/>
        <v>0</v>
      </c>
      <c r="BC260" s="77">
        <f t="shared" si="408"/>
        <v>0</v>
      </c>
      <c r="BD260" s="77">
        <f t="shared" si="408"/>
        <v>0</v>
      </c>
      <c r="BE260" s="251"/>
      <c r="BF260" s="162">
        <f>SUM(E260:H260)</f>
        <v>-51.423333333333339</v>
      </c>
      <c r="BG260" s="157">
        <f>SUM(I260:L260)</f>
        <v>-48.813333333333333</v>
      </c>
      <c r="BH260" s="157">
        <f>SUM(M260:Q260)</f>
        <v>-48.393333333333331</v>
      </c>
      <c r="BI260" s="157">
        <f>SUM(R260:U260)</f>
        <v>-52.323333333333338</v>
      </c>
      <c r="BJ260" s="157">
        <f>SUM(V260:Y260)</f>
        <v>-49.023333333333341</v>
      </c>
      <c r="BK260" s="157">
        <f>SUM(Z260:AD260)</f>
        <v>-49.603333333333332</v>
      </c>
      <c r="BL260" s="157">
        <f>SUM(AE260:AH260)</f>
        <v>-52.063333333333347</v>
      </c>
      <c r="BM260" s="157">
        <f>SUM(AI260:AL260)</f>
        <v>-48.663333333333341</v>
      </c>
      <c r="BN260" s="157">
        <f>SUM(AM260:AQ260)</f>
        <v>-41.286666666666662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-441.59333333333336</v>
      </c>
      <c r="BS260" s="157">
        <f>SUM(BF260:BH260)</f>
        <v>-148.63</v>
      </c>
      <c r="BT260" s="157">
        <f>SUM(BI260:BK260)</f>
        <v>-150.95000000000002</v>
      </c>
      <c r="BU260" s="157">
        <f>SUM(BL260:BN260)</f>
        <v>-142.01333333333335</v>
      </c>
      <c r="BV260" s="157">
        <f>SUM(BO260:BQ260)</f>
        <v>0</v>
      </c>
      <c r="BW260" s="157">
        <f>SUM(BF260:BK260)</f>
        <v>-299.58</v>
      </c>
      <c r="BX260" s="157">
        <f>SUM(BL260:BQ260)</f>
        <v>-142.01333333333335</v>
      </c>
      <c r="BY260" s="157">
        <f>IF(Info!$O$3="Q1",$BS260,IF(Info!$O$3="Q2",$BS260+$BT260,IF(Info!$O$3="Q3",$BS260+$BT260+$BU260,$BR260)))</f>
        <v>-148.63</v>
      </c>
      <c r="BZ260" s="157">
        <f>IF(Info!$O$3="Q1",$BS260,IF(Info!$O$3="Q2",$BT260,IF(Info!$O$3="Q3",$BU260,$BV260)))</f>
        <v>-148.63</v>
      </c>
      <c r="CA260" s="48"/>
    </row>
    <row r="261" spans="1:79" ht="15.6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x14ac:dyDescent="0.3">
      <c r="A262" s="248"/>
      <c r="B262" s="78" t="s">
        <v>87</v>
      </c>
      <c r="C262" s="250"/>
      <c r="D262" s="161">
        <f t="shared" ref="D262:D273" si="409">SUM(E262:BD262)</f>
        <v>-169.94800000000077</v>
      </c>
      <c r="E262" s="77">
        <f t="shared" ref="E262:AJ262" si="410">IF(E$136=0,0,E123-E352)</f>
        <v>40.980000000000018</v>
      </c>
      <c r="F262" s="77">
        <f t="shared" si="410"/>
        <v>193.82999999999993</v>
      </c>
      <c r="G262" s="77">
        <f t="shared" si="410"/>
        <v>-17.069999999999709</v>
      </c>
      <c r="H262" s="77">
        <f t="shared" si="410"/>
        <v>-25.309999999999945</v>
      </c>
      <c r="I262" s="77">
        <f t="shared" si="410"/>
        <v>1588.8674999999994</v>
      </c>
      <c r="J262" s="77">
        <f t="shared" si="410"/>
        <v>1529.2974999999997</v>
      </c>
      <c r="K262" s="77">
        <f t="shared" si="410"/>
        <v>1968.2874999999995</v>
      </c>
      <c r="L262" s="77">
        <f t="shared" si="410"/>
        <v>1843.6674999999996</v>
      </c>
      <c r="M262" s="77">
        <f t="shared" si="410"/>
        <v>-124.05200000000013</v>
      </c>
      <c r="N262" s="77">
        <f t="shared" si="410"/>
        <v>43.908000000000129</v>
      </c>
      <c r="O262" s="77">
        <f t="shared" si="410"/>
        <v>-206.24199999999996</v>
      </c>
      <c r="P262" s="77">
        <f t="shared" si="410"/>
        <v>6.6880000000001019</v>
      </c>
      <c r="Q262" s="77">
        <f t="shared" si="410"/>
        <v>-130.24199999999996</v>
      </c>
      <c r="R262" s="77">
        <f t="shared" si="410"/>
        <v>6.3624999999997272</v>
      </c>
      <c r="S262" s="77">
        <f t="shared" si="410"/>
        <v>-94.157500000000255</v>
      </c>
      <c r="T262" s="77">
        <f t="shared" si="410"/>
        <v>-142.98750000000018</v>
      </c>
      <c r="U262" s="77">
        <f t="shared" si="410"/>
        <v>-263.16750000000047</v>
      </c>
      <c r="V262" s="77">
        <f t="shared" si="410"/>
        <v>421.82250000000022</v>
      </c>
      <c r="W262" s="77">
        <f t="shared" si="410"/>
        <v>101.11250000000018</v>
      </c>
      <c r="X262" s="77">
        <f t="shared" si="410"/>
        <v>467.85249999999996</v>
      </c>
      <c r="Y262" s="77">
        <f t="shared" si="410"/>
        <v>380.67250000000013</v>
      </c>
      <c r="Z262" s="77">
        <f t="shared" si="410"/>
        <v>-913.27000000000044</v>
      </c>
      <c r="AA262" s="77">
        <f t="shared" si="410"/>
        <v>-692.92000000000007</v>
      </c>
      <c r="AB262" s="77">
        <f t="shared" si="410"/>
        <v>-1067.4799999999996</v>
      </c>
      <c r="AC262" s="77">
        <f t="shared" si="410"/>
        <v>-847.22999999999956</v>
      </c>
      <c r="AD262" s="77">
        <f t="shared" si="410"/>
        <v>-860.92000000000007</v>
      </c>
      <c r="AE262" s="77">
        <f t="shared" si="410"/>
        <v>-324.08249999999998</v>
      </c>
      <c r="AF262" s="77">
        <f t="shared" si="410"/>
        <v>-225.21249999999964</v>
      </c>
      <c r="AG262" s="77">
        <f t="shared" si="410"/>
        <v>-76.892499999999927</v>
      </c>
      <c r="AH262" s="77">
        <f t="shared" si="410"/>
        <v>-556.13249999999971</v>
      </c>
      <c r="AI262" s="77">
        <f t="shared" si="410"/>
        <v>-271.0625</v>
      </c>
      <c r="AJ262" s="77">
        <f t="shared" si="410"/>
        <v>-510.79250000000002</v>
      </c>
      <c r="AK262" s="77">
        <f t="shared" ref="AK262:BD262" si="411">IF(AK$136=0,0,AK123-AK352)</f>
        <v>-120.18249999999989</v>
      </c>
      <c r="AL262" s="77">
        <f t="shared" si="411"/>
        <v>-191.77250000000004</v>
      </c>
      <c r="AM262" s="77">
        <f t="shared" si="411"/>
        <v>-80.111999999999853</v>
      </c>
      <c r="AN262" s="77">
        <f t="shared" si="411"/>
        <v>-264.88199999999983</v>
      </c>
      <c r="AO262" s="77">
        <f t="shared" si="411"/>
        <v>-425.98199999999974</v>
      </c>
      <c r="AP262" s="77">
        <f t="shared" si="411"/>
        <v>-331.1419999999996</v>
      </c>
      <c r="AQ262" s="77">
        <f t="shared" si="411"/>
        <v>0</v>
      </c>
      <c r="AR262" s="77">
        <f t="shared" si="411"/>
        <v>0</v>
      </c>
      <c r="AS262" s="77">
        <f t="shared" si="411"/>
        <v>0</v>
      </c>
      <c r="AT262" s="77">
        <f t="shared" si="411"/>
        <v>0</v>
      </c>
      <c r="AU262" s="77">
        <f t="shared" si="411"/>
        <v>0</v>
      </c>
      <c r="AV262" s="77">
        <f t="shared" si="411"/>
        <v>0</v>
      </c>
      <c r="AW262" s="77">
        <f t="shared" si="411"/>
        <v>0</v>
      </c>
      <c r="AX262" s="77">
        <f t="shared" si="411"/>
        <v>0</v>
      </c>
      <c r="AY262" s="77">
        <f t="shared" si="411"/>
        <v>0</v>
      </c>
      <c r="AZ262" s="77">
        <f t="shared" si="411"/>
        <v>0</v>
      </c>
      <c r="BA262" s="77">
        <f t="shared" si="411"/>
        <v>0</v>
      </c>
      <c r="BB262" s="77">
        <f t="shared" si="411"/>
        <v>0</v>
      </c>
      <c r="BC262" s="77">
        <f t="shared" si="411"/>
        <v>0</v>
      </c>
      <c r="BD262" s="77">
        <f t="shared" si="411"/>
        <v>0</v>
      </c>
      <c r="BE262" s="251"/>
      <c r="BF262" s="163">
        <f t="shared" ref="BF262:BF273" si="412">SUM(E262:H262)</f>
        <v>192.43000000000029</v>
      </c>
      <c r="BG262" s="77">
        <f t="shared" ref="BG262:BG273" si="413">SUM(I262:L262)</f>
        <v>6930.1199999999981</v>
      </c>
      <c r="BH262" s="77">
        <f t="shared" ref="BH262:BH273" si="414">SUM(M262:Q262)</f>
        <v>-409.93999999999983</v>
      </c>
      <c r="BI262" s="77">
        <f t="shared" ref="BI262:BI273" si="415">SUM(R262:U262)</f>
        <v>-493.95000000000118</v>
      </c>
      <c r="BJ262" s="77">
        <f t="shared" ref="BJ262:BJ273" si="416">SUM(V262:Y262)</f>
        <v>1371.4600000000005</v>
      </c>
      <c r="BK262" s="77">
        <f t="shared" ref="BK262:BK273" si="417">SUM(Z262:AD262)</f>
        <v>-4381.82</v>
      </c>
      <c r="BL262" s="77">
        <f t="shared" ref="BL262:BL273" si="418">SUM(AE262:AH262)</f>
        <v>-1182.3199999999993</v>
      </c>
      <c r="BM262" s="77">
        <f t="shared" ref="BM262:BM273" si="419">SUM(AI262:AL262)</f>
        <v>-1093.81</v>
      </c>
      <c r="BN262" s="77">
        <f t="shared" ref="BN262:BN273" si="420">SUM(AM262:AQ262)</f>
        <v>-1102.117999999999</v>
      </c>
      <c r="BO262" s="77">
        <f t="shared" ref="BO262:BO273" si="421">SUM(AR262:AU262)</f>
        <v>0</v>
      </c>
      <c r="BP262" s="77">
        <f t="shared" ref="BP262:BP273" si="422">SUM(AV262:AY262)</f>
        <v>0</v>
      </c>
      <c r="BQ262" s="77">
        <f t="shared" ref="BQ262:BQ273" si="423">SUM(AZ262:BD262)</f>
        <v>0</v>
      </c>
      <c r="BR262" s="157">
        <f t="shared" ref="BR262:BR273" si="424">SUM(BF262:BQ262)</f>
        <v>-169.94799999999896</v>
      </c>
      <c r="BS262" s="77">
        <f t="shared" ref="BS262:BS273" si="425">SUM(BF262:BH262)</f>
        <v>6712.6099999999988</v>
      </c>
      <c r="BT262" s="77">
        <f t="shared" ref="BT262:BT273" si="426">SUM(BI262:BK262)</f>
        <v>-3504.3100000000004</v>
      </c>
      <c r="BU262" s="77">
        <f t="shared" ref="BU262:BU273" si="427">SUM(BL262:BN262)</f>
        <v>-3378.2479999999982</v>
      </c>
      <c r="BV262" s="77">
        <f t="shared" ref="BV262:BV273" si="428">SUM(BO262:BQ262)</f>
        <v>0</v>
      </c>
      <c r="BW262" s="77">
        <f t="shared" ref="BW262:BW273" si="429">SUM(BF262:BK262)</f>
        <v>3208.2999999999993</v>
      </c>
      <c r="BX262" s="77">
        <f t="shared" ref="BX262:BX273" si="430">SUM(BL262:BQ262)</f>
        <v>-3378.2479999999982</v>
      </c>
      <c r="BY262" s="77">
        <f>IF(Info!$O$3="Q1",$BS262,IF(Info!$O$3="Q2",$BS262+$BT262,IF(Info!$O$3="Q3",$BS262+$BT262+$BU262,$BR262)))</f>
        <v>6712.6099999999988</v>
      </c>
      <c r="BZ262" s="77">
        <f>IF(Info!$O$3="Q1",$BS262,IF(Info!$O$3="Q2",$BT262,IF(Info!$O$3="Q3",$BU262,$BV262)))</f>
        <v>6712.6099999999988</v>
      </c>
      <c r="CA262" s="48"/>
    </row>
    <row r="263" spans="1:79" x14ac:dyDescent="0.3">
      <c r="A263" s="248"/>
      <c r="B263" s="78" t="s">
        <v>89</v>
      </c>
      <c r="C263" s="250"/>
      <c r="D263" s="161">
        <f t="shared" si="409"/>
        <v>0</v>
      </c>
      <c r="E263" s="77">
        <f t="shared" ref="E263:AJ263" si="431">IF(E$136=0,0,E124-E353)</f>
        <v>0</v>
      </c>
      <c r="F263" s="77">
        <f t="shared" si="431"/>
        <v>0</v>
      </c>
      <c r="G263" s="77">
        <f t="shared" si="431"/>
        <v>0</v>
      </c>
      <c r="H263" s="77">
        <f t="shared" si="431"/>
        <v>0</v>
      </c>
      <c r="I263" s="77">
        <f t="shared" si="431"/>
        <v>0</v>
      </c>
      <c r="J263" s="77">
        <f t="shared" si="431"/>
        <v>0</v>
      </c>
      <c r="K263" s="77">
        <f t="shared" si="431"/>
        <v>0</v>
      </c>
      <c r="L263" s="77">
        <f t="shared" si="431"/>
        <v>0</v>
      </c>
      <c r="M263" s="77">
        <f t="shared" si="431"/>
        <v>0</v>
      </c>
      <c r="N263" s="77">
        <f t="shared" si="431"/>
        <v>0</v>
      </c>
      <c r="O263" s="77">
        <f t="shared" si="431"/>
        <v>0</v>
      </c>
      <c r="P263" s="77">
        <f t="shared" si="431"/>
        <v>0</v>
      </c>
      <c r="Q263" s="77">
        <f t="shared" si="431"/>
        <v>0</v>
      </c>
      <c r="R263" s="77">
        <f t="shared" si="431"/>
        <v>0</v>
      </c>
      <c r="S263" s="77">
        <f t="shared" si="431"/>
        <v>0</v>
      </c>
      <c r="T263" s="77">
        <f t="shared" si="431"/>
        <v>0</v>
      </c>
      <c r="U263" s="77">
        <f t="shared" si="431"/>
        <v>0</v>
      </c>
      <c r="V263" s="77">
        <f t="shared" si="431"/>
        <v>0</v>
      </c>
      <c r="W263" s="77">
        <f t="shared" si="431"/>
        <v>0</v>
      </c>
      <c r="X263" s="77">
        <f t="shared" si="431"/>
        <v>0</v>
      </c>
      <c r="Y263" s="77">
        <f t="shared" si="431"/>
        <v>0</v>
      </c>
      <c r="Z263" s="77">
        <f t="shared" si="431"/>
        <v>0</v>
      </c>
      <c r="AA263" s="77">
        <f t="shared" si="431"/>
        <v>0</v>
      </c>
      <c r="AB263" s="77">
        <f t="shared" si="431"/>
        <v>0</v>
      </c>
      <c r="AC263" s="77">
        <f t="shared" si="431"/>
        <v>0</v>
      </c>
      <c r="AD263" s="77">
        <f t="shared" si="431"/>
        <v>0</v>
      </c>
      <c r="AE263" s="77">
        <f t="shared" si="431"/>
        <v>0</v>
      </c>
      <c r="AF263" s="77">
        <f t="shared" si="431"/>
        <v>0</v>
      </c>
      <c r="AG263" s="77">
        <f t="shared" si="431"/>
        <v>0</v>
      </c>
      <c r="AH263" s="77">
        <f t="shared" si="431"/>
        <v>0</v>
      </c>
      <c r="AI263" s="77">
        <f t="shared" si="431"/>
        <v>0</v>
      </c>
      <c r="AJ263" s="77">
        <f t="shared" si="431"/>
        <v>0</v>
      </c>
      <c r="AK263" s="77">
        <f t="shared" ref="AK263:BD263" si="432">IF(AK$136=0,0,AK124-AK353)</f>
        <v>0</v>
      </c>
      <c r="AL263" s="77">
        <f t="shared" si="432"/>
        <v>0</v>
      </c>
      <c r="AM263" s="77">
        <f t="shared" si="432"/>
        <v>0</v>
      </c>
      <c r="AN263" s="77">
        <f t="shared" si="432"/>
        <v>0</v>
      </c>
      <c r="AO263" s="77">
        <f t="shared" si="432"/>
        <v>0</v>
      </c>
      <c r="AP263" s="77">
        <f t="shared" si="432"/>
        <v>0</v>
      </c>
      <c r="AQ263" s="77">
        <f t="shared" si="432"/>
        <v>0</v>
      </c>
      <c r="AR263" s="77">
        <f t="shared" si="432"/>
        <v>0</v>
      </c>
      <c r="AS263" s="77">
        <f t="shared" si="432"/>
        <v>0</v>
      </c>
      <c r="AT263" s="77">
        <f t="shared" si="432"/>
        <v>0</v>
      </c>
      <c r="AU263" s="77">
        <f t="shared" si="432"/>
        <v>0</v>
      </c>
      <c r="AV263" s="77">
        <f t="shared" si="432"/>
        <v>0</v>
      </c>
      <c r="AW263" s="77">
        <f t="shared" si="432"/>
        <v>0</v>
      </c>
      <c r="AX263" s="77">
        <f t="shared" si="432"/>
        <v>0</v>
      </c>
      <c r="AY263" s="77">
        <f t="shared" si="432"/>
        <v>0</v>
      </c>
      <c r="AZ263" s="77">
        <f t="shared" si="432"/>
        <v>0</v>
      </c>
      <c r="BA263" s="77">
        <f t="shared" si="432"/>
        <v>0</v>
      </c>
      <c r="BB263" s="77">
        <f t="shared" si="432"/>
        <v>0</v>
      </c>
      <c r="BC263" s="77">
        <f t="shared" si="432"/>
        <v>0</v>
      </c>
      <c r="BD263" s="77">
        <f t="shared" si="432"/>
        <v>0</v>
      </c>
      <c r="BE263" s="251"/>
      <c r="BF263" s="163">
        <f t="shared" si="412"/>
        <v>0</v>
      </c>
      <c r="BG263" s="77">
        <f t="shared" si="413"/>
        <v>0</v>
      </c>
      <c r="BH263" s="77">
        <f t="shared" si="414"/>
        <v>0</v>
      </c>
      <c r="BI263" s="77">
        <f t="shared" si="415"/>
        <v>0</v>
      </c>
      <c r="BJ263" s="77">
        <f t="shared" si="416"/>
        <v>0</v>
      </c>
      <c r="BK263" s="77">
        <f t="shared" si="417"/>
        <v>0</v>
      </c>
      <c r="BL263" s="77">
        <f t="shared" si="418"/>
        <v>0</v>
      </c>
      <c r="BM263" s="77">
        <f t="shared" si="419"/>
        <v>0</v>
      </c>
      <c r="BN263" s="77">
        <f t="shared" si="420"/>
        <v>0</v>
      </c>
      <c r="BO263" s="77">
        <f t="shared" si="421"/>
        <v>0</v>
      </c>
      <c r="BP263" s="77">
        <f t="shared" si="422"/>
        <v>0</v>
      </c>
      <c r="BQ263" s="77">
        <f t="shared" si="423"/>
        <v>0</v>
      </c>
      <c r="BR263" s="157">
        <f t="shared" si="424"/>
        <v>0</v>
      </c>
      <c r="BS263" s="77">
        <f t="shared" si="425"/>
        <v>0</v>
      </c>
      <c r="BT263" s="77">
        <f t="shared" si="426"/>
        <v>0</v>
      </c>
      <c r="BU263" s="77">
        <f t="shared" si="427"/>
        <v>0</v>
      </c>
      <c r="BV263" s="77">
        <f t="shared" si="428"/>
        <v>0</v>
      </c>
      <c r="BW263" s="77">
        <f t="shared" si="429"/>
        <v>0</v>
      </c>
      <c r="BX263" s="77">
        <f t="shared" si="430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x14ac:dyDescent="0.3">
      <c r="A264" s="248"/>
      <c r="B264" s="78" t="s">
        <v>91</v>
      </c>
      <c r="C264" s="250"/>
      <c r="D264" s="161">
        <f t="shared" si="409"/>
        <v>35716.027999999984</v>
      </c>
      <c r="E264" s="77">
        <f t="shared" ref="E264:AJ264" si="433">IF(E$136=0,0,E125-E354)</f>
        <v>1258.9499999999994</v>
      </c>
      <c r="F264" s="77">
        <f t="shared" si="433"/>
        <v>1511.6599999999994</v>
      </c>
      <c r="G264" s="77">
        <f t="shared" si="433"/>
        <v>1141.7999999999993</v>
      </c>
      <c r="H264" s="77">
        <f t="shared" si="433"/>
        <v>1302.7499999999995</v>
      </c>
      <c r="I264" s="77">
        <f t="shared" si="433"/>
        <v>1768.6725000000006</v>
      </c>
      <c r="J264" s="77">
        <f t="shared" si="433"/>
        <v>1322.2125000000005</v>
      </c>
      <c r="K264" s="77">
        <f t="shared" si="433"/>
        <v>1625.2425000000007</v>
      </c>
      <c r="L264" s="77">
        <f t="shared" si="433"/>
        <v>1416.1625000000004</v>
      </c>
      <c r="M264" s="77">
        <f t="shared" si="433"/>
        <v>945.00599999999986</v>
      </c>
      <c r="N264" s="77">
        <f t="shared" si="433"/>
        <v>630.95599999999968</v>
      </c>
      <c r="O264" s="77">
        <f t="shared" si="433"/>
        <v>579.91600000000017</v>
      </c>
      <c r="P264" s="77">
        <f t="shared" si="433"/>
        <v>765.58599999999979</v>
      </c>
      <c r="Q264" s="77">
        <f t="shared" si="433"/>
        <v>568.19599999999991</v>
      </c>
      <c r="R264" s="77">
        <f t="shared" si="433"/>
        <v>901.52750000000015</v>
      </c>
      <c r="S264" s="77">
        <f t="shared" si="433"/>
        <v>1138.6475</v>
      </c>
      <c r="T264" s="77">
        <f t="shared" si="433"/>
        <v>1090.8175000000001</v>
      </c>
      <c r="U264" s="77">
        <f t="shared" si="433"/>
        <v>988.61750000000029</v>
      </c>
      <c r="V264" s="77">
        <f t="shared" si="433"/>
        <v>1204.0099999999998</v>
      </c>
      <c r="W264" s="77">
        <f t="shared" si="433"/>
        <v>1212.7499999999995</v>
      </c>
      <c r="X264" s="77">
        <f t="shared" si="433"/>
        <v>1134.9199999999996</v>
      </c>
      <c r="Y264" s="77">
        <f t="shared" si="433"/>
        <v>1182.2399999999998</v>
      </c>
      <c r="Z264" s="77">
        <f t="shared" si="433"/>
        <v>1051.6499999999996</v>
      </c>
      <c r="AA264" s="77">
        <f t="shared" si="433"/>
        <v>813.80000000000018</v>
      </c>
      <c r="AB264" s="77">
        <f t="shared" si="433"/>
        <v>1189.6800000000003</v>
      </c>
      <c r="AC264" s="77">
        <f t="shared" si="433"/>
        <v>498.84000000000015</v>
      </c>
      <c r="AD264" s="77">
        <f t="shared" si="433"/>
        <v>708.47999999999956</v>
      </c>
      <c r="AE264" s="77">
        <f t="shared" si="433"/>
        <v>806.22499999999991</v>
      </c>
      <c r="AF264" s="77">
        <f t="shared" si="433"/>
        <v>786.85500000000002</v>
      </c>
      <c r="AG264" s="77">
        <f t="shared" si="433"/>
        <v>530.375</v>
      </c>
      <c r="AH264" s="77">
        <f t="shared" si="433"/>
        <v>684.68499999999995</v>
      </c>
      <c r="AI264" s="77">
        <f t="shared" si="433"/>
        <v>685.54</v>
      </c>
      <c r="AJ264" s="77">
        <f t="shared" si="433"/>
        <v>898.77</v>
      </c>
      <c r="AK264" s="77">
        <f t="shared" ref="AK264:BD264" si="434">IF(AK$136=0,0,AK125-AK354)</f>
        <v>629.75</v>
      </c>
      <c r="AL264" s="77">
        <f t="shared" si="434"/>
        <v>863.02</v>
      </c>
      <c r="AM264" s="77">
        <f t="shared" si="434"/>
        <v>504.77199999999993</v>
      </c>
      <c r="AN264" s="77">
        <f t="shared" si="434"/>
        <v>377.09199999999964</v>
      </c>
      <c r="AO264" s="77">
        <f t="shared" si="434"/>
        <v>542.36199999999963</v>
      </c>
      <c r="AP264" s="77">
        <f t="shared" si="434"/>
        <v>453.49199999999973</v>
      </c>
      <c r="AQ264" s="77">
        <f t="shared" si="434"/>
        <v>0</v>
      </c>
      <c r="AR264" s="77">
        <f t="shared" si="434"/>
        <v>0</v>
      </c>
      <c r="AS264" s="77">
        <f t="shared" si="434"/>
        <v>0</v>
      </c>
      <c r="AT264" s="77">
        <f t="shared" si="434"/>
        <v>0</v>
      </c>
      <c r="AU264" s="77">
        <f t="shared" si="434"/>
        <v>0</v>
      </c>
      <c r="AV264" s="77">
        <f t="shared" si="434"/>
        <v>0</v>
      </c>
      <c r="AW264" s="77">
        <f t="shared" si="434"/>
        <v>0</v>
      </c>
      <c r="AX264" s="77">
        <f t="shared" si="434"/>
        <v>0</v>
      </c>
      <c r="AY264" s="77">
        <f t="shared" si="434"/>
        <v>0</v>
      </c>
      <c r="AZ264" s="77">
        <f t="shared" si="434"/>
        <v>0</v>
      </c>
      <c r="BA264" s="77">
        <f t="shared" si="434"/>
        <v>0</v>
      </c>
      <c r="BB264" s="77">
        <f t="shared" si="434"/>
        <v>0</v>
      </c>
      <c r="BC264" s="77">
        <f t="shared" si="434"/>
        <v>0</v>
      </c>
      <c r="BD264" s="77">
        <f t="shared" si="434"/>
        <v>0</v>
      </c>
      <c r="BE264" s="251"/>
      <c r="BF264" s="163">
        <f t="shared" si="412"/>
        <v>5215.159999999998</v>
      </c>
      <c r="BG264" s="77">
        <f t="shared" si="413"/>
        <v>6132.2900000000027</v>
      </c>
      <c r="BH264" s="77">
        <f t="shared" si="414"/>
        <v>3489.6599999999994</v>
      </c>
      <c r="BI264" s="77">
        <f t="shared" si="415"/>
        <v>4119.6100000000006</v>
      </c>
      <c r="BJ264" s="77">
        <f t="shared" si="416"/>
        <v>4733.9199999999983</v>
      </c>
      <c r="BK264" s="77">
        <f t="shared" si="417"/>
        <v>4262.45</v>
      </c>
      <c r="BL264" s="77">
        <f t="shared" si="418"/>
        <v>2808.14</v>
      </c>
      <c r="BM264" s="77">
        <f t="shared" si="419"/>
        <v>3077.08</v>
      </c>
      <c r="BN264" s="77">
        <f t="shared" si="420"/>
        <v>1877.7179999999989</v>
      </c>
      <c r="BO264" s="77">
        <f t="shared" si="421"/>
        <v>0</v>
      </c>
      <c r="BP264" s="77">
        <f t="shared" si="422"/>
        <v>0</v>
      </c>
      <c r="BQ264" s="77">
        <f t="shared" si="423"/>
        <v>0</v>
      </c>
      <c r="BR264" s="157">
        <f t="shared" si="424"/>
        <v>35716.027999999998</v>
      </c>
      <c r="BS264" s="77">
        <f t="shared" si="425"/>
        <v>14837.11</v>
      </c>
      <c r="BT264" s="77">
        <f t="shared" si="426"/>
        <v>13115.98</v>
      </c>
      <c r="BU264" s="77">
        <f t="shared" si="427"/>
        <v>7762.9379999999983</v>
      </c>
      <c r="BV264" s="77">
        <f t="shared" si="428"/>
        <v>0</v>
      </c>
      <c r="BW264" s="77">
        <f t="shared" si="429"/>
        <v>27953.09</v>
      </c>
      <c r="BX264" s="77">
        <f t="shared" si="430"/>
        <v>7762.9379999999983</v>
      </c>
      <c r="BY264" s="77">
        <f>IF(Info!$O$3="Q1",$BS264,IF(Info!$O$3="Q2",$BS264+$BT264,IF(Info!$O$3="Q3",$BS264+$BT264+$BU264,$BR264)))</f>
        <v>14837.11</v>
      </c>
      <c r="BZ264" s="77">
        <f>IF(Info!$O$3="Q1",$BS264,IF(Info!$O$3="Q2",$BT264,IF(Info!$O$3="Q3",$BU264,$BV264)))</f>
        <v>14837.11</v>
      </c>
      <c r="CA264" s="48"/>
    </row>
    <row r="265" spans="1:79" x14ac:dyDescent="0.3">
      <c r="A265" s="248"/>
      <c r="B265" s="78" t="s">
        <v>93</v>
      </c>
      <c r="C265" s="250"/>
      <c r="D265" s="161">
        <f t="shared" si="409"/>
        <v>0</v>
      </c>
      <c r="E265" s="77">
        <f t="shared" ref="E265:AJ265" si="435">IF(E$136=0,0,E126-E355)</f>
        <v>0</v>
      </c>
      <c r="F265" s="77">
        <f t="shared" si="435"/>
        <v>0</v>
      </c>
      <c r="G265" s="77">
        <f t="shared" si="435"/>
        <v>0</v>
      </c>
      <c r="H265" s="77">
        <f t="shared" si="435"/>
        <v>0</v>
      </c>
      <c r="I265" s="77">
        <f t="shared" si="435"/>
        <v>0</v>
      </c>
      <c r="J265" s="77">
        <f t="shared" si="435"/>
        <v>0</v>
      </c>
      <c r="K265" s="77">
        <f t="shared" si="435"/>
        <v>0</v>
      </c>
      <c r="L265" s="77">
        <f t="shared" si="435"/>
        <v>0</v>
      </c>
      <c r="M265" s="77">
        <f t="shared" si="435"/>
        <v>0</v>
      </c>
      <c r="N265" s="77">
        <f t="shared" si="435"/>
        <v>0</v>
      </c>
      <c r="O265" s="77">
        <f t="shared" si="435"/>
        <v>0</v>
      </c>
      <c r="P265" s="77">
        <f t="shared" si="435"/>
        <v>0</v>
      </c>
      <c r="Q265" s="77">
        <f t="shared" si="435"/>
        <v>0</v>
      </c>
      <c r="R265" s="77">
        <f t="shared" si="435"/>
        <v>0</v>
      </c>
      <c r="S265" s="77">
        <f t="shared" si="435"/>
        <v>0</v>
      </c>
      <c r="T265" s="77">
        <f t="shared" si="435"/>
        <v>0</v>
      </c>
      <c r="U265" s="77">
        <f t="shared" si="435"/>
        <v>0</v>
      </c>
      <c r="V265" s="77">
        <f t="shared" si="435"/>
        <v>0</v>
      </c>
      <c r="W265" s="77">
        <f t="shared" si="435"/>
        <v>0</v>
      </c>
      <c r="X265" s="77">
        <f t="shared" si="435"/>
        <v>0</v>
      </c>
      <c r="Y265" s="77">
        <f t="shared" si="435"/>
        <v>0</v>
      </c>
      <c r="Z265" s="77">
        <f t="shared" si="435"/>
        <v>0</v>
      </c>
      <c r="AA265" s="77">
        <f t="shared" si="435"/>
        <v>0</v>
      </c>
      <c r="AB265" s="77">
        <f t="shared" si="435"/>
        <v>0</v>
      </c>
      <c r="AC265" s="77">
        <f t="shared" si="435"/>
        <v>0</v>
      </c>
      <c r="AD265" s="77">
        <f t="shared" si="435"/>
        <v>0</v>
      </c>
      <c r="AE265" s="77">
        <f t="shared" si="435"/>
        <v>0</v>
      </c>
      <c r="AF265" s="77">
        <f t="shared" si="435"/>
        <v>0</v>
      </c>
      <c r="AG265" s="77">
        <f t="shared" si="435"/>
        <v>0</v>
      </c>
      <c r="AH265" s="77">
        <f t="shared" si="435"/>
        <v>0</v>
      </c>
      <c r="AI265" s="77">
        <f t="shared" si="435"/>
        <v>0</v>
      </c>
      <c r="AJ265" s="77">
        <f t="shared" si="435"/>
        <v>0</v>
      </c>
      <c r="AK265" s="77">
        <f t="shared" ref="AK265:BD265" si="436">IF(AK$136=0,0,AK126-AK355)</f>
        <v>0</v>
      </c>
      <c r="AL265" s="77">
        <f t="shared" si="436"/>
        <v>0</v>
      </c>
      <c r="AM265" s="77">
        <f t="shared" si="436"/>
        <v>0</v>
      </c>
      <c r="AN265" s="77">
        <f t="shared" si="436"/>
        <v>0</v>
      </c>
      <c r="AO265" s="77">
        <f t="shared" si="436"/>
        <v>0</v>
      </c>
      <c r="AP265" s="77">
        <f t="shared" si="436"/>
        <v>0</v>
      </c>
      <c r="AQ265" s="77">
        <f t="shared" si="436"/>
        <v>0</v>
      </c>
      <c r="AR265" s="77">
        <f t="shared" si="436"/>
        <v>0</v>
      </c>
      <c r="AS265" s="77">
        <f t="shared" si="436"/>
        <v>0</v>
      </c>
      <c r="AT265" s="77">
        <f t="shared" si="436"/>
        <v>0</v>
      </c>
      <c r="AU265" s="77">
        <f t="shared" si="436"/>
        <v>0</v>
      </c>
      <c r="AV265" s="77">
        <f t="shared" si="436"/>
        <v>0</v>
      </c>
      <c r="AW265" s="77">
        <f t="shared" si="436"/>
        <v>0</v>
      </c>
      <c r="AX265" s="77">
        <f t="shared" si="436"/>
        <v>0</v>
      </c>
      <c r="AY265" s="77">
        <f t="shared" si="436"/>
        <v>0</v>
      </c>
      <c r="AZ265" s="77">
        <f t="shared" si="436"/>
        <v>0</v>
      </c>
      <c r="BA265" s="77">
        <f t="shared" si="436"/>
        <v>0</v>
      </c>
      <c r="BB265" s="77">
        <f t="shared" si="436"/>
        <v>0</v>
      </c>
      <c r="BC265" s="77">
        <f t="shared" si="436"/>
        <v>0</v>
      </c>
      <c r="BD265" s="77">
        <f t="shared" si="436"/>
        <v>0</v>
      </c>
      <c r="BE265" s="251"/>
      <c r="BF265" s="163">
        <f t="shared" si="412"/>
        <v>0</v>
      </c>
      <c r="BG265" s="77">
        <f t="shared" si="413"/>
        <v>0</v>
      </c>
      <c r="BH265" s="77">
        <f t="shared" si="414"/>
        <v>0</v>
      </c>
      <c r="BI265" s="77">
        <f t="shared" si="415"/>
        <v>0</v>
      </c>
      <c r="BJ265" s="77">
        <f t="shared" si="416"/>
        <v>0</v>
      </c>
      <c r="BK265" s="77">
        <f t="shared" si="417"/>
        <v>0</v>
      </c>
      <c r="BL265" s="77">
        <f t="shared" si="418"/>
        <v>0</v>
      </c>
      <c r="BM265" s="77">
        <f t="shared" si="419"/>
        <v>0</v>
      </c>
      <c r="BN265" s="77">
        <f t="shared" si="420"/>
        <v>0</v>
      </c>
      <c r="BO265" s="77">
        <f t="shared" si="421"/>
        <v>0</v>
      </c>
      <c r="BP265" s="77">
        <f t="shared" si="422"/>
        <v>0</v>
      </c>
      <c r="BQ265" s="77">
        <f t="shared" si="423"/>
        <v>0</v>
      </c>
      <c r="BR265" s="157">
        <f t="shared" si="424"/>
        <v>0</v>
      </c>
      <c r="BS265" s="77">
        <f t="shared" si="425"/>
        <v>0</v>
      </c>
      <c r="BT265" s="77">
        <f t="shared" si="426"/>
        <v>0</v>
      </c>
      <c r="BU265" s="77">
        <f t="shared" si="427"/>
        <v>0</v>
      </c>
      <c r="BV265" s="77">
        <f t="shared" si="428"/>
        <v>0</v>
      </c>
      <c r="BW265" s="77">
        <f t="shared" si="429"/>
        <v>0</v>
      </c>
      <c r="BX265" s="77">
        <f t="shared" si="430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x14ac:dyDescent="0.3">
      <c r="A266" s="248"/>
      <c r="B266" s="78" t="s">
        <v>95</v>
      </c>
      <c r="C266" s="250"/>
      <c r="D266" s="161">
        <f t="shared" si="409"/>
        <v>0</v>
      </c>
      <c r="E266" s="77">
        <f t="shared" ref="E266:AJ266" si="437">IF(E$136=0,0,E127-E356)</f>
        <v>0</v>
      </c>
      <c r="F266" s="77">
        <f t="shared" si="437"/>
        <v>0</v>
      </c>
      <c r="G266" s="77">
        <f t="shared" si="437"/>
        <v>0</v>
      </c>
      <c r="H266" s="77">
        <f t="shared" si="437"/>
        <v>0</v>
      </c>
      <c r="I266" s="77">
        <f t="shared" si="437"/>
        <v>0</v>
      </c>
      <c r="J266" s="77">
        <f t="shared" si="437"/>
        <v>0</v>
      </c>
      <c r="K266" s="77">
        <f t="shared" si="437"/>
        <v>0</v>
      </c>
      <c r="L266" s="77">
        <f t="shared" si="437"/>
        <v>0</v>
      </c>
      <c r="M266" s="77">
        <f t="shared" si="437"/>
        <v>0</v>
      </c>
      <c r="N266" s="77">
        <f t="shared" si="437"/>
        <v>0</v>
      </c>
      <c r="O266" s="77">
        <f t="shared" si="437"/>
        <v>0</v>
      </c>
      <c r="P266" s="77">
        <f t="shared" si="437"/>
        <v>0</v>
      </c>
      <c r="Q266" s="77">
        <f t="shared" si="437"/>
        <v>0</v>
      </c>
      <c r="R266" s="77">
        <f t="shared" si="437"/>
        <v>0</v>
      </c>
      <c r="S266" s="77">
        <f t="shared" si="437"/>
        <v>0</v>
      </c>
      <c r="T266" s="77">
        <f t="shared" si="437"/>
        <v>0</v>
      </c>
      <c r="U266" s="77">
        <f t="shared" si="437"/>
        <v>0</v>
      </c>
      <c r="V266" s="77">
        <f t="shared" si="437"/>
        <v>0</v>
      </c>
      <c r="W266" s="77">
        <f t="shared" si="437"/>
        <v>0</v>
      </c>
      <c r="X266" s="77">
        <f t="shared" si="437"/>
        <v>0</v>
      </c>
      <c r="Y266" s="77">
        <f t="shared" si="437"/>
        <v>0</v>
      </c>
      <c r="Z266" s="77">
        <f t="shared" si="437"/>
        <v>0</v>
      </c>
      <c r="AA266" s="77">
        <f t="shared" si="437"/>
        <v>0</v>
      </c>
      <c r="AB266" s="77">
        <f t="shared" si="437"/>
        <v>0</v>
      </c>
      <c r="AC266" s="77">
        <f t="shared" si="437"/>
        <v>0</v>
      </c>
      <c r="AD266" s="77">
        <f t="shared" si="437"/>
        <v>0</v>
      </c>
      <c r="AE266" s="77">
        <f t="shared" si="437"/>
        <v>0</v>
      </c>
      <c r="AF266" s="77">
        <f t="shared" si="437"/>
        <v>0</v>
      </c>
      <c r="AG266" s="77">
        <f t="shared" si="437"/>
        <v>0</v>
      </c>
      <c r="AH266" s="77">
        <f t="shared" si="437"/>
        <v>0</v>
      </c>
      <c r="AI266" s="77">
        <f t="shared" si="437"/>
        <v>0</v>
      </c>
      <c r="AJ266" s="77">
        <f t="shared" si="437"/>
        <v>0</v>
      </c>
      <c r="AK266" s="77">
        <f t="shared" ref="AK266:BD266" si="438">IF(AK$136=0,0,AK127-AK356)</f>
        <v>0</v>
      </c>
      <c r="AL266" s="77">
        <f t="shared" si="438"/>
        <v>0</v>
      </c>
      <c r="AM266" s="77">
        <f t="shared" si="438"/>
        <v>0</v>
      </c>
      <c r="AN266" s="77">
        <f t="shared" si="438"/>
        <v>0</v>
      </c>
      <c r="AO266" s="77">
        <f t="shared" si="438"/>
        <v>0</v>
      </c>
      <c r="AP266" s="77">
        <f t="shared" si="438"/>
        <v>0</v>
      </c>
      <c r="AQ266" s="77">
        <f t="shared" si="438"/>
        <v>0</v>
      </c>
      <c r="AR266" s="77">
        <f t="shared" si="438"/>
        <v>0</v>
      </c>
      <c r="AS266" s="77">
        <f t="shared" si="438"/>
        <v>0</v>
      </c>
      <c r="AT266" s="77">
        <f t="shared" si="438"/>
        <v>0</v>
      </c>
      <c r="AU266" s="77">
        <f t="shared" si="438"/>
        <v>0</v>
      </c>
      <c r="AV266" s="77">
        <f t="shared" si="438"/>
        <v>0</v>
      </c>
      <c r="AW266" s="77">
        <f t="shared" si="438"/>
        <v>0</v>
      </c>
      <c r="AX266" s="77">
        <f t="shared" si="438"/>
        <v>0</v>
      </c>
      <c r="AY266" s="77">
        <f t="shared" si="438"/>
        <v>0</v>
      </c>
      <c r="AZ266" s="77">
        <f t="shared" si="438"/>
        <v>0</v>
      </c>
      <c r="BA266" s="77">
        <f t="shared" si="438"/>
        <v>0</v>
      </c>
      <c r="BB266" s="77">
        <f t="shared" si="438"/>
        <v>0</v>
      </c>
      <c r="BC266" s="77">
        <f t="shared" si="438"/>
        <v>0</v>
      </c>
      <c r="BD266" s="77">
        <f t="shared" si="438"/>
        <v>0</v>
      </c>
      <c r="BE266" s="251"/>
      <c r="BF266" s="163">
        <f t="shared" si="412"/>
        <v>0</v>
      </c>
      <c r="BG266" s="77">
        <f t="shared" si="413"/>
        <v>0</v>
      </c>
      <c r="BH266" s="77">
        <f t="shared" si="414"/>
        <v>0</v>
      </c>
      <c r="BI266" s="77">
        <f t="shared" si="415"/>
        <v>0</v>
      </c>
      <c r="BJ266" s="77">
        <f t="shared" si="416"/>
        <v>0</v>
      </c>
      <c r="BK266" s="77">
        <f t="shared" si="417"/>
        <v>0</v>
      </c>
      <c r="BL266" s="77">
        <f t="shared" si="418"/>
        <v>0</v>
      </c>
      <c r="BM266" s="77">
        <f t="shared" si="419"/>
        <v>0</v>
      </c>
      <c r="BN266" s="77">
        <f t="shared" si="420"/>
        <v>0</v>
      </c>
      <c r="BO266" s="77">
        <f t="shared" si="421"/>
        <v>0</v>
      </c>
      <c r="BP266" s="77">
        <f t="shared" si="422"/>
        <v>0</v>
      </c>
      <c r="BQ266" s="77">
        <f t="shared" si="423"/>
        <v>0</v>
      </c>
      <c r="BR266" s="157">
        <f t="shared" si="424"/>
        <v>0</v>
      </c>
      <c r="BS266" s="77">
        <f t="shared" si="425"/>
        <v>0</v>
      </c>
      <c r="BT266" s="77">
        <f t="shared" si="426"/>
        <v>0</v>
      </c>
      <c r="BU266" s="77">
        <f t="shared" si="427"/>
        <v>0</v>
      </c>
      <c r="BV266" s="77">
        <f t="shared" si="428"/>
        <v>0</v>
      </c>
      <c r="BW266" s="77">
        <f t="shared" si="429"/>
        <v>0</v>
      </c>
      <c r="BX266" s="77">
        <f t="shared" si="430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x14ac:dyDescent="0.3">
      <c r="A267" s="248"/>
      <c r="B267" s="78" t="s">
        <v>97</v>
      </c>
      <c r="C267" s="250"/>
      <c r="D267" s="161">
        <f t="shared" si="409"/>
        <v>0</v>
      </c>
      <c r="E267" s="77">
        <f t="shared" ref="E267:AJ267" si="439">IF(E$136=0,0,E128-E357)</f>
        <v>0</v>
      </c>
      <c r="F267" s="77">
        <f t="shared" si="439"/>
        <v>0</v>
      </c>
      <c r="G267" s="77">
        <f t="shared" si="439"/>
        <v>0</v>
      </c>
      <c r="H267" s="77">
        <f t="shared" si="439"/>
        <v>0</v>
      </c>
      <c r="I267" s="77">
        <f t="shared" si="439"/>
        <v>0</v>
      </c>
      <c r="J267" s="77">
        <f t="shared" si="439"/>
        <v>0</v>
      </c>
      <c r="K267" s="77">
        <f t="shared" si="439"/>
        <v>0</v>
      </c>
      <c r="L267" s="77">
        <f t="shared" si="439"/>
        <v>0</v>
      </c>
      <c r="M267" s="77">
        <f t="shared" si="439"/>
        <v>0</v>
      </c>
      <c r="N267" s="77">
        <f t="shared" si="439"/>
        <v>0</v>
      </c>
      <c r="O267" s="77">
        <f t="shared" si="439"/>
        <v>0</v>
      </c>
      <c r="P267" s="77">
        <f t="shared" si="439"/>
        <v>0</v>
      </c>
      <c r="Q267" s="77">
        <f t="shared" si="439"/>
        <v>0</v>
      </c>
      <c r="R267" s="77">
        <f t="shared" si="439"/>
        <v>0</v>
      </c>
      <c r="S267" s="77">
        <f t="shared" si="439"/>
        <v>0</v>
      </c>
      <c r="T267" s="77">
        <f t="shared" si="439"/>
        <v>0</v>
      </c>
      <c r="U267" s="77">
        <f t="shared" si="439"/>
        <v>0</v>
      </c>
      <c r="V267" s="77">
        <f t="shared" si="439"/>
        <v>0</v>
      </c>
      <c r="W267" s="77">
        <f t="shared" si="439"/>
        <v>0</v>
      </c>
      <c r="X267" s="77">
        <f t="shared" si="439"/>
        <v>0</v>
      </c>
      <c r="Y267" s="77">
        <f t="shared" si="439"/>
        <v>0</v>
      </c>
      <c r="Z267" s="77">
        <f t="shared" si="439"/>
        <v>0</v>
      </c>
      <c r="AA267" s="77">
        <f t="shared" si="439"/>
        <v>0</v>
      </c>
      <c r="AB267" s="77">
        <f t="shared" si="439"/>
        <v>0</v>
      </c>
      <c r="AC267" s="77">
        <f t="shared" si="439"/>
        <v>0</v>
      </c>
      <c r="AD267" s="77">
        <f t="shared" si="439"/>
        <v>0</v>
      </c>
      <c r="AE267" s="77">
        <f t="shared" si="439"/>
        <v>0</v>
      </c>
      <c r="AF267" s="77">
        <f t="shared" si="439"/>
        <v>0</v>
      </c>
      <c r="AG267" s="77">
        <f t="shared" si="439"/>
        <v>0</v>
      </c>
      <c r="AH267" s="77">
        <f t="shared" si="439"/>
        <v>0</v>
      </c>
      <c r="AI267" s="77">
        <f t="shared" si="439"/>
        <v>0</v>
      </c>
      <c r="AJ267" s="77">
        <f t="shared" si="439"/>
        <v>0</v>
      </c>
      <c r="AK267" s="77">
        <f t="shared" ref="AK267:BD267" si="440">IF(AK$136=0,0,AK128-AK357)</f>
        <v>0</v>
      </c>
      <c r="AL267" s="77">
        <f t="shared" si="440"/>
        <v>0</v>
      </c>
      <c r="AM267" s="77">
        <f t="shared" si="440"/>
        <v>0</v>
      </c>
      <c r="AN267" s="77">
        <f t="shared" si="440"/>
        <v>0</v>
      </c>
      <c r="AO267" s="77">
        <f t="shared" si="440"/>
        <v>0</v>
      </c>
      <c r="AP267" s="77">
        <f t="shared" si="440"/>
        <v>0</v>
      </c>
      <c r="AQ267" s="77">
        <f t="shared" si="440"/>
        <v>0</v>
      </c>
      <c r="AR267" s="77">
        <f t="shared" si="440"/>
        <v>0</v>
      </c>
      <c r="AS267" s="77">
        <f t="shared" si="440"/>
        <v>0</v>
      </c>
      <c r="AT267" s="77">
        <f t="shared" si="440"/>
        <v>0</v>
      </c>
      <c r="AU267" s="77">
        <f t="shared" si="440"/>
        <v>0</v>
      </c>
      <c r="AV267" s="77">
        <f t="shared" si="440"/>
        <v>0</v>
      </c>
      <c r="AW267" s="77">
        <f t="shared" si="440"/>
        <v>0</v>
      </c>
      <c r="AX267" s="77">
        <f t="shared" si="440"/>
        <v>0</v>
      </c>
      <c r="AY267" s="77">
        <f t="shared" si="440"/>
        <v>0</v>
      </c>
      <c r="AZ267" s="77">
        <f t="shared" si="440"/>
        <v>0</v>
      </c>
      <c r="BA267" s="77">
        <f t="shared" si="440"/>
        <v>0</v>
      </c>
      <c r="BB267" s="77">
        <f t="shared" si="440"/>
        <v>0</v>
      </c>
      <c r="BC267" s="77">
        <f t="shared" si="440"/>
        <v>0</v>
      </c>
      <c r="BD267" s="77">
        <f t="shared" si="440"/>
        <v>0</v>
      </c>
      <c r="BE267" s="251"/>
      <c r="BF267" s="163">
        <f t="shared" si="412"/>
        <v>0</v>
      </c>
      <c r="BG267" s="77">
        <f t="shared" si="413"/>
        <v>0</v>
      </c>
      <c r="BH267" s="77">
        <f t="shared" si="414"/>
        <v>0</v>
      </c>
      <c r="BI267" s="77">
        <f t="shared" si="415"/>
        <v>0</v>
      </c>
      <c r="BJ267" s="77">
        <f t="shared" si="416"/>
        <v>0</v>
      </c>
      <c r="BK267" s="77">
        <f t="shared" si="417"/>
        <v>0</v>
      </c>
      <c r="BL267" s="77">
        <f t="shared" si="418"/>
        <v>0</v>
      </c>
      <c r="BM267" s="77">
        <f t="shared" si="419"/>
        <v>0</v>
      </c>
      <c r="BN267" s="77">
        <f t="shared" si="420"/>
        <v>0</v>
      </c>
      <c r="BO267" s="77">
        <f t="shared" si="421"/>
        <v>0</v>
      </c>
      <c r="BP267" s="77">
        <f t="shared" si="422"/>
        <v>0</v>
      </c>
      <c r="BQ267" s="77">
        <f t="shared" si="423"/>
        <v>0</v>
      </c>
      <c r="BR267" s="157">
        <f t="shared" si="424"/>
        <v>0</v>
      </c>
      <c r="BS267" s="77">
        <f t="shared" si="425"/>
        <v>0</v>
      </c>
      <c r="BT267" s="77">
        <f t="shared" si="426"/>
        <v>0</v>
      </c>
      <c r="BU267" s="77">
        <f t="shared" si="427"/>
        <v>0</v>
      </c>
      <c r="BV267" s="77">
        <f t="shared" si="428"/>
        <v>0</v>
      </c>
      <c r="BW267" s="77">
        <f t="shared" si="429"/>
        <v>0</v>
      </c>
      <c r="BX267" s="77">
        <f t="shared" si="430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x14ac:dyDescent="0.3">
      <c r="A268" s="248"/>
      <c r="B268" s="78" t="s">
        <v>99</v>
      </c>
      <c r="C268" s="250"/>
      <c r="D268" s="161">
        <f t="shared" si="409"/>
        <v>0</v>
      </c>
      <c r="E268" s="77">
        <f t="shared" ref="E268:AJ268" si="441">IF(E$136=0,0,E129-E358)</f>
        <v>0</v>
      </c>
      <c r="F268" s="77">
        <f t="shared" si="441"/>
        <v>0</v>
      </c>
      <c r="G268" s="77">
        <f t="shared" si="441"/>
        <v>0</v>
      </c>
      <c r="H268" s="77">
        <f t="shared" si="441"/>
        <v>0</v>
      </c>
      <c r="I268" s="77">
        <f t="shared" si="441"/>
        <v>0</v>
      </c>
      <c r="J268" s="77">
        <f t="shared" si="441"/>
        <v>0</v>
      </c>
      <c r="K268" s="77">
        <f t="shared" si="441"/>
        <v>0</v>
      </c>
      <c r="L268" s="77">
        <f t="shared" si="441"/>
        <v>0</v>
      </c>
      <c r="M268" s="77">
        <f t="shared" si="441"/>
        <v>0</v>
      </c>
      <c r="N268" s="77">
        <f t="shared" si="441"/>
        <v>0</v>
      </c>
      <c r="O268" s="77">
        <f t="shared" si="441"/>
        <v>0</v>
      </c>
      <c r="P268" s="77">
        <f t="shared" si="441"/>
        <v>0</v>
      </c>
      <c r="Q268" s="77">
        <f t="shared" si="441"/>
        <v>0</v>
      </c>
      <c r="R268" s="77">
        <f t="shared" si="441"/>
        <v>0</v>
      </c>
      <c r="S268" s="77">
        <f t="shared" si="441"/>
        <v>0</v>
      </c>
      <c r="T268" s="77">
        <f t="shared" si="441"/>
        <v>0</v>
      </c>
      <c r="U268" s="77">
        <f t="shared" si="441"/>
        <v>0</v>
      </c>
      <c r="V268" s="77">
        <f t="shared" si="441"/>
        <v>0</v>
      </c>
      <c r="W268" s="77">
        <f t="shared" si="441"/>
        <v>0</v>
      </c>
      <c r="X268" s="77">
        <f t="shared" si="441"/>
        <v>0</v>
      </c>
      <c r="Y268" s="77">
        <f t="shared" si="441"/>
        <v>0</v>
      </c>
      <c r="Z268" s="77">
        <f t="shared" si="441"/>
        <v>0</v>
      </c>
      <c r="AA268" s="77">
        <f t="shared" si="441"/>
        <v>0</v>
      </c>
      <c r="AB268" s="77">
        <f t="shared" si="441"/>
        <v>0</v>
      </c>
      <c r="AC268" s="77">
        <f t="shared" si="441"/>
        <v>0</v>
      </c>
      <c r="AD268" s="77">
        <f t="shared" si="441"/>
        <v>0</v>
      </c>
      <c r="AE268" s="77">
        <f t="shared" si="441"/>
        <v>0</v>
      </c>
      <c r="AF268" s="77">
        <f t="shared" si="441"/>
        <v>0</v>
      </c>
      <c r="AG268" s="77">
        <f t="shared" si="441"/>
        <v>0</v>
      </c>
      <c r="AH268" s="77">
        <f t="shared" si="441"/>
        <v>0</v>
      </c>
      <c r="AI268" s="77">
        <f t="shared" si="441"/>
        <v>0</v>
      </c>
      <c r="AJ268" s="77">
        <f t="shared" si="441"/>
        <v>0</v>
      </c>
      <c r="AK268" s="77">
        <f t="shared" ref="AK268:BD268" si="442">IF(AK$136=0,0,AK129-AK358)</f>
        <v>0</v>
      </c>
      <c r="AL268" s="77">
        <f t="shared" si="442"/>
        <v>0</v>
      </c>
      <c r="AM268" s="77">
        <f t="shared" si="442"/>
        <v>0</v>
      </c>
      <c r="AN268" s="77">
        <f t="shared" si="442"/>
        <v>0</v>
      </c>
      <c r="AO268" s="77">
        <f t="shared" si="442"/>
        <v>0</v>
      </c>
      <c r="AP268" s="77">
        <f t="shared" si="442"/>
        <v>0</v>
      </c>
      <c r="AQ268" s="77">
        <f t="shared" si="442"/>
        <v>0</v>
      </c>
      <c r="AR268" s="77">
        <f t="shared" si="442"/>
        <v>0</v>
      </c>
      <c r="AS268" s="77">
        <f t="shared" si="442"/>
        <v>0</v>
      </c>
      <c r="AT268" s="77">
        <f t="shared" si="442"/>
        <v>0</v>
      </c>
      <c r="AU268" s="77">
        <f t="shared" si="442"/>
        <v>0</v>
      </c>
      <c r="AV268" s="77">
        <f t="shared" si="442"/>
        <v>0</v>
      </c>
      <c r="AW268" s="77">
        <f t="shared" si="442"/>
        <v>0</v>
      </c>
      <c r="AX268" s="77">
        <f t="shared" si="442"/>
        <v>0</v>
      </c>
      <c r="AY268" s="77">
        <f t="shared" si="442"/>
        <v>0</v>
      </c>
      <c r="AZ268" s="77">
        <f t="shared" si="442"/>
        <v>0</v>
      </c>
      <c r="BA268" s="77">
        <f t="shared" si="442"/>
        <v>0</v>
      </c>
      <c r="BB268" s="77">
        <f t="shared" si="442"/>
        <v>0</v>
      </c>
      <c r="BC268" s="77">
        <f t="shared" si="442"/>
        <v>0</v>
      </c>
      <c r="BD268" s="77">
        <f t="shared" si="442"/>
        <v>0</v>
      </c>
      <c r="BE268" s="251"/>
      <c r="BF268" s="163">
        <f t="shared" si="412"/>
        <v>0</v>
      </c>
      <c r="BG268" s="77">
        <f t="shared" si="413"/>
        <v>0</v>
      </c>
      <c r="BH268" s="77">
        <f t="shared" si="414"/>
        <v>0</v>
      </c>
      <c r="BI268" s="77">
        <f t="shared" si="415"/>
        <v>0</v>
      </c>
      <c r="BJ268" s="77">
        <f t="shared" si="416"/>
        <v>0</v>
      </c>
      <c r="BK268" s="77">
        <f t="shared" si="417"/>
        <v>0</v>
      </c>
      <c r="BL268" s="77">
        <f t="shared" si="418"/>
        <v>0</v>
      </c>
      <c r="BM268" s="77">
        <f t="shared" si="419"/>
        <v>0</v>
      </c>
      <c r="BN268" s="77">
        <f t="shared" si="420"/>
        <v>0</v>
      </c>
      <c r="BO268" s="77">
        <f t="shared" si="421"/>
        <v>0</v>
      </c>
      <c r="BP268" s="77">
        <f t="shared" si="422"/>
        <v>0</v>
      </c>
      <c r="BQ268" s="77">
        <f t="shared" si="423"/>
        <v>0</v>
      </c>
      <c r="BR268" s="157">
        <f t="shared" si="424"/>
        <v>0</v>
      </c>
      <c r="BS268" s="77">
        <f t="shared" si="425"/>
        <v>0</v>
      </c>
      <c r="BT268" s="77">
        <f t="shared" si="426"/>
        <v>0</v>
      </c>
      <c r="BU268" s="77">
        <f t="shared" si="427"/>
        <v>0</v>
      </c>
      <c r="BV268" s="77">
        <f t="shared" si="428"/>
        <v>0</v>
      </c>
      <c r="BW268" s="77">
        <f t="shared" si="429"/>
        <v>0</v>
      </c>
      <c r="BX268" s="77">
        <f t="shared" si="430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x14ac:dyDescent="0.3">
      <c r="A269" s="248"/>
      <c r="B269" s="78" t="s">
        <v>375</v>
      </c>
      <c r="C269" s="250"/>
      <c r="D269" s="161">
        <f t="shared" si="409"/>
        <v>-17295.215</v>
      </c>
      <c r="E269" s="77">
        <f t="shared" ref="E269:AJ269" si="443">IF(E$136=0,0,E130-E359)</f>
        <v>-439.74250000000029</v>
      </c>
      <c r="F269" s="77">
        <f t="shared" si="443"/>
        <v>-771.03250000000025</v>
      </c>
      <c r="G269" s="77">
        <f t="shared" si="443"/>
        <v>-207.03250000000025</v>
      </c>
      <c r="H269" s="77">
        <f t="shared" si="443"/>
        <v>-874.26249999999982</v>
      </c>
      <c r="I269" s="77">
        <f t="shared" si="443"/>
        <v>-232.58500000000004</v>
      </c>
      <c r="J269" s="77">
        <f t="shared" si="443"/>
        <v>-182.17999999999984</v>
      </c>
      <c r="K269" s="77">
        <f t="shared" si="443"/>
        <v>-164.10000000000036</v>
      </c>
      <c r="L269" s="77">
        <f t="shared" si="443"/>
        <v>-198.36000000000013</v>
      </c>
      <c r="M269" s="77">
        <f t="shared" si="443"/>
        <v>-327.48000000000047</v>
      </c>
      <c r="N269" s="77">
        <f t="shared" si="443"/>
        <v>-215.80000000000018</v>
      </c>
      <c r="O269" s="77">
        <f t="shared" si="443"/>
        <v>-361.16000000000031</v>
      </c>
      <c r="P269" s="77">
        <f t="shared" si="443"/>
        <v>-419.19000000000051</v>
      </c>
      <c r="Q269" s="77">
        <f t="shared" si="443"/>
        <v>-400.17000000000053</v>
      </c>
      <c r="R269" s="77">
        <f t="shared" si="443"/>
        <v>-929.32250000000022</v>
      </c>
      <c r="S269" s="77">
        <f t="shared" si="443"/>
        <v>-593.66250000000036</v>
      </c>
      <c r="T269" s="77">
        <f t="shared" si="443"/>
        <v>-631.43250000000035</v>
      </c>
      <c r="U269" s="77">
        <f t="shared" si="443"/>
        <v>-665.95250000000033</v>
      </c>
      <c r="V269" s="77">
        <f t="shared" si="443"/>
        <v>-513.29749999999967</v>
      </c>
      <c r="W269" s="77">
        <f t="shared" si="443"/>
        <v>-681.32749999999987</v>
      </c>
      <c r="X269" s="77">
        <f t="shared" si="443"/>
        <v>-613.1875</v>
      </c>
      <c r="Y269" s="77">
        <f t="shared" si="443"/>
        <v>-507.66750000000002</v>
      </c>
      <c r="Z269" s="77">
        <f t="shared" si="443"/>
        <v>669.32600000000048</v>
      </c>
      <c r="AA269" s="77">
        <f t="shared" si="443"/>
        <v>374.72600000000057</v>
      </c>
      <c r="AB269" s="77">
        <f t="shared" si="443"/>
        <v>601.88600000000042</v>
      </c>
      <c r="AC269" s="77">
        <f t="shared" si="443"/>
        <v>597.1260000000002</v>
      </c>
      <c r="AD269" s="77">
        <f t="shared" si="443"/>
        <v>430.59600000000046</v>
      </c>
      <c r="AE269" s="77">
        <f t="shared" si="443"/>
        <v>-1020.6200000000003</v>
      </c>
      <c r="AF269" s="77">
        <f t="shared" si="443"/>
        <v>-981.95000000000027</v>
      </c>
      <c r="AG269" s="77">
        <f t="shared" si="443"/>
        <v>-1006.8600000000001</v>
      </c>
      <c r="AH269" s="77">
        <f t="shared" si="443"/>
        <v>-965.38000000000011</v>
      </c>
      <c r="AI269" s="77">
        <f t="shared" si="443"/>
        <v>-732.07750000000033</v>
      </c>
      <c r="AJ269" s="77">
        <f t="shared" si="443"/>
        <v>-759.11750000000029</v>
      </c>
      <c r="AK269" s="77">
        <f t="shared" ref="AK269:BD269" si="444">IF(AK$136=0,0,AK130-AK359)</f>
        <v>-914.38750000000027</v>
      </c>
      <c r="AL269" s="77">
        <f t="shared" si="444"/>
        <v>-748.32750000000033</v>
      </c>
      <c r="AM269" s="77">
        <f t="shared" si="444"/>
        <v>-939.57999999999993</v>
      </c>
      <c r="AN269" s="77">
        <f t="shared" si="444"/>
        <v>-670.36000000000013</v>
      </c>
      <c r="AO269" s="77">
        <f t="shared" si="444"/>
        <v>-666.93000000000029</v>
      </c>
      <c r="AP269" s="77">
        <f t="shared" si="444"/>
        <v>-634.34000000000015</v>
      </c>
      <c r="AQ269" s="77">
        <f t="shared" si="444"/>
        <v>0</v>
      </c>
      <c r="AR269" s="77">
        <f t="shared" si="444"/>
        <v>0</v>
      </c>
      <c r="AS269" s="77">
        <f t="shared" si="444"/>
        <v>0</v>
      </c>
      <c r="AT269" s="77">
        <f t="shared" si="444"/>
        <v>0</v>
      </c>
      <c r="AU269" s="77">
        <f t="shared" si="444"/>
        <v>0</v>
      </c>
      <c r="AV269" s="77">
        <f t="shared" si="444"/>
        <v>0</v>
      </c>
      <c r="AW269" s="77">
        <f t="shared" si="444"/>
        <v>0</v>
      </c>
      <c r="AX269" s="77">
        <f t="shared" si="444"/>
        <v>0</v>
      </c>
      <c r="AY269" s="77">
        <f t="shared" si="444"/>
        <v>0</v>
      </c>
      <c r="AZ269" s="77">
        <f t="shared" si="444"/>
        <v>0</v>
      </c>
      <c r="BA269" s="77">
        <f t="shared" si="444"/>
        <v>0</v>
      </c>
      <c r="BB269" s="77">
        <f t="shared" si="444"/>
        <v>0</v>
      </c>
      <c r="BC269" s="77">
        <f t="shared" si="444"/>
        <v>0</v>
      </c>
      <c r="BD269" s="77">
        <f t="shared" si="444"/>
        <v>0</v>
      </c>
      <c r="BE269" s="251"/>
      <c r="BF269" s="163">
        <f t="shared" si="412"/>
        <v>-2292.0700000000006</v>
      </c>
      <c r="BG269" s="77">
        <f t="shared" si="413"/>
        <v>-777.22500000000036</v>
      </c>
      <c r="BH269" s="77">
        <f t="shared" si="414"/>
        <v>-1723.800000000002</v>
      </c>
      <c r="BI269" s="77">
        <f t="shared" si="415"/>
        <v>-2820.3700000000013</v>
      </c>
      <c r="BJ269" s="77">
        <f t="shared" si="416"/>
        <v>-2315.4799999999996</v>
      </c>
      <c r="BK269" s="77">
        <f t="shared" si="417"/>
        <v>2673.6600000000021</v>
      </c>
      <c r="BL269" s="77">
        <f t="shared" si="418"/>
        <v>-3974.8100000000009</v>
      </c>
      <c r="BM269" s="77">
        <f t="shared" si="419"/>
        <v>-3153.9100000000012</v>
      </c>
      <c r="BN269" s="77">
        <f t="shared" si="420"/>
        <v>-2911.2100000000005</v>
      </c>
      <c r="BO269" s="77">
        <f t="shared" si="421"/>
        <v>0</v>
      </c>
      <c r="BP269" s="77">
        <f t="shared" si="422"/>
        <v>0</v>
      </c>
      <c r="BQ269" s="77">
        <f t="shared" si="423"/>
        <v>0</v>
      </c>
      <c r="BR269" s="157">
        <f t="shared" si="424"/>
        <v>-17295.215000000004</v>
      </c>
      <c r="BS269" s="77">
        <f t="shared" si="425"/>
        <v>-4793.095000000003</v>
      </c>
      <c r="BT269" s="77">
        <f t="shared" si="426"/>
        <v>-2462.1899999999982</v>
      </c>
      <c r="BU269" s="77">
        <f t="shared" si="427"/>
        <v>-10039.930000000002</v>
      </c>
      <c r="BV269" s="77">
        <f t="shared" si="428"/>
        <v>0</v>
      </c>
      <c r="BW269" s="77">
        <f t="shared" si="429"/>
        <v>-7255.2850000000017</v>
      </c>
      <c r="BX269" s="77">
        <f t="shared" si="430"/>
        <v>-10039.930000000002</v>
      </c>
      <c r="BY269" s="77">
        <f>IF(Info!$O$3="Q1",$BS269,IF(Info!$O$3="Q2",$BS269+$BT269,IF(Info!$O$3="Q3",$BS269+$BT269+$BU269,$BR269)))</f>
        <v>-4793.095000000003</v>
      </c>
      <c r="BZ269" s="77">
        <f>IF(Info!$O$3="Q1",$BS269,IF(Info!$O$3="Q2",$BT269,IF(Info!$O$3="Q3",$BU269,$BV269)))</f>
        <v>-4793.095000000003</v>
      </c>
      <c r="CA269" s="48"/>
    </row>
    <row r="270" spans="1:79" x14ac:dyDescent="0.3">
      <c r="A270" s="248"/>
      <c r="B270" s="78" t="s">
        <v>103</v>
      </c>
      <c r="C270" s="250"/>
      <c r="D270" s="161">
        <f t="shared" si="409"/>
        <v>0</v>
      </c>
      <c r="E270" s="77">
        <f t="shared" ref="E270:AJ270" si="445">IF(E$136=0,0,E131-E360)</f>
        <v>0</v>
      </c>
      <c r="F270" s="77">
        <f t="shared" si="445"/>
        <v>0</v>
      </c>
      <c r="G270" s="77">
        <f t="shared" si="445"/>
        <v>0</v>
      </c>
      <c r="H270" s="77">
        <f t="shared" si="445"/>
        <v>0</v>
      </c>
      <c r="I270" s="77">
        <f t="shared" si="445"/>
        <v>0</v>
      </c>
      <c r="J270" s="77">
        <f t="shared" si="445"/>
        <v>0</v>
      </c>
      <c r="K270" s="77">
        <f t="shared" si="445"/>
        <v>0</v>
      </c>
      <c r="L270" s="77">
        <f t="shared" si="445"/>
        <v>0</v>
      </c>
      <c r="M270" s="77">
        <f t="shared" si="445"/>
        <v>0</v>
      </c>
      <c r="N270" s="77">
        <f t="shared" si="445"/>
        <v>0</v>
      </c>
      <c r="O270" s="77">
        <f t="shared" si="445"/>
        <v>0</v>
      </c>
      <c r="P270" s="77">
        <f t="shared" si="445"/>
        <v>0</v>
      </c>
      <c r="Q270" s="77">
        <f t="shared" si="445"/>
        <v>0</v>
      </c>
      <c r="R270" s="77">
        <f t="shared" si="445"/>
        <v>0</v>
      </c>
      <c r="S270" s="77">
        <f t="shared" si="445"/>
        <v>0</v>
      </c>
      <c r="T270" s="77">
        <f t="shared" si="445"/>
        <v>0</v>
      </c>
      <c r="U270" s="77">
        <f t="shared" si="445"/>
        <v>0</v>
      </c>
      <c r="V270" s="77">
        <f t="shared" si="445"/>
        <v>0</v>
      </c>
      <c r="W270" s="77">
        <f t="shared" si="445"/>
        <v>0</v>
      </c>
      <c r="X270" s="77">
        <f t="shared" si="445"/>
        <v>0</v>
      </c>
      <c r="Y270" s="77">
        <f t="shared" si="445"/>
        <v>0</v>
      </c>
      <c r="Z270" s="77">
        <f t="shared" si="445"/>
        <v>0</v>
      </c>
      <c r="AA270" s="77">
        <f t="shared" si="445"/>
        <v>0</v>
      </c>
      <c r="AB270" s="77">
        <f t="shared" si="445"/>
        <v>0</v>
      </c>
      <c r="AC270" s="77">
        <f t="shared" si="445"/>
        <v>0</v>
      </c>
      <c r="AD270" s="77">
        <f t="shared" si="445"/>
        <v>0</v>
      </c>
      <c r="AE270" s="77">
        <f t="shared" si="445"/>
        <v>0</v>
      </c>
      <c r="AF270" s="77">
        <f t="shared" si="445"/>
        <v>0</v>
      </c>
      <c r="AG270" s="77">
        <f t="shared" si="445"/>
        <v>0</v>
      </c>
      <c r="AH270" s="77">
        <f t="shared" si="445"/>
        <v>0</v>
      </c>
      <c r="AI270" s="77">
        <f t="shared" si="445"/>
        <v>0</v>
      </c>
      <c r="AJ270" s="77">
        <f t="shared" si="445"/>
        <v>0</v>
      </c>
      <c r="AK270" s="77">
        <f t="shared" ref="AK270:BD270" si="446">IF(AK$136=0,0,AK131-AK360)</f>
        <v>0</v>
      </c>
      <c r="AL270" s="77">
        <f t="shared" si="446"/>
        <v>0</v>
      </c>
      <c r="AM270" s="77">
        <f t="shared" si="446"/>
        <v>0</v>
      </c>
      <c r="AN270" s="77">
        <f t="shared" si="446"/>
        <v>0</v>
      </c>
      <c r="AO270" s="77">
        <f t="shared" si="446"/>
        <v>0</v>
      </c>
      <c r="AP270" s="77">
        <f t="shared" si="446"/>
        <v>0</v>
      </c>
      <c r="AQ270" s="77">
        <f t="shared" si="446"/>
        <v>0</v>
      </c>
      <c r="AR270" s="77">
        <f t="shared" si="446"/>
        <v>0</v>
      </c>
      <c r="AS270" s="77">
        <f t="shared" si="446"/>
        <v>0</v>
      </c>
      <c r="AT270" s="77">
        <f t="shared" si="446"/>
        <v>0</v>
      </c>
      <c r="AU270" s="77">
        <f t="shared" si="446"/>
        <v>0</v>
      </c>
      <c r="AV270" s="77">
        <f t="shared" si="446"/>
        <v>0</v>
      </c>
      <c r="AW270" s="77">
        <f t="shared" si="446"/>
        <v>0</v>
      </c>
      <c r="AX270" s="77">
        <f t="shared" si="446"/>
        <v>0</v>
      </c>
      <c r="AY270" s="77">
        <f t="shared" si="446"/>
        <v>0</v>
      </c>
      <c r="AZ270" s="77">
        <f t="shared" si="446"/>
        <v>0</v>
      </c>
      <c r="BA270" s="77">
        <f t="shared" si="446"/>
        <v>0</v>
      </c>
      <c r="BB270" s="77">
        <f t="shared" si="446"/>
        <v>0</v>
      </c>
      <c r="BC270" s="77">
        <f t="shared" si="446"/>
        <v>0</v>
      </c>
      <c r="BD270" s="77">
        <f t="shared" si="446"/>
        <v>0</v>
      </c>
      <c r="BE270" s="251"/>
      <c r="BF270" s="163">
        <f t="shared" si="412"/>
        <v>0</v>
      </c>
      <c r="BG270" s="77">
        <f t="shared" si="413"/>
        <v>0</v>
      </c>
      <c r="BH270" s="77">
        <f t="shared" si="414"/>
        <v>0</v>
      </c>
      <c r="BI270" s="77">
        <f t="shared" si="415"/>
        <v>0</v>
      </c>
      <c r="BJ270" s="77">
        <f t="shared" si="416"/>
        <v>0</v>
      </c>
      <c r="BK270" s="77">
        <f t="shared" si="417"/>
        <v>0</v>
      </c>
      <c r="BL270" s="77">
        <f t="shared" si="418"/>
        <v>0</v>
      </c>
      <c r="BM270" s="77">
        <f t="shared" si="419"/>
        <v>0</v>
      </c>
      <c r="BN270" s="77">
        <f t="shared" si="420"/>
        <v>0</v>
      </c>
      <c r="BO270" s="77">
        <f t="shared" si="421"/>
        <v>0</v>
      </c>
      <c r="BP270" s="77">
        <f t="shared" si="422"/>
        <v>0</v>
      </c>
      <c r="BQ270" s="77">
        <f t="shared" si="423"/>
        <v>0</v>
      </c>
      <c r="BR270" s="157">
        <f t="shared" si="424"/>
        <v>0</v>
      </c>
      <c r="BS270" s="77">
        <f t="shared" si="425"/>
        <v>0</v>
      </c>
      <c r="BT270" s="77">
        <f t="shared" si="426"/>
        <v>0</v>
      </c>
      <c r="BU270" s="77">
        <f t="shared" si="427"/>
        <v>0</v>
      </c>
      <c r="BV270" s="77">
        <f t="shared" si="428"/>
        <v>0</v>
      </c>
      <c r="BW270" s="77">
        <f t="shared" si="429"/>
        <v>0</v>
      </c>
      <c r="BX270" s="77">
        <f t="shared" si="430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x14ac:dyDescent="0.3">
      <c r="A271" s="248"/>
      <c r="B271" s="78" t="s">
        <v>105</v>
      </c>
      <c r="C271" s="250"/>
      <c r="D271" s="161">
        <f t="shared" si="409"/>
        <v>-17067.020000000004</v>
      </c>
      <c r="E271" s="77">
        <f t="shared" ref="E271:AJ271" si="447">IF(E$136=0,0,E132-E361)</f>
        <v>-463.2</v>
      </c>
      <c r="F271" s="77">
        <f t="shared" si="447"/>
        <v>-504.47</v>
      </c>
      <c r="G271" s="77">
        <f t="shared" si="447"/>
        <v>-468.89</v>
      </c>
      <c r="H271" s="77">
        <f t="shared" si="447"/>
        <v>-478.16999999999996</v>
      </c>
      <c r="I271" s="77">
        <f t="shared" si="447"/>
        <v>-460.19</v>
      </c>
      <c r="J271" s="77">
        <f t="shared" si="447"/>
        <v>-481.73</v>
      </c>
      <c r="K271" s="77">
        <f t="shared" si="447"/>
        <v>-454.93</v>
      </c>
      <c r="L271" s="77">
        <f t="shared" si="447"/>
        <v>-487.48</v>
      </c>
      <c r="M271" s="77">
        <f t="shared" si="447"/>
        <v>-420.52</v>
      </c>
      <c r="N271" s="77">
        <f t="shared" si="447"/>
        <v>-402.18</v>
      </c>
      <c r="O271" s="77">
        <f t="shared" si="447"/>
        <v>-358.92</v>
      </c>
      <c r="P271" s="77">
        <f t="shared" si="447"/>
        <v>-395.95</v>
      </c>
      <c r="Q271" s="77">
        <f t="shared" si="447"/>
        <v>-393.72</v>
      </c>
      <c r="R271" s="77">
        <f t="shared" si="447"/>
        <v>-458.83000000000004</v>
      </c>
      <c r="S271" s="77">
        <f t="shared" si="447"/>
        <v>-500.18</v>
      </c>
      <c r="T271" s="77">
        <f t="shared" si="447"/>
        <v>-486.75</v>
      </c>
      <c r="U271" s="77">
        <f t="shared" si="447"/>
        <v>-497.1</v>
      </c>
      <c r="V271" s="77">
        <f t="shared" si="447"/>
        <v>-440.45</v>
      </c>
      <c r="W271" s="77">
        <f t="shared" si="447"/>
        <v>-475.36</v>
      </c>
      <c r="X271" s="77">
        <f t="shared" si="447"/>
        <v>-504.78</v>
      </c>
      <c r="Y271" s="77">
        <f t="shared" si="447"/>
        <v>-445.1</v>
      </c>
      <c r="Z271" s="77">
        <f t="shared" si="447"/>
        <v>-407.96000000000004</v>
      </c>
      <c r="AA271" s="77">
        <f t="shared" si="447"/>
        <v>-348.7</v>
      </c>
      <c r="AB271" s="77">
        <f t="shared" si="447"/>
        <v>-390.9</v>
      </c>
      <c r="AC271" s="77">
        <f t="shared" si="447"/>
        <v>-420.21000000000004</v>
      </c>
      <c r="AD271" s="77">
        <f t="shared" si="447"/>
        <v>-379.79</v>
      </c>
      <c r="AE271" s="77">
        <f t="shared" si="447"/>
        <v>-525.84</v>
      </c>
      <c r="AF271" s="77">
        <f t="shared" si="447"/>
        <v>-520.36</v>
      </c>
      <c r="AG271" s="77">
        <f t="shared" si="447"/>
        <v>-481.57</v>
      </c>
      <c r="AH271" s="77">
        <f t="shared" si="447"/>
        <v>-454.66999999999996</v>
      </c>
      <c r="AI271" s="77">
        <f t="shared" si="447"/>
        <v>-528.63</v>
      </c>
      <c r="AJ271" s="77">
        <f t="shared" si="447"/>
        <v>-466.45</v>
      </c>
      <c r="AK271" s="77">
        <f t="shared" ref="AK271:BD271" si="448">IF(AK$136=0,0,AK132-AK361)</f>
        <v>-497.87</v>
      </c>
      <c r="AL271" s="77">
        <f t="shared" si="448"/>
        <v>-523.22</v>
      </c>
      <c r="AM271" s="77">
        <f t="shared" si="448"/>
        <v>-355.22</v>
      </c>
      <c r="AN271" s="77">
        <f t="shared" si="448"/>
        <v>-392.74</v>
      </c>
      <c r="AO271" s="77">
        <f t="shared" si="448"/>
        <v>-389.72</v>
      </c>
      <c r="AP271" s="77">
        <f t="shared" si="448"/>
        <v>-404.27</v>
      </c>
      <c r="AQ271" s="77">
        <f t="shared" si="448"/>
        <v>0</v>
      </c>
      <c r="AR271" s="77">
        <f t="shared" si="448"/>
        <v>0</v>
      </c>
      <c r="AS271" s="77">
        <f t="shared" si="448"/>
        <v>0</v>
      </c>
      <c r="AT271" s="77">
        <f t="shared" si="448"/>
        <v>0</v>
      </c>
      <c r="AU271" s="77">
        <f t="shared" si="448"/>
        <v>0</v>
      </c>
      <c r="AV271" s="77">
        <f t="shared" si="448"/>
        <v>0</v>
      </c>
      <c r="AW271" s="77">
        <f t="shared" si="448"/>
        <v>0</v>
      </c>
      <c r="AX271" s="77">
        <f t="shared" si="448"/>
        <v>0</v>
      </c>
      <c r="AY271" s="77">
        <f t="shared" si="448"/>
        <v>0</v>
      </c>
      <c r="AZ271" s="77">
        <f t="shared" si="448"/>
        <v>0</v>
      </c>
      <c r="BA271" s="77">
        <f t="shared" si="448"/>
        <v>0</v>
      </c>
      <c r="BB271" s="77">
        <f t="shared" si="448"/>
        <v>0</v>
      </c>
      <c r="BC271" s="77">
        <f t="shared" si="448"/>
        <v>0</v>
      </c>
      <c r="BD271" s="77">
        <f t="shared" si="448"/>
        <v>0</v>
      </c>
      <c r="BE271" s="251"/>
      <c r="BF271" s="163">
        <f t="shared" si="412"/>
        <v>-1914.73</v>
      </c>
      <c r="BG271" s="77">
        <f t="shared" si="413"/>
        <v>-1884.3300000000002</v>
      </c>
      <c r="BH271" s="77">
        <f t="shared" si="414"/>
        <v>-1971.2900000000002</v>
      </c>
      <c r="BI271" s="77">
        <f t="shared" si="415"/>
        <v>-1942.8600000000001</v>
      </c>
      <c r="BJ271" s="77">
        <f t="shared" si="416"/>
        <v>-1865.69</v>
      </c>
      <c r="BK271" s="77">
        <f t="shared" si="417"/>
        <v>-1947.56</v>
      </c>
      <c r="BL271" s="77">
        <f t="shared" si="418"/>
        <v>-1982.44</v>
      </c>
      <c r="BM271" s="77">
        <f t="shared" si="419"/>
        <v>-2016.1699999999998</v>
      </c>
      <c r="BN271" s="77">
        <f t="shared" si="420"/>
        <v>-1541.95</v>
      </c>
      <c r="BO271" s="77">
        <f t="shared" si="421"/>
        <v>0</v>
      </c>
      <c r="BP271" s="77">
        <f t="shared" si="422"/>
        <v>0</v>
      </c>
      <c r="BQ271" s="77">
        <f t="shared" si="423"/>
        <v>0</v>
      </c>
      <c r="BR271" s="157">
        <f t="shared" si="424"/>
        <v>-17067.02</v>
      </c>
      <c r="BS271" s="77">
        <f t="shared" si="425"/>
        <v>-5770.35</v>
      </c>
      <c r="BT271" s="77">
        <f t="shared" si="426"/>
        <v>-5756.1100000000006</v>
      </c>
      <c r="BU271" s="77">
        <f t="shared" si="427"/>
        <v>-5540.5599999999995</v>
      </c>
      <c r="BV271" s="77">
        <f t="shared" si="428"/>
        <v>0</v>
      </c>
      <c r="BW271" s="77">
        <f t="shared" si="429"/>
        <v>-11526.460000000001</v>
      </c>
      <c r="BX271" s="77">
        <f t="shared" si="430"/>
        <v>-5540.5599999999995</v>
      </c>
      <c r="BY271" s="77">
        <f>IF(Info!$O$3="Q1",$BS271,IF(Info!$O$3="Q2",$BS271+$BT271,IF(Info!$O$3="Q3",$BS271+$BT271+$BU271,$BR271)))</f>
        <v>-5770.35</v>
      </c>
      <c r="BZ271" s="77">
        <f>IF(Info!$O$3="Q1",$BS271,IF(Info!$O$3="Q2",$BT271,IF(Info!$O$3="Q3",$BU271,$BV271)))</f>
        <v>-5770.35</v>
      </c>
      <c r="CA271" s="48"/>
    </row>
    <row r="272" spans="1:79" x14ac:dyDescent="0.3">
      <c r="A272" s="259"/>
      <c r="B272" s="160" t="s">
        <v>376</v>
      </c>
      <c r="C272" s="161">
        <f>D133-SUM(E362:N362)</f>
        <v>254224.77100000012</v>
      </c>
      <c r="D272" s="161">
        <f t="shared" si="409"/>
        <v>1183.8449999999866</v>
      </c>
      <c r="E272" s="77">
        <f t="shared" ref="E272:AJ272" si="449">IF(E$136=0,0,E133-E362)</f>
        <v>396.98749999999927</v>
      </c>
      <c r="F272" s="77">
        <f t="shared" si="449"/>
        <v>429.98750000000109</v>
      </c>
      <c r="G272" s="77">
        <f t="shared" si="449"/>
        <v>448.80749999999898</v>
      </c>
      <c r="H272" s="77">
        <f t="shared" si="449"/>
        <v>-74.99250000000211</v>
      </c>
      <c r="I272" s="77">
        <f t="shared" si="449"/>
        <v>2664.7649999999994</v>
      </c>
      <c r="J272" s="77">
        <f t="shared" si="449"/>
        <v>2187.5999999999985</v>
      </c>
      <c r="K272" s="77">
        <f t="shared" si="449"/>
        <v>2974.4999999999982</v>
      </c>
      <c r="L272" s="77">
        <f t="shared" si="449"/>
        <v>2573.9899999999998</v>
      </c>
      <c r="M272" s="77">
        <f t="shared" si="449"/>
        <v>72.953999999998814</v>
      </c>
      <c r="N272" s="77">
        <f t="shared" si="449"/>
        <v>56.884000000000015</v>
      </c>
      <c r="O272" s="77">
        <f t="shared" si="449"/>
        <v>-346.40600000000086</v>
      </c>
      <c r="P272" s="77">
        <f t="shared" si="449"/>
        <v>-42.865999999999985</v>
      </c>
      <c r="Q272" s="77">
        <f t="shared" si="449"/>
        <v>-355.93600000000151</v>
      </c>
      <c r="R272" s="77">
        <f t="shared" si="449"/>
        <v>-480.26250000000073</v>
      </c>
      <c r="S272" s="77">
        <f t="shared" si="449"/>
        <v>-49.352500000000873</v>
      </c>
      <c r="T272" s="77">
        <f t="shared" si="449"/>
        <v>-170.35250000000087</v>
      </c>
      <c r="U272" s="77">
        <f t="shared" si="449"/>
        <v>-437.60250000000269</v>
      </c>
      <c r="V272" s="77">
        <f t="shared" si="449"/>
        <v>672.08500000000095</v>
      </c>
      <c r="W272" s="77">
        <f t="shared" si="449"/>
        <v>157.17499999999927</v>
      </c>
      <c r="X272" s="77">
        <f t="shared" si="449"/>
        <v>484.80499999999847</v>
      </c>
      <c r="Y272" s="77">
        <f t="shared" si="449"/>
        <v>610.14500000000044</v>
      </c>
      <c r="Z272" s="77">
        <f t="shared" si="449"/>
        <v>399.74599999999919</v>
      </c>
      <c r="AA272" s="77">
        <f t="shared" si="449"/>
        <v>146.90600000000268</v>
      </c>
      <c r="AB272" s="77">
        <f t="shared" si="449"/>
        <v>333.18600000000333</v>
      </c>
      <c r="AC272" s="77">
        <f t="shared" si="449"/>
        <v>-171.47399999999834</v>
      </c>
      <c r="AD272" s="77">
        <f t="shared" si="449"/>
        <v>-101.63400000000001</v>
      </c>
      <c r="AE272" s="77">
        <f t="shared" si="449"/>
        <v>-1064.3175000000001</v>
      </c>
      <c r="AF272" s="77">
        <f t="shared" si="449"/>
        <v>-940.66750000000047</v>
      </c>
      <c r="AG272" s="77">
        <f t="shared" si="449"/>
        <v>-1034.9474999999993</v>
      </c>
      <c r="AH272" s="77">
        <f t="shared" si="449"/>
        <v>-1291.4975000000004</v>
      </c>
      <c r="AI272" s="77">
        <f t="shared" si="449"/>
        <v>-846.22999999999956</v>
      </c>
      <c r="AJ272" s="77">
        <f t="shared" si="449"/>
        <v>-837.59000000000015</v>
      </c>
      <c r="AK272" s="77">
        <f t="shared" ref="AK272:BD272" si="450">IF(AK$136=0,0,AK133-AK362)</f>
        <v>-902.69000000000051</v>
      </c>
      <c r="AL272" s="77">
        <f t="shared" si="450"/>
        <v>-600.29999999999927</v>
      </c>
      <c r="AM272" s="77">
        <f t="shared" si="450"/>
        <v>-870.14000000000033</v>
      </c>
      <c r="AN272" s="77">
        <f t="shared" si="450"/>
        <v>-950.89000000000033</v>
      </c>
      <c r="AO272" s="77">
        <f t="shared" si="450"/>
        <v>-940.27000000000135</v>
      </c>
      <c r="AP272" s="77">
        <f t="shared" si="450"/>
        <v>-916.26000000000204</v>
      </c>
      <c r="AQ272" s="77">
        <f t="shared" si="450"/>
        <v>0</v>
      </c>
      <c r="AR272" s="77">
        <f t="shared" si="450"/>
        <v>0</v>
      </c>
      <c r="AS272" s="77">
        <f t="shared" si="450"/>
        <v>0</v>
      </c>
      <c r="AT272" s="77">
        <f t="shared" si="450"/>
        <v>0</v>
      </c>
      <c r="AU272" s="77">
        <f t="shared" si="450"/>
        <v>0</v>
      </c>
      <c r="AV272" s="77">
        <f t="shared" si="450"/>
        <v>0</v>
      </c>
      <c r="AW272" s="77">
        <f t="shared" si="450"/>
        <v>0</v>
      </c>
      <c r="AX272" s="77">
        <f t="shared" si="450"/>
        <v>0</v>
      </c>
      <c r="AY272" s="77">
        <f t="shared" si="450"/>
        <v>0</v>
      </c>
      <c r="AZ272" s="77">
        <f t="shared" si="450"/>
        <v>0</v>
      </c>
      <c r="BA272" s="77">
        <f t="shared" si="450"/>
        <v>0</v>
      </c>
      <c r="BB272" s="77">
        <f t="shared" si="450"/>
        <v>0</v>
      </c>
      <c r="BC272" s="77">
        <f t="shared" si="450"/>
        <v>0</v>
      </c>
      <c r="BD272" s="77">
        <f t="shared" si="450"/>
        <v>0</v>
      </c>
      <c r="BE272" s="251"/>
      <c r="BF272" s="162">
        <f t="shared" si="412"/>
        <v>1200.7899999999972</v>
      </c>
      <c r="BG272" s="157">
        <f t="shared" si="413"/>
        <v>10400.854999999996</v>
      </c>
      <c r="BH272" s="157">
        <f t="shared" si="414"/>
        <v>-615.37000000000353</v>
      </c>
      <c r="BI272" s="157">
        <f t="shared" si="415"/>
        <v>-1137.5700000000052</v>
      </c>
      <c r="BJ272" s="157">
        <f t="shared" si="416"/>
        <v>1924.2099999999991</v>
      </c>
      <c r="BK272" s="157">
        <f t="shared" si="417"/>
        <v>606.73000000000684</v>
      </c>
      <c r="BL272" s="157">
        <f t="shared" si="418"/>
        <v>-4331.43</v>
      </c>
      <c r="BM272" s="157">
        <f t="shared" si="419"/>
        <v>-3186.8099999999995</v>
      </c>
      <c r="BN272" s="157">
        <f t="shared" si="420"/>
        <v>-3677.560000000004</v>
      </c>
      <c r="BO272" s="157">
        <f t="shared" si="421"/>
        <v>0</v>
      </c>
      <c r="BP272" s="157">
        <f t="shared" si="422"/>
        <v>0</v>
      </c>
      <c r="BQ272" s="157">
        <f t="shared" si="423"/>
        <v>0</v>
      </c>
      <c r="BR272" s="157">
        <f t="shared" si="424"/>
        <v>1183.8449999999875</v>
      </c>
      <c r="BS272" s="157">
        <f t="shared" si="425"/>
        <v>10986.274999999991</v>
      </c>
      <c r="BT272" s="157">
        <f t="shared" si="426"/>
        <v>1393.3700000000008</v>
      </c>
      <c r="BU272" s="157">
        <f t="shared" si="427"/>
        <v>-11195.800000000003</v>
      </c>
      <c r="BV272" s="157">
        <f t="shared" si="428"/>
        <v>0</v>
      </c>
      <c r="BW272" s="157">
        <f t="shared" si="429"/>
        <v>12379.644999999991</v>
      </c>
      <c r="BX272" s="157">
        <f t="shared" si="430"/>
        <v>-11195.800000000003</v>
      </c>
      <c r="BY272" s="157">
        <f>IF(Info!$O$3="Q1",$BS272,IF(Info!$O$3="Q2",$BS272+$BT272,IF(Info!$O$3="Q3",$BS272+$BT272+$BU272,$BR272)))</f>
        <v>10986.274999999991</v>
      </c>
      <c r="BZ272" s="157">
        <f>IF(Info!$O$3="Q1",$BS272,IF(Info!$O$3="Q2",$BT272,IF(Info!$O$3="Q3",$BU272,$BV272)))</f>
        <v>10986.274999999991</v>
      </c>
      <c r="CA272" s="48"/>
    </row>
    <row r="273" spans="1:79" x14ac:dyDescent="0.3">
      <c r="A273" s="259"/>
      <c r="B273" s="160" t="s">
        <v>377</v>
      </c>
      <c r="C273" s="250"/>
      <c r="D273" s="161">
        <f t="shared" si="409"/>
        <v>-12138.194846153885</v>
      </c>
      <c r="E273" s="77">
        <f t="shared" ref="E273:AJ273" si="451">IF(E$136=0,0,E134-E363)</f>
        <v>107.83114743589249</v>
      </c>
      <c r="F273" s="77">
        <f t="shared" si="451"/>
        <v>1445.7211474358992</v>
      </c>
      <c r="G273" s="77">
        <f t="shared" si="451"/>
        <v>2830.5531474358959</v>
      </c>
      <c r="H273" s="77">
        <f t="shared" si="451"/>
        <v>3222.6371474358893</v>
      </c>
      <c r="I273" s="77">
        <f t="shared" si="451"/>
        <v>5025.749147435894</v>
      </c>
      <c r="J273" s="77">
        <f t="shared" si="451"/>
        <v>2240.1641474358912</v>
      </c>
      <c r="K273" s="77">
        <f t="shared" si="451"/>
        <v>4273.357480769233</v>
      </c>
      <c r="L273" s="77">
        <f t="shared" si="451"/>
        <v>6899.1941474358937</v>
      </c>
      <c r="M273" s="77">
        <f t="shared" si="451"/>
        <v>-1133.6524358974348</v>
      </c>
      <c r="N273" s="77">
        <f t="shared" si="451"/>
        <v>1309.2435641025622</v>
      </c>
      <c r="O273" s="77">
        <f t="shared" si="451"/>
        <v>-2183.672435897437</v>
      </c>
      <c r="P273" s="77">
        <f t="shared" si="451"/>
        <v>670.52956410256229</v>
      </c>
      <c r="Q273" s="77">
        <f t="shared" si="451"/>
        <v>2821.0735641025603</v>
      </c>
      <c r="R273" s="77">
        <f t="shared" si="451"/>
        <v>-7218.3763141025702</v>
      </c>
      <c r="S273" s="77">
        <f t="shared" si="451"/>
        <v>-1857.284314102566</v>
      </c>
      <c r="T273" s="77">
        <f t="shared" si="451"/>
        <v>-1633.7723141025635</v>
      </c>
      <c r="U273" s="77">
        <f t="shared" si="451"/>
        <v>-1912.3026474359012</v>
      </c>
      <c r="V273" s="77">
        <f t="shared" si="451"/>
        <v>1824.8221858974393</v>
      </c>
      <c r="W273" s="77">
        <f t="shared" si="451"/>
        <v>-15323.829814102566</v>
      </c>
      <c r="X273" s="77">
        <f t="shared" si="451"/>
        <v>-771.24181410256278</v>
      </c>
      <c r="Y273" s="77">
        <f t="shared" si="451"/>
        <v>-954.7821474359007</v>
      </c>
      <c r="Z273" s="77">
        <f t="shared" si="451"/>
        <v>-215.70320512820399</v>
      </c>
      <c r="AA273" s="77">
        <f t="shared" si="451"/>
        <v>1814.2467948717967</v>
      </c>
      <c r="AB273" s="77">
        <f t="shared" si="451"/>
        <v>-4998.1072051282099</v>
      </c>
      <c r="AC273" s="77">
        <f t="shared" si="451"/>
        <v>-894.62587179486582</v>
      </c>
      <c r="AD273" s="77">
        <f t="shared" si="451"/>
        <v>1511.2141282051307</v>
      </c>
      <c r="AE273" s="77">
        <f t="shared" si="451"/>
        <v>-4515.5440833333341</v>
      </c>
      <c r="AF273" s="77">
        <f t="shared" si="451"/>
        <v>-250.91608333333352</v>
      </c>
      <c r="AG273" s="77">
        <f t="shared" si="451"/>
        <v>-1082.6640833333331</v>
      </c>
      <c r="AH273" s="77">
        <f t="shared" si="451"/>
        <v>-602.87508333333244</v>
      </c>
      <c r="AI273" s="77">
        <f t="shared" si="451"/>
        <v>1503.8823782051331</v>
      </c>
      <c r="AJ273" s="77">
        <f t="shared" si="451"/>
        <v>-51.274288461539982</v>
      </c>
      <c r="AK273" s="77">
        <f t="shared" ref="AK273:BD273" si="452">IF(AK$136=0,0,AK134-AK363)</f>
        <v>-1202.2196217948713</v>
      </c>
      <c r="AL273" s="77">
        <f t="shared" si="452"/>
        <v>1440.342378205125</v>
      </c>
      <c r="AM273" s="77">
        <f t="shared" si="452"/>
        <v>-3257.672538461542</v>
      </c>
      <c r="AN273" s="77">
        <f t="shared" si="452"/>
        <v>321.94779487179585</v>
      </c>
      <c r="AO273" s="77">
        <f t="shared" si="452"/>
        <v>873.27412820512836</v>
      </c>
      <c r="AP273" s="77">
        <f t="shared" si="452"/>
        <v>-2213.4625384615429</v>
      </c>
      <c r="AQ273" s="77">
        <f t="shared" si="452"/>
        <v>0</v>
      </c>
      <c r="AR273" s="77">
        <f t="shared" si="452"/>
        <v>0</v>
      </c>
      <c r="AS273" s="77">
        <f t="shared" si="452"/>
        <v>0</v>
      </c>
      <c r="AT273" s="77">
        <f t="shared" si="452"/>
        <v>0</v>
      </c>
      <c r="AU273" s="77">
        <f t="shared" si="452"/>
        <v>0</v>
      </c>
      <c r="AV273" s="77">
        <f t="shared" si="452"/>
        <v>0</v>
      </c>
      <c r="AW273" s="77">
        <f t="shared" si="452"/>
        <v>0</v>
      </c>
      <c r="AX273" s="77">
        <f t="shared" si="452"/>
        <v>0</v>
      </c>
      <c r="AY273" s="77">
        <f t="shared" si="452"/>
        <v>0</v>
      </c>
      <c r="AZ273" s="77">
        <f t="shared" si="452"/>
        <v>0</v>
      </c>
      <c r="BA273" s="77">
        <f t="shared" si="452"/>
        <v>0</v>
      </c>
      <c r="BB273" s="77">
        <f t="shared" si="452"/>
        <v>0</v>
      </c>
      <c r="BC273" s="77">
        <f t="shared" si="452"/>
        <v>0</v>
      </c>
      <c r="BD273" s="77">
        <f t="shared" si="452"/>
        <v>0</v>
      </c>
      <c r="BE273" s="251"/>
      <c r="BF273" s="162">
        <f t="shared" si="412"/>
        <v>7606.7425897435769</v>
      </c>
      <c r="BG273" s="157">
        <f t="shared" si="413"/>
        <v>18438.464923076914</v>
      </c>
      <c r="BH273" s="157">
        <f t="shared" si="414"/>
        <v>1483.5218205128131</v>
      </c>
      <c r="BI273" s="157">
        <f t="shared" si="415"/>
        <v>-12621.735589743601</v>
      </c>
      <c r="BJ273" s="157">
        <f t="shared" si="416"/>
        <v>-15225.03158974359</v>
      </c>
      <c r="BK273" s="157">
        <f t="shared" si="417"/>
        <v>-2782.9753589743523</v>
      </c>
      <c r="BL273" s="157">
        <f t="shared" si="418"/>
        <v>-6451.9993333333332</v>
      </c>
      <c r="BM273" s="157">
        <f t="shared" si="419"/>
        <v>1690.7308461538469</v>
      </c>
      <c r="BN273" s="157">
        <f t="shared" si="420"/>
        <v>-4275.9131538461606</v>
      </c>
      <c r="BO273" s="157">
        <f t="shared" si="421"/>
        <v>0</v>
      </c>
      <c r="BP273" s="157">
        <f t="shared" si="422"/>
        <v>0</v>
      </c>
      <c r="BQ273" s="157">
        <f t="shared" si="423"/>
        <v>0</v>
      </c>
      <c r="BR273" s="157">
        <f t="shared" si="424"/>
        <v>-12138.19484615389</v>
      </c>
      <c r="BS273" s="157">
        <f t="shared" si="425"/>
        <v>27528.7293333333</v>
      </c>
      <c r="BT273" s="157">
        <f t="shared" si="426"/>
        <v>-30629.742538461545</v>
      </c>
      <c r="BU273" s="157">
        <f t="shared" si="427"/>
        <v>-9037.181641025647</v>
      </c>
      <c r="BV273" s="157">
        <f t="shared" si="428"/>
        <v>0</v>
      </c>
      <c r="BW273" s="157">
        <f t="shared" si="429"/>
        <v>-3101.0132051282435</v>
      </c>
      <c r="BX273" s="157">
        <f t="shared" si="430"/>
        <v>-9037.181641025647</v>
      </c>
      <c r="BY273" s="157">
        <f>IF(Info!$O$3="Q1",$BS273,IF(Info!$O$3="Q2",$BS273+$BT273,IF(Info!$O$3="Q3",$BS273+$BT273+$BU273,$BR273)))</f>
        <v>27528.7293333333</v>
      </c>
      <c r="BZ273" s="157">
        <f>IF(Info!$O$3="Q1",$BS273,IF(Info!$O$3="Q2",$BT273,IF(Info!$O$3="Q3",$BU273,$BV273)))</f>
        <v>27528.7293333333</v>
      </c>
      <c r="CA273" s="48"/>
    </row>
    <row r="274" spans="1:79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x14ac:dyDescent="0.3">
      <c r="A275" s="248"/>
      <c r="B275" s="207" t="s">
        <v>393</v>
      </c>
      <c r="C275" s="250"/>
      <c r="D275" s="210">
        <f>SUM(E275:BD275)</f>
        <v>-56605.313487179432</v>
      </c>
      <c r="E275" s="261">
        <f t="shared" ref="E275:AJ275" si="453">IF(E$136=0,0,E136-E365)</f>
        <v>6888.0771858974385</v>
      </c>
      <c r="F275" s="261">
        <f t="shared" si="453"/>
        <v>-3046.0211474358985</v>
      </c>
      <c r="G275" s="261">
        <f t="shared" si="453"/>
        <v>2614.5218525641067</v>
      </c>
      <c r="H275" s="261">
        <f t="shared" si="453"/>
        <v>-2308.1454807692207</v>
      </c>
      <c r="I275" s="261">
        <f t="shared" si="453"/>
        <v>-242.42414743589688</v>
      </c>
      <c r="J275" s="261">
        <f t="shared" si="453"/>
        <v>258.02751923077813</v>
      </c>
      <c r="K275" s="261">
        <f t="shared" si="453"/>
        <v>-6916.5991474359016</v>
      </c>
      <c r="L275" s="261">
        <f t="shared" si="453"/>
        <v>-4115.3524807692247</v>
      </c>
      <c r="M275" s="261">
        <f t="shared" si="453"/>
        <v>-361.19756410256377</v>
      </c>
      <c r="N275" s="261">
        <f t="shared" si="453"/>
        <v>203.5147692307728</v>
      </c>
      <c r="O275" s="261">
        <f t="shared" si="453"/>
        <v>-2388.344230769233</v>
      </c>
      <c r="P275" s="261">
        <f t="shared" si="453"/>
        <v>-3638.5628974358915</v>
      </c>
      <c r="Q275" s="261">
        <f t="shared" si="453"/>
        <v>-2067.1985641025603</v>
      </c>
      <c r="R275" s="261">
        <f t="shared" si="453"/>
        <v>4725.2013141025709</v>
      </c>
      <c r="S275" s="261">
        <f t="shared" si="453"/>
        <v>-1295.0573525641012</v>
      </c>
      <c r="T275" s="261">
        <f t="shared" si="453"/>
        <v>-2960.327685897435</v>
      </c>
      <c r="U275" s="261">
        <f t="shared" si="453"/>
        <v>-921.09735256409658</v>
      </c>
      <c r="V275" s="261">
        <f t="shared" si="453"/>
        <v>-309.20551923077437</v>
      </c>
      <c r="W275" s="261">
        <f t="shared" si="453"/>
        <v>11215.104814102564</v>
      </c>
      <c r="X275" s="261">
        <f t="shared" si="453"/>
        <v>-2967.4165192307701</v>
      </c>
      <c r="Y275" s="261">
        <f t="shared" si="453"/>
        <v>-2781.4261858974351</v>
      </c>
      <c r="Z275" s="261">
        <f t="shared" si="453"/>
        <v>-5979.0634615384606</v>
      </c>
      <c r="AA275" s="261">
        <f t="shared" si="453"/>
        <v>164.34487179486678</v>
      </c>
      <c r="AB275" s="261">
        <f t="shared" si="453"/>
        <v>2499.8488717948785</v>
      </c>
      <c r="AC275" s="261">
        <f t="shared" si="453"/>
        <v>-2361.1157948718028</v>
      </c>
      <c r="AD275" s="261">
        <f t="shared" si="453"/>
        <v>-4565.26412820513</v>
      </c>
      <c r="AE275" s="261">
        <f t="shared" si="453"/>
        <v>-1804.7392499999987</v>
      </c>
      <c r="AF275" s="261">
        <f t="shared" si="453"/>
        <v>-2232.7505833333307</v>
      </c>
      <c r="AG275" s="261">
        <f t="shared" si="453"/>
        <v>-4143.7025833333319</v>
      </c>
      <c r="AH275" s="261">
        <f t="shared" si="453"/>
        <v>-2524.4915833333325</v>
      </c>
      <c r="AI275" s="261">
        <f t="shared" si="453"/>
        <v>-2881.924044871801</v>
      </c>
      <c r="AJ275" s="261">
        <f t="shared" si="453"/>
        <v>-5588.3173782051235</v>
      </c>
      <c r="AK275" s="261">
        <f t="shared" ref="AK275:BD275" si="454">IF(AK$136=0,0,AK136-AK365)</f>
        <v>-6615.9220448717952</v>
      </c>
      <c r="AL275" s="261">
        <f t="shared" si="454"/>
        <v>-2631.1673782051257</v>
      </c>
      <c r="AM275" s="261">
        <f t="shared" si="454"/>
        <v>678.28087179487193</v>
      </c>
      <c r="AN275" s="261">
        <f t="shared" si="454"/>
        <v>-4631.4311282051331</v>
      </c>
      <c r="AO275" s="261">
        <f t="shared" si="454"/>
        <v>-3530.0657948717962</v>
      </c>
      <c r="AP275" s="261">
        <f t="shared" si="454"/>
        <v>-43.904128205122106</v>
      </c>
      <c r="AQ275" s="261">
        <f t="shared" si="454"/>
        <v>0</v>
      </c>
      <c r="AR275" s="261">
        <f t="shared" si="454"/>
        <v>0</v>
      </c>
      <c r="AS275" s="261">
        <f t="shared" si="454"/>
        <v>0</v>
      </c>
      <c r="AT275" s="261">
        <f t="shared" si="454"/>
        <v>0</v>
      </c>
      <c r="AU275" s="261">
        <f t="shared" si="454"/>
        <v>0</v>
      </c>
      <c r="AV275" s="261">
        <f t="shared" si="454"/>
        <v>0</v>
      </c>
      <c r="AW275" s="261">
        <f t="shared" si="454"/>
        <v>0</v>
      </c>
      <c r="AX275" s="261">
        <f t="shared" si="454"/>
        <v>0</v>
      </c>
      <c r="AY275" s="261">
        <f t="shared" si="454"/>
        <v>0</v>
      </c>
      <c r="AZ275" s="261">
        <f t="shared" si="454"/>
        <v>0</v>
      </c>
      <c r="BA275" s="261">
        <f t="shared" si="454"/>
        <v>0</v>
      </c>
      <c r="BB275" s="261">
        <f t="shared" si="454"/>
        <v>0</v>
      </c>
      <c r="BC275" s="261">
        <f t="shared" si="454"/>
        <v>0</v>
      </c>
      <c r="BD275" s="261">
        <f t="shared" si="454"/>
        <v>0</v>
      </c>
      <c r="BE275" s="251"/>
      <c r="BF275" s="162">
        <f>SUM(E275:H275)</f>
        <v>4148.432410256426</v>
      </c>
      <c r="BG275" s="157">
        <f>SUM(I275:L275)</f>
        <v>-11016.348256410245</v>
      </c>
      <c r="BH275" s="157">
        <f>SUM(M275:Q275)</f>
        <v>-8251.7884871794759</v>
      </c>
      <c r="BI275" s="157">
        <f>SUM(R275:U275)</f>
        <v>-451.28107692306185</v>
      </c>
      <c r="BJ275" s="157">
        <f>SUM(V275:Y275)</f>
        <v>5157.0565897435845</v>
      </c>
      <c r="BK275" s="157">
        <f>SUM(Z275:AD275)</f>
        <v>-10241.249641025648</v>
      </c>
      <c r="BL275" s="157">
        <f>SUM(AE275:AH275)</f>
        <v>-10705.683999999994</v>
      </c>
      <c r="BM275" s="157">
        <f>SUM(AI275:AL275)</f>
        <v>-17717.330846153847</v>
      </c>
      <c r="BN275" s="157">
        <f>SUM(AM275:AQ275)</f>
        <v>-7527.1201794871795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-56605.313487179439</v>
      </c>
      <c r="BS275" s="157">
        <f>SUM(BF275:BH275)</f>
        <v>-15119.704333333295</v>
      </c>
      <c r="BT275" s="157">
        <f>SUM(BI275:BK275)</f>
        <v>-5535.4741282051255</v>
      </c>
      <c r="BU275" s="157">
        <f>SUM(BL275:BN275)</f>
        <v>-35950.135025641022</v>
      </c>
      <c r="BV275" s="157">
        <f>SUM(BO275:BQ275)</f>
        <v>0</v>
      </c>
      <c r="BW275" s="157">
        <f>SUM(BF275:BK275)</f>
        <v>-20655.17846153842</v>
      </c>
      <c r="BX275" s="157">
        <f>SUM(BL275:BQ275)</f>
        <v>-35950.135025641022</v>
      </c>
      <c r="BY275" s="157">
        <f>IF(Info!$O$3="Q1",$BS275,IF(Info!$O$3="Q2",$BS275+$BT275,IF(Info!$O$3="Q3",$BS275+$BT275+$BU275,$BR275)))</f>
        <v>-15119.704333333295</v>
      </c>
      <c r="BZ275" s="157">
        <f>IF(Info!$O$3="Q1",$BS275,IF(Info!$O$3="Q2",$BT275,IF(Info!$O$3="Q3",$BU275,$BV275)))</f>
        <v>-15119.704333333295</v>
      </c>
      <c r="CA275" s="48"/>
    </row>
    <row r="276" spans="1:79" x14ac:dyDescent="0.3">
      <c r="A276" s="248"/>
      <c r="B276" s="160" t="s">
        <v>394</v>
      </c>
      <c r="C276" s="250"/>
      <c r="D276" s="262"/>
      <c r="E276" s="77">
        <f>E275</f>
        <v>6888.0771858974385</v>
      </c>
      <c r="F276" s="77">
        <f t="shared" ref="F276:AK276" si="455">E276+F275</f>
        <v>3842.0560384615401</v>
      </c>
      <c r="G276" s="77">
        <f t="shared" si="455"/>
        <v>6456.5778910256467</v>
      </c>
      <c r="H276" s="77">
        <f t="shared" si="455"/>
        <v>4148.432410256426</v>
      </c>
      <c r="I276" s="77">
        <f t="shared" si="455"/>
        <v>3906.0082628205291</v>
      </c>
      <c r="J276" s="77">
        <f t="shared" si="455"/>
        <v>4164.0357820513073</v>
      </c>
      <c r="K276" s="77">
        <f t="shared" si="455"/>
        <v>-2752.5633653845944</v>
      </c>
      <c r="L276" s="77">
        <f t="shared" si="455"/>
        <v>-6867.9158461538191</v>
      </c>
      <c r="M276" s="77">
        <f t="shared" si="455"/>
        <v>-7229.1134102563828</v>
      </c>
      <c r="N276" s="77">
        <f t="shared" si="455"/>
        <v>-7025.59864102561</v>
      </c>
      <c r="O276" s="77">
        <f t="shared" si="455"/>
        <v>-9413.9428717948431</v>
      </c>
      <c r="P276" s="77">
        <f t="shared" si="455"/>
        <v>-13052.505769230735</v>
      </c>
      <c r="Q276" s="77">
        <f t="shared" si="455"/>
        <v>-15119.704333333295</v>
      </c>
      <c r="R276" s="77">
        <f t="shared" si="455"/>
        <v>-10394.503019230724</v>
      </c>
      <c r="S276" s="77">
        <f t="shared" si="455"/>
        <v>-11689.560371794825</v>
      </c>
      <c r="T276" s="77">
        <f t="shared" si="455"/>
        <v>-14649.88805769226</v>
      </c>
      <c r="U276" s="77">
        <f t="shared" si="455"/>
        <v>-15570.985410256357</v>
      </c>
      <c r="V276" s="77">
        <f t="shared" si="455"/>
        <v>-15880.190929487131</v>
      </c>
      <c r="W276" s="77">
        <f t="shared" si="455"/>
        <v>-4665.0861153845672</v>
      </c>
      <c r="X276" s="77">
        <f t="shared" si="455"/>
        <v>-7632.5026346153372</v>
      </c>
      <c r="Y276" s="77">
        <f t="shared" si="455"/>
        <v>-10413.928820512772</v>
      </c>
      <c r="Z276" s="77">
        <f t="shared" si="455"/>
        <v>-16392.992282051233</v>
      </c>
      <c r="AA276" s="77">
        <f t="shared" si="455"/>
        <v>-16228.647410256366</v>
      </c>
      <c r="AB276" s="77">
        <f t="shared" si="455"/>
        <v>-13728.798538461488</v>
      </c>
      <c r="AC276" s="77">
        <f t="shared" si="455"/>
        <v>-16089.91433333329</v>
      </c>
      <c r="AD276" s="77">
        <f t="shared" si="455"/>
        <v>-20655.17846153842</v>
      </c>
      <c r="AE276" s="77">
        <f t="shared" si="455"/>
        <v>-22459.917711538419</v>
      </c>
      <c r="AF276" s="77">
        <f t="shared" si="455"/>
        <v>-24692.66829487175</v>
      </c>
      <c r="AG276" s="77">
        <f t="shared" si="455"/>
        <v>-28836.370878205082</v>
      </c>
      <c r="AH276" s="77">
        <f t="shared" si="455"/>
        <v>-31360.862461538414</v>
      </c>
      <c r="AI276" s="77">
        <f t="shared" si="455"/>
        <v>-34242.786506410215</v>
      </c>
      <c r="AJ276" s="77">
        <f t="shared" si="455"/>
        <v>-39831.103884615339</v>
      </c>
      <c r="AK276" s="77">
        <f t="shared" si="455"/>
        <v>-46447.025929487136</v>
      </c>
      <c r="AL276" s="77">
        <f t="shared" ref="AL276:BQ276" si="456">AK276+AL275</f>
        <v>-49078.193307692258</v>
      </c>
      <c r="AM276" s="77">
        <f t="shared" si="456"/>
        <v>-48399.912435897386</v>
      </c>
      <c r="AN276" s="77">
        <f t="shared" si="456"/>
        <v>-53031.343564102521</v>
      </c>
      <c r="AO276" s="77">
        <f t="shared" si="456"/>
        <v>-56561.409358974313</v>
      </c>
      <c r="AP276" s="77">
        <f t="shared" si="456"/>
        <v>-56605.313487179432</v>
      </c>
      <c r="AQ276" s="77">
        <f t="shared" si="456"/>
        <v>-56605.313487179432</v>
      </c>
      <c r="AR276" s="77">
        <f t="shared" si="456"/>
        <v>-56605.313487179432</v>
      </c>
      <c r="AS276" s="77">
        <f t="shared" si="456"/>
        <v>-56605.313487179432</v>
      </c>
      <c r="AT276" s="77">
        <f t="shared" si="456"/>
        <v>-56605.313487179432</v>
      </c>
      <c r="AU276" s="77">
        <f t="shared" si="456"/>
        <v>-56605.313487179432</v>
      </c>
      <c r="AV276" s="77">
        <f t="shared" si="456"/>
        <v>-56605.313487179432</v>
      </c>
      <c r="AW276" s="77">
        <f t="shared" si="456"/>
        <v>-56605.313487179432</v>
      </c>
      <c r="AX276" s="77">
        <f t="shared" si="456"/>
        <v>-56605.313487179432</v>
      </c>
      <c r="AY276" s="77">
        <f t="shared" si="456"/>
        <v>-56605.313487179432</v>
      </c>
      <c r="AZ276" s="77">
        <f t="shared" si="456"/>
        <v>-56605.313487179432</v>
      </c>
      <c r="BA276" s="77">
        <f t="shared" si="456"/>
        <v>-56605.313487179432</v>
      </c>
      <c r="BB276" s="77">
        <f t="shared" si="456"/>
        <v>-56605.313487179432</v>
      </c>
      <c r="BC276" s="77">
        <f t="shared" si="456"/>
        <v>-56605.313487179432</v>
      </c>
      <c r="BD276" s="77">
        <f t="shared" si="456"/>
        <v>-56605.313487179432</v>
      </c>
      <c r="BE276" s="251"/>
      <c r="BF276" s="212">
        <f>BF275</f>
        <v>4148.432410256426</v>
      </c>
      <c r="BG276" s="161">
        <f t="shared" ref="BG276:BQ276" si="457">BF276+BG275</f>
        <v>-6867.9158461538191</v>
      </c>
      <c r="BH276" s="161">
        <f t="shared" si="457"/>
        <v>-15119.704333333295</v>
      </c>
      <c r="BI276" s="161">
        <f t="shared" si="457"/>
        <v>-15570.985410256357</v>
      </c>
      <c r="BJ276" s="161">
        <f t="shared" si="457"/>
        <v>-10413.928820512772</v>
      </c>
      <c r="BK276" s="161">
        <f t="shared" si="457"/>
        <v>-20655.17846153842</v>
      </c>
      <c r="BL276" s="161">
        <f t="shared" si="457"/>
        <v>-31360.862461538414</v>
      </c>
      <c r="BM276" s="161">
        <f t="shared" si="457"/>
        <v>-49078.193307692258</v>
      </c>
      <c r="BN276" s="161">
        <f t="shared" si="457"/>
        <v>-56605.313487179439</v>
      </c>
      <c r="BO276" s="161">
        <f t="shared" si="457"/>
        <v>-56605.313487179439</v>
      </c>
      <c r="BP276" s="161">
        <f t="shared" si="457"/>
        <v>-56605.313487179439</v>
      </c>
      <c r="BQ276" s="161">
        <f t="shared" si="457"/>
        <v>-56605.313487179439</v>
      </c>
      <c r="BR276" s="157"/>
      <c r="BS276" s="161">
        <f>BS275</f>
        <v>-15119.704333333295</v>
      </c>
      <c r="BT276" s="161">
        <f>BS276+BT275</f>
        <v>-20655.17846153842</v>
      </c>
      <c r="BU276" s="161">
        <f>BT276+BU275</f>
        <v>-56605.313487179446</v>
      </c>
      <c r="BV276" s="161">
        <f>BU276+BV275</f>
        <v>-56605.313487179446</v>
      </c>
      <c r="BW276" s="157">
        <f>BT276</f>
        <v>-20655.17846153842</v>
      </c>
      <c r="BX276" s="157">
        <f>BV276</f>
        <v>-56605.313487179446</v>
      </c>
      <c r="BY276" s="157"/>
      <c r="BZ276" s="157"/>
      <c r="CA276" s="48"/>
    </row>
    <row r="277" spans="1:79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7.2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21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7.2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8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5.6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x14ac:dyDescent="0.3">
      <c r="A283" s="269"/>
      <c r="B283" s="78" t="s">
        <v>397</v>
      </c>
      <c r="C283" s="52">
        <f>Info!$AJ3</f>
        <v>5.2</v>
      </c>
      <c r="D283" s="161">
        <f t="shared" ref="D283:D292" si="458">SUM(E283:BD283)</f>
        <v>30883.360000000001</v>
      </c>
      <c r="E283" s="215">
        <f>SUM(Paniglgasse:Newshop2!E283)</f>
        <v>0</v>
      </c>
      <c r="F283" s="215">
        <f>SUM(Paniglgasse:Newshop2!F283)</f>
        <v>0</v>
      </c>
      <c r="G283" s="215">
        <f>SUM(Paniglgasse:Newshop2!G283)</f>
        <v>0</v>
      </c>
      <c r="H283" s="215">
        <f>SUM(Paniglgasse:Newshop2!H283)</f>
        <v>2721.95</v>
      </c>
      <c r="I283" s="215">
        <f>SUM(Paniglgasse:Newshop2!I283)</f>
        <v>100</v>
      </c>
      <c r="J283" s="215">
        <f>SUM(Paniglgasse:Newshop2!J283)</f>
        <v>0</v>
      </c>
      <c r="K283" s="215">
        <f>SUM(Paniglgasse:Newshop2!K283)</f>
        <v>0</v>
      </c>
      <c r="L283" s="215">
        <f>SUM(Paniglgasse:Newshop2!L283)</f>
        <v>0</v>
      </c>
      <c r="M283" s="215">
        <f>SUM(Paniglgasse:Newshop2!M283)</f>
        <v>2729.15</v>
      </c>
      <c r="N283" s="215">
        <f>SUM(Paniglgasse:Newshop2!N283)</f>
        <v>150</v>
      </c>
      <c r="O283" s="215">
        <f>SUM(Paniglgasse:Newshop2!O283)</f>
        <v>0</v>
      </c>
      <c r="P283" s="215">
        <f>SUM(Paniglgasse:Newshop2!P283)</f>
        <v>0</v>
      </c>
      <c r="Q283" s="215">
        <f>SUM(Paniglgasse:Newshop2!Q283)</f>
        <v>0</v>
      </c>
      <c r="R283" s="215">
        <f>SUM(Paniglgasse:Newshop2!R283)</f>
        <v>3206.75</v>
      </c>
      <c r="S283" s="215">
        <f>SUM(Paniglgasse:Newshop2!S283)</f>
        <v>400</v>
      </c>
      <c r="T283" s="215">
        <f>SUM(Paniglgasse:Newshop2!T283)</f>
        <v>0</v>
      </c>
      <c r="U283" s="215">
        <f>SUM(Paniglgasse:Newshop2!U283)</f>
        <v>0</v>
      </c>
      <c r="V283" s="215">
        <f>SUM(Paniglgasse:Newshop2!V283)</f>
        <v>0</v>
      </c>
      <c r="W283" s="215">
        <f>SUM(Paniglgasse:Newshop2!W283)</f>
        <v>3398.21</v>
      </c>
      <c r="X283" s="215">
        <f>SUM(Paniglgasse:Newshop2!X283)</f>
        <v>350</v>
      </c>
      <c r="Y283" s="215">
        <f>SUM(Paniglgasse:Newshop2!Y283)</f>
        <v>0</v>
      </c>
      <c r="Z283" s="215">
        <f>SUM(Paniglgasse:Newshop2!Z283)</f>
        <v>0</v>
      </c>
      <c r="AA283" s="215">
        <f>SUM(Paniglgasse:Newshop2!AA283)</f>
        <v>0</v>
      </c>
      <c r="AB283" s="215">
        <f>SUM(Paniglgasse:Newshop2!AB283)</f>
        <v>3181.49</v>
      </c>
      <c r="AC283" s="215">
        <f>SUM(Paniglgasse:Newshop2!AC283)</f>
        <v>100</v>
      </c>
      <c r="AD283" s="215">
        <f>SUM(Paniglgasse:Newshop2!AD283)</f>
        <v>0</v>
      </c>
      <c r="AE283" s="215">
        <f>SUM(Paniglgasse:Newshop2!AE283)</f>
        <v>0</v>
      </c>
      <c r="AF283" s="215">
        <f>SUM(Paniglgasse:Newshop2!AF283)</f>
        <v>0</v>
      </c>
      <c r="AG283" s="215">
        <f>SUM(Paniglgasse:Newshop2!AG283)</f>
        <v>2362.29</v>
      </c>
      <c r="AH283" s="215">
        <f>SUM(Paniglgasse:Newshop2!AH283)</f>
        <v>0</v>
      </c>
      <c r="AI283" s="215">
        <f>SUM(Paniglgasse:Newshop2!AI283)</f>
        <v>0</v>
      </c>
      <c r="AJ283" s="215">
        <f>SUM(Paniglgasse:Newshop2!AJ283)</f>
        <v>0</v>
      </c>
      <c r="AK283" s="215">
        <f>SUM(Paniglgasse:Newshop2!AK283)</f>
        <v>0</v>
      </c>
      <c r="AL283" s="215">
        <f>SUM(Paniglgasse:Newshop2!AL283)</f>
        <v>0</v>
      </c>
      <c r="AM283" s="215">
        <f>SUM(Paniglgasse:Newshop2!AM283)</f>
        <v>2939.5</v>
      </c>
      <c r="AN283" s="215">
        <f>SUM(Paniglgasse:Newshop2!AN283)</f>
        <v>100</v>
      </c>
      <c r="AO283" s="215">
        <f>SUM(Paniglgasse:Newshop2!AO283)</f>
        <v>0</v>
      </c>
      <c r="AP283" s="215">
        <f>SUM(Paniglgasse:Newshop2!AP283)</f>
        <v>0</v>
      </c>
      <c r="AQ283" s="215">
        <f>SUM(Paniglgasse:Newshop2!AQ283)</f>
        <v>0</v>
      </c>
      <c r="AR283" s="215">
        <f>SUM(Paniglgasse:Newshop2!AR283)</f>
        <v>3099.32</v>
      </c>
      <c r="AS283" s="215">
        <f>SUM(Paniglgasse:Newshop2!AS283)</f>
        <v>150</v>
      </c>
      <c r="AT283" s="215">
        <f>SUM(Paniglgasse:Newshop2!AT283)</f>
        <v>0</v>
      </c>
      <c r="AU283" s="215">
        <f>SUM(Paniglgasse:Newshop2!AU283)</f>
        <v>0</v>
      </c>
      <c r="AV283" s="215">
        <f>SUM(Paniglgasse:Newshop2!AV283)</f>
        <v>0</v>
      </c>
      <c r="AW283" s="215">
        <f>SUM(Paniglgasse:Newshop2!AW283)</f>
        <v>3190.9700000000003</v>
      </c>
      <c r="AX283" s="215">
        <f>SUM(Paniglgasse:Newshop2!AX283)</f>
        <v>100</v>
      </c>
      <c r="AY283" s="215">
        <f>SUM(Paniglgasse:Newshop2!AY283)</f>
        <v>0</v>
      </c>
      <c r="AZ283" s="215">
        <f>SUM(Paniglgasse:Newshop2!AZ283)</f>
        <v>0</v>
      </c>
      <c r="BA283" s="215">
        <f>SUM(Paniglgasse:Newshop2!BA283)</f>
        <v>0</v>
      </c>
      <c r="BB283" s="215">
        <f>SUM(Paniglgasse:Newshop2!BB283)</f>
        <v>2603.73</v>
      </c>
      <c r="BC283" s="215">
        <f>SUM(Paniglgasse:Newshop2!BC283)</f>
        <v>0</v>
      </c>
      <c r="BD283" s="215">
        <f>SUM(Paniglgasse:Newshop2!BD283)</f>
        <v>0</v>
      </c>
      <c r="BE283" s="271"/>
      <c r="BF283" s="163">
        <f t="shared" ref="BF283:BF292" si="459">SUM(E283:H283)</f>
        <v>2721.95</v>
      </c>
      <c r="BG283" s="77">
        <f t="shared" ref="BG283:BG292" si="460">SUM(I283:L283)</f>
        <v>100</v>
      </c>
      <c r="BH283" s="77">
        <f t="shared" ref="BH283:BH292" si="461">SUM(M283:Q283)</f>
        <v>2879.15</v>
      </c>
      <c r="BI283" s="77">
        <f t="shared" ref="BI283:BI292" si="462">SUM(R283:U283)</f>
        <v>3606.75</v>
      </c>
      <c r="BJ283" s="77">
        <f t="shared" ref="BJ283:BJ292" si="463">SUM(V283:Y283)</f>
        <v>3748.21</v>
      </c>
      <c r="BK283" s="77">
        <f t="shared" ref="BK283:BK292" si="464">SUM(Z283:AD283)</f>
        <v>3281.49</v>
      </c>
      <c r="BL283" s="77">
        <f t="shared" ref="BL283:BL292" si="465">SUM(AE283:AH283)</f>
        <v>2362.29</v>
      </c>
      <c r="BM283" s="77">
        <f t="shared" ref="BM283:BM292" si="466">SUM(AI283:AL283)</f>
        <v>0</v>
      </c>
      <c r="BN283" s="77">
        <f t="shared" ref="BN283:BN292" si="467">SUM(AM283:AQ283)</f>
        <v>3039.5</v>
      </c>
      <c r="BO283" s="77">
        <f t="shared" ref="BO283:BO292" si="468">SUM(AR283:AU283)</f>
        <v>3249.32</v>
      </c>
      <c r="BP283" s="77">
        <f t="shared" ref="BP283:BP292" si="469">SUM(AV283:AY283)</f>
        <v>3290.9700000000003</v>
      </c>
      <c r="BQ283" s="77">
        <f t="shared" ref="BQ283:BQ292" si="470">SUM(AZ283:BD283)</f>
        <v>2603.73</v>
      </c>
      <c r="BR283" s="157">
        <f t="shared" ref="BR283:BR292" si="471">SUM(BF283:BQ283)</f>
        <v>30883.360000000001</v>
      </c>
      <c r="BS283" s="77">
        <f t="shared" ref="BS283:BS292" si="472">SUM(BF283:BH283)</f>
        <v>5701.1</v>
      </c>
      <c r="BT283" s="77">
        <f t="shared" ref="BT283:BT292" si="473">SUM(BI283:BK283)</f>
        <v>10636.45</v>
      </c>
      <c r="BU283" s="77">
        <f t="shared" ref="BU283:BU292" si="474">SUM(BL283:BN283)</f>
        <v>5401.79</v>
      </c>
      <c r="BV283" s="77">
        <f t="shared" ref="BV283:BV292" si="475">SUM(BO283:BQ283)</f>
        <v>9144.02</v>
      </c>
      <c r="BW283" s="77">
        <f t="shared" ref="BW283:BW292" si="476">SUM(BF283:BK283)</f>
        <v>16337.550000000001</v>
      </c>
      <c r="BX283" s="77">
        <f t="shared" ref="BX283:BX292" si="477">SUM(BL283:BQ283)</f>
        <v>14545.810000000001</v>
      </c>
      <c r="BY283" s="77">
        <f>IF(Info!$O$3="Q1",$BS283,IF(Info!$O$3="Q2",$BS283+$BT283,IF(Info!$O$3="Q3",$BS283+$BT283+$BU283,$BR283)))</f>
        <v>5701.1</v>
      </c>
      <c r="BZ283" s="77">
        <f>IF(Info!$O$3="Q1",$BS283,IF(Info!$O$3="Q2",$BT283,IF(Info!$O$3="Q3",$BU283,$BV283)))</f>
        <v>5701.1</v>
      </c>
      <c r="CA283" s="49"/>
    </row>
    <row r="284" spans="1:79" x14ac:dyDescent="0.3">
      <c r="A284" s="269"/>
      <c r="B284" s="78" t="s">
        <v>398</v>
      </c>
      <c r="C284" s="52">
        <f>Info!$AJ5</f>
        <v>2.4</v>
      </c>
      <c r="D284" s="161">
        <f t="shared" si="458"/>
        <v>29520.700000000004</v>
      </c>
      <c r="E284" s="215">
        <f>SUM(Paniglgasse:Newshop2!E284)</f>
        <v>572.80999999999995</v>
      </c>
      <c r="F284" s="215">
        <f>SUM(Paniglgasse:Newshop2!F284)</f>
        <v>640.16999999999996</v>
      </c>
      <c r="G284" s="215">
        <f>SUM(Paniglgasse:Newshop2!G284)</f>
        <v>478.81</v>
      </c>
      <c r="H284" s="215">
        <f>SUM(Paniglgasse:Newshop2!H284)</f>
        <v>0</v>
      </c>
      <c r="I284" s="215">
        <f>SUM(Paniglgasse:Newshop2!I284)</f>
        <v>569.25</v>
      </c>
      <c r="J284" s="215">
        <f>SUM(Paniglgasse:Newshop2!J284)</f>
        <v>606.15</v>
      </c>
      <c r="K284" s="215">
        <f>SUM(Paniglgasse:Newshop2!K284)</f>
        <v>493.02</v>
      </c>
      <c r="L284" s="215">
        <f>SUM(Paniglgasse:Newshop2!L284)</f>
        <v>475.31</v>
      </c>
      <c r="M284" s="215">
        <f>SUM(Paniglgasse:Newshop2!M284)</f>
        <v>0</v>
      </c>
      <c r="N284" s="215">
        <f>SUM(Paniglgasse:Newshop2!N284)</f>
        <v>601.48</v>
      </c>
      <c r="O284" s="215">
        <f>SUM(Paniglgasse:Newshop2!O284)</f>
        <v>818.28</v>
      </c>
      <c r="P284" s="215">
        <f>SUM(Paniglgasse:Newshop2!P284)</f>
        <v>743.68000000000006</v>
      </c>
      <c r="Q284" s="215">
        <f>SUM(Paniglgasse:Newshop2!Q284)</f>
        <v>486.57</v>
      </c>
      <c r="R284" s="215">
        <f>SUM(Paniglgasse:Newshop2!R284)</f>
        <v>0</v>
      </c>
      <c r="S284" s="215">
        <f>SUM(Paniglgasse:Newshop2!S284)</f>
        <v>752.2</v>
      </c>
      <c r="T284" s="215">
        <f>SUM(Paniglgasse:Newshop2!T284)</f>
        <v>884.69</v>
      </c>
      <c r="U284" s="215">
        <f>SUM(Paniglgasse:Newshop2!U284)</f>
        <v>852.11</v>
      </c>
      <c r="V284" s="215">
        <f>SUM(Paniglgasse:Newshop2!V284)</f>
        <v>700.46</v>
      </c>
      <c r="W284" s="215">
        <f>SUM(Paniglgasse:Newshop2!W284)</f>
        <v>0</v>
      </c>
      <c r="X284" s="215">
        <f>SUM(Paniglgasse:Newshop2!X284)</f>
        <v>857.7</v>
      </c>
      <c r="Y284" s="215">
        <f>SUM(Paniglgasse:Newshop2!Y284)</f>
        <v>823.94</v>
      </c>
      <c r="Z284" s="215">
        <f>SUM(Paniglgasse:Newshop2!Z284)</f>
        <v>775.83</v>
      </c>
      <c r="AA284" s="215">
        <f>SUM(Paniglgasse:Newshop2!AA284)</f>
        <v>705.22</v>
      </c>
      <c r="AB284" s="215">
        <f>SUM(Paniglgasse:Newshop2!AB284)</f>
        <v>0</v>
      </c>
      <c r="AC284" s="215">
        <f>SUM(Paniglgasse:Newshop2!AC284)</f>
        <v>989.8</v>
      </c>
      <c r="AD284" s="215">
        <f>SUM(Paniglgasse:Newshop2!AD284)</f>
        <v>698.14</v>
      </c>
      <c r="AE284" s="215">
        <f>SUM(Paniglgasse:Newshop2!AE284)</f>
        <v>557.83000000000004</v>
      </c>
      <c r="AF284" s="215">
        <f>SUM(Paniglgasse:Newshop2!AF284)</f>
        <v>502.31</v>
      </c>
      <c r="AG284" s="215">
        <f>SUM(Paniglgasse:Newshop2!AG284)</f>
        <v>0</v>
      </c>
      <c r="AH284" s="215">
        <f>SUM(Paniglgasse:Newshop2!AH284)</f>
        <v>872.12</v>
      </c>
      <c r="AI284" s="215">
        <f>SUM(Paniglgasse:Newshop2!AI284)</f>
        <v>709.35</v>
      </c>
      <c r="AJ284" s="215">
        <f>SUM(Paniglgasse:Newshop2!AJ284)</f>
        <v>605.21</v>
      </c>
      <c r="AK284" s="215">
        <f>SUM(Paniglgasse:Newshop2!AK284)</f>
        <v>594.64</v>
      </c>
      <c r="AL284" s="215">
        <f>SUM(Paniglgasse:Newshop2!AL284)</f>
        <v>489.31</v>
      </c>
      <c r="AM284" s="215">
        <f>SUM(Paniglgasse:Newshop2!AM284)</f>
        <v>0</v>
      </c>
      <c r="AN284" s="215">
        <f>SUM(Paniglgasse:Newshop2!AN284)</f>
        <v>793.96</v>
      </c>
      <c r="AO284" s="215">
        <f>SUM(Paniglgasse:Newshop2!AO284)</f>
        <v>935.55</v>
      </c>
      <c r="AP284" s="215">
        <f>SUM(Paniglgasse:Newshop2!AP284)</f>
        <v>808.62</v>
      </c>
      <c r="AQ284" s="215">
        <f>SUM(Paniglgasse:Newshop2!AQ284)</f>
        <v>484.01</v>
      </c>
      <c r="AR284" s="215">
        <f>SUM(Paniglgasse:Newshop2!AR284)</f>
        <v>0</v>
      </c>
      <c r="AS284" s="215">
        <f>SUM(Paniglgasse:Newshop2!AS284)</f>
        <v>966.13</v>
      </c>
      <c r="AT284" s="215">
        <f>SUM(Paniglgasse:Newshop2!AT284)</f>
        <v>817.86</v>
      </c>
      <c r="AU284" s="215">
        <f>SUM(Paniglgasse:Newshop2!AU284)</f>
        <v>729.36</v>
      </c>
      <c r="AV284" s="215">
        <f>SUM(Paniglgasse:Newshop2!AV284)</f>
        <v>568.47</v>
      </c>
      <c r="AW284" s="215">
        <f>SUM(Paniglgasse:Newshop2!AW284)</f>
        <v>0</v>
      </c>
      <c r="AX284" s="215">
        <f>SUM(Paniglgasse:Newshop2!AX284)</f>
        <v>1024.74</v>
      </c>
      <c r="AY284" s="215">
        <f>SUM(Paniglgasse:Newshop2!AY284)</f>
        <v>929.49</v>
      </c>
      <c r="AZ284" s="215">
        <f>SUM(Paniglgasse:Newshop2!AZ284)</f>
        <v>829.46</v>
      </c>
      <c r="BA284" s="215">
        <f>SUM(Paniglgasse:Newshop2!BA284)</f>
        <v>619.24</v>
      </c>
      <c r="BB284" s="215">
        <f>SUM(Paniglgasse:Newshop2!BB284)</f>
        <v>0</v>
      </c>
      <c r="BC284" s="215">
        <f>SUM(Paniglgasse:Newshop2!BC284)</f>
        <v>657.7</v>
      </c>
      <c r="BD284" s="215">
        <f>SUM(Paniglgasse:Newshop2!BD284)</f>
        <v>499.72</v>
      </c>
      <c r="BE284" s="271"/>
      <c r="BF284" s="163">
        <f t="shared" si="459"/>
        <v>1691.79</v>
      </c>
      <c r="BG284" s="77">
        <f t="shared" si="460"/>
        <v>2143.73</v>
      </c>
      <c r="BH284" s="77">
        <f t="shared" si="461"/>
        <v>2650.01</v>
      </c>
      <c r="BI284" s="77">
        <f t="shared" si="462"/>
        <v>2489</v>
      </c>
      <c r="BJ284" s="77">
        <f t="shared" si="463"/>
        <v>2382.1000000000004</v>
      </c>
      <c r="BK284" s="77">
        <f t="shared" si="464"/>
        <v>3168.9900000000002</v>
      </c>
      <c r="BL284" s="77">
        <f t="shared" si="465"/>
        <v>1932.2600000000002</v>
      </c>
      <c r="BM284" s="77">
        <f t="shared" si="466"/>
        <v>2398.5099999999998</v>
      </c>
      <c r="BN284" s="77">
        <f t="shared" si="467"/>
        <v>3022.1400000000003</v>
      </c>
      <c r="BO284" s="77">
        <f t="shared" si="468"/>
        <v>2513.35</v>
      </c>
      <c r="BP284" s="77">
        <f t="shared" si="469"/>
        <v>2522.6999999999998</v>
      </c>
      <c r="BQ284" s="77">
        <f t="shared" si="470"/>
        <v>2606.12</v>
      </c>
      <c r="BR284" s="157">
        <f t="shared" si="471"/>
        <v>29520.699999999997</v>
      </c>
      <c r="BS284" s="77">
        <f t="shared" si="472"/>
        <v>6485.5300000000007</v>
      </c>
      <c r="BT284" s="77">
        <f t="shared" si="473"/>
        <v>8040.09</v>
      </c>
      <c r="BU284" s="77">
        <f t="shared" si="474"/>
        <v>7352.9100000000008</v>
      </c>
      <c r="BV284" s="77">
        <f t="shared" si="475"/>
        <v>7642.1699999999992</v>
      </c>
      <c r="BW284" s="77">
        <f t="shared" si="476"/>
        <v>14525.62</v>
      </c>
      <c r="BX284" s="77">
        <f t="shared" si="477"/>
        <v>14995.079999999998</v>
      </c>
      <c r="BY284" s="77">
        <f>IF(Info!$O$3="Q1",$BS284,IF(Info!$O$3="Q2",$BS284+$BT284,IF(Info!$O$3="Q3",$BS284+$BT284+$BU284,$BR284)))</f>
        <v>6485.5300000000007</v>
      </c>
      <c r="BZ284" s="77">
        <f>IF(Info!$O$3="Q1",$BS284,IF(Info!$O$3="Q2",$BT284,IF(Info!$O$3="Q3",$BU284,$BV284)))</f>
        <v>6485.5300000000007</v>
      </c>
      <c r="CA284" s="49"/>
    </row>
    <row r="285" spans="1:79" x14ac:dyDescent="0.3">
      <c r="A285" s="269"/>
      <c r="B285" s="78" t="s">
        <v>399</v>
      </c>
      <c r="C285" s="52">
        <f>Info!$AJ4</f>
        <v>5.2</v>
      </c>
      <c r="D285" s="161">
        <f t="shared" si="458"/>
        <v>1811.4399999999998</v>
      </c>
      <c r="E285" s="215">
        <f>SUM(Paniglgasse:Newshop2!E285)</f>
        <v>54.44</v>
      </c>
      <c r="F285" s="215">
        <f>SUM(Paniglgasse:Newshop2!F285)</f>
        <v>60.03</v>
      </c>
      <c r="G285" s="215">
        <f>SUM(Paniglgasse:Newshop2!G285)</f>
        <v>0</v>
      </c>
      <c r="H285" s="215">
        <f>SUM(Paniglgasse:Newshop2!H285)</f>
        <v>61.08</v>
      </c>
      <c r="I285" s="215">
        <f>SUM(Paniglgasse:Newshop2!I285)</f>
        <v>64.44</v>
      </c>
      <c r="J285" s="215">
        <f>SUM(Paniglgasse:Newshop2!J285)</f>
        <v>24.49</v>
      </c>
      <c r="K285" s="215">
        <f>SUM(Paniglgasse:Newshop2!K285)</f>
        <v>0</v>
      </c>
      <c r="L285" s="215">
        <f>SUM(Paniglgasse:Newshop2!L285)</f>
        <v>0</v>
      </c>
      <c r="M285" s="215">
        <f>SUM(Paniglgasse:Newshop2!M285)</f>
        <v>59.28</v>
      </c>
      <c r="N285" s="215">
        <f>SUM(Paniglgasse:Newshop2!N285)</f>
        <v>40.31</v>
      </c>
      <c r="O285" s="215">
        <f>SUM(Paniglgasse:Newshop2!O285)</f>
        <v>59.480000000000004</v>
      </c>
      <c r="P285" s="215">
        <f>SUM(Paniglgasse:Newshop2!P285)</f>
        <v>0</v>
      </c>
      <c r="Q285" s="215">
        <f>SUM(Paniglgasse:Newshop2!Q285)</f>
        <v>0</v>
      </c>
      <c r="R285" s="215">
        <f>SUM(Paniglgasse:Newshop2!R285)</f>
        <v>62.67</v>
      </c>
      <c r="S285" s="215">
        <f>SUM(Paniglgasse:Newshop2!S285)</f>
        <v>58.92</v>
      </c>
      <c r="T285" s="215">
        <f>SUM(Paniglgasse:Newshop2!T285)</f>
        <v>61.86</v>
      </c>
      <c r="U285" s="215">
        <f>SUM(Paniglgasse:Newshop2!U285)</f>
        <v>0</v>
      </c>
      <c r="V285" s="215">
        <f>SUM(Paniglgasse:Newshop2!V285)</f>
        <v>0</v>
      </c>
      <c r="W285" s="215">
        <f>SUM(Paniglgasse:Newshop2!W285)</f>
        <v>55.85</v>
      </c>
      <c r="X285" s="215">
        <f>SUM(Paniglgasse:Newshop2!X285)</f>
        <v>59.629999999999995</v>
      </c>
      <c r="Y285" s="215">
        <f>SUM(Paniglgasse:Newshop2!Y285)</f>
        <v>65.63</v>
      </c>
      <c r="Z285" s="215">
        <f>SUM(Paniglgasse:Newshop2!Z285)</f>
        <v>0</v>
      </c>
      <c r="AA285" s="215">
        <f>SUM(Paniglgasse:Newshop2!AA285)</f>
        <v>0</v>
      </c>
      <c r="AB285" s="215">
        <f>SUM(Paniglgasse:Newshop2!AB285)</f>
        <v>58.06</v>
      </c>
      <c r="AC285" s="215">
        <f>SUM(Paniglgasse:Newshop2!AC285)</f>
        <v>62.31</v>
      </c>
      <c r="AD285" s="215">
        <f>SUM(Paniglgasse:Newshop2!AD285)</f>
        <v>61.8</v>
      </c>
      <c r="AE285" s="215">
        <f>SUM(Paniglgasse:Newshop2!AE285)</f>
        <v>0</v>
      </c>
      <c r="AF285" s="215">
        <f>SUM(Paniglgasse:Newshop2!AF285)</f>
        <v>0</v>
      </c>
      <c r="AG285" s="215">
        <f>SUM(Paniglgasse:Newshop2!AG285)</f>
        <v>64.22</v>
      </c>
      <c r="AH285" s="215">
        <f>SUM(Paniglgasse:Newshop2!AH285)</f>
        <v>64.23</v>
      </c>
      <c r="AI285" s="215">
        <f>SUM(Paniglgasse:Newshop2!AI285)</f>
        <v>40</v>
      </c>
      <c r="AJ285" s="215">
        <f>SUM(Paniglgasse:Newshop2!AJ285)</f>
        <v>0</v>
      </c>
      <c r="AK285" s="215">
        <f>SUM(Paniglgasse:Newshop2!AK285)</f>
        <v>0</v>
      </c>
      <c r="AL285" s="215">
        <f>SUM(Paniglgasse:Newshop2!AL285)</f>
        <v>0</v>
      </c>
      <c r="AM285" s="215">
        <f>SUM(Paniglgasse:Newshop2!AM285)</f>
        <v>64.31</v>
      </c>
      <c r="AN285" s="215">
        <f>SUM(Paniglgasse:Newshop2!AN285)</f>
        <v>58.56</v>
      </c>
      <c r="AO285" s="215">
        <f>SUM(Paniglgasse:Newshop2!AO285)</f>
        <v>57.8</v>
      </c>
      <c r="AP285" s="215">
        <f>SUM(Paniglgasse:Newshop2!AP285)</f>
        <v>0</v>
      </c>
      <c r="AQ285" s="215">
        <f>SUM(Paniglgasse:Newshop2!AQ285)</f>
        <v>0</v>
      </c>
      <c r="AR285" s="215">
        <f>SUM(Paniglgasse:Newshop2!AR285)</f>
        <v>62.620000000000005</v>
      </c>
      <c r="AS285" s="215">
        <f>SUM(Paniglgasse:Newshop2!AS285)</f>
        <v>63.11</v>
      </c>
      <c r="AT285" s="215">
        <f>SUM(Paniglgasse:Newshop2!AT285)</f>
        <v>64.47</v>
      </c>
      <c r="AU285" s="215">
        <f>SUM(Paniglgasse:Newshop2!AU285)</f>
        <v>0</v>
      </c>
      <c r="AV285" s="215">
        <f>SUM(Paniglgasse:Newshop2!AV285)</f>
        <v>0</v>
      </c>
      <c r="AW285" s="215">
        <f>SUM(Paniglgasse:Newshop2!AW285)</f>
        <v>54.43</v>
      </c>
      <c r="AX285" s="215">
        <f>SUM(Paniglgasse:Newshop2!AX285)</f>
        <v>54.82</v>
      </c>
      <c r="AY285" s="215">
        <f>SUM(Paniglgasse:Newshop2!AY285)</f>
        <v>61.57</v>
      </c>
      <c r="AZ285" s="215">
        <f>SUM(Paniglgasse:Newshop2!AZ285)</f>
        <v>0</v>
      </c>
      <c r="BA285" s="215">
        <f>SUM(Paniglgasse:Newshop2!BA285)</f>
        <v>0</v>
      </c>
      <c r="BB285" s="215">
        <f>SUM(Paniglgasse:Newshop2!BB285)</f>
        <v>65.05</v>
      </c>
      <c r="BC285" s="215">
        <f>SUM(Paniglgasse:Newshop2!BC285)</f>
        <v>65.97</v>
      </c>
      <c r="BD285" s="215">
        <f>SUM(Paniglgasse:Newshop2!BD285)</f>
        <v>0</v>
      </c>
      <c r="BE285" s="271"/>
      <c r="BF285" s="163">
        <f t="shared" si="459"/>
        <v>175.55</v>
      </c>
      <c r="BG285" s="77">
        <f t="shared" si="460"/>
        <v>88.929999999999993</v>
      </c>
      <c r="BH285" s="77">
        <f t="shared" si="461"/>
        <v>159.07</v>
      </c>
      <c r="BI285" s="77">
        <f t="shared" si="462"/>
        <v>183.45</v>
      </c>
      <c r="BJ285" s="77">
        <f t="shared" si="463"/>
        <v>181.10999999999999</v>
      </c>
      <c r="BK285" s="77">
        <f t="shared" si="464"/>
        <v>182.17000000000002</v>
      </c>
      <c r="BL285" s="77">
        <f t="shared" si="465"/>
        <v>128.44999999999999</v>
      </c>
      <c r="BM285" s="77">
        <f t="shared" si="466"/>
        <v>40</v>
      </c>
      <c r="BN285" s="77">
        <f t="shared" si="467"/>
        <v>180.67000000000002</v>
      </c>
      <c r="BO285" s="77">
        <f t="shared" si="468"/>
        <v>190.2</v>
      </c>
      <c r="BP285" s="77">
        <f t="shared" si="469"/>
        <v>170.82</v>
      </c>
      <c r="BQ285" s="77">
        <f t="shared" si="470"/>
        <v>131.01999999999998</v>
      </c>
      <c r="BR285" s="157">
        <f t="shared" si="471"/>
        <v>1811.44</v>
      </c>
      <c r="BS285" s="77">
        <f t="shared" si="472"/>
        <v>423.55</v>
      </c>
      <c r="BT285" s="77">
        <f t="shared" si="473"/>
        <v>546.73</v>
      </c>
      <c r="BU285" s="77">
        <f t="shared" si="474"/>
        <v>349.12</v>
      </c>
      <c r="BV285" s="77">
        <f t="shared" si="475"/>
        <v>492.03999999999996</v>
      </c>
      <c r="BW285" s="77">
        <f t="shared" si="476"/>
        <v>970.28</v>
      </c>
      <c r="BX285" s="77">
        <f t="shared" si="477"/>
        <v>841.15999999999985</v>
      </c>
      <c r="BY285" s="77">
        <f>IF(Info!$O$3="Q1",$BS285,IF(Info!$O$3="Q2",$BS285+$BT285,IF(Info!$O$3="Q3",$BS285+$BT285+$BU285,$BR285)))</f>
        <v>423.55</v>
      </c>
      <c r="BZ285" s="77">
        <f>IF(Info!$O$3="Q1",$BS285,IF(Info!$O$3="Q2",$BT285,IF(Info!$O$3="Q3",$BU285,$BV285)))</f>
        <v>423.55</v>
      </c>
      <c r="CA285" s="49"/>
    </row>
    <row r="286" spans="1:79" x14ac:dyDescent="0.3">
      <c r="A286" s="269"/>
      <c r="B286" s="78" t="s">
        <v>400</v>
      </c>
      <c r="C286" s="52">
        <f>Info!$AJ6</f>
        <v>2.4</v>
      </c>
      <c r="D286" s="161">
        <f t="shared" si="458"/>
        <v>0</v>
      </c>
      <c r="E286" s="215">
        <f>SUM(Paniglgasse:Newshop2!E286)</f>
        <v>0</v>
      </c>
      <c r="F286" s="215">
        <f>SUM(Paniglgasse:Newshop2!F286)</f>
        <v>0</v>
      </c>
      <c r="G286" s="215">
        <f>SUM(Paniglgasse:Newshop2!G286)</f>
        <v>0</v>
      </c>
      <c r="H286" s="215">
        <f>SUM(Paniglgasse:Newshop2!H286)</f>
        <v>0</v>
      </c>
      <c r="I286" s="215">
        <f>SUM(Paniglgasse:Newshop2!I286)</f>
        <v>0</v>
      </c>
      <c r="J286" s="215">
        <f>SUM(Paniglgasse:Newshop2!J286)</f>
        <v>0</v>
      </c>
      <c r="K286" s="215">
        <f>SUM(Paniglgasse:Newshop2!K286)</f>
        <v>0</v>
      </c>
      <c r="L286" s="215">
        <f>SUM(Paniglgasse:Newshop2!L286)</f>
        <v>0</v>
      </c>
      <c r="M286" s="215">
        <f>SUM(Paniglgasse:Newshop2!M286)</f>
        <v>0</v>
      </c>
      <c r="N286" s="215">
        <f>SUM(Paniglgasse:Newshop2!N286)</f>
        <v>0</v>
      </c>
      <c r="O286" s="215">
        <f>SUM(Paniglgasse:Newshop2!O286)</f>
        <v>0</v>
      </c>
      <c r="P286" s="215">
        <f>SUM(Paniglgasse:Newshop2!P286)</f>
        <v>0</v>
      </c>
      <c r="Q286" s="215">
        <f>SUM(Paniglgasse:Newshop2!Q286)</f>
        <v>0</v>
      </c>
      <c r="R286" s="215">
        <f>SUM(Paniglgasse:Newshop2!R286)</f>
        <v>0</v>
      </c>
      <c r="S286" s="215">
        <f>SUM(Paniglgasse:Newshop2!S286)</f>
        <v>0</v>
      </c>
      <c r="T286" s="215">
        <f>SUM(Paniglgasse:Newshop2!T286)</f>
        <v>0</v>
      </c>
      <c r="U286" s="215">
        <f>SUM(Paniglgasse:Newshop2!U286)</f>
        <v>0</v>
      </c>
      <c r="V286" s="215">
        <f>SUM(Paniglgasse:Newshop2!V286)</f>
        <v>0</v>
      </c>
      <c r="W286" s="215">
        <f>SUM(Paniglgasse:Newshop2!W286)</f>
        <v>0</v>
      </c>
      <c r="X286" s="215">
        <f>SUM(Paniglgasse:Newshop2!X286)</f>
        <v>0</v>
      </c>
      <c r="Y286" s="215">
        <f>SUM(Paniglgasse:Newshop2!Y286)</f>
        <v>0</v>
      </c>
      <c r="Z286" s="215">
        <f>SUM(Paniglgasse:Newshop2!Z286)</f>
        <v>0</v>
      </c>
      <c r="AA286" s="215">
        <f>SUM(Paniglgasse:Newshop2!AA286)</f>
        <v>0</v>
      </c>
      <c r="AB286" s="215">
        <f>SUM(Paniglgasse:Newshop2!AB286)</f>
        <v>0</v>
      </c>
      <c r="AC286" s="215">
        <f>SUM(Paniglgasse:Newshop2!AC286)</f>
        <v>0</v>
      </c>
      <c r="AD286" s="215">
        <f>SUM(Paniglgasse:Newshop2!AD286)</f>
        <v>0</v>
      </c>
      <c r="AE286" s="215">
        <f>SUM(Paniglgasse:Newshop2!AE286)</f>
        <v>0</v>
      </c>
      <c r="AF286" s="215">
        <f>SUM(Paniglgasse:Newshop2!AF286)</f>
        <v>0</v>
      </c>
      <c r="AG286" s="215">
        <f>SUM(Paniglgasse:Newshop2!AG286)</f>
        <v>0</v>
      </c>
      <c r="AH286" s="215">
        <f>SUM(Paniglgasse:Newshop2!AH286)</f>
        <v>0</v>
      </c>
      <c r="AI286" s="215">
        <f>SUM(Paniglgasse:Newshop2!AI286)</f>
        <v>0</v>
      </c>
      <c r="AJ286" s="215">
        <f>SUM(Paniglgasse:Newshop2!AJ286)</f>
        <v>0</v>
      </c>
      <c r="AK286" s="215">
        <f>SUM(Paniglgasse:Newshop2!AK286)</f>
        <v>0</v>
      </c>
      <c r="AL286" s="215">
        <f>SUM(Paniglgasse:Newshop2!AL286)</f>
        <v>0</v>
      </c>
      <c r="AM286" s="215">
        <f>SUM(Paniglgasse:Newshop2!AM286)</f>
        <v>0</v>
      </c>
      <c r="AN286" s="215">
        <f>SUM(Paniglgasse:Newshop2!AN286)</f>
        <v>0</v>
      </c>
      <c r="AO286" s="215">
        <f>SUM(Paniglgasse:Newshop2!AO286)</f>
        <v>0</v>
      </c>
      <c r="AP286" s="215">
        <f>SUM(Paniglgasse:Newshop2!AP286)</f>
        <v>0</v>
      </c>
      <c r="AQ286" s="215">
        <f>SUM(Paniglgasse:Newshop2!AQ286)</f>
        <v>0</v>
      </c>
      <c r="AR286" s="215">
        <f>SUM(Paniglgasse:Newshop2!AR286)</f>
        <v>0</v>
      </c>
      <c r="AS286" s="215">
        <f>SUM(Paniglgasse:Newshop2!AS286)</f>
        <v>0</v>
      </c>
      <c r="AT286" s="215">
        <f>SUM(Paniglgasse:Newshop2!AT286)</f>
        <v>0</v>
      </c>
      <c r="AU286" s="215">
        <f>SUM(Paniglgasse:Newshop2!AU286)</f>
        <v>0</v>
      </c>
      <c r="AV286" s="215">
        <f>SUM(Paniglgasse:Newshop2!AV286)</f>
        <v>0</v>
      </c>
      <c r="AW286" s="215">
        <f>SUM(Paniglgasse:Newshop2!AW286)</f>
        <v>0</v>
      </c>
      <c r="AX286" s="215">
        <f>SUM(Paniglgasse:Newshop2!AX286)</f>
        <v>0</v>
      </c>
      <c r="AY286" s="215">
        <f>SUM(Paniglgasse:Newshop2!AY286)</f>
        <v>0</v>
      </c>
      <c r="AZ286" s="215">
        <f>SUM(Paniglgasse:Newshop2!AZ286)</f>
        <v>0</v>
      </c>
      <c r="BA286" s="215">
        <f>SUM(Paniglgasse:Newshop2!BA286)</f>
        <v>0</v>
      </c>
      <c r="BB286" s="215">
        <f>SUM(Paniglgasse:Newshop2!BB286)</f>
        <v>0</v>
      </c>
      <c r="BC286" s="215">
        <f>SUM(Paniglgasse:Newshop2!BC286)</f>
        <v>0</v>
      </c>
      <c r="BD286" s="215">
        <f>SUM(Paniglgasse:Newshop2!BD286)</f>
        <v>0</v>
      </c>
      <c r="BE286" s="271"/>
      <c r="BF286" s="163">
        <f t="shared" si="459"/>
        <v>0</v>
      </c>
      <c r="BG286" s="77">
        <f t="shared" si="460"/>
        <v>0</v>
      </c>
      <c r="BH286" s="77">
        <f t="shared" si="461"/>
        <v>0</v>
      </c>
      <c r="BI286" s="77">
        <f t="shared" si="462"/>
        <v>0</v>
      </c>
      <c r="BJ286" s="77">
        <f t="shared" si="463"/>
        <v>0</v>
      </c>
      <c r="BK286" s="77">
        <f t="shared" si="464"/>
        <v>0</v>
      </c>
      <c r="BL286" s="77">
        <f t="shared" si="465"/>
        <v>0</v>
      </c>
      <c r="BM286" s="77">
        <f t="shared" si="466"/>
        <v>0</v>
      </c>
      <c r="BN286" s="77">
        <f t="shared" si="467"/>
        <v>0</v>
      </c>
      <c r="BO286" s="77">
        <f t="shared" si="468"/>
        <v>0</v>
      </c>
      <c r="BP286" s="77">
        <f t="shared" si="469"/>
        <v>0</v>
      </c>
      <c r="BQ286" s="77">
        <f t="shared" si="470"/>
        <v>0</v>
      </c>
      <c r="BR286" s="157">
        <f t="shared" si="471"/>
        <v>0</v>
      </c>
      <c r="BS286" s="77">
        <f t="shared" si="472"/>
        <v>0</v>
      </c>
      <c r="BT286" s="77">
        <f t="shared" si="473"/>
        <v>0</v>
      </c>
      <c r="BU286" s="77">
        <f t="shared" si="474"/>
        <v>0</v>
      </c>
      <c r="BV286" s="77">
        <f t="shared" si="475"/>
        <v>0</v>
      </c>
      <c r="BW286" s="77">
        <f t="shared" si="476"/>
        <v>0</v>
      </c>
      <c r="BX286" s="77">
        <f t="shared" si="477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x14ac:dyDescent="0.3">
      <c r="A287" s="269"/>
      <c r="B287" s="78" t="s">
        <v>401</v>
      </c>
      <c r="C287" s="52">
        <f>Info!$AJ7</f>
        <v>2.4</v>
      </c>
      <c r="D287" s="161">
        <f t="shared" si="458"/>
        <v>0</v>
      </c>
      <c r="E287" s="215">
        <f>SUM(Paniglgasse:Newshop2!E287)</f>
        <v>0</v>
      </c>
      <c r="F287" s="215">
        <f>SUM(Paniglgasse:Newshop2!F287)</f>
        <v>0</v>
      </c>
      <c r="G287" s="215">
        <f>SUM(Paniglgasse:Newshop2!G287)</f>
        <v>0</v>
      </c>
      <c r="H287" s="215">
        <f>SUM(Paniglgasse:Newshop2!H287)</f>
        <v>0</v>
      </c>
      <c r="I287" s="215">
        <f>SUM(Paniglgasse:Newshop2!I287)</f>
        <v>0</v>
      </c>
      <c r="J287" s="215">
        <f>SUM(Paniglgasse:Newshop2!J287)</f>
        <v>0</v>
      </c>
      <c r="K287" s="215">
        <f>SUM(Paniglgasse:Newshop2!K287)</f>
        <v>0</v>
      </c>
      <c r="L287" s="215">
        <f>SUM(Paniglgasse:Newshop2!L287)</f>
        <v>0</v>
      </c>
      <c r="M287" s="215">
        <f>SUM(Paniglgasse:Newshop2!M287)</f>
        <v>0</v>
      </c>
      <c r="N287" s="215">
        <f>SUM(Paniglgasse:Newshop2!N287)</f>
        <v>0</v>
      </c>
      <c r="O287" s="215">
        <f>SUM(Paniglgasse:Newshop2!O287)</f>
        <v>0</v>
      </c>
      <c r="P287" s="215">
        <f>SUM(Paniglgasse:Newshop2!P287)</f>
        <v>0</v>
      </c>
      <c r="Q287" s="215">
        <f>SUM(Paniglgasse:Newshop2!Q287)</f>
        <v>0</v>
      </c>
      <c r="R287" s="215">
        <f>SUM(Paniglgasse:Newshop2!R287)</f>
        <v>0</v>
      </c>
      <c r="S287" s="215">
        <f>SUM(Paniglgasse:Newshop2!S287)</f>
        <v>0</v>
      </c>
      <c r="T287" s="215">
        <f>SUM(Paniglgasse:Newshop2!T287)</f>
        <v>0</v>
      </c>
      <c r="U287" s="215">
        <f>SUM(Paniglgasse:Newshop2!U287)</f>
        <v>0</v>
      </c>
      <c r="V287" s="215">
        <f>SUM(Paniglgasse:Newshop2!V287)</f>
        <v>0</v>
      </c>
      <c r="W287" s="215">
        <f>SUM(Paniglgasse:Newshop2!W287)</f>
        <v>0</v>
      </c>
      <c r="X287" s="215">
        <f>SUM(Paniglgasse:Newshop2!X287)</f>
        <v>0</v>
      </c>
      <c r="Y287" s="215">
        <f>SUM(Paniglgasse:Newshop2!Y287)</f>
        <v>0</v>
      </c>
      <c r="Z287" s="215">
        <f>SUM(Paniglgasse:Newshop2!Z287)</f>
        <v>0</v>
      </c>
      <c r="AA287" s="215">
        <f>SUM(Paniglgasse:Newshop2!AA287)</f>
        <v>0</v>
      </c>
      <c r="AB287" s="215">
        <f>SUM(Paniglgasse:Newshop2!AB287)</f>
        <v>0</v>
      </c>
      <c r="AC287" s="215">
        <f>SUM(Paniglgasse:Newshop2!AC287)</f>
        <v>0</v>
      </c>
      <c r="AD287" s="215">
        <f>SUM(Paniglgasse:Newshop2!AD287)</f>
        <v>0</v>
      </c>
      <c r="AE287" s="215">
        <f>SUM(Paniglgasse:Newshop2!AE287)</f>
        <v>0</v>
      </c>
      <c r="AF287" s="215">
        <f>SUM(Paniglgasse:Newshop2!AF287)</f>
        <v>0</v>
      </c>
      <c r="AG287" s="215">
        <f>SUM(Paniglgasse:Newshop2!AG287)</f>
        <v>0</v>
      </c>
      <c r="AH287" s="215">
        <f>SUM(Paniglgasse:Newshop2!AH287)</f>
        <v>0</v>
      </c>
      <c r="AI287" s="215">
        <f>SUM(Paniglgasse:Newshop2!AI287)</f>
        <v>0</v>
      </c>
      <c r="AJ287" s="215">
        <f>SUM(Paniglgasse:Newshop2!AJ287)</f>
        <v>0</v>
      </c>
      <c r="AK287" s="215">
        <f>SUM(Paniglgasse:Newshop2!AK287)</f>
        <v>0</v>
      </c>
      <c r="AL287" s="215">
        <f>SUM(Paniglgasse:Newshop2!AL287)</f>
        <v>0</v>
      </c>
      <c r="AM287" s="215">
        <f>SUM(Paniglgasse:Newshop2!AM287)</f>
        <v>0</v>
      </c>
      <c r="AN287" s="215">
        <f>SUM(Paniglgasse:Newshop2!AN287)</f>
        <v>0</v>
      </c>
      <c r="AO287" s="215">
        <f>SUM(Paniglgasse:Newshop2!AO287)</f>
        <v>0</v>
      </c>
      <c r="AP287" s="215">
        <f>SUM(Paniglgasse:Newshop2!AP287)</f>
        <v>0</v>
      </c>
      <c r="AQ287" s="215">
        <f>SUM(Paniglgasse:Newshop2!AQ287)</f>
        <v>0</v>
      </c>
      <c r="AR287" s="215">
        <f>SUM(Paniglgasse:Newshop2!AR287)</f>
        <v>0</v>
      </c>
      <c r="AS287" s="215">
        <f>SUM(Paniglgasse:Newshop2!AS287)</f>
        <v>0</v>
      </c>
      <c r="AT287" s="215">
        <f>SUM(Paniglgasse:Newshop2!AT287)</f>
        <v>0</v>
      </c>
      <c r="AU287" s="215">
        <f>SUM(Paniglgasse:Newshop2!AU287)</f>
        <v>0</v>
      </c>
      <c r="AV287" s="215">
        <f>SUM(Paniglgasse:Newshop2!AV287)</f>
        <v>0</v>
      </c>
      <c r="AW287" s="215">
        <f>SUM(Paniglgasse:Newshop2!AW287)</f>
        <v>0</v>
      </c>
      <c r="AX287" s="215">
        <f>SUM(Paniglgasse:Newshop2!AX287)</f>
        <v>0</v>
      </c>
      <c r="AY287" s="215">
        <f>SUM(Paniglgasse:Newshop2!AY287)</f>
        <v>0</v>
      </c>
      <c r="AZ287" s="215">
        <f>SUM(Paniglgasse:Newshop2!AZ287)</f>
        <v>0</v>
      </c>
      <c r="BA287" s="215">
        <f>SUM(Paniglgasse:Newshop2!BA287)</f>
        <v>0</v>
      </c>
      <c r="BB287" s="215">
        <f>SUM(Paniglgasse:Newshop2!BB287)</f>
        <v>0</v>
      </c>
      <c r="BC287" s="215">
        <f>SUM(Paniglgasse:Newshop2!BC287)</f>
        <v>0</v>
      </c>
      <c r="BD287" s="215">
        <f>SUM(Paniglgasse:Newshop2!BD287)</f>
        <v>0</v>
      </c>
      <c r="BE287" s="271"/>
      <c r="BF287" s="163">
        <f t="shared" si="459"/>
        <v>0</v>
      </c>
      <c r="BG287" s="77">
        <f t="shared" si="460"/>
        <v>0</v>
      </c>
      <c r="BH287" s="77">
        <f t="shared" si="461"/>
        <v>0</v>
      </c>
      <c r="BI287" s="77">
        <f t="shared" si="462"/>
        <v>0</v>
      </c>
      <c r="BJ287" s="77">
        <f t="shared" si="463"/>
        <v>0</v>
      </c>
      <c r="BK287" s="77">
        <f t="shared" si="464"/>
        <v>0</v>
      </c>
      <c r="BL287" s="77">
        <f t="shared" si="465"/>
        <v>0</v>
      </c>
      <c r="BM287" s="77">
        <f t="shared" si="466"/>
        <v>0</v>
      </c>
      <c r="BN287" s="77">
        <f t="shared" si="467"/>
        <v>0</v>
      </c>
      <c r="BO287" s="77">
        <f t="shared" si="468"/>
        <v>0</v>
      </c>
      <c r="BP287" s="77">
        <f t="shared" si="469"/>
        <v>0</v>
      </c>
      <c r="BQ287" s="77">
        <f t="shared" si="470"/>
        <v>0</v>
      </c>
      <c r="BR287" s="157">
        <f t="shared" si="471"/>
        <v>0</v>
      </c>
      <c r="BS287" s="77">
        <f t="shared" si="472"/>
        <v>0</v>
      </c>
      <c r="BT287" s="77">
        <f t="shared" si="473"/>
        <v>0</v>
      </c>
      <c r="BU287" s="77">
        <f t="shared" si="474"/>
        <v>0</v>
      </c>
      <c r="BV287" s="77">
        <f t="shared" si="475"/>
        <v>0</v>
      </c>
      <c r="BW287" s="77">
        <f t="shared" si="476"/>
        <v>0</v>
      </c>
      <c r="BX287" s="77">
        <f t="shared" si="477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x14ac:dyDescent="0.3">
      <c r="A288" s="269"/>
      <c r="B288" s="78" t="s">
        <v>402</v>
      </c>
      <c r="C288" s="52">
        <f>Info!$AJ9</f>
        <v>0.8</v>
      </c>
      <c r="D288" s="161">
        <f t="shared" si="458"/>
        <v>0</v>
      </c>
      <c r="E288" s="215">
        <f>SUM(Paniglgasse:Newshop2!E288)</f>
        <v>0</v>
      </c>
      <c r="F288" s="215">
        <f>SUM(Paniglgasse:Newshop2!F288)</f>
        <v>0</v>
      </c>
      <c r="G288" s="215">
        <f>SUM(Paniglgasse:Newshop2!G288)</f>
        <v>0</v>
      </c>
      <c r="H288" s="215">
        <f>SUM(Paniglgasse:Newshop2!H288)</f>
        <v>0</v>
      </c>
      <c r="I288" s="215">
        <f>SUM(Paniglgasse:Newshop2!I288)</f>
        <v>0</v>
      </c>
      <c r="J288" s="215">
        <f>SUM(Paniglgasse:Newshop2!J288)</f>
        <v>0</v>
      </c>
      <c r="K288" s="215">
        <f>SUM(Paniglgasse:Newshop2!K288)</f>
        <v>0</v>
      </c>
      <c r="L288" s="215">
        <f>SUM(Paniglgasse:Newshop2!L288)</f>
        <v>0</v>
      </c>
      <c r="M288" s="215">
        <f>SUM(Paniglgasse:Newshop2!M288)</f>
        <v>0</v>
      </c>
      <c r="N288" s="215">
        <f>SUM(Paniglgasse:Newshop2!N288)</f>
        <v>0</v>
      </c>
      <c r="O288" s="215">
        <f>SUM(Paniglgasse:Newshop2!O288)</f>
        <v>0</v>
      </c>
      <c r="P288" s="215">
        <f>SUM(Paniglgasse:Newshop2!P288)</f>
        <v>0</v>
      </c>
      <c r="Q288" s="215">
        <f>SUM(Paniglgasse:Newshop2!Q288)</f>
        <v>0</v>
      </c>
      <c r="R288" s="215">
        <f>SUM(Paniglgasse:Newshop2!R288)</f>
        <v>0</v>
      </c>
      <c r="S288" s="215">
        <f>SUM(Paniglgasse:Newshop2!S288)</f>
        <v>0</v>
      </c>
      <c r="T288" s="215">
        <f>SUM(Paniglgasse:Newshop2!T288)</f>
        <v>0</v>
      </c>
      <c r="U288" s="215">
        <f>SUM(Paniglgasse:Newshop2!U288)</f>
        <v>0</v>
      </c>
      <c r="V288" s="215">
        <f>SUM(Paniglgasse:Newshop2!V288)</f>
        <v>0</v>
      </c>
      <c r="W288" s="215">
        <f>SUM(Paniglgasse:Newshop2!W288)</f>
        <v>0</v>
      </c>
      <c r="X288" s="215">
        <f>SUM(Paniglgasse:Newshop2!X288)</f>
        <v>0</v>
      </c>
      <c r="Y288" s="215">
        <f>SUM(Paniglgasse:Newshop2!Y288)</f>
        <v>0</v>
      </c>
      <c r="Z288" s="215">
        <f>SUM(Paniglgasse:Newshop2!Z288)</f>
        <v>0</v>
      </c>
      <c r="AA288" s="215">
        <f>SUM(Paniglgasse:Newshop2!AA288)</f>
        <v>0</v>
      </c>
      <c r="AB288" s="215">
        <f>SUM(Paniglgasse:Newshop2!AB288)</f>
        <v>0</v>
      </c>
      <c r="AC288" s="215">
        <f>SUM(Paniglgasse:Newshop2!AC288)</f>
        <v>0</v>
      </c>
      <c r="AD288" s="215">
        <f>SUM(Paniglgasse:Newshop2!AD288)</f>
        <v>0</v>
      </c>
      <c r="AE288" s="215">
        <f>SUM(Paniglgasse:Newshop2!AE288)</f>
        <v>0</v>
      </c>
      <c r="AF288" s="215">
        <f>SUM(Paniglgasse:Newshop2!AF288)</f>
        <v>0</v>
      </c>
      <c r="AG288" s="215">
        <f>SUM(Paniglgasse:Newshop2!AG288)</f>
        <v>0</v>
      </c>
      <c r="AH288" s="215">
        <f>SUM(Paniglgasse:Newshop2!AH288)</f>
        <v>0</v>
      </c>
      <c r="AI288" s="215">
        <f>SUM(Paniglgasse:Newshop2!AI288)</f>
        <v>0</v>
      </c>
      <c r="AJ288" s="215">
        <f>SUM(Paniglgasse:Newshop2!AJ288)</f>
        <v>0</v>
      </c>
      <c r="AK288" s="215">
        <f>SUM(Paniglgasse:Newshop2!AK288)</f>
        <v>0</v>
      </c>
      <c r="AL288" s="215">
        <f>SUM(Paniglgasse:Newshop2!AL288)</f>
        <v>0</v>
      </c>
      <c r="AM288" s="215">
        <f>SUM(Paniglgasse:Newshop2!AM288)</f>
        <v>0</v>
      </c>
      <c r="AN288" s="215">
        <f>SUM(Paniglgasse:Newshop2!AN288)</f>
        <v>0</v>
      </c>
      <c r="AO288" s="215">
        <f>SUM(Paniglgasse:Newshop2!AO288)</f>
        <v>0</v>
      </c>
      <c r="AP288" s="215">
        <f>SUM(Paniglgasse:Newshop2!AP288)</f>
        <v>0</v>
      </c>
      <c r="AQ288" s="215">
        <f>SUM(Paniglgasse:Newshop2!AQ288)</f>
        <v>0</v>
      </c>
      <c r="AR288" s="215">
        <f>SUM(Paniglgasse:Newshop2!AR288)</f>
        <v>0</v>
      </c>
      <c r="AS288" s="215">
        <f>SUM(Paniglgasse:Newshop2!AS288)</f>
        <v>0</v>
      </c>
      <c r="AT288" s="215">
        <f>SUM(Paniglgasse:Newshop2!AT288)</f>
        <v>0</v>
      </c>
      <c r="AU288" s="215">
        <f>SUM(Paniglgasse:Newshop2!AU288)</f>
        <v>0</v>
      </c>
      <c r="AV288" s="215">
        <f>SUM(Paniglgasse:Newshop2!AV288)</f>
        <v>0</v>
      </c>
      <c r="AW288" s="215">
        <f>SUM(Paniglgasse:Newshop2!AW288)</f>
        <v>0</v>
      </c>
      <c r="AX288" s="215">
        <f>SUM(Paniglgasse:Newshop2!AX288)</f>
        <v>0</v>
      </c>
      <c r="AY288" s="215">
        <f>SUM(Paniglgasse:Newshop2!AY288)</f>
        <v>0</v>
      </c>
      <c r="AZ288" s="215">
        <f>SUM(Paniglgasse:Newshop2!AZ288)</f>
        <v>0</v>
      </c>
      <c r="BA288" s="215">
        <f>SUM(Paniglgasse:Newshop2!BA288)</f>
        <v>0</v>
      </c>
      <c r="BB288" s="215">
        <f>SUM(Paniglgasse:Newshop2!BB288)</f>
        <v>0</v>
      </c>
      <c r="BC288" s="215">
        <f>SUM(Paniglgasse:Newshop2!BC288)</f>
        <v>0</v>
      </c>
      <c r="BD288" s="215">
        <f>SUM(Paniglgasse:Newshop2!BD288)</f>
        <v>0</v>
      </c>
      <c r="BE288" s="271"/>
      <c r="BF288" s="163">
        <f t="shared" si="459"/>
        <v>0</v>
      </c>
      <c r="BG288" s="77">
        <f t="shared" si="460"/>
        <v>0</v>
      </c>
      <c r="BH288" s="77">
        <f t="shared" si="461"/>
        <v>0</v>
      </c>
      <c r="BI288" s="77">
        <f t="shared" si="462"/>
        <v>0</v>
      </c>
      <c r="BJ288" s="77">
        <f t="shared" si="463"/>
        <v>0</v>
      </c>
      <c r="BK288" s="77">
        <f t="shared" si="464"/>
        <v>0</v>
      </c>
      <c r="BL288" s="77">
        <f t="shared" si="465"/>
        <v>0</v>
      </c>
      <c r="BM288" s="77">
        <f t="shared" si="466"/>
        <v>0</v>
      </c>
      <c r="BN288" s="77">
        <f t="shared" si="467"/>
        <v>0</v>
      </c>
      <c r="BO288" s="77">
        <f t="shared" si="468"/>
        <v>0</v>
      </c>
      <c r="BP288" s="77">
        <f t="shared" si="469"/>
        <v>0</v>
      </c>
      <c r="BQ288" s="77">
        <f t="shared" si="470"/>
        <v>0</v>
      </c>
      <c r="BR288" s="157">
        <f t="shared" si="471"/>
        <v>0</v>
      </c>
      <c r="BS288" s="77">
        <f t="shared" si="472"/>
        <v>0</v>
      </c>
      <c r="BT288" s="77">
        <f t="shared" si="473"/>
        <v>0</v>
      </c>
      <c r="BU288" s="77">
        <f t="shared" si="474"/>
        <v>0</v>
      </c>
      <c r="BV288" s="77">
        <f t="shared" si="475"/>
        <v>0</v>
      </c>
      <c r="BW288" s="77">
        <f t="shared" si="476"/>
        <v>0</v>
      </c>
      <c r="BX288" s="77">
        <f t="shared" si="477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x14ac:dyDescent="0.3">
      <c r="A289" s="269"/>
      <c r="B289" s="78" t="s">
        <v>403</v>
      </c>
      <c r="C289" s="52">
        <f>Info!$AJ10</f>
        <v>0.7</v>
      </c>
      <c r="D289" s="161">
        <f t="shared" si="458"/>
        <v>0</v>
      </c>
      <c r="E289" s="215">
        <f>SUM(Paniglgasse:Newshop2!E289)</f>
        <v>0</v>
      </c>
      <c r="F289" s="215">
        <f>SUM(Paniglgasse:Newshop2!F289)</f>
        <v>0</v>
      </c>
      <c r="G289" s="215">
        <f>SUM(Paniglgasse:Newshop2!G289)</f>
        <v>0</v>
      </c>
      <c r="H289" s="215">
        <f>SUM(Paniglgasse:Newshop2!H289)</f>
        <v>0</v>
      </c>
      <c r="I289" s="215">
        <f>SUM(Paniglgasse:Newshop2!I289)</f>
        <v>0</v>
      </c>
      <c r="J289" s="215">
        <f>SUM(Paniglgasse:Newshop2!J289)</f>
        <v>0</v>
      </c>
      <c r="K289" s="215">
        <f>SUM(Paniglgasse:Newshop2!K289)</f>
        <v>0</v>
      </c>
      <c r="L289" s="215">
        <f>SUM(Paniglgasse:Newshop2!L289)</f>
        <v>0</v>
      </c>
      <c r="M289" s="215">
        <f>SUM(Paniglgasse:Newshop2!M289)</f>
        <v>0</v>
      </c>
      <c r="N289" s="215">
        <f>SUM(Paniglgasse:Newshop2!N289)</f>
        <v>0</v>
      </c>
      <c r="O289" s="215">
        <f>SUM(Paniglgasse:Newshop2!O289)</f>
        <v>0</v>
      </c>
      <c r="P289" s="215">
        <f>SUM(Paniglgasse:Newshop2!P289)</f>
        <v>0</v>
      </c>
      <c r="Q289" s="215">
        <f>SUM(Paniglgasse:Newshop2!Q289)</f>
        <v>0</v>
      </c>
      <c r="R289" s="215">
        <f>SUM(Paniglgasse:Newshop2!R289)</f>
        <v>0</v>
      </c>
      <c r="S289" s="215">
        <f>SUM(Paniglgasse:Newshop2!S289)</f>
        <v>0</v>
      </c>
      <c r="T289" s="215">
        <f>SUM(Paniglgasse:Newshop2!T289)</f>
        <v>0</v>
      </c>
      <c r="U289" s="215">
        <f>SUM(Paniglgasse:Newshop2!U289)</f>
        <v>0</v>
      </c>
      <c r="V289" s="215">
        <f>SUM(Paniglgasse:Newshop2!V289)</f>
        <v>0</v>
      </c>
      <c r="W289" s="215">
        <f>SUM(Paniglgasse:Newshop2!W289)</f>
        <v>0</v>
      </c>
      <c r="X289" s="215">
        <f>SUM(Paniglgasse:Newshop2!X289)</f>
        <v>0</v>
      </c>
      <c r="Y289" s="215">
        <f>SUM(Paniglgasse:Newshop2!Y289)</f>
        <v>0</v>
      </c>
      <c r="Z289" s="215">
        <f>SUM(Paniglgasse:Newshop2!Z289)</f>
        <v>0</v>
      </c>
      <c r="AA289" s="215">
        <f>SUM(Paniglgasse:Newshop2!AA289)</f>
        <v>0</v>
      </c>
      <c r="AB289" s="215">
        <f>SUM(Paniglgasse:Newshop2!AB289)</f>
        <v>0</v>
      </c>
      <c r="AC289" s="215">
        <f>SUM(Paniglgasse:Newshop2!AC289)</f>
        <v>0</v>
      </c>
      <c r="AD289" s="215">
        <f>SUM(Paniglgasse:Newshop2!AD289)</f>
        <v>0</v>
      </c>
      <c r="AE289" s="215">
        <f>SUM(Paniglgasse:Newshop2!AE289)</f>
        <v>0</v>
      </c>
      <c r="AF289" s="215">
        <f>SUM(Paniglgasse:Newshop2!AF289)</f>
        <v>0</v>
      </c>
      <c r="AG289" s="215">
        <f>SUM(Paniglgasse:Newshop2!AG289)</f>
        <v>0</v>
      </c>
      <c r="AH289" s="215">
        <f>SUM(Paniglgasse:Newshop2!AH289)</f>
        <v>0</v>
      </c>
      <c r="AI289" s="215">
        <f>SUM(Paniglgasse:Newshop2!AI289)</f>
        <v>0</v>
      </c>
      <c r="AJ289" s="215">
        <f>SUM(Paniglgasse:Newshop2!AJ289)</f>
        <v>0</v>
      </c>
      <c r="AK289" s="215">
        <f>SUM(Paniglgasse:Newshop2!AK289)</f>
        <v>0</v>
      </c>
      <c r="AL289" s="215">
        <f>SUM(Paniglgasse:Newshop2!AL289)</f>
        <v>0</v>
      </c>
      <c r="AM289" s="215">
        <f>SUM(Paniglgasse:Newshop2!AM289)</f>
        <v>0</v>
      </c>
      <c r="AN289" s="215">
        <f>SUM(Paniglgasse:Newshop2!AN289)</f>
        <v>0</v>
      </c>
      <c r="AO289" s="215">
        <f>SUM(Paniglgasse:Newshop2!AO289)</f>
        <v>0</v>
      </c>
      <c r="AP289" s="215">
        <f>SUM(Paniglgasse:Newshop2!AP289)</f>
        <v>0</v>
      </c>
      <c r="AQ289" s="215">
        <f>SUM(Paniglgasse:Newshop2!AQ289)</f>
        <v>0</v>
      </c>
      <c r="AR289" s="215">
        <f>SUM(Paniglgasse:Newshop2!AR289)</f>
        <v>0</v>
      </c>
      <c r="AS289" s="215">
        <f>SUM(Paniglgasse:Newshop2!AS289)</f>
        <v>0</v>
      </c>
      <c r="AT289" s="215">
        <f>SUM(Paniglgasse:Newshop2!AT289)</f>
        <v>0</v>
      </c>
      <c r="AU289" s="215">
        <f>SUM(Paniglgasse:Newshop2!AU289)</f>
        <v>0</v>
      </c>
      <c r="AV289" s="215">
        <f>SUM(Paniglgasse:Newshop2!AV289)</f>
        <v>0</v>
      </c>
      <c r="AW289" s="215">
        <f>SUM(Paniglgasse:Newshop2!AW289)</f>
        <v>0</v>
      </c>
      <c r="AX289" s="215">
        <f>SUM(Paniglgasse:Newshop2!AX289)</f>
        <v>0</v>
      </c>
      <c r="AY289" s="215">
        <f>SUM(Paniglgasse:Newshop2!AY289)</f>
        <v>0</v>
      </c>
      <c r="AZ289" s="215">
        <f>SUM(Paniglgasse:Newshop2!AZ289)</f>
        <v>0</v>
      </c>
      <c r="BA289" s="215">
        <f>SUM(Paniglgasse:Newshop2!BA289)</f>
        <v>0</v>
      </c>
      <c r="BB289" s="215">
        <f>SUM(Paniglgasse:Newshop2!BB289)</f>
        <v>0</v>
      </c>
      <c r="BC289" s="215">
        <f>SUM(Paniglgasse:Newshop2!BC289)</f>
        <v>0</v>
      </c>
      <c r="BD289" s="215">
        <f>SUM(Paniglgasse:Newshop2!BD289)</f>
        <v>0</v>
      </c>
      <c r="BE289" s="271"/>
      <c r="BF289" s="163">
        <f t="shared" si="459"/>
        <v>0</v>
      </c>
      <c r="BG289" s="77">
        <f t="shared" si="460"/>
        <v>0</v>
      </c>
      <c r="BH289" s="77">
        <f t="shared" si="461"/>
        <v>0</v>
      </c>
      <c r="BI289" s="77">
        <f t="shared" si="462"/>
        <v>0</v>
      </c>
      <c r="BJ289" s="77">
        <f t="shared" si="463"/>
        <v>0</v>
      </c>
      <c r="BK289" s="77">
        <f t="shared" si="464"/>
        <v>0</v>
      </c>
      <c r="BL289" s="77">
        <f t="shared" si="465"/>
        <v>0</v>
      </c>
      <c r="BM289" s="77">
        <f t="shared" si="466"/>
        <v>0</v>
      </c>
      <c r="BN289" s="77">
        <f t="shared" si="467"/>
        <v>0</v>
      </c>
      <c r="BO289" s="77">
        <f t="shared" si="468"/>
        <v>0</v>
      </c>
      <c r="BP289" s="77">
        <f t="shared" si="469"/>
        <v>0</v>
      </c>
      <c r="BQ289" s="77">
        <f t="shared" si="470"/>
        <v>0</v>
      </c>
      <c r="BR289" s="157">
        <f t="shared" si="471"/>
        <v>0</v>
      </c>
      <c r="BS289" s="77">
        <f t="shared" si="472"/>
        <v>0</v>
      </c>
      <c r="BT289" s="77">
        <f t="shared" si="473"/>
        <v>0</v>
      </c>
      <c r="BU289" s="77">
        <f t="shared" si="474"/>
        <v>0</v>
      </c>
      <c r="BV289" s="77">
        <f t="shared" si="475"/>
        <v>0</v>
      </c>
      <c r="BW289" s="77">
        <f t="shared" si="476"/>
        <v>0</v>
      </c>
      <c r="BX289" s="77">
        <f t="shared" si="477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x14ac:dyDescent="0.3">
      <c r="A290" s="269"/>
      <c r="B290" s="78" t="s">
        <v>404</v>
      </c>
      <c r="C290" s="52">
        <f>Info!$AJ11</f>
        <v>5.2</v>
      </c>
      <c r="D290" s="161">
        <f t="shared" si="458"/>
        <v>2569.25</v>
      </c>
      <c r="E290" s="215">
        <f>SUM(Paniglgasse:Newshop2!E290)</f>
        <v>47.22</v>
      </c>
      <c r="F290" s="215">
        <f>SUM(Paniglgasse:Newshop2!F290)</f>
        <v>14.41</v>
      </c>
      <c r="G290" s="215">
        <f>SUM(Paniglgasse:Newshop2!G290)</f>
        <v>0</v>
      </c>
      <c r="H290" s="215">
        <f>SUM(Paniglgasse:Newshop2!H290)</f>
        <v>82.77</v>
      </c>
      <c r="I290" s="215">
        <f>SUM(Paniglgasse:Newshop2!I290)</f>
        <v>46.2</v>
      </c>
      <c r="J290" s="215">
        <f>SUM(Paniglgasse:Newshop2!J290)</f>
        <v>48.35</v>
      </c>
      <c r="K290" s="215">
        <f>SUM(Paniglgasse:Newshop2!K290)</f>
        <v>0</v>
      </c>
      <c r="L290" s="215">
        <f>SUM(Paniglgasse:Newshop2!L290)</f>
        <v>0</v>
      </c>
      <c r="M290" s="215">
        <f>SUM(Paniglgasse:Newshop2!M290)</f>
        <v>118.99</v>
      </c>
      <c r="N290" s="215">
        <f>SUM(Paniglgasse:Newshop2!N290)</f>
        <v>46.75</v>
      </c>
      <c r="O290" s="215">
        <f>SUM(Paniglgasse:Newshop2!O290)</f>
        <v>48.629999999999995</v>
      </c>
      <c r="P290" s="215">
        <f>SUM(Paniglgasse:Newshop2!P290)</f>
        <v>0</v>
      </c>
      <c r="Q290" s="215">
        <f>SUM(Paniglgasse:Newshop2!Q290)</f>
        <v>0</v>
      </c>
      <c r="R290" s="215">
        <f>SUM(Paniglgasse:Newshop2!R290)</f>
        <v>141.82999999999998</v>
      </c>
      <c r="S290" s="215">
        <f>SUM(Paniglgasse:Newshop2!S290)</f>
        <v>77.67</v>
      </c>
      <c r="T290" s="215">
        <f>SUM(Paniglgasse:Newshop2!T290)</f>
        <v>43.14</v>
      </c>
      <c r="U290" s="215">
        <f>SUM(Paniglgasse:Newshop2!U290)</f>
        <v>43.87</v>
      </c>
      <c r="V290" s="215">
        <f>SUM(Paniglgasse:Newshop2!V290)</f>
        <v>0</v>
      </c>
      <c r="W290" s="215">
        <f>SUM(Paniglgasse:Newshop2!W290)</f>
        <v>143.62</v>
      </c>
      <c r="X290" s="215">
        <f>SUM(Paniglgasse:Newshop2!X290)</f>
        <v>90.56</v>
      </c>
      <c r="Y290" s="215">
        <f>SUM(Paniglgasse:Newshop2!Y290)</f>
        <v>45.59</v>
      </c>
      <c r="Z290" s="215">
        <f>SUM(Paniglgasse:Newshop2!Z290)</f>
        <v>47.629999999999995</v>
      </c>
      <c r="AA290" s="215">
        <f>SUM(Paniglgasse:Newshop2!AA290)</f>
        <v>0</v>
      </c>
      <c r="AB290" s="215">
        <f>SUM(Paniglgasse:Newshop2!AB290)</f>
        <v>114.06</v>
      </c>
      <c r="AC290" s="215">
        <f>SUM(Paniglgasse:Newshop2!AC290)</f>
        <v>41.21</v>
      </c>
      <c r="AD290" s="215">
        <f>SUM(Paniglgasse:Newshop2!AD290)</f>
        <v>48.34</v>
      </c>
      <c r="AE290" s="215">
        <f>SUM(Paniglgasse:Newshop2!AE290)</f>
        <v>0</v>
      </c>
      <c r="AF290" s="215">
        <f>SUM(Paniglgasse:Newshop2!AF290)</f>
        <v>0</v>
      </c>
      <c r="AG290" s="215">
        <f>SUM(Paniglgasse:Newshop2!AG290)</f>
        <v>92.15</v>
      </c>
      <c r="AH290" s="215">
        <f>SUM(Paniglgasse:Newshop2!AH290)</f>
        <v>42.67</v>
      </c>
      <c r="AI290" s="215">
        <f>SUM(Paniglgasse:Newshop2!AI290)</f>
        <v>48.72</v>
      </c>
      <c r="AJ290" s="215">
        <f>SUM(Paniglgasse:Newshop2!AJ290)</f>
        <v>30</v>
      </c>
      <c r="AK290" s="215">
        <f>SUM(Paniglgasse:Newshop2!AK290)</f>
        <v>0</v>
      </c>
      <c r="AL290" s="215">
        <f>SUM(Paniglgasse:Newshop2!AL290)</f>
        <v>0</v>
      </c>
      <c r="AM290" s="215">
        <f>SUM(Paniglgasse:Newshop2!AM290)</f>
        <v>113.58</v>
      </c>
      <c r="AN290" s="215">
        <f>SUM(Paniglgasse:Newshop2!AN290)</f>
        <v>89.3</v>
      </c>
      <c r="AO290" s="215">
        <f>SUM(Paniglgasse:Newshop2!AO290)</f>
        <v>42.79</v>
      </c>
      <c r="AP290" s="215">
        <f>SUM(Paniglgasse:Newshop2!AP290)</f>
        <v>42.8</v>
      </c>
      <c r="AQ290" s="215">
        <f>SUM(Paniglgasse:Newshop2!AQ290)</f>
        <v>0</v>
      </c>
      <c r="AR290" s="215">
        <f>SUM(Paniglgasse:Newshop2!AR290)</f>
        <v>141.17000000000002</v>
      </c>
      <c r="AS290" s="215">
        <f>SUM(Paniglgasse:Newshop2!AS290)</f>
        <v>95.47999999999999</v>
      </c>
      <c r="AT290" s="215">
        <f>SUM(Paniglgasse:Newshop2!AT290)</f>
        <v>48.61</v>
      </c>
      <c r="AU290" s="215">
        <f>SUM(Paniglgasse:Newshop2!AU290)</f>
        <v>46.6</v>
      </c>
      <c r="AV290" s="215">
        <f>SUM(Paniglgasse:Newshop2!AV290)</f>
        <v>0</v>
      </c>
      <c r="AW290" s="215">
        <f>SUM(Paniglgasse:Newshop2!AW290)</f>
        <v>143.84</v>
      </c>
      <c r="AX290" s="215">
        <f>SUM(Paniglgasse:Newshop2!AX290)</f>
        <v>74.48</v>
      </c>
      <c r="AY290" s="215">
        <f>SUM(Paniglgasse:Newshop2!AY290)</f>
        <v>43.61</v>
      </c>
      <c r="AZ290" s="215">
        <f>SUM(Paniglgasse:Newshop2!AZ290)</f>
        <v>45.79</v>
      </c>
      <c r="BA290" s="215">
        <f>SUM(Paniglgasse:Newshop2!BA290)</f>
        <v>0</v>
      </c>
      <c r="BB290" s="215">
        <f>SUM(Paniglgasse:Newshop2!BB290)</f>
        <v>92.5</v>
      </c>
      <c r="BC290" s="215">
        <f>SUM(Paniglgasse:Newshop2!BC290)</f>
        <v>44.32</v>
      </c>
      <c r="BD290" s="215">
        <f>SUM(Paniglgasse:Newshop2!BD290)</f>
        <v>0</v>
      </c>
      <c r="BE290" s="271"/>
      <c r="BF290" s="163">
        <f t="shared" si="459"/>
        <v>144.39999999999998</v>
      </c>
      <c r="BG290" s="77">
        <f t="shared" si="460"/>
        <v>94.550000000000011</v>
      </c>
      <c r="BH290" s="77">
        <f t="shared" si="461"/>
        <v>214.37</v>
      </c>
      <c r="BI290" s="77">
        <f t="shared" si="462"/>
        <v>306.51</v>
      </c>
      <c r="BJ290" s="77">
        <f t="shared" si="463"/>
        <v>279.77</v>
      </c>
      <c r="BK290" s="77">
        <f t="shared" si="464"/>
        <v>251.24</v>
      </c>
      <c r="BL290" s="77">
        <f t="shared" si="465"/>
        <v>134.82</v>
      </c>
      <c r="BM290" s="77">
        <f t="shared" si="466"/>
        <v>78.72</v>
      </c>
      <c r="BN290" s="77">
        <f t="shared" si="467"/>
        <v>288.46999999999997</v>
      </c>
      <c r="BO290" s="77">
        <f t="shared" si="468"/>
        <v>331.86</v>
      </c>
      <c r="BP290" s="77">
        <f t="shared" si="469"/>
        <v>261.93</v>
      </c>
      <c r="BQ290" s="77">
        <f t="shared" si="470"/>
        <v>182.60999999999999</v>
      </c>
      <c r="BR290" s="157">
        <f t="shared" si="471"/>
        <v>2569.25</v>
      </c>
      <c r="BS290" s="77">
        <f t="shared" si="472"/>
        <v>453.32</v>
      </c>
      <c r="BT290" s="77">
        <f t="shared" si="473"/>
        <v>837.52</v>
      </c>
      <c r="BU290" s="77">
        <f t="shared" si="474"/>
        <v>502.01</v>
      </c>
      <c r="BV290" s="77">
        <f t="shared" si="475"/>
        <v>776.4</v>
      </c>
      <c r="BW290" s="77">
        <f t="shared" si="476"/>
        <v>1290.8399999999999</v>
      </c>
      <c r="BX290" s="77">
        <f t="shared" si="477"/>
        <v>1278.4099999999999</v>
      </c>
      <c r="BY290" s="77">
        <f>IF(Info!$O$3="Q1",$BS290,IF(Info!$O$3="Q2",$BS290+$BT290,IF(Info!$O$3="Q3",$BS290+$BT290+$BU290,$BR290)))</f>
        <v>453.32</v>
      </c>
      <c r="BZ290" s="77">
        <f>IF(Info!$O$3="Q1",$BS290,IF(Info!$O$3="Q2",$BT290,IF(Info!$O$3="Q3",$BU290,$BV290)))</f>
        <v>453.32</v>
      </c>
      <c r="CA290" s="49"/>
    </row>
    <row r="291" spans="1:79" x14ac:dyDescent="0.3">
      <c r="A291" s="269"/>
      <c r="B291" s="78" t="s">
        <v>405</v>
      </c>
      <c r="C291" s="52">
        <f>Info!$AJ12</f>
        <v>2.4</v>
      </c>
      <c r="D291" s="161">
        <f t="shared" si="458"/>
        <v>0</v>
      </c>
      <c r="E291" s="215">
        <f>SUM(Paniglgasse:Newshop2!E291)</f>
        <v>0</v>
      </c>
      <c r="F291" s="215">
        <f>SUM(Paniglgasse:Newshop2!F291)</f>
        <v>0</v>
      </c>
      <c r="G291" s="215">
        <f>SUM(Paniglgasse:Newshop2!G291)</f>
        <v>0</v>
      </c>
      <c r="H291" s="215">
        <f>SUM(Paniglgasse:Newshop2!H291)</f>
        <v>0</v>
      </c>
      <c r="I291" s="215">
        <f>SUM(Paniglgasse:Newshop2!I291)</f>
        <v>0</v>
      </c>
      <c r="J291" s="215">
        <f>SUM(Paniglgasse:Newshop2!J291)</f>
        <v>0</v>
      </c>
      <c r="K291" s="215">
        <f>SUM(Paniglgasse:Newshop2!K291)</f>
        <v>0</v>
      </c>
      <c r="L291" s="215">
        <f>SUM(Paniglgasse:Newshop2!L291)</f>
        <v>0</v>
      </c>
      <c r="M291" s="215">
        <f>SUM(Paniglgasse:Newshop2!M291)</f>
        <v>0</v>
      </c>
      <c r="N291" s="215">
        <f>SUM(Paniglgasse:Newshop2!N291)</f>
        <v>0</v>
      </c>
      <c r="O291" s="215">
        <f>SUM(Paniglgasse:Newshop2!O291)</f>
        <v>0</v>
      </c>
      <c r="P291" s="215">
        <f>SUM(Paniglgasse:Newshop2!P291)</f>
        <v>0</v>
      </c>
      <c r="Q291" s="215">
        <f>SUM(Paniglgasse:Newshop2!Q291)</f>
        <v>0</v>
      </c>
      <c r="R291" s="215">
        <f>SUM(Paniglgasse:Newshop2!R291)</f>
        <v>0</v>
      </c>
      <c r="S291" s="215">
        <f>SUM(Paniglgasse:Newshop2!S291)</f>
        <v>0</v>
      </c>
      <c r="T291" s="215">
        <f>SUM(Paniglgasse:Newshop2!T291)</f>
        <v>0</v>
      </c>
      <c r="U291" s="215">
        <f>SUM(Paniglgasse:Newshop2!U291)</f>
        <v>0</v>
      </c>
      <c r="V291" s="215">
        <f>SUM(Paniglgasse:Newshop2!V291)</f>
        <v>0</v>
      </c>
      <c r="W291" s="215">
        <f>SUM(Paniglgasse:Newshop2!W291)</f>
        <v>0</v>
      </c>
      <c r="X291" s="215">
        <f>SUM(Paniglgasse:Newshop2!X291)</f>
        <v>0</v>
      </c>
      <c r="Y291" s="215">
        <f>SUM(Paniglgasse:Newshop2!Y291)</f>
        <v>0</v>
      </c>
      <c r="Z291" s="215">
        <f>SUM(Paniglgasse:Newshop2!Z291)</f>
        <v>0</v>
      </c>
      <c r="AA291" s="215">
        <f>SUM(Paniglgasse:Newshop2!AA291)</f>
        <v>0</v>
      </c>
      <c r="AB291" s="215">
        <f>SUM(Paniglgasse:Newshop2!AB291)</f>
        <v>0</v>
      </c>
      <c r="AC291" s="215">
        <f>SUM(Paniglgasse:Newshop2!AC291)</f>
        <v>0</v>
      </c>
      <c r="AD291" s="215">
        <f>SUM(Paniglgasse:Newshop2!AD291)</f>
        <v>0</v>
      </c>
      <c r="AE291" s="215">
        <f>SUM(Paniglgasse:Newshop2!AE291)</f>
        <v>0</v>
      </c>
      <c r="AF291" s="215">
        <f>SUM(Paniglgasse:Newshop2!AF291)</f>
        <v>0</v>
      </c>
      <c r="AG291" s="215">
        <f>SUM(Paniglgasse:Newshop2!AG291)</f>
        <v>0</v>
      </c>
      <c r="AH291" s="215">
        <f>SUM(Paniglgasse:Newshop2!AH291)</f>
        <v>0</v>
      </c>
      <c r="AI291" s="215">
        <f>SUM(Paniglgasse:Newshop2!AI291)</f>
        <v>0</v>
      </c>
      <c r="AJ291" s="215">
        <f>SUM(Paniglgasse:Newshop2!AJ291)</f>
        <v>0</v>
      </c>
      <c r="AK291" s="215">
        <f>SUM(Paniglgasse:Newshop2!AK291)</f>
        <v>0</v>
      </c>
      <c r="AL291" s="215">
        <f>SUM(Paniglgasse:Newshop2!AL291)</f>
        <v>0</v>
      </c>
      <c r="AM291" s="215">
        <f>SUM(Paniglgasse:Newshop2!AM291)</f>
        <v>0</v>
      </c>
      <c r="AN291" s="215">
        <f>SUM(Paniglgasse:Newshop2!AN291)</f>
        <v>0</v>
      </c>
      <c r="AO291" s="215">
        <f>SUM(Paniglgasse:Newshop2!AO291)</f>
        <v>0</v>
      </c>
      <c r="AP291" s="215">
        <f>SUM(Paniglgasse:Newshop2!AP291)</f>
        <v>0</v>
      </c>
      <c r="AQ291" s="215">
        <f>SUM(Paniglgasse:Newshop2!AQ291)</f>
        <v>0</v>
      </c>
      <c r="AR291" s="215">
        <f>SUM(Paniglgasse:Newshop2!AR291)</f>
        <v>0</v>
      </c>
      <c r="AS291" s="215">
        <f>SUM(Paniglgasse:Newshop2!AS291)</f>
        <v>0</v>
      </c>
      <c r="AT291" s="215">
        <f>SUM(Paniglgasse:Newshop2!AT291)</f>
        <v>0</v>
      </c>
      <c r="AU291" s="215">
        <f>SUM(Paniglgasse:Newshop2!AU291)</f>
        <v>0</v>
      </c>
      <c r="AV291" s="215">
        <f>SUM(Paniglgasse:Newshop2!AV291)</f>
        <v>0</v>
      </c>
      <c r="AW291" s="215">
        <f>SUM(Paniglgasse:Newshop2!AW291)</f>
        <v>0</v>
      </c>
      <c r="AX291" s="215">
        <f>SUM(Paniglgasse:Newshop2!AX291)</f>
        <v>0</v>
      </c>
      <c r="AY291" s="215">
        <f>SUM(Paniglgasse:Newshop2!AY291)</f>
        <v>0</v>
      </c>
      <c r="AZ291" s="215">
        <f>SUM(Paniglgasse:Newshop2!AZ291)</f>
        <v>0</v>
      </c>
      <c r="BA291" s="215">
        <f>SUM(Paniglgasse:Newshop2!BA291)</f>
        <v>0</v>
      </c>
      <c r="BB291" s="215">
        <f>SUM(Paniglgasse:Newshop2!BB291)</f>
        <v>0</v>
      </c>
      <c r="BC291" s="215">
        <f>SUM(Paniglgasse:Newshop2!BC291)</f>
        <v>0</v>
      </c>
      <c r="BD291" s="215">
        <f>SUM(Paniglgasse:Newshop2!BD291)</f>
        <v>0</v>
      </c>
      <c r="BE291" s="271"/>
      <c r="BF291" s="163">
        <f t="shared" si="459"/>
        <v>0</v>
      </c>
      <c r="BG291" s="77">
        <f t="shared" si="460"/>
        <v>0</v>
      </c>
      <c r="BH291" s="77">
        <f t="shared" si="461"/>
        <v>0</v>
      </c>
      <c r="BI291" s="77">
        <f t="shared" si="462"/>
        <v>0</v>
      </c>
      <c r="BJ291" s="77">
        <f t="shared" si="463"/>
        <v>0</v>
      </c>
      <c r="BK291" s="77">
        <f t="shared" si="464"/>
        <v>0</v>
      </c>
      <c r="BL291" s="77">
        <f t="shared" si="465"/>
        <v>0</v>
      </c>
      <c r="BM291" s="77">
        <f t="shared" si="466"/>
        <v>0</v>
      </c>
      <c r="BN291" s="77">
        <f t="shared" si="467"/>
        <v>0</v>
      </c>
      <c r="BO291" s="77">
        <f t="shared" si="468"/>
        <v>0</v>
      </c>
      <c r="BP291" s="77">
        <f t="shared" si="469"/>
        <v>0</v>
      </c>
      <c r="BQ291" s="77">
        <f t="shared" si="470"/>
        <v>0</v>
      </c>
      <c r="BR291" s="157">
        <f t="shared" si="471"/>
        <v>0</v>
      </c>
      <c r="BS291" s="77">
        <f t="shared" si="472"/>
        <v>0</v>
      </c>
      <c r="BT291" s="77">
        <f t="shared" si="473"/>
        <v>0</v>
      </c>
      <c r="BU291" s="77">
        <f t="shared" si="474"/>
        <v>0</v>
      </c>
      <c r="BV291" s="77">
        <f t="shared" si="475"/>
        <v>0</v>
      </c>
      <c r="BW291" s="77">
        <f t="shared" si="476"/>
        <v>0</v>
      </c>
      <c r="BX291" s="77">
        <f t="shared" si="477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x14ac:dyDescent="0.3">
      <c r="A292" s="269"/>
      <c r="B292" s="160" t="s">
        <v>315</v>
      </c>
      <c r="C292" s="275"/>
      <c r="D292" s="161">
        <f t="shared" si="458"/>
        <v>64784.749999999985</v>
      </c>
      <c r="E292" s="53">
        <f t="shared" ref="E292:AJ292" si="478">SUM(E283:E291)</f>
        <v>674.47</v>
      </c>
      <c r="F292" s="53">
        <f t="shared" si="478"/>
        <v>714.6099999999999</v>
      </c>
      <c r="G292" s="53">
        <f t="shared" si="478"/>
        <v>478.81</v>
      </c>
      <c r="H292" s="53">
        <f t="shared" si="478"/>
        <v>2865.7999999999997</v>
      </c>
      <c r="I292" s="53">
        <f t="shared" si="478"/>
        <v>779.8900000000001</v>
      </c>
      <c r="J292" s="53">
        <f t="shared" si="478"/>
        <v>678.99</v>
      </c>
      <c r="K292" s="53">
        <f t="shared" si="478"/>
        <v>493.02</v>
      </c>
      <c r="L292" s="53">
        <f t="shared" si="478"/>
        <v>475.31</v>
      </c>
      <c r="M292" s="53">
        <f t="shared" si="478"/>
        <v>2907.42</v>
      </c>
      <c r="N292" s="53">
        <f t="shared" si="478"/>
        <v>838.54</v>
      </c>
      <c r="O292" s="53">
        <f t="shared" si="478"/>
        <v>926.39</v>
      </c>
      <c r="P292" s="53">
        <f t="shared" si="478"/>
        <v>743.68000000000006</v>
      </c>
      <c r="Q292" s="53">
        <f t="shared" si="478"/>
        <v>486.57</v>
      </c>
      <c r="R292" s="53">
        <f t="shared" si="478"/>
        <v>3411.25</v>
      </c>
      <c r="S292" s="53">
        <f t="shared" si="478"/>
        <v>1288.7900000000002</v>
      </c>
      <c r="T292" s="53">
        <f t="shared" si="478"/>
        <v>989.69</v>
      </c>
      <c r="U292" s="53">
        <f t="shared" si="478"/>
        <v>895.98</v>
      </c>
      <c r="V292" s="53">
        <f t="shared" si="478"/>
        <v>700.46</v>
      </c>
      <c r="W292" s="53">
        <f t="shared" si="478"/>
        <v>3597.68</v>
      </c>
      <c r="X292" s="53">
        <f t="shared" si="478"/>
        <v>1357.8899999999999</v>
      </c>
      <c r="Y292" s="53">
        <f t="shared" si="478"/>
        <v>935.16000000000008</v>
      </c>
      <c r="Z292" s="53">
        <f t="shared" si="478"/>
        <v>823.46</v>
      </c>
      <c r="AA292" s="53">
        <f t="shared" si="478"/>
        <v>705.22</v>
      </c>
      <c r="AB292" s="53">
        <f t="shared" si="478"/>
        <v>3353.6099999999997</v>
      </c>
      <c r="AC292" s="53">
        <f t="shared" si="478"/>
        <v>1193.32</v>
      </c>
      <c r="AD292" s="53">
        <f t="shared" si="478"/>
        <v>808.28</v>
      </c>
      <c r="AE292" s="53">
        <f t="shared" si="478"/>
        <v>557.83000000000004</v>
      </c>
      <c r="AF292" s="53">
        <f t="shared" si="478"/>
        <v>502.31</v>
      </c>
      <c r="AG292" s="53">
        <f t="shared" si="478"/>
        <v>2518.66</v>
      </c>
      <c r="AH292" s="53">
        <f t="shared" si="478"/>
        <v>979.02</v>
      </c>
      <c r="AI292" s="53">
        <f t="shared" si="478"/>
        <v>798.07</v>
      </c>
      <c r="AJ292" s="53">
        <f t="shared" si="478"/>
        <v>635.21</v>
      </c>
      <c r="AK292" s="53">
        <f t="shared" ref="AK292:BP292" si="479">SUM(AK283:AK291)</f>
        <v>594.64</v>
      </c>
      <c r="AL292" s="53">
        <f t="shared" si="479"/>
        <v>489.31</v>
      </c>
      <c r="AM292" s="53">
        <f t="shared" si="479"/>
        <v>3117.39</v>
      </c>
      <c r="AN292" s="53">
        <f t="shared" si="479"/>
        <v>1041.82</v>
      </c>
      <c r="AO292" s="53">
        <f t="shared" si="479"/>
        <v>1036.1399999999999</v>
      </c>
      <c r="AP292" s="53">
        <f t="shared" si="479"/>
        <v>851.42</v>
      </c>
      <c r="AQ292" s="53">
        <f t="shared" si="479"/>
        <v>484.01</v>
      </c>
      <c r="AR292" s="53">
        <f t="shared" si="479"/>
        <v>3303.11</v>
      </c>
      <c r="AS292" s="53">
        <f t="shared" si="479"/>
        <v>1274.72</v>
      </c>
      <c r="AT292" s="53">
        <f t="shared" si="479"/>
        <v>930.94</v>
      </c>
      <c r="AU292" s="53">
        <f t="shared" si="479"/>
        <v>775.96</v>
      </c>
      <c r="AV292" s="53">
        <f t="shared" si="479"/>
        <v>568.47</v>
      </c>
      <c r="AW292" s="53">
        <f t="shared" si="479"/>
        <v>3389.2400000000002</v>
      </c>
      <c r="AX292" s="53">
        <f t="shared" si="479"/>
        <v>1254.04</v>
      </c>
      <c r="AY292" s="53">
        <f t="shared" si="479"/>
        <v>1034.67</v>
      </c>
      <c r="AZ292" s="53">
        <f t="shared" si="479"/>
        <v>875.25</v>
      </c>
      <c r="BA292" s="53">
        <f t="shared" si="479"/>
        <v>619.24</v>
      </c>
      <c r="BB292" s="53">
        <f t="shared" si="479"/>
        <v>2761.28</v>
      </c>
      <c r="BC292" s="53">
        <f t="shared" si="479"/>
        <v>767.99000000000012</v>
      </c>
      <c r="BD292" s="53">
        <f t="shared" si="479"/>
        <v>499.72</v>
      </c>
      <c r="BE292" s="271"/>
      <c r="BF292" s="162">
        <f t="shared" si="459"/>
        <v>4733.6899999999996</v>
      </c>
      <c r="BG292" s="157">
        <f t="shared" si="460"/>
        <v>2427.21</v>
      </c>
      <c r="BH292" s="157">
        <f t="shared" si="461"/>
        <v>5902.6</v>
      </c>
      <c r="BI292" s="157">
        <f t="shared" si="462"/>
        <v>6585.7099999999991</v>
      </c>
      <c r="BJ292" s="157">
        <f t="shared" si="463"/>
        <v>6591.1899999999987</v>
      </c>
      <c r="BK292" s="157">
        <f t="shared" si="464"/>
        <v>6883.8899999999994</v>
      </c>
      <c r="BL292" s="157">
        <f t="shared" si="465"/>
        <v>4557.82</v>
      </c>
      <c r="BM292" s="157">
        <f t="shared" si="466"/>
        <v>2517.23</v>
      </c>
      <c r="BN292" s="157">
        <f t="shared" si="467"/>
        <v>6530.7800000000007</v>
      </c>
      <c r="BO292" s="157">
        <f t="shared" si="468"/>
        <v>6284.7300000000005</v>
      </c>
      <c r="BP292" s="157">
        <f t="shared" si="469"/>
        <v>6246.42</v>
      </c>
      <c r="BQ292" s="157">
        <f t="shared" si="470"/>
        <v>5523.4800000000005</v>
      </c>
      <c r="BR292" s="157">
        <f t="shared" si="471"/>
        <v>64784.75</v>
      </c>
      <c r="BS292" s="157">
        <f t="shared" si="472"/>
        <v>13063.5</v>
      </c>
      <c r="BT292" s="157">
        <f t="shared" si="473"/>
        <v>20060.789999999997</v>
      </c>
      <c r="BU292" s="157">
        <f t="shared" si="474"/>
        <v>13605.83</v>
      </c>
      <c r="BV292" s="157">
        <f t="shared" si="475"/>
        <v>18054.63</v>
      </c>
      <c r="BW292" s="157">
        <f t="shared" si="476"/>
        <v>33124.289999999994</v>
      </c>
      <c r="BX292" s="157">
        <f t="shared" si="477"/>
        <v>31660.460000000003</v>
      </c>
      <c r="BY292" s="157">
        <f>IF(Info!$O$3="Q1",$BS292,IF(Info!$O$3="Q2",$BS292+$BT292,IF(Info!$O$3="Q3",$BS292+$BT292+$BU292,$BR292)))</f>
        <v>13063.5</v>
      </c>
      <c r="BZ292" s="157">
        <f>IF(Info!$O$3="Q1",$BS292,IF(Info!$O$3="Q2",$BT292,IF(Info!$O$3="Q3",$BU292,$BV292)))</f>
        <v>13063.5</v>
      </c>
      <c r="CA292" s="49"/>
    </row>
    <row r="293" spans="1:79" x14ac:dyDescent="0.3">
      <c r="A293" s="269"/>
      <c r="B293" s="78" t="s">
        <v>406</v>
      </c>
      <c r="C293" s="275"/>
      <c r="D293" s="276">
        <f t="shared" ref="D293:AI293" si="480">D294/(SUM(D283:D291))</f>
        <v>0</v>
      </c>
      <c r="E293" s="277">
        <f t="shared" si="480"/>
        <v>0</v>
      </c>
      <c r="F293" s="277">
        <f t="shared" si="480"/>
        <v>0</v>
      </c>
      <c r="G293" s="277">
        <f t="shared" si="480"/>
        <v>0</v>
      </c>
      <c r="H293" s="277">
        <f t="shared" si="480"/>
        <v>0</v>
      </c>
      <c r="I293" s="277">
        <f t="shared" si="480"/>
        <v>0</v>
      </c>
      <c r="J293" s="277">
        <f t="shared" si="480"/>
        <v>0</v>
      </c>
      <c r="K293" s="277">
        <f t="shared" si="480"/>
        <v>0</v>
      </c>
      <c r="L293" s="277">
        <f t="shared" si="480"/>
        <v>0</v>
      </c>
      <c r="M293" s="277">
        <f t="shared" si="480"/>
        <v>0</v>
      </c>
      <c r="N293" s="277">
        <f t="shared" si="480"/>
        <v>0</v>
      </c>
      <c r="O293" s="277">
        <f t="shared" si="480"/>
        <v>0</v>
      </c>
      <c r="P293" s="277">
        <f t="shared" si="480"/>
        <v>0</v>
      </c>
      <c r="Q293" s="277">
        <f t="shared" si="480"/>
        <v>0</v>
      </c>
      <c r="R293" s="277">
        <f t="shared" si="480"/>
        <v>0</v>
      </c>
      <c r="S293" s="277">
        <f t="shared" si="480"/>
        <v>0</v>
      </c>
      <c r="T293" s="277">
        <f t="shared" si="480"/>
        <v>0</v>
      </c>
      <c r="U293" s="277">
        <f t="shared" si="480"/>
        <v>0</v>
      </c>
      <c r="V293" s="277">
        <f t="shared" si="480"/>
        <v>0</v>
      </c>
      <c r="W293" s="277">
        <f t="shared" si="480"/>
        <v>0</v>
      </c>
      <c r="X293" s="277">
        <f t="shared" si="480"/>
        <v>0</v>
      </c>
      <c r="Y293" s="277">
        <f t="shared" si="480"/>
        <v>0</v>
      </c>
      <c r="Z293" s="277">
        <f t="shared" si="480"/>
        <v>0</v>
      </c>
      <c r="AA293" s="277">
        <f t="shared" si="480"/>
        <v>0</v>
      </c>
      <c r="AB293" s="277">
        <f t="shared" si="480"/>
        <v>0</v>
      </c>
      <c r="AC293" s="277">
        <f t="shared" si="480"/>
        <v>0</v>
      </c>
      <c r="AD293" s="277">
        <f t="shared" si="480"/>
        <v>0</v>
      </c>
      <c r="AE293" s="277">
        <f t="shared" si="480"/>
        <v>0</v>
      </c>
      <c r="AF293" s="277">
        <f t="shared" si="480"/>
        <v>0</v>
      </c>
      <c r="AG293" s="277">
        <f t="shared" si="480"/>
        <v>0</v>
      </c>
      <c r="AH293" s="277">
        <f t="shared" si="480"/>
        <v>0</v>
      </c>
      <c r="AI293" s="277">
        <f t="shared" si="480"/>
        <v>0</v>
      </c>
      <c r="AJ293" s="277">
        <f t="shared" ref="AJ293:BO293" si="481">AJ294/(SUM(AJ283:AJ291))</f>
        <v>0</v>
      </c>
      <c r="AK293" s="277">
        <f t="shared" si="481"/>
        <v>0</v>
      </c>
      <c r="AL293" s="277">
        <f t="shared" si="481"/>
        <v>0</v>
      </c>
      <c r="AM293" s="277">
        <f t="shared" si="481"/>
        <v>0</v>
      </c>
      <c r="AN293" s="277">
        <f t="shared" si="481"/>
        <v>0</v>
      </c>
      <c r="AO293" s="277">
        <f t="shared" si="481"/>
        <v>0</v>
      </c>
      <c r="AP293" s="277">
        <f t="shared" si="481"/>
        <v>0</v>
      </c>
      <c r="AQ293" s="277">
        <f t="shared" si="481"/>
        <v>0</v>
      </c>
      <c r="AR293" s="277">
        <f t="shared" si="481"/>
        <v>0</v>
      </c>
      <c r="AS293" s="277">
        <f t="shared" si="481"/>
        <v>0</v>
      </c>
      <c r="AT293" s="277">
        <f t="shared" si="481"/>
        <v>0</v>
      </c>
      <c r="AU293" s="277">
        <f t="shared" si="481"/>
        <v>0</v>
      </c>
      <c r="AV293" s="277">
        <f t="shared" si="481"/>
        <v>0</v>
      </c>
      <c r="AW293" s="277">
        <f t="shared" si="481"/>
        <v>0</v>
      </c>
      <c r="AX293" s="277">
        <f t="shared" si="481"/>
        <v>0</v>
      </c>
      <c r="AY293" s="277">
        <f t="shared" si="481"/>
        <v>0</v>
      </c>
      <c r="AZ293" s="277">
        <f t="shared" si="481"/>
        <v>0</v>
      </c>
      <c r="BA293" s="277">
        <f t="shared" si="481"/>
        <v>0</v>
      </c>
      <c r="BB293" s="277">
        <f t="shared" si="481"/>
        <v>0</v>
      </c>
      <c r="BC293" s="277">
        <f t="shared" si="481"/>
        <v>0</v>
      </c>
      <c r="BD293" s="277">
        <f t="shared" si="481"/>
        <v>0</v>
      </c>
      <c r="BE293" s="271"/>
      <c r="BF293" s="172">
        <f t="shared" ref="BF293:BZ293" si="482">BF294/(SUM(BF283:BF291))</f>
        <v>0</v>
      </c>
      <c r="BG293" s="171">
        <f t="shared" si="482"/>
        <v>0</v>
      </c>
      <c r="BH293" s="171">
        <f t="shared" si="482"/>
        <v>0</v>
      </c>
      <c r="BI293" s="171">
        <f t="shared" si="482"/>
        <v>0</v>
      </c>
      <c r="BJ293" s="171">
        <f t="shared" si="482"/>
        <v>0</v>
      </c>
      <c r="BK293" s="171">
        <f t="shared" si="482"/>
        <v>0</v>
      </c>
      <c r="BL293" s="171">
        <f t="shared" si="482"/>
        <v>0</v>
      </c>
      <c r="BM293" s="171">
        <f t="shared" si="482"/>
        <v>0</v>
      </c>
      <c r="BN293" s="171">
        <f t="shared" si="482"/>
        <v>0</v>
      </c>
      <c r="BO293" s="171">
        <f t="shared" si="482"/>
        <v>0</v>
      </c>
      <c r="BP293" s="171">
        <f t="shared" si="482"/>
        <v>0</v>
      </c>
      <c r="BQ293" s="171">
        <f t="shared" si="482"/>
        <v>0</v>
      </c>
      <c r="BR293" s="173">
        <f t="shared" si="482"/>
        <v>0</v>
      </c>
      <c r="BS293" s="171">
        <f t="shared" si="482"/>
        <v>0</v>
      </c>
      <c r="BT293" s="171">
        <f t="shared" si="482"/>
        <v>0</v>
      </c>
      <c r="BU293" s="171">
        <f t="shared" si="482"/>
        <v>0</v>
      </c>
      <c r="BV293" s="171">
        <f t="shared" si="482"/>
        <v>0</v>
      </c>
      <c r="BW293" s="171">
        <f t="shared" si="482"/>
        <v>0</v>
      </c>
      <c r="BX293" s="171">
        <f t="shared" si="482"/>
        <v>0</v>
      </c>
      <c r="BY293" s="171">
        <f t="shared" si="482"/>
        <v>0</v>
      </c>
      <c r="BZ293" s="171">
        <f t="shared" si="482"/>
        <v>0</v>
      </c>
      <c r="CA293" s="49"/>
    </row>
    <row r="294" spans="1:79" x14ac:dyDescent="0.3">
      <c r="A294" s="269"/>
      <c r="B294" s="78" t="s">
        <v>407</v>
      </c>
      <c r="C294" s="275"/>
      <c r="D294" s="161">
        <f>SUM(E294:BD294)</f>
        <v>0</v>
      </c>
      <c r="E294" s="215">
        <f>SUM(Paniglgasse:Newshop2!E294)</f>
        <v>0</v>
      </c>
      <c r="F294" s="215">
        <f>SUM(Paniglgasse:Newshop2!F294)</f>
        <v>0</v>
      </c>
      <c r="G294" s="215">
        <f>SUM(Paniglgasse:Newshop2!G294)</f>
        <v>0</v>
      </c>
      <c r="H294" s="215">
        <f>SUM(Paniglgasse:Newshop2!H294)</f>
        <v>0</v>
      </c>
      <c r="I294" s="215">
        <f>SUM(Paniglgasse:Newshop2!I294)</f>
        <v>0</v>
      </c>
      <c r="J294" s="215">
        <f>SUM(Paniglgasse:Newshop2!J294)</f>
        <v>0</v>
      </c>
      <c r="K294" s="215">
        <f>SUM(Paniglgasse:Newshop2!K294)</f>
        <v>0</v>
      </c>
      <c r="L294" s="215">
        <f>SUM(Paniglgasse:Newshop2!L294)</f>
        <v>0</v>
      </c>
      <c r="M294" s="215">
        <f>SUM(Paniglgasse:Newshop2!M294)</f>
        <v>0</v>
      </c>
      <c r="N294" s="215">
        <f>SUM(Paniglgasse:Newshop2!N294)</f>
        <v>0</v>
      </c>
      <c r="O294" s="215">
        <f>SUM(Paniglgasse:Newshop2!O294)</f>
        <v>0</v>
      </c>
      <c r="P294" s="215">
        <f>SUM(Paniglgasse:Newshop2!P294)</f>
        <v>0</v>
      </c>
      <c r="Q294" s="215">
        <f>SUM(Paniglgasse:Newshop2!Q294)</f>
        <v>0</v>
      </c>
      <c r="R294" s="215">
        <f>SUM(Paniglgasse:Newshop2!R294)</f>
        <v>0</v>
      </c>
      <c r="S294" s="215">
        <f>SUM(Paniglgasse:Newshop2!S294)</f>
        <v>0</v>
      </c>
      <c r="T294" s="215">
        <f>SUM(Paniglgasse:Newshop2!T294)</f>
        <v>0</v>
      </c>
      <c r="U294" s="215">
        <f>SUM(Paniglgasse:Newshop2!U294)</f>
        <v>0</v>
      </c>
      <c r="V294" s="215">
        <f>SUM(Paniglgasse:Newshop2!V294)</f>
        <v>0</v>
      </c>
      <c r="W294" s="215">
        <f>SUM(Paniglgasse:Newshop2!W294)</f>
        <v>0</v>
      </c>
      <c r="X294" s="215">
        <f>SUM(Paniglgasse:Newshop2!X294)</f>
        <v>0</v>
      </c>
      <c r="Y294" s="215">
        <f>SUM(Paniglgasse:Newshop2!Y294)</f>
        <v>0</v>
      </c>
      <c r="Z294" s="215">
        <f>SUM(Paniglgasse:Newshop2!Z294)</f>
        <v>0</v>
      </c>
      <c r="AA294" s="215">
        <f>SUM(Paniglgasse:Newshop2!AA294)</f>
        <v>0</v>
      </c>
      <c r="AB294" s="215">
        <f>SUM(Paniglgasse:Newshop2!AB294)</f>
        <v>0</v>
      </c>
      <c r="AC294" s="215">
        <f>SUM(Paniglgasse:Newshop2!AC294)</f>
        <v>0</v>
      </c>
      <c r="AD294" s="215">
        <f>SUM(Paniglgasse:Newshop2!AD294)</f>
        <v>0</v>
      </c>
      <c r="AE294" s="215">
        <f>SUM(Paniglgasse:Newshop2!AE294)</f>
        <v>0</v>
      </c>
      <c r="AF294" s="215">
        <f>SUM(Paniglgasse:Newshop2!AF294)</f>
        <v>0</v>
      </c>
      <c r="AG294" s="215">
        <f>SUM(Paniglgasse:Newshop2!AG294)</f>
        <v>0</v>
      </c>
      <c r="AH294" s="215">
        <f>SUM(Paniglgasse:Newshop2!AH294)</f>
        <v>0</v>
      </c>
      <c r="AI294" s="215">
        <f>SUM(Paniglgasse:Newshop2!AI294)</f>
        <v>0</v>
      </c>
      <c r="AJ294" s="215">
        <f>SUM(Paniglgasse:Newshop2!AJ294)</f>
        <v>0</v>
      </c>
      <c r="AK294" s="215">
        <f>SUM(Paniglgasse:Newshop2!AK294)</f>
        <v>0</v>
      </c>
      <c r="AL294" s="215">
        <f>SUM(Paniglgasse:Newshop2!AL294)</f>
        <v>0</v>
      </c>
      <c r="AM294" s="215">
        <f>SUM(Paniglgasse:Newshop2!AM294)</f>
        <v>0</v>
      </c>
      <c r="AN294" s="215">
        <f>SUM(Paniglgasse:Newshop2!AN294)</f>
        <v>0</v>
      </c>
      <c r="AO294" s="215">
        <f>SUM(Paniglgasse:Newshop2!AO294)</f>
        <v>0</v>
      </c>
      <c r="AP294" s="215">
        <f>SUM(Paniglgasse:Newshop2!AP294)</f>
        <v>0</v>
      </c>
      <c r="AQ294" s="215">
        <f>SUM(Paniglgasse:Newshop2!AQ294)</f>
        <v>0</v>
      </c>
      <c r="AR294" s="215">
        <f>SUM(Paniglgasse:Newshop2!AR294)</f>
        <v>0</v>
      </c>
      <c r="AS294" s="215">
        <f>SUM(Paniglgasse:Newshop2!AS294)</f>
        <v>0</v>
      </c>
      <c r="AT294" s="215">
        <f>SUM(Paniglgasse:Newshop2!AT294)</f>
        <v>0</v>
      </c>
      <c r="AU294" s="215">
        <f>SUM(Paniglgasse:Newshop2!AU294)</f>
        <v>0</v>
      </c>
      <c r="AV294" s="215">
        <f>SUM(Paniglgasse:Newshop2!AV294)</f>
        <v>0</v>
      </c>
      <c r="AW294" s="215">
        <f>SUM(Paniglgasse:Newshop2!AW294)</f>
        <v>0</v>
      </c>
      <c r="AX294" s="215">
        <f>SUM(Paniglgasse:Newshop2!AX294)</f>
        <v>0</v>
      </c>
      <c r="AY294" s="215">
        <f>SUM(Paniglgasse:Newshop2!AY294)</f>
        <v>0</v>
      </c>
      <c r="AZ294" s="215">
        <f>SUM(Paniglgasse:Newshop2!AZ294)</f>
        <v>0</v>
      </c>
      <c r="BA294" s="215">
        <f>SUM(Paniglgasse:Newshop2!BA294)</f>
        <v>0</v>
      </c>
      <c r="BB294" s="215">
        <f>SUM(Paniglgasse:Newshop2!BB294)</f>
        <v>0</v>
      </c>
      <c r="BC294" s="215">
        <f>SUM(Paniglgasse:Newshop2!BC294)</f>
        <v>0</v>
      </c>
      <c r="BD294" s="215">
        <f>SUM(Paniglgasse:Newshop2!BD294)</f>
        <v>0</v>
      </c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5.6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x14ac:dyDescent="0.3">
      <c r="A296" s="269"/>
      <c r="B296" s="78" t="s">
        <v>409</v>
      </c>
      <c r="C296" s="275"/>
      <c r="D296" s="161">
        <f>SUM(E296:BD296)</f>
        <v>0</v>
      </c>
      <c r="E296" s="215">
        <f>SUM(Paniglgasse:Newshop2!E296)</f>
        <v>0</v>
      </c>
      <c r="F296" s="215">
        <f>SUM(Paniglgasse:Newshop2!F296)</f>
        <v>0</v>
      </c>
      <c r="G296" s="215">
        <f>SUM(Paniglgasse:Newshop2!G296)</f>
        <v>0</v>
      </c>
      <c r="H296" s="215">
        <f>SUM(Paniglgasse:Newshop2!H296)</f>
        <v>0</v>
      </c>
      <c r="I296" s="215">
        <f>SUM(Paniglgasse:Newshop2!I296)</f>
        <v>0</v>
      </c>
      <c r="J296" s="215">
        <f>SUM(Paniglgasse:Newshop2!J296)</f>
        <v>0</v>
      </c>
      <c r="K296" s="215">
        <f>SUM(Paniglgasse:Newshop2!K296)</f>
        <v>0</v>
      </c>
      <c r="L296" s="215">
        <f>SUM(Paniglgasse:Newshop2!L296)</f>
        <v>0</v>
      </c>
      <c r="M296" s="215">
        <f>SUM(Paniglgasse:Newshop2!M296)</f>
        <v>0</v>
      </c>
      <c r="N296" s="215">
        <f>SUM(Paniglgasse:Newshop2!N296)</f>
        <v>0</v>
      </c>
      <c r="O296" s="215">
        <f>SUM(Paniglgasse:Newshop2!O296)</f>
        <v>0</v>
      </c>
      <c r="P296" s="215">
        <f>SUM(Paniglgasse:Newshop2!P296)</f>
        <v>0</v>
      </c>
      <c r="Q296" s="215">
        <f>SUM(Paniglgasse:Newshop2!Q296)</f>
        <v>0</v>
      </c>
      <c r="R296" s="215">
        <f>SUM(Paniglgasse:Newshop2!R296)</f>
        <v>0</v>
      </c>
      <c r="S296" s="215">
        <f>SUM(Paniglgasse:Newshop2!S296)</f>
        <v>0</v>
      </c>
      <c r="T296" s="215">
        <f>SUM(Paniglgasse:Newshop2!T296)</f>
        <v>0</v>
      </c>
      <c r="U296" s="215">
        <f>SUM(Paniglgasse:Newshop2!U296)</f>
        <v>0</v>
      </c>
      <c r="V296" s="215">
        <f>SUM(Paniglgasse:Newshop2!V296)</f>
        <v>0</v>
      </c>
      <c r="W296" s="215">
        <f>SUM(Paniglgasse:Newshop2!W296)</f>
        <v>0</v>
      </c>
      <c r="X296" s="215">
        <f>SUM(Paniglgasse:Newshop2!X296)</f>
        <v>0</v>
      </c>
      <c r="Y296" s="215">
        <f>SUM(Paniglgasse:Newshop2!Y296)</f>
        <v>0</v>
      </c>
      <c r="Z296" s="215">
        <f>SUM(Paniglgasse:Newshop2!Z296)</f>
        <v>0</v>
      </c>
      <c r="AA296" s="215">
        <f>SUM(Paniglgasse:Newshop2!AA296)</f>
        <v>0</v>
      </c>
      <c r="AB296" s="215">
        <f>SUM(Paniglgasse:Newshop2!AB296)</f>
        <v>0</v>
      </c>
      <c r="AC296" s="215">
        <f>SUM(Paniglgasse:Newshop2!AC296)</f>
        <v>0</v>
      </c>
      <c r="AD296" s="215">
        <f>SUM(Paniglgasse:Newshop2!AD296)</f>
        <v>0</v>
      </c>
      <c r="AE296" s="215">
        <f>SUM(Paniglgasse:Newshop2!AE296)</f>
        <v>0</v>
      </c>
      <c r="AF296" s="215">
        <f>SUM(Paniglgasse:Newshop2!AF296)</f>
        <v>0</v>
      </c>
      <c r="AG296" s="215">
        <f>SUM(Paniglgasse:Newshop2!AG296)</f>
        <v>0</v>
      </c>
      <c r="AH296" s="215">
        <f>SUM(Paniglgasse:Newshop2!AH296)</f>
        <v>0</v>
      </c>
      <c r="AI296" s="215">
        <f>SUM(Paniglgasse:Newshop2!AI296)</f>
        <v>0</v>
      </c>
      <c r="AJ296" s="215">
        <f>SUM(Paniglgasse:Newshop2!AJ296)</f>
        <v>0</v>
      </c>
      <c r="AK296" s="215">
        <f>SUM(Paniglgasse:Newshop2!AK296)</f>
        <v>0</v>
      </c>
      <c r="AL296" s="215">
        <f>SUM(Paniglgasse:Newshop2!AL296)</f>
        <v>0</v>
      </c>
      <c r="AM296" s="215">
        <f>SUM(Paniglgasse:Newshop2!AM296)</f>
        <v>0</v>
      </c>
      <c r="AN296" s="215">
        <f>SUM(Paniglgasse:Newshop2!AN296)</f>
        <v>0</v>
      </c>
      <c r="AO296" s="215">
        <f>SUM(Paniglgasse:Newshop2!AO296)</f>
        <v>0</v>
      </c>
      <c r="AP296" s="215">
        <f>SUM(Paniglgasse:Newshop2!AP296)</f>
        <v>0</v>
      </c>
      <c r="AQ296" s="215">
        <f>SUM(Paniglgasse:Newshop2!AQ296)</f>
        <v>0</v>
      </c>
      <c r="AR296" s="215">
        <f>SUM(Paniglgasse:Newshop2!AR296)</f>
        <v>0</v>
      </c>
      <c r="AS296" s="215">
        <f>SUM(Paniglgasse:Newshop2!AS296)</f>
        <v>0</v>
      </c>
      <c r="AT296" s="215">
        <f>SUM(Paniglgasse:Newshop2!AT296)</f>
        <v>0</v>
      </c>
      <c r="AU296" s="215">
        <f>SUM(Paniglgasse:Newshop2!AU296)</f>
        <v>0</v>
      </c>
      <c r="AV296" s="215">
        <f>SUM(Paniglgasse:Newshop2!AV296)</f>
        <v>0</v>
      </c>
      <c r="AW296" s="215">
        <f>SUM(Paniglgasse:Newshop2!AW296)</f>
        <v>0</v>
      </c>
      <c r="AX296" s="215">
        <f>SUM(Paniglgasse:Newshop2!AX296)</f>
        <v>0</v>
      </c>
      <c r="AY296" s="215">
        <f>SUM(Paniglgasse:Newshop2!AY296)</f>
        <v>0</v>
      </c>
      <c r="AZ296" s="215">
        <f>SUM(Paniglgasse:Newshop2!AZ296)</f>
        <v>0</v>
      </c>
      <c r="BA296" s="215">
        <f>SUM(Paniglgasse:Newshop2!BA296)</f>
        <v>0</v>
      </c>
      <c r="BB296" s="215">
        <f>SUM(Paniglgasse:Newshop2!BB296)</f>
        <v>0</v>
      </c>
      <c r="BC296" s="215">
        <f>SUM(Paniglgasse:Newshop2!BC296)</f>
        <v>0</v>
      </c>
      <c r="BD296" s="215">
        <f>SUM(Paniglgasse:Newshop2!BD296)</f>
        <v>0</v>
      </c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x14ac:dyDescent="0.3">
      <c r="A297" s="269"/>
      <c r="B297" s="78" t="s">
        <v>410</v>
      </c>
      <c r="C297" s="275"/>
      <c r="D297" s="161">
        <f>SUM(E297:BD297)</f>
        <v>0</v>
      </c>
      <c r="E297" s="215">
        <f>SUM(Paniglgasse:Newshop2!E297)</f>
        <v>0</v>
      </c>
      <c r="F297" s="215">
        <f>SUM(Paniglgasse:Newshop2!F297)</f>
        <v>0</v>
      </c>
      <c r="G297" s="215">
        <f>SUM(Paniglgasse:Newshop2!G297)</f>
        <v>0</v>
      </c>
      <c r="H297" s="215">
        <f>SUM(Paniglgasse:Newshop2!H297)</f>
        <v>0</v>
      </c>
      <c r="I297" s="215">
        <f>SUM(Paniglgasse:Newshop2!I297)</f>
        <v>0</v>
      </c>
      <c r="J297" s="215">
        <f>SUM(Paniglgasse:Newshop2!J297)</f>
        <v>0</v>
      </c>
      <c r="K297" s="215">
        <f>SUM(Paniglgasse:Newshop2!K297)</f>
        <v>0</v>
      </c>
      <c r="L297" s="215">
        <f>SUM(Paniglgasse:Newshop2!L297)</f>
        <v>0</v>
      </c>
      <c r="M297" s="215">
        <f>SUM(Paniglgasse:Newshop2!M297)</f>
        <v>0</v>
      </c>
      <c r="N297" s="215">
        <f>SUM(Paniglgasse:Newshop2!N297)</f>
        <v>0</v>
      </c>
      <c r="O297" s="215">
        <f>SUM(Paniglgasse:Newshop2!O297)</f>
        <v>0</v>
      </c>
      <c r="P297" s="215">
        <f>SUM(Paniglgasse:Newshop2!P297)</f>
        <v>0</v>
      </c>
      <c r="Q297" s="215">
        <f>SUM(Paniglgasse:Newshop2!Q297)</f>
        <v>0</v>
      </c>
      <c r="R297" s="215">
        <f>SUM(Paniglgasse:Newshop2!R297)</f>
        <v>0</v>
      </c>
      <c r="S297" s="215">
        <f>SUM(Paniglgasse:Newshop2!S297)</f>
        <v>0</v>
      </c>
      <c r="T297" s="215">
        <f>SUM(Paniglgasse:Newshop2!T297)</f>
        <v>0</v>
      </c>
      <c r="U297" s="215">
        <f>SUM(Paniglgasse:Newshop2!U297)</f>
        <v>0</v>
      </c>
      <c r="V297" s="215">
        <f>SUM(Paniglgasse:Newshop2!V297)</f>
        <v>0</v>
      </c>
      <c r="W297" s="215">
        <f>SUM(Paniglgasse:Newshop2!W297)</f>
        <v>0</v>
      </c>
      <c r="X297" s="215">
        <f>SUM(Paniglgasse:Newshop2!X297)</f>
        <v>0</v>
      </c>
      <c r="Y297" s="215">
        <f>SUM(Paniglgasse:Newshop2!Y297)</f>
        <v>0</v>
      </c>
      <c r="Z297" s="215">
        <f>SUM(Paniglgasse:Newshop2!Z297)</f>
        <v>0</v>
      </c>
      <c r="AA297" s="215">
        <f>SUM(Paniglgasse:Newshop2!AA297)</f>
        <v>0</v>
      </c>
      <c r="AB297" s="215">
        <f>SUM(Paniglgasse:Newshop2!AB297)</f>
        <v>0</v>
      </c>
      <c r="AC297" s="215">
        <f>SUM(Paniglgasse:Newshop2!AC297)</f>
        <v>0</v>
      </c>
      <c r="AD297" s="215">
        <f>SUM(Paniglgasse:Newshop2!AD297)</f>
        <v>0</v>
      </c>
      <c r="AE297" s="215">
        <f>SUM(Paniglgasse:Newshop2!AE297)</f>
        <v>0</v>
      </c>
      <c r="AF297" s="215">
        <f>SUM(Paniglgasse:Newshop2!AF297)</f>
        <v>0</v>
      </c>
      <c r="AG297" s="215">
        <f>SUM(Paniglgasse:Newshop2!AG297)</f>
        <v>0</v>
      </c>
      <c r="AH297" s="215">
        <f>SUM(Paniglgasse:Newshop2!AH297)</f>
        <v>0</v>
      </c>
      <c r="AI297" s="215">
        <f>SUM(Paniglgasse:Newshop2!AI297)</f>
        <v>0</v>
      </c>
      <c r="AJ297" s="215">
        <f>SUM(Paniglgasse:Newshop2!AJ297)</f>
        <v>0</v>
      </c>
      <c r="AK297" s="215">
        <f>SUM(Paniglgasse:Newshop2!AK297)</f>
        <v>0</v>
      </c>
      <c r="AL297" s="215">
        <f>SUM(Paniglgasse:Newshop2!AL297)</f>
        <v>0</v>
      </c>
      <c r="AM297" s="215">
        <f>SUM(Paniglgasse:Newshop2!AM297)</f>
        <v>0</v>
      </c>
      <c r="AN297" s="215">
        <f>SUM(Paniglgasse:Newshop2!AN297)</f>
        <v>0</v>
      </c>
      <c r="AO297" s="215">
        <f>SUM(Paniglgasse:Newshop2!AO297)</f>
        <v>0</v>
      </c>
      <c r="AP297" s="215">
        <f>SUM(Paniglgasse:Newshop2!AP297)</f>
        <v>0</v>
      </c>
      <c r="AQ297" s="215">
        <f>SUM(Paniglgasse:Newshop2!AQ297)</f>
        <v>0</v>
      </c>
      <c r="AR297" s="215">
        <f>SUM(Paniglgasse:Newshop2!AR297)</f>
        <v>0</v>
      </c>
      <c r="AS297" s="215">
        <f>SUM(Paniglgasse:Newshop2!AS297)</f>
        <v>0</v>
      </c>
      <c r="AT297" s="215">
        <f>SUM(Paniglgasse:Newshop2!AT297)</f>
        <v>0</v>
      </c>
      <c r="AU297" s="215">
        <f>SUM(Paniglgasse:Newshop2!AU297)</f>
        <v>0</v>
      </c>
      <c r="AV297" s="215">
        <f>SUM(Paniglgasse:Newshop2!AV297)</f>
        <v>0</v>
      </c>
      <c r="AW297" s="215">
        <f>SUM(Paniglgasse:Newshop2!AW297)</f>
        <v>0</v>
      </c>
      <c r="AX297" s="215">
        <f>SUM(Paniglgasse:Newshop2!AX297)</f>
        <v>0</v>
      </c>
      <c r="AY297" s="215">
        <f>SUM(Paniglgasse:Newshop2!AY297)</f>
        <v>0</v>
      </c>
      <c r="AZ297" s="215">
        <f>SUM(Paniglgasse:Newshop2!AZ297)</f>
        <v>0</v>
      </c>
      <c r="BA297" s="215">
        <f>SUM(Paniglgasse:Newshop2!BA297)</f>
        <v>0</v>
      </c>
      <c r="BB297" s="215">
        <f>SUM(Paniglgasse:Newshop2!BB297)</f>
        <v>0</v>
      </c>
      <c r="BC297" s="215">
        <f>SUM(Paniglgasse:Newshop2!BC297)</f>
        <v>0</v>
      </c>
      <c r="BD297" s="215">
        <f>SUM(Paniglgasse:Newshop2!BD297)</f>
        <v>0</v>
      </c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3">SUM(E296:E297)</f>
        <v>0</v>
      </c>
      <c r="F298" s="278">
        <f t="shared" si="483"/>
        <v>0</v>
      </c>
      <c r="G298" s="278">
        <f t="shared" si="483"/>
        <v>0</v>
      </c>
      <c r="H298" s="278">
        <f t="shared" si="483"/>
        <v>0</v>
      </c>
      <c r="I298" s="278">
        <f t="shared" si="483"/>
        <v>0</v>
      </c>
      <c r="J298" s="278">
        <f t="shared" si="483"/>
        <v>0</v>
      </c>
      <c r="K298" s="278">
        <f t="shared" si="483"/>
        <v>0</v>
      </c>
      <c r="L298" s="278">
        <f t="shared" si="483"/>
        <v>0</v>
      </c>
      <c r="M298" s="278">
        <f t="shared" si="483"/>
        <v>0</v>
      </c>
      <c r="N298" s="278">
        <f t="shared" si="483"/>
        <v>0</v>
      </c>
      <c r="O298" s="278">
        <f t="shared" si="483"/>
        <v>0</v>
      </c>
      <c r="P298" s="278">
        <f t="shared" si="483"/>
        <v>0</v>
      </c>
      <c r="Q298" s="278">
        <f t="shared" si="483"/>
        <v>0</v>
      </c>
      <c r="R298" s="278">
        <f t="shared" si="483"/>
        <v>0</v>
      </c>
      <c r="S298" s="278">
        <f t="shared" si="483"/>
        <v>0</v>
      </c>
      <c r="T298" s="278">
        <f t="shared" si="483"/>
        <v>0</v>
      </c>
      <c r="U298" s="278">
        <f t="shared" si="483"/>
        <v>0</v>
      </c>
      <c r="V298" s="278">
        <f t="shared" si="483"/>
        <v>0</v>
      </c>
      <c r="W298" s="278">
        <f t="shared" si="483"/>
        <v>0</v>
      </c>
      <c r="X298" s="278">
        <f t="shared" si="483"/>
        <v>0</v>
      </c>
      <c r="Y298" s="278">
        <f t="shared" si="483"/>
        <v>0</v>
      </c>
      <c r="Z298" s="278">
        <f t="shared" si="483"/>
        <v>0</v>
      </c>
      <c r="AA298" s="278">
        <f t="shared" si="483"/>
        <v>0</v>
      </c>
      <c r="AB298" s="278">
        <f t="shared" si="483"/>
        <v>0</v>
      </c>
      <c r="AC298" s="278">
        <f t="shared" si="483"/>
        <v>0</v>
      </c>
      <c r="AD298" s="278">
        <f t="shared" si="483"/>
        <v>0</v>
      </c>
      <c r="AE298" s="278">
        <f t="shared" si="483"/>
        <v>0</v>
      </c>
      <c r="AF298" s="278">
        <f t="shared" si="483"/>
        <v>0</v>
      </c>
      <c r="AG298" s="278">
        <f t="shared" si="483"/>
        <v>0</v>
      </c>
      <c r="AH298" s="278">
        <f t="shared" si="483"/>
        <v>0</v>
      </c>
      <c r="AI298" s="278">
        <f t="shared" si="483"/>
        <v>0</v>
      </c>
      <c r="AJ298" s="278">
        <f t="shared" si="483"/>
        <v>0</v>
      </c>
      <c r="AK298" s="278">
        <f t="shared" ref="AK298:BP298" si="484">SUM(AK296:AK297)</f>
        <v>0</v>
      </c>
      <c r="AL298" s="278">
        <f t="shared" si="484"/>
        <v>0</v>
      </c>
      <c r="AM298" s="278">
        <f t="shared" si="484"/>
        <v>0</v>
      </c>
      <c r="AN298" s="278">
        <f t="shared" si="484"/>
        <v>0</v>
      </c>
      <c r="AO298" s="278">
        <f t="shared" si="484"/>
        <v>0</v>
      </c>
      <c r="AP298" s="278">
        <f t="shared" si="484"/>
        <v>0</v>
      </c>
      <c r="AQ298" s="278">
        <f t="shared" si="484"/>
        <v>0</v>
      </c>
      <c r="AR298" s="278">
        <f t="shared" si="484"/>
        <v>0</v>
      </c>
      <c r="AS298" s="278">
        <f t="shared" si="484"/>
        <v>0</v>
      </c>
      <c r="AT298" s="278">
        <f t="shared" si="484"/>
        <v>0</v>
      </c>
      <c r="AU298" s="278">
        <f t="shared" si="484"/>
        <v>0</v>
      </c>
      <c r="AV298" s="278">
        <f t="shared" si="484"/>
        <v>0</v>
      </c>
      <c r="AW298" s="278">
        <f t="shared" si="484"/>
        <v>0</v>
      </c>
      <c r="AX298" s="278">
        <f t="shared" si="484"/>
        <v>0</v>
      </c>
      <c r="AY298" s="278">
        <f t="shared" si="484"/>
        <v>0</v>
      </c>
      <c r="AZ298" s="278">
        <f t="shared" si="484"/>
        <v>0</v>
      </c>
      <c r="BA298" s="278">
        <f t="shared" si="484"/>
        <v>0</v>
      </c>
      <c r="BB298" s="278">
        <f t="shared" si="484"/>
        <v>0</v>
      </c>
      <c r="BC298" s="278">
        <f t="shared" si="484"/>
        <v>0</v>
      </c>
      <c r="BD298" s="278">
        <f t="shared" si="484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9.6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8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x14ac:dyDescent="0.3">
      <c r="A302" s="269"/>
      <c r="B302" s="160" t="s">
        <v>338</v>
      </c>
      <c r="C302" s="275"/>
      <c r="D302" s="161">
        <f>SUM(E302:BD302)</f>
        <v>1388743.66</v>
      </c>
      <c r="E302" s="215">
        <f>SUM(Paniglgasse:Newshop2!E302)</f>
        <v>14740.26</v>
      </c>
      <c r="F302" s="215">
        <f>SUM(Paniglgasse:Newshop2!F302)</f>
        <v>18132.32</v>
      </c>
      <c r="G302" s="215">
        <f>SUM(Paniglgasse:Newshop2!G302)</f>
        <v>15807.42</v>
      </c>
      <c r="H302" s="215">
        <f>SUM(Paniglgasse:Newshop2!H302)</f>
        <v>28911.94</v>
      </c>
      <c r="I302" s="215">
        <f>SUM(Paniglgasse:Newshop2!I302)</f>
        <v>24434.510000000002</v>
      </c>
      <c r="J302" s="215">
        <f>SUM(Paniglgasse:Newshop2!J302)</f>
        <v>21875.1</v>
      </c>
      <c r="K302" s="215">
        <f>SUM(Paniglgasse:Newshop2!K302)</f>
        <v>20528.71</v>
      </c>
      <c r="L302" s="215">
        <f>SUM(Paniglgasse:Newshop2!L302)</f>
        <v>19224.439999999999</v>
      </c>
      <c r="M302" s="215">
        <f>SUM(Paniglgasse:Newshop2!M302)</f>
        <v>34160.54</v>
      </c>
      <c r="N302" s="215">
        <f>SUM(Paniglgasse:Newshop2!N302)</f>
        <v>28017.11</v>
      </c>
      <c r="O302" s="215">
        <f>SUM(Paniglgasse:Newshop2!O302)</f>
        <v>27893.4</v>
      </c>
      <c r="P302" s="215">
        <f>SUM(Paniglgasse:Newshop2!P302)</f>
        <v>23974.69</v>
      </c>
      <c r="Q302" s="215">
        <f>SUM(Paniglgasse:Newshop2!Q302)</f>
        <v>23525.760000000002</v>
      </c>
      <c r="R302" s="215">
        <f>SUM(Paniglgasse:Newshop2!R302)</f>
        <v>34795.57</v>
      </c>
      <c r="S302" s="215">
        <f>SUM(Paniglgasse:Newshop2!S302)</f>
        <v>30947.58</v>
      </c>
      <c r="T302" s="215">
        <f>SUM(Paniglgasse:Newshop2!T302)</f>
        <v>26454.21</v>
      </c>
      <c r="U302" s="215">
        <f>SUM(Paniglgasse:Newshop2!U302)</f>
        <v>22176.560000000001</v>
      </c>
      <c r="V302" s="215">
        <f>SUM(Paniglgasse:Newshop2!V302)</f>
        <v>22619.22</v>
      </c>
      <c r="W302" s="215">
        <f>SUM(Paniglgasse:Newshop2!W302)</f>
        <v>32980.36</v>
      </c>
      <c r="X302" s="215">
        <f>SUM(Paniglgasse:Newshop2!X302)</f>
        <v>33303.69</v>
      </c>
      <c r="Y302" s="215">
        <f>SUM(Paniglgasse:Newshop2!Y302)</f>
        <v>27473.73</v>
      </c>
      <c r="Z302" s="215">
        <f>SUM(Paniglgasse:Newshop2!Z302)</f>
        <v>25355.21</v>
      </c>
      <c r="AA302" s="215">
        <f>SUM(Paniglgasse:Newshop2!AA302)</f>
        <v>23485.43</v>
      </c>
      <c r="AB302" s="215">
        <f>SUM(Paniglgasse:Newshop2!AB302)</f>
        <v>33658.229999999996</v>
      </c>
      <c r="AC302" s="215">
        <f>SUM(Paniglgasse:Newshop2!AC302)</f>
        <v>28655.77</v>
      </c>
      <c r="AD302" s="215">
        <f>SUM(Paniglgasse:Newshop2!AD302)</f>
        <v>24935.21</v>
      </c>
      <c r="AE302" s="215">
        <f>SUM(Paniglgasse:Newshop2!AE302)</f>
        <v>24639.95</v>
      </c>
      <c r="AF302" s="215">
        <f>SUM(Paniglgasse:Newshop2!AF302)</f>
        <v>24361.62</v>
      </c>
      <c r="AG302" s="215">
        <f>SUM(Paniglgasse:Newshop2!AG302)</f>
        <v>34159.58</v>
      </c>
      <c r="AH302" s="215">
        <f>SUM(Paniglgasse:Newshop2!AH302)</f>
        <v>30022.52</v>
      </c>
      <c r="AI302" s="215">
        <f>SUM(Paniglgasse:Newshop2!AI302)</f>
        <v>27115.59</v>
      </c>
      <c r="AJ302" s="215">
        <f>SUM(Paniglgasse:Newshop2!AJ302)</f>
        <v>26936.34</v>
      </c>
      <c r="AK302" s="215">
        <f>SUM(Paniglgasse:Newshop2!AK302)</f>
        <v>23614.63</v>
      </c>
      <c r="AL302" s="215">
        <f>SUM(Paniglgasse:Newshop2!AL302)</f>
        <v>21312.16</v>
      </c>
      <c r="AM302" s="215">
        <f>SUM(Paniglgasse:Newshop2!AM302)</f>
        <v>33144.94</v>
      </c>
      <c r="AN302" s="215">
        <f>SUM(Paniglgasse:Newshop2!AN302)</f>
        <v>28905.83</v>
      </c>
      <c r="AO302" s="215">
        <f>SUM(Paniglgasse:Newshop2!AO302)</f>
        <v>27045.620000000003</v>
      </c>
      <c r="AP302" s="215">
        <f>SUM(Paniglgasse:Newshop2!AP302)</f>
        <v>22278.560000000001</v>
      </c>
      <c r="AQ302" s="215">
        <f>SUM(Paniglgasse:Newshop2!AQ302)</f>
        <v>22476.34</v>
      </c>
      <c r="AR302" s="215">
        <f>SUM(Paniglgasse:Newshop2!AR302)</f>
        <v>38533.370000000003</v>
      </c>
      <c r="AS302" s="215">
        <f>SUM(Paniglgasse:Newshop2!AS302)</f>
        <v>30345.760000000002</v>
      </c>
      <c r="AT302" s="215">
        <f>SUM(Paniglgasse:Newshop2!AT302)</f>
        <v>26344.720000000001</v>
      </c>
      <c r="AU302" s="215">
        <f>SUM(Paniglgasse:Newshop2!AU302)</f>
        <v>22665.510000000002</v>
      </c>
      <c r="AV302" s="215">
        <f>SUM(Paniglgasse:Newshop2!AV302)</f>
        <v>22197.360000000001</v>
      </c>
      <c r="AW302" s="215">
        <f>SUM(Paniglgasse:Newshop2!AW302)</f>
        <v>36703.629999999997</v>
      </c>
      <c r="AX302" s="215">
        <f>SUM(Paniglgasse:Newshop2!AX302)</f>
        <v>33856.879999999997</v>
      </c>
      <c r="AY302" s="215">
        <f>SUM(Paniglgasse:Newshop2!AY302)</f>
        <v>26887.989999999998</v>
      </c>
      <c r="AZ302" s="215">
        <f>SUM(Paniglgasse:Newshop2!AZ302)</f>
        <v>22808.44</v>
      </c>
      <c r="BA302" s="215">
        <f>SUM(Paniglgasse:Newshop2!BA302)</f>
        <v>26163.7</v>
      </c>
      <c r="BB302" s="215">
        <f>SUM(Paniglgasse:Newshop2!BB302)</f>
        <v>32391.09</v>
      </c>
      <c r="BC302" s="215">
        <f>SUM(Paniglgasse:Newshop2!BC302)</f>
        <v>30155.040000000001</v>
      </c>
      <c r="BD302" s="215">
        <f>SUM(Paniglgasse:Newshop2!BD302)</f>
        <v>25609.52</v>
      </c>
      <c r="BE302" s="271"/>
      <c r="BF302" s="163">
        <f>SUM(E302:H302)</f>
        <v>77591.94</v>
      </c>
      <c r="BG302" s="77">
        <f>SUM(I302:L302)</f>
        <v>86062.760000000009</v>
      </c>
      <c r="BH302" s="77">
        <f>SUM(M302:Q302)</f>
        <v>137571.5</v>
      </c>
      <c r="BI302" s="77">
        <f>SUM(R302:U302)</f>
        <v>114373.91999999998</v>
      </c>
      <c r="BJ302" s="77">
        <f>SUM(V302:Y302)</f>
        <v>116377</v>
      </c>
      <c r="BK302" s="77">
        <f>SUM(Z302:AD302)</f>
        <v>136089.85</v>
      </c>
      <c r="BL302" s="77">
        <f>SUM(AE302:AH302)</f>
        <v>113183.67</v>
      </c>
      <c r="BM302" s="77">
        <f>SUM(AI302:AL302)</f>
        <v>98978.72</v>
      </c>
      <c r="BN302" s="77">
        <f>SUM(AM302:AQ302)</f>
        <v>133851.29</v>
      </c>
      <c r="BO302" s="77">
        <f>SUM(AR302:AU302)</f>
        <v>117889.36000000002</v>
      </c>
      <c r="BP302" s="77">
        <f>SUM(AV302:AY302)</f>
        <v>119645.85999999999</v>
      </c>
      <c r="BQ302" s="77">
        <f>SUM(AZ302:BD302)</f>
        <v>137127.78999999998</v>
      </c>
      <c r="BR302" s="157">
        <f>SUM(BF302:BQ302)</f>
        <v>1388743.6600000001</v>
      </c>
      <c r="BS302" s="77">
        <f>SUM(BF302:BH302)</f>
        <v>301226.2</v>
      </c>
      <c r="BT302" s="77">
        <f>SUM(BI302:BK302)</f>
        <v>366840.77</v>
      </c>
      <c r="BU302" s="77">
        <f>SUM(BL302:BN302)</f>
        <v>346013.68000000005</v>
      </c>
      <c r="BV302" s="77">
        <f>SUM(BO302:BQ302)</f>
        <v>374663.01</v>
      </c>
      <c r="BW302" s="77">
        <f>SUM(BF302:BK302)</f>
        <v>668066.97</v>
      </c>
      <c r="BX302" s="77">
        <f>SUM(BL302:BQ302)</f>
        <v>720676.69</v>
      </c>
      <c r="BY302" s="77">
        <f>IF(Info!$O$3="Q1",$BS302,IF(Info!$O$3="Q2",$BS302+$BT302,IF(Info!$O$3="Q3",$BS302+$BT302+$BU302,$BR302)))</f>
        <v>301226.2</v>
      </c>
      <c r="BZ302" s="77">
        <f>IF(Info!$O$3="Q1",$BS302,IF(Info!$O$3="Q2",$BT302,IF(Info!$O$3="Q3",$BU302,$BV302)))</f>
        <v>301226.2</v>
      </c>
      <c r="CA302" s="49"/>
    </row>
    <row r="303" spans="1:79" x14ac:dyDescent="0.3">
      <c r="A303" s="269"/>
      <c r="B303" s="160" t="s">
        <v>339</v>
      </c>
      <c r="C303" s="275"/>
      <c r="D303" s="161">
        <f>SUM(E303:BD303)</f>
        <v>1157286.3833333331</v>
      </c>
      <c r="E303" s="278">
        <f t="shared" ref="E303:AJ303" si="485">E302/(1+$C$306)</f>
        <v>12283.550000000001</v>
      </c>
      <c r="F303" s="278">
        <f t="shared" si="485"/>
        <v>15110.266666666666</v>
      </c>
      <c r="G303" s="278">
        <f t="shared" si="485"/>
        <v>13172.85</v>
      </c>
      <c r="H303" s="278">
        <f t="shared" si="485"/>
        <v>24093.283333333333</v>
      </c>
      <c r="I303" s="278">
        <f t="shared" si="485"/>
        <v>20362.091666666671</v>
      </c>
      <c r="J303" s="278">
        <f t="shared" si="485"/>
        <v>18229.25</v>
      </c>
      <c r="K303" s="278">
        <f t="shared" si="485"/>
        <v>17107.258333333335</v>
      </c>
      <c r="L303" s="278">
        <f t="shared" si="485"/>
        <v>16020.366666666667</v>
      </c>
      <c r="M303" s="278">
        <f t="shared" si="485"/>
        <v>28467.116666666669</v>
      </c>
      <c r="N303" s="278">
        <f t="shared" si="485"/>
        <v>23347.591666666667</v>
      </c>
      <c r="O303" s="278">
        <f t="shared" si="485"/>
        <v>23244.500000000004</v>
      </c>
      <c r="P303" s="278">
        <f t="shared" si="485"/>
        <v>19978.908333333333</v>
      </c>
      <c r="Q303" s="278">
        <f t="shared" si="485"/>
        <v>19604.800000000003</v>
      </c>
      <c r="R303" s="278">
        <f t="shared" si="485"/>
        <v>28996.308333333334</v>
      </c>
      <c r="S303" s="278">
        <f t="shared" si="485"/>
        <v>25789.65</v>
      </c>
      <c r="T303" s="278">
        <f t="shared" si="485"/>
        <v>22045.174999999999</v>
      </c>
      <c r="U303" s="278">
        <f t="shared" si="485"/>
        <v>18480.466666666667</v>
      </c>
      <c r="V303" s="278">
        <f t="shared" si="485"/>
        <v>18849.350000000002</v>
      </c>
      <c r="W303" s="278">
        <f t="shared" si="485"/>
        <v>27483.633333333335</v>
      </c>
      <c r="X303" s="278">
        <f t="shared" si="485"/>
        <v>27753.075000000004</v>
      </c>
      <c r="Y303" s="278">
        <f t="shared" si="485"/>
        <v>22894.775000000001</v>
      </c>
      <c r="Z303" s="278">
        <f t="shared" si="485"/>
        <v>21129.341666666667</v>
      </c>
      <c r="AA303" s="278">
        <f t="shared" si="485"/>
        <v>19571.191666666669</v>
      </c>
      <c r="AB303" s="278">
        <f t="shared" si="485"/>
        <v>28048.524999999998</v>
      </c>
      <c r="AC303" s="278">
        <f t="shared" si="485"/>
        <v>23879.808333333334</v>
      </c>
      <c r="AD303" s="278">
        <f t="shared" si="485"/>
        <v>20779.341666666667</v>
      </c>
      <c r="AE303" s="278">
        <f t="shared" si="485"/>
        <v>20533.291666666668</v>
      </c>
      <c r="AF303" s="278">
        <f t="shared" si="485"/>
        <v>20301.349999999999</v>
      </c>
      <c r="AG303" s="278">
        <f t="shared" si="485"/>
        <v>28466.316666666669</v>
      </c>
      <c r="AH303" s="278">
        <f t="shared" si="485"/>
        <v>25018.766666666666</v>
      </c>
      <c r="AI303" s="278">
        <f t="shared" si="485"/>
        <v>22596.325000000001</v>
      </c>
      <c r="AJ303" s="278">
        <f t="shared" si="485"/>
        <v>22446.95</v>
      </c>
      <c r="AK303" s="278">
        <f t="shared" ref="AK303:BP303" si="486">AK302/(1+$C$306)</f>
        <v>19678.858333333334</v>
      </c>
      <c r="AL303" s="278">
        <f t="shared" si="486"/>
        <v>17760.133333333335</v>
      </c>
      <c r="AM303" s="278">
        <f t="shared" si="486"/>
        <v>27620.783333333336</v>
      </c>
      <c r="AN303" s="278">
        <f t="shared" si="486"/>
        <v>24088.191666666669</v>
      </c>
      <c r="AO303" s="278">
        <f t="shared" si="486"/>
        <v>22538.01666666667</v>
      </c>
      <c r="AP303" s="278">
        <f t="shared" si="486"/>
        <v>18565.466666666667</v>
      </c>
      <c r="AQ303" s="278">
        <f t="shared" si="486"/>
        <v>18730.283333333333</v>
      </c>
      <c r="AR303" s="278">
        <f t="shared" si="486"/>
        <v>32111.14166666667</v>
      </c>
      <c r="AS303" s="278">
        <f t="shared" si="486"/>
        <v>25288.133333333335</v>
      </c>
      <c r="AT303" s="278">
        <f t="shared" si="486"/>
        <v>21953.933333333334</v>
      </c>
      <c r="AU303" s="278">
        <f t="shared" si="486"/>
        <v>18887.925000000003</v>
      </c>
      <c r="AV303" s="278">
        <f t="shared" si="486"/>
        <v>18497.800000000003</v>
      </c>
      <c r="AW303" s="278">
        <f t="shared" si="486"/>
        <v>30586.358333333334</v>
      </c>
      <c r="AX303" s="278">
        <f t="shared" si="486"/>
        <v>28214.066666666666</v>
      </c>
      <c r="AY303" s="278">
        <f t="shared" si="486"/>
        <v>22406.658333333333</v>
      </c>
      <c r="AZ303" s="278">
        <f t="shared" si="486"/>
        <v>19007.033333333333</v>
      </c>
      <c r="BA303" s="278">
        <f t="shared" si="486"/>
        <v>21803.083333333336</v>
      </c>
      <c r="BB303" s="278">
        <f t="shared" si="486"/>
        <v>26992.575000000001</v>
      </c>
      <c r="BC303" s="278">
        <f t="shared" si="486"/>
        <v>25129.200000000001</v>
      </c>
      <c r="BD303" s="278">
        <f t="shared" si="486"/>
        <v>21341.266666666666</v>
      </c>
      <c r="BE303" s="271"/>
      <c r="BF303" s="163">
        <f>SUM(E303:H303)</f>
        <v>64659.95</v>
      </c>
      <c r="BG303" s="77">
        <f>SUM(I303:L303)</f>
        <v>71718.966666666674</v>
      </c>
      <c r="BH303" s="77">
        <f>SUM(M303:Q303)</f>
        <v>114642.91666666667</v>
      </c>
      <c r="BI303" s="77">
        <f>SUM(R303:U303)</f>
        <v>95311.6</v>
      </c>
      <c r="BJ303" s="77">
        <f>SUM(V303:Y303)</f>
        <v>96980.833333333343</v>
      </c>
      <c r="BK303" s="77">
        <f>SUM(Z303:AD303)</f>
        <v>113408.20833333334</v>
      </c>
      <c r="BL303" s="77">
        <f>SUM(AE303:AH303)</f>
        <v>94319.724999999991</v>
      </c>
      <c r="BM303" s="77">
        <f>SUM(AI303:AL303)</f>
        <v>82482.266666666663</v>
      </c>
      <c r="BN303" s="77">
        <f>SUM(AM303:AQ303)</f>
        <v>111542.74166666667</v>
      </c>
      <c r="BO303" s="77">
        <f>SUM(AR303:AU303)</f>
        <v>98241.133333333346</v>
      </c>
      <c r="BP303" s="77">
        <f>SUM(AV303:AY303)</f>
        <v>99704.883333333331</v>
      </c>
      <c r="BQ303" s="77">
        <f>SUM(AZ303:BD303)</f>
        <v>114273.15833333333</v>
      </c>
      <c r="BR303" s="157">
        <f>SUM(BF303:BQ303)</f>
        <v>1157286.3833333333</v>
      </c>
      <c r="BS303" s="77">
        <f>SUM(BF303:BH303)</f>
        <v>251021.83333333337</v>
      </c>
      <c r="BT303" s="77">
        <f>SUM(BI303:BK303)</f>
        <v>305700.64166666672</v>
      </c>
      <c r="BU303" s="77">
        <f>SUM(BL303:BN303)</f>
        <v>288344.73333333328</v>
      </c>
      <c r="BV303" s="77">
        <f>SUM(BO303:BQ303)</f>
        <v>312219.17499999999</v>
      </c>
      <c r="BW303" s="77">
        <f>SUM(BF303:BK303)</f>
        <v>556722.47500000009</v>
      </c>
      <c r="BX303" s="77">
        <f>SUM(BL303:BQ303)</f>
        <v>600563.90833333333</v>
      </c>
      <c r="BY303" s="77">
        <f>IF(Info!$O$3="Q1",$BS303,IF(Info!$O$3="Q2",$BS303+$BT303,IF(Info!$O$3="Q3",$BS303+$BT303+$BU303,$BR303)))</f>
        <v>251021.83333333337</v>
      </c>
      <c r="BZ303" s="77">
        <f>IF(Info!$O$3="Q1",$BS303,IF(Info!$O$3="Q2",$BT303,IF(Info!$O$3="Q3",$BU303,$BV303)))</f>
        <v>251021.83333333337</v>
      </c>
      <c r="CA303" s="49"/>
    </row>
    <row r="304" spans="1:79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x14ac:dyDescent="0.3">
      <c r="A306" s="269"/>
      <c r="B306" s="160" t="s">
        <v>342</v>
      </c>
      <c r="C306" s="275">
        <f>Info!$Q$3</f>
        <v>0.2</v>
      </c>
      <c r="D306" s="161">
        <f>SUM(E306:BD306)</f>
        <v>1157286.3833333331</v>
      </c>
      <c r="E306" s="278">
        <f t="shared" ref="E306:AJ306" si="487">E303+E305</f>
        <v>12283.550000000001</v>
      </c>
      <c r="F306" s="278">
        <f t="shared" si="487"/>
        <v>15110.266666666666</v>
      </c>
      <c r="G306" s="278">
        <f t="shared" si="487"/>
        <v>13172.85</v>
      </c>
      <c r="H306" s="278">
        <f t="shared" si="487"/>
        <v>24093.283333333333</v>
      </c>
      <c r="I306" s="278">
        <f t="shared" si="487"/>
        <v>20362.091666666671</v>
      </c>
      <c r="J306" s="278">
        <f t="shared" si="487"/>
        <v>18229.25</v>
      </c>
      <c r="K306" s="278">
        <f t="shared" si="487"/>
        <v>17107.258333333335</v>
      </c>
      <c r="L306" s="278">
        <f t="shared" si="487"/>
        <v>16020.366666666667</v>
      </c>
      <c r="M306" s="278">
        <f t="shared" si="487"/>
        <v>28467.116666666669</v>
      </c>
      <c r="N306" s="278">
        <f t="shared" si="487"/>
        <v>23347.591666666667</v>
      </c>
      <c r="O306" s="278">
        <f t="shared" si="487"/>
        <v>23244.500000000004</v>
      </c>
      <c r="P306" s="278">
        <f t="shared" si="487"/>
        <v>19978.908333333333</v>
      </c>
      <c r="Q306" s="278">
        <f t="shared" si="487"/>
        <v>19604.800000000003</v>
      </c>
      <c r="R306" s="278">
        <f t="shared" si="487"/>
        <v>28996.308333333334</v>
      </c>
      <c r="S306" s="278">
        <f t="shared" si="487"/>
        <v>25789.65</v>
      </c>
      <c r="T306" s="278">
        <f t="shared" si="487"/>
        <v>22045.174999999999</v>
      </c>
      <c r="U306" s="278">
        <f t="shared" si="487"/>
        <v>18480.466666666667</v>
      </c>
      <c r="V306" s="278">
        <f t="shared" si="487"/>
        <v>18849.350000000002</v>
      </c>
      <c r="W306" s="278">
        <f t="shared" si="487"/>
        <v>27483.633333333335</v>
      </c>
      <c r="X306" s="278">
        <f t="shared" si="487"/>
        <v>27753.075000000004</v>
      </c>
      <c r="Y306" s="278">
        <f t="shared" si="487"/>
        <v>22894.775000000001</v>
      </c>
      <c r="Z306" s="278">
        <f t="shared" si="487"/>
        <v>21129.341666666667</v>
      </c>
      <c r="AA306" s="278">
        <f t="shared" si="487"/>
        <v>19571.191666666669</v>
      </c>
      <c r="AB306" s="278">
        <f t="shared" si="487"/>
        <v>28048.524999999998</v>
      </c>
      <c r="AC306" s="278">
        <f t="shared" si="487"/>
        <v>23879.808333333334</v>
      </c>
      <c r="AD306" s="278">
        <f t="shared" si="487"/>
        <v>20779.341666666667</v>
      </c>
      <c r="AE306" s="278">
        <f t="shared" si="487"/>
        <v>20533.291666666668</v>
      </c>
      <c r="AF306" s="278">
        <f t="shared" si="487"/>
        <v>20301.349999999999</v>
      </c>
      <c r="AG306" s="278">
        <f t="shared" si="487"/>
        <v>28466.316666666669</v>
      </c>
      <c r="AH306" s="278">
        <f t="shared" si="487"/>
        <v>25018.766666666666</v>
      </c>
      <c r="AI306" s="278">
        <f t="shared" si="487"/>
        <v>22596.325000000001</v>
      </c>
      <c r="AJ306" s="278">
        <f t="shared" si="487"/>
        <v>22446.95</v>
      </c>
      <c r="AK306" s="278">
        <f t="shared" ref="AK306:BP306" si="488">AK303+AK305</f>
        <v>19678.858333333334</v>
      </c>
      <c r="AL306" s="278">
        <f t="shared" si="488"/>
        <v>17760.133333333335</v>
      </c>
      <c r="AM306" s="278">
        <f t="shared" si="488"/>
        <v>27620.783333333336</v>
      </c>
      <c r="AN306" s="278">
        <f t="shared" si="488"/>
        <v>24088.191666666669</v>
      </c>
      <c r="AO306" s="278">
        <f t="shared" si="488"/>
        <v>22538.01666666667</v>
      </c>
      <c r="AP306" s="278">
        <f t="shared" si="488"/>
        <v>18565.466666666667</v>
      </c>
      <c r="AQ306" s="278">
        <f t="shared" si="488"/>
        <v>18730.283333333333</v>
      </c>
      <c r="AR306" s="278">
        <f t="shared" si="488"/>
        <v>32111.14166666667</v>
      </c>
      <c r="AS306" s="278">
        <f t="shared" si="488"/>
        <v>25288.133333333335</v>
      </c>
      <c r="AT306" s="278">
        <f t="shared" si="488"/>
        <v>21953.933333333334</v>
      </c>
      <c r="AU306" s="278">
        <f t="shared" si="488"/>
        <v>18887.925000000003</v>
      </c>
      <c r="AV306" s="278">
        <f t="shared" si="488"/>
        <v>18497.800000000003</v>
      </c>
      <c r="AW306" s="278">
        <f t="shared" si="488"/>
        <v>30586.358333333334</v>
      </c>
      <c r="AX306" s="278">
        <f t="shared" si="488"/>
        <v>28214.066666666666</v>
      </c>
      <c r="AY306" s="278">
        <f t="shared" si="488"/>
        <v>22406.658333333333</v>
      </c>
      <c r="AZ306" s="278">
        <f t="shared" si="488"/>
        <v>19007.033333333333</v>
      </c>
      <c r="BA306" s="278">
        <f t="shared" si="488"/>
        <v>21803.083333333336</v>
      </c>
      <c r="BB306" s="278">
        <f t="shared" si="488"/>
        <v>26992.575000000001</v>
      </c>
      <c r="BC306" s="278">
        <f t="shared" si="488"/>
        <v>25129.200000000001</v>
      </c>
      <c r="BD306" s="278">
        <f t="shared" si="488"/>
        <v>21341.266666666666</v>
      </c>
      <c r="BE306" s="271"/>
      <c r="BF306" s="162">
        <f>SUM(E306:H306)</f>
        <v>64659.95</v>
      </c>
      <c r="BG306" s="157">
        <f>SUM(I306:L306)</f>
        <v>71718.966666666674</v>
      </c>
      <c r="BH306" s="157">
        <f>SUM(M306:Q306)</f>
        <v>114642.91666666667</v>
      </c>
      <c r="BI306" s="157">
        <f>SUM(R306:U306)</f>
        <v>95311.6</v>
      </c>
      <c r="BJ306" s="157">
        <f>SUM(V306:Y306)</f>
        <v>96980.833333333343</v>
      </c>
      <c r="BK306" s="157">
        <f>SUM(Z306:AD306)</f>
        <v>113408.20833333334</v>
      </c>
      <c r="BL306" s="157">
        <f>SUM(AE306:AH306)</f>
        <v>94319.724999999991</v>
      </c>
      <c r="BM306" s="157">
        <f>SUM(AI306:AL306)</f>
        <v>82482.266666666663</v>
      </c>
      <c r="BN306" s="157">
        <f>SUM(AM306:AQ306)</f>
        <v>111542.74166666667</v>
      </c>
      <c r="BO306" s="157">
        <f>SUM(AR306:AU306)</f>
        <v>98241.133333333346</v>
      </c>
      <c r="BP306" s="157">
        <f>SUM(AV306:AY306)</f>
        <v>99704.883333333331</v>
      </c>
      <c r="BQ306" s="157">
        <f>SUM(AZ306:BD306)</f>
        <v>114273.15833333333</v>
      </c>
      <c r="BR306" s="157">
        <f>SUM(BF306:BQ306)</f>
        <v>1157286.3833333333</v>
      </c>
      <c r="BS306" s="157">
        <f>SUM(BF306:BH306)</f>
        <v>251021.83333333337</v>
      </c>
      <c r="BT306" s="157">
        <f>SUM(BI306:BK306)</f>
        <v>305700.64166666672</v>
      </c>
      <c r="BU306" s="157">
        <f>SUM(BL306:BN306)</f>
        <v>288344.73333333328</v>
      </c>
      <c r="BV306" s="157">
        <f>SUM(BO306:BQ306)</f>
        <v>312219.17499999999</v>
      </c>
      <c r="BW306" s="157">
        <f>SUM(BF306:BK306)</f>
        <v>556722.47500000009</v>
      </c>
      <c r="BX306" s="157">
        <f>SUM(BL306:BQ306)</f>
        <v>600563.90833333333</v>
      </c>
      <c r="BY306" s="157">
        <f>IF(Info!$O$3="Q1",$BS306,IF(Info!$O$3="Q2",$BS306+$BT306,IF(Info!$O$3="Q3",$BS306+$BT306+$BU306,$BR306)))</f>
        <v>251021.83333333337</v>
      </c>
      <c r="BZ306" s="157">
        <f>IF(Info!$O$3="Q1",$BS306,IF(Info!$O$3="Q2",$BT306,IF(Info!$O$3="Q3",$BU306,$BV306)))</f>
        <v>251021.83333333337</v>
      </c>
      <c r="CA306" s="49"/>
    </row>
    <row r="307" spans="1:79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5.6" customHeight="1" x14ac:dyDescent="0.3">
      <c r="A310" s="269">
        <v>1</v>
      </c>
      <c r="B310" s="280" t="s">
        <v>346</v>
      </c>
      <c r="C310" s="275"/>
      <c r="D310" s="49"/>
      <c r="E310" s="355">
        <f>SUM(Paniglgasse:Newshop2!E310)-E311</f>
        <v>-1903.376</v>
      </c>
      <c r="F310" s="355">
        <f>SUM(Paniglgasse:Newshop2!F310)-F311</f>
        <v>-1923.4959999999999</v>
      </c>
      <c r="G310" s="355">
        <f>SUM(Paniglgasse:Newshop2!G310)-G311</f>
        <v>-1149.144</v>
      </c>
      <c r="H310" s="355">
        <f>SUM(Paniglgasse:Newshop2!H310)-H311</f>
        <v>-14902.16</v>
      </c>
      <c r="I310" s="355">
        <f>SUM(Paniglgasse:Newshop2!I310)-I311</f>
        <v>-2461.5280000000002</v>
      </c>
      <c r="J310" s="355">
        <f>SUM(Paniglgasse:Newshop2!J310)-J311</f>
        <v>-1833.528</v>
      </c>
      <c r="K310" s="355">
        <f>SUM(Paniglgasse:Newshop2!K310)-K311</f>
        <v>-1183.248</v>
      </c>
      <c r="L310" s="355">
        <f>SUM(Paniglgasse:Newshop2!L310)-L311</f>
        <v>-1140.7439999999999</v>
      </c>
      <c r="M310" s="355">
        <f>SUM(Paniglgasse:Newshop2!M310)-M311</f>
        <v>-15118.583999999999</v>
      </c>
      <c r="N310" s="355">
        <f>SUM(Paniglgasse:Newshop2!N310)-N311</f>
        <v>-2676.2640000000001</v>
      </c>
      <c r="O310" s="355">
        <f>SUM(Paniglgasse:Newshop2!O310)-O311</f>
        <v>-2526.0439999999999</v>
      </c>
      <c r="P310" s="355">
        <f>SUM(Paniglgasse:Newshop2!P310)-P311</f>
        <v>-1784.8319999999999</v>
      </c>
      <c r="Q310" s="355">
        <f>SUM(Paniglgasse:Newshop2!Q310)-Q311</f>
        <v>-1167.768</v>
      </c>
      <c r="R310" s="355">
        <f>SUM(Paniglgasse:Newshop2!R310)-R311</f>
        <v>-17738.5</v>
      </c>
      <c r="S310" s="355">
        <f>SUM(Paniglgasse:Newshop2!S310)-S311</f>
        <v>-4595.5479999999998</v>
      </c>
      <c r="T310" s="355">
        <f>SUM(Paniglgasse:Newshop2!T310)-T311</f>
        <v>-2669.2559999999999</v>
      </c>
      <c r="U310" s="355">
        <f>SUM(Paniglgasse:Newshop2!U310)-U311</f>
        <v>-2273.1880000000001</v>
      </c>
      <c r="V310" s="355">
        <f>SUM(Paniglgasse:Newshop2!V310)-V311</f>
        <v>-1681.104</v>
      </c>
      <c r="W310" s="355">
        <f>SUM(Paniglgasse:Newshop2!W310)-W311</f>
        <v>-18707.936000000002</v>
      </c>
      <c r="X310" s="355">
        <f>SUM(Paniglgasse:Newshop2!X310)-X311</f>
        <v>-4659.4679999999998</v>
      </c>
      <c r="Y310" s="355">
        <f>SUM(Paniglgasse:Newshop2!Y310)-Y311</f>
        <v>-2555.8000000000002</v>
      </c>
      <c r="Z310" s="355">
        <f>SUM(Paniglgasse:Newshop2!Z310)-Z311</f>
        <v>-2109.6680000000001</v>
      </c>
      <c r="AA310" s="355">
        <f>SUM(Paniglgasse:Newshop2!AA310)-AA311</f>
        <v>-1692.528</v>
      </c>
      <c r="AB310" s="355">
        <f>SUM(Paniglgasse:Newshop2!AB310)-AB311</f>
        <v>-17438.772000000001</v>
      </c>
      <c r="AC310" s="355">
        <f>SUM(Paniglgasse:Newshop2!AC310)-AC311</f>
        <v>-3433.8240000000001</v>
      </c>
      <c r="AD310" s="355">
        <f>SUM(Paniglgasse:Newshop2!AD310)-AD311</f>
        <v>-2248.2640000000001</v>
      </c>
      <c r="AE310" s="355">
        <f>SUM(Paniglgasse:Newshop2!AE310)-AE311</f>
        <v>-1338.7919999999999</v>
      </c>
      <c r="AF310" s="355">
        <f>SUM(Paniglgasse:Newshop2!AF310)-AF311</f>
        <v>-1205.5439999999999</v>
      </c>
      <c r="AG310" s="355">
        <f>SUM(Paniglgasse:Newshop2!AG310)-AG311</f>
        <v>-13097.031999999999</v>
      </c>
      <c r="AH310" s="355">
        <f>SUM(Paniglgasse:Newshop2!AH310)-AH311</f>
        <v>-2648.9679999999998</v>
      </c>
      <c r="AI310" s="355">
        <f>SUM(Paniglgasse:Newshop2!AI310)-AI311</f>
        <v>-2163.7840000000001</v>
      </c>
      <c r="AJ310" s="355">
        <f>SUM(Paniglgasse:Newshop2!AJ310)-AJ311</f>
        <v>-1608.5039999999999</v>
      </c>
      <c r="AK310" s="355">
        <f>SUM(Paniglgasse:Newshop2!AK310)-AK311</f>
        <v>-1427.136</v>
      </c>
      <c r="AL310" s="355">
        <f>SUM(Paniglgasse:Newshop2!AL310)-AL311</f>
        <v>-1174.3440000000001</v>
      </c>
      <c r="AM310" s="355">
        <f>SUM(Paniglgasse:Newshop2!AM310)-AM311</f>
        <v>-16210.428</v>
      </c>
      <c r="AN310" s="355">
        <f>SUM(Paniglgasse:Newshop2!AN310)-AN311</f>
        <v>-3194.3760000000002</v>
      </c>
      <c r="AO310" s="355">
        <f>SUM(Paniglgasse:Newshop2!AO310)-AO311</f>
        <v>-2768.3879999999999</v>
      </c>
      <c r="AP310" s="355">
        <f>SUM(Paniglgasse:Newshop2!AP310)-AP311</f>
        <v>-2163.248</v>
      </c>
      <c r="AQ310" s="355">
        <f>SUM(Paniglgasse:Newshop2!AQ310)-AQ311</f>
        <v>-1161.624</v>
      </c>
      <c r="AR310" s="355">
        <f>SUM(Paniglgasse:Newshop2!AR310)-AR311</f>
        <v>-17176.171999999999</v>
      </c>
      <c r="AS310" s="355">
        <f>SUM(Paniglgasse:Newshop2!AS310)-AS311</f>
        <v>-3923.38</v>
      </c>
      <c r="AT310" s="355">
        <f>SUM(Paniglgasse:Newshop2!AT310)-AT311</f>
        <v>-2550.88</v>
      </c>
      <c r="AU310" s="355">
        <f>SUM(Paniglgasse:Newshop2!AU310)-AU311</f>
        <v>-1992.7840000000001</v>
      </c>
      <c r="AV310" s="355">
        <f>SUM(Paniglgasse:Newshop2!AV310)-AV311</f>
        <v>-1364.328</v>
      </c>
      <c r="AW310" s="355">
        <f>SUM(Paniglgasse:Newshop2!AW310)-AW311</f>
        <v>-17624.047999999999</v>
      </c>
      <c r="AX310" s="355">
        <f>SUM(Paniglgasse:Newshop2!AX310)-AX311</f>
        <v>-3651.7359999999999</v>
      </c>
      <c r="AY310" s="355">
        <f>SUM(Paniglgasse:Newshop2!AY310)-AY311</f>
        <v>-2777.712</v>
      </c>
      <c r="AZ310" s="355">
        <f>SUM(Paniglgasse:Newshop2!AZ310)-AZ311</f>
        <v>-2228.8119999999999</v>
      </c>
      <c r="BA310" s="355">
        <f>SUM(Paniglgasse:Newshop2!BA310)-BA311</f>
        <v>-1486.1759999999999</v>
      </c>
      <c r="BB310" s="355">
        <f>SUM(Paniglgasse:Newshop2!BB310)-BB311</f>
        <v>-14358.656000000001</v>
      </c>
      <c r="BC310" s="355">
        <f>SUM(Paniglgasse:Newshop2!BC310)-BC311</f>
        <v>-2151.9879999999998</v>
      </c>
      <c r="BD310" s="355">
        <f>SUM(Paniglgasse:Newshop2!BD310)-BD311</f>
        <v>-1199.328</v>
      </c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x14ac:dyDescent="0.3">
      <c r="A311" s="269"/>
      <c r="B311" s="78" t="s">
        <v>37</v>
      </c>
      <c r="C311" s="275"/>
      <c r="D311" s="161">
        <f>SUM(E311:BD311)</f>
        <v>254222.74000000005</v>
      </c>
      <c r="E311" s="281">
        <f>SUM(Paniglgasse:Newshop2!E311)</f>
        <v>1903.376</v>
      </c>
      <c r="F311" s="281">
        <f>SUM(Paniglgasse:Newshop2!F311)</f>
        <v>1923.4959999999999</v>
      </c>
      <c r="G311" s="281">
        <f>SUM(Paniglgasse:Newshop2!G311)</f>
        <v>1149.144</v>
      </c>
      <c r="H311" s="281">
        <f>SUM(Paniglgasse:Newshop2!H311)</f>
        <v>14902.16</v>
      </c>
      <c r="I311" s="281">
        <f>SUM(Paniglgasse:Newshop2!I311)</f>
        <v>2461.5280000000002</v>
      </c>
      <c r="J311" s="281">
        <f>SUM(Paniglgasse:Newshop2!J311)</f>
        <v>1833.528</v>
      </c>
      <c r="K311" s="281">
        <f>SUM(Paniglgasse:Newshop2!K311)</f>
        <v>1183.248</v>
      </c>
      <c r="L311" s="281">
        <f>SUM(Paniglgasse:Newshop2!L311)</f>
        <v>1140.7439999999999</v>
      </c>
      <c r="M311" s="281">
        <f>SUM(Paniglgasse:Newshop2!M311)</f>
        <v>15118.583999999999</v>
      </c>
      <c r="N311" s="281">
        <f>SUM(Paniglgasse:Newshop2!N311)</f>
        <v>2676.2640000000001</v>
      </c>
      <c r="O311" s="281">
        <f>SUM(Paniglgasse:Newshop2!O311)</f>
        <v>2526.0439999999999</v>
      </c>
      <c r="P311" s="281">
        <f>SUM(Paniglgasse:Newshop2!P311)</f>
        <v>1784.8319999999999</v>
      </c>
      <c r="Q311" s="281">
        <f>SUM(Paniglgasse:Newshop2!Q311)</f>
        <v>1167.768</v>
      </c>
      <c r="R311" s="281">
        <f>SUM(Paniglgasse:Newshop2!R311)</f>
        <v>17738.5</v>
      </c>
      <c r="S311" s="281">
        <f>SUM(Paniglgasse:Newshop2!S311)</f>
        <v>4595.5479999999998</v>
      </c>
      <c r="T311" s="281">
        <f>SUM(Paniglgasse:Newshop2!T311)</f>
        <v>2669.2559999999999</v>
      </c>
      <c r="U311" s="281">
        <f>SUM(Paniglgasse:Newshop2!U311)</f>
        <v>2273.1880000000001</v>
      </c>
      <c r="V311" s="281">
        <f>SUM(Paniglgasse:Newshop2!V311)</f>
        <v>1681.104</v>
      </c>
      <c r="W311" s="281">
        <f>SUM(Paniglgasse:Newshop2!W311)</f>
        <v>18707.936000000002</v>
      </c>
      <c r="X311" s="281">
        <f>SUM(Paniglgasse:Newshop2!X311)</f>
        <v>4659.4679999999998</v>
      </c>
      <c r="Y311" s="281">
        <f>SUM(Paniglgasse:Newshop2!Y311)</f>
        <v>2555.8000000000002</v>
      </c>
      <c r="Z311" s="281">
        <f>SUM(Paniglgasse:Newshop2!Z311)</f>
        <v>2109.6680000000001</v>
      </c>
      <c r="AA311" s="281">
        <f>SUM(Paniglgasse:Newshop2!AA311)</f>
        <v>1692.528</v>
      </c>
      <c r="AB311" s="281">
        <f>SUM(Paniglgasse:Newshop2!AB311)</f>
        <v>17438.772000000001</v>
      </c>
      <c r="AC311" s="281">
        <f>SUM(Paniglgasse:Newshop2!AC311)</f>
        <v>3433.8240000000001</v>
      </c>
      <c r="AD311" s="281">
        <f>SUM(Paniglgasse:Newshop2!AD311)</f>
        <v>2248.2640000000001</v>
      </c>
      <c r="AE311" s="281">
        <f>SUM(Paniglgasse:Newshop2!AE311)</f>
        <v>1338.7919999999999</v>
      </c>
      <c r="AF311" s="281">
        <f>SUM(Paniglgasse:Newshop2!AF311)</f>
        <v>1205.5439999999999</v>
      </c>
      <c r="AG311" s="281">
        <f>SUM(Paniglgasse:Newshop2!AG311)</f>
        <v>13097.031999999999</v>
      </c>
      <c r="AH311" s="281">
        <f>SUM(Paniglgasse:Newshop2!AH311)</f>
        <v>2648.9679999999998</v>
      </c>
      <c r="AI311" s="281">
        <f>SUM(Paniglgasse:Newshop2!AI311)</f>
        <v>2163.7840000000001</v>
      </c>
      <c r="AJ311" s="281">
        <f>SUM(Paniglgasse:Newshop2!AJ311)</f>
        <v>1608.5039999999999</v>
      </c>
      <c r="AK311" s="281">
        <f>SUM(Paniglgasse:Newshop2!AK311)</f>
        <v>1427.136</v>
      </c>
      <c r="AL311" s="281">
        <f>SUM(Paniglgasse:Newshop2!AL311)</f>
        <v>1174.3440000000001</v>
      </c>
      <c r="AM311" s="281">
        <f>SUM(Paniglgasse:Newshop2!AM311)</f>
        <v>16210.428</v>
      </c>
      <c r="AN311" s="281">
        <f>SUM(Paniglgasse:Newshop2!AN311)</f>
        <v>3194.3760000000002</v>
      </c>
      <c r="AO311" s="281">
        <f>SUM(Paniglgasse:Newshop2!AO311)</f>
        <v>2768.3879999999999</v>
      </c>
      <c r="AP311" s="281">
        <f>SUM(Paniglgasse:Newshop2!AP311)</f>
        <v>2163.248</v>
      </c>
      <c r="AQ311" s="281">
        <f>SUM(Paniglgasse:Newshop2!AQ311)</f>
        <v>1161.624</v>
      </c>
      <c r="AR311" s="281">
        <f>SUM(Paniglgasse:Newshop2!AR311)</f>
        <v>17176.171999999999</v>
      </c>
      <c r="AS311" s="281">
        <f>SUM(Paniglgasse:Newshop2!AS311)</f>
        <v>3923.38</v>
      </c>
      <c r="AT311" s="281">
        <f>SUM(Paniglgasse:Newshop2!AT311)</f>
        <v>2550.88</v>
      </c>
      <c r="AU311" s="281">
        <f>SUM(Paniglgasse:Newshop2!AU311)</f>
        <v>1992.7840000000001</v>
      </c>
      <c r="AV311" s="281">
        <f>SUM(Paniglgasse:Newshop2!AV311)</f>
        <v>1364.328</v>
      </c>
      <c r="AW311" s="281">
        <f>SUM(Paniglgasse:Newshop2!AW311)</f>
        <v>17624.047999999999</v>
      </c>
      <c r="AX311" s="281">
        <f>SUM(Paniglgasse:Newshop2!AX311)</f>
        <v>3651.7359999999999</v>
      </c>
      <c r="AY311" s="281">
        <f>SUM(Paniglgasse:Newshop2!AY311)</f>
        <v>2777.712</v>
      </c>
      <c r="AZ311" s="281">
        <f>SUM(Paniglgasse:Newshop2!AZ311)</f>
        <v>2228.8119999999999</v>
      </c>
      <c r="BA311" s="281">
        <f>SUM(Paniglgasse:Newshop2!BA311)</f>
        <v>1486.1759999999999</v>
      </c>
      <c r="BB311" s="281">
        <f>SUM(Paniglgasse:Newshop2!BB311)</f>
        <v>14358.656000000001</v>
      </c>
      <c r="BC311" s="281">
        <f>SUM(Paniglgasse:Newshop2!BC311)</f>
        <v>2151.9879999999998</v>
      </c>
      <c r="BD311" s="281">
        <f>SUM(Paniglgasse:Newshop2!BD311)</f>
        <v>1199.328</v>
      </c>
      <c r="BE311" s="271"/>
      <c r="BF311" s="163">
        <f>SUM(E311:H311)</f>
        <v>19878.175999999999</v>
      </c>
      <c r="BG311" s="77">
        <f>SUM(I311:L311)</f>
        <v>6619.0479999999998</v>
      </c>
      <c r="BH311" s="77">
        <f>SUM(M311:Q311)</f>
        <v>23273.491999999998</v>
      </c>
      <c r="BI311" s="77">
        <f>SUM(R311:U311)</f>
        <v>27276.491999999998</v>
      </c>
      <c r="BJ311" s="77">
        <f>SUM(V311:Y311)</f>
        <v>27604.308000000001</v>
      </c>
      <c r="BK311" s="77">
        <f>SUM(Z311:AD311)</f>
        <v>26923.056</v>
      </c>
      <c r="BL311" s="77">
        <f>SUM(AE311:AH311)</f>
        <v>18290.335999999999</v>
      </c>
      <c r="BM311" s="77">
        <f>SUM(AI311:AL311)</f>
        <v>6373.768</v>
      </c>
      <c r="BN311" s="77">
        <f>SUM(AM311:AQ311)</f>
        <v>25498.063999999998</v>
      </c>
      <c r="BO311" s="77">
        <f>SUM(AR311:AU311)</f>
        <v>25643.216</v>
      </c>
      <c r="BP311" s="77">
        <f>SUM(AV311:AY311)</f>
        <v>25417.824000000001</v>
      </c>
      <c r="BQ311" s="77">
        <f>SUM(AZ311:BD311)</f>
        <v>21424.960000000003</v>
      </c>
      <c r="BR311" s="157">
        <f>SUM(BF311:BQ311)</f>
        <v>254222.74000000005</v>
      </c>
      <c r="BS311" s="77">
        <f>SUM(BF311:BH311)</f>
        <v>49770.716</v>
      </c>
      <c r="BT311" s="77">
        <f>SUM(BI311:BK311)</f>
        <v>81803.856</v>
      </c>
      <c r="BU311" s="77">
        <f>SUM(BL311:BN311)</f>
        <v>50162.167999999998</v>
      </c>
      <c r="BV311" s="77">
        <f>SUM(BO311:BQ311)</f>
        <v>72486</v>
      </c>
      <c r="BW311" s="77">
        <f>SUM(BF311:BK311)</f>
        <v>131574.57200000001</v>
      </c>
      <c r="BX311" s="77">
        <f>SUM(BL311:BQ311)</f>
        <v>122648.16799999999</v>
      </c>
      <c r="BY311" s="77">
        <f>IF(Info!$O$3="Q1",$BS311,IF(Info!$O$3="Q2",$BS311+$BT311,IF(Info!$O$3="Q3",$BS311+$BT311+$BU311,$BR311)))</f>
        <v>49770.716</v>
      </c>
      <c r="BZ311" s="77">
        <f>IF(Info!$O$3="Q1",$BS311,IF(Info!$O$3="Q2",$BT311,IF(Info!$O$3="Q3",$BU311,$BV311)))</f>
        <v>49770.716</v>
      </c>
      <c r="CA311" s="49"/>
    </row>
    <row r="312" spans="1:79" x14ac:dyDescent="0.3">
      <c r="A312" s="269"/>
      <c r="B312" s="78" t="s">
        <v>39</v>
      </c>
      <c r="C312" s="275"/>
      <c r="D312" s="161">
        <f>SUM(E312:BD312)</f>
        <v>12092.130000000001</v>
      </c>
      <c r="E312" s="215">
        <f>SUM(Paniglgasse:Newshop2!E312)</f>
        <v>230.75666666666666</v>
      </c>
      <c r="F312" s="215">
        <f>SUM(Paniglgasse:Newshop2!F312)</f>
        <v>273.14666666666665</v>
      </c>
      <c r="G312" s="215">
        <f>SUM(Paniglgasse:Newshop2!G312)</f>
        <v>232.03666666666663</v>
      </c>
      <c r="H312" s="215">
        <f>SUM(Paniglgasse:Newshop2!H312)</f>
        <v>273.32666666666665</v>
      </c>
      <c r="I312" s="215">
        <f>SUM(Paniglgasse:Newshop2!I312)</f>
        <v>268.00666666666666</v>
      </c>
      <c r="J312" s="215">
        <f>SUM(Paniglgasse:Newshop2!J312)</f>
        <v>261.20666666666665</v>
      </c>
      <c r="K312" s="215">
        <f>SUM(Paniglgasse:Newshop2!K312)</f>
        <v>273.99666666666667</v>
      </c>
      <c r="L312" s="215">
        <f>SUM(Paniglgasse:Newshop2!L312)</f>
        <v>273.36666666666667</v>
      </c>
      <c r="M312" s="215">
        <f>SUM(Paniglgasse:Newshop2!M312)</f>
        <v>212.18333333333331</v>
      </c>
      <c r="N312" s="215">
        <f>SUM(Paniglgasse:Newshop2!N312)</f>
        <v>194.63333333333333</v>
      </c>
      <c r="O312" s="215">
        <f>SUM(Paniglgasse:Newshop2!O312)</f>
        <v>211.62333333333331</v>
      </c>
      <c r="P312" s="215">
        <f>SUM(Paniglgasse:Newshop2!P312)</f>
        <v>180.55333333333331</v>
      </c>
      <c r="Q312" s="215">
        <f>SUM(Paniglgasse:Newshop2!Q312)</f>
        <v>201.46333333333331</v>
      </c>
      <c r="R312" s="215">
        <f>SUM(Paniglgasse:Newshop2!R312)</f>
        <v>247.73666666666662</v>
      </c>
      <c r="S312" s="215">
        <f>SUM(Paniglgasse:Newshop2!S312)</f>
        <v>258.63666666666666</v>
      </c>
      <c r="T312" s="215">
        <f>SUM(Paniglgasse:Newshop2!T312)</f>
        <v>258.61666666666667</v>
      </c>
      <c r="U312" s="215">
        <f>SUM(Paniglgasse:Newshop2!U312)</f>
        <v>254.22666666666663</v>
      </c>
      <c r="V312" s="215">
        <f>SUM(Paniglgasse:Newshop2!V312)</f>
        <v>266.11666666666667</v>
      </c>
      <c r="W312" s="215">
        <f>SUM(Paniglgasse:Newshop2!W312)</f>
        <v>272.01666666666665</v>
      </c>
      <c r="X312" s="215">
        <f>SUM(Paniglgasse:Newshop2!X312)</f>
        <v>230.41666666666663</v>
      </c>
      <c r="Y312" s="215">
        <f>SUM(Paniglgasse:Newshop2!Y312)</f>
        <v>236.68666666666667</v>
      </c>
      <c r="Z312" s="215">
        <f>SUM(Paniglgasse:Newshop2!Z312)</f>
        <v>181.00333333333333</v>
      </c>
      <c r="AA312" s="215">
        <f>SUM(Paniglgasse:Newshop2!AA312)</f>
        <v>215.37333333333331</v>
      </c>
      <c r="AB312" s="215">
        <f>SUM(Paniglgasse:Newshop2!AB312)</f>
        <v>202.45333333333332</v>
      </c>
      <c r="AC312" s="215">
        <f>SUM(Paniglgasse:Newshop2!AC312)</f>
        <v>216.61333333333332</v>
      </c>
      <c r="AD312" s="215">
        <f>SUM(Paniglgasse:Newshop2!AD312)</f>
        <v>188.85333333333332</v>
      </c>
      <c r="AE312" s="215">
        <f>SUM(Paniglgasse:Newshop2!AE312)</f>
        <v>228.15666666666664</v>
      </c>
      <c r="AF312" s="215">
        <f>SUM(Paniglgasse:Newshop2!AF312)</f>
        <v>266.19666666666666</v>
      </c>
      <c r="AG312" s="215">
        <f>SUM(Paniglgasse:Newshop2!AG312)</f>
        <v>270.46666666666664</v>
      </c>
      <c r="AH312" s="215">
        <f>SUM(Paniglgasse:Newshop2!AH312)</f>
        <v>240.10666666666663</v>
      </c>
      <c r="AI312" s="215">
        <f>SUM(Paniglgasse:Newshop2!AI312)</f>
        <v>245.41666666666663</v>
      </c>
      <c r="AJ312" s="215">
        <f>SUM(Paniglgasse:Newshop2!AJ312)</f>
        <v>231.98666666666662</v>
      </c>
      <c r="AK312" s="215">
        <f>SUM(Paniglgasse:Newshop2!AK312)</f>
        <v>272.31666666666666</v>
      </c>
      <c r="AL312" s="215">
        <f>SUM(Paniglgasse:Newshop2!AL312)</f>
        <v>240.21666666666664</v>
      </c>
      <c r="AM312" s="215">
        <f>SUM(Paniglgasse:Newshop2!AM312)</f>
        <v>199.70333333333332</v>
      </c>
      <c r="AN312" s="215">
        <f>SUM(Paniglgasse:Newshop2!AN312)</f>
        <v>183.88333333333333</v>
      </c>
      <c r="AO312" s="215">
        <f>SUM(Paniglgasse:Newshop2!AO312)</f>
        <v>215.49333333333331</v>
      </c>
      <c r="AP312" s="215">
        <f>SUM(Paniglgasse:Newshop2!AP312)</f>
        <v>185.42333333333332</v>
      </c>
      <c r="AQ312" s="215">
        <f>SUM(Paniglgasse:Newshop2!AQ312)</f>
        <v>198.14333333333332</v>
      </c>
      <c r="AR312" s="215">
        <f>SUM(Paniglgasse:Newshop2!AR312)</f>
        <v>258.52666666666664</v>
      </c>
      <c r="AS312" s="215">
        <f>SUM(Paniglgasse:Newshop2!AS312)</f>
        <v>262.15666666666664</v>
      </c>
      <c r="AT312" s="215">
        <f>SUM(Paniglgasse:Newshop2!AT312)</f>
        <v>272.29666666666662</v>
      </c>
      <c r="AU312" s="215">
        <f>SUM(Paniglgasse:Newshop2!AU312)</f>
        <v>245.95666666666665</v>
      </c>
      <c r="AV312" s="215">
        <f>SUM(Paniglgasse:Newshop2!AV312)</f>
        <v>262.11666666666667</v>
      </c>
      <c r="AW312" s="215">
        <f>SUM(Paniglgasse:Newshop2!AW312)</f>
        <v>232.72666666666663</v>
      </c>
      <c r="AX312" s="215">
        <f>SUM(Paniglgasse:Newshop2!AX312)</f>
        <v>245.74666666666667</v>
      </c>
      <c r="AY312" s="215">
        <f>SUM(Paniglgasse:Newshop2!AY312)</f>
        <v>229.94666666666666</v>
      </c>
      <c r="AZ312" s="215">
        <f>SUM(Paniglgasse:Newshop2!AZ312)</f>
        <v>199.5733333333333</v>
      </c>
      <c r="BA312" s="215">
        <f>SUM(Paniglgasse:Newshop2!BA312)</f>
        <v>196.32333333333332</v>
      </c>
      <c r="BB312" s="215">
        <f>SUM(Paniglgasse:Newshop2!BB312)</f>
        <v>218.0633333333333</v>
      </c>
      <c r="BC312" s="215">
        <f>SUM(Paniglgasse:Newshop2!BC312)</f>
        <v>181.3133333333333</v>
      </c>
      <c r="BD312" s="215">
        <f>SUM(Paniglgasse:Newshop2!BD312)</f>
        <v>194.82333333333332</v>
      </c>
      <c r="BE312" s="271"/>
      <c r="BF312" s="163">
        <f>SUM(E312:H312)</f>
        <v>1009.2666666666667</v>
      </c>
      <c r="BG312" s="77">
        <f>SUM(I312:L312)</f>
        <v>1076.5766666666668</v>
      </c>
      <c r="BH312" s="77">
        <f>SUM(M312:Q312)</f>
        <v>1000.4566666666665</v>
      </c>
      <c r="BI312" s="77">
        <f>SUM(R312:U312)</f>
        <v>1019.2166666666667</v>
      </c>
      <c r="BJ312" s="77">
        <f>SUM(V312:Y312)</f>
        <v>1005.2366666666667</v>
      </c>
      <c r="BK312" s="77">
        <f>SUM(Z312:AD312)</f>
        <v>1004.2966666666666</v>
      </c>
      <c r="BL312" s="77">
        <f>SUM(AE312:AH312)</f>
        <v>1004.9266666666665</v>
      </c>
      <c r="BM312" s="77">
        <f>SUM(AI312:AL312)</f>
        <v>989.9366666666665</v>
      </c>
      <c r="BN312" s="77">
        <f>SUM(AM312:AQ312)</f>
        <v>982.64666666666653</v>
      </c>
      <c r="BO312" s="77">
        <f>SUM(AR312:AU312)</f>
        <v>1038.9366666666665</v>
      </c>
      <c r="BP312" s="77">
        <f>SUM(AV312:AY312)</f>
        <v>970.53666666666663</v>
      </c>
      <c r="BQ312" s="77">
        <f>SUM(AZ312:BD312)</f>
        <v>990.09666666666658</v>
      </c>
      <c r="BR312" s="157">
        <f>SUM(BF312:BQ312)</f>
        <v>12092.129999999997</v>
      </c>
      <c r="BS312" s="77">
        <f>SUM(BF312:BH312)</f>
        <v>3086.2999999999997</v>
      </c>
      <c r="BT312" s="77">
        <f>SUM(BI312:BK312)</f>
        <v>3028.75</v>
      </c>
      <c r="BU312" s="77">
        <f>SUM(BL312:BN312)</f>
        <v>2977.5099999999993</v>
      </c>
      <c r="BV312" s="77">
        <f>SUM(BO312:BQ312)</f>
        <v>2999.5699999999997</v>
      </c>
      <c r="BW312" s="77">
        <f>SUM(BF312:BK312)</f>
        <v>6115.0499999999993</v>
      </c>
      <c r="BX312" s="77">
        <f>SUM(BL312:BQ312)</f>
        <v>5977.079999999999</v>
      </c>
      <c r="BY312" s="77">
        <f>IF(Info!$O$3="Q1",$BS312,IF(Info!$O$3="Q2",$BS312+$BT312,IF(Info!$O$3="Q3",$BS312+$BT312+$BU312,$BR312)))</f>
        <v>3086.2999999999997</v>
      </c>
      <c r="BZ312" s="77">
        <f>IF(Info!$O$3="Q1",$BS312,IF(Info!$O$3="Q2",$BT312,IF(Info!$O$3="Q3",$BU312,$BV312)))</f>
        <v>3086.2999999999997</v>
      </c>
      <c r="CA312" s="49"/>
    </row>
    <row r="313" spans="1:79" x14ac:dyDescent="0.3">
      <c r="A313" s="269"/>
      <c r="B313" s="78" t="s">
        <v>41</v>
      </c>
      <c r="C313" s="275"/>
      <c r="D313" s="161">
        <f>SUM(E313:BD313)</f>
        <v>0</v>
      </c>
      <c r="E313" s="215">
        <f>SUM(Paniglgasse:Newshop2!E313)</f>
        <v>0</v>
      </c>
      <c r="F313" s="215">
        <f>SUM(Paniglgasse:Newshop2!F313)</f>
        <v>0</v>
      </c>
      <c r="G313" s="215">
        <f>SUM(Paniglgasse:Newshop2!G313)</f>
        <v>0</v>
      </c>
      <c r="H313" s="215">
        <f>SUM(Paniglgasse:Newshop2!H313)</f>
        <v>0</v>
      </c>
      <c r="I313" s="215">
        <f>SUM(Paniglgasse:Newshop2!I313)</f>
        <v>0</v>
      </c>
      <c r="J313" s="215">
        <f>SUM(Paniglgasse:Newshop2!J313)</f>
        <v>0</v>
      </c>
      <c r="K313" s="215">
        <f>SUM(Paniglgasse:Newshop2!K313)</f>
        <v>0</v>
      </c>
      <c r="L313" s="215">
        <f>SUM(Paniglgasse:Newshop2!L313)</f>
        <v>0</v>
      </c>
      <c r="M313" s="215">
        <f>SUM(Paniglgasse:Newshop2!M313)</f>
        <v>0</v>
      </c>
      <c r="N313" s="215">
        <f>SUM(Paniglgasse:Newshop2!N313)</f>
        <v>0</v>
      </c>
      <c r="O313" s="215">
        <f>SUM(Paniglgasse:Newshop2!O313)</f>
        <v>0</v>
      </c>
      <c r="P313" s="215">
        <f>SUM(Paniglgasse:Newshop2!P313)</f>
        <v>0</v>
      </c>
      <c r="Q313" s="215">
        <f>SUM(Paniglgasse:Newshop2!Q313)</f>
        <v>0</v>
      </c>
      <c r="R313" s="215">
        <f>SUM(Paniglgasse:Newshop2!R313)</f>
        <v>0</v>
      </c>
      <c r="S313" s="215">
        <f>SUM(Paniglgasse:Newshop2!S313)</f>
        <v>0</v>
      </c>
      <c r="T313" s="215">
        <f>SUM(Paniglgasse:Newshop2!T313)</f>
        <v>0</v>
      </c>
      <c r="U313" s="215">
        <f>SUM(Paniglgasse:Newshop2!U313)</f>
        <v>0</v>
      </c>
      <c r="V313" s="215">
        <f>SUM(Paniglgasse:Newshop2!V313)</f>
        <v>0</v>
      </c>
      <c r="W313" s="215">
        <f>SUM(Paniglgasse:Newshop2!W313)</f>
        <v>0</v>
      </c>
      <c r="X313" s="215">
        <f>SUM(Paniglgasse:Newshop2!X313)</f>
        <v>0</v>
      </c>
      <c r="Y313" s="215">
        <f>SUM(Paniglgasse:Newshop2!Y313)</f>
        <v>0</v>
      </c>
      <c r="Z313" s="215">
        <f>SUM(Paniglgasse:Newshop2!Z313)</f>
        <v>0</v>
      </c>
      <c r="AA313" s="215">
        <f>SUM(Paniglgasse:Newshop2!AA313)</f>
        <v>0</v>
      </c>
      <c r="AB313" s="215">
        <f>SUM(Paniglgasse:Newshop2!AB313)</f>
        <v>0</v>
      </c>
      <c r="AC313" s="215">
        <f>SUM(Paniglgasse:Newshop2!AC313)</f>
        <v>0</v>
      </c>
      <c r="AD313" s="215">
        <f>SUM(Paniglgasse:Newshop2!AD313)</f>
        <v>0</v>
      </c>
      <c r="AE313" s="215">
        <f>SUM(Paniglgasse:Newshop2!AE313)</f>
        <v>0</v>
      </c>
      <c r="AF313" s="215">
        <f>SUM(Paniglgasse:Newshop2!AF313)</f>
        <v>0</v>
      </c>
      <c r="AG313" s="215">
        <f>SUM(Paniglgasse:Newshop2!AG313)</f>
        <v>0</v>
      </c>
      <c r="AH313" s="215">
        <f>SUM(Paniglgasse:Newshop2!AH313)</f>
        <v>0</v>
      </c>
      <c r="AI313" s="215">
        <f>SUM(Paniglgasse:Newshop2!AI313)</f>
        <v>0</v>
      </c>
      <c r="AJ313" s="215">
        <f>SUM(Paniglgasse:Newshop2!AJ313)</f>
        <v>0</v>
      </c>
      <c r="AK313" s="215">
        <f>SUM(Paniglgasse:Newshop2!AK313)</f>
        <v>0</v>
      </c>
      <c r="AL313" s="215">
        <f>SUM(Paniglgasse:Newshop2!AL313)</f>
        <v>0</v>
      </c>
      <c r="AM313" s="215">
        <f>SUM(Paniglgasse:Newshop2!AM313)</f>
        <v>0</v>
      </c>
      <c r="AN313" s="215">
        <f>SUM(Paniglgasse:Newshop2!AN313)</f>
        <v>0</v>
      </c>
      <c r="AO313" s="215">
        <f>SUM(Paniglgasse:Newshop2!AO313)</f>
        <v>0</v>
      </c>
      <c r="AP313" s="215">
        <f>SUM(Paniglgasse:Newshop2!AP313)</f>
        <v>0</v>
      </c>
      <c r="AQ313" s="215">
        <f>SUM(Paniglgasse:Newshop2!AQ313)</f>
        <v>0</v>
      </c>
      <c r="AR313" s="215">
        <f>SUM(Paniglgasse:Newshop2!AR313)</f>
        <v>0</v>
      </c>
      <c r="AS313" s="215">
        <f>SUM(Paniglgasse:Newshop2!AS313)</f>
        <v>0</v>
      </c>
      <c r="AT313" s="215">
        <f>SUM(Paniglgasse:Newshop2!AT313)</f>
        <v>0</v>
      </c>
      <c r="AU313" s="215">
        <f>SUM(Paniglgasse:Newshop2!AU313)</f>
        <v>0</v>
      </c>
      <c r="AV313" s="215">
        <f>SUM(Paniglgasse:Newshop2!AV313)</f>
        <v>0</v>
      </c>
      <c r="AW313" s="215">
        <f>SUM(Paniglgasse:Newshop2!AW313)</f>
        <v>0</v>
      </c>
      <c r="AX313" s="215">
        <f>SUM(Paniglgasse:Newshop2!AX313)</f>
        <v>0</v>
      </c>
      <c r="AY313" s="215">
        <f>SUM(Paniglgasse:Newshop2!AY313)</f>
        <v>0</v>
      </c>
      <c r="AZ313" s="215">
        <f>SUM(Paniglgasse:Newshop2!AZ313)</f>
        <v>0</v>
      </c>
      <c r="BA313" s="215">
        <f>SUM(Paniglgasse:Newshop2!BA313)</f>
        <v>0</v>
      </c>
      <c r="BB313" s="215">
        <f>SUM(Paniglgasse:Newshop2!BB313)</f>
        <v>0</v>
      </c>
      <c r="BC313" s="215">
        <f>SUM(Paniglgasse:Newshop2!BC313)</f>
        <v>0</v>
      </c>
      <c r="BD313" s="215">
        <f>SUM(Paniglgasse:Newshop2!BD313)</f>
        <v>0</v>
      </c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x14ac:dyDescent="0.3">
      <c r="A314" s="269"/>
      <c r="B314" s="78" t="s">
        <v>43</v>
      </c>
      <c r="C314" s="275"/>
      <c r="D314" s="161">
        <f>SUM(E314:BD314)</f>
        <v>0</v>
      </c>
      <c r="E314" s="215">
        <f>SUM(Paniglgasse:Newshop2!E314)</f>
        <v>0</v>
      </c>
      <c r="F314" s="215">
        <f>SUM(Paniglgasse:Newshop2!F314)</f>
        <v>0</v>
      </c>
      <c r="G314" s="215">
        <f>SUM(Paniglgasse:Newshop2!G314)</f>
        <v>0</v>
      </c>
      <c r="H314" s="215">
        <f>SUM(Paniglgasse:Newshop2!H314)</f>
        <v>0</v>
      </c>
      <c r="I314" s="215">
        <f>SUM(Paniglgasse:Newshop2!I314)</f>
        <v>0</v>
      </c>
      <c r="J314" s="215">
        <f>SUM(Paniglgasse:Newshop2!J314)</f>
        <v>0</v>
      </c>
      <c r="K314" s="215">
        <f>SUM(Paniglgasse:Newshop2!K314)</f>
        <v>0</v>
      </c>
      <c r="L314" s="215">
        <f>SUM(Paniglgasse:Newshop2!L314)</f>
        <v>0</v>
      </c>
      <c r="M314" s="215">
        <f>SUM(Paniglgasse:Newshop2!M314)</f>
        <v>0</v>
      </c>
      <c r="N314" s="215">
        <f>SUM(Paniglgasse:Newshop2!N314)</f>
        <v>0</v>
      </c>
      <c r="O314" s="215">
        <f>SUM(Paniglgasse:Newshop2!O314)</f>
        <v>0</v>
      </c>
      <c r="P314" s="215">
        <f>SUM(Paniglgasse:Newshop2!P314)</f>
        <v>0</v>
      </c>
      <c r="Q314" s="215">
        <f>SUM(Paniglgasse:Newshop2!Q314)</f>
        <v>0</v>
      </c>
      <c r="R314" s="215">
        <f>SUM(Paniglgasse:Newshop2!R314)</f>
        <v>0</v>
      </c>
      <c r="S314" s="215">
        <f>SUM(Paniglgasse:Newshop2!S314)</f>
        <v>0</v>
      </c>
      <c r="T314" s="215">
        <f>SUM(Paniglgasse:Newshop2!T314)</f>
        <v>0</v>
      </c>
      <c r="U314" s="215">
        <f>SUM(Paniglgasse:Newshop2!U314)</f>
        <v>0</v>
      </c>
      <c r="V314" s="215">
        <f>SUM(Paniglgasse:Newshop2!V314)</f>
        <v>0</v>
      </c>
      <c r="W314" s="215">
        <f>SUM(Paniglgasse:Newshop2!W314)</f>
        <v>0</v>
      </c>
      <c r="X314" s="215">
        <f>SUM(Paniglgasse:Newshop2!X314)</f>
        <v>0</v>
      </c>
      <c r="Y314" s="215">
        <f>SUM(Paniglgasse:Newshop2!Y314)</f>
        <v>0</v>
      </c>
      <c r="Z314" s="215">
        <f>SUM(Paniglgasse:Newshop2!Z314)</f>
        <v>0</v>
      </c>
      <c r="AA314" s="215">
        <f>SUM(Paniglgasse:Newshop2!AA314)</f>
        <v>0</v>
      </c>
      <c r="AB314" s="215">
        <f>SUM(Paniglgasse:Newshop2!AB314)</f>
        <v>0</v>
      </c>
      <c r="AC314" s="215">
        <f>SUM(Paniglgasse:Newshop2!AC314)</f>
        <v>0</v>
      </c>
      <c r="AD314" s="215">
        <f>SUM(Paniglgasse:Newshop2!AD314)</f>
        <v>0</v>
      </c>
      <c r="AE314" s="215">
        <f>SUM(Paniglgasse:Newshop2!AE314)</f>
        <v>0</v>
      </c>
      <c r="AF314" s="215">
        <f>SUM(Paniglgasse:Newshop2!AF314)</f>
        <v>0</v>
      </c>
      <c r="AG314" s="215">
        <f>SUM(Paniglgasse:Newshop2!AG314)</f>
        <v>0</v>
      </c>
      <c r="AH314" s="215">
        <f>SUM(Paniglgasse:Newshop2!AH314)</f>
        <v>0</v>
      </c>
      <c r="AI314" s="215">
        <f>SUM(Paniglgasse:Newshop2!AI314)</f>
        <v>0</v>
      </c>
      <c r="AJ314" s="215">
        <f>SUM(Paniglgasse:Newshop2!AJ314)</f>
        <v>0</v>
      </c>
      <c r="AK314" s="215">
        <f>SUM(Paniglgasse:Newshop2!AK314)</f>
        <v>0</v>
      </c>
      <c r="AL314" s="215">
        <f>SUM(Paniglgasse:Newshop2!AL314)</f>
        <v>0</v>
      </c>
      <c r="AM314" s="215">
        <f>SUM(Paniglgasse:Newshop2!AM314)</f>
        <v>0</v>
      </c>
      <c r="AN314" s="215">
        <f>SUM(Paniglgasse:Newshop2!AN314)</f>
        <v>0</v>
      </c>
      <c r="AO314" s="215">
        <f>SUM(Paniglgasse:Newshop2!AO314)</f>
        <v>0</v>
      </c>
      <c r="AP314" s="215">
        <f>SUM(Paniglgasse:Newshop2!AP314)</f>
        <v>0</v>
      </c>
      <c r="AQ314" s="215">
        <f>SUM(Paniglgasse:Newshop2!AQ314)</f>
        <v>0</v>
      </c>
      <c r="AR314" s="215">
        <f>SUM(Paniglgasse:Newshop2!AR314)</f>
        <v>0</v>
      </c>
      <c r="AS314" s="215">
        <f>SUM(Paniglgasse:Newshop2!AS314)</f>
        <v>0</v>
      </c>
      <c r="AT314" s="215">
        <f>SUM(Paniglgasse:Newshop2!AT314)</f>
        <v>0</v>
      </c>
      <c r="AU314" s="215">
        <f>SUM(Paniglgasse:Newshop2!AU314)</f>
        <v>0</v>
      </c>
      <c r="AV314" s="215">
        <f>SUM(Paniglgasse:Newshop2!AV314)</f>
        <v>0</v>
      </c>
      <c r="AW314" s="215">
        <f>SUM(Paniglgasse:Newshop2!AW314)</f>
        <v>0</v>
      </c>
      <c r="AX314" s="215">
        <f>SUM(Paniglgasse:Newshop2!AX314)</f>
        <v>0</v>
      </c>
      <c r="AY314" s="215">
        <f>SUM(Paniglgasse:Newshop2!AY314)</f>
        <v>0</v>
      </c>
      <c r="AZ314" s="215">
        <f>SUM(Paniglgasse:Newshop2!AZ314)</f>
        <v>0</v>
      </c>
      <c r="BA314" s="215">
        <f>SUM(Paniglgasse:Newshop2!BA314)</f>
        <v>0</v>
      </c>
      <c r="BB314" s="215">
        <f>SUM(Paniglgasse:Newshop2!BB314)</f>
        <v>0</v>
      </c>
      <c r="BC314" s="215">
        <f>SUM(Paniglgasse:Newshop2!BC314)</f>
        <v>0</v>
      </c>
      <c r="BD314" s="215">
        <f>SUM(Paniglgasse:Newshop2!BD314)</f>
        <v>0</v>
      </c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x14ac:dyDescent="0.3">
      <c r="A315" s="269"/>
      <c r="B315" s="160" t="s">
        <v>348</v>
      </c>
      <c r="C315" s="275"/>
      <c r="D315" s="161">
        <f>SUM(E315:BD315)</f>
        <v>266314.87</v>
      </c>
      <c r="E315" s="278">
        <f t="shared" ref="E315:AJ315" si="489">SUM(E311:E314)</f>
        <v>2134.1326666666664</v>
      </c>
      <c r="F315" s="278">
        <f t="shared" si="489"/>
        <v>2196.6426666666666</v>
      </c>
      <c r="G315" s="278">
        <f t="shared" si="489"/>
        <v>1381.1806666666666</v>
      </c>
      <c r="H315" s="278">
        <f t="shared" si="489"/>
        <v>15175.486666666666</v>
      </c>
      <c r="I315" s="278">
        <f t="shared" si="489"/>
        <v>2729.5346666666669</v>
      </c>
      <c r="J315" s="278">
        <f t="shared" si="489"/>
        <v>2094.7346666666667</v>
      </c>
      <c r="K315" s="278">
        <f t="shared" si="489"/>
        <v>1457.2446666666667</v>
      </c>
      <c r="L315" s="278">
        <f t="shared" si="489"/>
        <v>1414.1106666666665</v>
      </c>
      <c r="M315" s="278">
        <f t="shared" si="489"/>
        <v>15330.767333333331</v>
      </c>
      <c r="N315" s="278">
        <f t="shared" si="489"/>
        <v>2870.8973333333333</v>
      </c>
      <c r="O315" s="278">
        <f t="shared" si="489"/>
        <v>2737.6673333333333</v>
      </c>
      <c r="P315" s="278">
        <f t="shared" si="489"/>
        <v>1965.3853333333332</v>
      </c>
      <c r="Q315" s="278">
        <f t="shared" si="489"/>
        <v>1369.2313333333334</v>
      </c>
      <c r="R315" s="278">
        <f t="shared" si="489"/>
        <v>17986.236666666668</v>
      </c>
      <c r="S315" s="278">
        <f t="shared" si="489"/>
        <v>4854.1846666666661</v>
      </c>
      <c r="T315" s="278">
        <f t="shared" si="489"/>
        <v>2927.8726666666666</v>
      </c>
      <c r="U315" s="278">
        <f t="shared" si="489"/>
        <v>2527.4146666666666</v>
      </c>
      <c r="V315" s="278">
        <f t="shared" si="489"/>
        <v>1947.2206666666666</v>
      </c>
      <c r="W315" s="278">
        <f t="shared" si="489"/>
        <v>18979.952666666668</v>
      </c>
      <c r="X315" s="278">
        <f t="shared" si="489"/>
        <v>4889.8846666666668</v>
      </c>
      <c r="Y315" s="278">
        <f t="shared" si="489"/>
        <v>2792.4866666666667</v>
      </c>
      <c r="Z315" s="278">
        <f t="shared" si="489"/>
        <v>2290.6713333333337</v>
      </c>
      <c r="AA315" s="278">
        <f t="shared" si="489"/>
        <v>1907.9013333333332</v>
      </c>
      <c r="AB315" s="278">
        <f t="shared" si="489"/>
        <v>17641.225333333336</v>
      </c>
      <c r="AC315" s="278">
        <f t="shared" si="489"/>
        <v>3650.4373333333333</v>
      </c>
      <c r="AD315" s="278">
        <f t="shared" si="489"/>
        <v>2437.1173333333336</v>
      </c>
      <c r="AE315" s="278">
        <f t="shared" si="489"/>
        <v>1566.9486666666667</v>
      </c>
      <c r="AF315" s="278">
        <f t="shared" si="489"/>
        <v>1471.7406666666666</v>
      </c>
      <c r="AG315" s="278">
        <f t="shared" si="489"/>
        <v>13367.498666666666</v>
      </c>
      <c r="AH315" s="278">
        <f t="shared" si="489"/>
        <v>2889.0746666666664</v>
      </c>
      <c r="AI315" s="278">
        <f t="shared" si="489"/>
        <v>2409.2006666666666</v>
      </c>
      <c r="AJ315" s="278">
        <f t="shared" si="489"/>
        <v>1840.4906666666666</v>
      </c>
      <c r="AK315" s="278">
        <f t="shared" ref="AK315:BP315" si="490">SUM(AK311:AK314)</f>
        <v>1699.4526666666666</v>
      </c>
      <c r="AL315" s="278">
        <f t="shared" si="490"/>
        <v>1414.5606666666667</v>
      </c>
      <c r="AM315" s="278">
        <f t="shared" si="490"/>
        <v>16410.131333333335</v>
      </c>
      <c r="AN315" s="278">
        <f t="shared" si="490"/>
        <v>3378.2593333333334</v>
      </c>
      <c r="AO315" s="278">
        <f t="shared" si="490"/>
        <v>2983.8813333333333</v>
      </c>
      <c r="AP315" s="278">
        <f t="shared" si="490"/>
        <v>2348.6713333333332</v>
      </c>
      <c r="AQ315" s="278">
        <f t="shared" si="490"/>
        <v>1359.7673333333332</v>
      </c>
      <c r="AR315" s="278">
        <f t="shared" si="490"/>
        <v>17434.698666666663</v>
      </c>
      <c r="AS315" s="278">
        <f t="shared" si="490"/>
        <v>4185.5366666666669</v>
      </c>
      <c r="AT315" s="278">
        <f t="shared" si="490"/>
        <v>2823.1766666666667</v>
      </c>
      <c r="AU315" s="278">
        <f t="shared" si="490"/>
        <v>2238.7406666666666</v>
      </c>
      <c r="AV315" s="278">
        <f t="shared" si="490"/>
        <v>1626.4446666666668</v>
      </c>
      <c r="AW315" s="278">
        <f t="shared" si="490"/>
        <v>17856.774666666664</v>
      </c>
      <c r="AX315" s="278">
        <f t="shared" si="490"/>
        <v>3897.4826666666668</v>
      </c>
      <c r="AY315" s="278">
        <f t="shared" si="490"/>
        <v>3007.6586666666667</v>
      </c>
      <c r="AZ315" s="278">
        <f t="shared" si="490"/>
        <v>2428.3853333333332</v>
      </c>
      <c r="BA315" s="278">
        <f t="shared" si="490"/>
        <v>1682.4993333333332</v>
      </c>
      <c r="BB315" s="278">
        <f t="shared" si="490"/>
        <v>14576.719333333334</v>
      </c>
      <c r="BC315" s="278">
        <f t="shared" si="490"/>
        <v>2333.3013333333333</v>
      </c>
      <c r="BD315" s="278">
        <f t="shared" si="490"/>
        <v>1394.1513333333332</v>
      </c>
      <c r="BE315" s="271"/>
      <c r="BF315" s="162">
        <f>SUM(E315:H315)</f>
        <v>20887.442666666666</v>
      </c>
      <c r="BG315" s="157">
        <f>SUM(I315:L315)</f>
        <v>7695.6246666666666</v>
      </c>
      <c r="BH315" s="157">
        <f>SUM(M315:Q315)</f>
        <v>24273.948666666663</v>
      </c>
      <c r="BI315" s="157">
        <f>SUM(R315:U315)</f>
        <v>28295.708666666666</v>
      </c>
      <c r="BJ315" s="157">
        <f>SUM(V315:Y315)</f>
        <v>28609.544666666672</v>
      </c>
      <c r="BK315" s="157">
        <f>SUM(Z315:AD315)</f>
        <v>27927.352666666673</v>
      </c>
      <c r="BL315" s="157">
        <f>SUM(AE315:AH315)</f>
        <v>19295.262666666666</v>
      </c>
      <c r="BM315" s="157">
        <f>SUM(AI315:AL315)</f>
        <v>7363.7046666666665</v>
      </c>
      <c r="BN315" s="157">
        <f>SUM(AM315:AQ315)</f>
        <v>26480.710666666666</v>
      </c>
      <c r="BO315" s="157">
        <f>SUM(AR315:AU315)</f>
        <v>26682.152666666661</v>
      </c>
      <c r="BP315" s="157">
        <f>SUM(AV315:AY315)</f>
        <v>26388.360666666664</v>
      </c>
      <c r="BQ315" s="157">
        <f>SUM(AZ315:BD315)</f>
        <v>22415.056666666664</v>
      </c>
      <c r="BR315" s="157">
        <f>SUM(BF315:BQ315)</f>
        <v>266314.87</v>
      </c>
      <c r="BS315" s="157">
        <f>SUM(BF315:BH315)</f>
        <v>52857.015999999996</v>
      </c>
      <c r="BT315" s="157">
        <f>SUM(BI315:BK315)</f>
        <v>84832.606000000014</v>
      </c>
      <c r="BU315" s="157">
        <f>SUM(BL315:BN315)</f>
        <v>53139.678</v>
      </c>
      <c r="BV315" s="157">
        <f>SUM(BO315:BQ315)</f>
        <v>75485.569999999978</v>
      </c>
      <c r="BW315" s="157">
        <f>SUM(BF315:BK315)</f>
        <v>137689.622</v>
      </c>
      <c r="BX315" s="157">
        <f>SUM(BL315:BQ315)</f>
        <v>128625.24799999999</v>
      </c>
      <c r="BY315" s="157">
        <f>IF(Info!$O$3="Q1",$BS315,IF(Info!$O$3="Q2",$BS315+$BT315,IF(Info!$O$3="Q3",$BS315+$BT315+$BU315,$BR315)))</f>
        <v>52857.015999999996</v>
      </c>
      <c r="BZ315" s="157">
        <f>IF(Info!$O$3="Q1",$BS315,IF(Info!$O$3="Q2",$BT315,IF(Info!$O$3="Q3",$BU315,$BV315)))</f>
        <v>52857.015999999996</v>
      </c>
      <c r="CA315" s="49"/>
    </row>
    <row r="316" spans="1:79" ht="15.6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x14ac:dyDescent="0.3">
      <c r="A317" s="269"/>
      <c r="B317" s="78" t="s">
        <v>350</v>
      </c>
      <c r="C317" s="275"/>
      <c r="D317" s="161">
        <f t="shared" ref="D317:D323" si="491">SUM(E317:BD317)</f>
        <v>173245.02000000002</v>
      </c>
      <c r="E317" s="215">
        <f>SUM(Paniglgasse:Newshop2!E317)</f>
        <v>3976.4845833333338</v>
      </c>
      <c r="F317" s="215">
        <f>SUM(Paniglgasse:Newshop2!F317)</f>
        <v>3907.9845833333338</v>
      </c>
      <c r="G317" s="215">
        <f>SUM(Paniglgasse:Newshop2!G317)</f>
        <v>3363.4145833333332</v>
      </c>
      <c r="H317" s="215">
        <f>SUM(Paniglgasse:Newshop2!H317)</f>
        <v>3785.7145833333334</v>
      </c>
      <c r="I317" s="215">
        <f>SUM(Paniglgasse:Newshop2!I317)</f>
        <v>3684.0045833333334</v>
      </c>
      <c r="J317" s="215">
        <f>SUM(Paniglgasse:Newshop2!J317)</f>
        <v>3996.1345833333335</v>
      </c>
      <c r="K317" s="215">
        <f>SUM(Paniglgasse:Newshop2!K317)</f>
        <v>3550.1845833333336</v>
      </c>
      <c r="L317" s="215">
        <f>SUM(Paniglgasse:Newshop2!L317)</f>
        <v>3578.614583333333</v>
      </c>
      <c r="M317" s="215">
        <f>SUM(Paniglgasse:Newshop2!M317)</f>
        <v>2742.849666666667</v>
      </c>
      <c r="N317" s="215">
        <f>SUM(Paniglgasse:Newshop2!N317)</f>
        <v>2703.8696666666665</v>
      </c>
      <c r="O317" s="215">
        <f>SUM(Paniglgasse:Newshop2!O317)</f>
        <v>3122.1096666666663</v>
      </c>
      <c r="P317" s="215">
        <f>SUM(Paniglgasse:Newshop2!P317)</f>
        <v>2895.4896666666664</v>
      </c>
      <c r="Q317" s="215">
        <f>SUM(Paniglgasse:Newshop2!Q317)</f>
        <v>3015.3696666666665</v>
      </c>
      <c r="R317" s="215">
        <f>SUM(Paniglgasse:Newshop2!R317)</f>
        <v>3754.0345833333331</v>
      </c>
      <c r="S317" s="215">
        <f>SUM(Paniglgasse:Newshop2!S317)</f>
        <v>3721.944583333333</v>
      </c>
      <c r="T317" s="215">
        <f>SUM(Paniglgasse:Newshop2!T317)</f>
        <v>3307.2345833333334</v>
      </c>
      <c r="U317" s="215">
        <f>SUM(Paniglgasse:Newshop2!U317)</f>
        <v>3858.5345833333331</v>
      </c>
      <c r="V317" s="215">
        <f>SUM(Paniglgasse:Newshop2!V317)</f>
        <v>3467.2845833333331</v>
      </c>
      <c r="W317" s="215">
        <f>SUM(Paniglgasse:Newshop2!W317)</f>
        <v>3382.5545833333335</v>
      </c>
      <c r="X317" s="215">
        <f>SUM(Paniglgasse:Newshop2!X317)</f>
        <v>3698.4845833333338</v>
      </c>
      <c r="Y317" s="215">
        <f>SUM(Paniglgasse:Newshop2!Y317)</f>
        <v>3341.2745833333338</v>
      </c>
      <c r="Z317" s="215">
        <f>SUM(Paniglgasse:Newshop2!Z317)</f>
        <v>3074.3596666666663</v>
      </c>
      <c r="AA317" s="215">
        <f>SUM(Paniglgasse:Newshop2!AA317)</f>
        <v>2752.849666666667</v>
      </c>
      <c r="AB317" s="215">
        <f>SUM(Paniglgasse:Newshop2!AB317)</f>
        <v>2757.9096666666665</v>
      </c>
      <c r="AC317" s="215">
        <f>SUM(Paniglgasse:Newshop2!AC317)</f>
        <v>3134.599666666667</v>
      </c>
      <c r="AD317" s="215">
        <f>SUM(Paniglgasse:Newshop2!AD317)</f>
        <v>2822.7996666666668</v>
      </c>
      <c r="AE317" s="215">
        <f>SUM(Paniglgasse:Newshop2!AE317)</f>
        <v>3398.1345833333335</v>
      </c>
      <c r="AF317" s="215">
        <f>SUM(Paniglgasse:Newshop2!AF317)</f>
        <v>3940.4545833333332</v>
      </c>
      <c r="AG317" s="215">
        <f>SUM(Paniglgasse:Newshop2!AG317)</f>
        <v>3293.8945833333337</v>
      </c>
      <c r="AH317" s="215">
        <f>SUM(Paniglgasse:Newshop2!AH317)</f>
        <v>3910.114583333333</v>
      </c>
      <c r="AI317" s="215">
        <f>SUM(Paniglgasse:Newshop2!AI317)</f>
        <v>3396.0645833333338</v>
      </c>
      <c r="AJ317" s="215">
        <f>SUM(Paniglgasse:Newshop2!AJ317)</f>
        <v>3385.4845833333334</v>
      </c>
      <c r="AK317" s="215">
        <f>SUM(Paniglgasse:Newshop2!AK317)</f>
        <v>3472.3845833333335</v>
      </c>
      <c r="AL317" s="215">
        <f>SUM(Paniglgasse:Newshop2!AL317)</f>
        <v>3417.5345833333331</v>
      </c>
      <c r="AM317" s="215">
        <f>SUM(Paniglgasse:Newshop2!AM317)</f>
        <v>3014.3796666666667</v>
      </c>
      <c r="AN317" s="215">
        <f>SUM(Paniglgasse:Newshop2!AN317)</f>
        <v>2648.3396666666667</v>
      </c>
      <c r="AO317" s="215">
        <f>SUM(Paniglgasse:Newshop2!AO317)</f>
        <v>2642.0496666666668</v>
      </c>
      <c r="AP317" s="215">
        <f>SUM(Paniglgasse:Newshop2!AP317)</f>
        <v>3088.6696666666667</v>
      </c>
      <c r="AQ317" s="215">
        <f>SUM(Paniglgasse:Newshop2!AQ317)</f>
        <v>2770.5796666666665</v>
      </c>
      <c r="AR317" s="215">
        <f>SUM(Paniglgasse:Newshop2!AR317)</f>
        <v>3525.0445833333333</v>
      </c>
      <c r="AS317" s="215">
        <f>SUM(Paniglgasse:Newshop2!AS317)</f>
        <v>3417.3545833333337</v>
      </c>
      <c r="AT317" s="215">
        <f>SUM(Paniglgasse:Newshop2!AT317)</f>
        <v>3329.5945833333335</v>
      </c>
      <c r="AU317" s="215">
        <f>SUM(Paniglgasse:Newshop2!AU317)</f>
        <v>3826.0745833333331</v>
      </c>
      <c r="AV317" s="215">
        <f>SUM(Paniglgasse:Newshop2!AV317)</f>
        <v>3670.7645833333336</v>
      </c>
      <c r="AW317" s="215">
        <f>SUM(Paniglgasse:Newshop2!AW317)</f>
        <v>3828.9145833333332</v>
      </c>
      <c r="AX317" s="215">
        <f>SUM(Paniglgasse:Newshop2!AX317)</f>
        <v>3634.864583333333</v>
      </c>
      <c r="AY317" s="215">
        <f>SUM(Paniglgasse:Newshop2!AY317)</f>
        <v>3852.2145833333334</v>
      </c>
      <c r="AZ317" s="215">
        <f>SUM(Paniglgasse:Newshop2!AZ317)</f>
        <v>2929.2096666666666</v>
      </c>
      <c r="BA317" s="215">
        <f>SUM(Paniglgasse:Newshop2!BA317)</f>
        <v>2696.3196666666663</v>
      </c>
      <c r="BB317" s="215">
        <f>SUM(Paniglgasse:Newshop2!BB317)</f>
        <v>2923.7896666666666</v>
      </c>
      <c r="BC317" s="215">
        <f>SUM(Paniglgasse:Newshop2!BC317)</f>
        <v>3178.2296666666671</v>
      </c>
      <c r="BD317" s="215">
        <f>SUM(Paniglgasse:Newshop2!BD317)</f>
        <v>2658.4696666666669</v>
      </c>
      <c r="BE317" s="271"/>
      <c r="BF317" s="163">
        <f t="shared" ref="BF317:BF323" si="492">SUM(E317:H317)</f>
        <v>15033.598333333335</v>
      </c>
      <c r="BG317" s="77">
        <f t="shared" ref="BG317:BG323" si="493">SUM(I317:L317)</f>
        <v>14808.938333333332</v>
      </c>
      <c r="BH317" s="77">
        <f t="shared" ref="BH317:BH323" si="494">SUM(M317:Q317)</f>
        <v>14479.688333333332</v>
      </c>
      <c r="BI317" s="77">
        <f t="shared" ref="BI317:BI323" si="495">SUM(R317:U317)</f>
        <v>14641.748333333333</v>
      </c>
      <c r="BJ317" s="77">
        <f t="shared" ref="BJ317:BJ323" si="496">SUM(V317:Y317)</f>
        <v>13889.598333333333</v>
      </c>
      <c r="BK317" s="77">
        <f t="shared" ref="BK317:BK323" si="497">SUM(Z317:AD317)</f>
        <v>14542.518333333333</v>
      </c>
      <c r="BL317" s="77">
        <f t="shared" ref="BL317:BL323" si="498">SUM(AE317:AH317)</f>
        <v>14542.598333333332</v>
      </c>
      <c r="BM317" s="77">
        <f t="shared" ref="BM317:BM323" si="499">SUM(AI317:AL317)</f>
        <v>13671.468333333334</v>
      </c>
      <c r="BN317" s="77">
        <f t="shared" ref="BN317:BN323" si="500">SUM(AM317:AQ317)</f>
        <v>14164.018333333333</v>
      </c>
      <c r="BO317" s="77">
        <f t="shared" ref="BO317:BO323" si="501">SUM(AR317:AU317)</f>
        <v>14098.068333333335</v>
      </c>
      <c r="BP317" s="77">
        <f t="shared" ref="BP317:BP323" si="502">SUM(AV317:AY317)</f>
        <v>14986.758333333335</v>
      </c>
      <c r="BQ317" s="77">
        <f t="shared" ref="BQ317:BQ323" si="503">SUM(AZ317:BD317)</f>
        <v>14386.018333333333</v>
      </c>
      <c r="BR317" s="157">
        <f t="shared" ref="BR317:BR323" si="504">SUM(BF317:BQ317)</f>
        <v>173245.02</v>
      </c>
      <c r="BS317" s="77">
        <f t="shared" ref="BS317:BS323" si="505">SUM(BF317:BH317)</f>
        <v>44322.224999999999</v>
      </c>
      <c r="BT317" s="77">
        <f t="shared" ref="BT317:BT323" si="506">SUM(BI317:BK317)</f>
        <v>43073.864999999998</v>
      </c>
      <c r="BU317" s="77">
        <f t="shared" ref="BU317:BU323" si="507">SUM(BL317:BN317)</f>
        <v>42378.084999999999</v>
      </c>
      <c r="BV317" s="77">
        <f t="shared" ref="BV317:BV323" si="508">SUM(BO317:BQ317)</f>
        <v>43470.845000000001</v>
      </c>
      <c r="BW317" s="77">
        <f t="shared" ref="BW317:BW323" si="509">SUM(BF317:BK317)</f>
        <v>87396.09</v>
      </c>
      <c r="BX317" s="77">
        <f t="shared" ref="BX317:BX323" si="510">SUM(BL317:BQ317)</f>
        <v>85848.93</v>
      </c>
      <c r="BY317" s="77">
        <f>IF(Info!$O$3="Q1",$BS317,IF(Info!$O$3="Q2",$BS317+$BT317,IF(Info!$O$3="Q3",$BS317+$BT317+$BU317,$BR317)))</f>
        <v>44322.224999999999</v>
      </c>
      <c r="BZ317" s="77">
        <f>IF(Info!$O$3="Q1",$BS317,IF(Info!$O$3="Q2",$BT317,IF(Info!$O$3="Q3",$BU317,$BV317)))</f>
        <v>44322.224999999999</v>
      </c>
      <c r="CA317" s="49"/>
    </row>
    <row r="318" spans="1:79" x14ac:dyDescent="0.3">
      <c r="A318" s="269"/>
      <c r="B318" s="78" t="s">
        <v>47</v>
      </c>
      <c r="C318" s="275"/>
      <c r="D318" s="161">
        <f t="shared" si="491"/>
        <v>30649.689999999995</v>
      </c>
      <c r="E318" s="215">
        <f>SUM(Paniglgasse:Newshop2!E318)</f>
        <v>697.98</v>
      </c>
      <c r="F318" s="215">
        <f>SUM(Paniglgasse:Newshop2!F318)</f>
        <v>714.73</v>
      </c>
      <c r="G318" s="215">
        <f>SUM(Paniglgasse:Newshop2!G318)</f>
        <v>645.62</v>
      </c>
      <c r="H318" s="215">
        <f>SUM(Paniglgasse:Newshop2!H318)</f>
        <v>632.94000000000005</v>
      </c>
      <c r="I318" s="215">
        <f>SUM(Paniglgasse:Newshop2!I318)</f>
        <v>734.14</v>
      </c>
      <c r="J318" s="215">
        <f>SUM(Paniglgasse:Newshop2!J318)</f>
        <v>553.5</v>
      </c>
      <c r="K318" s="215">
        <f>SUM(Paniglgasse:Newshop2!K318)</f>
        <v>637.13</v>
      </c>
      <c r="L318" s="215">
        <f>SUM(Paniglgasse:Newshop2!L318)</f>
        <v>621.66000000000008</v>
      </c>
      <c r="M318" s="215">
        <f>SUM(Paniglgasse:Newshop2!M318)</f>
        <v>542.84</v>
      </c>
      <c r="N318" s="215">
        <f>SUM(Paniglgasse:Newshop2!N318)</f>
        <v>511.51</v>
      </c>
      <c r="O318" s="215">
        <f>SUM(Paniglgasse:Newshop2!O318)</f>
        <v>578.62</v>
      </c>
      <c r="P318" s="215">
        <f>SUM(Paniglgasse:Newshop2!P318)</f>
        <v>444.83000000000004</v>
      </c>
      <c r="Q318" s="215">
        <f>SUM(Paniglgasse:Newshop2!Q318)</f>
        <v>445.99</v>
      </c>
      <c r="R318" s="215">
        <f>SUM(Paniglgasse:Newshop2!R318)</f>
        <v>662.99</v>
      </c>
      <c r="S318" s="215">
        <f>SUM(Paniglgasse:Newshop2!S318)</f>
        <v>554.47</v>
      </c>
      <c r="T318" s="215">
        <f>SUM(Paniglgasse:Newshop2!T318)</f>
        <v>596.33999999999992</v>
      </c>
      <c r="U318" s="215">
        <f>SUM(Paniglgasse:Newshop2!U318)</f>
        <v>667.95</v>
      </c>
      <c r="V318" s="215">
        <f>SUM(Paniglgasse:Newshop2!V318)</f>
        <v>651</v>
      </c>
      <c r="W318" s="215">
        <f>SUM(Paniglgasse:Newshop2!W318)</f>
        <v>606.37</v>
      </c>
      <c r="X318" s="215">
        <f>SUM(Paniglgasse:Newshop2!X318)</f>
        <v>740.26</v>
      </c>
      <c r="Y318" s="215">
        <f>SUM(Paniglgasse:Newshop2!Y318)</f>
        <v>647.44000000000005</v>
      </c>
      <c r="Z318" s="215">
        <f>SUM(Paniglgasse:Newshop2!Z318)</f>
        <v>505.65999999999997</v>
      </c>
      <c r="AA318" s="215">
        <f>SUM(Paniglgasse:Newshop2!AA318)</f>
        <v>529.92999999999995</v>
      </c>
      <c r="AB318" s="215">
        <f>SUM(Paniglgasse:Newshop2!AB318)</f>
        <v>448.93999999999994</v>
      </c>
      <c r="AC318" s="215">
        <f>SUM(Paniglgasse:Newshop2!AC318)</f>
        <v>545.35</v>
      </c>
      <c r="AD318" s="215">
        <f>SUM(Paniglgasse:Newshop2!AD318)</f>
        <v>569.51</v>
      </c>
      <c r="AE318" s="215">
        <f>SUM(Paniglgasse:Newshop2!AE318)</f>
        <v>671.52</v>
      </c>
      <c r="AF318" s="215">
        <f>SUM(Paniglgasse:Newshop2!AF318)</f>
        <v>695.13</v>
      </c>
      <c r="AG318" s="215">
        <f>SUM(Paniglgasse:Newshop2!AG318)</f>
        <v>685.5</v>
      </c>
      <c r="AH318" s="215">
        <f>SUM(Paniglgasse:Newshop2!AH318)</f>
        <v>584.33999999999992</v>
      </c>
      <c r="AI318" s="215">
        <f>SUM(Paniglgasse:Newshop2!AI318)</f>
        <v>631.64</v>
      </c>
      <c r="AJ318" s="215">
        <f>SUM(Paniglgasse:Newshop2!AJ318)</f>
        <v>587.03</v>
      </c>
      <c r="AK318" s="215">
        <f>SUM(Paniglgasse:Newshop2!AK318)</f>
        <v>609.12</v>
      </c>
      <c r="AL318" s="215">
        <f>SUM(Paniglgasse:Newshop2!AL318)</f>
        <v>632.03</v>
      </c>
      <c r="AM318" s="215">
        <f>SUM(Paniglgasse:Newshop2!AM318)</f>
        <v>499.63</v>
      </c>
      <c r="AN318" s="215">
        <f>SUM(Paniglgasse:Newshop2!AN318)</f>
        <v>448.28</v>
      </c>
      <c r="AO318" s="215">
        <f>SUM(Paniglgasse:Newshop2!AO318)</f>
        <v>501.35</v>
      </c>
      <c r="AP318" s="215">
        <f>SUM(Paniglgasse:Newshop2!AP318)</f>
        <v>539.48</v>
      </c>
      <c r="AQ318" s="215">
        <f>SUM(Paniglgasse:Newshop2!AQ318)</f>
        <v>492.95000000000005</v>
      </c>
      <c r="AR318" s="215">
        <f>SUM(Paniglgasse:Newshop2!AR318)</f>
        <v>571.86</v>
      </c>
      <c r="AS318" s="215">
        <f>SUM(Paniglgasse:Newshop2!AS318)</f>
        <v>725.93000000000006</v>
      </c>
      <c r="AT318" s="215">
        <f>SUM(Paniglgasse:Newshop2!AT318)</f>
        <v>554.76</v>
      </c>
      <c r="AU318" s="215">
        <f>SUM(Paniglgasse:Newshop2!AU318)</f>
        <v>707.69</v>
      </c>
      <c r="AV318" s="215">
        <f>SUM(Paniglgasse:Newshop2!AV318)</f>
        <v>559.98</v>
      </c>
      <c r="AW318" s="215">
        <f>SUM(Paniglgasse:Newshop2!AW318)</f>
        <v>560.65</v>
      </c>
      <c r="AX318" s="215">
        <f>SUM(Paniglgasse:Newshop2!AX318)</f>
        <v>689.08999999999992</v>
      </c>
      <c r="AY318" s="215">
        <f>SUM(Paniglgasse:Newshop2!AY318)</f>
        <v>703.69</v>
      </c>
      <c r="AZ318" s="215">
        <f>SUM(Paniglgasse:Newshop2!AZ318)</f>
        <v>522.09</v>
      </c>
      <c r="BA318" s="215">
        <f>SUM(Paniglgasse:Newshop2!BA318)</f>
        <v>526.9</v>
      </c>
      <c r="BB318" s="215">
        <f>SUM(Paniglgasse:Newshop2!BB318)</f>
        <v>522.91999999999996</v>
      </c>
      <c r="BC318" s="215">
        <f>SUM(Paniglgasse:Newshop2!BC318)</f>
        <v>485.80999999999995</v>
      </c>
      <c r="BD318" s="215">
        <f>SUM(Paniglgasse:Newshop2!BD318)</f>
        <v>452.62</v>
      </c>
      <c r="BE318" s="271"/>
      <c r="BF318" s="163">
        <f t="shared" si="492"/>
        <v>2691.27</v>
      </c>
      <c r="BG318" s="77">
        <f t="shared" si="493"/>
        <v>2546.4300000000003</v>
      </c>
      <c r="BH318" s="77">
        <f t="shared" si="494"/>
        <v>2523.79</v>
      </c>
      <c r="BI318" s="77">
        <f t="shared" si="495"/>
        <v>2481.75</v>
      </c>
      <c r="BJ318" s="77">
        <f t="shared" si="496"/>
        <v>2645.0699999999997</v>
      </c>
      <c r="BK318" s="77">
        <f t="shared" si="497"/>
        <v>2599.3899999999994</v>
      </c>
      <c r="BL318" s="77">
        <f t="shared" si="498"/>
        <v>2636.49</v>
      </c>
      <c r="BM318" s="77">
        <f t="shared" si="499"/>
        <v>2459.8199999999997</v>
      </c>
      <c r="BN318" s="77">
        <f t="shared" si="500"/>
        <v>2481.69</v>
      </c>
      <c r="BO318" s="77">
        <f t="shared" si="501"/>
        <v>2560.2399999999998</v>
      </c>
      <c r="BP318" s="77">
        <f t="shared" si="502"/>
        <v>2513.41</v>
      </c>
      <c r="BQ318" s="77">
        <f t="shared" si="503"/>
        <v>2510.3399999999997</v>
      </c>
      <c r="BR318" s="157">
        <f t="shared" si="504"/>
        <v>30649.690000000002</v>
      </c>
      <c r="BS318" s="77">
        <f t="shared" si="505"/>
        <v>7761.4900000000007</v>
      </c>
      <c r="BT318" s="77">
        <f t="shared" si="506"/>
        <v>7726.2099999999991</v>
      </c>
      <c r="BU318" s="77">
        <f t="shared" si="507"/>
        <v>7578</v>
      </c>
      <c r="BV318" s="77">
        <f t="shared" si="508"/>
        <v>7583.99</v>
      </c>
      <c r="BW318" s="77">
        <f t="shared" si="509"/>
        <v>15487.7</v>
      </c>
      <c r="BX318" s="77">
        <f t="shared" si="510"/>
        <v>15161.99</v>
      </c>
      <c r="BY318" s="77">
        <f>IF(Info!$O$3="Q1",$BS318,IF(Info!$O$3="Q2",$BS318+$BT318,IF(Info!$O$3="Q3",$BS318+$BT318+$BU318,$BR318)))</f>
        <v>7761.4900000000007</v>
      </c>
      <c r="BZ318" s="77">
        <f>IF(Info!$O$3="Q1",$BS318,IF(Info!$O$3="Q2",$BT318,IF(Info!$O$3="Q3",$BU318,$BV318)))</f>
        <v>7761.4900000000007</v>
      </c>
      <c r="CA318" s="49"/>
    </row>
    <row r="319" spans="1:79" x14ac:dyDescent="0.3">
      <c r="A319" s="269"/>
      <c r="B319" s="78" t="s">
        <v>351</v>
      </c>
      <c r="C319" s="275"/>
      <c r="D319" s="161">
        <f t="shared" si="491"/>
        <v>0</v>
      </c>
      <c r="E319" s="215">
        <f>SUM(Paniglgasse:Newshop2!E319)</f>
        <v>0</v>
      </c>
      <c r="F319" s="215">
        <f>SUM(Paniglgasse:Newshop2!F319)</f>
        <v>0</v>
      </c>
      <c r="G319" s="215">
        <f>SUM(Paniglgasse:Newshop2!G319)</f>
        <v>0</v>
      </c>
      <c r="H319" s="215">
        <f>SUM(Paniglgasse:Newshop2!H319)</f>
        <v>0</v>
      </c>
      <c r="I319" s="215">
        <f>SUM(Paniglgasse:Newshop2!I319)</f>
        <v>0</v>
      </c>
      <c r="J319" s="215">
        <f>SUM(Paniglgasse:Newshop2!J319)</f>
        <v>0</v>
      </c>
      <c r="K319" s="215">
        <f>SUM(Paniglgasse:Newshop2!K319)</f>
        <v>0</v>
      </c>
      <c r="L319" s="215">
        <f>SUM(Paniglgasse:Newshop2!L319)</f>
        <v>0</v>
      </c>
      <c r="M319" s="215">
        <f>SUM(Paniglgasse:Newshop2!M319)</f>
        <v>0</v>
      </c>
      <c r="N319" s="215">
        <f>SUM(Paniglgasse:Newshop2!N319)</f>
        <v>0</v>
      </c>
      <c r="O319" s="215">
        <f>SUM(Paniglgasse:Newshop2!O319)</f>
        <v>0</v>
      </c>
      <c r="P319" s="215">
        <f>SUM(Paniglgasse:Newshop2!P319)</f>
        <v>0</v>
      </c>
      <c r="Q319" s="215">
        <f>SUM(Paniglgasse:Newshop2!Q319)</f>
        <v>0</v>
      </c>
      <c r="R319" s="215">
        <f>SUM(Paniglgasse:Newshop2!R319)</f>
        <v>0</v>
      </c>
      <c r="S319" s="215">
        <f>SUM(Paniglgasse:Newshop2!S319)</f>
        <v>0</v>
      </c>
      <c r="T319" s="215">
        <f>SUM(Paniglgasse:Newshop2!T319)</f>
        <v>0</v>
      </c>
      <c r="U319" s="215">
        <f>SUM(Paniglgasse:Newshop2!U319)</f>
        <v>0</v>
      </c>
      <c r="V319" s="215">
        <f>SUM(Paniglgasse:Newshop2!V319)</f>
        <v>0</v>
      </c>
      <c r="W319" s="215">
        <f>SUM(Paniglgasse:Newshop2!W319)</f>
        <v>0</v>
      </c>
      <c r="X319" s="215">
        <f>SUM(Paniglgasse:Newshop2!X319)</f>
        <v>0</v>
      </c>
      <c r="Y319" s="215">
        <f>SUM(Paniglgasse:Newshop2!Y319)</f>
        <v>0</v>
      </c>
      <c r="Z319" s="215">
        <f>SUM(Paniglgasse:Newshop2!Z319)</f>
        <v>0</v>
      </c>
      <c r="AA319" s="215">
        <f>SUM(Paniglgasse:Newshop2!AA319)</f>
        <v>0</v>
      </c>
      <c r="AB319" s="215">
        <f>SUM(Paniglgasse:Newshop2!AB319)</f>
        <v>0</v>
      </c>
      <c r="AC319" s="215">
        <f>SUM(Paniglgasse:Newshop2!AC319)</f>
        <v>0</v>
      </c>
      <c r="AD319" s="215">
        <f>SUM(Paniglgasse:Newshop2!AD319)</f>
        <v>0</v>
      </c>
      <c r="AE319" s="215">
        <f>SUM(Paniglgasse:Newshop2!AE319)</f>
        <v>0</v>
      </c>
      <c r="AF319" s="215">
        <f>SUM(Paniglgasse:Newshop2!AF319)</f>
        <v>0</v>
      </c>
      <c r="AG319" s="215">
        <f>SUM(Paniglgasse:Newshop2!AG319)</f>
        <v>0</v>
      </c>
      <c r="AH319" s="215">
        <f>SUM(Paniglgasse:Newshop2!AH319)</f>
        <v>0</v>
      </c>
      <c r="AI319" s="215">
        <f>SUM(Paniglgasse:Newshop2!AI319)</f>
        <v>0</v>
      </c>
      <c r="AJ319" s="215">
        <f>SUM(Paniglgasse:Newshop2!AJ319)</f>
        <v>0</v>
      </c>
      <c r="AK319" s="215">
        <f>SUM(Paniglgasse:Newshop2!AK319)</f>
        <v>0</v>
      </c>
      <c r="AL319" s="215">
        <f>SUM(Paniglgasse:Newshop2!AL319)</f>
        <v>0</v>
      </c>
      <c r="AM319" s="215">
        <f>SUM(Paniglgasse:Newshop2!AM319)</f>
        <v>0</v>
      </c>
      <c r="AN319" s="215">
        <f>SUM(Paniglgasse:Newshop2!AN319)</f>
        <v>0</v>
      </c>
      <c r="AO319" s="215">
        <f>SUM(Paniglgasse:Newshop2!AO319)</f>
        <v>0</v>
      </c>
      <c r="AP319" s="215">
        <f>SUM(Paniglgasse:Newshop2!AP319)</f>
        <v>0</v>
      </c>
      <c r="AQ319" s="215">
        <f>SUM(Paniglgasse:Newshop2!AQ319)</f>
        <v>0</v>
      </c>
      <c r="AR319" s="215">
        <f>SUM(Paniglgasse:Newshop2!AR319)</f>
        <v>0</v>
      </c>
      <c r="AS319" s="215">
        <f>SUM(Paniglgasse:Newshop2!AS319)</f>
        <v>0</v>
      </c>
      <c r="AT319" s="215">
        <f>SUM(Paniglgasse:Newshop2!AT319)</f>
        <v>0</v>
      </c>
      <c r="AU319" s="215">
        <f>SUM(Paniglgasse:Newshop2!AU319)</f>
        <v>0</v>
      </c>
      <c r="AV319" s="215">
        <f>SUM(Paniglgasse:Newshop2!AV319)</f>
        <v>0</v>
      </c>
      <c r="AW319" s="215">
        <f>SUM(Paniglgasse:Newshop2!AW319)</f>
        <v>0</v>
      </c>
      <c r="AX319" s="215">
        <f>SUM(Paniglgasse:Newshop2!AX319)</f>
        <v>0</v>
      </c>
      <c r="AY319" s="215">
        <f>SUM(Paniglgasse:Newshop2!AY319)</f>
        <v>0</v>
      </c>
      <c r="AZ319" s="215">
        <f>SUM(Paniglgasse:Newshop2!AZ319)</f>
        <v>0</v>
      </c>
      <c r="BA319" s="215">
        <f>SUM(Paniglgasse:Newshop2!BA319)</f>
        <v>0</v>
      </c>
      <c r="BB319" s="215">
        <f>SUM(Paniglgasse:Newshop2!BB319)</f>
        <v>0</v>
      </c>
      <c r="BC319" s="215">
        <f>SUM(Paniglgasse:Newshop2!BC319)</f>
        <v>0</v>
      </c>
      <c r="BD319" s="215">
        <f>SUM(Paniglgasse:Newshop2!BD319)</f>
        <v>0</v>
      </c>
      <c r="BE319" s="271"/>
      <c r="BF319" s="163">
        <f t="shared" si="492"/>
        <v>0</v>
      </c>
      <c r="BG319" s="77">
        <f t="shared" si="493"/>
        <v>0</v>
      </c>
      <c r="BH319" s="77">
        <f t="shared" si="494"/>
        <v>0</v>
      </c>
      <c r="BI319" s="77">
        <f t="shared" si="495"/>
        <v>0</v>
      </c>
      <c r="BJ319" s="77">
        <f t="shared" si="496"/>
        <v>0</v>
      </c>
      <c r="BK319" s="77">
        <f t="shared" si="497"/>
        <v>0</v>
      </c>
      <c r="BL319" s="77">
        <f t="shared" si="498"/>
        <v>0</v>
      </c>
      <c r="BM319" s="77">
        <f t="shared" si="499"/>
        <v>0</v>
      </c>
      <c r="BN319" s="77">
        <f t="shared" si="500"/>
        <v>0</v>
      </c>
      <c r="BO319" s="77">
        <f t="shared" si="501"/>
        <v>0</v>
      </c>
      <c r="BP319" s="77">
        <f t="shared" si="502"/>
        <v>0</v>
      </c>
      <c r="BQ319" s="77">
        <f t="shared" si="503"/>
        <v>0</v>
      </c>
      <c r="BR319" s="157">
        <f t="shared" si="504"/>
        <v>0</v>
      </c>
      <c r="BS319" s="77">
        <f t="shared" si="505"/>
        <v>0</v>
      </c>
      <c r="BT319" s="77">
        <f t="shared" si="506"/>
        <v>0</v>
      </c>
      <c r="BU319" s="77">
        <f t="shared" si="507"/>
        <v>0</v>
      </c>
      <c r="BV319" s="77">
        <f t="shared" si="508"/>
        <v>0</v>
      </c>
      <c r="BW319" s="77">
        <f t="shared" si="509"/>
        <v>0</v>
      </c>
      <c r="BX319" s="77">
        <f t="shared" si="510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x14ac:dyDescent="0.3">
      <c r="A320" s="269"/>
      <c r="B320" s="78" t="s">
        <v>51</v>
      </c>
      <c r="C320" s="275"/>
      <c r="D320" s="161">
        <f t="shared" si="491"/>
        <v>0</v>
      </c>
      <c r="E320" s="215">
        <f>SUM(Paniglgasse:Newshop2!E320)</f>
        <v>0</v>
      </c>
      <c r="F320" s="215">
        <f>SUM(Paniglgasse:Newshop2!F320)</f>
        <v>0</v>
      </c>
      <c r="G320" s="215">
        <f>SUM(Paniglgasse:Newshop2!G320)</f>
        <v>0</v>
      </c>
      <c r="H320" s="215">
        <f>SUM(Paniglgasse:Newshop2!H320)</f>
        <v>0</v>
      </c>
      <c r="I320" s="215">
        <f>SUM(Paniglgasse:Newshop2!I320)</f>
        <v>0</v>
      </c>
      <c r="J320" s="215">
        <f>SUM(Paniglgasse:Newshop2!J320)</f>
        <v>0</v>
      </c>
      <c r="K320" s="215">
        <f>SUM(Paniglgasse:Newshop2!K320)</f>
        <v>0</v>
      </c>
      <c r="L320" s="215">
        <f>SUM(Paniglgasse:Newshop2!L320)</f>
        <v>0</v>
      </c>
      <c r="M320" s="215">
        <f>SUM(Paniglgasse:Newshop2!M320)</f>
        <v>0</v>
      </c>
      <c r="N320" s="215">
        <f>SUM(Paniglgasse:Newshop2!N320)</f>
        <v>0</v>
      </c>
      <c r="O320" s="215">
        <f>SUM(Paniglgasse:Newshop2!O320)</f>
        <v>0</v>
      </c>
      <c r="P320" s="215">
        <f>SUM(Paniglgasse:Newshop2!P320)</f>
        <v>0</v>
      </c>
      <c r="Q320" s="215">
        <f>SUM(Paniglgasse:Newshop2!Q320)</f>
        <v>0</v>
      </c>
      <c r="R320" s="215">
        <f>SUM(Paniglgasse:Newshop2!R320)</f>
        <v>0</v>
      </c>
      <c r="S320" s="215">
        <f>SUM(Paniglgasse:Newshop2!S320)</f>
        <v>0</v>
      </c>
      <c r="T320" s="215">
        <f>SUM(Paniglgasse:Newshop2!T320)</f>
        <v>0</v>
      </c>
      <c r="U320" s="215">
        <f>SUM(Paniglgasse:Newshop2!U320)</f>
        <v>0</v>
      </c>
      <c r="V320" s="215">
        <f>SUM(Paniglgasse:Newshop2!V320)</f>
        <v>0</v>
      </c>
      <c r="W320" s="215">
        <f>SUM(Paniglgasse:Newshop2!W320)</f>
        <v>0</v>
      </c>
      <c r="X320" s="215">
        <f>SUM(Paniglgasse:Newshop2!X320)</f>
        <v>0</v>
      </c>
      <c r="Y320" s="215">
        <f>SUM(Paniglgasse:Newshop2!Y320)</f>
        <v>0</v>
      </c>
      <c r="Z320" s="215">
        <f>SUM(Paniglgasse:Newshop2!Z320)</f>
        <v>0</v>
      </c>
      <c r="AA320" s="215">
        <f>SUM(Paniglgasse:Newshop2!AA320)</f>
        <v>0</v>
      </c>
      <c r="AB320" s="215">
        <f>SUM(Paniglgasse:Newshop2!AB320)</f>
        <v>0</v>
      </c>
      <c r="AC320" s="215">
        <f>SUM(Paniglgasse:Newshop2!AC320)</f>
        <v>0</v>
      </c>
      <c r="AD320" s="215">
        <f>SUM(Paniglgasse:Newshop2!AD320)</f>
        <v>0</v>
      </c>
      <c r="AE320" s="215">
        <f>SUM(Paniglgasse:Newshop2!AE320)</f>
        <v>0</v>
      </c>
      <c r="AF320" s="215">
        <f>SUM(Paniglgasse:Newshop2!AF320)</f>
        <v>0</v>
      </c>
      <c r="AG320" s="215">
        <f>SUM(Paniglgasse:Newshop2!AG320)</f>
        <v>0</v>
      </c>
      <c r="AH320" s="215">
        <f>SUM(Paniglgasse:Newshop2!AH320)</f>
        <v>0</v>
      </c>
      <c r="AI320" s="215">
        <f>SUM(Paniglgasse:Newshop2!AI320)</f>
        <v>0</v>
      </c>
      <c r="AJ320" s="215">
        <f>SUM(Paniglgasse:Newshop2!AJ320)</f>
        <v>0</v>
      </c>
      <c r="AK320" s="215">
        <f>SUM(Paniglgasse:Newshop2!AK320)</f>
        <v>0</v>
      </c>
      <c r="AL320" s="215">
        <f>SUM(Paniglgasse:Newshop2!AL320)</f>
        <v>0</v>
      </c>
      <c r="AM320" s="215">
        <f>SUM(Paniglgasse:Newshop2!AM320)</f>
        <v>0</v>
      </c>
      <c r="AN320" s="215">
        <f>SUM(Paniglgasse:Newshop2!AN320)</f>
        <v>0</v>
      </c>
      <c r="AO320" s="215">
        <f>SUM(Paniglgasse:Newshop2!AO320)</f>
        <v>0</v>
      </c>
      <c r="AP320" s="215">
        <f>SUM(Paniglgasse:Newshop2!AP320)</f>
        <v>0</v>
      </c>
      <c r="AQ320" s="215">
        <f>SUM(Paniglgasse:Newshop2!AQ320)</f>
        <v>0</v>
      </c>
      <c r="AR320" s="215">
        <f>SUM(Paniglgasse:Newshop2!AR320)</f>
        <v>0</v>
      </c>
      <c r="AS320" s="215">
        <f>SUM(Paniglgasse:Newshop2!AS320)</f>
        <v>0</v>
      </c>
      <c r="AT320" s="215">
        <f>SUM(Paniglgasse:Newshop2!AT320)</f>
        <v>0</v>
      </c>
      <c r="AU320" s="215">
        <f>SUM(Paniglgasse:Newshop2!AU320)</f>
        <v>0</v>
      </c>
      <c r="AV320" s="215">
        <f>SUM(Paniglgasse:Newshop2!AV320)</f>
        <v>0</v>
      </c>
      <c r="AW320" s="215">
        <f>SUM(Paniglgasse:Newshop2!AW320)</f>
        <v>0</v>
      </c>
      <c r="AX320" s="215">
        <f>SUM(Paniglgasse:Newshop2!AX320)</f>
        <v>0</v>
      </c>
      <c r="AY320" s="215">
        <f>SUM(Paniglgasse:Newshop2!AY320)</f>
        <v>0</v>
      </c>
      <c r="AZ320" s="215">
        <f>SUM(Paniglgasse:Newshop2!AZ320)</f>
        <v>0</v>
      </c>
      <c r="BA320" s="215">
        <f>SUM(Paniglgasse:Newshop2!BA320)</f>
        <v>0</v>
      </c>
      <c r="BB320" s="215">
        <f>SUM(Paniglgasse:Newshop2!BB320)</f>
        <v>0</v>
      </c>
      <c r="BC320" s="215">
        <f>SUM(Paniglgasse:Newshop2!BC320)</f>
        <v>0</v>
      </c>
      <c r="BD320" s="215">
        <f>SUM(Paniglgasse:Newshop2!BD320)</f>
        <v>0</v>
      </c>
      <c r="BE320" s="271"/>
      <c r="BF320" s="163">
        <f t="shared" si="492"/>
        <v>0</v>
      </c>
      <c r="BG320" s="77">
        <f t="shared" si="493"/>
        <v>0</v>
      </c>
      <c r="BH320" s="77">
        <f t="shared" si="494"/>
        <v>0</v>
      </c>
      <c r="BI320" s="77">
        <f t="shared" si="495"/>
        <v>0</v>
      </c>
      <c r="BJ320" s="77">
        <f t="shared" si="496"/>
        <v>0</v>
      </c>
      <c r="BK320" s="77">
        <f t="shared" si="497"/>
        <v>0</v>
      </c>
      <c r="BL320" s="77">
        <f t="shared" si="498"/>
        <v>0</v>
      </c>
      <c r="BM320" s="77">
        <f t="shared" si="499"/>
        <v>0</v>
      </c>
      <c r="BN320" s="77">
        <f t="shared" si="500"/>
        <v>0</v>
      </c>
      <c r="BO320" s="77">
        <f t="shared" si="501"/>
        <v>0</v>
      </c>
      <c r="BP320" s="77">
        <f t="shared" si="502"/>
        <v>0</v>
      </c>
      <c r="BQ320" s="77">
        <f t="shared" si="503"/>
        <v>0</v>
      </c>
      <c r="BR320" s="157">
        <f t="shared" si="504"/>
        <v>0</v>
      </c>
      <c r="BS320" s="77">
        <f t="shared" si="505"/>
        <v>0</v>
      </c>
      <c r="BT320" s="77">
        <f t="shared" si="506"/>
        <v>0</v>
      </c>
      <c r="BU320" s="77">
        <f t="shared" si="507"/>
        <v>0</v>
      </c>
      <c r="BV320" s="77">
        <f t="shared" si="508"/>
        <v>0</v>
      </c>
      <c r="BW320" s="77">
        <f t="shared" si="509"/>
        <v>0</v>
      </c>
      <c r="BX320" s="77">
        <f t="shared" si="510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x14ac:dyDescent="0.3">
      <c r="A321" s="269"/>
      <c r="B321" s="78" t="s">
        <v>53</v>
      </c>
      <c r="C321" s="275"/>
      <c r="D321" s="161">
        <f t="shared" si="491"/>
        <v>5000</v>
      </c>
      <c r="E321" s="215">
        <f>SUM(Paniglgasse:Newshop2!E321)</f>
        <v>104.1666666666667</v>
      </c>
      <c r="F321" s="215">
        <f>SUM(Paniglgasse:Newshop2!F321)</f>
        <v>104.1666666666667</v>
      </c>
      <c r="G321" s="215">
        <f>SUM(Paniglgasse:Newshop2!G321)</f>
        <v>104.1666666666667</v>
      </c>
      <c r="H321" s="215">
        <f>SUM(Paniglgasse:Newshop2!H321)</f>
        <v>104.1666666666667</v>
      </c>
      <c r="I321" s="215">
        <f>SUM(Paniglgasse:Newshop2!I321)</f>
        <v>104.1666666666667</v>
      </c>
      <c r="J321" s="215">
        <f>SUM(Paniglgasse:Newshop2!J321)</f>
        <v>104.1666666666667</v>
      </c>
      <c r="K321" s="215">
        <f>SUM(Paniglgasse:Newshop2!K321)</f>
        <v>104.1666666666667</v>
      </c>
      <c r="L321" s="215">
        <f>SUM(Paniglgasse:Newshop2!L321)</f>
        <v>104.1666666666667</v>
      </c>
      <c r="M321" s="215">
        <f>SUM(Paniglgasse:Newshop2!M321)</f>
        <v>83.333333333333343</v>
      </c>
      <c r="N321" s="215">
        <f>SUM(Paniglgasse:Newshop2!N321)</f>
        <v>83.333333333333343</v>
      </c>
      <c r="O321" s="215">
        <f>SUM(Paniglgasse:Newshop2!O321)</f>
        <v>83.333333333333343</v>
      </c>
      <c r="P321" s="215">
        <f>SUM(Paniglgasse:Newshop2!P321)</f>
        <v>83.333333333333343</v>
      </c>
      <c r="Q321" s="215">
        <f>SUM(Paniglgasse:Newshop2!Q321)</f>
        <v>83.333333333333343</v>
      </c>
      <c r="R321" s="215">
        <f>SUM(Paniglgasse:Newshop2!R321)</f>
        <v>104.1666666666667</v>
      </c>
      <c r="S321" s="215">
        <f>SUM(Paniglgasse:Newshop2!S321)</f>
        <v>104.1666666666667</v>
      </c>
      <c r="T321" s="215">
        <f>SUM(Paniglgasse:Newshop2!T321)</f>
        <v>104.1666666666667</v>
      </c>
      <c r="U321" s="215">
        <f>SUM(Paniglgasse:Newshop2!U321)</f>
        <v>104.1666666666667</v>
      </c>
      <c r="V321" s="215">
        <f>SUM(Paniglgasse:Newshop2!V321)</f>
        <v>104.1666666666667</v>
      </c>
      <c r="W321" s="215">
        <f>SUM(Paniglgasse:Newshop2!W321)</f>
        <v>104.1666666666667</v>
      </c>
      <c r="X321" s="215">
        <f>SUM(Paniglgasse:Newshop2!X321)</f>
        <v>104.1666666666667</v>
      </c>
      <c r="Y321" s="215">
        <f>SUM(Paniglgasse:Newshop2!Y321)</f>
        <v>104.1666666666667</v>
      </c>
      <c r="Z321" s="215">
        <f>SUM(Paniglgasse:Newshop2!Z321)</f>
        <v>83.333333333333343</v>
      </c>
      <c r="AA321" s="215">
        <f>SUM(Paniglgasse:Newshop2!AA321)</f>
        <v>83.333333333333343</v>
      </c>
      <c r="AB321" s="215">
        <f>SUM(Paniglgasse:Newshop2!AB321)</f>
        <v>83.333333333333343</v>
      </c>
      <c r="AC321" s="215">
        <f>SUM(Paniglgasse:Newshop2!AC321)</f>
        <v>83.333333333333343</v>
      </c>
      <c r="AD321" s="215">
        <f>SUM(Paniglgasse:Newshop2!AD321)</f>
        <v>83.333333333333343</v>
      </c>
      <c r="AE321" s="215">
        <f>SUM(Paniglgasse:Newshop2!AE321)</f>
        <v>104.1666666666667</v>
      </c>
      <c r="AF321" s="215">
        <f>SUM(Paniglgasse:Newshop2!AF321)</f>
        <v>104.1666666666667</v>
      </c>
      <c r="AG321" s="215">
        <f>SUM(Paniglgasse:Newshop2!AG321)</f>
        <v>104.1666666666667</v>
      </c>
      <c r="AH321" s="215">
        <f>SUM(Paniglgasse:Newshop2!AH321)</f>
        <v>104.1666666666667</v>
      </c>
      <c r="AI321" s="215">
        <f>SUM(Paniglgasse:Newshop2!AI321)</f>
        <v>104.1666666666667</v>
      </c>
      <c r="AJ321" s="215">
        <f>SUM(Paniglgasse:Newshop2!AJ321)</f>
        <v>104.1666666666667</v>
      </c>
      <c r="AK321" s="215">
        <f>SUM(Paniglgasse:Newshop2!AK321)</f>
        <v>104.1666666666667</v>
      </c>
      <c r="AL321" s="215">
        <f>SUM(Paniglgasse:Newshop2!AL321)</f>
        <v>104.1666666666667</v>
      </c>
      <c r="AM321" s="215">
        <f>SUM(Paniglgasse:Newshop2!AM321)</f>
        <v>83.333333333333343</v>
      </c>
      <c r="AN321" s="215">
        <f>SUM(Paniglgasse:Newshop2!AN321)</f>
        <v>83.333333333333343</v>
      </c>
      <c r="AO321" s="215">
        <f>SUM(Paniglgasse:Newshop2!AO321)</f>
        <v>83.333333333333343</v>
      </c>
      <c r="AP321" s="215">
        <f>SUM(Paniglgasse:Newshop2!AP321)</f>
        <v>83.333333333333343</v>
      </c>
      <c r="AQ321" s="215">
        <f>SUM(Paniglgasse:Newshop2!AQ321)</f>
        <v>83.333333333333343</v>
      </c>
      <c r="AR321" s="215">
        <f>SUM(Paniglgasse:Newshop2!AR321)</f>
        <v>104.1666666666667</v>
      </c>
      <c r="AS321" s="215">
        <f>SUM(Paniglgasse:Newshop2!AS321)</f>
        <v>104.1666666666667</v>
      </c>
      <c r="AT321" s="215">
        <f>SUM(Paniglgasse:Newshop2!AT321)</f>
        <v>104.1666666666667</v>
      </c>
      <c r="AU321" s="215">
        <f>SUM(Paniglgasse:Newshop2!AU321)</f>
        <v>104.1666666666667</v>
      </c>
      <c r="AV321" s="215">
        <f>SUM(Paniglgasse:Newshop2!AV321)</f>
        <v>104.1666666666667</v>
      </c>
      <c r="AW321" s="215">
        <f>SUM(Paniglgasse:Newshop2!AW321)</f>
        <v>104.1666666666667</v>
      </c>
      <c r="AX321" s="215">
        <f>SUM(Paniglgasse:Newshop2!AX321)</f>
        <v>104.1666666666667</v>
      </c>
      <c r="AY321" s="215">
        <f>SUM(Paniglgasse:Newshop2!AY321)</f>
        <v>104.1666666666667</v>
      </c>
      <c r="AZ321" s="215">
        <f>SUM(Paniglgasse:Newshop2!AZ321)</f>
        <v>83.333333333333343</v>
      </c>
      <c r="BA321" s="215">
        <f>SUM(Paniglgasse:Newshop2!BA321)</f>
        <v>83.333333333333343</v>
      </c>
      <c r="BB321" s="215">
        <f>SUM(Paniglgasse:Newshop2!BB321)</f>
        <v>83.333333333333343</v>
      </c>
      <c r="BC321" s="215">
        <f>SUM(Paniglgasse:Newshop2!BC321)</f>
        <v>83.333333333333343</v>
      </c>
      <c r="BD321" s="215">
        <f>SUM(Paniglgasse:Newshop2!BD321)</f>
        <v>83.333333333333343</v>
      </c>
      <c r="BE321" s="271"/>
      <c r="BF321" s="163">
        <f t="shared" si="492"/>
        <v>416.6666666666668</v>
      </c>
      <c r="BG321" s="77">
        <f t="shared" si="493"/>
        <v>416.6666666666668</v>
      </c>
      <c r="BH321" s="77">
        <f t="shared" si="494"/>
        <v>416.66666666666674</v>
      </c>
      <c r="BI321" s="77">
        <f t="shared" si="495"/>
        <v>416.6666666666668</v>
      </c>
      <c r="BJ321" s="77">
        <f t="shared" si="496"/>
        <v>416.6666666666668</v>
      </c>
      <c r="BK321" s="77">
        <f t="shared" si="497"/>
        <v>416.66666666666674</v>
      </c>
      <c r="BL321" s="77">
        <f t="shared" si="498"/>
        <v>416.6666666666668</v>
      </c>
      <c r="BM321" s="77">
        <f t="shared" si="499"/>
        <v>416.6666666666668</v>
      </c>
      <c r="BN321" s="77">
        <f t="shared" si="500"/>
        <v>416.66666666666674</v>
      </c>
      <c r="BO321" s="77">
        <f t="shared" si="501"/>
        <v>416.6666666666668</v>
      </c>
      <c r="BP321" s="77">
        <f t="shared" si="502"/>
        <v>416.6666666666668</v>
      </c>
      <c r="BQ321" s="77">
        <f t="shared" si="503"/>
        <v>416.66666666666674</v>
      </c>
      <c r="BR321" s="157">
        <f t="shared" si="504"/>
        <v>5000.0000000000027</v>
      </c>
      <c r="BS321" s="77">
        <f t="shared" si="505"/>
        <v>1250.0000000000005</v>
      </c>
      <c r="BT321" s="77">
        <f t="shared" si="506"/>
        <v>1250.0000000000005</v>
      </c>
      <c r="BU321" s="77">
        <f t="shared" si="507"/>
        <v>1250.0000000000005</v>
      </c>
      <c r="BV321" s="77">
        <f t="shared" si="508"/>
        <v>1250.0000000000005</v>
      </c>
      <c r="BW321" s="77">
        <f t="shared" si="509"/>
        <v>2500.0000000000009</v>
      </c>
      <c r="BX321" s="77">
        <f t="shared" si="510"/>
        <v>2500.0000000000009</v>
      </c>
      <c r="BY321" s="77">
        <f>IF(Info!$O$3="Q1",$BS321,IF(Info!$O$3="Q2",$BS321+$BT321,IF(Info!$O$3="Q3",$BS321+$BT321+$BU321,$BR321)))</f>
        <v>1250.0000000000005</v>
      </c>
      <c r="BZ321" s="77">
        <f>IF(Info!$O$3="Q1",$BS321,IF(Info!$O$3="Q2",$BT321,IF(Info!$O$3="Q3",$BU321,$BV321)))</f>
        <v>1250.0000000000005</v>
      </c>
      <c r="CA321" s="49"/>
    </row>
    <row r="322" spans="1:79" x14ac:dyDescent="0.3">
      <c r="A322" s="269"/>
      <c r="B322" s="78" t="s">
        <v>352</v>
      </c>
      <c r="C322" s="275"/>
      <c r="D322" s="161">
        <f t="shared" si="491"/>
        <v>0</v>
      </c>
      <c r="E322" s="215">
        <f>SUM(Paniglgasse:Newshop2!E322)</f>
        <v>0</v>
      </c>
      <c r="F322" s="215">
        <f>SUM(Paniglgasse:Newshop2!F322)</f>
        <v>0</v>
      </c>
      <c r="G322" s="215">
        <f>SUM(Paniglgasse:Newshop2!G322)</f>
        <v>0</v>
      </c>
      <c r="H322" s="215">
        <f>SUM(Paniglgasse:Newshop2!H322)</f>
        <v>0</v>
      </c>
      <c r="I322" s="215">
        <f>SUM(Paniglgasse:Newshop2!I322)</f>
        <v>0</v>
      </c>
      <c r="J322" s="215">
        <f>SUM(Paniglgasse:Newshop2!J322)</f>
        <v>0</v>
      </c>
      <c r="K322" s="215">
        <f>SUM(Paniglgasse:Newshop2!K322)</f>
        <v>0</v>
      </c>
      <c r="L322" s="215">
        <f>SUM(Paniglgasse:Newshop2!L322)</f>
        <v>0</v>
      </c>
      <c r="M322" s="215">
        <f>SUM(Paniglgasse:Newshop2!M322)</f>
        <v>0</v>
      </c>
      <c r="N322" s="215">
        <f>SUM(Paniglgasse:Newshop2!N322)</f>
        <v>0</v>
      </c>
      <c r="O322" s="215">
        <f>SUM(Paniglgasse:Newshop2!O322)</f>
        <v>0</v>
      </c>
      <c r="P322" s="215">
        <f>SUM(Paniglgasse:Newshop2!P322)</f>
        <v>0</v>
      </c>
      <c r="Q322" s="215">
        <f>SUM(Paniglgasse:Newshop2!Q322)</f>
        <v>0</v>
      </c>
      <c r="R322" s="215">
        <f>SUM(Paniglgasse:Newshop2!R322)</f>
        <v>0</v>
      </c>
      <c r="S322" s="215">
        <f>SUM(Paniglgasse:Newshop2!S322)</f>
        <v>0</v>
      </c>
      <c r="T322" s="215">
        <f>SUM(Paniglgasse:Newshop2!T322)</f>
        <v>0</v>
      </c>
      <c r="U322" s="215">
        <f>SUM(Paniglgasse:Newshop2!U322)</f>
        <v>0</v>
      </c>
      <c r="V322" s="215">
        <f>SUM(Paniglgasse:Newshop2!V322)</f>
        <v>0</v>
      </c>
      <c r="W322" s="215">
        <f>SUM(Paniglgasse:Newshop2!W322)</f>
        <v>0</v>
      </c>
      <c r="X322" s="215">
        <f>SUM(Paniglgasse:Newshop2!X322)</f>
        <v>0</v>
      </c>
      <c r="Y322" s="215">
        <f>SUM(Paniglgasse:Newshop2!Y322)</f>
        <v>0</v>
      </c>
      <c r="Z322" s="215">
        <f>SUM(Paniglgasse:Newshop2!Z322)</f>
        <v>0</v>
      </c>
      <c r="AA322" s="215">
        <f>SUM(Paniglgasse:Newshop2!AA322)</f>
        <v>0</v>
      </c>
      <c r="AB322" s="215">
        <f>SUM(Paniglgasse:Newshop2!AB322)</f>
        <v>0</v>
      </c>
      <c r="AC322" s="215">
        <f>SUM(Paniglgasse:Newshop2!AC322)</f>
        <v>0</v>
      </c>
      <c r="AD322" s="215">
        <f>SUM(Paniglgasse:Newshop2!AD322)</f>
        <v>0</v>
      </c>
      <c r="AE322" s="215">
        <f>SUM(Paniglgasse:Newshop2!AE322)</f>
        <v>0</v>
      </c>
      <c r="AF322" s="215">
        <f>SUM(Paniglgasse:Newshop2!AF322)</f>
        <v>0</v>
      </c>
      <c r="AG322" s="215">
        <f>SUM(Paniglgasse:Newshop2!AG322)</f>
        <v>0</v>
      </c>
      <c r="AH322" s="215">
        <f>SUM(Paniglgasse:Newshop2!AH322)</f>
        <v>0</v>
      </c>
      <c r="AI322" s="215">
        <f>SUM(Paniglgasse:Newshop2!AI322)</f>
        <v>0</v>
      </c>
      <c r="AJ322" s="215">
        <f>SUM(Paniglgasse:Newshop2!AJ322)</f>
        <v>0</v>
      </c>
      <c r="AK322" s="215">
        <f>SUM(Paniglgasse:Newshop2!AK322)</f>
        <v>0</v>
      </c>
      <c r="AL322" s="215">
        <f>SUM(Paniglgasse:Newshop2!AL322)</f>
        <v>0</v>
      </c>
      <c r="AM322" s="215">
        <f>SUM(Paniglgasse:Newshop2!AM322)</f>
        <v>0</v>
      </c>
      <c r="AN322" s="215">
        <f>SUM(Paniglgasse:Newshop2!AN322)</f>
        <v>0</v>
      </c>
      <c r="AO322" s="215">
        <f>SUM(Paniglgasse:Newshop2!AO322)</f>
        <v>0</v>
      </c>
      <c r="AP322" s="215">
        <f>SUM(Paniglgasse:Newshop2!AP322)</f>
        <v>0</v>
      </c>
      <c r="AQ322" s="215">
        <f>SUM(Paniglgasse:Newshop2!AQ322)</f>
        <v>0</v>
      </c>
      <c r="AR322" s="215">
        <f>SUM(Paniglgasse:Newshop2!AR322)</f>
        <v>0</v>
      </c>
      <c r="AS322" s="215">
        <f>SUM(Paniglgasse:Newshop2!AS322)</f>
        <v>0</v>
      </c>
      <c r="AT322" s="215">
        <f>SUM(Paniglgasse:Newshop2!AT322)</f>
        <v>0</v>
      </c>
      <c r="AU322" s="215">
        <f>SUM(Paniglgasse:Newshop2!AU322)</f>
        <v>0</v>
      </c>
      <c r="AV322" s="215">
        <f>SUM(Paniglgasse:Newshop2!AV322)</f>
        <v>0</v>
      </c>
      <c r="AW322" s="215">
        <f>SUM(Paniglgasse:Newshop2!AW322)</f>
        <v>0</v>
      </c>
      <c r="AX322" s="215">
        <f>SUM(Paniglgasse:Newshop2!AX322)</f>
        <v>0</v>
      </c>
      <c r="AY322" s="215">
        <f>SUM(Paniglgasse:Newshop2!AY322)</f>
        <v>0</v>
      </c>
      <c r="AZ322" s="215">
        <f>SUM(Paniglgasse:Newshop2!AZ322)</f>
        <v>0</v>
      </c>
      <c r="BA322" s="215">
        <f>SUM(Paniglgasse:Newshop2!BA322)</f>
        <v>0</v>
      </c>
      <c r="BB322" s="215">
        <f>SUM(Paniglgasse:Newshop2!BB322)</f>
        <v>0</v>
      </c>
      <c r="BC322" s="215">
        <f>SUM(Paniglgasse:Newshop2!BC322)</f>
        <v>0</v>
      </c>
      <c r="BD322" s="215">
        <f>SUM(Paniglgasse:Newshop2!BD322)</f>
        <v>0</v>
      </c>
      <c r="BE322" s="271"/>
      <c r="BF322" s="163">
        <f t="shared" si="492"/>
        <v>0</v>
      </c>
      <c r="BG322" s="77">
        <f t="shared" si="493"/>
        <v>0</v>
      </c>
      <c r="BH322" s="77">
        <f t="shared" si="494"/>
        <v>0</v>
      </c>
      <c r="BI322" s="77">
        <f t="shared" si="495"/>
        <v>0</v>
      </c>
      <c r="BJ322" s="77">
        <f t="shared" si="496"/>
        <v>0</v>
      </c>
      <c r="BK322" s="77">
        <f t="shared" si="497"/>
        <v>0</v>
      </c>
      <c r="BL322" s="77">
        <f t="shared" si="498"/>
        <v>0</v>
      </c>
      <c r="BM322" s="77">
        <f t="shared" si="499"/>
        <v>0</v>
      </c>
      <c r="BN322" s="77">
        <f t="shared" si="500"/>
        <v>0</v>
      </c>
      <c r="BO322" s="77">
        <f t="shared" si="501"/>
        <v>0</v>
      </c>
      <c r="BP322" s="77">
        <f t="shared" si="502"/>
        <v>0</v>
      </c>
      <c r="BQ322" s="77">
        <f t="shared" si="503"/>
        <v>0</v>
      </c>
      <c r="BR322" s="157">
        <f t="shared" si="504"/>
        <v>0</v>
      </c>
      <c r="BS322" s="77">
        <f t="shared" si="505"/>
        <v>0</v>
      </c>
      <c r="BT322" s="77">
        <f t="shared" si="506"/>
        <v>0</v>
      </c>
      <c r="BU322" s="77">
        <f t="shared" si="507"/>
        <v>0</v>
      </c>
      <c r="BV322" s="77">
        <f t="shared" si="508"/>
        <v>0</v>
      </c>
      <c r="BW322" s="77">
        <f t="shared" si="509"/>
        <v>0</v>
      </c>
      <c r="BX322" s="77">
        <f t="shared" si="510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x14ac:dyDescent="0.3">
      <c r="A323" s="269"/>
      <c r="B323" s="160" t="s">
        <v>353</v>
      </c>
      <c r="C323" s="275"/>
      <c r="D323" s="161">
        <f t="shared" si="491"/>
        <v>208894.71000000011</v>
      </c>
      <c r="E323" s="278">
        <f t="shared" ref="E323:AJ323" si="511">SUM(E317:E322)</f>
        <v>4778.6312500000013</v>
      </c>
      <c r="F323" s="278">
        <f t="shared" si="511"/>
        <v>4726.8812500000013</v>
      </c>
      <c r="G323" s="278">
        <f t="shared" si="511"/>
        <v>4113.2012500000001</v>
      </c>
      <c r="H323" s="278">
        <f t="shared" si="511"/>
        <v>4522.82125</v>
      </c>
      <c r="I323" s="278">
        <f t="shared" si="511"/>
        <v>4522.3112500000007</v>
      </c>
      <c r="J323" s="278">
        <f t="shared" si="511"/>
        <v>4653.8012500000004</v>
      </c>
      <c r="K323" s="278">
        <f t="shared" si="511"/>
        <v>4291.4812500000007</v>
      </c>
      <c r="L323" s="278">
        <f t="shared" si="511"/>
        <v>4304.4412499999999</v>
      </c>
      <c r="M323" s="278">
        <f t="shared" si="511"/>
        <v>3369.0230000000006</v>
      </c>
      <c r="N323" s="278">
        <f t="shared" si="511"/>
        <v>3298.7130000000002</v>
      </c>
      <c r="O323" s="278">
        <f t="shared" si="511"/>
        <v>3784.0629999999996</v>
      </c>
      <c r="P323" s="278">
        <f t="shared" si="511"/>
        <v>3423.6529999999998</v>
      </c>
      <c r="Q323" s="278">
        <f t="shared" si="511"/>
        <v>3544.6929999999998</v>
      </c>
      <c r="R323" s="278">
        <f t="shared" si="511"/>
        <v>4521.1912499999999</v>
      </c>
      <c r="S323" s="278">
        <f t="shared" si="511"/>
        <v>4380.5812500000002</v>
      </c>
      <c r="T323" s="278">
        <f t="shared" si="511"/>
        <v>4007.7412499999996</v>
      </c>
      <c r="U323" s="278">
        <f t="shared" si="511"/>
        <v>4630.6512499999999</v>
      </c>
      <c r="V323" s="278">
        <f t="shared" si="511"/>
        <v>4222.4512500000001</v>
      </c>
      <c r="W323" s="278">
        <f t="shared" si="511"/>
        <v>4093.0912499999999</v>
      </c>
      <c r="X323" s="278">
        <f t="shared" si="511"/>
        <v>4542.911250000001</v>
      </c>
      <c r="Y323" s="278">
        <f t="shared" si="511"/>
        <v>4092.8812500000004</v>
      </c>
      <c r="Z323" s="278">
        <f t="shared" si="511"/>
        <v>3663.3529999999996</v>
      </c>
      <c r="AA323" s="278">
        <f t="shared" si="511"/>
        <v>3366.1130000000003</v>
      </c>
      <c r="AB323" s="278">
        <f t="shared" si="511"/>
        <v>3290.183</v>
      </c>
      <c r="AC323" s="278">
        <f t="shared" si="511"/>
        <v>3763.2830000000004</v>
      </c>
      <c r="AD323" s="278">
        <f t="shared" si="511"/>
        <v>3475.6430000000005</v>
      </c>
      <c r="AE323" s="278">
        <f t="shared" si="511"/>
        <v>4173.82125</v>
      </c>
      <c r="AF323" s="278">
        <f t="shared" si="511"/>
        <v>4739.7512500000003</v>
      </c>
      <c r="AG323" s="278">
        <f t="shared" si="511"/>
        <v>4083.5612500000002</v>
      </c>
      <c r="AH323" s="278">
        <f t="shared" si="511"/>
        <v>4598.6212500000001</v>
      </c>
      <c r="AI323" s="278">
        <f t="shared" si="511"/>
        <v>4131.8712500000001</v>
      </c>
      <c r="AJ323" s="278">
        <f t="shared" si="511"/>
        <v>4076.6812500000001</v>
      </c>
      <c r="AK323" s="278">
        <f t="shared" ref="AK323:BP323" si="512">SUM(AK317:AK322)</f>
        <v>4185.6712500000003</v>
      </c>
      <c r="AL323" s="278">
        <f t="shared" si="512"/>
        <v>4153.7312499999998</v>
      </c>
      <c r="AM323" s="278">
        <f t="shared" si="512"/>
        <v>3597.3430000000003</v>
      </c>
      <c r="AN323" s="278">
        <f t="shared" si="512"/>
        <v>3179.953</v>
      </c>
      <c r="AO323" s="278">
        <f t="shared" si="512"/>
        <v>3226.7330000000002</v>
      </c>
      <c r="AP323" s="278">
        <f t="shared" si="512"/>
        <v>3711.4830000000002</v>
      </c>
      <c r="AQ323" s="278">
        <f t="shared" si="512"/>
        <v>3346.8629999999998</v>
      </c>
      <c r="AR323" s="278">
        <f t="shared" si="512"/>
        <v>4201.07125</v>
      </c>
      <c r="AS323" s="278">
        <f t="shared" si="512"/>
        <v>4247.451250000001</v>
      </c>
      <c r="AT323" s="278">
        <f t="shared" si="512"/>
        <v>3988.5212500000002</v>
      </c>
      <c r="AU323" s="278">
        <f t="shared" si="512"/>
        <v>4637.9312500000005</v>
      </c>
      <c r="AV323" s="278">
        <f t="shared" si="512"/>
        <v>4334.9112500000001</v>
      </c>
      <c r="AW323" s="278">
        <f t="shared" si="512"/>
        <v>4493.7312499999998</v>
      </c>
      <c r="AX323" s="278">
        <f t="shared" si="512"/>
        <v>4428.1212500000001</v>
      </c>
      <c r="AY323" s="278">
        <f t="shared" si="512"/>
        <v>4660.07125</v>
      </c>
      <c r="AZ323" s="278">
        <f t="shared" si="512"/>
        <v>3534.6330000000003</v>
      </c>
      <c r="BA323" s="278">
        <f t="shared" si="512"/>
        <v>3306.5529999999999</v>
      </c>
      <c r="BB323" s="278">
        <f t="shared" si="512"/>
        <v>3530.0430000000001</v>
      </c>
      <c r="BC323" s="278">
        <f t="shared" si="512"/>
        <v>3747.3730000000005</v>
      </c>
      <c r="BD323" s="278">
        <f t="shared" si="512"/>
        <v>3194.4230000000002</v>
      </c>
      <c r="BE323" s="271"/>
      <c r="BF323" s="162">
        <f t="shared" si="492"/>
        <v>18141.535000000003</v>
      </c>
      <c r="BG323" s="157">
        <f t="shared" si="493"/>
        <v>17772.035000000003</v>
      </c>
      <c r="BH323" s="157">
        <f t="shared" si="494"/>
        <v>17420.145</v>
      </c>
      <c r="BI323" s="157">
        <f t="shared" si="495"/>
        <v>17540.164999999997</v>
      </c>
      <c r="BJ323" s="157">
        <f t="shared" si="496"/>
        <v>16951.334999999999</v>
      </c>
      <c r="BK323" s="157">
        <f t="shared" si="497"/>
        <v>17558.575000000001</v>
      </c>
      <c r="BL323" s="157">
        <f t="shared" si="498"/>
        <v>17595.755000000001</v>
      </c>
      <c r="BM323" s="157">
        <f t="shared" si="499"/>
        <v>16547.955000000002</v>
      </c>
      <c r="BN323" s="157">
        <f t="shared" si="500"/>
        <v>17062.375</v>
      </c>
      <c r="BO323" s="157">
        <f t="shared" si="501"/>
        <v>17074.975000000002</v>
      </c>
      <c r="BP323" s="157">
        <f t="shared" si="502"/>
        <v>17916.834999999999</v>
      </c>
      <c r="BQ323" s="157">
        <f t="shared" si="503"/>
        <v>17313.024999999998</v>
      </c>
      <c r="BR323" s="157">
        <f t="shared" si="504"/>
        <v>208894.71</v>
      </c>
      <c r="BS323" s="157">
        <f t="shared" si="505"/>
        <v>53333.715000000011</v>
      </c>
      <c r="BT323" s="157">
        <f t="shared" si="506"/>
        <v>52050.074999999997</v>
      </c>
      <c r="BU323" s="157">
        <f t="shared" si="507"/>
        <v>51206.085000000006</v>
      </c>
      <c r="BV323" s="157">
        <f t="shared" si="508"/>
        <v>52304.834999999992</v>
      </c>
      <c r="BW323" s="157">
        <f t="shared" si="509"/>
        <v>105383.79</v>
      </c>
      <c r="BX323" s="157">
        <f t="shared" si="510"/>
        <v>103510.92000000001</v>
      </c>
      <c r="BY323" s="157">
        <f>IF(Info!$O$3="Q1",$BS323,IF(Info!$O$3="Q2",$BS323+$BT323,IF(Info!$O$3="Q3",$BS323+$BT323+$BU323,$BR323)))</f>
        <v>53333.715000000011</v>
      </c>
      <c r="BZ323" s="157">
        <f>IF(Info!$O$3="Q1",$BS323,IF(Info!$O$3="Q2",$BT323,IF(Info!$O$3="Q3",$BU323,$BV323)))</f>
        <v>53333.715000000011</v>
      </c>
      <c r="CA323" s="49"/>
    </row>
    <row r="324" spans="1:79" ht="15.6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x14ac:dyDescent="0.3">
      <c r="A325" s="269"/>
      <c r="B325" s="78" t="s">
        <v>354</v>
      </c>
      <c r="C325" s="275"/>
      <c r="D325" s="161">
        <f>SUM(E325:BD325)</f>
        <v>1707.6099999999997</v>
      </c>
      <c r="E325" s="215">
        <f>SUM(Paniglgasse:Newshop2!E325)</f>
        <v>36.463333333333338</v>
      </c>
      <c r="F325" s="215">
        <f>SUM(Paniglgasse:Newshop2!F325)</f>
        <v>36.993333333333339</v>
      </c>
      <c r="G325" s="215">
        <f>SUM(Paniglgasse:Newshop2!G325)</f>
        <v>37.733333333333341</v>
      </c>
      <c r="H325" s="215">
        <f>SUM(Paniglgasse:Newshop2!H325)</f>
        <v>36.81333333333334</v>
      </c>
      <c r="I325" s="215">
        <f>SUM(Paniglgasse:Newshop2!I325)</f>
        <v>38.363333333333337</v>
      </c>
      <c r="J325" s="215">
        <f>SUM(Paniglgasse:Newshop2!J325)</f>
        <v>36.06333333333334</v>
      </c>
      <c r="K325" s="215">
        <f>SUM(Paniglgasse:Newshop2!K325)</f>
        <v>34.503333333333337</v>
      </c>
      <c r="L325" s="215">
        <f>SUM(Paniglgasse:Newshop2!L325)</f>
        <v>35.923333333333339</v>
      </c>
      <c r="M325" s="215">
        <f>SUM(Paniglgasse:Newshop2!M325)</f>
        <v>26.910666666666661</v>
      </c>
      <c r="N325" s="215">
        <f>SUM(Paniglgasse:Newshop2!N325)</f>
        <v>29.130666666666659</v>
      </c>
      <c r="O325" s="215">
        <f>SUM(Paniglgasse:Newshop2!O325)</f>
        <v>26.970666666666659</v>
      </c>
      <c r="P325" s="215">
        <f>SUM(Paniglgasse:Newshop2!P325)</f>
        <v>26.390666666666657</v>
      </c>
      <c r="Q325" s="215">
        <f>SUM(Paniglgasse:Newshop2!Q325)</f>
        <v>30.070666666666657</v>
      </c>
      <c r="R325" s="215">
        <f>SUM(Paniglgasse:Newshop2!R325)</f>
        <v>34.603333333333339</v>
      </c>
      <c r="S325" s="215">
        <f>SUM(Paniglgasse:Newshop2!S325)</f>
        <v>37.073333333333338</v>
      </c>
      <c r="T325" s="215">
        <f>SUM(Paniglgasse:Newshop2!T325)</f>
        <v>35.893333333333338</v>
      </c>
      <c r="U325" s="215">
        <f>SUM(Paniglgasse:Newshop2!U325)</f>
        <v>37.353333333333339</v>
      </c>
      <c r="V325" s="215">
        <f>SUM(Paniglgasse:Newshop2!V325)</f>
        <v>37.593333333333341</v>
      </c>
      <c r="W325" s="215">
        <f>SUM(Paniglgasse:Newshop2!W325)</f>
        <v>38.403333333333336</v>
      </c>
      <c r="X325" s="215">
        <f>SUM(Paniglgasse:Newshop2!X325)</f>
        <v>37.423333333333339</v>
      </c>
      <c r="Y325" s="215">
        <f>SUM(Paniglgasse:Newshop2!Y325)</f>
        <v>36.143333333333338</v>
      </c>
      <c r="Z325" s="215">
        <f>SUM(Paniglgasse:Newshop2!Z325)</f>
        <v>29.060666666666659</v>
      </c>
      <c r="AA325" s="215">
        <f>SUM(Paniglgasse:Newshop2!AA325)</f>
        <v>25.980666666666657</v>
      </c>
      <c r="AB325" s="215">
        <f>SUM(Paniglgasse:Newshop2!AB325)</f>
        <v>30.490666666666659</v>
      </c>
      <c r="AC325" s="215">
        <f>SUM(Paniglgasse:Newshop2!AC325)</f>
        <v>29.990666666666659</v>
      </c>
      <c r="AD325" s="215">
        <f>SUM(Paniglgasse:Newshop2!AD325)</f>
        <v>27.180666666666657</v>
      </c>
      <c r="AE325" s="215">
        <f>SUM(Paniglgasse:Newshop2!AE325)</f>
        <v>33.433333333333337</v>
      </c>
      <c r="AF325" s="215">
        <f>SUM(Paniglgasse:Newshop2!AF325)</f>
        <v>36.70333333333334</v>
      </c>
      <c r="AG325" s="215">
        <f>SUM(Paniglgasse:Newshop2!AG325)</f>
        <v>34.243333333333339</v>
      </c>
      <c r="AH325" s="215">
        <f>SUM(Paniglgasse:Newshop2!AH325)</f>
        <v>34.433333333333337</v>
      </c>
      <c r="AI325" s="215">
        <f>SUM(Paniglgasse:Newshop2!AI325)</f>
        <v>32.343333333333341</v>
      </c>
      <c r="AJ325" s="215">
        <f>SUM(Paniglgasse:Newshop2!AJ325)</f>
        <v>37.743333333333339</v>
      </c>
      <c r="AK325" s="215">
        <f>SUM(Paniglgasse:Newshop2!AK325)</f>
        <v>35.843333333333341</v>
      </c>
      <c r="AL325" s="215">
        <f>SUM(Paniglgasse:Newshop2!AL325)</f>
        <v>34.81333333333334</v>
      </c>
      <c r="AM325" s="215">
        <f>SUM(Paniglgasse:Newshop2!AM325)</f>
        <v>26.550666666666658</v>
      </c>
      <c r="AN325" s="215">
        <f>SUM(Paniglgasse:Newshop2!AN325)</f>
        <v>29.010666666666658</v>
      </c>
      <c r="AO325" s="215">
        <f>SUM(Paniglgasse:Newshop2!AO325)</f>
        <v>26.00066666666666</v>
      </c>
      <c r="AP325" s="215">
        <f>SUM(Paniglgasse:Newshop2!AP325)</f>
        <v>29.580666666666659</v>
      </c>
      <c r="AQ325" s="215">
        <f>SUM(Paniglgasse:Newshop2!AQ325)</f>
        <v>26.920666666666659</v>
      </c>
      <c r="AR325" s="215">
        <f>SUM(Paniglgasse:Newshop2!AR325)</f>
        <v>34.933333333333337</v>
      </c>
      <c r="AS325" s="215">
        <f>SUM(Paniglgasse:Newshop2!AS325)</f>
        <v>34.443333333333335</v>
      </c>
      <c r="AT325" s="215">
        <f>SUM(Paniglgasse:Newshop2!AT325)</f>
        <v>34.623333333333335</v>
      </c>
      <c r="AU325" s="215">
        <f>SUM(Paniglgasse:Newshop2!AU325)</f>
        <v>36.823333333333338</v>
      </c>
      <c r="AV325" s="215">
        <f>SUM(Paniglgasse:Newshop2!AV325)</f>
        <v>37.163333333333341</v>
      </c>
      <c r="AW325" s="215">
        <f>SUM(Paniglgasse:Newshop2!AW325)</f>
        <v>35.853333333333339</v>
      </c>
      <c r="AX325" s="215">
        <f>SUM(Paniglgasse:Newshop2!AX325)</f>
        <v>32.833333333333336</v>
      </c>
      <c r="AY325" s="215">
        <f>SUM(Paniglgasse:Newshop2!AY325)</f>
        <v>32.63333333333334</v>
      </c>
      <c r="AZ325" s="215">
        <f>SUM(Paniglgasse:Newshop2!AZ325)</f>
        <v>26.630666666666659</v>
      </c>
      <c r="BA325" s="215">
        <f>SUM(Paniglgasse:Newshop2!BA325)</f>
        <v>28.940666666666658</v>
      </c>
      <c r="BB325" s="215">
        <f>SUM(Paniglgasse:Newshop2!BB325)</f>
        <v>29.220666666666659</v>
      </c>
      <c r="BC325" s="215">
        <f>SUM(Paniglgasse:Newshop2!BC325)</f>
        <v>27.210666666666658</v>
      </c>
      <c r="BD325" s="215">
        <f>SUM(Paniglgasse:Newshop2!BD325)</f>
        <v>29.160666666666661</v>
      </c>
      <c r="BE325" s="271"/>
      <c r="BF325" s="163">
        <f>SUM(E325:H325)</f>
        <v>148.00333333333336</v>
      </c>
      <c r="BG325" s="77">
        <f>SUM(I325:L325)</f>
        <v>144.85333333333335</v>
      </c>
      <c r="BH325" s="77">
        <f>SUM(M325:Q325)</f>
        <v>139.4733333333333</v>
      </c>
      <c r="BI325" s="77">
        <f>SUM(R325:U325)</f>
        <v>144.92333333333335</v>
      </c>
      <c r="BJ325" s="77">
        <f>SUM(V325:Y325)</f>
        <v>149.56333333333336</v>
      </c>
      <c r="BK325" s="77">
        <f>SUM(Z325:AD325)</f>
        <v>142.70333333333329</v>
      </c>
      <c r="BL325" s="77">
        <f>SUM(AE325:AH325)</f>
        <v>138.81333333333336</v>
      </c>
      <c r="BM325" s="77">
        <f>SUM(AI325:AL325)</f>
        <v>140.74333333333334</v>
      </c>
      <c r="BN325" s="77">
        <f>SUM(AM325:AQ325)</f>
        <v>138.0633333333333</v>
      </c>
      <c r="BO325" s="77">
        <f>SUM(AR325:AU325)</f>
        <v>140.82333333333332</v>
      </c>
      <c r="BP325" s="77">
        <f>SUM(AV325:AY325)</f>
        <v>138.48333333333335</v>
      </c>
      <c r="BQ325" s="77">
        <f>SUM(AZ325:BD325)</f>
        <v>141.1633333333333</v>
      </c>
      <c r="BR325" s="157">
        <f>SUM(BF325:BQ325)</f>
        <v>1707.6100000000001</v>
      </c>
      <c r="BS325" s="77">
        <f>SUM(BF325:BH325)</f>
        <v>432.33</v>
      </c>
      <c r="BT325" s="77">
        <f>SUM(BI325:BK325)</f>
        <v>437.18999999999994</v>
      </c>
      <c r="BU325" s="77">
        <f>SUM(BL325:BN325)</f>
        <v>417.62</v>
      </c>
      <c r="BV325" s="77">
        <f>SUM(BO325:BQ325)</f>
        <v>420.46999999999997</v>
      </c>
      <c r="BW325" s="77">
        <f>SUM(BF325:BK325)</f>
        <v>869.52</v>
      </c>
      <c r="BX325" s="77">
        <f>SUM(BL325:BQ325)</f>
        <v>838.09</v>
      </c>
      <c r="BY325" s="77">
        <f>IF(Info!$O$3="Q1",$BS325,IF(Info!$O$3="Q2",$BS325+$BT325,IF(Info!$O$3="Q3",$BS325+$BT325+$BU325,$BR325)))</f>
        <v>432.33</v>
      </c>
      <c r="BZ325" s="77">
        <f>IF(Info!$O$3="Q1",$BS325,IF(Info!$O$3="Q2",$BT325,IF(Info!$O$3="Q3",$BU325,$BV325)))</f>
        <v>432.33</v>
      </c>
      <c r="CA325" s="49"/>
    </row>
    <row r="326" spans="1:79" x14ac:dyDescent="0.3">
      <c r="A326" s="269"/>
      <c r="B326" s="78" t="s">
        <v>59</v>
      </c>
      <c r="C326" s="275"/>
      <c r="D326" s="161">
        <f>SUM(E326:BD326)</f>
        <v>1483.3000000000002</v>
      </c>
      <c r="E326" s="215">
        <f>SUM(Paniglgasse:Newshop2!E326)</f>
        <v>31.163333333333341</v>
      </c>
      <c r="F326" s="215">
        <f>SUM(Paniglgasse:Newshop2!F326)</f>
        <v>30.893333333333338</v>
      </c>
      <c r="G326" s="215">
        <f>SUM(Paniglgasse:Newshop2!G326)</f>
        <v>29.833333333333343</v>
      </c>
      <c r="H326" s="215">
        <f>SUM(Paniglgasse:Newshop2!H326)</f>
        <v>32.843333333333341</v>
      </c>
      <c r="I326" s="215">
        <f>SUM(Paniglgasse:Newshop2!I326)</f>
        <v>28.843333333333341</v>
      </c>
      <c r="J326" s="215">
        <f>SUM(Paniglgasse:Newshop2!J326)</f>
        <v>30.81333333333334</v>
      </c>
      <c r="K326" s="215">
        <f>SUM(Paniglgasse:Newshop2!K326)</f>
        <v>29.893333333333338</v>
      </c>
      <c r="L326" s="215">
        <f>SUM(Paniglgasse:Newshop2!L326)</f>
        <v>32.373333333333342</v>
      </c>
      <c r="M326" s="215">
        <f>SUM(Paniglgasse:Newshop2!M326)</f>
        <v>24.936666666666664</v>
      </c>
      <c r="N326" s="215">
        <f>SUM(Paniglgasse:Newshop2!N326)</f>
        <v>25.836666666666662</v>
      </c>
      <c r="O326" s="215">
        <f>SUM(Paniglgasse:Newshop2!O326)</f>
        <v>22.726666666666663</v>
      </c>
      <c r="P326" s="215">
        <f>SUM(Paniglgasse:Newshop2!P326)</f>
        <v>24.476666666666663</v>
      </c>
      <c r="Q326" s="215">
        <f>SUM(Paniglgasse:Newshop2!Q326)</f>
        <v>25.496666666666666</v>
      </c>
      <c r="R326" s="215">
        <f>SUM(Paniglgasse:Newshop2!R326)</f>
        <v>28.173333333333339</v>
      </c>
      <c r="S326" s="215">
        <f>SUM(Paniglgasse:Newshop2!S326)</f>
        <v>30.013333333333343</v>
      </c>
      <c r="T326" s="215">
        <f>SUM(Paniglgasse:Newshop2!T326)</f>
        <v>29.443333333333342</v>
      </c>
      <c r="U326" s="215">
        <f>SUM(Paniglgasse:Newshop2!U326)</f>
        <v>28.983333333333341</v>
      </c>
      <c r="V326" s="215">
        <f>SUM(Paniglgasse:Newshop2!V326)</f>
        <v>29.723333333333343</v>
      </c>
      <c r="W326" s="215">
        <f>SUM(Paniglgasse:Newshop2!W326)</f>
        <v>30.183333333333337</v>
      </c>
      <c r="X326" s="215">
        <f>SUM(Paniglgasse:Newshop2!X326)</f>
        <v>28.173333333333339</v>
      </c>
      <c r="Y326" s="215">
        <f>SUM(Paniglgasse:Newshop2!Y326)</f>
        <v>32.793333333333344</v>
      </c>
      <c r="Z326" s="215">
        <f>SUM(Paniglgasse:Newshop2!Z326)</f>
        <v>23.376666666666665</v>
      </c>
      <c r="AA326" s="215">
        <f>SUM(Paniglgasse:Newshop2!AA326)</f>
        <v>24.406666666666663</v>
      </c>
      <c r="AB326" s="215">
        <f>SUM(Paniglgasse:Newshop2!AB326)</f>
        <v>26.016666666666662</v>
      </c>
      <c r="AC326" s="215">
        <f>SUM(Paniglgasse:Newshop2!AC326)</f>
        <v>25.006666666666664</v>
      </c>
      <c r="AD326" s="215">
        <f>SUM(Paniglgasse:Newshop2!AD326)</f>
        <v>26.666666666666664</v>
      </c>
      <c r="AE326" s="215">
        <f>SUM(Paniglgasse:Newshop2!AE326)</f>
        <v>33.163333333333341</v>
      </c>
      <c r="AF326" s="215">
        <f>SUM(Paniglgasse:Newshop2!AF326)</f>
        <v>28.573333333333338</v>
      </c>
      <c r="AG326" s="215">
        <f>SUM(Paniglgasse:Newshop2!AG326)</f>
        <v>33.513333333333343</v>
      </c>
      <c r="AH326" s="215">
        <f>SUM(Paniglgasse:Newshop2!AH326)</f>
        <v>28.393333333333338</v>
      </c>
      <c r="AI326" s="215">
        <f>SUM(Paniglgasse:Newshop2!AI326)</f>
        <v>28.243333333333339</v>
      </c>
      <c r="AJ326" s="215">
        <f>SUM(Paniglgasse:Newshop2!AJ326)</f>
        <v>33.88333333333334</v>
      </c>
      <c r="AK326" s="215">
        <f>SUM(Paniglgasse:Newshop2!AK326)</f>
        <v>33.513333333333343</v>
      </c>
      <c r="AL326" s="215">
        <f>SUM(Paniglgasse:Newshop2!AL326)</f>
        <v>31.723333333333343</v>
      </c>
      <c r="AM326" s="215">
        <f>SUM(Paniglgasse:Newshop2!AM326)</f>
        <v>25.366666666666664</v>
      </c>
      <c r="AN326" s="215">
        <f>SUM(Paniglgasse:Newshop2!AN326)</f>
        <v>26.046666666666663</v>
      </c>
      <c r="AO326" s="215">
        <f>SUM(Paniglgasse:Newshop2!AO326)</f>
        <v>24.586666666666662</v>
      </c>
      <c r="AP326" s="215">
        <f>SUM(Paniglgasse:Newshop2!AP326)</f>
        <v>23.076666666666664</v>
      </c>
      <c r="AQ326" s="215">
        <f>SUM(Paniglgasse:Newshop2!AQ326)</f>
        <v>22.606666666666666</v>
      </c>
      <c r="AR326" s="215">
        <f>SUM(Paniglgasse:Newshop2!AR326)</f>
        <v>30.153333333333343</v>
      </c>
      <c r="AS326" s="215">
        <f>SUM(Paniglgasse:Newshop2!AS326)</f>
        <v>33.13333333333334</v>
      </c>
      <c r="AT326" s="215">
        <f>SUM(Paniglgasse:Newshop2!AT326)</f>
        <v>31.993333333333339</v>
      </c>
      <c r="AU326" s="215">
        <f>SUM(Paniglgasse:Newshop2!AU326)</f>
        <v>33.333333333333343</v>
      </c>
      <c r="AV326" s="215">
        <f>SUM(Paniglgasse:Newshop2!AV326)</f>
        <v>33.873333333333342</v>
      </c>
      <c r="AW326" s="215">
        <f>SUM(Paniglgasse:Newshop2!AW326)</f>
        <v>28.673333333333339</v>
      </c>
      <c r="AX326" s="215">
        <f>SUM(Paniglgasse:Newshop2!AX326)</f>
        <v>33.403333333333343</v>
      </c>
      <c r="AY326" s="215">
        <f>SUM(Paniglgasse:Newshop2!AY326)</f>
        <v>29.653333333333343</v>
      </c>
      <c r="AZ326" s="215">
        <f>SUM(Paniglgasse:Newshop2!AZ326)</f>
        <v>25.446666666666662</v>
      </c>
      <c r="BA326" s="215">
        <f>SUM(Paniglgasse:Newshop2!BA326)</f>
        <v>25.126666666666665</v>
      </c>
      <c r="BB326" s="215">
        <f>SUM(Paniglgasse:Newshop2!BB326)</f>
        <v>24.476666666666663</v>
      </c>
      <c r="BC326" s="215">
        <f>SUM(Paniglgasse:Newshop2!BC326)</f>
        <v>24.056666666666665</v>
      </c>
      <c r="BD326" s="215">
        <f>SUM(Paniglgasse:Newshop2!BD326)</f>
        <v>24.196666666666665</v>
      </c>
      <c r="BE326" s="271"/>
      <c r="BF326" s="163">
        <f>SUM(E326:H326)</f>
        <v>124.73333333333335</v>
      </c>
      <c r="BG326" s="77">
        <f>SUM(I326:L326)</f>
        <v>121.92333333333335</v>
      </c>
      <c r="BH326" s="77">
        <f>SUM(M326:Q326)</f>
        <v>123.47333333333331</v>
      </c>
      <c r="BI326" s="77">
        <f>SUM(R326:U326)</f>
        <v>116.61333333333337</v>
      </c>
      <c r="BJ326" s="77">
        <f>SUM(V326:Y326)</f>
        <v>120.87333333333336</v>
      </c>
      <c r="BK326" s="77">
        <f>SUM(Z326:AD326)</f>
        <v>125.47333333333333</v>
      </c>
      <c r="BL326" s="77">
        <f>SUM(AE326:AH326)</f>
        <v>123.64333333333337</v>
      </c>
      <c r="BM326" s="77">
        <f>SUM(AI326:AL326)</f>
        <v>127.36333333333336</v>
      </c>
      <c r="BN326" s="77">
        <f>SUM(AM326:AQ326)</f>
        <v>121.68333333333332</v>
      </c>
      <c r="BO326" s="77">
        <f>SUM(AR326:AU326)</f>
        <v>128.61333333333337</v>
      </c>
      <c r="BP326" s="77">
        <f>SUM(AV326:AY326)</f>
        <v>125.60333333333335</v>
      </c>
      <c r="BQ326" s="77">
        <f>SUM(AZ326:BD326)</f>
        <v>123.30333333333331</v>
      </c>
      <c r="BR326" s="157">
        <f>SUM(BF326:BQ326)</f>
        <v>1483.3000000000002</v>
      </c>
      <c r="BS326" s="77">
        <f>SUM(BF326:BH326)</f>
        <v>370.13</v>
      </c>
      <c r="BT326" s="77">
        <f>SUM(BI326:BK326)</f>
        <v>362.96000000000004</v>
      </c>
      <c r="BU326" s="77">
        <f>SUM(BL326:BN326)</f>
        <v>372.69000000000005</v>
      </c>
      <c r="BV326" s="77">
        <f>SUM(BO326:BQ326)</f>
        <v>377.52000000000004</v>
      </c>
      <c r="BW326" s="77">
        <f>SUM(BF326:BK326)</f>
        <v>733.09</v>
      </c>
      <c r="BX326" s="77">
        <f>SUM(BL326:BQ326)</f>
        <v>750.21</v>
      </c>
      <c r="BY326" s="77">
        <f>IF(Info!$O$3="Q1",$BS326,IF(Info!$O$3="Q2",$BS326+$BT326,IF(Info!$O$3="Q3",$BS326+$BT326+$BU326,$BR326)))</f>
        <v>370.13</v>
      </c>
      <c r="BZ326" s="77">
        <f>IF(Info!$O$3="Q1",$BS326,IF(Info!$O$3="Q2",$BT326,IF(Info!$O$3="Q3",$BU326,$BV326)))</f>
        <v>370.13</v>
      </c>
      <c r="CA326" s="49"/>
    </row>
    <row r="327" spans="1:79" x14ac:dyDescent="0.3">
      <c r="A327" s="269"/>
      <c r="B327" s="160" t="s">
        <v>355</v>
      </c>
      <c r="C327" s="275"/>
      <c r="D327" s="161">
        <f>SUM(E327:BD327)</f>
        <v>3190.9100000000008</v>
      </c>
      <c r="E327" s="278">
        <f t="shared" ref="E327:AJ327" si="513">SUM(E325:E326)</f>
        <v>67.626666666666679</v>
      </c>
      <c r="F327" s="278">
        <f t="shared" si="513"/>
        <v>67.886666666666684</v>
      </c>
      <c r="G327" s="278">
        <f t="shared" si="513"/>
        <v>67.566666666666691</v>
      </c>
      <c r="H327" s="278">
        <f t="shared" si="513"/>
        <v>69.65666666666668</v>
      </c>
      <c r="I327" s="278">
        <f t="shared" si="513"/>
        <v>67.206666666666678</v>
      </c>
      <c r="J327" s="278">
        <f t="shared" si="513"/>
        <v>66.876666666666679</v>
      </c>
      <c r="K327" s="278">
        <f t="shared" si="513"/>
        <v>64.396666666666675</v>
      </c>
      <c r="L327" s="278">
        <f t="shared" si="513"/>
        <v>68.296666666666681</v>
      </c>
      <c r="M327" s="278">
        <f t="shared" si="513"/>
        <v>51.847333333333324</v>
      </c>
      <c r="N327" s="278">
        <f t="shared" si="513"/>
        <v>54.967333333333322</v>
      </c>
      <c r="O327" s="278">
        <f t="shared" si="513"/>
        <v>49.697333333333319</v>
      </c>
      <c r="P327" s="278">
        <f t="shared" si="513"/>
        <v>50.86733333333332</v>
      </c>
      <c r="Q327" s="278">
        <f t="shared" si="513"/>
        <v>55.567333333333323</v>
      </c>
      <c r="R327" s="278">
        <f t="shared" si="513"/>
        <v>62.776666666666678</v>
      </c>
      <c r="S327" s="278">
        <f t="shared" si="513"/>
        <v>67.086666666666673</v>
      </c>
      <c r="T327" s="278">
        <f t="shared" si="513"/>
        <v>65.336666666666673</v>
      </c>
      <c r="U327" s="278">
        <f t="shared" si="513"/>
        <v>66.336666666666673</v>
      </c>
      <c r="V327" s="278">
        <f t="shared" si="513"/>
        <v>67.316666666666691</v>
      </c>
      <c r="W327" s="278">
        <f t="shared" si="513"/>
        <v>68.586666666666673</v>
      </c>
      <c r="X327" s="278">
        <f t="shared" si="513"/>
        <v>65.596666666666678</v>
      </c>
      <c r="Y327" s="278">
        <f t="shared" si="513"/>
        <v>68.936666666666682</v>
      </c>
      <c r="Z327" s="278">
        <f t="shared" si="513"/>
        <v>52.437333333333328</v>
      </c>
      <c r="AA327" s="278">
        <f t="shared" si="513"/>
        <v>50.387333333333316</v>
      </c>
      <c r="AB327" s="278">
        <f t="shared" si="513"/>
        <v>56.507333333333321</v>
      </c>
      <c r="AC327" s="278">
        <f t="shared" si="513"/>
        <v>54.997333333333323</v>
      </c>
      <c r="AD327" s="278">
        <f t="shared" si="513"/>
        <v>53.847333333333324</v>
      </c>
      <c r="AE327" s="278">
        <f t="shared" si="513"/>
        <v>66.596666666666678</v>
      </c>
      <c r="AF327" s="278">
        <f t="shared" si="513"/>
        <v>65.276666666666671</v>
      </c>
      <c r="AG327" s="278">
        <f t="shared" si="513"/>
        <v>67.756666666666689</v>
      </c>
      <c r="AH327" s="278">
        <f t="shared" si="513"/>
        <v>62.826666666666675</v>
      </c>
      <c r="AI327" s="278">
        <f t="shared" si="513"/>
        <v>60.58666666666668</v>
      </c>
      <c r="AJ327" s="278">
        <f t="shared" si="513"/>
        <v>71.626666666666679</v>
      </c>
      <c r="AK327" s="278">
        <f t="shared" ref="AK327:BP327" si="514">SUM(AK325:AK326)</f>
        <v>69.356666666666683</v>
      </c>
      <c r="AL327" s="278">
        <f t="shared" si="514"/>
        <v>66.53666666666669</v>
      </c>
      <c r="AM327" s="278">
        <f t="shared" si="514"/>
        <v>51.917333333333318</v>
      </c>
      <c r="AN327" s="278">
        <f t="shared" si="514"/>
        <v>55.057333333333318</v>
      </c>
      <c r="AO327" s="278">
        <f t="shared" si="514"/>
        <v>50.587333333333319</v>
      </c>
      <c r="AP327" s="278">
        <f t="shared" si="514"/>
        <v>52.657333333333327</v>
      </c>
      <c r="AQ327" s="278">
        <f t="shared" si="514"/>
        <v>49.527333333333324</v>
      </c>
      <c r="AR327" s="278">
        <f t="shared" si="514"/>
        <v>65.086666666666673</v>
      </c>
      <c r="AS327" s="278">
        <f t="shared" si="514"/>
        <v>67.576666666666682</v>
      </c>
      <c r="AT327" s="278">
        <f t="shared" si="514"/>
        <v>66.616666666666674</v>
      </c>
      <c r="AU327" s="278">
        <f t="shared" si="514"/>
        <v>70.15666666666668</v>
      </c>
      <c r="AV327" s="278">
        <f t="shared" si="514"/>
        <v>71.03666666666669</v>
      </c>
      <c r="AW327" s="278">
        <f t="shared" si="514"/>
        <v>64.526666666666671</v>
      </c>
      <c r="AX327" s="278">
        <f t="shared" si="514"/>
        <v>66.236666666666679</v>
      </c>
      <c r="AY327" s="278">
        <f t="shared" si="514"/>
        <v>62.286666666666683</v>
      </c>
      <c r="AZ327" s="278">
        <f t="shared" si="514"/>
        <v>52.077333333333321</v>
      </c>
      <c r="BA327" s="278">
        <f t="shared" si="514"/>
        <v>54.067333333333323</v>
      </c>
      <c r="BB327" s="278">
        <f t="shared" si="514"/>
        <v>53.697333333333319</v>
      </c>
      <c r="BC327" s="278">
        <f t="shared" si="514"/>
        <v>51.267333333333326</v>
      </c>
      <c r="BD327" s="278">
        <f t="shared" si="514"/>
        <v>53.35733333333333</v>
      </c>
      <c r="BE327" s="271"/>
      <c r="BF327" s="162">
        <f>SUM(E327:H327)</f>
        <v>272.73666666666674</v>
      </c>
      <c r="BG327" s="157">
        <f>SUM(I327:L327)</f>
        <v>266.77666666666676</v>
      </c>
      <c r="BH327" s="157">
        <f>SUM(M327:Q327)</f>
        <v>262.9466666666666</v>
      </c>
      <c r="BI327" s="157">
        <f>SUM(R327:U327)</f>
        <v>261.53666666666669</v>
      </c>
      <c r="BJ327" s="157">
        <f>SUM(V327:Y327)</f>
        <v>270.43666666666672</v>
      </c>
      <c r="BK327" s="157">
        <f>SUM(Z327:AD327)</f>
        <v>268.17666666666662</v>
      </c>
      <c r="BL327" s="157">
        <f>SUM(AE327:AH327)</f>
        <v>262.45666666666671</v>
      </c>
      <c r="BM327" s="157">
        <f>SUM(AI327:AL327)</f>
        <v>268.10666666666674</v>
      </c>
      <c r="BN327" s="157">
        <f>SUM(AM327:AQ327)</f>
        <v>259.74666666666661</v>
      </c>
      <c r="BO327" s="157">
        <f>SUM(AR327:AU327)</f>
        <v>269.43666666666672</v>
      </c>
      <c r="BP327" s="157">
        <f>SUM(AV327:AY327)</f>
        <v>264.0866666666667</v>
      </c>
      <c r="BQ327" s="157">
        <f>SUM(AZ327:BD327)</f>
        <v>264.46666666666658</v>
      </c>
      <c r="BR327" s="157">
        <f>SUM(BF327:BQ327)</f>
        <v>3190.91</v>
      </c>
      <c r="BS327" s="157">
        <f>SUM(BF327:BH327)</f>
        <v>802.46000000000015</v>
      </c>
      <c r="BT327" s="157">
        <f>SUM(BI327:BK327)</f>
        <v>800.15</v>
      </c>
      <c r="BU327" s="157">
        <f>SUM(BL327:BN327)</f>
        <v>790.31000000000017</v>
      </c>
      <c r="BV327" s="157">
        <f>SUM(BO327:BQ327)</f>
        <v>797.99</v>
      </c>
      <c r="BW327" s="157">
        <f>SUM(BF327:BK327)</f>
        <v>1602.6100000000001</v>
      </c>
      <c r="BX327" s="157">
        <f>SUM(BL327:BQ327)</f>
        <v>1588.3000000000002</v>
      </c>
      <c r="BY327" s="157">
        <f>IF(Info!$O$3="Q1",$BS327,IF(Info!$O$3="Q2",$BS327+$BT327,IF(Info!$O$3="Q3",$BS327+$BT327+$BU327,$BR327)))</f>
        <v>802.46000000000015</v>
      </c>
      <c r="BZ327" s="157">
        <f>IF(Info!$O$3="Q1",$BS327,IF(Info!$O$3="Q2",$BT327,IF(Info!$O$3="Q3",$BU327,$BV327)))</f>
        <v>802.46000000000015</v>
      </c>
      <c r="CA327" s="49"/>
    </row>
    <row r="328" spans="1:79" ht="15.6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x14ac:dyDescent="0.3">
      <c r="A329" s="269"/>
      <c r="B329" s="78" t="s">
        <v>357</v>
      </c>
      <c r="C329" s="275"/>
      <c r="D329" s="161">
        <f>SUM(E329:BD329)</f>
        <v>1904.66</v>
      </c>
      <c r="E329" s="215">
        <f>SUM(Paniglgasse:Newshop2!E329)</f>
        <v>37.92</v>
      </c>
      <c r="F329" s="215">
        <f>SUM(Paniglgasse:Newshop2!F329)</f>
        <v>39.64</v>
      </c>
      <c r="G329" s="215">
        <f>SUM(Paniglgasse:Newshop2!G329)</f>
        <v>37.65</v>
      </c>
      <c r="H329" s="215">
        <f>SUM(Paniglgasse:Newshop2!H329)</f>
        <v>39.630000000000003</v>
      </c>
      <c r="I329" s="215">
        <f>SUM(Paniglgasse:Newshop2!I329)</f>
        <v>41.61</v>
      </c>
      <c r="J329" s="215">
        <f>SUM(Paniglgasse:Newshop2!J329)</f>
        <v>38.83</v>
      </c>
      <c r="K329" s="215">
        <f>SUM(Paniglgasse:Newshop2!K329)</f>
        <v>40.72</v>
      </c>
      <c r="L329" s="215">
        <f>SUM(Paniglgasse:Newshop2!L329)</f>
        <v>41.18</v>
      </c>
      <c r="M329" s="215">
        <f>SUM(Paniglgasse:Newshop2!M329)</f>
        <v>32.929999999999993</v>
      </c>
      <c r="N329" s="215">
        <f>SUM(Paniglgasse:Newshop2!N329)</f>
        <v>30.609999999999992</v>
      </c>
      <c r="O329" s="215">
        <f>SUM(Paniglgasse:Newshop2!O329)</f>
        <v>30.249999999999993</v>
      </c>
      <c r="P329" s="215">
        <f>SUM(Paniglgasse:Newshop2!P329)</f>
        <v>30.459999999999994</v>
      </c>
      <c r="Q329" s="215">
        <f>SUM(Paniglgasse:Newshop2!Q329)</f>
        <v>32.08</v>
      </c>
      <c r="R329" s="215">
        <f>SUM(Paniglgasse:Newshop2!R329)</f>
        <v>40.880000000000003</v>
      </c>
      <c r="S329" s="215">
        <f>SUM(Paniglgasse:Newshop2!S329)</f>
        <v>40.36</v>
      </c>
      <c r="T329" s="215">
        <f>SUM(Paniglgasse:Newshop2!T329)</f>
        <v>37.97</v>
      </c>
      <c r="U329" s="215">
        <f>SUM(Paniglgasse:Newshop2!U329)</f>
        <v>40.949999999999996</v>
      </c>
      <c r="V329" s="215">
        <f>SUM(Paniglgasse:Newshop2!V329)</f>
        <v>39.549999999999997</v>
      </c>
      <c r="W329" s="215">
        <f>SUM(Paniglgasse:Newshop2!W329)</f>
        <v>40.86</v>
      </c>
      <c r="X329" s="215">
        <f>SUM(Paniglgasse:Newshop2!X329)</f>
        <v>40.880000000000003</v>
      </c>
      <c r="Y329" s="215">
        <f>SUM(Paniglgasse:Newshop2!Y329)</f>
        <v>39.33</v>
      </c>
      <c r="Z329" s="215">
        <f>SUM(Paniglgasse:Newshop2!Z329)</f>
        <v>33.359999999999992</v>
      </c>
      <c r="AA329" s="215">
        <f>SUM(Paniglgasse:Newshop2!AA329)</f>
        <v>31.919999999999991</v>
      </c>
      <c r="AB329" s="215">
        <f>SUM(Paniglgasse:Newshop2!AB329)</f>
        <v>32.209999999999994</v>
      </c>
      <c r="AC329" s="215">
        <f>SUM(Paniglgasse:Newshop2!AC329)</f>
        <v>32.159999999999997</v>
      </c>
      <c r="AD329" s="215">
        <f>SUM(Paniglgasse:Newshop2!AD329)</f>
        <v>33.11999999999999</v>
      </c>
      <c r="AE329" s="215">
        <f>SUM(Paniglgasse:Newshop2!AE329)</f>
        <v>40.22</v>
      </c>
      <c r="AF329" s="215">
        <f>SUM(Paniglgasse:Newshop2!AF329)</f>
        <v>37.839999999999996</v>
      </c>
      <c r="AG329" s="215">
        <f>SUM(Paniglgasse:Newshop2!AG329)</f>
        <v>37.42</v>
      </c>
      <c r="AH329" s="215">
        <f>SUM(Paniglgasse:Newshop2!AH329)</f>
        <v>39.29</v>
      </c>
      <c r="AI329" s="215">
        <f>SUM(Paniglgasse:Newshop2!AI329)</f>
        <v>38.6</v>
      </c>
      <c r="AJ329" s="215">
        <f>SUM(Paniglgasse:Newshop2!AJ329)</f>
        <v>38.46</v>
      </c>
      <c r="AK329" s="215">
        <f>SUM(Paniglgasse:Newshop2!AK329)</f>
        <v>37.36</v>
      </c>
      <c r="AL329" s="215">
        <f>SUM(Paniglgasse:Newshop2!AL329)</f>
        <v>39.619999999999997</v>
      </c>
      <c r="AM329" s="215">
        <f>SUM(Paniglgasse:Newshop2!AM329)</f>
        <v>30.909999999999993</v>
      </c>
      <c r="AN329" s="215">
        <f>SUM(Paniglgasse:Newshop2!AN329)</f>
        <v>31.469999999999992</v>
      </c>
      <c r="AO329" s="215">
        <f>SUM(Paniglgasse:Newshop2!AO329)</f>
        <v>29.889999999999993</v>
      </c>
      <c r="AP329" s="215">
        <f>SUM(Paniglgasse:Newshop2!AP329)</f>
        <v>32.989999999999995</v>
      </c>
      <c r="AQ329" s="215">
        <f>SUM(Paniglgasse:Newshop2!AQ329)</f>
        <v>29.969999999999992</v>
      </c>
      <c r="AR329" s="215">
        <f>SUM(Paniglgasse:Newshop2!AR329)</f>
        <v>41.4</v>
      </c>
      <c r="AS329" s="215">
        <f>SUM(Paniglgasse:Newshop2!AS329)</f>
        <v>41.36</v>
      </c>
      <c r="AT329" s="215">
        <f>SUM(Paniglgasse:Newshop2!AT329)</f>
        <v>40.159999999999997</v>
      </c>
      <c r="AU329" s="215">
        <f>SUM(Paniglgasse:Newshop2!AU329)</f>
        <v>39.619999999999997</v>
      </c>
      <c r="AV329" s="215">
        <f>SUM(Paniglgasse:Newshop2!AV329)</f>
        <v>39.4</v>
      </c>
      <c r="AW329" s="215">
        <f>SUM(Paniglgasse:Newshop2!AW329)</f>
        <v>39.85</v>
      </c>
      <c r="AX329" s="215">
        <f>SUM(Paniglgasse:Newshop2!AX329)</f>
        <v>41.04</v>
      </c>
      <c r="AY329" s="215">
        <f>SUM(Paniglgasse:Newshop2!AY329)</f>
        <v>41.56</v>
      </c>
      <c r="AZ329" s="215">
        <f>SUM(Paniglgasse:Newshop2!AZ329)</f>
        <v>31.469999999999992</v>
      </c>
      <c r="BA329" s="215">
        <f>SUM(Paniglgasse:Newshop2!BA329)</f>
        <v>32.909999999999997</v>
      </c>
      <c r="BB329" s="215">
        <f>SUM(Paniglgasse:Newshop2!BB329)</f>
        <v>32.269999999999996</v>
      </c>
      <c r="BC329" s="215">
        <f>SUM(Paniglgasse:Newshop2!BC329)</f>
        <v>30.949999999999992</v>
      </c>
      <c r="BD329" s="215">
        <f>SUM(Paniglgasse:Newshop2!BD329)</f>
        <v>31.569999999999993</v>
      </c>
      <c r="BE329" s="271"/>
      <c r="BF329" s="163">
        <f>SUM(E329:H329)</f>
        <v>154.84</v>
      </c>
      <c r="BG329" s="77">
        <f>SUM(I329:L329)</f>
        <v>162.34</v>
      </c>
      <c r="BH329" s="77">
        <f>SUM(M329:Q329)</f>
        <v>156.32999999999998</v>
      </c>
      <c r="BI329" s="77">
        <f>SUM(R329:U329)</f>
        <v>160.16</v>
      </c>
      <c r="BJ329" s="77">
        <f>SUM(V329:Y329)</f>
        <v>160.62</v>
      </c>
      <c r="BK329" s="77">
        <f>SUM(Z329:AD329)</f>
        <v>162.76999999999998</v>
      </c>
      <c r="BL329" s="77">
        <f>SUM(AE329:AH329)</f>
        <v>154.77000000000001</v>
      </c>
      <c r="BM329" s="77">
        <f>SUM(AI329:AL329)</f>
        <v>154.04</v>
      </c>
      <c r="BN329" s="77">
        <f>SUM(AM329:AQ329)</f>
        <v>155.22999999999996</v>
      </c>
      <c r="BO329" s="77">
        <f>SUM(AR329:AU329)</f>
        <v>162.54</v>
      </c>
      <c r="BP329" s="77">
        <f>SUM(AV329:AY329)</f>
        <v>161.85</v>
      </c>
      <c r="BQ329" s="77">
        <f>SUM(AZ329:BD329)</f>
        <v>159.16999999999996</v>
      </c>
      <c r="BR329" s="157">
        <f>SUM(BF329:BQ329)</f>
        <v>1904.6599999999999</v>
      </c>
      <c r="BS329" s="77">
        <f>SUM(BF329:BH329)</f>
        <v>473.51</v>
      </c>
      <c r="BT329" s="77">
        <f>SUM(BI329:BK329)</f>
        <v>483.54999999999995</v>
      </c>
      <c r="BU329" s="77">
        <f>SUM(BL329:BN329)</f>
        <v>464.03999999999996</v>
      </c>
      <c r="BV329" s="77">
        <f>SUM(BO329:BQ329)</f>
        <v>483.55999999999995</v>
      </c>
      <c r="BW329" s="77">
        <f>SUM(BF329:BK329)</f>
        <v>957.06</v>
      </c>
      <c r="BX329" s="77">
        <f>SUM(BL329:BQ329)</f>
        <v>947.59999999999991</v>
      </c>
      <c r="BY329" s="77">
        <f>IF(Info!$O$3="Q1",$BS329,IF(Info!$O$3="Q2",$BS329+$BT329,IF(Info!$O$3="Q3",$BS329+$BT329+$BU329,$BR329)))</f>
        <v>473.51</v>
      </c>
      <c r="BZ329" s="77">
        <f>IF(Info!$O$3="Q1",$BS329,IF(Info!$O$3="Q2",$BT329,IF(Info!$O$3="Q3",$BU329,$BV329)))</f>
        <v>473.51</v>
      </c>
      <c r="CA329" s="49"/>
    </row>
    <row r="330" spans="1:79" x14ac:dyDescent="0.3">
      <c r="A330" s="269"/>
      <c r="B330" s="78" t="s">
        <v>358</v>
      </c>
      <c r="C330" s="275"/>
      <c r="D330" s="161">
        <f>SUM(E330:BD330)</f>
        <v>1897.9599999999998</v>
      </c>
      <c r="E330" s="215">
        <f>SUM(Paniglgasse:Newshop2!E330)</f>
        <v>36.963333333333331</v>
      </c>
      <c r="F330" s="215">
        <f>SUM(Paniglgasse:Newshop2!F330)</f>
        <v>36.293333333333329</v>
      </c>
      <c r="G330" s="215">
        <f>SUM(Paniglgasse:Newshop2!G330)</f>
        <v>36.61333333333333</v>
      </c>
      <c r="H330" s="215">
        <f>SUM(Paniglgasse:Newshop2!H330)</f>
        <v>42.573333333333331</v>
      </c>
      <c r="I330" s="215">
        <f>SUM(Paniglgasse:Newshop2!I330)</f>
        <v>38.413333333333327</v>
      </c>
      <c r="J330" s="215">
        <f>SUM(Paniglgasse:Newshop2!J330)</f>
        <v>41.193333333333328</v>
      </c>
      <c r="K330" s="215">
        <f>SUM(Paniglgasse:Newshop2!K330)</f>
        <v>39.61333333333333</v>
      </c>
      <c r="L330" s="215">
        <f>SUM(Paniglgasse:Newshop2!L330)</f>
        <v>37.123333333333328</v>
      </c>
      <c r="M330" s="215">
        <f>SUM(Paniglgasse:Newshop2!M330)</f>
        <v>30.15666666666667</v>
      </c>
      <c r="N330" s="215">
        <f>SUM(Paniglgasse:Newshop2!N330)</f>
        <v>31.29666666666667</v>
      </c>
      <c r="O330" s="215">
        <f>SUM(Paniglgasse:Newshop2!O330)</f>
        <v>31.306666666666672</v>
      </c>
      <c r="P330" s="215">
        <f>SUM(Paniglgasse:Newshop2!P330)</f>
        <v>31.806666666666672</v>
      </c>
      <c r="Q330" s="215">
        <f>SUM(Paniglgasse:Newshop2!Q330)</f>
        <v>29.616666666666671</v>
      </c>
      <c r="R330" s="215">
        <f>SUM(Paniglgasse:Newshop2!R330)</f>
        <v>38.633333333333333</v>
      </c>
      <c r="S330" s="215">
        <f>SUM(Paniglgasse:Newshop2!S330)</f>
        <v>37.953333333333333</v>
      </c>
      <c r="T330" s="215">
        <f>SUM(Paniglgasse:Newshop2!T330)</f>
        <v>38.903333333333329</v>
      </c>
      <c r="U330" s="215">
        <f>SUM(Paniglgasse:Newshop2!U330)</f>
        <v>38.373333333333328</v>
      </c>
      <c r="V330" s="215">
        <f>SUM(Paniglgasse:Newshop2!V330)</f>
        <v>40.313333333333333</v>
      </c>
      <c r="W330" s="215">
        <f>SUM(Paniglgasse:Newshop2!W330)</f>
        <v>41.75333333333333</v>
      </c>
      <c r="X330" s="215">
        <f>SUM(Paniglgasse:Newshop2!X330)</f>
        <v>40.68333333333333</v>
      </c>
      <c r="Y330" s="215">
        <f>SUM(Paniglgasse:Newshop2!Y330)</f>
        <v>36.323333333333331</v>
      </c>
      <c r="Z330" s="215">
        <f>SUM(Paniglgasse:Newshop2!Z330)</f>
        <v>29.236666666666672</v>
      </c>
      <c r="AA330" s="215">
        <f>SUM(Paniglgasse:Newshop2!AA330)</f>
        <v>32.736666666666672</v>
      </c>
      <c r="AB330" s="215">
        <f>SUM(Paniglgasse:Newshop2!AB330)</f>
        <v>30.366666666666667</v>
      </c>
      <c r="AC330" s="215">
        <f>SUM(Paniglgasse:Newshop2!AC330)</f>
        <v>33.006666666666668</v>
      </c>
      <c r="AD330" s="215">
        <f>SUM(Paniglgasse:Newshop2!AD330)</f>
        <v>32.606666666666669</v>
      </c>
      <c r="AE330" s="215">
        <f>SUM(Paniglgasse:Newshop2!AE330)</f>
        <v>42.633333333333333</v>
      </c>
      <c r="AF330" s="215">
        <f>SUM(Paniglgasse:Newshop2!AF330)</f>
        <v>42.383333333333333</v>
      </c>
      <c r="AG330" s="215">
        <f>SUM(Paniglgasse:Newshop2!AG330)</f>
        <v>38.333333333333329</v>
      </c>
      <c r="AH330" s="215">
        <f>SUM(Paniglgasse:Newshop2!AH330)</f>
        <v>40.203333333333333</v>
      </c>
      <c r="AI330" s="215">
        <f>SUM(Paniglgasse:Newshop2!AI330)</f>
        <v>36.893333333333331</v>
      </c>
      <c r="AJ330" s="215">
        <f>SUM(Paniglgasse:Newshop2!AJ330)</f>
        <v>38.453333333333333</v>
      </c>
      <c r="AK330" s="215">
        <f>SUM(Paniglgasse:Newshop2!AK330)</f>
        <v>43.093333333333334</v>
      </c>
      <c r="AL330" s="215">
        <f>SUM(Paniglgasse:Newshop2!AL330)</f>
        <v>41.073333333333331</v>
      </c>
      <c r="AM330" s="215">
        <f>SUM(Paniglgasse:Newshop2!AM330)</f>
        <v>31.016666666666669</v>
      </c>
      <c r="AN330" s="215">
        <f>SUM(Paniglgasse:Newshop2!AN330)</f>
        <v>32.236666666666672</v>
      </c>
      <c r="AO330" s="215">
        <f>SUM(Paniglgasse:Newshop2!AO330)</f>
        <v>34.296666666666667</v>
      </c>
      <c r="AP330" s="215">
        <f>SUM(Paniglgasse:Newshop2!AP330)</f>
        <v>30.526666666666671</v>
      </c>
      <c r="AQ330" s="215">
        <f>SUM(Paniglgasse:Newshop2!AQ330)</f>
        <v>30.926666666666669</v>
      </c>
      <c r="AR330" s="215">
        <f>SUM(Paniglgasse:Newshop2!AR330)</f>
        <v>41.773333333333326</v>
      </c>
      <c r="AS330" s="215">
        <f>SUM(Paniglgasse:Newshop2!AS330)</f>
        <v>41.93333333333333</v>
      </c>
      <c r="AT330" s="215">
        <f>SUM(Paniglgasse:Newshop2!AT330)</f>
        <v>40.86333333333333</v>
      </c>
      <c r="AU330" s="215">
        <f>SUM(Paniglgasse:Newshop2!AU330)</f>
        <v>42.053333333333327</v>
      </c>
      <c r="AV330" s="215">
        <f>SUM(Paniglgasse:Newshop2!AV330)</f>
        <v>41.373333333333328</v>
      </c>
      <c r="AW330" s="215">
        <f>SUM(Paniglgasse:Newshop2!AW330)</f>
        <v>40.973333333333329</v>
      </c>
      <c r="AX330" s="215">
        <f>SUM(Paniglgasse:Newshop2!AX330)</f>
        <v>39.783333333333331</v>
      </c>
      <c r="AY330" s="215">
        <f>SUM(Paniglgasse:Newshop2!AY330)</f>
        <v>40.68333333333333</v>
      </c>
      <c r="AZ330" s="215">
        <f>SUM(Paniglgasse:Newshop2!AZ330)</f>
        <v>31.206666666666671</v>
      </c>
      <c r="BA330" s="215">
        <f>SUM(Paniglgasse:Newshop2!BA330)</f>
        <v>30.83666666666667</v>
      </c>
      <c r="BB330" s="215">
        <f>SUM(Paniglgasse:Newshop2!BB330)</f>
        <v>30.846666666666671</v>
      </c>
      <c r="BC330" s="215">
        <f>SUM(Paniglgasse:Newshop2!BC330)</f>
        <v>29.74666666666667</v>
      </c>
      <c r="BD330" s="215">
        <f>SUM(Paniglgasse:Newshop2!BD330)</f>
        <v>29.956666666666671</v>
      </c>
      <c r="BE330" s="271"/>
      <c r="BF330" s="163">
        <f>SUM(E330:H330)</f>
        <v>152.44333333333333</v>
      </c>
      <c r="BG330" s="77">
        <f>SUM(I330:L330)</f>
        <v>156.34333333333331</v>
      </c>
      <c r="BH330" s="77">
        <f>SUM(M330:Q330)</f>
        <v>154.18333333333337</v>
      </c>
      <c r="BI330" s="77">
        <f>SUM(R330:U330)</f>
        <v>153.86333333333334</v>
      </c>
      <c r="BJ330" s="77">
        <f>SUM(V330:Y330)</f>
        <v>159.07333333333332</v>
      </c>
      <c r="BK330" s="77">
        <f>SUM(Z330:AD330)</f>
        <v>157.95333333333332</v>
      </c>
      <c r="BL330" s="77">
        <f>SUM(AE330:AH330)</f>
        <v>163.55333333333334</v>
      </c>
      <c r="BM330" s="77">
        <f>SUM(AI330:AL330)</f>
        <v>159.51333333333332</v>
      </c>
      <c r="BN330" s="77">
        <f>SUM(AM330:AQ330)</f>
        <v>159.00333333333336</v>
      </c>
      <c r="BO330" s="77">
        <f>SUM(AR330:AU330)</f>
        <v>166.62333333333331</v>
      </c>
      <c r="BP330" s="77">
        <f>SUM(AV330:AY330)</f>
        <v>162.81333333333333</v>
      </c>
      <c r="BQ330" s="77">
        <f>SUM(AZ330:BD330)</f>
        <v>152.59333333333336</v>
      </c>
      <c r="BR330" s="157">
        <f>SUM(BF330:BQ330)</f>
        <v>1897.96</v>
      </c>
      <c r="BS330" s="77">
        <f>SUM(BF330:BH330)</f>
        <v>462.97</v>
      </c>
      <c r="BT330" s="77">
        <f>SUM(BI330:BK330)</f>
        <v>470.89</v>
      </c>
      <c r="BU330" s="77">
        <f>SUM(BL330:BN330)</f>
        <v>482.07000000000005</v>
      </c>
      <c r="BV330" s="77">
        <f>SUM(BO330:BQ330)</f>
        <v>482.03</v>
      </c>
      <c r="BW330" s="77">
        <f>SUM(BF330:BK330)</f>
        <v>933.86000000000013</v>
      </c>
      <c r="BX330" s="77">
        <f>SUM(BL330:BQ330)</f>
        <v>964.1</v>
      </c>
      <c r="BY330" s="77">
        <f>IF(Info!$O$3="Q1",$BS330,IF(Info!$O$3="Q2",$BS330+$BT330,IF(Info!$O$3="Q3",$BS330+$BT330+$BU330,$BR330)))</f>
        <v>462.97</v>
      </c>
      <c r="BZ330" s="77">
        <f>IF(Info!$O$3="Q1",$BS330,IF(Info!$O$3="Q2",$BT330,IF(Info!$O$3="Q3",$BU330,$BV330)))</f>
        <v>462.97</v>
      </c>
      <c r="CA330" s="49"/>
    </row>
    <row r="331" spans="1:79" x14ac:dyDescent="0.3">
      <c r="A331" s="269"/>
      <c r="B331" s="78" t="s">
        <v>359</v>
      </c>
      <c r="C331" s="275"/>
      <c r="D331" s="161">
        <f>SUM(E331:BD331)</f>
        <v>3619.5200000000004</v>
      </c>
      <c r="E331" s="215">
        <f>SUM(Paniglgasse:Newshop2!E331)</f>
        <v>81.72</v>
      </c>
      <c r="F331" s="215">
        <f>SUM(Paniglgasse:Newshop2!F331)</f>
        <v>74.789999999999992</v>
      </c>
      <c r="G331" s="215">
        <f>SUM(Paniglgasse:Newshop2!G331)</f>
        <v>70.900000000000006</v>
      </c>
      <c r="H331" s="215">
        <f>SUM(Paniglgasse:Newshop2!H331)</f>
        <v>69.56</v>
      </c>
      <c r="I331" s="215">
        <f>SUM(Paniglgasse:Newshop2!I331)</f>
        <v>68.66</v>
      </c>
      <c r="J331" s="215">
        <f>SUM(Paniglgasse:Newshop2!J331)</f>
        <v>80.17</v>
      </c>
      <c r="K331" s="215">
        <f>SUM(Paniglgasse:Newshop2!K331)</f>
        <v>69.02</v>
      </c>
      <c r="L331" s="215">
        <f>SUM(Paniglgasse:Newshop2!L331)</f>
        <v>79.06</v>
      </c>
      <c r="M331" s="215">
        <f>SUM(Paniglgasse:Newshop2!M331)</f>
        <v>64.02</v>
      </c>
      <c r="N331" s="215">
        <f>SUM(Paniglgasse:Newshop2!N331)</f>
        <v>64.599999999999994</v>
      </c>
      <c r="O331" s="215">
        <f>SUM(Paniglgasse:Newshop2!O331)</f>
        <v>54.45</v>
      </c>
      <c r="P331" s="215">
        <f>SUM(Paniglgasse:Newshop2!P331)</f>
        <v>58.04</v>
      </c>
      <c r="Q331" s="215">
        <f>SUM(Paniglgasse:Newshop2!Q331)</f>
        <v>63.2</v>
      </c>
      <c r="R331" s="215">
        <f>SUM(Paniglgasse:Newshop2!R331)</f>
        <v>69.47</v>
      </c>
      <c r="S331" s="215">
        <f>SUM(Paniglgasse:Newshop2!S331)</f>
        <v>73.150000000000006</v>
      </c>
      <c r="T331" s="215">
        <f>SUM(Paniglgasse:Newshop2!T331)</f>
        <v>69.930000000000007</v>
      </c>
      <c r="U331" s="215">
        <f>SUM(Paniglgasse:Newshop2!U331)</f>
        <v>79.97</v>
      </c>
      <c r="V331" s="215">
        <f>SUM(Paniglgasse:Newshop2!V331)</f>
        <v>79.069999999999993</v>
      </c>
      <c r="W331" s="215">
        <f>SUM(Paniglgasse:Newshop2!W331)</f>
        <v>79.64</v>
      </c>
      <c r="X331" s="215">
        <f>SUM(Paniglgasse:Newshop2!X331)</f>
        <v>69.98</v>
      </c>
      <c r="Y331" s="215">
        <f>SUM(Paniglgasse:Newshop2!Y331)</f>
        <v>74.069999999999993</v>
      </c>
      <c r="Z331" s="215">
        <f>SUM(Paniglgasse:Newshop2!Z331)</f>
        <v>58.93</v>
      </c>
      <c r="AA331" s="215">
        <f>SUM(Paniglgasse:Newshop2!AA331)</f>
        <v>62.120000000000005</v>
      </c>
      <c r="AB331" s="215">
        <f>SUM(Paniglgasse:Newshop2!AB331)</f>
        <v>56.85</v>
      </c>
      <c r="AC331" s="215">
        <f>SUM(Paniglgasse:Newshop2!AC331)</f>
        <v>59.33</v>
      </c>
      <c r="AD331" s="215">
        <f>SUM(Paniglgasse:Newshop2!AD331)</f>
        <v>57.42</v>
      </c>
      <c r="AE331" s="215">
        <f>SUM(Paniglgasse:Newshop2!AE331)</f>
        <v>78.73</v>
      </c>
      <c r="AF331" s="215">
        <f>SUM(Paniglgasse:Newshop2!AF331)</f>
        <v>74.23</v>
      </c>
      <c r="AG331" s="215">
        <f>SUM(Paniglgasse:Newshop2!AG331)</f>
        <v>75.510000000000005</v>
      </c>
      <c r="AH331" s="215">
        <f>SUM(Paniglgasse:Newshop2!AH331)</f>
        <v>72.14</v>
      </c>
      <c r="AI331" s="215">
        <f>SUM(Paniglgasse:Newshop2!AI331)</f>
        <v>79.63</v>
      </c>
      <c r="AJ331" s="215">
        <f>SUM(Paniglgasse:Newshop2!AJ331)</f>
        <v>74.539999999999992</v>
      </c>
      <c r="AK331" s="215">
        <f>SUM(Paniglgasse:Newshop2!AK331)</f>
        <v>80.03</v>
      </c>
      <c r="AL331" s="215">
        <f>SUM(Paniglgasse:Newshop2!AL331)</f>
        <v>73.02</v>
      </c>
      <c r="AM331" s="215">
        <f>SUM(Paniglgasse:Newshop2!AM331)</f>
        <v>65.37</v>
      </c>
      <c r="AN331" s="215">
        <f>SUM(Paniglgasse:Newshop2!AN331)</f>
        <v>65.81</v>
      </c>
      <c r="AO331" s="215">
        <f>SUM(Paniglgasse:Newshop2!AO331)</f>
        <v>59.54</v>
      </c>
      <c r="AP331" s="215">
        <f>SUM(Paniglgasse:Newshop2!AP331)</f>
        <v>57.379999999999995</v>
      </c>
      <c r="AQ331" s="215">
        <f>SUM(Paniglgasse:Newshop2!AQ331)</f>
        <v>58.58</v>
      </c>
      <c r="AR331" s="215">
        <f>SUM(Paniglgasse:Newshop2!AR331)</f>
        <v>75.41</v>
      </c>
      <c r="AS331" s="215">
        <f>SUM(Paniglgasse:Newshop2!AS331)</f>
        <v>81.99</v>
      </c>
      <c r="AT331" s="215">
        <f>SUM(Paniglgasse:Newshop2!AT331)</f>
        <v>79.75</v>
      </c>
      <c r="AU331" s="215">
        <f>SUM(Paniglgasse:Newshop2!AU331)</f>
        <v>79.52</v>
      </c>
      <c r="AV331" s="215">
        <f>SUM(Paniglgasse:Newshop2!AV331)</f>
        <v>69.58</v>
      </c>
      <c r="AW331" s="215">
        <f>SUM(Paniglgasse:Newshop2!AW331)</f>
        <v>71.25</v>
      </c>
      <c r="AX331" s="215">
        <f>SUM(Paniglgasse:Newshop2!AX331)</f>
        <v>77.12</v>
      </c>
      <c r="AY331" s="215">
        <f>SUM(Paniglgasse:Newshop2!AY331)</f>
        <v>80.61</v>
      </c>
      <c r="AZ331" s="215">
        <f>SUM(Paniglgasse:Newshop2!AZ331)</f>
        <v>60.65</v>
      </c>
      <c r="BA331" s="215">
        <f>SUM(Paniglgasse:Newshop2!BA331)</f>
        <v>55.230000000000004</v>
      </c>
      <c r="BB331" s="215">
        <f>SUM(Paniglgasse:Newshop2!BB331)</f>
        <v>64.150000000000006</v>
      </c>
      <c r="BC331" s="215">
        <f>SUM(Paniglgasse:Newshop2!BC331)</f>
        <v>64.210000000000008</v>
      </c>
      <c r="BD331" s="215">
        <f>SUM(Paniglgasse:Newshop2!BD331)</f>
        <v>57.42</v>
      </c>
      <c r="BE331" s="271"/>
      <c r="BF331" s="163">
        <f>SUM(E331:H331)</f>
        <v>296.97000000000003</v>
      </c>
      <c r="BG331" s="77">
        <f>SUM(I331:L331)</f>
        <v>296.90999999999997</v>
      </c>
      <c r="BH331" s="77">
        <f>SUM(M331:Q331)</f>
        <v>304.31</v>
      </c>
      <c r="BI331" s="77">
        <f>SUM(R331:U331)</f>
        <v>292.52</v>
      </c>
      <c r="BJ331" s="77">
        <f>SUM(V331:Y331)</f>
        <v>302.76</v>
      </c>
      <c r="BK331" s="77">
        <f>SUM(Z331:AD331)</f>
        <v>294.65000000000003</v>
      </c>
      <c r="BL331" s="77">
        <f>SUM(AE331:AH331)</f>
        <v>300.61</v>
      </c>
      <c r="BM331" s="77">
        <f>SUM(AI331:AL331)</f>
        <v>307.21999999999997</v>
      </c>
      <c r="BN331" s="77">
        <f>SUM(AM331:AQ331)</f>
        <v>306.68</v>
      </c>
      <c r="BO331" s="77">
        <f>SUM(AR331:AU331)</f>
        <v>316.66999999999996</v>
      </c>
      <c r="BP331" s="77">
        <f>SUM(AV331:AY331)</f>
        <v>298.56</v>
      </c>
      <c r="BQ331" s="77">
        <f>SUM(AZ331:BD331)</f>
        <v>301.66000000000003</v>
      </c>
      <c r="BR331" s="157">
        <f>SUM(BF331:BQ331)</f>
        <v>3619.5199999999995</v>
      </c>
      <c r="BS331" s="77">
        <f>SUM(BF331:BH331)</f>
        <v>898.19</v>
      </c>
      <c r="BT331" s="77">
        <f>SUM(BI331:BK331)</f>
        <v>889.93000000000006</v>
      </c>
      <c r="BU331" s="77">
        <f>SUM(BL331:BN331)</f>
        <v>914.51</v>
      </c>
      <c r="BV331" s="77">
        <f>SUM(BO331:BQ331)</f>
        <v>916.8900000000001</v>
      </c>
      <c r="BW331" s="77">
        <f>SUM(BF331:BK331)</f>
        <v>1788.1200000000001</v>
      </c>
      <c r="BX331" s="77">
        <f>SUM(BL331:BQ331)</f>
        <v>1831.3999999999999</v>
      </c>
      <c r="BY331" s="77">
        <f>IF(Info!$O$3="Q1",$BS331,IF(Info!$O$3="Q2",$BS331+$BT331,IF(Info!$O$3="Q3",$BS331+$BT331+$BU331,$BR331)))</f>
        <v>898.19</v>
      </c>
      <c r="BZ331" s="77">
        <f>IF(Info!$O$3="Q1",$BS331,IF(Info!$O$3="Q2",$BT331,IF(Info!$O$3="Q3",$BU331,$BV331)))</f>
        <v>898.19</v>
      </c>
      <c r="CA331" s="49"/>
    </row>
    <row r="332" spans="1:79" x14ac:dyDescent="0.3">
      <c r="A332" s="269"/>
      <c r="B332" s="78" t="s">
        <v>67</v>
      </c>
      <c r="C332" s="275"/>
      <c r="D332" s="161">
        <f>SUM(E332:BD332)</f>
        <v>796.78</v>
      </c>
      <c r="E332" s="215">
        <f>SUM(Paniglgasse:Newshop2!E332)</f>
        <v>16.993333333333332</v>
      </c>
      <c r="F332" s="215">
        <f>SUM(Paniglgasse:Newshop2!F332)</f>
        <v>16.383333333333329</v>
      </c>
      <c r="G332" s="215">
        <f>SUM(Paniglgasse:Newshop2!G332)</f>
        <v>17.173333333333332</v>
      </c>
      <c r="H332" s="215">
        <f>SUM(Paniglgasse:Newshop2!H332)</f>
        <v>16.223333333333329</v>
      </c>
      <c r="I332" s="215">
        <f>SUM(Paniglgasse:Newshop2!I332)</f>
        <v>16.59333333333333</v>
      </c>
      <c r="J332" s="215">
        <f>SUM(Paniglgasse:Newshop2!J332)</f>
        <v>17.223333333333329</v>
      </c>
      <c r="K332" s="215">
        <f>SUM(Paniglgasse:Newshop2!K332)</f>
        <v>16.323333333333331</v>
      </c>
      <c r="L332" s="215">
        <f>SUM(Paniglgasse:Newshop2!L332)</f>
        <v>16.603333333333332</v>
      </c>
      <c r="M332" s="215">
        <f>SUM(Paniglgasse:Newshop2!M332)</f>
        <v>13.186666666666669</v>
      </c>
      <c r="N332" s="215">
        <f>SUM(Paniglgasse:Newshop2!N332)</f>
        <v>12.856666666666669</v>
      </c>
      <c r="O332" s="215">
        <f>SUM(Paniglgasse:Newshop2!O332)</f>
        <v>12.88666666666667</v>
      </c>
      <c r="P332" s="215">
        <f>SUM(Paniglgasse:Newshop2!P332)</f>
        <v>13.33666666666667</v>
      </c>
      <c r="Q332" s="215">
        <f>SUM(Paniglgasse:Newshop2!Q332)</f>
        <v>13.06666666666667</v>
      </c>
      <c r="R332" s="215">
        <f>SUM(Paniglgasse:Newshop2!R332)</f>
        <v>17.283333333333331</v>
      </c>
      <c r="S332" s="215">
        <f>SUM(Paniglgasse:Newshop2!S332)</f>
        <v>16.513333333333332</v>
      </c>
      <c r="T332" s="215">
        <f>SUM(Paniglgasse:Newshop2!T332)</f>
        <v>16.073333333333331</v>
      </c>
      <c r="U332" s="215">
        <f>SUM(Paniglgasse:Newshop2!U332)</f>
        <v>17.20333333333333</v>
      </c>
      <c r="V332" s="215">
        <f>SUM(Paniglgasse:Newshop2!V332)</f>
        <v>17.09333333333333</v>
      </c>
      <c r="W332" s="215">
        <f>SUM(Paniglgasse:Newshop2!W332)</f>
        <v>16.853333333333332</v>
      </c>
      <c r="X332" s="215">
        <f>SUM(Paniglgasse:Newshop2!X332)</f>
        <v>17.033333333333331</v>
      </c>
      <c r="Y332" s="215">
        <f>SUM(Paniglgasse:Newshop2!Y332)</f>
        <v>16.213333333333331</v>
      </c>
      <c r="Z332" s="215">
        <f>SUM(Paniglgasse:Newshop2!Z332)</f>
        <v>13.116666666666669</v>
      </c>
      <c r="AA332" s="215">
        <f>SUM(Paniglgasse:Newshop2!AA332)</f>
        <v>13.66666666666667</v>
      </c>
      <c r="AB332" s="215">
        <f>SUM(Paniglgasse:Newshop2!AB332)</f>
        <v>13.526666666666669</v>
      </c>
      <c r="AC332" s="215">
        <f>SUM(Paniglgasse:Newshop2!AC332)</f>
        <v>12.97666666666667</v>
      </c>
      <c r="AD332" s="215">
        <f>SUM(Paniglgasse:Newshop2!AD332)</f>
        <v>13.536666666666669</v>
      </c>
      <c r="AE332" s="215">
        <f>SUM(Paniglgasse:Newshop2!AE332)</f>
        <v>16.603333333333332</v>
      </c>
      <c r="AF332" s="215">
        <f>SUM(Paniglgasse:Newshop2!AF332)</f>
        <v>16.043333333333329</v>
      </c>
      <c r="AG332" s="215">
        <f>SUM(Paniglgasse:Newshop2!AG332)</f>
        <v>16.143333333333331</v>
      </c>
      <c r="AH332" s="215">
        <f>SUM(Paniglgasse:Newshop2!AH332)</f>
        <v>16.36333333333333</v>
      </c>
      <c r="AI332" s="215">
        <f>SUM(Paniglgasse:Newshop2!AI332)</f>
        <v>17.083333333333329</v>
      </c>
      <c r="AJ332" s="215">
        <f>SUM(Paniglgasse:Newshop2!AJ332)</f>
        <v>16.723333333333329</v>
      </c>
      <c r="AK332" s="215">
        <f>SUM(Paniglgasse:Newshop2!AK332)</f>
        <v>16.95333333333333</v>
      </c>
      <c r="AL332" s="215">
        <f>SUM(Paniglgasse:Newshop2!AL332)</f>
        <v>16.70333333333333</v>
      </c>
      <c r="AM332" s="215">
        <f>SUM(Paniglgasse:Newshop2!AM332)</f>
        <v>12.946666666666669</v>
      </c>
      <c r="AN332" s="215">
        <f>SUM(Paniglgasse:Newshop2!AN332)</f>
        <v>13.116666666666669</v>
      </c>
      <c r="AO332" s="215">
        <f>SUM(Paniglgasse:Newshop2!AO332)</f>
        <v>13.13666666666667</v>
      </c>
      <c r="AP332" s="215">
        <f>SUM(Paniglgasse:Newshop2!AP332)</f>
        <v>12.876666666666669</v>
      </c>
      <c r="AQ332" s="215">
        <f>SUM(Paniglgasse:Newshop2!AQ332)</f>
        <v>13.256666666666669</v>
      </c>
      <c r="AR332" s="215">
        <f>SUM(Paniglgasse:Newshop2!AR332)</f>
        <v>17.033333333333331</v>
      </c>
      <c r="AS332" s="215">
        <f>SUM(Paniglgasse:Newshop2!AS332)</f>
        <v>16.61333333333333</v>
      </c>
      <c r="AT332" s="215">
        <f>SUM(Paniglgasse:Newshop2!AT332)</f>
        <v>16.18333333333333</v>
      </c>
      <c r="AU332" s="215">
        <f>SUM(Paniglgasse:Newshop2!AU332)</f>
        <v>17.173333333333332</v>
      </c>
      <c r="AV332" s="215">
        <f>SUM(Paniglgasse:Newshop2!AV332)</f>
        <v>16.783333333333331</v>
      </c>
      <c r="AW332" s="215">
        <f>SUM(Paniglgasse:Newshop2!AW332)</f>
        <v>16.063333333333329</v>
      </c>
      <c r="AX332" s="215">
        <f>SUM(Paniglgasse:Newshop2!AX332)</f>
        <v>16.68333333333333</v>
      </c>
      <c r="AY332" s="215">
        <f>SUM(Paniglgasse:Newshop2!AY332)</f>
        <v>16.34333333333333</v>
      </c>
      <c r="AZ332" s="215">
        <f>SUM(Paniglgasse:Newshop2!AZ332)</f>
        <v>12.97666666666667</v>
      </c>
      <c r="BA332" s="215">
        <f>SUM(Paniglgasse:Newshop2!BA332)</f>
        <v>13.266666666666669</v>
      </c>
      <c r="BB332" s="215">
        <f>SUM(Paniglgasse:Newshop2!BB332)</f>
        <v>13.446666666666669</v>
      </c>
      <c r="BC332" s="215">
        <f>SUM(Paniglgasse:Newshop2!BC332)</f>
        <v>13.07666666666667</v>
      </c>
      <c r="BD332" s="215">
        <f>SUM(Paniglgasse:Newshop2!BD332)</f>
        <v>13.24666666666667</v>
      </c>
      <c r="BE332" s="271"/>
      <c r="BF332" s="163">
        <f>SUM(E332:H332)</f>
        <v>66.773333333333326</v>
      </c>
      <c r="BG332" s="77">
        <f>SUM(I332:L332)</f>
        <v>66.743333333333325</v>
      </c>
      <c r="BH332" s="77">
        <f>SUM(M332:Q332)</f>
        <v>65.333333333333343</v>
      </c>
      <c r="BI332" s="77">
        <f>SUM(R332:U332)</f>
        <v>67.073333333333323</v>
      </c>
      <c r="BJ332" s="77">
        <f>SUM(V332:Y332)</f>
        <v>67.193333333333328</v>
      </c>
      <c r="BK332" s="77">
        <f>SUM(Z332:AD332)</f>
        <v>66.823333333333352</v>
      </c>
      <c r="BL332" s="77">
        <f>SUM(AE332:AH332)</f>
        <v>65.153333333333322</v>
      </c>
      <c r="BM332" s="77">
        <f>SUM(AI332:AL332)</f>
        <v>67.463333333333324</v>
      </c>
      <c r="BN332" s="77">
        <f>SUM(AM332:AQ332)</f>
        <v>65.333333333333357</v>
      </c>
      <c r="BO332" s="77">
        <f>SUM(AR332:AU332)</f>
        <v>67.00333333333333</v>
      </c>
      <c r="BP332" s="77">
        <f>SUM(AV332:AY332)</f>
        <v>65.873333333333321</v>
      </c>
      <c r="BQ332" s="77">
        <f>SUM(AZ332:BD332)</f>
        <v>66.01333333333335</v>
      </c>
      <c r="BR332" s="157">
        <f>SUM(BF332:BQ332)</f>
        <v>796.78</v>
      </c>
      <c r="BS332" s="77">
        <f>SUM(BF332:BH332)</f>
        <v>198.85</v>
      </c>
      <c r="BT332" s="77">
        <f>SUM(BI332:BK332)</f>
        <v>201.09</v>
      </c>
      <c r="BU332" s="77">
        <f>SUM(BL332:BN332)</f>
        <v>197.95</v>
      </c>
      <c r="BV332" s="77">
        <f>SUM(BO332:BQ332)</f>
        <v>198.89000000000001</v>
      </c>
      <c r="BW332" s="77">
        <f>SUM(BF332:BK332)</f>
        <v>399.93999999999994</v>
      </c>
      <c r="BX332" s="77">
        <f>SUM(BL332:BQ332)</f>
        <v>396.84000000000003</v>
      </c>
      <c r="BY332" s="77">
        <f>IF(Info!$O$3="Q1",$BS332,IF(Info!$O$3="Q2",$BS332+$BT332,IF(Info!$O$3="Q3",$BS332+$BT332+$BU332,$BR332)))</f>
        <v>198.85</v>
      </c>
      <c r="BZ332" s="77">
        <f>IF(Info!$O$3="Q1",$BS332,IF(Info!$O$3="Q2",$BT332,IF(Info!$O$3="Q3",$BU332,$BV332)))</f>
        <v>198.85</v>
      </c>
      <c r="CA332" s="49"/>
    </row>
    <row r="333" spans="1:79" x14ac:dyDescent="0.3">
      <c r="A333" s="282"/>
      <c r="B333" s="160" t="s">
        <v>360</v>
      </c>
      <c r="C333" s="275"/>
      <c r="D333" s="161">
        <f>SUM(E333:BD333)</f>
        <v>8218.92</v>
      </c>
      <c r="E333" s="278">
        <f t="shared" ref="E333:AJ333" si="515">SUM(E329:E332)</f>
        <v>173.59666666666666</v>
      </c>
      <c r="F333" s="278">
        <f t="shared" si="515"/>
        <v>167.10666666666665</v>
      </c>
      <c r="G333" s="278">
        <f t="shared" si="515"/>
        <v>162.33666666666664</v>
      </c>
      <c r="H333" s="278">
        <f t="shared" si="515"/>
        <v>167.98666666666665</v>
      </c>
      <c r="I333" s="278">
        <f t="shared" si="515"/>
        <v>165.27666666666667</v>
      </c>
      <c r="J333" s="278">
        <f t="shared" si="515"/>
        <v>177.41666666666666</v>
      </c>
      <c r="K333" s="278">
        <f t="shared" si="515"/>
        <v>165.67666666666665</v>
      </c>
      <c r="L333" s="278">
        <f t="shared" si="515"/>
        <v>173.96666666666667</v>
      </c>
      <c r="M333" s="278">
        <f t="shared" si="515"/>
        <v>140.29333333333332</v>
      </c>
      <c r="N333" s="278">
        <f t="shared" si="515"/>
        <v>139.36333333333334</v>
      </c>
      <c r="O333" s="278">
        <f t="shared" si="515"/>
        <v>128.89333333333332</v>
      </c>
      <c r="P333" s="278">
        <f t="shared" si="515"/>
        <v>133.64333333333335</v>
      </c>
      <c r="Q333" s="278">
        <f t="shared" si="515"/>
        <v>137.96333333333334</v>
      </c>
      <c r="R333" s="278">
        <f t="shared" si="515"/>
        <v>166.26666666666668</v>
      </c>
      <c r="S333" s="278">
        <f t="shared" si="515"/>
        <v>167.97666666666666</v>
      </c>
      <c r="T333" s="278">
        <f t="shared" si="515"/>
        <v>162.87666666666667</v>
      </c>
      <c r="U333" s="278">
        <f t="shared" si="515"/>
        <v>176.49666666666664</v>
      </c>
      <c r="V333" s="278">
        <f t="shared" si="515"/>
        <v>176.02666666666667</v>
      </c>
      <c r="W333" s="278">
        <f t="shared" si="515"/>
        <v>179.10666666666665</v>
      </c>
      <c r="X333" s="278">
        <f t="shared" si="515"/>
        <v>168.57666666666668</v>
      </c>
      <c r="Y333" s="278">
        <f t="shared" si="515"/>
        <v>165.93666666666667</v>
      </c>
      <c r="Z333" s="278">
        <f t="shared" si="515"/>
        <v>134.64333333333335</v>
      </c>
      <c r="AA333" s="278">
        <f t="shared" si="515"/>
        <v>140.44333333333333</v>
      </c>
      <c r="AB333" s="278">
        <f t="shared" si="515"/>
        <v>132.95333333333332</v>
      </c>
      <c r="AC333" s="278">
        <f t="shared" si="515"/>
        <v>137.47333333333333</v>
      </c>
      <c r="AD333" s="278">
        <f t="shared" si="515"/>
        <v>136.68333333333334</v>
      </c>
      <c r="AE333" s="278">
        <f t="shared" si="515"/>
        <v>178.18666666666664</v>
      </c>
      <c r="AF333" s="278">
        <f t="shared" si="515"/>
        <v>170.49666666666664</v>
      </c>
      <c r="AG333" s="278">
        <f t="shared" si="515"/>
        <v>167.40666666666664</v>
      </c>
      <c r="AH333" s="278">
        <f t="shared" si="515"/>
        <v>167.99666666666667</v>
      </c>
      <c r="AI333" s="278">
        <f t="shared" si="515"/>
        <v>172.20666666666665</v>
      </c>
      <c r="AJ333" s="278">
        <f t="shared" si="515"/>
        <v>168.17666666666665</v>
      </c>
      <c r="AK333" s="278">
        <f t="shared" ref="AK333:BP333" si="516">SUM(AK329:AK332)</f>
        <v>177.43666666666667</v>
      </c>
      <c r="AL333" s="278">
        <f t="shared" si="516"/>
        <v>170.41666666666663</v>
      </c>
      <c r="AM333" s="278">
        <f t="shared" si="516"/>
        <v>140.24333333333334</v>
      </c>
      <c r="AN333" s="278">
        <f t="shared" si="516"/>
        <v>142.63333333333333</v>
      </c>
      <c r="AO333" s="278">
        <f t="shared" si="516"/>
        <v>136.86333333333334</v>
      </c>
      <c r="AP333" s="278">
        <f t="shared" si="516"/>
        <v>133.77333333333334</v>
      </c>
      <c r="AQ333" s="278">
        <f t="shared" si="516"/>
        <v>132.73333333333332</v>
      </c>
      <c r="AR333" s="278">
        <f t="shared" si="516"/>
        <v>175.61666666666665</v>
      </c>
      <c r="AS333" s="278">
        <f t="shared" si="516"/>
        <v>181.89666666666665</v>
      </c>
      <c r="AT333" s="278">
        <f t="shared" si="516"/>
        <v>176.95666666666665</v>
      </c>
      <c r="AU333" s="278">
        <f t="shared" si="516"/>
        <v>178.36666666666667</v>
      </c>
      <c r="AV333" s="278">
        <f t="shared" si="516"/>
        <v>167.13666666666666</v>
      </c>
      <c r="AW333" s="278">
        <f t="shared" si="516"/>
        <v>168.13666666666666</v>
      </c>
      <c r="AX333" s="278">
        <f t="shared" si="516"/>
        <v>174.62666666666667</v>
      </c>
      <c r="AY333" s="278">
        <f t="shared" si="516"/>
        <v>179.19666666666669</v>
      </c>
      <c r="AZ333" s="278">
        <f t="shared" si="516"/>
        <v>136.30333333333331</v>
      </c>
      <c r="BA333" s="278">
        <f t="shared" si="516"/>
        <v>132.24333333333334</v>
      </c>
      <c r="BB333" s="278">
        <f t="shared" si="516"/>
        <v>140.71333333333334</v>
      </c>
      <c r="BC333" s="278">
        <f t="shared" si="516"/>
        <v>137.98333333333335</v>
      </c>
      <c r="BD333" s="278">
        <f t="shared" si="516"/>
        <v>132.19333333333333</v>
      </c>
      <c r="BE333" s="271"/>
      <c r="BF333" s="162">
        <f>SUM(E333:H333)</f>
        <v>671.02666666666664</v>
      </c>
      <c r="BG333" s="157">
        <f>SUM(I333:L333)</f>
        <v>682.3366666666667</v>
      </c>
      <c r="BH333" s="157">
        <f>SUM(M333:Q333)</f>
        <v>680.15666666666664</v>
      </c>
      <c r="BI333" s="157">
        <f>SUM(R333:U333)</f>
        <v>673.61666666666667</v>
      </c>
      <c r="BJ333" s="157">
        <f>SUM(V333:Y333)</f>
        <v>689.64666666666676</v>
      </c>
      <c r="BK333" s="157">
        <f>SUM(Z333:AD333)</f>
        <v>682.19666666666672</v>
      </c>
      <c r="BL333" s="157">
        <f>SUM(AE333:AH333)</f>
        <v>684.08666666666659</v>
      </c>
      <c r="BM333" s="157">
        <f>SUM(AI333:AL333)</f>
        <v>688.23666666666657</v>
      </c>
      <c r="BN333" s="157">
        <f>SUM(AM333:AQ333)</f>
        <v>686.24666666666667</v>
      </c>
      <c r="BO333" s="157">
        <f>SUM(AR333:AU333)</f>
        <v>712.8366666666667</v>
      </c>
      <c r="BP333" s="157">
        <f>SUM(AV333:AY333)</f>
        <v>689.09666666666669</v>
      </c>
      <c r="BQ333" s="157">
        <f>SUM(AZ333:BD333)</f>
        <v>679.43666666666672</v>
      </c>
      <c r="BR333" s="157">
        <f>SUM(BF333:BQ333)</f>
        <v>8218.9200000000019</v>
      </c>
      <c r="BS333" s="157">
        <f>SUM(BF333:BH333)</f>
        <v>2033.52</v>
      </c>
      <c r="BT333" s="157">
        <f>SUM(BI333:BK333)</f>
        <v>2045.46</v>
      </c>
      <c r="BU333" s="157">
        <f>SUM(BL333:BN333)</f>
        <v>2058.5699999999997</v>
      </c>
      <c r="BV333" s="157">
        <f>SUM(BO333:BQ333)</f>
        <v>2081.37</v>
      </c>
      <c r="BW333" s="157">
        <f>SUM(BF333:BK333)</f>
        <v>4078.9800000000005</v>
      </c>
      <c r="BX333" s="157">
        <f>SUM(BL333:BQ333)</f>
        <v>4139.9399999999996</v>
      </c>
      <c r="BY333" s="157">
        <f>IF(Info!$O$3="Q1",$BS333,IF(Info!$O$3="Q2",$BS333+$BT333,IF(Info!$O$3="Q3",$BS333+$BT333+$BU333,$BR333)))</f>
        <v>2033.52</v>
      </c>
      <c r="BZ333" s="157">
        <f>IF(Info!$O$3="Q1",$BS333,IF(Info!$O$3="Q2",$BT333,IF(Info!$O$3="Q3",$BU333,$BV333)))</f>
        <v>2033.52</v>
      </c>
      <c r="CA333" s="49"/>
    </row>
    <row r="334" spans="1:79" ht="15.6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x14ac:dyDescent="0.3">
      <c r="A335" s="269"/>
      <c r="B335" s="78" t="s">
        <v>362</v>
      </c>
      <c r="C335" s="275"/>
      <c r="D335" s="161">
        <f>SUM(E335:BD335)</f>
        <v>9837.0700000000033</v>
      </c>
      <c r="E335" s="215">
        <f>SUM(Paniglgasse:Newshop2!E335)</f>
        <v>188.62666666666667</v>
      </c>
      <c r="F335" s="215">
        <f>SUM(Paniglgasse:Newshop2!F335)</f>
        <v>221.96666666666667</v>
      </c>
      <c r="G335" s="215">
        <f>SUM(Paniglgasse:Newshop2!G335)</f>
        <v>187.95666666666668</v>
      </c>
      <c r="H335" s="215">
        <f>SUM(Paniglgasse:Newshop2!H335)</f>
        <v>205.14666666666668</v>
      </c>
      <c r="I335" s="215">
        <f>SUM(Paniglgasse:Newshop2!I335)</f>
        <v>204.43666666666667</v>
      </c>
      <c r="J335" s="215">
        <f>SUM(Paniglgasse:Newshop2!J335)</f>
        <v>222.47666666666669</v>
      </c>
      <c r="K335" s="215">
        <f>SUM(Paniglgasse:Newshop2!K335)</f>
        <v>206.19666666666666</v>
      </c>
      <c r="L335" s="215">
        <f>SUM(Paniglgasse:Newshop2!L335)</f>
        <v>200.05666666666667</v>
      </c>
      <c r="M335" s="215">
        <f>SUM(Paniglgasse:Newshop2!M335)</f>
        <v>162.43333333333334</v>
      </c>
      <c r="N335" s="215">
        <f>SUM(Paniglgasse:Newshop2!N335)</f>
        <v>167.40333333333334</v>
      </c>
      <c r="O335" s="215">
        <f>SUM(Paniglgasse:Newshop2!O335)</f>
        <v>177.76333333333335</v>
      </c>
      <c r="P335" s="215">
        <f>SUM(Paniglgasse:Newshop2!P335)</f>
        <v>155.94333333333333</v>
      </c>
      <c r="Q335" s="215">
        <f>SUM(Paniglgasse:Newshop2!Q335)</f>
        <v>148.82333333333335</v>
      </c>
      <c r="R335" s="215">
        <f>SUM(Paniglgasse:Newshop2!R335)</f>
        <v>214.98666666666668</v>
      </c>
      <c r="S335" s="215">
        <f>SUM(Paniglgasse:Newshop2!S335)</f>
        <v>198.34666666666666</v>
      </c>
      <c r="T335" s="215">
        <f>SUM(Paniglgasse:Newshop2!T335)</f>
        <v>212.90666666666667</v>
      </c>
      <c r="U335" s="215">
        <f>SUM(Paniglgasse:Newshop2!U335)</f>
        <v>208.97666666666669</v>
      </c>
      <c r="V335" s="215">
        <f>SUM(Paniglgasse:Newshop2!V335)</f>
        <v>214.34666666666669</v>
      </c>
      <c r="W335" s="215">
        <f>SUM(Paniglgasse:Newshop2!W335)</f>
        <v>212.98666666666668</v>
      </c>
      <c r="X335" s="215">
        <f>SUM(Paniglgasse:Newshop2!X335)</f>
        <v>197.88666666666666</v>
      </c>
      <c r="Y335" s="215">
        <f>SUM(Paniglgasse:Newshop2!Y335)</f>
        <v>187.07666666666665</v>
      </c>
      <c r="Z335" s="215">
        <f>SUM(Paniglgasse:Newshop2!Z335)</f>
        <v>164.71333333333334</v>
      </c>
      <c r="AA335" s="215">
        <f>SUM(Paniglgasse:Newshop2!AA335)</f>
        <v>172.74333333333334</v>
      </c>
      <c r="AB335" s="215">
        <f>SUM(Paniglgasse:Newshop2!AB335)</f>
        <v>153.58333333333334</v>
      </c>
      <c r="AC335" s="215">
        <f>SUM(Paniglgasse:Newshop2!AC335)</f>
        <v>171.70333333333335</v>
      </c>
      <c r="AD335" s="215">
        <f>SUM(Paniglgasse:Newshop2!AD335)</f>
        <v>162.27333333333334</v>
      </c>
      <c r="AE335" s="215">
        <f>SUM(Paniglgasse:Newshop2!AE335)</f>
        <v>211.49666666666667</v>
      </c>
      <c r="AF335" s="215">
        <f>SUM(Paniglgasse:Newshop2!AF335)</f>
        <v>209.10666666666668</v>
      </c>
      <c r="AG335" s="215">
        <f>SUM(Paniglgasse:Newshop2!AG335)</f>
        <v>215.84666666666669</v>
      </c>
      <c r="AH335" s="215">
        <f>SUM(Paniglgasse:Newshop2!AH335)</f>
        <v>187.78666666666666</v>
      </c>
      <c r="AI335" s="215">
        <f>SUM(Paniglgasse:Newshop2!AI335)</f>
        <v>214.52666666666667</v>
      </c>
      <c r="AJ335" s="215">
        <f>SUM(Paniglgasse:Newshop2!AJ335)</f>
        <v>202.57666666666665</v>
      </c>
      <c r="AK335" s="215">
        <f>SUM(Paniglgasse:Newshop2!AK335)</f>
        <v>196.41666666666669</v>
      </c>
      <c r="AL335" s="215">
        <f>SUM(Paniglgasse:Newshop2!AL335)</f>
        <v>187.05666666666667</v>
      </c>
      <c r="AM335" s="215">
        <f>SUM(Paniglgasse:Newshop2!AM335)</f>
        <v>154.31333333333333</v>
      </c>
      <c r="AN335" s="215">
        <f>SUM(Paniglgasse:Newshop2!AN335)</f>
        <v>149.59333333333333</v>
      </c>
      <c r="AO335" s="215">
        <f>SUM(Paniglgasse:Newshop2!AO335)</f>
        <v>176.33333333333334</v>
      </c>
      <c r="AP335" s="215">
        <f>SUM(Paniglgasse:Newshop2!AP335)</f>
        <v>163.79333333333335</v>
      </c>
      <c r="AQ335" s="215">
        <f>SUM(Paniglgasse:Newshop2!AQ335)</f>
        <v>178.00333333333333</v>
      </c>
      <c r="AR335" s="215">
        <f>SUM(Paniglgasse:Newshop2!AR335)</f>
        <v>205.77666666666667</v>
      </c>
      <c r="AS335" s="215">
        <f>SUM(Paniglgasse:Newshop2!AS335)</f>
        <v>194.91666666666669</v>
      </c>
      <c r="AT335" s="215">
        <f>SUM(Paniglgasse:Newshop2!AT335)</f>
        <v>213.66666666666669</v>
      </c>
      <c r="AU335" s="215">
        <f>SUM(Paniglgasse:Newshop2!AU335)</f>
        <v>192.58666666666667</v>
      </c>
      <c r="AV335" s="215">
        <f>SUM(Paniglgasse:Newshop2!AV335)</f>
        <v>198.80666666666667</v>
      </c>
      <c r="AW335" s="215">
        <f>SUM(Paniglgasse:Newshop2!AW335)</f>
        <v>214.69666666666666</v>
      </c>
      <c r="AX335" s="215">
        <f>SUM(Paniglgasse:Newshop2!AX335)</f>
        <v>217.88666666666666</v>
      </c>
      <c r="AY335" s="215">
        <f>SUM(Paniglgasse:Newshop2!AY335)</f>
        <v>197.86666666666667</v>
      </c>
      <c r="AZ335" s="215">
        <f>SUM(Paniglgasse:Newshop2!AZ335)</f>
        <v>152.06333333333333</v>
      </c>
      <c r="BA335" s="215">
        <f>SUM(Paniglgasse:Newshop2!BA335)</f>
        <v>159.37333333333333</v>
      </c>
      <c r="BB335" s="215">
        <f>SUM(Paniglgasse:Newshop2!BB335)</f>
        <v>175.01333333333335</v>
      </c>
      <c r="BC335" s="215">
        <f>SUM(Paniglgasse:Newshop2!BC335)</f>
        <v>170.63333333333333</v>
      </c>
      <c r="BD335" s="215">
        <f>SUM(Paniglgasse:Newshop2!BD335)</f>
        <v>175.17333333333335</v>
      </c>
      <c r="BE335" s="271"/>
      <c r="BF335" s="163">
        <f>SUM(E335:H335)</f>
        <v>803.69666666666672</v>
      </c>
      <c r="BG335" s="77">
        <f>SUM(I335:L335)</f>
        <v>833.16666666666674</v>
      </c>
      <c r="BH335" s="77">
        <f>SUM(M335:Q335)</f>
        <v>812.36666666666667</v>
      </c>
      <c r="BI335" s="77">
        <f>SUM(R335:U335)</f>
        <v>835.2166666666667</v>
      </c>
      <c r="BJ335" s="77">
        <f>SUM(V335:Y335)</f>
        <v>812.29666666666662</v>
      </c>
      <c r="BK335" s="77">
        <f>SUM(Z335:AD335)</f>
        <v>825.01666666666677</v>
      </c>
      <c r="BL335" s="77">
        <f>SUM(AE335:AH335)</f>
        <v>824.23666666666668</v>
      </c>
      <c r="BM335" s="77">
        <f>SUM(AI335:AL335)</f>
        <v>800.5766666666666</v>
      </c>
      <c r="BN335" s="77">
        <f>SUM(AM335:AQ335)</f>
        <v>822.03666666666663</v>
      </c>
      <c r="BO335" s="77">
        <f>SUM(AR335:AU335)</f>
        <v>806.94666666666683</v>
      </c>
      <c r="BP335" s="77">
        <f>SUM(AV335:AY335)</f>
        <v>829.25666666666666</v>
      </c>
      <c r="BQ335" s="77">
        <f>SUM(AZ335:BD335)</f>
        <v>832.25666666666666</v>
      </c>
      <c r="BR335" s="157">
        <f>SUM(BF335:BQ335)</f>
        <v>9837.07</v>
      </c>
      <c r="BS335" s="77">
        <f>SUM(BF335:BH335)</f>
        <v>2449.23</v>
      </c>
      <c r="BT335" s="77">
        <f>SUM(BI335:BK335)</f>
        <v>2472.5300000000002</v>
      </c>
      <c r="BU335" s="77">
        <f>SUM(BL335:BN335)</f>
        <v>2446.85</v>
      </c>
      <c r="BV335" s="77">
        <f>SUM(BO335:BQ335)</f>
        <v>2468.46</v>
      </c>
      <c r="BW335" s="77">
        <f>SUM(BF335:BK335)</f>
        <v>4921.76</v>
      </c>
      <c r="BX335" s="77">
        <f>SUM(BL335:BQ335)</f>
        <v>4915.3099999999995</v>
      </c>
      <c r="BY335" s="77">
        <f>IF(Info!$O$3="Q1",$BS335,IF(Info!$O$3="Q2",$BS335+$BT335,IF(Info!$O$3="Q3",$BS335+$BT335+$BU335,$BR335)))</f>
        <v>2449.23</v>
      </c>
      <c r="BZ335" s="77">
        <f>IF(Info!$O$3="Q1",$BS335,IF(Info!$O$3="Q2",$BT335,IF(Info!$O$3="Q3",$BU335,$BV335)))</f>
        <v>2449.23</v>
      </c>
      <c r="CA335" s="49"/>
    </row>
    <row r="336" spans="1:79" x14ac:dyDescent="0.3">
      <c r="A336" s="269"/>
      <c r="B336" s="78" t="s">
        <v>363</v>
      </c>
      <c r="C336" s="275"/>
      <c r="D336" s="161">
        <f>SUM(E336:BD336)</f>
        <v>0</v>
      </c>
      <c r="E336" s="215">
        <f>SUM(Paniglgasse:Newshop2!E336)</f>
        <v>0</v>
      </c>
      <c r="F336" s="215">
        <f>SUM(Paniglgasse:Newshop2!F336)</f>
        <v>0</v>
      </c>
      <c r="G336" s="215">
        <f>SUM(Paniglgasse:Newshop2!G336)</f>
        <v>0</v>
      </c>
      <c r="H336" s="215">
        <f>SUM(Paniglgasse:Newshop2!H336)</f>
        <v>0</v>
      </c>
      <c r="I336" s="215">
        <f>SUM(Paniglgasse:Newshop2!I336)</f>
        <v>0</v>
      </c>
      <c r="J336" s="215">
        <f>SUM(Paniglgasse:Newshop2!J336)</f>
        <v>0</v>
      </c>
      <c r="K336" s="215">
        <f>SUM(Paniglgasse:Newshop2!K336)</f>
        <v>0</v>
      </c>
      <c r="L336" s="215">
        <f>SUM(Paniglgasse:Newshop2!L336)</f>
        <v>0</v>
      </c>
      <c r="M336" s="215">
        <f>SUM(Paniglgasse:Newshop2!M336)</f>
        <v>0</v>
      </c>
      <c r="N336" s="215">
        <f>SUM(Paniglgasse:Newshop2!N336)</f>
        <v>0</v>
      </c>
      <c r="O336" s="215">
        <f>SUM(Paniglgasse:Newshop2!O336)</f>
        <v>0</v>
      </c>
      <c r="P336" s="215">
        <f>SUM(Paniglgasse:Newshop2!P336)</f>
        <v>0</v>
      </c>
      <c r="Q336" s="215">
        <f>SUM(Paniglgasse:Newshop2!Q336)</f>
        <v>0</v>
      </c>
      <c r="R336" s="215">
        <f>SUM(Paniglgasse:Newshop2!R336)</f>
        <v>0</v>
      </c>
      <c r="S336" s="215">
        <f>SUM(Paniglgasse:Newshop2!S336)</f>
        <v>0</v>
      </c>
      <c r="T336" s="215">
        <f>SUM(Paniglgasse:Newshop2!T336)</f>
        <v>0</v>
      </c>
      <c r="U336" s="215">
        <f>SUM(Paniglgasse:Newshop2!U336)</f>
        <v>0</v>
      </c>
      <c r="V336" s="215">
        <f>SUM(Paniglgasse:Newshop2!V336)</f>
        <v>0</v>
      </c>
      <c r="W336" s="215">
        <f>SUM(Paniglgasse:Newshop2!W336)</f>
        <v>0</v>
      </c>
      <c r="X336" s="215">
        <f>SUM(Paniglgasse:Newshop2!X336)</f>
        <v>0</v>
      </c>
      <c r="Y336" s="215">
        <f>SUM(Paniglgasse:Newshop2!Y336)</f>
        <v>0</v>
      </c>
      <c r="Z336" s="215">
        <f>SUM(Paniglgasse:Newshop2!Z336)</f>
        <v>0</v>
      </c>
      <c r="AA336" s="215">
        <f>SUM(Paniglgasse:Newshop2!AA336)</f>
        <v>0</v>
      </c>
      <c r="AB336" s="215">
        <f>SUM(Paniglgasse:Newshop2!AB336)</f>
        <v>0</v>
      </c>
      <c r="AC336" s="215">
        <f>SUM(Paniglgasse:Newshop2!AC336)</f>
        <v>0</v>
      </c>
      <c r="AD336" s="215">
        <f>SUM(Paniglgasse:Newshop2!AD336)</f>
        <v>0</v>
      </c>
      <c r="AE336" s="215">
        <f>SUM(Paniglgasse:Newshop2!AE336)</f>
        <v>0</v>
      </c>
      <c r="AF336" s="215">
        <f>SUM(Paniglgasse:Newshop2!AF336)</f>
        <v>0</v>
      </c>
      <c r="AG336" s="215">
        <f>SUM(Paniglgasse:Newshop2!AG336)</f>
        <v>0</v>
      </c>
      <c r="AH336" s="215">
        <f>SUM(Paniglgasse:Newshop2!AH336)</f>
        <v>0</v>
      </c>
      <c r="AI336" s="215">
        <f>SUM(Paniglgasse:Newshop2!AI336)</f>
        <v>0</v>
      </c>
      <c r="AJ336" s="215">
        <f>SUM(Paniglgasse:Newshop2!AJ336)</f>
        <v>0</v>
      </c>
      <c r="AK336" s="215">
        <f>SUM(Paniglgasse:Newshop2!AK336)</f>
        <v>0</v>
      </c>
      <c r="AL336" s="215">
        <f>SUM(Paniglgasse:Newshop2!AL336)</f>
        <v>0</v>
      </c>
      <c r="AM336" s="215">
        <f>SUM(Paniglgasse:Newshop2!AM336)</f>
        <v>0</v>
      </c>
      <c r="AN336" s="215">
        <f>SUM(Paniglgasse:Newshop2!AN336)</f>
        <v>0</v>
      </c>
      <c r="AO336" s="215">
        <f>SUM(Paniglgasse:Newshop2!AO336)</f>
        <v>0</v>
      </c>
      <c r="AP336" s="215">
        <f>SUM(Paniglgasse:Newshop2!AP336)</f>
        <v>0</v>
      </c>
      <c r="AQ336" s="215">
        <f>SUM(Paniglgasse:Newshop2!AQ336)</f>
        <v>0</v>
      </c>
      <c r="AR336" s="215">
        <f>SUM(Paniglgasse:Newshop2!AR336)</f>
        <v>0</v>
      </c>
      <c r="AS336" s="215">
        <f>SUM(Paniglgasse:Newshop2!AS336)</f>
        <v>0</v>
      </c>
      <c r="AT336" s="215">
        <f>SUM(Paniglgasse:Newshop2!AT336)</f>
        <v>0</v>
      </c>
      <c r="AU336" s="215">
        <f>SUM(Paniglgasse:Newshop2!AU336)</f>
        <v>0</v>
      </c>
      <c r="AV336" s="215">
        <f>SUM(Paniglgasse:Newshop2!AV336)</f>
        <v>0</v>
      </c>
      <c r="AW336" s="215">
        <f>SUM(Paniglgasse:Newshop2!AW336)</f>
        <v>0</v>
      </c>
      <c r="AX336" s="215">
        <f>SUM(Paniglgasse:Newshop2!AX336)</f>
        <v>0</v>
      </c>
      <c r="AY336" s="215">
        <f>SUM(Paniglgasse:Newshop2!AY336)</f>
        <v>0</v>
      </c>
      <c r="AZ336" s="215">
        <f>SUM(Paniglgasse:Newshop2!AZ336)</f>
        <v>0</v>
      </c>
      <c r="BA336" s="215">
        <f>SUM(Paniglgasse:Newshop2!BA336)</f>
        <v>0</v>
      </c>
      <c r="BB336" s="215">
        <f>SUM(Paniglgasse:Newshop2!BB336)</f>
        <v>0</v>
      </c>
      <c r="BC336" s="215">
        <f>SUM(Paniglgasse:Newshop2!BC336)</f>
        <v>0</v>
      </c>
      <c r="BD336" s="215">
        <f>SUM(Paniglgasse:Newshop2!BD336)</f>
        <v>0</v>
      </c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x14ac:dyDescent="0.3">
      <c r="A337" s="282"/>
      <c r="B337" s="160" t="s">
        <v>364</v>
      </c>
      <c r="C337" s="275"/>
      <c r="D337" s="161">
        <f>SUM(E337:BD337)</f>
        <v>9837.0700000000033</v>
      </c>
      <c r="E337" s="278">
        <f t="shared" ref="E337:AJ337" si="517">SUM(E335:E336)</f>
        <v>188.62666666666667</v>
      </c>
      <c r="F337" s="278">
        <f t="shared" si="517"/>
        <v>221.96666666666667</v>
      </c>
      <c r="G337" s="278">
        <f t="shared" si="517"/>
        <v>187.95666666666668</v>
      </c>
      <c r="H337" s="278">
        <f t="shared" si="517"/>
        <v>205.14666666666668</v>
      </c>
      <c r="I337" s="278">
        <f t="shared" si="517"/>
        <v>204.43666666666667</v>
      </c>
      <c r="J337" s="278">
        <f t="shared" si="517"/>
        <v>222.47666666666669</v>
      </c>
      <c r="K337" s="278">
        <f t="shared" si="517"/>
        <v>206.19666666666666</v>
      </c>
      <c r="L337" s="278">
        <f t="shared" si="517"/>
        <v>200.05666666666667</v>
      </c>
      <c r="M337" s="278">
        <f t="shared" si="517"/>
        <v>162.43333333333334</v>
      </c>
      <c r="N337" s="278">
        <f t="shared" si="517"/>
        <v>167.40333333333334</v>
      </c>
      <c r="O337" s="278">
        <f t="shared" si="517"/>
        <v>177.76333333333335</v>
      </c>
      <c r="P337" s="278">
        <f t="shared" si="517"/>
        <v>155.94333333333333</v>
      </c>
      <c r="Q337" s="278">
        <f t="shared" si="517"/>
        <v>148.82333333333335</v>
      </c>
      <c r="R337" s="278">
        <f t="shared" si="517"/>
        <v>214.98666666666668</v>
      </c>
      <c r="S337" s="278">
        <f t="shared" si="517"/>
        <v>198.34666666666666</v>
      </c>
      <c r="T337" s="278">
        <f t="shared" si="517"/>
        <v>212.90666666666667</v>
      </c>
      <c r="U337" s="278">
        <f t="shared" si="517"/>
        <v>208.97666666666669</v>
      </c>
      <c r="V337" s="278">
        <f t="shared" si="517"/>
        <v>214.34666666666669</v>
      </c>
      <c r="W337" s="278">
        <f t="shared" si="517"/>
        <v>212.98666666666668</v>
      </c>
      <c r="X337" s="278">
        <f t="shared" si="517"/>
        <v>197.88666666666666</v>
      </c>
      <c r="Y337" s="278">
        <f t="shared" si="517"/>
        <v>187.07666666666665</v>
      </c>
      <c r="Z337" s="278">
        <f t="shared" si="517"/>
        <v>164.71333333333334</v>
      </c>
      <c r="AA337" s="278">
        <f t="shared" si="517"/>
        <v>172.74333333333334</v>
      </c>
      <c r="AB337" s="278">
        <f t="shared" si="517"/>
        <v>153.58333333333334</v>
      </c>
      <c r="AC337" s="278">
        <f t="shared" si="517"/>
        <v>171.70333333333335</v>
      </c>
      <c r="AD337" s="278">
        <f t="shared" si="517"/>
        <v>162.27333333333334</v>
      </c>
      <c r="AE337" s="278">
        <f t="shared" si="517"/>
        <v>211.49666666666667</v>
      </c>
      <c r="AF337" s="278">
        <f t="shared" si="517"/>
        <v>209.10666666666668</v>
      </c>
      <c r="AG337" s="278">
        <f t="shared" si="517"/>
        <v>215.84666666666669</v>
      </c>
      <c r="AH337" s="278">
        <f t="shared" si="517"/>
        <v>187.78666666666666</v>
      </c>
      <c r="AI337" s="278">
        <f t="shared" si="517"/>
        <v>214.52666666666667</v>
      </c>
      <c r="AJ337" s="278">
        <f t="shared" si="517"/>
        <v>202.57666666666665</v>
      </c>
      <c r="AK337" s="278">
        <f t="shared" ref="AK337:BP337" si="518">SUM(AK335:AK336)</f>
        <v>196.41666666666669</v>
      </c>
      <c r="AL337" s="278">
        <f t="shared" si="518"/>
        <v>187.05666666666667</v>
      </c>
      <c r="AM337" s="278">
        <f t="shared" si="518"/>
        <v>154.31333333333333</v>
      </c>
      <c r="AN337" s="278">
        <f t="shared" si="518"/>
        <v>149.59333333333333</v>
      </c>
      <c r="AO337" s="278">
        <f t="shared" si="518"/>
        <v>176.33333333333334</v>
      </c>
      <c r="AP337" s="278">
        <f t="shared" si="518"/>
        <v>163.79333333333335</v>
      </c>
      <c r="AQ337" s="278">
        <f t="shared" si="518"/>
        <v>178.00333333333333</v>
      </c>
      <c r="AR337" s="278">
        <f t="shared" si="518"/>
        <v>205.77666666666667</v>
      </c>
      <c r="AS337" s="278">
        <f t="shared" si="518"/>
        <v>194.91666666666669</v>
      </c>
      <c r="AT337" s="278">
        <f t="shared" si="518"/>
        <v>213.66666666666669</v>
      </c>
      <c r="AU337" s="278">
        <f t="shared" si="518"/>
        <v>192.58666666666667</v>
      </c>
      <c r="AV337" s="278">
        <f t="shared" si="518"/>
        <v>198.80666666666667</v>
      </c>
      <c r="AW337" s="278">
        <f t="shared" si="518"/>
        <v>214.69666666666666</v>
      </c>
      <c r="AX337" s="278">
        <f t="shared" si="518"/>
        <v>217.88666666666666</v>
      </c>
      <c r="AY337" s="278">
        <f t="shared" si="518"/>
        <v>197.86666666666667</v>
      </c>
      <c r="AZ337" s="278">
        <f t="shared" si="518"/>
        <v>152.06333333333333</v>
      </c>
      <c r="BA337" s="278">
        <f t="shared" si="518"/>
        <v>159.37333333333333</v>
      </c>
      <c r="BB337" s="278">
        <f t="shared" si="518"/>
        <v>175.01333333333335</v>
      </c>
      <c r="BC337" s="278">
        <f t="shared" si="518"/>
        <v>170.63333333333333</v>
      </c>
      <c r="BD337" s="278">
        <f t="shared" si="518"/>
        <v>175.17333333333335</v>
      </c>
      <c r="BE337" s="271"/>
      <c r="BF337" s="162">
        <f>SUM(E337:H337)</f>
        <v>803.69666666666672</v>
      </c>
      <c r="BG337" s="157">
        <f>SUM(I337:L337)</f>
        <v>833.16666666666674</v>
      </c>
      <c r="BH337" s="157">
        <f>SUM(M337:Q337)</f>
        <v>812.36666666666667</v>
      </c>
      <c r="BI337" s="157">
        <f>SUM(R337:U337)</f>
        <v>835.2166666666667</v>
      </c>
      <c r="BJ337" s="157">
        <f>SUM(V337:Y337)</f>
        <v>812.29666666666662</v>
      </c>
      <c r="BK337" s="157">
        <f>SUM(Z337:AD337)</f>
        <v>825.01666666666677</v>
      </c>
      <c r="BL337" s="157">
        <f>SUM(AE337:AH337)</f>
        <v>824.23666666666668</v>
      </c>
      <c r="BM337" s="157">
        <f>SUM(AI337:AL337)</f>
        <v>800.5766666666666</v>
      </c>
      <c r="BN337" s="157">
        <f>SUM(AM337:AQ337)</f>
        <v>822.03666666666663</v>
      </c>
      <c r="BO337" s="157">
        <f>SUM(AR337:AU337)</f>
        <v>806.94666666666683</v>
      </c>
      <c r="BP337" s="157">
        <f>SUM(AV337:AY337)</f>
        <v>829.25666666666666</v>
      </c>
      <c r="BQ337" s="157">
        <f>SUM(AZ337:BD337)</f>
        <v>832.25666666666666</v>
      </c>
      <c r="BR337" s="157">
        <f>SUM(BF337:BQ337)</f>
        <v>9837.07</v>
      </c>
      <c r="BS337" s="157">
        <f>SUM(BF337:BH337)</f>
        <v>2449.23</v>
      </c>
      <c r="BT337" s="157">
        <f>SUM(BI337:BK337)</f>
        <v>2472.5300000000002</v>
      </c>
      <c r="BU337" s="157">
        <f>SUM(BL337:BN337)</f>
        <v>2446.85</v>
      </c>
      <c r="BV337" s="157">
        <f>SUM(BO337:BQ337)</f>
        <v>2468.46</v>
      </c>
      <c r="BW337" s="157">
        <f>SUM(BF337:BK337)</f>
        <v>4921.76</v>
      </c>
      <c r="BX337" s="157">
        <f>SUM(BL337:BQ337)</f>
        <v>4915.3099999999995</v>
      </c>
      <c r="BY337" s="157">
        <f>IF(Info!$O$3="Q1",$BS337,IF(Info!$O$3="Q2",$BS337+$BT337,IF(Info!$O$3="Q3",$BS337+$BT337+$BU337,$BR337)))</f>
        <v>2449.23</v>
      </c>
      <c r="BZ337" s="157">
        <f>IF(Info!$O$3="Q1",$BS337,IF(Info!$O$3="Q2",$BT337,IF(Info!$O$3="Q3",$BU337,$BV337)))</f>
        <v>2449.23</v>
      </c>
      <c r="CA337" s="49"/>
    </row>
    <row r="338" spans="1:79" ht="15.6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x14ac:dyDescent="0.3">
      <c r="A339" s="269"/>
      <c r="B339" s="78" t="s">
        <v>73</v>
      </c>
      <c r="C339" s="275"/>
      <c r="D339" s="161">
        <f>SUM(E339:BD339)</f>
        <v>52396.63</v>
      </c>
      <c r="E339" s="215">
        <f>SUM(Paniglgasse:Newshop2!E339)</f>
        <v>1142.3800000000001</v>
      </c>
      <c r="F339" s="215">
        <f>SUM(Paniglgasse:Newshop2!F339)</f>
        <v>1049.26</v>
      </c>
      <c r="G339" s="215">
        <f>SUM(Paniglgasse:Newshop2!G339)</f>
        <v>1049.52</v>
      </c>
      <c r="H339" s="215">
        <f>SUM(Paniglgasse:Newshop2!H339)</f>
        <v>1132.74</v>
      </c>
      <c r="I339" s="215">
        <f>SUM(Paniglgasse:Newshop2!I339)</f>
        <v>1053.76</v>
      </c>
      <c r="J339" s="215">
        <f>SUM(Paniglgasse:Newshop2!J339)</f>
        <v>1108.72</v>
      </c>
      <c r="K339" s="215">
        <f>SUM(Paniglgasse:Newshop2!K339)</f>
        <v>1094.28</v>
      </c>
      <c r="L339" s="215">
        <f>SUM(Paniglgasse:Newshop2!L339)</f>
        <v>967.89</v>
      </c>
      <c r="M339" s="215">
        <f>SUM(Paniglgasse:Newshop2!M339)</f>
        <v>935.98</v>
      </c>
      <c r="N339" s="215">
        <f>SUM(Paniglgasse:Newshop2!N339)</f>
        <v>970.29</v>
      </c>
      <c r="O339" s="215">
        <f>SUM(Paniglgasse:Newshop2!O339)</f>
        <v>927.08999999999992</v>
      </c>
      <c r="P339" s="215">
        <f>SUM(Paniglgasse:Newshop2!P339)</f>
        <v>892.11</v>
      </c>
      <c r="Q339" s="215">
        <f>SUM(Paniglgasse:Newshop2!Q339)</f>
        <v>854.49</v>
      </c>
      <c r="R339" s="215">
        <f>SUM(Paniglgasse:Newshop2!R339)</f>
        <v>1081.3800000000001</v>
      </c>
      <c r="S339" s="215">
        <f>SUM(Paniglgasse:Newshop2!S339)</f>
        <v>1012.27</v>
      </c>
      <c r="T339" s="215">
        <f>SUM(Paniglgasse:Newshop2!T339)</f>
        <v>1070.01</v>
      </c>
      <c r="U339" s="215">
        <f>SUM(Paniglgasse:Newshop2!U339)</f>
        <v>1035.5899999999999</v>
      </c>
      <c r="V339" s="215">
        <f>SUM(Paniglgasse:Newshop2!V339)</f>
        <v>1087</v>
      </c>
      <c r="W339" s="215">
        <f>SUM(Paniglgasse:Newshop2!W339)</f>
        <v>1021.05</v>
      </c>
      <c r="X339" s="215">
        <f>SUM(Paniglgasse:Newshop2!X339)</f>
        <v>960.76</v>
      </c>
      <c r="Y339" s="215">
        <f>SUM(Paniglgasse:Newshop2!Y339)</f>
        <v>1122.1600000000001</v>
      </c>
      <c r="Z339" s="215">
        <f>SUM(Paniglgasse:Newshop2!Z339)</f>
        <v>897</v>
      </c>
      <c r="AA339" s="215">
        <f>SUM(Paniglgasse:Newshop2!AA339)</f>
        <v>997.71</v>
      </c>
      <c r="AB339" s="215">
        <f>SUM(Paniglgasse:Newshop2!AB339)</f>
        <v>884.83</v>
      </c>
      <c r="AC339" s="215">
        <f>SUM(Paniglgasse:Newshop2!AC339)</f>
        <v>994.88</v>
      </c>
      <c r="AD339" s="215">
        <f>SUM(Paniglgasse:Newshop2!AD339)</f>
        <v>989.87</v>
      </c>
      <c r="AE339" s="215">
        <f>SUM(Paniglgasse:Newshop2!AE339)</f>
        <v>967.13</v>
      </c>
      <c r="AF339" s="215">
        <f>SUM(Paniglgasse:Newshop2!AF339)</f>
        <v>1076.81</v>
      </c>
      <c r="AG339" s="215">
        <f>SUM(Paniglgasse:Newshop2!AG339)</f>
        <v>1023.35</v>
      </c>
      <c r="AH339" s="215">
        <f>SUM(Paniglgasse:Newshop2!AH339)</f>
        <v>1108.71</v>
      </c>
      <c r="AI339" s="215">
        <f>SUM(Paniglgasse:Newshop2!AI339)</f>
        <v>1084.99</v>
      </c>
      <c r="AJ339" s="215">
        <f>SUM(Paniglgasse:Newshop2!AJ339)</f>
        <v>1138.29</v>
      </c>
      <c r="AK339" s="215">
        <f>SUM(Paniglgasse:Newshop2!AK339)</f>
        <v>980.34</v>
      </c>
      <c r="AL339" s="215">
        <f>SUM(Paniglgasse:Newshop2!AL339)</f>
        <v>1070.98</v>
      </c>
      <c r="AM339" s="215">
        <f>SUM(Paniglgasse:Newshop2!AM339)</f>
        <v>963.88</v>
      </c>
      <c r="AN339" s="215">
        <f>SUM(Paniglgasse:Newshop2!AN339)</f>
        <v>847.43000000000006</v>
      </c>
      <c r="AO339" s="215">
        <f>SUM(Paniglgasse:Newshop2!AO339)</f>
        <v>852.49</v>
      </c>
      <c r="AP339" s="215">
        <f>SUM(Paniglgasse:Newshop2!AP339)</f>
        <v>963.45</v>
      </c>
      <c r="AQ339" s="215">
        <f>SUM(Paniglgasse:Newshop2!AQ339)</f>
        <v>899.15</v>
      </c>
      <c r="AR339" s="215">
        <f>SUM(Paniglgasse:Newshop2!AR339)</f>
        <v>1027.1600000000001</v>
      </c>
      <c r="AS339" s="215">
        <f>SUM(Paniglgasse:Newshop2!AS339)</f>
        <v>1063.1100000000001</v>
      </c>
      <c r="AT339" s="215">
        <f>SUM(Paniglgasse:Newshop2!AT339)</f>
        <v>1070.49</v>
      </c>
      <c r="AU339" s="215">
        <f>SUM(Paniglgasse:Newshop2!AU339)</f>
        <v>1084.92</v>
      </c>
      <c r="AV339" s="215">
        <f>SUM(Paniglgasse:Newshop2!AV339)</f>
        <v>1137.52</v>
      </c>
      <c r="AW339" s="215">
        <f>SUM(Paniglgasse:Newshop2!AW339)</f>
        <v>1025.04</v>
      </c>
      <c r="AX339" s="215">
        <f>SUM(Paniglgasse:Newshop2!AX339)</f>
        <v>1101.3</v>
      </c>
      <c r="AY339" s="215">
        <f>SUM(Paniglgasse:Newshop2!AY339)</f>
        <v>1064.4100000000001</v>
      </c>
      <c r="AZ339" s="215">
        <f>SUM(Paniglgasse:Newshop2!AZ339)</f>
        <v>924.6</v>
      </c>
      <c r="BA339" s="215">
        <f>SUM(Paniglgasse:Newshop2!BA339)</f>
        <v>904.09</v>
      </c>
      <c r="BB339" s="215">
        <f>SUM(Paniglgasse:Newshop2!BB339)</f>
        <v>943.32999999999993</v>
      </c>
      <c r="BC339" s="215">
        <f>SUM(Paniglgasse:Newshop2!BC339)</f>
        <v>880.94</v>
      </c>
      <c r="BD339" s="215">
        <f>SUM(Paniglgasse:Newshop2!BD339)</f>
        <v>859.7</v>
      </c>
      <c r="BE339" s="271"/>
      <c r="BF339" s="163">
        <f>SUM(E339:H339)</f>
        <v>4373.9000000000005</v>
      </c>
      <c r="BG339" s="77">
        <f>SUM(I339:L339)</f>
        <v>4224.6500000000005</v>
      </c>
      <c r="BH339" s="77">
        <f>SUM(M339:Q339)</f>
        <v>4579.96</v>
      </c>
      <c r="BI339" s="77">
        <f>SUM(R339:U339)</f>
        <v>4199.25</v>
      </c>
      <c r="BJ339" s="77">
        <f>SUM(V339:Y339)</f>
        <v>4190.97</v>
      </c>
      <c r="BK339" s="77">
        <f>SUM(Z339:AD339)</f>
        <v>4764.29</v>
      </c>
      <c r="BL339" s="77">
        <f>SUM(AE339:AH339)</f>
        <v>4176</v>
      </c>
      <c r="BM339" s="77">
        <f>SUM(AI339:AL339)</f>
        <v>4274.6000000000004</v>
      </c>
      <c r="BN339" s="77">
        <f>SUM(AM339:AQ339)</f>
        <v>4526.3999999999996</v>
      </c>
      <c r="BO339" s="77">
        <f>SUM(AR339:AU339)</f>
        <v>4245.68</v>
      </c>
      <c r="BP339" s="77">
        <f>SUM(AV339:AY339)</f>
        <v>4328.2699999999995</v>
      </c>
      <c r="BQ339" s="77">
        <f>SUM(AZ339:BD339)</f>
        <v>4512.66</v>
      </c>
      <c r="BR339" s="157">
        <f>SUM(BF339:BQ339)</f>
        <v>52396.630000000005</v>
      </c>
      <c r="BS339" s="77">
        <f>SUM(BF339:BH339)</f>
        <v>13178.510000000002</v>
      </c>
      <c r="BT339" s="77">
        <f>SUM(BI339:BK339)</f>
        <v>13154.510000000002</v>
      </c>
      <c r="BU339" s="77">
        <f>SUM(BL339:BN339)</f>
        <v>12977</v>
      </c>
      <c r="BV339" s="77">
        <f>SUM(BO339:BQ339)</f>
        <v>13086.61</v>
      </c>
      <c r="BW339" s="77">
        <f>SUM(BF339:BK339)</f>
        <v>26333.020000000004</v>
      </c>
      <c r="BX339" s="77">
        <f>SUM(BL339:BQ339)</f>
        <v>26063.61</v>
      </c>
      <c r="BY339" s="77">
        <f>IF(Info!$O$3="Q1",$BS339,IF(Info!$O$3="Q2",$BS339+$BT339,IF(Info!$O$3="Q3",$BS339+$BT339+$BU339,$BR339)))</f>
        <v>13178.510000000002</v>
      </c>
      <c r="BZ339" s="77">
        <f>IF(Info!$O$3="Q1",$BS339,IF(Info!$O$3="Q2",$BT339,IF(Info!$O$3="Q3",$BU339,$BV339)))</f>
        <v>13178.510000000002</v>
      </c>
      <c r="CA339" s="49"/>
    </row>
    <row r="340" spans="1:79" x14ac:dyDescent="0.3">
      <c r="A340" s="269"/>
      <c r="B340" s="78" t="s">
        <v>75</v>
      </c>
      <c r="C340" s="275"/>
      <c r="D340" s="161">
        <f>SUM(E340:BD340)</f>
        <v>0</v>
      </c>
      <c r="E340" s="215">
        <f>SUM(Paniglgasse:Newshop2!E340)</f>
        <v>0</v>
      </c>
      <c r="F340" s="215">
        <f>SUM(Paniglgasse:Newshop2!F340)</f>
        <v>0</v>
      </c>
      <c r="G340" s="215">
        <f>SUM(Paniglgasse:Newshop2!G340)</f>
        <v>0</v>
      </c>
      <c r="H340" s="215">
        <f>SUM(Paniglgasse:Newshop2!H340)</f>
        <v>0</v>
      </c>
      <c r="I340" s="215">
        <f>SUM(Paniglgasse:Newshop2!I340)</f>
        <v>0</v>
      </c>
      <c r="J340" s="215">
        <f>SUM(Paniglgasse:Newshop2!J340)</f>
        <v>0</v>
      </c>
      <c r="K340" s="215">
        <f>SUM(Paniglgasse:Newshop2!K340)</f>
        <v>0</v>
      </c>
      <c r="L340" s="215">
        <f>SUM(Paniglgasse:Newshop2!L340)</f>
        <v>0</v>
      </c>
      <c r="M340" s="215">
        <f>SUM(Paniglgasse:Newshop2!M340)</f>
        <v>0</v>
      </c>
      <c r="N340" s="215">
        <f>SUM(Paniglgasse:Newshop2!N340)</f>
        <v>0</v>
      </c>
      <c r="O340" s="215">
        <f>SUM(Paniglgasse:Newshop2!O340)</f>
        <v>0</v>
      </c>
      <c r="P340" s="215">
        <f>SUM(Paniglgasse:Newshop2!P340)</f>
        <v>0</v>
      </c>
      <c r="Q340" s="215">
        <f>SUM(Paniglgasse:Newshop2!Q340)</f>
        <v>0</v>
      </c>
      <c r="R340" s="215">
        <f>SUM(Paniglgasse:Newshop2!R340)</f>
        <v>0</v>
      </c>
      <c r="S340" s="215">
        <f>SUM(Paniglgasse:Newshop2!S340)</f>
        <v>0</v>
      </c>
      <c r="T340" s="215">
        <f>SUM(Paniglgasse:Newshop2!T340)</f>
        <v>0</v>
      </c>
      <c r="U340" s="215">
        <f>SUM(Paniglgasse:Newshop2!U340)</f>
        <v>0</v>
      </c>
      <c r="V340" s="215">
        <f>SUM(Paniglgasse:Newshop2!V340)</f>
        <v>0</v>
      </c>
      <c r="W340" s="215">
        <f>SUM(Paniglgasse:Newshop2!W340)</f>
        <v>0</v>
      </c>
      <c r="X340" s="215">
        <f>SUM(Paniglgasse:Newshop2!X340)</f>
        <v>0</v>
      </c>
      <c r="Y340" s="215">
        <f>SUM(Paniglgasse:Newshop2!Y340)</f>
        <v>0</v>
      </c>
      <c r="Z340" s="215">
        <f>SUM(Paniglgasse:Newshop2!Z340)</f>
        <v>0</v>
      </c>
      <c r="AA340" s="215">
        <f>SUM(Paniglgasse:Newshop2!AA340)</f>
        <v>0</v>
      </c>
      <c r="AB340" s="215">
        <f>SUM(Paniglgasse:Newshop2!AB340)</f>
        <v>0</v>
      </c>
      <c r="AC340" s="215">
        <f>SUM(Paniglgasse:Newshop2!AC340)</f>
        <v>0</v>
      </c>
      <c r="AD340" s="215">
        <f>SUM(Paniglgasse:Newshop2!AD340)</f>
        <v>0</v>
      </c>
      <c r="AE340" s="215">
        <f>SUM(Paniglgasse:Newshop2!AE340)</f>
        <v>0</v>
      </c>
      <c r="AF340" s="215">
        <f>SUM(Paniglgasse:Newshop2!AF340)</f>
        <v>0</v>
      </c>
      <c r="AG340" s="215">
        <f>SUM(Paniglgasse:Newshop2!AG340)</f>
        <v>0</v>
      </c>
      <c r="AH340" s="215">
        <f>SUM(Paniglgasse:Newshop2!AH340)</f>
        <v>0</v>
      </c>
      <c r="AI340" s="215">
        <f>SUM(Paniglgasse:Newshop2!AI340)</f>
        <v>0</v>
      </c>
      <c r="AJ340" s="215">
        <f>SUM(Paniglgasse:Newshop2!AJ340)</f>
        <v>0</v>
      </c>
      <c r="AK340" s="215">
        <f>SUM(Paniglgasse:Newshop2!AK340)</f>
        <v>0</v>
      </c>
      <c r="AL340" s="215">
        <f>SUM(Paniglgasse:Newshop2!AL340)</f>
        <v>0</v>
      </c>
      <c r="AM340" s="215">
        <f>SUM(Paniglgasse:Newshop2!AM340)</f>
        <v>0</v>
      </c>
      <c r="AN340" s="215">
        <f>SUM(Paniglgasse:Newshop2!AN340)</f>
        <v>0</v>
      </c>
      <c r="AO340" s="215">
        <f>SUM(Paniglgasse:Newshop2!AO340)</f>
        <v>0</v>
      </c>
      <c r="AP340" s="215">
        <f>SUM(Paniglgasse:Newshop2!AP340)</f>
        <v>0</v>
      </c>
      <c r="AQ340" s="215">
        <f>SUM(Paniglgasse:Newshop2!AQ340)</f>
        <v>0</v>
      </c>
      <c r="AR340" s="215">
        <f>SUM(Paniglgasse:Newshop2!AR340)</f>
        <v>0</v>
      </c>
      <c r="AS340" s="215">
        <f>SUM(Paniglgasse:Newshop2!AS340)</f>
        <v>0</v>
      </c>
      <c r="AT340" s="215">
        <f>SUM(Paniglgasse:Newshop2!AT340)</f>
        <v>0</v>
      </c>
      <c r="AU340" s="215">
        <f>SUM(Paniglgasse:Newshop2!AU340)</f>
        <v>0</v>
      </c>
      <c r="AV340" s="215">
        <f>SUM(Paniglgasse:Newshop2!AV340)</f>
        <v>0</v>
      </c>
      <c r="AW340" s="215">
        <f>SUM(Paniglgasse:Newshop2!AW340)</f>
        <v>0</v>
      </c>
      <c r="AX340" s="215">
        <f>SUM(Paniglgasse:Newshop2!AX340)</f>
        <v>0</v>
      </c>
      <c r="AY340" s="215">
        <f>SUM(Paniglgasse:Newshop2!AY340)</f>
        <v>0</v>
      </c>
      <c r="AZ340" s="215">
        <f>SUM(Paniglgasse:Newshop2!AZ340)</f>
        <v>0</v>
      </c>
      <c r="BA340" s="215">
        <f>SUM(Paniglgasse:Newshop2!BA340)</f>
        <v>0</v>
      </c>
      <c r="BB340" s="215">
        <f>SUM(Paniglgasse:Newshop2!BB340)</f>
        <v>0</v>
      </c>
      <c r="BC340" s="215">
        <f>SUM(Paniglgasse:Newshop2!BC340)</f>
        <v>0</v>
      </c>
      <c r="BD340" s="215">
        <f>SUM(Paniglgasse:Newshop2!BD340)</f>
        <v>0</v>
      </c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x14ac:dyDescent="0.3">
      <c r="A341" s="282"/>
      <c r="B341" s="160" t="s">
        <v>367</v>
      </c>
      <c r="C341" s="275"/>
      <c r="D341" s="161">
        <f>SUM(E341:BD341)</f>
        <v>52396.63</v>
      </c>
      <c r="E341" s="278">
        <f t="shared" ref="E341:AJ341" si="519">SUM(E339:E340)</f>
        <v>1142.3800000000001</v>
      </c>
      <c r="F341" s="278">
        <f t="shared" si="519"/>
        <v>1049.26</v>
      </c>
      <c r="G341" s="278">
        <f t="shared" si="519"/>
        <v>1049.52</v>
      </c>
      <c r="H341" s="278">
        <f t="shared" si="519"/>
        <v>1132.74</v>
      </c>
      <c r="I341" s="278">
        <f t="shared" si="519"/>
        <v>1053.76</v>
      </c>
      <c r="J341" s="278">
        <f t="shared" si="519"/>
        <v>1108.72</v>
      </c>
      <c r="K341" s="278">
        <f t="shared" si="519"/>
        <v>1094.28</v>
      </c>
      <c r="L341" s="278">
        <f t="shared" si="519"/>
        <v>967.89</v>
      </c>
      <c r="M341" s="278">
        <f t="shared" si="519"/>
        <v>935.98</v>
      </c>
      <c r="N341" s="278">
        <f t="shared" si="519"/>
        <v>970.29</v>
      </c>
      <c r="O341" s="278">
        <f t="shared" si="519"/>
        <v>927.08999999999992</v>
      </c>
      <c r="P341" s="278">
        <f t="shared" si="519"/>
        <v>892.11</v>
      </c>
      <c r="Q341" s="278">
        <f t="shared" si="519"/>
        <v>854.49</v>
      </c>
      <c r="R341" s="278">
        <f t="shared" si="519"/>
        <v>1081.3800000000001</v>
      </c>
      <c r="S341" s="278">
        <f t="shared" si="519"/>
        <v>1012.27</v>
      </c>
      <c r="T341" s="278">
        <f t="shared" si="519"/>
        <v>1070.01</v>
      </c>
      <c r="U341" s="278">
        <f t="shared" si="519"/>
        <v>1035.5899999999999</v>
      </c>
      <c r="V341" s="278">
        <f t="shared" si="519"/>
        <v>1087</v>
      </c>
      <c r="W341" s="278">
        <f t="shared" si="519"/>
        <v>1021.05</v>
      </c>
      <c r="X341" s="278">
        <f t="shared" si="519"/>
        <v>960.76</v>
      </c>
      <c r="Y341" s="278">
        <f t="shared" si="519"/>
        <v>1122.1600000000001</v>
      </c>
      <c r="Z341" s="278">
        <f t="shared" si="519"/>
        <v>897</v>
      </c>
      <c r="AA341" s="278">
        <f t="shared" si="519"/>
        <v>997.71</v>
      </c>
      <c r="AB341" s="278">
        <f t="shared" si="519"/>
        <v>884.83</v>
      </c>
      <c r="AC341" s="278">
        <f t="shared" si="519"/>
        <v>994.88</v>
      </c>
      <c r="AD341" s="278">
        <f t="shared" si="519"/>
        <v>989.87</v>
      </c>
      <c r="AE341" s="278">
        <f t="shared" si="519"/>
        <v>967.13</v>
      </c>
      <c r="AF341" s="278">
        <f t="shared" si="519"/>
        <v>1076.81</v>
      </c>
      <c r="AG341" s="278">
        <f t="shared" si="519"/>
        <v>1023.35</v>
      </c>
      <c r="AH341" s="278">
        <f t="shared" si="519"/>
        <v>1108.71</v>
      </c>
      <c r="AI341" s="278">
        <f t="shared" si="519"/>
        <v>1084.99</v>
      </c>
      <c r="AJ341" s="278">
        <f t="shared" si="519"/>
        <v>1138.29</v>
      </c>
      <c r="AK341" s="278">
        <f t="shared" ref="AK341:BP341" si="520">SUM(AK339:AK340)</f>
        <v>980.34</v>
      </c>
      <c r="AL341" s="278">
        <f t="shared" si="520"/>
        <v>1070.98</v>
      </c>
      <c r="AM341" s="278">
        <f t="shared" si="520"/>
        <v>963.88</v>
      </c>
      <c r="AN341" s="278">
        <f t="shared" si="520"/>
        <v>847.43000000000006</v>
      </c>
      <c r="AO341" s="278">
        <f t="shared" si="520"/>
        <v>852.49</v>
      </c>
      <c r="AP341" s="278">
        <f t="shared" si="520"/>
        <v>963.45</v>
      </c>
      <c r="AQ341" s="278">
        <f t="shared" si="520"/>
        <v>899.15</v>
      </c>
      <c r="AR341" s="278">
        <f t="shared" si="520"/>
        <v>1027.1600000000001</v>
      </c>
      <c r="AS341" s="278">
        <f t="shared" si="520"/>
        <v>1063.1100000000001</v>
      </c>
      <c r="AT341" s="278">
        <f t="shared" si="520"/>
        <v>1070.49</v>
      </c>
      <c r="AU341" s="278">
        <f t="shared" si="520"/>
        <v>1084.92</v>
      </c>
      <c r="AV341" s="278">
        <f t="shared" si="520"/>
        <v>1137.52</v>
      </c>
      <c r="AW341" s="278">
        <f t="shared" si="520"/>
        <v>1025.04</v>
      </c>
      <c r="AX341" s="278">
        <f t="shared" si="520"/>
        <v>1101.3</v>
      </c>
      <c r="AY341" s="278">
        <f t="shared" si="520"/>
        <v>1064.4100000000001</v>
      </c>
      <c r="AZ341" s="278">
        <f t="shared" si="520"/>
        <v>924.6</v>
      </c>
      <c r="BA341" s="278">
        <f t="shared" si="520"/>
        <v>904.09</v>
      </c>
      <c r="BB341" s="278">
        <f t="shared" si="520"/>
        <v>943.32999999999993</v>
      </c>
      <c r="BC341" s="278">
        <f t="shared" si="520"/>
        <v>880.94</v>
      </c>
      <c r="BD341" s="278">
        <f t="shared" si="520"/>
        <v>859.7</v>
      </c>
      <c r="BE341" s="271"/>
      <c r="BF341" s="162">
        <f>SUM(E341:H341)</f>
        <v>4373.9000000000005</v>
      </c>
      <c r="BG341" s="157">
        <f>SUM(I341:L341)</f>
        <v>4224.6500000000005</v>
      </c>
      <c r="BH341" s="157">
        <f>SUM(M341:Q341)</f>
        <v>4579.96</v>
      </c>
      <c r="BI341" s="157">
        <f>SUM(R341:U341)</f>
        <v>4199.25</v>
      </c>
      <c r="BJ341" s="157">
        <f>SUM(V341:Y341)</f>
        <v>4190.97</v>
      </c>
      <c r="BK341" s="157">
        <f>SUM(Z341:AD341)</f>
        <v>4764.29</v>
      </c>
      <c r="BL341" s="157">
        <f>SUM(AE341:AH341)</f>
        <v>4176</v>
      </c>
      <c r="BM341" s="157">
        <f>SUM(AI341:AL341)</f>
        <v>4274.6000000000004</v>
      </c>
      <c r="BN341" s="157">
        <f>SUM(AM341:AQ341)</f>
        <v>4526.3999999999996</v>
      </c>
      <c r="BO341" s="157">
        <f>SUM(AR341:AU341)</f>
        <v>4245.68</v>
      </c>
      <c r="BP341" s="157">
        <f>SUM(AV341:AY341)</f>
        <v>4328.2699999999995</v>
      </c>
      <c r="BQ341" s="157">
        <f>SUM(AZ341:BD341)</f>
        <v>4512.66</v>
      </c>
      <c r="BR341" s="157">
        <f>SUM(BF341:BQ341)</f>
        <v>52396.630000000005</v>
      </c>
      <c r="BS341" s="157">
        <f>SUM(BF341:BH341)</f>
        <v>13178.510000000002</v>
      </c>
      <c r="BT341" s="157">
        <f>SUM(BI341:BK341)</f>
        <v>13154.510000000002</v>
      </c>
      <c r="BU341" s="157">
        <f>SUM(BL341:BN341)</f>
        <v>12977</v>
      </c>
      <c r="BV341" s="157">
        <f>SUM(BO341:BQ341)</f>
        <v>13086.61</v>
      </c>
      <c r="BW341" s="157">
        <f>SUM(BF341:BK341)</f>
        <v>26333.020000000004</v>
      </c>
      <c r="BX341" s="157">
        <f>SUM(BL341:BQ341)</f>
        <v>26063.61</v>
      </c>
      <c r="BY341" s="157">
        <f>IF(Info!$O$3="Q1",$BS341,IF(Info!$O$3="Q2",$BS341+$BT341,IF(Info!$O$3="Q3",$BS341+$BT341+$BU341,$BR341)))</f>
        <v>13178.510000000002</v>
      </c>
      <c r="BZ341" s="157">
        <f>IF(Info!$O$3="Q1",$BS341,IF(Info!$O$3="Q2",$BT341,IF(Info!$O$3="Q3",$BU341,$BV341)))</f>
        <v>13178.510000000002</v>
      </c>
      <c r="CA341" s="49"/>
    </row>
    <row r="342" spans="1:79" ht="15.6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x14ac:dyDescent="0.3">
      <c r="A343" s="269"/>
      <c r="B343" s="78" t="s">
        <v>368</v>
      </c>
      <c r="C343" s="275"/>
      <c r="D343" s="161">
        <f>SUM(E343:BD343)</f>
        <v>6027.5899999999992</v>
      </c>
      <c r="E343" s="215">
        <f>SUM(Paniglgasse:Newshop2!E343)</f>
        <v>124.97333333333331</v>
      </c>
      <c r="F343" s="215">
        <f>SUM(Paniglgasse:Newshop2!F343)</f>
        <v>122.17333333333332</v>
      </c>
      <c r="G343" s="215">
        <f>SUM(Paniglgasse:Newshop2!G343)</f>
        <v>126.54333333333332</v>
      </c>
      <c r="H343" s="215">
        <f>SUM(Paniglgasse:Newshop2!H343)</f>
        <v>119.04333333333332</v>
      </c>
      <c r="I343" s="215">
        <f>SUM(Paniglgasse:Newshop2!I343)</f>
        <v>119.00333333333332</v>
      </c>
      <c r="J343" s="215">
        <f>SUM(Paniglgasse:Newshop2!J343)</f>
        <v>123.65333333333331</v>
      </c>
      <c r="K343" s="215">
        <f>SUM(Paniglgasse:Newshop2!K343)</f>
        <v>137.4133333333333</v>
      </c>
      <c r="L343" s="215">
        <f>SUM(Paniglgasse:Newshop2!L343)</f>
        <v>119.64333333333332</v>
      </c>
      <c r="M343" s="215">
        <f>SUM(Paniglgasse:Newshop2!M343)</f>
        <v>108.32666666666665</v>
      </c>
      <c r="N343" s="215">
        <f>SUM(Paniglgasse:Newshop2!N343)</f>
        <v>99.826666666666654</v>
      </c>
      <c r="O343" s="215">
        <f>SUM(Paniglgasse:Newshop2!O343)</f>
        <v>92.456666666666649</v>
      </c>
      <c r="P343" s="215">
        <f>SUM(Paniglgasse:Newshop2!P343)</f>
        <v>107.05666666666666</v>
      </c>
      <c r="Q343" s="215">
        <f>SUM(Paniglgasse:Newshop2!Q343)</f>
        <v>99.036666666666648</v>
      </c>
      <c r="R343" s="215">
        <f>SUM(Paniglgasse:Newshop2!R343)</f>
        <v>134.96333333333331</v>
      </c>
      <c r="S343" s="215">
        <f>SUM(Paniglgasse:Newshop2!S343)</f>
        <v>123.62333333333331</v>
      </c>
      <c r="T343" s="215">
        <f>SUM(Paniglgasse:Newshop2!T343)</f>
        <v>114.69333333333331</v>
      </c>
      <c r="U343" s="215">
        <f>SUM(Paniglgasse:Newshop2!U343)</f>
        <v>129.54333333333332</v>
      </c>
      <c r="V343" s="215">
        <f>SUM(Paniglgasse:Newshop2!V343)</f>
        <v>133.63333333333333</v>
      </c>
      <c r="W343" s="215">
        <f>SUM(Paniglgasse:Newshop2!W343)</f>
        <v>120.49333333333331</v>
      </c>
      <c r="X343" s="215">
        <f>SUM(Paniglgasse:Newshop2!X343)</f>
        <v>121.18333333333331</v>
      </c>
      <c r="Y343" s="215">
        <f>SUM(Paniglgasse:Newshop2!Y343)</f>
        <v>114.12333333333331</v>
      </c>
      <c r="Z343" s="215">
        <f>SUM(Paniglgasse:Newshop2!Z343)</f>
        <v>100.84666666666665</v>
      </c>
      <c r="AA343" s="215">
        <f>SUM(Paniglgasse:Newshop2!AA343)</f>
        <v>107.82666666666665</v>
      </c>
      <c r="AB343" s="215">
        <f>SUM(Paniglgasse:Newshop2!AB343)</f>
        <v>107.02666666666666</v>
      </c>
      <c r="AC343" s="215">
        <f>SUM(Paniglgasse:Newshop2!AC343)</f>
        <v>104.23666666666666</v>
      </c>
      <c r="AD343" s="215">
        <f>SUM(Paniglgasse:Newshop2!AD343)</f>
        <v>108.54666666666667</v>
      </c>
      <c r="AE343" s="215">
        <f>SUM(Paniglgasse:Newshop2!AE343)</f>
        <v>128.44333333333333</v>
      </c>
      <c r="AF343" s="215">
        <f>SUM(Paniglgasse:Newshop2!AF343)</f>
        <v>132.34333333333331</v>
      </c>
      <c r="AG343" s="215">
        <f>SUM(Paniglgasse:Newshop2!AG343)</f>
        <v>125.22333333333331</v>
      </c>
      <c r="AH343" s="215">
        <f>SUM(Paniglgasse:Newshop2!AH343)</f>
        <v>115.53333333333332</v>
      </c>
      <c r="AI343" s="215">
        <f>SUM(Paniglgasse:Newshop2!AI343)</f>
        <v>117.52333333333331</v>
      </c>
      <c r="AJ343" s="215">
        <f>SUM(Paniglgasse:Newshop2!AJ343)</f>
        <v>115.97333333333331</v>
      </c>
      <c r="AK343" s="215">
        <f>SUM(Paniglgasse:Newshop2!AK343)</f>
        <v>132.26333333333332</v>
      </c>
      <c r="AL343" s="215">
        <f>SUM(Paniglgasse:Newshop2!AL343)</f>
        <v>113.15333333333331</v>
      </c>
      <c r="AM343" s="215">
        <f>SUM(Paniglgasse:Newshop2!AM343)</f>
        <v>101.07666666666665</v>
      </c>
      <c r="AN343" s="215">
        <f>SUM(Paniglgasse:Newshop2!AN343)</f>
        <v>97.376666666666651</v>
      </c>
      <c r="AO343" s="215">
        <f>SUM(Paniglgasse:Newshop2!AO343)</f>
        <v>106.07666666666665</v>
      </c>
      <c r="AP343" s="215">
        <f>SUM(Paniglgasse:Newshop2!AP343)</f>
        <v>101.03666666666665</v>
      </c>
      <c r="AQ343" s="215">
        <f>SUM(Paniglgasse:Newshop2!AQ343)</f>
        <v>102.23666666666666</v>
      </c>
      <c r="AR343" s="215">
        <f>SUM(Paniglgasse:Newshop2!AR343)</f>
        <v>114.65333333333331</v>
      </c>
      <c r="AS343" s="215">
        <f>SUM(Paniglgasse:Newshop2!AS343)</f>
        <v>120.23333333333332</v>
      </c>
      <c r="AT343" s="215">
        <f>SUM(Paniglgasse:Newshop2!AT343)</f>
        <v>137.49333333333331</v>
      </c>
      <c r="AU343" s="215">
        <f>SUM(Paniglgasse:Newshop2!AU343)</f>
        <v>130.4733333333333</v>
      </c>
      <c r="AV343" s="215">
        <f>SUM(Paniglgasse:Newshop2!AV343)</f>
        <v>125.64333333333332</v>
      </c>
      <c r="AW343" s="215">
        <f>SUM(Paniglgasse:Newshop2!AW343)</f>
        <v>131.73333333333332</v>
      </c>
      <c r="AX343" s="215">
        <f>SUM(Paniglgasse:Newshop2!AX343)</f>
        <v>133.08333333333331</v>
      </c>
      <c r="AY343" s="215">
        <f>SUM(Paniglgasse:Newshop2!AY343)</f>
        <v>114.34333333333332</v>
      </c>
      <c r="AZ343" s="215">
        <f>SUM(Paniglgasse:Newshop2!AZ343)</f>
        <v>109.44666666666666</v>
      </c>
      <c r="BA343" s="215">
        <f>SUM(Paniglgasse:Newshop2!BA343)</f>
        <v>102.84666666666665</v>
      </c>
      <c r="BB343" s="215">
        <f>SUM(Paniglgasse:Newshop2!BB343)</f>
        <v>98.996666666666655</v>
      </c>
      <c r="BC343" s="215">
        <f>SUM(Paniglgasse:Newshop2!BC343)</f>
        <v>103.60666666666665</v>
      </c>
      <c r="BD343" s="215">
        <f>SUM(Paniglgasse:Newshop2!BD343)</f>
        <v>96.886666666666656</v>
      </c>
      <c r="BE343" s="271"/>
      <c r="BF343" s="163">
        <f>SUM(E343:H343)</f>
        <v>492.73333333333323</v>
      </c>
      <c r="BG343" s="77">
        <f>SUM(I343:L343)</f>
        <v>499.71333333333325</v>
      </c>
      <c r="BH343" s="77">
        <f>SUM(M343:Q343)</f>
        <v>506.70333333333326</v>
      </c>
      <c r="BI343" s="77">
        <f>SUM(R343:U343)</f>
        <v>502.82333333333327</v>
      </c>
      <c r="BJ343" s="77">
        <f>SUM(V343:Y343)</f>
        <v>489.43333333333328</v>
      </c>
      <c r="BK343" s="77">
        <f>SUM(Z343:AD343)</f>
        <v>528.48333333333323</v>
      </c>
      <c r="BL343" s="77">
        <f>SUM(AE343:AH343)</f>
        <v>501.54333333333324</v>
      </c>
      <c r="BM343" s="77">
        <f>SUM(AI343:AL343)</f>
        <v>478.91333333333324</v>
      </c>
      <c r="BN343" s="77">
        <f>SUM(AM343:AQ343)</f>
        <v>507.80333333333328</v>
      </c>
      <c r="BO343" s="77">
        <f>SUM(AR343:AU343)</f>
        <v>502.85333333333324</v>
      </c>
      <c r="BP343" s="77">
        <f>SUM(AV343:AY343)</f>
        <v>504.80333333333328</v>
      </c>
      <c r="BQ343" s="77">
        <f>SUM(AZ343:BD343)</f>
        <v>511.7833333333333</v>
      </c>
      <c r="BR343" s="157">
        <f>SUM(BF343:BQ343)</f>
        <v>6027.59</v>
      </c>
      <c r="BS343" s="77">
        <f>SUM(BF343:BH343)</f>
        <v>1499.1499999999996</v>
      </c>
      <c r="BT343" s="77">
        <f>SUM(BI343:BK343)</f>
        <v>1520.7399999999998</v>
      </c>
      <c r="BU343" s="77">
        <f>SUM(BL343:BN343)</f>
        <v>1488.2599999999998</v>
      </c>
      <c r="BV343" s="77">
        <f>SUM(BO343:BQ343)</f>
        <v>1519.4399999999998</v>
      </c>
      <c r="BW343" s="77">
        <f>SUM(BF343:BK343)</f>
        <v>3019.8899999999994</v>
      </c>
      <c r="BX343" s="77">
        <f>SUM(BL343:BQ343)</f>
        <v>3007.6999999999994</v>
      </c>
      <c r="BY343" s="77">
        <f>IF(Info!$O$3="Q1",$BS343,IF(Info!$O$3="Q2",$BS343+$BT343,IF(Info!$O$3="Q3",$BS343+$BT343+$BU343,$BR343)))</f>
        <v>1499.1499999999996</v>
      </c>
      <c r="BZ343" s="77">
        <f>IF(Info!$O$3="Q1",$BS343,IF(Info!$O$3="Q2",$BT343,IF(Info!$O$3="Q3",$BU343,$BV343)))</f>
        <v>1499.1499999999996</v>
      </c>
      <c r="CA343" s="49"/>
    </row>
    <row r="344" spans="1:79" x14ac:dyDescent="0.3">
      <c r="A344" s="269"/>
      <c r="B344" s="78" t="s">
        <v>369</v>
      </c>
      <c r="C344" s="275"/>
      <c r="D344" s="161">
        <f>SUM(E344:BD344)</f>
        <v>0</v>
      </c>
      <c r="E344" s="215">
        <f>SUM(Paniglgasse:Newshop2!E344)</f>
        <v>0</v>
      </c>
      <c r="F344" s="215">
        <f>SUM(Paniglgasse:Newshop2!F344)</f>
        <v>0</v>
      </c>
      <c r="G344" s="215">
        <f>SUM(Paniglgasse:Newshop2!G344)</f>
        <v>0</v>
      </c>
      <c r="H344" s="215">
        <f>SUM(Paniglgasse:Newshop2!H344)</f>
        <v>0</v>
      </c>
      <c r="I344" s="215">
        <f>SUM(Paniglgasse:Newshop2!I344)</f>
        <v>0</v>
      </c>
      <c r="J344" s="215">
        <f>SUM(Paniglgasse:Newshop2!J344)</f>
        <v>0</v>
      </c>
      <c r="K344" s="215">
        <f>SUM(Paniglgasse:Newshop2!K344)</f>
        <v>0</v>
      </c>
      <c r="L344" s="215">
        <f>SUM(Paniglgasse:Newshop2!L344)</f>
        <v>0</v>
      </c>
      <c r="M344" s="215">
        <f>SUM(Paniglgasse:Newshop2!M344)</f>
        <v>0</v>
      </c>
      <c r="N344" s="215">
        <f>SUM(Paniglgasse:Newshop2!N344)</f>
        <v>0</v>
      </c>
      <c r="O344" s="215">
        <f>SUM(Paniglgasse:Newshop2!O344)</f>
        <v>0</v>
      </c>
      <c r="P344" s="215">
        <f>SUM(Paniglgasse:Newshop2!P344)</f>
        <v>0</v>
      </c>
      <c r="Q344" s="215">
        <f>SUM(Paniglgasse:Newshop2!Q344)</f>
        <v>0</v>
      </c>
      <c r="R344" s="215">
        <f>SUM(Paniglgasse:Newshop2!R344)</f>
        <v>0</v>
      </c>
      <c r="S344" s="215">
        <f>SUM(Paniglgasse:Newshop2!S344)</f>
        <v>0</v>
      </c>
      <c r="T344" s="215">
        <f>SUM(Paniglgasse:Newshop2!T344)</f>
        <v>0</v>
      </c>
      <c r="U344" s="215">
        <f>SUM(Paniglgasse:Newshop2!U344)</f>
        <v>0</v>
      </c>
      <c r="V344" s="215">
        <f>SUM(Paniglgasse:Newshop2!V344)</f>
        <v>0</v>
      </c>
      <c r="W344" s="215">
        <f>SUM(Paniglgasse:Newshop2!W344)</f>
        <v>0</v>
      </c>
      <c r="X344" s="215">
        <f>SUM(Paniglgasse:Newshop2!X344)</f>
        <v>0</v>
      </c>
      <c r="Y344" s="215">
        <f>SUM(Paniglgasse:Newshop2!Y344)</f>
        <v>0</v>
      </c>
      <c r="Z344" s="215">
        <f>SUM(Paniglgasse:Newshop2!Z344)</f>
        <v>0</v>
      </c>
      <c r="AA344" s="215">
        <f>SUM(Paniglgasse:Newshop2!AA344)</f>
        <v>0</v>
      </c>
      <c r="AB344" s="215">
        <f>SUM(Paniglgasse:Newshop2!AB344)</f>
        <v>0</v>
      </c>
      <c r="AC344" s="215">
        <f>SUM(Paniglgasse:Newshop2!AC344)</f>
        <v>0</v>
      </c>
      <c r="AD344" s="215">
        <f>SUM(Paniglgasse:Newshop2!AD344)</f>
        <v>0</v>
      </c>
      <c r="AE344" s="215">
        <f>SUM(Paniglgasse:Newshop2!AE344)</f>
        <v>0</v>
      </c>
      <c r="AF344" s="215">
        <f>SUM(Paniglgasse:Newshop2!AF344)</f>
        <v>0</v>
      </c>
      <c r="AG344" s="215">
        <f>SUM(Paniglgasse:Newshop2!AG344)</f>
        <v>0</v>
      </c>
      <c r="AH344" s="215">
        <f>SUM(Paniglgasse:Newshop2!AH344)</f>
        <v>0</v>
      </c>
      <c r="AI344" s="215">
        <f>SUM(Paniglgasse:Newshop2!AI344)</f>
        <v>0</v>
      </c>
      <c r="AJ344" s="215">
        <f>SUM(Paniglgasse:Newshop2!AJ344)</f>
        <v>0</v>
      </c>
      <c r="AK344" s="215">
        <f>SUM(Paniglgasse:Newshop2!AK344)</f>
        <v>0</v>
      </c>
      <c r="AL344" s="215">
        <f>SUM(Paniglgasse:Newshop2!AL344)</f>
        <v>0</v>
      </c>
      <c r="AM344" s="215">
        <f>SUM(Paniglgasse:Newshop2!AM344)</f>
        <v>0</v>
      </c>
      <c r="AN344" s="215">
        <f>SUM(Paniglgasse:Newshop2!AN344)</f>
        <v>0</v>
      </c>
      <c r="AO344" s="215">
        <f>SUM(Paniglgasse:Newshop2!AO344)</f>
        <v>0</v>
      </c>
      <c r="AP344" s="215">
        <f>SUM(Paniglgasse:Newshop2!AP344)</f>
        <v>0</v>
      </c>
      <c r="AQ344" s="215">
        <f>SUM(Paniglgasse:Newshop2!AQ344)</f>
        <v>0</v>
      </c>
      <c r="AR344" s="215">
        <f>SUM(Paniglgasse:Newshop2!AR344)</f>
        <v>0</v>
      </c>
      <c r="AS344" s="215">
        <f>SUM(Paniglgasse:Newshop2!AS344)</f>
        <v>0</v>
      </c>
      <c r="AT344" s="215">
        <f>SUM(Paniglgasse:Newshop2!AT344)</f>
        <v>0</v>
      </c>
      <c r="AU344" s="215">
        <f>SUM(Paniglgasse:Newshop2!AU344)</f>
        <v>0</v>
      </c>
      <c r="AV344" s="215">
        <f>SUM(Paniglgasse:Newshop2!AV344)</f>
        <v>0</v>
      </c>
      <c r="AW344" s="215">
        <f>SUM(Paniglgasse:Newshop2!AW344)</f>
        <v>0</v>
      </c>
      <c r="AX344" s="215">
        <f>SUM(Paniglgasse:Newshop2!AX344)</f>
        <v>0</v>
      </c>
      <c r="AY344" s="215">
        <f>SUM(Paniglgasse:Newshop2!AY344)</f>
        <v>0</v>
      </c>
      <c r="AZ344" s="215">
        <f>SUM(Paniglgasse:Newshop2!AZ344)</f>
        <v>0</v>
      </c>
      <c r="BA344" s="215">
        <f>SUM(Paniglgasse:Newshop2!BA344)</f>
        <v>0</v>
      </c>
      <c r="BB344" s="215">
        <f>SUM(Paniglgasse:Newshop2!BB344)</f>
        <v>0</v>
      </c>
      <c r="BC344" s="215">
        <f>SUM(Paniglgasse:Newshop2!BC344)</f>
        <v>0</v>
      </c>
      <c r="BD344" s="215">
        <f>SUM(Paniglgasse:Newshop2!BD344)</f>
        <v>0</v>
      </c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x14ac:dyDescent="0.3">
      <c r="A345" s="269"/>
      <c r="B345" s="78" t="s">
        <v>370</v>
      </c>
      <c r="C345" s="275"/>
      <c r="D345" s="161">
        <f>SUM(E345:BD345)</f>
        <v>0</v>
      </c>
      <c r="E345" s="215">
        <f>SUM(Paniglgasse:Newshop2!E345)</f>
        <v>0</v>
      </c>
      <c r="F345" s="215">
        <f>SUM(Paniglgasse:Newshop2!F345)</f>
        <v>0</v>
      </c>
      <c r="G345" s="215">
        <f>SUM(Paniglgasse:Newshop2!G345)</f>
        <v>0</v>
      </c>
      <c r="H345" s="215">
        <f>SUM(Paniglgasse:Newshop2!H345)</f>
        <v>0</v>
      </c>
      <c r="I345" s="215">
        <f>SUM(Paniglgasse:Newshop2!I345)</f>
        <v>0</v>
      </c>
      <c r="J345" s="215">
        <f>SUM(Paniglgasse:Newshop2!J345)</f>
        <v>0</v>
      </c>
      <c r="K345" s="215">
        <f>SUM(Paniglgasse:Newshop2!K345)</f>
        <v>0</v>
      </c>
      <c r="L345" s="215">
        <f>SUM(Paniglgasse:Newshop2!L345)</f>
        <v>0</v>
      </c>
      <c r="M345" s="215">
        <f>SUM(Paniglgasse:Newshop2!M345)</f>
        <v>0</v>
      </c>
      <c r="N345" s="215">
        <f>SUM(Paniglgasse:Newshop2!N345)</f>
        <v>0</v>
      </c>
      <c r="O345" s="215">
        <f>SUM(Paniglgasse:Newshop2!O345)</f>
        <v>0</v>
      </c>
      <c r="P345" s="215">
        <f>SUM(Paniglgasse:Newshop2!P345)</f>
        <v>0</v>
      </c>
      <c r="Q345" s="215">
        <f>SUM(Paniglgasse:Newshop2!Q345)</f>
        <v>0</v>
      </c>
      <c r="R345" s="215">
        <f>SUM(Paniglgasse:Newshop2!R345)</f>
        <v>0</v>
      </c>
      <c r="S345" s="215">
        <f>SUM(Paniglgasse:Newshop2!S345)</f>
        <v>0</v>
      </c>
      <c r="T345" s="215">
        <f>SUM(Paniglgasse:Newshop2!T345)</f>
        <v>0</v>
      </c>
      <c r="U345" s="215">
        <f>SUM(Paniglgasse:Newshop2!U345)</f>
        <v>0</v>
      </c>
      <c r="V345" s="215">
        <f>SUM(Paniglgasse:Newshop2!V345)</f>
        <v>0</v>
      </c>
      <c r="W345" s="215">
        <f>SUM(Paniglgasse:Newshop2!W345)</f>
        <v>0</v>
      </c>
      <c r="X345" s="215">
        <f>SUM(Paniglgasse:Newshop2!X345)</f>
        <v>0</v>
      </c>
      <c r="Y345" s="215">
        <f>SUM(Paniglgasse:Newshop2!Y345)</f>
        <v>0</v>
      </c>
      <c r="Z345" s="215">
        <f>SUM(Paniglgasse:Newshop2!Z345)</f>
        <v>0</v>
      </c>
      <c r="AA345" s="215">
        <f>SUM(Paniglgasse:Newshop2!AA345)</f>
        <v>0</v>
      </c>
      <c r="AB345" s="215">
        <f>SUM(Paniglgasse:Newshop2!AB345)</f>
        <v>0</v>
      </c>
      <c r="AC345" s="215">
        <f>SUM(Paniglgasse:Newshop2!AC345)</f>
        <v>0</v>
      </c>
      <c r="AD345" s="215">
        <f>SUM(Paniglgasse:Newshop2!AD345)</f>
        <v>0</v>
      </c>
      <c r="AE345" s="215">
        <f>SUM(Paniglgasse:Newshop2!AE345)</f>
        <v>0</v>
      </c>
      <c r="AF345" s="215">
        <f>SUM(Paniglgasse:Newshop2!AF345)</f>
        <v>0</v>
      </c>
      <c r="AG345" s="215">
        <f>SUM(Paniglgasse:Newshop2!AG345)</f>
        <v>0</v>
      </c>
      <c r="AH345" s="215">
        <f>SUM(Paniglgasse:Newshop2!AH345)</f>
        <v>0</v>
      </c>
      <c r="AI345" s="215">
        <f>SUM(Paniglgasse:Newshop2!AI345)</f>
        <v>0</v>
      </c>
      <c r="AJ345" s="215">
        <f>SUM(Paniglgasse:Newshop2!AJ345)</f>
        <v>0</v>
      </c>
      <c r="AK345" s="215">
        <f>SUM(Paniglgasse:Newshop2!AK345)</f>
        <v>0</v>
      </c>
      <c r="AL345" s="215">
        <f>SUM(Paniglgasse:Newshop2!AL345)</f>
        <v>0</v>
      </c>
      <c r="AM345" s="215">
        <f>SUM(Paniglgasse:Newshop2!AM345)</f>
        <v>0</v>
      </c>
      <c r="AN345" s="215">
        <f>SUM(Paniglgasse:Newshop2!AN345)</f>
        <v>0</v>
      </c>
      <c r="AO345" s="215">
        <f>SUM(Paniglgasse:Newshop2!AO345)</f>
        <v>0</v>
      </c>
      <c r="AP345" s="215">
        <f>SUM(Paniglgasse:Newshop2!AP345)</f>
        <v>0</v>
      </c>
      <c r="AQ345" s="215">
        <f>SUM(Paniglgasse:Newshop2!AQ345)</f>
        <v>0</v>
      </c>
      <c r="AR345" s="215">
        <f>SUM(Paniglgasse:Newshop2!AR345)</f>
        <v>0</v>
      </c>
      <c r="AS345" s="215">
        <f>SUM(Paniglgasse:Newshop2!AS345)</f>
        <v>0</v>
      </c>
      <c r="AT345" s="215">
        <f>SUM(Paniglgasse:Newshop2!AT345)</f>
        <v>0</v>
      </c>
      <c r="AU345" s="215">
        <f>SUM(Paniglgasse:Newshop2!AU345)</f>
        <v>0</v>
      </c>
      <c r="AV345" s="215">
        <f>SUM(Paniglgasse:Newshop2!AV345)</f>
        <v>0</v>
      </c>
      <c r="AW345" s="215">
        <f>SUM(Paniglgasse:Newshop2!AW345)</f>
        <v>0</v>
      </c>
      <c r="AX345" s="215">
        <f>SUM(Paniglgasse:Newshop2!AX345)</f>
        <v>0</v>
      </c>
      <c r="AY345" s="215">
        <f>SUM(Paniglgasse:Newshop2!AY345)</f>
        <v>0</v>
      </c>
      <c r="AZ345" s="215">
        <f>SUM(Paniglgasse:Newshop2!AZ345)</f>
        <v>0</v>
      </c>
      <c r="BA345" s="215">
        <f>SUM(Paniglgasse:Newshop2!BA345)</f>
        <v>0</v>
      </c>
      <c r="BB345" s="215">
        <f>SUM(Paniglgasse:Newshop2!BB345)</f>
        <v>0</v>
      </c>
      <c r="BC345" s="215">
        <f>SUM(Paniglgasse:Newshop2!BC345)</f>
        <v>0</v>
      </c>
      <c r="BD345" s="215">
        <f>SUM(Paniglgasse:Newshop2!BD345)</f>
        <v>0</v>
      </c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x14ac:dyDescent="0.3">
      <c r="A346" s="282"/>
      <c r="B346" s="160" t="s">
        <v>371</v>
      </c>
      <c r="C346" s="275"/>
      <c r="D346" s="161">
        <f>SUM(E346:BD346)</f>
        <v>6027.5899999999992</v>
      </c>
      <c r="E346" s="278">
        <f t="shared" ref="E346:AJ346" si="521">SUM(E343:E345)</f>
        <v>124.97333333333331</v>
      </c>
      <c r="F346" s="278">
        <f t="shared" si="521"/>
        <v>122.17333333333332</v>
      </c>
      <c r="G346" s="278">
        <f t="shared" si="521"/>
        <v>126.54333333333332</v>
      </c>
      <c r="H346" s="278">
        <f t="shared" si="521"/>
        <v>119.04333333333332</v>
      </c>
      <c r="I346" s="278">
        <f t="shared" si="521"/>
        <v>119.00333333333332</v>
      </c>
      <c r="J346" s="278">
        <f t="shared" si="521"/>
        <v>123.65333333333331</v>
      </c>
      <c r="K346" s="278">
        <f t="shared" si="521"/>
        <v>137.4133333333333</v>
      </c>
      <c r="L346" s="278">
        <f t="shared" si="521"/>
        <v>119.64333333333332</v>
      </c>
      <c r="M346" s="278">
        <f t="shared" si="521"/>
        <v>108.32666666666665</v>
      </c>
      <c r="N346" s="278">
        <f t="shared" si="521"/>
        <v>99.826666666666654</v>
      </c>
      <c r="O346" s="278">
        <f t="shared" si="521"/>
        <v>92.456666666666649</v>
      </c>
      <c r="P346" s="278">
        <f t="shared" si="521"/>
        <v>107.05666666666666</v>
      </c>
      <c r="Q346" s="278">
        <f t="shared" si="521"/>
        <v>99.036666666666648</v>
      </c>
      <c r="R346" s="278">
        <f t="shared" si="521"/>
        <v>134.96333333333331</v>
      </c>
      <c r="S346" s="278">
        <f t="shared" si="521"/>
        <v>123.62333333333331</v>
      </c>
      <c r="T346" s="278">
        <f t="shared" si="521"/>
        <v>114.69333333333331</v>
      </c>
      <c r="U346" s="278">
        <f t="shared" si="521"/>
        <v>129.54333333333332</v>
      </c>
      <c r="V346" s="278">
        <f t="shared" si="521"/>
        <v>133.63333333333333</v>
      </c>
      <c r="W346" s="278">
        <f t="shared" si="521"/>
        <v>120.49333333333331</v>
      </c>
      <c r="X346" s="278">
        <f t="shared" si="521"/>
        <v>121.18333333333331</v>
      </c>
      <c r="Y346" s="278">
        <f t="shared" si="521"/>
        <v>114.12333333333331</v>
      </c>
      <c r="Z346" s="278">
        <f t="shared" si="521"/>
        <v>100.84666666666665</v>
      </c>
      <c r="AA346" s="278">
        <f t="shared" si="521"/>
        <v>107.82666666666665</v>
      </c>
      <c r="AB346" s="278">
        <f t="shared" si="521"/>
        <v>107.02666666666666</v>
      </c>
      <c r="AC346" s="278">
        <f t="shared" si="521"/>
        <v>104.23666666666666</v>
      </c>
      <c r="AD346" s="278">
        <f t="shared" si="521"/>
        <v>108.54666666666667</v>
      </c>
      <c r="AE346" s="278">
        <f t="shared" si="521"/>
        <v>128.44333333333333</v>
      </c>
      <c r="AF346" s="278">
        <f t="shared" si="521"/>
        <v>132.34333333333331</v>
      </c>
      <c r="AG346" s="278">
        <f t="shared" si="521"/>
        <v>125.22333333333331</v>
      </c>
      <c r="AH346" s="278">
        <f t="shared" si="521"/>
        <v>115.53333333333332</v>
      </c>
      <c r="AI346" s="278">
        <f t="shared" si="521"/>
        <v>117.52333333333331</v>
      </c>
      <c r="AJ346" s="278">
        <f t="shared" si="521"/>
        <v>115.97333333333331</v>
      </c>
      <c r="AK346" s="278">
        <f t="shared" ref="AK346:BP346" si="522">SUM(AK343:AK345)</f>
        <v>132.26333333333332</v>
      </c>
      <c r="AL346" s="278">
        <f t="shared" si="522"/>
        <v>113.15333333333331</v>
      </c>
      <c r="AM346" s="278">
        <f t="shared" si="522"/>
        <v>101.07666666666665</v>
      </c>
      <c r="AN346" s="278">
        <f t="shared" si="522"/>
        <v>97.376666666666651</v>
      </c>
      <c r="AO346" s="278">
        <f t="shared" si="522"/>
        <v>106.07666666666665</v>
      </c>
      <c r="AP346" s="278">
        <f t="shared" si="522"/>
        <v>101.03666666666665</v>
      </c>
      <c r="AQ346" s="278">
        <f t="shared" si="522"/>
        <v>102.23666666666666</v>
      </c>
      <c r="AR346" s="278">
        <f t="shared" si="522"/>
        <v>114.65333333333331</v>
      </c>
      <c r="AS346" s="278">
        <f t="shared" si="522"/>
        <v>120.23333333333332</v>
      </c>
      <c r="AT346" s="278">
        <f t="shared" si="522"/>
        <v>137.49333333333331</v>
      </c>
      <c r="AU346" s="278">
        <f t="shared" si="522"/>
        <v>130.4733333333333</v>
      </c>
      <c r="AV346" s="278">
        <f t="shared" si="522"/>
        <v>125.64333333333332</v>
      </c>
      <c r="AW346" s="278">
        <f t="shared" si="522"/>
        <v>131.73333333333332</v>
      </c>
      <c r="AX346" s="278">
        <f t="shared" si="522"/>
        <v>133.08333333333331</v>
      </c>
      <c r="AY346" s="278">
        <f t="shared" si="522"/>
        <v>114.34333333333332</v>
      </c>
      <c r="AZ346" s="278">
        <f t="shared" si="522"/>
        <v>109.44666666666666</v>
      </c>
      <c r="BA346" s="278">
        <f t="shared" si="522"/>
        <v>102.84666666666665</v>
      </c>
      <c r="BB346" s="278">
        <f t="shared" si="522"/>
        <v>98.996666666666655</v>
      </c>
      <c r="BC346" s="278">
        <f t="shared" si="522"/>
        <v>103.60666666666665</v>
      </c>
      <c r="BD346" s="278">
        <f t="shared" si="522"/>
        <v>96.886666666666656</v>
      </c>
      <c r="BE346" s="271"/>
      <c r="BF346" s="162">
        <f>SUM(E346:H346)</f>
        <v>492.73333333333323</v>
      </c>
      <c r="BG346" s="157">
        <f>SUM(I346:L346)</f>
        <v>499.71333333333325</v>
      </c>
      <c r="BH346" s="157">
        <f>SUM(M346:Q346)</f>
        <v>506.70333333333326</v>
      </c>
      <c r="BI346" s="157">
        <f>SUM(R346:U346)</f>
        <v>502.82333333333327</v>
      </c>
      <c r="BJ346" s="157">
        <f>SUM(V346:Y346)</f>
        <v>489.43333333333328</v>
      </c>
      <c r="BK346" s="157">
        <f>SUM(Z346:AD346)</f>
        <v>528.48333333333323</v>
      </c>
      <c r="BL346" s="157">
        <f>SUM(AE346:AH346)</f>
        <v>501.54333333333324</v>
      </c>
      <c r="BM346" s="157">
        <f>SUM(AI346:AL346)</f>
        <v>478.91333333333324</v>
      </c>
      <c r="BN346" s="157">
        <f>SUM(AM346:AQ346)</f>
        <v>507.80333333333328</v>
      </c>
      <c r="BO346" s="157">
        <f>SUM(AR346:AU346)</f>
        <v>502.85333333333324</v>
      </c>
      <c r="BP346" s="157">
        <f>SUM(AV346:AY346)</f>
        <v>504.80333333333328</v>
      </c>
      <c r="BQ346" s="157">
        <f>SUM(AZ346:BD346)</f>
        <v>511.7833333333333</v>
      </c>
      <c r="BR346" s="157">
        <f>SUM(BF346:BQ346)</f>
        <v>6027.59</v>
      </c>
      <c r="BS346" s="157">
        <f>SUM(BF346:BH346)</f>
        <v>1499.1499999999996</v>
      </c>
      <c r="BT346" s="157">
        <f>SUM(BI346:BK346)</f>
        <v>1520.7399999999998</v>
      </c>
      <c r="BU346" s="157">
        <f>SUM(BL346:BN346)</f>
        <v>1488.2599999999998</v>
      </c>
      <c r="BV346" s="157">
        <f>SUM(BO346:BQ346)</f>
        <v>1519.4399999999998</v>
      </c>
      <c r="BW346" s="157">
        <f>SUM(BF346:BK346)</f>
        <v>3019.8899999999994</v>
      </c>
      <c r="BX346" s="157">
        <f>SUM(BL346:BQ346)</f>
        <v>3007.6999999999994</v>
      </c>
      <c r="BY346" s="157">
        <f>IF(Info!$O$3="Q1",$BS346,IF(Info!$O$3="Q2",$BS346+$BT346,IF(Info!$O$3="Q3",$BS346+$BT346+$BU346,$BR346)))</f>
        <v>1499.1499999999996</v>
      </c>
      <c r="BZ346" s="157">
        <f>IF(Info!$O$3="Q1",$BS346,IF(Info!$O$3="Q2",$BT346,IF(Info!$O$3="Q3",$BU346,$BV346)))</f>
        <v>1499.1499999999996</v>
      </c>
      <c r="CA346" s="49"/>
    </row>
    <row r="347" spans="1:79" ht="15.6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x14ac:dyDescent="0.3">
      <c r="A348" s="269"/>
      <c r="B348" s="78" t="s">
        <v>83</v>
      </c>
      <c r="C348" s="275"/>
      <c r="D348" s="161">
        <f>SUM(E348:BD348)</f>
        <v>601.58000000000015</v>
      </c>
      <c r="E348" s="215">
        <f>SUM(Paniglgasse:Newshop2!E348)</f>
        <v>13.203333333333333</v>
      </c>
      <c r="F348" s="215">
        <f>SUM(Paniglgasse:Newshop2!F348)</f>
        <v>12.853333333333335</v>
      </c>
      <c r="G348" s="215">
        <f>SUM(Paniglgasse:Newshop2!G348)</f>
        <v>11.703333333333333</v>
      </c>
      <c r="H348" s="215">
        <f>SUM(Paniglgasse:Newshop2!H348)</f>
        <v>13.663333333333334</v>
      </c>
      <c r="I348" s="215">
        <f>SUM(Paniglgasse:Newshop2!I348)</f>
        <v>12.333333333333336</v>
      </c>
      <c r="J348" s="215">
        <f>SUM(Paniglgasse:Newshop2!J348)</f>
        <v>13.523333333333333</v>
      </c>
      <c r="K348" s="215">
        <f>SUM(Paniglgasse:Newshop2!K348)</f>
        <v>11.393333333333334</v>
      </c>
      <c r="L348" s="215">
        <f>SUM(Paniglgasse:Newshop2!L348)</f>
        <v>11.563333333333333</v>
      </c>
      <c r="M348" s="215">
        <f>SUM(Paniglgasse:Newshop2!M348)</f>
        <v>9.3066666666666649</v>
      </c>
      <c r="N348" s="215">
        <f>SUM(Paniglgasse:Newshop2!N348)</f>
        <v>9.3266666666666662</v>
      </c>
      <c r="O348" s="215">
        <f>SUM(Paniglgasse:Newshop2!O348)</f>
        <v>9.6466666666666647</v>
      </c>
      <c r="P348" s="215">
        <f>SUM(Paniglgasse:Newshop2!P348)</f>
        <v>10.416666666666666</v>
      </c>
      <c r="Q348" s="215">
        <f>SUM(Paniglgasse:Newshop2!Q348)</f>
        <v>9.6966666666666654</v>
      </c>
      <c r="R348" s="215">
        <f>SUM(Paniglgasse:Newshop2!R348)</f>
        <v>13.603333333333335</v>
      </c>
      <c r="S348" s="215">
        <f>SUM(Paniglgasse:Newshop2!S348)</f>
        <v>13.483333333333334</v>
      </c>
      <c r="T348" s="215">
        <f>SUM(Paniglgasse:Newshop2!T348)</f>
        <v>13.363333333333333</v>
      </c>
      <c r="U348" s="215">
        <f>SUM(Paniglgasse:Newshop2!U348)</f>
        <v>11.873333333333335</v>
      </c>
      <c r="V348" s="215">
        <f>SUM(Paniglgasse:Newshop2!V348)</f>
        <v>12.833333333333336</v>
      </c>
      <c r="W348" s="215">
        <f>SUM(Paniglgasse:Newshop2!W348)</f>
        <v>12.623333333333335</v>
      </c>
      <c r="X348" s="215">
        <f>SUM(Paniglgasse:Newshop2!X348)</f>
        <v>11.563333333333333</v>
      </c>
      <c r="Y348" s="215">
        <f>SUM(Paniglgasse:Newshop2!Y348)</f>
        <v>12.003333333333334</v>
      </c>
      <c r="Z348" s="215">
        <f>SUM(Paniglgasse:Newshop2!Z348)</f>
        <v>10.066666666666666</v>
      </c>
      <c r="AA348" s="215">
        <f>SUM(Paniglgasse:Newshop2!AA348)</f>
        <v>10.006666666666666</v>
      </c>
      <c r="AB348" s="215">
        <f>SUM(Paniglgasse:Newshop2!AB348)</f>
        <v>9.336666666666666</v>
      </c>
      <c r="AC348" s="215">
        <f>SUM(Paniglgasse:Newshop2!AC348)</f>
        <v>10.886666666666667</v>
      </c>
      <c r="AD348" s="215">
        <f>SUM(Paniglgasse:Newshop2!AD348)</f>
        <v>9.3066666666666649</v>
      </c>
      <c r="AE348" s="215">
        <f>SUM(Paniglgasse:Newshop2!AE348)</f>
        <v>12.893333333333334</v>
      </c>
      <c r="AF348" s="215">
        <f>SUM(Paniglgasse:Newshop2!AF348)</f>
        <v>13.053333333333335</v>
      </c>
      <c r="AG348" s="215">
        <f>SUM(Paniglgasse:Newshop2!AG348)</f>
        <v>12.763333333333335</v>
      </c>
      <c r="AH348" s="215">
        <f>SUM(Paniglgasse:Newshop2!AH348)</f>
        <v>13.353333333333335</v>
      </c>
      <c r="AI348" s="215">
        <f>SUM(Paniglgasse:Newshop2!AI348)</f>
        <v>12.663333333333334</v>
      </c>
      <c r="AJ348" s="215">
        <f>SUM(Paniglgasse:Newshop2!AJ348)</f>
        <v>13.313333333333336</v>
      </c>
      <c r="AK348" s="215">
        <f>SUM(Paniglgasse:Newshop2!AK348)</f>
        <v>11.323333333333334</v>
      </c>
      <c r="AL348" s="215">
        <f>SUM(Paniglgasse:Newshop2!AL348)</f>
        <v>11.363333333333333</v>
      </c>
      <c r="AM348" s="215">
        <f>SUM(Paniglgasse:Newshop2!AM348)</f>
        <v>10.286666666666665</v>
      </c>
      <c r="AN348" s="215">
        <f>SUM(Paniglgasse:Newshop2!AN348)</f>
        <v>10.156666666666666</v>
      </c>
      <c r="AO348" s="215">
        <f>SUM(Paniglgasse:Newshop2!AO348)</f>
        <v>10.306666666666665</v>
      </c>
      <c r="AP348" s="215">
        <f>SUM(Paniglgasse:Newshop2!AP348)</f>
        <v>10.536666666666665</v>
      </c>
      <c r="AQ348" s="215">
        <f>SUM(Paniglgasse:Newshop2!AQ348)</f>
        <v>9.836666666666666</v>
      </c>
      <c r="AR348" s="215">
        <f>SUM(Paniglgasse:Newshop2!AR348)</f>
        <v>12.843333333333334</v>
      </c>
      <c r="AS348" s="215">
        <f>SUM(Paniglgasse:Newshop2!AS348)</f>
        <v>12.493333333333336</v>
      </c>
      <c r="AT348" s="215">
        <f>SUM(Paniglgasse:Newshop2!AT348)</f>
        <v>12.813333333333336</v>
      </c>
      <c r="AU348" s="215">
        <f>SUM(Paniglgasse:Newshop2!AU348)</f>
        <v>11.973333333333333</v>
      </c>
      <c r="AV348" s="215">
        <f>SUM(Paniglgasse:Newshop2!AV348)</f>
        <v>13.643333333333334</v>
      </c>
      <c r="AW348" s="215">
        <f>SUM(Paniglgasse:Newshop2!AW348)</f>
        <v>12.453333333333333</v>
      </c>
      <c r="AX348" s="215">
        <f>SUM(Paniglgasse:Newshop2!AX348)</f>
        <v>13.263333333333335</v>
      </c>
      <c r="AY348" s="215">
        <f>SUM(Paniglgasse:Newshop2!AY348)</f>
        <v>12.963333333333335</v>
      </c>
      <c r="AZ348" s="215">
        <f>SUM(Paniglgasse:Newshop2!AZ348)</f>
        <v>9.5966666666666676</v>
      </c>
      <c r="BA348" s="215">
        <f>SUM(Paniglgasse:Newshop2!BA348)</f>
        <v>9.1466666666666647</v>
      </c>
      <c r="BB348" s="215">
        <f>SUM(Paniglgasse:Newshop2!BB348)</f>
        <v>9.1166666666666671</v>
      </c>
      <c r="BC348" s="215">
        <f>SUM(Paniglgasse:Newshop2!BC348)</f>
        <v>9.8766666666666652</v>
      </c>
      <c r="BD348" s="215">
        <f>SUM(Paniglgasse:Newshop2!BD348)</f>
        <v>9.966666666666665</v>
      </c>
      <c r="BE348" s="271"/>
      <c r="BF348" s="163">
        <f>SUM(E348:H348)</f>
        <v>51.423333333333339</v>
      </c>
      <c r="BG348" s="77">
        <f>SUM(I348:L348)</f>
        <v>48.813333333333333</v>
      </c>
      <c r="BH348" s="77">
        <f>SUM(M348:Q348)</f>
        <v>48.393333333333331</v>
      </c>
      <c r="BI348" s="77">
        <f>SUM(R348:U348)</f>
        <v>52.323333333333338</v>
      </c>
      <c r="BJ348" s="77">
        <f>SUM(V348:Y348)</f>
        <v>49.023333333333341</v>
      </c>
      <c r="BK348" s="77">
        <f>SUM(Z348:AD348)</f>
        <v>49.603333333333332</v>
      </c>
      <c r="BL348" s="77">
        <f>SUM(AE348:AH348)</f>
        <v>52.063333333333347</v>
      </c>
      <c r="BM348" s="77">
        <f>SUM(AI348:AL348)</f>
        <v>48.663333333333341</v>
      </c>
      <c r="BN348" s="77">
        <f>SUM(AM348:AQ348)</f>
        <v>51.123333333333328</v>
      </c>
      <c r="BO348" s="77">
        <f>SUM(AR348:AU348)</f>
        <v>50.123333333333335</v>
      </c>
      <c r="BP348" s="77">
        <f>SUM(AV348:AY348)</f>
        <v>52.323333333333338</v>
      </c>
      <c r="BQ348" s="77">
        <f>SUM(AZ348:BD348)</f>
        <v>47.703333333333333</v>
      </c>
      <c r="BR348" s="157">
        <f>SUM(BF348:BQ348)</f>
        <v>601.58000000000004</v>
      </c>
      <c r="BS348" s="77">
        <f>SUM(BF348:BH348)</f>
        <v>148.63</v>
      </c>
      <c r="BT348" s="77">
        <f>SUM(BI348:BK348)</f>
        <v>150.95000000000002</v>
      </c>
      <c r="BU348" s="77">
        <f>SUM(BL348:BN348)</f>
        <v>151.85000000000002</v>
      </c>
      <c r="BV348" s="77">
        <f>SUM(BO348:BQ348)</f>
        <v>150.15</v>
      </c>
      <c r="BW348" s="77">
        <f>SUM(BF348:BK348)</f>
        <v>299.58</v>
      </c>
      <c r="BX348" s="77">
        <f>SUM(BL348:BQ348)</f>
        <v>302</v>
      </c>
      <c r="BY348" s="77">
        <f>IF(Info!$O$3="Q1",$BS348,IF(Info!$O$3="Q2",$BS348+$BT348,IF(Info!$O$3="Q3",$BS348+$BT348+$BU348,$BR348)))</f>
        <v>148.63</v>
      </c>
      <c r="BZ348" s="77">
        <f>IF(Info!$O$3="Q1",$BS348,IF(Info!$O$3="Q2",$BT348,IF(Info!$O$3="Q3",$BU348,$BV348)))</f>
        <v>148.63</v>
      </c>
      <c r="CA348" s="49"/>
    </row>
    <row r="349" spans="1:79" x14ac:dyDescent="0.3">
      <c r="A349" s="269"/>
      <c r="B349" s="78" t="s">
        <v>85</v>
      </c>
      <c r="C349" s="275"/>
      <c r="D349" s="161">
        <f>SUM(E349:BD349)</f>
        <v>0</v>
      </c>
      <c r="E349" s="215">
        <f>SUM(Paniglgasse:Newshop2!E349)</f>
        <v>0</v>
      </c>
      <c r="F349" s="215">
        <f>SUM(Paniglgasse:Newshop2!F349)</f>
        <v>0</v>
      </c>
      <c r="G349" s="215">
        <f>SUM(Paniglgasse:Newshop2!G349)</f>
        <v>0</v>
      </c>
      <c r="H349" s="215">
        <f>SUM(Paniglgasse:Newshop2!H349)</f>
        <v>0</v>
      </c>
      <c r="I349" s="215">
        <f>SUM(Paniglgasse:Newshop2!I349)</f>
        <v>0</v>
      </c>
      <c r="J349" s="215">
        <f>SUM(Paniglgasse:Newshop2!J349)</f>
        <v>0</v>
      </c>
      <c r="K349" s="215">
        <f>SUM(Paniglgasse:Newshop2!K349)</f>
        <v>0</v>
      </c>
      <c r="L349" s="215">
        <f>SUM(Paniglgasse:Newshop2!L349)</f>
        <v>0</v>
      </c>
      <c r="M349" s="215">
        <f>SUM(Paniglgasse:Newshop2!M349)</f>
        <v>0</v>
      </c>
      <c r="N349" s="215">
        <f>SUM(Paniglgasse:Newshop2!N349)</f>
        <v>0</v>
      </c>
      <c r="O349" s="215">
        <f>SUM(Paniglgasse:Newshop2!O349)</f>
        <v>0</v>
      </c>
      <c r="P349" s="215">
        <f>SUM(Paniglgasse:Newshop2!P349)</f>
        <v>0</v>
      </c>
      <c r="Q349" s="215">
        <f>SUM(Paniglgasse:Newshop2!Q349)</f>
        <v>0</v>
      </c>
      <c r="R349" s="215">
        <f>SUM(Paniglgasse:Newshop2!R349)</f>
        <v>0</v>
      </c>
      <c r="S349" s="215">
        <f>SUM(Paniglgasse:Newshop2!S349)</f>
        <v>0</v>
      </c>
      <c r="T349" s="215">
        <f>SUM(Paniglgasse:Newshop2!T349)</f>
        <v>0</v>
      </c>
      <c r="U349" s="215">
        <f>SUM(Paniglgasse:Newshop2!U349)</f>
        <v>0</v>
      </c>
      <c r="V349" s="215">
        <f>SUM(Paniglgasse:Newshop2!V349)</f>
        <v>0</v>
      </c>
      <c r="W349" s="215">
        <f>SUM(Paniglgasse:Newshop2!W349)</f>
        <v>0</v>
      </c>
      <c r="X349" s="215">
        <f>SUM(Paniglgasse:Newshop2!X349)</f>
        <v>0</v>
      </c>
      <c r="Y349" s="215">
        <f>SUM(Paniglgasse:Newshop2!Y349)</f>
        <v>0</v>
      </c>
      <c r="Z349" s="215">
        <f>SUM(Paniglgasse:Newshop2!Z349)</f>
        <v>0</v>
      </c>
      <c r="AA349" s="215">
        <f>SUM(Paniglgasse:Newshop2!AA349)</f>
        <v>0</v>
      </c>
      <c r="AB349" s="215">
        <f>SUM(Paniglgasse:Newshop2!AB349)</f>
        <v>0</v>
      </c>
      <c r="AC349" s="215">
        <f>SUM(Paniglgasse:Newshop2!AC349)</f>
        <v>0</v>
      </c>
      <c r="AD349" s="215">
        <f>SUM(Paniglgasse:Newshop2!AD349)</f>
        <v>0</v>
      </c>
      <c r="AE349" s="215">
        <f>SUM(Paniglgasse:Newshop2!AE349)</f>
        <v>0</v>
      </c>
      <c r="AF349" s="215">
        <f>SUM(Paniglgasse:Newshop2!AF349)</f>
        <v>0</v>
      </c>
      <c r="AG349" s="215">
        <f>SUM(Paniglgasse:Newshop2!AG349)</f>
        <v>0</v>
      </c>
      <c r="AH349" s="215">
        <f>SUM(Paniglgasse:Newshop2!AH349)</f>
        <v>0</v>
      </c>
      <c r="AI349" s="215">
        <f>SUM(Paniglgasse:Newshop2!AI349)</f>
        <v>0</v>
      </c>
      <c r="AJ349" s="215">
        <f>SUM(Paniglgasse:Newshop2!AJ349)</f>
        <v>0</v>
      </c>
      <c r="AK349" s="215">
        <f>SUM(Paniglgasse:Newshop2!AK349)</f>
        <v>0</v>
      </c>
      <c r="AL349" s="215">
        <f>SUM(Paniglgasse:Newshop2!AL349)</f>
        <v>0</v>
      </c>
      <c r="AM349" s="215">
        <f>SUM(Paniglgasse:Newshop2!AM349)</f>
        <v>0</v>
      </c>
      <c r="AN349" s="215">
        <f>SUM(Paniglgasse:Newshop2!AN349)</f>
        <v>0</v>
      </c>
      <c r="AO349" s="215">
        <f>SUM(Paniglgasse:Newshop2!AO349)</f>
        <v>0</v>
      </c>
      <c r="AP349" s="215">
        <f>SUM(Paniglgasse:Newshop2!AP349)</f>
        <v>0</v>
      </c>
      <c r="AQ349" s="215">
        <f>SUM(Paniglgasse:Newshop2!AQ349)</f>
        <v>0</v>
      </c>
      <c r="AR349" s="215">
        <f>SUM(Paniglgasse:Newshop2!AR349)</f>
        <v>0</v>
      </c>
      <c r="AS349" s="215">
        <f>SUM(Paniglgasse:Newshop2!AS349)</f>
        <v>0</v>
      </c>
      <c r="AT349" s="215">
        <f>SUM(Paniglgasse:Newshop2!AT349)</f>
        <v>0</v>
      </c>
      <c r="AU349" s="215">
        <f>SUM(Paniglgasse:Newshop2!AU349)</f>
        <v>0</v>
      </c>
      <c r="AV349" s="215">
        <f>SUM(Paniglgasse:Newshop2!AV349)</f>
        <v>0</v>
      </c>
      <c r="AW349" s="215">
        <f>SUM(Paniglgasse:Newshop2!AW349)</f>
        <v>0</v>
      </c>
      <c r="AX349" s="215">
        <f>SUM(Paniglgasse:Newshop2!AX349)</f>
        <v>0</v>
      </c>
      <c r="AY349" s="215">
        <f>SUM(Paniglgasse:Newshop2!AY349)</f>
        <v>0</v>
      </c>
      <c r="AZ349" s="215">
        <f>SUM(Paniglgasse:Newshop2!AZ349)</f>
        <v>0</v>
      </c>
      <c r="BA349" s="215">
        <f>SUM(Paniglgasse:Newshop2!BA349)</f>
        <v>0</v>
      </c>
      <c r="BB349" s="215">
        <f>SUM(Paniglgasse:Newshop2!BB349)</f>
        <v>0</v>
      </c>
      <c r="BC349" s="215">
        <f>SUM(Paniglgasse:Newshop2!BC349)</f>
        <v>0</v>
      </c>
      <c r="BD349" s="215">
        <f>SUM(Paniglgasse:Newshop2!BD349)</f>
        <v>0</v>
      </c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x14ac:dyDescent="0.3">
      <c r="A350" s="282"/>
      <c r="B350" s="160" t="s">
        <v>373</v>
      </c>
      <c r="C350" s="275"/>
      <c r="D350" s="161">
        <f>SUM(E350:BD350)</f>
        <v>601.58000000000015</v>
      </c>
      <c r="E350" s="278">
        <f t="shared" ref="E350:AJ350" si="523">SUM(E348:E349)</f>
        <v>13.203333333333333</v>
      </c>
      <c r="F350" s="278">
        <f t="shared" si="523"/>
        <v>12.853333333333335</v>
      </c>
      <c r="G350" s="278">
        <f t="shared" si="523"/>
        <v>11.703333333333333</v>
      </c>
      <c r="H350" s="278">
        <f t="shared" si="523"/>
        <v>13.663333333333334</v>
      </c>
      <c r="I350" s="278">
        <f t="shared" si="523"/>
        <v>12.333333333333336</v>
      </c>
      <c r="J350" s="278">
        <f t="shared" si="523"/>
        <v>13.523333333333333</v>
      </c>
      <c r="K350" s="278">
        <f t="shared" si="523"/>
        <v>11.393333333333334</v>
      </c>
      <c r="L350" s="278">
        <f t="shared" si="523"/>
        <v>11.563333333333333</v>
      </c>
      <c r="M350" s="278">
        <f t="shared" si="523"/>
        <v>9.3066666666666649</v>
      </c>
      <c r="N350" s="278">
        <f t="shared" si="523"/>
        <v>9.3266666666666662</v>
      </c>
      <c r="O350" s="278">
        <f t="shared" si="523"/>
        <v>9.6466666666666647</v>
      </c>
      <c r="P350" s="278">
        <f t="shared" si="523"/>
        <v>10.416666666666666</v>
      </c>
      <c r="Q350" s="278">
        <f t="shared" si="523"/>
        <v>9.6966666666666654</v>
      </c>
      <c r="R350" s="278">
        <f t="shared" si="523"/>
        <v>13.603333333333335</v>
      </c>
      <c r="S350" s="278">
        <f t="shared" si="523"/>
        <v>13.483333333333334</v>
      </c>
      <c r="T350" s="278">
        <f t="shared" si="523"/>
        <v>13.363333333333333</v>
      </c>
      <c r="U350" s="278">
        <f t="shared" si="523"/>
        <v>11.873333333333335</v>
      </c>
      <c r="V350" s="278">
        <f t="shared" si="523"/>
        <v>12.833333333333336</v>
      </c>
      <c r="W350" s="278">
        <f t="shared" si="523"/>
        <v>12.623333333333335</v>
      </c>
      <c r="X350" s="278">
        <f t="shared" si="523"/>
        <v>11.563333333333333</v>
      </c>
      <c r="Y350" s="278">
        <f t="shared" si="523"/>
        <v>12.003333333333334</v>
      </c>
      <c r="Z350" s="278">
        <f t="shared" si="523"/>
        <v>10.066666666666666</v>
      </c>
      <c r="AA350" s="278">
        <f t="shared" si="523"/>
        <v>10.006666666666666</v>
      </c>
      <c r="AB350" s="278">
        <f t="shared" si="523"/>
        <v>9.336666666666666</v>
      </c>
      <c r="AC350" s="278">
        <f t="shared" si="523"/>
        <v>10.886666666666667</v>
      </c>
      <c r="AD350" s="278">
        <f t="shared" si="523"/>
        <v>9.3066666666666649</v>
      </c>
      <c r="AE350" s="278">
        <f t="shared" si="523"/>
        <v>12.893333333333334</v>
      </c>
      <c r="AF350" s="278">
        <f t="shared" si="523"/>
        <v>13.053333333333335</v>
      </c>
      <c r="AG350" s="278">
        <f t="shared" si="523"/>
        <v>12.763333333333335</v>
      </c>
      <c r="AH350" s="278">
        <f t="shared" si="523"/>
        <v>13.353333333333335</v>
      </c>
      <c r="AI350" s="278">
        <f t="shared" si="523"/>
        <v>12.663333333333334</v>
      </c>
      <c r="AJ350" s="278">
        <f t="shared" si="523"/>
        <v>13.313333333333336</v>
      </c>
      <c r="AK350" s="278">
        <f t="shared" ref="AK350:BP350" si="524">SUM(AK348:AK349)</f>
        <v>11.323333333333334</v>
      </c>
      <c r="AL350" s="278">
        <f t="shared" si="524"/>
        <v>11.363333333333333</v>
      </c>
      <c r="AM350" s="278">
        <f t="shared" si="524"/>
        <v>10.286666666666665</v>
      </c>
      <c r="AN350" s="278">
        <f t="shared" si="524"/>
        <v>10.156666666666666</v>
      </c>
      <c r="AO350" s="278">
        <f t="shared" si="524"/>
        <v>10.306666666666665</v>
      </c>
      <c r="AP350" s="278">
        <f t="shared" si="524"/>
        <v>10.536666666666665</v>
      </c>
      <c r="AQ350" s="278">
        <f t="shared" si="524"/>
        <v>9.836666666666666</v>
      </c>
      <c r="AR350" s="278">
        <f t="shared" si="524"/>
        <v>12.843333333333334</v>
      </c>
      <c r="AS350" s="278">
        <f t="shared" si="524"/>
        <v>12.493333333333336</v>
      </c>
      <c r="AT350" s="278">
        <f t="shared" si="524"/>
        <v>12.813333333333336</v>
      </c>
      <c r="AU350" s="278">
        <f t="shared" si="524"/>
        <v>11.973333333333333</v>
      </c>
      <c r="AV350" s="278">
        <f t="shared" si="524"/>
        <v>13.643333333333334</v>
      </c>
      <c r="AW350" s="278">
        <f t="shared" si="524"/>
        <v>12.453333333333333</v>
      </c>
      <c r="AX350" s="278">
        <f t="shared" si="524"/>
        <v>13.263333333333335</v>
      </c>
      <c r="AY350" s="278">
        <f t="shared" si="524"/>
        <v>12.963333333333335</v>
      </c>
      <c r="AZ350" s="278">
        <f t="shared" si="524"/>
        <v>9.5966666666666676</v>
      </c>
      <c r="BA350" s="278">
        <f t="shared" si="524"/>
        <v>9.1466666666666647</v>
      </c>
      <c r="BB350" s="278">
        <f t="shared" si="524"/>
        <v>9.1166666666666671</v>
      </c>
      <c r="BC350" s="278">
        <f t="shared" si="524"/>
        <v>9.8766666666666652</v>
      </c>
      <c r="BD350" s="278">
        <f t="shared" si="524"/>
        <v>9.966666666666665</v>
      </c>
      <c r="BE350" s="271"/>
      <c r="BF350" s="162">
        <f>SUM(E350:H350)</f>
        <v>51.423333333333339</v>
      </c>
      <c r="BG350" s="157">
        <f>SUM(I350:L350)</f>
        <v>48.813333333333333</v>
      </c>
      <c r="BH350" s="157">
        <f>SUM(M350:Q350)</f>
        <v>48.393333333333331</v>
      </c>
      <c r="BI350" s="157">
        <f>SUM(R350:U350)</f>
        <v>52.323333333333338</v>
      </c>
      <c r="BJ350" s="157">
        <f>SUM(V350:Y350)</f>
        <v>49.023333333333341</v>
      </c>
      <c r="BK350" s="157">
        <f>SUM(Z350:AD350)</f>
        <v>49.603333333333332</v>
      </c>
      <c r="BL350" s="157">
        <f>SUM(AE350:AH350)</f>
        <v>52.063333333333347</v>
      </c>
      <c r="BM350" s="157">
        <f>SUM(AI350:AL350)</f>
        <v>48.663333333333341</v>
      </c>
      <c r="BN350" s="157">
        <f>SUM(AM350:AQ350)</f>
        <v>51.123333333333328</v>
      </c>
      <c r="BO350" s="157">
        <f>SUM(AR350:AU350)</f>
        <v>50.123333333333335</v>
      </c>
      <c r="BP350" s="157">
        <f>SUM(AV350:AY350)</f>
        <v>52.323333333333338</v>
      </c>
      <c r="BQ350" s="157">
        <f>SUM(AZ350:BD350)</f>
        <v>47.703333333333333</v>
      </c>
      <c r="BR350" s="157">
        <f>SUM(BF350:BQ350)</f>
        <v>601.58000000000004</v>
      </c>
      <c r="BS350" s="157">
        <f>SUM(BF350:BH350)</f>
        <v>148.63</v>
      </c>
      <c r="BT350" s="157">
        <f>SUM(BI350:BK350)</f>
        <v>150.95000000000002</v>
      </c>
      <c r="BU350" s="157">
        <f>SUM(BL350:BN350)</f>
        <v>151.85000000000002</v>
      </c>
      <c r="BV350" s="157">
        <f>SUM(BO350:BQ350)</f>
        <v>150.15</v>
      </c>
      <c r="BW350" s="157">
        <f>SUM(BF350:BK350)</f>
        <v>299.58</v>
      </c>
      <c r="BX350" s="157">
        <f>SUM(BL350:BQ350)</f>
        <v>302</v>
      </c>
      <c r="BY350" s="157">
        <f>IF(Info!$O$3="Q1",$BS350,IF(Info!$O$3="Q2",$BS350+$BT350,IF(Info!$O$3="Q3",$BS350+$BT350+$BU350,$BR350)))</f>
        <v>148.63</v>
      </c>
      <c r="BZ350" s="157">
        <f>IF(Info!$O$3="Q1",$BS350,IF(Info!$O$3="Q2",$BT350,IF(Info!$O$3="Q3",$BU350,$BV350)))</f>
        <v>148.63</v>
      </c>
      <c r="CA350" s="49"/>
    </row>
    <row r="351" spans="1:79" ht="15.6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x14ac:dyDescent="0.3">
      <c r="A352" s="269"/>
      <c r="B352" s="78" t="s">
        <v>87</v>
      </c>
      <c r="C352" s="275"/>
      <c r="D352" s="161">
        <f t="shared" ref="D352:D363" si="525">SUM(E352:BD352)</f>
        <v>145166.01000000004</v>
      </c>
      <c r="E352" s="215">
        <f>SUM(Paniglgasse:Newshop2!E352)</f>
        <v>2654.19</v>
      </c>
      <c r="F352" s="215">
        <f>SUM(Paniglgasse:Newshop2!F352)</f>
        <v>2501.34</v>
      </c>
      <c r="G352" s="215">
        <f>SUM(Paniglgasse:Newshop2!G352)</f>
        <v>2712.24</v>
      </c>
      <c r="H352" s="215">
        <f>SUM(Paniglgasse:Newshop2!H352)</f>
        <v>2720.48</v>
      </c>
      <c r="I352" s="215">
        <f>SUM(Paniglgasse:Newshop2!I352)</f>
        <v>2786.26</v>
      </c>
      <c r="J352" s="215">
        <f>SUM(Paniglgasse:Newshop2!J352)</f>
        <v>2845.83</v>
      </c>
      <c r="K352" s="215">
        <f>SUM(Paniglgasse:Newshop2!K352)</f>
        <v>2406.84</v>
      </c>
      <c r="L352" s="215">
        <f>SUM(Paniglgasse:Newshop2!L352)</f>
        <v>2531.46</v>
      </c>
      <c r="M352" s="215">
        <f>SUM(Paniglgasse:Newshop2!M352)</f>
        <v>2104.63</v>
      </c>
      <c r="N352" s="215">
        <f>SUM(Paniglgasse:Newshop2!N352)</f>
        <v>2003.79</v>
      </c>
      <c r="O352" s="215">
        <f>SUM(Paniglgasse:Newshop2!O352)</f>
        <v>2065.06</v>
      </c>
      <c r="P352" s="215">
        <f>SUM(Paniglgasse:Newshop2!P352)</f>
        <v>1982.31</v>
      </c>
      <c r="Q352" s="215">
        <f>SUM(Paniglgasse:Newshop2!Q352)</f>
        <v>1974.1799999999998</v>
      </c>
      <c r="R352" s="215">
        <f>SUM(Paniglgasse:Newshop2!R352)</f>
        <v>2389.19</v>
      </c>
      <c r="S352" s="215">
        <f>SUM(Paniglgasse:Newshop2!S352)</f>
        <v>2489.71</v>
      </c>
      <c r="T352" s="215">
        <f>SUM(Paniglgasse:Newshop2!T352)</f>
        <v>2538.54</v>
      </c>
      <c r="U352" s="215">
        <f>SUM(Paniglgasse:Newshop2!U352)</f>
        <v>2658.7200000000003</v>
      </c>
      <c r="V352" s="215">
        <f>SUM(Paniglgasse:Newshop2!V352)</f>
        <v>2467.91</v>
      </c>
      <c r="W352" s="215">
        <f>SUM(Paniglgasse:Newshop2!W352)</f>
        <v>2788.62</v>
      </c>
      <c r="X352" s="215">
        <f>SUM(Paniglgasse:Newshop2!X352)</f>
        <v>2421.88</v>
      </c>
      <c r="Y352" s="215">
        <f>SUM(Paniglgasse:Newshop2!Y352)</f>
        <v>2509.06</v>
      </c>
      <c r="Z352" s="215">
        <f>SUM(Paniglgasse:Newshop2!Z352)</f>
        <v>4222.6000000000004</v>
      </c>
      <c r="AA352" s="215">
        <f>SUM(Paniglgasse:Newshop2!AA352)</f>
        <v>4002.25</v>
      </c>
      <c r="AB352" s="215">
        <f>SUM(Paniglgasse:Newshop2!AB352)</f>
        <v>4376.8099999999995</v>
      </c>
      <c r="AC352" s="215">
        <f>SUM(Paniglgasse:Newshop2!AC352)</f>
        <v>4156.5599999999995</v>
      </c>
      <c r="AD352" s="215">
        <f>SUM(Paniglgasse:Newshop2!AD352)</f>
        <v>4170.25</v>
      </c>
      <c r="AE352" s="215">
        <f>SUM(Paniglgasse:Newshop2!AE352)</f>
        <v>2598.11</v>
      </c>
      <c r="AF352" s="215">
        <f>SUM(Paniglgasse:Newshop2!AF352)</f>
        <v>2499.2399999999998</v>
      </c>
      <c r="AG352" s="215">
        <f>SUM(Paniglgasse:Newshop2!AG352)</f>
        <v>2350.92</v>
      </c>
      <c r="AH352" s="215">
        <f>SUM(Paniglgasse:Newshop2!AH352)</f>
        <v>2830.16</v>
      </c>
      <c r="AI352" s="215">
        <f>SUM(Paniglgasse:Newshop2!AI352)</f>
        <v>2601.58</v>
      </c>
      <c r="AJ352" s="215">
        <f>SUM(Paniglgasse:Newshop2!AJ352)</f>
        <v>2841.31</v>
      </c>
      <c r="AK352" s="215">
        <f>SUM(Paniglgasse:Newshop2!AK352)</f>
        <v>2450.6999999999998</v>
      </c>
      <c r="AL352" s="215">
        <f>SUM(Paniglgasse:Newshop2!AL352)</f>
        <v>2522.29</v>
      </c>
      <c r="AM352" s="215">
        <f>SUM(Paniglgasse:Newshop2!AM352)</f>
        <v>1892.1100000000001</v>
      </c>
      <c r="AN352" s="215">
        <f>SUM(Paniglgasse:Newshop2!AN352)</f>
        <v>2076.88</v>
      </c>
      <c r="AO352" s="215">
        <f>SUM(Paniglgasse:Newshop2!AO352)</f>
        <v>2237.98</v>
      </c>
      <c r="AP352" s="215">
        <f>SUM(Paniglgasse:Newshop2!AP352)</f>
        <v>2143.14</v>
      </c>
      <c r="AQ352" s="215">
        <f>SUM(Paniglgasse:Newshop2!AQ352)</f>
        <v>2066.77</v>
      </c>
      <c r="AR352" s="215">
        <f>SUM(Paniglgasse:Newshop2!AR352)</f>
        <v>2617.8200000000002</v>
      </c>
      <c r="AS352" s="215">
        <f>SUM(Paniglgasse:Newshop2!AS352)</f>
        <v>2779.19</v>
      </c>
      <c r="AT352" s="215">
        <f>SUM(Paniglgasse:Newshop2!AT352)</f>
        <v>2562.85</v>
      </c>
      <c r="AU352" s="215">
        <f>SUM(Paniglgasse:Newshop2!AU352)</f>
        <v>2797.5299999999997</v>
      </c>
      <c r="AV352" s="215">
        <f>SUM(Paniglgasse:Newshop2!AV352)</f>
        <v>2717</v>
      </c>
      <c r="AW352" s="215">
        <f>SUM(Paniglgasse:Newshop2!AW352)</f>
        <v>2735.89</v>
      </c>
      <c r="AX352" s="215">
        <f>SUM(Paniglgasse:Newshop2!AX352)</f>
        <v>2529.0700000000002</v>
      </c>
      <c r="AY352" s="215">
        <f>SUM(Paniglgasse:Newshop2!AY352)</f>
        <v>2547.08</v>
      </c>
      <c r="AZ352" s="215">
        <f>SUM(Paniglgasse:Newshop2!AZ352)</f>
        <v>4216.45</v>
      </c>
      <c r="BA352" s="215">
        <f>SUM(Paniglgasse:Newshop2!BA352)</f>
        <v>3904.08</v>
      </c>
      <c r="BB352" s="215">
        <f>SUM(Paniglgasse:Newshop2!BB352)</f>
        <v>4202.26</v>
      </c>
      <c r="BC352" s="215">
        <f>SUM(Paniglgasse:Newshop2!BC352)</f>
        <v>3803.35</v>
      </c>
      <c r="BD352" s="215">
        <f>SUM(Paniglgasse:Newshop2!BD352)</f>
        <v>4161.54</v>
      </c>
      <c r="BE352" s="271"/>
      <c r="BF352" s="163">
        <f t="shared" ref="BF352:BF363" si="526">SUM(E352:H352)</f>
        <v>10588.25</v>
      </c>
      <c r="BG352" s="77">
        <f t="shared" ref="BG352:BG363" si="527">SUM(I352:L352)</f>
        <v>10570.39</v>
      </c>
      <c r="BH352" s="77">
        <f t="shared" ref="BH352:BH363" si="528">SUM(M352:Q352)</f>
        <v>10129.969999999999</v>
      </c>
      <c r="BI352" s="77">
        <f t="shared" ref="BI352:BI363" si="529">SUM(R352:U352)</f>
        <v>10076.16</v>
      </c>
      <c r="BJ352" s="77">
        <f t="shared" ref="BJ352:BJ363" si="530">SUM(V352:Y352)</f>
        <v>10187.469999999999</v>
      </c>
      <c r="BK352" s="77">
        <f t="shared" ref="BK352:BK363" si="531">SUM(Z352:AD352)</f>
        <v>20928.47</v>
      </c>
      <c r="BL352" s="77">
        <f t="shared" ref="BL352:BL363" si="532">SUM(AE352:AH352)</f>
        <v>10278.43</v>
      </c>
      <c r="BM352" s="77">
        <f t="shared" ref="BM352:BM363" si="533">SUM(AI352:AL352)</f>
        <v>10415.879999999999</v>
      </c>
      <c r="BN352" s="77">
        <f t="shared" ref="BN352:BN363" si="534">SUM(AM352:AQ352)</f>
        <v>10416.880000000001</v>
      </c>
      <c r="BO352" s="77">
        <f t="shared" ref="BO352:BO363" si="535">SUM(AR352:AU352)</f>
        <v>10757.39</v>
      </c>
      <c r="BP352" s="77">
        <f t="shared" ref="BP352:BP363" si="536">SUM(AV352:AY352)</f>
        <v>10529.039999999999</v>
      </c>
      <c r="BQ352" s="77">
        <f t="shared" ref="BQ352:BQ363" si="537">SUM(AZ352:BD352)</f>
        <v>20287.68</v>
      </c>
      <c r="BR352" s="157">
        <f t="shared" ref="BR352:BR363" si="538">SUM(BF352:BQ352)</f>
        <v>145166.01</v>
      </c>
      <c r="BS352" s="77">
        <f t="shared" ref="BS352:BS363" si="539">SUM(BF352:BH352)</f>
        <v>31288.61</v>
      </c>
      <c r="BT352" s="77">
        <f t="shared" ref="BT352:BT363" si="540">SUM(BI352:BK352)</f>
        <v>41192.1</v>
      </c>
      <c r="BU352" s="77">
        <f t="shared" ref="BU352:BU363" si="541">SUM(BL352:BN352)</f>
        <v>31111.19</v>
      </c>
      <c r="BV352" s="77">
        <f t="shared" ref="BV352:BV363" si="542">SUM(BO352:BQ352)</f>
        <v>41574.11</v>
      </c>
      <c r="BW352" s="77">
        <f t="shared" ref="BW352:BW363" si="543">SUM(BF352:BK352)</f>
        <v>72480.710000000006</v>
      </c>
      <c r="BX352" s="77">
        <f t="shared" ref="BX352:BX363" si="544">SUM(BL352:BQ352)</f>
        <v>72685.3</v>
      </c>
      <c r="BY352" s="77">
        <f>IF(Info!$O$3="Q1",$BS352,IF(Info!$O$3="Q2",$BS352+$BT352,IF(Info!$O$3="Q3",$BS352+$BT352+$BU352,$BR352)))</f>
        <v>31288.61</v>
      </c>
      <c r="BZ352" s="77">
        <f>IF(Info!$O$3="Q1",$BS352,IF(Info!$O$3="Q2",$BT352,IF(Info!$O$3="Q3",$BU352,$BV352)))</f>
        <v>31288.61</v>
      </c>
      <c r="CA352" s="49"/>
    </row>
    <row r="353" spans="1:79" x14ac:dyDescent="0.3">
      <c r="A353" s="269"/>
      <c r="B353" s="78" t="s">
        <v>89</v>
      </c>
      <c r="C353" s="275"/>
      <c r="D353" s="161">
        <f t="shared" si="525"/>
        <v>0</v>
      </c>
      <c r="E353" s="215">
        <f>SUM(Paniglgasse:Newshop2!E353)</f>
        <v>0</v>
      </c>
      <c r="F353" s="215">
        <f>SUM(Paniglgasse:Newshop2!F353)</f>
        <v>0</v>
      </c>
      <c r="G353" s="215">
        <f>SUM(Paniglgasse:Newshop2!G353)</f>
        <v>0</v>
      </c>
      <c r="H353" s="215">
        <f>SUM(Paniglgasse:Newshop2!H353)</f>
        <v>0</v>
      </c>
      <c r="I353" s="215">
        <f>SUM(Paniglgasse:Newshop2!I353)</f>
        <v>0</v>
      </c>
      <c r="J353" s="215">
        <f>SUM(Paniglgasse:Newshop2!J353)</f>
        <v>0</v>
      </c>
      <c r="K353" s="215">
        <f>SUM(Paniglgasse:Newshop2!K353)</f>
        <v>0</v>
      </c>
      <c r="L353" s="215">
        <f>SUM(Paniglgasse:Newshop2!L353)</f>
        <v>0</v>
      </c>
      <c r="M353" s="215">
        <f>SUM(Paniglgasse:Newshop2!M353)</f>
        <v>0</v>
      </c>
      <c r="N353" s="215">
        <f>SUM(Paniglgasse:Newshop2!N353)</f>
        <v>0</v>
      </c>
      <c r="O353" s="215">
        <f>SUM(Paniglgasse:Newshop2!O353)</f>
        <v>0</v>
      </c>
      <c r="P353" s="215">
        <f>SUM(Paniglgasse:Newshop2!P353)</f>
        <v>0</v>
      </c>
      <c r="Q353" s="215">
        <f>SUM(Paniglgasse:Newshop2!Q353)</f>
        <v>0</v>
      </c>
      <c r="R353" s="215">
        <f>SUM(Paniglgasse:Newshop2!R353)</f>
        <v>0</v>
      </c>
      <c r="S353" s="215">
        <f>SUM(Paniglgasse:Newshop2!S353)</f>
        <v>0</v>
      </c>
      <c r="T353" s="215">
        <f>SUM(Paniglgasse:Newshop2!T353)</f>
        <v>0</v>
      </c>
      <c r="U353" s="215">
        <f>SUM(Paniglgasse:Newshop2!U353)</f>
        <v>0</v>
      </c>
      <c r="V353" s="215">
        <f>SUM(Paniglgasse:Newshop2!V353)</f>
        <v>0</v>
      </c>
      <c r="W353" s="215">
        <f>SUM(Paniglgasse:Newshop2!W353)</f>
        <v>0</v>
      </c>
      <c r="X353" s="215">
        <f>SUM(Paniglgasse:Newshop2!X353)</f>
        <v>0</v>
      </c>
      <c r="Y353" s="215">
        <f>SUM(Paniglgasse:Newshop2!Y353)</f>
        <v>0</v>
      </c>
      <c r="Z353" s="215">
        <f>SUM(Paniglgasse:Newshop2!Z353)</f>
        <v>0</v>
      </c>
      <c r="AA353" s="215">
        <f>SUM(Paniglgasse:Newshop2!AA353)</f>
        <v>0</v>
      </c>
      <c r="AB353" s="215">
        <f>SUM(Paniglgasse:Newshop2!AB353)</f>
        <v>0</v>
      </c>
      <c r="AC353" s="215">
        <f>SUM(Paniglgasse:Newshop2!AC353)</f>
        <v>0</v>
      </c>
      <c r="AD353" s="215">
        <f>SUM(Paniglgasse:Newshop2!AD353)</f>
        <v>0</v>
      </c>
      <c r="AE353" s="215">
        <f>SUM(Paniglgasse:Newshop2!AE353)</f>
        <v>0</v>
      </c>
      <c r="AF353" s="215">
        <f>SUM(Paniglgasse:Newshop2!AF353)</f>
        <v>0</v>
      </c>
      <c r="AG353" s="215">
        <f>SUM(Paniglgasse:Newshop2!AG353)</f>
        <v>0</v>
      </c>
      <c r="AH353" s="215">
        <f>SUM(Paniglgasse:Newshop2!AH353)</f>
        <v>0</v>
      </c>
      <c r="AI353" s="215">
        <f>SUM(Paniglgasse:Newshop2!AI353)</f>
        <v>0</v>
      </c>
      <c r="AJ353" s="215">
        <f>SUM(Paniglgasse:Newshop2!AJ353)</f>
        <v>0</v>
      </c>
      <c r="AK353" s="215">
        <f>SUM(Paniglgasse:Newshop2!AK353)</f>
        <v>0</v>
      </c>
      <c r="AL353" s="215">
        <f>SUM(Paniglgasse:Newshop2!AL353)</f>
        <v>0</v>
      </c>
      <c r="AM353" s="215">
        <f>SUM(Paniglgasse:Newshop2!AM353)</f>
        <v>0</v>
      </c>
      <c r="AN353" s="215">
        <f>SUM(Paniglgasse:Newshop2!AN353)</f>
        <v>0</v>
      </c>
      <c r="AO353" s="215">
        <f>SUM(Paniglgasse:Newshop2!AO353)</f>
        <v>0</v>
      </c>
      <c r="AP353" s="215">
        <f>SUM(Paniglgasse:Newshop2!AP353)</f>
        <v>0</v>
      </c>
      <c r="AQ353" s="215">
        <f>SUM(Paniglgasse:Newshop2!AQ353)</f>
        <v>0</v>
      </c>
      <c r="AR353" s="215">
        <f>SUM(Paniglgasse:Newshop2!AR353)</f>
        <v>0</v>
      </c>
      <c r="AS353" s="215">
        <f>SUM(Paniglgasse:Newshop2!AS353)</f>
        <v>0</v>
      </c>
      <c r="AT353" s="215">
        <f>SUM(Paniglgasse:Newshop2!AT353)</f>
        <v>0</v>
      </c>
      <c r="AU353" s="215">
        <f>SUM(Paniglgasse:Newshop2!AU353)</f>
        <v>0</v>
      </c>
      <c r="AV353" s="215">
        <f>SUM(Paniglgasse:Newshop2!AV353)</f>
        <v>0</v>
      </c>
      <c r="AW353" s="215">
        <f>SUM(Paniglgasse:Newshop2!AW353)</f>
        <v>0</v>
      </c>
      <c r="AX353" s="215">
        <f>SUM(Paniglgasse:Newshop2!AX353)</f>
        <v>0</v>
      </c>
      <c r="AY353" s="215">
        <f>SUM(Paniglgasse:Newshop2!AY353)</f>
        <v>0</v>
      </c>
      <c r="AZ353" s="215">
        <f>SUM(Paniglgasse:Newshop2!AZ353)</f>
        <v>0</v>
      </c>
      <c r="BA353" s="215">
        <f>SUM(Paniglgasse:Newshop2!BA353)</f>
        <v>0</v>
      </c>
      <c r="BB353" s="215">
        <f>SUM(Paniglgasse:Newshop2!BB353)</f>
        <v>0</v>
      </c>
      <c r="BC353" s="215">
        <f>SUM(Paniglgasse:Newshop2!BC353)</f>
        <v>0</v>
      </c>
      <c r="BD353" s="215">
        <f>SUM(Paniglgasse:Newshop2!BD353)</f>
        <v>0</v>
      </c>
      <c r="BE353" s="271"/>
      <c r="BF353" s="163">
        <f t="shared" si="526"/>
        <v>0</v>
      </c>
      <c r="BG353" s="77">
        <f t="shared" si="527"/>
        <v>0</v>
      </c>
      <c r="BH353" s="77">
        <f t="shared" si="528"/>
        <v>0</v>
      </c>
      <c r="BI353" s="77">
        <f t="shared" si="529"/>
        <v>0</v>
      </c>
      <c r="BJ353" s="77">
        <f t="shared" si="530"/>
        <v>0</v>
      </c>
      <c r="BK353" s="77">
        <f t="shared" si="531"/>
        <v>0</v>
      </c>
      <c r="BL353" s="77">
        <f t="shared" si="532"/>
        <v>0</v>
      </c>
      <c r="BM353" s="77">
        <f t="shared" si="533"/>
        <v>0</v>
      </c>
      <c r="BN353" s="77">
        <f t="shared" si="534"/>
        <v>0</v>
      </c>
      <c r="BO353" s="77">
        <f t="shared" si="535"/>
        <v>0</v>
      </c>
      <c r="BP353" s="77">
        <f t="shared" si="536"/>
        <v>0</v>
      </c>
      <c r="BQ353" s="77">
        <f t="shared" si="537"/>
        <v>0</v>
      </c>
      <c r="BR353" s="157">
        <f t="shared" si="538"/>
        <v>0</v>
      </c>
      <c r="BS353" s="77">
        <f t="shared" si="539"/>
        <v>0</v>
      </c>
      <c r="BT353" s="77">
        <f t="shared" si="540"/>
        <v>0</v>
      </c>
      <c r="BU353" s="77">
        <f t="shared" si="541"/>
        <v>0</v>
      </c>
      <c r="BV353" s="77">
        <f t="shared" si="542"/>
        <v>0</v>
      </c>
      <c r="BW353" s="77">
        <f t="shared" si="543"/>
        <v>0</v>
      </c>
      <c r="BX353" s="77">
        <f t="shared" si="544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x14ac:dyDescent="0.3">
      <c r="A354" s="269"/>
      <c r="B354" s="78" t="s">
        <v>91</v>
      </c>
      <c r="C354" s="275"/>
      <c r="D354" s="161">
        <f t="shared" si="525"/>
        <v>179694.04</v>
      </c>
      <c r="E354" s="215">
        <f>SUM(Paniglgasse:Newshop2!E354)</f>
        <v>3313.61</v>
      </c>
      <c r="F354" s="215">
        <f>SUM(Paniglgasse:Newshop2!F354)</f>
        <v>3060.9</v>
      </c>
      <c r="G354" s="215">
        <f>SUM(Paniglgasse:Newshop2!G354)</f>
        <v>3430.76</v>
      </c>
      <c r="H354" s="215">
        <f>SUM(Paniglgasse:Newshop2!H354)</f>
        <v>3269.81</v>
      </c>
      <c r="I354" s="215">
        <f>SUM(Paniglgasse:Newshop2!I354)</f>
        <v>2977</v>
      </c>
      <c r="J354" s="215">
        <f>SUM(Paniglgasse:Newshop2!J354)</f>
        <v>3423.46</v>
      </c>
      <c r="K354" s="215">
        <f>SUM(Paniglgasse:Newshop2!K354)</f>
        <v>3120.43</v>
      </c>
      <c r="L354" s="215">
        <f>SUM(Paniglgasse:Newshop2!L354)</f>
        <v>3329.51</v>
      </c>
      <c r="M354" s="215">
        <f>SUM(Paniglgasse:Newshop2!M354)</f>
        <v>2473.48</v>
      </c>
      <c r="N354" s="215">
        <f>SUM(Paniglgasse:Newshop2!N354)</f>
        <v>2723.69</v>
      </c>
      <c r="O354" s="215">
        <f>SUM(Paniglgasse:Newshop2!O354)</f>
        <v>2646.95</v>
      </c>
      <c r="P354" s="215">
        <f>SUM(Paniglgasse:Newshop2!P354)</f>
        <v>2415.0700000000002</v>
      </c>
      <c r="Q354" s="215">
        <f>SUM(Paniglgasse:Newshop2!Q354)</f>
        <v>2544.41</v>
      </c>
      <c r="R354" s="215">
        <f>SUM(Paniglgasse:Newshop2!R354)</f>
        <v>3175.79</v>
      </c>
      <c r="S354" s="215">
        <f>SUM(Paniglgasse:Newshop2!S354)</f>
        <v>2938.67</v>
      </c>
      <c r="T354" s="215">
        <f>SUM(Paniglgasse:Newshop2!T354)</f>
        <v>2986.5</v>
      </c>
      <c r="U354" s="215">
        <f>SUM(Paniglgasse:Newshop2!U354)</f>
        <v>3088.7</v>
      </c>
      <c r="V354" s="215">
        <f>SUM(Paniglgasse:Newshop2!V354)</f>
        <v>3162.06</v>
      </c>
      <c r="W354" s="215">
        <f>SUM(Paniglgasse:Newshop2!W354)</f>
        <v>3153.32</v>
      </c>
      <c r="X354" s="215">
        <f>SUM(Paniglgasse:Newshop2!X354)</f>
        <v>3231.15</v>
      </c>
      <c r="Y354" s="215">
        <f>SUM(Paniglgasse:Newshop2!Y354)</f>
        <v>3183.83</v>
      </c>
      <c r="Z354" s="215">
        <f>SUM(Paniglgasse:Newshop2!Z354)</f>
        <v>4937.68</v>
      </c>
      <c r="AA354" s="215">
        <f>SUM(Paniglgasse:Newshop2!AA354)</f>
        <v>5175.53</v>
      </c>
      <c r="AB354" s="215">
        <f>SUM(Paniglgasse:Newshop2!AB354)</f>
        <v>4799.6499999999996</v>
      </c>
      <c r="AC354" s="215">
        <f>SUM(Paniglgasse:Newshop2!AC354)</f>
        <v>5490.49</v>
      </c>
      <c r="AD354" s="215">
        <f>SUM(Paniglgasse:Newshop2!AD354)</f>
        <v>5280.85</v>
      </c>
      <c r="AE354" s="215">
        <f>SUM(Paniglgasse:Newshop2!AE354)</f>
        <v>3071.07</v>
      </c>
      <c r="AF354" s="215">
        <f>SUM(Paniglgasse:Newshop2!AF354)</f>
        <v>3090.44</v>
      </c>
      <c r="AG354" s="215">
        <f>SUM(Paniglgasse:Newshop2!AG354)</f>
        <v>3346.92</v>
      </c>
      <c r="AH354" s="215">
        <f>SUM(Paniglgasse:Newshop2!AH354)</f>
        <v>3192.61</v>
      </c>
      <c r="AI354" s="215">
        <f>SUM(Paniglgasse:Newshop2!AI354)</f>
        <v>3284.59</v>
      </c>
      <c r="AJ354" s="215">
        <f>SUM(Paniglgasse:Newshop2!AJ354)</f>
        <v>3071.36</v>
      </c>
      <c r="AK354" s="215">
        <f>SUM(Paniglgasse:Newshop2!AK354)</f>
        <v>3340.38</v>
      </c>
      <c r="AL354" s="215">
        <f>SUM(Paniglgasse:Newshop2!AL354)</f>
        <v>3107.11</v>
      </c>
      <c r="AM354" s="215">
        <f>SUM(Paniglgasse:Newshop2!AM354)</f>
        <v>2613.1</v>
      </c>
      <c r="AN354" s="215">
        <f>SUM(Paniglgasse:Newshop2!AN354)</f>
        <v>2740.78</v>
      </c>
      <c r="AO354" s="215">
        <f>SUM(Paniglgasse:Newshop2!AO354)</f>
        <v>2575.5100000000002</v>
      </c>
      <c r="AP354" s="215">
        <f>SUM(Paniglgasse:Newshop2!AP354)</f>
        <v>2664.38</v>
      </c>
      <c r="AQ354" s="215">
        <f>SUM(Paniglgasse:Newshop2!AQ354)</f>
        <v>2634.59</v>
      </c>
      <c r="AR354" s="215">
        <f>SUM(Paniglgasse:Newshop2!AR354)</f>
        <v>3273.8</v>
      </c>
      <c r="AS354" s="215">
        <f>SUM(Paniglgasse:Newshop2!AS354)</f>
        <v>2928.94</v>
      </c>
      <c r="AT354" s="215">
        <f>SUM(Paniglgasse:Newshop2!AT354)</f>
        <v>3162.5</v>
      </c>
      <c r="AU354" s="215">
        <f>SUM(Paniglgasse:Newshop2!AU354)</f>
        <v>3419.2799999999997</v>
      </c>
      <c r="AV354" s="215">
        <f>SUM(Paniglgasse:Newshop2!AV354)</f>
        <v>3323.26</v>
      </c>
      <c r="AW354" s="215">
        <f>SUM(Paniglgasse:Newshop2!AW354)</f>
        <v>3319.74</v>
      </c>
      <c r="AX354" s="215">
        <f>SUM(Paniglgasse:Newshop2!AX354)</f>
        <v>3216.23</v>
      </c>
      <c r="AY354" s="215">
        <f>SUM(Paniglgasse:Newshop2!AY354)</f>
        <v>3291.19</v>
      </c>
      <c r="AZ354" s="215">
        <f>SUM(Paniglgasse:Newshop2!AZ354)</f>
        <v>5150.88</v>
      </c>
      <c r="BA354" s="215">
        <f>SUM(Paniglgasse:Newshop2!BA354)</f>
        <v>4806.33</v>
      </c>
      <c r="BB354" s="215">
        <f>SUM(Paniglgasse:Newshop2!BB354)</f>
        <v>5188.84</v>
      </c>
      <c r="BC354" s="215">
        <f>SUM(Paniglgasse:Newshop2!BC354)</f>
        <v>5181.09</v>
      </c>
      <c r="BD354" s="215">
        <f>SUM(Paniglgasse:Newshop2!BD354)</f>
        <v>5365.82</v>
      </c>
      <c r="BE354" s="271"/>
      <c r="BF354" s="163">
        <f t="shared" si="526"/>
        <v>13075.08</v>
      </c>
      <c r="BG354" s="77">
        <f t="shared" si="527"/>
        <v>12850.4</v>
      </c>
      <c r="BH354" s="77">
        <f t="shared" si="528"/>
        <v>12803.6</v>
      </c>
      <c r="BI354" s="77">
        <f t="shared" si="529"/>
        <v>12189.66</v>
      </c>
      <c r="BJ354" s="77">
        <f t="shared" si="530"/>
        <v>12730.36</v>
      </c>
      <c r="BK354" s="77">
        <f t="shared" si="531"/>
        <v>25684.199999999997</v>
      </c>
      <c r="BL354" s="77">
        <f t="shared" si="532"/>
        <v>12701.04</v>
      </c>
      <c r="BM354" s="77">
        <f t="shared" si="533"/>
        <v>12803.440000000002</v>
      </c>
      <c r="BN354" s="77">
        <f t="shared" si="534"/>
        <v>13228.36</v>
      </c>
      <c r="BO354" s="77">
        <f t="shared" si="535"/>
        <v>12784.52</v>
      </c>
      <c r="BP354" s="77">
        <f t="shared" si="536"/>
        <v>13150.42</v>
      </c>
      <c r="BQ354" s="77">
        <f t="shared" si="537"/>
        <v>25692.959999999999</v>
      </c>
      <c r="BR354" s="157">
        <f t="shared" si="538"/>
        <v>179694.04</v>
      </c>
      <c r="BS354" s="77">
        <f t="shared" si="539"/>
        <v>38729.08</v>
      </c>
      <c r="BT354" s="77">
        <f t="shared" si="540"/>
        <v>50604.22</v>
      </c>
      <c r="BU354" s="77">
        <f t="shared" si="541"/>
        <v>38732.840000000004</v>
      </c>
      <c r="BV354" s="77">
        <f t="shared" si="542"/>
        <v>51627.9</v>
      </c>
      <c r="BW354" s="77">
        <f t="shared" si="543"/>
        <v>89333.3</v>
      </c>
      <c r="BX354" s="77">
        <f t="shared" si="544"/>
        <v>90360.739999999991</v>
      </c>
      <c r="BY354" s="77">
        <f>IF(Info!$O$3="Q1",$BS354,IF(Info!$O$3="Q2",$BS354+$BT354,IF(Info!$O$3="Q3",$BS354+$BT354+$BU354,$BR354)))</f>
        <v>38729.08</v>
      </c>
      <c r="BZ354" s="77">
        <f>IF(Info!$O$3="Q1",$BS354,IF(Info!$O$3="Q2",$BT354,IF(Info!$O$3="Q3",$BU354,$BV354)))</f>
        <v>38729.08</v>
      </c>
      <c r="CA354" s="49"/>
    </row>
    <row r="355" spans="1:79" x14ac:dyDescent="0.3">
      <c r="A355" s="269"/>
      <c r="B355" s="78" t="s">
        <v>93</v>
      </c>
      <c r="C355" s="275"/>
      <c r="D355" s="161">
        <f t="shared" si="525"/>
        <v>0</v>
      </c>
      <c r="E355" s="215">
        <f>SUM(Paniglgasse:Newshop2!E355)</f>
        <v>0</v>
      </c>
      <c r="F355" s="215">
        <f>SUM(Paniglgasse:Newshop2!F355)</f>
        <v>0</v>
      </c>
      <c r="G355" s="215">
        <f>SUM(Paniglgasse:Newshop2!G355)</f>
        <v>0</v>
      </c>
      <c r="H355" s="215">
        <f>SUM(Paniglgasse:Newshop2!H355)</f>
        <v>0</v>
      </c>
      <c r="I355" s="215">
        <f>SUM(Paniglgasse:Newshop2!I355)</f>
        <v>0</v>
      </c>
      <c r="J355" s="215">
        <f>SUM(Paniglgasse:Newshop2!J355)</f>
        <v>0</v>
      </c>
      <c r="K355" s="215">
        <f>SUM(Paniglgasse:Newshop2!K355)</f>
        <v>0</v>
      </c>
      <c r="L355" s="215">
        <f>SUM(Paniglgasse:Newshop2!L355)</f>
        <v>0</v>
      </c>
      <c r="M355" s="215">
        <f>SUM(Paniglgasse:Newshop2!M355)</f>
        <v>0</v>
      </c>
      <c r="N355" s="215">
        <f>SUM(Paniglgasse:Newshop2!N355)</f>
        <v>0</v>
      </c>
      <c r="O355" s="215">
        <f>SUM(Paniglgasse:Newshop2!O355)</f>
        <v>0</v>
      </c>
      <c r="P355" s="215">
        <f>SUM(Paniglgasse:Newshop2!P355)</f>
        <v>0</v>
      </c>
      <c r="Q355" s="215">
        <f>SUM(Paniglgasse:Newshop2!Q355)</f>
        <v>0</v>
      </c>
      <c r="R355" s="215">
        <f>SUM(Paniglgasse:Newshop2!R355)</f>
        <v>0</v>
      </c>
      <c r="S355" s="215">
        <f>SUM(Paniglgasse:Newshop2!S355)</f>
        <v>0</v>
      </c>
      <c r="T355" s="215">
        <f>SUM(Paniglgasse:Newshop2!T355)</f>
        <v>0</v>
      </c>
      <c r="U355" s="215">
        <f>SUM(Paniglgasse:Newshop2!U355)</f>
        <v>0</v>
      </c>
      <c r="V355" s="215">
        <f>SUM(Paniglgasse:Newshop2!V355)</f>
        <v>0</v>
      </c>
      <c r="W355" s="215">
        <f>SUM(Paniglgasse:Newshop2!W355)</f>
        <v>0</v>
      </c>
      <c r="X355" s="215">
        <f>SUM(Paniglgasse:Newshop2!X355)</f>
        <v>0</v>
      </c>
      <c r="Y355" s="215">
        <f>SUM(Paniglgasse:Newshop2!Y355)</f>
        <v>0</v>
      </c>
      <c r="Z355" s="215">
        <f>SUM(Paniglgasse:Newshop2!Z355)</f>
        <v>0</v>
      </c>
      <c r="AA355" s="215">
        <f>SUM(Paniglgasse:Newshop2!AA355)</f>
        <v>0</v>
      </c>
      <c r="AB355" s="215">
        <f>SUM(Paniglgasse:Newshop2!AB355)</f>
        <v>0</v>
      </c>
      <c r="AC355" s="215">
        <f>SUM(Paniglgasse:Newshop2!AC355)</f>
        <v>0</v>
      </c>
      <c r="AD355" s="215">
        <f>SUM(Paniglgasse:Newshop2!AD355)</f>
        <v>0</v>
      </c>
      <c r="AE355" s="215">
        <f>SUM(Paniglgasse:Newshop2!AE355)</f>
        <v>0</v>
      </c>
      <c r="AF355" s="215">
        <f>SUM(Paniglgasse:Newshop2!AF355)</f>
        <v>0</v>
      </c>
      <c r="AG355" s="215">
        <f>SUM(Paniglgasse:Newshop2!AG355)</f>
        <v>0</v>
      </c>
      <c r="AH355" s="215">
        <f>SUM(Paniglgasse:Newshop2!AH355)</f>
        <v>0</v>
      </c>
      <c r="AI355" s="215">
        <f>SUM(Paniglgasse:Newshop2!AI355)</f>
        <v>0</v>
      </c>
      <c r="AJ355" s="215">
        <f>SUM(Paniglgasse:Newshop2!AJ355)</f>
        <v>0</v>
      </c>
      <c r="AK355" s="215">
        <f>SUM(Paniglgasse:Newshop2!AK355)</f>
        <v>0</v>
      </c>
      <c r="AL355" s="215">
        <f>SUM(Paniglgasse:Newshop2!AL355)</f>
        <v>0</v>
      </c>
      <c r="AM355" s="215">
        <f>SUM(Paniglgasse:Newshop2!AM355)</f>
        <v>0</v>
      </c>
      <c r="AN355" s="215">
        <f>SUM(Paniglgasse:Newshop2!AN355)</f>
        <v>0</v>
      </c>
      <c r="AO355" s="215">
        <f>SUM(Paniglgasse:Newshop2!AO355)</f>
        <v>0</v>
      </c>
      <c r="AP355" s="215">
        <f>SUM(Paniglgasse:Newshop2!AP355)</f>
        <v>0</v>
      </c>
      <c r="AQ355" s="215">
        <f>SUM(Paniglgasse:Newshop2!AQ355)</f>
        <v>0</v>
      </c>
      <c r="AR355" s="215">
        <f>SUM(Paniglgasse:Newshop2!AR355)</f>
        <v>0</v>
      </c>
      <c r="AS355" s="215">
        <f>SUM(Paniglgasse:Newshop2!AS355)</f>
        <v>0</v>
      </c>
      <c r="AT355" s="215">
        <f>SUM(Paniglgasse:Newshop2!AT355)</f>
        <v>0</v>
      </c>
      <c r="AU355" s="215">
        <f>SUM(Paniglgasse:Newshop2!AU355)</f>
        <v>0</v>
      </c>
      <c r="AV355" s="215">
        <f>SUM(Paniglgasse:Newshop2!AV355)</f>
        <v>0</v>
      </c>
      <c r="AW355" s="215">
        <f>SUM(Paniglgasse:Newshop2!AW355)</f>
        <v>0</v>
      </c>
      <c r="AX355" s="215">
        <f>SUM(Paniglgasse:Newshop2!AX355)</f>
        <v>0</v>
      </c>
      <c r="AY355" s="215">
        <f>SUM(Paniglgasse:Newshop2!AY355)</f>
        <v>0</v>
      </c>
      <c r="AZ355" s="215">
        <f>SUM(Paniglgasse:Newshop2!AZ355)</f>
        <v>0</v>
      </c>
      <c r="BA355" s="215">
        <f>SUM(Paniglgasse:Newshop2!BA355)</f>
        <v>0</v>
      </c>
      <c r="BB355" s="215">
        <f>SUM(Paniglgasse:Newshop2!BB355)</f>
        <v>0</v>
      </c>
      <c r="BC355" s="215">
        <f>SUM(Paniglgasse:Newshop2!BC355)</f>
        <v>0</v>
      </c>
      <c r="BD355" s="215">
        <f>SUM(Paniglgasse:Newshop2!BD355)</f>
        <v>0</v>
      </c>
      <c r="BE355" s="271"/>
      <c r="BF355" s="163">
        <f t="shared" si="526"/>
        <v>0</v>
      </c>
      <c r="BG355" s="77">
        <f t="shared" si="527"/>
        <v>0</v>
      </c>
      <c r="BH355" s="77">
        <f t="shared" si="528"/>
        <v>0</v>
      </c>
      <c r="BI355" s="77">
        <f t="shared" si="529"/>
        <v>0</v>
      </c>
      <c r="BJ355" s="77">
        <f t="shared" si="530"/>
        <v>0</v>
      </c>
      <c r="BK355" s="77">
        <f t="shared" si="531"/>
        <v>0</v>
      </c>
      <c r="BL355" s="77">
        <f t="shared" si="532"/>
        <v>0</v>
      </c>
      <c r="BM355" s="77">
        <f t="shared" si="533"/>
        <v>0</v>
      </c>
      <c r="BN355" s="77">
        <f t="shared" si="534"/>
        <v>0</v>
      </c>
      <c r="BO355" s="77">
        <f t="shared" si="535"/>
        <v>0</v>
      </c>
      <c r="BP355" s="77">
        <f t="shared" si="536"/>
        <v>0</v>
      </c>
      <c r="BQ355" s="77">
        <f t="shared" si="537"/>
        <v>0</v>
      </c>
      <c r="BR355" s="157">
        <f t="shared" si="538"/>
        <v>0</v>
      </c>
      <c r="BS355" s="77">
        <f t="shared" si="539"/>
        <v>0</v>
      </c>
      <c r="BT355" s="77">
        <f t="shared" si="540"/>
        <v>0</v>
      </c>
      <c r="BU355" s="77">
        <f t="shared" si="541"/>
        <v>0</v>
      </c>
      <c r="BV355" s="77">
        <f t="shared" si="542"/>
        <v>0</v>
      </c>
      <c r="BW355" s="77">
        <f t="shared" si="543"/>
        <v>0</v>
      </c>
      <c r="BX355" s="77">
        <f t="shared" si="544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x14ac:dyDescent="0.3">
      <c r="A356" s="269"/>
      <c r="B356" s="78" t="s">
        <v>95</v>
      </c>
      <c r="C356" s="275"/>
      <c r="D356" s="161">
        <f t="shared" si="525"/>
        <v>0</v>
      </c>
      <c r="E356" s="215">
        <f>SUM(Paniglgasse:Newshop2!E356)</f>
        <v>0</v>
      </c>
      <c r="F356" s="215">
        <f>SUM(Paniglgasse:Newshop2!F356)</f>
        <v>0</v>
      </c>
      <c r="G356" s="215">
        <f>SUM(Paniglgasse:Newshop2!G356)</f>
        <v>0</v>
      </c>
      <c r="H356" s="215">
        <f>SUM(Paniglgasse:Newshop2!H356)</f>
        <v>0</v>
      </c>
      <c r="I356" s="215">
        <f>SUM(Paniglgasse:Newshop2!I356)</f>
        <v>0</v>
      </c>
      <c r="J356" s="215">
        <f>SUM(Paniglgasse:Newshop2!J356)</f>
        <v>0</v>
      </c>
      <c r="K356" s="215">
        <f>SUM(Paniglgasse:Newshop2!K356)</f>
        <v>0</v>
      </c>
      <c r="L356" s="215">
        <f>SUM(Paniglgasse:Newshop2!L356)</f>
        <v>0</v>
      </c>
      <c r="M356" s="215">
        <f>SUM(Paniglgasse:Newshop2!M356)</f>
        <v>0</v>
      </c>
      <c r="N356" s="215">
        <f>SUM(Paniglgasse:Newshop2!N356)</f>
        <v>0</v>
      </c>
      <c r="O356" s="215">
        <f>SUM(Paniglgasse:Newshop2!O356)</f>
        <v>0</v>
      </c>
      <c r="P356" s="215">
        <f>SUM(Paniglgasse:Newshop2!P356)</f>
        <v>0</v>
      </c>
      <c r="Q356" s="215">
        <f>SUM(Paniglgasse:Newshop2!Q356)</f>
        <v>0</v>
      </c>
      <c r="R356" s="215">
        <f>SUM(Paniglgasse:Newshop2!R356)</f>
        <v>0</v>
      </c>
      <c r="S356" s="215">
        <f>SUM(Paniglgasse:Newshop2!S356)</f>
        <v>0</v>
      </c>
      <c r="T356" s="215">
        <f>SUM(Paniglgasse:Newshop2!T356)</f>
        <v>0</v>
      </c>
      <c r="U356" s="215">
        <f>SUM(Paniglgasse:Newshop2!U356)</f>
        <v>0</v>
      </c>
      <c r="V356" s="215">
        <f>SUM(Paniglgasse:Newshop2!V356)</f>
        <v>0</v>
      </c>
      <c r="W356" s="215">
        <f>SUM(Paniglgasse:Newshop2!W356)</f>
        <v>0</v>
      </c>
      <c r="X356" s="215">
        <f>SUM(Paniglgasse:Newshop2!X356)</f>
        <v>0</v>
      </c>
      <c r="Y356" s="215">
        <f>SUM(Paniglgasse:Newshop2!Y356)</f>
        <v>0</v>
      </c>
      <c r="Z356" s="215">
        <f>SUM(Paniglgasse:Newshop2!Z356)</f>
        <v>0</v>
      </c>
      <c r="AA356" s="215">
        <f>SUM(Paniglgasse:Newshop2!AA356)</f>
        <v>0</v>
      </c>
      <c r="AB356" s="215">
        <f>SUM(Paniglgasse:Newshop2!AB356)</f>
        <v>0</v>
      </c>
      <c r="AC356" s="215">
        <f>SUM(Paniglgasse:Newshop2!AC356)</f>
        <v>0</v>
      </c>
      <c r="AD356" s="215">
        <f>SUM(Paniglgasse:Newshop2!AD356)</f>
        <v>0</v>
      </c>
      <c r="AE356" s="215">
        <f>SUM(Paniglgasse:Newshop2!AE356)</f>
        <v>0</v>
      </c>
      <c r="AF356" s="215">
        <f>SUM(Paniglgasse:Newshop2!AF356)</f>
        <v>0</v>
      </c>
      <c r="AG356" s="215">
        <f>SUM(Paniglgasse:Newshop2!AG356)</f>
        <v>0</v>
      </c>
      <c r="AH356" s="215">
        <f>SUM(Paniglgasse:Newshop2!AH356)</f>
        <v>0</v>
      </c>
      <c r="AI356" s="215">
        <f>SUM(Paniglgasse:Newshop2!AI356)</f>
        <v>0</v>
      </c>
      <c r="AJ356" s="215">
        <f>SUM(Paniglgasse:Newshop2!AJ356)</f>
        <v>0</v>
      </c>
      <c r="AK356" s="215">
        <f>SUM(Paniglgasse:Newshop2!AK356)</f>
        <v>0</v>
      </c>
      <c r="AL356" s="215">
        <f>SUM(Paniglgasse:Newshop2!AL356)</f>
        <v>0</v>
      </c>
      <c r="AM356" s="215">
        <f>SUM(Paniglgasse:Newshop2!AM356)</f>
        <v>0</v>
      </c>
      <c r="AN356" s="215">
        <f>SUM(Paniglgasse:Newshop2!AN356)</f>
        <v>0</v>
      </c>
      <c r="AO356" s="215">
        <f>SUM(Paniglgasse:Newshop2!AO356)</f>
        <v>0</v>
      </c>
      <c r="AP356" s="215">
        <f>SUM(Paniglgasse:Newshop2!AP356)</f>
        <v>0</v>
      </c>
      <c r="AQ356" s="215">
        <f>SUM(Paniglgasse:Newshop2!AQ356)</f>
        <v>0</v>
      </c>
      <c r="AR356" s="215">
        <f>SUM(Paniglgasse:Newshop2!AR356)</f>
        <v>0</v>
      </c>
      <c r="AS356" s="215">
        <f>SUM(Paniglgasse:Newshop2!AS356)</f>
        <v>0</v>
      </c>
      <c r="AT356" s="215">
        <f>SUM(Paniglgasse:Newshop2!AT356)</f>
        <v>0</v>
      </c>
      <c r="AU356" s="215">
        <f>SUM(Paniglgasse:Newshop2!AU356)</f>
        <v>0</v>
      </c>
      <c r="AV356" s="215">
        <f>SUM(Paniglgasse:Newshop2!AV356)</f>
        <v>0</v>
      </c>
      <c r="AW356" s="215">
        <f>SUM(Paniglgasse:Newshop2!AW356)</f>
        <v>0</v>
      </c>
      <c r="AX356" s="215">
        <f>SUM(Paniglgasse:Newshop2!AX356)</f>
        <v>0</v>
      </c>
      <c r="AY356" s="215">
        <f>SUM(Paniglgasse:Newshop2!AY356)</f>
        <v>0</v>
      </c>
      <c r="AZ356" s="215">
        <f>SUM(Paniglgasse:Newshop2!AZ356)</f>
        <v>0</v>
      </c>
      <c r="BA356" s="215">
        <f>SUM(Paniglgasse:Newshop2!BA356)</f>
        <v>0</v>
      </c>
      <c r="BB356" s="215">
        <f>SUM(Paniglgasse:Newshop2!BB356)</f>
        <v>0</v>
      </c>
      <c r="BC356" s="215">
        <f>SUM(Paniglgasse:Newshop2!BC356)</f>
        <v>0</v>
      </c>
      <c r="BD356" s="215">
        <f>SUM(Paniglgasse:Newshop2!BD356)</f>
        <v>0</v>
      </c>
      <c r="BE356" s="271"/>
      <c r="BF356" s="163">
        <f t="shared" si="526"/>
        <v>0</v>
      </c>
      <c r="BG356" s="77">
        <f t="shared" si="527"/>
        <v>0</v>
      </c>
      <c r="BH356" s="77">
        <f t="shared" si="528"/>
        <v>0</v>
      </c>
      <c r="BI356" s="77">
        <f t="shared" si="529"/>
        <v>0</v>
      </c>
      <c r="BJ356" s="77">
        <f t="shared" si="530"/>
        <v>0</v>
      </c>
      <c r="BK356" s="77">
        <f t="shared" si="531"/>
        <v>0</v>
      </c>
      <c r="BL356" s="77">
        <f t="shared" si="532"/>
        <v>0</v>
      </c>
      <c r="BM356" s="77">
        <f t="shared" si="533"/>
        <v>0</v>
      </c>
      <c r="BN356" s="77">
        <f t="shared" si="534"/>
        <v>0</v>
      </c>
      <c r="BO356" s="77">
        <f t="shared" si="535"/>
        <v>0</v>
      </c>
      <c r="BP356" s="77">
        <f t="shared" si="536"/>
        <v>0</v>
      </c>
      <c r="BQ356" s="77">
        <f t="shared" si="537"/>
        <v>0</v>
      </c>
      <c r="BR356" s="157">
        <f t="shared" si="538"/>
        <v>0</v>
      </c>
      <c r="BS356" s="77">
        <f t="shared" si="539"/>
        <v>0</v>
      </c>
      <c r="BT356" s="77">
        <f t="shared" si="540"/>
        <v>0</v>
      </c>
      <c r="BU356" s="77">
        <f t="shared" si="541"/>
        <v>0</v>
      </c>
      <c r="BV356" s="77">
        <f t="shared" si="542"/>
        <v>0</v>
      </c>
      <c r="BW356" s="77">
        <f t="shared" si="543"/>
        <v>0</v>
      </c>
      <c r="BX356" s="77">
        <f t="shared" si="544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x14ac:dyDescent="0.3">
      <c r="A357" s="269"/>
      <c r="B357" s="78" t="s">
        <v>97</v>
      </c>
      <c r="C357" s="275"/>
      <c r="D357" s="161">
        <f t="shared" si="525"/>
        <v>0</v>
      </c>
      <c r="E357" s="215">
        <f>SUM(Paniglgasse:Newshop2!E357)</f>
        <v>0</v>
      </c>
      <c r="F357" s="215">
        <f>SUM(Paniglgasse:Newshop2!F357)</f>
        <v>0</v>
      </c>
      <c r="G357" s="215">
        <f>SUM(Paniglgasse:Newshop2!G357)</f>
        <v>0</v>
      </c>
      <c r="H357" s="215">
        <f>SUM(Paniglgasse:Newshop2!H357)</f>
        <v>0</v>
      </c>
      <c r="I357" s="215">
        <f>SUM(Paniglgasse:Newshop2!I357)</f>
        <v>0</v>
      </c>
      <c r="J357" s="215">
        <f>SUM(Paniglgasse:Newshop2!J357)</f>
        <v>0</v>
      </c>
      <c r="K357" s="215">
        <f>SUM(Paniglgasse:Newshop2!K357)</f>
        <v>0</v>
      </c>
      <c r="L357" s="215">
        <f>SUM(Paniglgasse:Newshop2!L357)</f>
        <v>0</v>
      </c>
      <c r="M357" s="215">
        <f>SUM(Paniglgasse:Newshop2!M357)</f>
        <v>0</v>
      </c>
      <c r="N357" s="215">
        <f>SUM(Paniglgasse:Newshop2!N357)</f>
        <v>0</v>
      </c>
      <c r="O357" s="215">
        <f>SUM(Paniglgasse:Newshop2!O357)</f>
        <v>0</v>
      </c>
      <c r="P357" s="215">
        <f>SUM(Paniglgasse:Newshop2!P357)</f>
        <v>0</v>
      </c>
      <c r="Q357" s="215">
        <f>SUM(Paniglgasse:Newshop2!Q357)</f>
        <v>0</v>
      </c>
      <c r="R357" s="215">
        <f>SUM(Paniglgasse:Newshop2!R357)</f>
        <v>0</v>
      </c>
      <c r="S357" s="215">
        <f>SUM(Paniglgasse:Newshop2!S357)</f>
        <v>0</v>
      </c>
      <c r="T357" s="215">
        <f>SUM(Paniglgasse:Newshop2!T357)</f>
        <v>0</v>
      </c>
      <c r="U357" s="215">
        <f>SUM(Paniglgasse:Newshop2!U357)</f>
        <v>0</v>
      </c>
      <c r="V357" s="215">
        <f>SUM(Paniglgasse:Newshop2!V357)</f>
        <v>0</v>
      </c>
      <c r="W357" s="215">
        <f>SUM(Paniglgasse:Newshop2!W357)</f>
        <v>0</v>
      </c>
      <c r="X357" s="215">
        <f>SUM(Paniglgasse:Newshop2!X357)</f>
        <v>0</v>
      </c>
      <c r="Y357" s="215">
        <f>SUM(Paniglgasse:Newshop2!Y357)</f>
        <v>0</v>
      </c>
      <c r="Z357" s="215">
        <f>SUM(Paniglgasse:Newshop2!Z357)</f>
        <v>0</v>
      </c>
      <c r="AA357" s="215">
        <f>SUM(Paniglgasse:Newshop2!AA357)</f>
        <v>0</v>
      </c>
      <c r="AB357" s="215">
        <f>SUM(Paniglgasse:Newshop2!AB357)</f>
        <v>0</v>
      </c>
      <c r="AC357" s="215">
        <f>SUM(Paniglgasse:Newshop2!AC357)</f>
        <v>0</v>
      </c>
      <c r="AD357" s="215">
        <f>SUM(Paniglgasse:Newshop2!AD357)</f>
        <v>0</v>
      </c>
      <c r="AE357" s="215">
        <f>SUM(Paniglgasse:Newshop2!AE357)</f>
        <v>0</v>
      </c>
      <c r="AF357" s="215">
        <f>SUM(Paniglgasse:Newshop2!AF357)</f>
        <v>0</v>
      </c>
      <c r="AG357" s="215">
        <f>SUM(Paniglgasse:Newshop2!AG357)</f>
        <v>0</v>
      </c>
      <c r="AH357" s="215">
        <f>SUM(Paniglgasse:Newshop2!AH357)</f>
        <v>0</v>
      </c>
      <c r="AI357" s="215">
        <f>SUM(Paniglgasse:Newshop2!AI357)</f>
        <v>0</v>
      </c>
      <c r="AJ357" s="215">
        <f>SUM(Paniglgasse:Newshop2!AJ357)</f>
        <v>0</v>
      </c>
      <c r="AK357" s="215">
        <f>SUM(Paniglgasse:Newshop2!AK357)</f>
        <v>0</v>
      </c>
      <c r="AL357" s="215">
        <f>SUM(Paniglgasse:Newshop2!AL357)</f>
        <v>0</v>
      </c>
      <c r="AM357" s="215">
        <f>SUM(Paniglgasse:Newshop2!AM357)</f>
        <v>0</v>
      </c>
      <c r="AN357" s="215">
        <f>SUM(Paniglgasse:Newshop2!AN357)</f>
        <v>0</v>
      </c>
      <c r="AO357" s="215">
        <f>SUM(Paniglgasse:Newshop2!AO357)</f>
        <v>0</v>
      </c>
      <c r="AP357" s="215">
        <f>SUM(Paniglgasse:Newshop2!AP357)</f>
        <v>0</v>
      </c>
      <c r="AQ357" s="215">
        <f>SUM(Paniglgasse:Newshop2!AQ357)</f>
        <v>0</v>
      </c>
      <c r="AR357" s="215">
        <f>SUM(Paniglgasse:Newshop2!AR357)</f>
        <v>0</v>
      </c>
      <c r="AS357" s="215">
        <f>SUM(Paniglgasse:Newshop2!AS357)</f>
        <v>0</v>
      </c>
      <c r="AT357" s="215">
        <f>SUM(Paniglgasse:Newshop2!AT357)</f>
        <v>0</v>
      </c>
      <c r="AU357" s="215">
        <f>SUM(Paniglgasse:Newshop2!AU357)</f>
        <v>0</v>
      </c>
      <c r="AV357" s="215">
        <f>SUM(Paniglgasse:Newshop2!AV357)</f>
        <v>0</v>
      </c>
      <c r="AW357" s="215">
        <f>SUM(Paniglgasse:Newshop2!AW357)</f>
        <v>0</v>
      </c>
      <c r="AX357" s="215">
        <f>SUM(Paniglgasse:Newshop2!AX357)</f>
        <v>0</v>
      </c>
      <c r="AY357" s="215">
        <f>SUM(Paniglgasse:Newshop2!AY357)</f>
        <v>0</v>
      </c>
      <c r="AZ357" s="215">
        <f>SUM(Paniglgasse:Newshop2!AZ357)</f>
        <v>0</v>
      </c>
      <c r="BA357" s="215">
        <f>SUM(Paniglgasse:Newshop2!BA357)</f>
        <v>0</v>
      </c>
      <c r="BB357" s="215">
        <f>SUM(Paniglgasse:Newshop2!BB357)</f>
        <v>0</v>
      </c>
      <c r="BC357" s="215">
        <f>SUM(Paniglgasse:Newshop2!BC357)</f>
        <v>0</v>
      </c>
      <c r="BD357" s="215">
        <f>SUM(Paniglgasse:Newshop2!BD357)</f>
        <v>0</v>
      </c>
      <c r="BE357" s="271"/>
      <c r="BF357" s="163">
        <f t="shared" si="526"/>
        <v>0</v>
      </c>
      <c r="BG357" s="77">
        <f t="shared" si="527"/>
        <v>0</v>
      </c>
      <c r="BH357" s="77">
        <f t="shared" si="528"/>
        <v>0</v>
      </c>
      <c r="BI357" s="77">
        <f t="shared" si="529"/>
        <v>0</v>
      </c>
      <c r="BJ357" s="77">
        <f t="shared" si="530"/>
        <v>0</v>
      </c>
      <c r="BK357" s="77">
        <f t="shared" si="531"/>
        <v>0</v>
      </c>
      <c r="BL357" s="77">
        <f t="shared" si="532"/>
        <v>0</v>
      </c>
      <c r="BM357" s="77">
        <f t="shared" si="533"/>
        <v>0</v>
      </c>
      <c r="BN357" s="77">
        <f t="shared" si="534"/>
        <v>0</v>
      </c>
      <c r="BO357" s="77">
        <f t="shared" si="535"/>
        <v>0</v>
      </c>
      <c r="BP357" s="77">
        <f t="shared" si="536"/>
        <v>0</v>
      </c>
      <c r="BQ357" s="77">
        <f t="shared" si="537"/>
        <v>0</v>
      </c>
      <c r="BR357" s="157">
        <f t="shared" si="538"/>
        <v>0</v>
      </c>
      <c r="BS357" s="77">
        <f t="shared" si="539"/>
        <v>0</v>
      </c>
      <c r="BT357" s="77">
        <f t="shared" si="540"/>
        <v>0</v>
      </c>
      <c r="BU357" s="77">
        <f t="shared" si="541"/>
        <v>0</v>
      </c>
      <c r="BV357" s="77">
        <f t="shared" si="542"/>
        <v>0</v>
      </c>
      <c r="BW357" s="77">
        <f t="shared" si="543"/>
        <v>0</v>
      </c>
      <c r="BX357" s="77">
        <f t="shared" si="544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x14ac:dyDescent="0.3">
      <c r="A358" s="269"/>
      <c r="B358" s="78" t="s">
        <v>99</v>
      </c>
      <c r="C358" s="275"/>
      <c r="D358" s="161">
        <f t="shared" si="525"/>
        <v>0</v>
      </c>
      <c r="E358" s="215">
        <f>SUM(Paniglgasse:Newshop2!E358)</f>
        <v>0</v>
      </c>
      <c r="F358" s="215">
        <f>SUM(Paniglgasse:Newshop2!F358)</f>
        <v>0</v>
      </c>
      <c r="G358" s="215">
        <f>SUM(Paniglgasse:Newshop2!G358)</f>
        <v>0</v>
      </c>
      <c r="H358" s="215">
        <f>SUM(Paniglgasse:Newshop2!H358)</f>
        <v>0</v>
      </c>
      <c r="I358" s="215">
        <f>SUM(Paniglgasse:Newshop2!I358)</f>
        <v>0</v>
      </c>
      <c r="J358" s="215">
        <f>SUM(Paniglgasse:Newshop2!J358)</f>
        <v>0</v>
      </c>
      <c r="K358" s="215">
        <f>SUM(Paniglgasse:Newshop2!K358)</f>
        <v>0</v>
      </c>
      <c r="L358" s="215">
        <f>SUM(Paniglgasse:Newshop2!L358)</f>
        <v>0</v>
      </c>
      <c r="M358" s="215">
        <f>SUM(Paniglgasse:Newshop2!M358)</f>
        <v>0</v>
      </c>
      <c r="N358" s="215">
        <f>SUM(Paniglgasse:Newshop2!N358)</f>
        <v>0</v>
      </c>
      <c r="O358" s="215">
        <f>SUM(Paniglgasse:Newshop2!O358)</f>
        <v>0</v>
      </c>
      <c r="P358" s="215">
        <f>SUM(Paniglgasse:Newshop2!P358)</f>
        <v>0</v>
      </c>
      <c r="Q358" s="215">
        <f>SUM(Paniglgasse:Newshop2!Q358)</f>
        <v>0</v>
      </c>
      <c r="R358" s="215">
        <f>SUM(Paniglgasse:Newshop2!R358)</f>
        <v>0</v>
      </c>
      <c r="S358" s="215">
        <f>SUM(Paniglgasse:Newshop2!S358)</f>
        <v>0</v>
      </c>
      <c r="T358" s="215">
        <f>SUM(Paniglgasse:Newshop2!T358)</f>
        <v>0</v>
      </c>
      <c r="U358" s="215">
        <f>SUM(Paniglgasse:Newshop2!U358)</f>
        <v>0</v>
      </c>
      <c r="V358" s="215">
        <f>SUM(Paniglgasse:Newshop2!V358)</f>
        <v>0</v>
      </c>
      <c r="W358" s="215">
        <f>SUM(Paniglgasse:Newshop2!W358)</f>
        <v>0</v>
      </c>
      <c r="X358" s="215">
        <f>SUM(Paniglgasse:Newshop2!X358)</f>
        <v>0</v>
      </c>
      <c r="Y358" s="215">
        <f>SUM(Paniglgasse:Newshop2!Y358)</f>
        <v>0</v>
      </c>
      <c r="Z358" s="215">
        <f>SUM(Paniglgasse:Newshop2!Z358)</f>
        <v>0</v>
      </c>
      <c r="AA358" s="215">
        <f>SUM(Paniglgasse:Newshop2!AA358)</f>
        <v>0</v>
      </c>
      <c r="AB358" s="215">
        <f>SUM(Paniglgasse:Newshop2!AB358)</f>
        <v>0</v>
      </c>
      <c r="AC358" s="215">
        <f>SUM(Paniglgasse:Newshop2!AC358)</f>
        <v>0</v>
      </c>
      <c r="AD358" s="215">
        <f>SUM(Paniglgasse:Newshop2!AD358)</f>
        <v>0</v>
      </c>
      <c r="AE358" s="215">
        <f>SUM(Paniglgasse:Newshop2!AE358)</f>
        <v>0</v>
      </c>
      <c r="AF358" s="215">
        <f>SUM(Paniglgasse:Newshop2!AF358)</f>
        <v>0</v>
      </c>
      <c r="AG358" s="215">
        <f>SUM(Paniglgasse:Newshop2!AG358)</f>
        <v>0</v>
      </c>
      <c r="AH358" s="215">
        <f>SUM(Paniglgasse:Newshop2!AH358)</f>
        <v>0</v>
      </c>
      <c r="AI358" s="215">
        <f>SUM(Paniglgasse:Newshop2!AI358)</f>
        <v>0</v>
      </c>
      <c r="AJ358" s="215">
        <f>SUM(Paniglgasse:Newshop2!AJ358)</f>
        <v>0</v>
      </c>
      <c r="AK358" s="215">
        <f>SUM(Paniglgasse:Newshop2!AK358)</f>
        <v>0</v>
      </c>
      <c r="AL358" s="215">
        <f>SUM(Paniglgasse:Newshop2!AL358)</f>
        <v>0</v>
      </c>
      <c r="AM358" s="215">
        <f>SUM(Paniglgasse:Newshop2!AM358)</f>
        <v>0</v>
      </c>
      <c r="AN358" s="215">
        <f>SUM(Paniglgasse:Newshop2!AN358)</f>
        <v>0</v>
      </c>
      <c r="AO358" s="215">
        <f>SUM(Paniglgasse:Newshop2!AO358)</f>
        <v>0</v>
      </c>
      <c r="AP358" s="215">
        <f>SUM(Paniglgasse:Newshop2!AP358)</f>
        <v>0</v>
      </c>
      <c r="AQ358" s="215">
        <f>SUM(Paniglgasse:Newshop2!AQ358)</f>
        <v>0</v>
      </c>
      <c r="AR358" s="215">
        <f>SUM(Paniglgasse:Newshop2!AR358)</f>
        <v>0</v>
      </c>
      <c r="AS358" s="215">
        <f>SUM(Paniglgasse:Newshop2!AS358)</f>
        <v>0</v>
      </c>
      <c r="AT358" s="215">
        <f>SUM(Paniglgasse:Newshop2!AT358)</f>
        <v>0</v>
      </c>
      <c r="AU358" s="215">
        <f>SUM(Paniglgasse:Newshop2!AU358)</f>
        <v>0</v>
      </c>
      <c r="AV358" s="215">
        <f>SUM(Paniglgasse:Newshop2!AV358)</f>
        <v>0</v>
      </c>
      <c r="AW358" s="215">
        <f>SUM(Paniglgasse:Newshop2!AW358)</f>
        <v>0</v>
      </c>
      <c r="AX358" s="215">
        <f>SUM(Paniglgasse:Newshop2!AX358)</f>
        <v>0</v>
      </c>
      <c r="AY358" s="215">
        <f>SUM(Paniglgasse:Newshop2!AY358)</f>
        <v>0</v>
      </c>
      <c r="AZ358" s="215">
        <f>SUM(Paniglgasse:Newshop2!AZ358)</f>
        <v>0</v>
      </c>
      <c r="BA358" s="215">
        <f>SUM(Paniglgasse:Newshop2!BA358)</f>
        <v>0</v>
      </c>
      <c r="BB358" s="215">
        <f>SUM(Paniglgasse:Newshop2!BB358)</f>
        <v>0</v>
      </c>
      <c r="BC358" s="215">
        <f>SUM(Paniglgasse:Newshop2!BC358)</f>
        <v>0</v>
      </c>
      <c r="BD358" s="215">
        <f>SUM(Paniglgasse:Newshop2!BD358)</f>
        <v>0</v>
      </c>
      <c r="BE358" s="271"/>
      <c r="BF358" s="163">
        <f t="shared" si="526"/>
        <v>0</v>
      </c>
      <c r="BG358" s="77">
        <f t="shared" si="527"/>
        <v>0</v>
      </c>
      <c r="BH358" s="77">
        <f t="shared" si="528"/>
        <v>0</v>
      </c>
      <c r="BI358" s="77">
        <f t="shared" si="529"/>
        <v>0</v>
      </c>
      <c r="BJ358" s="77">
        <f t="shared" si="530"/>
        <v>0</v>
      </c>
      <c r="BK358" s="77">
        <f t="shared" si="531"/>
        <v>0</v>
      </c>
      <c r="BL358" s="77">
        <f t="shared" si="532"/>
        <v>0</v>
      </c>
      <c r="BM358" s="77">
        <f t="shared" si="533"/>
        <v>0</v>
      </c>
      <c r="BN358" s="77">
        <f t="shared" si="534"/>
        <v>0</v>
      </c>
      <c r="BO358" s="77">
        <f t="shared" si="535"/>
        <v>0</v>
      </c>
      <c r="BP358" s="77">
        <f t="shared" si="536"/>
        <v>0</v>
      </c>
      <c r="BQ358" s="77">
        <f t="shared" si="537"/>
        <v>0</v>
      </c>
      <c r="BR358" s="157">
        <f t="shared" si="538"/>
        <v>0</v>
      </c>
      <c r="BS358" s="77">
        <f t="shared" si="539"/>
        <v>0</v>
      </c>
      <c r="BT358" s="77">
        <f t="shared" si="540"/>
        <v>0</v>
      </c>
      <c r="BU358" s="77">
        <f t="shared" si="541"/>
        <v>0</v>
      </c>
      <c r="BV358" s="77">
        <f t="shared" si="542"/>
        <v>0</v>
      </c>
      <c r="BW358" s="77">
        <f t="shared" si="543"/>
        <v>0</v>
      </c>
      <c r="BX358" s="77">
        <f t="shared" si="544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x14ac:dyDescent="0.3">
      <c r="A359" s="269"/>
      <c r="B359" s="78" t="s">
        <v>375</v>
      </c>
      <c r="C359" s="275"/>
      <c r="D359" s="161">
        <f t="shared" si="525"/>
        <v>131277.75999999998</v>
      </c>
      <c r="E359" s="215">
        <f>SUM(Paniglgasse:Newshop2!E359)</f>
        <v>2568.3250000000003</v>
      </c>
      <c r="F359" s="215">
        <f>SUM(Paniglgasse:Newshop2!F359)</f>
        <v>2833.915</v>
      </c>
      <c r="G359" s="215">
        <f>SUM(Paniglgasse:Newshop2!G359)</f>
        <v>2510.415</v>
      </c>
      <c r="H359" s="215">
        <f>SUM(Paniglgasse:Newshop2!H359)</f>
        <v>2967.2150000000001</v>
      </c>
      <c r="I359" s="215">
        <f>SUM(Paniglgasse:Newshop2!I359)</f>
        <v>2549.4450000000002</v>
      </c>
      <c r="J359" s="215">
        <f>SUM(Paniglgasse:Newshop2!J359)</f>
        <v>2504.125</v>
      </c>
      <c r="K359" s="215">
        <f>SUM(Paniglgasse:Newshop2!K359)</f>
        <v>2651.0050000000001</v>
      </c>
      <c r="L359" s="215">
        <f>SUM(Paniglgasse:Newshop2!L359)</f>
        <v>2570.145</v>
      </c>
      <c r="M359" s="215">
        <f>SUM(Paniglgasse:Newshop2!M359)</f>
        <v>2271.0280000000002</v>
      </c>
      <c r="N359" s="215">
        <f>SUM(Paniglgasse:Newshop2!N359)</f>
        <v>2159.348</v>
      </c>
      <c r="O359" s="215">
        <f>SUM(Paniglgasse:Newshop2!O359)</f>
        <v>2304.7080000000001</v>
      </c>
      <c r="P359" s="215">
        <f>SUM(Paniglgasse:Newshop2!P359)</f>
        <v>2362.7380000000003</v>
      </c>
      <c r="Q359" s="215">
        <f>SUM(Paniglgasse:Newshop2!Q359)</f>
        <v>2343.7180000000003</v>
      </c>
      <c r="R359" s="215">
        <f>SUM(Paniglgasse:Newshop2!R359)</f>
        <v>2861.3850000000002</v>
      </c>
      <c r="S359" s="215">
        <f>SUM(Paniglgasse:Newshop2!S359)</f>
        <v>2525.7250000000004</v>
      </c>
      <c r="T359" s="215">
        <f>SUM(Paniglgasse:Newshop2!T359)</f>
        <v>2563.4950000000003</v>
      </c>
      <c r="U359" s="215">
        <f>SUM(Paniglgasse:Newshop2!U359)</f>
        <v>2598.0150000000003</v>
      </c>
      <c r="V359" s="215">
        <f>SUM(Paniglgasse:Newshop2!V359)</f>
        <v>2656.665</v>
      </c>
      <c r="W359" s="215">
        <f>SUM(Paniglgasse:Newshop2!W359)</f>
        <v>2824.6950000000002</v>
      </c>
      <c r="X359" s="215">
        <f>SUM(Paniglgasse:Newshop2!X359)</f>
        <v>2756.5550000000003</v>
      </c>
      <c r="Y359" s="215">
        <f>SUM(Paniglgasse:Newshop2!Y359)</f>
        <v>2651.0350000000003</v>
      </c>
      <c r="Z359" s="215">
        <f>SUM(Paniglgasse:Newshop2!Z359)</f>
        <v>2064.788</v>
      </c>
      <c r="AA359" s="215">
        <f>SUM(Paniglgasse:Newshop2!AA359)</f>
        <v>2359.3879999999999</v>
      </c>
      <c r="AB359" s="215">
        <f>SUM(Paniglgasse:Newshop2!AB359)</f>
        <v>2132.2280000000001</v>
      </c>
      <c r="AC359" s="215">
        <f>SUM(Paniglgasse:Newshop2!AC359)</f>
        <v>2136.9880000000003</v>
      </c>
      <c r="AD359" s="215">
        <f>SUM(Paniglgasse:Newshop2!AD359)</f>
        <v>2303.518</v>
      </c>
      <c r="AE359" s="215">
        <f>SUM(Paniglgasse:Newshop2!AE359)</f>
        <v>2853.9450000000002</v>
      </c>
      <c r="AF359" s="215">
        <f>SUM(Paniglgasse:Newshop2!AF359)</f>
        <v>2815.2750000000001</v>
      </c>
      <c r="AG359" s="215">
        <f>SUM(Paniglgasse:Newshop2!AG359)</f>
        <v>2840.1849999999999</v>
      </c>
      <c r="AH359" s="215">
        <f>SUM(Paniglgasse:Newshop2!AH359)</f>
        <v>2798.7049999999999</v>
      </c>
      <c r="AI359" s="215">
        <f>SUM(Paniglgasse:Newshop2!AI359)</f>
        <v>2590.4950000000003</v>
      </c>
      <c r="AJ359" s="215">
        <f>SUM(Paniglgasse:Newshop2!AJ359)</f>
        <v>2617.5350000000003</v>
      </c>
      <c r="AK359" s="215">
        <f>SUM(Paniglgasse:Newshop2!AK359)</f>
        <v>2772.8050000000003</v>
      </c>
      <c r="AL359" s="215">
        <f>SUM(Paniglgasse:Newshop2!AL359)</f>
        <v>2606.7450000000003</v>
      </c>
      <c r="AM359" s="215">
        <f>SUM(Paniglgasse:Newshop2!AM359)</f>
        <v>2383.6179999999999</v>
      </c>
      <c r="AN359" s="215">
        <f>SUM(Paniglgasse:Newshop2!AN359)</f>
        <v>2114.3980000000001</v>
      </c>
      <c r="AO359" s="215">
        <f>SUM(Paniglgasse:Newshop2!AO359)</f>
        <v>2110.9680000000003</v>
      </c>
      <c r="AP359" s="215">
        <f>SUM(Paniglgasse:Newshop2!AP359)</f>
        <v>2078.3780000000002</v>
      </c>
      <c r="AQ359" s="215">
        <f>SUM(Paniglgasse:Newshop2!AQ359)</f>
        <v>2276.808</v>
      </c>
      <c r="AR359" s="215">
        <f>SUM(Paniglgasse:Newshop2!AR359)</f>
        <v>2652.6750000000002</v>
      </c>
      <c r="AS359" s="215">
        <f>SUM(Paniglgasse:Newshop2!AS359)</f>
        <v>2668.5050000000001</v>
      </c>
      <c r="AT359" s="215">
        <f>SUM(Paniglgasse:Newshop2!AT359)</f>
        <v>2959.9850000000001</v>
      </c>
      <c r="AU359" s="215">
        <f>SUM(Paniglgasse:Newshop2!AU359)</f>
        <v>2891.0650000000001</v>
      </c>
      <c r="AV359" s="215">
        <f>SUM(Paniglgasse:Newshop2!AV359)</f>
        <v>2630.9549999999999</v>
      </c>
      <c r="AW359" s="215">
        <f>SUM(Paniglgasse:Newshop2!AW359)</f>
        <v>2555.415</v>
      </c>
      <c r="AX359" s="215">
        <f>SUM(Paniglgasse:Newshop2!AX359)</f>
        <v>2831.875</v>
      </c>
      <c r="AY359" s="215">
        <f>SUM(Paniglgasse:Newshop2!AY359)</f>
        <v>2683.9050000000002</v>
      </c>
      <c r="AZ359" s="215">
        <f>SUM(Paniglgasse:Newshop2!AZ359)</f>
        <v>2386.5080000000003</v>
      </c>
      <c r="BA359" s="215">
        <f>SUM(Paniglgasse:Newshop2!BA359)</f>
        <v>2322.0080000000003</v>
      </c>
      <c r="BB359" s="215">
        <f>SUM(Paniglgasse:Newshop2!BB359)</f>
        <v>2376.328</v>
      </c>
      <c r="BC359" s="215">
        <f>SUM(Paniglgasse:Newshop2!BC359)</f>
        <v>2316.5280000000002</v>
      </c>
      <c r="BD359" s="215">
        <f>SUM(Paniglgasse:Newshop2!BD359)</f>
        <v>2111.538</v>
      </c>
      <c r="BE359" s="271"/>
      <c r="BF359" s="163">
        <f t="shared" si="526"/>
        <v>10879.869999999999</v>
      </c>
      <c r="BG359" s="77">
        <f t="shared" si="527"/>
        <v>10274.719999999999</v>
      </c>
      <c r="BH359" s="77">
        <f t="shared" si="528"/>
        <v>11441.54</v>
      </c>
      <c r="BI359" s="77">
        <f t="shared" si="529"/>
        <v>10548.620000000003</v>
      </c>
      <c r="BJ359" s="77">
        <f t="shared" si="530"/>
        <v>10888.95</v>
      </c>
      <c r="BK359" s="77">
        <f t="shared" si="531"/>
        <v>10996.91</v>
      </c>
      <c r="BL359" s="77">
        <f t="shared" si="532"/>
        <v>11308.11</v>
      </c>
      <c r="BM359" s="77">
        <f t="shared" si="533"/>
        <v>10587.580000000002</v>
      </c>
      <c r="BN359" s="77">
        <f t="shared" si="534"/>
        <v>10964.170000000002</v>
      </c>
      <c r="BO359" s="77">
        <f t="shared" si="535"/>
        <v>11172.230000000001</v>
      </c>
      <c r="BP359" s="77">
        <f t="shared" si="536"/>
        <v>10702.15</v>
      </c>
      <c r="BQ359" s="77">
        <f t="shared" si="537"/>
        <v>11512.910000000002</v>
      </c>
      <c r="BR359" s="157">
        <f t="shared" si="538"/>
        <v>131277.75999999998</v>
      </c>
      <c r="BS359" s="77">
        <f t="shared" si="539"/>
        <v>32596.129999999997</v>
      </c>
      <c r="BT359" s="77">
        <f t="shared" si="540"/>
        <v>32434.480000000003</v>
      </c>
      <c r="BU359" s="77">
        <f t="shared" si="541"/>
        <v>32859.86</v>
      </c>
      <c r="BV359" s="77">
        <f t="shared" si="542"/>
        <v>33387.29</v>
      </c>
      <c r="BW359" s="77">
        <f t="shared" si="543"/>
        <v>65030.61</v>
      </c>
      <c r="BX359" s="77">
        <f t="shared" si="544"/>
        <v>66247.150000000009</v>
      </c>
      <c r="BY359" s="77">
        <f>IF(Info!$O$3="Q1",$BS359,IF(Info!$O$3="Q2",$BS359+$BT359,IF(Info!$O$3="Q3",$BS359+$BT359+$BU359,$BR359)))</f>
        <v>32596.129999999997</v>
      </c>
      <c r="BZ359" s="77">
        <f>IF(Info!$O$3="Q1",$BS359,IF(Info!$O$3="Q2",$BT359,IF(Info!$O$3="Q3",$BU359,$BV359)))</f>
        <v>32596.129999999997</v>
      </c>
      <c r="CA359" s="49"/>
    </row>
    <row r="360" spans="1:79" x14ac:dyDescent="0.3">
      <c r="A360" s="269"/>
      <c r="B360" s="78" t="s">
        <v>103</v>
      </c>
      <c r="C360" s="275"/>
      <c r="D360" s="161">
        <f t="shared" si="525"/>
        <v>0</v>
      </c>
      <c r="E360" s="215">
        <f>SUM(Paniglgasse:Newshop2!E360)</f>
        <v>0</v>
      </c>
      <c r="F360" s="215">
        <f>SUM(Paniglgasse:Newshop2!F360)</f>
        <v>0</v>
      </c>
      <c r="G360" s="215">
        <f>SUM(Paniglgasse:Newshop2!G360)</f>
        <v>0</v>
      </c>
      <c r="H360" s="215">
        <f>SUM(Paniglgasse:Newshop2!H360)</f>
        <v>0</v>
      </c>
      <c r="I360" s="215">
        <f>SUM(Paniglgasse:Newshop2!I360)</f>
        <v>0</v>
      </c>
      <c r="J360" s="215">
        <f>SUM(Paniglgasse:Newshop2!J360)</f>
        <v>0</v>
      </c>
      <c r="K360" s="215">
        <f>SUM(Paniglgasse:Newshop2!K360)</f>
        <v>0</v>
      </c>
      <c r="L360" s="215">
        <f>SUM(Paniglgasse:Newshop2!L360)</f>
        <v>0</v>
      </c>
      <c r="M360" s="215">
        <f>SUM(Paniglgasse:Newshop2!M360)</f>
        <v>0</v>
      </c>
      <c r="N360" s="215">
        <f>SUM(Paniglgasse:Newshop2!N360)</f>
        <v>0</v>
      </c>
      <c r="O360" s="215">
        <f>SUM(Paniglgasse:Newshop2!O360)</f>
        <v>0</v>
      </c>
      <c r="P360" s="215">
        <f>SUM(Paniglgasse:Newshop2!P360)</f>
        <v>0</v>
      </c>
      <c r="Q360" s="215">
        <f>SUM(Paniglgasse:Newshop2!Q360)</f>
        <v>0</v>
      </c>
      <c r="R360" s="215">
        <f>SUM(Paniglgasse:Newshop2!R360)</f>
        <v>0</v>
      </c>
      <c r="S360" s="215">
        <f>SUM(Paniglgasse:Newshop2!S360)</f>
        <v>0</v>
      </c>
      <c r="T360" s="215">
        <f>SUM(Paniglgasse:Newshop2!T360)</f>
        <v>0</v>
      </c>
      <c r="U360" s="215">
        <f>SUM(Paniglgasse:Newshop2!U360)</f>
        <v>0</v>
      </c>
      <c r="V360" s="215">
        <f>SUM(Paniglgasse:Newshop2!V360)</f>
        <v>0</v>
      </c>
      <c r="W360" s="215">
        <f>SUM(Paniglgasse:Newshop2!W360)</f>
        <v>0</v>
      </c>
      <c r="X360" s="215">
        <f>SUM(Paniglgasse:Newshop2!X360)</f>
        <v>0</v>
      </c>
      <c r="Y360" s="215">
        <f>SUM(Paniglgasse:Newshop2!Y360)</f>
        <v>0</v>
      </c>
      <c r="Z360" s="215">
        <f>SUM(Paniglgasse:Newshop2!Z360)</f>
        <v>0</v>
      </c>
      <c r="AA360" s="215">
        <f>SUM(Paniglgasse:Newshop2!AA360)</f>
        <v>0</v>
      </c>
      <c r="AB360" s="215">
        <f>SUM(Paniglgasse:Newshop2!AB360)</f>
        <v>0</v>
      </c>
      <c r="AC360" s="215">
        <f>SUM(Paniglgasse:Newshop2!AC360)</f>
        <v>0</v>
      </c>
      <c r="AD360" s="215">
        <f>SUM(Paniglgasse:Newshop2!AD360)</f>
        <v>0</v>
      </c>
      <c r="AE360" s="215">
        <f>SUM(Paniglgasse:Newshop2!AE360)</f>
        <v>0</v>
      </c>
      <c r="AF360" s="215">
        <f>SUM(Paniglgasse:Newshop2!AF360)</f>
        <v>0</v>
      </c>
      <c r="AG360" s="215">
        <f>SUM(Paniglgasse:Newshop2!AG360)</f>
        <v>0</v>
      </c>
      <c r="AH360" s="215">
        <f>SUM(Paniglgasse:Newshop2!AH360)</f>
        <v>0</v>
      </c>
      <c r="AI360" s="215">
        <f>SUM(Paniglgasse:Newshop2!AI360)</f>
        <v>0</v>
      </c>
      <c r="AJ360" s="215">
        <f>SUM(Paniglgasse:Newshop2!AJ360)</f>
        <v>0</v>
      </c>
      <c r="AK360" s="215">
        <f>SUM(Paniglgasse:Newshop2!AK360)</f>
        <v>0</v>
      </c>
      <c r="AL360" s="215">
        <f>SUM(Paniglgasse:Newshop2!AL360)</f>
        <v>0</v>
      </c>
      <c r="AM360" s="215">
        <f>SUM(Paniglgasse:Newshop2!AM360)</f>
        <v>0</v>
      </c>
      <c r="AN360" s="215">
        <f>SUM(Paniglgasse:Newshop2!AN360)</f>
        <v>0</v>
      </c>
      <c r="AO360" s="215">
        <f>SUM(Paniglgasse:Newshop2!AO360)</f>
        <v>0</v>
      </c>
      <c r="AP360" s="215">
        <f>SUM(Paniglgasse:Newshop2!AP360)</f>
        <v>0</v>
      </c>
      <c r="AQ360" s="215">
        <f>SUM(Paniglgasse:Newshop2!AQ360)</f>
        <v>0</v>
      </c>
      <c r="AR360" s="215">
        <f>SUM(Paniglgasse:Newshop2!AR360)</f>
        <v>0</v>
      </c>
      <c r="AS360" s="215">
        <f>SUM(Paniglgasse:Newshop2!AS360)</f>
        <v>0</v>
      </c>
      <c r="AT360" s="215">
        <f>SUM(Paniglgasse:Newshop2!AT360)</f>
        <v>0</v>
      </c>
      <c r="AU360" s="215">
        <f>SUM(Paniglgasse:Newshop2!AU360)</f>
        <v>0</v>
      </c>
      <c r="AV360" s="215">
        <f>SUM(Paniglgasse:Newshop2!AV360)</f>
        <v>0</v>
      </c>
      <c r="AW360" s="215">
        <f>SUM(Paniglgasse:Newshop2!AW360)</f>
        <v>0</v>
      </c>
      <c r="AX360" s="215">
        <f>SUM(Paniglgasse:Newshop2!AX360)</f>
        <v>0</v>
      </c>
      <c r="AY360" s="215">
        <f>SUM(Paniglgasse:Newshop2!AY360)</f>
        <v>0</v>
      </c>
      <c r="AZ360" s="215">
        <f>SUM(Paniglgasse:Newshop2!AZ360)</f>
        <v>0</v>
      </c>
      <c r="BA360" s="215">
        <f>SUM(Paniglgasse:Newshop2!BA360)</f>
        <v>0</v>
      </c>
      <c r="BB360" s="215">
        <f>SUM(Paniglgasse:Newshop2!BB360)</f>
        <v>0</v>
      </c>
      <c r="BC360" s="215">
        <f>SUM(Paniglgasse:Newshop2!BC360)</f>
        <v>0</v>
      </c>
      <c r="BD360" s="215">
        <f>SUM(Paniglgasse:Newshop2!BD360)</f>
        <v>0</v>
      </c>
      <c r="BE360" s="271"/>
      <c r="BF360" s="163">
        <f t="shared" si="526"/>
        <v>0</v>
      </c>
      <c r="BG360" s="77">
        <f t="shared" si="527"/>
        <v>0</v>
      </c>
      <c r="BH360" s="77">
        <f t="shared" si="528"/>
        <v>0</v>
      </c>
      <c r="BI360" s="77">
        <f t="shared" si="529"/>
        <v>0</v>
      </c>
      <c r="BJ360" s="77">
        <f t="shared" si="530"/>
        <v>0</v>
      </c>
      <c r="BK360" s="77">
        <f t="shared" si="531"/>
        <v>0</v>
      </c>
      <c r="BL360" s="77">
        <f t="shared" si="532"/>
        <v>0</v>
      </c>
      <c r="BM360" s="77">
        <f t="shared" si="533"/>
        <v>0</v>
      </c>
      <c r="BN360" s="77">
        <f t="shared" si="534"/>
        <v>0</v>
      </c>
      <c r="BO360" s="77">
        <f t="shared" si="535"/>
        <v>0</v>
      </c>
      <c r="BP360" s="77">
        <f t="shared" si="536"/>
        <v>0</v>
      </c>
      <c r="BQ360" s="77">
        <f t="shared" si="537"/>
        <v>0</v>
      </c>
      <c r="BR360" s="157">
        <f t="shared" si="538"/>
        <v>0</v>
      </c>
      <c r="BS360" s="77">
        <f t="shared" si="539"/>
        <v>0</v>
      </c>
      <c r="BT360" s="77">
        <f t="shared" si="540"/>
        <v>0</v>
      </c>
      <c r="BU360" s="77">
        <f t="shared" si="541"/>
        <v>0</v>
      </c>
      <c r="BV360" s="77">
        <f t="shared" si="542"/>
        <v>0</v>
      </c>
      <c r="BW360" s="77">
        <f t="shared" si="543"/>
        <v>0</v>
      </c>
      <c r="BX360" s="77">
        <f t="shared" si="544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x14ac:dyDescent="0.3">
      <c r="A361" s="269"/>
      <c r="B361" s="78" t="s">
        <v>105</v>
      </c>
      <c r="C361" s="275"/>
      <c r="D361" s="161">
        <f t="shared" si="525"/>
        <v>23478.97</v>
      </c>
      <c r="E361" s="215">
        <f>SUM(Paniglgasse:Newshop2!E361)</f>
        <v>463.2</v>
      </c>
      <c r="F361" s="215">
        <f>SUM(Paniglgasse:Newshop2!F361)</f>
        <v>504.47</v>
      </c>
      <c r="G361" s="215">
        <f>SUM(Paniglgasse:Newshop2!G361)</f>
        <v>468.89</v>
      </c>
      <c r="H361" s="215">
        <f>SUM(Paniglgasse:Newshop2!H361)</f>
        <v>478.16999999999996</v>
      </c>
      <c r="I361" s="215">
        <f>SUM(Paniglgasse:Newshop2!I361)</f>
        <v>460.19</v>
      </c>
      <c r="J361" s="215">
        <f>SUM(Paniglgasse:Newshop2!J361)</f>
        <v>481.73</v>
      </c>
      <c r="K361" s="215">
        <f>SUM(Paniglgasse:Newshop2!K361)</f>
        <v>454.93</v>
      </c>
      <c r="L361" s="215">
        <f>SUM(Paniglgasse:Newshop2!L361)</f>
        <v>487.48</v>
      </c>
      <c r="M361" s="215">
        <f>SUM(Paniglgasse:Newshop2!M361)</f>
        <v>420.52</v>
      </c>
      <c r="N361" s="215">
        <f>SUM(Paniglgasse:Newshop2!N361)</f>
        <v>402.18</v>
      </c>
      <c r="O361" s="215">
        <f>SUM(Paniglgasse:Newshop2!O361)</f>
        <v>358.92</v>
      </c>
      <c r="P361" s="215">
        <f>SUM(Paniglgasse:Newshop2!P361)</f>
        <v>395.95</v>
      </c>
      <c r="Q361" s="215">
        <f>SUM(Paniglgasse:Newshop2!Q361)</f>
        <v>393.72</v>
      </c>
      <c r="R361" s="215">
        <f>SUM(Paniglgasse:Newshop2!R361)</f>
        <v>458.83000000000004</v>
      </c>
      <c r="S361" s="215">
        <f>SUM(Paniglgasse:Newshop2!S361)</f>
        <v>500.18</v>
      </c>
      <c r="T361" s="215">
        <f>SUM(Paniglgasse:Newshop2!T361)</f>
        <v>486.75</v>
      </c>
      <c r="U361" s="215">
        <f>SUM(Paniglgasse:Newshop2!U361)</f>
        <v>497.1</v>
      </c>
      <c r="V361" s="215">
        <f>SUM(Paniglgasse:Newshop2!V361)</f>
        <v>440.45</v>
      </c>
      <c r="W361" s="215">
        <f>SUM(Paniglgasse:Newshop2!W361)</f>
        <v>475.36</v>
      </c>
      <c r="X361" s="215">
        <f>SUM(Paniglgasse:Newshop2!X361)</f>
        <v>504.78</v>
      </c>
      <c r="Y361" s="215">
        <f>SUM(Paniglgasse:Newshop2!Y361)</f>
        <v>445.1</v>
      </c>
      <c r="Z361" s="215">
        <f>SUM(Paniglgasse:Newshop2!Z361)</f>
        <v>407.96000000000004</v>
      </c>
      <c r="AA361" s="215">
        <f>SUM(Paniglgasse:Newshop2!AA361)</f>
        <v>348.7</v>
      </c>
      <c r="AB361" s="215">
        <f>SUM(Paniglgasse:Newshop2!AB361)</f>
        <v>390.9</v>
      </c>
      <c r="AC361" s="215">
        <f>SUM(Paniglgasse:Newshop2!AC361)</f>
        <v>420.21000000000004</v>
      </c>
      <c r="AD361" s="215">
        <f>SUM(Paniglgasse:Newshop2!AD361)</f>
        <v>379.79</v>
      </c>
      <c r="AE361" s="215">
        <f>SUM(Paniglgasse:Newshop2!AE361)</f>
        <v>525.84</v>
      </c>
      <c r="AF361" s="215">
        <f>SUM(Paniglgasse:Newshop2!AF361)</f>
        <v>520.36</v>
      </c>
      <c r="AG361" s="215">
        <f>SUM(Paniglgasse:Newshop2!AG361)</f>
        <v>481.57</v>
      </c>
      <c r="AH361" s="215">
        <f>SUM(Paniglgasse:Newshop2!AH361)</f>
        <v>454.66999999999996</v>
      </c>
      <c r="AI361" s="215">
        <f>SUM(Paniglgasse:Newshop2!AI361)</f>
        <v>528.63</v>
      </c>
      <c r="AJ361" s="215">
        <f>SUM(Paniglgasse:Newshop2!AJ361)</f>
        <v>466.45</v>
      </c>
      <c r="AK361" s="215">
        <f>SUM(Paniglgasse:Newshop2!AK361)</f>
        <v>497.87</v>
      </c>
      <c r="AL361" s="215">
        <f>SUM(Paniglgasse:Newshop2!AL361)</f>
        <v>523.22</v>
      </c>
      <c r="AM361" s="215">
        <f>SUM(Paniglgasse:Newshop2!AM361)</f>
        <v>355.22</v>
      </c>
      <c r="AN361" s="215">
        <f>SUM(Paniglgasse:Newshop2!AN361)</f>
        <v>392.74</v>
      </c>
      <c r="AO361" s="215">
        <f>SUM(Paniglgasse:Newshop2!AO361)</f>
        <v>389.72</v>
      </c>
      <c r="AP361" s="215">
        <f>SUM(Paniglgasse:Newshop2!AP361)</f>
        <v>404.27</v>
      </c>
      <c r="AQ361" s="215">
        <f>SUM(Paniglgasse:Newshop2!AQ361)</f>
        <v>420.8</v>
      </c>
      <c r="AR361" s="215">
        <f>SUM(Paniglgasse:Newshop2!AR361)</f>
        <v>523.73</v>
      </c>
      <c r="AS361" s="215">
        <f>SUM(Paniglgasse:Newshop2!AS361)</f>
        <v>452.31</v>
      </c>
      <c r="AT361" s="215">
        <f>SUM(Paniglgasse:Newshop2!AT361)</f>
        <v>520.73</v>
      </c>
      <c r="AU361" s="215">
        <f>SUM(Paniglgasse:Newshop2!AU361)</f>
        <v>452.38</v>
      </c>
      <c r="AV361" s="215">
        <f>SUM(Paniglgasse:Newshop2!AV361)</f>
        <v>524.35</v>
      </c>
      <c r="AW361" s="215">
        <f>SUM(Paniglgasse:Newshop2!AW361)</f>
        <v>531.85</v>
      </c>
      <c r="AX361" s="215">
        <f>SUM(Paniglgasse:Newshop2!AX361)</f>
        <v>473.78</v>
      </c>
      <c r="AY361" s="215">
        <f>SUM(Paniglgasse:Newshop2!AY361)</f>
        <v>483.3</v>
      </c>
      <c r="AZ361" s="215">
        <f>SUM(Paniglgasse:Newshop2!AZ361)</f>
        <v>420.78999999999996</v>
      </c>
      <c r="BA361" s="215">
        <f>SUM(Paniglgasse:Newshop2!BA361)</f>
        <v>422.77</v>
      </c>
      <c r="BB361" s="215">
        <f>SUM(Paniglgasse:Newshop2!BB361)</f>
        <v>419.98</v>
      </c>
      <c r="BC361" s="215">
        <f>SUM(Paniglgasse:Newshop2!BC361)</f>
        <v>416.15999999999997</v>
      </c>
      <c r="BD361" s="215">
        <f>SUM(Paniglgasse:Newshop2!BD361)</f>
        <v>349.02</v>
      </c>
      <c r="BE361" s="271"/>
      <c r="BF361" s="163">
        <f t="shared" si="526"/>
        <v>1914.73</v>
      </c>
      <c r="BG361" s="77">
        <f t="shared" si="527"/>
        <v>1884.3300000000002</v>
      </c>
      <c r="BH361" s="77">
        <f t="shared" si="528"/>
        <v>1971.2900000000002</v>
      </c>
      <c r="BI361" s="77">
        <f t="shared" si="529"/>
        <v>1942.8600000000001</v>
      </c>
      <c r="BJ361" s="77">
        <f t="shared" si="530"/>
        <v>1865.69</v>
      </c>
      <c r="BK361" s="77">
        <f t="shared" si="531"/>
        <v>1947.56</v>
      </c>
      <c r="BL361" s="77">
        <f t="shared" si="532"/>
        <v>1982.44</v>
      </c>
      <c r="BM361" s="77">
        <f t="shared" si="533"/>
        <v>2016.1699999999998</v>
      </c>
      <c r="BN361" s="77">
        <f t="shared" si="534"/>
        <v>1962.75</v>
      </c>
      <c r="BO361" s="77">
        <f t="shared" si="535"/>
        <v>1949.15</v>
      </c>
      <c r="BP361" s="77">
        <f t="shared" si="536"/>
        <v>2013.28</v>
      </c>
      <c r="BQ361" s="77">
        <f t="shared" si="537"/>
        <v>2028.7199999999998</v>
      </c>
      <c r="BR361" s="157">
        <f t="shared" si="538"/>
        <v>23478.97</v>
      </c>
      <c r="BS361" s="77">
        <f t="shared" si="539"/>
        <v>5770.35</v>
      </c>
      <c r="BT361" s="77">
        <f t="shared" si="540"/>
        <v>5756.1100000000006</v>
      </c>
      <c r="BU361" s="77">
        <f t="shared" si="541"/>
        <v>5961.36</v>
      </c>
      <c r="BV361" s="77">
        <f t="shared" si="542"/>
        <v>5991.15</v>
      </c>
      <c r="BW361" s="77">
        <f t="shared" si="543"/>
        <v>11526.460000000001</v>
      </c>
      <c r="BX361" s="77">
        <f t="shared" si="544"/>
        <v>11952.51</v>
      </c>
      <c r="BY361" s="77">
        <f>IF(Info!$O$3="Q1",$BS361,IF(Info!$O$3="Q2",$BS361+$BT361,IF(Info!$O$3="Q3",$BS361+$BT361+$BU361,$BR361)))</f>
        <v>5770.35</v>
      </c>
      <c r="BZ361" s="77">
        <f>IF(Info!$O$3="Q1",$BS361,IF(Info!$O$3="Q2",$BT361,IF(Info!$O$3="Q3",$BU361,$BV361)))</f>
        <v>5770.35</v>
      </c>
      <c r="CA361" s="49"/>
    </row>
    <row r="362" spans="1:79" x14ac:dyDescent="0.3">
      <c r="A362" s="282"/>
      <c r="B362" s="160" t="s">
        <v>376</v>
      </c>
      <c r="C362" s="275"/>
      <c r="D362" s="161">
        <f t="shared" si="525"/>
        <v>479616.78000000014</v>
      </c>
      <c r="E362" s="278">
        <f t="shared" ref="E362:AJ362" si="545">SUM(E352:E361)</f>
        <v>8999.3250000000007</v>
      </c>
      <c r="F362" s="278">
        <f t="shared" si="545"/>
        <v>8900.6249999999982</v>
      </c>
      <c r="G362" s="278">
        <f t="shared" si="545"/>
        <v>9122.3050000000003</v>
      </c>
      <c r="H362" s="278">
        <f t="shared" si="545"/>
        <v>9435.6750000000011</v>
      </c>
      <c r="I362" s="278">
        <f t="shared" si="545"/>
        <v>8772.8950000000004</v>
      </c>
      <c r="J362" s="278">
        <f t="shared" si="545"/>
        <v>9255.1450000000004</v>
      </c>
      <c r="K362" s="278">
        <f t="shared" si="545"/>
        <v>8633.2049999999999</v>
      </c>
      <c r="L362" s="278">
        <f t="shared" si="545"/>
        <v>8918.5949999999993</v>
      </c>
      <c r="M362" s="278">
        <f t="shared" si="545"/>
        <v>7269.6580000000013</v>
      </c>
      <c r="N362" s="278">
        <f t="shared" si="545"/>
        <v>7289.0079999999998</v>
      </c>
      <c r="O362" s="278">
        <f t="shared" si="545"/>
        <v>7375.6380000000008</v>
      </c>
      <c r="P362" s="278">
        <f t="shared" si="545"/>
        <v>7156.0680000000002</v>
      </c>
      <c r="Q362" s="278">
        <f t="shared" si="545"/>
        <v>7256.0280000000012</v>
      </c>
      <c r="R362" s="278">
        <f t="shared" si="545"/>
        <v>8885.1949999999997</v>
      </c>
      <c r="S362" s="278">
        <f t="shared" si="545"/>
        <v>8454.2849999999999</v>
      </c>
      <c r="T362" s="278">
        <f t="shared" si="545"/>
        <v>8575.2849999999999</v>
      </c>
      <c r="U362" s="278">
        <f t="shared" si="545"/>
        <v>8842.5350000000017</v>
      </c>
      <c r="V362" s="278">
        <f t="shared" si="545"/>
        <v>8727.0849999999991</v>
      </c>
      <c r="W362" s="278">
        <f t="shared" si="545"/>
        <v>9241.9950000000008</v>
      </c>
      <c r="X362" s="278">
        <f t="shared" si="545"/>
        <v>8914.3650000000016</v>
      </c>
      <c r="Y362" s="278">
        <f t="shared" si="545"/>
        <v>8789.0249999999996</v>
      </c>
      <c r="Z362" s="278">
        <f t="shared" si="545"/>
        <v>11633.028000000002</v>
      </c>
      <c r="AA362" s="278">
        <f t="shared" si="545"/>
        <v>11885.867999999999</v>
      </c>
      <c r="AB362" s="278">
        <f t="shared" si="545"/>
        <v>11699.587999999998</v>
      </c>
      <c r="AC362" s="278">
        <f t="shared" si="545"/>
        <v>12204.248</v>
      </c>
      <c r="AD362" s="278">
        <f t="shared" si="545"/>
        <v>12134.408000000001</v>
      </c>
      <c r="AE362" s="278">
        <f t="shared" si="545"/>
        <v>9048.9650000000001</v>
      </c>
      <c r="AF362" s="278">
        <f t="shared" si="545"/>
        <v>8925.3150000000005</v>
      </c>
      <c r="AG362" s="278">
        <f t="shared" si="545"/>
        <v>9019.5949999999993</v>
      </c>
      <c r="AH362" s="278">
        <f t="shared" si="545"/>
        <v>9276.1450000000004</v>
      </c>
      <c r="AI362" s="278">
        <f t="shared" si="545"/>
        <v>9005.2950000000001</v>
      </c>
      <c r="AJ362" s="278">
        <f t="shared" si="545"/>
        <v>8996.6550000000007</v>
      </c>
      <c r="AK362" s="278">
        <f t="shared" ref="AK362:BP362" si="546">SUM(AK352:AK361)</f>
        <v>9061.755000000001</v>
      </c>
      <c r="AL362" s="278">
        <f t="shared" si="546"/>
        <v>8759.3649999999998</v>
      </c>
      <c r="AM362" s="278">
        <f t="shared" si="546"/>
        <v>7244.0479999999998</v>
      </c>
      <c r="AN362" s="278">
        <f t="shared" si="546"/>
        <v>7324.7979999999998</v>
      </c>
      <c r="AO362" s="278">
        <f t="shared" si="546"/>
        <v>7314.1780000000008</v>
      </c>
      <c r="AP362" s="278">
        <f t="shared" si="546"/>
        <v>7290.1680000000015</v>
      </c>
      <c r="AQ362" s="278">
        <f t="shared" si="546"/>
        <v>7398.9680000000008</v>
      </c>
      <c r="AR362" s="278">
        <f t="shared" si="546"/>
        <v>9068.0250000000015</v>
      </c>
      <c r="AS362" s="278">
        <f t="shared" si="546"/>
        <v>8828.9449999999997</v>
      </c>
      <c r="AT362" s="278">
        <f t="shared" si="546"/>
        <v>9206.0650000000005</v>
      </c>
      <c r="AU362" s="278">
        <f t="shared" si="546"/>
        <v>9560.2549999999992</v>
      </c>
      <c r="AV362" s="278">
        <f t="shared" si="546"/>
        <v>9195.5650000000005</v>
      </c>
      <c r="AW362" s="278">
        <f t="shared" si="546"/>
        <v>9142.8949999999986</v>
      </c>
      <c r="AX362" s="278">
        <f t="shared" si="546"/>
        <v>9050.9549999999999</v>
      </c>
      <c r="AY362" s="278">
        <f t="shared" si="546"/>
        <v>9005.4750000000004</v>
      </c>
      <c r="AZ362" s="278">
        <f t="shared" si="546"/>
        <v>12174.628000000001</v>
      </c>
      <c r="BA362" s="278">
        <f t="shared" si="546"/>
        <v>11455.188</v>
      </c>
      <c r="BB362" s="278">
        <f t="shared" si="546"/>
        <v>12187.407999999999</v>
      </c>
      <c r="BC362" s="278">
        <f t="shared" si="546"/>
        <v>11717.128000000001</v>
      </c>
      <c r="BD362" s="278">
        <f t="shared" si="546"/>
        <v>11987.918000000001</v>
      </c>
      <c r="BE362" s="271"/>
      <c r="BF362" s="162">
        <f t="shared" si="526"/>
        <v>36457.93</v>
      </c>
      <c r="BG362" s="157">
        <f t="shared" si="527"/>
        <v>35579.840000000004</v>
      </c>
      <c r="BH362" s="157">
        <f t="shared" si="528"/>
        <v>36346.400000000001</v>
      </c>
      <c r="BI362" s="157">
        <f t="shared" si="529"/>
        <v>34757.300000000003</v>
      </c>
      <c r="BJ362" s="157">
        <f t="shared" si="530"/>
        <v>35672.47</v>
      </c>
      <c r="BK362" s="157">
        <f t="shared" si="531"/>
        <v>59557.14</v>
      </c>
      <c r="BL362" s="157">
        <f t="shared" si="532"/>
        <v>36270.020000000004</v>
      </c>
      <c r="BM362" s="157">
        <f t="shared" si="533"/>
        <v>35823.07</v>
      </c>
      <c r="BN362" s="157">
        <f t="shared" si="534"/>
        <v>36572.160000000003</v>
      </c>
      <c r="BO362" s="157">
        <f t="shared" si="535"/>
        <v>36663.29</v>
      </c>
      <c r="BP362" s="157">
        <f t="shared" si="536"/>
        <v>36394.89</v>
      </c>
      <c r="BQ362" s="157">
        <f t="shared" si="537"/>
        <v>59522.270000000004</v>
      </c>
      <c r="BR362" s="157">
        <f t="shared" si="538"/>
        <v>479616.78000000009</v>
      </c>
      <c r="BS362" s="157">
        <f t="shared" si="539"/>
        <v>108384.17000000001</v>
      </c>
      <c r="BT362" s="157">
        <f t="shared" si="540"/>
        <v>129986.91</v>
      </c>
      <c r="BU362" s="157">
        <f t="shared" si="541"/>
        <v>108665.25</v>
      </c>
      <c r="BV362" s="157">
        <f t="shared" si="542"/>
        <v>132580.45000000001</v>
      </c>
      <c r="BW362" s="157">
        <f t="shared" si="543"/>
        <v>238371.08000000002</v>
      </c>
      <c r="BX362" s="157">
        <f t="shared" si="544"/>
        <v>241245.7</v>
      </c>
      <c r="BY362" s="157">
        <f>IF(Info!$O$3="Q1",$BS362,IF(Info!$O$3="Q2",$BS362+$BT362,IF(Info!$O$3="Q3",$BS362+$BT362+$BU362,$BR362)))</f>
        <v>108384.17000000001</v>
      </c>
      <c r="BZ362" s="157">
        <f>IF(Info!$O$3="Q1",$BS362,IF(Info!$O$3="Q2",$BT362,IF(Info!$O$3="Q3",$BU362,$BV362)))</f>
        <v>108384.17000000001</v>
      </c>
      <c r="CA362" s="49"/>
    </row>
    <row r="363" spans="1:79" x14ac:dyDescent="0.3">
      <c r="A363" s="282"/>
      <c r="B363" s="160" t="s">
        <v>377</v>
      </c>
      <c r="C363" s="275"/>
      <c r="D363" s="161">
        <f t="shared" si="525"/>
        <v>1035099.06</v>
      </c>
      <c r="E363" s="161">
        <f t="shared" ref="E363:AJ363" si="547">E315+E323+E327+E333+E337+E341+E346+E350+E362</f>
        <v>17622.495583333337</v>
      </c>
      <c r="F363" s="161">
        <f t="shared" si="547"/>
        <v>17465.395583333331</v>
      </c>
      <c r="G363" s="161">
        <f t="shared" si="547"/>
        <v>16222.313583333334</v>
      </c>
      <c r="H363" s="161">
        <f t="shared" si="547"/>
        <v>30842.219583333339</v>
      </c>
      <c r="I363" s="161">
        <f t="shared" si="547"/>
        <v>17646.757583333336</v>
      </c>
      <c r="J363" s="161">
        <f t="shared" si="547"/>
        <v>17716.347583333336</v>
      </c>
      <c r="K363" s="161">
        <f t="shared" si="547"/>
        <v>16061.287583333333</v>
      </c>
      <c r="L363" s="161">
        <f t="shared" si="547"/>
        <v>16178.563583333333</v>
      </c>
      <c r="M363" s="161">
        <f t="shared" si="547"/>
        <v>27377.635666666669</v>
      </c>
      <c r="N363" s="161">
        <f t="shared" si="547"/>
        <v>14899.795666666669</v>
      </c>
      <c r="O363" s="161">
        <f t="shared" si="547"/>
        <v>15282.915666666668</v>
      </c>
      <c r="P363" s="161">
        <f t="shared" si="547"/>
        <v>13895.143666666667</v>
      </c>
      <c r="Q363" s="161">
        <f t="shared" si="547"/>
        <v>13475.529666666669</v>
      </c>
      <c r="R363" s="161">
        <f t="shared" si="547"/>
        <v>33066.599583333336</v>
      </c>
      <c r="S363" s="161">
        <f t="shared" si="547"/>
        <v>19271.837583333334</v>
      </c>
      <c r="T363" s="161">
        <f t="shared" si="547"/>
        <v>17150.085583333333</v>
      </c>
      <c r="U363" s="161">
        <f t="shared" si="547"/>
        <v>17629.417583333336</v>
      </c>
      <c r="V363" s="161">
        <f t="shared" si="547"/>
        <v>16587.913583333331</v>
      </c>
      <c r="W363" s="161">
        <f t="shared" si="547"/>
        <v>33929.885583333336</v>
      </c>
      <c r="X363" s="161">
        <f t="shared" si="547"/>
        <v>19872.727583333333</v>
      </c>
      <c r="Y363" s="161">
        <f t="shared" si="547"/>
        <v>17344.629583333335</v>
      </c>
      <c r="Z363" s="161">
        <f t="shared" si="547"/>
        <v>18946.759666666669</v>
      </c>
      <c r="AA363" s="161">
        <f t="shared" si="547"/>
        <v>18638.999666666667</v>
      </c>
      <c r="AB363" s="161">
        <f t="shared" si="547"/>
        <v>33975.233666666674</v>
      </c>
      <c r="AC363" s="161">
        <f t="shared" si="547"/>
        <v>21092.145666666664</v>
      </c>
      <c r="AD363" s="161">
        <f t="shared" si="547"/>
        <v>19507.695666666667</v>
      </c>
      <c r="AE363" s="161">
        <f t="shared" si="547"/>
        <v>16354.481583333334</v>
      </c>
      <c r="AF363" s="161">
        <f t="shared" si="547"/>
        <v>16803.893583333334</v>
      </c>
      <c r="AG363" s="161">
        <f t="shared" si="547"/>
        <v>28083.001583333331</v>
      </c>
      <c r="AH363" s="161">
        <f t="shared" si="547"/>
        <v>18420.047583333333</v>
      </c>
      <c r="AI363" s="161">
        <f t="shared" si="547"/>
        <v>17208.863583333332</v>
      </c>
      <c r="AJ363" s="161">
        <f t="shared" si="547"/>
        <v>16623.783583333334</v>
      </c>
      <c r="AK363" s="161">
        <f t="shared" ref="AK363:BP363" si="548">AK315+AK323+AK327+AK333+AK337+AK341+AK346+AK350+AK362</f>
        <v>16514.015583333334</v>
      </c>
      <c r="AL363" s="161">
        <f t="shared" si="548"/>
        <v>15947.163583333335</v>
      </c>
      <c r="AM363" s="161">
        <f t="shared" si="548"/>
        <v>28673.239666666668</v>
      </c>
      <c r="AN363" s="161">
        <f t="shared" si="548"/>
        <v>15185.257666666666</v>
      </c>
      <c r="AO363" s="161">
        <f t="shared" si="548"/>
        <v>14857.449666666667</v>
      </c>
      <c r="AP363" s="161">
        <f t="shared" si="548"/>
        <v>14775.56966666667</v>
      </c>
      <c r="AQ363" s="161">
        <f t="shared" si="548"/>
        <v>13477.085666666666</v>
      </c>
      <c r="AR363" s="161">
        <f t="shared" si="548"/>
        <v>32304.931583333331</v>
      </c>
      <c r="AS363" s="161">
        <f t="shared" si="548"/>
        <v>18902.159583333334</v>
      </c>
      <c r="AT363" s="161">
        <f t="shared" si="548"/>
        <v>17695.799583333333</v>
      </c>
      <c r="AU363" s="161">
        <f t="shared" si="548"/>
        <v>18105.403583333333</v>
      </c>
      <c r="AV363" s="161">
        <f t="shared" si="548"/>
        <v>16870.707583333337</v>
      </c>
      <c r="AW363" s="161">
        <f t="shared" si="548"/>
        <v>33109.987583333335</v>
      </c>
      <c r="AX363" s="161">
        <f t="shared" si="548"/>
        <v>19082.955583333336</v>
      </c>
      <c r="AY363" s="161">
        <f t="shared" si="548"/>
        <v>18304.271583333335</v>
      </c>
      <c r="AZ363" s="161">
        <f t="shared" si="548"/>
        <v>19521.733666666667</v>
      </c>
      <c r="BA363" s="161">
        <f t="shared" si="548"/>
        <v>17806.007666666665</v>
      </c>
      <c r="BB363" s="161">
        <f t="shared" si="548"/>
        <v>31715.037666666663</v>
      </c>
      <c r="BC363" s="161">
        <f t="shared" si="548"/>
        <v>19152.109666666671</v>
      </c>
      <c r="BD363" s="161">
        <f t="shared" si="548"/>
        <v>17903.769666666667</v>
      </c>
      <c r="BE363" s="271"/>
      <c r="BF363" s="162">
        <f t="shared" si="526"/>
        <v>82152.424333333343</v>
      </c>
      <c r="BG363" s="157">
        <f t="shared" si="527"/>
        <v>67602.956333333335</v>
      </c>
      <c r="BH363" s="157">
        <f t="shared" si="528"/>
        <v>84931.020333333348</v>
      </c>
      <c r="BI363" s="157">
        <f t="shared" si="529"/>
        <v>87117.940333333332</v>
      </c>
      <c r="BJ363" s="157">
        <f t="shared" si="530"/>
        <v>87735.156333333318</v>
      </c>
      <c r="BK363" s="157">
        <f t="shared" si="531"/>
        <v>112160.83433333335</v>
      </c>
      <c r="BL363" s="157">
        <f t="shared" si="532"/>
        <v>79661.424333333329</v>
      </c>
      <c r="BM363" s="157">
        <f t="shared" si="533"/>
        <v>66293.826333333331</v>
      </c>
      <c r="BN363" s="157">
        <f t="shared" si="534"/>
        <v>86968.602333333329</v>
      </c>
      <c r="BO363" s="157">
        <f t="shared" si="535"/>
        <v>87008.294333333324</v>
      </c>
      <c r="BP363" s="157">
        <f t="shared" si="536"/>
        <v>87367.922333333336</v>
      </c>
      <c r="BQ363" s="157">
        <f t="shared" si="537"/>
        <v>106098.65833333333</v>
      </c>
      <c r="BR363" s="157">
        <f t="shared" si="538"/>
        <v>1035099.06</v>
      </c>
      <c r="BS363" s="157">
        <f t="shared" si="539"/>
        <v>234686.40100000001</v>
      </c>
      <c r="BT363" s="157">
        <f t="shared" si="540"/>
        <v>287013.93099999998</v>
      </c>
      <c r="BU363" s="157">
        <f t="shared" si="541"/>
        <v>232923.853</v>
      </c>
      <c r="BV363" s="157">
        <f t="shared" si="542"/>
        <v>280474.875</v>
      </c>
      <c r="BW363" s="157">
        <f t="shared" si="543"/>
        <v>521700.33199999999</v>
      </c>
      <c r="BX363" s="157">
        <f t="shared" si="544"/>
        <v>513398.728</v>
      </c>
      <c r="BY363" s="157">
        <f>IF(Info!$O$3="Q1",$BS363,IF(Info!$O$3="Q2",$BS363+$BT363,IF(Info!$O$3="Q3",$BS363+$BT363+$BU363,$BR363)))</f>
        <v>234686.40100000001</v>
      </c>
      <c r="BZ363" s="157">
        <f>IF(Info!$O$3="Q1",$BS363,IF(Info!$O$3="Q2",$BT363,IF(Info!$O$3="Q3",$BU363,$BV363)))</f>
        <v>234686.40100000001</v>
      </c>
      <c r="CA363" s="49"/>
    </row>
    <row r="364" spans="1:79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x14ac:dyDescent="0.3">
      <c r="A365" s="269"/>
      <c r="B365" s="207" t="s">
        <v>393</v>
      </c>
      <c r="C365" s="275"/>
      <c r="D365" s="210">
        <f>SUM(E365:BD365)</f>
        <v>122187.32333333336</v>
      </c>
      <c r="E365" s="283">
        <f t="shared" ref="E365:AJ365" si="549">E306-E363</f>
        <v>-5338.9455833333359</v>
      </c>
      <c r="F365" s="283">
        <f t="shared" si="549"/>
        <v>-2355.1289166666647</v>
      </c>
      <c r="G365" s="283">
        <f t="shared" si="549"/>
        <v>-3049.4635833333341</v>
      </c>
      <c r="H365" s="283">
        <f t="shared" si="549"/>
        <v>-6748.9362500000061</v>
      </c>
      <c r="I365" s="283">
        <f t="shared" si="549"/>
        <v>2715.334083333335</v>
      </c>
      <c r="J365" s="283">
        <f t="shared" si="549"/>
        <v>512.90241666666407</v>
      </c>
      <c r="K365" s="283">
        <f t="shared" si="549"/>
        <v>1045.9707500000022</v>
      </c>
      <c r="L365" s="283">
        <f t="shared" si="549"/>
        <v>-158.19691666666586</v>
      </c>
      <c r="M365" s="283">
        <f t="shared" si="549"/>
        <v>1089.4809999999998</v>
      </c>
      <c r="N365" s="283">
        <f t="shared" si="549"/>
        <v>8447.7959999999985</v>
      </c>
      <c r="O365" s="283">
        <f t="shared" si="549"/>
        <v>7961.584333333336</v>
      </c>
      <c r="P365" s="283">
        <f t="shared" si="549"/>
        <v>6083.764666666666</v>
      </c>
      <c r="Q365" s="283">
        <f t="shared" si="549"/>
        <v>6129.2703333333338</v>
      </c>
      <c r="R365" s="283">
        <f t="shared" si="549"/>
        <v>-4070.291250000002</v>
      </c>
      <c r="S365" s="283">
        <f t="shared" si="549"/>
        <v>6517.8124166666676</v>
      </c>
      <c r="T365" s="283">
        <f t="shared" si="549"/>
        <v>4895.0894166666658</v>
      </c>
      <c r="U365" s="283">
        <f t="shared" si="549"/>
        <v>851.04908333333151</v>
      </c>
      <c r="V365" s="283">
        <f t="shared" si="549"/>
        <v>2261.436416666671</v>
      </c>
      <c r="W365" s="283">
        <f t="shared" si="549"/>
        <v>-6446.2522500000014</v>
      </c>
      <c r="X365" s="283">
        <f t="shared" si="549"/>
        <v>7880.3474166666711</v>
      </c>
      <c r="Y365" s="283">
        <f t="shared" si="549"/>
        <v>5550.1454166666663</v>
      </c>
      <c r="Z365" s="283">
        <f t="shared" si="549"/>
        <v>2182.5819999999985</v>
      </c>
      <c r="AA365" s="283">
        <f t="shared" si="549"/>
        <v>932.19200000000274</v>
      </c>
      <c r="AB365" s="283">
        <f t="shared" si="549"/>
        <v>-5926.7086666666764</v>
      </c>
      <c r="AC365" s="283">
        <f t="shared" si="549"/>
        <v>2787.6626666666707</v>
      </c>
      <c r="AD365" s="283">
        <f t="shared" si="549"/>
        <v>1271.6460000000006</v>
      </c>
      <c r="AE365" s="283">
        <f t="shared" si="549"/>
        <v>4178.8100833333338</v>
      </c>
      <c r="AF365" s="283">
        <f t="shared" si="549"/>
        <v>3497.4564166666642</v>
      </c>
      <c r="AG365" s="283">
        <f t="shared" si="549"/>
        <v>383.31508333333841</v>
      </c>
      <c r="AH365" s="283">
        <f t="shared" si="549"/>
        <v>6598.7190833333334</v>
      </c>
      <c r="AI365" s="283">
        <f t="shared" si="549"/>
        <v>5387.4614166666688</v>
      </c>
      <c r="AJ365" s="283">
        <f t="shared" si="549"/>
        <v>5823.1664166666669</v>
      </c>
      <c r="AK365" s="283">
        <f t="shared" ref="AK365:BD365" si="550">AK306-AK363</f>
        <v>3164.8427499999998</v>
      </c>
      <c r="AL365" s="283">
        <f t="shared" si="550"/>
        <v>1812.9697500000002</v>
      </c>
      <c r="AM365" s="283">
        <f t="shared" si="550"/>
        <v>-1052.4563333333317</v>
      </c>
      <c r="AN365" s="283">
        <f t="shared" si="550"/>
        <v>8902.9340000000029</v>
      </c>
      <c r="AO365" s="283">
        <f t="shared" si="550"/>
        <v>7680.5670000000027</v>
      </c>
      <c r="AP365" s="283">
        <f t="shared" si="550"/>
        <v>3789.8969999999972</v>
      </c>
      <c r="AQ365" s="283">
        <f t="shared" si="550"/>
        <v>5253.1976666666669</v>
      </c>
      <c r="AR365" s="283">
        <f t="shared" si="550"/>
        <v>-193.78991666666116</v>
      </c>
      <c r="AS365" s="283">
        <f t="shared" si="550"/>
        <v>6385.973750000001</v>
      </c>
      <c r="AT365" s="283">
        <f t="shared" si="550"/>
        <v>4258.1337500000009</v>
      </c>
      <c r="AU365" s="283">
        <f t="shared" si="550"/>
        <v>782.52141666667012</v>
      </c>
      <c r="AV365" s="283">
        <f t="shared" si="550"/>
        <v>1627.0924166666664</v>
      </c>
      <c r="AW365" s="283">
        <f t="shared" si="550"/>
        <v>-2523.6292500000018</v>
      </c>
      <c r="AX365" s="283">
        <f t="shared" si="550"/>
        <v>9131.1110833333296</v>
      </c>
      <c r="AY365" s="283">
        <f t="shared" si="550"/>
        <v>4102.3867499999978</v>
      </c>
      <c r="AZ365" s="283">
        <f t="shared" si="550"/>
        <v>-514.70033333333413</v>
      </c>
      <c r="BA365" s="283">
        <f t="shared" si="550"/>
        <v>3997.0756666666712</v>
      </c>
      <c r="BB365" s="283">
        <f t="shared" si="550"/>
        <v>-4722.4626666666627</v>
      </c>
      <c r="BC365" s="283">
        <f t="shared" si="550"/>
        <v>5977.0903333333299</v>
      </c>
      <c r="BD365" s="283">
        <f t="shared" si="550"/>
        <v>3437.4969999999994</v>
      </c>
      <c r="BE365" s="271"/>
      <c r="BF365" s="162">
        <f>SUM(E365:H365)</f>
        <v>-17492.474333333339</v>
      </c>
      <c r="BG365" s="157">
        <f>SUM(I365:L365)</f>
        <v>4116.0103333333354</v>
      </c>
      <c r="BH365" s="157">
        <f>SUM(M365:Q365)</f>
        <v>29711.896333333334</v>
      </c>
      <c r="BI365" s="157">
        <f>SUM(R365:U365)</f>
        <v>8193.6596666666628</v>
      </c>
      <c r="BJ365" s="157">
        <f>SUM(V365:Y365)</f>
        <v>9245.677000000007</v>
      </c>
      <c r="BK365" s="157">
        <f>SUM(Z365:AD365)</f>
        <v>1247.3739999999962</v>
      </c>
      <c r="BL365" s="157">
        <f>SUM(AE365:AH365)</f>
        <v>14658.30066666667</v>
      </c>
      <c r="BM365" s="157">
        <f>SUM(AI365:AL365)</f>
        <v>16188.440333333336</v>
      </c>
      <c r="BN365" s="157">
        <f>SUM(AM365:AQ365)</f>
        <v>24574.13933333334</v>
      </c>
      <c r="BO365" s="157">
        <f>SUM(AR365:AU365)</f>
        <v>11232.839000000011</v>
      </c>
      <c r="BP365" s="157">
        <f>SUM(AV365:AY365)</f>
        <v>12336.960999999992</v>
      </c>
      <c r="BQ365" s="157">
        <f>SUM(AZ365:BD365)</f>
        <v>8174.5000000000036</v>
      </c>
      <c r="BR365" s="157">
        <f>SUM(BF365:BQ365)</f>
        <v>122187.32333333335</v>
      </c>
      <c r="BS365" s="157">
        <f>SUM(BF365:BH365)</f>
        <v>16335.43233333333</v>
      </c>
      <c r="BT365" s="157">
        <f>SUM(BI365:BK365)</f>
        <v>18686.710666666666</v>
      </c>
      <c r="BU365" s="157">
        <f>SUM(BL365:BN365)</f>
        <v>55420.880333333349</v>
      </c>
      <c r="BV365" s="157">
        <f>SUM(BO365:BQ365)</f>
        <v>31744.300000000007</v>
      </c>
      <c r="BW365" s="157">
        <f>SUM(BF365:BK365)</f>
        <v>35022.142999999996</v>
      </c>
      <c r="BX365" s="157">
        <f>SUM(BL365:BQ365)</f>
        <v>87165.180333333352</v>
      </c>
      <c r="BY365" s="157">
        <f>IF(Info!$O$3="Q1",$BS365,IF(Info!$O$3="Q2",$BS365+$BT365,IF(Info!$O$3="Q3",$BS365+$BT365+$BU365,$BR365)))</f>
        <v>16335.43233333333</v>
      </c>
      <c r="BZ365" s="157">
        <f>IF(Info!$O$3="Q1",$BS365,IF(Info!$O$3="Q2",$BT365,IF(Info!$O$3="Q3",$BU365,$BV365)))</f>
        <v>16335.43233333333</v>
      </c>
      <c r="CA365" s="49"/>
    </row>
    <row r="366" spans="1:79" x14ac:dyDescent="0.3">
      <c r="A366" s="269"/>
      <c r="B366" s="160" t="s">
        <v>394</v>
      </c>
      <c r="C366" s="275"/>
      <c r="D366" s="49"/>
      <c r="E366" s="278">
        <f>E365</f>
        <v>-5338.9455833333359</v>
      </c>
      <c r="F366" s="278">
        <f t="shared" ref="F366:AK366" si="551">E366+F365</f>
        <v>-7694.0745000000006</v>
      </c>
      <c r="G366" s="278">
        <f t="shared" si="551"/>
        <v>-10743.538083333335</v>
      </c>
      <c r="H366" s="278">
        <f t="shared" si="551"/>
        <v>-17492.474333333339</v>
      </c>
      <c r="I366" s="278">
        <f t="shared" si="551"/>
        <v>-14777.140250000004</v>
      </c>
      <c r="J366" s="278">
        <f t="shared" si="551"/>
        <v>-14264.23783333334</v>
      </c>
      <c r="K366" s="278">
        <f t="shared" si="551"/>
        <v>-13218.267083333338</v>
      </c>
      <c r="L366" s="278">
        <f t="shared" si="551"/>
        <v>-13376.464000000004</v>
      </c>
      <c r="M366" s="278">
        <f t="shared" si="551"/>
        <v>-12286.983000000004</v>
      </c>
      <c r="N366" s="278">
        <f t="shared" si="551"/>
        <v>-3839.1870000000054</v>
      </c>
      <c r="O366" s="278">
        <f t="shared" si="551"/>
        <v>4122.3973333333306</v>
      </c>
      <c r="P366" s="278">
        <f t="shared" si="551"/>
        <v>10206.161999999997</v>
      </c>
      <c r="Q366" s="278">
        <f t="shared" si="551"/>
        <v>16335.43233333333</v>
      </c>
      <c r="R366" s="278">
        <f t="shared" si="551"/>
        <v>12265.141083333328</v>
      </c>
      <c r="S366" s="278">
        <f t="shared" si="551"/>
        <v>18782.953499999996</v>
      </c>
      <c r="T366" s="278">
        <f t="shared" si="551"/>
        <v>23678.042916666662</v>
      </c>
      <c r="U366" s="278">
        <f t="shared" si="551"/>
        <v>24529.091999999993</v>
      </c>
      <c r="V366" s="278">
        <f t="shared" si="551"/>
        <v>26790.528416666664</v>
      </c>
      <c r="W366" s="278">
        <f t="shared" si="551"/>
        <v>20344.276166666663</v>
      </c>
      <c r="X366" s="278">
        <f t="shared" si="551"/>
        <v>28224.623583333334</v>
      </c>
      <c r="Y366" s="278">
        <f t="shared" si="551"/>
        <v>33774.769</v>
      </c>
      <c r="Z366" s="278">
        <f t="shared" si="551"/>
        <v>35957.350999999995</v>
      </c>
      <c r="AA366" s="278">
        <f t="shared" si="551"/>
        <v>36889.542999999998</v>
      </c>
      <c r="AB366" s="278">
        <f t="shared" si="551"/>
        <v>30962.834333333321</v>
      </c>
      <c r="AC366" s="278">
        <f t="shared" si="551"/>
        <v>33750.496999999988</v>
      </c>
      <c r="AD366" s="278">
        <f t="shared" si="551"/>
        <v>35022.142999999989</v>
      </c>
      <c r="AE366" s="278">
        <f t="shared" si="551"/>
        <v>39200.953083333327</v>
      </c>
      <c r="AF366" s="278">
        <f t="shared" si="551"/>
        <v>42698.409499999994</v>
      </c>
      <c r="AG366" s="278">
        <f t="shared" si="551"/>
        <v>43081.724583333329</v>
      </c>
      <c r="AH366" s="278">
        <f t="shared" si="551"/>
        <v>49680.443666666659</v>
      </c>
      <c r="AI366" s="278">
        <f t="shared" si="551"/>
        <v>55067.905083333331</v>
      </c>
      <c r="AJ366" s="278">
        <f t="shared" si="551"/>
        <v>60891.071499999998</v>
      </c>
      <c r="AK366" s="278">
        <f t="shared" si="551"/>
        <v>64055.914250000002</v>
      </c>
      <c r="AL366" s="278">
        <f t="shared" ref="AL366:BQ366" si="552">AK366+AL365</f>
        <v>65868.884000000005</v>
      </c>
      <c r="AM366" s="278">
        <f t="shared" si="552"/>
        <v>64816.42766666667</v>
      </c>
      <c r="AN366" s="278">
        <f t="shared" si="552"/>
        <v>73719.361666666679</v>
      </c>
      <c r="AO366" s="278">
        <f t="shared" si="552"/>
        <v>81399.928666666674</v>
      </c>
      <c r="AP366" s="278">
        <f t="shared" si="552"/>
        <v>85189.825666666671</v>
      </c>
      <c r="AQ366" s="278">
        <f t="shared" si="552"/>
        <v>90443.023333333345</v>
      </c>
      <c r="AR366" s="278">
        <f t="shared" si="552"/>
        <v>90249.233416666684</v>
      </c>
      <c r="AS366" s="278">
        <f t="shared" si="552"/>
        <v>96635.207166666689</v>
      </c>
      <c r="AT366" s="278">
        <f t="shared" si="552"/>
        <v>100893.3409166667</v>
      </c>
      <c r="AU366" s="278">
        <f t="shared" si="552"/>
        <v>101675.86233333337</v>
      </c>
      <c r="AV366" s="278">
        <f t="shared" si="552"/>
        <v>103302.95475000003</v>
      </c>
      <c r="AW366" s="278">
        <f t="shared" si="552"/>
        <v>100779.32550000004</v>
      </c>
      <c r="AX366" s="278">
        <f t="shared" si="552"/>
        <v>109910.43658333336</v>
      </c>
      <c r="AY366" s="278">
        <f t="shared" si="552"/>
        <v>114012.82333333336</v>
      </c>
      <c r="AZ366" s="278">
        <f t="shared" si="552"/>
        <v>113498.12300000002</v>
      </c>
      <c r="BA366" s="278">
        <f t="shared" si="552"/>
        <v>117495.19866666669</v>
      </c>
      <c r="BB366" s="278">
        <f t="shared" si="552"/>
        <v>112772.73600000003</v>
      </c>
      <c r="BC366" s="278">
        <f t="shared" si="552"/>
        <v>118749.82633333336</v>
      </c>
      <c r="BD366" s="278">
        <f t="shared" si="552"/>
        <v>122187.32333333336</v>
      </c>
      <c r="BE366" s="271"/>
      <c r="BF366" s="212">
        <f>BF365</f>
        <v>-17492.474333333339</v>
      </c>
      <c r="BG366" s="161">
        <f t="shared" ref="BG366:BQ366" si="553">BF366+BG365</f>
        <v>-13376.464000000004</v>
      </c>
      <c r="BH366" s="161">
        <f t="shared" si="553"/>
        <v>16335.43233333333</v>
      </c>
      <c r="BI366" s="161">
        <f t="shared" si="553"/>
        <v>24529.091999999993</v>
      </c>
      <c r="BJ366" s="161">
        <f t="shared" si="553"/>
        <v>33774.769</v>
      </c>
      <c r="BK366" s="161">
        <f t="shared" si="553"/>
        <v>35022.142999999996</v>
      </c>
      <c r="BL366" s="161">
        <f t="shared" si="553"/>
        <v>49680.443666666666</v>
      </c>
      <c r="BM366" s="161">
        <f t="shared" si="553"/>
        <v>65868.884000000005</v>
      </c>
      <c r="BN366" s="161">
        <f t="shared" si="553"/>
        <v>90443.023333333345</v>
      </c>
      <c r="BO366" s="161">
        <f t="shared" si="553"/>
        <v>101675.86233333335</v>
      </c>
      <c r="BP366" s="161">
        <f t="shared" si="553"/>
        <v>114012.82333333335</v>
      </c>
      <c r="BQ366" s="161">
        <f t="shared" si="553"/>
        <v>122187.32333333335</v>
      </c>
      <c r="BR366" s="157"/>
      <c r="BS366" s="161">
        <f>BS365</f>
        <v>16335.43233333333</v>
      </c>
      <c r="BT366" s="161">
        <f>BS366+BT365</f>
        <v>35022.142999999996</v>
      </c>
      <c r="BU366" s="161">
        <f>BT366+BU365</f>
        <v>90443.023333333345</v>
      </c>
      <c r="BV366" s="161">
        <f>BU366+BV365</f>
        <v>122187.32333333335</v>
      </c>
      <c r="BW366" s="157">
        <f>BT366</f>
        <v>35022.142999999996</v>
      </c>
      <c r="BX366" s="157">
        <f>BV366</f>
        <v>122187.32333333335</v>
      </c>
      <c r="BY366" s="157"/>
      <c r="BZ366" s="157"/>
      <c r="CA366" s="49"/>
    </row>
    <row r="367" spans="1:79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x14ac:dyDescent="0.3">
      <c r="A368" s="269"/>
      <c r="B368" s="78" t="s">
        <v>383</v>
      </c>
      <c r="C368" s="275"/>
      <c r="D368" s="161">
        <f>SUM(E368:BD368)</f>
        <v>0</v>
      </c>
      <c r="E368" s="215">
        <f>SUM(Paniglgasse:Newshop2!E368)</f>
        <v>0</v>
      </c>
      <c r="F368" s="215">
        <f>SUM(Paniglgasse:Newshop2!F368)</f>
        <v>0</v>
      </c>
      <c r="G368" s="215">
        <f>SUM(Paniglgasse:Newshop2!G368)</f>
        <v>0</v>
      </c>
      <c r="H368" s="215">
        <f>SUM(Paniglgasse:Newshop2!H368)</f>
        <v>0</v>
      </c>
      <c r="I368" s="215">
        <f>SUM(Paniglgasse:Newshop2!I368)</f>
        <v>0</v>
      </c>
      <c r="J368" s="215">
        <f>SUM(Paniglgasse:Newshop2!J368)</f>
        <v>0</v>
      </c>
      <c r="K368" s="215">
        <f>SUM(Paniglgasse:Newshop2!K368)</f>
        <v>0</v>
      </c>
      <c r="L368" s="215">
        <f>SUM(Paniglgasse:Newshop2!L368)</f>
        <v>0</v>
      </c>
      <c r="M368" s="215">
        <f>SUM(Paniglgasse:Newshop2!M368)</f>
        <v>0</v>
      </c>
      <c r="N368" s="215">
        <f>SUM(Paniglgasse:Newshop2!N368)</f>
        <v>0</v>
      </c>
      <c r="O368" s="215">
        <f>SUM(Paniglgasse:Newshop2!O368)</f>
        <v>0</v>
      </c>
      <c r="P368" s="215">
        <f>SUM(Paniglgasse:Newshop2!P368)</f>
        <v>0</v>
      </c>
      <c r="Q368" s="215">
        <f>SUM(Paniglgasse:Newshop2!Q368)</f>
        <v>0</v>
      </c>
      <c r="R368" s="215">
        <f>SUM(Paniglgasse:Newshop2!R368)</f>
        <v>0</v>
      </c>
      <c r="S368" s="215">
        <f>SUM(Paniglgasse:Newshop2!S368)</f>
        <v>0</v>
      </c>
      <c r="T368" s="215">
        <f>SUM(Paniglgasse:Newshop2!T368)</f>
        <v>0</v>
      </c>
      <c r="U368" s="215">
        <f>SUM(Paniglgasse:Newshop2!U368)</f>
        <v>0</v>
      </c>
      <c r="V368" s="215">
        <f>SUM(Paniglgasse:Newshop2!V368)</f>
        <v>0</v>
      </c>
      <c r="W368" s="215">
        <f>SUM(Paniglgasse:Newshop2!W368)</f>
        <v>0</v>
      </c>
      <c r="X368" s="215">
        <f>SUM(Paniglgasse:Newshop2!X368)</f>
        <v>0</v>
      </c>
      <c r="Y368" s="215">
        <f>SUM(Paniglgasse:Newshop2!Y368)</f>
        <v>0</v>
      </c>
      <c r="Z368" s="215">
        <f>SUM(Paniglgasse:Newshop2!Z368)</f>
        <v>0</v>
      </c>
      <c r="AA368" s="215">
        <f>SUM(Paniglgasse:Newshop2!AA368)</f>
        <v>0</v>
      </c>
      <c r="AB368" s="215">
        <f>SUM(Paniglgasse:Newshop2!AB368)</f>
        <v>0</v>
      </c>
      <c r="AC368" s="215">
        <f>SUM(Paniglgasse:Newshop2!AC368)</f>
        <v>0</v>
      </c>
      <c r="AD368" s="215">
        <f>SUM(Paniglgasse:Newshop2!AD368)</f>
        <v>0</v>
      </c>
      <c r="AE368" s="215">
        <f>SUM(Paniglgasse:Newshop2!AE368)</f>
        <v>0</v>
      </c>
      <c r="AF368" s="215">
        <f>SUM(Paniglgasse:Newshop2!AF368)</f>
        <v>0</v>
      </c>
      <c r="AG368" s="215">
        <f>SUM(Paniglgasse:Newshop2!AG368)</f>
        <v>0</v>
      </c>
      <c r="AH368" s="215">
        <f>SUM(Paniglgasse:Newshop2!AH368)</f>
        <v>0</v>
      </c>
      <c r="AI368" s="215">
        <f>SUM(Paniglgasse:Newshop2!AI368)</f>
        <v>0</v>
      </c>
      <c r="AJ368" s="215">
        <f>SUM(Paniglgasse:Newshop2!AJ368)</f>
        <v>0</v>
      </c>
      <c r="AK368" s="215">
        <f>SUM(Paniglgasse:Newshop2!AK368)</f>
        <v>0</v>
      </c>
      <c r="AL368" s="215">
        <f>SUM(Paniglgasse:Newshop2!AL368)</f>
        <v>0</v>
      </c>
      <c r="AM368" s="215">
        <f>SUM(Paniglgasse:Newshop2!AM368)</f>
        <v>0</v>
      </c>
      <c r="AN368" s="215">
        <f>SUM(Paniglgasse:Newshop2!AN368)</f>
        <v>0</v>
      </c>
      <c r="AO368" s="215">
        <f>SUM(Paniglgasse:Newshop2!AO368)</f>
        <v>0</v>
      </c>
      <c r="AP368" s="215">
        <f>SUM(Paniglgasse:Newshop2!AP368)</f>
        <v>0</v>
      </c>
      <c r="AQ368" s="215">
        <f>SUM(Paniglgasse:Newshop2!AQ368)</f>
        <v>0</v>
      </c>
      <c r="AR368" s="215">
        <f>SUM(Paniglgasse:Newshop2!AR368)</f>
        <v>0</v>
      </c>
      <c r="AS368" s="215">
        <f>SUM(Paniglgasse:Newshop2!AS368)</f>
        <v>0</v>
      </c>
      <c r="AT368" s="215">
        <f>SUM(Paniglgasse:Newshop2!AT368)</f>
        <v>0</v>
      </c>
      <c r="AU368" s="215">
        <f>SUM(Paniglgasse:Newshop2!AU368)</f>
        <v>0</v>
      </c>
      <c r="AV368" s="215">
        <f>SUM(Paniglgasse:Newshop2!AV368)</f>
        <v>0</v>
      </c>
      <c r="AW368" s="215">
        <f>SUM(Paniglgasse:Newshop2!AW368)</f>
        <v>0</v>
      </c>
      <c r="AX368" s="215">
        <f>SUM(Paniglgasse:Newshop2!AX368)</f>
        <v>0</v>
      </c>
      <c r="AY368" s="215">
        <f>SUM(Paniglgasse:Newshop2!AY368)</f>
        <v>0</v>
      </c>
      <c r="AZ368" s="215">
        <f>SUM(Paniglgasse:Newshop2!AZ368)</f>
        <v>0</v>
      </c>
      <c r="BA368" s="215">
        <f>SUM(Paniglgasse:Newshop2!BA368)</f>
        <v>0</v>
      </c>
      <c r="BB368" s="215">
        <f>SUM(Paniglgasse:Newshop2!BB368)</f>
        <v>0</v>
      </c>
      <c r="BC368" s="215">
        <f>SUM(Paniglgasse:Newshop2!BC368)</f>
        <v>0</v>
      </c>
      <c r="BD368" s="215">
        <f>SUM(Paniglgasse:Newshop2!BD368)</f>
        <v>0</v>
      </c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54">SUM(E368:E368)</f>
        <v>0</v>
      </c>
      <c r="F369" s="278">
        <f t="shared" si="554"/>
        <v>0</v>
      </c>
      <c r="G369" s="278">
        <f t="shared" si="554"/>
        <v>0</v>
      </c>
      <c r="H369" s="278">
        <f t="shared" si="554"/>
        <v>0</v>
      </c>
      <c r="I369" s="278">
        <f t="shared" si="554"/>
        <v>0</v>
      </c>
      <c r="J369" s="278">
        <f t="shared" si="554"/>
        <v>0</v>
      </c>
      <c r="K369" s="278">
        <f t="shared" si="554"/>
        <v>0</v>
      </c>
      <c r="L369" s="278">
        <f t="shared" si="554"/>
        <v>0</v>
      </c>
      <c r="M369" s="278">
        <f t="shared" si="554"/>
        <v>0</v>
      </c>
      <c r="N369" s="278">
        <f t="shared" si="554"/>
        <v>0</v>
      </c>
      <c r="O369" s="278">
        <f t="shared" si="554"/>
        <v>0</v>
      </c>
      <c r="P369" s="278">
        <f t="shared" si="554"/>
        <v>0</v>
      </c>
      <c r="Q369" s="278">
        <f t="shared" si="554"/>
        <v>0</v>
      </c>
      <c r="R369" s="278">
        <f t="shared" si="554"/>
        <v>0</v>
      </c>
      <c r="S369" s="278">
        <f t="shared" si="554"/>
        <v>0</v>
      </c>
      <c r="T369" s="278">
        <f t="shared" si="554"/>
        <v>0</v>
      </c>
      <c r="U369" s="278">
        <f t="shared" si="554"/>
        <v>0</v>
      </c>
      <c r="V369" s="278">
        <f t="shared" si="554"/>
        <v>0</v>
      </c>
      <c r="W369" s="278">
        <f t="shared" si="554"/>
        <v>0</v>
      </c>
      <c r="X369" s="278">
        <f t="shared" si="554"/>
        <v>0</v>
      </c>
      <c r="Y369" s="278">
        <f t="shared" si="554"/>
        <v>0</v>
      </c>
      <c r="Z369" s="278">
        <f t="shared" si="554"/>
        <v>0</v>
      </c>
      <c r="AA369" s="278">
        <f t="shared" si="554"/>
        <v>0</v>
      </c>
      <c r="AB369" s="278">
        <f t="shared" si="554"/>
        <v>0</v>
      </c>
      <c r="AC369" s="278">
        <f t="shared" si="554"/>
        <v>0</v>
      </c>
      <c r="AD369" s="278">
        <f t="shared" si="554"/>
        <v>0</v>
      </c>
      <c r="AE369" s="278">
        <f t="shared" si="554"/>
        <v>0</v>
      </c>
      <c r="AF369" s="278">
        <f t="shared" si="554"/>
        <v>0</v>
      </c>
      <c r="AG369" s="278">
        <f t="shared" si="554"/>
        <v>0</v>
      </c>
      <c r="AH369" s="278">
        <f t="shared" si="554"/>
        <v>0</v>
      </c>
      <c r="AI369" s="278">
        <f t="shared" si="554"/>
        <v>0</v>
      </c>
      <c r="AJ369" s="278">
        <f t="shared" si="554"/>
        <v>0</v>
      </c>
      <c r="AK369" s="278">
        <f t="shared" ref="AK369:BP369" si="555">SUM(AK368:AK368)</f>
        <v>0</v>
      </c>
      <c r="AL369" s="278">
        <f t="shared" si="555"/>
        <v>0</v>
      </c>
      <c r="AM369" s="278">
        <f t="shared" si="555"/>
        <v>0</v>
      </c>
      <c r="AN369" s="278">
        <f t="shared" si="555"/>
        <v>0</v>
      </c>
      <c r="AO369" s="278">
        <f t="shared" si="555"/>
        <v>0</v>
      </c>
      <c r="AP369" s="278">
        <f t="shared" si="555"/>
        <v>0</v>
      </c>
      <c r="AQ369" s="278">
        <f t="shared" si="555"/>
        <v>0</v>
      </c>
      <c r="AR369" s="278">
        <f t="shared" si="555"/>
        <v>0</v>
      </c>
      <c r="AS369" s="278">
        <f t="shared" si="555"/>
        <v>0</v>
      </c>
      <c r="AT369" s="278">
        <f t="shared" si="555"/>
        <v>0</v>
      </c>
      <c r="AU369" s="278">
        <f t="shared" si="555"/>
        <v>0</v>
      </c>
      <c r="AV369" s="278">
        <f t="shared" si="555"/>
        <v>0</v>
      </c>
      <c r="AW369" s="278">
        <f t="shared" si="555"/>
        <v>0</v>
      </c>
      <c r="AX369" s="278">
        <f t="shared" si="555"/>
        <v>0</v>
      </c>
      <c r="AY369" s="278">
        <f t="shared" si="555"/>
        <v>0</v>
      </c>
      <c r="AZ369" s="278">
        <f t="shared" si="555"/>
        <v>0</v>
      </c>
      <c r="BA369" s="278">
        <f t="shared" si="555"/>
        <v>0</v>
      </c>
      <c r="BB369" s="278">
        <f t="shared" si="555"/>
        <v>0</v>
      </c>
      <c r="BC369" s="278">
        <f t="shared" si="555"/>
        <v>0</v>
      </c>
      <c r="BD369" s="278">
        <f t="shared" si="555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x14ac:dyDescent="0.3">
      <c r="A371" s="269"/>
      <c r="B371" s="207" t="s">
        <v>385</v>
      </c>
      <c r="C371" s="275"/>
      <c r="D371" s="210">
        <f>SUM(E371:BD371)</f>
        <v>122187.32333333336</v>
      </c>
      <c r="E371" s="283">
        <f t="shared" ref="E371:AJ371" si="556">E365-E369</f>
        <v>-5338.9455833333359</v>
      </c>
      <c r="F371" s="283">
        <f t="shared" si="556"/>
        <v>-2355.1289166666647</v>
      </c>
      <c r="G371" s="283">
        <f t="shared" si="556"/>
        <v>-3049.4635833333341</v>
      </c>
      <c r="H371" s="283">
        <f t="shared" si="556"/>
        <v>-6748.9362500000061</v>
      </c>
      <c r="I371" s="283">
        <f t="shared" si="556"/>
        <v>2715.334083333335</v>
      </c>
      <c r="J371" s="283">
        <f t="shared" si="556"/>
        <v>512.90241666666407</v>
      </c>
      <c r="K371" s="283">
        <f t="shared" si="556"/>
        <v>1045.9707500000022</v>
      </c>
      <c r="L371" s="283">
        <f t="shared" si="556"/>
        <v>-158.19691666666586</v>
      </c>
      <c r="M371" s="283">
        <f t="shared" si="556"/>
        <v>1089.4809999999998</v>
      </c>
      <c r="N371" s="283">
        <f t="shared" si="556"/>
        <v>8447.7959999999985</v>
      </c>
      <c r="O371" s="283">
        <f t="shared" si="556"/>
        <v>7961.584333333336</v>
      </c>
      <c r="P371" s="283">
        <f t="shared" si="556"/>
        <v>6083.764666666666</v>
      </c>
      <c r="Q371" s="283">
        <f t="shared" si="556"/>
        <v>6129.2703333333338</v>
      </c>
      <c r="R371" s="283">
        <f t="shared" si="556"/>
        <v>-4070.291250000002</v>
      </c>
      <c r="S371" s="283">
        <f t="shared" si="556"/>
        <v>6517.8124166666676</v>
      </c>
      <c r="T371" s="283">
        <f t="shared" si="556"/>
        <v>4895.0894166666658</v>
      </c>
      <c r="U371" s="283">
        <f t="shared" si="556"/>
        <v>851.04908333333151</v>
      </c>
      <c r="V371" s="283">
        <f t="shared" si="556"/>
        <v>2261.436416666671</v>
      </c>
      <c r="W371" s="283">
        <f t="shared" si="556"/>
        <v>-6446.2522500000014</v>
      </c>
      <c r="X371" s="283">
        <f t="shared" si="556"/>
        <v>7880.3474166666711</v>
      </c>
      <c r="Y371" s="283">
        <f t="shared" si="556"/>
        <v>5550.1454166666663</v>
      </c>
      <c r="Z371" s="283">
        <f t="shared" si="556"/>
        <v>2182.5819999999985</v>
      </c>
      <c r="AA371" s="283">
        <f t="shared" si="556"/>
        <v>932.19200000000274</v>
      </c>
      <c r="AB371" s="283">
        <f t="shared" si="556"/>
        <v>-5926.7086666666764</v>
      </c>
      <c r="AC371" s="283">
        <f t="shared" si="556"/>
        <v>2787.6626666666707</v>
      </c>
      <c r="AD371" s="283">
        <f t="shared" si="556"/>
        <v>1271.6460000000006</v>
      </c>
      <c r="AE371" s="283">
        <f t="shared" si="556"/>
        <v>4178.8100833333338</v>
      </c>
      <c r="AF371" s="283">
        <f t="shared" si="556"/>
        <v>3497.4564166666642</v>
      </c>
      <c r="AG371" s="283">
        <f t="shared" si="556"/>
        <v>383.31508333333841</v>
      </c>
      <c r="AH371" s="283">
        <f t="shared" si="556"/>
        <v>6598.7190833333334</v>
      </c>
      <c r="AI371" s="283">
        <f t="shared" si="556"/>
        <v>5387.4614166666688</v>
      </c>
      <c r="AJ371" s="283">
        <f t="shared" si="556"/>
        <v>5823.1664166666669</v>
      </c>
      <c r="AK371" s="283">
        <f t="shared" ref="AK371:BD371" si="557">AK365-AK369</f>
        <v>3164.8427499999998</v>
      </c>
      <c r="AL371" s="283">
        <f t="shared" si="557"/>
        <v>1812.9697500000002</v>
      </c>
      <c r="AM371" s="283">
        <f t="shared" si="557"/>
        <v>-1052.4563333333317</v>
      </c>
      <c r="AN371" s="283">
        <f t="shared" si="557"/>
        <v>8902.9340000000029</v>
      </c>
      <c r="AO371" s="283">
        <f t="shared" si="557"/>
        <v>7680.5670000000027</v>
      </c>
      <c r="AP371" s="283">
        <f t="shared" si="557"/>
        <v>3789.8969999999972</v>
      </c>
      <c r="AQ371" s="283">
        <f t="shared" si="557"/>
        <v>5253.1976666666669</v>
      </c>
      <c r="AR371" s="283">
        <f t="shared" si="557"/>
        <v>-193.78991666666116</v>
      </c>
      <c r="AS371" s="283">
        <f t="shared" si="557"/>
        <v>6385.973750000001</v>
      </c>
      <c r="AT371" s="283">
        <f t="shared" si="557"/>
        <v>4258.1337500000009</v>
      </c>
      <c r="AU371" s="283">
        <f t="shared" si="557"/>
        <v>782.52141666667012</v>
      </c>
      <c r="AV371" s="283">
        <f t="shared" si="557"/>
        <v>1627.0924166666664</v>
      </c>
      <c r="AW371" s="283">
        <f t="shared" si="557"/>
        <v>-2523.6292500000018</v>
      </c>
      <c r="AX371" s="283">
        <f t="shared" si="557"/>
        <v>9131.1110833333296</v>
      </c>
      <c r="AY371" s="283">
        <f t="shared" si="557"/>
        <v>4102.3867499999978</v>
      </c>
      <c r="AZ371" s="283">
        <f t="shared" si="557"/>
        <v>-514.70033333333413</v>
      </c>
      <c r="BA371" s="283">
        <f t="shared" si="557"/>
        <v>3997.0756666666712</v>
      </c>
      <c r="BB371" s="283">
        <f t="shared" si="557"/>
        <v>-4722.4626666666627</v>
      </c>
      <c r="BC371" s="283">
        <f t="shared" si="557"/>
        <v>5977.0903333333299</v>
      </c>
      <c r="BD371" s="283">
        <f t="shared" si="557"/>
        <v>3437.4969999999994</v>
      </c>
      <c r="BE371" s="271"/>
      <c r="BF371" s="162">
        <f>SUM(E371:H371)</f>
        <v>-17492.474333333339</v>
      </c>
      <c r="BG371" s="157">
        <f>SUM(I371:L371)</f>
        <v>4116.0103333333354</v>
      </c>
      <c r="BH371" s="157">
        <f>SUM(M371:Q371)</f>
        <v>29711.896333333334</v>
      </c>
      <c r="BI371" s="157">
        <f>SUM(R371:U371)</f>
        <v>8193.6596666666628</v>
      </c>
      <c r="BJ371" s="157">
        <f>SUM(V371:Y371)</f>
        <v>9245.677000000007</v>
      </c>
      <c r="BK371" s="157">
        <f>SUM(Z371:AD371)</f>
        <v>1247.3739999999962</v>
      </c>
      <c r="BL371" s="157">
        <f>SUM(AE371:AH371)</f>
        <v>14658.30066666667</v>
      </c>
      <c r="BM371" s="157">
        <f>SUM(AI371:AL371)</f>
        <v>16188.440333333336</v>
      </c>
      <c r="BN371" s="157">
        <f>SUM(AM371:AQ371)</f>
        <v>24574.13933333334</v>
      </c>
      <c r="BO371" s="157">
        <f>SUM(AR371:AU371)</f>
        <v>11232.839000000011</v>
      </c>
      <c r="BP371" s="157">
        <f>SUM(AV371:AY371)</f>
        <v>12336.960999999992</v>
      </c>
      <c r="BQ371" s="157">
        <f>SUM(AZ371:BD371)</f>
        <v>8174.5000000000036</v>
      </c>
      <c r="BR371" s="157">
        <f>SUM(BF371:BQ371)</f>
        <v>122187.32333333335</v>
      </c>
      <c r="BS371" s="157">
        <f>SUM(BF371:BH371)</f>
        <v>16335.43233333333</v>
      </c>
      <c r="BT371" s="157">
        <f>SUM(BI371:BK371)</f>
        <v>18686.710666666666</v>
      </c>
      <c r="BU371" s="157">
        <f>SUM(BL371:BN371)</f>
        <v>55420.880333333349</v>
      </c>
      <c r="BV371" s="157">
        <f>SUM(BO371:BQ371)</f>
        <v>31744.300000000007</v>
      </c>
      <c r="BW371" s="157">
        <f>SUM(BF371:BK371)</f>
        <v>35022.142999999996</v>
      </c>
      <c r="BX371" s="157">
        <f>SUM(BL371:BQ371)</f>
        <v>87165.180333333352</v>
      </c>
      <c r="BY371" s="157">
        <f>IF(Info!$O$3="Q1",$BS371,IF(Info!$O$3="Q2",$BS371+$BT371,IF(Info!$O$3="Q3",$BS371+$BT371+$BU371,$BR371)))</f>
        <v>16335.43233333333</v>
      </c>
      <c r="BZ371" s="157">
        <f>IF(Info!$O$3="Q1",$BS371,IF(Info!$O$3="Q2",$BT371,IF(Info!$O$3="Q3",$BU371,$BV371)))</f>
        <v>16335.43233333333</v>
      </c>
      <c r="CA371" s="49"/>
    </row>
    <row r="372" spans="1:79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x14ac:dyDescent="0.3">
      <c r="A373" s="269"/>
      <c r="B373" s="160" t="s">
        <v>412</v>
      </c>
      <c r="C373" s="275"/>
      <c r="D373" s="285">
        <f>SUM(E373:BD373)</f>
        <v>85189.825666666671</v>
      </c>
      <c r="E373" s="286">
        <f t="shared" ref="E373:AJ373" si="558">IF(E136=0,0,E365)</f>
        <v>-5338.9455833333359</v>
      </c>
      <c r="F373" s="286">
        <f t="shared" si="558"/>
        <v>-2355.1289166666647</v>
      </c>
      <c r="G373" s="286">
        <f t="shared" si="558"/>
        <v>-3049.4635833333341</v>
      </c>
      <c r="H373" s="286">
        <f t="shared" si="558"/>
        <v>-6748.9362500000061</v>
      </c>
      <c r="I373" s="286">
        <f t="shared" si="558"/>
        <v>2715.334083333335</v>
      </c>
      <c r="J373" s="286">
        <f t="shared" si="558"/>
        <v>512.90241666666407</v>
      </c>
      <c r="K373" s="286">
        <f t="shared" si="558"/>
        <v>1045.9707500000022</v>
      </c>
      <c r="L373" s="286">
        <f t="shared" si="558"/>
        <v>-158.19691666666586</v>
      </c>
      <c r="M373" s="286">
        <f t="shared" si="558"/>
        <v>1089.4809999999998</v>
      </c>
      <c r="N373" s="286">
        <f t="shared" si="558"/>
        <v>8447.7959999999985</v>
      </c>
      <c r="O373" s="286">
        <f t="shared" si="558"/>
        <v>7961.584333333336</v>
      </c>
      <c r="P373" s="286">
        <f t="shared" si="558"/>
        <v>6083.764666666666</v>
      </c>
      <c r="Q373" s="286">
        <f t="shared" si="558"/>
        <v>6129.2703333333338</v>
      </c>
      <c r="R373" s="286">
        <f t="shared" si="558"/>
        <v>-4070.291250000002</v>
      </c>
      <c r="S373" s="286">
        <f t="shared" si="558"/>
        <v>6517.8124166666676</v>
      </c>
      <c r="T373" s="286">
        <f t="shared" si="558"/>
        <v>4895.0894166666658</v>
      </c>
      <c r="U373" s="286">
        <f t="shared" si="558"/>
        <v>851.04908333333151</v>
      </c>
      <c r="V373" s="286">
        <f t="shared" si="558"/>
        <v>2261.436416666671</v>
      </c>
      <c r="W373" s="286">
        <f t="shared" si="558"/>
        <v>-6446.2522500000014</v>
      </c>
      <c r="X373" s="286">
        <f t="shared" si="558"/>
        <v>7880.3474166666711</v>
      </c>
      <c r="Y373" s="286">
        <f t="shared" si="558"/>
        <v>5550.1454166666663</v>
      </c>
      <c r="Z373" s="286">
        <f t="shared" si="558"/>
        <v>2182.5819999999985</v>
      </c>
      <c r="AA373" s="286">
        <f t="shared" si="558"/>
        <v>932.19200000000274</v>
      </c>
      <c r="AB373" s="286">
        <f t="shared" si="558"/>
        <v>-5926.7086666666764</v>
      </c>
      <c r="AC373" s="286">
        <f t="shared" si="558"/>
        <v>2787.6626666666707</v>
      </c>
      <c r="AD373" s="286">
        <f t="shared" si="558"/>
        <v>1271.6460000000006</v>
      </c>
      <c r="AE373" s="286">
        <f t="shared" si="558"/>
        <v>4178.8100833333338</v>
      </c>
      <c r="AF373" s="286">
        <f t="shared" si="558"/>
        <v>3497.4564166666642</v>
      </c>
      <c r="AG373" s="286">
        <f t="shared" si="558"/>
        <v>383.31508333333841</v>
      </c>
      <c r="AH373" s="286">
        <f t="shared" si="558"/>
        <v>6598.7190833333334</v>
      </c>
      <c r="AI373" s="286">
        <f t="shared" si="558"/>
        <v>5387.4614166666688</v>
      </c>
      <c r="AJ373" s="286">
        <f t="shared" si="558"/>
        <v>5823.1664166666669</v>
      </c>
      <c r="AK373" s="286">
        <f t="shared" ref="AK373:BD373" si="559">IF(AK136=0,0,AK365)</f>
        <v>3164.8427499999998</v>
      </c>
      <c r="AL373" s="286">
        <f t="shared" si="559"/>
        <v>1812.9697500000002</v>
      </c>
      <c r="AM373" s="286">
        <f t="shared" si="559"/>
        <v>-1052.4563333333317</v>
      </c>
      <c r="AN373" s="286">
        <f t="shared" si="559"/>
        <v>8902.9340000000029</v>
      </c>
      <c r="AO373" s="286">
        <f t="shared" si="559"/>
        <v>7680.5670000000027</v>
      </c>
      <c r="AP373" s="286">
        <f t="shared" si="559"/>
        <v>3789.8969999999972</v>
      </c>
      <c r="AQ373" s="286">
        <f t="shared" si="559"/>
        <v>0</v>
      </c>
      <c r="AR373" s="286">
        <f t="shared" si="559"/>
        <v>0</v>
      </c>
      <c r="AS373" s="286">
        <f t="shared" si="559"/>
        <v>0</v>
      </c>
      <c r="AT373" s="286">
        <f t="shared" si="559"/>
        <v>0</v>
      </c>
      <c r="AU373" s="286">
        <f t="shared" si="559"/>
        <v>0</v>
      </c>
      <c r="AV373" s="286">
        <f t="shared" si="559"/>
        <v>0</v>
      </c>
      <c r="AW373" s="286">
        <f t="shared" si="559"/>
        <v>0</v>
      </c>
      <c r="AX373" s="286">
        <f t="shared" si="559"/>
        <v>0</v>
      </c>
      <c r="AY373" s="286">
        <f t="shared" si="559"/>
        <v>0</v>
      </c>
      <c r="AZ373" s="286">
        <f t="shared" si="559"/>
        <v>0</v>
      </c>
      <c r="BA373" s="286">
        <f t="shared" si="559"/>
        <v>0</v>
      </c>
      <c r="BB373" s="286">
        <f t="shared" si="559"/>
        <v>0</v>
      </c>
      <c r="BC373" s="286">
        <f t="shared" si="559"/>
        <v>0</v>
      </c>
      <c r="BD373" s="286">
        <f t="shared" si="559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x14ac:dyDescent="0.3">
      <c r="B375" s="54"/>
    </row>
    <row r="376" spans="1:79" x14ac:dyDescent="0.3">
      <c r="B376" s="54"/>
    </row>
  </sheetData>
  <conditionalFormatting sqref="D57:BZ57 BE58:BE70">
    <cfRule type="cellIs" dxfId="2" priority="1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árok7">
    <tabColor theme="9" tint="-0.249977111117893"/>
  </sheetPr>
  <dimension ref="A1:CC376"/>
  <sheetViews>
    <sheetView showGridLines="0" zoomScale="80" zoomScaleNormal="80" workbookViewId="0">
      <pane xSplit="4" ySplit="4" topLeftCell="E123" activePane="bottomRight" state="frozen"/>
      <selection activeCell="D124" sqref="D124"/>
      <selection pane="topRight" activeCell="D124" sqref="D124"/>
      <selection pane="bottomLeft" activeCell="D124" sqref="D124"/>
      <selection pane="bottomRight" activeCell="M123" sqref="M123:Q130"/>
    </sheetView>
  </sheetViews>
  <sheetFormatPr defaultRowHeight="14.4" outlineLevelCol="1" x14ac:dyDescent="0.3"/>
  <cols>
    <col min="1" max="1" width="2.33203125" bestFit="1" customWidth="1"/>
    <col min="2" max="2" width="48.6640625" bestFit="1" customWidth="1"/>
    <col min="3" max="3" width="8.6640625" bestFit="1" customWidth="1"/>
    <col min="4" max="4" width="12" bestFit="1" customWidth="1"/>
    <col min="5" max="5" width="11" bestFit="1" customWidth="1"/>
    <col min="6" max="6" width="11.5546875" customWidth="1"/>
    <col min="7" max="11" width="11.5546875" bestFit="1" customWidth="1"/>
    <col min="12" max="13" width="11.5546875" customWidth="1" outlineLevel="1"/>
    <col min="14" max="55" width="12.6640625" customWidth="1" outlineLevel="1"/>
    <col min="56" max="56" width="12.6640625" bestFit="1" customWidth="1"/>
    <col min="57" max="57" width="2.44140625" customWidth="1"/>
    <col min="58" max="60" width="11.5546875" customWidth="1" outlineLevel="1"/>
    <col min="61" max="62" width="11" customWidth="1" outlineLevel="1"/>
    <col min="63" max="69" width="11.5546875" customWidth="1" outlineLevel="1"/>
    <col min="70" max="71" width="12.6640625" customWidth="1" outlineLevel="1"/>
    <col min="72" max="74" width="12" customWidth="1" outlineLevel="1"/>
    <col min="75" max="75" width="12.6640625" customWidth="1" outlineLevel="1"/>
    <col min="76" max="76" width="12" customWidth="1" outlineLevel="1"/>
    <col min="77" max="78" width="12.6640625" customWidth="1" outlineLevel="1"/>
  </cols>
  <sheetData>
    <row r="1" spans="1:79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112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119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675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x14ac:dyDescent="0.3">
      <c r="B3" s="17" t="s">
        <v>431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14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676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8.600000000000001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153">
        <v>4</v>
      </c>
      <c r="I4" s="153">
        <v>5</v>
      </c>
      <c r="J4" s="153">
        <v>6</v>
      </c>
      <c r="K4" s="153">
        <v>7</v>
      </c>
      <c r="L4" s="153">
        <v>8</v>
      </c>
      <c r="M4" s="15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153">
        <v>45</v>
      </c>
      <c r="AX4" s="153">
        <v>46</v>
      </c>
      <c r="AY4" s="153">
        <v>47</v>
      </c>
      <c r="AZ4" s="153">
        <v>48</v>
      </c>
      <c r="BA4" s="153">
        <v>49</v>
      </c>
      <c r="BB4" s="15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677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x14ac:dyDescent="0.3">
      <c r="A5" s="155"/>
      <c r="B5" s="291" t="s">
        <v>284</v>
      </c>
      <c r="C5" s="156"/>
      <c r="D5" s="157">
        <f t="shared" ref="D5:D34" si="0">SUM(E5:BD5)</f>
        <v>2217</v>
      </c>
      <c r="E5" s="292">
        <f>SUM(Paniglgasse:Landstrasser_Hauptstrasse!E5)</f>
        <v>129.03</v>
      </c>
      <c r="F5" s="292">
        <f>SUM(Paniglgasse:Landstrasser_Hauptstrasse!F5)</f>
        <v>-1.1799999999999997</v>
      </c>
      <c r="G5" s="292">
        <f>SUM(Paniglgasse:Landstrasser_Hauptstrasse!G5)</f>
        <v>-87.63</v>
      </c>
      <c r="H5" s="292">
        <f>SUM(Paniglgasse:Landstrasser_Hauptstrasse!H5)</f>
        <v>18.68</v>
      </c>
      <c r="I5" s="292">
        <f>SUM(Paniglgasse:Landstrasser_Hauptstrasse!I5)</f>
        <v>-32</v>
      </c>
      <c r="J5" s="292">
        <f>SUM(Paniglgasse:Landstrasser_Hauptstrasse!J5)</f>
        <v>55.56</v>
      </c>
      <c r="K5" s="292">
        <f>SUM(Paniglgasse:Landstrasser_Hauptstrasse!K5)</f>
        <v>31</v>
      </c>
      <c r="L5" s="292">
        <f>SUM(Paniglgasse:Landstrasser_Hauptstrasse!L5)</f>
        <v>75.150000000000006</v>
      </c>
      <c r="M5" s="292">
        <f>SUM(Paniglgasse:Landstrasser_Hauptstrasse!M5)</f>
        <v>32.880000000000003</v>
      </c>
      <c r="N5" s="292">
        <f>SUM(Paniglgasse:Landstrasser_Hauptstrasse!N5)</f>
        <v>246.35</v>
      </c>
      <c r="O5" s="292">
        <f>SUM(Paniglgasse:Landstrasser_Hauptstrasse!O5)</f>
        <v>-26.840000000000003</v>
      </c>
      <c r="P5" s="292">
        <f>SUM(Paniglgasse:Landstrasser_Hauptstrasse!P5)</f>
        <v>34.230000000000004</v>
      </c>
      <c r="Q5" s="292">
        <f>SUM(Paniglgasse:Landstrasser_Hauptstrasse!Q5)</f>
        <v>106.5</v>
      </c>
      <c r="R5" s="292">
        <f>SUM(Paniglgasse:Landstrasser_Hauptstrasse!R5)</f>
        <v>300.98</v>
      </c>
      <c r="S5" s="292">
        <f>SUM(Paniglgasse:Landstrasser_Hauptstrasse!S5)</f>
        <v>107.24</v>
      </c>
      <c r="T5" s="292">
        <f>SUM(Paniglgasse:Landstrasser_Hauptstrasse!T5)</f>
        <v>-11.309999999999999</v>
      </c>
      <c r="U5" s="292">
        <f>SUM(Paniglgasse:Landstrasser_Hauptstrasse!U5)</f>
        <v>65.44</v>
      </c>
      <c r="V5" s="292">
        <f>SUM(Paniglgasse:Landstrasser_Hauptstrasse!V5)</f>
        <v>124.09</v>
      </c>
      <c r="W5" s="292">
        <f>SUM(Paniglgasse:Landstrasser_Hauptstrasse!W5)</f>
        <v>85.36</v>
      </c>
      <c r="X5" s="292">
        <f>SUM(Paniglgasse:Landstrasser_Hauptstrasse!X5)</f>
        <v>74.02000000000001</v>
      </c>
      <c r="Y5" s="292">
        <f>SUM(Paniglgasse:Landstrasser_Hauptstrasse!Y5)</f>
        <v>34.19</v>
      </c>
      <c r="Z5" s="292">
        <f>SUM(Paniglgasse:Landstrasser_Hauptstrasse!Z5)</f>
        <v>62.97</v>
      </c>
      <c r="AA5" s="292">
        <f>SUM(Paniglgasse:Landstrasser_Hauptstrasse!AA5)</f>
        <v>106.75999999999999</v>
      </c>
      <c r="AB5" s="292">
        <f>SUM(Paniglgasse:Landstrasser_Hauptstrasse!AB5)</f>
        <v>-4.8599999999999994</v>
      </c>
      <c r="AC5" s="292">
        <f>SUM(Paniglgasse:Landstrasser_Hauptstrasse!AC5)</f>
        <v>38.4</v>
      </c>
      <c r="AD5" s="292">
        <f>SUM(Paniglgasse:Landstrasser_Hauptstrasse!AD5)</f>
        <v>22.12</v>
      </c>
      <c r="AE5" s="292">
        <f>SUM(Paniglgasse:Landstrasser_Hauptstrasse!AE5)</f>
        <v>50.019999999999996</v>
      </c>
      <c r="AF5" s="292">
        <f>SUM(Paniglgasse:Landstrasser_Hauptstrasse!AF5)</f>
        <v>254.44</v>
      </c>
      <c r="AG5" s="292">
        <f>SUM(Paniglgasse:Landstrasser_Hauptstrasse!AG5)</f>
        <v>-94.78</v>
      </c>
      <c r="AH5" s="292">
        <f>SUM(Paniglgasse:Landstrasser_Hauptstrasse!AH5)</f>
        <v>62.13</v>
      </c>
      <c r="AI5" s="292">
        <f>SUM(Paniglgasse:Landstrasser_Hauptstrasse!AI5)</f>
        <v>30.18</v>
      </c>
      <c r="AJ5" s="292">
        <f>SUM(Paniglgasse:Landstrasser_Hauptstrasse!AJ5)</f>
        <v>183.67</v>
      </c>
      <c r="AK5" s="292">
        <f>SUM(Paniglgasse:Landstrasser_Hauptstrasse!AK5)</f>
        <v>-10.119999999999997</v>
      </c>
      <c r="AL5" s="292">
        <f>SUM(Paniglgasse:Landstrasser_Hauptstrasse!AL5)</f>
        <v>25.99</v>
      </c>
      <c r="AM5" s="292">
        <f>SUM(Paniglgasse:Landstrasser_Hauptstrasse!AM5)</f>
        <v>13.07</v>
      </c>
      <c r="AN5" s="292">
        <f>SUM(Paniglgasse:Landstrasser_Hauptstrasse!AN5)</f>
        <v>59.33</v>
      </c>
      <c r="AO5" s="292">
        <f>SUM(Paniglgasse:Landstrasser_Hauptstrasse!AO5)</f>
        <v>28.24</v>
      </c>
      <c r="AP5" s="292">
        <f>SUM(Paniglgasse:Landstrasser_Hauptstrasse!AP5)</f>
        <v>27.7</v>
      </c>
      <c r="AQ5" s="292">
        <f>SUM(Paniglgasse:Landstrasser_Hauptstrasse!AQ5)</f>
        <v>0</v>
      </c>
      <c r="AR5" s="292">
        <f>SUM(Paniglgasse:Landstrasser_Hauptstrasse!AR5)</f>
        <v>0</v>
      </c>
      <c r="AS5" s="292">
        <f>SUM(Paniglgasse:Landstrasser_Hauptstrasse!AS5)</f>
        <v>0</v>
      </c>
      <c r="AT5" s="292">
        <f>SUM(Paniglgasse:Landstrasser_Hauptstrasse!AT5)</f>
        <v>0</v>
      </c>
      <c r="AU5" s="292">
        <f>SUM(Paniglgasse:Landstrasser_Hauptstrasse!AU5)</f>
        <v>0</v>
      </c>
      <c r="AV5" s="292">
        <f>SUM(Paniglgasse:Landstrasser_Hauptstrasse!AV5)</f>
        <v>0</v>
      </c>
      <c r="AW5" s="292">
        <f>SUM(Paniglgasse:Landstrasser_Hauptstrasse!AW5)</f>
        <v>0</v>
      </c>
      <c r="AX5" s="292">
        <f>SUM(Paniglgasse:Landstrasser_Hauptstrasse!AX5)</f>
        <v>0</v>
      </c>
      <c r="AY5" s="292">
        <f>SUM(Paniglgasse:Landstrasser_Hauptstrasse!AY5)</f>
        <v>0</v>
      </c>
      <c r="AZ5" s="292">
        <f>SUM(Paniglgasse:Landstrasser_Hauptstrasse!AZ5)</f>
        <v>0</v>
      </c>
      <c r="BA5" s="292">
        <f>SUM(Paniglgasse:Landstrasser_Hauptstrasse!BA5)</f>
        <v>0</v>
      </c>
      <c r="BB5" s="292">
        <f>SUM(Paniglgasse:Landstrasser_Hauptstrasse!BB5)</f>
        <v>0</v>
      </c>
      <c r="BC5" s="292">
        <f>SUM(Paniglgasse:Landstrasser_Hauptstrasse!BC5)</f>
        <v>0</v>
      </c>
      <c r="BD5" s="292">
        <f>SUM(Paniglgasse:Landstrasser_Hauptstrasse!BD5)</f>
        <v>0</v>
      </c>
      <c r="BE5" s="158"/>
      <c r="BF5" s="159">
        <f t="shared" ref="BF5:BF34" si="1">SUM(E5:H5)</f>
        <v>58.9</v>
      </c>
      <c r="BG5" s="41">
        <f t="shared" ref="BG5:BG34" si="2">SUM(I5:L5)</f>
        <v>129.71</v>
      </c>
      <c r="BH5" s="41">
        <f t="shared" ref="BH5:BH34" si="3">SUM(M5:Q5)</f>
        <v>393.12</v>
      </c>
      <c r="BI5" s="41">
        <f t="shared" ref="BI5:BI34" si="4">SUM(R5:U5)</f>
        <v>462.35</v>
      </c>
      <c r="BJ5" s="41">
        <f t="shared" ref="BJ5:BJ34" si="5">SUM(V5:Y5)</f>
        <v>317.66000000000003</v>
      </c>
      <c r="BK5" s="41">
        <f t="shared" ref="BK5:BK34" si="6">SUM(Z5:AD5)</f>
        <v>225.39000000000001</v>
      </c>
      <c r="BL5" s="41">
        <f t="shared" ref="BL5:BL34" si="7">SUM(AE5:AH5)</f>
        <v>271.81</v>
      </c>
      <c r="BM5" s="41">
        <f t="shared" ref="BM5:BM34" si="8">SUM(AI5:AL5)</f>
        <v>229.72</v>
      </c>
      <c r="BN5" s="41">
        <f t="shared" ref="BN5:BN34" si="9">SUM(AM5:AQ5)</f>
        <v>128.34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2217</v>
      </c>
      <c r="BS5" s="41">
        <f t="shared" ref="BS5:BS34" si="14">SUM(BF5:BH5)</f>
        <v>581.73</v>
      </c>
      <c r="BT5" s="41">
        <f t="shared" ref="BT5:BT34" si="15">SUM(BI5:BK5)</f>
        <v>1005.4</v>
      </c>
      <c r="BU5" s="41">
        <f t="shared" ref="BU5:BU34" si="16">SUM(BL5:BN5)</f>
        <v>629.87</v>
      </c>
      <c r="BV5" s="41">
        <f t="shared" ref="BV5:BV34" si="17">SUM(BO5:BQ5)</f>
        <v>0</v>
      </c>
      <c r="BW5" s="41">
        <f t="shared" ref="BW5:BW34" si="18">SUM(BF5:BK5)</f>
        <v>1587.13</v>
      </c>
      <c r="BX5" s="41">
        <f t="shared" ref="BX5:BX34" si="19">SUM(BL5:BQ5)</f>
        <v>629.87</v>
      </c>
      <c r="BY5" s="41">
        <f>IF(Info!$O$3="Q1",$BS5,IF(Info!$O$3="Q2",$BS5+$BT5,IF(Info!$O$3="Q3",$BS5+$BT5+$BU5,$BR5)))</f>
        <v>581.73</v>
      </c>
      <c r="BZ5" s="41">
        <f>IF(Info!$O$3="Q1",$BS5,IF(Info!$O$3="Q2",$BT5,IF(Info!$O$3="Q3",$BU5,$BV5)))</f>
        <v>581.73</v>
      </c>
      <c r="CA5" s="156"/>
    </row>
    <row r="6" spans="1:79" x14ac:dyDescent="0.3">
      <c r="A6" s="155"/>
      <c r="B6" s="160" t="s">
        <v>285</v>
      </c>
      <c r="C6" s="156"/>
      <c r="D6" s="157">
        <f t="shared" si="0"/>
        <v>288297.92000000004</v>
      </c>
      <c r="E6" s="161">
        <f>SUM(Paniglgasse:Landstrasser_Hauptstrasse!E6)</f>
        <v>5765.15</v>
      </c>
      <c r="F6" s="161">
        <f t="shared" ref="F6:AK6" si="20">IF(F15=0,E32,F15)</f>
        <v>5269.79</v>
      </c>
      <c r="G6" s="161">
        <f t="shared" si="20"/>
        <v>5221.66</v>
      </c>
      <c r="H6" s="161">
        <f t="shared" si="20"/>
        <v>6293.4</v>
      </c>
      <c r="I6" s="161">
        <f t="shared" si="20"/>
        <v>5429.079999999999</v>
      </c>
      <c r="J6" s="161">
        <f t="shared" si="20"/>
        <v>5742.5999999999985</v>
      </c>
      <c r="K6" s="161">
        <f t="shared" si="20"/>
        <v>5706.3599999999979</v>
      </c>
      <c r="L6" s="161">
        <f t="shared" si="20"/>
        <v>5369.6799999999985</v>
      </c>
      <c r="M6" s="161">
        <f t="shared" si="20"/>
        <v>6460.8899999999994</v>
      </c>
      <c r="N6" s="161">
        <f t="shared" si="20"/>
        <v>5293.3099999999986</v>
      </c>
      <c r="O6" s="161">
        <f t="shared" si="20"/>
        <v>5509.3399999999983</v>
      </c>
      <c r="P6" s="161">
        <f t="shared" si="20"/>
        <v>5657.2499999999982</v>
      </c>
      <c r="Q6" s="161">
        <f t="shared" si="20"/>
        <v>5372.8399999999983</v>
      </c>
      <c r="R6" s="161">
        <f t="shared" si="20"/>
        <v>6544.56</v>
      </c>
      <c r="S6" s="161">
        <f t="shared" si="20"/>
        <v>5952.6799999999985</v>
      </c>
      <c r="T6" s="161">
        <f t="shared" si="20"/>
        <v>6121.9999999999982</v>
      </c>
      <c r="U6" s="161">
        <f t="shared" si="20"/>
        <v>6462.5499999999984</v>
      </c>
      <c r="V6" s="161">
        <f t="shared" si="20"/>
        <v>5971.3399999999992</v>
      </c>
      <c r="W6" s="161">
        <f t="shared" si="20"/>
        <v>6916.54</v>
      </c>
      <c r="X6" s="161">
        <f t="shared" si="20"/>
        <v>6139.0599999999995</v>
      </c>
      <c r="Y6" s="161">
        <f t="shared" si="20"/>
        <v>6414.9299999999994</v>
      </c>
      <c r="Z6" s="161">
        <f t="shared" si="20"/>
        <v>6272.17</v>
      </c>
      <c r="AA6" s="161">
        <f t="shared" si="20"/>
        <v>5999.77</v>
      </c>
      <c r="AB6" s="161">
        <f t="shared" si="20"/>
        <v>7347.24</v>
      </c>
      <c r="AC6" s="161">
        <f t="shared" si="20"/>
        <v>5931.2199999999984</v>
      </c>
      <c r="AD6" s="161">
        <f t="shared" si="20"/>
        <v>5970.6699999999992</v>
      </c>
      <c r="AE6" s="161">
        <f t="shared" si="20"/>
        <v>5875.5499999999984</v>
      </c>
      <c r="AF6" s="161">
        <f t="shared" si="20"/>
        <v>5851.7099999999973</v>
      </c>
      <c r="AG6" s="161">
        <f t="shared" si="20"/>
        <v>6521.5399999999991</v>
      </c>
      <c r="AH6" s="161">
        <f t="shared" si="20"/>
        <v>5492.1699999999973</v>
      </c>
      <c r="AI6" s="161">
        <f t="shared" si="20"/>
        <v>5872.7499999999973</v>
      </c>
      <c r="AJ6" s="161">
        <f t="shared" si="20"/>
        <v>6230.8799999999974</v>
      </c>
      <c r="AK6" s="161">
        <f t="shared" si="20"/>
        <v>6095.1499999999978</v>
      </c>
      <c r="AL6" s="161">
        <f t="shared" ref="AL6:BD6" si="21">IF(AL15=0,AK32,AL15)</f>
        <v>5681.2699999999977</v>
      </c>
      <c r="AM6" s="161">
        <f t="shared" si="21"/>
        <v>6616.8600000000006</v>
      </c>
      <c r="AN6" s="161">
        <f t="shared" si="21"/>
        <v>4351.6499999999969</v>
      </c>
      <c r="AO6" s="161">
        <f t="shared" si="21"/>
        <v>4703.8899999999976</v>
      </c>
      <c r="AP6" s="161">
        <f t="shared" si="21"/>
        <v>5003.6199999999981</v>
      </c>
      <c r="AQ6" s="161">
        <f t="shared" si="21"/>
        <v>4633.199999999998</v>
      </c>
      <c r="AR6" s="161">
        <f t="shared" si="21"/>
        <v>4633.199999999998</v>
      </c>
      <c r="AS6" s="161">
        <f t="shared" si="21"/>
        <v>4633.199999999998</v>
      </c>
      <c r="AT6" s="161">
        <f t="shared" si="21"/>
        <v>4633.199999999998</v>
      </c>
      <c r="AU6" s="161">
        <f t="shared" si="21"/>
        <v>4633.199999999998</v>
      </c>
      <c r="AV6" s="161">
        <f t="shared" si="21"/>
        <v>4633.199999999998</v>
      </c>
      <c r="AW6" s="161">
        <f t="shared" si="21"/>
        <v>4633.199999999998</v>
      </c>
      <c r="AX6" s="161">
        <f t="shared" si="21"/>
        <v>4633.199999999998</v>
      </c>
      <c r="AY6" s="161">
        <f t="shared" si="21"/>
        <v>4633.199999999998</v>
      </c>
      <c r="AZ6" s="161">
        <f t="shared" si="21"/>
        <v>4633.199999999998</v>
      </c>
      <c r="BA6" s="161">
        <f t="shared" si="21"/>
        <v>4633.199999999998</v>
      </c>
      <c r="BB6" s="161">
        <f t="shared" si="21"/>
        <v>4633.199999999998</v>
      </c>
      <c r="BC6" s="161">
        <f t="shared" si="21"/>
        <v>4633.199999999998</v>
      </c>
      <c r="BD6" s="161">
        <f t="shared" si="21"/>
        <v>4633.199999999998</v>
      </c>
      <c r="BE6" s="158"/>
      <c r="BF6" s="162">
        <f t="shared" si="1"/>
        <v>22550</v>
      </c>
      <c r="BG6" s="157">
        <f t="shared" si="2"/>
        <v>22247.719999999994</v>
      </c>
      <c r="BH6" s="157">
        <f t="shared" si="3"/>
        <v>28293.62999999999</v>
      </c>
      <c r="BI6" s="157">
        <f t="shared" si="4"/>
        <v>25081.789999999997</v>
      </c>
      <c r="BJ6" s="157">
        <f t="shared" si="5"/>
        <v>25441.87</v>
      </c>
      <c r="BK6" s="157">
        <f t="shared" si="6"/>
        <v>31521.069999999996</v>
      </c>
      <c r="BL6" s="157">
        <f t="shared" si="7"/>
        <v>23740.969999999994</v>
      </c>
      <c r="BM6" s="157">
        <f t="shared" si="8"/>
        <v>23880.049999999988</v>
      </c>
      <c r="BN6" s="157">
        <f t="shared" si="9"/>
        <v>25309.21999999999</v>
      </c>
      <c r="BO6" s="157">
        <f t="shared" si="10"/>
        <v>18532.799999999992</v>
      </c>
      <c r="BP6" s="157">
        <f t="shared" si="11"/>
        <v>18532.799999999992</v>
      </c>
      <c r="BQ6" s="157">
        <f t="shared" si="12"/>
        <v>23165.999999999989</v>
      </c>
      <c r="BR6" s="157">
        <f t="shared" si="13"/>
        <v>288297.91999999993</v>
      </c>
      <c r="BS6" s="157">
        <f t="shared" si="14"/>
        <v>73091.349999999977</v>
      </c>
      <c r="BT6" s="157">
        <f t="shared" si="15"/>
        <v>82044.73</v>
      </c>
      <c r="BU6" s="157">
        <f t="shared" si="16"/>
        <v>72930.239999999976</v>
      </c>
      <c r="BV6" s="157">
        <f t="shared" si="17"/>
        <v>60231.599999999977</v>
      </c>
      <c r="BW6" s="157">
        <f t="shared" si="18"/>
        <v>155136.07999999996</v>
      </c>
      <c r="BX6" s="157">
        <f t="shared" si="19"/>
        <v>133161.83999999994</v>
      </c>
      <c r="BY6" s="157">
        <f>IF(Info!$O$3="Q1",$BS6,IF(Info!$O$3="Q2",$BS6+$BT6,IF(Info!$O$3="Q3",$BS6+$BT6+$BU6,$BR6)))</f>
        <v>73091.349999999977</v>
      </c>
      <c r="BZ6" s="157">
        <f>IF(Info!$O$3="Q1",$BS6,IF(Info!$O$3="Q2",$BT6,IF(Info!$O$3="Q3",$BU6,$BV6)))</f>
        <v>73091.349999999977</v>
      </c>
      <c r="CA6" s="156"/>
    </row>
    <row r="7" spans="1:79" x14ac:dyDescent="0.3">
      <c r="A7" s="155"/>
      <c r="B7" s="291" t="s">
        <v>286</v>
      </c>
      <c r="C7" s="156"/>
      <c r="D7" s="157">
        <f t="shared" si="0"/>
        <v>41594.11</v>
      </c>
      <c r="E7" s="292">
        <f>SUM(Paniglgasse:Landstrasser_Hauptstrasse!E7)</f>
        <v>0</v>
      </c>
      <c r="F7" s="292">
        <f>SUM(Paniglgasse:Landstrasser_Hauptstrasse!F7)</f>
        <v>0</v>
      </c>
      <c r="G7" s="292">
        <f>SUM(Paniglgasse:Landstrasser_Hauptstrasse!G7)</f>
        <v>0</v>
      </c>
      <c r="H7" s="292">
        <f>SUM(Paniglgasse:Landstrasser_Hauptstrasse!H7)</f>
        <v>5657.87</v>
      </c>
      <c r="I7" s="292">
        <f>SUM(Paniglgasse:Landstrasser_Hauptstrasse!I7)</f>
        <v>0</v>
      </c>
      <c r="J7" s="292">
        <f>SUM(Paniglgasse:Landstrasser_Hauptstrasse!J7)</f>
        <v>0</v>
      </c>
      <c r="K7" s="292">
        <f>SUM(Paniglgasse:Landstrasser_Hauptstrasse!K7)</f>
        <v>0</v>
      </c>
      <c r="L7" s="292">
        <f>SUM(Paniglgasse:Landstrasser_Hauptstrasse!L7)</f>
        <v>0</v>
      </c>
      <c r="M7" s="292">
        <f>SUM(Paniglgasse:Landstrasser_Hauptstrasse!M7)</f>
        <v>5776.24</v>
      </c>
      <c r="N7" s="292">
        <f>SUM(Paniglgasse:Landstrasser_Hauptstrasse!N7)</f>
        <v>0</v>
      </c>
      <c r="O7" s="292">
        <f>SUM(Paniglgasse:Landstrasser_Hauptstrasse!O7)</f>
        <v>0</v>
      </c>
      <c r="P7" s="292">
        <f>SUM(Paniglgasse:Landstrasser_Hauptstrasse!P7)</f>
        <v>0</v>
      </c>
      <c r="Q7" s="292">
        <f>SUM(Paniglgasse:Landstrasser_Hauptstrasse!Q7)</f>
        <v>0</v>
      </c>
      <c r="R7" s="292">
        <f>SUM(Paniglgasse:Landstrasser_Hauptstrasse!R7)</f>
        <v>5876.1</v>
      </c>
      <c r="S7" s="292">
        <f>SUM(Paniglgasse:Landstrasser_Hauptstrasse!S7)</f>
        <v>0</v>
      </c>
      <c r="T7" s="292">
        <f>SUM(Paniglgasse:Landstrasser_Hauptstrasse!T7)</f>
        <v>0</v>
      </c>
      <c r="U7" s="292">
        <f>SUM(Paniglgasse:Landstrasser_Hauptstrasse!U7)</f>
        <v>0</v>
      </c>
      <c r="V7" s="292">
        <f>SUM(Paniglgasse:Landstrasser_Hauptstrasse!V7)</f>
        <v>0</v>
      </c>
      <c r="W7" s="292">
        <f>SUM(Paniglgasse:Landstrasser_Hauptstrasse!W7)</f>
        <v>6198.92</v>
      </c>
      <c r="X7" s="292">
        <f>SUM(Paniglgasse:Landstrasser_Hauptstrasse!X7)</f>
        <v>0</v>
      </c>
      <c r="Y7" s="292">
        <f>SUM(Paniglgasse:Landstrasser_Hauptstrasse!Y7)</f>
        <v>0</v>
      </c>
      <c r="Z7" s="292">
        <f>SUM(Paniglgasse:Landstrasser_Hauptstrasse!Z7)</f>
        <v>0</v>
      </c>
      <c r="AA7" s="292">
        <f>SUM(Paniglgasse:Landstrasser_Hauptstrasse!AA7)</f>
        <v>0</v>
      </c>
      <c r="AB7" s="292">
        <f>SUM(Paniglgasse:Landstrasser_Hauptstrasse!AB7)</f>
        <v>6591.28</v>
      </c>
      <c r="AC7" s="292">
        <f>SUM(Paniglgasse:Landstrasser_Hauptstrasse!AC7)</f>
        <v>0</v>
      </c>
      <c r="AD7" s="292">
        <f>SUM(Paniglgasse:Landstrasser_Hauptstrasse!AD7)</f>
        <v>0</v>
      </c>
      <c r="AE7" s="292">
        <f>SUM(Paniglgasse:Landstrasser_Hauptstrasse!AE7)</f>
        <v>0</v>
      </c>
      <c r="AF7" s="292">
        <f>SUM(Paniglgasse:Landstrasser_Hauptstrasse!AF7)</f>
        <v>0</v>
      </c>
      <c r="AG7" s="292">
        <f>SUM(Paniglgasse:Landstrasser_Hauptstrasse!AG7)</f>
        <v>5758.33</v>
      </c>
      <c r="AH7" s="292">
        <f>SUM(Paniglgasse:Landstrasser_Hauptstrasse!AH7)</f>
        <v>0</v>
      </c>
      <c r="AI7" s="292">
        <f>SUM(Paniglgasse:Landstrasser_Hauptstrasse!AI7)</f>
        <v>0</v>
      </c>
      <c r="AJ7" s="292">
        <f>SUM(Paniglgasse:Landstrasser_Hauptstrasse!AJ7)</f>
        <v>0</v>
      </c>
      <c r="AK7" s="292">
        <f>SUM(Paniglgasse:Landstrasser_Hauptstrasse!AK7)</f>
        <v>0</v>
      </c>
      <c r="AL7" s="292">
        <f>SUM(Paniglgasse:Landstrasser_Hauptstrasse!AL7)</f>
        <v>0</v>
      </c>
      <c r="AM7" s="292">
        <f>SUM(Paniglgasse:Landstrasser_Hauptstrasse!AM7)</f>
        <v>5735.37</v>
      </c>
      <c r="AN7" s="292">
        <f>SUM(Paniglgasse:Landstrasser_Hauptstrasse!AN7)</f>
        <v>0</v>
      </c>
      <c r="AO7" s="292">
        <f>SUM(Paniglgasse:Landstrasser_Hauptstrasse!AO7)</f>
        <v>0</v>
      </c>
      <c r="AP7" s="292">
        <f>SUM(Paniglgasse:Landstrasser_Hauptstrasse!AP7)</f>
        <v>0</v>
      </c>
      <c r="AQ7" s="292">
        <f>SUM(Paniglgasse:Landstrasser_Hauptstrasse!AQ7)</f>
        <v>0</v>
      </c>
      <c r="AR7" s="292">
        <f>SUM(Paniglgasse:Landstrasser_Hauptstrasse!AR7)</f>
        <v>0</v>
      </c>
      <c r="AS7" s="292">
        <f>SUM(Paniglgasse:Landstrasser_Hauptstrasse!AS7)</f>
        <v>0</v>
      </c>
      <c r="AT7" s="292">
        <f>SUM(Paniglgasse:Landstrasser_Hauptstrasse!AT7)</f>
        <v>0</v>
      </c>
      <c r="AU7" s="292">
        <f>SUM(Paniglgasse:Landstrasser_Hauptstrasse!AU7)</f>
        <v>0</v>
      </c>
      <c r="AV7" s="292">
        <f>SUM(Paniglgasse:Landstrasser_Hauptstrasse!AV7)</f>
        <v>0</v>
      </c>
      <c r="AW7" s="292">
        <f>SUM(Paniglgasse:Landstrasser_Hauptstrasse!AW7)</f>
        <v>0</v>
      </c>
      <c r="AX7" s="292">
        <f>SUM(Paniglgasse:Landstrasser_Hauptstrasse!AX7)</f>
        <v>0</v>
      </c>
      <c r="AY7" s="292">
        <f>SUM(Paniglgasse:Landstrasser_Hauptstrasse!AY7)</f>
        <v>0</v>
      </c>
      <c r="AZ7" s="292">
        <f>SUM(Paniglgasse:Landstrasser_Hauptstrasse!AZ7)</f>
        <v>0</v>
      </c>
      <c r="BA7" s="292">
        <f>SUM(Paniglgasse:Landstrasser_Hauptstrasse!BA7)</f>
        <v>0</v>
      </c>
      <c r="BB7" s="292">
        <f>SUM(Paniglgasse:Landstrasser_Hauptstrasse!BB7)</f>
        <v>0</v>
      </c>
      <c r="BC7" s="292">
        <f>SUM(Paniglgasse:Landstrasser_Hauptstrasse!BC7)</f>
        <v>0</v>
      </c>
      <c r="BD7" s="292">
        <f>SUM(Paniglgasse:Landstrasser_Hauptstrasse!BD7)</f>
        <v>0</v>
      </c>
      <c r="BE7" s="158"/>
      <c r="BF7" s="163">
        <f t="shared" si="1"/>
        <v>5657.87</v>
      </c>
      <c r="BG7" s="77">
        <f t="shared" si="2"/>
        <v>0</v>
      </c>
      <c r="BH7" s="77">
        <f t="shared" si="3"/>
        <v>5776.24</v>
      </c>
      <c r="BI7" s="77">
        <f t="shared" si="4"/>
        <v>5876.1</v>
      </c>
      <c r="BJ7" s="77">
        <f t="shared" si="5"/>
        <v>6198.92</v>
      </c>
      <c r="BK7" s="77">
        <f t="shared" si="6"/>
        <v>6591.28</v>
      </c>
      <c r="BL7" s="77">
        <f t="shared" si="7"/>
        <v>5758.33</v>
      </c>
      <c r="BM7" s="77">
        <f t="shared" si="8"/>
        <v>0</v>
      </c>
      <c r="BN7" s="77">
        <f t="shared" si="9"/>
        <v>5735.37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41594.11</v>
      </c>
      <c r="BS7" s="77">
        <f t="shared" si="14"/>
        <v>11434.11</v>
      </c>
      <c r="BT7" s="77">
        <f t="shared" si="15"/>
        <v>18666.3</v>
      </c>
      <c r="BU7" s="77">
        <f t="shared" si="16"/>
        <v>11493.7</v>
      </c>
      <c r="BV7" s="77">
        <f t="shared" si="17"/>
        <v>0</v>
      </c>
      <c r="BW7" s="77">
        <f t="shared" si="18"/>
        <v>30100.409999999996</v>
      </c>
      <c r="BX7" s="77">
        <f t="shared" si="19"/>
        <v>11493.7</v>
      </c>
      <c r="BY7" s="77">
        <f>IF(Info!$O$3="Q1",$BS7,IF(Info!$O$3="Q2",$BS7+$BT7,IF(Info!$O$3="Q3",$BS7+$BT7+$BU7,$BR7)))</f>
        <v>11434.11</v>
      </c>
      <c r="BZ7" s="77">
        <f>IF(Info!$O$3="Q1",$BS7,IF(Info!$O$3="Q2",$BT7,IF(Info!$O$3="Q3",$BU7,$BV7)))</f>
        <v>11434.11</v>
      </c>
      <c r="CA7" s="156"/>
    </row>
    <row r="8" spans="1:79" x14ac:dyDescent="0.3">
      <c r="A8" s="155"/>
      <c r="B8" s="291" t="s">
        <v>287</v>
      </c>
      <c r="C8" s="156"/>
      <c r="D8" s="157">
        <f t="shared" si="0"/>
        <v>0</v>
      </c>
      <c r="E8" s="292">
        <f>SUM(Paniglgasse:Landstrasser_Hauptstrasse!E8)</f>
        <v>0</v>
      </c>
      <c r="F8" s="292">
        <f>SUM(Paniglgasse:Landstrasser_Hauptstrasse!F8)</f>
        <v>0</v>
      </c>
      <c r="G8" s="292">
        <f>SUM(Paniglgasse:Landstrasser_Hauptstrasse!G8)</f>
        <v>0</v>
      </c>
      <c r="H8" s="292">
        <f>SUM(Paniglgasse:Landstrasser_Hauptstrasse!H8)</f>
        <v>0</v>
      </c>
      <c r="I8" s="292">
        <f>SUM(Paniglgasse:Landstrasser_Hauptstrasse!I8)</f>
        <v>0</v>
      </c>
      <c r="J8" s="292">
        <f>SUM(Paniglgasse:Landstrasser_Hauptstrasse!J8)</f>
        <v>0</v>
      </c>
      <c r="K8" s="292">
        <f>SUM(Paniglgasse:Landstrasser_Hauptstrasse!K8)</f>
        <v>0</v>
      </c>
      <c r="L8" s="292">
        <f>SUM(Paniglgasse:Landstrasser_Hauptstrasse!L8)</f>
        <v>0</v>
      </c>
      <c r="M8" s="292">
        <f>SUM(Paniglgasse:Landstrasser_Hauptstrasse!M8)</f>
        <v>0</v>
      </c>
      <c r="N8" s="292">
        <f>SUM(Paniglgasse:Landstrasser_Hauptstrasse!N8)</f>
        <v>0</v>
      </c>
      <c r="O8" s="292">
        <f>SUM(Paniglgasse:Landstrasser_Hauptstrasse!O8)</f>
        <v>0</v>
      </c>
      <c r="P8" s="292">
        <f>SUM(Paniglgasse:Landstrasser_Hauptstrasse!P8)</f>
        <v>0</v>
      </c>
      <c r="Q8" s="292">
        <f>SUM(Paniglgasse:Landstrasser_Hauptstrasse!Q8)</f>
        <v>0</v>
      </c>
      <c r="R8" s="292">
        <f>SUM(Paniglgasse:Landstrasser_Hauptstrasse!R8)</f>
        <v>0</v>
      </c>
      <c r="S8" s="292">
        <f>SUM(Paniglgasse:Landstrasser_Hauptstrasse!S8)</f>
        <v>0</v>
      </c>
      <c r="T8" s="292">
        <f>SUM(Paniglgasse:Landstrasser_Hauptstrasse!T8)</f>
        <v>0</v>
      </c>
      <c r="U8" s="292">
        <f>SUM(Paniglgasse:Landstrasser_Hauptstrasse!U8)</f>
        <v>0</v>
      </c>
      <c r="V8" s="292">
        <f>SUM(Paniglgasse:Landstrasser_Hauptstrasse!V8)</f>
        <v>0</v>
      </c>
      <c r="W8" s="292">
        <f>SUM(Paniglgasse:Landstrasser_Hauptstrasse!W8)</f>
        <v>0</v>
      </c>
      <c r="X8" s="292">
        <f>SUM(Paniglgasse:Landstrasser_Hauptstrasse!X8)</f>
        <v>0</v>
      </c>
      <c r="Y8" s="292">
        <f>SUM(Paniglgasse:Landstrasser_Hauptstrasse!Y8)</f>
        <v>0</v>
      </c>
      <c r="Z8" s="292">
        <f>SUM(Paniglgasse:Landstrasser_Hauptstrasse!Z8)</f>
        <v>0</v>
      </c>
      <c r="AA8" s="292">
        <f>SUM(Paniglgasse:Landstrasser_Hauptstrasse!AA8)</f>
        <v>0</v>
      </c>
      <c r="AB8" s="292">
        <f>SUM(Paniglgasse:Landstrasser_Hauptstrasse!AB8)</f>
        <v>0</v>
      </c>
      <c r="AC8" s="292">
        <f>SUM(Paniglgasse:Landstrasser_Hauptstrasse!AC8)</f>
        <v>0</v>
      </c>
      <c r="AD8" s="292">
        <f>SUM(Paniglgasse:Landstrasser_Hauptstrasse!AD8)</f>
        <v>0</v>
      </c>
      <c r="AE8" s="292">
        <f>SUM(Paniglgasse:Landstrasser_Hauptstrasse!AE8)</f>
        <v>0</v>
      </c>
      <c r="AF8" s="292">
        <f>SUM(Paniglgasse:Landstrasser_Hauptstrasse!AF8)</f>
        <v>0</v>
      </c>
      <c r="AG8" s="292">
        <f>SUM(Paniglgasse:Landstrasser_Hauptstrasse!AG8)</f>
        <v>0</v>
      </c>
      <c r="AH8" s="292">
        <f>SUM(Paniglgasse:Landstrasser_Hauptstrasse!AH8)</f>
        <v>0</v>
      </c>
      <c r="AI8" s="292">
        <f>SUM(Paniglgasse:Landstrasser_Hauptstrasse!AI8)</f>
        <v>0</v>
      </c>
      <c r="AJ8" s="292">
        <f>SUM(Paniglgasse:Landstrasser_Hauptstrasse!AJ8)</f>
        <v>0</v>
      </c>
      <c r="AK8" s="292">
        <f>SUM(Paniglgasse:Landstrasser_Hauptstrasse!AK8)</f>
        <v>0</v>
      </c>
      <c r="AL8" s="292">
        <f>SUM(Paniglgasse:Landstrasser_Hauptstrasse!AL8)</f>
        <v>0</v>
      </c>
      <c r="AM8" s="292">
        <f>SUM(Paniglgasse:Landstrasser_Hauptstrasse!AM8)</f>
        <v>0</v>
      </c>
      <c r="AN8" s="292">
        <f>SUM(Paniglgasse:Landstrasser_Hauptstrasse!AN8)</f>
        <v>0</v>
      </c>
      <c r="AO8" s="292">
        <f>SUM(Paniglgasse:Landstrasser_Hauptstrasse!AO8)</f>
        <v>0</v>
      </c>
      <c r="AP8" s="292">
        <f>SUM(Paniglgasse:Landstrasser_Hauptstrasse!AP8)</f>
        <v>0</v>
      </c>
      <c r="AQ8" s="292">
        <f>SUM(Paniglgasse:Landstrasser_Hauptstrasse!AQ8)</f>
        <v>0</v>
      </c>
      <c r="AR8" s="292">
        <f>SUM(Paniglgasse:Landstrasser_Hauptstrasse!AR8)</f>
        <v>0</v>
      </c>
      <c r="AS8" s="292">
        <f>SUM(Paniglgasse:Landstrasser_Hauptstrasse!AS8)</f>
        <v>0</v>
      </c>
      <c r="AT8" s="292">
        <f>SUM(Paniglgasse:Landstrasser_Hauptstrasse!AT8)</f>
        <v>0</v>
      </c>
      <c r="AU8" s="292">
        <f>SUM(Paniglgasse:Landstrasser_Hauptstrasse!AU8)</f>
        <v>0</v>
      </c>
      <c r="AV8" s="292">
        <f>SUM(Paniglgasse:Landstrasser_Hauptstrasse!AV8)</f>
        <v>0</v>
      </c>
      <c r="AW8" s="292">
        <f>SUM(Paniglgasse:Landstrasser_Hauptstrasse!AW8)</f>
        <v>0</v>
      </c>
      <c r="AX8" s="292">
        <f>SUM(Paniglgasse:Landstrasser_Hauptstrasse!AX8)</f>
        <v>0</v>
      </c>
      <c r="AY8" s="292">
        <f>SUM(Paniglgasse:Landstrasser_Hauptstrasse!AY8)</f>
        <v>0</v>
      </c>
      <c r="AZ8" s="292">
        <f>SUM(Paniglgasse:Landstrasser_Hauptstrasse!AZ8)</f>
        <v>0</v>
      </c>
      <c r="BA8" s="292">
        <f>SUM(Paniglgasse:Landstrasser_Hauptstrasse!BA8)</f>
        <v>0</v>
      </c>
      <c r="BB8" s="292">
        <f>SUM(Paniglgasse:Landstrasser_Hauptstrasse!BB8)</f>
        <v>0</v>
      </c>
      <c r="BC8" s="292">
        <f>SUM(Paniglgasse:Landstrasser_Hauptstrasse!BC8)</f>
        <v>0</v>
      </c>
      <c r="BD8" s="292">
        <f>SUM(Paniglgasse:Landstrasser_Hauptstrasse!BD8)</f>
        <v>0</v>
      </c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x14ac:dyDescent="0.3">
      <c r="A9" s="155"/>
      <c r="B9" s="291" t="s">
        <v>288</v>
      </c>
      <c r="C9" s="156"/>
      <c r="D9" s="157">
        <f t="shared" si="0"/>
        <v>1081.8000000000002</v>
      </c>
      <c r="E9" s="292">
        <f>SUM(Paniglgasse:Landstrasser_Hauptstrasse!E9)</f>
        <v>0</v>
      </c>
      <c r="F9" s="292">
        <f>SUM(Paniglgasse:Landstrasser_Hauptstrasse!F9)</f>
        <v>0</v>
      </c>
      <c r="G9" s="292">
        <f>SUM(Paniglgasse:Landstrasser_Hauptstrasse!G9)</f>
        <v>0</v>
      </c>
      <c r="H9" s="292">
        <f>SUM(Paniglgasse:Landstrasser_Hauptstrasse!H9)</f>
        <v>123.28</v>
      </c>
      <c r="I9" s="292">
        <f>SUM(Paniglgasse:Landstrasser_Hauptstrasse!I9)</f>
        <v>0</v>
      </c>
      <c r="J9" s="292">
        <f>SUM(Paniglgasse:Landstrasser_Hauptstrasse!J9)</f>
        <v>0</v>
      </c>
      <c r="K9" s="292">
        <f>SUM(Paniglgasse:Landstrasser_Hauptstrasse!K9)</f>
        <v>0</v>
      </c>
      <c r="L9" s="292">
        <f>SUM(Paniglgasse:Landstrasser_Hauptstrasse!L9)</f>
        <v>0</v>
      </c>
      <c r="M9" s="292">
        <f>SUM(Paniglgasse:Landstrasser_Hauptstrasse!M9)</f>
        <v>162.16</v>
      </c>
      <c r="N9" s="292">
        <f>SUM(Paniglgasse:Landstrasser_Hauptstrasse!N9)</f>
        <v>0</v>
      </c>
      <c r="O9" s="292">
        <f>SUM(Paniglgasse:Landstrasser_Hauptstrasse!O9)</f>
        <v>0</v>
      </c>
      <c r="P9" s="292">
        <f>SUM(Paniglgasse:Landstrasser_Hauptstrasse!P9)</f>
        <v>0</v>
      </c>
      <c r="Q9" s="292">
        <f>SUM(Paniglgasse:Landstrasser_Hauptstrasse!Q9)</f>
        <v>0</v>
      </c>
      <c r="R9" s="292">
        <f>SUM(Paniglgasse:Landstrasser_Hauptstrasse!R9)</f>
        <v>106.74</v>
      </c>
      <c r="S9" s="292">
        <f>SUM(Paniglgasse:Landstrasser_Hauptstrasse!S9)</f>
        <v>0</v>
      </c>
      <c r="T9" s="292">
        <f>SUM(Paniglgasse:Landstrasser_Hauptstrasse!T9)</f>
        <v>0</v>
      </c>
      <c r="U9" s="292">
        <f>SUM(Paniglgasse:Landstrasser_Hauptstrasse!U9)</f>
        <v>0</v>
      </c>
      <c r="V9" s="292">
        <f>SUM(Paniglgasse:Landstrasser_Hauptstrasse!V9)</f>
        <v>0</v>
      </c>
      <c r="W9" s="292">
        <f>SUM(Paniglgasse:Landstrasser_Hauptstrasse!W9)</f>
        <v>146.9</v>
      </c>
      <c r="X9" s="292">
        <f>SUM(Paniglgasse:Landstrasser_Hauptstrasse!X9)</f>
        <v>0</v>
      </c>
      <c r="Y9" s="292">
        <f>SUM(Paniglgasse:Landstrasser_Hauptstrasse!Y9)</f>
        <v>0</v>
      </c>
      <c r="Z9" s="292">
        <f>SUM(Paniglgasse:Landstrasser_Hauptstrasse!Z9)</f>
        <v>0</v>
      </c>
      <c r="AA9" s="292">
        <f>SUM(Paniglgasse:Landstrasser_Hauptstrasse!AA9)</f>
        <v>0</v>
      </c>
      <c r="AB9" s="292">
        <f>SUM(Paniglgasse:Landstrasser_Hauptstrasse!AB9)</f>
        <v>147.01</v>
      </c>
      <c r="AC9" s="292">
        <f>SUM(Paniglgasse:Landstrasser_Hauptstrasse!AC9)</f>
        <v>0</v>
      </c>
      <c r="AD9" s="292">
        <f>SUM(Paniglgasse:Landstrasser_Hauptstrasse!AD9)</f>
        <v>0</v>
      </c>
      <c r="AE9" s="292">
        <f>SUM(Paniglgasse:Landstrasser_Hauptstrasse!AE9)</f>
        <v>0</v>
      </c>
      <c r="AF9" s="292">
        <f>SUM(Paniglgasse:Landstrasser_Hauptstrasse!AF9)</f>
        <v>0</v>
      </c>
      <c r="AG9" s="292">
        <f>SUM(Paniglgasse:Landstrasser_Hauptstrasse!AG9)</f>
        <v>197.32</v>
      </c>
      <c r="AH9" s="292">
        <f>SUM(Paniglgasse:Landstrasser_Hauptstrasse!AH9)</f>
        <v>0</v>
      </c>
      <c r="AI9" s="292">
        <f>SUM(Paniglgasse:Landstrasser_Hauptstrasse!AI9)</f>
        <v>0</v>
      </c>
      <c r="AJ9" s="292">
        <f>SUM(Paniglgasse:Landstrasser_Hauptstrasse!AJ9)</f>
        <v>0</v>
      </c>
      <c r="AK9" s="292">
        <f>SUM(Paniglgasse:Landstrasser_Hauptstrasse!AK9)</f>
        <v>0</v>
      </c>
      <c r="AL9" s="292">
        <f>SUM(Paniglgasse:Landstrasser_Hauptstrasse!AL9)</f>
        <v>0</v>
      </c>
      <c r="AM9" s="292">
        <f>SUM(Paniglgasse:Landstrasser_Hauptstrasse!AM9)</f>
        <v>198.39</v>
      </c>
      <c r="AN9" s="292">
        <f>SUM(Paniglgasse:Landstrasser_Hauptstrasse!AN9)</f>
        <v>0</v>
      </c>
      <c r="AO9" s="292">
        <f>SUM(Paniglgasse:Landstrasser_Hauptstrasse!AO9)</f>
        <v>0</v>
      </c>
      <c r="AP9" s="292">
        <f>SUM(Paniglgasse:Landstrasser_Hauptstrasse!AP9)</f>
        <v>0</v>
      </c>
      <c r="AQ9" s="292">
        <f>SUM(Paniglgasse:Landstrasser_Hauptstrasse!AQ9)</f>
        <v>0</v>
      </c>
      <c r="AR9" s="292">
        <f>SUM(Paniglgasse:Landstrasser_Hauptstrasse!AR9)</f>
        <v>0</v>
      </c>
      <c r="AS9" s="292">
        <f>SUM(Paniglgasse:Landstrasser_Hauptstrasse!AS9)</f>
        <v>0</v>
      </c>
      <c r="AT9" s="292">
        <f>SUM(Paniglgasse:Landstrasser_Hauptstrasse!AT9)</f>
        <v>0</v>
      </c>
      <c r="AU9" s="292">
        <f>SUM(Paniglgasse:Landstrasser_Hauptstrasse!AU9)</f>
        <v>0</v>
      </c>
      <c r="AV9" s="292">
        <f>SUM(Paniglgasse:Landstrasser_Hauptstrasse!AV9)</f>
        <v>0</v>
      </c>
      <c r="AW9" s="292">
        <f>SUM(Paniglgasse:Landstrasser_Hauptstrasse!AW9)</f>
        <v>0</v>
      </c>
      <c r="AX9" s="292">
        <f>SUM(Paniglgasse:Landstrasser_Hauptstrasse!AX9)</f>
        <v>0</v>
      </c>
      <c r="AY9" s="292">
        <f>SUM(Paniglgasse:Landstrasser_Hauptstrasse!AY9)</f>
        <v>0</v>
      </c>
      <c r="AZ9" s="292">
        <f>SUM(Paniglgasse:Landstrasser_Hauptstrasse!AZ9)</f>
        <v>0</v>
      </c>
      <c r="BA9" s="292">
        <f>SUM(Paniglgasse:Landstrasser_Hauptstrasse!BA9)</f>
        <v>0</v>
      </c>
      <c r="BB9" s="292">
        <f>SUM(Paniglgasse:Landstrasser_Hauptstrasse!BB9)</f>
        <v>0</v>
      </c>
      <c r="BC9" s="292">
        <f>SUM(Paniglgasse:Landstrasser_Hauptstrasse!BC9)</f>
        <v>0</v>
      </c>
      <c r="BD9" s="292">
        <f>SUM(Paniglgasse:Landstrasser_Hauptstrasse!BD9)</f>
        <v>0</v>
      </c>
      <c r="BE9" s="158"/>
      <c r="BF9" s="163">
        <f t="shared" si="1"/>
        <v>123.28</v>
      </c>
      <c r="BG9" s="77">
        <f t="shared" si="2"/>
        <v>0</v>
      </c>
      <c r="BH9" s="77">
        <f t="shared" si="3"/>
        <v>162.16</v>
      </c>
      <c r="BI9" s="77">
        <f t="shared" si="4"/>
        <v>106.74</v>
      </c>
      <c r="BJ9" s="77">
        <f t="shared" si="5"/>
        <v>146.9</v>
      </c>
      <c r="BK9" s="77">
        <f t="shared" si="6"/>
        <v>147.01</v>
      </c>
      <c r="BL9" s="77">
        <f t="shared" si="7"/>
        <v>197.32</v>
      </c>
      <c r="BM9" s="77">
        <f t="shared" si="8"/>
        <v>0</v>
      </c>
      <c r="BN9" s="77">
        <f t="shared" si="9"/>
        <v>198.39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1081.8000000000002</v>
      </c>
      <c r="BS9" s="77">
        <f t="shared" si="14"/>
        <v>285.44</v>
      </c>
      <c r="BT9" s="77">
        <f t="shared" si="15"/>
        <v>400.65</v>
      </c>
      <c r="BU9" s="77">
        <f t="shared" si="16"/>
        <v>395.71</v>
      </c>
      <c r="BV9" s="77">
        <f t="shared" si="17"/>
        <v>0</v>
      </c>
      <c r="BW9" s="77">
        <f t="shared" si="18"/>
        <v>686.09</v>
      </c>
      <c r="BX9" s="77">
        <f t="shared" si="19"/>
        <v>395.71</v>
      </c>
      <c r="BY9" s="77">
        <f>IF(Info!$O$3="Q1",$BS9,IF(Info!$O$3="Q2",$BS9+$BT9,IF(Info!$O$3="Q3",$BS9+$BT9+$BU9,$BR9)))</f>
        <v>285.44</v>
      </c>
      <c r="BZ9" s="77">
        <f>IF(Info!$O$3="Q1",$BS9,IF(Info!$O$3="Q2",$BT9,IF(Info!$O$3="Q3",$BU9,$BV9)))</f>
        <v>285.44</v>
      </c>
      <c r="CA9" s="156"/>
    </row>
    <row r="10" spans="1:79" x14ac:dyDescent="0.3">
      <c r="A10" s="155"/>
      <c r="B10" s="291" t="s">
        <v>289</v>
      </c>
      <c r="C10" s="156"/>
      <c r="D10" s="157">
        <f t="shared" si="0"/>
        <v>0</v>
      </c>
      <c r="E10" s="292">
        <f>SUM(Paniglgasse:Landstrasser_Hauptstrasse!E10)</f>
        <v>0</v>
      </c>
      <c r="F10" s="292">
        <f>SUM(Paniglgasse:Landstrasser_Hauptstrasse!F10)</f>
        <v>0</v>
      </c>
      <c r="G10" s="292">
        <f>SUM(Paniglgasse:Landstrasser_Hauptstrasse!G10)</f>
        <v>0</v>
      </c>
      <c r="H10" s="292">
        <f>SUM(Paniglgasse:Landstrasser_Hauptstrasse!H10)</f>
        <v>0</v>
      </c>
      <c r="I10" s="292">
        <f>SUM(Paniglgasse:Landstrasser_Hauptstrasse!I10)</f>
        <v>0</v>
      </c>
      <c r="J10" s="292">
        <f>SUM(Paniglgasse:Landstrasser_Hauptstrasse!J10)</f>
        <v>0</v>
      </c>
      <c r="K10" s="292">
        <f>SUM(Paniglgasse:Landstrasser_Hauptstrasse!K10)</f>
        <v>0</v>
      </c>
      <c r="L10" s="292">
        <f>SUM(Paniglgasse:Landstrasser_Hauptstrasse!L10)</f>
        <v>0</v>
      </c>
      <c r="M10" s="292">
        <f>SUM(Paniglgasse:Landstrasser_Hauptstrasse!M10)</f>
        <v>0</v>
      </c>
      <c r="N10" s="292">
        <f>SUM(Paniglgasse:Landstrasser_Hauptstrasse!N10)</f>
        <v>0</v>
      </c>
      <c r="O10" s="292">
        <f>SUM(Paniglgasse:Landstrasser_Hauptstrasse!O10)</f>
        <v>0</v>
      </c>
      <c r="P10" s="292">
        <f>SUM(Paniglgasse:Landstrasser_Hauptstrasse!P10)</f>
        <v>0</v>
      </c>
      <c r="Q10" s="292">
        <f>SUM(Paniglgasse:Landstrasser_Hauptstrasse!Q10)</f>
        <v>0</v>
      </c>
      <c r="R10" s="292">
        <f>SUM(Paniglgasse:Landstrasser_Hauptstrasse!R10)</f>
        <v>0</v>
      </c>
      <c r="S10" s="292">
        <f>SUM(Paniglgasse:Landstrasser_Hauptstrasse!S10)</f>
        <v>0</v>
      </c>
      <c r="T10" s="292">
        <f>SUM(Paniglgasse:Landstrasser_Hauptstrasse!T10)</f>
        <v>0</v>
      </c>
      <c r="U10" s="292">
        <f>SUM(Paniglgasse:Landstrasser_Hauptstrasse!U10)</f>
        <v>0</v>
      </c>
      <c r="V10" s="292">
        <f>SUM(Paniglgasse:Landstrasser_Hauptstrasse!V10)</f>
        <v>0</v>
      </c>
      <c r="W10" s="292">
        <f>SUM(Paniglgasse:Landstrasser_Hauptstrasse!W10)</f>
        <v>0</v>
      </c>
      <c r="X10" s="292">
        <f>SUM(Paniglgasse:Landstrasser_Hauptstrasse!X10)</f>
        <v>0</v>
      </c>
      <c r="Y10" s="292">
        <f>SUM(Paniglgasse:Landstrasser_Hauptstrasse!Y10)</f>
        <v>0</v>
      </c>
      <c r="Z10" s="292">
        <f>SUM(Paniglgasse:Landstrasser_Hauptstrasse!Z10)</f>
        <v>0</v>
      </c>
      <c r="AA10" s="292">
        <f>SUM(Paniglgasse:Landstrasser_Hauptstrasse!AA10)</f>
        <v>0</v>
      </c>
      <c r="AB10" s="292">
        <f>SUM(Paniglgasse:Landstrasser_Hauptstrasse!AB10)</f>
        <v>0</v>
      </c>
      <c r="AC10" s="292">
        <f>SUM(Paniglgasse:Landstrasser_Hauptstrasse!AC10)</f>
        <v>0</v>
      </c>
      <c r="AD10" s="292">
        <f>SUM(Paniglgasse:Landstrasser_Hauptstrasse!AD10)</f>
        <v>0</v>
      </c>
      <c r="AE10" s="292">
        <f>SUM(Paniglgasse:Landstrasser_Hauptstrasse!AE10)</f>
        <v>0</v>
      </c>
      <c r="AF10" s="292">
        <f>SUM(Paniglgasse:Landstrasser_Hauptstrasse!AF10)</f>
        <v>0</v>
      </c>
      <c r="AG10" s="292">
        <f>SUM(Paniglgasse:Landstrasser_Hauptstrasse!AG10)</f>
        <v>0</v>
      </c>
      <c r="AH10" s="292">
        <f>SUM(Paniglgasse:Landstrasser_Hauptstrasse!AH10)</f>
        <v>0</v>
      </c>
      <c r="AI10" s="292">
        <f>SUM(Paniglgasse:Landstrasser_Hauptstrasse!AI10)</f>
        <v>0</v>
      </c>
      <c r="AJ10" s="292">
        <f>SUM(Paniglgasse:Landstrasser_Hauptstrasse!AJ10)</f>
        <v>0</v>
      </c>
      <c r="AK10" s="292">
        <f>SUM(Paniglgasse:Landstrasser_Hauptstrasse!AK10)</f>
        <v>0</v>
      </c>
      <c r="AL10" s="292">
        <f>SUM(Paniglgasse:Landstrasser_Hauptstrasse!AL10)</f>
        <v>0</v>
      </c>
      <c r="AM10" s="292">
        <f>SUM(Paniglgasse:Landstrasser_Hauptstrasse!AM10)</f>
        <v>0</v>
      </c>
      <c r="AN10" s="292">
        <f>SUM(Paniglgasse:Landstrasser_Hauptstrasse!AN10)</f>
        <v>0</v>
      </c>
      <c r="AO10" s="292">
        <f>SUM(Paniglgasse:Landstrasser_Hauptstrasse!AO10)</f>
        <v>0</v>
      </c>
      <c r="AP10" s="292">
        <f>SUM(Paniglgasse:Landstrasser_Hauptstrasse!AP10)</f>
        <v>0</v>
      </c>
      <c r="AQ10" s="292">
        <f>SUM(Paniglgasse:Landstrasser_Hauptstrasse!AQ10)</f>
        <v>0</v>
      </c>
      <c r="AR10" s="292">
        <f>SUM(Paniglgasse:Landstrasser_Hauptstrasse!AR10)</f>
        <v>0</v>
      </c>
      <c r="AS10" s="292">
        <f>SUM(Paniglgasse:Landstrasser_Hauptstrasse!AS10)</f>
        <v>0</v>
      </c>
      <c r="AT10" s="292">
        <f>SUM(Paniglgasse:Landstrasser_Hauptstrasse!AT10)</f>
        <v>0</v>
      </c>
      <c r="AU10" s="292">
        <f>SUM(Paniglgasse:Landstrasser_Hauptstrasse!AU10)</f>
        <v>0</v>
      </c>
      <c r="AV10" s="292">
        <f>SUM(Paniglgasse:Landstrasser_Hauptstrasse!AV10)</f>
        <v>0</v>
      </c>
      <c r="AW10" s="292">
        <f>SUM(Paniglgasse:Landstrasser_Hauptstrasse!AW10)</f>
        <v>0</v>
      </c>
      <c r="AX10" s="292">
        <f>SUM(Paniglgasse:Landstrasser_Hauptstrasse!AX10)</f>
        <v>0</v>
      </c>
      <c r="AY10" s="292">
        <f>SUM(Paniglgasse:Landstrasser_Hauptstrasse!AY10)</f>
        <v>0</v>
      </c>
      <c r="AZ10" s="292">
        <f>SUM(Paniglgasse:Landstrasser_Hauptstrasse!AZ10)</f>
        <v>0</v>
      </c>
      <c r="BA10" s="292">
        <f>SUM(Paniglgasse:Landstrasser_Hauptstrasse!BA10)</f>
        <v>0</v>
      </c>
      <c r="BB10" s="292">
        <f>SUM(Paniglgasse:Landstrasser_Hauptstrasse!BB10)</f>
        <v>0</v>
      </c>
      <c r="BC10" s="292">
        <f>SUM(Paniglgasse:Landstrasser_Hauptstrasse!BC10)</f>
        <v>0</v>
      </c>
      <c r="BD10" s="292">
        <f>SUM(Paniglgasse:Landstrasser_Hauptstrasse!BD10)</f>
        <v>0</v>
      </c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x14ac:dyDescent="0.3">
      <c r="A11" s="155"/>
      <c r="B11" s="291" t="s">
        <v>290</v>
      </c>
      <c r="C11" s="156"/>
      <c r="D11" s="157">
        <f t="shared" si="0"/>
        <v>607</v>
      </c>
      <c r="E11" s="292">
        <f>SUM(Paniglgasse:Landstrasser_Hauptstrasse!E11)</f>
        <v>0</v>
      </c>
      <c r="F11" s="292">
        <f>SUM(Paniglgasse:Landstrasser_Hauptstrasse!F11)</f>
        <v>0</v>
      </c>
      <c r="G11" s="292">
        <f>SUM(Paniglgasse:Landstrasser_Hauptstrasse!G11)</f>
        <v>0</v>
      </c>
      <c r="H11" s="292">
        <f>SUM(Paniglgasse:Landstrasser_Hauptstrasse!H11)</f>
        <v>0</v>
      </c>
      <c r="I11" s="292">
        <f>SUM(Paniglgasse:Landstrasser_Hauptstrasse!I11)</f>
        <v>0</v>
      </c>
      <c r="J11" s="292">
        <f>SUM(Paniglgasse:Landstrasser_Hauptstrasse!J11)</f>
        <v>0</v>
      </c>
      <c r="K11" s="292">
        <f>SUM(Paniglgasse:Landstrasser_Hauptstrasse!K11)</f>
        <v>0</v>
      </c>
      <c r="L11" s="292">
        <f>SUM(Paniglgasse:Landstrasser_Hauptstrasse!L11)</f>
        <v>0</v>
      </c>
      <c r="M11" s="292">
        <f>SUM(Paniglgasse:Landstrasser_Hauptstrasse!M11)</f>
        <v>0</v>
      </c>
      <c r="N11" s="292">
        <f>SUM(Paniglgasse:Landstrasser_Hauptstrasse!N11)</f>
        <v>0</v>
      </c>
      <c r="O11" s="292">
        <f>SUM(Paniglgasse:Landstrasser_Hauptstrasse!O11)</f>
        <v>0</v>
      </c>
      <c r="P11" s="292">
        <f>SUM(Paniglgasse:Landstrasser_Hauptstrasse!P11)</f>
        <v>0</v>
      </c>
      <c r="Q11" s="292">
        <f>SUM(Paniglgasse:Landstrasser_Hauptstrasse!Q11)</f>
        <v>0</v>
      </c>
      <c r="R11" s="292">
        <f>SUM(Paniglgasse:Landstrasser_Hauptstrasse!R11)</f>
        <v>87</v>
      </c>
      <c r="S11" s="292">
        <f>SUM(Paniglgasse:Landstrasser_Hauptstrasse!S11)</f>
        <v>0</v>
      </c>
      <c r="T11" s="292">
        <f>SUM(Paniglgasse:Landstrasser_Hauptstrasse!T11)</f>
        <v>0</v>
      </c>
      <c r="U11" s="292">
        <f>SUM(Paniglgasse:Landstrasser_Hauptstrasse!U11)</f>
        <v>0</v>
      </c>
      <c r="V11" s="292">
        <f>SUM(Paniglgasse:Landstrasser_Hauptstrasse!V11)</f>
        <v>0</v>
      </c>
      <c r="W11" s="292">
        <f>SUM(Paniglgasse:Landstrasser_Hauptstrasse!W11)</f>
        <v>122</v>
      </c>
      <c r="X11" s="292">
        <f>SUM(Paniglgasse:Landstrasser_Hauptstrasse!X11)</f>
        <v>0</v>
      </c>
      <c r="Y11" s="292">
        <f>SUM(Paniglgasse:Landstrasser_Hauptstrasse!Y11)</f>
        <v>0</v>
      </c>
      <c r="Z11" s="292">
        <f>SUM(Paniglgasse:Landstrasser_Hauptstrasse!Z11)</f>
        <v>0</v>
      </c>
      <c r="AA11" s="292">
        <f>SUM(Paniglgasse:Landstrasser_Hauptstrasse!AA11)</f>
        <v>0</v>
      </c>
      <c r="AB11" s="292">
        <f>SUM(Paniglgasse:Landstrasser_Hauptstrasse!AB11)</f>
        <v>133</v>
      </c>
      <c r="AC11" s="292">
        <f>SUM(Paniglgasse:Landstrasser_Hauptstrasse!AC11)</f>
        <v>0</v>
      </c>
      <c r="AD11" s="292">
        <f>SUM(Paniglgasse:Landstrasser_Hauptstrasse!AD11)</f>
        <v>0</v>
      </c>
      <c r="AE11" s="292">
        <f>SUM(Paniglgasse:Landstrasser_Hauptstrasse!AE11)</f>
        <v>0</v>
      </c>
      <c r="AF11" s="292">
        <f>SUM(Paniglgasse:Landstrasser_Hauptstrasse!AF11)</f>
        <v>0</v>
      </c>
      <c r="AG11" s="292">
        <f>SUM(Paniglgasse:Landstrasser_Hauptstrasse!AG11)</f>
        <v>88</v>
      </c>
      <c r="AH11" s="292">
        <f>SUM(Paniglgasse:Landstrasser_Hauptstrasse!AH11)</f>
        <v>0</v>
      </c>
      <c r="AI11" s="292">
        <f>SUM(Paniglgasse:Landstrasser_Hauptstrasse!AI11)</f>
        <v>0</v>
      </c>
      <c r="AJ11" s="292">
        <f>SUM(Paniglgasse:Landstrasser_Hauptstrasse!AJ11)</f>
        <v>0</v>
      </c>
      <c r="AK11" s="292">
        <f>SUM(Paniglgasse:Landstrasser_Hauptstrasse!AK11)</f>
        <v>0</v>
      </c>
      <c r="AL11" s="292">
        <f>SUM(Paniglgasse:Landstrasser_Hauptstrasse!AL11)</f>
        <v>0</v>
      </c>
      <c r="AM11" s="292">
        <f>SUM(Paniglgasse:Landstrasser_Hauptstrasse!AM11)</f>
        <v>177</v>
      </c>
      <c r="AN11" s="292">
        <f>SUM(Paniglgasse:Landstrasser_Hauptstrasse!AN11)</f>
        <v>0</v>
      </c>
      <c r="AO11" s="292">
        <f>SUM(Paniglgasse:Landstrasser_Hauptstrasse!AO11)</f>
        <v>0</v>
      </c>
      <c r="AP11" s="292">
        <f>SUM(Paniglgasse:Landstrasser_Hauptstrasse!AP11)</f>
        <v>0</v>
      </c>
      <c r="AQ11" s="292">
        <f>SUM(Paniglgasse:Landstrasser_Hauptstrasse!AQ11)</f>
        <v>0</v>
      </c>
      <c r="AR11" s="292">
        <f>SUM(Paniglgasse:Landstrasser_Hauptstrasse!AR11)</f>
        <v>0</v>
      </c>
      <c r="AS11" s="292">
        <f>SUM(Paniglgasse:Landstrasser_Hauptstrasse!AS11)</f>
        <v>0</v>
      </c>
      <c r="AT11" s="292">
        <f>SUM(Paniglgasse:Landstrasser_Hauptstrasse!AT11)</f>
        <v>0</v>
      </c>
      <c r="AU11" s="292">
        <f>SUM(Paniglgasse:Landstrasser_Hauptstrasse!AU11)</f>
        <v>0</v>
      </c>
      <c r="AV11" s="292">
        <f>SUM(Paniglgasse:Landstrasser_Hauptstrasse!AV11)</f>
        <v>0</v>
      </c>
      <c r="AW11" s="292">
        <f>SUM(Paniglgasse:Landstrasser_Hauptstrasse!AW11)</f>
        <v>0</v>
      </c>
      <c r="AX11" s="292">
        <f>SUM(Paniglgasse:Landstrasser_Hauptstrasse!AX11)</f>
        <v>0</v>
      </c>
      <c r="AY11" s="292">
        <f>SUM(Paniglgasse:Landstrasser_Hauptstrasse!AY11)</f>
        <v>0</v>
      </c>
      <c r="AZ11" s="292">
        <f>SUM(Paniglgasse:Landstrasser_Hauptstrasse!AZ11)</f>
        <v>0</v>
      </c>
      <c r="BA11" s="292">
        <f>SUM(Paniglgasse:Landstrasser_Hauptstrasse!BA11)</f>
        <v>0</v>
      </c>
      <c r="BB11" s="292">
        <f>SUM(Paniglgasse:Landstrasser_Hauptstrasse!BB11)</f>
        <v>0</v>
      </c>
      <c r="BC11" s="292">
        <f>SUM(Paniglgasse:Landstrasser_Hauptstrasse!BC11)</f>
        <v>0</v>
      </c>
      <c r="BD11" s="292">
        <f>SUM(Paniglgasse:Landstrasser_Hauptstrasse!BD11)</f>
        <v>0</v>
      </c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87</v>
      </c>
      <c r="BJ11" s="77">
        <f t="shared" si="5"/>
        <v>122</v>
      </c>
      <c r="BK11" s="77">
        <f t="shared" si="6"/>
        <v>133</v>
      </c>
      <c r="BL11" s="77">
        <f t="shared" si="7"/>
        <v>88</v>
      </c>
      <c r="BM11" s="77">
        <f t="shared" si="8"/>
        <v>0</v>
      </c>
      <c r="BN11" s="77">
        <f t="shared" si="9"/>
        <v>177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607</v>
      </c>
      <c r="BS11" s="77">
        <f t="shared" si="14"/>
        <v>0</v>
      </c>
      <c r="BT11" s="77">
        <f t="shared" si="15"/>
        <v>342</v>
      </c>
      <c r="BU11" s="77">
        <f t="shared" si="16"/>
        <v>265</v>
      </c>
      <c r="BV11" s="77">
        <f t="shared" si="17"/>
        <v>0</v>
      </c>
      <c r="BW11" s="77">
        <f t="shared" si="18"/>
        <v>342</v>
      </c>
      <c r="BX11" s="77">
        <f t="shared" si="19"/>
        <v>265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x14ac:dyDescent="0.3">
      <c r="A12" s="155"/>
      <c r="B12" s="291" t="s">
        <v>291</v>
      </c>
      <c r="C12" s="156"/>
      <c r="D12" s="157">
        <f t="shared" si="0"/>
        <v>2195.77</v>
      </c>
      <c r="E12" s="292">
        <f>SUM(Paniglgasse:Landstrasser_Hauptstrasse!E12)</f>
        <v>0</v>
      </c>
      <c r="F12" s="292">
        <f>SUM(Paniglgasse:Landstrasser_Hauptstrasse!F12)</f>
        <v>0</v>
      </c>
      <c r="G12" s="292">
        <f>SUM(Paniglgasse:Landstrasser_Hauptstrasse!G12)</f>
        <v>0</v>
      </c>
      <c r="H12" s="292">
        <f>SUM(Paniglgasse:Landstrasser_Hauptstrasse!H12)</f>
        <v>376.89</v>
      </c>
      <c r="I12" s="292">
        <f>SUM(Paniglgasse:Landstrasser_Hauptstrasse!I12)</f>
        <v>0</v>
      </c>
      <c r="J12" s="292">
        <f>SUM(Paniglgasse:Landstrasser_Hauptstrasse!J12)</f>
        <v>0</v>
      </c>
      <c r="K12" s="292">
        <f>SUM(Paniglgasse:Landstrasser_Hauptstrasse!K12)</f>
        <v>0</v>
      </c>
      <c r="L12" s="292">
        <f>SUM(Paniglgasse:Landstrasser_Hauptstrasse!L12)</f>
        <v>0</v>
      </c>
      <c r="M12" s="292">
        <f>SUM(Paniglgasse:Landstrasser_Hauptstrasse!M12)</f>
        <v>204.51</v>
      </c>
      <c r="N12" s="292">
        <f>SUM(Paniglgasse:Landstrasser_Hauptstrasse!N12)</f>
        <v>0</v>
      </c>
      <c r="O12" s="292">
        <f>SUM(Paniglgasse:Landstrasser_Hauptstrasse!O12)</f>
        <v>0</v>
      </c>
      <c r="P12" s="292">
        <f>SUM(Paniglgasse:Landstrasser_Hauptstrasse!P12)</f>
        <v>0</v>
      </c>
      <c r="Q12" s="292">
        <f>SUM(Paniglgasse:Landstrasser_Hauptstrasse!Q12)</f>
        <v>0</v>
      </c>
      <c r="R12" s="292">
        <f>SUM(Paniglgasse:Landstrasser_Hauptstrasse!R12)</f>
        <v>351.5</v>
      </c>
      <c r="S12" s="292">
        <f>SUM(Paniglgasse:Landstrasser_Hauptstrasse!S12)</f>
        <v>0</v>
      </c>
      <c r="T12" s="292">
        <f>SUM(Paniglgasse:Landstrasser_Hauptstrasse!T12)</f>
        <v>0</v>
      </c>
      <c r="U12" s="292">
        <f>SUM(Paniglgasse:Landstrasser_Hauptstrasse!U12)</f>
        <v>0</v>
      </c>
      <c r="V12" s="292">
        <f>SUM(Paniglgasse:Landstrasser_Hauptstrasse!V12)</f>
        <v>0</v>
      </c>
      <c r="W12" s="292">
        <f>SUM(Paniglgasse:Landstrasser_Hauptstrasse!W12)</f>
        <v>337.40999999999997</v>
      </c>
      <c r="X12" s="292">
        <f>SUM(Paniglgasse:Landstrasser_Hauptstrasse!X12)</f>
        <v>0</v>
      </c>
      <c r="Y12" s="292">
        <f>SUM(Paniglgasse:Landstrasser_Hauptstrasse!Y12)</f>
        <v>0</v>
      </c>
      <c r="Z12" s="292">
        <f>SUM(Paniglgasse:Landstrasser_Hauptstrasse!Z12)</f>
        <v>0</v>
      </c>
      <c r="AA12" s="292">
        <f>SUM(Paniglgasse:Landstrasser_Hauptstrasse!AA12)</f>
        <v>0</v>
      </c>
      <c r="AB12" s="292">
        <f>SUM(Paniglgasse:Landstrasser_Hauptstrasse!AB12)</f>
        <v>297.96000000000004</v>
      </c>
      <c r="AC12" s="292">
        <f>SUM(Paniglgasse:Landstrasser_Hauptstrasse!AC12)</f>
        <v>0</v>
      </c>
      <c r="AD12" s="292">
        <f>SUM(Paniglgasse:Landstrasser_Hauptstrasse!AD12)</f>
        <v>0</v>
      </c>
      <c r="AE12" s="292">
        <f>SUM(Paniglgasse:Landstrasser_Hauptstrasse!AE12)</f>
        <v>0</v>
      </c>
      <c r="AF12" s="292">
        <f>SUM(Paniglgasse:Landstrasser_Hauptstrasse!AF12)</f>
        <v>0</v>
      </c>
      <c r="AG12" s="292">
        <f>SUM(Paniglgasse:Landstrasser_Hauptstrasse!AG12)</f>
        <v>292.89999999999998</v>
      </c>
      <c r="AH12" s="292">
        <f>SUM(Paniglgasse:Landstrasser_Hauptstrasse!AH12)</f>
        <v>0</v>
      </c>
      <c r="AI12" s="292">
        <f>SUM(Paniglgasse:Landstrasser_Hauptstrasse!AI12)</f>
        <v>0</v>
      </c>
      <c r="AJ12" s="292">
        <f>SUM(Paniglgasse:Landstrasser_Hauptstrasse!AJ12)</f>
        <v>0</v>
      </c>
      <c r="AK12" s="292">
        <f>SUM(Paniglgasse:Landstrasser_Hauptstrasse!AK12)</f>
        <v>0</v>
      </c>
      <c r="AL12" s="292">
        <f>SUM(Paniglgasse:Landstrasser_Hauptstrasse!AL12)</f>
        <v>0</v>
      </c>
      <c r="AM12" s="292">
        <f>SUM(Paniglgasse:Landstrasser_Hauptstrasse!AM12)</f>
        <v>334.6</v>
      </c>
      <c r="AN12" s="292">
        <f>SUM(Paniglgasse:Landstrasser_Hauptstrasse!AN12)</f>
        <v>0</v>
      </c>
      <c r="AO12" s="292">
        <f>SUM(Paniglgasse:Landstrasser_Hauptstrasse!AO12)</f>
        <v>0</v>
      </c>
      <c r="AP12" s="292">
        <f>SUM(Paniglgasse:Landstrasser_Hauptstrasse!AP12)</f>
        <v>0</v>
      </c>
      <c r="AQ12" s="292">
        <f>SUM(Paniglgasse:Landstrasser_Hauptstrasse!AQ12)</f>
        <v>0</v>
      </c>
      <c r="AR12" s="292">
        <f>SUM(Paniglgasse:Landstrasser_Hauptstrasse!AR12)</f>
        <v>0</v>
      </c>
      <c r="AS12" s="292">
        <f>SUM(Paniglgasse:Landstrasser_Hauptstrasse!AS12)</f>
        <v>0</v>
      </c>
      <c r="AT12" s="292">
        <f>SUM(Paniglgasse:Landstrasser_Hauptstrasse!AT12)</f>
        <v>0</v>
      </c>
      <c r="AU12" s="292">
        <f>SUM(Paniglgasse:Landstrasser_Hauptstrasse!AU12)</f>
        <v>0</v>
      </c>
      <c r="AV12" s="292">
        <f>SUM(Paniglgasse:Landstrasser_Hauptstrasse!AV12)</f>
        <v>0</v>
      </c>
      <c r="AW12" s="292">
        <f>SUM(Paniglgasse:Landstrasser_Hauptstrasse!AW12)</f>
        <v>0</v>
      </c>
      <c r="AX12" s="292">
        <f>SUM(Paniglgasse:Landstrasser_Hauptstrasse!AX12)</f>
        <v>0</v>
      </c>
      <c r="AY12" s="292">
        <f>SUM(Paniglgasse:Landstrasser_Hauptstrasse!AY12)</f>
        <v>0</v>
      </c>
      <c r="AZ12" s="292">
        <f>SUM(Paniglgasse:Landstrasser_Hauptstrasse!AZ12)</f>
        <v>0</v>
      </c>
      <c r="BA12" s="292">
        <f>SUM(Paniglgasse:Landstrasser_Hauptstrasse!BA12)</f>
        <v>0</v>
      </c>
      <c r="BB12" s="292">
        <f>SUM(Paniglgasse:Landstrasser_Hauptstrasse!BB12)</f>
        <v>0</v>
      </c>
      <c r="BC12" s="292">
        <f>SUM(Paniglgasse:Landstrasser_Hauptstrasse!BC12)</f>
        <v>0</v>
      </c>
      <c r="BD12" s="292">
        <f>SUM(Paniglgasse:Landstrasser_Hauptstrasse!BD12)</f>
        <v>0</v>
      </c>
      <c r="BE12" s="158"/>
      <c r="BF12" s="163">
        <f t="shared" si="1"/>
        <v>376.89</v>
      </c>
      <c r="BG12" s="77">
        <f t="shared" si="2"/>
        <v>0</v>
      </c>
      <c r="BH12" s="77">
        <f t="shared" si="3"/>
        <v>204.51</v>
      </c>
      <c r="BI12" s="77">
        <f t="shared" si="4"/>
        <v>351.5</v>
      </c>
      <c r="BJ12" s="77">
        <f t="shared" si="5"/>
        <v>337.40999999999997</v>
      </c>
      <c r="BK12" s="77">
        <f t="shared" si="6"/>
        <v>297.96000000000004</v>
      </c>
      <c r="BL12" s="77">
        <f t="shared" si="7"/>
        <v>292.89999999999998</v>
      </c>
      <c r="BM12" s="77">
        <f t="shared" si="8"/>
        <v>0</v>
      </c>
      <c r="BN12" s="77">
        <f t="shared" si="9"/>
        <v>334.6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2195.77</v>
      </c>
      <c r="BS12" s="77">
        <f t="shared" si="14"/>
        <v>581.4</v>
      </c>
      <c r="BT12" s="77">
        <f t="shared" si="15"/>
        <v>986.87</v>
      </c>
      <c r="BU12" s="77">
        <f t="shared" si="16"/>
        <v>627.5</v>
      </c>
      <c r="BV12" s="77">
        <f t="shared" si="17"/>
        <v>0</v>
      </c>
      <c r="BW12" s="77">
        <f t="shared" si="18"/>
        <v>1568.27</v>
      </c>
      <c r="BX12" s="77">
        <f t="shared" si="19"/>
        <v>627.5</v>
      </c>
      <c r="BY12" s="77">
        <f>IF(Info!$O$3="Q1",$BS12,IF(Info!$O$3="Q2",$BS12+$BT12,IF(Info!$O$3="Q3",$BS12+$BT12+$BU12,$BR12)))</f>
        <v>581.4</v>
      </c>
      <c r="BZ12" s="77">
        <f>IF(Info!$O$3="Q1",$BS12,IF(Info!$O$3="Q2",$BT12,IF(Info!$O$3="Q3",$BU12,$BV12)))</f>
        <v>581.4</v>
      </c>
      <c r="CA12" s="156"/>
    </row>
    <row r="13" spans="1:79" x14ac:dyDescent="0.3">
      <c r="A13" s="155"/>
      <c r="B13" s="291" t="s">
        <v>292</v>
      </c>
      <c r="C13" s="156"/>
      <c r="D13" s="157">
        <f t="shared" si="0"/>
        <v>160</v>
      </c>
      <c r="E13" s="292">
        <f>SUM(Paniglgasse:Landstrasser_Hauptstrasse!E13)</f>
        <v>0</v>
      </c>
      <c r="F13" s="292">
        <f>SUM(Paniglgasse:Landstrasser_Hauptstrasse!F13)</f>
        <v>0</v>
      </c>
      <c r="G13" s="292">
        <f>SUM(Paniglgasse:Landstrasser_Hauptstrasse!G13)</f>
        <v>0</v>
      </c>
      <c r="H13" s="292">
        <f>SUM(Paniglgasse:Landstrasser_Hauptstrasse!H13)</f>
        <v>0</v>
      </c>
      <c r="I13" s="292">
        <f>SUM(Paniglgasse:Landstrasser_Hauptstrasse!I13)</f>
        <v>0</v>
      </c>
      <c r="J13" s="292">
        <f>SUM(Paniglgasse:Landstrasser_Hauptstrasse!J13)</f>
        <v>0</v>
      </c>
      <c r="K13" s="292">
        <f>SUM(Paniglgasse:Landstrasser_Hauptstrasse!K13)</f>
        <v>0</v>
      </c>
      <c r="L13" s="292">
        <f>SUM(Paniglgasse:Landstrasser_Hauptstrasse!L13)</f>
        <v>0</v>
      </c>
      <c r="M13" s="292">
        <f>SUM(Paniglgasse:Landstrasser_Hauptstrasse!M13)</f>
        <v>160</v>
      </c>
      <c r="N13" s="292">
        <f>SUM(Paniglgasse:Landstrasser_Hauptstrasse!N13)</f>
        <v>0</v>
      </c>
      <c r="O13" s="292">
        <f>SUM(Paniglgasse:Landstrasser_Hauptstrasse!O13)</f>
        <v>0</v>
      </c>
      <c r="P13" s="292">
        <f>SUM(Paniglgasse:Landstrasser_Hauptstrasse!P13)</f>
        <v>0</v>
      </c>
      <c r="Q13" s="292">
        <f>SUM(Paniglgasse:Landstrasser_Hauptstrasse!Q13)</f>
        <v>0</v>
      </c>
      <c r="R13" s="292">
        <f>SUM(Paniglgasse:Landstrasser_Hauptstrasse!R13)</f>
        <v>0</v>
      </c>
      <c r="S13" s="292">
        <f>SUM(Paniglgasse:Landstrasser_Hauptstrasse!S13)</f>
        <v>0</v>
      </c>
      <c r="T13" s="292">
        <f>SUM(Paniglgasse:Landstrasser_Hauptstrasse!T13)</f>
        <v>0</v>
      </c>
      <c r="U13" s="292">
        <f>SUM(Paniglgasse:Landstrasser_Hauptstrasse!U13)</f>
        <v>0</v>
      </c>
      <c r="V13" s="292">
        <f>SUM(Paniglgasse:Landstrasser_Hauptstrasse!V13)</f>
        <v>0</v>
      </c>
      <c r="W13" s="292">
        <f>SUM(Paniglgasse:Landstrasser_Hauptstrasse!W13)</f>
        <v>0</v>
      </c>
      <c r="X13" s="292">
        <f>SUM(Paniglgasse:Landstrasser_Hauptstrasse!X13)</f>
        <v>0</v>
      </c>
      <c r="Y13" s="292">
        <f>SUM(Paniglgasse:Landstrasser_Hauptstrasse!Y13)</f>
        <v>0</v>
      </c>
      <c r="Z13" s="292">
        <f>SUM(Paniglgasse:Landstrasser_Hauptstrasse!Z13)</f>
        <v>0</v>
      </c>
      <c r="AA13" s="292">
        <f>SUM(Paniglgasse:Landstrasser_Hauptstrasse!AA13)</f>
        <v>0</v>
      </c>
      <c r="AB13" s="292">
        <f>SUM(Paniglgasse:Landstrasser_Hauptstrasse!AB13)</f>
        <v>0</v>
      </c>
      <c r="AC13" s="292">
        <f>SUM(Paniglgasse:Landstrasser_Hauptstrasse!AC13)</f>
        <v>0</v>
      </c>
      <c r="AD13" s="292">
        <f>SUM(Paniglgasse:Landstrasser_Hauptstrasse!AD13)</f>
        <v>0</v>
      </c>
      <c r="AE13" s="292">
        <f>SUM(Paniglgasse:Landstrasser_Hauptstrasse!AE13)</f>
        <v>0</v>
      </c>
      <c r="AF13" s="292">
        <f>SUM(Paniglgasse:Landstrasser_Hauptstrasse!AF13)</f>
        <v>0</v>
      </c>
      <c r="AG13" s="292">
        <f>SUM(Paniglgasse:Landstrasser_Hauptstrasse!AG13)</f>
        <v>0</v>
      </c>
      <c r="AH13" s="292">
        <f>SUM(Paniglgasse:Landstrasser_Hauptstrasse!AH13)</f>
        <v>0</v>
      </c>
      <c r="AI13" s="292">
        <f>SUM(Paniglgasse:Landstrasser_Hauptstrasse!AI13)</f>
        <v>0</v>
      </c>
      <c r="AJ13" s="292">
        <f>SUM(Paniglgasse:Landstrasser_Hauptstrasse!AJ13)</f>
        <v>0</v>
      </c>
      <c r="AK13" s="292">
        <f>SUM(Paniglgasse:Landstrasser_Hauptstrasse!AK13)</f>
        <v>0</v>
      </c>
      <c r="AL13" s="292">
        <f>SUM(Paniglgasse:Landstrasser_Hauptstrasse!AL13)</f>
        <v>0</v>
      </c>
      <c r="AM13" s="292">
        <f>SUM(Paniglgasse:Landstrasser_Hauptstrasse!AM13)</f>
        <v>0</v>
      </c>
      <c r="AN13" s="292">
        <f>SUM(Paniglgasse:Landstrasser_Hauptstrasse!AN13)</f>
        <v>0</v>
      </c>
      <c r="AO13" s="292">
        <f>SUM(Paniglgasse:Landstrasser_Hauptstrasse!AO13)</f>
        <v>0</v>
      </c>
      <c r="AP13" s="292">
        <f>SUM(Paniglgasse:Landstrasser_Hauptstrasse!AP13)</f>
        <v>0</v>
      </c>
      <c r="AQ13" s="292">
        <f>SUM(Paniglgasse:Landstrasser_Hauptstrasse!AQ13)</f>
        <v>0</v>
      </c>
      <c r="AR13" s="292">
        <f>SUM(Paniglgasse:Landstrasser_Hauptstrasse!AR13)</f>
        <v>0</v>
      </c>
      <c r="AS13" s="292">
        <f>SUM(Paniglgasse:Landstrasser_Hauptstrasse!AS13)</f>
        <v>0</v>
      </c>
      <c r="AT13" s="292">
        <f>SUM(Paniglgasse:Landstrasser_Hauptstrasse!AT13)</f>
        <v>0</v>
      </c>
      <c r="AU13" s="292">
        <f>SUM(Paniglgasse:Landstrasser_Hauptstrasse!AU13)</f>
        <v>0</v>
      </c>
      <c r="AV13" s="292">
        <f>SUM(Paniglgasse:Landstrasser_Hauptstrasse!AV13)</f>
        <v>0</v>
      </c>
      <c r="AW13" s="292">
        <f>SUM(Paniglgasse:Landstrasser_Hauptstrasse!AW13)</f>
        <v>0</v>
      </c>
      <c r="AX13" s="292">
        <f>SUM(Paniglgasse:Landstrasser_Hauptstrasse!AX13)</f>
        <v>0</v>
      </c>
      <c r="AY13" s="292">
        <f>SUM(Paniglgasse:Landstrasser_Hauptstrasse!AY13)</f>
        <v>0</v>
      </c>
      <c r="AZ13" s="292">
        <f>SUM(Paniglgasse:Landstrasser_Hauptstrasse!AZ13)</f>
        <v>0</v>
      </c>
      <c r="BA13" s="292">
        <f>SUM(Paniglgasse:Landstrasser_Hauptstrasse!BA13)</f>
        <v>0</v>
      </c>
      <c r="BB13" s="292">
        <f>SUM(Paniglgasse:Landstrasser_Hauptstrasse!BB13)</f>
        <v>0</v>
      </c>
      <c r="BC13" s="292">
        <f>SUM(Paniglgasse:Landstrasser_Hauptstrasse!BC13)</f>
        <v>0</v>
      </c>
      <c r="BD13" s="292">
        <f>SUM(Paniglgasse:Landstrasser_Hauptstrasse!BD13)</f>
        <v>0</v>
      </c>
      <c r="BE13" s="158"/>
      <c r="BF13" s="163">
        <f t="shared" si="1"/>
        <v>0</v>
      </c>
      <c r="BG13" s="77">
        <f t="shared" si="2"/>
        <v>0</v>
      </c>
      <c r="BH13" s="77">
        <f t="shared" si="3"/>
        <v>160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160</v>
      </c>
      <c r="BS13" s="77">
        <f t="shared" si="14"/>
        <v>160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160</v>
      </c>
      <c r="BX13" s="77">
        <f t="shared" si="19"/>
        <v>0</v>
      </c>
      <c r="BY13" s="77">
        <f>IF(Info!$O$3="Q1",$BS13,IF(Info!$O$3="Q2",$BS13+$BT13,IF(Info!$O$3="Q3",$BS13+$BT13+$BU13,$BR13)))</f>
        <v>160</v>
      </c>
      <c r="BZ13" s="77">
        <f>IF(Info!$O$3="Q1",$BS13,IF(Info!$O$3="Q2",$BT13,IF(Info!$O$3="Q3",$BU13,$BV13)))</f>
        <v>160</v>
      </c>
      <c r="CA13" s="156"/>
    </row>
    <row r="14" spans="1:79" x14ac:dyDescent="0.3">
      <c r="A14" s="155"/>
      <c r="B14" s="291" t="s">
        <v>293</v>
      </c>
      <c r="C14" s="156"/>
      <c r="D14" s="157">
        <f t="shared" si="0"/>
        <v>1062.3500000000001</v>
      </c>
      <c r="E14" s="292">
        <f>SUM(Paniglgasse:Landstrasser_Hauptstrasse!E14)</f>
        <v>0</v>
      </c>
      <c r="F14" s="292">
        <f>SUM(Paniglgasse:Landstrasser_Hauptstrasse!F14)</f>
        <v>0</v>
      </c>
      <c r="G14" s="292">
        <f>SUM(Paniglgasse:Landstrasser_Hauptstrasse!G14)</f>
        <v>0</v>
      </c>
      <c r="H14" s="292">
        <f>SUM(Paniglgasse:Landstrasser_Hauptstrasse!H14)</f>
        <v>135.36000000000001</v>
      </c>
      <c r="I14" s="292">
        <f>SUM(Paniglgasse:Landstrasser_Hauptstrasse!I14)</f>
        <v>0</v>
      </c>
      <c r="J14" s="292">
        <f>SUM(Paniglgasse:Landstrasser_Hauptstrasse!J14)</f>
        <v>0</v>
      </c>
      <c r="K14" s="292">
        <f>SUM(Paniglgasse:Landstrasser_Hauptstrasse!K14)</f>
        <v>0</v>
      </c>
      <c r="L14" s="292">
        <f>SUM(Paniglgasse:Landstrasser_Hauptstrasse!L14)</f>
        <v>0</v>
      </c>
      <c r="M14" s="292">
        <f>SUM(Paniglgasse:Landstrasser_Hauptstrasse!M14)</f>
        <v>157.97999999999999</v>
      </c>
      <c r="N14" s="292">
        <f>SUM(Paniglgasse:Landstrasser_Hauptstrasse!N14)</f>
        <v>0</v>
      </c>
      <c r="O14" s="292">
        <f>SUM(Paniglgasse:Landstrasser_Hauptstrasse!O14)</f>
        <v>0</v>
      </c>
      <c r="P14" s="292">
        <f>SUM(Paniglgasse:Landstrasser_Hauptstrasse!P14)</f>
        <v>0</v>
      </c>
      <c r="Q14" s="292">
        <f>SUM(Paniglgasse:Landstrasser_Hauptstrasse!Q14)</f>
        <v>0</v>
      </c>
      <c r="R14" s="292">
        <f>SUM(Paniglgasse:Landstrasser_Hauptstrasse!R14)</f>
        <v>123.22</v>
      </c>
      <c r="S14" s="292">
        <f>SUM(Paniglgasse:Landstrasser_Hauptstrasse!S14)</f>
        <v>0</v>
      </c>
      <c r="T14" s="292">
        <f>SUM(Paniglgasse:Landstrasser_Hauptstrasse!T14)</f>
        <v>0</v>
      </c>
      <c r="U14" s="292">
        <f>SUM(Paniglgasse:Landstrasser_Hauptstrasse!U14)</f>
        <v>0</v>
      </c>
      <c r="V14" s="292">
        <f>SUM(Paniglgasse:Landstrasser_Hauptstrasse!V14)</f>
        <v>0</v>
      </c>
      <c r="W14" s="292">
        <f>SUM(Paniglgasse:Landstrasser_Hauptstrasse!W14)</f>
        <v>111.31</v>
      </c>
      <c r="X14" s="292">
        <f>SUM(Paniglgasse:Landstrasser_Hauptstrasse!X14)</f>
        <v>0</v>
      </c>
      <c r="Y14" s="292">
        <f>SUM(Paniglgasse:Landstrasser_Hauptstrasse!Y14)</f>
        <v>0</v>
      </c>
      <c r="Z14" s="292">
        <f>SUM(Paniglgasse:Landstrasser_Hauptstrasse!Z14)</f>
        <v>0</v>
      </c>
      <c r="AA14" s="292">
        <f>SUM(Paniglgasse:Landstrasser_Hauptstrasse!AA14)</f>
        <v>0</v>
      </c>
      <c r="AB14" s="292">
        <f>SUM(Paniglgasse:Landstrasser_Hauptstrasse!AB14)</f>
        <v>177.99</v>
      </c>
      <c r="AC14" s="292">
        <f>SUM(Paniglgasse:Landstrasser_Hauptstrasse!AC14)</f>
        <v>0</v>
      </c>
      <c r="AD14" s="292">
        <f>SUM(Paniglgasse:Landstrasser_Hauptstrasse!AD14)</f>
        <v>0</v>
      </c>
      <c r="AE14" s="292">
        <f>SUM(Paniglgasse:Landstrasser_Hauptstrasse!AE14)</f>
        <v>0</v>
      </c>
      <c r="AF14" s="292">
        <f>SUM(Paniglgasse:Landstrasser_Hauptstrasse!AF14)</f>
        <v>0</v>
      </c>
      <c r="AG14" s="292">
        <f>SUM(Paniglgasse:Landstrasser_Hauptstrasse!AG14)</f>
        <v>184.99</v>
      </c>
      <c r="AH14" s="292">
        <f>SUM(Paniglgasse:Landstrasser_Hauptstrasse!AH14)</f>
        <v>0</v>
      </c>
      <c r="AI14" s="292">
        <f>SUM(Paniglgasse:Landstrasser_Hauptstrasse!AI14)</f>
        <v>0</v>
      </c>
      <c r="AJ14" s="292">
        <f>SUM(Paniglgasse:Landstrasser_Hauptstrasse!AJ14)</f>
        <v>0</v>
      </c>
      <c r="AK14" s="292">
        <f>SUM(Paniglgasse:Landstrasser_Hauptstrasse!AK14)</f>
        <v>0</v>
      </c>
      <c r="AL14" s="292">
        <f>SUM(Paniglgasse:Landstrasser_Hauptstrasse!AL14)</f>
        <v>0</v>
      </c>
      <c r="AM14" s="292">
        <f>SUM(Paniglgasse:Landstrasser_Hauptstrasse!AM14)</f>
        <v>171.5</v>
      </c>
      <c r="AN14" s="292">
        <f>SUM(Paniglgasse:Landstrasser_Hauptstrasse!AN14)</f>
        <v>0</v>
      </c>
      <c r="AO14" s="292">
        <f>SUM(Paniglgasse:Landstrasser_Hauptstrasse!AO14)</f>
        <v>0</v>
      </c>
      <c r="AP14" s="292">
        <f>SUM(Paniglgasse:Landstrasser_Hauptstrasse!AP14)</f>
        <v>0</v>
      </c>
      <c r="AQ14" s="292">
        <f>SUM(Paniglgasse:Landstrasser_Hauptstrasse!AQ14)</f>
        <v>0</v>
      </c>
      <c r="AR14" s="292">
        <f>SUM(Paniglgasse:Landstrasser_Hauptstrasse!AR14)</f>
        <v>0</v>
      </c>
      <c r="AS14" s="292">
        <f>SUM(Paniglgasse:Landstrasser_Hauptstrasse!AS14)</f>
        <v>0</v>
      </c>
      <c r="AT14" s="292">
        <f>SUM(Paniglgasse:Landstrasser_Hauptstrasse!AT14)</f>
        <v>0</v>
      </c>
      <c r="AU14" s="292">
        <f>SUM(Paniglgasse:Landstrasser_Hauptstrasse!AU14)</f>
        <v>0</v>
      </c>
      <c r="AV14" s="292">
        <f>SUM(Paniglgasse:Landstrasser_Hauptstrasse!AV14)</f>
        <v>0</v>
      </c>
      <c r="AW14" s="292">
        <f>SUM(Paniglgasse:Landstrasser_Hauptstrasse!AW14)</f>
        <v>0</v>
      </c>
      <c r="AX14" s="292">
        <f>SUM(Paniglgasse:Landstrasser_Hauptstrasse!AX14)</f>
        <v>0</v>
      </c>
      <c r="AY14" s="292">
        <f>SUM(Paniglgasse:Landstrasser_Hauptstrasse!AY14)</f>
        <v>0</v>
      </c>
      <c r="AZ14" s="292">
        <f>SUM(Paniglgasse:Landstrasser_Hauptstrasse!AZ14)</f>
        <v>0</v>
      </c>
      <c r="BA14" s="292">
        <f>SUM(Paniglgasse:Landstrasser_Hauptstrasse!BA14)</f>
        <v>0</v>
      </c>
      <c r="BB14" s="292">
        <f>SUM(Paniglgasse:Landstrasser_Hauptstrasse!BB14)</f>
        <v>0</v>
      </c>
      <c r="BC14" s="292">
        <f>SUM(Paniglgasse:Landstrasser_Hauptstrasse!BC14)</f>
        <v>0</v>
      </c>
      <c r="BD14" s="292">
        <f>SUM(Paniglgasse:Landstrasser_Hauptstrasse!BD14)</f>
        <v>0</v>
      </c>
      <c r="BE14" s="158"/>
      <c r="BF14" s="163">
        <f t="shared" si="1"/>
        <v>135.36000000000001</v>
      </c>
      <c r="BG14" s="77">
        <f t="shared" si="2"/>
        <v>0</v>
      </c>
      <c r="BH14" s="77">
        <f t="shared" si="3"/>
        <v>157.97999999999999</v>
      </c>
      <c r="BI14" s="77">
        <f t="shared" si="4"/>
        <v>123.22</v>
      </c>
      <c r="BJ14" s="77">
        <f t="shared" si="5"/>
        <v>111.31</v>
      </c>
      <c r="BK14" s="77">
        <f t="shared" si="6"/>
        <v>177.99</v>
      </c>
      <c r="BL14" s="77">
        <f t="shared" si="7"/>
        <v>184.99</v>
      </c>
      <c r="BM14" s="77">
        <f t="shared" si="8"/>
        <v>0</v>
      </c>
      <c r="BN14" s="77">
        <f t="shared" si="9"/>
        <v>171.5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1062.3500000000001</v>
      </c>
      <c r="BS14" s="77">
        <f t="shared" si="14"/>
        <v>293.34000000000003</v>
      </c>
      <c r="BT14" s="77">
        <f t="shared" si="15"/>
        <v>412.52</v>
      </c>
      <c r="BU14" s="77">
        <f t="shared" si="16"/>
        <v>356.49</v>
      </c>
      <c r="BV14" s="77">
        <f t="shared" si="17"/>
        <v>0</v>
      </c>
      <c r="BW14" s="77">
        <f t="shared" si="18"/>
        <v>705.86000000000013</v>
      </c>
      <c r="BX14" s="77">
        <f t="shared" si="19"/>
        <v>356.49</v>
      </c>
      <c r="BY14" s="77">
        <f>IF(Info!$O$3="Q1",$BS14,IF(Info!$O$3="Q2",$BS14+$BT14,IF(Info!$O$3="Q3",$BS14+$BT14+$BU14,$BR14)))</f>
        <v>293.34000000000003</v>
      </c>
      <c r="BZ14" s="77">
        <f>IF(Info!$O$3="Q1",$BS14,IF(Info!$O$3="Q2",$BT14,IF(Info!$O$3="Q3",$BU14,$BV14)))</f>
        <v>293.34000000000003</v>
      </c>
      <c r="CA14" s="156"/>
    </row>
    <row r="15" spans="1:79" x14ac:dyDescent="0.3">
      <c r="A15" s="155"/>
      <c r="B15" s="160" t="s">
        <v>294</v>
      </c>
      <c r="C15" s="156"/>
      <c r="D15" s="157">
        <f t="shared" si="0"/>
        <v>46701.03</v>
      </c>
      <c r="E15" s="161">
        <f t="shared" ref="E15:AJ15" si="22">SUM(E7:E14)</f>
        <v>0</v>
      </c>
      <c r="F15" s="161">
        <f t="shared" si="22"/>
        <v>0</v>
      </c>
      <c r="G15" s="161">
        <f t="shared" si="22"/>
        <v>0</v>
      </c>
      <c r="H15" s="161">
        <f t="shared" si="22"/>
        <v>6293.4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6460.8899999999994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161">
        <f t="shared" si="22"/>
        <v>0</v>
      </c>
      <c r="R15" s="161">
        <f t="shared" si="22"/>
        <v>6544.56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6916.54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7347.24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6521.5399999999991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6616.8600000000006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6293.4</v>
      </c>
      <c r="BG15" s="157">
        <f t="shared" si="2"/>
        <v>0</v>
      </c>
      <c r="BH15" s="157">
        <f t="shared" si="3"/>
        <v>6460.8899999999994</v>
      </c>
      <c r="BI15" s="157">
        <f t="shared" si="4"/>
        <v>6544.56</v>
      </c>
      <c r="BJ15" s="157">
        <f t="shared" si="5"/>
        <v>6916.54</v>
      </c>
      <c r="BK15" s="157">
        <f t="shared" si="6"/>
        <v>7347.24</v>
      </c>
      <c r="BL15" s="157">
        <f t="shared" si="7"/>
        <v>6521.5399999999991</v>
      </c>
      <c r="BM15" s="157">
        <f t="shared" si="8"/>
        <v>0</v>
      </c>
      <c r="BN15" s="157">
        <f t="shared" si="9"/>
        <v>6616.8600000000006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46701.03</v>
      </c>
      <c r="BS15" s="157">
        <f t="shared" si="14"/>
        <v>12754.289999999999</v>
      </c>
      <c r="BT15" s="157">
        <f t="shared" si="15"/>
        <v>20808.34</v>
      </c>
      <c r="BU15" s="157">
        <f t="shared" si="16"/>
        <v>13138.4</v>
      </c>
      <c r="BV15" s="157">
        <f t="shared" si="17"/>
        <v>0</v>
      </c>
      <c r="BW15" s="157">
        <f t="shared" si="18"/>
        <v>33562.629999999997</v>
      </c>
      <c r="BX15" s="157">
        <f t="shared" si="19"/>
        <v>13138.4</v>
      </c>
      <c r="BY15" s="157">
        <f>IF(Info!$O$3="Q1",$BS15,IF(Info!$O$3="Q2",$BS15+$BT15,IF(Info!$O$3="Q3",$BS15+$BT15+$BU15,$BR15)))</f>
        <v>12754.289999999999</v>
      </c>
      <c r="BZ15" s="157">
        <f>IF(Info!$O$3="Q1",$BS15,IF(Info!$O$3="Q2",$BT15,IF(Info!$O$3="Q3",$BU15,$BV15)))</f>
        <v>12754.289999999999</v>
      </c>
      <c r="CA15" s="156"/>
    </row>
    <row r="16" spans="1:79" x14ac:dyDescent="0.3">
      <c r="A16" s="155"/>
      <c r="B16" s="291" t="s">
        <v>295</v>
      </c>
      <c r="C16" s="156"/>
      <c r="D16" s="157">
        <f t="shared" si="0"/>
        <v>28024.030000000002</v>
      </c>
      <c r="E16" s="293">
        <f>SUM(Paniglgasse:Landstrasser_Hauptstrasse!E16)</f>
        <v>593.57999999999993</v>
      </c>
      <c r="F16" s="293">
        <f>SUM(Paniglgasse:Landstrasser_Hauptstrasse!F16)</f>
        <v>45</v>
      </c>
      <c r="G16" s="293">
        <f>SUM(Paniglgasse:Landstrasser_Hauptstrasse!G16)</f>
        <v>28</v>
      </c>
      <c r="H16" s="293">
        <f>SUM(Paniglgasse:Landstrasser_Hauptstrasse!H16)</f>
        <v>1203.74</v>
      </c>
      <c r="I16" s="293">
        <f>SUM(Paniglgasse:Landstrasser_Hauptstrasse!I16)</f>
        <v>1834.5</v>
      </c>
      <c r="J16" s="293">
        <f>SUM(Paniglgasse:Landstrasser_Hauptstrasse!J16)</f>
        <v>219</v>
      </c>
      <c r="K16" s="293">
        <f>SUM(Paniglgasse:Landstrasser_Hauptstrasse!K16)</f>
        <v>0</v>
      </c>
      <c r="L16" s="293">
        <f>SUM(Paniglgasse:Landstrasser_Hauptstrasse!L16)</f>
        <v>0</v>
      </c>
      <c r="M16" s="293">
        <f>SUM(Paniglgasse:Landstrasser_Hauptstrasse!M16)</f>
        <v>1013.2</v>
      </c>
      <c r="N16" s="293">
        <f>SUM(Paniglgasse:Landstrasser_Hauptstrasse!N16)</f>
        <v>2177.87</v>
      </c>
      <c r="O16" s="293">
        <f>SUM(Paniglgasse:Landstrasser_Hauptstrasse!O16)</f>
        <v>0</v>
      </c>
      <c r="P16" s="293">
        <f>SUM(Paniglgasse:Landstrasser_Hauptstrasse!P16)</f>
        <v>0</v>
      </c>
      <c r="Q16" s="293">
        <f>SUM(Paniglgasse:Landstrasser_Hauptstrasse!Q16)</f>
        <v>0</v>
      </c>
      <c r="R16" s="293">
        <f>SUM(Paniglgasse:Landstrasser_Hauptstrasse!R16)</f>
        <v>1458.3899999999999</v>
      </c>
      <c r="S16" s="293">
        <f>SUM(Paniglgasse:Landstrasser_Hauptstrasse!S16)</f>
        <v>1799.6599999999999</v>
      </c>
      <c r="T16" s="293">
        <f>SUM(Paniglgasse:Landstrasser_Hauptstrasse!T16)</f>
        <v>0</v>
      </c>
      <c r="U16" s="293">
        <f>SUM(Paniglgasse:Landstrasser_Hauptstrasse!U16)</f>
        <v>0</v>
      </c>
      <c r="V16" s="293">
        <f>SUM(Paniglgasse:Landstrasser_Hauptstrasse!V16)</f>
        <v>0</v>
      </c>
      <c r="W16" s="293">
        <f>SUM(Paniglgasse:Landstrasser_Hauptstrasse!W16)</f>
        <v>1481.76</v>
      </c>
      <c r="X16" s="293">
        <f>SUM(Paniglgasse:Landstrasser_Hauptstrasse!X16)</f>
        <v>2088.44</v>
      </c>
      <c r="Y16" s="293">
        <f>SUM(Paniglgasse:Landstrasser_Hauptstrasse!Y16)</f>
        <v>0</v>
      </c>
      <c r="Z16" s="293">
        <f>SUM(Paniglgasse:Landstrasser_Hauptstrasse!Z16)</f>
        <v>25</v>
      </c>
      <c r="AA16" s="293">
        <f>SUM(Paniglgasse:Landstrasser_Hauptstrasse!AA16)</f>
        <v>0</v>
      </c>
      <c r="AB16" s="293">
        <f>SUM(Paniglgasse:Landstrasser_Hauptstrasse!AB16)</f>
        <v>1755.38</v>
      </c>
      <c r="AC16" s="293">
        <f>SUM(Paniglgasse:Landstrasser_Hauptstrasse!AC16)</f>
        <v>1748.55</v>
      </c>
      <c r="AD16" s="293">
        <f>SUM(Paniglgasse:Landstrasser_Hauptstrasse!AD16)</f>
        <v>403</v>
      </c>
      <c r="AE16" s="293">
        <f>SUM(Paniglgasse:Landstrasser_Hauptstrasse!AE16)</f>
        <v>0</v>
      </c>
      <c r="AF16" s="293">
        <f>SUM(Paniglgasse:Landstrasser_Hauptstrasse!AF16)</f>
        <v>0</v>
      </c>
      <c r="AG16" s="293">
        <f>SUM(Paniglgasse:Landstrasser_Hauptstrasse!AG16)</f>
        <v>1604.99</v>
      </c>
      <c r="AH16" s="293">
        <f>SUM(Paniglgasse:Landstrasser_Hauptstrasse!AH16)</f>
        <v>2027.4099999999999</v>
      </c>
      <c r="AI16" s="293">
        <f>SUM(Paniglgasse:Landstrasser_Hauptstrasse!AI16)</f>
        <v>1396.5700000000002</v>
      </c>
      <c r="AJ16" s="293">
        <f>SUM(Paniglgasse:Landstrasser_Hauptstrasse!AJ16)</f>
        <v>972.46</v>
      </c>
      <c r="AK16" s="293">
        <f>SUM(Paniglgasse:Landstrasser_Hauptstrasse!AK16)</f>
        <v>0</v>
      </c>
      <c r="AL16" s="293">
        <f>SUM(Paniglgasse:Landstrasser_Hauptstrasse!AL16)</f>
        <v>0</v>
      </c>
      <c r="AM16" s="293">
        <f>SUM(Paniglgasse:Landstrasser_Hauptstrasse!AM16)</f>
        <v>1172.56</v>
      </c>
      <c r="AN16" s="293">
        <f>SUM(Paniglgasse:Landstrasser_Hauptstrasse!AN16)</f>
        <v>1836.93</v>
      </c>
      <c r="AO16" s="293">
        <f>SUM(Paniglgasse:Landstrasser_Hauptstrasse!AO16)</f>
        <v>1138.04</v>
      </c>
      <c r="AP16" s="293">
        <f>SUM(Paniglgasse:Landstrasser_Hauptstrasse!AP16)</f>
        <v>0</v>
      </c>
      <c r="AQ16" s="293">
        <f>SUM(Paniglgasse:Landstrasser_Hauptstrasse!AQ16)</f>
        <v>0</v>
      </c>
      <c r="AR16" s="293">
        <f>SUM(Paniglgasse:Landstrasser_Hauptstrasse!AR16)</f>
        <v>0</v>
      </c>
      <c r="AS16" s="293">
        <f>SUM(Paniglgasse:Landstrasser_Hauptstrasse!AS16)</f>
        <v>0</v>
      </c>
      <c r="AT16" s="293">
        <f>SUM(Paniglgasse:Landstrasser_Hauptstrasse!AT16)</f>
        <v>0</v>
      </c>
      <c r="AU16" s="293">
        <f>SUM(Paniglgasse:Landstrasser_Hauptstrasse!AU16)</f>
        <v>0</v>
      </c>
      <c r="AV16" s="293">
        <f>SUM(Paniglgasse:Landstrasser_Hauptstrasse!AV16)</f>
        <v>0</v>
      </c>
      <c r="AW16" s="293">
        <f>SUM(Paniglgasse:Landstrasser_Hauptstrasse!AW16)</f>
        <v>0</v>
      </c>
      <c r="AX16" s="293">
        <f>SUM(Paniglgasse:Landstrasser_Hauptstrasse!AX16)</f>
        <v>0</v>
      </c>
      <c r="AY16" s="293">
        <f>SUM(Paniglgasse:Landstrasser_Hauptstrasse!AY16)</f>
        <v>0</v>
      </c>
      <c r="AZ16" s="293">
        <f>SUM(Paniglgasse:Landstrasser_Hauptstrasse!AZ16)</f>
        <v>0</v>
      </c>
      <c r="BA16" s="293">
        <f>SUM(Paniglgasse:Landstrasser_Hauptstrasse!BA16)</f>
        <v>0</v>
      </c>
      <c r="BB16" s="293">
        <f>SUM(Paniglgasse:Landstrasser_Hauptstrasse!BB16)</f>
        <v>0</v>
      </c>
      <c r="BC16" s="293">
        <f>SUM(Paniglgasse:Landstrasser_Hauptstrasse!BC16)</f>
        <v>0</v>
      </c>
      <c r="BD16" s="293">
        <f>SUM(Paniglgasse:Landstrasser_Hauptstrasse!BD16)</f>
        <v>0</v>
      </c>
      <c r="BE16" s="158"/>
      <c r="BF16" s="163">
        <f t="shared" si="1"/>
        <v>1870.32</v>
      </c>
      <c r="BG16" s="77">
        <f t="shared" si="2"/>
        <v>2053.5</v>
      </c>
      <c r="BH16" s="77">
        <f t="shared" si="3"/>
        <v>3191.0699999999997</v>
      </c>
      <c r="BI16" s="77">
        <f t="shared" si="4"/>
        <v>3258.0499999999997</v>
      </c>
      <c r="BJ16" s="77">
        <f t="shared" si="5"/>
        <v>3570.2</v>
      </c>
      <c r="BK16" s="77">
        <f t="shared" si="6"/>
        <v>3931.9300000000003</v>
      </c>
      <c r="BL16" s="77">
        <f t="shared" si="7"/>
        <v>3632.3999999999996</v>
      </c>
      <c r="BM16" s="77">
        <f t="shared" si="8"/>
        <v>2369.0300000000002</v>
      </c>
      <c r="BN16" s="77">
        <f t="shared" si="9"/>
        <v>4147.53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28024.03</v>
      </c>
      <c r="BS16" s="77">
        <f t="shared" si="14"/>
        <v>7114.8899999999994</v>
      </c>
      <c r="BT16" s="77">
        <f t="shared" si="15"/>
        <v>10760.18</v>
      </c>
      <c r="BU16" s="77">
        <f t="shared" si="16"/>
        <v>10148.959999999999</v>
      </c>
      <c r="BV16" s="77">
        <f t="shared" si="17"/>
        <v>0</v>
      </c>
      <c r="BW16" s="77">
        <f t="shared" si="18"/>
        <v>17875.07</v>
      </c>
      <c r="BX16" s="77">
        <f t="shared" si="19"/>
        <v>10148.959999999999</v>
      </c>
      <c r="BY16" s="77">
        <f>IF(Info!$O$3="Q1",$BS16,IF(Info!$O$3="Q2",$BS16+$BT16,IF(Info!$O$3="Q3",$BS16+$BT16+$BU16,$BR16)))</f>
        <v>7114.8899999999994</v>
      </c>
      <c r="BZ16" s="77">
        <f>IF(Info!$O$3="Q1",$BS16,IF(Info!$O$3="Q2",$BT16,IF(Info!$O$3="Q3",$BU16,$BV16)))</f>
        <v>7114.8899999999994</v>
      </c>
      <c r="CA16" s="156"/>
    </row>
    <row r="17" spans="1:79" x14ac:dyDescent="0.3">
      <c r="A17" s="155"/>
      <c r="B17" s="291" t="s">
        <v>296</v>
      </c>
      <c r="C17" s="156"/>
      <c r="D17" s="157">
        <f t="shared" si="0"/>
        <v>58077.72</v>
      </c>
      <c r="E17" s="293">
        <f>SUM(Paniglgasse:Landstrasser_Hauptstrasse!E17)</f>
        <v>1433.9</v>
      </c>
      <c r="F17" s="293">
        <f>SUM(Paniglgasse:Landstrasser_Hauptstrasse!F17)</f>
        <v>2283.21</v>
      </c>
      <c r="G17" s="293">
        <f>SUM(Paniglgasse:Landstrasser_Hauptstrasse!G17)</f>
        <v>3417.33</v>
      </c>
      <c r="H17" s="293">
        <f>SUM(Paniglgasse:Landstrasser_Hauptstrasse!H17)</f>
        <v>0</v>
      </c>
      <c r="I17" s="293">
        <f>SUM(Paniglgasse:Landstrasser_Hauptstrasse!I17)</f>
        <v>168</v>
      </c>
      <c r="J17" s="293">
        <f>SUM(Paniglgasse:Landstrasser_Hauptstrasse!J17)</f>
        <v>1568.75</v>
      </c>
      <c r="K17" s="293">
        <f>SUM(Paniglgasse:Landstrasser_Hauptstrasse!K17)</f>
        <v>1773.76</v>
      </c>
      <c r="L17" s="293">
        <f>SUM(Paniglgasse:Landstrasser_Hauptstrasse!L17)</f>
        <v>4466.59</v>
      </c>
      <c r="M17" s="293">
        <f>SUM(Paniglgasse:Landstrasser_Hauptstrasse!M17)</f>
        <v>0</v>
      </c>
      <c r="N17" s="293">
        <f>SUM(Paniglgasse:Landstrasser_Hauptstrasse!N17)</f>
        <v>0</v>
      </c>
      <c r="O17" s="293">
        <f>SUM(Paniglgasse:Landstrasser_Hauptstrasse!O17)</f>
        <v>1521.92</v>
      </c>
      <c r="P17" s="293">
        <f>SUM(Paniglgasse:Landstrasser_Hauptstrasse!P17)</f>
        <v>1973.84</v>
      </c>
      <c r="Q17" s="293">
        <f>SUM(Paniglgasse:Landstrasser_Hauptstrasse!Q17)</f>
        <v>4702.6000000000004</v>
      </c>
      <c r="R17" s="293">
        <f>SUM(Paniglgasse:Landstrasser_Hauptstrasse!R17)</f>
        <v>0</v>
      </c>
      <c r="S17" s="293">
        <f>SUM(Paniglgasse:Landstrasser_Hauptstrasse!S17)</f>
        <v>120</v>
      </c>
      <c r="T17" s="293">
        <f>SUM(Paniglgasse:Landstrasser_Hauptstrasse!T17)</f>
        <v>2039.76</v>
      </c>
      <c r="U17" s="293">
        <f>SUM(Paniglgasse:Landstrasser_Hauptstrasse!U17)</f>
        <v>1930.8</v>
      </c>
      <c r="V17" s="293">
        <f>SUM(Paniglgasse:Landstrasser_Hauptstrasse!V17)</f>
        <v>4627.04</v>
      </c>
      <c r="W17" s="293">
        <f>SUM(Paniglgasse:Landstrasser_Hauptstrasse!W17)</f>
        <v>0</v>
      </c>
      <c r="X17" s="293">
        <f>SUM(Paniglgasse:Landstrasser_Hauptstrasse!X17)</f>
        <v>0</v>
      </c>
      <c r="Y17" s="293">
        <f>SUM(Paniglgasse:Landstrasser_Hauptstrasse!Y17)</f>
        <v>1756.53</v>
      </c>
      <c r="Z17" s="293">
        <f>SUM(Paniglgasse:Landstrasser_Hauptstrasse!Z17)</f>
        <v>2189.36</v>
      </c>
      <c r="AA17" s="293">
        <f>SUM(Paniglgasse:Landstrasser_Hauptstrasse!AA17)</f>
        <v>4809.76</v>
      </c>
      <c r="AB17" s="293">
        <f>SUM(Paniglgasse:Landstrasser_Hauptstrasse!AB17)</f>
        <v>0</v>
      </c>
      <c r="AC17" s="293">
        <f>SUM(Paniglgasse:Landstrasser_Hauptstrasse!AC17)</f>
        <v>0</v>
      </c>
      <c r="AD17" s="293">
        <f>SUM(Paniglgasse:Landstrasser_Hauptstrasse!AD17)</f>
        <v>1417.27</v>
      </c>
      <c r="AE17" s="293">
        <f>SUM(Paniglgasse:Landstrasser_Hauptstrasse!AE17)</f>
        <v>2393.6799999999998</v>
      </c>
      <c r="AF17" s="293">
        <f>SUM(Paniglgasse:Landstrasser_Hauptstrasse!AF17)</f>
        <v>4040.1800000000003</v>
      </c>
      <c r="AG17" s="293">
        <f>SUM(Paniglgasse:Landstrasser_Hauptstrasse!AG17)</f>
        <v>0</v>
      </c>
      <c r="AH17" s="293">
        <f>SUM(Paniglgasse:Landstrasser_Hauptstrasse!AH17)</f>
        <v>0</v>
      </c>
      <c r="AI17" s="293">
        <f>SUM(Paniglgasse:Landstrasser_Hauptstrasse!AI17)</f>
        <v>546</v>
      </c>
      <c r="AJ17" s="293">
        <f>SUM(Paniglgasse:Landstrasser_Hauptstrasse!AJ17)</f>
        <v>879.42000000000007</v>
      </c>
      <c r="AK17" s="293">
        <f>SUM(Paniglgasse:Landstrasser_Hauptstrasse!AK17)</f>
        <v>1961.16</v>
      </c>
      <c r="AL17" s="293">
        <f>SUM(Paniglgasse:Landstrasser_Hauptstrasse!AL17)</f>
        <v>3664.79</v>
      </c>
      <c r="AM17" s="293">
        <f>SUM(Paniglgasse:Landstrasser_Hauptstrasse!AM17)</f>
        <v>0</v>
      </c>
      <c r="AN17" s="293">
        <f>SUM(Paniglgasse:Landstrasser_Hauptstrasse!AN17)</f>
        <v>0</v>
      </c>
      <c r="AO17" s="293">
        <f>SUM(Paniglgasse:Landstrasser_Hauptstrasse!AO17)</f>
        <v>510</v>
      </c>
      <c r="AP17" s="293">
        <f>SUM(Paniglgasse:Landstrasser_Hauptstrasse!AP17)</f>
        <v>1882.07</v>
      </c>
      <c r="AQ17" s="293">
        <f>SUM(Paniglgasse:Landstrasser_Hauptstrasse!AQ17)</f>
        <v>0</v>
      </c>
      <c r="AR17" s="293">
        <f>SUM(Paniglgasse:Landstrasser_Hauptstrasse!AR17)</f>
        <v>0</v>
      </c>
      <c r="AS17" s="293">
        <f>SUM(Paniglgasse:Landstrasser_Hauptstrasse!AS17)</f>
        <v>0</v>
      </c>
      <c r="AT17" s="293">
        <f>SUM(Paniglgasse:Landstrasser_Hauptstrasse!AT17)</f>
        <v>0</v>
      </c>
      <c r="AU17" s="293">
        <f>SUM(Paniglgasse:Landstrasser_Hauptstrasse!AU17)</f>
        <v>0</v>
      </c>
      <c r="AV17" s="293">
        <f>SUM(Paniglgasse:Landstrasser_Hauptstrasse!AV17)</f>
        <v>0</v>
      </c>
      <c r="AW17" s="293">
        <f>SUM(Paniglgasse:Landstrasser_Hauptstrasse!AW17)</f>
        <v>0</v>
      </c>
      <c r="AX17" s="293">
        <f>SUM(Paniglgasse:Landstrasser_Hauptstrasse!AX17)</f>
        <v>0</v>
      </c>
      <c r="AY17" s="293">
        <f>SUM(Paniglgasse:Landstrasser_Hauptstrasse!AY17)</f>
        <v>0</v>
      </c>
      <c r="AZ17" s="293">
        <f>SUM(Paniglgasse:Landstrasser_Hauptstrasse!AZ17)</f>
        <v>0</v>
      </c>
      <c r="BA17" s="293">
        <f>SUM(Paniglgasse:Landstrasser_Hauptstrasse!BA17)</f>
        <v>0</v>
      </c>
      <c r="BB17" s="293">
        <f>SUM(Paniglgasse:Landstrasser_Hauptstrasse!BB17)</f>
        <v>0</v>
      </c>
      <c r="BC17" s="293">
        <f>SUM(Paniglgasse:Landstrasser_Hauptstrasse!BC17)</f>
        <v>0</v>
      </c>
      <c r="BD17" s="293">
        <f>SUM(Paniglgasse:Landstrasser_Hauptstrasse!BD17)</f>
        <v>0</v>
      </c>
      <c r="BE17" s="158"/>
      <c r="BF17" s="163">
        <f t="shared" si="1"/>
        <v>7134.4400000000005</v>
      </c>
      <c r="BG17" s="77">
        <f t="shared" si="2"/>
        <v>7977.1</v>
      </c>
      <c r="BH17" s="77">
        <f t="shared" si="3"/>
        <v>8198.36</v>
      </c>
      <c r="BI17" s="77">
        <f t="shared" si="4"/>
        <v>4090.5600000000004</v>
      </c>
      <c r="BJ17" s="77">
        <f t="shared" si="5"/>
        <v>6383.57</v>
      </c>
      <c r="BK17" s="77">
        <f t="shared" si="6"/>
        <v>8416.3900000000012</v>
      </c>
      <c r="BL17" s="77">
        <f t="shared" si="7"/>
        <v>6433.8600000000006</v>
      </c>
      <c r="BM17" s="77">
        <f t="shared" si="8"/>
        <v>7051.37</v>
      </c>
      <c r="BN17" s="77">
        <f t="shared" si="9"/>
        <v>2392.0699999999997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58077.72</v>
      </c>
      <c r="BS17" s="77">
        <f t="shared" si="14"/>
        <v>23309.9</v>
      </c>
      <c r="BT17" s="77">
        <f t="shared" si="15"/>
        <v>18890.520000000004</v>
      </c>
      <c r="BU17" s="77">
        <f t="shared" si="16"/>
        <v>15877.3</v>
      </c>
      <c r="BV17" s="77">
        <f t="shared" si="17"/>
        <v>0</v>
      </c>
      <c r="BW17" s="77">
        <f t="shared" si="18"/>
        <v>42200.42</v>
      </c>
      <c r="BX17" s="77">
        <f t="shared" si="19"/>
        <v>15877.3</v>
      </c>
      <c r="BY17" s="77">
        <f>IF(Info!$O$3="Q1",$BS17,IF(Info!$O$3="Q2",$BS17+$BT17,IF(Info!$O$3="Q3",$BS17+$BT17+$BU17,$BR17)))</f>
        <v>23309.9</v>
      </c>
      <c r="BZ17" s="77">
        <f>IF(Info!$O$3="Q1",$BS17,IF(Info!$O$3="Q2",$BT17,IF(Info!$O$3="Q3",$BU17,$BV17)))</f>
        <v>23309.9</v>
      </c>
      <c r="CA17" s="156"/>
    </row>
    <row r="18" spans="1:79" x14ac:dyDescent="0.3">
      <c r="A18" s="155"/>
      <c r="B18" s="291" t="s">
        <v>297</v>
      </c>
      <c r="C18" s="156"/>
      <c r="D18" s="157">
        <f t="shared" si="0"/>
        <v>824.53</v>
      </c>
      <c r="E18" s="293">
        <f>SUM(Paniglgasse:Landstrasser_Hauptstrasse!E18)</f>
        <v>0</v>
      </c>
      <c r="F18" s="293">
        <f>SUM(Paniglgasse:Landstrasser_Hauptstrasse!F18)</f>
        <v>0</v>
      </c>
      <c r="G18" s="293">
        <f>SUM(Paniglgasse:Landstrasser_Hauptstrasse!G18)</f>
        <v>0</v>
      </c>
      <c r="H18" s="293">
        <f>SUM(Paniglgasse:Landstrasser_Hauptstrasse!H18)</f>
        <v>30</v>
      </c>
      <c r="I18" s="293">
        <f>SUM(Paniglgasse:Landstrasser_Hauptstrasse!I18)</f>
        <v>23.38</v>
      </c>
      <c r="J18" s="293">
        <f>SUM(Paniglgasse:Landstrasser_Hauptstrasse!J18)</f>
        <v>0</v>
      </c>
      <c r="K18" s="293">
        <f>SUM(Paniglgasse:Landstrasser_Hauptstrasse!K18)</f>
        <v>29</v>
      </c>
      <c r="L18" s="293">
        <f>SUM(Paniglgasse:Landstrasser_Hauptstrasse!L18)</f>
        <v>29</v>
      </c>
      <c r="M18" s="293">
        <f>SUM(Paniglgasse:Landstrasser_Hauptstrasse!M18)</f>
        <v>0</v>
      </c>
      <c r="N18" s="293">
        <f>SUM(Paniglgasse:Landstrasser_Hauptstrasse!N18)</f>
        <v>62.36</v>
      </c>
      <c r="O18" s="293">
        <f>SUM(Paniglgasse:Landstrasser_Hauptstrasse!O18)</f>
        <v>0</v>
      </c>
      <c r="P18" s="293">
        <f>SUM(Paniglgasse:Landstrasser_Hauptstrasse!P18)</f>
        <v>0</v>
      </c>
      <c r="Q18" s="293">
        <f>SUM(Paniglgasse:Landstrasser_Hauptstrasse!Q18)</f>
        <v>0</v>
      </c>
      <c r="R18" s="293">
        <f>SUM(Paniglgasse:Landstrasser_Hauptstrasse!R18)</f>
        <v>2</v>
      </c>
      <c r="S18" s="293">
        <f>SUM(Paniglgasse:Landstrasser_Hauptstrasse!S18)</f>
        <v>30</v>
      </c>
      <c r="T18" s="293">
        <f>SUM(Paniglgasse:Landstrasser_Hauptstrasse!T18)</f>
        <v>0</v>
      </c>
      <c r="U18" s="293">
        <f>SUM(Paniglgasse:Landstrasser_Hauptstrasse!U18)</f>
        <v>0</v>
      </c>
      <c r="V18" s="293">
        <f>SUM(Paniglgasse:Landstrasser_Hauptstrasse!V18)</f>
        <v>0</v>
      </c>
      <c r="W18" s="293">
        <f>SUM(Paniglgasse:Landstrasser_Hauptstrasse!W18)</f>
        <v>31.28</v>
      </c>
      <c r="X18" s="293">
        <f>SUM(Paniglgasse:Landstrasser_Hauptstrasse!X18)</f>
        <v>96.66</v>
      </c>
      <c r="Y18" s="293">
        <f>SUM(Paniglgasse:Landstrasser_Hauptstrasse!Y18)</f>
        <v>24</v>
      </c>
      <c r="Z18" s="293">
        <f>SUM(Paniglgasse:Landstrasser_Hauptstrasse!Z18)</f>
        <v>0</v>
      </c>
      <c r="AA18" s="293">
        <f>SUM(Paniglgasse:Landstrasser_Hauptstrasse!AA18)</f>
        <v>0</v>
      </c>
      <c r="AB18" s="293">
        <f>SUM(Paniglgasse:Landstrasser_Hauptstrasse!AB18)</f>
        <v>21.07</v>
      </c>
      <c r="AC18" s="293">
        <f>SUM(Paniglgasse:Landstrasser_Hauptstrasse!AC18)</f>
        <v>113.53</v>
      </c>
      <c r="AD18" s="293">
        <f>SUM(Paniglgasse:Landstrasser_Hauptstrasse!AD18)</f>
        <v>37</v>
      </c>
      <c r="AE18" s="293">
        <f>SUM(Paniglgasse:Landstrasser_Hauptstrasse!AE18)</f>
        <v>0</v>
      </c>
      <c r="AF18" s="293">
        <f>SUM(Paniglgasse:Landstrasser_Hauptstrasse!AF18)</f>
        <v>0</v>
      </c>
      <c r="AG18" s="293">
        <f>SUM(Paniglgasse:Landstrasser_Hauptstrasse!AG18)</f>
        <v>82.84</v>
      </c>
      <c r="AH18" s="293">
        <f>SUM(Paniglgasse:Landstrasser_Hauptstrasse!AH18)</f>
        <v>60.92</v>
      </c>
      <c r="AI18" s="293">
        <f>SUM(Paniglgasse:Landstrasser_Hauptstrasse!AI18)</f>
        <v>30</v>
      </c>
      <c r="AJ18" s="293">
        <f>SUM(Paniglgasse:Landstrasser_Hauptstrasse!AJ18)</f>
        <v>40</v>
      </c>
      <c r="AK18" s="293">
        <f>SUM(Paniglgasse:Landstrasser_Hauptstrasse!AK18)</f>
        <v>0</v>
      </c>
      <c r="AL18" s="293">
        <f>SUM(Paniglgasse:Landstrasser_Hauptstrasse!AL18)</f>
        <v>0</v>
      </c>
      <c r="AM18" s="293">
        <f>SUM(Paniglgasse:Landstrasser_Hauptstrasse!AM18)</f>
        <v>17.46</v>
      </c>
      <c r="AN18" s="293">
        <f>SUM(Paniglgasse:Landstrasser_Hauptstrasse!AN18)</f>
        <v>64.03</v>
      </c>
      <c r="AO18" s="293">
        <f>SUM(Paniglgasse:Landstrasser_Hauptstrasse!AO18)</f>
        <v>0</v>
      </c>
      <c r="AP18" s="293">
        <f>SUM(Paniglgasse:Landstrasser_Hauptstrasse!AP18)</f>
        <v>0</v>
      </c>
      <c r="AQ18" s="293">
        <f>SUM(Paniglgasse:Landstrasser_Hauptstrasse!AQ18)</f>
        <v>0</v>
      </c>
      <c r="AR18" s="293">
        <f>SUM(Paniglgasse:Landstrasser_Hauptstrasse!AR18)</f>
        <v>0</v>
      </c>
      <c r="AS18" s="293">
        <f>SUM(Paniglgasse:Landstrasser_Hauptstrasse!AS18)</f>
        <v>0</v>
      </c>
      <c r="AT18" s="293">
        <f>SUM(Paniglgasse:Landstrasser_Hauptstrasse!AT18)</f>
        <v>0</v>
      </c>
      <c r="AU18" s="293">
        <f>SUM(Paniglgasse:Landstrasser_Hauptstrasse!AU18)</f>
        <v>0</v>
      </c>
      <c r="AV18" s="293">
        <f>SUM(Paniglgasse:Landstrasser_Hauptstrasse!AV18)</f>
        <v>0</v>
      </c>
      <c r="AW18" s="293">
        <f>SUM(Paniglgasse:Landstrasser_Hauptstrasse!AW18)</f>
        <v>0</v>
      </c>
      <c r="AX18" s="293">
        <f>SUM(Paniglgasse:Landstrasser_Hauptstrasse!AX18)</f>
        <v>0</v>
      </c>
      <c r="AY18" s="293">
        <f>SUM(Paniglgasse:Landstrasser_Hauptstrasse!AY18)</f>
        <v>0</v>
      </c>
      <c r="AZ18" s="293">
        <f>SUM(Paniglgasse:Landstrasser_Hauptstrasse!AZ18)</f>
        <v>0</v>
      </c>
      <c r="BA18" s="293">
        <f>SUM(Paniglgasse:Landstrasser_Hauptstrasse!BA18)</f>
        <v>0</v>
      </c>
      <c r="BB18" s="293">
        <f>SUM(Paniglgasse:Landstrasser_Hauptstrasse!BB18)</f>
        <v>0</v>
      </c>
      <c r="BC18" s="293">
        <f>SUM(Paniglgasse:Landstrasser_Hauptstrasse!BC18)</f>
        <v>0</v>
      </c>
      <c r="BD18" s="293">
        <f>SUM(Paniglgasse:Landstrasser_Hauptstrasse!BD18)</f>
        <v>0</v>
      </c>
      <c r="BE18" s="158"/>
      <c r="BF18" s="163">
        <f t="shared" si="1"/>
        <v>30</v>
      </c>
      <c r="BG18" s="77">
        <f t="shared" si="2"/>
        <v>81.38</v>
      </c>
      <c r="BH18" s="77">
        <f t="shared" si="3"/>
        <v>62.36</v>
      </c>
      <c r="BI18" s="77">
        <f t="shared" si="4"/>
        <v>32</v>
      </c>
      <c r="BJ18" s="77">
        <f t="shared" si="5"/>
        <v>151.94</v>
      </c>
      <c r="BK18" s="77">
        <f t="shared" si="6"/>
        <v>171.6</v>
      </c>
      <c r="BL18" s="77">
        <f t="shared" si="7"/>
        <v>143.76</v>
      </c>
      <c r="BM18" s="77">
        <f t="shared" si="8"/>
        <v>70</v>
      </c>
      <c r="BN18" s="77">
        <f t="shared" si="9"/>
        <v>81.490000000000009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824.53</v>
      </c>
      <c r="BS18" s="77">
        <f t="shared" si="14"/>
        <v>173.74</v>
      </c>
      <c r="BT18" s="77">
        <f t="shared" si="15"/>
        <v>355.53999999999996</v>
      </c>
      <c r="BU18" s="77">
        <f t="shared" si="16"/>
        <v>295.25</v>
      </c>
      <c r="BV18" s="77">
        <f t="shared" si="17"/>
        <v>0</v>
      </c>
      <c r="BW18" s="77">
        <f t="shared" si="18"/>
        <v>529.28</v>
      </c>
      <c r="BX18" s="77">
        <f t="shared" si="19"/>
        <v>295.25</v>
      </c>
      <c r="BY18" s="77">
        <f>IF(Info!$O$3="Q1",$BS18,IF(Info!$O$3="Q2",$BS18+$BT18,IF(Info!$O$3="Q3",$BS18+$BT18+$BU18,$BR18)))</f>
        <v>173.74</v>
      </c>
      <c r="BZ18" s="77">
        <f>IF(Info!$O$3="Q1",$BS18,IF(Info!$O$3="Q2",$BT18,IF(Info!$O$3="Q3",$BU18,$BV18)))</f>
        <v>173.74</v>
      </c>
      <c r="CA18" s="156"/>
    </row>
    <row r="19" spans="1:79" x14ac:dyDescent="0.3">
      <c r="A19" s="155"/>
      <c r="B19" s="291" t="s">
        <v>298</v>
      </c>
      <c r="C19" s="156"/>
      <c r="D19" s="157">
        <f t="shared" si="0"/>
        <v>27</v>
      </c>
      <c r="E19" s="293">
        <f>SUM(Paniglgasse:Landstrasser_Hauptstrasse!E19)</f>
        <v>0</v>
      </c>
      <c r="F19" s="293">
        <f>SUM(Paniglgasse:Landstrasser_Hauptstrasse!F19)</f>
        <v>0</v>
      </c>
      <c r="G19" s="293">
        <f>SUM(Paniglgasse:Landstrasser_Hauptstrasse!G19)</f>
        <v>0</v>
      </c>
      <c r="H19" s="293">
        <f>SUM(Paniglgasse:Landstrasser_Hauptstrasse!H19)</f>
        <v>0</v>
      </c>
      <c r="I19" s="293">
        <f>SUM(Paniglgasse:Landstrasser_Hauptstrasse!I19)</f>
        <v>26</v>
      </c>
      <c r="J19" s="293">
        <f>SUM(Paniglgasse:Landstrasser_Hauptstrasse!J19)</f>
        <v>0</v>
      </c>
      <c r="K19" s="293">
        <f>SUM(Paniglgasse:Landstrasser_Hauptstrasse!K19)</f>
        <v>0</v>
      </c>
      <c r="L19" s="293">
        <f>SUM(Paniglgasse:Landstrasser_Hauptstrasse!L19)</f>
        <v>0</v>
      </c>
      <c r="M19" s="293">
        <f>SUM(Paniglgasse:Landstrasser_Hauptstrasse!M19)</f>
        <v>0</v>
      </c>
      <c r="N19" s="293">
        <f>SUM(Paniglgasse:Landstrasser_Hauptstrasse!N19)</f>
        <v>0</v>
      </c>
      <c r="O19" s="293">
        <f>SUM(Paniglgasse:Landstrasser_Hauptstrasse!O19)</f>
        <v>0</v>
      </c>
      <c r="P19" s="293">
        <f>SUM(Paniglgasse:Landstrasser_Hauptstrasse!P19)</f>
        <v>0</v>
      </c>
      <c r="Q19" s="293">
        <f>SUM(Paniglgasse:Landstrasser_Hauptstrasse!Q19)</f>
        <v>0</v>
      </c>
      <c r="R19" s="293">
        <f>SUM(Paniglgasse:Landstrasser_Hauptstrasse!R19)</f>
        <v>0</v>
      </c>
      <c r="S19" s="293">
        <f>SUM(Paniglgasse:Landstrasser_Hauptstrasse!S19)</f>
        <v>0</v>
      </c>
      <c r="T19" s="293">
        <f>SUM(Paniglgasse:Landstrasser_Hauptstrasse!T19)</f>
        <v>0</v>
      </c>
      <c r="U19" s="293">
        <f>SUM(Paniglgasse:Landstrasser_Hauptstrasse!U19)</f>
        <v>0</v>
      </c>
      <c r="V19" s="293">
        <f>SUM(Paniglgasse:Landstrasser_Hauptstrasse!V19)</f>
        <v>0</v>
      </c>
      <c r="W19" s="293">
        <f>SUM(Paniglgasse:Landstrasser_Hauptstrasse!W19)</f>
        <v>0</v>
      </c>
      <c r="X19" s="293">
        <f>SUM(Paniglgasse:Landstrasser_Hauptstrasse!X19)</f>
        <v>0</v>
      </c>
      <c r="Y19" s="293">
        <f>SUM(Paniglgasse:Landstrasser_Hauptstrasse!Y19)</f>
        <v>0</v>
      </c>
      <c r="Z19" s="293">
        <f>SUM(Paniglgasse:Landstrasser_Hauptstrasse!Z19)</f>
        <v>0</v>
      </c>
      <c r="AA19" s="293">
        <f>SUM(Paniglgasse:Landstrasser_Hauptstrasse!AA19)</f>
        <v>0</v>
      </c>
      <c r="AB19" s="293">
        <f>SUM(Paniglgasse:Landstrasser_Hauptstrasse!AB19)</f>
        <v>0</v>
      </c>
      <c r="AC19" s="293">
        <f>SUM(Paniglgasse:Landstrasser_Hauptstrasse!AC19)</f>
        <v>0</v>
      </c>
      <c r="AD19" s="293">
        <f>SUM(Paniglgasse:Landstrasser_Hauptstrasse!AD19)</f>
        <v>0</v>
      </c>
      <c r="AE19" s="293">
        <f>SUM(Paniglgasse:Landstrasser_Hauptstrasse!AE19)</f>
        <v>0</v>
      </c>
      <c r="AF19" s="293">
        <f>SUM(Paniglgasse:Landstrasser_Hauptstrasse!AF19)</f>
        <v>0</v>
      </c>
      <c r="AG19" s="293">
        <f>SUM(Paniglgasse:Landstrasser_Hauptstrasse!AG19)</f>
        <v>0</v>
      </c>
      <c r="AH19" s="293">
        <f>SUM(Paniglgasse:Landstrasser_Hauptstrasse!AH19)</f>
        <v>0</v>
      </c>
      <c r="AI19" s="293">
        <f>SUM(Paniglgasse:Landstrasser_Hauptstrasse!AI19)</f>
        <v>0</v>
      </c>
      <c r="AJ19" s="293">
        <f>SUM(Paniglgasse:Landstrasser_Hauptstrasse!AJ19)</f>
        <v>0</v>
      </c>
      <c r="AK19" s="293">
        <f>SUM(Paniglgasse:Landstrasser_Hauptstrasse!AK19)</f>
        <v>0</v>
      </c>
      <c r="AL19" s="293">
        <f>SUM(Paniglgasse:Landstrasser_Hauptstrasse!AL19)</f>
        <v>0</v>
      </c>
      <c r="AM19" s="293">
        <f>SUM(Paniglgasse:Landstrasser_Hauptstrasse!AM19)</f>
        <v>0</v>
      </c>
      <c r="AN19" s="293">
        <f>SUM(Paniglgasse:Landstrasser_Hauptstrasse!AN19)</f>
        <v>0</v>
      </c>
      <c r="AO19" s="293">
        <f>SUM(Paniglgasse:Landstrasser_Hauptstrasse!AO19)</f>
        <v>0</v>
      </c>
      <c r="AP19" s="293">
        <f>SUM(Paniglgasse:Landstrasser_Hauptstrasse!AP19)</f>
        <v>1</v>
      </c>
      <c r="AQ19" s="293">
        <f>SUM(Paniglgasse:Landstrasser_Hauptstrasse!AQ19)</f>
        <v>0</v>
      </c>
      <c r="AR19" s="293">
        <f>SUM(Paniglgasse:Landstrasser_Hauptstrasse!AR19)</f>
        <v>0</v>
      </c>
      <c r="AS19" s="293">
        <f>SUM(Paniglgasse:Landstrasser_Hauptstrasse!AS19)</f>
        <v>0</v>
      </c>
      <c r="AT19" s="293">
        <f>SUM(Paniglgasse:Landstrasser_Hauptstrasse!AT19)</f>
        <v>0</v>
      </c>
      <c r="AU19" s="293">
        <f>SUM(Paniglgasse:Landstrasser_Hauptstrasse!AU19)</f>
        <v>0</v>
      </c>
      <c r="AV19" s="293">
        <f>SUM(Paniglgasse:Landstrasser_Hauptstrasse!AV19)</f>
        <v>0</v>
      </c>
      <c r="AW19" s="293">
        <f>SUM(Paniglgasse:Landstrasser_Hauptstrasse!AW19)</f>
        <v>0</v>
      </c>
      <c r="AX19" s="293">
        <f>SUM(Paniglgasse:Landstrasser_Hauptstrasse!AX19)</f>
        <v>0</v>
      </c>
      <c r="AY19" s="293">
        <f>SUM(Paniglgasse:Landstrasser_Hauptstrasse!AY19)</f>
        <v>0</v>
      </c>
      <c r="AZ19" s="293">
        <f>SUM(Paniglgasse:Landstrasser_Hauptstrasse!AZ19)</f>
        <v>0</v>
      </c>
      <c r="BA19" s="293">
        <f>SUM(Paniglgasse:Landstrasser_Hauptstrasse!BA19)</f>
        <v>0</v>
      </c>
      <c r="BB19" s="293">
        <f>SUM(Paniglgasse:Landstrasser_Hauptstrasse!BB19)</f>
        <v>0</v>
      </c>
      <c r="BC19" s="293">
        <f>SUM(Paniglgasse:Landstrasser_Hauptstrasse!BC19)</f>
        <v>0</v>
      </c>
      <c r="BD19" s="293">
        <f>SUM(Paniglgasse:Landstrasser_Hauptstrasse!BD19)</f>
        <v>0</v>
      </c>
      <c r="BE19" s="158"/>
      <c r="BF19" s="163">
        <f t="shared" si="1"/>
        <v>0</v>
      </c>
      <c r="BG19" s="77">
        <f t="shared" si="2"/>
        <v>26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1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27</v>
      </c>
      <c r="BS19" s="77">
        <f t="shared" si="14"/>
        <v>26</v>
      </c>
      <c r="BT19" s="77">
        <f t="shared" si="15"/>
        <v>0</v>
      </c>
      <c r="BU19" s="77">
        <f t="shared" si="16"/>
        <v>1</v>
      </c>
      <c r="BV19" s="77">
        <f t="shared" si="17"/>
        <v>0</v>
      </c>
      <c r="BW19" s="77">
        <f t="shared" si="18"/>
        <v>26</v>
      </c>
      <c r="BX19" s="77">
        <f t="shared" si="19"/>
        <v>1</v>
      </c>
      <c r="BY19" s="77">
        <f>IF(Info!$O$3="Q1",$BS19,IF(Info!$O$3="Q2",$BS19+$BT19,IF(Info!$O$3="Q3",$BS19+$BT19+$BU19,$BR19)))</f>
        <v>26</v>
      </c>
      <c r="BZ19" s="77">
        <f>IF(Info!$O$3="Q1",$BS19,IF(Info!$O$3="Q2",$BT19,IF(Info!$O$3="Q3",$BU19,$BV19)))</f>
        <v>26</v>
      </c>
      <c r="CA19" s="156"/>
    </row>
    <row r="20" spans="1:79" x14ac:dyDescent="0.3">
      <c r="A20" s="155"/>
      <c r="B20" s="291" t="s">
        <v>299</v>
      </c>
      <c r="C20" s="156"/>
      <c r="D20" s="157">
        <f t="shared" si="0"/>
        <v>603</v>
      </c>
      <c r="E20" s="293">
        <f>SUM(Paniglgasse:Landstrasser_Hauptstrasse!E20)</f>
        <v>0</v>
      </c>
      <c r="F20" s="293">
        <f>SUM(Paniglgasse:Landstrasser_Hauptstrasse!F20)</f>
        <v>0</v>
      </c>
      <c r="G20" s="293">
        <f>SUM(Paniglgasse:Landstrasser_Hauptstrasse!G20)</f>
        <v>0</v>
      </c>
      <c r="H20" s="293">
        <f>SUM(Paniglgasse:Landstrasser_Hauptstrasse!H20)</f>
        <v>0</v>
      </c>
      <c r="I20" s="293">
        <f>SUM(Paniglgasse:Landstrasser_Hauptstrasse!I20)</f>
        <v>0</v>
      </c>
      <c r="J20" s="293">
        <f>SUM(Paniglgasse:Landstrasser_Hauptstrasse!J20)</f>
        <v>0</v>
      </c>
      <c r="K20" s="293">
        <f>SUM(Paniglgasse:Landstrasser_Hauptstrasse!K20)</f>
        <v>0</v>
      </c>
      <c r="L20" s="293">
        <f>SUM(Paniglgasse:Landstrasser_Hauptstrasse!L20)</f>
        <v>0</v>
      </c>
      <c r="M20" s="293">
        <f>SUM(Paniglgasse:Landstrasser_Hauptstrasse!M20)</f>
        <v>0</v>
      </c>
      <c r="N20" s="293">
        <f>SUM(Paniglgasse:Landstrasser_Hauptstrasse!N20)</f>
        <v>0</v>
      </c>
      <c r="O20" s="293">
        <f>SUM(Paniglgasse:Landstrasser_Hauptstrasse!O20)</f>
        <v>0</v>
      </c>
      <c r="P20" s="293">
        <f>SUM(Paniglgasse:Landstrasser_Hauptstrasse!P20)</f>
        <v>0</v>
      </c>
      <c r="Q20" s="293">
        <f>SUM(Paniglgasse:Landstrasser_Hauptstrasse!Q20)</f>
        <v>0</v>
      </c>
      <c r="R20" s="293">
        <f>SUM(Paniglgasse:Landstrasser_Hauptstrasse!R20)</f>
        <v>0</v>
      </c>
      <c r="S20" s="293">
        <f>SUM(Paniglgasse:Landstrasser_Hauptstrasse!S20)</f>
        <v>167</v>
      </c>
      <c r="T20" s="293">
        <f>SUM(Paniglgasse:Landstrasser_Hauptstrasse!T20)</f>
        <v>0</v>
      </c>
      <c r="U20" s="293">
        <f>SUM(Paniglgasse:Landstrasser_Hauptstrasse!U20)</f>
        <v>0</v>
      </c>
      <c r="V20" s="293">
        <f>SUM(Paniglgasse:Landstrasser_Hauptstrasse!V20)</f>
        <v>0</v>
      </c>
      <c r="W20" s="293">
        <f>SUM(Paniglgasse:Landstrasser_Hauptstrasse!W20)</f>
        <v>0</v>
      </c>
      <c r="X20" s="293">
        <f>SUM(Paniglgasse:Landstrasser_Hauptstrasse!X20)</f>
        <v>49</v>
      </c>
      <c r="Y20" s="293">
        <f>SUM(Paniglgasse:Landstrasser_Hauptstrasse!Y20)</f>
        <v>0</v>
      </c>
      <c r="Z20" s="293">
        <f>SUM(Paniglgasse:Landstrasser_Hauptstrasse!Z20)</f>
        <v>0</v>
      </c>
      <c r="AA20" s="293">
        <f>SUM(Paniglgasse:Landstrasser_Hauptstrasse!AA20)</f>
        <v>0</v>
      </c>
      <c r="AB20" s="293">
        <f>SUM(Paniglgasse:Landstrasser_Hauptstrasse!AB20)</f>
        <v>0</v>
      </c>
      <c r="AC20" s="293">
        <f>SUM(Paniglgasse:Landstrasser_Hauptstrasse!AC20)</f>
        <v>0</v>
      </c>
      <c r="AD20" s="293">
        <f>SUM(Paniglgasse:Landstrasser_Hauptstrasse!AD20)</f>
        <v>0</v>
      </c>
      <c r="AE20" s="293">
        <f>SUM(Paniglgasse:Landstrasser_Hauptstrasse!AE20)</f>
        <v>0</v>
      </c>
      <c r="AF20" s="293">
        <f>SUM(Paniglgasse:Landstrasser_Hauptstrasse!AF20)</f>
        <v>0</v>
      </c>
      <c r="AG20" s="293">
        <f>SUM(Paniglgasse:Landstrasser_Hauptstrasse!AG20)</f>
        <v>85</v>
      </c>
      <c r="AH20" s="293">
        <f>SUM(Paniglgasse:Landstrasser_Hauptstrasse!AH20)</f>
        <v>0</v>
      </c>
      <c r="AI20" s="293">
        <f>SUM(Paniglgasse:Landstrasser_Hauptstrasse!AI20)</f>
        <v>22</v>
      </c>
      <c r="AJ20" s="293">
        <f>SUM(Paniglgasse:Landstrasser_Hauptstrasse!AJ20)</f>
        <v>138</v>
      </c>
      <c r="AK20" s="293">
        <f>SUM(Paniglgasse:Landstrasser_Hauptstrasse!AK20)</f>
        <v>0</v>
      </c>
      <c r="AL20" s="293">
        <f>SUM(Paniglgasse:Landstrasser_Hauptstrasse!AL20)</f>
        <v>0</v>
      </c>
      <c r="AM20" s="293">
        <f>SUM(Paniglgasse:Landstrasser_Hauptstrasse!AM20)</f>
        <v>0</v>
      </c>
      <c r="AN20" s="293">
        <f>SUM(Paniglgasse:Landstrasser_Hauptstrasse!AN20)</f>
        <v>0</v>
      </c>
      <c r="AO20" s="293">
        <f>SUM(Paniglgasse:Landstrasser_Hauptstrasse!AO20)</f>
        <v>142</v>
      </c>
      <c r="AP20" s="293">
        <f>SUM(Paniglgasse:Landstrasser_Hauptstrasse!AP20)</f>
        <v>0</v>
      </c>
      <c r="AQ20" s="293">
        <f>SUM(Paniglgasse:Landstrasser_Hauptstrasse!AQ20)</f>
        <v>0</v>
      </c>
      <c r="AR20" s="293">
        <f>SUM(Paniglgasse:Landstrasser_Hauptstrasse!AR20)</f>
        <v>0</v>
      </c>
      <c r="AS20" s="293">
        <f>SUM(Paniglgasse:Landstrasser_Hauptstrasse!AS20)</f>
        <v>0</v>
      </c>
      <c r="AT20" s="293">
        <f>SUM(Paniglgasse:Landstrasser_Hauptstrasse!AT20)</f>
        <v>0</v>
      </c>
      <c r="AU20" s="293">
        <f>SUM(Paniglgasse:Landstrasser_Hauptstrasse!AU20)</f>
        <v>0</v>
      </c>
      <c r="AV20" s="293">
        <f>SUM(Paniglgasse:Landstrasser_Hauptstrasse!AV20)</f>
        <v>0</v>
      </c>
      <c r="AW20" s="293">
        <f>SUM(Paniglgasse:Landstrasser_Hauptstrasse!AW20)</f>
        <v>0</v>
      </c>
      <c r="AX20" s="293">
        <f>SUM(Paniglgasse:Landstrasser_Hauptstrasse!AX20)</f>
        <v>0</v>
      </c>
      <c r="AY20" s="293">
        <f>SUM(Paniglgasse:Landstrasser_Hauptstrasse!AY20)</f>
        <v>0</v>
      </c>
      <c r="AZ20" s="293">
        <f>SUM(Paniglgasse:Landstrasser_Hauptstrasse!AZ20)</f>
        <v>0</v>
      </c>
      <c r="BA20" s="293">
        <f>SUM(Paniglgasse:Landstrasser_Hauptstrasse!BA20)</f>
        <v>0</v>
      </c>
      <c r="BB20" s="293">
        <f>SUM(Paniglgasse:Landstrasser_Hauptstrasse!BB20)</f>
        <v>0</v>
      </c>
      <c r="BC20" s="293">
        <f>SUM(Paniglgasse:Landstrasser_Hauptstrasse!BC20)</f>
        <v>0</v>
      </c>
      <c r="BD20" s="293">
        <f>SUM(Paniglgasse:Landstrasser_Hauptstrasse!BD20)</f>
        <v>0</v>
      </c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167</v>
      </c>
      <c r="BJ20" s="77">
        <f t="shared" si="5"/>
        <v>49</v>
      </c>
      <c r="BK20" s="77">
        <f t="shared" si="6"/>
        <v>0</v>
      </c>
      <c r="BL20" s="77">
        <f t="shared" si="7"/>
        <v>85</v>
      </c>
      <c r="BM20" s="77">
        <f t="shared" si="8"/>
        <v>160</v>
      </c>
      <c r="BN20" s="77">
        <f t="shared" si="9"/>
        <v>142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603</v>
      </c>
      <c r="BS20" s="77">
        <f t="shared" si="14"/>
        <v>0</v>
      </c>
      <c r="BT20" s="77">
        <f t="shared" si="15"/>
        <v>216</v>
      </c>
      <c r="BU20" s="77">
        <f t="shared" si="16"/>
        <v>387</v>
      </c>
      <c r="BV20" s="77">
        <f t="shared" si="17"/>
        <v>0</v>
      </c>
      <c r="BW20" s="77">
        <f t="shared" si="18"/>
        <v>216</v>
      </c>
      <c r="BX20" s="77">
        <f t="shared" si="19"/>
        <v>387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x14ac:dyDescent="0.3">
      <c r="A21" s="155"/>
      <c r="B21" s="291" t="s">
        <v>300</v>
      </c>
      <c r="C21" s="156"/>
      <c r="D21" s="157">
        <f t="shared" si="0"/>
        <v>0</v>
      </c>
      <c r="E21" s="293">
        <f>SUM(Paniglgasse:Landstrasser_Hauptstrasse!E21)</f>
        <v>0</v>
      </c>
      <c r="F21" s="293">
        <f>SUM(Paniglgasse:Landstrasser_Hauptstrasse!F21)</f>
        <v>0</v>
      </c>
      <c r="G21" s="293">
        <f>SUM(Paniglgasse:Landstrasser_Hauptstrasse!G21)</f>
        <v>0</v>
      </c>
      <c r="H21" s="293">
        <f>SUM(Paniglgasse:Landstrasser_Hauptstrasse!H21)</f>
        <v>0</v>
      </c>
      <c r="I21" s="293">
        <f>SUM(Paniglgasse:Landstrasser_Hauptstrasse!I21)</f>
        <v>0</v>
      </c>
      <c r="J21" s="293">
        <f>SUM(Paniglgasse:Landstrasser_Hauptstrasse!J21)</f>
        <v>0</v>
      </c>
      <c r="K21" s="293">
        <f>SUM(Paniglgasse:Landstrasser_Hauptstrasse!K21)</f>
        <v>0</v>
      </c>
      <c r="L21" s="293">
        <f>SUM(Paniglgasse:Landstrasser_Hauptstrasse!L21)</f>
        <v>0</v>
      </c>
      <c r="M21" s="293">
        <f>SUM(Paniglgasse:Landstrasser_Hauptstrasse!M21)</f>
        <v>0</v>
      </c>
      <c r="N21" s="293">
        <f>SUM(Paniglgasse:Landstrasser_Hauptstrasse!N21)</f>
        <v>0</v>
      </c>
      <c r="O21" s="293">
        <f>SUM(Paniglgasse:Landstrasser_Hauptstrasse!O21)</f>
        <v>0</v>
      </c>
      <c r="P21" s="293">
        <f>SUM(Paniglgasse:Landstrasser_Hauptstrasse!P21)</f>
        <v>0</v>
      </c>
      <c r="Q21" s="293">
        <f>SUM(Paniglgasse:Landstrasser_Hauptstrasse!Q21)</f>
        <v>0</v>
      </c>
      <c r="R21" s="293">
        <f>SUM(Paniglgasse:Landstrasser_Hauptstrasse!R21)</f>
        <v>0</v>
      </c>
      <c r="S21" s="293">
        <f>SUM(Paniglgasse:Landstrasser_Hauptstrasse!S21)</f>
        <v>0</v>
      </c>
      <c r="T21" s="293">
        <f>SUM(Paniglgasse:Landstrasser_Hauptstrasse!T21)</f>
        <v>0</v>
      </c>
      <c r="U21" s="293">
        <f>SUM(Paniglgasse:Landstrasser_Hauptstrasse!U21)</f>
        <v>0</v>
      </c>
      <c r="V21" s="293">
        <f>SUM(Paniglgasse:Landstrasser_Hauptstrasse!V21)</f>
        <v>0</v>
      </c>
      <c r="W21" s="293">
        <f>SUM(Paniglgasse:Landstrasser_Hauptstrasse!W21)</f>
        <v>0</v>
      </c>
      <c r="X21" s="293">
        <f>SUM(Paniglgasse:Landstrasser_Hauptstrasse!X21)</f>
        <v>0</v>
      </c>
      <c r="Y21" s="293">
        <f>SUM(Paniglgasse:Landstrasser_Hauptstrasse!Y21)</f>
        <v>0</v>
      </c>
      <c r="Z21" s="293">
        <f>SUM(Paniglgasse:Landstrasser_Hauptstrasse!Z21)</f>
        <v>0</v>
      </c>
      <c r="AA21" s="293">
        <f>SUM(Paniglgasse:Landstrasser_Hauptstrasse!AA21)</f>
        <v>0</v>
      </c>
      <c r="AB21" s="293">
        <f>SUM(Paniglgasse:Landstrasser_Hauptstrasse!AB21)</f>
        <v>0</v>
      </c>
      <c r="AC21" s="293">
        <f>SUM(Paniglgasse:Landstrasser_Hauptstrasse!AC21)</f>
        <v>0</v>
      </c>
      <c r="AD21" s="293">
        <f>SUM(Paniglgasse:Landstrasser_Hauptstrasse!AD21)</f>
        <v>0</v>
      </c>
      <c r="AE21" s="293">
        <f>SUM(Paniglgasse:Landstrasser_Hauptstrasse!AE21)</f>
        <v>0</v>
      </c>
      <c r="AF21" s="293">
        <f>SUM(Paniglgasse:Landstrasser_Hauptstrasse!AF21)</f>
        <v>0</v>
      </c>
      <c r="AG21" s="293">
        <f>SUM(Paniglgasse:Landstrasser_Hauptstrasse!AG21)</f>
        <v>0</v>
      </c>
      <c r="AH21" s="293">
        <f>SUM(Paniglgasse:Landstrasser_Hauptstrasse!AH21)</f>
        <v>0</v>
      </c>
      <c r="AI21" s="293">
        <f>SUM(Paniglgasse:Landstrasser_Hauptstrasse!AI21)</f>
        <v>0</v>
      </c>
      <c r="AJ21" s="293">
        <f>SUM(Paniglgasse:Landstrasser_Hauptstrasse!AJ21)</f>
        <v>0</v>
      </c>
      <c r="AK21" s="293">
        <f>SUM(Paniglgasse:Landstrasser_Hauptstrasse!AK21)</f>
        <v>0</v>
      </c>
      <c r="AL21" s="293">
        <f>SUM(Paniglgasse:Landstrasser_Hauptstrasse!AL21)</f>
        <v>0</v>
      </c>
      <c r="AM21" s="293">
        <f>SUM(Paniglgasse:Landstrasser_Hauptstrasse!AM21)</f>
        <v>0</v>
      </c>
      <c r="AN21" s="293">
        <f>SUM(Paniglgasse:Landstrasser_Hauptstrasse!AN21)</f>
        <v>0</v>
      </c>
      <c r="AO21" s="293">
        <f>SUM(Paniglgasse:Landstrasser_Hauptstrasse!AO21)</f>
        <v>0</v>
      </c>
      <c r="AP21" s="293">
        <f>SUM(Paniglgasse:Landstrasser_Hauptstrasse!AP21)</f>
        <v>0</v>
      </c>
      <c r="AQ21" s="293">
        <f>SUM(Paniglgasse:Landstrasser_Hauptstrasse!AQ21)</f>
        <v>0</v>
      </c>
      <c r="AR21" s="293">
        <f>SUM(Paniglgasse:Landstrasser_Hauptstrasse!AR21)</f>
        <v>0</v>
      </c>
      <c r="AS21" s="293">
        <f>SUM(Paniglgasse:Landstrasser_Hauptstrasse!AS21)</f>
        <v>0</v>
      </c>
      <c r="AT21" s="293">
        <f>SUM(Paniglgasse:Landstrasser_Hauptstrasse!AT21)</f>
        <v>0</v>
      </c>
      <c r="AU21" s="293">
        <f>SUM(Paniglgasse:Landstrasser_Hauptstrasse!AU21)</f>
        <v>0</v>
      </c>
      <c r="AV21" s="293">
        <f>SUM(Paniglgasse:Landstrasser_Hauptstrasse!AV21)</f>
        <v>0</v>
      </c>
      <c r="AW21" s="293">
        <f>SUM(Paniglgasse:Landstrasser_Hauptstrasse!AW21)</f>
        <v>0</v>
      </c>
      <c r="AX21" s="293">
        <f>SUM(Paniglgasse:Landstrasser_Hauptstrasse!AX21)</f>
        <v>0</v>
      </c>
      <c r="AY21" s="293">
        <f>SUM(Paniglgasse:Landstrasser_Hauptstrasse!AY21)</f>
        <v>0</v>
      </c>
      <c r="AZ21" s="293">
        <f>SUM(Paniglgasse:Landstrasser_Hauptstrasse!AZ21)</f>
        <v>0</v>
      </c>
      <c r="BA21" s="293">
        <f>SUM(Paniglgasse:Landstrasser_Hauptstrasse!BA21)</f>
        <v>0</v>
      </c>
      <c r="BB21" s="293">
        <f>SUM(Paniglgasse:Landstrasser_Hauptstrasse!BB21)</f>
        <v>0</v>
      </c>
      <c r="BC21" s="293">
        <f>SUM(Paniglgasse:Landstrasser_Hauptstrasse!BC21)</f>
        <v>0</v>
      </c>
      <c r="BD21" s="293">
        <f>SUM(Paniglgasse:Landstrasser_Hauptstrasse!BD21)</f>
        <v>0</v>
      </c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x14ac:dyDescent="0.3">
      <c r="A22" s="155"/>
      <c r="B22" s="291" t="s">
        <v>301</v>
      </c>
      <c r="C22" s="156"/>
      <c r="D22" s="157">
        <f t="shared" si="0"/>
        <v>0</v>
      </c>
      <c r="E22" s="293">
        <f>SUM(Paniglgasse:Landstrasser_Hauptstrasse!E22)</f>
        <v>0</v>
      </c>
      <c r="F22" s="293">
        <f>SUM(Paniglgasse:Landstrasser_Hauptstrasse!F22)</f>
        <v>0</v>
      </c>
      <c r="G22" s="293">
        <f>SUM(Paniglgasse:Landstrasser_Hauptstrasse!G22)</f>
        <v>0</v>
      </c>
      <c r="H22" s="293">
        <f>SUM(Paniglgasse:Landstrasser_Hauptstrasse!H22)</f>
        <v>0</v>
      </c>
      <c r="I22" s="293">
        <f>SUM(Paniglgasse:Landstrasser_Hauptstrasse!I22)</f>
        <v>0</v>
      </c>
      <c r="J22" s="293">
        <f>SUM(Paniglgasse:Landstrasser_Hauptstrasse!J22)</f>
        <v>0</v>
      </c>
      <c r="K22" s="293">
        <f>SUM(Paniglgasse:Landstrasser_Hauptstrasse!K22)</f>
        <v>0</v>
      </c>
      <c r="L22" s="293">
        <f>SUM(Paniglgasse:Landstrasser_Hauptstrasse!L22)</f>
        <v>0</v>
      </c>
      <c r="M22" s="293">
        <f>SUM(Paniglgasse:Landstrasser_Hauptstrasse!M22)</f>
        <v>0</v>
      </c>
      <c r="N22" s="293">
        <f>SUM(Paniglgasse:Landstrasser_Hauptstrasse!N22)</f>
        <v>0</v>
      </c>
      <c r="O22" s="293">
        <f>SUM(Paniglgasse:Landstrasser_Hauptstrasse!O22)</f>
        <v>0</v>
      </c>
      <c r="P22" s="293">
        <f>SUM(Paniglgasse:Landstrasser_Hauptstrasse!P22)</f>
        <v>0</v>
      </c>
      <c r="Q22" s="293">
        <f>SUM(Paniglgasse:Landstrasser_Hauptstrasse!Q22)</f>
        <v>0</v>
      </c>
      <c r="R22" s="293">
        <f>SUM(Paniglgasse:Landstrasser_Hauptstrasse!R22)</f>
        <v>0</v>
      </c>
      <c r="S22" s="293">
        <f>SUM(Paniglgasse:Landstrasser_Hauptstrasse!S22)</f>
        <v>0</v>
      </c>
      <c r="T22" s="293">
        <f>SUM(Paniglgasse:Landstrasser_Hauptstrasse!T22)</f>
        <v>0</v>
      </c>
      <c r="U22" s="293">
        <f>SUM(Paniglgasse:Landstrasser_Hauptstrasse!U22)</f>
        <v>0</v>
      </c>
      <c r="V22" s="293">
        <f>SUM(Paniglgasse:Landstrasser_Hauptstrasse!V22)</f>
        <v>0</v>
      </c>
      <c r="W22" s="293">
        <f>SUM(Paniglgasse:Landstrasser_Hauptstrasse!W22)</f>
        <v>0</v>
      </c>
      <c r="X22" s="293">
        <f>SUM(Paniglgasse:Landstrasser_Hauptstrasse!X22)</f>
        <v>0</v>
      </c>
      <c r="Y22" s="293">
        <f>SUM(Paniglgasse:Landstrasser_Hauptstrasse!Y22)</f>
        <v>0</v>
      </c>
      <c r="Z22" s="293">
        <f>SUM(Paniglgasse:Landstrasser_Hauptstrasse!Z22)</f>
        <v>0</v>
      </c>
      <c r="AA22" s="293">
        <f>SUM(Paniglgasse:Landstrasser_Hauptstrasse!AA22)</f>
        <v>0</v>
      </c>
      <c r="AB22" s="293">
        <f>SUM(Paniglgasse:Landstrasser_Hauptstrasse!AB22)</f>
        <v>0</v>
      </c>
      <c r="AC22" s="293">
        <f>SUM(Paniglgasse:Landstrasser_Hauptstrasse!AC22)</f>
        <v>0</v>
      </c>
      <c r="AD22" s="293">
        <f>SUM(Paniglgasse:Landstrasser_Hauptstrasse!AD22)</f>
        <v>0</v>
      </c>
      <c r="AE22" s="293">
        <f>SUM(Paniglgasse:Landstrasser_Hauptstrasse!AE22)</f>
        <v>0</v>
      </c>
      <c r="AF22" s="293">
        <f>SUM(Paniglgasse:Landstrasser_Hauptstrasse!AF22)</f>
        <v>0</v>
      </c>
      <c r="AG22" s="293">
        <f>SUM(Paniglgasse:Landstrasser_Hauptstrasse!AG22)</f>
        <v>0</v>
      </c>
      <c r="AH22" s="293">
        <f>SUM(Paniglgasse:Landstrasser_Hauptstrasse!AH22)</f>
        <v>0</v>
      </c>
      <c r="AI22" s="293">
        <f>SUM(Paniglgasse:Landstrasser_Hauptstrasse!AI22)</f>
        <v>0</v>
      </c>
      <c r="AJ22" s="293">
        <f>SUM(Paniglgasse:Landstrasser_Hauptstrasse!AJ22)</f>
        <v>0</v>
      </c>
      <c r="AK22" s="293">
        <f>SUM(Paniglgasse:Landstrasser_Hauptstrasse!AK22)</f>
        <v>0</v>
      </c>
      <c r="AL22" s="293">
        <f>SUM(Paniglgasse:Landstrasser_Hauptstrasse!AL22)</f>
        <v>0</v>
      </c>
      <c r="AM22" s="293">
        <f>SUM(Paniglgasse:Landstrasser_Hauptstrasse!AM22)</f>
        <v>0</v>
      </c>
      <c r="AN22" s="293">
        <f>SUM(Paniglgasse:Landstrasser_Hauptstrasse!AN22)</f>
        <v>0</v>
      </c>
      <c r="AO22" s="293">
        <f>SUM(Paniglgasse:Landstrasser_Hauptstrasse!AO22)</f>
        <v>0</v>
      </c>
      <c r="AP22" s="293">
        <f>SUM(Paniglgasse:Landstrasser_Hauptstrasse!AP22)</f>
        <v>0</v>
      </c>
      <c r="AQ22" s="293">
        <f>SUM(Paniglgasse:Landstrasser_Hauptstrasse!AQ22)</f>
        <v>0</v>
      </c>
      <c r="AR22" s="293">
        <f>SUM(Paniglgasse:Landstrasser_Hauptstrasse!AR22)</f>
        <v>0</v>
      </c>
      <c r="AS22" s="293">
        <f>SUM(Paniglgasse:Landstrasser_Hauptstrasse!AS22)</f>
        <v>0</v>
      </c>
      <c r="AT22" s="293">
        <f>SUM(Paniglgasse:Landstrasser_Hauptstrasse!AT22)</f>
        <v>0</v>
      </c>
      <c r="AU22" s="293">
        <f>SUM(Paniglgasse:Landstrasser_Hauptstrasse!AU22)</f>
        <v>0</v>
      </c>
      <c r="AV22" s="293">
        <f>SUM(Paniglgasse:Landstrasser_Hauptstrasse!AV22)</f>
        <v>0</v>
      </c>
      <c r="AW22" s="293">
        <f>SUM(Paniglgasse:Landstrasser_Hauptstrasse!AW22)</f>
        <v>0</v>
      </c>
      <c r="AX22" s="293">
        <f>SUM(Paniglgasse:Landstrasser_Hauptstrasse!AX22)</f>
        <v>0</v>
      </c>
      <c r="AY22" s="293">
        <f>SUM(Paniglgasse:Landstrasser_Hauptstrasse!AY22)</f>
        <v>0</v>
      </c>
      <c r="AZ22" s="293">
        <f>SUM(Paniglgasse:Landstrasser_Hauptstrasse!AZ22)</f>
        <v>0</v>
      </c>
      <c r="BA22" s="293">
        <f>SUM(Paniglgasse:Landstrasser_Hauptstrasse!BA22)</f>
        <v>0</v>
      </c>
      <c r="BB22" s="293">
        <f>SUM(Paniglgasse:Landstrasser_Hauptstrasse!BB22)</f>
        <v>0</v>
      </c>
      <c r="BC22" s="293">
        <f>SUM(Paniglgasse:Landstrasser_Hauptstrasse!BC22)</f>
        <v>0</v>
      </c>
      <c r="BD22" s="293">
        <f>SUM(Paniglgasse:Landstrasser_Hauptstrasse!BD22)</f>
        <v>0</v>
      </c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x14ac:dyDescent="0.3">
      <c r="A23" s="155"/>
      <c r="B23" s="291" t="s">
        <v>302</v>
      </c>
      <c r="C23" s="156"/>
      <c r="D23" s="157">
        <f t="shared" si="0"/>
        <v>1240.1600000000001</v>
      </c>
      <c r="E23" s="293">
        <f>SUM(Paniglgasse:Landstrasser_Hauptstrasse!E23)</f>
        <v>0</v>
      </c>
      <c r="F23" s="293">
        <f>SUM(Paniglgasse:Landstrasser_Hauptstrasse!F23)</f>
        <v>0</v>
      </c>
      <c r="G23" s="293">
        <f>SUM(Paniglgasse:Landstrasser_Hauptstrasse!G23)</f>
        <v>0</v>
      </c>
      <c r="H23" s="293">
        <f>SUM(Paniglgasse:Landstrasser_Hauptstrasse!H23)</f>
        <v>5.88</v>
      </c>
      <c r="I23" s="293">
        <f>SUM(Paniglgasse:Landstrasser_Hauptstrasse!I23)</f>
        <v>0</v>
      </c>
      <c r="J23" s="293">
        <f>SUM(Paniglgasse:Landstrasser_Hauptstrasse!J23)</f>
        <v>87.32</v>
      </c>
      <c r="K23" s="293">
        <f>SUM(Paniglgasse:Landstrasser_Hauptstrasse!K23)</f>
        <v>0</v>
      </c>
      <c r="L23" s="293">
        <f>SUM(Paniglgasse:Landstrasser_Hauptstrasse!L23)</f>
        <v>0</v>
      </c>
      <c r="M23" s="293">
        <f>SUM(Paniglgasse:Landstrasser_Hauptstrasse!M23)</f>
        <v>0</v>
      </c>
      <c r="N23" s="293">
        <f>SUM(Paniglgasse:Landstrasser_Hauptstrasse!N23)</f>
        <v>41</v>
      </c>
      <c r="O23" s="293">
        <f>SUM(Paniglgasse:Landstrasser_Hauptstrasse!O23)</f>
        <v>0</v>
      </c>
      <c r="P23" s="293">
        <f>SUM(Paniglgasse:Landstrasser_Hauptstrasse!P23)</f>
        <v>0</v>
      </c>
      <c r="Q23" s="293">
        <f>SUM(Paniglgasse:Landstrasser_Hauptstrasse!Q23)</f>
        <v>0</v>
      </c>
      <c r="R23" s="293">
        <f>SUM(Paniglgasse:Landstrasser_Hauptstrasse!R23)</f>
        <v>40</v>
      </c>
      <c r="S23" s="293">
        <f>SUM(Paniglgasse:Landstrasser_Hauptstrasse!S23)</f>
        <v>0</v>
      </c>
      <c r="T23" s="293">
        <f>SUM(Paniglgasse:Landstrasser_Hauptstrasse!T23)</f>
        <v>0</v>
      </c>
      <c r="U23" s="293">
        <f>SUM(Paniglgasse:Landstrasser_Hauptstrasse!U23)</f>
        <v>0</v>
      </c>
      <c r="V23" s="293">
        <f>SUM(Paniglgasse:Landstrasser_Hauptstrasse!V23)</f>
        <v>0</v>
      </c>
      <c r="W23" s="293">
        <f>SUM(Paniglgasse:Landstrasser_Hauptstrasse!W23)</f>
        <v>22.08</v>
      </c>
      <c r="X23" s="293">
        <f>SUM(Paniglgasse:Landstrasser_Hauptstrasse!X23)</f>
        <v>159.49</v>
      </c>
      <c r="Y23" s="293">
        <f>SUM(Paniglgasse:Landstrasser_Hauptstrasse!Y23)</f>
        <v>70</v>
      </c>
      <c r="Z23" s="293">
        <f>SUM(Paniglgasse:Landstrasser_Hauptstrasse!Z23)</f>
        <v>0</v>
      </c>
      <c r="AA23" s="293">
        <f>SUM(Paniglgasse:Landstrasser_Hauptstrasse!AA23)</f>
        <v>0</v>
      </c>
      <c r="AB23" s="293">
        <f>SUM(Paniglgasse:Landstrasser_Hauptstrasse!AB23)</f>
        <v>53.7</v>
      </c>
      <c r="AC23" s="293">
        <f>SUM(Paniglgasse:Landstrasser_Hauptstrasse!AC23)</f>
        <v>160.84</v>
      </c>
      <c r="AD23" s="293">
        <f>SUM(Paniglgasse:Landstrasser_Hauptstrasse!AD23)</f>
        <v>61</v>
      </c>
      <c r="AE23" s="293">
        <f>SUM(Paniglgasse:Landstrasser_Hauptstrasse!AE23)</f>
        <v>0</v>
      </c>
      <c r="AF23" s="293">
        <f>SUM(Paniglgasse:Landstrasser_Hauptstrasse!AF23)</f>
        <v>0</v>
      </c>
      <c r="AG23" s="293">
        <f>SUM(Paniglgasse:Landstrasser_Hauptstrasse!AG23)</f>
        <v>143</v>
      </c>
      <c r="AH23" s="293">
        <f>SUM(Paniglgasse:Landstrasser_Hauptstrasse!AH23)</f>
        <v>166.34</v>
      </c>
      <c r="AI23" s="293">
        <f>SUM(Paniglgasse:Landstrasser_Hauptstrasse!AI23)</f>
        <v>38</v>
      </c>
      <c r="AJ23" s="293">
        <f>SUM(Paniglgasse:Landstrasser_Hauptstrasse!AJ23)</f>
        <v>0</v>
      </c>
      <c r="AK23" s="293">
        <f>SUM(Paniglgasse:Landstrasser_Hauptstrasse!AK23)</f>
        <v>0</v>
      </c>
      <c r="AL23" s="293">
        <f>SUM(Paniglgasse:Landstrasser_Hauptstrasse!AL23)</f>
        <v>0</v>
      </c>
      <c r="AM23" s="293">
        <f>SUM(Paniglgasse:Landstrasser_Hauptstrasse!AM23)</f>
        <v>73.460000000000008</v>
      </c>
      <c r="AN23" s="293">
        <f>SUM(Paniglgasse:Landstrasser_Hauptstrasse!AN23)</f>
        <v>118.05</v>
      </c>
      <c r="AO23" s="293">
        <f>SUM(Paniglgasse:Landstrasser_Hauptstrasse!AO23)</f>
        <v>0</v>
      </c>
      <c r="AP23" s="293">
        <f>SUM(Paniglgasse:Landstrasser_Hauptstrasse!AP23)</f>
        <v>0</v>
      </c>
      <c r="AQ23" s="293">
        <f>SUM(Paniglgasse:Landstrasser_Hauptstrasse!AQ23)</f>
        <v>0</v>
      </c>
      <c r="AR23" s="293">
        <f>SUM(Paniglgasse:Landstrasser_Hauptstrasse!AR23)</f>
        <v>0</v>
      </c>
      <c r="AS23" s="293">
        <f>SUM(Paniglgasse:Landstrasser_Hauptstrasse!AS23)</f>
        <v>0</v>
      </c>
      <c r="AT23" s="293">
        <f>SUM(Paniglgasse:Landstrasser_Hauptstrasse!AT23)</f>
        <v>0</v>
      </c>
      <c r="AU23" s="293">
        <f>SUM(Paniglgasse:Landstrasser_Hauptstrasse!AU23)</f>
        <v>0</v>
      </c>
      <c r="AV23" s="293">
        <f>SUM(Paniglgasse:Landstrasser_Hauptstrasse!AV23)</f>
        <v>0</v>
      </c>
      <c r="AW23" s="293">
        <f>SUM(Paniglgasse:Landstrasser_Hauptstrasse!AW23)</f>
        <v>0</v>
      </c>
      <c r="AX23" s="293">
        <f>SUM(Paniglgasse:Landstrasser_Hauptstrasse!AX23)</f>
        <v>0</v>
      </c>
      <c r="AY23" s="293">
        <f>SUM(Paniglgasse:Landstrasser_Hauptstrasse!AY23)</f>
        <v>0</v>
      </c>
      <c r="AZ23" s="293">
        <f>SUM(Paniglgasse:Landstrasser_Hauptstrasse!AZ23)</f>
        <v>0</v>
      </c>
      <c r="BA23" s="293">
        <f>SUM(Paniglgasse:Landstrasser_Hauptstrasse!BA23)</f>
        <v>0</v>
      </c>
      <c r="BB23" s="293">
        <f>SUM(Paniglgasse:Landstrasser_Hauptstrasse!BB23)</f>
        <v>0</v>
      </c>
      <c r="BC23" s="293">
        <f>SUM(Paniglgasse:Landstrasser_Hauptstrasse!BC23)</f>
        <v>0</v>
      </c>
      <c r="BD23" s="293">
        <f>SUM(Paniglgasse:Landstrasser_Hauptstrasse!BD23)</f>
        <v>0</v>
      </c>
      <c r="BE23" s="158"/>
      <c r="BF23" s="163">
        <f t="shared" si="1"/>
        <v>5.88</v>
      </c>
      <c r="BG23" s="77">
        <f t="shared" si="2"/>
        <v>87.32</v>
      </c>
      <c r="BH23" s="77">
        <f t="shared" si="3"/>
        <v>41</v>
      </c>
      <c r="BI23" s="77">
        <f t="shared" si="4"/>
        <v>40</v>
      </c>
      <c r="BJ23" s="77">
        <f t="shared" si="5"/>
        <v>251.57</v>
      </c>
      <c r="BK23" s="77">
        <f t="shared" si="6"/>
        <v>275.54000000000002</v>
      </c>
      <c r="BL23" s="77">
        <f t="shared" si="7"/>
        <v>309.34000000000003</v>
      </c>
      <c r="BM23" s="77">
        <f t="shared" si="8"/>
        <v>38</v>
      </c>
      <c r="BN23" s="77">
        <f t="shared" si="9"/>
        <v>191.51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1240.1600000000001</v>
      </c>
      <c r="BS23" s="77">
        <f t="shared" si="14"/>
        <v>134.19999999999999</v>
      </c>
      <c r="BT23" s="77">
        <f t="shared" si="15"/>
        <v>567.11</v>
      </c>
      <c r="BU23" s="77">
        <f t="shared" si="16"/>
        <v>538.85</v>
      </c>
      <c r="BV23" s="77">
        <f t="shared" si="17"/>
        <v>0</v>
      </c>
      <c r="BW23" s="77">
        <f t="shared" si="18"/>
        <v>701.31</v>
      </c>
      <c r="BX23" s="77">
        <f t="shared" si="19"/>
        <v>538.85</v>
      </c>
      <c r="BY23" s="77">
        <f>IF(Info!$O$3="Q1",$BS23,IF(Info!$O$3="Q2",$BS23+$BT23,IF(Info!$O$3="Q3",$BS23+$BT23+$BU23,$BR23)))</f>
        <v>134.19999999999999</v>
      </c>
      <c r="BZ23" s="77">
        <f>IF(Info!$O$3="Q1",$BS23,IF(Info!$O$3="Q2",$BT23,IF(Info!$O$3="Q3",$BU23,$BV23)))</f>
        <v>134.19999999999999</v>
      </c>
      <c r="CA23" s="156"/>
    </row>
    <row r="24" spans="1:79" x14ac:dyDescent="0.3">
      <c r="A24" s="155"/>
      <c r="B24" s="291" t="s">
        <v>303</v>
      </c>
      <c r="C24" s="156"/>
      <c r="D24" s="157">
        <f t="shared" si="0"/>
        <v>124</v>
      </c>
      <c r="E24" s="293">
        <f>SUM(Paniglgasse:Landstrasser_Hauptstrasse!E24)</f>
        <v>0</v>
      </c>
      <c r="F24" s="293">
        <f>SUM(Paniglgasse:Landstrasser_Hauptstrasse!F24)</f>
        <v>0</v>
      </c>
      <c r="G24" s="293">
        <f>SUM(Paniglgasse:Landstrasser_Hauptstrasse!G24)</f>
        <v>0</v>
      </c>
      <c r="H24" s="293">
        <f>SUM(Paniglgasse:Landstrasser_Hauptstrasse!H24)</f>
        <v>0</v>
      </c>
      <c r="I24" s="293">
        <f>SUM(Paniglgasse:Landstrasser_Hauptstrasse!I24)</f>
        <v>38</v>
      </c>
      <c r="J24" s="293">
        <f>SUM(Paniglgasse:Landstrasser_Hauptstrasse!J24)</f>
        <v>0</v>
      </c>
      <c r="K24" s="293">
        <f>SUM(Paniglgasse:Landstrasser_Hauptstrasse!K24)</f>
        <v>0</v>
      </c>
      <c r="L24" s="293">
        <f>SUM(Paniglgasse:Landstrasser_Hauptstrasse!L24)</f>
        <v>0</v>
      </c>
      <c r="M24" s="293">
        <f>SUM(Paniglgasse:Landstrasser_Hauptstrasse!M24)</f>
        <v>0</v>
      </c>
      <c r="N24" s="293">
        <f>SUM(Paniglgasse:Landstrasser_Hauptstrasse!N24)</f>
        <v>0</v>
      </c>
      <c r="O24" s="293">
        <f>SUM(Paniglgasse:Landstrasser_Hauptstrasse!O24)</f>
        <v>0</v>
      </c>
      <c r="P24" s="293">
        <f>SUM(Paniglgasse:Landstrasser_Hauptstrasse!P24)</f>
        <v>0</v>
      </c>
      <c r="Q24" s="293">
        <f>SUM(Paniglgasse:Landstrasser_Hauptstrasse!Q24)</f>
        <v>0</v>
      </c>
      <c r="R24" s="293">
        <f>SUM(Paniglgasse:Landstrasser_Hauptstrasse!R24)</f>
        <v>0</v>
      </c>
      <c r="S24" s="293">
        <f>SUM(Paniglgasse:Landstrasser_Hauptstrasse!S24)</f>
        <v>0</v>
      </c>
      <c r="T24" s="293">
        <f>SUM(Paniglgasse:Landstrasser_Hauptstrasse!T24)</f>
        <v>0</v>
      </c>
      <c r="U24" s="293">
        <f>SUM(Paniglgasse:Landstrasser_Hauptstrasse!U24)</f>
        <v>0</v>
      </c>
      <c r="V24" s="293">
        <f>SUM(Paniglgasse:Landstrasser_Hauptstrasse!V24)</f>
        <v>0</v>
      </c>
      <c r="W24" s="293">
        <f>SUM(Paniglgasse:Landstrasser_Hauptstrasse!W24)</f>
        <v>0</v>
      </c>
      <c r="X24" s="293">
        <f>SUM(Paniglgasse:Landstrasser_Hauptstrasse!X24)</f>
        <v>0</v>
      </c>
      <c r="Y24" s="293">
        <f>SUM(Paniglgasse:Landstrasser_Hauptstrasse!Y24)</f>
        <v>0</v>
      </c>
      <c r="Z24" s="293">
        <f>SUM(Paniglgasse:Landstrasser_Hauptstrasse!Z24)</f>
        <v>0</v>
      </c>
      <c r="AA24" s="293">
        <f>SUM(Paniglgasse:Landstrasser_Hauptstrasse!AA24)</f>
        <v>0</v>
      </c>
      <c r="AB24" s="293">
        <f>SUM(Paniglgasse:Landstrasser_Hauptstrasse!AB24)</f>
        <v>0</v>
      </c>
      <c r="AC24" s="293">
        <f>SUM(Paniglgasse:Landstrasser_Hauptstrasse!AC24)</f>
        <v>0</v>
      </c>
      <c r="AD24" s="293">
        <f>SUM(Paniglgasse:Landstrasser_Hauptstrasse!AD24)</f>
        <v>0</v>
      </c>
      <c r="AE24" s="293">
        <f>SUM(Paniglgasse:Landstrasser_Hauptstrasse!AE24)</f>
        <v>0</v>
      </c>
      <c r="AF24" s="293">
        <f>SUM(Paniglgasse:Landstrasser_Hauptstrasse!AF24)</f>
        <v>0</v>
      </c>
      <c r="AG24" s="293">
        <f>SUM(Paniglgasse:Landstrasser_Hauptstrasse!AG24)</f>
        <v>0</v>
      </c>
      <c r="AH24" s="293">
        <f>SUM(Paniglgasse:Landstrasser_Hauptstrasse!AH24)</f>
        <v>0</v>
      </c>
      <c r="AI24" s="293">
        <f>SUM(Paniglgasse:Landstrasser_Hauptstrasse!AI24)</f>
        <v>86</v>
      </c>
      <c r="AJ24" s="293">
        <f>SUM(Paniglgasse:Landstrasser_Hauptstrasse!AJ24)</f>
        <v>0</v>
      </c>
      <c r="AK24" s="293">
        <f>SUM(Paniglgasse:Landstrasser_Hauptstrasse!AK24)</f>
        <v>0</v>
      </c>
      <c r="AL24" s="293">
        <f>SUM(Paniglgasse:Landstrasser_Hauptstrasse!AL24)</f>
        <v>0</v>
      </c>
      <c r="AM24" s="293">
        <f>SUM(Paniglgasse:Landstrasser_Hauptstrasse!AM24)</f>
        <v>0</v>
      </c>
      <c r="AN24" s="293">
        <f>SUM(Paniglgasse:Landstrasser_Hauptstrasse!AN24)</f>
        <v>0</v>
      </c>
      <c r="AO24" s="293">
        <f>SUM(Paniglgasse:Landstrasser_Hauptstrasse!AO24)</f>
        <v>0</v>
      </c>
      <c r="AP24" s="293">
        <f>SUM(Paniglgasse:Landstrasser_Hauptstrasse!AP24)</f>
        <v>0</v>
      </c>
      <c r="AQ24" s="293">
        <f>SUM(Paniglgasse:Landstrasser_Hauptstrasse!AQ24)</f>
        <v>0</v>
      </c>
      <c r="AR24" s="293">
        <f>SUM(Paniglgasse:Landstrasser_Hauptstrasse!AR24)</f>
        <v>0</v>
      </c>
      <c r="AS24" s="293">
        <f>SUM(Paniglgasse:Landstrasser_Hauptstrasse!AS24)</f>
        <v>0</v>
      </c>
      <c r="AT24" s="293">
        <f>SUM(Paniglgasse:Landstrasser_Hauptstrasse!AT24)</f>
        <v>0</v>
      </c>
      <c r="AU24" s="293">
        <f>SUM(Paniglgasse:Landstrasser_Hauptstrasse!AU24)</f>
        <v>0</v>
      </c>
      <c r="AV24" s="293">
        <f>SUM(Paniglgasse:Landstrasser_Hauptstrasse!AV24)</f>
        <v>0</v>
      </c>
      <c r="AW24" s="293">
        <f>SUM(Paniglgasse:Landstrasser_Hauptstrasse!AW24)</f>
        <v>0</v>
      </c>
      <c r="AX24" s="293">
        <f>SUM(Paniglgasse:Landstrasser_Hauptstrasse!AX24)</f>
        <v>0</v>
      </c>
      <c r="AY24" s="293">
        <f>SUM(Paniglgasse:Landstrasser_Hauptstrasse!AY24)</f>
        <v>0</v>
      </c>
      <c r="AZ24" s="293">
        <f>SUM(Paniglgasse:Landstrasser_Hauptstrasse!AZ24)</f>
        <v>0</v>
      </c>
      <c r="BA24" s="293">
        <f>SUM(Paniglgasse:Landstrasser_Hauptstrasse!BA24)</f>
        <v>0</v>
      </c>
      <c r="BB24" s="293">
        <f>SUM(Paniglgasse:Landstrasser_Hauptstrasse!BB24)</f>
        <v>0</v>
      </c>
      <c r="BC24" s="293">
        <f>SUM(Paniglgasse:Landstrasser_Hauptstrasse!BC24)</f>
        <v>0</v>
      </c>
      <c r="BD24" s="293">
        <f>SUM(Paniglgasse:Landstrasser_Hauptstrasse!BD24)</f>
        <v>0</v>
      </c>
      <c r="BE24" s="158"/>
      <c r="BF24" s="163">
        <f t="shared" si="1"/>
        <v>0</v>
      </c>
      <c r="BG24" s="77">
        <f t="shared" si="2"/>
        <v>38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86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124</v>
      </c>
      <c r="BS24" s="77">
        <f t="shared" si="14"/>
        <v>38</v>
      </c>
      <c r="BT24" s="77">
        <f t="shared" si="15"/>
        <v>0</v>
      </c>
      <c r="BU24" s="77">
        <f t="shared" si="16"/>
        <v>86</v>
      </c>
      <c r="BV24" s="77">
        <f t="shared" si="17"/>
        <v>0</v>
      </c>
      <c r="BW24" s="77">
        <f t="shared" si="18"/>
        <v>38</v>
      </c>
      <c r="BX24" s="77">
        <f t="shared" si="19"/>
        <v>86</v>
      </c>
      <c r="BY24" s="77">
        <f>IF(Info!$O$3="Q1",$BS24,IF(Info!$O$3="Q2",$BS24+$BT24,IF(Info!$O$3="Q3",$BS24+$BT24+$BU24,$BR24)))</f>
        <v>38</v>
      </c>
      <c r="BZ24" s="77">
        <f>IF(Info!$O$3="Q1",$BS24,IF(Info!$O$3="Q2",$BT24,IF(Info!$O$3="Q3",$BU24,$BV24)))</f>
        <v>38</v>
      </c>
      <c r="CA24" s="156"/>
    </row>
    <row r="25" spans="1:79" x14ac:dyDescent="0.3">
      <c r="A25" s="155"/>
      <c r="B25" s="291" t="s">
        <v>304</v>
      </c>
      <c r="C25" s="156"/>
      <c r="D25" s="157">
        <f t="shared" si="0"/>
        <v>285.58</v>
      </c>
      <c r="E25" s="293">
        <f>SUM(Paniglgasse:Landstrasser_Hauptstrasse!E25)</f>
        <v>0</v>
      </c>
      <c r="F25" s="293">
        <f>SUM(Paniglgasse:Landstrasser_Hauptstrasse!F25)</f>
        <v>0</v>
      </c>
      <c r="G25" s="293">
        <f>SUM(Paniglgasse:Landstrasser_Hauptstrasse!G25)</f>
        <v>0</v>
      </c>
      <c r="H25" s="293">
        <f>SUM(Paniglgasse:Landstrasser_Hauptstrasse!H25)</f>
        <v>17.100000000000001</v>
      </c>
      <c r="I25" s="293">
        <f>SUM(Paniglgasse:Landstrasser_Hauptstrasse!I25)</f>
        <v>0</v>
      </c>
      <c r="J25" s="293">
        <f>SUM(Paniglgasse:Landstrasser_Hauptstrasse!J25)</f>
        <v>0</v>
      </c>
      <c r="K25" s="293">
        <f>SUM(Paniglgasse:Landstrasser_Hauptstrasse!K25)</f>
        <v>27.14</v>
      </c>
      <c r="L25" s="293">
        <f>SUM(Paniglgasse:Landstrasser_Hauptstrasse!L25)</f>
        <v>0</v>
      </c>
      <c r="M25" s="293">
        <f>SUM(Paniglgasse:Landstrasser_Hauptstrasse!M25)</f>
        <v>0</v>
      </c>
      <c r="N25" s="293">
        <f>SUM(Paniglgasse:Landstrasser_Hauptstrasse!N25)</f>
        <v>34.31</v>
      </c>
      <c r="O25" s="293">
        <f>SUM(Paniglgasse:Landstrasser_Hauptstrasse!O25)</f>
        <v>0</v>
      </c>
      <c r="P25" s="293">
        <f>SUM(Paniglgasse:Landstrasser_Hauptstrasse!P25)</f>
        <v>26.01</v>
      </c>
      <c r="Q25" s="293">
        <f>SUM(Paniglgasse:Landstrasser_Hauptstrasse!Q25)</f>
        <v>0</v>
      </c>
      <c r="R25" s="293">
        <f>SUM(Paniglgasse:Landstrasser_Hauptstrasse!R25)</f>
        <v>2</v>
      </c>
      <c r="S25" s="293">
        <f>SUM(Paniglgasse:Landstrasser_Hauptstrasse!S25)</f>
        <v>0</v>
      </c>
      <c r="T25" s="293">
        <f>SUM(Paniglgasse:Landstrasser_Hauptstrasse!T25)</f>
        <v>5.0999999999999996</v>
      </c>
      <c r="U25" s="293">
        <f>SUM(Paniglgasse:Landstrasser_Hauptstrasse!U25)</f>
        <v>0</v>
      </c>
      <c r="V25" s="293">
        <f>SUM(Paniglgasse:Landstrasser_Hauptstrasse!V25)</f>
        <v>0</v>
      </c>
      <c r="W25" s="293">
        <f>SUM(Paniglgasse:Landstrasser_Hauptstrasse!W25)</f>
        <v>0</v>
      </c>
      <c r="X25" s="293">
        <f>SUM(Paniglgasse:Landstrasser_Hauptstrasse!X25)</f>
        <v>27.59</v>
      </c>
      <c r="Y25" s="293">
        <f>SUM(Paniglgasse:Landstrasser_Hauptstrasse!Y25)</f>
        <v>0</v>
      </c>
      <c r="Z25" s="293">
        <f>SUM(Paniglgasse:Landstrasser_Hauptstrasse!Z25)</f>
        <v>0</v>
      </c>
      <c r="AA25" s="293">
        <f>SUM(Paniglgasse:Landstrasser_Hauptstrasse!AA25)</f>
        <v>0</v>
      </c>
      <c r="AB25" s="293">
        <f>SUM(Paniglgasse:Landstrasser_Hauptstrasse!AB25)</f>
        <v>0</v>
      </c>
      <c r="AC25" s="293">
        <f>SUM(Paniglgasse:Landstrasser_Hauptstrasse!AC25)</f>
        <v>50.33</v>
      </c>
      <c r="AD25" s="293">
        <f>SUM(Paniglgasse:Landstrasser_Hauptstrasse!AD25)</f>
        <v>39</v>
      </c>
      <c r="AE25" s="293">
        <f>SUM(Paniglgasse:Landstrasser_Hauptstrasse!AE25)</f>
        <v>0</v>
      </c>
      <c r="AF25" s="293">
        <f>SUM(Paniglgasse:Landstrasser_Hauptstrasse!AF25)</f>
        <v>0</v>
      </c>
      <c r="AG25" s="293">
        <f>SUM(Paniglgasse:Landstrasser_Hauptstrasse!AG25)</f>
        <v>0</v>
      </c>
      <c r="AH25" s="293">
        <f>SUM(Paniglgasse:Landstrasser_Hauptstrasse!AH25)</f>
        <v>57</v>
      </c>
      <c r="AI25" s="293">
        <f>SUM(Paniglgasse:Landstrasser_Hauptstrasse!AI25)</f>
        <v>0</v>
      </c>
      <c r="AJ25" s="293">
        <f>SUM(Paniglgasse:Landstrasser_Hauptstrasse!AJ25)</f>
        <v>0</v>
      </c>
      <c r="AK25" s="293">
        <f>SUM(Paniglgasse:Landstrasser_Hauptstrasse!AK25)</f>
        <v>0</v>
      </c>
      <c r="AL25" s="293">
        <f>SUM(Paniglgasse:Landstrasser_Hauptstrasse!AL25)</f>
        <v>0</v>
      </c>
      <c r="AM25" s="293">
        <f>SUM(Paniglgasse:Landstrasser_Hauptstrasse!AM25)</f>
        <v>0</v>
      </c>
      <c r="AN25" s="293">
        <f>SUM(Paniglgasse:Landstrasser_Hauptstrasse!AN25)</f>
        <v>0</v>
      </c>
      <c r="AO25" s="293">
        <f>SUM(Paniglgasse:Landstrasser_Hauptstrasse!AO25)</f>
        <v>0</v>
      </c>
      <c r="AP25" s="293">
        <f>SUM(Paniglgasse:Landstrasser_Hauptstrasse!AP25)</f>
        <v>0</v>
      </c>
      <c r="AQ25" s="293">
        <f>SUM(Paniglgasse:Landstrasser_Hauptstrasse!AQ25)</f>
        <v>0</v>
      </c>
      <c r="AR25" s="293">
        <f>SUM(Paniglgasse:Landstrasser_Hauptstrasse!AR25)</f>
        <v>0</v>
      </c>
      <c r="AS25" s="293">
        <f>SUM(Paniglgasse:Landstrasser_Hauptstrasse!AS25)</f>
        <v>0</v>
      </c>
      <c r="AT25" s="293">
        <f>SUM(Paniglgasse:Landstrasser_Hauptstrasse!AT25)</f>
        <v>0</v>
      </c>
      <c r="AU25" s="293">
        <f>SUM(Paniglgasse:Landstrasser_Hauptstrasse!AU25)</f>
        <v>0</v>
      </c>
      <c r="AV25" s="293">
        <f>SUM(Paniglgasse:Landstrasser_Hauptstrasse!AV25)</f>
        <v>0</v>
      </c>
      <c r="AW25" s="293">
        <f>SUM(Paniglgasse:Landstrasser_Hauptstrasse!AW25)</f>
        <v>0</v>
      </c>
      <c r="AX25" s="293">
        <f>SUM(Paniglgasse:Landstrasser_Hauptstrasse!AX25)</f>
        <v>0</v>
      </c>
      <c r="AY25" s="293">
        <f>SUM(Paniglgasse:Landstrasser_Hauptstrasse!AY25)</f>
        <v>0</v>
      </c>
      <c r="AZ25" s="293">
        <f>SUM(Paniglgasse:Landstrasser_Hauptstrasse!AZ25)</f>
        <v>0</v>
      </c>
      <c r="BA25" s="293">
        <f>SUM(Paniglgasse:Landstrasser_Hauptstrasse!BA25)</f>
        <v>0</v>
      </c>
      <c r="BB25" s="293">
        <f>SUM(Paniglgasse:Landstrasser_Hauptstrasse!BB25)</f>
        <v>0</v>
      </c>
      <c r="BC25" s="293">
        <f>SUM(Paniglgasse:Landstrasser_Hauptstrasse!BC25)</f>
        <v>0</v>
      </c>
      <c r="BD25" s="293">
        <f>SUM(Paniglgasse:Landstrasser_Hauptstrasse!BD25)</f>
        <v>0</v>
      </c>
      <c r="BE25" s="158"/>
      <c r="BF25" s="163">
        <f t="shared" si="1"/>
        <v>17.100000000000001</v>
      </c>
      <c r="BG25" s="77">
        <f t="shared" si="2"/>
        <v>27.14</v>
      </c>
      <c r="BH25" s="77">
        <f t="shared" si="3"/>
        <v>60.320000000000007</v>
      </c>
      <c r="BI25" s="77">
        <f t="shared" si="4"/>
        <v>7.1</v>
      </c>
      <c r="BJ25" s="77">
        <f t="shared" si="5"/>
        <v>27.59</v>
      </c>
      <c r="BK25" s="77">
        <f t="shared" si="6"/>
        <v>89.33</v>
      </c>
      <c r="BL25" s="77">
        <f t="shared" si="7"/>
        <v>57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285.58</v>
      </c>
      <c r="BS25" s="77">
        <f t="shared" si="14"/>
        <v>104.56</v>
      </c>
      <c r="BT25" s="77">
        <f t="shared" si="15"/>
        <v>124.02</v>
      </c>
      <c r="BU25" s="77">
        <f t="shared" si="16"/>
        <v>57</v>
      </c>
      <c r="BV25" s="77">
        <f t="shared" si="17"/>
        <v>0</v>
      </c>
      <c r="BW25" s="77">
        <f t="shared" si="18"/>
        <v>228.57999999999998</v>
      </c>
      <c r="BX25" s="77">
        <f t="shared" si="19"/>
        <v>57</v>
      </c>
      <c r="BY25" s="77">
        <f>IF(Info!$O$3="Q1",$BS25,IF(Info!$O$3="Q2",$BS25+$BT25,IF(Info!$O$3="Q3",$BS25+$BT25+$BU25,$BR25)))</f>
        <v>104.56</v>
      </c>
      <c r="BZ25" s="77">
        <f>IF(Info!$O$3="Q1",$BS25,IF(Info!$O$3="Q2",$BT25,IF(Info!$O$3="Q3",$BU25,$BV25)))</f>
        <v>104.56</v>
      </c>
      <c r="CA25" s="156"/>
    </row>
    <row r="26" spans="1:79" x14ac:dyDescent="0.3">
      <c r="A26" s="155"/>
      <c r="B26" s="291" t="s">
        <v>305</v>
      </c>
      <c r="C26" s="156"/>
      <c r="D26" s="157">
        <f t="shared" si="0"/>
        <v>37</v>
      </c>
      <c r="E26" s="215">
        <f>SUM(Paniglgasse:Landstrasser_Hauptstrasse!E26)</f>
        <v>0</v>
      </c>
      <c r="F26" s="215">
        <f>SUM(Paniglgasse:Landstrasser_Hauptstrasse!F26)</f>
        <v>0</v>
      </c>
      <c r="G26" s="215">
        <f>SUM(Paniglgasse:Landstrasser_Hauptstrasse!G26)</f>
        <v>0</v>
      </c>
      <c r="H26" s="215">
        <f>SUM(Paniglgasse:Landstrasser_Hauptstrasse!H26)</f>
        <v>0</v>
      </c>
      <c r="I26" s="215">
        <f>SUM(Paniglgasse:Landstrasser_Hauptstrasse!I26)</f>
        <v>0</v>
      </c>
      <c r="J26" s="215">
        <f>SUM(Paniglgasse:Landstrasser_Hauptstrasse!J26)</f>
        <v>0</v>
      </c>
      <c r="K26" s="215">
        <f>SUM(Paniglgasse:Landstrasser_Hauptstrasse!K26)</f>
        <v>0</v>
      </c>
      <c r="L26" s="215">
        <f>SUM(Paniglgasse:Landstrasser_Hauptstrasse!L26)</f>
        <v>0</v>
      </c>
      <c r="M26" s="215">
        <f>SUM(Paniglgasse:Landstrasser_Hauptstrasse!M26)</f>
        <v>0</v>
      </c>
      <c r="N26" s="215">
        <f>SUM(Paniglgasse:Landstrasser_Hauptstrasse!N26)</f>
        <v>0</v>
      </c>
      <c r="O26" s="215">
        <f>SUM(Paniglgasse:Landstrasser_Hauptstrasse!O26)</f>
        <v>0</v>
      </c>
      <c r="P26" s="215">
        <f>SUM(Paniglgasse:Landstrasser_Hauptstrasse!P26)</f>
        <v>0</v>
      </c>
      <c r="Q26" s="215">
        <f>SUM(Paniglgasse:Landstrasser_Hauptstrasse!Q26)</f>
        <v>0</v>
      </c>
      <c r="R26" s="215">
        <f>SUM(Paniglgasse:Landstrasser_Hauptstrasse!R26)</f>
        <v>0</v>
      </c>
      <c r="S26" s="215">
        <f>SUM(Paniglgasse:Landstrasser_Hauptstrasse!S26)</f>
        <v>0</v>
      </c>
      <c r="T26" s="215">
        <f>SUM(Paniglgasse:Landstrasser_Hauptstrasse!T26)</f>
        <v>0</v>
      </c>
      <c r="U26" s="215">
        <f>SUM(Paniglgasse:Landstrasser_Hauptstrasse!U26)</f>
        <v>0</v>
      </c>
      <c r="V26" s="215">
        <f>SUM(Paniglgasse:Landstrasser_Hauptstrasse!V26)</f>
        <v>0</v>
      </c>
      <c r="W26" s="215">
        <f>SUM(Paniglgasse:Landstrasser_Hauptstrasse!W26)</f>
        <v>0</v>
      </c>
      <c r="X26" s="215">
        <f>SUM(Paniglgasse:Landstrasser_Hauptstrasse!X26)</f>
        <v>0</v>
      </c>
      <c r="Y26" s="215">
        <f>SUM(Paniglgasse:Landstrasser_Hauptstrasse!Y26)</f>
        <v>0</v>
      </c>
      <c r="Z26" s="215">
        <f>SUM(Paniglgasse:Landstrasser_Hauptstrasse!Z26)</f>
        <v>0</v>
      </c>
      <c r="AA26" s="215">
        <f>SUM(Paniglgasse:Landstrasser_Hauptstrasse!AA26)</f>
        <v>0</v>
      </c>
      <c r="AB26" s="215">
        <f>SUM(Paniglgasse:Landstrasser_Hauptstrasse!AB26)</f>
        <v>0</v>
      </c>
      <c r="AC26" s="215">
        <f>SUM(Paniglgasse:Landstrasser_Hauptstrasse!AC26)</f>
        <v>0</v>
      </c>
      <c r="AD26" s="215">
        <f>SUM(Paniglgasse:Landstrasser_Hauptstrasse!AD26)</f>
        <v>0</v>
      </c>
      <c r="AE26" s="215">
        <f>SUM(Paniglgasse:Landstrasser_Hauptstrasse!AE26)</f>
        <v>0</v>
      </c>
      <c r="AF26" s="215">
        <f>SUM(Paniglgasse:Landstrasser_Hauptstrasse!AF26)</f>
        <v>0</v>
      </c>
      <c r="AG26" s="215">
        <f>SUM(Paniglgasse:Landstrasser_Hauptstrasse!AG26)</f>
        <v>0</v>
      </c>
      <c r="AH26" s="215">
        <f>SUM(Paniglgasse:Landstrasser_Hauptstrasse!AH26)</f>
        <v>0</v>
      </c>
      <c r="AI26" s="215">
        <f>SUM(Paniglgasse:Landstrasser_Hauptstrasse!AI26)</f>
        <v>0</v>
      </c>
      <c r="AJ26" s="215">
        <f>SUM(Paniglgasse:Landstrasser_Hauptstrasse!AJ26)</f>
        <v>0</v>
      </c>
      <c r="AK26" s="215">
        <f>SUM(Paniglgasse:Landstrasser_Hauptstrasse!AK26)</f>
        <v>0</v>
      </c>
      <c r="AL26" s="215">
        <f>SUM(Paniglgasse:Landstrasser_Hauptstrasse!AL26)</f>
        <v>0</v>
      </c>
      <c r="AM26" s="215">
        <f>SUM(Paniglgasse:Landstrasser_Hauptstrasse!AM26)</f>
        <v>0</v>
      </c>
      <c r="AN26" s="215">
        <f>SUM(Paniglgasse:Landstrasser_Hauptstrasse!AN26)</f>
        <v>0</v>
      </c>
      <c r="AO26" s="215">
        <f>SUM(Paniglgasse:Landstrasser_Hauptstrasse!AO26)</f>
        <v>37</v>
      </c>
      <c r="AP26" s="215">
        <f>SUM(Paniglgasse:Landstrasser_Hauptstrasse!AP26)</f>
        <v>0</v>
      </c>
      <c r="AQ26" s="215">
        <f>SUM(Paniglgasse:Landstrasser_Hauptstrasse!AQ26)</f>
        <v>0</v>
      </c>
      <c r="AR26" s="215">
        <f>SUM(Paniglgasse:Landstrasser_Hauptstrasse!AR26)</f>
        <v>0</v>
      </c>
      <c r="AS26" s="215">
        <f>SUM(Paniglgasse:Landstrasser_Hauptstrasse!AS26)</f>
        <v>0</v>
      </c>
      <c r="AT26" s="215">
        <f>SUM(Paniglgasse:Landstrasser_Hauptstrasse!AT26)</f>
        <v>0</v>
      </c>
      <c r="AU26" s="215">
        <f>SUM(Paniglgasse:Landstrasser_Hauptstrasse!AU26)</f>
        <v>0</v>
      </c>
      <c r="AV26" s="215">
        <f>SUM(Paniglgasse:Landstrasser_Hauptstrasse!AV26)</f>
        <v>0</v>
      </c>
      <c r="AW26" s="215">
        <f>SUM(Paniglgasse:Landstrasser_Hauptstrasse!AW26)</f>
        <v>0</v>
      </c>
      <c r="AX26" s="215">
        <f>SUM(Paniglgasse:Landstrasser_Hauptstrasse!AX26)</f>
        <v>0</v>
      </c>
      <c r="AY26" s="215">
        <f>SUM(Paniglgasse:Landstrasser_Hauptstrasse!AY26)</f>
        <v>0</v>
      </c>
      <c r="AZ26" s="215">
        <f>SUM(Paniglgasse:Landstrasser_Hauptstrasse!AZ26)</f>
        <v>0</v>
      </c>
      <c r="BA26" s="215">
        <f>SUM(Paniglgasse:Landstrasser_Hauptstrasse!BA26)</f>
        <v>0</v>
      </c>
      <c r="BB26" s="215">
        <f>SUM(Paniglgasse:Landstrasser_Hauptstrasse!BB26)</f>
        <v>0</v>
      </c>
      <c r="BC26" s="215">
        <f>SUM(Paniglgasse:Landstrasser_Hauptstrasse!BC26)</f>
        <v>0</v>
      </c>
      <c r="BD26" s="215">
        <f>SUM(Paniglgasse:Landstrasser_Hauptstrasse!BD26)</f>
        <v>0</v>
      </c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37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37</v>
      </c>
      <c r="BS26" s="77">
        <f t="shared" si="14"/>
        <v>0</v>
      </c>
      <c r="BT26" s="77">
        <f t="shared" si="15"/>
        <v>0</v>
      </c>
      <c r="BU26" s="77">
        <f t="shared" si="16"/>
        <v>37</v>
      </c>
      <c r="BV26" s="77">
        <f t="shared" si="17"/>
        <v>0</v>
      </c>
      <c r="BW26" s="77">
        <f t="shared" si="18"/>
        <v>0</v>
      </c>
      <c r="BX26" s="77">
        <f t="shared" si="19"/>
        <v>37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x14ac:dyDescent="0.3">
      <c r="A27" s="164"/>
      <c r="B27" s="160" t="s">
        <v>306</v>
      </c>
      <c r="C27" s="156"/>
      <c r="D27" s="157">
        <f t="shared" si="0"/>
        <v>135944.05000000002</v>
      </c>
      <c r="E27" s="161">
        <f t="shared" ref="E27:AJ27" si="24">SUM(E15:E26)</f>
        <v>2027.48</v>
      </c>
      <c r="F27" s="161">
        <f t="shared" si="24"/>
        <v>2328.21</v>
      </c>
      <c r="G27" s="161">
        <f t="shared" si="24"/>
        <v>3445.33</v>
      </c>
      <c r="H27" s="161">
        <f t="shared" si="24"/>
        <v>7550.12</v>
      </c>
      <c r="I27" s="161">
        <f t="shared" si="24"/>
        <v>2089.88</v>
      </c>
      <c r="J27" s="161">
        <f t="shared" si="24"/>
        <v>1875.07</v>
      </c>
      <c r="K27" s="161">
        <f t="shared" si="24"/>
        <v>1829.9</v>
      </c>
      <c r="L27" s="161">
        <f t="shared" si="24"/>
        <v>4495.59</v>
      </c>
      <c r="M27" s="161">
        <f t="shared" si="24"/>
        <v>7474.0899999999992</v>
      </c>
      <c r="N27" s="161">
        <f t="shared" si="24"/>
        <v>2315.54</v>
      </c>
      <c r="O27" s="161">
        <f t="shared" si="24"/>
        <v>1521.92</v>
      </c>
      <c r="P27" s="161">
        <f t="shared" si="24"/>
        <v>1999.85</v>
      </c>
      <c r="Q27" s="161">
        <f t="shared" si="24"/>
        <v>4702.6000000000004</v>
      </c>
      <c r="R27" s="161">
        <f t="shared" si="24"/>
        <v>8046.9500000000007</v>
      </c>
      <c r="S27" s="161">
        <f t="shared" si="24"/>
        <v>2116.66</v>
      </c>
      <c r="T27" s="161">
        <f t="shared" si="24"/>
        <v>2044.86</v>
      </c>
      <c r="U27" s="161">
        <f t="shared" si="24"/>
        <v>1930.8</v>
      </c>
      <c r="V27" s="161">
        <f t="shared" si="24"/>
        <v>4627.04</v>
      </c>
      <c r="W27" s="161">
        <f t="shared" si="24"/>
        <v>8451.66</v>
      </c>
      <c r="X27" s="161">
        <f t="shared" si="24"/>
        <v>2421.1800000000003</v>
      </c>
      <c r="Y27" s="161">
        <f t="shared" si="24"/>
        <v>1850.53</v>
      </c>
      <c r="Z27" s="161">
        <f t="shared" si="24"/>
        <v>2214.36</v>
      </c>
      <c r="AA27" s="161">
        <f t="shared" si="24"/>
        <v>4809.76</v>
      </c>
      <c r="AB27" s="161">
        <f t="shared" si="24"/>
        <v>9177.39</v>
      </c>
      <c r="AC27" s="161">
        <f t="shared" si="24"/>
        <v>2073.25</v>
      </c>
      <c r="AD27" s="161">
        <f t="shared" si="24"/>
        <v>1957.27</v>
      </c>
      <c r="AE27" s="161">
        <f t="shared" si="24"/>
        <v>2393.6799999999998</v>
      </c>
      <c r="AF27" s="161">
        <f t="shared" si="24"/>
        <v>4040.1800000000003</v>
      </c>
      <c r="AG27" s="161">
        <f t="shared" si="24"/>
        <v>8437.369999999999</v>
      </c>
      <c r="AH27" s="161">
        <f t="shared" si="24"/>
        <v>2311.67</v>
      </c>
      <c r="AI27" s="161">
        <f t="shared" si="24"/>
        <v>2118.5700000000002</v>
      </c>
      <c r="AJ27" s="161">
        <f t="shared" si="24"/>
        <v>2029.88</v>
      </c>
      <c r="AK27" s="161">
        <f t="shared" ref="AK27:BP27" si="25">SUM(AK15:AK26)</f>
        <v>1961.16</v>
      </c>
      <c r="AL27" s="161">
        <f t="shared" si="25"/>
        <v>3664.79</v>
      </c>
      <c r="AM27" s="161">
        <f t="shared" si="25"/>
        <v>7880.34</v>
      </c>
      <c r="AN27" s="161">
        <f t="shared" si="25"/>
        <v>2019.01</v>
      </c>
      <c r="AO27" s="161">
        <f t="shared" si="25"/>
        <v>1827.04</v>
      </c>
      <c r="AP27" s="161">
        <f t="shared" si="25"/>
        <v>1883.07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15351.14</v>
      </c>
      <c r="BG27" s="157">
        <f t="shared" si="2"/>
        <v>10290.44</v>
      </c>
      <c r="BH27" s="157">
        <f t="shared" si="3"/>
        <v>18014</v>
      </c>
      <c r="BI27" s="157">
        <f t="shared" si="4"/>
        <v>14139.27</v>
      </c>
      <c r="BJ27" s="157">
        <f t="shared" si="5"/>
        <v>17350.41</v>
      </c>
      <c r="BK27" s="157">
        <f t="shared" si="6"/>
        <v>20232.030000000002</v>
      </c>
      <c r="BL27" s="157">
        <f t="shared" si="7"/>
        <v>17182.900000000001</v>
      </c>
      <c r="BM27" s="157">
        <f t="shared" si="8"/>
        <v>9774.4000000000015</v>
      </c>
      <c r="BN27" s="157">
        <f t="shared" si="9"/>
        <v>13609.46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135944.04999999999</v>
      </c>
      <c r="BS27" s="157">
        <f t="shared" si="14"/>
        <v>43655.58</v>
      </c>
      <c r="BT27" s="157">
        <f t="shared" si="15"/>
        <v>51721.710000000006</v>
      </c>
      <c r="BU27" s="157">
        <f t="shared" si="16"/>
        <v>40566.76</v>
      </c>
      <c r="BV27" s="157">
        <f t="shared" si="17"/>
        <v>0</v>
      </c>
      <c r="BW27" s="157">
        <f t="shared" si="18"/>
        <v>95377.290000000008</v>
      </c>
      <c r="BX27" s="157">
        <f t="shared" si="19"/>
        <v>40566.76</v>
      </c>
      <c r="BY27" s="157">
        <f>IF(Info!$O$3="Q1",$BS27,IF(Info!$O$3="Q2",$BS27+$BT27,IF(Info!$O$3="Q3",$BS27+$BT27+$BU27,$BR27)))</f>
        <v>43655.58</v>
      </c>
      <c r="BZ27" s="157">
        <f>IF(Info!$O$3="Q1",$BS27,IF(Info!$O$3="Q2",$BT27,IF(Info!$O$3="Q3",$BU27,$BV27)))</f>
        <v>43655.58</v>
      </c>
      <c r="CA27" s="156"/>
    </row>
    <row r="28" spans="1:79" x14ac:dyDescent="0.3">
      <c r="A28" s="164"/>
      <c r="B28" s="290" t="s">
        <v>307</v>
      </c>
      <c r="C28" s="156"/>
      <c r="D28" s="157">
        <f t="shared" si="0"/>
        <v>89243.02</v>
      </c>
      <c r="E28" s="294">
        <f t="shared" ref="E28:AJ28" si="26">E27-E15</f>
        <v>2027.48</v>
      </c>
      <c r="F28" s="294">
        <f t="shared" si="26"/>
        <v>2328.21</v>
      </c>
      <c r="G28" s="294">
        <f t="shared" si="26"/>
        <v>3445.33</v>
      </c>
      <c r="H28" s="294">
        <f t="shared" si="26"/>
        <v>1256.7200000000003</v>
      </c>
      <c r="I28" s="294">
        <f t="shared" si="26"/>
        <v>2089.88</v>
      </c>
      <c r="J28" s="294">
        <f t="shared" si="26"/>
        <v>1875.07</v>
      </c>
      <c r="K28" s="294">
        <f t="shared" si="26"/>
        <v>1829.9</v>
      </c>
      <c r="L28" s="294">
        <f t="shared" si="26"/>
        <v>4495.59</v>
      </c>
      <c r="M28" s="294">
        <f t="shared" si="26"/>
        <v>1013.1999999999998</v>
      </c>
      <c r="N28" s="294">
        <f t="shared" si="26"/>
        <v>2315.54</v>
      </c>
      <c r="O28" s="294">
        <f t="shared" si="26"/>
        <v>1521.92</v>
      </c>
      <c r="P28" s="294">
        <f t="shared" si="26"/>
        <v>1999.85</v>
      </c>
      <c r="Q28" s="294">
        <f t="shared" si="26"/>
        <v>4702.6000000000004</v>
      </c>
      <c r="R28" s="294">
        <f t="shared" si="26"/>
        <v>1502.3900000000003</v>
      </c>
      <c r="S28" s="294">
        <f t="shared" si="26"/>
        <v>2116.66</v>
      </c>
      <c r="T28" s="294">
        <f t="shared" si="26"/>
        <v>2044.86</v>
      </c>
      <c r="U28" s="294">
        <f t="shared" si="26"/>
        <v>1930.8</v>
      </c>
      <c r="V28" s="294">
        <f t="shared" si="26"/>
        <v>4627.04</v>
      </c>
      <c r="W28" s="294">
        <f t="shared" si="26"/>
        <v>1535.12</v>
      </c>
      <c r="X28" s="294">
        <f t="shared" si="26"/>
        <v>2421.1800000000003</v>
      </c>
      <c r="Y28" s="294">
        <f t="shared" si="26"/>
        <v>1850.53</v>
      </c>
      <c r="Z28" s="294">
        <f t="shared" si="26"/>
        <v>2214.36</v>
      </c>
      <c r="AA28" s="294">
        <f t="shared" si="26"/>
        <v>4809.76</v>
      </c>
      <c r="AB28" s="294">
        <f t="shared" si="26"/>
        <v>1830.1499999999996</v>
      </c>
      <c r="AC28" s="294">
        <f t="shared" si="26"/>
        <v>2073.25</v>
      </c>
      <c r="AD28" s="294">
        <f t="shared" si="26"/>
        <v>1957.27</v>
      </c>
      <c r="AE28" s="294">
        <f t="shared" si="26"/>
        <v>2393.6799999999998</v>
      </c>
      <c r="AF28" s="294">
        <f t="shared" si="26"/>
        <v>4040.1800000000003</v>
      </c>
      <c r="AG28" s="294">
        <f t="shared" si="26"/>
        <v>1915.83</v>
      </c>
      <c r="AH28" s="294">
        <f t="shared" si="26"/>
        <v>2311.67</v>
      </c>
      <c r="AI28" s="294">
        <f t="shared" si="26"/>
        <v>2118.5700000000002</v>
      </c>
      <c r="AJ28" s="294">
        <f t="shared" si="26"/>
        <v>2029.88</v>
      </c>
      <c r="AK28" s="294">
        <f t="shared" ref="AK28:BP28" si="27">AK27-AK15</f>
        <v>1961.16</v>
      </c>
      <c r="AL28" s="294">
        <f t="shared" si="27"/>
        <v>3664.79</v>
      </c>
      <c r="AM28" s="294">
        <f t="shared" si="27"/>
        <v>1263.4799999999996</v>
      </c>
      <c r="AN28" s="294">
        <f t="shared" si="27"/>
        <v>2019.01</v>
      </c>
      <c r="AO28" s="294">
        <f t="shared" si="27"/>
        <v>1827.04</v>
      </c>
      <c r="AP28" s="294">
        <f t="shared" si="27"/>
        <v>1883.07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9057.7400000000016</v>
      </c>
      <c r="BG28" s="157">
        <f t="shared" si="2"/>
        <v>10290.44</v>
      </c>
      <c r="BH28" s="157">
        <f t="shared" si="3"/>
        <v>11553.11</v>
      </c>
      <c r="BI28" s="157">
        <f t="shared" si="4"/>
        <v>7594.71</v>
      </c>
      <c r="BJ28" s="157">
        <f t="shared" si="5"/>
        <v>10433.870000000001</v>
      </c>
      <c r="BK28" s="157">
        <f t="shared" si="6"/>
        <v>12884.79</v>
      </c>
      <c r="BL28" s="157">
        <f t="shared" si="7"/>
        <v>10661.36</v>
      </c>
      <c r="BM28" s="157">
        <f t="shared" si="8"/>
        <v>9774.4000000000015</v>
      </c>
      <c r="BN28" s="157">
        <f t="shared" si="9"/>
        <v>6992.5999999999995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89243.020000000019</v>
      </c>
      <c r="BS28" s="157">
        <f t="shared" si="14"/>
        <v>30901.29</v>
      </c>
      <c r="BT28" s="157">
        <f t="shared" si="15"/>
        <v>30913.370000000003</v>
      </c>
      <c r="BU28" s="157">
        <f t="shared" si="16"/>
        <v>27428.36</v>
      </c>
      <c r="BV28" s="157">
        <f t="shared" si="17"/>
        <v>0</v>
      </c>
      <c r="BW28" s="157">
        <f t="shared" si="18"/>
        <v>61814.66</v>
      </c>
      <c r="BX28" s="157">
        <f t="shared" si="19"/>
        <v>27428.36</v>
      </c>
      <c r="BY28" s="157">
        <f>IF(Info!$O$3="Q1",$BS28,IF(Info!$O$3="Q2",$BS28+$BT28,IF(Info!$O$3="Q3",$BS28+$BT28+$BU28,$BR28)))</f>
        <v>30901.29</v>
      </c>
      <c r="BZ28" s="157">
        <f>IF(Info!$O$3="Q1",$BS28,IF(Info!$O$3="Q2",$BT28,IF(Info!$O$3="Q3",$BU28,$BV28)))</f>
        <v>30901.29</v>
      </c>
      <c r="CA28" s="156"/>
    </row>
    <row r="29" spans="1:79" x14ac:dyDescent="0.3">
      <c r="A29" s="155"/>
      <c r="B29" s="291" t="s">
        <v>308</v>
      </c>
      <c r="C29" s="156"/>
      <c r="D29" s="157">
        <f t="shared" si="0"/>
        <v>112592.19000000002</v>
      </c>
      <c r="E29" s="292">
        <f>SUM(Paniglgasse:Landstrasser_Hauptstrasse!E29)</f>
        <v>2393.81</v>
      </c>
      <c r="F29" s="292">
        <f>SUM(Paniglgasse:Landstrasser_Hauptstrasse!F29)</f>
        <v>2377.52</v>
      </c>
      <c r="G29" s="292">
        <f>SUM(Paniglgasse:Landstrasser_Hauptstrasse!G29)</f>
        <v>4475.37</v>
      </c>
      <c r="H29" s="292">
        <f>SUM(Paniglgasse:Landstrasser_Hauptstrasse!H29)</f>
        <v>3677.16</v>
      </c>
      <c r="I29" s="292">
        <f>SUM(Paniglgasse:Landstrasser_Hauptstrasse!I29)</f>
        <v>1807.3600000000001</v>
      </c>
      <c r="J29" s="292">
        <f>SUM(Paniglgasse:Landstrasser_Hauptstrasse!J29)</f>
        <v>1852.75</v>
      </c>
      <c r="K29" s="292">
        <f>SUM(Paniglgasse:Landstrasser_Hauptstrasse!K29)</f>
        <v>2133.58</v>
      </c>
      <c r="L29" s="292">
        <f>SUM(Paniglgasse:Landstrasser_Hauptstrasse!L29)</f>
        <v>5111.7299999999996</v>
      </c>
      <c r="M29" s="292">
        <f>SUM(Paniglgasse:Landstrasser_Hauptstrasse!M29)</f>
        <v>3606.39</v>
      </c>
      <c r="N29" s="292">
        <f>SUM(Paniglgasse:Landstrasser_Hauptstrasse!N29)</f>
        <v>1853.16</v>
      </c>
      <c r="O29" s="292">
        <f>SUM(Paniglgasse:Landstrasser_Hauptstrasse!O29)</f>
        <v>1400.85</v>
      </c>
      <c r="P29" s="292">
        <f>SUM(Paniglgasse:Landstrasser_Hauptstrasse!P29)</f>
        <v>2242.19</v>
      </c>
      <c r="Q29" s="292">
        <f>SUM(Paniglgasse:Landstrasser_Hauptstrasse!Q29)</f>
        <v>4925.62</v>
      </c>
      <c r="R29" s="292">
        <f>SUM(Paniglgasse:Landstrasser_Hauptstrasse!R29)</f>
        <v>4317.29</v>
      </c>
      <c r="S29" s="292">
        <f>SUM(Paniglgasse:Landstrasser_Hauptstrasse!S29)</f>
        <v>1840.1</v>
      </c>
      <c r="T29" s="292">
        <f>SUM(Paniglgasse:Landstrasser_Hauptstrasse!T29)</f>
        <v>1714.77</v>
      </c>
      <c r="U29" s="292">
        <f>SUM(Paniglgasse:Landstrasser_Hauptstrasse!U29)</f>
        <v>2356.5700000000002</v>
      </c>
      <c r="V29" s="292">
        <f>SUM(Paniglgasse:Landstrasser_Hauptstrasse!V29)</f>
        <v>5128.12</v>
      </c>
      <c r="W29" s="292">
        <f>SUM(Paniglgasse:Landstrasser_Hauptstrasse!W29)</f>
        <v>4482.12</v>
      </c>
      <c r="X29" s="292">
        <f>SUM(Paniglgasse:Landstrasser_Hauptstrasse!X29)</f>
        <v>2066.9899999999998</v>
      </c>
      <c r="Y29" s="292">
        <f>SUM(Paniglgasse:Landstrasser_Hauptstrasse!Y29)</f>
        <v>1955.03</v>
      </c>
      <c r="Z29" s="292">
        <f>SUM(Paniglgasse:Landstrasser_Hauptstrasse!Z29)</f>
        <v>2421.79</v>
      </c>
      <c r="AA29" s="292">
        <f>SUM(Paniglgasse:Landstrasser_Hauptstrasse!AA29)</f>
        <v>5881.03</v>
      </c>
      <c r="AB29" s="292">
        <f>SUM(Paniglgasse:Landstrasser_Hauptstrasse!AB29)</f>
        <v>4587.51</v>
      </c>
      <c r="AC29" s="292">
        <f>SUM(Paniglgasse:Landstrasser_Hauptstrasse!AC29)</f>
        <v>1989.25</v>
      </c>
      <c r="AD29" s="292">
        <f>SUM(Paniglgasse:Landstrasser_Hauptstrasse!AD29)</f>
        <v>2010.27</v>
      </c>
      <c r="AE29" s="292">
        <f>SUM(Paniglgasse:Landstrasser_Hauptstrasse!AE29)</f>
        <v>2351.5</v>
      </c>
      <c r="AF29" s="292">
        <f>SUM(Paniglgasse:Landstrasser_Hauptstrasse!AF29)</f>
        <v>5064.92</v>
      </c>
      <c r="AG29" s="292">
        <f>SUM(Paniglgasse:Landstrasser_Hauptstrasse!AG29)</f>
        <v>4445.68</v>
      </c>
      <c r="AH29" s="292">
        <f>SUM(Paniglgasse:Landstrasser_Hauptstrasse!AH29)</f>
        <v>1846.1399999999999</v>
      </c>
      <c r="AI29" s="292">
        <f>SUM(Paniglgasse:Landstrasser_Hauptstrasse!AI29)</f>
        <v>1725</v>
      </c>
      <c r="AJ29" s="292">
        <f>SUM(Paniglgasse:Landstrasser_Hauptstrasse!AJ29)</f>
        <v>1978.94</v>
      </c>
      <c r="AK29" s="292">
        <f>SUM(Paniglgasse:Landstrasser_Hauptstrasse!AK29)</f>
        <v>2379.3200000000002</v>
      </c>
      <c r="AL29" s="292">
        <f>SUM(Paniglgasse:Landstrasser_Hauptstrasse!AL29)</f>
        <v>4617.5200000000004</v>
      </c>
      <c r="AM29" s="292">
        <f>SUM(Paniglgasse:Landstrasser_Hauptstrasse!AM29)</f>
        <v>4291.42</v>
      </c>
      <c r="AN29" s="292">
        <f>SUM(Paniglgasse:Landstrasser_Hauptstrasse!AN29)</f>
        <v>1582.44</v>
      </c>
      <c r="AO29" s="292">
        <f>SUM(Paniglgasse:Landstrasser_Hauptstrasse!AO29)</f>
        <v>1485.07</v>
      </c>
      <c r="AP29" s="292">
        <f>SUM(Paniglgasse:Landstrasser_Hauptstrasse!AP29)</f>
        <v>2215.91</v>
      </c>
      <c r="AQ29" s="292">
        <f>SUM(Paniglgasse:Landstrasser_Hauptstrasse!AQ29)</f>
        <v>0</v>
      </c>
      <c r="AR29" s="292">
        <f>SUM(Paniglgasse:Landstrasser_Hauptstrasse!AR29)</f>
        <v>0</v>
      </c>
      <c r="AS29" s="292">
        <f>SUM(Paniglgasse:Landstrasser_Hauptstrasse!AS29)</f>
        <v>0</v>
      </c>
      <c r="AT29" s="292">
        <f>SUM(Paniglgasse:Landstrasser_Hauptstrasse!AT29)</f>
        <v>0</v>
      </c>
      <c r="AU29" s="292">
        <f>SUM(Paniglgasse:Landstrasser_Hauptstrasse!AU29)</f>
        <v>0</v>
      </c>
      <c r="AV29" s="292">
        <f>SUM(Paniglgasse:Landstrasser_Hauptstrasse!AV29)</f>
        <v>0</v>
      </c>
      <c r="AW29" s="292">
        <f>SUM(Paniglgasse:Landstrasser_Hauptstrasse!AW29)</f>
        <v>0</v>
      </c>
      <c r="AX29" s="292">
        <f>SUM(Paniglgasse:Landstrasser_Hauptstrasse!AX29)</f>
        <v>0</v>
      </c>
      <c r="AY29" s="292">
        <f>SUM(Paniglgasse:Landstrasser_Hauptstrasse!AY29)</f>
        <v>0</v>
      </c>
      <c r="AZ29" s="292">
        <f>SUM(Paniglgasse:Landstrasser_Hauptstrasse!AZ29)</f>
        <v>0</v>
      </c>
      <c r="BA29" s="292">
        <f>SUM(Paniglgasse:Landstrasser_Hauptstrasse!BA29)</f>
        <v>0</v>
      </c>
      <c r="BB29" s="292">
        <f>SUM(Paniglgasse:Landstrasser_Hauptstrasse!BB29)</f>
        <v>0</v>
      </c>
      <c r="BC29" s="292">
        <f>SUM(Paniglgasse:Landstrasser_Hauptstrasse!BC29)</f>
        <v>0</v>
      </c>
      <c r="BD29" s="292">
        <f>SUM(Paniglgasse:Landstrasser_Hauptstrasse!BD29)</f>
        <v>0</v>
      </c>
      <c r="BE29" s="158"/>
      <c r="BF29" s="163">
        <f t="shared" si="1"/>
        <v>12923.86</v>
      </c>
      <c r="BG29" s="77">
        <f t="shared" si="2"/>
        <v>10905.42</v>
      </c>
      <c r="BH29" s="77">
        <f t="shared" si="3"/>
        <v>14028.21</v>
      </c>
      <c r="BI29" s="77">
        <f t="shared" si="4"/>
        <v>10228.73</v>
      </c>
      <c r="BJ29" s="77">
        <f t="shared" si="5"/>
        <v>13632.26</v>
      </c>
      <c r="BK29" s="77">
        <f t="shared" si="6"/>
        <v>16889.849999999999</v>
      </c>
      <c r="BL29" s="77">
        <f t="shared" si="7"/>
        <v>13708.24</v>
      </c>
      <c r="BM29" s="77">
        <f t="shared" si="8"/>
        <v>10700.78</v>
      </c>
      <c r="BN29" s="77">
        <f t="shared" si="9"/>
        <v>9574.84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112592.19</v>
      </c>
      <c r="BS29" s="77">
        <f t="shared" si="14"/>
        <v>37857.49</v>
      </c>
      <c r="BT29" s="77">
        <f t="shared" si="15"/>
        <v>40750.839999999997</v>
      </c>
      <c r="BU29" s="77">
        <f t="shared" si="16"/>
        <v>33983.86</v>
      </c>
      <c r="BV29" s="77">
        <f t="shared" si="17"/>
        <v>0</v>
      </c>
      <c r="BW29" s="77">
        <f t="shared" si="18"/>
        <v>78608.33</v>
      </c>
      <c r="BX29" s="77">
        <f t="shared" si="19"/>
        <v>33983.86</v>
      </c>
      <c r="BY29" s="77">
        <f>IF(Info!$O$3="Q1",$BS29,IF(Info!$O$3="Q2",$BS29+$BT29,IF(Info!$O$3="Q3",$BS29+$BT29+$BU29,$BR29)))</f>
        <v>37857.49</v>
      </c>
      <c r="BZ29" s="77">
        <f>IF(Info!$O$3="Q1",$BS29,IF(Info!$O$3="Q2",$BT29,IF(Info!$O$3="Q3",$BU29,$BV29)))</f>
        <v>37857.49</v>
      </c>
      <c r="CA29" s="156"/>
    </row>
    <row r="30" spans="1:79" x14ac:dyDescent="0.3">
      <c r="A30" s="155"/>
      <c r="B30" s="291" t="s">
        <v>309</v>
      </c>
      <c r="C30" s="156"/>
      <c r="D30" s="157">
        <f t="shared" si="0"/>
        <v>21963.05</v>
      </c>
      <c r="E30" s="292">
        <f>SUM(Paniglgasse:Landstrasser_Hauptstrasse!E30)</f>
        <v>0</v>
      </c>
      <c r="F30" s="292">
        <f>SUM(Paniglgasse:Landstrasser_Hauptstrasse!F30)</f>
        <v>0</v>
      </c>
      <c r="G30" s="292">
        <f>SUM(Paniglgasse:Landstrasser_Hauptstrasse!G30)</f>
        <v>3</v>
      </c>
      <c r="H30" s="292">
        <f>SUM(Paniglgasse:Landstrasser_Hauptstrasse!H30)</f>
        <v>2701.45</v>
      </c>
      <c r="I30" s="292">
        <f>SUM(Paniglgasse:Landstrasser_Hauptstrasse!I30)</f>
        <v>1</v>
      </c>
      <c r="J30" s="292">
        <f>SUM(Paniglgasse:Landstrasser_Hauptstrasse!J30)</f>
        <v>3</v>
      </c>
      <c r="K30" s="292">
        <f>SUM(Paniglgasse:Landstrasser_Hauptstrasse!K30)</f>
        <v>2</v>
      </c>
      <c r="L30" s="292">
        <f>SUM(Paniglgasse:Landstrasser_Hauptstrasse!L30)</f>
        <v>6</v>
      </c>
      <c r="M30" s="292">
        <f>SUM(Paniglgasse:Landstrasser_Hauptstrasse!M30)</f>
        <v>3210.34</v>
      </c>
      <c r="N30" s="292">
        <f>SUM(Paniglgasse:Landstrasser_Hauptstrasse!N30)</f>
        <v>0</v>
      </c>
      <c r="O30" s="292">
        <f>SUM(Paniglgasse:Landstrasser_Hauptstrasse!O30)</f>
        <v>0</v>
      </c>
      <c r="P30" s="292">
        <f>SUM(Paniglgasse:Landstrasser_Hauptstrasse!P30)</f>
        <v>5.54</v>
      </c>
      <c r="Q30" s="292">
        <f>SUM(Paniglgasse:Landstrasser_Hauptstrasse!Q30)</f>
        <v>0</v>
      </c>
      <c r="R30" s="292">
        <f>SUM(Paniglgasse:Landstrasser_Hauptstrasse!R30)</f>
        <v>2517.83</v>
      </c>
      <c r="S30" s="292">
        <f>SUM(Paniglgasse:Landstrasser_Hauptstrasse!S30)</f>
        <v>0</v>
      </c>
      <c r="T30" s="292">
        <f>SUM(Paniglgasse:Landstrasser_Hauptstrasse!T30)</f>
        <v>0.85</v>
      </c>
      <c r="U30" s="292">
        <f>SUM(Paniglgasse:Landstrasser_Hauptstrasse!U30)</f>
        <v>0</v>
      </c>
      <c r="V30" s="292">
        <f>SUM(Paniglgasse:Landstrasser_Hauptstrasse!V30)</f>
        <v>0</v>
      </c>
      <c r="W30" s="292">
        <f>SUM(Paniglgasse:Landstrasser_Hauptstrasse!W30)</f>
        <v>3090.32</v>
      </c>
      <c r="X30" s="292">
        <f>SUM(Paniglgasse:Landstrasser_Hauptstrasse!X30)</f>
        <v>0</v>
      </c>
      <c r="Y30" s="292">
        <f>SUM(Paniglgasse:Landstrasser_Hauptstrasse!Y30)</f>
        <v>4.07</v>
      </c>
      <c r="Z30" s="292">
        <f>SUM(Paniglgasse:Landstrasser_Hauptstrasse!Z30)</f>
        <v>2</v>
      </c>
      <c r="AA30" s="292">
        <f>SUM(Paniglgasse:Landstrasser_Hauptstrasse!AA30)</f>
        <v>4</v>
      </c>
      <c r="AB30" s="292">
        <f>SUM(Paniglgasse:Landstrasser_Hauptstrasse!AB30)</f>
        <v>3378.41</v>
      </c>
      <c r="AC30" s="292">
        <f>SUM(Paniglgasse:Landstrasser_Hauptstrasse!AC30)</f>
        <v>6.15</v>
      </c>
      <c r="AD30" s="292">
        <f>SUM(Paniglgasse:Landstrasser_Hauptstrasse!AD30)</f>
        <v>20</v>
      </c>
      <c r="AE30" s="292">
        <f>SUM(Paniglgasse:Landstrasser_Hauptstrasse!AE30)</f>
        <v>16</v>
      </c>
      <c r="AF30" s="292">
        <f>SUM(Paniglgasse:Landstrasser_Hauptstrasse!AF30)</f>
        <v>9.01</v>
      </c>
      <c r="AG30" s="292">
        <f>SUM(Paniglgasse:Landstrasser_Hauptstrasse!AG30)</f>
        <v>3140.71</v>
      </c>
      <c r="AH30" s="292">
        <f>SUM(Paniglgasse:Landstrasser_Hauptstrasse!AH30)</f>
        <v>22.82</v>
      </c>
      <c r="AI30" s="292">
        <f>SUM(Paniglgasse:Landstrasser_Hauptstrasse!AI30)</f>
        <v>5.26</v>
      </c>
      <c r="AJ30" s="292">
        <f>SUM(Paniglgasse:Landstrasser_Hauptstrasse!AJ30)</f>
        <v>3</v>
      </c>
      <c r="AK30" s="292">
        <f>SUM(Paniglgasse:Landstrasser_Hauptstrasse!AK30)</f>
        <v>5.84</v>
      </c>
      <c r="AL30" s="292">
        <f>SUM(Paniglgasse:Landstrasser_Hauptstrasse!AL30)</f>
        <v>9.94</v>
      </c>
      <c r="AM30" s="292">
        <f>SUM(Paniglgasse:Landstrasser_Hauptstrasse!AM30)</f>
        <v>3782.63</v>
      </c>
      <c r="AN30" s="292">
        <f>SUM(Paniglgasse:Landstrasser_Hauptstrasse!AN30)</f>
        <v>2</v>
      </c>
      <c r="AO30" s="292">
        <f>SUM(Paniglgasse:Landstrasser_Hauptstrasse!AO30)</f>
        <v>5</v>
      </c>
      <c r="AP30" s="292">
        <f>SUM(Paniglgasse:Landstrasser_Hauptstrasse!AP30)</f>
        <v>4.88</v>
      </c>
      <c r="AQ30" s="292">
        <f>SUM(Paniglgasse:Landstrasser_Hauptstrasse!AQ30)</f>
        <v>0</v>
      </c>
      <c r="AR30" s="292">
        <f>SUM(Paniglgasse:Landstrasser_Hauptstrasse!AR30)</f>
        <v>0</v>
      </c>
      <c r="AS30" s="292">
        <f>SUM(Paniglgasse:Landstrasser_Hauptstrasse!AS30)</f>
        <v>0</v>
      </c>
      <c r="AT30" s="292">
        <f>SUM(Paniglgasse:Landstrasser_Hauptstrasse!AT30)</f>
        <v>0</v>
      </c>
      <c r="AU30" s="292">
        <f>SUM(Paniglgasse:Landstrasser_Hauptstrasse!AU30)</f>
        <v>0</v>
      </c>
      <c r="AV30" s="292">
        <f>SUM(Paniglgasse:Landstrasser_Hauptstrasse!AV30)</f>
        <v>0</v>
      </c>
      <c r="AW30" s="292">
        <f>SUM(Paniglgasse:Landstrasser_Hauptstrasse!AW30)</f>
        <v>0</v>
      </c>
      <c r="AX30" s="292">
        <f>SUM(Paniglgasse:Landstrasser_Hauptstrasse!AX30)</f>
        <v>0</v>
      </c>
      <c r="AY30" s="292">
        <f>SUM(Paniglgasse:Landstrasser_Hauptstrasse!AY30)</f>
        <v>0</v>
      </c>
      <c r="AZ30" s="292">
        <f>SUM(Paniglgasse:Landstrasser_Hauptstrasse!AZ30)</f>
        <v>0</v>
      </c>
      <c r="BA30" s="292">
        <f>SUM(Paniglgasse:Landstrasser_Hauptstrasse!BA30)</f>
        <v>0</v>
      </c>
      <c r="BB30" s="292">
        <f>SUM(Paniglgasse:Landstrasser_Hauptstrasse!BB30)</f>
        <v>0</v>
      </c>
      <c r="BC30" s="292">
        <f>SUM(Paniglgasse:Landstrasser_Hauptstrasse!BC30)</f>
        <v>0</v>
      </c>
      <c r="BD30" s="292">
        <f>SUM(Paniglgasse:Landstrasser_Hauptstrasse!BD30)</f>
        <v>0</v>
      </c>
      <c r="BE30" s="158"/>
      <c r="BF30" s="163">
        <f t="shared" si="1"/>
        <v>2704.45</v>
      </c>
      <c r="BG30" s="77">
        <f t="shared" si="2"/>
        <v>12</v>
      </c>
      <c r="BH30" s="77">
        <f t="shared" si="3"/>
        <v>3215.88</v>
      </c>
      <c r="BI30" s="77">
        <f t="shared" si="4"/>
        <v>2518.6799999999998</v>
      </c>
      <c r="BJ30" s="77">
        <f t="shared" si="5"/>
        <v>3094.3900000000003</v>
      </c>
      <c r="BK30" s="77">
        <f t="shared" si="6"/>
        <v>3410.56</v>
      </c>
      <c r="BL30" s="77">
        <f t="shared" si="7"/>
        <v>3188.5400000000004</v>
      </c>
      <c r="BM30" s="77">
        <f t="shared" si="8"/>
        <v>24.04</v>
      </c>
      <c r="BN30" s="77">
        <f t="shared" si="9"/>
        <v>3794.51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21963.050000000003</v>
      </c>
      <c r="BS30" s="77">
        <f t="shared" si="14"/>
        <v>5932.33</v>
      </c>
      <c r="BT30" s="77">
        <f t="shared" si="15"/>
        <v>9023.6299999999992</v>
      </c>
      <c r="BU30" s="77">
        <f t="shared" si="16"/>
        <v>7007.09</v>
      </c>
      <c r="BV30" s="77">
        <f t="shared" si="17"/>
        <v>0</v>
      </c>
      <c r="BW30" s="77">
        <f t="shared" si="18"/>
        <v>14955.960000000001</v>
      </c>
      <c r="BX30" s="77">
        <f t="shared" si="19"/>
        <v>7007.09</v>
      </c>
      <c r="BY30" s="77">
        <f>IF(Info!$O$3="Q1",$BS30,IF(Info!$O$3="Q2",$BS30+$BT30,IF(Info!$O$3="Q3",$BS30+$BT30+$BU30,$BR30)))</f>
        <v>5932.33</v>
      </c>
      <c r="BZ30" s="77">
        <f>IF(Info!$O$3="Q1",$BS30,IF(Info!$O$3="Q2",$BT30,IF(Info!$O$3="Q3",$BU30,$BV30)))</f>
        <v>5932.33</v>
      </c>
      <c r="CA30" s="156"/>
    </row>
    <row r="31" spans="1:79" x14ac:dyDescent="0.3">
      <c r="A31" s="155"/>
      <c r="B31" s="291" t="s">
        <v>310</v>
      </c>
      <c r="C31" s="156"/>
      <c r="D31" s="157">
        <f t="shared" si="0"/>
        <v>303.76</v>
      </c>
      <c r="E31" s="292">
        <f>SUM(Paniglgasse:Landstrasser_Hauptstrasse!E31)</f>
        <v>0</v>
      </c>
      <c r="F31" s="292">
        <f>SUM(Paniglgasse:Landstrasser_Hauptstrasse!F31)</f>
        <v>0</v>
      </c>
      <c r="G31" s="292">
        <f>SUM(Paniglgasse:Landstrasser_Hauptstrasse!G31)</f>
        <v>0</v>
      </c>
      <c r="H31" s="292">
        <f>SUM(Paniglgasse:Landstrasser_Hauptstrasse!H31)</f>
        <v>0</v>
      </c>
      <c r="I31" s="292">
        <f>SUM(Paniglgasse:Landstrasser_Hauptstrasse!I31)</f>
        <v>0</v>
      </c>
      <c r="J31" s="292">
        <f>SUM(Paniglgasse:Landstrasser_Hauptstrasse!J31)</f>
        <v>0</v>
      </c>
      <c r="K31" s="292">
        <f>SUM(Paniglgasse:Landstrasser_Hauptstrasse!K31)</f>
        <v>0</v>
      </c>
      <c r="L31" s="292">
        <f>SUM(Paniglgasse:Landstrasser_Hauptstrasse!L31)</f>
        <v>3.56</v>
      </c>
      <c r="M31" s="292">
        <f>SUM(Paniglgasse:Landstrasser_Hauptstrasse!M31)</f>
        <v>0</v>
      </c>
      <c r="N31" s="292">
        <f>SUM(Paniglgasse:Landstrasser_Hauptstrasse!N31)</f>
        <v>0</v>
      </c>
      <c r="O31" s="292">
        <f>SUM(Paniglgasse:Landstrasser_Hauptstrasse!O31)</f>
        <v>0</v>
      </c>
      <c r="P31" s="292">
        <f>SUM(Paniglgasse:Landstrasser_Hauptstrasse!P31)</f>
        <v>2.2999999999999998</v>
      </c>
      <c r="Q31" s="292">
        <f>SUM(Paniglgasse:Landstrasser_Hauptstrasse!Q31)</f>
        <v>1.49</v>
      </c>
      <c r="R31" s="292">
        <f>SUM(Paniglgasse:Landstrasser_Hauptstrasse!R31)</f>
        <v>0</v>
      </c>
      <c r="S31" s="292">
        <f>SUM(Paniglgasse:Landstrasser_Hauptstrasse!S31)</f>
        <v>0</v>
      </c>
      <c r="T31" s="292">
        <f>SUM(Paniglgasse:Landstrasser_Hauptstrasse!T31)</f>
        <v>0</v>
      </c>
      <c r="U31" s="292">
        <f>SUM(Paniglgasse:Landstrasser_Hauptstrasse!U31)</f>
        <v>0</v>
      </c>
      <c r="V31" s="292">
        <f>SUM(Paniglgasse:Landstrasser_Hauptstrasse!V31)</f>
        <v>0</v>
      </c>
      <c r="W31" s="292">
        <f>SUM(Paniglgasse:Landstrasser_Hauptstrasse!W31)</f>
        <v>0.97</v>
      </c>
      <c r="X31" s="292">
        <f>SUM(Paniglgasse:Landstrasser_Hauptstrasse!X31)</f>
        <v>4.3</v>
      </c>
      <c r="Y31" s="292">
        <f>SUM(Paniglgasse:Landstrasser_Hauptstrasse!Y31)</f>
        <v>0</v>
      </c>
      <c r="Z31" s="292">
        <f>SUM(Paniglgasse:Landstrasser_Hauptstrasse!Z31)</f>
        <v>0</v>
      </c>
      <c r="AA31" s="292">
        <f>SUM(Paniglgasse:Landstrasser_Hauptstrasse!AA31)</f>
        <v>0</v>
      </c>
      <c r="AB31" s="292">
        <f>SUM(Paniglgasse:Landstrasser_Hauptstrasse!AB31)</f>
        <v>102.85</v>
      </c>
      <c r="AC31" s="292">
        <f>SUM(Paniglgasse:Landstrasser_Hauptstrasse!AC31)</f>
        <v>0</v>
      </c>
      <c r="AD31" s="292">
        <f>SUM(Paniglgasse:Landstrasser_Hauptstrasse!AD31)</f>
        <v>0</v>
      </c>
      <c r="AE31" s="292">
        <f>SUM(Paniglgasse:Landstrasser_Hauptstrasse!AE31)</f>
        <v>0</v>
      </c>
      <c r="AF31" s="292">
        <f>SUM(Paniglgasse:Landstrasser_Hauptstrasse!AF31)</f>
        <v>0</v>
      </c>
      <c r="AG31" s="292">
        <f>SUM(Paniglgasse:Landstrasser_Hauptstrasse!AG31)</f>
        <v>17.11</v>
      </c>
      <c r="AH31" s="292">
        <f>SUM(Paniglgasse:Landstrasser_Hauptstrasse!AH31)</f>
        <v>0</v>
      </c>
      <c r="AI31" s="292">
        <f>SUM(Paniglgasse:Landstrasser_Hauptstrasse!AI31)</f>
        <v>0</v>
      </c>
      <c r="AJ31" s="292">
        <f>SUM(Paniglgasse:Landstrasser_Hauptstrasse!AJ31)</f>
        <v>0</v>
      </c>
      <c r="AK31" s="292">
        <f>SUM(Paniglgasse:Landstrasser_Hauptstrasse!AK31)</f>
        <v>0</v>
      </c>
      <c r="AL31" s="292">
        <f>SUM(Paniglgasse:Landstrasser_Hauptstrasse!AL31)</f>
        <v>11</v>
      </c>
      <c r="AM31" s="292">
        <f>SUM(Paniglgasse:Landstrasser_Hauptstrasse!AM31)</f>
        <v>123.18</v>
      </c>
      <c r="AN31" s="292">
        <f>SUM(Paniglgasse:Landstrasser_Hauptstrasse!AN31)</f>
        <v>23</v>
      </c>
      <c r="AO31" s="292">
        <f>SUM(Paniglgasse:Landstrasser_Hauptstrasse!AO31)</f>
        <v>9</v>
      </c>
      <c r="AP31" s="292">
        <f>SUM(Paniglgasse:Landstrasser_Hauptstrasse!AP31)</f>
        <v>5</v>
      </c>
      <c r="AQ31" s="292">
        <f>SUM(Paniglgasse:Landstrasser_Hauptstrasse!AQ31)</f>
        <v>0</v>
      </c>
      <c r="AR31" s="292">
        <f>SUM(Paniglgasse:Landstrasser_Hauptstrasse!AR31)</f>
        <v>0</v>
      </c>
      <c r="AS31" s="292">
        <f>SUM(Paniglgasse:Landstrasser_Hauptstrasse!AS31)</f>
        <v>0</v>
      </c>
      <c r="AT31" s="292">
        <f>SUM(Paniglgasse:Landstrasser_Hauptstrasse!AT31)</f>
        <v>0</v>
      </c>
      <c r="AU31" s="292">
        <f>SUM(Paniglgasse:Landstrasser_Hauptstrasse!AU31)</f>
        <v>0</v>
      </c>
      <c r="AV31" s="292">
        <f>SUM(Paniglgasse:Landstrasser_Hauptstrasse!AV31)</f>
        <v>0</v>
      </c>
      <c r="AW31" s="292">
        <f>SUM(Paniglgasse:Landstrasser_Hauptstrasse!AW31)</f>
        <v>0</v>
      </c>
      <c r="AX31" s="292">
        <f>SUM(Paniglgasse:Landstrasser_Hauptstrasse!AX31)</f>
        <v>0</v>
      </c>
      <c r="AY31" s="292">
        <f>SUM(Paniglgasse:Landstrasser_Hauptstrasse!AY31)</f>
        <v>0</v>
      </c>
      <c r="AZ31" s="292">
        <f>SUM(Paniglgasse:Landstrasser_Hauptstrasse!AZ31)</f>
        <v>0</v>
      </c>
      <c r="BA31" s="292">
        <f>SUM(Paniglgasse:Landstrasser_Hauptstrasse!BA31)</f>
        <v>0</v>
      </c>
      <c r="BB31" s="292">
        <f>SUM(Paniglgasse:Landstrasser_Hauptstrasse!BB31)</f>
        <v>0</v>
      </c>
      <c r="BC31" s="292">
        <f>SUM(Paniglgasse:Landstrasser_Hauptstrasse!BC31)</f>
        <v>0</v>
      </c>
      <c r="BD31" s="292">
        <f>SUM(Paniglgasse:Landstrasser_Hauptstrasse!BD31)</f>
        <v>0</v>
      </c>
      <c r="BE31" s="158"/>
      <c r="BF31" s="163">
        <f t="shared" si="1"/>
        <v>0</v>
      </c>
      <c r="BG31" s="77">
        <f t="shared" si="2"/>
        <v>3.56</v>
      </c>
      <c r="BH31" s="77">
        <f t="shared" si="3"/>
        <v>3.79</v>
      </c>
      <c r="BI31" s="77">
        <f t="shared" si="4"/>
        <v>0</v>
      </c>
      <c r="BJ31" s="77">
        <f t="shared" si="5"/>
        <v>5.27</v>
      </c>
      <c r="BK31" s="77">
        <f t="shared" si="6"/>
        <v>102.85</v>
      </c>
      <c r="BL31" s="77">
        <f t="shared" si="7"/>
        <v>17.11</v>
      </c>
      <c r="BM31" s="77">
        <f t="shared" si="8"/>
        <v>11</v>
      </c>
      <c r="BN31" s="77">
        <f t="shared" si="9"/>
        <v>160.18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303.76</v>
      </c>
      <c r="BS31" s="77">
        <f t="shared" si="14"/>
        <v>7.35</v>
      </c>
      <c r="BT31" s="77">
        <f t="shared" si="15"/>
        <v>108.11999999999999</v>
      </c>
      <c r="BU31" s="77">
        <f t="shared" si="16"/>
        <v>188.29000000000002</v>
      </c>
      <c r="BV31" s="77">
        <f t="shared" si="17"/>
        <v>0</v>
      </c>
      <c r="BW31" s="77">
        <f t="shared" si="18"/>
        <v>115.47</v>
      </c>
      <c r="BX31" s="77">
        <f t="shared" si="19"/>
        <v>188.29000000000002</v>
      </c>
      <c r="BY31" s="77">
        <f>IF(Info!$O$3="Q1",$BS31,IF(Info!$O$3="Q2",$BS31+$BT31,IF(Info!$O$3="Q3",$BS31+$BT31+$BU31,$BR31)))</f>
        <v>7.35</v>
      </c>
      <c r="BZ31" s="77">
        <f>IF(Info!$O$3="Q1",$BS31,IF(Info!$O$3="Q2",$BT31,IF(Info!$O$3="Q3",$BU31,$BV31)))</f>
        <v>7.35</v>
      </c>
      <c r="CA31" s="156"/>
    </row>
    <row r="32" spans="1:79" x14ac:dyDescent="0.3">
      <c r="A32" s="155"/>
      <c r="B32" s="160" t="s">
        <v>311</v>
      </c>
      <c r="C32" s="156"/>
      <c r="D32" s="157">
        <f t="shared" si="0"/>
        <v>273860.89</v>
      </c>
      <c r="E32" s="161">
        <f>IF(E15=0,E6+E27-E29-E30-E31-E5,E27-E29-E30-E31-E5)</f>
        <v>5269.79</v>
      </c>
      <c r="F32" s="745">
        <f t="shared" ref="F32:AK32" si="28">IF(F15=0,F6+F27-F29-F30-F31-F5,E32+F15+F28-F29-F30-F31-F5)</f>
        <v>5221.66</v>
      </c>
      <c r="G32" s="745">
        <f t="shared" si="28"/>
        <v>4276.25</v>
      </c>
      <c r="H32" s="745">
        <f t="shared" si="28"/>
        <v>5429.079999999999</v>
      </c>
      <c r="I32" s="745">
        <f t="shared" si="28"/>
        <v>5742.5999999999985</v>
      </c>
      <c r="J32" s="745">
        <f t="shared" si="28"/>
        <v>5706.3599999999979</v>
      </c>
      <c r="K32" s="745">
        <f t="shared" si="28"/>
        <v>5369.6799999999985</v>
      </c>
      <c r="L32" s="745">
        <f t="shared" si="28"/>
        <v>4668.829999999999</v>
      </c>
      <c r="M32" s="745">
        <f t="shared" si="28"/>
        <v>5293.3099999999986</v>
      </c>
      <c r="N32" s="745">
        <f t="shared" si="28"/>
        <v>5509.3399999999983</v>
      </c>
      <c r="O32" s="745">
        <f t="shared" si="28"/>
        <v>5657.2499999999982</v>
      </c>
      <c r="P32" s="745">
        <f t="shared" si="28"/>
        <v>5372.8399999999983</v>
      </c>
      <c r="Q32" s="745">
        <f t="shared" si="28"/>
        <v>5041.829999999999</v>
      </c>
      <c r="R32" s="745">
        <f t="shared" si="28"/>
        <v>5952.6799999999985</v>
      </c>
      <c r="S32" s="745">
        <f t="shared" si="28"/>
        <v>6121.9999999999982</v>
      </c>
      <c r="T32" s="745">
        <f t="shared" si="28"/>
        <v>6462.5499999999984</v>
      </c>
      <c r="U32" s="745">
        <f t="shared" si="28"/>
        <v>5971.3399999999992</v>
      </c>
      <c r="V32" s="745">
        <f t="shared" si="28"/>
        <v>5346.1699999999992</v>
      </c>
      <c r="W32" s="745">
        <f t="shared" si="28"/>
        <v>6139.0599999999995</v>
      </c>
      <c r="X32" s="745">
        <f t="shared" si="28"/>
        <v>6414.9299999999994</v>
      </c>
      <c r="Y32" s="745">
        <f t="shared" si="28"/>
        <v>6272.17</v>
      </c>
      <c r="Z32" s="745">
        <f t="shared" si="28"/>
        <v>5999.77</v>
      </c>
      <c r="AA32" s="745">
        <f t="shared" si="28"/>
        <v>4817.7400000000007</v>
      </c>
      <c r="AB32" s="745">
        <f t="shared" si="28"/>
        <v>5931.2199999999984</v>
      </c>
      <c r="AC32" s="745">
        <f t="shared" si="28"/>
        <v>5970.6699999999992</v>
      </c>
      <c r="AD32" s="745">
        <f t="shared" si="28"/>
        <v>5875.5499999999984</v>
      </c>
      <c r="AE32" s="745">
        <f t="shared" si="28"/>
        <v>5851.7099999999973</v>
      </c>
      <c r="AF32" s="745">
        <f t="shared" si="28"/>
        <v>4563.5199999999977</v>
      </c>
      <c r="AG32" s="745">
        <f t="shared" si="28"/>
        <v>5492.1699999999973</v>
      </c>
      <c r="AH32" s="745">
        <f t="shared" si="28"/>
        <v>5872.7499999999973</v>
      </c>
      <c r="AI32" s="745">
        <f t="shared" si="28"/>
        <v>6230.8799999999974</v>
      </c>
      <c r="AJ32" s="745">
        <f t="shared" si="28"/>
        <v>6095.1499999999978</v>
      </c>
      <c r="AK32" s="745">
        <f t="shared" si="28"/>
        <v>5681.2699999999977</v>
      </c>
      <c r="AL32" s="745">
        <f t="shared" ref="AL32:BQ32" si="29">IF(AL15=0,AL6+AL27-AL29-AL30-AL31-AL5,AK32+AL15+AL28-AL29-AL30-AL31-AL5)</f>
        <v>4681.6099999999979</v>
      </c>
      <c r="AM32" s="745">
        <f t="shared" si="29"/>
        <v>4351.6499999999969</v>
      </c>
      <c r="AN32" s="745">
        <f t="shared" si="29"/>
        <v>4703.8899999999976</v>
      </c>
      <c r="AO32" s="745">
        <f t="shared" si="29"/>
        <v>5003.6199999999981</v>
      </c>
      <c r="AP32" s="745">
        <f t="shared" si="29"/>
        <v>4633.199999999998</v>
      </c>
      <c r="AQ32" s="745">
        <f t="shared" si="29"/>
        <v>4633.199999999998</v>
      </c>
      <c r="AR32" s="745">
        <f t="shared" si="29"/>
        <v>4633.199999999998</v>
      </c>
      <c r="AS32" s="745">
        <f t="shared" si="29"/>
        <v>4633.199999999998</v>
      </c>
      <c r="AT32" s="745">
        <f t="shared" si="29"/>
        <v>4633.199999999998</v>
      </c>
      <c r="AU32" s="745">
        <f t="shared" si="29"/>
        <v>4633.199999999998</v>
      </c>
      <c r="AV32" s="745">
        <f t="shared" si="29"/>
        <v>4633.199999999998</v>
      </c>
      <c r="AW32" s="745">
        <f t="shared" si="29"/>
        <v>4633.199999999998</v>
      </c>
      <c r="AX32" s="745">
        <f t="shared" si="29"/>
        <v>4633.199999999998</v>
      </c>
      <c r="AY32" s="745">
        <f t="shared" si="29"/>
        <v>4633.199999999998</v>
      </c>
      <c r="AZ32" s="745">
        <f t="shared" si="29"/>
        <v>4633.199999999998</v>
      </c>
      <c r="BA32" s="745">
        <f t="shared" si="29"/>
        <v>4633.199999999998</v>
      </c>
      <c r="BB32" s="745">
        <f t="shared" si="29"/>
        <v>4633.199999999998</v>
      </c>
      <c r="BC32" s="745">
        <f t="shared" si="29"/>
        <v>4633.199999999998</v>
      </c>
      <c r="BD32" s="745">
        <f t="shared" si="29"/>
        <v>4633.199999999998</v>
      </c>
      <c r="BE32" s="158"/>
      <c r="BF32" s="162">
        <f t="shared" si="1"/>
        <v>20196.78</v>
      </c>
      <c r="BG32" s="157">
        <f t="shared" si="2"/>
        <v>21487.46999999999</v>
      </c>
      <c r="BH32" s="157">
        <f t="shared" si="3"/>
        <v>26874.569999999989</v>
      </c>
      <c r="BI32" s="157">
        <f t="shared" si="4"/>
        <v>24508.569999999996</v>
      </c>
      <c r="BJ32" s="157">
        <f t="shared" si="5"/>
        <v>24172.33</v>
      </c>
      <c r="BK32" s="157">
        <f t="shared" si="6"/>
        <v>28594.949999999997</v>
      </c>
      <c r="BL32" s="157">
        <f t="shared" si="7"/>
        <v>21780.149999999991</v>
      </c>
      <c r="BM32" s="157">
        <f t="shared" si="8"/>
        <v>22688.909999999989</v>
      </c>
      <c r="BN32" s="157">
        <f t="shared" si="9"/>
        <v>23325.559999999987</v>
      </c>
      <c r="BO32" s="157">
        <f t="shared" si="10"/>
        <v>18532.799999999992</v>
      </c>
      <c r="BP32" s="157">
        <f t="shared" si="11"/>
        <v>18532.799999999992</v>
      </c>
      <c r="BQ32" s="157">
        <f t="shared" si="12"/>
        <v>23165.999999999989</v>
      </c>
      <c r="BR32" s="157">
        <f t="shared" si="13"/>
        <v>273860.88999999996</v>
      </c>
      <c r="BS32" s="157">
        <f t="shared" si="14"/>
        <v>68558.819999999978</v>
      </c>
      <c r="BT32" s="157">
        <f t="shared" si="15"/>
        <v>77275.849999999991</v>
      </c>
      <c r="BU32" s="157">
        <f t="shared" si="16"/>
        <v>67794.619999999966</v>
      </c>
      <c r="BV32" s="157">
        <f t="shared" si="17"/>
        <v>60231.599999999977</v>
      </c>
      <c r="BW32" s="157">
        <f t="shared" si="18"/>
        <v>145834.66999999998</v>
      </c>
      <c r="BX32" s="157">
        <f t="shared" si="19"/>
        <v>128026.21999999993</v>
      </c>
      <c r="BY32" s="157">
        <f>IF(Info!$O$3="Q1",$BS32,IF(Info!$O$3="Q2",$BS32+$BT32,IF(Info!$O$3="Q3",$BS32+$BT32+$BU32,$BR32)))</f>
        <v>68558.819999999978</v>
      </c>
      <c r="BZ32" s="157">
        <f>IF(Info!$O$3="Q1",$BS32,IF(Info!$O$3="Q2",$BT32,IF(Info!$O$3="Q3",$BU32,$BV32)))</f>
        <v>68558.819999999978</v>
      </c>
      <c r="CA32" s="156"/>
    </row>
    <row r="33" spans="1:79" x14ac:dyDescent="0.3">
      <c r="A33" s="155"/>
      <c r="B33" s="291" t="s">
        <v>312</v>
      </c>
      <c r="C33" s="156"/>
      <c r="D33" s="157">
        <f t="shared" si="0"/>
        <v>56785.19</v>
      </c>
      <c r="E33" s="292">
        <f>SUM(Paniglgasse:Landstrasser_Hauptstrasse!E33)</f>
        <v>713</v>
      </c>
      <c r="F33" s="292">
        <f>SUM(Paniglgasse:Landstrasser_Hauptstrasse!F33)</f>
        <v>906.88</v>
      </c>
      <c r="G33" s="292">
        <f>SUM(Paniglgasse:Landstrasser_Hauptstrasse!G33)</f>
        <v>3702.96</v>
      </c>
      <c r="H33" s="292">
        <f>SUM(Paniglgasse:Landstrasser_Hauptstrasse!H33)</f>
        <v>1932.46</v>
      </c>
      <c r="I33" s="292">
        <f>SUM(Paniglgasse:Landstrasser_Hauptstrasse!I33)</f>
        <v>1830.94</v>
      </c>
      <c r="J33" s="292">
        <f>SUM(Paniglgasse:Landstrasser_Hauptstrasse!J33)</f>
        <v>438.74</v>
      </c>
      <c r="K33" s="292">
        <f>SUM(Paniglgasse:Landstrasser_Hauptstrasse!K33)</f>
        <v>2192.7399999999998</v>
      </c>
      <c r="L33" s="292">
        <f>SUM(Paniglgasse:Landstrasser_Hauptstrasse!L33)</f>
        <v>3422.48</v>
      </c>
      <c r="M33" s="292">
        <f>SUM(Paniglgasse:Landstrasser_Hauptstrasse!M33)</f>
        <v>282</v>
      </c>
      <c r="N33" s="292">
        <f>SUM(Paniglgasse:Landstrasser_Hauptstrasse!N33)</f>
        <v>0</v>
      </c>
      <c r="O33" s="292">
        <f>SUM(Paniglgasse:Landstrasser_Hauptstrasse!O33)</f>
        <v>0</v>
      </c>
      <c r="P33" s="292">
        <f>SUM(Paniglgasse:Landstrasser_Hauptstrasse!P33)</f>
        <v>0</v>
      </c>
      <c r="Q33" s="292">
        <f>SUM(Paniglgasse:Landstrasser_Hauptstrasse!Q33)</f>
        <v>2215.15</v>
      </c>
      <c r="R33" s="292">
        <f>SUM(Paniglgasse:Landstrasser_Hauptstrasse!R33)</f>
        <v>0</v>
      </c>
      <c r="S33" s="292">
        <f>SUM(Paniglgasse:Landstrasser_Hauptstrasse!S33)</f>
        <v>0</v>
      </c>
      <c r="T33" s="292">
        <f>SUM(Paniglgasse:Landstrasser_Hauptstrasse!T33)</f>
        <v>0</v>
      </c>
      <c r="U33" s="292">
        <f>SUM(Paniglgasse:Landstrasser_Hauptstrasse!U33)</f>
        <v>0</v>
      </c>
      <c r="V33" s="292">
        <f>SUM(Paniglgasse:Landstrasser_Hauptstrasse!V33)</f>
        <v>649</v>
      </c>
      <c r="W33" s="292">
        <f>SUM(Paniglgasse:Landstrasser_Hauptstrasse!W33)</f>
        <v>0</v>
      </c>
      <c r="X33" s="292">
        <f>SUM(Paniglgasse:Landstrasser_Hauptstrasse!X33)</f>
        <v>0</v>
      </c>
      <c r="Y33" s="292">
        <f>SUM(Paniglgasse:Landstrasser_Hauptstrasse!Y33)</f>
        <v>1906.47</v>
      </c>
      <c r="Z33" s="292">
        <f>SUM(Paniglgasse:Landstrasser_Hauptstrasse!Z33)</f>
        <v>925.56</v>
      </c>
      <c r="AA33" s="292">
        <f>SUM(Paniglgasse:Landstrasser_Hauptstrasse!AA33)</f>
        <v>2187.0699999999997</v>
      </c>
      <c r="AB33" s="292">
        <f>SUM(Paniglgasse:Landstrasser_Hauptstrasse!AB33)</f>
        <v>1478.06</v>
      </c>
      <c r="AC33" s="292">
        <f>SUM(Paniglgasse:Landstrasser_Hauptstrasse!AC33)</f>
        <v>1954.8600000000001</v>
      </c>
      <c r="AD33" s="292">
        <f>SUM(Paniglgasse:Landstrasser_Hauptstrasse!AD33)</f>
        <v>1396.3600000000001</v>
      </c>
      <c r="AE33" s="292">
        <f>SUM(Paniglgasse:Landstrasser_Hauptstrasse!AE33)</f>
        <v>2926.4700000000003</v>
      </c>
      <c r="AF33" s="292">
        <f>SUM(Paniglgasse:Landstrasser_Hauptstrasse!AF33)</f>
        <v>3864.04</v>
      </c>
      <c r="AG33" s="292">
        <f>SUM(Paniglgasse:Landstrasser_Hauptstrasse!AG33)</f>
        <v>1254.9299999999998</v>
      </c>
      <c r="AH33" s="292">
        <f>SUM(Paniglgasse:Landstrasser_Hauptstrasse!AH33)</f>
        <v>2592.4</v>
      </c>
      <c r="AI33" s="292">
        <f>SUM(Paniglgasse:Landstrasser_Hauptstrasse!AI33)</f>
        <v>2242.7799999999997</v>
      </c>
      <c r="AJ33" s="292">
        <f>SUM(Paniglgasse:Landstrasser_Hauptstrasse!AJ33)</f>
        <v>1930.69</v>
      </c>
      <c r="AK33" s="292">
        <f>SUM(Paniglgasse:Landstrasser_Hauptstrasse!AK33)</f>
        <v>1890.71</v>
      </c>
      <c r="AL33" s="292">
        <f>SUM(Paniglgasse:Landstrasser_Hauptstrasse!AL33)</f>
        <v>2180.81</v>
      </c>
      <c r="AM33" s="292">
        <f>SUM(Paniglgasse:Landstrasser_Hauptstrasse!AM33)</f>
        <v>1345.78</v>
      </c>
      <c r="AN33" s="292">
        <f>SUM(Paniglgasse:Landstrasser_Hauptstrasse!AN33)</f>
        <v>1344.53</v>
      </c>
      <c r="AO33" s="292">
        <f>SUM(Paniglgasse:Landstrasser_Hauptstrasse!AO33)</f>
        <v>4735.1400000000003</v>
      </c>
      <c r="AP33" s="292">
        <f>SUM(Paniglgasse:Landstrasser_Hauptstrasse!AP33)</f>
        <v>2342.1799999999998</v>
      </c>
      <c r="AQ33" s="292">
        <f>SUM(Paniglgasse:Landstrasser_Hauptstrasse!AQ33)</f>
        <v>0</v>
      </c>
      <c r="AR33" s="292">
        <f>SUM(Paniglgasse:Landstrasser_Hauptstrasse!AR33)</f>
        <v>0</v>
      </c>
      <c r="AS33" s="292">
        <f>SUM(Paniglgasse:Landstrasser_Hauptstrasse!AS33)</f>
        <v>0</v>
      </c>
      <c r="AT33" s="292">
        <f>SUM(Paniglgasse:Landstrasser_Hauptstrasse!AT33)</f>
        <v>0</v>
      </c>
      <c r="AU33" s="292">
        <f>SUM(Paniglgasse:Landstrasser_Hauptstrasse!AU33)</f>
        <v>0</v>
      </c>
      <c r="AV33" s="292">
        <f>SUM(Paniglgasse:Landstrasser_Hauptstrasse!AV33)</f>
        <v>0</v>
      </c>
      <c r="AW33" s="292">
        <f>SUM(Paniglgasse:Landstrasser_Hauptstrasse!AW33)</f>
        <v>0</v>
      </c>
      <c r="AX33" s="292">
        <f>SUM(Paniglgasse:Landstrasser_Hauptstrasse!AX33)</f>
        <v>0</v>
      </c>
      <c r="AY33" s="292">
        <f>SUM(Paniglgasse:Landstrasser_Hauptstrasse!AY33)</f>
        <v>0</v>
      </c>
      <c r="AZ33" s="292">
        <f>SUM(Paniglgasse:Landstrasser_Hauptstrasse!AZ33)</f>
        <v>0</v>
      </c>
      <c r="BA33" s="292">
        <f>SUM(Paniglgasse:Landstrasser_Hauptstrasse!BA33)</f>
        <v>0</v>
      </c>
      <c r="BB33" s="292">
        <f>SUM(Paniglgasse:Landstrasser_Hauptstrasse!BB33)</f>
        <v>0</v>
      </c>
      <c r="BC33" s="292">
        <f>SUM(Paniglgasse:Landstrasser_Hauptstrasse!BC33)</f>
        <v>0</v>
      </c>
      <c r="BD33" s="292">
        <f>SUM(Paniglgasse:Landstrasser_Hauptstrasse!BD33)</f>
        <v>0</v>
      </c>
      <c r="BE33" s="158"/>
      <c r="BF33" s="163">
        <f t="shared" si="1"/>
        <v>7255.3</v>
      </c>
      <c r="BG33" s="77">
        <f t="shared" si="2"/>
        <v>7884.9</v>
      </c>
      <c r="BH33" s="77">
        <f t="shared" si="3"/>
        <v>2497.15</v>
      </c>
      <c r="BI33" s="77">
        <f t="shared" si="4"/>
        <v>0</v>
      </c>
      <c r="BJ33" s="77">
        <f t="shared" si="5"/>
        <v>2555.4700000000003</v>
      </c>
      <c r="BK33" s="77">
        <f t="shared" si="6"/>
        <v>7941.91</v>
      </c>
      <c r="BL33" s="77">
        <f t="shared" si="7"/>
        <v>10637.84</v>
      </c>
      <c r="BM33" s="77">
        <f t="shared" si="8"/>
        <v>8244.99</v>
      </c>
      <c r="BN33" s="77">
        <f t="shared" si="9"/>
        <v>9767.630000000001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56785.19</v>
      </c>
      <c r="BS33" s="77">
        <f t="shared" si="14"/>
        <v>17637.350000000002</v>
      </c>
      <c r="BT33" s="77">
        <f t="shared" si="15"/>
        <v>10497.380000000001</v>
      </c>
      <c r="BU33" s="77">
        <f t="shared" si="16"/>
        <v>28650.460000000003</v>
      </c>
      <c r="BV33" s="77">
        <f t="shared" si="17"/>
        <v>0</v>
      </c>
      <c r="BW33" s="77">
        <f t="shared" si="18"/>
        <v>28134.730000000003</v>
      </c>
      <c r="BX33" s="77">
        <f t="shared" si="19"/>
        <v>28650.460000000003</v>
      </c>
      <c r="BY33" s="77">
        <f>IF(Info!$O$3="Q1",$BS33,IF(Info!$O$3="Q2",$BS33+$BT33,IF(Info!$O$3="Q3",$BS33+$BT33+$BU33,$BR33)))</f>
        <v>17637.350000000002</v>
      </c>
      <c r="BZ33" s="77">
        <f>IF(Info!$O$3="Q1",$BS33,IF(Info!$O$3="Q2",$BT33,IF(Info!$O$3="Q3",$BU33,$BV33)))</f>
        <v>17637.350000000002</v>
      </c>
      <c r="CA33" s="156"/>
    </row>
    <row r="34" spans="1:79" x14ac:dyDescent="0.3">
      <c r="A34" s="164"/>
      <c r="B34" s="291" t="s">
        <v>313</v>
      </c>
      <c r="C34" s="156"/>
      <c r="D34" s="157">
        <f t="shared" si="0"/>
        <v>22701.11</v>
      </c>
      <c r="E34" s="292">
        <f>SUM(Paniglgasse:Landstrasser_Hauptstrasse!E34)</f>
        <v>333</v>
      </c>
      <c r="F34" s="292">
        <f>SUM(Paniglgasse:Landstrasser_Hauptstrasse!F34)</f>
        <v>455.11</v>
      </c>
      <c r="G34" s="292">
        <f>SUM(Paniglgasse:Landstrasser_Hauptstrasse!G34)</f>
        <v>1696.1399999999999</v>
      </c>
      <c r="H34" s="292">
        <f>SUM(Paniglgasse:Landstrasser_Hauptstrasse!H34)</f>
        <v>864.69</v>
      </c>
      <c r="I34" s="292">
        <f>SUM(Paniglgasse:Landstrasser_Hauptstrasse!I34)</f>
        <v>714.15</v>
      </c>
      <c r="J34" s="292">
        <f>SUM(Paniglgasse:Landstrasser_Hauptstrasse!J34)</f>
        <v>191.78</v>
      </c>
      <c r="K34" s="292">
        <f>SUM(Paniglgasse:Landstrasser_Hauptstrasse!K34)</f>
        <v>1316.47</v>
      </c>
      <c r="L34" s="292">
        <f>SUM(Paniglgasse:Landstrasser_Hauptstrasse!L34)</f>
        <v>1259.3800000000001</v>
      </c>
      <c r="M34" s="292">
        <f>SUM(Paniglgasse:Landstrasser_Hauptstrasse!M34)</f>
        <v>94</v>
      </c>
      <c r="N34" s="292">
        <f>SUM(Paniglgasse:Landstrasser_Hauptstrasse!N34)</f>
        <v>0</v>
      </c>
      <c r="O34" s="292">
        <f>SUM(Paniglgasse:Landstrasser_Hauptstrasse!O34)</f>
        <v>0</v>
      </c>
      <c r="P34" s="292">
        <f>SUM(Paniglgasse:Landstrasser_Hauptstrasse!P34)</f>
        <v>0</v>
      </c>
      <c r="Q34" s="292">
        <f>SUM(Paniglgasse:Landstrasser_Hauptstrasse!Q34)</f>
        <v>711.06999999999994</v>
      </c>
      <c r="R34" s="292">
        <f>SUM(Paniglgasse:Landstrasser_Hauptstrasse!R34)</f>
        <v>0</v>
      </c>
      <c r="S34" s="292">
        <f>SUM(Paniglgasse:Landstrasser_Hauptstrasse!S34)</f>
        <v>0</v>
      </c>
      <c r="T34" s="292">
        <f>SUM(Paniglgasse:Landstrasser_Hauptstrasse!T34)</f>
        <v>0</v>
      </c>
      <c r="U34" s="292">
        <f>SUM(Paniglgasse:Landstrasser_Hauptstrasse!U34)</f>
        <v>0</v>
      </c>
      <c r="V34" s="292">
        <f>SUM(Paniglgasse:Landstrasser_Hauptstrasse!V34)</f>
        <v>2322</v>
      </c>
      <c r="W34" s="292">
        <f>SUM(Paniglgasse:Landstrasser_Hauptstrasse!W34)</f>
        <v>0</v>
      </c>
      <c r="X34" s="292">
        <f>SUM(Paniglgasse:Landstrasser_Hauptstrasse!X34)</f>
        <v>0</v>
      </c>
      <c r="Y34" s="292">
        <f>SUM(Paniglgasse:Landstrasser_Hauptstrasse!Y34)</f>
        <v>494.93</v>
      </c>
      <c r="Z34" s="292">
        <f>SUM(Paniglgasse:Landstrasser_Hauptstrasse!Z34)</f>
        <v>706.15</v>
      </c>
      <c r="AA34" s="292">
        <f>SUM(Paniglgasse:Landstrasser_Hauptstrasse!AA34)</f>
        <v>606.49</v>
      </c>
      <c r="AB34" s="292">
        <f>SUM(Paniglgasse:Landstrasser_Hauptstrasse!AB34)</f>
        <v>465.37</v>
      </c>
      <c r="AC34" s="292">
        <f>SUM(Paniglgasse:Landstrasser_Hauptstrasse!AC34)</f>
        <v>501.24</v>
      </c>
      <c r="AD34" s="292">
        <f>SUM(Paniglgasse:Landstrasser_Hauptstrasse!AD34)</f>
        <v>336.75</v>
      </c>
      <c r="AE34" s="292">
        <f>SUM(Paniglgasse:Landstrasser_Hauptstrasse!AE34)</f>
        <v>973.44</v>
      </c>
      <c r="AF34" s="292">
        <f>SUM(Paniglgasse:Landstrasser_Hauptstrasse!AF34)</f>
        <v>1155.1300000000001</v>
      </c>
      <c r="AG34" s="292">
        <f>SUM(Paniglgasse:Landstrasser_Hauptstrasse!AG34)</f>
        <v>441.89</v>
      </c>
      <c r="AH34" s="292">
        <f>SUM(Paniglgasse:Landstrasser_Hauptstrasse!AH34)</f>
        <v>731.12</v>
      </c>
      <c r="AI34" s="292">
        <f>SUM(Paniglgasse:Landstrasser_Hauptstrasse!AI34)</f>
        <v>747.83999999999992</v>
      </c>
      <c r="AJ34" s="292">
        <f>SUM(Paniglgasse:Landstrasser_Hauptstrasse!AJ34)</f>
        <v>628.91</v>
      </c>
      <c r="AK34" s="292">
        <f>SUM(Paniglgasse:Landstrasser_Hauptstrasse!AK34)</f>
        <v>607.05999999999995</v>
      </c>
      <c r="AL34" s="292">
        <f>SUM(Paniglgasse:Landstrasser_Hauptstrasse!AL34)</f>
        <v>582.13</v>
      </c>
      <c r="AM34" s="292">
        <f>SUM(Paniglgasse:Landstrasser_Hauptstrasse!AM34)</f>
        <v>438.19</v>
      </c>
      <c r="AN34" s="292">
        <f>SUM(Paniglgasse:Landstrasser_Hauptstrasse!AN34)</f>
        <v>575.33999999999992</v>
      </c>
      <c r="AO34" s="292">
        <f>SUM(Paniglgasse:Landstrasser_Hauptstrasse!AO34)</f>
        <v>1676.42</v>
      </c>
      <c r="AP34" s="292">
        <f>SUM(Paniglgasse:Landstrasser_Hauptstrasse!AP34)</f>
        <v>1074.92</v>
      </c>
      <c r="AQ34" s="292">
        <f>SUM(Paniglgasse:Landstrasser_Hauptstrasse!AQ34)</f>
        <v>0</v>
      </c>
      <c r="AR34" s="292">
        <f>SUM(Paniglgasse:Landstrasser_Hauptstrasse!AR34)</f>
        <v>0</v>
      </c>
      <c r="AS34" s="292">
        <f>SUM(Paniglgasse:Landstrasser_Hauptstrasse!AS34)</f>
        <v>0</v>
      </c>
      <c r="AT34" s="292">
        <f>SUM(Paniglgasse:Landstrasser_Hauptstrasse!AT34)</f>
        <v>0</v>
      </c>
      <c r="AU34" s="292">
        <f>SUM(Paniglgasse:Landstrasser_Hauptstrasse!AU34)</f>
        <v>0</v>
      </c>
      <c r="AV34" s="292">
        <f>SUM(Paniglgasse:Landstrasser_Hauptstrasse!AV34)</f>
        <v>0</v>
      </c>
      <c r="AW34" s="292">
        <f>SUM(Paniglgasse:Landstrasser_Hauptstrasse!AW34)</f>
        <v>0</v>
      </c>
      <c r="AX34" s="292">
        <f>SUM(Paniglgasse:Landstrasser_Hauptstrasse!AX34)</f>
        <v>0</v>
      </c>
      <c r="AY34" s="292">
        <f>SUM(Paniglgasse:Landstrasser_Hauptstrasse!AY34)</f>
        <v>0</v>
      </c>
      <c r="AZ34" s="292">
        <f>SUM(Paniglgasse:Landstrasser_Hauptstrasse!AZ34)</f>
        <v>0</v>
      </c>
      <c r="BA34" s="292">
        <f>SUM(Paniglgasse:Landstrasser_Hauptstrasse!BA34)</f>
        <v>0</v>
      </c>
      <c r="BB34" s="292">
        <f>SUM(Paniglgasse:Landstrasser_Hauptstrasse!BB34)</f>
        <v>0</v>
      </c>
      <c r="BC34" s="292">
        <f>SUM(Paniglgasse:Landstrasser_Hauptstrasse!BC34)</f>
        <v>0</v>
      </c>
      <c r="BD34" s="292">
        <f>SUM(Paniglgasse:Landstrasser_Hauptstrasse!BD34)</f>
        <v>0</v>
      </c>
      <c r="BE34" s="158"/>
      <c r="BF34" s="163">
        <f t="shared" si="1"/>
        <v>3348.94</v>
      </c>
      <c r="BG34" s="77">
        <f t="shared" si="2"/>
        <v>3481.78</v>
      </c>
      <c r="BH34" s="77">
        <f t="shared" si="3"/>
        <v>805.06999999999994</v>
      </c>
      <c r="BI34" s="77">
        <f t="shared" si="4"/>
        <v>0</v>
      </c>
      <c r="BJ34" s="77">
        <f t="shared" si="5"/>
        <v>2816.93</v>
      </c>
      <c r="BK34" s="77">
        <f t="shared" si="6"/>
        <v>2616</v>
      </c>
      <c r="BL34" s="77">
        <f t="shared" si="7"/>
        <v>3301.58</v>
      </c>
      <c r="BM34" s="77">
        <f t="shared" si="8"/>
        <v>2565.94</v>
      </c>
      <c r="BN34" s="77">
        <f t="shared" si="9"/>
        <v>3764.87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22701.109999999997</v>
      </c>
      <c r="BS34" s="77">
        <f t="shared" si="14"/>
        <v>7635.79</v>
      </c>
      <c r="BT34" s="77">
        <f t="shared" si="15"/>
        <v>5432.93</v>
      </c>
      <c r="BU34" s="77">
        <f t="shared" si="16"/>
        <v>9632.39</v>
      </c>
      <c r="BV34" s="77">
        <f t="shared" si="17"/>
        <v>0</v>
      </c>
      <c r="BW34" s="77">
        <f t="shared" si="18"/>
        <v>13068.72</v>
      </c>
      <c r="BX34" s="77">
        <f t="shared" si="19"/>
        <v>9632.39</v>
      </c>
      <c r="BY34" s="77">
        <f>IF(Info!$O$3="Q1",$BS34,IF(Info!$O$3="Q2",$BS34+$BT34,IF(Info!$O$3="Q3",$BS34+$BT34+$BU34,$BR34)))</f>
        <v>7635.79</v>
      </c>
      <c r="BZ34" s="77">
        <f>IF(Info!$O$3="Q1",$BS34,IF(Info!$O$3="Q2",$BT34,IF(Info!$O$3="Q3",$BU34,$BV34)))</f>
        <v>7635.79</v>
      </c>
      <c r="CA34" s="156"/>
    </row>
    <row r="35" spans="1:79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x14ac:dyDescent="0.3">
      <c r="A36" s="155"/>
      <c r="B36" s="291" t="s">
        <v>314</v>
      </c>
      <c r="C36" s="166"/>
      <c r="D36" s="167">
        <f t="shared" ref="D36:D52" si="30">SUM(E36:BD36)</f>
        <v>47979.30000000001</v>
      </c>
      <c r="E36" s="293">
        <f>SUM(Paniglgasse:Landstrasser_Hauptstrasse!E36)</f>
        <v>0</v>
      </c>
      <c r="F36" s="293">
        <f>SUM(Paniglgasse:Landstrasser_Hauptstrasse!F36)</f>
        <v>2937.1400000000003</v>
      </c>
      <c r="G36" s="293">
        <f>SUM(Paniglgasse:Landstrasser_Hauptstrasse!G36)</f>
        <v>1815.72</v>
      </c>
      <c r="H36" s="293">
        <f>SUM(Paniglgasse:Landstrasser_Hauptstrasse!H36)</f>
        <v>2447.9300000000003</v>
      </c>
      <c r="I36" s="293">
        <f>SUM(Paniglgasse:Landstrasser_Hauptstrasse!I36)</f>
        <v>1858.82</v>
      </c>
      <c r="J36" s="293">
        <f>SUM(Paniglgasse:Landstrasser_Hauptstrasse!J36)</f>
        <v>1060.53</v>
      </c>
      <c r="K36" s="293">
        <f>SUM(Paniglgasse:Landstrasser_Hauptstrasse!K36)</f>
        <v>1878.42</v>
      </c>
      <c r="L36" s="293">
        <f>SUM(Paniglgasse:Landstrasser_Hauptstrasse!L36)</f>
        <v>2321.6</v>
      </c>
      <c r="M36" s="293">
        <f>SUM(Paniglgasse:Landstrasser_Hauptstrasse!M36)</f>
        <v>1589.97</v>
      </c>
      <c r="N36" s="293">
        <f>SUM(Paniglgasse:Landstrasser_Hauptstrasse!N36)</f>
        <v>1015</v>
      </c>
      <c r="O36" s="293">
        <f>SUM(Paniglgasse:Landstrasser_Hauptstrasse!O36)</f>
        <v>0</v>
      </c>
      <c r="P36" s="293">
        <f>SUM(Paniglgasse:Landstrasser_Hauptstrasse!P36)</f>
        <v>1408.63</v>
      </c>
      <c r="Q36" s="293">
        <f>SUM(Paniglgasse:Landstrasser_Hauptstrasse!Q36)</f>
        <v>1146.83</v>
      </c>
      <c r="R36" s="293">
        <f>SUM(Paniglgasse:Landstrasser_Hauptstrasse!R36)</f>
        <v>0</v>
      </c>
      <c r="S36" s="293">
        <f>SUM(Paniglgasse:Landstrasser_Hauptstrasse!S36)</f>
        <v>1079.79</v>
      </c>
      <c r="T36" s="293">
        <f>SUM(Paniglgasse:Landstrasser_Hauptstrasse!T36)</f>
        <v>2055.58</v>
      </c>
      <c r="U36" s="293">
        <f>SUM(Paniglgasse:Landstrasser_Hauptstrasse!U36)</f>
        <v>2057.06</v>
      </c>
      <c r="V36" s="293">
        <f>SUM(Paniglgasse:Landstrasser_Hauptstrasse!V36)</f>
        <v>1934.52</v>
      </c>
      <c r="W36" s="293">
        <f>SUM(Paniglgasse:Landstrasser_Hauptstrasse!W36)</f>
        <v>0</v>
      </c>
      <c r="X36" s="293">
        <f>SUM(Paniglgasse:Landstrasser_Hauptstrasse!X36)</f>
        <v>841.27</v>
      </c>
      <c r="Y36" s="293">
        <f>SUM(Paniglgasse:Landstrasser_Hauptstrasse!Y36)</f>
        <v>0</v>
      </c>
      <c r="Z36" s="293">
        <f>SUM(Paniglgasse:Landstrasser_Hauptstrasse!Z36)</f>
        <v>1017.61</v>
      </c>
      <c r="AA36" s="293">
        <f>SUM(Paniglgasse:Landstrasser_Hauptstrasse!AA36)</f>
        <v>1924.15</v>
      </c>
      <c r="AB36" s="293">
        <f>SUM(Paniglgasse:Landstrasser_Hauptstrasse!AB36)</f>
        <v>977</v>
      </c>
      <c r="AC36" s="293">
        <f>SUM(Paniglgasse:Landstrasser_Hauptstrasse!AC36)</f>
        <v>2119.9700000000003</v>
      </c>
      <c r="AD36" s="293">
        <f>SUM(Paniglgasse:Landstrasser_Hauptstrasse!AD36)</f>
        <v>1063.4000000000001</v>
      </c>
      <c r="AE36" s="293">
        <f>SUM(Paniglgasse:Landstrasser_Hauptstrasse!AE36)</f>
        <v>2139.91</v>
      </c>
      <c r="AF36" s="293">
        <f>SUM(Paniglgasse:Landstrasser_Hauptstrasse!AF36)</f>
        <v>917.12</v>
      </c>
      <c r="AG36" s="293">
        <f>SUM(Paniglgasse:Landstrasser_Hauptstrasse!AG36)</f>
        <v>805.57999999999993</v>
      </c>
      <c r="AH36" s="293">
        <f>SUM(Paniglgasse:Landstrasser_Hauptstrasse!AH36)</f>
        <v>0</v>
      </c>
      <c r="AI36" s="293">
        <f>SUM(Paniglgasse:Landstrasser_Hauptstrasse!AI36)</f>
        <v>0</v>
      </c>
      <c r="AJ36" s="293">
        <f>SUM(Paniglgasse:Landstrasser_Hauptstrasse!AJ36)</f>
        <v>1846.1100000000001</v>
      </c>
      <c r="AK36" s="293">
        <f>SUM(Paniglgasse:Landstrasser_Hauptstrasse!AK36)</f>
        <v>1663.37</v>
      </c>
      <c r="AL36" s="293">
        <f>SUM(Paniglgasse:Landstrasser_Hauptstrasse!AL36)</f>
        <v>1559.87</v>
      </c>
      <c r="AM36" s="293">
        <f>SUM(Paniglgasse:Landstrasser_Hauptstrasse!AM36)</f>
        <v>605.55999999999995</v>
      </c>
      <c r="AN36" s="293">
        <f>SUM(Paniglgasse:Landstrasser_Hauptstrasse!AN36)</f>
        <v>897</v>
      </c>
      <c r="AO36" s="293">
        <f>SUM(Paniglgasse:Landstrasser_Hauptstrasse!AO36)</f>
        <v>857.56</v>
      </c>
      <c r="AP36" s="293">
        <f>SUM(Paniglgasse:Landstrasser_Hauptstrasse!AP36)</f>
        <v>2136.2799999999997</v>
      </c>
      <c r="AQ36" s="293">
        <f>SUM(Paniglgasse:Landstrasser_Hauptstrasse!AQ36)</f>
        <v>0</v>
      </c>
      <c r="AR36" s="293">
        <f>SUM(Paniglgasse:Landstrasser_Hauptstrasse!AR36)</f>
        <v>0</v>
      </c>
      <c r="AS36" s="293">
        <f>SUM(Paniglgasse:Landstrasser_Hauptstrasse!AS36)</f>
        <v>0</v>
      </c>
      <c r="AT36" s="293">
        <f>SUM(Paniglgasse:Landstrasser_Hauptstrasse!AT36)</f>
        <v>0</v>
      </c>
      <c r="AU36" s="293">
        <f>SUM(Paniglgasse:Landstrasser_Hauptstrasse!AU36)</f>
        <v>0</v>
      </c>
      <c r="AV36" s="293">
        <f>SUM(Paniglgasse:Landstrasser_Hauptstrasse!AV36)</f>
        <v>0</v>
      </c>
      <c r="AW36" s="293">
        <f>SUM(Paniglgasse:Landstrasser_Hauptstrasse!AW36)</f>
        <v>0</v>
      </c>
      <c r="AX36" s="293">
        <f>SUM(Paniglgasse:Landstrasser_Hauptstrasse!AX36)</f>
        <v>0</v>
      </c>
      <c r="AY36" s="293">
        <f>SUM(Paniglgasse:Landstrasser_Hauptstrasse!AY36)</f>
        <v>0</v>
      </c>
      <c r="AZ36" s="293">
        <f>SUM(Paniglgasse:Landstrasser_Hauptstrasse!AZ36)</f>
        <v>0</v>
      </c>
      <c r="BA36" s="293">
        <f>SUM(Paniglgasse:Landstrasser_Hauptstrasse!BA36)</f>
        <v>0</v>
      </c>
      <c r="BB36" s="293">
        <f>SUM(Paniglgasse:Landstrasser_Hauptstrasse!BB36)</f>
        <v>0</v>
      </c>
      <c r="BC36" s="293">
        <f>SUM(Paniglgasse:Landstrasser_Hauptstrasse!BC36)</f>
        <v>0</v>
      </c>
      <c r="BD36" s="293">
        <f>SUM(Paniglgasse:Landstrasser_Hauptstrasse!BD36)</f>
        <v>0</v>
      </c>
      <c r="BE36" s="158"/>
      <c r="BF36" s="168">
        <f t="shared" ref="BF36:BF51" si="31">SUM(E36:H36)</f>
        <v>7200.7900000000009</v>
      </c>
      <c r="BG36" s="169">
        <f t="shared" ref="BG36:BG51" si="32">SUM(I36:L36)</f>
        <v>7119.3700000000008</v>
      </c>
      <c r="BH36" s="169">
        <f t="shared" ref="BH36:BH51" si="33">SUM(M36:Q36)</f>
        <v>5160.43</v>
      </c>
      <c r="BI36" s="169">
        <f t="shared" ref="BI36:BI51" si="34">SUM(R36:U36)</f>
        <v>5192.43</v>
      </c>
      <c r="BJ36" s="169">
        <f t="shared" ref="BJ36:BJ51" si="35">SUM(V36:Y36)</f>
        <v>2775.79</v>
      </c>
      <c r="BK36" s="169">
        <f t="shared" ref="BK36:BK51" si="36">SUM(Z36:AD36)</f>
        <v>7102.130000000001</v>
      </c>
      <c r="BL36" s="169">
        <f t="shared" ref="BL36:BL51" si="37">SUM(AE36:AH36)</f>
        <v>3862.6099999999997</v>
      </c>
      <c r="BM36" s="169">
        <f t="shared" ref="BM36:BM51" si="38">SUM(AI36:AL36)</f>
        <v>5069.3500000000004</v>
      </c>
      <c r="BN36" s="169">
        <f t="shared" ref="BN36:BN51" si="39">SUM(AM36:AQ36)</f>
        <v>4496.3999999999996</v>
      </c>
      <c r="BO36" s="169">
        <f t="shared" ref="BO36:BO51" si="40">SUM(AR36:AU36)</f>
        <v>0</v>
      </c>
      <c r="BP36" s="169">
        <f t="shared" ref="BP36:BP51" si="41">SUM(AV36:AY36)</f>
        <v>0</v>
      </c>
      <c r="BQ36" s="169">
        <f t="shared" ref="BQ36:BQ51" si="42">SUM(AZ36:BD36)</f>
        <v>0</v>
      </c>
      <c r="BR36" s="167">
        <f t="shared" ref="BR36:BR51" si="43">SUM(BF36:BQ36)</f>
        <v>47979.3</v>
      </c>
      <c r="BS36" s="169">
        <f t="shared" ref="BS36:BS51" si="44">SUM(BF36:BH36)</f>
        <v>19480.590000000004</v>
      </c>
      <c r="BT36" s="169">
        <f t="shared" ref="BT36:BT51" si="45">SUM(BI36:BK36)</f>
        <v>15070.350000000002</v>
      </c>
      <c r="BU36" s="169">
        <f t="shared" ref="BU36:BU51" si="46">SUM(BL36:BN36)</f>
        <v>13428.359999999999</v>
      </c>
      <c r="BV36" s="169">
        <f t="shared" ref="BV36:BV51" si="47">SUM(BO36:BQ36)</f>
        <v>0</v>
      </c>
      <c r="BW36" s="169">
        <f t="shared" ref="BW36:BW51" si="48">SUM(BF36:BK36)</f>
        <v>34550.94</v>
      </c>
      <c r="BX36" s="169">
        <f t="shared" ref="BX36:BX51" si="49">SUM(BL36:BQ36)</f>
        <v>13428.359999999999</v>
      </c>
      <c r="BY36" s="169">
        <f>IF(Info!$O$3="Q1",$BS36,IF(Info!$O$3="Q2",$BS36+$BT36,IF(Info!$O$3="Q3",$BS36+$BT36+$BU36,$BR36)))</f>
        <v>19480.590000000004</v>
      </c>
      <c r="BZ36" s="169">
        <f>IF(Info!$O$3="Q1",$BS36,IF(Info!$O$3="Q2",$BT36,IF(Info!$O$3="Q3",$BU36,$BV36)))</f>
        <v>19480.590000000004</v>
      </c>
      <c r="CA36" s="156"/>
    </row>
    <row r="37" spans="1:79" x14ac:dyDescent="0.3">
      <c r="A37" s="155"/>
      <c r="B37" s="291" t="s">
        <v>206</v>
      </c>
      <c r="C37" s="166"/>
      <c r="D37" s="157">
        <f t="shared" si="30"/>
        <v>21943.270000000004</v>
      </c>
      <c r="E37" s="293">
        <f>SUM(Paniglgasse:Landstrasser_Hauptstrasse!E37)</f>
        <v>234.93</v>
      </c>
      <c r="F37" s="293">
        <f>SUM(Paniglgasse:Landstrasser_Hauptstrasse!F37)</f>
        <v>5</v>
      </c>
      <c r="G37" s="293">
        <f>SUM(Paniglgasse:Landstrasser_Hauptstrasse!G37)</f>
        <v>3</v>
      </c>
      <c r="H37" s="293">
        <f>SUM(Paniglgasse:Landstrasser_Hauptstrasse!H37)</f>
        <v>3018.32</v>
      </c>
      <c r="I37" s="293">
        <f>SUM(Paniglgasse:Landstrasser_Hauptstrasse!I37)</f>
        <v>884</v>
      </c>
      <c r="J37" s="293">
        <f>SUM(Paniglgasse:Landstrasser_Hauptstrasse!J37)</f>
        <v>93</v>
      </c>
      <c r="K37" s="293">
        <f>SUM(Paniglgasse:Landstrasser_Hauptstrasse!K37)</f>
        <v>0</v>
      </c>
      <c r="L37" s="293">
        <f>SUM(Paniglgasse:Landstrasser_Hauptstrasse!L37)</f>
        <v>0</v>
      </c>
      <c r="M37" s="293">
        <f>SUM(Paniglgasse:Landstrasser_Hauptstrasse!M37)</f>
        <v>2341.36</v>
      </c>
      <c r="N37" s="293">
        <f>SUM(Paniglgasse:Landstrasser_Hauptstrasse!N37)</f>
        <v>575.55999999999995</v>
      </c>
      <c r="O37" s="293">
        <f>SUM(Paniglgasse:Landstrasser_Hauptstrasse!O37)</f>
        <v>0</v>
      </c>
      <c r="P37" s="293">
        <f>SUM(Paniglgasse:Landstrasser_Hauptstrasse!P37)</f>
        <v>0</v>
      </c>
      <c r="Q37" s="293">
        <f>SUM(Paniglgasse:Landstrasser_Hauptstrasse!Q37)</f>
        <v>0</v>
      </c>
      <c r="R37" s="293">
        <f>SUM(Paniglgasse:Landstrasser_Hauptstrasse!R37)</f>
        <v>1941.71</v>
      </c>
      <c r="S37" s="293">
        <f>SUM(Paniglgasse:Landstrasser_Hauptstrasse!S37)</f>
        <v>494.25</v>
      </c>
      <c r="T37" s="293">
        <f>SUM(Paniglgasse:Landstrasser_Hauptstrasse!T37)</f>
        <v>0</v>
      </c>
      <c r="U37" s="293">
        <f>SUM(Paniglgasse:Landstrasser_Hauptstrasse!U37)</f>
        <v>0</v>
      </c>
      <c r="V37" s="293">
        <f>SUM(Paniglgasse:Landstrasser_Hauptstrasse!V37)</f>
        <v>0</v>
      </c>
      <c r="W37" s="293">
        <f>SUM(Paniglgasse:Landstrasser_Hauptstrasse!W37)</f>
        <v>2497.52</v>
      </c>
      <c r="X37" s="293">
        <f>SUM(Paniglgasse:Landstrasser_Hauptstrasse!X37)</f>
        <v>600.94000000000005</v>
      </c>
      <c r="Y37" s="293">
        <f>SUM(Paniglgasse:Landstrasser_Hauptstrasse!Y37)</f>
        <v>0</v>
      </c>
      <c r="Z37" s="293">
        <f>SUM(Paniglgasse:Landstrasser_Hauptstrasse!Z37)</f>
        <v>5</v>
      </c>
      <c r="AA37" s="293">
        <f>SUM(Paniglgasse:Landstrasser_Hauptstrasse!AA37)</f>
        <v>0</v>
      </c>
      <c r="AB37" s="293">
        <f>SUM(Paniglgasse:Landstrasser_Hauptstrasse!AB37)</f>
        <v>1851.18</v>
      </c>
      <c r="AC37" s="293">
        <f>SUM(Paniglgasse:Landstrasser_Hauptstrasse!AC37)</f>
        <v>527.43000000000006</v>
      </c>
      <c r="AD37" s="293">
        <f>SUM(Paniglgasse:Landstrasser_Hauptstrasse!AD37)</f>
        <v>110</v>
      </c>
      <c r="AE37" s="293">
        <f>SUM(Paniglgasse:Landstrasser_Hauptstrasse!AE37)</f>
        <v>0</v>
      </c>
      <c r="AF37" s="293">
        <f>SUM(Paniglgasse:Landstrasser_Hauptstrasse!AF37)</f>
        <v>0</v>
      </c>
      <c r="AG37" s="293">
        <f>SUM(Paniglgasse:Landstrasser_Hauptstrasse!AG37)</f>
        <v>1902.44</v>
      </c>
      <c r="AH37" s="293">
        <f>SUM(Paniglgasse:Landstrasser_Hauptstrasse!AH37)</f>
        <v>503.97</v>
      </c>
      <c r="AI37" s="293">
        <f>SUM(Paniglgasse:Landstrasser_Hauptstrasse!AI37)</f>
        <v>564.11</v>
      </c>
      <c r="AJ37" s="293">
        <f>SUM(Paniglgasse:Landstrasser_Hauptstrasse!AJ37)</f>
        <v>297.64999999999998</v>
      </c>
      <c r="AK37" s="293">
        <f>SUM(Paniglgasse:Landstrasser_Hauptstrasse!AK37)</f>
        <v>0</v>
      </c>
      <c r="AL37" s="293">
        <f>SUM(Paniglgasse:Landstrasser_Hauptstrasse!AL37)</f>
        <v>0</v>
      </c>
      <c r="AM37" s="293">
        <f>SUM(Paniglgasse:Landstrasser_Hauptstrasse!AM37)</f>
        <v>2350.6</v>
      </c>
      <c r="AN37" s="293">
        <f>SUM(Paniglgasse:Landstrasser_Hauptstrasse!AN37)</f>
        <v>795.17</v>
      </c>
      <c r="AO37" s="293">
        <f>SUM(Paniglgasse:Landstrasser_Hauptstrasse!AO37)</f>
        <v>346.13</v>
      </c>
      <c r="AP37" s="293">
        <f>SUM(Paniglgasse:Landstrasser_Hauptstrasse!AP37)</f>
        <v>0</v>
      </c>
      <c r="AQ37" s="293">
        <f>SUM(Paniglgasse:Landstrasser_Hauptstrasse!AQ37)</f>
        <v>0</v>
      </c>
      <c r="AR37" s="293">
        <f>SUM(Paniglgasse:Landstrasser_Hauptstrasse!AR37)</f>
        <v>0</v>
      </c>
      <c r="AS37" s="293">
        <f>SUM(Paniglgasse:Landstrasser_Hauptstrasse!AS37)</f>
        <v>0</v>
      </c>
      <c r="AT37" s="293">
        <f>SUM(Paniglgasse:Landstrasser_Hauptstrasse!AT37)</f>
        <v>0</v>
      </c>
      <c r="AU37" s="293">
        <f>SUM(Paniglgasse:Landstrasser_Hauptstrasse!AU37)</f>
        <v>0</v>
      </c>
      <c r="AV37" s="293">
        <f>SUM(Paniglgasse:Landstrasser_Hauptstrasse!AV37)</f>
        <v>0</v>
      </c>
      <c r="AW37" s="293">
        <f>SUM(Paniglgasse:Landstrasser_Hauptstrasse!AW37)</f>
        <v>0</v>
      </c>
      <c r="AX37" s="293">
        <f>SUM(Paniglgasse:Landstrasser_Hauptstrasse!AX37)</f>
        <v>0</v>
      </c>
      <c r="AY37" s="293">
        <f>SUM(Paniglgasse:Landstrasser_Hauptstrasse!AY37)</f>
        <v>0</v>
      </c>
      <c r="AZ37" s="293">
        <f>SUM(Paniglgasse:Landstrasser_Hauptstrasse!AZ37)</f>
        <v>0</v>
      </c>
      <c r="BA37" s="293">
        <f>SUM(Paniglgasse:Landstrasser_Hauptstrasse!BA37)</f>
        <v>0</v>
      </c>
      <c r="BB37" s="293">
        <f>SUM(Paniglgasse:Landstrasser_Hauptstrasse!BB37)</f>
        <v>0</v>
      </c>
      <c r="BC37" s="293">
        <f>SUM(Paniglgasse:Landstrasser_Hauptstrasse!BC37)</f>
        <v>0</v>
      </c>
      <c r="BD37" s="293">
        <f>SUM(Paniglgasse:Landstrasser_Hauptstrasse!BD37)</f>
        <v>0</v>
      </c>
      <c r="BE37" s="158"/>
      <c r="BF37" s="163">
        <f t="shared" si="31"/>
        <v>3261.25</v>
      </c>
      <c r="BG37" s="77">
        <f t="shared" si="32"/>
        <v>977</v>
      </c>
      <c r="BH37" s="77">
        <f t="shared" si="33"/>
        <v>2916.92</v>
      </c>
      <c r="BI37" s="77">
        <f t="shared" si="34"/>
        <v>2435.96</v>
      </c>
      <c r="BJ37" s="77">
        <f t="shared" si="35"/>
        <v>3098.46</v>
      </c>
      <c r="BK37" s="77">
        <f t="shared" si="36"/>
        <v>2493.61</v>
      </c>
      <c r="BL37" s="77">
        <f t="shared" si="37"/>
        <v>2406.41</v>
      </c>
      <c r="BM37" s="77">
        <f t="shared" si="38"/>
        <v>861.76</v>
      </c>
      <c r="BN37" s="77">
        <f t="shared" si="39"/>
        <v>3491.9</v>
      </c>
      <c r="BO37" s="77">
        <f t="shared" si="40"/>
        <v>0</v>
      </c>
      <c r="BP37" s="77">
        <f t="shared" si="41"/>
        <v>0</v>
      </c>
      <c r="BQ37" s="77">
        <f t="shared" si="42"/>
        <v>0</v>
      </c>
      <c r="BR37" s="157">
        <f t="shared" si="43"/>
        <v>21943.27</v>
      </c>
      <c r="BS37" s="77">
        <f t="shared" si="44"/>
        <v>7155.17</v>
      </c>
      <c r="BT37" s="77">
        <f t="shared" si="45"/>
        <v>8028.0300000000007</v>
      </c>
      <c r="BU37" s="77">
        <f t="shared" si="46"/>
        <v>6760.07</v>
      </c>
      <c r="BV37" s="77">
        <f t="shared" si="47"/>
        <v>0</v>
      </c>
      <c r="BW37" s="77">
        <f t="shared" si="48"/>
        <v>15183.2</v>
      </c>
      <c r="BX37" s="77">
        <f t="shared" si="49"/>
        <v>6760.07</v>
      </c>
      <c r="BY37" s="77">
        <f>IF(Info!$O$3="Q1",$BS37,IF(Info!$O$3="Q2",$BS37+$BT37,IF(Info!$O$3="Q3",$BS37+$BT37+$BU37,$BR37)))</f>
        <v>7155.17</v>
      </c>
      <c r="BZ37" s="77">
        <f>IF(Info!$O$3="Q1",$BS37,IF(Info!$O$3="Q2",$BT37,IF(Info!$O$3="Q3",$BU37,$BV37)))</f>
        <v>7155.17</v>
      </c>
      <c r="CA37" s="156"/>
    </row>
    <row r="38" spans="1:79" x14ac:dyDescent="0.3">
      <c r="A38" s="155"/>
      <c r="B38" s="291" t="s">
        <v>209</v>
      </c>
      <c r="C38" s="166"/>
      <c r="D38" s="157">
        <f t="shared" si="30"/>
        <v>19850.589999999993</v>
      </c>
      <c r="E38" s="293">
        <f>SUM(Paniglgasse:Landstrasser_Hauptstrasse!E38)</f>
        <v>679.06999999999994</v>
      </c>
      <c r="F38" s="293">
        <f>SUM(Paniglgasse:Landstrasser_Hauptstrasse!F38)</f>
        <v>1085.3</v>
      </c>
      <c r="G38" s="293">
        <f>SUM(Paniglgasse:Landstrasser_Hauptstrasse!G38)</f>
        <v>1492.32</v>
      </c>
      <c r="H38" s="293">
        <f>SUM(Paniglgasse:Landstrasser_Hauptstrasse!H38)</f>
        <v>0</v>
      </c>
      <c r="I38" s="293">
        <f>SUM(Paniglgasse:Landstrasser_Hauptstrasse!I38)</f>
        <v>89</v>
      </c>
      <c r="J38" s="293">
        <f>SUM(Paniglgasse:Landstrasser_Hauptstrasse!J38)</f>
        <v>636.70000000000005</v>
      </c>
      <c r="K38" s="293">
        <f>SUM(Paniglgasse:Landstrasser_Hauptstrasse!K38)</f>
        <v>807.74</v>
      </c>
      <c r="L38" s="293">
        <f>SUM(Paniglgasse:Landstrasser_Hauptstrasse!L38)</f>
        <v>2025.54</v>
      </c>
      <c r="M38" s="293">
        <f>SUM(Paniglgasse:Landstrasser_Hauptstrasse!M38)</f>
        <v>0</v>
      </c>
      <c r="N38" s="293">
        <f>SUM(Paniglgasse:Landstrasser_Hauptstrasse!N38)</f>
        <v>0</v>
      </c>
      <c r="O38" s="293">
        <f>SUM(Paniglgasse:Landstrasser_Hauptstrasse!O38)</f>
        <v>610.91999999999996</v>
      </c>
      <c r="P38" s="293">
        <f>SUM(Paniglgasse:Landstrasser_Hauptstrasse!P38)</f>
        <v>884.54</v>
      </c>
      <c r="Q38" s="293">
        <f>SUM(Paniglgasse:Landstrasser_Hauptstrasse!Q38)</f>
        <v>1763.19</v>
      </c>
      <c r="R38" s="293">
        <f>SUM(Paniglgasse:Landstrasser_Hauptstrasse!R38)</f>
        <v>0</v>
      </c>
      <c r="S38" s="293">
        <f>SUM(Paniglgasse:Landstrasser_Hauptstrasse!S38)</f>
        <v>50</v>
      </c>
      <c r="T38" s="293">
        <f>SUM(Paniglgasse:Landstrasser_Hauptstrasse!T38)</f>
        <v>598.9</v>
      </c>
      <c r="U38" s="293">
        <f>SUM(Paniglgasse:Landstrasser_Hauptstrasse!U38)</f>
        <v>544.99</v>
      </c>
      <c r="V38" s="293">
        <f>SUM(Paniglgasse:Landstrasser_Hauptstrasse!V38)</f>
        <v>1415.71</v>
      </c>
      <c r="W38" s="293">
        <f>SUM(Paniglgasse:Landstrasser_Hauptstrasse!W38)</f>
        <v>0</v>
      </c>
      <c r="X38" s="293">
        <f>SUM(Paniglgasse:Landstrasser_Hauptstrasse!X38)</f>
        <v>0</v>
      </c>
      <c r="Y38" s="293">
        <f>SUM(Paniglgasse:Landstrasser_Hauptstrasse!Y38)</f>
        <v>382.22</v>
      </c>
      <c r="Z38" s="293">
        <f>SUM(Paniglgasse:Landstrasser_Hauptstrasse!Z38)</f>
        <v>690.22</v>
      </c>
      <c r="AA38" s="293">
        <f>SUM(Paniglgasse:Landstrasser_Hauptstrasse!AA38)</f>
        <v>1458.41</v>
      </c>
      <c r="AB38" s="293">
        <f>SUM(Paniglgasse:Landstrasser_Hauptstrasse!AB38)</f>
        <v>0</v>
      </c>
      <c r="AC38" s="293">
        <f>SUM(Paniglgasse:Landstrasser_Hauptstrasse!AC38)</f>
        <v>0</v>
      </c>
      <c r="AD38" s="293">
        <f>SUM(Paniglgasse:Landstrasser_Hauptstrasse!AD38)</f>
        <v>419.25</v>
      </c>
      <c r="AE38" s="293">
        <f>SUM(Paniglgasse:Landstrasser_Hauptstrasse!AE38)</f>
        <v>649.13</v>
      </c>
      <c r="AF38" s="293">
        <f>SUM(Paniglgasse:Landstrasser_Hauptstrasse!AF38)</f>
        <v>1029.5899999999999</v>
      </c>
      <c r="AG38" s="293">
        <f>SUM(Paniglgasse:Landstrasser_Hauptstrasse!AG38)</f>
        <v>0</v>
      </c>
      <c r="AH38" s="293">
        <f>SUM(Paniglgasse:Landstrasser_Hauptstrasse!AH38)</f>
        <v>0</v>
      </c>
      <c r="AI38" s="293">
        <f>SUM(Paniglgasse:Landstrasser_Hauptstrasse!AI38)</f>
        <v>0</v>
      </c>
      <c r="AJ38" s="293">
        <f>SUM(Paniglgasse:Landstrasser_Hauptstrasse!AJ38)</f>
        <v>246.39</v>
      </c>
      <c r="AK38" s="293">
        <f>SUM(Paniglgasse:Landstrasser_Hauptstrasse!AK38)</f>
        <v>523.65</v>
      </c>
      <c r="AL38" s="293">
        <f>SUM(Paniglgasse:Landstrasser_Hauptstrasse!AL38)</f>
        <v>960.96</v>
      </c>
      <c r="AM38" s="293">
        <f>SUM(Paniglgasse:Landstrasser_Hauptstrasse!AM38)</f>
        <v>0</v>
      </c>
      <c r="AN38" s="293">
        <f>SUM(Paniglgasse:Landstrasser_Hauptstrasse!AN38)</f>
        <v>0</v>
      </c>
      <c r="AO38" s="293">
        <f>SUM(Paniglgasse:Landstrasser_Hauptstrasse!AO38)</f>
        <v>184</v>
      </c>
      <c r="AP38" s="293">
        <f>SUM(Paniglgasse:Landstrasser_Hauptstrasse!AP38)</f>
        <v>622.85</v>
      </c>
      <c r="AQ38" s="293">
        <f>SUM(Paniglgasse:Landstrasser_Hauptstrasse!AQ38)</f>
        <v>0</v>
      </c>
      <c r="AR38" s="293">
        <f>SUM(Paniglgasse:Landstrasser_Hauptstrasse!AR38)</f>
        <v>0</v>
      </c>
      <c r="AS38" s="293">
        <f>SUM(Paniglgasse:Landstrasser_Hauptstrasse!AS38)</f>
        <v>0</v>
      </c>
      <c r="AT38" s="293">
        <f>SUM(Paniglgasse:Landstrasser_Hauptstrasse!AT38)</f>
        <v>0</v>
      </c>
      <c r="AU38" s="293">
        <f>SUM(Paniglgasse:Landstrasser_Hauptstrasse!AU38)</f>
        <v>0</v>
      </c>
      <c r="AV38" s="293">
        <f>SUM(Paniglgasse:Landstrasser_Hauptstrasse!AV38)</f>
        <v>0</v>
      </c>
      <c r="AW38" s="293">
        <f>SUM(Paniglgasse:Landstrasser_Hauptstrasse!AW38)</f>
        <v>0</v>
      </c>
      <c r="AX38" s="293">
        <f>SUM(Paniglgasse:Landstrasser_Hauptstrasse!AX38)</f>
        <v>0</v>
      </c>
      <c r="AY38" s="293">
        <f>SUM(Paniglgasse:Landstrasser_Hauptstrasse!AY38)</f>
        <v>0</v>
      </c>
      <c r="AZ38" s="293">
        <f>SUM(Paniglgasse:Landstrasser_Hauptstrasse!AZ38)</f>
        <v>0</v>
      </c>
      <c r="BA38" s="293">
        <f>SUM(Paniglgasse:Landstrasser_Hauptstrasse!BA38)</f>
        <v>0</v>
      </c>
      <c r="BB38" s="293">
        <f>SUM(Paniglgasse:Landstrasser_Hauptstrasse!BB38)</f>
        <v>0</v>
      </c>
      <c r="BC38" s="293">
        <f>SUM(Paniglgasse:Landstrasser_Hauptstrasse!BC38)</f>
        <v>0</v>
      </c>
      <c r="BD38" s="293">
        <f>SUM(Paniglgasse:Landstrasser_Hauptstrasse!BD38)</f>
        <v>0</v>
      </c>
      <c r="BE38" s="158"/>
      <c r="BF38" s="163">
        <f t="shared" si="31"/>
        <v>3256.6899999999996</v>
      </c>
      <c r="BG38" s="77">
        <f t="shared" si="32"/>
        <v>3558.98</v>
      </c>
      <c r="BH38" s="77">
        <f t="shared" si="33"/>
        <v>3258.65</v>
      </c>
      <c r="BI38" s="77">
        <f t="shared" si="34"/>
        <v>1193.8899999999999</v>
      </c>
      <c r="BJ38" s="77">
        <f t="shared" si="35"/>
        <v>1797.93</v>
      </c>
      <c r="BK38" s="77">
        <f t="shared" si="36"/>
        <v>2567.88</v>
      </c>
      <c r="BL38" s="77">
        <f t="shared" si="37"/>
        <v>1678.7199999999998</v>
      </c>
      <c r="BM38" s="77">
        <f t="shared" si="38"/>
        <v>1731</v>
      </c>
      <c r="BN38" s="77">
        <f t="shared" si="39"/>
        <v>806.85</v>
      </c>
      <c r="BO38" s="77">
        <f t="shared" si="40"/>
        <v>0</v>
      </c>
      <c r="BP38" s="77">
        <f t="shared" si="41"/>
        <v>0</v>
      </c>
      <c r="BQ38" s="77">
        <f t="shared" si="42"/>
        <v>0</v>
      </c>
      <c r="BR38" s="157">
        <f t="shared" si="43"/>
        <v>19850.59</v>
      </c>
      <c r="BS38" s="77">
        <f t="shared" si="44"/>
        <v>10074.32</v>
      </c>
      <c r="BT38" s="77">
        <f t="shared" si="45"/>
        <v>5559.7</v>
      </c>
      <c r="BU38" s="77">
        <f t="shared" si="46"/>
        <v>4216.57</v>
      </c>
      <c r="BV38" s="77">
        <f t="shared" si="47"/>
        <v>0</v>
      </c>
      <c r="BW38" s="77">
        <f t="shared" si="48"/>
        <v>15634.02</v>
      </c>
      <c r="BX38" s="77">
        <f t="shared" si="49"/>
        <v>4216.57</v>
      </c>
      <c r="BY38" s="77">
        <f>IF(Info!$O$3="Q1",$BS38,IF(Info!$O$3="Q2",$BS38+$BT38,IF(Info!$O$3="Q3",$BS38+$BT38+$BU38,$BR38)))</f>
        <v>10074.32</v>
      </c>
      <c r="BZ38" s="77">
        <f>IF(Info!$O$3="Q1",$BS38,IF(Info!$O$3="Q2",$BT38,IF(Info!$O$3="Q3",$BU38,$BV38)))</f>
        <v>10074.32</v>
      </c>
      <c r="CA38" s="156"/>
    </row>
    <row r="39" spans="1:79" x14ac:dyDescent="0.3">
      <c r="A39" s="155"/>
      <c r="B39" s="291" t="s">
        <v>213</v>
      </c>
      <c r="C39" s="166"/>
      <c r="D39" s="157">
        <f t="shared" si="30"/>
        <v>550</v>
      </c>
      <c r="E39" s="293">
        <f>SUM(Paniglgasse:Landstrasser_Hauptstrasse!E39)</f>
        <v>0</v>
      </c>
      <c r="F39" s="293">
        <f>SUM(Paniglgasse:Landstrasser_Hauptstrasse!F39)</f>
        <v>0</v>
      </c>
      <c r="G39" s="293">
        <f>SUM(Paniglgasse:Landstrasser_Hauptstrasse!G39)</f>
        <v>0</v>
      </c>
      <c r="H39" s="293">
        <f>SUM(Paniglgasse:Landstrasser_Hauptstrasse!H39)</f>
        <v>0</v>
      </c>
      <c r="I39" s="293">
        <f>SUM(Paniglgasse:Landstrasser_Hauptstrasse!I39)</f>
        <v>0</v>
      </c>
      <c r="J39" s="293">
        <f>SUM(Paniglgasse:Landstrasser_Hauptstrasse!J39)</f>
        <v>0</v>
      </c>
      <c r="K39" s="293">
        <f>SUM(Paniglgasse:Landstrasser_Hauptstrasse!K39)</f>
        <v>0</v>
      </c>
      <c r="L39" s="293">
        <f>SUM(Paniglgasse:Landstrasser_Hauptstrasse!L39)</f>
        <v>0</v>
      </c>
      <c r="M39" s="293">
        <f>SUM(Paniglgasse:Landstrasser_Hauptstrasse!M39)</f>
        <v>0</v>
      </c>
      <c r="N39" s="293">
        <f>SUM(Paniglgasse:Landstrasser_Hauptstrasse!N39)</f>
        <v>0</v>
      </c>
      <c r="O39" s="293">
        <f>SUM(Paniglgasse:Landstrasser_Hauptstrasse!O39)</f>
        <v>0</v>
      </c>
      <c r="P39" s="293">
        <f>SUM(Paniglgasse:Landstrasser_Hauptstrasse!P39)</f>
        <v>0</v>
      </c>
      <c r="Q39" s="293">
        <f>SUM(Paniglgasse:Landstrasser_Hauptstrasse!Q39)</f>
        <v>0</v>
      </c>
      <c r="R39" s="293">
        <f>SUM(Paniglgasse:Landstrasser_Hauptstrasse!R39)</f>
        <v>46</v>
      </c>
      <c r="S39" s="293">
        <f>SUM(Paniglgasse:Landstrasser_Hauptstrasse!S39)</f>
        <v>85</v>
      </c>
      <c r="T39" s="293">
        <f>SUM(Paniglgasse:Landstrasser_Hauptstrasse!T39)</f>
        <v>0</v>
      </c>
      <c r="U39" s="293">
        <f>SUM(Paniglgasse:Landstrasser_Hauptstrasse!U39)</f>
        <v>0</v>
      </c>
      <c r="V39" s="293">
        <f>SUM(Paniglgasse:Landstrasser_Hauptstrasse!V39)</f>
        <v>0</v>
      </c>
      <c r="W39" s="293">
        <f>SUM(Paniglgasse:Landstrasser_Hauptstrasse!W39)</f>
        <v>73</v>
      </c>
      <c r="X39" s="293">
        <f>SUM(Paniglgasse:Landstrasser_Hauptstrasse!X39)</f>
        <v>40</v>
      </c>
      <c r="Y39" s="293">
        <f>SUM(Paniglgasse:Landstrasser_Hauptstrasse!Y39)</f>
        <v>0</v>
      </c>
      <c r="Z39" s="293">
        <f>SUM(Paniglgasse:Landstrasser_Hauptstrasse!Z39)</f>
        <v>0</v>
      </c>
      <c r="AA39" s="293">
        <f>SUM(Paniglgasse:Landstrasser_Hauptstrasse!AA39)</f>
        <v>0</v>
      </c>
      <c r="AB39" s="293">
        <f>SUM(Paniglgasse:Landstrasser_Hauptstrasse!AB39)</f>
        <v>80</v>
      </c>
      <c r="AC39" s="293">
        <f>SUM(Paniglgasse:Landstrasser_Hauptstrasse!AC39)</f>
        <v>0</v>
      </c>
      <c r="AD39" s="293">
        <f>SUM(Paniglgasse:Landstrasser_Hauptstrasse!AD39)</f>
        <v>0</v>
      </c>
      <c r="AE39" s="293">
        <f>SUM(Paniglgasse:Landstrasser_Hauptstrasse!AE39)</f>
        <v>0</v>
      </c>
      <c r="AF39" s="293">
        <f>SUM(Paniglgasse:Landstrasser_Hauptstrasse!AF39)</f>
        <v>0</v>
      </c>
      <c r="AG39" s="293">
        <f>SUM(Paniglgasse:Landstrasser_Hauptstrasse!AG39)</f>
        <v>79</v>
      </c>
      <c r="AH39" s="293">
        <f>SUM(Paniglgasse:Landstrasser_Hauptstrasse!AH39)</f>
        <v>0</v>
      </c>
      <c r="AI39" s="293">
        <f>SUM(Paniglgasse:Landstrasser_Hauptstrasse!AI39)</f>
        <v>0</v>
      </c>
      <c r="AJ39" s="293">
        <f>SUM(Paniglgasse:Landstrasser_Hauptstrasse!AJ39)</f>
        <v>39</v>
      </c>
      <c r="AK39" s="293">
        <f>SUM(Paniglgasse:Landstrasser_Hauptstrasse!AK39)</f>
        <v>0</v>
      </c>
      <c r="AL39" s="293">
        <f>SUM(Paniglgasse:Landstrasser_Hauptstrasse!AL39)</f>
        <v>0</v>
      </c>
      <c r="AM39" s="293">
        <f>SUM(Paniglgasse:Landstrasser_Hauptstrasse!AM39)</f>
        <v>72</v>
      </c>
      <c r="AN39" s="293">
        <f>SUM(Paniglgasse:Landstrasser_Hauptstrasse!AN39)</f>
        <v>0</v>
      </c>
      <c r="AO39" s="293">
        <f>SUM(Paniglgasse:Landstrasser_Hauptstrasse!AO39)</f>
        <v>36</v>
      </c>
      <c r="AP39" s="293">
        <f>SUM(Paniglgasse:Landstrasser_Hauptstrasse!AP39)</f>
        <v>0</v>
      </c>
      <c r="AQ39" s="293">
        <f>SUM(Paniglgasse:Landstrasser_Hauptstrasse!AQ39)</f>
        <v>0</v>
      </c>
      <c r="AR39" s="293">
        <f>SUM(Paniglgasse:Landstrasser_Hauptstrasse!AR39)</f>
        <v>0</v>
      </c>
      <c r="AS39" s="293">
        <f>SUM(Paniglgasse:Landstrasser_Hauptstrasse!AS39)</f>
        <v>0</v>
      </c>
      <c r="AT39" s="293">
        <f>SUM(Paniglgasse:Landstrasser_Hauptstrasse!AT39)</f>
        <v>0</v>
      </c>
      <c r="AU39" s="293">
        <f>SUM(Paniglgasse:Landstrasser_Hauptstrasse!AU39)</f>
        <v>0</v>
      </c>
      <c r="AV39" s="293">
        <f>SUM(Paniglgasse:Landstrasser_Hauptstrasse!AV39)</f>
        <v>0</v>
      </c>
      <c r="AW39" s="293">
        <f>SUM(Paniglgasse:Landstrasser_Hauptstrasse!AW39)</f>
        <v>0</v>
      </c>
      <c r="AX39" s="293">
        <f>SUM(Paniglgasse:Landstrasser_Hauptstrasse!AX39)</f>
        <v>0</v>
      </c>
      <c r="AY39" s="293">
        <f>SUM(Paniglgasse:Landstrasser_Hauptstrasse!AY39)</f>
        <v>0</v>
      </c>
      <c r="AZ39" s="293">
        <f>SUM(Paniglgasse:Landstrasser_Hauptstrasse!AZ39)</f>
        <v>0</v>
      </c>
      <c r="BA39" s="293">
        <f>SUM(Paniglgasse:Landstrasser_Hauptstrasse!BA39)</f>
        <v>0</v>
      </c>
      <c r="BB39" s="293">
        <f>SUM(Paniglgasse:Landstrasser_Hauptstrasse!BB39)</f>
        <v>0</v>
      </c>
      <c r="BC39" s="293">
        <f>SUM(Paniglgasse:Landstrasser_Hauptstrasse!BC39)</f>
        <v>0</v>
      </c>
      <c r="BD39" s="293">
        <f>SUM(Paniglgasse:Landstrasser_Hauptstrasse!BD39)</f>
        <v>0</v>
      </c>
      <c r="BE39" s="158"/>
      <c r="BF39" s="163">
        <f t="shared" si="31"/>
        <v>0</v>
      </c>
      <c r="BG39" s="77">
        <f t="shared" si="32"/>
        <v>0</v>
      </c>
      <c r="BH39" s="77">
        <f t="shared" si="33"/>
        <v>0</v>
      </c>
      <c r="BI39" s="77">
        <f t="shared" si="34"/>
        <v>131</v>
      </c>
      <c r="BJ39" s="77">
        <f t="shared" si="35"/>
        <v>113</v>
      </c>
      <c r="BK39" s="77">
        <f t="shared" si="36"/>
        <v>80</v>
      </c>
      <c r="BL39" s="77">
        <f t="shared" si="37"/>
        <v>79</v>
      </c>
      <c r="BM39" s="77">
        <f t="shared" si="38"/>
        <v>39</v>
      </c>
      <c r="BN39" s="77">
        <f t="shared" si="39"/>
        <v>108</v>
      </c>
      <c r="BO39" s="77">
        <f t="shared" si="40"/>
        <v>0</v>
      </c>
      <c r="BP39" s="77">
        <f t="shared" si="41"/>
        <v>0</v>
      </c>
      <c r="BQ39" s="77">
        <f t="shared" si="42"/>
        <v>0</v>
      </c>
      <c r="BR39" s="157">
        <f t="shared" si="43"/>
        <v>550</v>
      </c>
      <c r="BS39" s="77">
        <f t="shared" si="44"/>
        <v>0</v>
      </c>
      <c r="BT39" s="77">
        <f t="shared" si="45"/>
        <v>324</v>
      </c>
      <c r="BU39" s="77">
        <f t="shared" si="46"/>
        <v>226</v>
      </c>
      <c r="BV39" s="77">
        <f t="shared" si="47"/>
        <v>0</v>
      </c>
      <c r="BW39" s="77">
        <f t="shared" si="48"/>
        <v>324</v>
      </c>
      <c r="BX39" s="77">
        <f t="shared" si="49"/>
        <v>226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x14ac:dyDescent="0.3">
      <c r="A40" s="155"/>
      <c r="B40" s="291" t="s">
        <v>217</v>
      </c>
      <c r="C40" s="166"/>
      <c r="D40" s="157">
        <f t="shared" si="30"/>
        <v>1399.7399999999998</v>
      </c>
      <c r="E40" s="293">
        <f>SUM(Paniglgasse:Landstrasser_Hauptstrasse!E40)</f>
        <v>0</v>
      </c>
      <c r="F40" s="293">
        <f>SUM(Paniglgasse:Landstrasser_Hauptstrasse!F40)</f>
        <v>0</v>
      </c>
      <c r="G40" s="293">
        <f>SUM(Paniglgasse:Landstrasser_Hauptstrasse!G40)</f>
        <v>0</v>
      </c>
      <c r="H40" s="293">
        <f>SUM(Paniglgasse:Landstrasser_Hauptstrasse!H40)</f>
        <v>130.32</v>
      </c>
      <c r="I40" s="293">
        <f>SUM(Paniglgasse:Landstrasser_Hauptstrasse!I40)</f>
        <v>52.010000000000005</v>
      </c>
      <c r="J40" s="293">
        <f>SUM(Paniglgasse:Landstrasser_Hauptstrasse!J40)</f>
        <v>0</v>
      </c>
      <c r="K40" s="293">
        <f>SUM(Paniglgasse:Landstrasser_Hauptstrasse!K40)</f>
        <v>23</v>
      </c>
      <c r="L40" s="293">
        <f>SUM(Paniglgasse:Landstrasser_Hauptstrasse!L40)</f>
        <v>23</v>
      </c>
      <c r="M40" s="293">
        <f>SUM(Paniglgasse:Landstrasser_Hauptstrasse!M40)</f>
        <v>117.07</v>
      </c>
      <c r="N40" s="293">
        <f>SUM(Paniglgasse:Landstrasser_Hauptstrasse!N40)</f>
        <v>40.120000000000005</v>
      </c>
      <c r="O40" s="293">
        <f>SUM(Paniglgasse:Landstrasser_Hauptstrasse!O40)</f>
        <v>0</v>
      </c>
      <c r="P40" s="293">
        <f>SUM(Paniglgasse:Landstrasser_Hauptstrasse!P40)</f>
        <v>0</v>
      </c>
      <c r="Q40" s="293">
        <f>SUM(Paniglgasse:Landstrasser_Hauptstrasse!Q40)</f>
        <v>0</v>
      </c>
      <c r="R40" s="293">
        <f>SUM(Paniglgasse:Landstrasser_Hauptstrasse!R40)</f>
        <v>87.83</v>
      </c>
      <c r="S40" s="293">
        <f>SUM(Paniglgasse:Landstrasser_Hauptstrasse!S40)</f>
        <v>24</v>
      </c>
      <c r="T40" s="293">
        <f>SUM(Paniglgasse:Landstrasser_Hauptstrasse!T40)</f>
        <v>0</v>
      </c>
      <c r="U40" s="293">
        <f>SUM(Paniglgasse:Landstrasser_Hauptstrasse!U40)</f>
        <v>0</v>
      </c>
      <c r="V40" s="293">
        <f>SUM(Paniglgasse:Landstrasser_Hauptstrasse!V40)</f>
        <v>0</v>
      </c>
      <c r="W40" s="293">
        <f>SUM(Paniglgasse:Landstrasser_Hauptstrasse!W40)</f>
        <v>112.31</v>
      </c>
      <c r="X40" s="293">
        <f>SUM(Paniglgasse:Landstrasser_Hauptstrasse!X40)</f>
        <v>76.539999999999992</v>
      </c>
      <c r="Y40" s="293">
        <f>SUM(Paniglgasse:Landstrasser_Hauptstrasse!Y40)</f>
        <v>40</v>
      </c>
      <c r="Z40" s="293">
        <f>SUM(Paniglgasse:Landstrasser_Hauptstrasse!Z40)</f>
        <v>0</v>
      </c>
      <c r="AA40" s="293">
        <f>SUM(Paniglgasse:Landstrasser_Hauptstrasse!AA40)</f>
        <v>0</v>
      </c>
      <c r="AB40" s="293">
        <f>SUM(Paniglgasse:Landstrasser_Hauptstrasse!AB40)</f>
        <v>100.85</v>
      </c>
      <c r="AC40" s="293">
        <f>SUM(Paniglgasse:Landstrasser_Hauptstrasse!AC40)</f>
        <v>54.53</v>
      </c>
      <c r="AD40" s="293">
        <f>SUM(Paniglgasse:Landstrasser_Hauptstrasse!AD40)</f>
        <v>19</v>
      </c>
      <c r="AE40" s="293">
        <f>SUM(Paniglgasse:Landstrasser_Hauptstrasse!AE40)</f>
        <v>0</v>
      </c>
      <c r="AF40" s="293">
        <f>SUM(Paniglgasse:Landstrasser_Hauptstrasse!AF40)</f>
        <v>0</v>
      </c>
      <c r="AG40" s="293">
        <f>SUM(Paniglgasse:Landstrasser_Hauptstrasse!AG40)</f>
        <v>167</v>
      </c>
      <c r="AH40" s="293">
        <f>SUM(Paniglgasse:Landstrasser_Hauptstrasse!AH40)</f>
        <v>49.28</v>
      </c>
      <c r="AI40" s="293">
        <f>SUM(Paniglgasse:Landstrasser_Hauptstrasse!AI40)</f>
        <v>41</v>
      </c>
      <c r="AJ40" s="293">
        <f>SUM(Paniglgasse:Landstrasser_Hauptstrasse!AJ40)</f>
        <v>23</v>
      </c>
      <c r="AK40" s="293">
        <f>SUM(Paniglgasse:Landstrasser_Hauptstrasse!AK40)</f>
        <v>0</v>
      </c>
      <c r="AL40" s="293">
        <f>SUM(Paniglgasse:Landstrasser_Hauptstrasse!AL40)</f>
        <v>0</v>
      </c>
      <c r="AM40" s="293">
        <f>SUM(Paniglgasse:Landstrasser_Hauptstrasse!AM40)</f>
        <v>172.32</v>
      </c>
      <c r="AN40" s="293">
        <f>SUM(Paniglgasse:Landstrasser_Hauptstrasse!AN40)</f>
        <v>46.56</v>
      </c>
      <c r="AO40" s="293">
        <f>SUM(Paniglgasse:Landstrasser_Hauptstrasse!AO40)</f>
        <v>0</v>
      </c>
      <c r="AP40" s="293">
        <f>SUM(Paniglgasse:Landstrasser_Hauptstrasse!AP40)</f>
        <v>0</v>
      </c>
      <c r="AQ40" s="293">
        <f>SUM(Paniglgasse:Landstrasser_Hauptstrasse!AQ40)</f>
        <v>0</v>
      </c>
      <c r="AR40" s="293">
        <f>SUM(Paniglgasse:Landstrasser_Hauptstrasse!AR40)</f>
        <v>0</v>
      </c>
      <c r="AS40" s="293">
        <f>SUM(Paniglgasse:Landstrasser_Hauptstrasse!AS40)</f>
        <v>0</v>
      </c>
      <c r="AT40" s="293">
        <f>SUM(Paniglgasse:Landstrasser_Hauptstrasse!AT40)</f>
        <v>0</v>
      </c>
      <c r="AU40" s="293">
        <f>SUM(Paniglgasse:Landstrasser_Hauptstrasse!AU40)</f>
        <v>0</v>
      </c>
      <c r="AV40" s="293">
        <f>SUM(Paniglgasse:Landstrasser_Hauptstrasse!AV40)</f>
        <v>0</v>
      </c>
      <c r="AW40" s="293">
        <f>SUM(Paniglgasse:Landstrasser_Hauptstrasse!AW40)</f>
        <v>0</v>
      </c>
      <c r="AX40" s="293">
        <f>SUM(Paniglgasse:Landstrasser_Hauptstrasse!AX40)</f>
        <v>0</v>
      </c>
      <c r="AY40" s="293">
        <f>SUM(Paniglgasse:Landstrasser_Hauptstrasse!AY40)</f>
        <v>0</v>
      </c>
      <c r="AZ40" s="293">
        <f>SUM(Paniglgasse:Landstrasser_Hauptstrasse!AZ40)</f>
        <v>0</v>
      </c>
      <c r="BA40" s="293">
        <f>SUM(Paniglgasse:Landstrasser_Hauptstrasse!BA40)</f>
        <v>0</v>
      </c>
      <c r="BB40" s="293">
        <f>SUM(Paniglgasse:Landstrasser_Hauptstrasse!BB40)</f>
        <v>0</v>
      </c>
      <c r="BC40" s="293">
        <f>SUM(Paniglgasse:Landstrasser_Hauptstrasse!BC40)</f>
        <v>0</v>
      </c>
      <c r="BD40" s="293">
        <f>SUM(Paniglgasse:Landstrasser_Hauptstrasse!BD40)</f>
        <v>0</v>
      </c>
      <c r="BE40" s="158"/>
      <c r="BF40" s="163">
        <f t="shared" si="31"/>
        <v>130.32</v>
      </c>
      <c r="BG40" s="77">
        <f t="shared" si="32"/>
        <v>98.01</v>
      </c>
      <c r="BH40" s="77">
        <f t="shared" si="33"/>
        <v>157.19</v>
      </c>
      <c r="BI40" s="77">
        <f t="shared" si="34"/>
        <v>111.83</v>
      </c>
      <c r="BJ40" s="77">
        <f t="shared" si="35"/>
        <v>228.85</v>
      </c>
      <c r="BK40" s="77">
        <f t="shared" si="36"/>
        <v>174.38</v>
      </c>
      <c r="BL40" s="77">
        <f t="shared" si="37"/>
        <v>216.28</v>
      </c>
      <c r="BM40" s="77">
        <f t="shared" si="38"/>
        <v>64</v>
      </c>
      <c r="BN40" s="77">
        <f t="shared" si="39"/>
        <v>218.88</v>
      </c>
      <c r="BO40" s="77">
        <f t="shared" si="40"/>
        <v>0</v>
      </c>
      <c r="BP40" s="77">
        <f t="shared" si="41"/>
        <v>0</v>
      </c>
      <c r="BQ40" s="77">
        <f t="shared" si="42"/>
        <v>0</v>
      </c>
      <c r="BR40" s="157">
        <f t="shared" si="43"/>
        <v>1399.7399999999998</v>
      </c>
      <c r="BS40" s="77">
        <f t="shared" si="44"/>
        <v>385.52</v>
      </c>
      <c r="BT40" s="77">
        <f t="shared" si="45"/>
        <v>515.05999999999995</v>
      </c>
      <c r="BU40" s="77">
        <f t="shared" si="46"/>
        <v>499.15999999999997</v>
      </c>
      <c r="BV40" s="77">
        <f t="shared" si="47"/>
        <v>0</v>
      </c>
      <c r="BW40" s="77">
        <f t="shared" si="48"/>
        <v>900.57999999999993</v>
      </c>
      <c r="BX40" s="77">
        <f t="shared" si="49"/>
        <v>499.15999999999997</v>
      </c>
      <c r="BY40" s="77">
        <f>IF(Info!$O$3="Q1",$BS40,IF(Info!$O$3="Q2",$BS40+$BT40,IF(Info!$O$3="Q3",$BS40+$BT40+$BU40,$BR40)))</f>
        <v>385.52</v>
      </c>
      <c r="BZ40" s="77">
        <f>IF(Info!$O$3="Q1",$BS40,IF(Info!$O$3="Q2",$BT40,IF(Info!$O$3="Q3",$BU40,$BV40)))</f>
        <v>385.52</v>
      </c>
      <c r="CA40" s="156"/>
    </row>
    <row r="41" spans="1:79" x14ac:dyDescent="0.3">
      <c r="A41" s="155"/>
      <c r="B41" s="291" t="s">
        <v>219</v>
      </c>
      <c r="C41" s="166"/>
      <c r="D41" s="157">
        <f t="shared" si="30"/>
        <v>0</v>
      </c>
      <c r="E41" s="293">
        <f>SUM(Paniglgasse:Landstrasser_Hauptstrasse!E41)</f>
        <v>0</v>
      </c>
      <c r="F41" s="293">
        <f>SUM(Paniglgasse:Landstrasser_Hauptstrasse!F41)</f>
        <v>0</v>
      </c>
      <c r="G41" s="293">
        <f>SUM(Paniglgasse:Landstrasser_Hauptstrasse!G41)</f>
        <v>0</v>
      </c>
      <c r="H41" s="293">
        <f>SUM(Paniglgasse:Landstrasser_Hauptstrasse!H41)</f>
        <v>0</v>
      </c>
      <c r="I41" s="293">
        <f>SUM(Paniglgasse:Landstrasser_Hauptstrasse!I41)</f>
        <v>0</v>
      </c>
      <c r="J41" s="293">
        <f>SUM(Paniglgasse:Landstrasser_Hauptstrasse!J41)</f>
        <v>0</v>
      </c>
      <c r="K41" s="293">
        <f>SUM(Paniglgasse:Landstrasser_Hauptstrasse!K41)</f>
        <v>0</v>
      </c>
      <c r="L41" s="293">
        <f>SUM(Paniglgasse:Landstrasser_Hauptstrasse!L41)</f>
        <v>0</v>
      </c>
      <c r="M41" s="293">
        <f>SUM(Paniglgasse:Landstrasser_Hauptstrasse!M41)</f>
        <v>0</v>
      </c>
      <c r="N41" s="293">
        <f>SUM(Paniglgasse:Landstrasser_Hauptstrasse!N41)</f>
        <v>0</v>
      </c>
      <c r="O41" s="293">
        <f>SUM(Paniglgasse:Landstrasser_Hauptstrasse!O41)</f>
        <v>0</v>
      </c>
      <c r="P41" s="293">
        <f>SUM(Paniglgasse:Landstrasser_Hauptstrasse!P41)</f>
        <v>0</v>
      </c>
      <c r="Q41" s="293">
        <f>SUM(Paniglgasse:Landstrasser_Hauptstrasse!Q41)</f>
        <v>0</v>
      </c>
      <c r="R41" s="293">
        <f>SUM(Paniglgasse:Landstrasser_Hauptstrasse!R41)</f>
        <v>0</v>
      </c>
      <c r="S41" s="293">
        <f>SUM(Paniglgasse:Landstrasser_Hauptstrasse!S41)</f>
        <v>0</v>
      </c>
      <c r="T41" s="293">
        <f>SUM(Paniglgasse:Landstrasser_Hauptstrasse!T41)</f>
        <v>0</v>
      </c>
      <c r="U41" s="293">
        <f>SUM(Paniglgasse:Landstrasser_Hauptstrasse!U41)</f>
        <v>0</v>
      </c>
      <c r="V41" s="293">
        <f>SUM(Paniglgasse:Landstrasser_Hauptstrasse!V41)</f>
        <v>0</v>
      </c>
      <c r="W41" s="293">
        <f>SUM(Paniglgasse:Landstrasser_Hauptstrasse!W41)</f>
        <v>0</v>
      </c>
      <c r="X41" s="293">
        <f>SUM(Paniglgasse:Landstrasser_Hauptstrasse!X41)</f>
        <v>0</v>
      </c>
      <c r="Y41" s="293">
        <f>SUM(Paniglgasse:Landstrasser_Hauptstrasse!Y41)</f>
        <v>0</v>
      </c>
      <c r="Z41" s="293">
        <f>SUM(Paniglgasse:Landstrasser_Hauptstrasse!Z41)</f>
        <v>0</v>
      </c>
      <c r="AA41" s="293">
        <f>SUM(Paniglgasse:Landstrasser_Hauptstrasse!AA41)</f>
        <v>0</v>
      </c>
      <c r="AB41" s="293">
        <f>SUM(Paniglgasse:Landstrasser_Hauptstrasse!AB41)</f>
        <v>0</v>
      </c>
      <c r="AC41" s="293">
        <f>SUM(Paniglgasse:Landstrasser_Hauptstrasse!AC41)</f>
        <v>0</v>
      </c>
      <c r="AD41" s="293">
        <f>SUM(Paniglgasse:Landstrasser_Hauptstrasse!AD41)</f>
        <v>0</v>
      </c>
      <c r="AE41" s="293">
        <f>SUM(Paniglgasse:Landstrasser_Hauptstrasse!AE41)</f>
        <v>0</v>
      </c>
      <c r="AF41" s="293">
        <f>SUM(Paniglgasse:Landstrasser_Hauptstrasse!AF41)</f>
        <v>0</v>
      </c>
      <c r="AG41" s="293">
        <f>SUM(Paniglgasse:Landstrasser_Hauptstrasse!AG41)</f>
        <v>0</v>
      </c>
      <c r="AH41" s="293">
        <f>SUM(Paniglgasse:Landstrasser_Hauptstrasse!AH41)</f>
        <v>0</v>
      </c>
      <c r="AI41" s="293">
        <f>SUM(Paniglgasse:Landstrasser_Hauptstrasse!AI41)</f>
        <v>0</v>
      </c>
      <c r="AJ41" s="293">
        <f>SUM(Paniglgasse:Landstrasser_Hauptstrasse!AJ41)</f>
        <v>0</v>
      </c>
      <c r="AK41" s="293">
        <f>SUM(Paniglgasse:Landstrasser_Hauptstrasse!AK41)</f>
        <v>0</v>
      </c>
      <c r="AL41" s="293">
        <f>SUM(Paniglgasse:Landstrasser_Hauptstrasse!AL41)</f>
        <v>0</v>
      </c>
      <c r="AM41" s="293">
        <f>SUM(Paniglgasse:Landstrasser_Hauptstrasse!AM41)</f>
        <v>0</v>
      </c>
      <c r="AN41" s="293">
        <f>SUM(Paniglgasse:Landstrasser_Hauptstrasse!AN41)</f>
        <v>0</v>
      </c>
      <c r="AO41" s="293">
        <f>SUM(Paniglgasse:Landstrasser_Hauptstrasse!AO41)</f>
        <v>0</v>
      </c>
      <c r="AP41" s="293">
        <f>SUM(Paniglgasse:Landstrasser_Hauptstrasse!AP41)</f>
        <v>0</v>
      </c>
      <c r="AQ41" s="293">
        <f>SUM(Paniglgasse:Landstrasser_Hauptstrasse!AQ41)</f>
        <v>0</v>
      </c>
      <c r="AR41" s="293">
        <f>SUM(Paniglgasse:Landstrasser_Hauptstrasse!AR41)</f>
        <v>0</v>
      </c>
      <c r="AS41" s="293">
        <f>SUM(Paniglgasse:Landstrasser_Hauptstrasse!AS41)</f>
        <v>0</v>
      </c>
      <c r="AT41" s="293">
        <f>SUM(Paniglgasse:Landstrasser_Hauptstrasse!AT41)</f>
        <v>0</v>
      </c>
      <c r="AU41" s="293">
        <f>SUM(Paniglgasse:Landstrasser_Hauptstrasse!AU41)</f>
        <v>0</v>
      </c>
      <c r="AV41" s="293">
        <f>SUM(Paniglgasse:Landstrasser_Hauptstrasse!AV41)</f>
        <v>0</v>
      </c>
      <c r="AW41" s="293">
        <f>SUM(Paniglgasse:Landstrasser_Hauptstrasse!AW41)</f>
        <v>0</v>
      </c>
      <c r="AX41" s="293">
        <f>SUM(Paniglgasse:Landstrasser_Hauptstrasse!AX41)</f>
        <v>0</v>
      </c>
      <c r="AY41" s="293">
        <f>SUM(Paniglgasse:Landstrasser_Hauptstrasse!AY41)</f>
        <v>0</v>
      </c>
      <c r="AZ41" s="293">
        <f>SUM(Paniglgasse:Landstrasser_Hauptstrasse!AZ41)</f>
        <v>0</v>
      </c>
      <c r="BA41" s="293">
        <f>SUM(Paniglgasse:Landstrasser_Hauptstrasse!BA41)</f>
        <v>0</v>
      </c>
      <c r="BB41" s="293">
        <f>SUM(Paniglgasse:Landstrasser_Hauptstrasse!BB41)</f>
        <v>0</v>
      </c>
      <c r="BC41" s="293">
        <f>SUM(Paniglgasse:Landstrasser_Hauptstrasse!BC41)</f>
        <v>0</v>
      </c>
      <c r="BD41" s="293">
        <f>SUM(Paniglgasse:Landstrasser_Hauptstrasse!BD41)</f>
        <v>0</v>
      </c>
      <c r="BE41" s="158"/>
      <c r="BF41" s="163">
        <f t="shared" si="31"/>
        <v>0</v>
      </c>
      <c r="BG41" s="77">
        <f t="shared" si="32"/>
        <v>0</v>
      </c>
      <c r="BH41" s="77">
        <f t="shared" si="33"/>
        <v>0</v>
      </c>
      <c r="BI41" s="77">
        <f t="shared" si="34"/>
        <v>0</v>
      </c>
      <c r="BJ41" s="77">
        <f t="shared" si="35"/>
        <v>0</v>
      </c>
      <c r="BK41" s="77">
        <f t="shared" si="36"/>
        <v>0</v>
      </c>
      <c r="BL41" s="77">
        <f t="shared" si="37"/>
        <v>0</v>
      </c>
      <c r="BM41" s="77">
        <f t="shared" si="38"/>
        <v>0</v>
      </c>
      <c r="BN41" s="77">
        <f t="shared" si="39"/>
        <v>0</v>
      </c>
      <c r="BO41" s="77">
        <f t="shared" si="40"/>
        <v>0</v>
      </c>
      <c r="BP41" s="77">
        <f t="shared" si="41"/>
        <v>0</v>
      </c>
      <c r="BQ41" s="77">
        <f t="shared" si="42"/>
        <v>0</v>
      </c>
      <c r="BR41" s="157">
        <f t="shared" si="43"/>
        <v>0</v>
      </c>
      <c r="BS41" s="77">
        <f t="shared" si="44"/>
        <v>0</v>
      </c>
      <c r="BT41" s="77">
        <f t="shared" si="45"/>
        <v>0</v>
      </c>
      <c r="BU41" s="77">
        <f t="shared" si="46"/>
        <v>0</v>
      </c>
      <c r="BV41" s="77">
        <f t="shared" si="47"/>
        <v>0</v>
      </c>
      <c r="BW41" s="77">
        <f t="shared" si="48"/>
        <v>0</v>
      </c>
      <c r="BX41" s="77">
        <f t="shared" si="49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x14ac:dyDescent="0.3">
      <c r="A42" s="155"/>
      <c r="B42" s="291" t="s">
        <v>222</v>
      </c>
      <c r="C42" s="166"/>
      <c r="D42" s="157">
        <f t="shared" si="30"/>
        <v>0</v>
      </c>
      <c r="E42" s="293">
        <f>SUM(Paniglgasse:Landstrasser_Hauptstrasse!E42)</f>
        <v>0</v>
      </c>
      <c r="F42" s="293">
        <f>SUM(Paniglgasse:Landstrasser_Hauptstrasse!F42)</f>
        <v>0</v>
      </c>
      <c r="G42" s="293">
        <f>SUM(Paniglgasse:Landstrasser_Hauptstrasse!G42)</f>
        <v>0</v>
      </c>
      <c r="H42" s="293">
        <f>SUM(Paniglgasse:Landstrasser_Hauptstrasse!H42)</f>
        <v>0</v>
      </c>
      <c r="I42" s="293">
        <f>SUM(Paniglgasse:Landstrasser_Hauptstrasse!I42)</f>
        <v>0</v>
      </c>
      <c r="J42" s="293">
        <f>SUM(Paniglgasse:Landstrasser_Hauptstrasse!J42)</f>
        <v>0</v>
      </c>
      <c r="K42" s="293">
        <f>SUM(Paniglgasse:Landstrasser_Hauptstrasse!K42)</f>
        <v>0</v>
      </c>
      <c r="L42" s="293">
        <f>SUM(Paniglgasse:Landstrasser_Hauptstrasse!L42)</f>
        <v>0</v>
      </c>
      <c r="M42" s="293">
        <f>SUM(Paniglgasse:Landstrasser_Hauptstrasse!M42)</f>
        <v>0</v>
      </c>
      <c r="N42" s="293">
        <f>SUM(Paniglgasse:Landstrasser_Hauptstrasse!N42)</f>
        <v>0</v>
      </c>
      <c r="O42" s="293">
        <f>SUM(Paniglgasse:Landstrasser_Hauptstrasse!O42)</f>
        <v>0</v>
      </c>
      <c r="P42" s="293">
        <f>SUM(Paniglgasse:Landstrasser_Hauptstrasse!P42)</f>
        <v>0</v>
      </c>
      <c r="Q42" s="293">
        <f>SUM(Paniglgasse:Landstrasser_Hauptstrasse!Q42)</f>
        <v>0</v>
      </c>
      <c r="R42" s="293">
        <f>SUM(Paniglgasse:Landstrasser_Hauptstrasse!R42)</f>
        <v>0</v>
      </c>
      <c r="S42" s="293">
        <f>SUM(Paniglgasse:Landstrasser_Hauptstrasse!S42)</f>
        <v>0</v>
      </c>
      <c r="T42" s="293">
        <f>SUM(Paniglgasse:Landstrasser_Hauptstrasse!T42)</f>
        <v>0</v>
      </c>
      <c r="U42" s="293">
        <f>SUM(Paniglgasse:Landstrasser_Hauptstrasse!U42)</f>
        <v>0</v>
      </c>
      <c r="V42" s="293">
        <f>SUM(Paniglgasse:Landstrasser_Hauptstrasse!V42)</f>
        <v>0</v>
      </c>
      <c r="W42" s="293">
        <f>SUM(Paniglgasse:Landstrasser_Hauptstrasse!W42)</f>
        <v>0</v>
      </c>
      <c r="X42" s="293">
        <f>SUM(Paniglgasse:Landstrasser_Hauptstrasse!X42)</f>
        <v>0</v>
      </c>
      <c r="Y42" s="293">
        <f>SUM(Paniglgasse:Landstrasser_Hauptstrasse!Y42)</f>
        <v>0</v>
      </c>
      <c r="Z42" s="293">
        <f>SUM(Paniglgasse:Landstrasser_Hauptstrasse!Z42)</f>
        <v>0</v>
      </c>
      <c r="AA42" s="293">
        <f>SUM(Paniglgasse:Landstrasser_Hauptstrasse!AA42)</f>
        <v>0</v>
      </c>
      <c r="AB42" s="293">
        <f>SUM(Paniglgasse:Landstrasser_Hauptstrasse!AB42)</f>
        <v>0</v>
      </c>
      <c r="AC42" s="293">
        <f>SUM(Paniglgasse:Landstrasser_Hauptstrasse!AC42)</f>
        <v>0</v>
      </c>
      <c r="AD42" s="293">
        <f>SUM(Paniglgasse:Landstrasser_Hauptstrasse!AD42)</f>
        <v>0</v>
      </c>
      <c r="AE42" s="293">
        <f>SUM(Paniglgasse:Landstrasser_Hauptstrasse!AE42)</f>
        <v>0</v>
      </c>
      <c r="AF42" s="293">
        <f>SUM(Paniglgasse:Landstrasser_Hauptstrasse!AF42)</f>
        <v>0</v>
      </c>
      <c r="AG42" s="293">
        <f>SUM(Paniglgasse:Landstrasser_Hauptstrasse!AG42)</f>
        <v>0</v>
      </c>
      <c r="AH42" s="293">
        <f>SUM(Paniglgasse:Landstrasser_Hauptstrasse!AH42)</f>
        <v>0</v>
      </c>
      <c r="AI42" s="293">
        <f>SUM(Paniglgasse:Landstrasser_Hauptstrasse!AI42)</f>
        <v>0</v>
      </c>
      <c r="AJ42" s="293">
        <f>SUM(Paniglgasse:Landstrasser_Hauptstrasse!AJ42)</f>
        <v>0</v>
      </c>
      <c r="AK42" s="293">
        <f>SUM(Paniglgasse:Landstrasser_Hauptstrasse!AK42)</f>
        <v>0</v>
      </c>
      <c r="AL42" s="293">
        <f>SUM(Paniglgasse:Landstrasser_Hauptstrasse!AL42)</f>
        <v>0</v>
      </c>
      <c r="AM42" s="293">
        <f>SUM(Paniglgasse:Landstrasser_Hauptstrasse!AM42)</f>
        <v>0</v>
      </c>
      <c r="AN42" s="293">
        <f>SUM(Paniglgasse:Landstrasser_Hauptstrasse!AN42)</f>
        <v>0</v>
      </c>
      <c r="AO42" s="293">
        <f>SUM(Paniglgasse:Landstrasser_Hauptstrasse!AO42)</f>
        <v>0</v>
      </c>
      <c r="AP42" s="293">
        <f>SUM(Paniglgasse:Landstrasser_Hauptstrasse!AP42)</f>
        <v>0</v>
      </c>
      <c r="AQ42" s="293">
        <f>SUM(Paniglgasse:Landstrasser_Hauptstrasse!AQ42)</f>
        <v>0</v>
      </c>
      <c r="AR42" s="293">
        <f>SUM(Paniglgasse:Landstrasser_Hauptstrasse!AR42)</f>
        <v>0</v>
      </c>
      <c r="AS42" s="293">
        <f>SUM(Paniglgasse:Landstrasser_Hauptstrasse!AS42)</f>
        <v>0</v>
      </c>
      <c r="AT42" s="293">
        <f>SUM(Paniglgasse:Landstrasser_Hauptstrasse!AT42)</f>
        <v>0</v>
      </c>
      <c r="AU42" s="293">
        <f>SUM(Paniglgasse:Landstrasser_Hauptstrasse!AU42)</f>
        <v>0</v>
      </c>
      <c r="AV42" s="293">
        <f>SUM(Paniglgasse:Landstrasser_Hauptstrasse!AV42)</f>
        <v>0</v>
      </c>
      <c r="AW42" s="293">
        <f>SUM(Paniglgasse:Landstrasser_Hauptstrasse!AW42)</f>
        <v>0</v>
      </c>
      <c r="AX42" s="293">
        <f>SUM(Paniglgasse:Landstrasser_Hauptstrasse!AX42)</f>
        <v>0</v>
      </c>
      <c r="AY42" s="293">
        <f>SUM(Paniglgasse:Landstrasser_Hauptstrasse!AY42)</f>
        <v>0</v>
      </c>
      <c r="AZ42" s="293">
        <f>SUM(Paniglgasse:Landstrasser_Hauptstrasse!AZ42)</f>
        <v>0</v>
      </c>
      <c r="BA42" s="293">
        <f>SUM(Paniglgasse:Landstrasser_Hauptstrasse!BA42)</f>
        <v>0</v>
      </c>
      <c r="BB42" s="293">
        <f>SUM(Paniglgasse:Landstrasser_Hauptstrasse!BB42)</f>
        <v>0</v>
      </c>
      <c r="BC42" s="293">
        <f>SUM(Paniglgasse:Landstrasser_Hauptstrasse!BC42)</f>
        <v>0</v>
      </c>
      <c r="BD42" s="293">
        <f>SUM(Paniglgasse:Landstrasser_Hauptstrasse!BD42)</f>
        <v>0</v>
      </c>
      <c r="BE42" s="158"/>
      <c r="BF42" s="163">
        <f t="shared" si="31"/>
        <v>0</v>
      </c>
      <c r="BG42" s="77">
        <f t="shared" si="32"/>
        <v>0</v>
      </c>
      <c r="BH42" s="77">
        <f t="shared" si="33"/>
        <v>0</v>
      </c>
      <c r="BI42" s="77">
        <f t="shared" si="34"/>
        <v>0</v>
      </c>
      <c r="BJ42" s="77">
        <f t="shared" si="35"/>
        <v>0</v>
      </c>
      <c r="BK42" s="77">
        <f t="shared" si="36"/>
        <v>0</v>
      </c>
      <c r="BL42" s="77">
        <f t="shared" si="37"/>
        <v>0</v>
      </c>
      <c r="BM42" s="77">
        <f t="shared" si="38"/>
        <v>0</v>
      </c>
      <c r="BN42" s="77">
        <f t="shared" si="39"/>
        <v>0</v>
      </c>
      <c r="BO42" s="77">
        <f t="shared" si="40"/>
        <v>0</v>
      </c>
      <c r="BP42" s="77">
        <f t="shared" si="41"/>
        <v>0</v>
      </c>
      <c r="BQ42" s="77">
        <f t="shared" si="42"/>
        <v>0</v>
      </c>
      <c r="BR42" s="157">
        <f t="shared" si="43"/>
        <v>0</v>
      </c>
      <c r="BS42" s="77">
        <f t="shared" si="44"/>
        <v>0</v>
      </c>
      <c r="BT42" s="77">
        <f t="shared" si="45"/>
        <v>0</v>
      </c>
      <c r="BU42" s="77">
        <f t="shared" si="46"/>
        <v>0</v>
      </c>
      <c r="BV42" s="77">
        <f t="shared" si="47"/>
        <v>0</v>
      </c>
      <c r="BW42" s="77">
        <f t="shared" si="48"/>
        <v>0</v>
      </c>
      <c r="BX42" s="77">
        <f t="shared" si="49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x14ac:dyDescent="0.3">
      <c r="A43" s="155"/>
      <c r="B43" s="291" t="s">
        <v>225</v>
      </c>
      <c r="C43" s="166"/>
      <c r="D43" s="157">
        <f t="shared" si="30"/>
        <v>0</v>
      </c>
      <c r="E43" s="293">
        <f>SUM(Paniglgasse:Landstrasser_Hauptstrasse!E43)</f>
        <v>0</v>
      </c>
      <c r="F43" s="293">
        <f>SUM(Paniglgasse:Landstrasser_Hauptstrasse!F43)</f>
        <v>0</v>
      </c>
      <c r="G43" s="293">
        <f>SUM(Paniglgasse:Landstrasser_Hauptstrasse!G43)</f>
        <v>0</v>
      </c>
      <c r="H43" s="293">
        <f>SUM(Paniglgasse:Landstrasser_Hauptstrasse!H43)</f>
        <v>0</v>
      </c>
      <c r="I43" s="293">
        <f>SUM(Paniglgasse:Landstrasser_Hauptstrasse!I43)</f>
        <v>0</v>
      </c>
      <c r="J43" s="293">
        <f>SUM(Paniglgasse:Landstrasser_Hauptstrasse!J43)</f>
        <v>0</v>
      </c>
      <c r="K43" s="293">
        <f>SUM(Paniglgasse:Landstrasser_Hauptstrasse!K43)</f>
        <v>0</v>
      </c>
      <c r="L43" s="293">
        <f>SUM(Paniglgasse:Landstrasser_Hauptstrasse!L43)</f>
        <v>0</v>
      </c>
      <c r="M43" s="293">
        <f>SUM(Paniglgasse:Landstrasser_Hauptstrasse!M43)</f>
        <v>0</v>
      </c>
      <c r="N43" s="293">
        <f>SUM(Paniglgasse:Landstrasser_Hauptstrasse!N43)</f>
        <v>0</v>
      </c>
      <c r="O43" s="293">
        <f>SUM(Paniglgasse:Landstrasser_Hauptstrasse!O43)</f>
        <v>0</v>
      </c>
      <c r="P43" s="293">
        <f>SUM(Paniglgasse:Landstrasser_Hauptstrasse!P43)</f>
        <v>0</v>
      </c>
      <c r="Q43" s="293">
        <f>SUM(Paniglgasse:Landstrasser_Hauptstrasse!Q43)</f>
        <v>0</v>
      </c>
      <c r="R43" s="293">
        <f>SUM(Paniglgasse:Landstrasser_Hauptstrasse!R43)</f>
        <v>0</v>
      </c>
      <c r="S43" s="293">
        <f>SUM(Paniglgasse:Landstrasser_Hauptstrasse!S43)</f>
        <v>0</v>
      </c>
      <c r="T43" s="293">
        <f>SUM(Paniglgasse:Landstrasser_Hauptstrasse!T43)</f>
        <v>0</v>
      </c>
      <c r="U43" s="293">
        <f>SUM(Paniglgasse:Landstrasser_Hauptstrasse!U43)</f>
        <v>0</v>
      </c>
      <c r="V43" s="293">
        <f>SUM(Paniglgasse:Landstrasser_Hauptstrasse!V43)</f>
        <v>0</v>
      </c>
      <c r="W43" s="293">
        <f>SUM(Paniglgasse:Landstrasser_Hauptstrasse!W43)</f>
        <v>0</v>
      </c>
      <c r="X43" s="293">
        <f>SUM(Paniglgasse:Landstrasser_Hauptstrasse!X43)</f>
        <v>0</v>
      </c>
      <c r="Y43" s="293">
        <f>SUM(Paniglgasse:Landstrasser_Hauptstrasse!Y43)</f>
        <v>0</v>
      </c>
      <c r="Z43" s="293">
        <f>SUM(Paniglgasse:Landstrasser_Hauptstrasse!Z43)</f>
        <v>0</v>
      </c>
      <c r="AA43" s="293">
        <f>SUM(Paniglgasse:Landstrasser_Hauptstrasse!AA43)</f>
        <v>0</v>
      </c>
      <c r="AB43" s="293">
        <f>SUM(Paniglgasse:Landstrasser_Hauptstrasse!AB43)</f>
        <v>0</v>
      </c>
      <c r="AC43" s="293">
        <f>SUM(Paniglgasse:Landstrasser_Hauptstrasse!AC43)</f>
        <v>0</v>
      </c>
      <c r="AD43" s="293">
        <f>SUM(Paniglgasse:Landstrasser_Hauptstrasse!AD43)</f>
        <v>0</v>
      </c>
      <c r="AE43" s="293">
        <f>SUM(Paniglgasse:Landstrasser_Hauptstrasse!AE43)</f>
        <v>0</v>
      </c>
      <c r="AF43" s="293">
        <f>SUM(Paniglgasse:Landstrasser_Hauptstrasse!AF43)</f>
        <v>0</v>
      </c>
      <c r="AG43" s="293">
        <f>SUM(Paniglgasse:Landstrasser_Hauptstrasse!AG43)</f>
        <v>0</v>
      </c>
      <c r="AH43" s="293">
        <f>SUM(Paniglgasse:Landstrasser_Hauptstrasse!AH43)</f>
        <v>0</v>
      </c>
      <c r="AI43" s="293">
        <f>SUM(Paniglgasse:Landstrasser_Hauptstrasse!AI43)</f>
        <v>0</v>
      </c>
      <c r="AJ43" s="293">
        <f>SUM(Paniglgasse:Landstrasser_Hauptstrasse!AJ43)</f>
        <v>0</v>
      </c>
      <c r="AK43" s="293">
        <f>SUM(Paniglgasse:Landstrasser_Hauptstrasse!AK43)</f>
        <v>0</v>
      </c>
      <c r="AL43" s="293">
        <f>SUM(Paniglgasse:Landstrasser_Hauptstrasse!AL43)</f>
        <v>0</v>
      </c>
      <c r="AM43" s="293">
        <f>SUM(Paniglgasse:Landstrasser_Hauptstrasse!AM43)</f>
        <v>0</v>
      </c>
      <c r="AN43" s="293">
        <f>SUM(Paniglgasse:Landstrasser_Hauptstrasse!AN43)</f>
        <v>0</v>
      </c>
      <c r="AO43" s="293">
        <f>SUM(Paniglgasse:Landstrasser_Hauptstrasse!AO43)</f>
        <v>0</v>
      </c>
      <c r="AP43" s="293">
        <f>SUM(Paniglgasse:Landstrasser_Hauptstrasse!AP43)</f>
        <v>0</v>
      </c>
      <c r="AQ43" s="293">
        <f>SUM(Paniglgasse:Landstrasser_Hauptstrasse!AQ43)</f>
        <v>0</v>
      </c>
      <c r="AR43" s="293">
        <f>SUM(Paniglgasse:Landstrasser_Hauptstrasse!AR43)</f>
        <v>0</v>
      </c>
      <c r="AS43" s="293">
        <f>SUM(Paniglgasse:Landstrasser_Hauptstrasse!AS43)</f>
        <v>0</v>
      </c>
      <c r="AT43" s="293">
        <f>SUM(Paniglgasse:Landstrasser_Hauptstrasse!AT43)</f>
        <v>0</v>
      </c>
      <c r="AU43" s="293">
        <f>SUM(Paniglgasse:Landstrasser_Hauptstrasse!AU43)</f>
        <v>0</v>
      </c>
      <c r="AV43" s="293">
        <f>SUM(Paniglgasse:Landstrasser_Hauptstrasse!AV43)</f>
        <v>0</v>
      </c>
      <c r="AW43" s="293">
        <f>SUM(Paniglgasse:Landstrasser_Hauptstrasse!AW43)</f>
        <v>0</v>
      </c>
      <c r="AX43" s="293">
        <f>SUM(Paniglgasse:Landstrasser_Hauptstrasse!AX43)</f>
        <v>0</v>
      </c>
      <c r="AY43" s="293">
        <f>SUM(Paniglgasse:Landstrasser_Hauptstrasse!AY43)</f>
        <v>0</v>
      </c>
      <c r="AZ43" s="293">
        <f>SUM(Paniglgasse:Landstrasser_Hauptstrasse!AZ43)</f>
        <v>0</v>
      </c>
      <c r="BA43" s="293">
        <f>SUM(Paniglgasse:Landstrasser_Hauptstrasse!BA43)</f>
        <v>0</v>
      </c>
      <c r="BB43" s="293">
        <f>SUM(Paniglgasse:Landstrasser_Hauptstrasse!BB43)</f>
        <v>0</v>
      </c>
      <c r="BC43" s="293">
        <f>SUM(Paniglgasse:Landstrasser_Hauptstrasse!BC43)</f>
        <v>0</v>
      </c>
      <c r="BD43" s="293">
        <f>SUM(Paniglgasse:Landstrasser_Hauptstrasse!BD43)</f>
        <v>0</v>
      </c>
      <c r="BE43" s="158"/>
      <c r="BF43" s="163">
        <f t="shared" si="31"/>
        <v>0</v>
      </c>
      <c r="BG43" s="77">
        <f t="shared" si="32"/>
        <v>0</v>
      </c>
      <c r="BH43" s="77">
        <f t="shared" si="33"/>
        <v>0</v>
      </c>
      <c r="BI43" s="77">
        <f t="shared" si="34"/>
        <v>0</v>
      </c>
      <c r="BJ43" s="77">
        <f t="shared" si="35"/>
        <v>0</v>
      </c>
      <c r="BK43" s="77">
        <f t="shared" si="36"/>
        <v>0</v>
      </c>
      <c r="BL43" s="77">
        <f t="shared" si="37"/>
        <v>0</v>
      </c>
      <c r="BM43" s="77">
        <f t="shared" si="38"/>
        <v>0</v>
      </c>
      <c r="BN43" s="77">
        <f t="shared" si="39"/>
        <v>0</v>
      </c>
      <c r="BO43" s="77">
        <f t="shared" si="40"/>
        <v>0</v>
      </c>
      <c r="BP43" s="77">
        <f t="shared" si="41"/>
        <v>0</v>
      </c>
      <c r="BQ43" s="77">
        <f t="shared" si="42"/>
        <v>0</v>
      </c>
      <c r="BR43" s="157">
        <f t="shared" si="43"/>
        <v>0</v>
      </c>
      <c r="BS43" s="77">
        <f t="shared" si="44"/>
        <v>0</v>
      </c>
      <c r="BT43" s="77">
        <f t="shared" si="45"/>
        <v>0</v>
      </c>
      <c r="BU43" s="77">
        <f t="shared" si="46"/>
        <v>0</v>
      </c>
      <c r="BV43" s="77">
        <f t="shared" si="47"/>
        <v>0</v>
      </c>
      <c r="BW43" s="77">
        <f t="shared" si="48"/>
        <v>0</v>
      </c>
      <c r="BX43" s="77">
        <f t="shared" si="49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x14ac:dyDescent="0.3">
      <c r="A44" s="155"/>
      <c r="B44" s="291" t="s">
        <v>227</v>
      </c>
      <c r="C44" s="166"/>
      <c r="D44" s="157">
        <f t="shared" si="30"/>
        <v>1413</v>
      </c>
      <c r="E44" s="293">
        <f>SUM(Paniglgasse:Landstrasser_Hauptstrasse!E44)</f>
        <v>0</v>
      </c>
      <c r="F44" s="293">
        <f>SUM(Paniglgasse:Landstrasser_Hauptstrasse!F44)</f>
        <v>0</v>
      </c>
      <c r="G44" s="293">
        <f>SUM(Paniglgasse:Landstrasser_Hauptstrasse!G44)</f>
        <v>0</v>
      </c>
      <c r="H44" s="293">
        <f>SUM(Paniglgasse:Landstrasser_Hauptstrasse!H44)</f>
        <v>137.07999999999998</v>
      </c>
      <c r="I44" s="293">
        <f>SUM(Paniglgasse:Landstrasser_Hauptstrasse!I44)</f>
        <v>15</v>
      </c>
      <c r="J44" s="293">
        <f>SUM(Paniglgasse:Landstrasser_Hauptstrasse!J44)</f>
        <v>28.21</v>
      </c>
      <c r="K44" s="293">
        <f>SUM(Paniglgasse:Landstrasser_Hauptstrasse!K44)</f>
        <v>0</v>
      </c>
      <c r="L44" s="293">
        <f>SUM(Paniglgasse:Landstrasser_Hauptstrasse!L44)</f>
        <v>0</v>
      </c>
      <c r="M44" s="293">
        <f>SUM(Paniglgasse:Landstrasser_Hauptstrasse!M44)</f>
        <v>151.29</v>
      </c>
      <c r="N44" s="293">
        <f>SUM(Paniglgasse:Landstrasser_Hauptstrasse!N44)</f>
        <v>15</v>
      </c>
      <c r="O44" s="293">
        <f>SUM(Paniglgasse:Landstrasser_Hauptstrasse!O44)</f>
        <v>0</v>
      </c>
      <c r="P44" s="293">
        <f>SUM(Paniglgasse:Landstrasser_Hauptstrasse!P44)</f>
        <v>0</v>
      </c>
      <c r="Q44" s="293">
        <f>SUM(Paniglgasse:Landstrasser_Hauptstrasse!Q44)</f>
        <v>0</v>
      </c>
      <c r="R44" s="293">
        <f>SUM(Paniglgasse:Landstrasser_Hauptstrasse!R44)</f>
        <v>121.51</v>
      </c>
      <c r="S44" s="293">
        <f>SUM(Paniglgasse:Landstrasser_Hauptstrasse!S44)</f>
        <v>0</v>
      </c>
      <c r="T44" s="293">
        <f>SUM(Paniglgasse:Landstrasser_Hauptstrasse!T44)</f>
        <v>0</v>
      </c>
      <c r="U44" s="293">
        <f>SUM(Paniglgasse:Landstrasser_Hauptstrasse!U44)</f>
        <v>0</v>
      </c>
      <c r="V44" s="293">
        <f>SUM(Paniglgasse:Landstrasser_Hauptstrasse!V44)</f>
        <v>0</v>
      </c>
      <c r="W44" s="293">
        <f>SUM(Paniglgasse:Landstrasser_Hauptstrasse!W44)</f>
        <v>114.25</v>
      </c>
      <c r="X44" s="293">
        <f>SUM(Paniglgasse:Landstrasser_Hauptstrasse!X44)</f>
        <v>59.37</v>
      </c>
      <c r="Y44" s="293">
        <f>SUM(Paniglgasse:Landstrasser_Hauptstrasse!Y44)</f>
        <v>30</v>
      </c>
      <c r="Z44" s="293">
        <f>SUM(Paniglgasse:Landstrasser_Hauptstrasse!Z44)</f>
        <v>0</v>
      </c>
      <c r="AA44" s="293">
        <f>SUM(Paniglgasse:Landstrasser_Hauptstrasse!AA44)</f>
        <v>0</v>
      </c>
      <c r="AB44" s="293">
        <f>SUM(Paniglgasse:Landstrasser_Hauptstrasse!AB44)</f>
        <v>137.16</v>
      </c>
      <c r="AC44" s="293">
        <f>SUM(Paniglgasse:Landstrasser_Hauptstrasse!AC44)</f>
        <v>61.39</v>
      </c>
      <c r="AD44" s="293">
        <f>SUM(Paniglgasse:Landstrasser_Hauptstrasse!AD44)</f>
        <v>30</v>
      </c>
      <c r="AE44" s="293">
        <f>SUM(Paniglgasse:Landstrasser_Hauptstrasse!AE44)</f>
        <v>0</v>
      </c>
      <c r="AF44" s="293">
        <f>SUM(Paniglgasse:Landstrasser_Hauptstrasse!AF44)</f>
        <v>0</v>
      </c>
      <c r="AG44" s="293">
        <f>SUM(Paniglgasse:Landstrasser_Hauptstrasse!AG44)</f>
        <v>194.05</v>
      </c>
      <c r="AH44" s="293">
        <f>SUM(Paniglgasse:Landstrasser_Hauptstrasse!AH44)</f>
        <v>59.480000000000004</v>
      </c>
      <c r="AI44" s="293">
        <f>SUM(Paniglgasse:Landstrasser_Hauptstrasse!AI44)</f>
        <v>45</v>
      </c>
      <c r="AJ44" s="293">
        <f>SUM(Paniglgasse:Landstrasser_Hauptstrasse!AJ44)</f>
        <v>0</v>
      </c>
      <c r="AK44" s="293">
        <f>SUM(Paniglgasse:Landstrasser_Hauptstrasse!AK44)</f>
        <v>0</v>
      </c>
      <c r="AL44" s="293">
        <f>SUM(Paniglgasse:Landstrasser_Hauptstrasse!AL44)</f>
        <v>0</v>
      </c>
      <c r="AM44" s="293">
        <f>SUM(Paniglgasse:Landstrasser_Hauptstrasse!AM44)</f>
        <v>154.69</v>
      </c>
      <c r="AN44" s="293">
        <f>SUM(Paniglgasse:Landstrasser_Hauptstrasse!AN44)</f>
        <v>59.519999999999996</v>
      </c>
      <c r="AO44" s="293">
        <f>SUM(Paniglgasse:Landstrasser_Hauptstrasse!AO44)</f>
        <v>0</v>
      </c>
      <c r="AP44" s="293">
        <f>SUM(Paniglgasse:Landstrasser_Hauptstrasse!AP44)</f>
        <v>0</v>
      </c>
      <c r="AQ44" s="293">
        <f>SUM(Paniglgasse:Landstrasser_Hauptstrasse!AQ44)</f>
        <v>0</v>
      </c>
      <c r="AR44" s="293">
        <f>SUM(Paniglgasse:Landstrasser_Hauptstrasse!AR44)</f>
        <v>0</v>
      </c>
      <c r="AS44" s="293">
        <f>SUM(Paniglgasse:Landstrasser_Hauptstrasse!AS44)</f>
        <v>0</v>
      </c>
      <c r="AT44" s="293">
        <f>SUM(Paniglgasse:Landstrasser_Hauptstrasse!AT44)</f>
        <v>0</v>
      </c>
      <c r="AU44" s="293">
        <f>SUM(Paniglgasse:Landstrasser_Hauptstrasse!AU44)</f>
        <v>0</v>
      </c>
      <c r="AV44" s="293">
        <f>SUM(Paniglgasse:Landstrasser_Hauptstrasse!AV44)</f>
        <v>0</v>
      </c>
      <c r="AW44" s="293">
        <f>SUM(Paniglgasse:Landstrasser_Hauptstrasse!AW44)</f>
        <v>0</v>
      </c>
      <c r="AX44" s="293">
        <f>SUM(Paniglgasse:Landstrasser_Hauptstrasse!AX44)</f>
        <v>0</v>
      </c>
      <c r="AY44" s="293">
        <f>SUM(Paniglgasse:Landstrasser_Hauptstrasse!AY44)</f>
        <v>0</v>
      </c>
      <c r="AZ44" s="293">
        <f>SUM(Paniglgasse:Landstrasser_Hauptstrasse!AZ44)</f>
        <v>0</v>
      </c>
      <c r="BA44" s="293">
        <f>SUM(Paniglgasse:Landstrasser_Hauptstrasse!BA44)</f>
        <v>0</v>
      </c>
      <c r="BB44" s="293">
        <f>SUM(Paniglgasse:Landstrasser_Hauptstrasse!BB44)</f>
        <v>0</v>
      </c>
      <c r="BC44" s="293">
        <f>SUM(Paniglgasse:Landstrasser_Hauptstrasse!BC44)</f>
        <v>0</v>
      </c>
      <c r="BD44" s="293">
        <f>SUM(Paniglgasse:Landstrasser_Hauptstrasse!BD44)</f>
        <v>0</v>
      </c>
      <c r="BE44" s="158"/>
      <c r="BF44" s="163">
        <f t="shared" si="31"/>
        <v>137.07999999999998</v>
      </c>
      <c r="BG44" s="77">
        <f t="shared" si="32"/>
        <v>43.21</v>
      </c>
      <c r="BH44" s="77">
        <f t="shared" si="33"/>
        <v>166.29</v>
      </c>
      <c r="BI44" s="77">
        <f t="shared" si="34"/>
        <v>121.51</v>
      </c>
      <c r="BJ44" s="77">
        <f t="shared" si="35"/>
        <v>203.62</v>
      </c>
      <c r="BK44" s="77">
        <f t="shared" si="36"/>
        <v>228.55</v>
      </c>
      <c r="BL44" s="77">
        <f t="shared" si="37"/>
        <v>253.53000000000003</v>
      </c>
      <c r="BM44" s="77">
        <f t="shared" si="38"/>
        <v>45</v>
      </c>
      <c r="BN44" s="77">
        <f t="shared" si="39"/>
        <v>214.20999999999998</v>
      </c>
      <c r="BO44" s="77">
        <f t="shared" si="40"/>
        <v>0</v>
      </c>
      <c r="BP44" s="77">
        <f t="shared" si="41"/>
        <v>0</v>
      </c>
      <c r="BQ44" s="77">
        <f t="shared" si="42"/>
        <v>0</v>
      </c>
      <c r="BR44" s="157">
        <f t="shared" si="43"/>
        <v>1413</v>
      </c>
      <c r="BS44" s="77">
        <f t="shared" si="44"/>
        <v>346.58</v>
      </c>
      <c r="BT44" s="77">
        <f t="shared" si="45"/>
        <v>553.68000000000006</v>
      </c>
      <c r="BU44" s="77">
        <f t="shared" si="46"/>
        <v>512.74</v>
      </c>
      <c r="BV44" s="77">
        <f t="shared" si="47"/>
        <v>0</v>
      </c>
      <c r="BW44" s="77">
        <f t="shared" si="48"/>
        <v>900.26</v>
      </c>
      <c r="BX44" s="77">
        <f t="shared" si="49"/>
        <v>512.74</v>
      </c>
      <c r="BY44" s="77">
        <f>IF(Info!$O$3="Q1",$BS44,IF(Info!$O$3="Q2",$BS44+$BT44,IF(Info!$O$3="Q3",$BS44+$BT44+$BU44,$BR44)))</f>
        <v>346.58</v>
      </c>
      <c r="BZ44" s="77">
        <f>IF(Info!$O$3="Q1",$BS44,IF(Info!$O$3="Q2",$BT44,IF(Info!$O$3="Q3",$BU44,$BV44)))</f>
        <v>346.58</v>
      </c>
      <c r="CA44" s="156"/>
    </row>
    <row r="45" spans="1:79" x14ac:dyDescent="0.3">
      <c r="A45" s="155"/>
      <c r="B45" s="291" t="s">
        <v>229</v>
      </c>
      <c r="C45" s="166"/>
      <c r="D45" s="157">
        <f t="shared" si="30"/>
        <v>0</v>
      </c>
      <c r="E45" s="293">
        <f>SUM(Paniglgasse:Landstrasser_Hauptstrasse!E45)</f>
        <v>0</v>
      </c>
      <c r="F45" s="293">
        <f>SUM(Paniglgasse:Landstrasser_Hauptstrasse!F45)</f>
        <v>0</v>
      </c>
      <c r="G45" s="293">
        <f>SUM(Paniglgasse:Landstrasser_Hauptstrasse!G45)</f>
        <v>0</v>
      </c>
      <c r="H45" s="293">
        <f>SUM(Paniglgasse:Landstrasser_Hauptstrasse!H45)</f>
        <v>0</v>
      </c>
      <c r="I45" s="293">
        <f>SUM(Paniglgasse:Landstrasser_Hauptstrasse!I45)</f>
        <v>0</v>
      </c>
      <c r="J45" s="293">
        <f>SUM(Paniglgasse:Landstrasser_Hauptstrasse!J45)</f>
        <v>0</v>
      </c>
      <c r="K45" s="293">
        <f>SUM(Paniglgasse:Landstrasser_Hauptstrasse!K45)</f>
        <v>0</v>
      </c>
      <c r="L45" s="293">
        <f>SUM(Paniglgasse:Landstrasser_Hauptstrasse!L45)</f>
        <v>0</v>
      </c>
      <c r="M45" s="293">
        <f>SUM(Paniglgasse:Landstrasser_Hauptstrasse!M45)</f>
        <v>0</v>
      </c>
      <c r="N45" s="293">
        <f>SUM(Paniglgasse:Landstrasser_Hauptstrasse!N45)</f>
        <v>0</v>
      </c>
      <c r="O45" s="293">
        <f>SUM(Paniglgasse:Landstrasser_Hauptstrasse!O45)</f>
        <v>0</v>
      </c>
      <c r="P45" s="293">
        <f>SUM(Paniglgasse:Landstrasser_Hauptstrasse!P45)</f>
        <v>0</v>
      </c>
      <c r="Q45" s="293">
        <f>SUM(Paniglgasse:Landstrasser_Hauptstrasse!Q45)</f>
        <v>0</v>
      </c>
      <c r="R45" s="293">
        <f>SUM(Paniglgasse:Landstrasser_Hauptstrasse!R45)</f>
        <v>0</v>
      </c>
      <c r="S45" s="293">
        <f>SUM(Paniglgasse:Landstrasser_Hauptstrasse!S45)</f>
        <v>0</v>
      </c>
      <c r="T45" s="293">
        <f>SUM(Paniglgasse:Landstrasser_Hauptstrasse!T45)</f>
        <v>0</v>
      </c>
      <c r="U45" s="293">
        <f>SUM(Paniglgasse:Landstrasser_Hauptstrasse!U45)</f>
        <v>0</v>
      </c>
      <c r="V45" s="293">
        <f>SUM(Paniglgasse:Landstrasser_Hauptstrasse!V45)</f>
        <v>0</v>
      </c>
      <c r="W45" s="293">
        <f>SUM(Paniglgasse:Landstrasser_Hauptstrasse!W45)</f>
        <v>0</v>
      </c>
      <c r="X45" s="293">
        <f>SUM(Paniglgasse:Landstrasser_Hauptstrasse!X45)</f>
        <v>0</v>
      </c>
      <c r="Y45" s="293">
        <f>SUM(Paniglgasse:Landstrasser_Hauptstrasse!Y45)</f>
        <v>0</v>
      </c>
      <c r="Z45" s="293">
        <f>SUM(Paniglgasse:Landstrasser_Hauptstrasse!Z45)</f>
        <v>0</v>
      </c>
      <c r="AA45" s="293">
        <f>SUM(Paniglgasse:Landstrasser_Hauptstrasse!AA45)</f>
        <v>0</v>
      </c>
      <c r="AB45" s="293">
        <f>SUM(Paniglgasse:Landstrasser_Hauptstrasse!AB45)</f>
        <v>0</v>
      </c>
      <c r="AC45" s="293">
        <f>SUM(Paniglgasse:Landstrasser_Hauptstrasse!AC45)</f>
        <v>0</v>
      </c>
      <c r="AD45" s="293">
        <f>SUM(Paniglgasse:Landstrasser_Hauptstrasse!AD45)</f>
        <v>0</v>
      </c>
      <c r="AE45" s="293">
        <f>SUM(Paniglgasse:Landstrasser_Hauptstrasse!AE45)</f>
        <v>0</v>
      </c>
      <c r="AF45" s="293">
        <f>SUM(Paniglgasse:Landstrasser_Hauptstrasse!AF45)</f>
        <v>0</v>
      </c>
      <c r="AG45" s="293">
        <f>SUM(Paniglgasse:Landstrasser_Hauptstrasse!AG45)</f>
        <v>0</v>
      </c>
      <c r="AH45" s="293">
        <f>SUM(Paniglgasse:Landstrasser_Hauptstrasse!AH45)</f>
        <v>0</v>
      </c>
      <c r="AI45" s="293">
        <f>SUM(Paniglgasse:Landstrasser_Hauptstrasse!AI45)</f>
        <v>0</v>
      </c>
      <c r="AJ45" s="293">
        <f>SUM(Paniglgasse:Landstrasser_Hauptstrasse!AJ45)</f>
        <v>0</v>
      </c>
      <c r="AK45" s="293">
        <f>SUM(Paniglgasse:Landstrasser_Hauptstrasse!AK45)</f>
        <v>0</v>
      </c>
      <c r="AL45" s="293">
        <f>SUM(Paniglgasse:Landstrasser_Hauptstrasse!AL45)</f>
        <v>0</v>
      </c>
      <c r="AM45" s="293">
        <f>SUM(Paniglgasse:Landstrasser_Hauptstrasse!AM45)</f>
        <v>0</v>
      </c>
      <c r="AN45" s="293">
        <f>SUM(Paniglgasse:Landstrasser_Hauptstrasse!AN45)</f>
        <v>0</v>
      </c>
      <c r="AO45" s="293">
        <f>SUM(Paniglgasse:Landstrasser_Hauptstrasse!AO45)</f>
        <v>0</v>
      </c>
      <c r="AP45" s="293">
        <f>SUM(Paniglgasse:Landstrasser_Hauptstrasse!AP45)</f>
        <v>0</v>
      </c>
      <c r="AQ45" s="293">
        <f>SUM(Paniglgasse:Landstrasser_Hauptstrasse!AQ45)</f>
        <v>0</v>
      </c>
      <c r="AR45" s="293">
        <f>SUM(Paniglgasse:Landstrasser_Hauptstrasse!AR45)</f>
        <v>0</v>
      </c>
      <c r="AS45" s="293">
        <f>SUM(Paniglgasse:Landstrasser_Hauptstrasse!AS45)</f>
        <v>0</v>
      </c>
      <c r="AT45" s="293">
        <f>SUM(Paniglgasse:Landstrasser_Hauptstrasse!AT45)</f>
        <v>0</v>
      </c>
      <c r="AU45" s="293">
        <f>SUM(Paniglgasse:Landstrasser_Hauptstrasse!AU45)</f>
        <v>0</v>
      </c>
      <c r="AV45" s="293">
        <f>SUM(Paniglgasse:Landstrasser_Hauptstrasse!AV45)</f>
        <v>0</v>
      </c>
      <c r="AW45" s="293">
        <f>SUM(Paniglgasse:Landstrasser_Hauptstrasse!AW45)</f>
        <v>0</v>
      </c>
      <c r="AX45" s="293">
        <f>SUM(Paniglgasse:Landstrasser_Hauptstrasse!AX45)</f>
        <v>0</v>
      </c>
      <c r="AY45" s="293">
        <f>SUM(Paniglgasse:Landstrasser_Hauptstrasse!AY45)</f>
        <v>0</v>
      </c>
      <c r="AZ45" s="293">
        <f>SUM(Paniglgasse:Landstrasser_Hauptstrasse!AZ45)</f>
        <v>0</v>
      </c>
      <c r="BA45" s="293">
        <f>SUM(Paniglgasse:Landstrasser_Hauptstrasse!BA45)</f>
        <v>0</v>
      </c>
      <c r="BB45" s="293">
        <f>SUM(Paniglgasse:Landstrasser_Hauptstrasse!BB45)</f>
        <v>0</v>
      </c>
      <c r="BC45" s="293">
        <f>SUM(Paniglgasse:Landstrasser_Hauptstrasse!BC45)</f>
        <v>0</v>
      </c>
      <c r="BD45" s="293">
        <f>SUM(Paniglgasse:Landstrasser_Hauptstrasse!BD45)</f>
        <v>0</v>
      </c>
      <c r="BE45" s="158"/>
      <c r="BF45" s="163">
        <f t="shared" si="31"/>
        <v>0</v>
      </c>
      <c r="BG45" s="77">
        <f t="shared" si="32"/>
        <v>0</v>
      </c>
      <c r="BH45" s="77">
        <f t="shared" si="33"/>
        <v>0</v>
      </c>
      <c r="BI45" s="77">
        <f t="shared" si="34"/>
        <v>0</v>
      </c>
      <c r="BJ45" s="77">
        <f t="shared" si="35"/>
        <v>0</v>
      </c>
      <c r="BK45" s="77">
        <f t="shared" si="36"/>
        <v>0</v>
      </c>
      <c r="BL45" s="77">
        <f t="shared" si="37"/>
        <v>0</v>
      </c>
      <c r="BM45" s="77">
        <f t="shared" si="38"/>
        <v>0</v>
      </c>
      <c r="BN45" s="77">
        <f t="shared" si="39"/>
        <v>0</v>
      </c>
      <c r="BO45" s="77">
        <f t="shared" si="40"/>
        <v>0</v>
      </c>
      <c r="BP45" s="77">
        <f t="shared" si="41"/>
        <v>0</v>
      </c>
      <c r="BQ45" s="77">
        <f t="shared" si="42"/>
        <v>0</v>
      </c>
      <c r="BR45" s="157">
        <f t="shared" si="43"/>
        <v>0</v>
      </c>
      <c r="BS45" s="77">
        <f t="shared" si="44"/>
        <v>0</v>
      </c>
      <c r="BT45" s="77">
        <f t="shared" si="45"/>
        <v>0</v>
      </c>
      <c r="BU45" s="77">
        <f t="shared" si="46"/>
        <v>0</v>
      </c>
      <c r="BV45" s="77">
        <f t="shared" si="47"/>
        <v>0</v>
      </c>
      <c r="BW45" s="77">
        <f t="shared" si="48"/>
        <v>0</v>
      </c>
      <c r="BX45" s="77">
        <f t="shared" si="49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x14ac:dyDescent="0.3">
      <c r="A46" s="155"/>
      <c r="B46" s="291" t="s">
        <v>232</v>
      </c>
      <c r="C46" s="166"/>
      <c r="D46" s="157">
        <f t="shared" si="30"/>
        <v>74.089999999999989</v>
      </c>
      <c r="E46" s="293">
        <f>SUM(Paniglgasse:Landstrasser_Hauptstrasse!E46)</f>
        <v>0</v>
      </c>
      <c r="F46" s="293">
        <f>SUM(Paniglgasse:Landstrasser_Hauptstrasse!F46)</f>
        <v>0</v>
      </c>
      <c r="G46" s="293">
        <f>SUM(Paniglgasse:Landstrasser_Hauptstrasse!G46)</f>
        <v>0</v>
      </c>
      <c r="H46" s="293">
        <f>SUM(Paniglgasse:Landstrasser_Hauptstrasse!H46)</f>
        <v>11.440000000000001</v>
      </c>
      <c r="I46" s="293">
        <f>SUM(Paniglgasse:Landstrasser_Hauptstrasse!I46)</f>
        <v>0</v>
      </c>
      <c r="J46" s="293">
        <f>SUM(Paniglgasse:Landstrasser_Hauptstrasse!J46)</f>
        <v>0</v>
      </c>
      <c r="K46" s="293">
        <f>SUM(Paniglgasse:Landstrasser_Hauptstrasse!K46)</f>
        <v>3.53</v>
      </c>
      <c r="L46" s="293">
        <f>SUM(Paniglgasse:Landstrasser_Hauptstrasse!L46)</f>
        <v>0</v>
      </c>
      <c r="M46" s="293">
        <f>SUM(Paniglgasse:Landstrasser_Hauptstrasse!M46)</f>
        <v>12.809999999999999</v>
      </c>
      <c r="N46" s="293">
        <f>SUM(Paniglgasse:Landstrasser_Hauptstrasse!N46)</f>
        <v>3.75</v>
      </c>
      <c r="O46" s="293">
        <f>SUM(Paniglgasse:Landstrasser_Hauptstrasse!O46)</f>
        <v>0</v>
      </c>
      <c r="P46" s="293">
        <f>SUM(Paniglgasse:Landstrasser_Hauptstrasse!P46)</f>
        <v>4.04</v>
      </c>
      <c r="Q46" s="293">
        <f>SUM(Paniglgasse:Landstrasser_Hauptstrasse!Q46)</f>
        <v>0</v>
      </c>
      <c r="R46" s="293">
        <f>SUM(Paniglgasse:Landstrasser_Hauptstrasse!R46)</f>
        <v>6.16</v>
      </c>
      <c r="S46" s="293">
        <f>SUM(Paniglgasse:Landstrasser_Hauptstrasse!S46)</f>
        <v>0</v>
      </c>
      <c r="T46" s="293">
        <f>SUM(Paniglgasse:Landstrasser_Hauptstrasse!T46)</f>
        <v>0</v>
      </c>
      <c r="U46" s="293">
        <f>SUM(Paniglgasse:Landstrasser_Hauptstrasse!U46)</f>
        <v>0</v>
      </c>
      <c r="V46" s="293">
        <f>SUM(Paniglgasse:Landstrasser_Hauptstrasse!V46)</f>
        <v>0</v>
      </c>
      <c r="W46" s="293">
        <f>SUM(Paniglgasse:Landstrasser_Hauptstrasse!W46)</f>
        <v>5.8</v>
      </c>
      <c r="X46" s="293">
        <f>SUM(Paniglgasse:Landstrasser_Hauptstrasse!X46)</f>
        <v>0</v>
      </c>
      <c r="Y46" s="293">
        <f>SUM(Paniglgasse:Landstrasser_Hauptstrasse!Y46)</f>
        <v>0</v>
      </c>
      <c r="Z46" s="293">
        <f>SUM(Paniglgasse:Landstrasser_Hauptstrasse!Z46)</f>
        <v>0</v>
      </c>
      <c r="AA46" s="293">
        <f>SUM(Paniglgasse:Landstrasser_Hauptstrasse!AA46)</f>
        <v>0</v>
      </c>
      <c r="AB46" s="293">
        <f>SUM(Paniglgasse:Landstrasser_Hauptstrasse!AB46)</f>
        <v>8.379999999999999</v>
      </c>
      <c r="AC46" s="293">
        <f>SUM(Paniglgasse:Landstrasser_Hauptstrasse!AC46)</f>
        <v>2.2999999999999998</v>
      </c>
      <c r="AD46" s="293">
        <f>SUM(Paniglgasse:Landstrasser_Hauptstrasse!AD46)</f>
        <v>2</v>
      </c>
      <c r="AE46" s="293">
        <f>SUM(Paniglgasse:Landstrasser_Hauptstrasse!AE46)</f>
        <v>0</v>
      </c>
      <c r="AF46" s="293">
        <f>SUM(Paniglgasse:Landstrasser_Hauptstrasse!AF46)</f>
        <v>0</v>
      </c>
      <c r="AG46" s="293">
        <f>SUM(Paniglgasse:Landstrasser_Hauptstrasse!AG46)</f>
        <v>6.21</v>
      </c>
      <c r="AH46" s="293">
        <f>SUM(Paniglgasse:Landstrasser_Hauptstrasse!AH46)</f>
        <v>2</v>
      </c>
      <c r="AI46" s="293">
        <f>SUM(Paniglgasse:Landstrasser_Hauptstrasse!AI46)</f>
        <v>0</v>
      </c>
      <c r="AJ46" s="293">
        <f>SUM(Paniglgasse:Landstrasser_Hauptstrasse!AJ46)</f>
        <v>0</v>
      </c>
      <c r="AK46" s="293">
        <f>SUM(Paniglgasse:Landstrasser_Hauptstrasse!AK46)</f>
        <v>0</v>
      </c>
      <c r="AL46" s="293">
        <f>SUM(Paniglgasse:Landstrasser_Hauptstrasse!AL46)</f>
        <v>0</v>
      </c>
      <c r="AM46" s="293">
        <f>SUM(Paniglgasse:Landstrasser_Hauptstrasse!AM46)</f>
        <v>5.67</v>
      </c>
      <c r="AN46" s="293">
        <f>SUM(Paniglgasse:Landstrasser_Hauptstrasse!AN46)</f>
        <v>0</v>
      </c>
      <c r="AO46" s="293">
        <f>SUM(Paniglgasse:Landstrasser_Hauptstrasse!AO46)</f>
        <v>0</v>
      </c>
      <c r="AP46" s="293">
        <f>SUM(Paniglgasse:Landstrasser_Hauptstrasse!AP46)</f>
        <v>0</v>
      </c>
      <c r="AQ46" s="293">
        <f>SUM(Paniglgasse:Landstrasser_Hauptstrasse!AQ46)</f>
        <v>0</v>
      </c>
      <c r="AR46" s="293">
        <f>SUM(Paniglgasse:Landstrasser_Hauptstrasse!AR46)</f>
        <v>0</v>
      </c>
      <c r="AS46" s="293">
        <f>SUM(Paniglgasse:Landstrasser_Hauptstrasse!AS46)</f>
        <v>0</v>
      </c>
      <c r="AT46" s="293">
        <f>SUM(Paniglgasse:Landstrasser_Hauptstrasse!AT46)</f>
        <v>0</v>
      </c>
      <c r="AU46" s="293">
        <f>SUM(Paniglgasse:Landstrasser_Hauptstrasse!AU46)</f>
        <v>0</v>
      </c>
      <c r="AV46" s="293">
        <f>SUM(Paniglgasse:Landstrasser_Hauptstrasse!AV46)</f>
        <v>0</v>
      </c>
      <c r="AW46" s="293">
        <f>SUM(Paniglgasse:Landstrasser_Hauptstrasse!AW46)</f>
        <v>0</v>
      </c>
      <c r="AX46" s="293">
        <f>SUM(Paniglgasse:Landstrasser_Hauptstrasse!AX46)</f>
        <v>0</v>
      </c>
      <c r="AY46" s="293">
        <f>SUM(Paniglgasse:Landstrasser_Hauptstrasse!AY46)</f>
        <v>0</v>
      </c>
      <c r="AZ46" s="293">
        <f>SUM(Paniglgasse:Landstrasser_Hauptstrasse!AZ46)</f>
        <v>0</v>
      </c>
      <c r="BA46" s="293">
        <f>SUM(Paniglgasse:Landstrasser_Hauptstrasse!BA46)</f>
        <v>0</v>
      </c>
      <c r="BB46" s="293">
        <f>SUM(Paniglgasse:Landstrasser_Hauptstrasse!BB46)</f>
        <v>0</v>
      </c>
      <c r="BC46" s="293">
        <f>SUM(Paniglgasse:Landstrasser_Hauptstrasse!BC46)</f>
        <v>0</v>
      </c>
      <c r="BD46" s="293">
        <f>SUM(Paniglgasse:Landstrasser_Hauptstrasse!BD46)</f>
        <v>0</v>
      </c>
      <c r="BE46" s="158"/>
      <c r="BF46" s="163">
        <f t="shared" si="31"/>
        <v>11.440000000000001</v>
      </c>
      <c r="BG46" s="77">
        <f t="shared" si="32"/>
        <v>3.53</v>
      </c>
      <c r="BH46" s="77">
        <f t="shared" si="33"/>
        <v>20.599999999999998</v>
      </c>
      <c r="BI46" s="77">
        <f t="shared" si="34"/>
        <v>6.16</v>
      </c>
      <c r="BJ46" s="77">
        <f t="shared" si="35"/>
        <v>5.8</v>
      </c>
      <c r="BK46" s="77">
        <f t="shared" si="36"/>
        <v>12.68</v>
      </c>
      <c r="BL46" s="77">
        <f t="shared" si="37"/>
        <v>8.2100000000000009</v>
      </c>
      <c r="BM46" s="77">
        <f t="shared" si="38"/>
        <v>0</v>
      </c>
      <c r="BN46" s="77">
        <f t="shared" si="39"/>
        <v>5.67</v>
      </c>
      <c r="BO46" s="77">
        <f t="shared" si="40"/>
        <v>0</v>
      </c>
      <c r="BP46" s="77">
        <f t="shared" si="41"/>
        <v>0</v>
      </c>
      <c r="BQ46" s="77">
        <f t="shared" si="42"/>
        <v>0</v>
      </c>
      <c r="BR46" s="157">
        <f t="shared" si="43"/>
        <v>74.09</v>
      </c>
      <c r="BS46" s="77">
        <f t="shared" si="44"/>
        <v>35.57</v>
      </c>
      <c r="BT46" s="77">
        <f t="shared" si="45"/>
        <v>24.64</v>
      </c>
      <c r="BU46" s="77">
        <f t="shared" si="46"/>
        <v>13.88</v>
      </c>
      <c r="BV46" s="77">
        <f t="shared" si="47"/>
        <v>0</v>
      </c>
      <c r="BW46" s="77">
        <f t="shared" si="48"/>
        <v>60.21</v>
      </c>
      <c r="BX46" s="77">
        <f t="shared" si="49"/>
        <v>13.88</v>
      </c>
      <c r="BY46" s="77">
        <f>IF(Info!$O$3="Q1",$BS46,IF(Info!$O$3="Q2",$BS46+$BT46,IF(Info!$O$3="Q3",$BS46+$BT46+$BU46,$BR46)))</f>
        <v>35.57</v>
      </c>
      <c r="BZ46" s="77">
        <f>IF(Info!$O$3="Q1",$BS46,IF(Info!$O$3="Q2",$BT46,IF(Info!$O$3="Q3",$BU46,$BV46)))</f>
        <v>35.57</v>
      </c>
      <c r="CA46" s="156"/>
    </row>
    <row r="47" spans="1:79" x14ac:dyDescent="0.3">
      <c r="A47" s="155"/>
      <c r="B47" s="160" t="s">
        <v>315</v>
      </c>
      <c r="C47" s="166"/>
      <c r="D47" s="157">
        <f t="shared" si="30"/>
        <v>45230.689999999995</v>
      </c>
      <c r="E47" s="161">
        <f t="shared" ref="E47:AJ47" si="50">SUM(E37:E46)</f>
        <v>914</v>
      </c>
      <c r="F47" s="161">
        <f t="shared" si="50"/>
        <v>1090.3</v>
      </c>
      <c r="G47" s="161">
        <f t="shared" si="50"/>
        <v>1495.32</v>
      </c>
      <c r="H47" s="161">
        <f t="shared" si="50"/>
        <v>3297.1600000000003</v>
      </c>
      <c r="I47" s="161">
        <f t="shared" si="50"/>
        <v>1040.01</v>
      </c>
      <c r="J47" s="161">
        <f t="shared" si="50"/>
        <v>757.91000000000008</v>
      </c>
      <c r="K47" s="161">
        <f t="shared" si="50"/>
        <v>834.27</v>
      </c>
      <c r="L47" s="161">
        <f t="shared" si="50"/>
        <v>2048.54</v>
      </c>
      <c r="M47" s="161">
        <f t="shared" si="50"/>
        <v>2622.53</v>
      </c>
      <c r="N47" s="161">
        <f t="shared" si="50"/>
        <v>634.42999999999995</v>
      </c>
      <c r="O47" s="161">
        <f t="shared" si="50"/>
        <v>610.91999999999996</v>
      </c>
      <c r="P47" s="161">
        <f t="shared" si="50"/>
        <v>888.57999999999993</v>
      </c>
      <c r="Q47" s="161">
        <f t="shared" si="50"/>
        <v>1763.19</v>
      </c>
      <c r="R47" s="161">
        <f t="shared" si="50"/>
        <v>2203.21</v>
      </c>
      <c r="S47" s="161">
        <f t="shared" si="50"/>
        <v>653.25</v>
      </c>
      <c r="T47" s="161">
        <f t="shared" si="50"/>
        <v>598.9</v>
      </c>
      <c r="U47" s="161">
        <f t="shared" si="50"/>
        <v>544.99</v>
      </c>
      <c r="V47" s="161">
        <f t="shared" si="50"/>
        <v>1415.71</v>
      </c>
      <c r="W47" s="161">
        <f t="shared" si="50"/>
        <v>2802.88</v>
      </c>
      <c r="X47" s="161">
        <f t="shared" si="50"/>
        <v>776.85</v>
      </c>
      <c r="Y47" s="161">
        <f t="shared" si="50"/>
        <v>452.22</v>
      </c>
      <c r="Z47" s="161">
        <f t="shared" si="50"/>
        <v>695.22</v>
      </c>
      <c r="AA47" s="161">
        <f t="shared" si="50"/>
        <v>1458.41</v>
      </c>
      <c r="AB47" s="161">
        <f t="shared" si="50"/>
        <v>2177.5700000000002</v>
      </c>
      <c r="AC47" s="161">
        <f t="shared" si="50"/>
        <v>645.65</v>
      </c>
      <c r="AD47" s="161">
        <f t="shared" si="50"/>
        <v>580.25</v>
      </c>
      <c r="AE47" s="161">
        <f t="shared" si="50"/>
        <v>649.13</v>
      </c>
      <c r="AF47" s="161">
        <f t="shared" si="50"/>
        <v>1029.5899999999999</v>
      </c>
      <c r="AG47" s="161">
        <f t="shared" si="50"/>
        <v>2348.7000000000003</v>
      </c>
      <c r="AH47" s="161">
        <f t="shared" si="50"/>
        <v>614.73</v>
      </c>
      <c r="AI47" s="161">
        <f t="shared" si="50"/>
        <v>650.11</v>
      </c>
      <c r="AJ47" s="161">
        <f t="shared" si="50"/>
        <v>606.04</v>
      </c>
      <c r="AK47" s="161">
        <f t="shared" ref="AK47:BP47" si="51">SUM(AK37:AK46)</f>
        <v>523.65</v>
      </c>
      <c r="AL47" s="161">
        <f t="shared" si="51"/>
        <v>960.96</v>
      </c>
      <c r="AM47" s="161">
        <f t="shared" si="51"/>
        <v>2755.28</v>
      </c>
      <c r="AN47" s="161">
        <f t="shared" si="51"/>
        <v>901.25</v>
      </c>
      <c r="AO47" s="161">
        <f t="shared" si="51"/>
        <v>566.13</v>
      </c>
      <c r="AP47" s="161">
        <f t="shared" si="51"/>
        <v>622.85</v>
      </c>
      <c r="AQ47" s="161">
        <f t="shared" si="51"/>
        <v>0</v>
      </c>
      <c r="AR47" s="161">
        <f t="shared" si="51"/>
        <v>0</v>
      </c>
      <c r="AS47" s="161">
        <f t="shared" si="51"/>
        <v>0</v>
      </c>
      <c r="AT47" s="161">
        <f t="shared" si="51"/>
        <v>0</v>
      </c>
      <c r="AU47" s="161">
        <f t="shared" si="51"/>
        <v>0</v>
      </c>
      <c r="AV47" s="161">
        <f t="shared" si="51"/>
        <v>0</v>
      </c>
      <c r="AW47" s="161">
        <f t="shared" si="51"/>
        <v>0</v>
      </c>
      <c r="AX47" s="161">
        <f t="shared" si="51"/>
        <v>0</v>
      </c>
      <c r="AY47" s="161">
        <f t="shared" si="51"/>
        <v>0</v>
      </c>
      <c r="AZ47" s="161">
        <f t="shared" si="51"/>
        <v>0</v>
      </c>
      <c r="BA47" s="161">
        <f t="shared" si="51"/>
        <v>0</v>
      </c>
      <c r="BB47" s="161">
        <f t="shared" si="51"/>
        <v>0</v>
      </c>
      <c r="BC47" s="161">
        <f t="shared" si="51"/>
        <v>0</v>
      </c>
      <c r="BD47" s="161">
        <f t="shared" si="51"/>
        <v>0</v>
      </c>
      <c r="BE47" s="158"/>
      <c r="BF47" s="162">
        <f t="shared" si="31"/>
        <v>6796.7800000000007</v>
      </c>
      <c r="BG47" s="157">
        <f t="shared" si="32"/>
        <v>4680.7299999999996</v>
      </c>
      <c r="BH47" s="157">
        <f t="shared" si="33"/>
        <v>6519.65</v>
      </c>
      <c r="BI47" s="157">
        <f t="shared" si="34"/>
        <v>4000.3500000000004</v>
      </c>
      <c r="BJ47" s="157">
        <f t="shared" si="35"/>
        <v>5447.6600000000008</v>
      </c>
      <c r="BK47" s="157">
        <f t="shared" si="36"/>
        <v>5557.1</v>
      </c>
      <c r="BL47" s="157">
        <f t="shared" si="37"/>
        <v>4642.1499999999996</v>
      </c>
      <c r="BM47" s="157">
        <f t="shared" si="38"/>
        <v>2740.76</v>
      </c>
      <c r="BN47" s="157">
        <f t="shared" si="39"/>
        <v>4845.51</v>
      </c>
      <c r="BO47" s="157">
        <f t="shared" si="40"/>
        <v>0</v>
      </c>
      <c r="BP47" s="157">
        <f t="shared" si="41"/>
        <v>0</v>
      </c>
      <c r="BQ47" s="157">
        <f t="shared" si="42"/>
        <v>0</v>
      </c>
      <c r="BR47" s="157">
        <f t="shared" si="43"/>
        <v>45230.69000000001</v>
      </c>
      <c r="BS47" s="157">
        <f t="shared" si="44"/>
        <v>17997.16</v>
      </c>
      <c r="BT47" s="157">
        <f t="shared" si="45"/>
        <v>15005.110000000002</v>
      </c>
      <c r="BU47" s="157">
        <f t="shared" si="46"/>
        <v>12228.42</v>
      </c>
      <c r="BV47" s="157">
        <f t="shared" si="47"/>
        <v>0</v>
      </c>
      <c r="BW47" s="157">
        <f t="shared" si="48"/>
        <v>33002.270000000004</v>
      </c>
      <c r="BX47" s="157">
        <f t="shared" si="49"/>
        <v>12228.42</v>
      </c>
      <c r="BY47" s="157">
        <f>IF(Info!$O$3="Q1",$BS47,IF(Info!$O$3="Q2",$BS47+$BT47,IF(Info!$O$3="Q3",$BS47+$BT47+$BU47,$BR47)))</f>
        <v>17997.16</v>
      </c>
      <c r="BZ47" s="157">
        <f>IF(Info!$O$3="Q1",$BS47,IF(Info!$O$3="Q2",$BT47,IF(Info!$O$3="Q3",$BU47,$BV47)))</f>
        <v>17997.16</v>
      </c>
      <c r="CA47" s="156"/>
    </row>
    <row r="48" spans="1:79" x14ac:dyDescent="0.3">
      <c r="A48" s="155"/>
      <c r="B48" s="291" t="s">
        <v>316</v>
      </c>
      <c r="C48" s="166"/>
      <c r="D48" s="157">
        <f t="shared" si="30"/>
        <v>186004.03000000006</v>
      </c>
      <c r="E48" s="292">
        <f>SUM(Paniglgasse:Landstrasser_Hauptstrasse!E48)</f>
        <v>3408.69</v>
      </c>
      <c r="F48" s="292">
        <f>SUM(Paniglgasse:Landstrasser_Hauptstrasse!F48)</f>
        <v>4773.22</v>
      </c>
      <c r="G48" s="292">
        <f>SUM(Paniglgasse:Landstrasser_Hauptstrasse!G48)</f>
        <v>5096.6900000000005</v>
      </c>
      <c r="H48" s="292">
        <f>SUM(Paniglgasse:Landstrasser_Hauptstrasse!H48)</f>
        <v>4499.51</v>
      </c>
      <c r="I48" s="292">
        <f>SUM(Paniglgasse:Landstrasser_Hauptstrasse!I48)</f>
        <v>5646.41</v>
      </c>
      <c r="J48" s="292">
        <f>SUM(Paniglgasse:Landstrasser_Hauptstrasse!J48)</f>
        <v>5371.97</v>
      </c>
      <c r="K48" s="292">
        <f>SUM(Paniglgasse:Landstrasser_Hauptstrasse!K48)</f>
        <v>6570.95</v>
      </c>
      <c r="L48" s="292">
        <f>SUM(Paniglgasse:Landstrasser_Hauptstrasse!L48)</f>
        <v>6830.82</v>
      </c>
      <c r="M48" s="292">
        <f>SUM(Paniglgasse:Landstrasser_Hauptstrasse!M48)</f>
        <v>5562.4400000000005</v>
      </c>
      <c r="N48" s="292">
        <f>SUM(Paniglgasse:Landstrasser_Hauptstrasse!N48)</f>
        <v>6261.92</v>
      </c>
      <c r="O48" s="292">
        <f>SUM(Paniglgasse:Landstrasser_Hauptstrasse!O48)</f>
        <v>5547.32</v>
      </c>
      <c r="P48" s="292">
        <f>SUM(Paniglgasse:Landstrasser_Hauptstrasse!P48)</f>
        <v>6018.59</v>
      </c>
      <c r="Q48" s="292">
        <f>SUM(Paniglgasse:Landstrasser_Hauptstrasse!Q48)</f>
        <v>5238.22</v>
      </c>
      <c r="R48" s="292">
        <f>SUM(Paniglgasse:Landstrasser_Hauptstrasse!R48)</f>
        <v>3029.45</v>
      </c>
      <c r="S48" s="292">
        <f>SUM(Paniglgasse:Landstrasser_Hauptstrasse!S48)</f>
        <v>3530.82</v>
      </c>
      <c r="T48" s="292">
        <f>SUM(Paniglgasse:Landstrasser_Hauptstrasse!T48)</f>
        <v>4873.83</v>
      </c>
      <c r="U48" s="292">
        <f>SUM(Paniglgasse:Landstrasser_Hauptstrasse!U48)</f>
        <v>5781.58</v>
      </c>
      <c r="V48" s="292">
        <f>SUM(Paniglgasse:Landstrasser_Hauptstrasse!V48)</f>
        <v>6184.4400000000005</v>
      </c>
      <c r="W48" s="292">
        <f>SUM(Paniglgasse:Landstrasser_Hauptstrasse!W48)</f>
        <v>3597.62</v>
      </c>
      <c r="X48" s="292">
        <f>SUM(Paniglgasse:Landstrasser_Hauptstrasse!X48)</f>
        <v>4361.43</v>
      </c>
      <c r="Y48" s="292">
        <f>SUM(Paniglgasse:Landstrasser_Hauptstrasse!Y48)</f>
        <v>3640.51</v>
      </c>
      <c r="Z48" s="292">
        <f>SUM(Paniglgasse:Landstrasser_Hauptstrasse!Z48)</f>
        <v>3642.21</v>
      </c>
      <c r="AA48" s="292">
        <f>SUM(Paniglgasse:Landstrasser_Hauptstrasse!AA48)</f>
        <v>3936.6</v>
      </c>
      <c r="AB48" s="292">
        <f>SUM(Paniglgasse:Landstrasser_Hauptstrasse!AB48)</f>
        <v>3254.08</v>
      </c>
      <c r="AC48" s="292">
        <f>SUM(Paniglgasse:Landstrasser_Hauptstrasse!AC48)</f>
        <v>4492.13</v>
      </c>
      <c r="AD48" s="292">
        <f>SUM(Paniglgasse:Landstrasser_Hauptstrasse!AD48)</f>
        <v>5233.3099999999995</v>
      </c>
      <c r="AE48" s="292">
        <f>SUM(Paniglgasse:Landstrasser_Hauptstrasse!AE48)</f>
        <v>6547.82</v>
      </c>
      <c r="AF48" s="292">
        <f>SUM(Paniglgasse:Landstrasser_Hauptstrasse!AF48)</f>
        <v>6146.23</v>
      </c>
      <c r="AG48" s="292">
        <f>SUM(Paniglgasse:Landstrasser_Hauptstrasse!AG48)</f>
        <v>4520.6400000000003</v>
      </c>
      <c r="AH48" s="292">
        <f>SUM(Paniglgasse:Landstrasser_Hauptstrasse!AH48)</f>
        <v>4203.74</v>
      </c>
      <c r="AI48" s="292">
        <f>SUM(Paniglgasse:Landstrasser_Hauptstrasse!AI48)</f>
        <v>3523.12</v>
      </c>
      <c r="AJ48" s="292">
        <f>SUM(Paniglgasse:Landstrasser_Hauptstrasse!AJ48)</f>
        <v>4635.54</v>
      </c>
      <c r="AK48" s="292">
        <f>SUM(Paniglgasse:Landstrasser_Hauptstrasse!AK48)</f>
        <v>5520.85</v>
      </c>
      <c r="AL48" s="292">
        <f>SUM(Paniglgasse:Landstrasser_Hauptstrasse!AL48)</f>
        <v>5922.6900000000005</v>
      </c>
      <c r="AM48" s="292">
        <f>SUM(Paniglgasse:Landstrasser_Hauptstrasse!AM48)</f>
        <v>4041.6800000000003</v>
      </c>
      <c r="AN48" s="292">
        <f>SUM(Paniglgasse:Landstrasser_Hauptstrasse!AN48)</f>
        <v>4008.59</v>
      </c>
      <c r="AO48" s="292">
        <f>SUM(Paniglgasse:Landstrasser_Hauptstrasse!AO48)</f>
        <v>4599.2299999999996</v>
      </c>
      <c r="AP48" s="292">
        <f>SUM(Paniglgasse:Landstrasser_Hauptstrasse!AP48)</f>
        <v>5949.14</v>
      </c>
      <c r="AQ48" s="292">
        <f>SUM(Paniglgasse:Landstrasser_Hauptstrasse!AQ48)</f>
        <v>0</v>
      </c>
      <c r="AR48" s="292">
        <f>SUM(Paniglgasse:Landstrasser_Hauptstrasse!AR48)</f>
        <v>0</v>
      </c>
      <c r="AS48" s="292">
        <f>SUM(Paniglgasse:Landstrasser_Hauptstrasse!AS48)</f>
        <v>0</v>
      </c>
      <c r="AT48" s="292">
        <f>SUM(Paniglgasse:Landstrasser_Hauptstrasse!AT48)</f>
        <v>0</v>
      </c>
      <c r="AU48" s="292">
        <f>SUM(Paniglgasse:Landstrasser_Hauptstrasse!AU48)</f>
        <v>0</v>
      </c>
      <c r="AV48" s="292">
        <f>SUM(Paniglgasse:Landstrasser_Hauptstrasse!AV48)</f>
        <v>0</v>
      </c>
      <c r="AW48" s="292">
        <f>SUM(Paniglgasse:Landstrasser_Hauptstrasse!AW48)</f>
        <v>0</v>
      </c>
      <c r="AX48" s="292">
        <f>SUM(Paniglgasse:Landstrasser_Hauptstrasse!AX48)</f>
        <v>0</v>
      </c>
      <c r="AY48" s="292">
        <f>SUM(Paniglgasse:Landstrasser_Hauptstrasse!AY48)</f>
        <v>0</v>
      </c>
      <c r="AZ48" s="292">
        <f>SUM(Paniglgasse:Landstrasser_Hauptstrasse!AZ48)</f>
        <v>0</v>
      </c>
      <c r="BA48" s="292">
        <f>SUM(Paniglgasse:Landstrasser_Hauptstrasse!BA48)</f>
        <v>0</v>
      </c>
      <c r="BB48" s="292">
        <f>SUM(Paniglgasse:Landstrasser_Hauptstrasse!BB48)</f>
        <v>0</v>
      </c>
      <c r="BC48" s="292">
        <f>SUM(Paniglgasse:Landstrasser_Hauptstrasse!BC48)</f>
        <v>0</v>
      </c>
      <c r="BD48" s="292">
        <f>SUM(Paniglgasse:Landstrasser_Hauptstrasse!BD48)</f>
        <v>0</v>
      </c>
      <c r="BE48" s="158"/>
      <c r="BF48" s="163">
        <f t="shared" si="31"/>
        <v>17778.11</v>
      </c>
      <c r="BG48" s="77">
        <f t="shared" si="32"/>
        <v>24420.15</v>
      </c>
      <c r="BH48" s="77">
        <f t="shared" si="33"/>
        <v>28628.49</v>
      </c>
      <c r="BI48" s="77">
        <f t="shared" si="34"/>
        <v>17215.68</v>
      </c>
      <c r="BJ48" s="77">
        <f t="shared" si="35"/>
        <v>17784</v>
      </c>
      <c r="BK48" s="77">
        <f t="shared" si="36"/>
        <v>20558.330000000002</v>
      </c>
      <c r="BL48" s="77">
        <f t="shared" si="37"/>
        <v>21418.43</v>
      </c>
      <c r="BM48" s="77">
        <f t="shared" si="38"/>
        <v>19602.2</v>
      </c>
      <c r="BN48" s="77">
        <f t="shared" si="39"/>
        <v>18598.64</v>
      </c>
      <c r="BO48" s="77">
        <f t="shared" si="40"/>
        <v>0</v>
      </c>
      <c r="BP48" s="77">
        <f t="shared" si="41"/>
        <v>0</v>
      </c>
      <c r="BQ48" s="77">
        <f t="shared" si="42"/>
        <v>0</v>
      </c>
      <c r="BR48" s="157">
        <f t="shared" si="43"/>
        <v>186004.03000000003</v>
      </c>
      <c r="BS48" s="77">
        <f t="shared" si="44"/>
        <v>70826.75</v>
      </c>
      <c r="BT48" s="77">
        <f t="shared" si="45"/>
        <v>55558.01</v>
      </c>
      <c r="BU48" s="77">
        <f t="shared" si="46"/>
        <v>59619.270000000004</v>
      </c>
      <c r="BV48" s="77">
        <f t="shared" si="47"/>
        <v>0</v>
      </c>
      <c r="BW48" s="77">
        <f t="shared" si="48"/>
        <v>126384.76</v>
      </c>
      <c r="BX48" s="77">
        <f t="shared" si="49"/>
        <v>59619.270000000004</v>
      </c>
      <c r="BY48" s="77">
        <f>IF(Info!$O$3="Q1",$BS48,IF(Info!$O$3="Q2",$BS48+$BT48,IF(Info!$O$3="Q3",$BS48+$BT48+$BU48,$BR48)))</f>
        <v>70826.75</v>
      </c>
      <c r="BZ48" s="77">
        <f>IF(Info!$O$3="Q1",$BS48,IF(Info!$O$3="Q2",$BT48,IF(Info!$O$3="Q3",$BU48,$BV48)))</f>
        <v>70826.75</v>
      </c>
      <c r="CA48" s="156"/>
    </row>
    <row r="49" spans="1:79" x14ac:dyDescent="0.3">
      <c r="A49" s="155"/>
      <c r="B49" s="291" t="s">
        <v>317</v>
      </c>
      <c r="C49" s="166"/>
      <c r="D49" s="157">
        <f t="shared" si="30"/>
        <v>3017.71</v>
      </c>
      <c r="E49" s="292">
        <f>SUM(Paniglgasse:Landstrasser_Hauptstrasse!E49)</f>
        <v>0</v>
      </c>
      <c r="F49" s="292">
        <f>SUM(Paniglgasse:Landstrasser_Hauptstrasse!F49)</f>
        <v>0</v>
      </c>
      <c r="G49" s="292">
        <f>SUM(Paniglgasse:Landstrasser_Hauptstrasse!G49)</f>
        <v>85.35</v>
      </c>
      <c r="H49" s="292">
        <f>SUM(Paniglgasse:Landstrasser_Hauptstrasse!H49)</f>
        <v>59.79</v>
      </c>
      <c r="I49" s="292">
        <f>SUM(Paniglgasse:Landstrasser_Hauptstrasse!I49)</f>
        <v>79.09</v>
      </c>
      <c r="J49" s="292">
        <f>SUM(Paniglgasse:Landstrasser_Hauptstrasse!J49)</f>
        <v>88.22</v>
      </c>
      <c r="K49" s="292">
        <f>SUM(Paniglgasse:Landstrasser_Hauptstrasse!K49)</f>
        <v>68.22</v>
      </c>
      <c r="L49" s="292">
        <f>SUM(Paniglgasse:Landstrasser_Hauptstrasse!L49)</f>
        <v>130.59</v>
      </c>
      <c r="M49" s="292">
        <f>SUM(Paniglgasse:Landstrasser_Hauptstrasse!M49)</f>
        <v>44.83</v>
      </c>
      <c r="N49" s="292">
        <f>SUM(Paniglgasse:Landstrasser_Hauptstrasse!N49)</f>
        <v>0</v>
      </c>
      <c r="O49" s="292">
        <f>SUM(Paniglgasse:Landstrasser_Hauptstrasse!O49)</f>
        <v>0</v>
      </c>
      <c r="P49" s="292">
        <f>SUM(Paniglgasse:Landstrasser_Hauptstrasse!P49)</f>
        <v>0</v>
      </c>
      <c r="Q49" s="292">
        <f>SUM(Paniglgasse:Landstrasser_Hauptstrasse!Q49)</f>
        <v>111.43</v>
      </c>
      <c r="R49" s="292">
        <f>SUM(Paniglgasse:Landstrasser_Hauptstrasse!R49)</f>
        <v>24</v>
      </c>
      <c r="S49" s="292">
        <f>SUM(Paniglgasse:Landstrasser_Hauptstrasse!S49)</f>
        <v>0</v>
      </c>
      <c r="T49" s="292">
        <f>SUM(Paniglgasse:Landstrasser_Hauptstrasse!T49)</f>
        <v>0</v>
      </c>
      <c r="U49" s="292">
        <f>SUM(Paniglgasse:Landstrasser_Hauptstrasse!U49)</f>
        <v>62.93</v>
      </c>
      <c r="V49" s="292">
        <f>SUM(Paniglgasse:Landstrasser_Hauptstrasse!V49)</f>
        <v>261.92</v>
      </c>
      <c r="W49" s="292">
        <f>SUM(Paniglgasse:Landstrasser_Hauptstrasse!W49)</f>
        <v>152.84</v>
      </c>
      <c r="X49" s="292">
        <f>SUM(Paniglgasse:Landstrasser_Hauptstrasse!X49)</f>
        <v>78.84</v>
      </c>
      <c r="Y49" s="292">
        <f>SUM(Paniglgasse:Landstrasser_Hauptstrasse!Y49)</f>
        <v>41.480000000000004</v>
      </c>
      <c r="Z49" s="292">
        <f>SUM(Paniglgasse:Landstrasser_Hauptstrasse!Z49)</f>
        <v>36.659999999999997</v>
      </c>
      <c r="AA49" s="292">
        <f>SUM(Paniglgasse:Landstrasser_Hauptstrasse!AA49)</f>
        <v>174</v>
      </c>
      <c r="AB49" s="292">
        <f>SUM(Paniglgasse:Landstrasser_Hauptstrasse!AB49)</f>
        <v>80.33</v>
      </c>
      <c r="AC49" s="292">
        <f>SUM(Paniglgasse:Landstrasser_Hauptstrasse!AC49)</f>
        <v>19</v>
      </c>
      <c r="AD49" s="292">
        <f>SUM(Paniglgasse:Landstrasser_Hauptstrasse!AD49)</f>
        <v>0</v>
      </c>
      <c r="AE49" s="292">
        <f>SUM(Paniglgasse:Landstrasser_Hauptstrasse!AE49)</f>
        <v>0</v>
      </c>
      <c r="AF49" s="292">
        <f>SUM(Paniglgasse:Landstrasser_Hauptstrasse!AF49)</f>
        <v>259.68</v>
      </c>
      <c r="AG49" s="292">
        <f>SUM(Paniglgasse:Landstrasser_Hauptstrasse!AG49)</f>
        <v>144.76</v>
      </c>
      <c r="AH49" s="292">
        <f>SUM(Paniglgasse:Landstrasser_Hauptstrasse!AH49)</f>
        <v>139.06</v>
      </c>
      <c r="AI49" s="292">
        <f>SUM(Paniglgasse:Landstrasser_Hauptstrasse!AI49)</f>
        <v>71.59</v>
      </c>
      <c r="AJ49" s="292">
        <f>SUM(Paniglgasse:Landstrasser_Hauptstrasse!AJ49)</f>
        <v>46.84</v>
      </c>
      <c r="AK49" s="292">
        <f>SUM(Paniglgasse:Landstrasser_Hauptstrasse!AK49)</f>
        <v>240.76</v>
      </c>
      <c r="AL49" s="292">
        <f>SUM(Paniglgasse:Landstrasser_Hauptstrasse!AL49)</f>
        <v>253.3</v>
      </c>
      <c r="AM49" s="292">
        <f>SUM(Paniglgasse:Landstrasser_Hauptstrasse!AM49)</f>
        <v>102.66</v>
      </c>
      <c r="AN49" s="292">
        <f>SUM(Paniglgasse:Landstrasser_Hauptstrasse!AN49)</f>
        <v>51.260000000000005</v>
      </c>
      <c r="AO49" s="292">
        <f>SUM(Paniglgasse:Landstrasser_Hauptstrasse!AO49)</f>
        <v>52.93</v>
      </c>
      <c r="AP49" s="292">
        <f>SUM(Paniglgasse:Landstrasser_Hauptstrasse!AP49)</f>
        <v>55.35</v>
      </c>
      <c r="AQ49" s="292">
        <f>SUM(Paniglgasse:Landstrasser_Hauptstrasse!AQ49)</f>
        <v>0</v>
      </c>
      <c r="AR49" s="292">
        <f>SUM(Paniglgasse:Landstrasser_Hauptstrasse!AR49)</f>
        <v>0</v>
      </c>
      <c r="AS49" s="292">
        <f>SUM(Paniglgasse:Landstrasser_Hauptstrasse!AS49)</f>
        <v>0</v>
      </c>
      <c r="AT49" s="292">
        <f>SUM(Paniglgasse:Landstrasser_Hauptstrasse!AT49)</f>
        <v>0</v>
      </c>
      <c r="AU49" s="292">
        <f>SUM(Paniglgasse:Landstrasser_Hauptstrasse!AU49)</f>
        <v>0</v>
      </c>
      <c r="AV49" s="292">
        <f>SUM(Paniglgasse:Landstrasser_Hauptstrasse!AV49)</f>
        <v>0</v>
      </c>
      <c r="AW49" s="292">
        <f>SUM(Paniglgasse:Landstrasser_Hauptstrasse!AW49)</f>
        <v>0</v>
      </c>
      <c r="AX49" s="292">
        <f>SUM(Paniglgasse:Landstrasser_Hauptstrasse!AX49)</f>
        <v>0</v>
      </c>
      <c r="AY49" s="292">
        <f>SUM(Paniglgasse:Landstrasser_Hauptstrasse!AY49)</f>
        <v>0</v>
      </c>
      <c r="AZ49" s="292">
        <f>SUM(Paniglgasse:Landstrasser_Hauptstrasse!AZ49)</f>
        <v>0</v>
      </c>
      <c r="BA49" s="292">
        <f>SUM(Paniglgasse:Landstrasser_Hauptstrasse!BA49)</f>
        <v>0</v>
      </c>
      <c r="BB49" s="292">
        <f>SUM(Paniglgasse:Landstrasser_Hauptstrasse!BB49)</f>
        <v>0</v>
      </c>
      <c r="BC49" s="292">
        <f>SUM(Paniglgasse:Landstrasser_Hauptstrasse!BC49)</f>
        <v>0</v>
      </c>
      <c r="BD49" s="292">
        <f>SUM(Paniglgasse:Landstrasser_Hauptstrasse!BD49)</f>
        <v>0</v>
      </c>
      <c r="BE49" s="158"/>
      <c r="BF49" s="163">
        <f t="shared" si="31"/>
        <v>145.13999999999999</v>
      </c>
      <c r="BG49" s="77">
        <f t="shared" si="32"/>
        <v>366.12</v>
      </c>
      <c r="BH49" s="77">
        <f t="shared" si="33"/>
        <v>156.26</v>
      </c>
      <c r="BI49" s="77">
        <f t="shared" si="34"/>
        <v>86.93</v>
      </c>
      <c r="BJ49" s="77">
        <f t="shared" si="35"/>
        <v>535.08000000000004</v>
      </c>
      <c r="BK49" s="77">
        <f t="shared" si="36"/>
        <v>309.99</v>
      </c>
      <c r="BL49" s="77">
        <f t="shared" si="37"/>
        <v>543.5</v>
      </c>
      <c r="BM49" s="77">
        <f t="shared" si="38"/>
        <v>612.49</v>
      </c>
      <c r="BN49" s="77">
        <f t="shared" si="39"/>
        <v>262.20000000000005</v>
      </c>
      <c r="BO49" s="77">
        <f t="shared" si="40"/>
        <v>0</v>
      </c>
      <c r="BP49" s="77">
        <f t="shared" si="41"/>
        <v>0</v>
      </c>
      <c r="BQ49" s="77">
        <f t="shared" si="42"/>
        <v>0</v>
      </c>
      <c r="BR49" s="157">
        <f t="shared" si="43"/>
        <v>3017.71</v>
      </c>
      <c r="BS49" s="77">
        <f t="shared" si="44"/>
        <v>667.52</v>
      </c>
      <c r="BT49" s="77">
        <f t="shared" si="45"/>
        <v>932</v>
      </c>
      <c r="BU49" s="77">
        <f t="shared" si="46"/>
        <v>1418.19</v>
      </c>
      <c r="BV49" s="77">
        <f t="shared" si="47"/>
        <v>0</v>
      </c>
      <c r="BW49" s="77">
        <f t="shared" si="48"/>
        <v>1599.5200000000002</v>
      </c>
      <c r="BX49" s="77">
        <f t="shared" si="49"/>
        <v>1418.19</v>
      </c>
      <c r="BY49" s="77">
        <f>IF(Info!$O$3="Q1",$BS49,IF(Info!$O$3="Q2",$BS49+$BT49,IF(Info!$O$3="Q3",$BS49+$BT49+$BU49,$BR49)))</f>
        <v>667.52</v>
      </c>
      <c r="BZ49" s="77">
        <f>IF(Info!$O$3="Q1",$BS49,IF(Info!$O$3="Q2",$BT49,IF(Info!$O$3="Q3",$BU49,$BV49)))</f>
        <v>667.52</v>
      </c>
      <c r="CA49" s="156"/>
    </row>
    <row r="50" spans="1:79" x14ac:dyDescent="0.3">
      <c r="A50" s="155"/>
      <c r="B50" s="291" t="s">
        <v>318</v>
      </c>
      <c r="C50" s="166"/>
      <c r="D50" s="157">
        <f t="shared" si="30"/>
        <v>1278</v>
      </c>
      <c r="E50" s="292">
        <f>SUM(Paniglgasse:Landstrasser_Hauptstrasse!E50)</f>
        <v>0</v>
      </c>
      <c r="F50" s="292">
        <f>SUM(Paniglgasse:Landstrasser_Hauptstrasse!F50)</f>
        <v>0</v>
      </c>
      <c r="G50" s="292">
        <f>SUM(Paniglgasse:Landstrasser_Hauptstrasse!G50)</f>
        <v>0</v>
      </c>
      <c r="H50" s="292">
        <f>SUM(Paniglgasse:Landstrasser_Hauptstrasse!H50)</f>
        <v>0</v>
      </c>
      <c r="I50" s="292">
        <f>SUM(Paniglgasse:Landstrasser_Hauptstrasse!I50)</f>
        <v>0</v>
      </c>
      <c r="J50" s="292">
        <f>SUM(Paniglgasse:Landstrasser_Hauptstrasse!J50)</f>
        <v>0</v>
      </c>
      <c r="K50" s="292">
        <f>SUM(Paniglgasse:Landstrasser_Hauptstrasse!K50)</f>
        <v>0</v>
      </c>
      <c r="L50" s="292">
        <f>SUM(Paniglgasse:Landstrasser_Hauptstrasse!L50)</f>
        <v>0</v>
      </c>
      <c r="M50" s="292">
        <f>SUM(Paniglgasse:Landstrasser_Hauptstrasse!M50)</f>
        <v>0</v>
      </c>
      <c r="N50" s="292">
        <f>SUM(Paniglgasse:Landstrasser_Hauptstrasse!N50)</f>
        <v>0</v>
      </c>
      <c r="O50" s="292">
        <f>SUM(Paniglgasse:Landstrasser_Hauptstrasse!O50)</f>
        <v>0</v>
      </c>
      <c r="P50" s="292">
        <f>SUM(Paniglgasse:Landstrasser_Hauptstrasse!P50)</f>
        <v>0</v>
      </c>
      <c r="Q50" s="292">
        <f>SUM(Paniglgasse:Landstrasser_Hauptstrasse!Q50)</f>
        <v>46</v>
      </c>
      <c r="R50" s="292">
        <f>SUM(Paniglgasse:Landstrasser_Hauptstrasse!R50)</f>
        <v>0</v>
      </c>
      <c r="S50" s="292">
        <f>SUM(Paniglgasse:Landstrasser_Hauptstrasse!S50)</f>
        <v>0</v>
      </c>
      <c r="T50" s="292">
        <f>SUM(Paniglgasse:Landstrasser_Hauptstrasse!T50)</f>
        <v>40</v>
      </c>
      <c r="U50" s="292">
        <f>SUM(Paniglgasse:Landstrasser_Hauptstrasse!U50)</f>
        <v>40</v>
      </c>
      <c r="V50" s="292">
        <f>SUM(Paniglgasse:Landstrasser_Hauptstrasse!V50)</f>
        <v>113</v>
      </c>
      <c r="W50" s="292">
        <f>SUM(Paniglgasse:Landstrasser_Hauptstrasse!W50)</f>
        <v>40</v>
      </c>
      <c r="X50" s="292">
        <f>SUM(Paniglgasse:Landstrasser_Hauptstrasse!X50)</f>
        <v>0</v>
      </c>
      <c r="Y50" s="292">
        <f>SUM(Paniglgasse:Landstrasser_Hauptstrasse!Y50)</f>
        <v>0</v>
      </c>
      <c r="Z50" s="292">
        <f>SUM(Paniglgasse:Landstrasser_Hauptstrasse!Z50)</f>
        <v>0</v>
      </c>
      <c r="AA50" s="292">
        <f>SUM(Paniglgasse:Landstrasser_Hauptstrasse!AA50)</f>
        <v>80</v>
      </c>
      <c r="AB50" s="292">
        <f>SUM(Paniglgasse:Landstrasser_Hauptstrasse!AB50)</f>
        <v>0</v>
      </c>
      <c r="AC50" s="292">
        <f>SUM(Paniglgasse:Landstrasser_Hauptstrasse!AC50)</f>
        <v>0</v>
      </c>
      <c r="AD50" s="292">
        <f>SUM(Paniglgasse:Landstrasser_Hauptstrasse!AD50)</f>
        <v>0</v>
      </c>
      <c r="AE50" s="292">
        <f>SUM(Paniglgasse:Landstrasser_Hauptstrasse!AE50)</f>
        <v>0</v>
      </c>
      <c r="AF50" s="292">
        <f>SUM(Paniglgasse:Landstrasser_Hauptstrasse!AF50)</f>
        <v>40</v>
      </c>
      <c r="AG50" s="292">
        <f>SUM(Paniglgasse:Landstrasser_Hauptstrasse!AG50)</f>
        <v>39</v>
      </c>
      <c r="AH50" s="292">
        <f>SUM(Paniglgasse:Landstrasser_Hauptstrasse!AH50)</f>
        <v>39</v>
      </c>
      <c r="AI50" s="292">
        <f>SUM(Paniglgasse:Landstrasser_Hauptstrasse!AI50)</f>
        <v>39</v>
      </c>
      <c r="AJ50" s="292">
        <f>SUM(Paniglgasse:Landstrasser_Hauptstrasse!AJ50)</f>
        <v>0</v>
      </c>
      <c r="AK50" s="292">
        <f>SUM(Paniglgasse:Landstrasser_Hauptstrasse!AK50)</f>
        <v>111</v>
      </c>
      <c r="AL50" s="292">
        <f>SUM(Paniglgasse:Landstrasser_Hauptstrasse!AL50)</f>
        <v>111</v>
      </c>
      <c r="AM50" s="292">
        <f>SUM(Paniglgasse:Landstrasser_Hauptstrasse!AM50)</f>
        <v>153</v>
      </c>
      <c r="AN50" s="292">
        <f>SUM(Paniglgasse:Landstrasser_Hauptstrasse!AN50)</f>
        <v>153</v>
      </c>
      <c r="AO50" s="292">
        <f>SUM(Paniglgasse:Landstrasser_Hauptstrasse!AO50)</f>
        <v>117</v>
      </c>
      <c r="AP50" s="292">
        <f>SUM(Paniglgasse:Landstrasser_Hauptstrasse!AP50)</f>
        <v>117</v>
      </c>
      <c r="AQ50" s="292">
        <f>SUM(Paniglgasse:Landstrasser_Hauptstrasse!AQ50)</f>
        <v>0</v>
      </c>
      <c r="AR50" s="292">
        <f>SUM(Paniglgasse:Landstrasser_Hauptstrasse!AR50)</f>
        <v>0</v>
      </c>
      <c r="AS50" s="292">
        <f>SUM(Paniglgasse:Landstrasser_Hauptstrasse!AS50)</f>
        <v>0</v>
      </c>
      <c r="AT50" s="292">
        <f>SUM(Paniglgasse:Landstrasser_Hauptstrasse!AT50)</f>
        <v>0</v>
      </c>
      <c r="AU50" s="292">
        <f>SUM(Paniglgasse:Landstrasser_Hauptstrasse!AU50)</f>
        <v>0</v>
      </c>
      <c r="AV50" s="292">
        <f>SUM(Paniglgasse:Landstrasser_Hauptstrasse!AV50)</f>
        <v>0</v>
      </c>
      <c r="AW50" s="292">
        <f>SUM(Paniglgasse:Landstrasser_Hauptstrasse!AW50)</f>
        <v>0</v>
      </c>
      <c r="AX50" s="292">
        <f>SUM(Paniglgasse:Landstrasser_Hauptstrasse!AX50)</f>
        <v>0</v>
      </c>
      <c r="AY50" s="292">
        <f>SUM(Paniglgasse:Landstrasser_Hauptstrasse!AY50)</f>
        <v>0</v>
      </c>
      <c r="AZ50" s="292">
        <f>SUM(Paniglgasse:Landstrasser_Hauptstrasse!AZ50)</f>
        <v>0</v>
      </c>
      <c r="BA50" s="292">
        <f>SUM(Paniglgasse:Landstrasser_Hauptstrasse!BA50)</f>
        <v>0</v>
      </c>
      <c r="BB50" s="292">
        <f>SUM(Paniglgasse:Landstrasser_Hauptstrasse!BB50)</f>
        <v>0</v>
      </c>
      <c r="BC50" s="292">
        <f>SUM(Paniglgasse:Landstrasser_Hauptstrasse!BC50)</f>
        <v>0</v>
      </c>
      <c r="BD50" s="292">
        <f>SUM(Paniglgasse:Landstrasser_Hauptstrasse!BD50)</f>
        <v>0</v>
      </c>
      <c r="BE50" s="158"/>
      <c r="BF50" s="163">
        <f t="shared" si="31"/>
        <v>0</v>
      </c>
      <c r="BG50" s="77">
        <f t="shared" si="32"/>
        <v>0</v>
      </c>
      <c r="BH50" s="77">
        <f t="shared" si="33"/>
        <v>46</v>
      </c>
      <c r="BI50" s="77">
        <f t="shared" si="34"/>
        <v>80</v>
      </c>
      <c r="BJ50" s="77">
        <f t="shared" si="35"/>
        <v>153</v>
      </c>
      <c r="BK50" s="77">
        <f t="shared" si="36"/>
        <v>80</v>
      </c>
      <c r="BL50" s="77">
        <f t="shared" si="37"/>
        <v>118</v>
      </c>
      <c r="BM50" s="77">
        <f t="shared" si="38"/>
        <v>261</v>
      </c>
      <c r="BN50" s="77">
        <f t="shared" si="39"/>
        <v>540</v>
      </c>
      <c r="BO50" s="77">
        <f t="shared" si="40"/>
        <v>0</v>
      </c>
      <c r="BP50" s="77">
        <f t="shared" si="41"/>
        <v>0</v>
      </c>
      <c r="BQ50" s="77">
        <f t="shared" si="42"/>
        <v>0</v>
      </c>
      <c r="BR50" s="157">
        <f t="shared" si="43"/>
        <v>1278</v>
      </c>
      <c r="BS50" s="77">
        <f t="shared" si="44"/>
        <v>46</v>
      </c>
      <c r="BT50" s="77">
        <f t="shared" si="45"/>
        <v>313</v>
      </c>
      <c r="BU50" s="77">
        <f t="shared" si="46"/>
        <v>919</v>
      </c>
      <c r="BV50" s="77">
        <f t="shared" si="47"/>
        <v>0</v>
      </c>
      <c r="BW50" s="77">
        <f t="shared" si="48"/>
        <v>359</v>
      </c>
      <c r="BX50" s="77">
        <f t="shared" si="49"/>
        <v>919</v>
      </c>
      <c r="BY50" s="77">
        <f>IF(Info!$O$3="Q1",$BS50,IF(Info!$O$3="Q2",$BS50+$BT50,IF(Info!$O$3="Q3",$BS50+$BT50+$BU50,$BR50)))</f>
        <v>46</v>
      </c>
      <c r="BZ50" s="77">
        <f>IF(Info!$O$3="Q1",$BS50,IF(Info!$O$3="Q2",$BT50,IF(Info!$O$3="Q3",$BU50,$BV50)))</f>
        <v>46</v>
      </c>
      <c r="CA50" s="156"/>
    </row>
    <row r="51" spans="1:79" x14ac:dyDescent="0.3">
      <c r="A51" s="164"/>
      <c r="B51" s="291" t="s">
        <v>319</v>
      </c>
      <c r="C51" s="166"/>
      <c r="D51" s="157">
        <f t="shared" si="30"/>
        <v>1426.9</v>
      </c>
      <c r="E51" s="292">
        <f>SUM(Paniglgasse:Landstrasser_Hauptstrasse!E51)</f>
        <v>0</v>
      </c>
      <c r="F51" s="292">
        <f>SUM(Paniglgasse:Landstrasser_Hauptstrasse!F51)</f>
        <v>0</v>
      </c>
      <c r="G51" s="292">
        <f>SUM(Paniglgasse:Landstrasser_Hauptstrasse!G51)</f>
        <v>84.1</v>
      </c>
      <c r="H51" s="292">
        <f>SUM(Paniglgasse:Landstrasser_Hauptstrasse!H51)</f>
        <v>0</v>
      </c>
      <c r="I51" s="292">
        <f>SUM(Paniglgasse:Landstrasser_Hauptstrasse!I51)</f>
        <v>15</v>
      </c>
      <c r="J51" s="292">
        <f>SUM(Paniglgasse:Landstrasser_Hauptstrasse!J51)</f>
        <v>0</v>
      </c>
      <c r="K51" s="292">
        <f>SUM(Paniglgasse:Landstrasser_Hauptstrasse!K51)</f>
        <v>30</v>
      </c>
      <c r="L51" s="292">
        <f>SUM(Paniglgasse:Landstrasser_Hauptstrasse!L51)</f>
        <v>124</v>
      </c>
      <c r="M51" s="292">
        <f>SUM(Paniglgasse:Landstrasser_Hauptstrasse!M51)</f>
        <v>15</v>
      </c>
      <c r="N51" s="292">
        <f>SUM(Paniglgasse:Landstrasser_Hauptstrasse!N51)</f>
        <v>2</v>
      </c>
      <c r="O51" s="292">
        <f>SUM(Paniglgasse:Landstrasser_Hauptstrasse!O51)</f>
        <v>2</v>
      </c>
      <c r="P51" s="292">
        <f>SUM(Paniglgasse:Landstrasser_Hauptstrasse!P51)</f>
        <v>2</v>
      </c>
      <c r="Q51" s="292">
        <f>SUM(Paniglgasse:Landstrasser_Hauptstrasse!Q51)</f>
        <v>139.63</v>
      </c>
      <c r="R51" s="292">
        <f>SUM(Paniglgasse:Landstrasser_Hauptstrasse!R51)</f>
        <v>2</v>
      </c>
      <c r="S51" s="292">
        <f>SUM(Paniglgasse:Landstrasser_Hauptstrasse!S51)</f>
        <v>2</v>
      </c>
      <c r="T51" s="292">
        <f>SUM(Paniglgasse:Landstrasser_Hauptstrasse!T51)</f>
        <v>2</v>
      </c>
      <c r="U51" s="292">
        <f>SUM(Paniglgasse:Landstrasser_Hauptstrasse!U51)</f>
        <v>7.41</v>
      </c>
      <c r="V51" s="292">
        <f>SUM(Paniglgasse:Landstrasser_Hauptstrasse!V51)</f>
        <v>7.82</v>
      </c>
      <c r="W51" s="292">
        <f>SUM(Paniglgasse:Landstrasser_Hauptstrasse!W51)</f>
        <v>2</v>
      </c>
      <c r="X51" s="292">
        <f>SUM(Paniglgasse:Landstrasser_Hauptstrasse!X51)</f>
        <v>2</v>
      </c>
      <c r="Y51" s="292">
        <f>SUM(Paniglgasse:Landstrasser_Hauptstrasse!Y51)</f>
        <v>7</v>
      </c>
      <c r="Z51" s="292">
        <f>SUM(Paniglgasse:Landstrasser_Hauptstrasse!Z51)</f>
        <v>2</v>
      </c>
      <c r="AA51" s="292">
        <f>SUM(Paniglgasse:Landstrasser_Hauptstrasse!AA51)</f>
        <v>149.49</v>
      </c>
      <c r="AB51" s="292">
        <f>SUM(Paniglgasse:Landstrasser_Hauptstrasse!AB51)</f>
        <v>51.42</v>
      </c>
      <c r="AC51" s="292">
        <f>SUM(Paniglgasse:Landstrasser_Hauptstrasse!AC51)</f>
        <v>19</v>
      </c>
      <c r="AD51" s="292">
        <f>SUM(Paniglgasse:Landstrasser_Hauptstrasse!AD51)</f>
        <v>2</v>
      </c>
      <c r="AE51" s="292">
        <f>SUM(Paniglgasse:Landstrasser_Hauptstrasse!AE51)</f>
        <v>0</v>
      </c>
      <c r="AF51" s="292">
        <f>SUM(Paniglgasse:Landstrasser_Hauptstrasse!AF51)</f>
        <v>294.87</v>
      </c>
      <c r="AG51" s="292">
        <f>SUM(Paniglgasse:Landstrasser_Hauptstrasse!AG51)</f>
        <v>45</v>
      </c>
      <c r="AH51" s="292">
        <f>SUM(Paniglgasse:Landstrasser_Hauptstrasse!AH51)</f>
        <v>15</v>
      </c>
      <c r="AI51" s="292">
        <f>SUM(Paniglgasse:Landstrasser_Hauptstrasse!AI51)</f>
        <v>28.54</v>
      </c>
      <c r="AJ51" s="292">
        <f>SUM(Paniglgasse:Landstrasser_Hauptstrasse!AJ51)</f>
        <v>34.46</v>
      </c>
      <c r="AK51" s="292">
        <f>SUM(Paniglgasse:Landstrasser_Hauptstrasse!AK51)</f>
        <v>152.49</v>
      </c>
      <c r="AL51" s="292">
        <f>SUM(Paniglgasse:Landstrasser_Hauptstrasse!AL51)</f>
        <v>161.69999999999999</v>
      </c>
      <c r="AM51" s="292">
        <f>SUM(Paniglgasse:Landstrasser_Hauptstrasse!AM51)</f>
        <v>24.97</v>
      </c>
      <c r="AN51" s="292">
        <f>SUM(Paniglgasse:Landstrasser_Hauptstrasse!AN51)</f>
        <v>0</v>
      </c>
      <c r="AO51" s="292">
        <f>SUM(Paniglgasse:Landstrasser_Hauptstrasse!AO51)</f>
        <v>0</v>
      </c>
      <c r="AP51" s="292">
        <f>SUM(Paniglgasse:Landstrasser_Hauptstrasse!AP51)</f>
        <v>0</v>
      </c>
      <c r="AQ51" s="292">
        <f>SUM(Paniglgasse:Landstrasser_Hauptstrasse!AQ51)</f>
        <v>0</v>
      </c>
      <c r="AR51" s="292">
        <f>SUM(Paniglgasse:Landstrasser_Hauptstrasse!AR51)</f>
        <v>0</v>
      </c>
      <c r="AS51" s="292">
        <f>SUM(Paniglgasse:Landstrasser_Hauptstrasse!AS51)</f>
        <v>0</v>
      </c>
      <c r="AT51" s="292">
        <f>SUM(Paniglgasse:Landstrasser_Hauptstrasse!AT51)</f>
        <v>0</v>
      </c>
      <c r="AU51" s="292">
        <f>SUM(Paniglgasse:Landstrasser_Hauptstrasse!AU51)</f>
        <v>0</v>
      </c>
      <c r="AV51" s="292">
        <f>SUM(Paniglgasse:Landstrasser_Hauptstrasse!AV51)</f>
        <v>0</v>
      </c>
      <c r="AW51" s="292">
        <f>SUM(Paniglgasse:Landstrasser_Hauptstrasse!AW51)</f>
        <v>0</v>
      </c>
      <c r="AX51" s="292">
        <f>SUM(Paniglgasse:Landstrasser_Hauptstrasse!AX51)</f>
        <v>0</v>
      </c>
      <c r="AY51" s="292">
        <f>SUM(Paniglgasse:Landstrasser_Hauptstrasse!AY51)</f>
        <v>0</v>
      </c>
      <c r="AZ51" s="292">
        <f>SUM(Paniglgasse:Landstrasser_Hauptstrasse!AZ51)</f>
        <v>0</v>
      </c>
      <c r="BA51" s="292">
        <f>SUM(Paniglgasse:Landstrasser_Hauptstrasse!BA51)</f>
        <v>0</v>
      </c>
      <c r="BB51" s="292">
        <f>SUM(Paniglgasse:Landstrasser_Hauptstrasse!BB51)</f>
        <v>0</v>
      </c>
      <c r="BC51" s="292">
        <f>SUM(Paniglgasse:Landstrasser_Hauptstrasse!BC51)</f>
        <v>0</v>
      </c>
      <c r="BD51" s="292">
        <f>SUM(Paniglgasse:Landstrasser_Hauptstrasse!BD51)</f>
        <v>0</v>
      </c>
      <c r="BE51" s="158"/>
      <c r="BF51" s="163">
        <f t="shared" si="31"/>
        <v>84.1</v>
      </c>
      <c r="BG51" s="77">
        <f t="shared" si="32"/>
        <v>169</v>
      </c>
      <c r="BH51" s="77">
        <f t="shared" si="33"/>
        <v>160.63</v>
      </c>
      <c r="BI51" s="77">
        <f t="shared" si="34"/>
        <v>13.41</v>
      </c>
      <c r="BJ51" s="77">
        <f t="shared" si="35"/>
        <v>18.82</v>
      </c>
      <c r="BK51" s="77">
        <f t="shared" si="36"/>
        <v>223.91000000000003</v>
      </c>
      <c r="BL51" s="77">
        <f t="shared" si="37"/>
        <v>354.87</v>
      </c>
      <c r="BM51" s="77">
        <f t="shared" si="38"/>
        <v>377.19</v>
      </c>
      <c r="BN51" s="77">
        <f t="shared" si="39"/>
        <v>24.97</v>
      </c>
      <c r="BO51" s="77">
        <f t="shared" si="40"/>
        <v>0</v>
      </c>
      <c r="BP51" s="77">
        <f t="shared" si="41"/>
        <v>0</v>
      </c>
      <c r="BQ51" s="77">
        <f t="shared" si="42"/>
        <v>0</v>
      </c>
      <c r="BR51" s="157">
        <f t="shared" si="43"/>
        <v>1426.9000000000003</v>
      </c>
      <c r="BS51" s="77">
        <f t="shared" si="44"/>
        <v>413.73</v>
      </c>
      <c r="BT51" s="77">
        <f t="shared" si="45"/>
        <v>256.14000000000004</v>
      </c>
      <c r="BU51" s="77">
        <f t="shared" si="46"/>
        <v>757.03</v>
      </c>
      <c r="BV51" s="77">
        <f t="shared" si="47"/>
        <v>0</v>
      </c>
      <c r="BW51" s="77">
        <f t="shared" si="48"/>
        <v>669.87000000000012</v>
      </c>
      <c r="BX51" s="77">
        <f t="shared" si="49"/>
        <v>757.03</v>
      </c>
      <c r="BY51" s="77">
        <f>IF(Info!$O$3="Q1",$BS51,IF(Info!$O$3="Q2",$BS51+$BT51,IF(Info!$O$3="Q3",$BS51+$BT51+$BU51,$BR51)))</f>
        <v>413.73</v>
      </c>
      <c r="BZ51" s="77">
        <f>IF(Info!$O$3="Q1",$BS51,IF(Info!$O$3="Q2",$BT51,IF(Info!$O$3="Q3",$BU51,$BV51)))</f>
        <v>413.73</v>
      </c>
      <c r="CA51" s="156"/>
    </row>
    <row r="52" spans="1:79" x14ac:dyDescent="0.3">
      <c r="A52" s="155"/>
      <c r="B52" s="160" t="s">
        <v>320</v>
      </c>
      <c r="C52" s="166"/>
      <c r="D52" s="157">
        <f t="shared" si="30"/>
        <v>191726.64</v>
      </c>
      <c r="E52" s="161">
        <f t="shared" ref="E52:AJ52" si="52">SUM(E48:E51)</f>
        <v>3408.69</v>
      </c>
      <c r="F52" s="161">
        <f t="shared" si="52"/>
        <v>4773.22</v>
      </c>
      <c r="G52" s="161">
        <f t="shared" si="52"/>
        <v>5266.1400000000012</v>
      </c>
      <c r="H52" s="161">
        <f t="shared" si="52"/>
        <v>4559.3</v>
      </c>
      <c r="I52" s="161">
        <f t="shared" si="52"/>
        <v>5740.5</v>
      </c>
      <c r="J52" s="161">
        <f t="shared" si="52"/>
        <v>5460.1900000000005</v>
      </c>
      <c r="K52" s="161">
        <f t="shared" si="52"/>
        <v>6669.17</v>
      </c>
      <c r="L52" s="161">
        <f t="shared" si="52"/>
        <v>7085.41</v>
      </c>
      <c r="M52" s="161">
        <f t="shared" si="52"/>
        <v>5622.27</v>
      </c>
      <c r="N52" s="161">
        <f t="shared" si="52"/>
        <v>6263.92</v>
      </c>
      <c r="O52" s="161">
        <f t="shared" si="52"/>
        <v>5549.32</v>
      </c>
      <c r="P52" s="161">
        <f t="shared" si="52"/>
        <v>6020.59</v>
      </c>
      <c r="Q52" s="161">
        <f t="shared" si="52"/>
        <v>5535.2800000000007</v>
      </c>
      <c r="R52" s="161">
        <f t="shared" si="52"/>
        <v>3055.45</v>
      </c>
      <c r="S52" s="161">
        <f t="shared" si="52"/>
        <v>3532.82</v>
      </c>
      <c r="T52" s="161">
        <f t="shared" si="52"/>
        <v>4915.83</v>
      </c>
      <c r="U52" s="161">
        <f t="shared" si="52"/>
        <v>5891.92</v>
      </c>
      <c r="V52" s="161">
        <f t="shared" si="52"/>
        <v>6567.18</v>
      </c>
      <c r="W52" s="161">
        <f t="shared" si="52"/>
        <v>3792.46</v>
      </c>
      <c r="X52" s="161">
        <f t="shared" si="52"/>
        <v>4442.2700000000004</v>
      </c>
      <c r="Y52" s="161">
        <f t="shared" si="52"/>
        <v>3688.9900000000002</v>
      </c>
      <c r="Z52" s="161">
        <f t="shared" si="52"/>
        <v>3680.87</v>
      </c>
      <c r="AA52" s="161">
        <f t="shared" si="52"/>
        <v>4340.09</v>
      </c>
      <c r="AB52" s="161">
        <f t="shared" si="52"/>
        <v>3385.83</v>
      </c>
      <c r="AC52" s="161">
        <f t="shared" si="52"/>
        <v>4530.13</v>
      </c>
      <c r="AD52" s="161">
        <f t="shared" si="52"/>
        <v>5235.3099999999995</v>
      </c>
      <c r="AE52" s="161">
        <f t="shared" si="52"/>
        <v>6547.82</v>
      </c>
      <c r="AF52" s="161">
        <f t="shared" si="52"/>
        <v>6740.78</v>
      </c>
      <c r="AG52" s="161">
        <f t="shared" si="52"/>
        <v>4749.4000000000005</v>
      </c>
      <c r="AH52" s="161">
        <f t="shared" si="52"/>
        <v>4396.8</v>
      </c>
      <c r="AI52" s="161">
        <f t="shared" si="52"/>
        <v>3662.25</v>
      </c>
      <c r="AJ52" s="161">
        <f t="shared" si="52"/>
        <v>4716.84</v>
      </c>
      <c r="AK52" s="161">
        <f t="shared" ref="AK52:BP52" si="53">SUM(AK48:AK51)</f>
        <v>6025.1</v>
      </c>
      <c r="AL52" s="161">
        <f t="shared" si="53"/>
        <v>6448.6900000000005</v>
      </c>
      <c r="AM52" s="161">
        <f t="shared" si="53"/>
        <v>4322.3100000000004</v>
      </c>
      <c r="AN52" s="161">
        <f t="shared" si="53"/>
        <v>4212.8500000000004</v>
      </c>
      <c r="AO52" s="161">
        <f t="shared" si="53"/>
        <v>4769.16</v>
      </c>
      <c r="AP52" s="161">
        <f t="shared" si="53"/>
        <v>6121.4900000000007</v>
      </c>
      <c r="AQ52" s="161">
        <f t="shared" si="53"/>
        <v>0</v>
      </c>
      <c r="AR52" s="161">
        <f t="shared" si="53"/>
        <v>0</v>
      </c>
      <c r="AS52" s="161">
        <f t="shared" si="53"/>
        <v>0</v>
      </c>
      <c r="AT52" s="161">
        <f t="shared" si="53"/>
        <v>0</v>
      </c>
      <c r="AU52" s="161">
        <f t="shared" si="53"/>
        <v>0</v>
      </c>
      <c r="AV52" s="161">
        <f t="shared" si="53"/>
        <v>0</v>
      </c>
      <c r="AW52" s="161">
        <f t="shared" si="53"/>
        <v>0</v>
      </c>
      <c r="AX52" s="161">
        <f t="shared" si="53"/>
        <v>0</v>
      </c>
      <c r="AY52" s="161">
        <f t="shared" si="53"/>
        <v>0</v>
      </c>
      <c r="AZ52" s="161">
        <f t="shared" si="53"/>
        <v>0</v>
      </c>
      <c r="BA52" s="161">
        <f t="shared" si="53"/>
        <v>0</v>
      </c>
      <c r="BB52" s="161">
        <f t="shared" si="53"/>
        <v>0</v>
      </c>
      <c r="BC52" s="161">
        <f t="shared" si="53"/>
        <v>0</v>
      </c>
      <c r="BD52" s="161">
        <f t="shared" si="53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x14ac:dyDescent="0.3">
      <c r="A53" s="155"/>
      <c r="B53" s="78" t="s">
        <v>321</v>
      </c>
      <c r="C53" s="166"/>
      <c r="D53" s="170">
        <f t="shared" ref="D53:AI53" si="54">IF(D73=0,0,(D27-D26)/D47)</f>
        <v>3.0047529675094506</v>
      </c>
      <c r="E53" s="171">
        <f t="shared" si="54"/>
        <v>2.2182494529540482</v>
      </c>
      <c r="F53" s="171">
        <f t="shared" si="54"/>
        <v>2.13538475648904</v>
      </c>
      <c r="G53" s="171">
        <f t="shared" si="54"/>
        <v>2.3040753818580639</v>
      </c>
      <c r="H53" s="171">
        <f t="shared" si="54"/>
        <v>2.2898858411481395</v>
      </c>
      <c r="I53" s="171">
        <f t="shared" si="54"/>
        <v>2.0094806780704033</v>
      </c>
      <c r="J53" s="171">
        <f t="shared" si="54"/>
        <v>2.4740008708157957</v>
      </c>
      <c r="K53" s="171">
        <f t="shared" si="54"/>
        <v>2.1934146019873664</v>
      </c>
      <c r="L53" s="171">
        <f t="shared" si="54"/>
        <v>2.1945336678805396</v>
      </c>
      <c r="M53" s="171">
        <f t="shared" si="54"/>
        <v>2.8499540520032176</v>
      </c>
      <c r="N53" s="171">
        <f t="shared" si="54"/>
        <v>3.6497958797660894</v>
      </c>
      <c r="O53" s="171">
        <f t="shared" si="54"/>
        <v>2.4911936096379232</v>
      </c>
      <c r="P53" s="171">
        <f t="shared" si="54"/>
        <v>2.2506133381350022</v>
      </c>
      <c r="Q53" s="171">
        <f t="shared" si="54"/>
        <v>2.6670977035940542</v>
      </c>
      <c r="R53" s="171">
        <f t="shared" si="54"/>
        <v>3.6523753977151521</v>
      </c>
      <c r="S53" s="171">
        <f t="shared" si="54"/>
        <v>3.2401990049751244</v>
      </c>
      <c r="T53" s="171">
        <f t="shared" si="54"/>
        <v>3.4143596593755219</v>
      </c>
      <c r="U53" s="171">
        <f t="shared" si="54"/>
        <v>3.5428172993999887</v>
      </c>
      <c r="V53" s="171">
        <f t="shared" si="54"/>
        <v>3.2683529818960095</v>
      </c>
      <c r="W53" s="171">
        <f t="shared" si="54"/>
        <v>3.0153484986870644</v>
      </c>
      <c r="X53" s="171">
        <f t="shared" si="54"/>
        <v>3.11666344854219</v>
      </c>
      <c r="Y53" s="171">
        <f t="shared" si="54"/>
        <v>4.0921011896864359</v>
      </c>
      <c r="Z53" s="171">
        <f t="shared" si="54"/>
        <v>3.1851212565806506</v>
      </c>
      <c r="AA53" s="171">
        <f t="shared" si="54"/>
        <v>3.2979477650317812</v>
      </c>
      <c r="AB53" s="171">
        <f t="shared" si="54"/>
        <v>4.2145097516956973</v>
      </c>
      <c r="AC53" s="171">
        <f t="shared" si="54"/>
        <v>3.2111050878959189</v>
      </c>
      <c r="AD53" s="171">
        <f t="shared" si="54"/>
        <v>3.3731495045239122</v>
      </c>
      <c r="AE53" s="171">
        <f t="shared" si="54"/>
        <v>3.6875202193705419</v>
      </c>
      <c r="AF53" s="171">
        <f t="shared" si="54"/>
        <v>3.9240668615662551</v>
      </c>
      <c r="AG53" s="171">
        <f t="shared" si="54"/>
        <v>3.5923574743475104</v>
      </c>
      <c r="AH53" s="171">
        <f t="shared" si="54"/>
        <v>3.7604639435199192</v>
      </c>
      <c r="AI53" s="171">
        <f t="shared" si="54"/>
        <v>3.2587869745120059</v>
      </c>
      <c r="AJ53" s="171">
        <f t="shared" ref="AJ53:BD53" si="55">IF(AJ73=0,0,(AJ27-AJ26)/AJ47)</f>
        <v>3.349415880139925</v>
      </c>
      <c r="AK53" s="171">
        <f t="shared" si="55"/>
        <v>3.7451733027785736</v>
      </c>
      <c r="AL53" s="171">
        <f t="shared" si="55"/>
        <v>3.8136759074259072</v>
      </c>
      <c r="AM53" s="171">
        <f t="shared" si="55"/>
        <v>2.8600868151331262</v>
      </c>
      <c r="AN53" s="171">
        <f t="shared" si="55"/>
        <v>2.2402330097087377</v>
      </c>
      <c r="AO53" s="171">
        <f t="shared" si="55"/>
        <v>3.1618886121562184</v>
      </c>
      <c r="AP53" s="171">
        <f t="shared" si="55"/>
        <v>3.0233121939471781</v>
      </c>
      <c r="AQ53" s="171">
        <f t="shared" si="55"/>
        <v>0</v>
      </c>
      <c r="AR53" s="171">
        <f t="shared" si="55"/>
        <v>0</v>
      </c>
      <c r="AS53" s="171">
        <f t="shared" si="55"/>
        <v>0</v>
      </c>
      <c r="AT53" s="171">
        <f t="shared" si="55"/>
        <v>0</v>
      </c>
      <c r="AU53" s="171">
        <f t="shared" si="55"/>
        <v>0</v>
      </c>
      <c r="AV53" s="171">
        <f t="shared" si="55"/>
        <v>0</v>
      </c>
      <c r="AW53" s="171">
        <f t="shared" si="55"/>
        <v>0</v>
      </c>
      <c r="AX53" s="171">
        <f t="shared" si="55"/>
        <v>0</v>
      </c>
      <c r="AY53" s="171">
        <f t="shared" si="55"/>
        <v>0</v>
      </c>
      <c r="AZ53" s="171">
        <f t="shared" si="55"/>
        <v>0</v>
      </c>
      <c r="BA53" s="171">
        <f t="shared" si="55"/>
        <v>0</v>
      </c>
      <c r="BB53" s="171">
        <f t="shared" si="55"/>
        <v>0</v>
      </c>
      <c r="BC53" s="171">
        <f t="shared" si="55"/>
        <v>0</v>
      </c>
      <c r="BD53" s="171">
        <f t="shared" si="55"/>
        <v>0</v>
      </c>
      <c r="BE53" s="158"/>
      <c r="BF53" s="172">
        <f t="shared" ref="BF53:BZ53" si="56">IF(BF73=0,0,(BF27-BF26)/BF47)</f>
        <v>2.2585900970753796</v>
      </c>
      <c r="BG53" s="171">
        <f t="shared" si="56"/>
        <v>2.198469042222047</v>
      </c>
      <c r="BH53" s="171">
        <f t="shared" si="56"/>
        <v>2.7630317578397614</v>
      </c>
      <c r="BI53" s="171">
        <f t="shared" si="56"/>
        <v>3.5345082305298283</v>
      </c>
      <c r="BJ53" s="171">
        <f t="shared" si="56"/>
        <v>3.1849289419677436</v>
      </c>
      <c r="BK53" s="171">
        <f t="shared" si="56"/>
        <v>3.6407532705907761</v>
      </c>
      <c r="BL53" s="171">
        <f t="shared" si="56"/>
        <v>3.7014960740174279</v>
      </c>
      <c r="BM53" s="171">
        <f t="shared" si="56"/>
        <v>3.5663100745778546</v>
      </c>
      <c r="BN53" s="171">
        <f t="shared" si="56"/>
        <v>2.8010384871767879</v>
      </c>
      <c r="BO53" s="171">
        <f t="shared" si="56"/>
        <v>0</v>
      </c>
      <c r="BP53" s="171">
        <f t="shared" si="56"/>
        <v>0</v>
      </c>
      <c r="BQ53" s="171">
        <f t="shared" si="56"/>
        <v>0</v>
      </c>
      <c r="BR53" s="173">
        <f t="shared" si="56"/>
        <v>3.0047529675094489</v>
      </c>
      <c r="BS53" s="171">
        <f t="shared" si="56"/>
        <v>2.4256927204069978</v>
      </c>
      <c r="BT53" s="171">
        <f t="shared" si="56"/>
        <v>3.4469397425277122</v>
      </c>
      <c r="BU53" s="171">
        <f t="shared" si="56"/>
        <v>3.3143905753973124</v>
      </c>
      <c r="BV53" s="171">
        <f t="shared" si="56"/>
        <v>0</v>
      </c>
      <c r="BW53" s="171">
        <f t="shared" si="56"/>
        <v>2.8900221106002708</v>
      </c>
      <c r="BX53" s="171">
        <f t="shared" si="56"/>
        <v>3.3143905753973124</v>
      </c>
      <c r="BY53" s="171">
        <f t="shared" si="56"/>
        <v>2.4256927204069978</v>
      </c>
      <c r="BZ53" s="171">
        <f t="shared" si="56"/>
        <v>2.4256927204069978</v>
      </c>
      <c r="CA53" s="156"/>
    </row>
    <row r="54" spans="1:79" x14ac:dyDescent="0.3">
      <c r="A54" s="155"/>
      <c r="B54" s="291" t="s">
        <v>322</v>
      </c>
      <c r="C54" s="166"/>
      <c r="D54" s="157">
        <f>SUM(E54:BD54)</f>
        <v>48166.999999999985</v>
      </c>
      <c r="E54" s="292">
        <f>SUM(Paniglgasse:Landstrasser_Hauptstrasse!E54)</f>
        <v>1113</v>
      </c>
      <c r="F54" s="292">
        <f>SUM(Paniglgasse:Landstrasser_Hauptstrasse!F54)</f>
        <v>1025.2</v>
      </c>
      <c r="G54" s="292">
        <f>SUM(Paniglgasse:Landstrasser_Hauptstrasse!G54)</f>
        <v>1735.06</v>
      </c>
      <c r="H54" s="292">
        <f>SUM(Paniglgasse:Landstrasser_Hauptstrasse!H54)</f>
        <v>1281.18</v>
      </c>
      <c r="I54" s="292">
        <f>SUM(Paniglgasse:Landstrasser_Hauptstrasse!I54)</f>
        <v>918.55</v>
      </c>
      <c r="J54" s="292">
        <f>SUM(Paniglgasse:Landstrasser_Hauptstrasse!J54)</f>
        <v>1009.77</v>
      </c>
      <c r="K54" s="292">
        <f>SUM(Paniglgasse:Landstrasser_Hauptstrasse!K54)</f>
        <v>1028.67</v>
      </c>
      <c r="L54" s="292">
        <f>SUM(Paniglgasse:Landstrasser_Hauptstrasse!L54)</f>
        <v>1650.29</v>
      </c>
      <c r="M54" s="292">
        <f>SUM(Paniglgasse:Landstrasser_Hauptstrasse!M54)</f>
        <v>1536.16</v>
      </c>
      <c r="N54" s="292">
        <f>SUM(Paniglgasse:Landstrasser_Hauptstrasse!N54)</f>
        <v>972.77</v>
      </c>
      <c r="O54" s="292">
        <f>SUM(Paniglgasse:Landstrasser_Hauptstrasse!O54)</f>
        <v>836.09</v>
      </c>
      <c r="P54" s="292">
        <f>SUM(Paniglgasse:Landstrasser_Hauptstrasse!P54)</f>
        <v>1069.1600000000001</v>
      </c>
      <c r="Q54" s="292">
        <f>SUM(Paniglgasse:Landstrasser_Hauptstrasse!Q54)</f>
        <v>1967.49</v>
      </c>
      <c r="R54" s="292">
        <f>SUM(Paniglgasse:Landstrasser_Hauptstrasse!R54)</f>
        <v>1742.02</v>
      </c>
      <c r="S54" s="292">
        <f>SUM(Paniglgasse:Landstrasser_Hauptstrasse!S54)</f>
        <v>879.16</v>
      </c>
      <c r="T54" s="292">
        <f>SUM(Paniglgasse:Landstrasser_Hauptstrasse!T54)</f>
        <v>949.92000000000007</v>
      </c>
      <c r="U54" s="292">
        <f>SUM(Paniglgasse:Landstrasser_Hauptstrasse!U54)</f>
        <v>1008.78</v>
      </c>
      <c r="V54" s="292">
        <f>SUM(Paniglgasse:Landstrasser_Hauptstrasse!V54)</f>
        <v>1774.56</v>
      </c>
      <c r="W54" s="292">
        <f>SUM(Paniglgasse:Landstrasser_Hauptstrasse!W54)</f>
        <v>1568.15</v>
      </c>
      <c r="X54" s="292">
        <f>SUM(Paniglgasse:Landstrasser_Hauptstrasse!X54)</f>
        <v>1036.57</v>
      </c>
      <c r="Y54" s="292">
        <f>SUM(Paniglgasse:Landstrasser_Hauptstrasse!Y54)</f>
        <v>897.27</v>
      </c>
      <c r="Z54" s="292">
        <f>SUM(Paniglgasse:Landstrasser_Hauptstrasse!Z54)</f>
        <v>1122.2</v>
      </c>
      <c r="AA54" s="292">
        <f>SUM(Paniglgasse:Landstrasser_Hauptstrasse!AA54)</f>
        <v>1983.75</v>
      </c>
      <c r="AB54" s="292">
        <f>SUM(Paniglgasse:Landstrasser_Hauptstrasse!AB54)</f>
        <v>1625.6100000000001</v>
      </c>
      <c r="AC54" s="292">
        <f>SUM(Paniglgasse:Landstrasser_Hauptstrasse!AC54)</f>
        <v>1101.3499999999999</v>
      </c>
      <c r="AD54" s="292">
        <f>SUM(Paniglgasse:Landstrasser_Hauptstrasse!AD54)</f>
        <v>1011.95</v>
      </c>
      <c r="AE54" s="292">
        <f>SUM(Paniglgasse:Landstrasser_Hauptstrasse!AE54)</f>
        <v>1082.96</v>
      </c>
      <c r="AF54" s="292">
        <f>SUM(Paniglgasse:Landstrasser_Hauptstrasse!AF54)</f>
        <v>1803.75</v>
      </c>
      <c r="AG54" s="292">
        <f>SUM(Paniglgasse:Landstrasser_Hauptstrasse!AG54)</f>
        <v>1419.68</v>
      </c>
      <c r="AH54" s="292">
        <f>SUM(Paniglgasse:Landstrasser_Hauptstrasse!AH54)</f>
        <v>1446.54</v>
      </c>
      <c r="AI54" s="292">
        <f>SUM(Paniglgasse:Landstrasser_Hauptstrasse!AI54)</f>
        <v>1028.3800000000001</v>
      </c>
      <c r="AJ54" s="292">
        <f>SUM(Paniglgasse:Landstrasser_Hauptstrasse!AJ54)</f>
        <v>1031.56</v>
      </c>
      <c r="AK54" s="292">
        <f>SUM(Paniglgasse:Landstrasser_Hauptstrasse!AK54)</f>
        <v>1076.92</v>
      </c>
      <c r="AL54" s="292">
        <f>SUM(Paniglgasse:Landstrasser_Hauptstrasse!AL54)</f>
        <v>1848.85</v>
      </c>
      <c r="AM54" s="292">
        <f>SUM(Paniglgasse:Landstrasser_Hauptstrasse!AM54)</f>
        <v>1513.52</v>
      </c>
      <c r="AN54" s="292">
        <f>SUM(Paniglgasse:Landstrasser_Hauptstrasse!AN54)</f>
        <v>979.2</v>
      </c>
      <c r="AO54" s="292">
        <f>SUM(Paniglgasse:Landstrasser_Hauptstrasse!AO54)</f>
        <v>994.85</v>
      </c>
      <c r="AP54" s="292">
        <f>SUM(Paniglgasse:Landstrasser_Hauptstrasse!AP54)</f>
        <v>1096.1100000000001</v>
      </c>
      <c r="AQ54" s="292">
        <f>SUM(Paniglgasse:Landstrasser_Hauptstrasse!AQ54)</f>
        <v>0</v>
      </c>
      <c r="AR54" s="292">
        <f>SUM(Paniglgasse:Landstrasser_Hauptstrasse!AR54)</f>
        <v>0</v>
      </c>
      <c r="AS54" s="292">
        <f>SUM(Paniglgasse:Landstrasser_Hauptstrasse!AS54)</f>
        <v>0</v>
      </c>
      <c r="AT54" s="292">
        <f>SUM(Paniglgasse:Landstrasser_Hauptstrasse!AT54)</f>
        <v>0</v>
      </c>
      <c r="AU54" s="292">
        <f>SUM(Paniglgasse:Landstrasser_Hauptstrasse!AU54)</f>
        <v>0</v>
      </c>
      <c r="AV54" s="292">
        <f>SUM(Paniglgasse:Landstrasser_Hauptstrasse!AV54)</f>
        <v>0</v>
      </c>
      <c r="AW54" s="292">
        <f>SUM(Paniglgasse:Landstrasser_Hauptstrasse!AW54)</f>
        <v>0</v>
      </c>
      <c r="AX54" s="292">
        <f>SUM(Paniglgasse:Landstrasser_Hauptstrasse!AX54)</f>
        <v>0</v>
      </c>
      <c r="AY54" s="292">
        <f>SUM(Paniglgasse:Landstrasser_Hauptstrasse!AY54)</f>
        <v>0</v>
      </c>
      <c r="AZ54" s="292">
        <f>SUM(Paniglgasse:Landstrasser_Hauptstrasse!AZ54)</f>
        <v>0</v>
      </c>
      <c r="BA54" s="292">
        <f>SUM(Paniglgasse:Landstrasser_Hauptstrasse!BA54)</f>
        <v>0</v>
      </c>
      <c r="BB54" s="292">
        <f>SUM(Paniglgasse:Landstrasser_Hauptstrasse!BB54)</f>
        <v>0</v>
      </c>
      <c r="BC54" s="292">
        <f>SUM(Paniglgasse:Landstrasser_Hauptstrasse!BC54)</f>
        <v>0</v>
      </c>
      <c r="BD54" s="292">
        <f>SUM(Paniglgasse:Landstrasser_Hauptstrasse!BD54)</f>
        <v>0</v>
      </c>
      <c r="BE54" s="158"/>
      <c r="BF54" s="163">
        <f>SUM(E54:H54)</f>
        <v>5154.4399999999996</v>
      </c>
      <c r="BG54" s="77">
        <f>SUM(I54:L54)</f>
        <v>4607.28</v>
      </c>
      <c r="BH54" s="77">
        <f>SUM(M54:Q54)</f>
        <v>6381.67</v>
      </c>
      <c r="BI54" s="77">
        <f>SUM(R54:U54)</f>
        <v>4579.88</v>
      </c>
      <c r="BJ54" s="77">
        <f>SUM(V54:Y54)</f>
        <v>5276.5499999999993</v>
      </c>
      <c r="BK54" s="77">
        <f>SUM(Z54:AD54)</f>
        <v>6844.86</v>
      </c>
      <c r="BL54" s="77">
        <f>SUM(AE54:AH54)</f>
        <v>5752.93</v>
      </c>
      <c r="BM54" s="77">
        <f>SUM(AI54:AL54)</f>
        <v>4985.71</v>
      </c>
      <c r="BN54" s="77">
        <f>SUM(AM54:AQ54)</f>
        <v>4583.68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48167</v>
      </c>
      <c r="BS54" s="77">
        <f>SUM(BF54:BH54)</f>
        <v>16143.39</v>
      </c>
      <c r="BT54" s="77">
        <f>SUM(BI54:BK54)</f>
        <v>16701.29</v>
      </c>
      <c r="BU54" s="77">
        <f>SUM(BL54:BN54)</f>
        <v>15322.32</v>
      </c>
      <c r="BV54" s="77">
        <f>SUM(BO54:BQ54)</f>
        <v>0</v>
      </c>
      <c r="BW54" s="77">
        <f>SUM(BF54:BK54)</f>
        <v>32844.68</v>
      </c>
      <c r="BX54" s="77">
        <f>SUM(BL54:BQ54)</f>
        <v>15322.32</v>
      </c>
      <c r="BY54" s="77">
        <f>IF(Info!$O$3="Q1",$BS54,IF(Info!$O$3="Q2",$BS54+$BT54,IF(Info!$O$3="Q3",$BS54+$BT54+$BU54,$BR54)))</f>
        <v>16143.39</v>
      </c>
      <c r="BZ54" s="77">
        <f>IF(Info!$O$3="Q1",$BS54,IF(Info!$O$3="Q2",$BT54,IF(Info!$O$3="Q3",$BU54,$BV54)))</f>
        <v>16143.39</v>
      </c>
      <c r="CA54" s="156"/>
    </row>
    <row r="55" spans="1:79" x14ac:dyDescent="0.3">
      <c r="A55" s="155"/>
      <c r="B55" s="291" t="s">
        <v>323</v>
      </c>
      <c r="C55" s="166"/>
      <c r="D55" s="157">
        <f>SUM(E55:BD55)</f>
        <v>11541.070000000002</v>
      </c>
      <c r="E55" s="292">
        <f>SUM(Paniglgasse:Landstrasser_Hauptstrasse!E55)</f>
        <v>200.77</v>
      </c>
      <c r="F55" s="292">
        <f>SUM(Paniglgasse:Landstrasser_Hauptstrasse!F55)</f>
        <v>276.49</v>
      </c>
      <c r="G55" s="292">
        <f>SUM(Paniglgasse:Landstrasser_Hauptstrasse!G55)</f>
        <v>303.18</v>
      </c>
      <c r="H55" s="292">
        <f>SUM(Paniglgasse:Landstrasser_Hauptstrasse!H55)</f>
        <v>399.88</v>
      </c>
      <c r="I55" s="292">
        <f>SUM(Paniglgasse:Landstrasser_Hauptstrasse!I55)</f>
        <v>312.36</v>
      </c>
      <c r="J55" s="292">
        <f>SUM(Paniglgasse:Landstrasser_Hauptstrasse!J55)</f>
        <v>309.39</v>
      </c>
      <c r="K55" s="292">
        <f>SUM(Paniglgasse:Landstrasser_Hauptstrasse!K55)</f>
        <v>350.34000000000003</v>
      </c>
      <c r="L55" s="292">
        <f>SUM(Paniglgasse:Landstrasser_Hauptstrasse!L55)</f>
        <v>350.02</v>
      </c>
      <c r="M55" s="292">
        <f>SUM(Paniglgasse:Landstrasser_Hauptstrasse!M55)</f>
        <v>297.45999999999998</v>
      </c>
      <c r="N55" s="292">
        <f>SUM(Paniglgasse:Landstrasser_Hauptstrasse!N55)</f>
        <v>314.64</v>
      </c>
      <c r="O55" s="292">
        <f>SUM(Paniglgasse:Landstrasser_Hauptstrasse!O55)</f>
        <v>315.89999999999998</v>
      </c>
      <c r="P55" s="292">
        <f>SUM(Paniglgasse:Landstrasser_Hauptstrasse!P55)</f>
        <v>292.25</v>
      </c>
      <c r="Q55" s="292">
        <f>SUM(Paniglgasse:Landstrasser_Hauptstrasse!Q55)</f>
        <v>353.25</v>
      </c>
      <c r="R55" s="292">
        <f>SUM(Paniglgasse:Landstrasser_Hauptstrasse!R55)</f>
        <v>350.61</v>
      </c>
      <c r="S55" s="292">
        <f>SUM(Paniglgasse:Landstrasser_Hauptstrasse!S55)</f>
        <v>266.14999999999998</v>
      </c>
      <c r="T55" s="292">
        <f>SUM(Paniglgasse:Landstrasser_Hauptstrasse!T55)</f>
        <v>223.25</v>
      </c>
      <c r="U55" s="292">
        <f>SUM(Paniglgasse:Landstrasser_Hauptstrasse!U55)</f>
        <v>294.02</v>
      </c>
      <c r="V55" s="292">
        <f>SUM(Paniglgasse:Landstrasser_Hauptstrasse!V55)</f>
        <v>315.5</v>
      </c>
      <c r="W55" s="292">
        <f>SUM(Paniglgasse:Landstrasser_Hauptstrasse!W55)</f>
        <v>355.87</v>
      </c>
      <c r="X55" s="292">
        <f>SUM(Paniglgasse:Landstrasser_Hauptstrasse!X55)</f>
        <v>315.58</v>
      </c>
      <c r="Y55" s="292">
        <f>SUM(Paniglgasse:Landstrasser_Hauptstrasse!Y55)</f>
        <v>305.85000000000002</v>
      </c>
      <c r="Z55" s="292">
        <f>SUM(Paniglgasse:Landstrasser_Hauptstrasse!Z55)</f>
        <v>265.97000000000003</v>
      </c>
      <c r="AA55" s="292">
        <f>SUM(Paniglgasse:Landstrasser_Hauptstrasse!AA55)</f>
        <v>338.02</v>
      </c>
      <c r="AB55" s="292">
        <f>SUM(Paniglgasse:Landstrasser_Hauptstrasse!AB55)</f>
        <v>305.51</v>
      </c>
      <c r="AC55" s="292">
        <f>SUM(Paniglgasse:Landstrasser_Hauptstrasse!AC55)</f>
        <v>279.01</v>
      </c>
      <c r="AD55" s="292">
        <f>SUM(Paniglgasse:Landstrasser_Hauptstrasse!AD55)</f>
        <v>300.19</v>
      </c>
      <c r="AE55" s="292">
        <f>SUM(Paniglgasse:Landstrasser_Hauptstrasse!AE55)</f>
        <v>276.44</v>
      </c>
      <c r="AF55" s="292">
        <f>SUM(Paniglgasse:Landstrasser_Hauptstrasse!AF55)</f>
        <v>317.54000000000002</v>
      </c>
      <c r="AG55" s="292">
        <f>SUM(Paniglgasse:Landstrasser_Hauptstrasse!AG55)</f>
        <v>300.67</v>
      </c>
      <c r="AH55" s="292">
        <f>SUM(Paniglgasse:Landstrasser_Hauptstrasse!AH55)</f>
        <v>298.26</v>
      </c>
      <c r="AI55" s="292">
        <f>SUM(Paniglgasse:Landstrasser_Hauptstrasse!AI55)</f>
        <v>325.06</v>
      </c>
      <c r="AJ55" s="292">
        <f>SUM(Paniglgasse:Landstrasser_Hauptstrasse!AJ55)</f>
        <v>261.08</v>
      </c>
      <c r="AK55" s="292">
        <f>SUM(Paniglgasse:Landstrasser_Hauptstrasse!AK55)</f>
        <v>289.52999999999997</v>
      </c>
      <c r="AL55" s="292">
        <f>SUM(Paniglgasse:Landstrasser_Hauptstrasse!AL55)</f>
        <v>269.38</v>
      </c>
      <c r="AM55" s="292">
        <f>SUM(Paniglgasse:Landstrasser_Hauptstrasse!AM55)</f>
        <v>299.36</v>
      </c>
      <c r="AN55" s="292">
        <f>SUM(Paniglgasse:Landstrasser_Hauptstrasse!AN55)</f>
        <v>254.84</v>
      </c>
      <c r="AO55" s="292">
        <f>SUM(Paniglgasse:Landstrasser_Hauptstrasse!AO55)</f>
        <v>338.76</v>
      </c>
      <c r="AP55" s="292">
        <f>SUM(Paniglgasse:Landstrasser_Hauptstrasse!AP55)</f>
        <v>318.69</v>
      </c>
      <c r="AQ55" s="292">
        <f>SUM(Paniglgasse:Landstrasser_Hauptstrasse!AQ55)</f>
        <v>0</v>
      </c>
      <c r="AR55" s="292">
        <f>SUM(Paniglgasse:Landstrasser_Hauptstrasse!AR55)</f>
        <v>0</v>
      </c>
      <c r="AS55" s="292">
        <f>SUM(Paniglgasse:Landstrasser_Hauptstrasse!AS55)</f>
        <v>0</v>
      </c>
      <c r="AT55" s="292">
        <f>SUM(Paniglgasse:Landstrasser_Hauptstrasse!AT55)</f>
        <v>0</v>
      </c>
      <c r="AU55" s="292">
        <f>SUM(Paniglgasse:Landstrasser_Hauptstrasse!AU55)</f>
        <v>0</v>
      </c>
      <c r="AV55" s="292">
        <f>SUM(Paniglgasse:Landstrasser_Hauptstrasse!AV55)</f>
        <v>0</v>
      </c>
      <c r="AW55" s="292">
        <f>SUM(Paniglgasse:Landstrasser_Hauptstrasse!AW55)</f>
        <v>0</v>
      </c>
      <c r="AX55" s="292">
        <f>SUM(Paniglgasse:Landstrasser_Hauptstrasse!AX55)</f>
        <v>0</v>
      </c>
      <c r="AY55" s="292">
        <f>SUM(Paniglgasse:Landstrasser_Hauptstrasse!AY55)</f>
        <v>0</v>
      </c>
      <c r="AZ55" s="292">
        <f>SUM(Paniglgasse:Landstrasser_Hauptstrasse!AZ55)</f>
        <v>0</v>
      </c>
      <c r="BA55" s="292">
        <f>SUM(Paniglgasse:Landstrasser_Hauptstrasse!BA55)</f>
        <v>0</v>
      </c>
      <c r="BB55" s="292">
        <f>SUM(Paniglgasse:Landstrasser_Hauptstrasse!BB55)</f>
        <v>0</v>
      </c>
      <c r="BC55" s="292">
        <f>SUM(Paniglgasse:Landstrasser_Hauptstrasse!BC55)</f>
        <v>0</v>
      </c>
      <c r="BD55" s="292">
        <f>SUM(Paniglgasse:Landstrasser_Hauptstrasse!BD55)</f>
        <v>0</v>
      </c>
      <c r="BE55" s="158"/>
      <c r="BF55" s="163">
        <f>SUM(E55:H55)</f>
        <v>1180.3200000000002</v>
      </c>
      <c r="BG55" s="77">
        <f>SUM(I55:L55)</f>
        <v>1322.1100000000001</v>
      </c>
      <c r="BH55" s="77">
        <f>SUM(M55:Q55)</f>
        <v>1573.5</v>
      </c>
      <c r="BI55" s="77">
        <f>SUM(R55:U55)</f>
        <v>1134.03</v>
      </c>
      <c r="BJ55" s="77">
        <f>SUM(V55:Y55)</f>
        <v>1292.8000000000002</v>
      </c>
      <c r="BK55" s="77">
        <f>SUM(Z55:AD55)</f>
        <v>1488.7</v>
      </c>
      <c r="BL55" s="77">
        <f>SUM(AE55:AH55)</f>
        <v>1192.9100000000001</v>
      </c>
      <c r="BM55" s="77">
        <f>SUM(AI55:AL55)</f>
        <v>1145.05</v>
      </c>
      <c r="BN55" s="77">
        <f>SUM(AM55:AQ55)</f>
        <v>1211.6500000000001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11541.07</v>
      </c>
      <c r="BS55" s="77">
        <f>SUM(BF55:BH55)</f>
        <v>4075.9300000000003</v>
      </c>
      <c r="BT55" s="77">
        <f>SUM(BI55:BK55)</f>
        <v>3915.5299999999997</v>
      </c>
      <c r="BU55" s="77">
        <f>SUM(BL55:BN55)</f>
        <v>3549.61</v>
      </c>
      <c r="BV55" s="77">
        <f>SUM(BO55:BQ55)</f>
        <v>0</v>
      </c>
      <c r="BW55" s="77">
        <f>SUM(BF55:BK55)</f>
        <v>7991.46</v>
      </c>
      <c r="BX55" s="77">
        <f>SUM(BL55:BQ55)</f>
        <v>3549.61</v>
      </c>
      <c r="BY55" s="77">
        <f>IF(Info!$O$3="Q1",$BS55,IF(Info!$O$3="Q2",$BS55+$BT55,IF(Info!$O$3="Q3",$BS55+$BT55+$BU55,$BR55)))</f>
        <v>4075.9300000000003</v>
      </c>
      <c r="BZ55" s="77">
        <f>IF(Info!$O$3="Q1",$BS55,IF(Info!$O$3="Q2",$BT55,IF(Info!$O$3="Q3",$BU55,$BV55)))</f>
        <v>4075.9300000000003</v>
      </c>
      <c r="CA55" s="156"/>
    </row>
    <row r="56" spans="1:79" x14ac:dyDescent="0.3">
      <c r="A56" s="155"/>
      <c r="B56" s="291" t="s">
        <v>324</v>
      </c>
      <c r="C56" s="166"/>
      <c r="D56" s="157">
        <f>SUM(E56:BD56)</f>
        <v>0</v>
      </c>
      <c r="E56" s="292">
        <f>SUM(Paniglgasse:Landstrasser_Hauptstrasse!E56)</f>
        <v>0</v>
      </c>
      <c r="F56" s="292">
        <f>SUM(Paniglgasse:Landstrasser_Hauptstrasse!F56)</f>
        <v>0</v>
      </c>
      <c r="G56" s="292">
        <f>SUM(Paniglgasse:Landstrasser_Hauptstrasse!G56)</f>
        <v>0</v>
      </c>
      <c r="H56" s="292">
        <f>SUM(Paniglgasse:Landstrasser_Hauptstrasse!H56)</f>
        <v>0</v>
      </c>
      <c r="I56" s="292">
        <f>SUM(Paniglgasse:Landstrasser_Hauptstrasse!I56)</f>
        <v>0</v>
      </c>
      <c r="J56" s="292">
        <f>SUM(Paniglgasse:Landstrasser_Hauptstrasse!J56)</f>
        <v>0</v>
      </c>
      <c r="K56" s="292">
        <f>SUM(Paniglgasse:Landstrasser_Hauptstrasse!K56)</f>
        <v>0</v>
      </c>
      <c r="L56" s="292">
        <f>SUM(Paniglgasse:Landstrasser_Hauptstrasse!L56)</f>
        <v>0</v>
      </c>
      <c r="M56" s="292">
        <f>SUM(Paniglgasse:Landstrasser_Hauptstrasse!M56)</f>
        <v>0</v>
      </c>
      <c r="N56" s="292">
        <f>SUM(Paniglgasse:Landstrasser_Hauptstrasse!N56)</f>
        <v>0</v>
      </c>
      <c r="O56" s="292">
        <f>SUM(Paniglgasse:Landstrasser_Hauptstrasse!O56)</f>
        <v>0</v>
      </c>
      <c r="P56" s="292">
        <f>SUM(Paniglgasse:Landstrasser_Hauptstrasse!P56)</f>
        <v>0</v>
      </c>
      <c r="Q56" s="292">
        <f>SUM(Paniglgasse:Landstrasser_Hauptstrasse!Q56)</f>
        <v>0</v>
      </c>
      <c r="R56" s="292">
        <f>SUM(Paniglgasse:Landstrasser_Hauptstrasse!R56)</f>
        <v>0</v>
      </c>
      <c r="S56" s="292">
        <f>SUM(Paniglgasse:Landstrasser_Hauptstrasse!S56)</f>
        <v>0</v>
      </c>
      <c r="T56" s="292">
        <f>SUM(Paniglgasse:Landstrasser_Hauptstrasse!T56)</f>
        <v>0</v>
      </c>
      <c r="U56" s="292">
        <f>SUM(Paniglgasse:Landstrasser_Hauptstrasse!U56)</f>
        <v>0</v>
      </c>
      <c r="V56" s="292">
        <f>SUM(Paniglgasse:Landstrasser_Hauptstrasse!V56)</f>
        <v>0</v>
      </c>
      <c r="W56" s="292">
        <f>SUM(Paniglgasse:Landstrasser_Hauptstrasse!W56)</f>
        <v>0</v>
      </c>
      <c r="X56" s="292">
        <f>SUM(Paniglgasse:Landstrasser_Hauptstrasse!X56)</f>
        <v>0</v>
      </c>
      <c r="Y56" s="292">
        <f>SUM(Paniglgasse:Landstrasser_Hauptstrasse!Y56)</f>
        <v>0</v>
      </c>
      <c r="Z56" s="292">
        <f>SUM(Paniglgasse:Landstrasser_Hauptstrasse!Z56)</f>
        <v>0</v>
      </c>
      <c r="AA56" s="292">
        <f>SUM(Paniglgasse:Landstrasser_Hauptstrasse!AA56)</f>
        <v>0</v>
      </c>
      <c r="AB56" s="292">
        <f>SUM(Paniglgasse:Landstrasser_Hauptstrasse!AB56)</f>
        <v>0</v>
      </c>
      <c r="AC56" s="292">
        <f>SUM(Paniglgasse:Landstrasser_Hauptstrasse!AC56)</f>
        <v>0</v>
      </c>
      <c r="AD56" s="292">
        <f>SUM(Paniglgasse:Landstrasser_Hauptstrasse!AD56)</f>
        <v>0</v>
      </c>
      <c r="AE56" s="292">
        <f>SUM(Paniglgasse:Landstrasser_Hauptstrasse!AE56)</f>
        <v>0</v>
      </c>
      <c r="AF56" s="292">
        <f>SUM(Paniglgasse:Landstrasser_Hauptstrasse!AF56)</f>
        <v>0</v>
      </c>
      <c r="AG56" s="292">
        <f>SUM(Paniglgasse:Landstrasser_Hauptstrasse!AG56)</f>
        <v>0</v>
      </c>
      <c r="AH56" s="292">
        <f>SUM(Paniglgasse:Landstrasser_Hauptstrasse!AH56)</f>
        <v>0</v>
      </c>
      <c r="AI56" s="292">
        <f>SUM(Paniglgasse:Landstrasser_Hauptstrasse!AI56)</f>
        <v>0</v>
      </c>
      <c r="AJ56" s="292">
        <f>SUM(Paniglgasse:Landstrasser_Hauptstrasse!AJ56)</f>
        <v>0</v>
      </c>
      <c r="AK56" s="292">
        <f>SUM(Paniglgasse:Landstrasser_Hauptstrasse!AK56)</f>
        <v>0</v>
      </c>
      <c r="AL56" s="292">
        <f>SUM(Paniglgasse:Landstrasser_Hauptstrasse!AL56)</f>
        <v>0</v>
      </c>
      <c r="AM56" s="292">
        <f>SUM(Paniglgasse:Landstrasser_Hauptstrasse!AM56)</f>
        <v>0</v>
      </c>
      <c r="AN56" s="292">
        <f>SUM(Paniglgasse:Landstrasser_Hauptstrasse!AN56)</f>
        <v>0</v>
      </c>
      <c r="AO56" s="292">
        <f>SUM(Paniglgasse:Landstrasser_Hauptstrasse!AO56)</f>
        <v>0</v>
      </c>
      <c r="AP56" s="292">
        <f>SUM(Paniglgasse:Landstrasser_Hauptstrasse!AP56)</f>
        <v>0</v>
      </c>
      <c r="AQ56" s="292">
        <f>SUM(Paniglgasse:Landstrasser_Hauptstrasse!AQ56)</f>
        <v>0</v>
      </c>
      <c r="AR56" s="292">
        <f>SUM(Paniglgasse:Landstrasser_Hauptstrasse!AR56)</f>
        <v>0</v>
      </c>
      <c r="AS56" s="292">
        <f>SUM(Paniglgasse:Landstrasser_Hauptstrasse!AS56)</f>
        <v>0</v>
      </c>
      <c r="AT56" s="292">
        <f>SUM(Paniglgasse:Landstrasser_Hauptstrasse!AT56)</f>
        <v>0</v>
      </c>
      <c r="AU56" s="292">
        <f>SUM(Paniglgasse:Landstrasser_Hauptstrasse!AU56)</f>
        <v>0</v>
      </c>
      <c r="AV56" s="292">
        <f>SUM(Paniglgasse:Landstrasser_Hauptstrasse!AV56)</f>
        <v>0</v>
      </c>
      <c r="AW56" s="292">
        <f>SUM(Paniglgasse:Landstrasser_Hauptstrasse!AW56)</f>
        <v>0</v>
      </c>
      <c r="AX56" s="292">
        <f>SUM(Paniglgasse:Landstrasser_Hauptstrasse!AX56)</f>
        <v>0</v>
      </c>
      <c r="AY56" s="292">
        <f>SUM(Paniglgasse:Landstrasser_Hauptstrasse!AY56)</f>
        <v>0</v>
      </c>
      <c r="AZ56" s="292">
        <f>SUM(Paniglgasse:Landstrasser_Hauptstrasse!AZ56)</f>
        <v>0</v>
      </c>
      <c r="BA56" s="292">
        <f>SUM(Paniglgasse:Landstrasser_Hauptstrasse!BA56)</f>
        <v>0</v>
      </c>
      <c r="BB56" s="292">
        <f>SUM(Paniglgasse:Landstrasser_Hauptstrasse!BB56)</f>
        <v>0</v>
      </c>
      <c r="BC56" s="292">
        <f>SUM(Paniglgasse:Landstrasser_Hauptstrasse!BC56)</f>
        <v>0</v>
      </c>
      <c r="BD56" s="292">
        <f>SUM(Paniglgasse:Landstrasser_Hauptstrasse!BD56)</f>
        <v>0</v>
      </c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5.6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x14ac:dyDescent="0.3">
      <c r="A59" s="155"/>
      <c r="B59" s="78" t="s">
        <v>326</v>
      </c>
      <c r="C59" s="166"/>
      <c r="D59" s="43">
        <f t="shared" ref="D59:AI59" si="57">IF(D$73=0,0,D74/D27)</f>
        <v>5.572832475321035</v>
      </c>
      <c r="E59" s="44">
        <f t="shared" si="57"/>
        <v>9.5090744832665823</v>
      </c>
      <c r="F59" s="44">
        <f t="shared" si="57"/>
        <v>5.8027268445143125</v>
      </c>
      <c r="G59" s="44">
        <f t="shared" si="57"/>
        <v>5.4038147289229199</v>
      </c>
      <c r="H59" s="44">
        <f t="shared" si="57"/>
        <v>3.3122354346685885</v>
      </c>
      <c r="I59" s="44">
        <f t="shared" si="57"/>
        <v>12.031990672510702</v>
      </c>
      <c r="J59" s="44">
        <f t="shared" si="57"/>
        <v>11.054222864568613</v>
      </c>
      <c r="K59" s="44">
        <f t="shared" si="57"/>
        <v>7.9042661711933251</v>
      </c>
      <c r="L59" s="44">
        <f t="shared" si="57"/>
        <v>4.1828121188394256</v>
      </c>
      <c r="M59" s="44">
        <f t="shared" si="57"/>
        <v>3.6087693172903554</v>
      </c>
      <c r="N59" s="44">
        <f t="shared" si="57"/>
        <v>10.736307729514499</v>
      </c>
      <c r="O59" s="44">
        <f t="shared" si="57"/>
        <v>12.269030785674236</v>
      </c>
      <c r="P59" s="44">
        <f t="shared" si="57"/>
        <v>8.5060754556591771</v>
      </c>
      <c r="Q59" s="44">
        <f t="shared" si="57"/>
        <v>4.3292380810615407</v>
      </c>
      <c r="R59" s="44">
        <f t="shared" si="57"/>
        <v>3.2935625713261958</v>
      </c>
      <c r="S59" s="44">
        <f t="shared" si="57"/>
        <v>10.694825023070941</v>
      </c>
      <c r="T59" s="44">
        <f t="shared" si="57"/>
        <v>8.5341172500806906</v>
      </c>
      <c r="U59" s="44">
        <f t="shared" si="57"/>
        <v>8.1039292866514767</v>
      </c>
      <c r="V59" s="44">
        <f t="shared" si="57"/>
        <v>4.401294708207983</v>
      </c>
      <c r="W59" s="44">
        <f t="shared" si="57"/>
        <v>2.7657180167367517</v>
      </c>
      <c r="X59" s="44">
        <f t="shared" si="57"/>
        <v>9.9184763903000466</v>
      </c>
      <c r="Y59" s="44">
        <f t="shared" si="57"/>
        <v>10.353015982808529</v>
      </c>
      <c r="Z59" s="44">
        <f t="shared" si="57"/>
        <v>6.7444205097635441</v>
      </c>
      <c r="AA59" s="44">
        <f t="shared" si="57"/>
        <v>4.4804279908630225</v>
      </c>
      <c r="AB59" s="44">
        <f t="shared" si="57"/>
        <v>2.7840449917314909</v>
      </c>
      <c r="AC59" s="44">
        <f t="shared" si="57"/>
        <v>9.9476988624944731</v>
      </c>
      <c r="AD59" s="44">
        <f t="shared" si="57"/>
        <v>9.0561300518920067</v>
      </c>
      <c r="AE59" s="44">
        <f t="shared" si="57"/>
        <v>5.937722808952465</v>
      </c>
      <c r="AF59" s="44">
        <f t="shared" si="57"/>
        <v>4.4101211662186666</v>
      </c>
      <c r="AG59" s="44">
        <f t="shared" si="57"/>
        <v>2.7544068827134529</v>
      </c>
      <c r="AH59" s="44">
        <f t="shared" si="57"/>
        <v>9.4699502956736907</v>
      </c>
      <c r="AI59" s="44">
        <f t="shared" si="57"/>
        <v>10.015379871013623</v>
      </c>
      <c r="AJ59" s="44">
        <f t="shared" ref="AJ59:BD59" si="58">IF(AJ$73=0,0,AJ74/AJ27)</f>
        <v>8.2799763204393049</v>
      </c>
      <c r="AK59" s="44">
        <f t="shared" si="58"/>
        <v>6.0478067402285722</v>
      </c>
      <c r="AL59" s="44">
        <f t="shared" si="58"/>
        <v>4.5212163134404246</v>
      </c>
      <c r="AM59" s="44">
        <f t="shared" si="58"/>
        <v>3.1777044729880521</v>
      </c>
      <c r="AN59" s="44">
        <f t="shared" si="58"/>
        <v>9.7962408969412405</v>
      </c>
      <c r="AO59" s="44">
        <f t="shared" si="58"/>
        <v>10.881658310710222</v>
      </c>
      <c r="AP59" s="44">
        <f t="shared" si="58"/>
        <v>8.6603790618511276</v>
      </c>
      <c r="AQ59" s="44">
        <f t="shared" si="58"/>
        <v>0</v>
      </c>
      <c r="AR59" s="44">
        <f t="shared" si="58"/>
        <v>0</v>
      </c>
      <c r="AS59" s="44">
        <f t="shared" si="58"/>
        <v>0</v>
      </c>
      <c r="AT59" s="44">
        <f t="shared" si="58"/>
        <v>0</v>
      </c>
      <c r="AU59" s="44">
        <f t="shared" si="58"/>
        <v>0</v>
      </c>
      <c r="AV59" s="44">
        <f t="shared" si="58"/>
        <v>0</v>
      </c>
      <c r="AW59" s="44">
        <f t="shared" si="58"/>
        <v>0</v>
      </c>
      <c r="AX59" s="44">
        <f t="shared" si="58"/>
        <v>0</v>
      </c>
      <c r="AY59" s="44">
        <f t="shared" si="58"/>
        <v>0</v>
      </c>
      <c r="AZ59" s="44">
        <f t="shared" si="58"/>
        <v>0</v>
      </c>
      <c r="BA59" s="44">
        <f t="shared" si="58"/>
        <v>0</v>
      </c>
      <c r="BB59" s="44">
        <f t="shared" si="58"/>
        <v>0</v>
      </c>
      <c r="BC59" s="44">
        <f t="shared" si="58"/>
        <v>0</v>
      </c>
      <c r="BD59" s="44">
        <f t="shared" si="58"/>
        <v>0</v>
      </c>
      <c r="BE59" s="175"/>
      <c r="BF59" s="79">
        <f t="shared" ref="BF59:BZ59" si="59">IF(BF$73=0,0,BF74/BF27)</f>
        <v>4.9778143512468782</v>
      </c>
      <c r="BG59" s="44">
        <f t="shared" si="59"/>
        <v>7.6907385236523744</v>
      </c>
      <c r="BH59" s="44">
        <f t="shared" si="59"/>
        <v>5.9883784834017995</v>
      </c>
      <c r="BI59" s="44">
        <f t="shared" si="59"/>
        <v>5.8163245580099483</v>
      </c>
      <c r="BJ59" s="44">
        <f t="shared" si="59"/>
        <v>5.0092682728150715</v>
      </c>
      <c r="BK59" s="44">
        <f t="shared" si="59"/>
        <v>4.9616367380501769</v>
      </c>
      <c r="BL59" s="44">
        <f t="shared" si="59"/>
        <v>4.4906297346004855</v>
      </c>
      <c r="BM59" s="44">
        <f t="shared" si="59"/>
        <v>6.7989510012549781</v>
      </c>
      <c r="BN59" s="44">
        <f t="shared" si="59"/>
        <v>5.9524349239426115</v>
      </c>
      <c r="BO59" s="44">
        <f t="shared" si="59"/>
        <v>0</v>
      </c>
      <c r="BP59" s="44">
        <f t="shared" si="59"/>
        <v>0</v>
      </c>
      <c r="BQ59" s="44">
        <f t="shared" si="59"/>
        <v>0</v>
      </c>
      <c r="BR59" s="45">
        <f t="shared" si="59"/>
        <v>5.5728324753210359</v>
      </c>
      <c r="BS59" s="44">
        <f t="shared" si="59"/>
        <v>6.0342998153577003</v>
      </c>
      <c r="BT59" s="44">
        <f t="shared" si="59"/>
        <v>5.2112628333440627</v>
      </c>
      <c r="BU59" s="44">
        <f t="shared" si="59"/>
        <v>5.5372214427115534</v>
      </c>
      <c r="BV59" s="44">
        <f t="shared" si="59"/>
        <v>0</v>
      </c>
      <c r="BW59" s="44">
        <f t="shared" si="59"/>
        <v>5.5879788923897218</v>
      </c>
      <c r="BX59" s="44">
        <f t="shared" si="59"/>
        <v>5.5372214427115534</v>
      </c>
      <c r="BY59" s="44">
        <f t="shared" si="59"/>
        <v>6.0342998153577003</v>
      </c>
      <c r="BZ59" s="44">
        <f t="shared" si="59"/>
        <v>6.0342998153577003</v>
      </c>
      <c r="CA59" s="156"/>
    </row>
    <row r="60" spans="1:79" x14ac:dyDescent="0.3">
      <c r="A60" s="155"/>
      <c r="B60" s="78" t="s">
        <v>327</v>
      </c>
      <c r="C60" s="166"/>
      <c r="D60" s="178">
        <f t="shared" ref="D60:AI60" si="60">IF(D$73=0,0,D74/D54)</f>
        <v>15.728474197410403</v>
      </c>
      <c r="E60" s="79">
        <f t="shared" si="60"/>
        <v>17.32206498951782</v>
      </c>
      <c r="F60" s="79">
        <f t="shared" si="60"/>
        <v>13.177883990115749</v>
      </c>
      <c r="G60" s="79">
        <f t="shared" si="60"/>
        <v>10.73042142634837</v>
      </c>
      <c r="H60" s="79">
        <f t="shared" si="60"/>
        <v>19.519329836556924</v>
      </c>
      <c r="I60" s="79">
        <f t="shared" si="60"/>
        <v>27.375120207573534</v>
      </c>
      <c r="J60" s="79">
        <f t="shared" si="60"/>
        <v>20.526893913135339</v>
      </c>
      <c r="K60" s="79">
        <f t="shared" si="60"/>
        <v>14.060890923879054</v>
      </c>
      <c r="L60" s="79">
        <f t="shared" si="60"/>
        <v>11.394487231537084</v>
      </c>
      <c r="M60" s="79">
        <f t="shared" si="60"/>
        <v>17.558240461063086</v>
      </c>
      <c r="N60" s="79">
        <f t="shared" si="60"/>
        <v>25.556246594775747</v>
      </c>
      <c r="O60" s="79">
        <f t="shared" si="60"/>
        <v>22.333102098258959</v>
      </c>
      <c r="P60" s="79">
        <f t="shared" si="60"/>
        <v>15.910504508212057</v>
      </c>
      <c r="Q60" s="79">
        <f t="shared" si="60"/>
        <v>10.34753670920818</v>
      </c>
      <c r="R60" s="79">
        <f t="shared" si="60"/>
        <v>15.21402356651091</v>
      </c>
      <c r="S60" s="79">
        <f t="shared" si="60"/>
        <v>25.748792407904517</v>
      </c>
      <c r="T60" s="79">
        <f t="shared" si="60"/>
        <v>18.371099671551288</v>
      </c>
      <c r="U60" s="79">
        <f t="shared" si="60"/>
        <v>15.510881130342264</v>
      </c>
      <c r="V60" s="79">
        <f t="shared" si="60"/>
        <v>11.47606542842545</v>
      </c>
      <c r="W60" s="79">
        <f t="shared" si="60"/>
        <v>14.906041088756389</v>
      </c>
      <c r="X60" s="79">
        <f t="shared" si="60"/>
        <v>23.16719243916636</v>
      </c>
      <c r="Y60" s="79">
        <f t="shared" si="60"/>
        <v>21.352064224443776</v>
      </c>
      <c r="Z60" s="79">
        <f t="shared" si="60"/>
        <v>13.308300659419</v>
      </c>
      <c r="AA60" s="79">
        <f t="shared" si="60"/>
        <v>10.863154799411888</v>
      </c>
      <c r="AB60" s="79">
        <f t="shared" si="60"/>
        <v>15.717340977643262</v>
      </c>
      <c r="AC60" s="79">
        <f t="shared" si="60"/>
        <v>18.72616939816286</v>
      </c>
      <c r="AD60" s="79">
        <f t="shared" si="60"/>
        <v>17.515975756377951</v>
      </c>
      <c r="AE60" s="79">
        <f t="shared" si="60"/>
        <v>13.124222809091133</v>
      </c>
      <c r="AF60" s="79">
        <f t="shared" si="60"/>
        <v>9.8781335181335184</v>
      </c>
      <c r="AG60" s="79">
        <f t="shared" si="60"/>
        <v>16.369850952327287</v>
      </c>
      <c r="AH60" s="79">
        <f t="shared" si="60"/>
        <v>15.133629211774304</v>
      </c>
      <c r="AI60" s="79">
        <f t="shared" si="60"/>
        <v>20.632726553738241</v>
      </c>
      <c r="AJ60" s="79">
        <f t="shared" ref="AJ60:BD60" si="61">IF(AJ$73=0,0,AJ74/AJ54)</f>
        <v>16.293146625822384</v>
      </c>
      <c r="AK60" s="79">
        <f t="shared" si="61"/>
        <v>11.013554086345009</v>
      </c>
      <c r="AL60" s="79">
        <f t="shared" si="61"/>
        <v>8.9619538271538168</v>
      </c>
      <c r="AM60" s="79">
        <f t="shared" si="61"/>
        <v>16.545134300614901</v>
      </c>
      <c r="AN60" s="79">
        <f t="shared" si="61"/>
        <v>20.198844294662308</v>
      </c>
      <c r="AO60" s="79">
        <f t="shared" si="61"/>
        <v>19.984143338191689</v>
      </c>
      <c r="AP60" s="79">
        <f t="shared" si="61"/>
        <v>14.87816003868225</v>
      </c>
      <c r="AQ60" s="79">
        <f t="shared" si="61"/>
        <v>0</v>
      </c>
      <c r="AR60" s="79">
        <f t="shared" si="61"/>
        <v>0</v>
      </c>
      <c r="AS60" s="79">
        <f t="shared" si="61"/>
        <v>0</v>
      </c>
      <c r="AT60" s="79">
        <f t="shared" si="61"/>
        <v>0</v>
      </c>
      <c r="AU60" s="79">
        <f t="shared" si="61"/>
        <v>0</v>
      </c>
      <c r="AV60" s="79">
        <f t="shared" si="61"/>
        <v>0</v>
      </c>
      <c r="AW60" s="79">
        <f t="shared" si="61"/>
        <v>0</v>
      </c>
      <c r="AX60" s="79">
        <f t="shared" si="61"/>
        <v>0</v>
      </c>
      <c r="AY60" s="79">
        <f t="shared" si="61"/>
        <v>0</v>
      </c>
      <c r="AZ60" s="79">
        <f t="shared" si="61"/>
        <v>0</v>
      </c>
      <c r="BA60" s="79">
        <f t="shared" si="61"/>
        <v>0</v>
      </c>
      <c r="BB60" s="79">
        <f t="shared" si="61"/>
        <v>0</v>
      </c>
      <c r="BC60" s="79">
        <f t="shared" si="61"/>
        <v>0</v>
      </c>
      <c r="BD60" s="79">
        <f t="shared" si="61"/>
        <v>0</v>
      </c>
      <c r="BE60" s="175"/>
      <c r="BF60" s="79">
        <f t="shared" ref="BF60:BZ60" si="62">IF(BF$73=0,0,BF74/BF54)</f>
        <v>14.825107092138042</v>
      </c>
      <c r="BG60" s="79">
        <f t="shared" si="62"/>
        <v>17.177398233520286</v>
      </c>
      <c r="BH60" s="79">
        <f t="shared" si="62"/>
        <v>16.903827681468957</v>
      </c>
      <c r="BI60" s="79">
        <f t="shared" si="62"/>
        <v>17.956493037663286</v>
      </c>
      <c r="BJ60" s="79">
        <f t="shared" si="62"/>
        <v>16.471531272011703</v>
      </c>
      <c r="BK60" s="79">
        <f t="shared" si="62"/>
        <v>14.665600659959932</v>
      </c>
      <c r="BL60" s="79">
        <f t="shared" si="62"/>
        <v>13.412650886881412</v>
      </c>
      <c r="BM60" s="79">
        <f t="shared" si="62"/>
        <v>13.329228267722485</v>
      </c>
      <c r="BN60" s="79">
        <f t="shared" si="62"/>
        <v>17.673446881108628</v>
      </c>
      <c r="BO60" s="79">
        <f t="shared" si="62"/>
        <v>0</v>
      </c>
      <c r="BP60" s="79">
        <f t="shared" si="62"/>
        <v>0</v>
      </c>
      <c r="BQ60" s="79">
        <f t="shared" si="62"/>
        <v>0</v>
      </c>
      <c r="BR60" s="179">
        <f t="shared" si="62"/>
        <v>15.728474197410398</v>
      </c>
      <c r="BS60" s="79">
        <f t="shared" si="62"/>
        <v>16.318187092880326</v>
      </c>
      <c r="BT60" s="79">
        <f t="shared" si="62"/>
        <v>16.138599174075772</v>
      </c>
      <c r="BU60" s="79">
        <f t="shared" si="62"/>
        <v>14.660125446625143</v>
      </c>
      <c r="BV60" s="79">
        <f t="shared" si="62"/>
        <v>0</v>
      </c>
      <c r="BW60" s="79">
        <f t="shared" si="62"/>
        <v>16.226867892557738</v>
      </c>
      <c r="BX60" s="79">
        <f t="shared" si="62"/>
        <v>14.660125446625143</v>
      </c>
      <c r="BY60" s="79">
        <f t="shared" si="62"/>
        <v>16.318187092880326</v>
      </c>
      <c r="BZ60" s="79">
        <f t="shared" si="62"/>
        <v>16.318187092880326</v>
      </c>
      <c r="CA60" s="156"/>
    </row>
    <row r="61" spans="1:79" x14ac:dyDescent="0.3">
      <c r="A61" s="155"/>
      <c r="B61" s="78" t="s">
        <v>328</v>
      </c>
      <c r="C61" s="166"/>
      <c r="D61" s="178">
        <f t="shared" ref="D61:AI61" si="63">IF(D$73=0,0,D74/(D55+D56)*40)</f>
        <v>2625.7302543582755</v>
      </c>
      <c r="E61" s="79">
        <f t="shared" si="63"/>
        <v>3841.1034185054204</v>
      </c>
      <c r="F61" s="79">
        <f t="shared" si="63"/>
        <v>1954.4962445899187</v>
      </c>
      <c r="G61" s="79">
        <f t="shared" si="63"/>
        <v>2456.3526617850785</v>
      </c>
      <c r="H61" s="79">
        <f t="shared" si="63"/>
        <v>2501.5279583875163</v>
      </c>
      <c r="I61" s="79">
        <f t="shared" si="63"/>
        <v>3220.0559183847695</v>
      </c>
      <c r="J61" s="79">
        <f t="shared" si="63"/>
        <v>2679.7817210209341</v>
      </c>
      <c r="K61" s="79">
        <f t="shared" si="63"/>
        <v>1651.4262335635858</v>
      </c>
      <c r="L61" s="79">
        <f t="shared" si="63"/>
        <v>2148.929584976097</v>
      </c>
      <c r="M61" s="79">
        <f t="shared" si="63"/>
        <v>3627.0109146327804</v>
      </c>
      <c r="N61" s="79">
        <f t="shared" si="63"/>
        <v>3160.4818204932626</v>
      </c>
      <c r="O61" s="79">
        <f t="shared" si="63"/>
        <v>2364.3536984277725</v>
      </c>
      <c r="P61" s="79">
        <f t="shared" si="63"/>
        <v>2328.263473053893</v>
      </c>
      <c r="Q61" s="79">
        <f t="shared" si="63"/>
        <v>2305.2993630573251</v>
      </c>
      <c r="R61" s="79">
        <f t="shared" si="63"/>
        <v>3023.6597168743997</v>
      </c>
      <c r="S61" s="79">
        <f t="shared" si="63"/>
        <v>3402.1879892291322</v>
      </c>
      <c r="T61" s="79">
        <f t="shared" si="63"/>
        <v>3126.7323628219488</v>
      </c>
      <c r="U61" s="79">
        <f t="shared" si="63"/>
        <v>2128.7077976554888</v>
      </c>
      <c r="V61" s="79">
        <f t="shared" si="63"/>
        <v>2581.9292128895931</v>
      </c>
      <c r="W61" s="79">
        <f t="shared" si="63"/>
        <v>2627.3536216408615</v>
      </c>
      <c r="X61" s="79">
        <f t="shared" si="63"/>
        <v>3043.8451950905219</v>
      </c>
      <c r="Y61" s="79">
        <f t="shared" si="63"/>
        <v>2505.6160427224672</v>
      </c>
      <c r="Z61" s="79">
        <f t="shared" si="63"/>
        <v>2246.0540662480735</v>
      </c>
      <c r="AA61" s="79">
        <f t="shared" si="63"/>
        <v>2550.1193223280675</v>
      </c>
      <c r="AB61" s="79">
        <f t="shared" si="63"/>
        <v>3345.2609298113539</v>
      </c>
      <c r="AC61" s="79">
        <f t="shared" si="63"/>
        <v>2956.74945939811</v>
      </c>
      <c r="AD61" s="79">
        <f t="shared" si="63"/>
        <v>2361.8763671896691</v>
      </c>
      <c r="AE61" s="79">
        <f t="shared" si="63"/>
        <v>2056.5776780977189</v>
      </c>
      <c r="AF61" s="79">
        <f t="shared" si="63"/>
        <v>2244.4647393504229</v>
      </c>
      <c r="AG61" s="79">
        <f t="shared" si="63"/>
        <v>3091.7550803206177</v>
      </c>
      <c r="AH61" s="79">
        <f t="shared" si="63"/>
        <v>2935.8814457185008</v>
      </c>
      <c r="AI61" s="79">
        <f t="shared" si="63"/>
        <v>2610.9989950573226</v>
      </c>
      <c r="AJ61" s="79">
        <f t="shared" ref="AJ61:BD61" si="64">IF(AJ$73=0,0,AJ74/(AJ55+AJ56)*40)</f>
        <v>2575.0510699147139</v>
      </c>
      <c r="AK61" s="79">
        <f t="shared" si="64"/>
        <v>1638.6166085264626</v>
      </c>
      <c r="AL61" s="79">
        <f t="shared" si="64"/>
        <v>2460.3620659786675</v>
      </c>
      <c r="AM61" s="79">
        <f t="shared" si="64"/>
        <v>3345.9903349367542</v>
      </c>
      <c r="AN61" s="79">
        <f t="shared" si="64"/>
        <v>3104.4903992047293</v>
      </c>
      <c r="AO61" s="79">
        <f t="shared" si="64"/>
        <v>2347.5292242295432</v>
      </c>
      <c r="AP61" s="79">
        <f t="shared" si="64"/>
        <v>2046.8919639775334</v>
      </c>
      <c r="AQ61" s="79">
        <f t="shared" si="64"/>
        <v>0</v>
      </c>
      <c r="AR61" s="79">
        <f t="shared" si="64"/>
        <v>0</v>
      </c>
      <c r="AS61" s="79">
        <f t="shared" si="64"/>
        <v>0</v>
      </c>
      <c r="AT61" s="79">
        <f t="shared" si="64"/>
        <v>0</v>
      </c>
      <c r="AU61" s="79">
        <f t="shared" si="64"/>
        <v>0</v>
      </c>
      <c r="AV61" s="79">
        <f t="shared" si="64"/>
        <v>0</v>
      </c>
      <c r="AW61" s="79">
        <f t="shared" si="64"/>
        <v>0</v>
      </c>
      <c r="AX61" s="79">
        <f t="shared" si="64"/>
        <v>0</v>
      </c>
      <c r="AY61" s="79">
        <f t="shared" si="64"/>
        <v>0</v>
      </c>
      <c r="AZ61" s="79">
        <f t="shared" si="64"/>
        <v>0</v>
      </c>
      <c r="BA61" s="79">
        <f t="shared" si="64"/>
        <v>0</v>
      </c>
      <c r="BB61" s="79">
        <f t="shared" si="64"/>
        <v>0</v>
      </c>
      <c r="BC61" s="79">
        <f t="shared" si="64"/>
        <v>0</v>
      </c>
      <c r="BD61" s="79">
        <f t="shared" si="64"/>
        <v>0</v>
      </c>
      <c r="BE61" s="175"/>
      <c r="BF61" s="79">
        <f t="shared" ref="BF61:BZ61" si="65">IF(BF$73=0,0,BF74/(BF55+BF56)*40)</f>
        <v>2589.6409448285208</v>
      </c>
      <c r="BG61" s="79">
        <f t="shared" si="65"/>
        <v>2394.3872547165765</v>
      </c>
      <c r="BH61" s="79">
        <f t="shared" si="65"/>
        <v>2742.2853511280582</v>
      </c>
      <c r="BI61" s="79">
        <f t="shared" si="65"/>
        <v>2900.7551240560947</v>
      </c>
      <c r="BJ61" s="79">
        <f t="shared" si="65"/>
        <v>2689.1354682343235</v>
      </c>
      <c r="BK61" s="79">
        <f t="shared" si="65"/>
        <v>2697.2253196301021</v>
      </c>
      <c r="BL61" s="79">
        <f t="shared" si="65"/>
        <v>2587.3550114146647</v>
      </c>
      <c r="BM61" s="79">
        <f t="shared" si="65"/>
        <v>2321.4939667845656</v>
      </c>
      <c r="BN61" s="79">
        <f t="shared" si="65"/>
        <v>2674.350678826394</v>
      </c>
      <c r="BO61" s="79">
        <f t="shared" si="65"/>
        <v>0</v>
      </c>
      <c r="BP61" s="79">
        <f t="shared" si="65"/>
        <v>0</v>
      </c>
      <c r="BQ61" s="79">
        <f t="shared" si="65"/>
        <v>0</v>
      </c>
      <c r="BR61" s="179">
        <f t="shared" si="65"/>
        <v>2625.7302543582755</v>
      </c>
      <c r="BS61" s="79">
        <f t="shared" si="65"/>
        <v>2585.2343718693237</v>
      </c>
      <c r="BT61" s="79">
        <f t="shared" si="65"/>
        <v>2753.5013139983603</v>
      </c>
      <c r="BU61" s="79">
        <f t="shared" si="65"/>
        <v>2531.2880382164053</v>
      </c>
      <c r="BV61" s="79">
        <f t="shared" si="65"/>
        <v>0</v>
      </c>
      <c r="BW61" s="79">
        <f t="shared" si="65"/>
        <v>2667.679164174423</v>
      </c>
      <c r="BX61" s="79">
        <f t="shared" si="65"/>
        <v>2531.2880382164053</v>
      </c>
      <c r="BY61" s="79">
        <f t="shared" si="65"/>
        <v>2585.2343718693237</v>
      </c>
      <c r="BZ61" s="79">
        <f t="shared" si="65"/>
        <v>2585.2343718693237</v>
      </c>
      <c r="CA61" s="156"/>
    </row>
    <row r="62" spans="1:79" x14ac:dyDescent="0.3">
      <c r="A62" s="155"/>
      <c r="B62" s="180" t="s">
        <v>329</v>
      </c>
      <c r="C62" s="166"/>
      <c r="D62" s="178">
        <f t="shared" ref="D62:AI62" si="66">IF(D$73=0,0,D74/(D55+D56))</f>
        <v>65.64325635895689</v>
      </c>
      <c r="E62" s="79">
        <f t="shared" si="66"/>
        <v>96.027585462635514</v>
      </c>
      <c r="F62" s="79">
        <f t="shared" si="66"/>
        <v>48.862406114747969</v>
      </c>
      <c r="G62" s="79">
        <f t="shared" si="66"/>
        <v>61.408816544626966</v>
      </c>
      <c r="H62" s="79">
        <f t="shared" si="66"/>
        <v>62.538198959687911</v>
      </c>
      <c r="I62" s="79">
        <f t="shared" si="66"/>
        <v>80.50139795961924</v>
      </c>
      <c r="J62" s="79">
        <f t="shared" si="66"/>
        <v>66.994543025523356</v>
      </c>
      <c r="K62" s="79">
        <f t="shared" si="66"/>
        <v>41.285655839089642</v>
      </c>
      <c r="L62" s="79">
        <f t="shared" si="66"/>
        <v>53.723239624402424</v>
      </c>
      <c r="M62" s="79">
        <f t="shared" si="66"/>
        <v>90.675272865819508</v>
      </c>
      <c r="N62" s="79">
        <f t="shared" si="66"/>
        <v>79.012045512331568</v>
      </c>
      <c r="O62" s="79">
        <f t="shared" si="66"/>
        <v>59.108842460694319</v>
      </c>
      <c r="P62" s="79">
        <f t="shared" si="66"/>
        <v>58.206586826347319</v>
      </c>
      <c r="Q62" s="79">
        <f t="shared" si="66"/>
        <v>57.63248407643313</v>
      </c>
      <c r="R62" s="79">
        <f t="shared" si="66"/>
        <v>75.591492921859995</v>
      </c>
      <c r="S62" s="79">
        <f t="shared" si="66"/>
        <v>85.054699730728302</v>
      </c>
      <c r="T62" s="79">
        <f t="shared" si="66"/>
        <v>78.168309070548716</v>
      </c>
      <c r="U62" s="79">
        <f t="shared" si="66"/>
        <v>53.217694941387222</v>
      </c>
      <c r="V62" s="79">
        <f t="shared" si="66"/>
        <v>64.548230322239831</v>
      </c>
      <c r="W62" s="79">
        <f t="shared" si="66"/>
        <v>65.683840541021539</v>
      </c>
      <c r="X62" s="79">
        <f t="shared" si="66"/>
        <v>76.096129877263053</v>
      </c>
      <c r="Y62" s="79">
        <f t="shared" si="66"/>
        <v>62.640401068061678</v>
      </c>
      <c r="Z62" s="79">
        <f t="shared" si="66"/>
        <v>56.151351656201832</v>
      </c>
      <c r="AA62" s="79">
        <f t="shared" si="66"/>
        <v>63.752983058201686</v>
      </c>
      <c r="AB62" s="79">
        <f t="shared" si="66"/>
        <v>83.631523245283844</v>
      </c>
      <c r="AC62" s="79">
        <f t="shared" si="66"/>
        <v>73.918736484952746</v>
      </c>
      <c r="AD62" s="79">
        <f t="shared" si="66"/>
        <v>59.046909179741725</v>
      </c>
      <c r="AE62" s="79">
        <f t="shared" si="66"/>
        <v>51.414441952442971</v>
      </c>
      <c r="AF62" s="79">
        <f t="shared" si="66"/>
        <v>56.111618483760573</v>
      </c>
      <c r="AG62" s="79">
        <f t="shared" si="66"/>
        <v>77.293877008015443</v>
      </c>
      <c r="AH62" s="79">
        <f t="shared" si="66"/>
        <v>73.39703614296252</v>
      </c>
      <c r="AI62" s="79">
        <f t="shared" si="66"/>
        <v>65.274974876433063</v>
      </c>
      <c r="AJ62" s="79">
        <f t="shared" ref="AJ62:BD62" si="67">IF(AJ$73=0,0,AJ74/(AJ55+AJ56))</f>
        <v>64.376276747867848</v>
      </c>
      <c r="AK62" s="79">
        <f t="shared" si="67"/>
        <v>40.965415213161563</v>
      </c>
      <c r="AL62" s="79">
        <f t="shared" si="67"/>
        <v>61.509051649466684</v>
      </c>
      <c r="AM62" s="79">
        <f t="shared" si="67"/>
        <v>83.649758373418848</v>
      </c>
      <c r="AN62" s="79">
        <f t="shared" si="67"/>
        <v>77.612259980118239</v>
      </c>
      <c r="AO62" s="79">
        <f t="shared" si="67"/>
        <v>58.688230605738582</v>
      </c>
      <c r="AP62" s="79">
        <f t="shared" si="67"/>
        <v>51.172299099438334</v>
      </c>
      <c r="AQ62" s="79">
        <f t="shared" si="67"/>
        <v>0</v>
      </c>
      <c r="AR62" s="79">
        <f t="shared" si="67"/>
        <v>0</v>
      </c>
      <c r="AS62" s="79">
        <f t="shared" si="67"/>
        <v>0</v>
      </c>
      <c r="AT62" s="79">
        <f t="shared" si="67"/>
        <v>0</v>
      </c>
      <c r="AU62" s="79">
        <f t="shared" si="67"/>
        <v>0</v>
      </c>
      <c r="AV62" s="79">
        <f t="shared" si="67"/>
        <v>0</v>
      </c>
      <c r="AW62" s="79">
        <f t="shared" si="67"/>
        <v>0</v>
      </c>
      <c r="AX62" s="79">
        <f t="shared" si="67"/>
        <v>0</v>
      </c>
      <c r="AY62" s="79">
        <f t="shared" si="67"/>
        <v>0</v>
      </c>
      <c r="AZ62" s="79">
        <f t="shared" si="67"/>
        <v>0</v>
      </c>
      <c r="BA62" s="79">
        <f t="shared" si="67"/>
        <v>0</v>
      </c>
      <c r="BB62" s="79">
        <f t="shared" si="67"/>
        <v>0</v>
      </c>
      <c r="BC62" s="79">
        <f t="shared" si="67"/>
        <v>0</v>
      </c>
      <c r="BD62" s="79">
        <f t="shared" si="67"/>
        <v>0</v>
      </c>
      <c r="BE62" s="175"/>
      <c r="BF62" s="79">
        <f t="shared" ref="BF62:BZ62" si="68">IF(BF$73=0,0,BF74/(BF55+BF56))</f>
        <v>64.741023620713023</v>
      </c>
      <c r="BG62" s="79">
        <f t="shared" si="68"/>
        <v>59.859681367914419</v>
      </c>
      <c r="BH62" s="79">
        <f t="shared" si="68"/>
        <v>68.557133778201461</v>
      </c>
      <c r="BI62" s="79">
        <f t="shared" si="68"/>
        <v>72.518878101402365</v>
      </c>
      <c r="BJ62" s="79">
        <f t="shared" si="68"/>
        <v>67.228386705858085</v>
      </c>
      <c r="BK62" s="79">
        <f t="shared" si="68"/>
        <v>67.430632990752557</v>
      </c>
      <c r="BL62" s="79">
        <f t="shared" si="68"/>
        <v>64.683875285366611</v>
      </c>
      <c r="BM62" s="79">
        <f t="shared" si="68"/>
        <v>58.037349169614146</v>
      </c>
      <c r="BN62" s="79">
        <f t="shared" si="68"/>
        <v>66.858766970659843</v>
      </c>
      <c r="BO62" s="79">
        <f t="shared" si="68"/>
        <v>0</v>
      </c>
      <c r="BP62" s="79">
        <f t="shared" si="68"/>
        <v>0</v>
      </c>
      <c r="BQ62" s="79">
        <f t="shared" si="68"/>
        <v>0</v>
      </c>
      <c r="BR62" s="179">
        <f t="shared" si="68"/>
        <v>65.64325635895689</v>
      </c>
      <c r="BS62" s="79">
        <f t="shared" si="68"/>
        <v>64.630859296733092</v>
      </c>
      <c r="BT62" s="79">
        <f t="shared" si="68"/>
        <v>68.837532849959004</v>
      </c>
      <c r="BU62" s="79">
        <f t="shared" si="68"/>
        <v>63.282200955410133</v>
      </c>
      <c r="BV62" s="79">
        <f t="shared" si="68"/>
        <v>0</v>
      </c>
      <c r="BW62" s="79">
        <f t="shared" si="68"/>
        <v>66.69197910436057</v>
      </c>
      <c r="BX62" s="79">
        <f t="shared" si="68"/>
        <v>63.282200955410133</v>
      </c>
      <c r="BY62" s="79">
        <f t="shared" si="68"/>
        <v>64.630859296733092</v>
      </c>
      <c r="BZ62" s="79">
        <f t="shared" si="68"/>
        <v>64.630859296733092</v>
      </c>
      <c r="CA62" s="156"/>
    </row>
    <row r="63" spans="1:79" x14ac:dyDescent="0.3">
      <c r="A63" s="155"/>
      <c r="B63" s="78" t="s">
        <v>330</v>
      </c>
      <c r="C63" s="166"/>
      <c r="D63" s="178">
        <f t="shared" ref="D63:AI63" si="69">IF(D$73=0,0,D136/(D55+D56))</f>
        <v>2.4767644749999116</v>
      </c>
      <c r="E63" s="79">
        <f t="shared" si="69"/>
        <v>7.7159515991637324</v>
      </c>
      <c r="F63" s="79">
        <f t="shared" si="69"/>
        <v>-19.53470311440762</v>
      </c>
      <c r="G63" s="79">
        <f t="shared" si="69"/>
        <v>-1.4345990196227569</v>
      </c>
      <c r="H63" s="79">
        <f t="shared" si="69"/>
        <v>-22.64949917667607</v>
      </c>
      <c r="I63" s="79">
        <f t="shared" si="69"/>
        <v>7.9168585475010822</v>
      </c>
      <c r="J63" s="79">
        <f t="shared" si="69"/>
        <v>2.4917739290133563</v>
      </c>
      <c r="K63" s="79">
        <f t="shared" si="69"/>
        <v>-16.756945816737737</v>
      </c>
      <c r="L63" s="79">
        <f t="shared" si="69"/>
        <v>-12.209443453048085</v>
      </c>
      <c r="M63" s="79">
        <f t="shared" si="69"/>
        <v>2.4483407379057218</v>
      </c>
      <c r="N63" s="79">
        <f t="shared" si="69"/>
        <v>27.495902521074154</v>
      </c>
      <c r="O63" s="79">
        <f t="shared" si="69"/>
        <v>17.642418811535624</v>
      </c>
      <c r="P63" s="79">
        <f t="shared" si="69"/>
        <v>8.3668152924919568</v>
      </c>
      <c r="Q63" s="79">
        <f t="shared" si="69"/>
        <v>11.499141597256259</v>
      </c>
      <c r="R63" s="79">
        <f t="shared" si="69"/>
        <v>1.8679161008030827</v>
      </c>
      <c r="S63" s="79">
        <f t="shared" si="69"/>
        <v>19.623351734369969</v>
      </c>
      <c r="T63" s="79">
        <f t="shared" si="69"/>
        <v>8.6663459384959953</v>
      </c>
      <c r="U63" s="79">
        <f t="shared" si="69"/>
        <v>-0.23824321213102875</v>
      </c>
      <c r="V63" s="79">
        <f t="shared" si="69"/>
        <v>6.1877366004307337</v>
      </c>
      <c r="W63" s="79">
        <f t="shared" si="69"/>
        <v>13.400546728025859</v>
      </c>
      <c r="X63" s="79">
        <f t="shared" si="69"/>
        <v>15.567941242904814</v>
      </c>
      <c r="Y63" s="79">
        <f t="shared" si="69"/>
        <v>9.0525395807396798</v>
      </c>
      <c r="Z63" s="79">
        <f t="shared" si="69"/>
        <v>-14.274096558027077</v>
      </c>
      <c r="AA63" s="79">
        <f t="shared" si="69"/>
        <v>3.2439999757259024</v>
      </c>
      <c r="AB63" s="79">
        <f t="shared" si="69"/>
        <v>-11.216849840829425</v>
      </c>
      <c r="AC63" s="79">
        <f t="shared" si="69"/>
        <v>1.5287870391558294</v>
      </c>
      <c r="AD63" s="79">
        <f t="shared" si="69"/>
        <v>-10.971778301093073</v>
      </c>
      <c r="AE63" s="79">
        <f t="shared" si="69"/>
        <v>8.5880148796604505</v>
      </c>
      <c r="AF63" s="79">
        <f t="shared" si="69"/>
        <v>3.9828236862547501</v>
      </c>
      <c r="AG63" s="79">
        <f t="shared" si="69"/>
        <v>-12.506693384773982</v>
      </c>
      <c r="AH63" s="79">
        <f t="shared" si="69"/>
        <v>13.659986253604242</v>
      </c>
      <c r="AI63" s="79">
        <f t="shared" si="69"/>
        <v>7.7079227582442247</v>
      </c>
      <c r="AJ63" s="79">
        <f t="shared" ref="AJ63:BD63" si="70">IF(AJ$73=0,0,AJ136/(AJ55+AJ56))</f>
        <v>0.89952902735385099</v>
      </c>
      <c r="AK63" s="79">
        <f t="shared" si="70"/>
        <v>-11.919591389050515</v>
      </c>
      <c r="AL63" s="79">
        <f t="shared" si="70"/>
        <v>-3.0373362098341583</v>
      </c>
      <c r="AM63" s="79">
        <f t="shared" si="70"/>
        <v>-1.2499180302594193</v>
      </c>
      <c r="AN63" s="79">
        <f t="shared" si="70"/>
        <v>16.761508679151113</v>
      </c>
      <c r="AO63" s="79">
        <f t="shared" si="70"/>
        <v>12.252040397709903</v>
      </c>
      <c r="AP63" s="79">
        <f t="shared" si="70"/>
        <v>11.754347082728906</v>
      </c>
      <c r="AQ63" s="79">
        <f t="shared" si="70"/>
        <v>0</v>
      </c>
      <c r="AR63" s="79">
        <f t="shared" si="70"/>
        <v>0</v>
      </c>
      <c r="AS63" s="79">
        <f t="shared" si="70"/>
        <v>0</v>
      </c>
      <c r="AT63" s="79">
        <f t="shared" si="70"/>
        <v>0</v>
      </c>
      <c r="AU63" s="79">
        <f t="shared" si="70"/>
        <v>0</v>
      </c>
      <c r="AV63" s="79">
        <f t="shared" si="70"/>
        <v>0</v>
      </c>
      <c r="AW63" s="79">
        <f t="shared" si="70"/>
        <v>0</v>
      </c>
      <c r="AX63" s="79">
        <f t="shared" si="70"/>
        <v>0</v>
      </c>
      <c r="AY63" s="79">
        <f t="shared" si="70"/>
        <v>0</v>
      </c>
      <c r="AZ63" s="79">
        <f t="shared" si="70"/>
        <v>0</v>
      </c>
      <c r="BA63" s="79">
        <f t="shared" si="70"/>
        <v>0</v>
      </c>
      <c r="BB63" s="79">
        <f t="shared" si="70"/>
        <v>0</v>
      </c>
      <c r="BC63" s="79">
        <f t="shared" si="70"/>
        <v>0</v>
      </c>
      <c r="BD63" s="79">
        <f t="shared" si="70"/>
        <v>0</v>
      </c>
      <c r="BE63" s="175"/>
      <c r="BF63" s="79">
        <f t="shared" ref="BF63:BZ63" si="71">IF(BF$73=0,0,BF136/(BF55+BF56))</f>
        <v>-11.305444221123858</v>
      </c>
      <c r="BG63" s="79">
        <f t="shared" si="71"/>
        <v>-5.2191859399572724</v>
      </c>
      <c r="BH63" s="79">
        <f t="shared" si="71"/>
        <v>13.638454303243632</v>
      </c>
      <c r="BI63" s="79">
        <f t="shared" si="71"/>
        <v>6.8273137304512233</v>
      </c>
      <c r="BJ63" s="79">
        <f t="shared" si="71"/>
        <v>11.140728333650673</v>
      </c>
      <c r="BK63" s="79">
        <f t="shared" si="71"/>
        <v>-6.0414291939448184</v>
      </c>
      <c r="BL63" s="79">
        <f t="shared" si="71"/>
        <v>3.3134240359010114</v>
      </c>
      <c r="BM63" s="79">
        <f t="shared" si="71"/>
        <v>-1.3352172506183222</v>
      </c>
      <c r="BN63" s="79">
        <f t="shared" si="71"/>
        <v>9.7336866976267817</v>
      </c>
      <c r="BO63" s="79">
        <f t="shared" si="71"/>
        <v>0</v>
      </c>
      <c r="BP63" s="79">
        <f t="shared" si="71"/>
        <v>0</v>
      </c>
      <c r="BQ63" s="79">
        <f t="shared" si="71"/>
        <v>0</v>
      </c>
      <c r="BR63" s="179">
        <f t="shared" si="71"/>
        <v>2.476764474999912</v>
      </c>
      <c r="BS63" s="79">
        <f t="shared" si="71"/>
        <v>0.29827008805353178</v>
      </c>
      <c r="BT63" s="79">
        <f t="shared" si="71"/>
        <v>3.3587372688911956</v>
      </c>
      <c r="BU63" s="79">
        <f t="shared" si="71"/>
        <v>4.0053830254663634</v>
      </c>
      <c r="BV63" s="79">
        <f t="shared" si="71"/>
        <v>0</v>
      </c>
      <c r="BW63" s="79">
        <f t="shared" si="71"/>
        <v>1.7977897078207954</v>
      </c>
      <c r="BX63" s="79">
        <f t="shared" si="71"/>
        <v>4.0053830254663634</v>
      </c>
      <c r="BY63" s="79">
        <f t="shared" si="71"/>
        <v>0.29827008805353178</v>
      </c>
      <c r="BZ63" s="79">
        <f t="shared" si="71"/>
        <v>0.29827008805353178</v>
      </c>
      <c r="CA63" s="156"/>
    </row>
    <row r="64" spans="1:79" ht="15.6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x14ac:dyDescent="0.3">
      <c r="A65" s="155"/>
      <c r="B65" s="78" t="s">
        <v>332</v>
      </c>
      <c r="C65" s="166"/>
      <c r="D65" s="178">
        <f>IF(D$74=0,0,D74/D29)</f>
        <v>6.7286497994813539</v>
      </c>
      <c r="E65" s="79">
        <f t="shared" ref="E65:AJ65" si="72">IF(E$73=0,0,E74/E29)</f>
        <v>8.0538799375611809</v>
      </c>
      <c r="F65" s="79">
        <f t="shared" si="72"/>
        <v>5.6823777157149751</v>
      </c>
      <c r="G65" s="79">
        <f t="shared" si="72"/>
        <v>4.1600862051629255</v>
      </c>
      <c r="H65" s="79">
        <f t="shared" si="72"/>
        <v>6.8008395065757279</v>
      </c>
      <c r="I65" s="79">
        <f t="shared" si="72"/>
        <v>13.912788081326722</v>
      </c>
      <c r="J65" s="79">
        <f t="shared" si="72"/>
        <v>11.187392614581929</v>
      </c>
      <c r="K65" s="79">
        <f t="shared" si="72"/>
        <v>6.779223964729078</v>
      </c>
      <c r="L65" s="79">
        <f t="shared" si="72"/>
        <v>3.6786388039535223</v>
      </c>
      <c r="M65" s="79">
        <f t="shared" si="72"/>
        <v>7.4790210339610166</v>
      </c>
      <c r="N65" s="79">
        <f t="shared" si="72"/>
        <v>13.415112564484449</v>
      </c>
      <c r="O65" s="79">
        <f t="shared" si="72"/>
        <v>13.329395248123165</v>
      </c>
      <c r="P65" s="79">
        <f t="shared" si="72"/>
        <v>7.5867232482528255</v>
      </c>
      <c r="Q65" s="79">
        <f t="shared" si="72"/>
        <v>4.1332207925093698</v>
      </c>
      <c r="R65" s="79">
        <f t="shared" si="72"/>
        <v>6.1388355503877055</v>
      </c>
      <c r="S65" s="79">
        <f t="shared" si="72"/>
        <v>12.302216365052626</v>
      </c>
      <c r="T65" s="79">
        <f t="shared" si="72"/>
        <v>10.176918770447349</v>
      </c>
      <c r="U65" s="79">
        <f t="shared" si="72"/>
        <v>6.6397631586019799</v>
      </c>
      <c r="V65" s="79">
        <f t="shared" si="72"/>
        <v>3.9712344224914133</v>
      </c>
      <c r="W65" s="79">
        <f t="shared" si="72"/>
        <v>5.2151455858685916</v>
      </c>
      <c r="X65" s="79">
        <f t="shared" si="72"/>
        <v>11.618061367818264</v>
      </c>
      <c r="Y65" s="79">
        <f t="shared" si="72"/>
        <v>9.799627968198271</v>
      </c>
      <c r="Z65" s="79">
        <f t="shared" si="72"/>
        <v>6.1667506266026377</v>
      </c>
      <c r="AA65" s="79">
        <f t="shared" si="72"/>
        <v>3.6642872648725366</v>
      </c>
      <c r="AB65" s="79">
        <f t="shared" si="72"/>
        <v>5.5695282771409031</v>
      </c>
      <c r="AC65" s="79">
        <f t="shared" si="72"/>
        <v>10.367760043567507</v>
      </c>
      <c r="AD65" s="79">
        <f t="shared" si="72"/>
        <v>8.8173686453395153</v>
      </c>
      <c r="AE65" s="79">
        <f t="shared" si="72"/>
        <v>6.0442306329293363</v>
      </c>
      <c r="AF65" s="79">
        <f t="shared" si="72"/>
        <v>3.5178607625260288</v>
      </c>
      <c r="AG65" s="79">
        <f t="shared" si="72"/>
        <v>5.2275354951323543</v>
      </c>
      <c r="AH65" s="79">
        <f t="shared" si="72"/>
        <v>11.857930601146176</v>
      </c>
      <c r="AI65" s="79">
        <f t="shared" si="72"/>
        <v>12.300454106280194</v>
      </c>
      <c r="AJ65" s="79">
        <f t="shared" si="72"/>
        <v>8.4931116321532425</v>
      </c>
      <c r="AK65" s="79">
        <f t="shared" ref="AK65:BD65" si="73">IF(AK$73=0,0,AK74/AK29)</f>
        <v>4.9849186602334559</v>
      </c>
      <c r="AL65" s="79">
        <f t="shared" si="73"/>
        <v>3.5883565925720586</v>
      </c>
      <c r="AM65" s="79">
        <f t="shared" si="73"/>
        <v>5.8352227623179891</v>
      </c>
      <c r="AN65" s="79">
        <f t="shared" si="73"/>
        <v>12.498867782243455</v>
      </c>
      <c r="AO65" s="79">
        <f t="shared" si="73"/>
        <v>13.387399247173535</v>
      </c>
      <c r="AP65" s="79">
        <f t="shared" si="73"/>
        <v>7.3595498012103393</v>
      </c>
      <c r="AQ65" s="79">
        <f t="shared" si="73"/>
        <v>0</v>
      </c>
      <c r="AR65" s="79">
        <f t="shared" si="73"/>
        <v>0</v>
      </c>
      <c r="AS65" s="79">
        <f t="shared" si="73"/>
        <v>0</v>
      </c>
      <c r="AT65" s="79">
        <f t="shared" si="73"/>
        <v>0</v>
      </c>
      <c r="AU65" s="79">
        <f t="shared" si="73"/>
        <v>0</v>
      </c>
      <c r="AV65" s="79">
        <f t="shared" si="73"/>
        <v>0</v>
      </c>
      <c r="AW65" s="79">
        <f t="shared" si="73"/>
        <v>0</v>
      </c>
      <c r="AX65" s="79">
        <f t="shared" si="73"/>
        <v>0</v>
      </c>
      <c r="AY65" s="79">
        <f t="shared" si="73"/>
        <v>0</v>
      </c>
      <c r="AZ65" s="79">
        <f t="shared" si="73"/>
        <v>0</v>
      </c>
      <c r="BA65" s="79">
        <f t="shared" si="73"/>
        <v>0</v>
      </c>
      <c r="BB65" s="79">
        <f t="shared" si="73"/>
        <v>0</v>
      </c>
      <c r="BC65" s="79">
        <f t="shared" si="73"/>
        <v>0</v>
      </c>
      <c r="BD65" s="79">
        <f t="shared" si="73"/>
        <v>0</v>
      </c>
      <c r="BE65" s="175"/>
      <c r="BF65" s="79">
        <f t="shared" ref="BF65:BZ65" si="74">IF(BF$73=0,0,BF74/BF29)</f>
        <v>5.912716866323219</v>
      </c>
      <c r="BG65" s="79">
        <f t="shared" si="74"/>
        <v>7.2570412999529905</v>
      </c>
      <c r="BH65" s="79">
        <f t="shared" si="74"/>
        <v>7.6898371210582113</v>
      </c>
      <c r="BI65" s="79">
        <f t="shared" si="74"/>
        <v>8.0399603209130888</v>
      </c>
      <c r="BJ65" s="79">
        <f t="shared" si="74"/>
        <v>6.3755282200701373</v>
      </c>
      <c r="BK65" s="79">
        <f t="shared" si="74"/>
        <v>5.9434502576004729</v>
      </c>
      <c r="BL65" s="79">
        <f t="shared" si="74"/>
        <v>5.6288802695799527</v>
      </c>
      <c r="BM65" s="79">
        <f t="shared" si="74"/>
        <v>6.2103572512159548</v>
      </c>
      <c r="BN65" s="79">
        <f t="shared" si="74"/>
        <v>8.4606557394170565</v>
      </c>
      <c r="BO65" s="79">
        <f t="shared" si="74"/>
        <v>0</v>
      </c>
      <c r="BP65" s="79">
        <f t="shared" si="74"/>
        <v>0</v>
      </c>
      <c r="BQ65" s="79">
        <f t="shared" si="74"/>
        <v>0</v>
      </c>
      <c r="BR65" s="179">
        <f t="shared" si="74"/>
        <v>6.7286497994813548</v>
      </c>
      <c r="BS65" s="79">
        <f t="shared" si="74"/>
        <v>6.9584871668283697</v>
      </c>
      <c r="BT65" s="79">
        <f t="shared" si="74"/>
        <v>6.6142299152606432</v>
      </c>
      <c r="BU65" s="79">
        <f t="shared" si="74"/>
        <v>6.6098181116957688</v>
      </c>
      <c r="BV65" s="79">
        <f t="shared" si="74"/>
        <v>0</v>
      </c>
      <c r="BW65" s="79">
        <f t="shared" si="74"/>
        <v>6.7800229738163029</v>
      </c>
      <c r="BX65" s="79">
        <f t="shared" si="74"/>
        <v>6.6098181116957688</v>
      </c>
      <c r="BY65" s="79">
        <f t="shared" si="74"/>
        <v>6.9584871668283697</v>
      </c>
      <c r="BZ65" s="79">
        <f t="shared" si="74"/>
        <v>6.9584871668283697</v>
      </c>
      <c r="CA65" s="156"/>
    </row>
    <row r="66" spans="1:79" x14ac:dyDescent="0.3">
      <c r="A66" s="155"/>
      <c r="B66" s="78" t="s">
        <v>333</v>
      </c>
      <c r="C66" s="166"/>
      <c r="D66" s="178">
        <f t="shared" ref="D66:AI66" si="75">IF(D$73=0,0,D136/D29)</f>
        <v>0.25387650936967499</v>
      </c>
      <c r="E66" s="79">
        <f t="shared" si="75"/>
        <v>0.64714058449254652</v>
      </c>
      <c r="F66" s="79">
        <f t="shared" si="75"/>
        <v>-2.27175799324614</v>
      </c>
      <c r="G66" s="79">
        <f t="shared" si="75"/>
        <v>-9.7185647392110025E-2</v>
      </c>
      <c r="H66" s="79">
        <f t="shared" si="75"/>
        <v>-2.4630643569410164</v>
      </c>
      <c r="I66" s="79">
        <f t="shared" si="75"/>
        <v>1.3682442545466524</v>
      </c>
      <c r="J66" s="79">
        <f t="shared" si="75"/>
        <v>0.41610035671161366</v>
      </c>
      <c r="K66" s="79">
        <f t="shared" si="75"/>
        <v>-2.7515389146110762</v>
      </c>
      <c r="L66" s="79">
        <f t="shared" si="75"/>
        <v>-0.83602799784728277</v>
      </c>
      <c r="M66" s="79">
        <f t="shared" si="75"/>
        <v>0.20194250646697556</v>
      </c>
      <c r="N66" s="79">
        <f t="shared" si="75"/>
        <v>4.6684100505249253</v>
      </c>
      <c r="O66" s="79">
        <f t="shared" si="75"/>
        <v>3.9784702877282387</v>
      </c>
      <c r="P66" s="79">
        <f t="shared" si="75"/>
        <v>1.0905417334083081</v>
      </c>
      <c r="Q66" s="79">
        <f t="shared" si="75"/>
        <v>0.82468232815986076</v>
      </c>
      <c r="R66" s="79">
        <f t="shared" si="75"/>
        <v>0.15169471221589675</v>
      </c>
      <c r="S66" s="79">
        <f t="shared" si="75"/>
        <v>2.8382995837740159</v>
      </c>
      <c r="T66" s="79">
        <f t="shared" si="75"/>
        <v>1.1282922670499431</v>
      </c>
      <c r="U66" s="79">
        <f t="shared" si="75"/>
        <v>-2.9724671548379666E-2</v>
      </c>
      <c r="V66" s="79">
        <f t="shared" si="75"/>
        <v>0.38069134447631814</v>
      </c>
      <c r="W66" s="79">
        <f t="shared" si="75"/>
        <v>1.0639725317712516</v>
      </c>
      <c r="X66" s="79">
        <f t="shared" si="75"/>
        <v>2.376852765342794</v>
      </c>
      <c r="Y66" s="79">
        <f t="shared" si="75"/>
        <v>1.4162029384557941</v>
      </c>
      <c r="Z66" s="79">
        <f t="shared" si="75"/>
        <v>-1.5676344610963222</v>
      </c>
      <c r="AA66" s="79">
        <f t="shared" si="75"/>
        <v>0.18645320153015196</v>
      </c>
      <c r="AB66" s="79">
        <f t="shared" si="75"/>
        <v>-0.74699778199323763</v>
      </c>
      <c r="AC66" s="79">
        <f t="shared" si="75"/>
        <v>0.21442597551583156</v>
      </c>
      <c r="AD66" s="79">
        <f t="shared" si="75"/>
        <v>-1.6383959011501585</v>
      </c>
      <c r="AE66" s="79">
        <f t="shared" si="75"/>
        <v>1.0095984832376506</v>
      </c>
      <c r="AF66" s="79">
        <f t="shared" si="75"/>
        <v>0.24969907389126253</v>
      </c>
      <c r="AG66" s="79">
        <f t="shared" si="75"/>
        <v>-0.84585204063270258</v>
      </c>
      <c r="AH66" s="79">
        <f t="shared" si="75"/>
        <v>2.2068897808400236</v>
      </c>
      <c r="AI66" s="79">
        <f t="shared" si="75"/>
        <v>1.4524854329245611</v>
      </c>
      <c r="AJ66" s="79">
        <f t="shared" ref="AJ66:BD66" si="76">IF(AJ$73=0,0,AJ136/AJ29)</f>
        <v>0.11867415811573033</v>
      </c>
      <c r="AK66" s="79">
        <f t="shared" si="76"/>
        <v>-1.4504477308103976</v>
      </c>
      <c r="AL66" s="79">
        <f t="shared" si="76"/>
        <v>-0.17719417094135498</v>
      </c>
      <c r="AM66" s="79">
        <f t="shared" si="76"/>
        <v>-8.7191526706418804E-2</v>
      </c>
      <c r="AN66" s="79">
        <f t="shared" si="76"/>
        <v>2.6993142689737808</v>
      </c>
      <c r="AO66" s="79">
        <f t="shared" si="76"/>
        <v>2.7948185641944194</v>
      </c>
      <c r="AP66" s="79">
        <f t="shared" si="76"/>
        <v>1.6904986537336242</v>
      </c>
      <c r="AQ66" s="79">
        <f t="shared" si="76"/>
        <v>0</v>
      </c>
      <c r="AR66" s="79">
        <f t="shared" si="76"/>
        <v>0</v>
      </c>
      <c r="AS66" s="79">
        <f t="shared" si="76"/>
        <v>0</v>
      </c>
      <c r="AT66" s="79">
        <f t="shared" si="76"/>
        <v>0</v>
      </c>
      <c r="AU66" s="79">
        <f t="shared" si="76"/>
        <v>0</v>
      </c>
      <c r="AV66" s="79">
        <f t="shared" si="76"/>
        <v>0</v>
      </c>
      <c r="AW66" s="79">
        <f t="shared" si="76"/>
        <v>0</v>
      </c>
      <c r="AX66" s="79">
        <f t="shared" si="76"/>
        <v>0</v>
      </c>
      <c r="AY66" s="79">
        <f t="shared" si="76"/>
        <v>0</v>
      </c>
      <c r="AZ66" s="79">
        <f t="shared" si="76"/>
        <v>0</v>
      </c>
      <c r="BA66" s="79">
        <f t="shared" si="76"/>
        <v>0</v>
      </c>
      <c r="BB66" s="79">
        <f t="shared" si="76"/>
        <v>0</v>
      </c>
      <c r="BC66" s="79">
        <f t="shared" si="76"/>
        <v>0</v>
      </c>
      <c r="BD66" s="79">
        <f t="shared" si="76"/>
        <v>0</v>
      </c>
      <c r="BE66" s="175"/>
      <c r="BF66" s="79">
        <f t="shared" ref="BF66:BZ66" si="77">IF(BF$73=0,0,BF136/BF29)</f>
        <v>-1.0325121073020687</v>
      </c>
      <c r="BG66" s="79">
        <f t="shared" si="77"/>
        <v>-0.63274389460258385</v>
      </c>
      <c r="BH66" s="79">
        <f t="shared" si="77"/>
        <v>1.5297823347493271</v>
      </c>
      <c r="BI66" s="79">
        <f t="shared" si="77"/>
        <v>0.75692471985706933</v>
      </c>
      <c r="BJ66" s="79">
        <f t="shared" si="77"/>
        <v>1.0565184048531637</v>
      </c>
      <c r="BK66" s="79">
        <f t="shared" si="77"/>
        <v>-0.53250180676712067</v>
      </c>
      <c r="BL66" s="79">
        <f t="shared" si="77"/>
        <v>0.28833874127288961</v>
      </c>
      <c r="BM66" s="79">
        <f t="shared" si="77"/>
        <v>-0.14287654851520259</v>
      </c>
      <c r="BN66" s="79">
        <f t="shared" si="77"/>
        <v>1.2317512864109992</v>
      </c>
      <c r="BO66" s="79">
        <f t="shared" si="77"/>
        <v>0</v>
      </c>
      <c r="BP66" s="79">
        <f t="shared" si="77"/>
        <v>0</v>
      </c>
      <c r="BQ66" s="79">
        <f t="shared" si="77"/>
        <v>0</v>
      </c>
      <c r="BR66" s="179">
        <f t="shared" si="77"/>
        <v>0.25387650936967504</v>
      </c>
      <c r="BS66" s="79">
        <f t="shared" si="77"/>
        <v>3.2113275338645851E-2</v>
      </c>
      <c r="BT66" s="79">
        <f t="shared" si="77"/>
        <v>0.32272307855400145</v>
      </c>
      <c r="BU66" s="79">
        <f t="shared" si="77"/>
        <v>0.41836176470317549</v>
      </c>
      <c r="BV66" s="79">
        <f t="shared" si="77"/>
        <v>0</v>
      </c>
      <c r="BW66" s="79">
        <f t="shared" si="77"/>
        <v>0.18276643885529148</v>
      </c>
      <c r="BX66" s="79">
        <f t="shared" si="77"/>
        <v>0.41836176470317549</v>
      </c>
      <c r="BY66" s="79">
        <f t="shared" si="77"/>
        <v>3.2113275338645851E-2</v>
      </c>
      <c r="BZ66" s="79">
        <f t="shared" si="77"/>
        <v>3.2113275338645851E-2</v>
      </c>
      <c r="CA66" s="156"/>
    </row>
    <row r="67" spans="1:79" ht="15.6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x14ac:dyDescent="0.3">
      <c r="A68" s="155"/>
      <c r="B68" s="78" t="s">
        <v>327</v>
      </c>
      <c r="C68" s="166"/>
      <c r="D68" s="178">
        <f t="shared" ref="D68:AI68" si="78">IF(D$73=0,0,D74/D54)</f>
        <v>15.728474197410403</v>
      </c>
      <c r="E68" s="79">
        <f t="shared" si="78"/>
        <v>17.32206498951782</v>
      </c>
      <c r="F68" s="79">
        <f t="shared" si="78"/>
        <v>13.177883990115749</v>
      </c>
      <c r="G68" s="79">
        <f t="shared" si="78"/>
        <v>10.73042142634837</v>
      </c>
      <c r="H68" s="79">
        <f t="shared" si="78"/>
        <v>19.519329836556924</v>
      </c>
      <c r="I68" s="79">
        <f t="shared" si="78"/>
        <v>27.375120207573534</v>
      </c>
      <c r="J68" s="79">
        <f t="shared" si="78"/>
        <v>20.526893913135339</v>
      </c>
      <c r="K68" s="79">
        <f t="shared" si="78"/>
        <v>14.060890923879054</v>
      </c>
      <c r="L68" s="79">
        <f t="shared" si="78"/>
        <v>11.394487231537084</v>
      </c>
      <c r="M68" s="79">
        <f t="shared" si="78"/>
        <v>17.558240461063086</v>
      </c>
      <c r="N68" s="79">
        <f t="shared" si="78"/>
        <v>25.556246594775747</v>
      </c>
      <c r="O68" s="79">
        <f t="shared" si="78"/>
        <v>22.333102098258959</v>
      </c>
      <c r="P68" s="79">
        <f t="shared" si="78"/>
        <v>15.910504508212057</v>
      </c>
      <c r="Q68" s="79">
        <f t="shared" si="78"/>
        <v>10.34753670920818</v>
      </c>
      <c r="R68" s="79">
        <f t="shared" si="78"/>
        <v>15.21402356651091</v>
      </c>
      <c r="S68" s="79">
        <f t="shared" si="78"/>
        <v>25.748792407904517</v>
      </c>
      <c r="T68" s="79">
        <f t="shared" si="78"/>
        <v>18.371099671551288</v>
      </c>
      <c r="U68" s="79">
        <f t="shared" si="78"/>
        <v>15.510881130342264</v>
      </c>
      <c r="V68" s="79">
        <f t="shared" si="78"/>
        <v>11.47606542842545</v>
      </c>
      <c r="W68" s="79">
        <f t="shared" si="78"/>
        <v>14.906041088756389</v>
      </c>
      <c r="X68" s="79">
        <f t="shared" si="78"/>
        <v>23.16719243916636</v>
      </c>
      <c r="Y68" s="79">
        <f t="shared" si="78"/>
        <v>21.352064224443776</v>
      </c>
      <c r="Z68" s="79">
        <f t="shared" si="78"/>
        <v>13.308300659419</v>
      </c>
      <c r="AA68" s="79">
        <f t="shared" si="78"/>
        <v>10.863154799411888</v>
      </c>
      <c r="AB68" s="79">
        <f t="shared" si="78"/>
        <v>15.717340977643262</v>
      </c>
      <c r="AC68" s="79">
        <f t="shared" si="78"/>
        <v>18.72616939816286</v>
      </c>
      <c r="AD68" s="79">
        <f t="shared" si="78"/>
        <v>17.515975756377951</v>
      </c>
      <c r="AE68" s="79">
        <f t="shared" si="78"/>
        <v>13.124222809091133</v>
      </c>
      <c r="AF68" s="79">
        <f t="shared" si="78"/>
        <v>9.8781335181335184</v>
      </c>
      <c r="AG68" s="79">
        <f t="shared" si="78"/>
        <v>16.369850952327287</v>
      </c>
      <c r="AH68" s="79">
        <f t="shared" si="78"/>
        <v>15.133629211774304</v>
      </c>
      <c r="AI68" s="79">
        <f t="shared" si="78"/>
        <v>20.632726553738241</v>
      </c>
      <c r="AJ68" s="79">
        <f t="shared" ref="AJ68:BD68" si="79">IF(AJ$73=0,0,AJ74/AJ54)</f>
        <v>16.293146625822384</v>
      </c>
      <c r="AK68" s="79">
        <f t="shared" si="79"/>
        <v>11.013554086345009</v>
      </c>
      <c r="AL68" s="79">
        <f t="shared" si="79"/>
        <v>8.9619538271538168</v>
      </c>
      <c r="AM68" s="79">
        <f t="shared" si="79"/>
        <v>16.545134300614901</v>
      </c>
      <c r="AN68" s="79">
        <f t="shared" si="79"/>
        <v>20.198844294662308</v>
      </c>
      <c r="AO68" s="79">
        <f t="shared" si="79"/>
        <v>19.984143338191689</v>
      </c>
      <c r="AP68" s="79">
        <f t="shared" si="79"/>
        <v>14.87816003868225</v>
      </c>
      <c r="AQ68" s="79">
        <f t="shared" si="79"/>
        <v>0</v>
      </c>
      <c r="AR68" s="79">
        <f t="shared" si="79"/>
        <v>0</v>
      </c>
      <c r="AS68" s="79">
        <f t="shared" si="79"/>
        <v>0</v>
      </c>
      <c r="AT68" s="79">
        <f t="shared" si="79"/>
        <v>0</v>
      </c>
      <c r="AU68" s="79">
        <f t="shared" si="79"/>
        <v>0</v>
      </c>
      <c r="AV68" s="79">
        <f t="shared" si="79"/>
        <v>0</v>
      </c>
      <c r="AW68" s="79">
        <f t="shared" si="79"/>
        <v>0</v>
      </c>
      <c r="AX68" s="79">
        <f t="shared" si="79"/>
        <v>0</v>
      </c>
      <c r="AY68" s="79">
        <f t="shared" si="79"/>
        <v>0</v>
      </c>
      <c r="AZ68" s="79">
        <f t="shared" si="79"/>
        <v>0</v>
      </c>
      <c r="BA68" s="79">
        <f t="shared" si="79"/>
        <v>0</v>
      </c>
      <c r="BB68" s="79">
        <f t="shared" si="79"/>
        <v>0</v>
      </c>
      <c r="BC68" s="79">
        <f t="shared" si="79"/>
        <v>0</v>
      </c>
      <c r="BD68" s="79">
        <f t="shared" si="79"/>
        <v>0</v>
      </c>
      <c r="BE68" s="175"/>
      <c r="BF68" s="79">
        <f t="shared" ref="BF68:BZ68" si="80">IF(BF$73=0,0,BF74/BF54)</f>
        <v>14.825107092138042</v>
      </c>
      <c r="BG68" s="79">
        <f t="shared" si="80"/>
        <v>17.177398233520286</v>
      </c>
      <c r="BH68" s="79">
        <f t="shared" si="80"/>
        <v>16.903827681468957</v>
      </c>
      <c r="BI68" s="79">
        <f t="shared" si="80"/>
        <v>17.956493037663286</v>
      </c>
      <c r="BJ68" s="79">
        <f t="shared" si="80"/>
        <v>16.471531272011703</v>
      </c>
      <c r="BK68" s="79">
        <f t="shared" si="80"/>
        <v>14.665600659959932</v>
      </c>
      <c r="BL68" s="79">
        <f t="shared" si="80"/>
        <v>13.412650886881412</v>
      </c>
      <c r="BM68" s="79">
        <f t="shared" si="80"/>
        <v>13.329228267722485</v>
      </c>
      <c r="BN68" s="79">
        <f t="shared" si="80"/>
        <v>17.673446881108628</v>
      </c>
      <c r="BO68" s="79">
        <f t="shared" si="80"/>
        <v>0</v>
      </c>
      <c r="BP68" s="79">
        <f t="shared" si="80"/>
        <v>0</v>
      </c>
      <c r="BQ68" s="79">
        <f t="shared" si="80"/>
        <v>0</v>
      </c>
      <c r="BR68" s="179">
        <f t="shared" si="80"/>
        <v>15.728474197410398</v>
      </c>
      <c r="BS68" s="79">
        <f t="shared" si="80"/>
        <v>16.318187092880326</v>
      </c>
      <c r="BT68" s="79">
        <f t="shared" si="80"/>
        <v>16.138599174075772</v>
      </c>
      <c r="BU68" s="79">
        <f t="shared" si="80"/>
        <v>14.660125446625143</v>
      </c>
      <c r="BV68" s="79">
        <f t="shared" si="80"/>
        <v>0</v>
      </c>
      <c r="BW68" s="79">
        <f t="shared" si="80"/>
        <v>16.226867892557738</v>
      </c>
      <c r="BX68" s="79">
        <f t="shared" si="80"/>
        <v>14.660125446625143</v>
      </c>
      <c r="BY68" s="79">
        <f t="shared" si="80"/>
        <v>16.318187092880326</v>
      </c>
      <c r="BZ68" s="79">
        <f t="shared" si="80"/>
        <v>16.318187092880326</v>
      </c>
      <c r="CA68" s="156"/>
    </row>
    <row r="69" spans="1:79" x14ac:dyDescent="0.3">
      <c r="A69" s="155"/>
      <c r="B69" s="183" t="s">
        <v>335</v>
      </c>
      <c r="C69" s="166"/>
      <c r="D69" s="178">
        <f t="shared" ref="D69:AI69" si="81">IF(D$73=0,0,D136/D54)</f>
        <v>0.59344597295839974</v>
      </c>
      <c r="E69" s="79">
        <f t="shared" si="81"/>
        <v>1.3918522934088973</v>
      </c>
      <c r="F69" s="79">
        <f t="shared" si="81"/>
        <v>-5.2683867187890785</v>
      </c>
      <c r="G69" s="79">
        <f t="shared" si="81"/>
        <v>-0.25067820753704623</v>
      </c>
      <c r="H69" s="79">
        <f t="shared" si="81"/>
        <v>-7.0693280653532105</v>
      </c>
      <c r="I69" s="79">
        <f t="shared" si="81"/>
        <v>2.6921887060012391</v>
      </c>
      <c r="J69" s="79">
        <f t="shared" si="81"/>
        <v>0.76347082592812443</v>
      </c>
      <c r="K69" s="79">
        <f t="shared" si="81"/>
        <v>-5.7070084647514738</v>
      </c>
      <c r="L69" s="79">
        <f t="shared" si="81"/>
        <v>-2.5895748004507637</v>
      </c>
      <c r="M69" s="79">
        <f t="shared" si="81"/>
        <v>0.47409347717518746</v>
      </c>
      <c r="N69" s="79">
        <f t="shared" si="81"/>
        <v>8.8934802360586485</v>
      </c>
      <c r="O69" s="79">
        <f t="shared" si="81"/>
        <v>6.6658375325193493</v>
      </c>
      <c r="P69" s="79">
        <f t="shared" si="81"/>
        <v>2.2870307243357164</v>
      </c>
      <c r="Q69" s="79">
        <f t="shared" si="81"/>
        <v>2.064595890820677</v>
      </c>
      <c r="R69" s="79">
        <f t="shared" si="81"/>
        <v>0.37594864818002599</v>
      </c>
      <c r="S69" s="79">
        <f t="shared" si="81"/>
        <v>5.9406195278476801</v>
      </c>
      <c r="T69" s="79">
        <f t="shared" si="81"/>
        <v>2.0367628124149726</v>
      </c>
      <c r="U69" s="79">
        <f t="shared" si="81"/>
        <v>-6.9438598337363031E-2</v>
      </c>
      <c r="V69" s="79">
        <f t="shared" si="81"/>
        <v>1.1001210989968762</v>
      </c>
      <c r="W69" s="79">
        <f t="shared" si="81"/>
        <v>3.0410691350333594</v>
      </c>
      <c r="X69" s="79">
        <f t="shared" si="81"/>
        <v>4.7396035940032037</v>
      </c>
      <c r="Y69" s="79">
        <f t="shared" si="81"/>
        <v>3.0857147021177922</v>
      </c>
      <c r="Z69" s="79">
        <f t="shared" si="81"/>
        <v>-3.3830702740496008</v>
      </c>
      <c r="AA69" s="79">
        <f t="shared" si="81"/>
        <v>0.55275960771007915</v>
      </c>
      <c r="AB69" s="79">
        <f t="shared" si="81"/>
        <v>-2.1080454690065871</v>
      </c>
      <c r="AC69" s="79">
        <f t="shared" si="81"/>
        <v>0.38729456738990142</v>
      </c>
      <c r="AD69" s="79">
        <f t="shared" si="81"/>
        <v>-3.2547241743219817</v>
      </c>
      <c r="AE69" s="79">
        <f t="shared" si="81"/>
        <v>2.1922054677304192</v>
      </c>
      <c r="AF69" s="79">
        <f t="shared" si="81"/>
        <v>0.70115361515361518</v>
      </c>
      <c r="AG69" s="79">
        <f t="shared" si="81"/>
        <v>-2.6487571142792694</v>
      </c>
      <c r="AH69" s="79">
        <f t="shared" si="81"/>
        <v>2.8165328991939393</v>
      </c>
      <c r="AI69" s="79">
        <f t="shared" si="81"/>
        <v>2.4363925511920375</v>
      </c>
      <c r="AJ69" s="79">
        <f t="shared" ref="AJ69:BD69" si="82">IF(AJ$73=0,0,AJ136/AJ54)</f>
        <v>0.22766396376511633</v>
      </c>
      <c r="AK69" s="79">
        <f t="shared" si="82"/>
        <v>-3.2045827869032011</v>
      </c>
      <c r="AL69" s="79">
        <f t="shared" si="82"/>
        <v>-0.44254408318961819</v>
      </c>
      <c r="AM69" s="79">
        <f t="shared" si="82"/>
        <v>-0.24722201327928259</v>
      </c>
      <c r="AN69" s="79">
        <f t="shared" si="82"/>
        <v>4.3622374099212315</v>
      </c>
      <c r="AO69" s="79">
        <f t="shared" si="82"/>
        <v>4.1719869378581764</v>
      </c>
      <c r="AP69" s="79">
        <f t="shared" si="82"/>
        <v>3.4175337071962435</v>
      </c>
      <c r="AQ69" s="79">
        <f t="shared" si="82"/>
        <v>0</v>
      </c>
      <c r="AR69" s="79">
        <f t="shared" si="82"/>
        <v>0</v>
      </c>
      <c r="AS69" s="79">
        <f t="shared" si="82"/>
        <v>0</v>
      </c>
      <c r="AT69" s="79">
        <f t="shared" si="82"/>
        <v>0</v>
      </c>
      <c r="AU69" s="79">
        <f t="shared" si="82"/>
        <v>0</v>
      </c>
      <c r="AV69" s="79">
        <f t="shared" si="82"/>
        <v>0</v>
      </c>
      <c r="AW69" s="79">
        <f t="shared" si="82"/>
        <v>0</v>
      </c>
      <c r="AX69" s="79">
        <f t="shared" si="82"/>
        <v>0</v>
      </c>
      <c r="AY69" s="79">
        <f t="shared" si="82"/>
        <v>0</v>
      </c>
      <c r="AZ69" s="79">
        <f t="shared" si="82"/>
        <v>0</v>
      </c>
      <c r="BA69" s="79">
        <f t="shared" si="82"/>
        <v>0</v>
      </c>
      <c r="BB69" s="79">
        <f t="shared" si="82"/>
        <v>0</v>
      </c>
      <c r="BC69" s="79">
        <f t="shared" si="82"/>
        <v>0</v>
      </c>
      <c r="BD69" s="79">
        <f t="shared" si="82"/>
        <v>0</v>
      </c>
      <c r="BE69" s="175"/>
      <c r="BF69" s="79">
        <f t="shared" ref="BF69:BZ69" si="83">IF(BF$73=0,0,BF136/BF54)</f>
        <v>-2.5888441660154964</v>
      </c>
      <c r="BG69" s="79">
        <f t="shared" si="83"/>
        <v>-1.497703183456814</v>
      </c>
      <c r="BH69" s="79">
        <f t="shared" si="83"/>
        <v>3.3627730431303808</v>
      </c>
      <c r="BI69" s="79">
        <f t="shared" si="83"/>
        <v>1.6905199677160976</v>
      </c>
      <c r="BJ69" s="79">
        <f t="shared" si="83"/>
        <v>2.7295739810564847</v>
      </c>
      <c r="BK69" s="79">
        <f t="shared" si="83"/>
        <v>-1.313960496054799</v>
      </c>
      <c r="BL69" s="79">
        <f t="shared" si="83"/>
        <v>0.68706149156458984</v>
      </c>
      <c r="BM69" s="79">
        <f t="shared" si="83"/>
        <v>-0.30665452118565051</v>
      </c>
      <c r="BN69" s="79">
        <f t="shared" si="83"/>
        <v>2.5730028028089857</v>
      </c>
      <c r="BO69" s="79">
        <f t="shared" si="83"/>
        <v>0</v>
      </c>
      <c r="BP69" s="79">
        <f t="shared" si="83"/>
        <v>0</v>
      </c>
      <c r="BQ69" s="79">
        <f t="shared" si="83"/>
        <v>0</v>
      </c>
      <c r="BR69" s="179">
        <f t="shared" si="83"/>
        <v>0.59344597295839951</v>
      </c>
      <c r="BS69" s="79">
        <f t="shared" si="83"/>
        <v>7.5308098237113263E-2</v>
      </c>
      <c r="BT69" s="79">
        <f t="shared" si="83"/>
        <v>0.78743836784233678</v>
      </c>
      <c r="BU69" s="79">
        <f t="shared" si="83"/>
        <v>0.92789784060283675</v>
      </c>
      <c r="BV69" s="79">
        <f t="shared" si="83"/>
        <v>0</v>
      </c>
      <c r="BW69" s="79">
        <f t="shared" si="83"/>
        <v>0.43742135829795187</v>
      </c>
      <c r="BX69" s="79">
        <f t="shared" si="83"/>
        <v>0.92789784060283675</v>
      </c>
      <c r="BY69" s="79">
        <f t="shared" si="83"/>
        <v>7.5308098237113263E-2</v>
      </c>
      <c r="BZ69" s="79">
        <f t="shared" si="83"/>
        <v>7.5308098237113263E-2</v>
      </c>
      <c r="CA69" s="156"/>
    </row>
    <row r="70" spans="1:79" x14ac:dyDescent="0.3">
      <c r="A70" s="155"/>
      <c r="B70" s="160" t="s">
        <v>336</v>
      </c>
      <c r="C70" s="166"/>
      <c r="D70" s="178">
        <f t="shared" ref="D70:AI70" si="84">IFERROR(D74/D47,0)</f>
        <v>16.749543654245972</v>
      </c>
      <c r="E70" s="79">
        <f t="shared" si="84"/>
        <v>21.093499270605395</v>
      </c>
      <c r="F70" s="79">
        <f t="shared" si="84"/>
        <v>12.391054449845608</v>
      </c>
      <c r="G70" s="79">
        <f t="shared" si="84"/>
        <v>12.450796485033306</v>
      </c>
      <c r="H70" s="79">
        <f t="shared" si="84"/>
        <v>7.5846410243967535</v>
      </c>
      <c r="I70" s="79">
        <f t="shared" si="84"/>
        <v>24.178052775133573</v>
      </c>
      <c r="J70" s="79">
        <f t="shared" si="84"/>
        <v>27.34815699313463</v>
      </c>
      <c r="K70" s="79">
        <f t="shared" si="84"/>
        <v>17.337332837890212</v>
      </c>
      <c r="L70" s="79">
        <f t="shared" si="84"/>
        <v>9.1793220212118563</v>
      </c>
      <c r="M70" s="79">
        <f t="shared" si="84"/>
        <v>10.284826738556534</v>
      </c>
      <c r="N70" s="79">
        <f t="shared" si="84"/>
        <v>39.185331715082839</v>
      </c>
      <c r="O70" s="79">
        <f t="shared" si="84"/>
        <v>30.564531089722607</v>
      </c>
      <c r="P70" s="79">
        <f t="shared" si="84"/>
        <v>19.143886875689308</v>
      </c>
      <c r="Q70" s="79">
        <f t="shared" si="84"/>
        <v>11.546500944311164</v>
      </c>
      <c r="R70" s="79">
        <f t="shared" si="84"/>
        <v>12.029326906347254</v>
      </c>
      <c r="S70" s="79">
        <f t="shared" si="84"/>
        <v>34.65336139813752</v>
      </c>
      <c r="T70" s="79">
        <f t="shared" si="84"/>
        <v>29.138545667056274</v>
      </c>
      <c r="U70" s="79">
        <f t="shared" si="84"/>
        <v>28.710740869863059</v>
      </c>
      <c r="V70" s="79">
        <f t="shared" si="84"/>
        <v>14.38498468377469</v>
      </c>
      <c r="W70" s="79">
        <f t="shared" si="84"/>
        <v>8.3396036695589295</v>
      </c>
      <c r="X70" s="79">
        <f t="shared" si="84"/>
        <v>30.912552830876837</v>
      </c>
      <c r="Y70" s="79">
        <f t="shared" si="84"/>
        <v>42.365589020093459</v>
      </c>
      <c r="Z70" s="79">
        <f t="shared" si="84"/>
        <v>21.481797128966374</v>
      </c>
      <c r="AA70" s="79">
        <f t="shared" si="84"/>
        <v>14.776217478852539</v>
      </c>
      <c r="AB70" s="79">
        <f t="shared" si="84"/>
        <v>11.733384766811934</v>
      </c>
      <c r="AC70" s="79">
        <f t="shared" si="84"/>
        <v>31.943106430212445</v>
      </c>
      <c r="AD70" s="79">
        <f t="shared" si="84"/>
        <v>30.547680597443634</v>
      </c>
      <c r="AE70" s="79">
        <f t="shared" si="84"/>
        <v>21.895472915029863</v>
      </c>
      <c r="AF70" s="79">
        <f t="shared" si="84"/>
        <v>17.305610323850598</v>
      </c>
      <c r="AG70" s="79">
        <f t="shared" si="84"/>
        <v>9.8948141525099</v>
      </c>
      <c r="AH70" s="79">
        <f t="shared" si="84"/>
        <v>35.611406633806716</v>
      </c>
      <c r="AI70" s="79">
        <f t="shared" si="84"/>
        <v>32.637989468448929</v>
      </c>
      <c r="AJ70" s="79">
        <f t="shared" ref="AJ70:BD70" si="85">IFERROR(AJ74/AJ47,0)</f>
        <v>27.733084174861954</v>
      </c>
      <c r="AK70" s="79">
        <f t="shared" si="85"/>
        <v>22.650084343868361</v>
      </c>
      <c r="AL70" s="79">
        <f t="shared" si="85"/>
        <v>17.242453726828728</v>
      </c>
      <c r="AM70" s="79">
        <f t="shared" si="85"/>
        <v>9.0885106655826871</v>
      </c>
      <c r="AN70" s="79">
        <f t="shared" si="85"/>
        <v>21.945862228386499</v>
      </c>
      <c r="AO70" s="79">
        <f t="shared" si="85"/>
        <v>35.117773302951626</v>
      </c>
      <c r="AP70" s="79">
        <f t="shared" si="85"/>
        <v>26.183029621899337</v>
      </c>
      <c r="AQ70" s="79">
        <f t="shared" si="85"/>
        <v>0</v>
      </c>
      <c r="AR70" s="79">
        <f t="shared" si="85"/>
        <v>0</v>
      </c>
      <c r="AS70" s="79">
        <f t="shared" si="85"/>
        <v>0</v>
      </c>
      <c r="AT70" s="79">
        <f t="shared" si="85"/>
        <v>0</v>
      </c>
      <c r="AU70" s="79">
        <f t="shared" si="85"/>
        <v>0</v>
      </c>
      <c r="AV70" s="79">
        <f t="shared" si="85"/>
        <v>0</v>
      </c>
      <c r="AW70" s="79">
        <f t="shared" si="85"/>
        <v>0</v>
      </c>
      <c r="AX70" s="79">
        <f t="shared" si="85"/>
        <v>0</v>
      </c>
      <c r="AY70" s="79">
        <f t="shared" si="85"/>
        <v>0</v>
      </c>
      <c r="AZ70" s="79">
        <f t="shared" si="85"/>
        <v>0</v>
      </c>
      <c r="BA70" s="79">
        <f t="shared" si="85"/>
        <v>0</v>
      </c>
      <c r="BB70" s="79">
        <f t="shared" si="85"/>
        <v>0</v>
      </c>
      <c r="BC70" s="79">
        <f t="shared" si="85"/>
        <v>0</v>
      </c>
      <c r="BD70" s="79">
        <f t="shared" si="85"/>
        <v>0</v>
      </c>
      <c r="BE70" s="175"/>
      <c r="BF70" s="79">
        <f t="shared" ref="BF70:BZ70" si="86">IFERROR(BF74/BF47,0)</f>
        <v>11.242842198805905</v>
      </c>
      <c r="BG70" s="79">
        <f t="shared" si="86"/>
        <v>16.907850556074234</v>
      </c>
      <c r="BH70" s="79">
        <f t="shared" si="86"/>
        <v>16.546079927603479</v>
      </c>
      <c r="BI70" s="79">
        <f t="shared" si="86"/>
        <v>20.557847021718931</v>
      </c>
      <c r="BJ70" s="79">
        <f t="shared" si="86"/>
        <v>15.954163500169491</v>
      </c>
      <c r="BK70" s="79">
        <f t="shared" si="86"/>
        <v>18.064095181539532</v>
      </c>
      <c r="BL70" s="79">
        <f t="shared" si="86"/>
        <v>16.622048332489619</v>
      </c>
      <c r="BM70" s="79">
        <f t="shared" si="86"/>
        <v>24.247167452336821</v>
      </c>
      <c r="BN70" s="79">
        <f t="shared" si="86"/>
        <v>16.718451721284239</v>
      </c>
      <c r="BO70" s="79">
        <f t="shared" si="86"/>
        <v>0</v>
      </c>
      <c r="BP70" s="79">
        <f t="shared" si="86"/>
        <v>0</v>
      </c>
      <c r="BQ70" s="79">
        <f t="shared" si="86"/>
        <v>0</v>
      </c>
      <c r="BR70" s="179">
        <f t="shared" si="86"/>
        <v>16.749543654245965</v>
      </c>
      <c r="BS70" s="79">
        <f t="shared" si="86"/>
        <v>14.637357134866464</v>
      </c>
      <c r="BT70" s="79">
        <f t="shared" si="86"/>
        <v>17.96290896901122</v>
      </c>
      <c r="BU70" s="79">
        <f t="shared" si="86"/>
        <v>18.369268747175298</v>
      </c>
      <c r="BV70" s="79">
        <f t="shared" si="86"/>
        <v>0</v>
      </c>
      <c r="BW70" s="79">
        <f t="shared" si="86"/>
        <v>16.149382552573908</v>
      </c>
      <c r="BX70" s="79">
        <f t="shared" si="86"/>
        <v>18.369268747175298</v>
      </c>
      <c r="BY70" s="79">
        <f t="shared" si="86"/>
        <v>14.637357134866464</v>
      </c>
      <c r="BZ70" s="79">
        <f t="shared" si="86"/>
        <v>14.637357134866464</v>
      </c>
      <c r="CA70" s="156"/>
    </row>
    <row r="71" spans="1:79" ht="15.6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9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x14ac:dyDescent="0.3">
      <c r="A73" s="193"/>
      <c r="B73" s="160" t="s">
        <v>338</v>
      </c>
      <c r="C73" s="194"/>
      <c r="D73" s="157">
        <f>SUM(E73:BD73)</f>
        <v>909112.09999999974</v>
      </c>
      <c r="E73" s="215">
        <f>SUM(Paniglgasse:Landstrasser_Hauptstrasse!E73)</f>
        <v>23135.35</v>
      </c>
      <c r="F73" s="215">
        <f>SUM(Paniglgasse:Landstrasser_Hauptstrasse!F73)</f>
        <v>16211.96</v>
      </c>
      <c r="G73" s="215">
        <f>SUM(Paniglgasse:Landstrasser_Hauptstrasse!G73)</f>
        <v>22341.510000000002</v>
      </c>
      <c r="H73" s="215">
        <f>SUM(Paniglgasse:Landstrasser_Hauptstrasse!H73)</f>
        <v>30009.33</v>
      </c>
      <c r="I73" s="215">
        <f>SUM(Paniglgasse:Landstrasser_Hauptstrasse!I73)</f>
        <v>30174.5</v>
      </c>
      <c r="J73" s="215">
        <f>SUM(Paniglgasse:Landstrasser_Hauptstrasse!J73)</f>
        <v>24872.93</v>
      </c>
      <c r="K73" s="215">
        <f>SUM(Paniglgasse:Landstrasser_Hauptstrasse!K73)</f>
        <v>17356.82</v>
      </c>
      <c r="L73" s="215">
        <f>SUM(Paniglgasse:Landstrasser_Hauptstrasse!L73)</f>
        <v>22565.050000000003</v>
      </c>
      <c r="M73" s="215">
        <f>SUM(Paniglgasse:Landstrasser_Hauptstrasse!M73)</f>
        <v>32366.720000000001</v>
      </c>
      <c r="N73" s="215">
        <f>SUM(Paniglgasse:Landstrasser_Hauptstrasse!N73)</f>
        <v>29832.420000000002</v>
      </c>
      <c r="O73" s="215">
        <f>SUM(Paniglgasse:Landstrasser_Hauptstrasse!O73)</f>
        <v>22406.98</v>
      </c>
      <c r="P73" s="215">
        <f>SUM(Paniglgasse:Landstrasser_Hauptstrasse!P73)</f>
        <v>20413.050000000003</v>
      </c>
      <c r="Q73" s="215">
        <f>SUM(Paniglgasse:Landstrasser_Hauptstrasse!Q73)</f>
        <v>24430.410000000003</v>
      </c>
      <c r="R73" s="215">
        <f>SUM(Paniglgasse:Landstrasser_Hauptstrasse!R73)</f>
        <v>31803.760000000002</v>
      </c>
      <c r="S73" s="215">
        <f>SUM(Paniglgasse:Landstrasser_Hauptstrasse!S73)</f>
        <v>27164.77</v>
      </c>
      <c r="T73" s="215">
        <f>SUM(Paniglgasse:Landstrasser_Hauptstrasse!T73)</f>
        <v>20941.29</v>
      </c>
      <c r="U73" s="215">
        <f>SUM(Paniglgasse:Landstrasser_Hauptstrasse!U73)</f>
        <v>18776.480000000003</v>
      </c>
      <c r="V73" s="215">
        <f>SUM(Paniglgasse:Landstrasser_Hauptstrasse!V73)</f>
        <v>24437.96</v>
      </c>
      <c r="W73" s="215">
        <f>SUM(Paniglgasse:Landstrasser_Hauptstrasse!W73)</f>
        <v>28049.89</v>
      </c>
      <c r="X73" s="215">
        <f>SUM(Paniglgasse:Landstrasser_Hauptstrasse!X73)</f>
        <v>28817.300000000003</v>
      </c>
      <c r="Y73" s="215">
        <f>SUM(Paniglgasse:Landstrasser_Hauptstrasse!Y73)</f>
        <v>22990.28</v>
      </c>
      <c r="Z73" s="215">
        <f>SUM(Paniglgasse:Landstrasser_Hauptstrasse!Z73)</f>
        <v>17921.490000000002</v>
      </c>
      <c r="AA73" s="215">
        <f>SUM(Paniglgasse:Landstrasser_Hauptstrasse!AA73)</f>
        <v>25859.739999999998</v>
      </c>
      <c r="AB73" s="215">
        <f>SUM(Paniglgasse:Landstrasser_Hauptstrasse!AB73)</f>
        <v>30660.32</v>
      </c>
      <c r="AC73" s="215">
        <f>SUM(Paniglgasse:Landstrasser_Hauptstrasse!AC73)</f>
        <v>24748.879999999997</v>
      </c>
      <c r="AD73" s="215">
        <f>SUM(Paniglgasse:Landstrasser_Hauptstrasse!AD73)</f>
        <v>21270.35</v>
      </c>
      <c r="AE73" s="215">
        <f>SUM(Paniglgasse:Landstrasser_Hauptstrasse!AE73)</f>
        <v>17055.61</v>
      </c>
      <c r="AF73" s="215">
        <f>SUM(Paniglgasse:Landstrasser_Hauptstrasse!AF73)</f>
        <v>21381.22</v>
      </c>
      <c r="AG73" s="215">
        <f>SUM(Paniglgasse:Landstrasser_Hauptstrasse!AG73)</f>
        <v>27887.940000000002</v>
      </c>
      <c r="AH73" s="215">
        <f>SUM(Paniglgasse:Landstrasser_Hauptstrasse!AH73)</f>
        <v>26269.68</v>
      </c>
      <c r="AI73" s="215">
        <f>SUM(Paniglgasse:Landstrasser_Hauptstrasse!AI73)</f>
        <v>25461.94</v>
      </c>
      <c r="AJ73" s="215">
        <f>SUM(Paniglgasse:Landstrasser_Hauptstrasse!AJ73)</f>
        <v>20168.830000000002</v>
      </c>
      <c r="AK73" s="215">
        <f>SUM(Paniglgasse:Landstrasser_Hauptstrasse!AK73)</f>
        <v>14232.86</v>
      </c>
      <c r="AL73" s="215">
        <f>SUM(Paniglgasse:Landstrasser_Hauptstrasse!AL73)</f>
        <v>19883.169999999998</v>
      </c>
      <c r="AM73" s="215">
        <f>SUM(Paniglgasse:Landstrasser_Hauptstrasse!AM73)</f>
        <v>30049.67</v>
      </c>
      <c r="AN73" s="215">
        <f>SUM(Paniglgasse:Landstrasser_Hauptstrasse!AN73)</f>
        <v>23734.449999999997</v>
      </c>
      <c r="AO73" s="215">
        <f>SUM(Paniglgasse:Landstrasser_Hauptstrasse!AO73)</f>
        <v>23857.47</v>
      </c>
      <c r="AP73" s="215">
        <f>SUM(Paniglgasse:Landstrasser_Hauptstrasse!AP73)</f>
        <v>19569.72</v>
      </c>
      <c r="AQ73" s="215">
        <f>SUM(Paniglgasse:Landstrasser_Hauptstrasse!AQ73)</f>
        <v>0</v>
      </c>
      <c r="AR73" s="215">
        <f>SUM(Paniglgasse:Landstrasser_Hauptstrasse!AR73)</f>
        <v>0</v>
      </c>
      <c r="AS73" s="215">
        <f>SUM(Paniglgasse:Landstrasser_Hauptstrasse!AS73)</f>
        <v>0</v>
      </c>
      <c r="AT73" s="215">
        <f>SUM(Paniglgasse:Landstrasser_Hauptstrasse!AT73)</f>
        <v>0</v>
      </c>
      <c r="AU73" s="215">
        <f>SUM(Paniglgasse:Landstrasser_Hauptstrasse!AU73)</f>
        <v>0</v>
      </c>
      <c r="AV73" s="215">
        <f>SUM(Paniglgasse:Landstrasser_Hauptstrasse!AV73)</f>
        <v>0</v>
      </c>
      <c r="AW73" s="215">
        <f>SUM(Paniglgasse:Landstrasser_Hauptstrasse!AW73)</f>
        <v>0</v>
      </c>
      <c r="AX73" s="215">
        <f>SUM(Paniglgasse:Landstrasser_Hauptstrasse!AX73)</f>
        <v>0</v>
      </c>
      <c r="AY73" s="215">
        <f>SUM(Paniglgasse:Landstrasser_Hauptstrasse!AY73)</f>
        <v>0</v>
      </c>
      <c r="AZ73" s="215">
        <f>SUM(Paniglgasse:Landstrasser_Hauptstrasse!AZ73)</f>
        <v>0</v>
      </c>
      <c r="BA73" s="215">
        <f>SUM(Paniglgasse:Landstrasser_Hauptstrasse!BA73)</f>
        <v>0</v>
      </c>
      <c r="BB73" s="215">
        <f>SUM(Paniglgasse:Landstrasser_Hauptstrasse!BB73)</f>
        <v>0</v>
      </c>
      <c r="BC73" s="215">
        <f>SUM(Paniglgasse:Landstrasser_Hauptstrasse!BC73)</f>
        <v>0</v>
      </c>
      <c r="BD73" s="215">
        <f>SUM(Paniglgasse:Landstrasser_Hauptstrasse!BD73)</f>
        <v>0</v>
      </c>
      <c r="BE73" s="195"/>
      <c r="BF73" s="163">
        <f>SUM(E73:H73)</f>
        <v>91698.15</v>
      </c>
      <c r="BG73" s="77">
        <f>SUM(I73:L73)</f>
        <v>94969.3</v>
      </c>
      <c r="BH73" s="77">
        <f>SUM(M73:Q73)</f>
        <v>129449.58</v>
      </c>
      <c r="BI73" s="77">
        <f>SUM(R73:U73)</f>
        <v>98686.300000000017</v>
      </c>
      <c r="BJ73" s="77">
        <f>SUM(V73:Y73)</f>
        <v>104295.43</v>
      </c>
      <c r="BK73" s="77">
        <f>SUM(Z73:AD73)</f>
        <v>120460.78</v>
      </c>
      <c r="BL73" s="77">
        <f>SUM(AE73:AH73)</f>
        <v>92594.450000000012</v>
      </c>
      <c r="BM73" s="77">
        <f>SUM(AI73:AL73)</f>
        <v>79746.8</v>
      </c>
      <c r="BN73" s="77">
        <f>SUM(AM73:AQ73)</f>
        <v>97211.31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909112.10000000009</v>
      </c>
      <c r="BS73" s="77">
        <f>SUM(BF73:BH73)</f>
        <v>316117.03000000003</v>
      </c>
      <c r="BT73" s="77">
        <f>SUM(BI73:BK73)</f>
        <v>323442.51</v>
      </c>
      <c r="BU73" s="77">
        <f>SUM(BL73:BN73)</f>
        <v>269552.56</v>
      </c>
      <c r="BV73" s="77">
        <f>SUM(BO73:BQ73)</f>
        <v>0</v>
      </c>
      <c r="BW73" s="77">
        <f>SUM(BF73:BK73)</f>
        <v>639559.54</v>
      </c>
      <c r="BX73" s="77">
        <f>SUM(BL73:BQ73)</f>
        <v>269552.56</v>
      </c>
      <c r="BY73" s="77">
        <f>IF(Info!$O$3="Q1",$BS73,IF(Info!$O$3="Q2",$BS73+$BT73,IF(Info!$O$3="Q3",$BS73+$BT73+$BU73,$BR73)))</f>
        <v>316117.03000000003</v>
      </c>
      <c r="BZ73" s="77">
        <f>IF(Info!$O$3="Q1",$BS73,IF(Info!$O$3="Q2",$BT73,IF(Info!$O$3="Q3",$BU73,$BV73)))</f>
        <v>316117.03000000003</v>
      </c>
      <c r="CA73" s="198"/>
    </row>
    <row r="74" spans="1:79" x14ac:dyDescent="0.3">
      <c r="A74" s="193"/>
      <c r="B74" s="160" t="s">
        <v>339</v>
      </c>
      <c r="C74" s="194"/>
      <c r="D74" s="157">
        <f>SUM(E74:BD74)</f>
        <v>757593.41666666663</v>
      </c>
      <c r="E74" s="161">
        <f t="shared" ref="E74:AJ74" si="87">E73/(1+$C$77)</f>
        <v>19279.458333333332</v>
      </c>
      <c r="F74" s="161">
        <f t="shared" si="87"/>
        <v>13509.966666666667</v>
      </c>
      <c r="G74" s="161">
        <f t="shared" si="87"/>
        <v>18617.925000000003</v>
      </c>
      <c r="H74" s="161">
        <f t="shared" si="87"/>
        <v>25007.775000000001</v>
      </c>
      <c r="I74" s="161">
        <f t="shared" si="87"/>
        <v>25145.416666666668</v>
      </c>
      <c r="J74" s="161">
        <f t="shared" si="87"/>
        <v>20727.441666666669</v>
      </c>
      <c r="K74" s="161">
        <f t="shared" si="87"/>
        <v>14464.016666666666</v>
      </c>
      <c r="L74" s="161">
        <f t="shared" si="87"/>
        <v>18804.208333333336</v>
      </c>
      <c r="M74" s="161">
        <f t="shared" si="87"/>
        <v>26972.26666666667</v>
      </c>
      <c r="N74" s="161">
        <f t="shared" si="87"/>
        <v>24860.350000000002</v>
      </c>
      <c r="O74" s="161">
        <f t="shared" si="87"/>
        <v>18672.483333333334</v>
      </c>
      <c r="P74" s="161">
        <f t="shared" si="87"/>
        <v>17010.875000000004</v>
      </c>
      <c r="Q74" s="161">
        <f t="shared" si="87"/>
        <v>20358.675000000003</v>
      </c>
      <c r="R74" s="161">
        <f t="shared" si="87"/>
        <v>26503.133333333335</v>
      </c>
      <c r="S74" s="161">
        <f t="shared" si="87"/>
        <v>22637.308333333334</v>
      </c>
      <c r="T74" s="161">
        <f t="shared" si="87"/>
        <v>17451.075000000001</v>
      </c>
      <c r="U74" s="161">
        <f t="shared" si="87"/>
        <v>15647.066666666669</v>
      </c>
      <c r="V74" s="161">
        <f t="shared" si="87"/>
        <v>20364.966666666667</v>
      </c>
      <c r="W74" s="161">
        <f t="shared" si="87"/>
        <v>23374.908333333333</v>
      </c>
      <c r="X74" s="161">
        <f t="shared" si="87"/>
        <v>24014.416666666672</v>
      </c>
      <c r="Y74" s="161">
        <f t="shared" si="87"/>
        <v>19158.566666666666</v>
      </c>
      <c r="Z74" s="161">
        <f t="shared" si="87"/>
        <v>14934.575000000003</v>
      </c>
      <c r="AA74" s="161">
        <f t="shared" si="87"/>
        <v>21549.783333333333</v>
      </c>
      <c r="AB74" s="161">
        <f t="shared" si="87"/>
        <v>25550.266666666666</v>
      </c>
      <c r="AC74" s="161">
        <f t="shared" si="87"/>
        <v>20624.066666666666</v>
      </c>
      <c r="AD74" s="161">
        <f t="shared" si="87"/>
        <v>17725.291666666668</v>
      </c>
      <c r="AE74" s="161">
        <f t="shared" si="87"/>
        <v>14213.008333333335</v>
      </c>
      <c r="AF74" s="161">
        <f t="shared" si="87"/>
        <v>17817.683333333334</v>
      </c>
      <c r="AG74" s="161">
        <f t="shared" si="87"/>
        <v>23239.950000000004</v>
      </c>
      <c r="AH74" s="161">
        <f t="shared" si="87"/>
        <v>21891.4</v>
      </c>
      <c r="AI74" s="161">
        <f t="shared" si="87"/>
        <v>21218.283333333333</v>
      </c>
      <c r="AJ74" s="161">
        <f t="shared" si="87"/>
        <v>16807.358333333337</v>
      </c>
      <c r="AK74" s="161">
        <f t="shared" ref="AK74:BP74" si="88">AK73/(1+$C$77)</f>
        <v>11860.716666666667</v>
      </c>
      <c r="AL74" s="161">
        <f t="shared" si="88"/>
        <v>16569.308333333334</v>
      </c>
      <c r="AM74" s="161">
        <f t="shared" si="88"/>
        <v>25041.391666666666</v>
      </c>
      <c r="AN74" s="161">
        <f t="shared" si="88"/>
        <v>19778.708333333332</v>
      </c>
      <c r="AO74" s="161">
        <f t="shared" si="88"/>
        <v>19881.225000000002</v>
      </c>
      <c r="AP74" s="161">
        <f t="shared" si="88"/>
        <v>16308.100000000002</v>
      </c>
      <c r="AQ74" s="161">
        <f t="shared" si="88"/>
        <v>0</v>
      </c>
      <c r="AR74" s="161">
        <f t="shared" si="88"/>
        <v>0</v>
      </c>
      <c r="AS74" s="161">
        <f t="shared" si="88"/>
        <v>0</v>
      </c>
      <c r="AT74" s="161">
        <f t="shared" si="88"/>
        <v>0</v>
      </c>
      <c r="AU74" s="161">
        <f t="shared" si="88"/>
        <v>0</v>
      </c>
      <c r="AV74" s="161">
        <f t="shared" si="88"/>
        <v>0</v>
      </c>
      <c r="AW74" s="161">
        <f t="shared" si="88"/>
        <v>0</v>
      </c>
      <c r="AX74" s="161">
        <f t="shared" si="88"/>
        <v>0</v>
      </c>
      <c r="AY74" s="161">
        <f t="shared" si="88"/>
        <v>0</v>
      </c>
      <c r="AZ74" s="161">
        <f t="shared" si="88"/>
        <v>0</v>
      </c>
      <c r="BA74" s="161">
        <f t="shared" si="88"/>
        <v>0</v>
      </c>
      <c r="BB74" s="161">
        <f t="shared" si="88"/>
        <v>0</v>
      </c>
      <c r="BC74" s="161">
        <f t="shared" si="88"/>
        <v>0</v>
      </c>
      <c r="BD74" s="161">
        <f t="shared" si="88"/>
        <v>0</v>
      </c>
      <c r="BE74" s="195"/>
      <c r="BF74" s="162">
        <f>SUM(E74:H74)</f>
        <v>76415.125</v>
      </c>
      <c r="BG74" s="157">
        <f>SUM(I74:L74)</f>
        <v>79141.083333333343</v>
      </c>
      <c r="BH74" s="157">
        <f>SUM(M74:Q74)</f>
        <v>107874.65000000001</v>
      </c>
      <c r="BI74" s="157">
        <f>SUM(R74:U74)</f>
        <v>82238.583333333328</v>
      </c>
      <c r="BJ74" s="157">
        <f>SUM(V74:Y74)</f>
        <v>86912.858333333337</v>
      </c>
      <c r="BK74" s="157">
        <f>SUM(Z74:AD74)</f>
        <v>100383.98333333334</v>
      </c>
      <c r="BL74" s="157">
        <f>SUM(AE74:AH74)</f>
        <v>77162.041666666686</v>
      </c>
      <c r="BM74" s="157">
        <f>SUM(AI74:AL74)</f>
        <v>66455.666666666672</v>
      </c>
      <c r="BN74" s="157">
        <f>SUM(AM74:AQ74)</f>
        <v>81009.425000000003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757593.41666666663</v>
      </c>
      <c r="BS74" s="157">
        <f>SUM(BF74:BH74)</f>
        <v>263430.85833333334</v>
      </c>
      <c r="BT74" s="157">
        <f>SUM(BI74:BK74)</f>
        <v>269535.42499999999</v>
      </c>
      <c r="BU74" s="157">
        <f>SUM(BL74:BN74)</f>
        <v>224627.13333333336</v>
      </c>
      <c r="BV74" s="157">
        <f>SUM(BO74:BQ74)</f>
        <v>0</v>
      </c>
      <c r="BW74" s="157">
        <f>SUM(BF74:BK74)</f>
        <v>532966.28333333333</v>
      </c>
      <c r="BX74" s="157">
        <f>SUM(BL74:BQ74)</f>
        <v>224627.13333333336</v>
      </c>
      <c r="BY74" s="157">
        <f>IF(Info!$O$3="Q1",$BS74,IF(Info!$O$3="Q2",$BS74+$BT74,IF(Info!$O$3="Q3",$BS74+$BT74+$BU74,$BR74)))</f>
        <v>263430.85833333334</v>
      </c>
      <c r="BZ74" s="157">
        <f>IF(Info!$O$3="Q1",$BS74,IF(Info!$O$3="Q2",$BT74,IF(Info!$O$3="Q3",$BU74,$BV74)))</f>
        <v>263430.85833333334</v>
      </c>
      <c r="CA74" s="198"/>
    </row>
    <row r="75" spans="1:79" x14ac:dyDescent="0.3">
      <c r="A75" s="193"/>
      <c r="B75" s="78" t="s">
        <v>340</v>
      </c>
      <c r="C75" s="194"/>
      <c r="D75" s="77">
        <f>SUM(E75:BD75)</f>
        <v>0</v>
      </c>
      <c r="E75" s="215">
        <f>SUM(Paniglgasse:Landstrasser_Hauptstrasse!E75)</f>
        <v>0</v>
      </c>
      <c r="F75" s="215">
        <f>SUM(Paniglgasse:Landstrasser_Hauptstrasse!F75)</f>
        <v>0</v>
      </c>
      <c r="G75" s="215">
        <f>SUM(Paniglgasse:Landstrasser_Hauptstrasse!G75)</f>
        <v>0</v>
      </c>
      <c r="H75" s="215">
        <f>SUM(Paniglgasse:Landstrasser_Hauptstrasse!H75)</f>
        <v>0</v>
      </c>
      <c r="I75" s="215">
        <f>SUM(Paniglgasse:Landstrasser_Hauptstrasse!I75)</f>
        <v>0</v>
      </c>
      <c r="J75" s="215">
        <f>SUM(Paniglgasse:Landstrasser_Hauptstrasse!J75)</f>
        <v>0</v>
      </c>
      <c r="K75" s="215">
        <f>SUM(Paniglgasse:Landstrasser_Hauptstrasse!K75)</f>
        <v>0</v>
      </c>
      <c r="L75" s="215">
        <f>SUM(Paniglgasse:Landstrasser_Hauptstrasse!L75)</f>
        <v>0</v>
      </c>
      <c r="M75" s="215">
        <f>SUM(Paniglgasse:Landstrasser_Hauptstrasse!M75)</f>
        <v>0</v>
      </c>
      <c r="N75" s="215">
        <f>SUM(Paniglgasse:Landstrasser_Hauptstrasse!N75)</f>
        <v>0</v>
      </c>
      <c r="O75" s="215">
        <f>SUM(Paniglgasse:Landstrasser_Hauptstrasse!O75)</f>
        <v>0</v>
      </c>
      <c r="P75" s="215">
        <f>SUM(Paniglgasse:Landstrasser_Hauptstrasse!P75)</f>
        <v>0</v>
      </c>
      <c r="Q75" s="215">
        <f>SUM(Paniglgasse:Landstrasser_Hauptstrasse!Q75)</f>
        <v>0</v>
      </c>
      <c r="R75" s="215">
        <f>SUM(Paniglgasse:Landstrasser_Hauptstrasse!R75)</f>
        <v>0</v>
      </c>
      <c r="S75" s="215">
        <f>SUM(Paniglgasse:Landstrasser_Hauptstrasse!S75)</f>
        <v>0</v>
      </c>
      <c r="T75" s="215">
        <f>SUM(Paniglgasse:Landstrasser_Hauptstrasse!T75)</f>
        <v>0</v>
      </c>
      <c r="U75" s="215">
        <f>SUM(Paniglgasse:Landstrasser_Hauptstrasse!U75)</f>
        <v>0</v>
      </c>
      <c r="V75" s="215">
        <f>SUM(Paniglgasse:Landstrasser_Hauptstrasse!V75)</f>
        <v>0</v>
      </c>
      <c r="W75" s="215">
        <f>SUM(Paniglgasse:Landstrasser_Hauptstrasse!W75)</f>
        <v>0</v>
      </c>
      <c r="X75" s="215">
        <f>SUM(Paniglgasse:Landstrasser_Hauptstrasse!X75)</f>
        <v>0</v>
      </c>
      <c r="Y75" s="215">
        <f>SUM(Paniglgasse:Landstrasser_Hauptstrasse!Y75)</f>
        <v>0</v>
      </c>
      <c r="Z75" s="215">
        <f>SUM(Paniglgasse:Landstrasser_Hauptstrasse!Z75)</f>
        <v>0</v>
      </c>
      <c r="AA75" s="215">
        <f>SUM(Paniglgasse:Landstrasser_Hauptstrasse!AA75)</f>
        <v>0</v>
      </c>
      <c r="AB75" s="215">
        <f>SUM(Paniglgasse:Landstrasser_Hauptstrasse!AB75)</f>
        <v>0</v>
      </c>
      <c r="AC75" s="215">
        <f>SUM(Paniglgasse:Landstrasser_Hauptstrasse!AC75)</f>
        <v>0</v>
      </c>
      <c r="AD75" s="215">
        <f>SUM(Paniglgasse:Landstrasser_Hauptstrasse!AD75)</f>
        <v>0</v>
      </c>
      <c r="AE75" s="215">
        <f>SUM(Paniglgasse:Landstrasser_Hauptstrasse!AE75)</f>
        <v>0</v>
      </c>
      <c r="AF75" s="215">
        <f>SUM(Paniglgasse:Landstrasser_Hauptstrasse!AF75)</f>
        <v>0</v>
      </c>
      <c r="AG75" s="215">
        <f>SUM(Paniglgasse:Landstrasser_Hauptstrasse!AG75)</f>
        <v>0</v>
      </c>
      <c r="AH75" s="215">
        <f>SUM(Paniglgasse:Landstrasser_Hauptstrasse!AH75)</f>
        <v>0</v>
      </c>
      <c r="AI75" s="215">
        <f>SUM(Paniglgasse:Landstrasser_Hauptstrasse!AI75)</f>
        <v>0</v>
      </c>
      <c r="AJ75" s="215">
        <f>SUM(Paniglgasse:Landstrasser_Hauptstrasse!AJ75)</f>
        <v>0</v>
      </c>
      <c r="AK75" s="215">
        <f>SUM(Paniglgasse:Landstrasser_Hauptstrasse!AK75)</f>
        <v>0</v>
      </c>
      <c r="AL75" s="215">
        <f>SUM(Paniglgasse:Landstrasser_Hauptstrasse!AL75)</f>
        <v>0</v>
      </c>
      <c r="AM75" s="215">
        <f>SUM(Paniglgasse:Landstrasser_Hauptstrasse!AM75)</f>
        <v>0</v>
      </c>
      <c r="AN75" s="215">
        <f>SUM(Paniglgasse:Landstrasser_Hauptstrasse!AN75)</f>
        <v>0</v>
      </c>
      <c r="AO75" s="215">
        <f>SUM(Paniglgasse:Landstrasser_Hauptstrasse!AO75)</f>
        <v>0</v>
      </c>
      <c r="AP75" s="215">
        <f>SUM(Paniglgasse:Landstrasser_Hauptstrasse!AP75)</f>
        <v>0</v>
      </c>
      <c r="AQ75" s="215">
        <f>SUM(Paniglgasse:Landstrasser_Hauptstrasse!AQ75)</f>
        <v>0</v>
      </c>
      <c r="AR75" s="215">
        <f>SUM(Paniglgasse:Landstrasser_Hauptstrasse!AR75)</f>
        <v>0</v>
      </c>
      <c r="AS75" s="215">
        <f>SUM(Paniglgasse:Landstrasser_Hauptstrasse!AS75)</f>
        <v>0</v>
      </c>
      <c r="AT75" s="215">
        <f>SUM(Paniglgasse:Landstrasser_Hauptstrasse!AT75)</f>
        <v>0</v>
      </c>
      <c r="AU75" s="215">
        <f>SUM(Paniglgasse:Landstrasser_Hauptstrasse!AU75)</f>
        <v>0</v>
      </c>
      <c r="AV75" s="215">
        <f>SUM(Paniglgasse:Landstrasser_Hauptstrasse!AV75)</f>
        <v>0</v>
      </c>
      <c r="AW75" s="215">
        <f>SUM(Paniglgasse:Landstrasser_Hauptstrasse!AW75)</f>
        <v>0</v>
      </c>
      <c r="AX75" s="215">
        <f>SUM(Paniglgasse:Landstrasser_Hauptstrasse!AX75)</f>
        <v>0</v>
      </c>
      <c r="AY75" s="215">
        <f>SUM(Paniglgasse:Landstrasser_Hauptstrasse!AY75)</f>
        <v>0</v>
      </c>
      <c r="AZ75" s="215">
        <f>SUM(Paniglgasse:Landstrasser_Hauptstrasse!AZ75)</f>
        <v>0</v>
      </c>
      <c r="BA75" s="215">
        <f>SUM(Paniglgasse:Landstrasser_Hauptstrasse!BA75)</f>
        <v>0</v>
      </c>
      <c r="BB75" s="215">
        <f>SUM(Paniglgasse:Landstrasser_Hauptstrasse!BB75)</f>
        <v>0</v>
      </c>
      <c r="BC75" s="215">
        <f>SUM(Paniglgasse:Landstrasser_Hauptstrasse!BC75)</f>
        <v>0</v>
      </c>
      <c r="BD75" s="215">
        <f>SUM(Paniglgasse:Landstrasser_Hauptstrasse!BD75)</f>
        <v>0</v>
      </c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x14ac:dyDescent="0.3">
      <c r="A76" s="193"/>
      <c r="B76" s="78" t="s">
        <v>341</v>
      </c>
      <c r="C76" s="194"/>
      <c r="D76" s="77">
        <f>SUM(E76:BD76)</f>
        <v>0</v>
      </c>
      <c r="E76" s="295">
        <f>SUM(Paniglgasse:Landstrasser_Hauptstrasse!E76)</f>
        <v>0</v>
      </c>
      <c r="F76" s="295">
        <f>SUM(Paniglgasse:Landstrasser_Hauptstrasse!F76)</f>
        <v>0</v>
      </c>
      <c r="G76" s="295">
        <f>SUM(Paniglgasse:Landstrasser_Hauptstrasse!G76)</f>
        <v>0</v>
      </c>
      <c r="H76" s="295">
        <f>SUM(Paniglgasse:Landstrasser_Hauptstrasse!H76)</f>
        <v>0</v>
      </c>
      <c r="I76" s="295">
        <f>SUM(Paniglgasse:Landstrasser_Hauptstrasse!I76)</f>
        <v>0</v>
      </c>
      <c r="J76" s="295">
        <f>SUM(Paniglgasse:Landstrasser_Hauptstrasse!J76)</f>
        <v>0</v>
      </c>
      <c r="K76" s="295">
        <f>SUM(Paniglgasse:Landstrasser_Hauptstrasse!K76)</f>
        <v>0</v>
      </c>
      <c r="L76" s="295">
        <f>SUM(Paniglgasse:Landstrasser_Hauptstrasse!L76)</f>
        <v>0</v>
      </c>
      <c r="M76" s="295">
        <f>SUM(Paniglgasse:Landstrasser_Hauptstrasse!M76)</f>
        <v>0</v>
      </c>
      <c r="N76" s="295">
        <f>SUM(Paniglgasse:Landstrasser_Hauptstrasse!N76)</f>
        <v>0</v>
      </c>
      <c r="O76" s="295">
        <f>SUM(Paniglgasse:Landstrasser_Hauptstrasse!O76)</f>
        <v>0</v>
      </c>
      <c r="P76" s="295">
        <f>SUM(Paniglgasse:Landstrasser_Hauptstrasse!P76)</f>
        <v>0</v>
      </c>
      <c r="Q76" s="295">
        <f>SUM(Paniglgasse:Landstrasser_Hauptstrasse!Q76)</f>
        <v>0</v>
      </c>
      <c r="R76" s="295">
        <f>SUM(Paniglgasse:Landstrasser_Hauptstrasse!R76)</f>
        <v>0</v>
      </c>
      <c r="S76" s="295">
        <f>SUM(Paniglgasse:Landstrasser_Hauptstrasse!S76)</f>
        <v>0</v>
      </c>
      <c r="T76" s="295">
        <f>SUM(Paniglgasse:Landstrasser_Hauptstrasse!T76)</f>
        <v>0</v>
      </c>
      <c r="U76" s="295">
        <f>SUM(Paniglgasse:Landstrasser_Hauptstrasse!U76)</f>
        <v>0</v>
      </c>
      <c r="V76" s="295">
        <f>SUM(Paniglgasse:Landstrasser_Hauptstrasse!V76)</f>
        <v>0</v>
      </c>
      <c r="W76" s="295">
        <f>SUM(Paniglgasse:Landstrasser_Hauptstrasse!W76)</f>
        <v>0</v>
      </c>
      <c r="X76" s="295">
        <f>SUM(Paniglgasse:Landstrasser_Hauptstrasse!X76)</f>
        <v>0</v>
      </c>
      <c r="Y76" s="295">
        <f>SUM(Paniglgasse:Landstrasser_Hauptstrasse!Y76)</f>
        <v>0</v>
      </c>
      <c r="Z76" s="295">
        <f>SUM(Paniglgasse:Landstrasser_Hauptstrasse!Z76)</f>
        <v>0</v>
      </c>
      <c r="AA76" s="295">
        <f>SUM(Paniglgasse:Landstrasser_Hauptstrasse!AA76)</f>
        <v>0</v>
      </c>
      <c r="AB76" s="295">
        <f>SUM(Paniglgasse:Landstrasser_Hauptstrasse!AB76)</f>
        <v>0</v>
      </c>
      <c r="AC76" s="295">
        <f>SUM(Paniglgasse:Landstrasser_Hauptstrasse!AC76)</f>
        <v>0</v>
      </c>
      <c r="AD76" s="295">
        <f>SUM(Paniglgasse:Landstrasser_Hauptstrasse!AD76)</f>
        <v>0</v>
      </c>
      <c r="AE76" s="295">
        <f>SUM(Paniglgasse:Landstrasser_Hauptstrasse!AE76)</f>
        <v>0</v>
      </c>
      <c r="AF76" s="295">
        <f>SUM(Paniglgasse:Landstrasser_Hauptstrasse!AF76)</f>
        <v>0</v>
      </c>
      <c r="AG76" s="295">
        <f>SUM(Paniglgasse:Landstrasser_Hauptstrasse!AG76)</f>
        <v>0</v>
      </c>
      <c r="AH76" s="295">
        <f>SUM(Paniglgasse:Landstrasser_Hauptstrasse!AH76)</f>
        <v>0</v>
      </c>
      <c r="AI76" s="295">
        <f>SUM(Paniglgasse:Landstrasser_Hauptstrasse!AI76)</f>
        <v>0</v>
      </c>
      <c r="AJ76" s="295">
        <f>SUM(Paniglgasse:Landstrasser_Hauptstrasse!AJ76)</f>
        <v>0</v>
      </c>
      <c r="AK76" s="295">
        <f>SUM(Paniglgasse:Landstrasser_Hauptstrasse!AK76)</f>
        <v>0</v>
      </c>
      <c r="AL76" s="295">
        <f>SUM(Paniglgasse:Landstrasser_Hauptstrasse!AL76)</f>
        <v>0</v>
      </c>
      <c r="AM76" s="295">
        <f>SUM(Paniglgasse:Landstrasser_Hauptstrasse!AM76)</f>
        <v>0</v>
      </c>
      <c r="AN76" s="295">
        <f>SUM(Paniglgasse:Landstrasser_Hauptstrasse!AN76)</f>
        <v>0</v>
      </c>
      <c r="AO76" s="295">
        <f>SUM(Paniglgasse:Landstrasser_Hauptstrasse!AO76)</f>
        <v>0</v>
      </c>
      <c r="AP76" s="295">
        <f>SUM(Paniglgasse:Landstrasser_Hauptstrasse!AP76)</f>
        <v>0</v>
      </c>
      <c r="AQ76" s="295">
        <f>SUM(Paniglgasse:Landstrasser_Hauptstrasse!AQ76)</f>
        <v>0</v>
      </c>
      <c r="AR76" s="295">
        <f>SUM(Paniglgasse:Landstrasser_Hauptstrasse!AR76)</f>
        <v>0</v>
      </c>
      <c r="AS76" s="295">
        <f>SUM(Paniglgasse:Landstrasser_Hauptstrasse!AS76)</f>
        <v>0</v>
      </c>
      <c r="AT76" s="295">
        <f>SUM(Paniglgasse:Landstrasser_Hauptstrasse!AT76)</f>
        <v>0</v>
      </c>
      <c r="AU76" s="295">
        <f>SUM(Paniglgasse:Landstrasser_Hauptstrasse!AU76)</f>
        <v>0</v>
      </c>
      <c r="AV76" s="295">
        <f>SUM(Paniglgasse:Landstrasser_Hauptstrasse!AV76)</f>
        <v>0</v>
      </c>
      <c r="AW76" s="295">
        <f>SUM(Paniglgasse:Landstrasser_Hauptstrasse!AW76)</f>
        <v>0</v>
      </c>
      <c r="AX76" s="295">
        <f>SUM(Paniglgasse:Landstrasser_Hauptstrasse!AX76)</f>
        <v>0</v>
      </c>
      <c r="AY76" s="295">
        <f>SUM(Paniglgasse:Landstrasser_Hauptstrasse!AY76)</f>
        <v>0</v>
      </c>
      <c r="AZ76" s="295">
        <f>SUM(Paniglgasse:Landstrasser_Hauptstrasse!AZ76)</f>
        <v>0</v>
      </c>
      <c r="BA76" s="295">
        <f>SUM(Paniglgasse:Landstrasser_Hauptstrasse!BA76)</f>
        <v>0</v>
      </c>
      <c r="BB76" s="295">
        <f>SUM(Paniglgasse:Landstrasser_Hauptstrasse!BB76)</f>
        <v>0</v>
      </c>
      <c r="BC76" s="295">
        <f>SUM(Paniglgasse:Landstrasser_Hauptstrasse!BC76)</f>
        <v>0</v>
      </c>
      <c r="BD76" s="295">
        <f>SUM(Paniglgasse:Landstrasser_Hauptstrasse!BD76)</f>
        <v>0</v>
      </c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x14ac:dyDescent="0.3">
      <c r="A77" s="193"/>
      <c r="B77" s="160" t="s">
        <v>342</v>
      </c>
      <c r="C77" s="194">
        <f>Info!$R$3</f>
        <v>0.2</v>
      </c>
      <c r="D77" s="157">
        <f>SUM(E77:BD77)</f>
        <v>757593.41666666663</v>
      </c>
      <c r="E77" s="161">
        <f t="shared" ref="E77:AJ77" si="89">SUM(E74:E76)</f>
        <v>19279.458333333332</v>
      </c>
      <c r="F77" s="161">
        <f t="shared" si="89"/>
        <v>13509.966666666667</v>
      </c>
      <c r="G77" s="161">
        <f t="shared" si="89"/>
        <v>18617.925000000003</v>
      </c>
      <c r="H77" s="161">
        <f t="shared" si="89"/>
        <v>25007.775000000001</v>
      </c>
      <c r="I77" s="161">
        <f t="shared" si="89"/>
        <v>25145.416666666668</v>
      </c>
      <c r="J77" s="161">
        <f t="shared" si="89"/>
        <v>20727.441666666669</v>
      </c>
      <c r="K77" s="161">
        <f t="shared" si="89"/>
        <v>14464.016666666666</v>
      </c>
      <c r="L77" s="161">
        <f t="shared" si="89"/>
        <v>18804.208333333336</v>
      </c>
      <c r="M77" s="161">
        <f t="shared" si="89"/>
        <v>26972.26666666667</v>
      </c>
      <c r="N77" s="161">
        <f t="shared" si="89"/>
        <v>24860.350000000002</v>
      </c>
      <c r="O77" s="161">
        <f t="shared" si="89"/>
        <v>18672.483333333334</v>
      </c>
      <c r="P77" s="161">
        <f t="shared" si="89"/>
        <v>17010.875000000004</v>
      </c>
      <c r="Q77" s="161">
        <f t="shared" si="89"/>
        <v>20358.675000000003</v>
      </c>
      <c r="R77" s="161">
        <f t="shared" si="89"/>
        <v>26503.133333333335</v>
      </c>
      <c r="S77" s="161">
        <f t="shared" si="89"/>
        <v>22637.308333333334</v>
      </c>
      <c r="T77" s="161">
        <f t="shared" si="89"/>
        <v>17451.075000000001</v>
      </c>
      <c r="U77" s="161">
        <f t="shared" si="89"/>
        <v>15647.066666666669</v>
      </c>
      <c r="V77" s="161">
        <f t="shared" si="89"/>
        <v>20364.966666666667</v>
      </c>
      <c r="W77" s="161">
        <f t="shared" si="89"/>
        <v>23374.908333333333</v>
      </c>
      <c r="X77" s="161">
        <f t="shared" si="89"/>
        <v>24014.416666666672</v>
      </c>
      <c r="Y77" s="161">
        <f t="shared" si="89"/>
        <v>19158.566666666666</v>
      </c>
      <c r="Z77" s="161">
        <f t="shared" si="89"/>
        <v>14934.575000000003</v>
      </c>
      <c r="AA77" s="161">
        <f t="shared" si="89"/>
        <v>21549.783333333333</v>
      </c>
      <c r="AB77" s="161">
        <f t="shared" si="89"/>
        <v>25550.266666666666</v>
      </c>
      <c r="AC77" s="161">
        <f t="shared" si="89"/>
        <v>20624.066666666666</v>
      </c>
      <c r="AD77" s="161">
        <f t="shared" si="89"/>
        <v>17725.291666666668</v>
      </c>
      <c r="AE77" s="161">
        <f t="shared" si="89"/>
        <v>14213.008333333335</v>
      </c>
      <c r="AF77" s="161">
        <f t="shared" si="89"/>
        <v>17817.683333333334</v>
      </c>
      <c r="AG77" s="161">
        <f t="shared" si="89"/>
        <v>23239.950000000004</v>
      </c>
      <c r="AH77" s="161">
        <f t="shared" si="89"/>
        <v>21891.4</v>
      </c>
      <c r="AI77" s="161">
        <f t="shared" si="89"/>
        <v>21218.283333333333</v>
      </c>
      <c r="AJ77" s="161">
        <f t="shared" si="89"/>
        <v>16807.358333333337</v>
      </c>
      <c r="AK77" s="161">
        <f t="shared" ref="AK77:BP77" si="90">SUM(AK74:AK76)</f>
        <v>11860.716666666667</v>
      </c>
      <c r="AL77" s="161">
        <f t="shared" si="90"/>
        <v>16569.308333333334</v>
      </c>
      <c r="AM77" s="161">
        <f t="shared" si="90"/>
        <v>25041.391666666666</v>
      </c>
      <c r="AN77" s="161">
        <f t="shared" si="90"/>
        <v>19778.708333333332</v>
      </c>
      <c r="AO77" s="161">
        <f t="shared" si="90"/>
        <v>19881.225000000002</v>
      </c>
      <c r="AP77" s="161">
        <f t="shared" si="90"/>
        <v>16308.100000000002</v>
      </c>
      <c r="AQ77" s="161">
        <f t="shared" si="90"/>
        <v>0</v>
      </c>
      <c r="AR77" s="161">
        <f t="shared" si="90"/>
        <v>0</v>
      </c>
      <c r="AS77" s="161">
        <f t="shared" si="90"/>
        <v>0</v>
      </c>
      <c r="AT77" s="161">
        <f t="shared" si="90"/>
        <v>0</v>
      </c>
      <c r="AU77" s="161">
        <f t="shared" si="90"/>
        <v>0</v>
      </c>
      <c r="AV77" s="161">
        <f t="shared" si="90"/>
        <v>0</v>
      </c>
      <c r="AW77" s="161">
        <f t="shared" si="90"/>
        <v>0</v>
      </c>
      <c r="AX77" s="161">
        <f t="shared" si="90"/>
        <v>0</v>
      </c>
      <c r="AY77" s="161">
        <f t="shared" si="90"/>
        <v>0</v>
      </c>
      <c r="AZ77" s="161">
        <f t="shared" si="90"/>
        <v>0</v>
      </c>
      <c r="BA77" s="161">
        <f t="shared" si="90"/>
        <v>0</v>
      </c>
      <c r="BB77" s="161">
        <f t="shared" si="90"/>
        <v>0</v>
      </c>
      <c r="BC77" s="161">
        <f t="shared" si="90"/>
        <v>0</v>
      </c>
      <c r="BD77" s="161">
        <f t="shared" si="90"/>
        <v>0</v>
      </c>
      <c r="BE77" s="195"/>
      <c r="BF77" s="162">
        <f>SUM(E77:H77)</f>
        <v>76415.125</v>
      </c>
      <c r="BG77" s="157">
        <f>SUM(I77:L77)</f>
        <v>79141.083333333343</v>
      </c>
      <c r="BH77" s="157">
        <f>SUM(M77:Q77)</f>
        <v>107874.65000000001</v>
      </c>
      <c r="BI77" s="157">
        <f>SUM(R77:U77)</f>
        <v>82238.583333333328</v>
      </c>
      <c r="BJ77" s="157">
        <f>SUM(V77:Y77)</f>
        <v>86912.858333333337</v>
      </c>
      <c r="BK77" s="157">
        <f>SUM(Z77:AD77)</f>
        <v>100383.98333333334</v>
      </c>
      <c r="BL77" s="157">
        <f>SUM(AE77:AH77)</f>
        <v>77162.041666666686</v>
      </c>
      <c r="BM77" s="157">
        <f>SUM(AI77:AL77)</f>
        <v>66455.666666666672</v>
      </c>
      <c r="BN77" s="157">
        <f>SUM(AM77:AQ77)</f>
        <v>81009.425000000003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757593.41666666663</v>
      </c>
      <c r="BS77" s="157">
        <f>SUM(BF77:BH77)</f>
        <v>263430.85833333334</v>
      </c>
      <c r="BT77" s="157">
        <f>SUM(BI77:BK77)</f>
        <v>269535.42499999999</v>
      </c>
      <c r="BU77" s="157">
        <f>SUM(BL77:BN77)</f>
        <v>224627.13333333336</v>
      </c>
      <c r="BV77" s="157">
        <f>SUM(BO77:BQ77)</f>
        <v>0</v>
      </c>
      <c r="BW77" s="157">
        <f>SUM(BF77:BK77)</f>
        <v>532966.28333333333</v>
      </c>
      <c r="BX77" s="157">
        <f>SUM(BL77:BQ77)</f>
        <v>224627.13333333336</v>
      </c>
      <c r="BY77" s="157">
        <f>IF(Info!$O$3="Q1",$BS77,IF(Info!$O$3="Q2",$BS77+$BT77,IF(Info!$O$3="Q3",$BS77+$BT77+$BU77,$BR77)))</f>
        <v>263430.85833333334</v>
      </c>
      <c r="BZ77" s="157">
        <f>IF(Info!$O$3="Q1",$BS77,IF(Info!$O$3="Q2",$BT77,IF(Info!$O$3="Q3",$BU77,$BV77)))</f>
        <v>263430.85833333334</v>
      </c>
      <c r="CA77" s="198"/>
    </row>
    <row r="78" spans="1:79" x14ac:dyDescent="0.3">
      <c r="A78" s="193"/>
      <c r="B78" s="196" t="s">
        <v>343</v>
      </c>
      <c r="C78" s="194"/>
      <c r="D78" s="197"/>
      <c r="E78" s="198">
        <f>E74</f>
        <v>19279.458333333332</v>
      </c>
      <c r="F78" s="198">
        <f t="shared" ref="F78:AK78" si="91">E78+F74</f>
        <v>32789.425000000003</v>
      </c>
      <c r="G78" s="198">
        <f t="shared" si="91"/>
        <v>51407.350000000006</v>
      </c>
      <c r="H78" s="198">
        <f t="shared" si="91"/>
        <v>76415.125</v>
      </c>
      <c r="I78" s="198">
        <f t="shared" si="91"/>
        <v>101560.54166666667</v>
      </c>
      <c r="J78" s="198">
        <f t="shared" si="91"/>
        <v>122287.98333333334</v>
      </c>
      <c r="K78" s="198">
        <f t="shared" si="91"/>
        <v>136752</v>
      </c>
      <c r="L78" s="198">
        <f t="shared" si="91"/>
        <v>155556.20833333334</v>
      </c>
      <c r="M78" s="198">
        <f t="shared" si="91"/>
        <v>182528.47500000001</v>
      </c>
      <c r="N78" s="198">
        <f t="shared" si="91"/>
        <v>207388.82500000001</v>
      </c>
      <c r="O78" s="198">
        <f t="shared" si="91"/>
        <v>226061.30833333335</v>
      </c>
      <c r="P78" s="198">
        <f t="shared" si="91"/>
        <v>243072.18333333335</v>
      </c>
      <c r="Q78" s="198">
        <f t="shared" si="91"/>
        <v>263430.85833333334</v>
      </c>
      <c r="R78" s="198">
        <f t="shared" si="91"/>
        <v>289933.9916666667</v>
      </c>
      <c r="S78" s="198">
        <f t="shared" si="91"/>
        <v>312571.30000000005</v>
      </c>
      <c r="T78" s="198">
        <f t="shared" si="91"/>
        <v>330022.37500000006</v>
      </c>
      <c r="U78" s="198">
        <f t="shared" si="91"/>
        <v>345669.44166666671</v>
      </c>
      <c r="V78" s="198">
        <f t="shared" si="91"/>
        <v>366034.40833333338</v>
      </c>
      <c r="W78" s="198">
        <f t="shared" si="91"/>
        <v>389409.31666666671</v>
      </c>
      <c r="X78" s="198">
        <f t="shared" si="91"/>
        <v>413423.7333333334</v>
      </c>
      <c r="Y78" s="198">
        <f t="shared" si="91"/>
        <v>432582.30000000005</v>
      </c>
      <c r="Z78" s="198">
        <f t="shared" si="91"/>
        <v>447516.87500000006</v>
      </c>
      <c r="AA78" s="198">
        <f t="shared" si="91"/>
        <v>469066.65833333338</v>
      </c>
      <c r="AB78" s="198">
        <f t="shared" si="91"/>
        <v>494616.92500000005</v>
      </c>
      <c r="AC78" s="198">
        <f t="shared" si="91"/>
        <v>515240.9916666667</v>
      </c>
      <c r="AD78" s="198">
        <f t="shared" si="91"/>
        <v>532966.28333333333</v>
      </c>
      <c r="AE78" s="198">
        <f t="shared" si="91"/>
        <v>547179.29166666663</v>
      </c>
      <c r="AF78" s="198">
        <f t="shared" si="91"/>
        <v>564996.97499999998</v>
      </c>
      <c r="AG78" s="198">
        <f t="shared" si="91"/>
        <v>588236.92499999993</v>
      </c>
      <c r="AH78" s="198">
        <f t="shared" si="91"/>
        <v>610128.32499999995</v>
      </c>
      <c r="AI78" s="198">
        <f t="shared" si="91"/>
        <v>631346.60833333328</v>
      </c>
      <c r="AJ78" s="198">
        <f t="shared" si="91"/>
        <v>648153.96666666656</v>
      </c>
      <c r="AK78" s="198">
        <f t="shared" si="91"/>
        <v>660014.68333333323</v>
      </c>
      <c r="AL78" s="198">
        <f t="shared" ref="AL78:BQ78" si="92">AK78+AL74</f>
        <v>676583.99166666658</v>
      </c>
      <c r="AM78" s="198">
        <f t="shared" si="92"/>
        <v>701625.3833333333</v>
      </c>
      <c r="AN78" s="198">
        <f t="shared" si="92"/>
        <v>721404.09166666667</v>
      </c>
      <c r="AO78" s="198">
        <f t="shared" si="92"/>
        <v>741285.31666666665</v>
      </c>
      <c r="AP78" s="198">
        <f t="shared" si="92"/>
        <v>757593.41666666663</v>
      </c>
      <c r="AQ78" s="198">
        <f t="shared" si="92"/>
        <v>757593.41666666663</v>
      </c>
      <c r="AR78" s="198">
        <f t="shared" si="92"/>
        <v>757593.41666666663</v>
      </c>
      <c r="AS78" s="198">
        <f t="shared" si="92"/>
        <v>757593.41666666663</v>
      </c>
      <c r="AT78" s="198">
        <f t="shared" si="92"/>
        <v>757593.41666666663</v>
      </c>
      <c r="AU78" s="198">
        <f t="shared" si="92"/>
        <v>757593.41666666663</v>
      </c>
      <c r="AV78" s="198">
        <f t="shared" si="92"/>
        <v>757593.41666666663</v>
      </c>
      <c r="AW78" s="198">
        <f t="shared" si="92"/>
        <v>757593.41666666663</v>
      </c>
      <c r="AX78" s="198">
        <f t="shared" si="92"/>
        <v>757593.41666666663</v>
      </c>
      <c r="AY78" s="198">
        <f t="shared" si="92"/>
        <v>757593.41666666663</v>
      </c>
      <c r="AZ78" s="198">
        <f t="shared" si="92"/>
        <v>757593.41666666663</v>
      </c>
      <c r="BA78" s="198">
        <f t="shared" si="92"/>
        <v>757593.41666666663</v>
      </c>
      <c r="BB78" s="198">
        <f t="shared" si="92"/>
        <v>757593.41666666663</v>
      </c>
      <c r="BC78" s="198">
        <f t="shared" si="92"/>
        <v>757593.41666666663</v>
      </c>
      <c r="BD78" s="198">
        <f t="shared" si="92"/>
        <v>757593.41666666663</v>
      </c>
      <c r="BE78" s="198">
        <f t="shared" si="92"/>
        <v>757593.41666666663</v>
      </c>
      <c r="BF78" s="198">
        <f t="shared" si="92"/>
        <v>834008.54166666663</v>
      </c>
      <c r="BG78" s="198">
        <f t="shared" si="92"/>
        <v>913149.625</v>
      </c>
      <c r="BH78" s="198">
        <f t="shared" si="92"/>
        <v>1021024.275</v>
      </c>
      <c r="BI78" s="198">
        <f t="shared" si="92"/>
        <v>1103262.8583333334</v>
      </c>
      <c r="BJ78" s="198">
        <f t="shared" si="92"/>
        <v>1190175.7166666668</v>
      </c>
      <c r="BK78" s="198">
        <f t="shared" si="92"/>
        <v>1290559.7000000002</v>
      </c>
      <c r="BL78" s="198">
        <f t="shared" si="92"/>
        <v>1367721.7416666669</v>
      </c>
      <c r="BM78" s="198">
        <f t="shared" si="92"/>
        <v>1434177.4083333337</v>
      </c>
      <c r="BN78" s="198">
        <f t="shared" si="92"/>
        <v>1515186.8333333337</v>
      </c>
      <c r="BO78" s="198">
        <f t="shared" si="92"/>
        <v>1515186.8333333337</v>
      </c>
      <c r="BP78" s="198">
        <f t="shared" si="92"/>
        <v>1515186.8333333337</v>
      </c>
      <c r="BQ78" s="198">
        <f t="shared" si="92"/>
        <v>1515186.8333333337</v>
      </c>
      <c r="BR78" s="198">
        <f t="shared" ref="BR78:CA78" si="93">BQ78+BR74</f>
        <v>2272780.2500000005</v>
      </c>
      <c r="BS78" s="198">
        <f t="shared" si="93"/>
        <v>2536211.1083333339</v>
      </c>
      <c r="BT78" s="198">
        <f t="shared" si="93"/>
        <v>2805746.5333333337</v>
      </c>
      <c r="BU78" s="198">
        <f t="shared" si="93"/>
        <v>3030373.666666667</v>
      </c>
      <c r="BV78" s="198">
        <f t="shared" si="93"/>
        <v>3030373.666666667</v>
      </c>
      <c r="BW78" s="198">
        <f t="shared" si="93"/>
        <v>3563339.95</v>
      </c>
      <c r="BX78" s="198">
        <f t="shared" si="93"/>
        <v>3787967.0833333335</v>
      </c>
      <c r="BY78" s="198">
        <f t="shared" si="93"/>
        <v>4051397.9416666669</v>
      </c>
      <c r="BZ78" s="198">
        <f t="shared" si="93"/>
        <v>4314828.7999999998</v>
      </c>
      <c r="CA78" s="198">
        <f t="shared" si="93"/>
        <v>4314828.7999999998</v>
      </c>
    </row>
    <row r="79" spans="1:79" x14ac:dyDescent="0.3">
      <c r="A79" s="193"/>
      <c r="B79" s="196" t="s">
        <v>344</v>
      </c>
      <c r="C79" s="194"/>
      <c r="D79" s="199">
        <f>SUM(E79:BD79)</f>
        <v>573262.56466666667</v>
      </c>
      <c r="E79" s="198">
        <f t="shared" ref="E79:AJ79" si="94">E74-E86</f>
        <v>16430.558333333331</v>
      </c>
      <c r="F79" s="198">
        <f t="shared" si="94"/>
        <v>10218.586666666666</v>
      </c>
      <c r="G79" s="198">
        <f t="shared" si="94"/>
        <v>14789.475000000002</v>
      </c>
      <c r="H79" s="198">
        <f t="shared" si="94"/>
        <v>6393.7850000000035</v>
      </c>
      <c r="I79" s="198">
        <f t="shared" si="94"/>
        <v>20182.396666666667</v>
      </c>
      <c r="J79" s="198">
        <f t="shared" si="94"/>
        <v>18419.841666666671</v>
      </c>
      <c r="K79" s="198">
        <f t="shared" si="94"/>
        <v>11988.886666666665</v>
      </c>
      <c r="L79" s="198">
        <f t="shared" si="94"/>
        <v>13378.312333333337</v>
      </c>
      <c r="M79" s="198">
        <f t="shared" si="94"/>
        <v>13287.736666666669</v>
      </c>
      <c r="N79" s="198">
        <f t="shared" si="94"/>
        <v>21431.314000000002</v>
      </c>
      <c r="O79" s="198">
        <f t="shared" si="94"/>
        <v>17211.243333333332</v>
      </c>
      <c r="P79" s="198">
        <f t="shared" si="94"/>
        <v>14617.755000000005</v>
      </c>
      <c r="Q79" s="198">
        <f t="shared" si="94"/>
        <v>15864.905000000002</v>
      </c>
      <c r="R79" s="198">
        <f t="shared" si="94"/>
        <v>14703.263333333336</v>
      </c>
      <c r="S79" s="198">
        <f t="shared" si="94"/>
        <v>19265.838333333333</v>
      </c>
      <c r="T79" s="198">
        <f t="shared" si="94"/>
        <v>15800.215</v>
      </c>
      <c r="U79" s="198">
        <f t="shared" si="94"/>
        <v>13991.69666666667</v>
      </c>
      <c r="V79" s="198">
        <f t="shared" si="94"/>
        <v>16897.636666666665</v>
      </c>
      <c r="W79" s="198">
        <f t="shared" si="94"/>
        <v>9991.9583333333321</v>
      </c>
      <c r="X79" s="198">
        <f t="shared" si="94"/>
        <v>20358.316666666673</v>
      </c>
      <c r="Y79" s="198">
        <f t="shared" si="94"/>
        <v>17843.416666666664</v>
      </c>
      <c r="Z79" s="198">
        <f t="shared" si="94"/>
        <v>13332.945000000003</v>
      </c>
      <c r="AA79" s="198">
        <f t="shared" si="94"/>
        <v>17922.373333333333</v>
      </c>
      <c r="AB79" s="198">
        <f t="shared" si="94"/>
        <v>13645.206666666665</v>
      </c>
      <c r="AC79" s="198">
        <f t="shared" si="94"/>
        <v>17282.916666666664</v>
      </c>
      <c r="AD79" s="198">
        <f t="shared" si="94"/>
        <v>15864.291666666668</v>
      </c>
      <c r="AE79" s="198">
        <f t="shared" si="94"/>
        <v>12444.708333333336</v>
      </c>
      <c r="AF79" s="198">
        <f t="shared" si="94"/>
        <v>15194.793333333335</v>
      </c>
      <c r="AG79" s="198">
        <f t="shared" si="94"/>
        <v>10228.590000000006</v>
      </c>
      <c r="AH79" s="198">
        <f t="shared" si="94"/>
        <v>18909.13</v>
      </c>
      <c r="AI79" s="198">
        <f t="shared" si="94"/>
        <v>18023.393333333333</v>
      </c>
      <c r="AJ79" s="198">
        <f t="shared" si="94"/>
        <v>14369.328333333338</v>
      </c>
      <c r="AK79" s="198">
        <f t="shared" ref="AK79:BP79" si="95">AK74-AK86</f>
        <v>10336.066666666668</v>
      </c>
      <c r="AL79" s="198">
        <f t="shared" si="95"/>
        <v>14144.488333333335</v>
      </c>
      <c r="AM79" s="198">
        <f t="shared" si="95"/>
        <v>10775.391666666666</v>
      </c>
      <c r="AN79" s="198">
        <f t="shared" si="95"/>
        <v>15662.708333333332</v>
      </c>
      <c r="AO79" s="198">
        <f t="shared" si="95"/>
        <v>17230.695000000003</v>
      </c>
      <c r="AP79" s="198">
        <f t="shared" si="95"/>
        <v>14828.400000000001</v>
      </c>
      <c r="AQ79" s="198">
        <f t="shared" si="95"/>
        <v>0</v>
      </c>
      <c r="AR79" s="198">
        <f t="shared" si="95"/>
        <v>0</v>
      </c>
      <c r="AS79" s="198">
        <f t="shared" si="95"/>
        <v>0</v>
      </c>
      <c r="AT79" s="198">
        <f t="shared" si="95"/>
        <v>0</v>
      </c>
      <c r="AU79" s="198">
        <f t="shared" si="95"/>
        <v>0</v>
      </c>
      <c r="AV79" s="198">
        <f t="shared" si="95"/>
        <v>0</v>
      </c>
      <c r="AW79" s="198">
        <f t="shared" si="95"/>
        <v>0</v>
      </c>
      <c r="AX79" s="198">
        <f t="shared" si="95"/>
        <v>0</v>
      </c>
      <c r="AY79" s="198">
        <f t="shared" si="95"/>
        <v>0</v>
      </c>
      <c r="AZ79" s="198">
        <f t="shared" si="95"/>
        <v>0</v>
      </c>
      <c r="BA79" s="198">
        <f t="shared" si="95"/>
        <v>0</v>
      </c>
      <c r="BB79" s="198">
        <f t="shared" si="95"/>
        <v>0</v>
      </c>
      <c r="BC79" s="198">
        <f t="shared" si="95"/>
        <v>0</v>
      </c>
      <c r="BD79" s="198">
        <f t="shared" si="95"/>
        <v>0</v>
      </c>
      <c r="BE79" s="198">
        <f t="shared" si="95"/>
        <v>0</v>
      </c>
      <c r="BF79" s="198">
        <f t="shared" si="95"/>
        <v>47832.404999999999</v>
      </c>
      <c r="BG79" s="198">
        <f t="shared" si="95"/>
        <v>63969.437333333342</v>
      </c>
      <c r="BH79" s="198">
        <f t="shared" si="95"/>
        <v>82412.954000000012</v>
      </c>
      <c r="BI79" s="198">
        <f t="shared" si="95"/>
        <v>63761.013333333329</v>
      </c>
      <c r="BJ79" s="198">
        <f t="shared" si="95"/>
        <v>65091.328333333338</v>
      </c>
      <c r="BK79" s="198">
        <f t="shared" si="95"/>
        <v>78047.733333333337</v>
      </c>
      <c r="BL79" s="198">
        <f t="shared" si="95"/>
        <v>56777.221666666686</v>
      </c>
      <c r="BM79" s="198">
        <f t="shared" si="95"/>
        <v>56873.276666666672</v>
      </c>
      <c r="BN79" s="198">
        <f t="shared" si="95"/>
        <v>58497.195000000007</v>
      </c>
      <c r="BO79" s="198">
        <f t="shared" si="95"/>
        <v>0</v>
      </c>
      <c r="BP79" s="198">
        <f t="shared" si="95"/>
        <v>0</v>
      </c>
      <c r="BQ79" s="198">
        <f t="shared" ref="BQ79:CA79" si="96">BQ74-BQ86</f>
        <v>0</v>
      </c>
      <c r="BR79" s="198">
        <f t="shared" si="96"/>
        <v>573262.56466666667</v>
      </c>
      <c r="BS79" s="198">
        <f t="shared" si="96"/>
        <v>194214.79633333336</v>
      </c>
      <c r="BT79" s="198">
        <f t="shared" si="96"/>
        <v>206900.07499999998</v>
      </c>
      <c r="BU79" s="198">
        <f t="shared" si="96"/>
        <v>172147.69333333336</v>
      </c>
      <c r="BV79" s="198">
        <f t="shared" si="96"/>
        <v>0</v>
      </c>
      <c r="BW79" s="198">
        <f t="shared" si="96"/>
        <v>401114.87133333331</v>
      </c>
      <c r="BX79" s="198">
        <f t="shared" si="96"/>
        <v>172147.69333333336</v>
      </c>
      <c r="BY79" s="198">
        <f t="shared" si="96"/>
        <v>194214.79633333336</v>
      </c>
      <c r="BZ79" s="198">
        <f t="shared" si="96"/>
        <v>194214.79633333336</v>
      </c>
      <c r="CA79" s="198">
        <f t="shared" si="96"/>
        <v>0</v>
      </c>
    </row>
    <row r="80" spans="1:79" ht="15.6" customHeight="1" x14ac:dyDescent="0.3">
      <c r="A80" s="193"/>
      <c r="B80" s="200" t="s">
        <v>345</v>
      </c>
      <c r="C80" s="194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5.6" customHeight="1" x14ac:dyDescent="0.3">
      <c r="A81" s="193">
        <v>1</v>
      </c>
      <c r="B81" s="202" t="s">
        <v>346</v>
      </c>
      <c r="C81" s="194"/>
      <c r="D81" s="157">
        <f t="shared" ref="D81:D86" si="97">SUM(E81:BD81)</f>
        <v>178077.93599999999</v>
      </c>
      <c r="E81" s="203">
        <f>((E37+E40)*Info!$AJ$3)+(E38*Info!$AJ$5)+(E41*Info!$AJ$6)+(E39*Info!$AJ$7)+(E42*Info!$AJ$9)+(E43*Info!$AJ$10)+(E44*Info!$AJ$11)+(E45*Info!$AJ$12)+(E46*Info!$AJ$13)</f>
        <v>2851.4039999999995</v>
      </c>
      <c r="F81" s="203">
        <f>((F37+F40)*Info!$AJ$3)+(F38*Info!$AJ$5)+(F41*Info!$AJ$6)+(F39*Info!$AJ$7)+(F42*Info!$AJ$9)+(F43*Info!$AJ$10)+(F44*Info!$AJ$11)+(F45*Info!$AJ$12)+(F46*Info!$AJ$13)</f>
        <v>2630.72</v>
      </c>
      <c r="G81" s="203">
        <f>((G37+G40)*Info!$AJ$3)+(G38*Info!$AJ$5)+(G41*Info!$AJ$6)+(G39*Info!$AJ$7)+(G42*Info!$AJ$9)+(G43*Info!$AJ$10)+(G44*Info!$AJ$11)+(G45*Info!$AJ$12)+(G46*Info!$AJ$13)</f>
        <v>3597.1679999999997</v>
      </c>
      <c r="H81" s="203">
        <f>((H37+H40)*Info!$AJ$3)+(H38*Info!$AJ$5)+(H41*Info!$AJ$6)+(H39*Info!$AJ$7)+(H42*Info!$AJ$9)+(H43*Info!$AJ$10)+(H44*Info!$AJ$11)+(H45*Info!$AJ$12)+(H46*Info!$AJ$13)</f>
        <v>17145.232000000004</v>
      </c>
      <c r="I81" s="203">
        <f>((I37+I40)*Info!$AJ$3)+(I38*Info!$AJ$5)+(I41*Info!$AJ$6)+(I39*Info!$AJ$7)+(I42*Info!$AJ$9)+(I43*Info!$AJ$10)+(I44*Info!$AJ$11)+(I45*Info!$AJ$12)+(I46*Info!$AJ$13)</f>
        <v>5158.8520000000008</v>
      </c>
      <c r="J81" s="203">
        <f>((J37+J40)*Info!$AJ$3)+(J38*Info!$AJ$5)+(J41*Info!$AJ$6)+(J39*Info!$AJ$7)+(J42*Info!$AJ$9)+(J43*Info!$AJ$10)+(J44*Info!$AJ$11)+(J45*Info!$AJ$12)+(J46*Info!$AJ$13)</f>
        <v>2158.3720000000003</v>
      </c>
      <c r="K81" s="203">
        <f>((K37+K40)*Info!$AJ$3)+(K38*Info!$AJ$5)+(K41*Info!$AJ$6)+(K39*Info!$AJ$7)+(K42*Info!$AJ$9)+(K43*Info!$AJ$10)+(K44*Info!$AJ$11)+(K45*Info!$AJ$12)+(K46*Info!$AJ$13)</f>
        <v>2076.5320000000002</v>
      </c>
      <c r="L81" s="203">
        <f>((L37+L40)*Info!$AJ$3)+(L38*Info!$AJ$5)+(L41*Info!$AJ$6)+(L39*Info!$AJ$7)+(L42*Info!$AJ$9)+(L43*Info!$AJ$10)+(L44*Info!$AJ$11)+(L45*Info!$AJ$12)+(L46*Info!$AJ$13)</f>
        <v>4980.8959999999997</v>
      </c>
      <c r="M81" s="203">
        <f>((M37+M40)*Info!$AJ$3)+(M38*Info!$AJ$5)+(M41*Info!$AJ$6)+(M39*Info!$AJ$7)+(M42*Info!$AJ$9)+(M43*Info!$AJ$10)+(M44*Info!$AJ$11)+(M45*Info!$AJ$12)+(M46*Info!$AJ$13)</f>
        <v>13637.156000000001</v>
      </c>
      <c r="N81" s="203">
        <f>((N37+N40)*Info!$AJ$3)+(N38*Info!$AJ$5)+(N41*Info!$AJ$6)+(N39*Info!$AJ$7)+(N42*Info!$AJ$9)+(N43*Info!$AJ$10)+(N44*Info!$AJ$11)+(N45*Info!$AJ$12)+(N46*Info!$AJ$13)</f>
        <v>3299.0360000000001</v>
      </c>
      <c r="O81" s="203">
        <f>((O37+O40)*Info!$AJ$3)+(O38*Info!$AJ$5)+(O41*Info!$AJ$6)+(O39*Info!$AJ$7)+(O42*Info!$AJ$9)+(O43*Info!$AJ$10)+(O44*Info!$AJ$11)+(O45*Info!$AJ$12)+(O46*Info!$AJ$13)</f>
        <v>1466.2079999999999</v>
      </c>
      <c r="P81" s="203">
        <f>((P37+P40)*Info!$AJ$3)+(P38*Info!$AJ$5)+(P41*Info!$AJ$6)+(P39*Info!$AJ$7)+(P42*Info!$AJ$9)+(P43*Info!$AJ$10)+(P44*Info!$AJ$11)+(P45*Info!$AJ$12)+(P46*Info!$AJ$13)</f>
        <v>2143.9039999999995</v>
      </c>
      <c r="Q81" s="203">
        <f>((Q37+Q40)*Info!$AJ$3)+(Q38*Info!$AJ$5)+(Q41*Info!$AJ$6)+(Q39*Info!$AJ$7)+(Q42*Info!$AJ$9)+(Q43*Info!$AJ$10)+(Q44*Info!$AJ$11)+(Q45*Info!$AJ$12)+(Q46*Info!$AJ$13)</f>
        <v>4231.6559999999999</v>
      </c>
      <c r="R81" s="203">
        <f>((R37+R40)*Info!$AJ$3)+(R38*Info!$AJ$5)+(R41*Info!$AJ$6)+(R39*Info!$AJ$7)+(R42*Info!$AJ$9)+(R43*Info!$AJ$10)+(R44*Info!$AJ$11)+(R45*Info!$AJ$12)+(R46*Info!$AJ$13)</f>
        <v>11327.892</v>
      </c>
      <c r="S81" s="203">
        <f>((S37+S40)*Info!$AJ$3)+(S38*Info!$AJ$5)+(S41*Info!$AJ$6)+(S39*Info!$AJ$7)+(S42*Info!$AJ$9)+(S43*Info!$AJ$10)+(S44*Info!$AJ$11)+(S45*Info!$AJ$12)+(S46*Info!$AJ$13)</f>
        <v>3018.9</v>
      </c>
      <c r="T81" s="203">
        <f>((T37+T40)*Info!$AJ$3)+(T38*Info!$AJ$5)+(T41*Info!$AJ$6)+(T39*Info!$AJ$7)+(T42*Info!$AJ$9)+(T43*Info!$AJ$10)+(T44*Info!$AJ$11)+(T45*Info!$AJ$12)+(T46*Info!$AJ$13)</f>
        <v>1437.36</v>
      </c>
      <c r="U81" s="203">
        <f>((U37+U40)*Info!$AJ$3)+(U38*Info!$AJ$5)+(U41*Info!$AJ$6)+(U39*Info!$AJ$7)+(U42*Info!$AJ$9)+(U43*Info!$AJ$10)+(U44*Info!$AJ$11)+(U45*Info!$AJ$12)+(U46*Info!$AJ$13)</f>
        <v>1307.9759999999999</v>
      </c>
      <c r="V81" s="203">
        <f>((V37+V40)*Info!$AJ$3)+(V38*Info!$AJ$5)+(V41*Info!$AJ$6)+(V39*Info!$AJ$7)+(V42*Info!$AJ$9)+(V43*Info!$AJ$10)+(V44*Info!$AJ$11)+(V45*Info!$AJ$12)+(V46*Info!$AJ$13)</f>
        <v>3397.7040000000002</v>
      </c>
      <c r="W81" s="203">
        <f>((W37+W40)*Info!$AJ$3)+(W38*Info!$AJ$5)+(W41*Info!$AJ$6)+(W39*Info!$AJ$7)+(W42*Info!$AJ$9)+(W43*Info!$AJ$10)+(W44*Info!$AJ$11)+(W45*Info!$AJ$12)+(W46*Info!$AJ$13)</f>
        <v>14370.576000000001</v>
      </c>
      <c r="X81" s="203">
        <f>((X37+X40)*Info!$AJ$3)+(X38*Info!$AJ$5)+(X41*Info!$AJ$6)+(X39*Info!$AJ$7)+(X42*Info!$AJ$9)+(X43*Info!$AJ$10)+(X44*Info!$AJ$11)+(X45*Info!$AJ$12)+(X46*Info!$AJ$13)</f>
        <v>3927.6200000000003</v>
      </c>
      <c r="Y81" s="203">
        <f>((Y37+Y40)*Info!$AJ$3)+(Y38*Info!$AJ$5)+(Y41*Info!$AJ$6)+(Y39*Info!$AJ$7)+(Y42*Info!$AJ$9)+(Y43*Info!$AJ$10)+(Y44*Info!$AJ$11)+(Y45*Info!$AJ$12)+(Y46*Info!$AJ$13)</f>
        <v>1281.328</v>
      </c>
      <c r="Z81" s="203">
        <f>((Z37+Z40)*Info!$AJ$3)+(Z38*Info!$AJ$5)+(Z41*Info!$AJ$6)+(Z39*Info!$AJ$7)+(Z42*Info!$AJ$9)+(Z43*Info!$AJ$10)+(Z44*Info!$AJ$11)+(Z45*Info!$AJ$12)+(Z46*Info!$AJ$13)</f>
        <v>1682.528</v>
      </c>
      <c r="AA81" s="203">
        <f>((AA37+AA40)*Info!$AJ$3)+(AA38*Info!$AJ$5)+(AA41*Info!$AJ$6)+(AA39*Info!$AJ$7)+(AA42*Info!$AJ$9)+(AA43*Info!$AJ$10)+(AA44*Info!$AJ$11)+(AA45*Info!$AJ$12)+(AA46*Info!$AJ$13)</f>
        <v>3500.1840000000002</v>
      </c>
      <c r="AB81" s="203">
        <f>((AB37+AB40)*Info!$AJ$3)+(AB38*Info!$AJ$5)+(AB41*Info!$AJ$6)+(AB39*Info!$AJ$7)+(AB42*Info!$AJ$9)+(AB43*Info!$AJ$10)+(AB44*Info!$AJ$11)+(AB45*Info!$AJ$12)+(AB46*Info!$AJ$13)</f>
        <v>11099.364</v>
      </c>
      <c r="AC81" s="203">
        <f>((AC37+AC40)*Info!$AJ$3)+(AC38*Info!$AJ$5)+(AC41*Info!$AJ$6)+(AC39*Info!$AJ$7)+(AC42*Info!$AJ$9)+(AC43*Info!$AJ$10)+(AC44*Info!$AJ$11)+(AC45*Info!$AJ$12)+(AC46*Info!$AJ$13)</f>
        <v>3357.3800000000006</v>
      </c>
      <c r="AD81" s="203">
        <f>((AD37+AD40)*Info!$AJ$3)+(AD38*Info!$AJ$5)+(AD41*Info!$AJ$6)+(AD39*Info!$AJ$7)+(AD42*Info!$AJ$9)+(AD43*Info!$AJ$10)+(AD44*Info!$AJ$11)+(AD45*Info!$AJ$12)+(AD46*Info!$AJ$13)</f>
        <v>1843.4</v>
      </c>
      <c r="AE81" s="203">
        <f>((AE37+AE40)*Info!$AJ$3)+(AE38*Info!$AJ$5)+(AE41*Info!$AJ$6)+(AE39*Info!$AJ$7)+(AE42*Info!$AJ$9)+(AE43*Info!$AJ$10)+(AE44*Info!$AJ$11)+(AE45*Info!$AJ$12)+(AE46*Info!$AJ$13)</f>
        <v>1557.912</v>
      </c>
      <c r="AF81" s="203">
        <f>((AF37+AF40)*Info!$AJ$3)+(AF38*Info!$AJ$5)+(AF41*Info!$AJ$6)+(AF39*Info!$AJ$7)+(AF42*Info!$AJ$9)+(AF43*Info!$AJ$10)+(AF44*Info!$AJ$11)+(AF45*Info!$AJ$12)+(AF46*Info!$AJ$13)</f>
        <v>2471.0159999999996</v>
      </c>
      <c r="AG81" s="203">
        <f>((AG37+AG40)*Info!$AJ$3)+(AG38*Info!$AJ$5)+(AG41*Info!$AJ$6)+(AG39*Info!$AJ$7)+(AG42*Info!$AJ$9)+(AG43*Info!$AJ$10)+(AG44*Info!$AJ$11)+(AG45*Info!$AJ$12)+(AG46*Info!$AJ$13)</f>
        <v>11992.04</v>
      </c>
      <c r="AH81" s="203">
        <f>((AH37+AH40)*Info!$AJ$3)+(AH38*Info!$AJ$5)+(AH41*Info!$AJ$6)+(AH39*Info!$AJ$7)+(AH42*Info!$AJ$9)+(AH43*Info!$AJ$10)+(AH44*Info!$AJ$11)+(AH45*Info!$AJ$12)+(AH46*Info!$AJ$13)</f>
        <v>3196.596</v>
      </c>
      <c r="AI81" s="203">
        <f>((AI37+AI40)*Info!$AJ$3)+(AI38*Info!$AJ$5)+(AI41*Info!$AJ$6)+(AI39*Info!$AJ$7)+(AI42*Info!$AJ$9)+(AI43*Info!$AJ$10)+(AI44*Info!$AJ$11)+(AI45*Info!$AJ$12)+(AI46*Info!$AJ$13)</f>
        <v>3380.5720000000001</v>
      </c>
      <c r="AJ81" s="203">
        <f>((AJ37+AJ40)*Info!$AJ$3)+(AJ38*Info!$AJ$5)+(AJ41*Info!$AJ$6)+(AJ39*Info!$AJ$7)+(AJ42*Info!$AJ$9)+(AJ43*Info!$AJ$10)+(AJ44*Info!$AJ$11)+(AJ45*Info!$AJ$12)+(AJ46*Info!$AJ$13)</f>
        <v>2352.3159999999998</v>
      </c>
      <c r="AK81" s="203">
        <f>((AK37+AK40)*Info!$AJ$3)+(AK38*Info!$AJ$5)+(AK41*Info!$AJ$6)+(AK39*Info!$AJ$7)+(AK42*Info!$AJ$9)+(AK43*Info!$AJ$10)+(AK44*Info!$AJ$11)+(AK45*Info!$AJ$12)+(AK46*Info!$AJ$13)</f>
        <v>1256.76</v>
      </c>
      <c r="AL81" s="203">
        <f>((AL37+AL40)*Info!$AJ$3)+(AL38*Info!$AJ$5)+(AL41*Info!$AJ$6)+(AL39*Info!$AJ$7)+(AL42*Info!$AJ$9)+(AL43*Info!$AJ$10)+(AL44*Info!$AJ$11)+(AL45*Info!$AJ$12)+(AL46*Info!$AJ$13)</f>
        <v>2306.3040000000001</v>
      </c>
      <c r="AM81" s="203">
        <f>((AM37+AM40)*Info!$AJ$3)+(AM38*Info!$AJ$5)+(AM41*Info!$AJ$6)+(AM39*Info!$AJ$7)+(AM42*Info!$AJ$9)+(AM43*Info!$AJ$10)+(AM44*Info!$AJ$11)+(AM45*Info!$AJ$12)+(AM46*Info!$AJ$13)</f>
        <v>14125.856000000002</v>
      </c>
      <c r="AN81" s="203">
        <f>((AN37+AN40)*Info!$AJ$3)+(AN38*Info!$AJ$5)+(AN41*Info!$AJ$6)+(AN39*Info!$AJ$7)+(AN42*Info!$AJ$9)+(AN43*Info!$AJ$10)+(AN44*Info!$AJ$11)+(AN45*Info!$AJ$12)+(AN46*Info!$AJ$13)</f>
        <v>4686.5</v>
      </c>
      <c r="AO81" s="203">
        <f>((AO37+AO40)*Info!$AJ$3)+(AO38*Info!$AJ$5)+(AO41*Info!$AJ$6)+(AO39*Info!$AJ$7)+(AO42*Info!$AJ$9)+(AO43*Info!$AJ$10)+(AO44*Info!$AJ$11)+(AO45*Info!$AJ$12)+(AO46*Info!$AJ$13)</f>
        <v>2327.8760000000002</v>
      </c>
      <c r="AP81" s="203">
        <f>((AP37+AP40)*Info!$AJ$3)+(AP38*Info!$AJ$5)+(AP41*Info!$AJ$6)+(AP39*Info!$AJ$7)+(AP42*Info!$AJ$9)+(AP43*Info!$AJ$10)+(AP44*Info!$AJ$11)+(AP45*Info!$AJ$12)+(AP46*Info!$AJ$13)</f>
        <v>1494.84</v>
      </c>
      <c r="AQ81" s="203">
        <f>((AQ37+AQ40)*Info!$AJ$3)+(AQ38*Info!$AJ$5)+(AQ41*Info!$AJ$6)+(AQ39*Info!$AJ$7)+(AQ42*Info!$AJ$9)+(AQ43*Info!$AJ$10)+(AQ44*Info!$AJ$11)+(AQ45*Info!$AJ$12)+(AQ46*Info!$AJ$13)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203">
        <f>((AT37+AT40)*Info!$AJ$3)+(AT38*Info!$AJ$5)+(AT41*Info!$AJ$6)+(AT39*Info!$AJ$7)+(AT42*Info!$AJ$9)+(AT43*Info!$AJ$10)+(AT44*Info!$AJ$11)+(AT45*Info!$AJ$12)+(AT46*Info!$AJ$13)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x14ac:dyDescent="0.3">
      <c r="A82" s="193"/>
      <c r="B82" s="78" t="s">
        <v>37</v>
      </c>
      <c r="C82" s="194"/>
      <c r="D82" s="157">
        <f t="shared" si="97"/>
        <v>177950.29199999996</v>
      </c>
      <c r="E82" s="215">
        <f>SUM(Paniglgasse:Landstrasser_Hauptstrasse!E82)</f>
        <v>2848.9</v>
      </c>
      <c r="F82" s="215">
        <f>SUM(Paniglgasse:Landstrasser_Hauptstrasse!F82)</f>
        <v>2781.38</v>
      </c>
      <c r="G82" s="215">
        <f>SUM(Paniglgasse:Landstrasser_Hauptstrasse!G82)</f>
        <v>3828.45</v>
      </c>
      <c r="H82" s="215">
        <f>SUM(Paniglgasse:Landstrasser_Hauptstrasse!H82)</f>
        <v>18193.989999999998</v>
      </c>
      <c r="I82" s="215">
        <f>SUM(Paniglgasse:Landstrasser_Hauptstrasse!I82)</f>
        <v>4583.0200000000004</v>
      </c>
      <c r="J82" s="215">
        <f>SUM(Paniglgasse:Landstrasser_Hauptstrasse!J82)</f>
        <v>2097.6</v>
      </c>
      <c r="K82" s="215">
        <f>SUM(Paniglgasse:Landstrasser_Hauptstrasse!K82)</f>
        <v>2065.25</v>
      </c>
      <c r="L82" s="215">
        <f>SUM(Paniglgasse:Landstrasser_Hauptstrasse!L82)</f>
        <v>4980.8959999999988</v>
      </c>
      <c r="M82" s="215">
        <f>SUM(Paniglgasse:Landstrasser_Hauptstrasse!M82)</f>
        <v>13684.53</v>
      </c>
      <c r="N82" s="215">
        <f>SUM(Paniglgasse:Landstrasser_Hauptstrasse!N82)</f>
        <v>3299.0360000000001</v>
      </c>
      <c r="O82" s="215">
        <f>SUM(Paniglgasse:Landstrasser_Hauptstrasse!O82)</f>
        <v>1461.24</v>
      </c>
      <c r="P82" s="215">
        <f>SUM(Paniglgasse:Landstrasser_Hauptstrasse!P82)</f>
        <v>2131.04</v>
      </c>
      <c r="Q82" s="215">
        <f>SUM(Paniglgasse:Landstrasser_Hauptstrasse!Q82)</f>
        <v>4359.03</v>
      </c>
      <c r="R82" s="215">
        <f>SUM(Paniglgasse:Landstrasser_Hauptstrasse!R82)</f>
        <v>11799.869999999999</v>
      </c>
      <c r="S82" s="215">
        <f>SUM(Paniglgasse:Landstrasser_Hauptstrasse!S82)</f>
        <v>3256.05</v>
      </c>
      <c r="T82" s="215">
        <f>SUM(Paniglgasse:Landstrasser_Hauptstrasse!T82)</f>
        <v>1376.49</v>
      </c>
      <c r="U82" s="215">
        <f>SUM(Paniglgasse:Landstrasser_Hauptstrasse!U82)</f>
        <v>1395.73</v>
      </c>
      <c r="V82" s="215">
        <f>SUM(Paniglgasse:Landstrasser_Hauptstrasse!V82)</f>
        <v>3192.79</v>
      </c>
      <c r="W82" s="215">
        <f>SUM(Paniglgasse:Landstrasser_Hauptstrasse!W82)</f>
        <v>13382.95</v>
      </c>
      <c r="X82" s="215">
        <f>SUM(Paniglgasse:Landstrasser_Hauptstrasse!X82)</f>
        <v>3524.1400000000003</v>
      </c>
      <c r="Y82" s="215">
        <f>SUM(Paniglgasse:Landstrasser_Hauptstrasse!Y82)</f>
        <v>1315.1499999999999</v>
      </c>
      <c r="Z82" s="215">
        <f>SUM(Paniglgasse:Landstrasser_Hauptstrasse!Z82)</f>
        <v>1472.44</v>
      </c>
      <c r="AA82" s="215">
        <f>SUM(Paniglgasse:Landstrasser_Hauptstrasse!AA82)</f>
        <v>3498.98</v>
      </c>
      <c r="AB82" s="215">
        <f>SUM(Paniglgasse:Landstrasser_Hauptstrasse!AB82)</f>
        <v>11775.060000000001</v>
      </c>
      <c r="AC82" s="215">
        <f>SUM(Paniglgasse:Landstrasser_Hauptstrasse!AC82)</f>
        <v>3093.4599999999996</v>
      </c>
      <c r="AD82" s="215">
        <f>SUM(Paniglgasse:Landstrasser_Hauptstrasse!AD82)</f>
        <v>1748.4999999999998</v>
      </c>
      <c r="AE82" s="215">
        <f>SUM(Paniglgasse:Landstrasser_Hauptstrasse!AE82)</f>
        <v>1491.1</v>
      </c>
      <c r="AF82" s="215">
        <f>SUM(Paniglgasse:Landstrasser_Hauptstrasse!AF82)</f>
        <v>2493.46</v>
      </c>
      <c r="AG82" s="215">
        <f>SUM(Paniglgasse:Landstrasser_Hauptstrasse!AG82)</f>
        <v>12873.05</v>
      </c>
      <c r="AH82" s="215">
        <f>SUM(Paniglgasse:Landstrasser_Hauptstrasse!AH82)</f>
        <v>2982.27</v>
      </c>
      <c r="AI82" s="215">
        <f>SUM(Paniglgasse:Landstrasser_Hauptstrasse!AI82)</f>
        <v>3194.8900000000003</v>
      </c>
      <c r="AJ82" s="215">
        <f>SUM(Paniglgasse:Landstrasser_Hauptstrasse!AJ82)</f>
        <v>2181.8999999999996</v>
      </c>
      <c r="AK82" s="215">
        <f>SUM(Paniglgasse:Landstrasser_Hauptstrasse!AK82)</f>
        <v>1281.26</v>
      </c>
      <c r="AL82" s="215">
        <f>SUM(Paniglgasse:Landstrasser_Hauptstrasse!AL82)</f>
        <v>2159.77</v>
      </c>
      <c r="AM82" s="215">
        <f>SUM(Paniglgasse:Landstrasser_Hauptstrasse!AM82)</f>
        <v>14146.71</v>
      </c>
      <c r="AN82" s="215">
        <f>SUM(Paniglgasse:Landstrasser_Hauptstrasse!AN82)</f>
        <v>3986</v>
      </c>
      <c r="AO82" s="215">
        <f>SUM(Paniglgasse:Landstrasser_Hauptstrasse!AO82)</f>
        <v>2534.21</v>
      </c>
      <c r="AP82" s="215">
        <f>SUM(Paniglgasse:Landstrasser_Hauptstrasse!AP82)</f>
        <v>1479.7</v>
      </c>
      <c r="AQ82" s="215">
        <f>SUM(Paniglgasse:Landstrasser_Hauptstrasse!AQ82)</f>
        <v>0</v>
      </c>
      <c r="AR82" s="215">
        <f>SUM(Paniglgasse:Landstrasser_Hauptstrasse!AR82)</f>
        <v>0</v>
      </c>
      <c r="AS82" s="215">
        <f>SUM(Paniglgasse:Landstrasser_Hauptstrasse!AS82)</f>
        <v>0</v>
      </c>
      <c r="AT82" s="215">
        <f>SUM(Paniglgasse:Landstrasser_Hauptstrasse!AT82)</f>
        <v>0</v>
      </c>
      <c r="AU82" s="215">
        <f>SUM(Paniglgasse:Landstrasser_Hauptstrasse!AU82)</f>
        <v>0</v>
      </c>
      <c r="AV82" s="215">
        <f>SUM(Paniglgasse:Landstrasser_Hauptstrasse!AV82)</f>
        <v>0</v>
      </c>
      <c r="AW82" s="215">
        <f>SUM(Paniglgasse:Landstrasser_Hauptstrasse!AW82)</f>
        <v>0</v>
      </c>
      <c r="AX82" s="215">
        <f>SUM(Paniglgasse:Landstrasser_Hauptstrasse!AX82)</f>
        <v>0</v>
      </c>
      <c r="AY82" s="215">
        <f>SUM(Paniglgasse:Landstrasser_Hauptstrasse!AY82)</f>
        <v>0</v>
      </c>
      <c r="AZ82" s="215">
        <f>SUM(Paniglgasse:Landstrasser_Hauptstrasse!AZ82)</f>
        <v>0</v>
      </c>
      <c r="BA82" s="215">
        <f>SUM(Paniglgasse:Landstrasser_Hauptstrasse!BA82)</f>
        <v>0</v>
      </c>
      <c r="BB82" s="215">
        <f>SUM(Paniglgasse:Landstrasser_Hauptstrasse!BB82)</f>
        <v>0</v>
      </c>
      <c r="BC82" s="215">
        <f>SUM(Paniglgasse:Landstrasser_Hauptstrasse!BC82)</f>
        <v>0</v>
      </c>
      <c r="BD82" s="215">
        <f>SUM(Paniglgasse:Landstrasser_Hauptstrasse!BD82)</f>
        <v>0</v>
      </c>
      <c r="BE82" s="195"/>
      <c r="BF82" s="163">
        <f>SUM(E82:H82)</f>
        <v>27652.719999999998</v>
      </c>
      <c r="BG82" s="77">
        <f>SUM(I82:L82)</f>
        <v>13726.766</v>
      </c>
      <c r="BH82" s="77">
        <f>SUM(M82:Q82)</f>
        <v>24934.876</v>
      </c>
      <c r="BI82" s="77">
        <f>SUM(R82:U82)</f>
        <v>17828.14</v>
      </c>
      <c r="BJ82" s="77">
        <f>SUM(V82:Y82)</f>
        <v>21415.030000000002</v>
      </c>
      <c r="BK82" s="77">
        <f>SUM(Z82:AD82)</f>
        <v>21588.440000000002</v>
      </c>
      <c r="BL82" s="77">
        <f>SUM(AE82:AH82)</f>
        <v>19839.88</v>
      </c>
      <c r="BM82" s="77">
        <f>SUM(AI82:AL82)</f>
        <v>8817.82</v>
      </c>
      <c r="BN82" s="77">
        <f>SUM(AM82:AQ82)</f>
        <v>22146.62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177950.29199999999</v>
      </c>
      <c r="BS82" s="77">
        <f>SUM(BF82:BH82)</f>
        <v>66314.361999999994</v>
      </c>
      <c r="BT82" s="77">
        <f>SUM(BI82:BK82)</f>
        <v>60831.61</v>
      </c>
      <c r="BU82" s="77">
        <f>SUM(BL82:BN82)</f>
        <v>50804.32</v>
      </c>
      <c r="BV82" s="77">
        <f>SUM(BO82:BQ82)</f>
        <v>0</v>
      </c>
      <c r="BW82" s="77">
        <f>SUM(BF82:BK82)</f>
        <v>127145.97199999999</v>
      </c>
      <c r="BX82" s="77">
        <f>SUM(BL82:BQ82)</f>
        <v>50804.32</v>
      </c>
      <c r="BY82" s="77">
        <f>IF(Info!$O$3="Q1",$BS82,IF(Info!$O$3="Q2",$BS82+$BT82,IF(Info!$O$3="Q3",$BS82+$BT82+$BU82,$BR82)))</f>
        <v>66314.361999999994</v>
      </c>
      <c r="BZ82" s="77">
        <f>IF(Info!$O$3="Q1",$BS82,IF(Info!$O$3="Q2",$BT82,IF(Info!$O$3="Q3",$BU82,$BV82)))</f>
        <v>66314.361999999994</v>
      </c>
      <c r="CA82" s="197"/>
    </row>
    <row r="83" spans="1:81" x14ac:dyDescent="0.3">
      <c r="A83" s="193"/>
      <c r="B83" s="78" t="s">
        <v>39</v>
      </c>
      <c r="C83" s="194"/>
      <c r="D83" s="157">
        <f t="shared" si="97"/>
        <v>6380.56</v>
      </c>
      <c r="E83" s="215">
        <f>SUM(Paniglgasse:Landstrasser_Hauptstrasse!E83)</f>
        <v>0</v>
      </c>
      <c r="F83" s="215">
        <f>SUM(Paniglgasse:Landstrasser_Hauptstrasse!F83)</f>
        <v>510</v>
      </c>
      <c r="G83" s="215">
        <f>SUM(Paniglgasse:Landstrasser_Hauptstrasse!G83)</f>
        <v>0</v>
      </c>
      <c r="H83" s="215">
        <f>SUM(Paniglgasse:Landstrasser_Hauptstrasse!H83)</f>
        <v>420</v>
      </c>
      <c r="I83" s="215">
        <f>SUM(Paniglgasse:Landstrasser_Hauptstrasse!I83)</f>
        <v>380</v>
      </c>
      <c r="J83" s="215">
        <f>SUM(Paniglgasse:Landstrasser_Hauptstrasse!J83)</f>
        <v>210</v>
      </c>
      <c r="K83" s="215">
        <f>SUM(Paniglgasse:Landstrasser_Hauptstrasse!K83)</f>
        <v>409.88</v>
      </c>
      <c r="L83" s="215">
        <f>SUM(Paniglgasse:Landstrasser_Hauptstrasse!L83)</f>
        <v>445</v>
      </c>
      <c r="M83" s="215">
        <f>SUM(Paniglgasse:Landstrasser_Hauptstrasse!M83)</f>
        <v>0</v>
      </c>
      <c r="N83" s="215">
        <f>SUM(Paniglgasse:Landstrasser_Hauptstrasse!N83)</f>
        <v>130</v>
      </c>
      <c r="O83" s="215">
        <f>SUM(Paniglgasse:Landstrasser_Hauptstrasse!O83)</f>
        <v>0</v>
      </c>
      <c r="P83" s="215">
        <f>SUM(Paniglgasse:Landstrasser_Hauptstrasse!P83)</f>
        <v>262.08</v>
      </c>
      <c r="Q83" s="215">
        <f>SUM(Paniglgasse:Landstrasser_Hauptstrasse!Q83)</f>
        <v>134.74</v>
      </c>
      <c r="R83" s="215">
        <f>SUM(Paniglgasse:Landstrasser_Hauptstrasse!R83)</f>
        <v>0</v>
      </c>
      <c r="S83" s="215">
        <f>SUM(Paniglgasse:Landstrasser_Hauptstrasse!S83)</f>
        <v>115.42</v>
      </c>
      <c r="T83" s="215">
        <f>SUM(Paniglgasse:Landstrasser_Hauptstrasse!T83)</f>
        <v>274.37</v>
      </c>
      <c r="U83" s="215">
        <f>SUM(Paniglgasse:Landstrasser_Hauptstrasse!U83)</f>
        <v>259.64</v>
      </c>
      <c r="V83" s="215">
        <f>SUM(Paniglgasse:Landstrasser_Hauptstrasse!V83)</f>
        <v>274.54000000000002</v>
      </c>
      <c r="W83" s="215">
        <f>SUM(Paniglgasse:Landstrasser_Hauptstrasse!W83)</f>
        <v>0</v>
      </c>
      <c r="X83" s="215">
        <f>SUM(Paniglgasse:Landstrasser_Hauptstrasse!X83)</f>
        <v>131.96</v>
      </c>
      <c r="Y83" s="215">
        <f>SUM(Paniglgasse:Landstrasser_Hauptstrasse!Y83)</f>
        <v>0</v>
      </c>
      <c r="Z83" s="215">
        <f>SUM(Paniglgasse:Landstrasser_Hauptstrasse!Z83)</f>
        <v>129.19</v>
      </c>
      <c r="AA83" s="215">
        <f>SUM(Paniglgasse:Landstrasser_Hauptstrasse!AA83)</f>
        <v>128.43</v>
      </c>
      <c r="AB83" s="215">
        <f>SUM(Paniglgasse:Landstrasser_Hauptstrasse!AB83)</f>
        <v>130</v>
      </c>
      <c r="AC83" s="215">
        <f>SUM(Paniglgasse:Landstrasser_Hauptstrasse!AC83)</f>
        <v>247.69</v>
      </c>
      <c r="AD83" s="215">
        <f>SUM(Paniglgasse:Landstrasser_Hauptstrasse!AD83)</f>
        <v>112.5</v>
      </c>
      <c r="AE83" s="215">
        <f>SUM(Paniglgasse:Landstrasser_Hauptstrasse!AE83)</f>
        <v>277.2</v>
      </c>
      <c r="AF83" s="215">
        <f>SUM(Paniglgasse:Landstrasser_Hauptstrasse!AF83)</f>
        <v>129.43</v>
      </c>
      <c r="AG83" s="215">
        <f>SUM(Paniglgasse:Landstrasser_Hauptstrasse!AG83)</f>
        <v>138.31</v>
      </c>
      <c r="AH83" s="215">
        <f>SUM(Paniglgasse:Landstrasser_Hauptstrasse!AH83)</f>
        <v>0</v>
      </c>
      <c r="AI83" s="215">
        <f>SUM(Paniglgasse:Landstrasser_Hauptstrasse!AI83)</f>
        <v>0</v>
      </c>
      <c r="AJ83" s="215">
        <f>SUM(Paniglgasse:Landstrasser_Hauptstrasse!AJ83)</f>
        <v>256.13</v>
      </c>
      <c r="AK83" s="215">
        <f>SUM(Paniglgasse:Landstrasser_Hauptstrasse!AK83)</f>
        <v>243.39</v>
      </c>
      <c r="AL83" s="215">
        <f>SUM(Paniglgasse:Landstrasser_Hauptstrasse!AL83)</f>
        <v>265.05</v>
      </c>
      <c r="AM83" s="215">
        <f>SUM(Paniglgasse:Landstrasser_Hauptstrasse!AM83)</f>
        <v>119.28999999999999</v>
      </c>
      <c r="AN83" s="215">
        <f>SUM(Paniglgasse:Landstrasser_Hauptstrasse!AN83)</f>
        <v>130</v>
      </c>
      <c r="AO83" s="215">
        <f>SUM(Paniglgasse:Landstrasser_Hauptstrasse!AO83)</f>
        <v>116.32</v>
      </c>
      <c r="AP83" s="215">
        <f>SUM(Paniglgasse:Landstrasser_Hauptstrasse!AP83)</f>
        <v>0</v>
      </c>
      <c r="AQ83" s="215">
        <f>SUM(Paniglgasse:Landstrasser_Hauptstrasse!AQ83)</f>
        <v>0</v>
      </c>
      <c r="AR83" s="215">
        <f>SUM(Paniglgasse:Landstrasser_Hauptstrasse!AR83)</f>
        <v>0</v>
      </c>
      <c r="AS83" s="215">
        <f>SUM(Paniglgasse:Landstrasser_Hauptstrasse!AS83)</f>
        <v>0</v>
      </c>
      <c r="AT83" s="215">
        <f>SUM(Paniglgasse:Landstrasser_Hauptstrasse!AT83)</f>
        <v>0</v>
      </c>
      <c r="AU83" s="215">
        <f>SUM(Paniglgasse:Landstrasser_Hauptstrasse!AU83)</f>
        <v>0</v>
      </c>
      <c r="AV83" s="215">
        <f>SUM(Paniglgasse:Landstrasser_Hauptstrasse!AV83)</f>
        <v>0</v>
      </c>
      <c r="AW83" s="215">
        <f>SUM(Paniglgasse:Landstrasser_Hauptstrasse!AW83)</f>
        <v>0</v>
      </c>
      <c r="AX83" s="215">
        <f>SUM(Paniglgasse:Landstrasser_Hauptstrasse!AX83)</f>
        <v>0</v>
      </c>
      <c r="AY83" s="215">
        <f>SUM(Paniglgasse:Landstrasser_Hauptstrasse!AY83)</f>
        <v>0</v>
      </c>
      <c r="AZ83" s="215">
        <f>SUM(Paniglgasse:Landstrasser_Hauptstrasse!AZ83)</f>
        <v>0</v>
      </c>
      <c r="BA83" s="215">
        <f>SUM(Paniglgasse:Landstrasser_Hauptstrasse!BA83)</f>
        <v>0</v>
      </c>
      <c r="BB83" s="215">
        <f>SUM(Paniglgasse:Landstrasser_Hauptstrasse!BB83)</f>
        <v>0</v>
      </c>
      <c r="BC83" s="215">
        <f>SUM(Paniglgasse:Landstrasser_Hauptstrasse!BC83)</f>
        <v>0</v>
      </c>
      <c r="BD83" s="215">
        <f>SUM(Paniglgasse:Landstrasser_Hauptstrasse!BD83)</f>
        <v>0</v>
      </c>
      <c r="BE83" s="195"/>
      <c r="BF83" s="163">
        <f>SUM(E83:H83)</f>
        <v>930</v>
      </c>
      <c r="BG83" s="77">
        <f>SUM(I83:L83)</f>
        <v>1444.88</v>
      </c>
      <c r="BH83" s="77">
        <f>SUM(M83:Q83)</f>
        <v>526.81999999999994</v>
      </c>
      <c r="BI83" s="77">
        <f>SUM(R83:U83)</f>
        <v>649.43000000000006</v>
      </c>
      <c r="BJ83" s="77">
        <f>SUM(V83:Y83)</f>
        <v>406.5</v>
      </c>
      <c r="BK83" s="77">
        <f>SUM(Z83:AD83)</f>
        <v>747.81</v>
      </c>
      <c r="BL83" s="77">
        <f>SUM(AE83:AH83)</f>
        <v>544.94000000000005</v>
      </c>
      <c r="BM83" s="77">
        <f>SUM(AI83:AL83)</f>
        <v>764.56999999999994</v>
      </c>
      <c r="BN83" s="77">
        <f>SUM(AM83:AQ83)</f>
        <v>365.61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6380.56</v>
      </c>
      <c r="BS83" s="77">
        <f>SUM(BF83:BH83)</f>
        <v>2901.7</v>
      </c>
      <c r="BT83" s="77">
        <f>SUM(BI83:BK83)</f>
        <v>1803.74</v>
      </c>
      <c r="BU83" s="77">
        <f>SUM(BL83:BN83)</f>
        <v>1675.12</v>
      </c>
      <c r="BV83" s="77">
        <f>SUM(BO83:BQ83)</f>
        <v>0</v>
      </c>
      <c r="BW83" s="77">
        <f>SUM(BF83:BK83)</f>
        <v>4705.4400000000005</v>
      </c>
      <c r="BX83" s="77">
        <f>SUM(BL83:BQ83)</f>
        <v>1675.12</v>
      </c>
      <c r="BY83" s="77">
        <f>IF(Info!$O$3="Q1",$BS83,IF(Info!$O$3="Q2",$BS83+$BT83,IF(Info!$O$3="Q3",$BS83+$BT83+$BU83,$BR83)))</f>
        <v>2901.7</v>
      </c>
      <c r="BZ83" s="77">
        <f>IF(Info!$O$3="Q1",$BS83,IF(Info!$O$3="Q2",$BT83,IF(Info!$O$3="Q3",$BU83,$BV83)))</f>
        <v>2901.7</v>
      </c>
      <c r="CA83" s="197"/>
    </row>
    <row r="84" spans="1:81" x14ac:dyDescent="0.3">
      <c r="A84" s="193"/>
      <c r="B84" s="78" t="s">
        <v>41</v>
      </c>
      <c r="C84" s="194"/>
      <c r="D84" s="157">
        <f t="shared" si="97"/>
        <v>0</v>
      </c>
      <c r="E84" s="215">
        <f>SUM(Paniglgasse:Landstrasser_Hauptstrasse!E84)</f>
        <v>0</v>
      </c>
      <c r="F84" s="215">
        <f>SUM(Paniglgasse:Landstrasser_Hauptstrasse!F84)</f>
        <v>0</v>
      </c>
      <c r="G84" s="215">
        <f>SUM(Paniglgasse:Landstrasser_Hauptstrasse!G84)</f>
        <v>0</v>
      </c>
      <c r="H84" s="215">
        <f>SUM(Paniglgasse:Landstrasser_Hauptstrasse!H84)</f>
        <v>0</v>
      </c>
      <c r="I84" s="215">
        <f>SUM(Paniglgasse:Landstrasser_Hauptstrasse!I84)</f>
        <v>0</v>
      </c>
      <c r="J84" s="215">
        <f>SUM(Paniglgasse:Landstrasser_Hauptstrasse!J84)</f>
        <v>0</v>
      </c>
      <c r="K84" s="215">
        <f>SUM(Paniglgasse:Landstrasser_Hauptstrasse!K84)</f>
        <v>0</v>
      </c>
      <c r="L84" s="215">
        <f>SUM(Paniglgasse:Landstrasser_Hauptstrasse!L84)</f>
        <v>0</v>
      </c>
      <c r="M84" s="215">
        <f>SUM(Paniglgasse:Landstrasser_Hauptstrasse!M84)</f>
        <v>0</v>
      </c>
      <c r="N84" s="215">
        <f>SUM(Paniglgasse:Landstrasser_Hauptstrasse!N84)</f>
        <v>0</v>
      </c>
      <c r="O84" s="215">
        <f>SUM(Paniglgasse:Landstrasser_Hauptstrasse!O84)</f>
        <v>0</v>
      </c>
      <c r="P84" s="215">
        <f>SUM(Paniglgasse:Landstrasser_Hauptstrasse!P84)</f>
        <v>0</v>
      </c>
      <c r="Q84" s="215">
        <f>SUM(Paniglgasse:Landstrasser_Hauptstrasse!Q84)</f>
        <v>0</v>
      </c>
      <c r="R84" s="215">
        <f>SUM(Paniglgasse:Landstrasser_Hauptstrasse!R84)</f>
        <v>0</v>
      </c>
      <c r="S84" s="215">
        <f>SUM(Paniglgasse:Landstrasser_Hauptstrasse!S84)</f>
        <v>0</v>
      </c>
      <c r="T84" s="215">
        <f>SUM(Paniglgasse:Landstrasser_Hauptstrasse!T84)</f>
        <v>0</v>
      </c>
      <c r="U84" s="215">
        <f>SUM(Paniglgasse:Landstrasser_Hauptstrasse!U84)</f>
        <v>0</v>
      </c>
      <c r="V84" s="215">
        <f>SUM(Paniglgasse:Landstrasser_Hauptstrasse!V84)</f>
        <v>0</v>
      </c>
      <c r="W84" s="215">
        <f>SUM(Paniglgasse:Landstrasser_Hauptstrasse!W84)</f>
        <v>0</v>
      </c>
      <c r="X84" s="215">
        <f>SUM(Paniglgasse:Landstrasser_Hauptstrasse!X84)</f>
        <v>0</v>
      </c>
      <c r="Y84" s="215">
        <f>SUM(Paniglgasse:Landstrasser_Hauptstrasse!Y84)</f>
        <v>0</v>
      </c>
      <c r="Z84" s="215">
        <f>SUM(Paniglgasse:Landstrasser_Hauptstrasse!Z84)</f>
        <v>0</v>
      </c>
      <c r="AA84" s="215">
        <f>SUM(Paniglgasse:Landstrasser_Hauptstrasse!AA84)</f>
        <v>0</v>
      </c>
      <c r="AB84" s="215">
        <f>SUM(Paniglgasse:Landstrasser_Hauptstrasse!AB84)</f>
        <v>0</v>
      </c>
      <c r="AC84" s="215">
        <f>SUM(Paniglgasse:Landstrasser_Hauptstrasse!AC84)</f>
        <v>0</v>
      </c>
      <c r="AD84" s="215">
        <f>SUM(Paniglgasse:Landstrasser_Hauptstrasse!AD84)</f>
        <v>0</v>
      </c>
      <c r="AE84" s="215">
        <f>SUM(Paniglgasse:Landstrasser_Hauptstrasse!AE84)</f>
        <v>0</v>
      </c>
      <c r="AF84" s="215">
        <f>SUM(Paniglgasse:Landstrasser_Hauptstrasse!AF84)</f>
        <v>0</v>
      </c>
      <c r="AG84" s="215">
        <f>SUM(Paniglgasse:Landstrasser_Hauptstrasse!AG84)</f>
        <v>0</v>
      </c>
      <c r="AH84" s="215">
        <f>SUM(Paniglgasse:Landstrasser_Hauptstrasse!AH84)</f>
        <v>0</v>
      </c>
      <c r="AI84" s="215">
        <f>SUM(Paniglgasse:Landstrasser_Hauptstrasse!AI84)</f>
        <v>0</v>
      </c>
      <c r="AJ84" s="215">
        <f>SUM(Paniglgasse:Landstrasser_Hauptstrasse!AJ84)</f>
        <v>0</v>
      </c>
      <c r="AK84" s="215">
        <f>SUM(Paniglgasse:Landstrasser_Hauptstrasse!AK84)</f>
        <v>0</v>
      </c>
      <c r="AL84" s="215">
        <f>SUM(Paniglgasse:Landstrasser_Hauptstrasse!AL84)</f>
        <v>0</v>
      </c>
      <c r="AM84" s="215">
        <f>SUM(Paniglgasse:Landstrasser_Hauptstrasse!AM84)</f>
        <v>0</v>
      </c>
      <c r="AN84" s="215">
        <f>SUM(Paniglgasse:Landstrasser_Hauptstrasse!AN84)</f>
        <v>0</v>
      </c>
      <c r="AO84" s="215">
        <f>SUM(Paniglgasse:Landstrasser_Hauptstrasse!AO84)</f>
        <v>0</v>
      </c>
      <c r="AP84" s="215">
        <f>SUM(Paniglgasse:Landstrasser_Hauptstrasse!AP84)</f>
        <v>0</v>
      </c>
      <c r="AQ84" s="215">
        <f>SUM(Paniglgasse:Landstrasser_Hauptstrasse!AQ84)</f>
        <v>0</v>
      </c>
      <c r="AR84" s="215">
        <f>SUM(Paniglgasse:Landstrasser_Hauptstrasse!AR84)</f>
        <v>0</v>
      </c>
      <c r="AS84" s="215">
        <f>SUM(Paniglgasse:Landstrasser_Hauptstrasse!AS84)</f>
        <v>0</v>
      </c>
      <c r="AT84" s="215">
        <f>SUM(Paniglgasse:Landstrasser_Hauptstrasse!AT84)</f>
        <v>0</v>
      </c>
      <c r="AU84" s="215">
        <f>SUM(Paniglgasse:Landstrasser_Hauptstrasse!AU84)</f>
        <v>0</v>
      </c>
      <c r="AV84" s="215">
        <f>SUM(Paniglgasse:Landstrasser_Hauptstrasse!AV84)</f>
        <v>0</v>
      </c>
      <c r="AW84" s="215">
        <f>SUM(Paniglgasse:Landstrasser_Hauptstrasse!AW84)</f>
        <v>0</v>
      </c>
      <c r="AX84" s="215">
        <f>SUM(Paniglgasse:Landstrasser_Hauptstrasse!AX84)</f>
        <v>0</v>
      </c>
      <c r="AY84" s="215">
        <f>SUM(Paniglgasse:Landstrasser_Hauptstrasse!AY84)</f>
        <v>0</v>
      </c>
      <c r="AZ84" s="215">
        <f>SUM(Paniglgasse:Landstrasser_Hauptstrasse!AZ84)</f>
        <v>0</v>
      </c>
      <c r="BA84" s="215">
        <f>SUM(Paniglgasse:Landstrasser_Hauptstrasse!BA84)</f>
        <v>0</v>
      </c>
      <c r="BB84" s="215">
        <f>SUM(Paniglgasse:Landstrasser_Hauptstrasse!BB84)</f>
        <v>0</v>
      </c>
      <c r="BC84" s="215">
        <f>SUM(Paniglgasse:Landstrasser_Hauptstrasse!BC84)</f>
        <v>0</v>
      </c>
      <c r="BD84" s="215">
        <f>SUM(Paniglgasse:Landstrasser_Hauptstrasse!BD84)</f>
        <v>0</v>
      </c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x14ac:dyDescent="0.3">
      <c r="A85" s="193"/>
      <c r="B85" s="78" t="s">
        <v>347</v>
      </c>
      <c r="C85" s="194"/>
      <c r="D85" s="157">
        <f t="shared" si="97"/>
        <v>0</v>
      </c>
      <c r="E85" s="215">
        <f>SUM(Paniglgasse:Landstrasser_Hauptstrasse!E85)</f>
        <v>0</v>
      </c>
      <c r="F85" s="215">
        <f>SUM(Paniglgasse:Landstrasser_Hauptstrasse!F85)</f>
        <v>0</v>
      </c>
      <c r="G85" s="215">
        <f>SUM(Paniglgasse:Landstrasser_Hauptstrasse!G85)</f>
        <v>0</v>
      </c>
      <c r="H85" s="215">
        <f>SUM(Paniglgasse:Landstrasser_Hauptstrasse!H85)</f>
        <v>0</v>
      </c>
      <c r="I85" s="215">
        <f>SUM(Paniglgasse:Landstrasser_Hauptstrasse!I85)</f>
        <v>0</v>
      </c>
      <c r="J85" s="215">
        <f>SUM(Paniglgasse:Landstrasser_Hauptstrasse!J85)</f>
        <v>0</v>
      </c>
      <c r="K85" s="215">
        <f>SUM(Paniglgasse:Landstrasser_Hauptstrasse!K85)</f>
        <v>0</v>
      </c>
      <c r="L85" s="215">
        <f>SUM(Paniglgasse:Landstrasser_Hauptstrasse!L85)</f>
        <v>0</v>
      </c>
      <c r="M85" s="215">
        <f>SUM(Paniglgasse:Landstrasser_Hauptstrasse!M85)</f>
        <v>0</v>
      </c>
      <c r="N85" s="215">
        <f>SUM(Paniglgasse:Landstrasser_Hauptstrasse!N85)</f>
        <v>0</v>
      </c>
      <c r="O85" s="215">
        <f>SUM(Paniglgasse:Landstrasser_Hauptstrasse!O85)</f>
        <v>0</v>
      </c>
      <c r="P85" s="215">
        <f>SUM(Paniglgasse:Landstrasser_Hauptstrasse!P85)</f>
        <v>0</v>
      </c>
      <c r="Q85" s="215">
        <f>SUM(Paniglgasse:Landstrasser_Hauptstrasse!Q85)</f>
        <v>0</v>
      </c>
      <c r="R85" s="215">
        <f>SUM(Paniglgasse:Landstrasser_Hauptstrasse!R85)</f>
        <v>0</v>
      </c>
      <c r="S85" s="215">
        <f>SUM(Paniglgasse:Landstrasser_Hauptstrasse!S85)</f>
        <v>0</v>
      </c>
      <c r="T85" s="215">
        <f>SUM(Paniglgasse:Landstrasser_Hauptstrasse!T85)</f>
        <v>0</v>
      </c>
      <c r="U85" s="215">
        <f>SUM(Paniglgasse:Landstrasser_Hauptstrasse!U85)</f>
        <v>0</v>
      </c>
      <c r="V85" s="215">
        <f>SUM(Paniglgasse:Landstrasser_Hauptstrasse!V85)</f>
        <v>0</v>
      </c>
      <c r="W85" s="215">
        <f>SUM(Paniglgasse:Landstrasser_Hauptstrasse!W85)</f>
        <v>0</v>
      </c>
      <c r="X85" s="215">
        <f>SUM(Paniglgasse:Landstrasser_Hauptstrasse!X85)</f>
        <v>0</v>
      </c>
      <c r="Y85" s="215">
        <f>SUM(Paniglgasse:Landstrasser_Hauptstrasse!Y85)</f>
        <v>0</v>
      </c>
      <c r="Z85" s="215">
        <f>SUM(Paniglgasse:Landstrasser_Hauptstrasse!Z85)</f>
        <v>0</v>
      </c>
      <c r="AA85" s="215">
        <f>SUM(Paniglgasse:Landstrasser_Hauptstrasse!AA85)</f>
        <v>0</v>
      </c>
      <c r="AB85" s="215">
        <f>SUM(Paniglgasse:Landstrasser_Hauptstrasse!AB85)</f>
        <v>0</v>
      </c>
      <c r="AC85" s="215">
        <f>SUM(Paniglgasse:Landstrasser_Hauptstrasse!AC85)</f>
        <v>0</v>
      </c>
      <c r="AD85" s="215">
        <f>SUM(Paniglgasse:Landstrasser_Hauptstrasse!AD85)</f>
        <v>0</v>
      </c>
      <c r="AE85" s="215">
        <f>SUM(Paniglgasse:Landstrasser_Hauptstrasse!AE85)</f>
        <v>0</v>
      </c>
      <c r="AF85" s="215">
        <f>SUM(Paniglgasse:Landstrasser_Hauptstrasse!AF85)</f>
        <v>0</v>
      </c>
      <c r="AG85" s="215">
        <f>SUM(Paniglgasse:Landstrasser_Hauptstrasse!AG85)</f>
        <v>0</v>
      </c>
      <c r="AH85" s="215">
        <f>SUM(Paniglgasse:Landstrasser_Hauptstrasse!AH85)</f>
        <v>0</v>
      </c>
      <c r="AI85" s="215">
        <f>SUM(Paniglgasse:Landstrasser_Hauptstrasse!AI85)</f>
        <v>0</v>
      </c>
      <c r="AJ85" s="215">
        <f>SUM(Paniglgasse:Landstrasser_Hauptstrasse!AJ85)</f>
        <v>0</v>
      </c>
      <c r="AK85" s="215">
        <f>SUM(Paniglgasse:Landstrasser_Hauptstrasse!AK85)</f>
        <v>0</v>
      </c>
      <c r="AL85" s="215">
        <f>SUM(Paniglgasse:Landstrasser_Hauptstrasse!AL85)</f>
        <v>0</v>
      </c>
      <c r="AM85" s="215">
        <f>SUM(Paniglgasse:Landstrasser_Hauptstrasse!AM85)</f>
        <v>0</v>
      </c>
      <c r="AN85" s="215">
        <f>SUM(Paniglgasse:Landstrasser_Hauptstrasse!AN85)</f>
        <v>0</v>
      </c>
      <c r="AO85" s="215">
        <f>SUM(Paniglgasse:Landstrasser_Hauptstrasse!AO85)</f>
        <v>0</v>
      </c>
      <c r="AP85" s="215">
        <f>SUM(Paniglgasse:Landstrasser_Hauptstrasse!AP85)</f>
        <v>0</v>
      </c>
      <c r="AQ85" s="215">
        <f>SUM(Paniglgasse:Landstrasser_Hauptstrasse!AQ85)</f>
        <v>0</v>
      </c>
      <c r="AR85" s="215">
        <f>SUM(Paniglgasse:Landstrasser_Hauptstrasse!AR85)</f>
        <v>0</v>
      </c>
      <c r="AS85" s="215">
        <f>SUM(Paniglgasse:Landstrasser_Hauptstrasse!AS85)</f>
        <v>0</v>
      </c>
      <c r="AT85" s="215">
        <f>SUM(Paniglgasse:Landstrasser_Hauptstrasse!AT85)</f>
        <v>0</v>
      </c>
      <c r="AU85" s="215">
        <f>SUM(Paniglgasse:Landstrasser_Hauptstrasse!AU85)</f>
        <v>0</v>
      </c>
      <c r="AV85" s="215">
        <f>SUM(Paniglgasse:Landstrasser_Hauptstrasse!AV85)</f>
        <v>0</v>
      </c>
      <c r="AW85" s="215">
        <f>SUM(Paniglgasse:Landstrasser_Hauptstrasse!AW85)</f>
        <v>0</v>
      </c>
      <c r="AX85" s="215">
        <f>SUM(Paniglgasse:Landstrasser_Hauptstrasse!AX85)</f>
        <v>0</v>
      </c>
      <c r="AY85" s="215">
        <f>SUM(Paniglgasse:Landstrasser_Hauptstrasse!AY85)</f>
        <v>0</v>
      </c>
      <c r="AZ85" s="215">
        <f>SUM(Paniglgasse:Landstrasser_Hauptstrasse!AZ85)</f>
        <v>0</v>
      </c>
      <c r="BA85" s="215">
        <f>SUM(Paniglgasse:Landstrasser_Hauptstrasse!BA85)</f>
        <v>0</v>
      </c>
      <c r="BB85" s="215">
        <f>SUM(Paniglgasse:Landstrasser_Hauptstrasse!BB85)</f>
        <v>0</v>
      </c>
      <c r="BC85" s="215">
        <f>SUM(Paniglgasse:Landstrasser_Hauptstrasse!BC85)</f>
        <v>0</v>
      </c>
      <c r="BD85" s="215">
        <f>SUM(Paniglgasse:Landstrasser_Hauptstrasse!BD85)</f>
        <v>0</v>
      </c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x14ac:dyDescent="0.3">
      <c r="A86" s="204"/>
      <c r="B86" s="160" t="s">
        <v>348</v>
      </c>
      <c r="C86" s="194"/>
      <c r="D86" s="157">
        <f t="shared" si="97"/>
        <v>184330.85199999998</v>
      </c>
      <c r="E86" s="157">
        <f t="shared" ref="E86:AJ86" si="98">SUM(E82:E85)</f>
        <v>2848.9</v>
      </c>
      <c r="F86" s="157">
        <f t="shared" si="98"/>
        <v>3291.38</v>
      </c>
      <c r="G86" s="157">
        <f t="shared" si="98"/>
        <v>3828.45</v>
      </c>
      <c r="H86" s="157">
        <f t="shared" si="98"/>
        <v>18613.989999999998</v>
      </c>
      <c r="I86" s="157">
        <f t="shared" si="98"/>
        <v>4963.0200000000004</v>
      </c>
      <c r="J86" s="157">
        <f t="shared" si="98"/>
        <v>2307.6</v>
      </c>
      <c r="K86" s="157">
        <f t="shared" si="98"/>
        <v>2475.13</v>
      </c>
      <c r="L86" s="157">
        <f t="shared" si="98"/>
        <v>5425.8959999999988</v>
      </c>
      <c r="M86" s="157">
        <f t="shared" si="98"/>
        <v>13684.53</v>
      </c>
      <c r="N86" s="157">
        <f t="shared" si="98"/>
        <v>3429.0360000000001</v>
      </c>
      <c r="O86" s="157">
        <f t="shared" si="98"/>
        <v>1461.24</v>
      </c>
      <c r="P86" s="157">
        <f t="shared" si="98"/>
        <v>2393.12</v>
      </c>
      <c r="Q86" s="157">
        <f t="shared" si="98"/>
        <v>4493.7699999999995</v>
      </c>
      <c r="R86" s="157">
        <f t="shared" si="98"/>
        <v>11799.869999999999</v>
      </c>
      <c r="S86" s="157">
        <f t="shared" si="98"/>
        <v>3371.4700000000003</v>
      </c>
      <c r="T86" s="157">
        <f t="shared" si="98"/>
        <v>1650.8600000000001</v>
      </c>
      <c r="U86" s="157">
        <f t="shared" si="98"/>
        <v>1655.37</v>
      </c>
      <c r="V86" s="157">
        <f t="shared" si="98"/>
        <v>3467.33</v>
      </c>
      <c r="W86" s="157">
        <f t="shared" si="98"/>
        <v>13382.95</v>
      </c>
      <c r="X86" s="157">
        <f t="shared" si="98"/>
        <v>3656.1000000000004</v>
      </c>
      <c r="Y86" s="157">
        <f t="shared" si="98"/>
        <v>1315.1499999999999</v>
      </c>
      <c r="Z86" s="157">
        <f t="shared" si="98"/>
        <v>1601.63</v>
      </c>
      <c r="AA86" s="157">
        <f t="shared" si="98"/>
        <v>3627.41</v>
      </c>
      <c r="AB86" s="157">
        <f t="shared" si="98"/>
        <v>11905.060000000001</v>
      </c>
      <c r="AC86" s="157">
        <f t="shared" si="98"/>
        <v>3341.1499999999996</v>
      </c>
      <c r="AD86" s="157">
        <f t="shared" si="98"/>
        <v>1860.9999999999998</v>
      </c>
      <c r="AE86" s="157">
        <f t="shared" si="98"/>
        <v>1768.3</v>
      </c>
      <c r="AF86" s="157">
        <f t="shared" si="98"/>
        <v>2622.89</v>
      </c>
      <c r="AG86" s="157">
        <f t="shared" si="98"/>
        <v>13011.359999999999</v>
      </c>
      <c r="AH86" s="157">
        <f t="shared" si="98"/>
        <v>2982.27</v>
      </c>
      <c r="AI86" s="157">
        <f t="shared" si="98"/>
        <v>3194.8900000000003</v>
      </c>
      <c r="AJ86" s="157">
        <f t="shared" si="98"/>
        <v>2438.0299999999997</v>
      </c>
      <c r="AK86" s="157">
        <f t="shared" ref="AK86:BP86" si="99">SUM(AK82:AK85)</f>
        <v>1524.65</v>
      </c>
      <c r="AL86" s="157">
        <f t="shared" si="99"/>
        <v>2424.8200000000002</v>
      </c>
      <c r="AM86" s="157">
        <f t="shared" si="99"/>
        <v>14266</v>
      </c>
      <c r="AN86" s="157">
        <f t="shared" si="99"/>
        <v>4116</v>
      </c>
      <c r="AO86" s="157">
        <f t="shared" si="99"/>
        <v>2650.53</v>
      </c>
      <c r="AP86" s="157">
        <f t="shared" si="99"/>
        <v>1479.7</v>
      </c>
      <c r="AQ86" s="157">
        <f t="shared" si="99"/>
        <v>0</v>
      </c>
      <c r="AR86" s="157">
        <f t="shared" si="99"/>
        <v>0</v>
      </c>
      <c r="AS86" s="157">
        <f t="shared" si="99"/>
        <v>0</v>
      </c>
      <c r="AT86" s="157">
        <f t="shared" si="99"/>
        <v>0</v>
      </c>
      <c r="AU86" s="157">
        <f t="shared" si="99"/>
        <v>0</v>
      </c>
      <c r="AV86" s="157">
        <f t="shared" si="99"/>
        <v>0</v>
      </c>
      <c r="AW86" s="157">
        <f t="shared" si="99"/>
        <v>0</v>
      </c>
      <c r="AX86" s="157">
        <f t="shared" si="99"/>
        <v>0</v>
      </c>
      <c r="AY86" s="157">
        <f t="shared" si="99"/>
        <v>0</v>
      </c>
      <c r="AZ86" s="157">
        <f t="shared" si="99"/>
        <v>0</v>
      </c>
      <c r="BA86" s="157">
        <f t="shared" si="99"/>
        <v>0</v>
      </c>
      <c r="BB86" s="157">
        <f t="shared" si="99"/>
        <v>0</v>
      </c>
      <c r="BC86" s="157">
        <f t="shared" si="99"/>
        <v>0</v>
      </c>
      <c r="BD86" s="157">
        <f t="shared" si="99"/>
        <v>0</v>
      </c>
      <c r="BE86" s="195"/>
      <c r="BF86" s="162">
        <f>SUM(E86:H86)</f>
        <v>28582.719999999998</v>
      </c>
      <c r="BG86" s="157">
        <f>SUM(I86:L86)</f>
        <v>15171.645999999999</v>
      </c>
      <c r="BH86" s="157">
        <f>SUM(M86:Q86)</f>
        <v>25461.696</v>
      </c>
      <c r="BI86" s="157">
        <f>SUM(R86:U86)</f>
        <v>18477.57</v>
      </c>
      <c r="BJ86" s="157">
        <f>SUM(V86:Y86)</f>
        <v>21821.53</v>
      </c>
      <c r="BK86" s="157">
        <f>SUM(Z86:AD86)</f>
        <v>22336.25</v>
      </c>
      <c r="BL86" s="157">
        <f>SUM(AE86:AH86)</f>
        <v>20384.82</v>
      </c>
      <c r="BM86" s="157">
        <f>SUM(AI86:AL86)</f>
        <v>9582.39</v>
      </c>
      <c r="BN86" s="157">
        <f>SUM(AM86:AQ86)</f>
        <v>22512.23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184330.85199999998</v>
      </c>
      <c r="BS86" s="157">
        <f>SUM(BF86:BH86)</f>
        <v>69216.061999999991</v>
      </c>
      <c r="BT86" s="157">
        <f>SUM(BI86:BK86)</f>
        <v>62635.35</v>
      </c>
      <c r="BU86" s="157">
        <f>SUM(BL86:BN86)</f>
        <v>52479.44</v>
      </c>
      <c r="BV86" s="157">
        <f>SUM(BO86:BQ86)</f>
        <v>0</v>
      </c>
      <c r="BW86" s="157">
        <f>SUM(BF86:BK86)</f>
        <v>131851.41199999998</v>
      </c>
      <c r="BX86" s="157">
        <f>SUM(BL86:BQ86)</f>
        <v>52479.44</v>
      </c>
      <c r="BY86" s="157">
        <f>IF(Info!$O$3="Q1",$BS86,IF(Info!$O$3="Q2",$BS86+$BT86,IF(Info!$O$3="Q3",$BS86+$BT86+$BU86,$BR86)))</f>
        <v>69216.061999999991</v>
      </c>
      <c r="BZ86" s="157">
        <f>IF(Info!$O$3="Q1",$BS86,IF(Info!$O$3="Q2",$BT86,IF(Info!$O$3="Q3",$BU86,$BV86)))</f>
        <v>69216.061999999991</v>
      </c>
      <c r="CA86" s="197"/>
    </row>
    <row r="87" spans="1:81" ht="15.6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x14ac:dyDescent="0.3">
      <c r="A88" s="193"/>
      <c r="B88" s="78" t="s">
        <v>350</v>
      </c>
      <c r="C88" s="194"/>
      <c r="D88" s="157">
        <f t="shared" ref="D88:D94" si="100">SUM(E88:BD88)</f>
        <v>127814.59999999996</v>
      </c>
      <c r="E88" s="215">
        <f>SUM(Paniglgasse:Landstrasser_Hauptstrasse!E88)</f>
        <v>3594.3325</v>
      </c>
      <c r="F88" s="215">
        <f>SUM(Paniglgasse:Landstrasser_Hauptstrasse!F88)</f>
        <v>3594.3325</v>
      </c>
      <c r="G88" s="215">
        <f>SUM(Paniglgasse:Landstrasser_Hauptstrasse!G88)</f>
        <v>3594.3325</v>
      </c>
      <c r="H88" s="215">
        <f>SUM(Paniglgasse:Landstrasser_Hauptstrasse!H88)</f>
        <v>3594.3325</v>
      </c>
      <c r="I88" s="215">
        <f>SUM(Paniglgasse:Landstrasser_Hauptstrasse!I88)</f>
        <v>3594.3325</v>
      </c>
      <c r="J88" s="215">
        <f>SUM(Paniglgasse:Landstrasser_Hauptstrasse!J88)</f>
        <v>3594.3325</v>
      </c>
      <c r="K88" s="215">
        <f>SUM(Paniglgasse:Landstrasser_Hauptstrasse!K88)</f>
        <v>3594.3325</v>
      </c>
      <c r="L88" s="215">
        <f>SUM(Paniglgasse:Landstrasser_Hauptstrasse!L88)</f>
        <v>3594.3325</v>
      </c>
      <c r="M88" s="215">
        <f>SUM(Paniglgasse:Landstrasser_Hauptstrasse!M88)</f>
        <v>2875.4659999999999</v>
      </c>
      <c r="N88" s="215">
        <f>SUM(Paniglgasse:Landstrasser_Hauptstrasse!N88)</f>
        <v>2875.4659999999999</v>
      </c>
      <c r="O88" s="215">
        <f>SUM(Paniglgasse:Landstrasser_Hauptstrasse!O88)</f>
        <v>2875.4659999999999</v>
      </c>
      <c r="P88" s="215">
        <f>SUM(Paniglgasse:Landstrasser_Hauptstrasse!P88)</f>
        <v>2875.4659999999999</v>
      </c>
      <c r="Q88" s="215">
        <f>SUM(Paniglgasse:Landstrasser_Hauptstrasse!Q88)</f>
        <v>2875.4659999999999</v>
      </c>
      <c r="R88" s="215">
        <f>SUM(Paniglgasse:Landstrasser_Hauptstrasse!R88)</f>
        <v>3653.4124999999999</v>
      </c>
      <c r="S88" s="215">
        <f>SUM(Paniglgasse:Landstrasser_Hauptstrasse!S88)</f>
        <v>3653.4124999999999</v>
      </c>
      <c r="T88" s="215">
        <f>SUM(Paniglgasse:Landstrasser_Hauptstrasse!T88)</f>
        <v>3653.4124999999999</v>
      </c>
      <c r="U88" s="215">
        <f>SUM(Paniglgasse:Landstrasser_Hauptstrasse!U88)</f>
        <v>3653.4124999999999</v>
      </c>
      <c r="V88" s="215">
        <f>SUM(Paniglgasse:Landstrasser_Hauptstrasse!V88)</f>
        <v>3649.4250000000002</v>
      </c>
      <c r="W88" s="215">
        <f>SUM(Paniglgasse:Landstrasser_Hauptstrasse!W88)</f>
        <v>3649.4250000000002</v>
      </c>
      <c r="X88" s="215">
        <f>SUM(Paniglgasse:Landstrasser_Hauptstrasse!X88)</f>
        <v>3649.4250000000002</v>
      </c>
      <c r="Y88" s="215">
        <f>SUM(Paniglgasse:Landstrasser_Hauptstrasse!Y88)</f>
        <v>3649.4250000000002</v>
      </c>
      <c r="Z88" s="215">
        <f>SUM(Paniglgasse:Landstrasser_Hauptstrasse!Z88)</f>
        <v>2919.54</v>
      </c>
      <c r="AA88" s="215">
        <f>SUM(Paniglgasse:Landstrasser_Hauptstrasse!AA88)</f>
        <v>2919.54</v>
      </c>
      <c r="AB88" s="215">
        <f>SUM(Paniglgasse:Landstrasser_Hauptstrasse!AB88)</f>
        <v>2919.54</v>
      </c>
      <c r="AC88" s="215">
        <f>SUM(Paniglgasse:Landstrasser_Hauptstrasse!AC88)</f>
        <v>2919.54</v>
      </c>
      <c r="AD88" s="215">
        <f>SUM(Paniglgasse:Landstrasser_Hauptstrasse!AD88)</f>
        <v>2919.54</v>
      </c>
      <c r="AE88" s="215">
        <f>SUM(Paniglgasse:Landstrasser_Hauptstrasse!AE88)</f>
        <v>3649.4250000000002</v>
      </c>
      <c r="AF88" s="215">
        <f>SUM(Paniglgasse:Landstrasser_Hauptstrasse!AF88)</f>
        <v>3649.4250000000002</v>
      </c>
      <c r="AG88" s="215">
        <f>SUM(Paniglgasse:Landstrasser_Hauptstrasse!AG88)</f>
        <v>3649.4250000000002</v>
      </c>
      <c r="AH88" s="215">
        <f>SUM(Paniglgasse:Landstrasser_Hauptstrasse!AH88)</f>
        <v>3649.4250000000002</v>
      </c>
      <c r="AI88" s="215">
        <f>SUM(Paniglgasse:Landstrasser_Hauptstrasse!AI88)</f>
        <v>3649.4250000000002</v>
      </c>
      <c r="AJ88" s="215">
        <f>SUM(Paniglgasse:Landstrasser_Hauptstrasse!AJ88)</f>
        <v>3649.4250000000002</v>
      </c>
      <c r="AK88" s="215">
        <f>SUM(Paniglgasse:Landstrasser_Hauptstrasse!AK88)</f>
        <v>3649.4250000000002</v>
      </c>
      <c r="AL88" s="215">
        <f>SUM(Paniglgasse:Landstrasser_Hauptstrasse!AL88)</f>
        <v>3649.4250000000002</v>
      </c>
      <c r="AM88" s="215">
        <f>SUM(Paniglgasse:Landstrasser_Hauptstrasse!AM88)</f>
        <v>2919.54</v>
      </c>
      <c r="AN88" s="215">
        <f>SUM(Paniglgasse:Landstrasser_Hauptstrasse!AN88)</f>
        <v>2919.54</v>
      </c>
      <c r="AO88" s="215">
        <f>SUM(Paniglgasse:Landstrasser_Hauptstrasse!AO88)</f>
        <v>2919.54</v>
      </c>
      <c r="AP88" s="215">
        <f>SUM(Paniglgasse:Landstrasser_Hauptstrasse!AP88)</f>
        <v>2919.54</v>
      </c>
      <c r="AQ88" s="215">
        <f>SUM(Paniglgasse:Landstrasser_Hauptstrasse!AQ88)</f>
        <v>0</v>
      </c>
      <c r="AR88" s="215">
        <f>SUM(Paniglgasse:Landstrasser_Hauptstrasse!AR88)</f>
        <v>0</v>
      </c>
      <c r="AS88" s="215">
        <f>SUM(Paniglgasse:Landstrasser_Hauptstrasse!AS88)</f>
        <v>0</v>
      </c>
      <c r="AT88" s="215">
        <f>SUM(Paniglgasse:Landstrasser_Hauptstrasse!AT88)</f>
        <v>0</v>
      </c>
      <c r="AU88" s="215">
        <f>SUM(Paniglgasse:Landstrasser_Hauptstrasse!AU88)</f>
        <v>0</v>
      </c>
      <c r="AV88" s="215">
        <f>SUM(Paniglgasse:Landstrasser_Hauptstrasse!AV88)</f>
        <v>0</v>
      </c>
      <c r="AW88" s="215">
        <f>SUM(Paniglgasse:Landstrasser_Hauptstrasse!AW88)</f>
        <v>0</v>
      </c>
      <c r="AX88" s="215">
        <f>SUM(Paniglgasse:Landstrasser_Hauptstrasse!AX88)</f>
        <v>0</v>
      </c>
      <c r="AY88" s="215">
        <f>SUM(Paniglgasse:Landstrasser_Hauptstrasse!AY88)</f>
        <v>0</v>
      </c>
      <c r="AZ88" s="215">
        <f>SUM(Paniglgasse:Landstrasser_Hauptstrasse!AZ88)</f>
        <v>0</v>
      </c>
      <c r="BA88" s="215">
        <f>SUM(Paniglgasse:Landstrasser_Hauptstrasse!BA88)</f>
        <v>0</v>
      </c>
      <c r="BB88" s="215">
        <f>SUM(Paniglgasse:Landstrasser_Hauptstrasse!BB88)</f>
        <v>0</v>
      </c>
      <c r="BC88" s="215">
        <f>SUM(Paniglgasse:Landstrasser_Hauptstrasse!BC88)</f>
        <v>0</v>
      </c>
      <c r="BD88" s="215">
        <f>SUM(Paniglgasse:Landstrasser_Hauptstrasse!BD88)</f>
        <v>0</v>
      </c>
      <c r="BE88" s="195"/>
      <c r="BF88" s="163">
        <f t="shared" ref="BF88:BF94" si="101">SUM(E88:H88)</f>
        <v>14377.33</v>
      </c>
      <c r="BG88" s="77">
        <f t="shared" ref="BG88:BG94" si="102">SUM(I88:L88)</f>
        <v>14377.33</v>
      </c>
      <c r="BH88" s="77">
        <f t="shared" ref="BH88:BH94" si="103">SUM(M88:Q88)</f>
        <v>14377.33</v>
      </c>
      <c r="BI88" s="77">
        <f t="shared" ref="BI88:BI94" si="104">SUM(R88:U88)</f>
        <v>14613.65</v>
      </c>
      <c r="BJ88" s="77">
        <f t="shared" ref="BJ88:BJ94" si="105">SUM(V88:Y88)</f>
        <v>14597.7</v>
      </c>
      <c r="BK88" s="77">
        <f t="shared" ref="BK88:BK94" si="106">SUM(Z88:AD88)</f>
        <v>14597.7</v>
      </c>
      <c r="BL88" s="77">
        <f t="shared" ref="BL88:BL94" si="107">SUM(AE88:AH88)</f>
        <v>14597.7</v>
      </c>
      <c r="BM88" s="77">
        <f t="shared" ref="BM88:BM94" si="108">SUM(AI88:AL88)</f>
        <v>14597.7</v>
      </c>
      <c r="BN88" s="77">
        <f t="shared" ref="BN88:BN94" si="109">SUM(AM88:AQ88)</f>
        <v>11678.16</v>
      </c>
      <c r="BO88" s="77">
        <f t="shared" ref="BO88:BO94" si="110">SUM(AR88:AU88)</f>
        <v>0</v>
      </c>
      <c r="BP88" s="77">
        <f t="shared" ref="BP88:BP94" si="111">SUM(AV88:AY88)</f>
        <v>0</v>
      </c>
      <c r="BQ88" s="77">
        <f t="shared" ref="BQ88:BQ94" si="112">SUM(AZ88:BD88)</f>
        <v>0</v>
      </c>
      <c r="BR88" s="157">
        <f t="shared" ref="BR88:BR94" si="113">SUM(BF88:BQ88)</f>
        <v>127814.59999999999</v>
      </c>
      <c r="BS88" s="77">
        <f t="shared" ref="BS88:BS94" si="114">SUM(BF88:BH88)</f>
        <v>43131.99</v>
      </c>
      <c r="BT88" s="77">
        <f t="shared" ref="BT88:BT94" si="115">SUM(BI88:BK88)</f>
        <v>43809.05</v>
      </c>
      <c r="BU88" s="77">
        <f t="shared" ref="BU88:BU94" si="116">SUM(BL88:BN88)</f>
        <v>40873.56</v>
      </c>
      <c r="BV88" s="77">
        <f t="shared" ref="BV88:BV94" si="117">SUM(BO88:BQ88)</f>
        <v>0</v>
      </c>
      <c r="BW88" s="77">
        <f t="shared" ref="BW88:BW94" si="118">SUM(BF88:BK88)</f>
        <v>86941.04</v>
      </c>
      <c r="BX88" s="77">
        <f t="shared" ref="BX88:BX94" si="119">SUM(BL88:BQ88)</f>
        <v>40873.56</v>
      </c>
      <c r="BY88" s="77">
        <f>IF(Info!$O$3="Q1",$BS88,IF(Info!$O$3="Q2",$BS88+$BT88,IF(Info!$O$3="Q3",$BS88+$BT88+$BU88,$BR88)))</f>
        <v>43131.99</v>
      </c>
      <c r="BZ88" s="77">
        <f>IF(Info!$O$3="Q1",$BS88,IF(Info!$O$3="Q2",$BT88,IF(Info!$O$3="Q3",$BU88,$BV88)))</f>
        <v>43131.99</v>
      </c>
      <c r="CA88" s="197"/>
    </row>
    <row r="89" spans="1:81" x14ac:dyDescent="0.3">
      <c r="A89" s="193"/>
      <c r="B89" s="78" t="s">
        <v>47</v>
      </c>
      <c r="C89" s="194"/>
      <c r="D89" s="157">
        <f t="shared" si="100"/>
        <v>7699.0592307692277</v>
      </c>
      <c r="E89" s="215">
        <f>SUM(Paniglgasse:Landstrasser_Hauptstrasse!E89)</f>
        <v>568.09326923076924</v>
      </c>
      <c r="F89" s="215">
        <f>SUM(Paniglgasse:Landstrasser_Hauptstrasse!F89)</f>
        <v>568.09326923076924</v>
      </c>
      <c r="G89" s="215">
        <f>SUM(Paniglgasse:Landstrasser_Hauptstrasse!G89)</f>
        <v>568.09326923076924</v>
      </c>
      <c r="H89" s="215">
        <f>SUM(Paniglgasse:Landstrasser_Hauptstrasse!H89)</f>
        <v>568.09326923076924</v>
      </c>
      <c r="I89" s="215">
        <f>SUM(Paniglgasse:Landstrasser_Hauptstrasse!I89)</f>
        <v>568.09326923076924</v>
      </c>
      <c r="J89" s="215">
        <f>SUM(Paniglgasse:Landstrasser_Hauptstrasse!J89)</f>
        <v>568.09326923076924</v>
      </c>
      <c r="K89" s="215">
        <f>SUM(Paniglgasse:Landstrasser_Hauptstrasse!K89)</f>
        <v>568.09326923076924</v>
      </c>
      <c r="L89" s="215">
        <f>SUM(Paniglgasse:Landstrasser_Hauptstrasse!L89)</f>
        <v>568.09326923076924</v>
      </c>
      <c r="M89" s="215">
        <f>SUM(Paniglgasse:Landstrasser_Hauptstrasse!M89)</f>
        <v>532.72076923076918</v>
      </c>
      <c r="N89" s="215">
        <f>SUM(Paniglgasse:Landstrasser_Hauptstrasse!N89)</f>
        <v>532.72076923076918</v>
      </c>
      <c r="O89" s="215">
        <f>SUM(Paniglgasse:Landstrasser_Hauptstrasse!O89)</f>
        <v>532.72076923076918</v>
      </c>
      <c r="P89" s="215">
        <f>SUM(Paniglgasse:Landstrasser_Hauptstrasse!P89)</f>
        <v>532.72076923076918</v>
      </c>
      <c r="Q89" s="215">
        <f>SUM(Paniglgasse:Landstrasser_Hauptstrasse!Q89)</f>
        <v>532.72076923076918</v>
      </c>
      <c r="R89" s="215">
        <f>SUM(Paniglgasse:Landstrasser_Hauptstrasse!R89)</f>
        <v>568.09326923076924</v>
      </c>
      <c r="S89" s="215">
        <f>SUM(Paniglgasse:Landstrasser_Hauptstrasse!S89)</f>
        <v>568.09326923076924</v>
      </c>
      <c r="T89" s="215">
        <f>SUM(Paniglgasse:Landstrasser_Hauptstrasse!T89)</f>
        <v>568.09326923076924</v>
      </c>
      <c r="U89" s="215">
        <f>SUM(Paniglgasse:Landstrasser_Hauptstrasse!U89)</f>
        <v>568.09326923076924</v>
      </c>
      <c r="V89" s="215">
        <f>SUM(Paniglgasse:Landstrasser_Hauptstrasse!V89)</f>
        <v>568.09326923076924</v>
      </c>
      <c r="W89" s="215">
        <f>SUM(Paniglgasse:Landstrasser_Hauptstrasse!W89)</f>
        <v>-9164.2367307692311</v>
      </c>
      <c r="X89" s="215">
        <f>SUM(Paniglgasse:Landstrasser_Hauptstrasse!X89)</f>
        <v>568.09326923076924</v>
      </c>
      <c r="Y89" s="215">
        <f>SUM(Paniglgasse:Landstrasser_Hauptstrasse!Y89)</f>
        <v>568.09326923076924</v>
      </c>
      <c r="Z89" s="215">
        <f>SUM(Paniglgasse:Landstrasser_Hauptstrasse!Z89)</f>
        <v>532.72076923076918</v>
      </c>
      <c r="AA89" s="215">
        <f>SUM(Paniglgasse:Landstrasser_Hauptstrasse!AA89)</f>
        <v>532.72076923076918</v>
      </c>
      <c r="AB89" s="215">
        <f>SUM(Paniglgasse:Landstrasser_Hauptstrasse!AB89)</f>
        <v>532.72076923076918</v>
      </c>
      <c r="AC89" s="215">
        <f>SUM(Paniglgasse:Landstrasser_Hauptstrasse!AC89)</f>
        <v>532.72076923076918</v>
      </c>
      <c r="AD89" s="215">
        <f>SUM(Paniglgasse:Landstrasser_Hauptstrasse!AD89)</f>
        <v>532.72076923076918</v>
      </c>
      <c r="AE89" s="215">
        <f>SUM(Paniglgasse:Landstrasser_Hauptstrasse!AE89)</f>
        <v>-3092.8467307692308</v>
      </c>
      <c r="AF89" s="215">
        <f>SUM(Paniglgasse:Landstrasser_Hauptstrasse!AF89)</f>
        <v>568.09326923076924</v>
      </c>
      <c r="AG89" s="215">
        <f>SUM(Paniglgasse:Landstrasser_Hauptstrasse!AG89)</f>
        <v>568.09326923076924</v>
      </c>
      <c r="AH89" s="215">
        <f>SUM(Paniglgasse:Landstrasser_Hauptstrasse!AH89)</f>
        <v>568.09326923076924</v>
      </c>
      <c r="AI89" s="215">
        <f>SUM(Paniglgasse:Landstrasser_Hauptstrasse!AI89)</f>
        <v>568.09326923076924</v>
      </c>
      <c r="AJ89" s="215">
        <f>SUM(Paniglgasse:Landstrasser_Hauptstrasse!AJ89)</f>
        <v>568.09326923076924</v>
      </c>
      <c r="AK89" s="215">
        <f>SUM(Paniglgasse:Landstrasser_Hauptstrasse!AK89)</f>
        <v>568.09326923076924</v>
      </c>
      <c r="AL89" s="215">
        <f>SUM(Paniglgasse:Landstrasser_Hauptstrasse!AL89)</f>
        <v>568.09326923076924</v>
      </c>
      <c r="AM89" s="215">
        <f>SUM(Paniglgasse:Landstrasser_Hauptstrasse!AM89)</f>
        <v>532.72076923076918</v>
      </c>
      <c r="AN89" s="215">
        <f>SUM(Paniglgasse:Landstrasser_Hauptstrasse!AN89)</f>
        <v>532.72076923076918</v>
      </c>
      <c r="AO89" s="215">
        <f>SUM(Paniglgasse:Landstrasser_Hauptstrasse!AO89)</f>
        <v>532.72076923076918</v>
      </c>
      <c r="AP89" s="215">
        <f>SUM(Paniglgasse:Landstrasser_Hauptstrasse!AP89)</f>
        <v>532.72076923076918</v>
      </c>
      <c r="AQ89" s="215">
        <f>SUM(Paniglgasse:Landstrasser_Hauptstrasse!AQ89)</f>
        <v>0</v>
      </c>
      <c r="AR89" s="215">
        <f>SUM(Paniglgasse:Landstrasser_Hauptstrasse!AR89)</f>
        <v>0</v>
      </c>
      <c r="AS89" s="215">
        <f>SUM(Paniglgasse:Landstrasser_Hauptstrasse!AS89)</f>
        <v>0</v>
      </c>
      <c r="AT89" s="215">
        <f>SUM(Paniglgasse:Landstrasser_Hauptstrasse!AT89)</f>
        <v>0</v>
      </c>
      <c r="AU89" s="215">
        <f>SUM(Paniglgasse:Landstrasser_Hauptstrasse!AU89)</f>
        <v>0</v>
      </c>
      <c r="AV89" s="215">
        <f>SUM(Paniglgasse:Landstrasser_Hauptstrasse!AV89)</f>
        <v>0</v>
      </c>
      <c r="AW89" s="215">
        <f>SUM(Paniglgasse:Landstrasser_Hauptstrasse!AW89)</f>
        <v>0</v>
      </c>
      <c r="AX89" s="215">
        <f>SUM(Paniglgasse:Landstrasser_Hauptstrasse!AX89)</f>
        <v>0</v>
      </c>
      <c r="AY89" s="215">
        <f>SUM(Paniglgasse:Landstrasser_Hauptstrasse!AY89)</f>
        <v>0</v>
      </c>
      <c r="AZ89" s="215">
        <f>SUM(Paniglgasse:Landstrasser_Hauptstrasse!AZ89)</f>
        <v>0</v>
      </c>
      <c r="BA89" s="215">
        <f>SUM(Paniglgasse:Landstrasser_Hauptstrasse!BA89)</f>
        <v>0</v>
      </c>
      <c r="BB89" s="215">
        <f>SUM(Paniglgasse:Landstrasser_Hauptstrasse!BB89)</f>
        <v>0</v>
      </c>
      <c r="BC89" s="215">
        <f>SUM(Paniglgasse:Landstrasser_Hauptstrasse!BC89)</f>
        <v>0</v>
      </c>
      <c r="BD89" s="215">
        <f>SUM(Paniglgasse:Landstrasser_Hauptstrasse!BD89)</f>
        <v>0</v>
      </c>
      <c r="BE89" s="195"/>
      <c r="BF89" s="163">
        <f t="shared" si="101"/>
        <v>2272.373076923077</v>
      </c>
      <c r="BG89" s="77">
        <f t="shared" si="102"/>
        <v>2272.373076923077</v>
      </c>
      <c r="BH89" s="77">
        <f t="shared" si="103"/>
        <v>2663.603846153846</v>
      </c>
      <c r="BI89" s="77">
        <f t="shared" si="104"/>
        <v>2272.373076923077</v>
      </c>
      <c r="BJ89" s="77">
        <f t="shared" si="105"/>
        <v>-7459.9569230769248</v>
      </c>
      <c r="BK89" s="77">
        <f t="shared" si="106"/>
        <v>2663.603846153846</v>
      </c>
      <c r="BL89" s="77">
        <f t="shared" si="107"/>
        <v>-1388.5669230769231</v>
      </c>
      <c r="BM89" s="77">
        <f t="shared" si="108"/>
        <v>2272.373076923077</v>
      </c>
      <c r="BN89" s="77">
        <f t="shared" si="109"/>
        <v>2130.8830769230767</v>
      </c>
      <c r="BO89" s="77">
        <f t="shared" si="110"/>
        <v>0</v>
      </c>
      <c r="BP89" s="77">
        <f t="shared" si="111"/>
        <v>0</v>
      </c>
      <c r="BQ89" s="77">
        <f t="shared" si="112"/>
        <v>0</v>
      </c>
      <c r="BR89" s="157">
        <f t="shared" si="113"/>
        <v>7699.0592307692295</v>
      </c>
      <c r="BS89" s="77">
        <f t="shared" si="114"/>
        <v>7208.35</v>
      </c>
      <c r="BT89" s="77">
        <f t="shared" si="115"/>
        <v>-2523.9800000000018</v>
      </c>
      <c r="BU89" s="77">
        <f t="shared" si="116"/>
        <v>3014.6892307692306</v>
      </c>
      <c r="BV89" s="77">
        <f t="shared" si="117"/>
        <v>0</v>
      </c>
      <c r="BW89" s="77">
        <f t="shared" si="118"/>
        <v>4684.369999999999</v>
      </c>
      <c r="BX89" s="77">
        <f t="shared" si="119"/>
        <v>3014.6892307692306</v>
      </c>
      <c r="BY89" s="77">
        <f>IF(Info!$O$3="Q1",$BS89,IF(Info!$O$3="Q2",$BS89+$BT89,IF(Info!$O$3="Q3",$BS89+$BT89+$BU89,$BR89)))</f>
        <v>7208.35</v>
      </c>
      <c r="BZ89" s="77">
        <f>IF(Info!$O$3="Q1",$BS89,IF(Info!$O$3="Q2",$BT89,IF(Info!$O$3="Q3",$BU89,$BV89)))</f>
        <v>7208.35</v>
      </c>
      <c r="CA89" s="197"/>
    </row>
    <row r="90" spans="1:81" x14ac:dyDescent="0.3">
      <c r="A90" s="193"/>
      <c r="B90" s="78" t="s">
        <v>351</v>
      </c>
      <c r="C90" s="194"/>
      <c r="D90" s="157">
        <f t="shared" si="100"/>
        <v>1360.8700000000001</v>
      </c>
      <c r="E90" s="215">
        <f>SUM(Paniglgasse:Landstrasser_Hauptstrasse!E90)</f>
        <v>0</v>
      </c>
      <c r="F90" s="215">
        <f>SUM(Paniglgasse:Landstrasser_Hauptstrasse!F90)</f>
        <v>0</v>
      </c>
      <c r="G90" s="215">
        <f>SUM(Paniglgasse:Landstrasser_Hauptstrasse!G90)</f>
        <v>77.59</v>
      </c>
      <c r="H90" s="215">
        <f>SUM(Paniglgasse:Landstrasser_Hauptstrasse!H90)</f>
        <v>112.25</v>
      </c>
      <c r="I90" s="215">
        <f>SUM(Paniglgasse:Landstrasser_Hauptstrasse!I90)</f>
        <v>37.950000000000003</v>
      </c>
      <c r="J90" s="215">
        <f>SUM(Paniglgasse:Landstrasser_Hauptstrasse!J90)</f>
        <v>10.94</v>
      </c>
      <c r="K90" s="215">
        <f>SUM(Paniglgasse:Landstrasser_Hauptstrasse!K90)</f>
        <v>70.350000000000009</v>
      </c>
      <c r="L90" s="215">
        <f>SUM(Paniglgasse:Landstrasser_Hauptstrasse!L90)</f>
        <v>0</v>
      </c>
      <c r="M90" s="215">
        <f>SUM(Paniglgasse:Landstrasser_Hauptstrasse!M90)</f>
        <v>0</v>
      </c>
      <c r="N90" s="215">
        <f>SUM(Paniglgasse:Landstrasser_Hauptstrasse!N90)</f>
        <v>0</v>
      </c>
      <c r="O90" s="215">
        <f>SUM(Paniglgasse:Landstrasser_Hauptstrasse!O90)</f>
        <v>0</v>
      </c>
      <c r="P90" s="215">
        <f>SUM(Paniglgasse:Landstrasser_Hauptstrasse!P90)</f>
        <v>0</v>
      </c>
      <c r="Q90" s="215">
        <f>SUM(Paniglgasse:Landstrasser_Hauptstrasse!Q90)</f>
        <v>0</v>
      </c>
      <c r="R90" s="215">
        <f>SUM(Paniglgasse:Landstrasser_Hauptstrasse!R90)</f>
        <v>0</v>
      </c>
      <c r="S90" s="215">
        <f>SUM(Paniglgasse:Landstrasser_Hauptstrasse!S90)</f>
        <v>0</v>
      </c>
      <c r="T90" s="215">
        <f>SUM(Paniglgasse:Landstrasser_Hauptstrasse!T90)</f>
        <v>0</v>
      </c>
      <c r="U90" s="215">
        <f>SUM(Paniglgasse:Landstrasser_Hauptstrasse!U90)</f>
        <v>0</v>
      </c>
      <c r="V90" s="215">
        <f>SUM(Paniglgasse:Landstrasser_Hauptstrasse!V90)</f>
        <v>0</v>
      </c>
      <c r="W90" s="215">
        <f>SUM(Paniglgasse:Landstrasser_Hauptstrasse!W90)</f>
        <v>0</v>
      </c>
      <c r="X90" s="215">
        <f>SUM(Paniglgasse:Landstrasser_Hauptstrasse!X90)</f>
        <v>0</v>
      </c>
      <c r="Y90" s="215">
        <f>SUM(Paniglgasse:Landstrasser_Hauptstrasse!Y90)</f>
        <v>0</v>
      </c>
      <c r="Z90" s="215">
        <f>SUM(Paniglgasse:Landstrasser_Hauptstrasse!Z90)</f>
        <v>0</v>
      </c>
      <c r="AA90" s="215">
        <f>SUM(Paniglgasse:Landstrasser_Hauptstrasse!AA90)</f>
        <v>0</v>
      </c>
      <c r="AB90" s="215">
        <f>SUM(Paniglgasse:Landstrasser_Hauptstrasse!AB90)</f>
        <v>0</v>
      </c>
      <c r="AC90" s="215">
        <f>SUM(Paniglgasse:Landstrasser_Hauptstrasse!AC90)</f>
        <v>0</v>
      </c>
      <c r="AD90" s="215">
        <f>SUM(Paniglgasse:Landstrasser_Hauptstrasse!AD90)</f>
        <v>0</v>
      </c>
      <c r="AE90" s="215">
        <f>SUM(Paniglgasse:Landstrasser_Hauptstrasse!AE90)</f>
        <v>0</v>
      </c>
      <c r="AF90" s="215">
        <f>SUM(Paniglgasse:Landstrasser_Hauptstrasse!AF90)</f>
        <v>0</v>
      </c>
      <c r="AG90" s="215">
        <f>SUM(Paniglgasse:Landstrasser_Hauptstrasse!AG90)</f>
        <v>0</v>
      </c>
      <c r="AH90" s="215">
        <f>SUM(Paniglgasse:Landstrasser_Hauptstrasse!AH90)</f>
        <v>0</v>
      </c>
      <c r="AI90" s="215">
        <f>SUM(Paniglgasse:Landstrasser_Hauptstrasse!AI90)</f>
        <v>0</v>
      </c>
      <c r="AJ90" s="215">
        <f>SUM(Paniglgasse:Landstrasser_Hauptstrasse!AJ90)</f>
        <v>0</v>
      </c>
      <c r="AK90" s="215">
        <f>SUM(Paniglgasse:Landstrasser_Hauptstrasse!AK90)</f>
        <v>0</v>
      </c>
      <c r="AL90" s="215">
        <f>SUM(Paniglgasse:Landstrasser_Hauptstrasse!AL90)</f>
        <v>374.58000000000004</v>
      </c>
      <c r="AM90" s="215">
        <f>SUM(Paniglgasse:Landstrasser_Hauptstrasse!AM90)</f>
        <v>0</v>
      </c>
      <c r="AN90" s="215">
        <f>SUM(Paniglgasse:Landstrasser_Hauptstrasse!AN90)</f>
        <v>0</v>
      </c>
      <c r="AO90" s="215">
        <f>SUM(Paniglgasse:Landstrasser_Hauptstrasse!AO90)</f>
        <v>677.21</v>
      </c>
      <c r="AP90" s="215">
        <f>SUM(Paniglgasse:Landstrasser_Hauptstrasse!AP90)</f>
        <v>0</v>
      </c>
      <c r="AQ90" s="215">
        <f>SUM(Paniglgasse:Landstrasser_Hauptstrasse!AQ90)</f>
        <v>0</v>
      </c>
      <c r="AR90" s="215">
        <f>SUM(Paniglgasse:Landstrasser_Hauptstrasse!AR90)</f>
        <v>0</v>
      </c>
      <c r="AS90" s="215">
        <f>SUM(Paniglgasse:Landstrasser_Hauptstrasse!AS90)</f>
        <v>0</v>
      </c>
      <c r="AT90" s="215">
        <f>SUM(Paniglgasse:Landstrasser_Hauptstrasse!AT90)</f>
        <v>0</v>
      </c>
      <c r="AU90" s="215">
        <f>SUM(Paniglgasse:Landstrasser_Hauptstrasse!AU90)</f>
        <v>0</v>
      </c>
      <c r="AV90" s="215">
        <f>SUM(Paniglgasse:Landstrasser_Hauptstrasse!AV90)</f>
        <v>0</v>
      </c>
      <c r="AW90" s="215">
        <f>SUM(Paniglgasse:Landstrasser_Hauptstrasse!AW90)</f>
        <v>0</v>
      </c>
      <c r="AX90" s="215">
        <f>SUM(Paniglgasse:Landstrasser_Hauptstrasse!AX90)</f>
        <v>0</v>
      </c>
      <c r="AY90" s="215">
        <f>SUM(Paniglgasse:Landstrasser_Hauptstrasse!AY90)</f>
        <v>0</v>
      </c>
      <c r="AZ90" s="215">
        <f>SUM(Paniglgasse:Landstrasser_Hauptstrasse!AZ90)</f>
        <v>0</v>
      </c>
      <c r="BA90" s="215">
        <f>SUM(Paniglgasse:Landstrasser_Hauptstrasse!BA90)</f>
        <v>0</v>
      </c>
      <c r="BB90" s="215">
        <f>SUM(Paniglgasse:Landstrasser_Hauptstrasse!BB90)</f>
        <v>0</v>
      </c>
      <c r="BC90" s="215">
        <f>SUM(Paniglgasse:Landstrasser_Hauptstrasse!BC90)</f>
        <v>0</v>
      </c>
      <c r="BD90" s="215">
        <f>SUM(Paniglgasse:Landstrasser_Hauptstrasse!BD90)</f>
        <v>0</v>
      </c>
      <c r="BE90" s="195"/>
      <c r="BF90" s="163">
        <f t="shared" si="101"/>
        <v>189.84</v>
      </c>
      <c r="BG90" s="77">
        <f t="shared" si="102"/>
        <v>119.24000000000001</v>
      </c>
      <c r="BH90" s="77">
        <f t="shared" si="103"/>
        <v>0</v>
      </c>
      <c r="BI90" s="77">
        <f t="shared" si="104"/>
        <v>0</v>
      </c>
      <c r="BJ90" s="77">
        <f t="shared" si="105"/>
        <v>0</v>
      </c>
      <c r="BK90" s="77">
        <f t="shared" si="106"/>
        <v>0</v>
      </c>
      <c r="BL90" s="77">
        <f t="shared" si="107"/>
        <v>0</v>
      </c>
      <c r="BM90" s="77">
        <f t="shared" si="108"/>
        <v>374.58000000000004</v>
      </c>
      <c r="BN90" s="77">
        <f t="shared" si="109"/>
        <v>677.21</v>
      </c>
      <c r="BO90" s="77">
        <f t="shared" si="110"/>
        <v>0</v>
      </c>
      <c r="BP90" s="77">
        <f t="shared" si="111"/>
        <v>0</v>
      </c>
      <c r="BQ90" s="77">
        <f t="shared" si="112"/>
        <v>0</v>
      </c>
      <c r="BR90" s="157">
        <f t="shared" si="113"/>
        <v>1360.8700000000001</v>
      </c>
      <c r="BS90" s="77">
        <f t="shared" si="114"/>
        <v>309.08000000000004</v>
      </c>
      <c r="BT90" s="77">
        <f t="shared" si="115"/>
        <v>0</v>
      </c>
      <c r="BU90" s="77">
        <f t="shared" si="116"/>
        <v>1051.79</v>
      </c>
      <c r="BV90" s="77">
        <f t="shared" si="117"/>
        <v>0</v>
      </c>
      <c r="BW90" s="77">
        <f t="shared" si="118"/>
        <v>309.08000000000004</v>
      </c>
      <c r="BX90" s="77">
        <f t="shared" si="119"/>
        <v>1051.79</v>
      </c>
      <c r="BY90" s="77">
        <f>IF(Info!$O$3="Q1",$BS90,IF(Info!$O$3="Q2",$BS90+$BT90,IF(Info!$O$3="Q3",$BS90+$BT90+$BU90,$BR90)))</f>
        <v>309.08000000000004</v>
      </c>
      <c r="BZ90" s="77">
        <f>IF(Info!$O$3="Q1",$BS90,IF(Info!$O$3="Q2",$BT90,IF(Info!$O$3="Q3",$BU90,$BV90)))</f>
        <v>309.08000000000004</v>
      </c>
      <c r="CA90" s="197"/>
    </row>
    <row r="91" spans="1:81" x14ac:dyDescent="0.3">
      <c r="A91" s="193"/>
      <c r="B91" s="78" t="s">
        <v>51</v>
      </c>
      <c r="C91" s="194"/>
      <c r="D91" s="157">
        <f t="shared" si="100"/>
        <v>1054.6099999999999</v>
      </c>
      <c r="E91" s="215">
        <f>SUM(Paniglgasse:Landstrasser_Hauptstrasse!E91)</f>
        <v>0</v>
      </c>
      <c r="F91" s="215">
        <f>SUM(Paniglgasse:Landstrasser_Hauptstrasse!F91)</f>
        <v>0</v>
      </c>
      <c r="G91" s="215">
        <f>SUM(Paniglgasse:Landstrasser_Hauptstrasse!G91)</f>
        <v>0</v>
      </c>
      <c r="H91" s="215">
        <f>SUM(Paniglgasse:Landstrasser_Hauptstrasse!H91)</f>
        <v>0</v>
      </c>
      <c r="I91" s="215">
        <f>SUM(Paniglgasse:Landstrasser_Hauptstrasse!I91)</f>
        <v>0</v>
      </c>
      <c r="J91" s="215">
        <f>SUM(Paniglgasse:Landstrasser_Hauptstrasse!J91)</f>
        <v>0</v>
      </c>
      <c r="K91" s="215">
        <f>SUM(Paniglgasse:Landstrasser_Hauptstrasse!K91)</f>
        <v>0</v>
      </c>
      <c r="L91" s="215">
        <f>SUM(Paniglgasse:Landstrasser_Hauptstrasse!L91)</f>
        <v>0</v>
      </c>
      <c r="M91" s="215">
        <f>SUM(Paniglgasse:Landstrasser_Hauptstrasse!M91)</f>
        <v>0</v>
      </c>
      <c r="N91" s="215">
        <f>SUM(Paniglgasse:Landstrasser_Hauptstrasse!N91)</f>
        <v>0</v>
      </c>
      <c r="O91" s="215">
        <f>SUM(Paniglgasse:Landstrasser_Hauptstrasse!O91)</f>
        <v>0</v>
      </c>
      <c r="P91" s="215">
        <f>SUM(Paniglgasse:Landstrasser_Hauptstrasse!P91)</f>
        <v>0</v>
      </c>
      <c r="Q91" s="215">
        <f>SUM(Paniglgasse:Landstrasser_Hauptstrasse!Q91)</f>
        <v>0</v>
      </c>
      <c r="R91" s="215">
        <f>SUM(Paniglgasse:Landstrasser_Hauptstrasse!R91)</f>
        <v>0</v>
      </c>
      <c r="S91" s="215">
        <f>SUM(Paniglgasse:Landstrasser_Hauptstrasse!S91)</f>
        <v>0</v>
      </c>
      <c r="T91" s="215">
        <f>SUM(Paniglgasse:Landstrasser_Hauptstrasse!T91)</f>
        <v>0</v>
      </c>
      <c r="U91" s="215">
        <f>SUM(Paniglgasse:Landstrasser_Hauptstrasse!U91)</f>
        <v>0</v>
      </c>
      <c r="V91" s="215">
        <f>SUM(Paniglgasse:Landstrasser_Hauptstrasse!V91)</f>
        <v>0</v>
      </c>
      <c r="W91" s="215">
        <f>SUM(Paniglgasse:Landstrasser_Hauptstrasse!W91)</f>
        <v>0</v>
      </c>
      <c r="X91" s="215">
        <f>SUM(Paniglgasse:Landstrasser_Hauptstrasse!X91)</f>
        <v>0</v>
      </c>
      <c r="Y91" s="215">
        <f>SUM(Paniglgasse:Landstrasser_Hauptstrasse!Y91)</f>
        <v>0</v>
      </c>
      <c r="Z91" s="215">
        <f>SUM(Paniglgasse:Landstrasser_Hauptstrasse!Z91)</f>
        <v>0</v>
      </c>
      <c r="AA91" s="215">
        <f>SUM(Paniglgasse:Landstrasser_Hauptstrasse!AA91)</f>
        <v>0</v>
      </c>
      <c r="AB91" s="215">
        <f>SUM(Paniglgasse:Landstrasser_Hauptstrasse!AB91)</f>
        <v>0</v>
      </c>
      <c r="AC91" s="215">
        <f>SUM(Paniglgasse:Landstrasser_Hauptstrasse!AC91)</f>
        <v>0</v>
      </c>
      <c r="AD91" s="215">
        <f>SUM(Paniglgasse:Landstrasser_Hauptstrasse!AD91)</f>
        <v>0</v>
      </c>
      <c r="AE91" s="215">
        <f>SUM(Paniglgasse:Landstrasser_Hauptstrasse!AE91)</f>
        <v>0</v>
      </c>
      <c r="AF91" s="215">
        <f>SUM(Paniglgasse:Landstrasser_Hauptstrasse!AF91)</f>
        <v>0</v>
      </c>
      <c r="AG91" s="215">
        <f>SUM(Paniglgasse:Landstrasser_Hauptstrasse!AG91)</f>
        <v>0</v>
      </c>
      <c r="AH91" s="215">
        <f>SUM(Paniglgasse:Landstrasser_Hauptstrasse!AH91)</f>
        <v>0</v>
      </c>
      <c r="AI91" s="215">
        <f>SUM(Paniglgasse:Landstrasser_Hauptstrasse!AI91)</f>
        <v>1054.6099999999999</v>
      </c>
      <c r="AJ91" s="215">
        <f>SUM(Paniglgasse:Landstrasser_Hauptstrasse!AJ91)</f>
        <v>0</v>
      </c>
      <c r="AK91" s="215">
        <f>SUM(Paniglgasse:Landstrasser_Hauptstrasse!AK91)</f>
        <v>0</v>
      </c>
      <c r="AL91" s="215">
        <f>SUM(Paniglgasse:Landstrasser_Hauptstrasse!AL91)</f>
        <v>0</v>
      </c>
      <c r="AM91" s="215">
        <f>SUM(Paniglgasse:Landstrasser_Hauptstrasse!AM91)</f>
        <v>0</v>
      </c>
      <c r="AN91" s="215">
        <f>SUM(Paniglgasse:Landstrasser_Hauptstrasse!AN91)</f>
        <v>0</v>
      </c>
      <c r="AO91" s="215">
        <f>SUM(Paniglgasse:Landstrasser_Hauptstrasse!AO91)</f>
        <v>0</v>
      </c>
      <c r="AP91" s="215">
        <f>SUM(Paniglgasse:Landstrasser_Hauptstrasse!AP91)</f>
        <v>0</v>
      </c>
      <c r="AQ91" s="215">
        <f>SUM(Paniglgasse:Landstrasser_Hauptstrasse!AQ91)</f>
        <v>0</v>
      </c>
      <c r="AR91" s="215">
        <f>SUM(Paniglgasse:Landstrasser_Hauptstrasse!AR91)</f>
        <v>0</v>
      </c>
      <c r="AS91" s="215">
        <f>SUM(Paniglgasse:Landstrasser_Hauptstrasse!AS91)</f>
        <v>0</v>
      </c>
      <c r="AT91" s="215">
        <f>SUM(Paniglgasse:Landstrasser_Hauptstrasse!AT91)</f>
        <v>0</v>
      </c>
      <c r="AU91" s="215">
        <f>SUM(Paniglgasse:Landstrasser_Hauptstrasse!AU91)</f>
        <v>0</v>
      </c>
      <c r="AV91" s="215">
        <f>SUM(Paniglgasse:Landstrasser_Hauptstrasse!AV91)</f>
        <v>0</v>
      </c>
      <c r="AW91" s="215">
        <f>SUM(Paniglgasse:Landstrasser_Hauptstrasse!AW91)</f>
        <v>0</v>
      </c>
      <c r="AX91" s="215">
        <f>SUM(Paniglgasse:Landstrasser_Hauptstrasse!AX91)</f>
        <v>0</v>
      </c>
      <c r="AY91" s="215">
        <f>SUM(Paniglgasse:Landstrasser_Hauptstrasse!AY91)</f>
        <v>0</v>
      </c>
      <c r="AZ91" s="215">
        <f>SUM(Paniglgasse:Landstrasser_Hauptstrasse!AZ91)</f>
        <v>0</v>
      </c>
      <c r="BA91" s="215">
        <f>SUM(Paniglgasse:Landstrasser_Hauptstrasse!BA91)</f>
        <v>0</v>
      </c>
      <c r="BB91" s="215">
        <f>SUM(Paniglgasse:Landstrasser_Hauptstrasse!BB91)</f>
        <v>0</v>
      </c>
      <c r="BC91" s="215">
        <f>SUM(Paniglgasse:Landstrasser_Hauptstrasse!BC91)</f>
        <v>0</v>
      </c>
      <c r="BD91" s="215">
        <f>SUM(Paniglgasse:Landstrasser_Hauptstrasse!BD91)</f>
        <v>0</v>
      </c>
      <c r="BE91" s="195"/>
      <c r="BF91" s="163">
        <f t="shared" si="101"/>
        <v>0</v>
      </c>
      <c r="BG91" s="77">
        <f t="shared" si="102"/>
        <v>0</v>
      </c>
      <c r="BH91" s="77">
        <f t="shared" si="103"/>
        <v>0</v>
      </c>
      <c r="BI91" s="77">
        <f t="shared" si="104"/>
        <v>0</v>
      </c>
      <c r="BJ91" s="77">
        <f t="shared" si="105"/>
        <v>0</v>
      </c>
      <c r="BK91" s="77">
        <f t="shared" si="106"/>
        <v>0</v>
      </c>
      <c r="BL91" s="77">
        <f t="shared" si="107"/>
        <v>0</v>
      </c>
      <c r="BM91" s="77">
        <f t="shared" si="108"/>
        <v>1054.6099999999999</v>
      </c>
      <c r="BN91" s="77">
        <f t="shared" si="109"/>
        <v>0</v>
      </c>
      <c r="BO91" s="77">
        <f t="shared" si="110"/>
        <v>0</v>
      </c>
      <c r="BP91" s="77">
        <f t="shared" si="111"/>
        <v>0</v>
      </c>
      <c r="BQ91" s="77">
        <f t="shared" si="112"/>
        <v>0</v>
      </c>
      <c r="BR91" s="157">
        <f t="shared" si="113"/>
        <v>1054.6099999999999</v>
      </c>
      <c r="BS91" s="77">
        <f t="shared" si="114"/>
        <v>0</v>
      </c>
      <c r="BT91" s="77">
        <f t="shared" si="115"/>
        <v>0</v>
      </c>
      <c r="BU91" s="77">
        <f t="shared" si="116"/>
        <v>1054.6099999999999</v>
      </c>
      <c r="BV91" s="77">
        <f t="shared" si="117"/>
        <v>0</v>
      </c>
      <c r="BW91" s="77">
        <f t="shared" si="118"/>
        <v>0</v>
      </c>
      <c r="BX91" s="77">
        <f t="shared" si="119"/>
        <v>1054.6099999999999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x14ac:dyDescent="0.3">
      <c r="A92" s="193"/>
      <c r="B92" s="78" t="s">
        <v>53</v>
      </c>
      <c r="C92" s="194"/>
      <c r="D92" s="157">
        <f t="shared" si="100"/>
        <v>0</v>
      </c>
      <c r="E92" s="215">
        <f>SUM(Paniglgasse:Landstrasser_Hauptstrasse!E92)</f>
        <v>0</v>
      </c>
      <c r="F92" s="215">
        <f>SUM(Paniglgasse:Landstrasser_Hauptstrasse!F92)</f>
        <v>0</v>
      </c>
      <c r="G92" s="215">
        <f>SUM(Paniglgasse:Landstrasser_Hauptstrasse!G92)</f>
        <v>0</v>
      </c>
      <c r="H92" s="215">
        <f>SUM(Paniglgasse:Landstrasser_Hauptstrasse!H92)</f>
        <v>0</v>
      </c>
      <c r="I92" s="215">
        <f>SUM(Paniglgasse:Landstrasser_Hauptstrasse!I92)</f>
        <v>0</v>
      </c>
      <c r="J92" s="215">
        <f>SUM(Paniglgasse:Landstrasser_Hauptstrasse!J92)</f>
        <v>0</v>
      </c>
      <c r="K92" s="215">
        <f>SUM(Paniglgasse:Landstrasser_Hauptstrasse!K92)</f>
        <v>0</v>
      </c>
      <c r="L92" s="215">
        <f>SUM(Paniglgasse:Landstrasser_Hauptstrasse!L92)</f>
        <v>0</v>
      </c>
      <c r="M92" s="215">
        <f>SUM(Paniglgasse:Landstrasser_Hauptstrasse!M92)</f>
        <v>0</v>
      </c>
      <c r="N92" s="215">
        <f>SUM(Paniglgasse:Landstrasser_Hauptstrasse!N92)</f>
        <v>0</v>
      </c>
      <c r="O92" s="215">
        <f>SUM(Paniglgasse:Landstrasser_Hauptstrasse!O92)</f>
        <v>0</v>
      </c>
      <c r="P92" s="215">
        <f>SUM(Paniglgasse:Landstrasser_Hauptstrasse!P92)</f>
        <v>0</v>
      </c>
      <c r="Q92" s="215">
        <f>SUM(Paniglgasse:Landstrasser_Hauptstrasse!Q92)</f>
        <v>0</v>
      </c>
      <c r="R92" s="215">
        <f>SUM(Paniglgasse:Landstrasser_Hauptstrasse!R92)</f>
        <v>0</v>
      </c>
      <c r="S92" s="215">
        <f>SUM(Paniglgasse:Landstrasser_Hauptstrasse!S92)</f>
        <v>0</v>
      </c>
      <c r="T92" s="215">
        <f>SUM(Paniglgasse:Landstrasser_Hauptstrasse!T92)</f>
        <v>0</v>
      </c>
      <c r="U92" s="215">
        <f>SUM(Paniglgasse:Landstrasser_Hauptstrasse!U92)</f>
        <v>0</v>
      </c>
      <c r="V92" s="215">
        <f>SUM(Paniglgasse:Landstrasser_Hauptstrasse!V92)</f>
        <v>0</v>
      </c>
      <c r="W92" s="215">
        <f>SUM(Paniglgasse:Landstrasser_Hauptstrasse!W92)</f>
        <v>0</v>
      </c>
      <c r="X92" s="215">
        <f>SUM(Paniglgasse:Landstrasser_Hauptstrasse!X92)</f>
        <v>0</v>
      </c>
      <c r="Y92" s="215">
        <f>SUM(Paniglgasse:Landstrasser_Hauptstrasse!Y92)</f>
        <v>0</v>
      </c>
      <c r="Z92" s="215">
        <f>SUM(Paniglgasse:Landstrasser_Hauptstrasse!Z92)</f>
        <v>0</v>
      </c>
      <c r="AA92" s="215">
        <f>SUM(Paniglgasse:Landstrasser_Hauptstrasse!AA92)</f>
        <v>0</v>
      </c>
      <c r="AB92" s="215">
        <f>SUM(Paniglgasse:Landstrasser_Hauptstrasse!AB92)</f>
        <v>0</v>
      </c>
      <c r="AC92" s="215">
        <f>SUM(Paniglgasse:Landstrasser_Hauptstrasse!AC92)</f>
        <v>0</v>
      </c>
      <c r="AD92" s="215">
        <f>SUM(Paniglgasse:Landstrasser_Hauptstrasse!AD92)</f>
        <v>0</v>
      </c>
      <c r="AE92" s="215">
        <f>SUM(Paniglgasse:Landstrasser_Hauptstrasse!AE92)</f>
        <v>0</v>
      </c>
      <c r="AF92" s="215">
        <f>SUM(Paniglgasse:Landstrasser_Hauptstrasse!AF92)</f>
        <v>0</v>
      </c>
      <c r="AG92" s="215">
        <f>SUM(Paniglgasse:Landstrasser_Hauptstrasse!AG92)</f>
        <v>0</v>
      </c>
      <c r="AH92" s="215">
        <f>SUM(Paniglgasse:Landstrasser_Hauptstrasse!AH92)</f>
        <v>0</v>
      </c>
      <c r="AI92" s="215">
        <f>SUM(Paniglgasse:Landstrasser_Hauptstrasse!AI92)</f>
        <v>0</v>
      </c>
      <c r="AJ92" s="215">
        <f>SUM(Paniglgasse:Landstrasser_Hauptstrasse!AJ92)</f>
        <v>0</v>
      </c>
      <c r="AK92" s="215">
        <f>SUM(Paniglgasse:Landstrasser_Hauptstrasse!AK92)</f>
        <v>0</v>
      </c>
      <c r="AL92" s="215">
        <f>SUM(Paniglgasse:Landstrasser_Hauptstrasse!AL92)</f>
        <v>0</v>
      </c>
      <c r="AM92" s="215">
        <f>SUM(Paniglgasse:Landstrasser_Hauptstrasse!AM92)</f>
        <v>0</v>
      </c>
      <c r="AN92" s="215">
        <f>SUM(Paniglgasse:Landstrasser_Hauptstrasse!AN92)</f>
        <v>0</v>
      </c>
      <c r="AO92" s="215">
        <f>SUM(Paniglgasse:Landstrasser_Hauptstrasse!AO92)</f>
        <v>0</v>
      </c>
      <c r="AP92" s="215">
        <f>SUM(Paniglgasse:Landstrasser_Hauptstrasse!AP92)</f>
        <v>0</v>
      </c>
      <c r="AQ92" s="215">
        <f>SUM(Paniglgasse:Landstrasser_Hauptstrasse!AQ92)</f>
        <v>0</v>
      </c>
      <c r="AR92" s="215">
        <f>SUM(Paniglgasse:Landstrasser_Hauptstrasse!AR92)</f>
        <v>0</v>
      </c>
      <c r="AS92" s="215">
        <f>SUM(Paniglgasse:Landstrasser_Hauptstrasse!AS92)</f>
        <v>0</v>
      </c>
      <c r="AT92" s="215">
        <f>SUM(Paniglgasse:Landstrasser_Hauptstrasse!AT92)</f>
        <v>0</v>
      </c>
      <c r="AU92" s="215">
        <f>SUM(Paniglgasse:Landstrasser_Hauptstrasse!AU92)</f>
        <v>0</v>
      </c>
      <c r="AV92" s="215">
        <f>SUM(Paniglgasse:Landstrasser_Hauptstrasse!AV92)</f>
        <v>0</v>
      </c>
      <c r="AW92" s="215">
        <f>SUM(Paniglgasse:Landstrasser_Hauptstrasse!AW92)</f>
        <v>0</v>
      </c>
      <c r="AX92" s="215">
        <f>SUM(Paniglgasse:Landstrasser_Hauptstrasse!AX92)</f>
        <v>0</v>
      </c>
      <c r="AY92" s="215">
        <f>SUM(Paniglgasse:Landstrasser_Hauptstrasse!AY92)</f>
        <v>0</v>
      </c>
      <c r="AZ92" s="215">
        <f>SUM(Paniglgasse:Landstrasser_Hauptstrasse!AZ92)</f>
        <v>0</v>
      </c>
      <c r="BA92" s="215">
        <f>SUM(Paniglgasse:Landstrasser_Hauptstrasse!BA92)</f>
        <v>0</v>
      </c>
      <c r="BB92" s="215">
        <f>SUM(Paniglgasse:Landstrasser_Hauptstrasse!BB92)</f>
        <v>0</v>
      </c>
      <c r="BC92" s="215">
        <f>SUM(Paniglgasse:Landstrasser_Hauptstrasse!BC92)</f>
        <v>0</v>
      </c>
      <c r="BD92" s="215">
        <f>SUM(Paniglgasse:Landstrasser_Hauptstrasse!BD92)</f>
        <v>0</v>
      </c>
      <c r="BE92" s="195"/>
      <c r="BF92" s="163">
        <f t="shared" si="101"/>
        <v>0</v>
      </c>
      <c r="BG92" s="77">
        <f t="shared" si="102"/>
        <v>0</v>
      </c>
      <c r="BH92" s="77">
        <f t="shared" si="103"/>
        <v>0</v>
      </c>
      <c r="BI92" s="77">
        <f t="shared" si="104"/>
        <v>0</v>
      </c>
      <c r="BJ92" s="77">
        <f t="shared" si="105"/>
        <v>0</v>
      </c>
      <c r="BK92" s="77">
        <f t="shared" si="106"/>
        <v>0</v>
      </c>
      <c r="BL92" s="77">
        <f t="shared" si="107"/>
        <v>0</v>
      </c>
      <c r="BM92" s="77">
        <f t="shared" si="108"/>
        <v>0</v>
      </c>
      <c r="BN92" s="77">
        <f t="shared" si="109"/>
        <v>0</v>
      </c>
      <c r="BO92" s="77">
        <f t="shared" si="110"/>
        <v>0</v>
      </c>
      <c r="BP92" s="77">
        <f t="shared" si="111"/>
        <v>0</v>
      </c>
      <c r="BQ92" s="77">
        <f t="shared" si="112"/>
        <v>0</v>
      </c>
      <c r="BR92" s="157">
        <f t="shared" si="113"/>
        <v>0</v>
      </c>
      <c r="BS92" s="77">
        <f t="shared" si="114"/>
        <v>0</v>
      </c>
      <c r="BT92" s="77">
        <f t="shared" si="115"/>
        <v>0</v>
      </c>
      <c r="BU92" s="77">
        <f t="shared" si="116"/>
        <v>0</v>
      </c>
      <c r="BV92" s="77">
        <f t="shared" si="117"/>
        <v>0</v>
      </c>
      <c r="BW92" s="77">
        <f t="shared" si="118"/>
        <v>0</v>
      </c>
      <c r="BX92" s="77">
        <f t="shared" si="119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x14ac:dyDescent="0.3">
      <c r="A93" s="193"/>
      <c r="B93" s="78" t="s">
        <v>352</v>
      </c>
      <c r="C93" s="194"/>
      <c r="D93" s="157">
        <f t="shared" si="100"/>
        <v>0</v>
      </c>
      <c r="E93" s="215">
        <f>SUM(Paniglgasse:Landstrasser_Hauptstrasse!E93)</f>
        <v>0</v>
      </c>
      <c r="F93" s="215">
        <f>SUM(Paniglgasse:Landstrasser_Hauptstrasse!F93)</f>
        <v>0</v>
      </c>
      <c r="G93" s="215">
        <f>SUM(Paniglgasse:Landstrasser_Hauptstrasse!G93)</f>
        <v>0</v>
      </c>
      <c r="H93" s="215">
        <f>SUM(Paniglgasse:Landstrasser_Hauptstrasse!H93)</f>
        <v>0</v>
      </c>
      <c r="I93" s="215">
        <f>SUM(Paniglgasse:Landstrasser_Hauptstrasse!I93)</f>
        <v>0</v>
      </c>
      <c r="J93" s="215">
        <f>SUM(Paniglgasse:Landstrasser_Hauptstrasse!J93)</f>
        <v>0</v>
      </c>
      <c r="K93" s="215">
        <f>SUM(Paniglgasse:Landstrasser_Hauptstrasse!K93)</f>
        <v>0</v>
      </c>
      <c r="L93" s="215">
        <f>SUM(Paniglgasse:Landstrasser_Hauptstrasse!L93)</f>
        <v>0</v>
      </c>
      <c r="M93" s="215">
        <f>SUM(Paniglgasse:Landstrasser_Hauptstrasse!M93)</f>
        <v>0</v>
      </c>
      <c r="N93" s="215">
        <f>SUM(Paniglgasse:Landstrasser_Hauptstrasse!N93)</f>
        <v>0</v>
      </c>
      <c r="O93" s="215">
        <f>SUM(Paniglgasse:Landstrasser_Hauptstrasse!O93)</f>
        <v>0</v>
      </c>
      <c r="P93" s="215">
        <f>SUM(Paniglgasse:Landstrasser_Hauptstrasse!P93)</f>
        <v>0</v>
      </c>
      <c r="Q93" s="215">
        <f>SUM(Paniglgasse:Landstrasser_Hauptstrasse!Q93)</f>
        <v>0</v>
      </c>
      <c r="R93" s="215">
        <f>SUM(Paniglgasse:Landstrasser_Hauptstrasse!R93)</f>
        <v>0</v>
      </c>
      <c r="S93" s="215">
        <f>SUM(Paniglgasse:Landstrasser_Hauptstrasse!S93)</f>
        <v>0</v>
      </c>
      <c r="T93" s="215">
        <f>SUM(Paniglgasse:Landstrasser_Hauptstrasse!T93)</f>
        <v>0</v>
      </c>
      <c r="U93" s="215">
        <f>SUM(Paniglgasse:Landstrasser_Hauptstrasse!U93)</f>
        <v>0</v>
      </c>
      <c r="V93" s="215">
        <f>SUM(Paniglgasse:Landstrasser_Hauptstrasse!V93)</f>
        <v>0</v>
      </c>
      <c r="W93" s="215">
        <f>SUM(Paniglgasse:Landstrasser_Hauptstrasse!W93)</f>
        <v>0</v>
      </c>
      <c r="X93" s="215">
        <f>SUM(Paniglgasse:Landstrasser_Hauptstrasse!X93)</f>
        <v>0</v>
      </c>
      <c r="Y93" s="215">
        <f>SUM(Paniglgasse:Landstrasser_Hauptstrasse!Y93)</f>
        <v>0</v>
      </c>
      <c r="Z93" s="215">
        <f>SUM(Paniglgasse:Landstrasser_Hauptstrasse!Z93)</f>
        <v>0</v>
      </c>
      <c r="AA93" s="215">
        <f>SUM(Paniglgasse:Landstrasser_Hauptstrasse!AA93)</f>
        <v>0</v>
      </c>
      <c r="AB93" s="215">
        <f>SUM(Paniglgasse:Landstrasser_Hauptstrasse!AB93)</f>
        <v>0</v>
      </c>
      <c r="AC93" s="215">
        <f>SUM(Paniglgasse:Landstrasser_Hauptstrasse!AC93)</f>
        <v>0</v>
      </c>
      <c r="AD93" s="215">
        <f>SUM(Paniglgasse:Landstrasser_Hauptstrasse!AD93)</f>
        <v>0</v>
      </c>
      <c r="AE93" s="215">
        <f>SUM(Paniglgasse:Landstrasser_Hauptstrasse!AE93)</f>
        <v>0</v>
      </c>
      <c r="AF93" s="215">
        <f>SUM(Paniglgasse:Landstrasser_Hauptstrasse!AF93)</f>
        <v>0</v>
      </c>
      <c r="AG93" s="215">
        <f>SUM(Paniglgasse:Landstrasser_Hauptstrasse!AG93)</f>
        <v>0</v>
      </c>
      <c r="AH93" s="215">
        <f>SUM(Paniglgasse:Landstrasser_Hauptstrasse!AH93)</f>
        <v>0</v>
      </c>
      <c r="AI93" s="215">
        <f>SUM(Paniglgasse:Landstrasser_Hauptstrasse!AI93)</f>
        <v>0</v>
      </c>
      <c r="AJ93" s="215">
        <f>SUM(Paniglgasse:Landstrasser_Hauptstrasse!AJ93)</f>
        <v>0</v>
      </c>
      <c r="AK93" s="215">
        <f>SUM(Paniglgasse:Landstrasser_Hauptstrasse!AK93)</f>
        <v>0</v>
      </c>
      <c r="AL93" s="215">
        <f>SUM(Paniglgasse:Landstrasser_Hauptstrasse!AL93)</f>
        <v>0</v>
      </c>
      <c r="AM93" s="215">
        <f>SUM(Paniglgasse:Landstrasser_Hauptstrasse!AM93)</f>
        <v>0</v>
      </c>
      <c r="AN93" s="215">
        <f>SUM(Paniglgasse:Landstrasser_Hauptstrasse!AN93)</f>
        <v>0</v>
      </c>
      <c r="AO93" s="215">
        <f>SUM(Paniglgasse:Landstrasser_Hauptstrasse!AO93)</f>
        <v>0</v>
      </c>
      <c r="AP93" s="215">
        <f>SUM(Paniglgasse:Landstrasser_Hauptstrasse!AP93)</f>
        <v>0</v>
      </c>
      <c r="AQ93" s="215">
        <f>SUM(Paniglgasse:Landstrasser_Hauptstrasse!AQ93)</f>
        <v>0</v>
      </c>
      <c r="AR93" s="215">
        <f>SUM(Paniglgasse:Landstrasser_Hauptstrasse!AR93)</f>
        <v>0</v>
      </c>
      <c r="AS93" s="215">
        <f>SUM(Paniglgasse:Landstrasser_Hauptstrasse!AS93)</f>
        <v>0</v>
      </c>
      <c r="AT93" s="215">
        <f>SUM(Paniglgasse:Landstrasser_Hauptstrasse!AT93)</f>
        <v>0</v>
      </c>
      <c r="AU93" s="215">
        <f>SUM(Paniglgasse:Landstrasser_Hauptstrasse!AU93)</f>
        <v>0</v>
      </c>
      <c r="AV93" s="215">
        <f>SUM(Paniglgasse:Landstrasser_Hauptstrasse!AV93)</f>
        <v>0</v>
      </c>
      <c r="AW93" s="215">
        <f>SUM(Paniglgasse:Landstrasser_Hauptstrasse!AW93)</f>
        <v>0</v>
      </c>
      <c r="AX93" s="215">
        <f>SUM(Paniglgasse:Landstrasser_Hauptstrasse!AX93)</f>
        <v>0</v>
      </c>
      <c r="AY93" s="215">
        <f>SUM(Paniglgasse:Landstrasser_Hauptstrasse!AY93)</f>
        <v>0</v>
      </c>
      <c r="AZ93" s="215">
        <f>SUM(Paniglgasse:Landstrasser_Hauptstrasse!AZ93)</f>
        <v>0</v>
      </c>
      <c r="BA93" s="215">
        <f>SUM(Paniglgasse:Landstrasser_Hauptstrasse!BA93)</f>
        <v>0</v>
      </c>
      <c r="BB93" s="215">
        <f>SUM(Paniglgasse:Landstrasser_Hauptstrasse!BB93)</f>
        <v>0</v>
      </c>
      <c r="BC93" s="215">
        <f>SUM(Paniglgasse:Landstrasser_Hauptstrasse!BC93)</f>
        <v>0</v>
      </c>
      <c r="BD93" s="215">
        <f>SUM(Paniglgasse:Landstrasser_Hauptstrasse!BD93)</f>
        <v>0</v>
      </c>
      <c r="BE93" s="195"/>
      <c r="BF93" s="163">
        <f t="shared" si="101"/>
        <v>0</v>
      </c>
      <c r="BG93" s="77">
        <f t="shared" si="102"/>
        <v>0</v>
      </c>
      <c r="BH93" s="77">
        <f t="shared" si="103"/>
        <v>0</v>
      </c>
      <c r="BI93" s="77">
        <f t="shared" si="104"/>
        <v>0</v>
      </c>
      <c r="BJ93" s="77">
        <f t="shared" si="105"/>
        <v>0</v>
      </c>
      <c r="BK93" s="77">
        <f t="shared" si="106"/>
        <v>0</v>
      </c>
      <c r="BL93" s="77">
        <f t="shared" si="107"/>
        <v>0</v>
      </c>
      <c r="BM93" s="77">
        <f t="shared" si="108"/>
        <v>0</v>
      </c>
      <c r="BN93" s="77">
        <f t="shared" si="109"/>
        <v>0</v>
      </c>
      <c r="BO93" s="77">
        <f t="shared" si="110"/>
        <v>0</v>
      </c>
      <c r="BP93" s="77">
        <f t="shared" si="111"/>
        <v>0</v>
      </c>
      <c r="BQ93" s="77">
        <f t="shared" si="112"/>
        <v>0</v>
      </c>
      <c r="BR93" s="157">
        <f t="shared" si="113"/>
        <v>0</v>
      </c>
      <c r="BS93" s="77">
        <f t="shared" si="114"/>
        <v>0</v>
      </c>
      <c r="BT93" s="77">
        <f t="shared" si="115"/>
        <v>0</v>
      </c>
      <c r="BU93" s="77">
        <f t="shared" si="116"/>
        <v>0</v>
      </c>
      <c r="BV93" s="77">
        <f t="shared" si="117"/>
        <v>0</v>
      </c>
      <c r="BW93" s="77">
        <f t="shared" si="118"/>
        <v>0</v>
      </c>
      <c r="BX93" s="77">
        <f t="shared" si="119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x14ac:dyDescent="0.3">
      <c r="A94" s="204"/>
      <c r="B94" s="160" t="s">
        <v>353</v>
      </c>
      <c r="C94" s="194"/>
      <c r="D94" s="157">
        <f t="shared" si="100"/>
        <v>137929.13923076924</v>
      </c>
      <c r="E94" s="157">
        <f t="shared" ref="E94:AJ94" si="120">SUM(E88:E93)</f>
        <v>4162.4257692307692</v>
      </c>
      <c r="F94" s="157">
        <f t="shared" si="120"/>
        <v>4162.4257692307692</v>
      </c>
      <c r="G94" s="157">
        <f t="shared" si="120"/>
        <v>4240.0157692307694</v>
      </c>
      <c r="H94" s="157">
        <f t="shared" si="120"/>
        <v>4274.6757692307692</v>
      </c>
      <c r="I94" s="157">
        <f t="shared" si="120"/>
        <v>4200.375769230769</v>
      </c>
      <c r="J94" s="157">
        <f t="shared" si="120"/>
        <v>4173.3657692307688</v>
      </c>
      <c r="K94" s="157">
        <f t="shared" si="120"/>
        <v>4232.7757692307696</v>
      </c>
      <c r="L94" s="157">
        <f t="shared" si="120"/>
        <v>4162.4257692307692</v>
      </c>
      <c r="M94" s="157">
        <f t="shared" si="120"/>
        <v>3408.1867692307692</v>
      </c>
      <c r="N94" s="157">
        <f t="shared" si="120"/>
        <v>3408.1867692307692</v>
      </c>
      <c r="O94" s="157">
        <f t="shared" si="120"/>
        <v>3408.1867692307692</v>
      </c>
      <c r="P94" s="157">
        <f t="shared" si="120"/>
        <v>3408.1867692307692</v>
      </c>
      <c r="Q94" s="157">
        <f t="shared" si="120"/>
        <v>3408.1867692307692</v>
      </c>
      <c r="R94" s="157">
        <f t="shared" si="120"/>
        <v>4221.5057692307691</v>
      </c>
      <c r="S94" s="157">
        <f t="shared" si="120"/>
        <v>4221.5057692307691</v>
      </c>
      <c r="T94" s="157">
        <f t="shared" si="120"/>
        <v>4221.5057692307691</v>
      </c>
      <c r="U94" s="157">
        <f t="shared" si="120"/>
        <v>4221.5057692307691</v>
      </c>
      <c r="V94" s="157">
        <f t="shared" si="120"/>
        <v>4217.5182692307699</v>
      </c>
      <c r="W94" s="157">
        <f t="shared" si="120"/>
        <v>-5514.811730769231</v>
      </c>
      <c r="X94" s="157">
        <f t="shared" si="120"/>
        <v>4217.5182692307699</v>
      </c>
      <c r="Y94" s="157">
        <f t="shared" si="120"/>
        <v>4217.5182692307699</v>
      </c>
      <c r="Z94" s="157">
        <f t="shared" si="120"/>
        <v>3452.2607692307693</v>
      </c>
      <c r="AA94" s="157">
        <f t="shared" si="120"/>
        <v>3452.2607692307693</v>
      </c>
      <c r="AB94" s="157">
        <f t="shared" si="120"/>
        <v>3452.2607692307693</v>
      </c>
      <c r="AC94" s="157">
        <f t="shared" si="120"/>
        <v>3452.2607692307693</v>
      </c>
      <c r="AD94" s="157">
        <f t="shared" si="120"/>
        <v>3452.2607692307693</v>
      </c>
      <c r="AE94" s="157">
        <f t="shared" si="120"/>
        <v>556.57826923076937</v>
      </c>
      <c r="AF94" s="157">
        <f t="shared" si="120"/>
        <v>4217.5182692307699</v>
      </c>
      <c r="AG94" s="157">
        <f t="shared" si="120"/>
        <v>4217.5182692307699</v>
      </c>
      <c r="AH94" s="157">
        <f t="shared" si="120"/>
        <v>4217.5182692307699</v>
      </c>
      <c r="AI94" s="157">
        <f t="shared" si="120"/>
        <v>5272.1282692307695</v>
      </c>
      <c r="AJ94" s="157">
        <f t="shared" si="120"/>
        <v>4217.5182692307699</v>
      </c>
      <c r="AK94" s="157">
        <f t="shared" ref="AK94:BP94" si="121">SUM(AK88:AK93)</f>
        <v>4217.5182692307699</v>
      </c>
      <c r="AL94" s="157">
        <f t="shared" si="121"/>
        <v>4592.0982692307698</v>
      </c>
      <c r="AM94" s="157">
        <f t="shared" si="121"/>
        <v>3452.2607692307693</v>
      </c>
      <c r="AN94" s="157">
        <f t="shared" si="121"/>
        <v>3452.2607692307693</v>
      </c>
      <c r="AO94" s="157">
        <f t="shared" si="121"/>
        <v>4129.4707692307693</v>
      </c>
      <c r="AP94" s="157">
        <f t="shared" si="121"/>
        <v>3452.2607692307693</v>
      </c>
      <c r="AQ94" s="157">
        <f t="shared" si="121"/>
        <v>0</v>
      </c>
      <c r="AR94" s="157">
        <f t="shared" si="121"/>
        <v>0</v>
      </c>
      <c r="AS94" s="157">
        <f t="shared" si="121"/>
        <v>0</v>
      </c>
      <c r="AT94" s="157">
        <f t="shared" si="121"/>
        <v>0</v>
      </c>
      <c r="AU94" s="157">
        <f t="shared" si="121"/>
        <v>0</v>
      </c>
      <c r="AV94" s="157">
        <f t="shared" si="121"/>
        <v>0</v>
      </c>
      <c r="AW94" s="157">
        <f t="shared" si="121"/>
        <v>0</v>
      </c>
      <c r="AX94" s="157">
        <f t="shared" si="121"/>
        <v>0</v>
      </c>
      <c r="AY94" s="157">
        <f t="shared" si="121"/>
        <v>0</v>
      </c>
      <c r="AZ94" s="157">
        <f t="shared" si="121"/>
        <v>0</v>
      </c>
      <c r="BA94" s="157">
        <f t="shared" si="121"/>
        <v>0</v>
      </c>
      <c r="BB94" s="157">
        <f t="shared" si="121"/>
        <v>0</v>
      </c>
      <c r="BC94" s="157">
        <f t="shared" si="121"/>
        <v>0</v>
      </c>
      <c r="BD94" s="157">
        <f t="shared" si="121"/>
        <v>0</v>
      </c>
      <c r="BE94" s="195"/>
      <c r="BF94" s="162">
        <f t="shared" si="101"/>
        <v>16839.543076923077</v>
      </c>
      <c r="BG94" s="157">
        <f t="shared" si="102"/>
        <v>16768.943076923075</v>
      </c>
      <c r="BH94" s="157">
        <f t="shared" si="103"/>
        <v>17040.933846153846</v>
      </c>
      <c r="BI94" s="157">
        <f t="shared" si="104"/>
        <v>16886.023076923077</v>
      </c>
      <c r="BJ94" s="157">
        <f t="shared" si="105"/>
        <v>7137.7430769230787</v>
      </c>
      <c r="BK94" s="157">
        <f t="shared" si="106"/>
        <v>17261.303846153845</v>
      </c>
      <c r="BL94" s="157">
        <f t="shared" si="107"/>
        <v>13209.133076923079</v>
      </c>
      <c r="BM94" s="157">
        <f t="shared" si="108"/>
        <v>18299.263076923082</v>
      </c>
      <c r="BN94" s="157">
        <f t="shared" si="109"/>
        <v>14486.253076923076</v>
      </c>
      <c r="BO94" s="157">
        <f t="shared" si="110"/>
        <v>0</v>
      </c>
      <c r="BP94" s="157">
        <f t="shared" si="111"/>
        <v>0</v>
      </c>
      <c r="BQ94" s="157">
        <f t="shared" si="112"/>
        <v>0</v>
      </c>
      <c r="BR94" s="157">
        <f t="shared" si="113"/>
        <v>137929.13923076927</v>
      </c>
      <c r="BS94" s="157">
        <f t="shared" si="114"/>
        <v>50649.42</v>
      </c>
      <c r="BT94" s="157">
        <f t="shared" si="115"/>
        <v>41285.07</v>
      </c>
      <c r="BU94" s="157">
        <f t="shared" si="116"/>
        <v>45994.649230769239</v>
      </c>
      <c r="BV94" s="157">
        <f t="shared" si="117"/>
        <v>0</v>
      </c>
      <c r="BW94" s="157">
        <f t="shared" si="118"/>
        <v>91934.49000000002</v>
      </c>
      <c r="BX94" s="157">
        <f t="shared" si="119"/>
        <v>45994.649230769239</v>
      </c>
      <c r="BY94" s="157">
        <f>IF(Info!$O$3="Q1",$BS94,IF(Info!$O$3="Q2",$BS94+$BT94,IF(Info!$O$3="Q3",$BS94+$BT94+$BU94,$BR94)))</f>
        <v>50649.42</v>
      </c>
      <c r="BZ94" s="157">
        <f>IF(Info!$O$3="Q1",$BS94,IF(Info!$O$3="Q2",$BT94,IF(Info!$O$3="Q3",$BU94,$BV94)))</f>
        <v>50649.42</v>
      </c>
      <c r="CA94" s="197"/>
      <c r="CC94" s="206"/>
    </row>
    <row r="95" spans="1:81" ht="15.6" customHeight="1" x14ac:dyDescent="0.3">
      <c r="A95" s="193">
        <v>3</v>
      </c>
      <c r="B95" s="202" t="s">
        <v>354</v>
      </c>
      <c r="C95" s="194"/>
      <c r="D95" s="20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x14ac:dyDescent="0.3">
      <c r="A96" s="193"/>
      <c r="B96" s="78" t="s">
        <v>354</v>
      </c>
      <c r="C96" s="194"/>
      <c r="D96" s="157">
        <f>SUM(E96:BD96)</f>
        <v>1816.67</v>
      </c>
      <c r="E96" s="215">
        <f>SUM(Paniglgasse:Landstrasser_Hauptstrasse!E96)</f>
        <v>0</v>
      </c>
      <c r="F96" s="215">
        <f>SUM(Paniglgasse:Landstrasser_Hauptstrasse!F96)</f>
        <v>315.65999999999997</v>
      </c>
      <c r="G96" s="215">
        <f>SUM(Paniglgasse:Landstrasser_Hauptstrasse!G96)</f>
        <v>0</v>
      </c>
      <c r="H96" s="215">
        <f>SUM(Paniglgasse:Landstrasser_Hauptstrasse!H96)</f>
        <v>473.8</v>
      </c>
      <c r="I96" s="215">
        <f>SUM(Paniglgasse:Landstrasser_Hauptstrasse!I96)</f>
        <v>306.38</v>
      </c>
      <c r="J96" s="215">
        <f>SUM(Paniglgasse:Landstrasser_Hauptstrasse!J96)</f>
        <v>217.44</v>
      </c>
      <c r="K96" s="215">
        <f>SUM(Paniglgasse:Landstrasser_Hauptstrasse!K96)</f>
        <v>100</v>
      </c>
      <c r="L96" s="215">
        <f>SUM(Paniglgasse:Landstrasser_Hauptstrasse!L96)</f>
        <v>0</v>
      </c>
      <c r="M96" s="215">
        <f>SUM(Paniglgasse:Landstrasser_Hauptstrasse!M96)</f>
        <v>100</v>
      </c>
      <c r="N96" s="215">
        <f>SUM(Paniglgasse:Landstrasser_Hauptstrasse!N96)</f>
        <v>0</v>
      </c>
      <c r="O96" s="215">
        <f>SUM(Paniglgasse:Landstrasser_Hauptstrasse!O96)</f>
        <v>0</v>
      </c>
      <c r="P96" s="215">
        <f>SUM(Paniglgasse:Landstrasser_Hauptstrasse!P96)</f>
        <v>0</v>
      </c>
      <c r="Q96" s="215">
        <f>SUM(Paniglgasse:Landstrasser_Hauptstrasse!Q96)</f>
        <v>0</v>
      </c>
      <c r="R96" s="215">
        <f>SUM(Paniglgasse:Landstrasser_Hauptstrasse!R96)</f>
        <v>0</v>
      </c>
      <c r="S96" s="215">
        <f>SUM(Paniglgasse:Landstrasser_Hauptstrasse!S96)</f>
        <v>0</v>
      </c>
      <c r="T96" s="215">
        <f>SUM(Paniglgasse:Landstrasser_Hauptstrasse!T96)</f>
        <v>0</v>
      </c>
      <c r="U96" s="215">
        <f>SUM(Paniglgasse:Landstrasser_Hauptstrasse!U96)</f>
        <v>0</v>
      </c>
      <c r="V96" s="215">
        <f>SUM(Paniglgasse:Landstrasser_Hauptstrasse!V96)</f>
        <v>0</v>
      </c>
      <c r="W96" s="215">
        <f>SUM(Paniglgasse:Landstrasser_Hauptstrasse!W96)</f>
        <v>0</v>
      </c>
      <c r="X96" s="215">
        <f>SUM(Paniglgasse:Landstrasser_Hauptstrasse!X96)</f>
        <v>0</v>
      </c>
      <c r="Y96" s="215">
        <f>SUM(Paniglgasse:Landstrasser_Hauptstrasse!Y96)</f>
        <v>0</v>
      </c>
      <c r="Z96" s="215">
        <f>SUM(Paniglgasse:Landstrasser_Hauptstrasse!Z96)</f>
        <v>0</v>
      </c>
      <c r="AA96" s="215">
        <f>SUM(Paniglgasse:Landstrasser_Hauptstrasse!AA96)</f>
        <v>0</v>
      </c>
      <c r="AB96" s="215">
        <f>SUM(Paniglgasse:Landstrasser_Hauptstrasse!AB96)</f>
        <v>0</v>
      </c>
      <c r="AC96" s="215">
        <f>SUM(Paniglgasse:Landstrasser_Hauptstrasse!AC96)</f>
        <v>0</v>
      </c>
      <c r="AD96" s="215">
        <f>SUM(Paniglgasse:Landstrasser_Hauptstrasse!AD96)</f>
        <v>0</v>
      </c>
      <c r="AE96" s="215">
        <f>SUM(Paniglgasse:Landstrasser_Hauptstrasse!AE96)</f>
        <v>0</v>
      </c>
      <c r="AF96" s="215">
        <f>SUM(Paniglgasse:Landstrasser_Hauptstrasse!AF96)</f>
        <v>303.39</v>
      </c>
      <c r="AG96" s="215">
        <f>SUM(Paniglgasse:Landstrasser_Hauptstrasse!AG96)</f>
        <v>0</v>
      </c>
      <c r="AH96" s="215">
        <f>SUM(Paniglgasse:Landstrasser_Hauptstrasse!AH96)</f>
        <v>0</v>
      </c>
      <c r="AI96" s="215">
        <f>SUM(Paniglgasse:Landstrasser_Hauptstrasse!AI96)</f>
        <v>0</v>
      </c>
      <c r="AJ96" s="215">
        <f>SUM(Paniglgasse:Landstrasser_Hauptstrasse!AJ96)</f>
        <v>0</v>
      </c>
      <c r="AK96" s="215">
        <f>SUM(Paniglgasse:Landstrasser_Hauptstrasse!AK96)</f>
        <v>0</v>
      </c>
      <c r="AL96" s="215">
        <f>SUM(Paniglgasse:Landstrasser_Hauptstrasse!AL96)</f>
        <v>0</v>
      </c>
      <c r="AM96" s="215">
        <f>SUM(Paniglgasse:Landstrasser_Hauptstrasse!AM96)</f>
        <v>0</v>
      </c>
      <c r="AN96" s="215">
        <f>SUM(Paniglgasse:Landstrasser_Hauptstrasse!AN96)</f>
        <v>0</v>
      </c>
      <c r="AO96" s="215">
        <f>SUM(Paniglgasse:Landstrasser_Hauptstrasse!AO96)</f>
        <v>0</v>
      </c>
      <c r="AP96" s="215">
        <f>SUM(Paniglgasse:Landstrasser_Hauptstrasse!AP96)</f>
        <v>0</v>
      </c>
      <c r="AQ96" s="215">
        <f>SUM(Paniglgasse:Landstrasser_Hauptstrasse!AQ96)</f>
        <v>0</v>
      </c>
      <c r="AR96" s="215">
        <f>SUM(Paniglgasse:Landstrasser_Hauptstrasse!AR96)</f>
        <v>0</v>
      </c>
      <c r="AS96" s="215">
        <f>SUM(Paniglgasse:Landstrasser_Hauptstrasse!AS96)</f>
        <v>0</v>
      </c>
      <c r="AT96" s="215">
        <f>SUM(Paniglgasse:Landstrasser_Hauptstrasse!AT96)</f>
        <v>0</v>
      </c>
      <c r="AU96" s="215">
        <f>SUM(Paniglgasse:Landstrasser_Hauptstrasse!AU96)</f>
        <v>0</v>
      </c>
      <c r="AV96" s="215">
        <f>SUM(Paniglgasse:Landstrasser_Hauptstrasse!AV96)</f>
        <v>0</v>
      </c>
      <c r="AW96" s="215">
        <f>SUM(Paniglgasse:Landstrasser_Hauptstrasse!AW96)</f>
        <v>0</v>
      </c>
      <c r="AX96" s="215">
        <f>SUM(Paniglgasse:Landstrasser_Hauptstrasse!AX96)</f>
        <v>0</v>
      </c>
      <c r="AY96" s="215">
        <f>SUM(Paniglgasse:Landstrasser_Hauptstrasse!AY96)</f>
        <v>0</v>
      </c>
      <c r="AZ96" s="215">
        <f>SUM(Paniglgasse:Landstrasser_Hauptstrasse!AZ96)</f>
        <v>0</v>
      </c>
      <c r="BA96" s="215">
        <f>SUM(Paniglgasse:Landstrasser_Hauptstrasse!BA96)</f>
        <v>0</v>
      </c>
      <c r="BB96" s="215">
        <f>SUM(Paniglgasse:Landstrasser_Hauptstrasse!BB96)</f>
        <v>0</v>
      </c>
      <c r="BC96" s="215">
        <f>SUM(Paniglgasse:Landstrasser_Hauptstrasse!BC96)</f>
        <v>0</v>
      </c>
      <c r="BD96" s="215">
        <f>SUM(Paniglgasse:Landstrasser_Hauptstrasse!BD96)</f>
        <v>0</v>
      </c>
      <c r="BE96" s="195"/>
      <c r="BF96" s="163">
        <f>SUM(E96:H96)</f>
        <v>789.46</v>
      </c>
      <c r="BG96" s="77">
        <f>SUM(I96:L96)</f>
        <v>623.81999999999994</v>
      </c>
      <c r="BH96" s="77">
        <f>SUM(M96:Q96)</f>
        <v>100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303.39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1816.67</v>
      </c>
      <c r="BS96" s="77">
        <f>SUM(BF96:BH96)</f>
        <v>1513.28</v>
      </c>
      <c r="BT96" s="77">
        <f>SUM(BI96:BK96)</f>
        <v>0</v>
      </c>
      <c r="BU96" s="77">
        <f>SUM(BL96:BN96)</f>
        <v>303.39</v>
      </c>
      <c r="BV96" s="77">
        <f>SUM(BO96:BQ96)</f>
        <v>0</v>
      </c>
      <c r="BW96" s="77">
        <f>SUM(BF96:BK96)</f>
        <v>1513.28</v>
      </c>
      <c r="BX96" s="77">
        <f>SUM(BL96:BQ96)</f>
        <v>303.39</v>
      </c>
      <c r="BY96" s="77">
        <f>IF(Info!$O$3="Q1",$BS96,IF(Info!$O$3="Q2",$BS96+$BT96,IF(Info!$O$3="Q3",$BS96+$BT96+$BU96,$BR96)))</f>
        <v>1513.28</v>
      </c>
      <c r="BZ96" s="77">
        <f>IF(Info!$O$3="Q1",$BS96,IF(Info!$O$3="Q2",$BT96,IF(Info!$O$3="Q3",$BU96,$BV96)))</f>
        <v>1513.28</v>
      </c>
      <c r="CA96" s="197"/>
    </row>
    <row r="97" spans="1:81" x14ac:dyDescent="0.3">
      <c r="A97" s="193"/>
      <c r="B97" s="78" t="s">
        <v>59</v>
      </c>
      <c r="C97" s="194"/>
      <c r="D97" s="157">
        <f>SUM(E97:BD97)</f>
        <v>0</v>
      </c>
      <c r="E97" s="215">
        <f>SUM(Paniglgasse:Landstrasser_Hauptstrasse!E97)</f>
        <v>0</v>
      </c>
      <c r="F97" s="215">
        <f>SUM(Paniglgasse:Landstrasser_Hauptstrasse!F97)</f>
        <v>0</v>
      </c>
      <c r="G97" s="215">
        <f>SUM(Paniglgasse:Landstrasser_Hauptstrasse!G97)</f>
        <v>0</v>
      </c>
      <c r="H97" s="215">
        <f>SUM(Paniglgasse:Landstrasser_Hauptstrasse!H97)</f>
        <v>0</v>
      </c>
      <c r="I97" s="215">
        <f>SUM(Paniglgasse:Landstrasser_Hauptstrasse!I97)</f>
        <v>0</v>
      </c>
      <c r="J97" s="215">
        <f>SUM(Paniglgasse:Landstrasser_Hauptstrasse!J97)</f>
        <v>0</v>
      </c>
      <c r="K97" s="215">
        <f>SUM(Paniglgasse:Landstrasser_Hauptstrasse!K97)</f>
        <v>0</v>
      </c>
      <c r="L97" s="215">
        <f>SUM(Paniglgasse:Landstrasser_Hauptstrasse!L97)</f>
        <v>0</v>
      </c>
      <c r="M97" s="215">
        <f>SUM(Paniglgasse:Landstrasser_Hauptstrasse!M97)</f>
        <v>0</v>
      </c>
      <c r="N97" s="215">
        <f>SUM(Paniglgasse:Landstrasser_Hauptstrasse!N97)</f>
        <v>0</v>
      </c>
      <c r="O97" s="215">
        <f>SUM(Paniglgasse:Landstrasser_Hauptstrasse!O97)</f>
        <v>0</v>
      </c>
      <c r="P97" s="215">
        <f>SUM(Paniglgasse:Landstrasser_Hauptstrasse!P97)</f>
        <v>0</v>
      </c>
      <c r="Q97" s="215">
        <f>SUM(Paniglgasse:Landstrasser_Hauptstrasse!Q97)</f>
        <v>0</v>
      </c>
      <c r="R97" s="215">
        <f>SUM(Paniglgasse:Landstrasser_Hauptstrasse!R97)</f>
        <v>0</v>
      </c>
      <c r="S97" s="215">
        <f>SUM(Paniglgasse:Landstrasser_Hauptstrasse!S97)</f>
        <v>0</v>
      </c>
      <c r="T97" s="215">
        <f>SUM(Paniglgasse:Landstrasser_Hauptstrasse!T97)</f>
        <v>0</v>
      </c>
      <c r="U97" s="215">
        <f>SUM(Paniglgasse:Landstrasser_Hauptstrasse!U97)</f>
        <v>0</v>
      </c>
      <c r="V97" s="215">
        <f>SUM(Paniglgasse:Landstrasser_Hauptstrasse!V97)</f>
        <v>0</v>
      </c>
      <c r="W97" s="215">
        <f>SUM(Paniglgasse:Landstrasser_Hauptstrasse!W97)</f>
        <v>0</v>
      </c>
      <c r="X97" s="215">
        <f>SUM(Paniglgasse:Landstrasser_Hauptstrasse!X97)</f>
        <v>0</v>
      </c>
      <c r="Y97" s="215">
        <f>SUM(Paniglgasse:Landstrasser_Hauptstrasse!Y97)</f>
        <v>0</v>
      </c>
      <c r="Z97" s="215">
        <f>SUM(Paniglgasse:Landstrasser_Hauptstrasse!Z97)</f>
        <v>0</v>
      </c>
      <c r="AA97" s="215">
        <f>SUM(Paniglgasse:Landstrasser_Hauptstrasse!AA97)</f>
        <v>0</v>
      </c>
      <c r="AB97" s="215">
        <f>SUM(Paniglgasse:Landstrasser_Hauptstrasse!AB97)</f>
        <v>0</v>
      </c>
      <c r="AC97" s="215">
        <f>SUM(Paniglgasse:Landstrasser_Hauptstrasse!AC97)</f>
        <v>0</v>
      </c>
      <c r="AD97" s="215">
        <f>SUM(Paniglgasse:Landstrasser_Hauptstrasse!AD97)</f>
        <v>0</v>
      </c>
      <c r="AE97" s="215">
        <f>SUM(Paniglgasse:Landstrasser_Hauptstrasse!AE97)</f>
        <v>0</v>
      </c>
      <c r="AF97" s="215">
        <f>SUM(Paniglgasse:Landstrasser_Hauptstrasse!AF97)</f>
        <v>0</v>
      </c>
      <c r="AG97" s="215">
        <f>SUM(Paniglgasse:Landstrasser_Hauptstrasse!AG97)</f>
        <v>0</v>
      </c>
      <c r="AH97" s="215">
        <f>SUM(Paniglgasse:Landstrasser_Hauptstrasse!AH97)</f>
        <v>0</v>
      </c>
      <c r="AI97" s="215">
        <f>SUM(Paniglgasse:Landstrasser_Hauptstrasse!AI97)</f>
        <v>0</v>
      </c>
      <c r="AJ97" s="215">
        <f>SUM(Paniglgasse:Landstrasser_Hauptstrasse!AJ97)</f>
        <v>0</v>
      </c>
      <c r="AK97" s="215">
        <f>SUM(Paniglgasse:Landstrasser_Hauptstrasse!AK97)</f>
        <v>0</v>
      </c>
      <c r="AL97" s="215">
        <f>SUM(Paniglgasse:Landstrasser_Hauptstrasse!AL97)</f>
        <v>0</v>
      </c>
      <c r="AM97" s="215">
        <f>SUM(Paniglgasse:Landstrasser_Hauptstrasse!AM97)</f>
        <v>0</v>
      </c>
      <c r="AN97" s="215">
        <f>SUM(Paniglgasse:Landstrasser_Hauptstrasse!AN97)</f>
        <v>0</v>
      </c>
      <c r="AO97" s="215">
        <f>SUM(Paniglgasse:Landstrasser_Hauptstrasse!AO97)</f>
        <v>0</v>
      </c>
      <c r="AP97" s="215">
        <f>SUM(Paniglgasse:Landstrasser_Hauptstrasse!AP97)</f>
        <v>0</v>
      </c>
      <c r="AQ97" s="215">
        <f>SUM(Paniglgasse:Landstrasser_Hauptstrasse!AQ97)</f>
        <v>0</v>
      </c>
      <c r="AR97" s="215">
        <f>SUM(Paniglgasse:Landstrasser_Hauptstrasse!AR97)</f>
        <v>0</v>
      </c>
      <c r="AS97" s="215">
        <f>SUM(Paniglgasse:Landstrasser_Hauptstrasse!AS97)</f>
        <v>0</v>
      </c>
      <c r="AT97" s="215">
        <f>SUM(Paniglgasse:Landstrasser_Hauptstrasse!AT97)</f>
        <v>0</v>
      </c>
      <c r="AU97" s="215">
        <f>SUM(Paniglgasse:Landstrasser_Hauptstrasse!AU97)</f>
        <v>0</v>
      </c>
      <c r="AV97" s="215">
        <f>SUM(Paniglgasse:Landstrasser_Hauptstrasse!AV97)</f>
        <v>0</v>
      </c>
      <c r="AW97" s="215">
        <f>SUM(Paniglgasse:Landstrasser_Hauptstrasse!AW97)</f>
        <v>0</v>
      </c>
      <c r="AX97" s="215">
        <f>SUM(Paniglgasse:Landstrasser_Hauptstrasse!AX97)</f>
        <v>0</v>
      </c>
      <c r="AY97" s="215">
        <f>SUM(Paniglgasse:Landstrasser_Hauptstrasse!AY97)</f>
        <v>0</v>
      </c>
      <c r="AZ97" s="215">
        <f>SUM(Paniglgasse:Landstrasser_Hauptstrasse!AZ97)</f>
        <v>0</v>
      </c>
      <c r="BA97" s="215">
        <f>SUM(Paniglgasse:Landstrasser_Hauptstrasse!BA97)</f>
        <v>0</v>
      </c>
      <c r="BB97" s="215">
        <f>SUM(Paniglgasse:Landstrasser_Hauptstrasse!BB97)</f>
        <v>0</v>
      </c>
      <c r="BC97" s="215">
        <f>SUM(Paniglgasse:Landstrasser_Hauptstrasse!BC97)</f>
        <v>0</v>
      </c>
      <c r="BD97" s="215">
        <f>SUM(Paniglgasse:Landstrasser_Hauptstrasse!BD97)</f>
        <v>0</v>
      </c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x14ac:dyDescent="0.3">
      <c r="A98" s="204"/>
      <c r="B98" s="160" t="s">
        <v>355</v>
      </c>
      <c r="C98" s="194"/>
      <c r="D98" s="157">
        <f>SUM(E98:BD98)</f>
        <v>1816.67</v>
      </c>
      <c r="E98" s="157">
        <f t="shared" ref="E98:AJ98" si="122">SUM(E96:E97)</f>
        <v>0</v>
      </c>
      <c r="F98" s="157">
        <f t="shared" si="122"/>
        <v>315.65999999999997</v>
      </c>
      <c r="G98" s="157">
        <f t="shared" si="122"/>
        <v>0</v>
      </c>
      <c r="H98" s="157">
        <f t="shared" si="122"/>
        <v>473.8</v>
      </c>
      <c r="I98" s="157">
        <f t="shared" si="122"/>
        <v>306.38</v>
      </c>
      <c r="J98" s="157">
        <f t="shared" si="122"/>
        <v>217.44</v>
      </c>
      <c r="K98" s="157">
        <f t="shared" si="122"/>
        <v>100</v>
      </c>
      <c r="L98" s="157">
        <f t="shared" si="122"/>
        <v>0</v>
      </c>
      <c r="M98" s="157">
        <f t="shared" si="122"/>
        <v>100</v>
      </c>
      <c r="N98" s="157">
        <f t="shared" si="122"/>
        <v>0</v>
      </c>
      <c r="O98" s="157">
        <f t="shared" si="122"/>
        <v>0</v>
      </c>
      <c r="P98" s="157">
        <f t="shared" si="122"/>
        <v>0</v>
      </c>
      <c r="Q98" s="157">
        <f t="shared" si="122"/>
        <v>0</v>
      </c>
      <c r="R98" s="157">
        <f t="shared" si="122"/>
        <v>0</v>
      </c>
      <c r="S98" s="157">
        <f t="shared" si="122"/>
        <v>0</v>
      </c>
      <c r="T98" s="157">
        <f t="shared" si="122"/>
        <v>0</v>
      </c>
      <c r="U98" s="157">
        <f t="shared" si="122"/>
        <v>0</v>
      </c>
      <c r="V98" s="157">
        <f t="shared" si="122"/>
        <v>0</v>
      </c>
      <c r="W98" s="157">
        <f t="shared" si="122"/>
        <v>0</v>
      </c>
      <c r="X98" s="157">
        <f t="shared" si="122"/>
        <v>0</v>
      </c>
      <c r="Y98" s="157">
        <f t="shared" si="122"/>
        <v>0</v>
      </c>
      <c r="Z98" s="157">
        <f t="shared" si="122"/>
        <v>0</v>
      </c>
      <c r="AA98" s="157">
        <f t="shared" si="122"/>
        <v>0</v>
      </c>
      <c r="AB98" s="157">
        <f t="shared" si="122"/>
        <v>0</v>
      </c>
      <c r="AC98" s="157">
        <f t="shared" si="122"/>
        <v>0</v>
      </c>
      <c r="AD98" s="157">
        <f t="shared" si="122"/>
        <v>0</v>
      </c>
      <c r="AE98" s="157">
        <f t="shared" si="122"/>
        <v>0</v>
      </c>
      <c r="AF98" s="157">
        <f t="shared" si="122"/>
        <v>303.39</v>
      </c>
      <c r="AG98" s="157">
        <f t="shared" si="122"/>
        <v>0</v>
      </c>
      <c r="AH98" s="157">
        <f t="shared" si="122"/>
        <v>0</v>
      </c>
      <c r="AI98" s="157">
        <f t="shared" si="122"/>
        <v>0</v>
      </c>
      <c r="AJ98" s="157">
        <f t="shared" si="122"/>
        <v>0</v>
      </c>
      <c r="AK98" s="157">
        <f t="shared" ref="AK98:BP98" si="123">SUM(AK96:AK97)</f>
        <v>0</v>
      </c>
      <c r="AL98" s="157">
        <f t="shared" si="123"/>
        <v>0</v>
      </c>
      <c r="AM98" s="157">
        <f t="shared" si="123"/>
        <v>0</v>
      </c>
      <c r="AN98" s="157">
        <f t="shared" si="123"/>
        <v>0</v>
      </c>
      <c r="AO98" s="157">
        <f t="shared" si="123"/>
        <v>0</v>
      </c>
      <c r="AP98" s="157">
        <f t="shared" si="123"/>
        <v>0</v>
      </c>
      <c r="AQ98" s="157">
        <f t="shared" si="123"/>
        <v>0</v>
      </c>
      <c r="AR98" s="157">
        <f t="shared" si="123"/>
        <v>0</v>
      </c>
      <c r="AS98" s="157">
        <f t="shared" si="123"/>
        <v>0</v>
      </c>
      <c r="AT98" s="157">
        <f t="shared" si="123"/>
        <v>0</v>
      </c>
      <c r="AU98" s="157">
        <f t="shared" si="123"/>
        <v>0</v>
      </c>
      <c r="AV98" s="157">
        <f t="shared" si="123"/>
        <v>0</v>
      </c>
      <c r="AW98" s="157">
        <f t="shared" si="123"/>
        <v>0</v>
      </c>
      <c r="AX98" s="157">
        <f t="shared" si="123"/>
        <v>0</v>
      </c>
      <c r="AY98" s="157">
        <f t="shared" si="123"/>
        <v>0</v>
      </c>
      <c r="AZ98" s="157">
        <f t="shared" si="123"/>
        <v>0</v>
      </c>
      <c r="BA98" s="157">
        <f t="shared" si="123"/>
        <v>0</v>
      </c>
      <c r="BB98" s="157">
        <f t="shared" si="123"/>
        <v>0</v>
      </c>
      <c r="BC98" s="157">
        <f t="shared" si="123"/>
        <v>0</v>
      </c>
      <c r="BD98" s="157">
        <f t="shared" si="123"/>
        <v>0</v>
      </c>
      <c r="BE98" s="195"/>
      <c r="BF98" s="162">
        <f>SUM(E98:H98)</f>
        <v>789.46</v>
      </c>
      <c r="BG98" s="157">
        <f>SUM(I98:L98)</f>
        <v>623.81999999999994</v>
      </c>
      <c r="BH98" s="157">
        <f>SUM(M98:Q98)</f>
        <v>100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303.39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1816.67</v>
      </c>
      <c r="BS98" s="157">
        <f>SUM(BF98:BH98)</f>
        <v>1513.28</v>
      </c>
      <c r="BT98" s="157">
        <f>SUM(BI98:BK98)</f>
        <v>0</v>
      </c>
      <c r="BU98" s="157">
        <f>SUM(BL98:BN98)</f>
        <v>303.39</v>
      </c>
      <c r="BV98" s="157">
        <f>SUM(BO98:BQ98)</f>
        <v>0</v>
      </c>
      <c r="BW98" s="157">
        <f>SUM(BF98:BK98)</f>
        <v>1513.28</v>
      </c>
      <c r="BX98" s="157">
        <f>SUM(BL98:BQ98)</f>
        <v>303.39</v>
      </c>
      <c r="BY98" s="157">
        <f>IF(Info!$O$3="Q1",$BS98,IF(Info!$O$3="Q2",$BS98+$BT98,IF(Info!$O$3="Q3",$BS98+$BT98+$BU98,$BR98)))</f>
        <v>1513.28</v>
      </c>
      <c r="BZ98" s="157">
        <f>IF(Info!$O$3="Q1",$BS98,IF(Info!$O$3="Q2",$BT98,IF(Info!$O$3="Q3",$BU98,$BV98)))</f>
        <v>1513.28</v>
      </c>
      <c r="CA98" s="197"/>
    </row>
    <row r="99" spans="1:81" ht="15.6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x14ac:dyDescent="0.3">
      <c r="A100" s="193"/>
      <c r="B100" s="78" t="s">
        <v>357</v>
      </c>
      <c r="C100" s="194"/>
      <c r="D100" s="157">
        <f>SUM(E100:BD100)</f>
        <v>3316.2766666666666</v>
      </c>
      <c r="E100" s="215">
        <f>SUM(Paniglgasse:Landstrasser_Hauptstrasse!E100)</f>
        <v>0</v>
      </c>
      <c r="F100" s="215">
        <f>SUM(Paniglgasse:Landstrasser_Hauptstrasse!F100)</f>
        <v>8.1199999999999992</v>
      </c>
      <c r="G100" s="215">
        <f>SUM(Paniglgasse:Landstrasser_Hauptstrasse!G100)</f>
        <v>10.71</v>
      </c>
      <c r="H100" s="215">
        <f>SUM(Paniglgasse:Landstrasser_Hauptstrasse!H100)</f>
        <v>0</v>
      </c>
      <c r="I100" s="215">
        <f>SUM(Paniglgasse:Landstrasser_Hauptstrasse!I100)</f>
        <v>0</v>
      </c>
      <c r="J100" s="215">
        <f>SUM(Paniglgasse:Landstrasser_Hauptstrasse!J100)</f>
        <v>31.78</v>
      </c>
      <c r="K100" s="215">
        <f>SUM(Paniglgasse:Landstrasser_Hauptstrasse!K100)</f>
        <v>381.18333333333334</v>
      </c>
      <c r="L100" s="215">
        <f>SUM(Paniglgasse:Landstrasser_Hauptstrasse!L100)</f>
        <v>72.81</v>
      </c>
      <c r="M100" s="215">
        <f>SUM(Paniglgasse:Landstrasser_Hauptstrasse!M100)</f>
        <v>20.239999999999998</v>
      </c>
      <c r="N100" s="215">
        <f>SUM(Paniglgasse:Landstrasser_Hauptstrasse!N100)</f>
        <v>0</v>
      </c>
      <c r="O100" s="215">
        <f>SUM(Paniglgasse:Landstrasser_Hauptstrasse!O100)</f>
        <v>0</v>
      </c>
      <c r="P100" s="215">
        <f>SUM(Paniglgasse:Landstrasser_Hauptstrasse!P100)</f>
        <v>349</v>
      </c>
      <c r="Q100" s="215">
        <f>SUM(Paniglgasse:Landstrasser_Hauptstrasse!Q100)</f>
        <v>190.40000000000003</v>
      </c>
      <c r="R100" s="215">
        <f>SUM(Paniglgasse:Landstrasser_Hauptstrasse!R100)</f>
        <v>0</v>
      </c>
      <c r="S100" s="215">
        <f>SUM(Paniglgasse:Landstrasser_Hauptstrasse!S100)</f>
        <v>0</v>
      </c>
      <c r="T100" s="215">
        <f>SUM(Paniglgasse:Landstrasser_Hauptstrasse!T100)</f>
        <v>0</v>
      </c>
      <c r="U100" s="215">
        <f>SUM(Paniglgasse:Landstrasser_Hauptstrasse!U100)</f>
        <v>270.69166666666666</v>
      </c>
      <c r="V100" s="215">
        <f>SUM(Paniglgasse:Landstrasser_Hauptstrasse!V100)</f>
        <v>0</v>
      </c>
      <c r="W100" s="215">
        <f>SUM(Paniglgasse:Landstrasser_Hauptstrasse!W100)</f>
        <v>0</v>
      </c>
      <c r="X100" s="215">
        <f>SUM(Paniglgasse:Landstrasser_Hauptstrasse!X100)</f>
        <v>567.70000000000005</v>
      </c>
      <c r="Y100" s="215">
        <f>SUM(Paniglgasse:Landstrasser_Hauptstrasse!Y100)</f>
        <v>106.39166666666668</v>
      </c>
      <c r="Z100" s="215">
        <f>SUM(Paniglgasse:Landstrasser_Hauptstrasse!Z100)</f>
        <v>0</v>
      </c>
      <c r="AA100" s="215">
        <f>SUM(Paniglgasse:Landstrasser_Hauptstrasse!AA100)</f>
        <v>0</v>
      </c>
      <c r="AB100" s="215">
        <f>SUM(Paniglgasse:Landstrasser_Hauptstrasse!AB100)</f>
        <v>0</v>
      </c>
      <c r="AC100" s="215">
        <f>SUM(Paniglgasse:Landstrasser_Hauptstrasse!AC100)</f>
        <v>100.13333333333333</v>
      </c>
      <c r="AD100" s="215">
        <f>SUM(Paniglgasse:Landstrasser_Hauptstrasse!AD100)</f>
        <v>213.43333333333334</v>
      </c>
      <c r="AE100" s="215">
        <f>SUM(Paniglgasse:Landstrasser_Hauptstrasse!AE100)</f>
        <v>0</v>
      </c>
      <c r="AF100" s="215">
        <f>SUM(Paniglgasse:Landstrasser_Hauptstrasse!AF100)</f>
        <v>0</v>
      </c>
      <c r="AG100" s="215">
        <f>SUM(Paniglgasse:Landstrasser_Hauptstrasse!AG100)</f>
        <v>154.75</v>
      </c>
      <c r="AH100" s="215">
        <f>SUM(Paniglgasse:Landstrasser_Hauptstrasse!AH100)</f>
        <v>167.77499999999998</v>
      </c>
      <c r="AI100" s="215">
        <f>SUM(Paniglgasse:Landstrasser_Hauptstrasse!AI100)</f>
        <v>0</v>
      </c>
      <c r="AJ100" s="215">
        <f>SUM(Paniglgasse:Landstrasser_Hauptstrasse!AJ100)</f>
        <v>253.73333333333332</v>
      </c>
      <c r="AK100" s="215">
        <f>SUM(Paniglgasse:Landstrasser_Hauptstrasse!AK100)</f>
        <v>0</v>
      </c>
      <c r="AL100" s="215">
        <f>SUM(Paniglgasse:Landstrasser_Hauptstrasse!AL100)</f>
        <v>76.099999999999994</v>
      </c>
      <c r="AM100" s="215">
        <f>SUM(Paniglgasse:Landstrasser_Hauptstrasse!AM100)</f>
        <v>0</v>
      </c>
      <c r="AN100" s="215">
        <f>SUM(Paniglgasse:Landstrasser_Hauptstrasse!AN100)</f>
        <v>51.308333333333337</v>
      </c>
      <c r="AO100" s="215">
        <f>SUM(Paniglgasse:Landstrasser_Hauptstrasse!AO100)</f>
        <v>290.01666666666665</v>
      </c>
      <c r="AP100" s="215">
        <f>SUM(Paniglgasse:Landstrasser_Hauptstrasse!AP100)</f>
        <v>0</v>
      </c>
      <c r="AQ100" s="215">
        <f>SUM(Paniglgasse:Landstrasser_Hauptstrasse!AQ100)</f>
        <v>0</v>
      </c>
      <c r="AR100" s="215">
        <f>SUM(Paniglgasse:Landstrasser_Hauptstrasse!AR100)</f>
        <v>0</v>
      </c>
      <c r="AS100" s="215">
        <f>SUM(Paniglgasse:Landstrasser_Hauptstrasse!AS100)</f>
        <v>0</v>
      </c>
      <c r="AT100" s="215">
        <f>SUM(Paniglgasse:Landstrasser_Hauptstrasse!AT100)</f>
        <v>0</v>
      </c>
      <c r="AU100" s="215">
        <f>SUM(Paniglgasse:Landstrasser_Hauptstrasse!AU100)</f>
        <v>0</v>
      </c>
      <c r="AV100" s="215">
        <f>SUM(Paniglgasse:Landstrasser_Hauptstrasse!AV100)</f>
        <v>0</v>
      </c>
      <c r="AW100" s="215">
        <f>SUM(Paniglgasse:Landstrasser_Hauptstrasse!AW100)</f>
        <v>0</v>
      </c>
      <c r="AX100" s="215">
        <f>SUM(Paniglgasse:Landstrasser_Hauptstrasse!AX100)</f>
        <v>0</v>
      </c>
      <c r="AY100" s="215">
        <f>SUM(Paniglgasse:Landstrasser_Hauptstrasse!AY100)</f>
        <v>0</v>
      </c>
      <c r="AZ100" s="215">
        <f>SUM(Paniglgasse:Landstrasser_Hauptstrasse!AZ100)</f>
        <v>0</v>
      </c>
      <c r="BA100" s="215">
        <f>SUM(Paniglgasse:Landstrasser_Hauptstrasse!BA100)</f>
        <v>0</v>
      </c>
      <c r="BB100" s="215">
        <f>SUM(Paniglgasse:Landstrasser_Hauptstrasse!BB100)</f>
        <v>0</v>
      </c>
      <c r="BC100" s="215">
        <f>SUM(Paniglgasse:Landstrasser_Hauptstrasse!BC100)</f>
        <v>0</v>
      </c>
      <c r="BD100" s="215">
        <f>SUM(Paniglgasse:Landstrasser_Hauptstrasse!BD100)</f>
        <v>0</v>
      </c>
      <c r="BE100" s="195"/>
      <c r="BF100" s="163">
        <f>SUM(E100:H100)</f>
        <v>18.829999999999998</v>
      </c>
      <c r="BG100" s="77">
        <f>SUM(I100:L100)</f>
        <v>485.77333333333337</v>
      </c>
      <c r="BH100" s="77">
        <f>SUM(M100:Q100)</f>
        <v>559.6400000000001</v>
      </c>
      <c r="BI100" s="77">
        <f>SUM(R100:U100)</f>
        <v>270.69166666666666</v>
      </c>
      <c r="BJ100" s="77">
        <f>SUM(V100:Y100)</f>
        <v>674.0916666666667</v>
      </c>
      <c r="BK100" s="77">
        <f>SUM(Z100:AD100)</f>
        <v>313.56666666666666</v>
      </c>
      <c r="BL100" s="77">
        <f>SUM(AE100:AH100)</f>
        <v>322.52499999999998</v>
      </c>
      <c r="BM100" s="77">
        <f>SUM(AI100:AL100)</f>
        <v>329.83333333333331</v>
      </c>
      <c r="BN100" s="77">
        <f>SUM(AM100:AQ100)</f>
        <v>341.32499999999999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3316.2766666666666</v>
      </c>
      <c r="BS100" s="77">
        <f>SUM(BF100:BH100)</f>
        <v>1064.2433333333333</v>
      </c>
      <c r="BT100" s="77">
        <f>SUM(BI100:BK100)</f>
        <v>1258.3499999999999</v>
      </c>
      <c r="BU100" s="77">
        <f>SUM(BL100:BN100)</f>
        <v>993.68333333333339</v>
      </c>
      <c r="BV100" s="77">
        <f>SUM(BO100:BQ100)</f>
        <v>0</v>
      </c>
      <c r="BW100" s="77">
        <f>SUM(BF100:BK100)</f>
        <v>2322.5933333333332</v>
      </c>
      <c r="BX100" s="77">
        <f>SUM(BL100:BQ100)</f>
        <v>993.68333333333339</v>
      </c>
      <c r="BY100" s="77">
        <f>IF(Info!$O$3="Q1",$BS100,IF(Info!$O$3="Q2",$BS100+$BT100,IF(Info!$O$3="Q3",$BS100+$BT100+$BU100,$BR100)))</f>
        <v>1064.2433333333333</v>
      </c>
      <c r="BZ100" s="77">
        <f>IF(Info!$O$3="Q1",$BS100,IF(Info!$O$3="Q2",$BT100,IF(Info!$O$3="Q3",$BU100,$BV100)))</f>
        <v>1064.2433333333333</v>
      </c>
      <c r="CA100" s="197"/>
    </row>
    <row r="101" spans="1:81" x14ac:dyDescent="0.3">
      <c r="A101" s="193"/>
      <c r="B101" s="78" t="s">
        <v>358</v>
      </c>
      <c r="C101" s="194"/>
      <c r="D101" s="157">
        <f>SUM(E101:BD101)</f>
        <v>1455.71</v>
      </c>
      <c r="E101" s="215">
        <f>SUM(Paniglgasse:Landstrasser_Hauptstrasse!E101)</f>
        <v>0</v>
      </c>
      <c r="F101" s="215">
        <f>SUM(Paniglgasse:Landstrasser_Hauptstrasse!F101)</f>
        <v>331.99</v>
      </c>
      <c r="G101" s="215">
        <f>SUM(Paniglgasse:Landstrasser_Hauptstrasse!G101)</f>
        <v>0</v>
      </c>
      <c r="H101" s="215">
        <f>SUM(Paniglgasse:Landstrasser_Hauptstrasse!H101)</f>
        <v>0</v>
      </c>
      <c r="I101" s="215">
        <f>SUM(Paniglgasse:Landstrasser_Hauptstrasse!I101)</f>
        <v>0</v>
      </c>
      <c r="J101" s="215">
        <f>SUM(Paniglgasse:Landstrasser_Hauptstrasse!J101)</f>
        <v>0</v>
      </c>
      <c r="K101" s="215">
        <f>SUM(Paniglgasse:Landstrasser_Hauptstrasse!K101)</f>
        <v>0</v>
      </c>
      <c r="L101" s="215">
        <f>SUM(Paniglgasse:Landstrasser_Hauptstrasse!L101)</f>
        <v>0</v>
      </c>
      <c r="M101" s="215">
        <f>SUM(Paniglgasse:Landstrasser_Hauptstrasse!M101)</f>
        <v>0</v>
      </c>
      <c r="N101" s="215">
        <f>SUM(Paniglgasse:Landstrasser_Hauptstrasse!N101)</f>
        <v>0</v>
      </c>
      <c r="O101" s="215">
        <f>SUM(Paniglgasse:Landstrasser_Hauptstrasse!O101)</f>
        <v>0</v>
      </c>
      <c r="P101" s="215">
        <f>SUM(Paniglgasse:Landstrasser_Hauptstrasse!P101)</f>
        <v>0</v>
      </c>
      <c r="Q101" s="215">
        <f>SUM(Paniglgasse:Landstrasser_Hauptstrasse!Q101)</f>
        <v>0</v>
      </c>
      <c r="R101" s="215">
        <f>SUM(Paniglgasse:Landstrasser_Hauptstrasse!R101)</f>
        <v>0</v>
      </c>
      <c r="S101" s="215">
        <f>SUM(Paniglgasse:Landstrasser_Hauptstrasse!S101)</f>
        <v>0</v>
      </c>
      <c r="T101" s="215">
        <f>SUM(Paniglgasse:Landstrasser_Hauptstrasse!T101)</f>
        <v>0</v>
      </c>
      <c r="U101" s="215">
        <f>SUM(Paniglgasse:Landstrasser_Hauptstrasse!U101)</f>
        <v>0</v>
      </c>
      <c r="V101" s="215">
        <f>SUM(Paniglgasse:Landstrasser_Hauptstrasse!V101)</f>
        <v>0</v>
      </c>
      <c r="W101" s="215">
        <f>SUM(Paniglgasse:Landstrasser_Hauptstrasse!W101)</f>
        <v>0</v>
      </c>
      <c r="X101" s="215">
        <f>SUM(Paniglgasse:Landstrasser_Hauptstrasse!X101)</f>
        <v>0</v>
      </c>
      <c r="Y101" s="215">
        <f>SUM(Paniglgasse:Landstrasser_Hauptstrasse!Y101)</f>
        <v>0</v>
      </c>
      <c r="Z101" s="215">
        <f>SUM(Paniglgasse:Landstrasser_Hauptstrasse!Z101)</f>
        <v>0</v>
      </c>
      <c r="AA101" s="215">
        <f>SUM(Paniglgasse:Landstrasser_Hauptstrasse!AA101)</f>
        <v>0</v>
      </c>
      <c r="AB101" s="215">
        <f>SUM(Paniglgasse:Landstrasser_Hauptstrasse!AB101)</f>
        <v>0</v>
      </c>
      <c r="AC101" s="215">
        <f>SUM(Paniglgasse:Landstrasser_Hauptstrasse!AC101)</f>
        <v>0</v>
      </c>
      <c r="AD101" s="215">
        <f>SUM(Paniglgasse:Landstrasser_Hauptstrasse!AD101)</f>
        <v>0</v>
      </c>
      <c r="AE101" s="215">
        <f>SUM(Paniglgasse:Landstrasser_Hauptstrasse!AE101)</f>
        <v>0</v>
      </c>
      <c r="AF101" s="215">
        <f>SUM(Paniglgasse:Landstrasser_Hauptstrasse!AF101)</f>
        <v>0</v>
      </c>
      <c r="AG101" s="215">
        <f>SUM(Paniglgasse:Landstrasser_Hauptstrasse!AG101)</f>
        <v>0</v>
      </c>
      <c r="AH101" s="215">
        <f>SUM(Paniglgasse:Landstrasser_Hauptstrasse!AH101)</f>
        <v>94.1</v>
      </c>
      <c r="AI101" s="215">
        <f>SUM(Paniglgasse:Landstrasser_Hauptstrasse!AI101)</f>
        <v>336.62</v>
      </c>
      <c r="AJ101" s="215">
        <f>SUM(Paniglgasse:Landstrasser_Hauptstrasse!AJ101)</f>
        <v>0</v>
      </c>
      <c r="AK101" s="215">
        <f>SUM(Paniglgasse:Landstrasser_Hauptstrasse!AK101)</f>
        <v>0</v>
      </c>
      <c r="AL101" s="215">
        <f>SUM(Paniglgasse:Landstrasser_Hauptstrasse!AL101)</f>
        <v>0</v>
      </c>
      <c r="AM101" s="215">
        <f>SUM(Paniglgasse:Landstrasser_Hauptstrasse!AM101)</f>
        <v>0</v>
      </c>
      <c r="AN101" s="215">
        <f>SUM(Paniglgasse:Landstrasser_Hauptstrasse!AN101)</f>
        <v>0</v>
      </c>
      <c r="AO101" s="215">
        <f>SUM(Paniglgasse:Landstrasser_Hauptstrasse!AO101)</f>
        <v>693</v>
      </c>
      <c r="AP101" s="215">
        <f>SUM(Paniglgasse:Landstrasser_Hauptstrasse!AP101)</f>
        <v>0</v>
      </c>
      <c r="AQ101" s="215">
        <f>SUM(Paniglgasse:Landstrasser_Hauptstrasse!AQ101)</f>
        <v>0</v>
      </c>
      <c r="AR101" s="215">
        <f>SUM(Paniglgasse:Landstrasser_Hauptstrasse!AR101)</f>
        <v>0</v>
      </c>
      <c r="AS101" s="215">
        <f>SUM(Paniglgasse:Landstrasser_Hauptstrasse!AS101)</f>
        <v>0</v>
      </c>
      <c r="AT101" s="215">
        <f>SUM(Paniglgasse:Landstrasser_Hauptstrasse!AT101)</f>
        <v>0</v>
      </c>
      <c r="AU101" s="215">
        <f>SUM(Paniglgasse:Landstrasser_Hauptstrasse!AU101)</f>
        <v>0</v>
      </c>
      <c r="AV101" s="215">
        <f>SUM(Paniglgasse:Landstrasser_Hauptstrasse!AV101)</f>
        <v>0</v>
      </c>
      <c r="AW101" s="215">
        <f>SUM(Paniglgasse:Landstrasser_Hauptstrasse!AW101)</f>
        <v>0</v>
      </c>
      <c r="AX101" s="215">
        <f>SUM(Paniglgasse:Landstrasser_Hauptstrasse!AX101)</f>
        <v>0</v>
      </c>
      <c r="AY101" s="215">
        <f>SUM(Paniglgasse:Landstrasser_Hauptstrasse!AY101)</f>
        <v>0</v>
      </c>
      <c r="AZ101" s="215">
        <f>SUM(Paniglgasse:Landstrasser_Hauptstrasse!AZ101)</f>
        <v>0</v>
      </c>
      <c r="BA101" s="215">
        <f>SUM(Paniglgasse:Landstrasser_Hauptstrasse!BA101)</f>
        <v>0</v>
      </c>
      <c r="BB101" s="215">
        <f>SUM(Paniglgasse:Landstrasser_Hauptstrasse!BB101)</f>
        <v>0</v>
      </c>
      <c r="BC101" s="215">
        <f>SUM(Paniglgasse:Landstrasser_Hauptstrasse!BC101)</f>
        <v>0</v>
      </c>
      <c r="BD101" s="215">
        <f>SUM(Paniglgasse:Landstrasser_Hauptstrasse!BD101)</f>
        <v>0</v>
      </c>
      <c r="BE101" s="195"/>
      <c r="BF101" s="163">
        <f>SUM(E101:H101)</f>
        <v>331.99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94.1</v>
      </c>
      <c r="BM101" s="77">
        <f>SUM(AI101:AL101)</f>
        <v>336.62</v>
      </c>
      <c r="BN101" s="77">
        <f>SUM(AM101:AQ101)</f>
        <v>693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1455.71</v>
      </c>
      <c r="BS101" s="77">
        <f>SUM(BF101:BH101)</f>
        <v>331.99</v>
      </c>
      <c r="BT101" s="77">
        <f>SUM(BI101:BK101)</f>
        <v>0</v>
      </c>
      <c r="BU101" s="77">
        <f>SUM(BL101:BN101)</f>
        <v>1123.72</v>
      </c>
      <c r="BV101" s="77">
        <f>SUM(BO101:BQ101)</f>
        <v>0</v>
      </c>
      <c r="BW101" s="77">
        <f>SUM(BF101:BK101)</f>
        <v>331.99</v>
      </c>
      <c r="BX101" s="77">
        <f>SUM(BL101:BQ101)</f>
        <v>1123.72</v>
      </c>
      <c r="BY101" s="77">
        <f>IF(Info!$O$3="Q1",$BS101,IF(Info!$O$3="Q2",$BS101+$BT101,IF(Info!$O$3="Q3",$BS101+$BT101+$BU101,$BR101)))</f>
        <v>331.99</v>
      </c>
      <c r="BZ101" s="77">
        <f>IF(Info!$O$3="Q1",$BS101,IF(Info!$O$3="Q2",$BT101,IF(Info!$O$3="Q3",$BU101,$BV101)))</f>
        <v>331.99</v>
      </c>
      <c r="CA101" s="197"/>
    </row>
    <row r="102" spans="1:81" x14ac:dyDescent="0.3">
      <c r="A102" s="193"/>
      <c r="B102" s="78" t="s">
        <v>359</v>
      </c>
      <c r="C102" s="194"/>
      <c r="D102" s="157">
        <f>SUM(E102:BD102)</f>
        <v>2337.8199999999997</v>
      </c>
      <c r="E102" s="215">
        <f>SUM(Paniglgasse:Landstrasser_Hauptstrasse!E102)</f>
        <v>0</v>
      </c>
      <c r="F102" s="215">
        <f>SUM(Paniglgasse:Landstrasser_Hauptstrasse!F102)</f>
        <v>199.69000000000003</v>
      </c>
      <c r="G102" s="215">
        <f>SUM(Paniglgasse:Landstrasser_Hauptstrasse!G102)</f>
        <v>84.4</v>
      </c>
      <c r="H102" s="215">
        <f>SUM(Paniglgasse:Landstrasser_Hauptstrasse!H102)</f>
        <v>0</v>
      </c>
      <c r="I102" s="215">
        <f>SUM(Paniglgasse:Landstrasser_Hauptstrasse!I102)</f>
        <v>176.99</v>
      </c>
      <c r="J102" s="215">
        <f>SUM(Paniglgasse:Landstrasser_Hauptstrasse!J102)</f>
        <v>77.81</v>
      </c>
      <c r="K102" s="215">
        <f>SUM(Paniglgasse:Landstrasser_Hauptstrasse!K102)</f>
        <v>0</v>
      </c>
      <c r="L102" s="215">
        <f>SUM(Paniglgasse:Landstrasser_Hauptstrasse!L102)</f>
        <v>0</v>
      </c>
      <c r="M102" s="215">
        <f>SUM(Paniglgasse:Landstrasser_Hauptstrasse!M102)</f>
        <v>89.5</v>
      </c>
      <c r="N102" s="215">
        <f>SUM(Paniglgasse:Landstrasser_Hauptstrasse!N102)</f>
        <v>194.77</v>
      </c>
      <c r="O102" s="215">
        <f>SUM(Paniglgasse:Landstrasser_Hauptstrasse!O102)</f>
        <v>0</v>
      </c>
      <c r="P102" s="215">
        <f>SUM(Paniglgasse:Landstrasser_Hauptstrasse!P102)</f>
        <v>0</v>
      </c>
      <c r="Q102" s="215">
        <f>SUM(Paniglgasse:Landstrasser_Hauptstrasse!Q102)</f>
        <v>0</v>
      </c>
      <c r="R102" s="215">
        <f>SUM(Paniglgasse:Landstrasser_Hauptstrasse!R102)</f>
        <v>102.1</v>
      </c>
      <c r="S102" s="215">
        <f>SUM(Paniglgasse:Landstrasser_Hauptstrasse!S102)</f>
        <v>176.43</v>
      </c>
      <c r="T102" s="215">
        <f>SUM(Paniglgasse:Landstrasser_Hauptstrasse!T102)</f>
        <v>0</v>
      </c>
      <c r="U102" s="215">
        <f>SUM(Paniglgasse:Landstrasser_Hauptstrasse!U102)</f>
        <v>0</v>
      </c>
      <c r="V102" s="215">
        <f>SUM(Paniglgasse:Landstrasser_Hauptstrasse!V102)</f>
        <v>118.57</v>
      </c>
      <c r="W102" s="215">
        <f>SUM(Paniglgasse:Landstrasser_Hauptstrasse!W102)</f>
        <v>58</v>
      </c>
      <c r="X102" s="215">
        <f>SUM(Paniglgasse:Landstrasser_Hauptstrasse!X102)</f>
        <v>0</v>
      </c>
      <c r="Y102" s="215">
        <f>SUM(Paniglgasse:Landstrasser_Hauptstrasse!Y102)</f>
        <v>103.57</v>
      </c>
      <c r="Z102" s="215">
        <f>SUM(Paniglgasse:Landstrasser_Hauptstrasse!Z102)</f>
        <v>174.29</v>
      </c>
      <c r="AA102" s="215">
        <f>SUM(Paniglgasse:Landstrasser_Hauptstrasse!AA102)</f>
        <v>0</v>
      </c>
      <c r="AB102" s="215">
        <f>SUM(Paniglgasse:Landstrasser_Hauptstrasse!AB102)</f>
        <v>0</v>
      </c>
      <c r="AC102" s="215">
        <f>SUM(Paniglgasse:Landstrasser_Hauptstrasse!AC102)</f>
        <v>0</v>
      </c>
      <c r="AD102" s="215">
        <f>SUM(Paniglgasse:Landstrasser_Hauptstrasse!AD102)</f>
        <v>80.64</v>
      </c>
      <c r="AE102" s="215">
        <f>SUM(Paniglgasse:Landstrasser_Hauptstrasse!AE102)</f>
        <v>170.84</v>
      </c>
      <c r="AF102" s="215">
        <f>SUM(Paniglgasse:Landstrasser_Hauptstrasse!AF102)</f>
        <v>0</v>
      </c>
      <c r="AG102" s="215">
        <f>SUM(Paniglgasse:Landstrasser_Hauptstrasse!AG102)</f>
        <v>0</v>
      </c>
      <c r="AH102" s="215">
        <f>SUM(Paniglgasse:Landstrasser_Hauptstrasse!AH102)</f>
        <v>0</v>
      </c>
      <c r="AI102" s="215">
        <f>SUM(Paniglgasse:Landstrasser_Hauptstrasse!AI102)</f>
        <v>167.79</v>
      </c>
      <c r="AJ102" s="215">
        <f>SUM(Paniglgasse:Landstrasser_Hauptstrasse!AJ102)</f>
        <v>91.85</v>
      </c>
      <c r="AK102" s="215">
        <f>SUM(Paniglgasse:Landstrasser_Hauptstrasse!AK102)</f>
        <v>0</v>
      </c>
      <c r="AL102" s="215">
        <f>SUM(Paniglgasse:Landstrasser_Hauptstrasse!AL102)</f>
        <v>0</v>
      </c>
      <c r="AM102" s="215">
        <f>SUM(Paniglgasse:Landstrasser_Hauptstrasse!AM102)</f>
        <v>0</v>
      </c>
      <c r="AN102" s="215">
        <f>SUM(Paniglgasse:Landstrasser_Hauptstrasse!AN102)</f>
        <v>90.64</v>
      </c>
      <c r="AO102" s="215">
        <f>SUM(Paniglgasse:Landstrasser_Hauptstrasse!AO102)</f>
        <v>179.94</v>
      </c>
      <c r="AP102" s="215">
        <f>SUM(Paniglgasse:Landstrasser_Hauptstrasse!AP102)</f>
        <v>0</v>
      </c>
      <c r="AQ102" s="215">
        <f>SUM(Paniglgasse:Landstrasser_Hauptstrasse!AQ102)</f>
        <v>0</v>
      </c>
      <c r="AR102" s="215">
        <f>SUM(Paniglgasse:Landstrasser_Hauptstrasse!AR102)</f>
        <v>0</v>
      </c>
      <c r="AS102" s="215">
        <f>SUM(Paniglgasse:Landstrasser_Hauptstrasse!AS102)</f>
        <v>0</v>
      </c>
      <c r="AT102" s="215">
        <f>SUM(Paniglgasse:Landstrasser_Hauptstrasse!AT102)</f>
        <v>0</v>
      </c>
      <c r="AU102" s="215">
        <f>SUM(Paniglgasse:Landstrasser_Hauptstrasse!AU102)</f>
        <v>0</v>
      </c>
      <c r="AV102" s="215">
        <f>SUM(Paniglgasse:Landstrasser_Hauptstrasse!AV102)</f>
        <v>0</v>
      </c>
      <c r="AW102" s="215">
        <f>SUM(Paniglgasse:Landstrasser_Hauptstrasse!AW102)</f>
        <v>0</v>
      </c>
      <c r="AX102" s="215">
        <f>SUM(Paniglgasse:Landstrasser_Hauptstrasse!AX102)</f>
        <v>0</v>
      </c>
      <c r="AY102" s="215">
        <f>SUM(Paniglgasse:Landstrasser_Hauptstrasse!AY102)</f>
        <v>0</v>
      </c>
      <c r="AZ102" s="215">
        <f>SUM(Paniglgasse:Landstrasser_Hauptstrasse!AZ102)</f>
        <v>0</v>
      </c>
      <c r="BA102" s="215">
        <f>SUM(Paniglgasse:Landstrasser_Hauptstrasse!BA102)</f>
        <v>0</v>
      </c>
      <c r="BB102" s="215">
        <f>SUM(Paniglgasse:Landstrasser_Hauptstrasse!BB102)</f>
        <v>0</v>
      </c>
      <c r="BC102" s="215">
        <f>SUM(Paniglgasse:Landstrasser_Hauptstrasse!BC102)</f>
        <v>0</v>
      </c>
      <c r="BD102" s="215">
        <f>SUM(Paniglgasse:Landstrasser_Hauptstrasse!BD102)</f>
        <v>0</v>
      </c>
      <c r="BE102" s="195"/>
      <c r="BF102" s="163">
        <f>SUM(E102:H102)</f>
        <v>284.09000000000003</v>
      </c>
      <c r="BG102" s="77">
        <f>SUM(I102:L102)</f>
        <v>254.8</v>
      </c>
      <c r="BH102" s="77">
        <f>SUM(M102:Q102)</f>
        <v>284.27</v>
      </c>
      <c r="BI102" s="77">
        <f>SUM(R102:U102)</f>
        <v>278.52999999999997</v>
      </c>
      <c r="BJ102" s="77">
        <f>SUM(V102:Y102)</f>
        <v>280.14</v>
      </c>
      <c r="BK102" s="77">
        <f>SUM(Z102:AD102)</f>
        <v>254.93</v>
      </c>
      <c r="BL102" s="77">
        <f>SUM(AE102:AH102)</f>
        <v>170.84</v>
      </c>
      <c r="BM102" s="77">
        <f>SUM(AI102:AL102)</f>
        <v>259.64</v>
      </c>
      <c r="BN102" s="77">
        <f>SUM(AM102:AQ102)</f>
        <v>270.58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2337.8199999999997</v>
      </c>
      <c r="BS102" s="77">
        <f>SUM(BF102:BH102)</f>
        <v>823.16000000000008</v>
      </c>
      <c r="BT102" s="77">
        <f>SUM(BI102:BK102)</f>
        <v>813.59999999999991</v>
      </c>
      <c r="BU102" s="77">
        <f>SUM(BL102:BN102)</f>
        <v>701.06</v>
      </c>
      <c r="BV102" s="77">
        <f>SUM(BO102:BQ102)</f>
        <v>0</v>
      </c>
      <c r="BW102" s="77">
        <f>SUM(BF102:BK102)</f>
        <v>1636.76</v>
      </c>
      <c r="BX102" s="77">
        <f>SUM(BL102:BQ102)</f>
        <v>701.06</v>
      </c>
      <c r="BY102" s="77">
        <f>IF(Info!$O$3="Q1",$BS102,IF(Info!$O$3="Q2",$BS102+$BT102,IF(Info!$O$3="Q3",$BS102+$BT102+$BU102,$BR102)))</f>
        <v>823.16000000000008</v>
      </c>
      <c r="BZ102" s="77">
        <f>IF(Info!$O$3="Q1",$BS102,IF(Info!$O$3="Q2",$BT102,IF(Info!$O$3="Q3",$BU102,$BV102)))</f>
        <v>823.16000000000008</v>
      </c>
      <c r="CA102" s="197"/>
      <c r="CC102" s="42"/>
    </row>
    <row r="103" spans="1:81" x14ac:dyDescent="0.3">
      <c r="A103" s="193"/>
      <c r="B103" s="78" t="s">
        <v>67</v>
      </c>
      <c r="C103" s="194"/>
      <c r="D103" s="157">
        <f>SUM(E103:BD103)</f>
        <v>4050.44</v>
      </c>
      <c r="E103" s="215">
        <f>SUM(Paniglgasse:Landstrasser_Hauptstrasse!E103)</f>
        <v>0</v>
      </c>
      <c r="F103" s="215">
        <f>SUM(Paniglgasse:Landstrasser_Hauptstrasse!F103)</f>
        <v>0</v>
      </c>
      <c r="G103" s="215">
        <f>SUM(Paniglgasse:Landstrasser_Hauptstrasse!G103)</f>
        <v>0</v>
      </c>
      <c r="H103" s="215">
        <f>SUM(Paniglgasse:Landstrasser_Hauptstrasse!H103)</f>
        <v>38.25</v>
      </c>
      <c r="I103" s="215">
        <f>SUM(Paniglgasse:Landstrasser_Hauptstrasse!I103)</f>
        <v>0</v>
      </c>
      <c r="J103" s="215">
        <f>SUM(Paniglgasse:Landstrasser_Hauptstrasse!J103)</f>
        <v>100.67</v>
      </c>
      <c r="K103" s="215">
        <f>SUM(Paniglgasse:Landstrasser_Hauptstrasse!K103)</f>
        <v>38.25</v>
      </c>
      <c r="L103" s="215">
        <f>SUM(Paniglgasse:Landstrasser_Hauptstrasse!L103)</f>
        <v>544</v>
      </c>
      <c r="M103" s="215">
        <f>SUM(Paniglgasse:Landstrasser_Hauptstrasse!M103)</f>
        <v>38.25</v>
      </c>
      <c r="N103" s="215">
        <f>SUM(Paniglgasse:Landstrasser_Hauptstrasse!N103)</f>
        <v>0</v>
      </c>
      <c r="O103" s="215">
        <f>SUM(Paniglgasse:Landstrasser_Hauptstrasse!O103)</f>
        <v>0</v>
      </c>
      <c r="P103" s="215">
        <f>SUM(Paniglgasse:Landstrasser_Hauptstrasse!P103)</f>
        <v>0</v>
      </c>
      <c r="Q103" s="215">
        <f>SUM(Paniglgasse:Landstrasser_Hauptstrasse!Q103)</f>
        <v>0</v>
      </c>
      <c r="R103" s="215">
        <f>SUM(Paniglgasse:Landstrasser_Hauptstrasse!R103)</f>
        <v>0</v>
      </c>
      <c r="S103" s="215">
        <f>SUM(Paniglgasse:Landstrasser_Hauptstrasse!S103)</f>
        <v>0</v>
      </c>
      <c r="T103" s="215">
        <f>SUM(Paniglgasse:Landstrasser_Hauptstrasse!T103)</f>
        <v>0</v>
      </c>
      <c r="U103" s="215">
        <f>SUM(Paniglgasse:Landstrasser_Hauptstrasse!U103)</f>
        <v>0</v>
      </c>
      <c r="V103" s="215">
        <f>SUM(Paniglgasse:Landstrasser_Hauptstrasse!V103)</f>
        <v>0</v>
      </c>
      <c r="W103" s="215">
        <f>SUM(Paniglgasse:Landstrasser_Hauptstrasse!W103)</f>
        <v>0</v>
      </c>
      <c r="X103" s="215">
        <f>SUM(Paniglgasse:Landstrasser_Hauptstrasse!X103)</f>
        <v>0</v>
      </c>
      <c r="Y103" s="215">
        <f>SUM(Paniglgasse:Landstrasser_Hauptstrasse!Y103)</f>
        <v>0</v>
      </c>
      <c r="Z103" s="215">
        <f>SUM(Paniglgasse:Landstrasser_Hauptstrasse!Z103)</f>
        <v>0</v>
      </c>
      <c r="AA103" s="215">
        <f>SUM(Paniglgasse:Landstrasser_Hauptstrasse!AA103)</f>
        <v>0</v>
      </c>
      <c r="AB103" s="215">
        <f>SUM(Paniglgasse:Landstrasser_Hauptstrasse!AB103)</f>
        <v>268.89999999999998</v>
      </c>
      <c r="AC103" s="215">
        <f>SUM(Paniglgasse:Landstrasser_Hauptstrasse!AC103)</f>
        <v>0</v>
      </c>
      <c r="AD103" s="215">
        <f>SUM(Paniglgasse:Landstrasser_Hauptstrasse!AD103)</f>
        <v>1880</v>
      </c>
      <c r="AE103" s="215">
        <f>SUM(Paniglgasse:Landstrasser_Hauptstrasse!AE103)</f>
        <v>0</v>
      </c>
      <c r="AF103" s="215">
        <f>SUM(Paniglgasse:Landstrasser_Hauptstrasse!AF103)</f>
        <v>124.87</v>
      </c>
      <c r="AG103" s="215">
        <f>SUM(Paniglgasse:Landstrasser_Hauptstrasse!AG103)</f>
        <v>118.9</v>
      </c>
      <c r="AH103" s="215">
        <f>SUM(Paniglgasse:Landstrasser_Hauptstrasse!AH103)</f>
        <v>189.9</v>
      </c>
      <c r="AI103" s="215">
        <f>SUM(Paniglgasse:Landstrasser_Hauptstrasse!AI103)</f>
        <v>0</v>
      </c>
      <c r="AJ103" s="215">
        <f>SUM(Paniglgasse:Landstrasser_Hauptstrasse!AJ103)</f>
        <v>164.5</v>
      </c>
      <c r="AK103" s="215">
        <f>SUM(Paniglgasse:Landstrasser_Hauptstrasse!AK103)</f>
        <v>130.17000000000002</v>
      </c>
      <c r="AL103" s="215">
        <f>SUM(Paniglgasse:Landstrasser_Hauptstrasse!AL103)</f>
        <v>126.91</v>
      </c>
      <c r="AM103" s="215">
        <f>SUM(Paniglgasse:Landstrasser_Hauptstrasse!AM103)</f>
        <v>123</v>
      </c>
      <c r="AN103" s="215">
        <f>SUM(Paniglgasse:Landstrasser_Hauptstrasse!AN103)</f>
        <v>80</v>
      </c>
      <c r="AO103" s="215">
        <f>SUM(Paniglgasse:Landstrasser_Hauptstrasse!AO103)</f>
        <v>83.87</v>
      </c>
      <c r="AP103" s="215">
        <f>SUM(Paniglgasse:Landstrasser_Hauptstrasse!AP103)</f>
        <v>0</v>
      </c>
      <c r="AQ103" s="215">
        <f>SUM(Paniglgasse:Landstrasser_Hauptstrasse!AQ103)</f>
        <v>0</v>
      </c>
      <c r="AR103" s="215">
        <f>SUM(Paniglgasse:Landstrasser_Hauptstrasse!AR103)</f>
        <v>0</v>
      </c>
      <c r="AS103" s="215">
        <f>SUM(Paniglgasse:Landstrasser_Hauptstrasse!AS103)</f>
        <v>0</v>
      </c>
      <c r="AT103" s="215">
        <f>SUM(Paniglgasse:Landstrasser_Hauptstrasse!AT103)</f>
        <v>0</v>
      </c>
      <c r="AU103" s="215">
        <f>SUM(Paniglgasse:Landstrasser_Hauptstrasse!AU103)</f>
        <v>0</v>
      </c>
      <c r="AV103" s="215">
        <f>SUM(Paniglgasse:Landstrasser_Hauptstrasse!AV103)</f>
        <v>0</v>
      </c>
      <c r="AW103" s="215">
        <f>SUM(Paniglgasse:Landstrasser_Hauptstrasse!AW103)</f>
        <v>0</v>
      </c>
      <c r="AX103" s="215">
        <f>SUM(Paniglgasse:Landstrasser_Hauptstrasse!AX103)</f>
        <v>0</v>
      </c>
      <c r="AY103" s="215">
        <f>SUM(Paniglgasse:Landstrasser_Hauptstrasse!AY103)</f>
        <v>0</v>
      </c>
      <c r="AZ103" s="215">
        <f>SUM(Paniglgasse:Landstrasser_Hauptstrasse!AZ103)</f>
        <v>0</v>
      </c>
      <c r="BA103" s="215">
        <f>SUM(Paniglgasse:Landstrasser_Hauptstrasse!BA103)</f>
        <v>0</v>
      </c>
      <c r="BB103" s="215">
        <f>SUM(Paniglgasse:Landstrasser_Hauptstrasse!BB103)</f>
        <v>0</v>
      </c>
      <c r="BC103" s="215">
        <f>SUM(Paniglgasse:Landstrasser_Hauptstrasse!BC103)</f>
        <v>0</v>
      </c>
      <c r="BD103" s="215">
        <f>SUM(Paniglgasse:Landstrasser_Hauptstrasse!BD103)</f>
        <v>0</v>
      </c>
      <c r="BE103" s="195"/>
      <c r="BF103" s="163">
        <f>SUM(E103:H103)</f>
        <v>38.25</v>
      </c>
      <c r="BG103" s="77">
        <f>SUM(I103:L103)</f>
        <v>682.92000000000007</v>
      </c>
      <c r="BH103" s="77">
        <f>SUM(M103:Q103)</f>
        <v>38.25</v>
      </c>
      <c r="BI103" s="77">
        <f>SUM(R103:U103)</f>
        <v>0</v>
      </c>
      <c r="BJ103" s="77">
        <f>SUM(V103:Y103)</f>
        <v>0</v>
      </c>
      <c r="BK103" s="77">
        <f>SUM(Z103:AD103)</f>
        <v>2148.9</v>
      </c>
      <c r="BL103" s="77">
        <f>SUM(AE103:AH103)</f>
        <v>433.67</v>
      </c>
      <c r="BM103" s="77">
        <f>SUM(AI103:AL103)</f>
        <v>421.58000000000004</v>
      </c>
      <c r="BN103" s="77">
        <f>SUM(AM103:AQ103)</f>
        <v>286.87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4050.44</v>
      </c>
      <c r="BS103" s="77">
        <f>SUM(BF103:BH103)</f>
        <v>759.42000000000007</v>
      </c>
      <c r="BT103" s="77">
        <f>SUM(BI103:BK103)</f>
        <v>2148.9</v>
      </c>
      <c r="BU103" s="77">
        <f>SUM(BL103:BN103)</f>
        <v>1142.1199999999999</v>
      </c>
      <c r="BV103" s="77">
        <f>SUM(BO103:BQ103)</f>
        <v>0</v>
      </c>
      <c r="BW103" s="77">
        <f>SUM(BF103:BK103)</f>
        <v>2908.32</v>
      </c>
      <c r="BX103" s="77">
        <f>SUM(BL103:BQ103)</f>
        <v>1142.1199999999999</v>
      </c>
      <c r="BY103" s="77">
        <f>IF(Info!$O$3="Q1",$BS103,IF(Info!$O$3="Q2",$BS103+$BT103,IF(Info!$O$3="Q3",$BS103+$BT103+$BU103,$BR103)))</f>
        <v>759.42000000000007</v>
      </c>
      <c r="BZ103" s="77">
        <f>IF(Info!$O$3="Q1",$BS103,IF(Info!$O$3="Q2",$BT103,IF(Info!$O$3="Q3",$BU103,$BV103)))</f>
        <v>759.42000000000007</v>
      </c>
      <c r="CA103" s="197"/>
    </row>
    <row r="104" spans="1:81" x14ac:dyDescent="0.3">
      <c r="A104" s="204"/>
      <c r="B104" s="160" t="s">
        <v>360</v>
      </c>
      <c r="C104" s="194"/>
      <c r="D104" s="157">
        <f>SUM(E104:BD104)</f>
        <v>11160.24666666667</v>
      </c>
      <c r="E104" s="157">
        <f t="shared" ref="E104:AJ104" si="124">SUM(E100:E103)</f>
        <v>0</v>
      </c>
      <c r="F104" s="157">
        <f t="shared" si="124"/>
        <v>539.80000000000007</v>
      </c>
      <c r="G104" s="157">
        <f t="shared" si="124"/>
        <v>95.110000000000014</v>
      </c>
      <c r="H104" s="157">
        <f t="shared" si="124"/>
        <v>38.25</v>
      </c>
      <c r="I104" s="157">
        <f t="shared" si="124"/>
        <v>176.99</v>
      </c>
      <c r="J104" s="157">
        <f t="shared" si="124"/>
        <v>210.26</v>
      </c>
      <c r="K104" s="157">
        <f t="shared" si="124"/>
        <v>419.43333333333334</v>
      </c>
      <c r="L104" s="157">
        <f t="shared" si="124"/>
        <v>616.80999999999995</v>
      </c>
      <c r="M104" s="157">
        <f t="shared" si="124"/>
        <v>147.99</v>
      </c>
      <c r="N104" s="157">
        <f t="shared" si="124"/>
        <v>194.77</v>
      </c>
      <c r="O104" s="157">
        <f t="shared" si="124"/>
        <v>0</v>
      </c>
      <c r="P104" s="157">
        <f t="shared" si="124"/>
        <v>349</v>
      </c>
      <c r="Q104" s="157">
        <f t="shared" si="124"/>
        <v>190.40000000000003</v>
      </c>
      <c r="R104" s="157">
        <f t="shared" si="124"/>
        <v>102.1</v>
      </c>
      <c r="S104" s="157">
        <f t="shared" si="124"/>
        <v>176.43</v>
      </c>
      <c r="T104" s="157">
        <f t="shared" si="124"/>
        <v>0</v>
      </c>
      <c r="U104" s="157">
        <f t="shared" si="124"/>
        <v>270.69166666666666</v>
      </c>
      <c r="V104" s="157">
        <f t="shared" si="124"/>
        <v>118.57</v>
      </c>
      <c r="W104" s="157">
        <f t="shared" si="124"/>
        <v>58</v>
      </c>
      <c r="X104" s="157">
        <f t="shared" si="124"/>
        <v>567.70000000000005</v>
      </c>
      <c r="Y104" s="157">
        <f t="shared" si="124"/>
        <v>209.96166666666667</v>
      </c>
      <c r="Z104" s="157">
        <f t="shared" si="124"/>
        <v>174.29</v>
      </c>
      <c r="AA104" s="157">
        <f t="shared" si="124"/>
        <v>0</v>
      </c>
      <c r="AB104" s="157">
        <f t="shared" si="124"/>
        <v>268.89999999999998</v>
      </c>
      <c r="AC104" s="157">
        <f t="shared" si="124"/>
        <v>100.13333333333333</v>
      </c>
      <c r="AD104" s="157">
        <f t="shared" si="124"/>
        <v>2174.0733333333333</v>
      </c>
      <c r="AE104" s="157">
        <f t="shared" si="124"/>
        <v>170.84</v>
      </c>
      <c r="AF104" s="157">
        <f t="shared" si="124"/>
        <v>124.87</v>
      </c>
      <c r="AG104" s="157">
        <f t="shared" si="124"/>
        <v>273.64999999999998</v>
      </c>
      <c r="AH104" s="157">
        <f t="shared" si="124"/>
        <v>451.77499999999998</v>
      </c>
      <c r="AI104" s="157">
        <f t="shared" si="124"/>
        <v>504.40999999999997</v>
      </c>
      <c r="AJ104" s="157">
        <f t="shared" si="124"/>
        <v>510.08333333333331</v>
      </c>
      <c r="AK104" s="157">
        <f t="shared" ref="AK104:BP104" si="125">SUM(AK100:AK103)</f>
        <v>130.17000000000002</v>
      </c>
      <c r="AL104" s="157">
        <f t="shared" si="125"/>
        <v>203.01</v>
      </c>
      <c r="AM104" s="157">
        <f t="shared" si="125"/>
        <v>123</v>
      </c>
      <c r="AN104" s="157">
        <f t="shared" si="125"/>
        <v>221.94833333333332</v>
      </c>
      <c r="AO104" s="157">
        <f t="shared" si="125"/>
        <v>1246.8266666666668</v>
      </c>
      <c r="AP104" s="157">
        <f t="shared" si="125"/>
        <v>0</v>
      </c>
      <c r="AQ104" s="157">
        <f t="shared" si="125"/>
        <v>0</v>
      </c>
      <c r="AR104" s="157">
        <f t="shared" si="125"/>
        <v>0</v>
      </c>
      <c r="AS104" s="157">
        <f t="shared" si="125"/>
        <v>0</v>
      </c>
      <c r="AT104" s="157">
        <f t="shared" si="125"/>
        <v>0</v>
      </c>
      <c r="AU104" s="157">
        <f t="shared" si="125"/>
        <v>0</v>
      </c>
      <c r="AV104" s="157">
        <f t="shared" si="125"/>
        <v>0</v>
      </c>
      <c r="AW104" s="157">
        <f t="shared" si="125"/>
        <v>0</v>
      </c>
      <c r="AX104" s="157">
        <f t="shared" si="125"/>
        <v>0</v>
      </c>
      <c r="AY104" s="157">
        <f t="shared" si="125"/>
        <v>0</v>
      </c>
      <c r="AZ104" s="157">
        <f t="shared" si="125"/>
        <v>0</v>
      </c>
      <c r="BA104" s="157">
        <f t="shared" si="125"/>
        <v>0</v>
      </c>
      <c r="BB104" s="157">
        <f t="shared" si="125"/>
        <v>0</v>
      </c>
      <c r="BC104" s="157">
        <f t="shared" si="125"/>
        <v>0</v>
      </c>
      <c r="BD104" s="157">
        <f t="shared" si="125"/>
        <v>0</v>
      </c>
      <c r="BE104" s="195"/>
      <c r="BF104" s="162">
        <f>SUM(E104:H104)</f>
        <v>673.16000000000008</v>
      </c>
      <c r="BG104" s="157">
        <f>SUM(I104:L104)</f>
        <v>1423.4933333333333</v>
      </c>
      <c r="BH104" s="157">
        <f>SUM(M104:Q104)</f>
        <v>882.16000000000008</v>
      </c>
      <c r="BI104" s="157">
        <f>SUM(R104:U104)</f>
        <v>549.22166666666658</v>
      </c>
      <c r="BJ104" s="157">
        <f>SUM(V104:Y104)</f>
        <v>954.23166666666668</v>
      </c>
      <c r="BK104" s="157">
        <f>SUM(Z104:AD104)</f>
        <v>2717.3966666666665</v>
      </c>
      <c r="BL104" s="157">
        <f>SUM(AE104:AH104)</f>
        <v>1021.135</v>
      </c>
      <c r="BM104" s="157">
        <f>SUM(AI104:AL104)</f>
        <v>1347.6733333333334</v>
      </c>
      <c r="BN104" s="157">
        <f>SUM(AM104:AQ104)</f>
        <v>1591.7750000000001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11160.246666666666</v>
      </c>
      <c r="BS104" s="157">
        <f>SUM(BF104:BH104)</f>
        <v>2978.8133333333335</v>
      </c>
      <c r="BT104" s="157">
        <f>SUM(BI104:BK104)</f>
        <v>4220.8500000000004</v>
      </c>
      <c r="BU104" s="157">
        <f>SUM(BL104:BN104)</f>
        <v>3960.5833333333335</v>
      </c>
      <c r="BV104" s="157">
        <f>SUM(BO104:BQ104)</f>
        <v>0</v>
      </c>
      <c r="BW104" s="157">
        <f>SUM(BF104:BK104)</f>
        <v>7199.663333333333</v>
      </c>
      <c r="BX104" s="157">
        <f>SUM(BL104:BQ104)</f>
        <v>3960.5833333333335</v>
      </c>
      <c r="BY104" s="157">
        <f>IF(Info!$O$3="Q1",$BS104,IF(Info!$O$3="Q2",$BS104+$BT104,IF(Info!$O$3="Q3",$BS104+$BT104+$BU104,$BR104)))</f>
        <v>2978.8133333333335</v>
      </c>
      <c r="BZ104" s="157">
        <f>IF(Info!$O$3="Q1",$BS104,IF(Info!$O$3="Q2",$BT104,IF(Info!$O$3="Q3",$BU104,$BV104)))</f>
        <v>2978.8133333333335</v>
      </c>
      <c r="CA104" s="197"/>
    </row>
    <row r="105" spans="1:81" ht="15.6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x14ac:dyDescent="0.3">
      <c r="A106" s="193"/>
      <c r="B106" s="78" t="s">
        <v>362</v>
      </c>
      <c r="C106" s="194"/>
      <c r="D106" s="157">
        <f>SUM(E106:BD106)</f>
        <v>7754.6859999999961</v>
      </c>
      <c r="E106" s="215">
        <f>SUM(Paniglgasse:Landstrasser_Hauptstrasse!E106)</f>
        <v>205.88</v>
      </c>
      <c r="F106" s="215">
        <f>SUM(Paniglgasse:Landstrasser_Hauptstrasse!F106)</f>
        <v>205.88</v>
      </c>
      <c r="G106" s="215">
        <f>SUM(Paniglgasse:Landstrasser_Hauptstrasse!G106)</f>
        <v>205.88</v>
      </c>
      <c r="H106" s="215">
        <f>SUM(Paniglgasse:Landstrasser_Hauptstrasse!H106)</f>
        <v>205.88</v>
      </c>
      <c r="I106" s="215">
        <f>SUM(Paniglgasse:Landstrasser_Hauptstrasse!I106)</f>
        <v>195.44249999999997</v>
      </c>
      <c r="J106" s="215">
        <f>SUM(Paniglgasse:Landstrasser_Hauptstrasse!J106)</f>
        <v>195.44249999999997</v>
      </c>
      <c r="K106" s="215">
        <f>SUM(Paniglgasse:Landstrasser_Hauptstrasse!K106)</f>
        <v>195.44249999999997</v>
      </c>
      <c r="L106" s="215">
        <f>SUM(Paniglgasse:Landstrasser_Hauptstrasse!L106)</f>
        <v>195.44249999999997</v>
      </c>
      <c r="M106" s="215">
        <f>SUM(Paniglgasse:Landstrasser_Hauptstrasse!M106)</f>
        <v>186.81599999999997</v>
      </c>
      <c r="N106" s="215">
        <f>SUM(Paniglgasse:Landstrasser_Hauptstrasse!N106)</f>
        <v>186.81599999999997</v>
      </c>
      <c r="O106" s="215">
        <f>SUM(Paniglgasse:Landstrasser_Hauptstrasse!O106)</f>
        <v>186.81599999999997</v>
      </c>
      <c r="P106" s="215">
        <f>SUM(Paniglgasse:Landstrasser_Hauptstrasse!P106)</f>
        <v>186.81599999999997</v>
      </c>
      <c r="Q106" s="215">
        <f>SUM(Paniglgasse:Landstrasser_Hauptstrasse!Q106)</f>
        <v>186.81599999999997</v>
      </c>
      <c r="R106" s="215">
        <f>SUM(Paniglgasse:Landstrasser_Hauptstrasse!R106)</f>
        <v>226.89500000000004</v>
      </c>
      <c r="S106" s="215">
        <f>SUM(Paniglgasse:Landstrasser_Hauptstrasse!S106)</f>
        <v>226.89500000000004</v>
      </c>
      <c r="T106" s="215">
        <f>SUM(Paniglgasse:Landstrasser_Hauptstrasse!T106)</f>
        <v>226.89500000000004</v>
      </c>
      <c r="U106" s="215">
        <f>SUM(Paniglgasse:Landstrasser_Hauptstrasse!U106)</f>
        <v>226.89500000000004</v>
      </c>
      <c r="V106" s="215">
        <f>SUM(Paniglgasse:Landstrasser_Hauptstrasse!V106)</f>
        <v>220.97750000000002</v>
      </c>
      <c r="W106" s="215">
        <f>SUM(Paniglgasse:Landstrasser_Hauptstrasse!W106)</f>
        <v>220.97750000000002</v>
      </c>
      <c r="X106" s="215">
        <f>SUM(Paniglgasse:Landstrasser_Hauptstrasse!X106)</f>
        <v>220.97750000000002</v>
      </c>
      <c r="Y106" s="215">
        <f>SUM(Paniglgasse:Landstrasser_Hauptstrasse!Y106)</f>
        <v>220.97750000000002</v>
      </c>
      <c r="Z106" s="215">
        <f>SUM(Paniglgasse:Landstrasser_Hauptstrasse!Z106)</f>
        <v>186.32400000000001</v>
      </c>
      <c r="AA106" s="215">
        <f>SUM(Paniglgasse:Landstrasser_Hauptstrasse!AA106)</f>
        <v>186.32400000000001</v>
      </c>
      <c r="AB106" s="215">
        <f>SUM(Paniglgasse:Landstrasser_Hauptstrasse!AB106)</f>
        <v>186.32400000000001</v>
      </c>
      <c r="AC106" s="215">
        <f>SUM(Paniglgasse:Landstrasser_Hauptstrasse!AC106)</f>
        <v>186.32400000000001</v>
      </c>
      <c r="AD106" s="215">
        <f>SUM(Paniglgasse:Landstrasser_Hauptstrasse!AD106)</f>
        <v>186.32400000000001</v>
      </c>
      <c r="AE106" s="215">
        <f>SUM(Paniglgasse:Landstrasser_Hauptstrasse!AE106)</f>
        <v>226.14249999999998</v>
      </c>
      <c r="AF106" s="215">
        <f>SUM(Paniglgasse:Landstrasser_Hauptstrasse!AF106)</f>
        <v>226.14249999999998</v>
      </c>
      <c r="AG106" s="215">
        <f>SUM(Paniglgasse:Landstrasser_Hauptstrasse!AG106)</f>
        <v>226.14249999999998</v>
      </c>
      <c r="AH106" s="215">
        <f>SUM(Paniglgasse:Landstrasser_Hauptstrasse!AH106)</f>
        <v>226.14249999999998</v>
      </c>
      <c r="AI106" s="215">
        <f>SUM(Paniglgasse:Landstrasser_Hauptstrasse!AI106)</f>
        <v>210.58500000000004</v>
      </c>
      <c r="AJ106" s="215">
        <f>SUM(Paniglgasse:Landstrasser_Hauptstrasse!AJ106)</f>
        <v>210.58500000000004</v>
      </c>
      <c r="AK106" s="215">
        <f>SUM(Paniglgasse:Landstrasser_Hauptstrasse!AK106)</f>
        <v>210.58500000000004</v>
      </c>
      <c r="AL106" s="215">
        <f>SUM(Paniglgasse:Landstrasser_Hauptstrasse!AL106)</f>
        <v>210.58500000000004</v>
      </c>
      <c r="AM106" s="215">
        <f>SUM(Paniglgasse:Landstrasser_Hauptstrasse!AM106)</f>
        <v>186.32400000000001</v>
      </c>
      <c r="AN106" s="215">
        <f>SUM(Paniglgasse:Landstrasser_Hauptstrasse!AN106)</f>
        <v>186.32400000000001</v>
      </c>
      <c r="AO106" s="215">
        <f>SUM(Paniglgasse:Landstrasser_Hauptstrasse!AO106)</f>
        <v>186.32400000000001</v>
      </c>
      <c r="AP106" s="215">
        <f>SUM(Paniglgasse:Landstrasser_Hauptstrasse!AP106)</f>
        <v>186.32400000000001</v>
      </c>
      <c r="AQ106" s="215">
        <f>SUM(Paniglgasse:Landstrasser_Hauptstrasse!AQ106)</f>
        <v>0</v>
      </c>
      <c r="AR106" s="215">
        <f>SUM(Paniglgasse:Landstrasser_Hauptstrasse!AR106)</f>
        <v>0</v>
      </c>
      <c r="AS106" s="215">
        <f>SUM(Paniglgasse:Landstrasser_Hauptstrasse!AS106)</f>
        <v>0</v>
      </c>
      <c r="AT106" s="215">
        <f>SUM(Paniglgasse:Landstrasser_Hauptstrasse!AT106)</f>
        <v>0</v>
      </c>
      <c r="AU106" s="215">
        <f>SUM(Paniglgasse:Landstrasser_Hauptstrasse!AU106)</f>
        <v>0</v>
      </c>
      <c r="AV106" s="215">
        <f>SUM(Paniglgasse:Landstrasser_Hauptstrasse!AV106)</f>
        <v>0</v>
      </c>
      <c r="AW106" s="215">
        <f>SUM(Paniglgasse:Landstrasser_Hauptstrasse!AW106)</f>
        <v>0</v>
      </c>
      <c r="AX106" s="215">
        <f>SUM(Paniglgasse:Landstrasser_Hauptstrasse!AX106)</f>
        <v>0</v>
      </c>
      <c r="AY106" s="215">
        <f>SUM(Paniglgasse:Landstrasser_Hauptstrasse!AY106)</f>
        <v>0</v>
      </c>
      <c r="AZ106" s="215">
        <f>SUM(Paniglgasse:Landstrasser_Hauptstrasse!AZ106)</f>
        <v>0</v>
      </c>
      <c r="BA106" s="215">
        <f>SUM(Paniglgasse:Landstrasser_Hauptstrasse!BA106)</f>
        <v>0</v>
      </c>
      <c r="BB106" s="215">
        <f>SUM(Paniglgasse:Landstrasser_Hauptstrasse!BB106)</f>
        <v>0</v>
      </c>
      <c r="BC106" s="215">
        <f>SUM(Paniglgasse:Landstrasser_Hauptstrasse!BC106)</f>
        <v>0</v>
      </c>
      <c r="BD106" s="215">
        <f>SUM(Paniglgasse:Landstrasser_Hauptstrasse!BD106)</f>
        <v>0</v>
      </c>
      <c r="BE106" s="195"/>
      <c r="BF106" s="163">
        <f>SUM(E106:H106)</f>
        <v>823.52</v>
      </c>
      <c r="BG106" s="77">
        <f>SUM(I106:L106)</f>
        <v>781.76999999999987</v>
      </c>
      <c r="BH106" s="77">
        <f>SUM(M106:Q106)</f>
        <v>934.07999999999993</v>
      </c>
      <c r="BI106" s="77">
        <f>SUM(R106:U106)</f>
        <v>907.58000000000015</v>
      </c>
      <c r="BJ106" s="77">
        <f>SUM(V106:Y106)</f>
        <v>883.91000000000008</v>
      </c>
      <c r="BK106" s="77">
        <f>SUM(Z106:AD106)</f>
        <v>931.62000000000012</v>
      </c>
      <c r="BL106" s="77">
        <f>SUM(AE106:AH106)</f>
        <v>904.56999999999994</v>
      </c>
      <c r="BM106" s="77">
        <f>SUM(AI106:AL106)</f>
        <v>842.34000000000015</v>
      </c>
      <c r="BN106" s="77">
        <f>SUM(AM106:AQ106)</f>
        <v>745.29600000000005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7754.6859999999997</v>
      </c>
      <c r="BS106" s="77">
        <f>SUM(BF106:BH106)</f>
        <v>2539.37</v>
      </c>
      <c r="BT106" s="77">
        <f>SUM(BI106:BK106)</f>
        <v>2723.1100000000006</v>
      </c>
      <c r="BU106" s="77">
        <f>SUM(BL106:BN106)</f>
        <v>2492.2060000000001</v>
      </c>
      <c r="BV106" s="77">
        <f>SUM(BO106:BQ106)</f>
        <v>0</v>
      </c>
      <c r="BW106" s="77">
        <f>SUM(BF106:BK106)</f>
        <v>5262.48</v>
      </c>
      <c r="BX106" s="77">
        <f>SUM(BL106:BQ106)</f>
        <v>2492.2060000000001</v>
      </c>
      <c r="BY106" s="77">
        <f>IF(Info!$O$3="Q1",$BS106,IF(Info!$O$3="Q2",$BS106+$BT106,IF(Info!$O$3="Q3",$BS106+$BT106+$BU106,$BR106)))</f>
        <v>2539.37</v>
      </c>
      <c r="BZ106" s="77">
        <f>IF(Info!$O$3="Q1",$BS106,IF(Info!$O$3="Q2",$BT106,IF(Info!$O$3="Q3",$BU106,$BV106)))</f>
        <v>2539.37</v>
      </c>
      <c r="CA106" s="197"/>
    </row>
    <row r="107" spans="1:81" x14ac:dyDescent="0.3">
      <c r="A107" s="193"/>
      <c r="B107" s="78" t="s">
        <v>363</v>
      </c>
      <c r="C107" s="194"/>
      <c r="D107" s="157">
        <f>SUM(E107:BD107)</f>
        <v>2164.7035897435908</v>
      </c>
      <c r="E107" s="215">
        <f>SUM(Paniglgasse:Landstrasser_Hauptstrasse!E107)</f>
        <v>38.78846153846154</v>
      </c>
      <c r="F107" s="215">
        <f>SUM(Paniglgasse:Landstrasser_Hauptstrasse!F107)</f>
        <v>38.78846153846154</v>
      </c>
      <c r="G107" s="215">
        <f>SUM(Paniglgasse:Landstrasser_Hauptstrasse!G107)</f>
        <v>38.78846153846154</v>
      </c>
      <c r="H107" s="215">
        <f>SUM(Paniglgasse:Landstrasser_Hauptstrasse!H107)</f>
        <v>38.78846153846154</v>
      </c>
      <c r="I107" s="215">
        <f>SUM(Paniglgasse:Landstrasser_Hauptstrasse!I107)</f>
        <v>69.788461538461547</v>
      </c>
      <c r="J107" s="215">
        <f>SUM(Paniglgasse:Landstrasser_Hauptstrasse!J107)</f>
        <v>69.788461538461547</v>
      </c>
      <c r="K107" s="215">
        <f>SUM(Paniglgasse:Landstrasser_Hauptstrasse!K107)</f>
        <v>69.788461538461547</v>
      </c>
      <c r="L107" s="215">
        <f>SUM(Paniglgasse:Landstrasser_Hauptstrasse!L107)</f>
        <v>69.788461538461547</v>
      </c>
      <c r="M107" s="215">
        <f>SUM(Paniglgasse:Landstrasser_Hauptstrasse!M107)</f>
        <v>81.388461538461542</v>
      </c>
      <c r="N107" s="215">
        <f>SUM(Paniglgasse:Landstrasser_Hauptstrasse!N107)</f>
        <v>81.388461538461542</v>
      </c>
      <c r="O107" s="215">
        <f>SUM(Paniglgasse:Landstrasser_Hauptstrasse!O107)</f>
        <v>81.388461538461542</v>
      </c>
      <c r="P107" s="215">
        <f>SUM(Paniglgasse:Landstrasser_Hauptstrasse!P107)</f>
        <v>81.388461538461542</v>
      </c>
      <c r="Q107" s="215">
        <f>SUM(Paniglgasse:Landstrasser_Hauptstrasse!Q107)</f>
        <v>81.388461538461542</v>
      </c>
      <c r="R107" s="215">
        <f>SUM(Paniglgasse:Landstrasser_Hauptstrasse!R107)</f>
        <v>13.239999999999998</v>
      </c>
      <c r="S107" s="215">
        <f>SUM(Paniglgasse:Landstrasser_Hauptstrasse!S107)</f>
        <v>13.239999999999998</v>
      </c>
      <c r="T107" s="215">
        <f>SUM(Paniglgasse:Landstrasser_Hauptstrasse!T107)</f>
        <v>13.239999999999998</v>
      </c>
      <c r="U107" s="215">
        <f>SUM(Paniglgasse:Landstrasser_Hauptstrasse!U107)</f>
        <v>13.239999999999998</v>
      </c>
      <c r="V107" s="215">
        <f>SUM(Paniglgasse:Landstrasser_Hauptstrasse!V107)</f>
        <v>72</v>
      </c>
      <c r="W107" s="215">
        <f>SUM(Paniglgasse:Landstrasser_Hauptstrasse!W107)</f>
        <v>72</v>
      </c>
      <c r="X107" s="215">
        <f>SUM(Paniglgasse:Landstrasser_Hauptstrasse!X107)</f>
        <v>72</v>
      </c>
      <c r="Y107" s="215">
        <f>SUM(Paniglgasse:Landstrasser_Hauptstrasse!Y107)</f>
        <v>72</v>
      </c>
      <c r="Z107" s="215">
        <f>SUM(Paniglgasse:Landstrasser_Hauptstrasse!Z107)</f>
        <v>71.337692307692322</v>
      </c>
      <c r="AA107" s="215">
        <f>SUM(Paniglgasse:Landstrasser_Hauptstrasse!AA107)</f>
        <v>71.337692307692322</v>
      </c>
      <c r="AB107" s="215">
        <f>SUM(Paniglgasse:Landstrasser_Hauptstrasse!AB107)</f>
        <v>71.337692307692322</v>
      </c>
      <c r="AC107" s="215">
        <f>SUM(Paniglgasse:Landstrasser_Hauptstrasse!AC107)</f>
        <v>71.337692307692322</v>
      </c>
      <c r="AD107" s="215">
        <f>SUM(Paniglgasse:Landstrasser_Hauptstrasse!AD107)</f>
        <v>71.337692307692322</v>
      </c>
      <c r="AE107" s="215">
        <f>SUM(Paniglgasse:Landstrasser_Hauptstrasse!AE107)</f>
        <v>42.509230769230776</v>
      </c>
      <c r="AF107" s="215">
        <f>SUM(Paniglgasse:Landstrasser_Hauptstrasse!AF107)</f>
        <v>42.509230769230776</v>
      </c>
      <c r="AG107" s="215">
        <f>SUM(Paniglgasse:Landstrasser_Hauptstrasse!AG107)</f>
        <v>42.509230769230776</v>
      </c>
      <c r="AH107" s="215">
        <f>SUM(Paniglgasse:Landstrasser_Hauptstrasse!AH107)</f>
        <v>42.509230769230776</v>
      </c>
      <c r="AI107" s="215">
        <f>SUM(Paniglgasse:Landstrasser_Hauptstrasse!AI107)</f>
        <v>42.537692307692311</v>
      </c>
      <c r="AJ107" s="215">
        <f>SUM(Paniglgasse:Landstrasser_Hauptstrasse!AJ107)</f>
        <v>42.537692307692311</v>
      </c>
      <c r="AK107" s="215">
        <f>SUM(Paniglgasse:Landstrasser_Hauptstrasse!AK107)</f>
        <v>42.537692307692311</v>
      </c>
      <c r="AL107" s="215">
        <f>SUM(Paniglgasse:Landstrasser_Hauptstrasse!AL107)</f>
        <v>42.537692307692311</v>
      </c>
      <c r="AM107" s="215">
        <f>SUM(Paniglgasse:Landstrasser_Hauptstrasse!AM107)</f>
        <v>71.404358974358985</v>
      </c>
      <c r="AN107" s="215">
        <f>SUM(Paniglgasse:Landstrasser_Hauptstrasse!AN107)</f>
        <v>71.404358974358985</v>
      </c>
      <c r="AO107" s="215">
        <f>SUM(Paniglgasse:Landstrasser_Hauptstrasse!AO107)</f>
        <v>71.404358974358985</v>
      </c>
      <c r="AP107" s="215">
        <f>SUM(Paniglgasse:Landstrasser_Hauptstrasse!AP107)</f>
        <v>71.404358974358985</v>
      </c>
      <c r="AQ107" s="215">
        <f>SUM(Paniglgasse:Landstrasser_Hauptstrasse!AQ107)</f>
        <v>0</v>
      </c>
      <c r="AR107" s="215">
        <f>SUM(Paniglgasse:Landstrasser_Hauptstrasse!AR107)</f>
        <v>0</v>
      </c>
      <c r="AS107" s="215">
        <f>SUM(Paniglgasse:Landstrasser_Hauptstrasse!AS107)</f>
        <v>0</v>
      </c>
      <c r="AT107" s="215">
        <f>SUM(Paniglgasse:Landstrasser_Hauptstrasse!AT107)</f>
        <v>0</v>
      </c>
      <c r="AU107" s="215">
        <f>SUM(Paniglgasse:Landstrasser_Hauptstrasse!AU107)</f>
        <v>0</v>
      </c>
      <c r="AV107" s="215">
        <f>SUM(Paniglgasse:Landstrasser_Hauptstrasse!AV107)</f>
        <v>0</v>
      </c>
      <c r="AW107" s="215">
        <f>SUM(Paniglgasse:Landstrasser_Hauptstrasse!AW107)</f>
        <v>0</v>
      </c>
      <c r="AX107" s="215">
        <f>SUM(Paniglgasse:Landstrasser_Hauptstrasse!AX107)</f>
        <v>0</v>
      </c>
      <c r="AY107" s="215">
        <f>SUM(Paniglgasse:Landstrasser_Hauptstrasse!AY107)</f>
        <v>0</v>
      </c>
      <c r="AZ107" s="215">
        <f>SUM(Paniglgasse:Landstrasser_Hauptstrasse!AZ107)</f>
        <v>0</v>
      </c>
      <c r="BA107" s="215">
        <f>SUM(Paniglgasse:Landstrasser_Hauptstrasse!BA107)</f>
        <v>0</v>
      </c>
      <c r="BB107" s="215">
        <f>SUM(Paniglgasse:Landstrasser_Hauptstrasse!BB107)</f>
        <v>0</v>
      </c>
      <c r="BC107" s="215">
        <f>SUM(Paniglgasse:Landstrasser_Hauptstrasse!BC107)</f>
        <v>0</v>
      </c>
      <c r="BD107" s="215">
        <f>SUM(Paniglgasse:Landstrasser_Hauptstrasse!BD107)</f>
        <v>0</v>
      </c>
      <c r="BE107" s="195"/>
      <c r="BF107" s="163">
        <f>SUM(E107:H107)</f>
        <v>155.15384615384616</v>
      </c>
      <c r="BG107" s="77">
        <f>SUM(I107:L107)</f>
        <v>279.15384615384619</v>
      </c>
      <c r="BH107" s="77">
        <f>SUM(M107:Q107)</f>
        <v>406.94230769230774</v>
      </c>
      <c r="BI107" s="77">
        <f>SUM(R107:U107)</f>
        <v>52.959999999999994</v>
      </c>
      <c r="BJ107" s="77">
        <f>SUM(V107:Y107)</f>
        <v>288</v>
      </c>
      <c r="BK107" s="77">
        <f>SUM(Z107:AD107)</f>
        <v>356.68846153846164</v>
      </c>
      <c r="BL107" s="77">
        <f>SUM(AE107:AH107)</f>
        <v>170.0369230769231</v>
      </c>
      <c r="BM107" s="77">
        <f>SUM(AI107:AL107)</f>
        <v>170.15076923076924</v>
      </c>
      <c r="BN107" s="77">
        <f>SUM(AM107:AQ107)</f>
        <v>285.61743589743594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2164.7035897435899</v>
      </c>
      <c r="BS107" s="77">
        <f>SUM(BF107:BH107)</f>
        <v>841.25000000000011</v>
      </c>
      <c r="BT107" s="77">
        <f>SUM(BI107:BK107)</f>
        <v>697.64846153846156</v>
      </c>
      <c r="BU107" s="77">
        <f>SUM(BL107:BN107)</f>
        <v>625.80512820512831</v>
      </c>
      <c r="BV107" s="77">
        <f>SUM(BO107:BQ107)</f>
        <v>0</v>
      </c>
      <c r="BW107" s="77">
        <f>SUM(BF107:BK107)</f>
        <v>1538.8984615384616</v>
      </c>
      <c r="BX107" s="77">
        <f>SUM(BL107:BQ107)</f>
        <v>625.80512820512831</v>
      </c>
      <c r="BY107" s="77">
        <f>IF(Info!$O$3="Q1",$BS107,IF(Info!$O$3="Q2",$BS107+$BT107,IF(Info!$O$3="Q3",$BS107+$BT107+$BU107,$BR107)))</f>
        <v>841.25000000000011</v>
      </c>
      <c r="BZ107" s="77">
        <f>IF(Info!$O$3="Q1",$BS107,IF(Info!$O$3="Q2",$BT107,IF(Info!$O$3="Q3",$BU107,$BV107)))</f>
        <v>841.25000000000011</v>
      </c>
      <c r="CA107" s="197"/>
    </row>
    <row r="108" spans="1:81" x14ac:dyDescent="0.3">
      <c r="A108" s="204"/>
      <c r="B108" s="160" t="s">
        <v>364</v>
      </c>
      <c r="C108" s="194"/>
      <c r="D108" s="157">
        <f>SUM(E108:BD108)</f>
        <v>9919.3895897435905</v>
      </c>
      <c r="E108" s="157">
        <f t="shared" ref="E108:AJ108" si="126">SUM(E106:E107)</f>
        <v>244.66846153846154</v>
      </c>
      <c r="F108" s="157">
        <f t="shared" si="126"/>
        <v>244.66846153846154</v>
      </c>
      <c r="G108" s="157">
        <f t="shared" si="126"/>
        <v>244.66846153846154</v>
      </c>
      <c r="H108" s="157">
        <f t="shared" si="126"/>
        <v>244.66846153846154</v>
      </c>
      <c r="I108" s="157">
        <f t="shared" si="126"/>
        <v>265.23096153846154</v>
      </c>
      <c r="J108" s="157">
        <f t="shared" si="126"/>
        <v>265.23096153846154</v>
      </c>
      <c r="K108" s="157">
        <f t="shared" si="126"/>
        <v>265.23096153846154</v>
      </c>
      <c r="L108" s="157">
        <f t="shared" si="126"/>
        <v>265.23096153846154</v>
      </c>
      <c r="M108" s="157">
        <f t="shared" si="126"/>
        <v>268.20446153846149</v>
      </c>
      <c r="N108" s="157">
        <f t="shared" si="126"/>
        <v>268.20446153846149</v>
      </c>
      <c r="O108" s="157">
        <f t="shared" si="126"/>
        <v>268.20446153846149</v>
      </c>
      <c r="P108" s="157">
        <f t="shared" si="126"/>
        <v>268.20446153846149</v>
      </c>
      <c r="Q108" s="157">
        <f t="shared" si="126"/>
        <v>268.20446153846149</v>
      </c>
      <c r="R108" s="157">
        <f t="shared" si="126"/>
        <v>240.13500000000005</v>
      </c>
      <c r="S108" s="157">
        <f t="shared" si="126"/>
        <v>240.13500000000005</v>
      </c>
      <c r="T108" s="157">
        <f t="shared" si="126"/>
        <v>240.13500000000005</v>
      </c>
      <c r="U108" s="157">
        <f t="shared" si="126"/>
        <v>240.13500000000005</v>
      </c>
      <c r="V108" s="157">
        <f t="shared" si="126"/>
        <v>292.97750000000002</v>
      </c>
      <c r="W108" s="157">
        <f t="shared" si="126"/>
        <v>292.97750000000002</v>
      </c>
      <c r="X108" s="157">
        <f t="shared" si="126"/>
        <v>292.97750000000002</v>
      </c>
      <c r="Y108" s="157">
        <f t="shared" si="126"/>
        <v>292.97750000000002</v>
      </c>
      <c r="Z108" s="157">
        <f t="shared" si="126"/>
        <v>257.66169230769231</v>
      </c>
      <c r="AA108" s="157">
        <f t="shared" si="126"/>
        <v>257.66169230769231</v>
      </c>
      <c r="AB108" s="157">
        <f t="shared" si="126"/>
        <v>257.66169230769231</v>
      </c>
      <c r="AC108" s="157">
        <f t="shared" si="126"/>
        <v>257.66169230769231</v>
      </c>
      <c r="AD108" s="157">
        <f t="shared" si="126"/>
        <v>257.66169230769231</v>
      </c>
      <c r="AE108" s="157">
        <f t="shared" si="126"/>
        <v>268.65173076923077</v>
      </c>
      <c r="AF108" s="157">
        <f t="shared" si="126"/>
        <v>268.65173076923077</v>
      </c>
      <c r="AG108" s="157">
        <f t="shared" si="126"/>
        <v>268.65173076923077</v>
      </c>
      <c r="AH108" s="157">
        <f t="shared" si="126"/>
        <v>268.65173076923077</v>
      </c>
      <c r="AI108" s="157">
        <f t="shared" si="126"/>
        <v>253.12269230769235</v>
      </c>
      <c r="AJ108" s="157">
        <f t="shared" si="126"/>
        <v>253.12269230769235</v>
      </c>
      <c r="AK108" s="157">
        <f t="shared" ref="AK108:BP108" si="127">SUM(AK106:AK107)</f>
        <v>253.12269230769235</v>
      </c>
      <c r="AL108" s="157">
        <f t="shared" si="127"/>
        <v>253.12269230769235</v>
      </c>
      <c r="AM108" s="157">
        <f t="shared" si="127"/>
        <v>257.72835897435903</v>
      </c>
      <c r="AN108" s="157">
        <f t="shared" si="127"/>
        <v>257.72835897435903</v>
      </c>
      <c r="AO108" s="157">
        <f t="shared" si="127"/>
        <v>257.72835897435903</v>
      </c>
      <c r="AP108" s="157">
        <f t="shared" si="127"/>
        <v>257.72835897435903</v>
      </c>
      <c r="AQ108" s="157">
        <f t="shared" si="127"/>
        <v>0</v>
      </c>
      <c r="AR108" s="157">
        <f t="shared" si="127"/>
        <v>0</v>
      </c>
      <c r="AS108" s="157">
        <f t="shared" si="127"/>
        <v>0</v>
      </c>
      <c r="AT108" s="157">
        <f t="shared" si="127"/>
        <v>0</v>
      </c>
      <c r="AU108" s="157">
        <f t="shared" si="127"/>
        <v>0</v>
      </c>
      <c r="AV108" s="157">
        <f t="shared" si="127"/>
        <v>0</v>
      </c>
      <c r="AW108" s="157">
        <f t="shared" si="127"/>
        <v>0</v>
      </c>
      <c r="AX108" s="157">
        <f t="shared" si="127"/>
        <v>0</v>
      </c>
      <c r="AY108" s="157">
        <f t="shared" si="127"/>
        <v>0</v>
      </c>
      <c r="AZ108" s="157">
        <f t="shared" si="127"/>
        <v>0</v>
      </c>
      <c r="BA108" s="157">
        <f t="shared" si="127"/>
        <v>0</v>
      </c>
      <c r="BB108" s="157">
        <f t="shared" si="127"/>
        <v>0</v>
      </c>
      <c r="BC108" s="157">
        <f t="shared" si="127"/>
        <v>0</v>
      </c>
      <c r="BD108" s="157">
        <f t="shared" si="127"/>
        <v>0</v>
      </c>
      <c r="BE108" s="195"/>
      <c r="BF108" s="162">
        <f>SUM(E108:H108)</f>
        <v>978.67384615384617</v>
      </c>
      <c r="BG108" s="157">
        <f>SUM(I108:L108)</f>
        <v>1060.9238461538462</v>
      </c>
      <c r="BH108" s="157">
        <f>SUM(M108:Q108)</f>
        <v>1341.0223076923075</v>
      </c>
      <c r="BI108" s="157">
        <f>SUM(R108:U108)</f>
        <v>960.54000000000019</v>
      </c>
      <c r="BJ108" s="157">
        <f>SUM(V108:Y108)</f>
        <v>1171.9100000000001</v>
      </c>
      <c r="BK108" s="157">
        <f>SUM(Z108:AD108)</f>
        <v>1288.3084615384614</v>
      </c>
      <c r="BL108" s="157">
        <f>SUM(AE108:AH108)</f>
        <v>1074.6069230769231</v>
      </c>
      <c r="BM108" s="157">
        <f>SUM(AI108:AL108)</f>
        <v>1012.4907692307694</v>
      </c>
      <c r="BN108" s="157">
        <f>SUM(AM108:AQ108)</f>
        <v>1030.9134358974361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9919.3895897435905</v>
      </c>
      <c r="BS108" s="157">
        <f>SUM(BF108:BH108)</f>
        <v>3380.62</v>
      </c>
      <c r="BT108" s="157">
        <f>SUM(BI108:BK108)</f>
        <v>3420.7584615384617</v>
      </c>
      <c r="BU108" s="157">
        <f>SUM(BL108:BN108)</f>
        <v>3118.0111282051284</v>
      </c>
      <c r="BV108" s="157">
        <f>SUM(BO108:BQ108)</f>
        <v>0</v>
      </c>
      <c r="BW108" s="157">
        <f>SUM(BF108:BK108)</f>
        <v>6801.3784615384611</v>
      </c>
      <c r="BX108" s="157">
        <f>SUM(BL108:BQ108)</f>
        <v>3118.0111282051284</v>
      </c>
      <c r="BY108" s="157">
        <f>IF(Info!$O$3="Q1",$BS108,IF(Info!$O$3="Q2",$BS108+$BT108,IF(Info!$O$3="Q3",$BS108+$BT108+$BU108,$BR108)))</f>
        <v>3380.62</v>
      </c>
      <c r="BZ108" s="157">
        <f>IF(Info!$O$3="Q1",$BS108,IF(Info!$O$3="Q2",$BT108,IF(Info!$O$3="Q3",$BU108,$BV108)))</f>
        <v>3380.62</v>
      </c>
      <c r="CA108" s="197"/>
    </row>
    <row r="109" spans="1:81" ht="15.6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x14ac:dyDescent="0.3">
      <c r="A110" s="193"/>
      <c r="B110" s="78" t="s">
        <v>73</v>
      </c>
      <c r="C110" s="194"/>
      <c r="D110" s="157">
        <f>SUM(E110:BD110)</f>
        <v>38132.83</v>
      </c>
      <c r="E110" s="215">
        <f>SUM(Paniglgasse:Landstrasser_Hauptstrasse!E110)</f>
        <v>1008.02</v>
      </c>
      <c r="F110" s="215">
        <f>SUM(Paniglgasse:Landstrasser_Hauptstrasse!F110)</f>
        <v>1026.57</v>
      </c>
      <c r="G110" s="215">
        <f>SUM(Paniglgasse:Landstrasser_Hauptstrasse!G110)</f>
        <v>1073.51</v>
      </c>
      <c r="H110" s="215">
        <f>SUM(Paniglgasse:Landstrasser_Hauptstrasse!H110)</f>
        <v>1058.79</v>
      </c>
      <c r="I110" s="215">
        <f>SUM(Paniglgasse:Landstrasser_Hauptstrasse!I110)</f>
        <v>922.85</v>
      </c>
      <c r="J110" s="215">
        <f>SUM(Paniglgasse:Landstrasser_Hauptstrasse!J110)</f>
        <v>939.87</v>
      </c>
      <c r="K110" s="215">
        <f>SUM(Paniglgasse:Landstrasser_Hauptstrasse!K110)</f>
        <v>965.37</v>
      </c>
      <c r="L110" s="215">
        <f>SUM(Paniglgasse:Landstrasser_Hauptstrasse!L110)</f>
        <v>1044.81</v>
      </c>
      <c r="M110" s="215">
        <f>SUM(Paniglgasse:Landstrasser_Hauptstrasse!M110)</f>
        <v>1012.46</v>
      </c>
      <c r="N110" s="215">
        <f>SUM(Paniglgasse:Landstrasser_Hauptstrasse!N110)</f>
        <v>961.95</v>
      </c>
      <c r="O110" s="215">
        <f>SUM(Paniglgasse:Landstrasser_Hauptstrasse!O110)</f>
        <v>932.38</v>
      </c>
      <c r="P110" s="215">
        <f>SUM(Paniglgasse:Landstrasser_Hauptstrasse!P110)</f>
        <v>1033.96</v>
      </c>
      <c r="Q110" s="215">
        <f>SUM(Paniglgasse:Landstrasser_Hauptstrasse!Q110)</f>
        <v>1035.95</v>
      </c>
      <c r="R110" s="215">
        <f>SUM(Paniglgasse:Landstrasser_Hauptstrasse!R110)</f>
        <v>1079.68</v>
      </c>
      <c r="S110" s="215">
        <f>SUM(Paniglgasse:Landstrasser_Hauptstrasse!S110)</f>
        <v>1000.0799999999999</v>
      </c>
      <c r="T110" s="215">
        <f>SUM(Paniglgasse:Landstrasser_Hauptstrasse!T110)</f>
        <v>998.88</v>
      </c>
      <c r="U110" s="215">
        <f>SUM(Paniglgasse:Landstrasser_Hauptstrasse!U110)</f>
        <v>924.48</v>
      </c>
      <c r="V110" s="215">
        <f>SUM(Paniglgasse:Landstrasser_Hauptstrasse!V110)</f>
        <v>917.17</v>
      </c>
      <c r="W110" s="215">
        <f>SUM(Paniglgasse:Landstrasser_Hauptstrasse!W110)</f>
        <v>987.77</v>
      </c>
      <c r="X110" s="215">
        <f>SUM(Paniglgasse:Landstrasser_Hauptstrasse!X110)</f>
        <v>968.02</v>
      </c>
      <c r="Y110" s="215">
        <f>SUM(Paniglgasse:Landstrasser_Hauptstrasse!Y110)</f>
        <v>955.06999999999994</v>
      </c>
      <c r="Z110" s="215">
        <f>SUM(Paniglgasse:Landstrasser_Hauptstrasse!Z110)</f>
        <v>926.44</v>
      </c>
      <c r="AA110" s="215">
        <f>SUM(Paniglgasse:Landstrasser_Hauptstrasse!AA110)</f>
        <v>1083.1399999999999</v>
      </c>
      <c r="AB110" s="215">
        <f>SUM(Paniglgasse:Landstrasser_Hauptstrasse!AB110)</f>
        <v>1060.47</v>
      </c>
      <c r="AC110" s="215">
        <f>SUM(Paniglgasse:Landstrasser_Hauptstrasse!AC110)</f>
        <v>1013.54</v>
      </c>
      <c r="AD110" s="215">
        <f>SUM(Paniglgasse:Landstrasser_Hauptstrasse!AD110)</f>
        <v>1081.1399999999999</v>
      </c>
      <c r="AE110" s="215">
        <f>SUM(Paniglgasse:Landstrasser_Hauptstrasse!AE110)</f>
        <v>1089.92</v>
      </c>
      <c r="AF110" s="215">
        <f>SUM(Paniglgasse:Landstrasser_Hauptstrasse!AF110)</f>
        <v>1031.01</v>
      </c>
      <c r="AG110" s="215">
        <f>SUM(Paniglgasse:Landstrasser_Hauptstrasse!AG110)</f>
        <v>958.51</v>
      </c>
      <c r="AH110" s="215">
        <f>SUM(Paniglgasse:Landstrasser_Hauptstrasse!AH110)</f>
        <v>917.24</v>
      </c>
      <c r="AI110" s="215">
        <f>SUM(Paniglgasse:Landstrasser_Hauptstrasse!AI110)</f>
        <v>1046.1300000000001</v>
      </c>
      <c r="AJ110" s="215">
        <f>SUM(Paniglgasse:Landstrasser_Hauptstrasse!AJ110)</f>
        <v>994.69</v>
      </c>
      <c r="AK110" s="215">
        <f>SUM(Paniglgasse:Landstrasser_Hauptstrasse!AK110)</f>
        <v>1027.27</v>
      </c>
      <c r="AL110" s="215">
        <f>SUM(Paniglgasse:Landstrasser_Hauptstrasse!AL110)</f>
        <v>1074.8899999999999</v>
      </c>
      <c r="AM110" s="215">
        <f>SUM(Paniglgasse:Landstrasser_Hauptstrasse!AM110)</f>
        <v>942.67</v>
      </c>
      <c r="AN110" s="215">
        <f>SUM(Paniglgasse:Landstrasser_Hauptstrasse!AN110)</f>
        <v>1015.36</v>
      </c>
      <c r="AO110" s="215">
        <f>SUM(Paniglgasse:Landstrasser_Hauptstrasse!AO110)</f>
        <v>1024.26</v>
      </c>
      <c r="AP110" s="215">
        <f>SUM(Paniglgasse:Landstrasser_Hauptstrasse!AP110)</f>
        <v>998.51</v>
      </c>
      <c r="AQ110" s="215">
        <f>SUM(Paniglgasse:Landstrasser_Hauptstrasse!AQ110)</f>
        <v>0</v>
      </c>
      <c r="AR110" s="215">
        <f>SUM(Paniglgasse:Landstrasser_Hauptstrasse!AR110)</f>
        <v>0</v>
      </c>
      <c r="AS110" s="215">
        <f>SUM(Paniglgasse:Landstrasser_Hauptstrasse!AS110)</f>
        <v>0</v>
      </c>
      <c r="AT110" s="215">
        <f>SUM(Paniglgasse:Landstrasser_Hauptstrasse!AT110)</f>
        <v>0</v>
      </c>
      <c r="AU110" s="215">
        <f>SUM(Paniglgasse:Landstrasser_Hauptstrasse!AU110)</f>
        <v>0</v>
      </c>
      <c r="AV110" s="215">
        <f>SUM(Paniglgasse:Landstrasser_Hauptstrasse!AV110)</f>
        <v>0</v>
      </c>
      <c r="AW110" s="215">
        <f>SUM(Paniglgasse:Landstrasser_Hauptstrasse!AW110)</f>
        <v>0</v>
      </c>
      <c r="AX110" s="215">
        <f>SUM(Paniglgasse:Landstrasser_Hauptstrasse!AX110)</f>
        <v>0</v>
      </c>
      <c r="AY110" s="215">
        <f>SUM(Paniglgasse:Landstrasser_Hauptstrasse!AY110)</f>
        <v>0</v>
      </c>
      <c r="AZ110" s="215">
        <f>SUM(Paniglgasse:Landstrasser_Hauptstrasse!AZ110)</f>
        <v>0</v>
      </c>
      <c r="BA110" s="215">
        <f>SUM(Paniglgasse:Landstrasser_Hauptstrasse!BA110)</f>
        <v>0</v>
      </c>
      <c r="BB110" s="215">
        <f>SUM(Paniglgasse:Landstrasser_Hauptstrasse!BB110)</f>
        <v>0</v>
      </c>
      <c r="BC110" s="215">
        <f>SUM(Paniglgasse:Landstrasser_Hauptstrasse!BC110)</f>
        <v>0</v>
      </c>
      <c r="BD110" s="215">
        <f>SUM(Paniglgasse:Landstrasser_Hauptstrasse!BD110)</f>
        <v>0</v>
      </c>
      <c r="BE110" s="195"/>
      <c r="BF110" s="163">
        <f>SUM(E110:H110)</f>
        <v>4166.8899999999994</v>
      </c>
      <c r="BG110" s="77">
        <f>SUM(I110:L110)</f>
        <v>3872.9</v>
      </c>
      <c r="BH110" s="77">
        <f>SUM(M110:Q110)</f>
        <v>4976.7</v>
      </c>
      <c r="BI110" s="77">
        <f>SUM(R110:U110)</f>
        <v>4003.1200000000003</v>
      </c>
      <c r="BJ110" s="77">
        <f>SUM(V110:Y110)</f>
        <v>3828.0299999999997</v>
      </c>
      <c r="BK110" s="77">
        <f>SUM(Z110:AD110)</f>
        <v>5164.7299999999996</v>
      </c>
      <c r="BL110" s="77">
        <f>SUM(AE110:AH110)</f>
        <v>3996.6800000000003</v>
      </c>
      <c r="BM110" s="77">
        <f>SUM(AI110:AL110)</f>
        <v>4142.9799999999996</v>
      </c>
      <c r="BN110" s="77">
        <f>SUM(AM110:AQ110)</f>
        <v>3980.8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38132.83</v>
      </c>
      <c r="BS110" s="77">
        <f>SUM(BF110:BH110)</f>
        <v>13016.489999999998</v>
      </c>
      <c r="BT110" s="77">
        <f>SUM(BI110:BK110)</f>
        <v>12995.88</v>
      </c>
      <c r="BU110" s="77">
        <f>SUM(BL110:BN110)</f>
        <v>12120.46</v>
      </c>
      <c r="BV110" s="77">
        <f>SUM(BO110:BQ110)</f>
        <v>0</v>
      </c>
      <c r="BW110" s="77">
        <f>SUM(BF110:BK110)</f>
        <v>26012.369999999995</v>
      </c>
      <c r="BX110" s="77">
        <f>SUM(BL110:BQ110)</f>
        <v>12120.46</v>
      </c>
      <c r="BY110" s="77">
        <f>IF(Info!$O$3="Q1",$BS110,IF(Info!$O$3="Q2",$BS110+$BT110,IF(Info!$O$3="Q3",$BS110+$BT110+$BU110,$BR110)))</f>
        <v>13016.489999999998</v>
      </c>
      <c r="BZ110" s="77">
        <f>IF(Info!$O$3="Q1",$BS110,IF(Info!$O$3="Q2",$BT110,IF(Info!$O$3="Q3",$BU110,$BV110)))</f>
        <v>13016.489999999998</v>
      </c>
      <c r="CA110" s="197"/>
    </row>
    <row r="111" spans="1:81" x14ac:dyDescent="0.3">
      <c r="A111" s="193"/>
      <c r="B111" s="78" t="s">
        <v>366</v>
      </c>
      <c r="C111" s="194"/>
      <c r="D111" s="157">
        <f>SUM(E111:BD111)</f>
        <v>0</v>
      </c>
      <c r="E111" s="215">
        <f>SUM(Paniglgasse:Landstrasser_Hauptstrasse!E111)</f>
        <v>0</v>
      </c>
      <c r="F111" s="215">
        <f>SUM(Paniglgasse:Landstrasser_Hauptstrasse!F111)</f>
        <v>0</v>
      </c>
      <c r="G111" s="215">
        <f>SUM(Paniglgasse:Landstrasser_Hauptstrasse!G111)</f>
        <v>0</v>
      </c>
      <c r="H111" s="215">
        <f>SUM(Paniglgasse:Landstrasser_Hauptstrasse!H111)</f>
        <v>0</v>
      </c>
      <c r="I111" s="215">
        <f>SUM(Paniglgasse:Landstrasser_Hauptstrasse!I111)</f>
        <v>0</v>
      </c>
      <c r="J111" s="215">
        <f>SUM(Paniglgasse:Landstrasser_Hauptstrasse!J111)</f>
        <v>0</v>
      </c>
      <c r="K111" s="215">
        <f>SUM(Paniglgasse:Landstrasser_Hauptstrasse!K111)</f>
        <v>0</v>
      </c>
      <c r="L111" s="215">
        <f>SUM(Paniglgasse:Landstrasser_Hauptstrasse!L111)</f>
        <v>0</v>
      </c>
      <c r="M111" s="215">
        <f>SUM(Paniglgasse:Landstrasser_Hauptstrasse!M111)</f>
        <v>0</v>
      </c>
      <c r="N111" s="215">
        <f>SUM(Paniglgasse:Landstrasser_Hauptstrasse!N111)</f>
        <v>0</v>
      </c>
      <c r="O111" s="215">
        <f>SUM(Paniglgasse:Landstrasser_Hauptstrasse!O111)</f>
        <v>0</v>
      </c>
      <c r="P111" s="215">
        <f>SUM(Paniglgasse:Landstrasser_Hauptstrasse!P111)</f>
        <v>0</v>
      </c>
      <c r="Q111" s="215">
        <f>SUM(Paniglgasse:Landstrasser_Hauptstrasse!Q111)</f>
        <v>0</v>
      </c>
      <c r="R111" s="215">
        <f>SUM(Paniglgasse:Landstrasser_Hauptstrasse!R111)</f>
        <v>0</v>
      </c>
      <c r="S111" s="215">
        <f>SUM(Paniglgasse:Landstrasser_Hauptstrasse!S111)</f>
        <v>0</v>
      </c>
      <c r="T111" s="215">
        <f>SUM(Paniglgasse:Landstrasser_Hauptstrasse!T111)</f>
        <v>0</v>
      </c>
      <c r="U111" s="215">
        <f>SUM(Paniglgasse:Landstrasser_Hauptstrasse!U111)</f>
        <v>0</v>
      </c>
      <c r="V111" s="215">
        <f>SUM(Paniglgasse:Landstrasser_Hauptstrasse!V111)</f>
        <v>0</v>
      </c>
      <c r="W111" s="215">
        <f>SUM(Paniglgasse:Landstrasser_Hauptstrasse!W111)</f>
        <v>0</v>
      </c>
      <c r="X111" s="215">
        <f>SUM(Paniglgasse:Landstrasser_Hauptstrasse!X111)</f>
        <v>0</v>
      </c>
      <c r="Y111" s="215">
        <f>SUM(Paniglgasse:Landstrasser_Hauptstrasse!Y111)</f>
        <v>0</v>
      </c>
      <c r="Z111" s="215">
        <f>SUM(Paniglgasse:Landstrasser_Hauptstrasse!Z111)</f>
        <v>0</v>
      </c>
      <c r="AA111" s="215">
        <f>SUM(Paniglgasse:Landstrasser_Hauptstrasse!AA111)</f>
        <v>0</v>
      </c>
      <c r="AB111" s="215">
        <f>SUM(Paniglgasse:Landstrasser_Hauptstrasse!AB111)</f>
        <v>0</v>
      </c>
      <c r="AC111" s="215">
        <f>SUM(Paniglgasse:Landstrasser_Hauptstrasse!AC111)</f>
        <v>0</v>
      </c>
      <c r="AD111" s="215">
        <f>SUM(Paniglgasse:Landstrasser_Hauptstrasse!AD111)</f>
        <v>0</v>
      </c>
      <c r="AE111" s="215">
        <f>SUM(Paniglgasse:Landstrasser_Hauptstrasse!AE111)</f>
        <v>0</v>
      </c>
      <c r="AF111" s="215">
        <f>SUM(Paniglgasse:Landstrasser_Hauptstrasse!AF111)</f>
        <v>0</v>
      </c>
      <c r="AG111" s="215">
        <f>SUM(Paniglgasse:Landstrasser_Hauptstrasse!AG111)</f>
        <v>0</v>
      </c>
      <c r="AH111" s="215">
        <f>SUM(Paniglgasse:Landstrasser_Hauptstrasse!AH111)</f>
        <v>0</v>
      </c>
      <c r="AI111" s="215">
        <f>SUM(Paniglgasse:Landstrasser_Hauptstrasse!AI111)</f>
        <v>0</v>
      </c>
      <c r="AJ111" s="215">
        <f>SUM(Paniglgasse:Landstrasser_Hauptstrasse!AJ111)</f>
        <v>0</v>
      </c>
      <c r="AK111" s="215">
        <f>SUM(Paniglgasse:Landstrasser_Hauptstrasse!AK111)</f>
        <v>0</v>
      </c>
      <c r="AL111" s="215">
        <f>SUM(Paniglgasse:Landstrasser_Hauptstrasse!AL111)</f>
        <v>0</v>
      </c>
      <c r="AM111" s="215">
        <f>SUM(Paniglgasse:Landstrasser_Hauptstrasse!AM111)</f>
        <v>0</v>
      </c>
      <c r="AN111" s="215">
        <f>SUM(Paniglgasse:Landstrasser_Hauptstrasse!AN111)</f>
        <v>0</v>
      </c>
      <c r="AO111" s="215">
        <f>SUM(Paniglgasse:Landstrasser_Hauptstrasse!AO111)</f>
        <v>0</v>
      </c>
      <c r="AP111" s="215">
        <f>SUM(Paniglgasse:Landstrasser_Hauptstrasse!AP111)</f>
        <v>0</v>
      </c>
      <c r="AQ111" s="215">
        <f>SUM(Paniglgasse:Landstrasser_Hauptstrasse!AQ111)</f>
        <v>0</v>
      </c>
      <c r="AR111" s="215">
        <f>SUM(Paniglgasse:Landstrasser_Hauptstrasse!AR111)</f>
        <v>0</v>
      </c>
      <c r="AS111" s="215">
        <f>SUM(Paniglgasse:Landstrasser_Hauptstrasse!AS111)</f>
        <v>0</v>
      </c>
      <c r="AT111" s="215">
        <f>SUM(Paniglgasse:Landstrasser_Hauptstrasse!AT111)</f>
        <v>0</v>
      </c>
      <c r="AU111" s="215">
        <f>SUM(Paniglgasse:Landstrasser_Hauptstrasse!AU111)</f>
        <v>0</v>
      </c>
      <c r="AV111" s="215">
        <f>SUM(Paniglgasse:Landstrasser_Hauptstrasse!AV111)</f>
        <v>0</v>
      </c>
      <c r="AW111" s="215">
        <f>SUM(Paniglgasse:Landstrasser_Hauptstrasse!AW111)</f>
        <v>0</v>
      </c>
      <c r="AX111" s="215">
        <f>SUM(Paniglgasse:Landstrasser_Hauptstrasse!AX111)</f>
        <v>0</v>
      </c>
      <c r="AY111" s="215">
        <f>SUM(Paniglgasse:Landstrasser_Hauptstrasse!AY111)</f>
        <v>0</v>
      </c>
      <c r="AZ111" s="215">
        <f>SUM(Paniglgasse:Landstrasser_Hauptstrasse!AZ111)</f>
        <v>0</v>
      </c>
      <c r="BA111" s="215">
        <f>SUM(Paniglgasse:Landstrasser_Hauptstrasse!BA111)</f>
        <v>0</v>
      </c>
      <c r="BB111" s="215">
        <f>SUM(Paniglgasse:Landstrasser_Hauptstrasse!BB111)</f>
        <v>0</v>
      </c>
      <c r="BC111" s="215">
        <f>SUM(Paniglgasse:Landstrasser_Hauptstrasse!BC111)</f>
        <v>0</v>
      </c>
      <c r="BD111" s="215">
        <f>SUM(Paniglgasse:Landstrasser_Hauptstrasse!BD111)</f>
        <v>0</v>
      </c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x14ac:dyDescent="0.3">
      <c r="A112" s="204"/>
      <c r="B112" s="160" t="s">
        <v>367</v>
      </c>
      <c r="C112" s="194"/>
      <c r="D112" s="157">
        <f>SUM(E112:BD112)</f>
        <v>38132.83</v>
      </c>
      <c r="E112" s="157">
        <f t="shared" ref="E112:AJ112" si="128">SUM(E110:E111)</f>
        <v>1008.02</v>
      </c>
      <c r="F112" s="157">
        <f t="shared" si="128"/>
        <v>1026.57</v>
      </c>
      <c r="G112" s="157">
        <f t="shared" si="128"/>
        <v>1073.51</v>
      </c>
      <c r="H112" s="157">
        <f t="shared" si="128"/>
        <v>1058.79</v>
      </c>
      <c r="I112" s="157">
        <f t="shared" si="128"/>
        <v>922.85</v>
      </c>
      <c r="J112" s="157">
        <f t="shared" si="128"/>
        <v>939.87</v>
      </c>
      <c r="K112" s="157">
        <f t="shared" si="128"/>
        <v>965.37</v>
      </c>
      <c r="L112" s="157">
        <f t="shared" si="128"/>
        <v>1044.81</v>
      </c>
      <c r="M112" s="157">
        <f t="shared" si="128"/>
        <v>1012.46</v>
      </c>
      <c r="N112" s="157">
        <f t="shared" si="128"/>
        <v>961.95</v>
      </c>
      <c r="O112" s="157">
        <f t="shared" si="128"/>
        <v>932.38</v>
      </c>
      <c r="P112" s="157">
        <f t="shared" si="128"/>
        <v>1033.96</v>
      </c>
      <c r="Q112" s="157">
        <f t="shared" si="128"/>
        <v>1035.95</v>
      </c>
      <c r="R112" s="157">
        <f t="shared" si="128"/>
        <v>1079.68</v>
      </c>
      <c r="S112" s="157">
        <f t="shared" si="128"/>
        <v>1000.0799999999999</v>
      </c>
      <c r="T112" s="157">
        <f t="shared" si="128"/>
        <v>998.88</v>
      </c>
      <c r="U112" s="157">
        <f t="shared" si="128"/>
        <v>924.48</v>
      </c>
      <c r="V112" s="157">
        <f t="shared" si="128"/>
        <v>917.17</v>
      </c>
      <c r="W112" s="157">
        <f t="shared" si="128"/>
        <v>987.77</v>
      </c>
      <c r="X112" s="157">
        <f t="shared" si="128"/>
        <v>968.02</v>
      </c>
      <c r="Y112" s="157">
        <f t="shared" si="128"/>
        <v>955.06999999999994</v>
      </c>
      <c r="Z112" s="157">
        <f t="shared" si="128"/>
        <v>926.44</v>
      </c>
      <c r="AA112" s="157">
        <f t="shared" si="128"/>
        <v>1083.1399999999999</v>
      </c>
      <c r="AB112" s="157">
        <f t="shared" si="128"/>
        <v>1060.47</v>
      </c>
      <c r="AC112" s="157">
        <f t="shared" si="128"/>
        <v>1013.54</v>
      </c>
      <c r="AD112" s="157">
        <f t="shared" si="128"/>
        <v>1081.1399999999999</v>
      </c>
      <c r="AE112" s="157">
        <f t="shared" si="128"/>
        <v>1089.92</v>
      </c>
      <c r="AF112" s="157">
        <f t="shared" si="128"/>
        <v>1031.01</v>
      </c>
      <c r="AG112" s="157">
        <f t="shared" si="128"/>
        <v>958.51</v>
      </c>
      <c r="AH112" s="157">
        <f t="shared" si="128"/>
        <v>917.24</v>
      </c>
      <c r="AI112" s="157">
        <f t="shared" si="128"/>
        <v>1046.1300000000001</v>
      </c>
      <c r="AJ112" s="157">
        <f t="shared" si="128"/>
        <v>994.69</v>
      </c>
      <c r="AK112" s="157">
        <f t="shared" ref="AK112:BP112" si="129">SUM(AK110:AK111)</f>
        <v>1027.27</v>
      </c>
      <c r="AL112" s="157">
        <f t="shared" si="129"/>
        <v>1074.8899999999999</v>
      </c>
      <c r="AM112" s="157">
        <f t="shared" si="129"/>
        <v>942.67</v>
      </c>
      <c r="AN112" s="157">
        <f t="shared" si="129"/>
        <v>1015.36</v>
      </c>
      <c r="AO112" s="157">
        <f t="shared" si="129"/>
        <v>1024.26</v>
      </c>
      <c r="AP112" s="157">
        <f t="shared" si="129"/>
        <v>998.51</v>
      </c>
      <c r="AQ112" s="157">
        <f t="shared" si="129"/>
        <v>0</v>
      </c>
      <c r="AR112" s="157">
        <f t="shared" si="129"/>
        <v>0</v>
      </c>
      <c r="AS112" s="157">
        <f t="shared" si="129"/>
        <v>0</v>
      </c>
      <c r="AT112" s="157">
        <f t="shared" si="129"/>
        <v>0</v>
      </c>
      <c r="AU112" s="157">
        <f t="shared" si="129"/>
        <v>0</v>
      </c>
      <c r="AV112" s="157">
        <f t="shared" si="129"/>
        <v>0</v>
      </c>
      <c r="AW112" s="157">
        <f t="shared" si="129"/>
        <v>0</v>
      </c>
      <c r="AX112" s="157">
        <f t="shared" si="129"/>
        <v>0</v>
      </c>
      <c r="AY112" s="157">
        <f t="shared" si="129"/>
        <v>0</v>
      </c>
      <c r="AZ112" s="157">
        <f t="shared" si="129"/>
        <v>0</v>
      </c>
      <c r="BA112" s="157">
        <f t="shared" si="129"/>
        <v>0</v>
      </c>
      <c r="BB112" s="157">
        <f t="shared" si="129"/>
        <v>0</v>
      </c>
      <c r="BC112" s="157">
        <f t="shared" si="129"/>
        <v>0</v>
      </c>
      <c r="BD112" s="157">
        <f t="shared" si="129"/>
        <v>0</v>
      </c>
      <c r="BE112" s="195"/>
      <c r="BF112" s="162">
        <f>SUM(E112:H112)</f>
        <v>4166.8899999999994</v>
      </c>
      <c r="BG112" s="157">
        <f>SUM(I112:L112)</f>
        <v>3872.9</v>
      </c>
      <c r="BH112" s="157">
        <f>SUM(M112:Q112)</f>
        <v>4976.7</v>
      </c>
      <c r="BI112" s="157">
        <f>SUM(R112:U112)</f>
        <v>4003.1200000000003</v>
      </c>
      <c r="BJ112" s="157">
        <f>SUM(V112:Y112)</f>
        <v>3828.0299999999997</v>
      </c>
      <c r="BK112" s="157">
        <f>SUM(Z112:AD112)</f>
        <v>5164.7299999999996</v>
      </c>
      <c r="BL112" s="157">
        <f>SUM(AE112:AH112)</f>
        <v>3996.6800000000003</v>
      </c>
      <c r="BM112" s="157">
        <f>SUM(AI112:AL112)</f>
        <v>4142.9799999999996</v>
      </c>
      <c r="BN112" s="157">
        <f>SUM(AM112:AQ112)</f>
        <v>3980.8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38132.83</v>
      </c>
      <c r="BS112" s="157">
        <f>SUM(BF112:BH112)</f>
        <v>13016.489999999998</v>
      </c>
      <c r="BT112" s="157">
        <f>SUM(BI112:BK112)</f>
        <v>12995.88</v>
      </c>
      <c r="BU112" s="157">
        <f>SUM(BL112:BN112)</f>
        <v>12120.46</v>
      </c>
      <c r="BV112" s="157">
        <f>SUM(BO112:BQ112)</f>
        <v>0</v>
      </c>
      <c r="BW112" s="157">
        <f>SUM(BF112:BK112)</f>
        <v>26012.369999999995</v>
      </c>
      <c r="BX112" s="157">
        <f>SUM(BL112:BQ112)</f>
        <v>12120.46</v>
      </c>
      <c r="BY112" s="157">
        <f>IF(Info!$O$3="Q1",$BS112,IF(Info!$O$3="Q2",$BS112+$BT112,IF(Info!$O$3="Q3",$BS112+$BT112+$BU112,$BR112)))</f>
        <v>13016.489999999998</v>
      </c>
      <c r="BZ112" s="157">
        <f>IF(Info!$O$3="Q1",$BS112,IF(Info!$O$3="Q2",$BT112,IF(Info!$O$3="Q3",$BU112,$BV112)))</f>
        <v>13016.489999999998</v>
      </c>
      <c r="CA112" s="197"/>
    </row>
    <row r="113" spans="1:79" ht="15.6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x14ac:dyDescent="0.3">
      <c r="A114" s="193"/>
      <c r="B114" s="78" t="s">
        <v>368</v>
      </c>
      <c r="C114" s="194"/>
      <c r="D114" s="157">
        <f>SUM(E114:BD114)</f>
        <v>4648.57</v>
      </c>
      <c r="E114" s="215">
        <f>SUM(Paniglgasse:Landstrasser_Hauptstrasse!E114)</f>
        <v>70</v>
      </c>
      <c r="F114" s="215">
        <f>SUM(Paniglgasse:Landstrasser_Hauptstrasse!F114)</f>
        <v>0</v>
      </c>
      <c r="G114" s="215">
        <f>SUM(Paniglgasse:Landstrasser_Hauptstrasse!G114)</f>
        <v>0</v>
      </c>
      <c r="H114" s="215">
        <f>SUM(Paniglgasse:Landstrasser_Hauptstrasse!H114)</f>
        <v>0</v>
      </c>
      <c r="I114" s="215">
        <f>SUM(Paniglgasse:Landstrasser_Hauptstrasse!I114)</f>
        <v>400</v>
      </c>
      <c r="J114" s="215">
        <f>SUM(Paniglgasse:Landstrasser_Hauptstrasse!J114)</f>
        <v>400</v>
      </c>
      <c r="K114" s="215">
        <f>SUM(Paniglgasse:Landstrasser_Hauptstrasse!K114)</f>
        <v>269</v>
      </c>
      <c r="L114" s="215">
        <f>SUM(Paniglgasse:Landstrasser_Hauptstrasse!L114)</f>
        <v>70</v>
      </c>
      <c r="M114" s="215">
        <f>SUM(Paniglgasse:Landstrasser_Hauptstrasse!M114)</f>
        <v>280</v>
      </c>
      <c r="N114" s="215">
        <f>SUM(Paniglgasse:Landstrasser_Hauptstrasse!N114)</f>
        <v>601</v>
      </c>
      <c r="O114" s="215">
        <f>SUM(Paniglgasse:Landstrasser_Hauptstrasse!O114)</f>
        <v>0</v>
      </c>
      <c r="P114" s="215">
        <f>SUM(Paniglgasse:Landstrasser_Hauptstrasse!P114)</f>
        <v>0</v>
      </c>
      <c r="Q114" s="215">
        <f>SUM(Paniglgasse:Landstrasser_Hauptstrasse!Q114)</f>
        <v>0</v>
      </c>
      <c r="R114" s="215">
        <f>SUM(Paniglgasse:Landstrasser_Hauptstrasse!R114)</f>
        <v>0</v>
      </c>
      <c r="S114" s="215">
        <f>SUM(Paniglgasse:Landstrasser_Hauptstrasse!S114)</f>
        <v>0</v>
      </c>
      <c r="T114" s="215">
        <f>SUM(Paniglgasse:Landstrasser_Hauptstrasse!T114)</f>
        <v>0</v>
      </c>
      <c r="U114" s="215">
        <f>SUM(Paniglgasse:Landstrasser_Hauptstrasse!U114)</f>
        <v>0</v>
      </c>
      <c r="V114" s="215">
        <f>SUM(Paniglgasse:Landstrasser_Hauptstrasse!V114)</f>
        <v>0</v>
      </c>
      <c r="W114" s="215">
        <f>SUM(Paniglgasse:Landstrasser_Hauptstrasse!W114)</f>
        <v>0</v>
      </c>
      <c r="X114" s="215">
        <f>SUM(Paniglgasse:Landstrasser_Hauptstrasse!X114)</f>
        <v>0</v>
      </c>
      <c r="Y114" s="215">
        <f>SUM(Paniglgasse:Landstrasser_Hauptstrasse!Y114)</f>
        <v>0</v>
      </c>
      <c r="Z114" s="215">
        <f>SUM(Paniglgasse:Landstrasser_Hauptstrasse!Z114)</f>
        <v>286</v>
      </c>
      <c r="AA114" s="215">
        <f>SUM(Paniglgasse:Landstrasser_Hauptstrasse!AA114)</f>
        <v>0</v>
      </c>
      <c r="AB114" s="215">
        <f>SUM(Paniglgasse:Landstrasser_Hauptstrasse!AB114)</f>
        <v>0</v>
      </c>
      <c r="AC114" s="215">
        <f>SUM(Paniglgasse:Landstrasser_Hauptstrasse!AC114)</f>
        <v>0</v>
      </c>
      <c r="AD114" s="215">
        <f>SUM(Paniglgasse:Landstrasser_Hauptstrasse!AD114)</f>
        <v>160</v>
      </c>
      <c r="AE114" s="215">
        <f>SUM(Paniglgasse:Landstrasser_Hauptstrasse!AE114)</f>
        <v>0</v>
      </c>
      <c r="AF114" s="215">
        <f>SUM(Paniglgasse:Landstrasser_Hauptstrasse!AF114)</f>
        <v>0</v>
      </c>
      <c r="AG114" s="215">
        <f>SUM(Paniglgasse:Landstrasser_Hauptstrasse!AG114)</f>
        <v>286</v>
      </c>
      <c r="AH114" s="215">
        <f>SUM(Paniglgasse:Landstrasser_Hauptstrasse!AH114)</f>
        <v>995.06999999999994</v>
      </c>
      <c r="AI114" s="215">
        <f>SUM(Paniglgasse:Landstrasser_Hauptstrasse!AI114)</f>
        <v>33</v>
      </c>
      <c r="AJ114" s="215">
        <f>SUM(Paniglgasse:Landstrasser_Hauptstrasse!AJ114)</f>
        <v>0</v>
      </c>
      <c r="AK114" s="215">
        <f>SUM(Paniglgasse:Landstrasser_Hauptstrasse!AK114)</f>
        <v>0</v>
      </c>
      <c r="AL114" s="215">
        <f>SUM(Paniglgasse:Landstrasser_Hauptstrasse!AL114)</f>
        <v>680.5</v>
      </c>
      <c r="AM114" s="215">
        <f>SUM(Paniglgasse:Landstrasser_Hauptstrasse!AM114)</f>
        <v>0</v>
      </c>
      <c r="AN114" s="215">
        <f>SUM(Paniglgasse:Landstrasser_Hauptstrasse!AN114)</f>
        <v>70</v>
      </c>
      <c r="AO114" s="215">
        <f>SUM(Paniglgasse:Landstrasser_Hauptstrasse!AO114)</f>
        <v>48</v>
      </c>
      <c r="AP114" s="215">
        <f>SUM(Paniglgasse:Landstrasser_Hauptstrasse!AP114)</f>
        <v>0</v>
      </c>
      <c r="AQ114" s="215">
        <f>SUM(Paniglgasse:Landstrasser_Hauptstrasse!AQ114)</f>
        <v>0</v>
      </c>
      <c r="AR114" s="215">
        <f>SUM(Paniglgasse:Landstrasser_Hauptstrasse!AR114)</f>
        <v>0</v>
      </c>
      <c r="AS114" s="215">
        <f>SUM(Paniglgasse:Landstrasser_Hauptstrasse!AS114)</f>
        <v>0</v>
      </c>
      <c r="AT114" s="215">
        <f>SUM(Paniglgasse:Landstrasser_Hauptstrasse!AT114)</f>
        <v>0</v>
      </c>
      <c r="AU114" s="215">
        <f>SUM(Paniglgasse:Landstrasser_Hauptstrasse!AU114)</f>
        <v>0</v>
      </c>
      <c r="AV114" s="215">
        <f>SUM(Paniglgasse:Landstrasser_Hauptstrasse!AV114)</f>
        <v>0</v>
      </c>
      <c r="AW114" s="215">
        <f>SUM(Paniglgasse:Landstrasser_Hauptstrasse!AW114)</f>
        <v>0</v>
      </c>
      <c r="AX114" s="215">
        <f>SUM(Paniglgasse:Landstrasser_Hauptstrasse!AX114)</f>
        <v>0</v>
      </c>
      <c r="AY114" s="215">
        <f>SUM(Paniglgasse:Landstrasser_Hauptstrasse!AY114)</f>
        <v>0</v>
      </c>
      <c r="AZ114" s="215">
        <f>SUM(Paniglgasse:Landstrasser_Hauptstrasse!AZ114)</f>
        <v>0</v>
      </c>
      <c r="BA114" s="215">
        <f>SUM(Paniglgasse:Landstrasser_Hauptstrasse!BA114)</f>
        <v>0</v>
      </c>
      <c r="BB114" s="215">
        <f>SUM(Paniglgasse:Landstrasser_Hauptstrasse!BB114)</f>
        <v>0</v>
      </c>
      <c r="BC114" s="215">
        <f>SUM(Paniglgasse:Landstrasser_Hauptstrasse!BC114)</f>
        <v>0</v>
      </c>
      <c r="BD114" s="215">
        <f>SUM(Paniglgasse:Landstrasser_Hauptstrasse!BD114)</f>
        <v>0</v>
      </c>
      <c r="BE114" s="195"/>
      <c r="BF114" s="163">
        <f>SUM(E114:H114)</f>
        <v>70</v>
      </c>
      <c r="BG114" s="77">
        <f>SUM(I114:L114)</f>
        <v>1139</v>
      </c>
      <c r="BH114" s="77">
        <f>SUM(M114:Q114)</f>
        <v>881</v>
      </c>
      <c r="BI114" s="77">
        <f>SUM(R114:U114)</f>
        <v>0</v>
      </c>
      <c r="BJ114" s="77">
        <f>SUM(V114:Y114)</f>
        <v>0</v>
      </c>
      <c r="BK114" s="77">
        <f>SUM(Z114:AD114)</f>
        <v>446</v>
      </c>
      <c r="BL114" s="77">
        <f>SUM(AE114:AH114)</f>
        <v>1281.07</v>
      </c>
      <c r="BM114" s="77">
        <f>SUM(AI114:AL114)</f>
        <v>713.5</v>
      </c>
      <c r="BN114" s="77">
        <f>SUM(AM114:AQ114)</f>
        <v>118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4648.57</v>
      </c>
      <c r="BS114" s="77">
        <f>SUM(BF114:BH114)</f>
        <v>2090</v>
      </c>
      <c r="BT114" s="77">
        <f>SUM(BI114:BK114)</f>
        <v>446</v>
      </c>
      <c r="BU114" s="77">
        <f>SUM(BL114:BN114)</f>
        <v>2112.5699999999997</v>
      </c>
      <c r="BV114" s="77">
        <f>SUM(BO114:BQ114)</f>
        <v>0</v>
      </c>
      <c r="BW114" s="77">
        <f>SUM(BF114:BK114)</f>
        <v>2536</v>
      </c>
      <c r="BX114" s="77">
        <f>SUM(BL114:BQ114)</f>
        <v>2112.5699999999997</v>
      </c>
      <c r="BY114" s="77">
        <f>IF(Info!$O$3="Q1",$BS114,IF(Info!$O$3="Q2",$BS114+$BT114,IF(Info!$O$3="Q3",$BS114+$BT114+$BU114,$BR114)))</f>
        <v>2090</v>
      </c>
      <c r="BZ114" s="77">
        <f>IF(Info!$O$3="Q1",$BS114,IF(Info!$O$3="Q2",$BT114,IF(Info!$O$3="Q3",$BU114,$BV114)))</f>
        <v>2090</v>
      </c>
      <c r="CA114" s="197"/>
    </row>
    <row r="115" spans="1:79" x14ac:dyDescent="0.3">
      <c r="A115" s="193"/>
      <c r="B115" s="78" t="s">
        <v>369</v>
      </c>
      <c r="C115" s="194"/>
      <c r="D115" s="157">
        <f>SUM(E115:BD115)</f>
        <v>0</v>
      </c>
      <c r="E115" s="215">
        <f>SUM(Paniglgasse:Landstrasser_Hauptstrasse!E115)</f>
        <v>0</v>
      </c>
      <c r="F115" s="215">
        <f>SUM(Paniglgasse:Landstrasser_Hauptstrasse!F115)</f>
        <v>0</v>
      </c>
      <c r="G115" s="215">
        <f>SUM(Paniglgasse:Landstrasser_Hauptstrasse!G115)</f>
        <v>0</v>
      </c>
      <c r="H115" s="215">
        <f>SUM(Paniglgasse:Landstrasser_Hauptstrasse!H115)</f>
        <v>0</v>
      </c>
      <c r="I115" s="215">
        <f>SUM(Paniglgasse:Landstrasser_Hauptstrasse!I115)</f>
        <v>0</v>
      </c>
      <c r="J115" s="215">
        <f>SUM(Paniglgasse:Landstrasser_Hauptstrasse!J115)</f>
        <v>0</v>
      </c>
      <c r="K115" s="215">
        <f>SUM(Paniglgasse:Landstrasser_Hauptstrasse!K115)</f>
        <v>0</v>
      </c>
      <c r="L115" s="215">
        <f>SUM(Paniglgasse:Landstrasser_Hauptstrasse!L115)</f>
        <v>0</v>
      </c>
      <c r="M115" s="215">
        <f>SUM(Paniglgasse:Landstrasser_Hauptstrasse!M115)</f>
        <v>0</v>
      </c>
      <c r="N115" s="215">
        <f>SUM(Paniglgasse:Landstrasser_Hauptstrasse!N115)</f>
        <v>0</v>
      </c>
      <c r="O115" s="215">
        <f>SUM(Paniglgasse:Landstrasser_Hauptstrasse!O115)</f>
        <v>0</v>
      </c>
      <c r="P115" s="215">
        <f>SUM(Paniglgasse:Landstrasser_Hauptstrasse!P115)</f>
        <v>0</v>
      </c>
      <c r="Q115" s="215">
        <f>SUM(Paniglgasse:Landstrasser_Hauptstrasse!Q115)</f>
        <v>0</v>
      </c>
      <c r="R115" s="215">
        <f>SUM(Paniglgasse:Landstrasser_Hauptstrasse!R115)</f>
        <v>0</v>
      </c>
      <c r="S115" s="215">
        <f>SUM(Paniglgasse:Landstrasser_Hauptstrasse!S115)</f>
        <v>0</v>
      </c>
      <c r="T115" s="215">
        <f>SUM(Paniglgasse:Landstrasser_Hauptstrasse!T115)</f>
        <v>0</v>
      </c>
      <c r="U115" s="215">
        <f>SUM(Paniglgasse:Landstrasser_Hauptstrasse!U115)</f>
        <v>0</v>
      </c>
      <c r="V115" s="215">
        <f>SUM(Paniglgasse:Landstrasser_Hauptstrasse!V115)</f>
        <v>0</v>
      </c>
      <c r="W115" s="215">
        <f>SUM(Paniglgasse:Landstrasser_Hauptstrasse!W115)</f>
        <v>0</v>
      </c>
      <c r="X115" s="215">
        <f>SUM(Paniglgasse:Landstrasser_Hauptstrasse!X115)</f>
        <v>0</v>
      </c>
      <c r="Y115" s="215">
        <f>SUM(Paniglgasse:Landstrasser_Hauptstrasse!Y115)</f>
        <v>0</v>
      </c>
      <c r="Z115" s="215">
        <f>SUM(Paniglgasse:Landstrasser_Hauptstrasse!Z115)</f>
        <v>0</v>
      </c>
      <c r="AA115" s="215">
        <f>SUM(Paniglgasse:Landstrasser_Hauptstrasse!AA115)</f>
        <v>0</v>
      </c>
      <c r="AB115" s="215">
        <f>SUM(Paniglgasse:Landstrasser_Hauptstrasse!AB115)</f>
        <v>0</v>
      </c>
      <c r="AC115" s="215">
        <f>SUM(Paniglgasse:Landstrasser_Hauptstrasse!AC115)</f>
        <v>0</v>
      </c>
      <c r="AD115" s="215">
        <f>SUM(Paniglgasse:Landstrasser_Hauptstrasse!AD115)</f>
        <v>0</v>
      </c>
      <c r="AE115" s="215">
        <f>SUM(Paniglgasse:Landstrasser_Hauptstrasse!AE115)</f>
        <v>0</v>
      </c>
      <c r="AF115" s="215">
        <f>SUM(Paniglgasse:Landstrasser_Hauptstrasse!AF115)</f>
        <v>0</v>
      </c>
      <c r="AG115" s="215">
        <f>SUM(Paniglgasse:Landstrasser_Hauptstrasse!AG115)</f>
        <v>0</v>
      </c>
      <c r="AH115" s="215">
        <f>SUM(Paniglgasse:Landstrasser_Hauptstrasse!AH115)</f>
        <v>0</v>
      </c>
      <c r="AI115" s="215">
        <f>SUM(Paniglgasse:Landstrasser_Hauptstrasse!AI115)</f>
        <v>0</v>
      </c>
      <c r="AJ115" s="215">
        <f>SUM(Paniglgasse:Landstrasser_Hauptstrasse!AJ115)</f>
        <v>0</v>
      </c>
      <c r="AK115" s="215">
        <f>SUM(Paniglgasse:Landstrasser_Hauptstrasse!AK115)</f>
        <v>0</v>
      </c>
      <c r="AL115" s="215">
        <f>SUM(Paniglgasse:Landstrasser_Hauptstrasse!AL115)</f>
        <v>0</v>
      </c>
      <c r="AM115" s="215">
        <f>SUM(Paniglgasse:Landstrasser_Hauptstrasse!AM115)</f>
        <v>0</v>
      </c>
      <c r="AN115" s="215">
        <f>SUM(Paniglgasse:Landstrasser_Hauptstrasse!AN115)</f>
        <v>0</v>
      </c>
      <c r="AO115" s="215">
        <f>SUM(Paniglgasse:Landstrasser_Hauptstrasse!AO115)</f>
        <v>0</v>
      </c>
      <c r="AP115" s="215">
        <f>SUM(Paniglgasse:Landstrasser_Hauptstrasse!AP115)</f>
        <v>0</v>
      </c>
      <c r="AQ115" s="215">
        <f>SUM(Paniglgasse:Landstrasser_Hauptstrasse!AQ115)</f>
        <v>0</v>
      </c>
      <c r="AR115" s="215">
        <f>SUM(Paniglgasse:Landstrasser_Hauptstrasse!AR115)</f>
        <v>0</v>
      </c>
      <c r="AS115" s="215">
        <f>SUM(Paniglgasse:Landstrasser_Hauptstrasse!AS115)</f>
        <v>0</v>
      </c>
      <c r="AT115" s="215">
        <f>SUM(Paniglgasse:Landstrasser_Hauptstrasse!AT115)</f>
        <v>0</v>
      </c>
      <c r="AU115" s="215">
        <f>SUM(Paniglgasse:Landstrasser_Hauptstrasse!AU115)</f>
        <v>0</v>
      </c>
      <c r="AV115" s="215">
        <f>SUM(Paniglgasse:Landstrasser_Hauptstrasse!AV115)</f>
        <v>0</v>
      </c>
      <c r="AW115" s="215">
        <f>SUM(Paniglgasse:Landstrasser_Hauptstrasse!AW115)</f>
        <v>0</v>
      </c>
      <c r="AX115" s="215">
        <f>SUM(Paniglgasse:Landstrasser_Hauptstrasse!AX115)</f>
        <v>0</v>
      </c>
      <c r="AY115" s="215">
        <f>SUM(Paniglgasse:Landstrasser_Hauptstrasse!AY115)</f>
        <v>0</v>
      </c>
      <c r="AZ115" s="215">
        <f>SUM(Paniglgasse:Landstrasser_Hauptstrasse!AZ115)</f>
        <v>0</v>
      </c>
      <c r="BA115" s="215">
        <f>SUM(Paniglgasse:Landstrasser_Hauptstrasse!BA115)</f>
        <v>0</v>
      </c>
      <c r="BB115" s="215">
        <f>SUM(Paniglgasse:Landstrasser_Hauptstrasse!BB115)</f>
        <v>0</v>
      </c>
      <c r="BC115" s="215">
        <f>SUM(Paniglgasse:Landstrasser_Hauptstrasse!BC115)</f>
        <v>0</v>
      </c>
      <c r="BD115" s="215">
        <f>SUM(Paniglgasse:Landstrasser_Hauptstrasse!BD115)</f>
        <v>0</v>
      </c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x14ac:dyDescent="0.3">
      <c r="A116" s="193"/>
      <c r="B116" s="78" t="s">
        <v>370</v>
      </c>
      <c r="C116" s="194"/>
      <c r="D116" s="157">
        <f>SUM(E116:BD116)</f>
        <v>250</v>
      </c>
      <c r="E116" s="215">
        <f>SUM(Paniglgasse:Landstrasser_Hauptstrasse!E116)</f>
        <v>0</v>
      </c>
      <c r="F116" s="215">
        <f>SUM(Paniglgasse:Landstrasser_Hauptstrasse!F116)</f>
        <v>0</v>
      </c>
      <c r="G116" s="215">
        <f>SUM(Paniglgasse:Landstrasser_Hauptstrasse!G116)</f>
        <v>0</v>
      </c>
      <c r="H116" s="215">
        <f>SUM(Paniglgasse:Landstrasser_Hauptstrasse!H116)</f>
        <v>0</v>
      </c>
      <c r="I116" s="215">
        <f>SUM(Paniglgasse:Landstrasser_Hauptstrasse!I116)</f>
        <v>0</v>
      </c>
      <c r="J116" s="215">
        <f>SUM(Paniglgasse:Landstrasser_Hauptstrasse!J116)</f>
        <v>0</v>
      </c>
      <c r="K116" s="215">
        <f>SUM(Paniglgasse:Landstrasser_Hauptstrasse!K116)</f>
        <v>0</v>
      </c>
      <c r="L116" s="215">
        <f>SUM(Paniglgasse:Landstrasser_Hauptstrasse!L116)</f>
        <v>0</v>
      </c>
      <c r="M116" s="215">
        <f>SUM(Paniglgasse:Landstrasser_Hauptstrasse!M116)</f>
        <v>0</v>
      </c>
      <c r="N116" s="215">
        <f>SUM(Paniglgasse:Landstrasser_Hauptstrasse!N116)</f>
        <v>0</v>
      </c>
      <c r="O116" s="215">
        <f>SUM(Paniglgasse:Landstrasser_Hauptstrasse!O116)</f>
        <v>0</v>
      </c>
      <c r="P116" s="215">
        <f>SUM(Paniglgasse:Landstrasser_Hauptstrasse!P116)</f>
        <v>0</v>
      </c>
      <c r="Q116" s="215">
        <f>SUM(Paniglgasse:Landstrasser_Hauptstrasse!Q116)</f>
        <v>0</v>
      </c>
      <c r="R116" s="215">
        <f>SUM(Paniglgasse:Landstrasser_Hauptstrasse!R116)</f>
        <v>0</v>
      </c>
      <c r="S116" s="215">
        <f>SUM(Paniglgasse:Landstrasser_Hauptstrasse!S116)</f>
        <v>0</v>
      </c>
      <c r="T116" s="215">
        <f>SUM(Paniglgasse:Landstrasser_Hauptstrasse!T116)</f>
        <v>0</v>
      </c>
      <c r="U116" s="215">
        <f>SUM(Paniglgasse:Landstrasser_Hauptstrasse!U116)</f>
        <v>0</v>
      </c>
      <c r="V116" s="215">
        <f>SUM(Paniglgasse:Landstrasser_Hauptstrasse!V116)</f>
        <v>0</v>
      </c>
      <c r="W116" s="215">
        <f>SUM(Paniglgasse:Landstrasser_Hauptstrasse!W116)</f>
        <v>0</v>
      </c>
      <c r="X116" s="215">
        <f>SUM(Paniglgasse:Landstrasser_Hauptstrasse!X116)</f>
        <v>0</v>
      </c>
      <c r="Y116" s="215">
        <f>SUM(Paniglgasse:Landstrasser_Hauptstrasse!Y116)</f>
        <v>0</v>
      </c>
      <c r="Z116" s="215">
        <f>SUM(Paniglgasse:Landstrasser_Hauptstrasse!Z116)</f>
        <v>0</v>
      </c>
      <c r="AA116" s="215">
        <f>SUM(Paniglgasse:Landstrasser_Hauptstrasse!AA116)</f>
        <v>0</v>
      </c>
      <c r="AB116" s="215">
        <f>SUM(Paniglgasse:Landstrasser_Hauptstrasse!AB116)</f>
        <v>0</v>
      </c>
      <c r="AC116" s="215">
        <f>SUM(Paniglgasse:Landstrasser_Hauptstrasse!AC116)</f>
        <v>0</v>
      </c>
      <c r="AD116" s="215">
        <f>SUM(Paniglgasse:Landstrasser_Hauptstrasse!AD116)</f>
        <v>0</v>
      </c>
      <c r="AE116" s="215">
        <f>SUM(Paniglgasse:Landstrasser_Hauptstrasse!AE116)</f>
        <v>0</v>
      </c>
      <c r="AF116" s="215">
        <f>SUM(Paniglgasse:Landstrasser_Hauptstrasse!AF116)</f>
        <v>0</v>
      </c>
      <c r="AG116" s="215">
        <f>SUM(Paniglgasse:Landstrasser_Hauptstrasse!AG116)</f>
        <v>0</v>
      </c>
      <c r="AH116" s="215">
        <f>SUM(Paniglgasse:Landstrasser_Hauptstrasse!AH116)</f>
        <v>0</v>
      </c>
      <c r="AI116" s="215">
        <f>SUM(Paniglgasse:Landstrasser_Hauptstrasse!AI116)</f>
        <v>250</v>
      </c>
      <c r="AJ116" s="215">
        <f>SUM(Paniglgasse:Landstrasser_Hauptstrasse!AJ116)</f>
        <v>0</v>
      </c>
      <c r="AK116" s="215">
        <f>SUM(Paniglgasse:Landstrasser_Hauptstrasse!AK116)</f>
        <v>0</v>
      </c>
      <c r="AL116" s="215">
        <f>SUM(Paniglgasse:Landstrasser_Hauptstrasse!AL116)</f>
        <v>0</v>
      </c>
      <c r="AM116" s="215">
        <f>SUM(Paniglgasse:Landstrasser_Hauptstrasse!AM116)</f>
        <v>0</v>
      </c>
      <c r="AN116" s="215">
        <f>SUM(Paniglgasse:Landstrasser_Hauptstrasse!AN116)</f>
        <v>0</v>
      </c>
      <c r="AO116" s="215">
        <f>SUM(Paniglgasse:Landstrasser_Hauptstrasse!AO116)</f>
        <v>0</v>
      </c>
      <c r="AP116" s="215">
        <f>SUM(Paniglgasse:Landstrasser_Hauptstrasse!AP116)</f>
        <v>0</v>
      </c>
      <c r="AQ116" s="215">
        <f>SUM(Paniglgasse:Landstrasser_Hauptstrasse!AQ116)</f>
        <v>0</v>
      </c>
      <c r="AR116" s="215">
        <f>SUM(Paniglgasse:Landstrasser_Hauptstrasse!AR116)</f>
        <v>0</v>
      </c>
      <c r="AS116" s="215">
        <f>SUM(Paniglgasse:Landstrasser_Hauptstrasse!AS116)</f>
        <v>0</v>
      </c>
      <c r="AT116" s="215">
        <f>SUM(Paniglgasse:Landstrasser_Hauptstrasse!AT116)</f>
        <v>0</v>
      </c>
      <c r="AU116" s="215">
        <f>SUM(Paniglgasse:Landstrasser_Hauptstrasse!AU116)</f>
        <v>0</v>
      </c>
      <c r="AV116" s="215">
        <f>SUM(Paniglgasse:Landstrasser_Hauptstrasse!AV116)</f>
        <v>0</v>
      </c>
      <c r="AW116" s="215">
        <f>SUM(Paniglgasse:Landstrasser_Hauptstrasse!AW116)</f>
        <v>0</v>
      </c>
      <c r="AX116" s="215">
        <f>SUM(Paniglgasse:Landstrasser_Hauptstrasse!AX116)</f>
        <v>0</v>
      </c>
      <c r="AY116" s="215">
        <f>SUM(Paniglgasse:Landstrasser_Hauptstrasse!AY116)</f>
        <v>0</v>
      </c>
      <c r="AZ116" s="215">
        <f>SUM(Paniglgasse:Landstrasser_Hauptstrasse!AZ116)</f>
        <v>0</v>
      </c>
      <c r="BA116" s="215">
        <f>SUM(Paniglgasse:Landstrasser_Hauptstrasse!BA116)</f>
        <v>0</v>
      </c>
      <c r="BB116" s="215">
        <f>SUM(Paniglgasse:Landstrasser_Hauptstrasse!BB116)</f>
        <v>0</v>
      </c>
      <c r="BC116" s="215">
        <f>SUM(Paniglgasse:Landstrasser_Hauptstrasse!BC116)</f>
        <v>0</v>
      </c>
      <c r="BD116" s="215">
        <f>SUM(Paniglgasse:Landstrasser_Hauptstrasse!BD116)</f>
        <v>0</v>
      </c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250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250</v>
      </c>
      <c r="BS116" s="77">
        <f>SUM(BF116:BH116)</f>
        <v>0</v>
      </c>
      <c r="BT116" s="77">
        <f>SUM(BI116:BK116)</f>
        <v>0</v>
      </c>
      <c r="BU116" s="77">
        <f>SUM(BL116:BN116)</f>
        <v>250</v>
      </c>
      <c r="BV116" s="77">
        <f>SUM(BO116:BQ116)</f>
        <v>0</v>
      </c>
      <c r="BW116" s="77">
        <f>SUM(BF116:BK116)</f>
        <v>0</v>
      </c>
      <c r="BX116" s="77">
        <f>SUM(BL116:BQ116)</f>
        <v>250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x14ac:dyDescent="0.3">
      <c r="A117" s="204"/>
      <c r="B117" s="160" t="s">
        <v>371</v>
      </c>
      <c r="C117" s="194"/>
      <c r="D117" s="157">
        <f>SUM(E117:BD117)</f>
        <v>4898.57</v>
      </c>
      <c r="E117" s="157">
        <f t="shared" ref="E117:AJ117" si="130">SUM(E114:E116)</f>
        <v>70</v>
      </c>
      <c r="F117" s="157">
        <f t="shared" si="130"/>
        <v>0</v>
      </c>
      <c r="G117" s="157">
        <f t="shared" si="130"/>
        <v>0</v>
      </c>
      <c r="H117" s="157">
        <f t="shared" si="130"/>
        <v>0</v>
      </c>
      <c r="I117" s="157">
        <f t="shared" si="130"/>
        <v>400</v>
      </c>
      <c r="J117" s="157">
        <f t="shared" si="130"/>
        <v>400</v>
      </c>
      <c r="K117" s="157">
        <f t="shared" si="130"/>
        <v>269</v>
      </c>
      <c r="L117" s="157">
        <f t="shared" si="130"/>
        <v>70</v>
      </c>
      <c r="M117" s="157">
        <f t="shared" si="130"/>
        <v>280</v>
      </c>
      <c r="N117" s="157">
        <f t="shared" si="130"/>
        <v>601</v>
      </c>
      <c r="O117" s="157">
        <f t="shared" si="130"/>
        <v>0</v>
      </c>
      <c r="P117" s="157">
        <f t="shared" si="130"/>
        <v>0</v>
      </c>
      <c r="Q117" s="157">
        <f t="shared" si="130"/>
        <v>0</v>
      </c>
      <c r="R117" s="157">
        <f t="shared" si="130"/>
        <v>0</v>
      </c>
      <c r="S117" s="157">
        <f t="shared" si="130"/>
        <v>0</v>
      </c>
      <c r="T117" s="157">
        <f t="shared" si="130"/>
        <v>0</v>
      </c>
      <c r="U117" s="157">
        <f t="shared" si="130"/>
        <v>0</v>
      </c>
      <c r="V117" s="157">
        <f t="shared" si="130"/>
        <v>0</v>
      </c>
      <c r="W117" s="157">
        <f t="shared" si="130"/>
        <v>0</v>
      </c>
      <c r="X117" s="157">
        <f t="shared" si="130"/>
        <v>0</v>
      </c>
      <c r="Y117" s="157">
        <f t="shared" si="130"/>
        <v>0</v>
      </c>
      <c r="Z117" s="157">
        <f t="shared" si="130"/>
        <v>286</v>
      </c>
      <c r="AA117" s="157">
        <f t="shared" si="130"/>
        <v>0</v>
      </c>
      <c r="AB117" s="157">
        <f t="shared" si="130"/>
        <v>0</v>
      </c>
      <c r="AC117" s="157">
        <f t="shared" si="130"/>
        <v>0</v>
      </c>
      <c r="AD117" s="157">
        <f t="shared" si="130"/>
        <v>160</v>
      </c>
      <c r="AE117" s="157">
        <f t="shared" si="130"/>
        <v>0</v>
      </c>
      <c r="AF117" s="157">
        <f t="shared" si="130"/>
        <v>0</v>
      </c>
      <c r="AG117" s="157">
        <f t="shared" si="130"/>
        <v>286</v>
      </c>
      <c r="AH117" s="157">
        <f t="shared" si="130"/>
        <v>995.06999999999994</v>
      </c>
      <c r="AI117" s="157">
        <f t="shared" si="130"/>
        <v>283</v>
      </c>
      <c r="AJ117" s="157">
        <f t="shared" si="130"/>
        <v>0</v>
      </c>
      <c r="AK117" s="157">
        <f t="shared" ref="AK117:BP117" si="131">SUM(AK114:AK116)</f>
        <v>0</v>
      </c>
      <c r="AL117" s="157">
        <f t="shared" si="131"/>
        <v>680.5</v>
      </c>
      <c r="AM117" s="157">
        <f t="shared" si="131"/>
        <v>0</v>
      </c>
      <c r="AN117" s="157">
        <f t="shared" si="131"/>
        <v>70</v>
      </c>
      <c r="AO117" s="157">
        <f t="shared" si="131"/>
        <v>48</v>
      </c>
      <c r="AP117" s="157">
        <f t="shared" si="131"/>
        <v>0</v>
      </c>
      <c r="AQ117" s="157">
        <f t="shared" si="131"/>
        <v>0</v>
      </c>
      <c r="AR117" s="157">
        <f t="shared" si="131"/>
        <v>0</v>
      </c>
      <c r="AS117" s="157">
        <f t="shared" si="131"/>
        <v>0</v>
      </c>
      <c r="AT117" s="157">
        <f t="shared" si="131"/>
        <v>0</v>
      </c>
      <c r="AU117" s="157">
        <f t="shared" si="131"/>
        <v>0</v>
      </c>
      <c r="AV117" s="157">
        <f t="shared" si="131"/>
        <v>0</v>
      </c>
      <c r="AW117" s="157">
        <f t="shared" si="131"/>
        <v>0</v>
      </c>
      <c r="AX117" s="157">
        <f t="shared" si="131"/>
        <v>0</v>
      </c>
      <c r="AY117" s="157">
        <f t="shared" si="131"/>
        <v>0</v>
      </c>
      <c r="AZ117" s="157">
        <f t="shared" si="131"/>
        <v>0</v>
      </c>
      <c r="BA117" s="157">
        <f t="shared" si="131"/>
        <v>0</v>
      </c>
      <c r="BB117" s="157">
        <f t="shared" si="131"/>
        <v>0</v>
      </c>
      <c r="BC117" s="157">
        <f t="shared" si="131"/>
        <v>0</v>
      </c>
      <c r="BD117" s="157">
        <f t="shared" si="131"/>
        <v>0</v>
      </c>
      <c r="BE117" s="195"/>
      <c r="BF117" s="162">
        <f>SUM(E117:H117)</f>
        <v>70</v>
      </c>
      <c r="BG117" s="157">
        <f>SUM(I117:L117)</f>
        <v>1139</v>
      </c>
      <c r="BH117" s="157">
        <f>SUM(M117:Q117)</f>
        <v>881</v>
      </c>
      <c r="BI117" s="157">
        <f>SUM(R117:U117)</f>
        <v>0</v>
      </c>
      <c r="BJ117" s="157">
        <f>SUM(V117:Y117)</f>
        <v>0</v>
      </c>
      <c r="BK117" s="157">
        <f>SUM(Z117:AD117)</f>
        <v>446</v>
      </c>
      <c r="BL117" s="157">
        <f>SUM(AE117:AH117)</f>
        <v>1281.07</v>
      </c>
      <c r="BM117" s="157">
        <f>SUM(AI117:AL117)</f>
        <v>963.5</v>
      </c>
      <c r="BN117" s="157">
        <f>SUM(AM117:AQ117)</f>
        <v>118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4898.57</v>
      </c>
      <c r="BS117" s="157">
        <f>SUM(BF117:BH117)</f>
        <v>2090</v>
      </c>
      <c r="BT117" s="157">
        <f>SUM(BI117:BK117)</f>
        <v>446</v>
      </c>
      <c r="BU117" s="157">
        <f>SUM(BL117:BN117)</f>
        <v>2362.5699999999997</v>
      </c>
      <c r="BV117" s="157">
        <f>SUM(BO117:BQ117)</f>
        <v>0</v>
      </c>
      <c r="BW117" s="157">
        <f>SUM(BF117:BK117)</f>
        <v>2536</v>
      </c>
      <c r="BX117" s="157">
        <f>SUM(BL117:BQ117)</f>
        <v>2362.5699999999997</v>
      </c>
      <c r="BY117" s="157">
        <f>IF(Info!$O$3="Q1",$BS117,IF(Info!$O$3="Q2",$BS117+$BT117,IF(Info!$O$3="Q3",$BS117+$BT117+$BU117,$BR117)))</f>
        <v>2090</v>
      </c>
      <c r="BZ117" s="157">
        <f>IF(Info!$O$3="Q1",$BS117,IF(Info!$O$3="Q2",$BT117,IF(Info!$O$3="Q3",$BU117,$BV117)))</f>
        <v>2090</v>
      </c>
      <c r="CA117" s="197"/>
    </row>
    <row r="118" spans="1:79" ht="15.6" customHeight="1" x14ac:dyDescent="0.3">
      <c r="A118" s="193">
        <v>8</v>
      </c>
      <c r="B118" s="202" t="s">
        <v>372</v>
      </c>
      <c r="C118" s="194"/>
      <c r="D118" s="20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x14ac:dyDescent="0.3">
      <c r="A119" s="193"/>
      <c r="B119" s="78" t="s">
        <v>83</v>
      </c>
      <c r="C119" s="194"/>
      <c r="D119" s="157">
        <f>SUM(E119:BD119)</f>
        <v>0</v>
      </c>
      <c r="E119" s="215">
        <f>SUM(Paniglgasse:Landstrasser_Hauptstrasse!E119)</f>
        <v>0</v>
      </c>
      <c r="F119" s="215">
        <f>SUM(Paniglgasse:Landstrasser_Hauptstrasse!F119)</f>
        <v>0</v>
      </c>
      <c r="G119" s="215">
        <f>SUM(Paniglgasse:Landstrasser_Hauptstrasse!G119)</f>
        <v>0</v>
      </c>
      <c r="H119" s="215">
        <f>SUM(Paniglgasse:Landstrasser_Hauptstrasse!H119)</f>
        <v>0</v>
      </c>
      <c r="I119" s="215">
        <f>SUM(Paniglgasse:Landstrasser_Hauptstrasse!I119)</f>
        <v>0</v>
      </c>
      <c r="J119" s="215">
        <f>SUM(Paniglgasse:Landstrasser_Hauptstrasse!J119)</f>
        <v>0</v>
      </c>
      <c r="K119" s="215">
        <f>SUM(Paniglgasse:Landstrasser_Hauptstrasse!K119)</f>
        <v>0</v>
      </c>
      <c r="L119" s="215">
        <f>SUM(Paniglgasse:Landstrasser_Hauptstrasse!L119)</f>
        <v>0</v>
      </c>
      <c r="M119" s="215">
        <f>SUM(Paniglgasse:Landstrasser_Hauptstrasse!M119)</f>
        <v>0</v>
      </c>
      <c r="N119" s="215">
        <f>SUM(Paniglgasse:Landstrasser_Hauptstrasse!N119)</f>
        <v>0</v>
      </c>
      <c r="O119" s="215">
        <f>SUM(Paniglgasse:Landstrasser_Hauptstrasse!O119)</f>
        <v>0</v>
      </c>
      <c r="P119" s="215">
        <f>SUM(Paniglgasse:Landstrasser_Hauptstrasse!P119)</f>
        <v>0</v>
      </c>
      <c r="Q119" s="215">
        <f>SUM(Paniglgasse:Landstrasser_Hauptstrasse!Q119)</f>
        <v>0</v>
      </c>
      <c r="R119" s="215">
        <f>SUM(Paniglgasse:Landstrasser_Hauptstrasse!R119)</f>
        <v>0</v>
      </c>
      <c r="S119" s="215">
        <f>SUM(Paniglgasse:Landstrasser_Hauptstrasse!S119)</f>
        <v>0</v>
      </c>
      <c r="T119" s="215">
        <f>SUM(Paniglgasse:Landstrasser_Hauptstrasse!T119)</f>
        <v>0</v>
      </c>
      <c r="U119" s="215">
        <f>SUM(Paniglgasse:Landstrasser_Hauptstrasse!U119)</f>
        <v>0</v>
      </c>
      <c r="V119" s="215">
        <f>SUM(Paniglgasse:Landstrasser_Hauptstrasse!V119)</f>
        <v>0</v>
      </c>
      <c r="W119" s="215">
        <f>SUM(Paniglgasse:Landstrasser_Hauptstrasse!W119)</f>
        <v>0</v>
      </c>
      <c r="X119" s="215">
        <f>SUM(Paniglgasse:Landstrasser_Hauptstrasse!X119)</f>
        <v>0</v>
      </c>
      <c r="Y119" s="215">
        <f>SUM(Paniglgasse:Landstrasser_Hauptstrasse!Y119)</f>
        <v>0</v>
      </c>
      <c r="Z119" s="215">
        <f>SUM(Paniglgasse:Landstrasser_Hauptstrasse!Z119)</f>
        <v>0</v>
      </c>
      <c r="AA119" s="215">
        <f>SUM(Paniglgasse:Landstrasser_Hauptstrasse!AA119)</f>
        <v>0</v>
      </c>
      <c r="AB119" s="215">
        <f>SUM(Paniglgasse:Landstrasser_Hauptstrasse!AB119)</f>
        <v>0</v>
      </c>
      <c r="AC119" s="215">
        <f>SUM(Paniglgasse:Landstrasser_Hauptstrasse!AC119)</f>
        <v>0</v>
      </c>
      <c r="AD119" s="215">
        <f>SUM(Paniglgasse:Landstrasser_Hauptstrasse!AD119)</f>
        <v>0</v>
      </c>
      <c r="AE119" s="215">
        <f>SUM(Paniglgasse:Landstrasser_Hauptstrasse!AE119)</f>
        <v>0</v>
      </c>
      <c r="AF119" s="215">
        <f>SUM(Paniglgasse:Landstrasser_Hauptstrasse!AF119)</f>
        <v>0</v>
      </c>
      <c r="AG119" s="215">
        <f>SUM(Paniglgasse:Landstrasser_Hauptstrasse!AG119)</f>
        <v>0</v>
      </c>
      <c r="AH119" s="215">
        <f>SUM(Paniglgasse:Landstrasser_Hauptstrasse!AH119)</f>
        <v>0</v>
      </c>
      <c r="AI119" s="215">
        <f>SUM(Paniglgasse:Landstrasser_Hauptstrasse!AI119)</f>
        <v>0</v>
      </c>
      <c r="AJ119" s="215">
        <f>SUM(Paniglgasse:Landstrasser_Hauptstrasse!AJ119)</f>
        <v>0</v>
      </c>
      <c r="AK119" s="215">
        <f>SUM(Paniglgasse:Landstrasser_Hauptstrasse!AK119)</f>
        <v>0</v>
      </c>
      <c r="AL119" s="215">
        <f>SUM(Paniglgasse:Landstrasser_Hauptstrasse!AL119)</f>
        <v>0</v>
      </c>
      <c r="AM119" s="215">
        <f>SUM(Paniglgasse:Landstrasser_Hauptstrasse!AM119)</f>
        <v>0</v>
      </c>
      <c r="AN119" s="215">
        <f>SUM(Paniglgasse:Landstrasser_Hauptstrasse!AN119)</f>
        <v>0</v>
      </c>
      <c r="AO119" s="215">
        <f>SUM(Paniglgasse:Landstrasser_Hauptstrasse!AO119)</f>
        <v>0</v>
      </c>
      <c r="AP119" s="215">
        <f>SUM(Paniglgasse:Landstrasser_Hauptstrasse!AP119)</f>
        <v>0</v>
      </c>
      <c r="AQ119" s="215">
        <f>SUM(Paniglgasse:Landstrasser_Hauptstrasse!AQ119)</f>
        <v>0</v>
      </c>
      <c r="AR119" s="215">
        <f>SUM(Paniglgasse:Landstrasser_Hauptstrasse!AR119)</f>
        <v>0</v>
      </c>
      <c r="AS119" s="215">
        <f>SUM(Paniglgasse:Landstrasser_Hauptstrasse!AS119)</f>
        <v>0</v>
      </c>
      <c r="AT119" s="215">
        <f>SUM(Paniglgasse:Landstrasser_Hauptstrasse!AT119)</f>
        <v>0</v>
      </c>
      <c r="AU119" s="215">
        <f>SUM(Paniglgasse:Landstrasser_Hauptstrasse!AU119)</f>
        <v>0</v>
      </c>
      <c r="AV119" s="215">
        <f>SUM(Paniglgasse:Landstrasser_Hauptstrasse!AV119)</f>
        <v>0</v>
      </c>
      <c r="AW119" s="215">
        <f>SUM(Paniglgasse:Landstrasser_Hauptstrasse!AW119)</f>
        <v>0</v>
      </c>
      <c r="AX119" s="215">
        <f>SUM(Paniglgasse:Landstrasser_Hauptstrasse!AX119)</f>
        <v>0</v>
      </c>
      <c r="AY119" s="215">
        <f>SUM(Paniglgasse:Landstrasser_Hauptstrasse!AY119)</f>
        <v>0</v>
      </c>
      <c r="AZ119" s="215">
        <f>SUM(Paniglgasse:Landstrasser_Hauptstrasse!AZ119)</f>
        <v>0</v>
      </c>
      <c r="BA119" s="215">
        <f>SUM(Paniglgasse:Landstrasser_Hauptstrasse!BA119)</f>
        <v>0</v>
      </c>
      <c r="BB119" s="215">
        <f>SUM(Paniglgasse:Landstrasser_Hauptstrasse!BB119)</f>
        <v>0</v>
      </c>
      <c r="BC119" s="215">
        <f>SUM(Paniglgasse:Landstrasser_Hauptstrasse!BC119)</f>
        <v>0</v>
      </c>
      <c r="BD119" s="215">
        <f>SUM(Paniglgasse:Landstrasser_Hauptstrasse!BD119)</f>
        <v>0</v>
      </c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x14ac:dyDescent="0.3">
      <c r="A120" s="193"/>
      <c r="B120" s="78" t="s">
        <v>85</v>
      </c>
      <c r="C120" s="194"/>
      <c r="D120" s="157">
        <f>SUM(E120:BD120)</f>
        <v>0</v>
      </c>
      <c r="E120" s="215">
        <f>SUM(Paniglgasse:Landstrasser_Hauptstrasse!E120)</f>
        <v>0</v>
      </c>
      <c r="F120" s="215">
        <f>SUM(Paniglgasse:Landstrasser_Hauptstrasse!F120)</f>
        <v>0</v>
      </c>
      <c r="G120" s="215">
        <f>SUM(Paniglgasse:Landstrasser_Hauptstrasse!G120)</f>
        <v>0</v>
      </c>
      <c r="H120" s="215">
        <f>SUM(Paniglgasse:Landstrasser_Hauptstrasse!H120)</f>
        <v>0</v>
      </c>
      <c r="I120" s="215">
        <f>SUM(Paniglgasse:Landstrasser_Hauptstrasse!I120)</f>
        <v>0</v>
      </c>
      <c r="J120" s="215">
        <f>SUM(Paniglgasse:Landstrasser_Hauptstrasse!J120)</f>
        <v>0</v>
      </c>
      <c r="K120" s="215">
        <f>SUM(Paniglgasse:Landstrasser_Hauptstrasse!K120)</f>
        <v>0</v>
      </c>
      <c r="L120" s="215">
        <f>SUM(Paniglgasse:Landstrasser_Hauptstrasse!L120)</f>
        <v>0</v>
      </c>
      <c r="M120" s="215">
        <f>SUM(Paniglgasse:Landstrasser_Hauptstrasse!M120)</f>
        <v>0</v>
      </c>
      <c r="N120" s="215">
        <f>SUM(Paniglgasse:Landstrasser_Hauptstrasse!N120)</f>
        <v>0</v>
      </c>
      <c r="O120" s="215">
        <f>SUM(Paniglgasse:Landstrasser_Hauptstrasse!O120)</f>
        <v>0</v>
      </c>
      <c r="P120" s="215">
        <f>SUM(Paniglgasse:Landstrasser_Hauptstrasse!P120)</f>
        <v>0</v>
      </c>
      <c r="Q120" s="215">
        <f>SUM(Paniglgasse:Landstrasser_Hauptstrasse!Q120)</f>
        <v>0</v>
      </c>
      <c r="R120" s="215">
        <f>SUM(Paniglgasse:Landstrasser_Hauptstrasse!R120)</f>
        <v>0</v>
      </c>
      <c r="S120" s="215">
        <f>SUM(Paniglgasse:Landstrasser_Hauptstrasse!S120)</f>
        <v>0</v>
      </c>
      <c r="T120" s="215">
        <f>SUM(Paniglgasse:Landstrasser_Hauptstrasse!T120)</f>
        <v>0</v>
      </c>
      <c r="U120" s="215">
        <f>SUM(Paniglgasse:Landstrasser_Hauptstrasse!U120)</f>
        <v>0</v>
      </c>
      <c r="V120" s="215">
        <f>SUM(Paniglgasse:Landstrasser_Hauptstrasse!V120)</f>
        <v>0</v>
      </c>
      <c r="W120" s="215">
        <f>SUM(Paniglgasse:Landstrasser_Hauptstrasse!W120)</f>
        <v>0</v>
      </c>
      <c r="X120" s="215">
        <f>SUM(Paniglgasse:Landstrasser_Hauptstrasse!X120)</f>
        <v>0</v>
      </c>
      <c r="Y120" s="215">
        <f>SUM(Paniglgasse:Landstrasser_Hauptstrasse!Y120)</f>
        <v>0</v>
      </c>
      <c r="Z120" s="215">
        <f>SUM(Paniglgasse:Landstrasser_Hauptstrasse!Z120)</f>
        <v>0</v>
      </c>
      <c r="AA120" s="215">
        <f>SUM(Paniglgasse:Landstrasser_Hauptstrasse!AA120)</f>
        <v>0</v>
      </c>
      <c r="AB120" s="215">
        <f>SUM(Paniglgasse:Landstrasser_Hauptstrasse!AB120)</f>
        <v>0</v>
      </c>
      <c r="AC120" s="215">
        <f>SUM(Paniglgasse:Landstrasser_Hauptstrasse!AC120)</f>
        <v>0</v>
      </c>
      <c r="AD120" s="215">
        <f>SUM(Paniglgasse:Landstrasser_Hauptstrasse!AD120)</f>
        <v>0</v>
      </c>
      <c r="AE120" s="215">
        <f>SUM(Paniglgasse:Landstrasser_Hauptstrasse!AE120)</f>
        <v>0</v>
      </c>
      <c r="AF120" s="215">
        <f>SUM(Paniglgasse:Landstrasser_Hauptstrasse!AF120)</f>
        <v>0</v>
      </c>
      <c r="AG120" s="215">
        <f>SUM(Paniglgasse:Landstrasser_Hauptstrasse!AG120)</f>
        <v>0</v>
      </c>
      <c r="AH120" s="215">
        <f>SUM(Paniglgasse:Landstrasser_Hauptstrasse!AH120)</f>
        <v>0</v>
      </c>
      <c r="AI120" s="215">
        <f>SUM(Paniglgasse:Landstrasser_Hauptstrasse!AI120)</f>
        <v>0</v>
      </c>
      <c r="AJ120" s="215">
        <f>SUM(Paniglgasse:Landstrasser_Hauptstrasse!AJ120)</f>
        <v>0</v>
      </c>
      <c r="AK120" s="215">
        <f>SUM(Paniglgasse:Landstrasser_Hauptstrasse!AK120)</f>
        <v>0</v>
      </c>
      <c r="AL120" s="215">
        <f>SUM(Paniglgasse:Landstrasser_Hauptstrasse!AL120)</f>
        <v>0</v>
      </c>
      <c r="AM120" s="215">
        <f>SUM(Paniglgasse:Landstrasser_Hauptstrasse!AM120)</f>
        <v>0</v>
      </c>
      <c r="AN120" s="215">
        <f>SUM(Paniglgasse:Landstrasser_Hauptstrasse!AN120)</f>
        <v>0</v>
      </c>
      <c r="AO120" s="215">
        <f>SUM(Paniglgasse:Landstrasser_Hauptstrasse!AO120)</f>
        <v>0</v>
      </c>
      <c r="AP120" s="215">
        <f>SUM(Paniglgasse:Landstrasser_Hauptstrasse!AP120)</f>
        <v>0</v>
      </c>
      <c r="AQ120" s="215">
        <f>SUM(Paniglgasse:Landstrasser_Hauptstrasse!AQ120)</f>
        <v>0</v>
      </c>
      <c r="AR120" s="215">
        <f>SUM(Paniglgasse:Landstrasser_Hauptstrasse!AR120)</f>
        <v>0</v>
      </c>
      <c r="AS120" s="215">
        <f>SUM(Paniglgasse:Landstrasser_Hauptstrasse!AS120)</f>
        <v>0</v>
      </c>
      <c r="AT120" s="215">
        <f>SUM(Paniglgasse:Landstrasser_Hauptstrasse!AT120)</f>
        <v>0</v>
      </c>
      <c r="AU120" s="215">
        <f>SUM(Paniglgasse:Landstrasser_Hauptstrasse!AU120)</f>
        <v>0</v>
      </c>
      <c r="AV120" s="215">
        <f>SUM(Paniglgasse:Landstrasser_Hauptstrasse!AV120)</f>
        <v>0</v>
      </c>
      <c r="AW120" s="215">
        <f>SUM(Paniglgasse:Landstrasser_Hauptstrasse!AW120)</f>
        <v>0</v>
      </c>
      <c r="AX120" s="215">
        <f>SUM(Paniglgasse:Landstrasser_Hauptstrasse!AX120)</f>
        <v>0</v>
      </c>
      <c r="AY120" s="215">
        <f>SUM(Paniglgasse:Landstrasser_Hauptstrasse!AY120)</f>
        <v>0</v>
      </c>
      <c r="AZ120" s="215">
        <f>SUM(Paniglgasse:Landstrasser_Hauptstrasse!AZ120)</f>
        <v>0</v>
      </c>
      <c r="BA120" s="215">
        <f>SUM(Paniglgasse:Landstrasser_Hauptstrasse!BA120)</f>
        <v>0</v>
      </c>
      <c r="BB120" s="215">
        <f>SUM(Paniglgasse:Landstrasser_Hauptstrasse!BB120)</f>
        <v>0</v>
      </c>
      <c r="BC120" s="215">
        <f>SUM(Paniglgasse:Landstrasser_Hauptstrasse!BC120)</f>
        <v>0</v>
      </c>
      <c r="BD120" s="215">
        <f>SUM(Paniglgasse:Landstrasser_Hauptstrasse!BD120)</f>
        <v>0</v>
      </c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2">SUM(E119:E120)</f>
        <v>0</v>
      </c>
      <c r="F121" s="157">
        <f t="shared" si="132"/>
        <v>0</v>
      </c>
      <c r="G121" s="157">
        <f t="shared" si="132"/>
        <v>0</v>
      </c>
      <c r="H121" s="157">
        <f t="shared" si="132"/>
        <v>0</v>
      </c>
      <c r="I121" s="157">
        <f t="shared" si="132"/>
        <v>0</v>
      </c>
      <c r="J121" s="157">
        <f t="shared" si="132"/>
        <v>0</v>
      </c>
      <c r="K121" s="157">
        <f t="shared" si="132"/>
        <v>0</v>
      </c>
      <c r="L121" s="157">
        <f t="shared" si="132"/>
        <v>0</v>
      </c>
      <c r="M121" s="157">
        <f t="shared" si="132"/>
        <v>0</v>
      </c>
      <c r="N121" s="157">
        <f t="shared" si="132"/>
        <v>0</v>
      </c>
      <c r="O121" s="157">
        <f t="shared" si="132"/>
        <v>0</v>
      </c>
      <c r="P121" s="157">
        <f t="shared" si="132"/>
        <v>0</v>
      </c>
      <c r="Q121" s="157">
        <f t="shared" si="132"/>
        <v>0</v>
      </c>
      <c r="R121" s="157">
        <f t="shared" si="132"/>
        <v>0</v>
      </c>
      <c r="S121" s="157">
        <f t="shared" si="132"/>
        <v>0</v>
      </c>
      <c r="T121" s="157">
        <f t="shared" si="132"/>
        <v>0</v>
      </c>
      <c r="U121" s="157">
        <f t="shared" si="132"/>
        <v>0</v>
      </c>
      <c r="V121" s="157">
        <f t="shared" si="132"/>
        <v>0</v>
      </c>
      <c r="W121" s="157">
        <f t="shared" si="132"/>
        <v>0</v>
      </c>
      <c r="X121" s="157">
        <f t="shared" si="132"/>
        <v>0</v>
      </c>
      <c r="Y121" s="157">
        <f t="shared" si="132"/>
        <v>0</v>
      </c>
      <c r="Z121" s="157">
        <f t="shared" si="132"/>
        <v>0</v>
      </c>
      <c r="AA121" s="157">
        <f t="shared" si="132"/>
        <v>0</v>
      </c>
      <c r="AB121" s="157">
        <f t="shared" si="132"/>
        <v>0</v>
      </c>
      <c r="AC121" s="157">
        <f t="shared" si="132"/>
        <v>0</v>
      </c>
      <c r="AD121" s="157">
        <f t="shared" si="132"/>
        <v>0</v>
      </c>
      <c r="AE121" s="157">
        <f t="shared" si="132"/>
        <v>0</v>
      </c>
      <c r="AF121" s="157">
        <f t="shared" si="132"/>
        <v>0</v>
      </c>
      <c r="AG121" s="157">
        <f t="shared" si="132"/>
        <v>0</v>
      </c>
      <c r="AH121" s="157">
        <f t="shared" si="132"/>
        <v>0</v>
      </c>
      <c r="AI121" s="157">
        <f t="shared" si="132"/>
        <v>0</v>
      </c>
      <c r="AJ121" s="157">
        <f t="shared" si="132"/>
        <v>0</v>
      </c>
      <c r="AK121" s="157">
        <f t="shared" ref="AK121:BP121" si="133">SUM(AK119:AK120)</f>
        <v>0</v>
      </c>
      <c r="AL121" s="157">
        <f t="shared" si="133"/>
        <v>0</v>
      </c>
      <c r="AM121" s="157">
        <f t="shared" si="133"/>
        <v>0</v>
      </c>
      <c r="AN121" s="157">
        <f t="shared" si="133"/>
        <v>0</v>
      </c>
      <c r="AO121" s="157">
        <f t="shared" si="133"/>
        <v>0</v>
      </c>
      <c r="AP121" s="157">
        <f t="shared" si="133"/>
        <v>0</v>
      </c>
      <c r="AQ121" s="157">
        <f t="shared" si="133"/>
        <v>0</v>
      </c>
      <c r="AR121" s="157">
        <f t="shared" si="133"/>
        <v>0</v>
      </c>
      <c r="AS121" s="157">
        <f t="shared" si="133"/>
        <v>0</v>
      </c>
      <c r="AT121" s="157">
        <f t="shared" si="133"/>
        <v>0</v>
      </c>
      <c r="AU121" s="157">
        <f t="shared" si="133"/>
        <v>0</v>
      </c>
      <c r="AV121" s="157">
        <f t="shared" si="133"/>
        <v>0</v>
      </c>
      <c r="AW121" s="157">
        <f t="shared" si="133"/>
        <v>0</v>
      </c>
      <c r="AX121" s="157">
        <f t="shared" si="133"/>
        <v>0</v>
      </c>
      <c r="AY121" s="157">
        <f t="shared" si="133"/>
        <v>0</v>
      </c>
      <c r="AZ121" s="157">
        <f t="shared" si="133"/>
        <v>0</v>
      </c>
      <c r="BA121" s="157">
        <f t="shared" si="133"/>
        <v>0</v>
      </c>
      <c r="BB121" s="157">
        <f t="shared" si="133"/>
        <v>0</v>
      </c>
      <c r="BC121" s="157">
        <f t="shared" si="133"/>
        <v>0</v>
      </c>
      <c r="BD121" s="157">
        <f t="shared" si="133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5.6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x14ac:dyDescent="0.3">
      <c r="A123" s="193"/>
      <c r="B123" s="78" t="s">
        <v>87</v>
      </c>
      <c r="C123" s="194"/>
      <c r="D123" s="157">
        <f t="shared" ref="D123:D134" si="134">SUM(E123:BD123)</f>
        <v>101355.18200000002</v>
      </c>
      <c r="E123" s="215">
        <f>SUM(Paniglgasse:Landstrasser_Hauptstrasse!E123)</f>
        <v>2695.17</v>
      </c>
      <c r="F123" s="215">
        <f>SUM(Paniglgasse:Landstrasser_Hauptstrasse!F123)</f>
        <v>2695.17</v>
      </c>
      <c r="G123" s="215">
        <f>SUM(Paniglgasse:Landstrasser_Hauptstrasse!G123)</f>
        <v>2695.17</v>
      </c>
      <c r="H123" s="215">
        <f>SUM(Paniglgasse:Landstrasser_Hauptstrasse!H123)</f>
        <v>2695.17</v>
      </c>
      <c r="I123" s="215">
        <f>SUM(Paniglgasse:Landstrasser_Hauptstrasse!I123)</f>
        <v>4375.1274999999996</v>
      </c>
      <c r="J123" s="215">
        <f>SUM(Paniglgasse:Landstrasser_Hauptstrasse!J123)</f>
        <v>4375.1274999999996</v>
      </c>
      <c r="K123" s="215">
        <f>SUM(Paniglgasse:Landstrasser_Hauptstrasse!K123)</f>
        <v>4375.1274999999996</v>
      </c>
      <c r="L123" s="215">
        <f>SUM(Paniglgasse:Landstrasser_Hauptstrasse!L123)</f>
        <v>4375.1274999999996</v>
      </c>
      <c r="M123" s="215">
        <f>SUM(Paniglgasse:Landstrasser_Hauptstrasse!M123)</f>
        <v>1980.578</v>
      </c>
      <c r="N123" s="215">
        <f>SUM(Paniglgasse:Landstrasser_Hauptstrasse!N123)</f>
        <v>2047.6980000000001</v>
      </c>
      <c r="O123" s="215">
        <f>SUM(Paniglgasse:Landstrasser_Hauptstrasse!O123)</f>
        <v>1858.818</v>
      </c>
      <c r="P123" s="215">
        <f>SUM(Paniglgasse:Landstrasser_Hauptstrasse!P123)</f>
        <v>1988.998</v>
      </c>
      <c r="Q123" s="215">
        <f>SUM(Paniglgasse:Landstrasser_Hauptstrasse!Q123)</f>
        <v>1843.9379999999999</v>
      </c>
      <c r="R123" s="215">
        <f>SUM(Paniglgasse:Landstrasser_Hauptstrasse!R123)</f>
        <v>2395.5524999999998</v>
      </c>
      <c r="S123" s="215">
        <f>SUM(Paniglgasse:Landstrasser_Hauptstrasse!S123)</f>
        <v>2395.5524999999998</v>
      </c>
      <c r="T123" s="215">
        <f>SUM(Paniglgasse:Landstrasser_Hauptstrasse!T123)</f>
        <v>2395.5524999999998</v>
      </c>
      <c r="U123" s="215">
        <f>SUM(Paniglgasse:Landstrasser_Hauptstrasse!U123)</f>
        <v>2395.5524999999998</v>
      </c>
      <c r="V123" s="215">
        <f>SUM(Paniglgasse:Landstrasser_Hauptstrasse!V123)</f>
        <v>2889.7325000000001</v>
      </c>
      <c r="W123" s="215">
        <f>SUM(Paniglgasse:Landstrasser_Hauptstrasse!W123)</f>
        <v>2889.7325000000001</v>
      </c>
      <c r="X123" s="215">
        <f>SUM(Paniglgasse:Landstrasser_Hauptstrasse!X123)</f>
        <v>2889.7325000000001</v>
      </c>
      <c r="Y123" s="215">
        <f>SUM(Paniglgasse:Landstrasser_Hauptstrasse!Y123)</f>
        <v>2889.7325000000001</v>
      </c>
      <c r="Z123" s="215">
        <f>SUM(Paniglgasse:Landstrasser_Hauptstrasse!Z123)</f>
        <v>3309.33</v>
      </c>
      <c r="AA123" s="215">
        <f>SUM(Paniglgasse:Landstrasser_Hauptstrasse!AA123)</f>
        <v>3309.33</v>
      </c>
      <c r="AB123" s="215">
        <f>SUM(Paniglgasse:Landstrasser_Hauptstrasse!AB123)</f>
        <v>3309.33</v>
      </c>
      <c r="AC123" s="215">
        <f>SUM(Paniglgasse:Landstrasser_Hauptstrasse!AC123)</f>
        <v>3309.33</v>
      </c>
      <c r="AD123" s="215">
        <f>SUM(Paniglgasse:Landstrasser_Hauptstrasse!AD123)</f>
        <v>3309.33</v>
      </c>
      <c r="AE123" s="215">
        <f>SUM(Paniglgasse:Landstrasser_Hauptstrasse!AE123)</f>
        <v>2274.0275000000001</v>
      </c>
      <c r="AF123" s="215">
        <f>SUM(Paniglgasse:Landstrasser_Hauptstrasse!AF123)</f>
        <v>2274.0275000000001</v>
      </c>
      <c r="AG123" s="215">
        <f>SUM(Paniglgasse:Landstrasser_Hauptstrasse!AG123)</f>
        <v>2274.0275000000001</v>
      </c>
      <c r="AH123" s="215">
        <f>SUM(Paniglgasse:Landstrasser_Hauptstrasse!AH123)</f>
        <v>2274.0275000000001</v>
      </c>
      <c r="AI123" s="215">
        <f>SUM(Paniglgasse:Landstrasser_Hauptstrasse!AI123)</f>
        <v>2330.5174999999999</v>
      </c>
      <c r="AJ123" s="215">
        <f>SUM(Paniglgasse:Landstrasser_Hauptstrasse!AJ123)</f>
        <v>2330.5174999999999</v>
      </c>
      <c r="AK123" s="215">
        <f>SUM(Paniglgasse:Landstrasser_Hauptstrasse!AK123)</f>
        <v>2330.5174999999999</v>
      </c>
      <c r="AL123" s="215">
        <f>SUM(Paniglgasse:Landstrasser_Hauptstrasse!AL123)</f>
        <v>2330.5174999999999</v>
      </c>
      <c r="AM123" s="215">
        <f>SUM(Paniglgasse:Landstrasser_Hauptstrasse!AM123)</f>
        <v>1811.9980000000003</v>
      </c>
      <c r="AN123" s="215">
        <f>SUM(Paniglgasse:Landstrasser_Hauptstrasse!AN123)</f>
        <v>1811.9980000000003</v>
      </c>
      <c r="AO123" s="215">
        <f>SUM(Paniglgasse:Landstrasser_Hauptstrasse!AO123)</f>
        <v>1811.9980000000003</v>
      </c>
      <c r="AP123" s="215">
        <f>SUM(Paniglgasse:Landstrasser_Hauptstrasse!AP123)</f>
        <v>1811.9980000000003</v>
      </c>
      <c r="AQ123" s="215">
        <f>SUM(Paniglgasse:Landstrasser_Hauptstrasse!AQ123)</f>
        <v>0</v>
      </c>
      <c r="AR123" s="215">
        <f>SUM(Paniglgasse:Landstrasser_Hauptstrasse!AR123)</f>
        <v>0</v>
      </c>
      <c r="AS123" s="215">
        <f>SUM(Paniglgasse:Landstrasser_Hauptstrasse!AS123)</f>
        <v>0</v>
      </c>
      <c r="AT123" s="215">
        <f>SUM(Paniglgasse:Landstrasser_Hauptstrasse!AT123)</f>
        <v>0</v>
      </c>
      <c r="AU123" s="215">
        <f>SUM(Paniglgasse:Landstrasser_Hauptstrasse!AU123)</f>
        <v>0</v>
      </c>
      <c r="AV123" s="215">
        <f>SUM(Paniglgasse:Landstrasser_Hauptstrasse!AV123)</f>
        <v>0</v>
      </c>
      <c r="AW123" s="215">
        <f>SUM(Paniglgasse:Landstrasser_Hauptstrasse!AW123)</f>
        <v>0</v>
      </c>
      <c r="AX123" s="215">
        <f>SUM(Paniglgasse:Landstrasser_Hauptstrasse!AX123)</f>
        <v>0</v>
      </c>
      <c r="AY123" s="215">
        <f>SUM(Paniglgasse:Landstrasser_Hauptstrasse!AY123)</f>
        <v>0</v>
      </c>
      <c r="AZ123" s="215">
        <f>SUM(Paniglgasse:Landstrasser_Hauptstrasse!AZ123)</f>
        <v>0</v>
      </c>
      <c r="BA123" s="215">
        <f>SUM(Paniglgasse:Landstrasser_Hauptstrasse!BA123)</f>
        <v>0</v>
      </c>
      <c r="BB123" s="215">
        <f>SUM(Paniglgasse:Landstrasser_Hauptstrasse!BB123)</f>
        <v>0</v>
      </c>
      <c r="BC123" s="215">
        <f>SUM(Paniglgasse:Landstrasser_Hauptstrasse!BC123)</f>
        <v>0</v>
      </c>
      <c r="BD123" s="215">
        <f>SUM(Paniglgasse:Landstrasser_Hauptstrasse!BD123)</f>
        <v>0</v>
      </c>
      <c r="BE123" s="195"/>
      <c r="BF123" s="163">
        <f t="shared" ref="BF123:BF134" si="135">SUM(E123:H123)</f>
        <v>10780.68</v>
      </c>
      <c r="BG123" s="77">
        <f t="shared" ref="BG123:BG134" si="136">SUM(I123:L123)</f>
        <v>17500.509999999998</v>
      </c>
      <c r="BH123" s="77">
        <f t="shared" ref="BH123:BH134" si="137">SUM(M123:Q123)</f>
        <v>9720.0300000000007</v>
      </c>
      <c r="BI123" s="77">
        <f t="shared" ref="BI123:BI134" si="138">SUM(R123:U123)</f>
        <v>9582.2099999999991</v>
      </c>
      <c r="BJ123" s="77">
        <f t="shared" ref="BJ123:BJ134" si="139">SUM(V123:Y123)</f>
        <v>11558.93</v>
      </c>
      <c r="BK123" s="77">
        <f t="shared" ref="BK123:BK134" si="140">SUM(Z123:AD123)</f>
        <v>16546.650000000001</v>
      </c>
      <c r="BL123" s="77">
        <f t="shared" ref="BL123:BL134" si="141">SUM(AE123:AH123)</f>
        <v>9096.11</v>
      </c>
      <c r="BM123" s="77">
        <f t="shared" ref="BM123:BM134" si="142">SUM(AI123:AL123)</f>
        <v>9322.07</v>
      </c>
      <c r="BN123" s="77">
        <f t="shared" ref="BN123:BN134" si="143">SUM(AM123:AQ123)</f>
        <v>7247.9920000000011</v>
      </c>
      <c r="BO123" s="77">
        <f t="shared" ref="BO123:BO134" si="144">SUM(AR123:AU123)</f>
        <v>0</v>
      </c>
      <c r="BP123" s="77">
        <f t="shared" ref="BP123:BP134" si="145">SUM(AV123:AY123)</f>
        <v>0</v>
      </c>
      <c r="BQ123" s="77">
        <f t="shared" ref="BQ123:BQ134" si="146">SUM(AZ123:BD123)</f>
        <v>0</v>
      </c>
      <c r="BR123" s="157">
        <f t="shared" ref="BR123:BR134" si="147">SUM(BF123:BQ123)</f>
        <v>101355.182</v>
      </c>
      <c r="BS123" s="77">
        <f t="shared" ref="BS123:BS134" si="148">SUM(BF123:BH123)</f>
        <v>38001.22</v>
      </c>
      <c r="BT123" s="77">
        <f t="shared" ref="BT123:BT134" si="149">SUM(BI123:BK123)</f>
        <v>37687.79</v>
      </c>
      <c r="BU123" s="77">
        <f t="shared" ref="BU123:BU134" si="150">SUM(BL123:BN123)</f>
        <v>25666.172000000002</v>
      </c>
      <c r="BV123" s="77">
        <f t="shared" ref="BV123:BV134" si="151">SUM(BO123:BQ123)</f>
        <v>0</v>
      </c>
      <c r="BW123" s="77">
        <f t="shared" ref="BW123:BW134" si="152">SUM(BF123:BK123)</f>
        <v>75689.010000000009</v>
      </c>
      <c r="BX123" s="77">
        <f t="shared" ref="BX123:BX134" si="153">SUM(BL123:BQ123)</f>
        <v>25666.172000000002</v>
      </c>
      <c r="BY123" s="77">
        <f>IF(Info!$O$3="Q1",$BS123,IF(Info!$O$3="Q2",$BS123+$BT123,IF(Info!$O$3="Q3",$BS123+$BT123+$BU123,$BR123)))</f>
        <v>38001.22</v>
      </c>
      <c r="BZ123" s="77">
        <f>IF(Info!$O$3="Q1",$BS123,IF(Info!$O$3="Q2",$BT123,IF(Info!$O$3="Q3",$BU123,$BV123)))</f>
        <v>38001.22</v>
      </c>
      <c r="CA123" s="197"/>
    </row>
    <row r="124" spans="1:79" x14ac:dyDescent="0.3">
      <c r="A124" s="193"/>
      <c r="B124" s="78" t="s">
        <v>89</v>
      </c>
      <c r="C124" s="194"/>
      <c r="D124" s="157">
        <f t="shared" si="134"/>
        <v>0</v>
      </c>
      <c r="E124" s="215">
        <f>SUM(Paniglgasse:Landstrasser_Hauptstrasse!E124)</f>
        <v>0</v>
      </c>
      <c r="F124" s="215">
        <f>SUM(Paniglgasse:Landstrasser_Hauptstrasse!F124)</f>
        <v>0</v>
      </c>
      <c r="G124" s="215">
        <f>SUM(Paniglgasse:Landstrasser_Hauptstrasse!G124)</f>
        <v>0</v>
      </c>
      <c r="H124" s="215">
        <f>SUM(Paniglgasse:Landstrasser_Hauptstrasse!H124)</f>
        <v>0</v>
      </c>
      <c r="I124" s="215">
        <f>SUM(Paniglgasse:Landstrasser_Hauptstrasse!I124)</f>
        <v>0</v>
      </c>
      <c r="J124" s="215">
        <f>SUM(Paniglgasse:Landstrasser_Hauptstrasse!J124)</f>
        <v>0</v>
      </c>
      <c r="K124" s="215">
        <f>SUM(Paniglgasse:Landstrasser_Hauptstrasse!K124)</f>
        <v>0</v>
      </c>
      <c r="L124" s="215">
        <f>SUM(Paniglgasse:Landstrasser_Hauptstrasse!L124)</f>
        <v>0</v>
      </c>
      <c r="M124" s="215">
        <f>SUM(Paniglgasse:Landstrasser_Hauptstrasse!M124)</f>
        <v>0</v>
      </c>
      <c r="N124" s="215">
        <f>SUM(Paniglgasse:Landstrasser_Hauptstrasse!N124)</f>
        <v>0</v>
      </c>
      <c r="O124" s="215">
        <f>SUM(Paniglgasse:Landstrasser_Hauptstrasse!O124)</f>
        <v>0</v>
      </c>
      <c r="P124" s="215">
        <f>SUM(Paniglgasse:Landstrasser_Hauptstrasse!P124)</f>
        <v>0</v>
      </c>
      <c r="Q124" s="215">
        <f>SUM(Paniglgasse:Landstrasser_Hauptstrasse!Q124)</f>
        <v>0</v>
      </c>
      <c r="R124" s="215">
        <f>SUM(Paniglgasse:Landstrasser_Hauptstrasse!R124)</f>
        <v>0</v>
      </c>
      <c r="S124" s="215">
        <f>SUM(Paniglgasse:Landstrasser_Hauptstrasse!S124)</f>
        <v>0</v>
      </c>
      <c r="T124" s="215">
        <f>SUM(Paniglgasse:Landstrasser_Hauptstrasse!T124)</f>
        <v>0</v>
      </c>
      <c r="U124" s="215">
        <f>SUM(Paniglgasse:Landstrasser_Hauptstrasse!U124)</f>
        <v>0</v>
      </c>
      <c r="V124" s="215">
        <f>SUM(Paniglgasse:Landstrasser_Hauptstrasse!V124)</f>
        <v>0</v>
      </c>
      <c r="W124" s="215">
        <f>SUM(Paniglgasse:Landstrasser_Hauptstrasse!W124)</f>
        <v>0</v>
      </c>
      <c r="X124" s="215">
        <f>SUM(Paniglgasse:Landstrasser_Hauptstrasse!X124)</f>
        <v>0</v>
      </c>
      <c r="Y124" s="215">
        <f>SUM(Paniglgasse:Landstrasser_Hauptstrasse!Y124)</f>
        <v>0</v>
      </c>
      <c r="Z124" s="215">
        <f>SUM(Paniglgasse:Landstrasser_Hauptstrasse!Z124)</f>
        <v>0</v>
      </c>
      <c r="AA124" s="215">
        <f>SUM(Paniglgasse:Landstrasser_Hauptstrasse!AA124)</f>
        <v>0</v>
      </c>
      <c r="AB124" s="215">
        <f>SUM(Paniglgasse:Landstrasser_Hauptstrasse!AB124)</f>
        <v>0</v>
      </c>
      <c r="AC124" s="215">
        <f>SUM(Paniglgasse:Landstrasser_Hauptstrasse!AC124)</f>
        <v>0</v>
      </c>
      <c r="AD124" s="215">
        <f>SUM(Paniglgasse:Landstrasser_Hauptstrasse!AD124)</f>
        <v>0</v>
      </c>
      <c r="AE124" s="215">
        <f>SUM(Paniglgasse:Landstrasser_Hauptstrasse!AE124)</f>
        <v>0</v>
      </c>
      <c r="AF124" s="215">
        <f>SUM(Paniglgasse:Landstrasser_Hauptstrasse!AF124)</f>
        <v>0</v>
      </c>
      <c r="AG124" s="215">
        <f>SUM(Paniglgasse:Landstrasser_Hauptstrasse!AG124)</f>
        <v>0</v>
      </c>
      <c r="AH124" s="215">
        <f>SUM(Paniglgasse:Landstrasser_Hauptstrasse!AH124)</f>
        <v>0</v>
      </c>
      <c r="AI124" s="215">
        <f>SUM(Paniglgasse:Landstrasser_Hauptstrasse!AI124)</f>
        <v>0</v>
      </c>
      <c r="AJ124" s="215">
        <f>SUM(Paniglgasse:Landstrasser_Hauptstrasse!AJ124)</f>
        <v>0</v>
      </c>
      <c r="AK124" s="215">
        <f>SUM(Paniglgasse:Landstrasser_Hauptstrasse!AK124)</f>
        <v>0</v>
      </c>
      <c r="AL124" s="215">
        <f>SUM(Paniglgasse:Landstrasser_Hauptstrasse!AL124)</f>
        <v>0</v>
      </c>
      <c r="AM124" s="215">
        <f>SUM(Paniglgasse:Landstrasser_Hauptstrasse!AM124)</f>
        <v>0</v>
      </c>
      <c r="AN124" s="215">
        <f>SUM(Paniglgasse:Landstrasser_Hauptstrasse!AN124)</f>
        <v>0</v>
      </c>
      <c r="AO124" s="215">
        <f>SUM(Paniglgasse:Landstrasser_Hauptstrasse!AO124)</f>
        <v>0</v>
      </c>
      <c r="AP124" s="215">
        <f>SUM(Paniglgasse:Landstrasser_Hauptstrasse!AP124)</f>
        <v>0</v>
      </c>
      <c r="AQ124" s="215">
        <f>SUM(Paniglgasse:Landstrasser_Hauptstrasse!AQ124)</f>
        <v>0</v>
      </c>
      <c r="AR124" s="215">
        <f>SUM(Paniglgasse:Landstrasser_Hauptstrasse!AR124)</f>
        <v>0</v>
      </c>
      <c r="AS124" s="215">
        <f>SUM(Paniglgasse:Landstrasser_Hauptstrasse!AS124)</f>
        <v>0</v>
      </c>
      <c r="AT124" s="215">
        <f>SUM(Paniglgasse:Landstrasser_Hauptstrasse!AT124)</f>
        <v>0</v>
      </c>
      <c r="AU124" s="215">
        <f>SUM(Paniglgasse:Landstrasser_Hauptstrasse!AU124)</f>
        <v>0</v>
      </c>
      <c r="AV124" s="215">
        <f>SUM(Paniglgasse:Landstrasser_Hauptstrasse!AV124)</f>
        <v>0</v>
      </c>
      <c r="AW124" s="215">
        <f>SUM(Paniglgasse:Landstrasser_Hauptstrasse!AW124)</f>
        <v>0</v>
      </c>
      <c r="AX124" s="215">
        <f>SUM(Paniglgasse:Landstrasser_Hauptstrasse!AX124)</f>
        <v>0</v>
      </c>
      <c r="AY124" s="215">
        <f>SUM(Paniglgasse:Landstrasser_Hauptstrasse!AY124)</f>
        <v>0</v>
      </c>
      <c r="AZ124" s="215">
        <f>SUM(Paniglgasse:Landstrasser_Hauptstrasse!AZ124)</f>
        <v>0</v>
      </c>
      <c r="BA124" s="215">
        <f>SUM(Paniglgasse:Landstrasser_Hauptstrasse!BA124)</f>
        <v>0</v>
      </c>
      <c r="BB124" s="215">
        <f>SUM(Paniglgasse:Landstrasser_Hauptstrasse!BB124)</f>
        <v>0</v>
      </c>
      <c r="BC124" s="215">
        <f>SUM(Paniglgasse:Landstrasser_Hauptstrasse!BC124)</f>
        <v>0</v>
      </c>
      <c r="BD124" s="215">
        <f>SUM(Paniglgasse:Landstrasser_Hauptstrasse!BD124)</f>
        <v>0</v>
      </c>
      <c r="BE124" s="195"/>
      <c r="BF124" s="163">
        <f t="shared" si="135"/>
        <v>0</v>
      </c>
      <c r="BG124" s="77">
        <f t="shared" si="136"/>
        <v>0</v>
      </c>
      <c r="BH124" s="77">
        <f t="shared" si="137"/>
        <v>0</v>
      </c>
      <c r="BI124" s="77">
        <f t="shared" si="138"/>
        <v>0</v>
      </c>
      <c r="BJ124" s="77">
        <f t="shared" si="139"/>
        <v>0</v>
      </c>
      <c r="BK124" s="77">
        <f t="shared" si="140"/>
        <v>0</v>
      </c>
      <c r="BL124" s="77">
        <f t="shared" si="141"/>
        <v>0</v>
      </c>
      <c r="BM124" s="77">
        <f t="shared" si="142"/>
        <v>0</v>
      </c>
      <c r="BN124" s="77">
        <f t="shared" si="143"/>
        <v>0</v>
      </c>
      <c r="BO124" s="77">
        <f t="shared" si="144"/>
        <v>0</v>
      </c>
      <c r="BP124" s="77">
        <f t="shared" si="145"/>
        <v>0</v>
      </c>
      <c r="BQ124" s="77">
        <f t="shared" si="146"/>
        <v>0</v>
      </c>
      <c r="BR124" s="157">
        <f t="shared" si="147"/>
        <v>0</v>
      </c>
      <c r="BS124" s="77">
        <f t="shared" si="148"/>
        <v>0</v>
      </c>
      <c r="BT124" s="77">
        <f t="shared" si="149"/>
        <v>0</v>
      </c>
      <c r="BU124" s="77">
        <f t="shared" si="150"/>
        <v>0</v>
      </c>
      <c r="BV124" s="77">
        <f t="shared" si="151"/>
        <v>0</v>
      </c>
      <c r="BW124" s="77">
        <f t="shared" si="152"/>
        <v>0</v>
      </c>
      <c r="BX124" s="77">
        <f t="shared" si="153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x14ac:dyDescent="0.3">
      <c r="A125" s="193"/>
      <c r="B125" s="78" t="s">
        <v>91</v>
      </c>
      <c r="C125" s="194"/>
      <c r="D125" s="157">
        <f t="shared" si="134"/>
        <v>161147.57800000007</v>
      </c>
      <c r="E125" s="215">
        <f>SUM(Paniglgasse:Landstrasser_Hauptstrasse!E125)</f>
        <v>4572.5599999999995</v>
      </c>
      <c r="F125" s="215">
        <f>SUM(Paniglgasse:Landstrasser_Hauptstrasse!F125)</f>
        <v>4572.5599999999995</v>
      </c>
      <c r="G125" s="215">
        <f>SUM(Paniglgasse:Landstrasser_Hauptstrasse!G125)</f>
        <v>4572.5599999999995</v>
      </c>
      <c r="H125" s="215">
        <f>SUM(Paniglgasse:Landstrasser_Hauptstrasse!H125)</f>
        <v>4572.5599999999995</v>
      </c>
      <c r="I125" s="215">
        <f>SUM(Paniglgasse:Landstrasser_Hauptstrasse!I125)</f>
        <v>4745.6725000000006</v>
      </c>
      <c r="J125" s="215">
        <f>SUM(Paniglgasse:Landstrasser_Hauptstrasse!J125)</f>
        <v>4745.6725000000006</v>
      </c>
      <c r="K125" s="215">
        <f>SUM(Paniglgasse:Landstrasser_Hauptstrasse!K125)</f>
        <v>4745.6725000000006</v>
      </c>
      <c r="L125" s="215">
        <f>SUM(Paniglgasse:Landstrasser_Hauptstrasse!L125)</f>
        <v>4745.6725000000006</v>
      </c>
      <c r="M125" s="215">
        <f>SUM(Paniglgasse:Landstrasser_Hauptstrasse!M125)</f>
        <v>3418.4859999999999</v>
      </c>
      <c r="N125" s="215">
        <f>SUM(Paniglgasse:Landstrasser_Hauptstrasse!N125)</f>
        <v>3354.6459999999997</v>
      </c>
      <c r="O125" s="215">
        <f>SUM(Paniglgasse:Landstrasser_Hauptstrasse!O125)</f>
        <v>3226.866</v>
      </c>
      <c r="P125" s="215">
        <f>SUM(Paniglgasse:Landstrasser_Hauptstrasse!P125)</f>
        <v>3180.6559999999999</v>
      </c>
      <c r="Q125" s="215">
        <f>SUM(Paniglgasse:Landstrasser_Hauptstrasse!Q125)</f>
        <v>3112.6059999999998</v>
      </c>
      <c r="R125" s="215">
        <f>SUM(Paniglgasse:Landstrasser_Hauptstrasse!R125)</f>
        <v>4077.3175000000001</v>
      </c>
      <c r="S125" s="215">
        <f>SUM(Paniglgasse:Landstrasser_Hauptstrasse!S125)</f>
        <v>4077.3175000000001</v>
      </c>
      <c r="T125" s="215">
        <f>SUM(Paniglgasse:Landstrasser_Hauptstrasse!T125)</f>
        <v>4077.3175000000001</v>
      </c>
      <c r="U125" s="215">
        <f>SUM(Paniglgasse:Landstrasser_Hauptstrasse!U125)</f>
        <v>4077.3175000000001</v>
      </c>
      <c r="V125" s="215">
        <f>SUM(Paniglgasse:Landstrasser_Hauptstrasse!V125)</f>
        <v>4366.07</v>
      </c>
      <c r="W125" s="215">
        <f>SUM(Paniglgasse:Landstrasser_Hauptstrasse!W125)</f>
        <v>4366.07</v>
      </c>
      <c r="X125" s="215">
        <f>SUM(Paniglgasse:Landstrasser_Hauptstrasse!X125)</f>
        <v>4366.07</v>
      </c>
      <c r="Y125" s="215">
        <f>SUM(Paniglgasse:Landstrasser_Hauptstrasse!Y125)</f>
        <v>4366.07</v>
      </c>
      <c r="Z125" s="215">
        <f>SUM(Paniglgasse:Landstrasser_Hauptstrasse!Z125)</f>
        <v>5989.33</v>
      </c>
      <c r="AA125" s="215">
        <f>SUM(Paniglgasse:Landstrasser_Hauptstrasse!AA125)</f>
        <v>5989.33</v>
      </c>
      <c r="AB125" s="215">
        <f>SUM(Paniglgasse:Landstrasser_Hauptstrasse!AB125)</f>
        <v>5989.33</v>
      </c>
      <c r="AC125" s="215">
        <f>SUM(Paniglgasse:Landstrasser_Hauptstrasse!AC125)</f>
        <v>5989.33</v>
      </c>
      <c r="AD125" s="215">
        <f>SUM(Paniglgasse:Landstrasser_Hauptstrasse!AD125)</f>
        <v>5989.33</v>
      </c>
      <c r="AE125" s="215">
        <f>SUM(Paniglgasse:Landstrasser_Hauptstrasse!AE125)</f>
        <v>3877.2950000000001</v>
      </c>
      <c r="AF125" s="215">
        <f>SUM(Paniglgasse:Landstrasser_Hauptstrasse!AF125)</f>
        <v>3877.2950000000001</v>
      </c>
      <c r="AG125" s="215">
        <f>SUM(Paniglgasse:Landstrasser_Hauptstrasse!AG125)</f>
        <v>3877.2950000000001</v>
      </c>
      <c r="AH125" s="215">
        <f>SUM(Paniglgasse:Landstrasser_Hauptstrasse!AH125)</f>
        <v>3877.2950000000001</v>
      </c>
      <c r="AI125" s="215">
        <f>SUM(Paniglgasse:Landstrasser_Hauptstrasse!AI125)</f>
        <v>3970.13</v>
      </c>
      <c r="AJ125" s="215">
        <f>SUM(Paniglgasse:Landstrasser_Hauptstrasse!AJ125)</f>
        <v>3970.13</v>
      </c>
      <c r="AK125" s="215">
        <f>SUM(Paniglgasse:Landstrasser_Hauptstrasse!AK125)</f>
        <v>3970.13</v>
      </c>
      <c r="AL125" s="215">
        <f>SUM(Paniglgasse:Landstrasser_Hauptstrasse!AL125)</f>
        <v>3970.13</v>
      </c>
      <c r="AM125" s="215">
        <f>SUM(Paniglgasse:Landstrasser_Hauptstrasse!AM125)</f>
        <v>3117.8719999999998</v>
      </c>
      <c r="AN125" s="215">
        <f>SUM(Paniglgasse:Landstrasser_Hauptstrasse!AN125)</f>
        <v>3117.8719999999998</v>
      </c>
      <c r="AO125" s="215">
        <f>SUM(Paniglgasse:Landstrasser_Hauptstrasse!AO125)</f>
        <v>3117.8719999999998</v>
      </c>
      <c r="AP125" s="215">
        <f>SUM(Paniglgasse:Landstrasser_Hauptstrasse!AP125)</f>
        <v>3117.8719999999998</v>
      </c>
      <c r="AQ125" s="215">
        <f>SUM(Paniglgasse:Landstrasser_Hauptstrasse!AQ125)</f>
        <v>0</v>
      </c>
      <c r="AR125" s="215">
        <f>SUM(Paniglgasse:Landstrasser_Hauptstrasse!AR125)</f>
        <v>0</v>
      </c>
      <c r="AS125" s="215">
        <f>SUM(Paniglgasse:Landstrasser_Hauptstrasse!AS125)</f>
        <v>0</v>
      </c>
      <c r="AT125" s="215">
        <f>SUM(Paniglgasse:Landstrasser_Hauptstrasse!AT125)</f>
        <v>0</v>
      </c>
      <c r="AU125" s="215">
        <f>SUM(Paniglgasse:Landstrasser_Hauptstrasse!AU125)</f>
        <v>0</v>
      </c>
      <c r="AV125" s="215">
        <f>SUM(Paniglgasse:Landstrasser_Hauptstrasse!AV125)</f>
        <v>0</v>
      </c>
      <c r="AW125" s="215">
        <f>SUM(Paniglgasse:Landstrasser_Hauptstrasse!AW125)</f>
        <v>0</v>
      </c>
      <c r="AX125" s="215">
        <f>SUM(Paniglgasse:Landstrasser_Hauptstrasse!AX125)</f>
        <v>0</v>
      </c>
      <c r="AY125" s="215">
        <f>SUM(Paniglgasse:Landstrasser_Hauptstrasse!AY125)</f>
        <v>0</v>
      </c>
      <c r="AZ125" s="215">
        <f>SUM(Paniglgasse:Landstrasser_Hauptstrasse!AZ125)</f>
        <v>0</v>
      </c>
      <c r="BA125" s="215">
        <f>SUM(Paniglgasse:Landstrasser_Hauptstrasse!BA125)</f>
        <v>0</v>
      </c>
      <c r="BB125" s="215">
        <f>SUM(Paniglgasse:Landstrasser_Hauptstrasse!BB125)</f>
        <v>0</v>
      </c>
      <c r="BC125" s="215">
        <f>SUM(Paniglgasse:Landstrasser_Hauptstrasse!BC125)</f>
        <v>0</v>
      </c>
      <c r="BD125" s="215">
        <f>SUM(Paniglgasse:Landstrasser_Hauptstrasse!BD125)</f>
        <v>0</v>
      </c>
      <c r="BE125" s="195"/>
      <c r="BF125" s="163">
        <f t="shared" si="135"/>
        <v>18290.239999999998</v>
      </c>
      <c r="BG125" s="77">
        <f t="shared" si="136"/>
        <v>18982.690000000002</v>
      </c>
      <c r="BH125" s="77">
        <f t="shared" si="137"/>
        <v>16293.259999999998</v>
      </c>
      <c r="BI125" s="77">
        <f t="shared" si="138"/>
        <v>16309.27</v>
      </c>
      <c r="BJ125" s="77">
        <f t="shared" si="139"/>
        <v>17464.28</v>
      </c>
      <c r="BK125" s="77">
        <f t="shared" si="140"/>
        <v>29946.65</v>
      </c>
      <c r="BL125" s="77">
        <f t="shared" si="141"/>
        <v>15509.18</v>
      </c>
      <c r="BM125" s="77">
        <f t="shared" si="142"/>
        <v>15880.52</v>
      </c>
      <c r="BN125" s="77">
        <f t="shared" si="143"/>
        <v>12471.487999999999</v>
      </c>
      <c r="BO125" s="77">
        <f t="shared" si="144"/>
        <v>0</v>
      </c>
      <c r="BP125" s="77">
        <f t="shared" si="145"/>
        <v>0</v>
      </c>
      <c r="BQ125" s="77">
        <f t="shared" si="146"/>
        <v>0</v>
      </c>
      <c r="BR125" s="157">
        <f t="shared" si="147"/>
        <v>161147.57800000001</v>
      </c>
      <c r="BS125" s="77">
        <f t="shared" si="148"/>
        <v>53566.19</v>
      </c>
      <c r="BT125" s="77">
        <f t="shared" si="149"/>
        <v>63720.200000000004</v>
      </c>
      <c r="BU125" s="77">
        <f t="shared" si="150"/>
        <v>43861.188000000002</v>
      </c>
      <c r="BV125" s="77">
        <f t="shared" si="151"/>
        <v>0</v>
      </c>
      <c r="BW125" s="77">
        <f t="shared" si="152"/>
        <v>117286.39000000001</v>
      </c>
      <c r="BX125" s="77">
        <f t="shared" si="153"/>
        <v>43861.188000000002</v>
      </c>
      <c r="BY125" s="77">
        <f>IF(Info!$O$3="Q1",$BS125,IF(Info!$O$3="Q2",$BS125+$BT125,IF(Info!$O$3="Q3",$BS125+$BT125+$BU125,$BR125)))</f>
        <v>53566.19</v>
      </c>
      <c r="BZ125" s="77">
        <f>IF(Info!$O$3="Q1",$BS125,IF(Info!$O$3="Q2",$BT125,IF(Info!$O$3="Q3",$BU125,$BV125)))</f>
        <v>53566.19</v>
      </c>
      <c r="CA125" s="197"/>
    </row>
    <row r="126" spans="1:79" x14ac:dyDescent="0.3">
      <c r="A126" s="193"/>
      <c r="B126" s="78" t="s">
        <v>93</v>
      </c>
      <c r="C126" s="194"/>
      <c r="D126" s="157">
        <f t="shared" si="134"/>
        <v>0</v>
      </c>
      <c r="E126" s="215">
        <f>SUM(Paniglgasse:Landstrasser_Hauptstrasse!E126)</f>
        <v>0</v>
      </c>
      <c r="F126" s="215">
        <f>SUM(Paniglgasse:Landstrasser_Hauptstrasse!F126)</f>
        <v>0</v>
      </c>
      <c r="G126" s="215">
        <f>SUM(Paniglgasse:Landstrasser_Hauptstrasse!G126)</f>
        <v>0</v>
      </c>
      <c r="H126" s="215">
        <f>SUM(Paniglgasse:Landstrasser_Hauptstrasse!H126)</f>
        <v>0</v>
      </c>
      <c r="I126" s="215">
        <f>SUM(Paniglgasse:Landstrasser_Hauptstrasse!I126)</f>
        <v>0</v>
      </c>
      <c r="J126" s="215">
        <f>SUM(Paniglgasse:Landstrasser_Hauptstrasse!J126)</f>
        <v>0</v>
      </c>
      <c r="K126" s="215">
        <f>SUM(Paniglgasse:Landstrasser_Hauptstrasse!K126)</f>
        <v>0</v>
      </c>
      <c r="L126" s="215">
        <f>SUM(Paniglgasse:Landstrasser_Hauptstrasse!L126)</f>
        <v>0</v>
      </c>
      <c r="M126" s="215">
        <f>SUM(Paniglgasse:Landstrasser_Hauptstrasse!M126)</f>
        <v>0</v>
      </c>
      <c r="N126" s="215">
        <f>SUM(Paniglgasse:Landstrasser_Hauptstrasse!N126)</f>
        <v>0</v>
      </c>
      <c r="O126" s="215">
        <f>SUM(Paniglgasse:Landstrasser_Hauptstrasse!O126)</f>
        <v>0</v>
      </c>
      <c r="P126" s="215">
        <f>SUM(Paniglgasse:Landstrasser_Hauptstrasse!P126)</f>
        <v>0</v>
      </c>
      <c r="Q126" s="215">
        <f>SUM(Paniglgasse:Landstrasser_Hauptstrasse!Q126)</f>
        <v>0</v>
      </c>
      <c r="R126" s="215">
        <f>SUM(Paniglgasse:Landstrasser_Hauptstrasse!R126)</f>
        <v>0</v>
      </c>
      <c r="S126" s="215">
        <f>SUM(Paniglgasse:Landstrasser_Hauptstrasse!S126)</f>
        <v>0</v>
      </c>
      <c r="T126" s="215">
        <f>SUM(Paniglgasse:Landstrasser_Hauptstrasse!T126)</f>
        <v>0</v>
      </c>
      <c r="U126" s="215">
        <f>SUM(Paniglgasse:Landstrasser_Hauptstrasse!U126)</f>
        <v>0</v>
      </c>
      <c r="V126" s="215">
        <f>SUM(Paniglgasse:Landstrasser_Hauptstrasse!V126)</f>
        <v>0</v>
      </c>
      <c r="W126" s="215">
        <f>SUM(Paniglgasse:Landstrasser_Hauptstrasse!W126)</f>
        <v>0</v>
      </c>
      <c r="X126" s="215">
        <f>SUM(Paniglgasse:Landstrasser_Hauptstrasse!X126)</f>
        <v>0</v>
      </c>
      <c r="Y126" s="215">
        <f>SUM(Paniglgasse:Landstrasser_Hauptstrasse!Y126)</f>
        <v>0</v>
      </c>
      <c r="Z126" s="215">
        <f>SUM(Paniglgasse:Landstrasser_Hauptstrasse!Z126)</f>
        <v>0</v>
      </c>
      <c r="AA126" s="215">
        <f>SUM(Paniglgasse:Landstrasser_Hauptstrasse!AA126)</f>
        <v>0</v>
      </c>
      <c r="AB126" s="215">
        <f>SUM(Paniglgasse:Landstrasser_Hauptstrasse!AB126)</f>
        <v>0</v>
      </c>
      <c r="AC126" s="215">
        <f>SUM(Paniglgasse:Landstrasser_Hauptstrasse!AC126)</f>
        <v>0</v>
      </c>
      <c r="AD126" s="215">
        <f>SUM(Paniglgasse:Landstrasser_Hauptstrasse!AD126)</f>
        <v>0</v>
      </c>
      <c r="AE126" s="215">
        <f>SUM(Paniglgasse:Landstrasser_Hauptstrasse!AE126)</f>
        <v>0</v>
      </c>
      <c r="AF126" s="215">
        <f>SUM(Paniglgasse:Landstrasser_Hauptstrasse!AF126)</f>
        <v>0</v>
      </c>
      <c r="AG126" s="215">
        <f>SUM(Paniglgasse:Landstrasser_Hauptstrasse!AG126)</f>
        <v>0</v>
      </c>
      <c r="AH126" s="215">
        <f>SUM(Paniglgasse:Landstrasser_Hauptstrasse!AH126)</f>
        <v>0</v>
      </c>
      <c r="AI126" s="215">
        <f>SUM(Paniglgasse:Landstrasser_Hauptstrasse!AI126)</f>
        <v>0</v>
      </c>
      <c r="AJ126" s="215">
        <f>SUM(Paniglgasse:Landstrasser_Hauptstrasse!AJ126)</f>
        <v>0</v>
      </c>
      <c r="AK126" s="215">
        <f>SUM(Paniglgasse:Landstrasser_Hauptstrasse!AK126)</f>
        <v>0</v>
      </c>
      <c r="AL126" s="215">
        <f>SUM(Paniglgasse:Landstrasser_Hauptstrasse!AL126)</f>
        <v>0</v>
      </c>
      <c r="AM126" s="215">
        <f>SUM(Paniglgasse:Landstrasser_Hauptstrasse!AM126)</f>
        <v>0</v>
      </c>
      <c r="AN126" s="215">
        <f>SUM(Paniglgasse:Landstrasser_Hauptstrasse!AN126)</f>
        <v>0</v>
      </c>
      <c r="AO126" s="215">
        <f>SUM(Paniglgasse:Landstrasser_Hauptstrasse!AO126)</f>
        <v>0</v>
      </c>
      <c r="AP126" s="215">
        <f>SUM(Paniglgasse:Landstrasser_Hauptstrasse!AP126)</f>
        <v>0</v>
      </c>
      <c r="AQ126" s="215">
        <f>SUM(Paniglgasse:Landstrasser_Hauptstrasse!AQ126)</f>
        <v>0</v>
      </c>
      <c r="AR126" s="215">
        <f>SUM(Paniglgasse:Landstrasser_Hauptstrasse!AR126)</f>
        <v>0</v>
      </c>
      <c r="AS126" s="215">
        <f>SUM(Paniglgasse:Landstrasser_Hauptstrasse!AS126)</f>
        <v>0</v>
      </c>
      <c r="AT126" s="215">
        <f>SUM(Paniglgasse:Landstrasser_Hauptstrasse!AT126)</f>
        <v>0</v>
      </c>
      <c r="AU126" s="215">
        <f>SUM(Paniglgasse:Landstrasser_Hauptstrasse!AU126)</f>
        <v>0</v>
      </c>
      <c r="AV126" s="215">
        <f>SUM(Paniglgasse:Landstrasser_Hauptstrasse!AV126)</f>
        <v>0</v>
      </c>
      <c r="AW126" s="215">
        <f>SUM(Paniglgasse:Landstrasser_Hauptstrasse!AW126)</f>
        <v>0</v>
      </c>
      <c r="AX126" s="215">
        <f>SUM(Paniglgasse:Landstrasser_Hauptstrasse!AX126)</f>
        <v>0</v>
      </c>
      <c r="AY126" s="215">
        <f>SUM(Paniglgasse:Landstrasser_Hauptstrasse!AY126)</f>
        <v>0</v>
      </c>
      <c r="AZ126" s="215">
        <f>SUM(Paniglgasse:Landstrasser_Hauptstrasse!AZ126)</f>
        <v>0</v>
      </c>
      <c r="BA126" s="215">
        <f>SUM(Paniglgasse:Landstrasser_Hauptstrasse!BA126)</f>
        <v>0</v>
      </c>
      <c r="BB126" s="215">
        <f>SUM(Paniglgasse:Landstrasser_Hauptstrasse!BB126)</f>
        <v>0</v>
      </c>
      <c r="BC126" s="215">
        <f>SUM(Paniglgasse:Landstrasser_Hauptstrasse!BC126)</f>
        <v>0</v>
      </c>
      <c r="BD126" s="215">
        <f>SUM(Paniglgasse:Landstrasser_Hauptstrasse!BD126)</f>
        <v>0</v>
      </c>
      <c r="BE126" s="195"/>
      <c r="BF126" s="163">
        <f t="shared" si="135"/>
        <v>0</v>
      </c>
      <c r="BG126" s="77">
        <f t="shared" si="136"/>
        <v>0</v>
      </c>
      <c r="BH126" s="77">
        <f t="shared" si="137"/>
        <v>0</v>
      </c>
      <c r="BI126" s="77">
        <f t="shared" si="138"/>
        <v>0</v>
      </c>
      <c r="BJ126" s="77">
        <f t="shared" si="139"/>
        <v>0</v>
      </c>
      <c r="BK126" s="77">
        <f t="shared" si="140"/>
        <v>0</v>
      </c>
      <c r="BL126" s="77">
        <f t="shared" si="141"/>
        <v>0</v>
      </c>
      <c r="BM126" s="77">
        <f t="shared" si="142"/>
        <v>0</v>
      </c>
      <c r="BN126" s="77">
        <f t="shared" si="143"/>
        <v>0</v>
      </c>
      <c r="BO126" s="77">
        <f t="shared" si="144"/>
        <v>0</v>
      </c>
      <c r="BP126" s="77">
        <f t="shared" si="145"/>
        <v>0</v>
      </c>
      <c r="BQ126" s="77">
        <f t="shared" si="146"/>
        <v>0</v>
      </c>
      <c r="BR126" s="157">
        <f t="shared" si="147"/>
        <v>0</v>
      </c>
      <c r="BS126" s="77">
        <f t="shared" si="148"/>
        <v>0</v>
      </c>
      <c r="BT126" s="77">
        <f t="shared" si="149"/>
        <v>0</v>
      </c>
      <c r="BU126" s="77">
        <f t="shared" si="150"/>
        <v>0</v>
      </c>
      <c r="BV126" s="77">
        <f t="shared" si="151"/>
        <v>0</v>
      </c>
      <c r="BW126" s="77">
        <f t="shared" si="152"/>
        <v>0</v>
      </c>
      <c r="BX126" s="77">
        <f t="shared" si="153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x14ac:dyDescent="0.3">
      <c r="A127" s="193"/>
      <c r="B127" s="78" t="s">
        <v>95</v>
      </c>
      <c r="C127" s="194"/>
      <c r="D127" s="157">
        <f t="shared" si="134"/>
        <v>0</v>
      </c>
      <c r="E127" s="215">
        <f>SUM(Paniglgasse:Landstrasser_Hauptstrasse!E127)</f>
        <v>0</v>
      </c>
      <c r="F127" s="215">
        <f>SUM(Paniglgasse:Landstrasser_Hauptstrasse!F127)</f>
        <v>0</v>
      </c>
      <c r="G127" s="215">
        <f>SUM(Paniglgasse:Landstrasser_Hauptstrasse!G127)</f>
        <v>0</v>
      </c>
      <c r="H127" s="215">
        <f>SUM(Paniglgasse:Landstrasser_Hauptstrasse!H127)</f>
        <v>0</v>
      </c>
      <c r="I127" s="215">
        <f>SUM(Paniglgasse:Landstrasser_Hauptstrasse!I127)</f>
        <v>0</v>
      </c>
      <c r="J127" s="215">
        <f>SUM(Paniglgasse:Landstrasser_Hauptstrasse!J127)</f>
        <v>0</v>
      </c>
      <c r="K127" s="215">
        <f>SUM(Paniglgasse:Landstrasser_Hauptstrasse!K127)</f>
        <v>0</v>
      </c>
      <c r="L127" s="215">
        <f>SUM(Paniglgasse:Landstrasser_Hauptstrasse!L127)</f>
        <v>0</v>
      </c>
      <c r="M127" s="215">
        <f>SUM(Paniglgasse:Landstrasser_Hauptstrasse!M127)</f>
        <v>0</v>
      </c>
      <c r="N127" s="215">
        <f>SUM(Paniglgasse:Landstrasser_Hauptstrasse!N127)</f>
        <v>0</v>
      </c>
      <c r="O127" s="215">
        <f>SUM(Paniglgasse:Landstrasser_Hauptstrasse!O127)</f>
        <v>0</v>
      </c>
      <c r="P127" s="215">
        <f>SUM(Paniglgasse:Landstrasser_Hauptstrasse!P127)</f>
        <v>0</v>
      </c>
      <c r="Q127" s="215">
        <f>SUM(Paniglgasse:Landstrasser_Hauptstrasse!Q127)</f>
        <v>0</v>
      </c>
      <c r="R127" s="215">
        <f>SUM(Paniglgasse:Landstrasser_Hauptstrasse!R127)</f>
        <v>0</v>
      </c>
      <c r="S127" s="215">
        <f>SUM(Paniglgasse:Landstrasser_Hauptstrasse!S127)</f>
        <v>0</v>
      </c>
      <c r="T127" s="215">
        <f>SUM(Paniglgasse:Landstrasser_Hauptstrasse!T127)</f>
        <v>0</v>
      </c>
      <c r="U127" s="215">
        <f>SUM(Paniglgasse:Landstrasser_Hauptstrasse!U127)</f>
        <v>0</v>
      </c>
      <c r="V127" s="215">
        <f>SUM(Paniglgasse:Landstrasser_Hauptstrasse!V127)</f>
        <v>0</v>
      </c>
      <c r="W127" s="215">
        <f>SUM(Paniglgasse:Landstrasser_Hauptstrasse!W127)</f>
        <v>0</v>
      </c>
      <c r="X127" s="215">
        <f>SUM(Paniglgasse:Landstrasser_Hauptstrasse!X127)</f>
        <v>0</v>
      </c>
      <c r="Y127" s="215">
        <f>SUM(Paniglgasse:Landstrasser_Hauptstrasse!Y127)</f>
        <v>0</v>
      </c>
      <c r="Z127" s="215">
        <f>SUM(Paniglgasse:Landstrasser_Hauptstrasse!Z127)</f>
        <v>0</v>
      </c>
      <c r="AA127" s="215">
        <f>SUM(Paniglgasse:Landstrasser_Hauptstrasse!AA127)</f>
        <v>0</v>
      </c>
      <c r="AB127" s="215">
        <f>SUM(Paniglgasse:Landstrasser_Hauptstrasse!AB127)</f>
        <v>0</v>
      </c>
      <c r="AC127" s="215">
        <f>SUM(Paniglgasse:Landstrasser_Hauptstrasse!AC127)</f>
        <v>0</v>
      </c>
      <c r="AD127" s="215">
        <f>SUM(Paniglgasse:Landstrasser_Hauptstrasse!AD127)</f>
        <v>0</v>
      </c>
      <c r="AE127" s="215">
        <f>SUM(Paniglgasse:Landstrasser_Hauptstrasse!AE127)</f>
        <v>0</v>
      </c>
      <c r="AF127" s="215">
        <f>SUM(Paniglgasse:Landstrasser_Hauptstrasse!AF127)</f>
        <v>0</v>
      </c>
      <c r="AG127" s="215">
        <f>SUM(Paniglgasse:Landstrasser_Hauptstrasse!AG127)</f>
        <v>0</v>
      </c>
      <c r="AH127" s="215">
        <f>SUM(Paniglgasse:Landstrasser_Hauptstrasse!AH127)</f>
        <v>0</v>
      </c>
      <c r="AI127" s="215">
        <f>SUM(Paniglgasse:Landstrasser_Hauptstrasse!AI127)</f>
        <v>0</v>
      </c>
      <c r="AJ127" s="215">
        <f>SUM(Paniglgasse:Landstrasser_Hauptstrasse!AJ127)</f>
        <v>0</v>
      </c>
      <c r="AK127" s="215">
        <f>SUM(Paniglgasse:Landstrasser_Hauptstrasse!AK127)</f>
        <v>0</v>
      </c>
      <c r="AL127" s="215">
        <f>SUM(Paniglgasse:Landstrasser_Hauptstrasse!AL127)</f>
        <v>0</v>
      </c>
      <c r="AM127" s="215">
        <f>SUM(Paniglgasse:Landstrasser_Hauptstrasse!AM127)</f>
        <v>0</v>
      </c>
      <c r="AN127" s="215">
        <f>SUM(Paniglgasse:Landstrasser_Hauptstrasse!AN127)</f>
        <v>0</v>
      </c>
      <c r="AO127" s="215">
        <f>SUM(Paniglgasse:Landstrasser_Hauptstrasse!AO127)</f>
        <v>0</v>
      </c>
      <c r="AP127" s="215">
        <f>SUM(Paniglgasse:Landstrasser_Hauptstrasse!AP127)</f>
        <v>0</v>
      </c>
      <c r="AQ127" s="215">
        <f>SUM(Paniglgasse:Landstrasser_Hauptstrasse!AQ127)</f>
        <v>0</v>
      </c>
      <c r="AR127" s="215">
        <f>SUM(Paniglgasse:Landstrasser_Hauptstrasse!AR127)</f>
        <v>0</v>
      </c>
      <c r="AS127" s="215">
        <f>SUM(Paniglgasse:Landstrasser_Hauptstrasse!AS127)</f>
        <v>0</v>
      </c>
      <c r="AT127" s="215">
        <f>SUM(Paniglgasse:Landstrasser_Hauptstrasse!AT127)</f>
        <v>0</v>
      </c>
      <c r="AU127" s="215">
        <f>SUM(Paniglgasse:Landstrasser_Hauptstrasse!AU127)</f>
        <v>0</v>
      </c>
      <c r="AV127" s="215">
        <f>SUM(Paniglgasse:Landstrasser_Hauptstrasse!AV127)</f>
        <v>0</v>
      </c>
      <c r="AW127" s="215">
        <f>SUM(Paniglgasse:Landstrasser_Hauptstrasse!AW127)</f>
        <v>0</v>
      </c>
      <c r="AX127" s="215">
        <f>SUM(Paniglgasse:Landstrasser_Hauptstrasse!AX127)</f>
        <v>0</v>
      </c>
      <c r="AY127" s="215">
        <f>SUM(Paniglgasse:Landstrasser_Hauptstrasse!AY127)</f>
        <v>0</v>
      </c>
      <c r="AZ127" s="215">
        <f>SUM(Paniglgasse:Landstrasser_Hauptstrasse!AZ127)</f>
        <v>0</v>
      </c>
      <c r="BA127" s="215">
        <f>SUM(Paniglgasse:Landstrasser_Hauptstrasse!BA127)</f>
        <v>0</v>
      </c>
      <c r="BB127" s="215">
        <f>SUM(Paniglgasse:Landstrasser_Hauptstrasse!BB127)</f>
        <v>0</v>
      </c>
      <c r="BC127" s="215">
        <f>SUM(Paniglgasse:Landstrasser_Hauptstrasse!BC127)</f>
        <v>0</v>
      </c>
      <c r="BD127" s="215">
        <f>SUM(Paniglgasse:Landstrasser_Hauptstrasse!BD127)</f>
        <v>0</v>
      </c>
      <c r="BE127" s="195"/>
      <c r="BF127" s="163">
        <f t="shared" si="135"/>
        <v>0</v>
      </c>
      <c r="BG127" s="77">
        <f t="shared" si="136"/>
        <v>0</v>
      </c>
      <c r="BH127" s="77">
        <f t="shared" si="137"/>
        <v>0</v>
      </c>
      <c r="BI127" s="77">
        <f t="shared" si="138"/>
        <v>0</v>
      </c>
      <c r="BJ127" s="77">
        <f t="shared" si="139"/>
        <v>0</v>
      </c>
      <c r="BK127" s="77">
        <f t="shared" si="140"/>
        <v>0</v>
      </c>
      <c r="BL127" s="77">
        <f t="shared" si="141"/>
        <v>0</v>
      </c>
      <c r="BM127" s="77">
        <f t="shared" si="142"/>
        <v>0</v>
      </c>
      <c r="BN127" s="77">
        <f t="shared" si="143"/>
        <v>0</v>
      </c>
      <c r="BO127" s="77">
        <f t="shared" si="144"/>
        <v>0</v>
      </c>
      <c r="BP127" s="77">
        <f t="shared" si="145"/>
        <v>0</v>
      </c>
      <c r="BQ127" s="77">
        <f t="shared" si="146"/>
        <v>0</v>
      </c>
      <c r="BR127" s="157">
        <f t="shared" si="147"/>
        <v>0</v>
      </c>
      <c r="BS127" s="77">
        <f t="shared" si="148"/>
        <v>0</v>
      </c>
      <c r="BT127" s="77">
        <f t="shared" si="149"/>
        <v>0</v>
      </c>
      <c r="BU127" s="77">
        <f t="shared" si="150"/>
        <v>0</v>
      </c>
      <c r="BV127" s="77">
        <f t="shared" si="151"/>
        <v>0</v>
      </c>
      <c r="BW127" s="77">
        <f t="shared" si="152"/>
        <v>0</v>
      </c>
      <c r="BX127" s="77">
        <f t="shared" si="153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x14ac:dyDescent="0.3">
      <c r="A128" s="193"/>
      <c r="B128" s="78" t="s">
        <v>97</v>
      </c>
      <c r="C128" s="194"/>
      <c r="D128" s="638">
        <f t="shared" si="134"/>
        <v>0</v>
      </c>
      <c r="E128" s="215">
        <f>SUM(Paniglgasse:Landstrasser_Hauptstrasse!E128)</f>
        <v>0</v>
      </c>
      <c r="F128" s="215">
        <f>SUM(Paniglgasse:Landstrasser_Hauptstrasse!F128)</f>
        <v>0</v>
      </c>
      <c r="G128" s="215">
        <f>SUM(Paniglgasse:Landstrasser_Hauptstrasse!G128)</f>
        <v>0</v>
      </c>
      <c r="H128" s="215">
        <f>SUM(Paniglgasse:Landstrasser_Hauptstrasse!H128)</f>
        <v>0</v>
      </c>
      <c r="I128" s="215">
        <f>SUM(Paniglgasse:Landstrasser_Hauptstrasse!I128)</f>
        <v>0</v>
      </c>
      <c r="J128" s="215">
        <f>SUM(Paniglgasse:Landstrasser_Hauptstrasse!J128)</f>
        <v>0</v>
      </c>
      <c r="K128" s="215">
        <f>SUM(Paniglgasse:Landstrasser_Hauptstrasse!K128)</f>
        <v>0</v>
      </c>
      <c r="L128" s="215">
        <f>SUM(Paniglgasse:Landstrasser_Hauptstrasse!L128)</f>
        <v>0</v>
      </c>
      <c r="M128" s="215">
        <f>SUM(Paniglgasse:Landstrasser_Hauptstrasse!M128)</f>
        <v>0</v>
      </c>
      <c r="N128" s="215">
        <f>SUM(Paniglgasse:Landstrasser_Hauptstrasse!N128)</f>
        <v>0</v>
      </c>
      <c r="O128" s="215">
        <f>SUM(Paniglgasse:Landstrasser_Hauptstrasse!O128)</f>
        <v>0</v>
      </c>
      <c r="P128" s="215">
        <f>SUM(Paniglgasse:Landstrasser_Hauptstrasse!P128)</f>
        <v>0</v>
      </c>
      <c r="Q128" s="215">
        <f>SUM(Paniglgasse:Landstrasser_Hauptstrasse!Q128)</f>
        <v>0</v>
      </c>
      <c r="R128" s="215">
        <f>SUM(Paniglgasse:Landstrasser_Hauptstrasse!R128)</f>
        <v>0</v>
      </c>
      <c r="S128" s="215">
        <f>SUM(Paniglgasse:Landstrasser_Hauptstrasse!S128)</f>
        <v>0</v>
      </c>
      <c r="T128" s="215">
        <f>SUM(Paniglgasse:Landstrasser_Hauptstrasse!T128)</f>
        <v>0</v>
      </c>
      <c r="U128" s="215">
        <f>SUM(Paniglgasse:Landstrasser_Hauptstrasse!U128)</f>
        <v>0</v>
      </c>
      <c r="V128" s="215">
        <f>SUM(Paniglgasse:Landstrasser_Hauptstrasse!V128)</f>
        <v>0</v>
      </c>
      <c r="W128" s="215">
        <f>SUM(Paniglgasse:Landstrasser_Hauptstrasse!W128)</f>
        <v>0</v>
      </c>
      <c r="X128" s="215">
        <f>SUM(Paniglgasse:Landstrasser_Hauptstrasse!X128)</f>
        <v>0</v>
      </c>
      <c r="Y128" s="215">
        <f>SUM(Paniglgasse:Landstrasser_Hauptstrasse!Y128)</f>
        <v>0</v>
      </c>
      <c r="Z128" s="215">
        <f>SUM(Paniglgasse:Landstrasser_Hauptstrasse!Z128)</f>
        <v>0</v>
      </c>
      <c r="AA128" s="215">
        <f>SUM(Paniglgasse:Landstrasser_Hauptstrasse!AA128)</f>
        <v>0</v>
      </c>
      <c r="AB128" s="215">
        <f>SUM(Paniglgasse:Landstrasser_Hauptstrasse!AB128)</f>
        <v>0</v>
      </c>
      <c r="AC128" s="215">
        <f>SUM(Paniglgasse:Landstrasser_Hauptstrasse!AC128)</f>
        <v>0</v>
      </c>
      <c r="AD128" s="215">
        <f>SUM(Paniglgasse:Landstrasser_Hauptstrasse!AD128)</f>
        <v>0</v>
      </c>
      <c r="AE128" s="215">
        <f>SUM(Paniglgasse:Landstrasser_Hauptstrasse!AE128)</f>
        <v>0</v>
      </c>
      <c r="AF128" s="215">
        <f>SUM(Paniglgasse:Landstrasser_Hauptstrasse!AF128)</f>
        <v>0</v>
      </c>
      <c r="AG128" s="215">
        <f>SUM(Paniglgasse:Landstrasser_Hauptstrasse!AG128)</f>
        <v>0</v>
      </c>
      <c r="AH128" s="215">
        <f>SUM(Paniglgasse:Landstrasser_Hauptstrasse!AH128)</f>
        <v>0</v>
      </c>
      <c r="AI128" s="215">
        <f>SUM(Paniglgasse:Landstrasser_Hauptstrasse!AI128)</f>
        <v>0</v>
      </c>
      <c r="AJ128" s="215">
        <f>SUM(Paniglgasse:Landstrasser_Hauptstrasse!AJ128)</f>
        <v>0</v>
      </c>
      <c r="AK128" s="215">
        <f>SUM(Paniglgasse:Landstrasser_Hauptstrasse!AK128)</f>
        <v>0</v>
      </c>
      <c r="AL128" s="215">
        <f>SUM(Paniglgasse:Landstrasser_Hauptstrasse!AL128)</f>
        <v>0</v>
      </c>
      <c r="AM128" s="215">
        <f>SUM(Paniglgasse:Landstrasser_Hauptstrasse!AM128)</f>
        <v>0</v>
      </c>
      <c r="AN128" s="215">
        <f>SUM(Paniglgasse:Landstrasser_Hauptstrasse!AN128)</f>
        <v>0</v>
      </c>
      <c r="AO128" s="215">
        <f>SUM(Paniglgasse:Landstrasser_Hauptstrasse!AO128)</f>
        <v>0</v>
      </c>
      <c r="AP128" s="215">
        <f>SUM(Paniglgasse:Landstrasser_Hauptstrasse!AP128)</f>
        <v>0</v>
      </c>
      <c r="AQ128" s="215">
        <f>SUM(Paniglgasse:Landstrasser_Hauptstrasse!AQ128)</f>
        <v>0</v>
      </c>
      <c r="AR128" s="215">
        <f>SUM(Paniglgasse:Landstrasser_Hauptstrasse!AR128)</f>
        <v>0</v>
      </c>
      <c r="AS128" s="215">
        <f>SUM(Paniglgasse:Landstrasser_Hauptstrasse!AS128)</f>
        <v>0</v>
      </c>
      <c r="AT128" s="215">
        <f>SUM(Paniglgasse:Landstrasser_Hauptstrasse!AT128)</f>
        <v>0</v>
      </c>
      <c r="AU128" s="215">
        <f>SUM(Paniglgasse:Landstrasser_Hauptstrasse!AU128)</f>
        <v>0</v>
      </c>
      <c r="AV128" s="215">
        <f>SUM(Paniglgasse:Landstrasser_Hauptstrasse!AV128)</f>
        <v>0</v>
      </c>
      <c r="AW128" s="215">
        <f>SUM(Paniglgasse:Landstrasser_Hauptstrasse!AW128)</f>
        <v>0</v>
      </c>
      <c r="AX128" s="215">
        <f>SUM(Paniglgasse:Landstrasser_Hauptstrasse!AX128)</f>
        <v>0</v>
      </c>
      <c r="AY128" s="215">
        <f>SUM(Paniglgasse:Landstrasser_Hauptstrasse!AY128)</f>
        <v>0</v>
      </c>
      <c r="AZ128" s="215">
        <f>SUM(Paniglgasse:Landstrasser_Hauptstrasse!AZ128)</f>
        <v>0</v>
      </c>
      <c r="BA128" s="215">
        <f>SUM(Paniglgasse:Landstrasser_Hauptstrasse!BA128)</f>
        <v>0</v>
      </c>
      <c r="BB128" s="215">
        <f>SUM(Paniglgasse:Landstrasser_Hauptstrasse!BB128)</f>
        <v>0</v>
      </c>
      <c r="BC128" s="215">
        <f>SUM(Paniglgasse:Landstrasser_Hauptstrasse!BC128)</f>
        <v>0</v>
      </c>
      <c r="BD128" s="215">
        <f>SUM(Paniglgasse:Landstrasser_Hauptstrasse!BD128)</f>
        <v>0</v>
      </c>
      <c r="BE128" s="195"/>
      <c r="BF128" s="163">
        <f t="shared" si="135"/>
        <v>0</v>
      </c>
      <c r="BG128" s="77">
        <f t="shared" si="136"/>
        <v>0</v>
      </c>
      <c r="BH128" s="77">
        <f t="shared" si="137"/>
        <v>0</v>
      </c>
      <c r="BI128" s="77">
        <f t="shared" si="138"/>
        <v>0</v>
      </c>
      <c r="BJ128" s="77">
        <f t="shared" si="139"/>
        <v>0</v>
      </c>
      <c r="BK128" s="77">
        <f t="shared" si="140"/>
        <v>0</v>
      </c>
      <c r="BL128" s="77">
        <f t="shared" si="141"/>
        <v>0</v>
      </c>
      <c r="BM128" s="77">
        <f t="shared" si="142"/>
        <v>0</v>
      </c>
      <c r="BN128" s="77">
        <f t="shared" si="143"/>
        <v>0</v>
      </c>
      <c r="BO128" s="77">
        <f t="shared" si="144"/>
        <v>0</v>
      </c>
      <c r="BP128" s="77">
        <f t="shared" si="145"/>
        <v>0</v>
      </c>
      <c r="BQ128" s="77">
        <f t="shared" si="146"/>
        <v>0</v>
      </c>
      <c r="BR128" s="157">
        <f t="shared" si="147"/>
        <v>0</v>
      </c>
      <c r="BS128" s="77">
        <f t="shared" si="148"/>
        <v>0</v>
      </c>
      <c r="BT128" s="77">
        <f t="shared" si="149"/>
        <v>0</v>
      </c>
      <c r="BU128" s="77">
        <f t="shared" si="150"/>
        <v>0</v>
      </c>
      <c r="BV128" s="77">
        <f t="shared" si="151"/>
        <v>0</v>
      </c>
      <c r="BW128" s="77">
        <f t="shared" si="152"/>
        <v>0</v>
      </c>
      <c r="BX128" s="77">
        <f t="shared" si="153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x14ac:dyDescent="0.3">
      <c r="A129" s="193"/>
      <c r="B129" s="78" t="s">
        <v>99</v>
      </c>
      <c r="C129" s="194"/>
      <c r="D129" s="157">
        <f t="shared" si="134"/>
        <v>0</v>
      </c>
      <c r="E129" s="215">
        <f>SUM(Paniglgasse:Landstrasser_Hauptstrasse!E129)</f>
        <v>0</v>
      </c>
      <c r="F129" s="215">
        <f>SUM(Paniglgasse:Landstrasser_Hauptstrasse!F129)</f>
        <v>0</v>
      </c>
      <c r="G129" s="215">
        <f>SUM(Paniglgasse:Landstrasser_Hauptstrasse!G129)</f>
        <v>0</v>
      </c>
      <c r="H129" s="215">
        <f>SUM(Paniglgasse:Landstrasser_Hauptstrasse!H129)</f>
        <v>0</v>
      </c>
      <c r="I129" s="215">
        <f>SUM(Paniglgasse:Landstrasser_Hauptstrasse!I129)</f>
        <v>0</v>
      </c>
      <c r="J129" s="215">
        <f>SUM(Paniglgasse:Landstrasser_Hauptstrasse!J129)</f>
        <v>0</v>
      </c>
      <c r="K129" s="215">
        <f>SUM(Paniglgasse:Landstrasser_Hauptstrasse!K129)</f>
        <v>0</v>
      </c>
      <c r="L129" s="215">
        <f>SUM(Paniglgasse:Landstrasser_Hauptstrasse!L129)</f>
        <v>0</v>
      </c>
      <c r="M129" s="215">
        <f>SUM(Paniglgasse:Landstrasser_Hauptstrasse!M129)</f>
        <v>0</v>
      </c>
      <c r="N129" s="215">
        <f>SUM(Paniglgasse:Landstrasser_Hauptstrasse!N129)</f>
        <v>0</v>
      </c>
      <c r="O129" s="215">
        <f>SUM(Paniglgasse:Landstrasser_Hauptstrasse!O129)</f>
        <v>0</v>
      </c>
      <c r="P129" s="215">
        <f>SUM(Paniglgasse:Landstrasser_Hauptstrasse!P129)</f>
        <v>0</v>
      </c>
      <c r="Q129" s="215">
        <f>SUM(Paniglgasse:Landstrasser_Hauptstrasse!Q129)</f>
        <v>0</v>
      </c>
      <c r="R129" s="215">
        <f>SUM(Paniglgasse:Landstrasser_Hauptstrasse!R129)</f>
        <v>0</v>
      </c>
      <c r="S129" s="215">
        <f>SUM(Paniglgasse:Landstrasser_Hauptstrasse!S129)</f>
        <v>0</v>
      </c>
      <c r="T129" s="215">
        <f>SUM(Paniglgasse:Landstrasser_Hauptstrasse!T129)</f>
        <v>0</v>
      </c>
      <c r="U129" s="215">
        <f>SUM(Paniglgasse:Landstrasser_Hauptstrasse!U129)</f>
        <v>0</v>
      </c>
      <c r="V129" s="215">
        <f>SUM(Paniglgasse:Landstrasser_Hauptstrasse!V129)</f>
        <v>0</v>
      </c>
      <c r="W129" s="215">
        <f>SUM(Paniglgasse:Landstrasser_Hauptstrasse!W129)</f>
        <v>0</v>
      </c>
      <c r="X129" s="215">
        <f>SUM(Paniglgasse:Landstrasser_Hauptstrasse!X129)</f>
        <v>0</v>
      </c>
      <c r="Y129" s="215">
        <f>SUM(Paniglgasse:Landstrasser_Hauptstrasse!Y129)</f>
        <v>0</v>
      </c>
      <c r="Z129" s="215">
        <f>SUM(Paniglgasse:Landstrasser_Hauptstrasse!Z129)</f>
        <v>0</v>
      </c>
      <c r="AA129" s="215">
        <f>SUM(Paniglgasse:Landstrasser_Hauptstrasse!AA129)</f>
        <v>0</v>
      </c>
      <c r="AB129" s="215">
        <f>SUM(Paniglgasse:Landstrasser_Hauptstrasse!AB129)</f>
        <v>0</v>
      </c>
      <c r="AC129" s="215">
        <f>SUM(Paniglgasse:Landstrasser_Hauptstrasse!AC129)</f>
        <v>0</v>
      </c>
      <c r="AD129" s="215">
        <f>SUM(Paniglgasse:Landstrasser_Hauptstrasse!AD129)</f>
        <v>0</v>
      </c>
      <c r="AE129" s="215">
        <f>SUM(Paniglgasse:Landstrasser_Hauptstrasse!AE129)</f>
        <v>0</v>
      </c>
      <c r="AF129" s="215">
        <f>SUM(Paniglgasse:Landstrasser_Hauptstrasse!AF129)</f>
        <v>0</v>
      </c>
      <c r="AG129" s="215">
        <f>SUM(Paniglgasse:Landstrasser_Hauptstrasse!AG129)</f>
        <v>0</v>
      </c>
      <c r="AH129" s="215">
        <f>SUM(Paniglgasse:Landstrasser_Hauptstrasse!AH129)</f>
        <v>0</v>
      </c>
      <c r="AI129" s="215">
        <f>SUM(Paniglgasse:Landstrasser_Hauptstrasse!AI129)</f>
        <v>0</v>
      </c>
      <c r="AJ129" s="215">
        <f>SUM(Paniglgasse:Landstrasser_Hauptstrasse!AJ129)</f>
        <v>0</v>
      </c>
      <c r="AK129" s="215">
        <f>SUM(Paniglgasse:Landstrasser_Hauptstrasse!AK129)</f>
        <v>0</v>
      </c>
      <c r="AL129" s="215">
        <f>SUM(Paniglgasse:Landstrasser_Hauptstrasse!AL129)</f>
        <v>0</v>
      </c>
      <c r="AM129" s="215">
        <f>SUM(Paniglgasse:Landstrasser_Hauptstrasse!AM129)</f>
        <v>0</v>
      </c>
      <c r="AN129" s="215">
        <f>SUM(Paniglgasse:Landstrasser_Hauptstrasse!AN129)</f>
        <v>0</v>
      </c>
      <c r="AO129" s="215">
        <f>SUM(Paniglgasse:Landstrasser_Hauptstrasse!AO129)</f>
        <v>0</v>
      </c>
      <c r="AP129" s="215">
        <f>SUM(Paniglgasse:Landstrasser_Hauptstrasse!AP129)</f>
        <v>0</v>
      </c>
      <c r="AQ129" s="215">
        <f>SUM(Paniglgasse:Landstrasser_Hauptstrasse!AQ129)</f>
        <v>0</v>
      </c>
      <c r="AR129" s="215">
        <f>SUM(Paniglgasse:Landstrasser_Hauptstrasse!AR129)</f>
        <v>0</v>
      </c>
      <c r="AS129" s="215">
        <f>SUM(Paniglgasse:Landstrasser_Hauptstrasse!AS129)</f>
        <v>0</v>
      </c>
      <c r="AT129" s="215">
        <f>SUM(Paniglgasse:Landstrasser_Hauptstrasse!AT129)</f>
        <v>0</v>
      </c>
      <c r="AU129" s="215">
        <f>SUM(Paniglgasse:Landstrasser_Hauptstrasse!AU129)</f>
        <v>0</v>
      </c>
      <c r="AV129" s="215">
        <f>SUM(Paniglgasse:Landstrasser_Hauptstrasse!AV129)</f>
        <v>0</v>
      </c>
      <c r="AW129" s="215">
        <f>SUM(Paniglgasse:Landstrasser_Hauptstrasse!AW129)</f>
        <v>0</v>
      </c>
      <c r="AX129" s="215">
        <f>SUM(Paniglgasse:Landstrasser_Hauptstrasse!AX129)</f>
        <v>0</v>
      </c>
      <c r="AY129" s="215">
        <f>SUM(Paniglgasse:Landstrasser_Hauptstrasse!AY129)</f>
        <v>0</v>
      </c>
      <c r="AZ129" s="215">
        <f>SUM(Paniglgasse:Landstrasser_Hauptstrasse!AZ129)</f>
        <v>0</v>
      </c>
      <c r="BA129" s="215">
        <f>SUM(Paniglgasse:Landstrasser_Hauptstrasse!BA129)</f>
        <v>0</v>
      </c>
      <c r="BB129" s="215">
        <f>SUM(Paniglgasse:Landstrasser_Hauptstrasse!BB129)</f>
        <v>0</v>
      </c>
      <c r="BC129" s="215">
        <f>SUM(Paniglgasse:Landstrasser_Hauptstrasse!BC129)</f>
        <v>0</v>
      </c>
      <c r="BD129" s="215">
        <f>SUM(Paniglgasse:Landstrasser_Hauptstrasse!BD129)</f>
        <v>0</v>
      </c>
      <c r="BE129" s="195"/>
      <c r="BF129" s="163">
        <f t="shared" si="135"/>
        <v>0</v>
      </c>
      <c r="BG129" s="77">
        <f t="shared" si="136"/>
        <v>0</v>
      </c>
      <c r="BH129" s="77">
        <f t="shared" si="137"/>
        <v>0</v>
      </c>
      <c r="BI129" s="77">
        <f t="shared" si="138"/>
        <v>0</v>
      </c>
      <c r="BJ129" s="77">
        <f t="shared" si="139"/>
        <v>0</v>
      </c>
      <c r="BK129" s="77">
        <f t="shared" si="140"/>
        <v>0</v>
      </c>
      <c r="BL129" s="77">
        <f t="shared" si="141"/>
        <v>0</v>
      </c>
      <c r="BM129" s="77">
        <f t="shared" si="142"/>
        <v>0</v>
      </c>
      <c r="BN129" s="77">
        <f t="shared" si="143"/>
        <v>0</v>
      </c>
      <c r="BO129" s="77">
        <f t="shared" si="144"/>
        <v>0</v>
      </c>
      <c r="BP129" s="77">
        <f t="shared" si="145"/>
        <v>0</v>
      </c>
      <c r="BQ129" s="77">
        <f t="shared" si="146"/>
        <v>0</v>
      </c>
      <c r="BR129" s="157">
        <f t="shared" si="147"/>
        <v>0</v>
      </c>
      <c r="BS129" s="77">
        <f t="shared" si="148"/>
        <v>0</v>
      </c>
      <c r="BT129" s="77">
        <f t="shared" si="149"/>
        <v>0</v>
      </c>
      <c r="BU129" s="77">
        <f t="shared" si="150"/>
        <v>0</v>
      </c>
      <c r="BV129" s="77">
        <f t="shared" si="151"/>
        <v>0</v>
      </c>
      <c r="BW129" s="77">
        <f t="shared" si="152"/>
        <v>0</v>
      </c>
      <c r="BX129" s="77">
        <f t="shared" si="153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x14ac:dyDescent="0.3">
      <c r="A130" s="193"/>
      <c r="B130" s="78" t="s">
        <v>375</v>
      </c>
      <c r="C130" s="194"/>
      <c r="D130" s="157">
        <f t="shared" si="134"/>
        <v>78318.446999999971</v>
      </c>
      <c r="E130" s="215">
        <f>SUM(Paniglgasse:Landstrasser_Hauptstrasse!E130)</f>
        <v>2128.5825</v>
      </c>
      <c r="F130" s="215">
        <f>SUM(Paniglgasse:Landstrasser_Hauptstrasse!F130)</f>
        <v>2062.8824999999997</v>
      </c>
      <c r="G130" s="215">
        <f>SUM(Paniglgasse:Landstrasser_Hauptstrasse!G130)</f>
        <v>2303.3824999999997</v>
      </c>
      <c r="H130" s="215">
        <f>SUM(Paniglgasse:Landstrasser_Hauptstrasse!H130)</f>
        <v>2092.9525000000003</v>
      </c>
      <c r="I130" s="215">
        <f>SUM(Paniglgasse:Landstrasser_Hauptstrasse!I130)</f>
        <v>2316.86</v>
      </c>
      <c r="J130" s="215">
        <f>SUM(Paniglgasse:Landstrasser_Hauptstrasse!J130)</f>
        <v>2321.9450000000002</v>
      </c>
      <c r="K130" s="215">
        <f>SUM(Paniglgasse:Landstrasser_Hauptstrasse!K130)</f>
        <v>2486.9049999999997</v>
      </c>
      <c r="L130" s="215">
        <f>SUM(Paniglgasse:Landstrasser_Hauptstrasse!L130)</f>
        <v>2371.7849999999999</v>
      </c>
      <c r="M130" s="215">
        <f>SUM(Paniglgasse:Landstrasser_Hauptstrasse!M130)</f>
        <v>1943.5479999999998</v>
      </c>
      <c r="N130" s="215">
        <f>SUM(Paniglgasse:Landstrasser_Hauptstrasse!N130)</f>
        <v>1943.5479999999998</v>
      </c>
      <c r="O130" s="215">
        <f>SUM(Paniglgasse:Landstrasser_Hauptstrasse!O130)</f>
        <v>1943.5479999999998</v>
      </c>
      <c r="P130" s="215">
        <f>SUM(Paniglgasse:Landstrasser_Hauptstrasse!P130)</f>
        <v>1943.5479999999998</v>
      </c>
      <c r="Q130" s="215">
        <f>SUM(Paniglgasse:Landstrasser_Hauptstrasse!Q130)</f>
        <v>1943.5479999999998</v>
      </c>
      <c r="R130" s="215">
        <f>SUM(Paniglgasse:Landstrasser_Hauptstrasse!R130)</f>
        <v>1932.0625</v>
      </c>
      <c r="S130" s="215">
        <f>SUM(Paniglgasse:Landstrasser_Hauptstrasse!S130)</f>
        <v>1932.0625</v>
      </c>
      <c r="T130" s="215">
        <f>SUM(Paniglgasse:Landstrasser_Hauptstrasse!T130)</f>
        <v>1932.0625</v>
      </c>
      <c r="U130" s="215">
        <f>SUM(Paniglgasse:Landstrasser_Hauptstrasse!U130)</f>
        <v>1932.0625</v>
      </c>
      <c r="V130" s="215">
        <f>SUM(Paniglgasse:Landstrasser_Hauptstrasse!V130)</f>
        <v>2143.3675000000003</v>
      </c>
      <c r="W130" s="215">
        <f>SUM(Paniglgasse:Landstrasser_Hauptstrasse!W130)</f>
        <v>2143.3675000000003</v>
      </c>
      <c r="X130" s="215">
        <f>SUM(Paniglgasse:Landstrasser_Hauptstrasse!X130)</f>
        <v>2143.3675000000003</v>
      </c>
      <c r="Y130" s="215">
        <f>SUM(Paniglgasse:Landstrasser_Hauptstrasse!Y130)</f>
        <v>2143.3675000000003</v>
      </c>
      <c r="Z130" s="215">
        <f>SUM(Paniglgasse:Landstrasser_Hauptstrasse!Z130)</f>
        <v>2734.1140000000005</v>
      </c>
      <c r="AA130" s="215">
        <f>SUM(Paniglgasse:Landstrasser_Hauptstrasse!AA130)</f>
        <v>2734.1140000000005</v>
      </c>
      <c r="AB130" s="215">
        <f>SUM(Paniglgasse:Landstrasser_Hauptstrasse!AB130)</f>
        <v>2734.1140000000005</v>
      </c>
      <c r="AC130" s="215">
        <f>SUM(Paniglgasse:Landstrasser_Hauptstrasse!AC130)</f>
        <v>2734.1140000000005</v>
      </c>
      <c r="AD130" s="215">
        <f>SUM(Paniglgasse:Landstrasser_Hauptstrasse!AD130)</f>
        <v>2734.1140000000005</v>
      </c>
      <c r="AE130" s="215">
        <f>SUM(Paniglgasse:Landstrasser_Hauptstrasse!AE130)</f>
        <v>1833.3249999999998</v>
      </c>
      <c r="AF130" s="215">
        <f>SUM(Paniglgasse:Landstrasser_Hauptstrasse!AF130)</f>
        <v>1833.3249999999998</v>
      </c>
      <c r="AG130" s="215">
        <f>SUM(Paniglgasse:Landstrasser_Hauptstrasse!AG130)</f>
        <v>1833.3249999999998</v>
      </c>
      <c r="AH130" s="215">
        <f>SUM(Paniglgasse:Landstrasser_Hauptstrasse!AH130)</f>
        <v>1833.3249999999998</v>
      </c>
      <c r="AI130" s="215">
        <f>SUM(Paniglgasse:Landstrasser_Hauptstrasse!AI130)</f>
        <v>1858.4175</v>
      </c>
      <c r="AJ130" s="215">
        <f>SUM(Paniglgasse:Landstrasser_Hauptstrasse!AJ130)</f>
        <v>1858.4175</v>
      </c>
      <c r="AK130" s="215">
        <f>SUM(Paniglgasse:Landstrasser_Hauptstrasse!AK130)</f>
        <v>1858.4175</v>
      </c>
      <c r="AL130" s="215">
        <f>SUM(Paniglgasse:Landstrasser_Hauptstrasse!AL130)</f>
        <v>1858.4175</v>
      </c>
      <c r="AM130" s="215">
        <f>SUM(Paniglgasse:Landstrasser_Hauptstrasse!AM130)</f>
        <v>1444.038</v>
      </c>
      <c r="AN130" s="215">
        <f>SUM(Paniglgasse:Landstrasser_Hauptstrasse!AN130)</f>
        <v>1444.038</v>
      </c>
      <c r="AO130" s="215">
        <f>SUM(Paniglgasse:Landstrasser_Hauptstrasse!AO130)</f>
        <v>1444.038</v>
      </c>
      <c r="AP130" s="215">
        <f>SUM(Paniglgasse:Landstrasser_Hauptstrasse!AP130)</f>
        <v>1444.038</v>
      </c>
      <c r="AQ130" s="215">
        <f>SUM(Paniglgasse:Landstrasser_Hauptstrasse!AQ130)</f>
        <v>0</v>
      </c>
      <c r="AR130" s="215">
        <f>SUM(Paniglgasse:Landstrasser_Hauptstrasse!AR130)</f>
        <v>0</v>
      </c>
      <c r="AS130" s="215">
        <f>SUM(Paniglgasse:Landstrasser_Hauptstrasse!AS130)</f>
        <v>0</v>
      </c>
      <c r="AT130" s="215">
        <f>SUM(Paniglgasse:Landstrasser_Hauptstrasse!AT130)</f>
        <v>0</v>
      </c>
      <c r="AU130" s="215">
        <f>SUM(Paniglgasse:Landstrasser_Hauptstrasse!AU130)</f>
        <v>0</v>
      </c>
      <c r="AV130" s="215">
        <f>SUM(Paniglgasse:Landstrasser_Hauptstrasse!AV130)</f>
        <v>0</v>
      </c>
      <c r="AW130" s="215">
        <f>SUM(Paniglgasse:Landstrasser_Hauptstrasse!AW130)</f>
        <v>0</v>
      </c>
      <c r="AX130" s="215">
        <f>SUM(Paniglgasse:Landstrasser_Hauptstrasse!AX130)</f>
        <v>0</v>
      </c>
      <c r="AY130" s="215">
        <f>SUM(Paniglgasse:Landstrasser_Hauptstrasse!AY130)</f>
        <v>0</v>
      </c>
      <c r="AZ130" s="215">
        <f>SUM(Paniglgasse:Landstrasser_Hauptstrasse!AZ130)</f>
        <v>0</v>
      </c>
      <c r="BA130" s="215">
        <f>SUM(Paniglgasse:Landstrasser_Hauptstrasse!BA130)</f>
        <v>0</v>
      </c>
      <c r="BB130" s="215">
        <f>SUM(Paniglgasse:Landstrasser_Hauptstrasse!BB130)</f>
        <v>0</v>
      </c>
      <c r="BC130" s="215">
        <f>SUM(Paniglgasse:Landstrasser_Hauptstrasse!BC130)</f>
        <v>0</v>
      </c>
      <c r="BD130" s="215">
        <f>SUM(Paniglgasse:Landstrasser_Hauptstrasse!BD130)</f>
        <v>0</v>
      </c>
      <c r="BE130" s="195"/>
      <c r="BF130" s="163">
        <f t="shared" si="135"/>
        <v>8587.7999999999993</v>
      </c>
      <c r="BG130" s="77">
        <f t="shared" si="136"/>
        <v>9497.494999999999</v>
      </c>
      <c r="BH130" s="77">
        <f t="shared" si="137"/>
        <v>9717.739999999998</v>
      </c>
      <c r="BI130" s="77">
        <f t="shared" si="138"/>
        <v>7728.25</v>
      </c>
      <c r="BJ130" s="77">
        <f t="shared" si="139"/>
        <v>8573.4700000000012</v>
      </c>
      <c r="BK130" s="77">
        <f t="shared" si="140"/>
        <v>13670.570000000003</v>
      </c>
      <c r="BL130" s="77">
        <f t="shared" si="141"/>
        <v>7333.2999999999993</v>
      </c>
      <c r="BM130" s="77">
        <f t="shared" si="142"/>
        <v>7433.67</v>
      </c>
      <c r="BN130" s="77">
        <f t="shared" si="143"/>
        <v>5776.152</v>
      </c>
      <c r="BO130" s="77">
        <f t="shared" si="144"/>
        <v>0</v>
      </c>
      <c r="BP130" s="77">
        <f t="shared" si="145"/>
        <v>0</v>
      </c>
      <c r="BQ130" s="77">
        <f t="shared" si="146"/>
        <v>0</v>
      </c>
      <c r="BR130" s="157">
        <f t="shared" si="147"/>
        <v>78318.447</v>
      </c>
      <c r="BS130" s="77">
        <f t="shared" si="148"/>
        <v>27803.034999999996</v>
      </c>
      <c r="BT130" s="77">
        <f t="shared" si="149"/>
        <v>29972.290000000005</v>
      </c>
      <c r="BU130" s="77">
        <f t="shared" si="150"/>
        <v>20543.121999999999</v>
      </c>
      <c r="BV130" s="77">
        <f t="shared" si="151"/>
        <v>0</v>
      </c>
      <c r="BW130" s="77">
        <f t="shared" si="152"/>
        <v>57775.324999999997</v>
      </c>
      <c r="BX130" s="77">
        <f t="shared" si="153"/>
        <v>20543.121999999999</v>
      </c>
      <c r="BY130" s="77">
        <f>IF(Info!$O$3="Q1",$BS130,IF(Info!$O$3="Q2",$BS130+$BT130,IF(Info!$O$3="Q3",$BS130+$BT130+$BU130,$BR130)))</f>
        <v>27803.034999999996</v>
      </c>
      <c r="BZ130" s="77">
        <f>IF(Info!$O$3="Q1",$BS130,IF(Info!$O$3="Q2",$BT130,IF(Info!$O$3="Q3",$BU130,$BV130)))</f>
        <v>27803.034999999996</v>
      </c>
      <c r="CA130" s="197"/>
    </row>
    <row r="131" spans="1:79" x14ac:dyDescent="0.3">
      <c r="A131" s="193"/>
      <c r="B131" s="78" t="s">
        <v>103</v>
      </c>
      <c r="C131" s="194"/>
      <c r="D131" s="157">
        <f t="shared" si="134"/>
        <v>0</v>
      </c>
      <c r="E131" s="215">
        <f>SUM(Paniglgasse:Landstrasser_Hauptstrasse!E131)</f>
        <v>0</v>
      </c>
      <c r="F131" s="215">
        <f>SUM(Paniglgasse:Landstrasser_Hauptstrasse!F131)</f>
        <v>0</v>
      </c>
      <c r="G131" s="215">
        <f>SUM(Paniglgasse:Landstrasser_Hauptstrasse!G131)</f>
        <v>0</v>
      </c>
      <c r="H131" s="215">
        <f>SUM(Paniglgasse:Landstrasser_Hauptstrasse!H131)</f>
        <v>0</v>
      </c>
      <c r="I131" s="215">
        <f>SUM(Paniglgasse:Landstrasser_Hauptstrasse!I131)</f>
        <v>0</v>
      </c>
      <c r="J131" s="215">
        <f>SUM(Paniglgasse:Landstrasser_Hauptstrasse!J131)</f>
        <v>0</v>
      </c>
      <c r="K131" s="215">
        <f>SUM(Paniglgasse:Landstrasser_Hauptstrasse!K131)</f>
        <v>0</v>
      </c>
      <c r="L131" s="215">
        <f>SUM(Paniglgasse:Landstrasser_Hauptstrasse!L131)</f>
        <v>0</v>
      </c>
      <c r="M131" s="215">
        <f>SUM(Paniglgasse:Landstrasser_Hauptstrasse!M131)</f>
        <v>0</v>
      </c>
      <c r="N131" s="215">
        <f>SUM(Paniglgasse:Landstrasser_Hauptstrasse!N131)</f>
        <v>0</v>
      </c>
      <c r="O131" s="215">
        <f>SUM(Paniglgasse:Landstrasser_Hauptstrasse!O131)</f>
        <v>0</v>
      </c>
      <c r="P131" s="215">
        <f>SUM(Paniglgasse:Landstrasser_Hauptstrasse!P131)</f>
        <v>0</v>
      </c>
      <c r="Q131" s="215">
        <f>SUM(Paniglgasse:Landstrasser_Hauptstrasse!Q131)</f>
        <v>0</v>
      </c>
      <c r="R131" s="215">
        <f>SUM(Paniglgasse:Landstrasser_Hauptstrasse!R131)</f>
        <v>0</v>
      </c>
      <c r="S131" s="215">
        <f>SUM(Paniglgasse:Landstrasser_Hauptstrasse!S131)</f>
        <v>0</v>
      </c>
      <c r="T131" s="215">
        <f>SUM(Paniglgasse:Landstrasser_Hauptstrasse!T131)</f>
        <v>0</v>
      </c>
      <c r="U131" s="215">
        <f>SUM(Paniglgasse:Landstrasser_Hauptstrasse!U131)</f>
        <v>0</v>
      </c>
      <c r="V131" s="215">
        <f>SUM(Paniglgasse:Landstrasser_Hauptstrasse!V131)</f>
        <v>0</v>
      </c>
      <c r="W131" s="215">
        <f>SUM(Paniglgasse:Landstrasser_Hauptstrasse!W131)</f>
        <v>0</v>
      </c>
      <c r="X131" s="215">
        <f>SUM(Paniglgasse:Landstrasser_Hauptstrasse!X131)</f>
        <v>0</v>
      </c>
      <c r="Y131" s="215">
        <f>SUM(Paniglgasse:Landstrasser_Hauptstrasse!Y131)</f>
        <v>0</v>
      </c>
      <c r="Z131" s="215">
        <f>SUM(Paniglgasse:Landstrasser_Hauptstrasse!Z131)</f>
        <v>0</v>
      </c>
      <c r="AA131" s="215">
        <f>SUM(Paniglgasse:Landstrasser_Hauptstrasse!AA131)</f>
        <v>0</v>
      </c>
      <c r="AB131" s="215">
        <f>SUM(Paniglgasse:Landstrasser_Hauptstrasse!AB131)</f>
        <v>0</v>
      </c>
      <c r="AC131" s="215">
        <f>SUM(Paniglgasse:Landstrasser_Hauptstrasse!AC131)</f>
        <v>0</v>
      </c>
      <c r="AD131" s="215">
        <f>SUM(Paniglgasse:Landstrasser_Hauptstrasse!AD131)</f>
        <v>0</v>
      </c>
      <c r="AE131" s="215">
        <f>SUM(Paniglgasse:Landstrasser_Hauptstrasse!AE131)</f>
        <v>0</v>
      </c>
      <c r="AF131" s="215">
        <f>SUM(Paniglgasse:Landstrasser_Hauptstrasse!AF131)</f>
        <v>0</v>
      </c>
      <c r="AG131" s="215">
        <f>SUM(Paniglgasse:Landstrasser_Hauptstrasse!AG131)</f>
        <v>0</v>
      </c>
      <c r="AH131" s="215">
        <f>SUM(Paniglgasse:Landstrasser_Hauptstrasse!AH131)</f>
        <v>0</v>
      </c>
      <c r="AI131" s="215">
        <f>SUM(Paniglgasse:Landstrasser_Hauptstrasse!AI131)</f>
        <v>0</v>
      </c>
      <c r="AJ131" s="215">
        <f>SUM(Paniglgasse:Landstrasser_Hauptstrasse!AJ131)</f>
        <v>0</v>
      </c>
      <c r="AK131" s="215">
        <f>SUM(Paniglgasse:Landstrasser_Hauptstrasse!AK131)</f>
        <v>0</v>
      </c>
      <c r="AL131" s="215">
        <f>SUM(Paniglgasse:Landstrasser_Hauptstrasse!AL131)</f>
        <v>0</v>
      </c>
      <c r="AM131" s="215">
        <f>SUM(Paniglgasse:Landstrasser_Hauptstrasse!AM131)</f>
        <v>0</v>
      </c>
      <c r="AN131" s="215">
        <f>SUM(Paniglgasse:Landstrasser_Hauptstrasse!AN131)</f>
        <v>0</v>
      </c>
      <c r="AO131" s="215">
        <f>SUM(Paniglgasse:Landstrasser_Hauptstrasse!AO131)</f>
        <v>0</v>
      </c>
      <c r="AP131" s="215">
        <f>SUM(Paniglgasse:Landstrasser_Hauptstrasse!AP131)</f>
        <v>0</v>
      </c>
      <c r="AQ131" s="215">
        <f>SUM(Paniglgasse:Landstrasser_Hauptstrasse!AQ131)</f>
        <v>0</v>
      </c>
      <c r="AR131" s="215">
        <f>SUM(Paniglgasse:Landstrasser_Hauptstrasse!AR131)</f>
        <v>0</v>
      </c>
      <c r="AS131" s="215">
        <f>SUM(Paniglgasse:Landstrasser_Hauptstrasse!AS131)</f>
        <v>0</v>
      </c>
      <c r="AT131" s="215">
        <f>SUM(Paniglgasse:Landstrasser_Hauptstrasse!AT131)</f>
        <v>0</v>
      </c>
      <c r="AU131" s="215">
        <f>SUM(Paniglgasse:Landstrasser_Hauptstrasse!AU131)</f>
        <v>0</v>
      </c>
      <c r="AV131" s="215">
        <f>SUM(Paniglgasse:Landstrasser_Hauptstrasse!AV131)</f>
        <v>0</v>
      </c>
      <c r="AW131" s="215">
        <f>SUM(Paniglgasse:Landstrasser_Hauptstrasse!AW131)</f>
        <v>0</v>
      </c>
      <c r="AX131" s="215">
        <f>SUM(Paniglgasse:Landstrasser_Hauptstrasse!AX131)</f>
        <v>0</v>
      </c>
      <c r="AY131" s="215">
        <f>SUM(Paniglgasse:Landstrasser_Hauptstrasse!AY131)</f>
        <v>0</v>
      </c>
      <c r="AZ131" s="215">
        <f>SUM(Paniglgasse:Landstrasser_Hauptstrasse!AZ131)</f>
        <v>0</v>
      </c>
      <c r="BA131" s="215">
        <f>SUM(Paniglgasse:Landstrasser_Hauptstrasse!BA131)</f>
        <v>0</v>
      </c>
      <c r="BB131" s="215">
        <f>SUM(Paniglgasse:Landstrasser_Hauptstrasse!BB131)</f>
        <v>0</v>
      </c>
      <c r="BC131" s="215">
        <f>SUM(Paniglgasse:Landstrasser_Hauptstrasse!BC131)</f>
        <v>0</v>
      </c>
      <c r="BD131" s="215">
        <f>SUM(Paniglgasse:Landstrasser_Hauptstrasse!BD131)</f>
        <v>0</v>
      </c>
      <c r="BE131" s="195"/>
      <c r="BF131" s="163">
        <f t="shared" si="135"/>
        <v>0</v>
      </c>
      <c r="BG131" s="77">
        <f t="shared" si="136"/>
        <v>0</v>
      </c>
      <c r="BH131" s="77">
        <f t="shared" si="137"/>
        <v>0</v>
      </c>
      <c r="BI131" s="77">
        <f t="shared" si="138"/>
        <v>0</v>
      </c>
      <c r="BJ131" s="77">
        <f t="shared" si="139"/>
        <v>0</v>
      </c>
      <c r="BK131" s="77">
        <f t="shared" si="140"/>
        <v>0</v>
      </c>
      <c r="BL131" s="77">
        <f t="shared" si="141"/>
        <v>0</v>
      </c>
      <c r="BM131" s="77">
        <f t="shared" si="142"/>
        <v>0</v>
      </c>
      <c r="BN131" s="77">
        <f t="shared" si="143"/>
        <v>0</v>
      </c>
      <c r="BO131" s="77">
        <f t="shared" si="144"/>
        <v>0</v>
      </c>
      <c r="BP131" s="77">
        <f t="shared" si="145"/>
        <v>0</v>
      </c>
      <c r="BQ131" s="77">
        <f t="shared" si="146"/>
        <v>0</v>
      </c>
      <c r="BR131" s="157">
        <f t="shared" si="147"/>
        <v>0</v>
      </c>
      <c r="BS131" s="77">
        <f t="shared" si="148"/>
        <v>0</v>
      </c>
      <c r="BT131" s="77">
        <f t="shared" si="149"/>
        <v>0</v>
      </c>
      <c r="BU131" s="77">
        <f t="shared" si="150"/>
        <v>0</v>
      </c>
      <c r="BV131" s="77">
        <f t="shared" si="151"/>
        <v>0</v>
      </c>
      <c r="BW131" s="77">
        <f t="shared" si="152"/>
        <v>0</v>
      </c>
      <c r="BX131" s="77">
        <f t="shared" si="153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x14ac:dyDescent="0.3">
      <c r="A132" s="193"/>
      <c r="B132" s="78" t="s">
        <v>105</v>
      </c>
      <c r="C132" s="194"/>
      <c r="D132" s="157">
        <f t="shared" si="134"/>
        <v>0</v>
      </c>
      <c r="E132" s="215">
        <f>SUM(Paniglgasse:Landstrasser_Hauptstrasse!E132)</f>
        <v>0</v>
      </c>
      <c r="F132" s="215">
        <f>SUM(Paniglgasse:Landstrasser_Hauptstrasse!F132)</f>
        <v>0</v>
      </c>
      <c r="G132" s="215">
        <f>SUM(Paniglgasse:Landstrasser_Hauptstrasse!G132)</f>
        <v>0</v>
      </c>
      <c r="H132" s="215">
        <f>SUM(Paniglgasse:Landstrasser_Hauptstrasse!H132)</f>
        <v>0</v>
      </c>
      <c r="I132" s="215">
        <f>SUM(Paniglgasse:Landstrasser_Hauptstrasse!I132)</f>
        <v>0</v>
      </c>
      <c r="J132" s="215">
        <f>SUM(Paniglgasse:Landstrasser_Hauptstrasse!J132)</f>
        <v>0</v>
      </c>
      <c r="K132" s="215">
        <f>SUM(Paniglgasse:Landstrasser_Hauptstrasse!K132)</f>
        <v>0</v>
      </c>
      <c r="L132" s="215">
        <f>SUM(Paniglgasse:Landstrasser_Hauptstrasse!L132)</f>
        <v>0</v>
      </c>
      <c r="M132" s="215">
        <f>SUM(Paniglgasse:Landstrasser_Hauptstrasse!M132)</f>
        <v>0</v>
      </c>
      <c r="N132" s="215">
        <f>SUM(Paniglgasse:Landstrasser_Hauptstrasse!N132)</f>
        <v>0</v>
      </c>
      <c r="O132" s="215">
        <f>SUM(Paniglgasse:Landstrasser_Hauptstrasse!O132)</f>
        <v>0</v>
      </c>
      <c r="P132" s="215">
        <f>SUM(Paniglgasse:Landstrasser_Hauptstrasse!P132)</f>
        <v>0</v>
      </c>
      <c r="Q132" s="215">
        <f>SUM(Paniglgasse:Landstrasser_Hauptstrasse!Q132)</f>
        <v>0</v>
      </c>
      <c r="R132" s="215">
        <f>SUM(Paniglgasse:Landstrasser_Hauptstrasse!R132)</f>
        <v>0</v>
      </c>
      <c r="S132" s="215">
        <f>SUM(Paniglgasse:Landstrasser_Hauptstrasse!S132)</f>
        <v>0</v>
      </c>
      <c r="T132" s="215">
        <f>SUM(Paniglgasse:Landstrasser_Hauptstrasse!T132)</f>
        <v>0</v>
      </c>
      <c r="U132" s="215">
        <f>SUM(Paniglgasse:Landstrasser_Hauptstrasse!U132)</f>
        <v>0</v>
      </c>
      <c r="V132" s="215">
        <f>SUM(Paniglgasse:Landstrasser_Hauptstrasse!V132)</f>
        <v>0</v>
      </c>
      <c r="W132" s="215">
        <f>SUM(Paniglgasse:Landstrasser_Hauptstrasse!W132)</f>
        <v>0</v>
      </c>
      <c r="X132" s="215">
        <f>SUM(Paniglgasse:Landstrasser_Hauptstrasse!X132)</f>
        <v>0</v>
      </c>
      <c r="Y132" s="215">
        <f>SUM(Paniglgasse:Landstrasser_Hauptstrasse!Y132)</f>
        <v>0</v>
      </c>
      <c r="Z132" s="215">
        <f>SUM(Paniglgasse:Landstrasser_Hauptstrasse!Z132)</f>
        <v>0</v>
      </c>
      <c r="AA132" s="215">
        <f>SUM(Paniglgasse:Landstrasser_Hauptstrasse!AA132)</f>
        <v>0</v>
      </c>
      <c r="AB132" s="215">
        <f>SUM(Paniglgasse:Landstrasser_Hauptstrasse!AB132)</f>
        <v>0</v>
      </c>
      <c r="AC132" s="215">
        <f>SUM(Paniglgasse:Landstrasser_Hauptstrasse!AC132)</f>
        <v>0</v>
      </c>
      <c r="AD132" s="215">
        <f>SUM(Paniglgasse:Landstrasser_Hauptstrasse!AD132)</f>
        <v>0</v>
      </c>
      <c r="AE132" s="215">
        <f>SUM(Paniglgasse:Landstrasser_Hauptstrasse!AE132)</f>
        <v>0</v>
      </c>
      <c r="AF132" s="215">
        <f>SUM(Paniglgasse:Landstrasser_Hauptstrasse!AF132)</f>
        <v>0</v>
      </c>
      <c r="AG132" s="215">
        <f>SUM(Paniglgasse:Landstrasser_Hauptstrasse!AG132)</f>
        <v>0</v>
      </c>
      <c r="AH132" s="215">
        <f>SUM(Paniglgasse:Landstrasser_Hauptstrasse!AH132)</f>
        <v>0</v>
      </c>
      <c r="AI132" s="215">
        <f>SUM(Paniglgasse:Landstrasser_Hauptstrasse!AI132)</f>
        <v>0</v>
      </c>
      <c r="AJ132" s="215">
        <f>SUM(Paniglgasse:Landstrasser_Hauptstrasse!AJ132)</f>
        <v>0</v>
      </c>
      <c r="AK132" s="215">
        <f>SUM(Paniglgasse:Landstrasser_Hauptstrasse!AK132)</f>
        <v>0</v>
      </c>
      <c r="AL132" s="215">
        <f>SUM(Paniglgasse:Landstrasser_Hauptstrasse!AL132)</f>
        <v>0</v>
      </c>
      <c r="AM132" s="215">
        <f>SUM(Paniglgasse:Landstrasser_Hauptstrasse!AM132)</f>
        <v>0</v>
      </c>
      <c r="AN132" s="215">
        <f>SUM(Paniglgasse:Landstrasser_Hauptstrasse!AN132)</f>
        <v>0</v>
      </c>
      <c r="AO132" s="215">
        <f>SUM(Paniglgasse:Landstrasser_Hauptstrasse!AO132)</f>
        <v>0</v>
      </c>
      <c r="AP132" s="215">
        <f>SUM(Paniglgasse:Landstrasser_Hauptstrasse!AP132)</f>
        <v>0</v>
      </c>
      <c r="AQ132" s="215">
        <f>SUM(Paniglgasse:Landstrasser_Hauptstrasse!AQ132)</f>
        <v>0</v>
      </c>
      <c r="AR132" s="215">
        <f>SUM(Paniglgasse:Landstrasser_Hauptstrasse!AR132)</f>
        <v>0</v>
      </c>
      <c r="AS132" s="215">
        <f>SUM(Paniglgasse:Landstrasser_Hauptstrasse!AS132)</f>
        <v>0</v>
      </c>
      <c r="AT132" s="215">
        <f>SUM(Paniglgasse:Landstrasser_Hauptstrasse!AT132)</f>
        <v>0</v>
      </c>
      <c r="AU132" s="215">
        <f>SUM(Paniglgasse:Landstrasser_Hauptstrasse!AU132)</f>
        <v>0</v>
      </c>
      <c r="AV132" s="215">
        <f>SUM(Paniglgasse:Landstrasser_Hauptstrasse!AV132)</f>
        <v>0</v>
      </c>
      <c r="AW132" s="215">
        <f>SUM(Paniglgasse:Landstrasser_Hauptstrasse!AW132)</f>
        <v>0</v>
      </c>
      <c r="AX132" s="215">
        <f>SUM(Paniglgasse:Landstrasser_Hauptstrasse!AX132)</f>
        <v>0</v>
      </c>
      <c r="AY132" s="215">
        <f>SUM(Paniglgasse:Landstrasser_Hauptstrasse!AY132)</f>
        <v>0</v>
      </c>
      <c r="AZ132" s="215">
        <f>SUM(Paniglgasse:Landstrasser_Hauptstrasse!AZ132)</f>
        <v>0</v>
      </c>
      <c r="BA132" s="215">
        <f>SUM(Paniglgasse:Landstrasser_Hauptstrasse!BA132)</f>
        <v>0</v>
      </c>
      <c r="BB132" s="215">
        <f>SUM(Paniglgasse:Landstrasser_Hauptstrasse!BB132)</f>
        <v>0</v>
      </c>
      <c r="BC132" s="215">
        <f>SUM(Paniglgasse:Landstrasser_Hauptstrasse!BC132)</f>
        <v>0</v>
      </c>
      <c r="BD132" s="215">
        <f>SUM(Paniglgasse:Landstrasser_Hauptstrasse!BD132)</f>
        <v>0</v>
      </c>
      <c r="BE132" s="195"/>
      <c r="BF132" s="163">
        <f t="shared" si="135"/>
        <v>0</v>
      </c>
      <c r="BG132" s="77">
        <f t="shared" si="136"/>
        <v>0</v>
      </c>
      <c r="BH132" s="77">
        <f t="shared" si="137"/>
        <v>0</v>
      </c>
      <c r="BI132" s="77">
        <f t="shared" si="138"/>
        <v>0</v>
      </c>
      <c r="BJ132" s="77">
        <f t="shared" si="139"/>
        <v>0</v>
      </c>
      <c r="BK132" s="77">
        <f t="shared" si="140"/>
        <v>0</v>
      </c>
      <c r="BL132" s="77">
        <f t="shared" si="141"/>
        <v>0</v>
      </c>
      <c r="BM132" s="77">
        <f t="shared" si="142"/>
        <v>0</v>
      </c>
      <c r="BN132" s="77">
        <f t="shared" si="143"/>
        <v>0</v>
      </c>
      <c r="BO132" s="77">
        <f t="shared" si="144"/>
        <v>0</v>
      </c>
      <c r="BP132" s="77">
        <f t="shared" si="145"/>
        <v>0</v>
      </c>
      <c r="BQ132" s="77">
        <f t="shared" si="146"/>
        <v>0</v>
      </c>
      <c r="BR132" s="157">
        <f t="shared" si="147"/>
        <v>0</v>
      </c>
      <c r="BS132" s="77">
        <f t="shared" si="148"/>
        <v>0</v>
      </c>
      <c r="BT132" s="77">
        <f t="shared" si="149"/>
        <v>0</v>
      </c>
      <c r="BU132" s="77">
        <f t="shared" si="150"/>
        <v>0</v>
      </c>
      <c r="BV132" s="77">
        <f t="shared" si="151"/>
        <v>0</v>
      </c>
      <c r="BW132" s="77">
        <f t="shared" si="152"/>
        <v>0</v>
      </c>
      <c r="BX132" s="77">
        <f t="shared" si="153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x14ac:dyDescent="0.3">
      <c r="A133" s="204"/>
      <c r="B133" s="160" t="s">
        <v>376</v>
      </c>
      <c r="C133" s="194"/>
      <c r="D133" s="157">
        <f t="shared" si="134"/>
        <v>340821.20700000011</v>
      </c>
      <c r="E133" s="157">
        <f t="shared" ref="E133:AJ133" si="154">SUM(E123:E132)</f>
        <v>9396.3125</v>
      </c>
      <c r="F133" s="157">
        <f t="shared" si="154"/>
        <v>9330.6124999999993</v>
      </c>
      <c r="G133" s="157">
        <f t="shared" si="154"/>
        <v>9571.1124999999993</v>
      </c>
      <c r="H133" s="157">
        <f t="shared" si="154"/>
        <v>9360.682499999999</v>
      </c>
      <c r="I133" s="157">
        <f t="shared" si="154"/>
        <v>11437.66</v>
      </c>
      <c r="J133" s="157">
        <f t="shared" si="154"/>
        <v>11442.744999999999</v>
      </c>
      <c r="K133" s="157">
        <f t="shared" si="154"/>
        <v>11607.704999999998</v>
      </c>
      <c r="L133" s="157">
        <f t="shared" si="154"/>
        <v>11492.584999999999</v>
      </c>
      <c r="M133" s="157">
        <f t="shared" si="154"/>
        <v>7342.6120000000001</v>
      </c>
      <c r="N133" s="157">
        <f t="shared" si="154"/>
        <v>7345.8919999999998</v>
      </c>
      <c r="O133" s="157">
        <f t="shared" si="154"/>
        <v>7029.232</v>
      </c>
      <c r="P133" s="157">
        <f t="shared" si="154"/>
        <v>7113.2020000000002</v>
      </c>
      <c r="Q133" s="157">
        <f t="shared" si="154"/>
        <v>6900.0919999999996</v>
      </c>
      <c r="R133" s="157">
        <f t="shared" si="154"/>
        <v>8404.932499999999</v>
      </c>
      <c r="S133" s="157">
        <f t="shared" si="154"/>
        <v>8404.932499999999</v>
      </c>
      <c r="T133" s="157">
        <f t="shared" si="154"/>
        <v>8404.932499999999</v>
      </c>
      <c r="U133" s="157">
        <f t="shared" si="154"/>
        <v>8404.932499999999</v>
      </c>
      <c r="V133" s="157">
        <f t="shared" si="154"/>
        <v>9399.17</v>
      </c>
      <c r="W133" s="157">
        <f t="shared" si="154"/>
        <v>9399.17</v>
      </c>
      <c r="X133" s="157">
        <f t="shared" si="154"/>
        <v>9399.17</v>
      </c>
      <c r="Y133" s="157">
        <f t="shared" si="154"/>
        <v>9399.17</v>
      </c>
      <c r="Z133" s="157">
        <f t="shared" si="154"/>
        <v>12032.774000000001</v>
      </c>
      <c r="AA133" s="157">
        <f t="shared" si="154"/>
        <v>12032.774000000001</v>
      </c>
      <c r="AB133" s="157">
        <f t="shared" si="154"/>
        <v>12032.774000000001</v>
      </c>
      <c r="AC133" s="157">
        <f t="shared" si="154"/>
        <v>12032.774000000001</v>
      </c>
      <c r="AD133" s="157">
        <f t="shared" si="154"/>
        <v>12032.774000000001</v>
      </c>
      <c r="AE133" s="157">
        <f t="shared" si="154"/>
        <v>7984.6475</v>
      </c>
      <c r="AF133" s="157">
        <f t="shared" si="154"/>
        <v>7984.6475</v>
      </c>
      <c r="AG133" s="157">
        <f t="shared" si="154"/>
        <v>7984.6475</v>
      </c>
      <c r="AH133" s="157">
        <f t="shared" si="154"/>
        <v>7984.6475</v>
      </c>
      <c r="AI133" s="157">
        <f t="shared" si="154"/>
        <v>8159.0650000000005</v>
      </c>
      <c r="AJ133" s="157">
        <f t="shared" si="154"/>
        <v>8159.0650000000005</v>
      </c>
      <c r="AK133" s="157">
        <f t="shared" ref="AK133:BP133" si="155">SUM(AK123:AK132)</f>
        <v>8159.0650000000005</v>
      </c>
      <c r="AL133" s="157">
        <f t="shared" si="155"/>
        <v>8159.0650000000005</v>
      </c>
      <c r="AM133" s="157">
        <f t="shared" si="155"/>
        <v>6373.9079999999994</v>
      </c>
      <c r="AN133" s="157">
        <f t="shared" si="155"/>
        <v>6373.9079999999994</v>
      </c>
      <c r="AO133" s="157">
        <f t="shared" si="155"/>
        <v>6373.9079999999994</v>
      </c>
      <c r="AP133" s="157">
        <f t="shared" si="155"/>
        <v>6373.9079999999994</v>
      </c>
      <c r="AQ133" s="157">
        <f t="shared" si="155"/>
        <v>0</v>
      </c>
      <c r="AR133" s="157">
        <f t="shared" si="155"/>
        <v>0</v>
      </c>
      <c r="AS133" s="157">
        <f t="shared" si="155"/>
        <v>0</v>
      </c>
      <c r="AT133" s="157">
        <f t="shared" si="155"/>
        <v>0</v>
      </c>
      <c r="AU133" s="157">
        <f t="shared" si="155"/>
        <v>0</v>
      </c>
      <c r="AV133" s="157">
        <f t="shared" si="155"/>
        <v>0</v>
      </c>
      <c r="AW133" s="157">
        <f t="shared" si="155"/>
        <v>0</v>
      </c>
      <c r="AX133" s="157">
        <f t="shared" si="155"/>
        <v>0</v>
      </c>
      <c r="AY133" s="157">
        <f t="shared" si="155"/>
        <v>0</v>
      </c>
      <c r="AZ133" s="157">
        <f t="shared" si="155"/>
        <v>0</v>
      </c>
      <c r="BA133" s="157">
        <f t="shared" si="155"/>
        <v>0</v>
      </c>
      <c r="BB133" s="157">
        <f t="shared" si="155"/>
        <v>0</v>
      </c>
      <c r="BC133" s="157">
        <f t="shared" si="155"/>
        <v>0</v>
      </c>
      <c r="BD133" s="157">
        <f t="shared" si="155"/>
        <v>0</v>
      </c>
      <c r="BE133" s="195"/>
      <c r="BF133" s="162">
        <f t="shared" si="135"/>
        <v>37658.720000000001</v>
      </c>
      <c r="BG133" s="157">
        <f t="shared" si="136"/>
        <v>45980.695</v>
      </c>
      <c r="BH133" s="157">
        <f t="shared" si="137"/>
        <v>35731.03</v>
      </c>
      <c r="BI133" s="157">
        <f t="shared" si="138"/>
        <v>33619.729999999996</v>
      </c>
      <c r="BJ133" s="157">
        <f t="shared" si="139"/>
        <v>37596.68</v>
      </c>
      <c r="BK133" s="157">
        <f t="shared" si="140"/>
        <v>60163.87000000001</v>
      </c>
      <c r="BL133" s="157">
        <f t="shared" si="141"/>
        <v>31938.59</v>
      </c>
      <c r="BM133" s="157">
        <f t="shared" si="142"/>
        <v>32636.260000000002</v>
      </c>
      <c r="BN133" s="157">
        <f t="shared" si="143"/>
        <v>25495.631999999998</v>
      </c>
      <c r="BO133" s="157">
        <f t="shared" si="144"/>
        <v>0</v>
      </c>
      <c r="BP133" s="157">
        <f t="shared" si="145"/>
        <v>0</v>
      </c>
      <c r="BQ133" s="157">
        <f t="shared" si="146"/>
        <v>0</v>
      </c>
      <c r="BR133" s="157">
        <f t="shared" si="147"/>
        <v>340821.20699999999</v>
      </c>
      <c r="BS133" s="157">
        <f t="shared" si="148"/>
        <v>119370.44500000001</v>
      </c>
      <c r="BT133" s="157">
        <f t="shared" si="149"/>
        <v>131380.28000000003</v>
      </c>
      <c r="BU133" s="157">
        <f t="shared" si="150"/>
        <v>90070.482000000004</v>
      </c>
      <c r="BV133" s="157">
        <f t="shared" si="151"/>
        <v>0</v>
      </c>
      <c r="BW133" s="157">
        <f t="shared" si="152"/>
        <v>250750.72499999998</v>
      </c>
      <c r="BX133" s="157">
        <f t="shared" si="153"/>
        <v>90070.482000000004</v>
      </c>
      <c r="BY133" s="157">
        <f>IF(Info!$O$3="Q1",$BS133,IF(Info!$O$3="Q2",$BS133+$BT133,IF(Info!$O$3="Q3",$BS133+$BT133+$BU133,$BR133)))</f>
        <v>119370.44500000001</v>
      </c>
      <c r="BZ133" s="157">
        <f>IF(Info!$O$3="Q1",$BS133,IF(Info!$O$3="Q2",$BT133,IF(Info!$O$3="Q3",$BU133,$BV133)))</f>
        <v>119370.44500000001</v>
      </c>
      <c r="CA133" s="197"/>
    </row>
    <row r="134" spans="1:79" x14ac:dyDescent="0.3">
      <c r="A134" s="204"/>
      <c r="B134" s="160" t="s">
        <v>377</v>
      </c>
      <c r="C134" s="194"/>
      <c r="D134" s="157">
        <f t="shared" si="134"/>
        <v>729008.90448717959</v>
      </c>
      <c r="E134" s="161">
        <f t="shared" ref="E134:AJ134" si="156">E86+E94+E98+E104+E108+E112+E117+E121+E133</f>
        <v>17730.326730769229</v>
      </c>
      <c r="F134" s="161">
        <f t="shared" si="156"/>
        <v>18911.11673076923</v>
      </c>
      <c r="G134" s="161">
        <f t="shared" si="156"/>
        <v>19052.86673076923</v>
      </c>
      <c r="H134" s="161">
        <f t="shared" si="156"/>
        <v>34064.856730769228</v>
      </c>
      <c r="I134" s="161">
        <f t="shared" si="156"/>
        <v>22672.50673076923</v>
      </c>
      <c r="J134" s="161">
        <f t="shared" si="156"/>
        <v>19956.511730769227</v>
      </c>
      <c r="K134" s="161">
        <f t="shared" si="156"/>
        <v>20334.645064102566</v>
      </c>
      <c r="L134" s="161">
        <f t="shared" si="156"/>
        <v>23077.757730769226</v>
      </c>
      <c r="M134" s="161">
        <f t="shared" si="156"/>
        <v>26243.983230769234</v>
      </c>
      <c r="N134" s="161">
        <f t="shared" si="156"/>
        <v>16209.039230769231</v>
      </c>
      <c r="O134" s="161">
        <f t="shared" si="156"/>
        <v>13099.243230769231</v>
      </c>
      <c r="P134" s="161">
        <f t="shared" si="156"/>
        <v>14565.673230769229</v>
      </c>
      <c r="Q134" s="161">
        <f t="shared" si="156"/>
        <v>16296.603230769229</v>
      </c>
      <c r="R134" s="161">
        <f t="shared" si="156"/>
        <v>25848.223269230766</v>
      </c>
      <c r="S134" s="161">
        <f t="shared" si="156"/>
        <v>17414.553269230768</v>
      </c>
      <c r="T134" s="161">
        <f t="shared" si="156"/>
        <v>15516.31326923077</v>
      </c>
      <c r="U134" s="161">
        <f t="shared" si="156"/>
        <v>15717.114935897434</v>
      </c>
      <c r="V134" s="161">
        <f t="shared" si="156"/>
        <v>18412.735769230771</v>
      </c>
      <c r="W134" s="161">
        <f t="shared" si="156"/>
        <v>18606.05576923077</v>
      </c>
      <c r="X134" s="161">
        <f t="shared" si="156"/>
        <v>19101.485769230771</v>
      </c>
      <c r="Y134" s="161">
        <f t="shared" si="156"/>
        <v>16389.847435897434</v>
      </c>
      <c r="Z134" s="161">
        <f t="shared" si="156"/>
        <v>18731.056461538465</v>
      </c>
      <c r="AA134" s="161">
        <f t="shared" si="156"/>
        <v>20453.246461538463</v>
      </c>
      <c r="AB134" s="161">
        <f t="shared" si="156"/>
        <v>28977.126461538464</v>
      </c>
      <c r="AC134" s="161">
        <f t="shared" si="156"/>
        <v>20197.519794871798</v>
      </c>
      <c r="AD134" s="161">
        <f t="shared" si="156"/>
        <v>21018.909794871797</v>
      </c>
      <c r="AE134" s="161">
        <f t="shared" si="156"/>
        <v>11838.9375</v>
      </c>
      <c r="AF134" s="161">
        <f t="shared" si="156"/>
        <v>16552.977500000001</v>
      </c>
      <c r="AG134" s="161">
        <f t="shared" si="156"/>
        <v>27000.337499999998</v>
      </c>
      <c r="AH134" s="161">
        <f t="shared" si="156"/>
        <v>17817.172500000001</v>
      </c>
      <c r="AI134" s="161">
        <f t="shared" si="156"/>
        <v>18712.745961538465</v>
      </c>
      <c r="AJ134" s="161">
        <f t="shared" si="156"/>
        <v>16572.509294871794</v>
      </c>
      <c r="AK134" s="161">
        <f t="shared" ref="AK134:BP134" si="157">AK86+AK94+AK98+AK104+AK108+AK112+AK117+AK121+AK133</f>
        <v>15311.795961538463</v>
      </c>
      <c r="AL134" s="161">
        <f t="shared" si="157"/>
        <v>17387.50596153846</v>
      </c>
      <c r="AM134" s="161">
        <f t="shared" si="157"/>
        <v>25415.567128205126</v>
      </c>
      <c r="AN134" s="161">
        <f t="shared" si="157"/>
        <v>15507.205461538462</v>
      </c>
      <c r="AO134" s="161">
        <f t="shared" si="157"/>
        <v>15730.723794871796</v>
      </c>
      <c r="AP134" s="161">
        <f t="shared" si="157"/>
        <v>12562.107128205127</v>
      </c>
      <c r="AQ134" s="161">
        <f t="shared" si="157"/>
        <v>0</v>
      </c>
      <c r="AR134" s="161">
        <f t="shared" si="157"/>
        <v>0</v>
      </c>
      <c r="AS134" s="161">
        <f t="shared" si="157"/>
        <v>0</v>
      </c>
      <c r="AT134" s="161">
        <f t="shared" si="157"/>
        <v>0</v>
      </c>
      <c r="AU134" s="161">
        <f t="shared" si="157"/>
        <v>0</v>
      </c>
      <c r="AV134" s="161">
        <f t="shared" si="157"/>
        <v>0</v>
      </c>
      <c r="AW134" s="161">
        <f t="shared" si="157"/>
        <v>0</v>
      </c>
      <c r="AX134" s="161">
        <f t="shared" si="157"/>
        <v>0</v>
      </c>
      <c r="AY134" s="161">
        <f t="shared" si="157"/>
        <v>0</v>
      </c>
      <c r="AZ134" s="161">
        <f t="shared" si="157"/>
        <v>0</v>
      </c>
      <c r="BA134" s="161">
        <f t="shared" si="157"/>
        <v>0</v>
      </c>
      <c r="BB134" s="161">
        <f t="shared" si="157"/>
        <v>0</v>
      </c>
      <c r="BC134" s="161">
        <f t="shared" si="157"/>
        <v>0</v>
      </c>
      <c r="BD134" s="161">
        <f t="shared" si="157"/>
        <v>0</v>
      </c>
      <c r="BE134" s="195"/>
      <c r="BF134" s="162">
        <f t="shared" si="135"/>
        <v>89759.166923076918</v>
      </c>
      <c r="BG134" s="157">
        <f t="shared" si="136"/>
        <v>86041.421256410249</v>
      </c>
      <c r="BH134" s="157">
        <f t="shared" si="137"/>
        <v>86414.542153846152</v>
      </c>
      <c r="BI134" s="157">
        <f t="shared" si="138"/>
        <v>74496.20474358974</v>
      </c>
      <c r="BJ134" s="157">
        <f t="shared" si="139"/>
        <v>72510.124743589753</v>
      </c>
      <c r="BK134" s="157">
        <f t="shared" si="140"/>
        <v>109377.85897435898</v>
      </c>
      <c r="BL134" s="157">
        <f t="shared" si="141"/>
        <v>73209.425000000003</v>
      </c>
      <c r="BM134" s="157">
        <f t="shared" si="142"/>
        <v>67984.557179487179</v>
      </c>
      <c r="BN134" s="157">
        <f t="shared" si="143"/>
        <v>69215.603512820511</v>
      </c>
      <c r="BO134" s="157">
        <f t="shared" si="144"/>
        <v>0</v>
      </c>
      <c r="BP134" s="157">
        <f t="shared" si="145"/>
        <v>0</v>
      </c>
      <c r="BQ134" s="157">
        <f t="shared" si="146"/>
        <v>0</v>
      </c>
      <c r="BR134" s="157">
        <f t="shared" si="147"/>
        <v>729008.90448717959</v>
      </c>
      <c r="BS134" s="157">
        <f t="shared" si="148"/>
        <v>262215.13033333328</v>
      </c>
      <c r="BT134" s="157">
        <f t="shared" si="149"/>
        <v>256384.18846153846</v>
      </c>
      <c r="BU134" s="157">
        <f t="shared" si="150"/>
        <v>210409.58569230768</v>
      </c>
      <c r="BV134" s="157">
        <f t="shared" si="151"/>
        <v>0</v>
      </c>
      <c r="BW134" s="157">
        <f t="shared" si="152"/>
        <v>518599.3187948718</v>
      </c>
      <c r="BX134" s="157">
        <f t="shared" si="153"/>
        <v>210409.58569230768</v>
      </c>
      <c r="BY134" s="157">
        <f>IF(Info!$O$3="Q1",$BS134,IF(Info!$O$3="Q2",$BS134+$BT134,IF(Info!$O$3="Q3",$BS134+$BT134+$BU134,$BR134)))</f>
        <v>262215.13033333328</v>
      </c>
      <c r="BZ134" s="157">
        <f>IF(Info!$O$3="Q1",$BS134,IF(Info!$O$3="Q2",$BT134,IF(Info!$O$3="Q3",$BU134,$BV134)))</f>
        <v>262215.13033333328</v>
      </c>
      <c r="CA134" s="197"/>
    </row>
    <row r="135" spans="1:79" x14ac:dyDescent="0.3">
      <c r="A135" s="193"/>
      <c r="B135" s="197"/>
      <c r="C135" s="194"/>
      <c r="D135" s="201">
        <f>SUM(E123:BD132)-D133</f>
        <v>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x14ac:dyDescent="0.3">
      <c r="A136" s="193"/>
      <c r="B136" s="207" t="s">
        <v>174</v>
      </c>
      <c r="C136" s="208"/>
      <c r="D136" s="209">
        <f>SUM(E136:BD136)</f>
        <v>28584.512179487232</v>
      </c>
      <c r="E136" s="210">
        <f t="shared" ref="E136:AJ136" si="158">E77-E134</f>
        <v>1549.1316025641026</v>
      </c>
      <c r="F136" s="210">
        <f t="shared" si="158"/>
        <v>-5401.1500641025632</v>
      </c>
      <c r="G136" s="210">
        <f t="shared" si="158"/>
        <v>-434.94173076922743</v>
      </c>
      <c r="H136" s="210">
        <f t="shared" si="158"/>
        <v>-9057.0817307692269</v>
      </c>
      <c r="I136" s="210">
        <f t="shared" si="158"/>
        <v>2472.9099358974381</v>
      </c>
      <c r="J136" s="210">
        <f t="shared" si="158"/>
        <v>770.92993589744219</v>
      </c>
      <c r="K136" s="210">
        <f t="shared" si="158"/>
        <v>-5870.6283974358994</v>
      </c>
      <c r="L136" s="210">
        <f t="shared" si="158"/>
        <v>-4273.5493974358906</v>
      </c>
      <c r="M136" s="210">
        <f t="shared" si="158"/>
        <v>728.28343589743599</v>
      </c>
      <c r="N136" s="210">
        <f t="shared" si="158"/>
        <v>8651.3107692307713</v>
      </c>
      <c r="O136" s="210">
        <f t="shared" si="158"/>
        <v>5573.2401025641029</v>
      </c>
      <c r="P136" s="210">
        <f t="shared" si="158"/>
        <v>2445.2017692307745</v>
      </c>
      <c r="Q136" s="210">
        <f t="shared" si="158"/>
        <v>4062.0717692307735</v>
      </c>
      <c r="R136" s="210">
        <f t="shared" si="158"/>
        <v>654.91006410256887</v>
      </c>
      <c r="S136" s="210">
        <f t="shared" si="158"/>
        <v>5222.7550641025664</v>
      </c>
      <c r="T136" s="210">
        <f t="shared" si="158"/>
        <v>1934.7617307692308</v>
      </c>
      <c r="U136" s="210">
        <f t="shared" si="158"/>
        <v>-70.048269230765072</v>
      </c>
      <c r="V136" s="210">
        <f t="shared" si="158"/>
        <v>1952.2308974358966</v>
      </c>
      <c r="W136" s="210">
        <f t="shared" si="158"/>
        <v>4768.8525641025626</v>
      </c>
      <c r="X136" s="210">
        <f t="shared" si="158"/>
        <v>4912.930897435901</v>
      </c>
      <c r="Y136" s="210">
        <f t="shared" si="158"/>
        <v>2768.7192307692312</v>
      </c>
      <c r="Z136" s="210">
        <f t="shared" si="158"/>
        <v>-3796.4814615384621</v>
      </c>
      <c r="AA136" s="210">
        <f t="shared" si="158"/>
        <v>1096.5368717948695</v>
      </c>
      <c r="AB136" s="210">
        <f t="shared" si="158"/>
        <v>-3426.8597948717979</v>
      </c>
      <c r="AC136" s="210">
        <f t="shared" si="158"/>
        <v>426.54687179486791</v>
      </c>
      <c r="AD136" s="210">
        <f t="shared" si="158"/>
        <v>-3293.6181282051293</v>
      </c>
      <c r="AE136" s="210">
        <f t="shared" si="158"/>
        <v>2374.070833333335</v>
      </c>
      <c r="AF136" s="210">
        <f t="shared" si="158"/>
        <v>1264.7058333333334</v>
      </c>
      <c r="AG136" s="210">
        <f t="shared" si="158"/>
        <v>-3760.3874999999935</v>
      </c>
      <c r="AH136" s="210">
        <f t="shared" si="158"/>
        <v>4074.2275000000009</v>
      </c>
      <c r="AI136" s="210">
        <f t="shared" si="158"/>
        <v>2505.5373717948678</v>
      </c>
      <c r="AJ136" s="210">
        <f t="shared" si="158"/>
        <v>234.84903846154339</v>
      </c>
      <c r="AK136" s="210">
        <f t="shared" ref="AK136:BD136" si="159">AK77-AK134</f>
        <v>-3451.0792948717954</v>
      </c>
      <c r="AL136" s="210">
        <f t="shared" si="159"/>
        <v>-818.19762820512551</v>
      </c>
      <c r="AM136" s="210">
        <f t="shared" si="159"/>
        <v>-374.17546153845979</v>
      </c>
      <c r="AN136" s="210">
        <f t="shared" si="159"/>
        <v>4271.5028717948699</v>
      </c>
      <c r="AO136" s="210">
        <f t="shared" si="159"/>
        <v>4150.5012051282065</v>
      </c>
      <c r="AP136" s="210">
        <f t="shared" si="159"/>
        <v>3745.9928717948751</v>
      </c>
      <c r="AQ136" s="210">
        <f t="shared" si="159"/>
        <v>0</v>
      </c>
      <c r="AR136" s="210">
        <f t="shared" si="159"/>
        <v>0</v>
      </c>
      <c r="AS136" s="210">
        <f t="shared" si="159"/>
        <v>0</v>
      </c>
      <c r="AT136" s="210">
        <f t="shared" si="159"/>
        <v>0</v>
      </c>
      <c r="AU136" s="210">
        <f t="shared" si="159"/>
        <v>0</v>
      </c>
      <c r="AV136" s="210">
        <f t="shared" si="159"/>
        <v>0</v>
      </c>
      <c r="AW136" s="210">
        <f t="shared" si="159"/>
        <v>0</v>
      </c>
      <c r="AX136" s="210">
        <f t="shared" si="159"/>
        <v>0</v>
      </c>
      <c r="AY136" s="210">
        <f t="shared" si="159"/>
        <v>0</v>
      </c>
      <c r="AZ136" s="210">
        <f t="shared" si="159"/>
        <v>0</v>
      </c>
      <c r="BA136" s="210">
        <f t="shared" si="159"/>
        <v>0</v>
      </c>
      <c r="BB136" s="210">
        <f t="shared" si="159"/>
        <v>0</v>
      </c>
      <c r="BC136" s="210">
        <f t="shared" si="159"/>
        <v>0</v>
      </c>
      <c r="BD136" s="210">
        <f t="shared" si="159"/>
        <v>0</v>
      </c>
      <c r="BE136" s="195"/>
      <c r="BF136" s="162">
        <f>SUM(E136:H136)</f>
        <v>-13344.041923076915</v>
      </c>
      <c r="BG136" s="157">
        <f>SUM(I136:L136)</f>
        <v>-6900.3379230769096</v>
      </c>
      <c r="BH136" s="157">
        <f>SUM(M136:Q136)</f>
        <v>21460.107846153856</v>
      </c>
      <c r="BI136" s="157">
        <f>SUM(R136:U136)</f>
        <v>7742.378589743601</v>
      </c>
      <c r="BJ136" s="157">
        <f>SUM(V136:Y136)</f>
        <v>14402.733589743591</v>
      </c>
      <c r="BK136" s="157">
        <f>SUM(Z136:AD136)</f>
        <v>-8993.8756410256519</v>
      </c>
      <c r="BL136" s="157">
        <f>SUM(AE136:AH136)</f>
        <v>3952.6166666666759</v>
      </c>
      <c r="BM136" s="157">
        <f>SUM(AI136:AL136)</f>
        <v>-1528.8905128205097</v>
      </c>
      <c r="BN136" s="157">
        <f>SUM(AM136:AQ136)</f>
        <v>11793.821487179492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28584.512179487232</v>
      </c>
      <c r="BS136" s="157">
        <f>SUM(BF136:BH136)</f>
        <v>1215.7280000000319</v>
      </c>
      <c r="BT136" s="157">
        <f>SUM(BI136:BK136)</f>
        <v>13151.236538461542</v>
      </c>
      <c r="BU136" s="157">
        <f>SUM(BL136:BN136)</f>
        <v>14217.547641025658</v>
      </c>
      <c r="BV136" s="157">
        <f>SUM(BO136:BQ136)</f>
        <v>0</v>
      </c>
      <c r="BW136" s="157">
        <f>SUM(BF136:BK136)</f>
        <v>14366.964538461574</v>
      </c>
      <c r="BX136" s="157">
        <f>SUM(BL136:BQ136)</f>
        <v>14217.547641025658</v>
      </c>
      <c r="BY136" s="157">
        <f>IF(Info!$O$3="Q1",$BS136,IF(Info!$O$3="Q2",$BS136+$BT136,IF(Info!$O$3="Q3",$BS136+$BT136+$BU136,$BR136)))</f>
        <v>1215.7280000000319</v>
      </c>
      <c r="BZ136" s="157">
        <f>IF(Info!$O$3="Q1",$BS136,IF(Info!$O$3="Q2",$BT136,IF(Info!$O$3="Q3",$BU136,$BV136)))</f>
        <v>1215.7280000000319</v>
      </c>
      <c r="CA136" s="197"/>
    </row>
    <row r="137" spans="1:79" x14ac:dyDescent="0.3">
      <c r="A137" s="193"/>
      <c r="B137" s="160" t="s">
        <v>378</v>
      </c>
      <c r="C137" s="194"/>
      <c r="D137" s="211"/>
      <c r="E137" s="161">
        <f>E136</f>
        <v>1549.1316025641026</v>
      </c>
      <c r="F137" s="161">
        <f t="shared" ref="F137:AK137" si="160">E137+F136</f>
        <v>-3852.0184615384605</v>
      </c>
      <c r="G137" s="161">
        <f t="shared" si="160"/>
        <v>-4286.960192307688</v>
      </c>
      <c r="H137" s="161">
        <f t="shared" si="160"/>
        <v>-13344.041923076915</v>
      </c>
      <c r="I137" s="161">
        <f t="shared" si="160"/>
        <v>-10871.131987179477</v>
      </c>
      <c r="J137" s="161">
        <f t="shared" si="160"/>
        <v>-10100.202051282035</v>
      </c>
      <c r="K137" s="161">
        <f t="shared" si="160"/>
        <v>-15970.830448717934</v>
      </c>
      <c r="L137" s="161">
        <f t="shared" si="160"/>
        <v>-20244.379846153824</v>
      </c>
      <c r="M137" s="161">
        <f t="shared" si="160"/>
        <v>-19516.096410256388</v>
      </c>
      <c r="N137" s="161">
        <f t="shared" si="160"/>
        <v>-10864.785641025617</v>
      </c>
      <c r="O137" s="161">
        <f t="shared" si="160"/>
        <v>-5291.5455384615143</v>
      </c>
      <c r="P137" s="161">
        <f t="shared" si="160"/>
        <v>-2846.3437692307398</v>
      </c>
      <c r="Q137" s="161">
        <f t="shared" si="160"/>
        <v>1215.7280000000337</v>
      </c>
      <c r="R137" s="161">
        <f t="shared" si="160"/>
        <v>1870.6380641026026</v>
      </c>
      <c r="S137" s="161">
        <f t="shared" si="160"/>
        <v>7093.393128205169</v>
      </c>
      <c r="T137" s="161">
        <f t="shared" si="160"/>
        <v>9028.1548589743998</v>
      </c>
      <c r="U137" s="161">
        <f t="shared" si="160"/>
        <v>8958.1065897436347</v>
      </c>
      <c r="V137" s="161">
        <f t="shared" si="160"/>
        <v>10910.337487179531</v>
      </c>
      <c r="W137" s="161">
        <f t="shared" si="160"/>
        <v>15679.190051282094</v>
      </c>
      <c r="X137" s="161">
        <f t="shared" si="160"/>
        <v>20592.120948717995</v>
      </c>
      <c r="Y137" s="161">
        <f t="shared" si="160"/>
        <v>23360.840179487226</v>
      </c>
      <c r="Z137" s="161">
        <f t="shared" si="160"/>
        <v>19564.358717948766</v>
      </c>
      <c r="AA137" s="161">
        <f t="shared" si="160"/>
        <v>20660.895589743635</v>
      </c>
      <c r="AB137" s="161">
        <f t="shared" si="160"/>
        <v>17234.035794871837</v>
      </c>
      <c r="AC137" s="161">
        <f t="shared" si="160"/>
        <v>17660.582666666705</v>
      </c>
      <c r="AD137" s="161">
        <f t="shared" si="160"/>
        <v>14366.964538461576</v>
      </c>
      <c r="AE137" s="161">
        <f t="shared" si="160"/>
        <v>16741.035371794911</v>
      </c>
      <c r="AF137" s="161">
        <f t="shared" si="160"/>
        <v>18005.741205128244</v>
      </c>
      <c r="AG137" s="161">
        <f t="shared" si="160"/>
        <v>14245.353705128251</v>
      </c>
      <c r="AH137" s="161">
        <f t="shared" si="160"/>
        <v>18319.581205128252</v>
      </c>
      <c r="AI137" s="161">
        <f t="shared" si="160"/>
        <v>20825.11857692312</v>
      </c>
      <c r="AJ137" s="161">
        <f t="shared" si="160"/>
        <v>21059.967615384663</v>
      </c>
      <c r="AK137" s="161">
        <f t="shared" si="160"/>
        <v>17608.888320512866</v>
      </c>
      <c r="AL137" s="161">
        <f t="shared" ref="AL137:BQ137" si="161">AK137+AL136</f>
        <v>16790.69069230774</v>
      </c>
      <c r="AM137" s="161">
        <f t="shared" si="161"/>
        <v>16416.515230769281</v>
      </c>
      <c r="AN137" s="161">
        <f t="shared" si="161"/>
        <v>20688.01810256415</v>
      </c>
      <c r="AO137" s="161">
        <f t="shared" si="161"/>
        <v>24838.519307692357</v>
      </c>
      <c r="AP137" s="161">
        <f t="shared" si="161"/>
        <v>28584.512179487232</v>
      </c>
      <c r="AQ137" s="161">
        <f t="shared" si="161"/>
        <v>28584.512179487232</v>
      </c>
      <c r="AR137" s="161">
        <f t="shared" si="161"/>
        <v>28584.512179487232</v>
      </c>
      <c r="AS137" s="161">
        <f t="shared" si="161"/>
        <v>28584.512179487232</v>
      </c>
      <c r="AT137" s="161">
        <f t="shared" si="161"/>
        <v>28584.512179487232</v>
      </c>
      <c r="AU137" s="161">
        <f t="shared" si="161"/>
        <v>28584.512179487232</v>
      </c>
      <c r="AV137" s="161">
        <f t="shared" si="161"/>
        <v>28584.512179487232</v>
      </c>
      <c r="AW137" s="161">
        <f t="shared" si="161"/>
        <v>28584.512179487232</v>
      </c>
      <c r="AX137" s="161">
        <f t="shared" si="161"/>
        <v>28584.512179487232</v>
      </c>
      <c r="AY137" s="161">
        <f t="shared" si="161"/>
        <v>28584.512179487232</v>
      </c>
      <c r="AZ137" s="161">
        <f t="shared" si="161"/>
        <v>28584.512179487232</v>
      </c>
      <c r="BA137" s="161">
        <f t="shared" si="161"/>
        <v>28584.512179487232</v>
      </c>
      <c r="BB137" s="161">
        <f t="shared" si="161"/>
        <v>28584.512179487232</v>
      </c>
      <c r="BC137" s="161">
        <f t="shared" si="161"/>
        <v>28584.512179487232</v>
      </c>
      <c r="BD137" s="161">
        <f t="shared" si="161"/>
        <v>28584.512179487232</v>
      </c>
      <c r="BE137" s="195"/>
      <c r="BF137" s="212">
        <f>BF136</f>
        <v>-13344.041923076915</v>
      </c>
      <c r="BG137" s="161">
        <f t="shared" ref="BG137:BQ137" si="162">BF137+BG136</f>
        <v>-20244.379846153824</v>
      </c>
      <c r="BH137" s="161">
        <f t="shared" si="162"/>
        <v>1215.7280000000319</v>
      </c>
      <c r="BI137" s="161">
        <f t="shared" si="162"/>
        <v>8958.1065897436329</v>
      </c>
      <c r="BJ137" s="161">
        <f t="shared" si="162"/>
        <v>23360.840179487226</v>
      </c>
      <c r="BK137" s="161">
        <f t="shared" si="162"/>
        <v>14366.964538461574</v>
      </c>
      <c r="BL137" s="161">
        <f t="shared" si="162"/>
        <v>18319.581205128248</v>
      </c>
      <c r="BM137" s="161">
        <f t="shared" si="162"/>
        <v>16790.69069230774</v>
      </c>
      <c r="BN137" s="161">
        <f t="shared" si="162"/>
        <v>28584.512179487232</v>
      </c>
      <c r="BO137" s="161">
        <f t="shared" si="162"/>
        <v>28584.512179487232</v>
      </c>
      <c r="BP137" s="161">
        <f t="shared" si="162"/>
        <v>28584.512179487232</v>
      </c>
      <c r="BQ137" s="161">
        <f t="shared" si="162"/>
        <v>28584.512179487232</v>
      </c>
      <c r="BR137" s="157"/>
      <c r="BS137" s="161">
        <f>BS136</f>
        <v>1215.7280000000319</v>
      </c>
      <c r="BT137" s="161">
        <f>BS137+BT136</f>
        <v>14366.964538461574</v>
      </c>
      <c r="BU137" s="161">
        <f>BT137+BU136</f>
        <v>28584.512179487232</v>
      </c>
      <c r="BV137" s="161">
        <f>BU137+BV136</f>
        <v>28584.512179487232</v>
      </c>
      <c r="BW137" s="157">
        <f>BT137</f>
        <v>14366.964538461574</v>
      </c>
      <c r="BX137" s="157">
        <f>BV137</f>
        <v>28584.512179487232</v>
      </c>
      <c r="BY137" s="157"/>
      <c r="BZ137" s="157"/>
      <c r="CA137" s="197"/>
    </row>
    <row r="138" spans="1:79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x14ac:dyDescent="0.3">
      <c r="A139" s="193"/>
      <c r="B139" s="78" t="s">
        <v>379</v>
      </c>
      <c r="C139" s="194"/>
      <c r="D139" s="157">
        <f>SUM(E139:BD139)</f>
        <v>122187.32333333336</v>
      </c>
      <c r="E139" s="77">
        <f t="shared" ref="E139:AJ139" si="163">E365</f>
        <v>-5338.9455833333359</v>
      </c>
      <c r="F139" s="77">
        <f t="shared" si="163"/>
        <v>-2355.1289166666647</v>
      </c>
      <c r="G139" s="77">
        <f t="shared" si="163"/>
        <v>-3049.4635833333341</v>
      </c>
      <c r="H139" s="77">
        <f t="shared" si="163"/>
        <v>-6748.9362500000061</v>
      </c>
      <c r="I139" s="77">
        <f t="shared" si="163"/>
        <v>2715.334083333335</v>
      </c>
      <c r="J139" s="77">
        <f t="shared" si="163"/>
        <v>512.90241666666407</v>
      </c>
      <c r="K139" s="77">
        <f t="shared" si="163"/>
        <v>1045.9707500000022</v>
      </c>
      <c r="L139" s="77">
        <f t="shared" si="163"/>
        <v>-158.19691666666586</v>
      </c>
      <c r="M139" s="77">
        <f t="shared" si="163"/>
        <v>1089.4809999999998</v>
      </c>
      <c r="N139" s="77">
        <f t="shared" si="163"/>
        <v>8447.7959999999985</v>
      </c>
      <c r="O139" s="77">
        <f t="shared" si="163"/>
        <v>7961.584333333336</v>
      </c>
      <c r="P139" s="77">
        <f t="shared" si="163"/>
        <v>6083.764666666666</v>
      </c>
      <c r="Q139" s="77">
        <f t="shared" si="163"/>
        <v>6129.2703333333338</v>
      </c>
      <c r="R139" s="77">
        <f t="shared" si="163"/>
        <v>-4070.291250000002</v>
      </c>
      <c r="S139" s="77">
        <f t="shared" si="163"/>
        <v>6517.8124166666676</v>
      </c>
      <c r="T139" s="77">
        <f t="shared" si="163"/>
        <v>4895.0894166666658</v>
      </c>
      <c r="U139" s="77">
        <f t="shared" si="163"/>
        <v>851.04908333333151</v>
      </c>
      <c r="V139" s="77">
        <f t="shared" si="163"/>
        <v>2261.436416666671</v>
      </c>
      <c r="W139" s="77">
        <f t="shared" si="163"/>
        <v>-6446.2522500000014</v>
      </c>
      <c r="X139" s="77">
        <f t="shared" si="163"/>
        <v>7880.3474166666711</v>
      </c>
      <c r="Y139" s="77">
        <f t="shared" si="163"/>
        <v>5550.1454166666663</v>
      </c>
      <c r="Z139" s="77">
        <f t="shared" si="163"/>
        <v>2182.5819999999985</v>
      </c>
      <c r="AA139" s="77">
        <f t="shared" si="163"/>
        <v>932.19200000000274</v>
      </c>
      <c r="AB139" s="77">
        <f t="shared" si="163"/>
        <v>-5926.7086666666764</v>
      </c>
      <c r="AC139" s="77">
        <f t="shared" si="163"/>
        <v>2787.6626666666707</v>
      </c>
      <c r="AD139" s="77">
        <f t="shared" si="163"/>
        <v>1271.6460000000006</v>
      </c>
      <c r="AE139" s="77">
        <f t="shared" si="163"/>
        <v>4178.8100833333338</v>
      </c>
      <c r="AF139" s="77">
        <f t="shared" si="163"/>
        <v>3497.4564166666642</v>
      </c>
      <c r="AG139" s="77">
        <f t="shared" si="163"/>
        <v>383.31508333333841</v>
      </c>
      <c r="AH139" s="77">
        <f t="shared" si="163"/>
        <v>6598.7190833333334</v>
      </c>
      <c r="AI139" s="77">
        <f t="shared" si="163"/>
        <v>5387.4614166666688</v>
      </c>
      <c r="AJ139" s="77">
        <f t="shared" si="163"/>
        <v>5823.1664166666669</v>
      </c>
      <c r="AK139" s="77">
        <f t="shared" ref="AK139:BD139" si="164">AK365</f>
        <v>3164.8427499999998</v>
      </c>
      <c r="AL139" s="77">
        <f t="shared" si="164"/>
        <v>1812.9697500000002</v>
      </c>
      <c r="AM139" s="77">
        <f t="shared" si="164"/>
        <v>-1052.4563333333317</v>
      </c>
      <c r="AN139" s="77">
        <f t="shared" si="164"/>
        <v>8902.9340000000029</v>
      </c>
      <c r="AO139" s="77">
        <f t="shared" si="164"/>
        <v>7680.5670000000027</v>
      </c>
      <c r="AP139" s="77">
        <f t="shared" si="164"/>
        <v>3789.8969999999972</v>
      </c>
      <c r="AQ139" s="77">
        <f t="shared" si="164"/>
        <v>5253.1976666666669</v>
      </c>
      <c r="AR139" s="77">
        <f t="shared" si="164"/>
        <v>-193.78991666666116</v>
      </c>
      <c r="AS139" s="77">
        <f t="shared" si="164"/>
        <v>6385.973750000001</v>
      </c>
      <c r="AT139" s="77">
        <f t="shared" si="164"/>
        <v>4258.1337500000009</v>
      </c>
      <c r="AU139" s="77">
        <f t="shared" si="164"/>
        <v>782.52141666667012</v>
      </c>
      <c r="AV139" s="77">
        <f t="shared" si="164"/>
        <v>1627.0924166666664</v>
      </c>
      <c r="AW139" s="77">
        <f t="shared" si="164"/>
        <v>-2523.6292500000018</v>
      </c>
      <c r="AX139" s="77">
        <f t="shared" si="164"/>
        <v>9131.1110833333296</v>
      </c>
      <c r="AY139" s="77">
        <f t="shared" si="164"/>
        <v>4102.3867499999978</v>
      </c>
      <c r="AZ139" s="77">
        <f t="shared" si="164"/>
        <v>-514.70033333333413</v>
      </c>
      <c r="BA139" s="77">
        <f t="shared" si="164"/>
        <v>3997.0756666666712</v>
      </c>
      <c r="BB139" s="77">
        <f t="shared" si="164"/>
        <v>-4722.4626666666627</v>
      </c>
      <c r="BC139" s="77">
        <f t="shared" si="164"/>
        <v>5977.0903333333299</v>
      </c>
      <c r="BD139" s="77">
        <f t="shared" si="164"/>
        <v>3437.4969999999994</v>
      </c>
      <c r="BE139" s="195"/>
      <c r="BF139" s="163">
        <f>SUM(E139:H139)</f>
        <v>-17492.474333333339</v>
      </c>
      <c r="BG139" s="77">
        <f>SUM(I139:L139)</f>
        <v>4116.0103333333354</v>
      </c>
      <c r="BH139" s="77">
        <f>SUM(M139:Q139)</f>
        <v>29711.896333333334</v>
      </c>
      <c r="BI139" s="77">
        <f>SUM(R139:U139)</f>
        <v>8193.6596666666628</v>
      </c>
      <c r="BJ139" s="77">
        <f>SUM(V139:Y139)</f>
        <v>9245.677000000007</v>
      </c>
      <c r="BK139" s="77">
        <f>SUM(Z139:AD139)</f>
        <v>1247.3739999999962</v>
      </c>
      <c r="BL139" s="77">
        <f>SUM(AE139:AH139)</f>
        <v>14658.30066666667</v>
      </c>
      <c r="BM139" s="77">
        <f>SUM(AI139:AL139)</f>
        <v>16188.440333333336</v>
      </c>
      <c r="BN139" s="77">
        <f>SUM(AM139:AQ139)</f>
        <v>24574.13933333334</v>
      </c>
      <c r="BO139" s="77">
        <f>SUM(AR139:AU139)</f>
        <v>11232.839000000011</v>
      </c>
      <c r="BP139" s="77">
        <f>SUM(AV139:AY139)</f>
        <v>12336.960999999992</v>
      </c>
      <c r="BQ139" s="77">
        <f>SUM(AZ139:BD139)</f>
        <v>8174.5000000000036</v>
      </c>
      <c r="BR139" s="161">
        <f>SUM(BF139:BQ139)</f>
        <v>122187.32333333335</v>
      </c>
      <c r="BS139" s="77">
        <f>SUM(BF139:BH139)</f>
        <v>16335.43233333333</v>
      </c>
      <c r="BT139" s="77">
        <f>SUM(BI139:BK139)</f>
        <v>18686.710666666666</v>
      </c>
      <c r="BU139" s="77">
        <f>SUM(BL139:BN139)</f>
        <v>55420.880333333349</v>
      </c>
      <c r="BV139" s="77">
        <f>SUM(BO139:BQ139)</f>
        <v>31744.300000000007</v>
      </c>
      <c r="BW139" s="77">
        <f>SUM(BF139:BK139)</f>
        <v>35022.142999999996</v>
      </c>
      <c r="BX139" s="77">
        <f>SUM(BL139:BQ139)</f>
        <v>87165.180333333352</v>
      </c>
      <c r="BY139" s="77">
        <f>IF(Info!$O$3="Q1",$BS139,IF(Info!$O$3="Q2",$BS139+$BT139,IF(Info!$O$3="Q3",$BS139+$BT139+$BU139,$BR139)))</f>
        <v>16335.43233333333</v>
      </c>
      <c r="BZ139" s="77">
        <f>IF(Info!$O$3="Q1",$BS139,IF(Info!$O$3="Q2",$BT139,IF(Info!$O$3="Q3",$BU139,$BV139)))</f>
        <v>16335.43233333333</v>
      </c>
      <c r="CA139" s="197"/>
    </row>
    <row r="140" spans="1:79" x14ac:dyDescent="0.3">
      <c r="A140" s="193"/>
      <c r="B140" s="78" t="s">
        <v>380</v>
      </c>
      <c r="C140" s="194"/>
      <c r="D140" s="157">
        <f>SUM(E140:BD140)</f>
        <v>-93602.811153846094</v>
      </c>
      <c r="E140" s="77">
        <f t="shared" ref="E140:AJ140" si="165">E136-E139</f>
        <v>6888.0771858974385</v>
      </c>
      <c r="F140" s="77">
        <f t="shared" si="165"/>
        <v>-3046.0211474358985</v>
      </c>
      <c r="G140" s="77">
        <f t="shared" si="165"/>
        <v>2614.5218525641067</v>
      </c>
      <c r="H140" s="77">
        <f t="shared" si="165"/>
        <v>-2308.1454807692207</v>
      </c>
      <c r="I140" s="77">
        <f t="shared" si="165"/>
        <v>-242.42414743589688</v>
      </c>
      <c r="J140" s="77">
        <f t="shared" si="165"/>
        <v>258.02751923077813</v>
      </c>
      <c r="K140" s="77">
        <f t="shared" si="165"/>
        <v>-6916.5991474359016</v>
      </c>
      <c r="L140" s="77">
        <f t="shared" si="165"/>
        <v>-4115.3524807692247</v>
      </c>
      <c r="M140" s="77">
        <f t="shared" si="165"/>
        <v>-361.19756410256377</v>
      </c>
      <c r="N140" s="77">
        <f t="shared" si="165"/>
        <v>203.5147692307728</v>
      </c>
      <c r="O140" s="77">
        <f t="shared" si="165"/>
        <v>-2388.344230769233</v>
      </c>
      <c r="P140" s="77">
        <f t="shared" si="165"/>
        <v>-3638.5628974358915</v>
      </c>
      <c r="Q140" s="77">
        <f t="shared" si="165"/>
        <v>-2067.1985641025603</v>
      </c>
      <c r="R140" s="77">
        <f t="shared" si="165"/>
        <v>4725.2013141025709</v>
      </c>
      <c r="S140" s="77">
        <f t="shared" si="165"/>
        <v>-1295.0573525641012</v>
      </c>
      <c r="T140" s="77">
        <f t="shared" si="165"/>
        <v>-2960.327685897435</v>
      </c>
      <c r="U140" s="77">
        <f t="shared" si="165"/>
        <v>-921.09735256409658</v>
      </c>
      <c r="V140" s="77">
        <f t="shared" si="165"/>
        <v>-309.20551923077437</v>
      </c>
      <c r="W140" s="77">
        <f t="shared" si="165"/>
        <v>11215.104814102564</v>
      </c>
      <c r="X140" s="77">
        <f t="shared" si="165"/>
        <v>-2967.4165192307701</v>
      </c>
      <c r="Y140" s="77">
        <f t="shared" si="165"/>
        <v>-2781.4261858974351</v>
      </c>
      <c r="Z140" s="77">
        <f t="shared" si="165"/>
        <v>-5979.0634615384606</v>
      </c>
      <c r="AA140" s="77">
        <f t="shared" si="165"/>
        <v>164.34487179486678</v>
      </c>
      <c r="AB140" s="77">
        <f t="shared" si="165"/>
        <v>2499.8488717948785</v>
      </c>
      <c r="AC140" s="77">
        <f t="shared" si="165"/>
        <v>-2361.1157948718028</v>
      </c>
      <c r="AD140" s="77">
        <f t="shared" si="165"/>
        <v>-4565.26412820513</v>
      </c>
      <c r="AE140" s="77">
        <f t="shared" si="165"/>
        <v>-1804.7392499999987</v>
      </c>
      <c r="AF140" s="77">
        <f t="shared" si="165"/>
        <v>-2232.7505833333307</v>
      </c>
      <c r="AG140" s="77">
        <f t="shared" si="165"/>
        <v>-4143.7025833333319</v>
      </c>
      <c r="AH140" s="77">
        <f t="shared" si="165"/>
        <v>-2524.4915833333325</v>
      </c>
      <c r="AI140" s="77">
        <f t="shared" si="165"/>
        <v>-2881.924044871801</v>
      </c>
      <c r="AJ140" s="77">
        <f t="shared" si="165"/>
        <v>-5588.3173782051235</v>
      </c>
      <c r="AK140" s="77">
        <f t="shared" ref="AK140:BP140" si="166">AK136-AK139</f>
        <v>-6615.9220448717952</v>
      </c>
      <c r="AL140" s="77">
        <f t="shared" si="166"/>
        <v>-2631.1673782051257</v>
      </c>
      <c r="AM140" s="77">
        <f t="shared" si="166"/>
        <v>678.28087179487193</v>
      </c>
      <c r="AN140" s="77">
        <f t="shared" si="166"/>
        <v>-4631.4311282051331</v>
      </c>
      <c r="AO140" s="77">
        <f t="shared" si="166"/>
        <v>-3530.0657948717962</v>
      </c>
      <c r="AP140" s="77">
        <f t="shared" si="166"/>
        <v>-43.904128205122106</v>
      </c>
      <c r="AQ140" s="77">
        <f t="shared" si="166"/>
        <v>-5253.1976666666669</v>
      </c>
      <c r="AR140" s="77">
        <f t="shared" si="166"/>
        <v>193.78991666666116</v>
      </c>
      <c r="AS140" s="77">
        <f t="shared" si="166"/>
        <v>-6385.973750000001</v>
      </c>
      <c r="AT140" s="77">
        <f t="shared" si="166"/>
        <v>-4258.1337500000009</v>
      </c>
      <c r="AU140" s="77">
        <f t="shared" si="166"/>
        <v>-782.52141666667012</v>
      </c>
      <c r="AV140" s="77">
        <f t="shared" si="166"/>
        <v>-1627.0924166666664</v>
      </c>
      <c r="AW140" s="77">
        <f t="shared" si="166"/>
        <v>2523.6292500000018</v>
      </c>
      <c r="AX140" s="77">
        <f t="shared" si="166"/>
        <v>-9131.1110833333296</v>
      </c>
      <c r="AY140" s="77">
        <f t="shared" si="166"/>
        <v>-4102.3867499999978</v>
      </c>
      <c r="AZ140" s="77">
        <f t="shared" si="166"/>
        <v>514.70033333333413</v>
      </c>
      <c r="BA140" s="77">
        <f t="shared" si="166"/>
        <v>-3997.0756666666712</v>
      </c>
      <c r="BB140" s="77">
        <f t="shared" si="166"/>
        <v>4722.4626666666627</v>
      </c>
      <c r="BC140" s="77">
        <f t="shared" si="166"/>
        <v>-5977.0903333333299</v>
      </c>
      <c r="BD140" s="77">
        <f t="shared" si="166"/>
        <v>-3437.4969999999994</v>
      </c>
      <c r="BE140" s="195"/>
      <c r="BF140" s="163">
        <f>SUM(E140:H140)</f>
        <v>4148.432410256426</v>
      </c>
      <c r="BG140" s="77">
        <f>SUM(I140:L140)</f>
        <v>-11016.348256410245</v>
      </c>
      <c r="BH140" s="77">
        <f>SUM(M140:Q140)</f>
        <v>-8251.7884871794759</v>
      </c>
      <c r="BI140" s="77">
        <f>SUM(R140:U140)</f>
        <v>-451.28107692306185</v>
      </c>
      <c r="BJ140" s="77">
        <f>SUM(V140:Y140)</f>
        <v>5157.0565897435845</v>
      </c>
      <c r="BK140" s="77">
        <f>SUM(Z140:AD140)</f>
        <v>-10241.249641025648</v>
      </c>
      <c r="BL140" s="77">
        <f>SUM(AE140:AH140)</f>
        <v>-10705.683999999994</v>
      </c>
      <c r="BM140" s="77">
        <f>SUM(AI140:AL140)</f>
        <v>-17717.330846153847</v>
      </c>
      <c r="BN140" s="77">
        <f>SUM(AM140:AQ140)</f>
        <v>-12780.317846153846</v>
      </c>
      <c r="BO140" s="77">
        <f>SUM(AR140:AU140)</f>
        <v>-11232.839000000011</v>
      </c>
      <c r="BP140" s="77">
        <f>SUM(AV140:AY140)</f>
        <v>-12336.960999999992</v>
      </c>
      <c r="BQ140" s="77">
        <f>SUM(AZ140:BD140)</f>
        <v>-8174.5000000000036</v>
      </c>
      <c r="BR140" s="77">
        <f>SUM(BF140:BQ140)</f>
        <v>-93602.811153846109</v>
      </c>
      <c r="BS140" s="77">
        <f>SUM(BF140:BH140)</f>
        <v>-15119.704333333295</v>
      </c>
      <c r="BT140" s="77">
        <f>SUM(BI140:BK140)</f>
        <v>-5535.4741282051255</v>
      </c>
      <c r="BU140" s="77">
        <f>SUM(BL140:BN140)</f>
        <v>-41203.332692307689</v>
      </c>
      <c r="BV140" s="77">
        <f>SUM(BO140:BQ140)</f>
        <v>-31744.300000000007</v>
      </c>
      <c r="BW140" s="77">
        <f>SUM(BF140:BK140)</f>
        <v>-20655.17846153842</v>
      </c>
      <c r="BX140" s="77">
        <f>SUM(BL140:BQ140)</f>
        <v>-72947.632692307699</v>
      </c>
      <c r="BY140" s="77">
        <f>IF(Info!$O$3="Q1",$BS140,IF(Info!$O$3="Q2",$BS140+$BT140,IF(Info!$O$3="Q3",$BS140+$BT140+$BU140,$BR140)))</f>
        <v>-15119.704333333295</v>
      </c>
      <c r="BZ140" s="77">
        <f>IF(Info!$O$3="Q1",$BS140,IF(Info!$O$3="Q2",$BT140,IF(Info!$O$3="Q3",$BU140,$BV140)))</f>
        <v>-15119.704333333295</v>
      </c>
      <c r="CA140" s="197"/>
    </row>
    <row r="141" spans="1:79" x14ac:dyDescent="0.3">
      <c r="A141" s="193"/>
      <c r="B141" s="78" t="s">
        <v>378</v>
      </c>
      <c r="C141" s="194"/>
      <c r="D141" s="46"/>
      <c r="E141" s="77">
        <f>E140</f>
        <v>6888.0771858974385</v>
      </c>
      <c r="F141" s="77">
        <f t="shared" ref="F141:AK141" si="167">E141+F140</f>
        <v>3842.0560384615401</v>
      </c>
      <c r="G141" s="77">
        <f t="shared" si="167"/>
        <v>6456.5778910256467</v>
      </c>
      <c r="H141" s="77">
        <f t="shared" si="167"/>
        <v>4148.432410256426</v>
      </c>
      <c r="I141" s="77">
        <f t="shared" si="167"/>
        <v>3906.0082628205291</v>
      </c>
      <c r="J141" s="77">
        <f t="shared" si="167"/>
        <v>4164.0357820513073</v>
      </c>
      <c r="K141" s="77">
        <f t="shared" si="167"/>
        <v>-2752.5633653845944</v>
      </c>
      <c r="L141" s="77">
        <f t="shared" si="167"/>
        <v>-6867.9158461538191</v>
      </c>
      <c r="M141" s="77">
        <f t="shared" si="167"/>
        <v>-7229.1134102563828</v>
      </c>
      <c r="N141" s="77">
        <f t="shared" si="167"/>
        <v>-7025.59864102561</v>
      </c>
      <c r="O141" s="77">
        <f t="shared" si="167"/>
        <v>-9413.9428717948431</v>
      </c>
      <c r="P141" s="77">
        <f t="shared" si="167"/>
        <v>-13052.505769230735</v>
      </c>
      <c r="Q141" s="77">
        <f t="shared" si="167"/>
        <v>-15119.704333333295</v>
      </c>
      <c r="R141" s="77">
        <f t="shared" si="167"/>
        <v>-10394.503019230724</v>
      </c>
      <c r="S141" s="77">
        <f t="shared" si="167"/>
        <v>-11689.560371794825</v>
      </c>
      <c r="T141" s="77">
        <f t="shared" si="167"/>
        <v>-14649.88805769226</v>
      </c>
      <c r="U141" s="77">
        <f t="shared" si="167"/>
        <v>-15570.985410256357</v>
      </c>
      <c r="V141" s="77">
        <f t="shared" si="167"/>
        <v>-15880.190929487131</v>
      </c>
      <c r="W141" s="77">
        <f t="shared" si="167"/>
        <v>-4665.0861153845672</v>
      </c>
      <c r="X141" s="77">
        <f t="shared" si="167"/>
        <v>-7632.5026346153372</v>
      </c>
      <c r="Y141" s="77">
        <f t="shared" si="167"/>
        <v>-10413.928820512772</v>
      </c>
      <c r="Z141" s="77">
        <f t="shared" si="167"/>
        <v>-16392.992282051233</v>
      </c>
      <c r="AA141" s="77">
        <f t="shared" si="167"/>
        <v>-16228.647410256366</v>
      </c>
      <c r="AB141" s="77">
        <f t="shared" si="167"/>
        <v>-13728.798538461488</v>
      </c>
      <c r="AC141" s="77">
        <f t="shared" si="167"/>
        <v>-16089.91433333329</v>
      </c>
      <c r="AD141" s="77">
        <f t="shared" si="167"/>
        <v>-20655.17846153842</v>
      </c>
      <c r="AE141" s="77">
        <f t="shared" si="167"/>
        <v>-22459.917711538419</v>
      </c>
      <c r="AF141" s="77">
        <f t="shared" si="167"/>
        <v>-24692.66829487175</v>
      </c>
      <c r="AG141" s="77">
        <f t="shared" si="167"/>
        <v>-28836.370878205082</v>
      </c>
      <c r="AH141" s="77">
        <f t="shared" si="167"/>
        <v>-31360.862461538414</v>
      </c>
      <c r="AI141" s="77">
        <f t="shared" si="167"/>
        <v>-34242.786506410215</v>
      </c>
      <c r="AJ141" s="77">
        <f t="shared" si="167"/>
        <v>-39831.103884615339</v>
      </c>
      <c r="AK141" s="77">
        <f t="shared" si="167"/>
        <v>-46447.025929487136</v>
      </c>
      <c r="AL141" s="77">
        <f t="shared" ref="AL141:BQ141" si="168">AK141+AL140</f>
        <v>-49078.193307692258</v>
      </c>
      <c r="AM141" s="77">
        <f t="shared" si="168"/>
        <v>-48399.912435897386</v>
      </c>
      <c r="AN141" s="77">
        <f t="shared" si="168"/>
        <v>-53031.343564102521</v>
      </c>
      <c r="AO141" s="77">
        <f t="shared" si="168"/>
        <v>-56561.409358974313</v>
      </c>
      <c r="AP141" s="77">
        <f t="shared" si="168"/>
        <v>-56605.313487179432</v>
      </c>
      <c r="AQ141" s="77">
        <f t="shared" si="168"/>
        <v>-61858.511153846099</v>
      </c>
      <c r="AR141" s="77">
        <f t="shared" si="168"/>
        <v>-61664.721237179438</v>
      </c>
      <c r="AS141" s="77">
        <f t="shared" si="168"/>
        <v>-68050.694987179435</v>
      </c>
      <c r="AT141" s="77">
        <f t="shared" si="168"/>
        <v>-72308.828737179429</v>
      </c>
      <c r="AU141" s="77">
        <f t="shared" si="168"/>
        <v>-73091.350153846099</v>
      </c>
      <c r="AV141" s="77">
        <f t="shared" si="168"/>
        <v>-74718.442570512765</v>
      </c>
      <c r="AW141" s="77">
        <f t="shared" si="168"/>
        <v>-72194.813320512767</v>
      </c>
      <c r="AX141" s="77">
        <f t="shared" si="168"/>
        <v>-81325.924403846089</v>
      </c>
      <c r="AY141" s="77">
        <f t="shared" si="168"/>
        <v>-85428.311153846094</v>
      </c>
      <c r="AZ141" s="77">
        <f t="shared" si="168"/>
        <v>-84913.610820512753</v>
      </c>
      <c r="BA141" s="77">
        <f t="shared" si="168"/>
        <v>-88910.686487179424</v>
      </c>
      <c r="BB141" s="77">
        <f t="shared" si="168"/>
        <v>-84188.223820512765</v>
      </c>
      <c r="BC141" s="77">
        <f t="shared" si="168"/>
        <v>-90165.314153846091</v>
      </c>
      <c r="BD141" s="77">
        <f t="shared" si="168"/>
        <v>-93602.811153846094</v>
      </c>
      <c r="BE141" s="195"/>
      <c r="BF141" s="213">
        <f>BF140</f>
        <v>4148.432410256426</v>
      </c>
      <c r="BG141" s="214">
        <f t="shared" ref="BG141:BQ141" si="169">BF141+BG140</f>
        <v>-6867.9158461538191</v>
      </c>
      <c r="BH141" s="214">
        <f t="shared" si="169"/>
        <v>-15119.704333333295</v>
      </c>
      <c r="BI141" s="214">
        <f t="shared" si="169"/>
        <v>-15570.985410256357</v>
      </c>
      <c r="BJ141" s="214">
        <f t="shared" si="169"/>
        <v>-10413.928820512772</v>
      </c>
      <c r="BK141" s="214">
        <f t="shared" si="169"/>
        <v>-20655.17846153842</v>
      </c>
      <c r="BL141" s="214">
        <f t="shared" si="169"/>
        <v>-31360.862461538414</v>
      </c>
      <c r="BM141" s="214">
        <f t="shared" si="169"/>
        <v>-49078.193307692258</v>
      </c>
      <c r="BN141" s="214">
        <f t="shared" si="169"/>
        <v>-61858.511153846106</v>
      </c>
      <c r="BO141" s="214">
        <f t="shared" si="169"/>
        <v>-73091.350153846113</v>
      </c>
      <c r="BP141" s="214">
        <f t="shared" si="169"/>
        <v>-85428.311153846109</v>
      </c>
      <c r="BQ141" s="214">
        <f t="shared" si="169"/>
        <v>-93602.811153846109</v>
      </c>
      <c r="BR141" s="77"/>
      <c r="BS141" s="214">
        <f>BS140</f>
        <v>-15119.704333333295</v>
      </c>
      <c r="BT141" s="214">
        <f>BS141+BT140</f>
        <v>-20655.17846153842</v>
      </c>
      <c r="BU141" s="214">
        <f>BT141+BU140</f>
        <v>-61858.511153846106</v>
      </c>
      <c r="BV141" s="214">
        <f>BU141+BV140</f>
        <v>-93602.811153846109</v>
      </c>
      <c r="BW141" s="77">
        <f>BT141</f>
        <v>-20655.17846153842</v>
      </c>
      <c r="BX141" s="77">
        <f>BV141</f>
        <v>-93602.811153846109</v>
      </c>
      <c r="CA141" s="197"/>
    </row>
    <row r="142" spans="1:79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x14ac:dyDescent="0.3">
      <c r="A145" s="193"/>
      <c r="B145" s="78" t="s">
        <v>383</v>
      </c>
      <c r="C145" s="194"/>
      <c r="D145" s="157">
        <f>SUM(E145:BD145)</f>
        <v>0</v>
      </c>
      <c r="E145" s="215">
        <f>SUM(Paniglgasse:Landstrasser_Hauptstrasse!E145)</f>
        <v>0</v>
      </c>
      <c r="F145" s="215">
        <f>SUM(Paniglgasse:Landstrasser_Hauptstrasse!F145)</f>
        <v>0</v>
      </c>
      <c r="G145" s="215">
        <f>SUM(Paniglgasse:Landstrasser_Hauptstrasse!G145)</f>
        <v>0</v>
      </c>
      <c r="H145" s="215">
        <f>SUM(Paniglgasse:Landstrasser_Hauptstrasse!H145)</f>
        <v>0</v>
      </c>
      <c r="I145" s="215">
        <f>SUM(Paniglgasse:Landstrasser_Hauptstrasse!I145)</f>
        <v>0</v>
      </c>
      <c r="J145" s="215">
        <f>SUM(Paniglgasse:Landstrasser_Hauptstrasse!J145)</f>
        <v>0</v>
      </c>
      <c r="K145" s="215">
        <f>SUM(Paniglgasse:Landstrasser_Hauptstrasse!K145)</f>
        <v>0</v>
      </c>
      <c r="L145" s="215">
        <f>SUM(Paniglgasse:Landstrasser_Hauptstrasse!L145)</f>
        <v>0</v>
      </c>
      <c r="M145" s="215">
        <f>SUM(Paniglgasse:Landstrasser_Hauptstrasse!M145)</f>
        <v>0</v>
      </c>
      <c r="N145" s="215">
        <f>SUM(Paniglgasse:Landstrasser_Hauptstrasse!N145)</f>
        <v>0</v>
      </c>
      <c r="O145" s="215">
        <f>SUM(Paniglgasse:Landstrasser_Hauptstrasse!O145)</f>
        <v>0</v>
      </c>
      <c r="P145" s="215">
        <f>SUM(Paniglgasse:Landstrasser_Hauptstrasse!P145)</f>
        <v>0</v>
      </c>
      <c r="Q145" s="215">
        <f>SUM(Paniglgasse:Landstrasser_Hauptstrasse!Q145)</f>
        <v>0</v>
      </c>
      <c r="R145" s="215">
        <f>SUM(Paniglgasse:Landstrasser_Hauptstrasse!R145)</f>
        <v>0</v>
      </c>
      <c r="S145" s="215">
        <f>SUM(Paniglgasse:Landstrasser_Hauptstrasse!S145)</f>
        <v>0</v>
      </c>
      <c r="T145" s="215">
        <f>SUM(Paniglgasse:Landstrasser_Hauptstrasse!T145)</f>
        <v>0</v>
      </c>
      <c r="U145" s="215">
        <f>SUM(Paniglgasse:Landstrasser_Hauptstrasse!U145)</f>
        <v>0</v>
      </c>
      <c r="V145" s="215">
        <f>SUM(Paniglgasse:Landstrasser_Hauptstrasse!V145)</f>
        <v>0</v>
      </c>
      <c r="W145" s="215">
        <f>SUM(Paniglgasse:Landstrasser_Hauptstrasse!W145)</f>
        <v>0</v>
      </c>
      <c r="X145" s="215">
        <f>SUM(Paniglgasse:Landstrasser_Hauptstrasse!X145)</f>
        <v>0</v>
      </c>
      <c r="Y145" s="215">
        <f>SUM(Paniglgasse:Landstrasser_Hauptstrasse!Y145)</f>
        <v>0</v>
      </c>
      <c r="Z145" s="215">
        <f>SUM(Paniglgasse:Landstrasser_Hauptstrasse!Z145)</f>
        <v>0</v>
      </c>
      <c r="AA145" s="215">
        <f>SUM(Paniglgasse:Landstrasser_Hauptstrasse!AA145)</f>
        <v>0</v>
      </c>
      <c r="AB145" s="215">
        <f>SUM(Paniglgasse:Landstrasser_Hauptstrasse!AB145)</f>
        <v>0</v>
      </c>
      <c r="AC145" s="215">
        <f>SUM(Paniglgasse:Landstrasser_Hauptstrasse!AC145)</f>
        <v>0</v>
      </c>
      <c r="AD145" s="215">
        <f>SUM(Paniglgasse:Landstrasser_Hauptstrasse!AD145)</f>
        <v>0</v>
      </c>
      <c r="AE145" s="215">
        <f>SUM(Paniglgasse:Landstrasser_Hauptstrasse!AE145)</f>
        <v>0</v>
      </c>
      <c r="AF145" s="215">
        <f>SUM(Paniglgasse:Landstrasser_Hauptstrasse!AF145)</f>
        <v>0</v>
      </c>
      <c r="AG145" s="215">
        <f>SUM(Paniglgasse:Landstrasser_Hauptstrasse!AG145)</f>
        <v>0</v>
      </c>
      <c r="AH145" s="215">
        <f>SUM(Paniglgasse:Landstrasser_Hauptstrasse!AH145)</f>
        <v>0</v>
      </c>
      <c r="AI145" s="215">
        <f>SUM(Paniglgasse:Landstrasser_Hauptstrasse!AI145)</f>
        <v>0</v>
      </c>
      <c r="AJ145" s="215">
        <f>SUM(Paniglgasse:Landstrasser_Hauptstrasse!AJ145)</f>
        <v>0</v>
      </c>
      <c r="AK145" s="215">
        <f>SUM(Paniglgasse:Landstrasser_Hauptstrasse!AK145)</f>
        <v>0</v>
      </c>
      <c r="AL145" s="215">
        <f>SUM(Paniglgasse:Landstrasser_Hauptstrasse!AL145)</f>
        <v>0</v>
      </c>
      <c r="AM145" s="215">
        <f>SUM(Paniglgasse:Landstrasser_Hauptstrasse!AM145)</f>
        <v>0</v>
      </c>
      <c r="AN145" s="215">
        <f>SUM(Paniglgasse:Landstrasser_Hauptstrasse!AN145)</f>
        <v>0</v>
      </c>
      <c r="AO145" s="215">
        <f>SUM(Paniglgasse:Landstrasser_Hauptstrasse!AO145)</f>
        <v>0</v>
      </c>
      <c r="AP145" s="215">
        <f>SUM(Paniglgasse:Landstrasser_Hauptstrasse!AP145)</f>
        <v>0</v>
      </c>
      <c r="AQ145" s="215">
        <f>SUM(Paniglgasse:Landstrasser_Hauptstrasse!AQ145)</f>
        <v>0</v>
      </c>
      <c r="AR145" s="215">
        <f>SUM(Paniglgasse:Landstrasser_Hauptstrasse!AR145)</f>
        <v>0</v>
      </c>
      <c r="AS145" s="215">
        <f>SUM(Paniglgasse:Landstrasser_Hauptstrasse!AS145)</f>
        <v>0</v>
      </c>
      <c r="AT145" s="215">
        <f>SUM(Paniglgasse:Landstrasser_Hauptstrasse!AT145)</f>
        <v>0</v>
      </c>
      <c r="AU145" s="215">
        <f>SUM(Paniglgasse:Landstrasser_Hauptstrasse!AU145)</f>
        <v>0</v>
      </c>
      <c r="AV145" s="215">
        <f>SUM(Paniglgasse:Landstrasser_Hauptstrasse!AV145)</f>
        <v>0</v>
      </c>
      <c r="AW145" s="215">
        <f>SUM(Paniglgasse:Landstrasser_Hauptstrasse!AW145)</f>
        <v>0</v>
      </c>
      <c r="AX145" s="215">
        <f>SUM(Paniglgasse:Landstrasser_Hauptstrasse!AX145)</f>
        <v>0</v>
      </c>
      <c r="AY145" s="215">
        <f>SUM(Paniglgasse:Landstrasser_Hauptstrasse!AY145)</f>
        <v>0</v>
      </c>
      <c r="AZ145" s="215">
        <f>SUM(Paniglgasse:Landstrasser_Hauptstrasse!AZ145)</f>
        <v>0</v>
      </c>
      <c r="BA145" s="215">
        <f>SUM(Paniglgasse:Landstrasser_Hauptstrasse!BA145)</f>
        <v>0</v>
      </c>
      <c r="BB145" s="215">
        <f>SUM(Paniglgasse:Landstrasser_Hauptstrasse!BB145)</f>
        <v>0</v>
      </c>
      <c r="BC145" s="215">
        <f>SUM(Paniglgasse:Landstrasser_Hauptstrasse!BC145)</f>
        <v>0</v>
      </c>
      <c r="BD145" s="215">
        <f>SUM(Paniglgasse:Landstrasser_Hauptstrasse!BD145)</f>
        <v>0</v>
      </c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0">SUM(E145:E145)</f>
        <v>0</v>
      </c>
      <c r="F146" s="161">
        <f t="shared" si="170"/>
        <v>0</v>
      </c>
      <c r="G146" s="161">
        <f t="shared" si="170"/>
        <v>0</v>
      </c>
      <c r="H146" s="161">
        <f t="shared" si="170"/>
        <v>0</v>
      </c>
      <c r="I146" s="161">
        <f t="shared" si="170"/>
        <v>0</v>
      </c>
      <c r="J146" s="161">
        <f t="shared" si="170"/>
        <v>0</v>
      </c>
      <c r="K146" s="161">
        <f t="shared" si="170"/>
        <v>0</v>
      </c>
      <c r="L146" s="161">
        <f t="shared" si="170"/>
        <v>0</v>
      </c>
      <c r="M146" s="161">
        <f t="shared" si="170"/>
        <v>0</v>
      </c>
      <c r="N146" s="161">
        <f t="shared" si="170"/>
        <v>0</v>
      </c>
      <c r="O146" s="161">
        <f t="shared" si="170"/>
        <v>0</v>
      </c>
      <c r="P146" s="161">
        <f t="shared" si="170"/>
        <v>0</v>
      </c>
      <c r="Q146" s="161">
        <f t="shared" si="170"/>
        <v>0</v>
      </c>
      <c r="R146" s="161">
        <f t="shared" si="170"/>
        <v>0</v>
      </c>
      <c r="S146" s="161">
        <f t="shared" si="170"/>
        <v>0</v>
      </c>
      <c r="T146" s="161">
        <f t="shared" si="170"/>
        <v>0</v>
      </c>
      <c r="U146" s="161">
        <f t="shared" si="170"/>
        <v>0</v>
      </c>
      <c r="V146" s="161">
        <f t="shared" si="170"/>
        <v>0</v>
      </c>
      <c r="W146" s="161">
        <f t="shared" si="170"/>
        <v>0</v>
      </c>
      <c r="X146" s="161">
        <f t="shared" si="170"/>
        <v>0</v>
      </c>
      <c r="Y146" s="161">
        <f t="shared" si="170"/>
        <v>0</v>
      </c>
      <c r="Z146" s="161">
        <f t="shared" si="170"/>
        <v>0</v>
      </c>
      <c r="AA146" s="161">
        <f t="shared" si="170"/>
        <v>0</v>
      </c>
      <c r="AB146" s="161">
        <f t="shared" si="170"/>
        <v>0</v>
      </c>
      <c r="AC146" s="161">
        <f t="shared" si="170"/>
        <v>0</v>
      </c>
      <c r="AD146" s="161">
        <f t="shared" si="170"/>
        <v>0</v>
      </c>
      <c r="AE146" s="161">
        <f t="shared" si="170"/>
        <v>0</v>
      </c>
      <c r="AF146" s="161">
        <f t="shared" si="170"/>
        <v>0</v>
      </c>
      <c r="AG146" s="161">
        <f t="shared" si="170"/>
        <v>0</v>
      </c>
      <c r="AH146" s="161">
        <f t="shared" si="170"/>
        <v>0</v>
      </c>
      <c r="AI146" s="161">
        <f t="shared" si="170"/>
        <v>0</v>
      </c>
      <c r="AJ146" s="161">
        <f t="shared" si="170"/>
        <v>0</v>
      </c>
      <c r="AK146" s="161">
        <f t="shared" ref="AK146:BP146" si="171">SUM(AK145:AK145)</f>
        <v>0</v>
      </c>
      <c r="AL146" s="161">
        <f t="shared" si="171"/>
        <v>0</v>
      </c>
      <c r="AM146" s="161">
        <f t="shared" si="171"/>
        <v>0</v>
      </c>
      <c r="AN146" s="161">
        <f t="shared" si="171"/>
        <v>0</v>
      </c>
      <c r="AO146" s="161">
        <f t="shared" si="171"/>
        <v>0</v>
      </c>
      <c r="AP146" s="161">
        <f t="shared" si="171"/>
        <v>0</v>
      </c>
      <c r="AQ146" s="161">
        <f t="shared" si="171"/>
        <v>0</v>
      </c>
      <c r="AR146" s="161">
        <f t="shared" si="171"/>
        <v>0</v>
      </c>
      <c r="AS146" s="161">
        <f t="shared" si="171"/>
        <v>0</v>
      </c>
      <c r="AT146" s="161">
        <f t="shared" si="171"/>
        <v>0</v>
      </c>
      <c r="AU146" s="161">
        <f t="shared" si="171"/>
        <v>0</v>
      </c>
      <c r="AV146" s="161">
        <f t="shared" si="171"/>
        <v>0</v>
      </c>
      <c r="AW146" s="161">
        <f t="shared" si="171"/>
        <v>0</v>
      </c>
      <c r="AX146" s="161">
        <f t="shared" si="171"/>
        <v>0</v>
      </c>
      <c r="AY146" s="161">
        <f t="shared" si="171"/>
        <v>0</v>
      </c>
      <c r="AZ146" s="161">
        <f t="shared" si="171"/>
        <v>0</v>
      </c>
      <c r="BA146" s="161">
        <f t="shared" si="171"/>
        <v>0</v>
      </c>
      <c r="BB146" s="161">
        <f t="shared" si="171"/>
        <v>0</v>
      </c>
      <c r="BC146" s="161">
        <f t="shared" si="171"/>
        <v>0</v>
      </c>
      <c r="BD146" s="161">
        <f t="shared" si="171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x14ac:dyDescent="0.3">
      <c r="A148" s="193"/>
      <c r="B148" s="207" t="s">
        <v>385</v>
      </c>
      <c r="C148" s="194"/>
      <c r="D148" s="209">
        <f>SUM(E148:BD148)</f>
        <v>28584.512179487232</v>
      </c>
      <c r="E148" s="210">
        <f t="shared" ref="E148:AJ148" si="172">E136-E146</f>
        <v>1549.1316025641026</v>
      </c>
      <c r="F148" s="210">
        <f t="shared" si="172"/>
        <v>-5401.1500641025632</v>
      </c>
      <c r="G148" s="210">
        <f t="shared" si="172"/>
        <v>-434.94173076922743</v>
      </c>
      <c r="H148" s="210">
        <f t="shared" si="172"/>
        <v>-9057.0817307692269</v>
      </c>
      <c r="I148" s="210">
        <f t="shared" si="172"/>
        <v>2472.9099358974381</v>
      </c>
      <c r="J148" s="210">
        <f t="shared" si="172"/>
        <v>770.92993589744219</v>
      </c>
      <c r="K148" s="210">
        <f t="shared" si="172"/>
        <v>-5870.6283974358994</v>
      </c>
      <c r="L148" s="210">
        <f t="shared" si="172"/>
        <v>-4273.5493974358906</v>
      </c>
      <c r="M148" s="210">
        <f t="shared" si="172"/>
        <v>728.28343589743599</v>
      </c>
      <c r="N148" s="210">
        <f t="shared" si="172"/>
        <v>8651.3107692307713</v>
      </c>
      <c r="O148" s="210">
        <f t="shared" si="172"/>
        <v>5573.2401025641029</v>
      </c>
      <c r="P148" s="210">
        <f t="shared" si="172"/>
        <v>2445.2017692307745</v>
      </c>
      <c r="Q148" s="210">
        <f t="shared" si="172"/>
        <v>4062.0717692307735</v>
      </c>
      <c r="R148" s="210">
        <f t="shared" si="172"/>
        <v>654.91006410256887</v>
      </c>
      <c r="S148" s="210">
        <f t="shared" si="172"/>
        <v>5222.7550641025664</v>
      </c>
      <c r="T148" s="210">
        <f t="shared" si="172"/>
        <v>1934.7617307692308</v>
      </c>
      <c r="U148" s="210">
        <f t="shared" si="172"/>
        <v>-70.048269230765072</v>
      </c>
      <c r="V148" s="210">
        <f t="shared" si="172"/>
        <v>1952.2308974358966</v>
      </c>
      <c r="W148" s="210">
        <f t="shared" si="172"/>
        <v>4768.8525641025626</v>
      </c>
      <c r="X148" s="210">
        <f t="shared" si="172"/>
        <v>4912.930897435901</v>
      </c>
      <c r="Y148" s="210">
        <f t="shared" si="172"/>
        <v>2768.7192307692312</v>
      </c>
      <c r="Z148" s="210">
        <f t="shared" si="172"/>
        <v>-3796.4814615384621</v>
      </c>
      <c r="AA148" s="210">
        <f t="shared" si="172"/>
        <v>1096.5368717948695</v>
      </c>
      <c r="AB148" s="210">
        <f t="shared" si="172"/>
        <v>-3426.8597948717979</v>
      </c>
      <c r="AC148" s="210">
        <f t="shared" si="172"/>
        <v>426.54687179486791</v>
      </c>
      <c r="AD148" s="210">
        <f t="shared" si="172"/>
        <v>-3293.6181282051293</v>
      </c>
      <c r="AE148" s="210">
        <f t="shared" si="172"/>
        <v>2374.070833333335</v>
      </c>
      <c r="AF148" s="210">
        <f t="shared" si="172"/>
        <v>1264.7058333333334</v>
      </c>
      <c r="AG148" s="210">
        <f t="shared" si="172"/>
        <v>-3760.3874999999935</v>
      </c>
      <c r="AH148" s="210">
        <f t="shared" si="172"/>
        <v>4074.2275000000009</v>
      </c>
      <c r="AI148" s="210">
        <f t="shared" si="172"/>
        <v>2505.5373717948678</v>
      </c>
      <c r="AJ148" s="210">
        <f t="shared" si="172"/>
        <v>234.84903846154339</v>
      </c>
      <c r="AK148" s="210">
        <f t="shared" ref="AK148:BD148" si="173">AK136-AK146</f>
        <v>-3451.0792948717954</v>
      </c>
      <c r="AL148" s="210">
        <f t="shared" si="173"/>
        <v>-818.19762820512551</v>
      </c>
      <c r="AM148" s="210">
        <f t="shared" si="173"/>
        <v>-374.17546153845979</v>
      </c>
      <c r="AN148" s="210">
        <f t="shared" si="173"/>
        <v>4271.5028717948699</v>
      </c>
      <c r="AO148" s="210">
        <f t="shared" si="173"/>
        <v>4150.5012051282065</v>
      </c>
      <c r="AP148" s="210">
        <f t="shared" si="173"/>
        <v>3745.9928717948751</v>
      </c>
      <c r="AQ148" s="210">
        <f t="shared" si="173"/>
        <v>0</v>
      </c>
      <c r="AR148" s="210">
        <f t="shared" si="173"/>
        <v>0</v>
      </c>
      <c r="AS148" s="210">
        <f t="shared" si="173"/>
        <v>0</v>
      </c>
      <c r="AT148" s="210">
        <f t="shared" si="173"/>
        <v>0</v>
      </c>
      <c r="AU148" s="210">
        <f t="shared" si="173"/>
        <v>0</v>
      </c>
      <c r="AV148" s="210">
        <f t="shared" si="173"/>
        <v>0</v>
      </c>
      <c r="AW148" s="210">
        <f t="shared" si="173"/>
        <v>0</v>
      </c>
      <c r="AX148" s="210">
        <f t="shared" si="173"/>
        <v>0</v>
      </c>
      <c r="AY148" s="210">
        <f t="shared" si="173"/>
        <v>0</v>
      </c>
      <c r="AZ148" s="210">
        <f t="shared" si="173"/>
        <v>0</v>
      </c>
      <c r="BA148" s="210">
        <f t="shared" si="173"/>
        <v>0</v>
      </c>
      <c r="BB148" s="210">
        <f t="shared" si="173"/>
        <v>0</v>
      </c>
      <c r="BC148" s="210">
        <f t="shared" si="173"/>
        <v>0</v>
      </c>
      <c r="BD148" s="210">
        <f t="shared" si="173"/>
        <v>0</v>
      </c>
      <c r="BE148" s="195"/>
      <c r="BF148" s="162">
        <f>SUM(E148:H148)</f>
        <v>-13344.041923076915</v>
      </c>
      <c r="BG148" s="157">
        <f>SUM(I148:L148)</f>
        <v>-6900.3379230769096</v>
      </c>
      <c r="BH148" s="157">
        <f>SUM(M148:Q148)</f>
        <v>21460.107846153856</v>
      </c>
      <c r="BI148" s="157">
        <f>SUM(R148:U148)</f>
        <v>7742.378589743601</v>
      </c>
      <c r="BJ148" s="157">
        <f>SUM(V148:Y148)</f>
        <v>14402.733589743591</v>
      </c>
      <c r="BK148" s="157">
        <f>SUM(Z148:AD148)</f>
        <v>-8993.8756410256519</v>
      </c>
      <c r="BL148" s="157">
        <f>SUM(AE148:AH148)</f>
        <v>3952.6166666666759</v>
      </c>
      <c r="BM148" s="157">
        <f>SUM(AI148:AL148)</f>
        <v>-1528.8905128205097</v>
      </c>
      <c r="BN148" s="157">
        <f>SUM(AM148:AQ148)</f>
        <v>11793.821487179492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28584.512179487232</v>
      </c>
      <c r="BS148" s="157">
        <f>SUM(BF148:BH148)</f>
        <v>1215.7280000000319</v>
      </c>
      <c r="BT148" s="157">
        <f>SUM(BI148:BK148)</f>
        <v>13151.236538461542</v>
      </c>
      <c r="BU148" s="157">
        <f>SUM(BL148:BN148)</f>
        <v>14217.547641025658</v>
      </c>
      <c r="BV148" s="157">
        <f>SUM(BO148:BQ148)</f>
        <v>0</v>
      </c>
      <c r="BW148" s="157">
        <f>SUM(BF148:BK148)</f>
        <v>14366.964538461574</v>
      </c>
      <c r="BX148" s="157">
        <f>SUM(BL148:BQ148)</f>
        <v>14217.547641025658</v>
      </c>
      <c r="BY148" s="157">
        <f>IF(Info!$O$3="Q1",$BS148,IF(Info!$O$3="Q2",$BS148+$BT148,IF(Info!$O$3="Q3",$BS148+$BT148+$BU148,$BR148)))</f>
        <v>1215.7280000000319</v>
      </c>
      <c r="BZ148" s="157">
        <f>IF(Info!$O$3="Q1",$BS148,IF(Info!$O$3="Q2",$BT148,IF(Info!$O$3="Q3",$BU148,$BV148)))</f>
        <v>1215.7280000000319</v>
      </c>
      <c r="CA148" s="197"/>
    </row>
    <row r="149" spans="1:79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21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6.6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x14ac:dyDescent="0.3">
      <c r="A152" s="223"/>
      <c r="B152" s="160" t="s">
        <v>387</v>
      </c>
      <c r="C152" s="225"/>
      <c r="D152" s="227">
        <f t="shared" ref="D152:AI152" si="174">IF(D73=0,0,D136/D74)</f>
        <v>3.7730676574852191E-2</v>
      </c>
      <c r="E152" s="228">
        <f t="shared" si="174"/>
        <v>8.0351406962804683E-2</v>
      </c>
      <c r="F152" s="228">
        <f t="shared" si="174"/>
        <v>-0.39979003630178434</v>
      </c>
      <c r="G152" s="228">
        <f t="shared" si="174"/>
        <v>-2.3361450364056541E-2</v>
      </c>
      <c r="H152" s="228">
        <f t="shared" si="174"/>
        <v>-0.36217063416354417</v>
      </c>
      <c r="I152" s="228">
        <f t="shared" si="174"/>
        <v>9.8344361069012759E-2</v>
      </c>
      <c r="J152" s="228">
        <f t="shared" si="174"/>
        <v>3.7193684985119588E-2</v>
      </c>
      <c r="K152" s="228">
        <f t="shared" si="174"/>
        <v>-0.40587815492256529</v>
      </c>
      <c r="L152" s="228">
        <f t="shared" si="174"/>
        <v>-0.22726558447346973</v>
      </c>
      <c r="M152" s="228">
        <f t="shared" si="174"/>
        <v>2.7001195149737849E-2</v>
      </c>
      <c r="N152" s="228">
        <f t="shared" si="174"/>
        <v>0.34799633831505872</v>
      </c>
      <c r="O152" s="228">
        <f t="shared" si="174"/>
        <v>0.29847342761393653</v>
      </c>
      <c r="P152" s="228">
        <f t="shared" si="174"/>
        <v>0.14374344466294497</v>
      </c>
      <c r="Q152" s="228">
        <f t="shared" si="174"/>
        <v>0.19952535070336222</v>
      </c>
      <c r="R152" s="228">
        <f t="shared" si="174"/>
        <v>2.4710665560395455E-2</v>
      </c>
      <c r="S152" s="228">
        <f t="shared" si="174"/>
        <v>0.23071449075118544</v>
      </c>
      <c r="T152" s="228">
        <f t="shared" si="174"/>
        <v>0.11086776778904628</v>
      </c>
      <c r="U152" s="228">
        <f t="shared" si="174"/>
        <v>-4.4767668421833101E-3</v>
      </c>
      <c r="V152" s="228">
        <f t="shared" si="174"/>
        <v>9.5862219142803892E-2</v>
      </c>
      <c r="W152" s="228">
        <f t="shared" si="174"/>
        <v>0.2040158830185457</v>
      </c>
      <c r="X152" s="228">
        <f t="shared" si="174"/>
        <v>0.20458256245113457</v>
      </c>
      <c r="Y152" s="228">
        <f t="shared" si="174"/>
        <v>0.14451599010203781</v>
      </c>
      <c r="Z152" s="228">
        <f t="shared" si="174"/>
        <v>-0.2542075326240259</v>
      </c>
      <c r="AA152" s="228">
        <f t="shared" si="174"/>
        <v>5.0883893115469973E-2</v>
      </c>
      <c r="AB152" s="228">
        <f t="shared" si="174"/>
        <v>-0.13412227119110817</v>
      </c>
      <c r="AC152" s="228">
        <f t="shared" si="174"/>
        <v>2.0681996363222963E-2</v>
      </c>
      <c r="AD152" s="228">
        <f t="shared" si="174"/>
        <v>-0.1858146083090384</v>
      </c>
      <c r="AE152" s="228">
        <f t="shared" si="174"/>
        <v>0.16703506939945284</v>
      </c>
      <c r="AF152" s="228">
        <f t="shared" si="174"/>
        <v>7.0980374365915505E-2</v>
      </c>
      <c r="AG152" s="228">
        <f t="shared" si="174"/>
        <v>-0.16180703917177072</v>
      </c>
      <c r="AH152" s="228">
        <f t="shared" si="174"/>
        <v>0.18611087002201782</v>
      </c>
      <c r="AI152" s="228">
        <f t="shared" si="174"/>
        <v>0.11808388701543722</v>
      </c>
      <c r="AJ152" s="228">
        <f t="shared" ref="AJ152:BD152" si="175">IF(AJ73=0,0,AJ136/AJ74)</f>
        <v>1.3972989318361649E-2</v>
      </c>
      <c r="AK152" s="228">
        <f t="shared" si="175"/>
        <v>-0.29096718114603493</v>
      </c>
      <c r="AL152" s="228">
        <f t="shared" si="175"/>
        <v>-4.9380312789467203E-2</v>
      </c>
      <c r="AM152" s="228">
        <f t="shared" si="175"/>
        <v>-1.4942279028227323E-2</v>
      </c>
      <c r="AN152" s="228">
        <f t="shared" si="175"/>
        <v>0.21596470304362833</v>
      </c>
      <c r="AO152" s="228">
        <f t="shared" si="175"/>
        <v>0.20876486258408153</v>
      </c>
      <c r="AP152" s="228">
        <f t="shared" si="175"/>
        <v>0.22970136752870504</v>
      </c>
      <c r="AQ152" s="228">
        <f t="shared" si="175"/>
        <v>0</v>
      </c>
      <c r="AR152" s="228">
        <f t="shared" si="175"/>
        <v>0</v>
      </c>
      <c r="AS152" s="228">
        <f t="shared" si="175"/>
        <v>0</v>
      </c>
      <c r="AT152" s="228">
        <f t="shared" si="175"/>
        <v>0</v>
      </c>
      <c r="AU152" s="228">
        <f t="shared" si="175"/>
        <v>0</v>
      </c>
      <c r="AV152" s="228">
        <f t="shared" si="175"/>
        <v>0</v>
      </c>
      <c r="AW152" s="228">
        <f t="shared" si="175"/>
        <v>0</v>
      </c>
      <c r="AX152" s="228">
        <f t="shared" si="175"/>
        <v>0</v>
      </c>
      <c r="AY152" s="228">
        <f t="shared" si="175"/>
        <v>0</v>
      </c>
      <c r="AZ152" s="228">
        <f t="shared" si="175"/>
        <v>0</v>
      </c>
      <c r="BA152" s="228">
        <f t="shared" si="175"/>
        <v>0</v>
      </c>
      <c r="BB152" s="228">
        <f t="shared" si="175"/>
        <v>0</v>
      </c>
      <c r="BC152" s="228">
        <f t="shared" si="175"/>
        <v>0</v>
      </c>
      <c r="BD152" s="228">
        <f t="shared" si="175"/>
        <v>0</v>
      </c>
      <c r="BE152" s="226"/>
      <c r="BF152" s="229">
        <f t="shared" ref="BF152:BZ152" si="176">IF(BF73=0,0,BF136/BF74)</f>
        <v>-0.17462566374231431</v>
      </c>
      <c r="BG152" s="228">
        <f t="shared" si="176"/>
        <v>-8.7190339485415713E-2</v>
      </c>
      <c r="BH152" s="228">
        <f t="shared" si="176"/>
        <v>0.19893559651089349</v>
      </c>
      <c r="BI152" s="228">
        <f t="shared" si="176"/>
        <v>9.4145330280822379E-2</v>
      </c>
      <c r="BJ152" s="228">
        <f t="shared" si="176"/>
        <v>0.16571464643937237</v>
      </c>
      <c r="BK152" s="228">
        <f t="shared" si="176"/>
        <v>-8.959472758877024E-2</v>
      </c>
      <c r="BL152" s="228">
        <f t="shared" si="176"/>
        <v>5.1224884428818465E-2</v>
      </c>
      <c r="BM152" s="228">
        <f t="shared" si="176"/>
        <v>-2.3006172227407386E-2</v>
      </c>
      <c r="BN152" s="228">
        <f t="shared" si="176"/>
        <v>0.14558579433417151</v>
      </c>
      <c r="BO152" s="228">
        <f t="shared" si="176"/>
        <v>0</v>
      </c>
      <c r="BP152" s="228">
        <f t="shared" si="176"/>
        <v>0</v>
      </c>
      <c r="BQ152" s="228">
        <f t="shared" si="176"/>
        <v>0</v>
      </c>
      <c r="BR152" s="228">
        <f t="shared" si="176"/>
        <v>3.7730676574852191E-2</v>
      </c>
      <c r="BS152" s="228">
        <f t="shared" si="176"/>
        <v>4.6149794587151422E-3</v>
      </c>
      <c r="BT152" s="228">
        <f t="shared" si="176"/>
        <v>4.8792237749310845E-2</v>
      </c>
      <c r="BU152" s="228">
        <f t="shared" si="176"/>
        <v>6.3293990490132193E-2</v>
      </c>
      <c r="BV152" s="228">
        <f t="shared" si="176"/>
        <v>0</v>
      </c>
      <c r="BW152" s="228">
        <f t="shared" si="176"/>
        <v>2.6956610554435462E-2</v>
      </c>
      <c r="BX152" s="228">
        <f t="shared" si="176"/>
        <v>6.3293990490132193E-2</v>
      </c>
      <c r="BY152" s="228">
        <f t="shared" si="176"/>
        <v>4.6149794587151422E-3</v>
      </c>
      <c r="BZ152" s="228">
        <f t="shared" si="176"/>
        <v>4.6149794587151422E-3</v>
      </c>
      <c r="CA152" s="225"/>
    </row>
    <row r="153" spans="1:79" x14ac:dyDescent="0.3">
      <c r="A153" s="223"/>
      <c r="B153" s="160" t="s">
        <v>388</v>
      </c>
      <c r="C153" s="225"/>
      <c r="D153" s="230"/>
      <c r="E153" s="228">
        <f t="shared" ref="E153:AJ153" si="177">IF(E73=0,0,E137/E78)</f>
        <v>8.0351406962804683E-2</v>
      </c>
      <c r="F153" s="228">
        <f t="shared" si="177"/>
        <v>-0.11747746297894703</v>
      </c>
      <c r="G153" s="228">
        <f t="shared" si="177"/>
        <v>-8.3391970064741472E-2</v>
      </c>
      <c r="H153" s="228">
        <f t="shared" si="177"/>
        <v>-0.17462566374231431</v>
      </c>
      <c r="I153" s="228">
        <f t="shared" si="177"/>
        <v>-0.10704090199577486</v>
      </c>
      <c r="J153" s="228">
        <f t="shared" si="177"/>
        <v>-8.2593577684169028E-2</v>
      </c>
      <c r="K153" s="228">
        <f t="shared" si="177"/>
        <v>-0.11678681444306434</v>
      </c>
      <c r="L153" s="228">
        <f t="shared" si="177"/>
        <v>-0.13014189573696211</v>
      </c>
      <c r="M153" s="228">
        <f t="shared" si="177"/>
        <v>-0.10692083199761784</v>
      </c>
      <c r="N153" s="228">
        <f t="shared" si="177"/>
        <v>-5.2388481592610482E-2</v>
      </c>
      <c r="O153" s="228">
        <f t="shared" si="177"/>
        <v>-2.3407568404669194E-2</v>
      </c>
      <c r="P153" s="228">
        <f t="shared" si="177"/>
        <v>-1.1709870418728454E-2</v>
      </c>
      <c r="Q153" s="228">
        <f t="shared" si="177"/>
        <v>4.6149794587151492E-3</v>
      </c>
      <c r="R153" s="228">
        <f t="shared" si="177"/>
        <v>6.4519446421213373E-3</v>
      </c>
      <c r="S153" s="228">
        <f t="shared" si="177"/>
        <v>2.2693680220177502E-2</v>
      </c>
      <c r="T153" s="228">
        <f t="shared" si="177"/>
        <v>2.7356190194602406E-2</v>
      </c>
      <c r="U153" s="228">
        <f t="shared" si="177"/>
        <v>2.591524013968827E-2</v>
      </c>
      <c r="V153" s="228">
        <f t="shared" si="177"/>
        <v>2.9806863067484927E-2</v>
      </c>
      <c r="W153" s="228">
        <f t="shared" si="177"/>
        <v>4.0264034218532675E-2</v>
      </c>
      <c r="X153" s="228">
        <f t="shared" si="177"/>
        <v>4.9808753800099505E-2</v>
      </c>
      <c r="Y153" s="228">
        <f t="shared" si="177"/>
        <v>5.4003227084157682E-2</v>
      </c>
      <c r="Z153" s="228">
        <f t="shared" si="177"/>
        <v>4.3717588790252351E-2</v>
      </c>
      <c r="AA153" s="228">
        <f t="shared" si="177"/>
        <v>4.4046821965890742E-2</v>
      </c>
      <c r="AB153" s="228">
        <f t="shared" si="177"/>
        <v>3.4843198693356149E-2</v>
      </c>
      <c r="AC153" s="228">
        <f t="shared" si="177"/>
        <v>3.427635407955304E-2</v>
      </c>
      <c r="AD153" s="228">
        <f t="shared" si="177"/>
        <v>2.6956610554435465E-2</v>
      </c>
      <c r="AE153" s="228">
        <f t="shared" si="177"/>
        <v>3.0595155238428318E-2</v>
      </c>
      <c r="AF153" s="228">
        <f t="shared" si="177"/>
        <v>3.1868739129317009E-2</v>
      </c>
      <c r="AG153" s="228">
        <f t="shared" si="177"/>
        <v>2.4217034156990828E-2</v>
      </c>
      <c r="AH153" s="228">
        <f t="shared" si="177"/>
        <v>3.0025783846583838E-2</v>
      </c>
      <c r="AI153" s="228">
        <f t="shared" si="177"/>
        <v>3.2985238697802656E-2</v>
      </c>
      <c r="AJ153" s="228">
        <f t="shared" si="177"/>
        <v>3.2492229776347893E-2</v>
      </c>
      <c r="AK153" s="228">
        <f t="shared" ref="AK153:BD153" si="178">IF(AK73=0,0,AK137/AK78)</f>
        <v>2.6679540266560536E-2</v>
      </c>
      <c r="AL153" s="228">
        <f t="shared" si="178"/>
        <v>2.4816860728475571E-2</v>
      </c>
      <c r="AM153" s="228">
        <f t="shared" si="178"/>
        <v>2.3397835398680272E-2</v>
      </c>
      <c r="AN153" s="228">
        <f t="shared" si="178"/>
        <v>2.8677433828755292E-2</v>
      </c>
      <c r="AO153" s="228">
        <f t="shared" si="178"/>
        <v>3.3507367202932847E-2</v>
      </c>
      <c r="AP153" s="228">
        <f t="shared" si="178"/>
        <v>3.7730676574852191E-2</v>
      </c>
      <c r="AQ153" s="228">
        <f t="shared" si="178"/>
        <v>0</v>
      </c>
      <c r="AR153" s="228">
        <f t="shared" si="178"/>
        <v>0</v>
      </c>
      <c r="AS153" s="228">
        <f t="shared" si="178"/>
        <v>0</v>
      </c>
      <c r="AT153" s="228">
        <f t="shared" si="178"/>
        <v>0</v>
      </c>
      <c r="AU153" s="228">
        <f t="shared" si="178"/>
        <v>0</v>
      </c>
      <c r="AV153" s="228">
        <f t="shared" si="178"/>
        <v>0</v>
      </c>
      <c r="AW153" s="228">
        <f t="shared" si="178"/>
        <v>0</v>
      </c>
      <c r="AX153" s="228">
        <f t="shared" si="178"/>
        <v>0</v>
      </c>
      <c r="AY153" s="228">
        <f t="shared" si="178"/>
        <v>0</v>
      </c>
      <c r="AZ153" s="228">
        <f t="shared" si="178"/>
        <v>0</v>
      </c>
      <c r="BA153" s="228">
        <f t="shared" si="178"/>
        <v>0</v>
      </c>
      <c r="BB153" s="228">
        <f t="shared" si="178"/>
        <v>0</v>
      </c>
      <c r="BC153" s="228">
        <f t="shared" si="178"/>
        <v>0</v>
      </c>
      <c r="BD153" s="228">
        <f t="shared" si="178"/>
        <v>0</v>
      </c>
      <c r="BE153" s="226"/>
      <c r="BF153" s="229">
        <f t="shared" ref="BF153:BZ153" si="179">IF(BF73=0,0,BF137/BF78)</f>
        <v>-1.5999886399736912E-2</v>
      </c>
      <c r="BG153" s="228">
        <f t="shared" si="179"/>
        <v>-2.2169838646272044E-2</v>
      </c>
      <c r="BH153" s="228">
        <f t="shared" si="179"/>
        <v>1.1906945111564873E-3</v>
      </c>
      <c r="BI153" s="228">
        <f t="shared" si="179"/>
        <v>8.119648479127068E-3</v>
      </c>
      <c r="BJ153" s="228">
        <f t="shared" si="179"/>
        <v>1.9628059833815204E-2</v>
      </c>
      <c r="BK153" s="228">
        <f t="shared" si="179"/>
        <v>1.1132351752856975E-2</v>
      </c>
      <c r="BL153" s="228">
        <f t="shared" si="179"/>
        <v>1.3394231185361231E-2</v>
      </c>
      <c r="BM153" s="228">
        <f t="shared" si="179"/>
        <v>1.1707540918400259E-2</v>
      </c>
      <c r="BN153" s="228">
        <f t="shared" si="179"/>
        <v>1.8865338287426089E-2</v>
      </c>
      <c r="BO153" s="228">
        <f t="shared" si="179"/>
        <v>0</v>
      </c>
      <c r="BP153" s="228">
        <f t="shared" si="179"/>
        <v>0</v>
      </c>
      <c r="BQ153" s="228">
        <f t="shared" si="179"/>
        <v>0</v>
      </c>
      <c r="BR153" s="228">
        <f t="shared" si="179"/>
        <v>0</v>
      </c>
      <c r="BS153" s="228">
        <f t="shared" si="179"/>
        <v>4.7934810947143321E-4</v>
      </c>
      <c r="BT153" s="228">
        <f t="shared" si="179"/>
        <v>5.1205496889247058E-3</v>
      </c>
      <c r="BU153" s="228">
        <f t="shared" si="179"/>
        <v>9.4326691437130461E-3</v>
      </c>
      <c r="BV153" s="228">
        <f t="shared" si="179"/>
        <v>0</v>
      </c>
      <c r="BW153" s="228">
        <f t="shared" si="179"/>
        <v>4.0318815325104118E-3</v>
      </c>
      <c r="BX153" s="228">
        <f t="shared" si="179"/>
        <v>7.5461353149704367E-3</v>
      </c>
      <c r="BY153" s="228">
        <f t="shared" si="179"/>
        <v>0</v>
      </c>
      <c r="BZ153" s="228">
        <f t="shared" si="179"/>
        <v>0</v>
      </c>
      <c r="CA153" s="225"/>
    </row>
    <row r="154" spans="1:79" ht="9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8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5.6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x14ac:dyDescent="0.3">
      <c r="A157" s="223"/>
      <c r="B157" s="78" t="s">
        <v>37</v>
      </c>
      <c r="C157" s="225"/>
      <c r="D157" s="227">
        <f t="shared" ref="D157:AI157" si="180">(IF(D$73=0,0,D82/D$74))</f>
        <v>0.23488891017950367</v>
      </c>
      <c r="E157" s="228">
        <f t="shared" si="180"/>
        <v>0.1477686743446717</v>
      </c>
      <c r="F157" s="228">
        <f t="shared" si="180"/>
        <v>0.20587615562831391</v>
      </c>
      <c r="G157" s="228">
        <f t="shared" si="180"/>
        <v>0.20563247515499172</v>
      </c>
      <c r="H157" s="228">
        <f t="shared" si="180"/>
        <v>0.72753333713215174</v>
      </c>
      <c r="I157" s="228">
        <f t="shared" si="180"/>
        <v>0.18226065054930488</v>
      </c>
      <c r="J157" s="228">
        <f t="shared" si="180"/>
        <v>0.10119917516754157</v>
      </c>
      <c r="K157" s="228">
        <f t="shared" si="180"/>
        <v>0.14278537197482027</v>
      </c>
      <c r="L157" s="228">
        <f t="shared" si="180"/>
        <v>0.26488198342126418</v>
      </c>
      <c r="M157" s="228">
        <f t="shared" si="180"/>
        <v>0.50735558005259718</v>
      </c>
      <c r="N157" s="228">
        <f t="shared" si="180"/>
        <v>0.13270271737928066</v>
      </c>
      <c r="O157" s="228">
        <f t="shared" si="180"/>
        <v>7.8256329054607096E-2</v>
      </c>
      <c r="P157" s="228">
        <f t="shared" si="180"/>
        <v>0.12527515486416774</v>
      </c>
      <c r="Q157" s="228">
        <f t="shared" si="180"/>
        <v>0.21411167475290013</v>
      </c>
      <c r="R157" s="228">
        <f t="shared" si="180"/>
        <v>0.44522547019597675</v>
      </c>
      <c r="S157" s="228">
        <f t="shared" si="180"/>
        <v>0.14383556348903379</v>
      </c>
      <c r="T157" s="228">
        <f t="shared" si="180"/>
        <v>7.8877089233757802E-2</v>
      </c>
      <c r="U157" s="228">
        <f t="shared" si="180"/>
        <v>8.9200744761531434E-2</v>
      </c>
      <c r="V157" s="228">
        <f t="shared" si="180"/>
        <v>0.15677855271061905</v>
      </c>
      <c r="W157" s="228">
        <f t="shared" si="180"/>
        <v>0.5725348655556225</v>
      </c>
      <c r="X157" s="228">
        <f t="shared" si="180"/>
        <v>0.14675101414775152</v>
      </c>
      <c r="Y157" s="228">
        <f t="shared" si="180"/>
        <v>6.8645531937845033E-2</v>
      </c>
      <c r="Z157" s="228">
        <f t="shared" si="180"/>
        <v>9.8592695138629644E-2</v>
      </c>
      <c r="AA157" s="228">
        <f t="shared" si="180"/>
        <v>0.16236729371602346</v>
      </c>
      <c r="AB157" s="228">
        <f t="shared" si="180"/>
        <v>0.46085859508315641</v>
      </c>
      <c r="AC157" s="228">
        <f t="shared" si="180"/>
        <v>0.14999272694360308</v>
      </c>
      <c r="AD157" s="228">
        <f t="shared" si="180"/>
        <v>9.8644357051012307E-2</v>
      </c>
      <c r="AE157" s="228">
        <f t="shared" si="180"/>
        <v>0.10491093546346332</v>
      </c>
      <c r="AF157" s="228">
        <f t="shared" si="180"/>
        <v>0.13994299670458468</v>
      </c>
      <c r="AG157" s="228">
        <f t="shared" si="180"/>
        <v>0.55391900584984033</v>
      </c>
      <c r="AH157" s="228">
        <f t="shared" si="180"/>
        <v>0.13623020912321732</v>
      </c>
      <c r="AI157" s="228">
        <f t="shared" si="180"/>
        <v>0.15057250154544394</v>
      </c>
      <c r="AJ157" s="228">
        <f t="shared" ref="AJ157:BD157" si="181">(IF(AJ$73=0,0,AJ82/AJ$74))</f>
        <v>0.12981814016975696</v>
      </c>
      <c r="AK157" s="228">
        <f t="shared" si="181"/>
        <v>0.10802551279222868</v>
      </c>
      <c r="AL157" s="228">
        <f t="shared" si="181"/>
        <v>0.13034762565526523</v>
      </c>
      <c r="AM157" s="228">
        <f t="shared" si="181"/>
        <v>0.56493305916504233</v>
      </c>
      <c r="AN157" s="228">
        <f t="shared" si="181"/>
        <v>0.20152984375032917</v>
      </c>
      <c r="AO157" s="228">
        <f t="shared" si="181"/>
        <v>0.12746749760138018</v>
      </c>
      <c r="AP157" s="228">
        <f t="shared" si="181"/>
        <v>9.0734052403406887E-2</v>
      </c>
      <c r="AQ157" s="228">
        <f t="shared" si="181"/>
        <v>0</v>
      </c>
      <c r="AR157" s="228">
        <f t="shared" si="181"/>
        <v>0</v>
      </c>
      <c r="AS157" s="228">
        <f t="shared" si="181"/>
        <v>0</v>
      </c>
      <c r="AT157" s="228">
        <f t="shared" si="181"/>
        <v>0</v>
      </c>
      <c r="AU157" s="228">
        <f t="shared" si="181"/>
        <v>0</v>
      </c>
      <c r="AV157" s="228">
        <f t="shared" si="181"/>
        <v>0</v>
      </c>
      <c r="AW157" s="228">
        <f t="shared" si="181"/>
        <v>0</v>
      </c>
      <c r="AX157" s="228">
        <f t="shared" si="181"/>
        <v>0</v>
      </c>
      <c r="AY157" s="228">
        <f t="shared" si="181"/>
        <v>0</v>
      </c>
      <c r="AZ157" s="228">
        <f t="shared" si="181"/>
        <v>0</v>
      </c>
      <c r="BA157" s="228">
        <f t="shared" si="181"/>
        <v>0</v>
      </c>
      <c r="BB157" s="228">
        <f t="shared" si="181"/>
        <v>0</v>
      </c>
      <c r="BC157" s="228">
        <f t="shared" si="181"/>
        <v>0</v>
      </c>
      <c r="BD157" s="228">
        <f t="shared" si="181"/>
        <v>0</v>
      </c>
      <c r="BE157" s="225"/>
      <c r="BF157" s="228">
        <f t="shared" ref="BF157:BZ157" si="182">(IF(BF$73=0,0,BF82/BF$74))</f>
        <v>0.36187495603782627</v>
      </c>
      <c r="BG157" s="47">
        <f t="shared" si="182"/>
        <v>0.17344677911704096</v>
      </c>
      <c r="BH157" s="47">
        <f t="shared" si="182"/>
        <v>0.23114676154221589</v>
      </c>
      <c r="BI157" s="47">
        <f t="shared" si="182"/>
        <v>0.2167855923263918</v>
      </c>
      <c r="BJ157" s="47">
        <f t="shared" si="182"/>
        <v>0.24639656790331083</v>
      </c>
      <c r="BK157" s="47">
        <f t="shared" si="182"/>
        <v>0.21505861077771538</v>
      </c>
      <c r="BL157" s="47">
        <f t="shared" si="182"/>
        <v>0.25711968697907917</v>
      </c>
      <c r="BM157" s="47">
        <f t="shared" si="182"/>
        <v>0.13268725516258958</v>
      </c>
      <c r="BN157" s="47">
        <f t="shared" si="182"/>
        <v>0.27338325139327924</v>
      </c>
      <c r="BO157" s="47">
        <f t="shared" si="182"/>
        <v>0</v>
      </c>
      <c r="BP157" s="47">
        <f t="shared" si="182"/>
        <v>0</v>
      </c>
      <c r="BQ157" s="47">
        <f t="shared" si="182"/>
        <v>0</v>
      </c>
      <c r="BR157" s="47">
        <f t="shared" si="182"/>
        <v>0.23488891017950372</v>
      </c>
      <c r="BS157" s="47">
        <f t="shared" si="182"/>
        <v>0.25173346212951575</v>
      </c>
      <c r="BT157" s="47">
        <f t="shared" si="182"/>
        <v>0.22569059336077996</v>
      </c>
      <c r="BU157" s="47">
        <f t="shared" si="182"/>
        <v>0.22617178631135981</v>
      </c>
      <c r="BV157" s="47">
        <f t="shared" si="182"/>
        <v>0</v>
      </c>
      <c r="BW157" s="47">
        <f t="shared" si="182"/>
        <v>0.23856288094772224</v>
      </c>
      <c r="BX157" s="47">
        <f t="shared" si="182"/>
        <v>0.22617178631135981</v>
      </c>
      <c r="BY157" s="47">
        <f t="shared" si="182"/>
        <v>0.25173346212951575</v>
      </c>
      <c r="BZ157" s="47">
        <f t="shared" si="182"/>
        <v>0.25173346212951575</v>
      </c>
      <c r="CA157" s="225"/>
    </row>
    <row r="158" spans="1:79" x14ac:dyDescent="0.3">
      <c r="A158" s="223"/>
      <c r="B158" s="78" t="s">
        <v>39</v>
      </c>
      <c r="C158" s="225"/>
      <c r="D158" s="227">
        <f t="shared" ref="D158:AI158" si="183">(IF(D$73=0,0,D83/D$74))</f>
        <v>8.4221428798494716E-3</v>
      </c>
      <c r="E158" s="228">
        <f t="shared" si="183"/>
        <v>0</v>
      </c>
      <c r="F158" s="228">
        <f t="shared" si="183"/>
        <v>3.774990809254402E-2</v>
      </c>
      <c r="G158" s="228">
        <f t="shared" si="183"/>
        <v>0</v>
      </c>
      <c r="H158" s="228">
        <f t="shared" si="183"/>
        <v>1.6794776824407609E-2</v>
      </c>
      <c r="I158" s="228">
        <f t="shared" si="183"/>
        <v>1.5112097963512237E-2</v>
      </c>
      <c r="J158" s="228">
        <f t="shared" si="183"/>
        <v>1.0131496369748154E-2</v>
      </c>
      <c r="K158" s="228">
        <f t="shared" si="183"/>
        <v>2.8337909824495501E-2</v>
      </c>
      <c r="L158" s="228">
        <f t="shared" si="183"/>
        <v>2.3664915433380378E-2</v>
      </c>
      <c r="M158" s="228">
        <f t="shared" si="183"/>
        <v>0</v>
      </c>
      <c r="N158" s="228">
        <f t="shared" si="183"/>
        <v>5.2292103691219142E-3</v>
      </c>
      <c r="O158" s="228">
        <f t="shared" si="183"/>
        <v>0</v>
      </c>
      <c r="P158" s="228">
        <f t="shared" si="183"/>
        <v>1.5406614886065527E-2</v>
      </c>
      <c r="Q158" s="228">
        <f t="shared" si="183"/>
        <v>6.6183089027159175E-3</v>
      </c>
      <c r="R158" s="228">
        <f t="shared" si="183"/>
        <v>0</v>
      </c>
      <c r="S158" s="228">
        <f t="shared" si="183"/>
        <v>5.0986627164522286E-3</v>
      </c>
      <c r="T158" s="228">
        <f t="shared" si="183"/>
        <v>1.5722240606954013E-2</v>
      </c>
      <c r="U158" s="228">
        <f t="shared" si="183"/>
        <v>1.6593525517029813E-2</v>
      </c>
      <c r="V158" s="228">
        <f t="shared" si="183"/>
        <v>1.3480994321948313E-2</v>
      </c>
      <c r="W158" s="228">
        <f t="shared" si="183"/>
        <v>0</v>
      </c>
      <c r="X158" s="228">
        <f t="shared" si="183"/>
        <v>5.4950324978398383E-3</v>
      </c>
      <c r="Y158" s="228">
        <f t="shared" si="183"/>
        <v>0</v>
      </c>
      <c r="Z158" s="228">
        <f t="shared" si="183"/>
        <v>8.6503968141041828E-3</v>
      </c>
      <c r="AA158" s="228">
        <f t="shared" si="183"/>
        <v>5.9596886898321492E-3</v>
      </c>
      <c r="AB158" s="228">
        <f t="shared" si="183"/>
        <v>5.0880095184916534E-3</v>
      </c>
      <c r="AC158" s="228">
        <f t="shared" si="183"/>
        <v>1.200975559298037E-2</v>
      </c>
      <c r="AD158" s="228">
        <f t="shared" si="183"/>
        <v>6.3468631216693659E-3</v>
      </c>
      <c r="AE158" s="228">
        <f t="shared" si="183"/>
        <v>1.9503260217605817E-2</v>
      </c>
      <c r="AF158" s="228">
        <f t="shared" si="183"/>
        <v>7.264131794163289E-3</v>
      </c>
      <c r="AG158" s="228">
        <f t="shared" si="183"/>
        <v>5.9513897405114886E-3</v>
      </c>
      <c r="AH158" s="228">
        <f t="shared" si="183"/>
        <v>0</v>
      </c>
      <c r="AI158" s="228">
        <f t="shared" si="183"/>
        <v>0</v>
      </c>
      <c r="AJ158" s="228">
        <f t="shared" ref="AJ158:BD158" si="184">(IF(AJ$73=0,0,AJ83/AJ$74))</f>
        <v>1.5239158642320845E-2</v>
      </c>
      <c r="AK158" s="228">
        <f t="shared" si="184"/>
        <v>2.052068242082055E-2</v>
      </c>
      <c r="AL158" s="228">
        <f t="shared" si="184"/>
        <v>1.5996443223087665E-2</v>
      </c>
      <c r="AM158" s="228">
        <f t="shared" si="184"/>
        <v>4.7637128793760457E-3</v>
      </c>
      <c r="AN158" s="228">
        <f t="shared" si="184"/>
        <v>6.5727244574869019E-3</v>
      </c>
      <c r="AO158" s="228">
        <f t="shared" si="184"/>
        <v>5.850746118511308E-3</v>
      </c>
      <c r="AP158" s="228">
        <f t="shared" si="184"/>
        <v>0</v>
      </c>
      <c r="AQ158" s="228">
        <f t="shared" si="184"/>
        <v>0</v>
      </c>
      <c r="AR158" s="228">
        <f t="shared" si="184"/>
        <v>0</v>
      </c>
      <c r="AS158" s="228">
        <f t="shared" si="184"/>
        <v>0</v>
      </c>
      <c r="AT158" s="228">
        <f t="shared" si="184"/>
        <v>0</v>
      </c>
      <c r="AU158" s="228">
        <f t="shared" si="184"/>
        <v>0</v>
      </c>
      <c r="AV158" s="228">
        <f t="shared" si="184"/>
        <v>0</v>
      </c>
      <c r="AW158" s="228">
        <f t="shared" si="184"/>
        <v>0</v>
      </c>
      <c r="AX158" s="228">
        <f t="shared" si="184"/>
        <v>0</v>
      </c>
      <c r="AY158" s="228">
        <f t="shared" si="184"/>
        <v>0</v>
      </c>
      <c r="AZ158" s="228">
        <f t="shared" si="184"/>
        <v>0</v>
      </c>
      <c r="BA158" s="228">
        <f t="shared" si="184"/>
        <v>0</v>
      </c>
      <c r="BB158" s="228">
        <f t="shared" si="184"/>
        <v>0</v>
      </c>
      <c r="BC158" s="228">
        <f t="shared" si="184"/>
        <v>0</v>
      </c>
      <c r="BD158" s="228">
        <f t="shared" si="184"/>
        <v>0</v>
      </c>
      <c r="BE158" s="225"/>
      <c r="BF158" s="228">
        <f t="shared" ref="BF158:BZ158" si="185">(IF(BF$73=0,0,BF83/BF$74))</f>
        <v>1.2170365487199034E-2</v>
      </c>
      <c r="BG158" s="228">
        <f t="shared" si="185"/>
        <v>1.8257015688227667E-2</v>
      </c>
      <c r="BH158" s="228">
        <f t="shared" si="185"/>
        <v>4.883631140402309E-3</v>
      </c>
      <c r="BI158" s="228">
        <f t="shared" si="185"/>
        <v>7.8969015962702029E-3</v>
      </c>
      <c r="BJ158" s="228">
        <f t="shared" si="185"/>
        <v>4.6770985075760265E-3</v>
      </c>
      <c r="BK158" s="228">
        <f t="shared" si="185"/>
        <v>7.4494951800909799E-3</v>
      </c>
      <c r="BL158" s="228">
        <f t="shared" si="185"/>
        <v>7.0622807306485423E-3</v>
      </c>
      <c r="BM158" s="228">
        <f t="shared" si="185"/>
        <v>1.1504963208555074E-2</v>
      </c>
      <c r="BN158" s="228">
        <f t="shared" si="185"/>
        <v>4.5131785591614806E-3</v>
      </c>
      <c r="BO158" s="228">
        <f t="shared" si="185"/>
        <v>0</v>
      </c>
      <c r="BP158" s="228">
        <f t="shared" si="185"/>
        <v>0</v>
      </c>
      <c r="BQ158" s="228">
        <f t="shared" si="185"/>
        <v>0</v>
      </c>
      <c r="BR158" s="228">
        <f t="shared" si="185"/>
        <v>8.4221428798494716E-3</v>
      </c>
      <c r="BS158" s="228">
        <f t="shared" si="185"/>
        <v>1.1015034526928206E-2</v>
      </c>
      <c r="BT158" s="228">
        <f t="shared" si="185"/>
        <v>6.6920331529705234E-3</v>
      </c>
      <c r="BU158" s="228">
        <f t="shared" si="185"/>
        <v>7.4573359644590264E-3</v>
      </c>
      <c r="BV158" s="228">
        <f t="shared" si="185"/>
        <v>0</v>
      </c>
      <c r="BW158" s="228">
        <f t="shared" si="185"/>
        <v>8.8287761292717183E-3</v>
      </c>
      <c r="BX158" s="228">
        <f t="shared" si="185"/>
        <v>7.4573359644590264E-3</v>
      </c>
      <c r="BY158" s="228">
        <f t="shared" si="185"/>
        <v>1.1015034526928206E-2</v>
      </c>
      <c r="BZ158" s="228">
        <f t="shared" si="185"/>
        <v>1.1015034526928206E-2</v>
      </c>
      <c r="CA158" s="225"/>
    </row>
    <row r="159" spans="1:79" x14ac:dyDescent="0.3">
      <c r="A159" s="223"/>
      <c r="B159" s="78" t="s">
        <v>41</v>
      </c>
      <c r="C159" s="225"/>
      <c r="D159" s="227">
        <f t="shared" ref="D159:AI159" si="186">(IF(D$73=0,0,D84/D$74))</f>
        <v>0</v>
      </c>
      <c r="E159" s="228">
        <f t="shared" si="186"/>
        <v>0</v>
      </c>
      <c r="F159" s="228">
        <f t="shared" si="186"/>
        <v>0</v>
      </c>
      <c r="G159" s="228">
        <f t="shared" si="186"/>
        <v>0</v>
      </c>
      <c r="H159" s="228">
        <f t="shared" si="186"/>
        <v>0</v>
      </c>
      <c r="I159" s="228">
        <f t="shared" si="186"/>
        <v>0</v>
      </c>
      <c r="J159" s="228">
        <f t="shared" si="186"/>
        <v>0</v>
      </c>
      <c r="K159" s="228">
        <f t="shared" si="186"/>
        <v>0</v>
      </c>
      <c r="L159" s="228">
        <f t="shared" si="186"/>
        <v>0</v>
      </c>
      <c r="M159" s="228">
        <f t="shared" si="186"/>
        <v>0</v>
      </c>
      <c r="N159" s="228">
        <f t="shared" si="186"/>
        <v>0</v>
      </c>
      <c r="O159" s="228">
        <f t="shared" si="186"/>
        <v>0</v>
      </c>
      <c r="P159" s="228">
        <f t="shared" si="186"/>
        <v>0</v>
      </c>
      <c r="Q159" s="228">
        <f t="shared" si="186"/>
        <v>0</v>
      </c>
      <c r="R159" s="228">
        <f t="shared" si="186"/>
        <v>0</v>
      </c>
      <c r="S159" s="228">
        <f t="shared" si="186"/>
        <v>0</v>
      </c>
      <c r="T159" s="228">
        <f t="shared" si="186"/>
        <v>0</v>
      </c>
      <c r="U159" s="228">
        <f t="shared" si="186"/>
        <v>0</v>
      </c>
      <c r="V159" s="228">
        <f t="shared" si="186"/>
        <v>0</v>
      </c>
      <c r="W159" s="228">
        <f t="shared" si="186"/>
        <v>0</v>
      </c>
      <c r="X159" s="228">
        <f t="shared" si="186"/>
        <v>0</v>
      </c>
      <c r="Y159" s="228">
        <f t="shared" si="186"/>
        <v>0</v>
      </c>
      <c r="Z159" s="228">
        <f t="shared" si="186"/>
        <v>0</v>
      </c>
      <c r="AA159" s="228">
        <f t="shared" si="186"/>
        <v>0</v>
      </c>
      <c r="AB159" s="228">
        <f t="shared" si="186"/>
        <v>0</v>
      </c>
      <c r="AC159" s="228">
        <f t="shared" si="186"/>
        <v>0</v>
      </c>
      <c r="AD159" s="228">
        <f t="shared" si="186"/>
        <v>0</v>
      </c>
      <c r="AE159" s="228">
        <f t="shared" si="186"/>
        <v>0</v>
      </c>
      <c r="AF159" s="228">
        <f t="shared" si="186"/>
        <v>0</v>
      </c>
      <c r="AG159" s="228">
        <f t="shared" si="186"/>
        <v>0</v>
      </c>
      <c r="AH159" s="228">
        <f t="shared" si="186"/>
        <v>0</v>
      </c>
      <c r="AI159" s="228">
        <f t="shared" si="186"/>
        <v>0</v>
      </c>
      <c r="AJ159" s="228">
        <f t="shared" ref="AJ159:BD159" si="187">(IF(AJ$73=0,0,AJ84/AJ$74))</f>
        <v>0</v>
      </c>
      <c r="AK159" s="228">
        <f t="shared" si="187"/>
        <v>0</v>
      </c>
      <c r="AL159" s="228">
        <f t="shared" si="187"/>
        <v>0</v>
      </c>
      <c r="AM159" s="228">
        <f t="shared" si="187"/>
        <v>0</v>
      </c>
      <c r="AN159" s="228">
        <f t="shared" si="187"/>
        <v>0</v>
      </c>
      <c r="AO159" s="228">
        <f t="shared" si="187"/>
        <v>0</v>
      </c>
      <c r="AP159" s="228">
        <f t="shared" si="187"/>
        <v>0</v>
      </c>
      <c r="AQ159" s="228">
        <f t="shared" si="187"/>
        <v>0</v>
      </c>
      <c r="AR159" s="228">
        <f t="shared" si="187"/>
        <v>0</v>
      </c>
      <c r="AS159" s="228">
        <f t="shared" si="187"/>
        <v>0</v>
      </c>
      <c r="AT159" s="228">
        <f t="shared" si="187"/>
        <v>0</v>
      </c>
      <c r="AU159" s="228">
        <f t="shared" si="187"/>
        <v>0</v>
      </c>
      <c r="AV159" s="228">
        <f t="shared" si="187"/>
        <v>0</v>
      </c>
      <c r="AW159" s="228">
        <f t="shared" si="187"/>
        <v>0</v>
      </c>
      <c r="AX159" s="228">
        <f t="shared" si="187"/>
        <v>0</v>
      </c>
      <c r="AY159" s="228">
        <f t="shared" si="187"/>
        <v>0</v>
      </c>
      <c r="AZ159" s="228">
        <f t="shared" si="187"/>
        <v>0</v>
      </c>
      <c r="BA159" s="228">
        <f t="shared" si="187"/>
        <v>0</v>
      </c>
      <c r="BB159" s="228">
        <f t="shared" si="187"/>
        <v>0</v>
      </c>
      <c r="BC159" s="228">
        <f t="shared" si="187"/>
        <v>0</v>
      </c>
      <c r="BD159" s="228">
        <f t="shared" si="187"/>
        <v>0</v>
      </c>
      <c r="BE159" s="226"/>
      <c r="BF159" s="229">
        <f t="shared" ref="BF159:BZ159" si="188">(IF(BF$73=0,0,BF84/BF$74))</f>
        <v>0</v>
      </c>
      <c r="BG159" s="228">
        <f t="shared" si="188"/>
        <v>0</v>
      </c>
      <c r="BH159" s="228">
        <f t="shared" si="188"/>
        <v>0</v>
      </c>
      <c r="BI159" s="228">
        <f t="shared" si="188"/>
        <v>0</v>
      </c>
      <c r="BJ159" s="228">
        <f t="shared" si="188"/>
        <v>0</v>
      </c>
      <c r="BK159" s="228">
        <f t="shared" si="188"/>
        <v>0</v>
      </c>
      <c r="BL159" s="228">
        <f t="shared" si="188"/>
        <v>0</v>
      </c>
      <c r="BM159" s="228">
        <f t="shared" si="188"/>
        <v>0</v>
      </c>
      <c r="BN159" s="228">
        <f t="shared" si="188"/>
        <v>0</v>
      </c>
      <c r="BO159" s="228">
        <f t="shared" si="188"/>
        <v>0</v>
      </c>
      <c r="BP159" s="228">
        <f t="shared" si="188"/>
        <v>0</v>
      </c>
      <c r="BQ159" s="228">
        <f t="shared" si="188"/>
        <v>0</v>
      </c>
      <c r="BR159" s="228">
        <f t="shared" si="188"/>
        <v>0</v>
      </c>
      <c r="BS159" s="228">
        <f t="shared" si="188"/>
        <v>0</v>
      </c>
      <c r="BT159" s="228">
        <f t="shared" si="188"/>
        <v>0</v>
      </c>
      <c r="BU159" s="228">
        <f t="shared" si="188"/>
        <v>0</v>
      </c>
      <c r="BV159" s="228">
        <f t="shared" si="188"/>
        <v>0</v>
      </c>
      <c r="BW159" s="228">
        <f t="shared" si="188"/>
        <v>0</v>
      </c>
      <c r="BX159" s="228">
        <f t="shared" si="188"/>
        <v>0</v>
      </c>
      <c r="BY159" s="228">
        <f t="shared" si="188"/>
        <v>0</v>
      </c>
      <c r="BZ159" s="228">
        <f t="shared" si="188"/>
        <v>0</v>
      </c>
      <c r="CA159" s="225"/>
    </row>
    <row r="160" spans="1:79" x14ac:dyDescent="0.3">
      <c r="A160" s="223"/>
      <c r="B160" s="78" t="s">
        <v>43</v>
      </c>
      <c r="C160" s="225"/>
      <c r="D160" s="227">
        <f t="shared" ref="D160:AI160" si="189">(IF(D$73=0,0,D85/D$74))</f>
        <v>0</v>
      </c>
      <c r="E160" s="228">
        <f t="shared" si="189"/>
        <v>0</v>
      </c>
      <c r="F160" s="228">
        <f t="shared" si="189"/>
        <v>0</v>
      </c>
      <c r="G160" s="228">
        <f t="shared" si="189"/>
        <v>0</v>
      </c>
      <c r="H160" s="228">
        <f t="shared" si="189"/>
        <v>0</v>
      </c>
      <c r="I160" s="228">
        <f t="shared" si="189"/>
        <v>0</v>
      </c>
      <c r="J160" s="228">
        <f t="shared" si="189"/>
        <v>0</v>
      </c>
      <c r="K160" s="228">
        <f t="shared" si="189"/>
        <v>0</v>
      </c>
      <c r="L160" s="228">
        <f t="shared" si="189"/>
        <v>0</v>
      </c>
      <c r="M160" s="228">
        <f t="shared" si="189"/>
        <v>0</v>
      </c>
      <c r="N160" s="228">
        <f t="shared" si="189"/>
        <v>0</v>
      </c>
      <c r="O160" s="228">
        <f t="shared" si="189"/>
        <v>0</v>
      </c>
      <c r="P160" s="228">
        <f t="shared" si="189"/>
        <v>0</v>
      </c>
      <c r="Q160" s="228">
        <f t="shared" si="189"/>
        <v>0</v>
      </c>
      <c r="R160" s="228">
        <f t="shared" si="189"/>
        <v>0</v>
      </c>
      <c r="S160" s="228">
        <f t="shared" si="189"/>
        <v>0</v>
      </c>
      <c r="T160" s="228">
        <f t="shared" si="189"/>
        <v>0</v>
      </c>
      <c r="U160" s="228">
        <f t="shared" si="189"/>
        <v>0</v>
      </c>
      <c r="V160" s="228">
        <f t="shared" si="189"/>
        <v>0</v>
      </c>
      <c r="W160" s="228">
        <f t="shared" si="189"/>
        <v>0</v>
      </c>
      <c r="X160" s="228">
        <f t="shared" si="189"/>
        <v>0</v>
      </c>
      <c r="Y160" s="228">
        <f t="shared" si="189"/>
        <v>0</v>
      </c>
      <c r="Z160" s="228">
        <f t="shared" si="189"/>
        <v>0</v>
      </c>
      <c r="AA160" s="228">
        <f t="shared" si="189"/>
        <v>0</v>
      </c>
      <c r="AB160" s="228">
        <f t="shared" si="189"/>
        <v>0</v>
      </c>
      <c r="AC160" s="228">
        <f t="shared" si="189"/>
        <v>0</v>
      </c>
      <c r="AD160" s="228">
        <f t="shared" si="189"/>
        <v>0</v>
      </c>
      <c r="AE160" s="228">
        <f t="shared" si="189"/>
        <v>0</v>
      </c>
      <c r="AF160" s="228">
        <f t="shared" si="189"/>
        <v>0</v>
      </c>
      <c r="AG160" s="228">
        <f t="shared" si="189"/>
        <v>0</v>
      </c>
      <c r="AH160" s="228">
        <f t="shared" si="189"/>
        <v>0</v>
      </c>
      <c r="AI160" s="228">
        <f t="shared" si="189"/>
        <v>0</v>
      </c>
      <c r="AJ160" s="228">
        <f t="shared" ref="AJ160:BD160" si="190">(IF(AJ$73=0,0,AJ85/AJ$74))</f>
        <v>0</v>
      </c>
      <c r="AK160" s="228">
        <f t="shared" si="190"/>
        <v>0</v>
      </c>
      <c r="AL160" s="228">
        <f t="shared" si="190"/>
        <v>0</v>
      </c>
      <c r="AM160" s="228">
        <f t="shared" si="190"/>
        <v>0</v>
      </c>
      <c r="AN160" s="228">
        <f t="shared" si="190"/>
        <v>0</v>
      </c>
      <c r="AO160" s="228">
        <f t="shared" si="190"/>
        <v>0</v>
      </c>
      <c r="AP160" s="228">
        <f t="shared" si="190"/>
        <v>0</v>
      </c>
      <c r="AQ160" s="228">
        <f t="shared" si="190"/>
        <v>0</v>
      </c>
      <c r="AR160" s="228">
        <f t="shared" si="190"/>
        <v>0</v>
      </c>
      <c r="AS160" s="228">
        <f t="shared" si="190"/>
        <v>0</v>
      </c>
      <c r="AT160" s="228">
        <f t="shared" si="190"/>
        <v>0</v>
      </c>
      <c r="AU160" s="228">
        <f t="shared" si="190"/>
        <v>0</v>
      </c>
      <c r="AV160" s="228">
        <f t="shared" si="190"/>
        <v>0</v>
      </c>
      <c r="AW160" s="228">
        <f t="shared" si="190"/>
        <v>0</v>
      </c>
      <c r="AX160" s="228">
        <f t="shared" si="190"/>
        <v>0</v>
      </c>
      <c r="AY160" s="228">
        <f t="shared" si="190"/>
        <v>0</v>
      </c>
      <c r="AZ160" s="228">
        <f t="shared" si="190"/>
        <v>0</v>
      </c>
      <c r="BA160" s="228">
        <f t="shared" si="190"/>
        <v>0</v>
      </c>
      <c r="BB160" s="228">
        <f t="shared" si="190"/>
        <v>0</v>
      </c>
      <c r="BC160" s="228">
        <f t="shared" si="190"/>
        <v>0</v>
      </c>
      <c r="BD160" s="228">
        <f t="shared" si="190"/>
        <v>0</v>
      </c>
      <c r="BE160" s="226"/>
      <c r="BF160" s="229">
        <f t="shared" ref="BF160:BZ160" si="191">(IF(BF$73=0,0,BF85/BF$74))</f>
        <v>0</v>
      </c>
      <c r="BG160" s="228">
        <f t="shared" si="191"/>
        <v>0</v>
      </c>
      <c r="BH160" s="228">
        <f t="shared" si="191"/>
        <v>0</v>
      </c>
      <c r="BI160" s="228">
        <f t="shared" si="191"/>
        <v>0</v>
      </c>
      <c r="BJ160" s="228">
        <f t="shared" si="191"/>
        <v>0</v>
      </c>
      <c r="BK160" s="228">
        <f t="shared" si="191"/>
        <v>0</v>
      </c>
      <c r="BL160" s="228">
        <f t="shared" si="191"/>
        <v>0</v>
      </c>
      <c r="BM160" s="228">
        <f t="shared" si="191"/>
        <v>0</v>
      </c>
      <c r="BN160" s="228">
        <f t="shared" si="191"/>
        <v>0</v>
      </c>
      <c r="BO160" s="228">
        <f t="shared" si="191"/>
        <v>0</v>
      </c>
      <c r="BP160" s="228">
        <f t="shared" si="191"/>
        <v>0</v>
      </c>
      <c r="BQ160" s="228">
        <f t="shared" si="191"/>
        <v>0</v>
      </c>
      <c r="BR160" s="228">
        <f t="shared" si="191"/>
        <v>0</v>
      </c>
      <c r="BS160" s="228">
        <f t="shared" si="191"/>
        <v>0</v>
      </c>
      <c r="BT160" s="228">
        <f t="shared" si="191"/>
        <v>0</v>
      </c>
      <c r="BU160" s="228">
        <f t="shared" si="191"/>
        <v>0</v>
      </c>
      <c r="BV160" s="228">
        <f t="shared" si="191"/>
        <v>0</v>
      </c>
      <c r="BW160" s="228">
        <f t="shared" si="191"/>
        <v>0</v>
      </c>
      <c r="BX160" s="228">
        <f t="shared" si="191"/>
        <v>0</v>
      </c>
      <c r="BY160" s="228">
        <f t="shared" si="191"/>
        <v>0</v>
      </c>
      <c r="BZ160" s="228">
        <f t="shared" si="191"/>
        <v>0</v>
      </c>
      <c r="CA160" s="225"/>
    </row>
    <row r="161" spans="1:79" x14ac:dyDescent="0.3">
      <c r="A161" s="223"/>
      <c r="B161" s="160" t="s">
        <v>348</v>
      </c>
      <c r="C161" s="225"/>
      <c r="D161" s="238">
        <f t="shared" ref="D161:AI161" si="192">(IF(D$73=0,0,D86/D$74))</f>
        <v>0.24331105305935319</v>
      </c>
      <c r="E161" s="238">
        <f t="shared" si="192"/>
        <v>0.1477686743446717</v>
      </c>
      <c r="F161" s="238">
        <f t="shared" si="192"/>
        <v>0.24362606372085793</v>
      </c>
      <c r="G161" s="238">
        <f t="shared" si="192"/>
        <v>0.20563247515499172</v>
      </c>
      <c r="H161" s="238">
        <f t="shared" si="192"/>
        <v>0.7443281139565594</v>
      </c>
      <c r="I161" s="238">
        <f t="shared" si="192"/>
        <v>0.19737274851281711</v>
      </c>
      <c r="J161" s="238">
        <f t="shared" si="192"/>
        <v>0.11133067153728972</v>
      </c>
      <c r="K161" s="238">
        <f t="shared" si="192"/>
        <v>0.1711232817993158</v>
      </c>
      <c r="L161" s="238">
        <f t="shared" si="192"/>
        <v>0.28854689885464457</v>
      </c>
      <c r="M161" s="238">
        <f t="shared" si="192"/>
        <v>0.50735558005259718</v>
      </c>
      <c r="N161" s="238">
        <f t="shared" si="192"/>
        <v>0.13793192774840257</v>
      </c>
      <c r="O161" s="238">
        <f t="shared" si="192"/>
        <v>7.8256329054607096E-2</v>
      </c>
      <c r="P161" s="238">
        <f t="shared" si="192"/>
        <v>0.14068176975023328</v>
      </c>
      <c r="Q161" s="238">
        <f t="shared" si="192"/>
        <v>0.22072998365561605</v>
      </c>
      <c r="R161" s="238">
        <f t="shared" si="192"/>
        <v>0.44522547019597675</v>
      </c>
      <c r="S161" s="238">
        <f t="shared" si="192"/>
        <v>0.14893422620548602</v>
      </c>
      <c r="T161" s="238">
        <f t="shared" si="192"/>
        <v>9.4599329840711815E-2</v>
      </c>
      <c r="U161" s="238">
        <f t="shared" si="192"/>
        <v>0.10579427027856124</v>
      </c>
      <c r="V161" s="238">
        <f t="shared" si="192"/>
        <v>0.17025954703256735</v>
      </c>
      <c r="W161" s="238">
        <f t="shared" si="192"/>
        <v>0.5725348655556225</v>
      </c>
      <c r="X161" s="238">
        <f t="shared" si="192"/>
        <v>0.15224604664559135</v>
      </c>
      <c r="Y161" s="238">
        <f t="shared" si="192"/>
        <v>6.8645531937845033E-2</v>
      </c>
      <c r="Z161" s="238">
        <f t="shared" si="192"/>
        <v>0.10724309195273383</v>
      </c>
      <c r="AA161" s="238">
        <f t="shared" si="192"/>
        <v>0.16832698240585559</v>
      </c>
      <c r="AB161" s="238">
        <f t="shared" si="192"/>
        <v>0.46594660460164805</v>
      </c>
      <c r="AC161" s="238">
        <f t="shared" si="192"/>
        <v>0.16200248253658348</v>
      </c>
      <c r="AD161" s="238">
        <f t="shared" si="192"/>
        <v>0.10499122017268167</v>
      </c>
      <c r="AE161" s="238">
        <f t="shared" si="192"/>
        <v>0.12441419568106914</v>
      </c>
      <c r="AF161" s="238">
        <f t="shared" si="192"/>
        <v>0.14720712849874795</v>
      </c>
      <c r="AG161" s="238">
        <f t="shared" si="192"/>
        <v>0.55987039559035179</v>
      </c>
      <c r="AH161" s="238">
        <f t="shared" si="192"/>
        <v>0.13623020912321732</v>
      </c>
      <c r="AI161" s="238">
        <f t="shared" si="192"/>
        <v>0.15057250154544394</v>
      </c>
      <c r="AJ161" s="238">
        <f t="shared" ref="AJ161:BD161" si="193">(IF(AJ$73=0,0,AJ86/AJ$74))</f>
        <v>0.1450572988120778</v>
      </c>
      <c r="AK161" s="238">
        <f t="shared" si="193"/>
        <v>0.12854619521304925</v>
      </c>
      <c r="AL161" s="238">
        <f t="shared" si="193"/>
        <v>0.14634406887835291</v>
      </c>
      <c r="AM161" s="238">
        <f t="shared" si="193"/>
        <v>0.56969677204441849</v>
      </c>
      <c r="AN161" s="238">
        <f t="shared" si="193"/>
        <v>0.20810256820781609</v>
      </c>
      <c r="AO161" s="238">
        <f t="shared" si="193"/>
        <v>0.13331824371989151</v>
      </c>
      <c r="AP161" s="238">
        <f t="shared" si="193"/>
        <v>9.0734052403406887E-2</v>
      </c>
      <c r="AQ161" s="238">
        <f t="shared" si="193"/>
        <v>0</v>
      </c>
      <c r="AR161" s="238">
        <f t="shared" si="193"/>
        <v>0</v>
      </c>
      <c r="AS161" s="238">
        <f t="shared" si="193"/>
        <v>0</v>
      </c>
      <c r="AT161" s="238">
        <f t="shared" si="193"/>
        <v>0</v>
      </c>
      <c r="AU161" s="238">
        <f t="shared" si="193"/>
        <v>0</v>
      </c>
      <c r="AV161" s="238">
        <f t="shared" si="193"/>
        <v>0</v>
      </c>
      <c r="AW161" s="238">
        <f t="shared" si="193"/>
        <v>0</v>
      </c>
      <c r="AX161" s="238">
        <f t="shared" si="193"/>
        <v>0</v>
      </c>
      <c r="AY161" s="238">
        <f t="shared" si="193"/>
        <v>0</v>
      </c>
      <c r="AZ161" s="238">
        <f t="shared" si="193"/>
        <v>0</v>
      </c>
      <c r="BA161" s="238">
        <f t="shared" si="193"/>
        <v>0</v>
      </c>
      <c r="BB161" s="238">
        <f t="shared" si="193"/>
        <v>0</v>
      </c>
      <c r="BC161" s="238">
        <f t="shared" si="193"/>
        <v>0</v>
      </c>
      <c r="BD161" s="238">
        <f t="shared" si="193"/>
        <v>0</v>
      </c>
      <c r="BE161" s="226"/>
      <c r="BF161" s="239">
        <f t="shared" ref="BF161:BZ161" si="194">(IF(BF$73=0,0,BF86/BF$74))</f>
        <v>0.37404532152502529</v>
      </c>
      <c r="BG161" s="238">
        <f t="shared" si="194"/>
        <v>0.19170379480526861</v>
      </c>
      <c r="BH161" s="238">
        <f t="shared" si="194"/>
        <v>0.23603039268261819</v>
      </c>
      <c r="BI161" s="238">
        <f t="shared" si="194"/>
        <v>0.22468249392266201</v>
      </c>
      <c r="BJ161" s="238">
        <f t="shared" si="194"/>
        <v>0.2510736664108868</v>
      </c>
      <c r="BK161" s="238">
        <f t="shared" si="194"/>
        <v>0.22250810595780635</v>
      </c>
      <c r="BL161" s="238">
        <f t="shared" si="194"/>
        <v>0.26418196770972768</v>
      </c>
      <c r="BM161" s="238">
        <f t="shared" si="194"/>
        <v>0.14419221837114465</v>
      </c>
      <c r="BN161" s="238">
        <f t="shared" si="194"/>
        <v>0.27789642995244068</v>
      </c>
      <c r="BO161" s="238">
        <f t="shared" si="194"/>
        <v>0</v>
      </c>
      <c r="BP161" s="238">
        <f t="shared" si="194"/>
        <v>0</v>
      </c>
      <c r="BQ161" s="238">
        <f t="shared" si="194"/>
        <v>0</v>
      </c>
      <c r="BR161" s="238">
        <f t="shared" si="194"/>
        <v>0.24331105305935319</v>
      </c>
      <c r="BS161" s="238">
        <f t="shared" si="194"/>
        <v>0.26274849665644395</v>
      </c>
      <c r="BT161" s="238">
        <f t="shared" si="194"/>
        <v>0.23238262651375047</v>
      </c>
      <c r="BU161" s="238">
        <f t="shared" si="194"/>
        <v>0.23362912227581883</v>
      </c>
      <c r="BV161" s="238">
        <f t="shared" si="194"/>
        <v>0</v>
      </c>
      <c r="BW161" s="238">
        <f t="shared" si="194"/>
        <v>0.24739165707699393</v>
      </c>
      <c r="BX161" s="238">
        <f t="shared" si="194"/>
        <v>0.23362912227581883</v>
      </c>
      <c r="BY161" s="238">
        <f t="shared" si="194"/>
        <v>0.26274849665644395</v>
      </c>
      <c r="BZ161" s="238">
        <f t="shared" si="194"/>
        <v>0.26274849665644395</v>
      </c>
      <c r="CA161" s="225"/>
    </row>
    <row r="162" spans="1:79" ht="15.6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x14ac:dyDescent="0.3">
      <c r="A163" s="223"/>
      <c r="B163" s="78" t="s">
        <v>350</v>
      </c>
      <c r="C163" s="225"/>
      <c r="D163" s="227">
        <f t="shared" ref="D163:AI163" si="195">(IF(D$73=0,0,D88/D$74))</f>
        <v>0.16871133933867996</v>
      </c>
      <c r="E163" s="228">
        <f t="shared" si="195"/>
        <v>0.18643327202743853</v>
      </c>
      <c r="F163" s="228">
        <f t="shared" si="195"/>
        <v>0.26605043437067449</v>
      </c>
      <c r="G163" s="228">
        <f t="shared" si="195"/>
        <v>0.19305763128812686</v>
      </c>
      <c r="H163" s="228">
        <f t="shared" si="195"/>
        <v>0.14372860040527394</v>
      </c>
      <c r="I163" s="228">
        <f t="shared" si="195"/>
        <v>0.14294185487746275</v>
      </c>
      <c r="J163" s="228">
        <f t="shared" si="195"/>
        <v>0.17340936512103719</v>
      </c>
      <c r="K163" s="228">
        <f t="shared" si="195"/>
        <v>0.2485016840642468</v>
      </c>
      <c r="L163" s="228">
        <f t="shared" si="195"/>
        <v>0.19114511157741726</v>
      </c>
      <c r="M163" s="228">
        <f t="shared" si="195"/>
        <v>0.1066082445178257</v>
      </c>
      <c r="N163" s="228">
        <f t="shared" si="195"/>
        <v>0.11566474325582704</v>
      </c>
      <c r="O163" s="228">
        <f t="shared" si="195"/>
        <v>0.1539948355378547</v>
      </c>
      <c r="P163" s="228">
        <f t="shared" si="195"/>
        <v>0.16903692490833067</v>
      </c>
      <c r="Q163" s="228">
        <f t="shared" si="195"/>
        <v>0.14124033121015978</v>
      </c>
      <c r="R163" s="228">
        <f t="shared" si="195"/>
        <v>0.13784832359444291</v>
      </c>
      <c r="S163" s="228">
        <f t="shared" si="195"/>
        <v>0.16138899758768432</v>
      </c>
      <c r="T163" s="228">
        <f t="shared" si="195"/>
        <v>0.20935171615502196</v>
      </c>
      <c r="U163" s="228">
        <f t="shared" si="195"/>
        <v>0.23348865176007427</v>
      </c>
      <c r="V163" s="228">
        <f t="shared" si="195"/>
        <v>0.17920112808106733</v>
      </c>
      <c r="W163" s="228">
        <f t="shared" si="195"/>
        <v>0.15612574594766682</v>
      </c>
      <c r="X163" s="228">
        <f t="shared" si="195"/>
        <v>0.15196808861343705</v>
      </c>
      <c r="Y163" s="228">
        <f t="shared" si="195"/>
        <v>0.1904852833458314</v>
      </c>
      <c r="Z163" s="228">
        <f t="shared" si="195"/>
        <v>0.19548865635613999</v>
      </c>
      <c r="AA163" s="228">
        <f t="shared" si="195"/>
        <v>0.13547885632260803</v>
      </c>
      <c r="AB163" s="228">
        <f t="shared" si="195"/>
        <v>0.11426651776628555</v>
      </c>
      <c r="AC163" s="228">
        <f t="shared" si="195"/>
        <v>0.14155986048661595</v>
      </c>
      <c r="AD163" s="228">
        <f t="shared" si="195"/>
        <v>0.16471040673989848</v>
      </c>
      <c r="AE163" s="228">
        <f t="shared" si="195"/>
        <v>0.25676654191787918</v>
      </c>
      <c r="AF163" s="228">
        <f t="shared" si="195"/>
        <v>0.2048203984618277</v>
      </c>
      <c r="AG163" s="228">
        <f t="shared" si="195"/>
        <v>0.15703239464800911</v>
      </c>
      <c r="AH163" s="228">
        <f t="shared" si="195"/>
        <v>0.1667058753665823</v>
      </c>
      <c r="AI163" s="228">
        <f t="shared" si="195"/>
        <v>0.17199435706784325</v>
      </c>
      <c r="AJ163" s="228">
        <f t="shared" ref="AJ163:BD163" si="196">(IF(AJ$73=0,0,AJ88/AJ$74))</f>
        <v>0.21713257536505584</v>
      </c>
      <c r="AK163" s="228">
        <f t="shared" si="196"/>
        <v>0.30769009180164775</v>
      </c>
      <c r="AL163" s="228">
        <f t="shared" si="196"/>
        <v>0.22025210265767481</v>
      </c>
      <c r="AM163" s="228">
        <f t="shared" si="196"/>
        <v>0.11658856819392692</v>
      </c>
      <c r="AN163" s="228">
        <f t="shared" si="196"/>
        <v>0.14761024586624086</v>
      </c>
      <c r="AO163" s="228">
        <f t="shared" si="196"/>
        <v>0.14684910009317834</v>
      </c>
      <c r="AP163" s="228">
        <f t="shared" si="196"/>
        <v>0.17902392062839936</v>
      </c>
      <c r="AQ163" s="228">
        <f t="shared" si="196"/>
        <v>0</v>
      </c>
      <c r="AR163" s="228">
        <f t="shared" si="196"/>
        <v>0</v>
      </c>
      <c r="AS163" s="228">
        <f t="shared" si="196"/>
        <v>0</v>
      </c>
      <c r="AT163" s="228">
        <f t="shared" si="196"/>
        <v>0</v>
      </c>
      <c r="AU163" s="228">
        <f t="shared" si="196"/>
        <v>0</v>
      </c>
      <c r="AV163" s="228">
        <f t="shared" si="196"/>
        <v>0</v>
      </c>
      <c r="AW163" s="228">
        <f t="shared" si="196"/>
        <v>0</v>
      </c>
      <c r="AX163" s="228">
        <f t="shared" si="196"/>
        <v>0</v>
      </c>
      <c r="AY163" s="228">
        <f t="shared" si="196"/>
        <v>0</v>
      </c>
      <c r="AZ163" s="228">
        <f t="shared" si="196"/>
        <v>0</v>
      </c>
      <c r="BA163" s="228">
        <f t="shared" si="196"/>
        <v>0</v>
      </c>
      <c r="BB163" s="228">
        <f t="shared" si="196"/>
        <v>0</v>
      </c>
      <c r="BC163" s="228">
        <f t="shared" si="196"/>
        <v>0</v>
      </c>
      <c r="BD163" s="228">
        <f t="shared" si="196"/>
        <v>0</v>
      </c>
      <c r="BE163" s="226"/>
      <c r="BF163" s="229">
        <f t="shared" ref="BF163:BZ163" si="197">(IF(BF$73=0,0,BF88/BF$74))</f>
        <v>0.18814769981728094</v>
      </c>
      <c r="BG163" s="228">
        <f t="shared" si="197"/>
        <v>0.18166708610045559</v>
      </c>
      <c r="BH163" s="228">
        <f t="shared" si="197"/>
        <v>0.13327811492320021</v>
      </c>
      <c r="BI163" s="228">
        <f t="shared" si="197"/>
        <v>0.17769822153632267</v>
      </c>
      <c r="BJ163" s="228">
        <f t="shared" si="197"/>
        <v>0.16795788655361027</v>
      </c>
      <c r="BK163" s="228">
        <f t="shared" si="197"/>
        <v>0.14541861674812334</v>
      </c>
      <c r="BL163" s="228">
        <f t="shared" si="197"/>
        <v>0.18918239700111611</v>
      </c>
      <c r="BM163" s="228">
        <f t="shared" si="197"/>
        <v>0.21966072619841798</v>
      </c>
      <c r="BN163" s="228">
        <f t="shared" si="197"/>
        <v>0.14415804086993581</v>
      </c>
      <c r="BO163" s="228">
        <f t="shared" si="197"/>
        <v>0</v>
      </c>
      <c r="BP163" s="228">
        <f t="shared" si="197"/>
        <v>0</v>
      </c>
      <c r="BQ163" s="228">
        <f t="shared" si="197"/>
        <v>0</v>
      </c>
      <c r="BR163" s="228">
        <f t="shared" si="197"/>
        <v>0.16871133933868002</v>
      </c>
      <c r="BS163" s="228">
        <f t="shared" si="197"/>
        <v>0.16373172935352454</v>
      </c>
      <c r="BT163" s="228">
        <f t="shared" si="197"/>
        <v>0.16253540698778279</v>
      </c>
      <c r="BU163" s="228">
        <f t="shared" si="197"/>
        <v>0.18196181108426496</v>
      </c>
      <c r="BV163" s="228">
        <f t="shared" si="197"/>
        <v>0</v>
      </c>
      <c r="BW163" s="228">
        <f t="shared" si="197"/>
        <v>0.16312671686517255</v>
      </c>
      <c r="BX163" s="228">
        <f t="shared" si="197"/>
        <v>0.18196181108426496</v>
      </c>
      <c r="BY163" s="228">
        <f t="shared" si="197"/>
        <v>0.16373172935352454</v>
      </c>
      <c r="BZ163" s="228">
        <f t="shared" si="197"/>
        <v>0.16373172935352454</v>
      </c>
      <c r="CA163" s="225"/>
    </row>
    <row r="164" spans="1:79" x14ac:dyDescent="0.3">
      <c r="A164" s="223"/>
      <c r="B164" s="78" t="s">
        <v>47</v>
      </c>
      <c r="C164" s="225"/>
      <c r="D164" s="227">
        <f t="shared" ref="D164:AI164" si="198">(IF(D$73=0,0,D89/D$74))</f>
        <v>1.0162521296243966E-2</v>
      </c>
      <c r="E164" s="228">
        <f t="shared" si="198"/>
        <v>2.946624637521901E-2</v>
      </c>
      <c r="F164" s="228">
        <f t="shared" si="198"/>
        <v>4.2049938630302756E-2</v>
      </c>
      <c r="G164" s="228">
        <f t="shared" si="198"/>
        <v>3.0513242975829431E-2</v>
      </c>
      <c r="H164" s="228">
        <f t="shared" si="198"/>
        <v>2.2716665886140179E-2</v>
      </c>
      <c r="I164" s="228">
        <f t="shared" si="198"/>
        <v>2.2592318781650834E-2</v>
      </c>
      <c r="J164" s="228">
        <f t="shared" si="198"/>
        <v>2.7407785213761426E-2</v>
      </c>
      <c r="K164" s="228">
        <f t="shared" si="198"/>
        <v>3.9276314617362112E-2</v>
      </c>
      <c r="L164" s="228">
        <f t="shared" si="198"/>
        <v>3.0210964437345496E-2</v>
      </c>
      <c r="M164" s="228">
        <f t="shared" si="198"/>
        <v>1.9750685984768396E-2</v>
      </c>
      <c r="N164" s="228">
        <f t="shared" si="198"/>
        <v>2.1428530540831853E-2</v>
      </c>
      <c r="O164" s="228">
        <f t="shared" si="198"/>
        <v>2.8529722572025459E-2</v>
      </c>
      <c r="P164" s="228">
        <f t="shared" si="198"/>
        <v>3.1316482499034827E-2</v>
      </c>
      <c r="Q164" s="228">
        <f t="shared" si="198"/>
        <v>2.6166770147407387E-2</v>
      </c>
      <c r="R164" s="228">
        <f t="shared" si="198"/>
        <v>2.143494741115274E-2</v>
      </c>
      <c r="S164" s="228">
        <f t="shared" si="198"/>
        <v>2.5095442482190096E-2</v>
      </c>
      <c r="T164" s="228">
        <f t="shared" si="198"/>
        <v>3.2553482764286393E-2</v>
      </c>
      <c r="U164" s="228">
        <f t="shared" si="198"/>
        <v>3.6306694496355173E-2</v>
      </c>
      <c r="V164" s="228">
        <f t="shared" si="198"/>
        <v>2.7895614980829948E-2</v>
      </c>
      <c r="W164" s="228">
        <f t="shared" si="198"/>
        <v>-0.39205444573661707</v>
      </c>
      <c r="X164" s="228">
        <f t="shared" si="198"/>
        <v>2.3656342651009046E-2</v>
      </c>
      <c r="Y164" s="228">
        <f t="shared" si="198"/>
        <v>2.9652180098586146E-2</v>
      </c>
      <c r="Z164" s="228">
        <f t="shared" si="198"/>
        <v>3.5670299906811483E-2</v>
      </c>
      <c r="AA164" s="228">
        <f t="shared" si="198"/>
        <v>2.4720469853019521E-2</v>
      </c>
      <c r="AB164" s="228">
        <f t="shared" si="198"/>
        <v>2.0849910342648839E-2</v>
      </c>
      <c r="AC164" s="228">
        <f t="shared" si="198"/>
        <v>2.5830054656086378E-2</v>
      </c>
      <c r="AD164" s="228">
        <f t="shared" si="198"/>
        <v>3.0054273816694271E-2</v>
      </c>
      <c r="AE164" s="228">
        <f t="shared" si="198"/>
        <v>-0.21760676263839737</v>
      </c>
      <c r="AF164" s="228">
        <f t="shared" si="198"/>
        <v>3.1883677501888245E-2</v>
      </c>
      <c r="AG164" s="228">
        <f t="shared" si="198"/>
        <v>2.444468551914996E-2</v>
      </c>
      <c r="AH164" s="228">
        <f t="shared" si="198"/>
        <v>2.5950522544504653E-2</v>
      </c>
      <c r="AI164" s="228">
        <f t="shared" si="198"/>
        <v>2.6773762057287195E-2</v>
      </c>
      <c r="AJ164" s="228">
        <f t="shared" ref="AJ164:BD164" si="199">(IF(AJ$73=0,0,AJ89/AJ$74))</f>
        <v>3.3800271164808417E-2</v>
      </c>
      <c r="AK164" s="228">
        <f t="shared" si="199"/>
        <v>4.7897044099142624E-2</v>
      </c>
      <c r="AL164" s="228">
        <f t="shared" si="199"/>
        <v>3.4285877104954746E-2</v>
      </c>
      <c r="AM164" s="228">
        <f t="shared" si="199"/>
        <v>2.1273608764319975E-2</v>
      </c>
      <c r="AN164" s="228">
        <f t="shared" si="199"/>
        <v>2.6934052530263944E-2</v>
      </c>
      <c r="AO164" s="228">
        <f t="shared" si="199"/>
        <v>2.6795168267084606E-2</v>
      </c>
      <c r="AP164" s="228">
        <f t="shared" si="199"/>
        <v>3.26660229720672E-2</v>
      </c>
      <c r="AQ164" s="228">
        <f t="shared" si="199"/>
        <v>0</v>
      </c>
      <c r="AR164" s="228">
        <f t="shared" si="199"/>
        <v>0</v>
      </c>
      <c r="AS164" s="228">
        <f t="shared" si="199"/>
        <v>0</v>
      </c>
      <c r="AT164" s="228">
        <f t="shared" si="199"/>
        <v>0</v>
      </c>
      <c r="AU164" s="228">
        <f t="shared" si="199"/>
        <v>0</v>
      </c>
      <c r="AV164" s="228">
        <f t="shared" si="199"/>
        <v>0</v>
      </c>
      <c r="AW164" s="228">
        <f t="shared" si="199"/>
        <v>0</v>
      </c>
      <c r="AX164" s="228">
        <f t="shared" si="199"/>
        <v>0</v>
      </c>
      <c r="AY164" s="228">
        <f t="shared" si="199"/>
        <v>0</v>
      </c>
      <c r="AZ164" s="228">
        <f t="shared" si="199"/>
        <v>0</v>
      </c>
      <c r="BA164" s="228">
        <f t="shared" si="199"/>
        <v>0</v>
      </c>
      <c r="BB164" s="228">
        <f t="shared" si="199"/>
        <v>0</v>
      </c>
      <c r="BC164" s="228">
        <f t="shared" si="199"/>
        <v>0</v>
      </c>
      <c r="BD164" s="228">
        <f t="shared" si="199"/>
        <v>0</v>
      </c>
      <c r="BE164" s="226"/>
      <c r="BF164" s="229">
        <f t="shared" ref="BF164:BZ164" si="200">(IF(BF$73=0,0,BF89/BF$74))</f>
        <v>2.9737215988628912E-2</v>
      </c>
      <c r="BG164" s="228">
        <f t="shared" si="200"/>
        <v>2.8712938731860631E-2</v>
      </c>
      <c r="BH164" s="228">
        <f t="shared" si="200"/>
        <v>2.469165690135584E-2</v>
      </c>
      <c r="BI164" s="228">
        <f t="shared" si="200"/>
        <v>2.7631471565026679E-2</v>
      </c>
      <c r="BJ164" s="228">
        <f t="shared" si="200"/>
        <v>-8.583260366913785E-2</v>
      </c>
      <c r="BK164" s="228">
        <f t="shared" si="200"/>
        <v>2.6534151741210835E-2</v>
      </c>
      <c r="BL164" s="228">
        <f t="shared" si="200"/>
        <v>-1.7995466334022259E-2</v>
      </c>
      <c r="BM164" s="228">
        <f t="shared" si="200"/>
        <v>3.4193819592857548E-2</v>
      </c>
      <c r="BN164" s="228">
        <f t="shared" si="200"/>
        <v>2.6304137783018169E-2</v>
      </c>
      <c r="BO164" s="228">
        <f t="shared" si="200"/>
        <v>0</v>
      </c>
      <c r="BP164" s="228">
        <f t="shared" si="200"/>
        <v>0</v>
      </c>
      <c r="BQ164" s="228">
        <f t="shared" si="200"/>
        <v>0</v>
      </c>
      <c r="BR164" s="228">
        <f t="shared" si="200"/>
        <v>1.0162521296243968E-2</v>
      </c>
      <c r="BS164" s="228">
        <f t="shared" si="200"/>
        <v>2.7363347049034342E-2</v>
      </c>
      <c r="BT164" s="228">
        <f t="shared" si="200"/>
        <v>-9.3641865443104631E-3</v>
      </c>
      <c r="BU164" s="228">
        <f t="shared" si="200"/>
        <v>1.3420859653208548E-2</v>
      </c>
      <c r="BV164" s="228">
        <f t="shared" si="200"/>
        <v>0</v>
      </c>
      <c r="BW164" s="228">
        <f t="shared" si="200"/>
        <v>8.7892426716048976E-3</v>
      </c>
      <c r="BX164" s="228">
        <f t="shared" si="200"/>
        <v>1.3420859653208548E-2</v>
      </c>
      <c r="BY164" s="228">
        <f t="shared" si="200"/>
        <v>2.7363347049034342E-2</v>
      </c>
      <c r="BZ164" s="228">
        <f t="shared" si="200"/>
        <v>2.7363347049034342E-2</v>
      </c>
      <c r="CA164" s="225"/>
    </row>
    <row r="165" spans="1:79" x14ac:dyDescent="0.3">
      <c r="A165" s="223"/>
      <c r="B165" s="78" t="s">
        <v>351</v>
      </c>
      <c r="C165" s="225"/>
      <c r="D165" s="227">
        <f t="shared" ref="D165:AI165" si="201">(IF(D$73=0,0,D90/D$74))</f>
        <v>1.7963065280948304E-3</v>
      </c>
      <c r="E165" s="228">
        <f t="shared" si="201"/>
        <v>0</v>
      </c>
      <c r="F165" s="228">
        <f t="shared" si="201"/>
        <v>0</v>
      </c>
      <c r="G165" s="228">
        <f t="shared" si="201"/>
        <v>4.1674891267421046E-3</v>
      </c>
      <c r="H165" s="228">
        <f t="shared" si="201"/>
        <v>4.4886040441422716E-3</v>
      </c>
      <c r="I165" s="228">
        <f t="shared" si="201"/>
        <v>1.5092213624086563E-3</v>
      </c>
      <c r="J165" s="228">
        <f t="shared" si="201"/>
        <v>5.2780271564307048E-4</v>
      </c>
      <c r="K165" s="228">
        <f t="shared" si="201"/>
        <v>4.8637941742784687E-3</v>
      </c>
      <c r="L165" s="228">
        <f t="shared" si="201"/>
        <v>0</v>
      </c>
      <c r="M165" s="228">
        <f t="shared" si="201"/>
        <v>0</v>
      </c>
      <c r="N165" s="228">
        <f t="shared" si="201"/>
        <v>0</v>
      </c>
      <c r="O165" s="228">
        <f t="shared" si="201"/>
        <v>0</v>
      </c>
      <c r="P165" s="228">
        <f t="shared" si="201"/>
        <v>0</v>
      </c>
      <c r="Q165" s="228">
        <f t="shared" si="201"/>
        <v>0</v>
      </c>
      <c r="R165" s="228">
        <f t="shared" si="201"/>
        <v>0</v>
      </c>
      <c r="S165" s="228">
        <f t="shared" si="201"/>
        <v>0</v>
      </c>
      <c r="T165" s="228">
        <f t="shared" si="201"/>
        <v>0</v>
      </c>
      <c r="U165" s="228">
        <f t="shared" si="201"/>
        <v>0</v>
      </c>
      <c r="V165" s="228">
        <f t="shared" si="201"/>
        <v>0</v>
      </c>
      <c r="W165" s="228">
        <f t="shared" si="201"/>
        <v>0</v>
      </c>
      <c r="X165" s="228">
        <f t="shared" si="201"/>
        <v>0</v>
      </c>
      <c r="Y165" s="228">
        <f t="shared" si="201"/>
        <v>0</v>
      </c>
      <c r="Z165" s="228">
        <f t="shared" si="201"/>
        <v>0</v>
      </c>
      <c r="AA165" s="228">
        <f t="shared" si="201"/>
        <v>0</v>
      </c>
      <c r="AB165" s="228">
        <f t="shared" si="201"/>
        <v>0</v>
      </c>
      <c r="AC165" s="228">
        <f t="shared" si="201"/>
        <v>0</v>
      </c>
      <c r="AD165" s="228">
        <f t="shared" si="201"/>
        <v>0</v>
      </c>
      <c r="AE165" s="228">
        <f t="shared" si="201"/>
        <v>0</v>
      </c>
      <c r="AF165" s="228">
        <f t="shared" si="201"/>
        <v>0</v>
      </c>
      <c r="AG165" s="228">
        <f t="shared" si="201"/>
        <v>0</v>
      </c>
      <c r="AH165" s="228">
        <f t="shared" si="201"/>
        <v>0</v>
      </c>
      <c r="AI165" s="228">
        <f t="shared" si="201"/>
        <v>0</v>
      </c>
      <c r="AJ165" s="228">
        <f t="shared" ref="AJ165:BD165" si="202">(IF(AJ$73=0,0,AJ90/AJ$74))</f>
        <v>0</v>
      </c>
      <c r="AK165" s="228">
        <f t="shared" si="202"/>
        <v>0</v>
      </c>
      <c r="AL165" s="228">
        <f t="shared" si="202"/>
        <v>2.2606857960777885E-2</v>
      </c>
      <c r="AM165" s="228">
        <f t="shared" si="202"/>
        <v>0</v>
      </c>
      <c r="AN165" s="228">
        <f t="shared" si="202"/>
        <v>0</v>
      </c>
      <c r="AO165" s="228">
        <f t="shared" si="202"/>
        <v>3.4062790396467015E-2</v>
      </c>
      <c r="AP165" s="228">
        <f t="shared" si="202"/>
        <v>0</v>
      </c>
      <c r="AQ165" s="228">
        <f t="shared" si="202"/>
        <v>0</v>
      </c>
      <c r="AR165" s="228">
        <f t="shared" si="202"/>
        <v>0</v>
      </c>
      <c r="AS165" s="228">
        <f t="shared" si="202"/>
        <v>0</v>
      </c>
      <c r="AT165" s="228">
        <f t="shared" si="202"/>
        <v>0</v>
      </c>
      <c r="AU165" s="228">
        <f t="shared" si="202"/>
        <v>0</v>
      </c>
      <c r="AV165" s="228">
        <f t="shared" si="202"/>
        <v>0</v>
      </c>
      <c r="AW165" s="228">
        <f t="shared" si="202"/>
        <v>0</v>
      </c>
      <c r="AX165" s="228">
        <f t="shared" si="202"/>
        <v>0</v>
      </c>
      <c r="AY165" s="228">
        <f t="shared" si="202"/>
        <v>0</v>
      </c>
      <c r="AZ165" s="228">
        <f t="shared" si="202"/>
        <v>0</v>
      </c>
      <c r="BA165" s="228">
        <f t="shared" si="202"/>
        <v>0</v>
      </c>
      <c r="BB165" s="228">
        <f t="shared" si="202"/>
        <v>0</v>
      </c>
      <c r="BC165" s="228">
        <f t="shared" si="202"/>
        <v>0</v>
      </c>
      <c r="BD165" s="228">
        <f t="shared" si="202"/>
        <v>0</v>
      </c>
      <c r="BE165" s="226"/>
      <c r="BF165" s="229">
        <f t="shared" ref="BF165:BZ165" si="203">(IF(BF$73=0,0,BF90/BF$74))</f>
        <v>2.4843249291288867E-3</v>
      </c>
      <c r="BG165" s="228">
        <f t="shared" si="203"/>
        <v>1.5066763680473584E-3</v>
      </c>
      <c r="BH165" s="228">
        <f t="shared" si="203"/>
        <v>0</v>
      </c>
      <c r="BI165" s="228">
        <f t="shared" si="203"/>
        <v>0</v>
      </c>
      <c r="BJ165" s="228">
        <f t="shared" si="203"/>
        <v>0</v>
      </c>
      <c r="BK165" s="228">
        <f t="shared" si="203"/>
        <v>0</v>
      </c>
      <c r="BL165" s="228">
        <f t="shared" si="203"/>
        <v>0</v>
      </c>
      <c r="BM165" s="228">
        <f t="shared" si="203"/>
        <v>5.6365396479858753E-3</v>
      </c>
      <c r="BN165" s="228">
        <f t="shared" si="203"/>
        <v>8.359644572221072E-3</v>
      </c>
      <c r="BO165" s="228">
        <f t="shared" si="203"/>
        <v>0</v>
      </c>
      <c r="BP165" s="228">
        <f t="shared" si="203"/>
        <v>0</v>
      </c>
      <c r="BQ165" s="228">
        <f t="shared" si="203"/>
        <v>0</v>
      </c>
      <c r="BR165" s="228">
        <f t="shared" si="203"/>
        <v>1.7963065280948304E-3</v>
      </c>
      <c r="BS165" s="228">
        <f t="shared" si="203"/>
        <v>1.1732869943767345E-3</v>
      </c>
      <c r="BT165" s="228">
        <f t="shared" si="203"/>
        <v>0</v>
      </c>
      <c r="BU165" s="228">
        <f t="shared" si="203"/>
        <v>4.6823817959658768E-3</v>
      </c>
      <c r="BV165" s="228">
        <f t="shared" si="203"/>
        <v>0</v>
      </c>
      <c r="BW165" s="228">
        <f t="shared" si="203"/>
        <v>5.7992411464927889E-4</v>
      </c>
      <c r="BX165" s="228">
        <f t="shared" si="203"/>
        <v>4.6823817959658768E-3</v>
      </c>
      <c r="BY165" s="228">
        <f t="shared" si="203"/>
        <v>1.1732869943767345E-3</v>
      </c>
      <c r="BZ165" s="228">
        <f t="shared" si="203"/>
        <v>1.1732869943767345E-3</v>
      </c>
      <c r="CA165" s="225"/>
    </row>
    <row r="166" spans="1:79" x14ac:dyDescent="0.3">
      <c r="A166" s="223"/>
      <c r="B166" s="78" t="s">
        <v>51</v>
      </c>
      <c r="C166" s="225"/>
      <c r="D166" s="227">
        <f t="shared" ref="D166:AI166" si="204">(IF(D$73=0,0,D91/D$74))</f>
        <v>1.3920527512503683E-3</v>
      </c>
      <c r="E166" s="228">
        <f t="shared" si="204"/>
        <v>0</v>
      </c>
      <c r="F166" s="228">
        <f t="shared" si="204"/>
        <v>0</v>
      </c>
      <c r="G166" s="228">
        <f t="shared" si="204"/>
        <v>0</v>
      </c>
      <c r="H166" s="228">
        <f t="shared" si="204"/>
        <v>0</v>
      </c>
      <c r="I166" s="228">
        <f t="shared" si="204"/>
        <v>0</v>
      </c>
      <c r="J166" s="228">
        <f t="shared" si="204"/>
        <v>0</v>
      </c>
      <c r="K166" s="228">
        <f t="shared" si="204"/>
        <v>0</v>
      </c>
      <c r="L166" s="228">
        <f t="shared" si="204"/>
        <v>0</v>
      </c>
      <c r="M166" s="228">
        <f t="shared" si="204"/>
        <v>0</v>
      </c>
      <c r="N166" s="228">
        <f t="shared" si="204"/>
        <v>0</v>
      </c>
      <c r="O166" s="228">
        <f t="shared" si="204"/>
        <v>0</v>
      </c>
      <c r="P166" s="228">
        <f t="shared" si="204"/>
        <v>0</v>
      </c>
      <c r="Q166" s="228">
        <f t="shared" si="204"/>
        <v>0</v>
      </c>
      <c r="R166" s="228">
        <f t="shared" si="204"/>
        <v>0</v>
      </c>
      <c r="S166" s="228">
        <f t="shared" si="204"/>
        <v>0</v>
      </c>
      <c r="T166" s="228">
        <f t="shared" si="204"/>
        <v>0</v>
      </c>
      <c r="U166" s="228">
        <f t="shared" si="204"/>
        <v>0</v>
      </c>
      <c r="V166" s="228">
        <f t="shared" si="204"/>
        <v>0</v>
      </c>
      <c r="W166" s="228">
        <f t="shared" si="204"/>
        <v>0</v>
      </c>
      <c r="X166" s="228">
        <f t="shared" si="204"/>
        <v>0</v>
      </c>
      <c r="Y166" s="228">
        <f t="shared" si="204"/>
        <v>0</v>
      </c>
      <c r="Z166" s="228">
        <f t="shared" si="204"/>
        <v>0</v>
      </c>
      <c r="AA166" s="228">
        <f t="shared" si="204"/>
        <v>0</v>
      </c>
      <c r="AB166" s="228">
        <f t="shared" si="204"/>
        <v>0</v>
      </c>
      <c r="AC166" s="228">
        <f t="shared" si="204"/>
        <v>0</v>
      </c>
      <c r="AD166" s="228">
        <f t="shared" si="204"/>
        <v>0</v>
      </c>
      <c r="AE166" s="228">
        <f t="shared" si="204"/>
        <v>0</v>
      </c>
      <c r="AF166" s="228">
        <f t="shared" si="204"/>
        <v>0</v>
      </c>
      <c r="AG166" s="228">
        <f t="shared" si="204"/>
        <v>0</v>
      </c>
      <c r="AH166" s="228">
        <f t="shared" si="204"/>
        <v>0</v>
      </c>
      <c r="AI166" s="228">
        <f t="shared" si="204"/>
        <v>4.9702889881917872E-2</v>
      </c>
      <c r="AJ166" s="228">
        <f t="shared" ref="AJ166:BD166" si="205">(IF(AJ$73=0,0,AJ91/AJ$74))</f>
        <v>0</v>
      </c>
      <c r="AK166" s="228">
        <f t="shared" si="205"/>
        <v>0</v>
      </c>
      <c r="AL166" s="228">
        <f t="shared" si="205"/>
        <v>0</v>
      </c>
      <c r="AM166" s="228">
        <f t="shared" si="205"/>
        <v>0</v>
      </c>
      <c r="AN166" s="228">
        <f t="shared" si="205"/>
        <v>0</v>
      </c>
      <c r="AO166" s="228">
        <f t="shared" si="205"/>
        <v>0</v>
      </c>
      <c r="AP166" s="228">
        <f t="shared" si="205"/>
        <v>0</v>
      </c>
      <c r="AQ166" s="228">
        <f t="shared" si="205"/>
        <v>0</v>
      </c>
      <c r="AR166" s="228">
        <f t="shared" si="205"/>
        <v>0</v>
      </c>
      <c r="AS166" s="228">
        <f t="shared" si="205"/>
        <v>0</v>
      </c>
      <c r="AT166" s="228">
        <f t="shared" si="205"/>
        <v>0</v>
      </c>
      <c r="AU166" s="228">
        <f t="shared" si="205"/>
        <v>0</v>
      </c>
      <c r="AV166" s="228">
        <f t="shared" si="205"/>
        <v>0</v>
      </c>
      <c r="AW166" s="228">
        <f t="shared" si="205"/>
        <v>0</v>
      </c>
      <c r="AX166" s="228">
        <f t="shared" si="205"/>
        <v>0</v>
      </c>
      <c r="AY166" s="228">
        <f t="shared" si="205"/>
        <v>0</v>
      </c>
      <c r="AZ166" s="228">
        <f t="shared" si="205"/>
        <v>0</v>
      </c>
      <c r="BA166" s="228">
        <f t="shared" si="205"/>
        <v>0</v>
      </c>
      <c r="BB166" s="228">
        <f t="shared" si="205"/>
        <v>0</v>
      </c>
      <c r="BC166" s="228">
        <f t="shared" si="205"/>
        <v>0</v>
      </c>
      <c r="BD166" s="228">
        <f t="shared" si="205"/>
        <v>0</v>
      </c>
      <c r="BE166" s="226"/>
      <c r="BF166" s="229">
        <f t="shared" ref="BF166:BZ166" si="206">(IF(BF$73=0,0,BF91/BF$74))</f>
        <v>0</v>
      </c>
      <c r="BG166" s="228">
        <f t="shared" si="206"/>
        <v>0</v>
      </c>
      <c r="BH166" s="228">
        <f t="shared" si="206"/>
        <v>0</v>
      </c>
      <c r="BI166" s="228">
        <f t="shared" si="206"/>
        <v>0</v>
      </c>
      <c r="BJ166" s="228">
        <f t="shared" si="206"/>
        <v>0</v>
      </c>
      <c r="BK166" s="228">
        <f t="shared" si="206"/>
        <v>0</v>
      </c>
      <c r="BL166" s="228">
        <f t="shared" si="206"/>
        <v>0</v>
      </c>
      <c r="BM166" s="228">
        <f t="shared" si="206"/>
        <v>1.5869376576865778E-2</v>
      </c>
      <c r="BN166" s="228">
        <f t="shared" si="206"/>
        <v>0</v>
      </c>
      <c r="BO166" s="228">
        <f t="shared" si="206"/>
        <v>0</v>
      </c>
      <c r="BP166" s="228">
        <f t="shared" si="206"/>
        <v>0</v>
      </c>
      <c r="BQ166" s="228">
        <f t="shared" si="206"/>
        <v>0</v>
      </c>
      <c r="BR166" s="228">
        <f t="shared" si="206"/>
        <v>1.3920527512503683E-3</v>
      </c>
      <c r="BS166" s="228">
        <f t="shared" si="206"/>
        <v>0</v>
      </c>
      <c r="BT166" s="228">
        <f t="shared" si="206"/>
        <v>0</v>
      </c>
      <c r="BU166" s="228">
        <f t="shared" si="206"/>
        <v>4.694935933830492E-3</v>
      </c>
      <c r="BV166" s="228">
        <f t="shared" si="206"/>
        <v>0</v>
      </c>
      <c r="BW166" s="228">
        <f t="shared" si="206"/>
        <v>0</v>
      </c>
      <c r="BX166" s="228">
        <f t="shared" si="206"/>
        <v>4.694935933830492E-3</v>
      </c>
      <c r="BY166" s="228">
        <f t="shared" si="206"/>
        <v>0</v>
      </c>
      <c r="BZ166" s="228">
        <f t="shared" si="206"/>
        <v>0</v>
      </c>
      <c r="CA166" s="225"/>
    </row>
    <row r="167" spans="1:79" x14ac:dyDescent="0.3">
      <c r="A167" s="223"/>
      <c r="B167" s="78" t="s">
        <v>53</v>
      </c>
      <c r="C167" s="225"/>
      <c r="D167" s="227">
        <f t="shared" ref="D167:AI167" si="207">(IF(D$73=0,0,D92/D$74))</f>
        <v>0</v>
      </c>
      <c r="E167" s="228">
        <f t="shared" si="207"/>
        <v>0</v>
      </c>
      <c r="F167" s="228">
        <f t="shared" si="207"/>
        <v>0</v>
      </c>
      <c r="G167" s="228">
        <f t="shared" si="207"/>
        <v>0</v>
      </c>
      <c r="H167" s="228">
        <f t="shared" si="207"/>
        <v>0</v>
      </c>
      <c r="I167" s="228">
        <f t="shared" si="207"/>
        <v>0</v>
      </c>
      <c r="J167" s="228">
        <f t="shared" si="207"/>
        <v>0</v>
      </c>
      <c r="K167" s="228">
        <f t="shared" si="207"/>
        <v>0</v>
      </c>
      <c r="L167" s="228">
        <f t="shared" si="207"/>
        <v>0</v>
      </c>
      <c r="M167" s="228">
        <f t="shared" si="207"/>
        <v>0</v>
      </c>
      <c r="N167" s="228">
        <f t="shared" si="207"/>
        <v>0</v>
      </c>
      <c r="O167" s="228">
        <f t="shared" si="207"/>
        <v>0</v>
      </c>
      <c r="P167" s="228">
        <f t="shared" si="207"/>
        <v>0</v>
      </c>
      <c r="Q167" s="228">
        <f t="shared" si="207"/>
        <v>0</v>
      </c>
      <c r="R167" s="228">
        <f t="shared" si="207"/>
        <v>0</v>
      </c>
      <c r="S167" s="228">
        <f t="shared" si="207"/>
        <v>0</v>
      </c>
      <c r="T167" s="228">
        <f t="shared" si="207"/>
        <v>0</v>
      </c>
      <c r="U167" s="228">
        <f t="shared" si="207"/>
        <v>0</v>
      </c>
      <c r="V167" s="228">
        <f t="shared" si="207"/>
        <v>0</v>
      </c>
      <c r="W167" s="228">
        <f t="shared" si="207"/>
        <v>0</v>
      </c>
      <c r="X167" s="228">
        <f t="shared" si="207"/>
        <v>0</v>
      </c>
      <c r="Y167" s="228">
        <f t="shared" si="207"/>
        <v>0</v>
      </c>
      <c r="Z167" s="228">
        <f t="shared" si="207"/>
        <v>0</v>
      </c>
      <c r="AA167" s="228">
        <f t="shared" si="207"/>
        <v>0</v>
      </c>
      <c r="AB167" s="228">
        <f t="shared" si="207"/>
        <v>0</v>
      </c>
      <c r="AC167" s="228">
        <f t="shared" si="207"/>
        <v>0</v>
      </c>
      <c r="AD167" s="228">
        <f t="shared" si="207"/>
        <v>0</v>
      </c>
      <c r="AE167" s="228">
        <f t="shared" si="207"/>
        <v>0</v>
      </c>
      <c r="AF167" s="228">
        <f t="shared" si="207"/>
        <v>0</v>
      </c>
      <c r="AG167" s="228">
        <f t="shared" si="207"/>
        <v>0</v>
      </c>
      <c r="AH167" s="228">
        <f t="shared" si="207"/>
        <v>0</v>
      </c>
      <c r="AI167" s="228">
        <f t="shared" si="207"/>
        <v>0</v>
      </c>
      <c r="AJ167" s="228">
        <f t="shared" ref="AJ167:BD167" si="208">(IF(AJ$73=0,0,AJ92/AJ$74))</f>
        <v>0</v>
      </c>
      <c r="AK167" s="228">
        <f t="shared" si="208"/>
        <v>0</v>
      </c>
      <c r="AL167" s="228">
        <f t="shared" si="208"/>
        <v>0</v>
      </c>
      <c r="AM167" s="228">
        <f t="shared" si="208"/>
        <v>0</v>
      </c>
      <c r="AN167" s="228">
        <f t="shared" si="208"/>
        <v>0</v>
      </c>
      <c r="AO167" s="228">
        <f t="shared" si="208"/>
        <v>0</v>
      </c>
      <c r="AP167" s="228">
        <f t="shared" si="208"/>
        <v>0</v>
      </c>
      <c r="AQ167" s="228">
        <f t="shared" si="208"/>
        <v>0</v>
      </c>
      <c r="AR167" s="228">
        <f t="shared" si="208"/>
        <v>0</v>
      </c>
      <c r="AS167" s="228">
        <f t="shared" si="208"/>
        <v>0</v>
      </c>
      <c r="AT167" s="228">
        <f t="shared" si="208"/>
        <v>0</v>
      </c>
      <c r="AU167" s="228">
        <f t="shared" si="208"/>
        <v>0</v>
      </c>
      <c r="AV167" s="228">
        <f t="shared" si="208"/>
        <v>0</v>
      </c>
      <c r="AW167" s="228">
        <f t="shared" si="208"/>
        <v>0</v>
      </c>
      <c r="AX167" s="228">
        <f t="shared" si="208"/>
        <v>0</v>
      </c>
      <c r="AY167" s="228">
        <f t="shared" si="208"/>
        <v>0</v>
      </c>
      <c r="AZ167" s="228">
        <f t="shared" si="208"/>
        <v>0</v>
      </c>
      <c r="BA167" s="228">
        <f t="shared" si="208"/>
        <v>0</v>
      </c>
      <c r="BB167" s="228">
        <f t="shared" si="208"/>
        <v>0</v>
      </c>
      <c r="BC167" s="228">
        <f t="shared" si="208"/>
        <v>0</v>
      </c>
      <c r="BD167" s="228">
        <f t="shared" si="208"/>
        <v>0</v>
      </c>
      <c r="BE167" s="226"/>
      <c r="BF167" s="229">
        <f t="shared" ref="BF167:BZ167" si="209">(IF(BF$73=0,0,BF92/BF$74))</f>
        <v>0</v>
      </c>
      <c r="BG167" s="228">
        <f t="shared" si="209"/>
        <v>0</v>
      </c>
      <c r="BH167" s="228">
        <f t="shared" si="209"/>
        <v>0</v>
      </c>
      <c r="BI167" s="228">
        <f t="shared" si="209"/>
        <v>0</v>
      </c>
      <c r="BJ167" s="228">
        <f t="shared" si="209"/>
        <v>0</v>
      </c>
      <c r="BK167" s="228">
        <f t="shared" si="209"/>
        <v>0</v>
      </c>
      <c r="BL167" s="228">
        <f t="shared" si="209"/>
        <v>0</v>
      </c>
      <c r="BM167" s="228">
        <f t="shared" si="209"/>
        <v>0</v>
      </c>
      <c r="BN167" s="228">
        <f t="shared" si="209"/>
        <v>0</v>
      </c>
      <c r="BO167" s="228">
        <f t="shared" si="209"/>
        <v>0</v>
      </c>
      <c r="BP167" s="228">
        <f t="shared" si="209"/>
        <v>0</v>
      </c>
      <c r="BQ167" s="228">
        <f t="shared" si="209"/>
        <v>0</v>
      </c>
      <c r="BR167" s="228">
        <f t="shared" si="209"/>
        <v>0</v>
      </c>
      <c r="BS167" s="228">
        <f t="shared" si="209"/>
        <v>0</v>
      </c>
      <c r="BT167" s="228">
        <f t="shared" si="209"/>
        <v>0</v>
      </c>
      <c r="BU167" s="228">
        <f t="shared" si="209"/>
        <v>0</v>
      </c>
      <c r="BV167" s="228">
        <f t="shared" si="209"/>
        <v>0</v>
      </c>
      <c r="BW167" s="228">
        <f t="shared" si="209"/>
        <v>0</v>
      </c>
      <c r="BX167" s="228">
        <f t="shared" si="209"/>
        <v>0</v>
      </c>
      <c r="BY167" s="228">
        <f t="shared" si="209"/>
        <v>0</v>
      </c>
      <c r="BZ167" s="228">
        <f t="shared" si="209"/>
        <v>0</v>
      </c>
      <c r="CA167" s="225"/>
    </row>
    <row r="168" spans="1:79" x14ac:dyDescent="0.3">
      <c r="A168" s="223"/>
      <c r="B168" s="78" t="s">
        <v>352</v>
      </c>
      <c r="C168" s="225"/>
      <c r="D168" s="227">
        <f t="shared" ref="D168:AI168" si="210">(IF(D$73=0,0,D93/D$74))</f>
        <v>0</v>
      </c>
      <c r="E168" s="228">
        <f t="shared" si="210"/>
        <v>0</v>
      </c>
      <c r="F168" s="228">
        <f t="shared" si="210"/>
        <v>0</v>
      </c>
      <c r="G168" s="228">
        <f t="shared" si="210"/>
        <v>0</v>
      </c>
      <c r="H168" s="228">
        <f t="shared" si="210"/>
        <v>0</v>
      </c>
      <c r="I168" s="228">
        <f t="shared" si="210"/>
        <v>0</v>
      </c>
      <c r="J168" s="228">
        <f t="shared" si="210"/>
        <v>0</v>
      </c>
      <c r="K168" s="228">
        <f t="shared" si="210"/>
        <v>0</v>
      </c>
      <c r="L168" s="228">
        <f t="shared" si="210"/>
        <v>0</v>
      </c>
      <c r="M168" s="228">
        <f t="shared" si="210"/>
        <v>0</v>
      </c>
      <c r="N168" s="228">
        <f t="shared" si="210"/>
        <v>0</v>
      </c>
      <c r="O168" s="228">
        <f t="shared" si="210"/>
        <v>0</v>
      </c>
      <c r="P168" s="228">
        <f t="shared" si="210"/>
        <v>0</v>
      </c>
      <c r="Q168" s="228">
        <f t="shared" si="210"/>
        <v>0</v>
      </c>
      <c r="R168" s="228">
        <f t="shared" si="210"/>
        <v>0</v>
      </c>
      <c r="S168" s="228">
        <f t="shared" si="210"/>
        <v>0</v>
      </c>
      <c r="T168" s="228">
        <f t="shared" si="210"/>
        <v>0</v>
      </c>
      <c r="U168" s="228">
        <f t="shared" si="210"/>
        <v>0</v>
      </c>
      <c r="V168" s="228">
        <f t="shared" si="210"/>
        <v>0</v>
      </c>
      <c r="W168" s="228">
        <f t="shared" si="210"/>
        <v>0</v>
      </c>
      <c r="X168" s="228">
        <f t="shared" si="210"/>
        <v>0</v>
      </c>
      <c r="Y168" s="228">
        <f t="shared" si="210"/>
        <v>0</v>
      </c>
      <c r="Z168" s="228">
        <f t="shared" si="210"/>
        <v>0</v>
      </c>
      <c r="AA168" s="228">
        <f t="shared" si="210"/>
        <v>0</v>
      </c>
      <c r="AB168" s="228">
        <f t="shared" si="210"/>
        <v>0</v>
      </c>
      <c r="AC168" s="228">
        <f t="shared" si="210"/>
        <v>0</v>
      </c>
      <c r="AD168" s="228">
        <f t="shared" si="210"/>
        <v>0</v>
      </c>
      <c r="AE168" s="228">
        <f t="shared" si="210"/>
        <v>0</v>
      </c>
      <c r="AF168" s="228">
        <f t="shared" si="210"/>
        <v>0</v>
      </c>
      <c r="AG168" s="228">
        <f t="shared" si="210"/>
        <v>0</v>
      </c>
      <c r="AH168" s="228">
        <f t="shared" si="210"/>
        <v>0</v>
      </c>
      <c r="AI168" s="228">
        <f t="shared" si="210"/>
        <v>0</v>
      </c>
      <c r="AJ168" s="228">
        <f t="shared" ref="AJ168:BD168" si="211">(IF(AJ$73=0,0,AJ93/AJ$74))</f>
        <v>0</v>
      </c>
      <c r="AK168" s="228">
        <f t="shared" si="211"/>
        <v>0</v>
      </c>
      <c r="AL168" s="228">
        <f t="shared" si="211"/>
        <v>0</v>
      </c>
      <c r="AM168" s="228">
        <f t="shared" si="211"/>
        <v>0</v>
      </c>
      <c r="AN168" s="228">
        <f t="shared" si="211"/>
        <v>0</v>
      </c>
      <c r="AO168" s="228">
        <f t="shared" si="211"/>
        <v>0</v>
      </c>
      <c r="AP168" s="228">
        <f t="shared" si="211"/>
        <v>0</v>
      </c>
      <c r="AQ168" s="228">
        <f t="shared" si="211"/>
        <v>0</v>
      </c>
      <c r="AR168" s="228">
        <f t="shared" si="211"/>
        <v>0</v>
      </c>
      <c r="AS168" s="228">
        <f t="shared" si="211"/>
        <v>0</v>
      </c>
      <c r="AT168" s="228">
        <f t="shared" si="211"/>
        <v>0</v>
      </c>
      <c r="AU168" s="228">
        <f t="shared" si="211"/>
        <v>0</v>
      </c>
      <c r="AV168" s="228">
        <f t="shared" si="211"/>
        <v>0</v>
      </c>
      <c r="AW168" s="228">
        <f t="shared" si="211"/>
        <v>0</v>
      </c>
      <c r="AX168" s="228">
        <f t="shared" si="211"/>
        <v>0</v>
      </c>
      <c r="AY168" s="228">
        <f t="shared" si="211"/>
        <v>0</v>
      </c>
      <c r="AZ168" s="228">
        <f t="shared" si="211"/>
        <v>0</v>
      </c>
      <c r="BA168" s="228">
        <f t="shared" si="211"/>
        <v>0</v>
      </c>
      <c r="BB168" s="228">
        <f t="shared" si="211"/>
        <v>0</v>
      </c>
      <c r="BC168" s="228">
        <f t="shared" si="211"/>
        <v>0</v>
      </c>
      <c r="BD168" s="228">
        <f t="shared" si="211"/>
        <v>0</v>
      </c>
      <c r="BE168" s="226"/>
      <c r="BF168" s="229">
        <f t="shared" ref="BF168:BZ168" si="212">(IF(BF$73=0,0,BF93/BF$74))</f>
        <v>0</v>
      </c>
      <c r="BG168" s="228">
        <f t="shared" si="212"/>
        <v>0</v>
      </c>
      <c r="BH168" s="228">
        <f t="shared" si="212"/>
        <v>0</v>
      </c>
      <c r="BI168" s="228">
        <f t="shared" si="212"/>
        <v>0</v>
      </c>
      <c r="BJ168" s="228">
        <f t="shared" si="212"/>
        <v>0</v>
      </c>
      <c r="BK168" s="228">
        <f t="shared" si="212"/>
        <v>0</v>
      </c>
      <c r="BL168" s="228">
        <f t="shared" si="212"/>
        <v>0</v>
      </c>
      <c r="BM168" s="228">
        <f t="shared" si="212"/>
        <v>0</v>
      </c>
      <c r="BN168" s="228">
        <f t="shared" si="212"/>
        <v>0</v>
      </c>
      <c r="BO168" s="228">
        <f t="shared" si="212"/>
        <v>0</v>
      </c>
      <c r="BP168" s="228">
        <f t="shared" si="212"/>
        <v>0</v>
      </c>
      <c r="BQ168" s="228">
        <f t="shared" si="212"/>
        <v>0</v>
      </c>
      <c r="BR168" s="228">
        <f t="shared" si="212"/>
        <v>0</v>
      </c>
      <c r="BS168" s="228">
        <f t="shared" si="212"/>
        <v>0</v>
      </c>
      <c r="BT168" s="228">
        <f t="shared" si="212"/>
        <v>0</v>
      </c>
      <c r="BU168" s="228">
        <f t="shared" si="212"/>
        <v>0</v>
      </c>
      <c r="BV168" s="228">
        <f t="shared" si="212"/>
        <v>0</v>
      </c>
      <c r="BW168" s="228">
        <f t="shared" si="212"/>
        <v>0</v>
      </c>
      <c r="BX168" s="228">
        <f t="shared" si="212"/>
        <v>0</v>
      </c>
      <c r="BY168" s="228">
        <f t="shared" si="212"/>
        <v>0</v>
      </c>
      <c r="BZ168" s="228">
        <f t="shared" si="212"/>
        <v>0</v>
      </c>
      <c r="CA168" s="225"/>
    </row>
    <row r="169" spans="1:79" x14ac:dyDescent="0.3">
      <c r="A169" s="223"/>
      <c r="B169" s="160" t="s">
        <v>353</v>
      </c>
      <c r="C169" s="225"/>
      <c r="D169" s="238">
        <f t="shared" ref="D169:AI169" si="213">(IF(D$73=0,0,D94/D$74))</f>
        <v>0.18206221991426921</v>
      </c>
      <c r="E169" s="238">
        <f t="shared" si="213"/>
        <v>0.21589951840265756</v>
      </c>
      <c r="F169" s="238">
        <f t="shared" si="213"/>
        <v>0.30810037300097726</v>
      </c>
      <c r="G169" s="238">
        <f t="shared" si="213"/>
        <v>0.22773836339069842</v>
      </c>
      <c r="H169" s="238">
        <f t="shared" si="213"/>
        <v>0.1709338703355564</v>
      </c>
      <c r="I169" s="238">
        <f t="shared" si="213"/>
        <v>0.16704339502152224</v>
      </c>
      <c r="J169" s="238">
        <f t="shared" si="213"/>
        <v>0.20134495305044167</v>
      </c>
      <c r="K169" s="238">
        <f t="shared" si="213"/>
        <v>0.29264179285588743</v>
      </c>
      <c r="L169" s="238">
        <f t="shared" si="213"/>
        <v>0.22135607601476276</v>
      </c>
      <c r="M169" s="238">
        <f t="shared" si="213"/>
        <v>0.12635893050259411</v>
      </c>
      <c r="N169" s="238">
        <f t="shared" si="213"/>
        <v>0.13709327379665889</v>
      </c>
      <c r="O169" s="238">
        <f t="shared" si="213"/>
        <v>0.18252455810988019</v>
      </c>
      <c r="P169" s="238">
        <f t="shared" si="213"/>
        <v>0.20035340740736549</v>
      </c>
      <c r="Q169" s="238">
        <f t="shared" si="213"/>
        <v>0.16740710135756717</v>
      </c>
      <c r="R169" s="238">
        <f t="shared" si="213"/>
        <v>0.15928327100559564</v>
      </c>
      <c r="S169" s="238">
        <f t="shared" si="213"/>
        <v>0.18648444006987444</v>
      </c>
      <c r="T169" s="238">
        <f t="shared" si="213"/>
        <v>0.24190519891930834</v>
      </c>
      <c r="U169" s="238">
        <f t="shared" si="213"/>
        <v>0.26979534625642942</v>
      </c>
      <c r="V169" s="238">
        <f t="shared" si="213"/>
        <v>0.20709674306189729</v>
      </c>
      <c r="W169" s="238">
        <f t="shared" si="213"/>
        <v>-0.23592869978895023</v>
      </c>
      <c r="X169" s="238">
        <f t="shared" si="213"/>
        <v>0.1756244312644461</v>
      </c>
      <c r="Y169" s="238">
        <f t="shared" si="213"/>
        <v>0.22013746344441756</v>
      </c>
      <c r="Z169" s="238">
        <f t="shared" si="213"/>
        <v>0.23115895626295149</v>
      </c>
      <c r="AA169" s="238">
        <f t="shared" si="213"/>
        <v>0.16019932617562757</v>
      </c>
      <c r="AB169" s="238">
        <f t="shared" si="213"/>
        <v>0.1351164281089344</v>
      </c>
      <c r="AC169" s="238">
        <f t="shared" si="213"/>
        <v>0.16738991514270235</v>
      </c>
      <c r="AD169" s="238">
        <f t="shared" si="213"/>
        <v>0.19476468055659277</v>
      </c>
      <c r="AE169" s="238">
        <f t="shared" si="213"/>
        <v>3.9159779279481832E-2</v>
      </c>
      <c r="AF169" s="238">
        <f t="shared" si="213"/>
        <v>0.23670407596371598</v>
      </c>
      <c r="AG169" s="238">
        <f t="shared" si="213"/>
        <v>0.1814770801671591</v>
      </c>
      <c r="AH169" s="238">
        <f t="shared" si="213"/>
        <v>0.19265639791108699</v>
      </c>
      <c r="AI169" s="238">
        <f t="shared" si="213"/>
        <v>0.2484710090070483</v>
      </c>
      <c r="AJ169" s="238">
        <f t="shared" ref="AJ169:BD169" si="214">(IF(AJ$73=0,0,AJ94/AJ$74))</f>
        <v>0.25093284652986431</v>
      </c>
      <c r="AK169" s="238">
        <f t="shared" si="214"/>
        <v>0.35558713590079039</v>
      </c>
      <c r="AL169" s="238">
        <f t="shared" si="214"/>
        <v>0.27714483772340748</v>
      </c>
      <c r="AM169" s="238">
        <f t="shared" si="214"/>
        <v>0.1378621769582469</v>
      </c>
      <c r="AN169" s="238">
        <f t="shared" si="214"/>
        <v>0.17454429839650479</v>
      </c>
      <c r="AO169" s="238">
        <f t="shared" si="214"/>
        <v>0.20770705875672998</v>
      </c>
      <c r="AP169" s="238">
        <f t="shared" si="214"/>
        <v>0.21168994360046656</v>
      </c>
      <c r="AQ169" s="238">
        <f t="shared" si="214"/>
        <v>0</v>
      </c>
      <c r="AR169" s="238">
        <f t="shared" si="214"/>
        <v>0</v>
      </c>
      <c r="AS169" s="238">
        <f t="shared" si="214"/>
        <v>0</v>
      </c>
      <c r="AT169" s="238">
        <f t="shared" si="214"/>
        <v>0</v>
      </c>
      <c r="AU169" s="238">
        <f t="shared" si="214"/>
        <v>0</v>
      </c>
      <c r="AV169" s="238">
        <f t="shared" si="214"/>
        <v>0</v>
      </c>
      <c r="AW169" s="238">
        <f t="shared" si="214"/>
        <v>0</v>
      </c>
      <c r="AX169" s="238">
        <f t="shared" si="214"/>
        <v>0</v>
      </c>
      <c r="AY169" s="238">
        <f t="shared" si="214"/>
        <v>0</v>
      </c>
      <c r="AZ169" s="238">
        <f t="shared" si="214"/>
        <v>0</v>
      </c>
      <c r="BA169" s="238">
        <f t="shared" si="214"/>
        <v>0</v>
      </c>
      <c r="BB169" s="238">
        <f t="shared" si="214"/>
        <v>0</v>
      </c>
      <c r="BC169" s="238">
        <f t="shared" si="214"/>
        <v>0</v>
      </c>
      <c r="BD169" s="238">
        <f t="shared" si="214"/>
        <v>0</v>
      </c>
      <c r="BE169" s="226"/>
      <c r="BF169" s="239">
        <f t="shared" ref="BF169:BZ169" si="215">(IF(BF$73=0,0,BF94/BF$74))</f>
        <v>0.22036924073503875</v>
      </c>
      <c r="BG169" s="238">
        <f t="shared" si="215"/>
        <v>0.21188670120036357</v>
      </c>
      <c r="BH169" s="238">
        <f t="shared" si="215"/>
        <v>0.15796977182455604</v>
      </c>
      <c r="BI169" s="238">
        <f t="shared" si="215"/>
        <v>0.20532969310134935</v>
      </c>
      <c r="BJ169" s="238">
        <f t="shared" si="215"/>
        <v>8.2125282884472448E-2</v>
      </c>
      <c r="BK169" s="238">
        <f t="shared" si="215"/>
        <v>0.17195276848933416</v>
      </c>
      <c r="BL169" s="238">
        <f t="shared" si="215"/>
        <v>0.17118693066709387</v>
      </c>
      <c r="BM169" s="238">
        <f t="shared" si="215"/>
        <v>0.27536046201612724</v>
      </c>
      <c r="BN169" s="238">
        <f t="shared" si="215"/>
        <v>0.17882182322517504</v>
      </c>
      <c r="BO169" s="238">
        <f t="shared" si="215"/>
        <v>0</v>
      </c>
      <c r="BP169" s="238">
        <f t="shared" si="215"/>
        <v>0</v>
      </c>
      <c r="BQ169" s="238">
        <f t="shared" si="215"/>
        <v>0</v>
      </c>
      <c r="BR169" s="238">
        <f t="shared" si="215"/>
        <v>0.18206221991426924</v>
      </c>
      <c r="BS169" s="238">
        <f t="shared" si="215"/>
        <v>0.19226836339693562</v>
      </c>
      <c r="BT169" s="238">
        <f t="shared" si="215"/>
        <v>0.15317122044347231</v>
      </c>
      <c r="BU169" s="238">
        <f t="shared" si="215"/>
        <v>0.20475998846726992</v>
      </c>
      <c r="BV169" s="238">
        <f t="shared" si="215"/>
        <v>0</v>
      </c>
      <c r="BW169" s="238">
        <f t="shared" si="215"/>
        <v>0.17249588365142676</v>
      </c>
      <c r="BX169" s="238">
        <f t="shared" si="215"/>
        <v>0.20475998846726992</v>
      </c>
      <c r="BY169" s="238">
        <f t="shared" si="215"/>
        <v>0.19226836339693562</v>
      </c>
      <c r="BZ169" s="238">
        <f t="shared" si="215"/>
        <v>0.19226836339693562</v>
      </c>
      <c r="CA169" s="225"/>
    </row>
    <row r="170" spans="1:79" ht="15.6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x14ac:dyDescent="0.3">
      <c r="A171" s="223"/>
      <c r="B171" s="78" t="s">
        <v>354</v>
      </c>
      <c r="C171" s="225"/>
      <c r="D171" s="227">
        <f t="shared" ref="D171:AI171" si="216">(IF(D$73=0,0,D96/D$74))</f>
        <v>2.3979485038203761E-3</v>
      </c>
      <c r="E171" s="228">
        <f t="shared" si="216"/>
        <v>0</v>
      </c>
      <c r="F171" s="228">
        <f t="shared" si="216"/>
        <v>2.3364972526455773E-2</v>
      </c>
      <c r="G171" s="228">
        <f t="shared" si="216"/>
        <v>0</v>
      </c>
      <c r="H171" s="228">
        <f t="shared" si="216"/>
        <v>1.8946107760486487E-2</v>
      </c>
      <c r="I171" s="228">
        <f t="shared" si="216"/>
        <v>1.2184327826475997E-2</v>
      </c>
      <c r="J171" s="228">
        <f t="shared" si="216"/>
        <v>1.0490440812562089E-2</v>
      </c>
      <c r="K171" s="228">
        <f t="shared" si="216"/>
        <v>6.9137088475884406E-3</v>
      </c>
      <c r="L171" s="228">
        <f t="shared" si="216"/>
        <v>0</v>
      </c>
      <c r="M171" s="228">
        <f t="shared" si="216"/>
        <v>3.7075119134716149E-3</v>
      </c>
      <c r="N171" s="228">
        <f t="shared" si="216"/>
        <v>0</v>
      </c>
      <c r="O171" s="228">
        <f t="shared" si="216"/>
        <v>0</v>
      </c>
      <c r="P171" s="228">
        <f t="shared" si="216"/>
        <v>0</v>
      </c>
      <c r="Q171" s="228">
        <f t="shared" si="216"/>
        <v>0</v>
      </c>
      <c r="R171" s="228">
        <f t="shared" si="216"/>
        <v>0</v>
      </c>
      <c r="S171" s="228">
        <f t="shared" si="216"/>
        <v>0</v>
      </c>
      <c r="T171" s="228">
        <f t="shared" si="216"/>
        <v>0</v>
      </c>
      <c r="U171" s="228">
        <f t="shared" si="216"/>
        <v>0</v>
      </c>
      <c r="V171" s="228">
        <f t="shared" si="216"/>
        <v>0</v>
      </c>
      <c r="W171" s="228">
        <f t="shared" si="216"/>
        <v>0</v>
      </c>
      <c r="X171" s="228">
        <f t="shared" si="216"/>
        <v>0</v>
      </c>
      <c r="Y171" s="228">
        <f t="shared" si="216"/>
        <v>0</v>
      </c>
      <c r="Z171" s="228">
        <f t="shared" si="216"/>
        <v>0</v>
      </c>
      <c r="AA171" s="228">
        <f t="shared" si="216"/>
        <v>0</v>
      </c>
      <c r="AB171" s="228">
        <f t="shared" si="216"/>
        <v>0</v>
      </c>
      <c r="AC171" s="228">
        <f t="shared" si="216"/>
        <v>0</v>
      </c>
      <c r="AD171" s="228">
        <f t="shared" si="216"/>
        <v>0</v>
      </c>
      <c r="AE171" s="228">
        <f t="shared" si="216"/>
        <v>0</v>
      </c>
      <c r="AF171" s="228">
        <f t="shared" si="216"/>
        <v>1.7027466159554971E-2</v>
      </c>
      <c r="AG171" s="228">
        <f t="shared" si="216"/>
        <v>0</v>
      </c>
      <c r="AH171" s="228">
        <f t="shared" si="216"/>
        <v>0</v>
      </c>
      <c r="AI171" s="228">
        <f t="shared" si="216"/>
        <v>0</v>
      </c>
      <c r="AJ171" s="228">
        <f t="shared" ref="AJ171:BD171" si="217">(IF(AJ$73=0,0,AJ96/AJ$74))</f>
        <v>0</v>
      </c>
      <c r="AK171" s="228">
        <f t="shared" si="217"/>
        <v>0</v>
      </c>
      <c r="AL171" s="228">
        <f t="shared" si="217"/>
        <v>0</v>
      </c>
      <c r="AM171" s="228">
        <f t="shared" si="217"/>
        <v>0</v>
      </c>
      <c r="AN171" s="228">
        <f t="shared" si="217"/>
        <v>0</v>
      </c>
      <c r="AO171" s="228">
        <f t="shared" si="217"/>
        <v>0</v>
      </c>
      <c r="AP171" s="228">
        <f t="shared" si="217"/>
        <v>0</v>
      </c>
      <c r="AQ171" s="228">
        <f t="shared" si="217"/>
        <v>0</v>
      </c>
      <c r="AR171" s="228">
        <f t="shared" si="217"/>
        <v>0</v>
      </c>
      <c r="AS171" s="228">
        <f t="shared" si="217"/>
        <v>0</v>
      </c>
      <c r="AT171" s="228">
        <f t="shared" si="217"/>
        <v>0</v>
      </c>
      <c r="AU171" s="228">
        <f t="shared" si="217"/>
        <v>0</v>
      </c>
      <c r="AV171" s="228">
        <f t="shared" si="217"/>
        <v>0</v>
      </c>
      <c r="AW171" s="228">
        <f t="shared" si="217"/>
        <v>0</v>
      </c>
      <c r="AX171" s="228">
        <f t="shared" si="217"/>
        <v>0</v>
      </c>
      <c r="AY171" s="228">
        <f t="shared" si="217"/>
        <v>0</v>
      </c>
      <c r="AZ171" s="228">
        <f t="shared" si="217"/>
        <v>0</v>
      </c>
      <c r="BA171" s="228">
        <f t="shared" si="217"/>
        <v>0</v>
      </c>
      <c r="BB171" s="228">
        <f t="shared" si="217"/>
        <v>0</v>
      </c>
      <c r="BC171" s="228">
        <f t="shared" si="217"/>
        <v>0</v>
      </c>
      <c r="BD171" s="228">
        <f t="shared" si="217"/>
        <v>0</v>
      </c>
      <c r="BE171" s="226"/>
      <c r="BF171" s="229">
        <f t="shared" ref="BF171:BZ171" si="218">(IF(BF$73=0,0,BF96/BF$74))</f>
        <v>1.033120079303672E-2</v>
      </c>
      <c r="BG171" s="228">
        <f t="shared" si="218"/>
        <v>7.8823788318962001E-3</v>
      </c>
      <c r="BH171" s="228">
        <f t="shared" si="218"/>
        <v>9.2700184890518757E-4</v>
      </c>
      <c r="BI171" s="228">
        <f t="shared" si="218"/>
        <v>0</v>
      </c>
      <c r="BJ171" s="228">
        <f t="shared" si="218"/>
        <v>0</v>
      </c>
      <c r="BK171" s="228">
        <f t="shared" si="218"/>
        <v>0</v>
      </c>
      <c r="BL171" s="228">
        <f t="shared" si="218"/>
        <v>3.9318555269781275E-3</v>
      </c>
      <c r="BM171" s="228">
        <f t="shared" si="218"/>
        <v>0</v>
      </c>
      <c r="BN171" s="228">
        <f t="shared" si="218"/>
        <v>0</v>
      </c>
      <c r="BO171" s="228">
        <f t="shared" si="218"/>
        <v>0</v>
      </c>
      <c r="BP171" s="228">
        <f t="shared" si="218"/>
        <v>0</v>
      </c>
      <c r="BQ171" s="228">
        <f t="shared" si="218"/>
        <v>0</v>
      </c>
      <c r="BR171" s="228">
        <f t="shared" si="218"/>
        <v>2.3979485038203761E-3</v>
      </c>
      <c r="BS171" s="228">
        <f t="shared" si="218"/>
        <v>5.7445054447082464E-3</v>
      </c>
      <c r="BT171" s="228">
        <f t="shared" si="218"/>
        <v>0</v>
      </c>
      <c r="BU171" s="228">
        <f t="shared" si="218"/>
        <v>1.3506382577112232E-3</v>
      </c>
      <c r="BV171" s="228">
        <f t="shared" si="218"/>
        <v>0</v>
      </c>
      <c r="BW171" s="228">
        <f t="shared" si="218"/>
        <v>2.8393540967272569E-3</v>
      </c>
      <c r="BX171" s="228">
        <f t="shared" si="218"/>
        <v>1.3506382577112232E-3</v>
      </c>
      <c r="BY171" s="228">
        <f t="shared" si="218"/>
        <v>5.7445054447082464E-3</v>
      </c>
      <c r="BZ171" s="228">
        <f t="shared" si="218"/>
        <v>5.7445054447082464E-3</v>
      </c>
      <c r="CA171" s="225"/>
    </row>
    <row r="172" spans="1:79" x14ac:dyDescent="0.3">
      <c r="A172" s="223"/>
      <c r="B172" s="78" t="s">
        <v>59</v>
      </c>
      <c r="C172" s="225"/>
      <c r="D172" s="227">
        <f t="shared" ref="D172:AI172" si="219">(IF(D$73=0,0,D97/D$74))</f>
        <v>0</v>
      </c>
      <c r="E172" s="228">
        <f t="shared" si="219"/>
        <v>0</v>
      </c>
      <c r="F172" s="228">
        <f t="shared" si="219"/>
        <v>0</v>
      </c>
      <c r="G172" s="228">
        <f t="shared" si="219"/>
        <v>0</v>
      </c>
      <c r="H172" s="228">
        <f t="shared" si="219"/>
        <v>0</v>
      </c>
      <c r="I172" s="228">
        <f t="shared" si="219"/>
        <v>0</v>
      </c>
      <c r="J172" s="228">
        <f t="shared" si="219"/>
        <v>0</v>
      </c>
      <c r="K172" s="228">
        <f t="shared" si="219"/>
        <v>0</v>
      </c>
      <c r="L172" s="228">
        <f t="shared" si="219"/>
        <v>0</v>
      </c>
      <c r="M172" s="228">
        <f t="shared" si="219"/>
        <v>0</v>
      </c>
      <c r="N172" s="228">
        <f t="shared" si="219"/>
        <v>0</v>
      </c>
      <c r="O172" s="228">
        <f t="shared" si="219"/>
        <v>0</v>
      </c>
      <c r="P172" s="228">
        <f t="shared" si="219"/>
        <v>0</v>
      </c>
      <c r="Q172" s="228">
        <f t="shared" si="219"/>
        <v>0</v>
      </c>
      <c r="R172" s="228">
        <f t="shared" si="219"/>
        <v>0</v>
      </c>
      <c r="S172" s="228">
        <f t="shared" si="219"/>
        <v>0</v>
      </c>
      <c r="T172" s="228">
        <f t="shared" si="219"/>
        <v>0</v>
      </c>
      <c r="U172" s="228">
        <f t="shared" si="219"/>
        <v>0</v>
      </c>
      <c r="V172" s="228">
        <f t="shared" si="219"/>
        <v>0</v>
      </c>
      <c r="W172" s="228">
        <f t="shared" si="219"/>
        <v>0</v>
      </c>
      <c r="X172" s="228">
        <f t="shared" si="219"/>
        <v>0</v>
      </c>
      <c r="Y172" s="228">
        <f t="shared" si="219"/>
        <v>0</v>
      </c>
      <c r="Z172" s="228">
        <f t="shared" si="219"/>
        <v>0</v>
      </c>
      <c r="AA172" s="228">
        <f t="shared" si="219"/>
        <v>0</v>
      </c>
      <c r="AB172" s="228">
        <f t="shared" si="219"/>
        <v>0</v>
      </c>
      <c r="AC172" s="228">
        <f t="shared" si="219"/>
        <v>0</v>
      </c>
      <c r="AD172" s="228">
        <f t="shared" si="219"/>
        <v>0</v>
      </c>
      <c r="AE172" s="228">
        <f t="shared" si="219"/>
        <v>0</v>
      </c>
      <c r="AF172" s="228">
        <f t="shared" si="219"/>
        <v>0</v>
      </c>
      <c r="AG172" s="228">
        <f t="shared" si="219"/>
        <v>0</v>
      </c>
      <c r="AH172" s="228">
        <f t="shared" si="219"/>
        <v>0</v>
      </c>
      <c r="AI172" s="228">
        <f t="shared" si="219"/>
        <v>0</v>
      </c>
      <c r="AJ172" s="228">
        <f t="shared" ref="AJ172:BD172" si="220">(IF(AJ$73=0,0,AJ97/AJ$74))</f>
        <v>0</v>
      </c>
      <c r="AK172" s="228">
        <f t="shared" si="220"/>
        <v>0</v>
      </c>
      <c r="AL172" s="228">
        <f t="shared" si="220"/>
        <v>0</v>
      </c>
      <c r="AM172" s="228">
        <f t="shared" si="220"/>
        <v>0</v>
      </c>
      <c r="AN172" s="228">
        <f t="shared" si="220"/>
        <v>0</v>
      </c>
      <c r="AO172" s="228">
        <f t="shared" si="220"/>
        <v>0</v>
      </c>
      <c r="AP172" s="228">
        <f t="shared" si="220"/>
        <v>0</v>
      </c>
      <c r="AQ172" s="228">
        <f t="shared" si="220"/>
        <v>0</v>
      </c>
      <c r="AR172" s="228">
        <f t="shared" si="220"/>
        <v>0</v>
      </c>
      <c r="AS172" s="228">
        <f t="shared" si="220"/>
        <v>0</v>
      </c>
      <c r="AT172" s="228">
        <f t="shared" si="220"/>
        <v>0</v>
      </c>
      <c r="AU172" s="228">
        <f t="shared" si="220"/>
        <v>0</v>
      </c>
      <c r="AV172" s="228">
        <f t="shared" si="220"/>
        <v>0</v>
      </c>
      <c r="AW172" s="228">
        <f t="shared" si="220"/>
        <v>0</v>
      </c>
      <c r="AX172" s="228">
        <f t="shared" si="220"/>
        <v>0</v>
      </c>
      <c r="AY172" s="228">
        <f t="shared" si="220"/>
        <v>0</v>
      </c>
      <c r="AZ172" s="228">
        <f t="shared" si="220"/>
        <v>0</v>
      </c>
      <c r="BA172" s="228">
        <f t="shared" si="220"/>
        <v>0</v>
      </c>
      <c r="BB172" s="228">
        <f t="shared" si="220"/>
        <v>0</v>
      </c>
      <c r="BC172" s="228">
        <f t="shared" si="220"/>
        <v>0</v>
      </c>
      <c r="BD172" s="228">
        <f t="shared" si="220"/>
        <v>0</v>
      </c>
      <c r="BE172" s="226"/>
      <c r="BF172" s="229">
        <f t="shared" ref="BF172:BZ172" si="221">(IF(BF$73=0,0,BF97/BF$74))</f>
        <v>0</v>
      </c>
      <c r="BG172" s="228">
        <f t="shared" si="221"/>
        <v>0</v>
      </c>
      <c r="BH172" s="228">
        <f t="shared" si="221"/>
        <v>0</v>
      </c>
      <c r="BI172" s="228">
        <f t="shared" si="221"/>
        <v>0</v>
      </c>
      <c r="BJ172" s="228">
        <f t="shared" si="221"/>
        <v>0</v>
      </c>
      <c r="BK172" s="228">
        <f t="shared" si="221"/>
        <v>0</v>
      </c>
      <c r="BL172" s="228">
        <f t="shared" si="221"/>
        <v>0</v>
      </c>
      <c r="BM172" s="228">
        <f t="shared" si="221"/>
        <v>0</v>
      </c>
      <c r="BN172" s="228">
        <f t="shared" si="221"/>
        <v>0</v>
      </c>
      <c r="BO172" s="228">
        <f t="shared" si="221"/>
        <v>0</v>
      </c>
      <c r="BP172" s="228">
        <f t="shared" si="221"/>
        <v>0</v>
      </c>
      <c r="BQ172" s="228">
        <f t="shared" si="221"/>
        <v>0</v>
      </c>
      <c r="BR172" s="228">
        <f t="shared" si="221"/>
        <v>0</v>
      </c>
      <c r="BS172" s="228">
        <f t="shared" si="221"/>
        <v>0</v>
      </c>
      <c r="BT172" s="228">
        <f t="shared" si="221"/>
        <v>0</v>
      </c>
      <c r="BU172" s="228">
        <f t="shared" si="221"/>
        <v>0</v>
      </c>
      <c r="BV172" s="228">
        <f t="shared" si="221"/>
        <v>0</v>
      </c>
      <c r="BW172" s="228">
        <f t="shared" si="221"/>
        <v>0</v>
      </c>
      <c r="BX172" s="228">
        <f t="shared" si="221"/>
        <v>0</v>
      </c>
      <c r="BY172" s="228">
        <f t="shared" si="221"/>
        <v>0</v>
      </c>
      <c r="BZ172" s="228">
        <f t="shared" si="221"/>
        <v>0</v>
      </c>
      <c r="CA172" s="225"/>
    </row>
    <row r="173" spans="1:79" x14ac:dyDescent="0.3">
      <c r="A173" s="223"/>
      <c r="B173" s="160" t="s">
        <v>355</v>
      </c>
      <c r="C173" s="225"/>
      <c r="D173" s="238">
        <f t="shared" ref="D173:AI173" si="222">(IF(D$73=0,0,D98/D$74))</f>
        <v>2.3979485038203761E-3</v>
      </c>
      <c r="E173" s="238">
        <f t="shared" si="222"/>
        <v>0</v>
      </c>
      <c r="F173" s="238">
        <f t="shared" si="222"/>
        <v>2.3364972526455773E-2</v>
      </c>
      <c r="G173" s="238">
        <f t="shared" si="222"/>
        <v>0</v>
      </c>
      <c r="H173" s="238">
        <f t="shared" si="222"/>
        <v>1.8946107760486487E-2</v>
      </c>
      <c r="I173" s="238">
        <f t="shared" si="222"/>
        <v>1.2184327826475997E-2</v>
      </c>
      <c r="J173" s="238">
        <f t="shared" si="222"/>
        <v>1.0490440812562089E-2</v>
      </c>
      <c r="K173" s="238">
        <f t="shared" si="222"/>
        <v>6.9137088475884406E-3</v>
      </c>
      <c r="L173" s="238">
        <f t="shared" si="222"/>
        <v>0</v>
      </c>
      <c r="M173" s="238">
        <f t="shared" si="222"/>
        <v>3.7075119134716149E-3</v>
      </c>
      <c r="N173" s="238">
        <f t="shared" si="222"/>
        <v>0</v>
      </c>
      <c r="O173" s="238">
        <f t="shared" si="222"/>
        <v>0</v>
      </c>
      <c r="P173" s="238">
        <f t="shared" si="222"/>
        <v>0</v>
      </c>
      <c r="Q173" s="238">
        <f t="shared" si="222"/>
        <v>0</v>
      </c>
      <c r="R173" s="238">
        <f t="shared" si="222"/>
        <v>0</v>
      </c>
      <c r="S173" s="238">
        <f t="shared" si="222"/>
        <v>0</v>
      </c>
      <c r="T173" s="238">
        <f t="shared" si="222"/>
        <v>0</v>
      </c>
      <c r="U173" s="238">
        <f t="shared" si="222"/>
        <v>0</v>
      </c>
      <c r="V173" s="238">
        <f t="shared" si="222"/>
        <v>0</v>
      </c>
      <c r="W173" s="238">
        <f t="shared" si="222"/>
        <v>0</v>
      </c>
      <c r="X173" s="238">
        <f t="shared" si="222"/>
        <v>0</v>
      </c>
      <c r="Y173" s="238">
        <f t="shared" si="222"/>
        <v>0</v>
      </c>
      <c r="Z173" s="238">
        <f t="shared" si="222"/>
        <v>0</v>
      </c>
      <c r="AA173" s="238">
        <f t="shared" si="222"/>
        <v>0</v>
      </c>
      <c r="AB173" s="238">
        <f t="shared" si="222"/>
        <v>0</v>
      </c>
      <c r="AC173" s="238">
        <f t="shared" si="222"/>
        <v>0</v>
      </c>
      <c r="AD173" s="238">
        <f t="shared" si="222"/>
        <v>0</v>
      </c>
      <c r="AE173" s="238">
        <f t="shared" si="222"/>
        <v>0</v>
      </c>
      <c r="AF173" s="238">
        <f t="shared" si="222"/>
        <v>1.7027466159554971E-2</v>
      </c>
      <c r="AG173" s="238">
        <f t="shared" si="222"/>
        <v>0</v>
      </c>
      <c r="AH173" s="238">
        <f t="shared" si="222"/>
        <v>0</v>
      </c>
      <c r="AI173" s="238">
        <f t="shared" si="222"/>
        <v>0</v>
      </c>
      <c r="AJ173" s="238">
        <f t="shared" ref="AJ173:BD173" si="223">(IF(AJ$73=0,0,AJ98/AJ$74))</f>
        <v>0</v>
      </c>
      <c r="AK173" s="238">
        <f t="shared" si="223"/>
        <v>0</v>
      </c>
      <c r="AL173" s="238">
        <f t="shared" si="223"/>
        <v>0</v>
      </c>
      <c r="AM173" s="238">
        <f t="shared" si="223"/>
        <v>0</v>
      </c>
      <c r="AN173" s="238">
        <f t="shared" si="223"/>
        <v>0</v>
      </c>
      <c r="AO173" s="238">
        <f t="shared" si="223"/>
        <v>0</v>
      </c>
      <c r="AP173" s="238">
        <f t="shared" si="223"/>
        <v>0</v>
      </c>
      <c r="AQ173" s="238">
        <f t="shared" si="223"/>
        <v>0</v>
      </c>
      <c r="AR173" s="238">
        <f t="shared" si="223"/>
        <v>0</v>
      </c>
      <c r="AS173" s="238">
        <f t="shared" si="223"/>
        <v>0</v>
      </c>
      <c r="AT173" s="238">
        <f t="shared" si="223"/>
        <v>0</v>
      </c>
      <c r="AU173" s="238">
        <f t="shared" si="223"/>
        <v>0</v>
      </c>
      <c r="AV173" s="238">
        <f t="shared" si="223"/>
        <v>0</v>
      </c>
      <c r="AW173" s="238">
        <f t="shared" si="223"/>
        <v>0</v>
      </c>
      <c r="AX173" s="238">
        <f t="shared" si="223"/>
        <v>0</v>
      </c>
      <c r="AY173" s="238">
        <f t="shared" si="223"/>
        <v>0</v>
      </c>
      <c r="AZ173" s="238">
        <f t="shared" si="223"/>
        <v>0</v>
      </c>
      <c r="BA173" s="238">
        <f t="shared" si="223"/>
        <v>0</v>
      </c>
      <c r="BB173" s="238">
        <f t="shared" si="223"/>
        <v>0</v>
      </c>
      <c r="BC173" s="238">
        <f t="shared" si="223"/>
        <v>0</v>
      </c>
      <c r="BD173" s="238">
        <f t="shared" si="223"/>
        <v>0</v>
      </c>
      <c r="BE173" s="226"/>
      <c r="BF173" s="239">
        <f t="shared" ref="BF173:BZ173" si="224">(IF(BF$73=0,0,BF98/BF$74))</f>
        <v>1.033120079303672E-2</v>
      </c>
      <c r="BG173" s="238">
        <f t="shared" si="224"/>
        <v>7.8823788318962001E-3</v>
      </c>
      <c r="BH173" s="238">
        <f t="shared" si="224"/>
        <v>9.2700184890518757E-4</v>
      </c>
      <c r="BI173" s="238">
        <f t="shared" si="224"/>
        <v>0</v>
      </c>
      <c r="BJ173" s="238">
        <f t="shared" si="224"/>
        <v>0</v>
      </c>
      <c r="BK173" s="238">
        <f t="shared" si="224"/>
        <v>0</v>
      </c>
      <c r="BL173" s="238">
        <f t="shared" si="224"/>
        <v>3.9318555269781275E-3</v>
      </c>
      <c r="BM173" s="238">
        <f t="shared" si="224"/>
        <v>0</v>
      </c>
      <c r="BN173" s="238">
        <f t="shared" si="224"/>
        <v>0</v>
      </c>
      <c r="BO173" s="238">
        <f t="shared" si="224"/>
        <v>0</v>
      </c>
      <c r="BP173" s="238">
        <f t="shared" si="224"/>
        <v>0</v>
      </c>
      <c r="BQ173" s="238">
        <f t="shared" si="224"/>
        <v>0</v>
      </c>
      <c r="BR173" s="238">
        <f t="shared" si="224"/>
        <v>2.3979485038203761E-3</v>
      </c>
      <c r="BS173" s="238">
        <f t="shared" si="224"/>
        <v>5.7445054447082464E-3</v>
      </c>
      <c r="BT173" s="238">
        <f t="shared" si="224"/>
        <v>0</v>
      </c>
      <c r="BU173" s="238">
        <f t="shared" si="224"/>
        <v>1.3506382577112232E-3</v>
      </c>
      <c r="BV173" s="238">
        <f t="shared" si="224"/>
        <v>0</v>
      </c>
      <c r="BW173" s="238">
        <f t="shared" si="224"/>
        <v>2.8393540967272569E-3</v>
      </c>
      <c r="BX173" s="238">
        <f t="shared" si="224"/>
        <v>1.3506382577112232E-3</v>
      </c>
      <c r="BY173" s="238">
        <f t="shared" si="224"/>
        <v>5.7445054447082464E-3</v>
      </c>
      <c r="BZ173" s="238">
        <f t="shared" si="224"/>
        <v>5.7445054447082464E-3</v>
      </c>
      <c r="CA173" s="225"/>
    </row>
    <row r="174" spans="1:79" ht="15.6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x14ac:dyDescent="0.3">
      <c r="A175" s="223"/>
      <c r="B175" s="78" t="s">
        <v>357</v>
      </c>
      <c r="C175" s="225"/>
      <c r="D175" s="227">
        <f t="shared" ref="D175:AI175" si="225">(IF(D$73=0,0,D100/D$74))</f>
        <v>4.3773831631984663E-3</v>
      </c>
      <c r="E175" s="228">
        <f t="shared" si="225"/>
        <v>0</v>
      </c>
      <c r="F175" s="228">
        <f t="shared" si="225"/>
        <v>6.0103775237540667E-4</v>
      </c>
      <c r="G175" s="228">
        <f t="shared" si="225"/>
        <v>5.75252075620672E-4</v>
      </c>
      <c r="H175" s="228">
        <f t="shared" si="225"/>
        <v>0</v>
      </c>
      <c r="I175" s="228">
        <f t="shared" si="225"/>
        <v>0</v>
      </c>
      <c r="J175" s="228">
        <f t="shared" si="225"/>
        <v>1.533233117288554E-3</v>
      </c>
      <c r="K175" s="228">
        <f t="shared" si="225"/>
        <v>2.6353905842199207E-2</v>
      </c>
      <c r="L175" s="228">
        <f t="shared" si="225"/>
        <v>3.8720056015829787E-3</v>
      </c>
      <c r="M175" s="228">
        <f t="shared" si="225"/>
        <v>7.5040041128665482E-4</v>
      </c>
      <c r="N175" s="228">
        <f t="shared" si="225"/>
        <v>0</v>
      </c>
      <c r="O175" s="228">
        <f t="shared" si="225"/>
        <v>0</v>
      </c>
      <c r="P175" s="228">
        <f t="shared" si="225"/>
        <v>2.0516287374988056E-2</v>
      </c>
      <c r="Q175" s="228">
        <f t="shared" si="225"/>
        <v>9.3522785741213515E-3</v>
      </c>
      <c r="R175" s="228">
        <f t="shared" si="225"/>
        <v>0</v>
      </c>
      <c r="S175" s="228">
        <f t="shared" si="225"/>
        <v>0</v>
      </c>
      <c r="T175" s="228">
        <f t="shared" si="225"/>
        <v>0</v>
      </c>
      <c r="U175" s="228">
        <f t="shared" si="225"/>
        <v>1.7299834686799652E-2</v>
      </c>
      <c r="V175" s="228">
        <f t="shared" si="225"/>
        <v>0</v>
      </c>
      <c r="W175" s="228">
        <f t="shared" si="225"/>
        <v>0</v>
      </c>
      <c r="X175" s="228">
        <f t="shared" si="225"/>
        <v>2.3639966270261263E-2</v>
      </c>
      <c r="Y175" s="228">
        <f t="shared" si="225"/>
        <v>5.5532164027580358E-3</v>
      </c>
      <c r="Z175" s="228">
        <f t="shared" si="225"/>
        <v>0</v>
      </c>
      <c r="AA175" s="228">
        <f t="shared" si="225"/>
        <v>0</v>
      </c>
      <c r="AB175" s="228">
        <f t="shared" si="225"/>
        <v>0</v>
      </c>
      <c r="AC175" s="228">
        <f t="shared" si="225"/>
        <v>4.8551692036164868E-3</v>
      </c>
      <c r="AD175" s="228">
        <f t="shared" si="225"/>
        <v>1.2041174686829317E-2</v>
      </c>
      <c r="AE175" s="228">
        <f t="shared" si="225"/>
        <v>0</v>
      </c>
      <c r="AF175" s="228">
        <f t="shared" si="225"/>
        <v>0</v>
      </c>
      <c r="AG175" s="228">
        <f t="shared" si="225"/>
        <v>6.658792295164145E-3</v>
      </c>
      <c r="AH175" s="228">
        <f t="shared" si="225"/>
        <v>7.6639684990452853E-3</v>
      </c>
      <c r="AI175" s="228">
        <f t="shared" si="225"/>
        <v>0</v>
      </c>
      <c r="AJ175" s="228">
        <f t="shared" ref="AJ175:BD175" si="226">(IF(AJ$73=0,0,AJ100/AJ$74))</f>
        <v>1.5096562368764074E-2</v>
      </c>
      <c r="AK175" s="228">
        <f t="shared" si="226"/>
        <v>0</v>
      </c>
      <c r="AL175" s="228">
        <f t="shared" si="226"/>
        <v>4.5928290106658038E-3</v>
      </c>
      <c r="AM175" s="228">
        <f t="shared" si="226"/>
        <v>0</v>
      </c>
      <c r="AN175" s="228">
        <f t="shared" si="226"/>
        <v>2.5941195182530041E-3</v>
      </c>
      <c r="AO175" s="228">
        <f t="shared" si="226"/>
        <v>1.4587464638957942E-2</v>
      </c>
      <c r="AP175" s="228">
        <f t="shared" si="226"/>
        <v>0</v>
      </c>
      <c r="AQ175" s="228">
        <f t="shared" si="226"/>
        <v>0</v>
      </c>
      <c r="AR175" s="228">
        <f t="shared" si="226"/>
        <v>0</v>
      </c>
      <c r="AS175" s="228">
        <f t="shared" si="226"/>
        <v>0</v>
      </c>
      <c r="AT175" s="228">
        <f t="shared" si="226"/>
        <v>0</v>
      </c>
      <c r="AU175" s="228">
        <f t="shared" si="226"/>
        <v>0</v>
      </c>
      <c r="AV175" s="228">
        <f t="shared" si="226"/>
        <v>0</v>
      </c>
      <c r="AW175" s="228">
        <f t="shared" si="226"/>
        <v>0</v>
      </c>
      <c r="AX175" s="228">
        <f t="shared" si="226"/>
        <v>0</v>
      </c>
      <c r="AY175" s="228">
        <f t="shared" si="226"/>
        <v>0</v>
      </c>
      <c r="AZ175" s="228">
        <f t="shared" si="226"/>
        <v>0</v>
      </c>
      <c r="BA175" s="228">
        <f t="shared" si="226"/>
        <v>0</v>
      </c>
      <c r="BB175" s="228">
        <f t="shared" si="226"/>
        <v>0</v>
      </c>
      <c r="BC175" s="228">
        <f t="shared" si="226"/>
        <v>0</v>
      </c>
      <c r="BD175" s="228">
        <f t="shared" si="226"/>
        <v>0</v>
      </c>
      <c r="BE175" s="226"/>
      <c r="BF175" s="229">
        <f t="shared" ref="BF175:BZ175" si="227">(IF(BF$73=0,0,BF100/BF$74))</f>
        <v>2.4641718507952448E-4</v>
      </c>
      <c r="BG175" s="228">
        <f t="shared" si="227"/>
        <v>6.1380677755864263E-3</v>
      </c>
      <c r="BH175" s="228">
        <f t="shared" si="227"/>
        <v>5.1878731472129926E-3</v>
      </c>
      <c r="BI175" s="228">
        <f t="shared" si="227"/>
        <v>3.2915409737724489E-3</v>
      </c>
      <c r="BJ175" s="228">
        <f t="shared" si="227"/>
        <v>7.7559486547013612E-3</v>
      </c>
      <c r="BK175" s="228">
        <f t="shared" si="227"/>
        <v>3.12367228570162E-3</v>
      </c>
      <c r="BL175" s="228">
        <f t="shared" si="227"/>
        <v>4.1798401524065412E-3</v>
      </c>
      <c r="BM175" s="228">
        <f t="shared" si="227"/>
        <v>4.9632085550768172E-3</v>
      </c>
      <c r="BN175" s="228">
        <f t="shared" si="227"/>
        <v>4.2133986261475125E-3</v>
      </c>
      <c r="BO175" s="228">
        <f t="shared" si="227"/>
        <v>0</v>
      </c>
      <c r="BP175" s="228">
        <f t="shared" si="227"/>
        <v>0</v>
      </c>
      <c r="BQ175" s="228">
        <f t="shared" si="227"/>
        <v>0</v>
      </c>
      <c r="BR175" s="228">
        <f t="shared" si="227"/>
        <v>4.3773831631984663E-3</v>
      </c>
      <c r="BS175" s="228">
        <f t="shared" si="227"/>
        <v>4.0399341977874464E-3</v>
      </c>
      <c r="BT175" s="228">
        <f t="shared" si="227"/>
        <v>4.6685885538051254E-3</v>
      </c>
      <c r="BU175" s="228">
        <f t="shared" si="227"/>
        <v>4.4237012625663805E-3</v>
      </c>
      <c r="BV175" s="228">
        <f t="shared" si="227"/>
        <v>0</v>
      </c>
      <c r="BW175" s="228">
        <f t="shared" si="227"/>
        <v>4.3578616621057671E-3</v>
      </c>
      <c r="BX175" s="228">
        <f t="shared" si="227"/>
        <v>4.4237012625663805E-3</v>
      </c>
      <c r="BY175" s="228">
        <f t="shared" si="227"/>
        <v>4.0399341977874464E-3</v>
      </c>
      <c r="BZ175" s="228">
        <f t="shared" si="227"/>
        <v>4.0399341977874464E-3</v>
      </c>
      <c r="CA175" s="225"/>
    </row>
    <row r="176" spans="1:79" x14ac:dyDescent="0.3">
      <c r="A176" s="223"/>
      <c r="B176" s="78" t="s">
        <v>358</v>
      </c>
      <c r="C176" s="225"/>
      <c r="D176" s="227">
        <f t="shared" ref="D176:AI176" si="228">(IF(D$73=0,0,D101/D$74))</f>
        <v>1.9214924100119228E-3</v>
      </c>
      <c r="E176" s="228">
        <f t="shared" si="228"/>
        <v>0</v>
      </c>
      <c r="F176" s="228">
        <f t="shared" si="228"/>
        <v>2.457370977969351E-2</v>
      </c>
      <c r="G176" s="228">
        <f t="shared" si="228"/>
        <v>0</v>
      </c>
      <c r="H176" s="228">
        <f t="shared" si="228"/>
        <v>0</v>
      </c>
      <c r="I176" s="228">
        <f t="shared" si="228"/>
        <v>0</v>
      </c>
      <c r="J176" s="228">
        <f t="shared" si="228"/>
        <v>0</v>
      </c>
      <c r="K176" s="228">
        <f t="shared" si="228"/>
        <v>0</v>
      </c>
      <c r="L176" s="228">
        <f t="shared" si="228"/>
        <v>0</v>
      </c>
      <c r="M176" s="228">
        <f t="shared" si="228"/>
        <v>0</v>
      </c>
      <c r="N176" s="228">
        <f t="shared" si="228"/>
        <v>0</v>
      </c>
      <c r="O176" s="228">
        <f t="shared" si="228"/>
        <v>0</v>
      </c>
      <c r="P176" s="228">
        <f t="shared" si="228"/>
        <v>0</v>
      </c>
      <c r="Q176" s="228">
        <f t="shared" si="228"/>
        <v>0</v>
      </c>
      <c r="R176" s="228">
        <f t="shared" si="228"/>
        <v>0</v>
      </c>
      <c r="S176" s="228">
        <f t="shared" si="228"/>
        <v>0</v>
      </c>
      <c r="T176" s="228">
        <f t="shared" si="228"/>
        <v>0</v>
      </c>
      <c r="U176" s="228">
        <f t="shared" si="228"/>
        <v>0</v>
      </c>
      <c r="V176" s="228">
        <f t="shared" si="228"/>
        <v>0</v>
      </c>
      <c r="W176" s="228">
        <f t="shared" si="228"/>
        <v>0</v>
      </c>
      <c r="X176" s="228">
        <f t="shared" si="228"/>
        <v>0</v>
      </c>
      <c r="Y176" s="228">
        <f t="shared" si="228"/>
        <v>0</v>
      </c>
      <c r="Z176" s="228">
        <f t="shared" si="228"/>
        <v>0</v>
      </c>
      <c r="AA176" s="228">
        <f t="shared" si="228"/>
        <v>0</v>
      </c>
      <c r="AB176" s="228">
        <f t="shared" si="228"/>
        <v>0</v>
      </c>
      <c r="AC176" s="228">
        <f t="shared" si="228"/>
        <v>0</v>
      </c>
      <c r="AD176" s="228">
        <f t="shared" si="228"/>
        <v>0</v>
      </c>
      <c r="AE176" s="228">
        <f t="shared" si="228"/>
        <v>0</v>
      </c>
      <c r="AF176" s="228">
        <f t="shared" si="228"/>
        <v>0</v>
      </c>
      <c r="AG176" s="228">
        <f t="shared" si="228"/>
        <v>0</v>
      </c>
      <c r="AH176" s="228">
        <f t="shared" si="228"/>
        <v>4.2984916451209148E-3</v>
      </c>
      <c r="AI176" s="228">
        <f t="shared" si="228"/>
        <v>1.5864619899347811E-2</v>
      </c>
      <c r="AJ176" s="228">
        <f t="shared" ref="AJ176:BD176" si="229">(IF(AJ$73=0,0,AJ101/AJ$74))</f>
        <v>0</v>
      </c>
      <c r="AK176" s="228">
        <f t="shared" si="229"/>
        <v>0</v>
      </c>
      <c r="AL176" s="228">
        <f t="shared" si="229"/>
        <v>0</v>
      </c>
      <c r="AM176" s="228">
        <f t="shared" si="229"/>
        <v>0</v>
      </c>
      <c r="AN176" s="228">
        <f t="shared" si="229"/>
        <v>0</v>
      </c>
      <c r="AO176" s="228">
        <f t="shared" si="229"/>
        <v>3.4857007050621877E-2</v>
      </c>
      <c r="AP176" s="228">
        <f t="shared" si="229"/>
        <v>0</v>
      </c>
      <c r="AQ176" s="228">
        <f t="shared" si="229"/>
        <v>0</v>
      </c>
      <c r="AR176" s="228">
        <f t="shared" si="229"/>
        <v>0</v>
      </c>
      <c r="AS176" s="228">
        <f t="shared" si="229"/>
        <v>0</v>
      </c>
      <c r="AT176" s="228">
        <f t="shared" si="229"/>
        <v>0</v>
      </c>
      <c r="AU176" s="228">
        <f t="shared" si="229"/>
        <v>0</v>
      </c>
      <c r="AV176" s="228">
        <f t="shared" si="229"/>
        <v>0</v>
      </c>
      <c r="AW176" s="228">
        <f t="shared" si="229"/>
        <v>0</v>
      </c>
      <c r="AX176" s="228">
        <f t="shared" si="229"/>
        <v>0</v>
      </c>
      <c r="AY176" s="228">
        <f t="shared" si="229"/>
        <v>0</v>
      </c>
      <c r="AZ176" s="228">
        <f t="shared" si="229"/>
        <v>0</v>
      </c>
      <c r="BA176" s="228">
        <f t="shared" si="229"/>
        <v>0</v>
      </c>
      <c r="BB176" s="228">
        <f t="shared" si="229"/>
        <v>0</v>
      </c>
      <c r="BC176" s="228">
        <f t="shared" si="229"/>
        <v>0</v>
      </c>
      <c r="BD176" s="228">
        <f t="shared" si="229"/>
        <v>0</v>
      </c>
      <c r="BE176" s="226"/>
      <c r="BF176" s="229">
        <f t="shared" ref="BF176:BZ176" si="230">(IF(BF$73=0,0,BF101/BF$74))</f>
        <v>4.3445587506400077E-3</v>
      </c>
      <c r="BG176" s="228">
        <f t="shared" si="230"/>
        <v>0</v>
      </c>
      <c r="BH176" s="228">
        <f t="shared" si="230"/>
        <v>0</v>
      </c>
      <c r="BI176" s="228">
        <f t="shared" si="230"/>
        <v>0</v>
      </c>
      <c r="BJ176" s="228">
        <f t="shared" si="230"/>
        <v>0</v>
      </c>
      <c r="BK176" s="228">
        <f t="shared" si="230"/>
        <v>0</v>
      </c>
      <c r="BL176" s="228">
        <f t="shared" si="230"/>
        <v>1.2195115365985754E-3</v>
      </c>
      <c r="BM176" s="228">
        <f t="shared" si="230"/>
        <v>5.0653317750680906E-3</v>
      </c>
      <c r="BN176" s="228">
        <f t="shared" si="230"/>
        <v>8.5545601638327886E-3</v>
      </c>
      <c r="BO176" s="228">
        <f t="shared" si="230"/>
        <v>0</v>
      </c>
      <c r="BP176" s="228">
        <f t="shared" si="230"/>
        <v>0</v>
      </c>
      <c r="BQ176" s="228">
        <f t="shared" si="230"/>
        <v>0</v>
      </c>
      <c r="BR176" s="228">
        <f t="shared" si="230"/>
        <v>1.9214924100119228E-3</v>
      </c>
      <c r="BS176" s="228">
        <f t="shared" si="230"/>
        <v>1.260254786020228E-3</v>
      </c>
      <c r="BT176" s="228">
        <f t="shared" si="230"/>
        <v>0</v>
      </c>
      <c r="BU176" s="228">
        <f t="shared" si="230"/>
        <v>5.0026013479523247E-3</v>
      </c>
      <c r="BV176" s="228">
        <f t="shared" si="230"/>
        <v>0</v>
      </c>
      <c r="BW176" s="228">
        <f t="shared" si="230"/>
        <v>6.2290994830598576E-4</v>
      </c>
      <c r="BX176" s="228">
        <f t="shared" si="230"/>
        <v>5.0026013479523247E-3</v>
      </c>
      <c r="BY176" s="228">
        <f t="shared" si="230"/>
        <v>1.260254786020228E-3</v>
      </c>
      <c r="BZ176" s="228">
        <f t="shared" si="230"/>
        <v>1.260254786020228E-3</v>
      </c>
      <c r="CA176" s="225"/>
    </row>
    <row r="177" spans="1:79" x14ac:dyDescent="0.3">
      <c r="A177" s="223"/>
      <c r="B177" s="78" t="s">
        <v>359</v>
      </c>
      <c r="C177" s="225"/>
      <c r="D177" s="227">
        <f t="shared" ref="D177:AI177" si="231">(IF(D$73=0,0,D102/D$74))</f>
        <v>3.0858504688255715E-3</v>
      </c>
      <c r="E177" s="228">
        <f t="shared" si="231"/>
        <v>0</v>
      </c>
      <c r="F177" s="228">
        <f t="shared" si="231"/>
        <v>1.4780939503921798E-2</v>
      </c>
      <c r="G177" s="228">
        <f t="shared" si="231"/>
        <v>4.5332656566185537E-3</v>
      </c>
      <c r="H177" s="228">
        <f t="shared" si="231"/>
        <v>0</v>
      </c>
      <c r="I177" s="228">
        <f t="shared" si="231"/>
        <v>7.0386584699000812E-3</v>
      </c>
      <c r="J177" s="228">
        <f t="shared" si="231"/>
        <v>3.7539606310957332E-3</v>
      </c>
      <c r="K177" s="228">
        <f t="shared" si="231"/>
        <v>0</v>
      </c>
      <c r="L177" s="228">
        <f t="shared" si="231"/>
        <v>0</v>
      </c>
      <c r="M177" s="228">
        <f t="shared" si="231"/>
        <v>3.3182231625570953E-3</v>
      </c>
      <c r="N177" s="228">
        <f t="shared" si="231"/>
        <v>7.8345638737990411E-3</v>
      </c>
      <c r="O177" s="228">
        <f t="shared" si="231"/>
        <v>0</v>
      </c>
      <c r="P177" s="228">
        <f t="shared" si="231"/>
        <v>0</v>
      </c>
      <c r="Q177" s="228">
        <f t="shared" si="231"/>
        <v>0</v>
      </c>
      <c r="R177" s="228">
        <f t="shared" si="231"/>
        <v>3.8523746877727662E-3</v>
      </c>
      <c r="S177" s="228">
        <f t="shared" si="231"/>
        <v>7.7937711234072659E-3</v>
      </c>
      <c r="T177" s="228">
        <f t="shared" si="231"/>
        <v>0</v>
      </c>
      <c r="U177" s="228">
        <f t="shared" si="231"/>
        <v>0</v>
      </c>
      <c r="V177" s="228">
        <f t="shared" si="231"/>
        <v>5.8222535759940679E-3</v>
      </c>
      <c r="W177" s="228">
        <f t="shared" si="231"/>
        <v>2.4812931530212774E-3</v>
      </c>
      <c r="X177" s="228">
        <f t="shared" si="231"/>
        <v>0</v>
      </c>
      <c r="Y177" s="228">
        <f t="shared" si="231"/>
        <v>5.4059367698001065E-3</v>
      </c>
      <c r="Z177" s="228">
        <f t="shared" si="231"/>
        <v>1.1670235008361467E-2</v>
      </c>
      <c r="AA177" s="228">
        <f t="shared" si="231"/>
        <v>0</v>
      </c>
      <c r="AB177" s="228">
        <f t="shared" si="231"/>
        <v>0</v>
      </c>
      <c r="AC177" s="228">
        <f t="shared" si="231"/>
        <v>0</v>
      </c>
      <c r="AD177" s="228">
        <f t="shared" si="231"/>
        <v>4.549431485612601E-3</v>
      </c>
      <c r="AE177" s="228">
        <f t="shared" si="231"/>
        <v>1.2019974659364278E-2</v>
      </c>
      <c r="AF177" s="228">
        <f t="shared" si="231"/>
        <v>0</v>
      </c>
      <c r="AG177" s="228">
        <f t="shared" si="231"/>
        <v>0</v>
      </c>
      <c r="AH177" s="228">
        <f t="shared" si="231"/>
        <v>0</v>
      </c>
      <c r="AI177" s="228">
        <f t="shared" si="231"/>
        <v>7.9078027832914545E-3</v>
      </c>
      <c r="AJ177" s="228">
        <f t="shared" ref="AJ177:BD177" si="232">(IF(AJ$73=0,0,AJ102/AJ$74))</f>
        <v>5.4648683141263008E-3</v>
      </c>
      <c r="AK177" s="228">
        <f t="shared" si="232"/>
        <v>0</v>
      </c>
      <c r="AL177" s="228">
        <f t="shared" si="232"/>
        <v>0</v>
      </c>
      <c r="AM177" s="228">
        <f t="shared" si="232"/>
        <v>0</v>
      </c>
      <c r="AN177" s="228">
        <f t="shared" si="232"/>
        <v>4.5827057294354837E-3</v>
      </c>
      <c r="AO177" s="228">
        <f t="shared" si="232"/>
        <v>9.0507501424082256E-3</v>
      </c>
      <c r="AP177" s="228">
        <f t="shared" si="232"/>
        <v>0</v>
      </c>
      <c r="AQ177" s="228">
        <f t="shared" si="232"/>
        <v>0</v>
      </c>
      <c r="AR177" s="228">
        <f t="shared" si="232"/>
        <v>0</v>
      </c>
      <c r="AS177" s="228">
        <f t="shared" si="232"/>
        <v>0</v>
      </c>
      <c r="AT177" s="228">
        <f t="shared" si="232"/>
        <v>0</v>
      </c>
      <c r="AU177" s="228">
        <f t="shared" si="232"/>
        <v>0</v>
      </c>
      <c r="AV177" s="228">
        <f t="shared" si="232"/>
        <v>0</v>
      </c>
      <c r="AW177" s="228">
        <f t="shared" si="232"/>
        <v>0</v>
      </c>
      <c r="AX177" s="228">
        <f t="shared" si="232"/>
        <v>0</v>
      </c>
      <c r="AY177" s="228">
        <f t="shared" si="232"/>
        <v>0</v>
      </c>
      <c r="AZ177" s="228">
        <f t="shared" si="232"/>
        <v>0</v>
      </c>
      <c r="BA177" s="228">
        <f t="shared" si="232"/>
        <v>0</v>
      </c>
      <c r="BB177" s="228">
        <f t="shared" si="232"/>
        <v>0</v>
      </c>
      <c r="BC177" s="228">
        <f t="shared" si="232"/>
        <v>0</v>
      </c>
      <c r="BD177" s="228">
        <f t="shared" si="232"/>
        <v>0</v>
      </c>
      <c r="BE177" s="226"/>
      <c r="BF177" s="229">
        <f t="shared" ref="BF177:BZ177" si="233">(IF(BF$73=0,0,BF102/BF$74))</f>
        <v>3.7177194959767458E-3</v>
      </c>
      <c r="BG177" s="228">
        <f t="shared" si="233"/>
        <v>3.2195667442004939E-3</v>
      </c>
      <c r="BH177" s="228">
        <f t="shared" si="233"/>
        <v>2.6351881558827764E-3</v>
      </c>
      <c r="BI177" s="228">
        <f t="shared" si="233"/>
        <v>3.386853089030595E-3</v>
      </c>
      <c r="BJ177" s="228">
        <f t="shared" si="233"/>
        <v>3.2232284770291465E-3</v>
      </c>
      <c r="BK177" s="228">
        <f t="shared" si="233"/>
        <v>2.5395485567999807E-3</v>
      </c>
      <c r="BL177" s="228">
        <f t="shared" si="233"/>
        <v>2.214041986317754E-3</v>
      </c>
      <c r="BM177" s="228">
        <f t="shared" si="233"/>
        <v>3.9069655459529409E-3</v>
      </c>
      <c r="BN177" s="228">
        <f t="shared" si="233"/>
        <v>3.3401051791195897E-3</v>
      </c>
      <c r="BO177" s="228">
        <f t="shared" si="233"/>
        <v>0</v>
      </c>
      <c r="BP177" s="228">
        <f t="shared" si="233"/>
        <v>0</v>
      </c>
      <c r="BQ177" s="228">
        <f t="shared" si="233"/>
        <v>0</v>
      </c>
      <c r="BR177" s="228">
        <f t="shared" si="233"/>
        <v>3.0858504688255715E-3</v>
      </c>
      <c r="BS177" s="228">
        <f t="shared" si="233"/>
        <v>3.1247667991819361E-3</v>
      </c>
      <c r="BT177" s="228">
        <f t="shared" si="233"/>
        <v>3.0185271564952916E-3</v>
      </c>
      <c r="BU177" s="228">
        <f t="shared" si="233"/>
        <v>3.1209942877188767E-3</v>
      </c>
      <c r="BV177" s="228">
        <f t="shared" si="233"/>
        <v>0</v>
      </c>
      <c r="BW177" s="228">
        <f t="shared" si="233"/>
        <v>3.0710385463095431E-3</v>
      </c>
      <c r="BX177" s="228">
        <f t="shared" si="233"/>
        <v>3.1209942877188767E-3</v>
      </c>
      <c r="BY177" s="228">
        <f t="shared" si="233"/>
        <v>3.1247667991819361E-3</v>
      </c>
      <c r="BZ177" s="228">
        <f t="shared" si="233"/>
        <v>3.1247667991819361E-3</v>
      </c>
      <c r="CA177" s="225"/>
    </row>
    <row r="178" spans="1:79" x14ac:dyDescent="0.3">
      <c r="A178" s="223"/>
      <c r="B178" s="78" t="s">
        <v>67</v>
      </c>
      <c r="C178" s="225"/>
      <c r="D178" s="227">
        <f t="shared" ref="D178:AI178" si="234">(IF(D$73=0,0,D103/D$74))</f>
        <v>5.3464561741065819E-3</v>
      </c>
      <c r="E178" s="228">
        <f t="shared" si="234"/>
        <v>0</v>
      </c>
      <c r="F178" s="228">
        <f t="shared" si="234"/>
        <v>0</v>
      </c>
      <c r="G178" s="228">
        <f t="shared" si="234"/>
        <v>0</v>
      </c>
      <c r="H178" s="228">
        <f t="shared" si="234"/>
        <v>1.5295243179371215E-3</v>
      </c>
      <c r="I178" s="228">
        <f t="shared" si="234"/>
        <v>0</v>
      </c>
      <c r="J178" s="228">
        <f t="shared" si="234"/>
        <v>4.8568463787740318E-3</v>
      </c>
      <c r="K178" s="228">
        <f t="shared" si="234"/>
        <v>2.6444936342025788E-3</v>
      </c>
      <c r="L178" s="228">
        <f t="shared" si="234"/>
        <v>2.892969437249197E-2</v>
      </c>
      <c r="M178" s="228">
        <f t="shared" si="234"/>
        <v>1.4181233069028927E-3</v>
      </c>
      <c r="N178" s="228">
        <f t="shared" si="234"/>
        <v>0</v>
      </c>
      <c r="O178" s="228">
        <f t="shared" si="234"/>
        <v>0</v>
      </c>
      <c r="P178" s="228">
        <f t="shared" si="234"/>
        <v>0</v>
      </c>
      <c r="Q178" s="228">
        <f t="shared" si="234"/>
        <v>0</v>
      </c>
      <c r="R178" s="228">
        <f t="shared" si="234"/>
        <v>0</v>
      </c>
      <c r="S178" s="228">
        <f t="shared" si="234"/>
        <v>0</v>
      </c>
      <c r="T178" s="228">
        <f t="shared" si="234"/>
        <v>0</v>
      </c>
      <c r="U178" s="228">
        <f t="shared" si="234"/>
        <v>0</v>
      </c>
      <c r="V178" s="228">
        <f t="shared" si="234"/>
        <v>0</v>
      </c>
      <c r="W178" s="228">
        <f t="shared" si="234"/>
        <v>0</v>
      </c>
      <c r="X178" s="228">
        <f t="shared" si="234"/>
        <v>0</v>
      </c>
      <c r="Y178" s="228">
        <f t="shared" si="234"/>
        <v>0</v>
      </c>
      <c r="Z178" s="228">
        <f t="shared" si="234"/>
        <v>0</v>
      </c>
      <c r="AA178" s="228">
        <f t="shared" si="234"/>
        <v>0</v>
      </c>
      <c r="AB178" s="228">
        <f t="shared" si="234"/>
        <v>1.0524351996326195E-2</v>
      </c>
      <c r="AC178" s="228">
        <f t="shared" si="234"/>
        <v>0</v>
      </c>
      <c r="AD178" s="228">
        <f t="shared" si="234"/>
        <v>0.10606313483323029</v>
      </c>
      <c r="AE178" s="228">
        <f t="shared" si="234"/>
        <v>0</v>
      </c>
      <c r="AF178" s="228">
        <f t="shared" si="234"/>
        <v>7.008206266995054E-3</v>
      </c>
      <c r="AG178" s="228">
        <f t="shared" si="234"/>
        <v>5.1161900090146489E-3</v>
      </c>
      <c r="AH178" s="228">
        <f t="shared" si="234"/>
        <v>8.6746393560941729E-3</v>
      </c>
      <c r="AI178" s="228">
        <f t="shared" si="234"/>
        <v>0</v>
      </c>
      <c r="AJ178" s="228">
        <f t="shared" ref="AJ178:BD178" si="235">(IF(AJ$73=0,0,AJ103/AJ$74))</f>
        <v>9.7873798331385587E-3</v>
      </c>
      <c r="AK178" s="228">
        <f t="shared" si="235"/>
        <v>1.0974884879075605E-2</v>
      </c>
      <c r="AL178" s="228">
        <f t="shared" si="235"/>
        <v>7.6593420465650092E-3</v>
      </c>
      <c r="AM178" s="228">
        <f t="shared" si="235"/>
        <v>4.9118675845691486E-3</v>
      </c>
      <c r="AN178" s="228">
        <f t="shared" si="235"/>
        <v>4.0447535122996323E-3</v>
      </c>
      <c r="AO178" s="228">
        <f t="shared" si="235"/>
        <v>4.2185529312202845E-3</v>
      </c>
      <c r="AP178" s="228">
        <f t="shared" si="235"/>
        <v>0</v>
      </c>
      <c r="AQ178" s="228">
        <f t="shared" si="235"/>
        <v>0</v>
      </c>
      <c r="AR178" s="228">
        <f t="shared" si="235"/>
        <v>0</v>
      </c>
      <c r="AS178" s="228">
        <f t="shared" si="235"/>
        <v>0</v>
      </c>
      <c r="AT178" s="228">
        <f t="shared" si="235"/>
        <v>0</v>
      </c>
      <c r="AU178" s="228">
        <f t="shared" si="235"/>
        <v>0</v>
      </c>
      <c r="AV178" s="228">
        <f t="shared" si="235"/>
        <v>0</v>
      </c>
      <c r="AW178" s="228">
        <f t="shared" si="235"/>
        <v>0</v>
      </c>
      <c r="AX178" s="228">
        <f t="shared" si="235"/>
        <v>0</v>
      </c>
      <c r="AY178" s="228">
        <f t="shared" si="235"/>
        <v>0</v>
      </c>
      <c r="AZ178" s="228">
        <f t="shared" si="235"/>
        <v>0</v>
      </c>
      <c r="BA178" s="228">
        <f t="shared" si="235"/>
        <v>0</v>
      </c>
      <c r="BB178" s="228">
        <f t="shared" si="235"/>
        <v>0</v>
      </c>
      <c r="BC178" s="228">
        <f t="shared" si="235"/>
        <v>0</v>
      </c>
      <c r="BD178" s="228">
        <f t="shared" si="235"/>
        <v>0</v>
      </c>
      <c r="BE178" s="226"/>
      <c r="BF178" s="229">
        <f t="shared" ref="BF178:BZ178" si="236">(IF(BF$73=0,0,BF103/BF$74))</f>
        <v>5.0055535471544405E-4</v>
      </c>
      <c r="BG178" s="228">
        <f t="shared" si="236"/>
        <v>8.6291464715439626E-3</v>
      </c>
      <c r="BH178" s="228">
        <f t="shared" si="236"/>
        <v>3.5457820720623425E-4</v>
      </c>
      <c r="BI178" s="228">
        <f t="shared" si="236"/>
        <v>0</v>
      </c>
      <c r="BJ178" s="228">
        <f t="shared" si="236"/>
        <v>0</v>
      </c>
      <c r="BK178" s="228">
        <f t="shared" si="236"/>
        <v>2.1406801450231352E-2</v>
      </c>
      <c r="BL178" s="228">
        <f t="shared" si="236"/>
        <v>5.6202504577758158E-3</v>
      </c>
      <c r="BM178" s="228">
        <f t="shared" si="236"/>
        <v>6.3437780575521527E-3</v>
      </c>
      <c r="BN178" s="228">
        <f t="shared" si="236"/>
        <v>3.5411928920616336E-3</v>
      </c>
      <c r="BO178" s="228">
        <f t="shared" si="236"/>
        <v>0</v>
      </c>
      <c r="BP178" s="228">
        <f t="shared" si="236"/>
        <v>0</v>
      </c>
      <c r="BQ178" s="228">
        <f t="shared" si="236"/>
        <v>0</v>
      </c>
      <c r="BR178" s="228">
        <f t="shared" si="236"/>
        <v>5.3464561741065819E-3</v>
      </c>
      <c r="BS178" s="228">
        <f t="shared" si="236"/>
        <v>2.8828057760760311E-3</v>
      </c>
      <c r="BT178" s="228">
        <f t="shared" si="236"/>
        <v>7.972606940256555E-3</v>
      </c>
      <c r="BU178" s="228">
        <f t="shared" si="236"/>
        <v>5.0845148716079699E-3</v>
      </c>
      <c r="BV178" s="228">
        <f t="shared" si="236"/>
        <v>0</v>
      </c>
      <c r="BW178" s="228">
        <f t="shared" si="236"/>
        <v>5.4568555102782147E-3</v>
      </c>
      <c r="BX178" s="228">
        <f t="shared" si="236"/>
        <v>5.0845148716079699E-3</v>
      </c>
      <c r="BY178" s="228">
        <f t="shared" si="236"/>
        <v>2.8828057760760311E-3</v>
      </c>
      <c r="BZ178" s="228">
        <f t="shared" si="236"/>
        <v>2.8828057760760311E-3</v>
      </c>
      <c r="CA178" s="225"/>
    </row>
    <row r="179" spans="1:79" x14ac:dyDescent="0.3">
      <c r="A179" s="223"/>
      <c r="B179" s="160" t="s">
        <v>360</v>
      </c>
      <c r="C179" s="225"/>
      <c r="D179" s="238">
        <f t="shared" ref="D179:AI179" si="237">(IF(D$73=0,0,D104/D$74))</f>
        <v>1.4731182216142547E-2</v>
      </c>
      <c r="E179" s="238">
        <f t="shared" si="237"/>
        <v>0</v>
      </c>
      <c r="F179" s="238">
        <f t="shared" si="237"/>
        <v>3.9955687035990714E-2</v>
      </c>
      <c r="G179" s="238">
        <f t="shared" si="237"/>
        <v>5.1085177322392266E-3</v>
      </c>
      <c r="H179" s="238">
        <f t="shared" si="237"/>
        <v>1.5295243179371215E-3</v>
      </c>
      <c r="I179" s="238">
        <f t="shared" si="237"/>
        <v>7.0386584699000812E-3</v>
      </c>
      <c r="J179" s="238">
        <f t="shared" si="237"/>
        <v>1.0144040127158319E-2</v>
      </c>
      <c r="K179" s="238">
        <f t="shared" si="237"/>
        <v>2.8998399476401784E-2</v>
      </c>
      <c r="L179" s="238">
        <f t="shared" si="237"/>
        <v>3.2801699974074942E-2</v>
      </c>
      <c r="M179" s="238">
        <f t="shared" si="237"/>
        <v>5.486746880746643E-3</v>
      </c>
      <c r="N179" s="238">
        <f t="shared" si="237"/>
        <v>7.8345638737990411E-3</v>
      </c>
      <c r="O179" s="238">
        <f t="shared" si="237"/>
        <v>0</v>
      </c>
      <c r="P179" s="238">
        <f t="shared" si="237"/>
        <v>2.0516287374988056E-2</v>
      </c>
      <c r="Q179" s="238">
        <f t="shared" si="237"/>
        <v>9.3522785741213515E-3</v>
      </c>
      <c r="R179" s="238">
        <f t="shared" si="237"/>
        <v>3.8523746877727662E-3</v>
      </c>
      <c r="S179" s="238">
        <f t="shared" si="237"/>
        <v>7.7937711234072659E-3</v>
      </c>
      <c r="T179" s="238">
        <f t="shared" si="237"/>
        <v>0</v>
      </c>
      <c r="U179" s="238">
        <f t="shared" si="237"/>
        <v>1.7299834686799652E-2</v>
      </c>
      <c r="V179" s="238">
        <f t="shared" si="237"/>
        <v>5.8222535759940679E-3</v>
      </c>
      <c r="W179" s="238">
        <f t="shared" si="237"/>
        <v>2.4812931530212774E-3</v>
      </c>
      <c r="X179" s="238">
        <f t="shared" si="237"/>
        <v>2.3639966270261263E-2</v>
      </c>
      <c r="Y179" s="238">
        <f t="shared" si="237"/>
        <v>1.0959153172558142E-2</v>
      </c>
      <c r="Z179" s="238">
        <f t="shared" si="237"/>
        <v>1.1670235008361467E-2</v>
      </c>
      <c r="AA179" s="238">
        <f t="shared" si="237"/>
        <v>0</v>
      </c>
      <c r="AB179" s="238">
        <f t="shared" si="237"/>
        <v>1.0524351996326195E-2</v>
      </c>
      <c r="AC179" s="238">
        <f t="shared" si="237"/>
        <v>4.8551692036164868E-3</v>
      </c>
      <c r="AD179" s="238">
        <f t="shared" si="237"/>
        <v>0.12265374100567221</v>
      </c>
      <c r="AE179" s="238">
        <f t="shared" si="237"/>
        <v>1.2019974659364278E-2</v>
      </c>
      <c r="AF179" s="238">
        <f t="shared" si="237"/>
        <v>7.008206266995054E-3</v>
      </c>
      <c r="AG179" s="238">
        <f t="shared" si="237"/>
        <v>1.1774982304178793E-2</v>
      </c>
      <c r="AH179" s="238">
        <f t="shared" si="237"/>
        <v>2.0637099500260374E-2</v>
      </c>
      <c r="AI179" s="238">
        <f t="shared" si="237"/>
        <v>2.3772422682639262E-2</v>
      </c>
      <c r="AJ179" s="238">
        <f t="shared" ref="AJ179:BD179" si="238">(IF(AJ$73=0,0,AJ104/AJ$74))</f>
        <v>3.0348810516028935E-2</v>
      </c>
      <c r="AK179" s="238">
        <f t="shared" si="238"/>
        <v>1.0974884879075605E-2</v>
      </c>
      <c r="AL179" s="238">
        <f t="shared" si="238"/>
        <v>1.2252171057230813E-2</v>
      </c>
      <c r="AM179" s="238">
        <f t="shared" si="238"/>
        <v>4.9118675845691486E-3</v>
      </c>
      <c r="AN179" s="238">
        <f t="shared" si="238"/>
        <v>1.1221578759988119E-2</v>
      </c>
      <c r="AO179" s="238">
        <f t="shared" si="238"/>
        <v>6.2713774763208344E-2</v>
      </c>
      <c r="AP179" s="238">
        <f t="shared" si="238"/>
        <v>0</v>
      </c>
      <c r="AQ179" s="238">
        <f t="shared" si="238"/>
        <v>0</v>
      </c>
      <c r="AR179" s="238">
        <f t="shared" si="238"/>
        <v>0</v>
      </c>
      <c r="AS179" s="238">
        <f t="shared" si="238"/>
        <v>0</v>
      </c>
      <c r="AT179" s="238">
        <f t="shared" si="238"/>
        <v>0</v>
      </c>
      <c r="AU179" s="238">
        <f t="shared" si="238"/>
        <v>0</v>
      </c>
      <c r="AV179" s="238">
        <f t="shared" si="238"/>
        <v>0</v>
      </c>
      <c r="AW179" s="238">
        <f t="shared" si="238"/>
        <v>0</v>
      </c>
      <c r="AX179" s="238">
        <f t="shared" si="238"/>
        <v>0</v>
      </c>
      <c r="AY179" s="238">
        <f t="shared" si="238"/>
        <v>0</v>
      </c>
      <c r="AZ179" s="238">
        <f t="shared" si="238"/>
        <v>0</v>
      </c>
      <c r="BA179" s="238">
        <f t="shared" si="238"/>
        <v>0</v>
      </c>
      <c r="BB179" s="238">
        <f t="shared" si="238"/>
        <v>0</v>
      </c>
      <c r="BC179" s="238">
        <f t="shared" si="238"/>
        <v>0</v>
      </c>
      <c r="BD179" s="238">
        <f t="shared" si="238"/>
        <v>0</v>
      </c>
      <c r="BE179" s="226"/>
      <c r="BF179" s="239">
        <f t="shared" ref="BF179:BZ179" si="239">(IF(BF$73=0,0,BF104/BF$74))</f>
        <v>8.8092507864117233E-3</v>
      </c>
      <c r="BG179" s="238">
        <f t="shared" si="239"/>
        <v>1.7986780991330879E-2</v>
      </c>
      <c r="BH179" s="238">
        <f t="shared" si="239"/>
        <v>8.1776395103020042E-3</v>
      </c>
      <c r="BI179" s="238">
        <f t="shared" si="239"/>
        <v>6.678394062803043E-3</v>
      </c>
      <c r="BJ179" s="238">
        <f t="shared" si="239"/>
        <v>1.0979177131730508E-2</v>
      </c>
      <c r="BK179" s="238">
        <f t="shared" si="239"/>
        <v>2.7070022292732952E-2</v>
      </c>
      <c r="BL179" s="238">
        <f t="shared" si="239"/>
        <v>1.3233644133098686E-2</v>
      </c>
      <c r="BM179" s="238">
        <f t="shared" si="239"/>
        <v>2.0279283933650003E-2</v>
      </c>
      <c r="BN179" s="238">
        <f t="shared" si="239"/>
        <v>1.9649256861161524E-2</v>
      </c>
      <c r="BO179" s="238">
        <f t="shared" si="239"/>
        <v>0</v>
      </c>
      <c r="BP179" s="238">
        <f t="shared" si="239"/>
        <v>0</v>
      </c>
      <c r="BQ179" s="238">
        <f t="shared" si="239"/>
        <v>0</v>
      </c>
      <c r="BR179" s="238">
        <f t="shared" si="239"/>
        <v>1.4731182216142542E-2</v>
      </c>
      <c r="BS179" s="238">
        <f t="shared" si="239"/>
        <v>1.1307761559065642E-2</v>
      </c>
      <c r="BT179" s="238">
        <f t="shared" si="239"/>
        <v>1.5659722650556974E-2</v>
      </c>
      <c r="BU179" s="238">
        <f t="shared" si="239"/>
        <v>1.7631811769845553E-2</v>
      </c>
      <c r="BV179" s="238">
        <f t="shared" si="239"/>
        <v>0</v>
      </c>
      <c r="BW179" s="238">
        <f t="shared" si="239"/>
        <v>1.3508665666999509E-2</v>
      </c>
      <c r="BX179" s="238">
        <f t="shared" si="239"/>
        <v>1.7631811769845553E-2</v>
      </c>
      <c r="BY179" s="238">
        <f t="shared" si="239"/>
        <v>1.1307761559065642E-2</v>
      </c>
      <c r="BZ179" s="238">
        <f t="shared" si="239"/>
        <v>1.1307761559065642E-2</v>
      </c>
      <c r="CA179" s="225"/>
    </row>
    <row r="180" spans="1:79" ht="15.6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x14ac:dyDescent="0.3">
      <c r="A181" s="223"/>
      <c r="B181" s="78" t="s">
        <v>362</v>
      </c>
      <c r="C181" s="225"/>
      <c r="D181" s="227">
        <f t="shared" ref="D181:AI181" si="240">(IF(D$73=0,0,D106/D$74))</f>
        <v>1.0235946920077288E-2</v>
      </c>
      <c r="E181" s="228">
        <f t="shared" si="240"/>
        <v>1.0678723252511849E-2</v>
      </c>
      <c r="F181" s="228">
        <f t="shared" si="240"/>
        <v>1.5239119760966594E-2</v>
      </c>
      <c r="G181" s="228">
        <f t="shared" si="240"/>
        <v>1.1058160348159098E-2</v>
      </c>
      <c r="H181" s="228">
        <f t="shared" si="240"/>
        <v>8.2326396490691386E-3</v>
      </c>
      <c r="I181" s="228">
        <f t="shared" si="240"/>
        <v>7.7724900164045782E-3</v>
      </c>
      <c r="J181" s="228">
        <f t="shared" si="240"/>
        <v>9.429166567830969E-3</v>
      </c>
      <c r="K181" s="228">
        <f t="shared" si="240"/>
        <v>1.3512325414448037E-2</v>
      </c>
      <c r="L181" s="228">
        <f t="shared" si="240"/>
        <v>1.0393551088962796E-2</v>
      </c>
      <c r="M181" s="228">
        <f t="shared" si="240"/>
        <v>6.9262254562711314E-3</v>
      </c>
      <c r="N181" s="228">
        <f t="shared" si="240"/>
        <v>7.5146166485990729E-3</v>
      </c>
      <c r="O181" s="228">
        <f t="shared" si="240"/>
        <v>1.0004882407178476E-2</v>
      </c>
      <c r="P181" s="228">
        <f t="shared" si="240"/>
        <v>1.0982151123913375E-2</v>
      </c>
      <c r="Q181" s="228">
        <f t="shared" si="240"/>
        <v>9.1762356833143578E-3</v>
      </c>
      <c r="R181" s="228">
        <f t="shared" si="240"/>
        <v>8.5610632201978641E-3</v>
      </c>
      <c r="S181" s="228">
        <f t="shared" si="240"/>
        <v>1.0023055597378518E-2</v>
      </c>
      <c r="T181" s="228">
        <f t="shared" si="240"/>
        <v>1.3001777827440431E-2</v>
      </c>
      <c r="U181" s="228">
        <f t="shared" si="240"/>
        <v>1.4500801002104761E-2</v>
      </c>
      <c r="V181" s="228">
        <f t="shared" si="240"/>
        <v>1.0850864802135695E-2</v>
      </c>
      <c r="W181" s="228">
        <f t="shared" si="240"/>
        <v>9.4536199607199896E-3</v>
      </c>
      <c r="X181" s="228">
        <f t="shared" si="240"/>
        <v>9.201868322153705E-3</v>
      </c>
      <c r="Y181" s="228">
        <f t="shared" si="240"/>
        <v>1.1534135295437899E-2</v>
      </c>
      <c r="Z181" s="228">
        <f t="shared" si="240"/>
        <v>1.2476016224097436E-2</v>
      </c>
      <c r="AA181" s="228">
        <f t="shared" si="240"/>
        <v>8.6462122202311392E-3</v>
      </c>
      <c r="AB181" s="228">
        <f t="shared" si="240"/>
        <v>7.2924483501802988E-3</v>
      </c>
      <c r="AC181" s="228">
        <f t="shared" si="240"/>
        <v>9.0342997339677607E-3</v>
      </c>
      <c r="AD181" s="228">
        <f t="shared" si="240"/>
        <v>1.0511759326950426E-2</v>
      </c>
      <c r="AE181" s="228">
        <f t="shared" si="240"/>
        <v>1.5910952466666389E-2</v>
      </c>
      <c r="AF181" s="228">
        <f t="shared" si="240"/>
        <v>1.2692025992904052E-2</v>
      </c>
      <c r="AG181" s="228">
        <f t="shared" si="240"/>
        <v>9.7307653415777545E-3</v>
      </c>
      <c r="AH181" s="228">
        <f t="shared" si="240"/>
        <v>1.0330198160008039E-2</v>
      </c>
      <c r="AI181" s="228">
        <f t="shared" si="240"/>
        <v>9.924695447401103E-3</v>
      </c>
      <c r="AJ181" s="228">
        <f t="shared" ref="AJ181:BD181" si="241">(IF(AJ$73=0,0,AJ106/AJ$74))</f>
        <v>1.2529333630160995E-2</v>
      </c>
      <c r="AK181" s="228">
        <f t="shared" si="241"/>
        <v>1.7754829317508922E-2</v>
      </c>
      <c r="AL181" s="228">
        <f t="shared" si="241"/>
        <v>1.2709341619067786E-2</v>
      </c>
      <c r="AM181" s="228">
        <f t="shared" si="241"/>
        <v>7.4406407790834315E-3</v>
      </c>
      <c r="AN181" s="228">
        <f t="shared" si="241"/>
        <v>9.4204331678214587E-3</v>
      </c>
      <c r="AO181" s="228">
        <f t="shared" si="241"/>
        <v>9.3718571164503189E-3</v>
      </c>
      <c r="AP181" s="228">
        <f t="shared" si="241"/>
        <v>1.1425242670820021E-2</v>
      </c>
      <c r="AQ181" s="228">
        <f t="shared" si="241"/>
        <v>0</v>
      </c>
      <c r="AR181" s="228">
        <f t="shared" si="241"/>
        <v>0</v>
      </c>
      <c r="AS181" s="228">
        <f t="shared" si="241"/>
        <v>0</v>
      </c>
      <c r="AT181" s="228">
        <f t="shared" si="241"/>
        <v>0</v>
      </c>
      <c r="AU181" s="228">
        <f t="shared" si="241"/>
        <v>0</v>
      </c>
      <c r="AV181" s="228">
        <f t="shared" si="241"/>
        <v>0</v>
      </c>
      <c r="AW181" s="228">
        <f t="shared" si="241"/>
        <v>0</v>
      </c>
      <c r="AX181" s="228">
        <f t="shared" si="241"/>
        <v>0</v>
      </c>
      <c r="AY181" s="228">
        <f t="shared" si="241"/>
        <v>0</v>
      </c>
      <c r="AZ181" s="228">
        <f t="shared" si="241"/>
        <v>0</v>
      </c>
      <c r="BA181" s="228">
        <f t="shared" si="241"/>
        <v>0</v>
      </c>
      <c r="BB181" s="228">
        <f t="shared" si="241"/>
        <v>0</v>
      </c>
      <c r="BC181" s="228">
        <f t="shared" si="241"/>
        <v>0</v>
      </c>
      <c r="BD181" s="228">
        <f t="shared" si="241"/>
        <v>0</v>
      </c>
      <c r="BE181" s="226"/>
      <c r="BF181" s="229">
        <f t="shared" ref="BF181:BZ181" si="242">(IF(BF$73=0,0,BF106/BF$74))</f>
        <v>1.0776924070987254E-2</v>
      </c>
      <c r="BG181" s="228">
        <f t="shared" si="242"/>
        <v>9.8781816860817103E-3</v>
      </c>
      <c r="BH181" s="228">
        <f t="shared" si="242"/>
        <v>8.6589388702535755E-3</v>
      </c>
      <c r="BI181" s="228">
        <f t="shared" si="242"/>
        <v>1.1035939132382107E-2</v>
      </c>
      <c r="BJ181" s="228">
        <f t="shared" si="242"/>
        <v>1.017007168962245E-2</v>
      </c>
      <c r="BK181" s="228">
        <f t="shared" si="242"/>
        <v>9.2805641803083132E-3</v>
      </c>
      <c r="BL181" s="228">
        <f t="shared" si="242"/>
        <v>1.1722992036779739E-2</v>
      </c>
      <c r="BM181" s="228">
        <f t="shared" si="242"/>
        <v>1.2675217062001235E-2</v>
      </c>
      <c r="BN181" s="228">
        <f t="shared" si="242"/>
        <v>9.2001146780143171E-3</v>
      </c>
      <c r="BO181" s="228">
        <f t="shared" si="242"/>
        <v>0</v>
      </c>
      <c r="BP181" s="228">
        <f t="shared" si="242"/>
        <v>0</v>
      </c>
      <c r="BQ181" s="228">
        <f t="shared" si="242"/>
        <v>0</v>
      </c>
      <c r="BR181" s="228">
        <f t="shared" si="242"/>
        <v>1.0235946920077293E-2</v>
      </c>
      <c r="BS181" s="228">
        <f t="shared" si="242"/>
        <v>9.6396072049645658E-3</v>
      </c>
      <c r="BT181" s="228">
        <f t="shared" si="242"/>
        <v>1.0102976259985123E-2</v>
      </c>
      <c r="BU181" s="228">
        <f t="shared" si="242"/>
        <v>1.1094857344333884E-2</v>
      </c>
      <c r="BV181" s="228">
        <f t="shared" si="242"/>
        <v>0</v>
      </c>
      <c r="BW181" s="228">
        <f t="shared" si="242"/>
        <v>9.8739454343844194E-3</v>
      </c>
      <c r="BX181" s="228">
        <f t="shared" si="242"/>
        <v>1.1094857344333884E-2</v>
      </c>
      <c r="BY181" s="228">
        <f t="shared" si="242"/>
        <v>9.6396072049645658E-3</v>
      </c>
      <c r="BZ181" s="228">
        <f t="shared" si="242"/>
        <v>9.6396072049645658E-3</v>
      </c>
      <c r="CA181" s="225"/>
    </row>
    <row r="182" spans="1:79" x14ac:dyDescent="0.3">
      <c r="A182" s="223"/>
      <c r="B182" s="78" t="s">
        <v>363</v>
      </c>
      <c r="C182" s="225"/>
      <c r="D182" s="227">
        <f t="shared" ref="D182:AI182" si="243">(IF(D$73=0,0,D107/D$74))</f>
        <v>2.8573421338164008E-3</v>
      </c>
      <c r="E182" s="228">
        <f t="shared" si="243"/>
        <v>2.0119061888475365E-3</v>
      </c>
      <c r="F182" s="228">
        <f t="shared" si="243"/>
        <v>2.8710997218198077E-3</v>
      </c>
      <c r="G182" s="228">
        <f t="shared" si="243"/>
        <v>2.0833933716276941E-3</v>
      </c>
      <c r="H182" s="228">
        <f t="shared" si="243"/>
        <v>1.5510560830966184E-3</v>
      </c>
      <c r="I182" s="228">
        <f t="shared" si="243"/>
        <v>2.7753949144527284E-3</v>
      </c>
      <c r="J182" s="228">
        <f t="shared" si="243"/>
        <v>3.3669597367963424E-3</v>
      </c>
      <c r="K182" s="228">
        <f t="shared" si="243"/>
        <v>4.824971039980472E-3</v>
      </c>
      <c r="L182" s="228">
        <f t="shared" si="243"/>
        <v>3.711321439400925E-3</v>
      </c>
      <c r="M182" s="228">
        <f t="shared" si="243"/>
        <v>3.0174869077297249E-3</v>
      </c>
      <c r="N182" s="228">
        <f t="shared" si="243"/>
        <v>3.2738260538754094E-3</v>
      </c>
      <c r="O182" s="228">
        <f t="shared" si="243"/>
        <v>4.3587379399702168E-3</v>
      </c>
      <c r="P182" s="228">
        <f t="shared" si="243"/>
        <v>4.7844958909204569E-3</v>
      </c>
      <c r="Q182" s="228">
        <f t="shared" si="243"/>
        <v>3.997728807914146E-3</v>
      </c>
      <c r="R182" s="228">
        <f t="shared" si="243"/>
        <v>4.9956357361519513E-4</v>
      </c>
      <c r="S182" s="228">
        <f t="shared" si="243"/>
        <v>5.8487518944574154E-4</v>
      </c>
      <c r="T182" s="228">
        <f t="shared" si="243"/>
        <v>7.5869251607708964E-4</v>
      </c>
      <c r="U182" s="228">
        <f t="shared" si="243"/>
        <v>8.461649893909825E-4</v>
      </c>
      <c r="V182" s="228">
        <f t="shared" si="243"/>
        <v>3.5354833218484683E-3</v>
      </c>
      <c r="W182" s="228">
        <f t="shared" si="243"/>
        <v>3.0802259830608964E-3</v>
      </c>
      <c r="X182" s="228">
        <f t="shared" si="243"/>
        <v>2.9981989985182504E-3</v>
      </c>
      <c r="Y182" s="228">
        <f t="shared" si="243"/>
        <v>3.7581099490741308E-3</v>
      </c>
      <c r="Z182" s="228">
        <f t="shared" si="243"/>
        <v>4.7766804417060616E-3</v>
      </c>
      <c r="AA182" s="228">
        <f t="shared" si="243"/>
        <v>3.3103670326627721E-3</v>
      </c>
      <c r="AB182" s="228">
        <f t="shared" si="243"/>
        <v>2.7920527499135949E-3</v>
      </c>
      <c r="AC182" s="228">
        <f t="shared" si="243"/>
        <v>3.458953729188181E-3</v>
      </c>
      <c r="AD182" s="228">
        <f t="shared" si="243"/>
        <v>4.0246272754905672E-3</v>
      </c>
      <c r="AE182" s="228">
        <f t="shared" si="243"/>
        <v>2.9908679269212255E-3</v>
      </c>
      <c r="AF182" s="228">
        <f t="shared" si="243"/>
        <v>2.3857888802920005E-3</v>
      </c>
      <c r="AG182" s="228">
        <f t="shared" si="243"/>
        <v>1.8291446741163714E-3</v>
      </c>
      <c r="AH182" s="228">
        <f t="shared" si="243"/>
        <v>1.941823308204627E-3</v>
      </c>
      <c r="AI182" s="228">
        <f t="shared" si="243"/>
        <v>2.004765967134899E-3</v>
      </c>
      <c r="AJ182" s="228">
        <f t="shared" ref="AJ182:BD182" si="244">(IF(AJ$73=0,0,AJ107/AJ$74))</f>
        <v>2.5308969716751422E-3</v>
      </c>
      <c r="AK182" s="228">
        <f t="shared" si="244"/>
        <v>3.5864352469729042E-3</v>
      </c>
      <c r="AL182" s="228">
        <f t="shared" si="244"/>
        <v>2.5672581771030863E-3</v>
      </c>
      <c r="AM182" s="228">
        <f t="shared" si="244"/>
        <v>2.8514533027893746E-3</v>
      </c>
      <c r="AN182" s="228">
        <f t="shared" si="244"/>
        <v>3.6101628969380283E-3</v>
      </c>
      <c r="AO182" s="228">
        <f t="shared" si="244"/>
        <v>3.591547249948581E-3</v>
      </c>
      <c r="AP182" s="228">
        <f t="shared" si="244"/>
        <v>4.3784597208969146E-3</v>
      </c>
      <c r="AQ182" s="228">
        <f t="shared" si="244"/>
        <v>0</v>
      </c>
      <c r="AR182" s="228">
        <f t="shared" si="244"/>
        <v>0</v>
      </c>
      <c r="AS182" s="228">
        <f t="shared" si="244"/>
        <v>0</v>
      </c>
      <c r="AT182" s="228">
        <f t="shared" si="244"/>
        <v>0</v>
      </c>
      <c r="AU182" s="228">
        <f t="shared" si="244"/>
        <v>0</v>
      </c>
      <c r="AV182" s="228">
        <f t="shared" si="244"/>
        <v>0</v>
      </c>
      <c r="AW182" s="228">
        <f t="shared" si="244"/>
        <v>0</v>
      </c>
      <c r="AX182" s="228">
        <f t="shared" si="244"/>
        <v>0</v>
      </c>
      <c r="AY182" s="228">
        <f t="shared" si="244"/>
        <v>0</v>
      </c>
      <c r="AZ182" s="228">
        <f t="shared" si="244"/>
        <v>0</v>
      </c>
      <c r="BA182" s="228">
        <f t="shared" si="244"/>
        <v>0</v>
      </c>
      <c r="BB182" s="228">
        <f t="shared" si="244"/>
        <v>0</v>
      </c>
      <c r="BC182" s="228">
        <f t="shared" si="244"/>
        <v>0</v>
      </c>
      <c r="BD182" s="228">
        <f t="shared" si="244"/>
        <v>0</v>
      </c>
      <c r="BE182" s="226"/>
      <c r="BF182" s="229">
        <f t="shared" ref="BF182:BZ182" si="245">(IF(BF$73=0,0,BF107/BF$74))</f>
        <v>2.0304075424053309E-3</v>
      </c>
      <c r="BG182" s="228">
        <f t="shared" si="245"/>
        <v>3.5272937189661856E-3</v>
      </c>
      <c r="BH182" s="228">
        <f t="shared" si="245"/>
        <v>3.7723627162851302E-3</v>
      </c>
      <c r="BI182" s="228">
        <f t="shared" si="245"/>
        <v>6.4397996479754528E-4</v>
      </c>
      <c r="BJ182" s="228">
        <f t="shared" si="245"/>
        <v>3.3136638872863365E-3</v>
      </c>
      <c r="BK182" s="228">
        <f t="shared" si="245"/>
        <v>3.5532407630612549E-3</v>
      </c>
      <c r="BL182" s="228">
        <f t="shared" si="245"/>
        <v>2.2036343181725004E-3</v>
      </c>
      <c r="BM182" s="228">
        <f t="shared" si="245"/>
        <v>2.5603650939839979E-3</v>
      </c>
      <c r="BN182" s="228">
        <f t="shared" si="245"/>
        <v>3.5257309368315593E-3</v>
      </c>
      <c r="BO182" s="228">
        <f t="shared" si="245"/>
        <v>0</v>
      </c>
      <c r="BP182" s="228">
        <f t="shared" si="245"/>
        <v>0</v>
      </c>
      <c r="BQ182" s="228">
        <f t="shared" si="245"/>
        <v>0</v>
      </c>
      <c r="BR182" s="228">
        <f t="shared" si="245"/>
        <v>2.8573421338163995E-3</v>
      </c>
      <c r="BS182" s="228">
        <f t="shared" si="245"/>
        <v>3.193437569624136E-3</v>
      </c>
      <c r="BT182" s="228">
        <f t="shared" si="245"/>
        <v>2.5883368078183475E-3</v>
      </c>
      <c r="BU182" s="228">
        <f t="shared" si="245"/>
        <v>2.7859729985356247E-3</v>
      </c>
      <c r="BV182" s="228">
        <f t="shared" si="245"/>
        <v>0</v>
      </c>
      <c r="BW182" s="228">
        <f t="shared" si="245"/>
        <v>2.8874217932018556E-3</v>
      </c>
      <c r="BX182" s="228">
        <f t="shared" si="245"/>
        <v>2.7859729985356247E-3</v>
      </c>
      <c r="BY182" s="228">
        <f t="shared" si="245"/>
        <v>3.193437569624136E-3</v>
      </c>
      <c r="BZ182" s="228">
        <f t="shared" si="245"/>
        <v>3.193437569624136E-3</v>
      </c>
      <c r="CA182" s="225"/>
    </row>
    <row r="183" spans="1:79" x14ac:dyDescent="0.3">
      <c r="A183" s="223"/>
      <c r="B183" s="160" t="s">
        <v>364</v>
      </c>
      <c r="C183" s="225"/>
      <c r="D183" s="238">
        <f t="shared" ref="D183:AI183" si="246">(IF(D$73=0,0,D108/D$74))</f>
        <v>1.3093289053893694E-2</v>
      </c>
      <c r="E183" s="238">
        <f t="shared" si="246"/>
        <v>1.2690629441359387E-2</v>
      </c>
      <c r="F183" s="238">
        <f t="shared" si="246"/>
        <v>1.8110219482786401E-2</v>
      </c>
      <c r="G183" s="238">
        <f t="shared" si="246"/>
        <v>1.3141553719786791E-2</v>
      </c>
      <c r="H183" s="238">
        <f t="shared" si="246"/>
        <v>9.7836957321657571E-3</v>
      </c>
      <c r="I183" s="238">
        <f t="shared" si="246"/>
        <v>1.0547884930857308E-2</v>
      </c>
      <c r="J183" s="238">
        <f t="shared" si="246"/>
        <v>1.2796126304627313E-2</v>
      </c>
      <c r="K183" s="238">
        <f t="shared" si="246"/>
        <v>1.8337296454428512E-2</v>
      </c>
      <c r="L183" s="238">
        <f t="shared" si="246"/>
        <v>1.4104872528363722E-2</v>
      </c>
      <c r="M183" s="238">
        <f t="shared" si="246"/>
        <v>9.9437123640008541E-3</v>
      </c>
      <c r="N183" s="238">
        <f t="shared" si="246"/>
        <v>1.078844270247448E-2</v>
      </c>
      <c r="O183" s="238">
        <f t="shared" si="246"/>
        <v>1.4363620347148691E-2</v>
      </c>
      <c r="P183" s="238">
        <f t="shared" si="246"/>
        <v>1.576664701483383E-2</v>
      </c>
      <c r="Q183" s="238">
        <f t="shared" si="246"/>
        <v>1.3173964491228504E-2</v>
      </c>
      <c r="R183" s="238">
        <f t="shared" si="246"/>
        <v>9.0606267938130591E-3</v>
      </c>
      <c r="S183" s="238">
        <f t="shared" si="246"/>
        <v>1.060793078682426E-2</v>
      </c>
      <c r="T183" s="238">
        <f t="shared" si="246"/>
        <v>1.3760470343517522E-2</v>
      </c>
      <c r="U183" s="238">
        <f t="shared" si="246"/>
        <v>1.5346965991495744E-2</v>
      </c>
      <c r="V183" s="238">
        <f t="shared" si="246"/>
        <v>1.4386348123984163E-2</v>
      </c>
      <c r="W183" s="238">
        <f t="shared" si="246"/>
        <v>1.2533845943780885E-2</v>
      </c>
      <c r="X183" s="238">
        <f t="shared" si="246"/>
        <v>1.2200067320671956E-2</v>
      </c>
      <c r="Y183" s="238">
        <f t="shared" si="246"/>
        <v>1.529224524451203E-2</v>
      </c>
      <c r="Z183" s="238">
        <f t="shared" si="246"/>
        <v>1.7252696665803497E-2</v>
      </c>
      <c r="AA183" s="238">
        <f t="shared" si="246"/>
        <v>1.1956579252893911E-2</v>
      </c>
      <c r="AB183" s="238">
        <f t="shared" si="246"/>
        <v>1.0084501100093892E-2</v>
      </c>
      <c r="AC183" s="238">
        <f t="shared" si="246"/>
        <v>1.249325346315594E-2</v>
      </c>
      <c r="AD183" s="238">
        <f t="shared" si="246"/>
        <v>1.4536386602440991E-2</v>
      </c>
      <c r="AE183" s="238">
        <f t="shared" si="246"/>
        <v>1.8901820393587617E-2</v>
      </c>
      <c r="AF183" s="238">
        <f t="shared" si="246"/>
        <v>1.5077814873196052E-2</v>
      </c>
      <c r="AG183" s="238">
        <f t="shared" si="246"/>
        <v>1.1559910015694126E-2</v>
      </c>
      <c r="AH183" s="238">
        <f t="shared" si="246"/>
        <v>1.2272021468212666E-2</v>
      </c>
      <c r="AI183" s="238">
        <f t="shared" si="246"/>
        <v>1.1929461414536003E-2</v>
      </c>
      <c r="AJ183" s="238">
        <f t="shared" ref="AJ183:BD183" si="247">(IF(AJ$73=0,0,AJ108/AJ$74))</f>
        <v>1.5060230601836137E-2</v>
      </c>
      <c r="AK183" s="238">
        <f t="shared" si="247"/>
        <v>2.1341264564481825E-2</v>
      </c>
      <c r="AL183" s="238">
        <f t="shared" si="247"/>
        <v>1.5276599796170872E-2</v>
      </c>
      <c r="AM183" s="238">
        <f t="shared" si="247"/>
        <v>1.0292094081872807E-2</v>
      </c>
      <c r="AN183" s="238">
        <f t="shared" si="247"/>
        <v>1.303059606475949E-2</v>
      </c>
      <c r="AO183" s="238">
        <f t="shared" si="247"/>
        <v>1.2963404366398902E-2</v>
      </c>
      <c r="AP183" s="238">
        <f t="shared" si="247"/>
        <v>1.5803702391716936E-2</v>
      </c>
      <c r="AQ183" s="238">
        <f t="shared" si="247"/>
        <v>0</v>
      </c>
      <c r="AR183" s="238">
        <f t="shared" si="247"/>
        <v>0</v>
      </c>
      <c r="AS183" s="238">
        <f t="shared" si="247"/>
        <v>0</v>
      </c>
      <c r="AT183" s="238">
        <f t="shared" si="247"/>
        <v>0</v>
      </c>
      <c r="AU183" s="238">
        <f t="shared" si="247"/>
        <v>0</v>
      </c>
      <c r="AV183" s="238">
        <f t="shared" si="247"/>
        <v>0</v>
      </c>
      <c r="AW183" s="238">
        <f t="shared" si="247"/>
        <v>0</v>
      </c>
      <c r="AX183" s="238">
        <f t="shared" si="247"/>
        <v>0</v>
      </c>
      <c r="AY183" s="238">
        <f t="shared" si="247"/>
        <v>0</v>
      </c>
      <c r="AZ183" s="238">
        <f t="shared" si="247"/>
        <v>0</v>
      </c>
      <c r="BA183" s="238">
        <f t="shared" si="247"/>
        <v>0</v>
      </c>
      <c r="BB183" s="238">
        <f t="shared" si="247"/>
        <v>0</v>
      </c>
      <c r="BC183" s="238">
        <f t="shared" si="247"/>
        <v>0</v>
      </c>
      <c r="BD183" s="238">
        <f t="shared" si="247"/>
        <v>0</v>
      </c>
      <c r="BE183" s="226"/>
      <c r="BF183" s="239">
        <f t="shared" ref="BF183:BZ183" si="248">(IF(BF$73=0,0,BF108/BF$74))</f>
        <v>1.2807331613392587E-2</v>
      </c>
      <c r="BG183" s="238">
        <f t="shared" si="248"/>
        <v>1.3405475405047896E-2</v>
      </c>
      <c r="BH183" s="238">
        <f t="shared" si="248"/>
        <v>1.2431301586538704E-2</v>
      </c>
      <c r="BI183" s="238">
        <f t="shared" si="248"/>
        <v>1.1679919097179652E-2</v>
      </c>
      <c r="BJ183" s="238">
        <f t="shared" si="248"/>
        <v>1.3483735576908787E-2</v>
      </c>
      <c r="BK183" s="238">
        <f t="shared" si="248"/>
        <v>1.2833804943369565E-2</v>
      </c>
      <c r="BL183" s="238">
        <f t="shared" si="248"/>
        <v>1.3926626354952239E-2</v>
      </c>
      <c r="BM183" s="238">
        <f t="shared" si="248"/>
        <v>1.5235582155985233E-2</v>
      </c>
      <c r="BN183" s="238">
        <f t="shared" si="248"/>
        <v>1.2725845614845879E-2</v>
      </c>
      <c r="BO183" s="238">
        <f t="shared" si="248"/>
        <v>0</v>
      </c>
      <c r="BP183" s="238">
        <f t="shared" si="248"/>
        <v>0</v>
      </c>
      <c r="BQ183" s="238">
        <f t="shared" si="248"/>
        <v>0</v>
      </c>
      <c r="BR183" s="238">
        <f t="shared" si="248"/>
        <v>1.3093289053893694E-2</v>
      </c>
      <c r="BS183" s="238">
        <f t="shared" si="248"/>
        <v>1.2833044774588702E-2</v>
      </c>
      <c r="BT183" s="238">
        <f t="shared" si="248"/>
        <v>1.2691313067803469E-2</v>
      </c>
      <c r="BU183" s="238">
        <f t="shared" si="248"/>
        <v>1.3880830342869507E-2</v>
      </c>
      <c r="BV183" s="238">
        <f t="shared" si="248"/>
        <v>0</v>
      </c>
      <c r="BW183" s="238">
        <f t="shared" si="248"/>
        <v>1.2761367227586275E-2</v>
      </c>
      <c r="BX183" s="238">
        <f t="shared" si="248"/>
        <v>1.3880830342869507E-2</v>
      </c>
      <c r="BY183" s="238">
        <f t="shared" si="248"/>
        <v>1.2833044774588702E-2</v>
      </c>
      <c r="BZ183" s="238">
        <f t="shared" si="248"/>
        <v>1.2833044774588702E-2</v>
      </c>
      <c r="CA183" s="225"/>
    </row>
    <row r="184" spans="1:79" ht="15.6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x14ac:dyDescent="0.3">
      <c r="A185" s="223"/>
      <c r="B185" s="78" t="s">
        <v>73</v>
      </c>
      <c r="C185" s="225"/>
      <c r="D185" s="227">
        <f t="shared" ref="D185:AI185" si="249">(IF(D$73=0,0,D110/D$74))</f>
        <v>5.0334162310676542E-2</v>
      </c>
      <c r="E185" s="228">
        <f t="shared" si="249"/>
        <v>5.2284663945001912E-2</v>
      </c>
      <c r="F185" s="228">
        <f t="shared" si="249"/>
        <v>7.598612382463317E-2</v>
      </c>
      <c r="G185" s="228">
        <f t="shared" si="249"/>
        <v>5.7660023874841038E-2</v>
      </c>
      <c r="H185" s="228">
        <f t="shared" si="249"/>
        <v>4.2338432747415548E-2</v>
      </c>
      <c r="I185" s="228">
        <f t="shared" si="249"/>
        <v>3.6700525277966495E-2</v>
      </c>
      <c r="J185" s="228">
        <f t="shared" si="249"/>
        <v>4.534423568111999E-2</v>
      </c>
      <c r="K185" s="228">
        <f t="shared" si="249"/>
        <v>6.6742871101964529E-2</v>
      </c>
      <c r="L185" s="228">
        <f t="shared" si="249"/>
        <v>5.5562562458314951E-2</v>
      </c>
      <c r="M185" s="228">
        <f t="shared" si="249"/>
        <v>3.7537075119134712E-2</v>
      </c>
      <c r="N185" s="228">
        <f t="shared" si="249"/>
        <v>3.8694145496744818E-2</v>
      </c>
      <c r="O185" s="228">
        <f t="shared" si="249"/>
        <v>4.993336897698842E-2</v>
      </c>
      <c r="P185" s="228">
        <f t="shared" si="249"/>
        <v>6.0782293679778367E-2</v>
      </c>
      <c r="Q185" s="228">
        <f t="shared" si="249"/>
        <v>5.0884942168387674E-2</v>
      </c>
      <c r="R185" s="228">
        <f t="shared" si="249"/>
        <v>4.0737824710034287E-2</v>
      </c>
      <c r="S185" s="228">
        <f t="shared" si="249"/>
        <v>4.4178397240249037E-2</v>
      </c>
      <c r="T185" s="228">
        <f t="shared" si="249"/>
        <v>5.723888069932654E-2</v>
      </c>
      <c r="U185" s="228">
        <f t="shared" si="249"/>
        <v>5.9083278654998156E-2</v>
      </c>
      <c r="V185" s="228">
        <f t="shared" si="249"/>
        <v>4.5036656087496664E-2</v>
      </c>
      <c r="W185" s="228">
        <f t="shared" si="249"/>
        <v>4.2257705823445298E-2</v>
      </c>
      <c r="X185" s="228">
        <f t="shared" si="249"/>
        <v>4.0309952702022735E-2</v>
      </c>
      <c r="Y185" s="228">
        <f t="shared" si="249"/>
        <v>4.9850806514753189E-2</v>
      </c>
      <c r="Z185" s="228">
        <f t="shared" si="249"/>
        <v>6.2033234959816393E-2</v>
      </c>
      <c r="AA185" s="228">
        <f t="shared" si="249"/>
        <v>5.0262222280657111E-2</v>
      </c>
      <c r="AB185" s="228">
        <f t="shared" si="249"/>
        <v>4.1505241954421873E-2</v>
      </c>
      <c r="AC185" s="228">
        <f t="shared" si="249"/>
        <v>4.9143557203396679E-2</v>
      </c>
      <c r="AD185" s="228">
        <f t="shared" si="249"/>
        <v>6.0994200847658817E-2</v>
      </c>
      <c r="AE185" s="228">
        <f t="shared" si="249"/>
        <v>7.6684680289945656E-2</v>
      </c>
      <c r="AF185" s="228">
        <f t="shared" si="249"/>
        <v>5.7864424948623136E-2</v>
      </c>
      <c r="AG185" s="228">
        <f t="shared" si="249"/>
        <v>4.1244064638693276E-2</v>
      </c>
      <c r="AH185" s="228">
        <f t="shared" si="249"/>
        <v>4.1899558730825799E-2</v>
      </c>
      <c r="AI185" s="228">
        <f t="shared" si="249"/>
        <v>4.9303234553219437E-2</v>
      </c>
      <c r="AJ185" s="228">
        <f t="shared" ref="AJ185:BD185" si="250">(IF(AJ$73=0,0,AJ110/AJ$74))</f>
        <v>5.9181816694374431E-2</v>
      </c>
      <c r="AK185" s="228">
        <f t="shared" si="250"/>
        <v>8.6611123835968307E-2</v>
      </c>
      <c r="AL185" s="228">
        <f t="shared" si="250"/>
        <v>6.4872351843292583E-2</v>
      </c>
      <c r="AM185" s="228">
        <f t="shared" si="250"/>
        <v>3.764447330037235E-2</v>
      </c>
      <c r="AN185" s="228">
        <f t="shared" si="250"/>
        <v>5.1336011578106931E-2</v>
      </c>
      <c r="AO185" s="228">
        <f t="shared" si="250"/>
        <v>5.1518958213087968E-2</v>
      </c>
      <c r="AP185" s="228">
        <f t="shared" si="250"/>
        <v>6.1227856096050422E-2</v>
      </c>
      <c r="AQ185" s="228">
        <f t="shared" si="250"/>
        <v>0</v>
      </c>
      <c r="AR185" s="228">
        <f t="shared" si="250"/>
        <v>0</v>
      </c>
      <c r="AS185" s="228">
        <f t="shared" si="250"/>
        <v>0</v>
      </c>
      <c r="AT185" s="228">
        <f t="shared" si="250"/>
        <v>0</v>
      </c>
      <c r="AU185" s="228">
        <f t="shared" si="250"/>
        <v>0</v>
      </c>
      <c r="AV185" s="228">
        <f t="shared" si="250"/>
        <v>0</v>
      </c>
      <c r="AW185" s="228">
        <f t="shared" si="250"/>
        <v>0</v>
      </c>
      <c r="AX185" s="228">
        <f t="shared" si="250"/>
        <v>0</v>
      </c>
      <c r="AY185" s="228">
        <f t="shared" si="250"/>
        <v>0</v>
      </c>
      <c r="AZ185" s="228">
        <f t="shared" si="250"/>
        <v>0</v>
      </c>
      <c r="BA185" s="228">
        <f t="shared" si="250"/>
        <v>0</v>
      </c>
      <c r="BB185" s="228">
        <f t="shared" si="250"/>
        <v>0</v>
      </c>
      <c r="BC185" s="228">
        <f t="shared" si="250"/>
        <v>0</v>
      </c>
      <c r="BD185" s="228">
        <f t="shared" si="250"/>
        <v>0</v>
      </c>
      <c r="BE185" s="226"/>
      <c r="BF185" s="229">
        <f t="shared" ref="BF185:BZ185" si="251">(IF(BF$73=0,0,BF110/BF$74))</f>
        <v>5.4529649725757821E-2</v>
      </c>
      <c r="BG185" s="228">
        <f t="shared" si="251"/>
        <v>4.8936656372111823E-2</v>
      </c>
      <c r="BH185" s="228">
        <f t="shared" si="251"/>
        <v>4.6134101014464468E-2</v>
      </c>
      <c r="BI185" s="228">
        <f t="shared" si="251"/>
        <v>4.8676908547589694E-2</v>
      </c>
      <c r="BJ185" s="228">
        <f t="shared" si="251"/>
        <v>4.4044461008502477E-2</v>
      </c>
      <c r="BK185" s="228">
        <f t="shared" si="251"/>
        <v>5.1449741567338343E-2</v>
      </c>
      <c r="BL185" s="228">
        <f t="shared" si="251"/>
        <v>5.1795933773568496E-2</v>
      </c>
      <c r="BM185" s="228">
        <f t="shared" si="251"/>
        <v>6.234201246946585E-2</v>
      </c>
      <c r="BN185" s="228">
        <f t="shared" si="251"/>
        <v>4.9139961183528952E-2</v>
      </c>
      <c r="BO185" s="228">
        <f t="shared" si="251"/>
        <v>0</v>
      </c>
      <c r="BP185" s="228">
        <f t="shared" si="251"/>
        <v>0</v>
      </c>
      <c r="BQ185" s="228">
        <f t="shared" si="251"/>
        <v>0</v>
      </c>
      <c r="BR185" s="228">
        <f t="shared" si="251"/>
        <v>5.0334162310676542E-2</v>
      </c>
      <c r="BS185" s="228">
        <f t="shared" si="251"/>
        <v>4.9411409439092849E-2</v>
      </c>
      <c r="BT185" s="228">
        <f t="shared" si="251"/>
        <v>4.8215851404319117E-2</v>
      </c>
      <c r="BU185" s="228">
        <f t="shared" si="251"/>
        <v>5.3958129724310529E-2</v>
      </c>
      <c r="BV185" s="228">
        <f t="shared" si="251"/>
        <v>0</v>
      </c>
      <c r="BW185" s="228">
        <f t="shared" si="251"/>
        <v>4.8806783493527427E-2</v>
      </c>
      <c r="BX185" s="228">
        <f t="shared" si="251"/>
        <v>5.3958129724310529E-2</v>
      </c>
      <c r="BY185" s="228">
        <f t="shared" si="251"/>
        <v>4.9411409439092849E-2</v>
      </c>
      <c r="BZ185" s="228">
        <f t="shared" si="251"/>
        <v>4.9411409439092849E-2</v>
      </c>
      <c r="CA185" s="225"/>
    </row>
    <row r="186" spans="1:79" x14ac:dyDescent="0.3">
      <c r="A186" s="223"/>
      <c r="B186" s="78" t="s">
        <v>75</v>
      </c>
      <c r="C186" s="225"/>
      <c r="D186" s="227">
        <f t="shared" ref="D186:AI186" si="252">(IF(D$73=0,0,D111/D$74))</f>
        <v>0</v>
      </c>
      <c r="E186" s="228">
        <f t="shared" si="252"/>
        <v>0</v>
      </c>
      <c r="F186" s="228">
        <f t="shared" si="252"/>
        <v>0</v>
      </c>
      <c r="G186" s="228">
        <f t="shared" si="252"/>
        <v>0</v>
      </c>
      <c r="H186" s="228">
        <f t="shared" si="252"/>
        <v>0</v>
      </c>
      <c r="I186" s="228">
        <f t="shared" si="252"/>
        <v>0</v>
      </c>
      <c r="J186" s="228">
        <f t="shared" si="252"/>
        <v>0</v>
      </c>
      <c r="K186" s="228">
        <f t="shared" si="252"/>
        <v>0</v>
      </c>
      <c r="L186" s="228">
        <f t="shared" si="252"/>
        <v>0</v>
      </c>
      <c r="M186" s="228">
        <f t="shared" si="252"/>
        <v>0</v>
      </c>
      <c r="N186" s="228">
        <f t="shared" si="252"/>
        <v>0</v>
      </c>
      <c r="O186" s="228">
        <f t="shared" si="252"/>
        <v>0</v>
      </c>
      <c r="P186" s="228">
        <f t="shared" si="252"/>
        <v>0</v>
      </c>
      <c r="Q186" s="228">
        <f t="shared" si="252"/>
        <v>0</v>
      </c>
      <c r="R186" s="228">
        <f t="shared" si="252"/>
        <v>0</v>
      </c>
      <c r="S186" s="228">
        <f t="shared" si="252"/>
        <v>0</v>
      </c>
      <c r="T186" s="228">
        <f t="shared" si="252"/>
        <v>0</v>
      </c>
      <c r="U186" s="228">
        <f t="shared" si="252"/>
        <v>0</v>
      </c>
      <c r="V186" s="228">
        <f t="shared" si="252"/>
        <v>0</v>
      </c>
      <c r="W186" s="228">
        <f t="shared" si="252"/>
        <v>0</v>
      </c>
      <c r="X186" s="228">
        <f t="shared" si="252"/>
        <v>0</v>
      </c>
      <c r="Y186" s="228">
        <f t="shared" si="252"/>
        <v>0</v>
      </c>
      <c r="Z186" s="228">
        <f t="shared" si="252"/>
        <v>0</v>
      </c>
      <c r="AA186" s="228">
        <f t="shared" si="252"/>
        <v>0</v>
      </c>
      <c r="AB186" s="228">
        <f t="shared" si="252"/>
        <v>0</v>
      </c>
      <c r="AC186" s="228">
        <f t="shared" si="252"/>
        <v>0</v>
      </c>
      <c r="AD186" s="228">
        <f t="shared" si="252"/>
        <v>0</v>
      </c>
      <c r="AE186" s="228">
        <f t="shared" si="252"/>
        <v>0</v>
      </c>
      <c r="AF186" s="228">
        <f t="shared" si="252"/>
        <v>0</v>
      </c>
      <c r="AG186" s="228">
        <f t="shared" si="252"/>
        <v>0</v>
      </c>
      <c r="AH186" s="228">
        <f t="shared" si="252"/>
        <v>0</v>
      </c>
      <c r="AI186" s="228">
        <f t="shared" si="252"/>
        <v>0</v>
      </c>
      <c r="AJ186" s="228">
        <f t="shared" ref="AJ186:BD186" si="253">(IF(AJ$73=0,0,AJ111/AJ$74))</f>
        <v>0</v>
      </c>
      <c r="AK186" s="228">
        <f t="shared" si="253"/>
        <v>0</v>
      </c>
      <c r="AL186" s="228">
        <f t="shared" si="253"/>
        <v>0</v>
      </c>
      <c r="AM186" s="228">
        <f t="shared" si="253"/>
        <v>0</v>
      </c>
      <c r="AN186" s="228">
        <f t="shared" si="253"/>
        <v>0</v>
      </c>
      <c r="AO186" s="228">
        <f t="shared" si="253"/>
        <v>0</v>
      </c>
      <c r="AP186" s="228">
        <f t="shared" si="253"/>
        <v>0</v>
      </c>
      <c r="AQ186" s="228">
        <f t="shared" si="253"/>
        <v>0</v>
      </c>
      <c r="AR186" s="228">
        <f t="shared" si="253"/>
        <v>0</v>
      </c>
      <c r="AS186" s="228">
        <f t="shared" si="253"/>
        <v>0</v>
      </c>
      <c r="AT186" s="228">
        <f t="shared" si="253"/>
        <v>0</v>
      </c>
      <c r="AU186" s="228">
        <f t="shared" si="253"/>
        <v>0</v>
      </c>
      <c r="AV186" s="228">
        <f t="shared" si="253"/>
        <v>0</v>
      </c>
      <c r="AW186" s="228">
        <f t="shared" si="253"/>
        <v>0</v>
      </c>
      <c r="AX186" s="228">
        <f t="shared" si="253"/>
        <v>0</v>
      </c>
      <c r="AY186" s="228">
        <f t="shared" si="253"/>
        <v>0</v>
      </c>
      <c r="AZ186" s="228">
        <f t="shared" si="253"/>
        <v>0</v>
      </c>
      <c r="BA186" s="228">
        <f t="shared" si="253"/>
        <v>0</v>
      </c>
      <c r="BB186" s="228">
        <f t="shared" si="253"/>
        <v>0</v>
      </c>
      <c r="BC186" s="228">
        <f t="shared" si="253"/>
        <v>0</v>
      </c>
      <c r="BD186" s="228">
        <f t="shared" si="253"/>
        <v>0</v>
      </c>
      <c r="BE186" s="226"/>
      <c r="BF186" s="229">
        <f t="shared" ref="BF186:BZ186" si="254">(IF(BF$73=0,0,BF111/BF$74))</f>
        <v>0</v>
      </c>
      <c r="BG186" s="228">
        <f t="shared" si="254"/>
        <v>0</v>
      </c>
      <c r="BH186" s="228">
        <f t="shared" si="254"/>
        <v>0</v>
      </c>
      <c r="BI186" s="228">
        <f t="shared" si="254"/>
        <v>0</v>
      </c>
      <c r="BJ186" s="228">
        <f t="shared" si="254"/>
        <v>0</v>
      </c>
      <c r="BK186" s="228">
        <f t="shared" si="254"/>
        <v>0</v>
      </c>
      <c r="BL186" s="228">
        <f t="shared" si="254"/>
        <v>0</v>
      </c>
      <c r="BM186" s="228">
        <f t="shared" si="254"/>
        <v>0</v>
      </c>
      <c r="BN186" s="228">
        <f t="shared" si="254"/>
        <v>0</v>
      </c>
      <c r="BO186" s="228">
        <f t="shared" si="254"/>
        <v>0</v>
      </c>
      <c r="BP186" s="228">
        <f t="shared" si="254"/>
        <v>0</v>
      </c>
      <c r="BQ186" s="228">
        <f t="shared" si="254"/>
        <v>0</v>
      </c>
      <c r="BR186" s="228">
        <f t="shared" si="254"/>
        <v>0</v>
      </c>
      <c r="BS186" s="228">
        <f t="shared" si="254"/>
        <v>0</v>
      </c>
      <c r="BT186" s="228">
        <f t="shared" si="254"/>
        <v>0</v>
      </c>
      <c r="BU186" s="228">
        <f t="shared" si="254"/>
        <v>0</v>
      </c>
      <c r="BV186" s="228">
        <f t="shared" si="254"/>
        <v>0</v>
      </c>
      <c r="BW186" s="228">
        <f t="shared" si="254"/>
        <v>0</v>
      </c>
      <c r="BX186" s="228">
        <f t="shared" si="254"/>
        <v>0</v>
      </c>
      <c r="BY186" s="228">
        <f t="shared" si="254"/>
        <v>0</v>
      </c>
      <c r="BZ186" s="228">
        <f t="shared" si="254"/>
        <v>0</v>
      </c>
      <c r="CA186" s="225"/>
    </row>
    <row r="187" spans="1:79" x14ac:dyDescent="0.3">
      <c r="A187" s="223"/>
      <c r="B187" s="160" t="s">
        <v>367</v>
      </c>
      <c r="C187" s="225"/>
      <c r="D187" s="238">
        <f t="shared" ref="D187:AI187" si="255">(IF(D$73=0,0,D112/D$74))</f>
        <v>5.0334162310676542E-2</v>
      </c>
      <c r="E187" s="238">
        <f t="shared" si="255"/>
        <v>5.2284663945001912E-2</v>
      </c>
      <c r="F187" s="238">
        <f t="shared" si="255"/>
        <v>7.598612382463317E-2</v>
      </c>
      <c r="G187" s="238">
        <f t="shared" si="255"/>
        <v>5.7660023874841038E-2</v>
      </c>
      <c r="H187" s="238">
        <f t="shared" si="255"/>
        <v>4.2338432747415548E-2</v>
      </c>
      <c r="I187" s="238">
        <f t="shared" si="255"/>
        <v>3.6700525277966495E-2</v>
      </c>
      <c r="J187" s="238">
        <f t="shared" si="255"/>
        <v>4.534423568111999E-2</v>
      </c>
      <c r="K187" s="238">
        <f t="shared" si="255"/>
        <v>6.6742871101964529E-2</v>
      </c>
      <c r="L187" s="238">
        <f t="shared" si="255"/>
        <v>5.5562562458314951E-2</v>
      </c>
      <c r="M187" s="238">
        <f t="shared" si="255"/>
        <v>3.7537075119134712E-2</v>
      </c>
      <c r="N187" s="238">
        <f t="shared" si="255"/>
        <v>3.8694145496744818E-2</v>
      </c>
      <c r="O187" s="238">
        <f t="shared" si="255"/>
        <v>4.993336897698842E-2</v>
      </c>
      <c r="P187" s="238">
        <f t="shared" si="255"/>
        <v>6.0782293679778367E-2</v>
      </c>
      <c r="Q187" s="238">
        <f t="shared" si="255"/>
        <v>5.0884942168387674E-2</v>
      </c>
      <c r="R187" s="238">
        <f t="shared" si="255"/>
        <v>4.0737824710034287E-2</v>
      </c>
      <c r="S187" s="238">
        <f t="shared" si="255"/>
        <v>4.4178397240249037E-2</v>
      </c>
      <c r="T187" s="238">
        <f t="shared" si="255"/>
        <v>5.723888069932654E-2</v>
      </c>
      <c r="U187" s="238">
        <f t="shared" si="255"/>
        <v>5.9083278654998156E-2</v>
      </c>
      <c r="V187" s="238">
        <f t="shared" si="255"/>
        <v>4.5036656087496664E-2</v>
      </c>
      <c r="W187" s="238">
        <f t="shared" si="255"/>
        <v>4.2257705823445298E-2</v>
      </c>
      <c r="X187" s="238">
        <f t="shared" si="255"/>
        <v>4.0309952702022735E-2</v>
      </c>
      <c r="Y187" s="238">
        <f t="shared" si="255"/>
        <v>4.9850806514753189E-2</v>
      </c>
      <c r="Z187" s="238">
        <f t="shared" si="255"/>
        <v>6.2033234959816393E-2</v>
      </c>
      <c r="AA187" s="238">
        <f t="shared" si="255"/>
        <v>5.0262222280657111E-2</v>
      </c>
      <c r="AB187" s="238">
        <f t="shared" si="255"/>
        <v>4.1505241954421873E-2</v>
      </c>
      <c r="AC187" s="238">
        <f t="shared" si="255"/>
        <v>4.9143557203396679E-2</v>
      </c>
      <c r="AD187" s="238">
        <f t="shared" si="255"/>
        <v>6.0994200847658817E-2</v>
      </c>
      <c r="AE187" s="238">
        <f t="shared" si="255"/>
        <v>7.6684680289945656E-2</v>
      </c>
      <c r="AF187" s="238">
        <f t="shared" si="255"/>
        <v>5.7864424948623136E-2</v>
      </c>
      <c r="AG187" s="238">
        <f t="shared" si="255"/>
        <v>4.1244064638693276E-2</v>
      </c>
      <c r="AH187" s="238">
        <f t="shared" si="255"/>
        <v>4.1899558730825799E-2</v>
      </c>
      <c r="AI187" s="238">
        <f t="shared" si="255"/>
        <v>4.9303234553219437E-2</v>
      </c>
      <c r="AJ187" s="238">
        <f t="shared" ref="AJ187:BD187" si="256">(IF(AJ$73=0,0,AJ112/AJ$74))</f>
        <v>5.9181816694374431E-2</v>
      </c>
      <c r="AK187" s="238">
        <f t="shared" si="256"/>
        <v>8.6611123835968307E-2</v>
      </c>
      <c r="AL187" s="238">
        <f t="shared" si="256"/>
        <v>6.4872351843292583E-2</v>
      </c>
      <c r="AM187" s="238">
        <f t="shared" si="256"/>
        <v>3.764447330037235E-2</v>
      </c>
      <c r="AN187" s="238">
        <f t="shared" si="256"/>
        <v>5.1336011578106931E-2</v>
      </c>
      <c r="AO187" s="238">
        <f t="shared" si="256"/>
        <v>5.1518958213087968E-2</v>
      </c>
      <c r="AP187" s="238">
        <f t="shared" si="256"/>
        <v>6.1227856096050422E-2</v>
      </c>
      <c r="AQ187" s="238">
        <f t="shared" si="256"/>
        <v>0</v>
      </c>
      <c r="AR187" s="238">
        <f t="shared" si="256"/>
        <v>0</v>
      </c>
      <c r="AS187" s="238">
        <f t="shared" si="256"/>
        <v>0</v>
      </c>
      <c r="AT187" s="238">
        <f t="shared" si="256"/>
        <v>0</v>
      </c>
      <c r="AU187" s="238">
        <f t="shared" si="256"/>
        <v>0</v>
      </c>
      <c r="AV187" s="238">
        <f t="shared" si="256"/>
        <v>0</v>
      </c>
      <c r="AW187" s="238">
        <f t="shared" si="256"/>
        <v>0</v>
      </c>
      <c r="AX187" s="238">
        <f t="shared" si="256"/>
        <v>0</v>
      </c>
      <c r="AY187" s="238">
        <f t="shared" si="256"/>
        <v>0</v>
      </c>
      <c r="AZ187" s="238">
        <f t="shared" si="256"/>
        <v>0</v>
      </c>
      <c r="BA187" s="238">
        <f t="shared" si="256"/>
        <v>0</v>
      </c>
      <c r="BB187" s="238">
        <f t="shared" si="256"/>
        <v>0</v>
      </c>
      <c r="BC187" s="238">
        <f t="shared" si="256"/>
        <v>0</v>
      </c>
      <c r="BD187" s="238">
        <f t="shared" si="256"/>
        <v>0</v>
      </c>
      <c r="BE187" s="226"/>
      <c r="BF187" s="239">
        <f t="shared" ref="BF187:BZ187" si="257">(IF(BF$73=0,0,BF112/BF$74))</f>
        <v>5.4529649725757821E-2</v>
      </c>
      <c r="BG187" s="238">
        <f t="shared" si="257"/>
        <v>4.8936656372111823E-2</v>
      </c>
      <c r="BH187" s="238">
        <f t="shared" si="257"/>
        <v>4.6134101014464468E-2</v>
      </c>
      <c r="BI187" s="238">
        <f t="shared" si="257"/>
        <v>4.8676908547589694E-2</v>
      </c>
      <c r="BJ187" s="238">
        <f t="shared" si="257"/>
        <v>4.4044461008502477E-2</v>
      </c>
      <c r="BK187" s="238">
        <f t="shared" si="257"/>
        <v>5.1449741567338343E-2</v>
      </c>
      <c r="BL187" s="238">
        <f t="shared" si="257"/>
        <v>5.1795933773568496E-2</v>
      </c>
      <c r="BM187" s="238">
        <f t="shared" si="257"/>
        <v>6.234201246946585E-2</v>
      </c>
      <c r="BN187" s="238">
        <f t="shared" si="257"/>
        <v>4.9139961183528952E-2</v>
      </c>
      <c r="BO187" s="238">
        <f t="shared" si="257"/>
        <v>0</v>
      </c>
      <c r="BP187" s="238">
        <f t="shared" si="257"/>
        <v>0</v>
      </c>
      <c r="BQ187" s="238">
        <f t="shared" si="257"/>
        <v>0</v>
      </c>
      <c r="BR187" s="238">
        <f t="shared" si="257"/>
        <v>5.0334162310676542E-2</v>
      </c>
      <c r="BS187" s="238">
        <f t="shared" si="257"/>
        <v>4.9411409439092849E-2</v>
      </c>
      <c r="BT187" s="238">
        <f t="shared" si="257"/>
        <v>4.8215851404319117E-2</v>
      </c>
      <c r="BU187" s="238">
        <f t="shared" si="257"/>
        <v>5.3958129724310529E-2</v>
      </c>
      <c r="BV187" s="238">
        <f t="shared" si="257"/>
        <v>0</v>
      </c>
      <c r="BW187" s="238">
        <f t="shared" si="257"/>
        <v>4.8806783493527427E-2</v>
      </c>
      <c r="BX187" s="238">
        <f t="shared" si="257"/>
        <v>5.3958129724310529E-2</v>
      </c>
      <c r="BY187" s="238">
        <f t="shared" si="257"/>
        <v>4.9411409439092849E-2</v>
      </c>
      <c r="BZ187" s="238">
        <f t="shared" si="257"/>
        <v>4.9411409439092849E-2</v>
      </c>
      <c r="CA187" s="225"/>
    </row>
    <row r="188" spans="1:79" ht="15.6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x14ac:dyDescent="0.3">
      <c r="A189" s="223"/>
      <c r="B189" s="78" t="s">
        <v>368</v>
      </c>
      <c r="C189" s="225"/>
      <c r="D189" s="227">
        <f t="shared" ref="D189:AI189" si="258">(IF(D$73=0,0,D114/D$74))</f>
        <v>6.1359693705539727E-3</v>
      </c>
      <c r="E189" s="228">
        <f t="shared" si="258"/>
        <v>3.6308074007957523E-3</v>
      </c>
      <c r="F189" s="228">
        <f t="shared" si="258"/>
        <v>0</v>
      </c>
      <c r="G189" s="228">
        <f t="shared" si="258"/>
        <v>0</v>
      </c>
      <c r="H189" s="228">
        <f t="shared" si="258"/>
        <v>0</v>
      </c>
      <c r="I189" s="228">
        <f t="shared" si="258"/>
        <v>1.5907471540539196E-2</v>
      </c>
      <c r="J189" s="228">
        <f t="shared" si="258"/>
        <v>1.9298088323329819E-2</v>
      </c>
      <c r="K189" s="228">
        <f t="shared" si="258"/>
        <v>1.8597876800012906E-2</v>
      </c>
      <c r="L189" s="228">
        <f t="shared" si="258"/>
        <v>3.7225709670485989E-3</v>
      </c>
      <c r="M189" s="228">
        <f t="shared" si="258"/>
        <v>1.0381033357720521E-2</v>
      </c>
      <c r="N189" s="228">
        <f t="shared" si="258"/>
        <v>2.4175041783402081E-2</v>
      </c>
      <c r="O189" s="228">
        <f t="shared" si="258"/>
        <v>0</v>
      </c>
      <c r="P189" s="228">
        <f t="shared" si="258"/>
        <v>0</v>
      </c>
      <c r="Q189" s="228">
        <f t="shared" si="258"/>
        <v>0</v>
      </c>
      <c r="R189" s="228">
        <f t="shared" si="258"/>
        <v>0</v>
      </c>
      <c r="S189" s="228">
        <f t="shared" si="258"/>
        <v>0</v>
      </c>
      <c r="T189" s="228">
        <f t="shared" si="258"/>
        <v>0</v>
      </c>
      <c r="U189" s="228">
        <f t="shared" si="258"/>
        <v>0</v>
      </c>
      <c r="V189" s="228">
        <f t="shared" si="258"/>
        <v>0</v>
      </c>
      <c r="W189" s="228">
        <f t="shared" si="258"/>
        <v>0</v>
      </c>
      <c r="X189" s="228">
        <f t="shared" si="258"/>
        <v>0</v>
      </c>
      <c r="Y189" s="228">
        <f t="shared" si="258"/>
        <v>0</v>
      </c>
      <c r="Z189" s="228">
        <f t="shared" si="258"/>
        <v>1.9150193426997416E-2</v>
      </c>
      <c r="AA189" s="228">
        <f t="shared" si="258"/>
        <v>0</v>
      </c>
      <c r="AB189" s="228">
        <f t="shared" si="258"/>
        <v>0</v>
      </c>
      <c r="AC189" s="228">
        <f t="shared" si="258"/>
        <v>0</v>
      </c>
      <c r="AD189" s="228">
        <f t="shared" si="258"/>
        <v>9.0266497730408755E-3</v>
      </c>
      <c r="AE189" s="228">
        <f t="shared" si="258"/>
        <v>0</v>
      </c>
      <c r="AF189" s="228">
        <f t="shared" si="258"/>
        <v>0</v>
      </c>
      <c r="AG189" s="228">
        <f t="shared" si="258"/>
        <v>1.2306394807217741E-2</v>
      </c>
      <c r="AH189" s="228">
        <f t="shared" si="258"/>
        <v>4.5454836145701047E-2</v>
      </c>
      <c r="AI189" s="228">
        <f t="shared" si="258"/>
        <v>1.5552624819632755E-3</v>
      </c>
      <c r="AJ189" s="228">
        <f t="shared" ref="AJ189:BD189" si="259">(IF(AJ$73=0,0,AJ114/AJ$74))</f>
        <v>0</v>
      </c>
      <c r="AK189" s="228">
        <f t="shared" si="259"/>
        <v>0</v>
      </c>
      <c r="AL189" s="228">
        <f t="shared" si="259"/>
        <v>4.1069909878555577E-2</v>
      </c>
      <c r="AM189" s="228">
        <f t="shared" si="259"/>
        <v>0</v>
      </c>
      <c r="AN189" s="228">
        <f t="shared" si="259"/>
        <v>3.5391593232621784E-3</v>
      </c>
      <c r="AO189" s="228">
        <f t="shared" si="259"/>
        <v>2.4143381506924245E-3</v>
      </c>
      <c r="AP189" s="228">
        <f t="shared" si="259"/>
        <v>0</v>
      </c>
      <c r="AQ189" s="228">
        <f t="shared" si="259"/>
        <v>0</v>
      </c>
      <c r="AR189" s="228">
        <f t="shared" si="259"/>
        <v>0</v>
      </c>
      <c r="AS189" s="228">
        <f t="shared" si="259"/>
        <v>0</v>
      </c>
      <c r="AT189" s="228">
        <f t="shared" si="259"/>
        <v>0</v>
      </c>
      <c r="AU189" s="228">
        <f t="shared" si="259"/>
        <v>0</v>
      </c>
      <c r="AV189" s="228">
        <f t="shared" si="259"/>
        <v>0</v>
      </c>
      <c r="AW189" s="228">
        <f t="shared" si="259"/>
        <v>0</v>
      </c>
      <c r="AX189" s="228">
        <f t="shared" si="259"/>
        <v>0</v>
      </c>
      <c r="AY189" s="228">
        <f t="shared" si="259"/>
        <v>0</v>
      </c>
      <c r="AZ189" s="228">
        <f t="shared" si="259"/>
        <v>0</v>
      </c>
      <c r="BA189" s="228">
        <f t="shared" si="259"/>
        <v>0</v>
      </c>
      <c r="BB189" s="228">
        <f t="shared" si="259"/>
        <v>0</v>
      </c>
      <c r="BC189" s="228">
        <f t="shared" si="259"/>
        <v>0</v>
      </c>
      <c r="BD189" s="228">
        <f t="shared" si="259"/>
        <v>0</v>
      </c>
      <c r="BE189" s="226"/>
      <c r="BF189" s="229">
        <f t="shared" ref="BF189:BZ189" si="260">(IF(BF$73=0,0,BF114/BF$74))</f>
        <v>9.1604901516551863E-4</v>
      </c>
      <c r="BG189" s="228">
        <f t="shared" si="260"/>
        <v>1.4392019315715708E-2</v>
      </c>
      <c r="BH189" s="228">
        <f t="shared" si="260"/>
        <v>8.1668862888547022E-3</v>
      </c>
      <c r="BI189" s="228">
        <f t="shared" si="260"/>
        <v>0</v>
      </c>
      <c r="BJ189" s="228">
        <f t="shared" si="260"/>
        <v>0</v>
      </c>
      <c r="BK189" s="228">
        <f t="shared" si="260"/>
        <v>4.4429398514603674E-3</v>
      </c>
      <c r="BL189" s="228">
        <f t="shared" si="260"/>
        <v>1.6602334157176803E-2</v>
      </c>
      <c r="BM189" s="228">
        <f t="shared" si="260"/>
        <v>1.0736480962245507E-2</v>
      </c>
      <c r="BN189" s="228">
        <f t="shared" si="260"/>
        <v>1.4566206339570982E-3</v>
      </c>
      <c r="BO189" s="228">
        <f t="shared" si="260"/>
        <v>0</v>
      </c>
      <c r="BP189" s="228">
        <f t="shared" si="260"/>
        <v>0</v>
      </c>
      <c r="BQ189" s="228">
        <f t="shared" si="260"/>
        <v>0</v>
      </c>
      <c r="BR189" s="228">
        <f t="shared" si="260"/>
        <v>6.1359693705539727E-3</v>
      </c>
      <c r="BS189" s="228">
        <f t="shared" si="260"/>
        <v>7.9337706038804679E-3</v>
      </c>
      <c r="BT189" s="228">
        <f t="shared" si="260"/>
        <v>1.6546990066333583E-3</v>
      </c>
      <c r="BU189" s="228">
        <f t="shared" si="260"/>
        <v>9.4047854711526366E-3</v>
      </c>
      <c r="BV189" s="228">
        <f t="shared" si="260"/>
        <v>0</v>
      </c>
      <c r="BW189" s="228">
        <f t="shared" si="260"/>
        <v>4.7582747338895141E-3</v>
      </c>
      <c r="BX189" s="228">
        <f t="shared" si="260"/>
        <v>9.4047854711526366E-3</v>
      </c>
      <c r="BY189" s="228">
        <f t="shared" si="260"/>
        <v>7.9337706038804679E-3</v>
      </c>
      <c r="BZ189" s="228">
        <f t="shared" si="260"/>
        <v>7.9337706038804679E-3</v>
      </c>
      <c r="CA189" s="225"/>
    </row>
    <row r="190" spans="1:79" x14ac:dyDescent="0.3">
      <c r="A190" s="223"/>
      <c r="B190" s="78" t="s">
        <v>369</v>
      </c>
      <c r="C190" s="225"/>
      <c r="D190" s="227">
        <f t="shared" ref="D190:AI190" si="261">(IF(D$73=0,0,D115/D$74))</f>
        <v>0</v>
      </c>
      <c r="E190" s="228">
        <f t="shared" si="261"/>
        <v>0</v>
      </c>
      <c r="F190" s="228">
        <f t="shared" si="261"/>
        <v>0</v>
      </c>
      <c r="G190" s="228">
        <f t="shared" si="261"/>
        <v>0</v>
      </c>
      <c r="H190" s="228">
        <f t="shared" si="261"/>
        <v>0</v>
      </c>
      <c r="I190" s="228">
        <f t="shared" si="261"/>
        <v>0</v>
      </c>
      <c r="J190" s="228">
        <f t="shared" si="261"/>
        <v>0</v>
      </c>
      <c r="K190" s="228">
        <f t="shared" si="261"/>
        <v>0</v>
      </c>
      <c r="L190" s="228">
        <f t="shared" si="261"/>
        <v>0</v>
      </c>
      <c r="M190" s="228">
        <f t="shared" si="261"/>
        <v>0</v>
      </c>
      <c r="N190" s="228">
        <f t="shared" si="261"/>
        <v>0</v>
      </c>
      <c r="O190" s="228">
        <f t="shared" si="261"/>
        <v>0</v>
      </c>
      <c r="P190" s="228">
        <f t="shared" si="261"/>
        <v>0</v>
      </c>
      <c r="Q190" s="228">
        <f t="shared" si="261"/>
        <v>0</v>
      </c>
      <c r="R190" s="228">
        <f t="shared" si="261"/>
        <v>0</v>
      </c>
      <c r="S190" s="228">
        <f t="shared" si="261"/>
        <v>0</v>
      </c>
      <c r="T190" s="228">
        <f t="shared" si="261"/>
        <v>0</v>
      </c>
      <c r="U190" s="228">
        <f t="shared" si="261"/>
        <v>0</v>
      </c>
      <c r="V190" s="228">
        <f t="shared" si="261"/>
        <v>0</v>
      </c>
      <c r="W190" s="228">
        <f t="shared" si="261"/>
        <v>0</v>
      </c>
      <c r="X190" s="228">
        <f t="shared" si="261"/>
        <v>0</v>
      </c>
      <c r="Y190" s="228">
        <f t="shared" si="261"/>
        <v>0</v>
      </c>
      <c r="Z190" s="228">
        <f t="shared" si="261"/>
        <v>0</v>
      </c>
      <c r="AA190" s="228">
        <f t="shared" si="261"/>
        <v>0</v>
      </c>
      <c r="AB190" s="228">
        <f t="shared" si="261"/>
        <v>0</v>
      </c>
      <c r="AC190" s="228">
        <f t="shared" si="261"/>
        <v>0</v>
      </c>
      <c r="AD190" s="228">
        <f t="shared" si="261"/>
        <v>0</v>
      </c>
      <c r="AE190" s="228">
        <f t="shared" si="261"/>
        <v>0</v>
      </c>
      <c r="AF190" s="228">
        <f t="shared" si="261"/>
        <v>0</v>
      </c>
      <c r="AG190" s="228">
        <f t="shared" si="261"/>
        <v>0</v>
      </c>
      <c r="AH190" s="228">
        <f t="shared" si="261"/>
        <v>0</v>
      </c>
      <c r="AI190" s="228">
        <f t="shared" si="261"/>
        <v>0</v>
      </c>
      <c r="AJ190" s="228">
        <f t="shared" ref="AJ190:BD190" si="262">(IF(AJ$73=0,0,AJ115/AJ$74))</f>
        <v>0</v>
      </c>
      <c r="AK190" s="228">
        <f t="shared" si="262"/>
        <v>0</v>
      </c>
      <c r="AL190" s="228">
        <f t="shared" si="262"/>
        <v>0</v>
      </c>
      <c r="AM190" s="228">
        <f t="shared" si="262"/>
        <v>0</v>
      </c>
      <c r="AN190" s="228">
        <f t="shared" si="262"/>
        <v>0</v>
      </c>
      <c r="AO190" s="228">
        <f t="shared" si="262"/>
        <v>0</v>
      </c>
      <c r="AP190" s="228">
        <f t="shared" si="262"/>
        <v>0</v>
      </c>
      <c r="AQ190" s="228">
        <f t="shared" si="262"/>
        <v>0</v>
      </c>
      <c r="AR190" s="228">
        <f t="shared" si="262"/>
        <v>0</v>
      </c>
      <c r="AS190" s="228">
        <f t="shared" si="262"/>
        <v>0</v>
      </c>
      <c r="AT190" s="228">
        <f t="shared" si="262"/>
        <v>0</v>
      </c>
      <c r="AU190" s="228">
        <f t="shared" si="262"/>
        <v>0</v>
      </c>
      <c r="AV190" s="228">
        <f t="shared" si="262"/>
        <v>0</v>
      </c>
      <c r="AW190" s="228">
        <f t="shared" si="262"/>
        <v>0</v>
      </c>
      <c r="AX190" s="228">
        <f t="shared" si="262"/>
        <v>0</v>
      </c>
      <c r="AY190" s="228">
        <f t="shared" si="262"/>
        <v>0</v>
      </c>
      <c r="AZ190" s="228">
        <f t="shared" si="262"/>
        <v>0</v>
      </c>
      <c r="BA190" s="228">
        <f t="shared" si="262"/>
        <v>0</v>
      </c>
      <c r="BB190" s="228">
        <f t="shared" si="262"/>
        <v>0</v>
      </c>
      <c r="BC190" s="228">
        <f t="shared" si="262"/>
        <v>0</v>
      </c>
      <c r="BD190" s="228">
        <f t="shared" si="262"/>
        <v>0</v>
      </c>
      <c r="BE190" s="226"/>
      <c r="BF190" s="229">
        <f t="shared" ref="BF190:BZ190" si="263">(IF(BF$73=0,0,BF115/BF$74))</f>
        <v>0</v>
      </c>
      <c r="BG190" s="228">
        <f t="shared" si="263"/>
        <v>0</v>
      </c>
      <c r="BH190" s="228">
        <f t="shared" si="263"/>
        <v>0</v>
      </c>
      <c r="BI190" s="228">
        <f t="shared" si="263"/>
        <v>0</v>
      </c>
      <c r="BJ190" s="228">
        <f t="shared" si="263"/>
        <v>0</v>
      </c>
      <c r="BK190" s="228">
        <f t="shared" si="263"/>
        <v>0</v>
      </c>
      <c r="BL190" s="228">
        <f t="shared" si="263"/>
        <v>0</v>
      </c>
      <c r="BM190" s="228">
        <f t="shared" si="263"/>
        <v>0</v>
      </c>
      <c r="BN190" s="228">
        <f t="shared" si="263"/>
        <v>0</v>
      </c>
      <c r="BO190" s="228">
        <f t="shared" si="263"/>
        <v>0</v>
      </c>
      <c r="BP190" s="228">
        <f t="shared" si="263"/>
        <v>0</v>
      </c>
      <c r="BQ190" s="228">
        <f t="shared" si="263"/>
        <v>0</v>
      </c>
      <c r="BR190" s="228">
        <f t="shared" si="263"/>
        <v>0</v>
      </c>
      <c r="BS190" s="228">
        <f t="shared" si="263"/>
        <v>0</v>
      </c>
      <c r="BT190" s="228">
        <f t="shared" si="263"/>
        <v>0</v>
      </c>
      <c r="BU190" s="228">
        <f t="shared" si="263"/>
        <v>0</v>
      </c>
      <c r="BV190" s="228">
        <f t="shared" si="263"/>
        <v>0</v>
      </c>
      <c r="BW190" s="228">
        <f t="shared" si="263"/>
        <v>0</v>
      </c>
      <c r="BX190" s="228">
        <f t="shared" si="263"/>
        <v>0</v>
      </c>
      <c r="BY190" s="228">
        <f t="shared" si="263"/>
        <v>0</v>
      </c>
      <c r="BZ190" s="228">
        <f t="shared" si="263"/>
        <v>0</v>
      </c>
      <c r="CA190" s="225"/>
    </row>
    <row r="191" spans="1:79" x14ac:dyDescent="0.3">
      <c r="A191" s="223"/>
      <c r="B191" s="78" t="s">
        <v>370</v>
      </c>
      <c r="C191" s="225"/>
      <c r="D191" s="227">
        <f t="shared" ref="D191:AI191" si="264">(IF(D$73=0,0,D116/D$74))</f>
        <v>3.2999230787930336E-4</v>
      </c>
      <c r="E191" s="228">
        <f t="shared" si="264"/>
        <v>0</v>
      </c>
      <c r="F191" s="228">
        <f t="shared" si="264"/>
        <v>0</v>
      </c>
      <c r="G191" s="228">
        <f t="shared" si="264"/>
        <v>0</v>
      </c>
      <c r="H191" s="228">
        <f t="shared" si="264"/>
        <v>0</v>
      </c>
      <c r="I191" s="228">
        <f t="shared" si="264"/>
        <v>0</v>
      </c>
      <c r="J191" s="228">
        <f t="shared" si="264"/>
        <v>0</v>
      </c>
      <c r="K191" s="228">
        <f t="shared" si="264"/>
        <v>0</v>
      </c>
      <c r="L191" s="228">
        <f t="shared" si="264"/>
        <v>0</v>
      </c>
      <c r="M191" s="228">
        <f t="shared" si="264"/>
        <v>0</v>
      </c>
      <c r="N191" s="228">
        <f t="shared" si="264"/>
        <v>0</v>
      </c>
      <c r="O191" s="228">
        <f t="shared" si="264"/>
        <v>0</v>
      </c>
      <c r="P191" s="228">
        <f t="shared" si="264"/>
        <v>0</v>
      </c>
      <c r="Q191" s="228">
        <f t="shared" si="264"/>
        <v>0</v>
      </c>
      <c r="R191" s="228">
        <f t="shared" si="264"/>
        <v>0</v>
      </c>
      <c r="S191" s="228">
        <f t="shared" si="264"/>
        <v>0</v>
      </c>
      <c r="T191" s="228">
        <f t="shared" si="264"/>
        <v>0</v>
      </c>
      <c r="U191" s="228">
        <f t="shared" si="264"/>
        <v>0</v>
      </c>
      <c r="V191" s="228">
        <f t="shared" si="264"/>
        <v>0</v>
      </c>
      <c r="W191" s="228">
        <f t="shared" si="264"/>
        <v>0</v>
      </c>
      <c r="X191" s="228">
        <f t="shared" si="264"/>
        <v>0</v>
      </c>
      <c r="Y191" s="228">
        <f t="shared" si="264"/>
        <v>0</v>
      </c>
      <c r="Z191" s="228">
        <f t="shared" si="264"/>
        <v>0</v>
      </c>
      <c r="AA191" s="228">
        <f t="shared" si="264"/>
        <v>0</v>
      </c>
      <c r="AB191" s="228">
        <f t="shared" si="264"/>
        <v>0</v>
      </c>
      <c r="AC191" s="228">
        <f t="shared" si="264"/>
        <v>0</v>
      </c>
      <c r="AD191" s="228">
        <f t="shared" si="264"/>
        <v>0</v>
      </c>
      <c r="AE191" s="228">
        <f t="shared" si="264"/>
        <v>0</v>
      </c>
      <c r="AF191" s="228">
        <f t="shared" si="264"/>
        <v>0</v>
      </c>
      <c r="AG191" s="228">
        <f t="shared" si="264"/>
        <v>0</v>
      </c>
      <c r="AH191" s="228">
        <f t="shared" si="264"/>
        <v>0</v>
      </c>
      <c r="AI191" s="228">
        <f t="shared" si="264"/>
        <v>1.1782291530024814E-2</v>
      </c>
      <c r="AJ191" s="228">
        <f t="shared" ref="AJ191:BD191" si="265">(IF(AJ$73=0,0,AJ116/AJ$74))</f>
        <v>0</v>
      </c>
      <c r="AK191" s="228">
        <f t="shared" si="265"/>
        <v>0</v>
      </c>
      <c r="AL191" s="228">
        <f t="shared" si="265"/>
        <v>0</v>
      </c>
      <c r="AM191" s="228">
        <f t="shared" si="265"/>
        <v>0</v>
      </c>
      <c r="AN191" s="228">
        <f t="shared" si="265"/>
        <v>0</v>
      </c>
      <c r="AO191" s="228">
        <f t="shared" si="265"/>
        <v>0</v>
      </c>
      <c r="AP191" s="228">
        <f t="shared" si="265"/>
        <v>0</v>
      </c>
      <c r="AQ191" s="228">
        <f t="shared" si="265"/>
        <v>0</v>
      </c>
      <c r="AR191" s="228">
        <f t="shared" si="265"/>
        <v>0</v>
      </c>
      <c r="AS191" s="228">
        <f t="shared" si="265"/>
        <v>0</v>
      </c>
      <c r="AT191" s="228">
        <f t="shared" si="265"/>
        <v>0</v>
      </c>
      <c r="AU191" s="228">
        <f t="shared" si="265"/>
        <v>0</v>
      </c>
      <c r="AV191" s="228">
        <f t="shared" si="265"/>
        <v>0</v>
      </c>
      <c r="AW191" s="228">
        <f t="shared" si="265"/>
        <v>0</v>
      </c>
      <c r="AX191" s="228">
        <f t="shared" si="265"/>
        <v>0</v>
      </c>
      <c r="AY191" s="228">
        <f t="shared" si="265"/>
        <v>0</v>
      </c>
      <c r="AZ191" s="228">
        <f t="shared" si="265"/>
        <v>0</v>
      </c>
      <c r="BA191" s="228">
        <f t="shared" si="265"/>
        <v>0</v>
      </c>
      <c r="BB191" s="228">
        <f t="shared" si="265"/>
        <v>0</v>
      </c>
      <c r="BC191" s="228">
        <f t="shared" si="265"/>
        <v>0</v>
      </c>
      <c r="BD191" s="228">
        <f t="shared" si="265"/>
        <v>0</v>
      </c>
      <c r="BE191" s="226"/>
      <c r="BF191" s="229">
        <f t="shared" ref="BF191:BZ191" si="266">(IF(BF$73=0,0,BF116/BF$74))</f>
        <v>0</v>
      </c>
      <c r="BG191" s="228">
        <f t="shared" si="266"/>
        <v>0</v>
      </c>
      <c r="BH191" s="228">
        <f t="shared" si="266"/>
        <v>0</v>
      </c>
      <c r="BI191" s="228">
        <f t="shared" si="266"/>
        <v>0</v>
      </c>
      <c r="BJ191" s="228">
        <f t="shared" si="266"/>
        <v>0</v>
      </c>
      <c r="BK191" s="228">
        <f t="shared" si="266"/>
        <v>0</v>
      </c>
      <c r="BL191" s="228">
        <f t="shared" si="266"/>
        <v>0</v>
      </c>
      <c r="BM191" s="228">
        <f t="shared" si="266"/>
        <v>3.7619064338631765E-3</v>
      </c>
      <c r="BN191" s="228">
        <f t="shared" si="266"/>
        <v>0</v>
      </c>
      <c r="BO191" s="228">
        <f t="shared" si="266"/>
        <v>0</v>
      </c>
      <c r="BP191" s="228">
        <f t="shared" si="266"/>
        <v>0</v>
      </c>
      <c r="BQ191" s="228">
        <f t="shared" si="266"/>
        <v>0</v>
      </c>
      <c r="BR191" s="228">
        <f t="shared" si="266"/>
        <v>3.2999230787930336E-4</v>
      </c>
      <c r="BS191" s="228">
        <f t="shared" si="266"/>
        <v>0</v>
      </c>
      <c r="BT191" s="228">
        <f t="shared" si="266"/>
        <v>0</v>
      </c>
      <c r="BU191" s="228">
        <f t="shared" si="266"/>
        <v>1.112955484451715E-3</v>
      </c>
      <c r="BV191" s="228">
        <f t="shared" si="266"/>
        <v>0</v>
      </c>
      <c r="BW191" s="228">
        <f t="shared" si="266"/>
        <v>0</v>
      </c>
      <c r="BX191" s="228">
        <f t="shared" si="266"/>
        <v>1.112955484451715E-3</v>
      </c>
      <c r="BY191" s="228">
        <f t="shared" si="266"/>
        <v>0</v>
      </c>
      <c r="BZ191" s="228">
        <f t="shared" si="266"/>
        <v>0</v>
      </c>
      <c r="CA191" s="225"/>
    </row>
    <row r="192" spans="1:79" x14ac:dyDescent="0.3">
      <c r="A192" s="223"/>
      <c r="B192" s="160" t="s">
        <v>371</v>
      </c>
      <c r="C192" s="225"/>
      <c r="D192" s="238">
        <f t="shared" ref="D192:AI192" si="267">(IF(D$73=0,0,D117/D$74))</f>
        <v>6.4659616784332758E-3</v>
      </c>
      <c r="E192" s="238">
        <f t="shared" si="267"/>
        <v>3.6308074007957523E-3</v>
      </c>
      <c r="F192" s="238">
        <f t="shared" si="267"/>
        <v>0</v>
      </c>
      <c r="G192" s="238">
        <f t="shared" si="267"/>
        <v>0</v>
      </c>
      <c r="H192" s="238">
        <f t="shared" si="267"/>
        <v>0</v>
      </c>
      <c r="I192" s="238">
        <f t="shared" si="267"/>
        <v>1.5907471540539196E-2</v>
      </c>
      <c r="J192" s="238">
        <f t="shared" si="267"/>
        <v>1.9298088323329819E-2</v>
      </c>
      <c r="K192" s="238">
        <f t="shared" si="267"/>
        <v>1.8597876800012906E-2</v>
      </c>
      <c r="L192" s="238">
        <f t="shared" si="267"/>
        <v>3.7225709670485989E-3</v>
      </c>
      <c r="M192" s="238">
        <f t="shared" si="267"/>
        <v>1.0381033357720521E-2</v>
      </c>
      <c r="N192" s="238">
        <f t="shared" si="267"/>
        <v>2.4175041783402081E-2</v>
      </c>
      <c r="O192" s="238">
        <f t="shared" si="267"/>
        <v>0</v>
      </c>
      <c r="P192" s="238">
        <f t="shared" si="267"/>
        <v>0</v>
      </c>
      <c r="Q192" s="238">
        <f t="shared" si="267"/>
        <v>0</v>
      </c>
      <c r="R192" s="238">
        <f t="shared" si="267"/>
        <v>0</v>
      </c>
      <c r="S192" s="238">
        <f t="shared" si="267"/>
        <v>0</v>
      </c>
      <c r="T192" s="238">
        <f t="shared" si="267"/>
        <v>0</v>
      </c>
      <c r="U192" s="238">
        <f t="shared" si="267"/>
        <v>0</v>
      </c>
      <c r="V192" s="238">
        <f t="shared" si="267"/>
        <v>0</v>
      </c>
      <c r="W192" s="238">
        <f t="shared" si="267"/>
        <v>0</v>
      </c>
      <c r="X192" s="238">
        <f t="shared" si="267"/>
        <v>0</v>
      </c>
      <c r="Y192" s="238">
        <f t="shared" si="267"/>
        <v>0</v>
      </c>
      <c r="Z192" s="238">
        <f t="shared" si="267"/>
        <v>1.9150193426997416E-2</v>
      </c>
      <c r="AA192" s="238">
        <f t="shared" si="267"/>
        <v>0</v>
      </c>
      <c r="AB192" s="238">
        <f t="shared" si="267"/>
        <v>0</v>
      </c>
      <c r="AC192" s="238">
        <f t="shared" si="267"/>
        <v>0</v>
      </c>
      <c r="AD192" s="238">
        <f t="shared" si="267"/>
        <v>9.0266497730408755E-3</v>
      </c>
      <c r="AE192" s="238">
        <f t="shared" si="267"/>
        <v>0</v>
      </c>
      <c r="AF192" s="238">
        <f t="shared" si="267"/>
        <v>0</v>
      </c>
      <c r="AG192" s="238">
        <f t="shared" si="267"/>
        <v>1.2306394807217741E-2</v>
      </c>
      <c r="AH192" s="238">
        <f t="shared" si="267"/>
        <v>4.5454836145701047E-2</v>
      </c>
      <c r="AI192" s="238">
        <f t="shared" si="267"/>
        <v>1.3337554011988089E-2</v>
      </c>
      <c r="AJ192" s="238">
        <f t="shared" ref="AJ192:BD192" si="268">(IF(AJ$73=0,0,AJ117/AJ$74))</f>
        <v>0</v>
      </c>
      <c r="AK192" s="238">
        <f t="shared" si="268"/>
        <v>0</v>
      </c>
      <c r="AL192" s="238">
        <f t="shared" si="268"/>
        <v>4.1069909878555577E-2</v>
      </c>
      <c r="AM192" s="238">
        <f t="shared" si="268"/>
        <v>0</v>
      </c>
      <c r="AN192" s="238">
        <f t="shared" si="268"/>
        <v>3.5391593232621784E-3</v>
      </c>
      <c r="AO192" s="238">
        <f t="shared" si="268"/>
        <v>2.4143381506924245E-3</v>
      </c>
      <c r="AP192" s="238">
        <f t="shared" si="268"/>
        <v>0</v>
      </c>
      <c r="AQ192" s="238">
        <f t="shared" si="268"/>
        <v>0</v>
      </c>
      <c r="AR192" s="238">
        <f t="shared" si="268"/>
        <v>0</v>
      </c>
      <c r="AS192" s="238">
        <f t="shared" si="268"/>
        <v>0</v>
      </c>
      <c r="AT192" s="238">
        <f t="shared" si="268"/>
        <v>0</v>
      </c>
      <c r="AU192" s="238">
        <f t="shared" si="268"/>
        <v>0</v>
      </c>
      <c r="AV192" s="238">
        <f t="shared" si="268"/>
        <v>0</v>
      </c>
      <c r="AW192" s="238">
        <f t="shared" si="268"/>
        <v>0</v>
      </c>
      <c r="AX192" s="238">
        <f t="shared" si="268"/>
        <v>0</v>
      </c>
      <c r="AY192" s="238">
        <f t="shared" si="268"/>
        <v>0</v>
      </c>
      <c r="AZ192" s="238">
        <f t="shared" si="268"/>
        <v>0</v>
      </c>
      <c r="BA192" s="238">
        <f t="shared" si="268"/>
        <v>0</v>
      </c>
      <c r="BB192" s="238">
        <f t="shared" si="268"/>
        <v>0</v>
      </c>
      <c r="BC192" s="238">
        <f t="shared" si="268"/>
        <v>0</v>
      </c>
      <c r="BD192" s="238">
        <f t="shared" si="268"/>
        <v>0</v>
      </c>
      <c r="BE192" s="226"/>
      <c r="BF192" s="239">
        <f t="shared" ref="BF192:BZ192" si="269">(IF(BF$73=0,0,BF117/BF$74))</f>
        <v>9.1604901516551863E-4</v>
      </c>
      <c r="BG192" s="238">
        <f t="shared" si="269"/>
        <v>1.4392019315715708E-2</v>
      </c>
      <c r="BH192" s="238">
        <f t="shared" si="269"/>
        <v>8.1668862888547022E-3</v>
      </c>
      <c r="BI192" s="238">
        <f t="shared" si="269"/>
        <v>0</v>
      </c>
      <c r="BJ192" s="238">
        <f t="shared" si="269"/>
        <v>0</v>
      </c>
      <c r="BK192" s="238">
        <f t="shared" si="269"/>
        <v>4.4429398514603674E-3</v>
      </c>
      <c r="BL192" s="238">
        <f t="shared" si="269"/>
        <v>1.6602334157176803E-2</v>
      </c>
      <c r="BM192" s="238">
        <f t="shared" si="269"/>
        <v>1.4498387396108684E-2</v>
      </c>
      <c r="BN192" s="238">
        <f t="shared" si="269"/>
        <v>1.4566206339570982E-3</v>
      </c>
      <c r="BO192" s="238">
        <f t="shared" si="269"/>
        <v>0</v>
      </c>
      <c r="BP192" s="238">
        <f t="shared" si="269"/>
        <v>0</v>
      </c>
      <c r="BQ192" s="238">
        <f t="shared" si="269"/>
        <v>0</v>
      </c>
      <c r="BR192" s="238">
        <f t="shared" si="269"/>
        <v>6.4659616784332758E-3</v>
      </c>
      <c r="BS192" s="238">
        <f t="shared" si="269"/>
        <v>7.9337706038804679E-3</v>
      </c>
      <c r="BT192" s="238">
        <f t="shared" si="269"/>
        <v>1.6546990066333583E-3</v>
      </c>
      <c r="BU192" s="238">
        <f t="shared" si="269"/>
        <v>1.0517740955604352E-2</v>
      </c>
      <c r="BV192" s="238">
        <f t="shared" si="269"/>
        <v>0</v>
      </c>
      <c r="BW192" s="238">
        <f t="shared" si="269"/>
        <v>4.7582747338895141E-3</v>
      </c>
      <c r="BX192" s="238">
        <f t="shared" si="269"/>
        <v>1.0517740955604352E-2</v>
      </c>
      <c r="BY192" s="238">
        <f t="shared" si="269"/>
        <v>7.9337706038804679E-3</v>
      </c>
      <c r="BZ192" s="238">
        <f t="shared" si="269"/>
        <v>7.9337706038804679E-3</v>
      </c>
      <c r="CA192" s="225"/>
    </row>
    <row r="193" spans="1:79" ht="15.6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0">(IF(E$73=0,0,E119/E$74))</f>
        <v>0</v>
      </c>
      <c r="F194" s="228">
        <f t="shared" si="270"/>
        <v>0</v>
      </c>
      <c r="G194" s="228">
        <f t="shared" si="270"/>
        <v>0</v>
      </c>
      <c r="H194" s="228">
        <f t="shared" si="270"/>
        <v>0</v>
      </c>
      <c r="I194" s="228">
        <f t="shared" si="270"/>
        <v>0</v>
      </c>
      <c r="J194" s="228">
        <f t="shared" si="270"/>
        <v>0</v>
      </c>
      <c r="K194" s="228">
        <f t="shared" si="270"/>
        <v>0</v>
      </c>
      <c r="L194" s="228">
        <f t="shared" si="270"/>
        <v>0</v>
      </c>
      <c r="M194" s="228">
        <f t="shared" si="270"/>
        <v>0</v>
      </c>
      <c r="N194" s="228">
        <f t="shared" si="270"/>
        <v>0</v>
      </c>
      <c r="O194" s="228">
        <f t="shared" si="270"/>
        <v>0</v>
      </c>
      <c r="P194" s="228">
        <f t="shared" si="270"/>
        <v>0</v>
      </c>
      <c r="Q194" s="228">
        <f t="shared" si="270"/>
        <v>0</v>
      </c>
      <c r="R194" s="228">
        <f t="shared" si="270"/>
        <v>0</v>
      </c>
      <c r="S194" s="228">
        <f t="shared" si="270"/>
        <v>0</v>
      </c>
      <c r="T194" s="228">
        <f t="shared" si="270"/>
        <v>0</v>
      </c>
      <c r="U194" s="228">
        <f t="shared" si="270"/>
        <v>0</v>
      </c>
      <c r="V194" s="228">
        <f t="shared" si="270"/>
        <v>0</v>
      </c>
      <c r="W194" s="228">
        <f t="shared" si="270"/>
        <v>0</v>
      </c>
      <c r="X194" s="228">
        <f t="shared" si="270"/>
        <v>0</v>
      </c>
      <c r="Y194" s="228">
        <f t="shared" si="270"/>
        <v>0</v>
      </c>
      <c r="Z194" s="228">
        <f t="shared" si="270"/>
        <v>0</v>
      </c>
      <c r="AA194" s="228">
        <f t="shared" si="270"/>
        <v>0</v>
      </c>
      <c r="AB194" s="228">
        <f t="shared" si="270"/>
        <v>0</v>
      </c>
      <c r="AC194" s="228">
        <f t="shared" si="270"/>
        <v>0</v>
      </c>
      <c r="AD194" s="228">
        <f t="shared" si="270"/>
        <v>0</v>
      </c>
      <c r="AE194" s="228">
        <f t="shared" si="270"/>
        <v>0</v>
      </c>
      <c r="AF194" s="228">
        <f t="shared" si="270"/>
        <v>0</v>
      </c>
      <c r="AG194" s="228">
        <f t="shared" si="270"/>
        <v>0</v>
      </c>
      <c r="AH194" s="228">
        <f t="shared" si="270"/>
        <v>0</v>
      </c>
      <c r="AI194" s="228">
        <f t="shared" si="270"/>
        <v>0</v>
      </c>
      <c r="AJ194" s="228">
        <f t="shared" si="270"/>
        <v>0</v>
      </c>
      <c r="AK194" s="228">
        <f t="shared" ref="AK194:BD194" si="271">(IF(AK$73=0,0,AK119/AK$74))</f>
        <v>0</v>
      </c>
      <c r="AL194" s="228">
        <f t="shared" si="271"/>
        <v>0</v>
      </c>
      <c r="AM194" s="228">
        <f t="shared" si="271"/>
        <v>0</v>
      </c>
      <c r="AN194" s="228">
        <f t="shared" si="271"/>
        <v>0</v>
      </c>
      <c r="AO194" s="228">
        <f t="shared" si="271"/>
        <v>0</v>
      </c>
      <c r="AP194" s="228">
        <f t="shared" si="271"/>
        <v>0</v>
      </c>
      <c r="AQ194" s="228">
        <f t="shared" si="271"/>
        <v>0</v>
      </c>
      <c r="AR194" s="228">
        <f t="shared" si="271"/>
        <v>0</v>
      </c>
      <c r="AS194" s="228">
        <f t="shared" si="271"/>
        <v>0</v>
      </c>
      <c r="AT194" s="228">
        <f t="shared" si="271"/>
        <v>0</v>
      </c>
      <c r="AU194" s="228">
        <f t="shared" si="271"/>
        <v>0</v>
      </c>
      <c r="AV194" s="228">
        <f t="shared" si="271"/>
        <v>0</v>
      </c>
      <c r="AW194" s="228">
        <f t="shared" si="271"/>
        <v>0</v>
      </c>
      <c r="AX194" s="228">
        <f t="shared" si="271"/>
        <v>0</v>
      </c>
      <c r="AY194" s="228">
        <f t="shared" si="271"/>
        <v>0</v>
      </c>
      <c r="AZ194" s="228">
        <f t="shared" si="271"/>
        <v>0</v>
      </c>
      <c r="BA194" s="228">
        <f t="shared" si="271"/>
        <v>0</v>
      </c>
      <c r="BB194" s="228">
        <f t="shared" si="271"/>
        <v>0</v>
      </c>
      <c r="BC194" s="228">
        <f t="shared" si="271"/>
        <v>0</v>
      </c>
      <c r="BD194" s="228">
        <f t="shared" si="271"/>
        <v>0</v>
      </c>
      <c r="BE194" s="226"/>
      <c r="BF194" s="229">
        <f t="shared" ref="BF194:BZ194" si="272">(IF(BF$73=0,0,BF120/BF$74))</f>
        <v>0</v>
      </c>
      <c r="BG194" s="228">
        <f t="shared" si="272"/>
        <v>0</v>
      </c>
      <c r="BH194" s="228">
        <f t="shared" si="272"/>
        <v>0</v>
      </c>
      <c r="BI194" s="228">
        <f t="shared" si="272"/>
        <v>0</v>
      </c>
      <c r="BJ194" s="228">
        <f t="shared" si="272"/>
        <v>0</v>
      </c>
      <c r="BK194" s="228">
        <f t="shared" si="272"/>
        <v>0</v>
      </c>
      <c r="BL194" s="228">
        <f t="shared" si="272"/>
        <v>0</v>
      </c>
      <c r="BM194" s="228">
        <f t="shared" si="272"/>
        <v>0</v>
      </c>
      <c r="BN194" s="228">
        <f t="shared" si="272"/>
        <v>0</v>
      </c>
      <c r="BO194" s="228">
        <f t="shared" si="272"/>
        <v>0</v>
      </c>
      <c r="BP194" s="228">
        <f t="shared" si="272"/>
        <v>0</v>
      </c>
      <c r="BQ194" s="228">
        <f t="shared" si="272"/>
        <v>0</v>
      </c>
      <c r="BR194" s="228">
        <f t="shared" si="272"/>
        <v>0</v>
      </c>
      <c r="BS194" s="228">
        <f t="shared" si="272"/>
        <v>0</v>
      </c>
      <c r="BT194" s="228">
        <f t="shared" si="272"/>
        <v>0</v>
      </c>
      <c r="BU194" s="228">
        <f t="shared" si="272"/>
        <v>0</v>
      </c>
      <c r="BV194" s="228">
        <f t="shared" si="272"/>
        <v>0</v>
      </c>
      <c r="BW194" s="228">
        <f t="shared" si="272"/>
        <v>0</v>
      </c>
      <c r="BX194" s="228">
        <f t="shared" si="272"/>
        <v>0</v>
      </c>
      <c r="BY194" s="228">
        <f t="shared" si="272"/>
        <v>0</v>
      </c>
      <c r="BZ194" s="228">
        <f t="shared" si="272"/>
        <v>0</v>
      </c>
      <c r="CA194" s="225"/>
    </row>
    <row r="195" spans="1:79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3">(IF(E$73=0,0,E120/E$74))</f>
        <v>0</v>
      </c>
      <c r="F195" s="228">
        <f t="shared" si="273"/>
        <v>0</v>
      </c>
      <c r="G195" s="228">
        <f t="shared" si="273"/>
        <v>0</v>
      </c>
      <c r="H195" s="228">
        <f t="shared" si="273"/>
        <v>0</v>
      </c>
      <c r="I195" s="228">
        <f t="shared" si="273"/>
        <v>0</v>
      </c>
      <c r="J195" s="228">
        <f t="shared" si="273"/>
        <v>0</v>
      </c>
      <c r="K195" s="228">
        <f t="shared" si="273"/>
        <v>0</v>
      </c>
      <c r="L195" s="228">
        <f t="shared" si="273"/>
        <v>0</v>
      </c>
      <c r="M195" s="228">
        <f t="shared" si="273"/>
        <v>0</v>
      </c>
      <c r="N195" s="228">
        <f t="shared" si="273"/>
        <v>0</v>
      </c>
      <c r="O195" s="228">
        <f t="shared" si="273"/>
        <v>0</v>
      </c>
      <c r="P195" s="228">
        <f t="shared" si="273"/>
        <v>0</v>
      </c>
      <c r="Q195" s="228">
        <f t="shared" si="273"/>
        <v>0</v>
      </c>
      <c r="R195" s="228">
        <f t="shared" si="273"/>
        <v>0</v>
      </c>
      <c r="S195" s="228">
        <f t="shared" si="273"/>
        <v>0</v>
      </c>
      <c r="T195" s="228">
        <f t="shared" si="273"/>
        <v>0</v>
      </c>
      <c r="U195" s="228">
        <f t="shared" si="273"/>
        <v>0</v>
      </c>
      <c r="V195" s="228">
        <f t="shared" si="273"/>
        <v>0</v>
      </c>
      <c r="W195" s="228">
        <f t="shared" si="273"/>
        <v>0</v>
      </c>
      <c r="X195" s="228">
        <f t="shared" si="273"/>
        <v>0</v>
      </c>
      <c r="Y195" s="228">
        <f t="shared" si="273"/>
        <v>0</v>
      </c>
      <c r="Z195" s="228">
        <f t="shared" si="273"/>
        <v>0</v>
      </c>
      <c r="AA195" s="228">
        <f t="shared" si="273"/>
        <v>0</v>
      </c>
      <c r="AB195" s="228">
        <f t="shared" si="273"/>
        <v>0</v>
      </c>
      <c r="AC195" s="228">
        <f t="shared" si="273"/>
        <v>0</v>
      </c>
      <c r="AD195" s="228">
        <f t="shared" si="273"/>
        <v>0</v>
      </c>
      <c r="AE195" s="228">
        <f t="shared" si="273"/>
        <v>0</v>
      </c>
      <c r="AF195" s="228">
        <f t="shared" si="273"/>
        <v>0</v>
      </c>
      <c r="AG195" s="228">
        <f t="shared" si="273"/>
        <v>0</v>
      </c>
      <c r="AH195" s="228">
        <f t="shared" si="273"/>
        <v>0</v>
      </c>
      <c r="AI195" s="228">
        <f t="shared" si="273"/>
        <v>0</v>
      </c>
      <c r="AJ195" s="228">
        <f t="shared" si="273"/>
        <v>0</v>
      </c>
      <c r="AK195" s="228">
        <f t="shared" ref="AK195:BD195" si="274">(IF(AK$73=0,0,AK120/AK$74))</f>
        <v>0</v>
      </c>
      <c r="AL195" s="228">
        <f t="shared" si="274"/>
        <v>0</v>
      </c>
      <c r="AM195" s="228">
        <f t="shared" si="274"/>
        <v>0</v>
      </c>
      <c r="AN195" s="228">
        <f t="shared" si="274"/>
        <v>0</v>
      </c>
      <c r="AO195" s="228">
        <f t="shared" si="274"/>
        <v>0</v>
      </c>
      <c r="AP195" s="228">
        <f t="shared" si="274"/>
        <v>0</v>
      </c>
      <c r="AQ195" s="228">
        <f t="shared" si="274"/>
        <v>0</v>
      </c>
      <c r="AR195" s="228">
        <f t="shared" si="274"/>
        <v>0</v>
      </c>
      <c r="AS195" s="228">
        <f t="shared" si="274"/>
        <v>0</v>
      </c>
      <c r="AT195" s="228">
        <f t="shared" si="274"/>
        <v>0</v>
      </c>
      <c r="AU195" s="228">
        <f t="shared" si="274"/>
        <v>0</v>
      </c>
      <c r="AV195" s="228">
        <f t="shared" si="274"/>
        <v>0</v>
      </c>
      <c r="AW195" s="228">
        <f t="shared" si="274"/>
        <v>0</v>
      </c>
      <c r="AX195" s="228">
        <f t="shared" si="274"/>
        <v>0</v>
      </c>
      <c r="AY195" s="228">
        <f t="shared" si="274"/>
        <v>0</v>
      </c>
      <c r="AZ195" s="228">
        <f t="shared" si="274"/>
        <v>0</v>
      </c>
      <c r="BA195" s="228">
        <f t="shared" si="274"/>
        <v>0</v>
      </c>
      <c r="BB195" s="228">
        <f t="shared" si="274"/>
        <v>0</v>
      </c>
      <c r="BC195" s="228">
        <f t="shared" si="274"/>
        <v>0</v>
      </c>
      <c r="BD195" s="228">
        <f t="shared" si="274"/>
        <v>0</v>
      </c>
      <c r="BE195" s="226"/>
      <c r="BF195" s="229">
        <f t="shared" ref="BF195:BZ195" si="275">(IF(BF$73=0,0,BF121/BF$74))</f>
        <v>0</v>
      </c>
      <c r="BG195" s="228">
        <f t="shared" si="275"/>
        <v>0</v>
      </c>
      <c r="BH195" s="228">
        <f t="shared" si="275"/>
        <v>0</v>
      </c>
      <c r="BI195" s="228">
        <f t="shared" si="275"/>
        <v>0</v>
      </c>
      <c r="BJ195" s="228">
        <f t="shared" si="275"/>
        <v>0</v>
      </c>
      <c r="BK195" s="228">
        <f t="shared" si="275"/>
        <v>0</v>
      </c>
      <c r="BL195" s="228">
        <f t="shared" si="275"/>
        <v>0</v>
      </c>
      <c r="BM195" s="228">
        <f t="shared" si="275"/>
        <v>0</v>
      </c>
      <c r="BN195" s="228">
        <f t="shared" si="275"/>
        <v>0</v>
      </c>
      <c r="BO195" s="228">
        <f t="shared" si="275"/>
        <v>0</v>
      </c>
      <c r="BP195" s="228">
        <f t="shared" si="275"/>
        <v>0</v>
      </c>
      <c r="BQ195" s="228">
        <f t="shared" si="275"/>
        <v>0</v>
      </c>
      <c r="BR195" s="228">
        <f t="shared" si="275"/>
        <v>0</v>
      </c>
      <c r="BS195" s="228">
        <f t="shared" si="275"/>
        <v>0</v>
      </c>
      <c r="BT195" s="228">
        <f t="shared" si="275"/>
        <v>0</v>
      </c>
      <c r="BU195" s="228">
        <f t="shared" si="275"/>
        <v>0</v>
      </c>
      <c r="BV195" s="228">
        <f t="shared" si="275"/>
        <v>0</v>
      </c>
      <c r="BW195" s="228">
        <f t="shared" si="275"/>
        <v>0</v>
      </c>
      <c r="BX195" s="228">
        <f t="shared" si="275"/>
        <v>0</v>
      </c>
      <c r="BY195" s="228">
        <f t="shared" si="275"/>
        <v>0</v>
      </c>
      <c r="BZ195" s="228">
        <f t="shared" si="275"/>
        <v>0</v>
      </c>
      <c r="CA195" s="225"/>
    </row>
    <row r="196" spans="1:79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76">(IF(E$73=0,0,E121/E$74))</f>
        <v>0</v>
      </c>
      <c r="F196" s="238">
        <f t="shared" si="276"/>
        <v>0</v>
      </c>
      <c r="G196" s="238">
        <f t="shared" si="276"/>
        <v>0</v>
      </c>
      <c r="H196" s="238">
        <f t="shared" si="276"/>
        <v>0</v>
      </c>
      <c r="I196" s="238">
        <f t="shared" si="276"/>
        <v>0</v>
      </c>
      <c r="J196" s="238">
        <f t="shared" si="276"/>
        <v>0</v>
      </c>
      <c r="K196" s="238">
        <f t="shared" si="276"/>
        <v>0</v>
      </c>
      <c r="L196" s="238">
        <f t="shared" si="276"/>
        <v>0</v>
      </c>
      <c r="M196" s="238">
        <f t="shared" si="276"/>
        <v>0</v>
      </c>
      <c r="N196" s="238">
        <f t="shared" si="276"/>
        <v>0</v>
      </c>
      <c r="O196" s="238">
        <f t="shared" si="276"/>
        <v>0</v>
      </c>
      <c r="P196" s="238">
        <f t="shared" si="276"/>
        <v>0</v>
      </c>
      <c r="Q196" s="238">
        <f t="shared" si="276"/>
        <v>0</v>
      </c>
      <c r="R196" s="238">
        <f t="shared" si="276"/>
        <v>0</v>
      </c>
      <c r="S196" s="238">
        <f t="shared" si="276"/>
        <v>0</v>
      </c>
      <c r="T196" s="238">
        <f t="shared" si="276"/>
        <v>0</v>
      </c>
      <c r="U196" s="238">
        <f t="shared" si="276"/>
        <v>0</v>
      </c>
      <c r="V196" s="238">
        <f t="shared" si="276"/>
        <v>0</v>
      </c>
      <c r="W196" s="238">
        <f t="shared" si="276"/>
        <v>0</v>
      </c>
      <c r="X196" s="238">
        <f t="shared" si="276"/>
        <v>0</v>
      </c>
      <c r="Y196" s="238">
        <f t="shared" si="276"/>
        <v>0</v>
      </c>
      <c r="Z196" s="238">
        <f t="shared" si="276"/>
        <v>0</v>
      </c>
      <c r="AA196" s="238">
        <f t="shared" si="276"/>
        <v>0</v>
      </c>
      <c r="AB196" s="238">
        <f t="shared" si="276"/>
        <v>0</v>
      </c>
      <c r="AC196" s="238">
        <f t="shared" si="276"/>
        <v>0</v>
      </c>
      <c r="AD196" s="238">
        <f t="shared" si="276"/>
        <v>0</v>
      </c>
      <c r="AE196" s="238">
        <f t="shared" si="276"/>
        <v>0</v>
      </c>
      <c r="AF196" s="238">
        <f t="shared" si="276"/>
        <v>0</v>
      </c>
      <c r="AG196" s="238">
        <f t="shared" si="276"/>
        <v>0</v>
      </c>
      <c r="AH196" s="238">
        <f t="shared" si="276"/>
        <v>0</v>
      </c>
      <c r="AI196" s="238">
        <f t="shared" si="276"/>
        <v>0</v>
      </c>
      <c r="AJ196" s="238">
        <f t="shared" si="276"/>
        <v>0</v>
      </c>
      <c r="AK196" s="238">
        <f t="shared" ref="AK196:BD196" si="277">(IF(AK$73=0,0,AK121/AK$74))</f>
        <v>0</v>
      </c>
      <c r="AL196" s="238">
        <f t="shared" si="277"/>
        <v>0</v>
      </c>
      <c r="AM196" s="238">
        <f t="shared" si="277"/>
        <v>0</v>
      </c>
      <c r="AN196" s="238">
        <f t="shared" si="277"/>
        <v>0</v>
      </c>
      <c r="AO196" s="238">
        <f t="shared" si="277"/>
        <v>0</v>
      </c>
      <c r="AP196" s="238">
        <f t="shared" si="277"/>
        <v>0</v>
      </c>
      <c r="AQ196" s="238">
        <f t="shared" si="277"/>
        <v>0</v>
      </c>
      <c r="AR196" s="238">
        <f t="shared" si="277"/>
        <v>0</v>
      </c>
      <c r="AS196" s="238">
        <f t="shared" si="277"/>
        <v>0</v>
      </c>
      <c r="AT196" s="238">
        <f t="shared" si="277"/>
        <v>0</v>
      </c>
      <c r="AU196" s="238">
        <f t="shared" si="277"/>
        <v>0</v>
      </c>
      <c r="AV196" s="238">
        <f t="shared" si="277"/>
        <v>0</v>
      </c>
      <c r="AW196" s="238">
        <f t="shared" si="277"/>
        <v>0</v>
      </c>
      <c r="AX196" s="238">
        <f t="shared" si="277"/>
        <v>0</v>
      </c>
      <c r="AY196" s="238">
        <f t="shared" si="277"/>
        <v>0</v>
      </c>
      <c r="AZ196" s="238">
        <f t="shared" si="277"/>
        <v>0</v>
      </c>
      <c r="BA196" s="238">
        <f t="shared" si="277"/>
        <v>0</v>
      </c>
      <c r="BB196" s="238">
        <f t="shared" si="277"/>
        <v>0</v>
      </c>
      <c r="BC196" s="238">
        <f t="shared" si="277"/>
        <v>0</v>
      </c>
      <c r="BD196" s="238">
        <f t="shared" si="277"/>
        <v>0</v>
      </c>
      <c r="BE196" s="226"/>
      <c r="BF196" s="239">
        <f t="shared" ref="BF196:BZ196" si="278">(IF(BF$73=0,0,BF121/BF$74))</f>
        <v>0</v>
      </c>
      <c r="BG196" s="238">
        <f t="shared" si="278"/>
        <v>0</v>
      </c>
      <c r="BH196" s="238">
        <f t="shared" si="278"/>
        <v>0</v>
      </c>
      <c r="BI196" s="238">
        <f t="shared" si="278"/>
        <v>0</v>
      </c>
      <c r="BJ196" s="238">
        <f t="shared" si="278"/>
        <v>0</v>
      </c>
      <c r="BK196" s="238">
        <f t="shared" si="278"/>
        <v>0</v>
      </c>
      <c r="BL196" s="238">
        <f t="shared" si="278"/>
        <v>0</v>
      </c>
      <c r="BM196" s="238">
        <f t="shared" si="278"/>
        <v>0</v>
      </c>
      <c r="BN196" s="238">
        <f t="shared" si="278"/>
        <v>0</v>
      </c>
      <c r="BO196" s="238">
        <f t="shared" si="278"/>
        <v>0</v>
      </c>
      <c r="BP196" s="238">
        <f t="shared" si="278"/>
        <v>0</v>
      </c>
      <c r="BQ196" s="238">
        <f t="shared" si="278"/>
        <v>0</v>
      </c>
      <c r="BR196" s="238">
        <f t="shared" si="278"/>
        <v>0</v>
      </c>
      <c r="BS196" s="238">
        <f t="shared" si="278"/>
        <v>0</v>
      </c>
      <c r="BT196" s="238">
        <f t="shared" si="278"/>
        <v>0</v>
      </c>
      <c r="BU196" s="238">
        <f t="shared" si="278"/>
        <v>0</v>
      </c>
      <c r="BV196" s="238">
        <f t="shared" si="278"/>
        <v>0</v>
      </c>
      <c r="BW196" s="238">
        <f t="shared" si="278"/>
        <v>0</v>
      </c>
      <c r="BX196" s="238">
        <f t="shared" si="278"/>
        <v>0</v>
      </c>
      <c r="BY196" s="238">
        <f t="shared" si="278"/>
        <v>0</v>
      </c>
      <c r="BZ196" s="238">
        <f t="shared" si="278"/>
        <v>0</v>
      </c>
      <c r="CA196" s="225"/>
    </row>
    <row r="197" spans="1:79" ht="15.6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x14ac:dyDescent="0.3">
      <c r="A198" s="223"/>
      <c r="B198" s="78" t="s">
        <v>87</v>
      </c>
      <c r="C198" s="225"/>
      <c r="D198" s="227">
        <f t="shared" ref="D198:AI198" si="279">(IF(D$73=0,0,D123/D$74))</f>
        <v>0.13378572169482733</v>
      </c>
      <c r="E198" s="228">
        <f t="shared" si="279"/>
        <v>0.13979490260575267</v>
      </c>
      <c r="F198" s="228">
        <f t="shared" si="279"/>
        <v>0.19949494077212132</v>
      </c>
      <c r="G198" s="228">
        <f t="shared" si="279"/>
        <v>0.1447621042624245</v>
      </c>
      <c r="H198" s="228">
        <f t="shared" si="279"/>
        <v>0.10777328250913966</v>
      </c>
      <c r="I198" s="228">
        <f t="shared" si="279"/>
        <v>0.17399304048120098</v>
      </c>
      <c r="J198" s="228">
        <f t="shared" si="279"/>
        <v>0.21107899230207294</v>
      </c>
      <c r="K198" s="228">
        <f t="shared" si="279"/>
        <v>0.30248357706077494</v>
      </c>
      <c r="L198" s="228">
        <f t="shared" si="279"/>
        <v>0.23266746583765596</v>
      </c>
      <c r="M198" s="228">
        <f t="shared" si="279"/>
        <v>7.3430165305597844E-2</v>
      </c>
      <c r="N198" s="228">
        <f t="shared" si="279"/>
        <v>8.2368027803309277E-2</v>
      </c>
      <c r="O198" s="228">
        <f t="shared" si="279"/>
        <v>9.9548515685737207E-2</v>
      </c>
      <c r="P198" s="228">
        <f t="shared" si="279"/>
        <v>0.11692508468847132</v>
      </c>
      <c r="Q198" s="228">
        <f t="shared" si="279"/>
        <v>9.0572593746891666E-2</v>
      </c>
      <c r="R198" s="228">
        <f t="shared" si="279"/>
        <v>9.0387520217735245E-2</v>
      </c>
      <c r="S198" s="228">
        <f t="shared" si="279"/>
        <v>0.1058232040985438</v>
      </c>
      <c r="T198" s="228">
        <f t="shared" si="279"/>
        <v>0.13727248894409083</v>
      </c>
      <c r="U198" s="228">
        <f t="shared" si="279"/>
        <v>0.15309914318338683</v>
      </c>
      <c r="V198" s="228">
        <f t="shared" si="279"/>
        <v>0.1418972369215761</v>
      </c>
      <c r="W198" s="228">
        <f t="shared" si="279"/>
        <v>0.12362540459160447</v>
      </c>
      <c r="X198" s="228">
        <f t="shared" si="279"/>
        <v>0.12033323732618946</v>
      </c>
      <c r="Y198" s="228">
        <f t="shared" si="279"/>
        <v>0.15083239525573416</v>
      </c>
      <c r="Z198" s="228">
        <f t="shared" si="279"/>
        <v>0.22158849515302573</v>
      </c>
      <c r="AA198" s="228">
        <f t="shared" si="279"/>
        <v>0.15356674119693392</v>
      </c>
      <c r="AB198" s="228">
        <f t="shared" si="279"/>
        <v>0.12952232722946139</v>
      </c>
      <c r="AC198" s="228">
        <f t="shared" si="279"/>
        <v>0.1604596248395887</v>
      </c>
      <c r="AD198" s="228">
        <f t="shared" si="279"/>
        <v>0.1867010180838585</v>
      </c>
      <c r="AE198" s="228">
        <f t="shared" si="279"/>
        <v>0.15999621238994088</v>
      </c>
      <c r="AF198" s="228">
        <f t="shared" si="279"/>
        <v>0.12762756287994792</v>
      </c>
      <c r="AG198" s="228">
        <f t="shared" si="279"/>
        <v>9.7849930830315887E-2</v>
      </c>
      <c r="AH198" s="228">
        <f t="shared" si="279"/>
        <v>0.10387766428825931</v>
      </c>
      <c r="AI198" s="228">
        <f t="shared" si="279"/>
        <v>0.10983534640329841</v>
      </c>
      <c r="AJ198" s="228">
        <f t="shared" ref="AJ198:BD198" si="280">(IF(AJ$73=0,0,AJ123/AJ$74))</f>
        <v>0.13866054699256225</v>
      </c>
      <c r="AK198" s="228">
        <f t="shared" si="280"/>
        <v>0.19649044534970483</v>
      </c>
      <c r="AL198" s="228">
        <f t="shared" si="280"/>
        <v>0.14065267258691647</v>
      </c>
      <c r="AM198" s="228">
        <f t="shared" si="280"/>
        <v>7.2360115768326252E-2</v>
      </c>
      <c r="AN198" s="228">
        <f t="shared" si="280"/>
        <v>9.161356593474887E-2</v>
      </c>
      <c r="AO198" s="228">
        <f t="shared" si="280"/>
        <v>9.1141164591216087E-2</v>
      </c>
      <c r="AP198" s="228">
        <f t="shared" si="280"/>
        <v>0.11111030714798167</v>
      </c>
      <c r="AQ198" s="228">
        <f t="shared" si="280"/>
        <v>0</v>
      </c>
      <c r="AR198" s="228">
        <f t="shared" si="280"/>
        <v>0</v>
      </c>
      <c r="AS198" s="228">
        <f t="shared" si="280"/>
        <v>0</v>
      </c>
      <c r="AT198" s="228">
        <f t="shared" si="280"/>
        <v>0</v>
      </c>
      <c r="AU198" s="228">
        <f t="shared" si="280"/>
        <v>0</v>
      </c>
      <c r="AV198" s="228">
        <f t="shared" si="280"/>
        <v>0</v>
      </c>
      <c r="AW198" s="228">
        <f t="shared" si="280"/>
        <v>0</v>
      </c>
      <c r="AX198" s="228">
        <f t="shared" si="280"/>
        <v>0</v>
      </c>
      <c r="AY198" s="228">
        <f t="shared" si="280"/>
        <v>0</v>
      </c>
      <c r="AZ198" s="228">
        <f t="shared" si="280"/>
        <v>0</v>
      </c>
      <c r="BA198" s="228">
        <f t="shared" si="280"/>
        <v>0</v>
      </c>
      <c r="BB198" s="228">
        <f t="shared" si="280"/>
        <v>0</v>
      </c>
      <c r="BC198" s="228">
        <f t="shared" si="280"/>
        <v>0</v>
      </c>
      <c r="BD198" s="228">
        <f t="shared" si="280"/>
        <v>0</v>
      </c>
      <c r="BE198" s="226"/>
      <c r="BF198" s="229">
        <f t="shared" ref="BF198:BZ198" si="281">(IF(BF$73=0,0,BF123/BF$74))</f>
        <v>0.14108044709735149</v>
      </c>
      <c r="BG198" s="228">
        <f t="shared" si="281"/>
        <v>0.22113053376196304</v>
      </c>
      <c r="BH198" s="228">
        <f t="shared" si="281"/>
        <v>9.0104857814138906E-2</v>
      </c>
      <c r="BI198" s="228">
        <f t="shared" si="281"/>
        <v>0.1165172065423468</v>
      </c>
      <c r="BJ198" s="228">
        <f t="shared" si="281"/>
        <v>0.13299447540510642</v>
      </c>
      <c r="BK198" s="228">
        <f t="shared" si="281"/>
        <v>0.16483356657660694</v>
      </c>
      <c r="BL198" s="228">
        <f t="shared" si="281"/>
        <v>0.11788322086258947</v>
      </c>
      <c r="BM198" s="228">
        <f t="shared" si="281"/>
        <v>0.14027502043969162</v>
      </c>
      <c r="BN198" s="228">
        <f t="shared" si="281"/>
        <v>8.9470972050474384E-2</v>
      </c>
      <c r="BO198" s="228">
        <f t="shared" si="281"/>
        <v>0</v>
      </c>
      <c r="BP198" s="228">
        <f t="shared" si="281"/>
        <v>0</v>
      </c>
      <c r="BQ198" s="228">
        <f t="shared" si="281"/>
        <v>0</v>
      </c>
      <c r="BR198" s="228">
        <f t="shared" si="281"/>
        <v>0.1337857216948273</v>
      </c>
      <c r="BS198" s="228">
        <f t="shared" si="281"/>
        <v>0.14425500581224618</v>
      </c>
      <c r="BT198" s="228">
        <f t="shared" si="281"/>
        <v>0.13982499702961124</v>
      </c>
      <c r="BU198" s="228">
        <f t="shared" si="281"/>
        <v>0.11426122756912417</v>
      </c>
      <c r="BV198" s="228">
        <f t="shared" si="281"/>
        <v>0</v>
      </c>
      <c r="BW198" s="228">
        <f t="shared" si="281"/>
        <v>0.14201463088174718</v>
      </c>
      <c r="BX198" s="228">
        <f t="shared" si="281"/>
        <v>0.11426122756912417</v>
      </c>
      <c r="BY198" s="228">
        <f t="shared" si="281"/>
        <v>0.14425500581224618</v>
      </c>
      <c r="BZ198" s="228">
        <f t="shared" si="281"/>
        <v>0.14425500581224618</v>
      </c>
      <c r="CA198" s="225"/>
    </row>
    <row r="199" spans="1:79" x14ac:dyDescent="0.3">
      <c r="A199" s="223"/>
      <c r="B199" s="78" t="s">
        <v>89</v>
      </c>
      <c r="C199" s="225"/>
      <c r="D199" s="227">
        <f t="shared" ref="D199:AI199" si="282">(IF(D$73=0,0,D124/D$74))</f>
        <v>0</v>
      </c>
      <c r="E199" s="228">
        <f t="shared" si="282"/>
        <v>0</v>
      </c>
      <c r="F199" s="228">
        <f t="shared" si="282"/>
        <v>0</v>
      </c>
      <c r="G199" s="228">
        <f t="shared" si="282"/>
        <v>0</v>
      </c>
      <c r="H199" s="228">
        <f t="shared" si="282"/>
        <v>0</v>
      </c>
      <c r="I199" s="228">
        <f t="shared" si="282"/>
        <v>0</v>
      </c>
      <c r="J199" s="228">
        <f t="shared" si="282"/>
        <v>0</v>
      </c>
      <c r="K199" s="228">
        <f t="shared" si="282"/>
        <v>0</v>
      </c>
      <c r="L199" s="228">
        <f t="shared" si="282"/>
        <v>0</v>
      </c>
      <c r="M199" s="228">
        <f t="shared" si="282"/>
        <v>0</v>
      </c>
      <c r="N199" s="228">
        <f t="shared" si="282"/>
        <v>0</v>
      </c>
      <c r="O199" s="228">
        <f t="shared" si="282"/>
        <v>0</v>
      </c>
      <c r="P199" s="228">
        <f t="shared" si="282"/>
        <v>0</v>
      </c>
      <c r="Q199" s="228">
        <f t="shared" si="282"/>
        <v>0</v>
      </c>
      <c r="R199" s="228">
        <f t="shared" si="282"/>
        <v>0</v>
      </c>
      <c r="S199" s="228">
        <f t="shared" si="282"/>
        <v>0</v>
      </c>
      <c r="T199" s="228">
        <f t="shared" si="282"/>
        <v>0</v>
      </c>
      <c r="U199" s="228">
        <f t="shared" si="282"/>
        <v>0</v>
      </c>
      <c r="V199" s="228">
        <f t="shared" si="282"/>
        <v>0</v>
      </c>
      <c r="W199" s="228">
        <f t="shared" si="282"/>
        <v>0</v>
      </c>
      <c r="X199" s="228">
        <f t="shared" si="282"/>
        <v>0</v>
      </c>
      <c r="Y199" s="228">
        <f t="shared" si="282"/>
        <v>0</v>
      </c>
      <c r="Z199" s="228">
        <f t="shared" si="282"/>
        <v>0</v>
      </c>
      <c r="AA199" s="228">
        <f t="shared" si="282"/>
        <v>0</v>
      </c>
      <c r="AB199" s="228">
        <f t="shared" si="282"/>
        <v>0</v>
      </c>
      <c r="AC199" s="228">
        <f t="shared" si="282"/>
        <v>0</v>
      </c>
      <c r="AD199" s="228">
        <f t="shared" si="282"/>
        <v>0</v>
      </c>
      <c r="AE199" s="228">
        <f t="shared" si="282"/>
        <v>0</v>
      </c>
      <c r="AF199" s="228">
        <f t="shared" si="282"/>
        <v>0</v>
      </c>
      <c r="AG199" s="228">
        <f t="shared" si="282"/>
        <v>0</v>
      </c>
      <c r="AH199" s="228">
        <f t="shared" si="282"/>
        <v>0</v>
      </c>
      <c r="AI199" s="228">
        <f t="shared" si="282"/>
        <v>0</v>
      </c>
      <c r="AJ199" s="228">
        <f t="shared" ref="AJ199:BD199" si="283">(IF(AJ$73=0,0,AJ124/AJ$74))</f>
        <v>0</v>
      </c>
      <c r="AK199" s="228">
        <f t="shared" si="283"/>
        <v>0</v>
      </c>
      <c r="AL199" s="228">
        <f t="shared" si="283"/>
        <v>0</v>
      </c>
      <c r="AM199" s="228">
        <f t="shared" si="283"/>
        <v>0</v>
      </c>
      <c r="AN199" s="228">
        <f t="shared" si="283"/>
        <v>0</v>
      </c>
      <c r="AO199" s="228">
        <f t="shared" si="283"/>
        <v>0</v>
      </c>
      <c r="AP199" s="228">
        <f t="shared" si="283"/>
        <v>0</v>
      </c>
      <c r="AQ199" s="228">
        <f t="shared" si="283"/>
        <v>0</v>
      </c>
      <c r="AR199" s="228">
        <f t="shared" si="283"/>
        <v>0</v>
      </c>
      <c r="AS199" s="228">
        <f t="shared" si="283"/>
        <v>0</v>
      </c>
      <c r="AT199" s="228">
        <f t="shared" si="283"/>
        <v>0</v>
      </c>
      <c r="AU199" s="228">
        <f t="shared" si="283"/>
        <v>0</v>
      </c>
      <c r="AV199" s="228">
        <f t="shared" si="283"/>
        <v>0</v>
      </c>
      <c r="AW199" s="228">
        <f t="shared" si="283"/>
        <v>0</v>
      </c>
      <c r="AX199" s="228">
        <f t="shared" si="283"/>
        <v>0</v>
      </c>
      <c r="AY199" s="228">
        <f t="shared" si="283"/>
        <v>0</v>
      </c>
      <c r="AZ199" s="228">
        <f t="shared" si="283"/>
        <v>0</v>
      </c>
      <c r="BA199" s="228">
        <f t="shared" si="283"/>
        <v>0</v>
      </c>
      <c r="BB199" s="228">
        <f t="shared" si="283"/>
        <v>0</v>
      </c>
      <c r="BC199" s="228">
        <f t="shared" si="283"/>
        <v>0</v>
      </c>
      <c r="BD199" s="228">
        <f t="shared" si="283"/>
        <v>0</v>
      </c>
      <c r="BE199" s="226"/>
      <c r="BF199" s="229">
        <f t="shared" ref="BF199:BZ199" si="284">(IF(BF$73=0,0,BF124/BF$74))</f>
        <v>0</v>
      </c>
      <c r="BG199" s="228">
        <f t="shared" si="284"/>
        <v>0</v>
      </c>
      <c r="BH199" s="228">
        <f t="shared" si="284"/>
        <v>0</v>
      </c>
      <c r="BI199" s="228">
        <f t="shared" si="284"/>
        <v>0</v>
      </c>
      <c r="BJ199" s="228">
        <f t="shared" si="284"/>
        <v>0</v>
      </c>
      <c r="BK199" s="228">
        <f t="shared" si="284"/>
        <v>0</v>
      </c>
      <c r="BL199" s="228">
        <f t="shared" si="284"/>
        <v>0</v>
      </c>
      <c r="BM199" s="228">
        <f t="shared" si="284"/>
        <v>0</v>
      </c>
      <c r="BN199" s="228">
        <f t="shared" si="284"/>
        <v>0</v>
      </c>
      <c r="BO199" s="228">
        <f t="shared" si="284"/>
        <v>0</v>
      </c>
      <c r="BP199" s="228">
        <f t="shared" si="284"/>
        <v>0</v>
      </c>
      <c r="BQ199" s="228">
        <f t="shared" si="284"/>
        <v>0</v>
      </c>
      <c r="BR199" s="228">
        <f t="shared" si="284"/>
        <v>0</v>
      </c>
      <c r="BS199" s="228">
        <f t="shared" si="284"/>
        <v>0</v>
      </c>
      <c r="BT199" s="228">
        <f t="shared" si="284"/>
        <v>0</v>
      </c>
      <c r="BU199" s="228">
        <f t="shared" si="284"/>
        <v>0</v>
      </c>
      <c r="BV199" s="228">
        <f t="shared" si="284"/>
        <v>0</v>
      </c>
      <c r="BW199" s="228">
        <f t="shared" si="284"/>
        <v>0</v>
      </c>
      <c r="BX199" s="228">
        <f t="shared" si="284"/>
        <v>0</v>
      </c>
      <c r="BY199" s="228">
        <f t="shared" si="284"/>
        <v>0</v>
      </c>
      <c r="BZ199" s="228">
        <f t="shared" si="284"/>
        <v>0</v>
      </c>
      <c r="CA199" s="225"/>
    </row>
    <row r="200" spans="1:79" x14ac:dyDescent="0.3">
      <c r="A200" s="223"/>
      <c r="B200" s="78" t="s">
        <v>91</v>
      </c>
      <c r="C200" s="225"/>
      <c r="D200" s="227">
        <f t="shared" ref="D200:AI200" si="285">(IF(D$73=0,0,D125/D$74))</f>
        <v>0.21270984469352031</v>
      </c>
      <c r="E200" s="228">
        <f t="shared" si="285"/>
        <v>0.23717263840832317</v>
      </c>
      <c r="F200" s="228">
        <f t="shared" si="285"/>
        <v>0.3384582740149864</v>
      </c>
      <c r="G200" s="228">
        <f t="shared" si="285"/>
        <v>0.24559987216620535</v>
      </c>
      <c r="H200" s="228">
        <f t="shared" si="285"/>
        <v>0.18284553503860296</v>
      </c>
      <c r="I200" s="228">
        <f t="shared" si="285"/>
        <v>0.18872912558617377</v>
      </c>
      <c r="J200" s="228">
        <f t="shared" si="285"/>
        <v>0.22895601764649359</v>
      </c>
      <c r="K200" s="228">
        <f t="shared" si="285"/>
        <v>0.32810197951007158</v>
      </c>
      <c r="L200" s="228">
        <f t="shared" si="285"/>
        <v>0.25237289525172779</v>
      </c>
      <c r="M200" s="228">
        <f t="shared" si="285"/>
        <v>0.12674077571035927</v>
      </c>
      <c r="N200" s="228">
        <f t="shared" si="285"/>
        <v>0.13493961267641041</v>
      </c>
      <c r="O200" s="228">
        <f t="shared" si="285"/>
        <v>0.17281397136070992</v>
      </c>
      <c r="P200" s="228">
        <f t="shared" si="285"/>
        <v>0.18697780096555874</v>
      </c>
      <c r="Q200" s="228">
        <f t="shared" si="285"/>
        <v>0.15288843699307539</v>
      </c>
      <c r="R200" s="228">
        <f t="shared" si="285"/>
        <v>0.1538428475123696</v>
      </c>
      <c r="S200" s="228">
        <f t="shared" si="285"/>
        <v>0.1801149429941796</v>
      </c>
      <c r="T200" s="228">
        <f t="shared" si="285"/>
        <v>0.23364276985801735</v>
      </c>
      <c r="U200" s="228">
        <f t="shared" si="285"/>
        <v>0.26058031111262597</v>
      </c>
      <c r="V200" s="228">
        <f t="shared" si="285"/>
        <v>0.21439121759754085</v>
      </c>
      <c r="W200" s="228">
        <f t="shared" si="285"/>
        <v>0.18678447580364843</v>
      </c>
      <c r="X200" s="228">
        <f t="shared" si="285"/>
        <v>0.18181037085361912</v>
      </c>
      <c r="Y200" s="228">
        <f t="shared" si="285"/>
        <v>0.2278912653521401</v>
      </c>
      <c r="Z200" s="228">
        <f t="shared" si="285"/>
        <v>0.40103786013328124</v>
      </c>
      <c r="AA200" s="228">
        <f t="shared" si="285"/>
        <v>0.27792994051757675</v>
      </c>
      <c r="AB200" s="228">
        <f t="shared" si="285"/>
        <v>0.23441360037990472</v>
      </c>
      <c r="AC200" s="228">
        <f t="shared" si="285"/>
        <v>0.29040489913078898</v>
      </c>
      <c r="AD200" s="228">
        <f t="shared" si="285"/>
        <v>0.33789740178229316</v>
      </c>
      <c r="AE200" s="228">
        <f t="shared" si="285"/>
        <v>0.27279903797049765</v>
      </c>
      <c r="AF200" s="228">
        <f t="shared" si="285"/>
        <v>0.21760937869775437</v>
      </c>
      <c r="AG200" s="228">
        <f t="shared" si="285"/>
        <v>0.16683749319598362</v>
      </c>
      <c r="AH200" s="228">
        <f t="shared" si="285"/>
        <v>0.17711498579350796</v>
      </c>
      <c r="AI200" s="228">
        <f t="shared" si="285"/>
        <v>0.18710891628838966</v>
      </c>
      <c r="AJ200" s="228">
        <f t="shared" ref="AJ200:BD200" si="286">(IF(AJ$73=0,0,AJ125/AJ$74))</f>
        <v>0.23621380119719385</v>
      </c>
      <c r="AK200" s="228">
        <f t="shared" si="286"/>
        <v>0.33472935165525408</v>
      </c>
      <c r="AL200" s="228">
        <f t="shared" si="286"/>
        <v>0.23960746701858909</v>
      </c>
      <c r="AM200" s="228">
        <f t="shared" si="286"/>
        <v>0.12450873503768926</v>
      </c>
      <c r="AN200" s="228">
        <f t="shared" si="286"/>
        <v>0.15763779653625848</v>
      </c>
      <c r="AO200" s="228">
        <f t="shared" si="286"/>
        <v>0.15682494413699355</v>
      </c>
      <c r="AP200" s="228">
        <f t="shared" si="286"/>
        <v>0.19118548451383052</v>
      </c>
      <c r="AQ200" s="228">
        <f t="shared" si="286"/>
        <v>0</v>
      </c>
      <c r="AR200" s="228">
        <f t="shared" si="286"/>
        <v>0</v>
      </c>
      <c r="AS200" s="228">
        <f t="shared" si="286"/>
        <v>0</v>
      </c>
      <c r="AT200" s="228">
        <f t="shared" si="286"/>
        <v>0</v>
      </c>
      <c r="AU200" s="228">
        <f t="shared" si="286"/>
        <v>0</v>
      </c>
      <c r="AV200" s="228">
        <f t="shared" si="286"/>
        <v>0</v>
      </c>
      <c r="AW200" s="228">
        <f t="shared" si="286"/>
        <v>0</v>
      </c>
      <c r="AX200" s="228">
        <f t="shared" si="286"/>
        <v>0</v>
      </c>
      <c r="AY200" s="228">
        <f t="shared" si="286"/>
        <v>0</v>
      </c>
      <c r="AZ200" s="228">
        <f t="shared" si="286"/>
        <v>0</v>
      </c>
      <c r="BA200" s="228">
        <f t="shared" si="286"/>
        <v>0</v>
      </c>
      <c r="BB200" s="228">
        <f t="shared" si="286"/>
        <v>0</v>
      </c>
      <c r="BC200" s="228">
        <f t="shared" si="286"/>
        <v>0</v>
      </c>
      <c r="BD200" s="228">
        <f t="shared" si="286"/>
        <v>0</v>
      </c>
      <c r="BE200" s="226"/>
      <c r="BF200" s="229">
        <f t="shared" ref="BF200:BZ200" si="287">(IF(BF$73=0,0,BF125/BF$74))</f>
        <v>0.2393536619877282</v>
      </c>
      <c r="BG200" s="228">
        <f t="shared" si="287"/>
        <v>0.23985885965254033</v>
      </c>
      <c r="BH200" s="228">
        <f t="shared" si="287"/>
        <v>0.15103882144692934</v>
      </c>
      <c r="BI200" s="228">
        <f t="shared" si="287"/>
        <v>0.19831652417812809</v>
      </c>
      <c r="BJ200" s="228">
        <f t="shared" si="287"/>
        <v>0.20094011789394797</v>
      </c>
      <c r="BK200" s="228">
        <f t="shared" si="287"/>
        <v>0.29832099709133547</v>
      </c>
      <c r="BL200" s="228">
        <f t="shared" si="287"/>
        <v>0.20099494084148667</v>
      </c>
      <c r="BM200" s="228">
        <f t="shared" si="287"/>
        <v>0.23896412144437143</v>
      </c>
      <c r="BN200" s="228">
        <f t="shared" si="287"/>
        <v>0.15395107421142662</v>
      </c>
      <c r="BO200" s="228">
        <f t="shared" si="287"/>
        <v>0</v>
      </c>
      <c r="BP200" s="228">
        <f t="shared" si="287"/>
        <v>0</v>
      </c>
      <c r="BQ200" s="228">
        <f t="shared" si="287"/>
        <v>0</v>
      </c>
      <c r="BR200" s="228">
        <f t="shared" si="287"/>
        <v>0.21270984469352022</v>
      </c>
      <c r="BS200" s="228">
        <f t="shared" si="287"/>
        <v>0.20334060458558656</v>
      </c>
      <c r="BT200" s="228">
        <f t="shared" si="287"/>
        <v>0.23640751489345049</v>
      </c>
      <c r="BU200" s="228">
        <f t="shared" si="287"/>
        <v>0.19526219895667099</v>
      </c>
      <c r="BV200" s="228">
        <f t="shared" si="287"/>
        <v>0</v>
      </c>
      <c r="BW200" s="228">
        <f t="shared" si="287"/>
        <v>0.2200634330308012</v>
      </c>
      <c r="BX200" s="228">
        <f t="shared" si="287"/>
        <v>0.19526219895667099</v>
      </c>
      <c r="BY200" s="228">
        <f t="shared" si="287"/>
        <v>0.20334060458558656</v>
      </c>
      <c r="BZ200" s="228">
        <f t="shared" si="287"/>
        <v>0.20334060458558656</v>
      </c>
      <c r="CA200" s="225"/>
    </row>
    <row r="201" spans="1:79" x14ac:dyDescent="0.3">
      <c r="A201" s="223"/>
      <c r="B201" s="78" t="s">
        <v>93</v>
      </c>
      <c r="C201" s="225"/>
      <c r="D201" s="227">
        <f t="shared" ref="D201:AI201" si="288">(IF(D$73=0,0,D126/D$74))</f>
        <v>0</v>
      </c>
      <c r="E201" s="228">
        <f t="shared" si="288"/>
        <v>0</v>
      </c>
      <c r="F201" s="228">
        <f t="shared" si="288"/>
        <v>0</v>
      </c>
      <c r="G201" s="228">
        <f t="shared" si="288"/>
        <v>0</v>
      </c>
      <c r="H201" s="228">
        <f t="shared" si="288"/>
        <v>0</v>
      </c>
      <c r="I201" s="228">
        <f t="shared" si="288"/>
        <v>0</v>
      </c>
      <c r="J201" s="228">
        <f t="shared" si="288"/>
        <v>0</v>
      </c>
      <c r="K201" s="228">
        <f t="shared" si="288"/>
        <v>0</v>
      </c>
      <c r="L201" s="228">
        <f t="shared" si="288"/>
        <v>0</v>
      </c>
      <c r="M201" s="228">
        <f t="shared" si="288"/>
        <v>0</v>
      </c>
      <c r="N201" s="228">
        <f t="shared" si="288"/>
        <v>0</v>
      </c>
      <c r="O201" s="228">
        <f t="shared" si="288"/>
        <v>0</v>
      </c>
      <c r="P201" s="228">
        <f t="shared" si="288"/>
        <v>0</v>
      </c>
      <c r="Q201" s="228">
        <f t="shared" si="288"/>
        <v>0</v>
      </c>
      <c r="R201" s="228">
        <f t="shared" si="288"/>
        <v>0</v>
      </c>
      <c r="S201" s="228">
        <f t="shared" si="288"/>
        <v>0</v>
      </c>
      <c r="T201" s="228">
        <f t="shared" si="288"/>
        <v>0</v>
      </c>
      <c r="U201" s="228">
        <f t="shared" si="288"/>
        <v>0</v>
      </c>
      <c r="V201" s="228">
        <f t="shared" si="288"/>
        <v>0</v>
      </c>
      <c r="W201" s="228">
        <f t="shared" si="288"/>
        <v>0</v>
      </c>
      <c r="X201" s="228">
        <f t="shared" si="288"/>
        <v>0</v>
      </c>
      <c r="Y201" s="228">
        <f t="shared" si="288"/>
        <v>0</v>
      </c>
      <c r="Z201" s="228">
        <f t="shared" si="288"/>
        <v>0</v>
      </c>
      <c r="AA201" s="228">
        <f t="shared" si="288"/>
        <v>0</v>
      </c>
      <c r="AB201" s="228">
        <f t="shared" si="288"/>
        <v>0</v>
      </c>
      <c r="AC201" s="228">
        <f t="shared" si="288"/>
        <v>0</v>
      </c>
      <c r="AD201" s="228">
        <f t="shared" si="288"/>
        <v>0</v>
      </c>
      <c r="AE201" s="228">
        <f t="shared" si="288"/>
        <v>0</v>
      </c>
      <c r="AF201" s="228">
        <f t="shared" si="288"/>
        <v>0</v>
      </c>
      <c r="AG201" s="228">
        <f t="shared" si="288"/>
        <v>0</v>
      </c>
      <c r="AH201" s="228">
        <f t="shared" si="288"/>
        <v>0</v>
      </c>
      <c r="AI201" s="228">
        <f t="shared" si="288"/>
        <v>0</v>
      </c>
      <c r="AJ201" s="228">
        <f t="shared" ref="AJ201:BD201" si="289">(IF(AJ$73=0,0,AJ126/AJ$74))</f>
        <v>0</v>
      </c>
      <c r="AK201" s="228">
        <f t="shared" si="289"/>
        <v>0</v>
      </c>
      <c r="AL201" s="228">
        <f t="shared" si="289"/>
        <v>0</v>
      </c>
      <c r="AM201" s="228">
        <f t="shared" si="289"/>
        <v>0</v>
      </c>
      <c r="AN201" s="228">
        <f t="shared" si="289"/>
        <v>0</v>
      </c>
      <c r="AO201" s="228">
        <f t="shared" si="289"/>
        <v>0</v>
      </c>
      <c r="AP201" s="228">
        <f t="shared" si="289"/>
        <v>0</v>
      </c>
      <c r="AQ201" s="228">
        <f t="shared" si="289"/>
        <v>0</v>
      </c>
      <c r="AR201" s="228">
        <f t="shared" si="289"/>
        <v>0</v>
      </c>
      <c r="AS201" s="228">
        <f t="shared" si="289"/>
        <v>0</v>
      </c>
      <c r="AT201" s="228">
        <f t="shared" si="289"/>
        <v>0</v>
      </c>
      <c r="AU201" s="228">
        <f t="shared" si="289"/>
        <v>0</v>
      </c>
      <c r="AV201" s="228">
        <f t="shared" si="289"/>
        <v>0</v>
      </c>
      <c r="AW201" s="228">
        <f t="shared" si="289"/>
        <v>0</v>
      </c>
      <c r="AX201" s="228">
        <f t="shared" si="289"/>
        <v>0</v>
      </c>
      <c r="AY201" s="228">
        <f t="shared" si="289"/>
        <v>0</v>
      </c>
      <c r="AZ201" s="228">
        <f t="shared" si="289"/>
        <v>0</v>
      </c>
      <c r="BA201" s="228">
        <f t="shared" si="289"/>
        <v>0</v>
      </c>
      <c r="BB201" s="228">
        <f t="shared" si="289"/>
        <v>0</v>
      </c>
      <c r="BC201" s="228">
        <f t="shared" si="289"/>
        <v>0</v>
      </c>
      <c r="BD201" s="228">
        <f t="shared" si="289"/>
        <v>0</v>
      </c>
      <c r="BE201" s="226"/>
      <c r="BF201" s="229">
        <f t="shared" ref="BF201:BZ201" si="290">(IF(BF$73=0,0,BF126/BF$74))</f>
        <v>0</v>
      </c>
      <c r="BG201" s="228">
        <f t="shared" si="290"/>
        <v>0</v>
      </c>
      <c r="BH201" s="228">
        <f t="shared" si="290"/>
        <v>0</v>
      </c>
      <c r="BI201" s="228">
        <f t="shared" si="290"/>
        <v>0</v>
      </c>
      <c r="BJ201" s="228">
        <f t="shared" si="290"/>
        <v>0</v>
      </c>
      <c r="BK201" s="228">
        <f t="shared" si="290"/>
        <v>0</v>
      </c>
      <c r="BL201" s="228">
        <f t="shared" si="290"/>
        <v>0</v>
      </c>
      <c r="BM201" s="228">
        <f t="shared" si="290"/>
        <v>0</v>
      </c>
      <c r="BN201" s="228">
        <f t="shared" si="290"/>
        <v>0</v>
      </c>
      <c r="BO201" s="228">
        <f t="shared" si="290"/>
        <v>0</v>
      </c>
      <c r="BP201" s="228">
        <f t="shared" si="290"/>
        <v>0</v>
      </c>
      <c r="BQ201" s="228">
        <f t="shared" si="290"/>
        <v>0</v>
      </c>
      <c r="BR201" s="228">
        <f t="shared" si="290"/>
        <v>0</v>
      </c>
      <c r="BS201" s="228">
        <f t="shared" si="290"/>
        <v>0</v>
      </c>
      <c r="BT201" s="228">
        <f t="shared" si="290"/>
        <v>0</v>
      </c>
      <c r="BU201" s="228">
        <f t="shared" si="290"/>
        <v>0</v>
      </c>
      <c r="BV201" s="228">
        <f t="shared" si="290"/>
        <v>0</v>
      </c>
      <c r="BW201" s="228">
        <f t="shared" si="290"/>
        <v>0</v>
      </c>
      <c r="BX201" s="228">
        <f t="shared" si="290"/>
        <v>0</v>
      </c>
      <c r="BY201" s="228">
        <f t="shared" si="290"/>
        <v>0</v>
      </c>
      <c r="BZ201" s="228">
        <f t="shared" si="290"/>
        <v>0</v>
      </c>
      <c r="CA201" s="225"/>
    </row>
    <row r="202" spans="1:79" x14ac:dyDescent="0.3">
      <c r="A202" s="223"/>
      <c r="B202" s="78" t="s">
        <v>95</v>
      </c>
      <c r="C202" s="225"/>
      <c r="D202" s="227">
        <f t="shared" ref="D202:AI202" si="291">(IF(D$73=0,0,D127/D$74))</f>
        <v>0</v>
      </c>
      <c r="E202" s="228">
        <f t="shared" si="291"/>
        <v>0</v>
      </c>
      <c r="F202" s="228">
        <f t="shared" si="291"/>
        <v>0</v>
      </c>
      <c r="G202" s="228">
        <f t="shared" si="291"/>
        <v>0</v>
      </c>
      <c r="H202" s="228">
        <f t="shared" si="291"/>
        <v>0</v>
      </c>
      <c r="I202" s="228">
        <f t="shared" si="291"/>
        <v>0</v>
      </c>
      <c r="J202" s="228">
        <f t="shared" si="291"/>
        <v>0</v>
      </c>
      <c r="K202" s="228">
        <f t="shared" si="291"/>
        <v>0</v>
      </c>
      <c r="L202" s="228">
        <f t="shared" si="291"/>
        <v>0</v>
      </c>
      <c r="M202" s="228">
        <f t="shared" si="291"/>
        <v>0</v>
      </c>
      <c r="N202" s="228">
        <f t="shared" si="291"/>
        <v>0</v>
      </c>
      <c r="O202" s="228">
        <f t="shared" si="291"/>
        <v>0</v>
      </c>
      <c r="P202" s="228">
        <f t="shared" si="291"/>
        <v>0</v>
      </c>
      <c r="Q202" s="228">
        <f t="shared" si="291"/>
        <v>0</v>
      </c>
      <c r="R202" s="228">
        <f t="shared" si="291"/>
        <v>0</v>
      </c>
      <c r="S202" s="228">
        <f t="shared" si="291"/>
        <v>0</v>
      </c>
      <c r="T202" s="228">
        <f t="shared" si="291"/>
        <v>0</v>
      </c>
      <c r="U202" s="228">
        <f t="shared" si="291"/>
        <v>0</v>
      </c>
      <c r="V202" s="228">
        <f t="shared" si="291"/>
        <v>0</v>
      </c>
      <c r="W202" s="228">
        <f t="shared" si="291"/>
        <v>0</v>
      </c>
      <c r="X202" s="228">
        <f t="shared" si="291"/>
        <v>0</v>
      </c>
      <c r="Y202" s="228">
        <f t="shared" si="291"/>
        <v>0</v>
      </c>
      <c r="Z202" s="228">
        <f t="shared" si="291"/>
        <v>0</v>
      </c>
      <c r="AA202" s="228">
        <f t="shared" si="291"/>
        <v>0</v>
      </c>
      <c r="AB202" s="228">
        <f t="shared" si="291"/>
        <v>0</v>
      </c>
      <c r="AC202" s="228">
        <f t="shared" si="291"/>
        <v>0</v>
      </c>
      <c r="AD202" s="228">
        <f t="shared" si="291"/>
        <v>0</v>
      </c>
      <c r="AE202" s="228">
        <f t="shared" si="291"/>
        <v>0</v>
      </c>
      <c r="AF202" s="228">
        <f t="shared" si="291"/>
        <v>0</v>
      </c>
      <c r="AG202" s="228">
        <f t="shared" si="291"/>
        <v>0</v>
      </c>
      <c r="AH202" s="228">
        <f t="shared" si="291"/>
        <v>0</v>
      </c>
      <c r="AI202" s="228">
        <f t="shared" si="291"/>
        <v>0</v>
      </c>
      <c r="AJ202" s="228">
        <f t="shared" ref="AJ202:BD202" si="292">(IF(AJ$73=0,0,AJ127/AJ$74))</f>
        <v>0</v>
      </c>
      <c r="AK202" s="228">
        <f t="shared" si="292"/>
        <v>0</v>
      </c>
      <c r="AL202" s="228">
        <f t="shared" si="292"/>
        <v>0</v>
      </c>
      <c r="AM202" s="228">
        <f t="shared" si="292"/>
        <v>0</v>
      </c>
      <c r="AN202" s="228">
        <f t="shared" si="292"/>
        <v>0</v>
      </c>
      <c r="AO202" s="228">
        <f t="shared" si="292"/>
        <v>0</v>
      </c>
      <c r="AP202" s="228">
        <f t="shared" si="292"/>
        <v>0</v>
      </c>
      <c r="AQ202" s="228">
        <f t="shared" si="292"/>
        <v>0</v>
      </c>
      <c r="AR202" s="228">
        <f t="shared" si="292"/>
        <v>0</v>
      </c>
      <c r="AS202" s="228">
        <f t="shared" si="292"/>
        <v>0</v>
      </c>
      <c r="AT202" s="228">
        <f t="shared" si="292"/>
        <v>0</v>
      </c>
      <c r="AU202" s="228">
        <f t="shared" si="292"/>
        <v>0</v>
      </c>
      <c r="AV202" s="228">
        <f t="shared" si="292"/>
        <v>0</v>
      </c>
      <c r="AW202" s="228">
        <f t="shared" si="292"/>
        <v>0</v>
      </c>
      <c r="AX202" s="228">
        <f t="shared" si="292"/>
        <v>0</v>
      </c>
      <c r="AY202" s="228">
        <f t="shared" si="292"/>
        <v>0</v>
      </c>
      <c r="AZ202" s="228">
        <f t="shared" si="292"/>
        <v>0</v>
      </c>
      <c r="BA202" s="228">
        <f t="shared" si="292"/>
        <v>0</v>
      </c>
      <c r="BB202" s="228">
        <f t="shared" si="292"/>
        <v>0</v>
      </c>
      <c r="BC202" s="228">
        <f t="shared" si="292"/>
        <v>0</v>
      </c>
      <c r="BD202" s="228">
        <f t="shared" si="292"/>
        <v>0</v>
      </c>
      <c r="BE202" s="226"/>
      <c r="BF202" s="229">
        <f t="shared" ref="BF202:BZ202" si="293">(IF(BF$73=0,0,BF127/BF$74))</f>
        <v>0</v>
      </c>
      <c r="BG202" s="228">
        <f t="shared" si="293"/>
        <v>0</v>
      </c>
      <c r="BH202" s="228">
        <f t="shared" si="293"/>
        <v>0</v>
      </c>
      <c r="BI202" s="228">
        <f t="shared" si="293"/>
        <v>0</v>
      </c>
      <c r="BJ202" s="228">
        <f t="shared" si="293"/>
        <v>0</v>
      </c>
      <c r="BK202" s="228">
        <f t="shared" si="293"/>
        <v>0</v>
      </c>
      <c r="BL202" s="228">
        <f t="shared" si="293"/>
        <v>0</v>
      </c>
      <c r="BM202" s="228">
        <f t="shared" si="293"/>
        <v>0</v>
      </c>
      <c r="BN202" s="228">
        <f t="shared" si="293"/>
        <v>0</v>
      </c>
      <c r="BO202" s="228">
        <f t="shared" si="293"/>
        <v>0</v>
      </c>
      <c r="BP202" s="228">
        <f t="shared" si="293"/>
        <v>0</v>
      </c>
      <c r="BQ202" s="228">
        <f t="shared" si="293"/>
        <v>0</v>
      </c>
      <c r="BR202" s="228">
        <f t="shared" si="293"/>
        <v>0</v>
      </c>
      <c r="BS202" s="228">
        <f t="shared" si="293"/>
        <v>0</v>
      </c>
      <c r="BT202" s="228">
        <f t="shared" si="293"/>
        <v>0</v>
      </c>
      <c r="BU202" s="228">
        <f t="shared" si="293"/>
        <v>0</v>
      </c>
      <c r="BV202" s="228">
        <f t="shared" si="293"/>
        <v>0</v>
      </c>
      <c r="BW202" s="228">
        <f t="shared" si="293"/>
        <v>0</v>
      </c>
      <c r="BX202" s="228">
        <f t="shared" si="293"/>
        <v>0</v>
      </c>
      <c r="BY202" s="228">
        <f t="shared" si="293"/>
        <v>0</v>
      </c>
      <c r="BZ202" s="228">
        <f t="shared" si="293"/>
        <v>0</v>
      </c>
      <c r="CA202" s="225"/>
    </row>
    <row r="203" spans="1:79" x14ac:dyDescent="0.3">
      <c r="A203" s="223"/>
      <c r="B203" s="78" t="s">
        <v>97</v>
      </c>
      <c r="C203" s="225"/>
      <c r="D203" s="227">
        <f t="shared" ref="D203:AI203" si="294">(IF(D$73=0,0,D128/D$74))</f>
        <v>0</v>
      </c>
      <c r="E203" s="228">
        <f t="shared" si="294"/>
        <v>0</v>
      </c>
      <c r="F203" s="228">
        <f t="shared" si="294"/>
        <v>0</v>
      </c>
      <c r="G203" s="228">
        <f t="shared" si="294"/>
        <v>0</v>
      </c>
      <c r="H203" s="228">
        <f t="shared" si="294"/>
        <v>0</v>
      </c>
      <c r="I203" s="228">
        <f t="shared" si="294"/>
        <v>0</v>
      </c>
      <c r="J203" s="228">
        <f t="shared" si="294"/>
        <v>0</v>
      </c>
      <c r="K203" s="228">
        <f t="shared" si="294"/>
        <v>0</v>
      </c>
      <c r="L203" s="228">
        <f t="shared" si="294"/>
        <v>0</v>
      </c>
      <c r="M203" s="228">
        <f t="shared" si="294"/>
        <v>0</v>
      </c>
      <c r="N203" s="228">
        <f t="shared" si="294"/>
        <v>0</v>
      </c>
      <c r="O203" s="228">
        <f t="shared" si="294"/>
        <v>0</v>
      </c>
      <c r="P203" s="228">
        <f t="shared" si="294"/>
        <v>0</v>
      </c>
      <c r="Q203" s="228">
        <f t="shared" si="294"/>
        <v>0</v>
      </c>
      <c r="R203" s="228">
        <f t="shared" si="294"/>
        <v>0</v>
      </c>
      <c r="S203" s="228">
        <f t="shared" si="294"/>
        <v>0</v>
      </c>
      <c r="T203" s="228">
        <f t="shared" si="294"/>
        <v>0</v>
      </c>
      <c r="U203" s="228">
        <f t="shared" si="294"/>
        <v>0</v>
      </c>
      <c r="V203" s="228">
        <f t="shared" si="294"/>
        <v>0</v>
      </c>
      <c r="W203" s="228">
        <f t="shared" si="294"/>
        <v>0</v>
      </c>
      <c r="X203" s="228">
        <f t="shared" si="294"/>
        <v>0</v>
      </c>
      <c r="Y203" s="228">
        <f t="shared" si="294"/>
        <v>0</v>
      </c>
      <c r="Z203" s="228">
        <f t="shared" si="294"/>
        <v>0</v>
      </c>
      <c r="AA203" s="228">
        <f t="shared" si="294"/>
        <v>0</v>
      </c>
      <c r="AB203" s="228">
        <f t="shared" si="294"/>
        <v>0</v>
      </c>
      <c r="AC203" s="228">
        <f t="shared" si="294"/>
        <v>0</v>
      </c>
      <c r="AD203" s="228">
        <f t="shared" si="294"/>
        <v>0</v>
      </c>
      <c r="AE203" s="228">
        <f t="shared" si="294"/>
        <v>0</v>
      </c>
      <c r="AF203" s="228">
        <f t="shared" si="294"/>
        <v>0</v>
      </c>
      <c r="AG203" s="228">
        <f t="shared" si="294"/>
        <v>0</v>
      </c>
      <c r="AH203" s="228">
        <f t="shared" si="294"/>
        <v>0</v>
      </c>
      <c r="AI203" s="228">
        <f t="shared" si="294"/>
        <v>0</v>
      </c>
      <c r="AJ203" s="228">
        <f t="shared" ref="AJ203:BD203" si="295">(IF(AJ$73=0,0,AJ128/AJ$74))</f>
        <v>0</v>
      </c>
      <c r="AK203" s="228">
        <f t="shared" si="295"/>
        <v>0</v>
      </c>
      <c r="AL203" s="228">
        <f t="shared" si="295"/>
        <v>0</v>
      </c>
      <c r="AM203" s="228">
        <f t="shared" si="295"/>
        <v>0</v>
      </c>
      <c r="AN203" s="228">
        <f t="shared" si="295"/>
        <v>0</v>
      </c>
      <c r="AO203" s="228">
        <f t="shared" si="295"/>
        <v>0</v>
      </c>
      <c r="AP203" s="228">
        <f t="shared" si="295"/>
        <v>0</v>
      </c>
      <c r="AQ203" s="228">
        <f t="shared" si="295"/>
        <v>0</v>
      </c>
      <c r="AR203" s="228">
        <f t="shared" si="295"/>
        <v>0</v>
      </c>
      <c r="AS203" s="228">
        <f t="shared" si="295"/>
        <v>0</v>
      </c>
      <c r="AT203" s="228">
        <f t="shared" si="295"/>
        <v>0</v>
      </c>
      <c r="AU203" s="228">
        <f t="shared" si="295"/>
        <v>0</v>
      </c>
      <c r="AV203" s="228">
        <f t="shared" si="295"/>
        <v>0</v>
      </c>
      <c r="AW203" s="228">
        <f t="shared" si="295"/>
        <v>0</v>
      </c>
      <c r="AX203" s="228">
        <f t="shared" si="295"/>
        <v>0</v>
      </c>
      <c r="AY203" s="228">
        <f t="shared" si="295"/>
        <v>0</v>
      </c>
      <c r="AZ203" s="228">
        <f t="shared" si="295"/>
        <v>0</v>
      </c>
      <c r="BA203" s="228">
        <f t="shared" si="295"/>
        <v>0</v>
      </c>
      <c r="BB203" s="228">
        <f t="shared" si="295"/>
        <v>0</v>
      </c>
      <c r="BC203" s="228">
        <f t="shared" si="295"/>
        <v>0</v>
      </c>
      <c r="BD203" s="228">
        <f t="shared" si="295"/>
        <v>0</v>
      </c>
      <c r="BE203" s="226"/>
      <c r="BF203" s="229">
        <f t="shared" ref="BF203:BZ203" si="296">(IF(BF$73=0,0,BF128/BF$74))</f>
        <v>0</v>
      </c>
      <c r="BG203" s="228">
        <f t="shared" si="296"/>
        <v>0</v>
      </c>
      <c r="BH203" s="228">
        <f t="shared" si="296"/>
        <v>0</v>
      </c>
      <c r="BI203" s="228">
        <f t="shared" si="296"/>
        <v>0</v>
      </c>
      <c r="BJ203" s="228">
        <f t="shared" si="296"/>
        <v>0</v>
      </c>
      <c r="BK203" s="228">
        <f t="shared" si="296"/>
        <v>0</v>
      </c>
      <c r="BL203" s="228">
        <f t="shared" si="296"/>
        <v>0</v>
      </c>
      <c r="BM203" s="228">
        <f t="shared" si="296"/>
        <v>0</v>
      </c>
      <c r="BN203" s="228">
        <f t="shared" si="296"/>
        <v>0</v>
      </c>
      <c r="BO203" s="228">
        <f t="shared" si="296"/>
        <v>0</v>
      </c>
      <c r="BP203" s="228">
        <f t="shared" si="296"/>
        <v>0</v>
      </c>
      <c r="BQ203" s="228">
        <f t="shared" si="296"/>
        <v>0</v>
      </c>
      <c r="BR203" s="228">
        <f t="shared" si="296"/>
        <v>0</v>
      </c>
      <c r="BS203" s="228">
        <f t="shared" si="296"/>
        <v>0</v>
      </c>
      <c r="BT203" s="228">
        <f t="shared" si="296"/>
        <v>0</v>
      </c>
      <c r="BU203" s="228">
        <f t="shared" si="296"/>
        <v>0</v>
      </c>
      <c r="BV203" s="228">
        <f t="shared" si="296"/>
        <v>0</v>
      </c>
      <c r="BW203" s="228">
        <f t="shared" si="296"/>
        <v>0</v>
      </c>
      <c r="BX203" s="228">
        <f t="shared" si="296"/>
        <v>0</v>
      </c>
      <c r="BY203" s="228">
        <f t="shared" si="296"/>
        <v>0</v>
      </c>
      <c r="BZ203" s="228">
        <f t="shared" si="296"/>
        <v>0</v>
      </c>
      <c r="CA203" s="225"/>
    </row>
    <row r="204" spans="1:79" x14ac:dyDescent="0.3">
      <c r="A204" s="223"/>
      <c r="B204" s="78" t="s">
        <v>99</v>
      </c>
      <c r="C204" s="225"/>
      <c r="D204" s="227">
        <f t="shared" ref="D204:AI204" si="297">(IF(D$73=0,0,D129/D$74))</f>
        <v>0</v>
      </c>
      <c r="E204" s="228">
        <f t="shared" si="297"/>
        <v>0</v>
      </c>
      <c r="F204" s="228">
        <f t="shared" si="297"/>
        <v>0</v>
      </c>
      <c r="G204" s="228">
        <f t="shared" si="297"/>
        <v>0</v>
      </c>
      <c r="H204" s="228">
        <f t="shared" si="297"/>
        <v>0</v>
      </c>
      <c r="I204" s="228">
        <f t="shared" si="297"/>
        <v>0</v>
      </c>
      <c r="J204" s="228">
        <f t="shared" si="297"/>
        <v>0</v>
      </c>
      <c r="K204" s="228">
        <f t="shared" si="297"/>
        <v>0</v>
      </c>
      <c r="L204" s="228">
        <f t="shared" si="297"/>
        <v>0</v>
      </c>
      <c r="M204" s="228">
        <f t="shared" si="297"/>
        <v>0</v>
      </c>
      <c r="N204" s="228">
        <f t="shared" si="297"/>
        <v>0</v>
      </c>
      <c r="O204" s="228">
        <f t="shared" si="297"/>
        <v>0</v>
      </c>
      <c r="P204" s="228">
        <f t="shared" si="297"/>
        <v>0</v>
      </c>
      <c r="Q204" s="228">
        <f t="shared" si="297"/>
        <v>0</v>
      </c>
      <c r="R204" s="228">
        <f t="shared" si="297"/>
        <v>0</v>
      </c>
      <c r="S204" s="228">
        <f t="shared" si="297"/>
        <v>0</v>
      </c>
      <c r="T204" s="228">
        <f t="shared" si="297"/>
        <v>0</v>
      </c>
      <c r="U204" s="228">
        <f t="shared" si="297"/>
        <v>0</v>
      </c>
      <c r="V204" s="228">
        <f t="shared" si="297"/>
        <v>0</v>
      </c>
      <c r="W204" s="228">
        <f t="shared" si="297"/>
        <v>0</v>
      </c>
      <c r="X204" s="228">
        <f t="shared" si="297"/>
        <v>0</v>
      </c>
      <c r="Y204" s="228">
        <f t="shared" si="297"/>
        <v>0</v>
      </c>
      <c r="Z204" s="228">
        <f t="shared" si="297"/>
        <v>0</v>
      </c>
      <c r="AA204" s="228">
        <f t="shared" si="297"/>
        <v>0</v>
      </c>
      <c r="AB204" s="228">
        <f t="shared" si="297"/>
        <v>0</v>
      </c>
      <c r="AC204" s="228">
        <f t="shared" si="297"/>
        <v>0</v>
      </c>
      <c r="AD204" s="228">
        <f t="shared" si="297"/>
        <v>0</v>
      </c>
      <c r="AE204" s="228">
        <f t="shared" si="297"/>
        <v>0</v>
      </c>
      <c r="AF204" s="228">
        <f t="shared" si="297"/>
        <v>0</v>
      </c>
      <c r="AG204" s="228">
        <f t="shared" si="297"/>
        <v>0</v>
      </c>
      <c r="AH204" s="228">
        <f t="shared" si="297"/>
        <v>0</v>
      </c>
      <c r="AI204" s="228">
        <f t="shared" si="297"/>
        <v>0</v>
      </c>
      <c r="AJ204" s="228">
        <f t="shared" ref="AJ204:BD204" si="298">(IF(AJ$73=0,0,AJ129/AJ$74))</f>
        <v>0</v>
      </c>
      <c r="AK204" s="228">
        <f t="shared" si="298"/>
        <v>0</v>
      </c>
      <c r="AL204" s="228">
        <f t="shared" si="298"/>
        <v>0</v>
      </c>
      <c r="AM204" s="228">
        <f t="shared" si="298"/>
        <v>0</v>
      </c>
      <c r="AN204" s="228">
        <f t="shared" si="298"/>
        <v>0</v>
      </c>
      <c r="AO204" s="228">
        <f t="shared" si="298"/>
        <v>0</v>
      </c>
      <c r="AP204" s="228">
        <f t="shared" si="298"/>
        <v>0</v>
      </c>
      <c r="AQ204" s="228">
        <f t="shared" si="298"/>
        <v>0</v>
      </c>
      <c r="AR204" s="228">
        <f t="shared" si="298"/>
        <v>0</v>
      </c>
      <c r="AS204" s="228">
        <f t="shared" si="298"/>
        <v>0</v>
      </c>
      <c r="AT204" s="228">
        <f t="shared" si="298"/>
        <v>0</v>
      </c>
      <c r="AU204" s="228">
        <f t="shared" si="298"/>
        <v>0</v>
      </c>
      <c r="AV204" s="228">
        <f t="shared" si="298"/>
        <v>0</v>
      </c>
      <c r="AW204" s="228">
        <f t="shared" si="298"/>
        <v>0</v>
      </c>
      <c r="AX204" s="228">
        <f t="shared" si="298"/>
        <v>0</v>
      </c>
      <c r="AY204" s="228">
        <f t="shared" si="298"/>
        <v>0</v>
      </c>
      <c r="AZ204" s="228">
        <f t="shared" si="298"/>
        <v>0</v>
      </c>
      <c r="BA204" s="228">
        <f t="shared" si="298"/>
        <v>0</v>
      </c>
      <c r="BB204" s="228">
        <f t="shared" si="298"/>
        <v>0</v>
      </c>
      <c r="BC204" s="228">
        <f t="shared" si="298"/>
        <v>0</v>
      </c>
      <c r="BD204" s="228">
        <f t="shared" si="298"/>
        <v>0</v>
      </c>
      <c r="BE204" s="226"/>
      <c r="BF204" s="229">
        <f t="shared" ref="BF204:BZ204" si="299">(IF(BF$73=0,0,BF129/BF$74))</f>
        <v>0</v>
      </c>
      <c r="BG204" s="228">
        <f t="shared" si="299"/>
        <v>0</v>
      </c>
      <c r="BH204" s="228">
        <f t="shared" si="299"/>
        <v>0</v>
      </c>
      <c r="BI204" s="228">
        <f t="shared" si="299"/>
        <v>0</v>
      </c>
      <c r="BJ204" s="228">
        <f t="shared" si="299"/>
        <v>0</v>
      </c>
      <c r="BK204" s="228">
        <f t="shared" si="299"/>
        <v>0</v>
      </c>
      <c r="BL204" s="228">
        <f t="shared" si="299"/>
        <v>0</v>
      </c>
      <c r="BM204" s="228">
        <f t="shared" si="299"/>
        <v>0</v>
      </c>
      <c r="BN204" s="228">
        <f t="shared" si="299"/>
        <v>0</v>
      </c>
      <c r="BO204" s="228">
        <f t="shared" si="299"/>
        <v>0</v>
      </c>
      <c r="BP204" s="228">
        <f t="shared" si="299"/>
        <v>0</v>
      </c>
      <c r="BQ204" s="228">
        <f t="shared" si="299"/>
        <v>0</v>
      </c>
      <c r="BR204" s="228">
        <f t="shared" si="299"/>
        <v>0</v>
      </c>
      <c r="BS204" s="228">
        <f t="shared" si="299"/>
        <v>0</v>
      </c>
      <c r="BT204" s="228">
        <f t="shared" si="299"/>
        <v>0</v>
      </c>
      <c r="BU204" s="228">
        <f t="shared" si="299"/>
        <v>0</v>
      </c>
      <c r="BV204" s="228">
        <f t="shared" si="299"/>
        <v>0</v>
      </c>
      <c r="BW204" s="228">
        <f t="shared" si="299"/>
        <v>0</v>
      </c>
      <c r="BX204" s="228">
        <f t="shared" si="299"/>
        <v>0</v>
      </c>
      <c r="BY204" s="228">
        <f t="shared" si="299"/>
        <v>0</v>
      </c>
      <c r="BZ204" s="228">
        <f t="shared" si="299"/>
        <v>0</v>
      </c>
      <c r="CA204" s="225"/>
    </row>
    <row r="205" spans="1:79" x14ac:dyDescent="0.3">
      <c r="A205" s="223"/>
      <c r="B205" s="78" t="s">
        <v>375</v>
      </c>
      <c r="C205" s="225"/>
      <c r="D205" s="227">
        <f t="shared" ref="D205:AI205" si="300">(IF(D$73=0,0,D130/D$74))</f>
        <v>0.10337794030021157</v>
      </c>
      <c r="E205" s="228">
        <f t="shared" si="300"/>
        <v>0.1104067584886332</v>
      </c>
      <c r="F205" s="228">
        <f t="shared" si="300"/>
        <v>0.15269338192297535</v>
      </c>
      <c r="G205" s="228">
        <f t="shared" si="300"/>
        <v>0.12371854006286949</v>
      </c>
      <c r="H205" s="228">
        <f t="shared" si="300"/>
        <v>8.3692071765680887E-2</v>
      </c>
      <c r="I205" s="228">
        <f t="shared" si="300"/>
        <v>9.2138461283534104E-2</v>
      </c>
      <c r="J205" s="228">
        <f t="shared" si="300"/>
        <v>0.11202274922978514</v>
      </c>
      <c r="K205" s="228">
        <f t="shared" si="300"/>
        <v>0.17193737101611931</v>
      </c>
      <c r="L205" s="228">
        <f t="shared" si="300"/>
        <v>0.12613054258687659</v>
      </c>
      <c r="M205" s="228">
        <f t="shared" si="300"/>
        <v>7.2057273644039285E-2</v>
      </c>
      <c r="N205" s="228">
        <f t="shared" si="300"/>
        <v>7.8178625803739674E-2</v>
      </c>
      <c r="O205" s="228">
        <f t="shared" si="300"/>
        <v>0.10408620885099196</v>
      </c>
      <c r="P205" s="228">
        <f t="shared" si="300"/>
        <v>0.11425326445582601</v>
      </c>
      <c r="Q205" s="228">
        <f t="shared" si="300"/>
        <v>9.5465348309749995E-2</v>
      </c>
      <c r="R205" s="228">
        <f t="shared" si="300"/>
        <v>7.2899399316307248E-2</v>
      </c>
      <c r="S205" s="228">
        <f t="shared" si="300"/>
        <v>8.5348596730250248E-2</v>
      </c>
      <c r="T205" s="228">
        <f t="shared" si="300"/>
        <v>0.11071309360598129</v>
      </c>
      <c r="U205" s="228">
        <f t="shared" si="300"/>
        <v>0.12347761667788636</v>
      </c>
      <c r="V205" s="228">
        <f t="shared" si="300"/>
        <v>0.10524777845613956</v>
      </c>
      <c r="W205" s="228">
        <f t="shared" si="300"/>
        <v>9.1695225899281613E-2</v>
      </c>
      <c r="X205" s="228">
        <f t="shared" si="300"/>
        <v>8.9253365166063442E-2</v>
      </c>
      <c r="Y205" s="228">
        <f t="shared" si="300"/>
        <v>0.11187514897600205</v>
      </c>
      <c r="Z205" s="228">
        <f t="shared" si="300"/>
        <v>0.18307276906105463</v>
      </c>
      <c r="AA205" s="228">
        <f t="shared" si="300"/>
        <v>0.12687431505498512</v>
      </c>
      <c r="AB205" s="228">
        <f t="shared" si="300"/>
        <v>0.10700921582031761</v>
      </c>
      <c r="AC205" s="228">
        <f t="shared" si="300"/>
        <v>0.13256910211694431</v>
      </c>
      <c r="AD205" s="228">
        <f t="shared" si="300"/>
        <v>0.15424930948479929</v>
      </c>
      <c r="AE205" s="228">
        <f t="shared" si="300"/>
        <v>0.12898922993666012</v>
      </c>
      <c r="AF205" s="228">
        <f t="shared" si="300"/>
        <v>0.10289356734554903</v>
      </c>
      <c r="AG205" s="228">
        <f t="shared" si="300"/>
        <v>7.8886787622176449E-2</v>
      </c>
      <c r="AH205" s="228">
        <f t="shared" si="300"/>
        <v>8.374635701691073E-2</v>
      </c>
      <c r="AI205" s="228">
        <f t="shared" si="300"/>
        <v>8.7585667077999557E-2</v>
      </c>
      <c r="AJ205" s="228">
        <f t="shared" ref="AJ205:BD205" si="301">(IF(AJ$73=0,0,AJ130/AJ$74))</f>
        <v>0.11057165933770077</v>
      </c>
      <c r="AK205" s="228">
        <f t="shared" si="301"/>
        <v>0.15668677974771059</v>
      </c>
      <c r="AL205" s="228">
        <f t="shared" si="301"/>
        <v>0.1121602340069516</v>
      </c>
      <c r="AM205" s="228">
        <f t="shared" si="301"/>
        <v>5.7666044252732231E-2</v>
      </c>
      <c r="AN205" s="228">
        <f t="shared" si="301"/>
        <v>7.3009722154926709E-2</v>
      </c>
      <c r="AO205" s="228">
        <f t="shared" si="301"/>
        <v>7.2633250717699729E-2</v>
      </c>
      <c r="AP205" s="228">
        <f t="shared" si="301"/>
        <v>8.8547286317842047E-2</v>
      </c>
      <c r="AQ205" s="228">
        <f t="shared" si="301"/>
        <v>0</v>
      </c>
      <c r="AR205" s="228">
        <f t="shared" si="301"/>
        <v>0</v>
      </c>
      <c r="AS205" s="228">
        <f t="shared" si="301"/>
        <v>0</v>
      </c>
      <c r="AT205" s="228">
        <f t="shared" si="301"/>
        <v>0</v>
      </c>
      <c r="AU205" s="228">
        <f t="shared" si="301"/>
        <v>0</v>
      </c>
      <c r="AV205" s="228">
        <f t="shared" si="301"/>
        <v>0</v>
      </c>
      <c r="AW205" s="228">
        <f t="shared" si="301"/>
        <v>0</v>
      </c>
      <c r="AX205" s="228">
        <f t="shared" si="301"/>
        <v>0</v>
      </c>
      <c r="AY205" s="228">
        <f t="shared" si="301"/>
        <v>0</v>
      </c>
      <c r="AZ205" s="228">
        <f t="shared" si="301"/>
        <v>0</v>
      </c>
      <c r="BA205" s="228">
        <f t="shared" si="301"/>
        <v>0</v>
      </c>
      <c r="BB205" s="228">
        <f t="shared" si="301"/>
        <v>0</v>
      </c>
      <c r="BC205" s="228">
        <f t="shared" si="301"/>
        <v>0</v>
      </c>
      <c r="BD205" s="228">
        <f t="shared" si="301"/>
        <v>0</v>
      </c>
      <c r="BE205" s="226"/>
      <c r="BF205" s="229">
        <f t="shared" ref="BF205:BZ205" si="302">(IF(BF$73=0,0,BF130/BF$74))</f>
        <v>0.11238351046340629</v>
      </c>
      <c r="BG205" s="228">
        <f t="shared" si="302"/>
        <v>0.12000713914917766</v>
      </c>
      <c r="BH205" s="228">
        <f t="shared" si="302"/>
        <v>9.0083629471798959E-2</v>
      </c>
      <c r="BI205" s="228">
        <f t="shared" si="302"/>
        <v>9.3973530267119146E-2</v>
      </c>
      <c r="BJ205" s="228">
        <f t="shared" si="302"/>
        <v>9.8644437249072181E-2</v>
      </c>
      <c r="BK205" s="228">
        <f t="shared" si="302"/>
        <v>0.13618278081878601</v>
      </c>
      <c r="BL205" s="228">
        <f t="shared" si="302"/>
        <v>9.5037661544509378E-2</v>
      </c>
      <c r="BM205" s="228">
        <f t="shared" si="302"/>
        <v>0.11185908400086272</v>
      </c>
      <c r="BN205" s="228">
        <f t="shared" si="302"/>
        <v>7.1302221932818308E-2</v>
      </c>
      <c r="BO205" s="228">
        <f t="shared" si="302"/>
        <v>0</v>
      </c>
      <c r="BP205" s="228">
        <f t="shared" si="302"/>
        <v>0</v>
      </c>
      <c r="BQ205" s="228">
        <f t="shared" si="302"/>
        <v>0</v>
      </c>
      <c r="BR205" s="228">
        <f t="shared" si="302"/>
        <v>0.10337794030021161</v>
      </c>
      <c r="BS205" s="228">
        <f t="shared" si="302"/>
        <v>0.10554205826873672</v>
      </c>
      <c r="BT205" s="228">
        <f t="shared" si="302"/>
        <v>0.11119981724109181</v>
      </c>
      <c r="BU205" s="228">
        <f t="shared" si="302"/>
        <v>9.1454321190642729E-2</v>
      </c>
      <c r="BV205" s="228">
        <f t="shared" si="302"/>
        <v>0</v>
      </c>
      <c r="BW205" s="228">
        <f t="shared" si="302"/>
        <v>0.10840333958586561</v>
      </c>
      <c r="BX205" s="228">
        <f t="shared" si="302"/>
        <v>9.1454321190642729E-2</v>
      </c>
      <c r="BY205" s="228">
        <f t="shared" si="302"/>
        <v>0.10554205826873672</v>
      </c>
      <c r="BZ205" s="228">
        <f t="shared" si="302"/>
        <v>0.10554205826873672</v>
      </c>
      <c r="CA205" s="225"/>
    </row>
    <row r="206" spans="1:79" x14ac:dyDescent="0.3">
      <c r="A206" s="223"/>
      <c r="B206" s="78" t="s">
        <v>103</v>
      </c>
      <c r="C206" s="225"/>
      <c r="D206" s="227">
        <f t="shared" ref="D206:AI206" si="303">(IF(D$73=0,0,D131/D$74))</f>
        <v>0</v>
      </c>
      <c r="E206" s="228">
        <f t="shared" si="303"/>
        <v>0</v>
      </c>
      <c r="F206" s="228">
        <f t="shared" si="303"/>
        <v>0</v>
      </c>
      <c r="G206" s="228">
        <f t="shared" si="303"/>
        <v>0</v>
      </c>
      <c r="H206" s="228">
        <f t="shared" si="303"/>
        <v>0</v>
      </c>
      <c r="I206" s="228">
        <f t="shared" si="303"/>
        <v>0</v>
      </c>
      <c r="J206" s="228">
        <f t="shared" si="303"/>
        <v>0</v>
      </c>
      <c r="K206" s="228">
        <f t="shared" si="303"/>
        <v>0</v>
      </c>
      <c r="L206" s="228">
        <f t="shared" si="303"/>
        <v>0</v>
      </c>
      <c r="M206" s="228">
        <f t="shared" si="303"/>
        <v>0</v>
      </c>
      <c r="N206" s="228">
        <f t="shared" si="303"/>
        <v>0</v>
      </c>
      <c r="O206" s="228">
        <f t="shared" si="303"/>
        <v>0</v>
      </c>
      <c r="P206" s="228">
        <f t="shared" si="303"/>
        <v>0</v>
      </c>
      <c r="Q206" s="228">
        <f t="shared" si="303"/>
        <v>0</v>
      </c>
      <c r="R206" s="228">
        <f t="shared" si="303"/>
        <v>0</v>
      </c>
      <c r="S206" s="228">
        <f t="shared" si="303"/>
        <v>0</v>
      </c>
      <c r="T206" s="228">
        <f t="shared" si="303"/>
        <v>0</v>
      </c>
      <c r="U206" s="228">
        <f t="shared" si="303"/>
        <v>0</v>
      </c>
      <c r="V206" s="228">
        <f t="shared" si="303"/>
        <v>0</v>
      </c>
      <c r="W206" s="228">
        <f t="shared" si="303"/>
        <v>0</v>
      </c>
      <c r="X206" s="228">
        <f t="shared" si="303"/>
        <v>0</v>
      </c>
      <c r="Y206" s="228">
        <f t="shared" si="303"/>
        <v>0</v>
      </c>
      <c r="Z206" s="228">
        <f t="shared" si="303"/>
        <v>0</v>
      </c>
      <c r="AA206" s="228">
        <f t="shared" si="303"/>
        <v>0</v>
      </c>
      <c r="AB206" s="228">
        <f t="shared" si="303"/>
        <v>0</v>
      </c>
      <c r="AC206" s="228">
        <f t="shared" si="303"/>
        <v>0</v>
      </c>
      <c r="AD206" s="228">
        <f t="shared" si="303"/>
        <v>0</v>
      </c>
      <c r="AE206" s="228">
        <f t="shared" si="303"/>
        <v>0</v>
      </c>
      <c r="AF206" s="228">
        <f t="shared" si="303"/>
        <v>0</v>
      </c>
      <c r="AG206" s="228">
        <f t="shared" si="303"/>
        <v>0</v>
      </c>
      <c r="AH206" s="228">
        <f t="shared" si="303"/>
        <v>0</v>
      </c>
      <c r="AI206" s="228">
        <f t="shared" si="303"/>
        <v>0</v>
      </c>
      <c r="AJ206" s="228">
        <f t="shared" ref="AJ206:BD206" si="304">(IF(AJ$73=0,0,AJ131/AJ$74))</f>
        <v>0</v>
      </c>
      <c r="AK206" s="228">
        <f t="shared" si="304"/>
        <v>0</v>
      </c>
      <c r="AL206" s="228">
        <f t="shared" si="304"/>
        <v>0</v>
      </c>
      <c r="AM206" s="228">
        <f t="shared" si="304"/>
        <v>0</v>
      </c>
      <c r="AN206" s="228">
        <f t="shared" si="304"/>
        <v>0</v>
      </c>
      <c r="AO206" s="228">
        <f t="shared" si="304"/>
        <v>0</v>
      </c>
      <c r="AP206" s="228">
        <f t="shared" si="304"/>
        <v>0</v>
      </c>
      <c r="AQ206" s="228">
        <f t="shared" si="304"/>
        <v>0</v>
      </c>
      <c r="AR206" s="228">
        <f t="shared" si="304"/>
        <v>0</v>
      </c>
      <c r="AS206" s="228">
        <f t="shared" si="304"/>
        <v>0</v>
      </c>
      <c r="AT206" s="228">
        <f t="shared" si="304"/>
        <v>0</v>
      </c>
      <c r="AU206" s="228">
        <f t="shared" si="304"/>
        <v>0</v>
      </c>
      <c r="AV206" s="228">
        <f t="shared" si="304"/>
        <v>0</v>
      </c>
      <c r="AW206" s="228">
        <f t="shared" si="304"/>
        <v>0</v>
      </c>
      <c r="AX206" s="228">
        <f t="shared" si="304"/>
        <v>0</v>
      </c>
      <c r="AY206" s="228">
        <f t="shared" si="304"/>
        <v>0</v>
      </c>
      <c r="AZ206" s="228">
        <f t="shared" si="304"/>
        <v>0</v>
      </c>
      <c r="BA206" s="228">
        <f t="shared" si="304"/>
        <v>0</v>
      </c>
      <c r="BB206" s="228">
        <f t="shared" si="304"/>
        <v>0</v>
      </c>
      <c r="BC206" s="228">
        <f t="shared" si="304"/>
        <v>0</v>
      </c>
      <c r="BD206" s="228">
        <f t="shared" si="304"/>
        <v>0</v>
      </c>
      <c r="BE206" s="226"/>
      <c r="BF206" s="229">
        <f t="shared" ref="BF206:BZ206" si="305">(IF(BF$73=0,0,BF131/BF$74))</f>
        <v>0</v>
      </c>
      <c r="BG206" s="228">
        <f t="shared" si="305"/>
        <v>0</v>
      </c>
      <c r="BH206" s="228">
        <f t="shared" si="305"/>
        <v>0</v>
      </c>
      <c r="BI206" s="228">
        <f t="shared" si="305"/>
        <v>0</v>
      </c>
      <c r="BJ206" s="228">
        <f t="shared" si="305"/>
        <v>0</v>
      </c>
      <c r="BK206" s="228">
        <f t="shared" si="305"/>
        <v>0</v>
      </c>
      <c r="BL206" s="228">
        <f t="shared" si="305"/>
        <v>0</v>
      </c>
      <c r="BM206" s="228">
        <f t="shared" si="305"/>
        <v>0</v>
      </c>
      <c r="BN206" s="228">
        <f t="shared" si="305"/>
        <v>0</v>
      </c>
      <c r="BO206" s="228">
        <f t="shared" si="305"/>
        <v>0</v>
      </c>
      <c r="BP206" s="228">
        <f t="shared" si="305"/>
        <v>0</v>
      </c>
      <c r="BQ206" s="228">
        <f t="shared" si="305"/>
        <v>0</v>
      </c>
      <c r="BR206" s="228">
        <f t="shared" si="305"/>
        <v>0</v>
      </c>
      <c r="BS206" s="228">
        <f t="shared" si="305"/>
        <v>0</v>
      </c>
      <c r="BT206" s="228">
        <f t="shared" si="305"/>
        <v>0</v>
      </c>
      <c r="BU206" s="228">
        <f t="shared" si="305"/>
        <v>0</v>
      </c>
      <c r="BV206" s="228">
        <f t="shared" si="305"/>
        <v>0</v>
      </c>
      <c r="BW206" s="228">
        <f t="shared" si="305"/>
        <v>0</v>
      </c>
      <c r="BX206" s="228">
        <f t="shared" si="305"/>
        <v>0</v>
      </c>
      <c r="BY206" s="228">
        <f t="shared" si="305"/>
        <v>0</v>
      </c>
      <c r="BZ206" s="228">
        <f t="shared" si="305"/>
        <v>0</v>
      </c>
      <c r="CA206" s="225"/>
    </row>
    <row r="207" spans="1:79" x14ac:dyDescent="0.3">
      <c r="A207" s="223"/>
      <c r="B207" s="78" t="s">
        <v>105</v>
      </c>
      <c r="C207" s="225"/>
      <c r="D207" s="227">
        <f t="shared" ref="D207:AI207" si="306">(IF(D$73=0,0,D132/D$74))</f>
        <v>0</v>
      </c>
      <c r="E207" s="228">
        <f t="shared" si="306"/>
        <v>0</v>
      </c>
      <c r="F207" s="228">
        <f t="shared" si="306"/>
        <v>0</v>
      </c>
      <c r="G207" s="228">
        <f t="shared" si="306"/>
        <v>0</v>
      </c>
      <c r="H207" s="228">
        <f t="shared" si="306"/>
        <v>0</v>
      </c>
      <c r="I207" s="228">
        <f t="shared" si="306"/>
        <v>0</v>
      </c>
      <c r="J207" s="228">
        <f t="shared" si="306"/>
        <v>0</v>
      </c>
      <c r="K207" s="228">
        <f t="shared" si="306"/>
        <v>0</v>
      </c>
      <c r="L207" s="228">
        <f t="shared" si="306"/>
        <v>0</v>
      </c>
      <c r="M207" s="228">
        <f t="shared" si="306"/>
        <v>0</v>
      </c>
      <c r="N207" s="228">
        <f t="shared" si="306"/>
        <v>0</v>
      </c>
      <c r="O207" s="228">
        <f t="shared" si="306"/>
        <v>0</v>
      </c>
      <c r="P207" s="228">
        <f t="shared" si="306"/>
        <v>0</v>
      </c>
      <c r="Q207" s="228">
        <f t="shared" si="306"/>
        <v>0</v>
      </c>
      <c r="R207" s="228">
        <f t="shared" si="306"/>
        <v>0</v>
      </c>
      <c r="S207" s="228">
        <f t="shared" si="306"/>
        <v>0</v>
      </c>
      <c r="T207" s="228">
        <f t="shared" si="306"/>
        <v>0</v>
      </c>
      <c r="U207" s="228">
        <f t="shared" si="306"/>
        <v>0</v>
      </c>
      <c r="V207" s="228">
        <f t="shared" si="306"/>
        <v>0</v>
      </c>
      <c r="W207" s="228">
        <f t="shared" si="306"/>
        <v>0</v>
      </c>
      <c r="X207" s="228">
        <f t="shared" si="306"/>
        <v>0</v>
      </c>
      <c r="Y207" s="228">
        <f t="shared" si="306"/>
        <v>0</v>
      </c>
      <c r="Z207" s="228">
        <f t="shared" si="306"/>
        <v>0</v>
      </c>
      <c r="AA207" s="228">
        <f t="shared" si="306"/>
        <v>0</v>
      </c>
      <c r="AB207" s="228">
        <f t="shared" si="306"/>
        <v>0</v>
      </c>
      <c r="AC207" s="228">
        <f t="shared" si="306"/>
        <v>0</v>
      </c>
      <c r="AD207" s="228">
        <f t="shared" si="306"/>
        <v>0</v>
      </c>
      <c r="AE207" s="228">
        <f t="shared" si="306"/>
        <v>0</v>
      </c>
      <c r="AF207" s="228">
        <f t="shared" si="306"/>
        <v>0</v>
      </c>
      <c r="AG207" s="228">
        <f t="shared" si="306"/>
        <v>0</v>
      </c>
      <c r="AH207" s="228">
        <f t="shared" si="306"/>
        <v>0</v>
      </c>
      <c r="AI207" s="228">
        <f t="shared" si="306"/>
        <v>0</v>
      </c>
      <c r="AJ207" s="228">
        <f t="shared" ref="AJ207:BD207" si="307">(IF(AJ$73=0,0,AJ132/AJ$74))</f>
        <v>0</v>
      </c>
      <c r="AK207" s="228">
        <f t="shared" si="307"/>
        <v>0</v>
      </c>
      <c r="AL207" s="228">
        <f t="shared" si="307"/>
        <v>0</v>
      </c>
      <c r="AM207" s="228">
        <f t="shared" si="307"/>
        <v>0</v>
      </c>
      <c r="AN207" s="228">
        <f t="shared" si="307"/>
        <v>0</v>
      </c>
      <c r="AO207" s="228">
        <f t="shared" si="307"/>
        <v>0</v>
      </c>
      <c r="AP207" s="228">
        <f t="shared" si="307"/>
        <v>0</v>
      </c>
      <c r="AQ207" s="228">
        <f t="shared" si="307"/>
        <v>0</v>
      </c>
      <c r="AR207" s="228">
        <f t="shared" si="307"/>
        <v>0</v>
      </c>
      <c r="AS207" s="228">
        <f t="shared" si="307"/>
        <v>0</v>
      </c>
      <c r="AT207" s="228">
        <f t="shared" si="307"/>
        <v>0</v>
      </c>
      <c r="AU207" s="228">
        <f t="shared" si="307"/>
        <v>0</v>
      </c>
      <c r="AV207" s="228">
        <f t="shared" si="307"/>
        <v>0</v>
      </c>
      <c r="AW207" s="228">
        <f t="shared" si="307"/>
        <v>0</v>
      </c>
      <c r="AX207" s="228">
        <f t="shared" si="307"/>
        <v>0</v>
      </c>
      <c r="AY207" s="228">
        <f t="shared" si="307"/>
        <v>0</v>
      </c>
      <c r="AZ207" s="228">
        <f t="shared" si="307"/>
        <v>0</v>
      </c>
      <c r="BA207" s="228">
        <f t="shared" si="307"/>
        <v>0</v>
      </c>
      <c r="BB207" s="228">
        <f t="shared" si="307"/>
        <v>0</v>
      </c>
      <c r="BC207" s="228">
        <f t="shared" si="307"/>
        <v>0</v>
      </c>
      <c r="BD207" s="228">
        <f t="shared" si="307"/>
        <v>0</v>
      </c>
      <c r="BE207" s="226"/>
      <c r="BF207" s="229">
        <f t="shared" ref="BF207:BZ207" si="308">(IF(BF$73=0,0,BF132/BF$74))</f>
        <v>0</v>
      </c>
      <c r="BG207" s="228">
        <f t="shared" si="308"/>
        <v>0</v>
      </c>
      <c r="BH207" s="228">
        <f t="shared" si="308"/>
        <v>0</v>
      </c>
      <c r="BI207" s="228">
        <f t="shared" si="308"/>
        <v>0</v>
      </c>
      <c r="BJ207" s="228">
        <f t="shared" si="308"/>
        <v>0</v>
      </c>
      <c r="BK207" s="228">
        <f t="shared" si="308"/>
        <v>0</v>
      </c>
      <c r="BL207" s="228">
        <f t="shared" si="308"/>
        <v>0</v>
      </c>
      <c r="BM207" s="228">
        <f t="shared" si="308"/>
        <v>0</v>
      </c>
      <c r="BN207" s="228">
        <f t="shared" si="308"/>
        <v>0</v>
      </c>
      <c r="BO207" s="228">
        <f t="shared" si="308"/>
        <v>0</v>
      </c>
      <c r="BP207" s="228">
        <f t="shared" si="308"/>
        <v>0</v>
      </c>
      <c r="BQ207" s="228">
        <f t="shared" si="308"/>
        <v>0</v>
      </c>
      <c r="BR207" s="228">
        <f t="shared" si="308"/>
        <v>0</v>
      </c>
      <c r="BS207" s="228">
        <f t="shared" si="308"/>
        <v>0</v>
      </c>
      <c r="BT207" s="228">
        <f t="shared" si="308"/>
        <v>0</v>
      </c>
      <c r="BU207" s="228">
        <f t="shared" si="308"/>
        <v>0</v>
      </c>
      <c r="BV207" s="228">
        <f t="shared" si="308"/>
        <v>0</v>
      </c>
      <c r="BW207" s="228">
        <f t="shared" si="308"/>
        <v>0</v>
      </c>
      <c r="BX207" s="228">
        <f t="shared" si="308"/>
        <v>0</v>
      </c>
      <c r="BY207" s="228">
        <f t="shared" si="308"/>
        <v>0</v>
      </c>
      <c r="BZ207" s="228">
        <f t="shared" si="308"/>
        <v>0</v>
      </c>
      <c r="CA207" s="225"/>
    </row>
    <row r="208" spans="1:79" x14ac:dyDescent="0.3">
      <c r="A208" s="241"/>
      <c r="B208" s="160" t="s">
        <v>376</v>
      </c>
      <c r="C208" s="225"/>
      <c r="D208" s="238">
        <f t="shared" ref="D208:AI208" si="309">(IF(D$73=0,0,D133/D$74))</f>
        <v>0.44987350668855924</v>
      </c>
      <c r="E208" s="238">
        <f t="shared" si="309"/>
        <v>0.48737429950270911</v>
      </c>
      <c r="F208" s="238">
        <f t="shared" si="309"/>
        <v>0.6906465967100831</v>
      </c>
      <c r="G208" s="238">
        <f t="shared" si="309"/>
        <v>0.51408051649149933</v>
      </c>
      <c r="H208" s="238">
        <f t="shared" si="309"/>
        <v>0.37431088931342349</v>
      </c>
      <c r="I208" s="238">
        <f t="shared" si="309"/>
        <v>0.45486062735090887</v>
      </c>
      <c r="J208" s="238">
        <f t="shared" si="309"/>
        <v>0.55205775917835165</v>
      </c>
      <c r="K208" s="238">
        <f t="shared" si="309"/>
        <v>0.80252292758696575</v>
      </c>
      <c r="L208" s="238">
        <f t="shared" si="309"/>
        <v>0.61117090367626026</v>
      </c>
      <c r="M208" s="238">
        <f t="shared" si="309"/>
        <v>0.27222821465999641</v>
      </c>
      <c r="N208" s="238">
        <f t="shared" si="309"/>
        <v>0.29548626628345936</v>
      </c>
      <c r="O208" s="238">
        <f t="shared" si="309"/>
        <v>0.37644869589743912</v>
      </c>
      <c r="P208" s="238">
        <f t="shared" si="309"/>
        <v>0.41815615010985613</v>
      </c>
      <c r="Q208" s="238">
        <f t="shared" si="309"/>
        <v>0.33892637904971706</v>
      </c>
      <c r="R208" s="238">
        <f t="shared" si="309"/>
        <v>0.31712976704641205</v>
      </c>
      <c r="S208" s="238">
        <f t="shared" si="309"/>
        <v>0.37128674382297361</v>
      </c>
      <c r="T208" s="238">
        <f t="shared" si="309"/>
        <v>0.48162835240808938</v>
      </c>
      <c r="U208" s="238">
        <f t="shared" si="309"/>
        <v>0.53715707097389909</v>
      </c>
      <c r="V208" s="238">
        <f t="shared" si="309"/>
        <v>0.46153623297525653</v>
      </c>
      <c r="W208" s="238">
        <f t="shared" si="309"/>
        <v>0.4021051062945345</v>
      </c>
      <c r="X208" s="238">
        <f t="shared" si="309"/>
        <v>0.39139697334587203</v>
      </c>
      <c r="Y208" s="238">
        <f t="shared" si="309"/>
        <v>0.49059880958387636</v>
      </c>
      <c r="Z208" s="238">
        <f t="shared" si="309"/>
        <v>0.80569912434736168</v>
      </c>
      <c r="AA208" s="238">
        <f t="shared" si="309"/>
        <v>0.55837099676949586</v>
      </c>
      <c r="AB208" s="238">
        <f t="shared" si="309"/>
        <v>0.47094514342968374</v>
      </c>
      <c r="AC208" s="238">
        <f t="shared" si="309"/>
        <v>0.58343362608732197</v>
      </c>
      <c r="AD208" s="238">
        <f t="shared" si="309"/>
        <v>0.67884772935095095</v>
      </c>
      <c r="AE208" s="238">
        <f t="shared" si="309"/>
        <v>0.56178448029709871</v>
      </c>
      <c r="AF208" s="238">
        <f t="shared" si="309"/>
        <v>0.44813050892325129</v>
      </c>
      <c r="AG208" s="238">
        <f t="shared" si="309"/>
        <v>0.34357421164847596</v>
      </c>
      <c r="AH208" s="238">
        <f t="shared" si="309"/>
        <v>0.36473900709867801</v>
      </c>
      <c r="AI208" s="238">
        <f t="shared" si="309"/>
        <v>0.38452992976968764</v>
      </c>
      <c r="AJ208" s="238">
        <f t="shared" ref="AJ208:BD208" si="310">(IF(AJ$73=0,0,AJ133/AJ$74))</f>
        <v>0.48544600752745687</v>
      </c>
      <c r="AK208" s="238">
        <f t="shared" si="310"/>
        <v>0.68790657675266953</v>
      </c>
      <c r="AL208" s="238">
        <f t="shared" si="310"/>
        <v>0.49242037361245716</v>
      </c>
      <c r="AM208" s="238">
        <f t="shared" si="310"/>
        <v>0.25453489505874771</v>
      </c>
      <c r="AN208" s="238">
        <f t="shared" si="310"/>
        <v>0.322261084625934</v>
      </c>
      <c r="AO208" s="238">
        <f t="shared" si="310"/>
        <v>0.32059935944590934</v>
      </c>
      <c r="AP208" s="238">
        <f t="shared" si="310"/>
        <v>0.39084307797965417</v>
      </c>
      <c r="AQ208" s="238">
        <f t="shared" si="310"/>
        <v>0</v>
      </c>
      <c r="AR208" s="238">
        <f t="shared" si="310"/>
        <v>0</v>
      </c>
      <c r="AS208" s="238">
        <f t="shared" si="310"/>
        <v>0</v>
      </c>
      <c r="AT208" s="238">
        <f t="shared" si="310"/>
        <v>0</v>
      </c>
      <c r="AU208" s="238">
        <f t="shared" si="310"/>
        <v>0</v>
      </c>
      <c r="AV208" s="238">
        <f t="shared" si="310"/>
        <v>0</v>
      </c>
      <c r="AW208" s="238">
        <f t="shared" si="310"/>
        <v>0</v>
      </c>
      <c r="AX208" s="238">
        <f t="shared" si="310"/>
        <v>0</v>
      </c>
      <c r="AY208" s="238">
        <f t="shared" si="310"/>
        <v>0</v>
      </c>
      <c r="AZ208" s="238">
        <f t="shared" si="310"/>
        <v>0</v>
      </c>
      <c r="BA208" s="238">
        <f t="shared" si="310"/>
        <v>0</v>
      </c>
      <c r="BB208" s="238">
        <f t="shared" si="310"/>
        <v>0</v>
      </c>
      <c r="BC208" s="238">
        <f t="shared" si="310"/>
        <v>0</v>
      </c>
      <c r="BD208" s="238">
        <f t="shared" si="310"/>
        <v>0</v>
      </c>
      <c r="BE208" s="226"/>
      <c r="BF208" s="239">
        <f t="shared" ref="BF208:BZ208" si="311">(IF(BF$73=0,0,BF133/BF$74))</f>
        <v>0.49281761954848602</v>
      </c>
      <c r="BG208" s="238">
        <f t="shared" si="311"/>
        <v>0.580996532563681</v>
      </c>
      <c r="BH208" s="238">
        <f t="shared" si="311"/>
        <v>0.33122730873286721</v>
      </c>
      <c r="BI208" s="238">
        <f t="shared" si="311"/>
        <v>0.40880726098759401</v>
      </c>
      <c r="BJ208" s="238">
        <f t="shared" si="311"/>
        <v>0.43257903054812658</v>
      </c>
      <c r="BK208" s="238">
        <f t="shared" si="311"/>
        <v>0.59933734448672848</v>
      </c>
      <c r="BL208" s="238">
        <f t="shared" si="311"/>
        <v>0.41391582324858556</v>
      </c>
      <c r="BM208" s="238">
        <f t="shared" si="311"/>
        <v>0.4910982258849258</v>
      </c>
      <c r="BN208" s="238">
        <f t="shared" si="311"/>
        <v>0.31472426819471927</v>
      </c>
      <c r="BO208" s="238">
        <f t="shared" si="311"/>
        <v>0</v>
      </c>
      <c r="BP208" s="238">
        <f t="shared" si="311"/>
        <v>0</v>
      </c>
      <c r="BQ208" s="238">
        <f t="shared" si="311"/>
        <v>0</v>
      </c>
      <c r="BR208" s="238">
        <f t="shared" si="311"/>
        <v>0.44987350668855913</v>
      </c>
      <c r="BS208" s="238">
        <f t="shared" si="311"/>
        <v>0.45313766866656946</v>
      </c>
      <c r="BT208" s="238">
        <f t="shared" si="311"/>
        <v>0.48743232916415358</v>
      </c>
      <c r="BU208" s="238">
        <f t="shared" si="311"/>
        <v>0.4009777477164379</v>
      </c>
      <c r="BV208" s="238">
        <f t="shared" si="311"/>
        <v>0</v>
      </c>
      <c r="BW208" s="238">
        <f t="shared" si="311"/>
        <v>0.47048140349841389</v>
      </c>
      <c r="BX208" s="238">
        <f t="shared" si="311"/>
        <v>0.4009777477164379</v>
      </c>
      <c r="BY208" s="238">
        <f t="shared" si="311"/>
        <v>0.45313766866656946</v>
      </c>
      <c r="BZ208" s="238">
        <f t="shared" si="311"/>
        <v>0.45313766866656946</v>
      </c>
      <c r="CA208" s="225"/>
    </row>
    <row r="209" spans="1:79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8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21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x14ac:dyDescent="0.3">
      <c r="A212" s="248"/>
      <c r="B212" s="160" t="s">
        <v>338</v>
      </c>
      <c r="C212" s="250"/>
      <c r="D212" s="161">
        <f>SUM(E212:BD212)</f>
        <v>-82492.209999999992</v>
      </c>
      <c r="E212" s="77">
        <f t="shared" ref="E212:AJ212" si="312">IF(E$73=0,0,E73-E302)</f>
        <v>8395.0899999999983</v>
      </c>
      <c r="F212" s="77">
        <f t="shared" si="312"/>
        <v>-1920.3600000000006</v>
      </c>
      <c r="G212" s="77">
        <f t="shared" si="312"/>
        <v>6534.090000000002</v>
      </c>
      <c r="H212" s="77">
        <f t="shared" si="312"/>
        <v>1097.3900000000031</v>
      </c>
      <c r="I212" s="77">
        <f t="shared" si="312"/>
        <v>5739.989999999998</v>
      </c>
      <c r="J212" s="77">
        <f t="shared" si="312"/>
        <v>2997.8300000000017</v>
      </c>
      <c r="K212" s="77">
        <f t="shared" si="312"/>
        <v>-3171.8899999999994</v>
      </c>
      <c r="L212" s="77">
        <f t="shared" si="312"/>
        <v>3340.6100000000042</v>
      </c>
      <c r="M212" s="77">
        <f t="shared" si="312"/>
        <v>-1793.8199999999997</v>
      </c>
      <c r="N212" s="77">
        <f t="shared" si="312"/>
        <v>1815.3100000000013</v>
      </c>
      <c r="O212" s="77">
        <f t="shared" si="312"/>
        <v>-5486.4200000000019</v>
      </c>
      <c r="P212" s="77">
        <f t="shared" si="312"/>
        <v>-3561.6399999999958</v>
      </c>
      <c r="Q212" s="77">
        <f t="shared" si="312"/>
        <v>904.65000000000146</v>
      </c>
      <c r="R212" s="77">
        <f t="shared" si="312"/>
        <v>-2991.8099999999977</v>
      </c>
      <c r="S212" s="77">
        <f t="shared" si="312"/>
        <v>-3782.8100000000013</v>
      </c>
      <c r="T212" s="77">
        <f t="shared" si="312"/>
        <v>-5512.9199999999983</v>
      </c>
      <c r="U212" s="77">
        <f t="shared" si="312"/>
        <v>-3400.0799999999981</v>
      </c>
      <c r="V212" s="77">
        <f t="shared" si="312"/>
        <v>1818.739999999998</v>
      </c>
      <c r="W212" s="77">
        <f t="shared" si="312"/>
        <v>-4930.4700000000012</v>
      </c>
      <c r="X212" s="77">
        <f t="shared" si="312"/>
        <v>-4486.3899999999994</v>
      </c>
      <c r="Y212" s="77">
        <f t="shared" si="312"/>
        <v>-4483.4500000000007</v>
      </c>
      <c r="Z212" s="77">
        <f t="shared" si="312"/>
        <v>-7433.7199999999975</v>
      </c>
      <c r="AA212" s="77">
        <f t="shared" si="312"/>
        <v>2374.3099999999977</v>
      </c>
      <c r="AB212" s="77">
        <f t="shared" si="312"/>
        <v>-2997.9099999999962</v>
      </c>
      <c r="AC212" s="77">
        <f t="shared" si="312"/>
        <v>-3906.8900000000031</v>
      </c>
      <c r="AD212" s="77">
        <f t="shared" si="312"/>
        <v>-3664.8600000000006</v>
      </c>
      <c r="AE212" s="77">
        <f t="shared" si="312"/>
        <v>-7584.34</v>
      </c>
      <c r="AF212" s="77">
        <f t="shared" si="312"/>
        <v>-2980.3999999999978</v>
      </c>
      <c r="AG212" s="77">
        <f t="shared" si="312"/>
        <v>-6271.6399999999994</v>
      </c>
      <c r="AH212" s="77">
        <f t="shared" si="312"/>
        <v>-3752.84</v>
      </c>
      <c r="AI212" s="77">
        <f t="shared" si="312"/>
        <v>-1653.6500000000015</v>
      </c>
      <c r="AJ212" s="77">
        <f t="shared" si="312"/>
        <v>-6767.5099999999984</v>
      </c>
      <c r="AK212" s="77">
        <f t="shared" ref="AK212:BD212" si="313">IF(AK$73=0,0,AK73-AK302)</f>
        <v>-9381.77</v>
      </c>
      <c r="AL212" s="77">
        <f t="shared" si="313"/>
        <v>-1428.9900000000016</v>
      </c>
      <c r="AM212" s="77">
        <f t="shared" si="313"/>
        <v>-3095.2700000000041</v>
      </c>
      <c r="AN212" s="77">
        <f t="shared" si="313"/>
        <v>-5171.3800000000047</v>
      </c>
      <c r="AO212" s="77">
        <f t="shared" si="313"/>
        <v>-3188.1500000000015</v>
      </c>
      <c r="AP212" s="77">
        <f t="shared" si="313"/>
        <v>-2708.84</v>
      </c>
      <c r="AQ212" s="77">
        <f t="shared" si="313"/>
        <v>0</v>
      </c>
      <c r="AR212" s="77">
        <f t="shared" si="313"/>
        <v>0</v>
      </c>
      <c r="AS212" s="77">
        <f t="shared" si="313"/>
        <v>0</v>
      </c>
      <c r="AT212" s="77">
        <f t="shared" si="313"/>
        <v>0</v>
      </c>
      <c r="AU212" s="77">
        <f t="shared" si="313"/>
        <v>0</v>
      </c>
      <c r="AV212" s="77">
        <f t="shared" si="313"/>
        <v>0</v>
      </c>
      <c r="AW212" s="77">
        <f t="shared" si="313"/>
        <v>0</v>
      </c>
      <c r="AX212" s="77">
        <f t="shared" si="313"/>
        <v>0</v>
      </c>
      <c r="AY212" s="77">
        <f t="shared" si="313"/>
        <v>0</v>
      </c>
      <c r="AZ212" s="77">
        <f t="shared" si="313"/>
        <v>0</v>
      </c>
      <c r="BA212" s="77">
        <f t="shared" si="313"/>
        <v>0</v>
      </c>
      <c r="BB212" s="77">
        <f t="shared" si="313"/>
        <v>0</v>
      </c>
      <c r="BC212" s="77">
        <f t="shared" si="313"/>
        <v>0</v>
      </c>
      <c r="BD212" s="77">
        <f t="shared" si="313"/>
        <v>0</v>
      </c>
      <c r="BE212" s="251"/>
      <c r="BF212" s="163">
        <f>SUM(E212:H212)</f>
        <v>14106.210000000003</v>
      </c>
      <c r="BG212" s="77">
        <f>SUM(I212:L212)</f>
        <v>8906.5400000000045</v>
      </c>
      <c r="BH212" s="77">
        <f>SUM(M212:Q212)</f>
        <v>-8121.9199999999946</v>
      </c>
      <c r="BI212" s="77">
        <f>SUM(R212:U212)</f>
        <v>-15687.619999999995</v>
      </c>
      <c r="BJ212" s="77">
        <f>SUM(V212:Y212)</f>
        <v>-12081.570000000003</v>
      </c>
      <c r="BK212" s="77">
        <f>SUM(Z212:AD212)</f>
        <v>-15629.07</v>
      </c>
      <c r="BL212" s="77">
        <f>SUM(AE212:AH212)</f>
        <v>-20589.219999999998</v>
      </c>
      <c r="BM212" s="77">
        <f>SUM(AI212:AL212)</f>
        <v>-19231.920000000002</v>
      </c>
      <c r="BN212" s="77">
        <f>SUM(AM212:AQ212)</f>
        <v>-14163.64000000001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-82492.209999999992</v>
      </c>
      <c r="BS212" s="77">
        <f>SUM(BF212:BH212)</f>
        <v>14890.830000000013</v>
      </c>
      <c r="BT212" s="77">
        <f>SUM(BI212:BK212)</f>
        <v>-43398.259999999995</v>
      </c>
      <c r="BU212" s="77">
        <f>SUM(BL212:BN212)</f>
        <v>-53984.780000000013</v>
      </c>
      <c r="BV212" s="77">
        <f>SUM(BO212:BQ212)</f>
        <v>0</v>
      </c>
      <c r="BW212" s="77">
        <f>SUM(BF212:BK212)</f>
        <v>-28507.429999999986</v>
      </c>
      <c r="BX212" s="77">
        <f>SUM(BL212:BQ212)</f>
        <v>-53984.780000000013</v>
      </c>
      <c r="BY212" s="77">
        <f>IF(Info!$O$3="Q1",$BS212,IF(Info!$O$3="Q2",$BS212+$BT212,IF(Info!$O$3="Q3",$BS212+$BT212+$BU212,$BR212)))</f>
        <v>14890.830000000013</v>
      </c>
      <c r="BZ212" s="77">
        <f>IF(Info!$O$3="Q1",$BS212,IF(Info!$O$3="Q2",$BT212,IF(Info!$O$3="Q3",$BU212,$BV212)))</f>
        <v>14890.830000000013</v>
      </c>
      <c r="CA212" s="48"/>
    </row>
    <row r="213" spans="1:79" x14ac:dyDescent="0.3">
      <c r="A213" s="248"/>
      <c r="B213" s="160" t="s">
        <v>339</v>
      </c>
      <c r="C213" s="250"/>
      <c r="D213" s="161">
        <f>SUM(E213:BD213)</f>
        <v>-68743.508333333317</v>
      </c>
      <c r="E213" s="77">
        <f t="shared" ref="E213:AJ213" si="314">IF(E$73=0,0,E74-E303)</f>
        <v>6995.908333333331</v>
      </c>
      <c r="F213" s="77">
        <f t="shared" si="314"/>
        <v>-1600.2999999999993</v>
      </c>
      <c r="G213" s="77">
        <f t="shared" si="314"/>
        <v>5445.0750000000025</v>
      </c>
      <c r="H213" s="77">
        <f t="shared" si="314"/>
        <v>914.49166666666861</v>
      </c>
      <c r="I213" s="77">
        <f t="shared" si="314"/>
        <v>4783.3249999999971</v>
      </c>
      <c r="J213" s="77">
        <f t="shared" si="314"/>
        <v>2498.1916666666693</v>
      </c>
      <c r="K213" s="77">
        <f t="shared" si="314"/>
        <v>-2643.2416666666686</v>
      </c>
      <c r="L213" s="77">
        <f t="shared" si="314"/>
        <v>2783.841666666669</v>
      </c>
      <c r="M213" s="77">
        <f t="shared" si="314"/>
        <v>-1494.8499999999985</v>
      </c>
      <c r="N213" s="77">
        <f t="shared" si="314"/>
        <v>1512.758333333335</v>
      </c>
      <c r="O213" s="77">
        <f t="shared" si="314"/>
        <v>-4572.0166666666701</v>
      </c>
      <c r="P213" s="77">
        <f t="shared" si="314"/>
        <v>-2968.0333333333292</v>
      </c>
      <c r="Q213" s="77">
        <f t="shared" si="314"/>
        <v>753.875</v>
      </c>
      <c r="R213" s="77">
        <f t="shared" si="314"/>
        <v>-2493.1749999999993</v>
      </c>
      <c r="S213" s="77">
        <f t="shared" si="314"/>
        <v>-3152.3416666666672</v>
      </c>
      <c r="T213" s="77">
        <f t="shared" si="314"/>
        <v>-4594.0999999999985</v>
      </c>
      <c r="U213" s="77">
        <f t="shared" si="314"/>
        <v>-2833.3999999999978</v>
      </c>
      <c r="V213" s="77">
        <f t="shared" si="314"/>
        <v>1515.616666666665</v>
      </c>
      <c r="W213" s="77">
        <f t="shared" si="314"/>
        <v>-4108.7250000000022</v>
      </c>
      <c r="X213" s="77">
        <f t="shared" si="314"/>
        <v>-3738.6583333333328</v>
      </c>
      <c r="Y213" s="77">
        <f t="shared" si="314"/>
        <v>-3736.2083333333358</v>
      </c>
      <c r="Z213" s="77">
        <f t="shared" si="314"/>
        <v>-6194.7666666666646</v>
      </c>
      <c r="AA213" s="77">
        <f t="shared" si="314"/>
        <v>1978.5916666666635</v>
      </c>
      <c r="AB213" s="77">
        <f t="shared" si="314"/>
        <v>-2498.2583333333314</v>
      </c>
      <c r="AC213" s="77">
        <f t="shared" si="314"/>
        <v>-3255.7416666666686</v>
      </c>
      <c r="AD213" s="77">
        <f t="shared" si="314"/>
        <v>-3054.0499999999993</v>
      </c>
      <c r="AE213" s="77">
        <f t="shared" si="314"/>
        <v>-6320.2833333333328</v>
      </c>
      <c r="AF213" s="77">
        <f t="shared" si="314"/>
        <v>-2483.6666666666642</v>
      </c>
      <c r="AG213" s="77">
        <f t="shared" si="314"/>
        <v>-5226.366666666665</v>
      </c>
      <c r="AH213" s="77">
        <f t="shared" si="314"/>
        <v>-3127.366666666665</v>
      </c>
      <c r="AI213" s="77">
        <f t="shared" si="314"/>
        <v>-1378.0416666666679</v>
      </c>
      <c r="AJ213" s="77">
        <f t="shared" si="314"/>
        <v>-5639.5916666666635</v>
      </c>
      <c r="AK213" s="77">
        <f t="shared" ref="AK213:BD213" si="315">IF(AK$73=0,0,AK74-AK303)</f>
        <v>-7818.1416666666664</v>
      </c>
      <c r="AL213" s="77">
        <f t="shared" si="315"/>
        <v>-1190.8250000000007</v>
      </c>
      <c r="AM213" s="77">
        <f t="shared" si="315"/>
        <v>-2579.3916666666701</v>
      </c>
      <c r="AN213" s="77">
        <f t="shared" si="315"/>
        <v>-4309.4833333333372</v>
      </c>
      <c r="AO213" s="77">
        <f t="shared" si="315"/>
        <v>-2656.7916666666679</v>
      </c>
      <c r="AP213" s="77">
        <f t="shared" si="315"/>
        <v>-2257.366666666665</v>
      </c>
      <c r="AQ213" s="77">
        <f t="shared" si="315"/>
        <v>0</v>
      </c>
      <c r="AR213" s="77">
        <f t="shared" si="315"/>
        <v>0</v>
      </c>
      <c r="AS213" s="77">
        <f t="shared" si="315"/>
        <v>0</v>
      </c>
      <c r="AT213" s="77">
        <f t="shared" si="315"/>
        <v>0</v>
      </c>
      <c r="AU213" s="77">
        <f t="shared" si="315"/>
        <v>0</v>
      </c>
      <c r="AV213" s="77">
        <f t="shared" si="315"/>
        <v>0</v>
      </c>
      <c r="AW213" s="77">
        <f t="shared" si="315"/>
        <v>0</v>
      </c>
      <c r="AX213" s="77">
        <f t="shared" si="315"/>
        <v>0</v>
      </c>
      <c r="AY213" s="77">
        <f t="shared" si="315"/>
        <v>0</v>
      </c>
      <c r="AZ213" s="77">
        <f t="shared" si="315"/>
        <v>0</v>
      </c>
      <c r="BA213" s="77">
        <f t="shared" si="315"/>
        <v>0</v>
      </c>
      <c r="BB213" s="77">
        <f t="shared" si="315"/>
        <v>0</v>
      </c>
      <c r="BC213" s="77">
        <f t="shared" si="315"/>
        <v>0</v>
      </c>
      <c r="BD213" s="77">
        <f t="shared" si="315"/>
        <v>0</v>
      </c>
      <c r="BE213" s="251"/>
      <c r="BF213" s="163">
        <f>SUM(E213:H213)</f>
        <v>11755.175000000003</v>
      </c>
      <c r="BG213" s="77">
        <f>SUM(I213:L213)</f>
        <v>7422.1166666666668</v>
      </c>
      <c r="BH213" s="77">
        <f>SUM(M213:Q213)</f>
        <v>-6768.2666666666628</v>
      </c>
      <c r="BI213" s="77">
        <f>SUM(R213:U213)</f>
        <v>-13073.016666666663</v>
      </c>
      <c r="BJ213" s="77">
        <f>SUM(V213:Y213)</f>
        <v>-10067.975000000006</v>
      </c>
      <c r="BK213" s="77">
        <f>SUM(Z213:AD213)</f>
        <v>-13024.225</v>
      </c>
      <c r="BL213" s="77">
        <f>SUM(AE213:AH213)</f>
        <v>-17157.683333333327</v>
      </c>
      <c r="BM213" s="77">
        <f>SUM(AI213:AL213)</f>
        <v>-16026.599999999999</v>
      </c>
      <c r="BN213" s="77">
        <f>SUM(AM213:AQ213)</f>
        <v>-11803.03333333334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-68743.508333333331</v>
      </c>
      <c r="BS213" s="77">
        <f>SUM(BF213:BH213)</f>
        <v>12409.025000000009</v>
      </c>
      <c r="BT213" s="77">
        <f>SUM(BI213:BK213)</f>
        <v>-36165.216666666667</v>
      </c>
      <c r="BU213" s="77">
        <f>SUM(BL213:BN213)</f>
        <v>-44987.316666666666</v>
      </c>
      <c r="BV213" s="77">
        <f>SUM(BO213:BQ213)</f>
        <v>0</v>
      </c>
      <c r="BW213" s="77">
        <f>SUM(BF213:BK213)</f>
        <v>-23756.191666666658</v>
      </c>
      <c r="BX213" s="77">
        <f>SUM(BL213:BQ213)</f>
        <v>-44987.316666666666</v>
      </c>
      <c r="BY213" s="77">
        <f>IF(Info!$O$3="Q1",$BS213,IF(Info!$O$3="Q2",$BS213+$BT213,IF(Info!$O$3="Q3",$BS213+$BT213+$BU213,$BR213)))</f>
        <v>12409.025000000009</v>
      </c>
      <c r="BZ213" s="77">
        <f>IF(Info!$O$3="Q1",$BS213,IF(Info!$O$3="Q2",$BT213,IF(Info!$O$3="Q3",$BU213,$BV213)))</f>
        <v>12409.025000000009</v>
      </c>
      <c r="CA213" s="48"/>
    </row>
    <row r="214" spans="1:79" x14ac:dyDescent="0.3">
      <c r="A214" s="248"/>
      <c r="B214" s="78"/>
      <c r="C214" s="250"/>
      <c r="D214" s="161">
        <f>SUM(E214:BD214)</f>
        <v>0</v>
      </c>
      <c r="E214" s="77">
        <f t="shared" ref="E214:AJ214" si="316">IF(E$73=0,0,E75-E304)</f>
        <v>0</v>
      </c>
      <c r="F214" s="77">
        <f t="shared" si="316"/>
        <v>0</v>
      </c>
      <c r="G214" s="77">
        <f t="shared" si="316"/>
        <v>0</v>
      </c>
      <c r="H214" s="77">
        <f t="shared" si="316"/>
        <v>0</v>
      </c>
      <c r="I214" s="77">
        <f t="shared" si="316"/>
        <v>0</v>
      </c>
      <c r="J214" s="77">
        <f t="shared" si="316"/>
        <v>0</v>
      </c>
      <c r="K214" s="77">
        <f t="shared" si="316"/>
        <v>0</v>
      </c>
      <c r="L214" s="77">
        <f t="shared" si="316"/>
        <v>0</v>
      </c>
      <c r="M214" s="77">
        <f t="shared" si="316"/>
        <v>0</v>
      </c>
      <c r="N214" s="77">
        <f t="shared" si="316"/>
        <v>0</v>
      </c>
      <c r="O214" s="77">
        <f t="shared" si="316"/>
        <v>0</v>
      </c>
      <c r="P214" s="77">
        <f t="shared" si="316"/>
        <v>0</v>
      </c>
      <c r="Q214" s="77">
        <f t="shared" si="316"/>
        <v>0</v>
      </c>
      <c r="R214" s="77">
        <f t="shared" si="316"/>
        <v>0</v>
      </c>
      <c r="S214" s="77">
        <f t="shared" si="316"/>
        <v>0</v>
      </c>
      <c r="T214" s="77">
        <f t="shared" si="316"/>
        <v>0</v>
      </c>
      <c r="U214" s="77">
        <f t="shared" si="316"/>
        <v>0</v>
      </c>
      <c r="V214" s="77">
        <f t="shared" si="316"/>
        <v>0</v>
      </c>
      <c r="W214" s="77">
        <f t="shared" si="316"/>
        <v>0</v>
      </c>
      <c r="X214" s="77">
        <f t="shared" si="316"/>
        <v>0</v>
      </c>
      <c r="Y214" s="77">
        <f t="shared" si="316"/>
        <v>0</v>
      </c>
      <c r="Z214" s="77">
        <f t="shared" si="316"/>
        <v>0</v>
      </c>
      <c r="AA214" s="77">
        <f t="shared" si="316"/>
        <v>0</v>
      </c>
      <c r="AB214" s="77">
        <f t="shared" si="316"/>
        <v>0</v>
      </c>
      <c r="AC214" s="77">
        <f t="shared" si="316"/>
        <v>0</v>
      </c>
      <c r="AD214" s="77">
        <f t="shared" si="316"/>
        <v>0</v>
      </c>
      <c r="AE214" s="77">
        <f t="shared" si="316"/>
        <v>0</v>
      </c>
      <c r="AF214" s="77">
        <f t="shared" si="316"/>
        <v>0</v>
      </c>
      <c r="AG214" s="77">
        <f t="shared" si="316"/>
        <v>0</v>
      </c>
      <c r="AH214" s="77">
        <f t="shared" si="316"/>
        <v>0</v>
      </c>
      <c r="AI214" s="77">
        <f t="shared" si="316"/>
        <v>0</v>
      </c>
      <c r="AJ214" s="77">
        <f t="shared" si="316"/>
        <v>0</v>
      </c>
      <c r="AK214" s="77">
        <f t="shared" ref="AK214:BD214" si="317">IF(AK$73=0,0,AK75-AK304)</f>
        <v>0</v>
      </c>
      <c r="AL214" s="77">
        <f t="shared" si="317"/>
        <v>0</v>
      </c>
      <c r="AM214" s="77">
        <f t="shared" si="317"/>
        <v>0</v>
      </c>
      <c r="AN214" s="77">
        <f t="shared" si="317"/>
        <v>0</v>
      </c>
      <c r="AO214" s="77">
        <f t="shared" si="317"/>
        <v>0</v>
      </c>
      <c r="AP214" s="77">
        <f t="shared" si="317"/>
        <v>0</v>
      </c>
      <c r="AQ214" s="77">
        <f t="shared" si="317"/>
        <v>0</v>
      </c>
      <c r="AR214" s="77">
        <f t="shared" si="317"/>
        <v>0</v>
      </c>
      <c r="AS214" s="77">
        <f t="shared" si="317"/>
        <v>0</v>
      </c>
      <c r="AT214" s="77">
        <f t="shared" si="317"/>
        <v>0</v>
      </c>
      <c r="AU214" s="77">
        <f t="shared" si="317"/>
        <v>0</v>
      </c>
      <c r="AV214" s="77">
        <f t="shared" si="317"/>
        <v>0</v>
      </c>
      <c r="AW214" s="77">
        <f t="shared" si="317"/>
        <v>0</v>
      </c>
      <c r="AX214" s="77">
        <f t="shared" si="317"/>
        <v>0</v>
      </c>
      <c r="AY214" s="77">
        <f t="shared" si="317"/>
        <v>0</v>
      </c>
      <c r="AZ214" s="77">
        <f t="shared" si="317"/>
        <v>0</v>
      </c>
      <c r="BA214" s="77">
        <f t="shared" si="317"/>
        <v>0</v>
      </c>
      <c r="BB214" s="77">
        <f t="shared" si="317"/>
        <v>0</v>
      </c>
      <c r="BC214" s="77">
        <f t="shared" si="317"/>
        <v>0</v>
      </c>
      <c r="BD214" s="77">
        <f t="shared" si="317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x14ac:dyDescent="0.3">
      <c r="A215" s="248"/>
      <c r="B215" s="78"/>
      <c r="C215" s="250"/>
      <c r="D215" s="161">
        <f>SUM(E215:BD215)</f>
        <v>0</v>
      </c>
      <c r="E215" s="77">
        <f t="shared" ref="E215:AJ215" si="318">IF(E$73=0,0,E76-E305)</f>
        <v>0</v>
      </c>
      <c r="F215" s="77">
        <f t="shared" si="318"/>
        <v>0</v>
      </c>
      <c r="G215" s="77">
        <f t="shared" si="318"/>
        <v>0</v>
      </c>
      <c r="H215" s="77">
        <f t="shared" si="318"/>
        <v>0</v>
      </c>
      <c r="I215" s="77">
        <f t="shared" si="318"/>
        <v>0</v>
      </c>
      <c r="J215" s="77">
        <f t="shared" si="318"/>
        <v>0</v>
      </c>
      <c r="K215" s="77">
        <f t="shared" si="318"/>
        <v>0</v>
      </c>
      <c r="L215" s="77">
        <f t="shared" si="318"/>
        <v>0</v>
      </c>
      <c r="M215" s="77">
        <f t="shared" si="318"/>
        <v>0</v>
      </c>
      <c r="N215" s="77">
        <f t="shared" si="318"/>
        <v>0</v>
      </c>
      <c r="O215" s="77">
        <f t="shared" si="318"/>
        <v>0</v>
      </c>
      <c r="P215" s="77">
        <f t="shared" si="318"/>
        <v>0</v>
      </c>
      <c r="Q215" s="77">
        <f t="shared" si="318"/>
        <v>0</v>
      </c>
      <c r="R215" s="77">
        <f t="shared" si="318"/>
        <v>0</v>
      </c>
      <c r="S215" s="77">
        <f t="shared" si="318"/>
        <v>0</v>
      </c>
      <c r="T215" s="77">
        <f t="shared" si="318"/>
        <v>0</v>
      </c>
      <c r="U215" s="77">
        <f t="shared" si="318"/>
        <v>0</v>
      </c>
      <c r="V215" s="77">
        <f t="shared" si="318"/>
        <v>0</v>
      </c>
      <c r="W215" s="77">
        <f t="shared" si="318"/>
        <v>0</v>
      </c>
      <c r="X215" s="77">
        <f t="shared" si="318"/>
        <v>0</v>
      </c>
      <c r="Y215" s="77">
        <f t="shared" si="318"/>
        <v>0</v>
      </c>
      <c r="Z215" s="77">
        <f t="shared" si="318"/>
        <v>0</v>
      </c>
      <c r="AA215" s="77">
        <f t="shared" si="318"/>
        <v>0</v>
      </c>
      <c r="AB215" s="77">
        <f t="shared" si="318"/>
        <v>0</v>
      </c>
      <c r="AC215" s="77">
        <f t="shared" si="318"/>
        <v>0</v>
      </c>
      <c r="AD215" s="77">
        <f t="shared" si="318"/>
        <v>0</v>
      </c>
      <c r="AE215" s="77">
        <f t="shared" si="318"/>
        <v>0</v>
      </c>
      <c r="AF215" s="77">
        <f t="shared" si="318"/>
        <v>0</v>
      </c>
      <c r="AG215" s="77">
        <f t="shared" si="318"/>
        <v>0</v>
      </c>
      <c r="AH215" s="77">
        <f t="shared" si="318"/>
        <v>0</v>
      </c>
      <c r="AI215" s="77">
        <f t="shared" si="318"/>
        <v>0</v>
      </c>
      <c r="AJ215" s="77">
        <f t="shared" si="318"/>
        <v>0</v>
      </c>
      <c r="AK215" s="77">
        <f t="shared" ref="AK215:BD215" si="319">IF(AK$73=0,0,AK76-AK305)</f>
        <v>0</v>
      </c>
      <c r="AL215" s="77">
        <f t="shared" si="319"/>
        <v>0</v>
      </c>
      <c r="AM215" s="77">
        <f t="shared" si="319"/>
        <v>0</v>
      </c>
      <c r="AN215" s="77">
        <f t="shared" si="319"/>
        <v>0</v>
      </c>
      <c r="AO215" s="77">
        <f t="shared" si="319"/>
        <v>0</v>
      </c>
      <c r="AP215" s="77">
        <f t="shared" si="319"/>
        <v>0</v>
      </c>
      <c r="AQ215" s="77">
        <f t="shared" si="319"/>
        <v>0</v>
      </c>
      <c r="AR215" s="77">
        <f t="shared" si="319"/>
        <v>0</v>
      </c>
      <c r="AS215" s="77">
        <f t="shared" si="319"/>
        <v>0</v>
      </c>
      <c r="AT215" s="77">
        <f t="shared" si="319"/>
        <v>0</v>
      </c>
      <c r="AU215" s="77">
        <f t="shared" si="319"/>
        <v>0</v>
      </c>
      <c r="AV215" s="77">
        <f t="shared" si="319"/>
        <v>0</v>
      </c>
      <c r="AW215" s="77">
        <f t="shared" si="319"/>
        <v>0</v>
      </c>
      <c r="AX215" s="77">
        <f t="shared" si="319"/>
        <v>0</v>
      </c>
      <c r="AY215" s="77">
        <f t="shared" si="319"/>
        <v>0</v>
      </c>
      <c r="AZ215" s="77">
        <f t="shared" si="319"/>
        <v>0</v>
      </c>
      <c r="BA215" s="77">
        <f t="shared" si="319"/>
        <v>0</v>
      </c>
      <c r="BB215" s="77">
        <f t="shared" si="319"/>
        <v>0</v>
      </c>
      <c r="BC215" s="77">
        <f t="shared" si="319"/>
        <v>0</v>
      </c>
      <c r="BD215" s="77">
        <f t="shared" si="319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x14ac:dyDescent="0.3">
      <c r="A216" s="248"/>
      <c r="B216" s="160" t="s">
        <v>342</v>
      </c>
      <c r="C216" s="250"/>
      <c r="D216" s="161">
        <f>SUM(E216:BD216)</f>
        <v>-68743.508333333317</v>
      </c>
      <c r="E216" s="77">
        <f t="shared" ref="E216:AJ216" si="320">IF(E$73=0,0,E77-E306)</f>
        <v>6995.908333333331</v>
      </c>
      <c r="F216" s="77">
        <f t="shared" si="320"/>
        <v>-1600.2999999999993</v>
      </c>
      <c r="G216" s="77">
        <f t="shared" si="320"/>
        <v>5445.0750000000025</v>
      </c>
      <c r="H216" s="77">
        <f t="shared" si="320"/>
        <v>914.49166666666861</v>
      </c>
      <c r="I216" s="77">
        <f t="shared" si="320"/>
        <v>4783.3249999999971</v>
      </c>
      <c r="J216" s="77">
        <f t="shared" si="320"/>
        <v>2498.1916666666693</v>
      </c>
      <c r="K216" s="77">
        <f t="shared" si="320"/>
        <v>-2643.2416666666686</v>
      </c>
      <c r="L216" s="77">
        <f t="shared" si="320"/>
        <v>2783.841666666669</v>
      </c>
      <c r="M216" s="77">
        <f t="shared" si="320"/>
        <v>-1494.8499999999985</v>
      </c>
      <c r="N216" s="77">
        <f t="shared" si="320"/>
        <v>1512.758333333335</v>
      </c>
      <c r="O216" s="77">
        <f t="shared" si="320"/>
        <v>-4572.0166666666701</v>
      </c>
      <c r="P216" s="77">
        <f t="shared" si="320"/>
        <v>-2968.0333333333292</v>
      </c>
      <c r="Q216" s="77">
        <f t="shared" si="320"/>
        <v>753.875</v>
      </c>
      <c r="R216" s="77">
        <f t="shared" si="320"/>
        <v>-2493.1749999999993</v>
      </c>
      <c r="S216" s="77">
        <f t="shared" si="320"/>
        <v>-3152.3416666666672</v>
      </c>
      <c r="T216" s="77">
        <f t="shared" si="320"/>
        <v>-4594.0999999999985</v>
      </c>
      <c r="U216" s="77">
        <f t="shared" si="320"/>
        <v>-2833.3999999999978</v>
      </c>
      <c r="V216" s="77">
        <f t="shared" si="320"/>
        <v>1515.616666666665</v>
      </c>
      <c r="W216" s="77">
        <f t="shared" si="320"/>
        <v>-4108.7250000000022</v>
      </c>
      <c r="X216" s="77">
        <f t="shared" si="320"/>
        <v>-3738.6583333333328</v>
      </c>
      <c r="Y216" s="77">
        <f t="shared" si="320"/>
        <v>-3736.2083333333358</v>
      </c>
      <c r="Z216" s="77">
        <f t="shared" si="320"/>
        <v>-6194.7666666666646</v>
      </c>
      <c r="AA216" s="77">
        <f t="shared" si="320"/>
        <v>1978.5916666666635</v>
      </c>
      <c r="AB216" s="77">
        <f t="shared" si="320"/>
        <v>-2498.2583333333314</v>
      </c>
      <c r="AC216" s="77">
        <f t="shared" si="320"/>
        <v>-3255.7416666666686</v>
      </c>
      <c r="AD216" s="77">
        <f t="shared" si="320"/>
        <v>-3054.0499999999993</v>
      </c>
      <c r="AE216" s="77">
        <f t="shared" si="320"/>
        <v>-6320.2833333333328</v>
      </c>
      <c r="AF216" s="77">
        <f t="shared" si="320"/>
        <v>-2483.6666666666642</v>
      </c>
      <c r="AG216" s="77">
        <f t="shared" si="320"/>
        <v>-5226.366666666665</v>
      </c>
      <c r="AH216" s="77">
        <f t="shared" si="320"/>
        <v>-3127.366666666665</v>
      </c>
      <c r="AI216" s="77">
        <f t="shared" si="320"/>
        <v>-1378.0416666666679</v>
      </c>
      <c r="AJ216" s="77">
        <f t="shared" si="320"/>
        <v>-5639.5916666666635</v>
      </c>
      <c r="AK216" s="77">
        <f t="shared" ref="AK216:BD216" si="321">IF(AK$73=0,0,AK77-AK306)</f>
        <v>-7818.1416666666664</v>
      </c>
      <c r="AL216" s="77">
        <f t="shared" si="321"/>
        <v>-1190.8250000000007</v>
      </c>
      <c r="AM216" s="77">
        <f t="shared" si="321"/>
        <v>-2579.3916666666701</v>
      </c>
      <c r="AN216" s="77">
        <f t="shared" si="321"/>
        <v>-4309.4833333333372</v>
      </c>
      <c r="AO216" s="77">
        <f t="shared" si="321"/>
        <v>-2656.7916666666679</v>
      </c>
      <c r="AP216" s="77">
        <f t="shared" si="321"/>
        <v>-2257.366666666665</v>
      </c>
      <c r="AQ216" s="77">
        <f t="shared" si="321"/>
        <v>0</v>
      </c>
      <c r="AR216" s="77">
        <f t="shared" si="321"/>
        <v>0</v>
      </c>
      <c r="AS216" s="77">
        <f t="shared" si="321"/>
        <v>0</v>
      </c>
      <c r="AT216" s="77">
        <f t="shared" si="321"/>
        <v>0</v>
      </c>
      <c r="AU216" s="77">
        <f t="shared" si="321"/>
        <v>0</v>
      </c>
      <c r="AV216" s="77">
        <f t="shared" si="321"/>
        <v>0</v>
      </c>
      <c r="AW216" s="77">
        <f t="shared" si="321"/>
        <v>0</v>
      </c>
      <c r="AX216" s="77">
        <f t="shared" si="321"/>
        <v>0</v>
      </c>
      <c r="AY216" s="77">
        <f t="shared" si="321"/>
        <v>0</v>
      </c>
      <c r="AZ216" s="77">
        <f t="shared" si="321"/>
        <v>0</v>
      </c>
      <c r="BA216" s="77">
        <f t="shared" si="321"/>
        <v>0</v>
      </c>
      <c r="BB216" s="77">
        <f t="shared" si="321"/>
        <v>0</v>
      </c>
      <c r="BC216" s="77">
        <f t="shared" si="321"/>
        <v>0</v>
      </c>
      <c r="BD216" s="77">
        <f t="shared" si="321"/>
        <v>0</v>
      </c>
      <c r="BE216" s="251"/>
      <c r="BF216" s="163">
        <f>SUM(E216:H216)</f>
        <v>11755.175000000003</v>
      </c>
      <c r="BG216" s="77">
        <f>SUM(I216:L216)</f>
        <v>7422.1166666666668</v>
      </c>
      <c r="BH216" s="77">
        <f>SUM(M216:Q216)</f>
        <v>-6768.2666666666628</v>
      </c>
      <c r="BI216" s="77">
        <f>SUM(R216:U216)</f>
        <v>-13073.016666666663</v>
      </c>
      <c r="BJ216" s="77">
        <f>SUM(V216:Y216)</f>
        <v>-10067.975000000006</v>
      </c>
      <c r="BK216" s="77">
        <f>SUM(Z216:AD216)</f>
        <v>-13024.225</v>
      </c>
      <c r="BL216" s="77">
        <f>SUM(AE216:AH216)</f>
        <v>-17157.683333333327</v>
      </c>
      <c r="BM216" s="77">
        <f>SUM(AI216:AL216)</f>
        <v>-16026.599999999999</v>
      </c>
      <c r="BN216" s="77">
        <f>SUM(AM216:AQ216)</f>
        <v>-11803.03333333334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-68743.508333333331</v>
      </c>
      <c r="BS216" s="77">
        <f>SUM(BF216:BH216)</f>
        <v>12409.025000000009</v>
      </c>
      <c r="BT216" s="77">
        <f>SUM(BI216:BK216)</f>
        <v>-36165.216666666667</v>
      </c>
      <c r="BU216" s="77">
        <f>SUM(BL216:BN216)</f>
        <v>-44987.316666666666</v>
      </c>
      <c r="BV216" s="77">
        <f>SUM(BO216:BQ216)</f>
        <v>0</v>
      </c>
      <c r="BW216" s="77">
        <f>SUM(BF216:BK216)</f>
        <v>-23756.191666666658</v>
      </c>
      <c r="BX216" s="77">
        <f>SUM(BL216:BQ216)</f>
        <v>-44987.316666666666</v>
      </c>
      <c r="BY216" s="77">
        <f>IF(Info!$O$3="Q1",$BS216,IF(Info!$O$3="Q2",$BS216+$BT216,IF(Info!$O$3="Q3",$BS216+$BT216+$BU216,$BR216)))</f>
        <v>12409.025000000009</v>
      </c>
      <c r="BZ216" s="77">
        <f>IF(Info!$O$3="Q1",$BS216,IF(Info!$O$3="Q2",$BT216,IF(Info!$O$3="Q3",$BU216,$BV216)))</f>
        <v>12409.025000000009</v>
      </c>
      <c r="CA216" s="48"/>
    </row>
    <row r="217" spans="1:79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5.6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5.6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x14ac:dyDescent="0.3">
      <c r="A221" s="248"/>
      <c r="B221" s="78" t="s">
        <v>37</v>
      </c>
      <c r="C221" s="250"/>
      <c r="D221" s="161">
        <f>SUM(E221:BD221)</f>
        <v>-2624.8240000000014</v>
      </c>
      <c r="E221" s="77">
        <f t="shared" ref="E221:AJ221" si="322">IF(E$136=0,0,E82-E311)</f>
        <v>945.52400000000011</v>
      </c>
      <c r="F221" s="77">
        <f t="shared" si="322"/>
        <v>857.88400000000024</v>
      </c>
      <c r="G221" s="77">
        <f t="shared" si="322"/>
        <v>2679.3059999999996</v>
      </c>
      <c r="H221" s="77">
        <f t="shared" si="322"/>
        <v>3291.8299999999981</v>
      </c>
      <c r="I221" s="77">
        <f t="shared" si="322"/>
        <v>2121.4920000000002</v>
      </c>
      <c r="J221" s="77">
        <f t="shared" si="322"/>
        <v>264.07199999999989</v>
      </c>
      <c r="K221" s="77">
        <f t="shared" si="322"/>
        <v>882.00199999999995</v>
      </c>
      <c r="L221" s="77">
        <f t="shared" si="322"/>
        <v>3840.1519999999991</v>
      </c>
      <c r="M221" s="77">
        <f t="shared" si="322"/>
        <v>-1434.0539999999983</v>
      </c>
      <c r="N221" s="77">
        <f t="shared" si="322"/>
        <v>622.77199999999993</v>
      </c>
      <c r="O221" s="77">
        <f t="shared" si="322"/>
        <v>-1064.8039999999999</v>
      </c>
      <c r="P221" s="77">
        <f t="shared" si="322"/>
        <v>346.20800000000008</v>
      </c>
      <c r="Q221" s="77">
        <f t="shared" si="322"/>
        <v>3191.2619999999997</v>
      </c>
      <c r="R221" s="77">
        <f t="shared" si="322"/>
        <v>-5938.630000000001</v>
      </c>
      <c r="S221" s="77">
        <f t="shared" si="322"/>
        <v>-1339.4979999999996</v>
      </c>
      <c r="T221" s="77">
        <f t="shared" si="322"/>
        <v>-1292.7659999999998</v>
      </c>
      <c r="U221" s="77">
        <f t="shared" si="322"/>
        <v>-877.45800000000008</v>
      </c>
      <c r="V221" s="77">
        <f t="shared" si="322"/>
        <v>1511.6859999999999</v>
      </c>
      <c r="W221" s="77">
        <f t="shared" si="322"/>
        <v>-5324.9860000000008</v>
      </c>
      <c r="X221" s="77">
        <f t="shared" si="322"/>
        <v>-1135.3279999999995</v>
      </c>
      <c r="Y221" s="77">
        <f t="shared" si="322"/>
        <v>-1240.6500000000003</v>
      </c>
      <c r="Z221" s="77">
        <f t="shared" si="322"/>
        <v>-637.22800000000007</v>
      </c>
      <c r="AA221" s="77">
        <f t="shared" si="322"/>
        <v>1806.452</v>
      </c>
      <c r="AB221" s="77">
        <f t="shared" si="322"/>
        <v>-5663.7119999999995</v>
      </c>
      <c r="AC221" s="77">
        <f t="shared" si="322"/>
        <v>-340.36400000000049</v>
      </c>
      <c r="AD221" s="77">
        <f t="shared" si="322"/>
        <v>-499.76400000000035</v>
      </c>
      <c r="AE221" s="77">
        <f t="shared" si="322"/>
        <v>152.30799999999999</v>
      </c>
      <c r="AF221" s="77">
        <f t="shared" si="322"/>
        <v>1287.9160000000002</v>
      </c>
      <c r="AG221" s="77">
        <f t="shared" si="322"/>
        <v>-223.98199999999997</v>
      </c>
      <c r="AH221" s="77">
        <f t="shared" si="322"/>
        <v>333.30200000000013</v>
      </c>
      <c r="AI221" s="77">
        <f t="shared" si="322"/>
        <v>1031.1060000000002</v>
      </c>
      <c r="AJ221" s="77">
        <f t="shared" si="322"/>
        <v>573.39599999999973</v>
      </c>
      <c r="AK221" s="77">
        <f t="shared" ref="AK221:BD221" si="323">IF(AK$136=0,0,AK82-AK311)</f>
        <v>-145.87599999999998</v>
      </c>
      <c r="AL221" s="77">
        <f t="shared" si="323"/>
        <v>985.42599999999993</v>
      </c>
      <c r="AM221" s="77">
        <f t="shared" si="323"/>
        <v>-2063.7180000000008</v>
      </c>
      <c r="AN221" s="77">
        <f t="shared" si="323"/>
        <v>791.6239999999998</v>
      </c>
      <c r="AO221" s="77">
        <f t="shared" si="323"/>
        <v>-234.17799999999988</v>
      </c>
      <c r="AP221" s="77">
        <f t="shared" si="323"/>
        <v>-683.548</v>
      </c>
      <c r="AQ221" s="77">
        <f t="shared" si="323"/>
        <v>0</v>
      </c>
      <c r="AR221" s="77">
        <f t="shared" si="323"/>
        <v>0</v>
      </c>
      <c r="AS221" s="77">
        <f t="shared" si="323"/>
        <v>0</v>
      </c>
      <c r="AT221" s="77">
        <f t="shared" si="323"/>
        <v>0</v>
      </c>
      <c r="AU221" s="77">
        <f t="shared" si="323"/>
        <v>0</v>
      </c>
      <c r="AV221" s="77">
        <f t="shared" si="323"/>
        <v>0</v>
      </c>
      <c r="AW221" s="77">
        <f t="shared" si="323"/>
        <v>0</v>
      </c>
      <c r="AX221" s="77">
        <f t="shared" si="323"/>
        <v>0</v>
      </c>
      <c r="AY221" s="77">
        <f t="shared" si="323"/>
        <v>0</v>
      </c>
      <c r="AZ221" s="77">
        <f t="shared" si="323"/>
        <v>0</v>
      </c>
      <c r="BA221" s="77">
        <f t="shared" si="323"/>
        <v>0</v>
      </c>
      <c r="BB221" s="77">
        <f t="shared" si="323"/>
        <v>0</v>
      </c>
      <c r="BC221" s="77">
        <f t="shared" si="323"/>
        <v>0</v>
      </c>
      <c r="BD221" s="77">
        <f t="shared" si="323"/>
        <v>0</v>
      </c>
      <c r="BE221" s="251"/>
      <c r="BF221" s="163">
        <f>SUM(E221:H221)</f>
        <v>7774.5439999999981</v>
      </c>
      <c r="BG221" s="77">
        <f>SUM(I221:L221)</f>
        <v>7107.7179999999989</v>
      </c>
      <c r="BH221" s="77">
        <f>SUM(M221:Q221)</f>
        <v>1661.3840000000016</v>
      </c>
      <c r="BI221" s="77">
        <f>SUM(R221:U221)</f>
        <v>-9448.3520000000008</v>
      </c>
      <c r="BJ221" s="77">
        <f>SUM(V221:Y221)</f>
        <v>-6189.2780000000012</v>
      </c>
      <c r="BK221" s="77">
        <f>SUM(Z221:AD221)</f>
        <v>-5334.616</v>
      </c>
      <c r="BL221" s="77">
        <f>SUM(AE221:AH221)</f>
        <v>1549.5440000000003</v>
      </c>
      <c r="BM221" s="77">
        <f>SUM(AI221:AL221)</f>
        <v>2444.0519999999997</v>
      </c>
      <c r="BN221" s="77">
        <f>SUM(AM221:AQ221)</f>
        <v>-2189.8200000000006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-2624.8240000000055</v>
      </c>
      <c r="BS221" s="77">
        <f>SUM(BF221:BH221)</f>
        <v>16543.645999999997</v>
      </c>
      <c r="BT221" s="77">
        <f>SUM(BI221:BK221)</f>
        <v>-20972.245999999999</v>
      </c>
      <c r="BU221" s="77">
        <f>SUM(BL221:BN221)</f>
        <v>1803.7759999999994</v>
      </c>
      <c r="BV221" s="77">
        <f>SUM(BO221:BQ221)</f>
        <v>0</v>
      </c>
      <c r="BW221" s="77">
        <f>SUM(BF221:BK221)</f>
        <v>-4428.6000000000049</v>
      </c>
      <c r="BX221" s="77">
        <f>SUM(BL221:BQ221)</f>
        <v>1803.7759999999994</v>
      </c>
      <c r="BY221" s="77">
        <f>IF(Info!$O$3="Q1",$BS221,IF(Info!$O$3="Q2",$BS221+$BT221,IF(Info!$O$3="Q3",$BS221+$BT221+$BU221,$BR221)))</f>
        <v>16543.645999999997</v>
      </c>
      <c r="BZ221" s="77">
        <f>IF(Info!$O$3="Q1",$BS221,IF(Info!$O$3="Q2",$BT221,IF(Info!$O$3="Q3",$BU221,$BV221)))</f>
        <v>16543.645999999997</v>
      </c>
      <c r="CA221" s="48"/>
    </row>
    <row r="222" spans="1:79" x14ac:dyDescent="0.3">
      <c r="A222" s="248"/>
      <c r="B222" s="78" t="s">
        <v>39</v>
      </c>
      <c r="C222" s="250"/>
      <c r="D222" s="161">
        <f>SUM(E222:BD222)</f>
        <v>-2513.8566666666652</v>
      </c>
      <c r="E222" s="77">
        <f t="shared" ref="E222:AJ222" si="324">IF(E$136=0,0,E83-E312)</f>
        <v>-230.75666666666666</v>
      </c>
      <c r="F222" s="77">
        <f t="shared" si="324"/>
        <v>236.85333333333335</v>
      </c>
      <c r="G222" s="77">
        <f t="shared" si="324"/>
        <v>-232.03666666666663</v>
      </c>
      <c r="H222" s="77">
        <f t="shared" si="324"/>
        <v>146.67333333333335</v>
      </c>
      <c r="I222" s="77">
        <f t="shared" si="324"/>
        <v>111.99333333333334</v>
      </c>
      <c r="J222" s="77">
        <f t="shared" si="324"/>
        <v>-51.206666666666649</v>
      </c>
      <c r="K222" s="77">
        <f t="shared" si="324"/>
        <v>135.88333333333333</v>
      </c>
      <c r="L222" s="77">
        <f t="shared" si="324"/>
        <v>171.63333333333333</v>
      </c>
      <c r="M222" s="77">
        <f t="shared" si="324"/>
        <v>-212.18333333333331</v>
      </c>
      <c r="N222" s="77">
        <f t="shared" si="324"/>
        <v>-64.633333333333326</v>
      </c>
      <c r="O222" s="77">
        <f t="shared" si="324"/>
        <v>-211.62333333333331</v>
      </c>
      <c r="P222" s="77">
        <f t="shared" si="324"/>
        <v>81.526666666666671</v>
      </c>
      <c r="Q222" s="77">
        <f t="shared" si="324"/>
        <v>-66.723333333333301</v>
      </c>
      <c r="R222" s="77">
        <f t="shared" si="324"/>
        <v>-247.73666666666662</v>
      </c>
      <c r="S222" s="77">
        <f t="shared" si="324"/>
        <v>-143.21666666666664</v>
      </c>
      <c r="T222" s="77">
        <f t="shared" si="324"/>
        <v>15.75333333333333</v>
      </c>
      <c r="U222" s="77">
        <f t="shared" si="324"/>
        <v>5.4133333333333553</v>
      </c>
      <c r="V222" s="77">
        <f t="shared" si="324"/>
        <v>8.4233333333333462</v>
      </c>
      <c r="W222" s="77">
        <f t="shared" si="324"/>
        <v>-272.01666666666665</v>
      </c>
      <c r="X222" s="77">
        <f t="shared" si="324"/>
        <v>-98.456666666666621</v>
      </c>
      <c r="Y222" s="77">
        <f t="shared" si="324"/>
        <v>-236.68666666666667</v>
      </c>
      <c r="Z222" s="77">
        <f t="shared" si="324"/>
        <v>-51.813333333333333</v>
      </c>
      <c r="AA222" s="77">
        <f t="shared" si="324"/>
        <v>-86.9433333333333</v>
      </c>
      <c r="AB222" s="77">
        <f t="shared" si="324"/>
        <v>-72.453333333333319</v>
      </c>
      <c r="AC222" s="77">
        <f t="shared" si="324"/>
        <v>31.076666666666682</v>
      </c>
      <c r="AD222" s="77">
        <f t="shared" si="324"/>
        <v>-76.353333333333325</v>
      </c>
      <c r="AE222" s="77">
        <f t="shared" si="324"/>
        <v>49.043333333333351</v>
      </c>
      <c r="AF222" s="77">
        <f t="shared" si="324"/>
        <v>-136.76666666666665</v>
      </c>
      <c r="AG222" s="77">
        <f t="shared" si="324"/>
        <v>-132.15666666666664</v>
      </c>
      <c r="AH222" s="77">
        <f t="shared" si="324"/>
        <v>-240.10666666666663</v>
      </c>
      <c r="AI222" s="77">
        <f t="shared" si="324"/>
        <v>-245.41666666666663</v>
      </c>
      <c r="AJ222" s="77">
        <f t="shared" si="324"/>
        <v>24.143333333333374</v>
      </c>
      <c r="AK222" s="77">
        <f t="shared" ref="AK222:BD222" si="325">IF(AK$136=0,0,AK83-AK312)</f>
        <v>-28.926666666666677</v>
      </c>
      <c r="AL222" s="77">
        <f t="shared" si="325"/>
        <v>24.833333333333371</v>
      </c>
      <c r="AM222" s="77">
        <f t="shared" si="325"/>
        <v>-80.413333333333327</v>
      </c>
      <c r="AN222" s="77">
        <f t="shared" si="325"/>
        <v>-53.883333333333326</v>
      </c>
      <c r="AO222" s="77">
        <f t="shared" si="325"/>
        <v>-99.173333333333318</v>
      </c>
      <c r="AP222" s="77">
        <f t="shared" si="325"/>
        <v>-185.42333333333332</v>
      </c>
      <c r="AQ222" s="77">
        <f t="shared" si="325"/>
        <v>0</v>
      </c>
      <c r="AR222" s="77">
        <f t="shared" si="325"/>
        <v>0</v>
      </c>
      <c r="AS222" s="77">
        <f t="shared" si="325"/>
        <v>0</v>
      </c>
      <c r="AT222" s="77">
        <f t="shared" si="325"/>
        <v>0</v>
      </c>
      <c r="AU222" s="77">
        <f t="shared" si="325"/>
        <v>0</v>
      </c>
      <c r="AV222" s="77">
        <f t="shared" si="325"/>
        <v>0</v>
      </c>
      <c r="AW222" s="77">
        <f t="shared" si="325"/>
        <v>0</v>
      </c>
      <c r="AX222" s="77">
        <f t="shared" si="325"/>
        <v>0</v>
      </c>
      <c r="AY222" s="77">
        <f t="shared" si="325"/>
        <v>0</v>
      </c>
      <c r="AZ222" s="77">
        <f t="shared" si="325"/>
        <v>0</v>
      </c>
      <c r="BA222" s="77">
        <f t="shared" si="325"/>
        <v>0</v>
      </c>
      <c r="BB222" s="77">
        <f t="shared" si="325"/>
        <v>0</v>
      </c>
      <c r="BC222" s="77">
        <f t="shared" si="325"/>
        <v>0</v>
      </c>
      <c r="BD222" s="77">
        <f t="shared" si="325"/>
        <v>0</v>
      </c>
      <c r="BE222" s="251"/>
      <c r="BF222" s="163">
        <f>SUM(E222:H222)</f>
        <v>-79.266666666666595</v>
      </c>
      <c r="BG222" s="77">
        <f>SUM(I222:L222)</f>
        <v>368.30333333333334</v>
      </c>
      <c r="BH222" s="77">
        <f>SUM(M222:Q222)</f>
        <v>-473.6366666666666</v>
      </c>
      <c r="BI222" s="77">
        <f>SUM(R222:U222)</f>
        <v>-369.78666666666658</v>
      </c>
      <c r="BJ222" s="77">
        <f>SUM(V222:Y222)</f>
        <v>-598.73666666666668</v>
      </c>
      <c r="BK222" s="77">
        <f>SUM(Z222:AD222)</f>
        <v>-256.48666666666657</v>
      </c>
      <c r="BL222" s="77">
        <f>SUM(AE222:AH222)</f>
        <v>-459.98666666666657</v>
      </c>
      <c r="BM222" s="77">
        <f>SUM(AI222:AL222)</f>
        <v>-225.36666666666656</v>
      </c>
      <c r="BN222" s="77">
        <f>SUM(AM222:AQ222)</f>
        <v>-418.89333333333332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-2513.8566666666666</v>
      </c>
      <c r="BS222" s="77">
        <f>SUM(BF222:BH222)</f>
        <v>-184.59999999999985</v>
      </c>
      <c r="BT222" s="77">
        <f>SUM(BI222:BK222)</f>
        <v>-1225.0099999999998</v>
      </c>
      <c r="BU222" s="77">
        <f>SUM(BL222:BN222)</f>
        <v>-1104.2466666666664</v>
      </c>
      <c r="BV222" s="77">
        <f>SUM(BO222:BQ222)</f>
        <v>0</v>
      </c>
      <c r="BW222" s="77">
        <f>SUM(BF222:BK222)</f>
        <v>-1409.6099999999997</v>
      </c>
      <c r="BX222" s="77">
        <f>SUM(BL222:BQ222)</f>
        <v>-1104.2466666666664</v>
      </c>
      <c r="BY222" s="77">
        <f>IF(Info!$O$3="Q1",$BS222,IF(Info!$O$3="Q2",$BS222+$BT222,IF(Info!$O$3="Q3",$BS222+$BT222+$BU222,$BR222)))</f>
        <v>-184.59999999999985</v>
      </c>
      <c r="BZ222" s="77">
        <f>IF(Info!$O$3="Q1",$BS222,IF(Info!$O$3="Q2",$BT222,IF(Info!$O$3="Q3",$BU222,$BV222)))</f>
        <v>-184.59999999999985</v>
      </c>
      <c r="CA222" s="48"/>
    </row>
    <row r="223" spans="1:79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26">IF(E$136=0,0,E84-E313)</f>
        <v>0</v>
      </c>
      <c r="F223" s="77">
        <f t="shared" si="326"/>
        <v>0</v>
      </c>
      <c r="G223" s="77">
        <f t="shared" si="326"/>
        <v>0</v>
      </c>
      <c r="H223" s="77">
        <f t="shared" si="326"/>
        <v>0</v>
      </c>
      <c r="I223" s="77">
        <f t="shared" si="326"/>
        <v>0</v>
      </c>
      <c r="J223" s="77">
        <f t="shared" si="326"/>
        <v>0</v>
      </c>
      <c r="K223" s="77">
        <f t="shared" si="326"/>
        <v>0</v>
      </c>
      <c r="L223" s="77">
        <f t="shared" si="326"/>
        <v>0</v>
      </c>
      <c r="M223" s="77">
        <f t="shared" si="326"/>
        <v>0</v>
      </c>
      <c r="N223" s="77">
        <f t="shared" si="326"/>
        <v>0</v>
      </c>
      <c r="O223" s="77">
        <f t="shared" si="326"/>
        <v>0</v>
      </c>
      <c r="P223" s="77">
        <f t="shared" si="326"/>
        <v>0</v>
      </c>
      <c r="Q223" s="77">
        <f t="shared" si="326"/>
        <v>0</v>
      </c>
      <c r="R223" s="77">
        <f t="shared" si="326"/>
        <v>0</v>
      </c>
      <c r="S223" s="77">
        <f t="shared" si="326"/>
        <v>0</v>
      </c>
      <c r="T223" s="77">
        <f t="shared" si="326"/>
        <v>0</v>
      </c>
      <c r="U223" s="77">
        <f t="shared" si="326"/>
        <v>0</v>
      </c>
      <c r="V223" s="77">
        <f t="shared" si="326"/>
        <v>0</v>
      </c>
      <c r="W223" s="77">
        <f t="shared" si="326"/>
        <v>0</v>
      </c>
      <c r="X223" s="77">
        <f t="shared" si="326"/>
        <v>0</v>
      </c>
      <c r="Y223" s="77">
        <f t="shared" si="326"/>
        <v>0</v>
      </c>
      <c r="Z223" s="77">
        <f t="shared" si="326"/>
        <v>0</v>
      </c>
      <c r="AA223" s="77">
        <f t="shared" si="326"/>
        <v>0</v>
      </c>
      <c r="AB223" s="77">
        <f t="shared" si="326"/>
        <v>0</v>
      </c>
      <c r="AC223" s="77">
        <f t="shared" si="326"/>
        <v>0</v>
      </c>
      <c r="AD223" s="77">
        <f t="shared" si="326"/>
        <v>0</v>
      </c>
      <c r="AE223" s="77">
        <f t="shared" si="326"/>
        <v>0</v>
      </c>
      <c r="AF223" s="77">
        <f t="shared" si="326"/>
        <v>0</v>
      </c>
      <c r="AG223" s="77">
        <f t="shared" si="326"/>
        <v>0</v>
      </c>
      <c r="AH223" s="77">
        <f t="shared" si="326"/>
        <v>0</v>
      </c>
      <c r="AI223" s="77">
        <f t="shared" si="326"/>
        <v>0</v>
      </c>
      <c r="AJ223" s="77">
        <f t="shared" si="326"/>
        <v>0</v>
      </c>
      <c r="AK223" s="77">
        <f t="shared" ref="AK223:BD223" si="327">IF(AK$136=0,0,AK84-AK313)</f>
        <v>0</v>
      </c>
      <c r="AL223" s="77">
        <f t="shared" si="327"/>
        <v>0</v>
      </c>
      <c r="AM223" s="77">
        <f t="shared" si="327"/>
        <v>0</v>
      </c>
      <c r="AN223" s="77">
        <f t="shared" si="327"/>
        <v>0</v>
      </c>
      <c r="AO223" s="77">
        <f t="shared" si="327"/>
        <v>0</v>
      </c>
      <c r="AP223" s="77">
        <f t="shared" si="327"/>
        <v>0</v>
      </c>
      <c r="AQ223" s="77">
        <f t="shared" si="327"/>
        <v>0</v>
      </c>
      <c r="AR223" s="77">
        <f t="shared" si="327"/>
        <v>0</v>
      </c>
      <c r="AS223" s="77">
        <f t="shared" si="327"/>
        <v>0</v>
      </c>
      <c r="AT223" s="77">
        <f t="shared" si="327"/>
        <v>0</v>
      </c>
      <c r="AU223" s="77">
        <f t="shared" si="327"/>
        <v>0</v>
      </c>
      <c r="AV223" s="77">
        <f t="shared" si="327"/>
        <v>0</v>
      </c>
      <c r="AW223" s="77">
        <f t="shared" si="327"/>
        <v>0</v>
      </c>
      <c r="AX223" s="77">
        <f t="shared" si="327"/>
        <v>0</v>
      </c>
      <c r="AY223" s="77">
        <f t="shared" si="327"/>
        <v>0</v>
      </c>
      <c r="AZ223" s="77">
        <f t="shared" si="327"/>
        <v>0</v>
      </c>
      <c r="BA223" s="77">
        <f t="shared" si="327"/>
        <v>0</v>
      </c>
      <c r="BB223" s="77">
        <f t="shared" si="327"/>
        <v>0</v>
      </c>
      <c r="BC223" s="77">
        <f t="shared" si="327"/>
        <v>0</v>
      </c>
      <c r="BD223" s="77">
        <f t="shared" si="327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28">IF(E$136=0,0,E85-E314)</f>
        <v>0</v>
      </c>
      <c r="F224" s="77">
        <f t="shared" si="328"/>
        <v>0</v>
      </c>
      <c r="G224" s="77">
        <f t="shared" si="328"/>
        <v>0</v>
      </c>
      <c r="H224" s="77">
        <f t="shared" si="328"/>
        <v>0</v>
      </c>
      <c r="I224" s="77">
        <f t="shared" si="328"/>
        <v>0</v>
      </c>
      <c r="J224" s="77">
        <f t="shared" si="328"/>
        <v>0</v>
      </c>
      <c r="K224" s="77">
        <f t="shared" si="328"/>
        <v>0</v>
      </c>
      <c r="L224" s="77">
        <f t="shared" si="328"/>
        <v>0</v>
      </c>
      <c r="M224" s="77">
        <f t="shared" si="328"/>
        <v>0</v>
      </c>
      <c r="N224" s="77">
        <f t="shared" si="328"/>
        <v>0</v>
      </c>
      <c r="O224" s="77">
        <f t="shared" si="328"/>
        <v>0</v>
      </c>
      <c r="P224" s="77">
        <f t="shared" si="328"/>
        <v>0</v>
      </c>
      <c r="Q224" s="77">
        <f t="shared" si="328"/>
        <v>0</v>
      </c>
      <c r="R224" s="77">
        <f t="shared" si="328"/>
        <v>0</v>
      </c>
      <c r="S224" s="77">
        <f t="shared" si="328"/>
        <v>0</v>
      </c>
      <c r="T224" s="77">
        <f t="shared" si="328"/>
        <v>0</v>
      </c>
      <c r="U224" s="77">
        <f t="shared" si="328"/>
        <v>0</v>
      </c>
      <c r="V224" s="77">
        <f t="shared" si="328"/>
        <v>0</v>
      </c>
      <c r="W224" s="77">
        <f t="shared" si="328"/>
        <v>0</v>
      </c>
      <c r="X224" s="77">
        <f t="shared" si="328"/>
        <v>0</v>
      </c>
      <c r="Y224" s="77">
        <f t="shared" si="328"/>
        <v>0</v>
      </c>
      <c r="Z224" s="77">
        <f t="shared" si="328"/>
        <v>0</v>
      </c>
      <c r="AA224" s="77">
        <f t="shared" si="328"/>
        <v>0</v>
      </c>
      <c r="AB224" s="77">
        <f t="shared" si="328"/>
        <v>0</v>
      </c>
      <c r="AC224" s="77">
        <f t="shared" si="328"/>
        <v>0</v>
      </c>
      <c r="AD224" s="77">
        <f t="shared" si="328"/>
        <v>0</v>
      </c>
      <c r="AE224" s="77">
        <f t="shared" si="328"/>
        <v>0</v>
      </c>
      <c r="AF224" s="77">
        <f t="shared" si="328"/>
        <v>0</v>
      </c>
      <c r="AG224" s="77">
        <f t="shared" si="328"/>
        <v>0</v>
      </c>
      <c r="AH224" s="77">
        <f t="shared" si="328"/>
        <v>0</v>
      </c>
      <c r="AI224" s="77">
        <f t="shared" si="328"/>
        <v>0</v>
      </c>
      <c r="AJ224" s="77">
        <f t="shared" si="328"/>
        <v>0</v>
      </c>
      <c r="AK224" s="77">
        <f t="shared" ref="AK224:BD224" si="329">IF(AK$136=0,0,AK85-AK314)</f>
        <v>0</v>
      </c>
      <c r="AL224" s="77">
        <f t="shared" si="329"/>
        <v>0</v>
      </c>
      <c r="AM224" s="77">
        <f t="shared" si="329"/>
        <v>0</v>
      </c>
      <c r="AN224" s="77">
        <f t="shared" si="329"/>
        <v>0</v>
      </c>
      <c r="AO224" s="77">
        <f t="shared" si="329"/>
        <v>0</v>
      </c>
      <c r="AP224" s="77">
        <f t="shared" si="329"/>
        <v>0</v>
      </c>
      <c r="AQ224" s="77">
        <f t="shared" si="329"/>
        <v>0</v>
      </c>
      <c r="AR224" s="77">
        <f t="shared" si="329"/>
        <v>0</v>
      </c>
      <c r="AS224" s="77">
        <f t="shared" si="329"/>
        <v>0</v>
      </c>
      <c r="AT224" s="77">
        <f t="shared" si="329"/>
        <v>0</v>
      </c>
      <c r="AU224" s="77">
        <f t="shared" si="329"/>
        <v>0</v>
      </c>
      <c r="AV224" s="77">
        <f t="shared" si="329"/>
        <v>0</v>
      </c>
      <c r="AW224" s="77">
        <f t="shared" si="329"/>
        <v>0</v>
      </c>
      <c r="AX224" s="77">
        <f t="shared" si="329"/>
        <v>0</v>
      </c>
      <c r="AY224" s="77">
        <f t="shared" si="329"/>
        <v>0</v>
      </c>
      <c r="AZ224" s="77">
        <f t="shared" si="329"/>
        <v>0</v>
      </c>
      <c r="BA224" s="77">
        <f t="shared" si="329"/>
        <v>0</v>
      </c>
      <c r="BB224" s="77">
        <f t="shared" si="329"/>
        <v>0</v>
      </c>
      <c r="BC224" s="77">
        <f t="shared" si="329"/>
        <v>0</v>
      </c>
      <c r="BD224" s="77">
        <f t="shared" si="329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x14ac:dyDescent="0.3">
      <c r="A225" s="248"/>
      <c r="B225" s="78" t="s">
        <v>348</v>
      </c>
      <c r="C225" s="250"/>
      <c r="D225" s="255">
        <f>SUM(E225:BD225)</f>
        <v>-5138.6806666666707</v>
      </c>
      <c r="E225" s="255">
        <f t="shared" ref="E225:AJ225" si="330">IF(E$136=0,0,E86-E315)</f>
        <v>714.76733333333368</v>
      </c>
      <c r="F225" s="255">
        <f t="shared" si="330"/>
        <v>1094.7373333333335</v>
      </c>
      <c r="G225" s="255">
        <f t="shared" si="330"/>
        <v>2447.2693333333332</v>
      </c>
      <c r="H225" s="255">
        <f t="shared" si="330"/>
        <v>3438.5033333333322</v>
      </c>
      <c r="I225" s="255">
        <f t="shared" si="330"/>
        <v>2233.4853333333335</v>
      </c>
      <c r="J225" s="255">
        <f t="shared" si="330"/>
        <v>212.86533333333318</v>
      </c>
      <c r="K225" s="255">
        <f t="shared" si="330"/>
        <v>1017.8853333333334</v>
      </c>
      <c r="L225" s="255">
        <f t="shared" si="330"/>
        <v>4011.7853333333323</v>
      </c>
      <c r="M225" s="255">
        <f t="shared" si="330"/>
        <v>-1646.2373333333308</v>
      </c>
      <c r="N225" s="255">
        <f t="shared" si="330"/>
        <v>558.13866666666672</v>
      </c>
      <c r="O225" s="255">
        <f t="shared" si="330"/>
        <v>-1276.4273333333333</v>
      </c>
      <c r="P225" s="255">
        <f t="shared" si="330"/>
        <v>427.73466666666673</v>
      </c>
      <c r="Q225" s="255">
        <f t="shared" si="330"/>
        <v>3124.5386666666664</v>
      </c>
      <c r="R225" s="255">
        <f t="shared" si="330"/>
        <v>-6186.3666666666686</v>
      </c>
      <c r="S225" s="255">
        <f t="shared" si="330"/>
        <v>-1482.7146666666658</v>
      </c>
      <c r="T225" s="255">
        <f t="shared" si="330"/>
        <v>-1277.0126666666665</v>
      </c>
      <c r="U225" s="255">
        <f t="shared" si="330"/>
        <v>-872.04466666666667</v>
      </c>
      <c r="V225" s="255">
        <f t="shared" si="330"/>
        <v>1520.1093333333333</v>
      </c>
      <c r="W225" s="255">
        <f t="shared" si="330"/>
        <v>-5597.0026666666672</v>
      </c>
      <c r="X225" s="255">
        <f t="shared" si="330"/>
        <v>-1233.7846666666665</v>
      </c>
      <c r="Y225" s="255">
        <f t="shared" si="330"/>
        <v>-1477.3366666666668</v>
      </c>
      <c r="Z225" s="255">
        <f t="shared" si="330"/>
        <v>-689.04133333333357</v>
      </c>
      <c r="AA225" s="255">
        <f t="shared" si="330"/>
        <v>1719.5086666666666</v>
      </c>
      <c r="AB225" s="255">
        <f t="shared" si="330"/>
        <v>-5736.1653333333343</v>
      </c>
      <c r="AC225" s="255">
        <f t="shared" si="330"/>
        <v>-309.28733333333366</v>
      </c>
      <c r="AD225" s="255">
        <f t="shared" si="330"/>
        <v>-576.11733333333382</v>
      </c>
      <c r="AE225" s="255">
        <f t="shared" si="330"/>
        <v>201.35133333333329</v>
      </c>
      <c r="AF225" s="255">
        <f t="shared" si="330"/>
        <v>1151.1493333333333</v>
      </c>
      <c r="AG225" s="255">
        <f t="shared" si="330"/>
        <v>-356.13866666666763</v>
      </c>
      <c r="AH225" s="255">
        <f t="shared" si="330"/>
        <v>93.195333333333565</v>
      </c>
      <c r="AI225" s="255">
        <f t="shared" si="330"/>
        <v>785.68933333333371</v>
      </c>
      <c r="AJ225" s="255">
        <f t="shared" si="330"/>
        <v>597.53933333333316</v>
      </c>
      <c r="AK225" s="255">
        <f t="shared" ref="AK225:BD225" si="331">IF(AK$136=0,0,AK86-AK315)</f>
        <v>-174.80266666666648</v>
      </c>
      <c r="AL225" s="255">
        <f t="shared" si="331"/>
        <v>1010.2593333333334</v>
      </c>
      <c r="AM225" s="255">
        <f t="shared" si="331"/>
        <v>-2144.1313333333346</v>
      </c>
      <c r="AN225" s="255">
        <f t="shared" si="331"/>
        <v>737.74066666666658</v>
      </c>
      <c r="AO225" s="255">
        <f t="shared" si="331"/>
        <v>-333.35133333333306</v>
      </c>
      <c r="AP225" s="255">
        <f t="shared" si="331"/>
        <v>-868.97133333333318</v>
      </c>
      <c r="AQ225" s="255">
        <f t="shared" si="331"/>
        <v>0</v>
      </c>
      <c r="AR225" s="255">
        <f t="shared" si="331"/>
        <v>0</v>
      </c>
      <c r="AS225" s="255">
        <f t="shared" si="331"/>
        <v>0</v>
      </c>
      <c r="AT225" s="255">
        <f t="shared" si="331"/>
        <v>0</v>
      </c>
      <c r="AU225" s="255">
        <f t="shared" si="331"/>
        <v>0</v>
      </c>
      <c r="AV225" s="255">
        <f t="shared" si="331"/>
        <v>0</v>
      </c>
      <c r="AW225" s="255">
        <f t="shared" si="331"/>
        <v>0</v>
      </c>
      <c r="AX225" s="255">
        <f t="shared" si="331"/>
        <v>0</v>
      </c>
      <c r="AY225" s="255">
        <f t="shared" si="331"/>
        <v>0</v>
      </c>
      <c r="AZ225" s="255">
        <f t="shared" si="331"/>
        <v>0</v>
      </c>
      <c r="BA225" s="255">
        <f t="shared" si="331"/>
        <v>0</v>
      </c>
      <c r="BB225" s="255">
        <f t="shared" si="331"/>
        <v>0</v>
      </c>
      <c r="BC225" s="255">
        <f t="shared" si="331"/>
        <v>0</v>
      </c>
      <c r="BD225" s="255">
        <f t="shared" si="331"/>
        <v>0</v>
      </c>
      <c r="BE225" s="251"/>
      <c r="BF225" s="162">
        <f>SUM(E225:H225)</f>
        <v>7695.2773333333325</v>
      </c>
      <c r="BG225" s="157">
        <f>SUM(I225:L225)</f>
        <v>7476.0213333333322</v>
      </c>
      <c r="BH225" s="157">
        <f>SUM(M225:Q225)</f>
        <v>1187.747333333336</v>
      </c>
      <c r="BI225" s="157">
        <f>SUM(R225:U225)</f>
        <v>-9818.1386666666676</v>
      </c>
      <c r="BJ225" s="157">
        <f>SUM(V225:Y225)</f>
        <v>-6788.0146666666669</v>
      </c>
      <c r="BK225" s="157">
        <f>SUM(Z225:AD225)</f>
        <v>-5591.1026666666685</v>
      </c>
      <c r="BL225" s="157">
        <f>SUM(AE225:AH225)</f>
        <v>1089.5573333333325</v>
      </c>
      <c r="BM225" s="157">
        <f>SUM(AI225:AL225)</f>
        <v>2218.6853333333338</v>
      </c>
      <c r="BN225" s="157">
        <f>SUM(AM225:AQ225)</f>
        <v>-2608.713333333334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-5138.6806666666689</v>
      </c>
      <c r="BS225" s="157">
        <f>SUM(BF225:BH225)</f>
        <v>16359.046000000002</v>
      </c>
      <c r="BT225" s="157">
        <f>SUM(BI225:BK225)</f>
        <v>-22197.256000000005</v>
      </c>
      <c r="BU225" s="157">
        <f>SUM(BL225:BN225)</f>
        <v>699.52933333333203</v>
      </c>
      <c r="BV225" s="157">
        <f>SUM(BO225:BQ225)</f>
        <v>0</v>
      </c>
      <c r="BW225" s="157">
        <f>SUM(BF225:BK225)</f>
        <v>-5838.2100000000009</v>
      </c>
      <c r="BX225" s="157">
        <f>SUM(BL225:BQ225)</f>
        <v>699.52933333333203</v>
      </c>
      <c r="BY225" s="157">
        <f>IF(Info!$O$3="Q1",$BS225,IF(Info!$O$3="Q2",$BS225+$BT225,IF(Info!$O$3="Q3",$BS225+$BT225+$BU225,$BR225)))</f>
        <v>16359.046000000002</v>
      </c>
      <c r="BZ225" s="157">
        <f>IF(Info!$O$3="Q1",$BS225,IF(Info!$O$3="Q2",$BT225,IF(Info!$O$3="Q3",$BU225,$BV225)))</f>
        <v>16359.046000000002</v>
      </c>
      <c r="CA225" s="48"/>
    </row>
    <row r="226" spans="1:79" ht="15.6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x14ac:dyDescent="0.3">
      <c r="A227" s="248"/>
      <c r="B227" s="78" t="s">
        <v>350</v>
      </c>
      <c r="C227" s="250"/>
      <c r="D227" s="161">
        <f t="shared" ref="D227:D233" si="332">SUM(E227:BD227)</f>
        <v>811.00466666666625</v>
      </c>
      <c r="E227" s="77">
        <f t="shared" ref="E227:AJ227" si="333">IF(E$136=0,0,E88-E317)</f>
        <v>-382.15208333333385</v>
      </c>
      <c r="F227" s="77">
        <f t="shared" si="333"/>
        <v>-313.65208333333385</v>
      </c>
      <c r="G227" s="77">
        <f t="shared" si="333"/>
        <v>230.91791666666677</v>
      </c>
      <c r="H227" s="77">
        <f t="shared" si="333"/>
        <v>-191.38208333333341</v>
      </c>
      <c r="I227" s="77">
        <f t="shared" si="333"/>
        <v>-89.672083333333376</v>
      </c>
      <c r="J227" s="77">
        <f t="shared" si="333"/>
        <v>-401.80208333333348</v>
      </c>
      <c r="K227" s="77">
        <f t="shared" si="333"/>
        <v>44.147916666666333</v>
      </c>
      <c r="L227" s="77">
        <f t="shared" si="333"/>
        <v>15.717916666666952</v>
      </c>
      <c r="M227" s="77">
        <f t="shared" si="333"/>
        <v>132.61633333333293</v>
      </c>
      <c r="N227" s="77">
        <f t="shared" si="333"/>
        <v>171.5963333333334</v>
      </c>
      <c r="O227" s="77">
        <f t="shared" si="333"/>
        <v>-246.64366666666638</v>
      </c>
      <c r="P227" s="77">
        <f t="shared" si="333"/>
        <v>-20.023666666666486</v>
      </c>
      <c r="Q227" s="77">
        <f t="shared" si="333"/>
        <v>-139.9036666666666</v>
      </c>
      <c r="R227" s="77">
        <f t="shared" si="333"/>
        <v>-100.62208333333319</v>
      </c>
      <c r="S227" s="77">
        <f t="shared" si="333"/>
        <v>-68.532083333333048</v>
      </c>
      <c r="T227" s="77">
        <f t="shared" si="333"/>
        <v>346.17791666666653</v>
      </c>
      <c r="U227" s="77">
        <f t="shared" si="333"/>
        <v>-205.12208333333319</v>
      </c>
      <c r="V227" s="77">
        <f t="shared" si="333"/>
        <v>182.14041666666708</v>
      </c>
      <c r="W227" s="77">
        <f t="shared" si="333"/>
        <v>266.87041666666664</v>
      </c>
      <c r="X227" s="77">
        <f t="shared" si="333"/>
        <v>-49.059583333333649</v>
      </c>
      <c r="Y227" s="77">
        <f t="shared" si="333"/>
        <v>308.15041666666639</v>
      </c>
      <c r="Z227" s="77">
        <f t="shared" si="333"/>
        <v>-154.81966666666631</v>
      </c>
      <c r="AA227" s="77">
        <f t="shared" si="333"/>
        <v>166.690333333333</v>
      </c>
      <c r="AB227" s="77">
        <f t="shared" si="333"/>
        <v>161.63033333333351</v>
      </c>
      <c r="AC227" s="77">
        <f t="shared" si="333"/>
        <v>-215.059666666667</v>
      </c>
      <c r="AD227" s="77">
        <f t="shared" si="333"/>
        <v>96.740333333333183</v>
      </c>
      <c r="AE227" s="77">
        <f t="shared" si="333"/>
        <v>251.29041666666672</v>
      </c>
      <c r="AF227" s="77">
        <f t="shared" si="333"/>
        <v>-291.02958333333299</v>
      </c>
      <c r="AG227" s="77">
        <f t="shared" si="333"/>
        <v>355.5304166666665</v>
      </c>
      <c r="AH227" s="77">
        <f t="shared" si="333"/>
        <v>-260.68958333333285</v>
      </c>
      <c r="AI227" s="77">
        <f t="shared" si="333"/>
        <v>253.36041666666642</v>
      </c>
      <c r="AJ227" s="77">
        <f t="shared" si="333"/>
        <v>263.94041666666681</v>
      </c>
      <c r="AK227" s="77">
        <f t="shared" ref="AK227:BD227" si="334">IF(AK$136=0,0,AK88-AK317)</f>
        <v>177.04041666666672</v>
      </c>
      <c r="AL227" s="77">
        <f t="shared" si="334"/>
        <v>231.89041666666708</v>
      </c>
      <c r="AM227" s="77">
        <f t="shared" si="334"/>
        <v>-94.839666666666744</v>
      </c>
      <c r="AN227" s="77">
        <f t="shared" si="334"/>
        <v>271.20033333333322</v>
      </c>
      <c r="AO227" s="77">
        <f t="shared" si="334"/>
        <v>277.49033333333318</v>
      </c>
      <c r="AP227" s="77">
        <f t="shared" si="334"/>
        <v>-169.12966666666671</v>
      </c>
      <c r="AQ227" s="77">
        <f t="shared" si="334"/>
        <v>0</v>
      </c>
      <c r="AR227" s="77">
        <f t="shared" si="334"/>
        <v>0</v>
      </c>
      <c r="AS227" s="77">
        <f t="shared" si="334"/>
        <v>0</v>
      </c>
      <c r="AT227" s="77">
        <f t="shared" si="334"/>
        <v>0</v>
      </c>
      <c r="AU227" s="77">
        <f t="shared" si="334"/>
        <v>0</v>
      </c>
      <c r="AV227" s="77">
        <f t="shared" si="334"/>
        <v>0</v>
      </c>
      <c r="AW227" s="77">
        <f t="shared" si="334"/>
        <v>0</v>
      </c>
      <c r="AX227" s="77">
        <f t="shared" si="334"/>
        <v>0</v>
      </c>
      <c r="AY227" s="77">
        <f t="shared" si="334"/>
        <v>0</v>
      </c>
      <c r="AZ227" s="77">
        <f t="shared" si="334"/>
        <v>0</v>
      </c>
      <c r="BA227" s="77">
        <f t="shared" si="334"/>
        <v>0</v>
      </c>
      <c r="BB227" s="77">
        <f t="shared" si="334"/>
        <v>0</v>
      </c>
      <c r="BC227" s="77">
        <f t="shared" si="334"/>
        <v>0</v>
      </c>
      <c r="BD227" s="77">
        <f t="shared" si="334"/>
        <v>0</v>
      </c>
      <c r="BE227" s="251"/>
      <c r="BF227" s="163">
        <f t="shared" ref="BF227:BF233" si="335">SUM(E227:H227)</f>
        <v>-656.26833333333434</v>
      </c>
      <c r="BG227" s="77">
        <f t="shared" ref="BG227:BG233" si="336">SUM(I227:L227)</f>
        <v>-431.60833333333358</v>
      </c>
      <c r="BH227" s="77">
        <f t="shared" ref="BH227:BH233" si="337">SUM(M227:Q227)</f>
        <v>-102.35833333333312</v>
      </c>
      <c r="BI227" s="77">
        <f t="shared" ref="BI227:BI233" si="338">SUM(R227:U227)</f>
        <v>-28.098333333332903</v>
      </c>
      <c r="BJ227" s="77">
        <f t="shared" ref="BJ227:BJ233" si="339">SUM(V227:Y227)</f>
        <v>708.10166666666646</v>
      </c>
      <c r="BK227" s="77">
        <f t="shared" ref="BK227:BK233" si="340">SUM(Z227:AD227)</f>
        <v>55.181666666666388</v>
      </c>
      <c r="BL227" s="77">
        <f t="shared" ref="BL227:BL233" si="341">SUM(AE227:AH227)</f>
        <v>55.10166666666737</v>
      </c>
      <c r="BM227" s="77">
        <f t="shared" ref="BM227:BM233" si="342">SUM(AI227:AL227)</f>
        <v>926.23166666666702</v>
      </c>
      <c r="BN227" s="77">
        <f t="shared" ref="BN227:BN233" si="343">SUM(AM227:AQ227)</f>
        <v>284.72133333333295</v>
      </c>
      <c r="BO227" s="77">
        <f t="shared" ref="BO227:BO233" si="344">SUM(AR227:AU227)</f>
        <v>0</v>
      </c>
      <c r="BP227" s="77">
        <f t="shared" ref="BP227:BP233" si="345">SUM(AV227:AY227)</f>
        <v>0</v>
      </c>
      <c r="BQ227" s="77">
        <f t="shared" ref="BQ227:BQ233" si="346">SUM(AZ227:BD227)</f>
        <v>0</v>
      </c>
      <c r="BR227" s="157">
        <f t="shared" ref="BR227:BR233" si="347">SUM(BF227:BQ227)</f>
        <v>811.00466666666625</v>
      </c>
      <c r="BS227" s="77">
        <f t="shared" ref="BS227:BS233" si="348">SUM(BF227:BH227)</f>
        <v>-1190.235000000001</v>
      </c>
      <c r="BT227" s="77">
        <f t="shared" ref="BT227:BT233" si="349">SUM(BI227:BK227)</f>
        <v>735.18499999999995</v>
      </c>
      <c r="BU227" s="77">
        <f t="shared" ref="BU227:BU233" si="350">SUM(BL227:BN227)</f>
        <v>1266.0546666666673</v>
      </c>
      <c r="BV227" s="77">
        <f t="shared" ref="BV227:BV233" si="351">SUM(BO227:BQ227)</f>
        <v>0</v>
      </c>
      <c r="BW227" s="77">
        <f t="shared" ref="BW227:BW233" si="352">SUM(BF227:BK227)</f>
        <v>-455.05000000000109</v>
      </c>
      <c r="BX227" s="77">
        <f t="shared" ref="BX227:BX233" si="353">SUM(BL227:BQ227)</f>
        <v>1266.0546666666673</v>
      </c>
      <c r="BY227" s="77">
        <f>IF(Info!$O$3="Q1",$BS227,IF(Info!$O$3="Q2",$BS227+$BT227,IF(Info!$O$3="Q3",$BS227+$BT227+$BU227,$BR227)))</f>
        <v>-1190.235000000001</v>
      </c>
      <c r="BZ227" s="77">
        <f>IF(Info!$O$3="Q1",$BS227,IF(Info!$O$3="Q2",$BT227,IF(Info!$O$3="Q3",$BU227,$BV227)))</f>
        <v>-1190.235000000001</v>
      </c>
      <c r="CA227" s="48"/>
    </row>
    <row r="228" spans="1:79" x14ac:dyDescent="0.3">
      <c r="A228" s="248"/>
      <c r="B228" s="78" t="s">
        <v>47</v>
      </c>
      <c r="C228" s="250"/>
      <c r="D228" s="161">
        <f t="shared" si="332"/>
        <v>-14873.69076923077</v>
      </c>
      <c r="E228" s="77">
        <f t="shared" ref="E228:AJ228" si="354">IF(E$136=0,0,E89-E318)</f>
        <v>-129.88673076923078</v>
      </c>
      <c r="F228" s="77">
        <f t="shared" si="354"/>
        <v>-146.63673076923078</v>
      </c>
      <c r="G228" s="77">
        <f t="shared" si="354"/>
        <v>-77.526730769230767</v>
      </c>
      <c r="H228" s="77">
        <f t="shared" si="354"/>
        <v>-64.846730769230817</v>
      </c>
      <c r="I228" s="77">
        <f t="shared" si="354"/>
        <v>-166.04673076923075</v>
      </c>
      <c r="J228" s="77">
        <f t="shared" si="354"/>
        <v>14.593269230769238</v>
      </c>
      <c r="K228" s="77">
        <f t="shared" si="354"/>
        <v>-69.036730769230758</v>
      </c>
      <c r="L228" s="77">
        <f t="shared" si="354"/>
        <v>-53.566730769230844</v>
      </c>
      <c r="M228" s="77">
        <f t="shared" si="354"/>
        <v>-10.119230769230853</v>
      </c>
      <c r="N228" s="77">
        <f t="shared" si="354"/>
        <v>21.210769230769188</v>
      </c>
      <c r="O228" s="77">
        <f t="shared" si="354"/>
        <v>-45.899230769230826</v>
      </c>
      <c r="P228" s="77">
        <f t="shared" si="354"/>
        <v>87.890769230769138</v>
      </c>
      <c r="Q228" s="77">
        <f t="shared" si="354"/>
        <v>86.73076923076917</v>
      </c>
      <c r="R228" s="77">
        <f t="shared" si="354"/>
        <v>-94.896730769230771</v>
      </c>
      <c r="S228" s="77">
        <f t="shared" si="354"/>
        <v>13.62326923076921</v>
      </c>
      <c r="T228" s="77">
        <f t="shared" si="354"/>
        <v>-28.24673076923068</v>
      </c>
      <c r="U228" s="77">
        <f t="shared" si="354"/>
        <v>-99.856730769230808</v>
      </c>
      <c r="V228" s="77">
        <f t="shared" si="354"/>
        <v>-82.906730769230762</v>
      </c>
      <c r="W228" s="77">
        <f t="shared" si="354"/>
        <v>-9770.6067307692319</v>
      </c>
      <c r="X228" s="77">
        <f t="shared" si="354"/>
        <v>-172.16673076923075</v>
      </c>
      <c r="Y228" s="77">
        <f t="shared" si="354"/>
        <v>-79.346730769230817</v>
      </c>
      <c r="Z228" s="77">
        <f t="shared" si="354"/>
        <v>27.06076923076921</v>
      </c>
      <c r="AA228" s="77">
        <f t="shared" si="354"/>
        <v>2.7907692307692287</v>
      </c>
      <c r="AB228" s="77">
        <f t="shared" si="354"/>
        <v>83.780769230769238</v>
      </c>
      <c r="AC228" s="77">
        <f t="shared" si="354"/>
        <v>-12.629230769230844</v>
      </c>
      <c r="AD228" s="77">
        <f t="shared" si="354"/>
        <v>-36.789230769230812</v>
      </c>
      <c r="AE228" s="77">
        <f t="shared" si="354"/>
        <v>-3764.3667307692308</v>
      </c>
      <c r="AF228" s="77">
        <f t="shared" si="354"/>
        <v>-127.03673076923076</v>
      </c>
      <c r="AG228" s="77">
        <f t="shared" si="354"/>
        <v>-117.40673076923076</v>
      </c>
      <c r="AH228" s="77">
        <f t="shared" si="354"/>
        <v>-16.24673076923068</v>
      </c>
      <c r="AI228" s="77">
        <f t="shared" si="354"/>
        <v>-63.546730769230749</v>
      </c>
      <c r="AJ228" s="77">
        <f t="shared" si="354"/>
        <v>-18.936730769230735</v>
      </c>
      <c r="AK228" s="77">
        <f t="shared" ref="AK228:BD228" si="355">IF(AK$136=0,0,AK89-AK318)</f>
        <v>-41.026730769230767</v>
      </c>
      <c r="AL228" s="77">
        <f t="shared" si="355"/>
        <v>-63.936730769230735</v>
      </c>
      <c r="AM228" s="77">
        <f t="shared" si="355"/>
        <v>33.090769230769183</v>
      </c>
      <c r="AN228" s="77">
        <f t="shared" si="355"/>
        <v>84.440769230769206</v>
      </c>
      <c r="AO228" s="77">
        <f t="shared" si="355"/>
        <v>31.370769230769156</v>
      </c>
      <c r="AP228" s="77">
        <f t="shared" si="355"/>
        <v>-6.7592307692308395</v>
      </c>
      <c r="AQ228" s="77">
        <f t="shared" si="355"/>
        <v>0</v>
      </c>
      <c r="AR228" s="77">
        <f t="shared" si="355"/>
        <v>0</v>
      </c>
      <c r="AS228" s="77">
        <f t="shared" si="355"/>
        <v>0</v>
      </c>
      <c r="AT228" s="77">
        <f t="shared" si="355"/>
        <v>0</v>
      </c>
      <c r="AU228" s="77">
        <f t="shared" si="355"/>
        <v>0</v>
      </c>
      <c r="AV228" s="77">
        <f t="shared" si="355"/>
        <v>0</v>
      </c>
      <c r="AW228" s="77">
        <f t="shared" si="355"/>
        <v>0</v>
      </c>
      <c r="AX228" s="77">
        <f t="shared" si="355"/>
        <v>0</v>
      </c>
      <c r="AY228" s="77">
        <f t="shared" si="355"/>
        <v>0</v>
      </c>
      <c r="AZ228" s="77">
        <f t="shared" si="355"/>
        <v>0</v>
      </c>
      <c r="BA228" s="77">
        <f t="shared" si="355"/>
        <v>0</v>
      </c>
      <c r="BB228" s="77">
        <f t="shared" si="355"/>
        <v>0</v>
      </c>
      <c r="BC228" s="77">
        <f t="shared" si="355"/>
        <v>0</v>
      </c>
      <c r="BD228" s="77">
        <f t="shared" si="355"/>
        <v>0</v>
      </c>
      <c r="BE228" s="251"/>
      <c r="BF228" s="163">
        <f t="shared" si="335"/>
        <v>-418.89692307692314</v>
      </c>
      <c r="BG228" s="77">
        <f t="shared" si="336"/>
        <v>-274.05692307692311</v>
      </c>
      <c r="BH228" s="77">
        <f t="shared" si="337"/>
        <v>139.81384615384582</v>
      </c>
      <c r="BI228" s="77">
        <f t="shared" si="338"/>
        <v>-209.37692307692305</v>
      </c>
      <c r="BJ228" s="77">
        <f t="shared" si="339"/>
        <v>-10105.026923076926</v>
      </c>
      <c r="BK228" s="77">
        <f t="shared" si="340"/>
        <v>64.213846153846021</v>
      </c>
      <c r="BL228" s="77">
        <f t="shared" si="341"/>
        <v>-4025.0569230769233</v>
      </c>
      <c r="BM228" s="77">
        <f t="shared" si="342"/>
        <v>-187.44692307692299</v>
      </c>
      <c r="BN228" s="77">
        <f t="shared" si="343"/>
        <v>142.14307692307671</v>
      </c>
      <c r="BO228" s="77">
        <f t="shared" si="344"/>
        <v>0</v>
      </c>
      <c r="BP228" s="77">
        <f t="shared" si="345"/>
        <v>0</v>
      </c>
      <c r="BQ228" s="77">
        <f t="shared" si="346"/>
        <v>0</v>
      </c>
      <c r="BR228" s="157">
        <f t="shared" si="347"/>
        <v>-14873.690769230774</v>
      </c>
      <c r="BS228" s="77">
        <f t="shared" si="348"/>
        <v>-553.14000000000044</v>
      </c>
      <c r="BT228" s="77">
        <f t="shared" si="349"/>
        <v>-10250.190000000004</v>
      </c>
      <c r="BU228" s="77">
        <f t="shared" si="350"/>
        <v>-4070.3607692307696</v>
      </c>
      <c r="BV228" s="77">
        <f t="shared" si="351"/>
        <v>0</v>
      </c>
      <c r="BW228" s="77">
        <f t="shared" si="352"/>
        <v>-10803.330000000005</v>
      </c>
      <c r="BX228" s="77">
        <f t="shared" si="353"/>
        <v>-4070.3607692307696</v>
      </c>
      <c r="BY228" s="77">
        <f>IF(Info!$O$3="Q1",$BS228,IF(Info!$O$3="Q2",$BS228+$BT228,IF(Info!$O$3="Q3",$BS228+$BT228+$BU228,$BR228)))</f>
        <v>-553.14000000000044</v>
      </c>
      <c r="BZ228" s="77">
        <f>IF(Info!$O$3="Q1",$BS228,IF(Info!$O$3="Q2",$BT228,IF(Info!$O$3="Q3",$BU228,$BV228)))</f>
        <v>-553.14000000000044</v>
      </c>
      <c r="CA228" s="48"/>
    </row>
    <row r="229" spans="1:79" x14ac:dyDescent="0.3">
      <c r="A229" s="248"/>
      <c r="B229" s="78" t="s">
        <v>351</v>
      </c>
      <c r="C229" s="250"/>
      <c r="D229" s="161">
        <f t="shared" si="332"/>
        <v>1360.8700000000001</v>
      </c>
      <c r="E229" s="77">
        <f t="shared" ref="E229:AJ229" si="356">IF(E$136=0,0,E90-E319)</f>
        <v>0</v>
      </c>
      <c r="F229" s="77">
        <f t="shared" si="356"/>
        <v>0</v>
      </c>
      <c r="G229" s="77">
        <f t="shared" si="356"/>
        <v>77.59</v>
      </c>
      <c r="H229" s="77">
        <f t="shared" si="356"/>
        <v>112.25</v>
      </c>
      <c r="I229" s="77">
        <f t="shared" si="356"/>
        <v>37.950000000000003</v>
      </c>
      <c r="J229" s="77">
        <f t="shared" si="356"/>
        <v>10.94</v>
      </c>
      <c r="K229" s="77">
        <f t="shared" si="356"/>
        <v>70.350000000000009</v>
      </c>
      <c r="L229" s="77">
        <f t="shared" si="356"/>
        <v>0</v>
      </c>
      <c r="M229" s="77">
        <f t="shared" si="356"/>
        <v>0</v>
      </c>
      <c r="N229" s="77">
        <f t="shared" si="356"/>
        <v>0</v>
      </c>
      <c r="O229" s="77">
        <f t="shared" si="356"/>
        <v>0</v>
      </c>
      <c r="P229" s="77">
        <f t="shared" si="356"/>
        <v>0</v>
      </c>
      <c r="Q229" s="77">
        <f t="shared" si="356"/>
        <v>0</v>
      </c>
      <c r="R229" s="77">
        <f t="shared" si="356"/>
        <v>0</v>
      </c>
      <c r="S229" s="77">
        <f t="shared" si="356"/>
        <v>0</v>
      </c>
      <c r="T229" s="77">
        <f t="shared" si="356"/>
        <v>0</v>
      </c>
      <c r="U229" s="77">
        <f t="shared" si="356"/>
        <v>0</v>
      </c>
      <c r="V229" s="77">
        <f t="shared" si="356"/>
        <v>0</v>
      </c>
      <c r="W229" s="77">
        <f t="shared" si="356"/>
        <v>0</v>
      </c>
      <c r="X229" s="77">
        <f t="shared" si="356"/>
        <v>0</v>
      </c>
      <c r="Y229" s="77">
        <f t="shared" si="356"/>
        <v>0</v>
      </c>
      <c r="Z229" s="77">
        <f t="shared" si="356"/>
        <v>0</v>
      </c>
      <c r="AA229" s="77">
        <f t="shared" si="356"/>
        <v>0</v>
      </c>
      <c r="AB229" s="77">
        <f t="shared" si="356"/>
        <v>0</v>
      </c>
      <c r="AC229" s="77">
        <f t="shared" si="356"/>
        <v>0</v>
      </c>
      <c r="AD229" s="77">
        <f t="shared" si="356"/>
        <v>0</v>
      </c>
      <c r="AE229" s="77">
        <f t="shared" si="356"/>
        <v>0</v>
      </c>
      <c r="AF229" s="77">
        <f t="shared" si="356"/>
        <v>0</v>
      </c>
      <c r="AG229" s="77">
        <f t="shared" si="356"/>
        <v>0</v>
      </c>
      <c r="AH229" s="77">
        <f t="shared" si="356"/>
        <v>0</v>
      </c>
      <c r="AI229" s="77">
        <f t="shared" si="356"/>
        <v>0</v>
      </c>
      <c r="AJ229" s="77">
        <f t="shared" si="356"/>
        <v>0</v>
      </c>
      <c r="AK229" s="77">
        <f t="shared" ref="AK229:BD229" si="357">IF(AK$136=0,0,AK90-AK319)</f>
        <v>0</v>
      </c>
      <c r="AL229" s="77">
        <f t="shared" si="357"/>
        <v>374.58000000000004</v>
      </c>
      <c r="AM229" s="77">
        <f t="shared" si="357"/>
        <v>0</v>
      </c>
      <c r="AN229" s="77">
        <f t="shared" si="357"/>
        <v>0</v>
      </c>
      <c r="AO229" s="77">
        <f t="shared" si="357"/>
        <v>677.21</v>
      </c>
      <c r="AP229" s="77">
        <f t="shared" si="357"/>
        <v>0</v>
      </c>
      <c r="AQ229" s="77">
        <f t="shared" si="357"/>
        <v>0</v>
      </c>
      <c r="AR229" s="77">
        <f t="shared" si="357"/>
        <v>0</v>
      </c>
      <c r="AS229" s="77">
        <f t="shared" si="357"/>
        <v>0</v>
      </c>
      <c r="AT229" s="77">
        <f t="shared" si="357"/>
        <v>0</v>
      </c>
      <c r="AU229" s="77">
        <f t="shared" si="357"/>
        <v>0</v>
      </c>
      <c r="AV229" s="77">
        <f t="shared" si="357"/>
        <v>0</v>
      </c>
      <c r="AW229" s="77">
        <f t="shared" si="357"/>
        <v>0</v>
      </c>
      <c r="AX229" s="77">
        <f t="shared" si="357"/>
        <v>0</v>
      </c>
      <c r="AY229" s="77">
        <f t="shared" si="357"/>
        <v>0</v>
      </c>
      <c r="AZ229" s="77">
        <f t="shared" si="357"/>
        <v>0</v>
      </c>
      <c r="BA229" s="77">
        <f t="shared" si="357"/>
        <v>0</v>
      </c>
      <c r="BB229" s="77">
        <f t="shared" si="357"/>
        <v>0</v>
      </c>
      <c r="BC229" s="77">
        <f t="shared" si="357"/>
        <v>0</v>
      </c>
      <c r="BD229" s="77">
        <f t="shared" si="357"/>
        <v>0</v>
      </c>
      <c r="BE229" s="251"/>
      <c r="BF229" s="163">
        <f t="shared" si="335"/>
        <v>189.84</v>
      </c>
      <c r="BG229" s="77">
        <f t="shared" si="336"/>
        <v>119.24000000000001</v>
      </c>
      <c r="BH229" s="77">
        <f t="shared" si="337"/>
        <v>0</v>
      </c>
      <c r="BI229" s="77">
        <f t="shared" si="338"/>
        <v>0</v>
      </c>
      <c r="BJ229" s="77">
        <f t="shared" si="339"/>
        <v>0</v>
      </c>
      <c r="BK229" s="77">
        <f t="shared" si="340"/>
        <v>0</v>
      </c>
      <c r="BL229" s="77">
        <f t="shared" si="341"/>
        <v>0</v>
      </c>
      <c r="BM229" s="77">
        <f t="shared" si="342"/>
        <v>374.58000000000004</v>
      </c>
      <c r="BN229" s="77">
        <f t="shared" si="343"/>
        <v>677.21</v>
      </c>
      <c r="BO229" s="77">
        <f t="shared" si="344"/>
        <v>0</v>
      </c>
      <c r="BP229" s="77">
        <f t="shared" si="345"/>
        <v>0</v>
      </c>
      <c r="BQ229" s="77">
        <f t="shared" si="346"/>
        <v>0</v>
      </c>
      <c r="BR229" s="157">
        <f t="shared" si="347"/>
        <v>1360.8700000000001</v>
      </c>
      <c r="BS229" s="77">
        <f t="shared" si="348"/>
        <v>309.08000000000004</v>
      </c>
      <c r="BT229" s="77">
        <f t="shared" si="349"/>
        <v>0</v>
      </c>
      <c r="BU229" s="77">
        <f t="shared" si="350"/>
        <v>1051.79</v>
      </c>
      <c r="BV229" s="77">
        <f t="shared" si="351"/>
        <v>0</v>
      </c>
      <c r="BW229" s="77">
        <f t="shared" si="352"/>
        <v>309.08000000000004</v>
      </c>
      <c r="BX229" s="77">
        <f t="shared" si="353"/>
        <v>1051.79</v>
      </c>
      <c r="BY229" s="77">
        <f>IF(Info!$O$3="Q1",$BS229,IF(Info!$O$3="Q2",$BS229+$BT229,IF(Info!$O$3="Q3",$BS229+$BT229+$BU229,$BR229)))</f>
        <v>309.08000000000004</v>
      </c>
      <c r="BZ229" s="77">
        <f>IF(Info!$O$3="Q1",$BS229,IF(Info!$O$3="Q2",$BT229,IF(Info!$O$3="Q3",$BU229,$BV229)))</f>
        <v>309.08000000000004</v>
      </c>
      <c r="CA229" s="48"/>
    </row>
    <row r="230" spans="1:79" x14ac:dyDescent="0.3">
      <c r="A230" s="248"/>
      <c r="B230" s="78" t="s">
        <v>51</v>
      </c>
      <c r="C230" s="250"/>
      <c r="D230" s="161">
        <f t="shared" si="332"/>
        <v>1054.6099999999999</v>
      </c>
      <c r="E230" s="77">
        <f t="shared" ref="E230:AJ230" si="358">IF(E$136=0,0,E91-E320)</f>
        <v>0</v>
      </c>
      <c r="F230" s="77">
        <f t="shared" si="358"/>
        <v>0</v>
      </c>
      <c r="G230" s="77">
        <f t="shared" si="358"/>
        <v>0</v>
      </c>
      <c r="H230" s="77">
        <f t="shared" si="358"/>
        <v>0</v>
      </c>
      <c r="I230" s="77">
        <f t="shared" si="358"/>
        <v>0</v>
      </c>
      <c r="J230" s="77">
        <f t="shared" si="358"/>
        <v>0</v>
      </c>
      <c r="K230" s="77">
        <f t="shared" si="358"/>
        <v>0</v>
      </c>
      <c r="L230" s="77">
        <f t="shared" si="358"/>
        <v>0</v>
      </c>
      <c r="M230" s="77">
        <f t="shared" si="358"/>
        <v>0</v>
      </c>
      <c r="N230" s="77">
        <f t="shared" si="358"/>
        <v>0</v>
      </c>
      <c r="O230" s="77">
        <f t="shared" si="358"/>
        <v>0</v>
      </c>
      <c r="P230" s="77">
        <f t="shared" si="358"/>
        <v>0</v>
      </c>
      <c r="Q230" s="77">
        <f t="shared" si="358"/>
        <v>0</v>
      </c>
      <c r="R230" s="77">
        <f t="shared" si="358"/>
        <v>0</v>
      </c>
      <c r="S230" s="77">
        <f t="shared" si="358"/>
        <v>0</v>
      </c>
      <c r="T230" s="77">
        <f t="shared" si="358"/>
        <v>0</v>
      </c>
      <c r="U230" s="77">
        <f t="shared" si="358"/>
        <v>0</v>
      </c>
      <c r="V230" s="77">
        <f t="shared" si="358"/>
        <v>0</v>
      </c>
      <c r="W230" s="77">
        <f t="shared" si="358"/>
        <v>0</v>
      </c>
      <c r="X230" s="77">
        <f t="shared" si="358"/>
        <v>0</v>
      </c>
      <c r="Y230" s="77">
        <f t="shared" si="358"/>
        <v>0</v>
      </c>
      <c r="Z230" s="77">
        <f t="shared" si="358"/>
        <v>0</v>
      </c>
      <c r="AA230" s="77">
        <f t="shared" si="358"/>
        <v>0</v>
      </c>
      <c r="AB230" s="77">
        <f t="shared" si="358"/>
        <v>0</v>
      </c>
      <c r="AC230" s="77">
        <f t="shared" si="358"/>
        <v>0</v>
      </c>
      <c r="AD230" s="77">
        <f t="shared" si="358"/>
        <v>0</v>
      </c>
      <c r="AE230" s="77">
        <f t="shared" si="358"/>
        <v>0</v>
      </c>
      <c r="AF230" s="77">
        <f t="shared" si="358"/>
        <v>0</v>
      </c>
      <c r="AG230" s="77">
        <f t="shared" si="358"/>
        <v>0</v>
      </c>
      <c r="AH230" s="77">
        <f t="shared" si="358"/>
        <v>0</v>
      </c>
      <c r="AI230" s="77">
        <f t="shared" si="358"/>
        <v>1054.6099999999999</v>
      </c>
      <c r="AJ230" s="77">
        <f t="shared" si="358"/>
        <v>0</v>
      </c>
      <c r="AK230" s="77">
        <f t="shared" ref="AK230:BD230" si="359">IF(AK$136=0,0,AK91-AK320)</f>
        <v>0</v>
      </c>
      <c r="AL230" s="77">
        <f t="shared" si="359"/>
        <v>0</v>
      </c>
      <c r="AM230" s="77">
        <f t="shared" si="359"/>
        <v>0</v>
      </c>
      <c r="AN230" s="77">
        <f t="shared" si="359"/>
        <v>0</v>
      </c>
      <c r="AO230" s="77">
        <f t="shared" si="359"/>
        <v>0</v>
      </c>
      <c r="AP230" s="77">
        <f t="shared" si="359"/>
        <v>0</v>
      </c>
      <c r="AQ230" s="77">
        <f t="shared" si="359"/>
        <v>0</v>
      </c>
      <c r="AR230" s="77">
        <f t="shared" si="359"/>
        <v>0</v>
      </c>
      <c r="AS230" s="77">
        <f t="shared" si="359"/>
        <v>0</v>
      </c>
      <c r="AT230" s="77">
        <f t="shared" si="359"/>
        <v>0</v>
      </c>
      <c r="AU230" s="77">
        <f t="shared" si="359"/>
        <v>0</v>
      </c>
      <c r="AV230" s="77">
        <f t="shared" si="359"/>
        <v>0</v>
      </c>
      <c r="AW230" s="77">
        <f t="shared" si="359"/>
        <v>0</v>
      </c>
      <c r="AX230" s="77">
        <f t="shared" si="359"/>
        <v>0</v>
      </c>
      <c r="AY230" s="77">
        <f t="shared" si="359"/>
        <v>0</v>
      </c>
      <c r="AZ230" s="77">
        <f t="shared" si="359"/>
        <v>0</v>
      </c>
      <c r="BA230" s="77">
        <f t="shared" si="359"/>
        <v>0</v>
      </c>
      <c r="BB230" s="77">
        <f t="shared" si="359"/>
        <v>0</v>
      </c>
      <c r="BC230" s="77">
        <f t="shared" si="359"/>
        <v>0</v>
      </c>
      <c r="BD230" s="77">
        <f t="shared" si="359"/>
        <v>0</v>
      </c>
      <c r="BE230" s="251"/>
      <c r="BF230" s="163">
        <f t="shared" si="335"/>
        <v>0</v>
      </c>
      <c r="BG230" s="77">
        <f t="shared" si="336"/>
        <v>0</v>
      </c>
      <c r="BH230" s="77">
        <f t="shared" si="337"/>
        <v>0</v>
      </c>
      <c r="BI230" s="77">
        <f t="shared" si="338"/>
        <v>0</v>
      </c>
      <c r="BJ230" s="77">
        <f t="shared" si="339"/>
        <v>0</v>
      </c>
      <c r="BK230" s="77">
        <f t="shared" si="340"/>
        <v>0</v>
      </c>
      <c r="BL230" s="77">
        <f t="shared" si="341"/>
        <v>0</v>
      </c>
      <c r="BM230" s="77">
        <f t="shared" si="342"/>
        <v>1054.6099999999999</v>
      </c>
      <c r="BN230" s="77">
        <f t="shared" si="343"/>
        <v>0</v>
      </c>
      <c r="BO230" s="77">
        <f t="shared" si="344"/>
        <v>0</v>
      </c>
      <c r="BP230" s="77">
        <f t="shared" si="345"/>
        <v>0</v>
      </c>
      <c r="BQ230" s="77">
        <f t="shared" si="346"/>
        <v>0</v>
      </c>
      <c r="BR230" s="157">
        <f t="shared" si="347"/>
        <v>1054.6099999999999</v>
      </c>
      <c r="BS230" s="77">
        <f t="shared" si="348"/>
        <v>0</v>
      </c>
      <c r="BT230" s="77">
        <f t="shared" si="349"/>
        <v>0</v>
      </c>
      <c r="BU230" s="77">
        <f t="shared" si="350"/>
        <v>1054.6099999999999</v>
      </c>
      <c r="BV230" s="77">
        <f t="shared" si="351"/>
        <v>0</v>
      </c>
      <c r="BW230" s="77">
        <f t="shared" si="352"/>
        <v>0</v>
      </c>
      <c r="BX230" s="77">
        <f t="shared" si="353"/>
        <v>1054.6099999999999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x14ac:dyDescent="0.3">
      <c r="A231" s="248"/>
      <c r="B231" s="78" t="s">
        <v>53</v>
      </c>
      <c r="C231" s="250"/>
      <c r="D231" s="161">
        <f t="shared" si="332"/>
        <v>-3666.6666666666674</v>
      </c>
      <c r="E231" s="77">
        <f t="shared" ref="E231:AJ231" si="360">IF(E$136=0,0,E92-E321)</f>
        <v>-104.1666666666667</v>
      </c>
      <c r="F231" s="77">
        <f t="shared" si="360"/>
        <v>-104.1666666666667</v>
      </c>
      <c r="G231" s="77">
        <f t="shared" si="360"/>
        <v>-104.1666666666667</v>
      </c>
      <c r="H231" s="77">
        <f t="shared" si="360"/>
        <v>-104.1666666666667</v>
      </c>
      <c r="I231" s="77">
        <f t="shared" si="360"/>
        <v>-104.1666666666667</v>
      </c>
      <c r="J231" s="77">
        <f t="shared" si="360"/>
        <v>-104.1666666666667</v>
      </c>
      <c r="K231" s="77">
        <f t="shared" si="360"/>
        <v>-104.1666666666667</v>
      </c>
      <c r="L231" s="77">
        <f t="shared" si="360"/>
        <v>-104.1666666666667</v>
      </c>
      <c r="M231" s="77">
        <f t="shared" si="360"/>
        <v>-83.333333333333343</v>
      </c>
      <c r="N231" s="77">
        <f t="shared" si="360"/>
        <v>-83.333333333333343</v>
      </c>
      <c r="O231" s="77">
        <f t="shared" si="360"/>
        <v>-83.333333333333343</v>
      </c>
      <c r="P231" s="77">
        <f t="shared" si="360"/>
        <v>-83.333333333333343</v>
      </c>
      <c r="Q231" s="77">
        <f t="shared" si="360"/>
        <v>-83.333333333333343</v>
      </c>
      <c r="R231" s="77">
        <f t="shared" si="360"/>
        <v>-104.1666666666667</v>
      </c>
      <c r="S231" s="77">
        <f t="shared" si="360"/>
        <v>-104.1666666666667</v>
      </c>
      <c r="T231" s="77">
        <f t="shared" si="360"/>
        <v>-104.1666666666667</v>
      </c>
      <c r="U231" s="77">
        <f t="shared" si="360"/>
        <v>-104.1666666666667</v>
      </c>
      <c r="V231" s="77">
        <f t="shared" si="360"/>
        <v>-104.1666666666667</v>
      </c>
      <c r="W231" s="77">
        <f t="shared" si="360"/>
        <v>-104.1666666666667</v>
      </c>
      <c r="X231" s="77">
        <f t="shared" si="360"/>
        <v>-104.1666666666667</v>
      </c>
      <c r="Y231" s="77">
        <f t="shared" si="360"/>
        <v>-104.1666666666667</v>
      </c>
      <c r="Z231" s="77">
        <f t="shared" si="360"/>
        <v>-83.333333333333343</v>
      </c>
      <c r="AA231" s="77">
        <f t="shared" si="360"/>
        <v>-83.333333333333343</v>
      </c>
      <c r="AB231" s="77">
        <f t="shared" si="360"/>
        <v>-83.333333333333343</v>
      </c>
      <c r="AC231" s="77">
        <f t="shared" si="360"/>
        <v>-83.333333333333343</v>
      </c>
      <c r="AD231" s="77">
        <f t="shared" si="360"/>
        <v>-83.333333333333343</v>
      </c>
      <c r="AE231" s="77">
        <f t="shared" si="360"/>
        <v>-104.1666666666667</v>
      </c>
      <c r="AF231" s="77">
        <f t="shared" si="360"/>
        <v>-104.1666666666667</v>
      </c>
      <c r="AG231" s="77">
        <f t="shared" si="360"/>
        <v>-104.1666666666667</v>
      </c>
      <c r="AH231" s="77">
        <f t="shared" si="360"/>
        <v>-104.1666666666667</v>
      </c>
      <c r="AI231" s="77">
        <f t="shared" si="360"/>
        <v>-104.1666666666667</v>
      </c>
      <c r="AJ231" s="77">
        <f t="shared" si="360"/>
        <v>-104.1666666666667</v>
      </c>
      <c r="AK231" s="77">
        <f t="shared" ref="AK231:BD231" si="361">IF(AK$136=0,0,AK92-AK321)</f>
        <v>-104.1666666666667</v>
      </c>
      <c r="AL231" s="77">
        <f t="shared" si="361"/>
        <v>-104.1666666666667</v>
      </c>
      <c r="AM231" s="77">
        <f t="shared" si="361"/>
        <v>-83.333333333333343</v>
      </c>
      <c r="AN231" s="77">
        <f t="shared" si="361"/>
        <v>-83.333333333333343</v>
      </c>
      <c r="AO231" s="77">
        <f t="shared" si="361"/>
        <v>-83.333333333333343</v>
      </c>
      <c r="AP231" s="77">
        <f t="shared" si="361"/>
        <v>-83.333333333333343</v>
      </c>
      <c r="AQ231" s="77">
        <f t="shared" si="361"/>
        <v>0</v>
      </c>
      <c r="AR231" s="77">
        <f t="shared" si="361"/>
        <v>0</v>
      </c>
      <c r="AS231" s="77">
        <f t="shared" si="361"/>
        <v>0</v>
      </c>
      <c r="AT231" s="77">
        <f t="shared" si="361"/>
        <v>0</v>
      </c>
      <c r="AU231" s="77">
        <f t="shared" si="361"/>
        <v>0</v>
      </c>
      <c r="AV231" s="77">
        <f t="shared" si="361"/>
        <v>0</v>
      </c>
      <c r="AW231" s="77">
        <f t="shared" si="361"/>
        <v>0</v>
      </c>
      <c r="AX231" s="77">
        <f t="shared" si="361"/>
        <v>0</v>
      </c>
      <c r="AY231" s="77">
        <f t="shared" si="361"/>
        <v>0</v>
      </c>
      <c r="AZ231" s="77">
        <f t="shared" si="361"/>
        <v>0</v>
      </c>
      <c r="BA231" s="77">
        <f t="shared" si="361"/>
        <v>0</v>
      </c>
      <c r="BB231" s="77">
        <f t="shared" si="361"/>
        <v>0</v>
      </c>
      <c r="BC231" s="77">
        <f t="shared" si="361"/>
        <v>0</v>
      </c>
      <c r="BD231" s="77">
        <f t="shared" si="361"/>
        <v>0</v>
      </c>
      <c r="BE231" s="251"/>
      <c r="BF231" s="163">
        <f t="shared" si="335"/>
        <v>-416.6666666666668</v>
      </c>
      <c r="BG231" s="77">
        <f t="shared" si="336"/>
        <v>-416.6666666666668</v>
      </c>
      <c r="BH231" s="77">
        <f t="shared" si="337"/>
        <v>-416.66666666666674</v>
      </c>
      <c r="BI231" s="77">
        <f t="shared" si="338"/>
        <v>-416.6666666666668</v>
      </c>
      <c r="BJ231" s="77">
        <f t="shared" si="339"/>
        <v>-416.6666666666668</v>
      </c>
      <c r="BK231" s="77">
        <f t="shared" si="340"/>
        <v>-416.66666666666674</v>
      </c>
      <c r="BL231" s="77">
        <f t="shared" si="341"/>
        <v>-416.6666666666668</v>
      </c>
      <c r="BM231" s="77">
        <f t="shared" si="342"/>
        <v>-416.6666666666668</v>
      </c>
      <c r="BN231" s="77">
        <f t="shared" si="343"/>
        <v>-333.33333333333337</v>
      </c>
      <c r="BO231" s="77">
        <f t="shared" si="344"/>
        <v>0</v>
      </c>
      <c r="BP231" s="77">
        <f t="shared" si="345"/>
        <v>0</v>
      </c>
      <c r="BQ231" s="77">
        <f t="shared" si="346"/>
        <v>0</v>
      </c>
      <c r="BR231" s="157">
        <f t="shared" si="347"/>
        <v>-3666.6666666666683</v>
      </c>
      <c r="BS231" s="77">
        <f t="shared" si="348"/>
        <v>-1250.0000000000005</v>
      </c>
      <c r="BT231" s="77">
        <f t="shared" si="349"/>
        <v>-1250.0000000000005</v>
      </c>
      <c r="BU231" s="77">
        <f t="shared" si="350"/>
        <v>-1166.666666666667</v>
      </c>
      <c r="BV231" s="77">
        <f t="shared" si="351"/>
        <v>0</v>
      </c>
      <c r="BW231" s="77">
        <f t="shared" si="352"/>
        <v>-2500.0000000000009</v>
      </c>
      <c r="BX231" s="77">
        <f t="shared" si="353"/>
        <v>-1166.666666666667</v>
      </c>
      <c r="BY231" s="77">
        <f>IF(Info!$O$3="Q1",$BS231,IF(Info!$O$3="Q2",$BS231+$BT231,IF(Info!$O$3="Q3",$BS231+$BT231+$BU231,$BR231)))</f>
        <v>-1250.0000000000005</v>
      </c>
      <c r="BZ231" s="77">
        <f>IF(Info!$O$3="Q1",$BS231,IF(Info!$O$3="Q2",$BT231,IF(Info!$O$3="Q3",$BU231,$BV231)))</f>
        <v>-1250.0000000000005</v>
      </c>
      <c r="CA231" s="48"/>
    </row>
    <row r="232" spans="1:79" x14ac:dyDescent="0.3">
      <c r="A232" s="248"/>
      <c r="B232" s="78" t="s">
        <v>352</v>
      </c>
      <c r="C232" s="250"/>
      <c r="D232" s="161">
        <f t="shared" si="332"/>
        <v>0</v>
      </c>
      <c r="E232" s="77">
        <f t="shared" ref="E232:AJ232" si="362">IF(E$136=0,0,E93-E322)</f>
        <v>0</v>
      </c>
      <c r="F232" s="77">
        <f t="shared" si="362"/>
        <v>0</v>
      </c>
      <c r="G232" s="77">
        <f t="shared" si="362"/>
        <v>0</v>
      </c>
      <c r="H232" s="77">
        <f t="shared" si="362"/>
        <v>0</v>
      </c>
      <c r="I232" s="77">
        <f t="shared" si="362"/>
        <v>0</v>
      </c>
      <c r="J232" s="77">
        <f t="shared" si="362"/>
        <v>0</v>
      </c>
      <c r="K232" s="77">
        <f t="shared" si="362"/>
        <v>0</v>
      </c>
      <c r="L232" s="77">
        <f t="shared" si="362"/>
        <v>0</v>
      </c>
      <c r="M232" s="77">
        <f t="shared" si="362"/>
        <v>0</v>
      </c>
      <c r="N232" s="77">
        <f t="shared" si="362"/>
        <v>0</v>
      </c>
      <c r="O232" s="77">
        <f t="shared" si="362"/>
        <v>0</v>
      </c>
      <c r="P232" s="77">
        <f t="shared" si="362"/>
        <v>0</v>
      </c>
      <c r="Q232" s="77">
        <f t="shared" si="362"/>
        <v>0</v>
      </c>
      <c r="R232" s="77">
        <f t="shared" si="362"/>
        <v>0</v>
      </c>
      <c r="S232" s="77">
        <f t="shared" si="362"/>
        <v>0</v>
      </c>
      <c r="T232" s="77">
        <f t="shared" si="362"/>
        <v>0</v>
      </c>
      <c r="U232" s="77">
        <f t="shared" si="362"/>
        <v>0</v>
      </c>
      <c r="V232" s="77">
        <f t="shared" si="362"/>
        <v>0</v>
      </c>
      <c r="W232" s="77">
        <f t="shared" si="362"/>
        <v>0</v>
      </c>
      <c r="X232" s="77">
        <f t="shared" si="362"/>
        <v>0</v>
      </c>
      <c r="Y232" s="77">
        <f t="shared" si="362"/>
        <v>0</v>
      </c>
      <c r="Z232" s="77">
        <f t="shared" si="362"/>
        <v>0</v>
      </c>
      <c r="AA232" s="77">
        <f t="shared" si="362"/>
        <v>0</v>
      </c>
      <c r="AB232" s="77">
        <f t="shared" si="362"/>
        <v>0</v>
      </c>
      <c r="AC232" s="77">
        <f t="shared" si="362"/>
        <v>0</v>
      </c>
      <c r="AD232" s="77">
        <f t="shared" si="362"/>
        <v>0</v>
      </c>
      <c r="AE232" s="77">
        <f t="shared" si="362"/>
        <v>0</v>
      </c>
      <c r="AF232" s="77">
        <f t="shared" si="362"/>
        <v>0</v>
      </c>
      <c r="AG232" s="77">
        <f t="shared" si="362"/>
        <v>0</v>
      </c>
      <c r="AH232" s="77">
        <f t="shared" si="362"/>
        <v>0</v>
      </c>
      <c r="AI232" s="77">
        <f t="shared" si="362"/>
        <v>0</v>
      </c>
      <c r="AJ232" s="77">
        <f t="shared" si="362"/>
        <v>0</v>
      </c>
      <c r="AK232" s="77">
        <f t="shared" ref="AK232:BD232" si="363">IF(AK$136=0,0,AK93-AK322)</f>
        <v>0</v>
      </c>
      <c r="AL232" s="77">
        <f t="shared" si="363"/>
        <v>0</v>
      </c>
      <c r="AM232" s="77">
        <f t="shared" si="363"/>
        <v>0</v>
      </c>
      <c r="AN232" s="77">
        <f t="shared" si="363"/>
        <v>0</v>
      </c>
      <c r="AO232" s="77">
        <f t="shared" si="363"/>
        <v>0</v>
      </c>
      <c r="AP232" s="77">
        <f t="shared" si="363"/>
        <v>0</v>
      </c>
      <c r="AQ232" s="77">
        <f t="shared" si="363"/>
        <v>0</v>
      </c>
      <c r="AR232" s="77">
        <f t="shared" si="363"/>
        <v>0</v>
      </c>
      <c r="AS232" s="77">
        <f t="shared" si="363"/>
        <v>0</v>
      </c>
      <c r="AT232" s="77">
        <f t="shared" si="363"/>
        <v>0</v>
      </c>
      <c r="AU232" s="77">
        <f t="shared" si="363"/>
        <v>0</v>
      </c>
      <c r="AV232" s="77">
        <f t="shared" si="363"/>
        <v>0</v>
      </c>
      <c r="AW232" s="77">
        <f t="shared" si="363"/>
        <v>0</v>
      </c>
      <c r="AX232" s="77">
        <f t="shared" si="363"/>
        <v>0</v>
      </c>
      <c r="AY232" s="77">
        <f t="shared" si="363"/>
        <v>0</v>
      </c>
      <c r="AZ232" s="77">
        <f t="shared" si="363"/>
        <v>0</v>
      </c>
      <c r="BA232" s="77">
        <f t="shared" si="363"/>
        <v>0</v>
      </c>
      <c r="BB232" s="77">
        <f t="shared" si="363"/>
        <v>0</v>
      </c>
      <c r="BC232" s="77">
        <f t="shared" si="363"/>
        <v>0</v>
      </c>
      <c r="BD232" s="77">
        <f t="shared" si="363"/>
        <v>0</v>
      </c>
      <c r="BE232" s="251"/>
      <c r="BF232" s="163">
        <f t="shared" si="335"/>
        <v>0</v>
      </c>
      <c r="BG232" s="77">
        <f t="shared" si="336"/>
        <v>0</v>
      </c>
      <c r="BH232" s="77">
        <f t="shared" si="337"/>
        <v>0</v>
      </c>
      <c r="BI232" s="77">
        <f t="shared" si="338"/>
        <v>0</v>
      </c>
      <c r="BJ232" s="77">
        <f t="shared" si="339"/>
        <v>0</v>
      </c>
      <c r="BK232" s="77">
        <f t="shared" si="340"/>
        <v>0</v>
      </c>
      <c r="BL232" s="77">
        <f t="shared" si="341"/>
        <v>0</v>
      </c>
      <c r="BM232" s="77">
        <f t="shared" si="342"/>
        <v>0</v>
      </c>
      <c r="BN232" s="77">
        <f t="shared" si="343"/>
        <v>0</v>
      </c>
      <c r="BO232" s="77">
        <f t="shared" si="344"/>
        <v>0</v>
      </c>
      <c r="BP232" s="77">
        <f t="shared" si="345"/>
        <v>0</v>
      </c>
      <c r="BQ232" s="77">
        <f t="shared" si="346"/>
        <v>0</v>
      </c>
      <c r="BR232" s="157">
        <f t="shared" si="347"/>
        <v>0</v>
      </c>
      <c r="BS232" s="77">
        <f t="shared" si="348"/>
        <v>0</v>
      </c>
      <c r="BT232" s="77">
        <f t="shared" si="349"/>
        <v>0</v>
      </c>
      <c r="BU232" s="77">
        <f t="shared" si="350"/>
        <v>0</v>
      </c>
      <c r="BV232" s="77">
        <f t="shared" si="351"/>
        <v>0</v>
      </c>
      <c r="BW232" s="77">
        <f t="shared" si="352"/>
        <v>0</v>
      </c>
      <c r="BX232" s="77">
        <f t="shared" si="353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x14ac:dyDescent="0.3">
      <c r="A233" s="248"/>
      <c r="B233" s="160" t="s">
        <v>353</v>
      </c>
      <c r="C233" s="250"/>
      <c r="D233" s="255">
        <f t="shared" si="332"/>
        <v>-15313.872769230777</v>
      </c>
      <c r="E233" s="255">
        <f t="shared" ref="E233:AJ233" si="364">IF(E$136=0,0,E94-E323)</f>
        <v>-616.20548076923205</v>
      </c>
      <c r="F233" s="255">
        <f t="shared" si="364"/>
        <v>-564.45548076923205</v>
      </c>
      <c r="G233" s="255">
        <f t="shared" si="364"/>
        <v>126.81451923076929</v>
      </c>
      <c r="H233" s="255">
        <f t="shared" si="364"/>
        <v>-248.14548076923074</v>
      </c>
      <c r="I233" s="255">
        <f t="shared" si="364"/>
        <v>-321.93548076923162</v>
      </c>
      <c r="J233" s="255">
        <f t="shared" si="364"/>
        <v>-480.43548076923162</v>
      </c>
      <c r="K233" s="255">
        <f t="shared" si="364"/>
        <v>-58.705480769231144</v>
      </c>
      <c r="L233" s="255">
        <f t="shared" si="364"/>
        <v>-142.01548076923063</v>
      </c>
      <c r="M233" s="255">
        <f t="shared" si="364"/>
        <v>39.163769230768594</v>
      </c>
      <c r="N233" s="255">
        <f t="shared" si="364"/>
        <v>109.47376923076899</v>
      </c>
      <c r="O233" s="255">
        <f t="shared" si="364"/>
        <v>-375.87623076923046</v>
      </c>
      <c r="P233" s="255">
        <f t="shared" si="364"/>
        <v>-15.466230769230606</v>
      </c>
      <c r="Q233" s="255">
        <f t="shared" si="364"/>
        <v>-136.50623076923057</v>
      </c>
      <c r="R233" s="255">
        <f t="shared" si="364"/>
        <v>-299.68548076923071</v>
      </c>
      <c r="S233" s="255">
        <f t="shared" si="364"/>
        <v>-159.07548076923104</v>
      </c>
      <c r="T233" s="255">
        <f t="shared" si="364"/>
        <v>213.76451923076957</v>
      </c>
      <c r="U233" s="255">
        <f t="shared" si="364"/>
        <v>-409.14548076923074</v>
      </c>
      <c r="V233" s="255">
        <f t="shared" si="364"/>
        <v>-4.9329807692301983</v>
      </c>
      <c r="W233" s="255">
        <f t="shared" si="364"/>
        <v>-9607.9029807692314</v>
      </c>
      <c r="X233" s="255">
        <f t="shared" si="364"/>
        <v>-325.39298076923114</v>
      </c>
      <c r="Y233" s="255">
        <f t="shared" si="364"/>
        <v>124.63701923076951</v>
      </c>
      <c r="Z233" s="255">
        <f t="shared" si="364"/>
        <v>-211.09223076923035</v>
      </c>
      <c r="AA233" s="255">
        <f t="shared" si="364"/>
        <v>86.147769230768972</v>
      </c>
      <c r="AB233" s="255">
        <f t="shared" si="364"/>
        <v>162.07776923076926</v>
      </c>
      <c r="AC233" s="255">
        <f t="shared" si="364"/>
        <v>-311.0222307692311</v>
      </c>
      <c r="AD233" s="255">
        <f t="shared" si="364"/>
        <v>-23.382230769231228</v>
      </c>
      <c r="AE233" s="255">
        <f t="shared" si="364"/>
        <v>-3617.2429807692306</v>
      </c>
      <c r="AF233" s="255">
        <f t="shared" si="364"/>
        <v>-522.23298076923038</v>
      </c>
      <c r="AG233" s="255">
        <f t="shared" si="364"/>
        <v>133.95701923076967</v>
      </c>
      <c r="AH233" s="255">
        <f t="shared" si="364"/>
        <v>-381.10298076923027</v>
      </c>
      <c r="AI233" s="255">
        <f t="shared" si="364"/>
        <v>1140.2570192307694</v>
      </c>
      <c r="AJ233" s="255">
        <f t="shared" si="364"/>
        <v>140.83701923076978</v>
      </c>
      <c r="AK233" s="255">
        <f t="shared" ref="AK233:BD233" si="365">IF(AK$136=0,0,AK94-AK323)</f>
        <v>31.847019230769547</v>
      </c>
      <c r="AL233" s="255">
        <f t="shared" si="365"/>
        <v>438.36701923076998</v>
      </c>
      <c r="AM233" s="255">
        <f t="shared" si="365"/>
        <v>-145.08223076923105</v>
      </c>
      <c r="AN233" s="255">
        <f t="shared" si="365"/>
        <v>272.30776923076928</v>
      </c>
      <c r="AO233" s="255">
        <f t="shared" si="365"/>
        <v>902.73776923076912</v>
      </c>
      <c r="AP233" s="255">
        <f t="shared" si="365"/>
        <v>-259.22223076923092</v>
      </c>
      <c r="AQ233" s="255">
        <f t="shared" si="365"/>
        <v>0</v>
      </c>
      <c r="AR233" s="255">
        <f t="shared" si="365"/>
        <v>0</v>
      </c>
      <c r="AS233" s="255">
        <f t="shared" si="365"/>
        <v>0</v>
      </c>
      <c r="AT233" s="255">
        <f t="shared" si="365"/>
        <v>0</v>
      </c>
      <c r="AU233" s="255">
        <f t="shared" si="365"/>
        <v>0</v>
      </c>
      <c r="AV233" s="255">
        <f t="shared" si="365"/>
        <v>0</v>
      </c>
      <c r="AW233" s="255">
        <f t="shared" si="365"/>
        <v>0</v>
      </c>
      <c r="AX233" s="255">
        <f t="shared" si="365"/>
        <v>0</v>
      </c>
      <c r="AY233" s="255">
        <f t="shared" si="365"/>
        <v>0</v>
      </c>
      <c r="AZ233" s="255">
        <f t="shared" si="365"/>
        <v>0</v>
      </c>
      <c r="BA233" s="255">
        <f t="shared" si="365"/>
        <v>0</v>
      </c>
      <c r="BB233" s="255">
        <f t="shared" si="365"/>
        <v>0</v>
      </c>
      <c r="BC233" s="255">
        <f t="shared" si="365"/>
        <v>0</v>
      </c>
      <c r="BD233" s="255">
        <f t="shared" si="365"/>
        <v>0</v>
      </c>
      <c r="BE233" s="251"/>
      <c r="BF233" s="162">
        <f t="shared" si="335"/>
        <v>-1301.9919230769256</v>
      </c>
      <c r="BG233" s="157">
        <f t="shared" si="336"/>
        <v>-1003.091923076925</v>
      </c>
      <c r="BH233" s="157">
        <f t="shared" si="337"/>
        <v>-379.21115384615405</v>
      </c>
      <c r="BI233" s="157">
        <f t="shared" si="338"/>
        <v>-654.14192307692292</v>
      </c>
      <c r="BJ233" s="157">
        <f t="shared" si="339"/>
        <v>-9813.5919230769232</v>
      </c>
      <c r="BK233" s="157">
        <f t="shared" si="340"/>
        <v>-297.27115384615445</v>
      </c>
      <c r="BL233" s="157">
        <f t="shared" si="341"/>
        <v>-4386.621923076922</v>
      </c>
      <c r="BM233" s="157">
        <f t="shared" si="342"/>
        <v>1751.3080769230787</v>
      </c>
      <c r="BN233" s="157">
        <f t="shared" si="343"/>
        <v>770.74107692307643</v>
      </c>
      <c r="BO233" s="157">
        <f t="shared" si="344"/>
        <v>0</v>
      </c>
      <c r="BP233" s="157">
        <f t="shared" si="345"/>
        <v>0</v>
      </c>
      <c r="BQ233" s="157">
        <f t="shared" si="346"/>
        <v>0</v>
      </c>
      <c r="BR233" s="157">
        <f t="shared" si="347"/>
        <v>-15313.872769230777</v>
      </c>
      <c r="BS233" s="157">
        <f t="shared" si="348"/>
        <v>-2684.2950000000046</v>
      </c>
      <c r="BT233" s="157">
        <f t="shared" si="349"/>
        <v>-10765.005000000001</v>
      </c>
      <c r="BU233" s="157">
        <f t="shared" si="350"/>
        <v>-1864.5727692307669</v>
      </c>
      <c r="BV233" s="157">
        <f t="shared" si="351"/>
        <v>0</v>
      </c>
      <c r="BW233" s="157">
        <f t="shared" si="352"/>
        <v>-13449.300000000007</v>
      </c>
      <c r="BX233" s="157">
        <f t="shared" si="353"/>
        <v>-1864.5727692307669</v>
      </c>
      <c r="BY233" s="157">
        <f>IF(Info!$O$3="Q1",$BS233,IF(Info!$O$3="Q2",$BS233+$BT233,IF(Info!$O$3="Q3",$BS233+$BT233+$BU233,$BR233)))</f>
        <v>-2684.2950000000046</v>
      </c>
      <c r="BZ233" s="157">
        <f>IF(Info!$O$3="Q1",$BS233,IF(Info!$O$3="Q2",$BT233,IF(Info!$O$3="Q3",$BU233,$BV233)))</f>
        <v>-2684.2950000000046</v>
      </c>
      <c r="CA233" s="48"/>
    </row>
    <row r="234" spans="1:79" ht="15.6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x14ac:dyDescent="0.3">
      <c r="A235" s="248"/>
      <c r="B235" s="78" t="s">
        <v>354</v>
      </c>
      <c r="C235" s="250"/>
      <c r="D235" s="161">
        <f>SUM(E235:BD235)</f>
        <v>556.45066666666651</v>
      </c>
      <c r="E235" s="77">
        <f t="shared" ref="E235:AJ235" si="366">IF(E$136=0,0,E96-E325)</f>
        <v>-36.463333333333338</v>
      </c>
      <c r="F235" s="77">
        <f t="shared" si="366"/>
        <v>278.66666666666663</v>
      </c>
      <c r="G235" s="77">
        <f t="shared" si="366"/>
        <v>-37.733333333333341</v>
      </c>
      <c r="H235" s="77">
        <f t="shared" si="366"/>
        <v>436.98666666666668</v>
      </c>
      <c r="I235" s="77">
        <f t="shared" si="366"/>
        <v>268.01666666666665</v>
      </c>
      <c r="J235" s="77">
        <f t="shared" si="366"/>
        <v>181.37666666666667</v>
      </c>
      <c r="K235" s="77">
        <f t="shared" si="366"/>
        <v>65.49666666666667</v>
      </c>
      <c r="L235" s="77">
        <f t="shared" si="366"/>
        <v>-35.923333333333339</v>
      </c>
      <c r="M235" s="77">
        <f t="shared" si="366"/>
        <v>73.089333333333343</v>
      </c>
      <c r="N235" s="77">
        <f t="shared" si="366"/>
        <v>-29.130666666666659</v>
      </c>
      <c r="O235" s="77">
        <f t="shared" si="366"/>
        <v>-26.970666666666659</v>
      </c>
      <c r="P235" s="77">
        <f t="shared" si="366"/>
        <v>-26.390666666666657</v>
      </c>
      <c r="Q235" s="77">
        <f t="shared" si="366"/>
        <v>-30.070666666666657</v>
      </c>
      <c r="R235" s="77">
        <f t="shared" si="366"/>
        <v>-34.603333333333339</v>
      </c>
      <c r="S235" s="77">
        <f t="shared" si="366"/>
        <v>-37.073333333333338</v>
      </c>
      <c r="T235" s="77">
        <f t="shared" si="366"/>
        <v>-35.893333333333338</v>
      </c>
      <c r="U235" s="77">
        <f t="shared" si="366"/>
        <v>-37.353333333333339</v>
      </c>
      <c r="V235" s="77">
        <f t="shared" si="366"/>
        <v>-37.593333333333341</v>
      </c>
      <c r="W235" s="77">
        <f t="shared" si="366"/>
        <v>-38.403333333333336</v>
      </c>
      <c r="X235" s="77">
        <f t="shared" si="366"/>
        <v>-37.423333333333339</v>
      </c>
      <c r="Y235" s="77">
        <f t="shared" si="366"/>
        <v>-36.143333333333338</v>
      </c>
      <c r="Z235" s="77">
        <f t="shared" si="366"/>
        <v>-29.060666666666659</v>
      </c>
      <c r="AA235" s="77">
        <f t="shared" si="366"/>
        <v>-25.980666666666657</v>
      </c>
      <c r="AB235" s="77">
        <f t="shared" si="366"/>
        <v>-30.490666666666659</v>
      </c>
      <c r="AC235" s="77">
        <f t="shared" si="366"/>
        <v>-29.990666666666659</v>
      </c>
      <c r="AD235" s="77">
        <f t="shared" si="366"/>
        <v>-27.180666666666657</v>
      </c>
      <c r="AE235" s="77">
        <f t="shared" si="366"/>
        <v>-33.433333333333337</v>
      </c>
      <c r="AF235" s="77">
        <f t="shared" si="366"/>
        <v>266.68666666666667</v>
      </c>
      <c r="AG235" s="77">
        <f t="shared" si="366"/>
        <v>-34.243333333333339</v>
      </c>
      <c r="AH235" s="77">
        <f t="shared" si="366"/>
        <v>-34.433333333333337</v>
      </c>
      <c r="AI235" s="77">
        <f t="shared" si="366"/>
        <v>-32.343333333333341</v>
      </c>
      <c r="AJ235" s="77">
        <f t="shared" si="366"/>
        <v>-37.743333333333339</v>
      </c>
      <c r="AK235" s="77">
        <f t="shared" ref="AK235:BD235" si="367">IF(AK$136=0,0,AK96-AK325)</f>
        <v>-35.843333333333341</v>
      </c>
      <c r="AL235" s="77">
        <f t="shared" si="367"/>
        <v>-34.81333333333334</v>
      </c>
      <c r="AM235" s="77">
        <f t="shared" si="367"/>
        <v>-26.550666666666658</v>
      </c>
      <c r="AN235" s="77">
        <f t="shared" si="367"/>
        <v>-29.010666666666658</v>
      </c>
      <c r="AO235" s="77">
        <f t="shared" si="367"/>
        <v>-26.00066666666666</v>
      </c>
      <c r="AP235" s="77">
        <f t="shared" si="367"/>
        <v>-29.580666666666659</v>
      </c>
      <c r="AQ235" s="77">
        <f t="shared" si="367"/>
        <v>0</v>
      </c>
      <c r="AR235" s="77">
        <f t="shared" si="367"/>
        <v>0</v>
      </c>
      <c r="AS235" s="77">
        <f t="shared" si="367"/>
        <v>0</v>
      </c>
      <c r="AT235" s="77">
        <f t="shared" si="367"/>
        <v>0</v>
      </c>
      <c r="AU235" s="77">
        <f t="shared" si="367"/>
        <v>0</v>
      </c>
      <c r="AV235" s="77">
        <f t="shared" si="367"/>
        <v>0</v>
      </c>
      <c r="AW235" s="77">
        <f t="shared" si="367"/>
        <v>0</v>
      </c>
      <c r="AX235" s="77">
        <f t="shared" si="367"/>
        <v>0</v>
      </c>
      <c r="AY235" s="77">
        <f t="shared" si="367"/>
        <v>0</v>
      </c>
      <c r="AZ235" s="77">
        <f t="shared" si="367"/>
        <v>0</v>
      </c>
      <c r="BA235" s="77">
        <f t="shared" si="367"/>
        <v>0</v>
      </c>
      <c r="BB235" s="77">
        <f t="shared" si="367"/>
        <v>0</v>
      </c>
      <c r="BC235" s="77">
        <f t="shared" si="367"/>
        <v>0</v>
      </c>
      <c r="BD235" s="77">
        <f t="shared" si="367"/>
        <v>0</v>
      </c>
      <c r="BE235" s="251"/>
      <c r="BF235" s="163">
        <f>SUM(E235:H235)</f>
        <v>641.45666666666659</v>
      </c>
      <c r="BG235" s="77">
        <f>SUM(I235:L235)</f>
        <v>478.96666666666664</v>
      </c>
      <c r="BH235" s="77">
        <f>SUM(M235:Q235)</f>
        <v>-39.473333333333287</v>
      </c>
      <c r="BI235" s="77">
        <f>SUM(R235:U235)</f>
        <v>-144.92333333333335</v>
      </c>
      <c r="BJ235" s="77">
        <f>SUM(V235:Y235)</f>
        <v>-149.56333333333336</v>
      </c>
      <c r="BK235" s="77">
        <f>SUM(Z235:AD235)</f>
        <v>-142.70333333333329</v>
      </c>
      <c r="BL235" s="77">
        <f>SUM(AE235:AH235)</f>
        <v>164.57666666666665</v>
      </c>
      <c r="BM235" s="77">
        <f>SUM(AI235:AL235)</f>
        <v>-140.74333333333334</v>
      </c>
      <c r="BN235" s="77">
        <f>SUM(AM235:AQ235)</f>
        <v>-111.14266666666664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556.45066666666639</v>
      </c>
      <c r="BS235" s="77">
        <f>SUM(BF235:BH235)</f>
        <v>1080.9499999999998</v>
      </c>
      <c r="BT235" s="77">
        <f>SUM(BI235:BK235)</f>
        <v>-437.18999999999994</v>
      </c>
      <c r="BU235" s="77">
        <f>SUM(BL235:BN235)</f>
        <v>-87.309333333333328</v>
      </c>
      <c r="BV235" s="77">
        <f>SUM(BO235:BQ235)</f>
        <v>0</v>
      </c>
      <c r="BW235" s="77">
        <f>SUM(BF235:BK235)</f>
        <v>643.75999999999976</v>
      </c>
      <c r="BX235" s="77">
        <f>SUM(BL235:BQ235)</f>
        <v>-87.309333333333328</v>
      </c>
      <c r="BY235" s="77">
        <f>IF(Info!$O$3="Q1",$BS235,IF(Info!$O$3="Q2",$BS235+$BT235,IF(Info!$O$3="Q3",$BS235+$BT235+$BU235,$BR235)))</f>
        <v>1080.9499999999998</v>
      </c>
      <c r="BZ235" s="77">
        <f>IF(Info!$O$3="Q1",$BS235,IF(Info!$O$3="Q2",$BT235,IF(Info!$O$3="Q3",$BU235,$BV235)))</f>
        <v>1080.9499999999998</v>
      </c>
      <c r="CA235" s="48"/>
    </row>
    <row r="236" spans="1:79" x14ac:dyDescent="0.3">
      <c r="A236" s="248"/>
      <c r="B236" s="78" t="s">
        <v>59</v>
      </c>
      <c r="C236" s="250"/>
      <c r="D236" s="161">
        <f>SUM(E236:BD236)</f>
        <v>-1083.1733333333332</v>
      </c>
      <c r="E236" s="77">
        <f t="shared" ref="E236:AJ236" si="368">IF(E$136=0,0,E97-E326)</f>
        <v>-31.163333333333341</v>
      </c>
      <c r="F236" s="77">
        <f t="shared" si="368"/>
        <v>-30.893333333333338</v>
      </c>
      <c r="G236" s="77">
        <f t="shared" si="368"/>
        <v>-29.833333333333343</v>
      </c>
      <c r="H236" s="77">
        <f t="shared" si="368"/>
        <v>-32.843333333333341</v>
      </c>
      <c r="I236" s="77">
        <f t="shared" si="368"/>
        <v>-28.843333333333341</v>
      </c>
      <c r="J236" s="77">
        <f t="shared" si="368"/>
        <v>-30.81333333333334</v>
      </c>
      <c r="K236" s="77">
        <f t="shared" si="368"/>
        <v>-29.893333333333338</v>
      </c>
      <c r="L236" s="77">
        <f t="shared" si="368"/>
        <v>-32.373333333333342</v>
      </c>
      <c r="M236" s="77">
        <f t="shared" si="368"/>
        <v>-24.936666666666664</v>
      </c>
      <c r="N236" s="77">
        <f t="shared" si="368"/>
        <v>-25.836666666666662</v>
      </c>
      <c r="O236" s="77">
        <f t="shared" si="368"/>
        <v>-22.726666666666663</v>
      </c>
      <c r="P236" s="77">
        <f t="shared" si="368"/>
        <v>-24.476666666666663</v>
      </c>
      <c r="Q236" s="77">
        <f t="shared" si="368"/>
        <v>-25.496666666666666</v>
      </c>
      <c r="R236" s="77">
        <f t="shared" si="368"/>
        <v>-28.173333333333339</v>
      </c>
      <c r="S236" s="77">
        <f t="shared" si="368"/>
        <v>-30.013333333333343</v>
      </c>
      <c r="T236" s="77">
        <f t="shared" si="368"/>
        <v>-29.443333333333342</v>
      </c>
      <c r="U236" s="77">
        <f t="shared" si="368"/>
        <v>-28.983333333333341</v>
      </c>
      <c r="V236" s="77">
        <f t="shared" si="368"/>
        <v>-29.723333333333343</v>
      </c>
      <c r="W236" s="77">
        <f t="shared" si="368"/>
        <v>-30.183333333333337</v>
      </c>
      <c r="X236" s="77">
        <f t="shared" si="368"/>
        <v>-28.173333333333339</v>
      </c>
      <c r="Y236" s="77">
        <f t="shared" si="368"/>
        <v>-32.793333333333344</v>
      </c>
      <c r="Z236" s="77">
        <f t="shared" si="368"/>
        <v>-23.376666666666665</v>
      </c>
      <c r="AA236" s="77">
        <f t="shared" si="368"/>
        <v>-24.406666666666663</v>
      </c>
      <c r="AB236" s="77">
        <f t="shared" si="368"/>
        <v>-26.016666666666662</v>
      </c>
      <c r="AC236" s="77">
        <f t="shared" si="368"/>
        <v>-25.006666666666664</v>
      </c>
      <c r="AD236" s="77">
        <f t="shared" si="368"/>
        <v>-26.666666666666664</v>
      </c>
      <c r="AE236" s="77">
        <f t="shared" si="368"/>
        <v>-33.163333333333341</v>
      </c>
      <c r="AF236" s="77">
        <f t="shared" si="368"/>
        <v>-28.573333333333338</v>
      </c>
      <c r="AG236" s="77">
        <f t="shared" si="368"/>
        <v>-33.513333333333343</v>
      </c>
      <c r="AH236" s="77">
        <f t="shared" si="368"/>
        <v>-28.393333333333338</v>
      </c>
      <c r="AI236" s="77">
        <f t="shared" si="368"/>
        <v>-28.243333333333339</v>
      </c>
      <c r="AJ236" s="77">
        <f t="shared" si="368"/>
        <v>-33.88333333333334</v>
      </c>
      <c r="AK236" s="77">
        <f t="shared" ref="AK236:BD236" si="369">IF(AK$136=0,0,AK97-AK326)</f>
        <v>-33.513333333333343</v>
      </c>
      <c r="AL236" s="77">
        <f t="shared" si="369"/>
        <v>-31.723333333333343</v>
      </c>
      <c r="AM236" s="77">
        <f t="shared" si="369"/>
        <v>-25.366666666666664</v>
      </c>
      <c r="AN236" s="77">
        <f t="shared" si="369"/>
        <v>-26.046666666666663</v>
      </c>
      <c r="AO236" s="77">
        <f t="shared" si="369"/>
        <v>-24.586666666666662</v>
      </c>
      <c r="AP236" s="77">
        <f t="shared" si="369"/>
        <v>-23.076666666666664</v>
      </c>
      <c r="AQ236" s="77">
        <f t="shared" si="369"/>
        <v>0</v>
      </c>
      <c r="AR236" s="77">
        <f t="shared" si="369"/>
        <v>0</v>
      </c>
      <c r="AS236" s="77">
        <f t="shared" si="369"/>
        <v>0</v>
      </c>
      <c r="AT236" s="77">
        <f t="shared" si="369"/>
        <v>0</v>
      </c>
      <c r="AU236" s="77">
        <f t="shared" si="369"/>
        <v>0</v>
      </c>
      <c r="AV236" s="77">
        <f t="shared" si="369"/>
        <v>0</v>
      </c>
      <c r="AW236" s="77">
        <f t="shared" si="369"/>
        <v>0</v>
      </c>
      <c r="AX236" s="77">
        <f t="shared" si="369"/>
        <v>0</v>
      </c>
      <c r="AY236" s="77">
        <f t="shared" si="369"/>
        <v>0</v>
      </c>
      <c r="AZ236" s="77">
        <f t="shared" si="369"/>
        <v>0</v>
      </c>
      <c r="BA236" s="77">
        <f t="shared" si="369"/>
        <v>0</v>
      </c>
      <c r="BB236" s="77">
        <f t="shared" si="369"/>
        <v>0</v>
      </c>
      <c r="BC236" s="77">
        <f t="shared" si="369"/>
        <v>0</v>
      </c>
      <c r="BD236" s="77">
        <f t="shared" si="369"/>
        <v>0</v>
      </c>
      <c r="BE236" s="251"/>
      <c r="BF236" s="163">
        <f>SUM(E236:H236)</f>
        <v>-124.73333333333335</v>
      </c>
      <c r="BG236" s="77">
        <f>SUM(I236:L236)</f>
        <v>-121.92333333333335</v>
      </c>
      <c r="BH236" s="77">
        <f>SUM(M236:Q236)</f>
        <v>-123.47333333333331</v>
      </c>
      <c r="BI236" s="77">
        <f>SUM(R236:U236)</f>
        <v>-116.61333333333337</v>
      </c>
      <c r="BJ236" s="77">
        <f>SUM(V236:Y236)</f>
        <v>-120.87333333333336</v>
      </c>
      <c r="BK236" s="77">
        <f>SUM(Z236:AD236)</f>
        <v>-125.47333333333333</v>
      </c>
      <c r="BL236" s="77">
        <f>SUM(AE236:AH236)</f>
        <v>-123.64333333333337</v>
      </c>
      <c r="BM236" s="77">
        <f>SUM(AI236:AL236)</f>
        <v>-127.36333333333336</v>
      </c>
      <c r="BN236" s="77">
        <f>SUM(AM236:AQ236)</f>
        <v>-99.076666666666654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-1083.1733333333334</v>
      </c>
      <c r="BS236" s="77">
        <f>SUM(BF236:BH236)</f>
        <v>-370.13</v>
      </c>
      <c r="BT236" s="77">
        <f>SUM(BI236:BK236)</f>
        <v>-362.96000000000004</v>
      </c>
      <c r="BU236" s="77">
        <f>SUM(BL236:BN236)</f>
        <v>-350.08333333333337</v>
      </c>
      <c r="BV236" s="77">
        <f>SUM(BO236:BQ236)</f>
        <v>0</v>
      </c>
      <c r="BW236" s="77">
        <f>SUM(BF236:BK236)</f>
        <v>-733.09</v>
      </c>
      <c r="BX236" s="77">
        <f>SUM(BL236:BQ236)</f>
        <v>-350.08333333333337</v>
      </c>
      <c r="BY236" s="77">
        <f>IF(Info!$O$3="Q1",$BS236,IF(Info!$O$3="Q2",$BS236+$BT236,IF(Info!$O$3="Q3",$BS236+$BT236+$BU236,$BR236)))</f>
        <v>-370.13</v>
      </c>
      <c r="BZ236" s="77">
        <f>IF(Info!$O$3="Q1",$BS236,IF(Info!$O$3="Q2",$BT236,IF(Info!$O$3="Q3",$BU236,$BV236)))</f>
        <v>-370.13</v>
      </c>
      <c r="CA236" s="48"/>
    </row>
    <row r="237" spans="1:79" x14ac:dyDescent="0.3">
      <c r="A237" s="248"/>
      <c r="B237" s="160" t="s">
        <v>355</v>
      </c>
      <c r="C237" s="250"/>
      <c r="D237" s="255">
        <f>SUM(E237:BD237)</f>
        <v>-526.72266666666701</v>
      </c>
      <c r="E237" s="255">
        <f t="shared" ref="E237:AJ237" si="370">IF(E$136=0,0,E98-E327)</f>
        <v>-67.626666666666679</v>
      </c>
      <c r="F237" s="255">
        <f t="shared" si="370"/>
        <v>247.77333333333328</v>
      </c>
      <c r="G237" s="255">
        <f t="shared" si="370"/>
        <v>-67.566666666666691</v>
      </c>
      <c r="H237" s="255">
        <f t="shared" si="370"/>
        <v>404.14333333333332</v>
      </c>
      <c r="I237" s="255">
        <f t="shared" si="370"/>
        <v>239.17333333333332</v>
      </c>
      <c r="J237" s="255">
        <f t="shared" si="370"/>
        <v>150.56333333333333</v>
      </c>
      <c r="K237" s="255">
        <f t="shared" si="370"/>
        <v>35.603333333333325</v>
      </c>
      <c r="L237" s="255">
        <f t="shared" si="370"/>
        <v>-68.296666666666681</v>
      </c>
      <c r="M237" s="255">
        <f t="shared" si="370"/>
        <v>48.152666666666676</v>
      </c>
      <c r="N237" s="255">
        <f t="shared" si="370"/>
        <v>-54.967333333333322</v>
      </c>
      <c r="O237" s="255">
        <f t="shared" si="370"/>
        <v>-49.697333333333319</v>
      </c>
      <c r="P237" s="255">
        <f t="shared" si="370"/>
        <v>-50.86733333333332</v>
      </c>
      <c r="Q237" s="255">
        <f t="shared" si="370"/>
        <v>-55.567333333333323</v>
      </c>
      <c r="R237" s="255">
        <f t="shared" si="370"/>
        <v>-62.776666666666678</v>
      </c>
      <c r="S237" s="255">
        <f t="shared" si="370"/>
        <v>-67.086666666666673</v>
      </c>
      <c r="T237" s="255">
        <f t="shared" si="370"/>
        <v>-65.336666666666673</v>
      </c>
      <c r="U237" s="255">
        <f t="shared" si="370"/>
        <v>-66.336666666666673</v>
      </c>
      <c r="V237" s="255">
        <f t="shared" si="370"/>
        <v>-67.316666666666691</v>
      </c>
      <c r="W237" s="255">
        <f t="shared" si="370"/>
        <v>-68.586666666666673</v>
      </c>
      <c r="X237" s="255">
        <f t="shared" si="370"/>
        <v>-65.596666666666678</v>
      </c>
      <c r="Y237" s="255">
        <f t="shared" si="370"/>
        <v>-68.936666666666682</v>
      </c>
      <c r="Z237" s="255">
        <f t="shared" si="370"/>
        <v>-52.437333333333328</v>
      </c>
      <c r="AA237" s="255">
        <f t="shared" si="370"/>
        <v>-50.387333333333316</v>
      </c>
      <c r="AB237" s="255">
        <f t="shared" si="370"/>
        <v>-56.507333333333321</v>
      </c>
      <c r="AC237" s="255">
        <f t="shared" si="370"/>
        <v>-54.997333333333323</v>
      </c>
      <c r="AD237" s="255">
        <f t="shared" si="370"/>
        <v>-53.847333333333324</v>
      </c>
      <c r="AE237" s="255">
        <f t="shared" si="370"/>
        <v>-66.596666666666678</v>
      </c>
      <c r="AF237" s="255">
        <f t="shared" si="370"/>
        <v>238.11333333333332</v>
      </c>
      <c r="AG237" s="255">
        <f t="shared" si="370"/>
        <v>-67.756666666666689</v>
      </c>
      <c r="AH237" s="255">
        <f t="shared" si="370"/>
        <v>-62.826666666666675</v>
      </c>
      <c r="AI237" s="255">
        <f t="shared" si="370"/>
        <v>-60.58666666666668</v>
      </c>
      <c r="AJ237" s="255">
        <f t="shared" si="370"/>
        <v>-71.626666666666679</v>
      </c>
      <c r="AK237" s="255">
        <f t="shared" ref="AK237:BD237" si="371">IF(AK$136=0,0,AK98-AK327)</f>
        <v>-69.356666666666683</v>
      </c>
      <c r="AL237" s="255">
        <f t="shared" si="371"/>
        <v>-66.53666666666669</v>
      </c>
      <c r="AM237" s="255">
        <f t="shared" si="371"/>
        <v>-51.917333333333318</v>
      </c>
      <c r="AN237" s="255">
        <f t="shared" si="371"/>
        <v>-55.057333333333318</v>
      </c>
      <c r="AO237" s="255">
        <f t="shared" si="371"/>
        <v>-50.587333333333319</v>
      </c>
      <c r="AP237" s="255">
        <f t="shared" si="371"/>
        <v>-52.657333333333327</v>
      </c>
      <c r="AQ237" s="255">
        <f t="shared" si="371"/>
        <v>0</v>
      </c>
      <c r="AR237" s="255">
        <f t="shared" si="371"/>
        <v>0</v>
      </c>
      <c r="AS237" s="255">
        <f t="shared" si="371"/>
        <v>0</v>
      </c>
      <c r="AT237" s="255">
        <f t="shared" si="371"/>
        <v>0</v>
      </c>
      <c r="AU237" s="255">
        <f t="shared" si="371"/>
        <v>0</v>
      </c>
      <c r="AV237" s="255">
        <f t="shared" si="371"/>
        <v>0</v>
      </c>
      <c r="AW237" s="255">
        <f t="shared" si="371"/>
        <v>0</v>
      </c>
      <c r="AX237" s="255">
        <f t="shared" si="371"/>
        <v>0</v>
      </c>
      <c r="AY237" s="255">
        <f t="shared" si="371"/>
        <v>0</v>
      </c>
      <c r="AZ237" s="255">
        <f t="shared" si="371"/>
        <v>0</v>
      </c>
      <c r="BA237" s="255">
        <f t="shared" si="371"/>
        <v>0</v>
      </c>
      <c r="BB237" s="255">
        <f t="shared" si="371"/>
        <v>0</v>
      </c>
      <c r="BC237" s="255">
        <f t="shared" si="371"/>
        <v>0</v>
      </c>
      <c r="BD237" s="255">
        <f t="shared" si="371"/>
        <v>0</v>
      </c>
      <c r="BE237" s="251"/>
      <c r="BF237" s="162">
        <f>SUM(E237:H237)</f>
        <v>516.72333333333324</v>
      </c>
      <c r="BG237" s="157">
        <f>SUM(I237:L237)</f>
        <v>357.04333333333335</v>
      </c>
      <c r="BH237" s="157">
        <f>SUM(M237:Q237)</f>
        <v>-162.9466666666666</v>
      </c>
      <c r="BI237" s="157">
        <f>SUM(R237:U237)</f>
        <v>-261.53666666666669</v>
      </c>
      <c r="BJ237" s="157">
        <f>SUM(V237:Y237)</f>
        <v>-270.43666666666672</v>
      </c>
      <c r="BK237" s="157">
        <f>SUM(Z237:AD237)</f>
        <v>-268.17666666666662</v>
      </c>
      <c r="BL237" s="157">
        <f>SUM(AE237:AH237)</f>
        <v>40.933333333333287</v>
      </c>
      <c r="BM237" s="157">
        <f>SUM(AI237:AL237)</f>
        <v>-268.10666666666674</v>
      </c>
      <c r="BN237" s="157">
        <f>SUM(AM237:AQ237)</f>
        <v>-210.21933333333328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-526.72266666666678</v>
      </c>
      <c r="BS237" s="157">
        <f>SUM(BF237:BH237)</f>
        <v>710.82</v>
      </c>
      <c r="BT237" s="157">
        <f>SUM(BI237:BK237)</f>
        <v>-800.15</v>
      </c>
      <c r="BU237" s="157">
        <f>SUM(BL237:BN237)</f>
        <v>-437.39266666666674</v>
      </c>
      <c r="BV237" s="157">
        <f>SUM(BO237:BQ237)</f>
        <v>0</v>
      </c>
      <c r="BW237" s="157">
        <f>SUM(BF237:BK237)</f>
        <v>-89.329999999999984</v>
      </c>
      <c r="BX237" s="157">
        <f>SUM(BL237:BQ237)</f>
        <v>-437.39266666666674</v>
      </c>
      <c r="BY237" s="157">
        <f>IF(Info!$O$3="Q1",$BS237,IF(Info!$O$3="Q2",$BS237+$BT237,IF(Info!$O$3="Q3",$BS237+$BT237+$BU237,$BR237)))</f>
        <v>710.82</v>
      </c>
      <c r="BZ237" s="157">
        <f>IF(Info!$O$3="Q1",$BS237,IF(Info!$O$3="Q2",$BT237,IF(Info!$O$3="Q3",$BU237,$BV237)))</f>
        <v>710.82</v>
      </c>
      <c r="CA237" s="48"/>
    </row>
    <row r="238" spans="1:79" ht="15.6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x14ac:dyDescent="0.3">
      <c r="A239" s="248"/>
      <c r="B239" s="78" t="s">
        <v>357</v>
      </c>
      <c r="C239" s="250"/>
      <c r="D239" s="161">
        <f>SUM(E239:BD239)</f>
        <v>1925.1466666666668</v>
      </c>
      <c r="E239" s="77">
        <f t="shared" ref="E239:AJ239" si="372">IF(E$136=0,0,E100-E329)</f>
        <v>-37.92</v>
      </c>
      <c r="F239" s="77">
        <f t="shared" si="372"/>
        <v>-31.520000000000003</v>
      </c>
      <c r="G239" s="77">
        <f t="shared" si="372"/>
        <v>-26.939999999999998</v>
      </c>
      <c r="H239" s="77">
        <f t="shared" si="372"/>
        <v>-39.630000000000003</v>
      </c>
      <c r="I239" s="77">
        <f t="shared" si="372"/>
        <v>-41.61</v>
      </c>
      <c r="J239" s="77">
        <f t="shared" si="372"/>
        <v>-7.0499999999999972</v>
      </c>
      <c r="K239" s="77">
        <f t="shared" si="372"/>
        <v>340.46333333333337</v>
      </c>
      <c r="L239" s="77">
        <f t="shared" si="372"/>
        <v>31.630000000000003</v>
      </c>
      <c r="M239" s="77">
        <f t="shared" si="372"/>
        <v>-12.689999999999994</v>
      </c>
      <c r="N239" s="77">
        <f t="shared" si="372"/>
        <v>-30.609999999999992</v>
      </c>
      <c r="O239" s="77">
        <f t="shared" si="372"/>
        <v>-30.249999999999993</v>
      </c>
      <c r="P239" s="77">
        <f t="shared" si="372"/>
        <v>318.54000000000002</v>
      </c>
      <c r="Q239" s="77">
        <f t="shared" si="372"/>
        <v>158.32000000000005</v>
      </c>
      <c r="R239" s="77">
        <f t="shared" si="372"/>
        <v>-40.880000000000003</v>
      </c>
      <c r="S239" s="77">
        <f t="shared" si="372"/>
        <v>-40.36</v>
      </c>
      <c r="T239" s="77">
        <f t="shared" si="372"/>
        <v>-37.97</v>
      </c>
      <c r="U239" s="77">
        <f t="shared" si="372"/>
        <v>229.74166666666667</v>
      </c>
      <c r="V239" s="77">
        <f t="shared" si="372"/>
        <v>-39.549999999999997</v>
      </c>
      <c r="W239" s="77">
        <f t="shared" si="372"/>
        <v>-40.86</v>
      </c>
      <c r="X239" s="77">
        <f t="shared" si="372"/>
        <v>526.82000000000005</v>
      </c>
      <c r="Y239" s="77">
        <f t="shared" si="372"/>
        <v>67.061666666666682</v>
      </c>
      <c r="Z239" s="77">
        <f t="shared" si="372"/>
        <v>-33.359999999999992</v>
      </c>
      <c r="AA239" s="77">
        <f t="shared" si="372"/>
        <v>-31.919999999999991</v>
      </c>
      <c r="AB239" s="77">
        <f t="shared" si="372"/>
        <v>-32.209999999999994</v>
      </c>
      <c r="AC239" s="77">
        <f t="shared" si="372"/>
        <v>67.973333333333329</v>
      </c>
      <c r="AD239" s="77">
        <f t="shared" si="372"/>
        <v>180.31333333333333</v>
      </c>
      <c r="AE239" s="77">
        <f t="shared" si="372"/>
        <v>-40.22</v>
      </c>
      <c r="AF239" s="77">
        <f t="shared" si="372"/>
        <v>-37.839999999999996</v>
      </c>
      <c r="AG239" s="77">
        <f t="shared" si="372"/>
        <v>117.33</v>
      </c>
      <c r="AH239" s="77">
        <f t="shared" si="372"/>
        <v>128.48499999999999</v>
      </c>
      <c r="AI239" s="77">
        <f t="shared" si="372"/>
        <v>-38.6</v>
      </c>
      <c r="AJ239" s="77">
        <f t="shared" si="372"/>
        <v>215.27333333333331</v>
      </c>
      <c r="AK239" s="77">
        <f t="shared" ref="AK239:BD239" si="373">IF(AK$136=0,0,AK100-AK329)</f>
        <v>-37.36</v>
      </c>
      <c r="AL239" s="77">
        <f t="shared" si="373"/>
        <v>36.479999999999997</v>
      </c>
      <c r="AM239" s="77">
        <f t="shared" si="373"/>
        <v>-30.909999999999993</v>
      </c>
      <c r="AN239" s="77">
        <f t="shared" si="373"/>
        <v>19.838333333333345</v>
      </c>
      <c r="AO239" s="77">
        <f t="shared" si="373"/>
        <v>260.12666666666667</v>
      </c>
      <c r="AP239" s="77">
        <f t="shared" si="373"/>
        <v>-32.989999999999995</v>
      </c>
      <c r="AQ239" s="77">
        <f t="shared" si="373"/>
        <v>0</v>
      </c>
      <c r="AR239" s="77">
        <f t="shared" si="373"/>
        <v>0</v>
      </c>
      <c r="AS239" s="77">
        <f t="shared" si="373"/>
        <v>0</v>
      </c>
      <c r="AT239" s="77">
        <f t="shared" si="373"/>
        <v>0</v>
      </c>
      <c r="AU239" s="77">
        <f t="shared" si="373"/>
        <v>0</v>
      </c>
      <c r="AV239" s="77">
        <f t="shared" si="373"/>
        <v>0</v>
      </c>
      <c r="AW239" s="77">
        <f t="shared" si="373"/>
        <v>0</v>
      </c>
      <c r="AX239" s="77">
        <f t="shared" si="373"/>
        <v>0</v>
      </c>
      <c r="AY239" s="77">
        <f t="shared" si="373"/>
        <v>0</v>
      </c>
      <c r="AZ239" s="77">
        <f t="shared" si="373"/>
        <v>0</v>
      </c>
      <c r="BA239" s="77">
        <f t="shared" si="373"/>
        <v>0</v>
      </c>
      <c r="BB239" s="77">
        <f t="shared" si="373"/>
        <v>0</v>
      </c>
      <c r="BC239" s="77">
        <f t="shared" si="373"/>
        <v>0</v>
      </c>
      <c r="BD239" s="77">
        <f t="shared" si="373"/>
        <v>0</v>
      </c>
      <c r="BE239" s="251"/>
      <c r="BF239" s="163">
        <f>SUM(E239:H239)</f>
        <v>-136.01</v>
      </c>
      <c r="BG239" s="77">
        <f>SUM(I239:L239)</f>
        <v>323.43333333333339</v>
      </c>
      <c r="BH239" s="77">
        <f>SUM(M239:Q239)</f>
        <v>403.31000000000006</v>
      </c>
      <c r="BI239" s="77">
        <f>SUM(R239:U239)</f>
        <v>110.53166666666667</v>
      </c>
      <c r="BJ239" s="77">
        <f>SUM(V239:Y239)</f>
        <v>513.47166666666681</v>
      </c>
      <c r="BK239" s="77">
        <f>SUM(Z239:AD239)</f>
        <v>150.79666666666668</v>
      </c>
      <c r="BL239" s="77">
        <f>SUM(AE239:AH239)</f>
        <v>167.755</v>
      </c>
      <c r="BM239" s="77">
        <f>SUM(AI239:AL239)</f>
        <v>175.79333333333332</v>
      </c>
      <c r="BN239" s="77">
        <f>SUM(AM239:AQ239)</f>
        <v>216.065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1925.1466666666668</v>
      </c>
      <c r="BS239" s="77">
        <f>SUM(BF239:BH239)</f>
        <v>590.73333333333346</v>
      </c>
      <c r="BT239" s="77">
        <f>SUM(BI239:BK239)</f>
        <v>774.80000000000018</v>
      </c>
      <c r="BU239" s="77">
        <f>SUM(BL239:BN239)</f>
        <v>559.61333333333323</v>
      </c>
      <c r="BV239" s="77">
        <f>SUM(BO239:BQ239)</f>
        <v>0</v>
      </c>
      <c r="BW239" s="77">
        <f>SUM(BF239:BK239)</f>
        <v>1365.5333333333335</v>
      </c>
      <c r="BX239" s="77">
        <f>SUM(BL239:BQ239)</f>
        <v>559.61333333333323</v>
      </c>
      <c r="BY239" s="77">
        <f>IF(Info!$O$3="Q1",$BS239,IF(Info!$O$3="Q2",$BS239+$BT239,IF(Info!$O$3="Q3",$BS239+$BT239+$BU239,$BR239)))</f>
        <v>590.73333333333346</v>
      </c>
      <c r="BZ239" s="77">
        <f>IF(Info!$O$3="Q1",$BS239,IF(Info!$O$3="Q2",$BT239,IF(Info!$O$3="Q3",$BU239,$BV239)))</f>
        <v>590.73333333333346</v>
      </c>
      <c r="CA239" s="48"/>
    </row>
    <row r="240" spans="1:79" x14ac:dyDescent="0.3">
      <c r="A240" s="248"/>
      <c r="B240" s="78" t="s">
        <v>358</v>
      </c>
      <c r="C240" s="250"/>
      <c r="D240" s="161">
        <f>SUM(E240:BD240)</f>
        <v>70.706666666666678</v>
      </c>
      <c r="E240" s="77">
        <f t="shared" ref="E240:AJ240" si="374">IF(E$136=0,0,E101-E330)</f>
        <v>-36.963333333333331</v>
      </c>
      <c r="F240" s="77">
        <f t="shared" si="374"/>
        <v>295.69666666666666</v>
      </c>
      <c r="G240" s="77">
        <f t="shared" si="374"/>
        <v>-36.61333333333333</v>
      </c>
      <c r="H240" s="77">
        <f t="shared" si="374"/>
        <v>-42.573333333333331</v>
      </c>
      <c r="I240" s="77">
        <f t="shared" si="374"/>
        <v>-38.413333333333327</v>
      </c>
      <c r="J240" s="77">
        <f t="shared" si="374"/>
        <v>-41.193333333333328</v>
      </c>
      <c r="K240" s="77">
        <f t="shared" si="374"/>
        <v>-39.61333333333333</v>
      </c>
      <c r="L240" s="77">
        <f t="shared" si="374"/>
        <v>-37.123333333333328</v>
      </c>
      <c r="M240" s="77">
        <f t="shared" si="374"/>
        <v>-30.15666666666667</v>
      </c>
      <c r="N240" s="77">
        <f t="shared" si="374"/>
        <v>-31.29666666666667</v>
      </c>
      <c r="O240" s="77">
        <f t="shared" si="374"/>
        <v>-31.306666666666672</v>
      </c>
      <c r="P240" s="77">
        <f t="shared" si="374"/>
        <v>-31.806666666666672</v>
      </c>
      <c r="Q240" s="77">
        <f t="shared" si="374"/>
        <v>-29.616666666666671</v>
      </c>
      <c r="R240" s="77">
        <f t="shared" si="374"/>
        <v>-38.633333333333333</v>
      </c>
      <c r="S240" s="77">
        <f t="shared" si="374"/>
        <v>-37.953333333333333</v>
      </c>
      <c r="T240" s="77">
        <f t="shared" si="374"/>
        <v>-38.903333333333329</v>
      </c>
      <c r="U240" s="77">
        <f t="shared" si="374"/>
        <v>-38.373333333333328</v>
      </c>
      <c r="V240" s="77">
        <f t="shared" si="374"/>
        <v>-40.313333333333333</v>
      </c>
      <c r="W240" s="77">
        <f t="shared" si="374"/>
        <v>-41.75333333333333</v>
      </c>
      <c r="X240" s="77">
        <f t="shared" si="374"/>
        <v>-40.68333333333333</v>
      </c>
      <c r="Y240" s="77">
        <f t="shared" si="374"/>
        <v>-36.323333333333331</v>
      </c>
      <c r="Z240" s="77">
        <f t="shared" si="374"/>
        <v>-29.236666666666672</v>
      </c>
      <c r="AA240" s="77">
        <f t="shared" si="374"/>
        <v>-32.736666666666672</v>
      </c>
      <c r="AB240" s="77">
        <f t="shared" si="374"/>
        <v>-30.366666666666667</v>
      </c>
      <c r="AC240" s="77">
        <f t="shared" si="374"/>
        <v>-33.006666666666668</v>
      </c>
      <c r="AD240" s="77">
        <f t="shared" si="374"/>
        <v>-32.606666666666669</v>
      </c>
      <c r="AE240" s="77">
        <f t="shared" si="374"/>
        <v>-42.633333333333333</v>
      </c>
      <c r="AF240" s="77">
        <f t="shared" si="374"/>
        <v>-42.383333333333333</v>
      </c>
      <c r="AG240" s="77">
        <f t="shared" si="374"/>
        <v>-38.333333333333329</v>
      </c>
      <c r="AH240" s="77">
        <f t="shared" si="374"/>
        <v>53.896666666666661</v>
      </c>
      <c r="AI240" s="77">
        <f t="shared" si="374"/>
        <v>299.72666666666669</v>
      </c>
      <c r="AJ240" s="77">
        <f t="shared" si="374"/>
        <v>-38.453333333333333</v>
      </c>
      <c r="AK240" s="77">
        <f t="shared" ref="AK240:BD240" si="375">IF(AK$136=0,0,AK101-AK330)</f>
        <v>-43.093333333333334</v>
      </c>
      <c r="AL240" s="77">
        <f t="shared" si="375"/>
        <v>-41.073333333333331</v>
      </c>
      <c r="AM240" s="77">
        <f t="shared" si="375"/>
        <v>-31.016666666666669</v>
      </c>
      <c r="AN240" s="77">
        <f t="shared" si="375"/>
        <v>-32.236666666666672</v>
      </c>
      <c r="AO240" s="77">
        <f t="shared" si="375"/>
        <v>658.70333333333338</v>
      </c>
      <c r="AP240" s="77">
        <f t="shared" si="375"/>
        <v>-30.526666666666671</v>
      </c>
      <c r="AQ240" s="77">
        <f t="shared" si="375"/>
        <v>0</v>
      </c>
      <c r="AR240" s="77">
        <f t="shared" si="375"/>
        <v>0</v>
      </c>
      <c r="AS240" s="77">
        <f t="shared" si="375"/>
        <v>0</v>
      </c>
      <c r="AT240" s="77">
        <f t="shared" si="375"/>
        <v>0</v>
      </c>
      <c r="AU240" s="77">
        <f t="shared" si="375"/>
        <v>0</v>
      </c>
      <c r="AV240" s="77">
        <f t="shared" si="375"/>
        <v>0</v>
      </c>
      <c r="AW240" s="77">
        <f t="shared" si="375"/>
        <v>0</v>
      </c>
      <c r="AX240" s="77">
        <f t="shared" si="375"/>
        <v>0</v>
      </c>
      <c r="AY240" s="77">
        <f t="shared" si="375"/>
        <v>0</v>
      </c>
      <c r="AZ240" s="77">
        <f t="shared" si="375"/>
        <v>0</v>
      </c>
      <c r="BA240" s="77">
        <f t="shared" si="375"/>
        <v>0</v>
      </c>
      <c r="BB240" s="77">
        <f t="shared" si="375"/>
        <v>0</v>
      </c>
      <c r="BC240" s="77">
        <f t="shared" si="375"/>
        <v>0</v>
      </c>
      <c r="BD240" s="77">
        <f t="shared" si="375"/>
        <v>0</v>
      </c>
      <c r="BE240" s="251"/>
      <c r="BF240" s="163">
        <f>SUM(E240:H240)</f>
        <v>179.54666666666668</v>
      </c>
      <c r="BG240" s="77">
        <f>SUM(I240:L240)</f>
        <v>-156.34333333333331</v>
      </c>
      <c r="BH240" s="77">
        <f>SUM(M240:Q240)</f>
        <v>-154.18333333333337</v>
      </c>
      <c r="BI240" s="77">
        <f>SUM(R240:U240)</f>
        <v>-153.86333333333334</v>
      </c>
      <c r="BJ240" s="77">
        <f>SUM(V240:Y240)</f>
        <v>-159.07333333333332</v>
      </c>
      <c r="BK240" s="77">
        <f>SUM(Z240:AD240)</f>
        <v>-157.95333333333332</v>
      </c>
      <c r="BL240" s="77">
        <f>SUM(AE240:AH240)</f>
        <v>-69.453333333333333</v>
      </c>
      <c r="BM240" s="77">
        <f>SUM(AI240:AL240)</f>
        <v>177.10666666666671</v>
      </c>
      <c r="BN240" s="77">
        <f>SUM(AM240:AQ240)</f>
        <v>564.9233333333334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70.706666666666706</v>
      </c>
      <c r="BS240" s="77">
        <f>SUM(BF240:BH240)</f>
        <v>-130.97999999999999</v>
      </c>
      <c r="BT240" s="77">
        <f>SUM(BI240:BK240)</f>
        <v>-470.89</v>
      </c>
      <c r="BU240" s="77">
        <f>SUM(BL240:BN240)</f>
        <v>672.57666666666682</v>
      </c>
      <c r="BV240" s="77">
        <f>SUM(BO240:BQ240)</f>
        <v>0</v>
      </c>
      <c r="BW240" s="77">
        <f>SUM(BF240:BK240)</f>
        <v>-601.87</v>
      </c>
      <c r="BX240" s="77">
        <f>SUM(BL240:BQ240)</f>
        <v>672.57666666666682</v>
      </c>
      <c r="BY240" s="77">
        <f>IF(Info!$O$3="Q1",$BS240,IF(Info!$O$3="Q2",$BS240+$BT240,IF(Info!$O$3="Q3",$BS240+$BT240+$BU240,$BR240)))</f>
        <v>-130.97999999999999</v>
      </c>
      <c r="BZ240" s="77">
        <f>IF(Info!$O$3="Q1",$BS240,IF(Info!$O$3="Q2",$BT240,IF(Info!$O$3="Q3",$BU240,$BV240)))</f>
        <v>-130.97999999999999</v>
      </c>
      <c r="CA240" s="48"/>
    </row>
    <row r="241" spans="1:79" x14ac:dyDescent="0.3">
      <c r="A241" s="248"/>
      <c r="B241" s="78" t="s">
        <v>359</v>
      </c>
      <c r="C241" s="250"/>
      <c r="D241" s="161">
        <f>SUM(E241:BD241)</f>
        <v>-306.23</v>
      </c>
      <c r="E241" s="77">
        <f t="shared" ref="E241:AJ241" si="376">IF(E$136=0,0,E102-E331)</f>
        <v>-81.72</v>
      </c>
      <c r="F241" s="77">
        <f t="shared" si="376"/>
        <v>124.90000000000003</v>
      </c>
      <c r="G241" s="77">
        <f t="shared" si="376"/>
        <v>13.5</v>
      </c>
      <c r="H241" s="77">
        <f t="shared" si="376"/>
        <v>-69.56</v>
      </c>
      <c r="I241" s="77">
        <f t="shared" si="376"/>
        <v>108.33000000000001</v>
      </c>
      <c r="J241" s="77">
        <f t="shared" si="376"/>
        <v>-2.3599999999999994</v>
      </c>
      <c r="K241" s="77">
        <f t="shared" si="376"/>
        <v>-69.02</v>
      </c>
      <c r="L241" s="77">
        <f t="shared" si="376"/>
        <v>-79.06</v>
      </c>
      <c r="M241" s="77">
        <f t="shared" si="376"/>
        <v>25.480000000000004</v>
      </c>
      <c r="N241" s="77">
        <f t="shared" si="376"/>
        <v>130.17000000000002</v>
      </c>
      <c r="O241" s="77">
        <f t="shared" si="376"/>
        <v>-54.45</v>
      </c>
      <c r="P241" s="77">
        <f t="shared" si="376"/>
        <v>-58.04</v>
      </c>
      <c r="Q241" s="77">
        <f t="shared" si="376"/>
        <v>-63.2</v>
      </c>
      <c r="R241" s="77">
        <f t="shared" si="376"/>
        <v>32.629999999999995</v>
      </c>
      <c r="S241" s="77">
        <f t="shared" si="376"/>
        <v>103.28</v>
      </c>
      <c r="T241" s="77">
        <f t="shared" si="376"/>
        <v>-69.930000000000007</v>
      </c>
      <c r="U241" s="77">
        <f t="shared" si="376"/>
        <v>-79.97</v>
      </c>
      <c r="V241" s="77">
        <f t="shared" si="376"/>
        <v>39.5</v>
      </c>
      <c r="W241" s="77">
        <f t="shared" si="376"/>
        <v>-21.64</v>
      </c>
      <c r="X241" s="77">
        <f t="shared" si="376"/>
        <v>-69.98</v>
      </c>
      <c r="Y241" s="77">
        <f t="shared" si="376"/>
        <v>29.5</v>
      </c>
      <c r="Z241" s="77">
        <f t="shared" si="376"/>
        <v>115.35999999999999</v>
      </c>
      <c r="AA241" s="77">
        <f t="shared" si="376"/>
        <v>-62.120000000000005</v>
      </c>
      <c r="AB241" s="77">
        <f t="shared" si="376"/>
        <v>-56.85</v>
      </c>
      <c r="AC241" s="77">
        <f t="shared" si="376"/>
        <v>-59.33</v>
      </c>
      <c r="AD241" s="77">
        <f t="shared" si="376"/>
        <v>23.22</v>
      </c>
      <c r="AE241" s="77">
        <f t="shared" si="376"/>
        <v>92.11</v>
      </c>
      <c r="AF241" s="77">
        <f t="shared" si="376"/>
        <v>-74.23</v>
      </c>
      <c r="AG241" s="77">
        <f t="shared" si="376"/>
        <v>-75.510000000000005</v>
      </c>
      <c r="AH241" s="77">
        <f t="shared" si="376"/>
        <v>-72.14</v>
      </c>
      <c r="AI241" s="77">
        <f t="shared" si="376"/>
        <v>88.16</v>
      </c>
      <c r="AJ241" s="77">
        <f t="shared" si="376"/>
        <v>17.310000000000002</v>
      </c>
      <c r="AK241" s="77">
        <f t="shared" ref="AK241:BD241" si="377">IF(AK$136=0,0,AK102-AK331)</f>
        <v>-80.03</v>
      </c>
      <c r="AL241" s="77">
        <f t="shared" si="377"/>
        <v>-73.02</v>
      </c>
      <c r="AM241" s="77">
        <f t="shared" si="377"/>
        <v>-65.37</v>
      </c>
      <c r="AN241" s="77">
        <f t="shared" si="377"/>
        <v>24.83</v>
      </c>
      <c r="AO241" s="77">
        <f t="shared" si="377"/>
        <v>120.4</v>
      </c>
      <c r="AP241" s="77">
        <f t="shared" si="377"/>
        <v>-57.379999999999995</v>
      </c>
      <c r="AQ241" s="77">
        <f t="shared" si="377"/>
        <v>0</v>
      </c>
      <c r="AR241" s="77">
        <f t="shared" si="377"/>
        <v>0</v>
      </c>
      <c r="AS241" s="77">
        <f t="shared" si="377"/>
        <v>0</v>
      </c>
      <c r="AT241" s="77">
        <f t="shared" si="377"/>
        <v>0</v>
      </c>
      <c r="AU241" s="77">
        <f t="shared" si="377"/>
        <v>0</v>
      </c>
      <c r="AV241" s="77">
        <f t="shared" si="377"/>
        <v>0</v>
      </c>
      <c r="AW241" s="77">
        <f t="shared" si="377"/>
        <v>0</v>
      </c>
      <c r="AX241" s="77">
        <f t="shared" si="377"/>
        <v>0</v>
      </c>
      <c r="AY241" s="77">
        <f t="shared" si="377"/>
        <v>0</v>
      </c>
      <c r="AZ241" s="77">
        <f t="shared" si="377"/>
        <v>0</v>
      </c>
      <c r="BA241" s="77">
        <f t="shared" si="377"/>
        <v>0</v>
      </c>
      <c r="BB241" s="77">
        <f t="shared" si="377"/>
        <v>0</v>
      </c>
      <c r="BC241" s="77">
        <f t="shared" si="377"/>
        <v>0</v>
      </c>
      <c r="BD241" s="77">
        <f t="shared" si="377"/>
        <v>0</v>
      </c>
      <c r="BE241" s="251"/>
      <c r="BF241" s="163">
        <f>SUM(E241:H241)</f>
        <v>-12.879999999999967</v>
      </c>
      <c r="BG241" s="77">
        <f>SUM(I241:L241)</f>
        <v>-42.109999999999985</v>
      </c>
      <c r="BH241" s="77">
        <f>SUM(M241:Q241)</f>
        <v>-20.039999999999971</v>
      </c>
      <c r="BI241" s="77">
        <f>SUM(R241:U241)</f>
        <v>-13.990000000000009</v>
      </c>
      <c r="BJ241" s="77">
        <f>SUM(V241:Y241)</f>
        <v>-22.620000000000005</v>
      </c>
      <c r="BK241" s="77">
        <f>SUM(Z241:AD241)</f>
        <v>-39.72000000000002</v>
      </c>
      <c r="BL241" s="77">
        <f>SUM(AE241:AH241)</f>
        <v>-129.77000000000001</v>
      </c>
      <c r="BM241" s="77">
        <f>SUM(AI241:AL241)</f>
        <v>-47.58</v>
      </c>
      <c r="BN241" s="77">
        <f>SUM(AM241:AQ241)</f>
        <v>22.480000000000004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-306.22999999999996</v>
      </c>
      <c r="BS241" s="77">
        <f>SUM(BF241:BH241)</f>
        <v>-75.029999999999916</v>
      </c>
      <c r="BT241" s="77">
        <f>SUM(BI241:BK241)</f>
        <v>-76.330000000000041</v>
      </c>
      <c r="BU241" s="77">
        <f>SUM(BL241:BN241)</f>
        <v>-154.87</v>
      </c>
      <c r="BV241" s="77">
        <f>SUM(BO241:BQ241)</f>
        <v>0</v>
      </c>
      <c r="BW241" s="77">
        <f>SUM(BF241:BK241)</f>
        <v>-151.35999999999996</v>
      </c>
      <c r="BX241" s="77">
        <f>SUM(BL241:BQ241)</f>
        <v>-154.87</v>
      </c>
      <c r="BY241" s="77">
        <f>IF(Info!$O$3="Q1",$BS241,IF(Info!$O$3="Q2",$BS241+$BT241,IF(Info!$O$3="Q3",$BS241+$BT241+$BU241,$BR241)))</f>
        <v>-75.029999999999916</v>
      </c>
      <c r="BZ241" s="77">
        <f>IF(Info!$O$3="Q1",$BS241,IF(Info!$O$3="Q2",$BT241,IF(Info!$O$3="Q3",$BU241,$BV241)))</f>
        <v>-75.029999999999916</v>
      </c>
      <c r="CA241" s="48"/>
    </row>
    <row r="242" spans="1:79" x14ac:dyDescent="0.3">
      <c r="A242" s="248"/>
      <c r="B242" s="78" t="s">
        <v>67</v>
      </c>
      <c r="C242" s="250"/>
      <c r="D242" s="161">
        <f>SUM(E242:BD242)</f>
        <v>3465.8066666666664</v>
      </c>
      <c r="E242" s="77">
        <f t="shared" ref="E242:AJ242" si="378">IF(E$136=0,0,E103-E332)</f>
        <v>-16.993333333333332</v>
      </c>
      <c r="F242" s="77">
        <f t="shared" si="378"/>
        <v>-16.383333333333329</v>
      </c>
      <c r="G242" s="77">
        <f t="shared" si="378"/>
        <v>-17.173333333333332</v>
      </c>
      <c r="H242" s="77">
        <f t="shared" si="378"/>
        <v>22.026666666666671</v>
      </c>
      <c r="I242" s="77">
        <f t="shared" si="378"/>
        <v>-16.59333333333333</v>
      </c>
      <c r="J242" s="77">
        <f t="shared" si="378"/>
        <v>83.446666666666673</v>
      </c>
      <c r="K242" s="77">
        <f t="shared" si="378"/>
        <v>21.926666666666669</v>
      </c>
      <c r="L242" s="77">
        <f t="shared" si="378"/>
        <v>527.39666666666665</v>
      </c>
      <c r="M242" s="77">
        <f t="shared" si="378"/>
        <v>25.063333333333333</v>
      </c>
      <c r="N242" s="77">
        <f t="shared" si="378"/>
        <v>-12.856666666666669</v>
      </c>
      <c r="O242" s="77">
        <f t="shared" si="378"/>
        <v>-12.88666666666667</v>
      </c>
      <c r="P242" s="77">
        <f t="shared" si="378"/>
        <v>-13.33666666666667</v>
      </c>
      <c r="Q242" s="77">
        <f t="shared" si="378"/>
        <v>-13.06666666666667</v>
      </c>
      <c r="R242" s="77">
        <f t="shared" si="378"/>
        <v>-17.283333333333331</v>
      </c>
      <c r="S242" s="77">
        <f t="shared" si="378"/>
        <v>-16.513333333333332</v>
      </c>
      <c r="T242" s="77">
        <f t="shared" si="378"/>
        <v>-16.073333333333331</v>
      </c>
      <c r="U242" s="77">
        <f t="shared" si="378"/>
        <v>-17.20333333333333</v>
      </c>
      <c r="V242" s="77">
        <f t="shared" si="378"/>
        <v>-17.09333333333333</v>
      </c>
      <c r="W242" s="77">
        <f t="shared" si="378"/>
        <v>-16.853333333333332</v>
      </c>
      <c r="X242" s="77">
        <f t="shared" si="378"/>
        <v>-17.033333333333331</v>
      </c>
      <c r="Y242" s="77">
        <f t="shared" si="378"/>
        <v>-16.213333333333331</v>
      </c>
      <c r="Z242" s="77">
        <f t="shared" si="378"/>
        <v>-13.116666666666669</v>
      </c>
      <c r="AA242" s="77">
        <f t="shared" si="378"/>
        <v>-13.66666666666667</v>
      </c>
      <c r="AB242" s="77">
        <f t="shared" si="378"/>
        <v>255.37333333333331</v>
      </c>
      <c r="AC242" s="77">
        <f t="shared" si="378"/>
        <v>-12.97666666666667</v>
      </c>
      <c r="AD242" s="77">
        <f t="shared" si="378"/>
        <v>1866.4633333333334</v>
      </c>
      <c r="AE242" s="77">
        <f t="shared" si="378"/>
        <v>-16.603333333333332</v>
      </c>
      <c r="AF242" s="77">
        <f t="shared" si="378"/>
        <v>108.82666666666668</v>
      </c>
      <c r="AG242" s="77">
        <f t="shared" si="378"/>
        <v>102.75666666666667</v>
      </c>
      <c r="AH242" s="77">
        <f t="shared" si="378"/>
        <v>173.53666666666669</v>
      </c>
      <c r="AI242" s="77">
        <f t="shared" si="378"/>
        <v>-17.083333333333329</v>
      </c>
      <c r="AJ242" s="77">
        <f t="shared" si="378"/>
        <v>147.77666666666667</v>
      </c>
      <c r="AK242" s="77">
        <f t="shared" ref="AK242:BD242" si="379">IF(AK$136=0,0,AK103-AK332)</f>
        <v>113.21666666666668</v>
      </c>
      <c r="AL242" s="77">
        <f t="shared" si="379"/>
        <v>110.20666666666666</v>
      </c>
      <c r="AM242" s="77">
        <f t="shared" si="379"/>
        <v>110.05333333333333</v>
      </c>
      <c r="AN242" s="77">
        <f t="shared" si="379"/>
        <v>66.883333333333326</v>
      </c>
      <c r="AO242" s="77">
        <f t="shared" si="379"/>
        <v>70.733333333333334</v>
      </c>
      <c r="AP242" s="77">
        <f t="shared" si="379"/>
        <v>-12.876666666666669</v>
      </c>
      <c r="AQ242" s="77">
        <f t="shared" si="379"/>
        <v>0</v>
      </c>
      <c r="AR242" s="77">
        <f t="shared" si="379"/>
        <v>0</v>
      </c>
      <c r="AS242" s="77">
        <f t="shared" si="379"/>
        <v>0</v>
      </c>
      <c r="AT242" s="77">
        <f t="shared" si="379"/>
        <v>0</v>
      </c>
      <c r="AU242" s="77">
        <f t="shared" si="379"/>
        <v>0</v>
      </c>
      <c r="AV242" s="77">
        <f t="shared" si="379"/>
        <v>0</v>
      </c>
      <c r="AW242" s="77">
        <f t="shared" si="379"/>
        <v>0</v>
      </c>
      <c r="AX242" s="77">
        <f t="shared" si="379"/>
        <v>0</v>
      </c>
      <c r="AY242" s="77">
        <f t="shared" si="379"/>
        <v>0</v>
      </c>
      <c r="AZ242" s="77">
        <f t="shared" si="379"/>
        <v>0</v>
      </c>
      <c r="BA242" s="77">
        <f t="shared" si="379"/>
        <v>0</v>
      </c>
      <c r="BB242" s="77">
        <f t="shared" si="379"/>
        <v>0</v>
      </c>
      <c r="BC242" s="77">
        <f t="shared" si="379"/>
        <v>0</v>
      </c>
      <c r="BD242" s="77">
        <f t="shared" si="379"/>
        <v>0</v>
      </c>
      <c r="BE242" s="251"/>
      <c r="BF242" s="163">
        <f>SUM(E242:H242)</f>
        <v>-28.523333333333326</v>
      </c>
      <c r="BG242" s="77">
        <f>SUM(I242:L242)</f>
        <v>616.17666666666662</v>
      </c>
      <c r="BH242" s="77">
        <f>SUM(M242:Q242)</f>
        <v>-27.083333333333346</v>
      </c>
      <c r="BI242" s="77">
        <f>SUM(R242:U242)</f>
        <v>-67.073333333333323</v>
      </c>
      <c r="BJ242" s="77">
        <f>SUM(V242:Y242)</f>
        <v>-67.193333333333328</v>
      </c>
      <c r="BK242" s="77">
        <f>SUM(Z242:AD242)</f>
        <v>2082.0766666666668</v>
      </c>
      <c r="BL242" s="77">
        <f>SUM(AE242:AH242)</f>
        <v>368.51666666666671</v>
      </c>
      <c r="BM242" s="77">
        <f>SUM(AI242:AL242)</f>
        <v>354.11666666666667</v>
      </c>
      <c r="BN242" s="77">
        <f>SUM(AM242:AQ242)</f>
        <v>234.79333333333335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3465.8066666666673</v>
      </c>
      <c r="BS242" s="77">
        <f>SUM(BF242:BH242)</f>
        <v>560.56999999999994</v>
      </c>
      <c r="BT242" s="77">
        <f>SUM(BI242:BK242)</f>
        <v>1947.8100000000002</v>
      </c>
      <c r="BU242" s="77">
        <f>SUM(BL242:BN242)</f>
        <v>957.42666666666673</v>
      </c>
      <c r="BV242" s="77">
        <f>SUM(BO242:BQ242)</f>
        <v>0</v>
      </c>
      <c r="BW242" s="77">
        <f>SUM(BF242:BK242)</f>
        <v>2508.38</v>
      </c>
      <c r="BX242" s="77">
        <f>SUM(BL242:BQ242)</f>
        <v>957.42666666666673</v>
      </c>
      <c r="BY242" s="77">
        <f>IF(Info!$O$3="Q1",$BS242,IF(Info!$O$3="Q2",$BS242+$BT242,IF(Info!$O$3="Q3",$BS242+$BT242+$BU242,$BR242)))</f>
        <v>560.56999999999994</v>
      </c>
      <c r="BZ242" s="77">
        <f>IF(Info!$O$3="Q1",$BS242,IF(Info!$O$3="Q2",$BT242,IF(Info!$O$3="Q3",$BU242,$BV242)))</f>
        <v>560.56999999999994</v>
      </c>
      <c r="CA242" s="48"/>
    </row>
    <row r="243" spans="1:79" x14ac:dyDescent="0.3">
      <c r="A243" s="248"/>
      <c r="B243" s="160" t="s">
        <v>360</v>
      </c>
      <c r="C243" s="250"/>
      <c r="D243" s="255">
        <f>SUM(E243:BD243)</f>
        <v>5155.4299999999994</v>
      </c>
      <c r="E243" s="255">
        <f t="shared" ref="E243:AJ243" si="380">IF(E$136=0,0,E104-E333)</f>
        <v>-173.59666666666666</v>
      </c>
      <c r="F243" s="255">
        <f t="shared" si="380"/>
        <v>372.69333333333338</v>
      </c>
      <c r="G243" s="255">
        <f t="shared" si="380"/>
        <v>-67.226666666666631</v>
      </c>
      <c r="H243" s="255">
        <f t="shared" si="380"/>
        <v>-129.73666666666665</v>
      </c>
      <c r="I243" s="255">
        <f t="shared" si="380"/>
        <v>11.713333333333338</v>
      </c>
      <c r="J243" s="255">
        <f t="shared" si="380"/>
        <v>32.843333333333334</v>
      </c>
      <c r="K243" s="255">
        <f t="shared" si="380"/>
        <v>253.75666666666669</v>
      </c>
      <c r="L243" s="255">
        <f t="shared" si="380"/>
        <v>442.84333333333325</v>
      </c>
      <c r="M243" s="255">
        <f t="shared" si="380"/>
        <v>7.6966666666666868</v>
      </c>
      <c r="N243" s="255">
        <f t="shared" si="380"/>
        <v>55.406666666666666</v>
      </c>
      <c r="O243" s="255">
        <f t="shared" si="380"/>
        <v>-128.89333333333332</v>
      </c>
      <c r="P243" s="255">
        <f t="shared" si="380"/>
        <v>215.35666666666665</v>
      </c>
      <c r="Q243" s="255">
        <f t="shared" si="380"/>
        <v>52.436666666666696</v>
      </c>
      <c r="R243" s="255">
        <f t="shared" si="380"/>
        <v>-64.166666666666686</v>
      </c>
      <c r="S243" s="255">
        <f t="shared" si="380"/>
        <v>8.4533333333333474</v>
      </c>
      <c r="T243" s="255">
        <f t="shared" si="380"/>
        <v>-162.87666666666667</v>
      </c>
      <c r="U243" s="255">
        <f t="shared" si="380"/>
        <v>94.195000000000022</v>
      </c>
      <c r="V243" s="255">
        <f t="shared" si="380"/>
        <v>-57.456666666666678</v>
      </c>
      <c r="W243" s="255">
        <f t="shared" si="380"/>
        <v>-121.10666666666665</v>
      </c>
      <c r="X243" s="255">
        <f t="shared" si="380"/>
        <v>399.12333333333333</v>
      </c>
      <c r="Y243" s="255">
        <f t="shared" si="380"/>
        <v>44.025000000000006</v>
      </c>
      <c r="Z243" s="255">
        <f t="shared" si="380"/>
        <v>39.646666666666647</v>
      </c>
      <c r="AA243" s="255">
        <f t="shared" si="380"/>
        <v>-140.44333333333333</v>
      </c>
      <c r="AB243" s="255">
        <f t="shared" si="380"/>
        <v>135.94666666666666</v>
      </c>
      <c r="AC243" s="255">
        <f t="shared" si="380"/>
        <v>-37.340000000000003</v>
      </c>
      <c r="AD243" s="255">
        <f t="shared" si="380"/>
        <v>2037.3899999999999</v>
      </c>
      <c r="AE243" s="255">
        <f t="shared" si="380"/>
        <v>-7.3466666666666356</v>
      </c>
      <c r="AF243" s="255">
        <f t="shared" si="380"/>
        <v>-45.626666666666637</v>
      </c>
      <c r="AG243" s="255">
        <f t="shared" si="380"/>
        <v>106.24333333333334</v>
      </c>
      <c r="AH243" s="255">
        <f t="shared" si="380"/>
        <v>283.77833333333331</v>
      </c>
      <c r="AI243" s="255">
        <f t="shared" si="380"/>
        <v>332.20333333333332</v>
      </c>
      <c r="AJ243" s="255">
        <f t="shared" si="380"/>
        <v>341.90666666666664</v>
      </c>
      <c r="AK243" s="255">
        <f t="shared" ref="AK243:BD243" si="381">IF(AK$136=0,0,AK104-AK333)</f>
        <v>-47.266666666666652</v>
      </c>
      <c r="AL243" s="255">
        <f t="shared" si="381"/>
        <v>32.593333333333362</v>
      </c>
      <c r="AM243" s="255">
        <f t="shared" si="381"/>
        <v>-17.243333333333339</v>
      </c>
      <c r="AN243" s="255">
        <f t="shared" si="381"/>
        <v>79.314999999999998</v>
      </c>
      <c r="AO243" s="255">
        <f t="shared" si="381"/>
        <v>1109.9633333333336</v>
      </c>
      <c r="AP243" s="255">
        <f t="shared" si="381"/>
        <v>-133.77333333333334</v>
      </c>
      <c r="AQ243" s="255">
        <f t="shared" si="381"/>
        <v>0</v>
      </c>
      <c r="AR243" s="255">
        <f t="shared" si="381"/>
        <v>0</v>
      </c>
      <c r="AS243" s="255">
        <f t="shared" si="381"/>
        <v>0</v>
      </c>
      <c r="AT243" s="255">
        <f t="shared" si="381"/>
        <v>0</v>
      </c>
      <c r="AU243" s="255">
        <f t="shared" si="381"/>
        <v>0</v>
      </c>
      <c r="AV243" s="255">
        <f t="shared" si="381"/>
        <v>0</v>
      </c>
      <c r="AW243" s="255">
        <f t="shared" si="381"/>
        <v>0</v>
      </c>
      <c r="AX243" s="255">
        <f t="shared" si="381"/>
        <v>0</v>
      </c>
      <c r="AY243" s="255">
        <f t="shared" si="381"/>
        <v>0</v>
      </c>
      <c r="AZ243" s="255">
        <f t="shared" si="381"/>
        <v>0</v>
      </c>
      <c r="BA243" s="255">
        <f t="shared" si="381"/>
        <v>0</v>
      </c>
      <c r="BB243" s="255">
        <f t="shared" si="381"/>
        <v>0</v>
      </c>
      <c r="BC243" s="255">
        <f t="shared" si="381"/>
        <v>0</v>
      </c>
      <c r="BD243" s="255">
        <f t="shared" si="381"/>
        <v>0</v>
      </c>
      <c r="BE243" s="251"/>
      <c r="BF243" s="162">
        <f>SUM(E243:H243)</f>
        <v>2.1333333333334394</v>
      </c>
      <c r="BG243" s="157">
        <f>SUM(I243:L243)</f>
        <v>741.15666666666664</v>
      </c>
      <c r="BH243" s="157">
        <f>SUM(M243:Q243)</f>
        <v>202.00333333333339</v>
      </c>
      <c r="BI243" s="157">
        <f>SUM(R243:U243)</f>
        <v>-124.39499999999998</v>
      </c>
      <c r="BJ243" s="157">
        <f>SUM(V243:Y243)</f>
        <v>264.58500000000004</v>
      </c>
      <c r="BK243" s="157">
        <f>SUM(Z243:AD243)</f>
        <v>2035.1999999999998</v>
      </c>
      <c r="BL243" s="157">
        <f>SUM(AE243:AH243)</f>
        <v>337.0483333333334</v>
      </c>
      <c r="BM243" s="157">
        <f>SUM(AI243:AL243)</f>
        <v>659.43666666666661</v>
      </c>
      <c r="BN243" s="157">
        <f>SUM(AM243:AQ243)</f>
        <v>1038.261666666667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5155.43</v>
      </c>
      <c r="BS243" s="157">
        <f>SUM(BF243:BH243)</f>
        <v>945.29333333333352</v>
      </c>
      <c r="BT243" s="157">
        <f>SUM(BI243:BK243)</f>
        <v>2175.39</v>
      </c>
      <c r="BU243" s="157">
        <f>SUM(BL243:BN243)</f>
        <v>2034.7466666666669</v>
      </c>
      <c r="BV243" s="157">
        <f>SUM(BO243:BQ243)</f>
        <v>0</v>
      </c>
      <c r="BW243" s="157">
        <f>SUM(BF243:BK243)</f>
        <v>3120.6833333333334</v>
      </c>
      <c r="BX243" s="157">
        <f>SUM(BL243:BQ243)</f>
        <v>2034.7466666666669</v>
      </c>
      <c r="BY243" s="157">
        <f>IF(Info!$O$3="Q1",$BS243,IF(Info!$O$3="Q2",$BS243+$BT243,IF(Info!$O$3="Q3",$BS243+$BT243+$BU243,$BR243)))</f>
        <v>945.29333333333352</v>
      </c>
      <c r="BZ243" s="157">
        <f>IF(Info!$O$3="Q1",$BS243,IF(Info!$O$3="Q2",$BT243,IF(Info!$O$3="Q3",$BU243,$BV243)))</f>
        <v>945.29333333333352</v>
      </c>
      <c r="CA243" s="48"/>
    </row>
    <row r="244" spans="1:79" ht="15.6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x14ac:dyDescent="0.3">
      <c r="A245" s="248"/>
      <c r="B245" s="78" t="s">
        <v>362</v>
      </c>
      <c r="C245" s="250"/>
      <c r="D245" s="161">
        <f>SUM(E245:BD245)</f>
        <v>564.07933333333335</v>
      </c>
      <c r="E245" s="77">
        <f t="shared" ref="E245:AJ245" si="382">IF(E$136=0,0,E106-E335)</f>
        <v>17.25333333333333</v>
      </c>
      <c r="F245" s="77">
        <f t="shared" si="382"/>
        <v>-16.086666666666673</v>
      </c>
      <c r="G245" s="77">
        <f t="shared" si="382"/>
        <v>17.923333333333318</v>
      </c>
      <c r="H245" s="77">
        <f t="shared" si="382"/>
        <v>0.73333333333332007</v>
      </c>
      <c r="I245" s="77">
        <f t="shared" si="382"/>
        <v>-8.9941666666667004</v>
      </c>
      <c r="J245" s="77">
        <f t="shared" si="382"/>
        <v>-27.034166666666721</v>
      </c>
      <c r="K245" s="77">
        <f t="shared" si="382"/>
        <v>-10.754166666666691</v>
      </c>
      <c r="L245" s="77">
        <f t="shared" si="382"/>
        <v>-4.6141666666667049</v>
      </c>
      <c r="M245" s="77">
        <f t="shared" si="382"/>
        <v>24.382666666666637</v>
      </c>
      <c r="N245" s="77">
        <f t="shared" si="382"/>
        <v>19.412666666666638</v>
      </c>
      <c r="O245" s="77">
        <f t="shared" si="382"/>
        <v>9.0526666666666245</v>
      </c>
      <c r="P245" s="77">
        <f t="shared" si="382"/>
        <v>30.872666666666646</v>
      </c>
      <c r="Q245" s="77">
        <f t="shared" si="382"/>
        <v>37.992666666666622</v>
      </c>
      <c r="R245" s="77">
        <f t="shared" si="382"/>
        <v>11.90833333333336</v>
      </c>
      <c r="S245" s="77">
        <f t="shared" si="382"/>
        <v>28.548333333333375</v>
      </c>
      <c r="T245" s="77">
        <f t="shared" si="382"/>
        <v>13.988333333333372</v>
      </c>
      <c r="U245" s="77">
        <f t="shared" si="382"/>
        <v>17.918333333333351</v>
      </c>
      <c r="V245" s="77">
        <f t="shared" si="382"/>
        <v>6.630833333333328</v>
      </c>
      <c r="W245" s="77">
        <f t="shared" si="382"/>
        <v>7.9908333333333417</v>
      </c>
      <c r="X245" s="77">
        <f t="shared" si="382"/>
        <v>23.090833333333364</v>
      </c>
      <c r="Y245" s="77">
        <f t="shared" si="382"/>
        <v>33.900833333333367</v>
      </c>
      <c r="Z245" s="77">
        <f t="shared" si="382"/>
        <v>21.610666666666674</v>
      </c>
      <c r="AA245" s="77">
        <f t="shared" si="382"/>
        <v>13.580666666666673</v>
      </c>
      <c r="AB245" s="77">
        <f t="shared" si="382"/>
        <v>32.740666666666669</v>
      </c>
      <c r="AC245" s="77">
        <f t="shared" si="382"/>
        <v>14.620666666666665</v>
      </c>
      <c r="AD245" s="77">
        <f t="shared" si="382"/>
        <v>24.050666666666672</v>
      </c>
      <c r="AE245" s="77">
        <f t="shared" si="382"/>
        <v>14.645833333333314</v>
      </c>
      <c r="AF245" s="77">
        <f t="shared" si="382"/>
        <v>17.035833333333301</v>
      </c>
      <c r="AG245" s="77">
        <f t="shared" si="382"/>
        <v>10.295833333333292</v>
      </c>
      <c r="AH245" s="77">
        <f t="shared" si="382"/>
        <v>38.355833333333322</v>
      </c>
      <c r="AI245" s="77">
        <f t="shared" si="382"/>
        <v>-3.9416666666666345</v>
      </c>
      <c r="AJ245" s="77">
        <f t="shared" si="382"/>
        <v>8.0083333333333826</v>
      </c>
      <c r="AK245" s="77">
        <f t="shared" ref="AK245:BD245" si="383">IF(AK$136=0,0,AK106-AK335)</f>
        <v>14.168333333333351</v>
      </c>
      <c r="AL245" s="77">
        <f t="shared" si="383"/>
        <v>23.528333333333364</v>
      </c>
      <c r="AM245" s="77">
        <f t="shared" si="383"/>
        <v>32.01066666666668</v>
      </c>
      <c r="AN245" s="77">
        <f t="shared" si="383"/>
        <v>36.730666666666679</v>
      </c>
      <c r="AO245" s="77">
        <f t="shared" si="383"/>
        <v>9.9906666666666695</v>
      </c>
      <c r="AP245" s="77">
        <f t="shared" si="383"/>
        <v>22.530666666666662</v>
      </c>
      <c r="AQ245" s="77">
        <f t="shared" si="383"/>
        <v>0</v>
      </c>
      <c r="AR245" s="77">
        <f t="shared" si="383"/>
        <v>0</v>
      </c>
      <c r="AS245" s="77">
        <f t="shared" si="383"/>
        <v>0</v>
      </c>
      <c r="AT245" s="77">
        <f t="shared" si="383"/>
        <v>0</v>
      </c>
      <c r="AU245" s="77">
        <f t="shared" si="383"/>
        <v>0</v>
      </c>
      <c r="AV245" s="77">
        <f t="shared" si="383"/>
        <v>0</v>
      </c>
      <c r="AW245" s="77">
        <f t="shared" si="383"/>
        <v>0</v>
      </c>
      <c r="AX245" s="77">
        <f t="shared" si="383"/>
        <v>0</v>
      </c>
      <c r="AY245" s="77">
        <f t="shared" si="383"/>
        <v>0</v>
      </c>
      <c r="AZ245" s="77">
        <f t="shared" si="383"/>
        <v>0</v>
      </c>
      <c r="BA245" s="77">
        <f t="shared" si="383"/>
        <v>0</v>
      </c>
      <c r="BB245" s="77">
        <f t="shared" si="383"/>
        <v>0</v>
      </c>
      <c r="BC245" s="77">
        <f t="shared" si="383"/>
        <v>0</v>
      </c>
      <c r="BD245" s="77">
        <f t="shared" si="383"/>
        <v>0</v>
      </c>
      <c r="BE245" s="251"/>
      <c r="BF245" s="163">
        <f>SUM(E245:H245)</f>
        <v>19.823333333333295</v>
      </c>
      <c r="BG245" s="77">
        <f>SUM(I245:L245)</f>
        <v>-51.396666666666817</v>
      </c>
      <c r="BH245" s="77">
        <f>SUM(M245:Q245)</f>
        <v>121.71333333333317</v>
      </c>
      <c r="BI245" s="77">
        <f>SUM(R245:U245)</f>
        <v>72.363333333333458</v>
      </c>
      <c r="BJ245" s="77">
        <f>SUM(V245:Y245)</f>
        <v>71.613333333333401</v>
      </c>
      <c r="BK245" s="77">
        <f>SUM(Z245:AD245)</f>
        <v>106.60333333333335</v>
      </c>
      <c r="BL245" s="77">
        <f>SUM(AE245:AH245)</f>
        <v>80.333333333333229</v>
      </c>
      <c r="BM245" s="77">
        <f>SUM(AI245:AL245)</f>
        <v>41.763333333333463</v>
      </c>
      <c r="BN245" s="77">
        <f>SUM(AM245:AQ245)</f>
        <v>101.26266666666669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564.07933333333312</v>
      </c>
      <c r="BS245" s="77">
        <f>SUM(BF245:BH245)</f>
        <v>90.139999999999645</v>
      </c>
      <c r="BT245" s="77">
        <f>SUM(BI245:BK245)</f>
        <v>250.58000000000021</v>
      </c>
      <c r="BU245" s="77">
        <f>SUM(BL245:BN245)</f>
        <v>223.35933333333338</v>
      </c>
      <c r="BV245" s="77">
        <f>SUM(BO245:BQ245)</f>
        <v>0</v>
      </c>
      <c r="BW245" s="77">
        <f>SUM(BF245:BK245)</f>
        <v>340.71999999999986</v>
      </c>
      <c r="BX245" s="77">
        <f>SUM(BL245:BQ245)</f>
        <v>223.35933333333338</v>
      </c>
      <c r="BY245" s="77">
        <f>IF(Info!$O$3="Q1",$BS245,IF(Info!$O$3="Q2",$BS245+$BT245,IF(Info!$O$3="Q3",$BS245+$BT245+$BU245,$BR245)))</f>
        <v>90.139999999999645</v>
      </c>
      <c r="BZ245" s="77">
        <f>IF(Info!$O$3="Q1",$BS245,IF(Info!$O$3="Q2",$BT245,IF(Info!$O$3="Q3",$BU245,$BV245)))</f>
        <v>90.139999999999645</v>
      </c>
      <c r="CA245" s="48"/>
    </row>
    <row r="246" spans="1:79" x14ac:dyDescent="0.3">
      <c r="A246" s="248"/>
      <c r="B246" s="78" t="s">
        <v>363</v>
      </c>
      <c r="C246" s="250"/>
      <c r="D246" s="161">
        <f>SUM(E246:BD246)</f>
        <v>2164.7035897435908</v>
      </c>
      <c r="E246" s="77">
        <f t="shared" ref="E246:AJ246" si="384">IF(E$136=0,0,E107-E336)</f>
        <v>38.78846153846154</v>
      </c>
      <c r="F246" s="77">
        <f t="shared" si="384"/>
        <v>38.78846153846154</v>
      </c>
      <c r="G246" s="77">
        <f t="shared" si="384"/>
        <v>38.78846153846154</v>
      </c>
      <c r="H246" s="77">
        <f t="shared" si="384"/>
        <v>38.78846153846154</v>
      </c>
      <c r="I246" s="77">
        <f t="shared" si="384"/>
        <v>69.788461538461547</v>
      </c>
      <c r="J246" s="77">
        <f t="shared" si="384"/>
        <v>69.788461538461547</v>
      </c>
      <c r="K246" s="77">
        <f t="shared" si="384"/>
        <v>69.788461538461547</v>
      </c>
      <c r="L246" s="77">
        <f t="shared" si="384"/>
        <v>69.788461538461547</v>
      </c>
      <c r="M246" s="77">
        <f t="shared" si="384"/>
        <v>81.388461538461542</v>
      </c>
      <c r="N246" s="77">
        <f t="shared" si="384"/>
        <v>81.388461538461542</v>
      </c>
      <c r="O246" s="77">
        <f t="shared" si="384"/>
        <v>81.388461538461542</v>
      </c>
      <c r="P246" s="77">
        <f t="shared" si="384"/>
        <v>81.388461538461542</v>
      </c>
      <c r="Q246" s="77">
        <f t="shared" si="384"/>
        <v>81.388461538461542</v>
      </c>
      <c r="R246" s="77">
        <f t="shared" si="384"/>
        <v>13.239999999999998</v>
      </c>
      <c r="S246" s="77">
        <f t="shared" si="384"/>
        <v>13.239999999999998</v>
      </c>
      <c r="T246" s="77">
        <f t="shared" si="384"/>
        <v>13.239999999999998</v>
      </c>
      <c r="U246" s="77">
        <f t="shared" si="384"/>
        <v>13.239999999999998</v>
      </c>
      <c r="V246" s="77">
        <f t="shared" si="384"/>
        <v>72</v>
      </c>
      <c r="W246" s="77">
        <f t="shared" si="384"/>
        <v>72</v>
      </c>
      <c r="X246" s="77">
        <f t="shared" si="384"/>
        <v>72</v>
      </c>
      <c r="Y246" s="77">
        <f t="shared" si="384"/>
        <v>72</v>
      </c>
      <c r="Z246" s="77">
        <f t="shared" si="384"/>
        <v>71.337692307692322</v>
      </c>
      <c r="AA246" s="77">
        <f t="shared" si="384"/>
        <v>71.337692307692322</v>
      </c>
      <c r="AB246" s="77">
        <f t="shared" si="384"/>
        <v>71.337692307692322</v>
      </c>
      <c r="AC246" s="77">
        <f t="shared" si="384"/>
        <v>71.337692307692322</v>
      </c>
      <c r="AD246" s="77">
        <f t="shared" si="384"/>
        <v>71.337692307692322</v>
      </c>
      <c r="AE246" s="77">
        <f t="shared" si="384"/>
        <v>42.509230769230776</v>
      </c>
      <c r="AF246" s="77">
        <f t="shared" si="384"/>
        <v>42.509230769230776</v>
      </c>
      <c r="AG246" s="77">
        <f t="shared" si="384"/>
        <v>42.509230769230776</v>
      </c>
      <c r="AH246" s="77">
        <f t="shared" si="384"/>
        <v>42.509230769230776</v>
      </c>
      <c r="AI246" s="77">
        <f t="shared" si="384"/>
        <v>42.537692307692311</v>
      </c>
      <c r="AJ246" s="77">
        <f t="shared" si="384"/>
        <v>42.537692307692311</v>
      </c>
      <c r="AK246" s="77">
        <f t="shared" ref="AK246:BD246" si="385">IF(AK$136=0,0,AK107-AK336)</f>
        <v>42.537692307692311</v>
      </c>
      <c r="AL246" s="77">
        <f t="shared" si="385"/>
        <v>42.537692307692311</v>
      </c>
      <c r="AM246" s="77">
        <f t="shared" si="385"/>
        <v>71.404358974358985</v>
      </c>
      <c r="AN246" s="77">
        <f t="shared" si="385"/>
        <v>71.404358974358985</v>
      </c>
      <c r="AO246" s="77">
        <f t="shared" si="385"/>
        <v>71.404358974358985</v>
      </c>
      <c r="AP246" s="77">
        <f t="shared" si="385"/>
        <v>71.404358974358985</v>
      </c>
      <c r="AQ246" s="77">
        <f t="shared" si="385"/>
        <v>0</v>
      </c>
      <c r="AR246" s="77">
        <f t="shared" si="385"/>
        <v>0</v>
      </c>
      <c r="AS246" s="77">
        <f t="shared" si="385"/>
        <v>0</v>
      </c>
      <c r="AT246" s="77">
        <f t="shared" si="385"/>
        <v>0</v>
      </c>
      <c r="AU246" s="77">
        <f t="shared" si="385"/>
        <v>0</v>
      </c>
      <c r="AV246" s="77">
        <f t="shared" si="385"/>
        <v>0</v>
      </c>
      <c r="AW246" s="77">
        <f t="shared" si="385"/>
        <v>0</v>
      </c>
      <c r="AX246" s="77">
        <f t="shared" si="385"/>
        <v>0</v>
      </c>
      <c r="AY246" s="77">
        <f t="shared" si="385"/>
        <v>0</v>
      </c>
      <c r="AZ246" s="77">
        <f t="shared" si="385"/>
        <v>0</v>
      </c>
      <c r="BA246" s="77">
        <f t="shared" si="385"/>
        <v>0</v>
      </c>
      <c r="BB246" s="77">
        <f t="shared" si="385"/>
        <v>0</v>
      </c>
      <c r="BC246" s="77">
        <f t="shared" si="385"/>
        <v>0</v>
      </c>
      <c r="BD246" s="77">
        <f t="shared" si="385"/>
        <v>0</v>
      </c>
      <c r="BE246" s="251"/>
      <c r="BF246" s="163">
        <f>SUM(E246:H246)</f>
        <v>155.15384615384616</v>
      </c>
      <c r="BG246" s="77">
        <f>SUM(I246:L246)</f>
        <v>279.15384615384619</v>
      </c>
      <c r="BH246" s="77">
        <f>SUM(M246:Q246)</f>
        <v>406.94230769230774</v>
      </c>
      <c r="BI246" s="77">
        <f>SUM(R246:U246)</f>
        <v>52.959999999999994</v>
      </c>
      <c r="BJ246" s="77">
        <f>SUM(V246:Y246)</f>
        <v>288</v>
      </c>
      <c r="BK246" s="77">
        <f>SUM(Z246:AD246)</f>
        <v>356.68846153846164</v>
      </c>
      <c r="BL246" s="77">
        <f>SUM(AE246:AH246)</f>
        <v>170.0369230769231</v>
      </c>
      <c r="BM246" s="77">
        <f>SUM(AI246:AL246)</f>
        <v>170.15076923076924</v>
      </c>
      <c r="BN246" s="77">
        <f>SUM(AM246:AQ246)</f>
        <v>285.61743589743594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2164.7035897435899</v>
      </c>
      <c r="BS246" s="77">
        <f>SUM(BF246:BH246)</f>
        <v>841.25000000000011</v>
      </c>
      <c r="BT246" s="77">
        <f>SUM(BI246:BK246)</f>
        <v>697.64846153846156</v>
      </c>
      <c r="BU246" s="77">
        <f>SUM(BL246:BN246)</f>
        <v>625.80512820512831</v>
      </c>
      <c r="BV246" s="77">
        <f>SUM(BO246:BQ246)</f>
        <v>0</v>
      </c>
      <c r="BW246" s="77">
        <f>SUM(BF246:BK246)</f>
        <v>1538.8984615384616</v>
      </c>
      <c r="BX246" s="77">
        <f>SUM(BL246:BQ246)</f>
        <v>625.80512820512831</v>
      </c>
      <c r="BY246" s="77">
        <f>IF(Info!$O$3="Q1",$BS246,IF(Info!$O$3="Q2",$BS246+$BT246,IF(Info!$O$3="Q3",$BS246+$BT246+$BU246,$BR246)))</f>
        <v>841.25000000000011</v>
      </c>
      <c r="BZ246" s="77">
        <f>IF(Info!$O$3="Q1",$BS246,IF(Info!$O$3="Q2",$BT246,IF(Info!$O$3="Q3",$BU246,$BV246)))</f>
        <v>841.25000000000011</v>
      </c>
      <c r="CA246" s="48"/>
    </row>
    <row r="247" spans="1:79" x14ac:dyDescent="0.3">
      <c r="A247" s="248"/>
      <c r="B247" s="160" t="s">
        <v>364</v>
      </c>
      <c r="C247" s="250"/>
      <c r="D247" s="255">
        <f>SUM(E247:BD247)</f>
        <v>2728.782923076923</v>
      </c>
      <c r="E247" s="255">
        <f t="shared" ref="E247:AJ247" si="386">IF(E$136=0,0,E108-E337)</f>
        <v>56.041794871794878</v>
      </c>
      <c r="F247" s="255">
        <f t="shared" si="386"/>
        <v>22.701794871794874</v>
      </c>
      <c r="G247" s="255">
        <f t="shared" si="386"/>
        <v>56.711794871794865</v>
      </c>
      <c r="H247" s="255">
        <f t="shared" si="386"/>
        <v>39.521794871794867</v>
      </c>
      <c r="I247" s="255">
        <f t="shared" si="386"/>
        <v>60.794294871794875</v>
      </c>
      <c r="J247" s="255">
        <f t="shared" si="386"/>
        <v>42.754294871794855</v>
      </c>
      <c r="K247" s="255">
        <f t="shared" si="386"/>
        <v>59.034294871794884</v>
      </c>
      <c r="L247" s="255">
        <f t="shared" si="386"/>
        <v>65.174294871794871</v>
      </c>
      <c r="M247" s="255">
        <f t="shared" si="386"/>
        <v>105.77112820512815</v>
      </c>
      <c r="N247" s="255">
        <f t="shared" si="386"/>
        <v>100.80112820512815</v>
      </c>
      <c r="O247" s="255">
        <f t="shared" si="386"/>
        <v>90.441128205128138</v>
      </c>
      <c r="P247" s="255">
        <f t="shared" si="386"/>
        <v>112.26112820512816</v>
      </c>
      <c r="Q247" s="255">
        <f t="shared" si="386"/>
        <v>119.38112820512814</v>
      </c>
      <c r="R247" s="255">
        <f t="shared" si="386"/>
        <v>25.148333333333369</v>
      </c>
      <c r="S247" s="255">
        <f t="shared" si="386"/>
        <v>41.788333333333384</v>
      </c>
      <c r="T247" s="255">
        <f t="shared" si="386"/>
        <v>27.228333333333381</v>
      </c>
      <c r="U247" s="255">
        <f t="shared" si="386"/>
        <v>31.15833333333336</v>
      </c>
      <c r="V247" s="255">
        <f t="shared" si="386"/>
        <v>78.630833333333328</v>
      </c>
      <c r="W247" s="255">
        <f t="shared" si="386"/>
        <v>79.990833333333342</v>
      </c>
      <c r="X247" s="255">
        <f t="shared" si="386"/>
        <v>95.090833333333364</v>
      </c>
      <c r="Y247" s="255">
        <f t="shared" si="386"/>
        <v>105.90083333333337</v>
      </c>
      <c r="Z247" s="255">
        <f t="shared" si="386"/>
        <v>92.948358974358968</v>
      </c>
      <c r="AA247" s="255">
        <f t="shared" si="386"/>
        <v>84.918358974358966</v>
      </c>
      <c r="AB247" s="255">
        <f t="shared" si="386"/>
        <v>104.07835897435896</v>
      </c>
      <c r="AC247" s="255">
        <f t="shared" si="386"/>
        <v>85.958358974358958</v>
      </c>
      <c r="AD247" s="255">
        <f t="shared" si="386"/>
        <v>95.388358974358965</v>
      </c>
      <c r="AE247" s="255">
        <f t="shared" si="386"/>
        <v>57.155064102564097</v>
      </c>
      <c r="AF247" s="255">
        <f t="shared" si="386"/>
        <v>59.545064102564083</v>
      </c>
      <c r="AG247" s="255">
        <f t="shared" si="386"/>
        <v>52.805064102564074</v>
      </c>
      <c r="AH247" s="255">
        <f t="shared" si="386"/>
        <v>80.865064102564105</v>
      </c>
      <c r="AI247" s="255">
        <f t="shared" si="386"/>
        <v>38.596025641025676</v>
      </c>
      <c r="AJ247" s="255">
        <f t="shared" si="386"/>
        <v>50.546025641025693</v>
      </c>
      <c r="AK247" s="255">
        <f t="shared" ref="AK247:BD247" si="387">IF(AK$136=0,0,AK108-AK337)</f>
        <v>56.706025641025661</v>
      </c>
      <c r="AL247" s="255">
        <f t="shared" si="387"/>
        <v>66.066025641025675</v>
      </c>
      <c r="AM247" s="255">
        <f t="shared" si="387"/>
        <v>103.41502564102569</v>
      </c>
      <c r="AN247" s="255">
        <f t="shared" si="387"/>
        <v>108.13502564102569</v>
      </c>
      <c r="AO247" s="255">
        <f t="shared" si="387"/>
        <v>81.395025641025683</v>
      </c>
      <c r="AP247" s="255">
        <f t="shared" si="387"/>
        <v>93.935025641025675</v>
      </c>
      <c r="AQ247" s="255">
        <f t="shared" si="387"/>
        <v>0</v>
      </c>
      <c r="AR247" s="255">
        <f t="shared" si="387"/>
        <v>0</v>
      </c>
      <c r="AS247" s="255">
        <f t="shared" si="387"/>
        <v>0</v>
      </c>
      <c r="AT247" s="255">
        <f t="shared" si="387"/>
        <v>0</v>
      </c>
      <c r="AU247" s="255">
        <f t="shared" si="387"/>
        <v>0</v>
      </c>
      <c r="AV247" s="255">
        <f t="shared" si="387"/>
        <v>0</v>
      </c>
      <c r="AW247" s="255">
        <f t="shared" si="387"/>
        <v>0</v>
      </c>
      <c r="AX247" s="255">
        <f t="shared" si="387"/>
        <v>0</v>
      </c>
      <c r="AY247" s="255">
        <f t="shared" si="387"/>
        <v>0</v>
      </c>
      <c r="AZ247" s="255">
        <f t="shared" si="387"/>
        <v>0</v>
      </c>
      <c r="BA247" s="255">
        <f t="shared" si="387"/>
        <v>0</v>
      </c>
      <c r="BB247" s="255">
        <f t="shared" si="387"/>
        <v>0</v>
      </c>
      <c r="BC247" s="255">
        <f t="shared" si="387"/>
        <v>0</v>
      </c>
      <c r="BD247" s="255">
        <f t="shared" si="387"/>
        <v>0</v>
      </c>
      <c r="BE247" s="251"/>
      <c r="BF247" s="162">
        <f>SUM(E247:H247)</f>
        <v>174.97717948717948</v>
      </c>
      <c r="BG247" s="157">
        <f>SUM(I247:L247)</f>
        <v>227.75717948717949</v>
      </c>
      <c r="BH247" s="157">
        <f>SUM(M247:Q247)</f>
        <v>528.65564102564076</v>
      </c>
      <c r="BI247" s="157">
        <f>SUM(R247:U247)</f>
        <v>125.32333333333349</v>
      </c>
      <c r="BJ247" s="157">
        <f>SUM(V247:Y247)</f>
        <v>359.6133333333334</v>
      </c>
      <c r="BK247" s="157">
        <f>SUM(Z247:AD247)</f>
        <v>463.29179487179488</v>
      </c>
      <c r="BL247" s="157">
        <f>SUM(AE247:AH247)</f>
        <v>250.37025641025636</v>
      </c>
      <c r="BM247" s="157">
        <f>SUM(AI247:AL247)</f>
        <v>211.91410256410271</v>
      </c>
      <c r="BN247" s="157">
        <f>SUM(AM247:AQ247)</f>
        <v>386.88010256410274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2728.7829230769235</v>
      </c>
      <c r="BS247" s="157">
        <f>SUM(BF247:BH247)</f>
        <v>931.38999999999976</v>
      </c>
      <c r="BT247" s="157">
        <f>SUM(BI247:BK247)</f>
        <v>948.22846153846172</v>
      </c>
      <c r="BU247" s="157">
        <f>SUM(BL247:BN247)</f>
        <v>849.16446153846186</v>
      </c>
      <c r="BV247" s="157">
        <f>SUM(BO247:BQ247)</f>
        <v>0</v>
      </c>
      <c r="BW247" s="157">
        <f>SUM(BF247:BK247)</f>
        <v>1879.6184615384614</v>
      </c>
      <c r="BX247" s="157">
        <f>SUM(BL247:BQ247)</f>
        <v>849.16446153846186</v>
      </c>
      <c r="BY247" s="157">
        <f>IF(Info!$O$3="Q1",$BS247,IF(Info!$O$3="Q2",$BS247+$BT247,IF(Info!$O$3="Q3",$BS247+$BT247+$BU247,$BR247)))</f>
        <v>931.38999999999976</v>
      </c>
      <c r="BZ247" s="157">
        <f>IF(Info!$O$3="Q1",$BS247,IF(Info!$O$3="Q2",$BT247,IF(Info!$O$3="Q3",$BU247,$BV247)))</f>
        <v>931.38999999999976</v>
      </c>
      <c r="CA247" s="48"/>
    </row>
    <row r="248" spans="1:79" ht="15.6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x14ac:dyDescent="0.3">
      <c r="A249" s="248"/>
      <c r="B249" s="78" t="s">
        <v>73</v>
      </c>
      <c r="C249" s="250"/>
      <c r="D249" s="161">
        <f>SUM(E249:BD249)</f>
        <v>-278.04000000000053</v>
      </c>
      <c r="E249" s="77">
        <f t="shared" ref="E249:AJ249" si="388">IF(E$136=0,0,E110-E339)</f>
        <v>-134.36000000000013</v>
      </c>
      <c r="F249" s="77">
        <f t="shared" si="388"/>
        <v>-22.690000000000055</v>
      </c>
      <c r="G249" s="77">
        <f t="shared" si="388"/>
        <v>23.990000000000009</v>
      </c>
      <c r="H249" s="77">
        <f t="shared" si="388"/>
        <v>-73.950000000000045</v>
      </c>
      <c r="I249" s="77">
        <f t="shared" si="388"/>
        <v>-130.90999999999997</v>
      </c>
      <c r="J249" s="77">
        <f t="shared" si="388"/>
        <v>-168.85000000000002</v>
      </c>
      <c r="K249" s="77">
        <f t="shared" si="388"/>
        <v>-128.90999999999997</v>
      </c>
      <c r="L249" s="77">
        <f t="shared" si="388"/>
        <v>76.919999999999959</v>
      </c>
      <c r="M249" s="77">
        <f t="shared" si="388"/>
        <v>76.480000000000018</v>
      </c>
      <c r="N249" s="77">
        <f t="shared" si="388"/>
        <v>-8.3399999999999181</v>
      </c>
      <c r="O249" s="77">
        <f t="shared" si="388"/>
        <v>5.2900000000000773</v>
      </c>
      <c r="P249" s="77">
        <f t="shared" si="388"/>
        <v>141.85000000000002</v>
      </c>
      <c r="Q249" s="77">
        <f t="shared" si="388"/>
        <v>181.46000000000004</v>
      </c>
      <c r="R249" s="77">
        <f t="shared" si="388"/>
        <v>-1.7000000000000455</v>
      </c>
      <c r="S249" s="77">
        <f t="shared" si="388"/>
        <v>-12.190000000000055</v>
      </c>
      <c r="T249" s="77">
        <f t="shared" si="388"/>
        <v>-71.13</v>
      </c>
      <c r="U249" s="77">
        <f t="shared" si="388"/>
        <v>-111.1099999999999</v>
      </c>
      <c r="V249" s="77">
        <f t="shared" si="388"/>
        <v>-169.83000000000004</v>
      </c>
      <c r="W249" s="77">
        <f t="shared" si="388"/>
        <v>-33.279999999999973</v>
      </c>
      <c r="X249" s="77">
        <f t="shared" si="388"/>
        <v>7.2599999999999909</v>
      </c>
      <c r="Y249" s="77">
        <f t="shared" si="388"/>
        <v>-167.09000000000015</v>
      </c>
      <c r="Z249" s="77">
        <f t="shared" si="388"/>
        <v>29.440000000000055</v>
      </c>
      <c r="AA249" s="77">
        <f t="shared" si="388"/>
        <v>85.429999999999836</v>
      </c>
      <c r="AB249" s="77">
        <f t="shared" si="388"/>
        <v>175.64</v>
      </c>
      <c r="AC249" s="77">
        <f t="shared" si="388"/>
        <v>18.659999999999968</v>
      </c>
      <c r="AD249" s="77">
        <f t="shared" si="388"/>
        <v>91.269999999999868</v>
      </c>
      <c r="AE249" s="77">
        <f t="shared" si="388"/>
        <v>122.79000000000008</v>
      </c>
      <c r="AF249" s="77">
        <f t="shared" si="388"/>
        <v>-45.799999999999955</v>
      </c>
      <c r="AG249" s="77">
        <f t="shared" si="388"/>
        <v>-64.840000000000032</v>
      </c>
      <c r="AH249" s="77">
        <f t="shared" si="388"/>
        <v>-191.47000000000003</v>
      </c>
      <c r="AI249" s="77">
        <f t="shared" si="388"/>
        <v>-38.8599999999999</v>
      </c>
      <c r="AJ249" s="77">
        <f t="shared" si="388"/>
        <v>-143.59999999999991</v>
      </c>
      <c r="AK249" s="77">
        <f t="shared" ref="AK249:BD249" si="389">IF(AK$136=0,0,AK110-AK339)</f>
        <v>46.92999999999995</v>
      </c>
      <c r="AL249" s="77">
        <f t="shared" si="389"/>
        <v>3.9099999999998545</v>
      </c>
      <c r="AM249" s="77">
        <f t="shared" si="389"/>
        <v>-21.210000000000036</v>
      </c>
      <c r="AN249" s="77">
        <f t="shared" si="389"/>
        <v>167.92999999999995</v>
      </c>
      <c r="AO249" s="77">
        <f t="shared" si="389"/>
        <v>171.76999999999998</v>
      </c>
      <c r="AP249" s="77">
        <f t="shared" si="389"/>
        <v>35.059999999999945</v>
      </c>
      <c r="AQ249" s="77">
        <f t="shared" si="389"/>
        <v>0</v>
      </c>
      <c r="AR249" s="77">
        <f t="shared" si="389"/>
        <v>0</v>
      </c>
      <c r="AS249" s="77">
        <f t="shared" si="389"/>
        <v>0</v>
      </c>
      <c r="AT249" s="77">
        <f t="shared" si="389"/>
        <v>0</v>
      </c>
      <c r="AU249" s="77">
        <f t="shared" si="389"/>
        <v>0</v>
      </c>
      <c r="AV249" s="77">
        <f t="shared" si="389"/>
        <v>0</v>
      </c>
      <c r="AW249" s="77">
        <f t="shared" si="389"/>
        <v>0</v>
      </c>
      <c r="AX249" s="77">
        <f t="shared" si="389"/>
        <v>0</v>
      </c>
      <c r="AY249" s="77">
        <f t="shared" si="389"/>
        <v>0</v>
      </c>
      <c r="AZ249" s="77">
        <f t="shared" si="389"/>
        <v>0</v>
      </c>
      <c r="BA249" s="77">
        <f t="shared" si="389"/>
        <v>0</v>
      </c>
      <c r="BB249" s="77">
        <f t="shared" si="389"/>
        <v>0</v>
      </c>
      <c r="BC249" s="77">
        <f t="shared" si="389"/>
        <v>0</v>
      </c>
      <c r="BD249" s="77">
        <f t="shared" si="389"/>
        <v>0</v>
      </c>
      <c r="BE249" s="251"/>
      <c r="BF249" s="163">
        <f>SUM(E249:H249)</f>
        <v>-207.01000000000022</v>
      </c>
      <c r="BG249" s="77">
        <f>SUM(I249:L249)</f>
        <v>-351.75</v>
      </c>
      <c r="BH249" s="77">
        <f>SUM(M249:Q249)</f>
        <v>396.74000000000024</v>
      </c>
      <c r="BI249" s="77">
        <f>SUM(R249:U249)</f>
        <v>-196.13</v>
      </c>
      <c r="BJ249" s="77">
        <f>SUM(V249:Y249)</f>
        <v>-362.94000000000017</v>
      </c>
      <c r="BK249" s="77">
        <f>SUM(Z249:AD249)</f>
        <v>400.43999999999971</v>
      </c>
      <c r="BL249" s="77">
        <f>SUM(AE249:AH249)</f>
        <v>-179.31999999999994</v>
      </c>
      <c r="BM249" s="77">
        <f>SUM(AI249:AL249)</f>
        <v>-131.62</v>
      </c>
      <c r="BN249" s="77">
        <f>SUM(AM249:AQ249)</f>
        <v>353.54999999999984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-278.04000000000053</v>
      </c>
      <c r="BS249" s="77">
        <f>SUM(BF249:BH249)</f>
        <v>-162.01999999999998</v>
      </c>
      <c r="BT249" s="77">
        <f>SUM(BI249:BK249)</f>
        <v>-158.63000000000045</v>
      </c>
      <c r="BU249" s="77">
        <f>SUM(BL249:BN249)</f>
        <v>42.6099999999999</v>
      </c>
      <c r="BV249" s="77">
        <f>SUM(BO249:BQ249)</f>
        <v>0</v>
      </c>
      <c r="BW249" s="77">
        <f>SUM(BF249:BK249)</f>
        <v>-320.65000000000043</v>
      </c>
      <c r="BX249" s="77">
        <f>SUM(BL249:BQ249)</f>
        <v>42.6099999999999</v>
      </c>
      <c r="BY249" s="77">
        <f>IF(Info!$O$3="Q1",$BS249,IF(Info!$O$3="Q2",$BS249+$BT249,IF(Info!$O$3="Q3",$BS249+$BT249+$BU249,$BR249)))</f>
        <v>-162.01999999999998</v>
      </c>
      <c r="BZ249" s="77">
        <f>IF(Info!$O$3="Q1",$BS249,IF(Info!$O$3="Q2",$BT249,IF(Info!$O$3="Q3",$BU249,$BV249)))</f>
        <v>-162.01999999999998</v>
      </c>
      <c r="CA249" s="48"/>
    </row>
    <row r="250" spans="1:79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0">IF(E$136=0,0,E111-E340)</f>
        <v>0</v>
      </c>
      <c r="F250" s="77">
        <f t="shared" si="390"/>
        <v>0</v>
      </c>
      <c r="G250" s="77">
        <f t="shared" si="390"/>
        <v>0</v>
      </c>
      <c r="H250" s="77">
        <f t="shared" si="390"/>
        <v>0</v>
      </c>
      <c r="I250" s="77">
        <f t="shared" si="390"/>
        <v>0</v>
      </c>
      <c r="J250" s="77">
        <f t="shared" si="390"/>
        <v>0</v>
      </c>
      <c r="K250" s="77">
        <f t="shared" si="390"/>
        <v>0</v>
      </c>
      <c r="L250" s="77">
        <f t="shared" si="390"/>
        <v>0</v>
      </c>
      <c r="M250" s="77">
        <f t="shared" si="390"/>
        <v>0</v>
      </c>
      <c r="N250" s="77">
        <f t="shared" si="390"/>
        <v>0</v>
      </c>
      <c r="O250" s="77">
        <f t="shared" si="390"/>
        <v>0</v>
      </c>
      <c r="P250" s="77">
        <f t="shared" si="390"/>
        <v>0</v>
      </c>
      <c r="Q250" s="77">
        <f t="shared" si="390"/>
        <v>0</v>
      </c>
      <c r="R250" s="77">
        <f t="shared" si="390"/>
        <v>0</v>
      </c>
      <c r="S250" s="77">
        <f t="shared" si="390"/>
        <v>0</v>
      </c>
      <c r="T250" s="77">
        <f t="shared" si="390"/>
        <v>0</v>
      </c>
      <c r="U250" s="77">
        <f t="shared" si="390"/>
        <v>0</v>
      </c>
      <c r="V250" s="77">
        <f t="shared" si="390"/>
        <v>0</v>
      </c>
      <c r="W250" s="77">
        <f t="shared" si="390"/>
        <v>0</v>
      </c>
      <c r="X250" s="77">
        <f t="shared" si="390"/>
        <v>0</v>
      </c>
      <c r="Y250" s="77">
        <f t="shared" si="390"/>
        <v>0</v>
      </c>
      <c r="Z250" s="77">
        <f t="shared" si="390"/>
        <v>0</v>
      </c>
      <c r="AA250" s="77">
        <f t="shared" si="390"/>
        <v>0</v>
      </c>
      <c r="AB250" s="77">
        <f t="shared" si="390"/>
        <v>0</v>
      </c>
      <c r="AC250" s="77">
        <f t="shared" si="390"/>
        <v>0</v>
      </c>
      <c r="AD250" s="77">
        <f t="shared" si="390"/>
        <v>0</v>
      </c>
      <c r="AE250" s="77">
        <f t="shared" si="390"/>
        <v>0</v>
      </c>
      <c r="AF250" s="77">
        <f t="shared" si="390"/>
        <v>0</v>
      </c>
      <c r="AG250" s="77">
        <f t="shared" si="390"/>
        <v>0</v>
      </c>
      <c r="AH250" s="77">
        <f t="shared" si="390"/>
        <v>0</v>
      </c>
      <c r="AI250" s="77">
        <f t="shared" si="390"/>
        <v>0</v>
      </c>
      <c r="AJ250" s="77">
        <f t="shared" si="390"/>
        <v>0</v>
      </c>
      <c r="AK250" s="77">
        <f t="shared" ref="AK250:BD250" si="391">IF(AK$136=0,0,AK111-AK340)</f>
        <v>0</v>
      </c>
      <c r="AL250" s="77">
        <f t="shared" si="391"/>
        <v>0</v>
      </c>
      <c r="AM250" s="77">
        <f t="shared" si="391"/>
        <v>0</v>
      </c>
      <c r="AN250" s="77">
        <f t="shared" si="391"/>
        <v>0</v>
      </c>
      <c r="AO250" s="77">
        <f t="shared" si="391"/>
        <v>0</v>
      </c>
      <c r="AP250" s="77">
        <f t="shared" si="391"/>
        <v>0</v>
      </c>
      <c r="AQ250" s="77">
        <f t="shared" si="391"/>
        <v>0</v>
      </c>
      <c r="AR250" s="77">
        <f t="shared" si="391"/>
        <v>0</v>
      </c>
      <c r="AS250" s="77">
        <f t="shared" si="391"/>
        <v>0</v>
      </c>
      <c r="AT250" s="77">
        <f t="shared" si="391"/>
        <v>0</v>
      </c>
      <c r="AU250" s="77">
        <f t="shared" si="391"/>
        <v>0</v>
      </c>
      <c r="AV250" s="77">
        <f t="shared" si="391"/>
        <v>0</v>
      </c>
      <c r="AW250" s="77">
        <f t="shared" si="391"/>
        <v>0</v>
      </c>
      <c r="AX250" s="77">
        <f t="shared" si="391"/>
        <v>0</v>
      </c>
      <c r="AY250" s="77">
        <f t="shared" si="391"/>
        <v>0</v>
      </c>
      <c r="AZ250" s="77">
        <f t="shared" si="391"/>
        <v>0</v>
      </c>
      <c r="BA250" s="77">
        <f t="shared" si="391"/>
        <v>0</v>
      </c>
      <c r="BB250" s="77">
        <f t="shared" si="391"/>
        <v>0</v>
      </c>
      <c r="BC250" s="77">
        <f t="shared" si="391"/>
        <v>0</v>
      </c>
      <c r="BD250" s="77">
        <f t="shared" si="391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x14ac:dyDescent="0.3">
      <c r="A251" s="248"/>
      <c r="B251" s="160" t="s">
        <v>367</v>
      </c>
      <c r="C251" s="250"/>
      <c r="D251" s="161">
        <f>SUM(E251:BD251)</f>
        <v>-278.04000000000053</v>
      </c>
      <c r="E251" s="77">
        <f t="shared" ref="E251:AJ251" si="392">IF(E$136=0,0,E112-E341)</f>
        <v>-134.36000000000013</v>
      </c>
      <c r="F251" s="77">
        <f t="shared" si="392"/>
        <v>-22.690000000000055</v>
      </c>
      <c r="G251" s="77">
        <f t="shared" si="392"/>
        <v>23.990000000000009</v>
      </c>
      <c r="H251" s="77">
        <f t="shared" si="392"/>
        <v>-73.950000000000045</v>
      </c>
      <c r="I251" s="77">
        <f t="shared" si="392"/>
        <v>-130.90999999999997</v>
      </c>
      <c r="J251" s="77">
        <f t="shared" si="392"/>
        <v>-168.85000000000002</v>
      </c>
      <c r="K251" s="77">
        <f t="shared" si="392"/>
        <v>-128.90999999999997</v>
      </c>
      <c r="L251" s="77">
        <f t="shared" si="392"/>
        <v>76.919999999999959</v>
      </c>
      <c r="M251" s="77">
        <f t="shared" si="392"/>
        <v>76.480000000000018</v>
      </c>
      <c r="N251" s="77">
        <f t="shared" si="392"/>
        <v>-8.3399999999999181</v>
      </c>
      <c r="O251" s="77">
        <f t="shared" si="392"/>
        <v>5.2900000000000773</v>
      </c>
      <c r="P251" s="77">
        <f t="shared" si="392"/>
        <v>141.85000000000002</v>
      </c>
      <c r="Q251" s="77">
        <f t="shared" si="392"/>
        <v>181.46000000000004</v>
      </c>
      <c r="R251" s="77">
        <f t="shared" si="392"/>
        <v>-1.7000000000000455</v>
      </c>
      <c r="S251" s="77">
        <f t="shared" si="392"/>
        <v>-12.190000000000055</v>
      </c>
      <c r="T251" s="77">
        <f t="shared" si="392"/>
        <v>-71.13</v>
      </c>
      <c r="U251" s="77">
        <f t="shared" si="392"/>
        <v>-111.1099999999999</v>
      </c>
      <c r="V251" s="77">
        <f t="shared" si="392"/>
        <v>-169.83000000000004</v>
      </c>
      <c r="W251" s="77">
        <f t="shared" si="392"/>
        <v>-33.279999999999973</v>
      </c>
      <c r="X251" s="77">
        <f t="shared" si="392"/>
        <v>7.2599999999999909</v>
      </c>
      <c r="Y251" s="77">
        <f t="shared" si="392"/>
        <v>-167.09000000000015</v>
      </c>
      <c r="Z251" s="77">
        <f t="shared" si="392"/>
        <v>29.440000000000055</v>
      </c>
      <c r="AA251" s="77">
        <f t="shared" si="392"/>
        <v>85.429999999999836</v>
      </c>
      <c r="AB251" s="77">
        <f t="shared" si="392"/>
        <v>175.64</v>
      </c>
      <c r="AC251" s="77">
        <f t="shared" si="392"/>
        <v>18.659999999999968</v>
      </c>
      <c r="AD251" s="77">
        <f t="shared" si="392"/>
        <v>91.269999999999868</v>
      </c>
      <c r="AE251" s="77">
        <f t="shared" si="392"/>
        <v>122.79000000000008</v>
      </c>
      <c r="AF251" s="77">
        <f t="shared" si="392"/>
        <v>-45.799999999999955</v>
      </c>
      <c r="AG251" s="77">
        <f t="shared" si="392"/>
        <v>-64.840000000000032</v>
      </c>
      <c r="AH251" s="77">
        <f t="shared" si="392"/>
        <v>-191.47000000000003</v>
      </c>
      <c r="AI251" s="77">
        <f t="shared" si="392"/>
        <v>-38.8599999999999</v>
      </c>
      <c r="AJ251" s="77">
        <f t="shared" si="392"/>
        <v>-143.59999999999991</v>
      </c>
      <c r="AK251" s="77">
        <f t="shared" ref="AK251:BD251" si="393">IF(AK$136=0,0,AK112-AK341)</f>
        <v>46.92999999999995</v>
      </c>
      <c r="AL251" s="77">
        <f t="shared" si="393"/>
        <v>3.9099999999998545</v>
      </c>
      <c r="AM251" s="77">
        <f t="shared" si="393"/>
        <v>-21.210000000000036</v>
      </c>
      <c r="AN251" s="77">
        <f t="shared" si="393"/>
        <v>167.92999999999995</v>
      </c>
      <c r="AO251" s="77">
        <f t="shared" si="393"/>
        <v>171.76999999999998</v>
      </c>
      <c r="AP251" s="77">
        <f t="shared" si="393"/>
        <v>35.059999999999945</v>
      </c>
      <c r="AQ251" s="77">
        <f t="shared" si="393"/>
        <v>0</v>
      </c>
      <c r="AR251" s="77">
        <f t="shared" si="393"/>
        <v>0</v>
      </c>
      <c r="AS251" s="77">
        <f t="shared" si="393"/>
        <v>0</v>
      </c>
      <c r="AT251" s="77">
        <f t="shared" si="393"/>
        <v>0</v>
      </c>
      <c r="AU251" s="77">
        <f t="shared" si="393"/>
        <v>0</v>
      </c>
      <c r="AV251" s="77">
        <f t="shared" si="393"/>
        <v>0</v>
      </c>
      <c r="AW251" s="77">
        <f t="shared" si="393"/>
        <v>0</v>
      </c>
      <c r="AX251" s="77">
        <f t="shared" si="393"/>
        <v>0</v>
      </c>
      <c r="AY251" s="77">
        <f t="shared" si="393"/>
        <v>0</v>
      </c>
      <c r="AZ251" s="77">
        <f t="shared" si="393"/>
        <v>0</v>
      </c>
      <c r="BA251" s="77">
        <f t="shared" si="393"/>
        <v>0</v>
      </c>
      <c r="BB251" s="77">
        <f t="shared" si="393"/>
        <v>0</v>
      </c>
      <c r="BC251" s="77">
        <f t="shared" si="393"/>
        <v>0</v>
      </c>
      <c r="BD251" s="77">
        <f t="shared" si="393"/>
        <v>0</v>
      </c>
      <c r="BE251" s="251"/>
      <c r="BF251" s="162">
        <f>SUM(E251:H251)</f>
        <v>-207.01000000000022</v>
      </c>
      <c r="BG251" s="157">
        <f>SUM(I251:L251)</f>
        <v>-351.75</v>
      </c>
      <c r="BH251" s="157">
        <f>SUM(M251:Q251)</f>
        <v>396.74000000000024</v>
      </c>
      <c r="BI251" s="157">
        <f>SUM(R251:U251)</f>
        <v>-196.13</v>
      </c>
      <c r="BJ251" s="157">
        <f>SUM(V251:Y251)</f>
        <v>-362.94000000000017</v>
      </c>
      <c r="BK251" s="157">
        <f>SUM(Z251:AD251)</f>
        <v>400.43999999999971</v>
      </c>
      <c r="BL251" s="157">
        <f>SUM(AE251:AH251)</f>
        <v>-179.31999999999994</v>
      </c>
      <c r="BM251" s="157">
        <f>SUM(AI251:AL251)</f>
        <v>-131.62</v>
      </c>
      <c r="BN251" s="157">
        <f>SUM(AM251:AQ251)</f>
        <v>353.54999999999984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-278.04000000000053</v>
      </c>
      <c r="BS251" s="157">
        <f>SUM(BF251:BH251)</f>
        <v>-162.01999999999998</v>
      </c>
      <c r="BT251" s="157">
        <f>SUM(BI251:BK251)</f>
        <v>-158.63000000000045</v>
      </c>
      <c r="BU251" s="157">
        <f>SUM(BL251:BN251)</f>
        <v>42.6099999999999</v>
      </c>
      <c r="BV251" s="157">
        <f>SUM(BO251:BQ251)</f>
        <v>0</v>
      </c>
      <c r="BW251" s="157">
        <f>SUM(BF251:BK251)</f>
        <v>-320.65000000000043</v>
      </c>
      <c r="BX251" s="157">
        <f>SUM(BL251:BQ251)</f>
        <v>42.6099999999999</v>
      </c>
      <c r="BY251" s="157">
        <f>IF(Info!$O$3="Q1",$BS251,IF(Info!$O$3="Q2",$BS251+$BT251,IF(Info!$O$3="Q3",$BS251+$BT251+$BU251,$BR251)))</f>
        <v>-162.01999999999998</v>
      </c>
      <c r="BZ251" s="157">
        <f>IF(Info!$O$3="Q1",$BS251,IF(Info!$O$3="Q2",$BT251,IF(Info!$O$3="Q3",$BU251,$BV251)))</f>
        <v>-162.01999999999998</v>
      </c>
      <c r="CA251" s="48"/>
    </row>
    <row r="252" spans="1:79" ht="15.6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x14ac:dyDescent="0.3">
      <c r="A253" s="248"/>
      <c r="B253" s="78" t="s">
        <v>368</v>
      </c>
      <c r="C253" s="250"/>
      <c r="D253" s="161">
        <f>SUM(E253:BD253)</f>
        <v>242.65666666666732</v>
      </c>
      <c r="E253" s="77">
        <f t="shared" ref="E253:AJ253" si="394">IF(E$136=0,0,E114-E343)</f>
        <v>-54.973333333333315</v>
      </c>
      <c r="F253" s="77">
        <f t="shared" si="394"/>
        <v>-122.17333333333332</v>
      </c>
      <c r="G253" s="77">
        <f t="shared" si="394"/>
        <v>-126.54333333333332</v>
      </c>
      <c r="H253" s="77">
        <f t="shared" si="394"/>
        <v>-119.04333333333332</v>
      </c>
      <c r="I253" s="77">
        <f t="shared" si="394"/>
        <v>280.99666666666667</v>
      </c>
      <c r="J253" s="77">
        <f t="shared" si="394"/>
        <v>276.34666666666669</v>
      </c>
      <c r="K253" s="77">
        <f t="shared" si="394"/>
        <v>131.5866666666667</v>
      </c>
      <c r="L253" s="77">
        <f t="shared" si="394"/>
        <v>-49.643333333333317</v>
      </c>
      <c r="M253" s="77">
        <f t="shared" si="394"/>
        <v>171.67333333333335</v>
      </c>
      <c r="N253" s="77">
        <f t="shared" si="394"/>
        <v>501.17333333333335</v>
      </c>
      <c r="O253" s="77">
        <f t="shared" si="394"/>
        <v>-92.456666666666649</v>
      </c>
      <c r="P253" s="77">
        <f t="shared" si="394"/>
        <v>-107.05666666666666</v>
      </c>
      <c r="Q253" s="77">
        <f t="shared" si="394"/>
        <v>-99.036666666666648</v>
      </c>
      <c r="R253" s="77">
        <f t="shared" si="394"/>
        <v>-134.96333333333331</v>
      </c>
      <c r="S253" s="77">
        <f t="shared" si="394"/>
        <v>-123.62333333333331</v>
      </c>
      <c r="T253" s="77">
        <f t="shared" si="394"/>
        <v>-114.69333333333331</v>
      </c>
      <c r="U253" s="77">
        <f t="shared" si="394"/>
        <v>-129.54333333333332</v>
      </c>
      <c r="V253" s="77">
        <f t="shared" si="394"/>
        <v>-133.63333333333333</v>
      </c>
      <c r="W253" s="77">
        <f t="shared" si="394"/>
        <v>-120.49333333333331</v>
      </c>
      <c r="X253" s="77">
        <f t="shared" si="394"/>
        <v>-121.18333333333331</v>
      </c>
      <c r="Y253" s="77">
        <f t="shared" si="394"/>
        <v>-114.12333333333331</v>
      </c>
      <c r="Z253" s="77">
        <f t="shared" si="394"/>
        <v>185.15333333333336</v>
      </c>
      <c r="AA253" s="77">
        <f t="shared" si="394"/>
        <v>-107.82666666666665</v>
      </c>
      <c r="AB253" s="77">
        <f t="shared" si="394"/>
        <v>-107.02666666666666</v>
      </c>
      <c r="AC253" s="77">
        <f t="shared" si="394"/>
        <v>-104.23666666666666</v>
      </c>
      <c r="AD253" s="77">
        <f t="shared" si="394"/>
        <v>51.453333333333333</v>
      </c>
      <c r="AE253" s="77">
        <f t="shared" si="394"/>
        <v>-128.44333333333333</v>
      </c>
      <c r="AF253" s="77">
        <f t="shared" si="394"/>
        <v>-132.34333333333331</v>
      </c>
      <c r="AG253" s="77">
        <f t="shared" si="394"/>
        <v>160.7766666666667</v>
      </c>
      <c r="AH253" s="77">
        <f t="shared" si="394"/>
        <v>879.53666666666663</v>
      </c>
      <c r="AI253" s="77">
        <f t="shared" si="394"/>
        <v>-84.523333333333312</v>
      </c>
      <c r="AJ253" s="77">
        <f t="shared" si="394"/>
        <v>-115.97333333333331</v>
      </c>
      <c r="AK253" s="77">
        <f t="shared" ref="AK253:BD253" si="395">IF(AK$136=0,0,AK114-AK343)</f>
        <v>-132.26333333333332</v>
      </c>
      <c r="AL253" s="77">
        <f t="shared" si="395"/>
        <v>567.34666666666669</v>
      </c>
      <c r="AM253" s="77">
        <f t="shared" si="395"/>
        <v>-101.07666666666665</v>
      </c>
      <c r="AN253" s="77">
        <f t="shared" si="395"/>
        <v>-27.376666666666651</v>
      </c>
      <c r="AO253" s="77">
        <f t="shared" si="395"/>
        <v>-58.076666666666654</v>
      </c>
      <c r="AP253" s="77">
        <f t="shared" si="395"/>
        <v>-101.03666666666665</v>
      </c>
      <c r="AQ253" s="77">
        <f t="shared" si="395"/>
        <v>0</v>
      </c>
      <c r="AR253" s="77">
        <f t="shared" si="395"/>
        <v>0</v>
      </c>
      <c r="AS253" s="77">
        <f t="shared" si="395"/>
        <v>0</v>
      </c>
      <c r="AT253" s="77">
        <f t="shared" si="395"/>
        <v>0</v>
      </c>
      <c r="AU253" s="77">
        <f t="shared" si="395"/>
        <v>0</v>
      </c>
      <c r="AV253" s="77">
        <f t="shared" si="395"/>
        <v>0</v>
      </c>
      <c r="AW253" s="77">
        <f t="shared" si="395"/>
        <v>0</v>
      </c>
      <c r="AX253" s="77">
        <f t="shared" si="395"/>
        <v>0</v>
      </c>
      <c r="AY253" s="77">
        <f t="shared" si="395"/>
        <v>0</v>
      </c>
      <c r="AZ253" s="77">
        <f t="shared" si="395"/>
        <v>0</v>
      </c>
      <c r="BA253" s="77">
        <f t="shared" si="395"/>
        <v>0</v>
      </c>
      <c r="BB253" s="77">
        <f t="shared" si="395"/>
        <v>0</v>
      </c>
      <c r="BC253" s="77">
        <f t="shared" si="395"/>
        <v>0</v>
      </c>
      <c r="BD253" s="77">
        <f t="shared" si="395"/>
        <v>0</v>
      </c>
      <c r="BE253" s="251"/>
      <c r="BF253" s="163">
        <f>SUM(E253:H253)</f>
        <v>-422.73333333333323</v>
      </c>
      <c r="BG253" s="77">
        <f>SUM(I253:L253)</f>
        <v>639.28666666666675</v>
      </c>
      <c r="BH253" s="77">
        <f>SUM(M253:Q253)</f>
        <v>374.29666666666679</v>
      </c>
      <c r="BI253" s="77">
        <f>SUM(R253:U253)</f>
        <v>-502.82333333333327</v>
      </c>
      <c r="BJ253" s="77">
        <f>SUM(V253:Y253)</f>
        <v>-489.43333333333328</v>
      </c>
      <c r="BK253" s="77">
        <f>SUM(Z253:AD253)</f>
        <v>-82.483333333333277</v>
      </c>
      <c r="BL253" s="77">
        <f>SUM(AE253:AH253)</f>
        <v>779.52666666666664</v>
      </c>
      <c r="BM253" s="77">
        <f>SUM(AI253:AL253)</f>
        <v>234.58666666666676</v>
      </c>
      <c r="BN253" s="77">
        <f>SUM(AM253:AQ253)</f>
        <v>-287.56666666666661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242.65666666666732</v>
      </c>
      <c r="BS253" s="77">
        <f>SUM(BF253:BH253)</f>
        <v>590.85000000000036</v>
      </c>
      <c r="BT253" s="77">
        <f>SUM(BI253:BK253)</f>
        <v>-1074.7399999999998</v>
      </c>
      <c r="BU253" s="77">
        <f>SUM(BL253:BN253)</f>
        <v>726.54666666666685</v>
      </c>
      <c r="BV253" s="77">
        <f>SUM(BO253:BQ253)</f>
        <v>0</v>
      </c>
      <c r="BW253" s="77">
        <f>SUM(BF253:BK253)</f>
        <v>-483.88999999999947</v>
      </c>
      <c r="BX253" s="77">
        <f>SUM(BL253:BQ253)</f>
        <v>726.54666666666685</v>
      </c>
      <c r="BY253" s="77">
        <f>IF(Info!$O$3="Q1",$BS253,IF(Info!$O$3="Q2",$BS253+$BT253,IF(Info!$O$3="Q3",$BS253+$BT253+$BU253,$BR253)))</f>
        <v>590.85000000000036</v>
      </c>
      <c r="BZ253" s="77">
        <f>IF(Info!$O$3="Q1",$BS253,IF(Info!$O$3="Q2",$BT253,IF(Info!$O$3="Q3",$BU253,$BV253)))</f>
        <v>590.85000000000036</v>
      </c>
      <c r="CA253" s="48"/>
    </row>
    <row r="254" spans="1:79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396">IF(E$136=0,0,E115-E344)</f>
        <v>0</v>
      </c>
      <c r="F254" s="77">
        <f t="shared" si="396"/>
        <v>0</v>
      </c>
      <c r="G254" s="77">
        <f t="shared" si="396"/>
        <v>0</v>
      </c>
      <c r="H254" s="77">
        <f t="shared" si="396"/>
        <v>0</v>
      </c>
      <c r="I254" s="77">
        <f t="shared" si="396"/>
        <v>0</v>
      </c>
      <c r="J254" s="77">
        <f t="shared" si="396"/>
        <v>0</v>
      </c>
      <c r="K254" s="77">
        <f t="shared" si="396"/>
        <v>0</v>
      </c>
      <c r="L254" s="77">
        <f t="shared" si="396"/>
        <v>0</v>
      </c>
      <c r="M254" s="77">
        <f t="shared" si="396"/>
        <v>0</v>
      </c>
      <c r="N254" s="77">
        <f t="shared" si="396"/>
        <v>0</v>
      </c>
      <c r="O254" s="77">
        <f t="shared" si="396"/>
        <v>0</v>
      </c>
      <c r="P254" s="77">
        <f t="shared" si="396"/>
        <v>0</v>
      </c>
      <c r="Q254" s="77">
        <f t="shared" si="396"/>
        <v>0</v>
      </c>
      <c r="R254" s="77">
        <f t="shared" si="396"/>
        <v>0</v>
      </c>
      <c r="S254" s="77">
        <f t="shared" si="396"/>
        <v>0</v>
      </c>
      <c r="T254" s="77">
        <f t="shared" si="396"/>
        <v>0</v>
      </c>
      <c r="U254" s="77">
        <f t="shared" si="396"/>
        <v>0</v>
      </c>
      <c r="V254" s="77">
        <f t="shared" si="396"/>
        <v>0</v>
      </c>
      <c r="W254" s="77">
        <f t="shared" si="396"/>
        <v>0</v>
      </c>
      <c r="X254" s="77">
        <f t="shared" si="396"/>
        <v>0</v>
      </c>
      <c r="Y254" s="77">
        <f t="shared" si="396"/>
        <v>0</v>
      </c>
      <c r="Z254" s="77">
        <f t="shared" si="396"/>
        <v>0</v>
      </c>
      <c r="AA254" s="77">
        <f t="shared" si="396"/>
        <v>0</v>
      </c>
      <c r="AB254" s="77">
        <f t="shared" si="396"/>
        <v>0</v>
      </c>
      <c r="AC254" s="77">
        <f t="shared" si="396"/>
        <v>0</v>
      </c>
      <c r="AD254" s="77">
        <f t="shared" si="396"/>
        <v>0</v>
      </c>
      <c r="AE254" s="77">
        <f t="shared" si="396"/>
        <v>0</v>
      </c>
      <c r="AF254" s="77">
        <f t="shared" si="396"/>
        <v>0</v>
      </c>
      <c r="AG254" s="77">
        <f t="shared" si="396"/>
        <v>0</v>
      </c>
      <c r="AH254" s="77">
        <f t="shared" si="396"/>
        <v>0</v>
      </c>
      <c r="AI254" s="77">
        <f t="shared" si="396"/>
        <v>0</v>
      </c>
      <c r="AJ254" s="77">
        <f t="shared" si="396"/>
        <v>0</v>
      </c>
      <c r="AK254" s="77">
        <f t="shared" ref="AK254:BD254" si="397">IF(AK$136=0,0,AK115-AK344)</f>
        <v>0</v>
      </c>
      <c r="AL254" s="77">
        <f t="shared" si="397"/>
        <v>0</v>
      </c>
      <c r="AM254" s="77">
        <f t="shared" si="397"/>
        <v>0</v>
      </c>
      <c r="AN254" s="77">
        <f t="shared" si="397"/>
        <v>0</v>
      </c>
      <c r="AO254" s="77">
        <f t="shared" si="397"/>
        <v>0</v>
      </c>
      <c r="AP254" s="77">
        <f t="shared" si="397"/>
        <v>0</v>
      </c>
      <c r="AQ254" s="77">
        <f t="shared" si="397"/>
        <v>0</v>
      </c>
      <c r="AR254" s="77">
        <f t="shared" si="397"/>
        <v>0</v>
      </c>
      <c r="AS254" s="77">
        <f t="shared" si="397"/>
        <v>0</v>
      </c>
      <c r="AT254" s="77">
        <f t="shared" si="397"/>
        <v>0</v>
      </c>
      <c r="AU254" s="77">
        <f t="shared" si="397"/>
        <v>0</v>
      </c>
      <c r="AV254" s="77">
        <f t="shared" si="397"/>
        <v>0</v>
      </c>
      <c r="AW254" s="77">
        <f t="shared" si="397"/>
        <v>0</v>
      </c>
      <c r="AX254" s="77">
        <f t="shared" si="397"/>
        <v>0</v>
      </c>
      <c r="AY254" s="77">
        <f t="shared" si="397"/>
        <v>0</v>
      </c>
      <c r="AZ254" s="77">
        <f t="shared" si="397"/>
        <v>0</v>
      </c>
      <c r="BA254" s="77">
        <f t="shared" si="397"/>
        <v>0</v>
      </c>
      <c r="BB254" s="77">
        <f t="shared" si="397"/>
        <v>0</v>
      </c>
      <c r="BC254" s="77">
        <f t="shared" si="397"/>
        <v>0</v>
      </c>
      <c r="BD254" s="77">
        <f t="shared" si="397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x14ac:dyDescent="0.3">
      <c r="A255" s="248"/>
      <c r="B255" s="78" t="s">
        <v>370</v>
      </c>
      <c r="C255" s="250"/>
      <c r="D255" s="161">
        <f>SUM(E255:BD255)</f>
        <v>250</v>
      </c>
      <c r="E255" s="77">
        <f t="shared" ref="E255:AJ255" si="398">IF(E$136=0,0,E116-E345)</f>
        <v>0</v>
      </c>
      <c r="F255" s="77">
        <f t="shared" si="398"/>
        <v>0</v>
      </c>
      <c r="G255" s="77">
        <f t="shared" si="398"/>
        <v>0</v>
      </c>
      <c r="H255" s="77">
        <f t="shared" si="398"/>
        <v>0</v>
      </c>
      <c r="I255" s="77">
        <f t="shared" si="398"/>
        <v>0</v>
      </c>
      <c r="J255" s="77">
        <f t="shared" si="398"/>
        <v>0</v>
      </c>
      <c r="K255" s="77">
        <f t="shared" si="398"/>
        <v>0</v>
      </c>
      <c r="L255" s="77">
        <f t="shared" si="398"/>
        <v>0</v>
      </c>
      <c r="M255" s="77">
        <f t="shared" si="398"/>
        <v>0</v>
      </c>
      <c r="N255" s="77">
        <f t="shared" si="398"/>
        <v>0</v>
      </c>
      <c r="O255" s="77">
        <f t="shared" si="398"/>
        <v>0</v>
      </c>
      <c r="P255" s="77">
        <f t="shared" si="398"/>
        <v>0</v>
      </c>
      <c r="Q255" s="77">
        <f t="shared" si="398"/>
        <v>0</v>
      </c>
      <c r="R255" s="77">
        <f t="shared" si="398"/>
        <v>0</v>
      </c>
      <c r="S255" s="77">
        <f t="shared" si="398"/>
        <v>0</v>
      </c>
      <c r="T255" s="77">
        <f t="shared" si="398"/>
        <v>0</v>
      </c>
      <c r="U255" s="77">
        <f t="shared" si="398"/>
        <v>0</v>
      </c>
      <c r="V255" s="77">
        <f t="shared" si="398"/>
        <v>0</v>
      </c>
      <c r="W255" s="77">
        <f t="shared" si="398"/>
        <v>0</v>
      </c>
      <c r="X255" s="77">
        <f t="shared" si="398"/>
        <v>0</v>
      </c>
      <c r="Y255" s="77">
        <f t="shared" si="398"/>
        <v>0</v>
      </c>
      <c r="Z255" s="77">
        <f t="shared" si="398"/>
        <v>0</v>
      </c>
      <c r="AA255" s="77">
        <f t="shared" si="398"/>
        <v>0</v>
      </c>
      <c r="AB255" s="77">
        <f t="shared" si="398"/>
        <v>0</v>
      </c>
      <c r="AC255" s="77">
        <f t="shared" si="398"/>
        <v>0</v>
      </c>
      <c r="AD255" s="77">
        <f t="shared" si="398"/>
        <v>0</v>
      </c>
      <c r="AE255" s="77">
        <f t="shared" si="398"/>
        <v>0</v>
      </c>
      <c r="AF255" s="77">
        <f t="shared" si="398"/>
        <v>0</v>
      </c>
      <c r="AG255" s="77">
        <f t="shared" si="398"/>
        <v>0</v>
      </c>
      <c r="AH255" s="77">
        <f t="shared" si="398"/>
        <v>0</v>
      </c>
      <c r="AI255" s="77">
        <f t="shared" si="398"/>
        <v>250</v>
      </c>
      <c r="AJ255" s="77">
        <f t="shared" si="398"/>
        <v>0</v>
      </c>
      <c r="AK255" s="77">
        <f t="shared" ref="AK255:BD255" si="399">IF(AK$136=0,0,AK116-AK345)</f>
        <v>0</v>
      </c>
      <c r="AL255" s="77">
        <f t="shared" si="399"/>
        <v>0</v>
      </c>
      <c r="AM255" s="77">
        <f t="shared" si="399"/>
        <v>0</v>
      </c>
      <c r="AN255" s="77">
        <f t="shared" si="399"/>
        <v>0</v>
      </c>
      <c r="AO255" s="77">
        <f t="shared" si="399"/>
        <v>0</v>
      </c>
      <c r="AP255" s="77">
        <f t="shared" si="399"/>
        <v>0</v>
      </c>
      <c r="AQ255" s="77">
        <f t="shared" si="399"/>
        <v>0</v>
      </c>
      <c r="AR255" s="77">
        <f t="shared" si="399"/>
        <v>0</v>
      </c>
      <c r="AS255" s="77">
        <f t="shared" si="399"/>
        <v>0</v>
      </c>
      <c r="AT255" s="77">
        <f t="shared" si="399"/>
        <v>0</v>
      </c>
      <c r="AU255" s="77">
        <f t="shared" si="399"/>
        <v>0</v>
      </c>
      <c r="AV255" s="77">
        <f t="shared" si="399"/>
        <v>0</v>
      </c>
      <c r="AW255" s="77">
        <f t="shared" si="399"/>
        <v>0</v>
      </c>
      <c r="AX255" s="77">
        <f t="shared" si="399"/>
        <v>0</v>
      </c>
      <c r="AY255" s="77">
        <f t="shared" si="399"/>
        <v>0</v>
      </c>
      <c r="AZ255" s="77">
        <f t="shared" si="399"/>
        <v>0</v>
      </c>
      <c r="BA255" s="77">
        <f t="shared" si="399"/>
        <v>0</v>
      </c>
      <c r="BB255" s="77">
        <f t="shared" si="399"/>
        <v>0</v>
      </c>
      <c r="BC255" s="77">
        <f t="shared" si="399"/>
        <v>0</v>
      </c>
      <c r="BD255" s="77">
        <f t="shared" si="399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250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250</v>
      </c>
      <c r="BS255" s="77">
        <f>SUM(BF255:BH255)</f>
        <v>0</v>
      </c>
      <c r="BT255" s="77">
        <f>SUM(BI255:BK255)</f>
        <v>0</v>
      </c>
      <c r="BU255" s="77">
        <f>SUM(BL255:BN255)</f>
        <v>250</v>
      </c>
      <c r="BV255" s="77">
        <f>SUM(BO255:BQ255)</f>
        <v>0</v>
      </c>
      <c r="BW255" s="77">
        <f>SUM(BF255:BK255)</f>
        <v>0</v>
      </c>
      <c r="BX255" s="77">
        <f>SUM(BL255:BQ255)</f>
        <v>250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x14ac:dyDescent="0.3">
      <c r="A256" s="248"/>
      <c r="B256" s="160" t="s">
        <v>371</v>
      </c>
      <c r="C256" s="250"/>
      <c r="D256" s="161">
        <f>SUM(E256:BD256)</f>
        <v>492.65666666666743</v>
      </c>
      <c r="E256" s="77">
        <f t="shared" ref="E256:AJ256" si="400">IF(E$136=0,0,E117-E346)</f>
        <v>-54.973333333333315</v>
      </c>
      <c r="F256" s="77">
        <f t="shared" si="400"/>
        <v>-122.17333333333332</v>
      </c>
      <c r="G256" s="77">
        <f t="shared" si="400"/>
        <v>-126.54333333333332</v>
      </c>
      <c r="H256" s="77">
        <f t="shared" si="400"/>
        <v>-119.04333333333332</v>
      </c>
      <c r="I256" s="77">
        <f t="shared" si="400"/>
        <v>280.99666666666667</v>
      </c>
      <c r="J256" s="77">
        <f t="shared" si="400"/>
        <v>276.34666666666669</v>
      </c>
      <c r="K256" s="77">
        <f t="shared" si="400"/>
        <v>131.5866666666667</v>
      </c>
      <c r="L256" s="77">
        <f t="shared" si="400"/>
        <v>-49.643333333333317</v>
      </c>
      <c r="M256" s="77">
        <f t="shared" si="400"/>
        <v>171.67333333333335</v>
      </c>
      <c r="N256" s="77">
        <f t="shared" si="400"/>
        <v>501.17333333333335</v>
      </c>
      <c r="O256" s="77">
        <f t="shared" si="400"/>
        <v>-92.456666666666649</v>
      </c>
      <c r="P256" s="77">
        <f t="shared" si="400"/>
        <v>-107.05666666666666</v>
      </c>
      <c r="Q256" s="77">
        <f t="shared" si="400"/>
        <v>-99.036666666666648</v>
      </c>
      <c r="R256" s="77">
        <f t="shared" si="400"/>
        <v>-134.96333333333331</v>
      </c>
      <c r="S256" s="77">
        <f t="shared" si="400"/>
        <v>-123.62333333333331</v>
      </c>
      <c r="T256" s="77">
        <f t="shared" si="400"/>
        <v>-114.69333333333331</v>
      </c>
      <c r="U256" s="77">
        <f t="shared" si="400"/>
        <v>-129.54333333333332</v>
      </c>
      <c r="V256" s="77">
        <f t="shared" si="400"/>
        <v>-133.63333333333333</v>
      </c>
      <c r="W256" s="77">
        <f t="shared" si="400"/>
        <v>-120.49333333333331</v>
      </c>
      <c r="X256" s="77">
        <f t="shared" si="400"/>
        <v>-121.18333333333331</v>
      </c>
      <c r="Y256" s="77">
        <f t="shared" si="400"/>
        <v>-114.12333333333331</v>
      </c>
      <c r="Z256" s="77">
        <f t="shared" si="400"/>
        <v>185.15333333333336</v>
      </c>
      <c r="AA256" s="77">
        <f t="shared" si="400"/>
        <v>-107.82666666666665</v>
      </c>
      <c r="AB256" s="77">
        <f t="shared" si="400"/>
        <v>-107.02666666666666</v>
      </c>
      <c r="AC256" s="77">
        <f t="shared" si="400"/>
        <v>-104.23666666666666</v>
      </c>
      <c r="AD256" s="77">
        <f t="shared" si="400"/>
        <v>51.453333333333333</v>
      </c>
      <c r="AE256" s="77">
        <f t="shared" si="400"/>
        <v>-128.44333333333333</v>
      </c>
      <c r="AF256" s="77">
        <f t="shared" si="400"/>
        <v>-132.34333333333331</v>
      </c>
      <c r="AG256" s="77">
        <f t="shared" si="400"/>
        <v>160.7766666666667</v>
      </c>
      <c r="AH256" s="77">
        <f t="shared" si="400"/>
        <v>879.53666666666663</v>
      </c>
      <c r="AI256" s="77">
        <f t="shared" si="400"/>
        <v>165.47666666666669</v>
      </c>
      <c r="AJ256" s="77">
        <f t="shared" si="400"/>
        <v>-115.97333333333331</v>
      </c>
      <c r="AK256" s="77">
        <f t="shared" ref="AK256:BD256" si="401">IF(AK$136=0,0,AK117-AK346)</f>
        <v>-132.26333333333332</v>
      </c>
      <c r="AL256" s="77">
        <f t="shared" si="401"/>
        <v>567.34666666666669</v>
      </c>
      <c r="AM256" s="77">
        <f t="shared" si="401"/>
        <v>-101.07666666666665</v>
      </c>
      <c r="AN256" s="77">
        <f t="shared" si="401"/>
        <v>-27.376666666666651</v>
      </c>
      <c r="AO256" s="77">
        <f t="shared" si="401"/>
        <v>-58.076666666666654</v>
      </c>
      <c r="AP256" s="77">
        <f t="shared" si="401"/>
        <v>-101.03666666666665</v>
      </c>
      <c r="AQ256" s="77">
        <f t="shared" si="401"/>
        <v>0</v>
      </c>
      <c r="AR256" s="77">
        <f t="shared" si="401"/>
        <v>0</v>
      </c>
      <c r="AS256" s="77">
        <f t="shared" si="401"/>
        <v>0</v>
      </c>
      <c r="AT256" s="77">
        <f t="shared" si="401"/>
        <v>0</v>
      </c>
      <c r="AU256" s="77">
        <f t="shared" si="401"/>
        <v>0</v>
      </c>
      <c r="AV256" s="77">
        <f t="shared" si="401"/>
        <v>0</v>
      </c>
      <c r="AW256" s="77">
        <f t="shared" si="401"/>
        <v>0</v>
      </c>
      <c r="AX256" s="77">
        <f t="shared" si="401"/>
        <v>0</v>
      </c>
      <c r="AY256" s="77">
        <f t="shared" si="401"/>
        <v>0</v>
      </c>
      <c r="AZ256" s="77">
        <f t="shared" si="401"/>
        <v>0</v>
      </c>
      <c r="BA256" s="77">
        <f t="shared" si="401"/>
        <v>0</v>
      </c>
      <c r="BB256" s="77">
        <f t="shared" si="401"/>
        <v>0</v>
      </c>
      <c r="BC256" s="77">
        <f t="shared" si="401"/>
        <v>0</v>
      </c>
      <c r="BD256" s="77">
        <f t="shared" si="401"/>
        <v>0</v>
      </c>
      <c r="BE256" s="251"/>
      <c r="BF256" s="162">
        <f>SUM(E256:H256)</f>
        <v>-422.73333333333323</v>
      </c>
      <c r="BG256" s="157">
        <f>SUM(I256:L256)</f>
        <v>639.28666666666675</v>
      </c>
      <c r="BH256" s="157">
        <f>SUM(M256:Q256)</f>
        <v>374.29666666666679</v>
      </c>
      <c r="BI256" s="157">
        <f>SUM(R256:U256)</f>
        <v>-502.82333333333327</v>
      </c>
      <c r="BJ256" s="157">
        <f>SUM(V256:Y256)</f>
        <v>-489.43333333333328</v>
      </c>
      <c r="BK256" s="157">
        <f>SUM(Z256:AD256)</f>
        <v>-82.483333333333277</v>
      </c>
      <c r="BL256" s="157">
        <f>SUM(AE256:AH256)</f>
        <v>779.52666666666664</v>
      </c>
      <c r="BM256" s="157">
        <f>SUM(AI256:AL256)</f>
        <v>484.58666666666676</v>
      </c>
      <c r="BN256" s="157">
        <f>SUM(AM256:AQ256)</f>
        <v>-287.56666666666661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492.65666666666732</v>
      </c>
      <c r="BS256" s="157">
        <f>SUM(BF256:BH256)</f>
        <v>590.85000000000036</v>
      </c>
      <c r="BT256" s="157">
        <f>SUM(BI256:BK256)</f>
        <v>-1074.7399999999998</v>
      </c>
      <c r="BU256" s="157">
        <f>SUM(BL256:BN256)</f>
        <v>976.54666666666685</v>
      </c>
      <c r="BV256" s="157">
        <f>SUM(BO256:BQ256)</f>
        <v>0</v>
      </c>
      <c r="BW256" s="157">
        <f>SUM(BF256:BK256)</f>
        <v>-483.88999999999947</v>
      </c>
      <c r="BX256" s="157">
        <f>SUM(BL256:BQ256)</f>
        <v>976.54666666666685</v>
      </c>
      <c r="BY256" s="157">
        <f>IF(Info!$O$3="Q1",$BS256,IF(Info!$O$3="Q2",$BS256+$BT256,IF(Info!$O$3="Q3",$BS256+$BT256+$BU256,$BR256)))</f>
        <v>590.85000000000036</v>
      </c>
      <c r="BZ256" s="157">
        <f>IF(Info!$O$3="Q1",$BS256,IF(Info!$O$3="Q2",$BT256,IF(Info!$O$3="Q3",$BU256,$BV256)))</f>
        <v>590.85000000000036</v>
      </c>
      <c r="CA256" s="48"/>
    </row>
    <row r="257" spans="1:79" ht="15.6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x14ac:dyDescent="0.3">
      <c r="A258" s="248"/>
      <c r="B258" s="78" t="s">
        <v>83</v>
      </c>
      <c r="C258" s="250"/>
      <c r="D258" s="161">
        <f>SUM(E258:BD258)</f>
        <v>-441.59333333333336</v>
      </c>
      <c r="E258" s="77">
        <f t="shared" ref="E258:AJ258" si="402">IF(E$136=0,0,E119-E348)</f>
        <v>-13.203333333333333</v>
      </c>
      <c r="F258" s="77">
        <f t="shared" si="402"/>
        <v>-12.853333333333335</v>
      </c>
      <c r="G258" s="77">
        <f t="shared" si="402"/>
        <v>-11.703333333333333</v>
      </c>
      <c r="H258" s="77">
        <f t="shared" si="402"/>
        <v>-13.663333333333334</v>
      </c>
      <c r="I258" s="77">
        <f t="shared" si="402"/>
        <v>-12.333333333333336</v>
      </c>
      <c r="J258" s="77">
        <f t="shared" si="402"/>
        <v>-13.523333333333333</v>
      </c>
      <c r="K258" s="77">
        <f t="shared" si="402"/>
        <v>-11.393333333333334</v>
      </c>
      <c r="L258" s="77">
        <f t="shared" si="402"/>
        <v>-11.563333333333333</v>
      </c>
      <c r="M258" s="77">
        <f t="shared" si="402"/>
        <v>-9.3066666666666649</v>
      </c>
      <c r="N258" s="77">
        <f t="shared" si="402"/>
        <v>-9.3266666666666662</v>
      </c>
      <c r="O258" s="77">
        <f t="shared" si="402"/>
        <v>-9.6466666666666647</v>
      </c>
      <c r="P258" s="77">
        <f t="shared" si="402"/>
        <v>-10.416666666666666</v>
      </c>
      <c r="Q258" s="77">
        <f t="shared" si="402"/>
        <v>-9.6966666666666654</v>
      </c>
      <c r="R258" s="77">
        <f t="shared" si="402"/>
        <v>-13.603333333333335</v>
      </c>
      <c r="S258" s="77">
        <f t="shared" si="402"/>
        <v>-13.483333333333334</v>
      </c>
      <c r="T258" s="77">
        <f t="shared" si="402"/>
        <v>-13.363333333333333</v>
      </c>
      <c r="U258" s="77">
        <f t="shared" si="402"/>
        <v>-11.873333333333335</v>
      </c>
      <c r="V258" s="77">
        <f t="shared" si="402"/>
        <v>-12.833333333333336</v>
      </c>
      <c r="W258" s="77">
        <f t="shared" si="402"/>
        <v>-12.623333333333335</v>
      </c>
      <c r="X258" s="77">
        <f t="shared" si="402"/>
        <v>-11.563333333333333</v>
      </c>
      <c r="Y258" s="77">
        <f t="shared" si="402"/>
        <v>-12.003333333333334</v>
      </c>
      <c r="Z258" s="77">
        <f t="shared" si="402"/>
        <v>-10.066666666666666</v>
      </c>
      <c r="AA258" s="77">
        <f t="shared" si="402"/>
        <v>-10.006666666666666</v>
      </c>
      <c r="AB258" s="77">
        <f t="shared" si="402"/>
        <v>-9.336666666666666</v>
      </c>
      <c r="AC258" s="77">
        <f t="shared" si="402"/>
        <v>-10.886666666666667</v>
      </c>
      <c r="AD258" s="77">
        <f t="shared" si="402"/>
        <v>-9.3066666666666649</v>
      </c>
      <c r="AE258" s="77">
        <f t="shared" si="402"/>
        <v>-12.893333333333334</v>
      </c>
      <c r="AF258" s="77">
        <f t="shared" si="402"/>
        <v>-13.053333333333335</v>
      </c>
      <c r="AG258" s="77">
        <f t="shared" si="402"/>
        <v>-12.763333333333335</v>
      </c>
      <c r="AH258" s="77">
        <f t="shared" si="402"/>
        <v>-13.353333333333335</v>
      </c>
      <c r="AI258" s="77">
        <f t="shared" si="402"/>
        <v>-12.663333333333334</v>
      </c>
      <c r="AJ258" s="77">
        <f t="shared" si="402"/>
        <v>-13.313333333333336</v>
      </c>
      <c r="AK258" s="77">
        <f t="shared" ref="AK258:BD258" si="403">IF(AK$136=0,0,AK119-AK348)</f>
        <v>-11.323333333333334</v>
      </c>
      <c r="AL258" s="77">
        <f t="shared" si="403"/>
        <v>-11.363333333333333</v>
      </c>
      <c r="AM258" s="77">
        <f t="shared" si="403"/>
        <v>-10.286666666666665</v>
      </c>
      <c r="AN258" s="77">
        <f t="shared" si="403"/>
        <v>-10.156666666666666</v>
      </c>
      <c r="AO258" s="77">
        <f t="shared" si="403"/>
        <v>-10.306666666666665</v>
      </c>
      <c r="AP258" s="77">
        <f t="shared" si="403"/>
        <v>-10.536666666666665</v>
      </c>
      <c r="AQ258" s="77">
        <f t="shared" si="403"/>
        <v>0</v>
      </c>
      <c r="AR258" s="77">
        <f t="shared" si="403"/>
        <v>0</v>
      </c>
      <c r="AS258" s="77">
        <f t="shared" si="403"/>
        <v>0</v>
      </c>
      <c r="AT258" s="77">
        <f t="shared" si="403"/>
        <v>0</v>
      </c>
      <c r="AU258" s="77">
        <f t="shared" si="403"/>
        <v>0</v>
      </c>
      <c r="AV258" s="77">
        <f t="shared" si="403"/>
        <v>0</v>
      </c>
      <c r="AW258" s="77">
        <f t="shared" si="403"/>
        <v>0</v>
      </c>
      <c r="AX258" s="77">
        <f t="shared" si="403"/>
        <v>0</v>
      </c>
      <c r="AY258" s="77">
        <f t="shared" si="403"/>
        <v>0</v>
      </c>
      <c r="AZ258" s="77">
        <f t="shared" si="403"/>
        <v>0</v>
      </c>
      <c r="BA258" s="77">
        <f t="shared" si="403"/>
        <v>0</v>
      </c>
      <c r="BB258" s="77">
        <f t="shared" si="403"/>
        <v>0</v>
      </c>
      <c r="BC258" s="77">
        <f t="shared" si="403"/>
        <v>0</v>
      </c>
      <c r="BD258" s="77">
        <f t="shared" si="403"/>
        <v>0</v>
      </c>
      <c r="BE258" s="251"/>
      <c r="BF258" s="163">
        <f>SUM(E258:H258)</f>
        <v>-51.423333333333339</v>
      </c>
      <c r="BG258" s="77">
        <f>SUM(I258:L258)</f>
        <v>-48.813333333333333</v>
      </c>
      <c r="BH258" s="77">
        <f>SUM(M258:Q258)</f>
        <v>-48.393333333333331</v>
      </c>
      <c r="BI258" s="77">
        <f>SUM(R258:U258)</f>
        <v>-52.323333333333338</v>
      </c>
      <c r="BJ258" s="77">
        <f>SUM(V258:Y258)</f>
        <v>-49.023333333333341</v>
      </c>
      <c r="BK258" s="77">
        <f>SUM(Z258:AD258)</f>
        <v>-49.603333333333332</v>
      </c>
      <c r="BL258" s="77">
        <f>SUM(AE258:AH258)</f>
        <v>-52.063333333333347</v>
      </c>
      <c r="BM258" s="77">
        <f>SUM(AI258:AL258)</f>
        <v>-48.663333333333341</v>
      </c>
      <c r="BN258" s="77">
        <f>SUM(AM258:AQ258)</f>
        <v>-41.286666666666662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-441.59333333333336</v>
      </c>
      <c r="BS258" s="77">
        <f>SUM(BF258:BH258)</f>
        <v>-148.63</v>
      </c>
      <c r="BT258" s="77">
        <f>SUM(BI258:BK258)</f>
        <v>-150.95000000000002</v>
      </c>
      <c r="BU258" s="77">
        <f>SUM(BL258:BN258)</f>
        <v>-142.01333333333335</v>
      </c>
      <c r="BV258" s="77">
        <f>SUM(BO258:BQ258)</f>
        <v>0</v>
      </c>
      <c r="BW258" s="77">
        <f>SUM(BF258:BK258)</f>
        <v>-299.58</v>
      </c>
      <c r="BX258" s="77">
        <f>SUM(BL258:BQ258)</f>
        <v>-142.01333333333335</v>
      </c>
      <c r="BY258" s="77">
        <f>IF(Info!$O$3="Q1",$BS258,IF(Info!$O$3="Q2",$BS258+$BT258,IF(Info!$O$3="Q3",$BS258+$BT258+$BU258,$BR258)))</f>
        <v>-148.63</v>
      </c>
      <c r="BZ258" s="77">
        <f>IF(Info!$O$3="Q1",$BS258,IF(Info!$O$3="Q2",$BT258,IF(Info!$O$3="Q3",$BU258,$BV258)))</f>
        <v>-148.63</v>
      </c>
      <c r="CA258" s="48"/>
    </row>
    <row r="259" spans="1:79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04">IF(E$136=0,0,E120-E349)</f>
        <v>0</v>
      </c>
      <c r="F259" s="77">
        <f t="shared" si="404"/>
        <v>0</v>
      </c>
      <c r="G259" s="77">
        <f t="shared" si="404"/>
        <v>0</v>
      </c>
      <c r="H259" s="77">
        <f t="shared" si="404"/>
        <v>0</v>
      </c>
      <c r="I259" s="77">
        <f t="shared" si="404"/>
        <v>0</v>
      </c>
      <c r="J259" s="77">
        <f t="shared" si="404"/>
        <v>0</v>
      </c>
      <c r="K259" s="77">
        <f t="shared" si="404"/>
        <v>0</v>
      </c>
      <c r="L259" s="77">
        <f t="shared" si="404"/>
        <v>0</v>
      </c>
      <c r="M259" s="77">
        <f t="shared" si="404"/>
        <v>0</v>
      </c>
      <c r="N259" s="77">
        <f t="shared" si="404"/>
        <v>0</v>
      </c>
      <c r="O259" s="77">
        <f t="shared" si="404"/>
        <v>0</v>
      </c>
      <c r="P259" s="77">
        <f t="shared" si="404"/>
        <v>0</v>
      </c>
      <c r="Q259" s="77">
        <f t="shared" si="404"/>
        <v>0</v>
      </c>
      <c r="R259" s="77">
        <f t="shared" si="404"/>
        <v>0</v>
      </c>
      <c r="S259" s="77">
        <f t="shared" si="404"/>
        <v>0</v>
      </c>
      <c r="T259" s="77">
        <f t="shared" si="404"/>
        <v>0</v>
      </c>
      <c r="U259" s="77">
        <f t="shared" si="404"/>
        <v>0</v>
      </c>
      <c r="V259" s="77">
        <f t="shared" si="404"/>
        <v>0</v>
      </c>
      <c r="W259" s="77">
        <f t="shared" si="404"/>
        <v>0</v>
      </c>
      <c r="X259" s="77">
        <f t="shared" si="404"/>
        <v>0</v>
      </c>
      <c r="Y259" s="77">
        <f t="shared" si="404"/>
        <v>0</v>
      </c>
      <c r="Z259" s="77">
        <f t="shared" si="404"/>
        <v>0</v>
      </c>
      <c r="AA259" s="77">
        <f t="shared" si="404"/>
        <v>0</v>
      </c>
      <c r="AB259" s="77">
        <f t="shared" si="404"/>
        <v>0</v>
      </c>
      <c r="AC259" s="77">
        <f t="shared" si="404"/>
        <v>0</v>
      </c>
      <c r="AD259" s="77">
        <f t="shared" si="404"/>
        <v>0</v>
      </c>
      <c r="AE259" s="77">
        <f t="shared" si="404"/>
        <v>0</v>
      </c>
      <c r="AF259" s="77">
        <f t="shared" si="404"/>
        <v>0</v>
      </c>
      <c r="AG259" s="77">
        <f t="shared" si="404"/>
        <v>0</v>
      </c>
      <c r="AH259" s="77">
        <f t="shared" si="404"/>
        <v>0</v>
      </c>
      <c r="AI259" s="77">
        <f t="shared" si="404"/>
        <v>0</v>
      </c>
      <c r="AJ259" s="77">
        <f t="shared" si="404"/>
        <v>0</v>
      </c>
      <c r="AK259" s="77">
        <f t="shared" ref="AK259:BD259" si="405">IF(AK$136=0,0,AK120-AK349)</f>
        <v>0</v>
      </c>
      <c r="AL259" s="77">
        <f t="shared" si="405"/>
        <v>0</v>
      </c>
      <c r="AM259" s="77">
        <f t="shared" si="405"/>
        <v>0</v>
      </c>
      <c r="AN259" s="77">
        <f t="shared" si="405"/>
        <v>0</v>
      </c>
      <c r="AO259" s="77">
        <f t="shared" si="405"/>
        <v>0</v>
      </c>
      <c r="AP259" s="77">
        <f t="shared" si="405"/>
        <v>0</v>
      </c>
      <c r="AQ259" s="77">
        <f t="shared" si="405"/>
        <v>0</v>
      </c>
      <c r="AR259" s="77">
        <f t="shared" si="405"/>
        <v>0</v>
      </c>
      <c r="AS259" s="77">
        <f t="shared" si="405"/>
        <v>0</v>
      </c>
      <c r="AT259" s="77">
        <f t="shared" si="405"/>
        <v>0</v>
      </c>
      <c r="AU259" s="77">
        <f t="shared" si="405"/>
        <v>0</v>
      </c>
      <c r="AV259" s="77">
        <f t="shared" si="405"/>
        <v>0</v>
      </c>
      <c r="AW259" s="77">
        <f t="shared" si="405"/>
        <v>0</v>
      </c>
      <c r="AX259" s="77">
        <f t="shared" si="405"/>
        <v>0</v>
      </c>
      <c r="AY259" s="77">
        <f t="shared" si="405"/>
        <v>0</v>
      </c>
      <c r="AZ259" s="77">
        <f t="shared" si="405"/>
        <v>0</v>
      </c>
      <c r="BA259" s="77">
        <f t="shared" si="405"/>
        <v>0</v>
      </c>
      <c r="BB259" s="77">
        <f t="shared" si="405"/>
        <v>0</v>
      </c>
      <c r="BC259" s="77">
        <f t="shared" si="405"/>
        <v>0</v>
      </c>
      <c r="BD259" s="77">
        <f t="shared" si="405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x14ac:dyDescent="0.3">
      <c r="A260" s="248"/>
      <c r="B260" s="160" t="s">
        <v>373</v>
      </c>
      <c r="C260" s="250"/>
      <c r="D260" s="161">
        <f>SUM(E260:BD260)</f>
        <v>-441.59333333333336</v>
      </c>
      <c r="E260" s="77">
        <f t="shared" ref="E260:AJ260" si="406">IF(E$136=0,0,E121-E350)</f>
        <v>-13.203333333333333</v>
      </c>
      <c r="F260" s="77">
        <f t="shared" si="406"/>
        <v>-12.853333333333335</v>
      </c>
      <c r="G260" s="77">
        <f t="shared" si="406"/>
        <v>-11.703333333333333</v>
      </c>
      <c r="H260" s="77">
        <f t="shared" si="406"/>
        <v>-13.663333333333334</v>
      </c>
      <c r="I260" s="77">
        <f t="shared" si="406"/>
        <v>-12.333333333333336</v>
      </c>
      <c r="J260" s="77">
        <f t="shared" si="406"/>
        <v>-13.523333333333333</v>
      </c>
      <c r="K260" s="77">
        <f t="shared" si="406"/>
        <v>-11.393333333333334</v>
      </c>
      <c r="L260" s="77">
        <f t="shared" si="406"/>
        <v>-11.563333333333333</v>
      </c>
      <c r="M260" s="77">
        <f t="shared" si="406"/>
        <v>-9.3066666666666649</v>
      </c>
      <c r="N260" s="77">
        <f t="shared" si="406"/>
        <v>-9.3266666666666662</v>
      </c>
      <c r="O260" s="77">
        <f t="shared" si="406"/>
        <v>-9.6466666666666647</v>
      </c>
      <c r="P260" s="77">
        <f t="shared" si="406"/>
        <v>-10.416666666666666</v>
      </c>
      <c r="Q260" s="77">
        <f t="shared" si="406"/>
        <v>-9.6966666666666654</v>
      </c>
      <c r="R260" s="77">
        <f t="shared" si="406"/>
        <v>-13.603333333333335</v>
      </c>
      <c r="S260" s="77">
        <f t="shared" si="406"/>
        <v>-13.483333333333334</v>
      </c>
      <c r="T260" s="77">
        <f t="shared" si="406"/>
        <v>-13.363333333333333</v>
      </c>
      <c r="U260" s="77">
        <f t="shared" si="406"/>
        <v>-11.873333333333335</v>
      </c>
      <c r="V260" s="77">
        <f t="shared" si="406"/>
        <v>-12.833333333333336</v>
      </c>
      <c r="W260" s="77">
        <f t="shared" si="406"/>
        <v>-12.623333333333335</v>
      </c>
      <c r="X260" s="77">
        <f t="shared" si="406"/>
        <v>-11.563333333333333</v>
      </c>
      <c r="Y260" s="77">
        <f t="shared" si="406"/>
        <v>-12.003333333333334</v>
      </c>
      <c r="Z260" s="77">
        <f t="shared" si="406"/>
        <v>-10.066666666666666</v>
      </c>
      <c r="AA260" s="77">
        <f t="shared" si="406"/>
        <v>-10.006666666666666</v>
      </c>
      <c r="AB260" s="77">
        <f t="shared" si="406"/>
        <v>-9.336666666666666</v>
      </c>
      <c r="AC260" s="77">
        <f t="shared" si="406"/>
        <v>-10.886666666666667</v>
      </c>
      <c r="AD260" s="77">
        <f t="shared" si="406"/>
        <v>-9.3066666666666649</v>
      </c>
      <c r="AE260" s="77">
        <f t="shared" si="406"/>
        <v>-12.893333333333334</v>
      </c>
      <c r="AF260" s="77">
        <f t="shared" si="406"/>
        <v>-13.053333333333335</v>
      </c>
      <c r="AG260" s="77">
        <f t="shared" si="406"/>
        <v>-12.763333333333335</v>
      </c>
      <c r="AH260" s="77">
        <f t="shared" si="406"/>
        <v>-13.353333333333335</v>
      </c>
      <c r="AI260" s="77">
        <f t="shared" si="406"/>
        <v>-12.663333333333334</v>
      </c>
      <c r="AJ260" s="77">
        <f t="shared" si="406"/>
        <v>-13.313333333333336</v>
      </c>
      <c r="AK260" s="77">
        <f t="shared" ref="AK260:BD260" si="407">IF(AK$136=0,0,AK121-AK350)</f>
        <v>-11.323333333333334</v>
      </c>
      <c r="AL260" s="77">
        <f t="shared" si="407"/>
        <v>-11.363333333333333</v>
      </c>
      <c r="AM260" s="77">
        <f t="shared" si="407"/>
        <v>-10.286666666666665</v>
      </c>
      <c r="AN260" s="77">
        <f t="shared" si="407"/>
        <v>-10.156666666666666</v>
      </c>
      <c r="AO260" s="77">
        <f t="shared" si="407"/>
        <v>-10.306666666666665</v>
      </c>
      <c r="AP260" s="77">
        <f t="shared" si="407"/>
        <v>-10.536666666666665</v>
      </c>
      <c r="AQ260" s="77">
        <f t="shared" si="407"/>
        <v>0</v>
      </c>
      <c r="AR260" s="77">
        <f t="shared" si="407"/>
        <v>0</v>
      </c>
      <c r="AS260" s="77">
        <f t="shared" si="407"/>
        <v>0</v>
      </c>
      <c r="AT260" s="77">
        <f t="shared" si="407"/>
        <v>0</v>
      </c>
      <c r="AU260" s="77">
        <f t="shared" si="407"/>
        <v>0</v>
      </c>
      <c r="AV260" s="77">
        <f t="shared" si="407"/>
        <v>0</v>
      </c>
      <c r="AW260" s="77">
        <f t="shared" si="407"/>
        <v>0</v>
      </c>
      <c r="AX260" s="77">
        <f t="shared" si="407"/>
        <v>0</v>
      </c>
      <c r="AY260" s="77">
        <f t="shared" si="407"/>
        <v>0</v>
      </c>
      <c r="AZ260" s="77">
        <f t="shared" si="407"/>
        <v>0</v>
      </c>
      <c r="BA260" s="77">
        <f t="shared" si="407"/>
        <v>0</v>
      </c>
      <c r="BB260" s="77">
        <f t="shared" si="407"/>
        <v>0</v>
      </c>
      <c r="BC260" s="77">
        <f t="shared" si="407"/>
        <v>0</v>
      </c>
      <c r="BD260" s="77">
        <f t="shared" si="407"/>
        <v>0</v>
      </c>
      <c r="BE260" s="251"/>
      <c r="BF260" s="162">
        <f>SUM(E260:H260)</f>
        <v>-51.423333333333339</v>
      </c>
      <c r="BG260" s="157">
        <f>SUM(I260:L260)</f>
        <v>-48.813333333333333</v>
      </c>
      <c r="BH260" s="157">
        <f>SUM(M260:Q260)</f>
        <v>-48.393333333333331</v>
      </c>
      <c r="BI260" s="157">
        <f>SUM(R260:U260)</f>
        <v>-52.323333333333338</v>
      </c>
      <c r="BJ260" s="157">
        <f>SUM(V260:Y260)</f>
        <v>-49.023333333333341</v>
      </c>
      <c r="BK260" s="157">
        <f>SUM(Z260:AD260)</f>
        <v>-49.603333333333332</v>
      </c>
      <c r="BL260" s="157">
        <f>SUM(AE260:AH260)</f>
        <v>-52.063333333333347</v>
      </c>
      <c r="BM260" s="157">
        <f>SUM(AI260:AL260)</f>
        <v>-48.663333333333341</v>
      </c>
      <c r="BN260" s="157">
        <f>SUM(AM260:AQ260)</f>
        <v>-41.286666666666662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-441.59333333333336</v>
      </c>
      <c r="BS260" s="157">
        <f>SUM(BF260:BH260)</f>
        <v>-148.63</v>
      </c>
      <c r="BT260" s="157">
        <f>SUM(BI260:BK260)</f>
        <v>-150.95000000000002</v>
      </c>
      <c r="BU260" s="157">
        <f>SUM(BL260:BN260)</f>
        <v>-142.01333333333335</v>
      </c>
      <c r="BV260" s="157">
        <f>SUM(BO260:BQ260)</f>
        <v>0</v>
      </c>
      <c r="BW260" s="157">
        <f>SUM(BF260:BK260)</f>
        <v>-299.58</v>
      </c>
      <c r="BX260" s="157">
        <f>SUM(BL260:BQ260)</f>
        <v>-142.01333333333335</v>
      </c>
      <c r="BY260" s="157">
        <f>IF(Info!$O$3="Q1",$BS260,IF(Info!$O$3="Q2",$BS260+$BT260,IF(Info!$O$3="Q3",$BS260+$BT260+$BU260,$BR260)))</f>
        <v>-148.63</v>
      </c>
      <c r="BZ260" s="157">
        <f>IF(Info!$O$3="Q1",$BS260,IF(Info!$O$3="Q2",$BT260,IF(Info!$O$3="Q3",$BU260,$BV260)))</f>
        <v>-148.63</v>
      </c>
      <c r="CA260" s="48"/>
    </row>
    <row r="261" spans="1:79" ht="15.6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x14ac:dyDescent="0.3">
      <c r="A262" s="248"/>
      <c r="B262" s="78" t="s">
        <v>87</v>
      </c>
      <c r="C262" s="250"/>
      <c r="D262" s="161">
        <f t="shared" ref="D262:D273" si="408">SUM(E262:BD262)</f>
        <v>-169.94800000000077</v>
      </c>
      <c r="E262" s="77">
        <f t="shared" ref="E262:AJ262" si="409">IF(E$136=0,0,E123-E352)</f>
        <v>40.980000000000018</v>
      </c>
      <c r="F262" s="77">
        <f t="shared" si="409"/>
        <v>193.82999999999993</v>
      </c>
      <c r="G262" s="77">
        <f t="shared" si="409"/>
        <v>-17.069999999999709</v>
      </c>
      <c r="H262" s="77">
        <f t="shared" si="409"/>
        <v>-25.309999999999945</v>
      </c>
      <c r="I262" s="77">
        <f t="shared" si="409"/>
        <v>1588.8674999999994</v>
      </c>
      <c r="J262" s="77">
        <f t="shared" si="409"/>
        <v>1529.2974999999997</v>
      </c>
      <c r="K262" s="77">
        <f t="shared" si="409"/>
        <v>1968.2874999999995</v>
      </c>
      <c r="L262" s="77">
        <f t="shared" si="409"/>
        <v>1843.6674999999996</v>
      </c>
      <c r="M262" s="77">
        <f t="shared" si="409"/>
        <v>-124.05200000000013</v>
      </c>
      <c r="N262" s="77">
        <f t="shared" si="409"/>
        <v>43.908000000000129</v>
      </c>
      <c r="O262" s="77">
        <f t="shared" si="409"/>
        <v>-206.24199999999996</v>
      </c>
      <c r="P262" s="77">
        <f t="shared" si="409"/>
        <v>6.6880000000001019</v>
      </c>
      <c r="Q262" s="77">
        <f t="shared" si="409"/>
        <v>-130.24199999999996</v>
      </c>
      <c r="R262" s="77">
        <f t="shared" si="409"/>
        <v>6.3624999999997272</v>
      </c>
      <c r="S262" s="77">
        <f t="shared" si="409"/>
        <v>-94.157500000000255</v>
      </c>
      <c r="T262" s="77">
        <f t="shared" si="409"/>
        <v>-142.98750000000018</v>
      </c>
      <c r="U262" s="77">
        <f t="shared" si="409"/>
        <v>-263.16750000000047</v>
      </c>
      <c r="V262" s="77">
        <f t="shared" si="409"/>
        <v>421.82250000000022</v>
      </c>
      <c r="W262" s="77">
        <f t="shared" si="409"/>
        <v>101.11250000000018</v>
      </c>
      <c r="X262" s="77">
        <f t="shared" si="409"/>
        <v>467.85249999999996</v>
      </c>
      <c r="Y262" s="77">
        <f t="shared" si="409"/>
        <v>380.67250000000013</v>
      </c>
      <c r="Z262" s="77">
        <f t="shared" si="409"/>
        <v>-913.27000000000044</v>
      </c>
      <c r="AA262" s="77">
        <f t="shared" si="409"/>
        <v>-692.92000000000007</v>
      </c>
      <c r="AB262" s="77">
        <f t="shared" si="409"/>
        <v>-1067.4799999999996</v>
      </c>
      <c r="AC262" s="77">
        <f t="shared" si="409"/>
        <v>-847.22999999999956</v>
      </c>
      <c r="AD262" s="77">
        <f t="shared" si="409"/>
        <v>-860.92000000000007</v>
      </c>
      <c r="AE262" s="77">
        <f t="shared" si="409"/>
        <v>-324.08249999999998</v>
      </c>
      <c r="AF262" s="77">
        <f t="shared" si="409"/>
        <v>-225.21249999999964</v>
      </c>
      <c r="AG262" s="77">
        <f t="shared" si="409"/>
        <v>-76.892499999999927</v>
      </c>
      <c r="AH262" s="77">
        <f t="shared" si="409"/>
        <v>-556.13249999999971</v>
      </c>
      <c r="AI262" s="77">
        <f t="shared" si="409"/>
        <v>-271.0625</v>
      </c>
      <c r="AJ262" s="77">
        <f t="shared" si="409"/>
        <v>-510.79250000000002</v>
      </c>
      <c r="AK262" s="77">
        <f t="shared" ref="AK262:BD262" si="410">IF(AK$136=0,0,AK123-AK352)</f>
        <v>-120.18249999999989</v>
      </c>
      <c r="AL262" s="77">
        <f t="shared" si="410"/>
        <v>-191.77250000000004</v>
      </c>
      <c r="AM262" s="77">
        <f t="shared" si="410"/>
        <v>-80.111999999999853</v>
      </c>
      <c r="AN262" s="77">
        <f t="shared" si="410"/>
        <v>-264.88199999999983</v>
      </c>
      <c r="AO262" s="77">
        <f t="shared" si="410"/>
        <v>-425.98199999999974</v>
      </c>
      <c r="AP262" s="77">
        <f t="shared" si="410"/>
        <v>-331.1419999999996</v>
      </c>
      <c r="AQ262" s="77">
        <f t="shared" si="410"/>
        <v>0</v>
      </c>
      <c r="AR262" s="77">
        <f t="shared" si="410"/>
        <v>0</v>
      </c>
      <c r="AS262" s="77">
        <f t="shared" si="410"/>
        <v>0</v>
      </c>
      <c r="AT262" s="77">
        <f t="shared" si="410"/>
        <v>0</v>
      </c>
      <c r="AU262" s="77">
        <f t="shared" si="410"/>
        <v>0</v>
      </c>
      <c r="AV262" s="77">
        <f t="shared" si="410"/>
        <v>0</v>
      </c>
      <c r="AW262" s="77">
        <f t="shared" si="410"/>
        <v>0</v>
      </c>
      <c r="AX262" s="77">
        <f t="shared" si="410"/>
        <v>0</v>
      </c>
      <c r="AY262" s="77">
        <f t="shared" si="410"/>
        <v>0</v>
      </c>
      <c r="AZ262" s="77">
        <f t="shared" si="410"/>
        <v>0</v>
      </c>
      <c r="BA262" s="77">
        <f t="shared" si="410"/>
        <v>0</v>
      </c>
      <c r="BB262" s="77">
        <f t="shared" si="410"/>
        <v>0</v>
      </c>
      <c r="BC262" s="77">
        <f t="shared" si="410"/>
        <v>0</v>
      </c>
      <c r="BD262" s="77">
        <f t="shared" si="410"/>
        <v>0</v>
      </c>
      <c r="BE262" s="251"/>
      <c r="BF262" s="163">
        <f t="shared" ref="BF262:BF273" si="411">SUM(E262:H262)</f>
        <v>192.43000000000029</v>
      </c>
      <c r="BG262" s="77">
        <f t="shared" ref="BG262:BG273" si="412">SUM(I262:L262)</f>
        <v>6930.1199999999981</v>
      </c>
      <c r="BH262" s="77">
        <f t="shared" ref="BH262:BH273" si="413">SUM(M262:Q262)</f>
        <v>-409.93999999999983</v>
      </c>
      <c r="BI262" s="77">
        <f t="shared" ref="BI262:BI273" si="414">SUM(R262:U262)</f>
        <v>-493.95000000000118</v>
      </c>
      <c r="BJ262" s="77">
        <f t="shared" ref="BJ262:BJ273" si="415">SUM(V262:Y262)</f>
        <v>1371.4600000000005</v>
      </c>
      <c r="BK262" s="77">
        <f t="shared" ref="BK262:BK273" si="416">SUM(Z262:AD262)</f>
        <v>-4381.82</v>
      </c>
      <c r="BL262" s="77">
        <f t="shared" ref="BL262:BL273" si="417">SUM(AE262:AH262)</f>
        <v>-1182.3199999999993</v>
      </c>
      <c r="BM262" s="77">
        <f t="shared" ref="BM262:BM273" si="418">SUM(AI262:AL262)</f>
        <v>-1093.81</v>
      </c>
      <c r="BN262" s="77">
        <f t="shared" ref="BN262:BN273" si="419">SUM(AM262:AQ262)</f>
        <v>-1102.117999999999</v>
      </c>
      <c r="BO262" s="77">
        <f t="shared" ref="BO262:BO273" si="420">SUM(AR262:AU262)</f>
        <v>0</v>
      </c>
      <c r="BP262" s="77">
        <f t="shared" ref="BP262:BP273" si="421">SUM(AV262:AY262)</f>
        <v>0</v>
      </c>
      <c r="BQ262" s="77">
        <f t="shared" ref="BQ262:BQ273" si="422">SUM(AZ262:BD262)</f>
        <v>0</v>
      </c>
      <c r="BR262" s="157">
        <f t="shared" ref="BR262:BR273" si="423">SUM(BF262:BQ262)</f>
        <v>-169.94799999999896</v>
      </c>
      <c r="BS262" s="77">
        <f t="shared" ref="BS262:BS273" si="424">SUM(BF262:BH262)</f>
        <v>6712.6099999999988</v>
      </c>
      <c r="BT262" s="77">
        <f t="shared" ref="BT262:BT273" si="425">SUM(BI262:BK262)</f>
        <v>-3504.3100000000004</v>
      </c>
      <c r="BU262" s="77">
        <f t="shared" ref="BU262:BU273" si="426">SUM(BL262:BN262)</f>
        <v>-3378.2479999999982</v>
      </c>
      <c r="BV262" s="77">
        <f t="shared" ref="BV262:BV273" si="427">SUM(BO262:BQ262)</f>
        <v>0</v>
      </c>
      <c r="BW262" s="77">
        <f t="shared" ref="BW262:BW273" si="428">SUM(BF262:BK262)</f>
        <v>3208.2999999999993</v>
      </c>
      <c r="BX262" s="77">
        <f t="shared" ref="BX262:BX273" si="429">SUM(BL262:BQ262)</f>
        <v>-3378.2479999999982</v>
      </c>
      <c r="BY262" s="77">
        <f>IF(Info!$O$3="Q1",$BS262,IF(Info!$O$3="Q2",$BS262+$BT262,IF(Info!$O$3="Q3",$BS262+$BT262+$BU262,$BR262)))</f>
        <v>6712.6099999999988</v>
      </c>
      <c r="BZ262" s="77">
        <f>IF(Info!$O$3="Q1",$BS262,IF(Info!$O$3="Q2",$BT262,IF(Info!$O$3="Q3",$BU262,$BV262)))</f>
        <v>6712.6099999999988</v>
      </c>
      <c r="CA262" s="48"/>
    </row>
    <row r="263" spans="1:79" x14ac:dyDescent="0.3">
      <c r="A263" s="248"/>
      <c r="B263" s="78" t="s">
        <v>89</v>
      </c>
      <c r="C263" s="250"/>
      <c r="D263" s="161">
        <f t="shared" si="408"/>
        <v>0</v>
      </c>
      <c r="E263" s="77">
        <f t="shared" ref="E263:AJ263" si="430">IF(E$136=0,0,E124-E353)</f>
        <v>0</v>
      </c>
      <c r="F263" s="77">
        <f t="shared" si="430"/>
        <v>0</v>
      </c>
      <c r="G263" s="77">
        <f t="shared" si="430"/>
        <v>0</v>
      </c>
      <c r="H263" s="77">
        <f t="shared" si="430"/>
        <v>0</v>
      </c>
      <c r="I263" s="77">
        <f t="shared" si="430"/>
        <v>0</v>
      </c>
      <c r="J263" s="77">
        <f t="shared" si="430"/>
        <v>0</v>
      </c>
      <c r="K263" s="77">
        <f t="shared" si="430"/>
        <v>0</v>
      </c>
      <c r="L263" s="77">
        <f t="shared" si="430"/>
        <v>0</v>
      </c>
      <c r="M263" s="77">
        <f t="shared" si="430"/>
        <v>0</v>
      </c>
      <c r="N263" s="77">
        <f t="shared" si="430"/>
        <v>0</v>
      </c>
      <c r="O263" s="77">
        <f t="shared" si="430"/>
        <v>0</v>
      </c>
      <c r="P263" s="77">
        <f t="shared" si="430"/>
        <v>0</v>
      </c>
      <c r="Q263" s="77">
        <f t="shared" si="430"/>
        <v>0</v>
      </c>
      <c r="R263" s="77">
        <f t="shared" si="430"/>
        <v>0</v>
      </c>
      <c r="S263" s="77">
        <f t="shared" si="430"/>
        <v>0</v>
      </c>
      <c r="T263" s="77">
        <f t="shared" si="430"/>
        <v>0</v>
      </c>
      <c r="U263" s="77">
        <f t="shared" si="430"/>
        <v>0</v>
      </c>
      <c r="V263" s="77">
        <f t="shared" si="430"/>
        <v>0</v>
      </c>
      <c r="W263" s="77">
        <f t="shared" si="430"/>
        <v>0</v>
      </c>
      <c r="X263" s="77">
        <f t="shared" si="430"/>
        <v>0</v>
      </c>
      <c r="Y263" s="77">
        <f t="shared" si="430"/>
        <v>0</v>
      </c>
      <c r="Z263" s="77">
        <f t="shared" si="430"/>
        <v>0</v>
      </c>
      <c r="AA263" s="77">
        <f t="shared" si="430"/>
        <v>0</v>
      </c>
      <c r="AB263" s="77">
        <f t="shared" si="430"/>
        <v>0</v>
      </c>
      <c r="AC263" s="77">
        <f t="shared" si="430"/>
        <v>0</v>
      </c>
      <c r="AD263" s="77">
        <f t="shared" si="430"/>
        <v>0</v>
      </c>
      <c r="AE263" s="77">
        <f t="shared" si="430"/>
        <v>0</v>
      </c>
      <c r="AF263" s="77">
        <f t="shared" si="430"/>
        <v>0</v>
      </c>
      <c r="AG263" s="77">
        <f t="shared" si="430"/>
        <v>0</v>
      </c>
      <c r="AH263" s="77">
        <f t="shared" si="430"/>
        <v>0</v>
      </c>
      <c r="AI263" s="77">
        <f t="shared" si="430"/>
        <v>0</v>
      </c>
      <c r="AJ263" s="77">
        <f t="shared" si="430"/>
        <v>0</v>
      </c>
      <c r="AK263" s="77">
        <f t="shared" ref="AK263:BD263" si="431">IF(AK$136=0,0,AK124-AK353)</f>
        <v>0</v>
      </c>
      <c r="AL263" s="77">
        <f t="shared" si="431"/>
        <v>0</v>
      </c>
      <c r="AM263" s="77">
        <f t="shared" si="431"/>
        <v>0</v>
      </c>
      <c r="AN263" s="77">
        <f t="shared" si="431"/>
        <v>0</v>
      </c>
      <c r="AO263" s="77">
        <f t="shared" si="431"/>
        <v>0</v>
      </c>
      <c r="AP263" s="77">
        <f t="shared" si="431"/>
        <v>0</v>
      </c>
      <c r="AQ263" s="77">
        <f t="shared" si="431"/>
        <v>0</v>
      </c>
      <c r="AR263" s="77">
        <f t="shared" si="431"/>
        <v>0</v>
      </c>
      <c r="AS263" s="77">
        <f t="shared" si="431"/>
        <v>0</v>
      </c>
      <c r="AT263" s="77">
        <f t="shared" si="431"/>
        <v>0</v>
      </c>
      <c r="AU263" s="77">
        <f t="shared" si="431"/>
        <v>0</v>
      </c>
      <c r="AV263" s="77">
        <f t="shared" si="431"/>
        <v>0</v>
      </c>
      <c r="AW263" s="77">
        <f t="shared" si="431"/>
        <v>0</v>
      </c>
      <c r="AX263" s="77">
        <f t="shared" si="431"/>
        <v>0</v>
      </c>
      <c r="AY263" s="77">
        <f t="shared" si="431"/>
        <v>0</v>
      </c>
      <c r="AZ263" s="77">
        <f t="shared" si="431"/>
        <v>0</v>
      </c>
      <c r="BA263" s="77">
        <f t="shared" si="431"/>
        <v>0</v>
      </c>
      <c r="BB263" s="77">
        <f t="shared" si="431"/>
        <v>0</v>
      </c>
      <c r="BC263" s="77">
        <f t="shared" si="431"/>
        <v>0</v>
      </c>
      <c r="BD263" s="77">
        <f t="shared" si="431"/>
        <v>0</v>
      </c>
      <c r="BE263" s="251"/>
      <c r="BF263" s="163">
        <f t="shared" si="411"/>
        <v>0</v>
      </c>
      <c r="BG263" s="77">
        <f t="shared" si="412"/>
        <v>0</v>
      </c>
      <c r="BH263" s="77">
        <f t="shared" si="413"/>
        <v>0</v>
      </c>
      <c r="BI263" s="77">
        <f t="shared" si="414"/>
        <v>0</v>
      </c>
      <c r="BJ263" s="77">
        <f t="shared" si="415"/>
        <v>0</v>
      </c>
      <c r="BK263" s="77">
        <f t="shared" si="416"/>
        <v>0</v>
      </c>
      <c r="BL263" s="77">
        <f t="shared" si="417"/>
        <v>0</v>
      </c>
      <c r="BM263" s="77">
        <f t="shared" si="418"/>
        <v>0</v>
      </c>
      <c r="BN263" s="77">
        <f t="shared" si="419"/>
        <v>0</v>
      </c>
      <c r="BO263" s="77">
        <f t="shared" si="420"/>
        <v>0</v>
      </c>
      <c r="BP263" s="77">
        <f t="shared" si="421"/>
        <v>0</v>
      </c>
      <c r="BQ263" s="77">
        <f t="shared" si="422"/>
        <v>0</v>
      </c>
      <c r="BR263" s="157">
        <f t="shared" si="423"/>
        <v>0</v>
      </c>
      <c r="BS263" s="77">
        <f t="shared" si="424"/>
        <v>0</v>
      </c>
      <c r="BT263" s="77">
        <f t="shared" si="425"/>
        <v>0</v>
      </c>
      <c r="BU263" s="77">
        <f t="shared" si="426"/>
        <v>0</v>
      </c>
      <c r="BV263" s="77">
        <f t="shared" si="427"/>
        <v>0</v>
      </c>
      <c r="BW263" s="77">
        <f t="shared" si="428"/>
        <v>0</v>
      </c>
      <c r="BX263" s="77">
        <f t="shared" si="429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x14ac:dyDescent="0.3">
      <c r="A264" s="248"/>
      <c r="B264" s="78" t="s">
        <v>91</v>
      </c>
      <c r="C264" s="250"/>
      <c r="D264" s="161">
        <f t="shared" si="408"/>
        <v>35716.027999999984</v>
      </c>
      <c r="E264" s="77">
        <f t="shared" ref="E264:AJ264" si="432">IF(E$136=0,0,E125-E354)</f>
        <v>1258.9499999999994</v>
      </c>
      <c r="F264" s="77">
        <f t="shared" si="432"/>
        <v>1511.6599999999994</v>
      </c>
      <c r="G264" s="77">
        <f t="shared" si="432"/>
        <v>1141.7999999999993</v>
      </c>
      <c r="H264" s="77">
        <f t="shared" si="432"/>
        <v>1302.7499999999995</v>
      </c>
      <c r="I264" s="77">
        <f t="shared" si="432"/>
        <v>1768.6725000000006</v>
      </c>
      <c r="J264" s="77">
        <f t="shared" si="432"/>
        <v>1322.2125000000005</v>
      </c>
      <c r="K264" s="77">
        <f t="shared" si="432"/>
        <v>1625.2425000000007</v>
      </c>
      <c r="L264" s="77">
        <f t="shared" si="432"/>
        <v>1416.1625000000004</v>
      </c>
      <c r="M264" s="77">
        <f t="shared" si="432"/>
        <v>945.00599999999986</v>
      </c>
      <c r="N264" s="77">
        <f t="shared" si="432"/>
        <v>630.95599999999968</v>
      </c>
      <c r="O264" s="77">
        <f t="shared" si="432"/>
        <v>579.91600000000017</v>
      </c>
      <c r="P264" s="77">
        <f t="shared" si="432"/>
        <v>765.58599999999979</v>
      </c>
      <c r="Q264" s="77">
        <f t="shared" si="432"/>
        <v>568.19599999999991</v>
      </c>
      <c r="R264" s="77">
        <f t="shared" si="432"/>
        <v>901.52750000000015</v>
      </c>
      <c r="S264" s="77">
        <f t="shared" si="432"/>
        <v>1138.6475</v>
      </c>
      <c r="T264" s="77">
        <f t="shared" si="432"/>
        <v>1090.8175000000001</v>
      </c>
      <c r="U264" s="77">
        <f t="shared" si="432"/>
        <v>988.61750000000029</v>
      </c>
      <c r="V264" s="77">
        <f t="shared" si="432"/>
        <v>1204.0099999999998</v>
      </c>
      <c r="W264" s="77">
        <f t="shared" si="432"/>
        <v>1212.7499999999995</v>
      </c>
      <c r="X264" s="77">
        <f t="shared" si="432"/>
        <v>1134.9199999999996</v>
      </c>
      <c r="Y264" s="77">
        <f t="shared" si="432"/>
        <v>1182.2399999999998</v>
      </c>
      <c r="Z264" s="77">
        <f t="shared" si="432"/>
        <v>1051.6499999999996</v>
      </c>
      <c r="AA264" s="77">
        <f t="shared" si="432"/>
        <v>813.80000000000018</v>
      </c>
      <c r="AB264" s="77">
        <f t="shared" si="432"/>
        <v>1189.6800000000003</v>
      </c>
      <c r="AC264" s="77">
        <f t="shared" si="432"/>
        <v>498.84000000000015</v>
      </c>
      <c r="AD264" s="77">
        <f t="shared" si="432"/>
        <v>708.47999999999956</v>
      </c>
      <c r="AE264" s="77">
        <f t="shared" si="432"/>
        <v>806.22499999999991</v>
      </c>
      <c r="AF264" s="77">
        <f t="shared" si="432"/>
        <v>786.85500000000002</v>
      </c>
      <c r="AG264" s="77">
        <f t="shared" si="432"/>
        <v>530.375</v>
      </c>
      <c r="AH264" s="77">
        <f t="shared" si="432"/>
        <v>684.68499999999995</v>
      </c>
      <c r="AI264" s="77">
        <f t="shared" si="432"/>
        <v>685.54</v>
      </c>
      <c r="AJ264" s="77">
        <f t="shared" si="432"/>
        <v>898.77</v>
      </c>
      <c r="AK264" s="77">
        <f t="shared" ref="AK264:BD264" si="433">IF(AK$136=0,0,AK125-AK354)</f>
        <v>629.75</v>
      </c>
      <c r="AL264" s="77">
        <f t="shared" si="433"/>
        <v>863.02</v>
      </c>
      <c r="AM264" s="77">
        <f t="shared" si="433"/>
        <v>504.77199999999993</v>
      </c>
      <c r="AN264" s="77">
        <f t="shared" si="433"/>
        <v>377.09199999999964</v>
      </c>
      <c r="AO264" s="77">
        <f t="shared" si="433"/>
        <v>542.36199999999963</v>
      </c>
      <c r="AP264" s="77">
        <f t="shared" si="433"/>
        <v>453.49199999999973</v>
      </c>
      <c r="AQ264" s="77">
        <f t="shared" si="433"/>
        <v>0</v>
      </c>
      <c r="AR264" s="77">
        <f t="shared" si="433"/>
        <v>0</v>
      </c>
      <c r="AS264" s="77">
        <f t="shared" si="433"/>
        <v>0</v>
      </c>
      <c r="AT264" s="77">
        <f t="shared" si="433"/>
        <v>0</v>
      </c>
      <c r="AU264" s="77">
        <f t="shared" si="433"/>
        <v>0</v>
      </c>
      <c r="AV264" s="77">
        <f t="shared" si="433"/>
        <v>0</v>
      </c>
      <c r="AW264" s="77">
        <f t="shared" si="433"/>
        <v>0</v>
      </c>
      <c r="AX264" s="77">
        <f t="shared" si="433"/>
        <v>0</v>
      </c>
      <c r="AY264" s="77">
        <f t="shared" si="433"/>
        <v>0</v>
      </c>
      <c r="AZ264" s="77">
        <f t="shared" si="433"/>
        <v>0</v>
      </c>
      <c r="BA264" s="77">
        <f t="shared" si="433"/>
        <v>0</v>
      </c>
      <c r="BB264" s="77">
        <f t="shared" si="433"/>
        <v>0</v>
      </c>
      <c r="BC264" s="77">
        <f t="shared" si="433"/>
        <v>0</v>
      </c>
      <c r="BD264" s="77">
        <f t="shared" si="433"/>
        <v>0</v>
      </c>
      <c r="BE264" s="251"/>
      <c r="BF264" s="163">
        <f t="shared" si="411"/>
        <v>5215.159999999998</v>
      </c>
      <c r="BG264" s="77">
        <f t="shared" si="412"/>
        <v>6132.2900000000027</v>
      </c>
      <c r="BH264" s="77">
        <f t="shared" si="413"/>
        <v>3489.6599999999994</v>
      </c>
      <c r="BI264" s="77">
        <f t="shared" si="414"/>
        <v>4119.6100000000006</v>
      </c>
      <c r="BJ264" s="77">
        <f t="shared" si="415"/>
        <v>4733.9199999999983</v>
      </c>
      <c r="BK264" s="77">
        <f t="shared" si="416"/>
        <v>4262.45</v>
      </c>
      <c r="BL264" s="77">
        <f t="shared" si="417"/>
        <v>2808.14</v>
      </c>
      <c r="BM264" s="77">
        <f t="shared" si="418"/>
        <v>3077.08</v>
      </c>
      <c r="BN264" s="77">
        <f t="shared" si="419"/>
        <v>1877.7179999999989</v>
      </c>
      <c r="BO264" s="77">
        <f t="shared" si="420"/>
        <v>0</v>
      </c>
      <c r="BP264" s="77">
        <f t="shared" si="421"/>
        <v>0</v>
      </c>
      <c r="BQ264" s="77">
        <f t="shared" si="422"/>
        <v>0</v>
      </c>
      <c r="BR264" s="157">
        <f t="shared" si="423"/>
        <v>35716.027999999998</v>
      </c>
      <c r="BS264" s="77">
        <f t="shared" si="424"/>
        <v>14837.11</v>
      </c>
      <c r="BT264" s="77">
        <f t="shared" si="425"/>
        <v>13115.98</v>
      </c>
      <c r="BU264" s="77">
        <f t="shared" si="426"/>
        <v>7762.9379999999983</v>
      </c>
      <c r="BV264" s="77">
        <f t="shared" si="427"/>
        <v>0</v>
      </c>
      <c r="BW264" s="77">
        <f t="shared" si="428"/>
        <v>27953.09</v>
      </c>
      <c r="BX264" s="77">
        <f t="shared" si="429"/>
        <v>7762.9379999999983</v>
      </c>
      <c r="BY264" s="77">
        <f>IF(Info!$O$3="Q1",$BS264,IF(Info!$O$3="Q2",$BS264+$BT264,IF(Info!$O$3="Q3",$BS264+$BT264+$BU264,$BR264)))</f>
        <v>14837.11</v>
      </c>
      <c r="BZ264" s="77">
        <f>IF(Info!$O$3="Q1",$BS264,IF(Info!$O$3="Q2",$BT264,IF(Info!$O$3="Q3",$BU264,$BV264)))</f>
        <v>14837.11</v>
      </c>
      <c r="CA264" s="48"/>
    </row>
    <row r="265" spans="1:79" x14ac:dyDescent="0.3">
      <c r="A265" s="248"/>
      <c r="B265" s="78" t="s">
        <v>93</v>
      </c>
      <c r="C265" s="250"/>
      <c r="D265" s="161">
        <f t="shared" si="408"/>
        <v>0</v>
      </c>
      <c r="E265" s="77">
        <f t="shared" ref="E265:AJ265" si="434">IF(E$136=0,0,E126-E355)</f>
        <v>0</v>
      </c>
      <c r="F265" s="77">
        <f t="shared" si="434"/>
        <v>0</v>
      </c>
      <c r="G265" s="77">
        <f t="shared" si="434"/>
        <v>0</v>
      </c>
      <c r="H265" s="77">
        <f t="shared" si="434"/>
        <v>0</v>
      </c>
      <c r="I265" s="77">
        <f t="shared" si="434"/>
        <v>0</v>
      </c>
      <c r="J265" s="77">
        <f t="shared" si="434"/>
        <v>0</v>
      </c>
      <c r="K265" s="77">
        <f t="shared" si="434"/>
        <v>0</v>
      </c>
      <c r="L265" s="77">
        <f t="shared" si="434"/>
        <v>0</v>
      </c>
      <c r="M265" s="77">
        <f t="shared" si="434"/>
        <v>0</v>
      </c>
      <c r="N265" s="77">
        <f t="shared" si="434"/>
        <v>0</v>
      </c>
      <c r="O265" s="77">
        <f t="shared" si="434"/>
        <v>0</v>
      </c>
      <c r="P265" s="77">
        <f t="shared" si="434"/>
        <v>0</v>
      </c>
      <c r="Q265" s="77">
        <f t="shared" si="434"/>
        <v>0</v>
      </c>
      <c r="R265" s="77">
        <f t="shared" si="434"/>
        <v>0</v>
      </c>
      <c r="S265" s="77">
        <f t="shared" si="434"/>
        <v>0</v>
      </c>
      <c r="T265" s="77">
        <f t="shared" si="434"/>
        <v>0</v>
      </c>
      <c r="U265" s="77">
        <f t="shared" si="434"/>
        <v>0</v>
      </c>
      <c r="V265" s="77">
        <f t="shared" si="434"/>
        <v>0</v>
      </c>
      <c r="W265" s="77">
        <f t="shared" si="434"/>
        <v>0</v>
      </c>
      <c r="X265" s="77">
        <f t="shared" si="434"/>
        <v>0</v>
      </c>
      <c r="Y265" s="77">
        <f t="shared" si="434"/>
        <v>0</v>
      </c>
      <c r="Z265" s="77">
        <f t="shared" si="434"/>
        <v>0</v>
      </c>
      <c r="AA265" s="77">
        <f t="shared" si="434"/>
        <v>0</v>
      </c>
      <c r="AB265" s="77">
        <f t="shared" si="434"/>
        <v>0</v>
      </c>
      <c r="AC265" s="77">
        <f t="shared" si="434"/>
        <v>0</v>
      </c>
      <c r="AD265" s="77">
        <f t="shared" si="434"/>
        <v>0</v>
      </c>
      <c r="AE265" s="77">
        <f t="shared" si="434"/>
        <v>0</v>
      </c>
      <c r="AF265" s="77">
        <f t="shared" si="434"/>
        <v>0</v>
      </c>
      <c r="AG265" s="77">
        <f t="shared" si="434"/>
        <v>0</v>
      </c>
      <c r="AH265" s="77">
        <f t="shared" si="434"/>
        <v>0</v>
      </c>
      <c r="AI265" s="77">
        <f t="shared" si="434"/>
        <v>0</v>
      </c>
      <c r="AJ265" s="77">
        <f t="shared" si="434"/>
        <v>0</v>
      </c>
      <c r="AK265" s="77">
        <f t="shared" ref="AK265:BD265" si="435">IF(AK$136=0,0,AK126-AK355)</f>
        <v>0</v>
      </c>
      <c r="AL265" s="77">
        <f t="shared" si="435"/>
        <v>0</v>
      </c>
      <c r="AM265" s="77">
        <f t="shared" si="435"/>
        <v>0</v>
      </c>
      <c r="AN265" s="77">
        <f t="shared" si="435"/>
        <v>0</v>
      </c>
      <c r="AO265" s="77">
        <f t="shared" si="435"/>
        <v>0</v>
      </c>
      <c r="AP265" s="77">
        <f t="shared" si="435"/>
        <v>0</v>
      </c>
      <c r="AQ265" s="77">
        <f t="shared" si="435"/>
        <v>0</v>
      </c>
      <c r="AR265" s="77">
        <f t="shared" si="435"/>
        <v>0</v>
      </c>
      <c r="AS265" s="77">
        <f t="shared" si="435"/>
        <v>0</v>
      </c>
      <c r="AT265" s="77">
        <f t="shared" si="435"/>
        <v>0</v>
      </c>
      <c r="AU265" s="77">
        <f t="shared" si="435"/>
        <v>0</v>
      </c>
      <c r="AV265" s="77">
        <f t="shared" si="435"/>
        <v>0</v>
      </c>
      <c r="AW265" s="77">
        <f t="shared" si="435"/>
        <v>0</v>
      </c>
      <c r="AX265" s="77">
        <f t="shared" si="435"/>
        <v>0</v>
      </c>
      <c r="AY265" s="77">
        <f t="shared" si="435"/>
        <v>0</v>
      </c>
      <c r="AZ265" s="77">
        <f t="shared" si="435"/>
        <v>0</v>
      </c>
      <c r="BA265" s="77">
        <f t="shared" si="435"/>
        <v>0</v>
      </c>
      <c r="BB265" s="77">
        <f t="shared" si="435"/>
        <v>0</v>
      </c>
      <c r="BC265" s="77">
        <f t="shared" si="435"/>
        <v>0</v>
      </c>
      <c r="BD265" s="77">
        <f t="shared" si="435"/>
        <v>0</v>
      </c>
      <c r="BE265" s="251"/>
      <c r="BF265" s="163">
        <f t="shared" si="411"/>
        <v>0</v>
      </c>
      <c r="BG265" s="77">
        <f t="shared" si="412"/>
        <v>0</v>
      </c>
      <c r="BH265" s="77">
        <f t="shared" si="413"/>
        <v>0</v>
      </c>
      <c r="BI265" s="77">
        <f t="shared" si="414"/>
        <v>0</v>
      </c>
      <c r="BJ265" s="77">
        <f t="shared" si="415"/>
        <v>0</v>
      </c>
      <c r="BK265" s="77">
        <f t="shared" si="416"/>
        <v>0</v>
      </c>
      <c r="BL265" s="77">
        <f t="shared" si="417"/>
        <v>0</v>
      </c>
      <c r="BM265" s="77">
        <f t="shared" si="418"/>
        <v>0</v>
      </c>
      <c r="BN265" s="77">
        <f t="shared" si="419"/>
        <v>0</v>
      </c>
      <c r="BO265" s="77">
        <f t="shared" si="420"/>
        <v>0</v>
      </c>
      <c r="BP265" s="77">
        <f t="shared" si="421"/>
        <v>0</v>
      </c>
      <c r="BQ265" s="77">
        <f t="shared" si="422"/>
        <v>0</v>
      </c>
      <c r="BR265" s="157">
        <f t="shared" si="423"/>
        <v>0</v>
      </c>
      <c r="BS265" s="77">
        <f t="shared" si="424"/>
        <v>0</v>
      </c>
      <c r="BT265" s="77">
        <f t="shared" si="425"/>
        <v>0</v>
      </c>
      <c r="BU265" s="77">
        <f t="shared" si="426"/>
        <v>0</v>
      </c>
      <c r="BV265" s="77">
        <f t="shared" si="427"/>
        <v>0</v>
      </c>
      <c r="BW265" s="77">
        <f t="shared" si="428"/>
        <v>0</v>
      </c>
      <c r="BX265" s="77">
        <f t="shared" si="429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x14ac:dyDescent="0.3">
      <c r="A266" s="248"/>
      <c r="B266" s="78" t="s">
        <v>95</v>
      </c>
      <c r="C266" s="250"/>
      <c r="D266" s="161">
        <f t="shared" si="408"/>
        <v>0</v>
      </c>
      <c r="E266" s="77">
        <f t="shared" ref="E266:AJ266" si="436">IF(E$136=0,0,E127-E356)</f>
        <v>0</v>
      </c>
      <c r="F266" s="77">
        <f t="shared" si="436"/>
        <v>0</v>
      </c>
      <c r="G266" s="77">
        <f t="shared" si="436"/>
        <v>0</v>
      </c>
      <c r="H266" s="77">
        <f t="shared" si="436"/>
        <v>0</v>
      </c>
      <c r="I266" s="77">
        <f t="shared" si="436"/>
        <v>0</v>
      </c>
      <c r="J266" s="77">
        <f t="shared" si="436"/>
        <v>0</v>
      </c>
      <c r="K266" s="77">
        <f t="shared" si="436"/>
        <v>0</v>
      </c>
      <c r="L266" s="77">
        <f t="shared" si="436"/>
        <v>0</v>
      </c>
      <c r="M266" s="77">
        <f t="shared" si="436"/>
        <v>0</v>
      </c>
      <c r="N266" s="77">
        <f t="shared" si="436"/>
        <v>0</v>
      </c>
      <c r="O266" s="77">
        <f t="shared" si="436"/>
        <v>0</v>
      </c>
      <c r="P266" s="77">
        <f t="shared" si="436"/>
        <v>0</v>
      </c>
      <c r="Q266" s="77">
        <f t="shared" si="436"/>
        <v>0</v>
      </c>
      <c r="R266" s="77">
        <f t="shared" si="436"/>
        <v>0</v>
      </c>
      <c r="S266" s="77">
        <f t="shared" si="436"/>
        <v>0</v>
      </c>
      <c r="T266" s="77">
        <f t="shared" si="436"/>
        <v>0</v>
      </c>
      <c r="U266" s="77">
        <f t="shared" si="436"/>
        <v>0</v>
      </c>
      <c r="V266" s="77">
        <f t="shared" si="436"/>
        <v>0</v>
      </c>
      <c r="W266" s="77">
        <f t="shared" si="436"/>
        <v>0</v>
      </c>
      <c r="X266" s="77">
        <f t="shared" si="436"/>
        <v>0</v>
      </c>
      <c r="Y266" s="77">
        <f t="shared" si="436"/>
        <v>0</v>
      </c>
      <c r="Z266" s="77">
        <f t="shared" si="436"/>
        <v>0</v>
      </c>
      <c r="AA266" s="77">
        <f t="shared" si="436"/>
        <v>0</v>
      </c>
      <c r="AB266" s="77">
        <f t="shared" si="436"/>
        <v>0</v>
      </c>
      <c r="AC266" s="77">
        <f t="shared" si="436"/>
        <v>0</v>
      </c>
      <c r="AD266" s="77">
        <f t="shared" si="436"/>
        <v>0</v>
      </c>
      <c r="AE266" s="77">
        <f t="shared" si="436"/>
        <v>0</v>
      </c>
      <c r="AF266" s="77">
        <f t="shared" si="436"/>
        <v>0</v>
      </c>
      <c r="AG266" s="77">
        <f t="shared" si="436"/>
        <v>0</v>
      </c>
      <c r="AH266" s="77">
        <f t="shared" si="436"/>
        <v>0</v>
      </c>
      <c r="AI266" s="77">
        <f t="shared" si="436"/>
        <v>0</v>
      </c>
      <c r="AJ266" s="77">
        <f t="shared" si="436"/>
        <v>0</v>
      </c>
      <c r="AK266" s="77">
        <f t="shared" ref="AK266:BD266" si="437">IF(AK$136=0,0,AK127-AK356)</f>
        <v>0</v>
      </c>
      <c r="AL266" s="77">
        <f t="shared" si="437"/>
        <v>0</v>
      </c>
      <c r="AM266" s="77">
        <f t="shared" si="437"/>
        <v>0</v>
      </c>
      <c r="AN266" s="77">
        <f t="shared" si="437"/>
        <v>0</v>
      </c>
      <c r="AO266" s="77">
        <f t="shared" si="437"/>
        <v>0</v>
      </c>
      <c r="AP266" s="77">
        <f t="shared" si="437"/>
        <v>0</v>
      </c>
      <c r="AQ266" s="77">
        <f t="shared" si="437"/>
        <v>0</v>
      </c>
      <c r="AR266" s="77">
        <f t="shared" si="437"/>
        <v>0</v>
      </c>
      <c r="AS266" s="77">
        <f t="shared" si="437"/>
        <v>0</v>
      </c>
      <c r="AT266" s="77">
        <f t="shared" si="437"/>
        <v>0</v>
      </c>
      <c r="AU266" s="77">
        <f t="shared" si="437"/>
        <v>0</v>
      </c>
      <c r="AV266" s="77">
        <f t="shared" si="437"/>
        <v>0</v>
      </c>
      <c r="AW266" s="77">
        <f t="shared" si="437"/>
        <v>0</v>
      </c>
      <c r="AX266" s="77">
        <f t="shared" si="437"/>
        <v>0</v>
      </c>
      <c r="AY266" s="77">
        <f t="shared" si="437"/>
        <v>0</v>
      </c>
      <c r="AZ266" s="77">
        <f t="shared" si="437"/>
        <v>0</v>
      </c>
      <c r="BA266" s="77">
        <f t="shared" si="437"/>
        <v>0</v>
      </c>
      <c r="BB266" s="77">
        <f t="shared" si="437"/>
        <v>0</v>
      </c>
      <c r="BC266" s="77">
        <f t="shared" si="437"/>
        <v>0</v>
      </c>
      <c r="BD266" s="77">
        <f t="shared" si="437"/>
        <v>0</v>
      </c>
      <c r="BE266" s="251"/>
      <c r="BF266" s="163">
        <f t="shared" si="411"/>
        <v>0</v>
      </c>
      <c r="BG266" s="77">
        <f t="shared" si="412"/>
        <v>0</v>
      </c>
      <c r="BH266" s="77">
        <f t="shared" si="413"/>
        <v>0</v>
      </c>
      <c r="BI266" s="77">
        <f t="shared" si="414"/>
        <v>0</v>
      </c>
      <c r="BJ266" s="77">
        <f t="shared" si="415"/>
        <v>0</v>
      </c>
      <c r="BK266" s="77">
        <f t="shared" si="416"/>
        <v>0</v>
      </c>
      <c r="BL266" s="77">
        <f t="shared" si="417"/>
        <v>0</v>
      </c>
      <c r="BM266" s="77">
        <f t="shared" si="418"/>
        <v>0</v>
      </c>
      <c r="BN266" s="77">
        <f t="shared" si="419"/>
        <v>0</v>
      </c>
      <c r="BO266" s="77">
        <f t="shared" si="420"/>
        <v>0</v>
      </c>
      <c r="BP266" s="77">
        <f t="shared" si="421"/>
        <v>0</v>
      </c>
      <c r="BQ266" s="77">
        <f t="shared" si="422"/>
        <v>0</v>
      </c>
      <c r="BR266" s="157">
        <f t="shared" si="423"/>
        <v>0</v>
      </c>
      <c r="BS266" s="77">
        <f t="shared" si="424"/>
        <v>0</v>
      </c>
      <c r="BT266" s="77">
        <f t="shared" si="425"/>
        <v>0</v>
      </c>
      <c r="BU266" s="77">
        <f t="shared" si="426"/>
        <v>0</v>
      </c>
      <c r="BV266" s="77">
        <f t="shared" si="427"/>
        <v>0</v>
      </c>
      <c r="BW266" s="77">
        <f t="shared" si="428"/>
        <v>0</v>
      </c>
      <c r="BX266" s="77">
        <f t="shared" si="429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x14ac:dyDescent="0.3">
      <c r="A267" s="248"/>
      <c r="B267" s="78" t="s">
        <v>97</v>
      </c>
      <c r="C267" s="250"/>
      <c r="D267" s="161">
        <f t="shared" si="408"/>
        <v>0</v>
      </c>
      <c r="E267" s="77">
        <f t="shared" ref="E267:AJ267" si="438">IF(E$136=0,0,E128-E357)</f>
        <v>0</v>
      </c>
      <c r="F267" s="77">
        <f t="shared" si="438"/>
        <v>0</v>
      </c>
      <c r="G267" s="77">
        <f t="shared" si="438"/>
        <v>0</v>
      </c>
      <c r="H267" s="77">
        <f t="shared" si="438"/>
        <v>0</v>
      </c>
      <c r="I267" s="77">
        <f t="shared" si="438"/>
        <v>0</v>
      </c>
      <c r="J267" s="77">
        <f t="shared" si="438"/>
        <v>0</v>
      </c>
      <c r="K267" s="77">
        <f t="shared" si="438"/>
        <v>0</v>
      </c>
      <c r="L267" s="77">
        <f t="shared" si="438"/>
        <v>0</v>
      </c>
      <c r="M267" s="77">
        <f t="shared" si="438"/>
        <v>0</v>
      </c>
      <c r="N267" s="77">
        <f t="shared" si="438"/>
        <v>0</v>
      </c>
      <c r="O267" s="77">
        <f t="shared" si="438"/>
        <v>0</v>
      </c>
      <c r="P267" s="77">
        <f t="shared" si="438"/>
        <v>0</v>
      </c>
      <c r="Q267" s="77">
        <f t="shared" si="438"/>
        <v>0</v>
      </c>
      <c r="R267" s="77">
        <f t="shared" si="438"/>
        <v>0</v>
      </c>
      <c r="S267" s="77">
        <f t="shared" si="438"/>
        <v>0</v>
      </c>
      <c r="T267" s="77">
        <f t="shared" si="438"/>
        <v>0</v>
      </c>
      <c r="U267" s="77">
        <f t="shared" si="438"/>
        <v>0</v>
      </c>
      <c r="V267" s="77">
        <f t="shared" si="438"/>
        <v>0</v>
      </c>
      <c r="W267" s="77">
        <f t="shared" si="438"/>
        <v>0</v>
      </c>
      <c r="X267" s="77">
        <f t="shared" si="438"/>
        <v>0</v>
      </c>
      <c r="Y267" s="77">
        <f t="shared" si="438"/>
        <v>0</v>
      </c>
      <c r="Z267" s="77">
        <f t="shared" si="438"/>
        <v>0</v>
      </c>
      <c r="AA267" s="77">
        <f t="shared" si="438"/>
        <v>0</v>
      </c>
      <c r="AB267" s="77">
        <f t="shared" si="438"/>
        <v>0</v>
      </c>
      <c r="AC267" s="77">
        <f t="shared" si="438"/>
        <v>0</v>
      </c>
      <c r="AD267" s="77">
        <f t="shared" si="438"/>
        <v>0</v>
      </c>
      <c r="AE267" s="77">
        <f t="shared" si="438"/>
        <v>0</v>
      </c>
      <c r="AF267" s="77">
        <f t="shared" si="438"/>
        <v>0</v>
      </c>
      <c r="AG267" s="77">
        <f t="shared" si="438"/>
        <v>0</v>
      </c>
      <c r="AH267" s="77">
        <f t="shared" si="438"/>
        <v>0</v>
      </c>
      <c r="AI267" s="77">
        <f t="shared" si="438"/>
        <v>0</v>
      </c>
      <c r="AJ267" s="77">
        <f t="shared" si="438"/>
        <v>0</v>
      </c>
      <c r="AK267" s="77">
        <f t="shared" ref="AK267:BD267" si="439">IF(AK$136=0,0,AK128-AK357)</f>
        <v>0</v>
      </c>
      <c r="AL267" s="77">
        <f t="shared" si="439"/>
        <v>0</v>
      </c>
      <c r="AM267" s="77">
        <f t="shared" si="439"/>
        <v>0</v>
      </c>
      <c r="AN267" s="77">
        <f t="shared" si="439"/>
        <v>0</v>
      </c>
      <c r="AO267" s="77">
        <f t="shared" si="439"/>
        <v>0</v>
      </c>
      <c r="AP267" s="77">
        <f t="shared" si="439"/>
        <v>0</v>
      </c>
      <c r="AQ267" s="77">
        <f t="shared" si="439"/>
        <v>0</v>
      </c>
      <c r="AR267" s="77">
        <f t="shared" si="439"/>
        <v>0</v>
      </c>
      <c r="AS267" s="77">
        <f t="shared" si="439"/>
        <v>0</v>
      </c>
      <c r="AT267" s="77">
        <f t="shared" si="439"/>
        <v>0</v>
      </c>
      <c r="AU267" s="77">
        <f t="shared" si="439"/>
        <v>0</v>
      </c>
      <c r="AV267" s="77">
        <f t="shared" si="439"/>
        <v>0</v>
      </c>
      <c r="AW267" s="77">
        <f t="shared" si="439"/>
        <v>0</v>
      </c>
      <c r="AX267" s="77">
        <f t="shared" si="439"/>
        <v>0</v>
      </c>
      <c r="AY267" s="77">
        <f t="shared" si="439"/>
        <v>0</v>
      </c>
      <c r="AZ267" s="77">
        <f t="shared" si="439"/>
        <v>0</v>
      </c>
      <c r="BA267" s="77">
        <f t="shared" si="439"/>
        <v>0</v>
      </c>
      <c r="BB267" s="77">
        <f t="shared" si="439"/>
        <v>0</v>
      </c>
      <c r="BC267" s="77">
        <f t="shared" si="439"/>
        <v>0</v>
      </c>
      <c r="BD267" s="77">
        <f t="shared" si="439"/>
        <v>0</v>
      </c>
      <c r="BE267" s="251"/>
      <c r="BF267" s="163">
        <f t="shared" si="411"/>
        <v>0</v>
      </c>
      <c r="BG267" s="77">
        <f t="shared" si="412"/>
        <v>0</v>
      </c>
      <c r="BH267" s="77">
        <f t="shared" si="413"/>
        <v>0</v>
      </c>
      <c r="BI267" s="77">
        <f t="shared" si="414"/>
        <v>0</v>
      </c>
      <c r="BJ267" s="77">
        <f t="shared" si="415"/>
        <v>0</v>
      </c>
      <c r="BK267" s="77">
        <f t="shared" si="416"/>
        <v>0</v>
      </c>
      <c r="BL267" s="77">
        <f t="shared" si="417"/>
        <v>0</v>
      </c>
      <c r="BM267" s="77">
        <f t="shared" si="418"/>
        <v>0</v>
      </c>
      <c r="BN267" s="77">
        <f t="shared" si="419"/>
        <v>0</v>
      </c>
      <c r="BO267" s="77">
        <f t="shared" si="420"/>
        <v>0</v>
      </c>
      <c r="BP267" s="77">
        <f t="shared" si="421"/>
        <v>0</v>
      </c>
      <c r="BQ267" s="77">
        <f t="shared" si="422"/>
        <v>0</v>
      </c>
      <c r="BR267" s="157">
        <f t="shared" si="423"/>
        <v>0</v>
      </c>
      <c r="BS267" s="77">
        <f t="shared" si="424"/>
        <v>0</v>
      </c>
      <c r="BT267" s="77">
        <f t="shared" si="425"/>
        <v>0</v>
      </c>
      <c r="BU267" s="77">
        <f t="shared" si="426"/>
        <v>0</v>
      </c>
      <c r="BV267" s="77">
        <f t="shared" si="427"/>
        <v>0</v>
      </c>
      <c r="BW267" s="77">
        <f t="shared" si="428"/>
        <v>0</v>
      </c>
      <c r="BX267" s="77">
        <f t="shared" si="429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x14ac:dyDescent="0.3">
      <c r="A268" s="248"/>
      <c r="B268" s="78" t="s">
        <v>99</v>
      </c>
      <c r="C268" s="250"/>
      <c r="D268" s="161">
        <f t="shared" si="408"/>
        <v>0</v>
      </c>
      <c r="E268" s="77">
        <f t="shared" ref="E268:AJ268" si="440">IF(E$136=0,0,E129-E358)</f>
        <v>0</v>
      </c>
      <c r="F268" s="77">
        <f t="shared" si="440"/>
        <v>0</v>
      </c>
      <c r="G268" s="77">
        <f t="shared" si="440"/>
        <v>0</v>
      </c>
      <c r="H268" s="77">
        <f t="shared" si="440"/>
        <v>0</v>
      </c>
      <c r="I268" s="77">
        <f t="shared" si="440"/>
        <v>0</v>
      </c>
      <c r="J268" s="77">
        <f t="shared" si="440"/>
        <v>0</v>
      </c>
      <c r="K268" s="77">
        <f t="shared" si="440"/>
        <v>0</v>
      </c>
      <c r="L268" s="77">
        <f t="shared" si="440"/>
        <v>0</v>
      </c>
      <c r="M268" s="77">
        <f t="shared" si="440"/>
        <v>0</v>
      </c>
      <c r="N268" s="77">
        <f t="shared" si="440"/>
        <v>0</v>
      </c>
      <c r="O268" s="77">
        <f t="shared" si="440"/>
        <v>0</v>
      </c>
      <c r="P268" s="77">
        <f t="shared" si="440"/>
        <v>0</v>
      </c>
      <c r="Q268" s="77">
        <f t="shared" si="440"/>
        <v>0</v>
      </c>
      <c r="R268" s="77">
        <f t="shared" si="440"/>
        <v>0</v>
      </c>
      <c r="S268" s="77">
        <f t="shared" si="440"/>
        <v>0</v>
      </c>
      <c r="T268" s="77">
        <f t="shared" si="440"/>
        <v>0</v>
      </c>
      <c r="U268" s="77">
        <f t="shared" si="440"/>
        <v>0</v>
      </c>
      <c r="V268" s="77">
        <f t="shared" si="440"/>
        <v>0</v>
      </c>
      <c r="W268" s="77">
        <f t="shared" si="440"/>
        <v>0</v>
      </c>
      <c r="X268" s="77">
        <f t="shared" si="440"/>
        <v>0</v>
      </c>
      <c r="Y268" s="77">
        <f t="shared" si="440"/>
        <v>0</v>
      </c>
      <c r="Z268" s="77">
        <f t="shared" si="440"/>
        <v>0</v>
      </c>
      <c r="AA268" s="77">
        <f t="shared" si="440"/>
        <v>0</v>
      </c>
      <c r="AB268" s="77">
        <f t="shared" si="440"/>
        <v>0</v>
      </c>
      <c r="AC268" s="77">
        <f t="shared" si="440"/>
        <v>0</v>
      </c>
      <c r="AD268" s="77">
        <f t="shared" si="440"/>
        <v>0</v>
      </c>
      <c r="AE268" s="77">
        <f t="shared" si="440"/>
        <v>0</v>
      </c>
      <c r="AF268" s="77">
        <f t="shared" si="440"/>
        <v>0</v>
      </c>
      <c r="AG268" s="77">
        <f t="shared" si="440"/>
        <v>0</v>
      </c>
      <c r="AH268" s="77">
        <f t="shared" si="440"/>
        <v>0</v>
      </c>
      <c r="AI268" s="77">
        <f t="shared" si="440"/>
        <v>0</v>
      </c>
      <c r="AJ268" s="77">
        <f t="shared" si="440"/>
        <v>0</v>
      </c>
      <c r="AK268" s="77">
        <f t="shared" ref="AK268:BD268" si="441">IF(AK$136=0,0,AK129-AK358)</f>
        <v>0</v>
      </c>
      <c r="AL268" s="77">
        <f t="shared" si="441"/>
        <v>0</v>
      </c>
      <c r="AM268" s="77">
        <f t="shared" si="441"/>
        <v>0</v>
      </c>
      <c r="AN268" s="77">
        <f t="shared" si="441"/>
        <v>0</v>
      </c>
      <c r="AO268" s="77">
        <f t="shared" si="441"/>
        <v>0</v>
      </c>
      <c r="AP268" s="77">
        <f t="shared" si="441"/>
        <v>0</v>
      </c>
      <c r="AQ268" s="77">
        <f t="shared" si="441"/>
        <v>0</v>
      </c>
      <c r="AR268" s="77">
        <f t="shared" si="441"/>
        <v>0</v>
      </c>
      <c r="AS268" s="77">
        <f t="shared" si="441"/>
        <v>0</v>
      </c>
      <c r="AT268" s="77">
        <f t="shared" si="441"/>
        <v>0</v>
      </c>
      <c r="AU268" s="77">
        <f t="shared" si="441"/>
        <v>0</v>
      </c>
      <c r="AV268" s="77">
        <f t="shared" si="441"/>
        <v>0</v>
      </c>
      <c r="AW268" s="77">
        <f t="shared" si="441"/>
        <v>0</v>
      </c>
      <c r="AX268" s="77">
        <f t="shared" si="441"/>
        <v>0</v>
      </c>
      <c r="AY268" s="77">
        <f t="shared" si="441"/>
        <v>0</v>
      </c>
      <c r="AZ268" s="77">
        <f t="shared" si="441"/>
        <v>0</v>
      </c>
      <c r="BA268" s="77">
        <f t="shared" si="441"/>
        <v>0</v>
      </c>
      <c r="BB268" s="77">
        <f t="shared" si="441"/>
        <v>0</v>
      </c>
      <c r="BC268" s="77">
        <f t="shared" si="441"/>
        <v>0</v>
      </c>
      <c r="BD268" s="77">
        <f t="shared" si="441"/>
        <v>0</v>
      </c>
      <c r="BE268" s="251"/>
      <c r="BF268" s="163">
        <f t="shared" si="411"/>
        <v>0</v>
      </c>
      <c r="BG268" s="77">
        <f t="shared" si="412"/>
        <v>0</v>
      </c>
      <c r="BH268" s="77">
        <f t="shared" si="413"/>
        <v>0</v>
      </c>
      <c r="BI268" s="77">
        <f t="shared" si="414"/>
        <v>0</v>
      </c>
      <c r="BJ268" s="77">
        <f t="shared" si="415"/>
        <v>0</v>
      </c>
      <c r="BK268" s="77">
        <f t="shared" si="416"/>
        <v>0</v>
      </c>
      <c r="BL268" s="77">
        <f t="shared" si="417"/>
        <v>0</v>
      </c>
      <c r="BM268" s="77">
        <f t="shared" si="418"/>
        <v>0</v>
      </c>
      <c r="BN268" s="77">
        <f t="shared" si="419"/>
        <v>0</v>
      </c>
      <c r="BO268" s="77">
        <f t="shared" si="420"/>
        <v>0</v>
      </c>
      <c r="BP268" s="77">
        <f t="shared" si="421"/>
        <v>0</v>
      </c>
      <c r="BQ268" s="77">
        <f t="shared" si="422"/>
        <v>0</v>
      </c>
      <c r="BR268" s="157">
        <f t="shared" si="423"/>
        <v>0</v>
      </c>
      <c r="BS268" s="77">
        <f t="shared" si="424"/>
        <v>0</v>
      </c>
      <c r="BT268" s="77">
        <f t="shared" si="425"/>
        <v>0</v>
      </c>
      <c r="BU268" s="77">
        <f t="shared" si="426"/>
        <v>0</v>
      </c>
      <c r="BV268" s="77">
        <f t="shared" si="427"/>
        <v>0</v>
      </c>
      <c r="BW268" s="77">
        <f t="shared" si="428"/>
        <v>0</v>
      </c>
      <c r="BX268" s="77">
        <f t="shared" si="429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x14ac:dyDescent="0.3">
      <c r="A269" s="248"/>
      <c r="B269" s="78" t="s">
        <v>375</v>
      </c>
      <c r="C269" s="250"/>
      <c r="D269" s="161">
        <f t="shared" si="408"/>
        <v>-17295.215</v>
      </c>
      <c r="E269" s="77">
        <f t="shared" ref="E269:AJ269" si="442">IF(E$136=0,0,E130-E359)</f>
        <v>-439.74250000000029</v>
      </c>
      <c r="F269" s="77">
        <f t="shared" si="442"/>
        <v>-771.03250000000025</v>
      </c>
      <c r="G269" s="77">
        <f t="shared" si="442"/>
        <v>-207.03250000000025</v>
      </c>
      <c r="H269" s="77">
        <f t="shared" si="442"/>
        <v>-874.26249999999982</v>
      </c>
      <c r="I269" s="77">
        <f t="shared" si="442"/>
        <v>-232.58500000000004</v>
      </c>
      <c r="J269" s="77">
        <f t="shared" si="442"/>
        <v>-182.17999999999984</v>
      </c>
      <c r="K269" s="77">
        <f t="shared" si="442"/>
        <v>-164.10000000000036</v>
      </c>
      <c r="L269" s="77">
        <f t="shared" si="442"/>
        <v>-198.36000000000013</v>
      </c>
      <c r="M269" s="77">
        <f t="shared" si="442"/>
        <v>-327.48000000000047</v>
      </c>
      <c r="N269" s="77">
        <f t="shared" si="442"/>
        <v>-215.80000000000018</v>
      </c>
      <c r="O269" s="77">
        <f t="shared" si="442"/>
        <v>-361.16000000000031</v>
      </c>
      <c r="P269" s="77">
        <f t="shared" si="442"/>
        <v>-419.19000000000051</v>
      </c>
      <c r="Q269" s="77">
        <f t="shared" si="442"/>
        <v>-400.17000000000053</v>
      </c>
      <c r="R269" s="77">
        <f t="shared" si="442"/>
        <v>-929.32250000000022</v>
      </c>
      <c r="S269" s="77">
        <f t="shared" si="442"/>
        <v>-593.66250000000036</v>
      </c>
      <c r="T269" s="77">
        <f t="shared" si="442"/>
        <v>-631.43250000000035</v>
      </c>
      <c r="U269" s="77">
        <f t="shared" si="442"/>
        <v>-665.95250000000033</v>
      </c>
      <c r="V269" s="77">
        <f t="shared" si="442"/>
        <v>-513.29749999999967</v>
      </c>
      <c r="W269" s="77">
        <f t="shared" si="442"/>
        <v>-681.32749999999987</v>
      </c>
      <c r="X269" s="77">
        <f t="shared" si="442"/>
        <v>-613.1875</v>
      </c>
      <c r="Y269" s="77">
        <f t="shared" si="442"/>
        <v>-507.66750000000002</v>
      </c>
      <c r="Z269" s="77">
        <f t="shared" si="442"/>
        <v>669.32600000000048</v>
      </c>
      <c r="AA269" s="77">
        <f t="shared" si="442"/>
        <v>374.72600000000057</v>
      </c>
      <c r="AB269" s="77">
        <f t="shared" si="442"/>
        <v>601.88600000000042</v>
      </c>
      <c r="AC269" s="77">
        <f t="shared" si="442"/>
        <v>597.1260000000002</v>
      </c>
      <c r="AD269" s="77">
        <f t="shared" si="442"/>
        <v>430.59600000000046</v>
      </c>
      <c r="AE269" s="77">
        <f t="shared" si="442"/>
        <v>-1020.6200000000003</v>
      </c>
      <c r="AF269" s="77">
        <f t="shared" si="442"/>
        <v>-981.95000000000027</v>
      </c>
      <c r="AG269" s="77">
        <f t="shared" si="442"/>
        <v>-1006.8600000000001</v>
      </c>
      <c r="AH269" s="77">
        <f t="shared" si="442"/>
        <v>-965.38000000000011</v>
      </c>
      <c r="AI269" s="77">
        <f t="shared" si="442"/>
        <v>-732.07750000000033</v>
      </c>
      <c r="AJ269" s="77">
        <f t="shared" si="442"/>
        <v>-759.11750000000029</v>
      </c>
      <c r="AK269" s="77">
        <f t="shared" ref="AK269:BD269" si="443">IF(AK$136=0,0,AK130-AK359)</f>
        <v>-914.38750000000027</v>
      </c>
      <c r="AL269" s="77">
        <f t="shared" si="443"/>
        <v>-748.32750000000033</v>
      </c>
      <c r="AM269" s="77">
        <f t="shared" si="443"/>
        <v>-939.57999999999993</v>
      </c>
      <c r="AN269" s="77">
        <f t="shared" si="443"/>
        <v>-670.36000000000013</v>
      </c>
      <c r="AO269" s="77">
        <f t="shared" si="443"/>
        <v>-666.93000000000029</v>
      </c>
      <c r="AP269" s="77">
        <f t="shared" si="443"/>
        <v>-634.34000000000015</v>
      </c>
      <c r="AQ269" s="77">
        <f t="shared" si="443"/>
        <v>0</v>
      </c>
      <c r="AR269" s="77">
        <f t="shared" si="443"/>
        <v>0</v>
      </c>
      <c r="AS269" s="77">
        <f t="shared" si="443"/>
        <v>0</v>
      </c>
      <c r="AT269" s="77">
        <f t="shared" si="443"/>
        <v>0</v>
      </c>
      <c r="AU269" s="77">
        <f t="shared" si="443"/>
        <v>0</v>
      </c>
      <c r="AV269" s="77">
        <f t="shared" si="443"/>
        <v>0</v>
      </c>
      <c r="AW269" s="77">
        <f t="shared" si="443"/>
        <v>0</v>
      </c>
      <c r="AX269" s="77">
        <f t="shared" si="443"/>
        <v>0</v>
      </c>
      <c r="AY269" s="77">
        <f t="shared" si="443"/>
        <v>0</v>
      </c>
      <c r="AZ269" s="77">
        <f t="shared" si="443"/>
        <v>0</v>
      </c>
      <c r="BA269" s="77">
        <f t="shared" si="443"/>
        <v>0</v>
      </c>
      <c r="BB269" s="77">
        <f t="shared" si="443"/>
        <v>0</v>
      </c>
      <c r="BC269" s="77">
        <f t="shared" si="443"/>
        <v>0</v>
      </c>
      <c r="BD269" s="77">
        <f t="shared" si="443"/>
        <v>0</v>
      </c>
      <c r="BE269" s="251"/>
      <c r="BF269" s="163">
        <f t="shared" si="411"/>
        <v>-2292.0700000000006</v>
      </c>
      <c r="BG269" s="77">
        <f t="shared" si="412"/>
        <v>-777.22500000000036</v>
      </c>
      <c r="BH269" s="77">
        <f t="shared" si="413"/>
        <v>-1723.800000000002</v>
      </c>
      <c r="BI269" s="77">
        <f t="shared" si="414"/>
        <v>-2820.3700000000013</v>
      </c>
      <c r="BJ269" s="77">
        <f t="shared" si="415"/>
        <v>-2315.4799999999996</v>
      </c>
      <c r="BK269" s="77">
        <f t="shared" si="416"/>
        <v>2673.6600000000021</v>
      </c>
      <c r="BL269" s="77">
        <f t="shared" si="417"/>
        <v>-3974.8100000000009</v>
      </c>
      <c r="BM269" s="77">
        <f t="shared" si="418"/>
        <v>-3153.9100000000012</v>
      </c>
      <c r="BN269" s="77">
        <f t="shared" si="419"/>
        <v>-2911.2100000000005</v>
      </c>
      <c r="BO269" s="77">
        <f t="shared" si="420"/>
        <v>0</v>
      </c>
      <c r="BP269" s="77">
        <f t="shared" si="421"/>
        <v>0</v>
      </c>
      <c r="BQ269" s="77">
        <f t="shared" si="422"/>
        <v>0</v>
      </c>
      <c r="BR269" s="157">
        <f t="shared" si="423"/>
        <v>-17295.215000000004</v>
      </c>
      <c r="BS269" s="77">
        <f t="shared" si="424"/>
        <v>-4793.095000000003</v>
      </c>
      <c r="BT269" s="77">
        <f t="shared" si="425"/>
        <v>-2462.1899999999982</v>
      </c>
      <c r="BU269" s="77">
        <f t="shared" si="426"/>
        <v>-10039.930000000002</v>
      </c>
      <c r="BV269" s="77">
        <f t="shared" si="427"/>
        <v>0</v>
      </c>
      <c r="BW269" s="77">
        <f t="shared" si="428"/>
        <v>-7255.2850000000017</v>
      </c>
      <c r="BX269" s="77">
        <f t="shared" si="429"/>
        <v>-10039.930000000002</v>
      </c>
      <c r="BY269" s="77">
        <f>IF(Info!$O$3="Q1",$BS269,IF(Info!$O$3="Q2",$BS269+$BT269,IF(Info!$O$3="Q3",$BS269+$BT269+$BU269,$BR269)))</f>
        <v>-4793.095000000003</v>
      </c>
      <c r="BZ269" s="77">
        <f>IF(Info!$O$3="Q1",$BS269,IF(Info!$O$3="Q2",$BT269,IF(Info!$O$3="Q3",$BU269,$BV269)))</f>
        <v>-4793.095000000003</v>
      </c>
      <c r="CA269" s="48"/>
    </row>
    <row r="270" spans="1:79" x14ac:dyDescent="0.3">
      <c r="A270" s="248"/>
      <c r="B270" s="78" t="s">
        <v>103</v>
      </c>
      <c r="C270" s="250"/>
      <c r="D270" s="161">
        <f t="shared" si="408"/>
        <v>0</v>
      </c>
      <c r="E270" s="77">
        <f t="shared" ref="E270:AJ270" si="444">IF(E$136=0,0,E131-E360)</f>
        <v>0</v>
      </c>
      <c r="F270" s="77">
        <f t="shared" si="444"/>
        <v>0</v>
      </c>
      <c r="G270" s="77">
        <f t="shared" si="444"/>
        <v>0</v>
      </c>
      <c r="H270" s="77">
        <f t="shared" si="444"/>
        <v>0</v>
      </c>
      <c r="I270" s="77">
        <f t="shared" si="444"/>
        <v>0</v>
      </c>
      <c r="J270" s="77">
        <f t="shared" si="444"/>
        <v>0</v>
      </c>
      <c r="K270" s="77">
        <f t="shared" si="444"/>
        <v>0</v>
      </c>
      <c r="L270" s="77">
        <f t="shared" si="444"/>
        <v>0</v>
      </c>
      <c r="M270" s="77">
        <f t="shared" si="444"/>
        <v>0</v>
      </c>
      <c r="N270" s="77">
        <f t="shared" si="444"/>
        <v>0</v>
      </c>
      <c r="O270" s="77">
        <f t="shared" si="444"/>
        <v>0</v>
      </c>
      <c r="P270" s="77">
        <f t="shared" si="444"/>
        <v>0</v>
      </c>
      <c r="Q270" s="77">
        <f t="shared" si="444"/>
        <v>0</v>
      </c>
      <c r="R270" s="77">
        <f t="shared" si="444"/>
        <v>0</v>
      </c>
      <c r="S270" s="77">
        <f t="shared" si="444"/>
        <v>0</v>
      </c>
      <c r="T270" s="77">
        <f t="shared" si="444"/>
        <v>0</v>
      </c>
      <c r="U270" s="77">
        <f t="shared" si="444"/>
        <v>0</v>
      </c>
      <c r="V270" s="77">
        <f t="shared" si="444"/>
        <v>0</v>
      </c>
      <c r="W270" s="77">
        <f t="shared" si="444"/>
        <v>0</v>
      </c>
      <c r="X270" s="77">
        <f t="shared" si="444"/>
        <v>0</v>
      </c>
      <c r="Y270" s="77">
        <f t="shared" si="444"/>
        <v>0</v>
      </c>
      <c r="Z270" s="77">
        <f t="shared" si="444"/>
        <v>0</v>
      </c>
      <c r="AA270" s="77">
        <f t="shared" si="444"/>
        <v>0</v>
      </c>
      <c r="AB270" s="77">
        <f t="shared" si="444"/>
        <v>0</v>
      </c>
      <c r="AC270" s="77">
        <f t="shared" si="444"/>
        <v>0</v>
      </c>
      <c r="AD270" s="77">
        <f t="shared" si="444"/>
        <v>0</v>
      </c>
      <c r="AE270" s="77">
        <f t="shared" si="444"/>
        <v>0</v>
      </c>
      <c r="AF270" s="77">
        <f t="shared" si="444"/>
        <v>0</v>
      </c>
      <c r="AG270" s="77">
        <f t="shared" si="444"/>
        <v>0</v>
      </c>
      <c r="AH270" s="77">
        <f t="shared" si="444"/>
        <v>0</v>
      </c>
      <c r="AI270" s="77">
        <f t="shared" si="444"/>
        <v>0</v>
      </c>
      <c r="AJ270" s="77">
        <f t="shared" si="444"/>
        <v>0</v>
      </c>
      <c r="AK270" s="77">
        <f t="shared" ref="AK270:BD270" si="445">IF(AK$136=0,0,AK131-AK360)</f>
        <v>0</v>
      </c>
      <c r="AL270" s="77">
        <f t="shared" si="445"/>
        <v>0</v>
      </c>
      <c r="AM270" s="77">
        <f t="shared" si="445"/>
        <v>0</v>
      </c>
      <c r="AN270" s="77">
        <f t="shared" si="445"/>
        <v>0</v>
      </c>
      <c r="AO270" s="77">
        <f t="shared" si="445"/>
        <v>0</v>
      </c>
      <c r="AP270" s="77">
        <f t="shared" si="445"/>
        <v>0</v>
      </c>
      <c r="AQ270" s="77">
        <f t="shared" si="445"/>
        <v>0</v>
      </c>
      <c r="AR270" s="77">
        <f t="shared" si="445"/>
        <v>0</v>
      </c>
      <c r="AS270" s="77">
        <f t="shared" si="445"/>
        <v>0</v>
      </c>
      <c r="AT270" s="77">
        <f t="shared" si="445"/>
        <v>0</v>
      </c>
      <c r="AU270" s="77">
        <f t="shared" si="445"/>
        <v>0</v>
      </c>
      <c r="AV270" s="77">
        <f t="shared" si="445"/>
        <v>0</v>
      </c>
      <c r="AW270" s="77">
        <f t="shared" si="445"/>
        <v>0</v>
      </c>
      <c r="AX270" s="77">
        <f t="shared" si="445"/>
        <v>0</v>
      </c>
      <c r="AY270" s="77">
        <f t="shared" si="445"/>
        <v>0</v>
      </c>
      <c r="AZ270" s="77">
        <f t="shared" si="445"/>
        <v>0</v>
      </c>
      <c r="BA270" s="77">
        <f t="shared" si="445"/>
        <v>0</v>
      </c>
      <c r="BB270" s="77">
        <f t="shared" si="445"/>
        <v>0</v>
      </c>
      <c r="BC270" s="77">
        <f t="shared" si="445"/>
        <v>0</v>
      </c>
      <c r="BD270" s="77">
        <f t="shared" si="445"/>
        <v>0</v>
      </c>
      <c r="BE270" s="251"/>
      <c r="BF270" s="163">
        <f t="shared" si="411"/>
        <v>0</v>
      </c>
      <c r="BG270" s="77">
        <f t="shared" si="412"/>
        <v>0</v>
      </c>
      <c r="BH270" s="77">
        <f t="shared" si="413"/>
        <v>0</v>
      </c>
      <c r="BI270" s="77">
        <f t="shared" si="414"/>
        <v>0</v>
      </c>
      <c r="BJ270" s="77">
        <f t="shared" si="415"/>
        <v>0</v>
      </c>
      <c r="BK270" s="77">
        <f t="shared" si="416"/>
        <v>0</v>
      </c>
      <c r="BL270" s="77">
        <f t="shared" si="417"/>
        <v>0</v>
      </c>
      <c r="BM270" s="77">
        <f t="shared" si="418"/>
        <v>0</v>
      </c>
      <c r="BN270" s="77">
        <f t="shared" si="419"/>
        <v>0</v>
      </c>
      <c r="BO270" s="77">
        <f t="shared" si="420"/>
        <v>0</v>
      </c>
      <c r="BP270" s="77">
        <f t="shared" si="421"/>
        <v>0</v>
      </c>
      <c r="BQ270" s="77">
        <f t="shared" si="422"/>
        <v>0</v>
      </c>
      <c r="BR270" s="157">
        <f t="shared" si="423"/>
        <v>0</v>
      </c>
      <c r="BS270" s="77">
        <f t="shared" si="424"/>
        <v>0</v>
      </c>
      <c r="BT270" s="77">
        <f t="shared" si="425"/>
        <v>0</v>
      </c>
      <c r="BU270" s="77">
        <f t="shared" si="426"/>
        <v>0</v>
      </c>
      <c r="BV270" s="77">
        <f t="shared" si="427"/>
        <v>0</v>
      </c>
      <c r="BW270" s="77">
        <f t="shared" si="428"/>
        <v>0</v>
      </c>
      <c r="BX270" s="77">
        <f t="shared" si="429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x14ac:dyDescent="0.3">
      <c r="A271" s="248"/>
      <c r="B271" s="78" t="s">
        <v>105</v>
      </c>
      <c r="C271" s="250"/>
      <c r="D271" s="161">
        <f t="shared" si="408"/>
        <v>-17067.020000000004</v>
      </c>
      <c r="E271" s="77">
        <f t="shared" ref="E271:AJ271" si="446">IF(E$136=0,0,E132-E361)</f>
        <v>-463.2</v>
      </c>
      <c r="F271" s="77">
        <f t="shared" si="446"/>
        <v>-504.47</v>
      </c>
      <c r="G271" s="77">
        <f t="shared" si="446"/>
        <v>-468.89</v>
      </c>
      <c r="H271" s="77">
        <f t="shared" si="446"/>
        <v>-478.16999999999996</v>
      </c>
      <c r="I271" s="77">
        <f t="shared" si="446"/>
        <v>-460.19</v>
      </c>
      <c r="J271" s="77">
        <f t="shared" si="446"/>
        <v>-481.73</v>
      </c>
      <c r="K271" s="77">
        <f t="shared" si="446"/>
        <v>-454.93</v>
      </c>
      <c r="L271" s="77">
        <f t="shared" si="446"/>
        <v>-487.48</v>
      </c>
      <c r="M271" s="77">
        <f t="shared" si="446"/>
        <v>-420.52</v>
      </c>
      <c r="N271" s="77">
        <f t="shared" si="446"/>
        <v>-402.18</v>
      </c>
      <c r="O271" s="77">
        <f t="shared" si="446"/>
        <v>-358.92</v>
      </c>
      <c r="P271" s="77">
        <f t="shared" si="446"/>
        <v>-395.95</v>
      </c>
      <c r="Q271" s="77">
        <f t="shared" si="446"/>
        <v>-393.72</v>
      </c>
      <c r="R271" s="77">
        <f t="shared" si="446"/>
        <v>-458.83000000000004</v>
      </c>
      <c r="S271" s="77">
        <f t="shared" si="446"/>
        <v>-500.18</v>
      </c>
      <c r="T271" s="77">
        <f t="shared" si="446"/>
        <v>-486.75</v>
      </c>
      <c r="U271" s="77">
        <f t="shared" si="446"/>
        <v>-497.1</v>
      </c>
      <c r="V271" s="77">
        <f t="shared" si="446"/>
        <v>-440.45</v>
      </c>
      <c r="W271" s="77">
        <f t="shared" si="446"/>
        <v>-475.36</v>
      </c>
      <c r="X271" s="77">
        <f t="shared" si="446"/>
        <v>-504.78</v>
      </c>
      <c r="Y271" s="77">
        <f t="shared" si="446"/>
        <v>-445.1</v>
      </c>
      <c r="Z271" s="77">
        <f t="shared" si="446"/>
        <v>-407.96000000000004</v>
      </c>
      <c r="AA271" s="77">
        <f t="shared" si="446"/>
        <v>-348.7</v>
      </c>
      <c r="AB271" s="77">
        <f t="shared" si="446"/>
        <v>-390.9</v>
      </c>
      <c r="AC271" s="77">
        <f t="shared" si="446"/>
        <v>-420.21000000000004</v>
      </c>
      <c r="AD271" s="77">
        <f t="shared" si="446"/>
        <v>-379.79</v>
      </c>
      <c r="AE271" s="77">
        <f t="shared" si="446"/>
        <v>-525.84</v>
      </c>
      <c r="AF271" s="77">
        <f t="shared" si="446"/>
        <v>-520.36</v>
      </c>
      <c r="AG271" s="77">
        <f t="shared" si="446"/>
        <v>-481.57</v>
      </c>
      <c r="AH271" s="77">
        <f t="shared" si="446"/>
        <v>-454.66999999999996</v>
      </c>
      <c r="AI271" s="77">
        <f t="shared" si="446"/>
        <v>-528.63</v>
      </c>
      <c r="AJ271" s="77">
        <f t="shared" si="446"/>
        <v>-466.45</v>
      </c>
      <c r="AK271" s="77">
        <f t="shared" ref="AK271:BD271" si="447">IF(AK$136=0,0,AK132-AK361)</f>
        <v>-497.87</v>
      </c>
      <c r="AL271" s="77">
        <f t="shared" si="447"/>
        <v>-523.22</v>
      </c>
      <c r="AM271" s="77">
        <f t="shared" si="447"/>
        <v>-355.22</v>
      </c>
      <c r="AN271" s="77">
        <f t="shared" si="447"/>
        <v>-392.74</v>
      </c>
      <c r="AO271" s="77">
        <f t="shared" si="447"/>
        <v>-389.72</v>
      </c>
      <c r="AP271" s="77">
        <f t="shared" si="447"/>
        <v>-404.27</v>
      </c>
      <c r="AQ271" s="77">
        <f t="shared" si="447"/>
        <v>0</v>
      </c>
      <c r="AR271" s="77">
        <f t="shared" si="447"/>
        <v>0</v>
      </c>
      <c r="AS271" s="77">
        <f t="shared" si="447"/>
        <v>0</v>
      </c>
      <c r="AT271" s="77">
        <f t="shared" si="447"/>
        <v>0</v>
      </c>
      <c r="AU271" s="77">
        <f t="shared" si="447"/>
        <v>0</v>
      </c>
      <c r="AV271" s="77">
        <f t="shared" si="447"/>
        <v>0</v>
      </c>
      <c r="AW271" s="77">
        <f t="shared" si="447"/>
        <v>0</v>
      </c>
      <c r="AX271" s="77">
        <f t="shared" si="447"/>
        <v>0</v>
      </c>
      <c r="AY271" s="77">
        <f t="shared" si="447"/>
        <v>0</v>
      </c>
      <c r="AZ271" s="77">
        <f t="shared" si="447"/>
        <v>0</v>
      </c>
      <c r="BA271" s="77">
        <f t="shared" si="447"/>
        <v>0</v>
      </c>
      <c r="BB271" s="77">
        <f t="shared" si="447"/>
        <v>0</v>
      </c>
      <c r="BC271" s="77">
        <f t="shared" si="447"/>
        <v>0</v>
      </c>
      <c r="BD271" s="77">
        <f t="shared" si="447"/>
        <v>0</v>
      </c>
      <c r="BE271" s="251"/>
      <c r="BF271" s="163">
        <f t="shared" si="411"/>
        <v>-1914.73</v>
      </c>
      <c r="BG271" s="77">
        <f t="shared" si="412"/>
        <v>-1884.3300000000002</v>
      </c>
      <c r="BH271" s="77">
        <f t="shared" si="413"/>
        <v>-1971.2900000000002</v>
      </c>
      <c r="BI271" s="77">
        <f t="shared" si="414"/>
        <v>-1942.8600000000001</v>
      </c>
      <c r="BJ271" s="77">
        <f t="shared" si="415"/>
        <v>-1865.69</v>
      </c>
      <c r="BK271" s="77">
        <f t="shared" si="416"/>
        <v>-1947.56</v>
      </c>
      <c r="BL271" s="77">
        <f t="shared" si="417"/>
        <v>-1982.44</v>
      </c>
      <c r="BM271" s="77">
        <f t="shared" si="418"/>
        <v>-2016.1699999999998</v>
      </c>
      <c r="BN271" s="77">
        <f t="shared" si="419"/>
        <v>-1541.95</v>
      </c>
      <c r="BO271" s="77">
        <f t="shared" si="420"/>
        <v>0</v>
      </c>
      <c r="BP271" s="77">
        <f t="shared" si="421"/>
        <v>0</v>
      </c>
      <c r="BQ271" s="77">
        <f t="shared" si="422"/>
        <v>0</v>
      </c>
      <c r="BR271" s="157">
        <f t="shared" si="423"/>
        <v>-17067.02</v>
      </c>
      <c r="BS271" s="77">
        <f t="shared" si="424"/>
        <v>-5770.35</v>
      </c>
      <c r="BT271" s="77">
        <f t="shared" si="425"/>
        <v>-5756.1100000000006</v>
      </c>
      <c r="BU271" s="77">
        <f t="shared" si="426"/>
        <v>-5540.5599999999995</v>
      </c>
      <c r="BV271" s="77">
        <f t="shared" si="427"/>
        <v>0</v>
      </c>
      <c r="BW271" s="77">
        <f t="shared" si="428"/>
        <v>-11526.460000000001</v>
      </c>
      <c r="BX271" s="77">
        <f t="shared" si="429"/>
        <v>-5540.5599999999995</v>
      </c>
      <c r="BY271" s="77">
        <f>IF(Info!$O$3="Q1",$BS271,IF(Info!$O$3="Q2",$BS271+$BT271,IF(Info!$O$3="Q3",$BS271+$BT271+$BU271,$BR271)))</f>
        <v>-5770.35</v>
      </c>
      <c r="BZ271" s="77">
        <f>IF(Info!$O$3="Q1",$BS271,IF(Info!$O$3="Q2",$BT271,IF(Info!$O$3="Q3",$BU271,$BV271)))</f>
        <v>-5770.35</v>
      </c>
      <c r="CA271" s="48"/>
    </row>
    <row r="272" spans="1:79" x14ac:dyDescent="0.3">
      <c r="A272" s="259"/>
      <c r="B272" s="160" t="s">
        <v>376</v>
      </c>
      <c r="C272" s="161">
        <f>D133-SUM(E362:N362)</f>
        <v>254224.77100000012</v>
      </c>
      <c r="D272" s="161">
        <f t="shared" si="408"/>
        <v>1183.8449999999866</v>
      </c>
      <c r="E272" s="77">
        <f t="shared" ref="E272:AJ272" si="448">IF(E$136=0,0,E133-E362)</f>
        <v>396.98749999999927</v>
      </c>
      <c r="F272" s="77">
        <f t="shared" si="448"/>
        <v>429.98750000000109</v>
      </c>
      <c r="G272" s="77">
        <f t="shared" si="448"/>
        <v>448.80749999999898</v>
      </c>
      <c r="H272" s="77">
        <f t="shared" si="448"/>
        <v>-74.99250000000211</v>
      </c>
      <c r="I272" s="77">
        <f t="shared" si="448"/>
        <v>2664.7649999999994</v>
      </c>
      <c r="J272" s="77">
        <f t="shared" si="448"/>
        <v>2187.5999999999985</v>
      </c>
      <c r="K272" s="77">
        <f t="shared" si="448"/>
        <v>2974.4999999999982</v>
      </c>
      <c r="L272" s="77">
        <f t="shared" si="448"/>
        <v>2573.9899999999998</v>
      </c>
      <c r="M272" s="77">
        <f t="shared" si="448"/>
        <v>72.953999999998814</v>
      </c>
      <c r="N272" s="77">
        <f t="shared" si="448"/>
        <v>56.884000000000015</v>
      </c>
      <c r="O272" s="77">
        <f t="shared" si="448"/>
        <v>-346.40600000000086</v>
      </c>
      <c r="P272" s="77">
        <f t="shared" si="448"/>
        <v>-42.865999999999985</v>
      </c>
      <c r="Q272" s="77">
        <f t="shared" si="448"/>
        <v>-355.93600000000151</v>
      </c>
      <c r="R272" s="77">
        <f t="shared" si="448"/>
        <v>-480.26250000000073</v>
      </c>
      <c r="S272" s="77">
        <f t="shared" si="448"/>
        <v>-49.352500000000873</v>
      </c>
      <c r="T272" s="77">
        <f t="shared" si="448"/>
        <v>-170.35250000000087</v>
      </c>
      <c r="U272" s="77">
        <f t="shared" si="448"/>
        <v>-437.60250000000269</v>
      </c>
      <c r="V272" s="77">
        <f t="shared" si="448"/>
        <v>672.08500000000095</v>
      </c>
      <c r="W272" s="77">
        <f t="shared" si="448"/>
        <v>157.17499999999927</v>
      </c>
      <c r="X272" s="77">
        <f t="shared" si="448"/>
        <v>484.80499999999847</v>
      </c>
      <c r="Y272" s="77">
        <f t="shared" si="448"/>
        <v>610.14500000000044</v>
      </c>
      <c r="Z272" s="77">
        <f t="shared" si="448"/>
        <v>399.74599999999919</v>
      </c>
      <c r="AA272" s="77">
        <f t="shared" si="448"/>
        <v>146.90600000000268</v>
      </c>
      <c r="AB272" s="77">
        <f t="shared" si="448"/>
        <v>333.18600000000333</v>
      </c>
      <c r="AC272" s="77">
        <f t="shared" si="448"/>
        <v>-171.47399999999834</v>
      </c>
      <c r="AD272" s="77">
        <f t="shared" si="448"/>
        <v>-101.63400000000001</v>
      </c>
      <c r="AE272" s="77">
        <f t="shared" si="448"/>
        <v>-1064.3175000000001</v>
      </c>
      <c r="AF272" s="77">
        <f t="shared" si="448"/>
        <v>-940.66750000000047</v>
      </c>
      <c r="AG272" s="77">
        <f t="shared" si="448"/>
        <v>-1034.9474999999993</v>
      </c>
      <c r="AH272" s="77">
        <f t="shared" si="448"/>
        <v>-1291.4975000000004</v>
      </c>
      <c r="AI272" s="77">
        <f t="shared" si="448"/>
        <v>-846.22999999999956</v>
      </c>
      <c r="AJ272" s="77">
        <f t="shared" si="448"/>
        <v>-837.59000000000015</v>
      </c>
      <c r="AK272" s="77">
        <f t="shared" ref="AK272:BD272" si="449">IF(AK$136=0,0,AK133-AK362)</f>
        <v>-902.69000000000051</v>
      </c>
      <c r="AL272" s="77">
        <f t="shared" si="449"/>
        <v>-600.29999999999927</v>
      </c>
      <c r="AM272" s="77">
        <f t="shared" si="449"/>
        <v>-870.14000000000033</v>
      </c>
      <c r="AN272" s="77">
        <f t="shared" si="449"/>
        <v>-950.89000000000033</v>
      </c>
      <c r="AO272" s="77">
        <f t="shared" si="449"/>
        <v>-940.27000000000135</v>
      </c>
      <c r="AP272" s="77">
        <f t="shared" si="449"/>
        <v>-916.26000000000204</v>
      </c>
      <c r="AQ272" s="77">
        <f t="shared" si="449"/>
        <v>0</v>
      </c>
      <c r="AR272" s="77">
        <f t="shared" si="449"/>
        <v>0</v>
      </c>
      <c r="AS272" s="77">
        <f t="shared" si="449"/>
        <v>0</v>
      </c>
      <c r="AT272" s="77">
        <f t="shared" si="449"/>
        <v>0</v>
      </c>
      <c r="AU272" s="77">
        <f t="shared" si="449"/>
        <v>0</v>
      </c>
      <c r="AV272" s="77">
        <f t="shared" si="449"/>
        <v>0</v>
      </c>
      <c r="AW272" s="77">
        <f t="shared" si="449"/>
        <v>0</v>
      </c>
      <c r="AX272" s="77">
        <f t="shared" si="449"/>
        <v>0</v>
      </c>
      <c r="AY272" s="77">
        <f t="shared" si="449"/>
        <v>0</v>
      </c>
      <c r="AZ272" s="77">
        <f t="shared" si="449"/>
        <v>0</v>
      </c>
      <c r="BA272" s="77">
        <f t="shared" si="449"/>
        <v>0</v>
      </c>
      <c r="BB272" s="77">
        <f t="shared" si="449"/>
        <v>0</v>
      </c>
      <c r="BC272" s="77">
        <f t="shared" si="449"/>
        <v>0</v>
      </c>
      <c r="BD272" s="77">
        <f t="shared" si="449"/>
        <v>0</v>
      </c>
      <c r="BE272" s="251"/>
      <c r="BF272" s="162">
        <f t="shared" si="411"/>
        <v>1200.7899999999972</v>
      </c>
      <c r="BG272" s="157">
        <f t="shared" si="412"/>
        <v>10400.854999999996</v>
      </c>
      <c r="BH272" s="157">
        <f t="shared" si="413"/>
        <v>-615.37000000000353</v>
      </c>
      <c r="BI272" s="157">
        <f t="shared" si="414"/>
        <v>-1137.5700000000052</v>
      </c>
      <c r="BJ272" s="157">
        <f t="shared" si="415"/>
        <v>1924.2099999999991</v>
      </c>
      <c r="BK272" s="157">
        <f t="shared" si="416"/>
        <v>606.73000000000684</v>
      </c>
      <c r="BL272" s="157">
        <f t="shared" si="417"/>
        <v>-4331.43</v>
      </c>
      <c r="BM272" s="157">
        <f t="shared" si="418"/>
        <v>-3186.8099999999995</v>
      </c>
      <c r="BN272" s="157">
        <f t="shared" si="419"/>
        <v>-3677.560000000004</v>
      </c>
      <c r="BO272" s="157">
        <f t="shared" si="420"/>
        <v>0</v>
      </c>
      <c r="BP272" s="157">
        <f t="shared" si="421"/>
        <v>0</v>
      </c>
      <c r="BQ272" s="157">
        <f t="shared" si="422"/>
        <v>0</v>
      </c>
      <c r="BR272" s="157">
        <f t="shared" si="423"/>
        <v>1183.8449999999875</v>
      </c>
      <c r="BS272" s="157">
        <f t="shared" si="424"/>
        <v>10986.274999999991</v>
      </c>
      <c r="BT272" s="157">
        <f t="shared" si="425"/>
        <v>1393.3700000000008</v>
      </c>
      <c r="BU272" s="157">
        <f t="shared" si="426"/>
        <v>-11195.800000000003</v>
      </c>
      <c r="BV272" s="157">
        <f t="shared" si="427"/>
        <v>0</v>
      </c>
      <c r="BW272" s="157">
        <f t="shared" si="428"/>
        <v>12379.644999999991</v>
      </c>
      <c r="BX272" s="157">
        <f t="shared" si="429"/>
        <v>-11195.800000000003</v>
      </c>
      <c r="BY272" s="157">
        <f>IF(Info!$O$3="Q1",$BS272,IF(Info!$O$3="Q2",$BS272+$BT272,IF(Info!$O$3="Q3",$BS272+$BT272+$BU272,$BR272)))</f>
        <v>10986.274999999991</v>
      </c>
      <c r="BZ272" s="157">
        <f>IF(Info!$O$3="Q1",$BS272,IF(Info!$O$3="Q2",$BT272,IF(Info!$O$3="Q3",$BU272,$BV272)))</f>
        <v>10986.274999999991</v>
      </c>
      <c r="CA272" s="48"/>
    </row>
    <row r="273" spans="1:79" x14ac:dyDescent="0.3">
      <c r="A273" s="259"/>
      <c r="B273" s="160" t="s">
        <v>377</v>
      </c>
      <c r="C273" s="250"/>
      <c r="D273" s="161">
        <f t="shared" si="408"/>
        <v>-12138.194846153885</v>
      </c>
      <c r="E273" s="77">
        <f t="shared" ref="E273:AJ273" si="450">IF(E$136=0,0,E134-E363)</f>
        <v>107.83114743589249</v>
      </c>
      <c r="F273" s="77">
        <f t="shared" si="450"/>
        <v>1445.7211474358992</v>
      </c>
      <c r="G273" s="77">
        <f t="shared" si="450"/>
        <v>2830.5531474358959</v>
      </c>
      <c r="H273" s="77">
        <f t="shared" si="450"/>
        <v>3222.6371474358893</v>
      </c>
      <c r="I273" s="77">
        <f t="shared" si="450"/>
        <v>5025.749147435894</v>
      </c>
      <c r="J273" s="77">
        <f t="shared" si="450"/>
        <v>2240.1641474358912</v>
      </c>
      <c r="K273" s="77">
        <f t="shared" si="450"/>
        <v>4273.357480769233</v>
      </c>
      <c r="L273" s="77">
        <f t="shared" si="450"/>
        <v>6899.1941474358937</v>
      </c>
      <c r="M273" s="77">
        <f t="shared" si="450"/>
        <v>-1133.6524358974348</v>
      </c>
      <c r="N273" s="77">
        <f t="shared" si="450"/>
        <v>1309.2435641025622</v>
      </c>
      <c r="O273" s="77">
        <f t="shared" si="450"/>
        <v>-2183.672435897437</v>
      </c>
      <c r="P273" s="77">
        <f t="shared" si="450"/>
        <v>670.52956410256229</v>
      </c>
      <c r="Q273" s="77">
        <f t="shared" si="450"/>
        <v>2821.0735641025603</v>
      </c>
      <c r="R273" s="77">
        <f t="shared" si="450"/>
        <v>-7218.3763141025702</v>
      </c>
      <c r="S273" s="77">
        <f t="shared" si="450"/>
        <v>-1857.284314102566</v>
      </c>
      <c r="T273" s="77">
        <f t="shared" si="450"/>
        <v>-1633.7723141025635</v>
      </c>
      <c r="U273" s="77">
        <f t="shared" si="450"/>
        <v>-1912.3026474359012</v>
      </c>
      <c r="V273" s="77">
        <f t="shared" si="450"/>
        <v>1824.8221858974393</v>
      </c>
      <c r="W273" s="77">
        <f t="shared" si="450"/>
        <v>-15323.829814102566</v>
      </c>
      <c r="X273" s="77">
        <f t="shared" si="450"/>
        <v>-771.24181410256278</v>
      </c>
      <c r="Y273" s="77">
        <f t="shared" si="450"/>
        <v>-954.7821474359007</v>
      </c>
      <c r="Z273" s="77">
        <f t="shared" si="450"/>
        <v>-215.70320512820399</v>
      </c>
      <c r="AA273" s="77">
        <f t="shared" si="450"/>
        <v>1814.2467948717967</v>
      </c>
      <c r="AB273" s="77">
        <f t="shared" si="450"/>
        <v>-4998.1072051282099</v>
      </c>
      <c r="AC273" s="77">
        <f t="shared" si="450"/>
        <v>-894.62587179486582</v>
      </c>
      <c r="AD273" s="77">
        <f t="shared" si="450"/>
        <v>1511.2141282051307</v>
      </c>
      <c r="AE273" s="77">
        <f t="shared" si="450"/>
        <v>-4515.5440833333341</v>
      </c>
      <c r="AF273" s="77">
        <f t="shared" si="450"/>
        <v>-250.91608333333352</v>
      </c>
      <c r="AG273" s="77">
        <f t="shared" si="450"/>
        <v>-1082.6640833333331</v>
      </c>
      <c r="AH273" s="77">
        <f t="shared" si="450"/>
        <v>-602.87508333333244</v>
      </c>
      <c r="AI273" s="77">
        <f t="shared" si="450"/>
        <v>1503.8823782051331</v>
      </c>
      <c r="AJ273" s="77">
        <f t="shared" si="450"/>
        <v>-51.274288461539982</v>
      </c>
      <c r="AK273" s="77">
        <f t="shared" ref="AK273:BD273" si="451">IF(AK$136=0,0,AK134-AK363)</f>
        <v>-1202.2196217948713</v>
      </c>
      <c r="AL273" s="77">
        <f t="shared" si="451"/>
        <v>1440.342378205125</v>
      </c>
      <c r="AM273" s="77">
        <f t="shared" si="451"/>
        <v>-3257.672538461542</v>
      </c>
      <c r="AN273" s="77">
        <f t="shared" si="451"/>
        <v>321.94779487179585</v>
      </c>
      <c r="AO273" s="77">
        <f t="shared" si="451"/>
        <v>873.27412820512836</v>
      </c>
      <c r="AP273" s="77">
        <f t="shared" si="451"/>
        <v>-2213.4625384615429</v>
      </c>
      <c r="AQ273" s="77">
        <f t="shared" si="451"/>
        <v>0</v>
      </c>
      <c r="AR273" s="77">
        <f t="shared" si="451"/>
        <v>0</v>
      </c>
      <c r="AS273" s="77">
        <f t="shared" si="451"/>
        <v>0</v>
      </c>
      <c r="AT273" s="77">
        <f t="shared" si="451"/>
        <v>0</v>
      </c>
      <c r="AU273" s="77">
        <f t="shared" si="451"/>
        <v>0</v>
      </c>
      <c r="AV273" s="77">
        <f t="shared" si="451"/>
        <v>0</v>
      </c>
      <c r="AW273" s="77">
        <f t="shared" si="451"/>
        <v>0</v>
      </c>
      <c r="AX273" s="77">
        <f t="shared" si="451"/>
        <v>0</v>
      </c>
      <c r="AY273" s="77">
        <f t="shared" si="451"/>
        <v>0</v>
      </c>
      <c r="AZ273" s="77">
        <f t="shared" si="451"/>
        <v>0</v>
      </c>
      <c r="BA273" s="77">
        <f t="shared" si="451"/>
        <v>0</v>
      </c>
      <c r="BB273" s="77">
        <f t="shared" si="451"/>
        <v>0</v>
      </c>
      <c r="BC273" s="77">
        <f t="shared" si="451"/>
        <v>0</v>
      </c>
      <c r="BD273" s="77">
        <f t="shared" si="451"/>
        <v>0</v>
      </c>
      <c r="BE273" s="251"/>
      <c r="BF273" s="162">
        <f t="shared" si="411"/>
        <v>7606.7425897435769</v>
      </c>
      <c r="BG273" s="157">
        <f t="shared" si="412"/>
        <v>18438.464923076914</v>
      </c>
      <c r="BH273" s="157">
        <f t="shared" si="413"/>
        <v>1483.5218205128131</v>
      </c>
      <c r="BI273" s="157">
        <f t="shared" si="414"/>
        <v>-12621.735589743601</v>
      </c>
      <c r="BJ273" s="157">
        <f t="shared" si="415"/>
        <v>-15225.03158974359</v>
      </c>
      <c r="BK273" s="157">
        <f t="shared" si="416"/>
        <v>-2782.9753589743523</v>
      </c>
      <c r="BL273" s="157">
        <f t="shared" si="417"/>
        <v>-6451.9993333333332</v>
      </c>
      <c r="BM273" s="157">
        <f t="shared" si="418"/>
        <v>1690.7308461538469</v>
      </c>
      <c r="BN273" s="157">
        <f t="shared" si="419"/>
        <v>-4275.9131538461606</v>
      </c>
      <c r="BO273" s="157">
        <f t="shared" si="420"/>
        <v>0</v>
      </c>
      <c r="BP273" s="157">
        <f t="shared" si="421"/>
        <v>0</v>
      </c>
      <c r="BQ273" s="157">
        <f t="shared" si="422"/>
        <v>0</v>
      </c>
      <c r="BR273" s="157">
        <f t="shared" si="423"/>
        <v>-12138.19484615389</v>
      </c>
      <c r="BS273" s="157">
        <f t="shared" si="424"/>
        <v>27528.7293333333</v>
      </c>
      <c r="BT273" s="157">
        <f t="shared" si="425"/>
        <v>-30629.742538461545</v>
      </c>
      <c r="BU273" s="157">
        <f t="shared" si="426"/>
        <v>-9037.181641025647</v>
      </c>
      <c r="BV273" s="157">
        <f t="shared" si="427"/>
        <v>0</v>
      </c>
      <c r="BW273" s="157">
        <f t="shared" si="428"/>
        <v>-3101.0132051282435</v>
      </c>
      <c r="BX273" s="157">
        <f t="shared" si="429"/>
        <v>-9037.181641025647</v>
      </c>
      <c r="BY273" s="157">
        <f>IF(Info!$O$3="Q1",$BS273,IF(Info!$O$3="Q2",$BS273+$BT273,IF(Info!$O$3="Q3",$BS273+$BT273+$BU273,$BR273)))</f>
        <v>27528.7293333333</v>
      </c>
      <c r="BZ273" s="157">
        <f>IF(Info!$O$3="Q1",$BS273,IF(Info!$O$3="Q2",$BT273,IF(Info!$O$3="Q3",$BU273,$BV273)))</f>
        <v>27528.7293333333</v>
      </c>
      <c r="CA273" s="48"/>
    </row>
    <row r="274" spans="1:79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x14ac:dyDescent="0.3">
      <c r="A275" s="248"/>
      <c r="B275" s="207" t="s">
        <v>393</v>
      </c>
      <c r="C275" s="250"/>
      <c r="D275" s="210">
        <f>SUM(E275:BD275)</f>
        <v>-56605.313487179432</v>
      </c>
      <c r="E275" s="261">
        <f t="shared" ref="E275:AJ275" si="452">IF(E$136=0,0,E136-E365)</f>
        <v>6888.0771858974385</v>
      </c>
      <c r="F275" s="261">
        <f t="shared" si="452"/>
        <v>-3046.0211474358985</v>
      </c>
      <c r="G275" s="261">
        <f t="shared" si="452"/>
        <v>2614.5218525641067</v>
      </c>
      <c r="H275" s="261">
        <f t="shared" si="452"/>
        <v>-2308.1454807692207</v>
      </c>
      <c r="I275" s="261">
        <f t="shared" si="452"/>
        <v>-242.42414743589688</v>
      </c>
      <c r="J275" s="261">
        <f t="shared" si="452"/>
        <v>258.02751923077813</v>
      </c>
      <c r="K275" s="261">
        <f t="shared" si="452"/>
        <v>-6916.5991474359016</v>
      </c>
      <c r="L275" s="261">
        <f t="shared" si="452"/>
        <v>-4115.3524807692247</v>
      </c>
      <c r="M275" s="261">
        <f t="shared" si="452"/>
        <v>-361.19756410256377</v>
      </c>
      <c r="N275" s="261">
        <f t="shared" si="452"/>
        <v>203.5147692307728</v>
      </c>
      <c r="O275" s="261">
        <f t="shared" si="452"/>
        <v>-2388.344230769233</v>
      </c>
      <c r="P275" s="261">
        <f t="shared" si="452"/>
        <v>-3638.5628974358915</v>
      </c>
      <c r="Q275" s="261">
        <f t="shared" si="452"/>
        <v>-2067.1985641025603</v>
      </c>
      <c r="R275" s="261">
        <f t="shared" si="452"/>
        <v>4725.2013141025709</v>
      </c>
      <c r="S275" s="261">
        <f t="shared" si="452"/>
        <v>-1295.0573525641012</v>
      </c>
      <c r="T275" s="261">
        <f t="shared" si="452"/>
        <v>-2960.327685897435</v>
      </c>
      <c r="U275" s="261">
        <f t="shared" si="452"/>
        <v>-921.09735256409658</v>
      </c>
      <c r="V275" s="261">
        <f t="shared" si="452"/>
        <v>-309.20551923077437</v>
      </c>
      <c r="W275" s="261">
        <f t="shared" si="452"/>
        <v>11215.104814102564</v>
      </c>
      <c r="X275" s="261">
        <f t="shared" si="452"/>
        <v>-2967.4165192307701</v>
      </c>
      <c r="Y275" s="261">
        <f t="shared" si="452"/>
        <v>-2781.4261858974351</v>
      </c>
      <c r="Z275" s="261">
        <f t="shared" si="452"/>
        <v>-5979.0634615384606</v>
      </c>
      <c r="AA275" s="261">
        <f t="shared" si="452"/>
        <v>164.34487179486678</v>
      </c>
      <c r="AB275" s="261">
        <f t="shared" si="452"/>
        <v>2499.8488717948785</v>
      </c>
      <c r="AC275" s="261">
        <f t="shared" si="452"/>
        <v>-2361.1157948718028</v>
      </c>
      <c r="AD275" s="261">
        <f t="shared" si="452"/>
        <v>-4565.26412820513</v>
      </c>
      <c r="AE275" s="261">
        <f t="shared" si="452"/>
        <v>-1804.7392499999987</v>
      </c>
      <c r="AF275" s="261">
        <f t="shared" si="452"/>
        <v>-2232.7505833333307</v>
      </c>
      <c r="AG275" s="261">
        <f t="shared" si="452"/>
        <v>-4143.7025833333319</v>
      </c>
      <c r="AH275" s="261">
        <f t="shared" si="452"/>
        <v>-2524.4915833333325</v>
      </c>
      <c r="AI275" s="261">
        <f t="shared" si="452"/>
        <v>-2881.924044871801</v>
      </c>
      <c r="AJ275" s="261">
        <f t="shared" si="452"/>
        <v>-5588.3173782051235</v>
      </c>
      <c r="AK275" s="261">
        <f t="shared" ref="AK275:BD275" si="453">IF(AK$136=0,0,AK136-AK365)</f>
        <v>-6615.9220448717952</v>
      </c>
      <c r="AL275" s="261">
        <f t="shared" si="453"/>
        <v>-2631.1673782051257</v>
      </c>
      <c r="AM275" s="261">
        <f t="shared" si="453"/>
        <v>678.28087179487193</v>
      </c>
      <c r="AN275" s="261">
        <f t="shared" si="453"/>
        <v>-4631.4311282051331</v>
      </c>
      <c r="AO275" s="261">
        <f t="shared" si="453"/>
        <v>-3530.0657948717962</v>
      </c>
      <c r="AP275" s="261">
        <f t="shared" si="453"/>
        <v>-43.904128205122106</v>
      </c>
      <c r="AQ275" s="261">
        <f t="shared" si="453"/>
        <v>0</v>
      </c>
      <c r="AR275" s="261">
        <f t="shared" si="453"/>
        <v>0</v>
      </c>
      <c r="AS275" s="261">
        <f t="shared" si="453"/>
        <v>0</v>
      </c>
      <c r="AT275" s="261">
        <f t="shared" si="453"/>
        <v>0</v>
      </c>
      <c r="AU275" s="261">
        <f t="shared" si="453"/>
        <v>0</v>
      </c>
      <c r="AV275" s="261">
        <f t="shared" si="453"/>
        <v>0</v>
      </c>
      <c r="AW275" s="261">
        <f t="shared" si="453"/>
        <v>0</v>
      </c>
      <c r="AX275" s="261">
        <f t="shared" si="453"/>
        <v>0</v>
      </c>
      <c r="AY275" s="261">
        <f t="shared" si="453"/>
        <v>0</v>
      </c>
      <c r="AZ275" s="261">
        <f t="shared" si="453"/>
        <v>0</v>
      </c>
      <c r="BA275" s="261">
        <f t="shared" si="453"/>
        <v>0</v>
      </c>
      <c r="BB275" s="261">
        <f t="shared" si="453"/>
        <v>0</v>
      </c>
      <c r="BC275" s="261">
        <f t="shared" si="453"/>
        <v>0</v>
      </c>
      <c r="BD275" s="261">
        <f t="shared" si="453"/>
        <v>0</v>
      </c>
      <c r="BE275" s="251"/>
      <c r="BF275" s="162">
        <f>SUM(E275:H275)</f>
        <v>4148.432410256426</v>
      </c>
      <c r="BG275" s="157">
        <f>SUM(I275:L275)</f>
        <v>-11016.348256410245</v>
      </c>
      <c r="BH275" s="157">
        <f>SUM(M275:Q275)</f>
        <v>-8251.7884871794759</v>
      </c>
      <c r="BI275" s="157">
        <f>SUM(R275:U275)</f>
        <v>-451.28107692306185</v>
      </c>
      <c r="BJ275" s="157">
        <f>SUM(V275:Y275)</f>
        <v>5157.0565897435845</v>
      </c>
      <c r="BK275" s="157">
        <f>SUM(Z275:AD275)</f>
        <v>-10241.249641025648</v>
      </c>
      <c r="BL275" s="157">
        <f>SUM(AE275:AH275)</f>
        <v>-10705.683999999994</v>
      </c>
      <c r="BM275" s="157">
        <f>SUM(AI275:AL275)</f>
        <v>-17717.330846153847</v>
      </c>
      <c r="BN275" s="157">
        <f>SUM(AM275:AQ275)</f>
        <v>-7527.1201794871795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-56605.313487179439</v>
      </c>
      <c r="BS275" s="157">
        <f>SUM(BF275:BH275)</f>
        <v>-15119.704333333295</v>
      </c>
      <c r="BT275" s="157">
        <f>SUM(BI275:BK275)</f>
        <v>-5535.4741282051255</v>
      </c>
      <c r="BU275" s="157">
        <f>SUM(BL275:BN275)</f>
        <v>-35950.135025641022</v>
      </c>
      <c r="BV275" s="157">
        <f>SUM(BO275:BQ275)</f>
        <v>0</v>
      </c>
      <c r="BW275" s="157">
        <f>SUM(BF275:BK275)</f>
        <v>-20655.17846153842</v>
      </c>
      <c r="BX275" s="157">
        <f>SUM(BL275:BQ275)</f>
        <v>-35950.135025641022</v>
      </c>
      <c r="BY275" s="157">
        <f>IF(Info!$O$3="Q1",$BS275,IF(Info!$O$3="Q2",$BS275+$BT275,IF(Info!$O$3="Q3",$BS275+$BT275+$BU275,$BR275)))</f>
        <v>-15119.704333333295</v>
      </c>
      <c r="BZ275" s="157">
        <f>IF(Info!$O$3="Q1",$BS275,IF(Info!$O$3="Q2",$BT275,IF(Info!$O$3="Q3",$BU275,$BV275)))</f>
        <v>-15119.704333333295</v>
      </c>
      <c r="CA275" s="48"/>
    </row>
    <row r="276" spans="1:79" x14ac:dyDescent="0.3">
      <c r="A276" s="248"/>
      <c r="B276" s="160" t="s">
        <v>394</v>
      </c>
      <c r="C276" s="250"/>
      <c r="D276" s="262"/>
      <c r="E276" s="77">
        <f>E275</f>
        <v>6888.0771858974385</v>
      </c>
      <c r="F276" s="77">
        <f t="shared" ref="F276:AK276" si="454">E276+F275</f>
        <v>3842.0560384615401</v>
      </c>
      <c r="G276" s="77">
        <f t="shared" si="454"/>
        <v>6456.5778910256467</v>
      </c>
      <c r="H276" s="77">
        <f t="shared" si="454"/>
        <v>4148.432410256426</v>
      </c>
      <c r="I276" s="77">
        <f t="shared" si="454"/>
        <v>3906.0082628205291</v>
      </c>
      <c r="J276" s="77">
        <f t="shared" si="454"/>
        <v>4164.0357820513073</v>
      </c>
      <c r="K276" s="77">
        <f t="shared" si="454"/>
        <v>-2752.5633653845944</v>
      </c>
      <c r="L276" s="77">
        <f t="shared" si="454"/>
        <v>-6867.9158461538191</v>
      </c>
      <c r="M276" s="77">
        <f t="shared" si="454"/>
        <v>-7229.1134102563828</v>
      </c>
      <c r="N276" s="77">
        <f t="shared" si="454"/>
        <v>-7025.59864102561</v>
      </c>
      <c r="O276" s="77">
        <f t="shared" si="454"/>
        <v>-9413.9428717948431</v>
      </c>
      <c r="P276" s="77">
        <f t="shared" si="454"/>
        <v>-13052.505769230735</v>
      </c>
      <c r="Q276" s="77">
        <f t="shared" si="454"/>
        <v>-15119.704333333295</v>
      </c>
      <c r="R276" s="77">
        <f t="shared" si="454"/>
        <v>-10394.503019230724</v>
      </c>
      <c r="S276" s="77">
        <f t="shared" si="454"/>
        <v>-11689.560371794825</v>
      </c>
      <c r="T276" s="77">
        <f t="shared" si="454"/>
        <v>-14649.88805769226</v>
      </c>
      <c r="U276" s="77">
        <f t="shared" si="454"/>
        <v>-15570.985410256357</v>
      </c>
      <c r="V276" s="77">
        <f t="shared" si="454"/>
        <v>-15880.190929487131</v>
      </c>
      <c r="W276" s="77">
        <f t="shared" si="454"/>
        <v>-4665.0861153845672</v>
      </c>
      <c r="X276" s="77">
        <f t="shared" si="454"/>
        <v>-7632.5026346153372</v>
      </c>
      <c r="Y276" s="77">
        <f t="shared" si="454"/>
        <v>-10413.928820512772</v>
      </c>
      <c r="Z276" s="77">
        <f t="shared" si="454"/>
        <v>-16392.992282051233</v>
      </c>
      <c r="AA276" s="77">
        <f t="shared" si="454"/>
        <v>-16228.647410256366</v>
      </c>
      <c r="AB276" s="77">
        <f t="shared" si="454"/>
        <v>-13728.798538461488</v>
      </c>
      <c r="AC276" s="77">
        <f t="shared" si="454"/>
        <v>-16089.91433333329</v>
      </c>
      <c r="AD276" s="77">
        <f t="shared" si="454"/>
        <v>-20655.17846153842</v>
      </c>
      <c r="AE276" s="77">
        <f t="shared" si="454"/>
        <v>-22459.917711538419</v>
      </c>
      <c r="AF276" s="77">
        <f t="shared" si="454"/>
        <v>-24692.66829487175</v>
      </c>
      <c r="AG276" s="77">
        <f t="shared" si="454"/>
        <v>-28836.370878205082</v>
      </c>
      <c r="AH276" s="77">
        <f t="shared" si="454"/>
        <v>-31360.862461538414</v>
      </c>
      <c r="AI276" s="77">
        <f t="shared" si="454"/>
        <v>-34242.786506410215</v>
      </c>
      <c r="AJ276" s="77">
        <f t="shared" si="454"/>
        <v>-39831.103884615339</v>
      </c>
      <c r="AK276" s="77">
        <f t="shared" si="454"/>
        <v>-46447.025929487136</v>
      </c>
      <c r="AL276" s="77">
        <f t="shared" ref="AL276:BQ276" si="455">AK276+AL275</f>
        <v>-49078.193307692258</v>
      </c>
      <c r="AM276" s="77">
        <f t="shared" si="455"/>
        <v>-48399.912435897386</v>
      </c>
      <c r="AN276" s="77">
        <f t="shared" si="455"/>
        <v>-53031.343564102521</v>
      </c>
      <c r="AO276" s="77">
        <f t="shared" si="455"/>
        <v>-56561.409358974313</v>
      </c>
      <c r="AP276" s="77">
        <f t="shared" si="455"/>
        <v>-56605.313487179432</v>
      </c>
      <c r="AQ276" s="77">
        <f t="shared" si="455"/>
        <v>-56605.313487179432</v>
      </c>
      <c r="AR276" s="77">
        <f t="shared" si="455"/>
        <v>-56605.313487179432</v>
      </c>
      <c r="AS276" s="77">
        <f t="shared" si="455"/>
        <v>-56605.313487179432</v>
      </c>
      <c r="AT276" s="77">
        <f t="shared" si="455"/>
        <v>-56605.313487179432</v>
      </c>
      <c r="AU276" s="77">
        <f t="shared" si="455"/>
        <v>-56605.313487179432</v>
      </c>
      <c r="AV276" s="77">
        <f t="shared" si="455"/>
        <v>-56605.313487179432</v>
      </c>
      <c r="AW276" s="77">
        <f t="shared" si="455"/>
        <v>-56605.313487179432</v>
      </c>
      <c r="AX276" s="77">
        <f t="shared" si="455"/>
        <v>-56605.313487179432</v>
      </c>
      <c r="AY276" s="77">
        <f t="shared" si="455"/>
        <v>-56605.313487179432</v>
      </c>
      <c r="AZ276" s="77">
        <f t="shared" si="455"/>
        <v>-56605.313487179432</v>
      </c>
      <c r="BA276" s="77">
        <f t="shared" si="455"/>
        <v>-56605.313487179432</v>
      </c>
      <c r="BB276" s="77">
        <f t="shared" si="455"/>
        <v>-56605.313487179432</v>
      </c>
      <c r="BC276" s="77">
        <f t="shared" si="455"/>
        <v>-56605.313487179432</v>
      </c>
      <c r="BD276" s="77">
        <f t="shared" si="455"/>
        <v>-56605.313487179432</v>
      </c>
      <c r="BE276" s="251"/>
      <c r="BF276" s="212">
        <f>BF275</f>
        <v>4148.432410256426</v>
      </c>
      <c r="BG276" s="161">
        <f t="shared" ref="BG276:BQ276" si="456">BF276+BG275</f>
        <v>-6867.9158461538191</v>
      </c>
      <c r="BH276" s="161">
        <f t="shared" si="456"/>
        <v>-15119.704333333295</v>
      </c>
      <c r="BI276" s="161">
        <f t="shared" si="456"/>
        <v>-15570.985410256357</v>
      </c>
      <c r="BJ276" s="161">
        <f t="shared" si="456"/>
        <v>-10413.928820512772</v>
      </c>
      <c r="BK276" s="161">
        <f t="shared" si="456"/>
        <v>-20655.17846153842</v>
      </c>
      <c r="BL276" s="161">
        <f t="shared" si="456"/>
        <v>-31360.862461538414</v>
      </c>
      <c r="BM276" s="161">
        <f t="shared" si="456"/>
        <v>-49078.193307692258</v>
      </c>
      <c r="BN276" s="161">
        <f t="shared" si="456"/>
        <v>-56605.313487179439</v>
      </c>
      <c r="BO276" s="161">
        <f t="shared" si="456"/>
        <v>-56605.313487179439</v>
      </c>
      <c r="BP276" s="161">
        <f t="shared" si="456"/>
        <v>-56605.313487179439</v>
      </c>
      <c r="BQ276" s="161">
        <f t="shared" si="456"/>
        <v>-56605.313487179439</v>
      </c>
      <c r="BR276" s="157"/>
      <c r="BS276" s="161">
        <f>BS275</f>
        <v>-15119.704333333295</v>
      </c>
      <c r="BT276" s="161">
        <f>BS276+BT275</f>
        <v>-20655.17846153842</v>
      </c>
      <c r="BU276" s="161">
        <f>BT276+BU275</f>
        <v>-56605.313487179446</v>
      </c>
      <c r="BV276" s="161">
        <f>BU276+BV275</f>
        <v>-56605.313487179446</v>
      </c>
      <c r="BW276" s="157">
        <f>BT276</f>
        <v>-20655.17846153842</v>
      </c>
      <c r="BX276" s="157">
        <f>BV276</f>
        <v>-56605.313487179446</v>
      </c>
      <c r="BY276" s="157"/>
      <c r="BZ276" s="157"/>
      <c r="CA276" s="48"/>
    </row>
    <row r="277" spans="1:79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7.2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21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7.2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8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5.6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x14ac:dyDescent="0.3">
      <c r="A283" s="269"/>
      <c r="B283" s="78" t="s">
        <v>397</v>
      </c>
      <c r="C283" s="52">
        <f>Info!$AJ3</f>
        <v>5.2</v>
      </c>
      <c r="D283" s="161">
        <f t="shared" ref="D283:D292" si="457">SUM(E283:BD283)</f>
        <v>30883.360000000001</v>
      </c>
      <c r="E283" s="215">
        <f>SUM(Paniglgasse:Landstrasser_Hauptstrasse!E283)</f>
        <v>0</v>
      </c>
      <c r="F283" s="215">
        <f>SUM(Paniglgasse:Landstrasser_Hauptstrasse!F283)</f>
        <v>0</v>
      </c>
      <c r="G283" s="215">
        <f>SUM(Paniglgasse:Landstrasser_Hauptstrasse!G283)</f>
        <v>0</v>
      </c>
      <c r="H283" s="215">
        <f>SUM(Paniglgasse:Landstrasser_Hauptstrasse!H283)</f>
        <v>2721.95</v>
      </c>
      <c r="I283" s="215">
        <f>SUM(Paniglgasse:Landstrasser_Hauptstrasse!I283)</f>
        <v>100</v>
      </c>
      <c r="J283" s="215">
        <f>SUM(Paniglgasse:Landstrasser_Hauptstrasse!J283)</f>
        <v>0</v>
      </c>
      <c r="K283" s="215">
        <f>SUM(Paniglgasse:Landstrasser_Hauptstrasse!K283)</f>
        <v>0</v>
      </c>
      <c r="L283" s="215">
        <f>SUM(Paniglgasse:Landstrasser_Hauptstrasse!L283)</f>
        <v>0</v>
      </c>
      <c r="M283" s="215">
        <f>SUM(Paniglgasse:Landstrasser_Hauptstrasse!M283)</f>
        <v>2729.15</v>
      </c>
      <c r="N283" s="215">
        <f>SUM(Paniglgasse:Landstrasser_Hauptstrasse!N283)</f>
        <v>150</v>
      </c>
      <c r="O283" s="215">
        <f>SUM(Paniglgasse:Landstrasser_Hauptstrasse!O283)</f>
        <v>0</v>
      </c>
      <c r="P283" s="215">
        <f>SUM(Paniglgasse:Landstrasser_Hauptstrasse!P283)</f>
        <v>0</v>
      </c>
      <c r="Q283" s="215">
        <f>SUM(Paniglgasse:Landstrasser_Hauptstrasse!Q283)</f>
        <v>0</v>
      </c>
      <c r="R283" s="215">
        <f>SUM(Paniglgasse:Landstrasser_Hauptstrasse!R283)</f>
        <v>3206.75</v>
      </c>
      <c r="S283" s="215">
        <f>SUM(Paniglgasse:Landstrasser_Hauptstrasse!S283)</f>
        <v>400</v>
      </c>
      <c r="T283" s="215">
        <f>SUM(Paniglgasse:Landstrasser_Hauptstrasse!T283)</f>
        <v>0</v>
      </c>
      <c r="U283" s="215">
        <f>SUM(Paniglgasse:Landstrasser_Hauptstrasse!U283)</f>
        <v>0</v>
      </c>
      <c r="V283" s="215">
        <f>SUM(Paniglgasse:Landstrasser_Hauptstrasse!V283)</f>
        <v>0</v>
      </c>
      <c r="W283" s="215">
        <f>SUM(Paniglgasse:Landstrasser_Hauptstrasse!W283)</f>
        <v>3398.21</v>
      </c>
      <c r="X283" s="215">
        <f>SUM(Paniglgasse:Landstrasser_Hauptstrasse!X283)</f>
        <v>350</v>
      </c>
      <c r="Y283" s="215">
        <f>SUM(Paniglgasse:Landstrasser_Hauptstrasse!Y283)</f>
        <v>0</v>
      </c>
      <c r="Z283" s="215">
        <f>SUM(Paniglgasse:Landstrasser_Hauptstrasse!Z283)</f>
        <v>0</v>
      </c>
      <c r="AA283" s="215">
        <f>SUM(Paniglgasse:Landstrasser_Hauptstrasse!AA283)</f>
        <v>0</v>
      </c>
      <c r="AB283" s="215">
        <f>SUM(Paniglgasse:Landstrasser_Hauptstrasse!AB283)</f>
        <v>3181.49</v>
      </c>
      <c r="AC283" s="215">
        <f>SUM(Paniglgasse:Landstrasser_Hauptstrasse!AC283)</f>
        <v>100</v>
      </c>
      <c r="AD283" s="215">
        <f>SUM(Paniglgasse:Landstrasser_Hauptstrasse!AD283)</f>
        <v>0</v>
      </c>
      <c r="AE283" s="215">
        <f>SUM(Paniglgasse:Landstrasser_Hauptstrasse!AE283)</f>
        <v>0</v>
      </c>
      <c r="AF283" s="215">
        <f>SUM(Paniglgasse:Landstrasser_Hauptstrasse!AF283)</f>
        <v>0</v>
      </c>
      <c r="AG283" s="215">
        <f>SUM(Paniglgasse:Landstrasser_Hauptstrasse!AG283)</f>
        <v>2362.29</v>
      </c>
      <c r="AH283" s="215">
        <f>SUM(Paniglgasse:Landstrasser_Hauptstrasse!AH283)</f>
        <v>0</v>
      </c>
      <c r="AI283" s="215">
        <f>SUM(Paniglgasse:Landstrasser_Hauptstrasse!AI283)</f>
        <v>0</v>
      </c>
      <c r="AJ283" s="215">
        <f>SUM(Paniglgasse:Landstrasser_Hauptstrasse!AJ283)</f>
        <v>0</v>
      </c>
      <c r="AK283" s="215">
        <f>SUM(Paniglgasse:Landstrasser_Hauptstrasse!AK283)</f>
        <v>0</v>
      </c>
      <c r="AL283" s="215">
        <f>SUM(Paniglgasse:Landstrasser_Hauptstrasse!AL283)</f>
        <v>0</v>
      </c>
      <c r="AM283" s="215">
        <f>SUM(Paniglgasse:Landstrasser_Hauptstrasse!AM283)</f>
        <v>2939.5</v>
      </c>
      <c r="AN283" s="215">
        <f>SUM(Paniglgasse:Landstrasser_Hauptstrasse!AN283)</f>
        <v>100</v>
      </c>
      <c r="AO283" s="215">
        <f>SUM(Paniglgasse:Landstrasser_Hauptstrasse!AO283)</f>
        <v>0</v>
      </c>
      <c r="AP283" s="215">
        <f>SUM(Paniglgasse:Landstrasser_Hauptstrasse!AP283)</f>
        <v>0</v>
      </c>
      <c r="AQ283" s="215">
        <f>SUM(Paniglgasse:Landstrasser_Hauptstrasse!AQ283)</f>
        <v>0</v>
      </c>
      <c r="AR283" s="215">
        <f>SUM(Paniglgasse:Landstrasser_Hauptstrasse!AR283)</f>
        <v>3099.32</v>
      </c>
      <c r="AS283" s="215">
        <f>SUM(Paniglgasse:Landstrasser_Hauptstrasse!AS283)</f>
        <v>150</v>
      </c>
      <c r="AT283" s="215">
        <f>SUM(Paniglgasse:Landstrasser_Hauptstrasse!AT283)</f>
        <v>0</v>
      </c>
      <c r="AU283" s="215">
        <f>SUM(Paniglgasse:Landstrasser_Hauptstrasse!AU283)</f>
        <v>0</v>
      </c>
      <c r="AV283" s="215">
        <f>SUM(Paniglgasse:Landstrasser_Hauptstrasse!AV283)</f>
        <v>0</v>
      </c>
      <c r="AW283" s="215">
        <f>SUM(Paniglgasse:Landstrasser_Hauptstrasse!AW283)</f>
        <v>3190.9700000000003</v>
      </c>
      <c r="AX283" s="215">
        <f>SUM(Paniglgasse:Landstrasser_Hauptstrasse!AX283)</f>
        <v>100</v>
      </c>
      <c r="AY283" s="215">
        <f>SUM(Paniglgasse:Landstrasser_Hauptstrasse!AY283)</f>
        <v>0</v>
      </c>
      <c r="AZ283" s="215">
        <f>SUM(Paniglgasse:Landstrasser_Hauptstrasse!AZ283)</f>
        <v>0</v>
      </c>
      <c r="BA283" s="215">
        <f>SUM(Paniglgasse:Landstrasser_Hauptstrasse!BA283)</f>
        <v>0</v>
      </c>
      <c r="BB283" s="215">
        <f>SUM(Paniglgasse:Landstrasser_Hauptstrasse!BB283)</f>
        <v>2603.73</v>
      </c>
      <c r="BC283" s="215">
        <f>SUM(Paniglgasse:Landstrasser_Hauptstrasse!BC283)</f>
        <v>0</v>
      </c>
      <c r="BD283" s="215">
        <f>SUM(Paniglgasse:Landstrasser_Hauptstrasse!BD283)</f>
        <v>0</v>
      </c>
      <c r="BE283" s="271"/>
      <c r="BF283" s="163">
        <f t="shared" ref="BF283:BF292" si="458">SUM(E283:H283)</f>
        <v>2721.95</v>
      </c>
      <c r="BG283" s="77">
        <f t="shared" ref="BG283:BG292" si="459">SUM(I283:L283)</f>
        <v>100</v>
      </c>
      <c r="BH283" s="77">
        <f t="shared" ref="BH283:BH292" si="460">SUM(M283:Q283)</f>
        <v>2879.15</v>
      </c>
      <c r="BI283" s="77">
        <f t="shared" ref="BI283:BI292" si="461">SUM(R283:U283)</f>
        <v>3606.75</v>
      </c>
      <c r="BJ283" s="77">
        <f t="shared" ref="BJ283:BJ292" si="462">SUM(V283:Y283)</f>
        <v>3748.21</v>
      </c>
      <c r="BK283" s="77">
        <f t="shared" ref="BK283:BK292" si="463">SUM(Z283:AD283)</f>
        <v>3281.49</v>
      </c>
      <c r="BL283" s="77">
        <f t="shared" ref="BL283:BL292" si="464">SUM(AE283:AH283)</f>
        <v>2362.29</v>
      </c>
      <c r="BM283" s="77">
        <f t="shared" ref="BM283:BM292" si="465">SUM(AI283:AL283)</f>
        <v>0</v>
      </c>
      <c r="BN283" s="77">
        <f t="shared" ref="BN283:BN292" si="466">SUM(AM283:AQ283)</f>
        <v>3039.5</v>
      </c>
      <c r="BO283" s="77">
        <f t="shared" ref="BO283:BO292" si="467">SUM(AR283:AU283)</f>
        <v>3249.32</v>
      </c>
      <c r="BP283" s="77">
        <f t="shared" ref="BP283:BP292" si="468">SUM(AV283:AY283)</f>
        <v>3290.9700000000003</v>
      </c>
      <c r="BQ283" s="77">
        <f t="shared" ref="BQ283:BQ292" si="469">SUM(AZ283:BD283)</f>
        <v>2603.73</v>
      </c>
      <c r="BR283" s="157">
        <f t="shared" ref="BR283:BR292" si="470">SUM(BF283:BQ283)</f>
        <v>30883.360000000001</v>
      </c>
      <c r="BS283" s="77">
        <f t="shared" ref="BS283:BS292" si="471">SUM(BF283:BH283)</f>
        <v>5701.1</v>
      </c>
      <c r="BT283" s="77">
        <f t="shared" ref="BT283:BT292" si="472">SUM(BI283:BK283)</f>
        <v>10636.45</v>
      </c>
      <c r="BU283" s="77">
        <f t="shared" ref="BU283:BU292" si="473">SUM(BL283:BN283)</f>
        <v>5401.79</v>
      </c>
      <c r="BV283" s="77">
        <f t="shared" ref="BV283:BV292" si="474">SUM(BO283:BQ283)</f>
        <v>9144.02</v>
      </c>
      <c r="BW283" s="77">
        <f t="shared" ref="BW283:BW292" si="475">SUM(BF283:BK283)</f>
        <v>16337.550000000001</v>
      </c>
      <c r="BX283" s="77">
        <f t="shared" ref="BX283:BX292" si="476">SUM(BL283:BQ283)</f>
        <v>14545.810000000001</v>
      </c>
      <c r="BY283" s="77">
        <f>IF(Info!$O$3="Q1",$BS283,IF(Info!$O$3="Q2",$BS283+$BT283,IF(Info!$O$3="Q3",$BS283+$BT283+$BU283,$BR283)))</f>
        <v>5701.1</v>
      </c>
      <c r="BZ283" s="77">
        <f>IF(Info!$O$3="Q1",$BS283,IF(Info!$O$3="Q2",$BT283,IF(Info!$O$3="Q3",$BU283,$BV283)))</f>
        <v>5701.1</v>
      </c>
      <c r="CA283" s="49"/>
    </row>
    <row r="284" spans="1:79" x14ac:dyDescent="0.3">
      <c r="A284" s="269"/>
      <c r="B284" s="78" t="s">
        <v>398</v>
      </c>
      <c r="C284" s="52">
        <f>Info!$AJ5</f>
        <v>2.4</v>
      </c>
      <c r="D284" s="161">
        <f t="shared" si="457"/>
        <v>29520.700000000004</v>
      </c>
      <c r="E284" s="215">
        <f>SUM(Paniglgasse:Landstrasser_Hauptstrasse!E284)</f>
        <v>572.80999999999995</v>
      </c>
      <c r="F284" s="215">
        <f>SUM(Paniglgasse:Landstrasser_Hauptstrasse!F284)</f>
        <v>640.16999999999996</v>
      </c>
      <c r="G284" s="215">
        <f>SUM(Paniglgasse:Landstrasser_Hauptstrasse!G284)</f>
        <v>478.81</v>
      </c>
      <c r="H284" s="215">
        <f>SUM(Paniglgasse:Landstrasser_Hauptstrasse!H284)</f>
        <v>0</v>
      </c>
      <c r="I284" s="215">
        <f>SUM(Paniglgasse:Landstrasser_Hauptstrasse!I284)</f>
        <v>569.25</v>
      </c>
      <c r="J284" s="215">
        <f>SUM(Paniglgasse:Landstrasser_Hauptstrasse!J284)</f>
        <v>606.15</v>
      </c>
      <c r="K284" s="215">
        <f>SUM(Paniglgasse:Landstrasser_Hauptstrasse!K284)</f>
        <v>493.02</v>
      </c>
      <c r="L284" s="215">
        <f>SUM(Paniglgasse:Landstrasser_Hauptstrasse!L284)</f>
        <v>475.31</v>
      </c>
      <c r="M284" s="215">
        <f>SUM(Paniglgasse:Landstrasser_Hauptstrasse!M284)</f>
        <v>0</v>
      </c>
      <c r="N284" s="215">
        <f>SUM(Paniglgasse:Landstrasser_Hauptstrasse!N284)</f>
        <v>601.48</v>
      </c>
      <c r="O284" s="215">
        <f>SUM(Paniglgasse:Landstrasser_Hauptstrasse!O284)</f>
        <v>818.28</v>
      </c>
      <c r="P284" s="215">
        <f>SUM(Paniglgasse:Landstrasser_Hauptstrasse!P284)</f>
        <v>743.68000000000006</v>
      </c>
      <c r="Q284" s="215">
        <f>SUM(Paniglgasse:Landstrasser_Hauptstrasse!Q284)</f>
        <v>486.57</v>
      </c>
      <c r="R284" s="215">
        <f>SUM(Paniglgasse:Landstrasser_Hauptstrasse!R284)</f>
        <v>0</v>
      </c>
      <c r="S284" s="215">
        <f>SUM(Paniglgasse:Landstrasser_Hauptstrasse!S284)</f>
        <v>752.2</v>
      </c>
      <c r="T284" s="215">
        <f>SUM(Paniglgasse:Landstrasser_Hauptstrasse!T284)</f>
        <v>884.69</v>
      </c>
      <c r="U284" s="215">
        <f>SUM(Paniglgasse:Landstrasser_Hauptstrasse!U284)</f>
        <v>852.11</v>
      </c>
      <c r="V284" s="215">
        <f>SUM(Paniglgasse:Landstrasser_Hauptstrasse!V284)</f>
        <v>700.46</v>
      </c>
      <c r="W284" s="215">
        <f>SUM(Paniglgasse:Landstrasser_Hauptstrasse!W284)</f>
        <v>0</v>
      </c>
      <c r="X284" s="215">
        <f>SUM(Paniglgasse:Landstrasser_Hauptstrasse!X284)</f>
        <v>857.7</v>
      </c>
      <c r="Y284" s="215">
        <f>SUM(Paniglgasse:Landstrasser_Hauptstrasse!Y284)</f>
        <v>823.94</v>
      </c>
      <c r="Z284" s="215">
        <f>SUM(Paniglgasse:Landstrasser_Hauptstrasse!Z284)</f>
        <v>775.83</v>
      </c>
      <c r="AA284" s="215">
        <f>SUM(Paniglgasse:Landstrasser_Hauptstrasse!AA284)</f>
        <v>705.22</v>
      </c>
      <c r="AB284" s="215">
        <f>SUM(Paniglgasse:Landstrasser_Hauptstrasse!AB284)</f>
        <v>0</v>
      </c>
      <c r="AC284" s="215">
        <f>SUM(Paniglgasse:Landstrasser_Hauptstrasse!AC284)</f>
        <v>989.8</v>
      </c>
      <c r="AD284" s="215">
        <f>SUM(Paniglgasse:Landstrasser_Hauptstrasse!AD284)</f>
        <v>698.14</v>
      </c>
      <c r="AE284" s="215">
        <f>SUM(Paniglgasse:Landstrasser_Hauptstrasse!AE284)</f>
        <v>557.83000000000004</v>
      </c>
      <c r="AF284" s="215">
        <f>SUM(Paniglgasse:Landstrasser_Hauptstrasse!AF284)</f>
        <v>502.31</v>
      </c>
      <c r="AG284" s="215">
        <f>SUM(Paniglgasse:Landstrasser_Hauptstrasse!AG284)</f>
        <v>0</v>
      </c>
      <c r="AH284" s="215">
        <f>SUM(Paniglgasse:Landstrasser_Hauptstrasse!AH284)</f>
        <v>872.12</v>
      </c>
      <c r="AI284" s="215">
        <f>SUM(Paniglgasse:Landstrasser_Hauptstrasse!AI284)</f>
        <v>709.35</v>
      </c>
      <c r="AJ284" s="215">
        <f>SUM(Paniglgasse:Landstrasser_Hauptstrasse!AJ284)</f>
        <v>605.21</v>
      </c>
      <c r="AK284" s="215">
        <f>SUM(Paniglgasse:Landstrasser_Hauptstrasse!AK284)</f>
        <v>594.64</v>
      </c>
      <c r="AL284" s="215">
        <f>SUM(Paniglgasse:Landstrasser_Hauptstrasse!AL284)</f>
        <v>489.31</v>
      </c>
      <c r="AM284" s="215">
        <f>SUM(Paniglgasse:Landstrasser_Hauptstrasse!AM284)</f>
        <v>0</v>
      </c>
      <c r="AN284" s="215">
        <f>SUM(Paniglgasse:Landstrasser_Hauptstrasse!AN284)</f>
        <v>793.96</v>
      </c>
      <c r="AO284" s="215">
        <f>SUM(Paniglgasse:Landstrasser_Hauptstrasse!AO284)</f>
        <v>935.55</v>
      </c>
      <c r="AP284" s="215">
        <f>SUM(Paniglgasse:Landstrasser_Hauptstrasse!AP284)</f>
        <v>808.62</v>
      </c>
      <c r="AQ284" s="215">
        <f>SUM(Paniglgasse:Landstrasser_Hauptstrasse!AQ284)</f>
        <v>484.01</v>
      </c>
      <c r="AR284" s="215">
        <f>SUM(Paniglgasse:Landstrasser_Hauptstrasse!AR284)</f>
        <v>0</v>
      </c>
      <c r="AS284" s="215">
        <f>SUM(Paniglgasse:Landstrasser_Hauptstrasse!AS284)</f>
        <v>966.13</v>
      </c>
      <c r="AT284" s="215">
        <f>SUM(Paniglgasse:Landstrasser_Hauptstrasse!AT284)</f>
        <v>817.86</v>
      </c>
      <c r="AU284" s="215">
        <f>SUM(Paniglgasse:Landstrasser_Hauptstrasse!AU284)</f>
        <v>729.36</v>
      </c>
      <c r="AV284" s="215">
        <f>SUM(Paniglgasse:Landstrasser_Hauptstrasse!AV284)</f>
        <v>568.47</v>
      </c>
      <c r="AW284" s="215">
        <f>SUM(Paniglgasse:Landstrasser_Hauptstrasse!AW284)</f>
        <v>0</v>
      </c>
      <c r="AX284" s="215">
        <f>SUM(Paniglgasse:Landstrasser_Hauptstrasse!AX284)</f>
        <v>1024.74</v>
      </c>
      <c r="AY284" s="215">
        <f>SUM(Paniglgasse:Landstrasser_Hauptstrasse!AY284)</f>
        <v>929.49</v>
      </c>
      <c r="AZ284" s="215">
        <f>SUM(Paniglgasse:Landstrasser_Hauptstrasse!AZ284)</f>
        <v>829.46</v>
      </c>
      <c r="BA284" s="215">
        <f>SUM(Paniglgasse:Landstrasser_Hauptstrasse!BA284)</f>
        <v>619.24</v>
      </c>
      <c r="BB284" s="215">
        <f>SUM(Paniglgasse:Landstrasser_Hauptstrasse!BB284)</f>
        <v>0</v>
      </c>
      <c r="BC284" s="215">
        <f>SUM(Paniglgasse:Landstrasser_Hauptstrasse!BC284)</f>
        <v>657.7</v>
      </c>
      <c r="BD284" s="215">
        <f>SUM(Paniglgasse:Landstrasser_Hauptstrasse!BD284)</f>
        <v>499.72</v>
      </c>
      <c r="BE284" s="271"/>
      <c r="BF284" s="163">
        <f t="shared" si="458"/>
        <v>1691.79</v>
      </c>
      <c r="BG284" s="77">
        <f t="shared" si="459"/>
        <v>2143.73</v>
      </c>
      <c r="BH284" s="77">
        <f t="shared" si="460"/>
        <v>2650.01</v>
      </c>
      <c r="BI284" s="77">
        <f t="shared" si="461"/>
        <v>2489</v>
      </c>
      <c r="BJ284" s="77">
        <f t="shared" si="462"/>
        <v>2382.1000000000004</v>
      </c>
      <c r="BK284" s="77">
        <f t="shared" si="463"/>
        <v>3168.9900000000002</v>
      </c>
      <c r="BL284" s="77">
        <f t="shared" si="464"/>
        <v>1932.2600000000002</v>
      </c>
      <c r="BM284" s="77">
        <f t="shared" si="465"/>
        <v>2398.5099999999998</v>
      </c>
      <c r="BN284" s="77">
        <f t="shared" si="466"/>
        <v>3022.1400000000003</v>
      </c>
      <c r="BO284" s="77">
        <f t="shared" si="467"/>
        <v>2513.35</v>
      </c>
      <c r="BP284" s="77">
        <f t="shared" si="468"/>
        <v>2522.6999999999998</v>
      </c>
      <c r="BQ284" s="77">
        <f t="shared" si="469"/>
        <v>2606.12</v>
      </c>
      <c r="BR284" s="157">
        <f t="shared" si="470"/>
        <v>29520.699999999997</v>
      </c>
      <c r="BS284" s="77">
        <f t="shared" si="471"/>
        <v>6485.5300000000007</v>
      </c>
      <c r="BT284" s="77">
        <f t="shared" si="472"/>
        <v>8040.09</v>
      </c>
      <c r="BU284" s="77">
        <f t="shared" si="473"/>
        <v>7352.9100000000008</v>
      </c>
      <c r="BV284" s="77">
        <f t="shared" si="474"/>
        <v>7642.1699999999992</v>
      </c>
      <c r="BW284" s="77">
        <f t="shared" si="475"/>
        <v>14525.62</v>
      </c>
      <c r="BX284" s="77">
        <f t="shared" si="476"/>
        <v>14995.079999999998</v>
      </c>
      <c r="BY284" s="77">
        <f>IF(Info!$O$3="Q1",$BS284,IF(Info!$O$3="Q2",$BS284+$BT284,IF(Info!$O$3="Q3",$BS284+$BT284+$BU284,$BR284)))</f>
        <v>6485.5300000000007</v>
      </c>
      <c r="BZ284" s="77">
        <f>IF(Info!$O$3="Q1",$BS284,IF(Info!$O$3="Q2",$BT284,IF(Info!$O$3="Q3",$BU284,$BV284)))</f>
        <v>6485.5300000000007</v>
      </c>
      <c r="CA284" s="49"/>
    </row>
    <row r="285" spans="1:79" x14ac:dyDescent="0.3">
      <c r="A285" s="269"/>
      <c r="B285" s="78" t="s">
        <v>399</v>
      </c>
      <c r="C285" s="52">
        <f>Info!$AJ4</f>
        <v>5.2</v>
      </c>
      <c r="D285" s="161">
        <f t="shared" si="457"/>
        <v>1811.4399999999998</v>
      </c>
      <c r="E285" s="215">
        <f>SUM(Paniglgasse:Landstrasser_Hauptstrasse!E285)</f>
        <v>54.44</v>
      </c>
      <c r="F285" s="215">
        <f>SUM(Paniglgasse:Landstrasser_Hauptstrasse!F285)</f>
        <v>60.03</v>
      </c>
      <c r="G285" s="215">
        <f>SUM(Paniglgasse:Landstrasser_Hauptstrasse!G285)</f>
        <v>0</v>
      </c>
      <c r="H285" s="215">
        <f>SUM(Paniglgasse:Landstrasser_Hauptstrasse!H285)</f>
        <v>61.08</v>
      </c>
      <c r="I285" s="215">
        <f>SUM(Paniglgasse:Landstrasser_Hauptstrasse!I285)</f>
        <v>64.44</v>
      </c>
      <c r="J285" s="215">
        <f>SUM(Paniglgasse:Landstrasser_Hauptstrasse!J285)</f>
        <v>24.49</v>
      </c>
      <c r="K285" s="215">
        <f>SUM(Paniglgasse:Landstrasser_Hauptstrasse!K285)</f>
        <v>0</v>
      </c>
      <c r="L285" s="215">
        <f>SUM(Paniglgasse:Landstrasser_Hauptstrasse!L285)</f>
        <v>0</v>
      </c>
      <c r="M285" s="215">
        <f>SUM(Paniglgasse:Landstrasser_Hauptstrasse!M285)</f>
        <v>59.28</v>
      </c>
      <c r="N285" s="215">
        <f>SUM(Paniglgasse:Landstrasser_Hauptstrasse!N285)</f>
        <v>40.31</v>
      </c>
      <c r="O285" s="215">
        <f>SUM(Paniglgasse:Landstrasser_Hauptstrasse!O285)</f>
        <v>59.480000000000004</v>
      </c>
      <c r="P285" s="215">
        <f>SUM(Paniglgasse:Landstrasser_Hauptstrasse!P285)</f>
        <v>0</v>
      </c>
      <c r="Q285" s="215">
        <f>SUM(Paniglgasse:Landstrasser_Hauptstrasse!Q285)</f>
        <v>0</v>
      </c>
      <c r="R285" s="215">
        <f>SUM(Paniglgasse:Landstrasser_Hauptstrasse!R285)</f>
        <v>62.67</v>
      </c>
      <c r="S285" s="215">
        <f>SUM(Paniglgasse:Landstrasser_Hauptstrasse!S285)</f>
        <v>58.92</v>
      </c>
      <c r="T285" s="215">
        <f>SUM(Paniglgasse:Landstrasser_Hauptstrasse!T285)</f>
        <v>61.86</v>
      </c>
      <c r="U285" s="215">
        <f>SUM(Paniglgasse:Landstrasser_Hauptstrasse!U285)</f>
        <v>0</v>
      </c>
      <c r="V285" s="215">
        <f>SUM(Paniglgasse:Landstrasser_Hauptstrasse!V285)</f>
        <v>0</v>
      </c>
      <c r="W285" s="215">
        <f>SUM(Paniglgasse:Landstrasser_Hauptstrasse!W285)</f>
        <v>55.85</v>
      </c>
      <c r="X285" s="215">
        <f>SUM(Paniglgasse:Landstrasser_Hauptstrasse!X285)</f>
        <v>59.629999999999995</v>
      </c>
      <c r="Y285" s="215">
        <f>SUM(Paniglgasse:Landstrasser_Hauptstrasse!Y285)</f>
        <v>65.63</v>
      </c>
      <c r="Z285" s="215">
        <f>SUM(Paniglgasse:Landstrasser_Hauptstrasse!Z285)</f>
        <v>0</v>
      </c>
      <c r="AA285" s="215">
        <f>SUM(Paniglgasse:Landstrasser_Hauptstrasse!AA285)</f>
        <v>0</v>
      </c>
      <c r="AB285" s="215">
        <f>SUM(Paniglgasse:Landstrasser_Hauptstrasse!AB285)</f>
        <v>58.06</v>
      </c>
      <c r="AC285" s="215">
        <f>SUM(Paniglgasse:Landstrasser_Hauptstrasse!AC285)</f>
        <v>62.31</v>
      </c>
      <c r="AD285" s="215">
        <f>SUM(Paniglgasse:Landstrasser_Hauptstrasse!AD285)</f>
        <v>61.8</v>
      </c>
      <c r="AE285" s="215">
        <f>SUM(Paniglgasse:Landstrasser_Hauptstrasse!AE285)</f>
        <v>0</v>
      </c>
      <c r="AF285" s="215">
        <f>SUM(Paniglgasse:Landstrasser_Hauptstrasse!AF285)</f>
        <v>0</v>
      </c>
      <c r="AG285" s="215">
        <f>SUM(Paniglgasse:Landstrasser_Hauptstrasse!AG285)</f>
        <v>64.22</v>
      </c>
      <c r="AH285" s="215">
        <f>SUM(Paniglgasse:Landstrasser_Hauptstrasse!AH285)</f>
        <v>64.23</v>
      </c>
      <c r="AI285" s="215">
        <f>SUM(Paniglgasse:Landstrasser_Hauptstrasse!AI285)</f>
        <v>40</v>
      </c>
      <c r="AJ285" s="215">
        <f>SUM(Paniglgasse:Landstrasser_Hauptstrasse!AJ285)</f>
        <v>0</v>
      </c>
      <c r="AK285" s="215">
        <f>SUM(Paniglgasse:Landstrasser_Hauptstrasse!AK285)</f>
        <v>0</v>
      </c>
      <c r="AL285" s="215">
        <f>SUM(Paniglgasse:Landstrasser_Hauptstrasse!AL285)</f>
        <v>0</v>
      </c>
      <c r="AM285" s="215">
        <f>SUM(Paniglgasse:Landstrasser_Hauptstrasse!AM285)</f>
        <v>64.31</v>
      </c>
      <c r="AN285" s="215">
        <f>SUM(Paniglgasse:Landstrasser_Hauptstrasse!AN285)</f>
        <v>58.56</v>
      </c>
      <c r="AO285" s="215">
        <f>SUM(Paniglgasse:Landstrasser_Hauptstrasse!AO285)</f>
        <v>57.8</v>
      </c>
      <c r="AP285" s="215">
        <f>SUM(Paniglgasse:Landstrasser_Hauptstrasse!AP285)</f>
        <v>0</v>
      </c>
      <c r="AQ285" s="215">
        <f>SUM(Paniglgasse:Landstrasser_Hauptstrasse!AQ285)</f>
        <v>0</v>
      </c>
      <c r="AR285" s="215">
        <f>SUM(Paniglgasse:Landstrasser_Hauptstrasse!AR285)</f>
        <v>62.620000000000005</v>
      </c>
      <c r="AS285" s="215">
        <f>SUM(Paniglgasse:Landstrasser_Hauptstrasse!AS285)</f>
        <v>63.11</v>
      </c>
      <c r="AT285" s="215">
        <f>SUM(Paniglgasse:Landstrasser_Hauptstrasse!AT285)</f>
        <v>64.47</v>
      </c>
      <c r="AU285" s="215">
        <f>SUM(Paniglgasse:Landstrasser_Hauptstrasse!AU285)</f>
        <v>0</v>
      </c>
      <c r="AV285" s="215">
        <f>SUM(Paniglgasse:Landstrasser_Hauptstrasse!AV285)</f>
        <v>0</v>
      </c>
      <c r="AW285" s="215">
        <f>SUM(Paniglgasse:Landstrasser_Hauptstrasse!AW285)</f>
        <v>54.43</v>
      </c>
      <c r="AX285" s="215">
        <f>SUM(Paniglgasse:Landstrasser_Hauptstrasse!AX285)</f>
        <v>54.82</v>
      </c>
      <c r="AY285" s="215">
        <f>SUM(Paniglgasse:Landstrasser_Hauptstrasse!AY285)</f>
        <v>61.57</v>
      </c>
      <c r="AZ285" s="215">
        <f>SUM(Paniglgasse:Landstrasser_Hauptstrasse!AZ285)</f>
        <v>0</v>
      </c>
      <c r="BA285" s="215">
        <f>SUM(Paniglgasse:Landstrasser_Hauptstrasse!BA285)</f>
        <v>0</v>
      </c>
      <c r="BB285" s="215">
        <f>SUM(Paniglgasse:Landstrasser_Hauptstrasse!BB285)</f>
        <v>65.05</v>
      </c>
      <c r="BC285" s="215">
        <f>SUM(Paniglgasse:Landstrasser_Hauptstrasse!BC285)</f>
        <v>65.97</v>
      </c>
      <c r="BD285" s="215">
        <f>SUM(Paniglgasse:Landstrasser_Hauptstrasse!BD285)</f>
        <v>0</v>
      </c>
      <c r="BE285" s="271"/>
      <c r="BF285" s="163">
        <f t="shared" si="458"/>
        <v>175.55</v>
      </c>
      <c r="BG285" s="77">
        <f t="shared" si="459"/>
        <v>88.929999999999993</v>
      </c>
      <c r="BH285" s="77">
        <f t="shared" si="460"/>
        <v>159.07</v>
      </c>
      <c r="BI285" s="77">
        <f t="shared" si="461"/>
        <v>183.45</v>
      </c>
      <c r="BJ285" s="77">
        <f t="shared" si="462"/>
        <v>181.10999999999999</v>
      </c>
      <c r="BK285" s="77">
        <f t="shared" si="463"/>
        <v>182.17000000000002</v>
      </c>
      <c r="BL285" s="77">
        <f t="shared" si="464"/>
        <v>128.44999999999999</v>
      </c>
      <c r="BM285" s="77">
        <f t="shared" si="465"/>
        <v>40</v>
      </c>
      <c r="BN285" s="77">
        <f t="shared" si="466"/>
        <v>180.67000000000002</v>
      </c>
      <c r="BO285" s="77">
        <f t="shared" si="467"/>
        <v>190.2</v>
      </c>
      <c r="BP285" s="77">
        <f t="shared" si="468"/>
        <v>170.82</v>
      </c>
      <c r="BQ285" s="77">
        <f t="shared" si="469"/>
        <v>131.01999999999998</v>
      </c>
      <c r="BR285" s="157">
        <f t="shared" si="470"/>
        <v>1811.44</v>
      </c>
      <c r="BS285" s="77">
        <f t="shared" si="471"/>
        <v>423.55</v>
      </c>
      <c r="BT285" s="77">
        <f t="shared" si="472"/>
        <v>546.73</v>
      </c>
      <c r="BU285" s="77">
        <f t="shared" si="473"/>
        <v>349.12</v>
      </c>
      <c r="BV285" s="77">
        <f t="shared" si="474"/>
        <v>492.03999999999996</v>
      </c>
      <c r="BW285" s="77">
        <f t="shared" si="475"/>
        <v>970.28</v>
      </c>
      <c r="BX285" s="77">
        <f t="shared" si="476"/>
        <v>841.15999999999985</v>
      </c>
      <c r="BY285" s="77">
        <f>IF(Info!$O$3="Q1",$BS285,IF(Info!$O$3="Q2",$BS285+$BT285,IF(Info!$O$3="Q3",$BS285+$BT285+$BU285,$BR285)))</f>
        <v>423.55</v>
      </c>
      <c r="BZ285" s="77">
        <f>IF(Info!$O$3="Q1",$BS285,IF(Info!$O$3="Q2",$BT285,IF(Info!$O$3="Q3",$BU285,$BV285)))</f>
        <v>423.55</v>
      </c>
      <c r="CA285" s="49"/>
    </row>
    <row r="286" spans="1:79" x14ac:dyDescent="0.3">
      <c r="A286" s="269"/>
      <c r="B286" s="78" t="s">
        <v>400</v>
      </c>
      <c r="C286" s="52">
        <f>Info!$AJ6</f>
        <v>2.4</v>
      </c>
      <c r="D286" s="161">
        <f t="shared" si="457"/>
        <v>0</v>
      </c>
      <c r="E286" s="215">
        <f>SUM(Paniglgasse:Landstrasser_Hauptstrasse!E286)</f>
        <v>0</v>
      </c>
      <c r="F286" s="215">
        <f>SUM(Paniglgasse:Landstrasser_Hauptstrasse!F286)</f>
        <v>0</v>
      </c>
      <c r="G286" s="215">
        <f>SUM(Paniglgasse:Landstrasser_Hauptstrasse!G286)</f>
        <v>0</v>
      </c>
      <c r="H286" s="215">
        <f>SUM(Paniglgasse:Landstrasser_Hauptstrasse!H286)</f>
        <v>0</v>
      </c>
      <c r="I286" s="215">
        <f>SUM(Paniglgasse:Landstrasser_Hauptstrasse!I286)</f>
        <v>0</v>
      </c>
      <c r="J286" s="215">
        <f>SUM(Paniglgasse:Landstrasser_Hauptstrasse!J286)</f>
        <v>0</v>
      </c>
      <c r="K286" s="215">
        <f>SUM(Paniglgasse:Landstrasser_Hauptstrasse!K286)</f>
        <v>0</v>
      </c>
      <c r="L286" s="215">
        <f>SUM(Paniglgasse:Landstrasser_Hauptstrasse!L286)</f>
        <v>0</v>
      </c>
      <c r="M286" s="215">
        <f>SUM(Paniglgasse:Landstrasser_Hauptstrasse!M286)</f>
        <v>0</v>
      </c>
      <c r="N286" s="215">
        <f>SUM(Paniglgasse:Landstrasser_Hauptstrasse!N286)</f>
        <v>0</v>
      </c>
      <c r="O286" s="215">
        <f>SUM(Paniglgasse:Landstrasser_Hauptstrasse!O286)</f>
        <v>0</v>
      </c>
      <c r="P286" s="215">
        <f>SUM(Paniglgasse:Landstrasser_Hauptstrasse!P286)</f>
        <v>0</v>
      </c>
      <c r="Q286" s="215">
        <f>SUM(Paniglgasse:Landstrasser_Hauptstrasse!Q286)</f>
        <v>0</v>
      </c>
      <c r="R286" s="215">
        <f>SUM(Paniglgasse:Landstrasser_Hauptstrasse!R286)</f>
        <v>0</v>
      </c>
      <c r="S286" s="215">
        <f>SUM(Paniglgasse:Landstrasser_Hauptstrasse!S286)</f>
        <v>0</v>
      </c>
      <c r="T286" s="215">
        <f>SUM(Paniglgasse:Landstrasser_Hauptstrasse!T286)</f>
        <v>0</v>
      </c>
      <c r="U286" s="215">
        <f>SUM(Paniglgasse:Landstrasser_Hauptstrasse!U286)</f>
        <v>0</v>
      </c>
      <c r="V286" s="215">
        <f>SUM(Paniglgasse:Landstrasser_Hauptstrasse!V286)</f>
        <v>0</v>
      </c>
      <c r="W286" s="215">
        <f>SUM(Paniglgasse:Landstrasser_Hauptstrasse!W286)</f>
        <v>0</v>
      </c>
      <c r="X286" s="215">
        <f>SUM(Paniglgasse:Landstrasser_Hauptstrasse!X286)</f>
        <v>0</v>
      </c>
      <c r="Y286" s="215">
        <f>SUM(Paniglgasse:Landstrasser_Hauptstrasse!Y286)</f>
        <v>0</v>
      </c>
      <c r="Z286" s="215">
        <f>SUM(Paniglgasse:Landstrasser_Hauptstrasse!Z286)</f>
        <v>0</v>
      </c>
      <c r="AA286" s="215">
        <f>SUM(Paniglgasse:Landstrasser_Hauptstrasse!AA286)</f>
        <v>0</v>
      </c>
      <c r="AB286" s="215">
        <f>SUM(Paniglgasse:Landstrasser_Hauptstrasse!AB286)</f>
        <v>0</v>
      </c>
      <c r="AC286" s="215">
        <f>SUM(Paniglgasse:Landstrasser_Hauptstrasse!AC286)</f>
        <v>0</v>
      </c>
      <c r="AD286" s="215">
        <f>SUM(Paniglgasse:Landstrasser_Hauptstrasse!AD286)</f>
        <v>0</v>
      </c>
      <c r="AE286" s="215">
        <f>SUM(Paniglgasse:Landstrasser_Hauptstrasse!AE286)</f>
        <v>0</v>
      </c>
      <c r="AF286" s="215">
        <f>SUM(Paniglgasse:Landstrasser_Hauptstrasse!AF286)</f>
        <v>0</v>
      </c>
      <c r="AG286" s="215">
        <f>SUM(Paniglgasse:Landstrasser_Hauptstrasse!AG286)</f>
        <v>0</v>
      </c>
      <c r="AH286" s="215">
        <f>SUM(Paniglgasse:Landstrasser_Hauptstrasse!AH286)</f>
        <v>0</v>
      </c>
      <c r="AI286" s="215">
        <f>SUM(Paniglgasse:Landstrasser_Hauptstrasse!AI286)</f>
        <v>0</v>
      </c>
      <c r="AJ286" s="215">
        <f>SUM(Paniglgasse:Landstrasser_Hauptstrasse!AJ286)</f>
        <v>0</v>
      </c>
      <c r="AK286" s="215">
        <f>SUM(Paniglgasse:Landstrasser_Hauptstrasse!AK286)</f>
        <v>0</v>
      </c>
      <c r="AL286" s="215">
        <f>SUM(Paniglgasse:Landstrasser_Hauptstrasse!AL286)</f>
        <v>0</v>
      </c>
      <c r="AM286" s="215">
        <f>SUM(Paniglgasse:Landstrasser_Hauptstrasse!AM286)</f>
        <v>0</v>
      </c>
      <c r="AN286" s="215">
        <f>SUM(Paniglgasse:Landstrasser_Hauptstrasse!AN286)</f>
        <v>0</v>
      </c>
      <c r="AO286" s="215">
        <f>SUM(Paniglgasse:Landstrasser_Hauptstrasse!AO286)</f>
        <v>0</v>
      </c>
      <c r="AP286" s="215">
        <f>SUM(Paniglgasse:Landstrasser_Hauptstrasse!AP286)</f>
        <v>0</v>
      </c>
      <c r="AQ286" s="215">
        <f>SUM(Paniglgasse:Landstrasser_Hauptstrasse!AQ286)</f>
        <v>0</v>
      </c>
      <c r="AR286" s="215">
        <f>SUM(Paniglgasse:Landstrasser_Hauptstrasse!AR286)</f>
        <v>0</v>
      </c>
      <c r="AS286" s="215">
        <f>SUM(Paniglgasse:Landstrasser_Hauptstrasse!AS286)</f>
        <v>0</v>
      </c>
      <c r="AT286" s="215">
        <f>SUM(Paniglgasse:Landstrasser_Hauptstrasse!AT286)</f>
        <v>0</v>
      </c>
      <c r="AU286" s="215">
        <f>SUM(Paniglgasse:Landstrasser_Hauptstrasse!AU286)</f>
        <v>0</v>
      </c>
      <c r="AV286" s="215">
        <f>SUM(Paniglgasse:Landstrasser_Hauptstrasse!AV286)</f>
        <v>0</v>
      </c>
      <c r="AW286" s="215">
        <f>SUM(Paniglgasse:Landstrasser_Hauptstrasse!AW286)</f>
        <v>0</v>
      </c>
      <c r="AX286" s="215">
        <f>SUM(Paniglgasse:Landstrasser_Hauptstrasse!AX286)</f>
        <v>0</v>
      </c>
      <c r="AY286" s="215">
        <f>SUM(Paniglgasse:Landstrasser_Hauptstrasse!AY286)</f>
        <v>0</v>
      </c>
      <c r="AZ286" s="215">
        <f>SUM(Paniglgasse:Landstrasser_Hauptstrasse!AZ286)</f>
        <v>0</v>
      </c>
      <c r="BA286" s="215">
        <f>SUM(Paniglgasse:Landstrasser_Hauptstrasse!BA286)</f>
        <v>0</v>
      </c>
      <c r="BB286" s="215">
        <f>SUM(Paniglgasse:Landstrasser_Hauptstrasse!BB286)</f>
        <v>0</v>
      </c>
      <c r="BC286" s="215">
        <f>SUM(Paniglgasse:Landstrasser_Hauptstrasse!BC286)</f>
        <v>0</v>
      </c>
      <c r="BD286" s="215">
        <f>SUM(Paniglgasse:Landstrasser_Hauptstrasse!BD286)</f>
        <v>0</v>
      </c>
      <c r="BE286" s="271"/>
      <c r="BF286" s="163">
        <f t="shared" si="458"/>
        <v>0</v>
      </c>
      <c r="BG286" s="77">
        <f t="shared" si="459"/>
        <v>0</v>
      </c>
      <c r="BH286" s="77">
        <f t="shared" si="460"/>
        <v>0</v>
      </c>
      <c r="BI286" s="77">
        <f t="shared" si="461"/>
        <v>0</v>
      </c>
      <c r="BJ286" s="77">
        <f t="shared" si="462"/>
        <v>0</v>
      </c>
      <c r="BK286" s="77">
        <f t="shared" si="463"/>
        <v>0</v>
      </c>
      <c r="BL286" s="77">
        <f t="shared" si="464"/>
        <v>0</v>
      </c>
      <c r="BM286" s="77">
        <f t="shared" si="465"/>
        <v>0</v>
      </c>
      <c r="BN286" s="77">
        <f t="shared" si="466"/>
        <v>0</v>
      </c>
      <c r="BO286" s="77">
        <f t="shared" si="467"/>
        <v>0</v>
      </c>
      <c r="BP286" s="77">
        <f t="shared" si="468"/>
        <v>0</v>
      </c>
      <c r="BQ286" s="77">
        <f t="shared" si="469"/>
        <v>0</v>
      </c>
      <c r="BR286" s="157">
        <f t="shared" si="470"/>
        <v>0</v>
      </c>
      <c r="BS286" s="77">
        <f t="shared" si="471"/>
        <v>0</v>
      </c>
      <c r="BT286" s="77">
        <f t="shared" si="472"/>
        <v>0</v>
      </c>
      <c r="BU286" s="77">
        <f t="shared" si="473"/>
        <v>0</v>
      </c>
      <c r="BV286" s="77">
        <f t="shared" si="474"/>
        <v>0</v>
      </c>
      <c r="BW286" s="77">
        <f t="shared" si="475"/>
        <v>0</v>
      </c>
      <c r="BX286" s="77">
        <f t="shared" si="476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x14ac:dyDescent="0.3">
      <c r="A287" s="269"/>
      <c r="B287" s="78" t="s">
        <v>401</v>
      </c>
      <c r="C287" s="52">
        <f>Info!$AJ7</f>
        <v>2.4</v>
      </c>
      <c r="D287" s="161">
        <f t="shared" si="457"/>
        <v>0</v>
      </c>
      <c r="E287" s="215">
        <f>SUM(Paniglgasse:Landstrasser_Hauptstrasse!E287)</f>
        <v>0</v>
      </c>
      <c r="F287" s="215">
        <f>SUM(Paniglgasse:Landstrasser_Hauptstrasse!F287)</f>
        <v>0</v>
      </c>
      <c r="G287" s="215">
        <f>SUM(Paniglgasse:Landstrasser_Hauptstrasse!G287)</f>
        <v>0</v>
      </c>
      <c r="H287" s="215">
        <f>SUM(Paniglgasse:Landstrasser_Hauptstrasse!H287)</f>
        <v>0</v>
      </c>
      <c r="I287" s="215">
        <f>SUM(Paniglgasse:Landstrasser_Hauptstrasse!I287)</f>
        <v>0</v>
      </c>
      <c r="J287" s="215">
        <f>SUM(Paniglgasse:Landstrasser_Hauptstrasse!J287)</f>
        <v>0</v>
      </c>
      <c r="K287" s="215">
        <f>SUM(Paniglgasse:Landstrasser_Hauptstrasse!K287)</f>
        <v>0</v>
      </c>
      <c r="L287" s="215">
        <f>SUM(Paniglgasse:Landstrasser_Hauptstrasse!L287)</f>
        <v>0</v>
      </c>
      <c r="M287" s="215">
        <f>SUM(Paniglgasse:Landstrasser_Hauptstrasse!M287)</f>
        <v>0</v>
      </c>
      <c r="N287" s="215">
        <f>SUM(Paniglgasse:Landstrasser_Hauptstrasse!N287)</f>
        <v>0</v>
      </c>
      <c r="O287" s="215">
        <f>SUM(Paniglgasse:Landstrasser_Hauptstrasse!O287)</f>
        <v>0</v>
      </c>
      <c r="P287" s="215">
        <f>SUM(Paniglgasse:Landstrasser_Hauptstrasse!P287)</f>
        <v>0</v>
      </c>
      <c r="Q287" s="215">
        <f>SUM(Paniglgasse:Landstrasser_Hauptstrasse!Q287)</f>
        <v>0</v>
      </c>
      <c r="R287" s="215">
        <f>SUM(Paniglgasse:Landstrasser_Hauptstrasse!R287)</f>
        <v>0</v>
      </c>
      <c r="S287" s="215">
        <f>SUM(Paniglgasse:Landstrasser_Hauptstrasse!S287)</f>
        <v>0</v>
      </c>
      <c r="T287" s="215">
        <f>SUM(Paniglgasse:Landstrasser_Hauptstrasse!T287)</f>
        <v>0</v>
      </c>
      <c r="U287" s="215">
        <f>SUM(Paniglgasse:Landstrasser_Hauptstrasse!U287)</f>
        <v>0</v>
      </c>
      <c r="V287" s="215">
        <f>SUM(Paniglgasse:Landstrasser_Hauptstrasse!V287)</f>
        <v>0</v>
      </c>
      <c r="W287" s="215">
        <f>SUM(Paniglgasse:Landstrasser_Hauptstrasse!W287)</f>
        <v>0</v>
      </c>
      <c r="X287" s="215">
        <f>SUM(Paniglgasse:Landstrasser_Hauptstrasse!X287)</f>
        <v>0</v>
      </c>
      <c r="Y287" s="215">
        <f>SUM(Paniglgasse:Landstrasser_Hauptstrasse!Y287)</f>
        <v>0</v>
      </c>
      <c r="Z287" s="215">
        <f>SUM(Paniglgasse:Landstrasser_Hauptstrasse!Z287)</f>
        <v>0</v>
      </c>
      <c r="AA287" s="215">
        <f>SUM(Paniglgasse:Landstrasser_Hauptstrasse!AA287)</f>
        <v>0</v>
      </c>
      <c r="AB287" s="215">
        <f>SUM(Paniglgasse:Landstrasser_Hauptstrasse!AB287)</f>
        <v>0</v>
      </c>
      <c r="AC287" s="215">
        <f>SUM(Paniglgasse:Landstrasser_Hauptstrasse!AC287)</f>
        <v>0</v>
      </c>
      <c r="AD287" s="215">
        <f>SUM(Paniglgasse:Landstrasser_Hauptstrasse!AD287)</f>
        <v>0</v>
      </c>
      <c r="AE287" s="215">
        <f>SUM(Paniglgasse:Landstrasser_Hauptstrasse!AE287)</f>
        <v>0</v>
      </c>
      <c r="AF287" s="215">
        <f>SUM(Paniglgasse:Landstrasser_Hauptstrasse!AF287)</f>
        <v>0</v>
      </c>
      <c r="AG287" s="215">
        <f>SUM(Paniglgasse:Landstrasser_Hauptstrasse!AG287)</f>
        <v>0</v>
      </c>
      <c r="AH287" s="215">
        <f>SUM(Paniglgasse:Landstrasser_Hauptstrasse!AH287)</f>
        <v>0</v>
      </c>
      <c r="AI287" s="215">
        <f>SUM(Paniglgasse:Landstrasser_Hauptstrasse!AI287)</f>
        <v>0</v>
      </c>
      <c r="AJ287" s="215">
        <f>SUM(Paniglgasse:Landstrasser_Hauptstrasse!AJ287)</f>
        <v>0</v>
      </c>
      <c r="AK287" s="215">
        <f>SUM(Paniglgasse:Landstrasser_Hauptstrasse!AK287)</f>
        <v>0</v>
      </c>
      <c r="AL287" s="215">
        <f>SUM(Paniglgasse:Landstrasser_Hauptstrasse!AL287)</f>
        <v>0</v>
      </c>
      <c r="AM287" s="215">
        <f>SUM(Paniglgasse:Landstrasser_Hauptstrasse!AM287)</f>
        <v>0</v>
      </c>
      <c r="AN287" s="215">
        <f>SUM(Paniglgasse:Landstrasser_Hauptstrasse!AN287)</f>
        <v>0</v>
      </c>
      <c r="AO287" s="215">
        <f>SUM(Paniglgasse:Landstrasser_Hauptstrasse!AO287)</f>
        <v>0</v>
      </c>
      <c r="AP287" s="215">
        <f>SUM(Paniglgasse:Landstrasser_Hauptstrasse!AP287)</f>
        <v>0</v>
      </c>
      <c r="AQ287" s="215">
        <f>SUM(Paniglgasse:Landstrasser_Hauptstrasse!AQ287)</f>
        <v>0</v>
      </c>
      <c r="AR287" s="215">
        <f>SUM(Paniglgasse:Landstrasser_Hauptstrasse!AR287)</f>
        <v>0</v>
      </c>
      <c r="AS287" s="215">
        <f>SUM(Paniglgasse:Landstrasser_Hauptstrasse!AS287)</f>
        <v>0</v>
      </c>
      <c r="AT287" s="215">
        <f>SUM(Paniglgasse:Landstrasser_Hauptstrasse!AT287)</f>
        <v>0</v>
      </c>
      <c r="AU287" s="215">
        <f>SUM(Paniglgasse:Landstrasser_Hauptstrasse!AU287)</f>
        <v>0</v>
      </c>
      <c r="AV287" s="215">
        <f>SUM(Paniglgasse:Landstrasser_Hauptstrasse!AV287)</f>
        <v>0</v>
      </c>
      <c r="AW287" s="215">
        <f>SUM(Paniglgasse:Landstrasser_Hauptstrasse!AW287)</f>
        <v>0</v>
      </c>
      <c r="AX287" s="215">
        <f>SUM(Paniglgasse:Landstrasser_Hauptstrasse!AX287)</f>
        <v>0</v>
      </c>
      <c r="AY287" s="215">
        <f>SUM(Paniglgasse:Landstrasser_Hauptstrasse!AY287)</f>
        <v>0</v>
      </c>
      <c r="AZ287" s="215">
        <f>SUM(Paniglgasse:Landstrasser_Hauptstrasse!AZ287)</f>
        <v>0</v>
      </c>
      <c r="BA287" s="215">
        <f>SUM(Paniglgasse:Landstrasser_Hauptstrasse!BA287)</f>
        <v>0</v>
      </c>
      <c r="BB287" s="215">
        <f>SUM(Paniglgasse:Landstrasser_Hauptstrasse!BB287)</f>
        <v>0</v>
      </c>
      <c r="BC287" s="215">
        <f>SUM(Paniglgasse:Landstrasser_Hauptstrasse!BC287)</f>
        <v>0</v>
      </c>
      <c r="BD287" s="215">
        <f>SUM(Paniglgasse:Landstrasser_Hauptstrasse!BD287)</f>
        <v>0</v>
      </c>
      <c r="BE287" s="271"/>
      <c r="BF287" s="163">
        <f t="shared" si="458"/>
        <v>0</v>
      </c>
      <c r="BG287" s="77">
        <f t="shared" si="459"/>
        <v>0</v>
      </c>
      <c r="BH287" s="77">
        <f t="shared" si="460"/>
        <v>0</v>
      </c>
      <c r="BI287" s="77">
        <f t="shared" si="461"/>
        <v>0</v>
      </c>
      <c r="BJ287" s="77">
        <f t="shared" si="462"/>
        <v>0</v>
      </c>
      <c r="BK287" s="77">
        <f t="shared" si="463"/>
        <v>0</v>
      </c>
      <c r="BL287" s="77">
        <f t="shared" si="464"/>
        <v>0</v>
      </c>
      <c r="BM287" s="77">
        <f t="shared" si="465"/>
        <v>0</v>
      </c>
      <c r="BN287" s="77">
        <f t="shared" si="466"/>
        <v>0</v>
      </c>
      <c r="BO287" s="77">
        <f t="shared" si="467"/>
        <v>0</v>
      </c>
      <c r="BP287" s="77">
        <f t="shared" si="468"/>
        <v>0</v>
      </c>
      <c r="BQ287" s="77">
        <f t="shared" si="469"/>
        <v>0</v>
      </c>
      <c r="BR287" s="157">
        <f t="shared" si="470"/>
        <v>0</v>
      </c>
      <c r="BS287" s="77">
        <f t="shared" si="471"/>
        <v>0</v>
      </c>
      <c r="BT287" s="77">
        <f t="shared" si="472"/>
        <v>0</v>
      </c>
      <c r="BU287" s="77">
        <f t="shared" si="473"/>
        <v>0</v>
      </c>
      <c r="BV287" s="77">
        <f t="shared" si="474"/>
        <v>0</v>
      </c>
      <c r="BW287" s="77">
        <f t="shared" si="475"/>
        <v>0</v>
      </c>
      <c r="BX287" s="77">
        <f t="shared" si="476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x14ac:dyDescent="0.3">
      <c r="A288" s="269"/>
      <c r="B288" s="78" t="s">
        <v>402</v>
      </c>
      <c r="C288" s="52">
        <f>Info!$AJ9</f>
        <v>0.8</v>
      </c>
      <c r="D288" s="161">
        <f t="shared" si="457"/>
        <v>0</v>
      </c>
      <c r="E288" s="215">
        <f>SUM(Paniglgasse:Landstrasser_Hauptstrasse!E288)</f>
        <v>0</v>
      </c>
      <c r="F288" s="215">
        <f>SUM(Paniglgasse:Landstrasser_Hauptstrasse!F288)</f>
        <v>0</v>
      </c>
      <c r="G288" s="215">
        <f>SUM(Paniglgasse:Landstrasser_Hauptstrasse!G288)</f>
        <v>0</v>
      </c>
      <c r="H288" s="215">
        <f>SUM(Paniglgasse:Landstrasser_Hauptstrasse!H288)</f>
        <v>0</v>
      </c>
      <c r="I288" s="215">
        <f>SUM(Paniglgasse:Landstrasser_Hauptstrasse!I288)</f>
        <v>0</v>
      </c>
      <c r="J288" s="215">
        <f>SUM(Paniglgasse:Landstrasser_Hauptstrasse!J288)</f>
        <v>0</v>
      </c>
      <c r="K288" s="215">
        <f>SUM(Paniglgasse:Landstrasser_Hauptstrasse!K288)</f>
        <v>0</v>
      </c>
      <c r="L288" s="215">
        <f>SUM(Paniglgasse:Landstrasser_Hauptstrasse!L288)</f>
        <v>0</v>
      </c>
      <c r="M288" s="215">
        <f>SUM(Paniglgasse:Landstrasser_Hauptstrasse!M288)</f>
        <v>0</v>
      </c>
      <c r="N288" s="215">
        <f>SUM(Paniglgasse:Landstrasser_Hauptstrasse!N288)</f>
        <v>0</v>
      </c>
      <c r="O288" s="215">
        <f>SUM(Paniglgasse:Landstrasser_Hauptstrasse!O288)</f>
        <v>0</v>
      </c>
      <c r="P288" s="215">
        <f>SUM(Paniglgasse:Landstrasser_Hauptstrasse!P288)</f>
        <v>0</v>
      </c>
      <c r="Q288" s="215">
        <f>SUM(Paniglgasse:Landstrasser_Hauptstrasse!Q288)</f>
        <v>0</v>
      </c>
      <c r="R288" s="215">
        <f>SUM(Paniglgasse:Landstrasser_Hauptstrasse!R288)</f>
        <v>0</v>
      </c>
      <c r="S288" s="215">
        <f>SUM(Paniglgasse:Landstrasser_Hauptstrasse!S288)</f>
        <v>0</v>
      </c>
      <c r="T288" s="215">
        <f>SUM(Paniglgasse:Landstrasser_Hauptstrasse!T288)</f>
        <v>0</v>
      </c>
      <c r="U288" s="215">
        <f>SUM(Paniglgasse:Landstrasser_Hauptstrasse!U288)</f>
        <v>0</v>
      </c>
      <c r="V288" s="215">
        <f>SUM(Paniglgasse:Landstrasser_Hauptstrasse!V288)</f>
        <v>0</v>
      </c>
      <c r="W288" s="215">
        <f>SUM(Paniglgasse:Landstrasser_Hauptstrasse!W288)</f>
        <v>0</v>
      </c>
      <c r="X288" s="215">
        <f>SUM(Paniglgasse:Landstrasser_Hauptstrasse!X288)</f>
        <v>0</v>
      </c>
      <c r="Y288" s="215">
        <f>SUM(Paniglgasse:Landstrasser_Hauptstrasse!Y288)</f>
        <v>0</v>
      </c>
      <c r="Z288" s="215">
        <f>SUM(Paniglgasse:Landstrasser_Hauptstrasse!Z288)</f>
        <v>0</v>
      </c>
      <c r="AA288" s="215">
        <f>SUM(Paniglgasse:Landstrasser_Hauptstrasse!AA288)</f>
        <v>0</v>
      </c>
      <c r="AB288" s="215">
        <f>SUM(Paniglgasse:Landstrasser_Hauptstrasse!AB288)</f>
        <v>0</v>
      </c>
      <c r="AC288" s="215">
        <f>SUM(Paniglgasse:Landstrasser_Hauptstrasse!AC288)</f>
        <v>0</v>
      </c>
      <c r="AD288" s="215">
        <f>SUM(Paniglgasse:Landstrasser_Hauptstrasse!AD288)</f>
        <v>0</v>
      </c>
      <c r="AE288" s="215">
        <f>SUM(Paniglgasse:Landstrasser_Hauptstrasse!AE288)</f>
        <v>0</v>
      </c>
      <c r="AF288" s="215">
        <f>SUM(Paniglgasse:Landstrasser_Hauptstrasse!AF288)</f>
        <v>0</v>
      </c>
      <c r="AG288" s="215">
        <f>SUM(Paniglgasse:Landstrasser_Hauptstrasse!AG288)</f>
        <v>0</v>
      </c>
      <c r="AH288" s="215">
        <f>SUM(Paniglgasse:Landstrasser_Hauptstrasse!AH288)</f>
        <v>0</v>
      </c>
      <c r="AI288" s="215">
        <f>SUM(Paniglgasse:Landstrasser_Hauptstrasse!AI288)</f>
        <v>0</v>
      </c>
      <c r="AJ288" s="215">
        <f>SUM(Paniglgasse:Landstrasser_Hauptstrasse!AJ288)</f>
        <v>0</v>
      </c>
      <c r="AK288" s="215">
        <f>SUM(Paniglgasse:Landstrasser_Hauptstrasse!AK288)</f>
        <v>0</v>
      </c>
      <c r="AL288" s="215">
        <f>SUM(Paniglgasse:Landstrasser_Hauptstrasse!AL288)</f>
        <v>0</v>
      </c>
      <c r="AM288" s="215">
        <f>SUM(Paniglgasse:Landstrasser_Hauptstrasse!AM288)</f>
        <v>0</v>
      </c>
      <c r="AN288" s="215">
        <f>SUM(Paniglgasse:Landstrasser_Hauptstrasse!AN288)</f>
        <v>0</v>
      </c>
      <c r="AO288" s="215">
        <f>SUM(Paniglgasse:Landstrasser_Hauptstrasse!AO288)</f>
        <v>0</v>
      </c>
      <c r="AP288" s="215">
        <f>SUM(Paniglgasse:Landstrasser_Hauptstrasse!AP288)</f>
        <v>0</v>
      </c>
      <c r="AQ288" s="215">
        <f>SUM(Paniglgasse:Landstrasser_Hauptstrasse!AQ288)</f>
        <v>0</v>
      </c>
      <c r="AR288" s="215">
        <f>SUM(Paniglgasse:Landstrasser_Hauptstrasse!AR288)</f>
        <v>0</v>
      </c>
      <c r="AS288" s="215">
        <f>SUM(Paniglgasse:Landstrasser_Hauptstrasse!AS288)</f>
        <v>0</v>
      </c>
      <c r="AT288" s="215">
        <f>SUM(Paniglgasse:Landstrasser_Hauptstrasse!AT288)</f>
        <v>0</v>
      </c>
      <c r="AU288" s="215">
        <f>SUM(Paniglgasse:Landstrasser_Hauptstrasse!AU288)</f>
        <v>0</v>
      </c>
      <c r="AV288" s="215">
        <f>SUM(Paniglgasse:Landstrasser_Hauptstrasse!AV288)</f>
        <v>0</v>
      </c>
      <c r="AW288" s="215">
        <f>SUM(Paniglgasse:Landstrasser_Hauptstrasse!AW288)</f>
        <v>0</v>
      </c>
      <c r="AX288" s="215">
        <f>SUM(Paniglgasse:Landstrasser_Hauptstrasse!AX288)</f>
        <v>0</v>
      </c>
      <c r="AY288" s="215">
        <f>SUM(Paniglgasse:Landstrasser_Hauptstrasse!AY288)</f>
        <v>0</v>
      </c>
      <c r="AZ288" s="215">
        <f>SUM(Paniglgasse:Landstrasser_Hauptstrasse!AZ288)</f>
        <v>0</v>
      </c>
      <c r="BA288" s="215">
        <f>SUM(Paniglgasse:Landstrasser_Hauptstrasse!BA288)</f>
        <v>0</v>
      </c>
      <c r="BB288" s="215">
        <f>SUM(Paniglgasse:Landstrasser_Hauptstrasse!BB288)</f>
        <v>0</v>
      </c>
      <c r="BC288" s="215">
        <f>SUM(Paniglgasse:Landstrasser_Hauptstrasse!BC288)</f>
        <v>0</v>
      </c>
      <c r="BD288" s="215">
        <f>SUM(Paniglgasse:Landstrasser_Hauptstrasse!BD288)</f>
        <v>0</v>
      </c>
      <c r="BE288" s="271"/>
      <c r="BF288" s="163">
        <f t="shared" si="458"/>
        <v>0</v>
      </c>
      <c r="BG288" s="77">
        <f t="shared" si="459"/>
        <v>0</v>
      </c>
      <c r="BH288" s="77">
        <f t="shared" si="460"/>
        <v>0</v>
      </c>
      <c r="BI288" s="77">
        <f t="shared" si="461"/>
        <v>0</v>
      </c>
      <c r="BJ288" s="77">
        <f t="shared" si="462"/>
        <v>0</v>
      </c>
      <c r="BK288" s="77">
        <f t="shared" si="463"/>
        <v>0</v>
      </c>
      <c r="BL288" s="77">
        <f t="shared" si="464"/>
        <v>0</v>
      </c>
      <c r="BM288" s="77">
        <f t="shared" si="465"/>
        <v>0</v>
      </c>
      <c r="BN288" s="77">
        <f t="shared" si="466"/>
        <v>0</v>
      </c>
      <c r="BO288" s="77">
        <f t="shared" si="467"/>
        <v>0</v>
      </c>
      <c r="BP288" s="77">
        <f t="shared" si="468"/>
        <v>0</v>
      </c>
      <c r="BQ288" s="77">
        <f t="shared" si="469"/>
        <v>0</v>
      </c>
      <c r="BR288" s="157">
        <f t="shared" si="470"/>
        <v>0</v>
      </c>
      <c r="BS288" s="77">
        <f t="shared" si="471"/>
        <v>0</v>
      </c>
      <c r="BT288" s="77">
        <f t="shared" si="472"/>
        <v>0</v>
      </c>
      <c r="BU288" s="77">
        <f t="shared" si="473"/>
        <v>0</v>
      </c>
      <c r="BV288" s="77">
        <f t="shared" si="474"/>
        <v>0</v>
      </c>
      <c r="BW288" s="77">
        <f t="shared" si="475"/>
        <v>0</v>
      </c>
      <c r="BX288" s="77">
        <f t="shared" si="476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x14ac:dyDescent="0.3">
      <c r="A289" s="269"/>
      <c r="B289" s="78" t="s">
        <v>403</v>
      </c>
      <c r="C289" s="52">
        <f>Info!$AJ10</f>
        <v>0.7</v>
      </c>
      <c r="D289" s="161">
        <f t="shared" si="457"/>
        <v>0</v>
      </c>
      <c r="E289" s="215">
        <f>SUM(Paniglgasse:Landstrasser_Hauptstrasse!E289)</f>
        <v>0</v>
      </c>
      <c r="F289" s="215">
        <f>SUM(Paniglgasse:Landstrasser_Hauptstrasse!F289)</f>
        <v>0</v>
      </c>
      <c r="G289" s="215">
        <f>SUM(Paniglgasse:Landstrasser_Hauptstrasse!G289)</f>
        <v>0</v>
      </c>
      <c r="H289" s="215">
        <f>SUM(Paniglgasse:Landstrasser_Hauptstrasse!H289)</f>
        <v>0</v>
      </c>
      <c r="I289" s="215">
        <f>SUM(Paniglgasse:Landstrasser_Hauptstrasse!I289)</f>
        <v>0</v>
      </c>
      <c r="J289" s="215">
        <f>SUM(Paniglgasse:Landstrasser_Hauptstrasse!J289)</f>
        <v>0</v>
      </c>
      <c r="K289" s="215">
        <f>SUM(Paniglgasse:Landstrasser_Hauptstrasse!K289)</f>
        <v>0</v>
      </c>
      <c r="L289" s="215">
        <f>SUM(Paniglgasse:Landstrasser_Hauptstrasse!L289)</f>
        <v>0</v>
      </c>
      <c r="M289" s="215">
        <f>SUM(Paniglgasse:Landstrasser_Hauptstrasse!M289)</f>
        <v>0</v>
      </c>
      <c r="N289" s="215">
        <f>SUM(Paniglgasse:Landstrasser_Hauptstrasse!N289)</f>
        <v>0</v>
      </c>
      <c r="O289" s="215">
        <f>SUM(Paniglgasse:Landstrasser_Hauptstrasse!O289)</f>
        <v>0</v>
      </c>
      <c r="P289" s="215">
        <f>SUM(Paniglgasse:Landstrasser_Hauptstrasse!P289)</f>
        <v>0</v>
      </c>
      <c r="Q289" s="215">
        <f>SUM(Paniglgasse:Landstrasser_Hauptstrasse!Q289)</f>
        <v>0</v>
      </c>
      <c r="R289" s="215">
        <f>SUM(Paniglgasse:Landstrasser_Hauptstrasse!R289)</f>
        <v>0</v>
      </c>
      <c r="S289" s="215">
        <f>SUM(Paniglgasse:Landstrasser_Hauptstrasse!S289)</f>
        <v>0</v>
      </c>
      <c r="T289" s="215">
        <f>SUM(Paniglgasse:Landstrasser_Hauptstrasse!T289)</f>
        <v>0</v>
      </c>
      <c r="U289" s="215">
        <f>SUM(Paniglgasse:Landstrasser_Hauptstrasse!U289)</f>
        <v>0</v>
      </c>
      <c r="V289" s="215">
        <f>SUM(Paniglgasse:Landstrasser_Hauptstrasse!V289)</f>
        <v>0</v>
      </c>
      <c r="W289" s="215">
        <f>SUM(Paniglgasse:Landstrasser_Hauptstrasse!W289)</f>
        <v>0</v>
      </c>
      <c r="X289" s="215">
        <f>SUM(Paniglgasse:Landstrasser_Hauptstrasse!X289)</f>
        <v>0</v>
      </c>
      <c r="Y289" s="215">
        <f>SUM(Paniglgasse:Landstrasser_Hauptstrasse!Y289)</f>
        <v>0</v>
      </c>
      <c r="Z289" s="215">
        <f>SUM(Paniglgasse:Landstrasser_Hauptstrasse!Z289)</f>
        <v>0</v>
      </c>
      <c r="AA289" s="215">
        <f>SUM(Paniglgasse:Landstrasser_Hauptstrasse!AA289)</f>
        <v>0</v>
      </c>
      <c r="AB289" s="215">
        <f>SUM(Paniglgasse:Landstrasser_Hauptstrasse!AB289)</f>
        <v>0</v>
      </c>
      <c r="AC289" s="215">
        <f>SUM(Paniglgasse:Landstrasser_Hauptstrasse!AC289)</f>
        <v>0</v>
      </c>
      <c r="AD289" s="215">
        <f>SUM(Paniglgasse:Landstrasser_Hauptstrasse!AD289)</f>
        <v>0</v>
      </c>
      <c r="AE289" s="215">
        <f>SUM(Paniglgasse:Landstrasser_Hauptstrasse!AE289)</f>
        <v>0</v>
      </c>
      <c r="AF289" s="215">
        <f>SUM(Paniglgasse:Landstrasser_Hauptstrasse!AF289)</f>
        <v>0</v>
      </c>
      <c r="AG289" s="215">
        <f>SUM(Paniglgasse:Landstrasser_Hauptstrasse!AG289)</f>
        <v>0</v>
      </c>
      <c r="AH289" s="215">
        <f>SUM(Paniglgasse:Landstrasser_Hauptstrasse!AH289)</f>
        <v>0</v>
      </c>
      <c r="AI289" s="215">
        <f>SUM(Paniglgasse:Landstrasser_Hauptstrasse!AI289)</f>
        <v>0</v>
      </c>
      <c r="AJ289" s="215">
        <f>SUM(Paniglgasse:Landstrasser_Hauptstrasse!AJ289)</f>
        <v>0</v>
      </c>
      <c r="AK289" s="215">
        <f>SUM(Paniglgasse:Landstrasser_Hauptstrasse!AK289)</f>
        <v>0</v>
      </c>
      <c r="AL289" s="215">
        <f>SUM(Paniglgasse:Landstrasser_Hauptstrasse!AL289)</f>
        <v>0</v>
      </c>
      <c r="AM289" s="215">
        <f>SUM(Paniglgasse:Landstrasser_Hauptstrasse!AM289)</f>
        <v>0</v>
      </c>
      <c r="AN289" s="215">
        <f>SUM(Paniglgasse:Landstrasser_Hauptstrasse!AN289)</f>
        <v>0</v>
      </c>
      <c r="AO289" s="215">
        <f>SUM(Paniglgasse:Landstrasser_Hauptstrasse!AO289)</f>
        <v>0</v>
      </c>
      <c r="AP289" s="215">
        <f>SUM(Paniglgasse:Landstrasser_Hauptstrasse!AP289)</f>
        <v>0</v>
      </c>
      <c r="AQ289" s="215">
        <f>SUM(Paniglgasse:Landstrasser_Hauptstrasse!AQ289)</f>
        <v>0</v>
      </c>
      <c r="AR289" s="215">
        <f>SUM(Paniglgasse:Landstrasser_Hauptstrasse!AR289)</f>
        <v>0</v>
      </c>
      <c r="AS289" s="215">
        <f>SUM(Paniglgasse:Landstrasser_Hauptstrasse!AS289)</f>
        <v>0</v>
      </c>
      <c r="AT289" s="215">
        <f>SUM(Paniglgasse:Landstrasser_Hauptstrasse!AT289)</f>
        <v>0</v>
      </c>
      <c r="AU289" s="215">
        <f>SUM(Paniglgasse:Landstrasser_Hauptstrasse!AU289)</f>
        <v>0</v>
      </c>
      <c r="AV289" s="215">
        <f>SUM(Paniglgasse:Landstrasser_Hauptstrasse!AV289)</f>
        <v>0</v>
      </c>
      <c r="AW289" s="215">
        <f>SUM(Paniglgasse:Landstrasser_Hauptstrasse!AW289)</f>
        <v>0</v>
      </c>
      <c r="AX289" s="215">
        <f>SUM(Paniglgasse:Landstrasser_Hauptstrasse!AX289)</f>
        <v>0</v>
      </c>
      <c r="AY289" s="215">
        <f>SUM(Paniglgasse:Landstrasser_Hauptstrasse!AY289)</f>
        <v>0</v>
      </c>
      <c r="AZ289" s="215">
        <f>SUM(Paniglgasse:Landstrasser_Hauptstrasse!AZ289)</f>
        <v>0</v>
      </c>
      <c r="BA289" s="215">
        <f>SUM(Paniglgasse:Landstrasser_Hauptstrasse!BA289)</f>
        <v>0</v>
      </c>
      <c r="BB289" s="215">
        <f>SUM(Paniglgasse:Landstrasser_Hauptstrasse!BB289)</f>
        <v>0</v>
      </c>
      <c r="BC289" s="215">
        <f>SUM(Paniglgasse:Landstrasser_Hauptstrasse!BC289)</f>
        <v>0</v>
      </c>
      <c r="BD289" s="215">
        <f>SUM(Paniglgasse:Landstrasser_Hauptstrasse!BD289)</f>
        <v>0</v>
      </c>
      <c r="BE289" s="271"/>
      <c r="BF289" s="163">
        <f t="shared" si="458"/>
        <v>0</v>
      </c>
      <c r="BG289" s="77">
        <f t="shared" si="459"/>
        <v>0</v>
      </c>
      <c r="BH289" s="77">
        <f t="shared" si="460"/>
        <v>0</v>
      </c>
      <c r="BI289" s="77">
        <f t="shared" si="461"/>
        <v>0</v>
      </c>
      <c r="BJ289" s="77">
        <f t="shared" si="462"/>
        <v>0</v>
      </c>
      <c r="BK289" s="77">
        <f t="shared" si="463"/>
        <v>0</v>
      </c>
      <c r="BL289" s="77">
        <f t="shared" si="464"/>
        <v>0</v>
      </c>
      <c r="BM289" s="77">
        <f t="shared" si="465"/>
        <v>0</v>
      </c>
      <c r="BN289" s="77">
        <f t="shared" si="466"/>
        <v>0</v>
      </c>
      <c r="BO289" s="77">
        <f t="shared" si="467"/>
        <v>0</v>
      </c>
      <c r="BP289" s="77">
        <f t="shared" si="468"/>
        <v>0</v>
      </c>
      <c r="BQ289" s="77">
        <f t="shared" si="469"/>
        <v>0</v>
      </c>
      <c r="BR289" s="157">
        <f t="shared" si="470"/>
        <v>0</v>
      </c>
      <c r="BS289" s="77">
        <f t="shared" si="471"/>
        <v>0</v>
      </c>
      <c r="BT289" s="77">
        <f t="shared" si="472"/>
        <v>0</v>
      </c>
      <c r="BU289" s="77">
        <f t="shared" si="473"/>
        <v>0</v>
      </c>
      <c r="BV289" s="77">
        <f t="shared" si="474"/>
        <v>0</v>
      </c>
      <c r="BW289" s="77">
        <f t="shared" si="475"/>
        <v>0</v>
      </c>
      <c r="BX289" s="77">
        <f t="shared" si="476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x14ac:dyDescent="0.3">
      <c r="A290" s="269"/>
      <c r="B290" s="78" t="s">
        <v>404</v>
      </c>
      <c r="C290" s="52">
        <f>Info!$AJ11</f>
        <v>5.2</v>
      </c>
      <c r="D290" s="161">
        <f t="shared" si="457"/>
        <v>2569.25</v>
      </c>
      <c r="E290" s="215">
        <f>SUM(Paniglgasse:Landstrasser_Hauptstrasse!E290)</f>
        <v>47.22</v>
      </c>
      <c r="F290" s="215">
        <f>SUM(Paniglgasse:Landstrasser_Hauptstrasse!F290)</f>
        <v>14.41</v>
      </c>
      <c r="G290" s="215">
        <f>SUM(Paniglgasse:Landstrasser_Hauptstrasse!G290)</f>
        <v>0</v>
      </c>
      <c r="H290" s="215">
        <f>SUM(Paniglgasse:Landstrasser_Hauptstrasse!H290)</f>
        <v>82.77</v>
      </c>
      <c r="I290" s="215">
        <f>SUM(Paniglgasse:Landstrasser_Hauptstrasse!I290)</f>
        <v>46.2</v>
      </c>
      <c r="J290" s="215">
        <f>SUM(Paniglgasse:Landstrasser_Hauptstrasse!J290)</f>
        <v>48.35</v>
      </c>
      <c r="K290" s="215">
        <f>SUM(Paniglgasse:Landstrasser_Hauptstrasse!K290)</f>
        <v>0</v>
      </c>
      <c r="L290" s="215">
        <f>SUM(Paniglgasse:Landstrasser_Hauptstrasse!L290)</f>
        <v>0</v>
      </c>
      <c r="M290" s="215">
        <f>SUM(Paniglgasse:Landstrasser_Hauptstrasse!M290)</f>
        <v>118.99</v>
      </c>
      <c r="N290" s="215">
        <f>SUM(Paniglgasse:Landstrasser_Hauptstrasse!N290)</f>
        <v>46.75</v>
      </c>
      <c r="O290" s="215">
        <f>SUM(Paniglgasse:Landstrasser_Hauptstrasse!O290)</f>
        <v>48.629999999999995</v>
      </c>
      <c r="P290" s="215">
        <f>SUM(Paniglgasse:Landstrasser_Hauptstrasse!P290)</f>
        <v>0</v>
      </c>
      <c r="Q290" s="215">
        <f>SUM(Paniglgasse:Landstrasser_Hauptstrasse!Q290)</f>
        <v>0</v>
      </c>
      <c r="R290" s="215">
        <f>SUM(Paniglgasse:Landstrasser_Hauptstrasse!R290)</f>
        <v>141.82999999999998</v>
      </c>
      <c r="S290" s="215">
        <f>SUM(Paniglgasse:Landstrasser_Hauptstrasse!S290)</f>
        <v>77.67</v>
      </c>
      <c r="T290" s="215">
        <f>SUM(Paniglgasse:Landstrasser_Hauptstrasse!T290)</f>
        <v>43.14</v>
      </c>
      <c r="U290" s="215">
        <f>SUM(Paniglgasse:Landstrasser_Hauptstrasse!U290)</f>
        <v>43.87</v>
      </c>
      <c r="V290" s="215">
        <f>SUM(Paniglgasse:Landstrasser_Hauptstrasse!V290)</f>
        <v>0</v>
      </c>
      <c r="W290" s="215">
        <f>SUM(Paniglgasse:Landstrasser_Hauptstrasse!W290)</f>
        <v>143.62</v>
      </c>
      <c r="X290" s="215">
        <f>SUM(Paniglgasse:Landstrasser_Hauptstrasse!X290)</f>
        <v>90.56</v>
      </c>
      <c r="Y290" s="215">
        <f>SUM(Paniglgasse:Landstrasser_Hauptstrasse!Y290)</f>
        <v>45.59</v>
      </c>
      <c r="Z290" s="215">
        <f>SUM(Paniglgasse:Landstrasser_Hauptstrasse!Z290)</f>
        <v>47.629999999999995</v>
      </c>
      <c r="AA290" s="215">
        <f>SUM(Paniglgasse:Landstrasser_Hauptstrasse!AA290)</f>
        <v>0</v>
      </c>
      <c r="AB290" s="215">
        <f>SUM(Paniglgasse:Landstrasser_Hauptstrasse!AB290)</f>
        <v>114.06</v>
      </c>
      <c r="AC290" s="215">
        <f>SUM(Paniglgasse:Landstrasser_Hauptstrasse!AC290)</f>
        <v>41.21</v>
      </c>
      <c r="AD290" s="215">
        <f>SUM(Paniglgasse:Landstrasser_Hauptstrasse!AD290)</f>
        <v>48.34</v>
      </c>
      <c r="AE290" s="215">
        <f>SUM(Paniglgasse:Landstrasser_Hauptstrasse!AE290)</f>
        <v>0</v>
      </c>
      <c r="AF290" s="215">
        <f>SUM(Paniglgasse:Landstrasser_Hauptstrasse!AF290)</f>
        <v>0</v>
      </c>
      <c r="AG290" s="215">
        <f>SUM(Paniglgasse:Landstrasser_Hauptstrasse!AG290)</f>
        <v>92.15</v>
      </c>
      <c r="AH290" s="215">
        <f>SUM(Paniglgasse:Landstrasser_Hauptstrasse!AH290)</f>
        <v>42.67</v>
      </c>
      <c r="AI290" s="215">
        <f>SUM(Paniglgasse:Landstrasser_Hauptstrasse!AI290)</f>
        <v>48.72</v>
      </c>
      <c r="AJ290" s="215">
        <f>SUM(Paniglgasse:Landstrasser_Hauptstrasse!AJ290)</f>
        <v>30</v>
      </c>
      <c r="AK290" s="215">
        <f>SUM(Paniglgasse:Landstrasser_Hauptstrasse!AK290)</f>
        <v>0</v>
      </c>
      <c r="AL290" s="215">
        <f>SUM(Paniglgasse:Landstrasser_Hauptstrasse!AL290)</f>
        <v>0</v>
      </c>
      <c r="AM290" s="215">
        <f>SUM(Paniglgasse:Landstrasser_Hauptstrasse!AM290)</f>
        <v>113.58</v>
      </c>
      <c r="AN290" s="215">
        <f>SUM(Paniglgasse:Landstrasser_Hauptstrasse!AN290)</f>
        <v>89.3</v>
      </c>
      <c r="AO290" s="215">
        <f>SUM(Paniglgasse:Landstrasser_Hauptstrasse!AO290)</f>
        <v>42.79</v>
      </c>
      <c r="AP290" s="215">
        <f>SUM(Paniglgasse:Landstrasser_Hauptstrasse!AP290)</f>
        <v>42.8</v>
      </c>
      <c r="AQ290" s="215">
        <f>SUM(Paniglgasse:Landstrasser_Hauptstrasse!AQ290)</f>
        <v>0</v>
      </c>
      <c r="AR290" s="215">
        <f>SUM(Paniglgasse:Landstrasser_Hauptstrasse!AR290)</f>
        <v>141.17000000000002</v>
      </c>
      <c r="AS290" s="215">
        <f>SUM(Paniglgasse:Landstrasser_Hauptstrasse!AS290)</f>
        <v>95.47999999999999</v>
      </c>
      <c r="AT290" s="215">
        <f>SUM(Paniglgasse:Landstrasser_Hauptstrasse!AT290)</f>
        <v>48.61</v>
      </c>
      <c r="AU290" s="215">
        <f>SUM(Paniglgasse:Landstrasser_Hauptstrasse!AU290)</f>
        <v>46.6</v>
      </c>
      <c r="AV290" s="215">
        <f>SUM(Paniglgasse:Landstrasser_Hauptstrasse!AV290)</f>
        <v>0</v>
      </c>
      <c r="AW290" s="215">
        <f>SUM(Paniglgasse:Landstrasser_Hauptstrasse!AW290)</f>
        <v>143.84</v>
      </c>
      <c r="AX290" s="215">
        <f>SUM(Paniglgasse:Landstrasser_Hauptstrasse!AX290)</f>
        <v>74.48</v>
      </c>
      <c r="AY290" s="215">
        <f>SUM(Paniglgasse:Landstrasser_Hauptstrasse!AY290)</f>
        <v>43.61</v>
      </c>
      <c r="AZ290" s="215">
        <f>SUM(Paniglgasse:Landstrasser_Hauptstrasse!AZ290)</f>
        <v>45.79</v>
      </c>
      <c r="BA290" s="215">
        <f>SUM(Paniglgasse:Landstrasser_Hauptstrasse!BA290)</f>
        <v>0</v>
      </c>
      <c r="BB290" s="215">
        <f>SUM(Paniglgasse:Landstrasser_Hauptstrasse!BB290)</f>
        <v>92.5</v>
      </c>
      <c r="BC290" s="215">
        <f>SUM(Paniglgasse:Landstrasser_Hauptstrasse!BC290)</f>
        <v>44.32</v>
      </c>
      <c r="BD290" s="215">
        <f>SUM(Paniglgasse:Landstrasser_Hauptstrasse!BD290)</f>
        <v>0</v>
      </c>
      <c r="BE290" s="271"/>
      <c r="BF290" s="163">
        <f t="shared" si="458"/>
        <v>144.39999999999998</v>
      </c>
      <c r="BG290" s="77">
        <f t="shared" si="459"/>
        <v>94.550000000000011</v>
      </c>
      <c r="BH290" s="77">
        <f t="shared" si="460"/>
        <v>214.37</v>
      </c>
      <c r="BI290" s="77">
        <f t="shared" si="461"/>
        <v>306.51</v>
      </c>
      <c r="BJ290" s="77">
        <f t="shared" si="462"/>
        <v>279.77</v>
      </c>
      <c r="BK290" s="77">
        <f t="shared" si="463"/>
        <v>251.24</v>
      </c>
      <c r="BL290" s="77">
        <f t="shared" si="464"/>
        <v>134.82</v>
      </c>
      <c r="BM290" s="77">
        <f t="shared" si="465"/>
        <v>78.72</v>
      </c>
      <c r="BN290" s="77">
        <f t="shared" si="466"/>
        <v>288.46999999999997</v>
      </c>
      <c r="BO290" s="77">
        <f t="shared" si="467"/>
        <v>331.86</v>
      </c>
      <c r="BP290" s="77">
        <f t="shared" si="468"/>
        <v>261.93</v>
      </c>
      <c r="BQ290" s="77">
        <f t="shared" si="469"/>
        <v>182.60999999999999</v>
      </c>
      <c r="BR290" s="157">
        <f t="shared" si="470"/>
        <v>2569.25</v>
      </c>
      <c r="BS290" s="77">
        <f t="shared" si="471"/>
        <v>453.32</v>
      </c>
      <c r="BT290" s="77">
        <f t="shared" si="472"/>
        <v>837.52</v>
      </c>
      <c r="BU290" s="77">
        <f t="shared" si="473"/>
        <v>502.01</v>
      </c>
      <c r="BV290" s="77">
        <f t="shared" si="474"/>
        <v>776.4</v>
      </c>
      <c r="BW290" s="77">
        <f t="shared" si="475"/>
        <v>1290.8399999999999</v>
      </c>
      <c r="BX290" s="77">
        <f t="shared" si="476"/>
        <v>1278.4099999999999</v>
      </c>
      <c r="BY290" s="77">
        <f>IF(Info!$O$3="Q1",$BS290,IF(Info!$O$3="Q2",$BS290+$BT290,IF(Info!$O$3="Q3",$BS290+$BT290+$BU290,$BR290)))</f>
        <v>453.32</v>
      </c>
      <c r="BZ290" s="77">
        <f>IF(Info!$O$3="Q1",$BS290,IF(Info!$O$3="Q2",$BT290,IF(Info!$O$3="Q3",$BU290,$BV290)))</f>
        <v>453.32</v>
      </c>
      <c r="CA290" s="49"/>
    </row>
    <row r="291" spans="1:79" x14ac:dyDescent="0.3">
      <c r="A291" s="269"/>
      <c r="B291" s="78" t="s">
        <v>405</v>
      </c>
      <c r="C291" s="52">
        <f>Info!$AJ12</f>
        <v>2.4</v>
      </c>
      <c r="D291" s="161">
        <f t="shared" si="457"/>
        <v>0</v>
      </c>
      <c r="E291" s="215">
        <f>SUM(Paniglgasse:Landstrasser_Hauptstrasse!E291)</f>
        <v>0</v>
      </c>
      <c r="F291" s="215">
        <f>SUM(Paniglgasse:Landstrasser_Hauptstrasse!F291)</f>
        <v>0</v>
      </c>
      <c r="G291" s="215">
        <f>SUM(Paniglgasse:Landstrasser_Hauptstrasse!G291)</f>
        <v>0</v>
      </c>
      <c r="H291" s="215">
        <f>SUM(Paniglgasse:Landstrasser_Hauptstrasse!H291)</f>
        <v>0</v>
      </c>
      <c r="I291" s="215">
        <f>SUM(Paniglgasse:Landstrasser_Hauptstrasse!I291)</f>
        <v>0</v>
      </c>
      <c r="J291" s="215">
        <f>SUM(Paniglgasse:Landstrasser_Hauptstrasse!J291)</f>
        <v>0</v>
      </c>
      <c r="K291" s="215">
        <f>SUM(Paniglgasse:Landstrasser_Hauptstrasse!K291)</f>
        <v>0</v>
      </c>
      <c r="L291" s="215">
        <f>SUM(Paniglgasse:Landstrasser_Hauptstrasse!L291)</f>
        <v>0</v>
      </c>
      <c r="M291" s="215">
        <f>SUM(Paniglgasse:Landstrasser_Hauptstrasse!M291)</f>
        <v>0</v>
      </c>
      <c r="N291" s="215">
        <f>SUM(Paniglgasse:Landstrasser_Hauptstrasse!N291)</f>
        <v>0</v>
      </c>
      <c r="O291" s="215">
        <f>SUM(Paniglgasse:Landstrasser_Hauptstrasse!O291)</f>
        <v>0</v>
      </c>
      <c r="P291" s="215">
        <f>SUM(Paniglgasse:Landstrasser_Hauptstrasse!P291)</f>
        <v>0</v>
      </c>
      <c r="Q291" s="215">
        <f>SUM(Paniglgasse:Landstrasser_Hauptstrasse!Q291)</f>
        <v>0</v>
      </c>
      <c r="R291" s="215">
        <f>SUM(Paniglgasse:Landstrasser_Hauptstrasse!R291)</f>
        <v>0</v>
      </c>
      <c r="S291" s="215">
        <f>SUM(Paniglgasse:Landstrasser_Hauptstrasse!S291)</f>
        <v>0</v>
      </c>
      <c r="T291" s="215">
        <f>SUM(Paniglgasse:Landstrasser_Hauptstrasse!T291)</f>
        <v>0</v>
      </c>
      <c r="U291" s="215">
        <f>SUM(Paniglgasse:Landstrasser_Hauptstrasse!U291)</f>
        <v>0</v>
      </c>
      <c r="V291" s="215">
        <f>SUM(Paniglgasse:Landstrasser_Hauptstrasse!V291)</f>
        <v>0</v>
      </c>
      <c r="W291" s="215">
        <f>SUM(Paniglgasse:Landstrasser_Hauptstrasse!W291)</f>
        <v>0</v>
      </c>
      <c r="X291" s="215">
        <f>SUM(Paniglgasse:Landstrasser_Hauptstrasse!X291)</f>
        <v>0</v>
      </c>
      <c r="Y291" s="215">
        <f>SUM(Paniglgasse:Landstrasser_Hauptstrasse!Y291)</f>
        <v>0</v>
      </c>
      <c r="Z291" s="215">
        <f>SUM(Paniglgasse:Landstrasser_Hauptstrasse!Z291)</f>
        <v>0</v>
      </c>
      <c r="AA291" s="215">
        <f>SUM(Paniglgasse:Landstrasser_Hauptstrasse!AA291)</f>
        <v>0</v>
      </c>
      <c r="AB291" s="215">
        <f>SUM(Paniglgasse:Landstrasser_Hauptstrasse!AB291)</f>
        <v>0</v>
      </c>
      <c r="AC291" s="215">
        <f>SUM(Paniglgasse:Landstrasser_Hauptstrasse!AC291)</f>
        <v>0</v>
      </c>
      <c r="AD291" s="215">
        <f>SUM(Paniglgasse:Landstrasser_Hauptstrasse!AD291)</f>
        <v>0</v>
      </c>
      <c r="AE291" s="215">
        <f>SUM(Paniglgasse:Landstrasser_Hauptstrasse!AE291)</f>
        <v>0</v>
      </c>
      <c r="AF291" s="215">
        <f>SUM(Paniglgasse:Landstrasser_Hauptstrasse!AF291)</f>
        <v>0</v>
      </c>
      <c r="AG291" s="215">
        <f>SUM(Paniglgasse:Landstrasser_Hauptstrasse!AG291)</f>
        <v>0</v>
      </c>
      <c r="AH291" s="215">
        <f>SUM(Paniglgasse:Landstrasser_Hauptstrasse!AH291)</f>
        <v>0</v>
      </c>
      <c r="AI291" s="215">
        <f>SUM(Paniglgasse:Landstrasser_Hauptstrasse!AI291)</f>
        <v>0</v>
      </c>
      <c r="AJ291" s="215">
        <f>SUM(Paniglgasse:Landstrasser_Hauptstrasse!AJ291)</f>
        <v>0</v>
      </c>
      <c r="AK291" s="215">
        <f>SUM(Paniglgasse:Landstrasser_Hauptstrasse!AK291)</f>
        <v>0</v>
      </c>
      <c r="AL291" s="215">
        <f>SUM(Paniglgasse:Landstrasser_Hauptstrasse!AL291)</f>
        <v>0</v>
      </c>
      <c r="AM291" s="215">
        <f>SUM(Paniglgasse:Landstrasser_Hauptstrasse!AM291)</f>
        <v>0</v>
      </c>
      <c r="AN291" s="215">
        <f>SUM(Paniglgasse:Landstrasser_Hauptstrasse!AN291)</f>
        <v>0</v>
      </c>
      <c r="AO291" s="215">
        <f>SUM(Paniglgasse:Landstrasser_Hauptstrasse!AO291)</f>
        <v>0</v>
      </c>
      <c r="AP291" s="215">
        <f>SUM(Paniglgasse:Landstrasser_Hauptstrasse!AP291)</f>
        <v>0</v>
      </c>
      <c r="AQ291" s="215">
        <f>SUM(Paniglgasse:Landstrasser_Hauptstrasse!AQ291)</f>
        <v>0</v>
      </c>
      <c r="AR291" s="215">
        <f>SUM(Paniglgasse:Landstrasser_Hauptstrasse!AR291)</f>
        <v>0</v>
      </c>
      <c r="AS291" s="215">
        <f>SUM(Paniglgasse:Landstrasser_Hauptstrasse!AS291)</f>
        <v>0</v>
      </c>
      <c r="AT291" s="215">
        <f>SUM(Paniglgasse:Landstrasser_Hauptstrasse!AT291)</f>
        <v>0</v>
      </c>
      <c r="AU291" s="215">
        <f>SUM(Paniglgasse:Landstrasser_Hauptstrasse!AU291)</f>
        <v>0</v>
      </c>
      <c r="AV291" s="215">
        <f>SUM(Paniglgasse:Landstrasser_Hauptstrasse!AV291)</f>
        <v>0</v>
      </c>
      <c r="AW291" s="215">
        <f>SUM(Paniglgasse:Landstrasser_Hauptstrasse!AW291)</f>
        <v>0</v>
      </c>
      <c r="AX291" s="215">
        <f>SUM(Paniglgasse:Landstrasser_Hauptstrasse!AX291)</f>
        <v>0</v>
      </c>
      <c r="AY291" s="215">
        <f>SUM(Paniglgasse:Landstrasser_Hauptstrasse!AY291)</f>
        <v>0</v>
      </c>
      <c r="AZ291" s="215">
        <f>SUM(Paniglgasse:Landstrasser_Hauptstrasse!AZ291)</f>
        <v>0</v>
      </c>
      <c r="BA291" s="215">
        <f>SUM(Paniglgasse:Landstrasser_Hauptstrasse!BA291)</f>
        <v>0</v>
      </c>
      <c r="BB291" s="215">
        <f>SUM(Paniglgasse:Landstrasser_Hauptstrasse!BB291)</f>
        <v>0</v>
      </c>
      <c r="BC291" s="215">
        <f>SUM(Paniglgasse:Landstrasser_Hauptstrasse!BC291)</f>
        <v>0</v>
      </c>
      <c r="BD291" s="215">
        <f>SUM(Paniglgasse:Landstrasser_Hauptstrasse!BD291)</f>
        <v>0</v>
      </c>
      <c r="BE291" s="271"/>
      <c r="BF291" s="163">
        <f t="shared" si="458"/>
        <v>0</v>
      </c>
      <c r="BG291" s="77">
        <f t="shared" si="459"/>
        <v>0</v>
      </c>
      <c r="BH291" s="77">
        <f t="shared" si="460"/>
        <v>0</v>
      </c>
      <c r="BI291" s="77">
        <f t="shared" si="461"/>
        <v>0</v>
      </c>
      <c r="BJ291" s="77">
        <f t="shared" si="462"/>
        <v>0</v>
      </c>
      <c r="BK291" s="77">
        <f t="shared" si="463"/>
        <v>0</v>
      </c>
      <c r="BL291" s="77">
        <f t="shared" si="464"/>
        <v>0</v>
      </c>
      <c r="BM291" s="77">
        <f t="shared" si="465"/>
        <v>0</v>
      </c>
      <c r="BN291" s="77">
        <f t="shared" si="466"/>
        <v>0</v>
      </c>
      <c r="BO291" s="77">
        <f t="shared" si="467"/>
        <v>0</v>
      </c>
      <c r="BP291" s="77">
        <f t="shared" si="468"/>
        <v>0</v>
      </c>
      <c r="BQ291" s="77">
        <f t="shared" si="469"/>
        <v>0</v>
      </c>
      <c r="BR291" s="157">
        <f t="shared" si="470"/>
        <v>0</v>
      </c>
      <c r="BS291" s="77">
        <f t="shared" si="471"/>
        <v>0</v>
      </c>
      <c r="BT291" s="77">
        <f t="shared" si="472"/>
        <v>0</v>
      </c>
      <c r="BU291" s="77">
        <f t="shared" si="473"/>
        <v>0</v>
      </c>
      <c r="BV291" s="77">
        <f t="shared" si="474"/>
        <v>0</v>
      </c>
      <c r="BW291" s="77">
        <f t="shared" si="475"/>
        <v>0</v>
      </c>
      <c r="BX291" s="77">
        <f t="shared" si="476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x14ac:dyDescent="0.3">
      <c r="A292" s="269"/>
      <c r="B292" s="160" t="s">
        <v>315</v>
      </c>
      <c r="C292" s="275"/>
      <c r="D292" s="161">
        <f t="shared" si="457"/>
        <v>64784.749999999985</v>
      </c>
      <c r="E292" s="53">
        <f t="shared" ref="E292:AJ292" si="477">SUM(E283:E291)</f>
        <v>674.47</v>
      </c>
      <c r="F292" s="53">
        <f t="shared" si="477"/>
        <v>714.6099999999999</v>
      </c>
      <c r="G292" s="53">
        <f t="shared" si="477"/>
        <v>478.81</v>
      </c>
      <c r="H292" s="53">
        <f t="shared" si="477"/>
        <v>2865.7999999999997</v>
      </c>
      <c r="I292" s="53">
        <f t="shared" si="477"/>
        <v>779.8900000000001</v>
      </c>
      <c r="J292" s="53">
        <f t="shared" si="477"/>
        <v>678.99</v>
      </c>
      <c r="K292" s="53">
        <f t="shared" si="477"/>
        <v>493.02</v>
      </c>
      <c r="L292" s="53">
        <f t="shared" si="477"/>
        <v>475.31</v>
      </c>
      <c r="M292" s="53">
        <f t="shared" si="477"/>
        <v>2907.42</v>
      </c>
      <c r="N292" s="53">
        <f t="shared" si="477"/>
        <v>838.54</v>
      </c>
      <c r="O292" s="53">
        <f t="shared" si="477"/>
        <v>926.39</v>
      </c>
      <c r="P292" s="53">
        <f t="shared" si="477"/>
        <v>743.68000000000006</v>
      </c>
      <c r="Q292" s="53">
        <f t="shared" si="477"/>
        <v>486.57</v>
      </c>
      <c r="R292" s="53">
        <f t="shared" si="477"/>
        <v>3411.25</v>
      </c>
      <c r="S292" s="53">
        <f t="shared" si="477"/>
        <v>1288.7900000000002</v>
      </c>
      <c r="T292" s="53">
        <f t="shared" si="477"/>
        <v>989.69</v>
      </c>
      <c r="U292" s="53">
        <f t="shared" si="477"/>
        <v>895.98</v>
      </c>
      <c r="V292" s="53">
        <f t="shared" si="477"/>
        <v>700.46</v>
      </c>
      <c r="W292" s="53">
        <f t="shared" si="477"/>
        <v>3597.68</v>
      </c>
      <c r="X292" s="53">
        <f t="shared" si="477"/>
        <v>1357.8899999999999</v>
      </c>
      <c r="Y292" s="53">
        <f t="shared" si="477"/>
        <v>935.16000000000008</v>
      </c>
      <c r="Z292" s="53">
        <f t="shared" si="477"/>
        <v>823.46</v>
      </c>
      <c r="AA292" s="53">
        <f t="shared" si="477"/>
        <v>705.22</v>
      </c>
      <c r="AB292" s="53">
        <f t="shared" si="477"/>
        <v>3353.6099999999997</v>
      </c>
      <c r="AC292" s="53">
        <f t="shared" si="477"/>
        <v>1193.32</v>
      </c>
      <c r="AD292" s="53">
        <f t="shared" si="477"/>
        <v>808.28</v>
      </c>
      <c r="AE292" s="53">
        <f t="shared" si="477"/>
        <v>557.83000000000004</v>
      </c>
      <c r="AF292" s="53">
        <f t="shared" si="477"/>
        <v>502.31</v>
      </c>
      <c r="AG292" s="53">
        <f t="shared" si="477"/>
        <v>2518.66</v>
      </c>
      <c r="AH292" s="53">
        <f t="shared" si="477"/>
        <v>979.02</v>
      </c>
      <c r="AI292" s="53">
        <f t="shared" si="477"/>
        <v>798.07</v>
      </c>
      <c r="AJ292" s="53">
        <f t="shared" si="477"/>
        <v>635.21</v>
      </c>
      <c r="AK292" s="53">
        <f t="shared" ref="AK292:BP292" si="478">SUM(AK283:AK291)</f>
        <v>594.64</v>
      </c>
      <c r="AL292" s="53">
        <f t="shared" si="478"/>
        <v>489.31</v>
      </c>
      <c r="AM292" s="53">
        <f t="shared" si="478"/>
        <v>3117.39</v>
      </c>
      <c r="AN292" s="53">
        <f t="shared" si="478"/>
        <v>1041.82</v>
      </c>
      <c r="AO292" s="53">
        <f t="shared" si="478"/>
        <v>1036.1399999999999</v>
      </c>
      <c r="AP292" s="53">
        <f t="shared" si="478"/>
        <v>851.42</v>
      </c>
      <c r="AQ292" s="53">
        <f t="shared" si="478"/>
        <v>484.01</v>
      </c>
      <c r="AR292" s="53">
        <f t="shared" si="478"/>
        <v>3303.11</v>
      </c>
      <c r="AS292" s="53">
        <f t="shared" si="478"/>
        <v>1274.72</v>
      </c>
      <c r="AT292" s="53">
        <f t="shared" si="478"/>
        <v>930.94</v>
      </c>
      <c r="AU292" s="53">
        <f t="shared" si="478"/>
        <v>775.96</v>
      </c>
      <c r="AV292" s="53">
        <f t="shared" si="478"/>
        <v>568.47</v>
      </c>
      <c r="AW292" s="53">
        <f t="shared" si="478"/>
        <v>3389.2400000000002</v>
      </c>
      <c r="AX292" s="53">
        <f t="shared" si="478"/>
        <v>1254.04</v>
      </c>
      <c r="AY292" s="53">
        <f t="shared" si="478"/>
        <v>1034.67</v>
      </c>
      <c r="AZ292" s="53">
        <f t="shared" si="478"/>
        <v>875.25</v>
      </c>
      <c r="BA292" s="53">
        <f t="shared" si="478"/>
        <v>619.24</v>
      </c>
      <c r="BB292" s="53">
        <f t="shared" si="478"/>
        <v>2761.28</v>
      </c>
      <c r="BC292" s="53">
        <f t="shared" si="478"/>
        <v>767.99000000000012</v>
      </c>
      <c r="BD292" s="53">
        <f t="shared" si="478"/>
        <v>499.72</v>
      </c>
      <c r="BE292" s="271"/>
      <c r="BF292" s="162">
        <f t="shared" si="458"/>
        <v>4733.6899999999996</v>
      </c>
      <c r="BG292" s="157">
        <f t="shared" si="459"/>
        <v>2427.21</v>
      </c>
      <c r="BH292" s="157">
        <f t="shared" si="460"/>
        <v>5902.6</v>
      </c>
      <c r="BI292" s="157">
        <f t="shared" si="461"/>
        <v>6585.7099999999991</v>
      </c>
      <c r="BJ292" s="157">
        <f t="shared" si="462"/>
        <v>6591.1899999999987</v>
      </c>
      <c r="BK292" s="157">
        <f t="shared" si="463"/>
        <v>6883.8899999999994</v>
      </c>
      <c r="BL292" s="157">
        <f t="shared" si="464"/>
        <v>4557.82</v>
      </c>
      <c r="BM292" s="157">
        <f t="shared" si="465"/>
        <v>2517.23</v>
      </c>
      <c r="BN292" s="157">
        <f t="shared" si="466"/>
        <v>6530.7800000000007</v>
      </c>
      <c r="BO292" s="157">
        <f t="shared" si="467"/>
        <v>6284.7300000000005</v>
      </c>
      <c r="BP292" s="157">
        <f t="shared" si="468"/>
        <v>6246.42</v>
      </c>
      <c r="BQ292" s="157">
        <f t="shared" si="469"/>
        <v>5523.4800000000005</v>
      </c>
      <c r="BR292" s="157">
        <f t="shared" si="470"/>
        <v>64784.75</v>
      </c>
      <c r="BS292" s="157">
        <f t="shared" si="471"/>
        <v>13063.5</v>
      </c>
      <c r="BT292" s="157">
        <f t="shared" si="472"/>
        <v>20060.789999999997</v>
      </c>
      <c r="BU292" s="157">
        <f t="shared" si="473"/>
        <v>13605.83</v>
      </c>
      <c r="BV292" s="157">
        <f t="shared" si="474"/>
        <v>18054.63</v>
      </c>
      <c r="BW292" s="157">
        <f t="shared" si="475"/>
        <v>33124.289999999994</v>
      </c>
      <c r="BX292" s="157">
        <f t="shared" si="476"/>
        <v>31660.460000000003</v>
      </c>
      <c r="BY292" s="157">
        <f>IF(Info!$O$3="Q1",$BS292,IF(Info!$O$3="Q2",$BS292+$BT292,IF(Info!$O$3="Q3",$BS292+$BT292+$BU292,$BR292)))</f>
        <v>13063.5</v>
      </c>
      <c r="BZ292" s="157">
        <f>IF(Info!$O$3="Q1",$BS292,IF(Info!$O$3="Q2",$BT292,IF(Info!$O$3="Q3",$BU292,$BV292)))</f>
        <v>13063.5</v>
      </c>
      <c r="CA292" s="49"/>
    </row>
    <row r="293" spans="1:79" x14ac:dyDescent="0.3">
      <c r="A293" s="269"/>
      <c r="B293" s="78" t="s">
        <v>406</v>
      </c>
      <c r="C293" s="275"/>
      <c r="D293" s="276">
        <f t="shared" ref="D293:AI293" si="479">D294/(SUM(D283:D291))</f>
        <v>0</v>
      </c>
      <c r="E293" s="277">
        <f t="shared" si="479"/>
        <v>0</v>
      </c>
      <c r="F293" s="277">
        <f t="shared" si="479"/>
        <v>0</v>
      </c>
      <c r="G293" s="277">
        <f t="shared" si="479"/>
        <v>0</v>
      </c>
      <c r="H293" s="277">
        <f t="shared" si="479"/>
        <v>0</v>
      </c>
      <c r="I293" s="277">
        <f t="shared" si="479"/>
        <v>0</v>
      </c>
      <c r="J293" s="277">
        <f t="shared" si="479"/>
        <v>0</v>
      </c>
      <c r="K293" s="277">
        <f t="shared" si="479"/>
        <v>0</v>
      </c>
      <c r="L293" s="277">
        <f t="shared" si="479"/>
        <v>0</v>
      </c>
      <c r="M293" s="277">
        <f t="shared" si="479"/>
        <v>0</v>
      </c>
      <c r="N293" s="277">
        <f t="shared" si="479"/>
        <v>0</v>
      </c>
      <c r="O293" s="277">
        <f t="shared" si="479"/>
        <v>0</v>
      </c>
      <c r="P293" s="277">
        <f t="shared" si="479"/>
        <v>0</v>
      </c>
      <c r="Q293" s="277">
        <f t="shared" si="479"/>
        <v>0</v>
      </c>
      <c r="R293" s="277">
        <f t="shared" si="479"/>
        <v>0</v>
      </c>
      <c r="S293" s="277">
        <f t="shared" si="479"/>
        <v>0</v>
      </c>
      <c r="T293" s="277">
        <f t="shared" si="479"/>
        <v>0</v>
      </c>
      <c r="U293" s="277">
        <f t="shared" si="479"/>
        <v>0</v>
      </c>
      <c r="V293" s="277">
        <f t="shared" si="479"/>
        <v>0</v>
      </c>
      <c r="W293" s="277">
        <f t="shared" si="479"/>
        <v>0</v>
      </c>
      <c r="X293" s="277">
        <f t="shared" si="479"/>
        <v>0</v>
      </c>
      <c r="Y293" s="277">
        <f t="shared" si="479"/>
        <v>0</v>
      </c>
      <c r="Z293" s="277">
        <f t="shared" si="479"/>
        <v>0</v>
      </c>
      <c r="AA293" s="277">
        <f t="shared" si="479"/>
        <v>0</v>
      </c>
      <c r="AB293" s="277">
        <f t="shared" si="479"/>
        <v>0</v>
      </c>
      <c r="AC293" s="277">
        <f t="shared" si="479"/>
        <v>0</v>
      </c>
      <c r="AD293" s="277">
        <f t="shared" si="479"/>
        <v>0</v>
      </c>
      <c r="AE293" s="277">
        <f t="shared" si="479"/>
        <v>0</v>
      </c>
      <c r="AF293" s="277">
        <f t="shared" si="479"/>
        <v>0</v>
      </c>
      <c r="AG293" s="277">
        <f t="shared" si="479"/>
        <v>0</v>
      </c>
      <c r="AH293" s="277">
        <f t="shared" si="479"/>
        <v>0</v>
      </c>
      <c r="AI293" s="277">
        <f t="shared" si="479"/>
        <v>0</v>
      </c>
      <c r="AJ293" s="277">
        <f t="shared" ref="AJ293:BO293" si="480">AJ294/(SUM(AJ283:AJ291))</f>
        <v>0</v>
      </c>
      <c r="AK293" s="277">
        <f t="shared" si="480"/>
        <v>0</v>
      </c>
      <c r="AL293" s="277">
        <f t="shared" si="480"/>
        <v>0</v>
      </c>
      <c r="AM293" s="277">
        <f t="shared" si="480"/>
        <v>0</v>
      </c>
      <c r="AN293" s="277">
        <f t="shared" si="480"/>
        <v>0</v>
      </c>
      <c r="AO293" s="277">
        <f t="shared" si="480"/>
        <v>0</v>
      </c>
      <c r="AP293" s="277">
        <f t="shared" si="480"/>
        <v>0</v>
      </c>
      <c r="AQ293" s="277">
        <f t="shared" si="480"/>
        <v>0</v>
      </c>
      <c r="AR293" s="277">
        <f t="shared" si="480"/>
        <v>0</v>
      </c>
      <c r="AS293" s="277">
        <f t="shared" si="480"/>
        <v>0</v>
      </c>
      <c r="AT293" s="277">
        <f t="shared" si="480"/>
        <v>0</v>
      </c>
      <c r="AU293" s="277">
        <f t="shared" si="480"/>
        <v>0</v>
      </c>
      <c r="AV293" s="277">
        <f t="shared" si="480"/>
        <v>0</v>
      </c>
      <c r="AW293" s="277">
        <f t="shared" si="480"/>
        <v>0</v>
      </c>
      <c r="AX293" s="277">
        <f t="shared" si="480"/>
        <v>0</v>
      </c>
      <c r="AY293" s="277">
        <f t="shared" si="480"/>
        <v>0</v>
      </c>
      <c r="AZ293" s="277">
        <f t="shared" si="480"/>
        <v>0</v>
      </c>
      <c r="BA293" s="277">
        <f t="shared" si="480"/>
        <v>0</v>
      </c>
      <c r="BB293" s="277">
        <f t="shared" si="480"/>
        <v>0</v>
      </c>
      <c r="BC293" s="277">
        <f t="shared" si="480"/>
        <v>0</v>
      </c>
      <c r="BD293" s="277">
        <f t="shared" si="480"/>
        <v>0</v>
      </c>
      <c r="BE293" s="271"/>
      <c r="BF293" s="172">
        <f t="shared" ref="BF293:BZ293" si="481">BF294/(SUM(BF283:BF291))</f>
        <v>0</v>
      </c>
      <c r="BG293" s="171">
        <f t="shared" si="481"/>
        <v>0</v>
      </c>
      <c r="BH293" s="171">
        <f t="shared" si="481"/>
        <v>0</v>
      </c>
      <c r="BI293" s="171">
        <f t="shared" si="481"/>
        <v>0</v>
      </c>
      <c r="BJ293" s="171">
        <f t="shared" si="481"/>
        <v>0</v>
      </c>
      <c r="BK293" s="171">
        <f t="shared" si="481"/>
        <v>0</v>
      </c>
      <c r="BL293" s="171">
        <f t="shared" si="481"/>
        <v>0</v>
      </c>
      <c r="BM293" s="171">
        <f t="shared" si="481"/>
        <v>0</v>
      </c>
      <c r="BN293" s="171">
        <f t="shared" si="481"/>
        <v>0</v>
      </c>
      <c r="BO293" s="171">
        <f t="shared" si="481"/>
        <v>0</v>
      </c>
      <c r="BP293" s="171">
        <f t="shared" si="481"/>
        <v>0</v>
      </c>
      <c r="BQ293" s="171">
        <f t="shared" si="481"/>
        <v>0</v>
      </c>
      <c r="BR293" s="173">
        <f t="shared" si="481"/>
        <v>0</v>
      </c>
      <c r="BS293" s="171">
        <f t="shared" si="481"/>
        <v>0</v>
      </c>
      <c r="BT293" s="171">
        <f t="shared" si="481"/>
        <v>0</v>
      </c>
      <c r="BU293" s="171">
        <f t="shared" si="481"/>
        <v>0</v>
      </c>
      <c r="BV293" s="171">
        <f t="shared" si="481"/>
        <v>0</v>
      </c>
      <c r="BW293" s="171">
        <f t="shared" si="481"/>
        <v>0</v>
      </c>
      <c r="BX293" s="171">
        <f t="shared" si="481"/>
        <v>0</v>
      </c>
      <c r="BY293" s="171">
        <f t="shared" si="481"/>
        <v>0</v>
      </c>
      <c r="BZ293" s="171">
        <f t="shared" si="481"/>
        <v>0</v>
      </c>
      <c r="CA293" s="49"/>
    </row>
    <row r="294" spans="1:79" x14ac:dyDescent="0.3">
      <c r="A294" s="269"/>
      <c r="B294" s="78" t="s">
        <v>407</v>
      </c>
      <c r="C294" s="275"/>
      <c r="D294" s="161">
        <f>SUM(E294:BD294)</f>
        <v>0</v>
      </c>
      <c r="E294" s="215">
        <f>SUM(Paniglgasse:Landstrasser_Hauptstrasse!E294)</f>
        <v>0</v>
      </c>
      <c r="F294" s="215">
        <f>SUM(Paniglgasse:Landstrasser_Hauptstrasse!F294)</f>
        <v>0</v>
      </c>
      <c r="G294" s="215">
        <f>SUM(Paniglgasse:Landstrasser_Hauptstrasse!G294)</f>
        <v>0</v>
      </c>
      <c r="H294" s="215">
        <f>SUM(Paniglgasse:Landstrasser_Hauptstrasse!H294)</f>
        <v>0</v>
      </c>
      <c r="I294" s="215">
        <f>SUM(Paniglgasse:Landstrasser_Hauptstrasse!I294)</f>
        <v>0</v>
      </c>
      <c r="J294" s="215">
        <f>SUM(Paniglgasse:Landstrasser_Hauptstrasse!J294)</f>
        <v>0</v>
      </c>
      <c r="K294" s="215">
        <f>SUM(Paniglgasse:Landstrasser_Hauptstrasse!K294)</f>
        <v>0</v>
      </c>
      <c r="L294" s="215">
        <f>SUM(Paniglgasse:Landstrasser_Hauptstrasse!L294)</f>
        <v>0</v>
      </c>
      <c r="M294" s="215">
        <f>SUM(Paniglgasse:Landstrasser_Hauptstrasse!M294)</f>
        <v>0</v>
      </c>
      <c r="N294" s="215">
        <f>SUM(Paniglgasse:Landstrasser_Hauptstrasse!N294)</f>
        <v>0</v>
      </c>
      <c r="O294" s="215">
        <f>SUM(Paniglgasse:Landstrasser_Hauptstrasse!O294)</f>
        <v>0</v>
      </c>
      <c r="P294" s="215">
        <f>SUM(Paniglgasse:Landstrasser_Hauptstrasse!P294)</f>
        <v>0</v>
      </c>
      <c r="Q294" s="215">
        <f>SUM(Paniglgasse:Landstrasser_Hauptstrasse!Q294)</f>
        <v>0</v>
      </c>
      <c r="R294" s="215">
        <f>SUM(Paniglgasse:Landstrasser_Hauptstrasse!R294)</f>
        <v>0</v>
      </c>
      <c r="S294" s="215">
        <f>SUM(Paniglgasse:Landstrasser_Hauptstrasse!S294)</f>
        <v>0</v>
      </c>
      <c r="T294" s="215">
        <f>SUM(Paniglgasse:Landstrasser_Hauptstrasse!T294)</f>
        <v>0</v>
      </c>
      <c r="U294" s="215">
        <f>SUM(Paniglgasse:Landstrasser_Hauptstrasse!U294)</f>
        <v>0</v>
      </c>
      <c r="V294" s="215">
        <f>SUM(Paniglgasse:Landstrasser_Hauptstrasse!V294)</f>
        <v>0</v>
      </c>
      <c r="W294" s="215">
        <f>SUM(Paniglgasse:Landstrasser_Hauptstrasse!W294)</f>
        <v>0</v>
      </c>
      <c r="X294" s="215">
        <f>SUM(Paniglgasse:Landstrasser_Hauptstrasse!X294)</f>
        <v>0</v>
      </c>
      <c r="Y294" s="215">
        <f>SUM(Paniglgasse:Landstrasser_Hauptstrasse!Y294)</f>
        <v>0</v>
      </c>
      <c r="Z294" s="215">
        <f>SUM(Paniglgasse:Landstrasser_Hauptstrasse!Z294)</f>
        <v>0</v>
      </c>
      <c r="AA294" s="215">
        <f>SUM(Paniglgasse:Landstrasser_Hauptstrasse!AA294)</f>
        <v>0</v>
      </c>
      <c r="AB294" s="215">
        <f>SUM(Paniglgasse:Landstrasser_Hauptstrasse!AB294)</f>
        <v>0</v>
      </c>
      <c r="AC294" s="215">
        <f>SUM(Paniglgasse:Landstrasser_Hauptstrasse!AC294)</f>
        <v>0</v>
      </c>
      <c r="AD294" s="215">
        <f>SUM(Paniglgasse:Landstrasser_Hauptstrasse!AD294)</f>
        <v>0</v>
      </c>
      <c r="AE294" s="215">
        <f>SUM(Paniglgasse:Landstrasser_Hauptstrasse!AE294)</f>
        <v>0</v>
      </c>
      <c r="AF294" s="215">
        <f>SUM(Paniglgasse:Landstrasser_Hauptstrasse!AF294)</f>
        <v>0</v>
      </c>
      <c r="AG294" s="215">
        <f>SUM(Paniglgasse:Landstrasser_Hauptstrasse!AG294)</f>
        <v>0</v>
      </c>
      <c r="AH294" s="215">
        <f>SUM(Paniglgasse:Landstrasser_Hauptstrasse!AH294)</f>
        <v>0</v>
      </c>
      <c r="AI294" s="215">
        <f>SUM(Paniglgasse:Landstrasser_Hauptstrasse!AI294)</f>
        <v>0</v>
      </c>
      <c r="AJ294" s="215">
        <f>SUM(Paniglgasse:Landstrasser_Hauptstrasse!AJ294)</f>
        <v>0</v>
      </c>
      <c r="AK294" s="215">
        <f>SUM(Paniglgasse:Landstrasser_Hauptstrasse!AK294)</f>
        <v>0</v>
      </c>
      <c r="AL294" s="215">
        <f>SUM(Paniglgasse:Landstrasser_Hauptstrasse!AL294)</f>
        <v>0</v>
      </c>
      <c r="AM294" s="215">
        <f>SUM(Paniglgasse:Landstrasser_Hauptstrasse!AM294)</f>
        <v>0</v>
      </c>
      <c r="AN294" s="215">
        <f>SUM(Paniglgasse:Landstrasser_Hauptstrasse!AN294)</f>
        <v>0</v>
      </c>
      <c r="AO294" s="215">
        <f>SUM(Paniglgasse:Landstrasser_Hauptstrasse!AO294)</f>
        <v>0</v>
      </c>
      <c r="AP294" s="215">
        <f>SUM(Paniglgasse:Landstrasser_Hauptstrasse!AP294)</f>
        <v>0</v>
      </c>
      <c r="AQ294" s="215">
        <f>SUM(Paniglgasse:Landstrasser_Hauptstrasse!AQ294)</f>
        <v>0</v>
      </c>
      <c r="AR294" s="215">
        <f>SUM(Paniglgasse:Landstrasser_Hauptstrasse!AR294)</f>
        <v>0</v>
      </c>
      <c r="AS294" s="215">
        <f>SUM(Paniglgasse:Landstrasser_Hauptstrasse!AS294)</f>
        <v>0</v>
      </c>
      <c r="AT294" s="215">
        <f>SUM(Paniglgasse:Landstrasser_Hauptstrasse!AT294)</f>
        <v>0</v>
      </c>
      <c r="AU294" s="215">
        <f>SUM(Paniglgasse:Landstrasser_Hauptstrasse!AU294)</f>
        <v>0</v>
      </c>
      <c r="AV294" s="215">
        <f>SUM(Paniglgasse:Landstrasser_Hauptstrasse!AV294)</f>
        <v>0</v>
      </c>
      <c r="AW294" s="215">
        <f>SUM(Paniglgasse:Landstrasser_Hauptstrasse!AW294)</f>
        <v>0</v>
      </c>
      <c r="AX294" s="215">
        <f>SUM(Paniglgasse:Landstrasser_Hauptstrasse!AX294)</f>
        <v>0</v>
      </c>
      <c r="AY294" s="215">
        <f>SUM(Paniglgasse:Landstrasser_Hauptstrasse!AY294)</f>
        <v>0</v>
      </c>
      <c r="AZ294" s="215">
        <f>SUM(Paniglgasse:Landstrasser_Hauptstrasse!AZ294)</f>
        <v>0</v>
      </c>
      <c r="BA294" s="215">
        <f>SUM(Paniglgasse:Landstrasser_Hauptstrasse!BA294)</f>
        <v>0</v>
      </c>
      <c r="BB294" s="215">
        <f>SUM(Paniglgasse:Landstrasser_Hauptstrasse!BB294)</f>
        <v>0</v>
      </c>
      <c r="BC294" s="215">
        <f>SUM(Paniglgasse:Landstrasser_Hauptstrasse!BC294)</f>
        <v>0</v>
      </c>
      <c r="BD294" s="215">
        <f>SUM(Paniglgasse:Landstrasser_Hauptstrasse!BD294)</f>
        <v>0</v>
      </c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5.6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x14ac:dyDescent="0.3">
      <c r="A296" s="269"/>
      <c r="B296" s="78" t="s">
        <v>409</v>
      </c>
      <c r="C296" s="275"/>
      <c r="D296" s="161">
        <f>SUM(E296:BD296)</f>
        <v>0</v>
      </c>
      <c r="E296" s="215">
        <f>SUM(Paniglgasse:Landstrasser_Hauptstrasse!E296)</f>
        <v>0</v>
      </c>
      <c r="F296" s="215">
        <f>SUM(Paniglgasse:Landstrasser_Hauptstrasse!F296)</f>
        <v>0</v>
      </c>
      <c r="G296" s="215">
        <f>SUM(Paniglgasse:Landstrasser_Hauptstrasse!G296)</f>
        <v>0</v>
      </c>
      <c r="H296" s="215">
        <f>SUM(Paniglgasse:Landstrasser_Hauptstrasse!H296)</f>
        <v>0</v>
      </c>
      <c r="I296" s="215">
        <f>SUM(Paniglgasse:Landstrasser_Hauptstrasse!I296)</f>
        <v>0</v>
      </c>
      <c r="J296" s="215">
        <f>SUM(Paniglgasse:Landstrasser_Hauptstrasse!J296)</f>
        <v>0</v>
      </c>
      <c r="K296" s="215">
        <f>SUM(Paniglgasse:Landstrasser_Hauptstrasse!K296)</f>
        <v>0</v>
      </c>
      <c r="L296" s="215">
        <f>SUM(Paniglgasse:Landstrasser_Hauptstrasse!L296)</f>
        <v>0</v>
      </c>
      <c r="M296" s="215">
        <f>SUM(Paniglgasse:Landstrasser_Hauptstrasse!M296)</f>
        <v>0</v>
      </c>
      <c r="N296" s="215">
        <f>SUM(Paniglgasse:Landstrasser_Hauptstrasse!N296)</f>
        <v>0</v>
      </c>
      <c r="O296" s="215">
        <f>SUM(Paniglgasse:Landstrasser_Hauptstrasse!O296)</f>
        <v>0</v>
      </c>
      <c r="P296" s="215">
        <f>SUM(Paniglgasse:Landstrasser_Hauptstrasse!P296)</f>
        <v>0</v>
      </c>
      <c r="Q296" s="215">
        <f>SUM(Paniglgasse:Landstrasser_Hauptstrasse!Q296)</f>
        <v>0</v>
      </c>
      <c r="R296" s="215">
        <f>SUM(Paniglgasse:Landstrasser_Hauptstrasse!R296)</f>
        <v>0</v>
      </c>
      <c r="S296" s="215">
        <f>SUM(Paniglgasse:Landstrasser_Hauptstrasse!S296)</f>
        <v>0</v>
      </c>
      <c r="T296" s="215">
        <f>SUM(Paniglgasse:Landstrasser_Hauptstrasse!T296)</f>
        <v>0</v>
      </c>
      <c r="U296" s="215">
        <f>SUM(Paniglgasse:Landstrasser_Hauptstrasse!U296)</f>
        <v>0</v>
      </c>
      <c r="V296" s="215">
        <f>SUM(Paniglgasse:Landstrasser_Hauptstrasse!V296)</f>
        <v>0</v>
      </c>
      <c r="W296" s="215">
        <f>SUM(Paniglgasse:Landstrasser_Hauptstrasse!W296)</f>
        <v>0</v>
      </c>
      <c r="X296" s="215">
        <f>SUM(Paniglgasse:Landstrasser_Hauptstrasse!X296)</f>
        <v>0</v>
      </c>
      <c r="Y296" s="215">
        <f>SUM(Paniglgasse:Landstrasser_Hauptstrasse!Y296)</f>
        <v>0</v>
      </c>
      <c r="Z296" s="215">
        <f>SUM(Paniglgasse:Landstrasser_Hauptstrasse!Z296)</f>
        <v>0</v>
      </c>
      <c r="AA296" s="215">
        <f>SUM(Paniglgasse:Landstrasser_Hauptstrasse!AA296)</f>
        <v>0</v>
      </c>
      <c r="AB296" s="215">
        <f>SUM(Paniglgasse:Landstrasser_Hauptstrasse!AB296)</f>
        <v>0</v>
      </c>
      <c r="AC296" s="215">
        <f>SUM(Paniglgasse:Landstrasser_Hauptstrasse!AC296)</f>
        <v>0</v>
      </c>
      <c r="AD296" s="215">
        <f>SUM(Paniglgasse:Landstrasser_Hauptstrasse!AD296)</f>
        <v>0</v>
      </c>
      <c r="AE296" s="215">
        <f>SUM(Paniglgasse:Landstrasser_Hauptstrasse!AE296)</f>
        <v>0</v>
      </c>
      <c r="AF296" s="215">
        <f>SUM(Paniglgasse:Landstrasser_Hauptstrasse!AF296)</f>
        <v>0</v>
      </c>
      <c r="AG296" s="215">
        <f>SUM(Paniglgasse:Landstrasser_Hauptstrasse!AG296)</f>
        <v>0</v>
      </c>
      <c r="AH296" s="215">
        <f>SUM(Paniglgasse:Landstrasser_Hauptstrasse!AH296)</f>
        <v>0</v>
      </c>
      <c r="AI296" s="215">
        <f>SUM(Paniglgasse:Landstrasser_Hauptstrasse!AI296)</f>
        <v>0</v>
      </c>
      <c r="AJ296" s="215">
        <f>SUM(Paniglgasse:Landstrasser_Hauptstrasse!AJ296)</f>
        <v>0</v>
      </c>
      <c r="AK296" s="215">
        <f>SUM(Paniglgasse:Landstrasser_Hauptstrasse!AK296)</f>
        <v>0</v>
      </c>
      <c r="AL296" s="215">
        <f>SUM(Paniglgasse:Landstrasser_Hauptstrasse!AL296)</f>
        <v>0</v>
      </c>
      <c r="AM296" s="215">
        <f>SUM(Paniglgasse:Landstrasser_Hauptstrasse!AM296)</f>
        <v>0</v>
      </c>
      <c r="AN296" s="215">
        <f>SUM(Paniglgasse:Landstrasser_Hauptstrasse!AN296)</f>
        <v>0</v>
      </c>
      <c r="AO296" s="215">
        <f>SUM(Paniglgasse:Landstrasser_Hauptstrasse!AO296)</f>
        <v>0</v>
      </c>
      <c r="AP296" s="215">
        <f>SUM(Paniglgasse:Landstrasser_Hauptstrasse!AP296)</f>
        <v>0</v>
      </c>
      <c r="AQ296" s="215">
        <f>SUM(Paniglgasse:Landstrasser_Hauptstrasse!AQ296)</f>
        <v>0</v>
      </c>
      <c r="AR296" s="215">
        <f>SUM(Paniglgasse:Landstrasser_Hauptstrasse!AR296)</f>
        <v>0</v>
      </c>
      <c r="AS296" s="215">
        <f>SUM(Paniglgasse:Landstrasser_Hauptstrasse!AS296)</f>
        <v>0</v>
      </c>
      <c r="AT296" s="215">
        <f>SUM(Paniglgasse:Landstrasser_Hauptstrasse!AT296)</f>
        <v>0</v>
      </c>
      <c r="AU296" s="215">
        <f>SUM(Paniglgasse:Landstrasser_Hauptstrasse!AU296)</f>
        <v>0</v>
      </c>
      <c r="AV296" s="215">
        <f>SUM(Paniglgasse:Landstrasser_Hauptstrasse!AV296)</f>
        <v>0</v>
      </c>
      <c r="AW296" s="215">
        <f>SUM(Paniglgasse:Landstrasser_Hauptstrasse!AW296)</f>
        <v>0</v>
      </c>
      <c r="AX296" s="215">
        <f>SUM(Paniglgasse:Landstrasser_Hauptstrasse!AX296)</f>
        <v>0</v>
      </c>
      <c r="AY296" s="215">
        <f>SUM(Paniglgasse:Landstrasser_Hauptstrasse!AY296)</f>
        <v>0</v>
      </c>
      <c r="AZ296" s="215">
        <f>SUM(Paniglgasse:Landstrasser_Hauptstrasse!AZ296)</f>
        <v>0</v>
      </c>
      <c r="BA296" s="215">
        <f>SUM(Paniglgasse:Landstrasser_Hauptstrasse!BA296)</f>
        <v>0</v>
      </c>
      <c r="BB296" s="215">
        <f>SUM(Paniglgasse:Landstrasser_Hauptstrasse!BB296)</f>
        <v>0</v>
      </c>
      <c r="BC296" s="215">
        <f>SUM(Paniglgasse:Landstrasser_Hauptstrasse!BC296)</f>
        <v>0</v>
      </c>
      <c r="BD296" s="215">
        <f>SUM(Paniglgasse:Landstrasser_Hauptstrasse!BD296)</f>
        <v>0</v>
      </c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x14ac:dyDescent="0.3">
      <c r="A297" s="269"/>
      <c r="B297" s="78" t="s">
        <v>410</v>
      </c>
      <c r="C297" s="275"/>
      <c r="D297" s="161">
        <f>SUM(E297:BD297)</f>
        <v>0</v>
      </c>
      <c r="E297" s="215">
        <f>SUM(Paniglgasse:Landstrasser_Hauptstrasse!E297)</f>
        <v>0</v>
      </c>
      <c r="F297" s="215">
        <f>SUM(Paniglgasse:Landstrasser_Hauptstrasse!F297)</f>
        <v>0</v>
      </c>
      <c r="G297" s="215">
        <f>SUM(Paniglgasse:Landstrasser_Hauptstrasse!G297)</f>
        <v>0</v>
      </c>
      <c r="H297" s="215">
        <f>SUM(Paniglgasse:Landstrasser_Hauptstrasse!H297)</f>
        <v>0</v>
      </c>
      <c r="I297" s="215">
        <f>SUM(Paniglgasse:Landstrasser_Hauptstrasse!I297)</f>
        <v>0</v>
      </c>
      <c r="J297" s="215">
        <f>SUM(Paniglgasse:Landstrasser_Hauptstrasse!J297)</f>
        <v>0</v>
      </c>
      <c r="K297" s="215">
        <f>SUM(Paniglgasse:Landstrasser_Hauptstrasse!K297)</f>
        <v>0</v>
      </c>
      <c r="L297" s="215">
        <f>SUM(Paniglgasse:Landstrasser_Hauptstrasse!L297)</f>
        <v>0</v>
      </c>
      <c r="M297" s="215">
        <f>SUM(Paniglgasse:Landstrasser_Hauptstrasse!M297)</f>
        <v>0</v>
      </c>
      <c r="N297" s="215">
        <f>SUM(Paniglgasse:Landstrasser_Hauptstrasse!N297)</f>
        <v>0</v>
      </c>
      <c r="O297" s="215">
        <f>SUM(Paniglgasse:Landstrasser_Hauptstrasse!O297)</f>
        <v>0</v>
      </c>
      <c r="P297" s="215">
        <f>SUM(Paniglgasse:Landstrasser_Hauptstrasse!P297)</f>
        <v>0</v>
      </c>
      <c r="Q297" s="215">
        <f>SUM(Paniglgasse:Landstrasser_Hauptstrasse!Q297)</f>
        <v>0</v>
      </c>
      <c r="R297" s="215">
        <f>SUM(Paniglgasse:Landstrasser_Hauptstrasse!R297)</f>
        <v>0</v>
      </c>
      <c r="S297" s="215">
        <f>SUM(Paniglgasse:Landstrasser_Hauptstrasse!S297)</f>
        <v>0</v>
      </c>
      <c r="T297" s="215">
        <f>SUM(Paniglgasse:Landstrasser_Hauptstrasse!T297)</f>
        <v>0</v>
      </c>
      <c r="U297" s="215">
        <f>SUM(Paniglgasse:Landstrasser_Hauptstrasse!U297)</f>
        <v>0</v>
      </c>
      <c r="V297" s="215">
        <f>SUM(Paniglgasse:Landstrasser_Hauptstrasse!V297)</f>
        <v>0</v>
      </c>
      <c r="W297" s="215">
        <f>SUM(Paniglgasse:Landstrasser_Hauptstrasse!W297)</f>
        <v>0</v>
      </c>
      <c r="X297" s="215">
        <f>SUM(Paniglgasse:Landstrasser_Hauptstrasse!X297)</f>
        <v>0</v>
      </c>
      <c r="Y297" s="215">
        <f>SUM(Paniglgasse:Landstrasser_Hauptstrasse!Y297)</f>
        <v>0</v>
      </c>
      <c r="Z297" s="215">
        <f>SUM(Paniglgasse:Landstrasser_Hauptstrasse!Z297)</f>
        <v>0</v>
      </c>
      <c r="AA297" s="215">
        <f>SUM(Paniglgasse:Landstrasser_Hauptstrasse!AA297)</f>
        <v>0</v>
      </c>
      <c r="AB297" s="215">
        <f>SUM(Paniglgasse:Landstrasser_Hauptstrasse!AB297)</f>
        <v>0</v>
      </c>
      <c r="AC297" s="215">
        <f>SUM(Paniglgasse:Landstrasser_Hauptstrasse!AC297)</f>
        <v>0</v>
      </c>
      <c r="AD297" s="215">
        <f>SUM(Paniglgasse:Landstrasser_Hauptstrasse!AD297)</f>
        <v>0</v>
      </c>
      <c r="AE297" s="215">
        <f>SUM(Paniglgasse:Landstrasser_Hauptstrasse!AE297)</f>
        <v>0</v>
      </c>
      <c r="AF297" s="215">
        <f>SUM(Paniglgasse:Landstrasser_Hauptstrasse!AF297)</f>
        <v>0</v>
      </c>
      <c r="AG297" s="215">
        <f>SUM(Paniglgasse:Landstrasser_Hauptstrasse!AG297)</f>
        <v>0</v>
      </c>
      <c r="AH297" s="215">
        <f>SUM(Paniglgasse:Landstrasser_Hauptstrasse!AH297)</f>
        <v>0</v>
      </c>
      <c r="AI297" s="215">
        <f>SUM(Paniglgasse:Landstrasser_Hauptstrasse!AI297)</f>
        <v>0</v>
      </c>
      <c r="AJ297" s="215">
        <f>SUM(Paniglgasse:Landstrasser_Hauptstrasse!AJ297)</f>
        <v>0</v>
      </c>
      <c r="AK297" s="215">
        <f>SUM(Paniglgasse:Landstrasser_Hauptstrasse!AK297)</f>
        <v>0</v>
      </c>
      <c r="AL297" s="215">
        <f>SUM(Paniglgasse:Landstrasser_Hauptstrasse!AL297)</f>
        <v>0</v>
      </c>
      <c r="AM297" s="215">
        <f>SUM(Paniglgasse:Landstrasser_Hauptstrasse!AM297)</f>
        <v>0</v>
      </c>
      <c r="AN297" s="215">
        <f>SUM(Paniglgasse:Landstrasser_Hauptstrasse!AN297)</f>
        <v>0</v>
      </c>
      <c r="AO297" s="215">
        <f>SUM(Paniglgasse:Landstrasser_Hauptstrasse!AO297)</f>
        <v>0</v>
      </c>
      <c r="AP297" s="215">
        <f>SUM(Paniglgasse:Landstrasser_Hauptstrasse!AP297)</f>
        <v>0</v>
      </c>
      <c r="AQ297" s="215">
        <f>SUM(Paniglgasse:Landstrasser_Hauptstrasse!AQ297)</f>
        <v>0</v>
      </c>
      <c r="AR297" s="215">
        <f>SUM(Paniglgasse:Landstrasser_Hauptstrasse!AR297)</f>
        <v>0</v>
      </c>
      <c r="AS297" s="215">
        <f>SUM(Paniglgasse:Landstrasser_Hauptstrasse!AS297)</f>
        <v>0</v>
      </c>
      <c r="AT297" s="215">
        <f>SUM(Paniglgasse:Landstrasser_Hauptstrasse!AT297)</f>
        <v>0</v>
      </c>
      <c r="AU297" s="215">
        <f>SUM(Paniglgasse:Landstrasser_Hauptstrasse!AU297)</f>
        <v>0</v>
      </c>
      <c r="AV297" s="215">
        <f>SUM(Paniglgasse:Landstrasser_Hauptstrasse!AV297)</f>
        <v>0</v>
      </c>
      <c r="AW297" s="215">
        <f>SUM(Paniglgasse:Landstrasser_Hauptstrasse!AW297)</f>
        <v>0</v>
      </c>
      <c r="AX297" s="215">
        <f>SUM(Paniglgasse:Landstrasser_Hauptstrasse!AX297)</f>
        <v>0</v>
      </c>
      <c r="AY297" s="215">
        <f>SUM(Paniglgasse:Landstrasser_Hauptstrasse!AY297)</f>
        <v>0</v>
      </c>
      <c r="AZ297" s="215">
        <f>SUM(Paniglgasse:Landstrasser_Hauptstrasse!AZ297)</f>
        <v>0</v>
      </c>
      <c r="BA297" s="215">
        <f>SUM(Paniglgasse:Landstrasser_Hauptstrasse!BA297)</f>
        <v>0</v>
      </c>
      <c r="BB297" s="215">
        <f>SUM(Paniglgasse:Landstrasser_Hauptstrasse!BB297)</f>
        <v>0</v>
      </c>
      <c r="BC297" s="215">
        <f>SUM(Paniglgasse:Landstrasser_Hauptstrasse!BC297)</f>
        <v>0</v>
      </c>
      <c r="BD297" s="215">
        <f>SUM(Paniglgasse:Landstrasser_Hauptstrasse!BD297)</f>
        <v>0</v>
      </c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2">SUM(E296:E297)</f>
        <v>0</v>
      </c>
      <c r="F298" s="278">
        <f t="shared" si="482"/>
        <v>0</v>
      </c>
      <c r="G298" s="278">
        <f t="shared" si="482"/>
        <v>0</v>
      </c>
      <c r="H298" s="278">
        <f t="shared" si="482"/>
        <v>0</v>
      </c>
      <c r="I298" s="278">
        <f t="shared" si="482"/>
        <v>0</v>
      </c>
      <c r="J298" s="278">
        <f t="shared" si="482"/>
        <v>0</v>
      </c>
      <c r="K298" s="278">
        <f t="shared" si="482"/>
        <v>0</v>
      </c>
      <c r="L298" s="278">
        <f t="shared" si="482"/>
        <v>0</v>
      </c>
      <c r="M298" s="278">
        <f t="shared" si="482"/>
        <v>0</v>
      </c>
      <c r="N298" s="278">
        <f t="shared" si="482"/>
        <v>0</v>
      </c>
      <c r="O298" s="278">
        <f t="shared" si="482"/>
        <v>0</v>
      </c>
      <c r="P298" s="278">
        <f t="shared" si="482"/>
        <v>0</v>
      </c>
      <c r="Q298" s="278">
        <f t="shared" si="482"/>
        <v>0</v>
      </c>
      <c r="R298" s="278">
        <f t="shared" si="482"/>
        <v>0</v>
      </c>
      <c r="S298" s="278">
        <f t="shared" si="482"/>
        <v>0</v>
      </c>
      <c r="T298" s="278">
        <f t="shared" si="482"/>
        <v>0</v>
      </c>
      <c r="U298" s="278">
        <f t="shared" si="482"/>
        <v>0</v>
      </c>
      <c r="V298" s="278">
        <f t="shared" si="482"/>
        <v>0</v>
      </c>
      <c r="W298" s="278">
        <f t="shared" si="482"/>
        <v>0</v>
      </c>
      <c r="X298" s="278">
        <f t="shared" si="482"/>
        <v>0</v>
      </c>
      <c r="Y298" s="278">
        <f t="shared" si="482"/>
        <v>0</v>
      </c>
      <c r="Z298" s="278">
        <f t="shared" si="482"/>
        <v>0</v>
      </c>
      <c r="AA298" s="278">
        <f t="shared" si="482"/>
        <v>0</v>
      </c>
      <c r="AB298" s="278">
        <f t="shared" si="482"/>
        <v>0</v>
      </c>
      <c r="AC298" s="278">
        <f t="shared" si="482"/>
        <v>0</v>
      </c>
      <c r="AD298" s="278">
        <f t="shared" si="482"/>
        <v>0</v>
      </c>
      <c r="AE298" s="278">
        <f t="shared" si="482"/>
        <v>0</v>
      </c>
      <c r="AF298" s="278">
        <f t="shared" si="482"/>
        <v>0</v>
      </c>
      <c r="AG298" s="278">
        <f t="shared" si="482"/>
        <v>0</v>
      </c>
      <c r="AH298" s="278">
        <f t="shared" si="482"/>
        <v>0</v>
      </c>
      <c r="AI298" s="278">
        <f t="shared" si="482"/>
        <v>0</v>
      </c>
      <c r="AJ298" s="278">
        <f t="shared" si="482"/>
        <v>0</v>
      </c>
      <c r="AK298" s="278">
        <f t="shared" ref="AK298:BP298" si="483">SUM(AK296:AK297)</f>
        <v>0</v>
      </c>
      <c r="AL298" s="278">
        <f t="shared" si="483"/>
        <v>0</v>
      </c>
      <c r="AM298" s="278">
        <f t="shared" si="483"/>
        <v>0</v>
      </c>
      <c r="AN298" s="278">
        <f t="shared" si="483"/>
        <v>0</v>
      </c>
      <c r="AO298" s="278">
        <f t="shared" si="483"/>
        <v>0</v>
      </c>
      <c r="AP298" s="278">
        <f t="shared" si="483"/>
        <v>0</v>
      </c>
      <c r="AQ298" s="278">
        <f t="shared" si="483"/>
        <v>0</v>
      </c>
      <c r="AR298" s="278">
        <f t="shared" si="483"/>
        <v>0</v>
      </c>
      <c r="AS298" s="278">
        <f t="shared" si="483"/>
        <v>0</v>
      </c>
      <c r="AT298" s="278">
        <f t="shared" si="483"/>
        <v>0</v>
      </c>
      <c r="AU298" s="278">
        <f t="shared" si="483"/>
        <v>0</v>
      </c>
      <c r="AV298" s="278">
        <f t="shared" si="483"/>
        <v>0</v>
      </c>
      <c r="AW298" s="278">
        <f t="shared" si="483"/>
        <v>0</v>
      </c>
      <c r="AX298" s="278">
        <f t="shared" si="483"/>
        <v>0</v>
      </c>
      <c r="AY298" s="278">
        <f t="shared" si="483"/>
        <v>0</v>
      </c>
      <c r="AZ298" s="278">
        <f t="shared" si="483"/>
        <v>0</v>
      </c>
      <c r="BA298" s="278">
        <f t="shared" si="483"/>
        <v>0</v>
      </c>
      <c r="BB298" s="278">
        <f t="shared" si="483"/>
        <v>0</v>
      </c>
      <c r="BC298" s="278">
        <f t="shared" si="483"/>
        <v>0</v>
      </c>
      <c r="BD298" s="278">
        <f t="shared" si="483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9.6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8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x14ac:dyDescent="0.3">
      <c r="A302" s="269"/>
      <c r="B302" s="160" t="s">
        <v>338</v>
      </c>
      <c r="C302" s="275"/>
      <c r="D302" s="161">
        <f>SUM(E302:BD302)</f>
        <v>1388743.66</v>
      </c>
      <c r="E302" s="215">
        <f>SUM(Paniglgasse:Landstrasser_Hauptstrasse!E302)</f>
        <v>14740.26</v>
      </c>
      <c r="F302" s="215">
        <f>SUM(Paniglgasse:Landstrasser_Hauptstrasse!F302)</f>
        <v>18132.32</v>
      </c>
      <c r="G302" s="215">
        <f>SUM(Paniglgasse:Landstrasser_Hauptstrasse!G302)</f>
        <v>15807.42</v>
      </c>
      <c r="H302" s="215">
        <f>SUM(Paniglgasse:Landstrasser_Hauptstrasse!H302)</f>
        <v>28911.94</v>
      </c>
      <c r="I302" s="215">
        <f>SUM(Paniglgasse:Landstrasser_Hauptstrasse!I302)</f>
        <v>24434.510000000002</v>
      </c>
      <c r="J302" s="215">
        <f>SUM(Paniglgasse:Landstrasser_Hauptstrasse!J302)</f>
        <v>21875.1</v>
      </c>
      <c r="K302" s="215">
        <f>SUM(Paniglgasse:Landstrasser_Hauptstrasse!K302)</f>
        <v>20528.71</v>
      </c>
      <c r="L302" s="215">
        <f>SUM(Paniglgasse:Landstrasser_Hauptstrasse!L302)</f>
        <v>19224.439999999999</v>
      </c>
      <c r="M302" s="215">
        <f>SUM(Paniglgasse:Landstrasser_Hauptstrasse!M302)</f>
        <v>34160.54</v>
      </c>
      <c r="N302" s="215">
        <f>SUM(Paniglgasse:Landstrasser_Hauptstrasse!N302)</f>
        <v>28017.11</v>
      </c>
      <c r="O302" s="215">
        <f>SUM(Paniglgasse:Landstrasser_Hauptstrasse!O302)</f>
        <v>27893.4</v>
      </c>
      <c r="P302" s="215">
        <f>SUM(Paniglgasse:Landstrasser_Hauptstrasse!P302)</f>
        <v>23974.69</v>
      </c>
      <c r="Q302" s="215">
        <f>SUM(Paniglgasse:Landstrasser_Hauptstrasse!Q302)</f>
        <v>23525.760000000002</v>
      </c>
      <c r="R302" s="215">
        <f>SUM(Paniglgasse:Landstrasser_Hauptstrasse!R302)</f>
        <v>34795.57</v>
      </c>
      <c r="S302" s="215">
        <f>SUM(Paniglgasse:Landstrasser_Hauptstrasse!S302)</f>
        <v>30947.58</v>
      </c>
      <c r="T302" s="215">
        <f>SUM(Paniglgasse:Landstrasser_Hauptstrasse!T302)</f>
        <v>26454.21</v>
      </c>
      <c r="U302" s="215">
        <f>SUM(Paniglgasse:Landstrasser_Hauptstrasse!U302)</f>
        <v>22176.560000000001</v>
      </c>
      <c r="V302" s="215">
        <f>SUM(Paniglgasse:Landstrasser_Hauptstrasse!V302)</f>
        <v>22619.22</v>
      </c>
      <c r="W302" s="215">
        <f>SUM(Paniglgasse:Landstrasser_Hauptstrasse!W302)</f>
        <v>32980.36</v>
      </c>
      <c r="X302" s="215">
        <f>SUM(Paniglgasse:Landstrasser_Hauptstrasse!X302)</f>
        <v>33303.69</v>
      </c>
      <c r="Y302" s="215">
        <f>SUM(Paniglgasse:Landstrasser_Hauptstrasse!Y302)</f>
        <v>27473.73</v>
      </c>
      <c r="Z302" s="215">
        <f>SUM(Paniglgasse:Landstrasser_Hauptstrasse!Z302)</f>
        <v>25355.21</v>
      </c>
      <c r="AA302" s="215">
        <f>SUM(Paniglgasse:Landstrasser_Hauptstrasse!AA302)</f>
        <v>23485.43</v>
      </c>
      <c r="AB302" s="215">
        <f>SUM(Paniglgasse:Landstrasser_Hauptstrasse!AB302)</f>
        <v>33658.229999999996</v>
      </c>
      <c r="AC302" s="215">
        <f>SUM(Paniglgasse:Landstrasser_Hauptstrasse!AC302)</f>
        <v>28655.77</v>
      </c>
      <c r="AD302" s="215">
        <f>SUM(Paniglgasse:Landstrasser_Hauptstrasse!AD302)</f>
        <v>24935.21</v>
      </c>
      <c r="AE302" s="215">
        <f>SUM(Paniglgasse:Landstrasser_Hauptstrasse!AE302)</f>
        <v>24639.95</v>
      </c>
      <c r="AF302" s="215">
        <f>SUM(Paniglgasse:Landstrasser_Hauptstrasse!AF302)</f>
        <v>24361.62</v>
      </c>
      <c r="AG302" s="215">
        <f>SUM(Paniglgasse:Landstrasser_Hauptstrasse!AG302)</f>
        <v>34159.58</v>
      </c>
      <c r="AH302" s="215">
        <f>SUM(Paniglgasse:Landstrasser_Hauptstrasse!AH302)</f>
        <v>30022.52</v>
      </c>
      <c r="AI302" s="215">
        <f>SUM(Paniglgasse:Landstrasser_Hauptstrasse!AI302)</f>
        <v>27115.59</v>
      </c>
      <c r="AJ302" s="215">
        <f>SUM(Paniglgasse:Landstrasser_Hauptstrasse!AJ302)</f>
        <v>26936.34</v>
      </c>
      <c r="AK302" s="215">
        <f>SUM(Paniglgasse:Landstrasser_Hauptstrasse!AK302)</f>
        <v>23614.63</v>
      </c>
      <c r="AL302" s="215">
        <f>SUM(Paniglgasse:Landstrasser_Hauptstrasse!AL302)</f>
        <v>21312.16</v>
      </c>
      <c r="AM302" s="215">
        <f>SUM(Paniglgasse:Landstrasser_Hauptstrasse!AM302)</f>
        <v>33144.94</v>
      </c>
      <c r="AN302" s="215">
        <f>SUM(Paniglgasse:Landstrasser_Hauptstrasse!AN302)</f>
        <v>28905.83</v>
      </c>
      <c r="AO302" s="215">
        <f>SUM(Paniglgasse:Landstrasser_Hauptstrasse!AO302)</f>
        <v>27045.620000000003</v>
      </c>
      <c r="AP302" s="215">
        <f>SUM(Paniglgasse:Landstrasser_Hauptstrasse!AP302)</f>
        <v>22278.560000000001</v>
      </c>
      <c r="AQ302" s="215">
        <f>SUM(Paniglgasse:Landstrasser_Hauptstrasse!AQ302)</f>
        <v>22476.34</v>
      </c>
      <c r="AR302" s="215">
        <f>SUM(Paniglgasse:Landstrasser_Hauptstrasse!AR302)</f>
        <v>38533.370000000003</v>
      </c>
      <c r="AS302" s="215">
        <f>SUM(Paniglgasse:Landstrasser_Hauptstrasse!AS302)</f>
        <v>30345.760000000002</v>
      </c>
      <c r="AT302" s="215">
        <f>SUM(Paniglgasse:Landstrasser_Hauptstrasse!AT302)</f>
        <v>26344.720000000001</v>
      </c>
      <c r="AU302" s="215">
        <f>SUM(Paniglgasse:Landstrasser_Hauptstrasse!AU302)</f>
        <v>22665.510000000002</v>
      </c>
      <c r="AV302" s="215">
        <f>SUM(Paniglgasse:Landstrasser_Hauptstrasse!AV302)</f>
        <v>22197.360000000001</v>
      </c>
      <c r="AW302" s="215">
        <f>SUM(Paniglgasse:Landstrasser_Hauptstrasse!AW302)</f>
        <v>36703.629999999997</v>
      </c>
      <c r="AX302" s="215">
        <f>SUM(Paniglgasse:Landstrasser_Hauptstrasse!AX302)</f>
        <v>33856.879999999997</v>
      </c>
      <c r="AY302" s="215">
        <f>SUM(Paniglgasse:Landstrasser_Hauptstrasse!AY302)</f>
        <v>26887.989999999998</v>
      </c>
      <c r="AZ302" s="215">
        <f>SUM(Paniglgasse:Landstrasser_Hauptstrasse!AZ302)</f>
        <v>22808.44</v>
      </c>
      <c r="BA302" s="215">
        <f>SUM(Paniglgasse:Landstrasser_Hauptstrasse!BA302)</f>
        <v>26163.7</v>
      </c>
      <c r="BB302" s="215">
        <f>SUM(Paniglgasse:Landstrasser_Hauptstrasse!BB302)</f>
        <v>32391.09</v>
      </c>
      <c r="BC302" s="215">
        <f>SUM(Paniglgasse:Landstrasser_Hauptstrasse!BC302)</f>
        <v>30155.040000000001</v>
      </c>
      <c r="BD302" s="215">
        <f>SUM(Paniglgasse:Landstrasser_Hauptstrasse!BD302)</f>
        <v>25609.52</v>
      </c>
      <c r="BE302" s="271"/>
      <c r="BF302" s="163">
        <f>SUM(E302:H302)</f>
        <v>77591.94</v>
      </c>
      <c r="BG302" s="77">
        <f>SUM(I302:L302)</f>
        <v>86062.760000000009</v>
      </c>
      <c r="BH302" s="77">
        <f>SUM(M302:Q302)</f>
        <v>137571.5</v>
      </c>
      <c r="BI302" s="77">
        <f>SUM(R302:U302)</f>
        <v>114373.91999999998</v>
      </c>
      <c r="BJ302" s="77">
        <f>SUM(V302:Y302)</f>
        <v>116377</v>
      </c>
      <c r="BK302" s="77">
        <f>SUM(Z302:AD302)</f>
        <v>136089.85</v>
      </c>
      <c r="BL302" s="77">
        <f>SUM(AE302:AH302)</f>
        <v>113183.67</v>
      </c>
      <c r="BM302" s="77">
        <f>SUM(AI302:AL302)</f>
        <v>98978.72</v>
      </c>
      <c r="BN302" s="77">
        <f>SUM(AM302:AQ302)</f>
        <v>133851.29</v>
      </c>
      <c r="BO302" s="77">
        <f>SUM(AR302:AU302)</f>
        <v>117889.36000000002</v>
      </c>
      <c r="BP302" s="77">
        <f>SUM(AV302:AY302)</f>
        <v>119645.85999999999</v>
      </c>
      <c r="BQ302" s="77">
        <f>SUM(AZ302:BD302)</f>
        <v>137127.78999999998</v>
      </c>
      <c r="BR302" s="157">
        <f>SUM(BF302:BQ302)</f>
        <v>1388743.6600000001</v>
      </c>
      <c r="BS302" s="77">
        <f>SUM(BF302:BH302)</f>
        <v>301226.2</v>
      </c>
      <c r="BT302" s="77">
        <f>SUM(BI302:BK302)</f>
        <v>366840.77</v>
      </c>
      <c r="BU302" s="77">
        <f>SUM(BL302:BN302)</f>
        <v>346013.68000000005</v>
      </c>
      <c r="BV302" s="77">
        <f>SUM(BO302:BQ302)</f>
        <v>374663.01</v>
      </c>
      <c r="BW302" s="77">
        <f>SUM(BF302:BK302)</f>
        <v>668066.97</v>
      </c>
      <c r="BX302" s="77">
        <f>SUM(BL302:BQ302)</f>
        <v>720676.69</v>
      </c>
      <c r="BY302" s="77">
        <f>IF(Info!$O$3="Q1",$BS302,IF(Info!$O$3="Q2",$BS302+$BT302,IF(Info!$O$3="Q3",$BS302+$BT302+$BU302,$BR302)))</f>
        <v>301226.2</v>
      </c>
      <c r="BZ302" s="77">
        <f>IF(Info!$O$3="Q1",$BS302,IF(Info!$O$3="Q2",$BT302,IF(Info!$O$3="Q3",$BU302,$BV302)))</f>
        <v>301226.2</v>
      </c>
      <c r="CA302" s="49"/>
    </row>
    <row r="303" spans="1:79" x14ac:dyDescent="0.3">
      <c r="A303" s="269"/>
      <c r="B303" s="160" t="s">
        <v>339</v>
      </c>
      <c r="C303" s="275"/>
      <c r="D303" s="161">
        <f>SUM(E303:BD303)</f>
        <v>1157286.3833333331</v>
      </c>
      <c r="E303" s="278">
        <f t="shared" ref="E303:AJ303" si="484">E302/(1+$C$306)</f>
        <v>12283.550000000001</v>
      </c>
      <c r="F303" s="278">
        <f t="shared" si="484"/>
        <v>15110.266666666666</v>
      </c>
      <c r="G303" s="278">
        <f t="shared" si="484"/>
        <v>13172.85</v>
      </c>
      <c r="H303" s="278">
        <f t="shared" si="484"/>
        <v>24093.283333333333</v>
      </c>
      <c r="I303" s="278">
        <f t="shared" si="484"/>
        <v>20362.091666666671</v>
      </c>
      <c r="J303" s="278">
        <f t="shared" si="484"/>
        <v>18229.25</v>
      </c>
      <c r="K303" s="278">
        <f t="shared" si="484"/>
        <v>17107.258333333335</v>
      </c>
      <c r="L303" s="278">
        <f t="shared" si="484"/>
        <v>16020.366666666667</v>
      </c>
      <c r="M303" s="278">
        <f t="shared" si="484"/>
        <v>28467.116666666669</v>
      </c>
      <c r="N303" s="278">
        <f t="shared" si="484"/>
        <v>23347.591666666667</v>
      </c>
      <c r="O303" s="278">
        <f t="shared" si="484"/>
        <v>23244.500000000004</v>
      </c>
      <c r="P303" s="278">
        <f t="shared" si="484"/>
        <v>19978.908333333333</v>
      </c>
      <c r="Q303" s="278">
        <f t="shared" si="484"/>
        <v>19604.800000000003</v>
      </c>
      <c r="R303" s="278">
        <f t="shared" si="484"/>
        <v>28996.308333333334</v>
      </c>
      <c r="S303" s="278">
        <f t="shared" si="484"/>
        <v>25789.65</v>
      </c>
      <c r="T303" s="278">
        <f t="shared" si="484"/>
        <v>22045.174999999999</v>
      </c>
      <c r="U303" s="278">
        <f t="shared" si="484"/>
        <v>18480.466666666667</v>
      </c>
      <c r="V303" s="278">
        <f t="shared" si="484"/>
        <v>18849.350000000002</v>
      </c>
      <c r="W303" s="278">
        <f t="shared" si="484"/>
        <v>27483.633333333335</v>
      </c>
      <c r="X303" s="278">
        <f t="shared" si="484"/>
        <v>27753.075000000004</v>
      </c>
      <c r="Y303" s="278">
        <f t="shared" si="484"/>
        <v>22894.775000000001</v>
      </c>
      <c r="Z303" s="278">
        <f t="shared" si="484"/>
        <v>21129.341666666667</v>
      </c>
      <c r="AA303" s="278">
        <f t="shared" si="484"/>
        <v>19571.191666666669</v>
      </c>
      <c r="AB303" s="278">
        <f t="shared" si="484"/>
        <v>28048.524999999998</v>
      </c>
      <c r="AC303" s="278">
        <f t="shared" si="484"/>
        <v>23879.808333333334</v>
      </c>
      <c r="AD303" s="278">
        <f t="shared" si="484"/>
        <v>20779.341666666667</v>
      </c>
      <c r="AE303" s="278">
        <f t="shared" si="484"/>
        <v>20533.291666666668</v>
      </c>
      <c r="AF303" s="278">
        <f t="shared" si="484"/>
        <v>20301.349999999999</v>
      </c>
      <c r="AG303" s="278">
        <f t="shared" si="484"/>
        <v>28466.316666666669</v>
      </c>
      <c r="AH303" s="278">
        <f t="shared" si="484"/>
        <v>25018.766666666666</v>
      </c>
      <c r="AI303" s="278">
        <f t="shared" si="484"/>
        <v>22596.325000000001</v>
      </c>
      <c r="AJ303" s="278">
        <f t="shared" si="484"/>
        <v>22446.95</v>
      </c>
      <c r="AK303" s="278">
        <f t="shared" ref="AK303:BP303" si="485">AK302/(1+$C$306)</f>
        <v>19678.858333333334</v>
      </c>
      <c r="AL303" s="278">
        <f t="shared" si="485"/>
        <v>17760.133333333335</v>
      </c>
      <c r="AM303" s="278">
        <f t="shared" si="485"/>
        <v>27620.783333333336</v>
      </c>
      <c r="AN303" s="278">
        <f t="shared" si="485"/>
        <v>24088.191666666669</v>
      </c>
      <c r="AO303" s="278">
        <f t="shared" si="485"/>
        <v>22538.01666666667</v>
      </c>
      <c r="AP303" s="278">
        <f t="shared" si="485"/>
        <v>18565.466666666667</v>
      </c>
      <c r="AQ303" s="278">
        <f t="shared" si="485"/>
        <v>18730.283333333333</v>
      </c>
      <c r="AR303" s="278">
        <f t="shared" si="485"/>
        <v>32111.14166666667</v>
      </c>
      <c r="AS303" s="278">
        <f t="shared" si="485"/>
        <v>25288.133333333335</v>
      </c>
      <c r="AT303" s="278">
        <f t="shared" si="485"/>
        <v>21953.933333333334</v>
      </c>
      <c r="AU303" s="278">
        <f t="shared" si="485"/>
        <v>18887.925000000003</v>
      </c>
      <c r="AV303" s="278">
        <f t="shared" si="485"/>
        <v>18497.800000000003</v>
      </c>
      <c r="AW303" s="278">
        <f t="shared" si="485"/>
        <v>30586.358333333334</v>
      </c>
      <c r="AX303" s="278">
        <f t="shared" si="485"/>
        <v>28214.066666666666</v>
      </c>
      <c r="AY303" s="278">
        <f t="shared" si="485"/>
        <v>22406.658333333333</v>
      </c>
      <c r="AZ303" s="278">
        <f t="shared" si="485"/>
        <v>19007.033333333333</v>
      </c>
      <c r="BA303" s="278">
        <f t="shared" si="485"/>
        <v>21803.083333333336</v>
      </c>
      <c r="BB303" s="278">
        <f t="shared" si="485"/>
        <v>26992.575000000001</v>
      </c>
      <c r="BC303" s="278">
        <f t="shared" si="485"/>
        <v>25129.200000000001</v>
      </c>
      <c r="BD303" s="278">
        <f t="shared" si="485"/>
        <v>21341.266666666666</v>
      </c>
      <c r="BE303" s="271"/>
      <c r="BF303" s="163">
        <f>SUM(E303:H303)</f>
        <v>64659.95</v>
      </c>
      <c r="BG303" s="77">
        <f>SUM(I303:L303)</f>
        <v>71718.966666666674</v>
      </c>
      <c r="BH303" s="77">
        <f>SUM(M303:Q303)</f>
        <v>114642.91666666667</v>
      </c>
      <c r="BI303" s="77">
        <f>SUM(R303:U303)</f>
        <v>95311.6</v>
      </c>
      <c r="BJ303" s="77">
        <f>SUM(V303:Y303)</f>
        <v>96980.833333333343</v>
      </c>
      <c r="BK303" s="77">
        <f>SUM(Z303:AD303)</f>
        <v>113408.20833333334</v>
      </c>
      <c r="BL303" s="77">
        <f>SUM(AE303:AH303)</f>
        <v>94319.724999999991</v>
      </c>
      <c r="BM303" s="77">
        <f>SUM(AI303:AL303)</f>
        <v>82482.266666666663</v>
      </c>
      <c r="BN303" s="77">
        <f>SUM(AM303:AQ303)</f>
        <v>111542.74166666667</v>
      </c>
      <c r="BO303" s="77">
        <f>SUM(AR303:AU303)</f>
        <v>98241.133333333346</v>
      </c>
      <c r="BP303" s="77">
        <f>SUM(AV303:AY303)</f>
        <v>99704.883333333331</v>
      </c>
      <c r="BQ303" s="77">
        <f>SUM(AZ303:BD303)</f>
        <v>114273.15833333333</v>
      </c>
      <c r="BR303" s="157">
        <f>SUM(BF303:BQ303)</f>
        <v>1157286.3833333333</v>
      </c>
      <c r="BS303" s="77">
        <f>SUM(BF303:BH303)</f>
        <v>251021.83333333337</v>
      </c>
      <c r="BT303" s="77">
        <f>SUM(BI303:BK303)</f>
        <v>305700.64166666672</v>
      </c>
      <c r="BU303" s="77">
        <f>SUM(BL303:BN303)</f>
        <v>288344.73333333328</v>
      </c>
      <c r="BV303" s="77">
        <f>SUM(BO303:BQ303)</f>
        <v>312219.17499999999</v>
      </c>
      <c r="BW303" s="77">
        <f>SUM(BF303:BK303)</f>
        <v>556722.47500000009</v>
      </c>
      <c r="BX303" s="77">
        <f>SUM(BL303:BQ303)</f>
        <v>600563.90833333333</v>
      </c>
      <c r="BY303" s="77">
        <f>IF(Info!$O$3="Q1",$BS303,IF(Info!$O$3="Q2",$BS303+$BT303,IF(Info!$O$3="Q3",$BS303+$BT303+$BU303,$BR303)))</f>
        <v>251021.83333333337</v>
      </c>
      <c r="BZ303" s="77">
        <f>IF(Info!$O$3="Q1",$BS303,IF(Info!$O$3="Q2",$BT303,IF(Info!$O$3="Q3",$BU303,$BV303)))</f>
        <v>251021.83333333337</v>
      </c>
      <c r="CA303" s="49"/>
    </row>
    <row r="304" spans="1:79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x14ac:dyDescent="0.3">
      <c r="A306" s="269"/>
      <c r="B306" s="160" t="s">
        <v>342</v>
      </c>
      <c r="C306" s="275">
        <f>Info!$Q$3</f>
        <v>0.2</v>
      </c>
      <c r="D306" s="161">
        <f>SUM(E306:BD306)</f>
        <v>1157286.3833333331</v>
      </c>
      <c r="E306" s="278">
        <f t="shared" ref="E306:AJ306" si="486">E303+E305</f>
        <v>12283.550000000001</v>
      </c>
      <c r="F306" s="278">
        <f t="shared" si="486"/>
        <v>15110.266666666666</v>
      </c>
      <c r="G306" s="278">
        <f t="shared" si="486"/>
        <v>13172.85</v>
      </c>
      <c r="H306" s="278">
        <f t="shared" si="486"/>
        <v>24093.283333333333</v>
      </c>
      <c r="I306" s="278">
        <f t="shared" si="486"/>
        <v>20362.091666666671</v>
      </c>
      <c r="J306" s="278">
        <f t="shared" si="486"/>
        <v>18229.25</v>
      </c>
      <c r="K306" s="278">
        <f t="shared" si="486"/>
        <v>17107.258333333335</v>
      </c>
      <c r="L306" s="278">
        <f t="shared" si="486"/>
        <v>16020.366666666667</v>
      </c>
      <c r="M306" s="278">
        <f t="shared" si="486"/>
        <v>28467.116666666669</v>
      </c>
      <c r="N306" s="278">
        <f t="shared" si="486"/>
        <v>23347.591666666667</v>
      </c>
      <c r="O306" s="278">
        <f t="shared" si="486"/>
        <v>23244.500000000004</v>
      </c>
      <c r="P306" s="278">
        <f t="shared" si="486"/>
        <v>19978.908333333333</v>
      </c>
      <c r="Q306" s="278">
        <f t="shared" si="486"/>
        <v>19604.800000000003</v>
      </c>
      <c r="R306" s="278">
        <f t="shared" si="486"/>
        <v>28996.308333333334</v>
      </c>
      <c r="S306" s="278">
        <f t="shared" si="486"/>
        <v>25789.65</v>
      </c>
      <c r="T306" s="278">
        <f t="shared" si="486"/>
        <v>22045.174999999999</v>
      </c>
      <c r="U306" s="278">
        <f t="shared" si="486"/>
        <v>18480.466666666667</v>
      </c>
      <c r="V306" s="278">
        <f t="shared" si="486"/>
        <v>18849.350000000002</v>
      </c>
      <c r="W306" s="278">
        <f t="shared" si="486"/>
        <v>27483.633333333335</v>
      </c>
      <c r="X306" s="278">
        <f t="shared" si="486"/>
        <v>27753.075000000004</v>
      </c>
      <c r="Y306" s="278">
        <f t="shared" si="486"/>
        <v>22894.775000000001</v>
      </c>
      <c r="Z306" s="278">
        <f t="shared" si="486"/>
        <v>21129.341666666667</v>
      </c>
      <c r="AA306" s="278">
        <f t="shared" si="486"/>
        <v>19571.191666666669</v>
      </c>
      <c r="AB306" s="278">
        <f t="shared" si="486"/>
        <v>28048.524999999998</v>
      </c>
      <c r="AC306" s="278">
        <f t="shared" si="486"/>
        <v>23879.808333333334</v>
      </c>
      <c r="AD306" s="278">
        <f t="shared" si="486"/>
        <v>20779.341666666667</v>
      </c>
      <c r="AE306" s="278">
        <f t="shared" si="486"/>
        <v>20533.291666666668</v>
      </c>
      <c r="AF306" s="278">
        <f t="shared" si="486"/>
        <v>20301.349999999999</v>
      </c>
      <c r="AG306" s="278">
        <f t="shared" si="486"/>
        <v>28466.316666666669</v>
      </c>
      <c r="AH306" s="278">
        <f t="shared" si="486"/>
        <v>25018.766666666666</v>
      </c>
      <c r="AI306" s="278">
        <f t="shared" si="486"/>
        <v>22596.325000000001</v>
      </c>
      <c r="AJ306" s="278">
        <f t="shared" si="486"/>
        <v>22446.95</v>
      </c>
      <c r="AK306" s="278">
        <f t="shared" ref="AK306:BP306" si="487">AK303+AK305</f>
        <v>19678.858333333334</v>
      </c>
      <c r="AL306" s="278">
        <f t="shared" si="487"/>
        <v>17760.133333333335</v>
      </c>
      <c r="AM306" s="278">
        <f t="shared" si="487"/>
        <v>27620.783333333336</v>
      </c>
      <c r="AN306" s="278">
        <f t="shared" si="487"/>
        <v>24088.191666666669</v>
      </c>
      <c r="AO306" s="278">
        <f t="shared" si="487"/>
        <v>22538.01666666667</v>
      </c>
      <c r="AP306" s="278">
        <f t="shared" si="487"/>
        <v>18565.466666666667</v>
      </c>
      <c r="AQ306" s="278">
        <f t="shared" si="487"/>
        <v>18730.283333333333</v>
      </c>
      <c r="AR306" s="278">
        <f t="shared" si="487"/>
        <v>32111.14166666667</v>
      </c>
      <c r="AS306" s="278">
        <f t="shared" si="487"/>
        <v>25288.133333333335</v>
      </c>
      <c r="AT306" s="278">
        <f t="shared" si="487"/>
        <v>21953.933333333334</v>
      </c>
      <c r="AU306" s="278">
        <f t="shared" si="487"/>
        <v>18887.925000000003</v>
      </c>
      <c r="AV306" s="278">
        <f t="shared" si="487"/>
        <v>18497.800000000003</v>
      </c>
      <c r="AW306" s="278">
        <f t="shared" si="487"/>
        <v>30586.358333333334</v>
      </c>
      <c r="AX306" s="278">
        <f t="shared" si="487"/>
        <v>28214.066666666666</v>
      </c>
      <c r="AY306" s="278">
        <f t="shared" si="487"/>
        <v>22406.658333333333</v>
      </c>
      <c r="AZ306" s="278">
        <f t="shared" si="487"/>
        <v>19007.033333333333</v>
      </c>
      <c r="BA306" s="278">
        <f t="shared" si="487"/>
        <v>21803.083333333336</v>
      </c>
      <c r="BB306" s="278">
        <f t="shared" si="487"/>
        <v>26992.575000000001</v>
      </c>
      <c r="BC306" s="278">
        <f t="shared" si="487"/>
        <v>25129.200000000001</v>
      </c>
      <c r="BD306" s="278">
        <f t="shared" si="487"/>
        <v>21341.266666666666</v>
      </c>
      <c r="BE306" s="271"/>
      <c r="BF306" s="162">
        <f>SUM(E306:H306)</f>
        <v>64659.95</v>
      </c>
      <c r="BG306" s="157">
        <f>SUM(I306:L306)</f>
        <v>71718.966666666674</v>
      </c>
      <c r="BH306" s="157">
        <f>SUM(M306:Q306)</f>
        <v>114642.91666666667</v>
      </c>
      <c r="BI306" s="157">
        <f>SUM(R306:U306)</f>
        <v>95311.6</v>
      </c>
      <c r="BJ306" s="157">
        <f>SUM(V306:Y306)</f>
        <v>96980.833333333343</v>
      </c>
      <c r="BK306" s="157">
        <f>SUM(Z306:AD306)</f>
        <v>113408.20833333334</v>
      </c>
      <c r="BL306" s="157">
        <f>SUM(AE306:AH306)</f>
        <v>94319.724999999991</v>
      </c>
      <c r="BM306" s="157">
        <f>SUM(AI306:AL306)</f>
        <v>82482.266666666663</v>
      </c>
      <c r="BN306" s="157">
        <f>SUM(AM306:AQ306)</f>
        <v>111542.74166666667</v>
      </c>
      <c r="BO306" s="157">
        <f>SUM(AR306:AU306)</f>
        <v>98241.133333333346</v>
      </c>
      <c r="BP306" s="157">
        <f>SUM(AV306:AY306)</f>
        <v>99704.883333333331</v>
      </c>
      <c r="BQ306" s="157">
        <f>SUM(AZ306:BD306)</f>
        <v>114273.15833333333</v>
      </c>
      <c r="BR306" s="157">
        <f>SUM(BF306:BQ306)</f>
        <v>1157286.3833333333</v>
      </c>
      <c r="BS306" s="157">
        <f>SUM(BF306:BH306)</f>
        <v>251021.83333333337</v>
      </c>
      <c r="BT306" s="157">
        <f>SUM(BI306:BK306)</f>
        <v>305700.64166666672</v>
      </c>
      <c r="BU306" s="157">
        <f>SUM(BL306:BN306)</f>
        <v>288344.73333333328</v>
      </c>
      <c r="BV306" s="157">
        <f>SUM(BO306:BQ306)</f>
        <v>312219.17499999999</v>
      </c>
      <c r="BW306" s="157">
        <f>SUM(BF306:BK306)</f>
        <v>556722.47500000009</v>
      </c>
      <c r="BX306" s="157">
        <f>SUM(BL306:BQ306)</f>
        <v>600563.90833333333</v>
      </c>
      <c r="BY306" s="157">
        <f>IF(Info!$O$3="Q1",$BS306,IF(Info!$O$3="Q2",$BS306+$BT306,IF(Info!$O$3="Q3",$BS306+$BT306+$BU306,$BR306)))</f>
        <v>251021.83333333337</v>
      </c>
      <c r="BZ306" s="157">
        <f>IF(Info!$O$3="Q1",$BS306,IF(Info!$O$3="Q2",$BT306,IF(Info!$O$3="Q3",$BU306,$BV306)))</f>
        <v>251021.83333333337</v>
      </c>
      <c r="CA306" s="49"/>
    </row>
    <row r="307" spans="1:79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5.6" customHeight="1" x14ac:dyDescent="0.3">
      <c r="A310" s="269">
        <v>1</v>
      </c>
      <c r="B310" s="280" t="s">
        <v>346</v>
      </c>
      <c r="C310" s="275"/>
      <c r="D310" s="49"/>
      <c r="E310" s="355">
        <f>SUM(Paniglgasse:Landstrasser_Hauptstrasse!E310)-E311</f>
        <v>-1903.376</v>
      </c>
      <c r="F310" s="355">
        <f>SUM(Paniglgasse:Landstrasser_Hauptstrasse!F310)-F311</f>
        <v>-1923.4959999999999</v>
      </c>
      <c r="G310" s="355">
        <f>SUM(Paniglgasse:Landstrasser_Hauptstrasse!G310)-G311</f>
        <v>-1149.144</v>
      </c>
      <c r="H310" s="355">
        <f>SUM(Paniglgasse:Landstrasser_Hauptstrasse!H310)-H311</f>
        <v>-14902.16</v>
      </c>
      <c r="I310" s="355">
        <f>SUM(Paniglgasse:Landstrasser_Hauptstrasse!I310)-I311</f>
        <v>-2461.5280000000002</v>
      </c>
      <c r="J310" s="355">
        <f>SUM(Paniglgasse:Landstrasser_Hauptstrasse!J310)-J311</f>
        <v>-1833.528</v>
      </c>
      <c r="K310" s="355">
        <f>SUM(Paniglgasse:Landstrasser_Hauptstrasse!K310)-K311</f>
        <v>-1183.248</v>
      </c>
      <c r="L310" s="355">
        <f>SUM(Paniglgasse:Landstrasser_Hauptstrasse!L310)-L311</f>
        <v>-1140.7439999999999</v>
      </c>
      <c r="M310" s="355">
        <f>SUM(Paniglgasse:Landstrasser_Hauptstrasse!M310)-M311</f>
        <v>-15118.583999999999</v>
      </c>
      <c r="N310" s="355">
        <f>SUM(Paniglgasse:Landstrasser_Hauptstrasse!N310)-N311</f>
        <v>-2676.2640000000001</v>
      </c>
      <c r="O310" s="355">
        <f>SUM(Paniglgasse:Landstrasser_Hauptstrasse!O310)-O311</f>
        <v>-2526.0439999999999</v>
      </c>
      <c r="P310" s="355">
        <f>SUM(Paniglgasse:Landstrasser_Hauptstrasse!P310)-P311</f>
        <v>-1784.8319999999999</v>
      </c>
      <c r="Q310" s="355">
        <f>SUM(Paniglgasse:Landstrasser_Hauptstrasse!Q310)-Q311</f>
        <v>-1167.768</v>
      </c>
      <c r="R310" s="355">
        <f>SUM(Paniglgasse:Landstrasser_Hauptstrasse!R310)-R311</f>
        <v>-17738.5</v>
      </c>
      <c r="S310" s="355">
        <f>SUM(Paniglgasse:Landstrasser_Hauptstrasse!S310)-S311</f>
        <v>-4595.5479999999998</v>
      </c>
      <c r="T310" s="355">
        <f>SUM(Paniglgasse:Landstrasser_Hauptstrasse!T310)-T311</f>
        <v>-2669.2559999999999</v>
      </c>
      <c r="U310" s="355">
        <f>SUM(Paniglgasse:Landstrasser_Hauptstrasse!U310)-U311</f>
        <v>-2273.1880000000001</v>
      </c>
      <c r="V310" s="355">
        <f>SUM(Paniglgasse:Landstrasser_Hauptstrasse!V310)-V311</f>
        <v>-1681.104</v>
      </c>
      <c r="W310" s="355">
        <f>SUM(Paniglgasse:Landstrasser_Hauptstrasse!W310)-W311</f>
        <v>-18707.936000000002</v>
      </c>
      <c r="X310" s="355">
        <f>SUM(Paniglgasse:Landstrasser_Hauptstrasse!X310)-X311</f>
        <v>-4659.4679999999998</v>
      </c>
      <c r="Y310" s="355">
        <f>SUM(Paniglgasse:Landstrasser_Hauptstrasse!Y310)-Y311</f>
        <v>-2555.8000000000002</v>
      </c>
      <c r="Z310" s="355">
        <f>SUM(Paniglgasse:Landstrasser_Hauptstrasse!Z310)-Z311</f>
        <v>-2109.6680000000001</v>
      </c>
      <c r="AA310" s="355">
        <f>SUM(Paniglgasse:Landstrasser_Hauptstrasse!AA310)-AA311</f>
        <v>-1692.528</v>
      </c>
      <c r="AB310" s="355">
        <f>SUM(Paniglgasse:Landstrasser_Hauptstrasse!AB310)-AB311</f>
        <v>-17438.772000000001</v>
      </c>
      <c r="AC310" s="355">
        <f>SUM(Paniglgasse:Landstrasser_Hauptstrasse!AC310)-AC311</f>
        <v>-3433.8240000000001</v>
      </c>
      <c r="AD310" s="355">
        <f>SUM(Paniglgasse:Landstrasser_Hauptstrasse!AD310)-AD311</f>
        <v>-2248.2640000000001</v>
      </c>
      <c r="AE310" s="355">
        <f>SUM(Paniglgasse:Landstrasser_Hauptstrasse!AE310)-AE311</f>
        <v>-1338.7919999999999</v>
      </c>
      <c r="AF310" s="355">
        <f>SUM(Paniglgasse:Landstrasser_Hauptstrasse!AF310)-AF311</f>
        <v>-1205.5439999999999</v>
      </c>
      <c r="AG310" s="355">
        <f>SUM(Paniglgasse:Landstrasser_Hauptstrasse!AG310)-AG311</f>
        <v>-13097.031999999999</v>
      </c>
      <c r="AH310" s="355">
        <f>SUM(Paniglgasse:Landstrasser_Hauptstrasse!AH310)-AH311</f>
        <v>-2648.9679999999998</v>
      </c>
      <c r="AI310" s="355">
        <f>SUM(Paniglgasse:Landstrasser_Hauptstrasse!AI310)-AI311</f>
        <v>-2163.7840000000001</v>
      </c>
      <c r="AJ310" s="355">
        <f>SUM(Paniglgasse:Landstrasser_Hauptstrasse!AJ310)-AJ311</f>
        <v>-1608.5039999999999</v>
      </c>
      <c r="AK310" s="355">
        <f>SUM(Paniglgasse:Landstrasser_Hauptstrasse!AK310)-AK311</f>
        <v>-1427.136</v>
      </c>
      <c r="AL310" s="355">
        <f>SUM(Paniglgasse:Landstrasser_Hauptstrasse!AL310)-AL311</f>
        <v>-1174.3440000000001</v>
      </c>
      <c r="AM310" s="355">
        <f>SUM(Paniglgasse:Landstrasser_Hauptstrasse!AM310)-AM311</f>
        <v>-16210.428</v>
      </c>
      <c r="AN310" s="355">
        <f>SUM(Paniglgasse:Landstrasser_Hauptstrasse!AN310)-AN311</f>
        <v>-3194.3760000000002</v>
      </c>
      <c r="AO310" s="355">
        <f>SUM(Paniglgasse:Landstrasser_Hauptstrasse!AO310)-AO311</f>
        <v>-2768.3879999999999</v>
      </c>
      <c r="AP310" s="355">
        <f>SUM(Paniglgasse:Landstrasser_Hauptstrasse!AP310)-AP311</f>
        <v>-2163.248</v>
      </c>
      <c r="AQ310" s="355">
        <f>SUM(Paniglgasse:Landstrasser_Hauptstrasse!AQ310)-AQ311</f>
        <v>-1161.624</v>
      </c>
      <c r="AR310" s="355">
        <f>SUM(Paniglgasse:Landstrasser_Hauptstrasse!AR310)-AR311</f>
        <v>-17176.171999999999</v>
      </c>
      <c r="AS310" s="355">
        <f>SUM(Paniglgasse:Landstrasser_Hauptstrasse!AS310)-AS311</f>
        <v>-3923.38</v>
      </c>
      <c r="AT310" s="355">
        <f>SUM(Paniglgasse:Landstrasser_Hauptstrasse!AT310)-AT311</f>
        <v>-2550.88</v>
      </c>
      <c r="AU310" s="355">
        <f>SUM(Paniglgasse:Landstrasser_Hauptstrasse!AU310)-AU311</f>
        <v>-1992.7840000000001</v>
      </c>
      <c r="AV310" s="355">
        <f>SUM(Paniglgasse:Landstrasser_Hauptstrasse!AV310)-AV311</f>
        <v>-1364.328</v>
      </c>
      <c r="AW310" s="355">
        <f>SUM(Paniglgasse:Landstrasser_Hauptstrasse!AW310)-AW311</f>
        <v>-17624.047999999999</v>
      </c>
      <c r="AX310" s="355">
        <f>SUM(Paniglgasse:Landstrasser_Hauptstrasse!AX310)-AX311</f>
        <v>-3651.7359999999999</v>
      </c>
      <c r="AY310" s="355">
        <f>SUM(Paniglgasse:Landstrasser_Hauptstrasse!AY310)-AY311</f>
        <v>-2777.712</v>
      </c>
      <c r="AZ310" s="355">
        <f>SUM(Paniglgasse:Landstrasser_Hauptstrasse!AZ310)-AZ311</f>
        <v>-2228.8119999999999</v>
      </c>
      <c r="BA310" s="355">
        <f>SUM(Paniglgasse:Landstrasser_Hauptstrasse!BA310)-BA311</f>
        <v>-1486.1759999999999</v>
      </c>
      <c r="BB310" s="355">
        <f>SUM(Paniglgasse:Landstrasser_Hauptstrasse!BB310)-BB311</f>
        <v>-14358.656000000001</v>
      </c>
      <c r="BC310" s="355">
        <f>SUM(Paniglgasse:Landstrasser_Hauptstrasse!BC310)-BC311</f>
        <v>-2151.9879999999998</v>
      </c>
      <c r="BD310" s="355">
        <f>SUM(Paniglgasse:Landstrasser_Hauptstrasse!BD310)-BD311</f>
        <v>-1199.328</v>
      </c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x14ac:dyDescent="0.3">
      <c r="A311" s="269"/>
      <c r="B311" s="78" t="s">
        <v>37</v>
      </c>
      <c r="C311" s="275"/>
      <c r="D311" s="161">
        <f>SUM(E311:BD311)</f>
        <v>254222.74000000005</v>
      </c>
      <c r="E311" s="281">
        <f>SUM(Paniglgasse:Landstrasser_Hauptstrasse!E311)</f>
        <v>1903.376</v>
      </c>
      <c r="F311" s="281">
        <f>SUM(Paniglgasse:Landstrasser_Hauptstrasse!F311)</f>
        <v>1923.4959999999999</v>
      </c>
      <c r="G311" s="281">
        <f>SUM(Paniglgasse:Landstrasser_Hauptstrasse!G311)</f>
        <v>1149.144</v>
      </c>
      <c r="H311" s="281">
        <f>SUM(Paniglgasse:Landstrasser_Hauptstrasse!H311)</f>
        <v>14902.16</v>
      </c>
      <c r="I311" s="281">
        <f>SUM(Paniglgasse:Landstrasser_Hauptstrasse!I311)</f>
        <v>2461.5280000000002</v>
      </c>
      <c r="J311" s="281">
        <f>SUM(Paniglgasse:Landstrasser_Hauptstrasse!J311)</f>
        <v>1833.528</v>
      </c>
      <c r="K311" s="281">
        <f>SUM(Paniglgasse:Landstrasser_Hauptstrasse!K311)</f>
        <v>1183.248</v>
      </c>
      <c r="L311" s="281">
        <f>SUM(Paniglgasse:Landstrasser_Hauptstrasse!L311)</f>
        <v>1140.7439999999999</v>
      </c>
      <c r="M311" s="281">
        <f>SUM(Paniglgasse:Landstrasser_Hauptstrasse!M311)</f>
        <v>15118.583999999999</v>
      </c>
      <c r="N311" s="281">
        <f>SUM(Paniglgasse:Landstrasser_Hauptstrasse!N311)</f>
        <v>2676.2640000000001</v>
      </c>
      <c r="O311" s="281">
        <f>SUM(Paniglgasse:Landstrasser_Hauptstrasse!O311)</f>
        <v>2526.0439999999999</v>
      </c>
      <c r="P311" s="281">
        <f>SUM(Paniglgasse:Landstrasser_Hauptstrasse!P311)</f>
        <v>1784.8319999999999</v>
      </c>
      <c r="Q311" s="281">
        <f>SUM(Paniglgasse:Landstrasser_Hauptstrasse!Q311)</f>
        <v>1167.768</v>
      </c>
      <c r="R311" s="281">
        <f>SUM(Paniglgasse:Landstrasser_Hauptstrasse!R311)</f>
        <v>17738.5</v>
      </c>
      <c r="S311" s="281">
        <f>SUM(Paniglgasse:Landstrasser_Hauptstrasse!S311)</f>
        <v>4595.5479999999998</v>
      </c>
      <c r="T311" s="281">
        <f>SUM(Paniglgasse:Landstrasser_Hauptstrasse!T311)</f>
        <v>2669.2559999999999</v>
      </c>
      <c r="U311" s="281">
        <f>SUM(Paniglgasse:Landstrasser_Hauptstrasse!U311)</f>
        <v>2273.1880000000001</v>
      </c>
      <c r="V311" s="281">
        <f>SUM(Paniglgasse:Landstrasser_Hauptstrasse!V311)</f>
        <v>1681.104</v>
      </c>
      <c r="W311" s="281">
        <f>SUM(Paniglgasse:Landstrasser_Hauptstrasse!W311)</f>
        <v>18707.936000000002</v>
      </c>
      <c r="X311" s="281">
        <f>SUM(Paniglgasse:Landstrasser_Hauptstrasse!X311)</f>
        <v>4659.4679999999998</v>
      </c>
      <c r="Y311" s="281">
        <f>SUM(Paniglgasse:Landstrasser_Hauptstrasse!Y311)</f>
        <v>2555.8000000000002</v>
      </c>
      <c r="Z311" s="281">
        <f>SUM(Paniglgasse:Landstrasser_Hauptstrasse!Z311)</f>
        <v>2109.6680000000001</v>
      </c>
      <c r="AA311" s="281">
        <f>SUM(Paniglgasse:Landstrasser_Hauptstrasse!AA311)</f>
        <v>1692.528</v>
      </c>
      <c r="AB311" s="281">
        <f>SUM(Paniglgasse:Landstrasser_Hauptstrasse!AB311)</f>
        <v>17438.772000000001</v>
      </c>
      <c r="AC311" s="281">
        <f>SUM(Paniglgasse:Landstrasser_Hauptstrasse!AC311)</f>
        <v>3433.8240000000001</v>
      </c>
      <c r="AD311" s="281">
        <f>SUM(Paniglgasse:Landstrasser_Hauptstrasse!AD311)</f>
        <v>2248.2640000000001</v>
      </c>
      <c r="AE311" s="281">
        <f>SUM(Paniglgasse:Landstrasser_Hauptstrasse!AE311)</f>
        <v>1338.7919999999999</v>
      </c>
      <c r="AF311" s="281">
        <f>SUM(Paniglgasse:Landstrasser_Hauptstrasse!AF311)</f>
        <v>1205.5439999999999</v>
      </c>
      <c r="AG311" s="281">
        <f>SUM(Paniglgasse:Landstrasser_Hauptstrasse!AG311)</f>
        <v>13097.031999999999</v>
      </c>
      <c r="AH311" s="281">
        <f>SUM(Paniglgasse:Landstrasser_Hauptstrasse!AH311)</f>
        <v>2648.9679999999998</v>
      </c>
      <c r="AI311" s="281">
        <f>SUM(Paniglgasse:Landstrasser_Hauptstrasse!AI311)</f>
        <v>2163.7840000000001</v>
      </c>
      <c r="AJ311" s="281">
        <f>SUM(Paniglgasse:Landstrasser_Hauptstrasse!AJ311)</f>
        <v>1608.5039999999999</v>
      </c>
      <c r="AK311" s="281">
        <f>SUM(Paniglgasse:Landstrasser_Hauptstrasse!AK311)</f>
        <v>1427.136</v>
      </c>
      <c r="AL311" s="281">
        <f>SUM(Paniglgasse:Landstrasser_Hauptstrasse!AL311)</f>
        <v>1174.3440000000001</v>
      </c>
      <c r="AM311" s="281">
        <f>SUM(Paniglgasse:Landstrasser_Hauptstrasse!AM311)</f>
        <v>16210.428</v>
      </c>
      <c r="AN311" s="281">
        <f>SUM(Paniglgasse:Landstrasser_Hauptstrasse!AN311)</f>
        <v>3194.3760000000002</v>
      </c>
      <c r="AO311" s="281">
        <f>SUM(Paniglgasse:Landstrasser_Hauptstrasse!AO311)</f>
        <v>2768.3879999999999</v>
      </c>
      <c r="AP311" s="281">
        <f>SUM(Paniglgasse:Landstrasser_Hauptstrasse!AP311)</f>
        <v>2163.248</v>
      </c>
      <c r="AQ311" s="281">
        <f>SUM(Paniglgasse:Landstrasser_Hauptstrasse!AQ311)</f>
        <v>1161.624</v>
      </c>
      <c r="AR311" s="281">
        <f>SUM(Paniglgasse:Landstrasser_Hauptstrasse!AR311)</f>
        <v>17176.171999999999</v>
      </c>
      <c r="AS311" s="281">
        <f>SUM(Paniglgasse:Landstrasser_Hauptstrasse!AS311)</f>
        <v>3923.38</v>
      </c>
      <c r="AT311" s="281">
        <f>SUM(Paniglgasse:Landstrasser_Hauptstrasse!AT311)</f>
        <v>2550.88</v>
      </c>
      <c r="AU311" s="281">
        <f>SUM(Paniglgasse:Landstrasser_Hauptstrasse!AU311)</f>
        <v>1992.7840000000001</v>
      </c>
      <c r="AV311" s="281">
        <f>SUM(Paniglgasse:Landstrasser_Hauptstrasse!AV311)</f>
        <v>1364.328</v>
      </c>
      <c r="AW311" s="281">
        <f>SUM(Paniglgasse:Landstrasser_Hauptstrasse!AW311)</f>
        <v>17624.047999999999</v>
      </c>
      <c r="AX311" s="281">
        <f>SUM(Paniglgasse:Landstrasser_Hauptstrasse!AX311)</f>
        <v>3651.7359999999999</v>
      </c>
      <c r="AY311" s="281">
        <f>SUM(Paniglgasse:Landstrasser_Hauptstrasse!AY311)</f>
        <v>2777.712</v>
      </c>
      <c r="AZ311" s="281">
        <f>SUM(Paniglgasse:Landstrasser_Hauptstrasse!AZ311)</f>
        <v>2228.8119999999999</v>
      </c>
      <c r="BA311" s="281">
        <f>SUM(Paniglgasse:Landstrasser_Hauptstrasse!BA311)</f>
        <v>1486.1759999999999</v>
      </c>
      <c r="BB311" s="281">
        <f>SUM(Paniglgasse:Landstrasser_Hauptstrasse!BB311)</f>
        <v>14358.656000000001</v>
      </c>
      <c r="BC311" s="281">
        <f>SUM(Paniglgasse:Landstrasser_Hauptstrasse!BC311)</f>
        <v>2151.9879999999998</v>
      </c>
      <c r="BD311" s="281">
        <f>SUM(Paniglgasse:Landstrasser_Hauptstrasse!BD311)</f>
        <v>1199.328</v>
      </c>
      <c r="BE311" s="271"/>
      <c r="BF311" s="163">
        <f>SUM(E311:H311)</f>
        <v>19878.175999999999</v>
      </c>
      <c r="BG311" s="77">
        <f>SUM(I311:L311)</f>
        <v>6619.0479999999998</v>
      </c>
      <c r="BH311" s="77">
        <f>SUM(M311:Q311)</f>
        <v>23273.491999999998</v>
      </c>
      <c r="BI311" s="77">
        <f>SUM(R311:U311)</f>
        <v>27276.491999999998</v>
      </c>
      <c r="BJ311" s="77">
        <f>SUM(V311:Y311)</f>
        <v>27604.308000000001</v>
      </c>
      <c r="BK311" s="77">
        <f>SUM(Z311:AD311)</f>
        <v>26923.056</v>
      </c>
      <c r="BL311" s="77">
        <f>SUM(AE311:AH311)</f>
        <v>18290.335999999999</v>
      </c>
      <c r="BM311" s="77">
        <f>SUM(AI311:AL311)</f>
        <v>6373.768</v>
      </c>
      <c r="BN311" s="77">
        <f>SUM(AM311:AQ311)</f>
        <v>25498.063999999998</v>
      </c>
      <c r="BO311" s="77">
        <f>SUM(AR311:AU311)</f>
        <v>25643.216</v>
      </c>
      <c r="BP311" s="77">
        <f>SUM(AV311:AY311)</f>
        <v>25417.824000000001</v>
      </c>
      <c r="BQ311" s="77">
        <f>SUM(AZ311:BD311)</f>
        <v>21424.960000000003</v>
      </c>
      <c r="BR311" s="157">
        <f>SUM(BF311:BQ311)</f>
        <v>254222.74000000005</v>
      </c>
      <c r="BS311" s="77">
        <f>SUM(BF311:BH311)</f>
        <v>49770.716</v>
      </c>
      <c r="BT311" s="77">
        <f>SUM(BI311:BK311)</f>
        <v>81803.856</v>
      </c>
      <c r="BU311" s="77">
        <f>SUM(BL311:BN311)</f>
        <v>50162.167999999998</v>
      </c>
      <c r="BV311" s="77">
        <f>SUM(BO311:BQ311)</f>
        <v>72486</v>
      </c>
      <c r="BW311" s="77">
        <f>SUM(BF311:BK311)</f>
        <v>131574.57200000001</v>
      </c>
      <c r="BX311" s="77">
        <f>SUM(BL311:BQ311)</f>
        <v>122648.16799999999</v>
      </c>
      <c r="BY311" s="77">
        <f>IF(Info!$O$3="Q1",$BS311,IF(Info!$O$3="Q2",$BS311+$BT311,IF(Info!$O$3="Q3",$BS311+$BT311+$BU311,$BR311)))</f>
        <v>49770.716</v>
      </c>
      <c r="BZ311" s="77">
        <f>IF(Info!$O$3="Q1",$BS311,IF(Info!$O$3="Q2",$BT311,IF(Info!$O$3="Q3",$BU311,$BV311)))</f>
        <v>49770.716</v>
      </c>
      <c r="CA311" s="49"/>
    </row>
    <row r="312" spans="1:79" x14ac:dyDescent="0.3">
      <c r="A312" s="269"/>
      <c r="B312" s="78" t="s">
        <v>39</v>
      </c>
      <c r="C312" s="275"/>
      <c r="D312" s="161">
        <f>SUM(E312:BD312)</f>
        <v>12092.130000000001</v>
      </c>
      <c r="E312" s="215">
        <f>SUM(Paniglgasse:Landstrasser_Hauptstrasse!E312)</f>
        <v>230.75666666666666</v>
      </c>
      <c r="F312" s="215">
        <f>SUM(Paniglgasse:Landstrasser_Hauptstrasse!F312)</f>
        <v>273.14666666666665</v>
      </c>
      <c r="G312" s="215">
        <f>SUM(Paniglgasse:Landstrasser_Hauptstrasse!G312)</f>
        <v>232.03666666666663</v>
      </c>
      <c r="H312" s="215">
        <f>SUM(Paniglgasse:Landstrasser_Hauptstrasse!H312)</f>
        <v>273.32666666666665</v>
      </c>
      <c r="I312" s="215">
        <f>SUM(Paniglgasse:Landstrasser_Hauptstrasse!I312)</f>
        <v>268.00666666666666</v>
      </c>
      <c r="J312" s="215">
        <f>SUM(Paniglgasse:Landstrasser_Hauptstrasse!J312)</f>
        <v>261.20666666666665</v>
      </c>
      <c r="K312" s="215">
        <f>SUM(Paniglgasse:Landstrasser_Hauptstrasse!K312)</f>
        <v>273.99666666666667</v>
      </c>
      <c r="L312" s="215">
        <f>SUM(Paniglgasse:Landstrasser_Hauptstrasse!L312)</f>
        <v>273.36666666666667</v>
      </c>
      <c r="M312" s="215">
        <f>SUM(Paniglgasse:Landstrasser_Hauptstrasse!M312)</f>
        <v>212.18333333333331</v>
      </c>
      <c r="N312" s="215">
        <f>SUM(Paniglgasse:Landstrasser_Hauptstrasse!N312)</f>
        <v>194.63333333333333</v>
      </c>
      <c r="O312" s="215">
        <f>SUM(Paniglgasse:Landstrasser_Hauptstrasse!O312)</f>
        <v>211.62333333333331</v>
      </c>
      <c r="P312" s="215">
        <f>SUM(Paniglgasse:Landstrasser_Hauptstrasse!P312)</f>
        <v>180.55333333333331</v>
      </c>
      <c r="Q312" s="215">
        <f>SUM(Paniglgasse:Landstrasser_Hauptstrasse!Q312)</f>
        <v>201.46333333333331</v>
      </c>
      <c r="R312" s="215">
        <f>SUM(Paniglgasse:Landstrasser_Hauptstrasse!R312)</f>
        <v>247.73666666666662</v>
      </c>
      <c r="S312" s="215">
        <f>SUM(Paniglgasse:Landstrasser_Hauptstrasse!S312)</f>
        <v>258.63666666666666</v>
      </c>
      <c r="T312" s="215">
        <f>SUM(Paniglgasse:Landstrasser_Hauptstrasse!T312)</f>
        <v>258.61666666666667</v>
      </c>
      <c r="U312" s="215">
        <f>SUM(Paniglgasse:Landstrasser_Hauptstrasse!U312)</f>
        <v>254.22666666666663</v>
      </c>
      <c r="V312" s="215">
        <f>SUM(Paniglgasse:Landstrasser_Hauptstrasse!V312)</f>
        <v>266.11666666666667</v>
      </c>
      <c r="W312" s="215">
        <f>SUM(Paniglgasse:Landstrasser_Hauptstrasse!W312)</f>
        <v>272.01666666666665</v>
      </c>
      <c r="X312" s="215">
        <f>SUM(Paniglgasse:Landstrasser_Hauptstrasse!X312)</f>
        <v>230.41666666666663</v>
      </c>
      <c r="Y312" s="215">
        <f>SUM(Paniglgasse:Landstrasser_Hauptstrasse!Y312)</f>
        <v>236.68666666666667</v>
      </c>
      <c r="Z312" s="215">
        <f>SUM(Paniglgasse:Landstrasser_Hauptstrasse!Z312)</f>
        <v>181.00333333333333</v>
      </c>
      <c r="AA312" s="215">
        <f>SUM(Paniglgasse:Landstrasser_Hauptstrasse!AA312)</f>
        <v>215.37333333333331</v>
      </c>
      <c r="AB312" s="215">
        <f>SUM(Paniglgasse:Landstrasser_Hauptstrasse!AB312)</f>
        <v>202.45333333333332</v>
      </c>
      <c r="AC312" s="215">
        <f>SUM(Paniglgasse:Landstrasser_Hauptstrasse!AC312)</f>
        <v>216.61333333333332</v>
      </c>
      <c r="AD312" s="215">
        <f>SUM(Paniglgasse:Landstrasser_Hauptstrasse!AD312)</f>
        <v>188.85333333333332</v>
      </c>
      <c r="AE312" s="215">
        <f>SUM(Paniglgasse:Landstrasser_Hauptstrasse!AE312)</f>
        <v>228.15666666666664</v>
      </c>
      <c r="AF312" s="215">
        <f>SUM(Paniglgasse:Landstrasser_Hauptstrasse!AF312)</f>
        <v>266.19666666666666</v>
      </c>
      <c r="AG312" s="215">
        <f>SUM(Paniglgasse:Landstrasser_Hauptstrasse!AG312)</f>
        <v>270.46666666666664</v>
      </c>
      <c r="AH312" s="215">
        <f>SUM(Paniglgasse:Landstrasser_Hauptstrasse!AH312)</f>
        <v>240.10666666666663</v>
      </c>
      <c r="AI312" s="215">
        <f>SUM(Paniglgasse:Landstrasser_Hauptstrasse!AI312)</f>
        <v>245.41666666666663</v>
      </c>
      <c r="AJ312" s="215">
        <f>SUM(Paniglgasse:Landstrasser_Hauptstrasse!AJ312)</f>
        <v>231.98666666666662</v>
      </c>
      <c r="AK312" s="215">
        <f>SUM(Paniglgasse:Landstrasser_Hauptstrasse!AK312)</f>
        <v>272.31666666666666</v>
      </c>
      <c r="AL312" s="215">
        <f>SUM(Paniglgasse:Landstrasser_Hauptstrasse!AL312)</f>
        <v>240.21666666666664</v>
      </c>
      <c r="AM312" s="215">
        <f>SUM(Paniglgasse:Landstrasser_Hauptstrasse!AM312)</f>
        <v>199.70333333333332</v>
      </c>
      <c r="AN312" s="215">
        <f>SUM(Paniglgasse:Landstrasser_Hauptstrasse!AN312)</f>
        <v>183.88333333333333</v>
      </c>
      <c r="AO312" s="215">
        <f>SUM(Paniglgasse:Landstrasser_Hauptstrasse!AO312)</f>
        <v>215.49333333333331</v>
      </c>
      <c r="AP312" s="215">
        <f>SUM(Paniglgasse:Landstrasser_Hauptstrasse!AP312)</f>
        <v>185.42333333333332</v>
      </c>
      <c r="AQ312" s="215">
        <f>SUM(Paniglgasse:Landstrasser_Hauptstrasse!AQ312)</f>
        <v>198.14333333333332</v>
      </c>
      <c r="AR312" s="215">
        <f>SUM(Paniglgasse:Landstrasser_Hauptstrasse!AR312)</f>
        <v>258.52666666666664</v>
      </c>
      <c r="AS312" s="215">
        <f>SUM(Paniglgasse:Landstrasser_Hauptstrasse!AS312)</f>
        <v>262.15666666666664</v>
      </c>
      <c r="AT312" s="215">
        <f>SUM(Paniglgasse:Landstrasser_Hauptstrasse!AT312)</f>
        <v>272.29666666666662</v>
      </c>
      <c r="AU312" s="215">
        <f>SUM(Paniglgasse:Landstrasser_Hauptstrasse!AU312)</f>
        <v>245.95666666666665</v>
      </c>
      <c r="AV312" s="215">
        <f>SUM(Paniglgasse:Landstrasser_Hauptstrasse!AV312)</f>
        <v>262.11666666666667</v>
      </c>
      <c r="AW312" s="215">
        <f>SUM(Paniglgasse:Landstrasser_Hauptstrasse!AW312)</f>
        <v>232.72666666666663</v>
      </c>
      <c r="AX312" s="215">
        <f>SUM(Paniglgasse:Landstrasser_Hauptstrasse!AX312)</f>
        <v>245.74666666666667</v>
      </c>
      <c r="AY312" s="215">
        <f>SUM(Paniglgasse:Landstrasser_Hauptstrasse!AY312)</f>
        <v>229.94666666666666</v>
      </c>
      <c r="AZ312" s="215">
        <f>SUM(Paniglgasse:Landstrasser_Hauptstrasse!AZ312)</f>
        <v>199.5733333333333</v>
      </c>
      <c r="BA312" s="215">
        <f>SUM(Paniglgasse:Landstrasser_Hauptstrasse!BA312)</f>
        <v>196.32333333333332</v>
      </c>
      <c r="BB312" s="215">
        <f>SUM(Paniglgasse:Landstrasser_Hauptstrasse!BB312)</f>
        <v>218.0633333333333</v>
      </c>
      <c r="BC312" s="215">
        <f>SUM(Paniglgasse:Landstrasser_Hauptstrasse!BC312)</f>
        <v>181.3133333333333</v>
      </c>
      <c r="BD312" s="215">
        <f>SUM(Paniglgasse:Landstrasser_Hauptstrasse!BD312)</f>
        <v>194.82333333333332</v>
      </c>
      <c r="BE312" s="271"/>
      <c r="BF312" s="163">
        <f>SUM(E312:H312)</f>
        <v>1009.2666666666667</v>
      </c>
      <c r="BG312" s="77">
        <f>SUM(I312:L312)</f>
        <v>1076.5766666666668</v>
      </c>
      <c r="BH312" s="77">
        <f>SUM(M312:Q312)</f>
        <v>1000.4566666666665</v>
      </c>
      <c r="BI312" s="77">
        <f>SUM(R312:U312)</f>
        <v>1019.2166666666667</v>
      </c>
      <c r="BJ312" s="77">
        <f>SUM(V312:Y312)</f>
        <v>1005.2366666666667</v>
      </c>
      <c r="BK312" s="77">
        <f>SUM(Z312:AD312)</f>
        <v>1004.2966666666666</v>
      </c>
      <c r="BL312" s="77">
        <f>SUM(AE312:AH312)</f>
        <v>1004.9266666666665</v>
      </c>
      <c r="BM312" s="77">
        <f>SUM(AI312:AL312)</f>
        <v>989.9366666666665</v>
      </c>
      <c r="BN312" s="77">
        <f>SUM(AM312:AQ312)</f>
        <v>982.64666666666653</v>
      </c>
      <c r="BO312" s="77">
        <f>SUM(AR312:AU312)</f>
        <v>1038.9366666666665</v>
      </c>
      <c r="BP312" s="77">
        <f>SUM(AV312:AY312)</f>
        <v>970.53666666666663</v>
      </c>
      <c r="BQ312" s="77">
        <f>SUM(AZ312:BD312)</f>
        <v>990.09666666666658</v>
      </c>
      <c r="BR312" s="157">
        <f>SUM(BF312:BQ312)</f>
        <v>12092.129999999997</v>
      </c>
      <c r="BS312" s="77">
        <f>SUM(BF312:BH312)</f>
        <v>3086.2999999999997</v>
      </c>
      <c r="BT312" s="77">
        <f>SUM(BI312:BK312)</f>
        <v>3028.75</v>
      </c>
      <c r="BU312" s="77">
        <f>SUM(BL312:BN312)</f>
        <v>2977.5099999999993</v>
      </c>
      <c r="BV312" s="77">
        <f>SUM(BO312:BQ312)</f>
        <v>2999.5699999999997</v>
      </c>
      <c r="BW312" s="77">
        <f>SUM(BF312:BK312)</f>
        <v>6115.0499999999993</v>
      </c>
      <c r="BX312" s="77">
        <f>SUM(BL312:BQ312)</f>
        <v>5977.079999999999</v>
      </c>
      <c r="BY312" s="77">
        <f>IF(Info!$O$3="Q1",$BS312,IF(Info!$O$3="Q2",$BS312+$BT312,IF(Info!$O$3="Q3",$BS312+$BT312+$BU312,$BR312)))</f>
        <v>3086.2999999999997</v>
      </c>
      <c r="BZ312" s="77">
        <f>IF(Info!$O$3="Q1",$BS312,IF(Info!$O$3="Q2",$BT312,IF(Info!$O$3="Q3",$BU312,$BV312)))</f>
        <v>3086.2999999999997</v>
      </c>
      <c r="CA312" s="49"/>
    </row>
    <row r="313" spans="1:79" x14ac:dyDescent="0.3">
      <c r="A313" s="269"/>
      <c r="B313" s="78" t="s">
        <v>41</v>
      </c>
      <c r="C313" s="275"/>
      <c r="D313" s="161">
        <f>SUM(E313:BD313)</f>
        <v>0</v>
      </c>
      <c r="E313" s="215">
        <f>SUM(Paniglgasse:Landstrasser_Hauptstrasse!E313)</f>
        <v>0</v>
      </c>
      <c r="F313" s="215">
        <f>SUM(Paniglgasse:Landstrasser_Hauptstrasse!F313)</f>
        <v>0</v>
      </c>
      <c r="G313" s="215">
        <f>SUM(Paniglgasse:Landstrasser_Hauptstrasse!G313)</f>
        <v>0</v>
      </c>
      <c r="H313" s="215">
        <f>SUM(Paniglgasse:Landstrasser_Hauptstrasse!H313)</f>
        <v>0</v>
      </c>
      <c r="I313" s="215">
        <f>SUM(Paniglgasse:Landstrasser_Hauptstrasse!I313)</f>
        <v>0</v>
      </c>
      <c r="J313" s="215">
        <f>SUM(Paniglgasse:Landstrasser_Hauptstrasse!J313)</f>
        <v>0</v>
      </c>
      <c r="K313" s="215">
        <f>SUM(Paniglgasse:Landstrasser_Hauptstrasse!K313)</f>
        <v>0</v>
      </c>
      <c r="L313" s="215">
        <f>SUM(Paniglgasse:Landstrasser_Hauptstrasse!L313)</f>
        <v>0</v>
      </c>
      <c r="M313" s="215">
        <f>SUM(Paniglgasse:Landstrasser_Hauptstrasse!M313)</f>
        <v>0</v>
      </c>
      <c r="N313" s="215">
        <f>SUM(Paniglgasse:Landstrasser_Hauptstrasse!N313)</f>
        <v>0</v>
      </c>
      <c r="O313" s="215">
        <f>SUM(Paniglgasse:Landstrasser_Hauptstrasse!O313)</f>
        <v>0</v>
      </c>
      <c r="P313" s="215">
        <f>SUM(Paniglgasse:Landstrasser_Hauptstrasse!P313)</f>
        <v>0</v>
      </c>
      <c r="Q313" s="215">
        <f>SUM(Paniglgasse:Landstrasser_Hauptstrasse!Q313)</f>
        <v>0</v>
      </c>
      <c r="R313" s="215">
        <f>SUM(Paniglgasse:Landstrasser_Hauptstrasse!R313)</f>
        <v>0</v>
      </c>
      <c r="S313" s="215">
        <f>SUM(Paniglgasse:Landstrasser_Hauptstrasse!S313)</f>
        <v>0</v>
      </c>
      <c r="T313" s="215">
        <f>SUM(Paniglgasse:Landstrasser_Hauptstrasse!T313)</f>
        <v>0</v>
      </c>
      <c r="U313" s="215">
        <f>SUM(Paniglgasse:Landstrasser_Hauptstrasse!U313)</f>
        <v>0</v>
      </c>
      <c r="V313" s="215">
        <f>SUM(Paniglgasse:Landstrasser_Hauptstrasse!V313)</f>
        <v>0</v>
      </c>
      <c r="W313" s="215">
        <f>SUM(Paniglgasse:Landstrasser_Hauptstrasse!W313)</f>
        <v>0</v>
      </c>
      <c r="X313" s="215">
        <f>SUM(Paniglgasse:Landstrasser_Hauptstrasse!X313)</f>
        <v>0</v>
      </c>
      <c r="Y313" s="215">
        <f>SUM(Paniglgasse:Landstrasser_Hauptstrasse!Y313)</f>
        <v>0</v>
      </c>
      <c r="Z313" s="215">
        <f>SUM(Paniglgasse:Landstrasser_Hauptstrasse!Z313)</f>
        <v>0</v>
      </c>
      <c r="AA313" s="215">
        <f>SUM(Paniglgasse:Landstrasser_Hauptstrasse!AA313)</f>
        <v>0</v>
      </c>
      <c r="AB313" s="215">
        <f>SUM(Paniglgasse:Landstrasser_Hauptstrasse!AB313)</f>
        <v>0</v>
      </c>
      <c r="AC313" s="215">
        <f>SUM(Paniglgasse:Landstrasser_Hauptstrasse!AC313)</f>
        <v>0</v>
      </c>
      <c r="AD313" s="215">
        <f>SUM(Paniglgasse:Landstrasser_Hauptstrasse!AD313)</f>
        <v>0</v>
      </c>
      <c r="AE313" s="215">
        <f>SUM(Paniglgasse:Landstrasser_Hauptstrasse!AE313)</f>
        <v>0</v>
      </c>
      <c r="AF313" s="215">
        <f>SUM(Paniglgasse:Landstrasser_Hauptstrasse!AF313)</f>
        <v>0</v>
      </c>
      <c r="AG313" s="215">
        <f>SUM(Paniglgasse:Landstrasser_Hauptstrasse!AG313)</f>
        <v>0</v>
      </c>
      <c r="AH313" s="215">
        <f>SUM(Paniglgasse:Landstrasser_Hauptstrasse!AH313)</f>
        <v>0</v>
      </c>
      <c r="AI313" s="215">
        <f>SUM(Paniglgasse:Landstrasser_Hauptstrasse!AI313)</f>
        <v>0</v>
      </c>
      <c r="AJ313" s="215">
        <f>SUM(Paniglgasse:Landstrasser_Hauptstrasse!AJ313)</f>
        <v>0</v>
      </c>
      <c r="AK313" s="215">
        <f>SUM(Paniglgasse:Landstrasser_Hauptstrasse!AK313)</f>
        <v>0</v>
      </c>
      <c r="AL313" s="215">
        <f>SUM(Paniglgasse:Landstrasser_Hauptstrasse!AL313)</f>
        <v>0</v>
      </c>
      <c r="AM313" s="215">
        <f>SUM(Paniglgasse:Landstrasser_Hauptstrasse!AM313)</f>
        <v>0</v>
      </c>
      <c r="AN313" s="215">
        <f>SUM(Paniglgasse:Landstrasser_Hauptstrasse!AN313)</f>
        <v>0</v>
      </c>
      <c r="AO313" s="215">
        <f>SUM(Paniglgasse:Landstrasser_Hauptstrasse!AO313)</f>
        <v>0</v>
      </c>
      <c r="AP313" s="215">
        <f>SUM(Paniglgasse:Landstrasser_Hauptstrasse!AP313)</f>
        <v>0</v>
      </c>
      <c r="AQ313" s="215">
        <f>SUM(Paniglgasse:Landstrasser_Hauptstrasse!AQ313)</f>
        <v>0</v>
      </c>
      <c r="AR313" s="215">
        <f>SUM(Paniglgasse:Landstrasser_Hauptstrasse!AR313)</f>
        <v>0</v>
      </c>
      <c r="AS313" s="215">
        <f>SUM(Paniglgasse:Landstrasser_Hauptstrasse!AS313)</f>
        <v>0</v>
      </c>
      <c r="AT313" s="215">
        <f>SUM(Paniglgasse:Landstrasser_Hauptstrasse!AT313)</f>
        <v>0</v>
      </c>
      <c r="AU313" s="215">
        <f>SUM(Paniglgasse:Landstrasser_Hauptstrasse!AU313)</f>
        <v>0</v>
      </c>
      <c r="AV313" s="215">
        <f>SUM(Paniglgasse:Landstrasser_Hauptstrasse!AV313)</f>
        <v>0</v>
      </c>
      <c r="AW313" s="215">
        <f>SUM(Paniglgasse:Landstrasser_Hauptstrasse!AW313)</f>
        <v>0</v>
      </c>
      <c r="AX313" s="215">
        <f>SUM(Paniglgasse:Landstrasser_Hauptstrasse!AX313)</f>
        <v>0</v>
      </c>
      <c r="AY313" s="215">
        <f>SUM(Paniglgasse:Landstrasser_Hauptstrasse!AY313)</f>
        <v>0</v>
      </c>
      <c r="AZ313" s="215">
        <f>SUM(Paniglgasse:Landstrasser_Hauptstrasse!AZ313)</f>
        <v>0</v>
      </c>
      <c r="BA313" s="215">
        <f>SUM(Paniglgasse:Landstrasser_Hauptstrasse!BA313)</f>
        <v>0</v>
      </c>
      <c r="BB313" s="215">
        <f>SUM(Paniglgasse:Landstrasser_Hauptstrasse!BB313)</f>
        <v>0</v>
      </c>
      <c r="BC313" s="215">
        <f>SUM(Paniglgasse:Landstrasser_Hauptstrasse!BC313)</f>
        <v>0</v>
      </c>
      <c r="BD313" s="215">
        <f>SUM(Paniglgasse:Landstrasser_Hauptstrasse!BD313)</f>
        <v>0</v>
      </c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x14ac:dyDescent="0.3">
      <c r="A314" s="269"/>
      <c r="B314" s="78" t="s">
        <v>43</v>
      </c>
      <c r="C314" s="275"/>
      <c r="D314" s="161">
        <f>SUM(E314:BD314)</f>
        <v>0</v>
      </c>
      <c r="E314" s="215">
        <f>SUM(Paniglgasse:Landstrasser_Hauptstrasse!E314)</f>
        <v>0</v>
      </c>
      <c r="F314" s="215">
        <f>SUM(Paniglgasse:Landstrasser_Hauptstrasse!F314)</f>
        <v>0</v>
      </c>
      <c r="G314" s="215">
        <f>SUM(Paniglgasse:Landstrasser_Hauptstrasse!G314)</f>
        <v>0</v>
      </c>
      <c r="H314" s="215">
        <f>SUM(Paniglgasse:Landstrasser_Hauptstrasse!H314)</f>
        <v>0</v>
      </c>
      <c r="I314" s="215">
        <f>SUM(Paniglgasse:Landstrasser_Hauptstrasse!I314)</f>
        <v>0</v>
      </c>
      <c r="J314" s="215">
        <f>SUM(Paniglgasse:Landstrasser_Hauptstrasse!J314)</f>
        <v>0</v>
      </c>
      <c r="K314" s="215">
        <f>SUM(Paniglgasse:Landstrasser_Hauptstrasse!K314)</f>
        <v>0</v>
      </c>
      <c r="L314" s="215">
        <f>SUM(Paniglgasse:Landstrasser_Hauptstrasse!L314)</f>
        <v>0</v>
      </c>
      <c r="M314" s="215">
        <f>SUM(Paniglgasse:Landstrasser_Hauptstrasse!M314)</f>
        <v>0</v>
      </c>
      <c r="N314" s="215">
        <f>SUM(Paniglgasse:Landstrasser_Hauptstrasse!N314)</f>
        <v>0</v>
      </c>
      <c r="O314" s="215">
        <f>SUM(Paniglgasse:Landstrasser_Hauptstrasse!O314)</f>
        <v>0</v>
      </c>
      <c r="P314" s="215">
        <f>SUM(Paniglgasse:Landstrasser_Hauptstrasse!P314)</f>
        <v>0</v>
      </c>
      <c r="Q314" s="215">
        <f>SUM(Paniglgasse:Landstrasser_Hauptstrasse!Q314)</f>
        <v>0</v>
      </c>
      <c r="R314" s="215">
        <f>SUM(Paniglgasse:Landstrasser_Hauptstrasse!R314)</f>
        <v>0</v>
      </c>
      <c r="S314" s="215">
        <f>SUM(Paniglgasse:Landstrasser_Hauptstrasse!S314)</f>
        <v>0</v>
      </c>
      <c r="T314" s="215">
        <f>SUM(Paniglgasse:Landstrasser_Hauptstrasse!T314)</f>
        <v>0</v>
      </c>
      <c r="U314" s="215">
        <f>SUM(Paniglgasse:Landstrasser_Hauptstrasse!U314)</f>
        <v>0</v>
      </c>
      <c r="V314" s="215">
        <f>SUM(Paniglgasse:Landstrasser_Hauptstrasse!V314)</f>
        <v>0</v>
      </c>
      <c r="W314" s="215">
        <f>SUM(Paniglgasse:Landstrasser_Hauptstrasse!W314)</f>
        <v>0</v>
      </c>
      <c r="X314" s="215">
        <f>SUM(Paniglgasse:Landstrasser_Hauptstrasse!X314)</f>
        <v>0</v>
      </c>
      <c r="Y314" s="215">
        <f>SUM(Paniglgasse:Landstrasser_Hauptstrasse!Y314)</f>
        <v>0</v>
      </c>
      <c r="Z314" s="215">
        <f>SUM(Paniglgasse:Landstrasser_Hauptstrasse!Z314)</f>
        <v>0</v>
      </c>
      <c r="AA314" s="215">
        <f>SUM(Paniglgasse:Landstrasser_Hauptstrasse!AA314)</f>
        <v>0</v>
      </c>
      <c r="AB314" s="215">
        <f>SUM(Paniglgasse:Landstrasser_Hauptstrasse!AB314)</f>
        <v>0</v>
      </c>
      <c r="AC314" s="215">
        <f>SUM(Paniglgasse:Landstrasser_Hauptstrasse!AC314)</f>
        <v>0</v>
      </c>
      <c r="AD314" s="215">
        <f>SUM(Paniglgasse:Landstrasser_Hauptstrasse!AD314)</f>
        <v>0</v>
      </c>
      <c r="AE314" s="215">
        <f>SUM(Paniglgasse:Landstrasser_Hauptstrasse!AE314)</f>
        <v>0</v>
      </c>
      <c r="AF314" s="215">
        <f>SUM(Paniglgasse:Landstrasser_Hauptstrasse!AF314)</f>
        <v>0</v>
      </c>
      <c r="AG314" s="215">
        <f>SUM(Paniglgasse:Landstrasser_Hauptstrasse!AG314)</f>
        <v>0</v>
      </c>
      <c r="AH314" s="215">
        <f>SUM(Paniglgasse:Landstrasser_Hauptstrasse!AH314)</f>
        <v>0</v>
      </c>
      <c r="AI314" s="215">
        <f>SUM(Paniglgasse:Landstrasser_Hauptstrasse!AI314)</f>
        <v>0</v>
      </c>
      <c r="AJ314" s="215">
        <f>SUM(Paniglgasse:Landstrasser_Hauptstrasse!AJ314)</f>
        <v>0</v>
      </c>
      <c r="AK314" s="215">
        <f>SUM(Paniglgasse:Landstrasser_Hauptstrasse!AK314)</f>
        <v>0</v>
      </c>
      <c r="AL314" s="215">
        <f>SUM(Paniglgasse:Landstrasser_Hauptstrasse!AL314)</f>
        <v>0</v>
      </c>
      <c r="AM314" s="215">
        <f>SUM(Paniglgasse:Landstrasser_Hauptstrasse!AM314)</f>
        <v>0</v>
      </c>
      <c r="AN314" s="215">
        <f>SUM(Paniglgasse:Landstrasser_Hauptstrasse!AN314)</f>
        <v>0</v>
      </c>
      <c r="AO314" s="215">
        <f>SUM(Paniglgasse:Landstrasser_Hauptstrasse!AO314)</f>
        <v>0</v>
      </c>
      <c r="AP314" s="215">
        <f>SUM(Paniglgasse:Landstrasser_Hauptstrasse!AP314)</f>
        <v>0</v>
      </c>
      <c r="AQ314" s="215">
        <f>SUM(Paniglgasse:Landstrasser_Hauptstrasse!AQ314)</f>
        <v>0</v>
      </c>
      <c r="AR314" s="215">
        <f>SUM(Paniglgasse:Landstrasser_Hauptstrasse!AR314)</f>
        <v>0</v>
      </c>
      <c r="AS314" s="215">
        <f>SUM(Paniglgasse:Landstrasser_Hauptstrasse!AS314)</f>
        <v>0</v>
      </c>
      <c r="AT314" s="215">
        <f>SUM(Paniglgasse:Landstrasser_Hauptstrasse!AT314)</f>
        <v>0</v>
      </c>
      <c r="AU314" s="215">
        <f>SUM(Paniglgasse:Landstrasser_Hauptstrasse!AU314)</f>
        <v>0</v>
      </c>
      <c r="AV314" s="215">
        <f>SUM(Paniglgasse:Landstrasser_Hauptstrasse!AV314)</f>
        <v>0</v>
      </c>
      <c r="AW314" s="215">
        <f>SUM(Paniglgasse:Landstrasser_Hauptstrasse!AW314)</f>
        <v>0</v>
      </c>
      <c r="AX314" s="215">
        <f>SUM(Paniglgasse:Landstrasser_Hauptstrasse!AX314)</f>
        <v>0</v>
      </c>
      <c r="AY314" s="215">
        <f>SUM(Paniglgasse:Landstrasser_Hauptstrasse!AY314)</f>
        <v>0</v>
      </c>
      <c r="AZ314" s="215">
        <f>SUM(Paniglgasse:Landstrasser_Hauptstrasse!AZ314)</f>
        <v>0</v>
      </c>
      <c r="BA314" s="215">
        <f>SUM(Paniglgasse:Landstrasser_Hauptstrasse!BA314)</f>
        <v>0</v>
      </c>
      <c r="BB314" s="215">
        <f>SUM(Paniglgasse:Landstrasser_Hauptstrasse!BB314)</f>
        <v>0</v>
      </c>
      <c r="BC314" s="215">
        <f>SUM(Paniglgasse:Landstrasser_Hauptstrasse!BC314)</f>
        <v>0</v>
      </c>
      <c r="BD314" s="215">
        <f>SUM(Paniglgasse:Landstrasser_Hauptstrasse!BD314)</f>
        <v>0</v>
      </c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x14ac:dyDescent="0.3">
      <c r="A315" s="269"/>
      <c r="B315" s="160" t="s">
        <v>348</v>
      </c>
      <c r="C315" s="275"/>
      <c r="D315" s="161">
        <f>SUM(E315:BD315)</f>
        <v>266314.87</v>
      </c>
      <c r="E315" s="278">
        <f t="shared" ref="E315:AJ315" si="488">SUM(E311:E314)</f>
        <v>2134.1326666666664</v>
      </c>
      <c r="F315" s="278">
        <f t="shared" si="488"/>
        <v>2196.6426666666666</v>
      </c>
      <c r="G315" s="278">
        <f t="shared" si="488"/>
        <v>1381.1806666666666</v>
      </c>
      <c r="H315" s="278">
        <f t="shared" si="488"/>
        <v>15175.486666666666</v>
      </c>
      <c r="I315" s="278">
        <f t="shared" si="488"/>
        <v>2729.5346666666669</v>
      </c>
      <c r="J315" s="278">
        <f t="shared" si="488"/>
        <v>2094.7346666666667</v>
      </c>
      <c r="K315" s="278">
        <f t="shared" si="488"/>
        <v>1457.2446666666667</v>
      </c>
      <c r="L315" s="278">
        <f t="shared" si="488"/>
        <v>1414.1106666666665</v>
      </c>
      <c r="M315" s="278">
        <f t="shared" si="488"/>
        <v>15330.767333333331</v>
      </c>
      <c r="N315" s="278">
        <f t="shared" si="488"/>
        <v>2870.8973333333333</v>
      </c>
      <c r="O315" s="278">
        <f t="shared" si="488"/>
        <v>2737.6673333333333</v>
      </c>
      <c r="P315" s="278">
        <f t="shared" si="488"/>
        <v>1965.3853333333332</v>
      </c>
      <c r="Q315" s="278">
        <f t="shared" si="488"/>
        <v>1369.2313333333334</v>
      </c>
      <c r="R315" s="278">
        <f t="shared" si="488"/>
        <v>17986.236666666668</v>
      </c>
      <c r="S315" s="278">
        <f t="shared" si="488"/>
        <v>4854.1846666666661</v>
      </c>
      <c r="T315" s="278">
        <f t="shared" si="488"/>
        <v>2927.8726666666666</v>
      </c>
      <c r="U315" s="278">
        <f t="shared" si="488"/>
        <v>2527.4146666666666</v>
      </c>
      <c r="V315" s="278">
        <f t="shared" si="488"/>
        <v>1947.2206666666666</v>
      </c>
      <c r="W315" s="278">
        <f t="shared" si="488"/>
        <v>18979.952666666668</v>
      </c>
      <c r="X315" s="278">
        <f t="shared" si="488"/>
        <v>4889.8846666666668</v>
      </c>
      <c r="Y315" s="278">
        <f t="shared" si="488"/>
        <v>2792.4866666666667</v>
      </c>
      <c r="Z315" s="278">
        <f t="shared" si="488"/>
        <v>2290.6713333333337</v>
      </c>
      <c r="AA315" s="278">
        <f t="shared" si="488"/>
        <v>1907.9013333333332</v>
      </c>
      <c r="AB315" s="278">
        <f t="shared" si="488"/>
        <v>17641.225333333336</v>
      </c>
      <c r="AC315" s="278">
        <f t="shared" si="488"/>
        <v>3650.4373333333333</v>
      </c>
      <c r="AD315" s="278">
        <f t="shared" si="488"/>
        <v>2437.1173333333336</v>
      </c>
      <c r="AE315" s="278">
        <f t="shared" si="488"/>
        <v>1566.9486666666667</v>
      </c>
      <c r="AF315" s="278">
        <f t="shared" si="488"/>
        <v>1471.7406666666666</v>
      </c>
      <c r="AG315" s="278">
        <f t="shared" si="488"/>
        <v>13367.498666666666</v>
      </c>
      <c r="AH315" s="278">
        <f t="shared" si="488"/>
        <v>2889.0746666666664</v>
      </c>
      <c r="AI315" s="278">
        <f t="shared" si="488"/>
        <v>2409.2006666666666</v>
      </c>
      <c r="AJ315" s="278">
        <f t="shared" si="488"/>
        <v>1840.4906666666666</v>
      </c>
      <c r="AK315" s="278">
        <f t="shared" ref="AK315:BP315" si="489">SUM(AK311:AK314)</f>
        <v>1699.4526666666666</v>
      </c>
      <c r="AL315" s="278">
        <f t="shared" si="489"/>
        <v>1414.5606666666667</v>
      </c>
      <c r="AM315" s="278">
        <f t="shared" si="489"/>
        <v>16410.131333333335</v>
      </c>
      <c r="AN315" s="278">
        <f t="shared" si="489"/>
        <v>3378.2593333333334</v>
      </c>
      <c r="AO315" s="278">
        <f t="shared" si="489"/>
        <v>2983.8813333333333</v>
      </c>
      <c r="AP315" s="278">
        <f t="shared" si="489"/>
        <v>2348.6713333333332</v>
      </c>
      <c r="AQ315" s="278">
        <f t="shared" si="489"/>
        <v>1359.7673333333332</v>
      </c>
      <c r="AR315" s="278">
        <f t="shared" si="489"/>
        <v>17434.698666666663</v>
      </c>
      <c r="AS315" s="278">
        <f t="shared" si="489"/>
        <v>4185.5366666666669</v>
      </c>
      <c r="AT315" s="278">
        <f t="shared" si="489"/>
        <v>2823.1766666666667</v>
      </c>
      <c r="AU315" s="278">
        <f t="shared" si="489"/>
        <v>2238.7406666666666</v>
      </c>
      <c r="AV315" s="278">
        <f t="shared" si="489"/>
        <v>1626.4446666666668</v>
      </c>
      <c r="AW315" s="278">
        <f t="shared" si="489"/>
        <v>17856.774666666664</v>
      </c>
      <c r="AX315" s="278">
        <f t="shared" si="489"/>
        <v>3897.4826666666668</v>
      </c>
      <c r="AY315" s="278">
        <f t="shared" si="489"/>
        <v>3007.6586666666667</v>
      </c>
      <c r="AZ315" s="278">
        <f t="shared" si="489"/>
        <v>2428.3853333333332</v>
      </c>
      <c r="BA315" s="278">
        <f t="shared" si="489"/>
        <v>1682.4993333333332</v>
      </c>
      <c r="BB315" s="278">
        <f t="shared" si="489"/>
        <v>14576.719333333334</v>
      </c>
      <c r="BC315" s="278">
        <f t="shared" si="489"/>
        <v>2333.3013333333333</v>
      </c>
      <c r="BD315" s="278">
        <f t="shared" si="489"/>
        <v>1394.1513333333332</v>
      </c>
      <c r="BE315" s="271"/>
      <c r="BF315" s="162">
        <f>SUM(E315:H315)</f>
        <v>20887.442666666666</v>
      </c>
      <c r="BG315" s="157">
        <f>SUM(I315:L315)</f>
        <v>7695.6246666666666</v>
      </c>
      <c r="BH315" s="157">
        <f>SUM(M315:Q315)</f>
        <v>24273.948666666663</v>
      </c>
      <c r="BI315" s="157">
        <f>SUM(R315:U315)</f>
        <v>28295.708666666666</v>
      </c>
      <c r="BJ315" s="157">
        <f>SUM(V315:Y315)</f>
        <v>28609.544666666672</v>
      </c>
      <c r="BK315" s="157">
        <f>SUM(Z315:AD315)</f>
        <v>27927.352666666673</v>
      </c>
      <c r="BL315" s="157">
        <f>SUM(AE315:AH315)</f>
        <v>19295.262666666666</v>
      </c>
      <c r="BM315" s="157">
        <f>SUM(AI315:AL315)</f>
        <v>7363.7046666666665</v>
      </c>
      <c r="BN315" s="157">
        <f>SUM(AM315:AQ315)</f>
        <v>26480.710666666666</v>
      </c>
      <c r="BO315" s="157">
        <f>SUM(AR315:AU315)</f>
        <v>26682.152666666661</v>
      </c>
      <c r="BP315" s="157">
        <f>SUM(AV315:AY315)</f>
        <v>26388.360666666664</v>
      </c>
      <c r="BQ315" s="157">
        <f>SUM(AZ315:BD315)</f>
        <v>22415.056666666664</v>
      </c>
      <c r="BR315" s="157">
        <f>SUM(BF315:BQ315)</f>
        <v>266314.87</v>
      </c>
      <c r="BS315" s="157">
        <f>SUM(BF315:BH315)</f>
        <v>52857.015999999996</v>
      </c>
      <c r="BT315" s="157">
        <f>SUM(BI315:BK315)</f>
        <v>84832.606000000014</v>
      </c>
      <c r="BU315" s="157">
        <f>SUM(BL315:BN315)</f>
        <v>53139.678</v>
      </c>
      <c r="BV315" s="157">
        <f>SUM(BO315:BQ315)</f>
        <v>75485.569999999978</v>
      </c>
      <c r="BW315" s="157">
        <f>SUM(BF315:BK315)</f>
        <v>137689.622</v>
      </c>
      <c r="BX315" s="157">
        <f>SUM(BL315:BQ315)</f>
        <v>128625.24799999999</v>
      </c>
      <c r="BY315" s="157">
        <f>IF(Info!$O$3="Q1",$BS315,IF(Info!$O$3="Q2",$BS315+$BT315,IF(Info!$O$3="Q3",$BS315+$BT315+$BU315,$BR315)))</f>
        <v>52857.015999999996</v>
      </c>
      <c r="BZ315" s="157">
        <f>IF(Info!$O$3="Q1",$BS315,IF(Info!$O$3="Q2",$BT315,IF(Info!$O$3="Q3",$BU315,$BV315)))</f>
        <v>52857.015999999996</v>
      </c>
      <c r="CA315" s="49"/>
    </row>
    <row r="316" spans="1:79" ht="15.6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x14ac:dyDescent="0.3">
      <c r="A317" s="269"/>
      <c r="B317" s="78" t="s">
        <v>350</v>
      </c>
      <c r="C317" s="275"/>
      <c r="D317" s="161">
        <f t="shared" ref="D317:D323" si="490">SUM(E317:BD317)</f>
        <v>173245.02000000002</v>
      </c>
      <c r="E317" s="215">
        <f>SUM(Paniglgasse:Landstrasser_Hauptstrasse!E317)</f>
        <v>3976.4845833333338</v>
      </c>
      <c r="F317" s="215">
        <f>SUM(Paniglgasse:Landstrasser_Hauptstrasse!F317)</f>
        <v>3907.9845833333338</v>
      </c>
      <c r="G317" s="215">
        <f>SUM(Paniglgasse:Landstrasser_Hauptstrasse!G317)</f>
        <v>3363.4145833333332</v>
      </c>
      <c r="H317" s="215">
        <f>SUM(Paniglgasse:Landstrasser_Hauptstrasse!H317)</f>
        <v>3785.7145833333334</v>
      </c>
      <c r="I317" s="215">
        <f>SUM(Paniglgasse:Landstrasser_Hauptstrasse!I317)</f>
        <v>3684.0045833333334</v>
      </c>
      <c r="J317" s="215">
        <f>SUM(Paniglgasse:Landstrasser_Hauptstrasse!J317)</f>
        <v>3996.1345833333335</v>
      </c>
      <c r="K317" s="215">
        <f>SUM(Paniglgasse:Landstrasser_Hauptstrasse!K317)</f>
        <v>3550.1845833333336</v>
      </c>
      <c r="L317" s="215">
        <f>SUM(Paniglgasse:Landstrasser_Hauptstrasse!L317)</f>
        <v>3578.614583333333</v>
      </c>
      <c r="M317" s="215">
        <f>SUM(Paniglgasse:Landstrasser_Hauptstrasse!M317)</f>
        <v>2742.849666666667</v>
      </c>
      <c r="N317" s="215">
        <f>SUM(Paniglgasse:Landstrasser_Hauptstrasse!N317)</f>
        <v>2703.8696666666665</v>
      </c>
      <c r="O317" s="215">
        <f>SUM(Paniglgasse:Landstrasser_Hauptstrasse!O317)</f>
        <v>3122.1096666666663</v>
      </c>
      <c r="P317" s="215">
        <f>SUM(Paniglgasse:Landstrasser_Hauptstrasse!P317)</f>
        <v>2895.4896666666664</v>
      </c>
      <c r="Q317" s="215">
        <f>SUM(Paniglgasse:Landstrasser_Hauptstrasse!Q317)</f>
        <v>3015.3696666666665</v>
      </c>
      <c r="R317" s="215">
        <f>SUM(Paniglgasse:Landstrasser_Hauptstrasse!R317)</f>
        <v>3754.0345833333331</v>
      </c>
      <c r="S317" s="215">
        <f>SUM(Paniglgasse:Landstrasser_Hauptstrasse!S317)</f>
        <v>3721.944583333333</v>
      </c>
      <c r="T317" s="215">
        <f>SUM(Paniglgasse:Landstrasser_Hauptstrasse!T317)</f>
        <v>3307.2345833333334</v>
      </c>
      <c r="U317" s="215">
        <f>SUM(Paniglgasse:Landstrasser_Hauptstrasse!U317)</f>
        <v>3858.5345833333331</v>
      </c>
      <c r="V317" s="215">
        <f>SUM(Paniglgasse:Landstrasser_Hauptstrasse!V317)</f>
        <v>3467.2845833333331</v>
      </c>
      <c r="W317" s="215">
        <f>SUM(Paniglgasse:Landstrasser_Hauptstrasse!W317)</f>
        <v>3382.5545833333335</v>
      </c>
      <c r="X317" s="215">
        <f>SUM(Paniglgasse:Landstrasser_Hauptstrasse!X317)</f>
        <v>3698.4845833333338</v>
      </c>
      <c r="Y317" s="215">
        <f>SUM(Paniglgasse:Landstrasser_Hauptstrasse!Y317)</f>
        <v>3341.2745833333338</v>
      </c>
      <c r="Z317" s="215">
        <f>SUM(Paniglgasse:Landstrasser_Hauptstrasse!Z317)</f>
        <v>3074.3596666666663</v>
      </c>
      <c r="AA317" s="215">
        <f>SUM(Paniglgasse:Landstrasser_Hauptstrasse!AA317)</f>
        <v>2752.849666666667</v>
      </c>
      <c r="AB317" s="215">
        <f>SUM(Paniglgasse:Landstrasser_Hauptstrasse!AB317)</f>
        <v>2757.9096666666665</v>
      </c>
      <c r="AC317" s="215">
        <f>SUM(Paniglgasse:Landstrasser_Hauptstrasse!AC317)</f>
        <v>3134.599666666667</v>
      </c>
      <c r="AD317" s="215">
        <f>SUM(Paniglgasse:Landstrasser_Hauptstrasse!AD317)</f>
        <v>2822.7996666666668</v>
      </c>
      <c r="AE317" s="215">
        <f>SUM(Paniglgasse:Landstrasser_Hauptstrasse!AE317)</f>
        <v>3398.1345833333335</v>
      </c>
      <c r="AF317" s="215">
        <f>SUM(Paniglgasse:Landstrasser_Hauptstrasse!AF317)</f>
        <v>3940.4545833333332</v>
      </c>
      <c r="AG317" s="215">
        <f>SUM(Paniglgasse:Landstrasser_Hauptstrasse!AG317)</f>
        <v>3293.8945833333337</v>
      </c>
      <c r="AH317" s="215">
        <f>SUM(Paniglgasse:Landstrasser_Hauptstrasse!AH317)</f>
        <v>3910.114583333333</v>
      </c>
      <c r="AI317" s="215">
        <f>SUM(Paniglgasse:Landstrasser_Hauptstrasse!AI317)</f>
        <v>3396.0645833333338</v>
      </c>
      <c r="AJ317" s="215">
        <f>SUM(Paniglgasse:Landstrasser_Hauptstrasse!AJ317)</f>
        <v>3385.4845833333334</v>
      </c>
      <c r="AK317" s="215">
        <f>SUM(Paniglgasse:Landstrasser_Hauptstrasse!AK317)</f>
        <v>3472.3845833333335</v>
      </c>
      <c r="AL317" s="215">
        <f>SUM(Paniglgasse:Landstrasser_Hauptstrasse!AL317)</f>
        <v>3417.5345833333331</v>
      </c>
      <c r="AM317" s="215">
        <f>SUM(Paniglgasse:Landstrasser_Hauptstrasse!AM317)</f>
        <v>3014.3796666666667</v>
      </c>
      <c r="AN317" s="215">
        <f>SUM(Paniglgasse:Landstrasser_Hauptstrasse!AN317)</f>
        <v>2648.3396666666667</v>
      </c>
      <c r="AO317" s="215">
        <f>SUM(Paniglgasse:Landstrasser_Hauptstrasse!AO317)</f>
        <v>2642.0496666666668</v>
      </c>
      <c r="AP317" s="215">
        <f>SUM(Paniglgasse:Landstrasser_Hauptstrasse!AP317)</f>
        <v>3088.6696666666667</v>
      </c>
      <c r="AQ317" s="215">
        <f>SUM(Paniglgasse:Landstrasser_Hauptstrasse!AQ317)</f>
        <v>2770.5796666666665</v>
      </c>
      <c r="AR317" s="215">
        <f>SUM(Paniglgasse:Landstrasser_Hauptstrasse!AR317)</f>
        <v>3525.0445833333333</v>
      </c>
      <c r="AS317" s="215">
        <f>SUM(Paniglgasse:Landstrasser_Hauptstrasse!AS317)</f>
        <v>3417.3545833333337</v>
      </c>
      <c r="AT317" s="215">
        <f>SUM(Paniglgasse:Landstrasser_Hauptstrasse!AT317)</f>
        <v>3329.5945833333335</v>
      </c>
      <c r="AU317" s="215">
        <f>SUM(Paniglgasse:Landstrasser_Hauptstrasse!AU317)</f>
        <v>3826.0745833333331</v>
      </c>
      <c r="AV317" s="215">
        <f>SUM(Paniglgasse:Landstrasser_Hauptstrasse!AV317)</f>
        <v>3670.7645833333336</v>
      </c>
      <c r="AW317" s="215">
        <f>SUM(Paniglgasse:Landstrasser_Hauptstrasse!AW317)</f>
        <v>3828.9145833333332</v>
      </c>
      <c r="AX317" s="215">
        <f>SUM(Paniglgasse:Landstrasser_Hauptstrasse!AX317)</f>
        <v>3634.864583333333</v>
      </c>
      <c r="AY317" s="215">
        <f>SUM(Paniglgasse:Landstrasser_Hauptstrasse!AY317)</f>
        <v>3852.2145833333334</v>
      </c>
      <c r="AZ317" s="215">
        <f>SUM(Paniglgasse:Landstrasser_Hauptstrasse!AZ317)</f>
        <v>2929.2096666666666</v>
      </c>
      <c r="BA317" s="215">
        <f>SUM(Paniglgasse:Landstrasser_Hauptstrasse!BA317)</f>
        <v>2696.3196666666663</v>
      </c>
      <c r="BB317" s="215">
        <f>SUM(Paniglgasse:Landstrasser_Hauptstrasse!BB317)</f>
        <v>2923.7896666666666</v>
      </c>
      <c r="BC317" s="215">
        <f>SUM(Paniglgasse:Landstrasser_Hauptstrasse!BC317)</f>
        <v>3178.2296666666671</v>
      </c>
      <c r="BD317" s="215">
        <f>SUM(Paniglgasse:Landstrasser_Hauptstrasse!BD317)</f>
        <v>2658.4696666666669</v>
      </c>
      <c r="BE317" s="271"/>
      <c r="BF317" s="163">
        <f t="shared" ref="BF317:BF323" si="491">SUM(E317:H317)</f>
        <v>15033.598333333335</v>
      </c>
      <c r="BG317" s="77">
        <f t="shared" ref="BG317:BG323" si="492">SUM(I317:L317)</f>
        <v>14808.938333333332</v>
      </c>
      <c r="BH317" s="77">
        <f t="shared" ref="BH317:BH323" si="493">SUM(M317:Q317)</f>
        <v>14479.688333333332</v>
      </c>
      <c r="BI317" s="77">
        <f t="shared" ref="BI317:BI323" si="494">SUM(R317:U317)</f>
        <v>14641.748333333333</v>
      </c>
      <c r="BJ317" s="77">
        <f t="shared" ref="BJ317:BJ323" si="495">SUM(V317:Y317)</f>
        <v>13889.598333333333</v>
      </c>
      <c r="BK317" s="77">
        <f t="shared" ref="BK317:BK323" si="496">SUM(Z317:AD317)</f>
        <v>14542.518333333333</v>
      </c>
      <c r="BL317" s="77">
        <f t="shared" ref="BL317:BL323" si="497">SUM(AE317:AH317)</f>
        <v>14542.598333333332</v>
      </c>
      <c r="BM317" s="77">
        <f t="shared" ref="BM317:BM323" si="498">SUM(AI317:AL317)</f>
        <v>13671.468333333334</v>
      </c>
      <c r="BN317" s="77">
        <f t="shared" ref="BN317:BN323" si="499">SUM(AM317:AQ317)</f>
        <v>14164.018333333333</v>
      </c>
      <c r="BO317" s="77">
        <f t="shared" ref="BO317:BO323" si="500">SUM(AR317:AU317)</f>
        <v>14098.068333333335</v>
      </c>
      <c r="BP317" s="77">
        <f t="shared" ref="BP317:BP323" si="501">SUM(AV317:AY317)</f>
        <v>14986.758333333335</v>
      </c>
      <c r="BQ317" s="77">
        <f t="shared" ref="BQ317:BQ323" si="502">SUM(AZ317:BD317)</f>
        <v>14386.018333333333</v>
      </c>
      <c r="BR317" s="157">
        <f t="shared" ref="BR317:BR323" si="503">SUM(BF317:BQ317)</f>
        <v>173245.02</v>
      </c>
      <c r="BS317" s="77">
        <f t="shared" ref="BS317:BS323" si="504">SUM(BF317:BH317)</f>
        <v>44322.224999999999</v>
      </c>
      <c r="BT317" s="77">
        <f t="shared" ref="BT317:BT323" si="505">SUM(BI317:BK317)</f>
        <v>43073.864999999998</v>
      </c>
      <c r="BU317" s="77">
        <f t="shared" ref="BU317:BU323" si="506">SUM(BL317:BN317)</f>
        <v>42378.084999999999</v>
      </c>
      <c r="BV317" s="77">
        <f t="shared" ref="BV317:BV323" si="507">SUM(BO317:BQ317)</f>
        <v>43470.845000000001</v>
      </c>
      <c r="BW317" s="77">
        <f t="shared" ref="BW317:BW323" si="508">SUM(BF317:BK317)</f>
        <v>87396.09</v>
      </c>
      <c r="BX317" s="77">
        <f t="shared" ref="BX317:BX323" si="509">SUM(BL317:BQ317)</f>
        <v>85848.93</v>
      </c>
      <c r="BY317" s="77">
        <f>IF(Info!$O$3="Q1",$BS317,IF(Info!$O$3="Q2",$BS317+$BT317,IF(Info!$O$3="Q3",$BS317+$BT317+$BU317,$BR317)))</f>
        <v>44322.224999999999</v>
      </c>
      <c r="BZ317" s="77">
        <f>IF(Info!$O$3="Q1",$BS317,IF(Info!$O$3="Q2",$BT317,IF(Info!$O$3="Q3",$BU317,$BV317)))</f>
        <v>44322.224999999999</v>
      </c>
      <c r="CA317" s="49"/>
    </row>
    <row r="318" spans="1:79" x14ac:dyDescent="0.3">
      <c r="A318" s="269"/>
      <c r="B318" s="78" t="s">
        <v>47</v>
      </c>
      <c r="C318" s="275"/>
      <c r="D318" s="161">
        <f t="shared" si="490"/>
        <v>30649.689999999995</v>
      </c>
      <c r="E318" s="215">
        <f>SUM(Paniglgasse:Landstrasser_Hauptstrasse!E318)</f>
        <v>697.98</v>
      </c>
      <c r="F318" s="215">
        <f>SUM(Paniglgasse:Landstrasser_Hauptstrasse!F318)</f>
        <v>714.73</v>
      </c>
      <c r="G318" s="215">
        <f>SUM(Paniglgasse:Landstrasser_Hauptstrasse!G318)</f>
        <v>645.62</v>
      </c>
      <c r="H318" s="215">
        <f>SUM(Paniglgasse:Landstrasser_Hauptstrasse!H318)</f>
        <v>632.94000000000005</v>
      </c>
      <c r="I318" s="215">
        <f>SUM(Paniglgasse:Landstrasser_Hauptstrasse!I318)</f>
        <v>734.14</v>
      </c>
      <c r="J318" s="215">
        <f>SUM(Paniglgasse:Landstrasser_Hauptstrasse!J318)</f>
        <v>553.5</v>
      </c>
      <c r="K318" s="215">
        <f>SUM(Paniglgasse:Landstrasser_Hauptstrasse!K318)</f>
        <v>637.13</v>
      </c>
      <c r="L318" s="215">
        <f>SUM(Paniglgasse:Landstrasser_Hauptstrasse!L318)</f>
        <v>621.66000000000008</v>
      </c>
      <c r="M318" s="215">
        <f>SUM(Paniglgasse:Landstrasser_Hauptstrasse!M318)</f>
        <v>542.84</v>
      </c>
      <c r="N318" s="215">
        <f>SUM(Paniglgasse:Landstrasser_Hauptstrasse!N318)</f>
        <v>511.51</v>
      </c>
      <c r="O318" s="215">
        <f>SUM(Paniglgasse:Landstrasser_Hauptstrasse!O318)</f>
        <v>578.62</v>
      </c>
      <c r="P318" s="215">
        <f>SUM(Paniglgasse:Landstrasser_Hauptstrasse!P318)</f>
        <v>444.83000000000004</v>
      </c>
      <c r="Q318" s="215">
        <f>SUM(Paniglgasse:Landstrasser_Hauptstrasse!Q318)</f>
        <v>445.99</v>
      </c>
      <c r="R318" s="215">
        <f>SUM(Paniglgasse:Landstrasser_Hauptstrasse!R318)</f>
        <v>662.99</v>
      </c>
      <c r="S318" s="215">
        <f>SUM(Paniglgasse:Landstrasser_Hauptstrasse!S318)</f>
        <v>554.47</v>
      </c>
      <c r="T318" s="215">
        <f>SUM(Paniglgasse:Landstrasser_Hauptstrasse!T318)</f>
        <v>596.33999999999992</v>
      </c>
      <c r="U318" s="215">
        <f>SUM(Paniglgasse:Landstrasser_Hauptstrasse!U318)</f>
        <v>667.95</v>
      </c>
      <c r="V318" s="215">
        <f>SUM(Paniglgasse:Landstrasser_Hauptstrasse!V318)</f>
        <v>651</v>
      </c>
      <c r="W318" s="215">
        <f>SUM(Paniglgasse:Landstrasser_Hauptstrasse!W318)</f>
        <v>606.37</v>
      </c>
      <c r="X318" s="215">
        <f>SUM(Paniglgasse:Landstrasser_Hauptstrasse!X318)</f>
        <v>740.26</v>
      </c>
      <c r="Y318" s="215">
        <f>SUM(Paniglgasse:Landstrasser_Hauptstrasse!Y318)</f>
        <v>647.44000000000005</v>
      </c>
      <c r="Z318" s="215">
        <f>SUM(Paniglgasse:Landstrasser_Hauptstrasse!Z318)</f>
        <v>505.65999999999997</v>
      </c>
      <c r="AA318" s="215">
        <f>SUM(Paniglgasse:Landstrasser_Hauptstrasse!AA318)</f>
        <v>529.92999999999995</v>
      </c>
      <c r="AB318" s="215">
        <f>SUM(Paniglgasse:Landstrasser_Hauptstrasse!AB318)</f>
        <v>448.93999999999994</v>
      </c>
      <c r="AC318" s="215">
        <f>SUM(Paniglgasse:Landstrasser_Hauptstrasse!AC318)</f>
        <v>545.35</v>
      </c>
      <c r="AD318" s="215">
        <f>SUM(Paniglgasse:Landstrasser_Hauptstrasse!AD318)</f>
        <v>569.51</v>
      </c>
      <c r="AE318" s="215">
        <f>SUM(Paniglgasse:Landstrasser_Hauptstrasse!AE318)</f>
        <v>671.52</v>
      </c>
      <c r="AF318" s="215">
        <f>SUM(Paniglgasse:Landstrasser_Hauptstrasse!AF318)</f>
        <v>695.13</v>
      </c>
      <c r="AG318" s="215">
        <f>SUM(Paniglgasse:Landstrasser_Hauptstrasse!AG318)</f>
        <v>685.5</v>
      </c>
      <c r="AH318" s="215">
        <f>SUM(Paniglgasse:Landstrasser_Hauptstrasse!AH318)</f>
        <v>584.33999999999992</v>
      </c>
      <c r="AI318" s="215">
        <f>SUM(Paniglgasse:Landstrasser_Hauptstrasse!AI318)</f>
        <v>631.64</v>
      </c>
      <c r="AJ318" s="215">
        <f>SUM(Paniglgasse:Landstrasser_Hauptstrasse!AJ318)</f>
        <v>587.03</v>
      </c>
      <c r="AK318" s="215">
        <f>SUM(Paniglgasse:Landstrasser_Hauptstrasse!AK318)</f>
        <v>609.12</v>
      </c>
      <c r="AL318" s="215">
        <f>SUM(Paniglgasse:Landstrasser_Hauptstrasse!AL318)</f>
        <v>632.03</v>
      </c>
      <c r="AM318" s="215">
        <f>SUM(Paniglgasse:Landstrasser_Hauptstrasse!AM318)</f>
        <v>499.63</v>
      </c>
      <c r="AN318" s="215">
        <f>SUM(Paniglgasse:Landstrasser_Hauptstrasse!AN318)</f>
        <v>448.28</v>
      </c>
      <c r="AO318" s="215">
        <f>SUM(Paniglgasse:Landstrasser_Hauptstrasse!AO318)</f>
        <v>501.35</v>
      </c>
      <c r="AP318" s="215">
        <f>SUM(Paniglgasse:Landstrasser_Hauptstrasse!AP318)</f>
        <v>539.48</v>
      </c>
      <c r="AQ318" s="215">
        <f>SUM(Paniglgasse:Landstrasser_Hauptstrasse!AQ318)</f>
        <v>492.95000000000005</v>
      </c>
      <c r="AR318" s="215">
        <f>SUM(Paniglgasse:Landstrasser_Hauptstrasse!AR318)</f>
        <v>571.86</v>
      </c>
      <c r="AS318" s="215">
        <f>SUM(Paniglgasse:Landstrasser_Hauptstrasse!AS318)</f>
        <v>725.93000000000006</v>
      </c>
      <c r="AT318" s="215">
        <f>SUM(Paniglgasse:Landstrasser_Hauptstrasse!AT318)</f>
        <v>554.76</v>
      </c>
      <c r="AU318" s="215">
        <f>SUM(Paniglgasse:Landstrasser_Hauptstrasse!AU318)</f>
        <v>707.69</v>
      </c>
      <c r="AV318" s="215">
        <f>SUM(Paniglgasse:Landstrasser_Hauptstrasse!AV318)</f>
        <v>559.98</v>
      </c>
      <c r="AW318" s="215">
        <f>SUM(Paniglgasse:Landstrasser_Hauptstrasse!AW318)</f>
        <v>560.65</v>
      </c>
      <c r="AX318" s="215">
        <f>SUM(Paniglgasse:Landstrasser_Hauptstrasse!AX318)</f>
        <v>689.08999999999992</v>
      </c>
      <c r="AY318" s="215">
        <f>SUM(Paniglgasse:Landstrasser_Hauptstrasse!AY318)</f>
        <v>703.69</v>
      </c>
      <c r="AZ318" s="215">
        <f>SUM(Paniglgasse:Landstrasser_Hauptstrasse!AZ318)</f>
        <v>522.09</v>
      </c>
      <c r="BA318" s="215">
        <f>SUM(Paniglgasse:Landstrasser_Hauptstrasse!BA318)</f>
        <v>526.9</v>
      </c>
      <c r="BB318" s="215">
        <f>SUM(Paniglgasse:Landstrasser_Hauptstrasse!BB318)</f>
        <v>522.91999999999996</v>
      </c>
      <c r="BC318" s="215">
        <f>SUM(Paniglgasse:Landstrasser_Hauptstrasse!BC318)</f>
        <v>485.80999999999995</v>
      </c>
      <c r="BD318" s="215">
        <f>SUM(Paniglgasse:Landstrasser_Hauptstrasse!BD318)</f>
        <v>452.62</v>
      </c>
      <c r="BE318" s="271"/>
      <c r="BF318" s="163">
        <f t="shared" si="491"/>
        <v>2691.27</v>
      </c>
      <c r="BG318" s="77">
        <f t="shared" si="492"/>
        <v>2546.4300000000003</v>
      </c>
      <c r="BH318" s="77">
        <f t="shared" si="493"/>
        <v>2523.79</v>
      </c>
      <c r="BI318" s="77">
        <f t="shared" si="494"/>
        <v>2481.75</v>
      </c>
      <c r="BJ318" s="77">
        <f t="shared" si="495"/>
        <v>2645.0699999999997</v>
      </c>
      <c r="BK318" s="77">
        <f t="shared" si="496"/>
        <v>2599.3899999999994</v>
      </c>
      <c r="BL318" s="77">
        <f t="shared" si="497"/>
        <v>2636.49</v>
      </c>
      <c r="BM318" s="77">
        <f t="shared" si="498"/>
        <v>2459.8199999999997</v>
      </c>
      <c r="BN318" s="77">
        <f t="shared" si="499"/>
        <v>2481.69</v>
      </c>
      <c r="BO318" s="77">
        <f t="shared" si="500"/>
        <v>2560.2399999999998</v>
      </c>
      <c r="BP318" s="77">
        <f t="shared" si="501"/>
        <v>2513.41</v>
      </c>
      <c r="BQ318" s="77">
        <f t="shared" si="502"/>
        <v>2510.3399999999997</v>
      </c>
      <c r="BR318" s="157">
        <f t="shared" si="503"/>
        <v>30649.690000000002</v>
      </c>
      <c r="BS318" s="77">
        <f t="shared" si="504"/>
        <v>7761.4900000000007</v>
      </c>
      <c r="BT318" s="77">
        <f t="shared" si="505"/>
        <v>7726.2099999999991</v>
      </c>
      <c r="BU318" s="77">
        <f t="shared" si="506"/>
        <v>7578</v>
      </c>
      <c r="BV318" s="77">
        <f t="shared" si="507"/>
        <v>7583.99</v>
      </c>
      <c r="BW318" s="77">
        <f t="shared" si="508"/>
        <v>15487.7</v>
      </c>
      <c r="BX318" s="77">
        <f t="shared" si="509"/>
        <v>15161.99</v>
      </c>
      <c r="BY318" s="77">
        <f>IF(Info!$O$3="Q1",$BS318,IF(Info!$O$3="Q2",$BS318+$BT318,IF(Info!$O$3="Q3",$BS318+$BT318+$BU318,$BR318)))</f>
        <v>7761.4900000000007</v>
      </c>
      <c r="BZ318" s="77">
        <f>IF(Info!$O$3="Q1",$BS318,IF(Info!$O$3="Q2",$BT318,IF(Info!$O$3="Q3",$BU318,$BV318)))</f>
        <v>7761.4900000000007</v>
      </c>
      <c r="CA318" s="49"/>
    </row>
    <row r="319" spans="1:79" x14ac:dyDescent="0.3">
      <c r="A319" s="269"/>
      <c r="B319" s="78" t="s">
        <v>351</v>
      </c>
      <c r="C319" s="275"/>
      <c r="D319" s="161">
        <f t="shared" si="490"/>
        <v>0</v>
      </c>
      <c r="E319" s="215">
        <f>SUM(Paniglgasse:Landstrasser_Hauptstrasse!E319)</f>
        <v>0</v>
      </c>
      <c r="F319" s="215">
        <f>SUM(Paniglgasse:Landstrasser_Hauptstrasse!F319)</f>
        <v>0</v>
      </c>
      <c r="G319" s="215">
        <f>SUM(Paniglgasse:Landstrasser_Hauptstrasse!G319)</f>
        <v>0</v>
      </c>
      <c r="H319" s="215">
        <f>SUM(Paniglgasse:Landstrasser_Hauptstrasse!H319)</f>
        <v>0</v>
      </c>
      <c r="I319" s="215">
        <f>SUM(Paniglgasse:Landstrasser_Hauptstrasse!I319)</f>
        <v>0</v>
      </c>
      <c r="J319" s="215">
        <f>SUM(Paniglgasse:Landstrasser_Hauptstrasse!J319)</f>
        <v>0</v>
      </c>
      <c r="K319" s="215">
        <f>SUM(Paniglgasse:Landstrasser_Hauptstrasse!K319)</f>
        <v>0</v>
      </c>
      <c r="L319" s="215">
        <f>SUM(Paniglgasse:Landstrasser_Hauptstrasse!L319)</f>
        <v>0</v>
      </c>
      <c r="M319" s="215">
        <f>SUM(Paniglgasse:Landstrasser_Hauptstrasse!M319)</f>
        <v>0</v>
      </c>
      <c r="N319" s="215">
        <f>SUM(Paniglgasse:Landstrasser_Hauptstrasse!N319)</f>
        <v>0</v>
      </c>
      <c r="O319" s="215">
        <f>SUM(Paniglgasse:Landstrasser_Hauptstrasse!O319)</f>
        <v>0</v>
      </c>
      <c r="P319" s="215">
        <f>SUM(Paniglgasse:Landstrasser_Hauptstrasse!P319)</f>
        <v>0</v>
      </c>
      <c r="Q319" s="215">
        <f>SUM(Paniglgasse:Landstrasser_Hauptstrasse!Q319)</f>
        <v>0</v>
      </c>
      <c r="R319" s="215">
        <f>SUM(Paniglgasse:Landstrasser_Hauptstrasse!R319)</f>
        <v>0</v>
      </c>
      <c r="S319" s="215">
        <f>SUM(Paniglgasse:Landstrasser_Hauptstrasse!S319)</f>
        <v>0</v>
      </c>
      <c r="T319" s="215">
        <f>SUM(Paniglgasse:Landstrasser_Hauptstrasse!T319)</f>
        <v>0</v>
      </c>
      <c r="U319" s="215">
        <f>SUM(Paniglgasse:Landstrasser_Hauptstrasse!U319)</f>
        <v>0</v>
      </c>
      <c r="V319" s="215">
        <f>SUM(Paniglgasse:Landstrasser_Hauptstrasse!V319)</f>
        <v>0</v>
      </c>
      <c r="W319" s="215">
        <f>SUM(Paniglgasse:Landstrasser_Hauptstrasse!W319)</f>
        <v>0</v>
      </c>
      <c r="X319" s="215">
        <f>SUM(Paniglgasse:Landstrasser_Hauptstrasse!X319)</f>
        <v>0</v>
      </c>
      <c r="Y319" s="215">
        <f>SUM(Paniglgasse:Landstrasser_Hauptstrasse!Y319)</f>
        <v>0</v>
      </c>
      <c r="Z319" s="215">
        <f>SUM(Paniglgasse:Landstrasser_Hauptstrasse!Z319)</f>
        <v>0</v>
      </c>
      <c r="AA319" s="215">
        <f>SUM(Paniglgasse:Landstrasser_Hauptstrasse!AA319)</f>
        <v>0</v>
      </c>
      <c r="AB319" s="215">
        <f>SUM(Paniglgasse:Landstrasser_Hauptstrasse!AB319)</f>
        <v>0</v>
      </c>
      <c r="AC319" s="215">
        <f>SUM(Paniglgasse:Landstrasser_Hauptstrasse!AC319)</f>
        <v>0</v>
      </c>
      <c r="AD319" s="215">
        <f>SUM(Paniglgasse:Landstrasser_Hauptstrasse!AD319)</f>
        <v>0</v>
      </c>
      <c r="AE319" s="215">
        <f>SUM(Paniglgasse:Landstrasser_Hauptstrasse!AE319)</f>
        <v>0</v>
      </c>
      <c r="AF319" s="215">
        <f>SUM(Paniglgasse:Landstrasser_Hauptstrasse!AF319)</f>
        <v>0</v>
      </c>
      <c r="AG319" s="215">
        <f>SUM(Paniglgasse:Landstrasser_Hauptstrasse!AG319)</f>
        <v>0</v>
      </c>
      <c r="AH319" s="215">
        <f>SUM(Paniglgasse:Landstrasser_Hauptstrasse!AH319)</f>
        <v>0</v>
      </c>
      <c r="AI319" s="215">
        <f>SUM(Paniglgasse:Landstrasser_Hauptstrasse!AI319)</f>
        <v>0</v>
      </c>
      <c r="AJ319" s="215">
        <f>SUM(Paniglgasse:Landstrasser_Hauptstrasse!AJ319)</f>
        <v>0</v>
      </c>
      <c r="AK319" s="215">
        <f>SUM(Paniglgasse:Landstrasser_Hauptstrasse!AK319)</f>
        <v>0</v>
      </c>
      <c r="AL319" s="215">
        <f>SUM(Paniglgasse:Landstrasser_Hauptstrasse!AL319)</f>
        <v>0</v>
      </c>
      <c r="AM319" s="215">
        <f>SUM(Paniglgasse:Landstrasser_Hauptstrasse!AM319)</f>
        <v>0</v>
      </c>
      <c r="AN319" s="215">
        <f>SUM(Paniglgasse:Landstrasser_Hauptstrasse!AN319)</f>
        <v>0</v>
      </c>
      <c r="AO319" s="215">
        <f>SUM(Paniglgasse:Landstrasser_Hauptstrasse!AO319)</f>
        <v>0</v>
      </c>
      <c r="AP319" s="215">
        <f>SUM(Paniglgasse:Landstrasser_Hauptstrasse!AP319)</f>
        <v>0</v>
      </c>
      <c r="AQ319" s="215">
        <f>SUM(Paniglgasse:Landstrasser_Hauptstrasse!AQ319)</f>
        <v>0</v>
      </c>
      <c r="AR319" s="215">
        <f>SUM(Paniglgasse:Landstrasser_Hauptstrasse!AR319)</f>
        <v>0</v>
      </c>
      <c r="AS319" s="215">
        <f>SUM(Paniglgasse:Landstrasser_Hauptstrasse!AS319)</f>
        <v>0</v>
      </c>
      <c r="AT319" s="215">
        <f>SUM(Paniglgasse:Landstrasser_Hauptstrasse!AT319)</f>
        <v>0</v>
      </c>
      <c r="AU319" s="215">
        <f>SUM(Paniglgasse:Landstrasser_Hauptstrasse!AU319)</f>
        <v>0</v>
      </c>
      <c r="AV319" s="215">
        <f>SUM(Paniglgasse:Landstrasser_Hauptstrasse!AV319)</f>
        <v>0</v>
      </c>
      <c r="AW319" s="215">
        <f>SUM(Paniglgasse:Landstrasser_Hauptstrasse!AW319)</f>
        <v>0</v>
      </c>
      <c r="AX319" s="215">
        <f>SUM(Paniglgasse:Landstrasser_Hauptstrasse!AX319)</f>
        <v>0</v>
      </c>
      <c r="AY319" s="215">
        <f>SUM(Paniglgasse:Landstrasser_Hauptstrasse!AY319)</f>
        <v>0</v>
      </c>
      <c r="AZ319" s="215">
        <f>SUM(Paniglgasse:Landstrasser_Hauptstrasse!AZ319)</f>
        <v>0</v>
      </c>
      <c r="BA319" s="215">
        <f>SUM(Paniglgasse:Landstrasser_Hauptstrasse!BA319)</f>
        <v>0</v>
      </c>
      <c r="BB319" s="215">
        <f>SUM(Paniglgasse:Landstrasser_Hauptstrasse!BB319)</f>
        <v>0</v>
      </c>
      <c r="BC319" s="215">
        <f>SUM(Paniglgasse:Landstrasser_Hauptstrasse!BC319)</f>
        <v>0</v>
      </c>
      <c r="BD319" s="215">
        <f>SUM(Paniglgasse:Landstrasser_Hauptstrasse!BD319)</f>
        <v>0</v>
      </c>
      <c r="BE319" s="271"/>
      <c r="BF319" s="163">
        <f t="shared" si="491"/>
        <v>0</v>
      </c>
      <c r="BG319" s="77">
        <f t="shared" si="492"/>
        <v>0</v>
      </c>
      <c r="BH319" s="77">
        <f t="shared" si="493"/>
        <v>0</v>
      </c>
      <c r="BI319" s="77">
        <f t="shared" si="494"/>
        <v>0</v>
      </c>
      <c r="BJ319" s="77">
        <f t="shared" si="495"/>
        <v>0</v>
      </c>
      <c r="BK319" s="77">
        <f t="shared" si="496"/>
        <v>0</v>
      </c>
      <c r="BL319" s="77">
        <f t="shared" si="497"/>
        <v>0</v>
      </c>
      <c r="BM319" s="77">
        <f t="shared" si="498"/>
        <v>0</v>
      </c>
      <c r="BN319" s="77">
        <f t="shared" si="499"/>
        <v>0</v>
      </c>
      <c r="BO319" s="77">
        <f t="shared" si="500"/>
        <v>0</v>
      </c>
      <c r="BP319" s="77">
        <f t="shared" si="501"/>
        <v>0</v>
      </c>
      <c r="BQ319" s="77">
        <f t="shared" si="502"/>
        <v>0</v>
      </c>
      <c r="BR319" s="157">
        <f t="shared" si="503"/>
        <v>0</v>
      </c>
      <c r="BS319" s="77">
        <f t="shared" si="504"/>
        <v>0</v>
      </c>
      <c r="BT319" s="77">
        <f t="shared" si="505"/>
        <v>0</v>
      </c>
      <c r="BU319" s="77">
        <f t="shared" si="506"/>
        <v>0</v>
      </c>
      <c r="BV319" s="77">
        <f t="shared" si="507"/>
        <v>0</v>
      </c>
      <c r="BW319" s="77">
        <f t="shared" si="508"/>
        <v>0</v>
      </c>
      <c r="BX319" s="77">
        <f t="shared" si="509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x14ac:dyDescent="0.3">
      <c r="A320" s="269"/>
      <c r="B320" s="78" t="s">
        <v>51</v>
      </c>
      <c r="C320" s="275"/>
      <c r="D320" s="161">
        <f t="shared" si="490"/>
        <v>0</v>
      </c>
      <c r="E320" s="215">
        <f>SUM(Paniglgasse:Landstrasser_Hauptstrasse!E320)</f>
        <v>0</v>
      </c>
      <c r="F320" s="215">
        <f>SUM(Paniglgasse:Landstrasser_Hauptstrasse!F320)</f>
        <v>0</v>
      </c>
      <c r="G320" s="215">
        <f>SUM(Paniglgasse:Landstrasser_Hauptstrasse!G320)</f>
        <v>0</v>
      </c>
      <c r="H320" s="215">
        <f>SUM(Paniglgasse:Landstrasser_Hauptstrasse!H320)</f>
        <v>0</v>
      </c>
      <c r="I320" s="215">
        <f>SUM(Paniglgasse:Landstrasser_Hauptstrasse!I320)</f>
        <v>0</v>
      </c>
      <c r="J320" s="215">
        <f>SUM(Paniglgasse:Landstrasser_Hauptstrasse!J320)</f>
        <v>0</v>
      </c>
      <c r="K320" s="215">
        <f>SUM(Paniglgasse:Landstrasser_Hauptstrasse!K320)</f>
        <v>0</v>
      </c>
      <c r="L320" s="215">
        <f>SUM(Paniglgasse:Landstrasser_Hauptstrasse!L320)</f>
        <v>0</v>
      </c>
      <c r="M320" s="215">
        <f>SUM(Paniglgasse:Landstrasser_Hauptstrasse!M320)</f>
        <v>0</v>
      </c>
      <c r="N320" s="215">
        <f>SUM(Paniglgasse:Landstrasser_Hauptstrasse!N320)</f>
        <v>0</v>
      </c>
      <c r="O320" s="215">
        <f>SUM(Paniglgasse:Landstrasser_Hauptstrasse!O320)</f>
        <v>0</v>
      </c>
      <c r="P320" s="215">
        <f>SUM(Paniglgasse:Landstrasser_Hauptstrasse!P320)</f>
        <v>0</v>
      </c>
      <c r="Q320" s="215">
        <f>SUM(Paniglgasse:Landstrasser_Hauptstrasse!Q320)</f>
        <v>0</v>
      </c>
      <c r="R320" s="215">
        <f>SUM(Paniglgasse:Landstrasser_Hauptstrasse!R320)</f>
        <v>0</v>
      </c>
      <c r="S320" s="215">
        <f>SUM(Paniglgasse:Landstrasser_Hauptstrasse!S320)</f>
        <v>0</v>
      </c>
      <c r="T320" s="215">
        <f>SUM(Paniglgasse:Landstrasser_Hauptstrasse!T320)</f>
        <v>0</v>
      </c>
      <c r="U320" s="215">
        <f>SUM(Paniglgasse:Landstrasser_Hauptstrasse!U320)</f>
        <v>0</v>
      </c>
      <c r="V320" s="215">
        <f>SUM(Paniglgasse:Landstrasser_Hauptstrasse!V320)</f>
        <v>0</v>
      </c>
      <c r="W320" s="215">
        <f>SUM(Paniglgasse:Landstrasser_Hauptstrasse!W320)</f>
        <v>0</v>
      </c>
      <c r="X320" s="215">
        <f>SUM(Paniglgasse:Landstrasser_Hauptstrasse!X320)</f>
        <v>0</v>
      </c>
      <c r="Y320" s="215">
        <f>SUM(Paniglgasse:Landstrasser_Hauptstrasse!Y320)</f>
        <v>0</v>
      </c>
      <c r="Z320" s="215">
        <f>SUM(Paniglgasse:Landstrasser_Hauptstrasse!Z320)</f>
        <v>0</v>
      </c>
      <c r="AA320" s="215">
        <f>SUM(Paniglgasse:Landstrasser_Hauptstrasse!AA320)</f>
        <v>0</v>
      </c>
      <c r="AB320" s="215">
        <f>SUM(Paniglgasse:Landstrasser_Hauptstrasse!AB320)</f>
        <v>0</v>
      </c>
      <c r="AC320" s="215">
        <f>SUM(Paniglgasse:Landstrasser_Hauptstrasse!AC320)</f>
        <v>0</v>
      </c>
      <c r="AD320" s="215">
        <f>SUM(Paniglgasse:Landstrasser_Hauptstrasse!AD320)</f>
        <v>0</v>
      </c>
      <c r="AE320" s="215">
        <f>SUM(Paniglgasse:Landstrasser_Hauptstrasse!AE320)</f>
        <v>0</v>
      </c>
      <c r="AF320" s="215">
        <f>SUM(Paniglgasse:Landstrasser_Hauptstrasse!AF320)</f>
        <v>0</v>
      </c>
      <c r="AG320" s="215">
        <f>SUM(Paniglgasse:Landstrasser_Hauptstrasse!AG320)</f>
        <v>0</v>
      </c>
      <c r="AH320" s="215">
        <f>SUM(Paniglgasse:Landstrasser_Hauptstrasse!AH320)</f>
        <v>0</v>
      </c>
      <c r="AI320" s="215">
        <f>SUM(Paniglgasse:Landstrasser_Hauptstrasse!AI320)</f>
        <v>0</v>
      </c>
      <c r="AJ320" s="215">
        <f>SUM(Paniglgasse:Landstrasser_Hauptstrasse!AJ320)</f>
        <v>0</v>
      </c>
      <c r="AK320" s="215">
        <f>SUM(Paniglgasse:Landstrasser_Hauptstrasse!AK320)</f>
        <v>0</v>
      </c>
      <c r="AL320" s="215">
        <f>SUM(Paniglgasse:Landstrasser_Hauptstrasse!AL320)</f>
        <v>0</v>
      </c>
      <c r="AM320" s="215">
        <f>SUM(Paniglgasse:Landstrasser_Hauptstrasse!AM320)</f>
        <v>0</v>
      </c>
      <c r="AN320" s="215">
        <f>SUM(Paniglgasse:Landstrasser_Hauptstrasse!AN320)</f>
        <v>0</v>
      </c>
      <c r="AO320" s="215">
        <f>SUM(Paniglgasse:Landstrasser_Hauptstrasse!AO320)</f>
        <v>0</v>
      </c>
      <c r="AP320" s="215">
        <f>SUM(Paniglgasse:Landstrasser_Hauptstrasse!AP320)</f>
        <v>0</v>
      </c>
      <c r="AQ320" s="215">
        <f>SUM(Paniglgasse:Landstrasser_Hauptstrasse!AQ320)</f>
        <v>0</v>
      </c>
      <c r="AR320" s="215">
        <f>SUM(Paniglgasse:Landstrasser_Hauptstrasse!AR320)</f>
        <v>0</v>
      </c>
      <c r="AS320" s="215">
        <f>SUM(Paniglgasse:Landstrasser_Hauptstrasse!AS320)</f>
        <v>0</v>
      </c>
      <c r="AT320" s="215">
        <f>SUM(Paniglgasse:Landstrasser_Hauptstrasse!AT320)</f>
        <v>0</v>
      </c>
      <c r="AU320" s="215">
        <f>SUM(Paniglgasse:Landstrasser_Hauptstrasse!AU320)</f>
        <v>0</v>
      </c>
      <c r="AV320" s="215">
        <f>SUM(Paniglgasse:Landstrasser_Hauptstrasse!AV320)</f>
        <v>0</v>
      </c>
      <c r="AW320" s="215">
        <f>SUM(Paniglgasse:Landstrasser_Hauptstrasse!AW320)</f>
        <v>0</v>
      </c>
      <c r="AX320" s="215">
        <f>SUM(Paniglgasse:Landstrasser_Hauptstrasse!AX320)</f>
        <v>0</v>
      </c>
      <c r="AY320" s="215">
        <f>SUM(Paniglgasse:Landstrasser_Hauptstrasse!AY320)</f>
        <v>0</v>
      </c>
      <c r="AZ320" s="215">
        <f>SUM(Paniglgasse:Landstrasser_Hauptstrasse!AZ320)</f>
        <v>0</v>
      </c>
      <c r="BA320" s="215">
        <f>SUM(Paniglgasse:Landstrasser_Hauptstrasse!BA320)</f>
        <v>0</v>
      </c>
      <c r="BB320" s="215">
        <f>SUM(Paniglgasse:Landstrasser_Hauptstrasse!BB320)</f>
        <v>0</v>
      </c>
      <c r="BC320" s="215">
        <f>SUM(Paniglgasse:Landstrasser_Hauptstrasse!BC320)</f>
        <v>0</v>
      </c>
      <c r="BD320" s="215">
        <f>SUM(Paniglgasse:Landstrasser_Hauptstrasse!BD320)</f>
        <v>0</v>
      </c>
      <c r="BE320" s="271"/>
      <c r="BF320" s="163">
        <f t="shared" si="491"/>
        <v>0</v>
      </c>
      <c r="BG320" s="77">
        <f t="shared" si="492"/>
        <v>0</v>
      </c>
      <c r="BH320" s="77">
        <f t="shared" si="493"/>
        <v>0</v>
      </c>
      <c r="BI320" s="77">
        <f t="shared" si="494"/>
        <v>0</v>
      </c>
      <c r="BJ320" s="77">
        <f t="shared" si="495"/>
        <v>0</v>
      </c>
      <c r="BK320" s="77">
        <f t="shared" si="496"/>
        <v>0</v>
      </c>
      <c r="BL320" s="77">
        <f t="shared" si="497"/>
        <v>0</v>
      </c>
      <c r="BM320" s="77">
        <f t="shared" si="498"/>
        <v>0</v>
      </c>
      <c r="BN320" s="77">
        <f t="shared" si="499"/>
        <v>0</v>
      </c>
      <c r="BO320" s="77">
        <f t="shared" si="500"/>
        <v>0</v>
      </c>
      <c r="BP320" s="77">
        <f t="shared" si="501"/>
        <v>0</v>
      </c>
      <c r="BQ320" s="77">
        <f t="shared" si="502"/>
        <v>0</v>
      </c>
      <c r="BR320" s="157">
        <f t="shared" si="503"/>
        <v>0</v>
      </c>
      <c r="BS320" s="77">
        <f t="shared" si="504"/>
        <v>0</v>
      </c>
      <c r="BT320" s="77">
        <f t="shared" si="505"/>
        <v>0</v>
      </c>
      <c r="BU320" s="77">
        <f t="shared" si="506"/>
        <v>0</v>
      </c>
      <c r="BV320" s="77">
        <f t="shared" si="507"/>
        <v>0</v>
      </c>
      <c r="BW320" s="77">
        <f t="shared" si="508"/>
        <v>0</v>
      </c>
      <c r="BX320" s="77">
        <f t="shared" si="509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x14ac:dyDescent="0.3">
      <c r="A321" s="269"/>
      <c r="B321" s="78" t="s">
        <v>53</v>
      </c>
      <c r="C321" s="275"/>
      <c r="D321" s="161">
        <f t="shared" si="490"/>
        <v>5000</v>
      </c>
      <c r="E321" s="215">
        <f>SUM(Paniglgasse:Landstrasser_Hauptstrasse!E321)</f>
        <v>104.1666666666667</v>
      </c>
      <c r="F321" s="215">
        <f>SUM(Paniglgasse:Landstrasser_Hauptstrasse!F321)</f>
        <v>104.1666666666667</v>
      </c>
      <c r="G321" s="215">
        <f>SUM(Paniglgasse:Landstrasser_Hauptstrasse!G321)</f>
        <v>104.1666666666667</v>
      </c>
      <c r="H321" s="215">
        <f>SUM(Paniglgasse:Landstrasser_Hauptstrasse!H321)</f>
        <v>104.1666666666667</v>
      </c>
      <c r="I321" s="215">
        <f>SUM(Paniglgasse:Landstrasser_Hauptstrasse!I321)</f>
        <v>104.1666666666667</v>
      </c>
      <c r="J321" s="215">
        <f>SUM(Paniglgasse:Landstrasser_Hauptstrasse!J321)</f>
        <v>104.1666666666667</v>
      </c>
      <c r="K321" s="215">
        <f>SUM(Paniglgasse:Landstrasser_Hauptstrasse!K321)</f>
        <v>104.1666666666667</v>
      </c>
      <c r="L321" s="215">
        <f>SUM(Paniglgasse:Landstrasser_Hauptstrasse!L321)</f>
        <v>104.1666666666667</v>
      </c>
      <c r="M321" s="215">
        <f>SUM(Paniglgasse:Landstrasser_Hauptstrasse!M321)</f>
        <v>83.333333333333343</v>
      </c>
      <c r="N321" s="215">
        <f>SUM(Paniglgasse:Landstrasser_Hauptstrasse!N321)</f>
        <v>83.333333333333343</v>
      </c>
      <c r="O321" s="215">
        <f>SUM(Paniglgasse:Landstrasser_Hauptstrasse!O321)</f>
        <v>83.333333333333343</v>
      </c>
      <c r="P321" s="215">
        <f>SUM(Paniglgasse:Landstrasser_Hauptstrasse!P321)</f>
        <v>83.333333333333343</v>
      </c>
      <c r="Q321" s="215">
        <f>SUM(Paniglgasse:Landstrasser_Hauptstrasse!Q321)</f>
        <v>83.333333333333343</v>
      </c>
      <c r="R321" s="215">
        <f>SUM(Paniglgasse:Landstrasser_Hauptstrasse!R321)</f>
        <v>104.1666666666667</v>
      </c>
      <c r="S321" s="215">
        <f>SUM(Paniglgasse:Landstrasser_Hauptstrasse!S321)</f>
        <v>104.1666666666667</v>
      </c>
      <c r="T321" s="215">
        <f>SUM(Paniglgasse:Landstrasser_Hauptstrasse!T321)</f>
        <v>104.1666666666667</v>
      </c>
      <c r="U321" s="215">
        <f>SUM(Paniglgasse:Landstrasser_Hauptstrasse!U321)</f>
        <v>104.1666666666667</v>
      </c>
      <c r="V321" s="215">
        <f>SUM(Paniglgasse:Landstrasser_Hauptstrasse!V321)</f>
        <v>104.1666666666667</v>
      </c>
      <c r="W321" s="215">
        <f>SUM(Paniglgasse:Landstrasser_Hauptstrasse!W321)</f>
        <v>104.1666666666667</v>
      </c>
      <c r="X321" s="215">
        <f>SUM(Paniglgasse:Landstrasser_Hauptstrasse!X321)</f>
        <v>104.1666666666667</v>
      </c>
      <c r="Y321" s="215">
        <f>SUM(Paniglgasse:Landstrasser_Hauptstrasse!Y321)</f>
        <v>104.1666666666667</v>
      </c>
      <c r="Z321" s="215">
        <f>SUM(Paniglgasse:Landstrasser_Hauptstrasse!Z321)</f>
        <v>83.333333333333343</v>
      </c>
      <c r="AA321" s="215">
        <f>SUM(Paniglgasse:Landstrasser_Hauptstrasse!AA321)</f>
        <v>83.333333333333343</v>
      </c>
      <c r="AB321" s="215">
        <f>SUM(Paniglgasse:Landstrasser_Hauptstrasse!AB321)</f>
        <v>83.333333333333343</v>
      </c>
      <c r="AC321" s="215">
        <f>SUM(Paniglgasse:Landstrasser_Hauptstrasse!AC321)</f>
        <v>83.333333333333343</v>
      </c>
      <c r="AD321" s="215">
        <f>SUM(Paniglgasse:Landstrasser_Hauptstrasse!AD321)</f>
        <v>83.333333333333343</v>
      </c>
      <c r="AE321" s="215">
        <f>SUM(Paniglgasse:Landstrasser_Hauptstrasse!AE321)</f>
        <v>104.1666666666667</v>
      </c>
      <c r="AF321" s="215">
        <f>SUM(Paniglgasse:Landstrasser_Hauptstrasse!AF321)</f>
        <v>104.1666666666667</v>
      </c>
      <c r="AG321" s="215">
        <f>SUM(Paniglgasse:Landstrasser_Hauptstrasse!AG321)</f>
        <v>104.1666666666667</v>
      </c>
      <c r="AH321" s="215">
        <f>SUM(Paniglgasse:Landstrasser_Hauptstrasse!AH321)</f>
        <v>104.1666666666667</v>
      </c>
      <c r="AI321" s="215">
        <f>SUM(Paniglgasse:Landstrasser_Hauptstrasse!AI321)</f>
        <v>104.1666666666667</v>
      </c>
      <c r="AJ321" s="215">
        <f>SUM(Paniglgasse:Landstrasser_Hauptstrasse!AJ321)</f>
        <v>104.1666666666667</v>
      </c>
      <c r="AK321" s="215">
        <f>SUM(Paniglgasse:Landstrasser_Hauptstrasse!AK321)</f>
        <v>104.1666666666667</v>
      </c>
      <c r="AL321" s="215">
        <f>SUM(Paniglgasse:Landstrasser_Hauptstrasse!AL321)</f>
        <v>104.1666666666667</v>
      </c>
      <c r="AM321" s="215">
        <f>SUM(Paniglgasse:Landstrasser_Hauptstrasse!AM321)</f>
        <v>83.333333333333343</v>
      </c>
      <c r="AN321" s="215">
        <f>SUM(Paniglgasse:Landstrasser_Hauptstrasse!AN321)</f>
        <v>83.333333333333343</v>
      </c>
      <c r="AO321" s="215">
        <f>SUM(Paniglgasse:Landstrasser_Hauptstrasse!AO321)</f>
        <v>83.333333333333343</v>
      </c>
      <c r="AP321" s="215">
        <f>SUM(Paniglgasse:Landstrasser_Hauptstrasse!AP321)</f>
        <v>83.333333333333343</v>
      </c>
      <c r="AQ321" s="215">
        <f>SUM(Paniglgasse:Landstrasser_Hauptstrasse!AQ321)</f>
        <v>83.333333333333343</v>
      </c>
      <c r="AR321" s="215">
        <f>SUM(Paniglgasse:Landstrasser_Hauptstrasse!AR321)</f>
        <v>104.1666666666667</v>
      </c>
      <c r="AS321" s="215">
        <f>SUM(Paniglgasse:Landstrasser_Hauptstrasse!AS321)</f>
        <v>104.1666666666667</v>
      </c>
      <c r="AT321" s="215">
        <f>SUM(Paniglgasse:Landstrasser_Hauptstrasse!AT321)</f>
        <v>104.1666666666667</v>
      </c>
      <c r="AU321" s="215">
        <f>SUM(Paniglgasse:Landstrasser_Hauptstrasse!AU321)</f>
        <v>104.1666666666667</v>
      </c>
      <c r="AV321" s="215">
        <f>SUM(Paniglgasse:Landstrasser_Hauptstrasse!AV321)</f>
        <v>104.1666666666667</v>
      </c>
      <c r="AW321" s="215">
        <f>SUM(Paniglgasse:Landstrasser_Hauptstrasse!AW321)</f>
        <v>104.1666666666667</v>
      </c>
      <c r="AX321" s="215">
        <f>SUM(Paniglgasse:Landstrasser_Hauptstrasse!AX321)</f>
        <v>104.1666666666667</v>
      </c>
      <c r="AY321" s="215">
        <f>SUM(Paniglgasse:Landstrasser_Hauptstrasse!AY321)</f>
        <v>104.1666666666667</v>
      </c>
      <c r="AZ321" s="215">
        <f>SUM(Paniglgasse:Landstrasser_Hauptstrasse!AZ321)</f>
        <v>83.333333333333343</v>
      </c>
      <c r="BA321" s="215">
        <f>SUM(Paniglgasse:Landstrasser_Hauptstrasse!BA321)</f>
        <v>83.333333333333343</v>
      </c>
      <c r="BB321" s="215">
        <f>SUM(Paniglgasse:Landstrasser_Hauptstrasse!BB321)</f>
        <v>83.333333333333343</v>
      </c>
      <c r="BC321" s="215">
        <f>SUM(Paniglgasse:Landstrasser_Hauptstrasse!BC321)</f>
        <v>83.333333333333343</v>
      </c>
      <c r="BD321" s="215">
        <f>SUM(Paniglgasse:Landstrasser_Hauptstrasse!BD321)</f>
        <v>83.333333333333343</v>
      </c>
      <c r="BE321" s="271"/>
      <c r="BF321" s="163">
        <f t="shared" si="491"/>
        <v>416.6666666666668</v>
      </c>
      <c r="BG321" s="77">
        <f t="shared" si="492"/>
        <v>416.6666666666668</v>
      </c>
      <c r="BH321" s="77">
        <f t="shared" si="493"/>
        <v>416.66666666666674</v>
      </c>
      <c r="BI321" s="77">
        <f t="shared" si="494"/>
        <v>416.6666666666668</v>
      </c>
      <c r="BJ321" s="77">
        <f t="shared" si="495"/>
        <v>416.6666666666668</v>
      </c>
      <c r="BK321" s="77">
        <f t="shared" si="496"/>
        <v>416.66666666666674</v>
      </c>
      <c r="BL321" s="77">
        <f t="shared" si="497"/>
        <v>416.6666666666668</v>
      </c>
      <c r="BM321" s="77">
        <f t="shared" si="498"/>
        <v>416.6666666666668</v>
      </c>
      <c r="BN321" s="77">
        <f t="shared" si="499"/>
        <v>416.66666666666674</v>
      </c>
      <c r="BO321" s="77">
        <f t="shared" si="500"/>
        <v>416.6666666666668</v>
      </c>
      <c r="BP321" s="77">
        <f t="shared" si="501"/>
        <v>416.6666666666668</v>
      </c>
      <c r="BQ321" s="77">
        <f t="shared" si="502"/>
        <v>416.66666666666674</v>
      </c>
      <c r="BR321" s="157">
        <f t="shared" si="503"/>
        <v>5000.0000000000027</v>
      </c>
      <c r="BS321" s="77">
        <f t="shared" si="504"/>
        <v>1250.0000000000005</v>
      </c>
      <c r="BT321" s="77">
        <f t="shared" si="505"/>
        <v>1250.0000000000005</v>
      </c>
      <c r="BU321" s="77">
        <f t="shared" si="506"/>
        <v>1250.0000000000005</v>
      </c>
      <c r="BV321" s="77">
        <f t="shared" si="507"/>
        <v>1250.0000000000005</v>
      </c>
      <c r="BW321" s="77">
        <f t="shared" si="508"/>
        <v>2500.0000000000009</v>
      </c>
      <c r="BX321" s="77">
        <f t="shared" si="509"/>
        <v>2500.0000000000009</v>
      </c>
      <c r="BY321" s="77">
        <f>IF(Info!$O$3="Q1",$BS321,IF(Info!$O$3="Q2",$BS321+$BT321,IF(Info!$O$3="Q3",$BS321+$BT321+$BU321,$BR321)))</f>
        <v>1250.0000000000005</v>
      </c>
      <c r="BZ321" s="77">
        <f>IF(Info!$O$3="Q1",$BS321,IF(Info!$O$3="Q2",$BT321,IF(Info!$O$3="Q3",$BU321,$BV321)))</f>
        <v>1250.0000000000005</v>
      </c>
      <c r="CA321" s="49"/>
    </row>
    <row r="322" spans="1:79" x14ac:dyDescent="0.3">
      <c r="A322" s="269"/>
      <c r="B322" s="78" t="s">
        <v>352</v>
      </c>
      <c r="C322" s="275"/>
      <c r="D322" s="161">
        <f t="shared" si="490"/>
        <v>0</v>
      </c>
      <c r="E322" s="215">
        <f>SUM(Paniglgasse:Landstrasser_Hauptstrasse!E322)</f>
        <v>0</v>
      </c>
      <c r="F322" s="215">
        <f>SUM(Paniglgasse:Landstrasser_Hauptstrasse!F322)</f>
        <v>0</v>
      </c>
      <c r="G322" s="215">
        <f>SUM(Paniglgasse:Landstrasser_Hauptstrasse!G322)</f>
        <v>0</v>
      </c>
      <c r="H322" s="215">
        <f>SUM(Paniglgasse:Landstrasser_Hauptstrasse!H322)</f>
        <v>0</v>
      </c>
      <c r="I322" s="215">
        <f>SUM(Paniglgasse:Landstrasser_Hauptstrasse!I322)</f>
        <v>0</v>
      </c>
      <c r="J322" s="215">
        <f>SUM(Paniglgasse:Landstrasser_Hauptstrasse!J322)</f>
        <v>0</v>
      </c>
      <c r="K322" s="215">
        <f>SUM(Paniglgasse:Landstrasser_Hauptstrasse!K322)</f>
        <v>0</v>
      </c>
      <c r="L322" s="215">
        <f>SUM(Paniglgasse:Landstrasser_Hauptstrasse!L322)</f>
        <v>0</v>
      </c>
      <c r="M322" s="215">
        <f>SUM(Paniglgasse:Landstrasser_Hauptstrasse!M322)</f>
        <v>0</v>
      </c>
      <c r="N322" s="215">
        <f>SUM(Paniglgasse:Landstrasser_Hauptstrasse!N322)</f>
        <v>0</v>
      </c>
      <c r="O322" s="215">
        <f>SUM(Paniglgasse:Landstrasser_Hauptstrasse!O322)</f>
        <v>0</v>
      </c>
      <c r="P322" s="215">
        <f>SUM(Paniglgasse:Landstrasser_Hauptstrasse!P322)</f>
        <v>0</v>
      </c>
      <c r="Q322" s="215">
        <f>SUM(Paniglgasse:Landstrasser_Hauptstrasse!Q322)</f>
        <v>0</v>
      </c>
      <c r="R322" s="215">
        <f>SUM(Paniglgasse:Landstrasser_Hauptstrasse!R322)</f>
        <v>0</v>
      </c>
      <c r="S322" s="215">
        <f>SUM(Paniglgasse:Landstrasser_Hauptstrasse!S322)</f>
        <v>0</v>
      </c>
      <c r="T322" s="215">
        <f>SUM(Paniglgasse:Landstrasser_Hauptstrasse!T322)</f>
        <v>0</v>
      </c>
      <c r="U322" s="215">
        <f>SUM(Paniglgasse:Landstrasser_Hauptstrasse!U322)</f>
        <v>0</v>
      </c>
      <c r="V322" s="215">
        <f>SUM(Paniglgasse:Landstrasser_Hauptstrasse!V322)</f>
        <v>0</v>
      </c>
      <c r="W322" s="215">
        <f>SUM(Paniglgasse:Landstrasser_Hauptstrasse!W322)</f>
        <v>0</v>
      </c>
      <c r="X322" s="215">
        <f>SUM(Paniglgasse:Landstrasser_Hauptstrasse!X322)</f>
        <v>0</v>
      </c>
      <c r="Y322" s="215">
        <f>SUM(Paniglgasse:Landstrasser_Hauptstrasse!Y322)</f>
        <v>0</v>
      </c>
      <c r="Z322" s="215">
        <f>SUM(Paniglgasse:Landstrasser_Hauptstrasse!Z322)</f>
        <v>0</v>
      </c>
      <c r="AA322" s="215">
        <f>SUM(Paniglgasse:Landstrasser_Hauptstrasse!AA322)</f>
        <v>0</v>
      </c>
      <c r="AB322" s="215">
        <f>SUM(Paniglgasse:Landstrasser_Hauptstrasse!AB322)</f>
        <v>0</v>
      </c>
      <c r="AC322" s="215">
        <f>SUM(Paniglgasse:Landstrasser_Hauptstrasse!AC322)</f>
        <v>0</v>
      </c>
      <c r="AD322" s="215">
        <f>SUM(Paniglgasse:Landstrasser_Hauptstrasse!AD322)</f>
        <v>0</v>
      </c>
      <c r="AE322" s="215">
        <f>SUM(Paniglgasse:Landstrasser_Hauptstrasse!AE322)</f>
        <v>0</v>
      </c>
      <c r="AF322" s="215">
        <f>SUM(Paniglgasse:Landstrasser_Hauptstrasse!AF322)</f>
        <v>0</v>
      </c>
      <c r="AG322" s="215">
        <f>SUM(Paniglgasse:Landstrasser_Hauptstrasse!AG322)</f>
        <v>0</v>
      </c>
      <c r="AH322" s="215">
        <f>SUM(Paniglgasse:Landstrasser_Hauptstrasse!AH322)</f>
        <v>0</v>
      </c>
      <c r="AI322" s="215">
        <f>SUM(Paniglgasse:Landstrasser_Hauptstrasse!AI322)</f>
        <v>0</v>
      </c>
      <c r="AJ322" s="215">
        <f>SUM(Paniglgasse:Landstrasser_Hauptstrasse!AJ322)</f>
        <v>0</v>
      </c>
      <c r="AK322" s="215">
        <f>SUM(Paniglgasse:Landstrasser_Hauptstrasse!AK322)</f>
        <v>0</v>
      </c>
      <c r="AL322" s="215">
        <f>SUM(Paniglgasse:Landstrasser_Hauptstrasse!AL322)</f>
        <v>0</v>
      </c>
      <c r="AM322" s="215">
        <f>SUM(Paniglgasse:Landstrasser_Hauptstrasse!AM322)</f>
        <v>0</v>
      </c>
      <c r="AN322" s="215">
        <f>SUM(Paniglgasse:Landstrasser_Hauptstrasse!AN322)</f>
        <v>0</v>
      </c>
      <c r="AO322" s="215">
        <f>SUM(Paniglgasse:Landstrasser_Hauptstrasse!AO322)</f>
        <v>0</v>
      </c>
      <c r="AP322" s="215">
        <f>SUM(Paniglgasse:Landstrasser_Hauptstrasse!AP322)</f>
        <v>0</v>
      </c>
      <c r="AQ322" s="215">
        <f>SUM(Paniglgasse:Landstrasser_Hauptstrasse!AQ322)</f>
        <v>0</v>
      </c>
      <c r="AR322" s="215">
        <f>SUM(Paniglgasse:Landstrasser_Hauptstrasse!AR322)</f>
        <v>0</v>
      </c>
      <c r="AS322" s="215">
        <f>SUM(Paniglgasse:Landstrasser_Hauptstrasse!AS322)</f>
        <v>0</v>
      </c>
      <c r="AT322" s="215">
        <f>SUM(Paniglgasse:Landstrasser_Hauptstrasse!AT322)</f>
        <v>0</v>
      </c>
      <c r="AU322" s="215">
        <f>SUM(Paniglgasse:Landstrasser_Hauptstrasse!AU322)</f>
        <v>0</v>
      </c>
      <c r="AV322" s="215">
        <f>SUM(Paniglgasse:Landstrasser_Hauptstrasse!AV322)</f>
        <v>0</v>
      </c>
      <c r="AW322" s="215">
        <f>SUM(Paniglgasse:Landstrasser_Hauptstrasse!AW322)</f>
        <v>0</v>
      </c>
      <c r="AX322" s="215">
        <f>SUM(Paniglgasse:Landstrasser_Hauptstrasse!AX322)</f>
        <v>0</v>
      </c>
      <c r="AY322" s="215">
        <f>SUM(Paniglgasse:Landstrasser_Hauptstrasse!AY322)</f>
        <v>0</v>
      </c>
      <c r="AZ322" s="215">
        <f>SUM(Paniglgasse:Landstrasser_Hauptstrasse!AZ322)</f>
        <v>0</v>
      </c>
      <c r="BA322" s="215">
        <f>SUM(Paniglgasse:Landstrasser_Hauptstrasse!BA322)</f>
        <v>0</v>
      </c>
      <c r="BB322" s="215">
        <f>SUM(Paniglgasse:Landstrasser_Hauptstrasse!BB322)</f>
        <v>0</v>
      </c>
      <c r="BC322" s="215">
        <f>SUM(Paniglgasse:Landstrasser_Hauptstrasse!BC322)</f>
        <v>0</v>
      </c>
      <c r="BD322" s="215">
        <f>SUM(Paniglgasse:Landstrasser_Hauptstrasse!BD322)</f>
        <v>0</v>
      </c>
      <c r="BE322" s="271"/>
      <c r="BF322" s="163">
        <f t="shared" si="491"/>
        <v>0</v>
      </c>
      <c r="BG322" s="77">
        <f t="shared" si="492"/>
        <v>0</v>
      </c>
      <c r="BH322" s="77">
        <f t="shared" si="493"/>
        <v>0</v>
      </c>
      <c r="BI322" s="77">
        <f t="shared" si="494"/>
        <v>0</v>
      </c>
      <c r="BJ322" s="77">
        <f t="shared" si="495"/>
        <v>0</v>
      </c>
      <c r="BK322" s="77">
        <f t="shared" si="496"/>
        <v>0</v>
      </c>
      <c r="BL322" s="77">
        <f t="shared" si="497"/>
        <v>0</v>
      </c>
      <c r="BM322" s="77">
        <f t="shared" si="498"/>
        <v>0</v>
      </c>
      <c r="BN322" s="77">
        <f t="shared" si="499"/>
        <v>0</v>
      </c>
      <c r="BO322" s="77">
        <f t="shared" si="500"/>
        <v>0</v>
      </c>
      <c r="BP322" s="77">
        <f t="shared" si="501"/>
        <v>0</v>
      </c>
      <c r="BQ322" s="77">
        <f t="shared" si="502"/>
        <v>0</v>
      </c>
      <c r="BR322" s="157">
        <f t="shared" si="503"/>
        <v>0</v>
      </c>
      <c r="BS322" s="77">
        <f t="shared" si="504"/>
        <v>0</v>
      </c>
      <c r="BT322" s="77">
        <f t="shared" si="505"/>
        <v>0</v>
      </c>
      <c r="BU322" s="77">
        <f t="shared" si="506"/>
        <v>0</v>
      </c>
      <c r="BV322" s="77">
        <f t="shared" si="507"/>
        <v>0</v>
      </c>
      <c r="BW322" s="77">
        <f t="shared" si="508"/>
        <v>0</v>
      </c>
      <c r="BX322" s="77">
        <f t="shared" si="509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x14ac:dyDescent="0.3">
      <c r="A323" s="269"/>
      <c r="B323" s="160" t="s">
        <v>353</v>
      </c>
      <c r="C323" s="275"/>
      <c r="D323" s="161">
        <f t="shared" si="490"/>
        <v>208894.71000000011</v>
      </c>
      <c r="E323" s="278">
        <f t="shared" ref="E323:AJ323" si="510">SUM(E317:E322)</f>
        <v>4778.6312500000013</v>
      </c>
      <c r="F323" s="278">
        <f t="shared" si="510"/>
        <v>4726.8812500000013</v>
      </c>
      <c r="G323" s="278">
        <f t="shared" si="510"/>
        <v>4113.2012500000001</v>
      </c>
      <c r="H323" s="278">
        <f t="shared" si="510"/>
        <v>4522.82125</v>
      </c>
      <c r="I323" s="278">
        <f t="shared" si="510"/>
        <v>4522.3112500000007</v>
      </c>
      <c r="J323" s="278">
        <f t="shared" si="510"/>
        <v>4653.8012500000004</v>
      </c>
      <c r="K323" s="278">
        <f t="shared" si="510"/>
        <v>4291.4812500000007</v>
      </c>
      <c r="L323" s="278">
        <f t="shared" si="510"/>
        <v>4304.4412499999999</v>
      </c>
      <c r="M323" s="278">
        <f t="shared" si="510"/>
        <v>3369.0230000000006</v>
      </c>
      <c r="N323" s="278">
        <f t="shared" si="510"/>
        <v>3298.7130000000002</v>
      </c>
      <c r="O323" s="278">
        <f t="shared" si="510"/>
        <v>3784.0629999999996</v>
      </c>
      <c r="P323" s="278">
        <f t="shared" si="510"/>
        <v>3423.6529999999998</v>
      </c>
      <c r="Q323" s="278">
        <f t="shared" si="510"/>
        <v>3544.6929999999998</v>
      </c>
      <c r="R323" s="278">
        <f t="shared" si="510"/>
        <v>4521.1912499999999</v>
      </c>
      <c r="S323" s="278">
        <f t="shared" si="510"/>
        <v>4380.5812500000002</v>
      </c>
      <c r="T323" s="278">
        <f t="shared" si="510"/>
        <v>4007.7412499999996</v>
      </c>
      <c r="U323" s="278">
        <f t="shared" si="510"/>
        <v>4630.6512499999999</v>
      </c>
      <c r="V323" s="278">
        <f t="shared" si="510"/>
        <v>4222.4512500000001</v>
      </c>
      <c r="W323" s="278">
        <f t="shared" si="510"/>
        <v>4093.0912499999999</v>
      </c>
      <c r="X323" s="278">
        <f t="shared" si="510"/>
        <v>4542.911250000001</v>
      </c>
      <c r="Y323" s="278">
        <f t="shared" si="510"/>
        <v>4092.8812500000004</v>
      </c>
      <c r="Z323" s="278">
        <f t="shared" si="510"/>
        <v>3663.3529999999996</v>
      </c>
      <c r="AA323" s="278">
        <f t="shared" si="510"/>
        <v>3366.1130000000003</v>
      </c>
      <c r="AB323" s="278">
        <f t="shared" si="510"/>
        <v>3290.183</v>
      </c>
      <c r="AC323" s="278">
        <f t="shared" si="510"/>
        <v>3763.2830000000004</v>
      </c>
      <c r="AD323" s="278">
        <f t="shared" si="510"/>
        <v>3475.6430000000005</v>
      </c>
      <c r="AE323" s="278">
        <f t="shared" si="510"/>
        <v>4173.82125</v>
      </c>
      <c r="AF323" s="278">
        <f t="shared" si="510"/>
        <v>4739.7512500000003</v>
      </c>
      <c r="AG323" s="278">
        <f t="shared" si="510"/>
        <v>4083.5612500000002</v>
      </c>
      <c r="AH323" s="278">
        <f t="shared" si="510"/>
        <v>4598.6212500000001</v>
      </c>
      <c r="AI323" s="278">
        <f t="shared" si="510"/>
        <v>4131.8712500000001</v>
      </c>
      <c r="AJ323" s="278">
        <f t="shared" si="510"/>
        <v>4076.6812500000001</v>
      </c>
      <c r="AK323" s="278">
        <f t="shared" ref="AK323:BP323" si="511">SUM(AK317:AK322)</f>
        <v>4185.6712500000003</v>
      </c>
      <c r="AL323" s="278">
        <f t="shared" si="511"/>
        <v>4153.7312499999998</v>
      </c>
      <c r="AM323" s="278">
        <f t="shared" si="511"/>
        <v>3597.3430000000003</v>
      </c>
      <c r="AN323" s="278">
        <f t="shared" si="511"/>
        <v>3179.953</v>
      </c>
      <c r="AO323" s="278">
        <f t="shared" si="511"/>
        <v>3226.7330000000002</v>
      </c>
      <c r="AP323" s="278">
        <f t="shared" si="511"/>
        <v>3711.4830000000002</v>
      </c>
      <c r="AQ323" s="278">
        <f t="shared" si="511"/>
        <v>3346.8629999999998</v>
      </c>
      <c r="AR323" s="278">
        <f t="shared" si="511"/>
        <v>4201.07125</v>
      </c>
      <c r="AS323" s="278">
        <f t="shared" si="511"/>
        <v>4247.451250000001</v>
      </c>
      <c r="AT323" s="278">
        <f t="shared" si="511"/>
        <v>3988.5212500000002</v>
      </c>
      <c r="AU323" s="278">
        <f t="shared" si="511"/>
        <v>4637.9312500000005</v>
      </c>
      <c r="AV323" s="278">
        <f t="shared" si="511"/>
        <v>4334.9112500000001</v>
      </c>
      <c r="AW323" s="278">
        <f t="shared" si="511"/>
        <v>4493.7312499999998</v>
      </c>
      <c r="AX323" s="278">
        <f t="shared" si="511"/>
        <v>4428.1212500000001</v>
      </c>
      <c r="AY323" s="278">
        <f t="shared" si="511"/>
        <v>4660.07125</v>
      </c>
      <c r="AZ323" s="278">
        <f t="shared" si="511"/>
        <v>3534.6330000000003</v>
      </c>
      <c r="BA323" s="278">
        <f t="shared" si="511"/>
        <v>3306.5529999999999</v>
      </c>
      <c r="BB323" s="278">
        <f t="shared" si="511"/>
        <v>3530.0430000000001</v>
      </c>
      <c r="BC323" s="278">
        <f t="shared" si="511"/>
        <v>3747.3730000000005</v>
      </c>
      <c r="BD323" s="278">
        <f t="shared" si="511"/>
        <v>3194.4230000000002</v>
      </c>
      <c r="BE323" s="271"/>
      <c r="BF323" s="162">
        <f t="shared" si="491"/>
        <v>18141.535000000003</v>
      </c>
      <c r="BG323" s="157">
        <f t="shared" si="492"/>
        <v>17772.035000000003</v>
      </c>
      <c r="BH323" s="157">
        <f t="shared" si="493"/>
        <v>17420.145</v>
      </c>
      <c r="BI323" s="157">
        <f t="shared" si="494"/>
        <v>17540.164999999997</v>
      </c>
      <c r="BJ323" s="157">
        <f t="shared" si="495"/>
        <v>16951.334999999999</v>
      </c>
      <c r="BK323" s="157">
        <f t="shared" si="496"/>
        <v>17558.575000000001</v>
      </c>
      <c r="BL323" s="157">
        <f t="shared" si="497"/>
        <v>17595.755000000001</v>
      </c>
      <c r="BM323" s="157">
        <f t="shared" si="498"/>
        <v>16547.955000000002</v>
      </c>
      <c r="BN323" s="157">
        <f t="shared" si="499"/>
        <v>17062.375</v>
      </c>
      <c r="BO323" s="157">
        <f t="shared" si="500"/>
        <v>17074.975000000002</v>
      </c>
      <c r="BP323" s="157">
        <f t="shared" si="501"/>
        <v>17916.834999999999</v>
      </c>
      <c r="BQ323" s="157">
        <f t="shared" si="502"/>
        <v>17313.024999999998</v>
      </c>
      <c r="BR323" s="157">
        <f t="shared" si="503"/>
        <v>208894.71</v>
      </c>
      <c r="BS323" s="157">
        <f t="shared" si="504"/>
        <v>53333.715000000011</v>
      </c>
      <c r="BT323" s="157">
        <f t="shared" si="505"/>
        <v>52050.074999999997</v>
      </c>
      <c r="BU323" s="157">
        <f t="shared" si="506"/>
        <v>51206.085000000006</v>
      </c>
      <c r="BV323" s="157">
        <f t="shared" si="507"/>
        <v>52304.834999999992</v>
      </c>
      <c r="BW323" s="157">
        <f t="shared" si="508"/>
        <v>105383.79</v>
      </c>
      <c r="BX323" s="157">
        <f t="shared" si="509"/>
        <v>103510.92000000001</v>
      </c>
      <c r="BY323" s="157">
        <f>IF(Info!$O$3="Q1",$BS323,IF(Info!$O$3="Q2",$BS323+$BT323,IF(Info!$O$3="Q3",$BS323+$BT323+$BU323,$BR323)))</f>
        <v>53333.715000000011</v>
      </c>
      <c r="BZ323" s="157">
        <f>IF(Info!$O$3="Q1",$BS323,IF(Info!$O$3="Q2",$BT323,IF(Info!$O$3="Q3",$BU323,$BV323)))</f>
        <v>53333.715000000011</v>
      </c>
      <c r="CA323" s="49"/>
    </row>
    <row r="324" spans="1:79" ht="15.6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x14ac:dyDescent="0.3">
      <c r="A325" s="269"/>
      <c r="B325" s="78" t="s">
        <v>354</v>
      </c>
      <c r="C325" s="275"/>
      <c r="D325" s="161">
        <f>SUM(E325:BD325)</f>
        <v>1707.6099999999997</v>
      </c>
      <c r="E325" s="215">
        <f>SUM(Paniglgasse:Landstrasser_Hauptstrasse!E325)</f>
        <v>36.463333333333338</v>
      </c>
      <c r="F325" s="215">
        <f>SUM(Paniglgasse:Landstrasser_Hauptstrasse!F325)</f>
        <v>36.993333333333339</v>
      </c>
      <c r="G325" s="215">
        <f>SUM(Paniglgasse:Landstrasser_Hauptstrasse!G325)</f>
        <v>37.733333333333341</v>
      </c>
      <c r="H325" s="215">
        <f>SUM(Paniglgasse:Landstrasser_Hauptstrasse!H325)</f>
        <v>36.81333333333334</v>
      </c>
      <c r="I325" s="215">
        <f>SUM(Paniglgasse:Landstrasser_Hauptstrasse!I325)</f>
        <v>38.363333333333337</v>
      </c>
      <c r="J325" s="215">
        <f>SUM(Paniglgasse:Landstrasser_Hauptstrasse!J325)</f>
        <v>36.06333333333334</v>
      </c>
      <c r="K325" s="215">
        <f>SUM(Paniglgasse:Landstrasser_Hauptstrasse!K325)</f>
        <v>34.503333333333337</v>
      </c>
      <c r="L325" s="215">
        <f>SUM(Paniglgasse:Landstrasser_Hauptstrasse!L325)</f>
        <v>35.923333333333339</v>
      </c>
      <c r="M325" s="215">
        <f>SUM(Paniglgasse:Landstrasser_Hauptstrasse!M325)</f>
        <v>26.910666666666661</v>
      </c>
      <c r="N325" s="215">
        <f>SUM(Paniglgasse:Landstrasser_Hauptstrasse!N325)</f>
        <v>29.130666666666659</v>
      </c>
      <c r="O325" s="215">
        <f>SUM(Paniglgasse:Landstrasser_Hauptstrasse!O325)</f>
        <v>26.970666666666659</v>
      </c>
      <c r="P325" s="215">
        <f>SUM(Paniglgasse:Landstrasser_Hauptstrasse!P325)</f>
        <v>26.390666666666657</v>
      </c>
      <c r="Q325" s="215">
        <f>SUM(Paniglgasse:Landstrasser_Hauptstrasse!Q325)</f>
        <v>30.070666666666657</v>
      </c>
      <c r="R325" s="215">
        <f>SUM(Paniglgasse:Landstrasser_Hauptstrasse!R325)</f>
        <v>34.603333333333339</v>
      </c>
      <c r="S325" s="215">
        <f>SUM(Paniglgasse:Landstrasser_Hauptstrasse!S325)</f>
        <v>37.073333333333338</v>
      </c>
      <c r="T325" s="215">
        <f>SUM(Paniglgasse:Landstrasser_Hauptstrasse!T325)</f>
        <v>35.893333333333338</v>
      </c>
      <c r="U325" s="215">
        <f>SUM(Paniglgasse:Landstrasser_Hauptstrasse!U325)</f>
        <v>37.353333333333339</v>
      </c>
      <c r="V325" s="215">
        <f>SUM(Paniglgasse:Landstrasser_Hauptstrasse!V325)</f>
        <v>37.593333333333341</v>
      </c>
      <c r="W325" s="215">
        <f>SUM(Paniglgasse:Landstrasser_Hauptstrasse!W325)</f>
        <v>38.403333333333336</v>
      </c>
      <c r="X325" s="215">
        <f>SUM(Paniglgasse:Landstrasser_Hauptstrasse!X325)</f>
        <v>37.423333333333339</v>
      </c>
      <c r="Y325" s="215">
        <f>SUM(Paniglgasse:Landstrasser_Hauptstrasse!Y325)</f>
        <v>36.143333333333338</v>
      </c>
      <c r="Z325" s="215">
        <f>SUM(Paniglgasse:Landstrasser_Hauptstrasse!Z325)</f>
        <v>29.060666666666659</v>
      </c>
      <c r="AA325" s="215">
        <f>SUM(Paniglgasse:Landstrasser_Hauptstrasse!AA325)</f>
        <v>25.980666666666657</v>
      </c>
      <c r="AB325" s="215">
        <f>SUM(Paniglgasse:Landstrasser_Hauptstrasse!AB325)</f>
        <v>30.490666666666659</v>
      </c>
      <c r="AC325" s="215">
        <f>SUM(Paniglgasse:Landstrasser_Hauptstrasse!AC325)</f>
        <v>29.990666666666659</v>
      </c>
      <c r="AD325" s="215">
        <f>SUM(Paniglgasse:Landstrasser_Hauptstrasse!AD325)</f>
        <v>27.180666666666657</v>
      </c>
      <c r="AE325" s="215">
        <f>SUM(Paniglgasse:Landstrasser_Hauptstrasse!AE325)</f>
        <v>33.433333333333337</v>
      </c>
      <c r="AF325" s="215">
        <f>SUM(Paniglgasse:Landstrasser_Hauptstrasse!AF325)</f>
        <v>36.70333333333334</v>
      </c>
      <c r="AG325" s="215">
        <f>SUM(Paniglgasse:Landstrasser_Hauptstrasse!AG325)</f>
        <v>34.243333333333339</v>
      </c>
      <c r="AH325" s="215">
        <f>SUM(Paniglgasse:Landstrasser_Hauptstrasse!AH325)</f>
        <v>34.433333333333337</v>
      </c>
      <c r="AI325" s="215">
        <f>SUM(Paniglgasse:Landstrasser_Hauptstrasse!AI325)</f>
        <v>32.343333333333341</v>
      </c>
      <c r="AJ325" s="215">
        <f>SUM(Paniglgasse:Landstrasser_Hauptstrasse!AJ325)</f>
        <v>37.743333333333339</v>
      </c>
      <c r="AK325" s="215">
        <f>SUM(Paniglgasse:Landstrasser_Hauptstrasse!AK325)</f>
        <v>35.843333333333341</v>
      </c>
      <c r="AL325" s="215">
        <f>SUM(Paniglgasse:Landstrasser_Hauptstrasse!AL325)</f>
        <v>34.81333333333334</v>
      </c>
      <c r="AM325" s="215">
        <f>SUM(Paniglgasse:Landstrasser_Hauptstrasse!AM325)</f>
        <v>26.550666666666658</v>
      </c>
      <c r="AN325" s="215">
        <f>SUM(Paniglgasse:Landstrasser_Hauptstrasse!AN325)</f>
        <v>29.010666666666658</v>
      </c>
      <c r="AO325" s="215">
        <f>SUM(Paniglgasse:Landstrasser_Hauptstrasse!AO325)</f>
        <v>26.00066666666666</v>
      </c>
      <c r="AP325" s="215">
        <f>SUM(Paniglgasse:Landstrasser_Hauptstrasse!AP325)</f>
        <v>29.580666666666659</v>
      </c>
      <c r="AQ325" s="215">
        <f>SUM(Paniglgasse:Landstrasser_Hauptstrasse!AQ325)</f>
        <v>26.920666666666659</v>
      </c>
      <c r="AR325" s="215">
        <f>SUM(Paniglgasse:Landstrasser_Hauptstrasse!AR325)</f>
        <v>34.933333333333337</v>
      </c>
      <c r="AS325" s="215">
        <f>SUM(Paniglgasse:Landstrasser_Hauptstrasse!AS325)</f>
        <v>34.443333333333335</v>
      </c>
      <c r="AT325" s="215">
        <f>SUM(Paniglgasse:Landstrasser_Hauptstrasse!AT325)</f>
        <v>34.623333333333335</v>
      </c>
      <c r="AU325" s="215">
        <f>SUM(Paniglgasse:Landstrasser_Hauptstrasse!AU325)</f>
        <v>36.823333333333338</v>
      </c>
      <c r="AV325" s="215">
        <f>SUM(Paniglgasse:Landstrasser_Hauptstrasse!AV325)</f>
        <v>37.163333333333341</v>
      </c>
      <c r="AW325" s="215">
        <f>SUM(Paniglgasse:Landstrasser_Hauptstrasse!AW325)</f>
        <v>35.853333333333339</v>
      </c>
      <c r="AX325" s="215">
        <f>SUM(Paniglgasse:Landstrasser_Hauptstrasse!AX325)</f>
        <v>32.833333333333336</v>
      </c>
      <c r="AY325" s="215">
        <f>SUM(Paniglgasse:Landstrasser_Hauptstrasse!AY325)</f>
        <v>32.63333333333334</v>
      </c>
      <c r="AZ325" s="215">
        <f>SUM(Paniglgasse:Landstrasser_Hauptstrasse!AZ325)</f>
        <v>26.630666666666659</v>
      </c>
      <c r="BA325" s="215">
        <f>SUM(Paniglgasse:Landstrasser_Hauptstrasse!BA325)</f>
        <v>28.940666666666658</v>
      </c>
      <c r="BB325" s="215">
        <f>SUM(Paniglgasse:Landstrasser_Hauptstrasse!BB325)</f>
        <v>29.220666666666659</v>
      </c>
      <c r="BC325" s="215">
        <f>SUM(Paniglgasse:Landstrasser_Hauptstrasse!BC325)</f>
        <v>27.210666666666658</v>
      </c>
      <c r="BD325" s="215">
        <f>SUM(Paniglgasse:Landstrasser_Hauptstrasse!BD325)</f>
        <v>29.160666666666661</v>
      </c>
      <c r="BE325" s="271"/>
      <c r="BF325" s="163">
        <f>SUM(E325:H325)</f>
        <v>148.00333333333336</v>
      </c>
      <c r="BG325" s="77">
        <f>SUM(I325:L325)</f>
        <v>144.85333333333335</v>
      </c>
      <c r="BH325" s="77">
        <f>SUM(M325:Q325)</f>
        <v>139.4733333333333</v>
      </c>
      <c r="BI325" s="77">
        <f>SUM(R325:U325)</f>
        <v>144.92333333333335</v>
      </c>
      <c r="BJ325" s="77">
        <f>SUM(V325:Y325)</f>
        <v>149.56333333333336</v>
      </c>
      <c r="BK325" s="77">
        <f>SUM(Z325:AD325)</f>
        <v>142.70333333333329</v>
      </c>
      <c r="BL325" s="77">
        <f>SUM(AE325:AH325)</f>
        <v>138.81333333333336</v>
      </c>
      <c r="BM325" s="77">
        <f>SUM(AI325:AL325)</f>
        <v>140.74333333333334</v>
      </c>
      <c r="BN325" s="77">
        <f>SUM(AM325:AQ325)</f>
        <v>138.0633333333333</v>
      </c>
      <c r="BO325" s="77">
        <f>SUM(AR325:AU325)</f>
        <v>140.82333333333332</v>
      </c>
      <c r="BP325" s="77">
        <f>SUM(AV325:AY325)</f>
        <v>138.48333333333335</v>
      </c>
      <c r="BQ325" s="77">
        <f>SUM(AZ325:BD325)</f>
        <v>141.1633333333333</v>
      </c>
      <c r="BR325" s="157">
        <f>SUM(BF325:BQ325)</f>
        <v>1707.6100000000001</v>
      </c>
      <c r="BS325" s="77">
        <f>SUM(BF325:BH325)</f>
        <v>432.33</v>
      </c>
      <c r="BT325" s="77">
        <f>SUM(BI325:BK325)</f>
        <v>437.18999999999994</v>
      </c>
      <c r="BU325" s="77">
        <f>SUM(BL325:BN325)</f>
        <v>417.62</v>
      </c>
      <c r="BV325" s="77">
        <f>SUM(BO325:BQ325)</f>
        <v>420.46999999999997</v>
      </c>
      <c r="BW325" s="77">
        <f>SUM(BF325:BK325)</f>
        <v>869.52</v>
      </c>
      <c r="BX325" s="77">
        <f>SUM(BL325:BQ325)</f>
        <v>838.09</v>
      </c>
      <c r="BY325" s="77">
        <f>IF(Info!$O$3="Q1",$BS325,IF(Info!$O$3="Q2",$BS325+$BT325,IF(Info!$O$3="Q3",$BS325+$BT325+$BU325,$BR325)))</f>
        <v>432.33</v>
      </c>
      <c r="BZ325" s="77">
        <f>IF(Info!$O$3="Q1",$BS325,IF(Info!$O$3="Q2",$BT325,IF(Info!$O$3="Q3",$BU325,$BV325)))</f>
        <v>432.33</v>
      </c>
      <c r="CA325" s="49"/>
    </row>
    <row r="326" spans="1:79" x14ac:dyDescent="0.3">
      <c r="A326" s="269"/>
      <c r="B326" s="78" t="s">
        <v>59</v>
      </c>
      <c r="C326" s="275"/>
      <c r="D326" s="161">
        <f>SUM(E326:BD326)</f>
        <v>1483.3000000000002</v>
      </c>
      <c r="E326" s="215">
        <f>SUM(Paniglgasse:Landstrasser_Hauptstrasse!E326)</f>
        <v>31.163333333333341</v>
      </c>
      <c r="F326" s="215">
        <f>SUM(Paniglgasse:Landstrasser_Hauptstrasse!F326)</f>
        <v>30.893333333333338</v>
      </c>
      <c r="G326" s="215">
        <f>SUM(Paniglgasse:Landstrasser_Hauptstrasse!G326)</f>
        <v>29.833333333333343</v>
      </c>
      <c r="H326" s="215">
        <f>SUM(Paniglgasse:Landstrasser_Hauptstrasse!H326)</f>
        <v>32.843333333333341</v>
      </c>
      <c r="I326" s="215">
        <f>SUM(Paniglgasse:Landstrasser_Hauptstrasse!I326)</f>
        <v>28.843333333333341</v>
      </c>
      <c r="J326" s="215">
        <f>SUM(Paniglgasse:Landstrasser_Hauptstrasse!J326)</f>
        <v>30.81333333333334</v>
      </c>
      <c r="K326" s="215">
        <f>SUM(Paniglgasse:Landstrasser_Hauptstrasse!K326)</f>
        <v>29.893333333333338</v>
      </c>
      <c r="L326" s="215">
        <f>SUM(Paniglgasse:Landstrasser_Hauptstrasse!L326)</f>
        <v>32.373333333333342</v>
      </c>
      <c r="M326" s="215">
        <f>SUM(Paniglgasse:Landstrasser_Hauptstrasse!M326)</f>
        <v>24.936666666666664</v>
      </c>
      <c r="N326" s="215">
        <f>SUM(Paniglgasse:Landstrasser_Hauptstrasse!N326)</f>
        <v>25.836666666666662</v>
      </c>
      <c r="O326" s="215">
        <f>SUM(Paniglgasse:Landstrasser_Hauptstrasse!O326)</f>
        <v>22.726666666666663</v>
      </c>
      <c r="P326" s="215">
        <f>SUM(Paniglgasse:Landstrasser_Hauptstrasse!P326)</f>
        <v>24.476666666666663</v>
      </c>
      <c r="Q326" s="215">
        <f>SUM(Paniglgasse:Landstrasser_Hauptstrasse!Q326)</f>
        <v>25.496666666666666</v>
      </c>
      <c r="R326" s="215">
        <f>SUM(Paniglgasse:Landstrasser_Hauptstrasse!R326)</f>
        <v>28.173333333333339</v>
      </c>
      <c r="S326" s="215">
        <f>SUM(Paniglgasse:Landstrasser_Hauptstrasse!S326)</f>
        <v>30.013333333333343</v>
      </c>
      <c r="T326" s="215">
        <f>SUM(Paniglgasse:Landstrasser_Hauptstrasse!T326)</f>
        <v>29.443333333333342</v>
      </c>
      <c r="U326" s="215">
        <f>SUM(Paniglgasse:Landstrasser_Hauptstrasse!U326)</f>
        <v>28.983333333333341</v>
      </c>
      <c r="V326" s="215">
        <f>SUM(Paniglgasse:Landstrasser_Hauptstrasse!V326)</f>
        <v>29.723333333333343</v>
      </c>
      <c r="W326" s="215">
        <f>SUM(Paniglgasse:Landstrasser_Hauptstrasse!W326)</f>
        <v>30.183333333333337</v>
      </c>
      <c r="X326" s="215">
        <f>SUM(Paniglgasse:Landstrasser_Hauptstrasse!X326)</f>
        <v>28.173333333333339</v>
      </c>
      <c r="Y326" s="215">
        <f>SUM(Paniglgasse:Landstrasser_Hauptstrasse!Y326)</f>
        <v>32.793333333333344</v>
      </c>
      <c r="Z326" s="215">
        <f>SUM(Paniglgasse:Landstrasser_Hauptstrasse!Z326)</f>
        <v>23.376666666666665</v>
      </c>
      <c r="AA326" s="215">
        <f>SUM(Paniglgasse:Landstrasser_Hauptstrasse!AA326)</f>
        <v>24.406666666666663</v>
      </c>
      <c r="AB326" s="215">
        <f>SUM(Paniglgasse:Landstrasser_Hauptstrasse!AB326)</f>
        <v>26.016666666666662</v>
      </c>
      <c r="AC326" s="215">
        <f>SUM(Paniglgasse:Landstrasser_Hauptstrasse!AC326)</f>
        <v>25.006666666666664</v>
      </c>
      <c r="AD326" s="215">
        <f>SUM(Paniglgasse:Landstrasser_Hauptstrasse!AD326)</f>
        <v>26.666666666666664</v>
      </c>
      <c r="AE326" s="215">
        <f>SUM(Paniglgasse:Landstrasser_Hauptstrasse!AE326)</f>
        <v>33.163333333333341</v>
      </c>
      <c r="AF326" s="215">
        <f>SUM(Paniglgasse:Landstrasser_Hauptstrasse!AF326)</f>
        <v>28.573333333333338</v>
      </c>
      <c r="AG326" s="215">
        <f>SUM(Paniglgasse:Landstrasser_Hauptstrasse!AG326)</f>
        <v>33.513333333333343</v>
      </c>
      <c r="AH326" s="215">
        <f>SUM(Paniglgasse:Landstrasser_Hauptstrasse!AH326)</f>
        <v>28.393333333333338</v>
      </c>
      <c r="AI326" s="215">
        <f>SUM(Paniglgasse:Landstrasser_Hauptstrasse!AI326)</f>
        <v>28.243333333333339</v>
      </c>
      <c r="AJ326" s="215">
        <f>SUM(Paniglgasse:Landstrasser_Hauptstrasse!AJ326)</f>
        <v>33.88333333333334</v>
      </c>
      <c r="AK326" s="215">
        <f>SUM(Paniglgasse:Landstrasser_Hauptstrasse!AK326)</f>
        <v>33.513333333333343</v>
      </c>
      <c r="AL326" s="215">
        <f>SUM(Paniglgasse:Landstrasser_Hauptstrasse!AL326)</f>
        <v>31.723333333333343</v>
      </c>
      <c r="AM326" s="215">
        <f>SUM(Paniglgasse:Landstrasser_Hauptstrasse!AM326)</f>
        <v>25.366666666666664</v>
      </c>
      <c r="AN326" s="215">
        <f>SUM(Paniglgasse:Landstrasser_Hauptstrasse!AN326)</f>
        <v>26.046666666666663</v>
      </c>
      <c r="AO326" s="215">
        <f>SUM(Paniglgasse:Landstrasser_Hauptstrasse!AO326)</f>
        <v>24.586666666666662</v>
      </c>
      <c r="AP326" s="215">
        <f>SUM(Paniglgasse:Landstrasser_Hauptstrasse!AP326)</f>
        <v>23.076666666666664</v>
      </c>
      <c r="AQ326" s="215">
        <f>SUM(Paniglgasse:Landstrasser_Hauptstrasse!AQ326)</f>
        <v>22.606666666666666</v>
      </c>
      <c r="AR326" s="215">
        <f>SUM(Paniglgasse:Landstrasser_Hauptstrasse!AR326)</f>
        <v>30.153333333333343</v>
      </c>
      <c r="AS326" s="215">
        <f>SUM(Paniglgasse:Landstrasser_Hauptstrasse!AS326)</f>
        <v>33.13333333333334</v>
      </c>
      <c r="AT326" s="215">
        <f>SUM(Paniglgasse:Landstrasser_Hauptstrasse!AT326)</f>
        <v>31.993333333333339</v>
      </c>
      <c r="AU326" s="215">
        <f>SUM(Paniglgasse:Landstrasser_Hauptstrasse!AU326)</f>
        <v>33.333333333333343</v>
      </c>
      <c r="AV326" s="215">
        <f>SUM(Paniglgasse:Landstrasser_Hauptstrasse!AV326)</f>
        <v>33.873333333333342</v>
      </c>
      <c r="AW326" s="215">
        <f>SUM(Paniglgasse:Landstrasser_Hauptstrasse!AW326)</f>
        <v>28.673333333333339</v>
      </c>
      <c r="AX326" s="215">
        <f>SUM(Paniglgasse:Landstrasser_Hauptstrasse!AX326)</f>
        <v>33.403333333333343</v>
      </c>
      <c r="AY326" s="215">
        <f>SUM(Paniglgasse:Landstrasser_Hauptstrasse!AY326)</f>
        <v>29.653333333333343</v>
      </c>
      <c r="AZ326" s="215">
        <f>SUM(Paniglgasse:Landstrasser_Hauptstrasse!AZ326)</f>
        <v>25.446666666666662</v>
      </c>
      <c r="BA326" s="215">
        <f>SUM(Paniglgasse:Landstrasser_Hauptstrasse!BA326)</f>
        <v>25.126666666666665</v>
      </c>
      <c r="BB326" s="215">
        <f>SUM(Paniglgasse:Landstrasser_Hauptstrasse!BB326)</f>
        <v>24.476666666666663</v>
      </c>
      <c r="BC326" s="215">
        <f>SUM(Paniglgasse:Landstrasser_Hauptstrasse!BC326)</f>
        <v>24.056666666666665</v>
      </c>
      <c r="BD326" s="215">
        <f>SUM(Paniglgasse:Landstrasser_Hauptstrasse!BD326)</f>
        <v>24.196666666666665</v>
      </c>
      <c r="BE326" s="271"/>
      <c r="BF326" s="163">
        <f>SUM(E326:H326)</f>
        <v>124.73333333333335</v>
      </c>
      <c r="BG326" s="77">
        <f>SUM(I326:L326)</f>
        <v>121.92333333333335</v>
      </c>
      <c r="BH326" s="77">
        <f>SUM(M326:Q326)</f>
        <v>123.47333333333331</v>
      </c>
      <c r="BI326" s="77">
        <f>SUM(R326:U326)</f>
        <v>116.61333333333337</v>
      </c>
      <c r="BJ326" s="77">
        <f>SUM(V326:Y326)</f>
        <v>120.87333333333336</v>
      </c>
      <c r="BK326" s="77">
        <f>SUM(Z326:AD326)</f>
        <v>125.47333333333333</v>
      </c>
      <c r="BL326" s="77">
        <f>SUM(AE326:AH326)</f>
        <v>123.64333333333337</v>
      </c>
      <c r="BM326" s="77">
        <f>SUM(AI326:AL326)</f>
        <v>127.36333333333336</v>
      </c>
      <c r="BN326" s="77">
        <f>SUM(AM326:AQ326)</f>
        <v>121.68333333333332</v>
      </c>
      <c r="BO326" s="77">
        <f>SUM(AR326:AU326)</f>
        <v>128.61333333333337</v>
      </c>
      <c r="BP326" s="77">
        <f>SUM(AV326:AY326)</f>
        <v>125.60333333333335</v>
      </c>
      <c r="BQ326" s="77">
        <f>SUM(AZ326:BD326)</f>
        <v>123.30333333333331</v>
      </c>
      <c r="BR326" s="157">
        <f>SUM(BF326:BQ326)</f>
        <v>1483.3000000000002</v>
      </c>
      <c r="BS326" s="77">
        <f>SUM(BF326:BH326)</f>
        <v>370.13</v>
      </c>
      <c r="BT326" s="77">
        <f>SUM(BI326:BK326)</f>
        <v>362.96000000000004</v>
      </c>
      <c r="BU326" s="77">
        <f>SUM(BL326:BN326)</f>
        <v>372.69000000000005</v>
      </c>
      <c r="BV326" s="77">
        <f>SUM(BO326:BQ326)</f>
        <v>377.52000000000004</v>
      </c>
      <c r="BW326" s="77">
        <f>SUM(BF326:BK326)</f>
        <v>733.09</v>
      </c>
      <c r="BX326" s="77">
        <f>SUM(BL326:BQ326)</f>
        <v>750.21</v>
      </c>
      <c r="BY326" s="77">
        <f>IF(Info!$O$3="Q1",$BS326,IF(Info!$O$3="Q2",$BS326+$BT326,IF(Info!$O$3="Q3",$BS326+$BT326+$BU326,$BR326)))</f>
        <v>370.13</v>
      </c>
      <c r="BZ326" s="77">
        <f>IF(Info!$O$3="Q1",$BS326,IF(Info!$O$3="Q2",$BT326,IF(Info!$O$3="Q3",$BU326,$BV326)))</f>
        <v>370.13</v>
      </c>
      <c r="CA326" s="49"/>
    </row>
    <row r="327" spans="1:79" x14ac:dyDescent="0.3">
      <c r="A327" s="269"/>
      <c r="B327" s="160" t="s">
        <v>355</v>
      </c>
      <c r="C327" s="275"/>
      <c r="D327" s="161">
        <f>SUM(E327:BD327)</f>
        <v>3190.9100000000008</v>
      </c>
      <c r="E327" s="278">
        <f t="shared" ref="E327:AJ327" si="512">SUM(E325:E326)</f>
        <v>67.626666666666679</v>
      </c>
      <c r="F327" s="278">
        <f t="shared" si="512"/>
        <v>67.886666666666684</v>
      </c>
      <c r="G327" s="278">
        <f t="shared" si="512"/>
        <v>67.566666666666691</v>
      </c>
      <c r="H327" s="278">
        <f t="shared" si="512"/>
        <v>69.65666666666668</v>
      </c>
      <c r="I327" s="278">
        <f t="shared" si="512"/>
        <v>67.206666666666678</v>
      </c>
      <c r="J327" s="278">
        <f t="shared" si="512"/>
        <v>66.876666666666679</v>
      </c>
      <c r="K327" s="278">
        <f t="shared" si="512"/>
        <v>64.396666666666675</v>
      </c>
      <c r="L327" s="278">
        <f t="shared" si="512"/>
        <v>68.296666666666681</v>
      </c>
      <c r="M327" s="278">
        <f t="shared" si="512"/>
        <v>51.847333333333324</v>
      </c>
      <c r="N327" s="278">
        <f t="shared" si="512"/>
        <v>54.967333333333322</v>
      </c>
      <c r="O327" s="278">
        <f t="shared" si="512"/>
        <v>49.697333333333319</v>
      </c>
      <c r="P327" s="278">
        <f t="shared" si="512"/>
        <v>50.86733333333332</v>
      </c>
      <c r="Q327" s="278">
        <f t="shared" si="512"/>
        <v>55.567333333333323</v>
      </c>
      <c r="R327" s="278">
        <f t="shared" si="512"/>
        <v>62.776666666666678</v>
      </c>
      <c r="S327" s="278">
        <f t="shared" si="512"/>
        <v>67.086666666666673</v>
      </c>
      <c r="T327" s="278">
        <f t="shared" si="512"/>
        <v>65.336666666666673</v>
      </c>
      <c r="U327" s="278">
        <f t="shared" si="512"/>
        <v>66.336666666666673</v>
      </c>
      <c r="V327" s="278">
        <f t="shared" si="512"/>
        <v>67.316666666666691</v>
      </c>
      <c r="W327" s="278">
        <f t="shared" si="512"/>
        <v>68.586666666666673</v>
      </c>
      <c r="X327" s="278">
        <f t="shared" si="512"/>
        <v>65.596666666666678</v>
      </c>
      <c r="Y327" s="278">
        <f t="shared" si="512"/>
        <v>68.936666666666682</v>
      </c>
      <c r="Z327" s="278">
        <f t="shared" si="512"/>
        <v>52.437333333333328</v>
      </c>
      <c r="AA327" s="278">
        <f t="shared" si="512"/>
        <v>50.387333333333316</v>
      </c>
      <c r="AB327" s="278">
        <f t="shared" si="512"/>
        <v>56.507333333333321</v>
      </c>
      <c r="AC327" s="278">
        <f t="shared" si="512"/>
        <v>54.997333333333323</v>
      </c>
      <c r="AD327" s="278">
        <f t="shared" si="512"/>
        <v>53.847333333333324</v>
      </c>
      <c r="AE327" s="278">
        <f t="shared" si="512"/>
        <v>66.596666666666678</v>
      </c>
      <c r="AF327" s="278">
        <f t="shared" si="512"/>
        <v>65.276666666666671</v>
      </c>
      <c r="AG327" s="278">
        <f t="shared" si="512"/>
        <v>67.756666666666689</v>
      </c>
      <c r="AH327" s="278">
        <f t="shared" si="512"/>
        <v>62.826666666666675</v>
      </c>
      <c r="AI327" s="278">
        <f t="shared" si="512"/>
        <v>60.58666666666668</v>
      </c>
      <c r="AJ327" s="278">
        <f t="shared" si="512"/>
        <v>71.626666666666679</v>
      </c>
      <c r="AK327" s="278">
        <f t="shared" ref="AK327:BP327" si="513">SUM(AK325:AK326)</f>
        <v>69.356666666666683</v>
      </c>
      <c r="AL327" s="278">
        <f t="shared" si="513"/>
        <v>66.53666666666669</v>
      </c>
      <c r="AM327" s="278">
        <f t="shared" si="513"/>
        <v>51.917333333333318</v>
      </c>
      <c r="AN327" s="278">
        <f t="shared" si="513"/>
        <v>55.057333333333318</v>
      </c>
      <c r="AO327" s="278">
        <f t="shared" si="513"/>
        <v>50.587333333333319</v>
      </c>
      <c r="AP327" s="278">
        <f t="shared" si="513"/>
        <v>52.657333333333327</v>
      </c>
      <c r="AQ327" s="278">
        <f t="shared" si="513"/>
        <v>49.527333333333324</v>
      </c>
      <c r="AR327" s="278">
        <f t="shared" si="513"/>
        <v>65.086666666666673</v>
      </c>
      <c r="AS327" s="278">
        <f t="shared" si="513"/>
        <v>67.576666666666682</v>
      </c>
      <c r="AT327" s="278">
        <f t="shared" si="513"/>
        <v>66.616666666666674</v>
      </c>
      <c r="AU327" s="278">
        <f t="shared" si="513"/>
        <v>70.15666666666668</v>
      </c>
      <c r="AV327" s="278">
        <f t="shared" si="513"/>
        <v>71.03666666666669</v>
      </c>
      <c r="AW327" s="278">
        <f t="shared" si="513"/>
        <v>64.526666666666671</v>
      </c>
      <c r="AX327" s="278">
        <f t="shared" si="513"/>
        <v>66.236666666666679</v>
      </c>
      <c r="AY327" s="278">
        <f t="shared" si="513"/>
        <v>62.286666666666683</v>
      </c>
      <c r="AZ327" s="278">
        <f t="shared" si="513"/>
        <v>52.077333333333321</v>
      </c>
      <c r="BA327" s="278">
        <f t="shared" si="513"/>
        <v>54.067333333333323</v>
      </c>
      <c r="BB327" s="278">
        <f t="shared" si="513"/>
        <v>53.697333333333319</v>
      </c>
      <c r="BC327" s="278">
        <f t="shared" si="513"/>
        <v>51.267333333333326</v>
      </c>
      <c r="BD327" s="278">
        <f t="shared" si="513"/>
        <v>53.35733333333333</v>
      </c>
      <c r="BE327" s="271"/>
      <c r="BF327" s="162">
        <f>SUM(E327:H327)</f>
        <v>272.73666666666674</v>
      </c>
      <c r="BG327" s="157">
        <f>SUM(I327:L327)</f>
        <v>266.77666666666676</v>
      </c>
      <c r="BH327" s="157">
        <f>SUM(M327:Q327)</f>
        <v>262.9466666666666</v>
      </c>
      <c r="BI327" s="157">
        <f>SUM(R327:U327)</f>
        <v>261.53666666666669</v>
      </c>
      <c r="BJ327" s="157">
        <f>SUM(V327:Y327)</f>
        <v>270.43666666666672</v>
      </c>
      <c r="BK327" s="157">
        <f>SUM(Z327:AD327)</f>
        <v>268.17666666666662</v>
      </c>
      <c r="BL327" s="157">
        <f>SUM(AE327:AH327)</f>
        <v>262.45666666666671</v>
      </c>
      <c r="BM327" s="157">
        <f>SUM(AI327:AL327)</f>
        <v>268.10666666666674</v>
      </c>
      <c r="BN327" s="157">
        <f>SUM(AM327:AQ327)</f>
        <v>259.74666666666661</v>
      </c>
      <c r="BO327" s="157">
        <f>SUM(AR327:AU327)</f>
        <v>269.43666666666672</v>
      </c>
      <c r="BP327" s="157">
        <f>SUM(AV327:AY327)</f>
        <v>264.0866666666667</v>
      </c>
      <c r="BQ327" s="157">
        <f>SUM(AZ327:BD327)</f>
        <v>264.46666666666658</v>
      </c>
      <c r="BR327" s="157">
        <f>SUM(BF327:BQ327)</f>
        <v>3190.91</v>
      </c>
      <c r="BS327" s="157">
        <f>SUM(BF327:BH327)</f>
        <v>802.46000000000015</v>
      </c>
      <c r="BT327" s="157">
        <f>SUM(BI327:BK327)</f>
        <v>800.15</v>
      </c>
      <c r="BU327" s="157">
        <f>SUM(BL327:BN327)</f>
        <v>790.31000000000017</v>
      </c>
      <c r="BV327" s="157">
        <f>SUM(BO327:BQ327)</f>
        <v>797.99</v>
      </c>
      <c r="BW327" s="157">
        <f>SUM(BF327:BK327)</f>
        <v>1602.6100000000001</v>
      </c>
      <c r="BX327" s="157">
        <f>SUM(BL327:BQ327)</f>
        <v>1588.3000000000002</v>
      </c>
      <c r="BY327" s="157">
        <f>IF(Info!$O$3="Q1",$BS327,IF(Info!$O$3="Q2",$BS327+$BT327,IF(Info!$O$3="Q3",$BS327+$BT327+$BU327,$BR327)))</f>
        <v>802.46000000000015</v>
      </c>
      <c r="BZ327" s="157">
        <f>IF(Info!$O$3="Q1",$BS327,IF(Info!$O$3="Q2",$BT327,IF(Info!$O$3="Q3",$BU327,$BV327)))</f>
        <v>802.46000000000015</v>
      </c>
      <c r="CA327" s="49"/>
    </row>
    <row r="328" spans="1:79" ht="15.6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x14ac:dyDescent="0.3">
      <c r="A329" s="269"/>
      <c r="B329" s="78" t="s">
        <v>357</v>
      </c>
      <c r="C329" s="275"/>
      <c r="D329" s="161">
        <f>SUM(E329:BD329)</f>
        <v>1904.66</v>
      </c>
      <c r="E329" s="215">
        <f>SUM(Paniglgasse:Landstrasser_Hauptstrasse!E329)</f>
        <v>37.92</v>
      </c>
      <c r="F329" s="215">
        <f>SUM(Paniglgasse:Landstrasser_Hauptstrasse!F329)</f>
        <v>39.64</v>
      </c>
      <c r="G329" s="215">
        <f>SUM(Paniglgasse:Landstrasser_Hauptstrasse!G329)</f>
        <v>37.65</v>
      </c>
      <c r="H329" s="215">
        <f>SUM(Paniglgasse:Landstrasser_Hauptstrasse!H329)</f>
        <v>39.630000000000003</v>
      </c>
      <c r="I329" s="215">
        <f>SUM(Paniglgasse:Landstrasser_Hauptstrasse!I329)</f>
        <v>41.61</v>
      </c>
      <c r="J329" s="215">
        <f>SUM(Paniglgasse:Landstrasser_Hauptstrasse!J329)</f>
        <v>38.83</v>
      </c>
      <c r="K329" s="215">
        <f>SUM(Paniglgasse:Landstrasser_Hauptstrasse!K329)</f>
        <v>40.72</v>
      </c>
      <c r="L329" s="215">
        <f>SUM(Paniglgasse:Landstrasser_Hauptstrasse!L329)</f>
        <v>41.18</v>
      </c>
      <c r="M329" s="215">
        <f>SUM(Paniglgasse:Landstrasser_Hauptstrasse!M329)</f>
        <v>32.929999999999993</v>
      </c>
      <c r="N329" s="215">
        <f>SUM(Paniglgasse:Landstrasser_Hauptstrasse!N329)</f>
        <v>30.609999999999992</v>
      </c>
      <c r="O329" s="215">
        <f>SUM(Paniglgasse:Landstrasser_Hauptstrasse!O329)</f>
        <v>30.249999999999993</v>
      </c>
      <c r="P329" s="215">
        <f>SUM(Paniglgasse:Landstrasser_Hauptstrasse!P329)</f>
        <v>30.459999999999994</v>
      </c>
      <c r="Q329" s="215">
        <f>SUM(Paniglgasse:Landstrasser_Hauptstrasse!Q329)</f>
        <v>32.08</v>
      </c>
      <c r="R329" s="215">
        <f>SUM(Paniglgasse:Landstrasser_Hauptstrasse!R329)</f>
        <v>40.880000000000003</v>
      </c>
      <c r="S329" s="215">
        <f>SUM(Paniglgasse:Landstrasser_Hauptstrasse!S329)</f>
        <v>40.36</v>
      </c>
      <c r="T329" s="215">
        <f>SUM(Paniglgasse:Landstrasser_Hauptstrasse!T329)</f>
        <v>37.97</v>
      </c>
      <c r="U329" s="215">
        <f>SUM(Paniglgasse:Landstrasser_Hauptstrasse!U329)</f>
        <v>40.949999999999996</v>
      </c>
      <c r="V329" s="215">
        <f>SUM(Paniglgasse:Landstrasser_Hauptstrasse!V329)</f>
        <v>39.549999999999997</v>
      </c>
      <c r="W329" s="215">
        <f>SUM(Paniglgasse:Landstrasser_Hauptstrasse!W329)</f>
        <v>40.86</v>
      </c>
      <c r="X329" s="215">
        <f>SUM(Paniglgasse:Landstrasser_Hauptstrasse!X329)</f>
        <v>40.880000000000003</v>
      </c>
      <c r="Y329" s="215">
        <f>SUM(Paniglgasse:Landstrasser_Hauptstrasse!Y329)</f>
        <v>39.33</v>
      </c>
      <c r="Z329" s="215">
        <f>SUM(Paniglgasse:Landstrasser_Hauptstrasse!Z329)</f>
        <v>33.359999999999992</v>
      </c>
      <c r="AA329" s="215">
        <f>SUM(Paniglgasse:Landstrasser_Hauptstrasse!AA329)</f>
        <v>31.919999999999991</v>
      </c>
      <c r="AB329" s="215">
        <f>SUM(Paniglgasse:Landstrasser_Hauptstrasse!AB329)</f>
        <v>32.209999999999994</v>
      </c>
      <c r="AC329" s="215">
        <f>SUM(Paniglgasse:Landstrasser_Hauptstrasse!AC329)</f>
        <v>32.159999999999997</v>
      </c>
      <c r="AD329" s="215">
        <f>SUM(Paniglgasse:Landstrasser_Hauptstrasse!AD329)</f>
        <v>33.11999999999999</v>
      </c>
      <c r="AE329" s="215">
        <f>SUM(Paniglgasse:Landstrasser_Hauptstrasse!AE329)</f>
        <v>40.22</v>
      </c>
      <c r="AF329" s="215">
        <f>SUM(Paniglgasse:Landstrasser_Hauptstrasse!AF329)</f>
        <v>37.839999999999996</v>
      </c>
      <c r="AG329" s="215">
        <f>SUM(Paniglgasse:Landstrasser_Hauptstrasse!AG329)</f>
        <v>37.42</v>
      </c>
      <c r="AH329" s="215">
        <f>SUM(Paniglgasse:Landstrasser_Hauptstrasse!AH329)</f>
        <v>39.29</v>
      </c>
      <c r="AI329" s="215">
        <f>SUM(Paniglgasse:Landstrasser_Hauptstrasse!AI329)</f>
        <v>38.6</v>
      </c>
      <c r="AJ329" s="215">
        <f>SUM(Paniglgasse:Landstrasser_Hauptstrasse!AJ329)</f>
        <v>38.46</v>
      </c>
      <c r="AK329" s="215">
        <f>SUM(Paniglgasse:Landstrasser_Hauptstrasse!AK329)</f>
        <v>37.36</v>
      </c>
      <c r="AL329" s="215">
        <f>SUM(Paniglgasse:Landstrasser_Hauptstrasse!AL329)</f>
        <v>39.619999999999997</v>
      </c>
      <c r="AM329" s="215">
        <f>SUM(Paniglgasse:Landstrasser_Hauptstrasse!AM329)</f>
        <v>30.909999999999993</v>
      </c>
      <c r="AN329" s="215">
        <f>SUM(Paniglgasse:Landstrasser_Hauptstrasse!AN329)</f>
        <v>31.469999999999992</v>
      </c>
      <c r="AO329" s="215">
        <f>SUM(Paniglgasse:Landstrasser_Hauptstrasse!AO329)</f>
        <v>29.889999999999993</v>
      </c>
      <c r="AP329" s="215">
        <f>SUM(Paniglgasse:Landstrasser_Hauptstrasse!AP329)</f>
        <v>32.989999999999995</v>
      </c>
      <c r="AQ329" s="215">
        <f>SUM(Paniglgasse:Landstrasser_Hauptstrasse!AQ329)</f>
        <v>29.969999999999992</v>
      </c>
      <c r="AR329" s="215">
        <f>SUM(Paniglgasse:Landstrasser_Hauptstrasse!AR329)</f>
        <v>41.4</v>
      </c>
      <c r="AS329" s="215">
        <f>SUM(Paniglgasse:Landstrasser_Hauptstrasse!AS329)</f>
        <v>41.36</v>
      </c>
      <c r="AT329" s="215">
        <f>SUM(Paniglgasse:Landstrasser_Hauptstrasse!AT329)</f>
        <v>40.159999999999997</v>
      </c>
      <c r="AU329" s="215">
        <f>SUM(Paniglgasse:Landstrasser_Hauptstrasse!AU329)</f>
        <v>39.619999999999997</v>
      </c>
      <c r="AV329" s="215">
        <f>SUM(Paniglgasse:Landstrasser_Hauptstrasse!AV329)</f>
        <v>39.4</v>
      </c>
      <c r="AW329" s="215">
        <f>SUM(Paniglgasse:Landstrasser_Hauptstrasse!AW329)</f>
        <v>39.85</v>
      </c>
      <c r="AX329" s="215">
        <f>SUM(Paniglgasse:Landstrasser_Hauptstrasse!AX329)</f>
        <v>41.04</v>
      </c>
      <c r="AY329" s="215">
        <f>SUM(Paniglgasse:Landstrasser_Hauptstrasse!AY329)</f>
        <v>41.56</v>
      </c>
      <c r="AZ329" s="215">
        <f>SUM(Paniglgasse:Landstrasser_Hauptstrasse!AZ329)</f>
        <v>31.469999999999992</v>
      </c>
      <c r="BA329" s="215">
        <f>SUM(Paniglgasse:Landstrasser_Hauptstrasse!BA329)</f>
        <v>32.909999999999997</v>
      </c>
      <c r="BB329" s="215">
        <f>SUM(Paniglgasse:Landstrasser_Hauptstrasse!BB329)</f>
        <v>32.269999999999996</v>
      </c>
      <c r="BC329" s="215">
        <f>SUM(Paniglgasse:Landstrasser_Hauptstrasse!BC329)</f>
        <v>30.949999999999992</v>
      </c>
      <c r="BD329" s="215">
        <f>SUM(Paniglgasse:Landstrasser_Hauptstrasse!BD329)</f>
        <v>31.569999999999993</v>
      </c>
      <c r="BE329" s="271"/>
      <c r="BF329" s="163">
        <f>SUM(E329:H329)</f>
        <v>154.84</v>
      </c>
      <c r="BG329" s="77">
        <f>SUM(I329:L329)</f>
        <v>162.34</v>
      </c>
      <c r="BH329" s="77">
        <f>SUM(M329:Q329)</f>
        <v>156.32999999999998</v>
      </c>
      <c r="BI329" s="77">
        <f>SUM(R329:U329)</f>
        <v>160.16</v>
      </c>
      <c r="BJ329" s="77">
        <f>SUM(V329:Y329)</f>
        <v>160.62</v>
      </c>
      <c r="BK329" s="77">
        <f>SUM(Z329:AD329)</f>
        <v>162.76999999999998</v>
      </c>
      <c r="BL329" s="77">
        <f>SUM(AE329:AH329)</f>
        <v>154.77000000000001</v>
      </c>
      <c r="BM329" s="77">
        <f>SUM(AI329:AL329)</f>
        <v>154.04</v>
      </c>
      <c r="BN329" s="77">
        <f>SUM(AM329:AQ329)</f>
        <v>155.22999999999996</v>
      </c>
      <c r="BO329" s="77">
        <f>SUM(AR329:AU329)</f>
        <v>162.54</v>
      </c>
      <c r="BP329" s="77">
        <f>SUM(AV329:AY329)</f>
        <v>161.85</v>
      </c>
      <c r="BQ329" s="77">
        <f>SUM(AZ329:BD329)</f>
        <v>159.16999999999996</v>
      </c>
      <c r="BR329" s="157">
        <f>SUM(BF329:BQ329)</f>
        <v>1904.6599999999999</v>
      </c>
      <c r="BS329" s="77">
        <f>SUM(BF329:BH329)</f>
        <v>473.51</v>
      </c>
      <c r="BT329" s="77">
        <f>SUM(BI329:BK329)</f>
        <v>483.54999999999995</v>
      </c>
      <c r="BU329" s="77">
        <f>SUM(BL329:BN329)</f>
        <v>464.03999999999996</v>
      </c>
      <c r="BV329" s="77">
        <f>SUM(BO329:BQ329)</f>
        <v>483.55999999999995</v>
      </c>
      <c r="BW329" s="77">
        <f>SUM(BF329:BK329)</f>
        <v>957.06</v>
      </c>
      <c r="BX329" s="77">
        <f>SUM(BL329:BQ329)</f>
        <v>947.59999999999991</v>
      </c>
      <c r="BY329" s="77">
        <f>IF(Info!$O$3="Q1",$BS329,IF(Info!$O$3="Q2",$BS329+$BT329,IF(Info!$O$3="Q3",$BS329+$BT329+$BU329,$BR329)))</f>
        <v>473.51</v>
      </c>
      <c r="BZ329" s="77">
        <f>IF(Info!$O$3="Q1",$BS329,IF(Info!$O$3="Q2",$BT329,IF(Info!$O$3="Q3",$BU329,$BV329)))</f>
        <v>473.51</v>
      </c>
      <c r="CA329" s="49"/>
    </row>
    <row r="330" spans="1:79" x14ac:dyDescent="0.3">
      <c r="A330" s="269"/>
      <c r="B330" s="78" t="s">
        <v>358</v>
      </c>
      <c r="C330" s="275"/>
      <c r="D330" s="161">
        <f>SUM(E330:BD330)</f>
        <v>1897.9599999999998</v>
      </c>
      <c r="E330" s="215">
        <f>SUM(Paniglgasse:Landstrasser_Hauptstrasse!E330)</f>
        <v>36.963333333333331</v>
      </c>
      <c r="F330" s="215">
        <f>SUM(Paniglgasse:Landstrasser_Hauptstrasse!F330)</f>
        <v>36.293333333333329</v>
      </c>
      <c r="G330" s="215">
        <f>SUM(Paniglgasse:Landstrasser_Hauptstrasse!G330)</f>
        <v>36.61333333333333</v>
      </c>
      <c r="H330" s="215">
        <f>SUM(Paniglgasse:Landstrasser_Hauptstrasse!H330)</f>
        <v>42.573333333333331</v>
      </c>
      <c r="I330" s="215">
        <f>SUM(Paniglgasse:Landstrasser_Hauptstrasse!I330)</f>
        <v>38.413333333333327</v>
      </c>
      <c r="J330" s="215">
        <f>SUM(Paniglgasse:Landstrasser_Hauptstrasse!J330)</f>
        <v>41.193333333333328</v>
      </c>
      <c r="K330" s="215">
        <f>SUM(Paniglgasse:Landstrasser_Hauptstrasse!K330)</f>
        <v>39.61333333333333</v>
      </c>
      <c r="L330" s="215">
        <f>SUM(Paniglgasse:Landstrasser_Hauptstrasse!L330)</f>
        <v>37.123333333333328</v>
      </c>
      <c r="M330" s="215">
        <f>SUM(Paniglgasse:Landstrasser_Hauptstrasse!M330)</f>
        <v>30.15666666666667</v>
      </c>
      <c r="N330" s="215">
        <f>SUM(Paniglgasse:Landstrasser_Hauptstrasse!N330)</f>
        <v>31.29666666666667</v>
      </c>
      <c r="O330" s="215">
        <f>SUM(Paniglgasse:Landstrasser_Hauptstrasse!O330)</f>
        <v>31.306666666666672</v>
      </c>
      <c r="P330" s="215">
        <f>SUM(Paniglgasse:Landstrasser_Hauptstrasse!P330)</f>
        <v>31.806666666666672</v>
      </c>
      <c r="Q330" s="215">
        <f>SUM(Paniglgasse:Landstrasser_Hauptstrasse!Q330)</f>
        <v>29.616666666666671</v>
      </c>
      <c r="R330" s="215">
        <f>SUM(Paniglgasse:Landstrasser_Hauptstrasse!R330)</f>
        <v>38.633333333333333</v>
      </c>
      <c r="S330" s="215">
        <f>SUM(Paniglgasse:Landstrasser_Hauptstrasse!S330)</f>
        <v>37.953333333333333</v>
      </c>
      <c r="T330" s="215">
        <f>SUM(Paniglgasse:Landstrasser_Hauptstrasse!T330)</f>
        <v>38.903333333333329</v>
      </c>
      <c r="U330" s="215">
        <f>SUM(Paniglgasse:Landstrasser_Hauptstrasse!U330)</f>
        <v>38.373333333333328</v>
      </c>
      <c r="V330" s="215">
        <f>SUM(Paniglgasse:Landstrasser_Hauptstrasse!V330)</f>
        <v>40.313333333333333</v>
      </c>
      <c r="W330" s="215">
        <f>SUM(Paniglgasse:Landstrasser_Hauptstrasse!W330)</f>
        <v>41.75333333333333</v>
      </c>
      <c r="X330" s="215">
        <f>SUM(Paniglgasse:Landstrasser_Hauptstrasse!X330)</f>
        <v>40.68333333333333</v>
      </c>
      <c r="Y330" s="215">
        <f>SUM(Paniglgasse:Landstrasser_Hauptstrasse!Y330)</f>
        <v>36.323333333333331</v>
      </c>
      <c r="Z330" s="215">
        <f>SUM(Paniglgasse:Landstrasser_Hauptstrasse!Z330)</f>
        <v>29.236666666666672</v>
      </c>
      <c r="AA330" s="215">
        <f>SUM(Paniglgasse:Landstrasser_Hauptstrasse!AA330)</f>
        <v>32.736666666666672</v>
      </c>
      <c r="AB330" s="215">
        <f>SUM(Paniglgasse:Landstrasser_Hauptstrasse!AB330)</f>
        <v>30.366666666666667</v>
      </c>
      <c r="AC330" s="215">
        <f>SUM(Paniglgasse:Landstrasser_Hauptstrasse!AC330)</f>
        <v>33.006666666666668</v>
      </c>
      <c r="AD330" s="215">
        <f>SUM(Paniglgasse:Landstrasser_Hauptstrasse!AD330)</f>
        <v>32.606666666666669</v>
      </c>
      <c r="AE330" s="215">
        <f>SUM(Paniglgasse:Landstrasser_Hauptstrasse!AE330)</f>
        <v>42.633333333333333</v>
      </c>
      <c r="AF330" s="215">
        <f>SUM(Paniglgasse:Landstrasser_Hauptstrasse!AF330)</f>
        <v>42.383333333333333</v>
      </c>
      <c r="AG330" s="215">
        <f>SUM(Paniglgasse:Landstrasser_Hauptstrasse!AG330)</f>
        <v>38.333333333333329</v>
      </c>
      <c r="AH330" s="215">
        <f>SUM(Paniglgasse:Landstrasser_Hauptstrasse!AH330)</f>
        <v>40.203333333333333</v>
      </c>
      <c r="AI330" s="215">
        <f>SUM(Paniglgasse:Landstrasser_Hauptstrasse!AI330)</f>
        <v>36.893333333333331</v>
      </c>
      <c r="AJ330" s="215">
        <f>SUM(Paniglgasse:Landstrasser_Hauptstrasse!AJ330)</f>
        <v>38.453333333333333</v>
      </c>
      <c r="AK330" s="215">
        <f>SUM(Paniglgasse:Landstrasser_Hauptstrasse!AK330)</f>
        <v>43.093333333333334</v>
      </c>
      <c r="AL330" s="215">
        <f>SUM(Paniglgasse:Landstrasser_Hauptstrasse!AL330)</f>
        <v>41.073333333333331</v>
      </c>
      <c r="AM330" s="215">
        <f>SUM(Paniglgasse:Landstrasser_Hauptstrasse!AM330)</f>
        <v>31.016666666666669</v>
      </c>
      <c r="AN330" s="215">
        <f>SUM(Paniglgasse:Landstrasser_Hauptstrasse!AN330)</f>
        <v>32.236666666666672</v>
      </c>
      <c r="AO330" s="215">
        <f>SUM(Paniglgasse:Landstrasser_Hauptstrasse!AO330)</f>
        <v>34.296666666666667</v>
      </c>
      <c r="AP330" s="215">
        <f>SUM(Paniglgasse:Landstrasser_Hauptstrasse!AP330)</f>
        <v>30.526666666666671</v>
      </c>
      <c r="AQ330" s="215">
        <f>SUM(Paniglgasse:Landstrasser_Hauptstrasse!AQ330)</f>
        <v>30.926666666666669</v>
      </c>
      <c r="AR330" s="215">
        <f>SUM(Paniglgasse:Landstrasser_Hauptstrasse!AR330)</f>
        <v>41.773333333333326</v>
      </c>
      <c r="AS330" s="215">
        <f>SUM(Paniglgasse:Landstrasser_Hauptstrasse!AS330)</f>
        <v>41.93333333333333</v>
      </c>
      <c r="AT330" s="215">
        <f>SUM(Paniglgasse:Landstrasser_Hauptstrasse!AT330)</f>
        <v>40.86333333333333</v>
      </c>
      <c r="AU330" s="215">
        <f>SUM(Paniglgasse:Landstrasser_Hauptstrasse!AU330)</f>
        <v>42.053333333333327</v>
      </c>
      <c r="AV330" s="215">
        <f>SUM(Paniglgasse:Landstrasser_Hauptstrasse!AV330)</f>
        <v>41.373333333333328</v>
      </c>
      <c r="AW330" s="215">
        <f>SUM(Paniglgasse:Landstrasser_Hauptstrasse!AW330)</f>
        <v>40.973333333333329</v>
      </c>
      <c r="AX330" s="215">
        <f>SUM(Paniglgasse:Landstrasser_Hauptstrasse!AX330)</f>
        <v>39.783333333333331</v>
      </c>
      <c r="AY330" s="215">
        <f>SUM(Paniglgasse:Landstrasser_Hauptstrasse!AY330)</f>
        <v>40.68333333333333</v>
      </c>
      <c r="AZ330" s="215">
        <f>SUM(Paniglgasse:Landstrasser_Hauptstrasse!AZ330)</f>
        <v>31.206666666666671</v>
      </c>
      <c r="BA330" s="215">
        <f>SUM(Paniglgasse:Landstrasser_Hauptstrasse!BA330)</f>
        <v>30.83666666666667</v>
      </c>
      <c r="BB330" s="215">
        <f>SUM(Paniglgasse:Landstrasser_Hauptstrasse!BB330)</f>
        <v>30.846666666666671</v>
      </c>
      <c r="BC330" s="215">
        <f>SUM(Paniglgasse:Landstrasser_Hauptstrasse!BC330)</f>
        <v>29.74666666666667</v>
      </c>
      <c r="BD330" s="215">
        <f>SUM(Paniglgasse:Landstrasser_Hauptstrasse!BD330)</f>
        <v>29.956666666666671</v>
      </c>
      <c r="BE330" s="271"/>
      <c r="BF330" s="163">
        <f>SUM(E330:H330)</f>
        <v>152.44333333333333</v>
      </c>
      <c r="BG330" s="77">
        <f>SUM(I330:L330)</f>
        <v>156.34333333333331</v>
      </c>
      <c r="BH330" s="77">
        <f>SUM(M330:Q330)</f>
        <v>154.18333333333337</v>
      </c>
      <c r="BI330" s="77">
        <f>SUM(R330:U330)</f>
        <v>153.86333333333334</v>
      </c>
      <c r="BJ330" s="77">
        <f>SUM(V330:Y330)</f>
        <v>159.07333333333332</v>
      </c>
      <c r="BK330" s="77">
        <f>SUM(Z330:AD330)</f>
        <v>157.95333333333332</v>
      </c>
      <c r="BL330" s="77">
        <f>SUM(AE330:AH330)</f>
        <v>163.55333333333334</v>
      </c>
      <c r="BM330" s="77">
        <f>SUM(AI330:AL330)</f>
        <v>159.51333333333332</v>
      </c>
      <c r="BN330" s="77">
        <f>SUM(AM330:AQ330)</f>
        <v>159.00333333333336</v>
      </c>
      <c r="BO330" s="77">
        <f>SUM(AR330:AU330)</f>
        <v>166.62333333333331</v>
      </c>
      <c r="BP330" s="77">
        <f>SUM(AV330:AY330)</f>
        <v>162.81333333333333</v>
      </c>
      <c r="BQ330" s="77">
        <f>SUM(AZ330:BD330)</f>
        <v>152.59333333333336</v>
      </c>
      <c r="BR330" s="157">
        <f>SUM(BF330:BQ330)</f>
        <v>1897.96</v>
      </c>
      <c r="BS330" s="77">
        <f>SUM(BF330:BH330)</f>
        <v>462.97</v>
      </c>
      <c r="BT330" s="77">
        <f>SUM(BI330:BK330)</f>
        <v>470.89</v>
      </c>
      <c r="BU330" s="77">
        <f>SUM(BL330:BN330)</f>
        <v>482.07000000000005</v>
      </c>
      <c r="BV330" s="77">
        <f>SUM(BO330:BQ330)</f>
        <v>482.03</v>
      </c>
      <c r="BW330" s="77">
        <f>SUM(BF330:BK330)</f>
        <v>933.86000000000013</v>
      </c>
      <c r="BX330" s="77">
        <f>SUM(BL330:BQ330)</f>
        <v>964.1</v>
      </c>
      <c r="BY330" s="77">
        <f>IF(Info!$O$3="Q1",$BS330,IF(Info!$O$3="Q2",$BS330+$BT330,IF(Info!$O$3="Q3",$BS330+$BT330+$BU330,$BR330)))</f>
        <v>462.97</v>
      </c>
      <c r="BZ330" s="77">
        <f>IF(Info!$O$3="Q1",$BS330,IF(Info!$O$3="Q2",$BT330,IF(Info!$O$3="Q3",$BU330,$BV330)))</f>
        <v>462.97</v>
      </c>
      <c r="CA330" s="49"/>
    </row>
    <row r="331" spans="1:79" x14ac:dyDescent="0.3">
      <c r="A331" s="269"/>
      <c r="B331" s="78" t="s">
        <v>359</v>
      </c>
      <c r="C331" s="275"/>
      <c r="D331" s="161">
        <f>SUM(E331:BD331)</f>
        <v>3619.5200000000004</v>
      </c>
      <c r="E331" s="215">
        <f>SUM(Paniglgasse:Landstrasser_Hauptstrasse!E331)</f>
        <v>81.72</v>
      </c>
      <c r="F331" s="215">
        <f>SUM(Paniglgasse:Landstrasser_Hauptstrasse!F331)</f>
        <v>74.789999999999992</v>
      </c>
      <c r="G331" s="215">
        <f>SUM(Paniglgasse:Landstrasser_Hauptstrasse!G331)</f>
        <v>70.900000000000006</v>
      </c>
      <c r="H331" s="215">
        <f>SUM(Paniglgasse:Landstrasser_Hauptstrasse!H331)</f>
        <v>69.56</v>
      </c>
      <c r="I331" s="215">
        <f>SUM(Paniglgasse:Landstrasser_Hauptstrasse!I331)</f>
        <v>68.66</v>
      </c>
      <c r="J331" s="215">
        <f>SUM(Paniglgasse:Landstrasser_Hauptstrasse!J331)</f>
        <v>80.17</v>
      </c>
      <c r="K331" s="215">
        <f>SUM(Paniglgasse:Landstrasser_Hauptstrasse!K331)</f>
        <v>69.02</v>
      </c>
      <c r="L331" s="215">
        <f>SUM(Paniglgasse:Landstrasser_Hauptstrasse!L331)</f>
        <v>79.06</v>
      </c>
      <c r="M331" s="215">
        <f>SUM(Paniglgasse:Landstrasser_Hauptstrasse!M331)</f>
        <v>64.02</v>
      </c>
      <c r="N331" s="215">
        <f>SUM(Paniglgasse:Landstrasser_Hauptstrasse!N331)</f>
        <v>64.599999999999994</v>
      </c>
      <c r="O331" s="215">
        <f>SUM(Paniglgasse:Landstrasser_Hauptstrasse!O331)</f>
        <v>54.45</v>
      </c>
      <c r="P331" s="215">
        <f>SUM(Paniglgasse:Landstrasser_Hauptstrasse!P331)</f>
        <v>58.04</v>
      </c>
      <c r="Q331" s="215">
        <f>SUM(Paniglgasse:Landstrasser_Hauptstrasse!Q331)</f>
        <v>63.2</v>
      </c>
      <c r="R331" s="215">
        <f>SUM(Paniglgasse:Landstrasser_Hauptstrasse!R331)</f>
        <v>69.47</v>
      </c>
      <c r="S331" s="215">
        <f>SUM(Paniglgasse:Landstrasser_Hauptstrasse!S331)</f>
        <v>73.150000000000006</v>
      </c>
      <c r="T331" s="215">
        <f>SUM(Paniglgasse:Landstrasser_Hauptstrasse!T331)</f>
        <v>69.930000000000007</v>
      </c>
      <c r="U331" s="215">
        <f>SUM(Paniglgasse:Landstrasser_Hauptstrasse!U331)</f>
        <v>79.97</v>
      </c>
      <c r="V331" s="215">
        <f>SUM(Paniglgasse:Landstrasser_Hauptstrasse!V331)</f>
        <v>79.069999999999993</v>
      </c>
      <c r="W331" s="215">
        <f>SUM(Paniglgasse:Landstrasser_Hauptstrasse!W331)</f>
        <v>79.64</v>
      </c>
      <c r="X331" s="215">
        <f>SUM(Paniglgasse:Landstrasser_Hauptstrasse!X331)</f>
        <v>69.98</v>
      </c>
      <c r="Y331" s="215">
        <f>SUM(Paniglgasse:Landstrasser_Hauptstrasse!Y331)</f>
        <v>74.069999999999993</v>
      </c>
      <c r="Z331" s="215">
        <f>SUM(Paniglgasse:Landstrasser_Hauptstrasse!Z331)</f>
        <v>58.93</v>
      </c>
      <c r="AA331" s="215">
        <f>SUM(Paniglgasse:Landstrasser_Hauptstrasse!AA331)</f>
        <v>62.120000000000005</v>
      </c>
      <c r="AB331" s="215">
        <f>SUM(Paniglgasse:Landstrasser_Hauptstrasse!AB331)</f>
        <v>56.85</v>
      </c>
      <c r="AC331" s="215">
        <f>SUM(Paniglgasse:Landstrasser_Hauptstrasse!AC331)</f>
        <v>59.33</v>
      </c>
      <c r="AD331" s="215">
        <f>SUM(Paniglgasse:Landstrasser_Hauptstrasse!AD331)</f>
        <v>57.42</v>
      </c>
      <c r="AE331" s="215">
        <f>SUM(Paniglgasse:Landstrasser_Hauptstrasse!AE331)</f>
        <v>78.73</v>
      </c>
      <c r="AF331" s="215">
        <f>SUM(Paniglgasse:Landstrasser_Hauptstrasse!AF331)</f>
        <v>74.23</v>
      </c>
      <c r="AG331" s="215">
        <f>SUM(Paniglgasse:Landstrasser_Hauptstrasse!AG331)</f>
        <v>75.510000000000005</v>
      </c>
      <c r="AH331" s="215">
        <f>SUM(Paniglgasse:Landstrasser_Hauptstrasse!AH331)</f>
        <v>72.14</v>
      </c>
      <c r="AI331" s="215">
        <f>SUM(Paniglgasse:Landstrasser_Hauptstrasse!AI331)</f>
        <v>79.63</v>
      </c>
      <c r="AJ331" s="215">
        <f>SUM(Paniglgasse:Landstrasser_Hauptstrasse!AJ331)</f>
        <v>74.539999999999992</v>
      </c>
      <c r="AK331" s="215">
        <f>SUM(Paniglgasse:Landstrasser_Hauptstrasse!AK331)</f>
        <v>80.03</v>
      </c>
      <c r="AL331" s="215">
        <f>SUM(Paniglgasse:Landstrasser_Hauptstrasse!AL331)</f>
        <v>73.02</v>
      </c>
      <c r="AM331" s="215">
        <f>SUM(Paniglgasse:Landstrasser_Hauptstrasse!AM331)</f>
        <v>65.37</v>
      </c>
      <c r="AN331" s="215">
        <f>SUM(Paniglgasse:Landstrasser_Hauptstrasse!AN331)</f>
        <v>65.81</v>
      </c>
      <c r="AO331" s="215">
        <f>SUM(Paniglgasse:Landstrasser_Hauptstrasse!AO331)</f>
        <v>59.54</v>
      </c>
      <c r="AP331" s="215">
        <f>SUM(Paniglgasse:Landstrasser_Hauptstrasse!AP331)</f>
        <v>57.379999999999995</v>
      </c>
      <c r="AQ331" s="215">
        <f>SUM(Paniglgasse:Landstrasser_Hauptstrasse!AQ331)</f>
        <v>58.58</v>
      </c>
      <c r="AR331" s="215">
        <f>SUM(Paniglgasse:Landstrasser_Hauptstrasse!AR331)</f>
        <v>75.41</v>
      </c>
      <c r="AS331" s="215">
        <f>SUM(Paniglgasse:Landstrasser_Hauptstrasse!AS331)</f>
        <v>81.99</v>
      </c>
      <c r="AT331" s="215">
        <f>SUM(Paniglgasse:Landstrasser_Hauptstrasse!AT331)</f>
        <v>79.75</v>
      </c>
      <c r="AU331" s="215">
        <f>SUM(Paniglgasse:Landstrasser_Hauptstrasse!AU331)</f>
        <v>79.52</v>
      </c>
      <c r="AV331" s="215">
        <f>SUM(Paniglgasse:Landstrasser_Hauptstrasse!AV331)</f>
        <v>69.58</v>
      </c>
      <c r="AW331" s="215">
        <f>SUM(Paniglgasse:Landstrasser_Hauptstrasse!AW331)</f>
        <v>71.25</v>
      </c>
      <c r="AX331" s="215">
        <f>SUM(Paniglgasse:Landstrasser_Hauptstrasse!AX331)</f>
        <v>77.12</v>
      </c>
      <c r="AY331" s="215">
        <f>SUM(Paniglgasse:Landstrasser_Hauptstrasse!AY331)</f>
        <v>80.61</v>
      </c>
      <c r="AZ331" s="215">
        <f>SUM(Paniglgasse:Landstrasser_Hauptstrasse!AZ331)</f>
        <v>60.65</v>
      </c>
      <c r="BA331" s="215">
        <f>SUM(Paniglgasse:Landstrasser_Hauptstrasse!BA331)</f>
        <v>55.230000000000004</v>
      </c>
      <c r="BB331" s="215">
        <f>SUM(Paniglgasse:Landstrasser_Hauptstrasse!BB331)</f>
        <v>64.150000000000006</v>
      </c>
      <c r="BC331" s="215">
        <f>SUM(Paniglgasse:Landstrasser_Hauptstrasse!BC331)</f>
        <v>64.210000000000008</v>
      </c>
      <c r="BD331" s="215">
        <f>SUM(Paniglgasse:Landstrasser_Hauptstrasse!BD331)</f>
        <v>57.42</v>
      </c>
      <c r="BE331" s="271"/>
      <c r="BF331" s="163">
        <f>SUM(E331:H331)</f>
        <v>296.97000000000003</v>
      </c>
      <c r="BG331" s="77">
        <f>SUM(I331:L331)</f>
        <v>296.90999999999997</v>
      </c>
      <c r="BH331" s="77">
        <f>SUM(M331:Q331)</f>
        <v>304.31</v>
      </c>
      <c r="BI331" s="77">
        <f>SUM(R331:U331)</f>
        <v>292.52</v>
      </c>
      <c r="BJ331" s="77">
        <f>SUM(V331:Y331)</f>
        <v>302.76</v>
      </c>
      <c r="BK331" s="77">
        <f>SUM(Z331:AD331)</f>
        <v>294.65000000000003</v>
      </c>
      <c r="BL331" s="77">
        <f>SUM(AE331:AH331)</f>
        <v>300.61</v>
      </c>
      <c r="BM331" s="77">
        <f>SUM(AI331:AL331)</f>
        <v>307.21999999999997</v>
      </c>
      <c r="BN331" s="77">
        <f>SUM(AM331:AQ331)</f>
        <v>306.68</v>
      </c>
      <c r="BO331" s="77">
        <f>SUM(AR331:AU331)</f>
        <v>316.66999999999996</v>
      </c>
      <c r="BP331" s="77">
        <f>SUM(AV331:AY331)</f>
        <v>298.56</v>
      </c>
      <c r="BQ331" s="77">
        <f>SUM(AZ331:BD331)</f>
        <v>301.66000000000003</v>
      </c>
      <c r="BR331" s="157">
        <f>SUM(BF331:BQ331)</f>
        <v>3619.5199999999995</v>
      </c>
      <c r="BS331" s="77">
        <f>SUM(BF331:BH331)</f>
        <v>898.19</v>
      </c>
      <c r="BT331" s="77">
        <f>SUM(BI331:BK331)</f>
        <v>889.93000000000006</v>
      </c>
      <c r="BU331" s="77">
        <f>SUM(BL331:BN331)</f>
        <v>914.51</v>
      </c>
      <c r="BV331" s="77">
        <f>SUM(BO331:BQ331)</f>
        <v>916.8900000000001</v>
      </c>
      <c r="BW331" s="77">
        <f>SUM(BF331:BK331)</f>
        <v>1788.1200000000001</v>
      </c>
      <c r="BX331" s="77">
        <f>SUM(BL331:BQ331)</f>
        <v>1831.3999999999999</v>
      </c>
      <c r="BY331" s="77">
        <f>IF(Info!$O$3="Q1",$BS331,IF(Info!$O$3="Q2",$BS331+$BT331,IF(Info!$O$3="Q3",$BS331+$BT331+$BU331,$BR331)))</f>
        <v>898.19</v>
      </c>
      <c r="BZ331" s="77">
        <f>IF(Info!$O$3="Q1",$BS331,IF(Info!$O$3="Q2",$BT331,IF(Info!$O$3="Q3",$BU331,$BV331)))</f>
        <v>898.19</v>
      </c>
      <c r="CA331" s="49"/>
    </row>
    <row r="332" spans="1:79" x14ac:dyDescent="0.3">
      <c r="A332" s="269"/>
      <c r="B332" s="78" t="s">
        <v>67</v>
      </c>
      <c r="C332" s="275"/>
      <c r="D332" s="161">
        <f>SUM(E332:BD332)</f>
        <v>796.78</v>
      </c>
      <c r="E332" s="215">
        <f>SUM(Paniglgasse:Landstrasser_Hauptstrasse!E332)</f>
        <v>16.993333333333332</v>
      </c>
      <c r="F332" s="215">
        <f>SUM(Paniglgasse:Landstrasser_Hauptstrasse!F332)</f>
        <v>16.383333333333329</v>
      </c>
      <c r="G332" s="215">
        <f>SUM(Paniglgasse:Landstrasser_Hauptstrasse!G332)</f>
        <v>17.173333333333332</v>
      </c>
      <c r="H332" s="215">
        <f>SUM(Paniglgasse:Landstrasser_Hauptstrasse!H332)</f>
        <v>16.223333333333329</v>
      </c>
      <c r="I332" s="215">
        <f>SUM(Paniglgasse:Landstrasser_Hauptstrasse!I332)</f>
        <v>16.59333333333333</v>
      </c>
      <c r="J332" s="215">
        <f>SUM(Paniglgasse:Landstrasser_Hauptstrasse!J332)</f>
        <v>17.223333333333329</v>
      </c>
      <c r="K332" s="215">
        <f>SUM(Paniglgasse:Landstrasser_Hauptstrasse!K332)</f>
        <v>16.323333333333331</v>
      </c>
      <c r="L332" s="215">
        <f>SUM(Paniglgasse:Landstrasser_Hauptstrasse!L332)</f>
        <v>16.603333333333332</v>
      </c>
      <c r="M332" s="215">
        <f>SUM(Paniglgasse:Landstrasser_Hauptstrasse!M332)</f>
        <v>13.186666666666669</v>
      </c>
      <c r="N332" s="215">
        <f>SUM(Paniglgasse:Landstrasser_Hauptstrasse!N332)</f>
        <v>12.856666666666669</v>
      </c>
      <c r="O332" s="215">
        <f>SUM(Paniglgasse:Landstrasser_Hauptstrasse!O332)</f>
        <v>12.88666666666667</v>
      </c>
      <c r="P332" s="215">
        <f>SUM(Paniglgasse:Landstrasser_Hauptstrasse!P332)</f>
        <v>13.33666666666667</v>
      </c>
      <c r="Q332" s="215">
        <f>SUM(Paniglgasse:Landstrasser_Hauptstrasse!Q332)</f>
        <v>13.06666666666667</v>
      </c>
      <c r="R332" s="215">
        <f>SUM(Paniglgasse:Landstrasser_Hauptstrasse!R332)</f>
        <v>17.283333333333331</v>
      </c>
      <c r="S332" s="215">
        <f>SUM(Paniglgasse:Landstrasser_Hauptstrasse!S332)</f>
        <v>16.513333333333332</v>
      </c>
      <c r="T332" s="215">
        <f>SUM(Paniglgasse:Landstrasser_Hauptstrasse!T332)</f>
        <v>16.073333333333331</v>
      </c>
      <c r="U332" s="215">
        <f>SUM(Paniglgasse:Landstrasser_Hauptstrasse!U332)</f>
        <v>17.20333333333333</v>
      </c>
      <c r="V332" s="215">
        <f>SUM(Paniglgasse:Landstrasser_Hauptstrasse!V332)</f>
        <v>17.09333333333333</v>
      </c>
      <c r="W332" s="215">
        <f>SUM(Paniglgasse:Landstrasser_Hauptstrasse!W332)</f>
        <v>16.853333333333332</v>
      </c>
      <c r="X332" s="215">
        <f>SUM(Paniglgasse:Landstrasser_Hauptstrasse!X332)</f>
        <v>17.033333333333331</v>
      </c>
      <c r="Y332" s="215">
        <f>SUM(Paniglgasse:Landstrasser_Hauptstrasse!Y332)</f>
        <v>16.213333333333331</v>
      </c>
      <c r="Z332" s="215">
        <f>SUM(Paniglgasse:Landstrasser_Hauptstrasse!Z332)</f>
        <v>13.116666666666669</v>
      </c>
      <c r="AA332" s="215">
        <f>SUM(Paniglgasse:Landstrasser_Hauptstrasse!AA332)</f>
        <v>13.66666666666667</v>
      </c>
      <c r="AB332" s="215">
        <f>SUM(Paniglgasse:Landstrasser_Hauptstrasse!AB332)</f>
        <v>13.526666666666669</v>
      </c>
      <c r="AC332" s="215">
        <f>SUM(Paniglgasse:Landstrasser_Hauptstrasse!AC332)</f>
        <v>12.97666666666667</v>
      </c>
      <c r="AD332" s="215">
        <f>SUM(Paniglgasse:Landstrasser_Hauptstrasse!AD332)</f>
        <v>13.536666666666669</v>
      </c>
      <c r="AE332" s="215">
        <f>SUM(Paniglgasse:Landstrasser_Hauptstrasse!AE332)</f>
        <v>16.603333333333332</v>
      </c>
      <c r="AF332" s="215">
        <f>SUM(Paniglgasse:Landstrasser_Hauptstrasse!AF332)</f>
        <v>16.043333333333329</v>
      </c>
      <c r="AG332" s="215">
        <f>SUM(Paniglgasse:Landstrasser_Hauptstrasse!AG332)</f>
        <v>16.143333333333331</v>
      </c>
      <c r="AH332" s="215">
        <f>SUM(Paniglgasse:Landstrasser_Hauptstrasse!AH332)</f>
        <v>16.36333333333333</v>
      </c>
      <c r="AI332" s="215">
        <f>SUM(Paniglgasse:Landstrasser_Hauptstrasse!AI332)</f>
        <v>17.083333333333329</v>
      </c>
      <c r="AJ332" s="215">
        <f>SUM(Paniglgasse:Landstrasser_Hauptstrasse!AJ332)</f>
        <v>16.723333333333329</v>
      </c>
      <c r="AK332" s="215">
        <f>SUM(Paniglgasse:Landstrasser_Hauptstrasse!AK332)</f>
        <v>16.95333333333333</v>
      </c>
      <c r="AL332" s="215">
        <f>SUM(Paniglgasse:Landstrasser_Hauptstrasse!AL332)</f>
        <v>16.70333333333333</v>
      </c>
      <c r="AM332" s="215">
        <f>SUM(Paniglgasse:Landstrasser_Hauptstrasse!AM332)</f>
        <v>12.946666666666669</v>
      </c>
      <c r="AN332" s="215">
        <f>SUM(Paniglgasse:Landstrasser_Hauptstrasse!AN332)</f>
        <v>13.116666666666669</v>
      </c>
      <c r="AO332" s="215">
        <f>SUM(Paniglgasse:Landstrasser_Hauptstrasse!AO332)</f>
        <v>13.13666666666667</v>
      </c>
      <c r="AP332" s="215">
        <f>SUM(Paniglgasse:Landstrasser_Hauptstrasse!AP332)</f>
        <v>12.876666666666669</v>
      </c>
      <c r="AQ332" s="215">
        <f>SUM(Paniglgasse:Landstrasser_Hauptstrasse!AQ332)</f>
        <v>13.256666666666669</v>
      </c>
      <c r="AR332" s="215">
        <f>SUM(Paniglgasse:Landstrasser_Hauptstrasse!AR332)</f>
        <v>17.033333333333331</v>
      </c>
      <c r="AS332" s="215">
        <f>SUM(Paniglgasse:Landstrasser_Hauptstrasse!AS332)</f>
        <v>16.61333333333333</v>
      </c>
      <c r="AT332" s="215">
        <f>SUM(Paniglgasse:Landstrasser_Hauptstrasse!AT332)</f>
        <v>16.18333333333333</v>
      </c>
      <c r="AU332" s="215">
        <f>SUM(Paniglgasse:Landstrasser_Hauptstrasse!AU332)</f>
        <v>17.173333333333332</v>
      </c>
      <c r="AV332" s="215">
        <f>SUM(Paniglgasse:Landstrasser_Hauptstrasse!AV332)</f>
        <v>16.783333333333331</v>
      </c>
      <c r="AW332" s="215">
        <f>SUM(Paniglgasse:Landstrasser_Hauptstrasse!AW332)</f>
        <v>16.063333333333329</v>
      </c>
      <c r="AX332" s="215">
        <f>SUM(Paniglgasse:Landstrasser_Hauptstrasse!AX332)</f>
        <v>16.68333333333333</v>
      </c>
      <c r="AY332" s="215">
        <f>SUM(Paniglgasse:Landstrasser_Hauptstrasse!AY332)</f>
        <v>16.34333333333333</v>
      </c>
      <c r="AZ332" s="215">
        <f>SUM(Paniglgasse:Landstrasser_Hauptstrasse!AZ332)</f>
        <v>12.97666666666667</v>
      </c>
      <c r="BA332" s="215">
        <f>SUM(Paniglgasse:Landstrasser_Hauptstrasse!BA332)</f>
        <v>13.266666666666669</v>
      </c>
      <c r="BB332" s="215">
        <f>SUM(Paniglgasse:Landstrasser_Hauptstrasse!BB332)</f>
        <v>13.446666666666669</v>
      </c>
      <c r="BC332" s="215">
        <f>SUM(Paniglgasse:Landstrasser_Hauptstrasse!BC332)</f>
        <v>13.07666666666667</v>
      </c>
      <c r="BD332" s="215">
        <f>SUM(Paniglgasse:Landstrasser_Hauptstrasse!BD332)</f>
        <v>13.24666666666667</v>
      </c>
      <c r="BE332" s="271"/>
      <c r="BF332" s="163">
        <f>SUM(E332:H332)</f>
        <v>66.773333333333326</v>
      </c>
      <c r="BG332" s="77">
        <f>SUM(I332:L332)</f>
        <v>66.743333333333325</v>
      </c>
      <c r="BH332" s="77">
        <f>SUM(M332:Q332)</f>
        <v>65.333333333333343</v>
      </c>
      <c r="BI332" s="77">
        <f>SUM(R332:U332)</f>
        <v>67.073333333333323</v>
      </c>
      <c r="BJ332" s="77">
        <f>SUM(V332:Y332)</f>
        <v>67.193333333333328</v>
      </c>
      <c r="BK332" s="77">
        <f>SUM(Z332:AD332)</f>
        <v>66.823333333333352</v>
      </c>
      <c r="BL332" s="77">
        <f>SUM(AE332:AH332)</f>
        <v>65.153333333333322</v>
      </c>
      <c r="BM332" s="77">
        <f>SUM(AI332:AL332)</f>
        <v>67.463333333333324</v>
      </c>
      <c r="BN332" s="77">
        <f>SUM(AM332:AQ332)</f>
        <v>65.333333333333357</v>
      </c>
      <c r="BO332" s="77">
        <f>SUM(AR332:AU332)</f>
        <v>67.00333333333333</v>
      </c>
      <c r="BP332" s="77">
        <f>SUM(AV332:AY332)</f>
        <v>65.873333333333321</v>
      </c>
      <c r="BQ332" s="77">
        <f>SUM(AZ332:BD332)</f>
        <v>66.01333333333335</v>
      </c>
      <c r="BR332" s="157">
        <f>SUM(BF332:BQ332)</f>
        <v>796.78</v>
      </c>
      <c r="BS332" s="77">
        <f>SUM(BF332:BH332)</f>
        <v>198.85</v>
      </c>
      <c r="BT332" s="77">
        <f>SUM(BI332:BK332)</f>
        <v>201.09</v>
      </c>
      <c r="BU332" s="77">
        <f>SUM(BL332:BN332)</f>
        <v>197.95</v>
      </c>
      <c r="BV332" s="77">
        <f>SUM(BO332:BQ332)</f>
        <v>198.89000000000001</v>
      </c>
      <c r="BW332" s="77">
        <f>SUM(BF332:BK332)</f>
        <v>399.93999999999994</v>
      </c>
      <c r="BX332" s="77">
        <f>SUM(BL332:BQ332)</f>
        <v>396.84000000000003</v>
      </c>
      <c r="BY332" s="77">
        <f>IF(Info!$O$3="Q1",$BS332,IF(Info!$O$3="Q2",$BS332+$BT332,IF(Info!$O$3="Q3",$BS332+$BT332+$BU332,$BR332)))</f>
        <v>198.85</v>
      </c>
      <c r="BZ332" s="77">
        <f>IF(Info!$O$3="Q1",$BS332,IF(Info!$O$3="Q2",$BT332,IF(Info!$O$3="Q3",$BU332,$BV332)))</f>
        <v>198.85</v>
      </c>
      <c r="CA332" s="49"/>
    </row>
    <row r="333" spans="1:79" x14ac:dyDescent="0.3">
      <c r="A333" s="282"/>
      <c r="B333" s="160" t="s">
        <v>360</v>
      </c>
      <c r="C333" s="275"/>
      <c r="D333" s="161">
        <f>SUM(E333:BD333)</f>
        <v>8218.92</v>
      </c>
      <c r="E333" s="278">
        <f t="shared" ref="E333:AJ333" si="514">SUM(E329:E332)</f>
        <v>173.59666666666666</v>
      </c>
      <c r="F333" s="278">
        <f t="shared" si="514"/>
        <v>167.10666666666665</v>
      </c>
      <c r="G333" s="278">
        <f t="shared" si="514"/>
        <v>162.33666666666664</v>
      </c>
      <c r="H333" s="278">
        <f t="shared" si="514"/>
        <v>167.98666666666665</v>
      </c>
      <c r="I333" s="278">
        <f t="shared" si="514"/>
        <v>165.27666666666667</v>
      </c>
      <c r="J333" s="278">
        <f t="shared" si="514"/>
        <v>177.41666666666666</v>
      </c>
      <c r="K333" s="278">
        <f t="shared" si="514"/>
        <v>165.67666666666665</v>
      </c>
      <c r="L333" s="278">
        <f t="shared" si="514"/>
        <v>173.96666666666667</v>
      </c>
      <c r="M333" s="278">
        <f t="shared" si="514"/>
        <v>140.29333333333332</v>
      </c>
      <c r="N333" s="278">
        <f t="shared" si="514"/>
        <v>139.36333333333334</v>
      </c>
      <c r="O333" s="278">
        <f t="shared" si="514"/>
        <v>128.89333333333332</v>
      </c>
      <c r="P333" s="278">
        <f t="shared" si="514"/>
        <v>133.64333333333335</v>
      </c>
      <c r="Q333" s="278">
        <f t="shared" si="514"/>
        <v>137.96333333333334</v>
      </c>
      <c r="R333" s="278">
        <f t="shared" si="514"/>
        <v>166.26666666666668</v>
      </c>
      <c r="S333" s="278">
        <f t="shared" si="514"/>
        <v>167.97666666666666</v>
      </c>
      <c r="T333" s="278">
        <f t="shared" si="514"/>
        <v>162.87666666666667</v>
      </c>
      <c r="U333" s="278">
        <f t="shared" si="514"/>
        <v>176.49666666666664</v>
      </c>
      <c r="V333" s="278">
        <f t="shared" si="514"/>
        <v>176.02666666666667</v>
      </c>
      <c r="W333" s="278">
        <f t="shared" si="514"/>
        <v>179.10666666666665</v>
      </c>
      <c r="X333" s="278">
        <f t="shared" si="514"/>
        <v>168.57666666666668</v>
      </c>
      <c r="Y333" s="278">
        <f t="shared" si="514"/>
        <v>165.93666666666667</v>
      </c>
      <c r="Z333" s="278">
        <f t="shared" si="514"/>
        <v>134.64333333333335</v>
      </c>
      <c r="AA333" s="278">
        <f t="shared" si="514"/>
        <v>140.44333333333333</v>
      </c>
      <c r="AB333" s="278">
        <f t="shared" si="514"/>
        <v>132.95333333333332</v>
      </c>
      <c r="AC333" s="278">
        <f t="shared" si="514"/>
        <v>137.47333333333333</v>
      </c>
      <c r="AD333" s="278">
        <f t="shared" si="514"/>
        <v>136.68333333333334</v>
      </c>
      <c r="AE333" s="278">
        <f t="shared" si="514"/>
        <v>178.18666666666664</v>
      </c>
      <c r="AF333" s="278">
        <f t="shared" si="514"/>
        <v>170.49666666666664</v>
      </c>
      <c r="AG333" s="278">
        <f t="shared" si="514"/>
        <v>167.40666666666664</v>
      </c>
      <c r="AH333" s="278">
        <f t="shared" si="514"/>
        <v>167.99666666666667</v>
      </c>
      <c r="AI333" s="278">
        <f t="shared" si="514"/>
        <v>172.20666666666665</v>
      </c>
      <c r="AJ333" s="278">
        <f t="shared" si="514"/>
        <v>168.17666666666665</v>
      </c>
      <c r="AK333" s="278">
        <f t="shared" ref="AK333:BP333" si="515">SUM(AK329:AK332)</f>
        <v>177.43666666666667</v>
      </c>
      <c r="AL333" s="278">
        <f t="shared" si="515"/>
        <v>170.41666666666663</v>
      </c>
      <c r="AM333" s="278">
        <f t="shared" si="515"/>
        <v>140.24333333333334</v>
      </c>
      <c r="AN333" s="278">
        <f t="shared" si="515"/>
        <v>142.63333333333333</v>
      </c>
      <c r="AO333" s="278">
        <f t="shared" si="515"/>
        <v>136.86333333333334</v>
      </c>
      <c r="AP333" s="278">
        <f t="shared" si="515"/>
        <v>133.77333333333334</v>
      </c>
      <c r="AQ333" s="278">
        <f t="shared" si="515"/>
        <v>132.73333333333332</v>
      </c>
      <c r="AR333" s="278">
        <f t="shared" si="515"/>
        <v>175.61666666666665</v>
      </c>
      <c r="AS333" s="278">
        <f t="shared" si="515"/>
        <v>181.89666666666665</v>
      </c>
      <c r="AT333" s="278">
        <f t="shared" si="515"/>
        <v>176.95666666666665</v>
      </c>
      <c r="AU333" s="278">
        <f t="shared" si="515"/>
        <v>178.36666666666667</v>
      </c>
      <c r="AV333" s="278">
        <f t="shared" si="515"/>
        <v>167.13666666666666</v>
      </c>
      <c r="AW333" s="278">
        <f t="shared" si="515"/>
        <v>168.13666666666666</v>
      </c>
      <c r="AX333" s="278">
        <f t="shared" si="515"/>
        <v>174.62666666666667</v>
      </c>
      <c r="AY333" s="278">
        <f t="shared" si="515"/>
        <v>179.19666666666669</v>
      </c>
      <c r="AZ333" s="278">
        <f t="shared" si="515"/>
        <v>136.30333333333331</v>
      </c>
      <c r="BA333" s="278">
        <f t="shared" si="515"/>
        <v>132.24333333333334</v>
      </c>
      <c r="BB333" s="278">
        <f t="shared" si="515"/>
        <v>140.71333333333334</v>
      </c>
      <c r="BC333" s="278">
        <f t="shared" si="515"/>
        <v>137.98333333333335</v>
      </c>
      <c r="BD333" s="278">
        <f t="shared" si="515"/>
        <v>132.19333333333333</v>
      </c>
      <c r="BE333" s="271"/>
      <c r="BF333" s="162">
        <f>SUM(E333:H333)</f>
        <v>671.02666666666664</v>
      </c>
      <c r="BG333" s="157">
        <f>SUM(I333:L333)</f>
        <v>682.3366666666667</v>
      </c>
      <c r="BH333" s="157">
        <f>SUM(M333:Q333)</f>
        <v>680.15666666666664</v>
      </c>
      <c r="BI333" s="157">
        <f>SUM(R333:U333)</f>
        <v>673.61666666666667</v>
      </c>
      <c r="BJ333" s="157">
        <f>SUM(V333:Y333)</f>
        <v>689.64666666666676</v>
      </c>
      <c r="BK333" s="157">
        <f>SUM(Z333:AD333)</f>
        <v>682.19666666666672</v>
      </c>
      <c r="BL333" s="157">
        <f>SUM(AE333:AH333)</f>
        <v>684.08666666666659</v>
      </c>
      <c r="BM333" s="157">
        <f>SUM(AI333:AL333)</f>
        <v>688.23666666666657</v>
      </c>
      <c r="BN333" s="157">
        <f>SUM(AM333:AQ333)</f>
        <v>686.24666666666667</v>
      </c>
      <c r="BO333" s="157">
        <f>SUM(AR333:AU333)</f>
        <v>712.8366666666667</v>
      </c>
      <c r="BP333" s="157">
        <f>SUM(AV333:AY333)</f>
        <v>689.09666666666669</v>
      </c>
      <c r="BQ333" s="157">
        <f>SUM(AZ333:BD333)</f>
        <v>679.43666666666672</v>
      </c>
      <c r="BR333" s="157">
        <f>SUM(BF333:BQ333)</f>
        <v>8218.9200000000019</v>
      </c>
      <c r="BS333" s="157">
        <f>SUM(BF333:BH333)</f>
        <v>2033.52</v>
      </c>
      <c r="BT333" s="157">
        <f>SUM(BI333:BK333)</f>
        <v>2045.46</v>
      </c>
      <c r="BU333" s="157">
        <f>SUM(BL333:BN333)</f>
        <v>2058.5699999999997</v>
      </c>
      <c r="BV333" s="157">
        <f>SUM(BO333:BQ333)</f>
        <v>2081.37</v>
      </c>
      <c r="BW333" s="157">
        <f>SUM(BF333:BK333)</f>
        <v>4078.9800000000005</v>
      </c>
      <c r="BX333" s="157">
        <f>SUM(BL333:BQ333)</f>
        <v>4139.9399999999996</v>
      </c>
      <c r="BY333" s="157">
        <f>IF(Info!$O$3="Q1",$BS333,IF(Info!$O$3="Q2",$BS333+$BT333,IF(Info!$O$3="Q3",$BS333+$BT333+$BU333,$BR333)))</f>
        <v>2033.52</v>
      </c>
      <c r="BZ333" s="157">
        <f>IF(Info!$O$3="Q1",$BS333,IF(Info!$O$3="Q2",$BT333,IF(Info!$O$3="Q3",$BU333,$BV333)))</f>
        <v>2033.52</v>
      </c>
      <c r="CA333" s="49"/>
    </row>
    <row r="334" spans="1:79" ht="15.6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x14ac:dyDescent="0.3">
      <c r="A335" s="269"/>
      <c r="B335" s="78" t="s">
        <v>362</v>
      </c>
      <c r="C335" s="275"/>
      <c r="D335" s="161">
        <f>SUM(E335:BD335)</f>
        <v>9837.0700000000033</v>
      </c>
      <c r="E335" s="215">
        <f>SUM(Paniglgasse:Landstrasser_Hauptstrasse!E335)</f>
        <v>188.62666666666667</v>
      </c>
      <c r="F335" s="215">
        <f>SUM(Paniglgasse:Landstrasser_Hauptstrasse!F335)</f>
        <v>221.96666666666667</v>
      </c>
      <c r="G335" s="215">
        <f>SUM(Paniglgasse:Landstrasser_Hauptstrasse!G335)</f>
        <v>187.95666666666668</v>
      </c>
      <c r="H335" s="215">
        <f>SUM(Paniglgasse:Landstrasser_Hauptstrasse!H335)</f>
        <v>205.14666666666668</v>
      </c>
      <c r="I335" s="215">
        <f>SUM(Paniglgasse:Landstrasser_Hauptstrasse!I335)</f>
        <v>204.43666666666667</v>
      </c>
      <c r="J335" s="215">
        <f>SUM(Paniglgasse:Landstrasser_Hauptstrasse!J335)</f>
        <v>222.47666666666669</v>
      </c>
      <c r="K335" s="215">
        <f>SUM(Paniglgasse:Landstrasser_Hauptstrasse!K335)</f>
        <v>206.19666666666666</v>
      </c>
      <c r="L335" s="215">
        <f>SUM(Paniglgasse:Landstrasser_Hauptstrasse!L335)</f>
        <v>200.05666666666667</v>
      </c>
      <c r="M335" s="215">
        <f>SUM(Paniglgasse:Landstrasser_Hauptstrasse!M335)</f>
        <v>162.43333333333334</v>
      </c>
      <c r="N335" s="215">
        <f>SUM(Paniglgasse:Landstrasser_Hauptstrasse!N335)</f>
        <v>167.40333333333334</v>
      </c>
      <c r="O335" s="215">
        <f>SUM(Paniglgasse:Landstrasser_Hauptstrasse!O335)</f>
        <v>177.76333333333335</v>
      </c>
      <c r="P335" s="215">
        <f>SUM(Paniglgasse:Landstrasser_Hauptstrasse!P335)</f>
        <v>155.94333333333333</v>
      </c>
      <c r="Q335" s="215">
        <f>SUM(Paniglgasse:Landstrasser_Hauptstrasse!Q335)</f>
        <v>148.82333333333335</v>
      </c>
      <c r="R335" s="215">
        <f>SUM(Paniglgasse:Landstrasser_Hauptstrasse!R335)</f>
        <v>214.98666666666668</v>
      </c>
      <c r="S335" s="215">
        <f>SUM(Paniglgasse:Landstrasser_Hauptstrasse!S335)</f>
        <v>198.34666666666666</v>
      </c>
      <c r="T335" s="215">
        <f>SUM(Paniglgasse:Landstrasser_Hauptstrasse!T335)</f>
        <v>212.90666666666667</v>
      </c>
      <c r="U335" s="215">
        <f>SUM(Paniglgasse:Landstrasser_Hauptstrasse!U335)</f>
        <v>208.97666666666669</v>
      </c>
      <c r="V335" s="215">
        <f>SUM(Paniglgasse:Landstrasser_Hauptstrasse!V335)</f>
        <v>214.34666666666669</v>
      </c>
      <c r="W335" s="215">
        <f>SUM(Paniglgasse:Landstrasser_Hauptstrasse!W335)</f>
        <v>212.98666666666668</v>
      </c>
      <c r="X335" s="215">
        <f>SUM(Paniglgasse:Landstrasser_Hauptstrasse!X335)</f>
        <v>197.88666666666666</v>
      </c>
      <c r="Y335" s="215">
        <f>SUM(Paniglgasse:Landstrasser_Hauptstrasse!Y335)</f>
        <v>187.07666666666665</v>
      </c>
      <c r="Z335" s="215">
        <f>SUM(Paniglgasse:Landstrasser_Hauptstrasse!Z335)</f>
        <v>164.71333333333334</v>
      </c>
      <c r="AA335" s="215">
        <f>SUM(Paniglgasse:Landstrasser_Hauptstrasse!AA335)</f>
        <v>172.74333333333334</v>
      </c>
      <c r="AB335" s="215">
        <f>SUM(Paniglgasse:Landstrasser_Hauptstrasse!AB335)</f>
        <v>153.58333333333334</v>
      </c>
      <c r="AC335" s="215">
        <f>SUM(Paniglgasse:Landstrasser_Hauptstrasse!AC335)</f>
        <v>171.70333333333335</v>
      </c>
      <c r="AD335" s="215">
        <f>SUM(Paniglgasse:Landstrasser_Hauptstrasse!AD335)</f>
        <v>162.27333333333334</v>
      </c>
      <c r="AE335" s="215">
        <f>SUM(Paniglgasse:Landstrasser_Hauptstrasse!AE335)</f>
        <v>211.49666666666667</v>
      </c>
      <c r="AF335" s="215">
        <f>SUM(Paniglgasse:Landstrasser_Hauptstrasse!AF335)</f>
        <v>209.10666666666668</v>
      </c>
      <c r="AG335" s="215">
        <f>SUM(Paniglgasse:Landstrasser_Hauptstrasse!AG335)</f>
        <v>215.84666666666669</v>
      </c>
      <c r="AH335" s="215">
        <f>SUM(Paniglgasse:Landstrasser_Hauptstrasse!AH335)</f>
        <v>187.78666666666666</v>
      </c>
      <c r="AI335" s="215">
        <f>SUM(Paniglgasse:Landstrasser_Hauptstrasse!AI335)</f>
        <v>214.52666666666667</v>
      </c>
      <c r="AJ335" s="215">
        <f>SUM(Paniglgasse:Landstrasser_Hauptstrasse!AJ335)</f>
        <v>202.57666666666665</v>
      </c>
      <c r="AK335" s="215">
        <f>SUM(Paniglgasse:Landstrasser_Hauptstrasse!AK335)</f>
        <v>196.41666666666669</v>
      </c>
      <c r="AL335" s="215">
        <f>SUM(Paniglgasse:Landstrasser_Hauptstrasse!AL335)</f>
        <v>187.05666666666667</v>
      </c>
      <c r="AM335" s="215">
        <f>SUM(Paniglgasse:Landstrasser_Hauptstrasse!AM335)</f>
        <v>154.31333333333333</v>
      </c>
      <c r="AN335" s="215">
        <f>SUM(Paniglgasse:Landstrasser_Hauptstrasse!AN335)</f>
        <v>149.59333333333333</v>
      </c>
      <c r="AO335" s="215">
        <f>SUM(Paniglgasse:Landstrasser_Hauptstrasse!AO335)</f>
        <v>176.33333333333334</v>
      </c>
      <c r="AP335" s="215">
        <f>SUM(Paniglgasse:Landstrasser_Hauptstrasse!AP335)</f>
        <v>163.79333333333335</v>
      </c>
      <c r="AQ335" s="215">
        <f>SUM(Paniglgasse:Landstrasser_Hauptstrasse!AQ335)</f>
        <v>178.00333333333333</v>
      </c>
      <c r="AR335" s="215">
        <f>SUM(Paniglgasse:Landstrasser_Hauptstrasse!AR335)</f>
        <v>205.77666666666667</v>
      </c>
      <c r="AS335" s="215">
        <f>SUM(Paniglgasse:Landstrasser_Hauptstrasse!AS335)</f>
        <v>194.91666666666669</v>
      </c>
      <c r="AT335" s="215">
        <f>SUM(Paniglgasse:Landstrasser_Hauptstrasse!AT335)</f>
        <v>213.66666666666669</v>
      </c>
      <c r="AU335" s="215">
        <f>SUM(Paniglgasse:Landstrasser_Hauptstrasse!AU335)</f>
        <v>192.58666666666667</v>
      </c>
      <c r="AV335" s="215">
        <f>SUM(Paniglgasse:Landstrasser_Hauptstrasse!AV335)</f>
        <v>198.80666666666667</v>
      </c>
      <c r="AW335" s="215">
        <f>SUM(Paniglgasse:Landstrasser_Hauptstrasse!AW335)</f>
        <v>214.69666666666666</v>
      </c>
      <c r="AX335" s="215">
        <f>SUM(Paniglgasse:Landstrasser_Hauptstrasse!AX335)</f>
        <v>217.88666666666666</v>
      </c>
      <c r="AY335" s="215">
        <f>SUM(Paniglgasse:Landstrasser_Hauptstrasse!AY335)</f>
        <v>197.86666666666667</v>
      </c>
      <c r="AZ335" s="215">
        <f>SUM(Paniglgasse:Landstrasser_Hauptstrasse!AZ335)</f>
        <v>152.06333333333333</v>
      </c>
      <c r="BA335" s="215">
        <f>SUM(Paniglgasse:Landstrasser_Hauptstrasse!BA335)</f>
        <v>159.37333333333333</v>
      </c>
      <c r="BB335" s="215">
        <f>SUM(Paniglgasse:Landstrasser_Hauptstrasse!BB335)</f>
        <v>175.01333333333335</v>
      </c>
      <c r="BC335" s="215">
        <f>SUM(Paniglgasse:Landstrasser_Hauptstrasse!BC335)</f>
        <v>170.63333333333333</v>
      </c>
      <c r="BD335" s="215">
        <f>SUM(Paniglgasse:Landstrasser_Hauptstrasse!BD335)</f>
        <v>175.17333333333335</v>
      </c>
      <c r="BE335" s="271"/>
      <c r="BF335" s="163">
        <f>SUM(E335:H335)</f>
        <v>803.69666666666672</v>
      </c>
      <c r="BG335" s="77">
        <f>SUM(I335:L335)</f>
        <v>833.16666666666674</v>
      </c>
      <c r="BH335" s="77">
        <f>SUM(M335:Q335)</f>
        <v>812.36666666666667</v>
      </c>
      <c r="BI335" s="77">
        <f>SUM(R335:U335)</f>
        <v>835.2166666666667</v>
      </c>
      <c r="BJ335" s="77">
        <f>SUM(V335:Y335)</f>
        <v>812.29666666666662</v>
      </c>
      <c r="BK335" s="77">
        <f>SUM(Z335:AD335)</f>
        <v>825.01666666666677</v>
      </c>
      <c r="BL335" s="77">
        <f>SUM(AE335:AH335)</f>
        <v>824.23666666666668</v>
      </c>
      <c r="BM335" s="77">
        <f>SUM(AI335:AL335)</f>
        <v>800.5766666666666</v>
      </c>
      <c r="BN335" s="77">
        <f>SUM(AM335:AQ335)</f>
        <v>822.03666666666663</v>
      </c>
      <c r="BO335" s="77">
        <f>SUM(AR335:AU335)</f>
        <v>806.94666666666683</v>
      </c>
      <c r="BP335" s="77">
        <f>SUM(AV335:AY335)</f>
        <v>829.25666666666666</v>
      </c>
      <c r="BQ335" s="77">
        <f>SUM(AZ335:BD335)</f>
        <v>832.25666666666666</v>
      </c>
      <c r="BR335" s="157">
        <f>SUM(BF335:BQ335)</f>
        <v>9837.07</v>
      </c>
      <c r="BS335" s="77">
        <f>SUM(BF335:BH335)</f>
        <v>2449.23</v>
      </c>
      <c r="BT335" s="77">
        <f>SUM(BI335:BK335)</f>
        <v>2472.5300000000002</v>
      </c>
      <c r="BU335" s="77">
        <f>SUM(BL335:BN335)</f>
        <v>2446.85</v>
      </c>
      <c r="BV335" s="77">
        <f>SUM(BO335:BQ335)</f>
        <v>2468.46</v>
      </c>
      <c r="BW335" s="77">
        <f>SUM(BF335:BK335)</f>
        <v>4921.76</v>
      </c>
      <c r="BX335" s="77">
        <f>SUM(BL335:BQ335)</f>
        <v>4915.3099999999995</v>
      </c>
      <c r="BY335" s="77">
        <f>IF(Info!$O$3="Q1",$BS335,IF(Info!$O$3="Q2",$BS335+$BT335,IF(Info!$O$3="Q3",$BS335+$BT335+$BU335,$BR335)))</f>
        <v>2449.23</v>
      </c>
      <c r="BZ335" s="77">
        <f>IF(Info!$O$3="Q1",$BS335,IF(Info!$O$3="Q2",$BT335,IF(Info!$O$3="Q3",$BU335,$BV335)))</f>
        <v>2449.23</v>
      </c>
      <c r="CA335" s="49"/>
    </row>
    <row r="336" spans="1:79" x14ac:dyDescent="0.3">
      <c r="A336" s="269"/>
      <c r="B336" s="78" t="s">
        <v>363</v>
      </c>
      <c r="C336" s="275"/>
      <c r="D336" s="161">
        <f>SUM(E336:BD336)</f>
        <v>0</v>
      </c>
      <c r="E336" s="215">
        <f>SUM(Paniglgasse:Landstrasser_Hauptstrasse!E336)</f>
        <v>0</v>
      </c>
      <c r="F336" s="215">
        <f>SUM(Paniglgasse:Landstrasser_Hauptstrasse!F336)</f>
        <v>0</v>
      </c>
      <c r="G336" s="215">
        <f>SUM(Paniglgasse:Landstrasser_Hauptstrasse!G336)</f>
        <v>0</v>
      </c>
      <c r="H336" s="215">
        <f>SUM(Paniglgasse:Landstrasser_Hauptstrasse!H336)</f>
        <v>0</v>
      </c>
      <c r="I336" s="215">
        <f>SUM(Paniglgasse:Landstrasser_Hauptstrasse!I336)</f>
        <v>0</v>
      </c>
      <c r="J336" s="215">
        <f>SUM(Paniglgasse:Landstrasser_Hauptstrasse!J336)</f>
        <v>0</v>
      </c>
      <c r="K336" s="215">
        <f>SUM(Paniglgasse:Landstrasser_Hauptstrasse!K336)</f>
        <v>0</v>
      </c>
      <c r="L336" s="215">
        <f>SUM(Paniglgasse:Landstrasser_Hauptstrasse!L336)</f>
        <v>0</v>
      </c>
      <c r="M336" s="215">
        <f>SUM(Paniglgasse:Landstrasser_Hauptstrasse!M336)</f>
        <v>0</v>
      </c>
      <c r="N336" s="215">
        <f>SUM(Paniglgasse:Landstrasser_Hauptstrasse!N336)</f>
        <v>0</v>
      </c>
      <c r="O336" s="215">
        <f>SUM(Paniglgasse:Landstrasser_Hauptstrasse!O336)</f>
        <v>0</v>
      </c>
      <c r="P336" s="215">
        <f>SUM(Paniglgasse:Landstrasser_Hauptstrasse!P336)</f>
        <v>0</v>
      </c>
      <c r="Q336" s="215">
        <f>SUM(Paniglgasse:Landstrasser_Hauptstrasse!Q336)</f>
        <v>0</v>
      </c>
      <c r="R336" s="215">
        <f>SUM(Paniglgasse:Landstrasser_Hauptstrasse!R336)</f>
        <v>0</v>
      </c>
      <c r="S336" s="215">
        <f>SUM(Paniglgasse:Landstrasser_Hauptstrasse!S336)</f>
        <v>0</v>
      </c>
      <c r="T336" s="215">
        <f>SUM(Paniglgasse:Landstrasser_Hauptstrasse!T336)</f>
        <v>0</v>
      </c>
      <c r="U336" s="215">
        <f>SUM(Paniglgasse:Landstrasser_Hauptstrasse!U336)</f>
        <v>0</v>
      </c>
      <c r="V336" s="215">
        <f>SUM(Paniglgasse:Landstrasser_Hauptstrasse!V336)</f>
        <v>0</v>
      </c>
      <c r="W336" s="215">
        <f>SUM(Paniglgasse:Landstrasser_Hauptstrasse!W336)</f>
        <v>0</v>
      </c>
      <c r="X336" s="215">
        <f>SUM(Paniglgasse:Landstrasser_Hauptstrasse!X336)</f>
        <v>0</v>
      </c>
      <c r="Y336" s="215">
        <f>SUM(Paniglgasse:Landstrasser_Hauptstrasse!Y336)</f>
        <v>0</v>
      </c>
      <c r="Z336" s="215">
        <f>SUM(Paniglgasse:Landstrasser_Hauptstrasse!Z336)</f>
        <v>0</v>
      </c>
      <c r="AA336" s="215">
        <f>SUM(Paniglgasse:Landstrasser_Hauptstrasse!AA336)</f>
        <v>0</v>
      </c>
      <c r="AB336" s="215">
        <f>SUM(Paniglgasse:Landstrasser_Hauptstrasse!AB336)</f>
        <v>0</v>
      </c>
      <c r="AC336" s="215">
        <f>SUM(Paniglgasse:Landstrasser_Hauptstrasse!AC336)</f>
        <v>0</v>
      </c>
      <c r="AD336" s="215">
        <f>SUM(Paniglgasse:Landstrasser_Hauptstrasse!AD336)</f>
        <v>0</v>
      </c>
      <c r="AE336" s="215">
        <f>SUM(Paniglgasse:Landstrasser_Hauptstrasse!AE336)</f>
        <v>0</v>
      </c>
      <c r="AF336" s="215">
        <f>SUM(Paniglgasse:Landstrasser_Hauptstrasse!AF336)</f>
        <v>0</v>
      </c>
      <c r="AG336" s="215">
        <f>SUM(Paniglgasse:Landstrasser_Hauptstrasse!AG336)</f>
        <v>0</v>
      </c>
      <c r="AH336" s="215">
        <f>SUM(Paniglgasse:Landstrasser_Hauptstrasse!AH336)</f>
        <v>0</v>
      </c>
      <c r="AI336" s="215">
        <f>SUM(Paniglgasse:Landstrasser_Hauptstrasse!AI336)</f>
        <v>0</v>
      </c>
      <c r="AJ336" s="215">
        <f>SUM(Paniglgasse:Landstrasser_Hauptstrasse!AJ336)</f>
        <v>0</v>
      </c>
      <c r="AK336" s="215">
        <f>SUM(Paniglgasse:Landstrasser_Hauptstrasse!AK336)</f>
        <v>0</v>
      </c>
      <c r="AL336" s="215">
        <f>SUM(Paniglgasse:Landstrasser_Hauptstrasse!AL336)</f>
        <v>0</v>
      </c>
      <c r="AM336" s="215">
        <f>SUM(Paniglgasse:Landstrasser_Hauptstrasse!AM336)</f>
        <v>0</v>
      </c>
      <c r="AN336" s="215">
        <f>SUM(Paniglgasse:Landstrasser_Hauptstrasse!AN336)</f>
        <v>0</v>
      </c>
      <c r="AO336" s="215">
        <f>SUM(Paniglgasse:Landstrasser_Hauptstrasse!AO336)</f>
        <v>0</v>
      </c>
      <c r="AP336" s="215">
        <f>SUM(Paniglgasse:Landstrasser_Hauptstrasse!AP336)</f>
        <v>0</v>
      </c>
      <c r="AQ336" s="215">
        <f>SUM(Paniglgasse:Landstrasser_Hauptstrasse!AQ336)</f>
        <v>0</v>
      </c>
      <c r="AR336" s="215">
        <f>SUM(Paniglgasse:Landstrasser_Hauptstrasse!AR336)</f>
        <v>0</v>
      </c>
      <c r="AS336" s="215">
        <f>SUM(Paniglgasse:Landstrasser_Hauptstrasse!AS336)</f>
        <v>0</v>
      </c>
      <c r="AT336" s="215">
        <f>SUM(Paniglgasse:Landstrasser_Hauptstrasse!AT336)</f>
        <v>0</v>
      </c>
      <c r="AU336" s="215">
        <f>SUM(Paniglgasse:Landstrasser_Hauptstrasse!AU336)</f>
        <v>0</v>
      </c>
      <c r="AV336" s="215">
        <f>SUM(Paniglgasse:Landstrasser_Hauptstrasse!AV336)</f>
        <v>0</v>
      </c>
      <c r="AW336" s="215">
        <f>SUM(Paniglgasse:Landstrasser_Hauptstrasse!AW336)</f>
        <v>0</v>
      </c>
      <c r="AX336" s="215">
        <f>SUM(Paniglgasse:Landstrasser_Hauptstrasse!AX336)</f>
        <v>0</v>
      </c>
      <c r="AY336" s="215">
        <f>SUM(Paniglgasse:Landstrasser_Hauptstrasse!AY336)</f>
        <v>0</v>
      </c>
      <c r="AZ336" s="215">
        <f>SUM(Paniglgasse:Landstrasser_Hauptstrasse!AZ336)</f>
        <v>0</v>
      </c>
      <c r="BA336" s="215">
        <f>SUM(Paniglgasse:Landstrasser_Hauptstrasse!BA336)</f>
        <v>0</v>
      </c>
      <c r="BB336" s="215">
        <f>SUM(Paniglgasse:Landstrasser_Hauptstrasse!BB336)</f>
        <v>0</v>
      </c>
      <c r="BC336" s="215">
        <f>SUM(Paniglgasse:Landstrasser_Hauptstrasse!BC336)</f>
        <v>0</v>
      </c>
      <c r="BD336" s="215">
        <f>SUM(Paniglgasse:Landstrasser_Hauptstrasse!BD336)</f>
        <v>0</v>
      </c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x14ac:dyDescent="0.3">
      <c r="A337" s="282"/>
      <c r="B337" s="160" t="s">
        <v>364</v>
      </c>
      <c r="C337" s="275"/>
      <c r="D337" s="161">
        <f>SUM(E337:BD337)</f>
        <v>9837.0700000000033</v>
      </c>
      <c r="E337" s="278">
        <f t="shared" ref="E337:AJ337" si="516">SUM(E335:E336)</f>
        <v>188.62666666666667</v>
      </c>
      <c r="F337" s="278">
        <f t="shared" si="516"/>
        <v>221.96666666666667</v>
      </c>
      <c r="G337" s="278">
        <f t="shared" si="516"/>
        <v>187.95666666666668</v>
      </c>
      <c r="H337" s="278">
        <f t="shared" si="516"/>
        <v>205.14666666666668</v>
      </c>
      <c r="I337" s="278">
        <f t="shared" si="516"/>
        <v>204.43666666666667</v>
      </c>
      <c r="J337" s="278">
        <f t="shared" si="516"/>
        <v>222.47666666666669</v>
      </c>
      <c r="K337" s="278">
        <f t="shared" si="516"/>
        <v>206.19666666666666</v>
      </c>
      <c r="L337" s="278">
        <f t="shared" si="516"/>
        <v>200.05666666666667</v>
      </c>
      <c r="M337" s="278">
        <f t="shared" si="516"/>
        <v>162.43333333333334</v>
      </c>
      <c r="N337" s="278">
        <f t="shared" si="516"/>
        <v>167.40333333333334</v>
      </c>
      <c r="O337" s="278">
        <f t="shared" si="516"/>
        <v>177.76333333333335</v>
      </c>
      <c r="P337" s="278">
        <f t="shared" si="516"/>
        <v>155.94333333333333</v>
      </c>
      <c r="Q337" s="278">
        <f t="shared" si="516"/>
        <v>148.82333333333335</v>
      </c>
      <c r="R337" s="278">
        <f t="shared" si="516"/>
        <v>214.98666666666668</v>
      </c>
      <c r="S337" s="278">
        <f t="shared" si="516"/>
        <v>198.34666666666666</v>
      </c>
      <c r="T337" s="278">
        <f t="shared" si="516"/>
        <v>212.90666666666667</v>
      </c>
      <c r="U337" s="278">
        <f t="shared" si="516"/>
        <v>208.97666666666669</v>
      </c>
      <c r="V337" s="278">
        <f t="shared" si="516"/>
        <v>214.34666666666669</v>
      </c>
      <c r="W337" s="278">
        <f t="shared" si="516"/>
        <v>212.98666666666668</v>
      </c>
      <c r="X337" s="278">
        <f t="shared" si="516"/>
        <v>197.88666666666666</v>
      </c>
      <c r="Y337" s="278">
        <f t="shared" si="516"/>
        <v>187.07666666666665</v>
      </c>
      <c r="Z337" s="278">
        <f t="shared" si="516"/>
        <v>164.71333333333334</v>
      </c>
      <c r="AA337" s="278">
        <f t="shared" si="516"/>
        <v>172.74333333333334</v>
      </c>
      <c r="AB337" s="278">
        <f t="shared" si="516"/>
        <v>153.58333333333334</v>
      </c>
      <c r="AC337" s="278">
        <f t="shared" si="516"/>
        <v>171.70333333333335</v>
      </c>
      <c r="AD337" s="278">
        <f t="shared" si="516"/>
        <v>162.27333333333334</v>
      </c>
      <c r="AE337" s="278">
        <f t="shared" si="516"/>
        <v>211.49666666666667</v>
      </c>
      <c r="AF337" s="278">
        <f t="shared" si="516"/>
        <v>209.10666666666668</v>
      </c>
      <c r="AG337" s="278">
        <f t="shared" si="516"/>
        <v>215.84666666666669</v>
      </c>
      <c r="AH337" s="278">
        <f t="shared" si="516"/>
        <v>187.78666666666666</v>
      </c>
      <c r="AI337" s="278">
        <f t="shared" si="516"/>
        <v>214.52666666666667</v>
      </c>
      <c r="AJ337" s="278">
        <f t="shared" si="516"/>
        <v>202.57666666666665</v>
      </c>
      <c r="AK337" s="278">
        <f t="shared" ref="AK337:BP337" si="517">SUM(AK335:AK336)</f>
        <v>196.41666666666669</v>
      </c>
      <c r="AL337" s="278">
        <f t="shared" si="517"/>
        <v>187.05666666666667</v>
      </c>
      <c r="AM337" s="278">
        <f t="shared" si="517"/>
        <v>154.31333333333333</v>
      </c>
      <c r="AN337" s="278">
        <f t="shared" si="517"/>
        <v>149.59333333333333</v>
      </c>
      <c r="AO337" s="278">
        <f t="shared" si="517"/>
        <v>176.33333333333334</v>
      </c>
      <c r="AP337" s="278">
        <f t="shared" si="517"/>
        <v>163.79333333333335</v>
      </c>
      <c r="AQ337" s="278">
        <f t="shared" si="517"/>
        <v>178.00333333333333</v>
      </c>
      <c r="AR337" s="278">
        <f t="shared" si="517"/>
        <v>205.77666666666667</v>
      </c>
      <c r="AS337" s="278">
        <f t="shared" si="517"/>
        <v>194.91666666666669</v>
      </c>
      <c r="AT337" s="278">
        <f t="shared" si="517"/>
        <v>213.66666666666669</v>
      </c>
      <c r="AU337" s="278">
        <f t="shared" si="517"/>
        <v>192.58666666666667</v>
      </c>
      <c r="AV337" s="278">
        <f t="shared" si="517"/>
        <v>198.80666666666667</v>
      </c>
      <c r="AW337" s="278">
        <f t="shared" si="517"/>
        <v>214.69666666666666</v>
      </c>
      <c r="AX337" s="278">
        <f t="shared" si="517"/>
        <v>217.88666666666666</v>
      </c>
      <c r="AY337" s="278">
        <f t="shared" si="517"/>
        <v>197.86666666666667</v>
      </c>
      <c r="AZ337" s="278">
        <f t="shared" si="517"/>
        <v>152.06333333333333</v>
      </c>
      <c r="BA337" s="278">
        <f t="shared" si="517"/>
        <v>159.37333333333333</v>
      </c>
      <c r="BB337" s="278">
        <f t="shared" si="517"/>
        <v>175.01333333333335</v>
      </c>
      <c r="BC337" s="278">
        <f t="shared" si="517"/>
        <v>170.63333333333333</v>
      </c>
      <c r="BD337" s="278">
        <f t="shared" si="517"/>
        <v>175.17333333333335</v>
      </c>
      <c r="BE337" s="271"/>
      <c r="BF337" s="162">
        <f>SUM(E337:H337)</f>
        <v>803.69666666666672</v>
      </c>
      <c r="BG337" s="157">
        <f>SUM(I337:L337)</f>
        <v>833.16666666666674</v>
      </c>
      <c r="BH337" s="157">
        <f>SUM(M337:Q337)</f>
        <v>812.36666666666667</v>
      </c>
      <c r="BI337" s="157">
        <f>SUM(R337:U337)</f>
        <v>835.2166666666667</v>
      </c>
      <c r="BJ337" s="157">
        <f>SUM(V337:Y337)</f>
        <v>812.29666666666662</v>
      </c>
      <c r="BK337" s="157">
        <f>SUM(Z337:AD337)</f>
        <v>825.01666666666677</v>
      </c>
      <c r="BL337" s="157">
        <f>SUM(AE337:AH337)</f>
        <v>824.23666666666668</v>
      </c>
      <c r="BM337" s="157">
        <f>SUM(AI337:AL337)</f>
        <v>800.5766666666666</v>
      </c>
      <c r="BN337" s="157">
        <f>SUM(AM337:AQ337)</f>
        <v>822.03666666666663</v>
      </c>
      <c r="BO337" s="157">
        <f>SUM(AR337:AU337)</f>
        <v>806.94666666666683</v>
      </c>
      <c r="BP337" s="157">
        <f>SUM(AV337:AY337)</f>
        <v>829.25666666666666</v>
      </c>
      <c r="BQ337" s="157">
        <f>SUM(AZ337:BD337)</f>
        <v>832.25666666666666</v>
      </c>
      <c r="BR337" s="157">
        <f>SUM(BF337:BQ337)</f>
        <v>9837.07</v>
      </c>
      <c r="BS337" s="157">
        <f>SUM(BF337:BH337)</f>
        <v>2449.23</v>
      </c>
      <c r="BT337" s="157">
        <f>SUM(BI337:BK337)</f>
        <v>2472.5300000000002</v>
      </c>
      <c r="BU337" s="157">
        <f>SUM(BL337:BN337)</f>
        <v>2446.85</v>
      </c>
      <c r="BV337" s="157">
        <f>SUM(BO337:BQ337)</f>
        <v>2468.46</v>
      </c>
      <c r="BW337" s="157">
        <f>SUM(BF337:BK337)</f>
        <v>4921.76</v>
      </c>
      <c r="BX337" s="157">
        <f>SUM(BL337:BQ337)</f>
        <v>4915.3099999999995</v>
      </c>
      <c r="BY337" s="157">
        <f>IF(Info!$O$3="Q1",$BS337,IF(Info!$O$3="Q2",$BS337+$BT337,IF(Info!$O$3="Q3",$BS337+$BT337+$BU337,$BR337)))</f>
        <v>2449.23</v>
      </c>
      <c r="BZ337" s="157">
        <f>IF(Info!$O$3="Q1",$BS337,IF(Info!$O$3="Q2",$BT337,IF(Info!$O$3="Q3",$BU337,$BV337)))</f>
        <v>2449.23</v>
      </c>
      <c r="CA337" s="49"/>
    </row>
    <row r="338" spans="1:79" ht="15.6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x14ac:dyDescent="0.3">
      <c r="A339" s="269"/>
      <c r="B339" s="78" t="s">
        <v>73</v>
      </c>
      <c r="C339" s="275"/>
      <c r="D339" s="161">
        <f>SUM(E339:BD339)</f>
        <v>52396.63</v>
      </c>
      <c r="E339" s="215">
        <f>SUM(Paniglgasse:Landstrasser_Hauptstrasse!E339)</f>
        <v>1142.3800000000001</v>
      </c>
      <c r="F339" s="215">
        <f>SUM(Paniglgasse:Landstrasser_Hauptstrasse!F339)</f>
        <v>1049.26</v>
      </c>
      <c r="G339" s="215">
        <f>SUM(Paniglgasse:Landstrasser_Hauptstrasse!G339)</f>
        <v>1049.52</v>
      </c>
      <c r="H339" s="215">
        <f>SUM(Paniglgasse:Landstrasser_Hauptstrasse!H339)</f>
        <v>1132.74</v>
      </c>
      <c r="I339" s="215">
        <f>SUM(Paniglgasse:Landstrasser_Hauptstrasse!I339)</f>
        <v>1053.76</v>
      </c>
      <c r="J339" s="215">
        <f>SUM(Paniglgasse:Landstrasser_Hauptstrasse!J339)</f>
        <v>1108.72</v>
      </c>
      <c r="K339" s="215">
        <f>SUM(Paniglgasse:Landstrasser_Hauptstrasse!K339)</f>
        <v>1094.28</v>
      </c>
      <c r="L339" s="215">
        <f>SUM(Paniglgasse:Landstrasser_Hauptstrasse!L339)</f>
        <v>967.89</v>
      </c>
      <c r="M339" s="215">
        <f>SUM(Paniglgasse:Landstrasser_Hauptstrasse!M339)</f>
        <v>935.98</v>
      </c>
      <c r="N339" s="215">
        <f>SUM(Paniglgasse:Landstrasser_Hauptstrasse!N339)</f>
        <v>970.29</v>
      </c>
      <c r="O339" s="215">
        <f>SUM(Paniglgasse:Landstrasser_Hauptstrasse!O339)</f>
        <v>927.08999999999992</v>
      </c>
      <c r="P339" s="215">
        <f>SUM(Paniglgasse:Landstrasser_Hauptstrasse!P339)</f>
        <v>892.11</v>
      </c>
      <c r="Q339" s="215">
        <f>SUM(Paniglgasse:Landstrasser_Hauptstrasse!Q339)</f>
        <v>854.49</v>
      </c>
      <c r="R339" s="215">
        <f>SUM(Paniglgasse:Landstrasser_Hauptstrasse!R339)</f>
        <v>1081.3800000000001</v>
      </c>
      <c r="S339" s="215">
        <f>SUM(Paniglgasse:Landstrasser_Hauptstrasse!S339)</f>
        <v>1012.27</v>
      </c>
      <c r="T339" s="215">
        <f>SUM(Paniglgasse:Landstrasser_Hauptstrasse!T339)</f>
        <v>1070.01</v>
      </c>
      <c r="U339" s="215">
        <f>SUM(Paniglgasse:Landstrasser_Hauptstrasse!U339)</f>
        <v>1035.5899999999999</v>
      </c>
      <c r="V339" s="215">
        <f>SUM(Paniglgasse:Landstrasser_Hauptstrasse!V339)</f>
        <v>1087</v>
      </c>
      <c r="W339" s="215">
        <f>SUM(Paniglgasse:Landstrasser_Hauptstrasse!W339)</f>
        <v>1021.05</v>
      </c>
      <c r="X339" s="215">
        <f>SUM(Paniglgasse:Landstrasser_Hauptstrasse!X339)</f>
        <v>960.76</v>
      </c>
      <c r="Y339" s="215">
        <f>SUM(Paniglgasse:Landstrasser_Hauptstrasse!Y339)</f>
        <v>1122.1600000000001</v>
      </c>
      <c r="Z339" s="215">
        <f>SUM(Paniglgasse:Landstrasser_Hauptstrasse!Z339)</f>
        <v>897</v>
      </c>
      <c r="AA339" s="215">
        <f>SUM(Paniglgasse:Landstrasser_Hauptstrasse!AA339)</f>
        <v>997.71</v>
      </c>
      <c r="AB339" s="215">
        <f>SUM(Paniglgasse:Landstrasser_Hauptstrasse!AB339)</f>
        <v>884.83</v>
      </c>
      <c r="AC339" s="215">
        <f>SUM(Paniglgasse:Landstrasser_Hauptstrasse!AC339)</f>
        <v>994.88</v>
      </c>
      <c r="AD339" s="215">
        <f>SUM(Paniglgasse:Landstrasser_Hauptstrasse!AD339)</f>
        <v>989.87</v>
      </c>
      <c r="AE339" s="215">
        <f>SUM(Paniglgasse:Landstrasser_Hauptstrasse!AE339)</f>
        <v>967.13</v>
      </c>
      <c r="AF339" s="215">
        <f>SUM(Paniglgasse:Landstrasser_Hauptstrasse!AF339)</f>
        <v>1076.81</v>
      </c>
      <c r="AG339" s="215">
        <f>SUM(Paniglgasse:Landstrasser_Hauptstrasse!AG339)</f>
        <v>1023.35</v>
      </c>
      <c r="AH339" s="215">
        <f>SUM(Paniglgasse:Landstrasser_Hauptstrasse!AH339)</f>
        <v>1108.71</v>
      </c>
      <c r="AI339" s="215">
        <f>SUM(Paniglgasse:Landstrasser_Hauptstrasse!AI339)</f>
        <v>1084.99</v>
      </c>
      <c r="AJ339" s="215">
        <f>SUM(Paniglgasse:Landstrasser_Hauptstrasse!AJ339)</f>
        <v>1138.29</v>
      </c>
      <c r="AK339" s="215">
        <f>SUM(Paniglgasse:Landstrasser_Hauptstrasse!AK339)</f>
        <v>980.34</v>
      </c>
      <c r="AL339" s="215">
        <f>SUM(Paniglgasse:Landstrasser_Hauptstrasse!AL339)</f>
        <v>1070.98</v>
      </c>
      <c r="AM339" s="215">
        <f>SUM(Paniglgasse:Landstrasser_Hauptstrasse!AM339)</f>
        <v>963.88</v>
      </c>
      <c r="AN339" s="215">
        <f>SUM(Paniglgasse:Landstrasser_Hauptstrasse!AN339)</f>
        <v>847.43000000000006</v>
      </c>
      <c r="AO339" s="215">
        <f>SUM(Paniglgasse:Landstrasser_Hauptstrasse!AO339)</f>
        <v>852.49</v>
      </c>
      <c r="AP339" s="215">
        <f>SUM(Paniglgasse:Landstrasser_Hauptstrasse!AP339)</f>
        <v>963.45</v>
      </c>
      <c r="AQ339" s="215">
        <f>SUM(Paniglgasse:Landstrasser_Hauptstrasse!AQ339)</f>
        <v>899.15</v>
      </c>
      <c r="AR339" s="215">
        <f>SUM(Paniglgasse:Landstrasser_Hauptstrasse!AR339)</f>
        <v>1027.1600000000001</v>
      </c>
      <c r="AS339" s="215">
        <f>SUM(Paniglgasse:Landstrasser_Hauptstrasse!AS339)</f>
        <v>1063.1100000000001</v>
      </c>
      <c r="AT339" s="215">
        <f>SUM(Paniglgasse:Landstrasser_Hauptstrasse!AT339)</f>
        <v>1070.49</v>
      </c>
      <c r="AU339" s="215">
        <f>SUM(Paniglgasse:Landstrasser_Hauptstrasse!AU339)</f>
        <v>1084.92</v>
      </c>
      <c r="AV339" s="215">
        <f>SUM(Paniglgasse:Landstrasser_Hauptstrasse!AV339)</f>
        <v>1137.52</v>
      </c>
      <c r="AW339" s="215">
        <f>SUM(Paniglgasse:Landstrasser_Hauptstrasse!AW339)</f>
        <v>1025.04</v>
      </c>
      <c r="AX339" s="215">
        <f>SUM(Paniglgasse:Landstrasser_Hauptstrasse!AX339)</f>
        <v>1101.3</v>
      </c>
      <c r="AY339" s="215">
        <f>SUM(Paniglgasse:Landstrasser_Hauptstrasse!AY339)</f>
        <v>1064.4100000000001</v>
      </c>
      <c r="AZ339" s="215">
        <f>SUM(Paniglgasse:Landstrasser_Hauptstrasse!AZ339)</f>
        <v>924.6</v>
      </c>
      <c r="BA339" s="215">
        <f>SUM(Paniglgasse:Landstrasser_Hauptstrasse!BA339)</f>
        <v>904.09</v>
      </c>
      <c r="BB339" s="215">
        <f>SUM(Paniglgasse:Landstrasser_Hauptstrasse!BB339)</f>
        <v>943.32999999999993</v>
      </c>
      <c r="BC339" s="215">
        <f>SUM(Paniglgasse:Landstrasser_Hauptstrasse!BC339)</f>
        <v>880.94</v>
      </c>
      <c r="BD339" s="215">
        <f>SUM(Paniglgasse:Landstrasser_Hauptstrasse!BD339)</f>
        <v>859.7</v>
      </c>
      <c r="BE339" s="271"/>
      <c r="BF339" s="163">
        <f>SUM(E339:H339)</f>
        <v>4373.9000000000005</v>
      </c>
      <c r="BG339" s="77">
        <f>SUM(I339:L339)</f>
        <v>4224.6500000000005</v>
      </c>
      <c r="BH339" s="77">
        <f>SUM(M339:Q339)</f>
        <v>4579.96</v>
      </c>
      <c r="BI339" s="77">
        <f>SUM(R339:U339)</f>
        <v>4199.25</v>
      </c>
      <c r="BJ339" s="77">
        <f>SUM(V339:Y339)</f>
        <v>4190.97</v>
      </c>
      <c r="BK339" s="77">
        <f>SUM(Z339:AD339)</f>
        <v>4764.29</v>
      </c>
      <c r="BL339" s="77">
        <f>SUM(AE339:AH339)</f>
        <v>4176</v>
      </c>
      <c r="BM339" s="77">
        <f>SUM(AI339:AL339)</f>
        <v>4274.6000000000004</v>
      </c>
      <c r="BN339" s="77">
        <f>SUM(AM339:AQ339)</f>
        <v>4526.3999999999996</v>
      </c>
      <c r="BO339" s="77">
        <f>SUM(AR339:AU339)</f>
        <v>4245.68</v>
      </c>
      <c r="BP339" s="77">
        <f>SUM(AV339:AY339)</f>
        <v>4328.2699999999995</v>
      </c>
      <c r="BQ339" s="77">
        <f>SUM(AZ339:BD339)</f>
        <v>4512.66</v>
      </c>
      <c r="BR339" s="157">
        <f>SUM(BF339:BQ339)</f>
        <v>52396.630000000005</v>
      </c>
      <c r="BS339" s="77">
        <f>SUM(BF339:BH339)</f>
        <v>13178.510000000002</v>
      </c>
      <c r="BT339" s="77">
        <f>SUM(BI339:BK339)</f>
        <v>13154.510000000002</v>
      </c>
      <c r="BU339" s="77">
        <f>SUM(BL339:BN339)</f>
        <v>12977</v>
      </c>
      <c r="BV339" s="77">
        <f>SUM(BO339:BQ339)</f>
        <v>13086.61</v>
      </c>
      <c r="BW339" s="77">
        <f>SUM(BF339:BK339)</f>
        <v>26333.020000000004</v>
      </c>
      <c r="BX339" s="77">
        <f>SUM(BL339:BQ339)</f>
        <v>26063.61</v>
      </c>
      <c r="BY339" s="77">
        <f>IF(Info!$O$3="Q1",$BS339,IF(Info!$O$3="Q2",$BS339+$BT339,IF(Info!$O$3="Q3",$BS339+$BT339+$BU339,$BR339)))</f>
        <v>13178.510000000002</v>
      </c>
      <c r="BZ339" s="77">
        <f>IF(Info!$O$3="Q1",$BS339,IF(Info!$O$3="Q2",$BT339,IF(Info!$O$3="Q3",$BU339,$BV339)))</f>
        <v>13178.510000000002</v>
      </c>
      <c r="CA339" s="49"/>
    </row>
    <row r="340" spans="1:79" x14ac:dyDescent="0.3">
      <c r="A340" s="269"/>
      <c r="B340" s="78" t="s">
        <v>75</v>
      </c>
      <c r="C340" s="275"/>
      <c r="D340" s="161">
        <f>SUM(E340:BD340)</f>
        <v>0</v>
      </c>
      <c r="E340" s="215">
        <f>SUM(Paniglgasse:Landstrasser_Hauptstrasse!E340)</f>
        <v>0</v>
      </c>
      <c r="F340" s="215">
        <f>SUM(Paniglgasse:Landstrasser_Hauptstrasse!F340)</f>
        <v>0</v>
      </c>
      <c r="G340" s="215">
        <f>SUM(Paniglgasse:Landstrasser_Hauptstrasse!G340)</f>
        <v>0</v>
      </c>
      <c r="H340" s="215">
        <f>SUM(Paniglgasse:Landstrasser_Hauptstrasse!H340)</f>
        <v>0</v>
      </c>
      <c r="I340" s="215">
        <f>SUM(Paniglgasse:Landstrasser_Hauptstrasse!I340)</f>
        <v>0</v>
      </c>
      <c r="J340" s="215">
        <f>SUM(Paniglgasse:Landstrasser_Hauptstrasse!J340)</f>
        <v>0</v>
      </c>
      <c r="K340" s="215">
        <f>SUM(Paniglgasse:Landstrasser_Hauptstrasse!K340)</f>
        <v>0</v>
      </c>
      <c r="L340" s="215">
        <f>SUM(Paniglgasse:Landstrasser_Hauptstrasse!L340)</f>
        <v>0</v>
      </c>
      <c r="M340" s="215">
        <f>SUM(Paniglgasse:Landstrasser_Hauptstrasse!M340)</f>
        <v>0</v>
      </c>
      <c r="N340" s="215">
        <f>SUM(Paniglgasse:Landstrasser_Hauptstrasse!N340)</f>
        <v>0</v>
      </c>
      <c r="O340" s="215">
        <f>SUM(Paniglgasse:Landstrasser_Hauptstrasse!O340)</f>
        <v>0</v>
      </c>
      <c r="P340" s="215">
        <f>SUM(Paniglgasse:Landstrasser_Hauptstrasse!P340)</f>
        <v>0</v>
      </c>
      <c r="Q340" s="215">
        <f>SUM(Paniglgasse:Landstrasser_Hauptstrasse!Q340)</f>
        <v>0</v>
      </c>
      <c r="R340" s="215">
        <f>SUM(Paniglgasse:Landstrasser_Hauptstrasse!R340)</f>
        <v>0</v>
      </c>
      <c r="S340" s="215">
        <f>SUM(Paniglgasse:Landstrasser_Hauptstrasse!S340)</f>
        <v>0</v>
      </c>
      <c r="T340" s="215">
        <f>SUM(Paniglgasse:Landstrasser_Hauptstrasse!T340)</f>
        <v>0</v>
      </c>
      <c r="U340" s="215">
        <f>SUM(Paniglgasse:Landstrasser_Hauptstrasse!U340)</f>
        <v>0</v>
      </c>
      <c r="V340" s="215">
        <f>SUM(Paniglgasse:Landstrasser_Hauptstrasse!V340)</f>
        <v>0</v>
      </c>
      <c r="W340" s="215">
        <f>SUM(Paniglgasse:Landstrasser_Hauptstrasse!W340)</f>
        <v>0</v>
      </c>
      <c r="X340" s="215">
        <f>SUM(Paniglgasse:Landstrasser_Hauptstrasse!X340)</f>
        <v>0</v>
      </c>
      <c r="Y340" s="215">
        <f>SUM(Paniglgasse:Landstrasser_Hauptstrasse!Y340)</f>
        <v>0</v>
      </c>
      <c r="Z340" s="215">
        <f>SUM(Paniglgasse:Landstrasser_Hauptstrasse!Z340)</f>
        <v>0</v>
      </c>
      <c r="AA340" s="215">
        <f>SUM(Paniglgasse:Landstrasser_Hauptstrasse!AA340)</f>
        <v>0</v>
      </c>
      <c r="AB340" s="215">
        <f>SUM(Paniglgasse:Landstrasser_Hauptstrasse!AB340)</f>
        <v>0</v>
      </c>
      <c r="AC340" s="215">
        <f>SUM(Paniglgasse:Landstrasser_Hauptstrasse!AC340)</f>
        <v>0</v>
      </c>
      <c r="AD340" s="215">
        <f>SUM(Paniglgasse:Landstrasser_Hauptstrasse!AD340)</f>
        <v>0</v>
      </c>
      <c r="AE340" s="215">
        <f>SUM(Paniglgasse:Landstrasser_Hauptstrasse!AE340)</f>
        <v>0</v>
      </c>
      <c r="AF340" s="215">
        <f>SUM(Paniglgasse:Landstrasser_Hauptstrasse!AF340)</f>
        <v>0</v>
      </c>
      <c r="AG340" s="215">
        <f>SUM(Paniglgasse:Landstrasser_Hauptstrasse!AG340)</f>
        <v>0</v>
      </c>
      <c r="AH340" s="215">
        <f>SUM(Paniglgasse:Landstrasser_Hauptstrasse!AH340)</f>
        <v>0</v>
      </c>
      <c r="AI340" s="215">
        <f>SUM(Paniglgasse:Landstrasser_Hauptstrasse!AI340)</f>
        <v>0</v>
      </c>
      <c r="AJ340" s="215">
        <f>SUM(Paniglgasse:Landstrasser_Hauptstrasse!AJ340)</f>
        <v>0</v>
      </c>
      <c r="AK340" s="215">
        <f>SUM(Paniglgasse:Landstrasser_Hauptstrasse!AK340)</f>
        <v>0</v>
      </c>
      <c r="AL340" s="215">
        <f>SUM(Paniglgasse:Landstrasser_Hauptstrasse!AL340)</f>
        <v>0</v>
      </c>
      <c r="AM340" s="215">
        <f>SUM(Paniglgasse:Landstrasser_Hauptstrasse!AM340)</f>
        <v>0</v>
      </c>
      <c r="AN340" s="215">
        <f>SUM(Paniglgasse:Landstrasser_Hauptstrasse!AN340)</f>
        <v>0</v>
      </c>
      <c r="AO340" s="215">
        <f>SUM(Paniglgasse:Landstrasser_Hauptstrasse!AO340)</f>
        <v>0</v>
      </c>
      <c r="AP340" s="215">
        <f>SUM(Paniglgasse:Landstrasser_Hauptstrasse!AP340)</f>
        <v>0</v>
      </c>
      <c r="AQ340" s="215">
        <f>SUM(Paniglgasse:Landstrasser_Hauptstrasse!AQ340)</f>
        <v>0</v>
      </c>
      <c r="AR340" s="215">
        <f>SUM(Paniglgasse:Landstrasser_Hauptstrasse!AR340)</f>
        <v>0</v>
      </c>
      <c r="AS340" s="215">
        <f>SUM(Paniglgasse:Landstrasser_Hauptstrasse!AS340)</f>
        <v>0</v>
      </c>
      <c r="AT340" s="215">
        <f>SUM(Paniglgasse:Landstrasser_Hauptstrasse!AT340)</f>
        <v>0</v>
      </c>
      <c r="AU340" s="215">
        <f>SUM(Paniglgasse:Landstrasser_Hauptstrasse!AU340)</f>
        <v>0</v>
      </c>
      <c r="AV340" s="215">
        <f>SUM(Paniglgasse:Landstrasser_Hauptstrasse!AV340)</f>
        <v>0</v>
      </c>
      <c r="AW340" s="215">
        <f>SUM(Paniglgasse:Landstrasser_Hauptstrasse!AW340)</f>
        <v>0</v>
      </c>
      <c r="AX340" s="215">
        <f>SUM(Paniglgasse:Landstrasser_Hauptstrasse!AX340)</f>
        <v>0</v>
      </c>
      <c r="AY340" s="215">
        <f>SUM(Paniglgasse:Landstrasser_Hauptstrasse!AY340)</f>
        <v>0</v>
      </c>
      <c r="AZ340" s="215">
        <f>SUM(Paniglgasse:Landstrasser_Hauptstrasse!AZ340)</f>
        <v>0</v>
      </c>
      <c r="BA340" s="215">
        <f>SUM(Paniglgasse:Landstrasser_Hauptstrasse!BA340)</f>
        <v>0</v>
      </c>
      <c r="BB340" s="215">
        <f>SUM(Paniglgasse:Landstrasser_Hauptstrasse!BB340)</f>
        <v>0</v>
      </c>
      <c r="BC340" s="215">
        <f>SUM(Paniglgasse:Landstrasser_Hauptstrasse!BC340)</f>
        <v>0</v>
      </c>
      <c r="BD340" s="215">
        <f>SUM(Paniglgasse:Landstrasser_Hauptstrasse!BD340)</f>
        <v>0</v>
      </c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x14ac:dyDescent="0.3">
      <c r="A341" s="282"/>
      <c r="B341" s="160" t="s">
        <v>367</v>
      </c>
      <c r="C341" s="275"/>
      <c r="D341" s="161">
        <f>SUM(E341:BD341)</f>
        <v>52396.63</v>
      </c>
      <c r="E341" s="278">
        <f t="shared" ref="E341:AJ341" si="518">SUM(E339:E340)</f>
        <v>1142.3800000000001</v>
      </c>
      <c r="F341" s="278">
        <f t="shared" si="518"/>
        <v>1049.26</v>
      </c>
      <c r="G341" s="278">
        <f t="shared" si="518"/>
        <v>1049.52</v>
      </c>
      <c r="H341" s="278">
        <f t="shared" si="518"/>
        <v>1132.74</v>
      </c>
      <c r="I341" s="278">
        <f t="shared" si="518"/>
        <v>1053.76</v>
      </c>
      <c r="J341" s="278">
        <f t="shared" si="518"/>
        <v>1108.72</v>
      </c>
      <c r="K341" s="278">
        <f t="shared" si="518"/>
        <v>1094.28</v>
      </c>
      <c r="L341" s="278">
        <f t="shared" si="518"/>
        <v>967.89</v>
      </c>
      <c r="M341" s="278">
        <f t="shared" si="518"/>
        <v>935.98</v>
      </c>
      <c r="N341" s="278">
        <f t="shared" si="518"/>
        <v>970.29</v>
      </c>
      <c r="O341" s="278">
        <f t="shared" si="518"/>
        <v>927.08999999999992</v>
      </c>
      <c r="P341" s="278">
        <f t="shared" si="518"/>
        <v>892.11</v>
      </c>
      <c r="Q341" s="278">
        <f t="shared" si="518"/>
        <v>854.49</v>
      </c>
      <c r="R341" s="278">
        <f t="shared" si="518"/>
        <v>1081.3800000000001</v>
      </c>
      <c r="S341" s="278">
        <f t="shared" si="518"/>
        <v>1012.27</v>
      </c>
      <c r="T341" s="278">
        <f t="shared" si="518"/>
        <v>1070.01</v>
      </c>
      <c r="U341" s="278">
        <f t="shared" si="518"/>
        <v>1035.5899999999999</v>
      </c>
      <c r="V341" s="278">
        <f t="shared" si="518"/>
        <v>1087</v>
      </c>
      <c r="W341" s="278">
        <f t="shared" si="518"/>
        <v>1021.05</v>
      </c>
      <c r="X341" s="278">
        <f t="shared" si="518"/>
        <v>960.76</v>
      </c>
      <c r="Y341" s="278">
        <f t="shared" si="518"/>
        <v>1122.1600000000001</v>
      </c>
      <c r="Z341" s="278">
        <f t="shared" si="518"/>
        <v>897</v>
      </c>
      <c r="AA341" s="278">
        <f t="shared" si="518"/>
        <v>997.71</v>
      </c>
      <c r="AB341" s="278">
        <f t="shared" si="518"/>
        <v>884.83</v>
      </c>
      <c r="AC341" s="278">
        <f t="shared" si="518"/>
        <v>994.88</v>
      </c>
      <c r="AD341" s="278">
        <f t="shared" si="518"/>
        <v>989.87</v>
      </c>
      <c r="AE341" s="278">
        <f t="shared" si="518"/>
        <v>967.13</v>
      </c>
      <c r="AF341" s="278">
        <f t="shared" si="518"/>
        <v>1076.81</v>
      </c>
      <c r="AG341" s="278">
        <f t="shared" si="518"/>
        <v>1023.35</v>
      </c>
      <c r="AH341" s="278">
        <f t="shared" si="518"/>
        <v>1108.71</v>
      </c>
      <c r="AI341" s="278">
        <f t="shared" si="518"/>
        <v>1084.99</v>
      </c>
      <c r="AJ341" s="278">
        <f t="shared" si="518"/>
        <v>1138.29</v>
      </c>
      <c r="AK341" s="278">
        <f t="shared" ref="AK341:BP341" si="519">SUM(AK339:AK340)</f>
        <v>980.34</v>
      </c>
      <c r="AL341" s="278">
        <f t="shared" si="519"/>
        <v>1070.98</v>
      </c>
      <c r="AM341" s="278">
        <f t="shared" si="519"/>
        <v>963.88</v>
      </c>
      <c r="AN341" s="278">
        <f t="shared" si="519"/>
        <v>847.43000000000006</v>
      </c>
      <c r="AO341" s="278">
        <f t="shared" si="519"/>
        <v>852.49</v>
      </c>
      <c r="AP341" s="278">
        <f t="shared" si="519"/>
        <v>963.45</v>
      </c>
      <c r="AQ341" s="278">
        <f t="shared" si="519"/>
        <v>899.15</v>
      </c>
      <c r="AR341" s="278">
        <f t="shared" si="519"/>
        <v>1027.1600000000001</v>
      </c>
      <c r="AS341" s="278">
        <f t="shared" si="519"/>
        <v>1063.1100000000001</v>
      </c>
      <c r="AT341" s="278">
        <f t="shared" si="519"/>
        <v>1070.49</v>
      </c>
      <c r="AU341" s="278">
        <f t="shared" si="519"/>
        <v>1084.92</v>
      </c>
      <c r="AV341" s="278">
        <f t="shared" si="519"/>
        <v>1137.52</v>
      </c>
      <c r="AW341" s="278">
        <f t="shared" si="519"/>
        <v>1025.04</v>
      </c>
      <c r="AX341" s="278">
        <f t="shared" si="519"/>
        <v>1101.3</v>
      </c>
      <c r="AY341" s="278">
        <f t="shared" si="519"/>
        <v>1064.4100000000001</v>
      </c>
      <c r="AZ341" s="278">
        <f t="shared" si="519"/>
        <v>924.6</v>
      </c>
      <c r="BA341" s="278">
        <f t="shared" si="519"/>
        <v>904.09</v>
      </c>
      <c r="BB341" s="278">
        <f t="shared" si="519"/>
        <v>943.32999999999993</v>
      </c>
      <c r="BC341" s="278">
        <f t="shared" si="519"/>
        <v>880.94</v>
      </c>
      <c r="BD341" s="278">
        <f t="shared" si="519"/>
        <v>859.7</v>
      </c>
      <c r="BE341" s="271"/>
      <c r="BF341" s="162">
        <f>SUM(E341:H341)</f>
        <v>4373.9000000000005</v>
      </c>
      <c r="BG341" s="157">
        <f>SUM(I341:L341)</f>
        <v>4224.6500000000005</v>
      </c>
      <c r="BH341" s="157">
        <f>SUM(M341:Q341)</f>
        <v>4579.96</v>
      </c>
      <c r="BI341" s="157">
        <f>SUM(R341:U341)</f>
        <v>4199.25</v>
      </c>
      <c r="BJ341" s="157">
        <f>SUM(V341:Y341)</f>
        <v>4190.97</v>
      </c>
      <c r="BK341" s="157">
        <f>SUM(Z341:AD341)</f>
        <v>4764.29</v>
      </c>
      <c r="BL341" s="157">
        <f>SUM(AE341:AH341)</f>
        <v>4176</v>
      </c>
      <c r="BM341" s="157">
        <f>SUM(AI341:AL341)</f>
        <v>4274.6000000000004</v>
      </c>
      <c r="BN341" s="157">
        <f>SUM(AM341:AQ341)</f>
        <v>4526.3999999999996</v>
      </c>
      <c r="BO341" s="157">
        <f>SUM(AR341:AU341)</f>
        <v>4245.68</v>
      </c>
      <c r="BP341" s="157">
        <f>SUM(AV341:AY341)</f>
        <v>4328.2699999999995</v>
      </c>
      <c r="BQ341" s="157">
        <f>SUM(AZ341:BD341)</f>
        <v>4512.66</v>
      </c>
      <c r="BR341" s="157">
        <f>SUM(BF341:BQ341)</f>
        <v>52396.630000000005</v>
      </c>
      <c r="BS341" s="157">
        <f>SUM(BF341:BH341)</f>
        <v>13178.510000000002</v>
      </c>
      <c r="BT341" s="157">
        <f>SUM(BI341:BK341)</f>
        <v>13154.510000000002</v>
      </c>
      <c r="BU341" s="157">
        <f>SUM(BL341:BN341)</f>
        <v>12977</v>
      </c>
      <c r="BV341" s="157">
        <f>SUM(BO341:BQ341)</f>
        <v>13086.61</v>
      </c>
      <c r="BW341" s="157">
        <f>SUM(BF341:BK341)</f>
        <v>26333.020000000004</v>
      </c>
      <c r="BX341" s="157">
        <f>SUM(BL341:BQ341)</f>
        <v>26063.61</v>
      </c>
      <c r="BY341" s="157">
        <f>IF(Info!$O$3="Q1",$BS341,IF(Info!$O$3="Q2",$BS341+$BT341,IF(Info!$O$3="Q3",$BS341+$BT341+$BU341,$BR341)))</f>
        <v>13178.510000000002</v>
      </c>
      <c r="BZ341" s="157">
        <f>IF(Info!$O$3="Q1",$BS341,IF(Info!$O$3="Q2",$BT341,IF(Info!$O$3="Q3",$BU341,$BV341)))</f>
        <v>13178.510000000002</v>
      </c>
      <c r="CA341" s="49"/>
    </row>
    <row r="342" spans="1:79" ht="15.6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x14ac:dyDescent="0.3">
      <c r="A343" s="269"/>
      <c r="B343" s="78" t="s">
        <v>368</v>
      </c>
      <c r="C343" s="275"/>
      <c r="D343" s="161">
        <f>SUM(E343:BD343)</f>
        <v>6027.5899999999992</v>
      </c>
      <c r="E343" s="215">
        <f>SUM(Paniglgasse:Landstrasser_Hauptstrasse!E343)</f>
        <v>124.97333333333331</v>
      </c>
      <c r="F343" s="215">
        <f>SUM(Paniglgasse:Landstrasser_Hauptstrasse!F343)</f>
        <v>122.17333333333332</v>
      </c>
      <c r="G343" s="215">
        <f>SUM(Paniglgasse:Landstrasser_Hauptstrasse!G343)</f>
        <v>126.54333333333332</v>
      </c>
      <c r="H343" s="215">
        <f>SUM(Paniglgasse:Landstrasser_Hauptstrasse!H343)</f>
        <v>119.04333333333332</v>
      </c>
      <c r="I343" s="215">
        <f>SUM(Paniglgasse:Landstrasser_Hauptstrasse!I343)</f>
        <v>119.00333333333332</v>
      </c>
      <c r="J343" s="215">
        <f>SUM(Paniglgasse:Landstrasser_Hauptstrasse!J343)</f>
        <v>123.65333333333331</v>
      </c>
      <c r="K343" s="215">
        <f>SUM(Paniglgasse:Landstrasser_Hauptstrasse!K343)</f>
        <v>137.4133333333333</v>
      </c>
      <c r="L343" s="215">
        <f>SUM(Paniglgasse:Landstrasser_Hauptstrasse!L343)</f>
        <v>119.64333333333332</v>
      </c>
      <c r="M343" s="215">
        <f>SUM(Paniglgasse:Landstrasser_Hauptstrasse!M343)</f>
        <v>108.32666666666665</v>
      </c>
      <c r="N343" s="215">
        <f>SUM(Paniglgasse:Landstrasser_Hauptstrasse!N343)</f>
        <v>99.826666666666654</v>
      </c>
      <c r="O343" s="215">
        <f>SUM(Paniglgasse:Landstrasser_Hauptstrasse!O343)</f>
        <v>92.456666666666649</v>
      </c>
      <c r="P343" s="215">
        <f>SUM(Paniglgasse:Landstrasser_Hauptstrasse!P343)</f>
        <v>107.05666666666666</v>
      </c>
      <c r="Q343" s="215">
        <f>SUM(Paniglgasse:Landstrasser_Hauptstrasse!Q343)</f>
        <v>99.036666666666648</v>
      </c>
      <c r="R343" s="215">
        <f>SUM(Paniglgasse:Landstrasser_Hauptstrasse!R343)</f>
        <v>134.96333333333331</v>
      </c>
      <c r="S343" s="215">
        <f>SUM(Paniglgasse:Landstrasser_Hauptstrasse!S343)</f>
        <v>123.62333333333331</v>
      </c>
      <c r="T343" s="215">
        <f>SUM(Paniglgasse:Landstrasser_Hauptstrasse!T343)</f>
        <v>114.69333333333331</v>
      </c>
      <c r="U343" s="215">
        <f>SUM(Paniglgasse:Landstrasser_Hauptstrasse!U343)</f>
        <v>129.54333333333332</v>
      </c>
      <c r="V343" s="215">
        <f>SUM(Paniglgasse:Landstrasser_Hauptstrasse!V343)</f>
        <v>133.63333333333333</v>
      </c>
      <c r="W343" s="215">
        <f>SUM(Paniglgasse:Landstrasser_Hauptstrasse!W343)</f>
        <v>120.49333333333331</v>
      </c>
      <c r="X343" s="215">
        <f>SUM(Paniglgasse:Landstrasser_Hauptstrasse!X343)</f>
        <v>121.18333333333331</v>
      </c>
      <c r="Y343" s="215">
        <f>SUM(Paniglgasse:Landstrasser_Hauptstrasse!Y343)</f>
        <v>114.12333333333331</v>
      </c>
      <c r="Z343" s="215">
        <f>SUM(Paniglgasse:Landstrasser_Hauptstrasse!Z343)</f>
        <v>100.84666666666665</v>
      </c>
      <c r="AA343" s="215">
        <f>SUM(Paniglgasse:Landstrasser_Hauptstrasse!AA343)</f>
        <v>107.82666666666665</v>
      </c>
      <c r="AB343" s="215">
        <f>SUM(Paniglgasse:Landstrasser_Hauptstrasse!AB343)</f>
        <v>107.02666666666666</v>
      </c>
      <c r="AC343" s="215">
        <f>SUM(Paniglgasse:Landstrasser_Hauptstrasse!AC343)</f>
        <v>104.23666666666666</v>
      </c>
      <c r="AD343" s="215">
        <f>SUM(Paniglgasse:Landstrasser_Hauptstrasse!AD343)</f>
        <v>108.54666666666667</v>
      </c>
      <c r="AE343" s="215">
        <f>SUM(Paniglgasse:Landstrasser_Hauptstrasse!AE343)</f>
        <v>128.44333333333333</v>
      </c>
      <c r="AF343" s="215">
        <f>SUM(Paniglgasse:Landstrasser_Hauptstrasse!AF343)</f>
        <v>132.34333333333331</v>
      </c>
      <c r="AG343" s="215">
        <f>SUM(Paniglgasse:Landstrasser_Hauptstrasse!AG343)</f>
        <v>125.22333333333331</v>
      </c>
      <c r="AH343" s="215">
        <f>SUM(Paniglgasse:Landstrasser_Hauptstrasse!AH343)</f>
        <v>115.53333333333332</v>
      </c>
      <c r="AI343" s="215">
        <f>SUM(Paniglgasse:Landstrasser_Hauptstrasse!AI343)</f>
        <v>117.52333333333331</v>
      </c>
      <c r="AJ343" s="215">
        <f>SUM(Paniglgasse:Landstrasser_Hauptstrasse!AJ343)</f>
        <v>115.97333333333331</v>
      </c>
      <c r="AK343" s="215">
        <f>SUM(Paniglgasse:Landstrasser_Hauptstrasse!AK343)</f>
        <v>132.26333333333332</v>
      </c>
      <c r="AL343" s="215">
        <f>SUM(Paniglgasse:Landstrasser_Hauptstrasse!AL343)</f>
        <v>113.15333333333331</v>
      </c>
      <c r="AM343" s="215">
        <f>SUM(Paniglgasse:Landstrasser_Hauptstrasse!AM343)</f>
        <v>101.07666666666665</v>
      </c>
      <c r="AN343" s="215">
        <f>SUM(Paniglgasse:Landstrasser_Hauptstrasse!AN343)</f>
        <v>97.376666666666651</v>
      </c>
      <c r="AO343" s="215">
        <f>SUM(Paniglgasse:Landstrasser_Hauptstrasse!AO343)</f>
        <v>106.07666666666665</v>
      </c>
      <c r="AP343" s="215">
        <f>SUM(Paniglgasse:Landstrasser_Hauptstrasse!AP343)</f>
        <v>101.03666666666665</v>
      </c>
      <c r="AQ343" s="215">
        <f>SUM(Paniglgasse:Landstrasser_Hauptstrasse!AQ343)</f>
        <v>102.23666666666666</v>
      </c>
      <c r="AR343" s="215">
        <f>SUM(Paniglgasse:Landstrasser_Hauptstrasse!AR343)</f>
        <v>114.65333333333331</v>
      </c>
      <c r="AS343" s="215">
        <f>SUM(Paniglgasse:Landstrasser_Hauptstrasse!AS343)</f>
        <v>120.23333333333332</v>
      </c>
      <c r="AT343" s="215">
        <f>SUM(Paniglgasse:Landstrasser_Hauptstrasse!AT343)</f>
        <v>137.49333333333331</v>
      </c>
      <c r="AU343" s="215">
        <f>SUM(Paniglgasse:Landstrasser_Hauptstrasse!AU343)</f>
        <v>130.4733333333333</v>
      </c>
      <c r="AV343" s="215">
        <f>SUM(Paniglgasse:Landstrasser_Hauptstrasse!AV343)</f>
        <v>125.64333333333332</v>
      </c>
      <c r="AW343" s="215">
        <f>SUM(Paniglgasse:Landstrasser_Hauptstrasse!AW343)</f>
        <v>131.73333333333332</v>
      </c>
      <c r="AX343" s="215">
        <f>SUM(Paniglgasse:Landstrasser_Hauptstrasse!AX343)</f>
        <v>133.08333333333331</v>
      </c>
      <c r="AY343" s="215">
        <f>SUM(Paniglgasse:Landstrasser_Hauptstrasse!AY343)</f>
        <v>114.34333333333332</v>
      </c>
      <c r="AZ343" s="215">
        <f>SUM(Paniglgasse:Landstrasser_Hauptstrasse!AZ343)</f>
        <v>109.44666666666666</v>
      </c>
      <c r="BA343" s="215">
        <f>SUM(Paniglgasse:Landstrasser_Hauptstrasse!BA343)</f>
        <v>102.84666666666665</v>
      </c>
      <c r="BB343" s="215">
        <f>SUM(Paniglgasse:Landstrasser_Hauptstrasse!BB343)</f>
        <v>98.996666666666655</v>
      </c>
      <c r="BC343" s="215">
        <f>SUM(Paniglgasse:Landstrasser_Hauptstrasse!BC343)</f>
        <v>103.60666666666665</v>
      </c>
      <c r="BD343" s="215">
        <f>SUM(Paniglgasse:Landstrasser_Hauptstrasse!BD343)</f>
        <v>96.886666666666656</v>
      </c>
      <c r="BE343" s="271"/>
      <c r="BF343" s="163">
        <f>SUM(E343:H343)</f>
        <v>492.73333333333323</v>
      </c>
      <c r="BG343" s="77">
        <f>SUM(I343:L343)</f>
        <v>499.71333333333325</v>
      </c>
      <c r="BH343" s="77">
        <f>SUM(M343:Q343)</f>
        <v>506.70333333333326</v>
      </c>
      <c r="BI343" s="77">
        <f>SUM(R343:U343)</f>
        <v>502.82333333333327</v>
      </c>
      <c r="BJ343" s="77">
        <f>SUM(V343:Y343)</f>
        <v>489.43333333333328</v>
      </c>
      <c r="BK343" s="77">
        <f>SUM(Z343:AD343)</f>
        <v>528.48333333333323</v>
      </c>
      <c r="BL343" s="77">
        <f>SUM(AE343:AH343)</f>
        <v>501.54333333333324</v>
      </c>
      <c r="BM343" s="77">
        <f>SUM(AI343:AL343)</f>
        <v>478.91333333333324</v>
      </c>
      <c r="BN343" s="77">
        <f>SUM(AM343:AQ343)</f>
        <v>507.80333333333328</v>
      </c>
      <c r="BO343" s="77">
        <f>SUM(AR343:AU343)</f>
        <v>502.85333333333324</v>
      </c>
      <c r="BP343" s="77">
        <f>SUM(AV343:AY343)</f>
        <v>504.80333333333328</v>
      </c>
      <c r="BQ343" s="77">
        <f>SUM(AZ343:BD343)</f>
        <v>511.7833333333333</v>
      </c>
      <c r="BR343" s="157">
        <f>SUM(BF343:BQ343)</f>
        <v>6027.59</v>
      </c>
      <c r="BS343" s="77">
        <f>SUM(BF343:BH343)</f>
        <v>1499.1499999999996</v>
      </c>
      <c r="BT343" s="77">
        <f>SUM(BI343:BK343)</f>
        <v>1520.7399999999998</v>
      </c>
      <c r="BU343" s="77">
        <f>SUM(BL343:BN343)</f>
        <v>1488.2599999999998</v>
      </c>
      <c r="BV343" s="77">
        <f>SUM(BO343:BQ343)</f>
        <v>1519.4399999999998</v>
      </c>
      <c r="BW343" s="77">
        <f>SUM(BF343:BK343)</f>
        <v>3019.8899999999994</v>
      </c>
      <c r="BX343" s="77">
        <f>SUM(BL343:BQ343)</f>
        <v>3007.6999999999994</v>
      </c>
      <c r="BY343" s="77">
        <f>IF(Info!$O$3="Q1",$BS343,IF(Info!$O$3="Q2",$BS343+$BT343,IF(Info!$O$3="Q3",$BS343+$BT343+$BU343,$BR343)))</f>
        <v>1499.1499999999996</v>
      </c>
      <c r="BZ343" s="77">
        <f>IF(Info!$O$3="Q1",$BS343,IF(Info!$O$3="Q2",$BT343,IF(Info!$O$3="Q3",$BU343,$BV343)))</f>
        <v>1499.1499999999996</v>
      </c>
      <c r="CA343" s="49"/>
    </row>
    <row r="344" spans="1:79" x14ac:dyDescent="0.3">
      <c r="A344" s="269"/>
      <c r="B344" s="78" t="s">
        <v>369</v>
      </c>
      <c r="C344" s="275"/>
      <c r="D344" s="161">
        <f>SUM(E344:BD344)</f>
        <v>0</v>
      </c>
      <c r="E344" s="215">
        <f>SUM(Paniglgasse:Landstrasser_Hauptstrasse!E344)</f>
        <v>0</v>
      </c>
      <c r="F344" s="215">
        <f>SUM(Paniglgasse:Landstrasser_Hauptstrasse!F344)</f>
        <v>0</v>
      </c>
      <c r="G344" s="215">
        <f>SUM(Paniglgasse:Landstrasser_Hauptstrasse!G344)</f>
        <v>0</v>
      </c>
      <c r="H344" s="215">
        <f>SUM(Paniglgasse:Landstrasser_Hauptstrasse!H344)</f>
        <v>0</v>
      </c>
      <c r="I344" s="215">
        <f>SUM(Paniglgasse:Landstrasser_Hauptstrasse!I344)</f>
        <v>0</v>
      </c>
      <c r="J344" s="215">
        <f>SUM(Paniglgasse:Landstrasser_Hauptstrasse!J344)</f>
        <v>0</v>
      </c>
      <c r="K344" s="215">
        <f>SUM(Paniglgasse:Landstrasser_Hauptstrasse!K344)</f>
        <v>0</v>
      </c>
      <c r="L344" s="215">
        <f>SUM(Paniglgasse:Landstrasser_Hauptstrasse!L344)</f>
        <v>0</v>
      </c>
      <c r="M344" s="215">
        <f>SUM(Paniglgasse:Landstrasser_Hauptstrasse!M344)</f>
        <v>0</v>
      </c>
      <c r="N344" s="215">
        <f>SUM(Paniglgasse:Landstrasser_Hauptstrasse!N344)</f>
        <v>0</v>
      </c>
      <c r="O344" s="215">
        <f>SUM(Paniglgasse:Landstrasser_Hauptstrasse!O344)</f>
        <v>0</v>
      </c>
      <c r="P344" s="215">
        <f>SUM(Paniglgasse:Landstrasser_Hauptstrasse!P344)</f>
        <v>0</v>
      </c>
      <c r="Q344" s="215">
        <f>SUM(Paniglgasse:Landstrasser_Hauptstrasse!Q344)</f>
        <v>0</v>
      </c>
      <c r="R344" s="215">
        <f>SUM(Paniglgasse:Landstrasser_Hauptstrasse!R344)</f>
        <v>0</v>
      </c>
      <c r="S344" s="215">
        <f>SUM(Paniglgasse:Landstrasser_Hauptstrasse!S344)</f>
        <v>0</v>
      </c>
      <c r="T344" s="215">
        <f>SUM(Paniglgasse:Landstrasser_Hauptstrasse!T344)</f>
        <v>0</v>
      </c>
      <c r="U344" s="215">
        <f>SUM(Paniglgasse:Landstrasser_Hauptstrasse!U344)</f>
        <v>0</v>
      </c>
      <c r="V344" s="215">
        <f>SUM(Paniglgasse:Landstrasser_Hauptstrasse!V344)</f>
        <v>0</v>
      </c>
      <c r="W344" s="215">
        <f>SUM(Paniglgasse:Landstrasser_Hauptstrasse!W344)</f>
        <v>0</v>
      </c>
      <c r="X344" s="215">
        <f>SUM(Paniglgasse:Landstrasser_Hauptstrasse!X344)</f>
        <v>0</v>
      </c>
      <c r="Y344" s="215">
        <f>SUM(Paniglgasse:Landstrasser_Hauptstrasse!Y344)</f>
        <v>0</v>
      </c>
      <c r="Z344" s="215">
        <f>SUM(Paniglgasse:Landstrasser_Hauptstrasse!Z344)</f>
        <v>0</v>
      </c>
      <c r="AA344" s="215">
        <f>SUM(Paniglgasse:Landstrasser_Hauptstrasse!AA344)</f>
        <v>0</v>
      </c>
      <c r="AB344" s="215">
        <f>SUM(Paniglgasse:Landstrasser_Hauptstrasse!AB344)</f>
        <v>0</v>
      </c>
      <c r="AC344" s="215">
        <f>SUM(Paniglgasse:Landstrasser_Hauptstrasse!AC344)</f>
        <v>0</v>
      </c>
      <c r="AD344" s="215">
        <f>SUM(Paniglgasse:Landstrasser_Hauptstrasse!AD344)</f>
        <v>0</v>
      </c>
      <c r="AE344" s="215">
        <f>SUM(Paniglgasse:Landstrasser_Hauptstrasse!AE344)</f>
        <v>0</v>
      </c>
      <c r="AF344" s="215">
        <f>SUM(Paniglgasse:Landstrasser_Hauptstrasse!AF344)</f>
        <v>0</v>
      </c>
      <c r="AG344" s="215">
        <f>SUM(Paniglgasse:Landstrasser_Hauptstrasse!AG344)</f>
        <v>0</v>
      </c>
      <c r="AH344" s="215">
        <f>SUM(Paniglgasse:Landstrasser_Hauptstrasse!AH344)</f>
        <v>0</v>
      </c>
      <c r="AI344" s="215">
        <f>SUM(Paniglgasse:Landstrasser_Hauptstrasse!AI344)</f>
        <v>0</v>
      </c>
      <c r="AJ344" s="215">
        <f>SUM(Paniglgasse:Landstrasser_Hauptstrasse!AJ344)</f>
        <v>0</v>
      </c>
      <c r="AK344" s="215">
        <f>SUM(Paniglgasse:Landstrasser_Hauptstrasse!AK344)</f>
        <v>0</v>
      </c>
      <c r="AL344" s="215">
        <f>SUM(Paniglgasse:Landstrasser_Hauptstrasse!AL344)</f>
        <v>0</v>
      </c>
      <c r="AM344" s="215">
        <f>SUM(Paniglgasse:Landstrasser_Hauptstrasse!AM344)</f>
        <v>0</v>
      </c>
      <c r="AN344" s="215">
        <f>SUM(Paniglgasse:Landstrasser_Hauptstrasse!AN344)</f>
        <v>0</v>
      </c>
      <c r="AO344" s="215">
        <f>SUM(Paniglgasse:Landstrasser_Hauptstrasse!AO344)</f>
        <v>0</v>
      </c>
      <c r="AP344" s="215">
        <f>SUM(Paniglgasse:Landstrasser_Hauptstrasse!AP344)</f>
        <v>0</v>
      </c>
      <c r="AQ344" s="215">
        <f>SUM(Paniglgasse:Landstrasser_Hauptstrasse!AQ344)</f>
        <v>0</v>
      </c>
      <c r="AR344" s="215">
        <f>SUM(Paniglgasse:Landstrasser_Hauptstrasse!AR344)</f>
        <v>0</v>
      </c>
      <c r="AS344" s="215">
        <f>SUM(Paniglgasse:Landstrasser_Hauptstrasse!AS344)</f>
        <v>0</v>
      </c>
      <c r="AT344" s="215">
        <f>SUM(Paniglgasse:Landstrasser_Hauptstrasse!AT344)</f>
        <v>0</v>
      </c>
      <c r="AU344" s="215">
        <f>SUM(Paniglgasse:Landstrasser_Hauptstrasse!AU344)</f>
        <v>0</v>
      </c>
      <c r="AV344" s="215">
        <f>SUM(Paniglgasse:Landstrasser_Hauptstrasse!AV344)</f>
        <v>0</v>
      </c>
      <c r="AW344" s="215">
        <f>SUM(Paniglgasse:Landstrasser_Hauptstrasse!AW344)</f>
        <v>0</v>
      </c>
      <c r="AX344" s="215">
        <f>SUM(Paniglgasse:Landstrasser_Hauptstrasse!AX344)</f>
        <v>0</v>
      </c>
      <c r="AY344" s="215">
        <f>SUM(Paniglgasse:Landstrasser_Hauptstrasse!AY344)</f>
        <v>0</v>
      </c>
      <c r="AZ344" s="215">
        <f>SUM(Paniglgasse:Landstrasser_Hauptstrasse!AZ344)</f>
        <v>0</v>
      </c>
      <c r="BA344" s="215">
        <f>SUM(Paniglgasse:Landstrasser_Hauptstrasse!BA344)</f>
        <v>0</v>
      </c>
      <c r="BB344" s="215">
        <f>SUM(Paniglgasse:Landstrasser_Hauptstrasse!BB344)</f>
        <v>0</v>
      </c>
      <c r="BC344" s="215">
        <f>SUM(Paniglgasse:Landstrasser_Hauptstrasse!BC344)</f>
        <v>0</v>
      </c>
      <c r="BD344" s="215">
        <f>SUM(Paniglgasse:Landstrasser_Hauptstrasse!BD344)</f>
        <v>0</v>
      </c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x14ac:dyDescent="0.3">
      <c r="A345" s="269"/>
      <c r="B345" s="78" t="s">
        <v>370</v>
      </c>
      <c r="C345" s="275"/>
      <c r="D345" s="161">
        <f>SUM(E345:BD345)</f>
        <v>0</v>
      </c>
      <c r="E345" s="215">
        <f>SUM(Paniglgasse:Landstrasser_Hauptstrasse!E345)</f>
        <v>0</v>
      </c>
      <c r="F345" s="215">
        <f>SUM(Paniglgasse:Landstrasser_Hauptstrasse!F345)</f>
        <v>0</v>
      </c>
      <c r="G345" s="215">
        <f>SUM(Paniglgasse:Landstrasser_Hauptstrasse!G345)</f>
        <v>0</v>
      </c>
      <c r="H345" s="215">
        <f>SUM(Paniglgasse:Landstrasser_Hauptstrasse!H345)</f>
        <v>0</v>
      </c>
      <c r="I345" s="215">
        <f>SUM(Paniglgasse:Landstrasser_Hauptstrasse!I345)</f>
        <v>0</v>
      </c>
      <c r="J345" s="215">
        <f>SUM(Paniglgasse:Landstrasser_Hauptstrasse!J345)</f>
        <v>0</v>
      </c>
      <c r="K345" s="215">
        <f>SUM(Paniglgasse:Landstrasser_Hauptstrasse!K345)</f>
        <v>0</v>
      </c>
      <c r="L345" s="215">
        <f>SUM(Paniglgasse:Landstrasser_Hauptstrasse!L345)</f>
        <v>0</v>
      </c>
      <c r="M345" s="215">
        <f>SUM(Paniglgasse:Landstrasser_Hauptstrasse!M345)</f>
        <v>0</v>
      </c>
      <c r="N345" s="215">
        <f>SUM(Paniglgasse:Landstrasser_Hauptstrasse!N345)</f>
        <v>0</v>
      </c>
      <c r="O345" s="215">
        <f>SUM(Paniglgasse:Landstrasser_Hauptstrasse!O345)</f>
        <v>0</v>
      </c>
      <c r="P345" s="215">
        <f>SUM(Paniglgasse:Landstrasser_Hauptstrasse!P345)</f>
        <v>0</v>
      </c>
      <c r="Q345" s="215">
        <f>SUM(Paniglgasse:Landstrasser_Hauptstrasse!Q345)</f>
        <v>0</v>
      </c>
      <c r="R345" s="215">
        <f>SUM(Paniglgasse:Landstrasser_Hauptstrasse!R345)</f>
        <v>0</v>
      </c>
      <c r="S345" s="215">
        <f>SUM(Paniglgasse:Landstrasser_Hauptstrasse!S345)</f>
        <v>0</v>
      </c>
      <c r="T345" s="215">
        <f>SUM(Paniglgasse:Landstrasser_Hauptstrasse!T345)</f>
        <v>0</v>
      </c>
      <c r="U345" s="215">
        <f>SUM(Paniglgasse:Landstrasser_Hauptstrasse!U345)</f>
        <v>0</v>
      </c>
      <c r="V345" s="215">
        <f>SUM(Paniglgasse:Landstrasser_Hauptstrasse!V345)</f>
        <v>0</v>
      </c>
      <c r="W345" s="215">
        <f>SUM(Paniglgasse:Landstrasser_Hauptstrasse!W345)</f>
        <v>0</v>
      </c>
      <c r="X345" s="215">
        <f>SUM(Paniglgasse:Landstrasser_Hauptstrasse!X345)</f>
        <v>0</v>
      </c>
      <c r="Y345" s="215">
        <f>SUM(Paniglgasse:Landstrasser_Hauptstrasse!Y345)</f>
        <v>0</v>
      </c>
      <c r="Z345" s="215">
        <f>SUM(Paniglgasse:Landstrasser_Hauptstrasse!Z345)</f>
        <v>0</v>
      </c>
      <c r="AA345" s="215">
        <f>SUM(Paniglgasse:Landstrasser_Hauptstrasse!AA345)</f>
        <v>0</v>
      </c>
      <c r="AB345" s="215">
        <f>SUM(Paniglgasse:Landstrasser_Hauptstrasse!AB345)</f>
        <v>0</v>
      </c>
      <c r="AC345" s="215">
        <f>SUM(Paniglgasse:Landstrasser_Hauptstrasse!AC345)</f>
        <v>0</v>
      </c>
      <c r="AD345" s="215">
        <f>SUM(Paniglgasse:Landstrasser_Hauptstrasse!AD345)</f>
        <v>0</v>
      </c>
      <c r="AE345" s="215">
        <f>SUM(Paniglgasse:Landstrasser_Hauptstrasse!AE345)</f>
        <v>0</v>
      </c>
      <c r="AF345" s="215">
        <f>SUM(Paniglgasse:Landstrasser_Hauptstrasse!AF345)</f>
        <v>0</v>
      </c>
      <c r="AG345" s="215">
        <f>SUM(Paniglgasse:Landstrasser_Hauptstrasse!AG345)</f>
        <v>0</v>
      </c>
      <c r="AH345" s="215">
        <f>SUM(Paniglgasse:Landstrasser_Hauptstrasse!AH345)</f>
        <v>0</v>
      </c>
      <c r="AI345" s="215">
        <f>SUM(Paniglgasse:Landstrasser_Hauptstrasse!AI345)</f>
        <v>0</v>
      </c>
      <c r="AJ345" s="215">
        <f>SUM(Paniglgasse:Landstrasser_Hauptstrasse!AJ345)</f>
        <v>0</v>
      </c>
      <c r="AK345" s="215">
        <f>SUM(Paniglgasse:Landstrasser_Hauptstrasse!AK345)</f>
        <v>0</v>
      </c>
      <c r="AL345" s="215">
        <f>SUM(Paniglgasse:Landstrasser_Hauptstrasse!AL345)</f>
        <v>0</v>
      </c>
      <c r="AM345" s="215">
        <f>SUM(Paniglgasse:Landstrasser_Hauptstrasse!AM345)</f>
        <v>0</v>
      </c>
      <c r="AN345" s="215">
        <f>SUM(Paniglgasse:Landstrasser_Hauptstrasse!AN345)</f>
        <v>0</v>
      </c>
      <c r="AO345" s="215">
        <f>SUM(Paniglgasse:Landstrasser_Hauptstrasse!AO345)</f>
        <v>0</v>
      </c>
      <c r="AP345" s="215">
        <f>SUM(Paniglgasse:Landstrasser_Hauptstrasse!AP345)</f>
        <v>0</v>
      </c>
      <c r="AQ345" s="215">
        <f>SUM(Paniglgasse:Landstrasser_Hauptstrasse!AQ345)</f>
        <v>0</v>
      </c>
      <c r="AR345" s="215">
        <f>SUM(Paniglgasse:Landstrasser_Hauptstrasse!AR345)</f>
        <v>0</v>
      </c>
      <c r="AS345" s="215">
        <f>SUM(Paniglgasse:Landstrasser_Hauptstrasse!AS345)</f>
        <v>0</v>
      </c>
      <c r="AT345" s="215">
        <f>SUM(Paniglgasse:Landstrasser_Hauptstrasse!AT345)</f>
        <v>0</v>
      </c>
      <c r="AU345" s="215">
        <f>SUM(Paniglgasse:Landstrasser_Hauptstrasse!AU345)</f>
        <v>0</v>
      </c>
      <c r="AV345" s="215">
        <f>SUM(Paniglgasse:Landstrasser_Hauptstrasse!AV345)</f>
        <v>0</v>
      </c>
      <c r="AW345" s="215">
        <f>SUM(Paniglgasse:Landstrasser_Hauptstrasse!AW345)</f>
        <v>0</v>
      </c>
      <c r="AX345" s="215">
        <f>SUM(Paniglgasse:Landstrasser_Hauptstrasse!AX345)</f>
        <v>0</v>
      </c>
      <c r="AY345" s="215">
        <f>SUM(Paniglgasse:Landstrasser_Hauptstrasse!AY345)</f>
        <v>0</v>
      </c>
      <c r="AZ345" s="215">
        <f>SUM(Paniglgasse:Landstrasser_Hauptstrasse!AZ345)</f>
        <v>0</v>
      </c>
      <c r="BA345" s="215">
        <f>SUM(Paniglgasse:Landstrasser_Hauptstrasse!BA345)</f>
        <v>0</v>
      </c>
      <c r="BB345" s="215">
        <f>SUM(Paniglgasse:Landstrasser_Hauptstrasse!BB345)</f>
        <v>0</v>
      </c>
      <c r="BC345" s="215">
        <f>SUM(Paniglgasse:Landstrasser_Hauptstrasse!BC345)</f>
        <v>0</v>
      </c>
      <c r="BD345" s="215">
        <f>SUM(Paniglgasse:Landstrasser_Hauptstrasse!BD345)</f>
        <v>0</v>
      </c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x14ac:dyDescent="0.3">
      <c r="A346" s="282"/>
      <c r="B346" s="160" t="s">
        <v>371</v>
      </c>
      <c r="C346" s="275"/>
      <c r="D346" s="161">
        <f>SUM(E346:BD346)</f>
        <v>6027.5899999999992</v>
      </c>
      <c r="E346" s="278">
        <f t="shared" ref="E346:AJ346" si="520">SUM(E343:E345)</f>
        <v>124.97333333333331</v>
      </c>
      <c r="F346" s="278">
        <f t="shared" si="520"/>
        <v>122.17333333333332</v>
      </c>
      <c r="G346" s="278">
        <f t="shared" si="520"/>
        <v>126.54333333333332</v>
      </c>
      <c r="H346" s="278">
        <f t="shared" si="520"/>
        <v>119.04333333333332</v>
      </c>
      <c r="I346" s="278">
        <f t="shared" si="520"/>
        <v>119.00333333333332</v>
      </c>
      <c r="J346" s="278">
        <f t="shared" si="520"/>
        <v>123.65333333333331</v>
      </c>
      <c r="K346" s="278">
        <f t="shared" si="520"/>
        <v>137.4133333333333</v>
      </c>
      <c r="L346" s="278">
        <f t="shared" si="520"/>
        <v>119.64333333333332</v>
      </c>
      <c r="M346" s="278">
        <f t="shared" si="520"/>
        <v>108.32666666666665</v>
      </c>
      <c r="N346" s="278">
        <f t="shared" si="520"/>
        <v>99.826666666666654</v>
      </c>
      <c r="O346" s="278">
        <f t="shared" si="520"/>
        <v>92.456666666666649</v>
      </c>
      <c r="P346" s="278">
        <f t="shared" si="520"/>
        <v>107.05666666666666</v>
      </c>
      <c r="Q346" s="278">
        <f t="shared" si="520"/>
        <v>99.036666666666648</v>
      </c>
      <c r="R346" s="278">
        <f t="shared" si="520"/>
        <v>134.96333333333331</v>
      </c>
      <c r="S346" s="278">
        <f t="shared" si="520"/>
        <v>123.62333333333331</v>
      </c>
      <c r="T346" s="278">
        <f t="shared" si="520"/>
        <v>114.69333333333331</v>
      </c>
      <c r="U346" s="278">
        <f t="shared" si="520"/>
        <v>129.54333333333332</v>
      </c>
      <c r="V346" s="278">
        <f t="shared" si="520"/>
        <v>133.63333333333333</v>
      </c>
      <c r="W346" s="278">
        <f t="shared" si="520"/>
        <v>120.49333333333331</v>
      </c>
      <c r="X346" s="278">
        <f t="shared" si="520"/>
        <v>121.18333333333331</v>
      </c>
      <c r="Y346" s="278">
        <f t="shared" si="520"/>
        <v>114.12333333333331</v>
      </c>
      <c r="Z346" s="278">
        <f t="shared" si="520"/>
        <v>100.84666666666665</v>
      </c>
      <c r="AA346" s="278">
        <f t="shared" si="520"/>
        <v>107.82666666666665</v>
      </c>
      <c r="AB346" s="278">
        <f t="shared" si="520"/>
        <v>107.02666666666666</v>
      </c>
      <c r="AC346" s="278">
        <f t="shared" si="520"/>
        <v>104.23666666666666</v>
      </c>
      <c r="AD346" s="278">
        <f t="shared" si="520"/>
        <v>108.54666666666667</v>
      </c>
      <c r="AE346" s="278">
        <f t="shared" si="520"/>
        <v>128.44333333333333</v>
      </c>
      <c r="AF346" s="278">
        <f t="shared" si="520"/>
        <v>132.34333333333331</v>
      </c>
      <c r="AG346" s="278">
        <f t="shared" si="520"/>
        <v>125.22333333333331</v>
      </c>
      <c r="AH346" s="278">
        <f t="shared" si="520"/>
        <v>115.53333333333332</v>
      </c>
      <c r="AI346" s="278">
        <f t="shared" si="520"/>
        <v>117.52333333333331</v>
      </c>
      <c r="AJ346" s="278">
        <f t="shared" si="520"/>
        <v>115.97333333333331</v>
      </c>
      <c r="AK346" s="278">
        <f t="shared" ref="AK346:BP346" si="521">SUM(AK343:AK345)</f>
        <v>132.26333333333332</v>
      </c>
      <c r="AL346" s="278">
        <f t="shared" si="521"/>
        <v>113.15333333333331</v>
      </c>
      <c r="AM346" s="278">
        <f t="shared" si="521"/>
        <v>101.07666666666665</v>
      </c>
      <c r="AN346" s="278">
        <f t="shared" si="521"/>
        <v>97.376666666666651</v>
      </c>
      <c r="AO346" s="278">
        <f t="shared" si="521"/>
        <v>106.07666666666665</v>
      </c>
      <c r="AP346" s="278">
        <f t="shared" si="521"/>
        <v>101.03666666666665</v>
      </c>
      <c r="AQ346" s="278">
        <f t="shared" si="521"/>
        <v>102.23666666666666</v>
      </c>
      <c r="AR346" s="278">
        <f t="shared" si="521"/>
        <v>114.65333333333331</v>
      </c>
      <c r="AS346" s="278">
        <f t="shared" si="521"/>
        <v>120.23333333333332</v>
      </c>
      <c r="AT346" s="278">
        <f t="shared" si="521"/>
        <v>137.49333333333331</v>
      </c>
      <c r="AU346" s="278">
        <f t="shared" si="521"/>
        <v>130.4733333333333</v>
      </c>
      <c r="AV346" s="278">
        <f t="shared" si="521"/>
        <v>125.64333333333332</v>
      </c>
      <c r="AW346" s="278">
        <f t="shared" si="521"/>
        <v>131.73333333333332</v>
      </c>
      <c r="AX346" s="278">
        <f t="shared" si="521"/>
        <v>133.08333333333331</v>
      </c>
      <c r="AY346" s="278">
        <f t="shared" si="521"/>
        <v>114.34333333333332</v>
      </c>
      <c r="AZ346" s="278">
        <f t="shared" si="521"/>
        <v>109.44666666666666</v>
      </c>
      <c r="BA346" s="278">
        <f t="shared" si="521"/>
        <v>102.84666666666665</v>
      </c>
      <c r="BB346" s="278">
        <f t="shared" si="521"/>
        <v>98.996666666666655</v>
      </c>
      <c r="BC346" s="278">
        <f t="shared" si="521"/>
        <v>103.60666666666665</v>
      </c>
      <c r="BD346" s="278">
        <f t="shared" si="521"/>
        <v>96.886666666666656</v>
      </c>
      <c r="BE346" s="271"/>
      <c r="BF346" s="162">
        <f>SUM(E346:H346)</f>
        <v>492.73333333333323</v>
      </c>
      <c r="BG346" s="157">
        <f>SUM(I346:L346)</f>
        <v>499.71333333333325</v>
      </c>
      <c r="BH346" s="157">
        <f>SUM(M346:Q346)</f>
        <v>506.70333333333326</v>
      </c>
      <c r="BI346" s="157">
        <f>SUM(R346:U346)</f>
        <v>502.82333333333327</v>
      </c>
      <c r="BJ346" s="157">
        <f>SUM(V346:Y346)</f>
        <v>489.43333333333328</v>
      </c>
      <c r="BK346" s="157">
        <f>SUM(Z346:AD346)</f>
        <v>528.48333333333323</v>
      </c>
      <c r="BL346" s="157">
        <f>SUM(AE346:AH346)</f>
        <v>501.54333333333324</v>
      </c>
      <c r="BM346" s="157">
        <f>SUM(AI346:AL346)</f>
        <v>478.91333333333324</v>
      </c>
      <c r="BN346" s="157">
        <f>SUM(AM346:AQ346)</f>
        <v>507.80333333333328</v>
      </c>
      <c r="BO346" s="157">
        <f>SUM(AR346:AU346)</f>
        <v>502.85333333333324</v>
      </c>
      <c r="BP346" s="157">
        <f>SUM(AV346:AY346)</f>
        <v>504.80333333333328</v>
      </c>
      <c r="BQ346" s="157">
        <f>SUM(AZ346:BD346)</f>
        <v>511.7833333333333</v>
      </c>
      <c r="BR346" s="157">
        <f>SUM(BF346:BQ346)</f>
        <v>6027.59</v>
      </c>
      <c r="BS346" s="157">
        <f>SUM(BF346:BH346)</f>
        <v>1499.1499999999996</v>
      </c>
      <c r="BT346" s="157">
        <f>SUM(BI346:BK346)</f>
        <v>1520.7399999999998</v>
      </c>
      <c r="BU346" s="157">
        <f>SUM(BL346:BN346)</f>
        <v>1488.2599999999998</v>
      </c>
      <c r="BV346" s="157">
        <f>SUM(BO346:BQ346)</f>
        <v>1519.4399999999998</v>
      </c>
      <c r="BW346" s="157">
        <f>SUM(BF346:BK346)</f>
        <v>3019.8899999999994</v>
      </c>
      <c r="BX346" s="157">
        <f>SUM(BL346:BQ346)</f>
        <v>3007.6999999999994</v>
      </c>
      <c r="BY346" s="157">
        <f>IF(Info!$O$3="Q1",$BS346,IF(Info!$O$3="Q2",$BS346+$BT346,IF(Info!$O$3="Q3",$BS346+$BT346+$BU346,$BR346)))</f>
        <v>1499.1499999999996</v>
      </c>
      <c r="BZ346" s="157">
        <f>IF(Info!$O$3="Q1",$BS346,IF(Info!$O$3="Q2",$BT346,IF(Info!$O$3="Q3",$BU346,$BV346)))</f>
        <v>1499.1499999999996</v>
      </c>
      <c r="CA346" s="49"/>
    </row>
    <row r="347" spans="1:79" ht="15.6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x14ac:dyDescent="0.3">
      <c r="A348" s="269"/>
      <c r="B348" s="78" t="s">
        <v>83</v>
      </c>
      <c r="C348" s="275"/>
      <c r="D348" s="161">
        <f>SUM(E348:BD348)</f>
        <v>601.58000000000015</v>
      </c>
      <c r="E348" s="215">
        <f>SUM(Paniglgasse:Landstrasser_Hauptstrasse!E348)</f>
        <v>13.203333333333333</v>
      </c>
      <c r="F348" s="215">
        <f>SUM(Paniglgasse:Landstrasser_Hauptstrasse!F348)</f>
        <v>12.853333333333335</v>
      </c>
      <c r="G348" s="215">
        <f>SUM(Paniglgasse:Landstrasser_Hauptstrasse!G348)</f>
        <v>11.703333333333333</v>
      </c>
      <c r="H348" s="215">
        <f>SUM(Paniglgasse:Landstrasser_Hauptstrasse!H348)</f>
        <v>13.663333333333334</v>
      </c>
      <c r="I348" s="215">
        <f>SUM(Paniglgasse:Landstrasser_Hauptstrasse!I348)</f>
        <v>12.333333333333336</v>
      </c>
      <c r="J348" s="215">
        <f>SUM(Paniglgasse:Landstrasser_Hauptstrasse!J348)</f>
        <v>13.523333333333333</v>
      </c>
      <c r="K348" s="215">
        <f>SUM(Paniglgasse:Landstrasser_Hauptstrasse!K348)</f>
        <v>11.393333333333334</v>
      </c>
      <c r="L348" s="215">
        <f>SUM(Paniglgasse:Landstrasser_Hauptstrasse!L348)</f>
        <v>11.563333333333333</v>
      </c>
      <c r="M348" s="215">
        <f>SUM(Paniglgasse:Landstrasser_Hauptstrasse!M348)</f>
        <v>9.3066666666666649</v>
      </c>
      <c r="N348" s="215">
        <f>SUM(Paniglgasse:Landstrasser_Hauptstrasse!N348)</f>
        <v>9.3266666666666662</v>
      </c>
      <c r="O348" s="215">
        <f>SUM(Paniglgasse:Landstrasser_Hauptstrasse!O348)</f>
        <v>9.6466666666666647</v>
      </c>
      <c r="P348" s="215">
        <f>SUM(Paniglgasse:Landstrasser_Hauptstrasse!P348)</f>
        <v>10.416666666666666</v>
      </c>
      <c r="Q348" s="215">
        <f>SUM(Paniglgasse:Landstrasser_Hauptstrasse!Q348)</f>
        <v>9.6966666666666654</v>
      </c>
      <c r="R348" s="215">
        <f>SUM(Paniglgasse:Landstrasser_Hauptstrasse!R348)</f>
        <v>13.603333333333335</v>
      </c>
      <c r="S348" s="215">
        <f>SUM(Paniglgasse:Landstrasser_Hauptstrasse!S348)</f>
        <v>13.483333333333334</v>
      </c>
      <c r="T348" s="215">
        <f>SUM(Paniglgasse:Landstrasser_Hauptstrasse!T348)</f>
        <v>13.363333333333333</v>
      </c>
      <c r="U348" s="215">
        <f>SUM(Paniglgasse:Landstrasser_Hauptstrasse!U348)</f>
        <v>11.873333333333335</v>
      </c>
      <c r="V348" s="215">
        <f>SUM(Paniglgasse:Landstrasser_Hauptstrasse!V348)</f>
        <v>12.833333333333336</v>
      </c>
      <c r="W348" s="215">
        <f>SUM(Paniglgasse:Landstrasser_Hauptstrasse!W348)</f>
        <v>12.623333333333335</v>
      </c>
      <c r="X348" s="215">
        <f>SUM(Paniglgasse:Landstrasser_Hauptstrasse!X348)</f>
        <v>11.563333333333333</v>
      </c>
      <c r="Y348" s="215">
        <f>SUM(Paniglgasse:Landstrasser_Hauptstrasse!Y348)</f>
        <v>12.003333333333334</v>
      </c>
      <c r="Z348" s="215">
        <f>SUM(Paniglgasse:Landstrasser_Hauptstrasse!Z348)</f>
        <v>10.066666666666666</v>
      </c>
      <c r="AA348" s="215">
        <f>SUM(Paniglgasse:Landstrasser_Hauptstrasse!AA348)</f>
        <v>10.006666666666666</v>
      </c>
      <c r="AB348" s="215">
        <f>SUM(Paniglgasse:Landstrasser_Hauptstrasse!AB348)</f>
        <v>9.336666666666666</v>
      </c>
      <c r="AC348" s="215">
        <f>SUM(Paniglgasse:Landstrasser_Hauptstrasse!AC348)</f>
        <v>10.886666666666667</v>
      </c>
      <c r="AD348" s="215">
        <f>SUM(Paniglgasse:Landstrasser_Hauptstrasse!AD348)</f>
        <v>9.3066666666666649</v>
      </c>
      <c r="AE348" s="215">
        <f>SUM(Paniglgasse:Landstrasser_Hauptstrasse!AE348)</f>
        <v>12.893333333333334</v>
      </c>
      <c r="AF348" s="215">
        <f>SUM(Paniglgasse:Landstrasser_Hauptstrasse!AF348)</f>
        <v>13.053333333333335</v>
      </c>
      <c r="AG348" s="215">
        <f>SUM(Paniglgasse:Landstrasser_Hauptstrasse!AG348)</f>
        <v>12.763333333333335</v>
      </c>
      <c r="AH348" s="215">
        <f>SUM(Paniglgasse:Landstrasser_Hauptstrasse!AH348)</f>
        <v>13.353333333333335</v>
      </c>
      <c r="AI348" s="215">
        <f>SUM(Paniglgasse:Landstrasser_Hauptstrasse!AI348)</f>
        <v>12.663333333333334</v>
      </c>
      <c r="AJ348" s="215">
        <f>SUM(Paniglgasse:Landstrasser_Hauptstrasse!AJ348)</f>
        <v>13.313333333333336</v>
      </c>
      <c r="AK348" s="215">
        <f>SUM(Paniglgasse:Landstrasser_Hauptstrasse!AK348)</f>
        <v>11.323333333333334</v>
      </c>
      <c r="AL348" s="215">
        <f>SUM(Paniglgasse:Landstrasser_Hauptstrasse!AL348)</f>
        <v>11.363333333333333</v>
      </c>
      <c r="AM348" s="215">
        <f>SUM(Paniglgasse:Landstrasser_Hauptstrasse!AM348)</f>
        <v>10.286666666666665</v>
      </c>
      <c r="AN348" s="215">
        <f>SUM(Paniglgasse:Landstrasser_Hauptstrasse!AN348)</f>
        <v>10.156666666666666</v>
      </c>
      <c r="AO348" s="215">
        <f>SUM(Paniglgasse:Landstrasser_Hauptstrasse!AO348)</f>
        <v>10.306666666666665</v>
      </c>
      <c r="AP348" s="215">
        <f>SUM(Paniglgasse:Landstrasser_Hauptstrasse!AP348)</f>
        <v>10.536666666666665</v>
      </c>
      <c r="AQ348" s="215">
        <f>SUM(Paniglgasse:Landstrasser_Hauptstrasse!AQ348)</f>
        <v>9.836666666666666</v>
      </c>
      <c r="AR348" s="215">
        <f>SUM(Paniglgasse:Landstrasser_Hauptstrasse!AR348)</f>
        <v>12.843333333333334</v>
      </c>
      <c r="AS348" s="215">
        <f>SUM(Paniglgasse:Landstrasser_Hauptstrasse!AS348)</f>
        <v>12.493333333333336</v>
      </c>
      <c r="AT348" s="215">
        <f>SUM(Paniglgasse:Landstrasser_Hauptstrasse!AT348)</f>
        <v>12.813333333333336</v>
      </c>
      <c r="AU348" s="215">
        <f>SUM(Paniglgasse:Landstrasser_Hauptstrasse!AU348)</f>
        <v>11.973333333333333</v>
      </c>
      <c r="AV348" s="215">
        <f>SUM(Paniglgasse:Landstrasser_Hauptstrasse!AV348)</f>
        <v>13.643333333333334</v>
      </c>
      <c r="AW348" s="215">
        <f>SUM(Paniglgasse:Landstrasser_Hauptstrasse!AW348)</f>
        <v>12.453333333333333</v>
      </c>
      <c r="AX348" s="215">
        <f>SUM(Paniglgasse:Landstrasser_Hauptstrasse!AX348)</f>
        <v>13.263333333333335</v>
      </c>
      <c r="AY348" s="215">
        <f>SUM(Paniglgasse:Landstrasser_Hauptstrasse!AY348)</f>
        <v>12.963333333333335</v>
      </c>
      <c r="AZ348" s="215">
        <f>SUM(Paniglgasse:Landstrasser_Hauptstrasse!AZ348)</f>
        <v>9.5966666666666676</v>
      </c>
      <c r="BA348" s="215">
        <f>SUM(Paniglgasse:Landstrasser_Hauptstrasse!BA348)</f>
        <v>9.1466666666666647</v>
      </c>
      <c r="BB348" s="215">
        <f>SUM(Paniglgasse:Landstrasser_Hauptstrasse!BB348)</f>
        <v>9.1166666666666671</v>
      </c>
      <c r="BC348" s="215">
        <f>SUM(Paniglgasse:Landstrasser_Hauptstrasse!BC348)</f>
        <v>9.8766666666666652</v>
      </c>
      <c r="BD348" s="215">
        <f>SUM(Paniglgasse:Landstrasser_Hauptstrasse!BD348)</f>
        <v>9.966666666666665</v>
      </c>
      <c r="BE348" s="271"/>
      <c r="BF348" s="163">
        <f>SUM(E348:H348)</f>
        <v>51.423333333333339</v>
      </c>
      <c r="BG348" s="77">
        <f>SUM(I348:L348)</f>
        <v>48.813333333333333</v>
      </c>
      <c r="BH348" s="77">
        <f>SUM(M348:Q348)</f>
        <v>48.393333333333331</v>
      </c>
      <c r="BI348" s="77">
        <f>SUM(R348:U348)</f>
        <v>52.323333333333338</v>
      </c>
      <c r="BJ348" s="77">
        <f>SUM(V348:Y348)</f>
        <v>49.023333333333341</v>
      </c>
      <c r="BK348" s="77">
        <f>SUM(Z348:AD348)</f>
        <v>49.603333333333332</v>
      </c>
      <c r="BL348" s="77">
        <f>SUM(AE348:AH348)</f>
        <v>52.063333333333347</v>
      </c>
      <c r="BM348" s="77">
        <f>SUM(AI348:AL348)</f>
        <v>48.663333333333341</v>
      </c>
      <c r="BN348" s="77">
        <f>SUM(AM348:AQ348)</f>
        <v>51.123333333333328</v>
      </c>
      <c r="BO348" s="77">
        <f>SUM(AR348:AU348)</f>
        <v>50.123333333333335</v>
      </c>
      <c r="BP348" s="77">
        <f>SUM(AV348:AY348)</f>
        <v>52.323333333333338</v>
      </c>
      <c r="BQ348" s="77">
        <f>SUM(AZ348:BD348)</f>
        <v>47.703333333333333</v>
      </c>
      <c r="BR348" s="157">
        <f>SUM(BF348:BQ348)</f>
        <v>601.58000000000004</v>
      </c>
      <c r="BS348" s="77">
        <f>SUM(BF348:BH348)</f>
        <v>148.63</v>
      </c>
      <c r="BT348" s="77">
        <f>SUM(BI348:BK348)</f>
        <v>150.95000000000002</v>
      </c>
      <c r="BU348" s="77">
        <f>SUM(BL348:BN348)</f>
        <v>151.85000000000002</v>
      </c>
      <c r="BV348" s="77">
        <f>SUM(BO348:BQ348)</f>
        <v>150.15</v>
      </c>
      <c r="BW348" s="77">
        <f>SUM(BF348:BK348)</f>
        <v>299.58</v>
      </c>
      <c r="BX348" s="77">
        <f>SUM(BL348:BQ348)</f>
        <v>302</v>
      </c>
      <c r="BY348" s="77">
        <f>IF(Info!$O$3="Q1",$BS348,IF(Info!$O$3="Q2",$BS348+$BT348,IF(Info!$O$3="Q3",$BS348+$BT348+$BU348,$BR348)))</f>
        <v>148.63</v>
      </c>
      <c r="BZ348" s="77">
        <f>IF(Info!$O$3="Q1",$BS348,IF(Info!$O$3="Q2",$BT348,IF(Info!$O$3="Q3",$BU348,$BV348)))</f>
        <v>148.63</v>
      </c>
      <c r="CA348" s="49"/>
    </row>
    <row r="349" spans="1:79" x14ac:dyDescent="0.3">
      <c r="A349" s="269"/>
      <c r="B349" s="78" t="s">
        <v>85</v>
      </c>
      <c r="C349" s="275"/>
      <c r="D349" s="161">
        <f>SUM(E349:BD349)</f>
        <v>0</v>
      </c>
      <c r="E349" s="215">
        <f>SUM(Paniglgasse:Landstrasser_Hauptstrasse!E349)</f>
        <v>0</v>
      </c>
      <c r="F349" s="215">
        <f>SUM(Paniglgasse:Landstrasser_Hauptstrasse!F349)</f>
        <v>0</v>
      </c>
      <c r="G349" s="215">
        <f>SUM(Paniglgasse:Landstrasser_Hauptstrasse!G349)</f>
        <v>0</v>
      </c>
      <c r="H349" s="215">
        <f>SUM(Paniglgasse:Landstrasser_Hauptstrasse!H349)</f>
        <v>0</v>
      </c>
      <c r="I349" s="215">
        <f>SUM(Paniglgasse:Landstrasser_Hauptstrasse!I349)</f>
        <v>0</v>
      </c>
      <c r="J349" s="215">
        <f>SUM(Paniglgasse:Landstrasser_Hauptstrasse!J349)</f>
        <v>0</v>
      </c>
      <c r="K349" s="215">
        <f>SUM(Paniglgasse:Landstrasser_Hauptstrasse!K349)</f>
        <v>0</v>
      </c>
      <c r="L349" s="215">
        <f>SUM(Paniglgasse:Landstrasser_Hauptstrasse!L349)</f>
        <v>0</v>
      </c>
      <c r="M349" s="215">
        <f>SUM(Paniglgasse:Landstrasser_Hauptstrasse!M349)</f>
        <v>0</v>
      </c>
      <c r="N349" s="215">
        <f>SUM(Paniglgasse:Landstrasser_Hauptstrasse!N349)</f>
        <v>0</v>
      </c>
      <c r="O349" s="215">
        <f>SUM(Paniglgasse:Landstrasser_Hauptstrasse!O349)</f>
        <v>0</v>
      </c>
      <c r="P349" s="215">
        <f>SUM(Paniglgasse:Landstrasser_Hauptstrasse!P349)</f>
        <v>0</v>
      </c>
      <c r="Q349" s="215">
        <f>SUM(Paniglgasse:Landstrasser_Hauptstrasse!Q349)</f>
        <v>0</v>
      </c>
      <c r="R349" s="215">
        <f>SUM(Paniglgasse:Landstrasser_Hauptstrasse!R349)</f>
        <v>0</v>
      </c>
      <c r="S349" s="215">
        <f>SUM(Paniglgasse:Landstrasser_Hauptstrasse!S349)</f>
        <v>0</v>
      </c>
      <c r="T349" s="215">
        <f>SUM(Paniglgasse:Landstrasser_Hauptstrasse!T349)</f>
        <v>0</v>
      </c>
      <c r="U349" s="215">
        <f>SUM(Paniglgasse:Landstrasser_Hauptstrasse!U349)</f>
        <v>0</v>
      </c>
      <c r="V349" s="215">
        <f>SUM(Paniglgasse:Landstrasser_Hauptstrasse!V349)</f>
        <v>0</v>
      </c>
      <c r="W349" s="215">
        <f>SUM(Paniglgasse:Landstrasser_Hauptstrasse!W349)</f>
        <v>0</v>
      </c>
      <c r="X349" s="215">
        <f>SUM(Paniglgasse:Landstrasser_Hauptstrasse!X349)</f>
        <v>0</v>
      </c>
      <c r="Y349" s="215">
        <f>SUM(Paniglgasse:Landstrasser_Hauptstrasse!Y349)</f>
        <v>0</v>
      </c>
      <c r="Z349" s="215">
        <f>SUM(Paniglgasse:Landstrasser_Hauptstrasse!Z349)</f>
        <v>0</v>
      </c>
      <c r="AA349" s="215">
        <f>SUM(Paniglgasse:Landstrasser_Hauptstrasse!AA349)</f>
        <v>0</v>
      </c>
      <c r="AB349" s="215">
        <f>SUM(Paniglgasse:Landstrasser_Hauptstrasse!AB349)</f>
        <v>0</v>
      </c>
      <c r="AC349" s="215">
        <f>SUM(Paniglgasse:Landstrasser_Hauptstrasse!AC349)</f>
        <v>0</v>
      </c>
      <c r="AD349" s="215">
        <f>SUM(Paniglgasse:Landstrasser_Hauptstrasse!AD349)</f>
        <v>0</v>
      </c>
      <c r="AE349" s="215">
        <f>SUM(Paniglgasse:Landstrasser_Hauptstrasse!AE349)</f>
        <v>0</v>
      </c>
      <c r="AF349" s="215">
        <f>SUM(Paniglgasse:Landstrasser_Hauptstrasse!AF349)</f>
        <v>0</v>
      </c>
      <c r="AG349" s="215">
        <f>SUM(Paniglgasse:Landstrasser_Hauptstrasse!AG349)</f>
        <v>0</v>
      </c>
      <c r="AH349" s="215">
        <f>SUM(Paniglgasse:Landstrasser_Hauptstrasse!AH349)</f>
        <v>0</v>
      </c>
      <c r="AI349" s="215">
        <f>SUM(Paniglgasse:Landstrasser_Hauptstrasse!AI349)</f>
        <v>0</v>
      </c>
      <c r="AJ349" s="215">
        <f>SUM(Paniglgasse:Landstrasser_Hauptstrasse!AJ349)</f>
        <v>0</v>
      </c>
      <c r="AK349" s="215">
        <f>SUM(Paniglgasse:Landstrasser_Hauptstrasse!AK349)</f>
        <v>0</v>
      </c>
      <c r="AL349" s="215">
        <f>SUM(Paniglgasse:Landstrasser_Hauptstrasse!AL349)</f>
        <v>0</v>
      </c>
      <c r="AM349" s="215">
        <f>SUM(Paniglgasse:Landstrasser_Hauptstrasse!AM349)</f>
        <v>0</v>
      </c>
      <c r="AN349" s="215">
        <f>SUM(Paniglgasse:Landstrasser_Hauptstrasse!AN349)</f>
        <v>0</v>
      </c>
      <c r="AO349" s="215">
        <f>SUM(Paniglgasse:Landstrasser_Hauptstrasse!AO349)</f>
        <v>0</v>
      </c>
      <c r="AP349" s="215">
        <f>SUM(Paniglgasse:Landstrasser_Hauptstrasse!AP349)</f>
        <v>0</v>
      </c>
      <c r="AQ349" s="215">
        <f>SUM(Paniglgasse:Landstrasser_Hauptstrasse!AQ349)</f>
        <v>0</v>
      </c>
      <c r="AR349" s="215">
        <f>SUM(Paniglgasse:Landstrasser_Hauptstrasse!AR349)</f>
        <v>0</v>
      </c>
      <c r="AS349" s="215">
        <f>SUM(Paniglgasse:Landstrasser_Hauptstrasse!AS349)</f>
        <v>0</v>
      </c>
      <c r="AT349" s="215">
        <f>SUM(Paniglgasse:Landstrasser_Hauptstrasse!AT349)</f>
        <v>0</v>
      </c>
      <c r="AU349" s="215">
        <f>SUM(Paniglgasse:Landstrasser_Hauptstrasse!AU349)</f>
        <v>0</v>
      </c>
      <c r="AV349" s="215">
        <f>SUM(Paniglgasse:Landstrasser_Hauptstrasse!AV349)</f>
        <v>0</v>
      </c>
      <c r="AW349" s="215">
        <f>SUM(Paniglgasse:Landstrasser_Hauptstrasse!AW349)</f>
        <v>0</v>
      </c>
      <c r="AX349" s="215">
        <f>SUM(Paniglgasse:Landstrasser_Hauptstrasse!AX349)</f>
        <v>0</v>
      </c>
      <c r="AY349" s="215">
        <f>SUM(Paniglgasse:Landstrasser_Hauptstrasse!AY349)</f>
        <v>0</v>
      </c>
      <c r="AZ349" s="215">
        <f>SUM(Paniglgasse:Landstrasser_Hauptstrasse!AZ349)</f>
        <v>0</v>
      </c>
      <c r="BA349" s="215">
        <f>SUM(Paniglgasse:Landstrasser_Hauptstrasse!BA349)</f>
        <v>0</v>
      </c>
      <c r="BB349" s="215">
        <f>SUM(Paniglgasse:Landstrasser_Hauptstrasse!BB349)</f>
        <v>0</v>
      </c>
      <c r="BC349" s="215">
        <f>SUM(Paniglgasse:Landstrasser_Hauptstrasse!BC349)</f>
        <v>0</v>
      </c>
      <c r="BD349" s="215">
        <f>SUM(Paniglgasse:Landstrasser_Hauptstrasse!BD349)</f>
        <v>0</v>
      </c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x14ac:dyDescent="0.3">
      <c r="A350" s="282"/>
      <c r="B350" s="160" t="s">
        <v>373</v>
      </c>
      <c r="C350" s="275"/>
      <c r="D350" s="161">
        <f>SUM(E350:BD350)</f>
        <v>601.58000000000015</v>
      </c>
      <c r="E350" s="278">
        <f t="shared" ref="E350:AJ350" si="522">SUM(E348:E349)</f>
        <v>13.203333333333333</v>
      </c>
      <c r="F350" s="278">
        <f t="shared" si="522"/>
        <v>12.853333333333335</v>
      </c>
      <c r="G350" s="278">
        <f t="shared" si="522"/>
        <v>11.703333333333333</v>
      </c>
      <c r="H350" s="278">
        <f t="shared" si="522"/>
        <v>13.663333333333334</v>
      </c>
      <c r="I350" s="278">
        <f t="shared" si="522"/>
        <v>12.333333333333336</v>
      </c>
      <c r="J350" s="278">
        <f t="shared" si="522"/>
        <v>13.523333333333333</v>
      </c>
      <c r="K350" s="278">
        <f t="shared" si="522"/>
        <v>11.393333333333334</v>
      </c>
      <c r="L350" s="278">
        <f t="shared" si="522"/>
        <v>11.563333333333333</v>
      </c>
      <c r="M350" s="278">
        <f t="shared" si="522"/>
        <v>9.3066666666666649</v>
      </c>
      <c r="N350" s="278">
        <f t="shared" si="522"/>
        <v>9.3266666666666662</v>
      </c>
      <c r="O350" s="278">
        <f t="shared" si="522"/>
        <v>9.6466666666666647</v>
      </c>
      <c r="P350" s="278">
        <f t="shared" si="522"/>
        <v>10.416666666666666</v>
      </c>
      <c r="Q350" s="278">
        <f t="shared" si="522"/>
        <v>9.6966666666666654</v>
      </c>
      <c r="R350" s="278">
        <f t="shared" si="522"/>
        <v>13.603333333333335</v>
      </c>
      <c r="S350" s="278">
        <f t="shared" si="522"/>
        <v>13.483333333333334</v>
      </c>
      <c r="T350" s="278">
        <f t="shared" si="522"/>
        <v>13.363333333333333</v>
      </c>
      <c r="U350" s="278">
        <f t="shared" si="522"/>
        <v>11.873333333333335</v>
      </c>
      <c r="V350" s="278">
        <f t="shared" si="522"/>
        <v>12.833333333333336</v>
      </c>
      <c r="W350" s="278">
        <f t="shared" si="522"/>
        <v>12.623333333333335</v>
      </c>
      <c r="X350" s="278">
        <f t="shared" si="522"/>
        <v>11.563333333333333</v>
      </c>
      <c r="Y350" s="278">
        <f t="shared" si="522"/>
        <v>12.003333333333334</v>
      </c>
      <c r="Z350" s="278">
        <f t="shared" si="522"/>
        <v>10.066666666666666</v>
      </c>
      <c r="AA350" s="278">
        <f t="shared" si="522"/>
        <v>10.006666666666666</v>
      </c>
      <c r="AB350" s="278">
        <f t="shared" si="522"/>
        <v>9.336666666666666</v>
      </c>
      <c r="AC350" s="278">
        <f t="shared" si="522"/>
        <v>10.886666666666667</v>
      </c>
      <c r="AD350" s="278">
        <f t="shared" si="522"/>
        <v>9.3066666666666649</v>
      </c>
      <c r="AE350" s="278">
        <f t="shared" si="522"/>
        <v>12.893333333333334</v>
      </c>
      <c r="AF350" s="278">
        <f t="shared" si="522"/>
        <v>13.053333333333335</v>
      </c>
      <c r="AG350" s="278">
        <f t="shared" si="522"/>
        <v>12.763333333333335</v>
      </c>
      <c r="AH350" s="278">
        <f t="shared" si="522"/>
        <v>13.353333333333335</v>
      </c>
      <c r="AI350" s="278">
        <f t="shared" si="522"/>
        <v>12.663333333333334</v>
      </c>
      <c r="AJ350" s="278">
        <f t="shared" si="522"/>
        <v>13.313333333333336</v>
      </c>
      <c r="AK350" s="278">
        <f t="shared" ref="AK350:BP350" si="523">SUM(AK348:AK349)</f>
        <v>11.323333333333334</v>
      </c>
      <c r="AL350" s="278">
        <f t="shared" si="523"/>
        <v>11.363333333333333</v>
      </c>
      <c r="AM350" s="278">
        <f t="shared" si="523"/>
        <v>10.286666666666665</v>
      </c>
      <c r="AN350" s="278">
        <f t="shared" si="523"/>
        <v>10.156666666666666</v>
      </c>
      <c r="AO350" s="278">
        <f t="shared" si="523"/>
        <v>10.306666666666665</v>
      </c>
      <c r="AP350" s="278">
        <f t="shared" si="523"/>
        <v>10.536666666666665</v>
      </c>
      <c r="AQ350" s="278">
        <f t="shared" si="523"/>
        <v>9.836666666666666</v>
      </c>
      <c r="AR350" s="278">
        <f t="shared" si="523"/>
        <v>12.843333333333334</v>
      </c>
      <c r="AS350" s="278">
        <f t="shared" si="523"/>
        <v>12.493333333333336</v>
      </c>
      <c r="AT350" s="278">
        <f t="shared" si="523"/>
        <v>12.813333333333336</v>
      </c>
      <c r="AU350" s="278">
        <f t="shared" si="523"/>
        <v>11.973333333333333</v>
      </c>
      <c r="AV350" s="278">
        <f t="shared" si="523"/>
        <v>13.643333333333334</v>
      </c>
      <c r="AW350" s="278">
        <f t="shared" si="523"/>
        <v>12.453333333333333</v>
      </c>
      <c r="AX350" s="278">
        <f t="shared" si="523"/>
        <v>13.263333333333335</v>
      </c>
      <c r="AY350" s="278">
        <f t="shared" si="523"/>
        <v>12.963333333333335</v>
      </c>
      <c r="AZ350" s="278">
        <f t="shared" si="523"/>
        <v>9.5966666666666676</v>
      </c>
      <c r="BA350" s="278">
        <f t="shared" si="523"/>
        <v>9.1466666666666647</v>
      </c>
      <c r="BB350" s="278">
        <f t="shared" si="523"/>
        <v>9.1166666666666671</v>
      </c>
      <c r="BC350" s="278">
        <f t="shared" si="523"/>
        <v>9.8766666666666652</v>
      </c>
      <c r="BD350" s="278">
        <f t="shared" si="523"/>
        <v>9.966666666666665</v>
      </c>
      <c r="BE350" s="271"/>
      <c r="BF350" s="162">
        <f>SUM(E350:H350)</f>
        <v>51.423333333333339</v>
      </c>
      <c r="BG350" s="157">
        <f>SUM(I350:L350)</f>
        <v>48.813333333333333</v>
      </c>
      <c r="BH350" s="157">
        <f>SUM(M350:Q350)</f>
        <v>48.393333333333331</v>
      </c>
      <c r="BI350" s="157">
        <f>SUM(R350:U350)</f>
        <v>52.323333333333338</v>
      </c>
      <c r="BJ350" s="157">
        <f>SUM(V350:Y350)</f>
        <v>49.023333333333341</v>
      </c>
      <c r="BK350" s="157">
        <f>SUM(Z350:AD350)</f>
        <v>49.603333333333332</v>
      </c>
      <c r="BL350" s="157">
        <f>SUM(AE350:AH350)</f>
        <v>52.063333333333347</v>
      </c>
      <c r="BM350" s="157">
        <f>SUM(AI350:AL350)</f>
        <v>48.663333333333341</v>
      </c>
      <c r="BN350" s="157">
        <f>SUM(AM350:AQ350)</f>
        <v>51.123333333333328</v>
      </c>
      <c r="BO350" s="157">
        <f>SUM(AR350:AU350)</f>
        <v>50.123333333333335</v>
      </c>
      <c r="BP350" s="157">
        <f>SUM(AV350:AY350)</f>
        <v>52.323333333333338</v>
      </c>
      <c r="BQ350" s="157">
        <f>SUM(AZ350:BD350)</f>
        <v>47.703333333333333</v>
      </c>
      <c r="BR350" s="157">
        <f>SUM(BF350:BQ350)</f>
        <v>601.58000000000004</v>
      </c>
      <c r="BS350" s="157">
        <f>SUM(BF350:BH350)</f>
        <v>148.63</v>
      </c>
      <c r="BT350" s="157">
        <f>SUM(BI350:BK350)</f>
        <v>150.95000000000002</v>
      </c>
      <c r="BU350" s="157">
        <f>SUM(BL350:BN350)</f>
        <v>151.85000000000002</v>
      </c>
      <c r="BV350" s="157">
        <f>SUM(BO350:BQ350)</f>
        <v>150.15</v>
      </c>
      <c r="BW350" s="157">
        <f>SUM(BF350:BK350)</f>
        <v>299.58</v>
      </c>
      <c r="BX350" s="157">
        <f>SUM(BL350:BQ350)</f>
        <v>302</v>
      </c>
      <c r="BY350" s="157">
        <f>IF(Info!$O$3="Q1",$BS350,IF(Info!$O$3="Q2",$BS350+$BT350,IF(Info!$O$3="Q3",$BS350+$BT350+$BU350,$BR350)))</f>
        <v>148.63</v>
      </c>
      <c r="BZ350" s="157">
        <f>IF(Info!$O$3="Q1",$BS350,IF(Info!$O$3="Q2",$BT350,IF(Info!$O$3="Q3",$BU350,$BV350)))</f>
        <v>148.63</v>
      </c>
      <c r="CA350" s="49"/>
    </row>
    <row r="351" spans="1:79" ht="15.6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x14ac:dyDescent="0.3">
      <c r="A352" s="269"/>
      <c r="B352" s="78" t="s">
        <v>87</v>
      </c>
      <c r="C352" s="275"/>
      <c r="D352" s="161">
        <f t="shared" ref="D352:D363" si="524">SUM(E352:BD352)</f>
        <v>145166.01000000004</v>
      </c>
      <c r="E352" s="215">
        <f>SUM(Paniglgasse:Landstrasser_Hauptstrasse!E352)</f>
        <v>2654.19</v>
      </c>
      <c r="F352" s="215">
        <f>SUM(Paniglgasse:Landstrasser_Hauptstrasse!F352)</f>
        <v>2501.34</v>
      </c>
      <c r="G352" s="215">
        <f>SUM(Paniglgasse:Landstrasser_Hauptstrasse!G352)</f>
        <v>2712.24</v>
      </c>
      <c r="H352" s="215">
        <f>SUM(Paniglgasse:Landstrasser_Hauptstrasse!H352)</f>
        <v>2720.48</v>
      </c>
      <c r="I352" s="215">
        <f>SUM(Paniglgasse:Landstrasser_Hauptstrasse!I352)</f>
        <v>2786.26</v>
      </c>
      <c r="J352" s="215">
        <f>SUM(Paniglgasse:Landstrasser_Hauptstrasse!J352)</f>
        <v>2845.83</v>
      </c>
      <c r="K352" s="215">
        <f>SUM(Paniglgasse:Landstrasser_Hauptstrasse!K352)</f>
        <v>2406.84</v>
      </c>
      <c r="L352" s="215">
        <f>SUM(Paniglgasse:Landstrasser_Hauptstrasse!L352)</f>
        <v>2531.46</v>
      </c>
      <c r="M352" s="215">
        <f>SUM(Paniglgasse:Landstrasser_Hauptstrasse!M352)</f>
        <v>2104.63</v>
      </c>
      <c r="N352" s="215">
        <f>SUM(Paniglgasse:Landstrasser_Hauptstrasse!N352)</f>
        <v>2003.79</v>
      </c>
      <c r="O352" s="215">
        <f>SUM(Paniglgasse:Landstrasser_Hauptstrasse!O352)</f>
        <v>2065.06</v>
      </c>
      <c r="P352" s="215">
        <f>SUM(Paniglgasse:Landstrasser_Hauptstrasse!P352)</f>
        <v>1982.31</v>
      </c>
      <c r="Q352" s="215">
        <f>SUM(Paniglgasse:Landstrasser_Hauptstrasse!Q352)</f>
        <v>1974.1799999999998</v>
      </c>
      <c r="R352" s="215">
        <f>SUM(Paniglgasse:Landstrasser_Hauptstrasse!R352)</f>
        <v>2389.19</v>
      </c>
      <c r="S352" s="215">
        <f>SUM(Paniglgasse:Landstrasser_Hauptstrasse!S352)</f>
        <v>2489.71</v>
      </c>
      <c r="T352" s="215">
        <f>SUM(Paniglgasse:Landstrasser_Hauptstrasse!T352)</f>
        <v>2538.54</v>
      </c>
      <c r="U352" s="215">
        <f>SUM(Paniglgasse:Landstrasser_Hauptstrasse!U352)</f>
        <v>2658.7200000000003</v>
      </c>
      <c r="V352" s="215">
        <f>SUM(Paniglgasse:Landstrasser_Hauptstrasse!V352)</f>
        <v>2467.91</v>
      </c>
      <c r="W352" s="215">
        <f>SUM(Paniglgasse:Landstrasser_Hauptstrasse!W352)</f>
        <v>2788.62</v>
      </c>
      <c r="X352" s="215">
        <f>SUM(Paniglgasse:Landstrasser_Hauptstrasse!X352)</f>
        <v>2421.88</v>
      </c>
      <c r="Y352" s="215">
        <f>SUM(Paniglgasse:Landstrasser_Hauptstrasse!Y352)</f>
        <v>2509.06</v>
      </c>
      <c r="Z352" s="215">
        <f>SUM(Paniglgasse:Landstrasser_Hauptstrasse!Z352)</f>
        <v>4222.6000000000004</v>
      </c>
      <c r="AA352" s="215">
        <f>SUM(Paniglgasse:Landstrasser_Hauptstrasse!AA352)</f>
        <v>4002.25</v>
      </c>
      <c r="AB352" s="215">
        <f>SUM(Paniglgasse:Landstrasser_Hauptstrasse!AB352)</f>
        <v>4376.8099999999995</v>
      </c>
      <c r="AC352" s="215">
        <f>SUM(Paniglgasse:Landstrasser_Hauptstrasse!AC352)</f>
        <v>4156.5599999999995</v>
      </c>
      <c r="AD352" s="215">
        <f>SUM(Paniglgasse:Landstrasser_Hauptstrasse!AD352)</f>
        <v>4170.25</v>
      </c>
      <c r="AE352" s="215">
        <f>SUM(Paniglgasse:Landstrasser_Hauptstrasse!AE352)</f>
        <v>2598.11</v>
      </c>
      <c r="AF352" s="215">
        <f>SUM(Paniglgasse:Landstrasser_Hauptstrasse!AF352)</f>
        <v>2499.2399999999998</v>
      </c>
      <c r="AG352" s="215">
        <f>SUM(Paniglgasse:Landstrasser_Hauptstrasse!AG352)</f>
        <v>2350.92</v>
      </c>
      <c r="AH352" s="215">
        <f>SUM(Paniglgasse:Landstrasser_Hauptstrasse!AH352)</f>
        <v>2830.16</v>
      </c>
      <c r="AI352" s="215">
        <f>SUM(Paniglgasse:Landstrasser_Hauptstrasse!AI352)</f>
        <v>2601.58</v>
      </c>
      <c r="AJ352" s="215">
        <f>SUM(Paniglgasse:Landstrasser_Hauptstrasse!AJ352)</f>
        <v>2841.31</v>
      </c>
      <c r="AK352" s="215">
        <f>SUM(Paniglgasse:Landstrasser_Hauptstrasse!AK352)</f>
        <v>2450.6999999999998</v>
      </c>
      <c r="AL352" s="215">
        <f>SUM(Paniglgasse:Landstrasser_Hauptstrasse!AL352)</f>
        <v>2522.29</v>
      </c>
      <c r="AM352" s="215">
        <f>SUM(Paniglgasse:Landstrasser_Hauptstrasse!AM352)</f>
        <v>1892.1100000000001</v>
      </c>
      <c r="AN352" s="215">
        <f>SUM(Paniglgasse:Landstrasser_Hauptstrasse!AN352)</f>
        <v>2076.88</v>
      </c>
      <c r="AO352" s="215">
        <f>SUM(Paniglgasse:Landstrasser_Hauptstrasse!AO352)</f>
        <v>2237.98</v>
      </c>
      <c r="AP352" s="215">
        <f>SUM(Paniglgasse:Landstrasser_Hauptstrasse!AP352)</f>
        <v>2143.14</v>
      </c>
      <c r="AQ352" s="215">
        <f>SUM(Paniglgasse:Landstrasser_Hauptstrasse!AQ352)</f>
        <v>2066.77</v>
      </c>
      <c r="AR352" s="215">
        <f>SUM(Paniglgasse:Landstrasser_Hauptstrasse!AR352)</f>
        <v>2617.8200000000002</v>
      </c>
      <c r="AS352" s="215">
        <f>SUM(Paniglgasse:Landstrasser_Hauptstrasse!AS352)</f>
        <v>2779.19</v>
      </c>
      <c r="AT352" s="215">
        <f>SUM(Paniglgasse:Landstrasser_Hauptstrasse!AT352)</f>
        <v>2562.85</v>
      </c>
      <c r="AU352" s="215">
        <f>SUM(Paniglgasse:Landstrasser_Hauptstrasse!AU352)</f>
        <v>2797.5299999999997</v>
      </c>
      <c r="AV352" s="215">
        <f>SUM(Paniglgasse:Landstrasser_Hauptstrasse!AV352)</f>
        <v>2717</v>
      </c>
      <c r="AW352" s="215">
        <f>SUM(Paniglgasse:Landstrasser_Hauptstrasse!AW352)</f>
        <v>2735.89</v>
      </c>
      <c r="AX352" s="215">
        <f>SUM(Paniglgasse:Landstrasser_Hauptstrasse!AX352)</f>
        <v>2529.0700000000002</v>
      </c>
      <c r="AY352" s="215">
        <f>SUM(Paniglgasse:Landstrasser_Hauptstrasse!AY352)</f>
        <v>2547.08</v>
      </c>
      <c r="AZ352" s="215">
        <f>SUM(Paniglgasse:Landstrasser_Hauptstrasse!AZ352)</f>
        <v>4216.45</v>
      </c>
      <c r="BA352" s="215">
        <f>SUM(Paniglgasse:Landstrasser_Hauptstrasse!BA352)</f>
        <v>3904.08</v>
      </c>
      <c r="BB352" s="215">
        <f>SUM(Paniglgasse:Landstrasser_Hauptstrasse!BB352)</f>
        <v>4202.26</v>
      </c>
      <c r="BC352" s="215">
        <f>SUM(Paniglgasse:Landstrasser_Hauptstrasse!BC352)</f>
        <v>3803.35</v>
      </c>
      <c r="BD352" s="215">
        <f>SUM(Paniglgasse:Landstrasser_Hauptstrasse!BD352)</f>
        <v>4161.54</v>
      </c>
      <c r="BE352" s="271"/>
      <c r="BF352" s="163">
        <f t="shared" ref="BF352:BF363" si="525">SUM(E352:H352)</f>
        <v>10588.25</v>
      </c>
      <c r="BG352" s="77">
        <f t="shared" ref="BG352:BG363" si="526">SUM(I352:L352)</f>
        <v>10570.39</v>
      </c>
      <c r="BH352" s="77">
        <f t="shared" ref="BH352:BH363" si="527">SUM(M352:Q352)</f>
        <v>10129.969999999999</v>
      </c>
      <c r="BI352" s="77">
        <f t="shared" ref="BI352:BI363" si="528">SUM(R352:U352)</f>
        <v>10076.16</v>
      </c>
      <c r="BJ352" s="77">
        <f t="shared" ref="BJ352:BJ363" si="529">SUM(V352:Y352)</f>
        <v>10187.469999999999</v>
      </c>
      <c r="BK352" s="77">
        <f t="shared" ref="BK352:BK363" si="530">SUM(Z352:AD352)</f>
        <v>20928.47</v>
      </c>
      <c r="BL352" s="77">
        <f t="shared" ref="BL352:BL363" si="531">SUM(AE352:AH352)</f>
        <v>10278.43</v>
      </c>
      <c r="BM352" s="77">
        <f t="shared" ref="BM352:BM363" si="532">SUM(AI352:AL352)</f>
        <v>10415.879999999999</v>
      </c>
      <c r="BN352" s="77">
        <f t="shared" ref="BN352:BN363" si="533">SUM(AM352:AQ352)</f>
        <v>10416.880000000001</v>
      </c>
      <c r="BO352" s="77">
        <f t="shared" ref="BO352:BO363" si="534">SUM(AR352:AU352)</f>
        <v>10757.39</v>
      </c>
      <c r="BP352" s="77">
        <f t="shared" ref="BP352:BP363" si="535">SUM(AV352:AY352)</f>
        <v>10529.039999999999</v>
      </c>
      <c r="BQ352" s="77">
        <f t="shared" ref="BQ352:BQ363" si="536">SUM(AZ352:BD352)</f>
        <v>20287.68</v>
      </c>
      <c r="BR352" s="157">
        <f t="shared" ref="BR352:BR363" si="537">SUM(BF352:BQ352)</f>
        <v>145166.01</v>
      </c>
      <c r="BS352" s="77">
        <f t="shared" ref="BS352:BS363" si="538">SUM(BF352:BH352)</f>
        <v>31288.61</v>
      </c>
      <c r="BT352" s="77">
        <f t="shared" ref="BT352:BT363" si="539">SUM(BI352:BK352)</f>
        <v>41192.1</v>
      </c>
      <c r="BU352" s="77">
        <f t="shared" ref="BU352:BU363" si="540">SUM(BL352:BN352)</f>
        <v>31111.19</v>
      </c>
      <c r="BV352" s="77">
        <f t="shared" ref="BV352:BV363" si="541">SUM(BO352:BQ352)</f>
        <v>41574.11</v>
      </c>
      <c r="BW352" s="77">
        <f t="shared" ref="BW352:BW363" si="542">SUM(BF352:BK352)</f>
        <v>72480.710000000006</v>
      </c>
      <c r="BX352" s="77">
        <f t="shared" ref="BX352:BX363" si="543">SUM(BL352:BQ352)</f>
        <v>72685.3</v>
      </c>
      <c r="BY352" s="77">
        <f>IF(Info!$O$3="Q1",$BS352,IF(Info!$O$3="Q2",$BS352+$BT352,IF(Info!$O$3="Q3",$BS352+$BT352+$BU352,$BR352)))</f>
        <v>31288.61</v>
      </c>
      <c r="BZ352" s="77">
        <f>IF(Info!$O$3="Q1",$BS352,IF(Info!$O$3="Q2",$BT352,IF(Info!$O$3="Q3",$BU352,$BV352)))</f>
        <v>31288.61</v>
      </c>
      <c r="CA352" s="49"/>
    </row>
    <row r="353" spans="1:79" x14ac:dyDescent="0.3">
      <c r="A353" s="269"/>
      <c r="B353" s="78" t="s">
        <v>89</v>
      </c>
      <c r="C353" s="275"/>
      <c r="D353" s="161">
        <f t="shared" si="524"/>
        <v>0</v>
      </c>
      <c r="E353" s="215">
        <f>SUM(Paniglgasse:Landstrasser_Hauptstrasse!E353)</f>
        <v>0</v>
      </c>
      <c r="F353" s="215">
        <f>SUM(Paniglgasse:Landstrasser_Hauptstrasse!F353)</f>
        <v>0</v>
      </c>
      <c r="G353" s="215">
        <f>SUM(Paniglgasse:Landstrasser_Hauptstrasse!G353)</f>
        <v>0</v>
      </c>
      <c r="H353" s="215">
        <f>SUM(Paniglgasse:Landstrasser_Hauptstrasse!H353)</f>
        <v>0</v>
      </c>
      <c r="I353" s="215">
        <f>SUM(Paniglgasse:Landstrasser_Hauptstrasse!I353)</f>
        <v>0</v>
      </c>
      <c r="J353" s="215">
        <f>SUM(Paniglgasse:Landstrasser_Hauptstrasse!J353)</f>
        <v>0</v>
      </c>
      <c r="K353" s="215">
        <f>SUM(Paniglgasse:Landstrasser_Hauptstrasse!K353)</f>
        <v>0</v>
      </c>
      <c r="L353" s="215">
        <f>SUM(Paniglgasse:Landstrasser_Hauptstrasse!L353)</f>
        <v>0</v>
      </c>
      <c r="M353" s="215">
        <f>SUM(Paniglgasse:Landstrasser_Hauptstrasse!M353)</f>
        <v>0</v>
      </c>
      <c r="N353" s="215">
        <f>SUM(Paniglgasse:Landstrasser_Hauptstrasse!N353)</f>
        <v>0</v>
      </c>
      <c r="O353" s="215">
        <f>SUM(Paniglgasse:Landstrasser_Hauptstrasse!O353)</f>
        <v>0</v>
      </c>
      <c r="P353" s="215">
        <f>SUM(Paniglgasse:Landstrasser_Hauptstrasse!P353)</f>
        <v>0</v>
      </c>
      <c r="Q353" s="215">
        <f>SUM(Paniglgasse:Landstrasser_Hauptstrasse!Q353)</f>
        <v>0</v>
      </c>
      <c r="R353" s="215">
        <f>SUM(Paniglgasse:Landstrasser_Hauptstrasse!R353)</f>
        <v>0</v>
      </c>
      <c r="S353" s="215">
        <f>SUM(Paniglgasse:Landstrasser_Hauptstrasse!S353)</f>
        <v>0</v>
      </c>
      <c r="T353" s="215">
        <f>SUM(Paniglgasse:Landstrasser_Hauptstrasse!T353)</f>
        <v>0</v>
      </c>
      <c r="U353" s="215">
        <f>SUM(Paniglgasse:Landstrasser_Hauptstrasse!U353)</f>
        <v>0</v>
      </c>
      <c r="V353" s="215">
        <f>SUM(Paniglgasse:Landstrasser_Hauptstrasse!V353)</f>
        <v>0</v>
      </c>
      <c r="W353" s="215">
        <f>SUM(Paniglgasse:Landstrasser_Hauptstrasse!W353)</f>
        <v>0</v>
      </c>
      <c r="X353" s="215">
        <f>SUM(Paniglgasse:Landstrasser_Hauptstrasse!X353)</f>
        <v>0</v>
      </c>
      <c r="Y353" s="215">
        <f>SUM(Paniglgasse:Landstrasser_Hauptstrasse!Y353)</f>
        <v>0</v>
      </c>
      <c r="Z353" s="215">
        <f>SUM(Paniglgasse:Landstrasser_Hauptstrasse!Z353)</f>
        <v>0</v>
      </c>
      <c r="AA353" s="215">
        <f>SUM(Paniglgasse:Landstrasser_Hauptstrasse!AA353)</f>
        <v>0</v>
      </c>
      <c r="AB353" s="215">
        <f>SUM(Paniglgasse:Landstrasser_Hauptstrasse!AB353)</f>
        <v>0</v>
      </c>
      <c r="AC353" s="215">
        <f>SUM(Paniglgasse:Landstrasser_Hauptstrasse!AC353)</f>
        <v>0</v>
      </c>
      <c r="AD353" s="215">
        <f>SUM(Paniglgasse:Landstrasser_Hauptstrasse!AD353)</f>
        <v>0</v>
      </c>
      <c r="AE353" s="215">
        <f>SUM(Paniglgasse:Landstrasser_Hauptstrasse!AE353)</f>
        <v>0</v>
      </c>
      <c r="AF353" s="215">
        <f>SUM(Paniglgasse:Landstrasser_Hauptstrasse!AF353)</f>
        <v>0</v>
      </c>
      <c r="AG353" s="215">
        <f>SUM(Paniglgasse:Landstrasser_Hauptstrasse!AG353)</f>
        <v>0</v>
      </c>
      <c r="AH353" s="215">
        <f>SUM(Paniglgasse:Landstrasser_Hauptstrasse!AH353)</f>
        <v>0</v>
      </c>
      <c r="AI353" s="215">
        <f>SUM(Paniglgasse:Landstrasser_Hauptstrasse!AI353)</f>
        <v>0</v>
      </c>
      <c r="AJ353" s="215">
        <f>SUM(Paniglgasse:Landstrasser_Hauptstrasse!AJ353)</f>
        <v>0</v>
      </c>
      <c r="AK353" s="215">
        <f>SUM(Paniglgasse:Landstrasser_Hauptstrasse!AK353)</f>
        <v>0</v>
      </c>
      <c r="AL353" s="215">
        <f>SUM(Paniglgasse:Landstrasser_Hauptstrasse!AL353)</f>
        <v>0</v>
      </c>
      <c r="AM353" s="215">
        <f>SUM(Paniglgasse:Landstrasser_Hauptstrasse!AM353)</f>
        <v>0</v>
      </c>
      <c r="AN353" s="215">
        <f>SUM(Paniglgasse:Landstrasser_Hauptstrasse!AN353)</f>
        <v>0</v>
      </c>
      <c r="AO353" s="215">
        <f>SUM(Paniglgasse:Landstrasser_Hauptstrasse!AO353)</f>
        <v>0</v>
      </c>
      <c r="AP353" s="215">
        <f>SUM(Paniglgasse:Landstrasser_Hauptstrasse!AP353)</f>
        <v>0</v>
      </c>
      <c r="AQ353" s="215">
        <f>SUM(Paniglgasse:Landstrasser_Hauptstrasse!AQ353)</f>
        <v>0</v>
      </c>
      <c r="AR353" s="215">
        <f>SUM(Paniglgasse:Landstrasser_Hauptstrasse!AR353)</f>
        <v>0</v>
      </c>
      <c r="AS353" s="215">
        <f>SUM(Paniglgasse:Landstrasser_Hauptstrasse!AS353)</f>
        <v>0</v>
      </c>
      <c r="AT353" s="215">
        <f>SUM(Paniglgasse:Landstrasser_Hauptstrasse!AT353)</f>
        <v>0</v>
      </c>
      <c r="AU353" s="215">
        <f>SUM(Paniglgasse:Landstrasser_Hauptstrasse!AU353)</f>
        <v>0</v>
      </c>
      <c r="AV353" s="215">
        <f>SUM(Paniglgasse:Landstrasser_Hauptstrasse!AV353)</f>
        <v>0</v>
      </c>
      <c r="AW353" s="215">
        <f>SUM(Paniglgasse:Landstrasser_Hauptstrasse!AW353)</f>
        <v>0</v>
      </c>
      <c r="AX353" s="215">
        <f>SUM(Paniglgasse:Landstrasser_Hauptstrasse!AX353)</f>
        <v>0</v>
      </c>
      <c r="AY353" s="215">
        <f>SUM(Paniglgasse:Landstrasser_Hauptstrasse!AY353)</f>
        <v>0</v>
      </c>
      <c r="AZ353" s="215">
        <f>SUM(Paniglgasse:Landstrasser_Hauptstrasse!AZ353)</f>
        <v>0</v>
      </c>
      <c r="BA353" s="215">
        <f>SUM(Paniglgasse:Landstrasser_Hauptstrasse!BA353)</f>
        <v>0</v>
      </c>
      <c r="BB353" s="215">
        <f>SUM(Paniglgasse:Landstrasser_Hauptstrasse!BB353)</f>
        <v>0</v>
      </c>
      <c r="BC353" s="215">
        <f>SUM(Paniglgasse:Landstrasser_Hauptstrasse!BC353)</f>
        <v>0</v>
      </c>
      <c r="BD353" s="215">
        <f>SUM(Paniglgasse:Landstrasser_Hauptstrasse!BD353)</f>
        <v>0</v>
      </c>
      <c r="BE353" s="271"/>
      <c r="BF353" s="163">
        <f t="shared" si="525"/>
        <v>0</v>
      </c>
      <c r="BG353" s="77">
        <f t="shared" si="526"/>
        <v>0</v>
      </c>
      <c r="BH353" s="77">
        <f t="shared" si="527"/>
        <v>0</v>
      </c>
      <c r="BI353" s="77">
        <f t="shared" si="528"/>
        <v>0</v>
      </c>
      <c r="BJ353" s="77">
        <f t="shared" si="529"/>
        <v>0</v>
      </c>
      <c r="BK353" s="77">
        <f t="shared" si="530"/>
        <v>0</v>
      </c>
      <c r="BL353" s="77">
        <f t="shared" si="531"/>
        <v>0</v>
      </c>
      <c r="BM353" s="77">
        <f t="shared" si="532"/>
        <v>0</v>
      </c>
      <c r="BN353" s="77">
        <f t="shared" si="533"/>
        <v>0</v>
      </c>
      <c r="BO353" s="77">
        <f t="shared" si="534"/>
        <v>0</v>
      </c>
      <c r="BP353" s="77">
        <f t="shared" si="535"/>
        <v>0</v>
      </c>
      <c r="BQ353" s="77">
        <f t="shared" si="536"/>
        <v>0</v>
      </c>
      <c r="BR353" s="157">
        <f t="shared" si="537"/>
        <v>0</v>
      </c>
      <c r="BS353" s="77">
        <f t="shared" si="538"/>
        <v>0</v>
      </c>
      <c r="BT353" s="77">
        <f t="shared" si="539"/>
        <v>0</v>
      </c>
      <c r="BU353" s="77">
        <f t="shared" si="540"/>
        <v>0</v>
      </c>
      <c r="BV353" s="77">
        <f t="shared" si="541"/>
        <v>0</v>
      </c>
      <c r="BW353" s="77">
        <f t="shared" si="542"/>
        <v>0</v>
      </c>
      <c r="BX353" s="77">
        <f t="shared" si="543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x14ac:dyDescent="0.3">
      <c r="A354" s="269"/>
      <c r="B354" s="78" t="s">
        <v>91</v>
      </c>
      <c r="C354" s="275"/>
      <c r="D354" s="161">
        <f t="shared" si="524"/>
        <v>179694.04</v>
      </c>
      <c r="E354" s="215">
        <f>SUM(Paniglgasse:Landstrasser_Hauptstrasse!E354)</f>
        <v>3313.61</v>
      </c>
      <c r="F354" s="215">
        <f>SUM(Paniglgasse:Landstrasser_Hauptstrasse!F354)</f>
        <v>3060.9</v>
      </c>
      <c r="G354" s="215">
        <f>SUM(Paniglgasse:Landstrasser_Hauptstrasse!G354)</f>
        <v>3430.76</v>
      </c>
      <c r="H354" s="215">
        <f>SUM(Paniglgasse:Landstrasser_Hauptstrasse!H354)</f>
        <v>3269.81</v>
      </c>
      <c r="I354" s="215">
        <f>SUM(Paniglgasse:Landstrasser_Hauptstrasse!I354)</f>
        <v>2977</v>
      </c>
      <c r="J354" s="215">
        <f>SUM(Paniglgasse:Landstrasser_Hauptstrasse!J354)</f>
        <v>3423.46</v>
      </c>
      <c r="K354" s="215">
        <f>SUM(Paniglgasse:Landstrasser_Hauptstrasse!K354)</f>
        <v>3120.43</v>
      </c>
      <c r="L354" s="215">
        <f>SUM(Paniglgasse:Landstrasser_Hauptstrasse!L354)</f>
        <v>3329.51</v>
      </c>
      <c r="M354" s="215">
        <f>SUM(Paniglgasse:Landstrasser_Hauptstrasse!M354)</f>
        <v>2473.48</v>
      </c>
      <c r="N354" s="215">
        <f>SUM(Paniglgasse:Landstrasser_Hauptstrasse!N354)</f>
        <v>2723.69</v>
      </c>
      <c r="O354" s="215">
        <f>SUM(Paniglgasse:Landstrasser_Hauptstrasse!O354)</f>
        <v>2646.95</v>
      </c>
      <c r="P354" s="215">
        <f>SUM(Paniglgasse:Landstrasser_Hauptstrasse!P354)</f>
        <v>2415.0700000000002</v>
      </c>
      <c r="Q354" s="215">
        <f>SUM(Paniglgasse:Landstrasser_Hauptstrasse!Q354)</f>
        <v>2544.41</v>
      </c>
      <c r="R354" s="215">
        <f>SUM(Paniglgasse:Landstrasser_Hauptstrasse!R354)</f>
        <v>3175.79</v>
      </c>
      <c r="S354" s="215">
        <f>SUM(Paniglgasse:Landstrasser_Hauptstrasse!S354)</f>
        <v>2938.67</v>
      </c>
      <c r="T354" s="215">
        <f>SUM(Paniglgasse:Landstrasser_Hauptstrasse!T354)</f>
        <v>2986.5</v>
      </c>
      <c r="U354" s="215">
        <f>SUM(Paniglgasse:Landstrasser_Hauptstrasse!U354)</f>
        <v>3088.7</v>
      </c>
      <c r="V354" s="215">
        <f>SUM(Paniglgasse:Landstrasser_Hauptstrasse!V354)</f>
        <v>3162.06</v>
      </c>
      <c r="W354" s="215">
        <f>SUM(Paniglgasse:Landstrasser_Hauptstrasse!W354)</f>
        <v>3153.32</v>
      </c>
      <c r="X354" s="215">
        <f>SUM(Paniglgasse:Landstrasser_Hauptstrasse!X354)</f>
        <v>3231.15</v>
      </c>
      <c r="Y354" s="215">
        <f>SUM(Paniglgasse:Landstrasser_Hauptstrasse!Y354)</f>
        <v>3183.83</v>
      </c>
      <c r="Z354" s="215">
        <f>SUM(Paniglgasse:Landstrasser_Hauptstrasse!Z354)</f>
        <v>4937.68</v>
      </c>
      <c r="AA354" s="215">
        <f>SUM(Paniglgasse:Landstrasser_Hauptstrasse!AA354)</f>
        <v>5175.53</v>
      </c>
      <c r="AB354" s="215">
        <f>SUM(Paniglgasse:Landstrasser_Hauptstrasse!AB354)</f>
        <v>4799.6499999999996</v>
      </c>
      <c r="AC354" s="215">
        <f>SUM(Paniglgasse:Landstrasser_Hauptstrasse!AC354)</f>
        <v>5490.49</v>
      </c>
      <c r="AD354" s="215">
        <f>SUM(Paniglgasse:Landstrasser_Hauptstrasse!AD354)</f>
        <v>5280.85</v>
      </c>
      <c r="AE354" s="215">
        <f>SUM(Paniglgasse:Landstrasser_Hauptstrasse!AE354)</f>
        <v>3071.07</v>
      </c>
      <c r="AF354" s="215">
        <f>SUM(Paniglgasse:Landstrasser_Hauptstrasse!AF354)</f>
        <v>3090.44</v>
      </c>
      <c r="AG354" s="215">
        <f>SUM(Paniglgasse:Landstrasser_Hauptstrasse!AG354)</f>
        <v>3346.92</v>
      </c>
      <c r="AH354" s="215">
        <f>SUM(Paniglgasse:Landstrasser_Hauptstrasse!AH354)</f>
        <v>3192.61</v>
      </c>
      <c r="AI354" s="215">
        <f>SUM(Paniglgasse:Landstrasser_Hauptstrasse!AI354)</f>
        <v>3284.59</v>
      </c>
      <c r="AJ354" s="215">
        <f>SUM(Paniglgasse:Landstrasser_Hauptstrasse!AJ354)</f>
        <v>3071.36</v>
      </c>
      <c r="AK354" s="215">
        <f>SUM(Paniglgasse:Landstrasser_Hauptstrasse!AK354)</f>
        <v>3340.38</v>
      </c>
      <c r="AL354" s="215">
        <f>SUM(Paniglgasse:Landstrasser_Hauptstrasse!AL354)</f>
        <v>3107.11</v>
      </c>
      <c r="AM354" s="215">
        <f>SUM(Paniglgasse:Landstrasser_Hauptstrasse!AM354)</f>
        <v>2613.1</v>
      </c>
      <c r="AN354" s="215">
        <f>SUM(Paniglgasse:Landstrasser_Hauptstrasse!AN354)</f>
        <v>2740.78</v>
      </c>
      <c r="AO354" s="215">
        <f>SUM(Paniglgasse:Landstrasser_Hauptstrasse!AO354)</f>
        <v>2575.5100000000002</v>
      </c>
      <c r="AP354" s="215">
        <f>SUM(Paniglgasse:Landstrasser_Hauptstrasse!AP354)</f>
        <v>2664.38</v>
      </c>
      <c r="AQ354" s="215">
        <f>SUM(Paniglgasse:Landstrasser_Hauptstrasse!AQ354)</f>
        <v>2634.59</v>
      </c>
      <c r="AR354" s="215">
        <f>SUM(Paniglgasse:Landstrasser_Hauptstrasse!AR354)</f>
        <v>3273.8</v>
      </c>
      <c r="AS354" s="215">
        <f>SUM(Paniglgasse:Landstrasser_Hauptstrasse!AS354)</f>
        <v>2928.94</v>
      </c>
      <c r="AT354" s="215">
        <f>SUM(Paniglgasse:Landstrasser_Hauptstrasse!AT354)</f>
        <v>3162.5</v>
      </c>
      <c r="AU354" s="215">
        <f>SUM(Paniglgasse:Landstrasser_Hauptstrasse!AU354)</f>
        <v>3419.2799999999997</v>
      </c>
      <c r="AV354" s="215">
        <f>SUM(Paniglgasse:Landstrasser_Hauptstrasse!AV354)</f>
        <v>3323.26</v>
      </c>
      <c r="AW354" s="215">
        <f>SUM(Paniglgasse:Landstrasser_Hauptstrasse!AW354)</f>
        <v>3319.74</v>
      </c>
      <c r="AX354" s="215">
        <f>SUM(Paniglgasse:Landstrasser_Hauptstrasse!AX354)</f>
        <v>3216.23</v>
      </c>
      <c r="AY354" s="215">
        <f>SUM(Paniglgasse:Landstrasser_Hauptstrasse!AY354)</f>
        <v>3291.19</v>
      </c>
      <c r="AZ354" s="215">
        <f>SUM(Paniglgasse:Landstrasser_Hauptstrasse!AZ354)</f>
        <v>5150.88</v>
      </c>
      <c r="BA354" s="215">
        <f>SUM(Paniglgasse:Landstrasser_Hauptstrasse!BA354)</f>
        <v>4806.33</v>
      </c>
      <c r="BB354" s="215">
        <f>SUM(Paniglgasse:Landstrasser_Hauptstrasse!BB354)</f>
        <v>5188.84</v>
      </c>
      <c r="BC354" s="215">
        <f>SUM(Paniglgasse:Landstrasser_Hauptstrasse!BC354)</f>
        <v>5181.09</v>
      </c>
      <c r="BD354" s="215">
        <f>SUM(Paniglgasse:Landstrasser_Hauptstrasse!BD354)</f>
        <v>5365.82</v>
      </c>
      <c r="BE354" s="271"/>
      <c r="BF354" s="163">
        <f t="shared" si="525"/>
        <v>13075.08</v>
      </c>
      <c r="BG354" s="77">
        <f t="shared" si="526"/>
        <v>12850.4</v>
      </c>
      <c r="BH354" s="77">
        <f t="shared" si="527"/>
        <v>12803.6</v>
      </c>
      <c r="BI354" s="77">
        <f t="shared" si="528"/>
        <v>12189.66</v>
      </c>
      <c r="BJ354" s="77">
        <f t="shared" si="529"/>
        <v>12730.36</v>
      </c>
      <c r="BK354" s="77">
        <f t="shared" si="530"/>
        <v>25684.199999999997</v>
      </c>
      <c r="BL354" s="77">
        <f t="shared" si="531"/>
        <v>12701.04</v>
      </c>
      <c r="BM354" s="77">
        <f t="shared" si="532"/>
        <v>12803.440000000002</v>
      </c>
      <c r="BN354" s="77">
        <f t="shared" si="533"/>
        <v>13228.36</v>
      </c>
      <c r="BO354" s="77">
        <f t="shared" si="534"/>
        <v>12784.52</v>
      </c>
      <c r="BP354" s="77">
        <f t="shared" si="535"/>
        <v>13150.42</v>
      </c>
      <c r="BQ354" s="77">
        <f t="shared" si="536"/>
        <v>25692.959999999999</v>
      </c>
      <c r="BR354" s="157">
        <f t="shared" si="537"/>
        <v>179694.04</v>
      </c>
      <c r="BS354" s="77">
        <f t="shared" si="538"/>
        <v>38729.08</v>
      </c>
      <c r="BT354" s="77">
        <f t="shared" si="539"/>
        <v>50604.22</v>
      </c>
      <c r="BU354" s="77">
        <f t="shared" si="540"/>
        <v>38732.840000000004</v>
      </c>
      <c r="BV354" s="77">
        <f t="shared" si="541"/>
        <v>51627.9</v>
      </c>
      <c r="BW354" s="77">
        <f t="shared" si="542"/>
        <v>89333.3</v>
      </c>
      <c r="BX354" s="77">
        <f t="shared" si="543"/>
        <v>90360.739999999991</v>
      </c>
      <c r="BY354" s="77">
        <f>IF(Info!$O$3="Q1",$BS354,IF(Info!$O$3="Q2",$BS354+$BT354,IF(Info!$O$3="Q3",$BS354+$BT354+$BU354,$BR354)))</f>
        <v>38729.08</v>
      </c>
      <c r="BZ354" s="77">
        <f>IF(Info!$O$3="Q1",$BS354,IF(Info!$O$3="Q2",$BT354,IF(Info!$O$3="Q3",$BU354,$BV354)))</f>
        <v>38729.08</v>
      </c>
      <c r="CA354" s="49"/>
    </row>
    <row r="355" spans="1:79" x14ac:dyDescent="0.3">
      <c r="A355" s="269"/>
      <c r="B355" s="78" t="s">
        <v>93</v>
      </c>
      <c r="C355" s="275"/>
      <c r="D355" s="161">
        <f t="shared" si="524"/>
        <v>0</v>
      </c>
      <c r="E355" s="215">
        <f>SUM(Paniglgasse:Landstrasser_Hauptstrasse!E355)</f>
        <v>0</v>
      </c>
      <c r="F355" s="215">
        <f>SUM(Paniglgasse:Landstrasser_Hauptstrasse!F355)</f>
        <v>0</v>
      </c>
      <c r="G355" s="215">
        <f>SUM(Paniglgasse:Landstrasser_Hauptstrasse!G355)</f>
        <v>0</v>
      </c>
      <c r="H355" s="215">
        <f>SUM(Paniglgasse:Landstrasser_Hauptstrasse!H355)</f>
        <v>0</v>
      </c>
      <c r="I355" s="215">
        <f>SUM(Paniglgasse:Landstrasser_Hauptstrasse!I355)</f>
        <v>0</v>
      </c>
      <c r="J355" s="215">
        <f>SUM(Paniglgasse:Landstrasser_Hauptstrasse!J355)</f>
        <v>0</v>
      </c>
      <c r="K355" s="215">
        <f>SUM(Paniglgasse:Landstrasser_Hauptstrasse!K355)</f>
        <v>0</v>
      </c>
      <c r="L355" s="215">
        <f>SUM(Paniglgasse:Landstrasser_Hauptstrasse!L355)</f>
        <v>0</v>
      </c>
      <c r="M355" s="215">
        <f>SUM(Paniglgasse:Landstrasser_Hauptstrasse!M355)</f>
        <v>0</v>
      </c>
      <c r="N355" s="215">
        <f>SUM(Paniglgasse:Landstrasser_Hauptstrasse!N355)</f>
        <v>0</v>
      </c>
      <c r="O355" s="215">
        <f>SUM(Paniglgasse:Landstrasser_Hauptstrasse!O355)</f>
        <v>0</v>
      </c>
      <c r="P355" s="215">
        <f>SUM(Paniglgasse:Landstrasser_Hauptstrasse!P355)</f>
        <v>0</v>
      </c>
      <c r="Q355" s="215">
        <f>SUM(Paniglgasse:Landstrasser_Hauptstrasse!Q355)</f>
        <v>0</v>
      </c>
      <c r="R355" s="215">
        <f>SUM(Paniglgasse:Landstrasser_Hauptstrasse!R355)</f>
        <v>0</v>
      </c>
      <c r="S355" s="215">
        <f>SUM(Paniglgasse:Landstrasser_Hauptstrasse!S355)</f>
        <v>0</v>
      </c>
      <c r="T355" s="215">
        <f>SUM(Paniglgasse:Landstrasser_Hauptstrasse!T355)</f>
        <v>0</v>
      </c>
      <c r="U355" s="215">
        <f>SUM(Paniglgasse:Landstrasser_Hauptstrasse!U355)</f>
        <v>0</v>
      </c>
      <c r="V355" s="215">
        <f>SUM(Paniglgasse:Landstrasser_Hauptstrasse!V355)</f>
        <v>0</v>
      </c>
      <c r="W355" s="215">
        <f>SUM(Paniglgasse:Landstrasser_Hauptstrasse!W355)</f>
        <v>0</v>
      </c>
      <c r="X355" s="215">
        <f>SUM(Paniglgasse:Landstrasser_Hauptstrasse!X355)</f>
        <v>0</v>
      </c>
      <c r="Y355" s="215">
        <f>SUM(Paniglgasse:Landstrasser_Hauptstrasse!Y355)</f>
        <v>0</v>
      </c>
      <c r="Z355" s="215">
        <f>SUM(Paniglgasse:Landstrasser_Hauptstrasse!Z355)</f>
        <v>0</v>
      </c>
      <c r="AA355" s="215">
        <f>SUM(Paniglgasse:Landstrasser_Hauptstrasse!AA355)</f>
        <v>0</v>
      </c>
      <c r="AB355" s="215">
        <f>SUM(Paniglgasse:Landstrasser_Hauptstrasse!AB355)</f>
        <v>0</v>
      </c>
      <c r="AC355" s="215">
        <f>SUM(Paniglgasse:Landstrasser_Hauptstrasse!AC355)</f>
        <v>0</v>
      </c>
      <c r="AD355" s="215">
        <f>SUM(Paniglgasse:Landstrasser_Hauptstrasse!AD355)</f>
        <v>0</v>
      </c>
      <c r="AE355" s="215">
        <f>SUM(Paniglgasse:Landstrasser_Hauptstrasse!AE355)</f>
        <v>0</v>
      </c>
      <c r="AF355" s="215">
        <f>SUM(Paniglgasse:Landstrasser_Hauptstrasse!AF355)</f>
        <v>0</v>
      </c>
      <c r="AG355" s="215">
        <f>SUM(Paniglgasse:Landstrasser_Hauptstrasse!AG355)</f>
        <v>0</v>
      </c>
      <c r="AH355" s="215">
        <f>SUM(Paniglgasse:Landstrasser_Hauptstrasse!AH355)</f>
        <v>0</v>
      </c>
      <c r="AI355" s="215">
        <f>SUM(Paniglgasse:Landstrasser_Hauptstrasse!AI355)</f>
        <v>0</v>
      </c>
      <c r="AJ355" s="215">
        <f>SUM(Paniglgasse:Landstrasser_Hauptstrasse!AJ355)</f>
        <v>0</v>
      </c>
      <c r="AK355" s="215">
        <f>SUM(Paniglgasse:Landstrasser_Hauptstrasse!AK355)</f>
        <v>0</v>
      </c>
      <c r="AL355" s="215">
        <f>SUM(Paniglgasse:Landstrasser_Hauptstrasse!AL355)</f>
        <v>0</v>
      </c>
      <c r="AM355" s="215">
        <f>SUM(Paniglgasse:Landstrasser_Hauptstrasse!AM355)</f>
        <v>0</v>
      </c>
      <c r="AN355" s="215">
        <f>SUM(Paniglgasse:Landstrasser_Hauptstrasse!AN355)</f>
        <v>0</v>
      </c>
      <c r="AO355" s="215">
        <f>SUM(Paniglgasse:Landstrasser_Hauptstrasse!AO355)</f>
        <v>0</v>
      </c>
      <c r="AP355" s="215">
        <f>SUM(Paniglgasse:Landstrasser_Hauptstrasse!AP355)</f>
        <v>0</v>
      </c>
      <c r="AQ355" s="215">
        <f>SUM(Paniglgasse:Landstrasser_Hauptstrasse!AQ355)</f>
        <v>0</v>
      </c>
      <c r="AR355" s="215">
        <f>SUM(Paniglgasse:Landstrasser_Hauptstrasse!AR355)</f>
        <v>0</v>
      </c>
      <c r="AS355" s="215">
        <f>SUM(Paniglgasse:Landstrasser_Hauptstrasse!AS355)</f>
        <v>0</v>
      </c>
      <c r="AT355" s="215">
        <f>SUM(Paniglgasse:Landstrasser_Hauptstrasse!AT355)</f>
        <v>0</v>
      </c>
      <c r="AU355" s="215">
        <f>SUM(Paniglgasse:Landstrasser_Hauptstrasse!AU355)</f>
        <v>0</v>
      </c>
      <c r="AV355" s="215">
        <f>SUM(Paniglgasse:Landstrasser_Hauptstrasse!AV355)</f>
        <v>0</v>
      </c>
      <c r="AW355" s="215">
        <f>SUM(Paniglgasse:Landstrasser_Hauptstrasse!AW355)</f>
        <v>0</v>
      </c>
      <c r="AX355" s="215">
        <f>SUM(Paniglgasse:Landstrasser_Hauptstrasse!AX355)</f>
        <v>0</v>
      </c>
      <c r="AY355" s="215">
        <f>SUM(Paniglgasse:Landstrasser_Hauptstrasse!AY355)</f>
        <v>0</v>
      </c>
      <c r="AZ355" s="215">
        <f>SUM(Paniglgasse:Landstrasser_Hauptstrasse!AZ355)</f>
        <v>0</v>
      </c>
      <c r="BA355" s="215">
        <f>SUM(Paniglgasse:Landstrasser_Hauptstrasse!BA355)</f>
        <v>0</v>
      </c>
      <c r="BB355" s="215">
        <f>SUM(Paniglgasse:Landstrasser_Hauptstrasse!BB355)</f>
        <v>0</v>
      </c>
      <c r="BC355" s="215">
        <f>SUM(Paniglgasse:Landstrasser_Hauptstrasse!BC355)</f>
        <v>0</v>
      </c>
      <c r="BD355" s="215">
        <f>SUM(Paniglgasse:Landstrasser_Hauptstrasse!BD355)</f>
        <v>0</v>
      </c>
      <c r="BE355" s="271"/>
      <c r="BF355" s="163">
        <f t="shared" si="525"/>
        <v>0</v>
      </c>
      <c r="BG355" s="77">
        <f t="shared" si="526"/>
        <v>0</v>
      </c>
      <c r="BH355" s="77">
        <f t="shared" si="527"/>
        <v>0</v>
      </c>
      <c r="BI355" s="77">
        <f t="shared" si="528"/>
        <v>0</v>
      </c>
      <c r="BJ355" s="77">
        <f t="shared" si="529"/>
        <v>0</v>
      </c>
      <c r="BK355" s="77">
        <f t="shared" si="530"/>
        <v>0</v>
      </c>
      <c r="BL355" s="77">
        <f t="shared" si="531"/>
        <v>0</v>
      </c>
      <c r="BM355" s="77">
        <f t="shared" si="532"/>
        <v>0</v>
      </c>
      <c r="BN355" s="77">
        <f t="shared" si="533"/>
        <v>0</v>
      </c>
      <c r="BO355" s="77">
        <f t="shared" si="534"/>
        <v>0</v>
      </c>
      <c r="BP355" s="77">
        <f t="shared" si="535"/>
        <v>0</v>
      </c>
      <c r="BQ355" s="77">
        <f t="shared" si="536"/>
        <v>0</v>
      </c>
      <c r="BR355" s="157">
        <f t="shared" si="537"/>
        <v>0</v>
      </c>
      <c r="BS355" s="77">
        <f t="shared" si="538"/>
        <v>0</v>
      </c>
      <c r="BT355" s="77">
        <f t="shared" si="539"/>
        <v>0</v>
      </c>
      <c r="BU355" s="77">
        <f t="shared" si="540"/>
        <v>0</v>
      </c>
      <c r="BV355" s="77">
        <f t="shared" si="541"/>
        <v>0</v>
      </c>
      <c r="BW355" s="77">
        <f t="shared" si="542"/>
        <v>0</v>
      </c>
      <c r="BX355" s="77">
        <f t="shared" si="543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x14ac:dyDescent="0.3">
      <c r="A356" s="269"/>
      <c r="B356" s="78" t="s">
        <v>95</v>
      </c>
      <c r="C356" s="275"/>
      <c r="D356" s="161">
        <f t="shared" si="524"/>
        <v>0</v>
      </c>
      <c r="E356" s="215">
        <f>SUM(Paniglgasse:Landstrasser_Hauptstrasse!E356)</f>
        <v>0</v>
      </c>
      <c r="F356" s="215">
        <f>SUM(Paniglgasse:Landstrasser_Hauptstrasse!F356)</f>
        <v>0</v>
      </c>
      <c r="G356" s="215">
        <f>SUM(Paniglgasse:Landstrasser_Hauptstrasse!G356)</f>
        <v>0</v>
      </c>
      <c r="H356" s="215">
        <f>SUM(Paniglgasse:Landstrasser_Hauptstrasse!H356)</f>
        <v>0</v>
      </c>
      <c r="I356" s="215">
        <f>SUM(Paniglgasse:Landstrasser_Hauptstrasse!I356)</f>
        <v>0</v>
      </c>
      <c r="J356" s="215">
        <f>SUM(Paniglgasse:Landstrasser_Hauptstrasse!J356)</f>
        <v>0</v>
      </c>
      <c r="K356" s="215">
        <f>SUM(Paniglgasse:Landstrasser_Hauptstrasse!K356)</f>
        <v>0</v>
      </c>
      <c r="L356" s="215">
        <f>SUM(Paniglgasse:Landstrasser_Hauptstrasse!L356)</f>
        <v>0</v>
      </c>
      <c r="M356" s="215">
        <f>SUM(Paniglgasse:Landstrasser_Hauptstrasse!M356)</f>
        <v>0</v>
      </c>
      <c r="N356" s="215">
        <f>SUM(Paniglgasse:Landstrasser_Hauptstrasse!N356)</f>
        <v>0</v>
      </c>
      <c r="O356" s="215">
        <f>SUM(Paniglgasse:Landstrasser_Hauptstrasse!O356)</f>
        <v>0</v>
      </c>
      <c r="P356" s="215">
        <f>SUM(Paniglgasse:Landstrasser_Hauptstrasse!P356)</f>
        <v>0</v>
      </c>
      <c r="Q356" s="215">
        <f>SUM(Paniglgasse:Landstrasser_Hauptstrasse!Q356)</f>
        <v>0</v>
      </c>
      <c r="R356" s="215">
        <f>SUM(Paniglgasse:Landstrasser_Hauptstrasse!R356)</f>
        <v>0</v>
      </c>
      <c r="S356" s="215">
        <f>SUM(Paniglgasse:Landstrasser_Hauptstrasse!S356)</f>
        <v>0</v>
      </c>
      <c r="T356" s="215">
        <f>SUM(Paniglgasse:Landstrasser_Hauptstrasse!T356)</f>
        <v>0</v>
      </c>
      <c r="U356" s="215">
        <f>SUM(Paniglgasse:Landstrasser_Hauptstrasse!U356)</f>
        <v>0</v>
      </c>
      <c r="V356" s="215">
        <f>SUM(Paniglgasse:Landstrasser_Hauptstrasse!V356)</f>
        <v>0</v>
      </c>
      <c r="W356" s="215">
        <f>SUM(Paniglgasse:Landstrasser_Hauptstrasse!W356)</f>
        <v>0</v>
      </c>
      <c r="X356" s="215">
        <f>SUM(Paniglgasse:Landstrasser_Hauptstrasse!X356)</f>
        <v>0</v>
      </c>
      <c r="Y356" s="215">
        <f>SUM(Paniglgasse:Landstrasser_Hauptstrasse!Y356)</f>
        <v>0</v>
      </c>
      <c r="Z356" s="215">
        <f>SUM(Paniglgasse:Landstrasser_Hauptstrasse!Z356)</f>
        <v>0</v>
      </c>
      <c r="AA356" s="215">
        <f>SUM(Paniglgasse:Landstrasser_Hauptstrasse!AA356)</f>
        <v>0</v>
      </c>
      <c r="AB356" s="215">
        <f>SUM(Paniglgasse:Landstrasser_Hauptstrasse!AB356)</f>
        <v>0</v>
      </c>
      <c r="AC356" s="215">
        <f>SUM(Paniglgasse:Landstrasser_Hauptstrasse!AC356)</f>
        <v>0</v>
      </c>
      <c r="AD356" s="215">
        <f>SUM(Paniglgasse:Landstrasser_Hauptstrasse!AD356)</f>
        <v>0</v>
      </c>
      <c r="AE356" s="215">
        <f>SUM(Paniglgasse:Landstrasser_Hauptstrasse!AE356)</f>
        <v>0</v>
      </c>
      <c r="AF356" s="215">
        <f>SUM(Paniglgasse:Landstrasser_Hauptstrasse!AF356)</f>
        <v>0</v>
      </c>
      <c r="AG356" s="215">
        <f>SUM(Paniglgasse:Landstrasser_Hauptstrasse!AG356)</f>
        <v>0</v>
      </c>
      <c r="AH356" s="215">
        <f>SUM(Paniglgasse:Landstrasser_Hauptstrasse!AH356)</f>
        <v>0</v>
      </c>
      <c r="AI356" s="215">
        <f>SUM(Paniglgasse:Landstrasser_Hauptstrasse!AI356)</f>
        <v>0</v>
      </c>
      <c r="AJ356" s="215">
        <f>SUM(Paniglgasse:Landstrasser_Hauptstrasse!AJ356)</f>
        <v>0</v>
      </c>
      <c r="AK356" s="215">
        <f>SUM(Paniglgasse:Landstrasser_Hauptstrasse!AK356)</f>
        <v>0</v>
      </c>
      <c r="AL356" s="215">
        <f>SUM(Paniglgasse:Landstrasser_Hauptstrasse!AL356)</f>
        <v>0</v>
      </c>
      <c r="AM356" s="215">
        <f>SUM(Paniglgasse:Landstrasser_Hauptstrasse!AM356)</f>
        <v>0</v>
      </c>
      <c r="AN356" s="215">
        <f>SUM(Paniglgasse:Landstrasser_Hauptstrasse!AN356)</f>
        <v>0</v>
      </c>
      <c r="AO356" s="215">
        <f>SUM(Paniglgasse:Landstrasser_Hauptstrasse!AO356)</f>
        <v>0</v>
      </c>
      <c r="AP356" s="215">
        <f>SUM(Paniglgasse:Landstrasser_Hauptstrasse!AP356)</f>
        <v>0</v>
      </c>
      <c r="AQ356" s="215">
        <f>SUM(Paniglgasse:Landstrasser_Hauptstrasse!AQ356)</f>
        <v>0</v>
      </c>
      <c r="AR356" s="215">
        <f>SUM(Paniglgasse:Landstrasser_Hauptstrasse!AR356)</f>
        <v>0</v>
      </c>
      <c r="AS356" s="215">
        <f>SUM(Paniglgasse:Landstrasser_Hauptstrasse!AS356)</f>
        <v>0</v>
      </c>
      <c r="AT356" s="215">
        <f>SUM(Paniglgasse:Landstrasser_Hauptstrasse!AT356)</f>
        <v>0</v>
      </c>
      <c r="AU356" s="215">
        <f>SUM(Paniglgasse:Landstrasser_Hauptstrasse!AU356)</f>
        <v>0</v>
      </c>
      <c r="AV356" s="215">
        <f>SUM(Paniglgasse:Landstrasser_Hauptstrasse!AV356)</f>
        <v>0</v>
      </c>
      <c r="AW356" s="215">
        <f>SUM(Paniglgasse:Landstrasser_Hauptstrasse!AW356)</f>
        <v>0</v>
      </c>
      <c r="AX356" s="215">
        <f>SUM(Paniglgasse:Landstrasser_Hauptstrasse!AX356)</f>
        <v>0</v>
      </c>
      <c r="AY356" s="215">
        <f>SUM(Paniglgasse:Landstrasser_Hauptstrasse!AY356)</f>
        <v>0</v>
      </c>
      <c r="AZ356" s="215">
        <f>SUM(Paniglgasse:Landstrasser_Hauptstrasse!AZ356)</f>
        <v>0</v>
      </c>
      <c r="BA356" s="215">
        <f>SUM(Paniglgasse:Landstrasser_Hauptstrasse!BA356)</f>
        <v>0</v>
      </c>
      <c r="BB356" s="215">
        <f>SUM(Paniglgasse:Landstrasser_Hauptstrasse!BB356)</f>
        <v>0</v>
      </c>
      <c r="BC356" s="215">
        <f>SUM(Paniglgasse:Landstrasser_Hauptstrasse!BC356)</f>
        <v>0</v>
      </c>
      <c r="BD356" s="215">
        <f>SUM(Paniglgasse:Landstrasser_Hauptstrasse!BD356)</f>
        <v>0</v>
      </c>
      <c r="BE356" s="271"/>
      <c r="BF356" s="163">
        <f t="shared" si="525"/>
        <v>0</v>
      </c>
      <c r="BG356" s="77">
        <f t="shared" si="526"/>
        <v>0</v>
      </c>
      <c r="BH356" s="77">
        <f t="shared" si="527"/>
        <v>0</v>
      </c>
      <c r="BI356" s="77">
        <f t="shared" si="528"/>
        <v>0</v>
      </c>
      <c r="BJ356" s="77">
        <f t="shared" si="529"/>
        <v>0</v>
      </c>
      <c r="BK356" s="77">
        <f t="shared" si="530"/>
        <v>0</v>
      </c>
      <c r="BL356" s="77">
        <f t="shared" si="531"/>
        <v>0</v>
      </c>
      <c r="BM356" s="77">
        <f t="shared" si="532"/>
        <v>0</v>
      </c>
      <c r="BN356" s="77">
        <f t="shared" si="533"/>
        <v>0</v>
      </c>
      <c r="BO356" s="77">
        <f t="shared" si="534"/>
        <v>0</v>
      </c>
      <c r="BP356" s="77">
        <f t="shared" si="535"/>
        <v>0</v>
      </c>
      <c r="BQ356" s="77">
        <f t="shared" si="536"/>
        <v>0</v>
      </c>
      <c r="BR356" s="157">
        <f t="shared" si="537"/>
        <v>0</v>
      </c>
      <c r="BS356" s="77">
        <f t="shared" si="538"/>
        <v>0</v>
      </c>
      <c r="BT356" s="77">
        <f t="shared" si="539"/>
        <v>0</v>
      </c>
      <c r="BU356" s="77">
        <f t="shared" si="540"/>
        <v>0</v>
      </c>
      <c r="BV356" s="77">
        <f t="shared" si="541"/>
        <v>0</v>
      </c>
      <c r="BW356" s="77">
        <f t="shared" si="542"/>
        <v>0</v>
      </c>
      <c r="BX356" s="77">
        <f t="shared" si="543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x14ac:dyDescent="0.3">
      <c r="A357" s="269"/>
      <c r="B357" s="78" t="s">
        <v>97</v>
      </c>
      <c r="C357" s="275"/>
      <c r="D357" s="161">
        <f t="shared" si="524"/>
        <v>0</v>
      </c>
      <c r="E357" s="215">
        <f>SUM(Paniglgasse:Landstrasser_Hauptstrasse!E357)</f>
        <v>0</v>
      </c>
      <c r="F357" s="215">
        <f>SUM(Paniglgasse:Landstrasser_Hauptstrasse!F357)</f>
        <v>0</v>
      </c>
      <c r="G357" s="215">
        <f>SUM(Paniglgasse:Landstrasser_Hauptstrasse!G357)</f>
        <v>0</v>
      </c>
      <c r="H357" s="215">
        <f>SUM(Paniglgasse:Landstrasser_Hauptstrasse!H357)</f>
        <v>0</v>
      </c>
      <c r="I357" s="215">
        <f>SUM(Paniglgasse:Landstrasser_Hauptstrasse!I357)</f>
        <v>0</v>
      </c>
      <c r="J357" s="215">
        <f>SUM(Paniglgasse:Landstrasser_Hauptstrasse!J357)</f>
        <v>0</v>
      </c>
      <c r="K357" s="215">
        <f>SUM(Paniglgasse:Landstrasser_Hauptstrasse!K357)</f>
        <v>0</v>
      </c>
      <c r="L357" s="215">
        <f>SUM(Paniglgasse:Landstrasser_Hauptstrasse!L357)</f>
        <v>0</v>
      </c>
      <c r="M357" s="215">
        <f>SUM(Paniglgasse:Landstrasser_Hauptstrasse!M357)</f>
        <v>0</v>
      </c>
      <c r="N357" s="215">
        <f>SUM(Paniglgasse:Landstrasser_Hauptstrasse!N357)</f>
        <v>0</v>
      </c>
      <c r="O357" s="215">
        <f>SUM(Paniglgasse:Landstrasser_Hauptstrasse!O357)</f>
        <v>0</v>
      </c>
      <c r="P357" s="215">
        <f>SUM(Paniglgasse:Landstrasser_Hauptstrasse!P357)</f>
        <v>0</v>
      </c>
      <c r="Q357" s="215">
        <f>SUM(Paniglgasse:Landstrasser_Hauptstrasse!Q357)</f>
        <v>0</v>
      </c>
      <c r="R357" s="215">
        <f>SUM(Paniglgasse:Landstrasser_Hauptstrasse!R357)</f>
        <v>0</v>
      </c>
      <c r="S357" s="215">
        <f>SUM(Paniglgasse:Landstrasser_Hauptstrasse!S357)</f>
        <v>0</v>
      </c>
      <c r="T357" s="215">
        <f>SUM(Paniglgasse:Landstrasser_Hauptstrasse!T357)</f>
        <v>0</v>
      </c>
      <c r="U357" s="215">
        <f>SUM(Paniglgasse:Landstrasser_Hauptstrasse!U357)</f>
        <v>0</v>
      </c>
      <c r="V357" s="215">
        <f>SUM(Paniglgasse:Landstrasser_Hauptstrasse!V357)</f>
        <v>0</v>
      </c>
      <c r="W357" s="215">
        <f>SUM(Paniglgasse:Landstrasser_Hauptstrasse!W357)</f>
        <v>0</v>
      </c>
      <c r="X357" s="215">
        <f>SUM(Paniglgasse:Landstrasser_Hauptstrasse!X357)</f>
        <v>0</v>
      </c>
      <c r="Y357" s="215">
        <f>SUM(Paniglgasse:Landstrasser_Hauptstrasse!Y357)</f>
        <v>0</v>
      </c>
      <c r="Z357" s="215">
        <f>SUM(Paniglgasse:Landstrasser_Hauptstrasse!Z357)</f>
        <v>0</v>
      </c>
      <c r="AA357" s="215">
        <f>SUM(Paniglgasse:Landstrasser_Hauptstrasse!AA357)</f>
        <v>0</v>
      </c>
      <c r="AB357" s="215">
        <f>SUM(Paniglgasse:Landstrasser_Hauptstrasse!AB357)</f>
        <v>0</v>
      </c>
      <c r="AC357" s="215">
        <f>SUM(Paniglgasse:Landstrasser_Hauptstrasse!AC357)</f>
        <v>0</v>
      </c>
      <c r="AD357" s="215">
        <f>SUM(Paniglgasse:Landstrasser_Hauptstrasse!AD357)</f>
        <v>0</v>
      </c>
      <c r="AE357" s="215">
        <f>SUM(Paniglgasse:Landstrasser_Hauptstrasse!AE357)</f>
        <v>0</v>
      </c>
      <c r="AF357" s="215">
        <f>SUM(Paniglgasse:Landstrasser_Hauptstrasse!AF357)</f>
        <v>0</v>
      </c>
      <c r="AG357" s="215">
        <f>SUM(Paniglgasse:Landstrasser_Hauptstrasse!AG357)</f>
        <v>0</v>
      </c>
      <c r="AH357" s="215">
        <f>SUM(Paniglgasse:Landstrasser_Hauptstrasse!AH357)</f>
        <v>0</v>
      </c>
      <c r="AI357" s="215">
        <f>SUM(Paniglgasse:Landstrasser_Hauptstrasse!AI357)</f>
        <v>0</v>
      </c>
      <c r="AJ357" s="215">
        <f>SUM(Paniglgasse:Landstrasser_Hauptstrasse!AJ357)</f>
        <v>0</v>
      </c>
      <c r="AK357" s="215">
        <f>SUM(Paniglgasse:Landstrasser_Hauptstrasse!AK357)</f>
        <v>0</v>
      </c>
      <c r="AL357" s="215">
        <f>SUM(Paniglgasse:Landstrasser_Hauptstrasse!AL357)</f>
        <v>0</v>
      </c>
      <c r="AM357" s="215">
        <f>SUM(Paniglgasse:Landstrasser_Hauptstrasse!AM357)</f>
        <v>0</v>
      </c>
      <c r="AN357" s="215">
        <f>SUM(Paniglgasse:Landstrasser_Hauptstrasse!AN357)</f>
        <v>0</v>
      </c>
      <c r="AO357" s="215">
        <f>SUM(Paniglgasse:Landstrasser_Hauptstrasse!AO357)</f>
        <v>0</v>
      </c>
      <c r="AP357" s="215">
        <f>SUM(Paniglgasse:Landstrasser_Hauptstrasse!AP357)</f>
        <v>0</v>
      </c>
      <c r="AQ357" s="215">
        <f>SUM(Paniglgasse:Landstrasser_Hauptstrasse!AQ357)</f>
        <v>0</v>
      </c>
      <c r="AR357" s="215">
        <f>SUM(Paniglgasse:Landstrasser_Hauptstrasse!AR357)</f>
        <v>0</v>
      </c>
      <c r="AS357" s="215">
        <f>SUM(Paniglgasse:Landstrasser_Hauptstrasse!AS357)</f>
        <v>0</v>
      </c>
      <c r="AT357" s="215">
        <f>SUM(Paniglgasse:Landstrasser_Hauptstrasse!AT357)</f>
        <v>0</v>
      </c>
      <c r="AU357" s="215">
        <f>SUM(Paniglgasse:Landstrasser_Hauptstrasse!AU357)</f>
        <v>0</v>
      </c>
      <c r="AV357" s="215">
        <f>SUM(Paniglgasse:Landstrasser_Hauptstrasse!AV357)</f>
        <v>0</v>
      </c>
      <c r="AW357" s="215">
        <f>SUM(Paniglgasse:Landstrasser_Hauptstrasse!AW357)</f>
        <v>0</v>
      </c>
      <c r="AX357" s="215">
        <f>SUM(Paniglgasse:Landstrasser_Hauptstrasse!AX357)</f>
        <v>0</v>
      </c>
      <c r="AY357" s="215">
        <f>SUM(Paniglgasse:Landstrasser_Hauptstrasse!AY357)</f>
        <v>0</v>
      </c>
      <c r="AZ357" s="215">
        <f>SUM(Paniglgasse:Landstrasser_Hauptstrasse!AZ357)</f>
        <v>0</v>
      </c>
      <c r="BA357" s="215">
        <f>SUM(Paniglgasse:Landstrasser_Hauptstrasse!BA357)</f>
        <v>0</v>
      </c>
      <c r="BB357" s="215">
        <f>SUM(Paniglgasse:Landstrasser_Hauptstrasse!BB357)</f>
        <v>0</v>
      </c>
      <c r="BC357" s="215">
        <f>SUM(Paniglgasse:Landstrasser_Hauptstrasse!BC357)</f>
        <v>0</v>
      </c>
      <c r="BD357" s="215">
        <f>SUM(Paniglgasse:Landstrasser_Hauptstrasse!BD357)</f>
        <v>0</v>
      </c>
      <c r="BE357" s="271"/>
      <c r="BF357" s="163">
        <f t="shared" si="525"/>
        <v>0</v>
      </c>
      <c r="BG357" s="77">
        <f t="shared" si="526"/>
        <v>0</v>
      </c>
      <c r="BH357" s="77">
        <f t="shared" si="527"/>
        <v>0</v>
      </c>
      <c r="BI357" s="77">
        <f t="shared" si="528"/>
        <v>0</v>
      </c>
      <c r="BJ357" s="77">
        <f t="shared" si="529"/>
        <v>0</v>
      </c>
      <c r="BK357" s="77">
        <f t="shared" si="530"/>
        <v>0</v>
      </c>
      <c r="BL357" s="77">
        <f t="shared" si="531"/>
        <v>0</v>
      </c>
      <c r="BM357" s="77">
        <f t="shared" si="532"/>
        <v>0</v>
      </c>
      <c r="BN357" s="77">
        <f t="shared" si="533"/>
        <v>0</v>
      </c>
      <c r="BO357" s="77">
        <f t="shared" si="534"/>
        <v>0</v>
      </c>
      <c r="BP357" s="77">
        <f t="shared" si="535"/>
        <v>0</v>
      </c>
      <c r="BQ357" s="77">
        <f t="shared" si="536"/>
        <v>0</v>
      </c>
      <c r="BR357" s="157">
        <f t="shared" si="537"/>
        <v>0</v>
      </c>
      <c r="BS357" s="77">
        <f t="shared" si="538"/>
        <v>0</v>
      </c>
      <c r="BT357" s="77">
        <f t="shared" si="539"/>
        <v>0</v>
      </c>
      <c r="BU357" s="77">
        <f t="shared" si="540"/>
        <v>0</v>
      </c>
      <c r="BV357" s="77">
        <f t="shared" si="541"/>
        <v>0</v>
      </c>
      <c r="BW357" s="77">
        <f t="shared" si="542"/>
        <v>0</v>
      </c>
      <c r="BX357" s="77">
        <f t="shared" si="543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x14ac:dyDescent="0.3">
      <c r="A358" s="269"/>
      <c r="B358" s="78" t="s">
        <v>99</v>
      </c>
      <c r="C358" s="275"/>
      <c r="D358" s="161">
        <f t="shared" si="524"/>
        <v>0</v>
      </c>
      <c r="E358" s="215">
        <f>SUM(Paniglgasse:Landstrasser_Hauptstrasse!E358)</f>
        <v>0</v>
      </c>
      <c r="F358" s="215">
        <f>SUM(Paniglgasse:Landstrasser_Hauptstrasse!F358)</f>
        <v>0</v>
      </c>
      <c r="G358" s="215">
        <f>SUM(Paniglgasse:Landstrasser_Hauptstrasse!G358)</f>
        <v>0</v>
      </c>
      <c r="H358" s="215">
        <f>SUM(Paniglgasse:Landstrasser_Hauptstrasse!H358)</f>
        <v>0</v>
      </c>
      <c r="I358" s="215">
        <f>SUM(Paniglgasse:Landstrasser_Hauptstrasse!I358)</f>
        <v>0</v>
      </c>
      <c r="J358" s="215">
        <f>SUM(Paniglgasse:Landstrasser_Hauptstrasse!J358)</f>
        <v>0</v>
      </c>
      <c r="K358" s="215">
        <f>SUM(Paniglgasse:Landstrasser_Hauptstrasse!K358)</f>
        <v>0</v>
      </c>
      <c r="L358" s="215">
        <f>SUM(Paniglgasse:Landstrasser_Hauptstrasse!L358)</f>
        <v>0</v>
      </c>
      <c r="M358" s="215">
        <f>SUM(Paniglgasse:Landstrasser_Hauptstrasse!M358)</f>
        <v>0</v>
      </c>
      <c r="N358" s="215">
        <f>SUM(Paniglgasse:Landstrasser_Hauptstrasse!N358)</f>
        <v>0</v>
      </c>
      <c r="O358" s="215">
        <f>SUM(Paniglgasse:Landstrasser_Hauptstrasse!O358)</f>
        <v>0</v>
      </c>
      <c r="P358" s="215">
        <f>SUM(Paniglgasse:Landstrasser_Hauptstrasse!P358)</f>
        <v>0</v>
      </c>
      <c r="Q358" s="215">
        <f>SUM(Paniglgasse:Landstrasser_Hauptstrasse!Q358)</f>
        <v>0</v>
      </c>
      <c r="R358" s="215">
        <f>SUM(Paniglgasse:Landstrasser_Hauptstrasse!R358)</f>
        <v>0</v>
      </c>
      <c r="S358" s="215">
        <f>SUM(Paniglgasse:Landstrasser_Hauptstrasse!S358)</f>
        <v>0</v>
      </c>
      <c r="T358" s="215">
        <f>SUM(Paniglgasse:Landstrasser_Hauptstrasse!T358)</f>
        <v>0</v>
      </c>
      <c r="U358" s="215">
        <f>SUM(Paniglgasse:Landstrasser_Hauptstrasse!U358)</f>
        <v>0</v>
      </c>
      <c r="V358" s="215">
        <f>SUM(Paniglgasse:Landstrasser_Hauptstrasse!V358)</f>
        <v>0</v>
      </c>
      <c r="W358" s="215">
        <f>SUM(Paniglgasse:Landstrasser_Hauptstrasse!W358)</f>
        <v>0</v>
      </c>
      <c r="X358" s="215">
        <f>SUM(Paniglgasse:Landstrasser_Hauptstrasse!X358)</f>
        <v>0</v>
      </c>
      <c r="Y358" s="215">
        <f>SUM(Paniglgasse:Landstrasser_Hauptstrasse!Y358)</f>
        <v>0</v>
      </c>
      <c r="Z358" s="215">
        <f>SUM(Paniglgasse:Landstrasser_Hauptstrasse!Z358)</f>
        <v>0</v>
      </c>
      <c r="AA358" s="215">
        <f>SUM(Paniglgasse:Landstrasser_Hauptstrasse!AA358)</f>
        <v>0</v>
      </c>
      <c r="AB358" s="215">
        <f>SUM(Paniglgasse:Landstrasser_Hauptstrasse!AB358)</f>
        <v>0</v>
      </c>
      <c r="AC358" s="215">
        <f>SUM(Paniglgasse:Landstrasser_Hauptstrasse!AC358)</f>
        <v>0</v>
      </c>
      <c r="AD358" s="215">
        <f>SUM(Paniglgasse:Landstrasser_Hauptstrasse!AD358)</f>
        <v>0</v>
      </c>
      <c r="AE358" s="215">
        <f>SUM(Paniglgasse:Landstrasser_Hauptstrasse!AE358)</f>
        <v>0</v>
      </c>
      <c r="AF358" s="215">
        <f>SUM(Paniglgasse:Landstrasser_Hauptstrasse!AF358)</f>
        <v>0</v>
      </c>
      <c r="AG358" s="215">
        <f>SUM(Paniglgasse:Landstrasser_Hauptstrasse!AG358)</f>
        <v>0</v>
      </c>
      <c r="AH358" s="215">
        <f>SUM(Paniglgasse:Landstrasser_Hauptstrasse!AH358)</f>
        <v>0</v>
      </c>
      <c r="AI358" s="215">
        <f>SUM(Paniglgasse:Landstrasser_Hauptstrasse!AI358)</f>
        <v>0</v>
      </c>
      <c r="AJ358" s="215">
        <f>SUM(Paniglgasse:Landstrasser_Hauptstrasse!AJ358)</f>
        <v>0</v>
      </c>
      <c r="AK358" s="215">
        <f>SUM(Paniglgasse:Landstrasser_Hauptstrasse!AK358)</f>
        <v>0</v>
      </c>
      <c r="AL358" s="215">
        <f>SUM(Paniglgasse:Landstrasser_Hauptstrasse!AL358)</f>
        <v>0</v>
      </c>
      <c r="AM358" s="215">
        <f>SUM(Paniglgasse:Landstrasser_Hauptstrasse!AM358)</f>
        <v>0</v>
      </c>
      <c r="AN358" s="215">
        <f>SUM(Paniglgasse:Landstrasser_Hauptstrasse!AN358)</f>
        <v>0</v>
      </c>
      <c r="AO358" s="215">
        <f>SUM(Paniglgasse:Landstrasser_Hauptstrasse!AO358)</f>
        <v>0</v>
      </c>
      <c r="AP358" s="215">
        <f>SUM(Paniglgasse:Landstrasser_Hauptstrasse!AP358)</f>
        <v>0</v>
      </c>
      <c r="AQ358" s="215">
        <f>SUM(Paniglgasse:Landstrasser_Hauptstrasse!AQ358)</f>
        <v>0</v>
      </c>
      <c r="AR358" s="215">
        <f>SUM(Paniglgasse:Landstrasser_Hauptstrasse!AR358)</f>
        <v>0</v>
      </c>
      <c r="AS358" s="215">
        <f>SUM(Paniglgasse:Landstrasser_Hauptstrasse!AS358)</f>
        <v>0</v>
      </c>
      <c r="AT358" s="215">
        <f>SUM(Paniglgasse:Landstrasser_Hauptstrasse!AT358)</f>
        <v>0</v>
      </c>
      <c r="AU358" s="215">
        <f>SUM(Paniglgasse:Landstrasser_Hauptstrasse!AU358)</f>
        <v>0</v>
      </c>
      <c r="AV358" s="215">
        <f>SUM(Paniglgasse:Landstrasser_Hauptstrasse!AV358)</f>
        <v>0</v>
      </c>
      <c r="AW358" s="215">
        <f>SUM(Paniglgasse:Landstrasser_Hauptstrasse!AW358)</f>
        <v>0</v>
      </c>
      <c r="AX358" s="215">
        <f>SUM(Paniglgasse:Landstrasser_Hauptstrasse!AX358)</f>
        <v>0</v>
      </c>
      <c r="AY358" s="215">
        <f>SUM(Paniglgasse:Landstrasser_Hauptstrasse!AY358)</f>
        <v>0</v>
      </c>
      <c r="AZ358" s="215">
        <f>SUM(Paniglgasse:Landstrasser_Hauptstrasse!AZ358)</f>
        <v>0</v>
      </c>
      <c r="BA358" s="215">
        <f>SUM(Paniglgasse:Landstrasser_Hauptstrasse!BA358)</f>
        <v>0</v>
      </c>
      <c r="BB358" s="215">
        <f>SUM(Paniglgasse:Landstrasser_Hauptstrasse!BB358)</f>
        <v>0</v>
      </c>
      <c r="BC358" s="215">
        <f>SUM(Paniglgasse:Landstrasser_Hauptstrasse!BC358)</f>
        <v>0</v>
      </c>
      <c r="BD358" s="215">
        <f>SUM(Paniglgasse:Landstrasser_Hauptstrasse!BD358)</f>
        <v>0</v>
      </c>
      <c r="BE358" s="271"/>
      <c r="BF358" s="163">
        <f t="shared" si="525"/>
        <v>0</v>
      </c>
      <c r="BG358" s="77">
        <f t="shared" si="526"/>
        <v>0</v>
      </c>
      <c r="BH358" s="77">
        <f t="shared" si="527"/>
        <v>0</v>
      </c>
      <c r="BI358" s="77">
        <f t="shared" si="528"/>
        <v>0</v>
      </c>
      <c r="BJ358" s="77">
        <f t="shared" si="529"/>
        <v>0</v>
      </c>
      <c r="BK358" s="77">
        <f t="shared" si="530"/>
        <v>0</v>
      </c>
      <c r="BL358" s="77">
        <f t="shared" si="531"/>
        <v>0</v>
      </c>
      <c r="BM358" s="77">
        <f t="shared" si="532"/>
        <v>0</v>
      </c>
      <c r="BN358" s="77">
        <f t="shared" si="533"/>
        <v>0</v>
      </c>
      <c r="BO358" s="77">
        <f t="shared" si="534"/>
        <v>0</v>
      </c>
      <c r="BP358" s="77">
        <f t="shared" si="535"/>
        <v>0</v>
      </c>
      <c r="BQ358" s="77">
        <f t="shared" si="536"/>
        <v>0</v>
      </c>
      <c r="BR358" s="157">
        <f t="shared" si="537"/>
        <v>0</v>
      </c>
      <c r="BS358" s="77">
        <f t="shared" si="538"/>
        <v>0</v>
      </c>
      <c r="BT358" s="77">
        <f t="shared" si="539"/>
        <v>0</v>
      </c>
      <c r="BU358" s="77">
        <f t="shared" si="540"/>
        <v>0</v>
      </c>
      <c r="BV358" s="77">
        <f t="shared" si="541"/>
        <v>0</v>
      </c>
      <c r="BW358" s="77">
        <f t="shared" si="542"/>
        <v>0</v>
      </c>
      <c r="BX358" s="77">
        <f t="shared" si="543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x14ac:dyDescent="0.3">
      <c r="A359" s="269"/>
      <c r="B359" s="78" t="s">
        <v>375</v>
      </c>
      <c r="C359" s="275"/>
      <c r="D359" s="161">
        <f t="shared" si="524"/>
        <v>131277.75999999998</v>
      </c>
      <c r="E359" s="215">
        <f>SUM(Paniglgasse:Landstrasser_Hauptstrasse!E359)</f>
        <v>2568.3250000000003</v>
      </c>
      <c r="F359" s="215">
        <f>SUM(Paniglgasse:Landstrasser_Hauptstrasse!F359)</f>
        <v>2833.915</v>
      </c>
      <c r="G359" s="215">
        <f>SUM(Paniglgasse:Landstrasser_Hauptstrasse!G359)</f>
        <v>2510.415</v>
      </c>
      <c r="H359" s="215">
        <f>SUM(Paniglgasse:Landstrasser_Hauptstrasse!H359)</f>
        <v>2967.2150000000001</v>
      </c>
      <c r="I359" s="215">
        <f>SUM(Paniglgasse:Landstrasser_Hauptstrasse!I359)</f>
        <v>2549.4450000000002</v>
      </c>
      <c r="J359" s="215">
        <f>SUM(Paniglgasse:Landstrasser_Hauptstrasse!J359)</f>
        <v>2504.125</v>
      </c>
      <c r="K359" s="215">
        <f>SUM(Paniglgasse:Landstrasser_Hauptstrasse!K359)</f>
        <v>2651.0050000000001</v>
      </c>
      <c r="L359" s="215">
        <f>SUM(Paniglgasse:Landstrasser_Hauptstrasse!L359)</f>
        <v>2570.145</v>
      </c>
      <c r="M359" s="215">
        <f>SUM(Paniglgasse:Landstrasser_Hauptstrasse!M359)</f>
        <v>2271.0280000000002</v>
      </c>
      <c r="N359" s="215">
        <f>SUM(Paniglgasse:Landstrasser_Hauptstrasse!N359)</f>
        <v>2159.348</v>
      </c>
      <c r="O359" s="215">
        <f>SUM(Paniglgasse:Landstrasser_Hauptstrasse!O359)</f>
        <v>2304.7080000000001</v>
      </c>
      <c r="P359" s="215">
        <f>SUM(Paniglgasse:Landstrasser_Hauptstrasse!P359)</f>
        <v>2362.7380000000003</v>
      </c>
      <c r="Q359" s="215">
        <f>SUM(Paniglgasse:Landstrasser_Hauptstrasse!Q359)</f>
        <v>2343.7180000000003</v>
      </c>
      <c r="R359" s="215">
        <f>SUM(Paniglgasse:Landstrasser_Hauptstrasse!R359)</f>
        <v>2861.3850000000002</v>
      </c>
      <c r="S359" s="215">
        <f>SUM(Paniglgasse:Landstrasser_Hauptstrasse!S359)</f>
        <v>2525.7250000000004</v>
      </c>
      <c r="T359" s="215">
        <f>SUM(Paniglgasse:Landstrasser_Hauptstrasse!T359)</f>
        <v>2563.4950000000003</v>
      </c>
      <c r="U359" s="215">
        <f>SUM(Paniglgasse:Landstrasser_Hauptstrasse!U359)</f>
        <v>2598.0150000000003</v>
      </c>
      <c r="V359" s="215">
        <f>SUM(Paniglgasse:Landstrasser_Hauptstrasse!V359)</f>
        <v>2656.665</v>
      </c>
      <c r="W359" s="215">
        <f>SUM(Paniglgasse:Landstrasser_Hauptstrasse!W359)</f>
        <v>2824.6950000000002</v>
      </c>
      <c r="X359" s="215">
        <f>SUM(Paniglgasse:Landstrasser_Hauptstrasse!X359)</f>
        <v>2756.5550000000003</v>
      </c>
      <c r="Y359" s="215">
        <f>SUM(Paniglgasse:Landstrasser_Hauptstrasse!Y359)</f>
        <v>2651.0350000000003</v>
      </c>
      <c r="Z359" s="215">
        <f>SUM(Paniglgasse:Landstrasser_Hauptstrasse!Z359)</f>
        <v>2064.788</v>
      </c>
      <c r="AA359" s="215">
        <f>SUM(Paniglgasse:Landstrasser_Hauptstrasse!AA359)</f>
        <v>2359.3879999999999</v>
      </c>
      <c r="AB359" s="215">
        <f>SUM(Paniglgasse:Landstrasser_Hauptstrasse!AB359)</f>
        <v>2132.2280000000001</v>
      </c>
      <c r="AC359" s="215">
        <f>SUM(Paniglgasse:Landstrasser_Hauptstrasse!AC359)</f>
        <v>2136.9880000000003</v>
      </c>
      <c r="AD359" s="215">
        <f>SUM(Paniglgasse:Landstrasser_Hauptstrasse!AD359)</f>
        <v>2303.518</v>
      </c>
      <c r="AE359" s="215">
        <f>SUM(Paniglgasse:Landstrasser_Hauptstrasse!AE359)</f>
        <v>2853.9450000000002</v>
      </c>
      <c r="AF359" s="215">
        <f>SUM(Paniglgasse:Landstrasser_Hauptstrasse!AF359)</f>
        <v>2815.2750000000001</v>
      </c>
      <c r="AG359" s="215">
        <f>SUM(Paniglgasse:Landstrasser_Hauptstrasse!AG359)</f>
        <v>2840.1849999999999</v>
      </c>
      <c r="AH359" s="215">
        <f>SUM(Paniglgasse:Landstrasser_Hauptstrasse!AH359)</f>
        <v>2798.7049999999999</v>
      </c>
      <c r="AI359" s="215">
        <f>SUM(Paniglgasse:Landstrasser_Hauptstrasse!AI359)</f>
        <v>2590.4950000000003</v>
      </c>
      <c r="AJ359" s="215">
        <f>SUM(Paniglgasse:Landstrasser_Hauptstrasse!AJ359)</f>
        <v>2617.5350000000003</v>
      </c>
      <c r="AK359" s="215">
        <f>SUM(Paniglgasse:Landstrasser_Hauptstrasse!AK359)</f>
        <v>2772.8050000000003</v>
      </c>
      <c r="AL359" s="215">
        <f>SUM(Paniglgasse:Landstrasser_Hauptstrasse!AL359)</f>
        <v>2606.7450000000003</v>
      </c>
      <c r="AM359" s="215">
        <f>SUM(Paniglgasse:Landstrasser_Hauptstrasse!AM359)</f>
        <v>2383.6179999999999</v>
      </c>
      <c r="AN359" s="215">
        <f>SUM(Paniglgasse:Landstrasser_Hauptstrasse!AN359)</f>
        <v>2114.3980000000001</v>
      </c>
      <c r="AO359" s="215">
        <f>SUM(Paniglgasse:Landstrasser_Hauptstrasse!AO359)</f>
        <v>2110.9680000000003</v>
      </c>
      <c r="AP359" s="215">
        <f>SUM(Paniglgasse:Landstrasser_Hauptstrasse!AP359)</f>
        <v>2078.3780000000002</v>
      </c>
      <c r="AQ359" s="215">
        <f>SUM(Paniglgasse:Landstrasser_Hauptstrasse!AQ359)</f>
        <v>2276.808</v>
      </c>
      <c r="AR359" s="215">
        <f>SUM(Paniglgasse:Landstrasser_Hauptstrasse!AR359)</f>
        <v>2652.6750000000002</v>
      </c>
      <c r="AS359" s="215">
        <f>SUM(Paniglgasse:Landstrasser_Hauptstrasse!AS359)</f>
        <v>2668.5050000000001</v>
      </c>
      <c r="AT359" s="215">
        <f>SUM(Paniglgasse:Landstrasser_Hauptstrasse!AT359)</f>
        <v>2959.9850000000001</v>
      </c>
      <c r="AU359" s="215">
        <f>SUM(Paniglgasse:Landstrasser_Hauptstrasse!AU359)</f>
        <v>2891.0650000000001</v>
      </c>
      <c r="AV359" s="215">
        <f>SUM(Paniglgasse:Landstrasser_Hauptstrasse!AV359)</f>
        <v>2630.9549999999999</v>
      </c>
      <c r="AW359" s="215">
        <f>SUM(Paniglgasse:Landstrasser_Hauptstrasse!AW359)</f>
        <v>2555.415</v>
      </c>
      <c r="AX359" s="215">
        <f>SUM(Paniglgasse:Landstrasser_Hauptstrasse!AX359)</f>
        <v>2831.875</v>
      </c>
      <c r="AY359" s="215">
        <f>SUM(Paniglgasse:Landstrasser_Hauptstrasse!AY359)</f>
        <v>2683.9050000000002</v>
      </c>
      <c r="AZ359" s="215">
        <f>SUM(Paniglgasse:Landstrasser_Hauptstrasse!AZ359)</f>
        <v>2386.5080000000003</v>
      </c>
      <c r="BA359" s="215">
        <f>SUM(Paniglgasse:Landstrasser_Hauptstrasse!BA359)</f>
        <v>2322.0080000000003</v>
      </c>
      <c r="BB359" s="215">
        <f>SUM(Paniglgasse:Landstrasser_Hauptstrasse!BB359)</f>
        <v>2376.328</v>
      </c>
      <c r="BC359" s="215">
        <f>SUM(Paniglgasse:Landstrasser_Hauptstrasse!BC359)</f>
        <v>2316.5280000000002</v>
      </c>
      <c r="BD359" s="215">
        <f>SUM(Paniglgasse:Landstrasser_Hauptstrasse!BD359)</f>
        <v>2111.538</v>
      </c>
      <c r="BE359" s="271"/>
      <c r="BF359" s="163">
        <f t="shared" si="525"/>
        <v>10879.869999999999</v>
      </c>
      <c r="BG359" s="77">
        <f t="shared" si="526"/>
        <v>10274.719999999999</v>
      </c>
      <c r="BH359" s="77">
        <f t="shared" si="527"/>
        <v>11441.54</v>
      </c>
      <c r="BI359" s="77">
        <f t="shared" si="528"/>
        <v>10548.620000000003</v>
      </c>
      <c r="BJ359" s="77">
        <f t="shared" si="529"/>
        <v>10888.95</v>
      </c>
      <c r="BK359" s="77">
        <f t="shared" si="530"/>
        <v>10996.91</v>
      </c>
      <c r="BL359" s="77">
        <f t="shared" si="531"/>
        <v>11308.11</v>
      </c>
      <c r="BM359" s="77">
        <f t="shared" si="532"/>
        <v>10587.580000000002</v>
      </c>
      <c r="BN359" s="77">
        <f t="shared" si="533"/>
        <v>10964.170000000002</v>
      </c>
      <c r="BO359" s="77">
        <f t="shared" si="534"/>
        <v>11172.230000000001</v>
      </c>
      <c r="BP359" s="77">
        <f t="shared" si="535"/>
        <v>10702.15</v>
      </c>
      <c r="BQ359" s="77">
        <f t="shared" si="536"/>
        <v>11512.910000000002</v>
      </c>
      <c r="BR359" s="157">
        <f t="shared" si="537"/>
        <v>131277.75999999998</v>
      </c>
      <c r="BS359" s="77">
        <f t="shared" si="538"/>
        <v>32596.129999999997</v>
      </c>
      <c r="BT359" s="77">
        <f t="shared" si="539"/>
        <v>32434.480000000003</v>
      </c>
      <c r="BU359" s="77">
        <f t="shared" si="540"/>
        <v>32859.86</v>
      </c>
      <c r="BV359" s="77">
        <f t="shared" si="541"/>
        <v>33387.29</v>
      </c>
      <c r="BW359" s="77">
        <f t="shared" si="542"/>
        <v>65030.61</v>
      </c>
      <c r="BX359" s="77">
        <f t="shared" si="543"/>
        <v>66247.150000000009</v>
      </c>
      <c r="BY359" s="77">
        <f>IF(Info!$O$3="Q1",$BS359,IF(Info!$O$3="Q2",$BS359+$BT359,IF(Info!$O$3="Q3",$BS359+$BT359+$BU359,$BR359)))</f>
        <v>32596.129999999997</v>
      </c>
      <c r="BZ359" s="77">
        <f>IF(Info!$O$3="Q1",$BS359,IF(Info!$O$3="Q2",$BT359,IF(Info!$O$3="Q3",$BU359,$BV359)))</f>
        <v>32596.129999999997</v>
      </c>
      <c r="CA359" s="49"/>
    </row>
    <row r="360" spans="1:79" x14ac:dyDescent="0.3">
      <c r="A360" s="269"/>
      <c r="B360" s="78" t="s">
        <v>103</v>
      </c>
      <c r="C360" s="275"/>
      <c r="D360" s="161">
        <f t="shared" si="524"/>
        <v>0</v>
      </c>
      <c r="E360" s="215">
        <f>SUM(Paniglgasse:Landstrasser_Hauptstrasse!E360)</f>
        <v>0</v>
      </c>
      <c r="F360" s="215">
        <f>SUM(Paniglgasse:Landstrasser_Hauptstrasse!F360)</f>
        <v>0</v>
      </c>
      <c r="G360" s="215">
        <f>SUM(Paniglgasse:Landstrasser_Hauptstrasse!G360)</f>
        <v>0</v>
      </c>
      <c r="H360" s="215">
        <f>SUM(Paniglgasse:Landstrasser_Hauptstrasse!H360)</f>
        <v>0</v>
      </c>
      <c r="I360" s="215">
        <f>SUM(Paniglgasse:Landstrasser_Hauptstrasse!I360)</f>
        <v>0</v>
      </c>
      <c r="J360" s="215">
        <f>SUM(Paniglgasse:Landstrasser_Hauptstrasse!J360)</f>
        <v>0</v>
      </c>
      <c r="K360" s="215">
        <f>SUM(Paniglgasse:Landstrasser_Hauptstrasse!K360)</f>
        <v>0</v>
      </c>
      <c r="L360" s="215">
        <f>SUM(Paniglgasse:Landstrasser_Hauptstrasse!L360)</f>
        <v>0</v>
      </c>
      <c r="M360" s="215">
        <f>SUM(Paniglgasse:Landstrasser_Hauptstrasse!M360)</f>
        <v>0</v>
      </c>
      <c r="N360" s="215">
        <f>SUM(Paniglgasse:Landstrasser_Hauptstrasse!N360)</f>
        <v>0</v>
      </c>
      <c r="O360" s="215">
        <f>SUM(Paniglgasse:Landstrasser_Hauptstrasse!O360)</f>
        <v>0</v>
      </c>
      <c r="P360" s="215">
        <f>SUM(Paniglgasse:Landstrasser_Hauptstrasse!P360)</f>
        <v>0</v>
      </c>
      <c r="Q360" s="215">
        <f>SUM(Paniglgasse:Landstrasser_Hauptstrasse!Q360)</f>
        <v>0</v>
      </c>
      <c r="R360" s="215">
        <f>SUM(Paniglgasse:Landstrasser_Hauptstrasse!R360)</f>
        <v>0</v>
      </c>
      <c r="S360" s="215">
        <f>SUM(Paniglgasse:Landstrasser_Hauptstrasse!S360)</f>
        <v>0</v>
      </c>
      <c r="T360" s="215">
        <f>SUM(Paniglgasse:Landstrasser_Hauptstrasse!T360)</f>
        <v>0</v>
      </c>
      <c r="U360" s="215">
        <f>SUM(Paniglgasse:Landstrasser_Hauptstrasse!U360)</f>
        <v>0</v>
      </c>
      <c r="V360" s="215">
        <f>SUM(Paniglgasse:Landstrasser_Hauptstrasse!V360)</f>
        <v>0</v>
      </c>
      <c r="W360" s="215">
        <f>SUM(Paniglgasse:Landstrasser_Hauptstrasse!W360)</f>
        <v>0</v>
      </c>
      <c r="X360" s="215">
        <f>SUM(Paniglgasse:Landstrasser_Hauptstrasse!X360)</f>
        <v>0</v>
      </c>
      <c r="Y360" s="215">
        <f>SUM(Paniglgasse:Landstrasser_Hauptstrasse!Y360)</f>
        <v>0</v>
      </c>
      <c r="Z360" s="215">
        <f>SUM(Paniglgasse:Landstrasser_Hauptstrasse!Z360)</f>
        <v>0</v>
      </c>
      <c r="AA360" s="215">
        <f>SUM(Paniglgasse:Landstrasser_Hauptstrasse!AA360)</f>
        <v>0</v>
      </c>
      <c r="AB360" s="215">
        <f>SUM(Paniglgasse:Landstrasser_Hauptstrasse!AB360)</f>
        <v>0</v>
      </c>
      <c r="AC360" s="215">
        <f>SUM(Paniglgasse:Landstrasser_Hauptstrasse!AC360)</f>
        <v>0</v>
      </c>
      <c r="AD360" s="215">
        <f>SUM(Paniglgasse:Landstrasser_Hauptstrasse!AD360)</f>
        <v>0</v>
      </c>
      <c r="AE360" s="215">
        <f>SUM(Paniglgasse:Landstrasser_Hauptstrasse!AE360)</f>
        <v>0</v>
      </c>
      <c r="AF360" s="215">
        <f>SUM(Paniglgasse:Landstrasser_Hauptstrasse!AF360)</f>
        <v>0</v>
      </c>
      <c r="AG360" s="215">
        <f>SUM(Paniglgasse:Landstrasser_Hauptstrasse!AG360)</f>
        <v>0</v>
      </c>
      <c r="AH360" s="215">
        <f>SUM(Paniglgasse:Landstrasser_Hauptstrasse!AH360)</f>
        <v>0</v>
      </c>
      <c r="AI360" s="215">
        <f>SUM(Paniglgasse:Landstrasser_Hauptstrasse!AI360)</f>
        <v>0</v>
      </c>
      <c r="AJ360" s="215">
        <f>SUM(Paniglgasse:Landstrasser_Hauptstrasse!AJ360)</f>
        <v>0</v>
      </c>
      <c r="AK360" s="215">
        <f>SUM(Paniglgasse:Landstrasser_Hauptstrasse!AK360)</f>
        <v>0</v>
      </c>
      <c r="AL360" s="215">
        <f>SUM(Paniglgasse:Landstrasser_Hauptstrasse!AL360)</f>
        <v>0</v>
      </c>
      <c r="AM360" s="215">
        <f>SUM(Paniglgasse:Landstrasser_Hauptstrasse!AM360)</f>
        <v>0</v>
      </c>
      <c r="AN360" s="215">
        <f>SUM(Paniglgasse:Landstrasser_Hauptstrasse!AN360)</f>
        <v>0</v>
      </c>
      <c r="AO360" s="215">
        <f>SUM(Paniglgasse:Landstrasser_Hauptstrasse!AO360)</f>
        <v>0</v>
      </c>
      <c r="AP360" s="215">
        <f>SUM(Paniglgasse:Landstrasser_Hauptstrasse!AP360)</f>
        <v>0</v>
      </c>
      <c r="AQ360" s="215">
        <f>SUM(Paniglgasse:Landstrasser_Hauptstrasse!AQ360)</f>
        <v>0</v>
      </c>
      <c r="AR360" s="215">
        <f>SUM(Paniglgasse:Landstrasser_Hauptstrasse!AR360)</f>
        <v>0</v>
      </c>
      <c r="AS360" s="215">
        <f>SUM(Paniglgasse:Landstrasser_Hauptstrasse!AS360)</f>
        <v>0</v>
      </c>
      <c r="AT360" s="215">
        <f>SUM(Paniglgasse:Landstrasser_Hauptstrasse!AT360)</f>
        <v>0</v>
      </c>
      <c r="AU360" s="215">
        <f>SUM(Paniglgasse:Landstrasser_Hauptstrasse!AU360)</f>
        <v>0</v>
      </c>
      <c r="AV360" s="215">
        <f>SUM(Paniglgasse:Landstrasser_Hauptstrasse!AV360)</f>
        <v>0</v>
      </c>
      <c r="AW360" s="215">
        <f>SUM(Paniglgasse:Landstrasser_Hauptstrasse!AW360)</f>
        <v>0</v>
      </c>
      <c r="AX360" s="215">
        <f>SUM(Paniglgasse:Landstrasser_Hauptstrasse!AX360)</f>
        <v>0</v>
      </c>
      <c r="AY360" s="215">
        <f>SUM(Paniglgasse:Landstrasser_Hauptstrasse!AY360)</f>
        <v>0</v>
      </c>
      <c r="AZ360" s="215">
        <f>SUM(Paniglgasse:Landstrasser_Hauptstrasse!AZ360)</f>
        <v>0</v>
      </c>
      <c r="BA360" s="215">
        <f>SUM(Paniglgasse:Landstrasser_Hauptstrasse!BA360)</f>
        <v>0</v>
      </c>
      <c r="BB360" s="215">
        <f>SUM(Paniglgasse:Landstrasser_Hauptstrasse!BB360)</f>
        <v>0</v>
      </c>
      <c r="BC360" s="215">
        <f>SUM(Paniglgasse:Landstrasser_Hauptstrasse!BC360)</f>
        <v>0</v>
      </c>
      <c r="BD360" s="215">
        <f>SUM(Paniglgasse:Landstrasser_Hauptstrasse!BD360)</f>
        <v>0</v>
      </c>
      <c r="BE360" s="271"/>
      <c r="BF360" s="163">
        <f t="shared" si="525"/>
        <v>0</v>
      </c>
      <c r="BG360" s="77">
        <f t="shared" si="526"/>
        <v>0</v>
      </c>
      <c r="BH360" s="77">
        <f t="shared" si="527"/>
        <v>0</v>
      </c>
      <c r="BI360" s="77">
        <f t="shared" si="528"/>
        <v>0</v>
      </c>
      <c r="BJ360" s="77">
        <f t="shared" si="529"/>
        <v>0</v>
      </c>
      <c r="BK360" s="77">
        <f t="shared" si="530"/>
        <v>0</v>
      </c>
      <c r="BL360" s="77">
        <f t="shared" si="531"/>
        <v>0</v>
      </c>
      <c r="BM360" s="77">
        <f t="shared" si="532"/>
        <v>0</v>
      </c>
      <c r="BN360" s="77">
        <f t="shared" si="533"/>
        <v>0</v>
      </c>
      <c r="BO360" s="77">
        <f t="shared" si="534"/>
        <v>0</v>
      </c>
      <c r="BP360" s="77">
        <f t="shared" si="535"/>
        <v>0</v>
      </c>
      <c r="BQ360" s="77">
        <f t="shared" si="536"/>
        <v>0</v>
      </c>
      <c r="BR360" s="157">
        <f t="shared" si="537"/>
        <v>0</v>
      </c>
      <c r="BS360" s="77">
        <f t="shared" si="538"/>
        <v>0</v>
      </c>
      <c r="BT360" s="77">
        <f t="shared" si="539"/>
        <v>0</v>
      </c>
      <c r="BU360" s="77">
        <f t="shared" si="540"/>
        <v>0</v>
      </c>
      <c r="BV360" s="77">
        <f t="shared" si="541"/>
        <v>0</v>
      </c>
      <c r="BW360" s="77">
        <f t="shared" si="542"/>
        <v>0</v>
      </c>
      <c r="BX360" s="77">
        <f t="shared" si="543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x14ac:dyDescent="0.3">
      <c r="A361" s="269"/>
      <c r="B361" s="78" t="s">
        <v>105</v>
      </c>
      <c r="C361" s="275"/>
      <c r="D361" s="161">
        <f t="shared" si="524"/>
        <v>23478.97</v>
      </c>
      <c r="E361" s="215">
        <f>SUM(Paniglgasse:Landstrasser_Hauptstrasse!E361)</f>
        <v>463.2</v>
      </c>
      <c r="F361" s="215">
        <f>SUM(Paniglgasse:Landstrasser_Hauptstrasse!F361)</f>
        <v>504.47</v>
      </c>
      <c r="G361" s="215">
        <f>SUM(Paniglgasse:Landstrasser_Hauptstrasse!G361)</f>
        <v>468.89</v>
      </c>
      <c r="H361" s="215">
        <f>SUM(Paniglgasse:Landstrasser_Hauptstrasse!H361)</f>
        <v>478.16999999999996</v>
      </c>
      <c r="I361" s="215">
        <f>SUM(Paniglgasse:Landstrasser_Hauptstrasse!I361)</f>
        <v>460.19</v>
      </c>
      <c r="J361" s="215">
        <f>SUM(Paniglgasse:Landstrasser_Hauptstrasse!J361)</f>
        <v>481.73</v>
      </c>
      <c r="K361" s="215">
        <f>SUM(Paniglgasse:Landstrasser_Hauptstrasse!K361)</f>
        <v>454.93</v>
      </c>
      <c r="L361" s="215">
        <f>SUM(Paniglgasse:Landstrasser_Hauptstrasse!L361)</f>
        <v>487.48</v>
      </c>
      <c r="M361" s="215">
        <f>SUM(Paniglgasse:Landstrasser_Hauptstrasse!M361)</f>
        <v>420.52</v>
      </c>
      <c r="N361" s="215">
        <f>SUM(Paniglgasse:Landstrasser_Hauptstrasse!N361)</f>
        <v>402.18</v>
      </c>
      <c r="O361" s="215">
        <f>SUM(Paniglgasse:Landstrasser_Hauptstrasse!O361)</f>
        <v>358.92</v>
      </c>
      <c r="P361" s="215">
        <f>SUM(Paniglgasse:Landstrasser_Hauptstrasse!P361)</f>
        <v>395.95</v>
      </c>
      <c r="Q361" s="215">
        <f>SUM(Paniglgasse:Landstrasser_Hauptstrasse!Q361)</f>
        <v>393.72</v>
      </c>
      <c r="R361" s="215">
        <f>SUM(Paniglgasse:Landstrasser_Hauptstrasse!R361)</f>
        <v>458.83000000000004</v>
      </c>
      <c r="S361" s="215">
        <f>SUM(Paniglgasse:Landstrasser_Hauptstrasse!S361)</f>
        <v>500.18</v>
      </c>
      <c r="T361" s="215">
        <f>SUM(Paniglgasse:Landstrasser_Hauptstrasse!T361)</f>
        <v>486.75</v>
      </c>
      <c r="U361" s="215">
        <f>SUM(Paniglgasse:Landstrasser_Hauptstrasse!U361)</f>
        <v>497.1</v>
      </c>
      <c r="V361" s="215">
        <f>SUM(Paniglgasse:Landstrasser_Hauptstrasse!V361)</f>
        <v>440.45</v>
      </c>
      <c r="W361" s="215">
        <f>SUM(Paniglgasse:Landstrasser_Hauptstrasse!W361)</f>
        <v>475.36</v>
      </c>
      <c r="X361" s="215">
        <f>SUM(Paniglgasse:Landstrasser_Hauptstrasse!X361)</f>
        <v>504.78</v>
      </c>
      <c r="Y361" s="215">
        <f>SUM(Paniglgasse:Landstrasser_Hauptstrasse!Y361)</f>
        <v>445.1</v>
      </c>
      <c r="Z361" s="215">
        <f>SUM(Paniglgasse:Landstrasser_Hauptstrasse!Z361)</f>
        <v>407.96000000000004</v>
      </c>
      <c r="AA361" s="215">
        <f>SUM(Paniglgasse:Landstrasser_Hauptstrasse!AA361)</f>
        <v>348.7</v>
      </c>
      <c r="AB361" s="215">
        <f>SUM(Paniglgasse:Landstrasser_Hauptstrasse!AB361)</f>
        <v>390.9</v>
      </c>
      <c r="AC361" s="215">
        <f>SUM(Paniglgasse:Landstrasser_Hauptstrasse!AC361)</f>
        <v>420.21000000000004</v>
      </c>
      <c r="AD361" s="215">
        <f>SUM(Paniglgasse:Landstrasser_Hauptstrasse!AD361)</f>
        <v>379.79</v>
      </c>
      <c r="AE361" s="215">
        <f>SUM(Paniglgasse:Landstrasser_Hauptstrasse!AE361)</f>
        <v>525.84</v>
      </c>
      <c r="AF361" s="215">
        <f>SUM(Paniglgasse:Landstrasser_Hauptstrasse!AF361)</f>
        <v>520.36</v>
      </c>
      <c r="AG361" s="215">
        <f>SUM(Paniglgasse:Landstrasser_Hauptstrasse!AG361)</f>
        <v>481.57</v>
      </c>
      <c r="AH361" s="215">
        <f>SUM(Paniglgasse:Landstrasser_Hauptstrasse!AH361)</f>
        <v>454.66999999999996</v>
      </c>
      <c r="AI361" s="215">
        <f>SUM(Paniglgasse:Landstrasser_Hauptstrasse!AI361)</f>
        <v>528.63</v>
      </c>
      <c r="AJ361" s="215">
        <f>SUM(Paniglgasse:Landstrasser_Hauptstrasse!AJ361)</f>
        <v>466.45</v>
      </c>
      <c r="AK361" s="215">
        <f>SUM(Paniglgasse:Landstrasser_Hauptstrasse!AK361)</f>
        <v>497.87</v>
      </c>
      <c r="AL361" s="215">
        <f>SUM(Paniglgasse:Landstrasser_Hauptstrasse!AL361)</f>
        <v>523.22</v>
      </c>
      <c r="AM361" s="215">
        <f>SUM(Paniglgasse:Landstrasser_Hauptstrasse!AM361)</f>
        <v>355.22</v>
      </c>
      <c r="AN361" s="215">
        <f>SUM(Paniglgasse:Landstrasser_Hauptstrasse!AN361)</f>
        <v>392.74</v>
      </c>
      <c r="AO361" s="215">
        <f>SUM(Paniglgasse:Landstrasser_Hauptstrasse!AO361)</f>
        <v>389.72</v>
      </c>
      <c r="AP361" s="215">
        <f>SUM(Paniglgasse:Landstrasser_Hauptstrasse!AP361)</f>
        <v>404.27</v>
      </c>
      <c r="AQ361" s="215">
        <f>SUM(Paniglgasse:Landstrasser_Hauptstrasse!AQ361)</f>
        <v>420.8</v>
      </c>
      <c r="AR361" s="215">
        <f>SUM(Paniglgasse:Landstrasser_Hauptstrasse!AR361)</f>
        <v>523.73</v>
      </c>
      <c r="AS361" s="215">
        <f>SUM(Paniglgasse:Landstrasser_Hauptstrasse!AS361)</f>
        <v>452.31</v>
      </c>
      <c r="AT361" s="215">
        <f>SUM(Paniglgasse:Landstrasser_Hauptstrasse!AT361)</f>
        <v>520.73</v>
      </c>
      <c r="AU361" s="215">
        <f>SUM(Paniglgasse:Landstrasser_Hauptstrasse!AU361)</f>
        <v>452.38</v>
      </c>
      <c r="AV361" s="215">
        <f>SUM(Paniglgasse:Landstrasser_Hauptstrasse!AV361)</f>
        <v>524.35</v>
      </c>
      <c r="AW361" s="215">
        <f>SUM(Paniglgasse:Landstrasser_Hauptstrasse!AW361)</f>
        <v>531.85</v>
      </c>
      <c r="AX361" s="215">
        <f>SUM(Paniglgasse:Landstrasser_Hauptstrasse!AX361)</f>
        <v>473.78</v>
      </c>
      <c r="AY361" s="215">
        <f>SUM(Paniglgasse:Landstrasser_Hauptstrasse!AY361)</f>
        <v>483.3</v>
      </c>
      <c r="AZ361" s="215">
        <f>SUM(Paniglgasse:Landstrasser_Hauptstrasse!AZ361)</f>
        <v>420.78999999999996</v>
      </c>
      <c r="BA361" s="215">
        <f>SUM(Paniglgasse:Landstrasser_Hauptstrasse!BA361)</f>
        <v>422.77</v>
      </c>
      <c r="BB361" s="215">
        <f>SUM(Paniglgasse:Landstrasser_Hauptstrasse!BB361)</f>
        <v>419.98</v>
      </c>
      <c r="BC361" s="215">
        <f>SUM(Paniglgasse:Landstrasser_Hauptstrasse!BC361)</f>
        <v>416.15999999999997</v>
      </c>
      <c r="BD361" s="215">
        <f>SUM(Paniglgasse:Landstrasser_Hauptstrasse!BD361)</f>
        <v>349.02</v>
      </c>
      <c r="BE361" s="271"/>
      <c r="BF361" s="163">
        <f t="shared" si="525"/>
        <v>1914.73</v>
      </c>
      <c r="BG361" s="77">
        <f t="shared" si="526"/>
        <v>1884.3300000000002</v>
      </c>
      <c r="BH361" s="77">
        <f t="shared" si="527"/>
        <v>1971.2900000000002</v>
      </c>
      <c r="BI361" s="77">
        <f t="shared" si="528"/>
        <v>1942.8600000000001</v>
      </c>
      <c r="BJ361" s="77">
        <f t="shared" si="529"/>
        <v>1865.69</v>
      </c>
      <c r="BK361" s="77">
        <f t="shared" si="530"/>
        <v>1947.56</v>
      </c>
      <c r="BL361" s="77">
        <f t="shared" si="531"/>
        <v>1982.44</v>
      </c>
      <c r="BM361" s="77">
        <f t="shared" si="532"/>
        <v>2016.1699999999998</v>
      </c>
      <c r="BN361" s="77">
        <f t="shared" si="533"/>
        <v>1962.75</v>
      </c>
      <c r="BO361" s="77">
        <f t="shared" si="534"/>
        <v>1949.15</v>
      </c>
      <c r="BP361" s="77">
        <f t="shared" si="535"/>
        <v>2013.28</v>
      </c>
      <c r="BQ361" s="77">
        <f t="shared" si="536"/>
        <v>2028.7199999999998</v>
      </c>
      <c r="BR361" s="157">
        <f t="shared" si="537"/>
        <v>23478.97</v>
      </c>
      <c r="BS361" s="77">
        <f t="shared" si="538"/>
        <v>5770.35</v>
      </c>
      <c r="BT361" s="77">
        <f t="shared" si="539"/>
        <v>5756.1100000000006</v>
      </c>
      <c r="BU361" s="77">
        <f t="shared" si="540"/>
        <v>5961.36</v>
      </c>
      <c r="BV361" s="77">
        <f t="shared" si="541"/>
        <v>5991.15</v>
      </c>
      <c r="BW361" s="77">
        <f t="shared" si="542"/>
        <v>11526.460000000001</v>
      </c>
      <c r="BX361" s="77">
        <f t="shared" si="543"/>
        <v>11952.51</v>
      </c>
      <c r="BY361" s="77">
        <f>IF(Info!$O$3="Q1",$BS361,IF(Info!$O$3="Q2",$BS361+$BT361,IF(Info!$O$3="Q3",$BS361+$BT361+$BU361,$BR361)))</f>
        <v>5770.35</v>
      </c>
      <c r="BZ361" s="77">
        <f>IF(Info!$O$3="Q1",$BS361,IF(Info!$O$3="Q2",$BT361,IF(Info!$O$3="Q3",$BU361,$BV361)))</f>
        <v>5770.35</v>
      </c>
      <c r="CA361" s="49"/>
    </row>
    <row r="362" spans="1:79" x14ac:dyDescent="0.3">
      <c r="A362" s="282"/>
      <c r="B362" s="160" t="s">
        <v>376</v>
      </c>
      <c r="C362" s="275"/>
      <c r="D362" s="161">
        <f t="shared" si="524"/>
        <v>479616.78000000014</v>
      </c>
      <c r="E362" s="278">
        <f t="shared" ref="E362:AJ362" si="544">SUM(E352:E361)</f>
        <v>8999.3250000000007</v>
      </c>
      <c r="F362" s="278">
        <f t="shared" si="544"/>
        <v>8900.6249999999982</v>
      </c>
      <c r="G362" s="278">
        <f t="shared" si="544"/>
        <v>9122.3050000000003</v>
      </c>
      <c r="H362" s="278">
        <f t="shared" si="544"/>
        <v>9435.6750000000011</v>
      </c>
      <c r="I362" s="278">
        <f t="shared" si="544"/>
        <v>8772.8950000000004</v>
      </c>
      <c r="J362" s="278">
        <f t="shared" si="544"/>
        <v>9255.1450000000004</v>
      </c>
      <c r="K362" s="278">
        <f t="shared" si="544"/>
        <v>8633.2049999999999</v>
      </c>
      <c r="L362" s="278">
        <f t="shared" si="544"/>
        <v>8918.5949999999993</v>
      </c>
      <c r="M362" s="278">
        <f t="shared" si="544"/>
        <v>7269.6580000000013</v>
      </c>
      <c r="N362" s="278">
        <f t="shared" si="544"/>
        <v>7289.0079999999998</v>
      </c>
      <c r="O362" s="278">
        <f t="shared" si="544"/>
        <v>7375.6380000000008</v>
      </c>
      <c r="P362" s="278">
        <f t="shared" si="544"/>
        <v>7156.0680000000002</v>
      </c>
      <c r="Q362" s="278">
        <f t="shared" si="544"/>
        <v>7256.0280000000012</v>
      </c>
      <c r="R362" s="278">
        <f t="shared" si="544"/>
        <v>8885.1949999999997</v>
      </c>
      <c r="S362" s="278">
        <f t="shared" si="544"/>
        <v>8454.2849999999999</v>
      </c>
      <c r="T362" s="278">
        <f t="shared" si="544"/>
        <v>8575.2849999999999</v>
      </c>
      <c r="U362" s="278">
        <f t="shared" si="544"/>
        <v>8842.5350000000017</v>
      </c>
      <c r="V362" s="278">
        <f t="shared" si="544"/>
        <v>8727.0849999999991</v>
      </c>
      <c r="W362" s="278">
        <f t="shared" si="544"/>
        <v>9241.9950000000008</v>
      </c>
      <c r="X362" s="278">
        <f t="shared" si="544"/>
        <v>8914.3650000000016</v>
      </c>
      <c r="Y362" s="278">
        <f t="shared" si="544"/>
        <v>8789.0249999999996</v>
      </c>
      <c r="Z362" s="278">
        <f t="shared" si="544"/>
        <v>11633.028000000002</v>
      </c>
      <c r="AA362" s="278">
        <f t="shared" si="544"/>
        <v>11885.867999999999</v>
      </c>
      <c r="AB362" s="278">
        <f t="shared" si="544"/>
        <v>11699.587999999998</v>
      </c>
      <c r="AC362" s="278">
        <f t="shared" si="544"/>
        <v>12204.248</v>
      </c>
      <c r="AD362" s="278">
        <f t="shared" si="544"/>
        <v>12134.408000000001</v>
      </c>
      <c r="AE362" s="278">
        <f t="shared" si="544"/>
        <v>9048.9650000000001</v>
      </c>
      <c r="AF362" s="278">
        <f t="shared" si="544"/>
        <v>8925.3150000000005</v>
      </c>
      <c r="AG362" s="278">
        <f t="shared" si="544"/>
        <v>9019.5949999999993</v>
      </c>
      <c r="AH362" s="278">
        <f t="shared" si="544"/>
        <v>9276.1450000000004</v>
      </c>
      <c r="AI362" s="278">
        <f t="shared" si="544"/>
        <v>9005.2950000000001</v>
      </c>
      <c r="AJ362" s="278">
        <f t="shared" si="544"/>
        <v>8996.6550000000007</v>
      </c>
      <c r="AK362" s="278">
        <f t="shared" ref="AK362:BP362" si="545">SUM(AK352:AK361)</f>
        <v>9061.755000000001</v>
      </c>
      <c r="AL362" s="278">
        <f t="shared" si="545"/>
        <v>8759.3649999999998</v>
      </c>
      <c r="AM362" s="278">
        <f t="shared" si="545"/>
        <v>7244.0479999999998</v>
      </c>
      <c r="AN362" s="278">
        <f t="shared" si="545"/>
        <v>7324.7979999999998</v>
      </c>
      <c r="AO362" s="278">
        <f t="shared" si="545"/>
        <v>7314.1780000000008</v>
      </c>
      <c r="AP362" s="278">
        <f t="shared" si="545"/>
        <v>7290.1680000000015</v>
      </c>
      <c r="AQ362" s="278">
        <f t="shared" si="545"/>
        <v>7398.9680000000008</v>
      </c>
      <c r="AR362" s="278">
        <f t="shared" si="545"/>
        <v>9068.0250000000015</v>
      </c>
      <c r="AS362" s="278">
        <f t="shared" si="545"/>
        <v>8828.9449999999997</v>
      </c>
      <c r="AT362" s="278">
        <f t="shared" si="545"/>
        <v>9206.0650000000005</v>
      </c>
      <c r="AU362" s="278">
        <f t="shared" si="545"/>
        <v>9560.2549999999992</v>
      </c>
      <c r="AV362" s="278">
        <f t="shared" si="545"/>
        <v>9195.5650000000005</v>
      </c>
      <c r="AW362" s="278">
        <f t="shared" si="545"/>
        <v>9142.8949999999986</v>
      </c>
      <c r="AX362" s="278">
        <f t="shared" si="545"/>
        <v>9050.9549999999999</v>
      </c>
      <c r="AY362" s="278">
        <f t="shared" si="545"/>
        <v>9005.4750000000004</v>
      </c>
      <c r="AZ362" s="278">
        <f t="shared" si="545"/>
        <v>12174.628000000001</v>
      </c>
      <c r="BA362" s="278">
        <f t="shared" si="545"/>
        <v>11455.188</v>
      </c>
      <c r="BB362" s="278">
        <f t="shared" si="545"/>
        <v>12187.407999999999</v>
      </c>
      <c r="BC362" s="278">
        <f t="shared" si="545"/>
        <v>11717.128000000001</v>
      </c>
      <c r="BD362" s="278">
        <f t="shared" si="545"/>
        <v>11987.918000000001</v>
      </c>
      <c r="BE362" s="271"/>
      <c r="BF362" s="162">
        <f t="shared" si="525"/>
        <v>36457.93</v>
      </c>
      <c r="BG362" s="157">
        <f t="shared" si="526"/>
        <v>35579.840000000004</v>
      </c>
      <c r="BH362" s="157">
        <f t="shared" si="527"/>
        <v>36346.400000000001</v>
      </c>
      <c r="BI362" s="157">
        <f t="shared" si="528"/>
        <v>34757.300000000003</v>
      </c>
      <c r="BJ362" s="157">
        <f t="shared" si="529"/>
        <v>35672.47</v>
      </c>
      <c r="BK362" s="157">
        <f t="shared" si="530"/>
        <v>59557.14</v>
      </c>
      <c r="BL362" s="157">
        <f t="shared" si="531"/>
        <v>36270.020000000004</v>
      </c>
      <c r="BM362" s="157">
        <f t="shared" si="532"/>
        <v>35823.07</v>
      </c>
      <c r="BN362" s="157">
        <f t="shared" si="533"/>
        <v>36572.160000000003</v>
      </c>
      <c r="BO362" s="157">
        <f t="shared" si="534"/>
        <v>36663.29</v>
      </c>
      <c r="BP362" s="157">
        <f t="shared" si="535"/>
        <v>36394.89</v>
      </c>
      <c r="BQ362" s="157">
        <f t="shared" si="536"/>
        <v>59522.270000000004</v>
      </c>
      <c r="BR362" s="157">
        <f t="shared" si="537"/>
        <v>479616.78000000009</v>
      </c>
      <c r="BS362" s="157">
        <f t="shared" si="538"/>
        <v>108384.17000000001</v>
      </c>
      <c r="BT362" s="157">
        <f t="shared" si="539"/>
        <v>129986.91</v>
      </c>
      <c r="BU362" s="157">
        <f t="shared" si="540"/>
        <v>108665.25</v>
      </c>
      <c r="BV362" s="157">
        <f t="shared" si="541"/>
        <v>132580.45000000001</v>
      </c>
      <c r="BW362" s="157">
        <f t="shared" si="542"/>
        <v>238371.08000000002</v>
      </c>
      <c r="BX362" s="157">
        <f t="shared" si="543"/>
        <v>241245.7</v>
      </c>
      <c r="BY362" s="157">
        <f>IF(Info!$O$3="Q1",$BS362,IF(Info!$O$3="Q2",$BS362+$BT362,IF(Info!$O$3="Q3",$BS362+$BT362+$BU362,$BR362)))</f>
        <v>108384.17000000001</v>
      </c>
      <c r="BZ362" s="157">
        <f>IF(Info!$O$3="Q1",$BS362,IF(Info!$O$3="Q2",$BT362,IF(Info!$O$3="Q3",$BU362,$BV362)))</f>
        <v>108384.17000000001</v>
      </c>
      <c r="CA362" s="49"/>
    </row>
    <row r="363" spans="1:79" x14ac:dyDescent="0.3">
      <c r="A363" s="282"/>
      <c r="B363" s="160" t="s">
        <v>377</v>
      </c>
      <c r="C363" s="275"/>
      <c r="D363" s="161">
        <f t="shared" si="524"/>
        <v>1035099.06</v>
      </c>
      <c r="E363" s="161">
        <f t="shared" ref="E363:AJ363" si="546">E315+E323+E327+E333+E337+E341+E346+E350+E362</f>
        <v>17622.495583333337</v>
      </c>
      <c r="F363" s="161">
        <f t="shared" si="546"/>
        <v>17465.395583333331</v>
      </c>
      <c r="G363" s="161">
        <f t="shared" si="546"/>
        <v>16222.313583333334</v>
      </c>
      <c r="H363" s="161">
        <f t="shared" si="546"/>
        <v>30842.219583333339</v>
      </c>
      <c r="I363" s="161">
        <f t="shared" si="546"/>
        <v>17646.757583333336</v>
      </c>
      <c r="J363" s="161">
        <f t="shared" si="546"/>
        <v>17716.347583333336</v>
      </c>
      <c r="K363" s="161">
        <f t="shared" si="546"/>
        <v>16061.287583333333</v>
      </c>
      <c r="L363" s="161">
        <f t="shared" si="546"/>
        <v>16178.563583333333</v>
      </c>
      <c r="M363" s="161">
        <f t="shared" si="546"/>
        <v>27377.635666666669</v>
      </c>
      <c r="N363" s="161">
        <f t="shared" si="546"/>
        <v>14899.795666666669</v>
      </c>
      <c r="O363" s="161">
        <f t="shared" si="546"/>
        <v>15282.915666666668</v>
      </c>
      <c r="P363" s="161">
        <f t="shared" si="546"/>
        <v>13895.143666666667</v>
      </c>
      <c r="Q363" s="161">
        <f t="shared" si="546"/>
        <v>13475.529666666669</v>
      </c>
      <c r="R363" s="161">
        <f t="shared" si="546"/>
        <v>33066.599583333336</v>
      </c>
      <c r="S363" s="161">
        <f t="shared" si="546"/>
        <v>19271.837583333334</v>
      </c>
      <c r="T363" s="161">
        <f t="shared" si="546"/>
        <v>17150.085583333333</v>
      </c>
      <c r="U363" s="161">
        <f t="shared" si="546"/>
        <v>17629.417583333336</v>
      </c>
      <c r="V363" s="161">
        <f t="shared" si="546"/>
        <v>16587.913583333331</v>
      </c>
      <c r="W363" s="161">
        <f t="shared" si="546"/>
        <v>33929.885583333336</v>
      </c>
      <c r="X363" s="161">
        <f t="shared" si="546"/>
        <v>19872.727583333333</v>
      </c>
      <c r="Y363" s="161">
        <f t="shared" si="546"/>
        <v>17344.629583333335</v>
      </c>
      <c r="Z363" s="161">
        <f t="shared" si="546"/>
        <v>18946.759666666669</v>
      </c>
      <c r="AA363" s="161">
        <f t="shared" si="546"/>
        <v>18638.999666666667</v>
      </c>
      <c r="AB363" s="161">
        <f t="shared" si="546"/>
        <v>33975.233666666674</v>
      </c>
      <c r="AC363" s="161">
        <f t="shared" si="546"/>
        <v>21092.145666666664</v>
      </c>
      <c r="AD363" s="161">
        <f t="shared" si="546"/>
        <v>19507.695666666667</v>
      </c>
      <c r="AE363" s="161">
        <f t="shared" si="546"/>
        <v>16354.481583333334</v>
      </c>
      <c r="AF363" s="161">
        <f t="shared" si="546"/>
        <v>16803.893583333334</v>
      </c>
      <c r="AG363" s="161">
        <f t="shared" si="546"/>
        <v>28083.001583333331</v>
      </c>
      <c r="AH363" s="161">
        <f t="shared" si="546"/>
        <v>18420.047583333333</v>
      </c>
      <c r="AI363" s="161">
        <f t="shared" si="546"/>
        <v>17208.863583333332</v>
      </c>
      <c r="AJ363" s="161">
        <f t="shared" si="546"/>
        <v>16623.783583333334</v>
      </c>
      <c r="AK363" s="161">
        <f t="shared" ref="AK363:BP363" si="547">AK315+AK323+AK327+AK333+AK337+AK341+AK346+AK350+AK362</f>
        <v>16514.015583333334</v>
      </c>
      <c r="AL363" s="161">
        <f t="shared" si="547"/>
        <v>15947.163583333335</v>
      </c>
      <c r="AM363" s="161">
        <f t="shared" si="547"/>
        <v>28673.239666666668</v>
      </c>
      <c r="AN363" s="161">
        <f t="shared" si="547"/>
        <v>15185.257666666666</v>
      </c>
      <c r="AO363" s="161">
        <f t="shared" si="547"/>
        <v>14857.449666666667</v>
      </c>
      <c r="AP363" s="161">
        <f t="shared" si="547"/>
        <v>14775.56966666667</v>
      </c>
      <c r="AQ363" s="161">
        <f t="shared" si="547"/>
        <v>13477.085666666666</v>
      </c>
      <c r="AR363" s="161">
        <f t="shared" si="547"/>
        <v>32304.931583333331</v>
      </c>
      <c r="AS363" s="161">
        <f t="shared" si="547"/>
        <v>18902.159583333334</v>
      </c>
      <c r="AT363" s="161">
        <f t="shared" si="547"/>
        <v>17695.799583333333</v>
      </c>
      <c r="AU363" s="161">
        <f t="shared" si="547"/>
        <v>18105.403583333333</v>
      </c>
      <c r="AV363" s="161">
        <f t="shared" si="547"/>
        <v>16870.707583333337</v>
      </c>
      <c r="AW363" s="161">
        <f t="shared" si="547"/>
        <v>33109.987583333335</v>
      </c>
      <c r="AX363" s="161">
        <f t="shared" si="547"/>
        <v>19082.955583333336</v>
      </c>
      <c r="AY363" s="161">
        <f t="shared" si="547"/>
        <v>18304.271583333335</v>
      </c>
      <c r="AZ363" s="161">
        <f t="shared" si="547"/>
        <v>19521.733666666667</v>
      </c>
      <c r="BA363" s="161">
        <f t="shared" si="547"/>
        <v>17806.007666666665</v>
      </c>
      <c r="BB363" s="161">
        <f t="shared" si="547"/>
        <v>31715.037666666663</v>
      </c>
      <c r="BC363" s="161">
        <f t="shared" si="547"/>
        <v>19152.109666666671</v>
      </c>
      <c r="BD363" s="161">
        <f t="shared" si="547"/>
        <v>17903.769666666667</v>
      </c>
      <c r="BE363" s="271"/>
      <c r="BF363" s="162">
        <f t="shared" si="525"/>
        <v>82152.424333333343</v>
      </c>
      <c r="BG363" s="157">
        <f t="shared" si="526"/>
        <v>67602.956333333335</v>
      </c>
      <c r="BH363" s="157">
        <f t="shared" si="527"/>
        <v>84931.020333333348</v>
      </c>
      <c r="BI363" s="157">
        <f t="shared" si="528"/>
        <v>87117.940333333332</v>
      </c>
      <c r="BJ363" s="157">
        <f t="shared" si="529"/>
        <v>87735.156333333318</v>
      </c>
      <c r="BK363" s="157">
        <f t="shared" si="530"/>
        <v>112160.83433333335</v>
      </c>
      <c r="BL363" s="157">
        <f t="shared" si="531"/>
        <v>79661.424333333329</v>
      </c>
      <c r="BM363" s="157">
        <f t="shared" si="532"/>
        <v>66293.826333333331</v>
      </c>
      <c r="BN363" s="157">
        <f t="shared" si="533"/>
        <v>86968.602333333329</v>
      </c>
      <c r="BO363" s="157">
        <f t="shared" si="534"/>
        <v>87008.294333333324</v>
      </c>
      <c r="BP363" s="157">
        <f t="shared" si="535"/>
        <v>87367.922333333336</v>
      </c>
      <c r="BQ363" s="157">
        <f t="shared" si="536"/>
        <v>106098.65833333333</v>
      </c>
      <c r="BR363" s="157">
        <f t="shared" si="537"/>
        <v>1035099.06</v>
      </c>
      <c r="BS363" s="157">
        <f t="shared" si="538"/>
        <v>234686.40100000001</v>
      </c>
      <c r="BT363" s="157">
        <f t="shared" si="539"/>
        <v>287013.93099999998</v>
      </c>
      <c r="BU363" s="157">
        <f t="shared" si="540"/>
        <v>232923.853</v>
      </c>
      <c r="BV363" s="157">
        <f t="shared" si="541"/>
        <v>280474.875</v>
      </c>
      <c r="BW363" s="157">
        <f t="shared" si="542"/>
        <v>521700.33199999999</v>
      </c>
      <c r="BX363" s="157">
        <f t="shared" si="543"/>
        <v>513398.728</v>
      </c>
      <c r="BY363" s="157">
        <f>IF(Info!$O$3="Q1",$BS363,IF(Info!$O$3="Q2",$BS363+$BT363,IF(Info!$O$3="Q3",$BS363+$BT363+$BU363,$BR363)))</f>
        <v>234686.40100000001</v>
      </c>
      <c r="BZ363" s="157">
        <f>IF(Info!$O$3="Q1",$BS363,IF(Info!$O$3="Q2",$BT363,IF(Info!$O$3="Q3",$BU363,$BV363)))</f>
        <v>234686.40100000001</v>
      </c>
      <c r="CA363" s="49"/>
    </row>
    <row r="364" spans="1:79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x14ac:dyDescent="0.3">
      <c r="A365" s="269"/>
      <c r="B365" s="207" t="s">
        <v>393</v>
      </c>
      <c r="C365" s="275"/>
      <c r="D365" s="210">
        <f>SUM(E365:BD365)</f>
        <v>122187.32333333336</v>
      </c>
      <c r="E365" s="283">
        <f t="shared" ref="E365:AJ365" si="548">E306-E363</f>
        <v>-5338.9455833333359</v>
      </c>
      <c r="F365" s="283">
        <f t="shared" si="548"/>
        <v>-2355.1289166666647</v>
      </c>
      <c r="G365" s="283">
        <f t="shared" si="548"/>
        <v>-3049.4635833333341</v>
      </c>
      <c r="H365" s="283">
        <f t="shared" si="548"/>
        <v>-6748.9362500000061</v>
      </c>
      <c r="I365" s="283">
        <f t="shared" si="548"/>
        <v>2715.334083333335</v>
      </c>
      <c r="J365" s="283">
        <f t="shared" si="548"/>
        <v>512.90241666666407</v>
      </c>
      <c r="K365" s="283">
        <f t="shared" si="548"/>
        <v>1045.9707500000022</v>
      </c>
      <c r="L365" s="283">
        <f t="shared" si="548"/>
        <v>-158.19691666666586</v>
      </c>
      <c r="M365" s="283">
        <f t="shared" si="548"/>
        <v>1089.4809999999998</v>
      </c>
      <c r="N365" s="283">
        <f t="shared" si="548"/>
        <v>8447.7959999999985</v>
      </c>
      <c r="O365" s="283">
        <f t="shared" si="548"/>
        <v>7961.584333333336</v>
      </c>
      <c r="P365" s="283">
        <f t="shared" si="548"/>
        <v>6083.764666666666</v>
      </c>
      <c r="Q365" s="283">
        <f t="shared" si="548"/>
        <v>6129.2703333333338</v>
      </c>
      <c r="R365" s="283">
        <f t="shared" si="548"/>
        <v>-4070.291250000002</v>
      </c>
      <c r="S365" s="283">
        <f t="shared" si="548"/>
        <v>6517.8124166666676</v>
      </c>
      <c r="T365" s="283">
        <f t="shared" si="548"/>
        <v>4895.0894166666658</v>
      </c>
      <c r="U365" s="283">
        <f t="shared" si="548"/>
        <v>851.04908333333151</v>
      </c>
      <c r="V365" s="283">
        <f t="shared" si="548"/>
        <v>2261.436416666671</v>
      </c>
      <c r="W365" s="283">
        <f t="shared" si="548"/>
        <v>-6446.2522500000014</v>
      </c>
      <c r="X365" s="283">
        <f t="shared" si="548"/>
        <v>7880.3474166666711</v>
      </c>
      <c r="Y365" s="283">
        <f t="shared" si="548"/>
        <v>5550.1454166666663</v>
      </c>
      <c r="Z365" s="283">
        <f t="shared" si="548"/>
        <v>2182.5819999999985</v>
      </c>
      <c r="AA365" s="283">
        <f t="shared" si="548"/>
        <v>932.19200000000274</v>
      </c>
      <c r="AB365" s="283">
        <f t="shared" si="548"/>
        <v>-5926.7086666666764</v>
      </c>
      <c r="AC365" s="283">
        <f t="shared" si="548"/>
        <v>2787.6626666666707</v>
      </c>
      <c r="AD365" s="283">
        <f t="shared" si="548"/>
        <v>1271.6460000000006</v>
      </c>
      <c r="AE365" s="283">
        <f t="shared" si="548"/>
        <v>4178.8100833333338</v>
      </c>
      <c r="AF365" s="283">
        <f t="shared" si="548"/>
        <v>3497.4564166666642</v>
      </c>
      <c r="AG365" s="283">
        <f t="shared" si="548"/>
        <v>383.31508333333841</v>
      </c>
      <c r="AH365" s="283">
        <f t="shared" si="548"/>
        <v>6598.7190833333334</v>
      </c>
      <c r="AI365" s="283">
        <f t="shared" si="548"/>
        <v>5387.4614166666688</v>
      </c>
      <c r="AJ365" s="283">
        <f t="shared" si="548"/>
        <v>5823.1664166666669</v>
      </c>
      <c r="AK365" s="283">
        <f t="shared" ref="AK365:BD365" si="549">AK306-AK363</f>
        <v>3164.8427499999998</v>
      </c>
      <c r="AL365" s="283">
        <f t="shared" si="549"/>
        <v>1812.9697500000002</v>
      </c>
      <c r="AM365" s="283">
        <f t="shared" si="549"/>
        <v>-1052.4563333333317</v>
      </c>
      <c r="AN365" s="283">
        <f t="shared" si="549"/>
        <v>8902.9340000000029</v>
      </c>
      <c r="AO365" s="283">
        <f t="shared" si="549"/>
        <v>7680.5670000000027</v>
      </c>
      <c r="AP365" s="283">
        <f t="shared" si="549"/>
        <v>3789.8969999999972</v>
      </c>
      <c r="AQ365" s="283">
        <f t="shared" si="549"/>
        <v>5253.1976666666669</v>
      </c>
      <c r="AR365" s="283">
        <f t="shared" si="549"/>
        <v>-193.78991666666116</v>
      </c>
      <c r="AS365" s="283">
        <f t="shared" si="549"/>
        <v>6385.973750000001</v>
      </c>
      <c r="AT365" s="283">
        <f t="shared" si="549"/>
        <v>4258.1337500000009</v>
      </c>
      <c r="AU365" s="283">
        <f t="shared" si="549"/>
        <v>782.52141666667012</v>
      </c>
      <c r="AV365" s="283">
        <f t="shared" si="549"/>
        <v>1627.0924166666664</v>
      </c>
      <c r="AW365" s="283">
        <f t="shared" si="549"/>
        <v>-2523.6292500000018</v>
      </c>
      <c r="AX365" s="283">
        <f t="shared" si="549"/>
        <v>9131.1110833333296</v>
      </c>
      <c r="AY365" s="283">
        <f t="shared" si="549"/>
        <v>4102.3867499999978</v>
      </c>
      <c r="AZ365" s="283">
        <f t="shared" si="549"/>
        <v>-514.70033333333413</v>
      </c>
      <c r="BA365" s="283">
        <f t="shared" si="549"/>
        <v>3997.0756666666712</v>
      </c>
      <c r="BB365" s="283">
        <f t="shared" si="549"/>
        <v>-4722.4626666666627</v>
      </c>
      <c r="BC365" s="283">
        <f t="shared" si="549"/>
        <v>5977.0903333333299</v>
      </c>
      <c r="BD365" s="283">
        <f t="shared" si="549"/>
        <v>3437.4969999999994</v>
      </c>
      <c r="BE365" s="271"/>
      <c r="BF365" s="162">
        <f>SUM(E365:H365)</f>
        <v>-17492.474333333339</v>
      </c>
      <c r="BG365" s="157">
        <f>SUM(I365:L365)</f>
        <v>4116.0103333333354</v>
      </c>
      <c r="BH365" s="157">
        <f>SUM(M365:Q365)</f>
        <v>29711.896333333334</v>
      </c>
      <c r="BI365" s="157">
        <f>SUM(R365:U365)</f>
        <v>8193.6596666666628</v>
      </c>
      <c r="BJ365" s="157">
        <f>SUM(V365:Y365)</f>
        <v>9245.677000000007</v>
      </c>
      <c r="BK365" s="157">
        <f>SUM(Z365:AD365)</f>
        <v>1247.3739999999962</v>
      </c>
      <c r="BL365" s="157">
        <f>SUM(AE365:AH365)</f>
        <v>14658.30066666667</v>
      </c>
      <c r="BM365" s="157">
        <f>SUM(AI365:AL365)</f>
        <v>16188.440333333336</v>
      </c>
      <c r="BN365" s="157">
        <f>SUM(AM365:AQ365)</f>
        <v>24574.13933333334</v>
      </c>
      <c r="BO365" s="157">
        <f>SUM(AR365:AU365)</f>
        <v>11232.839000000011</v>
      </c>
      <c r="BP365" s="157">
        <f>SUM(AV365:AY365)</f>
        <v>12336.960999999992</v>
      </c>
      <c r="BQ365" s="157">
        <f>SUM(AZ365:BD365)</f>
        <v>8174.5000000000036</v>
      </c>
      <c r="BR365" s="157">
        <f>SUM(BF365:BQ365)</f>
        <v>122187.32333333335</v>
      </c>
      <c r="BS365" s="157">
        <f>SUM(BF365:BH365)</f>
        <v>16335.43233333333</v>
      </c>
      <c r="BT365" s="157">
        <f>SUM(BI365:BK365)</f>
        <v>18686.710666666666</v>
      </c>
      <c r="BU365" s="157">
        <f>SUM(BL365:BN365)</f>
        <v>55420.880333333349</v>
      </c>
      <c r="BV365" s="157">
        <f>SUM(BO365:BQ365)</f>
        <v>31744.300000000007</v>
      </c>
      <c r="BW365" s="157">
        <f>SUM(BF365:BK365)</f>
        <v>35022.142999999996</v>
      </c>
      <c r="BX365" s="157">
        <f>SUM(BL365:BQ365)</f>
        <v>87165.180333333352</v>
      </c>
      <c r="BY365" s="157">
        <f>IF(Info!$O$3="Q1",$BS365,IF(Info!$O$3="Q2",$BS365+$BT365,IF(Info!$O$3="Q3",$BS365+$BT365+$BU365,$BR365)))</f>
        <v>16335.43233333333</v>
      </c>
      <c r="BZ365" s="157">
        <f>IF(Info!$O$3="Q1",$BS365,IF(Info!$O$3="Q2",$BT365,IF(Info!$O$3="Q3",$BU365,$BV365)))</f>
        <v>16335.43233333333</v>
      </c>
      <c r="CA365" s="49"/>
    </row>
    <row r="366" spans="1:79" x14ac:dyDescent="0.3">
      <c r="A366" s="269"/>
      <c r="B366" s="160" t="s">
        <v>394</v>
      </c>
      <c r="C366" s="275"/>
      <c r="D366" s="49"/>
      <c r="E366" s="278">
        <f>E365</f>
        <v>-5338.9455833333359</v>
      </c>
      <c r="F366" s="278">
        <f t="shared" ref="F366:AK366" si="550">E366+F365</f>
        <v>-7694.0745000000006</v>
      </c>
      <c r="G366" s="278">
        <f t="shared" si="550"/>
        <v>-10743.538083333335</v>
      </c>
      <c r="H366" s="278">
        <f t="shared" si="550"/>
        <v>-17492.474333333339</v>
      </c>
      <c r="I366" s="278">
        <f t="shared" si="550"/>
        <v>-14777.140250000004</v>
      </c>
      <c r="J366" s="278">
        <f t="shared" si="550"/>
        <v>-14264.23783333334</v>
      </c>
      <c r="K366" s="278">
        <f t="shared" si="550"/>
        <v>-13218.267083333338</v>
      </c>
      <c r="L366" s="278">
        <f t="shared" si="550"/>
        <v>-13376.464000000004</v>
      </c>
      <c r="M366" s="278">
        <f t="shared" si="550"/>
        <v>-12286.983000000004</v>
      </c>
      <c r="N366" s="278">
        <f t="shared" si="550"/>
        <v>-3839.1870000000054</v>
      </c>
      <c r="O366" s="278">
        <f t="shared" si="550"/>
        <v>4122.3973333333306</v>
      </c>
      <c r="P366" s="278">
        <f t="shared" si="550"/>
        <v>10206.161999999997</v>
      </c>
      <c r="Q366" s="278">
        <f t="shared" si="550"/>
        <v>16335.43233333333</v>
      </c>
      <c r="R366" s="278">
        <f t="shared" si="550"/>
        <v>12265.141083333328</v>
      </c>
      <c r="S366" s="278">
        <f t="shared" si="550"/>
        <v>18782.953499999996</v>
      </c>
      <c r="T366" s="278">
        <f t="shared" si="550"/>
        <v>23678.042916666662</v>
      </c>
      <c r="U366" s="278">
        <f t="shared" si="550"/>
        <v>24529.091999999993</v>
      </c>
      <c r="V366" s="278">
        <f t="shared" si="550"/>
        <v>26790.528416666664</v>
      </c>
      <c r="W366" s="278">
        <f t="shared" si="550"/>
        <v>20344.276166666663</v>
      </c>
      <c r="X366" s="278">
        <f t="shared" si="550"/>
        <v>28224.623583333334</v>
      </c>
      <c r="Y366" s="278">
        <f t="shared" si="550"/>
        <v>33774.769</v>
      </c>
      <c r="Z366" s="278">
        <f t="shared" si="550"/>
        <v>35957.350999999995</v>
      </c>
      <c r="AA366" s="278">
        <f t="shared" si="550"/>
        <v>36889.542999999998</v>
      </c>
      <c r="AB366" s="278">
        <f t="shared" si="550"/>
        <v>30962.834333333321</v>
      </c>
      <c r="AC366" s="278">
        <f t="shared" si="550"/>
        <v>33750.496999999988</v>
      </c>
      <c r="AD366" s="278">
        <f t="shared" si="550"/>
        <v>35022.142999999989</v>
      </c>
      <c r="AE366" s="278">
        <f t="shared" si="550"/>
        <v>39200.953083333327</v>
      </c>
      <c r="AF366" s="278">
        <f t="shared" si="550"/>
        <v>42698.409499999994</v>
      </c>
      <c r="AG366" s="278">
        <f t="shared" si="550"/>
        <v>43081.724583333329</v>
      </c>
      <c r="AH366" s="278">
        <f t="shared" si="550"/>
        <v>49680.443666666659</v>
      </c>
      <c r="AI366" s="278">
        <f t="shared" si="550"/>
        <v>55067.905083333331</v>
      </c>
      <c r="AJ366" s="278">
        <f t="shared" si="550"/>
        <v>60891.071499999998</v>
      </c>
      <c r="AK366" s="278">
        <f t="shared" si="550"/>
        <v>64055.914250000002</v>
      </c>
      <c r="AL366" s="278">
        <f t="shared" ref="AL366:BQ366" si="551">AK366+AL365</f>
        <v>65868.884000000005</v>
      </c>
      <c r="AM366" s="278">
        <f t="shared" si="551"/>
        <v>64816.42766666667</v>
      </c>
      <c r="AN366" s="278">
        <f t="shared" si="551"/>
        <v>73719.361666666679</v>
      </c>
      <c r="AO366" s="278">
        <f t="shared" si="551"/>
        <v>81399.928666666674</v>
      </c>
      <c r="AP366" s="278">
        <f t="shared" si="551"/>
        <v>85189.825666666671</v>
      </c>
      <c r="AQ366" s="278">
        <f t="shared" si="551"/>
        <v>90443.023333333345</v>
      </c>
      <c r="AR366" s="278">
        <f t="shared" si="551"/>
        <v>90249.233416666684</v>
      </c>
      <c r="AS366" s="278">
        <f t="shared" si="551"/>
        <v>96635.207166666689</v>
      </c>
      <c r="AT366" s="278">
        <f t="shared" si="551"/>
        <v>100893.3409166667</v>
      </c>
      <c r="AU366" s="278">
        <f t="shared" si="551"/>
        <v>101675.86233333337</v>
      </c>
      <c r="AV366" s="278">
        <f t="shared" si="551"/>
        <v>103302.95475000003</v>
      </c>
      <c r="AW366" s="278">
        <f t="shared" si="551"/>
        <v>100779.32550000004</v>
      </c>
      <c r="AX366" s="278">
        <f t="shared" si="551"/>
        <v>109910.43658333336</v>
      </c>
      <c r="AY366" s="278">
        <f t="shared" si="551"/>
        <v>114012.82333333336</v>
      </c>
      <c r="AZ366" s="278">
        <f t="shared" si="551"/>
        <v>113498.12300000002</v>
      </c>
      <c r="BA366" s="278">
        <f t="shared" si="551"/>
        <v>117495.19866666669</v>
      </c>
      <c r="BB366" s="278">
        <f t="shared" si="551"/>
        <v>112772.73600000003</v>
      </c>
      <c r="BC366" s="278">
        <f t="shared" si="551"/>
        <v>118749.82633333336</v>
      </c>
      <c r="BD366" s="278">
        <f t="shared" si="551"/>
        <v>122187.32333333336</v>
      </c>
      <c r="BE366" s="271"/>
      <c r="BF366" s="212">
        <f>BF365</f>
        <v>-17492.474333333339</v>
      </c>
      <c r="BG366" s="161">
        <f t="shared" ref="BG366:BQ366" si="552">BF366+BG365</f>
        <v>-13376.464000000004</v>
      </c>
      <c r="BH366" s="161">
        <f t="shared" si="552"/>
        <v>16335.43233333333</v>
      </c>
      <c r="BI366" s="161">
        <f t="shared" si="552"/>
        <v>24529.091999999993</v>
      </c>
      <c r="BJ366" s="161">
        <f t="shared" si="552"/>
        <v>33774.769</v>
      </c>
      <c r="BK366" s="161">
        <f t="shared" si="552"/>
        <v>35022.142999999996</v>
      </c>
      <c r="BL366" s="161">
        <f t="shared" si="552"/>
        <v>49680.443666666666</v>
      </c>
      <c r="BM366" s="161">
        <f t="shared" si="552"/>
        <v>65868.884000000005</v>
      </c>
      <c r="BN366" s="161">
        <f t="shared" si="552"/>
        <v>90443.023333333345</v>
      </c>
      <c r="BO366" s="161">
        <f t="shared" si="552"/>
        <v>101675.86233333335</v>
      </c>
      <c r="BP366" s="161">
        <f t="shared" si="552"/>
        <v>114012.82333333335</v>
      </c>
      <c r="BQ366" s="161">
        <f t="shared" si="552"/>
        <v>122187.32333333335</v>
      </c>
      <c r="BR366" s="157"/>
      <c r="BS366" s="161">
        <f>BS365</f>
        <v>16335.43233333333</v>
      </c>
      <c r="BT366" s="161">
        <f>BS366+BT365</f>
        <v>35022.142999999996</v>
      </c>
      <c r="BU366" s="161">
        <f>BT366+BU365</f>
        <v>90443.023333333345</v>
      </c>
      <c r="BV366" s="161">
        <f>BU366+BV365</f>
        <v>122187.32333333335</v>
      </c>
      <c r="BW366" s="157">
        <f>BT366</f>
        <v>35022.142999999996</v>
      </c>
      <c r="BX366" s="157">
        <f>BV366</f>
        <v>122187.32333333335</v>
      </c>
      <c r="BY366" s="157"/>
      <c r="BZ366" s="157"/>
      <c r="CA366" s="49"/>
    </row>
    <row r="367" spans="1:79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x14ac:dyDescent="0.3">
      <c r="A368" s="269"/>
      <c r="B368" s="78" t="s">
        <v>383</v>
      </c>
      <c r="C368" s="275"/>
      <c r="D368" s="161">
        <f>SUM(E368:BD368)</f>
        <v>0</v>
      </c>
      <c r="E368" s="215">
        <f>SUM(Paniglgasse:Landstrasser_Hauptstrasse!E368)</f>
        <v>0</v>
      </c>
      <c r="F368" s="215">
        <f>SUM(Paniglgasse:Landstrasser_Hauptstrasse!F368)</f>
        <v>0</v>
      </c>
      <c r="G368" s="215">
        <f>SUM(Paniglgasse:Landstrasser_Hauptstrasse!G368)</f>
        <v>0</v>
      </c>
      <c r="H368" s="215">
        <f>SUM(Paniglgasse:Landstrasser_Hauptstrasse!H368)</f>
        <v>0</v>
      </c>
      <c r="I368" s="215">
        <f>SUM(Paniglgasse:Landstrasser_Hauptstrasse!I368)</f>
        <v>0</v>
      </c>
      <c r="J368" s="215">
        <f>SUM(Paniglgasse:Landstrasser_Hauptstrasse!J368)</f>
        <v>0</v>
      </c>
      <c r="K368" s="215">
        <f>SUM(Paniglgasse:Landstrasser_Hauptstrasse!K368)</f>
        <v>0</v>
      </c>
      <c r="L368" s="215">
        <f>SUM(Paniglgasse:Landstrasser_Hauptstrasse!L368)</f>
        <v>0</v>
      </c>
      <c r="M368" s="215">
        <f>SUM(Paniglgasse:Landstrasser_Hauptstrasse!M368)</f>
        <v>0</v>
      </c>
      <c r="N368" s="215">
        <f>SUM(Paniglgasse:Landstrasser_Hauptstrasse!N368)</f>
        <v>0</v>
      </c>
      <c r="O368" s="215">
        <f>SUM(Paniglgasse:Landstrasser_Hauptstrasse!O368)</f>
        <v>0</v>
      </c>
      <c r="P368" s="215">
        <f>SUM(Paniglgasse:Landstrasser_Hauptstrasse!P368)</f>
        <v>0</v>
      </c>
      <c r="Q368" s="215">
        <f>SUM(Paniglgasse:Landstrasser_Hauptstrasse!Q368)</f>
        <v>0</v>
      </c>
      <c r="R368" s="215">
        <f>SUM(Paniglgasse:Landstrasser_Hauptstrasse!R368)</f>
        <v>0</v>
      </c>
      <c r="S368" s="215">
        <f>SUM(Paniglgasse:Landstrasser_Hauptstrasse!S368)</f>
        <v>0</v>
      </c>
      <c r="T368" s="215">
        <f>SUM(Paniglgasse:Landstrasser_Hauptstrasse!T368)</f>
        <v>0</v>
      </c>
      <c r="U368" s="215">
        <f>SUM(Paniglgasse:Landstrasser_Hauptstrasse!U368)</f>
        <v>0</v>
      </c>
      <c r="V368" s="215">
        <f>SUM(Paniglgasse:Landstrasser_Hauptstrasse!V368)</f>
        <v>0</v>
      </c>
      <c r="W368" s="215">
        <f>SUM(Paniglgasse:Landstrasser_Hauptstrasse!W368)</f>
        <v>0</v>
      </c>
      <c r="X368" s="215">
        <f>SUM(Paniglgasse:Landstrasser_Hauptstrasse!X368)</f>
        <v>0</v>
      </c>
      <c r="Y368" s="215">
        <f>SUM(Paniglgasse:Landstrasser_Hauptstrasse!Y368)</f>
        <v>0</v>
      </c>
      <c r="Z368" s="215">
        <f>SUM(Paniglgasse:Landstrasser_Hauptstrasse!Z368)</f>
        <v>0</v>
      </c>
      <c r="AA368" s="215">
        <f>SUM(Paniglgasse:Landstrasser_Hauptstrasse!AA368)</f>
        <v>0</v>
      </c>
      <c r="AB368" s="215">
        <f>SUM(Paniglgasse:Landstrasser_Hauptstrasse!AB368)</f>
        <v>0</v>
      </c>
      <c r="AC368" s="215">
        <f>SUM(Paniglgasse:Landstrasser_Hauptstrasse!AC368)</f>
        <v>0</v>
      </c>
      <c r="AD368" s="215">
        <f>SUM(Paniglgasse:Landstrasser_Hauptstrasse!AD368)</f>
        <v>0</v>
      </c>
      <c r="AE368" s="215">
        <f>SUM(Paniglgasse:Landstrasser_Hauptstrasse!AE368)</f>
        <v>0</v>
      </c>
      <c r="AF368" s="215">
        <f>SUM(Paniglgasse:Landstrasser_Hauptstrasse!AF368)</f>
        <v>0</v>
      </c>
      <c r="AG368" s="215">
        <f>SUM(Paniglgasse:Landstrasser_Hauptstrasse!AG368)</f>
        <v>0</v>
      </c>
      <c r="AH368" s="215">
        <f>SUM(Paniglgasse:Landstrasser_Hauptstrasse!AH368)</f>
        <v>0</v>
      </c>
      <c r="AI368" s="215">
        <f>SUM(Paniglgasse:Landstrasser_Hauptstrasse!AI368)</f>
        <v>0</v>
      </c>
      <c r="AJ368" s="215">
        <f>SUM(Paniglgasse:Landstrasser_Hauptstrasse!AJ368)</f>
        <v>0</v>
      </c>
      <c r="AK368" s="215">
        <f>SUM(Paniglgasse:Landstrasser_Hauptstrasse!AK368)</f>
        <v>0</v>
      </c>
      <c r="AL368" s="215">
        <f>SUM(Paniglgasse:Landstrasser_Hauptstrasse!AL368)</f>
        <v>0</v>
      </c>
      <c r="AM368" s="215">
        <f>SUM(Paniglgasse:Landstrasser_Hauptstrasse!AM368)</f>
        <v>0</v>
      </c>
      <c r="AN368" s="215">
        <f>SUM(Paniglgasse:Landstrasser_Hauptstrasse!AN368)</f>
        <v>0</v>
      </c>
      <c r="AO368" s="215">
        <f>SUM(Paniglgasse:Landstrasser_Hauptstrasse!AO368)</f>
        <v>0</v>
      </c>
      <c r="AP368" s="215">
        <f>SUM(Paniglgasse:Landstrasser_Hauptstrasse!AP368)</f>
        <v>0</v>
      </c>
      <c r="AQ368" s="215">
        <f>SUM(Paniglgasse:Landstrasser_Hauptstrasse!AQ368)</f>
        <v>0</v>
      </c>
      <c r="AR368" s="215">
        <f>SUM(Paniglgasse:Landstrasser_Hauptstrasse!AR368)</f>
        <v>0</v>
      </c>
      <c r="AS368" s="215">
        <f>SUM(Paniglgasse:Landstrasser_Hauptstrasse!AS368)</f>
        <v>0</v>
      </c>
      <c r="AT368" s="215">
        <f>SUM(Paniglgasse:Landstrasser_Hauptstrasse!AT368)</f>
        <v>0</v>
      </c>
      <c r="AU368" s="215">
        <f>SUM(Paniglgasse:Landstrasser_Hauptstrasse!AU368)</f>
        <v>0</v>
      </c>
      <c r="AV368" s="215">
        <f>SUM(Paniglgasse:Landstrasser_Hauptstrasse!AV368)</f>
        <v>0</v>
      </c>
      <c r="AW368" s="215">
        <f>SUM(Paniglgasse:Landstrasser_Hauptstrasse!AW368)</f>
        <v>0</v>
      </c>
      <c r="AX368" s="215">
        <f>SUM(Paniglgasse:Landstrasser_Hauptstrasse!AX368)</f>
        <v>0</v>
      </c>
      <c r="AY368" s="215">
        <f>SUM(Paniglgasse:Landstrasser_Hauptstrasse!AY368)</f>
        <v>0</v>
      </c>
      <c r="AZ368" s="215">
        <f>SUM(Paniglgasse:Landstrasser_Hauptstrasse!AZ368)</f>
        <v>0</v>
      </c>
      <c r="BA368" s="215">
        <f>SUM(Paniglgasse:Landstrasser_Hauptstrasse!BA368)</f>
        <v>0</v>
      </c>
      <c r="BB368" s="215">
        <f>SUM(Paniglgasse:Landstrasser_Hauptstrasse!BB368)</f>
        <v>0</v>
      </c>
      <c r="BC368" s="215">
        <f>SUM(Paniglgasse:Landstrasser_Hauptstrasse!BC368)</f>
        <v>0</v>
      </c>
      <c r="BD368" s="215">
        <f>SUM(Paniglgasse:Landstrasser_Hauptstrasse!BD368)</f>
        <v>0</v>
      </c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53">SUM(E368:E368)</f>
        <v>0</v>
      </c>
      <c r="F369" s="278">
        <f t="shared" si="553"/>
        <v>0</v>
      </c>
      <c r="G369" s="278">
        <f t="shared" si="553"/>
        <v>0</v>
      </c>
      <c r="H369" s="278">
        <f t="shared" si="553"/>
        <v>0</v>
      </c>
      <c r="I369" s="278">
        <f t="shared" si="553"/>
        <v>0</v>
      </c>
      <c r="J369" s="278">
        <f t="shared" si="553"/>
        <v>0</v>
      </c>
      <c r="K369" s="278">
        <f t="shared" si="553"/>
        <v>0</v>
      </c>
      <c r="L369" s="278">
        <f t="shared" si="553"/>
        <v>0</v>
      </c>
      <c r="M369" s="278">
        <f t="shared" si="553"/>
        <v>0</v>
      </c>
      <c r="N369" s="278">
        <f t="shared" si="553"/>
        <v>0</v>
      </c>
      <c r="O369" s="278">
        <f t="shared" si="553"/>
        <v>0</v>
      </c>
      <c r="P369" s="278">
        <f t="shared" si="553"/>
        <v>0</v>
      </c>
      <c r="Q369" s="278">
        <f t="shared" si="553"/>
        <v>0</v>
      </c>
      <c r="R369" s="278">
        <f t="shared" si="553"/>
        <v>0</v>
      </c>
      <c r="S369" s="278">
        <f t="shared" si="553"/>
        <v>0</v>
      </c>
      <c r="T369" s="278">
        <f t="shared" si="553"/>
        <v>0</v>
      </c>
      <c r="U369" s="278">
        <f t="shared" si="553"/>
        <v>0</v>
      </c>
      <c r="V369" s="278">
        <f t="shared" si="553"/>
        <v>0</v>
      </c>
      <c r="W369" s="278">
        <f t="shared" si="553"/>
        <v>0</v>
      </c>
      <c r="X369" s="278">
        <f t="shared" si="553"/>
        <v>0</v>
      </c>
      <c r="Y369" s="278">
        <f t="shared" si="553"/>
        <v>0</v>
      </c>
      <c r="Z369" s="278">
        <f t="shared" si="553"/>
        <v>0</v>
      </c>
      <c r="AA369" s="278">
        <f t="shared" si="553"/>
        <v>0</v>
      </c>
      <c r="AB369" s="278">
        <f t="shared" si="553"/>
        <v>0</v>
      </c>
      <c r="AC369" s="278">
        <f t="shared" si="553"/>
        <v>0</v>
      </c>
      <c r="AD369" s="278">
        <f t="shared" si="553"/>
        <v>0</v>
      </c>
      <c r="AE369" s="278">
        <f t="shared" si="553"/>
        <v>0</v>
      </c>
      <c r="AF369" s="278">
        <f t="shared" si="553"/>
        <v>0</v>
      </c>
      <c r="AG369" s="278">
        <f t="shared" si="553"/>
        <v>0</v>
      </c>
      <c r="AH369" s="278">
        <f t="shared" si="553"/>
        <v>0</v>
      </c>
      <c r="AI369" s="278">
        <f t="shared" si="553"/>
        <v>0</v>
      </c>
      <c r="AJ369" s="278">
        <f t="shared" si="553"/>
        <v>0</v>
      </c>
      <c r="AK369" s="278">
        <f t="shared" ref="AK369:BP369" si="554">SUM(AK368:AK368)</f>
        <v>0</v>
      </c>
      <c r="AL369" s="278">
        <f t="shared" si="554"/>
        <v>0</v>
      </c>
      <c r="AM369" s="278">
        <f t="shared" si="554"/>
        <v>0</v>
      </c>
      <c r="AN369" s="278">
        <f t="shared" si="554"/>
        <v>0</v>
      </c>
      <c r="AO369" s="278">
        <f t="shared" si="554"/>
        <v>0</v>
      </c>
      <c r="AP369" s="278">
        <f t="shared" si="554"/>
        <v>0</v>
      </c>
      <c r="AQ369" s="278">
        <f t="shared" si="554"/>
        <v>0</v>
      </c>
      <c r="AR369" s="278">
        <f t="shared" si="554"/>
        <v>0</v>
      </c>
      <c r="AS369" s="278">
        <f t="shared" si="554"/>
        <v>0</v>
      </c>
      <c r="AT369" s="278">
        <f t="shared" si="554"/>
        <v>0</v>
      </c>
      <c r="AU369" s="278">
        <f t="shared" si="554"/>
        <v>0</v>
      </c>
      <c r="AV369" s="278">
        <f t="shared" si="554"/>
        <v>0</v>
      </c>
      <c r="AW369" s="278">
        <f t="shared" si="554"/>
        <v>0</v>
      </c>
      <c r="AX369" s="278">
        <f t="shared" si="554"/>
        <v>0</v>
      </c>
      <c r="AY369" s="278">
        <f t="shared" si="554"/>
        <v>0</v>
      </c>
      <c r="AZ369" s="278">
        <f t="shared" si="554"/>
        <v>0</v>
      </c>
      <c r="BA369" s="278">
        <f t="shared" si="554"/>
        <v>0</v>
      </c>
      <c r="BB369" s="278">
        <f t="shared" si="554"/>
        <v>0</v>
      </c>
      <c r="BC369" s="278">
        <f t="shared" si="554"/>
        <v>0</v>
      </c>
      <c r="BD369" s="278">
        <f t="shared" si="554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x14ac:dyDescent="0.3">
      <c r="A371" s="269"/>
      <c r="B371" s="207" t="s">
        <v>385</v>
      </c>
      <c r="C371" s="275"/>
      <c r="D371" s="210">
        <f>SUM(E371:BD371)</f>
        <v>122187.32333333336</v>
      </c>
      <c r="E371" s="283">
        <f t="shared" ref="E371:AJ371" si="555">E365-E369</f>
        <v>-5338.9455833333359</v>
      </c>
      <c r="F371" s="283">
        <f t="shared" si="555"/>
        <v>-2355.1289166666647</v>
      </c>
      <c r="G371" s="283">
        <f t="shared" si="555"/>
        <v>-3049.4635833333341</v>
      </c>
      <c r="H371" s="283">
        <f t="shared" si="555"/>
        <v>-6748.9362500000061</v>
      </c>
      <c r="I371" s="283">
        <f t="shared" si="555"/>
        <v>2715.334083333335</v>
      </c>
      <c r="J371" s="283">
        <f t="shared" si="555"/>
        <v>512.90241666666407</v>
      </c>
      <c r="K371" s="283">
        <f t="shared" si="555"/>
        <v>1045.9707500000022</v>
      </c>
      <c r="L371" s="283">
        <f t="shared" si="555"/>
        <v>-158.19691666666586</v>
      </c>
      <c r="M371" s="283">
        <f t="shared" si="555"/>
        <v>1089.4809999999998</v>
      </c>
      <c r="N371" s="283">
        <f t="shared" si="555"/>
        <v>8447.7959999999985</v>
      </c>
      <c r="O371" s="283">
        <f t="shared" si="555"/>
        <v>7961.584333333336</v>
      </c>
      <c r="P371" s="283">
        <f t="shared" si="555"/>
        <v>6083.764666666666</v>
      </c>
      <c r="Q371" s="283">
        <f t="shared" si="555"/>
        <v>6129.2703333333338</v>
      </c>
      <c r="R371" s="283">
        <f t="shared" si="555"/>
        <v>-4070.291250000002</v>
      </c>
      <c r="S371" s="283">
        <f t="shared" si="555"/>
        <v>6517.8124166666676</v>
      </c>
      <c r="T371" s="283">
        <f t="shared" si="555"/>
        <v>4895.0894166666658</v>
      </c>
      <c r="U371" s="283">
        <f t="shared" si="555"/>
        <v>851.04908333333151</v>
      </c>
      <c r="V371" s="283">
        <f t="shared" si="555"/>
        <v>2261.436416666671</v>
      </c>
      <c r="W371" s="283">
        <f t="shared" si="555"/>
        <v>-6446.2522500000014</v>
      </c>
      <c r="X371" s="283">
        <f t="shared" si="555"/>
        <v>7880.3474166666711</v>
      </c>
      <c r="Y371" s="283">
        <f t="shared" si="555"/>
        <v>5550.1454166666663</v>
      </c>
      <c r="Z371" s="283">
        <f t="shared" si="555"/>
        <v>2182.5819999999985</v>
      </c>
      <c r="AA371" s="283">
        <f t="shared" si="555"/>
        <v>932.19200000000274</v>
      </c>
      <c r="AB371" s="283">
        <f t="shared" si="555"/>
        <v>-5926.7086666666764</v>
      </c>
      <c r="AC371" s="283">
        <f t="shared" si="555"/>
        <v>2787.6626666666707</v>
      </c>
      <c r="AD371" s="283">
        <f t="shared" si="555"/>
        <v>1271.6460000000006</v>
      </c>
      <c r="AE371" s="283">
        <f t="shared" si="555"/>
        <v>4178.8100833333338</v>
      </c>
      <c r="AF371" s="283">
        <f t="shared" si="555"/>
        <v>3497.4564166666642</v>
      </c>
      <c r="AG371" s="283">
        <f t="shared" si="555"/>
        <v>383.31508333333841</v>
      </c>
      <c r="AH371" s="283">
        <f t="shared" si="555"/>
        <v>6598.7190833333334</v>
      </c>
      <c r="AI371" s="283">
        <f t="shared" si="555"/>
        <v>5387.4614166666688</v>
      </c>
      <c r="AJ371" s="283">
        <f t="shared" si="555"/>
        <v>5823.1664166666669</v>
      </c>
      <c r="AK371" s="283">
        <f t="shared" ref="AK371:BD371" si="556">AK365-AK369</f>
        <v>3164.8427499999998</v>
      </c>
      <c r="AL371" s="283">
        <f t="shared" si="556"/>
        <v>1812.9697500000002</v>
      </c>
      <c r="AM371" s="283">
        <f t="shared" si="556"/>
        <v>-1052.4563333333317</v>
      </c>
      <c r="AN371" s="283">
        <f t="shared" si="556"/>
        <v>8902.9340000000029</v>
      </c>
      <c r="AO371" s="283">
        <f t="shared" si="556"/>
        <v>7680.5670000000027</v>
      </c>
      <c r="AP371" s="283">
        <f t="shared" si="556"/>
        <v>3789.8969999999972</v>
      </c>
      <c r="AQ371" s="283">
        <f t="shared" si="556"/>
        <v>5253.1976666666669</v>
      </c>
      <c r="AR371" s="283">
        <f t="shared" si="556"/>
        <v>-193.78991666666116</v>
      </c>
      <c r="AS371" s="283">
        <f t="shared" si="556"/>
        <v>6385.973750000001</v>
      </c>
      <c r="AT371" s="283">
        <f t="shared" si="556"/>
        <v>4258.1337500000009</v>
      </c>
      <c r="AU371" s="283">
        <f t="shared" si="556"/>
        <v>782.52141666667012</v>
      </c>
      <c r="AV371" s="283">
        <f t="shared" si="556"/>
        <v>1627.0924166666664</v>
      </c>
      <c r="AW371" s="283">
        <f t="shared" si="556"/>
        <v>-2523.6292500000018</v>
      </c>
      <c r="AX371" s="283">
        <f t="shared" si="556"/>
        <v>9131.1110833333296</v>
      </c>
      <c r="AY371" s="283">
        <f t="shared" si="556"/>
        <v>4102.3867499999978</v>
      </c>
      <c r="AZ371" s="283">
        <f t="shared" si="556"/>
        <v>-514.70033333333413</v>
      </c>
      <c r="BA371" s="283">
        <f t="shared" si="556"/>
        <v>3997.0756666666712</v>
      </c>
      <c r="BB371" s="283">
        <f t="shared" si="556"/>
        <v>-4722.4626666666627</v>
      </c>
      <c r="BC371" s="283">
        <f t="shared" si="556"/>
        <v>5977.0903333333299</v>
      </c>
      <c r="BD371" s="283">
        <f t="shared" si="556"/>
        <v>3437.4969999999994</v>
      </c>
      <c r="BE371" s="271"/>
      <c r="BF371" s="162">
        <f>SUM(E371:H371)</f>
        <v>-17492.474333333339</v>
      </c>
      <c r="BG371" s="157">
        <f>SUM(I371:L371)</f>
        <v>4116.0103333333354</v>
      </c>
      <c r="BH371" s="157">
        <f>SUM(M371:Q371)</f>
        <v>29711.896333333334</v>
      </c>
      <c r="BI371" s="157">
        <f>SUM(R371:U371)</f>
        <v>8193.6596666666628</v>
      </c>
      <c r="BJ371" s="157">
        <f>SUM(V371:Y371)</f>
        <v>9245.677000000007</v>
      </c>
      <c r="BK371" s="157">
        <f>SUM(Z371:AD371)</f>
        <v>1247.3739999999962</v>
      </c>
      <c r="BL371" s="157">
        <f>SUM(AE371:AH371)</f>
        <v>14658.30066666667</v>
      </c>
      <c r="BM371" s="157">
        <f>SUM(AI371:AL371)</f>
        <v>16188.440333333336</v>
      </c>
      <c r="BN371" s="157">
        <f>SUM(AM371:AQ371)</f>
        <v>24574.13933333334</v>
      </c>
      <c r="BO371" s="157">
        <f>SUM(AR371:AU371)</f>
        <v>11232.839000000011</v>
      </c>
      <c r="BP371" s="157">
        <f>SUM(AV371:AY371)</f>
        <v>12336.960999999992</v>
      </c>
      <c r="BQ371" s="157">
        <f>SUM(AZ371:BD371)</f>
        <v>8174.5000000000036</v>
      </c>
      <c r="BR371" s="157">
        <f>SUM(BF371:BQ371)</f>
        <v>122187.32333333335</v>
      </c>
      <c r="BS371" s="157">
        <f>SUM(BF371:BH371)</f>
        <v>16335.43233333333</v>
      </c>
      <c r="BT371" s="157">
        <f>SUM(BI371:BK371)</f>
        <v>18686.710666666666</v>
      </c>
      <c r="BU371" s="157">
        <f>SUM(BL371:BN371)</f>
        <v>55420.880333333349</v>
      </c>
      <c r="BV371" s="157">
        <f>SUM(BO371:BQ371)</f>
        <v>31744.300000000007</v>
      </c>
      <c r="BW371" s="157">
        <f>SUM(BF371:BK371)</f>
        <v>35022.142999999996</v>
      </c>
      <c r="BX371" s="157">
        <f>SUM(BL371:BQ371)</f>
        <v>87165.180333333352</v>
      </c>
      <c r="BY371" s="157">
        <f>IF(Info!$O$3="Q1",$BS371,IF(Info!$O$3="Q2",$BS371+$BT371,IF(Info!$O$3="Q3",$BS371+$BT371+$BU371,$BR371)))</f>
        <v>16335.43233333333</v>
      </c>
      <c r="BZ371" s="157">
        <f>IF(Info!$O$3="Q1",$BS371,IF(Info!$O$3="Q2",$BT371,IF(Info!$O$3="Q3",$BU371,$BV371)))</f>
        <v>16335.43233333333</v>
      </c>
      <c r="CA371" s="49"/>
    </row>
    <row r="372" spans="1:79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x14ac:dyDescent="0.3">
      <c r="A373" s="269"/>
      <c r="B373" s="160" t="s">
        <v>412</v>
      </c>
      <c r="C373" s="275"/>
      <c r="D373" s="285">
        <f>SUM(E373:BD373)</f>
        <v>85189.825666666671</v>
      </c>
      <c r="E373" s="286">
        <f t="shared" ref="E373:AJ373" si="557">IF(E136=0,0,E365)</f>
        <v>-5338.9455833333359</v>
      </c>
      <c r="F373" s="286">
        <f t="shared" si="557"/>
        <v>-2355.1289166666647</v>
      </c>
      <c r="G373" s="286">
        <f t="shared" si="557"/>
        <v>-3049.4635833333341</v>
      </c>
      <c r="H373" s="286">
        <f t="shared" si="557"/>
        <v>-6748.9362500000061</v>
      </c>
      <c r="I373" s="286">
        <f t="shared" si="557"/>
        <v>2715.334083333335</v>
      </c>
      <c r="J373" s="286">
        <f t="shared" si="557"/>
        <v>512.90241666666407</v>
      </c>
      <c r="K373" s="286">
        <f t="shared" si="557"/>
        <v>1045.9707500000022</v>
      </c>
      <c r="L373" s="286">
        <f t="shared" si="557"/>
        <v>-158.19691666666586</v>
      </c>
      <c r="M373" s="286">
        <f t="shared" si="557"/>
        <v>1089.4809999999998</v>
      </c>
      <c r="N373" s="286">
        <f t="shared" si="557"/>
        <v>8447.7959999999985</v>
      </c>
      <c r="O373" s="286">
        <f t="shared" si="557"/>
        <v>7961.584333333336</v>
      </c>
      <c r="P373" s="286">
        <f t="shared" si="557"/>
        <v>6083.764666666666</v>
      </c>
      <c r="Q373" s="286">
        <f t="shared" si="557"/>
        <v>6129.2703333333338</v>
      </c>
      <c r="R373" s="286">
        <f t="shared" si="557"/>
        <v>-4070.291250000002</v>
      </c>
      <c r="S373" s="286">
        <f t="shared" si="557"/>
        <v>6517.8124166666676</v>
      </c>
      <c r="T373" s="286">
        <f t="shared" si="557"/>
        <v>4895.0894166666658</v>
      </c>
      <c r="U373" s="286">
        <f t="shared" si="557"/>
        <v>851.04908333333151</v>
      </c>
      <c r="V373" s="286">
        <f t="shared" si="557"/>
        <v>2261.436416666671</v>
      </c>
      <c r="W373" s="286">
        <f t="shared" si="557"/>
        <v>-6446.2522500000014</v>
      </c>
      <c r="X373" s="286">
        <f t="shared" si="557"/>
        <v>7880.3474166666711</v>
      </c>
      <c r="Y373" s="286">
        <f t="shared" si="557"/>
        <v>5550.1454166666663</v>
      </c>
      <c r="Z373" s="286">
        <f t="shared" si="557"/>
        <v>2182.5819999999985</v>
      </c>
      <c r="AA373" s="286">
        <f t="shared" si="557"/>
        <v>932.19200000000274</v>
      </c>
      <c r="AB373" s="286">
        <f t="shared" si="557"/>
        <v>-5926.7086666666764</v>
      </c>
      <c r="AC373" s="286">
        <f t="shared" si="557"/>
        <v>2787.6626666666707</v>
      </c>
      <c r="AD373" s="286">
        <f t="shared" si="557"/>
        <v>1271.6460000000006</v>
      </c>
      <c r="AE373" s="286">
        <f t="shared" si="557"/>
        <v>4178.8100833333338</v>
      </c>
      <c r="AF373" s="286">
        <f t="shared" si="557"/>
        <v>3497.4564166666642</v>
      </c>
      <c r="AG373" s="286">
        <f t="shared" si="557"/>
        <v>383.31508333333841</v>
      </c>
      <c r="AH373" s="286">
        <f t="shared" si="557"/>
        <v>6598.7190833333334</v>
      </c>
      <c r="AI373" s="286">
        <f t="shared" si="557"/>
        <v>5387.4614166666688</v>
      </c>
      <c r="AJ373" s="286">
        <f t="shared" si="557"/>
        <v>5823.1664166666669</v>
      </c>
      <c r="AK373" s="286">
        <f t="shared" ref="AK373:BD373" si="558">IF(AK136=0,0,AK365)</f>
        <v>3164.8427499999998</v>
      </c>
      <c r="AL373" s="286">
        <f t="shared" si="558"/>
        <v>1812.9697500000002</v>
      </c>
      <c r="AM373" s="286">
        <f t="shared" si="558"/>
        <v>-1052.4563333333317</v>
      </c>
      <c r="AN373" s="286">
        <f t="shared" si="558"/>
        <v>8902.9340000000029</v>
      </c>
      <c r="AO373" s="286">
        <f t="shared" si="558"/>
        <v>7680.5670000000027</v>
      </c>
      <c r="AP373" s="286">
        <f t="shared" si="558"/>
        <v>3789.8969999999972</v>
      </c>
      <c r="AQ373" s="286">
        <f t="shared" si="558"/>
        <v>0</v>
      </c>
      <c r="AR373" s="286">
        <f t="shared" si="558"/>
        <v>0</v>
      </c>
      <c r="AS373" s="286">
        <f t="shared" si="558"/>
        <v>0</v>
      </c>
      <c r="AT373" s="286">
        <f t="shared" si="558"/>
        <v>0</v>
      </c>
      <c r="AU373" s="286">
        <f t="shared" si="558"/>
        <v>0</v>
      </c>
      <c r="AV373" s="286">
        <f t="shared" si="558"/>
        <v>0</v>
      </c>
      <c r="AW373" s="286">
        <f t="shared" si="558"/>
        <v>0</v>
      </c>
      <c r="AX373" s="286">
        <f t="shared" si="558"/>
        <v>0</v>
      </c>
      <c r="AY373" s="286">
        <f t="shared" si="558"/>
        <v>0</v>
      </c>
      <c r="AZ373" s="286">
        <f t="shared" si="558"/>
        <v>0</v>
      </c>
      <c r="BA373" s="286">
        <f t="shared" si="558"/>
        <v>0</v>
      </c>
      <c r="BB373" s="286">
        <f t="shared" si="558"/>
        <v>0</v>
      </c>
      <c r="BC373" s="286">
        <f t="shared" si="558"/>
        <v>0</v>
      </c>
      <c r="BD373" s="286">
        <f t="shared" si="558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x14ac:dyDescent="0.3">
      <c r="B375" s="54"/>
    </row>
    <row r="376" spans="1:79" x14ac:dyDescent="0.3">
      <c r="B376" s="54"/>
    </row>
  </sheetData>
  <conditionalFormatting sqref="D57:BZ57 BE58:BE70">
    <cfRule type="cellIs" dxfId="1" priority="1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árok8">
    <tabColor theme="5" tint="0.39997558519241921"/>
  </sheetPr>
  <dimension ref="A1:CC376"/>
  <sheetViews>
    <sheetView showGridLines="0" zoomScale="80" zoomScaleNormal="80" workbookViewId="0">
      <pane xSplit="4" ySplit="4" topLeftCell="E98" activePane="bottomRight" state="frozen"/>
      <selection activeCell="B243" sqref="B243"/>
      <selection pane="topRight" activeCell="B243" sqref="B243"/>
      <selection pane="bottomLeft" activeCell="B243" sqref="B243"/>
      <selection pane="bottomRight" activeCell="D124" sqref="D124"/>
    </sheetView>
  </sheetViews>
  <sheetFormatPr defaultRowHeight="14.4" outlineLevelCol="1" x14ac:dyDescent="0.3"/>
  <cols>
    <col min="1" max="1" width="2.33203125" bestFit="1" customWidth="1"/>
    <col min="2" max="2" width="48.6640625" bestFit="1" customWidth="1"/>
    <col min="3" max="3" width="8.6640625" bestFit="1" customWidth="1"/>
    <col min="4" max="4" width="12" bestFit="1" customWidth="1"/>
    <col min="5" max="5" width="11" bestFit="1" customWidth="1"/>
    <col min="6" max="6" width="11.5546875" customWidth="1"/>
    <col min="7" max="11" width="11.5546875" bestFit="1" customWidth="1"/>
    <col min="12" max="13" width="11.5546875" customWidth="1" outlineLevel="1"/>
    <col min="14" max="55" width="12.6640625" customWidth="1" outlineLevel="1"/>
    <col min="56" max="56" width="12.6640625" bestFit="1" customWidth="1"/>
    <col min="57" max="57" width="2.44140625" customWidth="1"/>
    <col min="58" max="60" width="11.5546875" customWidth="1" outlineLevel="1"/>
    <col min="61" max="62" width="11" customWidth="1" outlineLevel="1"/>
    <col min="63" max="69" width="11.5546875" customWidth="1" outlineLevel="1"/>
    <col min="70" max="71" width="12.6640625" customWidth="1" outlineLevel="1"/>
    <col min="72" max="74" width="12" customWidth="1" outlineLevel="1"/>
    <col min="75" max="75" width="12.6640625" customWidth="1" outlineLevel="1"/>
    <col min="76" max="76" width="12" customWidth="1" outlineLevel="1"/>
    <col min="77" max="78" width="12.6640625" customWidth="1" outlineLevel="1"/>
  </cols>
  <sheetData>
    <row r="1" spans="1:79" x14ac:dyDescent="0.3">
      <c r="C1" s="15"/>
      <c r="D1" s="16">
        <f>Info!$N$3</f>
        <v>2025</v>
      </c>
      <c r="E1" s="89" t="s">
        <v>240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2" t="s">
        <v>241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  <c r="AE1" s="95" t="s">
        <v>242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1"/>
      <c r="AR1" s="92" t="s">
        <v>243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F1" s="96" t="s">
        <v>204</v>
      </c>
      <c r="BG1" s="97"/>
      <c r="BH1" s="98"/>
      <c r="BI1" s="96" t="s">
        <v>244</v>
      </c>
      <c r="BJ1" s="97"/>
      <c r="BK1" s="98"/>
      <c r="BL1" s="96" t="s">
        <v>245</v>
      </c>
      <c r="BM1" s="97"/>
      <c r="BN1" s="98"/>
      <c r="BO1" s="96" t="s">
        <v>246</v>
      </c>
      <c r="BP1" s="97"/>
      <c r="BQ1" s="98"/>
      <c r="BR1" s="99"/>
      <c r="BS1" s="100"/>
      <c r="BT1" s="101"/>
      <c r="BU1" s="101"/>
      <c r="BV1" s="102"/>
      <c r="BW1" s="102"/>
      <c r="BX1" s="102"/>
      <c r="BY1" s="102"/>
      <c r="BZ1" s="103"/>
    </row>
    <row r="2" spans="1:79" x14ac:dyDescent="0.3">
      <c r="B2" s="17" t="str">
        <f>Info!$D$1</f>
        <v>Textile House Austria</v>
      </c>
      <c r="C2" s="15"/>
      <c r="E2" s="104" t="s">
        <v>247</v>
      </c>
      <c r="F2" s="105"/>
      <c r="G2" s="105"/>
      <c r="H2" s="106"/>
      <c r="I2" s="107" t="s">
        <v>248</v>
      </c>
      <c r="J2" s="108"/>
      <c r="K2" s="108"/>
      <c r="L2" s="109"/>
      <c r="M2" s="110" t="s">
        <v>249</v>
      </c>
      <c r="N2" s="111"/>
      <c r="O2" s="111"/>
      <c r="P2" s="111"/>
      <c r="Q2" s="112"/>
      <c r="R2" s="113" t="s">
        <v>250</v>
      </c>
      <c r="S2" s="114"/>
      <c r="T2" s="114"/>
      <c r="U2" s="115"/>
      <c r="V2" s="116" t="s">
        <v>251</v>
      </c>
      <c r="W2" s="117"/>
      <c r="X2" s="117"/>
      <c r="Y2" s="118"/>
      <c r="Z2" s="119" t="s">
        <v>252</v>
      </c>
      <c r="AA2" s="120"/>
      <c r="AB2" s="120"/>
      <c r="AC2" s="120"/>
      <c r="AD2" s="121"/>
      <c r="AE2" s="122" t="s">
        <v>253</v>
      </c>
      <c r="AF2" s="123"/>
      <c r="AG2" s="123"/>
      <c r="AH2" s="124"/>
      <c r="AI2" s="125" t="s">
        <v>254</v>
      </c>
      <c r="AJ2" s="126"/>
      <c r="AK2" s="126"/>
      <c r="AL2" s="127"/>
      <c r="AM2" s="128" t="s">
        <v>255</v>
      </c>
      <c r="AN2" s="129"/>
      <c r="AO2" s="129"/>
      <c r="AP2" s="129"/>
      <c r="AQ2" s="130"/>
      <c r="AR2" s="125" t="s">
        <v>256</v>
      </c>
      <c r="AS2" s="126"/>
      <c r="AT2" s="126"/>
      <c r="AU2" s="127"/>
      <c r="AV2" s="131" t="s">
        <v>257</v>
      </c>
      <c r="AW2" s="132"/>
      <c r="AX2" s="132"/>
      <c r="AY2" s="133"/>
      <c r="AZ2" s="134" t="s">
        <v>258</v>
      </c>
      <c r="BA2" s="135"/>
      <c r="BB2" s="135"/>
      <c r="BC2" s="135"/>
      <c r="BD2" s="136"/>
      <c r="BE2" s="51"/>
      <c r="BF2" s="105" t="s">
        <v>247</v>
      </c>
      <c r="BG2" s="107" t="s">
        <v>248</v>
      </c>
      <c r="BH2" s="110" t="s">
        <v>249</v>
      </c>
      <c r="BI2" s="113" t="s">
        <v>250</v>
      </c>
      <c r="BJ2" s="116" t="s">
        <v>251</v>
      </c>
      <c r="BK2" s="119" t="s">
        <v>252</v>
      </c>
      <c r="BL2" s="122" t="s">
        <v>253</v>
      </c>
      <c r="BM2" s="125" t="s">
        <v>254</v>
      </c>
      <c r="BN2" s="128" t="s">
        <v>255</v>
      </c>
      <c r="BO2" s="125" t="s">
        <v>256</v>
      </c>
      <c r="BP2" s="131" t="s">
        <v>257</v>
      </c>
      <c r="BQ2" s="137" t="s">
        <v>258</v>
      </c>
      <c r="BR2" s="19" t="s">
        <v>188</v>
      </c>
      <c r="BS2" s="138" t="s">
        <v>204</v>
      </c>
      <c r="BT2" s="138" t="s">
        <v>244</v>
      </c>
      <c r="BU2" s="138" t="s">
        <v>245</v>
      </c>
      <c r="BV2" s="139" t="s">
        <v>246</v>
      </c>
      <c r="BW2" s="139" t="s">
        <v>259</v>
      </c>
      <c r="BX2" s="139" t="s">
        <v>260</v>
      </c>
      <c r="BY2" s="140" t="s">
        <v>261</v>
      </c>
      <c r="BZ2" s="140" t="s">
        <v>261</v>
      </c>
    </row>
    <row r="3" spans="1:79" x14ac:dyDescent="0.3">
      <c r="B3" s="17" t="s">
        <v>432</v>
      </c>
      <c r="C3" s="15"/>
      <c r="D3" s="20"/>
      <c r="E3" s="141" t="s">
        <v>263</v>
      </c>
      <c r="F3" s="141" t="s">
        <v>263</v>
      </c>
      <c r="G3" s="141" t="s">
        <v>263</v>
      </c>
      <c r="H3" s="141" t="s">
        <v>263</v>
      </c>
      <c r="I3" s="141" t="s">
        <v>263</v>
      </c>
      <c r="J3" s="141" t="s">
        <v>263</v>
      </c>
      <c r="K3" s="141" t="s">
        <v>263</v>
      </c>
      <c r="L3" s="141" t="s">
        <v>263</v>
      </c>
      <c r="M3" s="141" t="s">
        <v>263</v>
      </c>
      <c r="N3" s="141" t="s">
        <v>263</v>
      </c>
      <c r="O3" s="141" t="s">
        <v>263</v>
      </c>
      <c r="P3" s="141" t="s">
        <v>263</v>
      </c>
      <c r="Q3" s="141" t="s">
        <v>263</v>
      </c>
      <c r="R3" s="141" t="s">
        <v>263</v>
      </c>
      <c r="S3" s="141" t="s">
        <v>263</v>
      </c>
      <c r="T3" s="141" t="s">
        <v>263</v>
      </c>
      <c r="U3" s="141" t="s">
        <v>263</v>
      </c>
      <c r="V3" s="141" t="s">
        <v>263</v>
      </c>
      <c r="W3" s="141" t="s">
        <v>263</v>
      </c>
      <c r="X3" s="141" t="s">
        <v>263</v>
      </c>
      <c r="Y3" s="141" t="s">
        <v>263</v>
      </c>
      <c r="Z3" s="141" t="s">
        <v>263</v>
      </c>
      <c r="AA3" s="141" t="s">
        <v>263</v>
      </c>
      <c r="AB3" s="141" t="s">
        <v>263</v>
      </c>
      <c r="AC3" s="141" t="s">
        <v>263</v>
      </c>
      <c r="AD3" s="141" t="s">
        <v>263</v>
      </c>
      <c r="AE3" s="141" t="s">
        <v>263</v>
      </c>
      <c r="AF3" s="141" t="s">
        <v>263</v>
      </c>
      <c r="AG3" s="141" t="s">
        <v>263</v>
      </c>
      <c r="AH3" s="141" t="s">
        <v>263</v>
      </c>
      <c r="AI3" s="141" t="s">
        <v>263</v>
      </c>
      <c r="AJ3" s="141" t="s">
        <v>263</v>
      </c>
      <c r="AK3" s="141" t="s">
        <v>263</v>
      </c>
      <c r="AL3" s="141" t="s">
        <v>263</v>
      </c>
      <c r="AM3" s="141" t="s">
        <v>263</v>
      </c>
      <c r="AN3" s="141" t="s">
        <v>263</v>
      </c>
      <c r="AO3" s="141" t="s">
        <v>263</v>
      </c>
      <c r="AP3" s="141" t="s">
        <v>263</v>
      </c>
      <c r="AQ3" s="141" t="s">
        <v>263</v>
      </c>
      <c r="AR3" s="141" t="s">
        <v>263</v>
      </c>
      <c r="AS3" s="141" t="s">
        <v>263</v>
      </c>
      <c r="AT3" s="141" t="s">
        <v>263</v>
      </c>
      <c r="AU3" s="141" t="s">
        <v>263</v>
      </c>
      <c r="AV3" s="141" t="s">
        <v>263</v>
      </c>
      <c r="AW3" s="141" t="s">
        <v>263</v>
      </c>
      <c r="AX3" s="141" t="s">
        <v>263</v>
      </c>
      <c r="AY3" s="141" t="s">
        <v>263</v>
      </c>
      <c r="AZ3" s="141" t="s">
        <v>263</v>
      </c>
      <c r="BA3" s="141" t="s">
        <v>263</v>
      </c>
      <c r="BB3" s="141" t="s">
        <v>263</v>
      </c>
      <c r="BC3" s="141" t="s">
        <v>263</v>
      </c>
      <c r="BD3" s="141" t="s">
        <v>263</v>
      </c>
      <c r="BE3" s="51"/>
      <c r="BF3" s="142" t="s">
        <v>264</v>
      </c>
      <c r="BG3" s="143" t="s">
        <v>265</v>
      </c>
      <c r="BH3" s="144" t="s">
        <v>266</v>
      </c>
      <c r="BI3" s="145" t="s">
        <v>267</v>
      </c>
      <c r="BJ3" s="146" t="s">
        <v>268</v>
      </c>
      <c r="BK3" s="147" t="s">
        <v>269</v>
      </c>
      <c r="BL3" s="148" t="s">
        <v>270</v>
      </c>
      <c r="BM3" s="149" t="s">
        <v>271</v>
      </c>
      <c r="BN3" s="150" t="s">
        <v>272</v>
      </c>
      <c r="BO3" s="149" t="s">
        <v>273</v>
      </c>
      <c r="BP3" s="151" t="s">
        <v>274</v>
      </c>
      <c r="BQ3" s="152" t="s">
        <v>275</v>
      </c>
      <c r="BR3" s="21">
        <f>$D$1</f>
        <v>2025</v>
      </c>
      <c r="BS3" s="22" t="s">
        <v>276</v>
      </c>
      <c r="BT3" s="22" t="s">
        <v>277</v>
      </c>
      <c r="BU3" s="22" t="s">
        <v>278</v>
      </c>
      <c r="BV3" s="23" t="s">
        <v>279</v>
      </c>
      <c r="BW3" s="22" t="s">
        <v>280</v>
      </c>
      <c r="BX3" s="22" t="s">
        <v>281</v>
      </c>
      <c r="BY3" s="24" t="s">
        <v>282</v>
      </c>
      <c r="BZ3" s="24" t="s">
        <v>283</v>
      </c>
    </row>
    <row r="4" spans="1:79" ht="18.600000000000001" customHeight="1" thickBot="1" x14ac:dyDescent="0.4">
      <c r="B4" s="603"/>
      <c r="C4" s="25"/>
      <c r="D4" s="141" t="s">
        <v>237</v>
      </c>
      <c r="E4" s="153">
        <v>1</v>
      </c>
      <c r="F4" s="153">
        <v>2</v>
      </c>
      <c r="G4" s="153">
        <v>3</v>
      </c>
      <c r="H4" s="153">
        <v>4</v>
      </c>
      <c r="I4" s="153">
        <v>5</v>
      </c>
      <c r="J4" s="153">
        <v>6</v>
      </c>
      <c r="K4" s="153">
        <v>7</v>
      </c>
      <c r="L4" s="153">
        <v>8</v>
      </c>
      <c r="M4" s="153">
        <v>9</v>
      </c>
      <c r="N4" s="153">
        <v>10</v>
      </c>
      <c r="O4" s="153">
        <v>11</v>
      </c>
      <c r="P4" s="153">
        <v>12</v>
      </c>
      <c r="Q4" s="153">
        <v>13</v>
      </c>
      <c r="R4" s="153">
        <v>14</v>
      </c>
      <c r="S4" s="153">
        <v>15</v>
      </c>
      <c r="T4" s="153">
        <v>16</v>
      </c>
      <c r="U4" s="153">
        <v>17</v>
      </c>
      <c r="V4" s="153">
        <v>18</v>
      </c>
      <c r="W4" s="153">
        <v>19</v>
      </c>
      <c r="X4" s="153">
        <v>20</v>
      </c>
      <c r="Y4" s="153">
        <v>21</v>
      </c>
      <c r="Z4" s="153">
        <v>22</v>
      </c>
      <c r="AA4" s="153">
        <v>23</v>
      </c>
      <c r="AB4" s="153">
        <v>24</v>
      </c>
      <c r="AC4" s="153">
        <v>25</v>
      </c>
      <c r="AD4" s="153">
        <v>26</v>
      </c>
      <c r="AE4" s="153">
        <v>27</v>
      </c>
      <c r="AF4" s="153">
        <v>28</v>
      </c>
      <c r="AG4" s="153">
        <v>29</v>
      </c>
      <c r="AH4" s="153">
        <v>30</v>
      </c>
      <c r="AI4" s="153">
        <v>31</v>
      </c>
      <c r="AJ4" s="153">
        <v>32</v>
      </c>
      <c r="AK4" s="153">
        <v>33</v>
      </c>
      <c r="AL4" s="153">
        <v>34</v>
      </c>
      <c r="AM4" s="153">
        <v>35</v>
      </c>
      <c r="AN4" s="153">
        <v>36</v>
      </c>
      <c r="AO4" s="153">
        <v>37</v>
      </c>
      <c r="AP4" s="153">
        <v>38</v>
      </c>
      <c r="AQ4" s="153">
        <v>39</v>
      </c>
      <c r="AR4" s="153">
        <v>40</v>
      </c>
      <c r="AS4" s="153">
        <v>41</v>
      </c>
      <c r="AT4" s="153">
        <v>42</v>
      </c>
      <c r="AU4" s="153">
        <v>43</v>
      </c>
      <c r="AV4" s="153">
        <v>44</v>
      </c>
      <c r="AW4" s="153">
        <v>45</v>
      </c>
      <c r="AX4" s="153">
        <v>46</v>
      </c>
      <c r="AY4" s="153">
        <v>47</v>
      </c>
      <c r="AZ4" s="153">
        <v>48</v>
      </c>
      <c r="BA4" s="153">
        <v>49</v>
      </c>
      <c r="BB4" s="153">
        <v>50</v>
      </c>
      <c r="BC4" s="153">
        <v>51</v>
      </c>
      <c r="BD4" s="153">
        <v>52</v>
      </c>
      <c r="BE4" s="51"/>
      <c r="BF4" s="154">
        <v>4</v>
      </c>
      <c r="BG4" s="26">
        <v>4</v>
      </c>
      <c r="BH4" s="27">
        <v>5</v>
      </c>
      <c r="BI4" s="28">
        <v>4</v>
      </c>
      <c r="BJ4" s="29">
        <v>4</v>
      </c>
      <c r="BK4" s="30">
        <v>5</v>
      </c>
      <c r="BL4" s="31">
        <v>4</v>
      </c>
      <c r="BM4" s="32">
        <v>4</v>
      </c>
      <c r="BN4" s="33">
        <v>5</v>
      </c>
      <c r="BO4" s="32">
        <v>4</v>
      </c>
      <c r="BP4" s="34">
        <v>4</v>
      </c>
      <c r="BQ4" s="35">
        <v>5</v>
      </c>
      <c r="BR4" s="36"/>
      <c r="BS4" s="37"/>
      <c r="BT4" s="37"/>
      <c r="BU4" s="37"/>
      <c r="BV4" s="38"/>
      <c r="BW4" s="38"/>
      <c r="BX4" s="38"/>
      <c r="BY4" s="39"/>
      <c r="BZ4" s="39"/>
    </row>
    <row r="5" spans="1:79" x14ac:dyDescent="0.3">
      <c r="A5" s="155"/>
      <c r="B5" s="291" t="s">
        <v>284</v>
      </c>
      <c r="C5" s="156"/>
      <c r="D5" s="157">
        <f t="shared" ref="D5:D34" si="0">SUM(E5:BD5)</f>
        <v>0</v>
      </c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2"/>
      <c r="AT5" s="292"/>
      <c r="AU5" s="292"/>
      <c r="AV5" s="292"/>
      <c r="AW5" s="292"/>
      <c r="AX5" s="292"/>
      <c r="AY5" s="292"/>
      <c r="AZ5" s="292"/>
      <c r="BA5" s="292"/>
      <c r="BB5" s="292"/>
      <c r="BC5" s="292"/>
      <c r="BD5" s="292"/>
      <c r="BE5" s="158"/>
      <c r="BF5" s="159">
        <f t="shared" ref="BF5:BF34" si="1">SUM(E5:H5)</f>
        <v>0</v>
      </c>
      <c r="BG5" s="41">
        <f t="shared" ref="BG5:BG34" si="2">SUM(I5:L5)</f>
        <v>0</v>
      </c>
      <c r="BH5" s="41">
        <f t="shared" ref="BH5:BH34" si="3">SUM(M5:Q5)</f>
        <v>0</v>
      </c>
      <c r="BI5" s="41">
        <f t="shared" ref="BI5:BI34" si="4">SUM(R5:U5)</f>
        <v>0</v>
      </c>
      <c r="BJ5" s="41">
        <f t="shared" ref="BJ5:BJ34" si="5">SUM(V5:Y5)</f>
        <v>0</v>
      </c>
      <c r="BK5" s="41">
        <f t="shared" ref="BK5:BK34" si="6">SUM(Z5:AD5)</f>
        <v>0</v>
      </c>
      <c r="BL5" s="41">
        <f t="shared" ref="BL5:BL34" si="7">SUM(AE5:AH5)</f>
        <v>0</v>
      </c>
      <c r="BM5" s="41">
        <f t="shared" ref="BM5:BM34" si="8">SUM(AI5:AL5)</f>
        <v>0</v>
      </c>
      <c r="BN5" s="41">
        <f t="shared" ref="BN5:BN34" si="9">SUM(AM5:AQ5)</f>
        <v>0</v>
      </c>
      <c r="BO5" s="41">
        <f t="shared" ref="BO5:BO34" si="10">SUM(AR5:AU5)</f>
        <v>0</v>
      </c>
      <c r="BP5" s="41">
        <f t="shared" ref="BP5:BP34" si="11">SUM(AV5:AY5)</f>
        <v>0</v>
      </c>
      <c r="BQ5" s="41">
        <f t="shared" ref="BQ5:BQ34" si="12">SUM(AZ5:BD5)</f>
        <v>0</v>
      </c>
      <c r="BR5" s="40">
        <f t="shared" ref="BR5:BR34" si="13">SUM(BF5:BQ5)</f>
        <v>0</v>
      </c>
      <c r="BS5" s="41">
        <f t="shared" ref="BS5:BS34" si="14">SUM(BF5:BH5)</f>
        <v>0</v>
      </c>
      <c r="BT5" s="41">
        <f t="shared" ref="BT5:BT34" si="15">SUM(BI5:BK5)</f>
        <v>0</v>
      </c>
      <c r="BU5" s="41">
        <f t="shared" ref="BU5:BU34" si="16">SUM(BL5:BN5)</f>
        <v>0</v>
      </c>
      <c r="BV5" s="41">
        <f t="shared" ref="BV5:BV34" si="17">SUM(BO5:BQ5)</f>
        <v>0</v>
      </c>
      <c r="BW5" s="41">
        <f t="shared" ref="BW5:BW34" si="18">SUM(BF5:BK5)</f>
        <v>0</v>
      </c>
      <c r="BX5" s="41">
        <f t="shared" ref="BX5:BX34" si="19">SUM(BL5:BQ5)</f>
        <v>0</v>
      </c>
      <c r="BY5" s="41">
        <f>IF(Info!$O$3="Q1",$BS5,IF(Info!$O$3="Q2",$BS5+$BT5,IF(Info!$O$3="Q3",$BS5+$BT5+$BU5,$BR5)))</f>
        <v>0</v>
      </c>
      <c r="BZ5" s="41">
        <f>IF(Info!$O$3="Q1",$BS5,IF(Info!$O$3="Q2",$BT5,IF(Info!$O$3="Q3",$BU5,$BV5)))</f>
        <v>0</v>
      </c>
      <c r="CA5" s="156"/>
    </row>
    <row r="6" spans="1:79" x14ac:dyDescent="0.3">
      <c r="A6" s="155"/>
      <c r="B6" s="160" t="s">
        <v>285</v>
      </c>
      <c r="C6" s="156"/>
      <c r="D6" s="157">
        <f t="shared" si="0"/>
        <v>150592</v>
      </c>
      <c r="E6" s="161">
        <f>SUM(Landstrasser_Hauptstrasse:Newshop2!E6)</f>
        <v>2896</v>
      </c>
      <c r="F6" s="161">
        <f t="shared" ref="F6:AK6" si="20">IF(F15=0,E32,F15)</f>
        <v>2896</v>
      </c>
      <c r="G6" s="161">
        <f t="shared" si="20"/>
        <v>2896</v>
      </c>
      <c r="H6" s="161">
        <f t="shared" si="20"/>
        <v>2896</v>
      </c>
      <c r="I6" s="161">
        <f t="shared" si="20"/>
        <v>2896</v>
      </c>
      <c r="J6" s="161">
        <f t="shared" si="20"/>
        <v>2896</v>
      </c>
      <c r="K6" s="161">
        <f t="shared" si="20"/>
        <v>2896</v>
      </c>
      <c r="L6" s="161">
        <f t="shared" si="20"/>
        <v>2896</v>
      </c>
      <c r="M6" s="161">
        <f t="shared" si="20"/>
        <v>2896</v>
      </c>
      <c r="N6" s="161">
        <f t="shared" si="20"/>
        <v>2896</v>
      </c>
      <c r="O6" s="161">
        <f t="shared" si="20"/>
        <v>2896</v>
      </c>
      <c r="P6" s="161">
        <f t="shared" si="20"/>
        <v>2896</v>
      </c>
      <c r="Q6" s="161">
        <f t="shared" si="20"/>
        <v>2896</v>
      </c>
      <c r="R6" s="161">
        <f t="shared" si="20"/>
        <v>2896</v>
      </c>
      <c r="S6" s="161">
        <f t="shared" si="20"/>
        <v>2896</v>
      </c>
      <c r="T6" s="161">
        <f t="shared" si="20"/>
        <v>2896</v>
      </c>
      <c r="U6" s="161">
        <f t="shared" si="20"/>
        <v>2896</v>
      </c>
      <c r="V6" s="161">
        <f t="shared" si="20"/>
        <v>2896</v>
      </c>
      <c r="W6" s="161">
        <f t="shared" si="20"/>
        <v>2896</v>
      </c>
      <c r="X6" s="161">
        <f t="shared" si="20"/>
        <v>2896</v>
      </c>
      <c r="Y6" s="161">
        <f t="shared" si="20"/>
        <v>2896</v>
      </c>
      <c r="Z6" s="161">
        <f t="shared" si="20"/>
        <v>2896</v>
      </c>
      <c r="AA6" s="161">
        <f t="shared" si="20"/>
        <v>2896</v>
      </c>
      <c r="AB6" s="161">
        <f t="shared" si="20"/>
        <v>2896</v>
      </c>
      <c r="AC6" s="161">
        <f t="shared" si="20"/>
        <v>2896</v>
      </c>
      <c r="AD6" s="161">
        <f t="shared" si="20"/>
        <v>2896</v>
      </c>
      <c r="AE6" s="161">
        <f t="shared" si="20"/>
        <v>2896</v>
      </c>
      <c r="AF6" s="161">
        <f t="shared" si="20"/>
        <v>2896</v>
      </c>
      <c r="AG6" s="161">
        <f t="shared" si="20"/>
        <v>2896</v>
      </c>
      <c r="AH6" s="161">
        <f t="shared" si="20"/>
        <v>2896</v>
      </c>
      <c r="AI6" s="161">
        <f t="shared" si="20"/>
        <v>2896</v>
      </c>
      <c r="AJ6" s="161">
        <f t="shared" si="20"/>
        <v>2896</v>
      </c>
      <c r="AK6" s="161">
        <f t="shared" si="20"/>
        <v>2896</v>
      </c>
      <c r="AL6" s="161">
        <f t="shared" ref="AL6:BD6" si="21">IF(AL15=0,AK32,AL15)</f>
        <v>2896</v>
      </c>
      <c r="AM6" s="161">
        <f t="shared" si="21"/>
        <v>2896</v>
      </c>
      <c r="AN6" s="161">
        <f t="shared" si="21"/>
        <v>2896</v>
      </c>
      <c r="AO6" s="161">
        <f t="shared" si="21"/>
        <v>2896</v>
      </c>
      <c r="AP6" s="161">
        <f t="shared" si="21"/>
        <v>2896</v>
      </c>
      <c r="AQ6" s="161">
        <f t="shared" si="21"/>
        <v>2896</v>
      </c>
      <c r="AR6" s="161">
        <f t="shared" si="21"/>
        <v>2896</v>
      </c>
      <c r="AS6" s="161">
        <f t="shared" si="21"/>
        <v>2896</v>
      </c>
      <c r="AT6" s="161">
        <f t="shared" si="21"/>
        <v>2896</v>
      </c>
      <c r="AU6" s="161">
        <f t="shared" si="21"/>
        <v>2896</v>
      </c>
      <c r="AV6" s="161">
        <f t="shared" si="21"/>
        <v>2896</v>
      </c>
      <c r="AW6" s="161">
        <f t="shared" si="21"/>
        <v>2896</v>
      </c>
      <c r="AX6" s="161">
        <f t="shared" si="21"/>
        <v>2896</v>
      </c>
      <c r="AY6" s="161">
        <f t="shared" si="21"/>
        <v>2896</v>
      </c>
      <c r="AZ6" s="161">
        <f t="shared" si="21"/>
        <v>2896</v>
      </c>
      <c r="BA6" s="161">
        <f t="shared" si="21"/>
        <v>2896</v>
      </c>
      <c r="BB6" s="161">
        <f t="shared" si="21"/>
        <v>2896</v>
      </c>
      <c r="BC6" s="161">
        <f t="shared" si="21"/>
        <v>2896</v>
      </c>
      <c r="BD6" s="161">
        <f t="shared" si="21"/>
        <v>2896</v>
      </c>
      <c r="BE6" s="158"/>
      <c r="BF6" s="162">
        <f t="shared" si="1"/>
        <v>11584</v>
      </c>
      <c r="BG6" s="157">
        <f t="shared" si="2"/>
        <v>11584</v>
      </c>
      <c r="BH6" s="157">
        <f t="shared" si="3"/>
        <v>14480</v>
      </c>
      <c r="BI6" s="157">
        <f t="shared" si="4"/>
        <v>11584</v>
      </c>
      <c r="BJ6" s="157">
        <f t="shared" si="5"/>
        <v>11584</v>
      </c>
      <c r="BK6" s="157">
        <f t="shared" si="6"/>
        <v>14480</v>
      </c>
      <c r="BL6" s="157">
        <f t="shared" si="7"/>
        <v>11584</v>
      </c>
      <c r="BM6" s="157">
        <f t="shared" si="8"/>
        <v>11584</v>
      </c>
      <c r="BN6" s="157">
        <f t="shared" si="9"/>
        <v>14480</v>
      </c>
      <c r="BO6" s="157">
        <f t="shared" si="10"/>
        <v>11584</v>
      </c>
      <c r="BP6" s="157">
        <f t="shared" si="11"/>
        <v>11584</v>
      </c>
      <c r="BQ6" s="157">
        <f t="shared" si="12"/>
        <v>14480</v>
      </c>
      <c r="BR6" s="157">
        <f t="shared" si="13"/>
        <v>150592</v>
      </c>
      <c r="BS6" s="157">
        <f t="shared" si="14"/>
        <v>37648</v>
      </c>
      <c r="BT6" s="157">
        <f t="shared" si="15"/>
        <v>37648</v>
      </c>
      <c r="BU6" s="157">
        <f t="shared" si="16"/>
        <v>37648</v>
      </c>
      <c r="BV6" s="157">
        <f t="shared" si="17"/>
        <v>37648</v>
      </c>
      <c r="BW6" s="157">
        <f t="shared" si="18"/>
        <v>75296</v>
      </c>
      <c r="BX6" s="157">
        <f t="shared" si="19"/>
        <v>75296</v>
      </c>
      <c r="BY6" s="157">
        <f>IF(Info!$O$3="Q1",$BS6,IF(Info!$O$3="Q2",$BS6+$BT6,IF(Info!$O$3="Q3",$BS6+$BT6+$BU6,$BR6)))</f>
        <v>37648</v>
      </c>
      <c r="BZ6" s="157">
        <f>IF(Info!$O$3="Q1",$BS6,IF(Info!$O$3="Q2",$BT6,IF(Info!$O$3="Q3",$BU6,$BV6)))</f>
        <v>37648</v>
      </c>
      <c r="CA6" s="156"/>
    </row>
    <row r="7" spans="1:79" x14ac:dyDescent="0.3">
      <c r="A7" s="155"/>
      <c r="B7" s="291" t="s">
        <v>286</v>
      </c>
      <c r="C7" s="156"/>
      <c r="D7" s="157">
        <f t="shared" si="0"/>
        <v>0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158"/>
      <c r="BF7" s="163">
        <f t="shared" si="1"/>
        <v>0</v>
      </c>
      <c r="BG7" s="77">
        <f t="shared" si="2"/>
        <v>0</v>
      </c>
      <c r="BH7" s="77">
        <f t="shared" si="3"/>
        <v>0</v>
      </c>
      <c r="BI7" s="77">
        <f t="shared" si="4"/>
        <v>0</v>
      </c>
      <c r="BJ7" s="77">
        <f t="shared" si="5"/>
        <v>0</v>
      </c>
      <c r="BK7" s="77">
        <f t="shared" si="6"/>
        <v>0</v>
      </c>
      <c r="BL7" s="77">
        <f t="shared" si="7"/>
        <v>0</v>
      </c>
      <c r="BM7" s="77">
        <f t="shared" si="8"/>
        <v>0</v>
      </c>
      <c r="BN7" s="77">
        <f t="shared" si="9"/>
        <v>0</v>
      </c>
      <c r="BO7" s="77">
        <f t="shared" si="10"/>
        <v>0</v>
      </c>
      <c r="BP7" s="77">
        <f t="shared" si="11"/>
        <v>0</v>
      </c>
      <c r="BQ7" s="77">
        <f t="shared" si="12"/>
        <v>0</v>
      </c>
      <c r="BR7" s="157">
        <f t="shared" si="13"/>
        <v>0</v>
      </c>
      <c r="BS7" s="77">
        <f t="shared" si="14"/>
        <v>0</v>
      </c>
      <c r="BT7" s="77">
        <f t="shared" si="15"/>
        <v>0</v>
      </c>
      <c r="BU7" s="77">
        <f t="shared" si="16"/>
        <v>0</v>
      </c>
      <c r="BV7" s="77">
        <f t="shared" si="17"/>
        <v>0</v>
      </c>
      <c r="BW7" s="77">
        <f t="shared" si="18"/>
        <v>0</v>
      </c>
      <c r="BX7" s="77">
        <f t="shared" si="19"/>
        <v>0</v>
      </c>
      <c r="BY7" s="77">
        <f>IF(Info!$O$3="Q1",$BS7,IF(Info!$O$3="Q2",$BS7+$BT7,IF(Info!$O$3="Q3",$BS7+$BT7+$BU7,$BR7)))</f>
        <v>0</v>
      </c>
      <c r="BZ7" s="77">
        <f>IF(Info!$O$3="Q1",$BS7,IF(Info!$O$3="Q2",$BT7,IF(Info!$O$3="Q3",$BU7,$BV7)))</f>
        <v>0</v>
      </c>
      <c r="CA7" s="156"/>
    </row>
    <row r="8" spans="1:79" x14ac:dyDescent="0.3">
      <c r="A8" s="155"/>
      <c r="B8" s="291" t="s">
        <v>287</v>
      </c>
      <c r="C8" s="156"/>
      <c r="D8" s="157">
        <f t="shared" si="0"/>
        <v>0</v>
      </c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2"/>
      <c r="AI8" s="292"/>
      <c r="AJ8" s="292"/>
      <c r="AK8" s="292"/>
      <c r="AL8" s="292"/>
      <c r="AM8" s="292"/>
      <c r="AN8" s="292"/>
      <c r="AO8" s="292"/>
      <c r="AP8" s="292"/>
      <c r="AQ8" s="292"/>
      <c r="AR8" s="292"/>
      <c r="AS8" s="292"/>
      <c r="AT8" s="292"/>
      <c r="AU8" s="292"/>
      <c r="AV8" s="292"/>
      <c r="AW8" s="292"/>
      <c r="AX8" s="292"/>
      <c r="AY8" s="292"/>
      <c r="AZ8" s="292"/>
      <c r="BA8" s="292"/>
      <c r="BB8" s="292"/>
      <c r="BC8" s="292"/>
      <c r="BD8" s="292"/>
      <c r="BE8" s="158"/>
      <c r="BF8" s="163">
        <f t="shared" si="1"/>
        <v>0</v>
      </c>
      <c r="BG8" s="77">
        <f t="shared" si="2"/>
        <v>0</v>
      </c>
      <c r="BH8" s="77">
        <f t="shared" si="3"/>
        <v>0</v>
      </c>
      <c r="BI8" s="77">
        <f t="shared" si="4"/>
        <v>0</v>
      </c>
      <c r="BJ8" s="77">
        <f t="shared" si="5"/>
        <v>0</v>
      </c>
      <c r="BK8" s="77">
        <f t="shared" si="6"/>
        <v>0</v>
      </c>
      <c r="BL8" s="77">
        <f t="shared" si="7"/>
        <v>0</v>
      </c>
      <c r="BM8" s="77">
        <f t="shared" si="8"/>
        <v>0</v>
      </c>
      <c r="BN8" s="77">
        <f t="shared" si="9"/>
        <v>0</v>
      </c>
      <c r="BO8" s="77">
        <f t="shared" si="10"/>
        <v>0</v>
      </c>
      <c r="BP8" s="77">
        <f t="shared" si="11"/>
        <v>0</v>
      </c>
      <c r="BQ8" s="77">
        <f t="shared" si="12"/>
        <v>0</v>
      </c>
      <c r="BR8" s="157">
        <f t="shared" si="13"/>
        <v>0</v>
      </c>
      <c r="BS8" s="77">
        <f t="shared" si="14"/>
        <v>0</v>
      </c>
      <c r="BT8" s="77">
        <f t="shared" si="15"/>
        <v>0</v>
      </c>
      <c r="BU8" s="77">
        <f t="shared" si="16"/>
        <v>0</v>
      </c>
      <c r="BV8" s="77">
        <f t="shared" si="17"/>
        <v>0</v>
      </c>
      <c r="BW8" s="77">
        <f t="shared" si="18"/>
        <v>0</v>
      </c>
      <c r="BX8" s="77">
        <f t="shared" si="19"/>
        <v>0</v>
      </c>
      <c r="BY8" s="77">
        <f>IF(Info!$O$3="Q1",$BS8,IF(Info!$O$3="Q2",$BS8+$BT8,IF(Info!$O$3="Q3",$BS8+$BT8+$BU8,$BR8)))</f>
        <v>0</v>
      </c>
      <c r="BZ8" s="77">
        <f>IF(Info!$O$3="Q1",$BS8,IF(Info!$O$3="Q2",$BT8,IF(Info!$O$3="Q3",$BU8,$BV8)))</f>
        <v>0</v>
      </c>
      <c r="CA8" s="156"/>
    </row>
    <row r="9" spans="1:79" x14ac:dyDescent="0.3">
      <c r="A9" s="155"/>
      <c r="B9" s="291" t="s">
        <v>288</v>
      </c>
      <c r="C9" s="156"/>
      <c r="D9" s="157">
        <f t="shared" si="0"/>
        <v>0</v>
      </c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2"/>
      <c r="BD9" s="292"/>
      <c r="BE9" s="158"/>
      <c r="BF9" s="163">
        <f t="shared" si="1"/>
        <v>0</v>
      </c>
      <c r="BG9" s="77">
        <f t="shared" si="2"/>
        <v>0</v>
      </c>
      <c r="BH9" s="77">
        <f t="shared" si="3"/>
        <v>0</v>
      </c>
      <c r="BI9" s="77">
        <f t="shared" si="4"/>
        <v>0</v>
      </c>
      <c r="BJ9" s="77">
        <f t="shared" si="5"/>
        <v>0</v>
      </c>
      <c r="BK9" s="77">
        <f t="shared" si="6"/>
        <v>0</v>
      </c>
      <c r="BL9" s="77">
        <f t="shared" si="7"/>
        <v>0</v>
      </c>
      <c r="BM9" s="77">
        <f t="shared" si="8"/>
        <v>0</v>
      </c>
      <c r="BN9" s="77">
        <f t="shared" si="9"/>
        <v>0</v>
      </c>
      <c r="BO9" s="77">
        <f t="shared" si="10"/>
        <v>0</v>
      </c>
      <c r="BP9" s="77">
        <f t="shared" si="11"/>
        <v>0</v>
      </c>
      <c r="BQ9" s="77">
        <f t="shared" si="12"/>
        <v>0</v>
      </c>
      <c r="BR9" s="157">
        <f t="shared" si="13"/>
        <v>0</v>
      </c>
      <c r="BS9" s="77">
        <f t="shared" si="14"/>
        <v>0</v>
      </c>
      <c r="BT9" s="77">
        <f t="shared" si="15"/>
        <v>0</v>
      </c>
      <c r="BU9" s="77">
        <f t="shared" si="16"/>
        <v>0</v>
      </c>
      <c r="BV9" s="77">
        <f t="shared" si="17"/>
        <v>0</v>
      </c>
      <c r="BW9" s="77">
        <f t="shared" si="18"/>
        <v>0</v>
      </c>
      <c r="BX9" s="77">
        <f t="shared" si="19"/>
        <v>0</v>
      </c>
      <c r="BY9" s="77">
        <f>IF(Info!$O$3="Q1",$BS9,IF(Info!$O$3="Q2",$BS9+$BT9,IF(Info!$O$3="Q3",$BS9+$BT9+$BU9,$BR9)))</f>
        <v>0</v>
      </c>
      <c r="BZ9" s="77">
        <f>IF(Info!$O$3="Q1",$BS9,IF(Info!$O$3="Q2",$BT9,IF(Info!$O$3="Q3",$BU9,$BV9)))</f>
        <v>0</v>
      </c>
      <c r="CA9" s="156"/>
    </row>
    <row r="10" spans="1:79" x14ac:dyDescent="0.3">
      <c r="A10" s="155"/>
      <c r="B10" s="291" t="s">
        <v>289</v>
      </c>
      <c r="C10" s="156"/>
      <c r="D10" s="157">
        <f t="shared" si="0"/>
        <v>0</v>
      </c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2"/>
      <c r="BD10" s="292"/>
      <c r="BE10" s="158"/>
      <c r="BF10" s="163">
        <f t="shared" si="1"/>
        <v>0</v>
      </c>
      <c r="BG10" s="77">
        <f t="shared" si="2"/>
        <v>0</v>
      </c>
      <c r="BH10" s="77">
        <f t="shared" si="3"/>
        <v>0</v>
      </c>
      <c r="BI10" s="77">
        <f t="shared" si="4"/>
        <v>0</v>
      </c>
      <c r="BJ10" s="77">
        <f t="shared" si="5"/>
        <v>0</v>
      </c>
      <c r="BK10" s="77">
        <f t="shared" si="6"/>
        <v>0</v>
      </c>
      <c r="BL10" s="77">
        <f t="shared" si="7"/>
        <v>0</v>
      </c>
      <c r="BM10" s="77">
        <f t="shared" si="8"/>
        <v>0</v>
      </c>
      <c r="BN10" s="77">
        <f t="shared" si="9"/>
        <v>0</v>
      </c>
      <c r="BO10" s="77">
        <f t="shared" si="10"/>
        <v>0</v>
      </c>
      <c r="BP10" s="77">
        <f t="shared" si="11"/>
        <v>0</v>
      </c>
      <c r="BQ10" s="77">
        <f t="shared" si="12"/>
        <v>0</v>
      </c>
      <c r="BR10" s="157">
        <f t="shared" si="13"/>
        <v>0</v>
      </c>
      <c r="BS10" s="77">
        <f t="shared" si="14"/>
        <v>0</v>
      </c>
      <c r="BT10" s="77">
        <f t="shared" si="15"/>
        <v>0</v>
      </c>
      <c r="BU10" s="77">
        <f t="shared" si="16"/>
        <v>0</v>
      </c>
      <c r="BV10" s="77">
        <f t="shared" si="17"/>
        <v>0</v>
      </c>
      <c r="BW10" s="77">
        <f t="shared" si="18"/>
        <v>0</v>
      </c>
      <c r="BX10" s="77">
        <f t="shared" si="19"/>
        <v>0</v>
      </c>
      <c r="BY10" s="77">
        <f>IF(Info!$O$3="Q1",$BS10,IF(Info!$O$3="Q2",$BS10+$BT10,IF(Info!$O$3="Q3",$BS10+$BT10+$BU10,$BR10)))</f>
        <v>0</v>
      </c>
      <c r="BZ10" s="77">
        <f>IF(Info!$O$3="Q1",$BS10,IF(Info!$O$3="Q2",$BT10,IF(Info!$O$3="Q3",$BU10,$BV10)))</f>
        <v>0</v>
      </c>
      <c r="CA10" s="156"/>
    </row>
    <row r="11" spans="1:79" x14ac:dyDescent="0.3">
      <c r="A11" s="155"/>
      <c r="B11" s="291" t="s">
        <v>290</v>
      </c>
      <c r="C11" s="156"/>
      <c r="D11" s="157">
        <f t="shared" si="0"/>
        <v>0</v>
      </c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158"/>
      <c r="BF11" s="163">
        <f t="shared" si="1"/>
        <v>0</v>
      </c>
      <c r="BG11" s="77">
        <f t="shared" si="2"/>
        <v>0</v>
      </c>
      <c r="BH11" s="77">
        <f t="shared" si="3"/>
        <v>0</v>
      </c>
      <c r="BI11" s="77">
        <f t="shared" si="4"/>
        <v>0</v>
      </c>
      <c r="BJ11" s="77">
        <f t="shared" si="5"/>
        <v>0</v>
      </c>
      <c r="BK11" s="77">
        <f t="shared" si="6"/>
        <v>0</v>
      </c>
      <c r="BL11" s="77">
        <f t="shared" si="7"/>
        <v>0</v>
      </c>
      <c r="BM11" s="77">
        <f t="shared" si="8"/>
        <v>0</v>
      </c>
      <c r="BN11" s="77">
        <f t="shared" si="9"/>
        <v>0</v>
      </c>
      <c r="BO11" s="77">
        <f t="shared" si="10"/>
        <v>0</v>
      </c>
      <c r="BP11" s="77">
        <f t="shared" si="11"/>
        <v>0</v>
      </c>
      <c r="BQ11" s="77">
        <f t="shared" si="12"/>
        <v>0</v>
      </c>
      <c r="BR11" s="157">
        <f t="shared" si="13"/>
        <v>0</v>
      </c>
      <c r="BS11" s="77">
        <f t="shared" si="14"/>
        <v>0</v>
      </c>
      <c r="BT11" s="77">
        <f t="shared" si="15"/>
        <v>0</v>
      </c>
      <c r="BU11" s="77">
        <f t="shared" si="16"/>
        <v>0</v>
      </c>
      <c r="BV11" s="77">
        <f t="shared" si="17"/>
        <v>0</v>
      </c>
      <c r="BW11" s="77">
        <f t="shared" si="18"/>
        <v>0</v>
      </c>
      <c r="BX11" s="77">
        <f t="shared" si="19"/>
        <v>0</v>
      </c>
      <c r="BY11" s="77">
        <f>IF(Info!$O$3="Q1",$BS11,IF(Info!$O$3="Q2",$BS11+$BT11,IF(Info!$O$3="Q3",$BS11+$BT11+$BU11,$BR11)))</f>
        <v>0</v>
      </c>
      <c r="BZ11" s="77">
        <f>IF(Info!$O$3="Q1",$BS11,IF(Info!$O$3="Q2",$BT11,IF(Info!$O$3="Q3",$BU11,$BV11)))</f>
        <v>0</v>
      </c>
      <c r="CA11" s="156"/>
    </row>
    <row r="12" spans="1:79" x14ac:dyDescent="0.3">
      <c r="A12" s="155"/>
      <c r="B12" s="291" t="s">
        <v>291</v>
      </c>
      <c r="C12" s="156"/>
      <c r="D12" s="157">
        <f t="shared" si="0"/>
        <v>0</v>
      </c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  <c r="AA12" s="292"/>
      <c r="AB12" s="292"/>
      <c r="AC12" s="292"/>
      <c r="AD12" s="292"/>
      <c r="AE12" s="292"/>
      <c r="AF12" s="292"/>
      <c r="AG12" s="292"/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2"/>
      <c r="BD12" s="292"/>
      <c r="BE12" s="158"/>
      <c r="BF12" s="163">
        <f t="shared" si="1"/>
        <v>0</v>
      </c>
      <c r="BG12" s="77">
        <f t="shared" si="2"/>
        <v>0</v>
      </c>
      <c r="BH12" s="77">
        <f t="shared" si="3"/>
        <v>0</v>
      </c>
      <c r="BI12" s="77">
        <f t="shared" si="4"/>
        <v>0</v>
      </c>
      <c r="BJ12" s="77">
        <f t="shared" si="5"/>
        <v>0</v>
      </c>
      <c r="BK12" s="77">
        <f t="shared" si="6"/>
        <v>0</v>
      </c>
      <c r="BL12" s="77">
        <f t="shared" si="7"/>
        <v>0</v>
      </c>
      <c r="BM12" s="77">
        <f t="shared" si="8"/>
        <v>0</v>
      </c>
      <c r="BN12" s="77">
        <f t="shared" si="9"/>
        <v>0</v>
      </c>
      <c r="BO12" s="77">
        <f t="shared" si="10"/>
        <v>0</v>
      </c>
      <c r="BP12" s="77">
        <f t="shared" si="11"/>
        <v>0</v>
      </c>
      <c r="BQ12" s="77">
        <f t="shared" si="12"/>
        <v>0</v>
      </c>
      <c r="BR12" s="157">
        <f t="shared" si="13"/>
        <v>0</v>
      </c>
      <c r="BS12" s="77">
        <f t="shared" si="14"/>
        <v>0</v>
      </c>
      <c r="BT12" s="77">
        <f t="shared" si="15"/>
        <v>0</v>
      </c>
      <c r="BU12" s="77">
        <f t="shared" si="16"/>
        <v>0</v>
      </c>
      <c r="BV12" s="77">
        <f t="shared" si="17"/>
        <v>0</v>
      </c>
      <c r="BW12" s="77">
        <f t="shared" si="18"/>
        <v>0</v>
      </c>
      <c r="BX12" s="77">
        <f t="shared" si="19"/>
        <v>0</v>
      </c>
      <c r="BY12" s="77">
        <f>IF(Info!$O$3="Q1",$BS12,IF(Info!$O$3="Q2",$BS12+$BT12,IF(Info!$O$3="Q3",$BS12+$BT12+$BU12,$BR12)))</f>
        <v>0</v>
      </c>
      <c r="BZ12" s="77">
        <f>IF(Info!$O$3="Q1",$BS12,IF(Info!$O$3="Q2",$BT12,IF(Info!$O$3="Q3",$BU12,$BV12)))</f>
        <v>0</v>
      </c>
      <c r="CA12" s="156"/>
    </row>
    <row r="13" spans="1:79" x14ac:dyDescent="0.3">
      <c r="A13" s="155"/>
      <c r="B13" s="291" t="s">
        <v>292</v>
      </c>
      <c r="C13" s="156"/>
      <c r="D13" s="157">
        <f t="shared" si="0"/>
        <v>0</v>
      </c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158"/>
      <c r="BF13" s="163">
        <f t="shared" si="1"/>
        <v>0</v>
      </c>
      <c r="BG13" s="77">
        <f t="shared" si="2"/>
        <v>0</v>
      </c>
      <c r="BH13" s="77">
        <f t="shared" si="3"/>
        <v>0</v>
      </c>
      <c r="BI13" s="77">
        <f t="shared" si="4"/>
        <v>0</v>
      </c>
      <c r="BJ13" s="77">
        <f t="shared" si="5"/>
        <v>0</v>
      </c>
      <c r="BK13" s="77">
        <f t="shared" si="6"/>
        <v>0</v>
      </c>
      <c r="BL13" s="77">
        <f t="shared" si="7"/>
        <v>0</v>
      </c>
      <c r="BM13" s="77">
        <f t="shared" si="8"/>
        <v>0</v>
      </c>
      <c r="BN13" s="77">
        <f t="shared" si="9"/>
        <v>0</v>
      </c>
      <c r="BO13" s="77">
        <f t="shared" si="10"/>
        <v>0</v>
      </c>
      <c r="BP13" s="77">
        <f t="shared" si="11"/>
        <v>0</v>
      </c>
      <c r="BQ13" s="77">
        <f t="shared" si="12"/>
        <v>0</v>
      </c>
      <c r="BR13" s="157">
        <f t="shared" si="13"/>
        <v>0</v>
      </c>
      <c r="BS13" s="77">
        <f t="shared" si="14"/>
        <v>0</v>
      </c>
      <c r="BT13" s="77">
        <f t="shared" si="15"/>
        <v>0</v>
      </c>
      <c r="BU13" s="77">
        <f t="shared" si="16"/>
        <v>0</v>
      </c>
      <c r="BV13" s="77">
        <f t="shared" si="17"/>
        <v>0</v>
      </c>
      <c r="BW13" s="77">
        <f t="shared" si="18"/>
        <v>0</v>
      </c>
      <c r="BX13" s="77">
        <f t="shared" si="19"/>
        <v>0</v>
      </c>
      <c r="BY13" s="77">
        <f>IF(Info!$O$3="Q1",$BS13,IF(Info!$O$3="Q2",$BS13+$BT13,IF(Info!$O$3="Q3",$BS13+$BT13+$BU13,$BR13)))</f>
        <v>0</v>
      </c>
      <c r="BZ13" s="77">
        <f>IF(Info!$O$3="Q1",$BS13,IF(Info!$O$3="Q2",$BT13,IF(Info!$O$3="Q3",$BU13,$BV13)))</f>
        <v>0</v>
      </c>
      <c r="CA13" s="156"/>
    </row>
    <row r="14" spans="1:79" x14ac:dyDescent="0.3">
      <c r="A14" s="155"/>
      <c r="B14" s="291" t="s">
        <v>293</v>
      </c>
      <c r="C14" s="156"/>
      <c r="D14" s="157">
        <f t="shared" si="0"/>
        <v>0</v>
      </c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158"/>
      <c r="BF14" s="163">
        <f t="shared" si="1"/>
        <v>0</v>
      </c>
      <c r="BG14" s="77">
        <f t="shared" si="2"/>
        <v>0</v>
      </c>
      <c r="BH14" s="77">
        <f t="shared" si="3"/>
        <v>0</v>
      </c>
      <c r="BI14" s="77">
        <f t="shared" si="4"/>
        <v>0</v>
      </c>
      <c r="BJ14" s="77">
        <f t="shared" si="5"/>
        <v>0</v>
      </c>
      <c r="BK14" s="77">
        <f t="shared" si="6"/>
        <v>0</v>
      </c>
      <c r="BL14" s="77">
        <f t="shared" si="7"/>
        <v>0</v>
      </c>
      <c r="BM14" s="77">
        <f t="shared" si="8"/>
        <v>0</v>
      </c>
      <c r="BN14" s="77">
        <f t="shared" si="9"/>
        <v>0</v>
      </c>
      <c r="BO14" s="77">
        <f t="shared" si="10"/>
        <v>0</v>
      </c>
      <c r="BP14" s="77">
        <f t="shared" si="11"/>
        <v>0</v>
      </c>
      <c r="BQ14" s="77">
        <f t="shared" si="12"/>
        <v>0</v>
      </c>
      <c r="BR14" s="157">
        <f t="shared" si="13"/>
        <v>0</v>
      </c>
      <c r="BS14" s="77">
        <f t="shared" si="14"/>
        <v>0</v>
      </c>
      <c r="BT14" s="77">
        <f t="shared" si="15"/>
        <v>0</v>
      </c>
      <c r="BU14" s="77">
        <f t="shared" si="16"/>
        <v>0</v>
      </c>
      <c r="BV14" s="77">
        <f t="shared" si="17"/>
        <v>0</v>
      </c>
      <c r="BW14" s="77">
        <f t="shared" si="18"/>
        <v>0</v>
      </c>
      <c r="BX14" s="77">
        <f t="shared" si="19"/>
        <v>0</v>
      </c>
      <c r="BY14" s="77">
        <f>IF(Info!$O$3="Q1",$BS14,IF(Info!$O$3="Q2",$BS14+$BT14,IF(Info!$O$3="Q3",$BS14+$BT14+$BU14,$BR14)))</f>
        <v>0</v>
      </c>
      <c r="BZ14" s="77">
        <f>IF(Info!$O$3="Q1",$BS14,IF(Info!$O$3="Q2",$BT14,IF(Info!$O$3="Q3",$BU14,$BV14)))</f>
        <v>0</v>
      </c>
      <c r="CA14" s="156"/>
    </row>
    <row r="15" spans="1:79" x14ac:dyDescent="0.3">
      <c r="A15" s="155"/>
      <c r="B15" s="160" t="s">
        <v>294</v>
      </c>
      <c r="C15" s="156"/>
      <c r="D15" s="157">
        <f t="shared" si="0"/>
        <v>0</v>
      </c>
      <c r="E15" s="161">
        <f t="shared" ref="E15:AJ15" si="22">SUM(E7:E14)</f>
        <v>0</v>
      </c>
      <c r="F15" s="161">
        <f t="shared" si="22"/>
        <v>0</v>
      </c>
      <c r="G15" s="161">
        <f t="shared" si="22"/>
        <v>0</v>
      </c>
      <c r="H15" s="161">
        <f t="shared" si="22"/>
        <v>0</v>
      </c>
      <c r="I15" s="161">
        <f t="shared" si="22"/>
        <v>0</v>
      </c>
      <c r="J15" s="161">
        <f t="shared" si="22"/>
        <v>0</v>
      </c>
      <c r="K15" s="161">
        <f t="shared" si="22"/>
        <v>0</v>
      </c>
      <c r="L15" s="161">
        <f t="shared" si="22"/>
        <v>0</v>
      </c>
      <c r="M15" s="161">
        <f t="shared" si="22"/>
        <v>0</v>
      </c>
      <c r="N15" s="161">
        <f t="shared" si="22"/>
        <v>0</v>
      </c>
      <c r="O15" s="161">
        <f t="shared" si="22"/>
        <v>0</v>
      </c>
      <c r="P15" s="161">
        <f t="shared" si="22"/>
        <v>0</v>
      </c>
      <c r="Q15" s="161">
        <f t="shared" si="22"/>
        <v>0</v>
      </c>
      <c r="R15" s="161">
        <f t="shared" si="22"/>
        <v>0</v>
      </c>
      <c r="S15" s="161">
        <f t="shared" si="22"/>
        <v>0</v>
      </c>
      <c r="T15" s="161">
        <f t="shared" si="22"/>
        <v>0</v>
      </c>
      <c r="U15" s="161">
        <f t="shared" si="22"/>
        <v>0</v>
      </c>
      <c r="V15" s="161">
        <f t="shared" si="22"/>
        <v>0</v>
      </c>
      <c r="W15" s="161">
        <f t="shared" si="22"/>
        <v>0</v>
      </c>
      <c r="X15" s="161">
        <f t="shared" si="22"/>
        <v>0</v>
      </c>
      <c r="Y15" s="161">
        <f t="shared" si="22"/>
        <v>0</v>
      </c>
      <c r="Z15" s="161">
        <f t="shared" si="22"/>
        <v>0</v>
      </c>
      <c r="AA15" s="161">
        <f t="shared" si="22"/>
        <v>0</v>
      </c>
      <c r="AB15" s="161">
        <f t="shared" si="22"/>
        <v>0</v>
      </c>
      <c r="AC15" s="161">
        <f t="shared" si="22"/>
        <v>0</v>
      </c>
      <c r="AD15" s="161">
        <f t="shared" si="22"/>
        <v>0</v>
      </c>
      <c r="AE15" s="161">
        <f t="shared" si="22"/>
        <v>0</v>
      </c>
      <c r="AF15" s="161">
        <f t="shared" si="22"/>
        <v>0</v>
      </c>
      <c r="AG15" s="161">
        <f t="shared" si="22"/>
        <v>0</v>
      </c>
      <c r="AH15" s="161">
        <f t="shared" si="22"/>
        <v>0</v>
      </c>
      <c r="AI15" s="161">
        <f t="shared" si="22"/>
        <v>0</v>
      </c>
      <c r="AJ15" s="161">
        <f t="shared" si="22"/>
        <v>0</v>
      </c>
      <c r="AK15" s="161">
        <f t="shared" ref="AK15:BP15" si="23">SUM(AK7:AK14)</f>
        <v>0</v>
      </c>
      <c r="AL15" s="161">
        <f t="shared" si="23"/>
        <v>0</v>
      </c>
      <c r="AM15" s="161">
        <f t="shared" si="23"/>
        <v>0</v>
      </c>
      <c r="AN15" s="161">
        <f t="shared" si="23"/>
        <v>0</v>
      </c>
      <c r="AO15" s="161">
        <f t="shared" si="23"/>
        <v>0</v>
      </c>
      <c r="AP15" s="161">
        <f t="shared" si="23"/>
        <v>0</v>
      </c>
      <c r="AQ15" s="161">
        <f t="shared" si="23"/>
        <v>0</v>
      </c>
      <c r="AR15" s="161">
        <f t="shared" si="23"/>
        <v>0</v>
      </c>
      <c r="AS15" s="161">
        <f t="shared" si="23"/>
        <v>0</v>
      </c>
      <c r="AT15" s="161">
        <f t="shared" si="23"/>
        <v>0</v>
      </c>
      <c r="AU15" s="161">
        <f t="shared" si="23"/>
        <v>0</v>
      </c>
      <c r="AV15" s="161">
        <f t="shared" si="23"/>
        <v>0</v>
      </c>
      <c r="AW15" s="161">
        <f t="shared" si="23"/>
        <v>0</v>
      </c>
      <c r="AX15" s="161">
        <f t="shared" si="23"/>
        <v>0</v>
      </c>
      <c r="AY15" s="161">
        <f t="shared" si="23"/>
        <v>0</v>
      </c>
      <c r="AZ15" s="161">
        <f t="shared" si="23"/>
        <v>0</v>
      </c>
      <c r="BA15" s="161">
        <f t="shared" si="23"/>
        <v>0</v>
      </c>
      <c r="BB15" s="161">
        <f t="shared" si="23"/>
        <v>0</v>
      </c>
      <c r="BC15" s="161">
        <f t="shared" si="23"/>
        <v>0</v>
      </c>
      <c r="BD15" s="161">
        <f t="shared" si="23"/>
        <v>0</v>
      </c>
      <c r="BE15" s="158"/>
      <c r="BF15" s="162">
        <f t="shared" si="1"/>
        <v>0</v>
      </c>
      <c r="BG15" s="157">
        <f t="shared" si="2"/>
        <v>0</v>
      </c>
      <c r="BH15" s="157">
        <f t="shared" si="3"/>
        <v>0</v>
      </c>
      <c r="BI15" s="157">
        <f t="shared" si="4"/>
        <v>0</v>
      </c>
      <c r="BJ15" s="157">
        <f t="shared" si="5"/>
        <v>0</v>
      </c>
      <c r="BK15" s="157">
        <f t="shared" si="6"/>
        <v>0</v>
      </c>
      <c r="BL15" s="157">
        <f t="shared" si="7"/>
        <v>0</v>
      </c>
      <c r="BM15" s="157">
        <f t="shared" si="8"/>
        <v>0</v>
      </c>
      <c r="BN15" s="157">
        <f t="shared" si="9"/>
        <v>0</v>
      </c>
      <c r="BO15" s="157">
        <f t="shared" si="10"/>
        <v>0</v>
      </c>
      <c r="BP15" s="157">
        <f t="shared" si="11"/>
        <v>0</v>
      </c>
      <c r="BQ15" s="157">
        <f t="shared" si="12"/>
        <v>0</v>
      </c>
      <c r="BR15" s="157">
        <f t="shared" si="13"/>
        <v>0</v>
      </c>
      <c r="BS15" s="157">
        <f t="shared" si="14"/>
        <v>0</v>
      </c>
      <c r="BT15" s="157">
        <f t="shared" si="15"/>
        <v>0</v>
      </c>
      <c r="BU15" s="157">
        <f t="shared" si="16"/>
        <v>0</v>
      </c>
      <c r="BV15" s="157">
        <f t="shared" si="17"/>
        <v>0</v>
      </c>
      <c r="BW15" s="157">
        <f t="shared" si="18"/>
        <v>0</v>
      </c>
      <c r="BX15" s="157">
        <f t="shared" si="19"/>
        <v>0</v>
      </c>
      <c r="BY15" s="157">
        <f>IF(Info!$O$3="Q1",$BS15,IF(Info!$O$3="Q2",$BS15+$BT15,IF(Info!$O$3="Q3",$BS15+$BT15+$BU15,$BR15)))</f>
        <v>0</v>
      </c>
      <c r="BZ15" s="157">
        <f>IF(Info!$O$3="Q1",$BS15,IF(Info!$O$3="Q2",$BT15,IF(Info!$O$3="Q3",$BU15,$BV15)))</f>
        <v>0</v>
      </c>
      <c r="CA15" s="156"/>
    </row>
    <row r="16" spans="1:79" x14ac:dyDescent="0.3">
      <c r="A16" s="155"/>
      <c r="B16" s="291" t="s">
        <v>295</v>
      </c>
      <c r="C16" s="156"/>
      <c r="D16" s="157">
        <f t="shared" si="0"/>
        <v>0</v>
      </c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293"/>
      <c r="AZ16" s="293"/>
      <c r="BA16" s="293"/>
      <c r="BB16" s="293"/>
      <c r="BC16" s="293"/>
      <c r="BD16" s="293"/>
      <c r="BE16" s="158"/>
      <c r="BF16" s="163">
        <f t="shared" si="1"/>
        <v>0</v>
      </c>
      <c r="BG16" s="77">
        <f t="shared" si="2"/>
        <v>0</v>
      </c>
      <c r="BH16" s="77">
        <f t="shared" si="3"/>
        <v>0</v>
      </c>
      <c r="BI16" s="77">
        <f t="shared" si="4"/>
        <v>0</v>
      </c>
      <c r="BJ16" s="77">
        <f t="shared" si="5"/>
        <v>0</v>
      </c>
      <c r="BK16" s="77">
        <f t="shared" si="6"/>
        <v>0</v>
      </c>
      <c r="BL16" s="77">
        <f t="shared" si="7"/>
        <v>0</v>
      </c>
      <c r="BM16" s="77">
        <f t="shared" si="8"/>
        <v>0</v>
      </c>
      <c r="BN16" s="77">
        <f t="shared" si="9"/>
        <v>0</v>
      </c>
      <c r="BO16" s="77">
        <f t="shared" si="10"/>
        <v>0</v>
      </c>
      <c r="BP16" s="77">
        <f t="shared" si="11"/>
        <v>0</v>
      </c>
      <c r="BQ16" s="77">
        <f t="shared" si="12"/>
        <v>0</v>
      </c>
      <c r="BR16" s="157">
        <f t="shared" si="13"/>
        <v>0</v>
      </c>
      <c r="BS16" s="77">
        <f t="shared" si="14"/>
        <v>0</v>
      </c>
      <c r="BT16" s="77">
        <f t="shared" si="15"/>
        <v>0</v>
      </c>
      <c r="BU16" s="77">
        <f t="shared" si="16"/>
        <v>0</v>
      </c>
      <c r="BV16" s="77">
        <f t="shared" si="17"/>
        <v>0</v>
      </c>
      <c r="BW16" s="77">
        <f t="shared" si="18"/>
        <v>0</v>
      </c>
      <c r="BX16" s="77">
        <f t="shared" si="19"/>
        <v>0</v>
      </c>
      <c r="BY16" s="77">
        <f>IF(Info!$O$3="Q1",$BS16,IF(Info!$O$3="Q2",$BS16+$BT16,IF(Info!$O$3="Q3",$BS16+$BT16+$BU16,$BR16)))</f>
        <v>0</v>
      </c>
      <c r="BZ16" s="77">
        <f>IF(Info!$O$3="Q1",$BS16,IF(Info!$O$3="Q2",$BT16,IF(Info!$O$3="Q3",$BU16,$BV16)))</f>
        <v>0</v>
      </c>
      <c r="CA16" s="156"/>
    </row>
    <row r="17" spans="1:79" x14ac:dyDescent="0.3">
      <c r="A17" s="155"/>
      <c r="B17" s="291" t="s">
        <v>296</v>
      </c>
      <c r="C17" s="156"/>
      <c r="D17" s="157">
        <f t="shared" si="0"/>
        <v>0</v>
      </c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/>
      <c r="AP17" s="293"/>
      <c r="AQ17" s="293"/>
      <c r="AR17" s="293"/>
      <c r="AS17" s="293"/>
      <c r="AT17" s="293"/>
      <c r="AU17" s="293"/>
      <c r="AV17" s="293"/>
      <c r="AW17" s="293"/>
      <c r="AX17" s="293"/>
      <c r="AY17" s="293"/>
      <c r="AZ17" s="293"/>
      <c r="BA17" s="293"/>
      <c r="BB17" s="293"/>
      <c r="BC17" s="293"/>
      <c r="BD17" s="293"/>
      <c r="BE17" s="158"/>
      <c r="BF17" s="163">
        <f t="shared" si="1"/>
        <v>0</v>
      </c>
      <c r="BG17" s="77">
        <f t="shared" si="2"/>
        <v>0</v>
      </c>
      <c r="BH17" s="77">
        <f t="shared" si="3"/>
        <v>0</v>
      </c>
      <c r="BI17" s="77">
        <f t="shared" si="4"/>
        <v>0</v>
      </c>
      <c r="BJ17" s="77">
        <f t="shared" si="5"/>
        <v>0</v>
      </c>
      <c r="BK17" s="77">
        <f t="shared" si="6"/>
        <v>0</v>
      </c>
      <c r="BL17" s="77">
        <f t="shared" si="7"/>
        <v>0</v>
      </c>
      <c r="BM17" s="77">
        <f t="shared" si="8"/>
        <v>0</v>
      </c>
      <c r="BN17" s="77">
        <f t="shared" si="9"/>
        <v>0</v>
      </c>
      <c r="BO17" s="77">
        <f t="shared" si="10"/>
        <v>0</v>
      </c>
      <c r="BP17" s="77">
        <f t="shared" si="11"/>
        <v>0</v>
      </c>
      <c r="BQ17" s="77">
        <f t="shared" si="12"/>
        <v>0</v>
      </c>
      <c r="BR17" s="157">
        <f t="shared" si="13"/>
        <v>0</v>
      </c>
      <c r="BS17" s="77">
        <f t="shared" si="14"/>
        <v>0</v>
      </c>
      <c r="BT17" s="77">
        <f t="shared" si="15"/>
        <v>0</v>
      </c>
      <c r="BU17" s="77">
        <f t="shared" si="16"/>
        <v>0</v>
      </c>
      <c r="BV17" s="77">
        <f t="shared" si="17"/>
        <v>0</v>
      </c>
      <c r="BW17" s="77">
        <f t="shared" si="18"/>
        <v>0</v>
      </c>
      <c r="BX17" s="77">
        <f t="shared" si="19"/>
        <v>0</v>
      </c>
      <c r="BY17" s="77">
        <f>IF(Info!$O$3="Q1",$BS17,IF(Info!$O$3="Q2",$BS17+$BT17,IF(Info!$O$3="Q3",$BS17+$BT17+$BU17,$BR17)))</f>
        <v>0</v>
      </c>
      <c r="BZ17" s="77">
        <f>IF(Info!$O$3="Q1",$BS17,IF(Info!$O$3="Q2",$BT17,IF(Info!$O$3="Q3",$BU17,$BV17)))</f>
        <v>0</v>
      </c>
      <c r="CA17" s="156"/>
    </row>
    <row r="18" spans="1:79" x14ac:dyDescent="0.3">
      <c r="A18" s="155"/>
      <c r="B18" s="291" t="s">
        <v>297</v>
      </c>
      <c r="C18" s="156"/>
      <c r="D18" s="157">
        <f t="shared" si="0"/>
        <v>0</v>
      </c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3"/>
      <c r="AG18" s="293"/>
      <c r="AH18" s="293"/>
      <c r="AI18" s="293"/>
      <c r="AJ18" s="293"/>
      <c r="AK18" s="293"/>
      <c r="AL18" s="293"/>
      <c r="AM18" s="293"/>
      <c r="AN18" s="293"/>
      <c r="AO18" s="293"/>
      <c r="AP18" s="293"/>
      <c r="AQ18" s="293"/>
      <c r="AR18" s="293"/>
      <c r="AS18" s="293"/>
      <c r="AT18" s="293"/>
      <c r="AU18" s="293"/>
      <c r="AV18" s="293"/>
      <c r="AW18" s="293"/>
      <c r="AX18" s="293"/>
      <c r="AY18" s="293"/>
      <c r="AZ18" s="293"/>
      <c r="BA18" s="293"/>
      <c r="BB18" s="293"/>
      <c r="BC18" s="293"/>
      <c r="BD18" s="293"/>
      <c r="BE18" s="158"/>
      <c r="BF18" s="163">
        <f t="shared" si="1"/>
        <v>0</v>
      </c>
      <c r="BG18" s="77">
        <f t="shared" si="2"/>
        <v>0</v>
      </c>
      <c r="BH18" s="77">
        <f t="shared" si="3"/>
        <v>0</v>
      </c>
      <c r="BI18" s="77">
        <f t="shared" si="4"/>
        <v>0</v>
      </c>
      <c r="BJ18" s="77">
        <f t="shared" si="5"/>
        <v>0</v>
      </c>
      <c r="BK18" s="77">
        <f t="shared" si="6"/>
        <v>0</v>
      </c>
      <c r="BL18" s="77">
        <f t="shared" si="7"/>
        <v>0</v>
      </c>
      <c r="BM18" s="77">
        <f t="shared" si="8"/>
        <v>0</v>
      </c>
      <c r="BN18" s="77">
        <f t="shared" si="9"/>
        <v>0</v>
      </c>
      <c r="BO18" s="77">
        <f t="shared" si="10"/>
        <v>0</v>
      </c>
      <c r="BP18" s="77">
        <f t="shared" si="11"/>
        <v>0</v>
      </c>
      <c r="BQ18" s="77">
        <f t="shared" si="12"/>
        <v>0</v>
      </c>
      <c r="BR18" s="157">
        <f t="shared" si="13"/>
        <v>0</v>
      </c>
      <c r="BS18" s="77">
        <f t="shared" si="14"/>
        <v>0</v>
      </c>
      <c r="BT18" s="77">
        <f t="shared" si="15"/>
        <v>0</v>
      </c>
      <c r="BU18" s="77">
        <f t="shared" si="16"/>
        <v>0</v>
      </c>
      <c r="BV18" s="77">
        <f t="shared" si="17"/>
        <v>0</v>
      </c>
      <c r="BW18" s="77">
        <f t="shared" si="18"/>
        <v>0</v>
      </c>
      <c r="BX18" s="77">
        <f t="shared" si="19"/>
        <v>0</v>
      </c>
      <c r="BY18" s="77">
        <f>IF(Info!$O$3="Q1",$BS18,IF(Info!$O$3="Q2",$BS18+$BT18,IF(Info!$O$3="Q3",$BS18+$BT18+$BU18,$BR18)))</f>
        <v>0</v>
      </c>
      <c r="BZ18" s="77">
        <f>IF(Info!$O$3="Q1",$BS18,IF(Info!$O$3="Q2",$BT18,IF(Info!$O$3="Q3",$BU18,$BV18)))</f>
        <v>0</v>
      </c>
      <c r="CA18" s="156"/>
    </row>
    <row r="19" spans="1:79" x14ac:dyDescent="0.3">
      <c r="A19" s="155"/>
      <c r="B19" s="291" t="s">
        <v>298</v>
      </c>
      <c r="C19" s="156"/>
      <c r="D19" s="157">
        <f t="shared" si="0"/>
        <v>0</v>
      </c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293"/>
      <c r="AZ19" s="293"/>
      <c r="BA19" s="293"/>
      <c r="BB19" s="293"/>
      <c r="BC19" s="293"/>
      <c r="BD19" s="293"/>
      <c r="BE19" s="158"/>
      <c r="BF19" s="163">
        <f t="shared" si="1"/>
        <v>0</v>
      </c>
      <c r="BG19" s="77">
        <f t="shared" si="2"/>
        <v>0</v>
      </c>
      <c r="BH19" s="77">
        <f t="shared" si="3"/>
        <v>0</v>
      </c>
      <c r="BI19" s="77">
        <f t="shared" si="4"/>
        <v>0</v>
      </c>
      <c r="BJ19" s="77">
        <f t="shared" si="5"/>
        <v>0</v>
      </c>
      <c r="BK19" s="77">
        <f t="shared" si="6"/>
        <v>0</v>
      </c>
      <c r="BL19" s="77">
        <f t="shared" si="7"/>
        <v>0</v>
      </c>
      <c r="BM19" s="77">
        <f t="shared" si="8"/>
        <v>0</v>
      </c>
      <c r="BN19" s="77">
        <f t="shared" si="9"/>
        <v>0</v>
      </c>
      <c r="BO19" s="77">
        <f t="shared" si="10"/>
        <v>0</v>
      </c>
      <c r="BP19" s="77">
        <f t="shared" si="11"/>
        <v>0</v>
      </c>
      <c r="BQ19" s="77">
        <f t="shared" si="12"/>
        <v>0</v>
      </c>
      <c r="BR19" s="157">
        <f t="shared" si="13"/>
        <v>0</v>
      </c>
      <c r="BS19" s="77">
        <f t="shared" si="14"/>
        <v>0</v>
      </c>
      <c r="BT19" s="77">
        <f t="shared" si="15"/>
        <v>0</v>
      </c>
      <c r="BU19" s="77">
        <f t="shared" si="16"/>
        <v>0</v>
      </c>
      <c r="BV19" s="77">
        <f t="shared" si="17"/>
        <v>0</v>
      </c>
      <c r="BW19" s="77">
        <f t="shared" si="18"/>
        <v>0</v>
      </c>
      <c r="BX19" s="77">
        <f t="shared" si="19"/>
        <v>0</v>
      </c>
      <c r="BY19" s="77">
        <f>IF(Info!$O$3="Q1",$BS19,IF(Info!$O$3="Q2",$BS19+$BT19,IF(Info!$O$3="Q3",$BS19+$BT19+$BU19,$BR19)))</f>
        <v>0</v>
      </c>
      <c r="BZ19" s="77">
        <f>IF(Info!$O$3="Q1",$BS19,IF(Info!$O$3="Q2",$BT19,IF(Info!$O$3="Q3",$BU19,$BV19)))</f>
        <v>0</v>
      </c>
      <c r="CA19" s="156"/>
    </row>
    <row r="20" spans="1:79" x14ac:dyDescent="0.3">
      <c r="A20" s="155"/>
      <c r="B20" s="291" t="s">
        <v>299</v>
      </c>
      <c r="C20" s="156"/>
      <c r="D20" s="157">
        <f t="shared" si="0"/>
        <v>0</v>
      </c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  <c r="AH20" s="293"/>
      <c r="AI20" s="293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293"/>
      <c r="AZ20" s="293"/>
      <c r="BA20" s="293"/>
      <c r="BB20" s="293"/>
      <c r="BC20" s="293"/>
      <c r="BD20" s="293"/>
      <c r="BE20" s="158"/>
      <c r="BF20" s="163">
        <f t="shared" si="1"/>
        <v>0</v>
      </c>
      <c r="BG20" s="77">
        <f t="shared" si="2"/>
        <v>0</v>
      </c>
      <c r="BH20" s="77">
        <f t="shared" si="3"/>
        <v>0</v>
      </c>
      <c r="BI20" s="77">
        <f t="shared" si="4"/>
        <v>0</v>
      </c>
      <c r="BJ20" s="77">
        <f t="shared" si="5"/>
        <v>0</v>
      </c>
      <c r="BK20" s="77">
        <f t="shared" si="6"/>
        <v>0</v>
      </c>
      <c r="BL20" s="77">
        <f t="shared" si="7"/>
        <v>0</v>
      </c>
      <c r="BM20" s="77">
        <f t="shared" si="8"/>
        <v>0</v>
      </c>
      <c r="BN20" s="77">
        <f t="shared" si="9"/>
        <v>0</v>
      </c>
      <c r="BO20" s="77">
        <f t="shared" si="10"/>
        <v>0</v>
      </c>
      <c r="BP20" s="77">
        <f t="shared" si="11"/>
        <v>0</v>
      </c>
      <c r="BQ20" s="77">
        <f t="shared" si="12"/>
        <v>0</v>
      </c>
      <c r="BR20" s="157">
        <f t="shared" si="13"/>
        <v>0</v>
      </c>
      <c r="BS20" s="77">
        <f t="shared" si="14"/>
        <v>0</v>
      </c>
      <c r="BT20" s="77">
        <f t="shared" si="15"/>
        <v>0</v>
      </c>
      <c r="BU20" s="77">
        <f t="shared" si="16"/>
        <v>0</v>
      </c>
      <c r="BV20" s="77">
        <f t="shared" si="17"/>
        <v>0</v>
      </c>
      <c r="BW20" s="77">
        <f t="shared" si="18"/>
        <v>0</v>
      </c>
      <c r="BX20" s="77">
        <f t="shared" si="19"/>
        <v>0</v>
      </c>
      <c r="BY20" s="77">
        <f>IF(Info!$O$3="Q1",$BS20,IF(Info!$O$3="Q2",$BS20+$BT20,IF(Info!$O$3="Q3",$BS20+$BT20+$BU20,$BR20)))</f>
        <v>0</v>
      </c>
      <c r="BZ20" s="77">
        <f>IF(Info!$O$3="Q1",$BS20,IF(Info!$O$3="Q2",$BT20,IF(Info!$O$3="Q3",$BU20,$BV20)))</f>
        <v>0</v>
      </c>
      <c r="CA20" s="156"/>
    </row>
    <row r="21" spans="1:79" x14ac:dyDescent="0.3">
      <c r="A21" s="155"/>
      <c r="B21" s="291" t="s">
        <v>300</v>
      </c>
      <c r="C21" s="156"/>
      <c r="D21" s="157">
        <f t="shared" si="0"/>
        <v>0</v>
      </c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293"/>
      <c r="AZ21" s="293"/>
      <c r="BA21" s="293"/>
      <c r="BB21" s="293"/>
      <c r="BC21" s="293"/>
      <c r="BD21" s="293"/>
      <c r="BE21" s="158"/>
      <c r="BF21" s="163">
        <f t="shared" si="1"/>
        <v>0</v>
      </c>
      <c r="BG21" s="77">
        <f t="shared" si="2"/>
        <v>0</v>
      </c>
      <c r="BH21" s="77">
        <f t="shared" si="3"/>
        <v>0</v>
      </c>
      <c r="BI21" s="77">
        <f t="shared" si="4"/>
        <v>0</v>
      </c>
      <c r="BJ21" s="77">
        <f t="shared" si="5"/>
        <v>0</v>
      </c>
      <c r="BK21" s="77">
        <f t="shared" si="6"/>
        <v>0</v>
      </c>
      <c r="BL21" s="77">
        <f t="shared" si="7"/>
        <v>0</v>
      </c>
      <c r="BM21" s="77">
        <f t="shared" si="8"/>
        <v>0</v>
      </c>
      <c r="BN21" s="77">
        <f t="shared" si="9"/>
        <v>0</v>
      </c>
      <c r="BO21" s="77">
        <f t="shared" si="10"/>
        <v>0</v>
      </c>
      <c r="BP21" s="77">
        <f t="shared" si="11"/>
        <v>0</v>
      </c>
      <c r="BQ21" s="77">
        <f t="shared" si="12"/>
        <v>0</v>
      </c>
      <c r="BR21" s="157">
        <f t="shared" si="13"/>
        <v>0</v>
      </c>
      <c r="BS21" s="77">
        <f t="shared" si="14"/>
        <v>0</v>
      </c>
      <c r="BT21" s="77">
        <f t="shared" si="15"/>
        <v>0</v>
      </c>
      <c r="BU21" s="77">
        <f t="shared" si="16"/>
        <v>0</v>
      </c>
      <c r="BV21" s="77">
        <f t="shared" si="17"/>
        <v>0</v>
      </c>
      <c r="BW21" s="77">
        <f t="shared" si="18"/>
        <v>0</v>
      </c>
      <c r="BX21" s="77">
        <f t="shared" si="19"/>
        <v>0</v>
      </c>
      <c r="BY21" s="77">
        <f>IF(Info!$O$3="Q1",$BS21,IF(Info!$O$3="Q2",$BS21+$BT21,IF(Info!$O$3="Q3",$BS21+$BT21+$BU21,$BR21)))</f>
        <v>0</v>
      </c>
      <c r="BZ21" s="77">
        <f>IF(Info!$O$3="Q1",$BS21,IF(Info!$O$3="Q2",$BT21,IF(Info!$O$3="Q3",$BU21,$BV21)))</f>
        <v>0</v>
      </c>
      <c r="CA21" s="156"/>
    </row>
    <row r="22" spans="1:79" x14ac:dyDescent="0.3">
      <c r="A22" s="155"/>
      <c r="B22" s="291" t="s">
        <v>301</v>
      </c>
      <c r="C22" s="156"/>
      <c r="D22" s="157">
        <f t="shared" si="0"/>
        <v>0</v>
      </c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293"/>
      <c r="AG22" s="293"/>
      <c r="AH22" s="293"/>
      <c r="AI22" s="293"/>
      <c r="AJ22" s="293"/>
      <c r="AK22" s="293"/>
      <c r="AL22" s="293"/>
      <c r="AM22" s="293"/>
      <c r="AN22" s="293"/>
      <c r="AO22" s="293"/>
      <c r="AP22" s="293"/>
      <c r="AQ22" s="293"/>
      <c r="AR22" s="293"/>
      <c r="AS22" s="293"/>
      <c r="AT22" s="293"/>
      <c r="AU22" s="293"/>
      <c r="AV22" s="293"/>
      <c r="AW22" s="293"/>
      <c r="AX22" s="293"/>
      <c r="AY22" s="293"/>
      <c r="AZ22" s="293"/>
      <c r="BA22" s="293"/>
      <c r="BB22" s="293"/>
      <c r="BC22" s="293"/>
      <c r="BD22" s="293"/>
      <c r="BE22" s="158"/>
      <c r="BF22" s="163">
        <f t="shared" si="1"/>
        <v>0</v>
      </c>
      <c r="BG22" s="77">
        <f t="shared" si="2"/>
        <v>0</v>
      </c>
      <c r="BH22" s="77">
        <f t="shared" si="3"/>
        <v>0</v>
      </c>
      <c r="BI22" s="77">
        <f t="shared" si="4"/>
        <v>0</v>
      </c>
      <c r="BJ22" s="77">
        <f t="shared" si="5"/>
        <v>0</v>
      </c>
      <c r="BK22" s="77">
        <f t="shared" si="6"/>
        <v>0</v>
      </c>
      <c r="BL22" s="77">
        <f t="shared" si="7"/>
        <v>0</v>
      </c>
      <c r="BM22" s="77">
        <f t="shared" si="8"/>
        <v>0</v>
      </c>
      <c r="BN22" s="77">
        <f t="shared" si="9"/>
        <v>0</v>
      </c>
      <c r="BO22" s="77">
        <f t="shared" si="10"/>
        <v>0</v>
      </c>
      <c r="BP22" s="77">
        <f t="shared" si="11"/>
        <v>0</v>
      </c>
      <c r="BQ22" s="77">
        <f t="shared" si="12"/>
        <v>0</v>
      </c>
      <c r="BR22" s="157">
        <f t="shared" si="13"/>
        <v>0</v>
      </c>
      <c r="BS22" s="77">
        <f t="shared" si="14"/>
        <v>0</v>
      </c>
      <c r="BT22" s="77">
        <f t="shared" si="15"/>
        <v>0</v>
      </c>
      <c r="BU22" s="77">
        <f t="shared" si="16"/>
        <v>0</v>
      </c>
      <c r="BV22" s="77">
        <f t="shared" si="17"/>
        <v>0</v>
      </c>
      <c r="BW22" s="77">
        <f t="shared" si="18"/>
        <v>0</v>
      </c>
      <c r="BX22" s="77">
        <f t="shared" si="19"/>
        <v>0</v>
      </c>
      <c r="BY22" s="77">
        <f>IF(Info!$O$3="Q1",$BS22,IF(Info!$O$3="Q2",$BS22+$BT22,IF(Info!$O$3="Q3",$BS22+$BT22+$BU22,$BR22)))</f>
        <v>0</v>
      </c>
      <c r="BZ22" s="77">
        <f>IF(Info!$O$3="Q1",$BS22,IF(Info!$O$3="Q2",$BT22,IF(Info!$O$3="Q3",$BU22,$BV22)))</f>
        <v>0</v>
      </c>
      <c r="CA22" s="156"/>
    </row>
    <row r="23" spans="1:79" x14ac:dyDescent="0.3">
      <c r="A23" s="155"/>
      <c r="B23" s="291" t="s">
        <v>302</v>
      </c>
      <c r="C23" s="156"/>
      <c r="D23" s="157">
        <f t="shared" si="0"/>
        <v>0</v>
      </c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3"/>
      <c r="AQ23" s="293"/>
      <c r="AR23" s="293"/>
      <c r="AS23" s="293"/>
      <c r="AT23" s="293"/>
      <c r="AU23" s="293"/>
      <c r="AV23" s="293"/>
      <c r="AW23" s="293"/>
      <c r="AX23" s="293"/>
      <c r="AY23" s="293"/>
      <c r="AZ23" s="293"/>
      <c r="BA23" s="293"/>
      <c r="BB23" s="293"/>
      <c r="BC23" s="293"/>
      <c r="BD23" s="293"/>
      <c r="BE23" s="158"/>
      <c r="BF23" s="163">
        <f t="shared" si="1"/>
        <v>0</v>
      </c>
      <c r="BG23" s="77">
        <f t="shared" si="2"/>
        <v>0</v>
      </c>
      <c r="BH23" s="77">
        <f t="shared" si="3"/>
        <v>0</v>
      </c>
      <c r="BI23" s="77">
        <f t="shared" si="4"/>
        <v>0</v>
      </c>
      <c r="BJ23" s="77">
        <f t="shared" si="5"/>
        <v>0</v>
      </c>
      <c r="BK23" s="77">
        <f t="shared" si="6"/>
        <v>0</v>
      </c>
      <c r="BL23" s="77">
        <f t="shared" si="7"/>
        <v>0</v>
      </c>
      <c r="BM23" s="77">
        <f t="shared" si="8"/>
        <v>0</v>
      </c>
      <c r="BN23" s="77">
        <f t="shared" si="9"/>
        <v>0</v>
      </c>
      <c r="BO23" s="77">
        <f t="shared" si="10"/>
        <v>0</v>
      </c>
      <c r="BP23" s="77">
        <f t="shared" si="11"/>
        <v>0</v>
      </c>
      <c r="BQ23" s="77">
        <f t="shared" si="12"/>
        <v>0</v>
      </c>
      <c r="BR23" s="157">
        <f t="shared" si="13"/>
        <v>0</v>
      </c>
      <c r="BS23" s="77">
        <f t="shared" si="14"/>
        <v>0</v>
      </c>
      <c r="BT23" s="77">
        <f t="shared" si="15"/>
        <v>0</v>
      </c>
      <c r="BU23" s="77">
        <f t="shared" si="16"/>
        <v>0</v>
      </c>
      <c r="BV23" s="77">
        <f t="shared" si="17"/>
        <v>0</v>
      </c>
      <c r="BW23" s="77">
        <f t="shared" si="18"/>
        <v>0</v>
      </c>
      <c r="BX23" s="77">
        <f t="shared" si="19"/>
        <v>0</v>
      </c>
      <c r="BY23" s="77">
        <f>IF(Info!$O$3="Q1",$BS23,IF(Info!$O$3="Q2",$BS23+$BT23,IF(Info!$O$3="Q3",$BS23+$BT23+$BU23,$BR23)))</f>
        <v>0</v>
      </c>
      <c r="BZ23" s="77">
        <f>IF(Info!$O$3="Q1",$BS23,IF(Info!$O$3="Q2",$BT23,IF(Info!$O$3="Q3",$BU23,$BV23)))</f>
        <v>0</v>
      </c>
      <c r="CA23" s="156"/>
    </row>
    <row r="24" spans="1:79" x14ac:dyDescent="0.3">
      <c r="A24" s="155"/>
      <c r="B24" s="291" t="s">
        <v>303</v>
      </c>
      <c r="C24" s="156"/>
      <c r="D24" s="157">
        <f t="shared" si="0"/>
        <v>0</v>
      </c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/>
      <c r="AP24" s="293"/>
      <c r="AQ24" s="293"/>
      <c r="AR24" s="293"/>
      <c r="AS24" s="293"/>
      <c r="AT24" s="293"/>
      <c r="AU24" s="293"/>
      <c r="AV24" s="293"/>
      <c r="AW24" s="293"/>
      <c r="AX24" s="293"/>
      <c r="AY24" s="293"/>
      <c r="AZ24" s="293"/>
      <c r="BA24" s="293"/>
      <c r="BB24" s="293"/>
      <c r="BC24" s="293"/>
      <c r="BD24" s="293"/>
      <c r="BE24" s="158"/>
      <c r="BF24" s="163">
        <f t="shared" si="1"/>
        <v>0</v>
      </c>
      <c r="BG24" s="77">
        <f t="shared" si="2"/>
        <v>0</v>
      </c>
      <c r="BH24" s="77">
        <f t="shared" si="3"/>
        <v>0</v>
      </c>
      <c r="BI24" s="77">
        <f t="shared" si="4"/>
        <v>0</v>
      </c>
      <c r="BJ24" s="77">
        <f t="shared" si="5"/>
        <v>0</v>
      </c>
      <c r="BK24" s="77">
        <f t="shared" si="6"/>
        <v>0</v>
      </c>
      <c r="BL24" s="77">
        <f t="shared" si="7"/>
        <v>0</v>
      </c>
      <c r="BM24" s="77">
        <f t="shared" si="8"/>
        <v>0</v>
      </c>
      <c r="BN24" s="77">
        <f t="shared" si="9"/>
        <v>0</v>
      </c>
      <c r="BO24" s="77">
        <f t="shared" si="10"/>
        <v>0</v>
      </c>
      <c r="BP24" s="77">
        <f t="shared" si="11"/>
        <v>0</v>
      </c>
      <c r="BQ24" s="77">
        <f t="shared" si="12"/>
        <v>0</v>
      </c>
      <c r="BR24" s="157">
        <f t="shared" si="13"/>
        <v>0</v>
      </c>
      <c r="BS24" s="77">
        <f t="shared" si="14"/>
        <v>0</v>
      </c>
      <c r="BT24" s="77">
        <f t="shared" si="15"/>
        <v>0</v>
      </c>
      <c r="BU24" s="77">
        <f t="shared" si="16"/>
        <v>0</v>
      </c>
      <c r="BV24" s="77">
        <f t="shared" si="17"/>
        <v>0</v>
      </c>
      <c r="BW24" s="77">
        <f t="shared" si="18"/>
        <v>0</v>
      </c>
      <c r="BX24" s="77">
        <f t="shared" si="19"/>
        <v>0</v>
      </c>
      <c r="BY24" s="77">
        <f>IF(Info!$O$3="Q1",$BS24,IF(Info!$O$3="Q2",$BS24+$BT24,IF(Info!$O$3="Q3",$BS24+$BT24+$BU24,$BR24)))</f>
        <v>0</v>
      </c>
      <c r="BZ24" s="77">
        <f>IF(Info!$O$3="Q1",$BS24,IF(Info!$O$3="Q2",$BT24,IF(Info!$O$3="Q3",$BU24,$BV24)))</f>
        <v>0</v>
      </c>
      <c r="CA24" s="156"/>
    </row>
    <row r="25" spans="1:79" x14ac:dyDescent="0.3">
      <c r="A25" s="155"/>
      <c r="B25" s="291" t="s">
        <v>304</v>
      </c>
      <c r="C25" s="156"/>
      <c r="D25" s="157">
        <f t="shared" si="0"/>
        <v>0</v>
      </c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158"/>
      <c r="BF25" s="163">
        <f t="shared" si="1"/>
        <v>0</v>
      </c>
      <c r="BG25" s="77">
        <f t="shared" si="2"/>
        <v>0</v>
      </c>
      <c r="BH25" s="77">
        <f t="shared" si="3"/>
        <v>0</v>
      </c>
      <c r="BI25" s="77">
        <f t="shared" si="4"/>
        <v>0</v>
      </c>
      <c r="BJ25" s="77">
        <f t="shared" si="5"/>
        <v>0</v>
      </c>
      <c r="BK25" s="77">
        <f t="shared" si="6"/>
        <v>0</v>
      </c>
      <c r="BL25" s="77">
        <f t="shared" si="7"/>
        <v>0</v>
      </c>
      <c r="BM25" s="77">
        <f t="shared" si="8"/>
        <v>0</v>
      </c>
      <c r="BN25" s="77">
        <f t="shared" si="9"/>
        <v>0</v>
      </c>
      <c r="BO25" s="77">
        <f t="shared" si="10"/>
        <v>0</v>
      </c>
      <c r="BP25" s="77">
        <f t="shared" si="11"/>
        <v>0</v>
      </c>
      <c r="BQ25" s="77">
        <f t="shared" si="12"/>
        <v>0</v>
      </c>
      <c r="BR25" s="157">
        <f t="shared" si="13"/>
        <v>0</v>
      </c>
      <c r="BS25" s="77">
        <f t="shared" si="14"/>
        <v>0</v>
      </c>
      <c r="BT25" s="77">
        <f t="shared" si="15"/>
        <v>0</v>
      </c>
      <c r="BU25" s="77">
        <f t="shared" si="16"/>
        <v>0</v>
      </c>
      <c r="BV25" s="77">
        <f t="shared" si="17"/>
        <v>0</v>
      </c>
      <c r="BW25" s="77">
        <f t="shared" si="18"/>
        <v>0</v>
      </c>
      <c r="BX25" s="77">
        <f t="shared" si="19"/>
        <v>0</v>
      </c>
      <c r="BY25" s="77">
        <f>IF(Info!$O$3="Q1",$BS25,IF(Info!$O$3="Q2",$BS25+$BT25,IF(Info!$O$3="Q3",$BS25+$BT25+$BU25,$BR25)))</f>
        <v>0</v>
      </c>
      <c r="BZ25" s="77">
        <f>IF(Info!$O$3="Q1",$BS25,IF(Info!$O$3="Q2",$BT25,IF(Info!$O$3="Q3",$BU25,$BV25)))</f>
        <v>0</v>
      </c>
      <c r="CA25" s="156"/>
    </row>
    <row r="26" spans="1:79" x14ac:dyDescent="0.3">
      <c r="A26" s="155"/>
      <c r="B26" s="291" t="s">
        <v>305</v>
      </c>
      <c r="C26" s="156"/>
      <c r="D26" s="157">
        <f t="shared" si="0"/>
        <v>0</v>
      </c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158"/>
      <c r="BF26" s="163">
        <f t="shared" si="1"/>
        <v>0</v>
      </c>
      <c r="BG26" s="77">
        <f t="shared" si="2"/>
        <v>0</v>
      </c>
      <c r="BH26" s="77">
        <f t="shared" si="3"/>
        <v>0</v>
      </c>
      <c r="BI26" s="77">
        <f t="shared" si="4"/>
        <v>0</v>
      </c>
      <c r="BJ26" s="77">
        <f t="shared" si="5"/>
        <v>0</v>
      </c>
      <c r="BK26" s="77">
        <f t="shared" si="6"/>
        <v>0</v>
      </c>
      <c r="BL26" s="77">
        <f t="shared" si="7"/>
        <v>0</v>
      </c>
      <c r="BM26" s="77">
        <f t="shared" si="8"/>
        <v>0</v>
      </c>
      <c r="BN26" s="77">
        <f t="shared" si="9"/>
        <v>0</v>
      </c>
      <c r="BO26" s="77">
        <f t="shared" si="10"/>
        <v>0</v>
      </c>
      <c r="BP26" s="77">
        <f t="shared" si="11"/>
        <v>0</v>
      </c>
      <c r="BQ26" s="77">
        <f t="shared" si="12"/>
        <v>0</v>
      </c>
      <c r="BR26" s="157">
        <f t="shared" si="13"/>
        <v>0</v>
      </c>
      <c r="BS26" s="77">
        <f t="shared" si="14"/>
        <v>0</v>
      </c>
      <c r="BT26" s="77">
        <f t="shared" si="15"/>
        <v>0</v>
      </c>
      <c r="BU26" s="77">
        <f t="shared" si="16"/>
        <v>0</v>
      </c>
      <c r="BV26" s="77">
        <f t="shared" si="17"/>
        <v>0</v>
      </c>
      <c r="BW26" s="77">
        <f t="shared" si="18"/>
        <v>0</v>
      </c>
      <c r="BX26" s="77">
        <f t="shared" si="19"/>
        <v>0</v>
      </c>
      <c r="BY26" s="77">
        <f>IF(Info!$O$3="Q1",$BS26,IF(Info!$O$3="Q2",$BS26+$BT26,IF(Info!$O$3="Q3",$BS26+$BT26+$BU26,$BR26)))</f>
        <v>0</v>
      </c>
      <c r="BZ26" s="77">
        <f>IF(Info!$O$3="Q1",$BS26,IF(Info!$O$3="Q2",$BT26,IF(Info!$O$3="Q3",$BU26,$BV26)))</f>
        <v>0</v>
      </c>
      <c r="CA26" s="156"/>
    </row>
    <row r="27" spans="1:79" x14ac:dyDescent="0.3">
      <c r="A27" s="164"/>
      <c r="B27" s="160" t="s">
        <v>306</v>
      </c>
      <c r="C27" s="156"/>
      <c r="D27" s="157">
        <f t="shared" si="0"/>
        <v>0</v>
      </c>
      <c r="E27" s="161">
        <f t="shared" ref="E27:AJ27" si="24">SUM(E15:E26)</f>
        <v>0</v>
      </c>
      <c r="F27" s="161">
        <f t="shared" si="24"/>
        <v>0</v>
      </c>
      <c r="G27" s="161">
        <f t="shared" si="24"/>
        <v>0</v>
      </c>
      <c r="H27" s="161">
        <f t="shared" si="24"/>
        <v>0</v>
      </c>
      <c r="I27" s="161">
        <f t="shared" si="24"/>
        <v>0</v>
      </c>
      <c r="J27" s="161">
        <f t="shared" si="24"/>
        <v>0</v>
      </c>
      <c r="K27" s="161">
        <f t="shared" si="24"/>
        <v>0</v>
      </c>
      <c r="L27" s="161">
        <f t="shared" si="24"/>
        <v>0</v>
      </c>
      <c r="M27" s="161">
        <f t="shared" si="24"/>
        <v>0</v>
      </c>
      <c r="N27" s="161">
        <f t="shared" si="24"/>
        <v>0</v>
      </c>
      <c r="O27" s="161">
        <f t="shared" si="24"/>
        <v>0</v>
      </c>
      <c r="P27" s="161">
        <f t="shared" si="24"/>
        <v>0</v>
      </c>
      <c r="Q27" s="161">
        <f t="shared" si="24"/>
        <v>0</v>
      </c>
      <c r="R27" s="161">
        <f t="shared" si="24"/>
        <v>0</v>
      </c>
      <c r="S27" s="161">
        <f t="shared" si="24"/>
        <v>0</v>
      </c>
      <c r="T27" s="161">
        <f t="shared" si="24"/>
        <v>0</v>
      </c>
      <c r="U27" s="161">
        <f t="shared" si="24"/>
        <v>0</v>
      </c>
      <c r="V27" s="161">
        <f t="shared" si="24"/>
        <v>0</v>
      </c>
      <c r="W27" s="161">
        <f t="shared" si="24"/>
        <v>0</v>
      </c>
      <c r="X27" s="161">
        <f t="shared" si="24"/>
        <v>0</v>
      </c>
      <c r="Y27" s="161">
        <f t="shared" si="24"/>
        <v>0</v>
      </c>
      <c r="Z27" s="161">
        <f t="shared" si="24"/>
        <v>0</v>
      </c>
      <c r="AA27" s="161">
        <f t="shared" si="24"/>
        <v>0</v>
      </c>
      <c r="AB27" s="161">
        <f t="shared" si="24"/>
        <v>0</v>
      </c>
      <c r="AC27" s="161">
        <f t="shared" si="24"/>
        <v>0</v>
      </c>
      <c r="AD27" s="161">
        <f t="shared" si="24"/>
        <v>0</v>
      </c>
      <c r="AE27" s="161">
        <f t="shared" si="24"/>
        <v>0</v>
      </c>
      <c r="AF27" s="161">
        <f t="shared" si="24"/>
        <v>0</v>
      </c>
      <c r="AG27" s="161">
        <f t="shared" si="24"/>
        <v>0</v>
      </c>
      <c r="AH27" s="161">
        <f t="shared" si="24"/>
        <v>0</v>
      </c>
      <c r="AI27" s="161">
        <f t="shared" si="24"/>
        <v>0</v>
      </c>
      <c r="AJ27" s="161">
        <f t="shared" si="24"/>
        <v>0</v>
      </c>
      <c r="AK27" s="161">
        <f t="shared" ref="AK27:BP27" si="25">SUM(AK15:AK26)</f>
        <v>0</v>
      </c>
      <c r="AL27" s="161">
        <f t="shared" si="25"/>
        <v>0</v>
      </c>
      <c r="AM27" s="161">
        <f t="shared" si="25"/>
        <v>0</v>
      </c>
      <c r="AN27" s="161">
        <f t="shared" si="25"/>
        <v>0</v>
      </c>
      <c r="AO27" s="161">
        <f t="shared" si="25"/>
        <v>0</v>
      </c>
      <c r="AP27" s="161">
        <f t="shared" si="25"/>
        <v>0</v>
      </c>
      <c r="AQ27" s="161">
        <f t="shared" si="25"/>
        <v>0</v>
      </c>
      <c r="AR27" s="161">
        <f t="shared" si="25"/>
        <v>0</v>
      </c>
      <c r="AS27" s="161">
        <f t="shared" si="25"/>
        <v>0</v>
      </c>
      <c r="AT27" s="161">
        <f t="shared" si="25"/>
        <v>0</v>
      </c>
      <c r="AU27" s="161">
        <f t="shared" si="25"/>
        <v>0</v>
      </c>
      <c r="AV27" s="161">
        <f t="shared" si="25"/>
        <v>0</v>
      </c>
      <c r="AW27" s="161">
        <f t="shared" si="25"/>
        <v>0</v>
      </c>
      <c r="AX27" s="161">
        <f t="shared" si="25"/>
        <v>0</v>
      </c>
      <c r="AY27" s="161">
        <f t="shared" si="25"/>
        <v>0</v>
      </c>
      <c r="AZ27" s="161">
        <f t="shared" si="25"/>
        <v>0</v>
      </c>
      <c r="BA27" s="161">
        <f t="shared" si="25"/>
        <v>0</v>
      </c>
      <c r="BB27" s="161">
        <f t="shared" si="25"/>
        <v>0</v>
      </c>
      <c r="BC27" s="161">
        <f t="shared" si="25"/>
        <v>0</v>
      </c>
      <c r="BD27" s="161">
        <f t="shared" si="25"/>
        <v>0</v>
      </c>
      <c r="BE27" s="158"/>
      <c r="BF27" s="162">
        <f t="shared" si="1"/>
        <v>0</v>
      </c>
      <c r="BG27" s="157">
        <f t="shared" si="2"/>
        <v>0</v>
      </c>
      <c r="BH27" s="157">
        <f t="shared" si="3"/>
        <v>0</v>
      </c>
      <c r="BI27" s="157">
        <f t="shared" si="4"/>
        <v>0</v>
      </c>
      <c r="BJ27" s="157">
        <f t="shared" si="5"/>
        <v>0</v>
      </c>
      <c r="BK27" s="157">
        <f t="shared" si="6"/>
        <v>0</v>
      </c>
      <c r="BL27" s="157">
        <f t="shared" si="7"/>
        <v>0</v>
      </c>
      <c r="BM27" s="157">
        <f t="shared" si="8"/>
        <v>0</v>
      </c>
      <c r="BN27" s="157">
        <f t="shared" si="9"/>
        <v>0</v>
      </c>
      <c r="BO27" s="157">
        <f t="shared" si="10"/>
        <v>0</v>
      </c>
      <c r="BP27" s="157">
        <f t="shared" si="11"/>
        <v>0</v>
      </c>
      <c r="BQ27" s="157">
        <f t="shared" si="12"/>
        <v>0</v>
      </c>
      <c r="BR27" s="157">
        <f t="shared" si="13"/>
        <v>0</v>
      </c>
      <c r="BS27" s="157">
        <f t="shared" si="14"/>
        <v>0</v>
      </c>
      <c r="BT27" s="157">
        <f t="shared" si="15"/>
        <v>0</v>
      </c>
      <c r="BU27" s="157">
        <f t="shared" si="16"/>
        <v>0</v>
      </c>
      <c r="BV27" s="157">
        <f t="shared" si="17"/>
        <v>0</v>
      </c>
      <c r="BW27" s="157">
        <f t="shared" si="18"/>
        <v>0</v>
      </c>
      <c r="BX27" s="157">
        <f t="shared" si="19"/>
        <v>0</v>
      </c>
      <c r="BY27" s="157">
        <f>IF(Info!$O$3="Q1",$BS27,IF(Info!$O$3="Q2",$BS27+$BT27,IF(Info!$O$3="Q3",$BS27+$BT27+$BU27,$BR27)))</f>
        <v>0</v>
      </c>
      <c r="BZ27" s="157">
        <f>IF(Info!$O$3="Q1",$BS27,IF(Info!$O$3="Q2",$BT27,IF(Info!$O$3="Q3",$BU27,$BV27)))</f>
        <v>0</v>
      </c>
      <c r="CA27" s="156"/>
    </row>
    <row r="28" spans="1:79" x14ac:dyDescent="0.3">
      <c r="A28" s="164"/>
      <c r="B28" s="290" t="s">
        <v>307</v>
      </c>
      <c r="C28" s="156"/>
      <c r="D28" s="157">
        <f t="shared" si="0"/>
        <v>0</v>
      </c>
      <c r="E28" s="294">
        <f t="shared" ref="E28:AJ28" si="26">E27-E15</f>
        <v>0</v>
      </c>
      <c r="F28" s="294">
        <f t="shared" si="26"/>
        <v>0</v>
      </c>
      <c r="G28" s="294">
        <f t="shared" si="26"/>
        <v>0</v>
      </c>
      <c r="H28" s="294">
        <f t="shared" si="26"/>
        <v>0</v>
      </c>
      <c r="I28" s="294">
        <f t="shared" si="26"/>
        <v>0</v>
      </c>
      <c r="J28" s="294">
        <f t="shared" si="26"/>
        <v>0</v>
      </c>
      <c r="K28" s="294">
        <f t="shared" si="26"/>
        <v>0</v>
      </c>
      <c r="L28" s="294">
        <f t="shared" si="26"/>
        <v>0</v>
      </c>
      <c r="M28" s="294">
        <f t="shared" si="26"/>
        <v>0</v>
      </c>
      <c r="N28" s="294">
        <f t="shared" si="26"/>
        <v>0</v>
      </c>
      <c r="O28" s="294">
        <f t="shared" si="26"/>
        <v>0</v>
      </c>
      <c r="P28" s="294">
        <f t="shared" si="26"/>
        <v>0</v>
      </c>
      <c r="Q28" s="294">
        <f t="shared" si="26"/>
        <v>0</v>
      </c>
      <c r="R28" s="294">
        <f t="shared" si="26"/>
        <v>0</v>
      </c>
      <c r="S28" s="294">
        <f t="shared" si="26"/>
        <v>0</v>
      </c>
      <c r="T28" s="294">
        <f t="shared" si="26"/>
        <v>0</v>
      </c>
      <c r="U28" s="294">
        <f t="shared" si="26"/>
        <v>0</v>
      </c>
      <c r="V28" s="294">
        <f t="shared" si="26"/>
        <v>0</v>
      </c>
      <c r="W28" s="294">
        <f t="shared" si="26"/>
        <v>0</v>
      </c>
      <c r="X28" s="294">
        <f t="shared" si="26"/>
        <v>0</v>
      </c>
      <c r="Y28" s="294">
        <f t="shared" si="26"/>
        <v>0</v>
      </c>
      <c r="Z28" s="294">
        <f t="shared" si="26"/>
        <v>0</v>
      </c>
      <c r="AA28" s="294">
        <f t="shared" si="26"/>
        <v>0</v>
      </c>
      <c r="AB28" s="294">
        <f t="shared" si="26"/>
        <v>0</v>
      </c>
      <c r="AC28" s="294">
        <f t="shared" si="26"/>
        <v>0</v>
      </c>
      <c r="AD28" s="294">
        <f t="shared" si="26"/>
        <v>0</v>
      </c>
      <c r="AE28" s="294">
        <f t="shared" si="26"/>
        <v>0</v>
      </c>
      <c r="AF28" s="294">
        <f t="shared" si="26"/>
        <v>0</v>
      </c>
      <c r="AG28" s="294">
        <f t="shared" si="26"/>
        <v>0</v>
      </c>
      <c r="AH28" s="294">
        <f t="shared" si="26"/>
        <v>0</v>
      </c>
      <c r="AI28" s="294">
        <f t="shared" si="26"/>
        <v>0</v>
      </c>
      <c r="AJ28" s="294">
        <f t="shared" si="26"/>
        <v>0</v>
      </c>
      <c r="AK28" s="294">
        <f t="shared" ref="AK28:BP28" si="27">AK27-AK15</f>
        <v>0</v>
      </c>
      <c r="AL28" s="294">
        <f t="shared" si="27"/>
        <v>0</v>
      </c>
      <c r="AM28" s="294">
        <f t="shared" si="27"/>
        <v>0</v>
      </c>
      <c r="AN28" s="294">
        <f t="shared" si="27"/>
        <v>0</v>
      </c>
      <c r="AO28" s="294">
        <f t="shared" si="27"/>
        <v>0</v>
      </c>
      <c r="AP28" s="294">
        <f t="shared" si="27"/>
        <v>0</v>
      </c>
      <c r="AQ28" s="294">
        <f t="shared" si="27"/>
        <v>0</v>
      </c>
      <c r="AR28" s="294">
        <f t="shared" si="27"/>
        <v>0</v>
      </c>
      <c r="AS28" s="294">
        <f t="shared" si="27"/>
        <v>0</v>
      </c>
      <c r="AT28" s="294">
        <f t="shared" si="27"/>
        <v>0</v>
      </c>
      <c r="AU28" s="294">
        <f t="shared" si="27"/>
        <v>0</v>
      </c>
      <c r="AV28" s="294">
        <f t="shared" si="27"/>
        <v>0</v>
      </c>
      <c r="AW28" s="294">
        <f t="shared" si="27"/>
        <v>0</v>
      </c>
      <c r="AX28" s="294">
        <f t="shared" si="27"/>
        <v>0</v>
      </c>
      <c r="AY28" s="294">
        <f t="shared" si="27"/>
        <v>0</v>
      </c>
      <c r="AZ28" s="294">
        <f t="shared" si="27"/>
        <v>0</v>
      </c>
      <c r="BA28" s="294">
        <f t="shared" si="27"/>
        <v>0</v>
      </c>
      <c r="BB28" s="294">
        <f t="shared" si="27"/>
        <v>0</v>
      </c>
      <c r="BC28" s="294">
        <f t="shared" si="27"/>
        <v>0</v>
      </c>
      <c r="BD28" s="294">
        <f t="shared" si="27"/>
        <v>0</v>
      </c>
      <c r="BE28" s="158"/>
      <c r="BF28" s="162">
        <f t="shared" si="1"/>
        <v>0</v>
      </c>
      <c r="BG28" s="157">
        <f t="shared" si="2"/>
        <v>0</v>
      </c>
      <c r="BH28" s="157">
        <f t="shared" si="3"/>
        <v>0</v>
      </c>
      <c r="BI28" s="157">
        <f t="shared" si="4"/>
        <v>0</v>
      </c>
      <c r="BJ28" s="157">
        <f t="shared" si="5"/>
        <v>0</v>
      </c>
      <c r="BK28" s="157">
        <f t="shared" si="6"/>
        <v>0</v>
      </c>
      <c r="BL28" s="157">
        <f t="shared" si="7"/>
        <v>0</v>
      </c>
      <c r="BM28" s="157">
        <f t="shared" si="8"/>
        <v>0</v>
      </c>
      <c r="BN28" s="157">
        <f t="shared" si="9"/>
        <v>0</v>
      </c>
      <c r="BO28" s="157">
        <f t="shared" si="10"/>
        <v>0</v>
      </c>
      <c r="BP28" s="157">
        <f t="shared" si="11"/>
        <v>0</v>
      </c>
      <c r="BQ28" s="157">
        <f t="shared" si="12"/>
        <v>0</v>
      </c>
      <c r="BR28" s="157">
        <f t="shared" si="13"/>
        <v>0</v>
      </c>
      <c r="BS28" s="157">
        <f t="shared" si="14"/>
        <v>0</v>
      </c>
      <c r="BT28" s="157">
        <f t="shared" si="15"/>
        <v>0</v>
      </c>
      <c r="BU28" s="157">
        <f t="shared" si="16"/>
        <v>0</v>
      </c>
      <c r="BV28" s="157">
        <f t="shared" si="17"/>
        <v>0</v>
      </c>
      <c r="BW28" s="157">
        <f t="shared" si="18"/>
        <v>0</v>
      </c>
      <c r="BX28" s="157">
        <f t="shared" si="19"/>
        <v>0</v>
      </c>
      <c r="BY28" s="157">
        <f>IF(Info!$O$3="Q1",$BS28,IF(Info!$O$3="Q2",$BS28+$BT28,IF(Info!$O$3="Q3",$BS28+$BT28+$BU28,$BR28)))</f>
        <v>0</v>
      </c>
      <c r="BZ28" s="157">
        <f>IF(Info!$O$3="Q1",$BS28,IF(Info!$O$3="Q2",$BT28,IF(Info!$O$3="Q3",$BU28,$BV28)))</f>
        <v>0</v>
      </c>
      <c r="CA28" s="156"/>
    </row>
    <row r="29" spans="1:79" x14ac:dyDescent="0.3">
      <c r="A29" s="155"/>
      <c r="B29" s="291" t="s">
        <v>308</v>
      </c>
      <c r="C29" s="156"/>
      <c r="D29" s="157">
        <f t="shared" si="0"/>
        <v>0</v>
      </c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2"/>
      <c r="AY29" s="292"/>
      <c r="AZ29" s="292"/>
      <c r="BA29" s="292"/>
      <c r="BB29" s="292"/>
      <c r="BC29" s="292"/>
      <c r="BD29" s="292"/>
      <c r="BE29" s="158"/>
      <c r="BF29" s="163">
        <f t="shared" si="1"/>
        <v>0</v>
      </c>
      <c r="BG29" s="77">
        <f t="shared" si="2"/>
        <v>0</v>
      </c>
      <c r="BH29" s="77">
        <f t="shared" si="3"/>
        <v>0</v>
      </c>
      <c r="BI29" s="77">
        <f t="shared" si="4"/>
        <v>0</v>
      </c>
      <c r="BJ29" s="77">
        <f t="shared" si="5"/>
        <v>0</v>
      </c>
      <c r="BK29" s="77">
        <f t="shared" si="6"/>
        <v>0</v>
      </c>
      <c r="BL29" s="77">
        <f t="shared" si="7"/>
        <v>0</v>
      </c>
      <c r="BM29" s="77">
        <f t="shared" si="8"/>
        <v>0</v>
      </c>
      <c r="BN29" s="77">
        <f t="shared" si="9"/>
        <v>0</v>
      </c>
      <c r="BO29" s="77">
        <f t="shared" si="10"/>
        <v>0</v>
      </c>
      <c r="BP29" s="77">
        <f t="shared" si="11"/>
        <v>0</v>
      </c>
      <c r="BQ29" s="77">
        <f t="shared" si="12"/>
        <v>0</v>
      </c>
      <c r="BR29" s="157">
        <f t="shared" si="13"/>
        <v>0</v>
      </c>
      <c r="BS29" s="77">
        <f t="shared" si="14"/>
        <v>0</v>
      </c>
      <c r="BT29" s="77">
        <f t="shared" si="15"/>
        <v>0</v>
      </c>
      <c r="BU29" s="77">
        <f t="shared" si="16"/>
        <v>0</v>
      </c>
      <c r="BV29" s="77">
        <f t="shared" si="17"/>
        <v>0</v>
      </c>
      <c r="BW29" s="77">
        <f t="shared" si="18"/>
        <v>0</v>
      </c>
      <c r="BX29" s="77">
        <f t="shared" si="19"/>
        <v>0</v>
      </c>
      <c r="BY29" s="77">
        <f>IF(Info!$O$3="Q1",$BS29,IF(Info!$O$3="Q2",$BS29+$BT29,IF(Info!$O$3="Q3",$BS29+$BT29+$BU29,$BR29)))</f>
        <v>0</v>
      </c>
      <c r="BZ29" s="77">
        <f>IF(Info!$O$3="Q1",$BS29,IF(Info!$O$3="Q2",$BT29,IF(Info!$O$3="Q3",$BU29,$BV29)))</f>
        <v>0</v>
      </c>
      <c r="CA29" s="156"/>
    </row>
    <row r="30" spans="1:79" x14ac:dyDescent="0.3">
      <c r="A30" s="155"/>
      <c r="B30" s="291" t="s">
        <v>309</v>
      </c>
      <c r="C30" s="156"/>
      <c r="D30" s="157">
        <f t="shared" si="0"/>
        <v>0</v>
      </c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2"/>
      <c r="AQ30" s="292"/>
      <c r="AR30" s="292"/>
      <c r="AS30" s="292"/>
      <c r="AT30" s="292"/>
      <c r="AU30" s="292"/>
      <c r="AV30" s="292"/>
      <c r="AW30" s="292"/>
      <c r="AX30" s="292"/>
      <c r="AY30" s="292"/>
      <c r="AZ30" s="292"/>
      <c r="BA30" s="292"/>
      <c r="BB30" s="292"/>
      <c r="BC30" s="292"/>
      <c r="BD30" s="292"/>
      <c r="BE30" s="158"/>
      <c r="BF30" s="163">
        <f t="shared" si="1"/>
        <v>0</v>
      </c>
      <c r="BG30" s="77">
        <f t="shared" si="2"/>
        <v>0</v>
      </c>
      <c r="BH30" s="77">
        <f t="shared" si="3"/>
        <v>0</v>
      </c>
      <c r="BI30" s="77">
        <f t="shared" si="4"/>
        <v>0</v>
      </c>
      <c r="BJ30" s="77">
        <f t="shared" si="5"/>
        <v>0</v>
      </c>
      <c r="BK30" s="77">
        <f t="shared" si="6"/>
        <v>0</v>
      </c>
      <c r="BL30" s="77">
        <f t="shared" si="7"/>
        <v>0</v>
      </c>
      <c r="BM30" s="77">
        <f t="shared" si="8"/>
        <v>0</v>
      </c>
      <c r="BN30" s="77">
        <f t="shared" si="9"/>
        <v>0</v>
      </c>
      <c r="BO30" s="77">
        <f t="shared" si="10"/>
        <v>0</v>
      </c>
      <c r="BP30" s="77">
        <f t="shared" si="11"/>
        <v>0</v>
      </c>
      <c r="BQ30" s="77">
        <f t="shared" si="12"/>
        <v>0</v>
      </c>
      <c r="BR30" s="157">
        <f t="shared" si="13"/>
        <v>0</v>
      </c>
      <c r="BS30" s="77">
        <f t="shared" si="14"/>
        <v>0</v>
      </c>
      <c r="BT30" s="77">
        <f t="shared" si="15"/>
        <v>0</v>
      </c>
      <c r="BU30" s="77">
        <f t="shared" si="16"/>
        <v>0</v>
      </c>
      <c r="BV30" s="77">
        <f t="shared" si="17"/>
        <v>0</v>
      </c>
      <c r="BW30" s="77">
        <f t="shared" si="18"/>
        <v>0</v>
      </c>
      <c r="BX30" s="77">
        <f t="shared" si="19"/>
        <v>0</v>
      </c>
      <c r="BY30" s="77">
        <f>IF(Info!$O$3="Q1",$BS30,IF(Info!$O$3="Q2",$BS30+$BT30,IF(Info!$O$3="Q3",$BS30+$BT30+$BU30,$BR30)))</f>
        <v>0</v>
      </c>
      <c r="BZ30" s="77">
        <f>IF(Info!$O$3="Q1",$BS30,IF(Info!$O$3="Q2",$BT30,IF(Info!$O$3="Q3",$BU30,$BV30)))</f>
        <v>0</v>
      </c>
      <c r="CA30" s="156"/>
    </row>
    <row r="31" spans="1:79" x14ac:dyDescent="0.3">
      <c r="A31" s="155"/>
      <c r="B31" s="291" t="s">
        <v>310</v>
      </c>
      <c r="C31" s="156"/>
      <c r="D31" s="157">
        <f t="shared" si="0"/>
        <v>0</v>
      </c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292"/>
      <c r="AU31" s="292"/>
      <c r="AV31" s="292"/>
      <c r="AW31" s="292"/>
      <c r="AX31" s="292"/>
      <c r="AY31" s="292"/>
      <c r="AZ31" s="292"/>
      <c r="BA31" s="292"/>
      <c r="BB31" s="292"/>
      <c r="BC31" s="292"/>
      <c r="BD31" s="292"/>
      <c r="BE31" s="158"/>
      <c r="BF31" s="163">
        <f t="shared" si="1"/>
        <v>0</v>
      </c>
      <c r="BG31" s="77">
        <f t="shared" si="2"/>
        <v>0</v>
      </c>
      <c r="BH31" s="77">
        <f t="shared" si="3"/>
        <v>0</v>
      </c>
      <c r="BI31" s="77">
        <f t="shared" si="4"/>
        <v>0</v>
      </c>
      <c r="BJ31" s="77">
        <f t="shared" si="5"/>
        <v>0</v>
      </c>
      <c r="BK31" s="77">
        <f t="shared" si="6"/>
        <v>0</v>
      </c>
      <c r="BL31" s="77">
        <f t="shared" si="7"/>
        <v>0</v>
      </c>
      <c r="BM31" s="77">
        <f t="shared" si="8"/>
        <v>0</v>
      </c>
      <c r="BN31" s="77">
        <f t="shared" si="9"/>
        <v>0</v>
      </c>
      <c r="BO31" s="77">
        <f t="shared" si="10"/>
        <v>0</v>
      </c>
      <c r="BP31" s="77">
        <f t="shared" si="11"/>
        <v>0</v>
      </c>
      <c r="BQ31" s="77">
        <f t="shared" si="12"/>
        <v>0</v>
      </c>
      <c r="BR31" s="157">
        <f t="shared" si="13"/>
        <v>0</v>
      </c>
      <c r="BS31" s="77">
        <f t="shared" si="14"/>
        <v>0</v>
      </c>
      <c r="BT31" s="77">
        <f t="shared" si="15"/>
        <v>0</v>
      </c>
      <c r="BU31" s="77">
        <f t="shared" si="16"/>
        <v>0</v>
      </c>
      <c r="BV31" s="77">
        <f t="shared" si="17"/>
        <v>0</v>
      </c>
      <c r="BW31" s="77">
        <f t="shared" si="18"/>
        <v>0</v>
      </c>
      <c r="BX31" s="77">
        <f t="shared" si="19"/>
        <v>0</v>
      </c>
      <c r="BY31" s="77">
        <f>IF(Info!$O$3="Q1",$BS31,IF(Info!$O$3="Q2",$BS31+$BT31,IF(Info!$O$3="Q3",$BS31+$BT31+$BU31,$BR31)))</f>
        <v>0</v>
      </c>
      <c r="BZ31" s="77">
        <f>IF(Info!$O$3="Q1",$BS31,IF(Info!$O$3="Q2",$BT31,IF(Info!$O$3="Q3",$BU31,$BV31)))</f>
        <v>0</v>
      </c>
      <c r="CA31" s="156"/>
    </row>
    <row r="32" spans="1:79" x14ac:dyDescent="0.3">
      <c r="A32" s="155"/>
      <c r="B32" s="160" t="s">
        <v>311</v>
      </c>
      <c r="C32" s="156"/>
      <c r="D32" s="157">
        <f t="shared" si="0"/>
        <v>150592</v>
      </c>
      <c r="E32" s="161">
        <f>IF(E15=0,E6+E27-E29-E30-E31-E5,E27-E29-E30-E31-E5)</f>
        <v>2896</v>
      </c>
      <c r="F32" s="745">
        <f t="shared" ref="F32:AK32" si="28">IF(F15=0,F6+F27-F29-F30-F31-F5,E32+F15+F28-F29-F30-F31-F5)</f>
        <v>2896</v>
      </c>
      <c r="G32" s="745">
        <f t="shared" si="28"/>
        <v>2896</v>
      </c>
      <c r="H32" s="745">
        <f t="shared" si="28"/>
        <v>2896</v>
      </c>
      <c r="I32" s="745">
        <f t="shared" si="28"/>
        <v>2896</v>
      </c>
      <c r="J32" s="745">
        <f t="shared" si="28"/>
        <v>2896</v>
      </c>
      <c r="K32" s="745">
        <f t="shared" si="28"/>
        <v>2896</v>
      </c>
      <c r="L32" s="745">
        <f t="shared" si="28"/>
        <v>2896</v>
      </c>
      <c r="M32" s="745">
        <f t="shared" si="28"/>
        <v>2896</v>
      </c>
      <c r="N32" s="745">
        <f t="shared" si="28"/>
        <v>2896</v>
      </c>
      <c r="O32" s="745">
        <f t="shared" si="28"/>
        <v>2896</v>
      </c>
      <c r="P32" s="745">
        <f t="shared" si="28"/>
        <v>2896</v>
      </c>
      <c r="Q32" s="745">
        <f t="shared" si="28"/>
        <v>2896</v>
      </c>
      <c r="R32" s="745">
        <f t="shared" si="28"/>
        <v>2896</v>
      </c>
      <c r="S32" s="745">
        <f t="shared" si="28"/>
        <v>2896</v>
      </c>
      <c r="T32" s="745">
        <f t="shared" si="28"/>
        <v>2896</v>
      </c>
      <c r="U32" s="745">
        <f t="shared" si="28"/>
        <v>2896</v>
      </c>
      <c r="V32" s="745">
        <f t="shared" si="28"/>
        <v>2896</v>
      </c>
      <c r="W32" s="745">
        <f t="shared" si="28"/>
        <v>2896</v>
      </c>
      <c r="X32" s="745">
        <f t="shared" si="28"/>
        <v>2896</v>
      </c>
      <c r="Y32" s="745">
        <f t="shared" si="28"/>
        <v>2896</v>
      </c>
      <c r="Z32" s="745">
        <f t="shared" si="28"/>
        <v>2896</v>
      </c>
      <c r="AA32" s="745">
        <f t="shared" si="28"/>
        <v>2896</v>
      </c>
      <c r="AB32" s="745">
        <f t="shared" si="28"/>
        <v>2896</v>
      </c>
      <c r="AC32" s="745">
        <f t="shared" si="28"/>
        <v>2896</v>
      </c>
      <c r="AD32" s="745">
        <f t="shared" si="28"/>
        <v>2896</v>
      </c>
      <c r="AE32" s="745">
        <f t="shared" si="28"/>
        <v>2896</v>
      </c>
      <c r="AF32" s="745">
        <f t="shared" si="28"/>
        <v>2896</v>
      </c>
      <c r="AG32" s="745">
        <f t="shared" si="28"/>
        <v>2896</v>
      </c>
      <c r="AH32" s="745">
        <f t="shared" si="28"/>
        <v>2896</v>
      </c>
      <c r="AI32" s="745">
        <f t="shared" si="28"/>
        <v>2896</v>
      </c>
      <c r="AJ32" s="745">
        <f t="shared" si="28"/>
        <v>2896</v>
      </c>
      <c r="AK32" s="745">
        <f t="shared" si="28"/>
        <v>2896</v>
      </c>
      <c r="AL32" s="745">
        <f t="shared" ref="AL32:BQ32" si="29">IF(AL15=0,AL6+AL27-AL29-AL30-AL31-AL5,AK32+AL15+AL28-AL29-AL30-AL31-AL5)</f>
        <v>2896</v>
      </c>
      <c r="AM32" s="745">
        <f t="shared" si="29"/>
        <v>2896</v>
      </c>
      <c r="AN32" s="745">
        <f t="shared" si="29"/>
        <v>2896</v>
      </c>
      <c r="AO32" s="745">
        <f t="shared" si="29"/>
        <v>2896</v>
      </c>
      <c r="AP32" s="745">
        <f t="shared" si="29"/>
        <v>2896</v>
      </c>
      <c r="AQ32" s="745">
        <f t="shared" si="29"/>
        <v>2896</v>
      </c>
      <c r="AR32" s="745">
        <f t="shared" si="29"/>
        <v>2896</v>
      </c>
      <c r="AS32" s="745">
        <f t="shared" si="29"/>
        <v>2896</v>
      </c>
      <c r="AT32" s="745">
        <f t="shared" si="29"/>
        <v>2896</v>
      </c>
      <c r="AU32" s="745">
        <f t="shared" si="29"/>
        <v>2896</v>
      </c>
      <c r="AV32" s="745">
        <f t="shared" si="29"/>
        <v>2896</v>
      </c>
      <c r="AW32" s="745">
        <f t="shared" si="29"/>
        <v>2896</v>
      </c>
      <c r="AX32" s="745">
        <f t="shared" si="29"/>
        <v>2896</v>
      </c>
      <c r="AY32" s="745">
        <f t="shared" si="29"/>
        <v>2896</v>
      </c>
      <c r="AZ32" s="745">
        <f t="shared" si="29"/>
        <v>2896</v>
      </c>
      <c r="BA32" s="745">
        <f t="shared" si="29"/>
        <v>2896</v>
      </c>
      <c r="BB32" s="745">
        <f t="shared" si="29"/>
        <v>2896</v>
      </c>
      <c r="BC32" s="745">
        <f t="shared" si="29"/>
        <v>2896</v>
      </c>
      <c r="BD32" s="745">
        <f t="shared" si="29"/>
        <v>2896</v>
      </c>
      <c r="BE32" s="158"/>
      <c r="BF32" s="162">
        <f t="shared" si="1"/>
        <v>11584</v>
      </c>
      <c r="BG32" s="157">
        <f t="shared" si="2"/>
        <v>11584</v>
      </c>
      <c r="BH32" s="157">
        <f t="shared" si="3"/>
        <v>14480</v>
      </c>
      <c r="BI32" s="157">
        <f t="shared" si="4"/>
        <v>11584</v>
      </c>
      <c r="BJ32" s="157">
        <f t="shared" si="5"/>
        <v>11584</v>
      </c>
      <c r="BK32" s="157">
        <f t="shared" si="6"/>
        <v>14480</v>
      </c>
      <c r="BL32" s="157">
        <f t="shared" si="7"/>
        <v>11584</v>
      </c>
      <c r="BM32" s="157">
        <f t="shared" si="8"/>
        <v>11584</v>
      </c>
      <c r="BN32" s="157">
        <f t="shared" si="9"/>
        <v>14480</v>
      </c>
      <c r="BO32" s="157">
        <f t="shared" si="10"/>
        <v>11584</v>
      </c>
      <c r="BP32" s="157">
        <f t="shared" si="11"/>
        <v>11584</v>
      </c>
      <c r="BQ32" s="157">
        <f t="shared" si="12"/>
        <v>14480</v>
      </c>
      <c r="BR32" s="157">
        <f t="shared" si="13"/>
        <v>150592</v>
      </c>
      <c r="BS32" s="157">
        <f t="shared" si="14"/>
        <v>37648</v>
      </c>
      <c r="BT32" s="157">
        <f t="shared" si="15"/>
        <v>37648</v>
      </c>
      <c r="BU32" s="157">
        <f t="shared" si="16"/>
        <v>37648</v>
      </c>
      <c r="BV32" s="157">
        <f t="shared" si="17"/>
        <v>37648</v>
      </c>
      <c r="BW32" s="157">
        <f t="shared" si="18"/>
        <v>75296</v>
      </c>
      <c r="BX32" s="157">
        <f t="shared" si="19"/>
        <v>75296</v>
      </c>
      <c r="BY32" s="157">
        <f>IF(Info!$O$3="Q1",$BS32,IF(Info!$O$3="Q2",$BS32+$BT32,IF(Info!$O$3="Q3",$BS32+$BT32+$BU32,$BR32)))</f>
        <v>37648</v>
      </c>
      <c r="BZ32" s="157">
        <f>IF(Info!$O$3="Q1",$BS32,IF(Info!$O$3="Q2",$BT32,IF(Info!$O$3="Q3",$BU32,$BV32)))</f>
        <v>37648</v>
      </c>
      <c r="CA32" s="156"/>
    </row>
    <row r="33" spans="1:79" x14ac:dyDescent="0.3">
      <c r="A33" s="155"/>
      <c r="B33" s="291" t="s">
        <v>312</v>
      </c>
      <c r="C33" s="156"/>
      <c r="D33" s="157">
        <f t="shared" si="0"/>
        <v>0</v>
      </c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292"/>
      <c r="AL33" s="292"/>
      <c r="AM33" s="292"/>
      <c r="AN33" s="292"/>
      <c r="AO33" s="292"/>
      <c r="AP33" s="292"/>
      <c r="AQ33" s="292"/>
      <c r="AR33" s="292"/>
      <c r="AS33" s="292"/>
      <c r="AT33" s="292"/>
      <c r="AU33" s="292"/>
      <c r="AV33" s="292"/>
      <c r="AW33" s="292"/>
      <c r="AX33" s="292"/>
      <c r="AY33" s="292"/>
      <c r="AZ33" s="292"/>
      <c r="BA33" s="292"/>
      <c r="BB33" s="292"/>
      <c r="BC33" s="292"/>
      <c r="BD33" s="292"/>
      <c r="BE33" s="158"/>
      <c r="BF33" s="163">
        <f t="shared" si="1"/>
        <v>0</v>
      </c>
      <c r="BG33" s="77">
        <f t="shared" si="2"/>
        <v>0</v>
      </c>
      <c r="BH33" s="77">
        <f t="shared" si="3"/>
        <v>0</v>
      </c>
      <c r="BI33" s="77">
        <f t="shared" si="4"/>
        <v>0</v>
      </c>
      <c r="BJ33" s="77">
        <f t="shared" si="5"/>
        <v>0</v>
      </c>
      <c r="BK33" s="77">
        <f t="shared" si="6"/>
        <v>0</v>
      </c>
      <c r="BL33" s="77">
        <f t="shared" si="7"/>
        <v>0</v>
      </c>
      <c r="BM33" s="77">
        <f t="shared" si="8"/>
        <v>0</v>
      </c>
      <c r="BN33" s="77">
        <f t="shared" si="9"/>
        <v>0</v>
      </c>
      <c r="BO33" s="77">
        <f t="shared" si="10"/>
        <v>0</v>
      </c>
      <c r="BP33" s="77">
        <f t="shared" si="11"/>
        <v>0</v>
      </c>
      <c r="BQ33" s="77">
        <f t="shared" si="12"/>
        <v>0</v>
      </c>
      <c r="BR33" s="157">
        <f t="shared" si="13"/>
        <v>0</v>
      </c>
      <c r="BS33" s="77">
        <f t="shared" si="14"/>
        <v>0</v>
      </c>
      <c r="BT33" s="77">
        <f t="shared" si="15"/>
        <v>0</v>
      </c>
      <c r="BU33" s="77">
        <f t="shared" si="16"/>
        <v>0</v>
      </c>
      <c r="BV33" s="77">
        <f t="shared" si="17"/>
        <v>0</v>
      </c>
      <c r="BW33" s="77">
        <f t="shared" si="18"/>
        <v>0</v>
      </c>
      <c r="BX33" s="77">
        <f t="shared" si="19"/>
        <v>0</v>
      </c>
      <c r="BY33" s="77">
        <f>IF(Info!$O$3="Q1",$BS33,IF(Info!$O$3="Q2",$BS33+$BT33,IF(Info!$O$3="Q3",$BS33+$BT33+$BU33,$BR33)))</f>
        <v>0</v>
      </c>
      <c r="BZ33" s="77">
        <f>IF(Info!$O$3="Q1",$BS33,IF(Info!$O$3="Q2",$BT33,IF(Info!$O$3="Q3",$BU33,$BV33)))</f>
        <v>0</v>
      </c>
      <c r="CA33" s="156"/>
    </row>
    <row r="34" spans="1:79" x14ac:dyDescent="0.3">
      <c r="A34" s="164"/>
      <c r="B34" s="291" t="s">
        <v>313</v>
      </c>
      <c r="C34" s="156"/>
      <c r="D34" s="157">
        <f t="shared" si="0"/>
        <v>0</v>
      </c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  <c r="AO34" s="292"/>
      <c r="AP34" s="292"/>
      <c r="AQ34" s="292"/>
      <c r="AR34" s="292"/>
      <c r="AS34" s="292"/>
      <c r="AT34" s="292"/>
      <c r="AU34" s="292"/>
      <c r="AV34" s="292"/>
      <c r="AW34" s="292"/>
      <c r="AX34" s="292"/>
      <c r="AY34" s="292"/>
      <c r="AZ34" s="292"/>
      <c r="BA34" s="292"/>
      <c r="BB34" s="292"/>
      <c r="BC34" s="292"/>
      <c r="BD34" s="292"/>
      <c r="BE34" s="158"/>
      <c r="BF34" s="163">
        <f t="shared" si="1"/>
        <v>0</v>
      </c>
      <c r="BG34" s="77">
        <f t="shared" si="2"/>
        <v>0</v>
      </c>
      <c r="BH34" s="77">
        <f t="shared" si="3"/>
        <v>0</v>
      </c>
      <c r="BI34" s="77">
        <f t="shared" si="4"/>
        <v>0</v>
      </c>
      <c r="BJ34" s="77">
        <f t="shared" si="5"/>
        <v>0</v>
      </c>
      <c r="BK34" s="77">
        <f t="shared" si="6"/>
        <v>0</v>
      </c>
      <c r="BL34" s="77">
        <f t="shared" si="7"/>
        <v>0</v>
      </c>
      <c r="BM34" s="77">
        <f t="shared" si="8"/>
        <v>0</v>
      </c>
      <c r="BN34" s="77">
        <f t="shared" si="9"/>
        <v>0</v>
      </c>
      <c r="BO34" s="77">
        <f t="shared" si="10"/>
        <v>0</v>
      </c>
      <c r="BP34" s="77">
        <f t="shared" si="11"/>
        <v>0</v>
      </c>
      <c r="BQ34" s="77">
        <f t="shared" si="12"/>
        <v>0</v>
      </c>
      <c r="BR34" s="157">
        <f t="shared" si="13"/>
        <v>0</v>
      </c>
      <c r="BS34" s="77">
        <f t="shared" si="14"/>
        <v>0</v>
      </c>
      <c r="BT34" s="77">
        <f t="shared" si="15"/>
        <v>0</v>
      </c>
      <c r="BU34" s="77">
        <f t="shared" si="16"/>
        <v>0</v>
      </c>
      <c r="BV34" s="77">
        <f t="shared" si="17"/>
        <v>0</v>
      </c>
      <c r="BW34" s="77">
        <f t="shared" si="18"/>
        <v>0</v>
      </c>
      <c r="BX34" s="77">
        <f t="shared" si="19"/>
        <v>0</v>
      </c>
      <c r="BY34" s="77">
        <f>IF(Info!$O$3="Q1",$BS34,IF(Info!$O$3="Q2",$BS34+$BT34,IF(Info!$O$3="Q3",$BS34+$BT34+$BU34,$BR34)))</f>
        <v>0</v>
      </c>
      <c r="BZ34" s="77">
        <f>IF(Info!$O$3="Q1",$BS34,IF(Info!$O$3="Q2",$BT34,IF(Info!$O$3="Q3",$BU34,$BV34)))</f>
        <v>0</v>
      </c>
      <c r="CA34" s="156"/>
    </row>
    <row r="35" spans="1:79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</row>
    <row r="36" spans="1:79" x14ac:dyDescent="0.3">
      <c r="A36" s="155"/>
      <c r="B36" s="291" t="s">
        <v>314</v>
      </c>
      <c r="C36" s="166"/>
      <c r="D36" s="167">
        <f t="shared" ref="D36:D52" si="30">SUM(E36:BD36)</f>
        <v>0</v>
      </c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158"/>
      <c r="BF36" s="168">
        <f t="shared" ref="BF36:BF51" si="31">SUM(E36:H36)</f>
        <v>0</v>
      </c>
      <c r="BG36" s="169">
        <f t="shared" ref="BG36:BG51" si="32">SUM(I36:L36)</f>
        <v>0</v>
      </c>
      <c r="BH36" s="169">
        <f t="shared" ref="BH36:BH51" si="33">SUM(M36:Q36)</f>
        <v>0</v>
      </c>
      <c r="BI36" s="169">
        <f t="shared" ref="BI36:BI51" si="34">SUM(R36:U36)</f>
        <v>0</v>
      </c>
      <c r="BJ36" s="169">
        <f t="shared" ref="BJ36:BJ51" si="35">SUM(V36:Y36)</f>
        <v>0</v>
      </c>
      <c r="BK36" s="169">
        <f t="shared" ref="BK36:BK51" si="36">SUM(Z36:AD36)</f>
        <v>0</v>
      </c>
      <c r="BL36" s="169">
        <f t="shared" ref="BL36:BL51" si="37">SUM(AE36:AH36)</f>
        <v>0</v>
      </c>
      <c r="BM36" s="169">
        <f t="shared" ref="BM36:BM51" si="38">SUM(AI36:AL36)</f>
        <v>0</v>
      </c>
      <c r="BN36" s="169">
        <f t="shared" ref="BN36:BN51" si="39">SUM(AM36:AQ36)</f>
        <v>0</v>
      </c>
      <c r="BO36" s="169">
        <f t="shared" ref="BO36:BO51" si="40">SUM(AR36:AU36)</f>
        <v>0</v>
      </c>
      <c r="BP36" s="169">
        <f t="shared" ref="BP36:BP51" si="41">SUM(AV36:AY36)</f>
        <v>0</v>
      </c>
      <c r="BQ36" s="169">
        <f t="shared" ref="BQ36:BQ51" si="42">SUM(AZ36:BD36)</f>
        <v>0</v>
      </c>
      <c r="BR36" s="167">
        <f t="shared" ref="BR36:BR51" si="43">SUM(BF36:BQ36)</f>
        <v>0</v>
      </c>
      <c r="BS36" s="169">
        <f t="shared" ref="BS36:BS51" si="44">SUM(BF36:BH36)</f>
        <v>0</v>
      </c>
      <c r="BT36" s="169">
        <f t="shared" ref="BT36:BT51" si="45">SUM(BI36:BK36)</f>
        <v>0</v>
      </c>
      <c r="BU36" s="169">
        <f t="shared" ref="BU36:BU51" si="46">SUM(BL36:BN36)</f>
        <v>0</v>
      </c>
      <c r="BV36" s="169">
        <f t="shared" ref="BV36:BV51" si="47">SUM(BO36:BQ36)</f>
        <v>0</v>
      </c>
      <c r="BW36" s="169">
        <f t="shared" ref="BW36:BW51" si="48">SUM(BF36:BK36)</f>
        <v>0</v>
      </c>
      <c r="BX36" s="169">
        <f t="shared" ref="BX36:BX51" si="49">SUM(BL36:BQ36)</f>
        <v>0</v>
      </c>
      <c r="BY36" s="169">
        <f>IF(Info!$O$3="Q1",$BS36,IF(Info!$O$3="Q2",$BS36+$BT36,IF(Info!$O$3="Q3",$BS36+$BT36+$BU36,$BR36)))</f>
        <v>0</v>
      </c>
      <c r="BZ36" s="169">
        <f>IF(Info!$O$3="Q1",$BS36,IF(Info!$O$3="Q2",$BT36,IF(Info!$O$3="Q3",$BU36,$BV36)))</f>
        <v>0</v>
      </c>
      <c r="CA36" s="156"/>
    </row>
    <row r="37" spans="1:79" x14ac:dyDescent="0.3">
      <c r="A37" s="155"/>
      <c r="B37" s="291" t="s">
        <v>206</v>
      </c>
      <c r="C37" s="166"/>
      <c r="D37" s="157">
        <f t="shared" si="30"/>
        <v>0</v>
      </c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158"/>
      <c r="BF37" s="163">
        <f t="shared" si="31"/>
        <v>0</v>
      </c>
      <c r="BG37" s="77">
        <f t="shared" si="32"/>
        <v>0</v>
      </c>
      <c r="BH37" s="77">
        <f t="shared" si="33"/>
        <v>0</v>
      </c>
      <c r="BI37" s="77">
        <f t="shared" si="34"/>
        <v>0</v>
      </c>
      <c r="BJ37" s="77">
        <f t="shared" si="35"/>
        <v>0</v>
      </c>
      <c r="BK37" s="77">
        <f t="shared" si="36"/>
        <v>0</v>
      </c>
      <c r="BL37" s="77">
        <f t="shared" si="37"/>
        <v>0</v>
      </c>
      <c r="BM37" s="77">
        <f t="shared" si="38"/>
        <v>0</v>
      </c>
      <c r="BN37" s="77">
        <f t="shared" si="39"/>
        <v>0</v>
      </c>
      <c r="BO37" s="77">
        <f t="shared" si="40"/>
        <v>0</v>
      </c>
      <c r="BP37" s="77">
        <f t="shared" si="41"/>
        <v>0</v>
      </c>
      <c r="BQ37" s="77">
        <f t="shared" si="42"/>
        <v>0</v>
      </c>
      <c r="BR37" s="157">
        <f t="shared" si="43"/>
        <v>0</v>
      </c>
      <c r="BS37" s="77">
        <f t="shared" si="44"/>
        <v>0</v>
      </c>
      <c r="BT37" s="77">
        <f t="shared" si="45"/>
        <v>0</v>
      </c>
      <c r="BU37" s="77">
        <f t="shared" si="46"/>
        <v>0</v>
      </c>
      <c r="BV37" s="77">
        <f t="shared" si="47"/>
        <v>0</v>
      </c>
      <c r="BW37" s="77">
        <f t="shared" si="48"/>
        <v>0</v>
      </c>
      <c r="BX37" s="77">
        <f t="shared" si="49"/>
        <v>0</v>
      </c>
      <c r="BY37" s="77">
        <f>IF(Info!$O$3="Q1",$BS37,IF(Info!$O$3="Q2",$BS37+$BT37,IF(Info!$O$3="Q3",$BS37+$BT37+$BU37,$BR37)))</f>
        <v>0</v>
      </c>
      <c r="BZ37" s="77">
        <f>IF(Info!$O$3="Q1",$BS37,IF(Info!$O$3="Q2",$BT37,IF(Info!$O$3="Q3",$BU37,$BV37)))</f>
        <v>0</v>
      </c>
      <c r="CA37" s="156"/>
    </row>
    <row r="38" spans="1:79" x14ac:dyDescent="0.3">
      <c r="A38" s="155"/>
      <c r="B38" s="291" t="s">
        <v>209</v>
      </c>
      <c r="C38" s="166"/>
      <c r="D38" s="157">
        <f t="shared" si="30"/>
        <v>0</v>
      </c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158"/>
      <c r="BF38" s="163">
        <f t="shared" si="31"/>
        <v>0</v>
      </c>
      <c r="BG38" s="77">
        <f t="shared" si="32"/>
        <v>0</v>
      </c>
      <c r="BH38" s="77">
        <f t="shared" si="33"/>
        <v>0</v>
      </c>
      <c r="BI38" s="77">
        <f t="shared" si="34"/>
        <v>0</v>
      </c>
      <c r="BJ38" s="77">
        <f t="shared" si="35"/>
        <v>0</v>
      </c>
      <c r="BK38" s="77">
        <f t="shared" si="36"/>
        <v>0</v>
      </c>
      <c r="BL38" s="77">
        <f t="shared" si="37"/>
        <v>0</v>
      </c>
      <c r="BM38" s="77">
        <f t="shared" si="38"/>
        <v>0</v>
      </c>
      <c r="BN38" s="77">
        <f t="shared" si="39"/>
        <v>0</v>
      </c>
      <c r="BO38" s="77">
        <f t="shared" si="40"/>
        <v>0</v>
      </c>
      <c r="BP38" s="77">
        <f t="shared" si="41"/>
        <v>0</v>
      </c>
      <c r="BQ38" s="77">
        <f t="shared" si="42"/>
        <v>0</v>
      </c>
      <c r="BR38" s="157">
        <f t="shared" si="43"/>
        <v>0</v>
      </c>
      <c r="BS38" s="77">
        <f t="shared" si="44"/>
        <v>0</v>
      </c>
      <c r="BT38" s="77">
        <f t="shared" si="45"/>
        <v>0</v>
      </c>
      <c r="BU38" s="77">
        <f t="shared" si="46"/>
        <v>0</v>
      </c>
      <c r="BV38" s="77">
        <f t="shared" si="47"/>
        <v>0</v>
      </c>
      <c r="BW38" s="77">
        <f t="shared" si="48"/>
        <v>0</v>
      </c>
      <c r="BX38" s="77">
        <f t="shared" si="49"/>
        <v>0</v>
      </c>
      <c r="BY38" s="77">
        <f>IF(Info!$O$3="Q1",$BS38,IF(Info!$O$3="Q2",$BS38+$BT38,IF(Info!$O$3="Q3",$BS38+$BT38+$BU38,$BR38)))</f>
        <v>0</v>
      </c>
      <c r="BZ38" s="77">
        <f>IF(Info!$O$3="Q1",$BS38,IF(Info!$O$3="Q2",$BT38,IF(Info!$O$3="Q3",$BU38,$BV38)))</f>
        <v>0</v>
      </c>
      <c r="CA38" s="156"/>
    </row>
    <row r="39" spans="1:79" x14ac:dyDescent="0.3">
      <c r="A39" s="155"/>
      <c r="B39" s="291" t="s">
        <v>213</v>
      </c>
      <c r="C39" s="166"/>
      <c r="D39" s="157">
        <f t="shared" si="30"/>
        <v>0</v>
      </c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158"/>
      <c r="BF39" s="163">
        <f t="shared" si="31"/>
        <v>0</v>
      </c>
      <c r="BG39" s="77">
        <f t="shared" si="32"/>
        <v>0</v>
      </c>
      <c r="BH39" s="77">
        <f t="shared" si="33"/>
        <v>0</v>
      </c>
      <c r="BI39" s="77">
        <f t="shared" si="34"/>
        <v>0</v>
      </c>
      <c r="BJ39" s="77">
        <f t="shared" si="35"/>
        <v>0</v>
      </c>
      <c r="BK39" s="77">
        <f t="shared" si="36"/>
        <v>0</v>
      </c>
      <c r="BL39" s="77">
        <f t="shared" si="37"/>
        <v>0</v>
      </c>
      <c r="BM39" s="77">
        <f t="shared" si="38"/>
        <v>0</v>
      </c>
      <c r="BN39" s="77">
        <f t="shared" si="39"/>
        <v>0</v>
      </c>
      <c r="BO39" s="77">
        <f t="shared" si="40"/>
        <v>0</v>
      </c>
      <c r="BP39" s="77">
        <f t="shared" si="41"/>
        <v>0</v>
      </c>
      <c r="BQ39" s="77">
        <f t="shared" si="42"/>
        <v>0</v>
      </c>
      <c r="BR39" s="157">
        <f t="shared" si="43"/>
        <v>0</v>
      </c>
      <c r="BS39" s="77">
        <f t="shared" si="44"/>
        <v>0</v>
      </c>
      <c r="BT39" s="77">
        <f t="shared" si="45"/>
        <v>0</v>
      </c>
      <c r="BU39" s="77">
        <f t="shared" si="46"/>
        <v>0</v>
      </c>
      <c r="BV39" s="77">
        <f t="shared" si="47"/>
        <v>0</v>
      </c>
      <c r="BW39" s="77">
        <f t="shared" si="48"/>
        <v>0</v>
      </c>
      <c r="BX39" s="77">
        <f t="shared" si="49"/>
        <v>0</v>
      </c>
      <c r="BY39" s="77">
        <f>IF(Info!$O$3="Q1",$BS39,IF(Info!$O$3="Q2",$BS39+$BT39,IF(Info!$O$3="Q3",$BS39+$BT39+$BU39,$BR39)))</f>
        <v>0</v>
      </c>
      <c r="BZ39" s="77">
        <f>IF(Info!$O$3="Q1",$BS39,IF(Info!$O$3="Q2",$BT39,IF(Info!$O$3="Q3",$BU39,$BV39)))</f>
        <v>0</v>
      </c>
      <c r="CA39" s="156"/>
    </row>
    <row r="40" spans="1:79" x14ac:dyDescent="0.3">
      <c r="A40" s="155"/>
      <c r="B40" s="291" t="s">
        <v>217</v>
      </c>
      <c r="C40" s="166"/>
      <c r="D40" s="157">
        <f t="shared" si="30"/>
        <v>0</v>
      </c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158"/>
      <c r="BF40" s="163">
        <f t="shared" si="31"/>
        <v>0</v>
      </c>
      <c r="BG40" s="77">
        <f t="shared" si="32"/>
        <v>0</v>
      </c>
      <c r="BH40" s="77">
        <f t="shared" si="33"/>
        <v>0</v>
      </c>
      <c r="BI40" s="77">
        <f t="shared" si="34"/>
        <v>0</v>
      </c>
      <c r="BJ40" s="77">
        <f t="shared" si="35"/>
        <v>0</v>
      </c>
      <c r="BK40" s="77">
        <f t="shared" si="36"/>
        <v>0</v>
      </c>
      <c r="BL40" s="77">
        <f t="shared" si="37"/>
        <v>0</v>
      </c>
      <c r="BM40" s="77">
        <f t="shared" si="38"/>
        <v>0</v>
      </c>
      <c r="BN40" s="77">
        <f t="shared" si="39"/>
        <v>0</v>
      </c>
      <c r="BO40" s="77">
        <f t="shared" si="40"/>
        <v>0</v>
      </c>
      <c r="BP40" s="77">
        <f t="shared" si="41"/>
        <v>0</v>
      </c>
      <c r="BQ40" s="77">
        <f t="shared" si="42"/>
        <v>0</v>
      </c>
      <c r="BR40" s="157">
        <f t="shared" si="43"/>
        <v>0</v>
      </c>
      <c r="BS40" s="77">
        <f t="shared" si="44"/>
        <v>0</v>
      </c>
      <c r="BT40" s="77">
        <f t="shared" si="45"/>
        <v>0</v>
      </c>
      <c r="BU40" s="77">
        <f t="shared" si="46"/>
        <v>0</v>
      </c>
      <c r="BV40" s="77">
        <f t="shared" si="47"/>
        <v>0</v>
      </c>
      <c r="BW40" s="77">
        <f t="shared" si="48"/>
        <v>0</v>
      </c>
      <c r="BX40" s="77">
        <f t="shared" si="49"/>
        <v>0</v>
      </c>
      <c r="BY40" s="77">
        <f>IF(Info!$O$3="Q1",$BS40,IF(Info!$O$3="Q2",$BS40+$BT40,IF(Info!$O$3="Q3",$BS40+$BT40+$BU40,$BR40)))</f>
        <v>0</v>
      </c>
      <c r="BZ40" s="77">
        <f>IF(Info!$O$3="Q1",$BS40,IF(Info!$O$3="Q2",$BT40,IF(Info!$O$3="Q3",$BU40,$BV40)))</f>
        <v>0</v>
      </c>
      <c r="CA40" s="156"/>
    </row>
    <row r="41" spans="1:79" x14ac:dyDescent="0.3">
      <c r="A41" s="155"/>
      <c r="B41" s="291" t="s">
        <v>219</v>
      </c>
      <c r="C41" s="166"/>
      <c r="D41" s="157">
        <f t="shared" si="30"/>
        <v>0</v>
      </c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158"/>
      <c r="BF41" s="163">
        <f t="shared" si="31"/>
        <v>0</v>
      </c>
      <c r="BG41" s="77">
        <f t="shared" si="32"/>
        <v>0</v>
      </c>
      <c r="BH41" s="77">
        <f t="shared" si="33"/>
        <v>0</v>
      </c>
      <c r="BI41" s="77">
        <f t="shared" si="34"/>
        <v>0</v>
      </c>
      <c r="BJ41" s="77">
        <f t="shared" si="35"/>
        <v>0</v>
      </c>
      <c r="BK41" s="77">
        <f t="shared" si="36"/>
        <v>0</v>
      </c>
      <c r="BL41" s="77">
        <f t="shared" si="37"/>
        <v>0</v>
      </c>
      <c r="BM41" s="77">
        <f t="shared" si="38"/>
        <v>0</v>
      </c>
      <c r="BN41" s="77">
        <f t="shared" si="39"/>
        <v>0</v>
      </c>
      <c r="BO41" s="77">
        <f t="shared" si="40"/>
        <v>0</v>
      </c>
      <c r="BP41" s="77">
        <f t="shared" si="41"/>
        <v>0</v>
      </c>
      <c r="BQ41" s="77">
        <f t="shared" si="42"/>
        <v>0</v>
      </c>
      <c r="BR41" s="157">
        <f t="shared" si="43"/>
        <v>0</v>
      </c>
      <c r="BS41" s="77">
        <f t="shared" si="44"/>
        <v>0</v>
      </c>
      <c r="BT41" s="77">
        <f t="shared" si="45"/>
        <v>0</v>
      </c>
      <c r="BU41" s="77">
        <f t="shared" si="46"/>
        <v>0</v>
      </c>
      <c r="BV41" s="77">
        <f t="shared" si="47"/>
        <v>0</v>
      </c>
      <c r="BW41" s="77">
        <f t="shared" si="48"/>
        <v>0</v>
      </c>
      <c r="BX41" s="77">
        <f t="shared" si="49"/>
        <v>0</v>
      </c>
      <c r="BY41" s="77">
        <f>IF(Info!$O$3="Q1",$BS41,IF(Info!$O$3="Q2",$BS41+$BT41,IF(Info!$O$3="Q3",$BS41+$BT41+$BU41,$BR41)))</f>
        <v>0</v>
      </c>
      <c r="BZ41" s="77">
        <f>IF(Info!$O$3="Q1",$BS41,IF(Info!$O$3="Q2",$BT41,IF(Info!$O$3="Q3",$BU41,$BV41)))</f>
        <v>0</v>
      </c>
      <c r="CA41" s="156"/>
    </row>
    <row r="42" spans="1:79" x14ac:dyDescent="0.3">
      <c r="A42" s="155"/>
      <c r="B42" s="291" t="s">
        <v>222</v>
      </c>
      <c r="C42" s="166"/>
      <c r="D42" s="157">
        <f t="shared" si="30"/>
        <v>0</v>
      </c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158"/>
      <c r="BF42" s="163">
        <f t="shared" si="31"/>
        <v>0</v>
      </c>
      <c r="BG42" s="77">
        <f t="shared" si="32"/>
        <v>0</v>
      </c>
      <c r="BH42" s="77">
        <f t="shared" si="33"/>
        <v>0</v>
      </c>
      <c r="BI42" s="77">
        <f t="shared" si="34"/>
        <v>0</v>
      </c>
      <c r="BJ42" s="77">
        <f t="shared" si="35"/>
        <v>0</v>
      </c>
      <c r="BK42" s="77">
        <f t="shared" si="36"/>
        <v>0</v>
      </c>
      <c r="BL42" s="77">
        <f t="shared" si="37"/>
        <v>0</v>
      </c>
      <c r="BM42" s="77">
        <f t="shared" si="38"/>
        <v>0</v>
      </c>
      <c r="BN42" s="77">
        <f t="shared" si="39"/>
        <v>0</v>
      </c>
      <c r="BO42" s="77">
        <f t="shared" si="40"/>
        <v>0</v>
      </c>
      <c r="BP42" s="77">
        <f t="shared" si="41"/>
        <v>0</v>
      </c>
      <c r="BQ42" s="77">
        <f t="shared" si="42"/>
        <v>0</v>
      </c>
      <c r="BR42" s="157">
        <f t="shared" si="43"/>
        <v>0</v>
      </c>
      <c r="BS42" s="77">
        <f t="shared" si="44"/>
        <v>0</v>
      </c>
      <c r="BT42" s="77">
        <f t="shared" si="45"/>
        <v>0</v>
      </c>
      <c r="BU42" s="77">
        <f t="shared" si="46"/>
        <v>0</v>
      </c>
      <c r="BV42" s="77">
        <f t="shared" si="47"/>
        <v>0</v>
      </c>
      <c r="BW42" s="77">
        <f t="shared" si="48"/>
        <v>0</v>
      </c>
      <c r="BX42" s="77">
        <f t="shared" si="49"/>
        <v>0</v>
      </c>
      <c r="BY42" s="77">
        <f>IF(Info!$O$3="Q1",$BS42,IF(Info!$O$3="Q2",$BS42+$BT42,IF(Info!$O$3="Q3",$BS42+$BT42+$BU42,$BR42)))</f>
        <v>0</v>
      </c>
      <c r="BZ42" s="77">
        <f>IF(Info!$O$3="Q1",$BS42,IF(Info!$O$3="Q2",$BT42,IF(Info!$O$3="Q3",$BU42,$BV42)))</f>
        <v>0</v>
      </c>
      <c r="CA42" s="156"/>
    </row>
    <row r="43" spans="1:79" x14ac:dyDescent="0.3">
      <c r="A43" s="155"/>
      <c r="B43" s="291" t="s">
        <v>225</v>
      </c>
      <c r="C43" s="166"/>
      <c r="D43" s="157">
        <f t="shared" si="30"/>
        <v>0</v>
      </c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158"/>
      <c r="BF43" s="163">
        <f t="shared" si="31"/>
        <v>0</v>
      </c>
      <c r="BG43" s="77">
        <f t="shared" si="32"/>
        <v>0</v>
      </c>
      <c r="BH43" s="77">
        <f t="shared" si="33"/>
        <v>0</v>
      </c>
      <c r="BI43" s="77">
        <f t="shared" si="34"/>
        <v>0</v>
      </c>
      <c r="BJ43" s="77">
        <f t="shared" si="35"/>
        <v>0</v>
      </c>
      <c r="BK43" s="77">
        <f t="shared" si="36"/>
        <v>0</v>
      </c>
      <c r="BL43" s="77">
        <f t="shared" si="37"/>
        <v>0</v>
      </c>
      <c r="BM43" s="77">
        <f t="shared" si="38"/>
        <v>0</v>
      </c>
      <c r="BN43" s="77">
        <f t="shared" si="39"/>
        <v>0</v>
      </c>
      <c r="BO43" s="77">
        <f t="shared" si="40"/>
        <v>0</v>
      </c>
      <c r="BP43" s="77">
        <f t="shared" si="41"/>
        <v>0</v>
      </c>
      <c r="BQ43" s="77">
        <f t="shared" si="42"/>
        <v>0</v>
      </c>
      <c r="BR43" s="157">
        <f t="shared" si="43"/>
        <v>0</v>
      </c>
      <c r="BS43" s="77">
        <f t="shared" si="44"/>
        <v>0</v>
      </c>
      <c r="BT43" s="77">
        <f t="shared" si="45"/>
        <v>0</v>
      </c>
      <c r="BU43" s="77">
        <f t="shared" si="46"/>
        <v>0</v>
      </c>
      <c r="BV43" s="77">
        <f t="shared" si="47"/>
        <v>0</v>
      </c>
      <c r="BW43" s="77">
        <f t="shared" si="48"/>
        <v>0</v>
      </c>
      <c r="BX43" s="77">
        <f t="shared" si="49"/>
        <v>0</v>
      </c>
      <c r="BY43" s="77">
        <f>IF(Info!$O$3="Q1",$BS43,IF(Info!$O$3="Q2",$BS43+$BT43,IF(Info!$O$3="Q3",$BS43+$BT43+$BU43,$BR43)))</f>
        <v>0</v>
      </c>
      <c r="BZ43" s="77">
        <f>IF(Info!$O$3="Q1",$BS43,IF(Info!$O$3="Q2",$BT43,IF(Info!$O$3="Q3",$BU43,$BV43)))</f>
        <v>0</v>
      </c>
      <c r="CA43" s="156"/>
    </row>
    <row r="44" spans="1:79" x14ac:dyDescent="0.3">
      <c r="A44" s="155"/>
      <c r="B44" s="291" t="s">
        <v>227</v>
      </c>
      <c r="C44" s="166"/>
      <c r="D44" s="157">
        <f t="shared" si="30"/>
        <v>0</v>
      </c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158"/>
      <c r="BF44" s="163">
        <f t="shared" si="31"/>
        <v>0</v>
      </c>
      <c r="BG44" s="77">
        <f t="shared" si="32"/>
        <v>0</v>
      </c>
      <c r="BH44" s="77">
        <f t="shared" si="33"/>
        <v>0</v>
      </c>
      <c r="BI44" s="77">
        <f t="shared" si="34"/>
        <v>0</v>
      </c>
      <c r="BJ44" s="77">
        <f t="shared" si="35"/>
        <v>0</v>
      </c>
      <c r="BK44" s="77">
        <f t="shared" si="36"/>
        <v>0</v>
      </c>
      <c r="BL44" s="77">
        <f t="shared" si="37"/>
        <v>0</v>
      </c>
      <c r="BM44" s="77">
        <f t="shared" si="38"/>
        <v>0</v>
      </c>
      <c r="BN44" s="77">
        <f t="shared" si="39"/>
        <v>0</v>
      </c>
      <c r="BO44" s="77">
        <f t="shared" si="40"/>
        <v>0</v>
      </c>
      <c r="BP44" s="77">
        <f t="shared" si="41"/>
        <v>0</v>
      </c>
      <c r="BQ44" s="77">
        <f t="shared" si="42"/>
        <v>0</v>
      </c>
      <c r="BR44" s="157">
        <f t="shared" si="43"/>
        <v>0</v>
      </c>
      <c r="BS44" s="77">
        <f t="shared" si="44"/>
        <v>0</v>
      </c>
      <c r="BT44" s="77">
        <f t="shared" si="45"/>
        <v>0</v>
      </c>
      <c r="BU44" s="77">
        <f t="shared" si="46"/>
        <v>0</v>
      </c>
      <c r="BV44" s="77">
        <f t="shared" si="47"/>
        <v>0</v>
      </c>
      <c r="BW44" s="77">
        <f t="shared" si="48"/>
        <v>0</v>
      </c>
      <c r="BX44" s="77">
        <f t="shared" si="49"/>
        <v>0</v>
      </c>
      <c r="BY44" s="77">
        <f>IF(Info!$O$3="Q1",$BS44,IF(Info!$O$3="Q2",$BS44+$BT44,IF(Info!$O$3="Q3",$BS44+$BT44+$BU44,$BR44)))</f>
        <v>0</v>
      </c>
      <c r="BZ44" s="77">
        <f>IF(Info!$O$3="Q1",$BS44,IF(Info!$O$3="Q2",$BT44,IF(Info!$O$3="Q3",$BU44,$BV44)))</f>
        <v>0</v>
      </c>
      <c r="CA44" s="156"/>
    </row>
    <row r="45" spans="1:79" x14ac:dyDescent="0.3">
      <c r="A45" s="155"/>
      <c r="B45" s="291" t="s">
        <v>229</v>
      </c>
      <c r="C45" s="166"/>
      <c r="D45" s="157">
        <f t="shared" si="30"/>
        <v>0</v>
      </c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158"/>
      <c r="BF45" s="163">
        <f t="shared" si="31"/>
        <v>0</v>
      </c>
      <c r="BG45" s="77">
        <f t="shared" si="32"/>
        <v>0</v>
      </c>
      <c r="BH45" s="77">
        <f t="shared" si="33"/>
        <v>0</v>
      </c>
      <c r="BI45" s="77">
        <f t="shared" si="34"/>
        <v>0</v>
      </c>
      <c r="BJ45" s="77">
        <f t="shared" si="35"/>
        <v>0</v>
      </c>
      <c r="BK45" s="77">
        <f t="shared" si="36"/>
        <v>0</v>
      </c>
      <c r="BL45" s="77">
        <f t="shared" si="37"/>
        <v>0</v>
      </c>
      <c r="BM45" s="77">
        <f t="shared" si="38"/>
        <v>0</v>
      </c>
      <c r="BN45" s="77">
        <f t="shared" si="39"/>
        <v>0</v>
      </c>
      <c r="BO45" s="77">
        <f t="shared" si="40"/>
        <v>0</v>
      </c>
      <c r="BP45" s="77">
        <f t="shared" si="41"/>
        <v>0</v>
      </c>
      <c r="BQ45" s="77">
        <f t="shared" si="42"/>
        <v>0</v>
      </c>
      <c r="BR45" s="157">
        <f t="shared" si="43"/>
        <v>0</v>
      </c>
      <c r="BS45" s="77">
        <f t="shared" si="44"/>
        <v>0</v>
      </c>
      <c r="BT45" s="77">
        <f t="shared" si="45"/>
        <v>0</v>
      </c>
      <c r="BU45" s="77">
        <f t="shared" si="46"/>
        <v>0</v>
      </c>
      <c r="BV45" s="77">
        <f t="shared" si="47"/>
        <v>0</v>
      </c>
      <c r="BW45" s="77">
        <f t="shared" si="48"/>
        <v>0</v>
      </c>
      <c r="BX45" s="77">
        <f t="shared" si="49"/>
        <v>0</v>
      </c>
      <c r="BY45" s="77">
        <f>IF(Info!$O$3="Q1",$BS45,IF(Info!$O$3="Q2",$BS45+$BT45,IF(Info!$O$3="Q3",$BS45+$BT45+$BU45,$BR45)))</f>
        <v>0</v>
      </c>
      <c r="BZ45" s="77">
        <f>IF(Info!$O$3="Q1",$BS45,IF(Info!$O$3="Q2",$BT45,IF(Info!$O$3="Q3",$BU45,$BV45)))</f>
        <v>0</v>
      </c>
      <c r="CA45" s="156"/>
    </row>
    <row r="46" spans="1:79" x14ac:dyDescent="0.3">
      <c r="A46" s="155"/>
      <c r="B46" s="291" t="s">
        <v>232</v>
      </c>
      <c r="C46" s="166"/>
      <c r="D46" s="157">
        <f t="shared" si="30"/>
        <v>0</v>
      </c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158"/>
      <c r="BF46" s="163">
        <f t="shared" si="31"/>
        <v>0</v>
      </c>
      <c r="BG46" s="77">
        <f t="shared" si="32"/>
        <v>0</v>
      </c>
      <c r="BH46" s="77">
        <f t="shared" si="33"/>
        <v>0</v>
      </c>
      <c r="BI46" s="77">
        <f t="shared" si="34"/>
        <v>0</v>
      </c>
      <c r="BJ46" s="77">
        <f t="shared" si="35"/>
        <v>0</v>
      </c>
      <c r="BK46" s="77">
        <f t="shared" si="36"/>
        <v>0</v>
      </c>
      <c r="BL46" s="77">
        <f t="shared" si="37"/>
        <v>0</v>
      </c>
      <c r="BM46" s="77">
        <f t="shared" si="38"/>
        <v>0</v>
      </c>
      <c r="BN46" s="77">
        <f t="shared" si="39"/>
        <v>0</v>
      </c>
      <c r="BO46" s="77">
        <f t="shared" si="40"/>
        <v>0</v>
      </c>
      <c r="BP46" s="77">
        <f t="shared" si="41"/>
        <v>0</v>
      </c>
      <c r="BQ46" s="77">
        <f t="shared" si="42"/>
        <v>0</v>
      </c>
      <c r="BR46" s="157">
        <f t="shared" si="43"/>
        <v>0</v>
      </c>
      <c r="BS46" s="77">
        <f t="shared" si="44"/>
        <v>0</v>
      </c>
      <c r="BT46" s="77">
        <f t="shared" si="45"/>
        <v>0</v>
      </c>
      <c r="BU46" s="77">
        <f t="shared" si="46"/>
        <v>0</v>
      </c>
      <c r="BV46" s="77">
        <f t="shared" si="47"/>
        <v>0</v>
      </c>
      <c r="BW46" s="77">
        <f t="shared" si="48"/>
        <v>0</v>
      </c>
      <c r="BX46" s="77">
        <f t="shared" si="49"/>
        <v>0</v>
      </c>
      <c r="BY46" s="77">
        <f>IF(Info!$O$3="Q1",$BS46,IF(Info!$O$3="Q2",$BS46+$BT46,IF(Info!$O$3="Q3",$BS46+$BT46+$BU46,$BR46)))</f>
        <v>0</v>
      </c>
      <c r="BZ46" s="77">
        <f>IF(Info!$O$3="Q1",$BS46,IF(Info!$O$3="Q2",$BT46,IF(Info!$O$3="Q3",$BU46,$BV46)))</f>
        <v>0</v>
      </c>
      <c r="CA46" s="156"/>
    </row>
    <row r="47" spans="1:79" x14ac:dyDescent="0.3">
      <c r="A47" s="155"/>
      <c r="B47" s="160" t="s">
        <v>315</v>
      </c>
      <c r="C47" s="166"/>
      <c r="D47" s="157">
        <f t="shared" si="30"/>
        <v>0</v>
      </c>
      <c r="E47" s="161">
        <f t="shared" ref="E47:AJ47" si="50">SUM(E37:E46)</f>
        <v>0</v>
      </c>
      <c r="F47" s="161">
        <f t="shared" si="50"/>
        <v>0</v>
      </c>
      <c r="G47" s="161">
        <f t="shared" si="50"/>
        <v>0</v>
      </c>
      <c r="H47" s="161">
        <f t="shared" si="50"/>
        <v>0</v>
      </c>
      <c r="I47" s="161">
        <f t="shared" si="50"/>
        <v>0</v>
      </c>
      <c r="J47" s="161">
        <f t="shared" si="50"/>
        <v>0</v>
      </c>
      <c r="K47" s="161">
        <f t="shared" si="50"/>
        <v>0</v>
      </c>
      <c r="L47" s="161">
        <f t="shared" si="50"/>
        <v>0</v>
      </c>
      <c r="M47" s="161">
        <f t="shared" si="50"/>
        <v>0</v>
      </c>
      <c r="N47" s="161">
        <f t="shared" si="50"/>
        <v>0</v>
      </c>
      <c r="O47" s="161">
        <f t="shared" si="50"/>
        <v>0</v>
      </c>
      <c r="P47" s="161">
        <f t="shared" si="50"/>
        <v>0</v>
      </c>
      <c r="Q47" s="161">
        <f t="shared" si="50"/>
        <v>0</v>
      </c>
      <c r="R47" s="161">
        <f t="shared" si="50"/>
        <v>0</v>
      </c>
      <c r="S47" s="161">
        <f t="shared" si="50"/>
        <v>0</v>
      </c>
      <c r="T47" s="161">
        <f t="shared" si="50"/>
        <v>0</v>
      </c>
      <c r="U47" s="161">
        <f t="shared" si="50"/>
        <v>0</v>
      </c>
      <c r="V47" s="161">
        <f t="shared" si="50"/>
        <v>0</v>
      </c>
      <c r="W47" s="161">
        <f t="shared" si="50"/>
        <v>0</v>
      </c>
      <c r="X47" s="161">
        <f t="shared" si="50"/>
        <v>0</v>
      </c>
      <c r="Y47" s="161">
        <f t="shared" si="50"/>
        <v>0</v>
      </c>
      <c r="Z47" s="161">
        <f t="shared" si="50"/>
        <v>0</v>
      </c>
      <c r="AA47" s="161">
        <f t="shared" si="50"/>
        <v>0</v>
      </c>
      <c r="AB47" s="161">
        <f t="shared" si="50"/>
        <v>0</v>
      </c>
      <c r="AC47" s="161">
        <f t="shared" si="50"/>
        <v>0</v>
      </c>
      <c r="AD47" s="161">
        <f t="shared" si="50"/>
        <v>0</v>
      </c>
      <c r="AE47" s="161">
        <f t="shared" si="50"/>
        <v>0</v>
      </c>
      <c r="AF47" s="161">
        <f t="shared" si="50"/>
        <v>0</v>
      </c>
      <c r="AG47" s="161">
        <f t="shared" si="50"/>
        <v>0</v>
      </c>
      <c r="AH47" s="161">
        <f t="shared" si="50"/>
        <v>0</v>
      </c>
      <c r="AI47" s="161">
        <f t="shared" si="50"/>
        <v>0</v>
      </c>
      <c r="AJ47" s="161">
        <f t="shared" si="50"/>
        <v>0</v>
      </c>
      <c r="AK47" s="161">
        <f t="shared" ref="AK47:BP47" si="51">SUM(AK37:AK46)</f>
        <v>0</v>
      </c>
      <c r="AL47" s="161">
        <f t="shared" si="51"/>
        <v>0</v>
      </c>
      <c r="AM47" s="161">
        <f t="shared" si="51"/>
        <v>0</v>
      </c>
      <c r="AN47" s="161">
        <f t="shared" si="51"/>
        <v>0</v>
      </c>
      <c r="AO47" s="161">
        <f t="shared" si="51"/>
        <v>0</v>
      </c>
      <c r="AP47" s="161">
        <f t="shared" si="51"/>
        <v>0</v>
      </c>
      <c r="AQ47" s="161">
        <f t="shared" si="51"/>
        <v>0</v>
      </c>
      <c r="AR47" s="161">
        <f t="shared" si="51"/>
        <v>0</v>
      </c>
      <c r="AS47" s="161">
        <f t="shared" si="51"/>
        <v>0</v>
      </c>
      <c r="AT47" s="161">
        <f t="shared" si="51"/>
        <v>0</v>
      </c>
      <c r="AU47" s="161">
        <f t="shared" si="51"/>
        <v>0</v>
      </c>
      <c r="AV47" s="161">
        <f t="shared" si="51"/>
        <v>0</v>
      </c>
      <c r="AW47" s="161">
        <f t="shared" si="51"/>
        <v>0</v>
      </c>
      <c r="AX47" s="161">
        <f t="shared" si="51"/>
        <v>0</v>
      </c>
      <c r="AY47" s="161">
        <f t="shared" si="51"/>
        <v>0</v>
      </c>
      <c r="AZ47" s="161">
        <f t="shared" si="51"/>
        <v>0</v>
      </c>
      <c r="BA47" s="161">
        <f t="shared" si="51"/>
        <v>0</v>
      </c>
      <c r="BB47" s="161">
        <f t="shared" si="51"/>
        <v>0</v>
      </c>
      <c r="BC47" s="161">
        <f t="shared" si="51"/>
        <v>0</v>
      </c>
      <c r="BD47" s="161">
        <f t="shared" si="51"/>
        <v>0</v>
      </c>
      <c r="BE47" s="158"/>
      <c r="BF47" s="162">
        <f t="shared" si="31"/>
        <v>0</v>
      </c>
      <c r="BG47" s="157">
        <f t="shared" si="32"/>
        <v>0</v>
      </c>
      <c r="BH47" s="157">
        <f t="shared" si="33"/>
        <v>0</v>
      </c>
      <c r="BI47" s="157">
        <f t="shared" si="34"/>
        <v>0</v>
      </c>
      <c r="BJ47" s="157">
        <f t="shared" si="35"/>
        <v>0</v>
      </c>
      <c r="BK47" s="157">
        <f t="shared" si="36"/>
        <v>0</v>
      </c>
      <c r="BL47" s="157">
        <f t="shared" si="37"/>
        <v>0</v>
      </c>
      <c r="BM47" s="157">
        <f t="shared" si="38"/>
        <v>0</v>
      </c>
      <c r="BN47" s="157">
        <f t="shared" si="39"/>
        <v>0</v>
      </c>
      <c r="BO47" s="157">
        <f t="shared" si="40"/>
        <v>0</v>
      </c>
      <c r="BP47" s="157">
        <f t="shared" si="41"/>
        <v>0</v>
      </c>
      <c r="BQ47" s="157">
        <f t="shared" si="42"/>
        <v>0</v>
      </c>
      <c r="BR47" s="157">
        <f t="shared" si="43"/>
        <v>0</v>
      </c>
      <c r="BS47" s="157">
        <f t="shared" si="44"/>
        <v>0</v>
      </c>
      <c r="BT47" s="157">
        <f t="shared" si="45"/>
        <v>0</v>
      </c>
      <c r="BU47" s="157">
        <f t="shared" si="46"/>
        <v>0</v>
      </c>
      <c r="BV47" s="157">
        <f t="shared" si="47"/>
        <v>0</v>
      </c>
      <c r="BW47" s="157">
        <f t="shared" si="48"/>
        <v>0</v>
      </c>
      <c r="BX47" s="157">
        <f t="shared" si="49"/>
        <v>0</v>
      </c>
      <c r="BY47" s="157">
        <f>IF(Info!$O$3="Q1",$BS47,IF(Info!$O$3="Q2",$BS47+$BT47,IF(Info!$O$3="Q3",$BS47+$BT47+$BU47,$BR47)))</f>
        <v>0</v>
      </c>
      <c r="BZ47" s="157">
        <f>IF(Info!$O$3="Q1",$BS47,IF(Info!$O$3="Q2",$BT47,IF(Info!$O$3="Q3",$BU47,$BV47)))</f>
        <v>0</v>
      </c>
      <c r="CA47" s="156"/>
    </row>
    <row r="48" spans="1:79" x14ac:dyDescent="0.3">
      <c r="A48" s="155"/>
      <c r="B48" s="291" t="s">
        <v>316</v>
      </c>
      <c r="C48" s="166"/>
      <c r="D48" s="157">
        <f t="shared" si="30"/>
        <v>0</v>
      </c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  <c r="AA48" s="292"/>
      <c r="AB48" s="292"/>
      <c r="AC48" s="292"/>
      <c r="AD48" s="292"/>
      <c r="AE48" s="292"/>
      <c r="AF48" s="292"/>
      <c r="AG48" s="292"/>
      <c r="AH48" s="292"/>
      <c r="AI48" s="292"/>
      <c r="AJ48" s="292"/>
      <c r="AK48" s="292"/>
      <c r="AL48" s="292"/>
      <c r="AM48" s="292"/>
      <c r="AN48" s="292"/>
      <c r="AO48" s="292"/>
      <c r="AP48" s="292"/>
      <c r="AQ48" s="292"/>
      <c r="AR48" s="292"/>
      <c r="AS48" s="292"/>
      <c r="AT48" s="292"/>
      <c r="AU48" s="292"/>
      <c r="AV48" s="292"/>
      <c r="AW48" s="292"/>
      <c r="AX48" s="292"/>
      <c r="AY48" s="292"/>
      <c r="AZ48" s="292"/>
      <c r="BA48" s="292"/>
      <c r="BB48" s="292"/>
      <c r="BC48" s="292"/>
      <c r="BD48" s="292"/>
      <c r="BE48" s="158"/>
      <c r="BF48" s="163">
        <f t="shared" si="31"/>
        <v>0</v>
      </c>
      <c r="BG48" s="77">
        <f t="shared" si="32"/>
        <v>0</v>
      </c>
      <c r="BH48" s="77">
        <f t="shared" si="33"/>
        <v>0</v>
      </c>
      <c r="BI48" s="77">
        <f t="shared" si="34"/>
        <v>0</v>
      </c>
      <c r="BJ48" s="77">
        <f t="shared" si="35"/>
        <v>0</v>
      </c>
      <c r="BK48" s="77">
        <f t="shared" si="36"/>
        <v>0</v>
      </c>
      <c r="BL48" s="77">
        <f t="shared" si="37"/>
        <v>0</v>
      </c>
      <c r="BM48" s="77">
        <f t="shared" si="38"/>
        <v>0</v>
      </c>
      <c r="BN48" s="77">
        <f t="shared" si="39"/>
        <v>0</v>
      </c>
      <c r="BO48" s="77">
        <f t="shared" si="40"/>
        <v>0</v>
      </c>
      <c r="BP48" s="77">
        <f t="shared" si="41"/>
        <v>0</v>
      </c>
      <c r="BQ48" s="77">
        <f t="shared" si="42"/>
        <v>0</v>
      </c>
      <c r="BR48" s="157">
        <f t="shared" si="43"/>
        <v>0</v>
      </c>
      <c r="BS48" s="77">
        <f t="shared" si="44"/>
        <v>0</v>
      </c>
      <c r="BT48" s="77">
        <f t="shared" si="45"/>
        <v>0</v>
      </c>
      <c r="BU48" s="77">
        <f t="shared" si="46"/>
        <v>0</v>
      </c>
      <c r="BV48" s="77">
        <f t="shared" si="47"/>
        <v>0</v>
      </c>
      <c r="BW48" s="77">
        <f t="shared" si="48"/>
        <v>0</v>
      </c>
      <c r="BX48" s="77">
        <f t="shared" si="49"/>
        <v>0</v>
      </c>
      <c r="BY48" s="77">
        <f>IF(Info!$O$3="Q1",$BS48,IF(Info!$O$3="Q2",$BS48+$BT48,IF(Info!$O$3="Q3",$BS48+$BT48+$BU48,$BR48)))</f>
        <v>0</v>
      </c>
      <c r="BZ48" s="77">
        <f>IF(Info!$O$3="Q1",$BS48,IF(Info!$O$3="Q2",$BT48,IF(Info!$O$3="Q3",$BU48,$BV48)))</f>
        <v>0</v>
      </c>
      <c r="CA48" s="156"/>
    </row>
    <row r="49" spans="1:79" x14ac:dyDescent="0.3">
      <c r="A49" s="155"/>
      <c r="B49" s="291" t="s">
        <v>317</v>
      </c>
      <c r="C49" s="166"/>
      <c r="D49" s="157">
        <f t="shared" si="30"/>
        <v>0</v>
      </c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  <c r="AA49" s="292"/>
      <c r="AB49" s="292"/>
      <c r="AC49" s="292"/>
      <c r="AD49" s="292"/>
      <c r="AE49" s="292"/>
      <c r="AF49" s="292"/>
      <c r="AG49" s="292"/>
      <c r="AH49" s="292"/>
      <c r="AI49" s="292"/>
      <c r="AJ49" s="292"/>
      <c r="AK49" s="292"/>
      <c r="AL49" s="292"/>
      <c r="AM49" s="292"/>
      <c r="AN49" s="292"/>
      <c r="AO49" s="292"/>
      <c r="AP49" s="292"/>
      <c r="AQ49" s="292"/>
      <c r="AR49" s="292"/>
      <c r="AS49" s="292"/>
      <c r="AT49" s="292"/>
      <c r="AU49" s="292"/>
      <c r="AV49" s="292"/>
      <c r="AW49" s="292"/>
      <c r="AX49" s="292"/>
      <c r="AY49" s="292"/>
      <c r="AZ49" s="292"/>
      <c r="BA49" s="292"/>
      <c r="BB49" s="292"/>
      <c r="BC49" s="292"/>
      <c r="BD49" s="292"/>
      <c r="BE49" s="158"/>
      <c r="BF49" s="163">
        <f t="shared" si="31"/>
        <v>0</v>
      </c>
      <c r="BG49" s="77">
        <f t="shared" si="32"/>
        <v>0</v>
      </c>
      <c r="BH49" s="77">
        <f t="shared" si="33"/>
        <v>0</v>
      </c>
      <c r="BI49" s="77">
        <f t="shared" si="34"/>
        <v>0</v>
      </c>
      <c r="BJ49" s="77">
        <f t="shared" si="35"/>
        <v>0</v>
      </c>
      <c r="BK49" s="77">
        <f t="shared" si="36"/>
        <v>0</v>
      </c>
      <c r="BL49" s="77">
        <f t="shared" si="37"/>
        <v>0</v>
      </c>
      <c r="BM49" s="77">
        <f t="shared" si="38"/>
        <v>0</v>
      </c>
      <c r="BN49" s="77">
        <f t="shared" si="39"/>
        <v>0</v>
      </c>
      <c r="BO49" s="77">
        <f t="shared" si="40"/>
        <v>0</v>
      </c>
      <c r="BP49" s="77">
        <f t="shared" si="41"/>
        <v>0</v>
      </c>
      <c r="BQ49" s="77">
        <f t="shared" si="42"/>
        <v>0</v>
      </c>
      <c r="BR49" s="157">
        <f t="shared" si="43"/>
        <v>0</v>
      </c>
      <c r="BS49" s="77">
        <f t="shared" si="44"/>
        <v>0</v>
      </c>
      <c r="BT49" s="77">
        <f t="shared" si="45"/>
        <v>0</v>
      </c>
      <c r="BU49" s="77">
        <f t="shared" si="46"/>
        <v>0</v>
      </c>
      <c r="BV49" s="77">
        <f t="shared" si="47"/>
        <v>0</v>
      </c>
      <c r="BW49" s="77">
        <f t="shared" si="48"/>
        <v>0</v>
      </c>
      <c r="BX49" s="77">
        <f t="shared" si="49"/>
        <v>0</v>
      </c>
      <c r="BY49" s="77">
        <f>IF(Info!$O$3="Q1",$BS49,IF(Info!$O$3="Q2",$BS49+$BT49,IF(Info!$O$3="Q3",$BS49+$BT49+$BU49,$BR49)))</f>
        <v>0</v>
      </c>
      <c r="BZ49" s="77">
        <f>IF(Info!$O$3="Q1",$BS49,IF(Info!$O$3="Q2",$BT49,IF(Info!$O$3="Q3",$BU49,$BV49)))</f>
        <v>0</v>
      </c>
      <c r="CA49" s="156"/>
    </row>
    <row r="50" spans="1:79" x14ac:dyDescent="0.3">
      <c r="A50" s="155"/>
      <c r="B50" s="291" t="s">
        <v>318</v>
      </c>
      <c r="C50" s="166"/>
      <c r="D50" s="157">
        <f t="shared" si="30"/>
        <v>0</v>
      </c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  <c r="AA50" s="292"/>
      <c r="AB50" s="292"/>
      <c r="AC50" s="292"/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  <c r="AR50" s="292"/>
      <c r="AS50" s="292"/>
      <c r="AT50" s="292"/>
      <c r="AU50" s="292"/>
      <c r="AV50" s="292"/>
      <c r="AW50" s="292"/>
      <c r="AX50" s="292"/>
      <c r="AY50" s="292"/>
      <c r="AZ50" s="292"/>
      <c r="BA50" s="292"/>
      <c r="BB50" s="292"/>
      <c r="BC50" s="292"/>
      <c r="BD50" s="292"/>
      <c r="BE50" s="158"/>
      <c r="BF50" s="163">
        <f t="shared" si="31"/>
        <v>0</v>
      </c>
      <c r="BG50" s="77">
        <f t="shared" si="32"/>
        <v>0</v>
      </c>
      <c r="BH50" s="77">
        <f t="shared" si="33"/>
        <v>0</v>
      </c>
      <c r="BI50" s="77">
        <f t="shared" si="34"/>
        <v>0</v>
      </c>
      <c r="BJ50" s="77">
        <f t="shared" si="35"/>
        <v>0</v>
      </c>
      <c r="BK50" s="77">
        <f t="shared" si="36"/>
        <v>0</v>
      </c>
      <c r="BL50" s="77">
        <f t="shared" si="37"/>
        <v>0</v>
      </c>
      <c r="BM50" s="77">
        <f t="shared" si="38"/>
        <v>0</v>
      </c>
      <c r="BN50" s="77">
        <f t="shared" si="39"/>
        <v>0</v>
      </c>
      <c r="BO50" s="77">
        <f t="shared" si="40"/>
        <v>0</v>
      </c>
      <c r="BP50" s="77">
        <f t="shared" si="41"/>
        <v>0</v>
      </c>
      <c r="BQ50" s="77">
        <f t="shared" si="42"/>
        <v>0</v>
      </c>
      <c r="BR50" s="157">
        <f t="shared" si="43"/>
        <v>0</v>
      </c>
      <c r="BS50" s="77">
        <f t="shared" si="44"/>
        <v>0</v>
      </c>
      <c r="BT50" s="77">
        <f t="shared" si="45"/>
        <v>0</v>
      </c>
      <c r="BU50" s="77">
        <f t="shared" si="46"/>
        <v>0</v>
      </c>
      <c r="BV50" s="77">
        <f t="shared" si="47"/>
        <v>0</v>
      </c>
      <c r="BW50" s="77">
        <f t="shared" si="48"/>
        <v>0</v>
      </c>
      <c r="BX50" s="77">
        <f t="shared" si="49"/>
        <v>0</v>
      </c>
      <c r="BY50" s="77">
        <f>IF(Info!$O$3="Q1",$BS50,IF(Info!$O$3="Q2",$BS50+$BT50,IF(Info!$O$3="Q3",$BS50+$BT50+$BU50,$BR50)))</f>
        <v>0</v>
      </c>
      <c r="BZ50" s="77">
        <f>IF(Info!$O$3="Q1",$BS50,IF(Info!$O$3="Q2",$BT50,IF(Info!$O$3="Q3",$BU50,$BV50)))</f>
        <v>0</v>
      </c>
      <c r="CA50" s="156"/>
    </row>
    <row r="51" spans="1:79" x14ac:dyDescent="0.3">
      <c r="A51" s="164"/>
      <c r="B51" s="291" t="s">
        <v>319</v>
      </c>
      <c r="C51" s="166"/>
      <c r="D51" s="157">
        <f t="shared" si="30"/>
        <v>0</v>
      </c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292"/>
      <c r="AU51" s="292"/>
      <c r="AV51" s="292"/>
      <c r="AW51" s="292"/>
      <c r="AX51" s="292"/>
      <c r="AY51" s="292"/>
      <c r="AZ51" s="292"/>
      <c r="BA51" s="292"/>
      <c r="BB51" s="292"/>
      <c r="BC51" s="292"/>
      <c r="BD51" s="292"/>
      <c r="BE51" s="158"/>
      <c r="BF51" s="163">
        <f t="shared" si="31"/>
        <v>0</v>
      </c>
      <c r="BG51" s="77">
        <f t="shared" si="32"/>
        <v>0</v>
      </c>
      <c r="BH51" s="77">
        <f t="shared" si="33"/>
        <v>0</v>
      </c>
      <c r="BI51" s="77">
        <f t="shared" si="34"/>
        <v>0</v>
      </c>
      <c r="BJ51" s="77">
        <f t="shared" si="35"/>
        <v>0</v>
      </c>
      <c r="BK51" s="77">
        <f t="shared" si="36"/>
        <v>0</v>
      </c>
      <c r="BL51" s="77">
        <f t="shared" si="37"/>
        <v>0</v>
      </c>
      <c r="BM51" s="77">
        <f t="shared" si="38"/>
        <v>0</v>
      </c>
      <c r="BN51" s="77">
        <f t="shared" si="39"/>
        <v>0</v>
      </c>
      <c r="BO51" s="77">
        <f t="shared" si="40"/>
        <v>0</v>
      </c>
      <c r="BP51" s="77">
        <f t="shared" si="41"/>
        <v>0</v>
      </c>
      <c r="BQ51" s="77">
        <f t="shared" si="42"/>
        <v>0</v>
      </c>
      <c r="BR51" s="157">
        <f t="shared" si="43"/>
        <v>0</v>
      </c>
      <c r="BS51" s="77">
        <f t="shared" si="44"/>
        <v>0</v>
      </c>
      <c r="BT51" s="77">
        <f t="shared" si="45"/>
        <v>0</v>
      </c>
      <c r="BU51" s="77">
        <f t="shared" si="46"/>
        <v>0</v>
      </c>
      <c r="BV51" s="77">
        <f t="shared" si="47"/>
        <v>0</v>
      </c>
      <c r="BW51" s="77">
        <f t="shared" si="48"/>
        <v>0</v>
      </c>
      <c r="BX51" s="77">
        <f t="shared" si="49"/>
        <v>0</v>
      </c>
      <c r="BY51" s="77">
        <f>IF(Info!$O$3="Q1",$BS51,IF(Info!$O$3="Q2",$BS51+$BT51,IF(Info!$O$3="Q3",$BS51+$BT51+$BU51,$BR51)))</f>
        <v>0</v>
      </c>
      <c r="BZ51" s="77">
        <f>IF(Info!$O$3="Q1",$BS51,IF(Info!$O$3="Q2",$BT51,IF(Info!$O$3="Q3",$BU51,$BV51)))</f>
        <v>0</v>
      </c>
      <c r="CA51" s="156"/>
    </row>
    <row r="52" spans="1:79" x14ac:dyDescent="0.3">
      <c r="A52" s="155"/>
      <c r="B52" s="160" t="s">
        <v>320</v>
      </c>
      <c r="C52" s="166"/>
      <c r="D52" s="157">
        <f t="shared" si="30"/>
        <v>0</v>
      </c>
      <c r="E52" s="161">
        <f t="shared" ref="E52:AJ52" si="52">SUM(E48:E51)</f>
        <v>0</v>
      </c>
      <c r="F52" s="161">
        <f t="shared" si="52"/>
        <v>0</v>
      </c>
      <c r="G52" s="161">
        <f t="shared" si="52"/>
        <v>0</v>
      </c>
      <c r="H52" s="161">
        <f t="shared" si="52"/>
        <v>0</v>
      </c>
      <c r="I52" s="161">
        <f t="shared" si="52"/>
        <v>0</v>
      </c>
      <c r="J52" s="161">
        <f t="shared" si="52"/>
        <v>0</v>
      </c>
      <c r="K52" s="161">
        <f t="shared" si="52"/>
        <v>0</v>
      </c>
      <c r="L52" s="161">
        <f t="shared" si="52"/>
        <v>0</v>
      </c>
      <c r="M52" s="161">
        <f t="shared" si="52"/>
        <v>0</v>
      </c>
      <c r="N52" s="161">
        <f t="shared" si="52"/>
        <v>0</v>
      </c>
      <c r="O52" s="161">
        <f t="shared" si="52"/>
        <v>0</v>
      </c>
      <c r="P52" s="161">
        <f t="shared" si="52"/>
        <v>0</v>
      </c>
      <c r="Q52" s="161">
        <f t="shared" si="52"/>
        <v>0</v>
      </c>
      <c r="R52" s="161">
        <f t="shared" si="52"/>
        <v>0</v>
      </c>
      <c r="S52" s="161">
        <f t="shared" si="52"/>
        <v>0</v>
      </c>
      <c r="T52" s="161">
        <f t="shared" si="52"/>
        <v>0</v>
      </c>
      <c r="U52" s="161">
        <f t="shared" si="52"/>
        <v>0</v>
      </c>
      <c r="V52" s="161">
        <f t="shared" si="52"/>
        <v>0</v>
      </c>
      <c r="W52" s="161">
        <f t="shared" si="52"/>
        <v>0</v>
      </c>
      <c r="X52" s="161">
        <f t="shared" si="52"/>
        <v>0</v>
      </c>
      <c r="Y52" s="161">
        <f t="shared" si="52"/>
        <v>0</v>
      </c>
      <c r="Z52" s="161">
        <f t="shared" si="52"/>
        <v>0</v>
      </c>
      <c r="AA52" s="161">
        <f t="shared" si="52"/>
        <v>0</v>
      </c>
      <c r="AB52" s="161">
        <f t="shared" si="52"/>
        <v>0</v>
      </c>
      <c r="AC52" s="161">
        <f t="shared" si="52"/>
        <v>0</v>
      </c>
      <c r="AD52" s="161">
        <f t="shared" si="52"/>
        <v>0</v>
      </c>
      <c r="AE52" s="161">
        <f t="shared" si="52"/>
        <v>0</v>
      </c>
      <c r="AF52" s="161">
        <f t="shared" si="52"/>
        <v>0</v>
      </c>
      <c r="AG52" s="161">
        <f t="shared" si="52"/>
        <v>0</v>
      </c>
      <c r="AH52" s="161">
        <f t="shared" si="52"/>
        <v>0</v>
      </c>
      <c r="AI52" s="161">
        <f t="shared" si="52"/>
        <v>0</v>
      </c>
      <c r="AJ52" s="161">
        <f t="shared" si="52"/>
        <v>0</v>
      </c>
      <c r="AK52" s="161">
        <f t="shared" ref="AK52:BP52" si="53">SUM(AK48:AK51)</f>
        <v>0</v>
      </c>
      <c r="AL52" s="161">
        <f t="shared" si="53"/>
        <v>0</v>
      </c>
      <c r="AM52" s="161">
        <f t="shared" si="53"/>
        <v>0</v>
      </c>
      <c r="AN52" s="161">
        <f t="shared" si="53"/>
        <v>0</v>
      </c>
      <c r="AO52" s="161">
        <f t="shared" si="53"/>
        <v>0</v>
      </c>
      <c r="AP52" s="161">
        <f t="shared" si="53"/>
        <v>0</v>
      </c>
      <c r="AQ52" s="161">
        <f t="shared" si="53"/>
        <v>0</v>
      </c>
      <c r="AR52" s="161">
        <f t="shared" si="53"/>
        <v>0</v>
      </c>
      <c r="AS52" s="161">
        <f t="shared" si="53"/>
        <v>0</v>
      </c>
      <c r="AT52" s="161">
        <f t="shared" si="53"/>
        <v>0</v>
      </c>
      <c r="AU52" s="161">
        <f t="shared" si="53"/>
        <v>0</v>
      </c>
      <c r="AV52" s="161">
        <f t="shared" si="53"/>
        <v>0</v>
      </c>
      <c r="AW52" s="161">
        <f t="shared" si="53"/>
        <v>0</v>
      </c>
      <c r="AX52" s="161">
        <f t="shared" si="53"/>
        <v>0</v>
      </c>
      <c r="AY52" s="161">
        <f t="shared" si="53"/>
        <v>0</v>
      </c>
      <c r="AZ52" s="161">
        <f t="shared" si="53"/>
        <v>0</v>
      </c>
      <c r="BA52" s="161">
        <f t="shared" si="53"/>
        <v>0</v>
      </c>
      <c r="BB52" s="161">
        <f t="shared" si="53"/>
        <v>0</v>
      </c>
      <c r="BC52" s="161">
        <f t="shared" si="53"/>
        <v>0</v>
      </c>
      <c r="BD52" s="161">
        <f t="shared" si="53"/>
        <v>0</v>
      </c>
      <c r="BE52" s="158"/>
      <c r="BF52" s="162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6"/>
    </row>
    <row r="53" spans="1:79" x14ac:dyDescent="0.3">
      <c r="A53" s="155"/>
      <c r="B53" s="78" t="s">
        <v>321</v>
      </c>
      <c r="C53" s="166"/>
      <c r="D53" s="170">
        <f t="shared" ref="D53:AI53" si="54">IF(D73=0,0,(D27-D26)/D47)</f>
        <v>0</v>
      </c>
      <c r="E53" s="171">
        <f t="shared" si="54"/>
        <v>0</v>
      </c>
      <c r="F53" s="171">
        <f t="shared" si="54"/>
        <v>0</v>
      </c>
      <c r="G53" s="171">
        <f t="shared" si="54"/>
        <v>0</v>
      </c>
      <c r="H53" s="171">
        <f t="shared" si="54"/>
        <v>0</v>
      </c>
      <c r="I53" s="171">
        <f t="shared" si="54"/>
        <v>0</v>
      </c>
      <c r="J53" s="171">
        <f t="shared" si="54"/>
        <v>0</v>
      </c>
      <c r="K53" s="171">
        <f t="shared" si="54"/>
        <v>0</v>
      </c>
      <c r="L53" s="171">
        <f t="shared" si="54"/>
        <v>0</v>
      </c>
      <c r="M53" s="171">
        <f t="shared" si="54"/>
        <v>0</v>
      </c>
      <c r="N53" s="171">
        <f t="shared" si="54"/>
        <v>0</v>
      </c>
      <c r="O53" s="171">
        <f t="shared" si="54"/>
        <v>0</v>
      </c>
      <c r="P53" s="171">
        <f t="shared" si="54"/>
        <v>0</v>
      </c>
      <c r="Q53" s="171">
        <f t="shared" si="54"/>
        <v>0</v>
      </c>
      <c r="R53" s="171">
        <f t="shared" si="54"/>
        <v>0</v>
      </c>
      <c r="S53" s="171">
        <f t="shared" si="54"/>
        <v>0</v>
      </c>
      <c r="T53" s="171">
        <f t="shared" si="54"/>
        <v>0</v>
      </c>
      <c r="U53" s="171">
        <f t="shared" si="54"/>
        <v>0</v>
      </c>
      <c r="V53" s="171">
        <f t="shared" si="54"/>
        <v>0</v>
      </c>
      <c r="W53" s="171">
        <f t="shared" si="54"/>
        <v>0</v>
      </c>
      <c r="X53" s="171">
        <f t="shared" si="54"/>
        <v>0</v>
      </c>
      <c r="Y53" s="171">
        <f t="shared" si="54"/>
        <v>0</v>
      </c>
      <c r="Z53" s="171">
        <f t="shared" si="54"/>
        <v>0</v>
      </c>
      <c r="AA53" s="171">
        <f t="shared" si="54"/>
        <v>0</v>
      </c>
      <c r="AB53" s="171">
        <f t="shared" si="54"/>
        <v>0</v>
      </c>
      <c r="AC53" s="171">
        <f t="shared" si="54"/>
        <v>0</v>
      </c>
      <c r="AD53" s="171">
        <f t="shared" si="54"/>
        <v>0</v>
      </c>
      <c r="AE53" s="171">
        <f t="shared" si="54"/>
        <v>0</v>
      </c>
      <c r="AF53" s="171">
        <f t="shared" si="54"/>
        <v>0</v>
      </c>
      <c r="AG53" s="171">
        <f t="shared" si="54"/>
        <v>0</v>
      </c>
      <c r="AH53" s="171">
        <f t="shared" si="54"/>
        <v>0</v>
      </c>
      <c r="AI53" s="171">
        <f t="shared" si="54"/>
        <v>0</v>
      </c>
      <c r="AJ53" s="171">
        <f t="shared" ref="AJ53:BD53" si="55">IF(AJ73=0,0,(AJ27-AJ26)/AJ47)</f>
        <v>0</v>
      </c>
      <c r="AK53" s="171">
        <f t="shared" si="55"/>
        <v>0</v>
      </c>
      <c r="AL53" s="171">
        <f t="shared" si="55"/>
        <v>0</v>
      </c>
      <c r="AM53" s="171">
        <f t="shared" si="55"/>
        <v>0</v>
      </c>
      <c r="AN53" s="171">
        <f t="shared" si="55"/>
        <v>0</v>
      </c>
      <c r="AO53" s="171">
        <f t="shared" si="55"/>
        <v>0</v>
      </c>
      <c r="AP53" s="171">
        <f t="shared" si="55"/>
        <v>0</v>
      </c>
      <c r="AQ53" s="171">
        <f t="shared" si="55"/>
        <v>0</v>
      </c>
      <c r="AR53" s="171">
        <f t="shared" si="55"/>
        <v>0</v>
      </c>
      <c r="AS53" s="171">
        <f t="shared" si="55"/>
        <v>0</v>
      </c>
      <c r="AT53" s="171">
        <f t="shared" si="55"/>
        <v>0</v>
      </c>
      <c r="AU53" s="171">
        <f t="shared" si="55"/>
        <v>0</v>
      </c>
      <c r="AV53" s="171">
        <f t="shared" si="55"/>
        <v>0</v>
      </c>
      <c r="AW53" s="171">
        <f t="shared" si="55"/>
        <v>0</v>
      </c>
      <c r="AX53" s="171">
        <f t="shared" si="55"/>
        <v>0</v>
      </c>
      <c r="AY53" s="171">
        <f t="shared" si="55"/>
        <v>0</v>
      </c>
      <c r="AZ53" s="171">
        <f t="shared" si="55"/>
        <v>0</v>
      </c>
      <c r="BA53" s="171">
        <f t="shared" si="55"/>
        <v>0</v>
      </c>
      <c r="BB53" s="171">
        <f t="shared" si="55"/>
        <v>0</v>
      </c>
      <c r="BC53" s="171">
        <f t="shared" si="55"/>
        <v>0</v>
      </c>
      <c r="BD53" s="171">
        <f t="shared" si="55"/>
        <v>0</v>
      </c>
      <c r="BE53" s="158"/>
      <c r="BF53" s="172">
        <f t="shared" ref="BF53:BZ53" si="56">IF(BF73=0,0,(BF27-BF26)/BF47)</f>
        <v>0</v>
      </c>
      <c r="BG53" s="171">
        <f t="shared" si="56"/>
        <v>0</v>
      </c>
      <c r="BH53" s="171">
        <f t="shared" si="56"/>
        <v>0</v>
      </c>
      <c r="BI53" s="171">
        <f t="shared" si="56"/>
        <v>0</v>
      </c>
      <c r="BJ53" s="171">
        <f t="shared" si="56"/>
        <v>0</v>
      </c>
      <c r="BK53" s="171">
        <f t="shared" si="56"/>
        <v>0</v>
      </c>
      <c r="BL53" s="171">
        <f t="shared" si="56"/>
        <v>0</v>
      </c>
      <c r="BM53" s="171">
        <f t="shared" si="56"/>
        <v>0</v>
      </c>
      <c r="BN53" s="171">
        <f t="shared" si="56"/>
        <v>0</v>
      </c>
      <c r="BO53" s="171">
        <f t="shared" si="56"/>
        <v>0</v>
      </c>
      <c r="BP53" s="171">
        <f t="shared" si="56"/>
        <v>0</v>
      </c>
      <c r="BQ53" s="171">
        <f t="shared" si="56"/>
        <v>0</v>
      </c>
      <c r="BR53" s="173">
        <f t="shared" si="56"/>
        <v>0</v>
      </c>
      <c r="BS53" s="171">
        <f t="shared" si="56"/>
        <v>0</v>
      </c>
      <c r="BT53" s="171">
        <f t="shared" si="56"/>
        <v>0</v>
      </c>
      <c r="BU53" s="171">
        <f t="shared" si="56"/>
        <v>0</v>
      </c>
      <c r="BV53" s="171">
        <f t="shared" si="56"/>
        <v>0</v>
      </c>
      <c r="BW53" s="171">
        <f t="shared" si="56"/>
        <v>0</v>
      </c>
      <c r="BX53" s="171">
        <f t="shared" si="56"/>
        <v>0</v>
      </c>
      <c r="BY53" s="171">
        <f t="shared" si="56"/>
        <v>0</v>
      </c>
      <c r="BZ53" s="171">
        <f t="shared" si="56"/>
        <v>0</v>
      </c>
      <c r="CA53" s="156"/>
    </row>
    <row r="54" spans="1:79" x14ac:dyDescent="0.3">
      <c r="A54" s="155"/>
      <c r="B54" s="291" t="s">
        <v>322</v>
      </c>
      <c r="C54" s="166"/>
      <c r="D54" s="157">
        <f>SUM(E54:BD54)</f>
        <v>0</v>
      </c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  <c r="AA54" s="292"/>
      <c r="AB54" s="292"/>
      <c r="AC54" s="292"/>
      <c r="AD54" s="292"/>
      <c r="AE54" s="292"/>
      <c r="AF54" s="292"/>
      <c r="AG54" s="292"/>
      <c r="AH54" s="292"/>
      <c r="AI54" s="292"/>
      <c r="AJ54" s="292"/>
      <c r="AK54" s="292"/>
      <c r="AL54" s="292"/>
      <c r="AM54" s="292"/>
      <c r="AN54" s="292"/>
      <c r="AO54" s="292"/>
      <c r="AP54" s="292"/>
      <c r="AQ54" s="292"/>
      <c r="AR54" s="292"/>
      <c r="AS54" s="292"/>
      <c r="AT54" s="292"/>
      <c r="AU54" s="292"/>
      <c r="AV54" s="292"/>
      <c r="AW54" s="292"/>
      <c r="AX54" s="292"/>
      <c r="AY54" s="292"/>
      <c r="AZ54" s="292"/>
      <c r="BA54" s="292"/>
      <c r="BB54" s="292"/>
      <c r="BC54" s="292"/>
      <c r="BD54" s="292"/>
      <c r="BE54" s="158"/>
      <c r="BF54" s="163">
        <f>SUM(E54:H54)</f>
        <v>0</v>
      </c>
      <c r="BG54" s="77">
        <f>SUM(I54:L54)</f>
        <v>0</v>
      </c>
      <c r="BH54" s="77">
        <f>SUM(M54:Q54)</f>
        <v>0</v>
      </c>
      <c r="BI54" s="77">
        <f>SUM(R54:U54)</f>
        <v>0</v>
      </c>
      <c r="BJ54" s="77">
        <f>SUM(V54:Y54)</f>
        <v>0</v>
      </c>
      <c r="BK54" s="77">
        <f>SUM(Z54:AD54)</f>
        <v>0</v>
      </c>
      <c r="BL54" s="77">
        <f>SUM(AE54:AH54)</f>
        <v>0</v>
      </c>
      <c r="BM54" s="77">
        <f>SUM(AI54:AL54)</f>
        <v>0</v>
      </c>
      <c r="BN54" s="77">
        <f>SUM(AM54:AQ54)</f>
        <v>0</v>
      </c>
      <c r="BO54" s="77">
        <f>SUM(AR54:AU54)</f>
        <v>0</v>
      </c>
      <c r="BP54" s="77">
        <f>SUM(AV54:AY54)</f>
        <v>0</v>
      </c>
      <c r="BQ54" s="77">
        <f>SUM(AZ54:BD54)</f>
        <v>0</v>
      </c>
      <c r="BR54" s="157">
        <f>SUM(BF54:BQ54)</f>
        <v>0</v>
      </c>
      <c r="BS54" s="77">
        <f>SUM(BF54:BH54)</f>
        <v>0</v>
      </c>
      <c r="BT54" s="77">
        <f>SUM(BI54:BK54)</f>
        <v>0</v>
      </c>
      <c r="BU54" s="77">
        <f>SUM(BL54:BN54)</f>
        <v>0</v>
      </c>
      <c r="BV54" s="77">
        <f>SUM(BO54:BQ54)</f>
        <v>0</v>
      </c>
      <c r="BW54" s="77">
        <f>SUM(BF54:BK54)</f>
        <v>0</v>
      </c>
      <c r="BX54" s="77">
        <f>SUM(BL54:BQ54)</f>
        <v>0</v>
      </c>
      <c r="BY54" s="77">
        <f>IF(Info!$O$3="Q1",$BS54,IF(Info!$O$3="Q2",$BS54+$BT54,IF(Info!$O$3="Q3",$BS54+$BT54+$BU54,$BR54)))</f>
        <v>0</v>
      </c>
      <c r="BZ54" s="77">
        <f>IF(Info!$O$3="Q1",$BS54,IF(Info!$O$3="Q2",$BT54,IF(Info!$O$3="Q3",$BU54,$BV54)))</f>
        <v>0</v>
      </c>
      <c r="CA54" s="156"/>
    </row>
    <row r="55" spans="1:79" x14ac:dyDescent="0.3">
      <c r="A55" s="155"/>
      <c r="B55" s="291" t="s">
        <v>323</v>
      </c>
      <c r="C55" s="166"/>
      <c r="D55" s="157">
        <f>SUM(E55:BD55)</f>
        <v>0</v>
      </c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292"/>
      <c r="AN55" s="292"/>
      <c r="AO55" s="292"/>
      <c r="AP55" s="292"/>
      <c r="AQ55" s="292"/>
      <c r="AR55" s="292"/>
      <c r="AS55" s="292"/>
      <c r="AT55" s="292"/>
      <c r="AU55" s="292"/>
      <c r="AV55" s="292"/>
      <c r="AW55" s="292"/>
      <c r="AX55" s="292"/>
      <c r="AY55" s="292"/>
      <c r="AZ55" s="292"/>
      <c r="BA55" s="292"/>
      <c r="BB55" s="292"/>
      <c r="BC55" s="292"/>
      <c r="BD55" s="292"/>
      <c r="BE55" s="158"/>
      <c r="BF55" s="163">
        <f>SUM(E55:H55)</f>
        <v>0</v>
      </c>
      <c r="BG55" s="77">
        <f>SUM(I55:L55)</f>
        <v>0</v>
      </c>
      <c r="BH55" s="77">
        <f>SUM(M55:Q55)</f>
        <v>0</v>
      </c>
      <c r="BI55" s="77">
        <f>SUM(R55:U55)</f>
        <v>0</v>
      </c>
      <c r="BJ55" s="77">
        <f>SUM(V55:Y55)</f>
        <v>0</v>
      </c>
      <c r="BK55" s="77">
        <f>SUM(Z55:AD55)</f>
        <v>0</v>
      </c>
      <c r="BL55" s="77">
        <f>SUM(AE55:AH55)</f>
        <v>0</v>
      </c>
      <c r="BM55" s="77">
        <f>SUM(AI55:AL55)</f>
        <v>0</v>
      </c>
      <c r="BN55" s="77">
        <f>SUM(AM55:AQ55)</f>
        <v>0</v>
      </c>
      <c r="BO55" s="77">
        <f>SUM(AR55:AU55)</f>
        <v>0</v>
      </c>
      <c r="BP55" s="77">
        <f>SUM(AV55:AY55)</f>
        <v>0</v>
      </c>
      <c r="BQ55" s="77">
        <f>SUM(AZ55:BD55)</f>
        <v>0</v>
      </c>
      <c r="BR55" s="157">
        <f>SUM(BF55:BQ55)</f>
        <v>0</v>
      </c>
      <c r="BS55" s="77">
        <f>SUM(BF55:BH55)</f>
        <v>0</v>
      </c>
      <c r="BT55" s="77">
        <f>SUM(BI55:BK55)</f>
        <v>0</v>
      </c>
      <c r="BU55" s="77">
        <f>SUM(BL55:BN55)</f>
        <v>0</v>
      </c>
      <c r="BV55" s="77">
        <f>SUM(BO55:BQ55)</f>
        <v>0</v>
      </c>
      <c r="BW55" s="77">
        <f>SUM(BF55:BK55)</f>
        <v>0</v>
      </c>
      <c r="BX55" s="77">
        <f>SUM(BL55:BQ55)</f>
        <v>0</v>
      </c>
      <c r="BY55" s="77">
        <f>IF(Info!$O$3="Q1",$BS55,IF(Info!$O$3="Q2",$BS55+$BT55,IF(Info!$O$3="Q3",$BS55+$BT55+$BU55,$BR55)))</f>
        <v>0</v>
      </c>
      <c r="BZ55" s="77">
        <f>IF(Info!$O$3="Q1",$BS55,IF(Info!$O$3="Q2",$BT55,IF(Info!$O$3="Q3",$BU55,$BV55)))</f>
        <v>0</v>
      </c>
      <c r="CA55" s="156"/>
    </row>
    <row r="56" spans="1:79" x14ac:dyDescent="0.3">
      <c r="A56" s="155"/>
      <c r="B56" s="291" t="s">
        <v>324</v>
      </c>
      <c r="C56" s="166"/>
      <c r="D56" s="157">
        <f>SUM(E56:BD56)</f>
        <v>0</v>
      </c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292"/>
      <c r="AW56" s="292"/>
      <c r="AX56" s="292"/>
      <c r="AY56" s="292"/>
      <c r="AZ56" s="292"/>
      <c r="BA56" s="292"/>
      <c r="BB56" s="292"/>
      <c r="BC56" s="292"/>
      <c r="BD56" s="292"/>
      <c r="BE56" s="158"/>
      <c r="BF56" s="163">
        <f>SUM(E56:H56)</f>
        <v>0</v>
      </c>
      <c r="BG56" s="77">
        <f>SUM(I56:L56)</f>
        <v>0</v>
      </c>
      <c r="BH56" s="77">
        <f>SUM(M56:Q56)</f>
        <v>0</v>
      </c>
      <c r="BI56" s="77">
        <f>SUM(R56:U56)</f>
        <v>0</v>
      </c>
      <c r="BJ56" s="77">
        <f>SUM(V56:Y56)</f>
        <v>0</v>
      </c>
      <c r="BK56" s="77">
        <f>SUM(Z56:AD56)</f>
        <v>0</v>
      </c>
      <c r="BL56" s="77">
        <f>SUM(AE56:AH56)</f>
        <v>0</v>
      </c>
      <c r="BM56" s="77">
        <f>SUM(AI56:AL56)</f>
        <v>0</v>
      </c>
      <c r="BN56" s="77">
        <f>SUM(AM56:AQ56)</f>
        <v>0</v>
      </c>
      <c r="BO56" s="77">
        <f>SUM(AR56:AU56)</f>
        <v>0</v>
      </c>
      <c r="BP56" s="77">
        <f>SUM(AV56:AY56)</f>
        <v>0</v>
      </c>
      <c r="BQ56" s="77">
        <f>SUM(AZ56:BD56)</f>
        <v>0</v>
      </c>
      <c r="BR56" s="157">
        <f>SUM(BF56:BQ56)</f>
        <v>0</v>
      </c>
      <c r="BS56" s="77">
        <f>SUM(BF56:BH56)</f>
        <v>0</v>
      </c>
      <c r="BT56" s="77">
        <f>SUM(BI56:BK56)</f>
        <v>0</v>
      </c>
      <c r="BU56" s="77">
        <f>SUM(BL56:BN56)</f>
        <v>0</v>
      </c>
      <c r="BV56" s="77">
        <f>SUM(BO56:BQ56)</f>
        <v>0</v>
      </c>
      <c r="BW56" s="77">
        <f>SUM(BF56:BK56)</f>
        <v>0</v>
      </c>
      <c r="BX56" s="77">
        <f>SUM(BL56:BQ56)</f>
        <v>0</v>
      </c>
      <c r="BY56" s="77">
        <f>IF(Info!$O$3="Q1",$BS56,IF(Info!$O$3="Q2",$BS56+$BT56,IF(Info!$O$3="Q3",$BS56+$BT56+$BU56,$BR56)))</f>
        <v>0</v>
      </c>
      <c r="BZ56" s="77">
        <f>IF(Info!$O$3="Q1",$BS56,IF(Info!$O$3="Q2",$BT56,IF(Info!$O$3="Q3",$BU56,$BV56)))</f>
        <v>0</v>
      </c>
      <c r="CA56" s="156"/>
    </row>
    <row r="57" spans="1:79" x14ac:dyDescent="0.3">
      <c r="A57" s="155"/>
      <c r="B57" s="174"/>
      <c r="C57" s="166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56"/>
    </row>
    <row r="58" spans="1:79" ht="15.6" customHeight="1" x14ac:dyDescent="0.3">
      <c r="A58" s="155"/>
      <c r="B58" s="176" t="s">
        <v>325</v>
      </c>
      <c r="C58" s="16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5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56"/>
    </row>
    <row r="59" spans="1:79" x14ac:dyDescent="0.3">
      <c r="A59" s="155"/>
      <c r="B59" s="78" t="s">
        <v>326</v>
      </c>
      <c r="C59" s="166"/>
      <c r="D59" s="43">
        <f t="shared" ref="D59:AI59" si="57">IF(D$73=0,0,D74/D27)</f>
        <v>0</v>
      </c>
      <c r="E59" s="44">
        <f t="shared" si="57"/>
        <v>0</v>
      </c>
      <c r="F59" s="44">
        <f t="shared" si="57"/>
        <v>0</v>
      </c>
      <c r="G59" s="44">
        <f t="shared" si="57"/>
        <v>0</v>
      </c>
      <c r="H59" s="44">
        <f t="shared" si="57"/>
        <v>0</v>
      </c>
      <c r="I59" s="44">
        <f t="shared" si="57"/>
        <v>0</v>
      </c>
      <c r="J59" s="44">
        <f t="shared" si="57"/>
        <v>0</v>
      </c>
      <c r="K59" s="44">
        <f t="shared" si="57"/>
        <v>0</v>
      </c>
      <c r="L59" s="44">
        <f t="shared" si="57"/>
        <v>0</v>
      </c>
      <c r="M59" s="44">
        <f t="shared" si="57"/>
        <v>0</v>
      </c>
      <c r="N59" s="44">
        <f t="shared" si="57"/>
        <v>0</v>
      </c>
      <c r="O59" s="44">
        <f t="shared" si="57"/>
        <v>0</v>
      </c>
      <c r="P59" s="44">
        <f t="shared" si="57"/>
        <v>0</v>
      </c>
      <c r="Q59" s="44">
        <f t="shared" si="57"/>
        <v>0</v>
      </c>
      <c r="R59" s="44">
        <f t="shared" si="57"/>
        <v>0</v>
      </c>
      <c r="S59" s="44">
        <f t="shared" si="57"/>
        <v>0</v>
      </c>
      <c r="T59" s="44">
        <f t="shared" si="57"/>
        <v>0</v>
      </c>
      <c r="U59" s="44">
        <f t="shared" si="57"/>
        <v>0</v>
      </c>
      <c r="V59" s="44">
        <f t="shared" si="57"/>
        <v>0</v>
      </c>
      <c r="W59" s="44">
        <f t="shared" si="57"/>
        <v>0</v>
      </c>
      <c r="X59" s="44">
        <f t="shared" si="57"/>
        <v>0</v>
      </c>
      <c r="Y59" s="44">
        <f t="shared" si="57"/>
        <v>0</v>
      </c>
      <c r="Z59" s="44">
        <f t="shared" si="57"/>
        <v>0</v>
      </c>
      <c r="AA59" s="44">
        <f t="shared" si="57"/>
        <v>0</v>
      </c>
      <c r="AB59" s="44">
        <f t="shared" si="57"/>
        <v>0</v>
      </c>
      <c r="AC59" s="44">
        <f t="shared" si="57"/>
        <v>0</v>
      </c>
      <c r="AD59" s="44">
        <f t="shared" si="57"/>
        <v>0</v>
      </c>
      <c r="AE59" s="44">
        <f t="shared" si="57"/>
        <v>0</v>
      </c>
      <c r="AF59" s="44">
        <f t="shared" si="57"/>
        <v>0</v>
      </c>
      <c r="AG59" s="44">
        <f t="shared" si="57"/>
        <v>0</v>
      </c>
      <c r="AH59" s="44">
        <f t="shared" si="57"/>
        <v>0</v>
      </c>
      <c r="AI59" s="44">
        <f t="shared" si="57"/>
        <v>0</v>
      </c>
      <c r="AJ59" s="44">
        <f t="shared" ref="AJ59:BD59" si="58">IF(AJ$73=0,0,AJ74/AJ27)</f>
        <v>0</v>
      </c>
      <c r="AK59" s="44">
        <f t="shared" si="58"/>
        <v>0</v>
      </c>
      <c r="AL59" s="44">
        <f t="shared" si="58"/>
        <v>0</v>
      </c>
      <c r="AM59" s="44">
        <f t="shared" si="58"/>
        <v>0</v>
      </c>
      <c r="AN59" s="44">
        <f t="shared" si="58"/>
        <v>0</v>
      </c>
      <c r="AO59" s="44">
        <f t="shared" si="58"/>
        <v>0</v>
      </c>
      <c r="AP59" s="44">
        <f t="shared" si="58"/>
        <v>0</v>
      </c>
      <c r="AQ59" s="44">
        <f t="shared" si="58"/>
        <v>0</v>
      </c>
      <c r="AR59" s="44">
        <f t="shared" si="58"/>
        <v>0</v>
      </c>
      <c r="AS59" s="44">
        <f t="shared" si="58"/>
        <v>0</v>
      </c>
      <c r="AT59" s="44">
        <f t="shared" si="58"/>
        <v>0</v>
      </c>
      <c r="AU59" s="44">
        <f t="shared" si="58"/>
        <v>0</v>
      </c>
      <c r="AV59" s="44">
        <f t="shared" si="58"/>
        <v>0</v>
      </c>
      <c r="AW59" s="44">
        <f t="shared" si="58"/>
        <v>0</v>
      </c>
      <c r="AX59" s="44">
        <f t="shared" si="58"/>
        <v>0</v>
      </c>
      <c r="AY59" s="44">
        <f t="shared" si="58"/>
        <v>0</v>
      </c>
      <c r="AZ59" s="44">
        <f t="shared" si="58"/>
        <v>0</v>
      </c>
      <c r="BA59" s="44">
        <f t="shared" si="58"/>
        <v>0</v>
      </c>
      <c r="BB59" s="44">
        <f t="shared" si="58"/>
        <v>0</v>
      </c>
      <c r="BC59" s="44">
        <f t="shared" si="58"/>
        <v>0</v>
      </c>
      <c r="BD59" s="44">
        <f t="shared" si="58"/>
        <v>0</v>
      </c>
      <c r="BE59" s="175"/>
      <c r="BF59" s="79">
        <f t="shared" ref="BF59:BZ59" si="59">IF(BF$73=0,0,BF74/BF27)</f>
        <v>0</v>
      </c>
      <c r="BG59" s="44">
        <f t="shared" si="59"/>
        <v>0</v>
      </c>
      <c r="BH59" s="44">
        <f t="shared" si="59"/>
        <v>0</v>
      </c>
      <c r="BI59" s="44">
        <f t="shared" si="59"/>
        <v>0</v>
      </c>
      <c r="BJ59" s="44">
        <f t="shared" si="59"/>
        <v>0</v>
      </c>
      <c r="BK59" s="44">
        <f t="shared" si="59"/>
        <v>0</v>
      </c>
      <c r="BL59" s="44">
        <f t="shared" si="59"/>
        <v>0</v>
      </c>
      <c r="BM59" s="44">
        <f t="shared" si="59"/>
        <v>0</v>
      </c>
      <c r="BN59" s="44">
        <f t="shared" si="59"/>
        <v>0</v>
      </c>
      <c r="BO59" s="44">
        <f t="shared" si="59"/>
        <v>0</v>
      </c>
      <c r="BP59" s="44">
        <f t="shared" si="59"/>
        <v>0</v>
      </c>
      <c r="BQ59" s="44">
        <f t="shared" si="59"/>
        <v>0</v>
      </c>
      <c r="BR59" s="45">
        <f t="shared" si="59"/>
        <v>0</v>
      </c>
      <c r="BS59" s="44">
        <f t="shared" si="59"/>
        <v>0</v>
      </c>
      <c r="BT59" s="44">
        <f t="shared" si="59"/>
        <v>0</v>
      </c>
      <c r="BU59" s="44">
        <f t="shared" si="59"/>
        <v>0</v>
      </c>
      <c r="BV59" s="44">
        <f t="shared" si="59"/>
        <v>0</v>
      </c>
      <c r="BW59" s="44">
        <f t="shared" si="59"/>
        <v>0</v>
      </c>
      <c r="BX59" s="44">
        <f t="shared" si="59"/>
        <v>0</v>
      </c>
      <c r="BY59" s="44">
        <f t="shared" si="59"/>
        <v>0</v>
      </c>
      <c r="BZ59" s="44">
        <f t="shared" si="59"/>
        <v>0</v>
      </c>
      <c r="CA59" s="156"/>
    </row>
    <row r="60" spans="1:79" x14ac:dyDescent="0.3">
      <c r="A60" s="155"/>
      <c r="B60" s="78" t="s">
        <v>327</v>
      </c>
      <c r="C60" s="166"/>
      <c r="D60" s="178">
        <f t="shared" ref="D60:AI60" si="60">IF(D$73=0,0,D74/D54)</f>
        <v>0</v>
      </c>
      <c r="E60" s="79">
        <f t="shared" si="60"/>
        <v>0</v>
      </c>
      <c r="F60" s="79">
        <f t="shared" si="60"/>
        <v>0</v>
      </c>
      <c r="G60" s="79">
        <f t="shared" si="60"/>
        <v>0</v>
      </c>
      <c r="H60" s="79">
        <f t="shared" si="60"/>
        <v>0</v>
      </c>
      <c r="I60" s="79">
        <f t="shared" si="60"/>
        <v>0</v>
      </c>
      <c r="J60" s="79">
        <f t="shared" si="60"/>
        <v>0</v>
      </c>
      <c r="K60" s="79">
        <f t="shared" si="60"/>
        <v>0</v>
      </c>
      <c r="L60" s="79">
        <f t="shared" si="60"/>
        <v>0</v>
      </c>
      <c r="M60" s="79">
        <f t="shared" si="60"/>
        <v>0</v>
      </c>
      <c r="N60" s="79">
        <f t="shared" si="60"/>
        <v>0</v>
      </c>
      <c r="O60" s="79">
        <f t="shared" si="60"/>
        <v>0</v>
      </c>
      <c r="P60" s="79">
        <f t="shared" si="60"/>
        <v>0</v>
      </c>
      <c r="Q60" s="79">
        <f t="shared" si="60"/>
        <v>0</v>
      </c>
      <c r="R60" s="79">
        <f t="shared" si="60"/>
        <v>0</v>
      </c>
      <c r="S60" s="79">
        <f t="shared" si="60"/>
        <v>0</v>
      </c>
      <c r="T60" s="79">
        <f t="shared" si="60"/>
        <v>0</v>
      </c>
      <c r="U60" s="79">
        <f t="shared" si="60"/>
        <v>0</v>
      </c>
      <c r="V60" s="79">
        <f t="shared" si="60"/>
        <v>0</v>
      </c>
      <c r="W60" s="79">
        <f t="shared" si="60"/>
        <v>0</v>
      </c>
      <c r="X60" s="79">
        <f t="shared" si="60"/>
        <v>0</v>
      </c>
      <c r="Y60" s="79">
        <f t="shared" si="60"/>
        <v>0</v>
      </c>
      <c r="Z60" s="79">
        <f t="shared" si="60"/>
        <v>0</v>
      </c>
      <c r="AA60" s="79">
        <f t="shared" si="60"/>
        <v>0</v>
      </c>
      <c r="AB60" s="79">
        <f t="shared" si="60"/>
        <v>0</v>
      </c>
      <c r="AC60" s="79">
        <f t="shared" si="60"/>
        <v>0</v>
      </c>
      <c r="AD60" s="79">
        <f t="shared" si="60"/>
        <v>0</v>
      </c>
      <c r="AE60" s="79">
        <f t="shared" si="60"/>
        <v>0</v>
      </c>
      <c r="AF60" s="79">
        <f t="shared" si="60"/>
        <v>0</v>
      </c>
      <c r="AG60" s="79">
        <f t="shared" si="60"/>
        <v>0</v>
      </c>
      <c r="AH60" s="79">
        <f t="shared" si="60"/>
        <v>0</v>
      </c>
      <c r="AI60" s="79">
        <f t="shared" si="60"/>
        <v>0</v>
      </c>
      <c r="AJ60" s="79">
        <f t="shared" ref="AJ60:BD60" si="61">IF(AJ$73=0,0,AJ74/AJ54)</f>
        <v>0</v>
      </c>
      <c r="AK60" s="79">
        <f t="shared" si="61"/>
        <v>0</v>
      </c>
      <c r="AL60" s="79">
        <f t="shared" si="61"/>
        <v>0</v>
      </c>
      <c r="AM60" s="79">
        <f t="shared" si="61"/>
        <v>0</v>
      </c>
      <c r="AN60" s="79">
        <f t="shared" si="61"/>
        <v>0</v>
      </c>
      <c r="AO60" s="79">
        <f t="shared" si="61"/>
        <v>0</v>
      </c>
      <c r="AP60" s="79">
        <f t="shared" si="61"/>
        <v>0</v>
      </c>
      <c r="AQ60" s="79">
        <f t="shared" si="61"/>
        <v>0</v>
      </c>
      <c r="AR60" s="79">
        <f t="shared" si="61"/>
        <v>0</v>
      </c>
      <c r="AS60" s="79">
        <f t="shared" si="61"/>
        <v>0</v>
      </c>
      <c r="AT60" s="79">
        <f t="shared" si="61"/>
        <v>0</v>
      </c>
      <c r="AU60" s="79">
        <f t="shared" si="61"/>
        <v>0</v>
      </c>
      <c r="AV60" s="79">
        <f t="shared" si="61"/>
        <v>0</v>
      </c>
      <c r="AW60" s="79">
        <f t="shared" si="61"/>
        <v>0</v>
      </c>
      <c r="AX60" s="79">
        <f t="shared" si="61"/>
        <v>0</v>
      </c>
      <c r="AY60" s="79">
        <f t="shared" si="61"/>
        <v>0</v>
      </c>
      <c r="AZ60" s="79">
        <f t="shared" si="61"/>
        <v>0</v>
      </c>
      <c r="BA60" s="79">
        <f t="shared" si="61"/>
        <v>0</v>
      </c>
      <c r="BB60" s="79">
        <f t="shared" si="61"/>
        <v>0</v>
      </c>
      <c r="BC60" s="79">
        <f t="shared" si="61"/>
        <v>0</v>
      </c>
      <c r="BD60" s="79">
        <f t="shared" si="61"/>
        <v>0</v>
      </c>
      <c r="BE60" s="175"/>
      <c r="BF60" s="79">
        <f t="shared" ref="BF60:BZ60" si="62">IF(BF$73=0,0,BF74/BF54)</f>
        <v>0</v>
      </c>
      <c r="BG60" s="79">
        <f t="shared" si="62"/>
        <v>0</v>
      </c>
      <c r="BH60" s="79">
        <f t="shared" si="62"/>
        <v>0</v>
      </c>
      <c r="BI60" s="79">
        <f t="shared" si="62"/>
        <v>0</v>
      </c>
      <c r="BJ60" s="79">
        <f t="shared" si="62"/>
        <v>0</v>
      </c>
      <c r="BK60" s="79">
        <f t="shared" si="62"/>
        <v>0</v>
      </c>
      <c r="BL60" s="79">
        <f t="shared" si="62"/>
        <v>0</v>
      </c>
      <c r="BM60" s="79">
        <f t="shared" si="62"/>
        <v>0</v>
      </c>
      <c r="BN60" s="79">
        <f t="shared" si="62"/>
        <v>0</v>
      </c>
      <c r="BO60" s="79">
        <f t="shared" si="62"/>
        <v>0</v>
      </c>
      <c r="BP60" s="79">
        <f t="shared" si="62"/>
        <v>0</v>
      </c>
      <c r="BQ60" s="79">
        <f t="shared" si="62"/>
        <v>0</v>
      </c>
      <c r="BR60" s="179">
        <f t="shared" si="62"/>
        <v>0</v>
      </c>
      <c r="BS60" s="79">
        <f t="shared" si="62"/>
        <v>0</v>
      </c>
      <c r="BT60" s="79">
        <f t="shared" si="62"/>
        <v>0</v>
      </c>
      <c r="BU60" s="79">
        <f t="shared" si="62"/>
        <v>0</v>
      </c>
      <c r="BV60" s="79">
        <f t="shared" si="62"/>
        <v>0</v>
      </c>
      <c r="BW60" s="79">
        <f t="shared" si="62"/>
        <v>0</v>
      </c>
      <c r="BX60" s="79">
        <f t="shared" si="62"/>
        <v>0</v>
      </c>
      <c r="BY60" s="79">
        <f t="shared" si="62"/>
        <v>0</v>
      </c>
      <c r="BZ60" s="79">
        <f t="shared" si="62"/>
        <v>0</v>
      </c>
      <c r="CA60" s="156"/>
    </row>
    <row r="61" spans="1:79" x14ac:dyDescent="0.3">
      <c r="A61" s="155"/>
      <c r="B61" s="78" t="s">
        <v>328</v>
      </c>
      <c r="C61" s="166"/>
      <c r="D61" s="178">
        <f t="shared" ref="D61:AI61" si="63">IF(D$73=0,0,D74/(D55+D56)*40)</f>
        <v>0</v>
      </c>
      <c r="E61" s="79">
        <f t="shared" si="63"/>
        <v>0</v>
      </c>
      <c r="F61" s="79">
        <f t="shared" si="63"/>
        <v>0</v>
      </c>
      <c r="G61" s="79">
        <f t="shared" si="63"/>
        <v>0</v>
      </c>
      <c r="H61" s="79">
        <f t="shared" si="63"/>
        <v>0</v>
      </c>
      <c r="I61" s="79">
        <f t="shared" si="63"/>
        <v>0</v>
      </c>
      <c r="J61" s="79">
        <f t="shared" si="63"/>
        <v>0</v>
      </c>
      <c r="K61" s="79">
        <f t="shared" si="63"/>
        <v>0</v>
      </c>
      <c r="L61" s="79">
        <f t="shared" si="63"/>
        <v>0</v>
      </c>
      <c r="M61" s="79">
        <f t="shared" si="63"/>
        <v>0</v>
      </c>
      <c r="N61" s="79">
        <f t="shared" si="63"/>
        <v>0</v>
      </c>
      <c r="O61" s="79">
        <f t="shared" si="63"/>
        <v>0</v>
      </c>
      <c r="P61" s="79">
        <f t="shared" si="63"/>
        <v>0</v>
      </c>
      <c r="Q61" s="79">
        <f t="shared" si="63"/>
        <v>0</v>
      </c>
      <c r="R61" s="79">
        <f t="shared" si="63"/>
        <v>0</v>
      </c>
      <c r="S61" s="79">
        <f t="shared" si="63"/>
        <v>0</v>
      </c>
      <c r="T61" s="79">
        <f t="shared" si="63"/>
        <v>0</v>
      </c>
      <c r="U61" s="79">
        <f t="shared" si="63"/>
        <v>0</v>
      </c>
      <c r="V61" s="79">
        <f t="shared" si="63"/>
        <v>0</v>
      </c>
      <c r="W61" s="79">
        <f t="shared" si="63"/>
        <v>0</v>
      </c>
      <c r="X61" s="79">
        <f t="shared" si="63"/>
        <v>0</v>
      </c>
      <c r="Y61" s="79">
        <f t="shared" si="63"/>
        <v>0</v>
      </c>
      <c r="Z61" s="79">
        <f t="shared" si="63"/>
        <v>0</v>
      </c>
      <c r="AA61" s="79">
        <f t="shared" si="63"/>
        <v>0</v>
      </c>
      <c r="AB61" s="79">
        <f t="shared" si="63"/>
        <v>0</v>
      </c>
      <c r="AC61" s="79">
        <f t="shared" si="63"/>
        <v>0</v>
      </c>
      <c r="AD61" s="79">
        <f t="shared" si="63"/>
        <v>0</v>
      </c>
      <c r="AE61" s="79">
        <f t="shared" si="63"/>
        <v>0</v>
      </c>
      <c r="AF61" s="79">
        <f t="shared" si="63"/>
        <v>0</v>
      </c>
      <c r="AG61" s="79">
        <f t="shared" si="63"/>
        <v>0</v>
      </c>
      <c r="AH61" s="79">
        <f t="shared" si="63"/>
        <v>0</v>
      </c>
      <c r="AI61" s="79">
        <f t="shared" si="63"/>
        <v>0</v>
      </c>
      <c r="AJ61" s="79">
        <f t="shared" ref="AJ61:BD61" si="64">IF(AJ$73=0,0,AJ74/(AJ55+AJ56)*40)</f>
        <v>0</v>
      </c>
      <c r="AK61" s="79">
        <f t="shared" si="64"/>
        <v>0</v>
      </c>
      <c r="AL61" s="79">
        <f t="shared" si="64"/>
        <v>0</v>
      </c>
      <c r="AM61" s="79">
        <f t="shared" si="64"/>
        <v>0</v>
      </c>
      <c r="AN61" s="79">
        <f t="shared" si="64"/>
        <v>0</v>
      </c>
      <c r="AO61" s="79">
        <f t="shared" si="64"/>
        <v>0</v>
      </c>
      <c r="AP61" s="79">
        <f t="shared" si="64"/>
        <v>0</v>
      </c>
      <c r="AQ61" s="79">
        <f t="shared" si="64"/>
        <v>0</v>
      </c>
      <c r="AR61" s="79">
        <f t="shared" si="64"/>
        <v>0</v>
      </c>
      <c r="AS61" s="79">
        <f t="shared" si="64"/>
        <v>0</v>
      </c>
      <c r="AT61" s="79">
        <f t="shared" si="64"/>
        <v>0</v>
      </c>
      <c r="AU61" s="79">
        <f t="shared" si="64"/>
        <v>0</v>
      </c>
      <c r="AV61" s="79">
        <f t="shared" si="64"/>
        <v>0</v>
      </c>
      <c r="AW61" s="79">
        <f t="shared" si="64"/>
        <v>0</v>
      </c>
      <c r="AX61" s="79">
        <f t="shared" si="64"/>
        <v>0</v>
      </c>
      <c r="AY61" s="79">
        <f t="shared" si="64"/>
        <v>0</v>
      </c>
      <c r="AZ61" s="79">
        <f t="shared" si="64"/>
        <v>0</v>
      </c>
      <c r="BA61" s="79">
        <f t="shared" si="64"/>
        <v>0</v>
      </c>
      <c r="BB61" s="79">
        <f t="shared" si="64"/>
        <v>0</v>
      </c>
      <c r="BC61" s="79">
        <f t="shared" si="64"/>
        <v>0</v>
      </c>
      <c r="BD61" s="79">
        <f t="shared" si="64"/>
        <v>0</v>
      </c>
      <c r="BE61" s="175"/>
      <c r="BF61" s="79">
        <f t="shared" ref="BF61:BZ61" si="65">IF(BF$73=0,0,BF74/(BF55+BF56)*40)</f>
        <v>0</v>
      </c>
      <c r="BG61" s="79">
        <f t="shared" si="65"/>
        <v>0</v>
      </c>
      <c r="BH61" s="79">
        <f t="shared" si="65"/>
        <v>0</v>
      </c>
      <c r="BI61" s="79">
        <f t="shared" si="65"/>
        <v>0</v>
      </c>
      <c r="BJ61" s="79">
        <f t="shared" si="65"/>
        <v>0</v>
      </c>
      <c r="BK61" s="79">
        <f t="shared" si="65"/>
        <v>0</v>
      </c>
      <c r="BL61" s="79">
        <f t="shared" si="65"/>
        <v>0</v>
      </c>
      <c r="BM61" s="79">
        <f t="shared" si="65"/>
        <v>0</v>
      </c>
      <c r="BN61" s="79">
        <f t="shared" si="65"/>
        <v>0</v>
      </c>
      <c r="BO61" s="79">
        <f t="shared" si="65"/>
        <v>0</v>
      </c>
      <c r="BP61" s="79">
        <f t="shared" si="65"/>
        <v>0</v>
      </c>
      <c r="BQ61" s="79">
        <f t="shared" si="65"/>
        <v>0</v>
      </c>
      <c r="BR61" s="179">
        <f t="shared" si="65"/>
        <v>0</v>
      </c>
      <c r="BS61" s="79">
        <f t="shared" si="65"/>
        <v>0</v>
      </c>
      <c r="BT61" s="79">
        <f t="shared" si="65"/>
        <v>0</v>
      </c>
      <c r="BU61" s="79">
        <f t="shared" si="65"/>
        <v>0</v>
      </c>
      <c r="BV61" s="79">
        <f t="shared" si="65"/>
        <v>0</v>
      </c>
      <c r="BW61" s="79">
        <f t="shared" si="65"/>
        <v>0</v>
      </c>
      <c r="BX61" s="79">
        <f t="shared" si="65"/>
        <v>0</v>
      </c>
      <c r="BY61" s="79">
        <f t="shared" si="65"/>
        <v>0</v>
      </c>
      <c r="BZ61" s="79">
        <f t="shared" si="65"/>
        <v>0</v>
      </c>
      <c r="CA61" s="156"/>
    </row>
    <row r="62" spans="1:79" x14ac:dyDescent="0.3">
      <c r="A62" s="155"/>
      <c r="B62" s="180" t="s">
        <v>329</v>
      </c>
      <c r="C62" s="166"/>
      <c r="D62" s="178">
        <f t="shared" ref="D62:AI62" si="66">IF(D$73=0,0,D74/(D55+D56))</f>
        <v>0</v>
      </c>
      <c r="E62" s="79">
        <f t="shared" si="66"/>
        <v>0</v>
      </c>
      <c r="F62" s="79">
        <f t="shared" si="66"/>
        <v>0</v>
      </c>
      <c r="G62" s="79">
        <f t="shared" si="66"/>
        <v>0</v>
      </c>
      <c r="H62" s="79">
        <f t="shared" si="66"/>
        <v>0</v>
      </c>
      <c r="I62" s="79">
        <f t="shared" si="66"/>
        <v>0</v>
      </c>
      <c r="J62" s="79">
        <f t="shared" si="66"/>
        <v>0</v>
      </c>
      <c r="K62" s="79">
        <f t="shared" si="66"/>
        <v>0</v>
      </c>
      <c r="L62" s="79">
        <f t="shared" si="66"/>
        <v>0</v>
      </c>
      <c r="M62" s="79">
        <f t="shared" si="66"/>
        <v>0</v>
      </c>
      <c r="N62" s="79">
        <f t="shared" si="66"/>
        <v>0</v>
      </c>
      <c r="O62" s="79">
        <f t="shared" si="66"/>
        <v>0</v>
      </c>
      <c r="P62" s="79">
        <f t="shared" si="66"/>
        <v>0</v>
      </c>
      <c r="Q62" s="79">
        <f t="shared" si="66"/>
        <v>0</v>
      </c>
      <c r="R62" s="79">
        <f t="shared" si="66"/>
        <v>0</v>
      </c>
      <c r="S62" s="79">
        <f t="shared" si="66"/>
        <v>0</v>
      </c>
      <c r="T62" s="79">
        <f t="shared" si="66"/>
        <v>0</v>
      </c>
      <c r="U62" s="79">
        <f t="shared" si="66"/>
        <v>0</v>
      </c>
      <c r="V62" s="79">
        <f t="shared" si="66"/>
        <v>0</v>
      </c>
      <c r="W62" s="79">
        <f t="shared" si="66"/>
        <v>0</v>
      </c>
      <c r="X62" s="79">
        <f t="shared" si="66"/>
        <v>0</v>
      </c>
      <c r="Y62" s="79">
        <f t="shared" si="66"/>
        <v>0</v>
      </c>
      <c r="Z62" s="79">
        <f t="shared" si="66"/>
        <v>0</v>
      </c>
      <c r="AA62" s="79">
        <f t="shared" si="66"/>
        <v>0</v>
      </c>
      <c r="AB62" s="79">
        <f t="shared" si="66"/>
        <v>0</v>
      </c>
      <c r="AC62" s="79">
        <f t="shared" si="66"/>
        <v>0</v>
      </c>
      <c r="AD62" s="79">
        <f t="shared" si="66"/>
        <v>0</v>
      </c>
      <c r="AE62" s="79">
        <f t="shared" si="66"/>
        <v>0</v>
      </c>
      <c r="AF62" s="79">
        <f t="shared" si="66"/>
        <v>0</v>
      </c>
      <c r="AG62" s="79">
        <f t="shared" si="66"/>
        <v>0</v>
      </c>
      <c r="AH62" s="79">
        <f t="shared" si="66"/>
        <v>0</v>
      </c>
      <c r="AI62" s="79">
        <f t="shared" si="66"/>
        <v>0</v>
      </c>
      <c r="AJ62" s="79">
        <f t="shared" ref="AJ62:BD62" si="67">IF(AJ$73=0,0,AJ74/(AJ55+AJ56))</f>
        <v>0</v>
      </c>
      <c r="AK62" s="79">
        <f t="shared" si="67"/>
        <v>0</v>
      </c>
      <c r="AL62" s="79">
        <f t="shared" si="67"/>
        <v>0</v>
      </c>
      <c r="AM62" s="79">
        <f t="shared" si="67"/>
        <v>0</v>
      </c>
      <c r="AN62" s="79">
        <f t="shared" si="67"/>
        <v>0</v>
      </c>
      <c r="AO62" s="79">
        <f t="shared" si="67"/>
        <v>0</v>
      </c>
      <c r="AP62" s="79">
        <f t="shared" si="67"/>
        <v>0</v>
      </c>
      <c r="AQ62" s="79">
        <f t="shared" si="67"/>
        <v>0</v>
      </c>
      <c r="AR62" s="79">
        <f t="shared" si="67"/>
        <v>0</v>
      </c>
      <c r="AS62" s="79">
        <f t="shared" si="67"/>
        <v>0</v>
      </c>
      <c r="AT62" s="79">
        <f t="shared" si="67"/>
        <v>0</v>
      </c>
      <c r="AU62" s="79">
        <f t="shared" si="67"/>
        <v>0</v>
      </c>
      <c r="AV62" s="79">
        <f t="shared" si="67"/>
        <v>0</v>
      </c>
      <c r="AW62" s="79">
        <f t="shared" si="67"/>
        <v>0</v>
      </c>
      <c r="AX62" s="79">
        <f t="shared" si="67"/>
        <v>0</v>
      </c>
      <c r="AY62" s="79">
        <f t="shared" si="67"/>
        <v>0</v>
      </c>
      <c r="AZ62" s="79">
        <f t="shared" si="67"/>
        <v>0</v>
      </c>
      <c r="BA62" s="79">
        <f t="shared" si="67"/>
        <v>0</v>
      </c>
      <c r="BB62" s="79">
        <f t="shared" si="67"/>
        <v>0</v>
      </c>
      <c r="BC62" s="79">
        <f t="shared" si="67"/>
        <v>0</v>
      </c>
      <c r="BD62" s="79">
        <f t="shared" si="67"/>
        <v>0</v>
      </c>
      <c r="BE62" s="175"/>
      <c r="BF62" s="79">
        <f t="shared" ref="BF62:BZ62" si="68">IF(BF$73=0,0,BF74/(BF55+BF56))</f>
        <v>0</v>
      </c>
      <c r="BG62" s="79">
        <f t="shared" si="68"/>
        <v>0</v>
      </c>
      <c r="BH62" s="79">
        <f t="shared" si="68"/>
        <v>0</v>
      </c>
      <c r="BI62" s="79">
        <f t="shared" si="68"/>
        <v>0</v>
      </c>
      <c r="BJ62" s="79">
        <f t="shared" si="68"/>
        <v>0</v>
      </c>
      <c r="BK62" s="79">
        <f t="shared" si="68"/>
        <v>0</v>
      </c>
      <c r="BL62" s="79">
        <f t="shared" si="68"/>
        <v>0</v>
      </c>
      <c r="BM62" s="79">
        <f t="shared" si="68"/>
        <v>0</v>
      </c>
      <c r="BN62" s="79">
        <f t="shared" si="68"/>
        <v>0</v>
      </c>
      <c r="BO62" s="79">
        <f t="shared" si="68"/>
        <v>0</v>
      </c>
      <c r="BP62" s="79">
        <f t="shared" si="68"/>
        <v>0</v>
      </c>
      <c r="BQ62" s="79">
        <f t="shared" si="68"/>
        <v>0</v>
      </c>
      <c r="BR62" s="179">
        <f t="shared" si="68"/>
        <v>0</v>
      </c>
      <c r="BS62" s="79">
        <f t="shared" si="68"/>
        <v>0</v>
      </c>
      <c r="BT62" s="79">
        <f t="shared" si="68"/>
        <v>0</v>
      </c>
      <c r="BU62" s="79">
        <f t="shared" si="68"/>
        <v>0</v>
      </c>
      <c r="BV62" s="79">
        <f t="shared" si="68"/>
        <v>0</v>
      </c>
      <c r="BW62" s="79">
        <f t="shared" si="68"/>
        <v>0</v>
      </c>
      <c r="BX62" s="79">
        <f t="shared" si="68"/>
        <v>0</v>
      </c>
      <c r="BY62" s="79">
        <f t="shared" si="68"/>
        <v>0</v>
      </c>
      <c r="BZ62" s="79">
        <f t="shared" si="68"/>
        <v>0</v>
      </c>
      <c r="CA62" s="156"/>
    </row>
    <row r="63" spans="1:79" x14ac:dyDescent="0.3">
      <c r="A63" s="155"/>
      <c r="B63" s="78" t="s">
        <v>330</v>
      </c>
      <c r="C63" s="166"/>
      <c r="D63" s="178">
        <f t="shared" ref="D63:AI63" si="69">IF(D$73=0,0,D136/(D55+D56))</f>
        <v>0</v>
      </c>
      <c r="E63" s="79">
        <f t="shared" si="69"/>
        <v>0</v>
      </c>
      <c r="F63" s="79">
        <f t="shared" si="69"/>
        <v>0</v>
      </c>
      <c r="G63" s="79">
        <f t="shared" si="69"/>
        <v>0</v>
      </c>
      <c r="H63" s="79">
        <f t="shared" si="69"/>
        <v>0</v>
      </c>
      <c r="I63" s="79">
        <f t="shared" si="69"/>
        <v>0</v>
      </c>
      <c r="J63" s="79">
        <f t="shared" si="69"/>
        <v>0</v>
      </c>
      <c r="K63" s="79">
        <f t="shared" si="69"/>
        <v>0</v>
      </c>
      <c r="L63" s="79">
        <f t="shared" si="69"/>
        <v>0</v>
      </c>
      <c r="M63" s="79">
        <f t="shared" si="69"/>
        <v>0</v>
      </c>
      <c r="N63" s="79">
        <f t="shared" si="69"/>
        <v>0</v>
      </c>
      <c r="O63" s="79">
        <f t="shared" si="69"/>
        <v>0</v>
      </c>
      <c r="P63" s="79">
        <f t="shared" si="69"/>
        <v>0</v>
      </c>
      <c r="Q63" s="79">
        <f t="shared" si="69"/>
        <v>0</v>
      </c>
      <c r="R63" s="79">
        <f t="shared" si="69"/>
        <v>0</v>
      </c>
      <c r="S63" s="79">
        <f t="shared" si="69"/>
        <v>0</v>
      </c>
      <c r="T63" s="79">
        <f t="shared" si="69"/>
        <v>0</v>
      </c>
      <c r="U63" s="79">
        <f t="shared" si="69"/>
        <v>0</v>
      </c>
      <c r="V63" s="79">
        <f t="shared" si="69"/>
        <v>0</v>
      </c>
      <c r="W63" s="79">
        <f t="shared" si="69"/>
        <v>0</v>
      </c>
      <c r="X63" s="79">
        <f t="shared" si="69"/>
        <v>0</v>
      </c>
      <c r="Y63" s="79">
        <f t="shared" si="69"/>
        <v>0</v>
      </c>
      <c r="Z63" s="79">
        <f t="shared" si="69"/>
        <v>0</v>
      </c>
      <c r="AA63" s="79">
        <f t="shared" si="69"/>
        <v>0</v>
      </c>
      <c r="AB63" s="79">
        <f t="shared" si="69"/>
        <v>0</v>
      </c>
      <c r="AC63" s="79">
        <f t="shared" si="69"/>
        <v>0</v>
      </c>
      <c r="AD63" s="79">
        <f t="shared" si="69"/>
        <v>0</v>
      </c>
      <c r="AE63" s="79">
        <f t="shared" si="69"/>
        <v>0</v>
      </c>
      <c r="AF63" s="79">
        <f t="shared" si="69"/>
        <v>0</v>
      </c>
      <c r="AG63" s="79">
        <f t="shared" si="69"/>
        <v>0</v>
      </c>
      <c r="AH63" s="79">
        <f t="shared" si="69"/>
        <v>0</v>
      </c>
      <c r="AI63" s="79">
        <f t="shared" si="69"/>
        <v>0</v>
      </c>
      <c r="AJ63" s="79">
        <f t="shared" ref="AJ63:BD63" si="70">IF(AJ$73=0,0,AJ136/(AJ55+AJ56))</f>
        <v>0</v>
      </c>
      <c r="AK63" s="79">
        <f t="shared" si="70"/>
        <v>0</v>
      </c>
      <c r="AL63" s="79">
        <f t="shared" si="70"/>
        <v>0</v>
      </c>
      <c r="AM63" s="79">
        <f t="shared" si="70"/>
        <v>0</v>
      </c>
      <c r="AN63" s="79">
        <f t="shared" si="70"/>
        <v>0</v>
      </c>
      <c r="AO63" s="79">
        <f t="shared" si="70"/>
        <v>0</v>
      </c>
      <c r="AP63" s="79">
        <f t="shared" si="70"/>
        <v>0</v>
      </c>
      <c r="AQ63" s="79">
        <f t="shared" si="70"/>
        <v>0</v>
      </c>
      <c r="AR63" s="79">
        <f t="shared" si="70"/>
        <v>0</v>
      </c>
      <c r="AS63" s="79">
        <f t="shared" si="70"/>
        <v>0</v>
      </c>
      <c r="AT63" s="79">
        <f t="shared" si="70"/>
        <v>0</v>
      </c>
      <c r="AU63" s="79">
        <f t="shared" si="70"/>
        <v>0</v>
      </c>
      <c r="AV63" s="79">
        <f t="shared" si="70"/>
        <v>0</v>
      </c>
      <c r="AW63" s="79">
        <f t="shared" si="70"/>
        <v>0</v>
      </c>
      <c r="AX63" s="79">
        <f t="shared" si="70"/>
        <v>0</v>
      </c>
      <c r="AY63" s="79">
        <f t="shared" si="70"/>
        <v>0</v>
      </c>
      <c r="AZ63" s="79">
        <f t="shared" si="70"/>
        <v>0</v>
      </c>
      <c r="BA63" s="79">
        <f t="shared" si="70"/>
        <v>0</v>
      </c>
      <c r="BB63" s="79">
        <f t="shared" si="70"/>
        <v>0</v>
      </c>
      <c r="BC63" s="79">
        <f t="shared" si="70"/>
        <v>0</v>
      </c>
      <c r="BD63" s="79">
        <f t="shared" si="70"/>
        <v>0</v>
      </c>
      <c r="BE63" s="175"/>
      <c r="BF63" s="79">
        <f t="shared" ref="BF63:BZ63" si="71">IF(BF$73=0,0,BF136/(BF55+BF56))</f>
        <v>0</v>
      </c>
      <c r="BG63" s="79">
        <f t="shared" si="71"/>
        <v>0</v>
      </c>
      <c r="BH63" s="79">
        <f t="shared" si="71"/>
        <v>0</v>
      </c>
      <c r="BI63" s="79">
        <f t="shared" si="71"/>
        <v>0</v>
      </c>
      <c r="BJ63" s="79">
        <f t="shared" si="71"/>
        <v>0</v>
      </c>
      <c r="BK63" s="79">
        <f t="shared" si="71"/>
        <v>0</v>
      </c>
      <c r="BL63" s="79">
        <f t="shared" si="71"/>
        <v>0</v>
      </c>
      <c r="BM63" s="79">
        <f t="shared" si="71"/>
        <v>0</v>
      </c>
      <c r="BN63" s="79">
        <f t="shared" si="71"/>
        <v>0</v>
      </c>
      <c r="BO63" s="79">
        <f t="shared" si="71"/>
        <v>0</v>
      </c>
      <c r="BP63" s="79">
        <f t="shared" si="71"/>
        <v>0</v>
      </c>
      <c r="BQ63" s="79">
        <f t="shared" si="71"/>
        <v>0</v>
      </c>
      <c r="BR63" s="179">
        <f t="shared" si="71"/>
        <v>0</v>
      </c>
      <c r="BS63" s="79">
        <f t="shared" si="71"/>
        <v>0</v>
      </c>
      <c r="BT63" s="79">
        <f t="shared" si="71"/>
        <v>0</v>
      </c>
      <c r="BU63" s="79">
        <f t="shared" si="71"/>
        <v>0</v>
      </c>
      <c r="BV63" s="79">
        <f t="shared" si="71"/>
        <v>0</v>
      </c>
      <c r="BW63" s="79">
        <f t="shared" si="71"/>
        <v>0</v>
      </c>
      <c r="BX63" s="79">
        <f t="shared" si="71"/>
        <v>0</v>
      </c>
      <c r="BY63" s="79">
        <f t="shared" si="71"/>
        <v>0</v>
      </c>
      <c r="BZ63" s="79">
        <f t="shared" si="71"/>
        <v>0</v>
      </c>
      <c r="CA63" s="156"/>
    </row>
    <row r="64" spans="1:79" ht="15.6" customHeight="1" x14ac:dyDescent="0.3">
      <c r="A64" s="155"/>
      <c r="B64" s="176" t="s">
        <v>331</v>
      </c>
      <c r="C64" s="166"/>
      <c r="D64" s="181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75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56"/>
    </row>
    <row r="65" spans="1:79" x14ac:dyDescent="0.3">
      <c r="A65" s="155"/>
      <c r="B65" s="78" t="s">
        <v>332</v>
      </c>
      <c r="C65" s="166"/>
      <c r="D65" s="178">
        <f>IF(D$74=0,0,D74/D29)</f>
        <v>0</v>
      </c>
      <c r="E65" s="79">
        <f t="shared" ref="E65:AJ65" si="72">IF(E$73=0,0,E74/E29)</f>
        <v>0</v>
      </c>
      <c r="F65" s="79">
        <f t="shared" si="72"/>
        <v>0</v>
      </c>
      <c r="G65" s="79">
        <f t="shared" si="72"/>
        <v>0</v>
      </c>
      <c r="H65" s="79">
        <f t="shared" si="72"/>
        <v>0</v>
      </c>
      <c r="I65" s="79">
        <f t="shared" si="72"/>
        <v>0</v>
      </c>
      <c r="J65" s="79">
        <f t="shared" si="72"/>
        <v>0</v>
      </c>
      <c r="K65" s="79">
        <f t="shared" si="72"/>
        <v>0</v>
      </c>
      <c r="L65" s="79">
        <f t="shared" si="72"/>
        <v>0</v>
      </c>
      <c r="M65" s="79">
        <f t="shared" si="72"/>
        <v>0</v>
      </c>
      <c r="N65" s="79">
        <f t="shared" si="72"/>
        <v>0</v>
      </c>
      <c r="O65" s="79">
        <f t="shared" si="72"/>
        <v>0</v>
      </c>
      <c r="P65" s="79">
        <f t="shared" si="72"/>
        <v>0</v>
      </c>
      <c r="Q65" s="79">
        <f t="shared" si="72"/>
        <v>0</v>
      </c>
      <c r="R65" s="79">
        <f t="shared" si="72"/>
        <v>0</v>
      </c>
      <c r="S65" s="79">
        <f t="shared" si="72"/>
        <v>0</v>
      </c>
      <c r="T65" s="79">
        <f t="shared" si="72"/>
        <v>0</v>
      </c>
      <c r="U65" s="79">
        <f t="shared" si="72"/>
        <v>0</v>
      </c>
      <c r="V65" s="79">
        <f t="shared" si="72"/>
        <v>0</v>
      </c>
      <c r="W65" s="79">
        <f t="shared" si="72"/>
        <v>0</v>
      </c>
      <c r="X65" s="79">
        <f t="shared" si="72"/>
        <v>0</v>
      </c>
      <c r="Y65" s="79">
        <f t="shared" si="72"/>
        <v>0</v>
      </c>
      <c r="Z65" s="79">
        <f t="shared" si="72"/>
        <v>0</v>
      </c>
      <c r="AA65" s="79">
        <f t="shared" si="72"/>
        <v>0</v>
      </c>
      <c r="AB65" s="79">
        <f t="shared" si="72"/>
        <v>0</v>
      </c>
      <c r="AC65" s="79">
        <f t="shared" si="72"/>
        <v>0</v>
      </c>
      <c r="AD65" s="79">
        <f t="shared" si="72"/>
        <v>0</v>
      </c>
      <c r="AE65" s="79">
        <f t="shared" si="72"/>
        <v>0</v>
      </c>
      <c r="AF65" s="79">
        <f t="shared" si="72"/>
        <v>0</v>
      </c>
      <c r="AG65" s="79">
        <f t="shared" si="72"/>
        <v>0</v>
      </c>
      <c r="AH65" s="79">
        <f t="shared" si="72"/>
        <v>0</v>
      </c>
      <c r="AI65" s="79">
        <f t="shared" si="72"/>
        <v>0</v>
      </c>
      <c r="AJ65" s="79">
        <f t="shared" si="72"/>
        <v>0</v>
      </c>
      <c r="AK65" s="79">
        <f t="shared" ref="AK65:BD65" si="73">IF(AK$73=0,0,AK74/AK29)</f>
        <v>0</v>
      </c>
      <c r="AL65" s="79">
        <f t="shared" si="73"/>
        <v>0</v>
      </c>
      <c r="AM65" s="79">
        <f t="shared" si="73"/>
        <v>0</v>
      </c>
      <c r="AN65" s="79">
        <f t="shared" si="73"/>
        <v>0</v>
      </c>
      <c r="AO65" s="79">
        <f t="shared" si="73"/>
        <v>0</v>
      </c>
      <c r="AP65" s="79">
        <f t="shared" si="73"/>
        <v>0</v>
      </c>
      <c r="AQ65" s="79">
        <f t="shared" si="73"/>
        <v>0</v>
      </c>
      <c r="AR65" s="79">
        <f t="shared" si="73"/>
        <v>0</v>
      </c>
      <c r="AS65" s="79">
        <f t="shared" si="73"/>
        <v>0</v>
      </c>
      <c r="AT65" s="79">
        <f t="shared" si="73"/>
        <v>0</v>
      </c>
      <c r="AU65" s="79">
        <f t="shared" si="73"/>
        <v>0</v>
      </c>
      <c r="AV65" s="79">
        <f t="shared" si="73"/>
        <v>0</v>
      </c>
      <c r="AW65" s="79">
        <f t="shared" si="73"/>
        <v>0</v>
      </c>
      <c r="AX65" s="79">
        <f t="shared" si="73"/>
        <v>0</v>
      </c>
      <c r="AY65" s="79">
        <f t="shared" si="73"/>
        <v>0</v>
      </c>
      <c r="AZ65" s="79">
        <f t="shared" si="73"/>
        <v>0</v>
      </c>
      <c r="BA65" s="79">
        <f t="shared" si="73"/>
        <v>0</v>
      </c>
      <c r="BB65" s="79">
        <f t="shared" si="73"/>
        <v>0</v>
      </c>
      <c r="BC65" s="79">
        <f t="shared" si="73"/>
        <v>0</v>
      </c>
      <c r="BD65" s="79">
        <f t="shared" si="73"/>
        <v>0</v>
      </c>
      <c r="BE65" s="175"/>
      <c r="BF65" s="79">
        <f t="shared" ref="BF65:BZ65" si="74">IF(BF$73=0,0,BF74/BF29)</f>
        <v>0</v>
      </c>
      <c r="BG65" s="79">
        <f t="shared" si="74"/>
        <v>0</v>
      </c>
      <c r="BH65" s="79">
        <f t="shared" si="74"/>
        <v>0</v>
      </c>
      <c r="BI65" s="79">
        <f t="shared" si="74"/>
        <v>0</v>
      </c>
      <c r="BJ65" s="79">
        <f t="shared" si="74"/>
        <v>0</v>
      </c>
      <c r="BK65" s="79">
        <f t="shared" si="74"/>
        <v>0</v>
      </c>
      <c r="BL65" s="79">
        <f t="shared" si="74"/>
        <v>0</v>
      </c>
      <c r="BM65" s="79">
        <f t="shared" si="74"/>
        <v>0</v>
      </c>
      <c r="BN65" s="79">
        <f t="shared" si="74"/>
        <v>0</v>
      </c>
      <c r="BO65" s="79">
        <f t="shared" si="74"/>
        <v>0</v>
      </c>
      <c r="BP65" s="79">
        <f t="shared" si="74"/>
        <v>0</v>
      </c>
      <c r="BQ65" s="79">
        <f t="shared" si="74"/>
        <v>0</v>
      </c>
      <c r="BR65" s="179">
        <f t="shared" si="74"/>
        <v>0</v>
      </c>
      <c r="BS65" s="79">
        <f t="shared" si="74"/>
        <v>0</v>
      </c>
      <c r="BT65" s="79">
        <f t="shared" si="74"/>
        <v>0</v>
      </c>
      <c r="BU65" s="79">
        <f t="shared" si="74"/>
        <v>0</v>
      </c>
      <c r="BV65" s="79">
        <f t="shared" si="74"/>
        <v>0</v>
      </c>
      <c r="BW65" s="79">
        <f t="shared" si="74"/>
        <v>0</v>
      </c>
      <c r="BX65" s="79">
        <f t="shared" si="74"/>
        <v>0</v>
      </c>
      <c r="BY65" s="79">
        <f t="shared" si="74"/>
        <v>0</v>
      </c>
      <c r="BZ65" s="79">
        <f t="shared" si="74"/>
        <v>0</v>
      </c>
      <c r="CA65" s="156"/>
    </row>
    <row r="66" spans="1:79" x14ac:dyDescent="0.3">
      <c r="A66" s="155"/>
      <c r="B66" s="78" t="s">
        <v>333</v>
      </c>
      <c r="C66" s="166"/>
      <c r="D66" s="178">
        <f t="shared" ref="D66:AI66" si="75">IF(D$73=0,0,D136/D29)</f>
        <v>0</v>
      </c>
      <c r="E66" s="79">
        <f t="shared" si="75"/>
        <v>0</v>
      </c>
      <c r="F66" s="79">
        <f t="shared" si="75"/>
        <v>0</v>
      </c>
      <c r="G66" s="79">
        <f t="shared" si="75"/>
        <v>0</v>
      </c>
      <c r="H66" s="79">
        <f t="shared" si="75"/>
        <v>0</v>
      </c>
      <c r="I66" s="79">
        <f t="shared" si="75"/>
        <v>0</v>
      </c>
      <c r="J66" s="79">
        <f t="shared" si="75"/>
        <v>0</v>
      </c>
      <c r="K66" s="79">
        <f t="shared" si="75"/>
        <v>0</v>
      </c>
      <c r="L66" s="79">
        <f t="shared" si="75"/>
        <v>0</v>
      </c>
      <c r="M66" s="79">
        <f t="shared" si="75"/>
        <v>0</v>
      </c>
      <c r="N66" s="79">
        <f t="shared" si="75"/>
        <v>0</v>
      </c>
      <c r="O66" s="79">
        <f t="shared" si="75"/>
        <v>0</v>
      </c>
      <c r="P66" s="79">
        <f t="shared" si="75"/>
        <v>0</v>
      </c>
      <c r="Q66" s="79">
        <f t="shared" si="75"/>
        <v>0</v>
      </c>
      <c r="R66" s="79">
        <f t="shared" si="75"/>
        <v>0</v>
      </c>
      <c r="S66" s="79">
        <f t="shared" si="75"/>
        <v>0</v>
      </c>
      <c r="T66" s="79">
        <f t="shared" si="75"/>
        <v>0</v>
      </c>
      <c r="U66" s="79">
        <f t="shared" si="75"/>
        <v>0</v>
      </c>
      <c r="V66" s="79">
        <f t="shared" si="75"/>
        <v>0</v>
      </c>
      <c r="W66" s="79">
        <f t="shared" si="75"/>
        <v>0</v>
      </c>
      <c r="X66" s="79">
        <f t="shared" si="75"/>
        <v>0</v>
      </c>
      <c r="Y66" s="79">
        <f t="shared" si="75"/>
        <v>0</v>
      </c>
      <c r="Z66" s="79">
        <f t="shared" si="75"/>
        <v>0</v>
      </c>
      <c r="AA66" s="79">
        <f t="shared" si="75"/>
        <v>0</v>
      </c>
      <c r="AB66" s="79">
        <f t="shared" si="75"/>
        <v>0</v>
      </c>
      <c r="AC66" s="79">
        <f t="shared" si="75"/>
        <v>0</v>
      </c>
      <c r="AD66" s="79">
        <f t="shared" si="75"/>
        <v>0</v>
      </c>
      <c r="AE66" s="79">
        <f t="shared" si="75"/>
        <v>0</v>
      </c>
      <c r="AF66" s="79">
        <f t="shared" si="75"/>
        <v>0</v>
      </c>
      <c r="AG66" s="79">
        <f t="shared" si="75"/>
        <v>0</v>
      </c>
      <c r="AH66" s="79">
        <f t="shared" si="75"/>
        <v>0</v>
      </c>
      <c r="AI66" s="79">
        <f t="shared" si="75"/>
        <v>0</v>
      </c>
      <c r="AJ66" s="79">
        <f t="shared" ref="AJ66:BD66" si="76">IF(AJ$73=0,0,AJ136/AJ29)</f>
        <v>0</v>
      </c>
      <c r="AK66" s="79">
        <f t="shared" si="76"/>
        <v>0</v>
      </c>
      <c r="AL66" s="79">
        <f t="shared" si="76"/>
        <v>0</v>
      </c>
      <c r="AM66" s="79">
        <f t="shared" si="76"/>
        <v>0</v>
      </c>
      <c r="AN66" s="79">
        <f t="shared" si="76"/>
        <v>0</v>
      </c>
      <c r="AO66" s="79">
        <f t="shared" si="76"/>
        <v>0</v>
      </c>
      <c r="AP66" s="79">
        <f t="shared" si="76"/>
        <v>0</v>
      </c>
      <c r="AQ66" s="79">
        <f t="shared" si="76"/>
        <v>0</v>
      </c>
      <c r="AR66" s="79">
        <f t="shared" si="76"/>
        <v>0</v>
      </c>
      <c r="AS66" s="79">
        <f t="shared" si="76"/>
        <v>0</v>
      </c>
      <c r="AT66" s="79">
        <f t="shared" si="76"/>
        <v>0</v>
      </c>
      <c r="AU66" s="79">
        <f t="shared" si="76"/>
        <v>0</v>
      </c>
      <c r="AV66" s="79">
        <f t="shared" si="76"/>
        <v>0</v>
      </c>
      <c r="AW66" s="79">
        <f t="shared" si="76"/>
        <v>0</v>
      </c>
      <c r="AX66" s="79">
        <f t="shared" si="76"/>
        <v>0</v>
      </c>
      <c r="AY66" s="79">
        <f t="shared" si="76"/>
        <v>0</v>
      </c>
      <c r="AZ66" s="79">
        <f t="shared" si="76"/>
        <v>0</v>
      </c>
      <c r="BA66" s="79">
        <f t="shared" si="76"/>
        <v>0</v>
      </c>
      <c r="BB66" s="79">
        <f t="shared" si="76"/>
        <v>0</v>
      </c>
      <c r="BC66" s="79">
        <f t="shared" si="76"/>
        <v>0</v>
      </c>
      <c r="BD66" s="79">
        <f t="shared" si="76"/>
        <v>0</v>
      </c>
      <c r="BE66" s="175"/>
      <c r="BF66" s="79">
        <f t="shared" ref="BF66:BZ66" si="77">IF(BF$73=0,0,BF136/BF29)</f>
        <v>0</v>
      </c>
      <c r="BG66" s="79">
        <f t="shared" si="77"/>
        <v>0</v>
      </c>
      <c r="BH66" s="79">
        <f t="shared" si="77"/>
        <v>0</v>
      </c>
      <c r="BI66" s="79">
        <f t="shared" si="77"/>
        <v>0</v>
      </c>
      <c r="BJ66" s="79">
        <f t="shared" si="77"/>
        <v>0</v>
      </c>
      <c r="BK66" s="79">
        <f t="shared" si="77"/>
        <v>0</v>
      </c>
      <c r="BL66" s="79">
        <f t="shared" si="77"/>
        <v>0</v>
      </c>
      <c r="BM66" s="79">
        <f t="shared" si="77"/>
        <v>0</v>
      </c>
      <c r="BN66" s="79">
        <f t="shared" si="77"/>
        <v>0</v>
      </c>
      <c r="BO66" s="79">
        <f t="shared" si="77"/>
        <v>0</v>
      </c>
      <c r="BP66" s="79">
        <f t="shared" si="77"/>
        <v>0</v>
      </c>
      <c r="BQ66" s="79">
        <f t="shared" si="77"/>
        <v>0</v>
      </c>
      <c r="BR66" s="179">
        <f t="shared" si="77"/>
        <v>0</v>
      </c>
      <c r="BS66" s="79">
        <f t="shared" si="77"/>
        <v>0</v>
      </c>
      <c r="BT66" s="79">
        <f t="shared" si="77"/>
        <v>0</v>
      </c>
      <c r="BU66" s="79">
        <f t="shared" si="77"/>
        <v>0</v>
      </c>
      <c r="BV66" s="79">
        <f t="shared" si="77"/>
        <v>0</v>
      </c>
      <c r="BW66" s="79">
        <f t="shared" si="77"/>
        <v>0</v>
      </c>
      <c r="BX66" s="79">
        <f t="shared" si="77"/>
        <v>0</v>
      </c>
      <c r="BY66" s="79">
        <f t="shared" si="77"/>
        <v>0</v>
      </c>
      <c r="BZ66" s="79">
        <f t="shared" si="77"/>
        <v>0</v>
      </c>
      <c r="CA66" s="156"/>
    </row>
    <row r="67" spans="1:79" ht="15.6" customHeight="1" x14ac:dyDescent="0.3">
      <c r="A67" s="155"/>
      <c r="B67" s="176" t="s">
        <v>334</v>
      </c>
      <c r="C67" s="166"/>
      <c r="D67" s="181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75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56"/>
    </row>
    <row r="68" spans="1:79" x14ac:dyDescent="0.3">
      <c r="A68" s="155"/>
      <c r="B68" s="78" t="s">
        <v>327</v>
      </c>
      <c r="C68" s="166"/>
      <c r="D68" s="178">
        <f t="shared" ref="D68:AI68" si="78">IF(D$73=0,0,D74/D54)</f>
        <v>0</v>
      </c>
      <c r="E68" s="79">
        <f t="shared" si="78"/>
        <v>0</v>
      </c>
      <c r="F68" s="79">
        <f t="shared" si="78"/>
        <v>0</v>
      </c>
      <c r="G68" s="79">
        <f t="shared" si="78"/>
        <v>0</v>
      </c>
      <c r="H68" s="79">
        <f t="shared" si="78"/>
        <v>0</v>
      </c>
      <c r="I68" s="79">
        <f t="shared" si="78"/>
        <v>0</v>
      </c>
      <c r="J68" s="79">
        <f t="shared" si="78"/>
        <v>0</v>
      </c>
      <c r="K68" s="79">
        <f t="shared" si="78"/>
        <v>0</v>
      </c>
      <c r="L68" s="79">
        <f t="shared" si="78"/>
        <v>0</v>
      </c>
      <c r="M68" s="79">
        <f t="shared" si="78"/>
        <v>0</v>
      </c>
      <c r="N68" s="79">
        <f t="shared" si="78"/>
        <v>0</v>
      </c>
      <c r="O68" s="79">
        <f t="shared" si="78"/>
        <v>0</v>
      </c>
      <c r="P68" s="79">
        <f t="shared" si="78"/>
        <v>0</v>
      </c>
      <c r="Q68" s="79">
        <f t="shared" si="78"/>
        <v>0</v>
      </c>
      <c r="R68" s="79">
        <f t="shared" si="78"/>
        <v>0</v>
      </c>
      <c r="S68" s="79">
        <f t="shared" si="78"/>
        <v>0</v>
      </c>
      <c r="T68" s="79">
        <f t="shared" si="78"/>
        <v>0</v>
      </c>
      <c r="U68" s="79">
        <f t="shared" si="78"/>
        <v>0</v>
      </c>
      <c r="V68" s="79">
        <f t="shared" si="78"/>
        <v>0</v>
      </c>
      <c r="W68" s="79">
        <f t="shared" si="78"/>
        <v>0</v>
      </c>
      <c r="X68" s="79">
        <f t="shared" si="78"/>
        <v>0</v>
      </c>
      <c r="Y68" s="79">
        <f t="shared" si="78"/>
        <v>0</v>
      </c>
      <c r="Z68" s="79">
        <f t="shared" si="78"/>
        <v>0</v>
      </c>
      <c r="AA68" s="79">
        <f t="shared" si="78"/>
        <v>0</v>
      </c>
      <c r="AB68" s="79">
        <f t="shared" si="78"/>
        <v>0</v>
      </c>
      <c r="AC68" s="79">
        <f t="shared" si="78"/>
        <v>0</v>
      </c>
      <c r="AD68" s="79">
        <f t="shared" si="78"/>
        <v>0</v>
      </c>
      <c r="AE68" s="79">
        <f t="shared" si="78"/>
        <v>0</v>
      </c>
      <c r="AF68" s="79">
        <f t="shared" si="78"/>
        <v>0</v>
      </c>
      <c r="AG68" s="79">
        <f t="shared" si="78"/>
        <v>0</v>
      </c>
      <c r="AH68" s="79">
        <f t="shared" si="78"/>
        <v>0</v>
      </c>
      <c r="AI68" s="79">
        <f t="shared" si="78"/>
        <v>0</v>
      </c>
      <c r="AJ68" s="79">
        <f t="shared" ref="AJ68:BD68" si="79">IF(AJ$73=0,0,AJ74/AJ54)</f>
        <v>0</v>
      </c>
      <c r="AK68" s="79">
        <f t="shared" si="79"/>
        <v>0</v>
      </c>
      <c r="AL68" s="79">
        <f t="shared" si="79"/>
        <v>0</v>
      </c>
      <c r="AM68" s="79">
        <f t="shared" si="79"/>
        <v>0</v>
      </c>
      <c r="AN68" s="79">
        <f t="shared" si="79"/>
        <v>0</v>
      </c>
      <c r="AO68" s="79">
        <f t="shared" si="79"/>
        <v>0</v>
      </c>
      <c r="AP68" s="79">
        <f t="shared" si="79"/>
        <v>0</v>
      </c>
      <c r="AQ68" s="79">
        <f t="shared" si="79"/>
        <v>0</v>
      </c>
      <c r="AR68" s="79">
        <f t="shared" si="79"/>
        <v>0</v>
      </c>
      <c r="AS68" s="79">
        <f t="shared" si="79"/>
        <v>0</v>
      </c>
      <c r="AT68" s="79">
        <f t="shared" si="79"/>
        <v>0</v>
      </c>
      <c r="AU68" s="79">
        <f t="shared" si="79"/>
        <v>0</v>
      </c>
      <c r="AV68" s="79">
        <f t="shared" si="79"/>
        <v>0</v>
      </c>
      <c r="AW68" s="79">
        <f t="shared" si="79"/>
        <v>0</v>
      </c>
      <c r="AX68" s="79">
        <f t="shared" si="79"/>
        <v>0</v>
      </c>
      <c r="AY68" s="79">
        <f t="shared" si="79"/>
        <v>0</v>
      </c>
      <c r="AZ68" s="79">
        <f t="shared" si="79"/>
        <v>0</v>
      </c>
      <c r="BA68" s="79">
        <f t="shared" si="79"/>
        <v>0</v>
      </c>
      <c r="BB68" s="79">
        <f t="shared" si="79"/>
        <v>0</v>
      </c>
      <c r="BC68" s="79">
        <f t="shared" si="79"/>
        <v>0</v>
      </c>
      <c r="BD68" s="79">
        <f t="shared" si="79"/>
        <v>0</v>
      </c>
      <c r="BE68" s="175"/>
      <c r="BF68" s="79">
        <f t="shared" ref="BF68:BZ68" si="80">IF(BF$73=0,0,BF74/BF54)</f>
        <v>0</v>
      </c>
      <c r="BG68" s="79">
        <f t="shared" si="80"/>
        <v>0</v>
      </c>
      <c r="BH68" s="79">
        <f t="shared" si="80"/>
        <v>0</v>
      </c>
      <c r="BI68" s="79">
        <f t="shared" si="80"/>
        <v>0</v>
      </c>
      <c r="BJ68" s="79">
        <f t="shared" si="80"/>
        <v>0</v>
      </c>
      <c r="BK68" s="79">
        <f t="shared" si="80"/>
        <v>0</v>
      </c>
      <c r="BL68" s="79">
        <f t="shared" si="80"/>
        <v>0</v>
      </c>
      <c r="BM68" s="79">
        <f t="shared" si="80"/>
        <v>0</v>
      </c>
      <c r="BN68" s="79">
        <f t="shared" si="80"/>
        <v>0</v>
      </c>
      <c r="BO68" s="79">
        <f t="shared" si="80"/>
        <v>0</v>
      </c>
      <c r="BP68" s="79">
        <f t="shared" si="80"/>
        <v>0</v>
      </c>
      <c r="BQ68" s="79">
        <f t="shared" si="80"/>
        <v>0</v>
      </c>
      <c r="BR68" s="179">
        <f t="shared" si="80"/>
        <v>0</v>
      </c>
      <c r="BS68" s="79">
        <f t="shared" si="80"/>
        <v>0</v>
      </c>
      <c r="BT68" s="79">
        <f t="shared" si="80"/>
        <v>0</v>
      </c>
      <c r="BU68" s="79">
        <f t="shared" si="80"/>
        <v>0</v>
      </c>
      <c r="BV68" s="79">
        <f t="shared" si="80"/>
        <v>0</v>
      </c>
      <c r="BW68" s="79">
        <f t="shared" si="80"/>
        <v>0</v>
      </c>
      <c r="BX68" s="79">
        <f t="shared" si="80"/>
        <v>0</v>
      </c>
      <c r="BY68" s="79">
        <f t="shared" si="80"/>
        <v>0</v>
      </c>
      <c r="BZ68" s="79">
        <f t="shared" si="80"/>
        <v>0</v>
      </c>
      <c r="CA68" s="156"/>
    </row>
    <row r="69" spans="1:79" x14ac:dyDescent="0.3">
      <c r="A69" s="155"/>
      <c r="B69" s="183" t="s">
        <v>335</v>
      </c>
      <c r="C69" s="166"/>
      <c r="D69" s="178">
        <f t="shared" ref="D69:AI69" si="81">IF(D$73=0,0,D136/D54)</f>
        <v>0</v>
      </c>
      <c r="E69" s="79">
        <f t="shared" si="81"/>
        <v>0</v>
      </c>
      <c r="F69" s="79">
        <f t="shared" si="81"/>
        <v>0</v>
      </c>
      <c r="G69" s="79">
        <f t="shared" si="81"/>
        <v>0</v>
      </c>
      <c r="H69" s="79">
        <f t="shared" si="81"/>
        <v>0</v>
      </c>
      <c r="I69" s="79">
        <f t="shared" si="81"/>
        <v>0</v>
      </c>
      <c r="J69" s="79">
        <f t="shared" si="81"/>
        <v>0</v>
      </c>
      <c r="K69" s="79">
        <f t="shared" si="81"/>
        <v>0</v>
      </c>
      <c r="L69" s="79">
        <f t="shared" si="81"/>
        <v>0</v>
      </c>
      <c r="M69" s="79">
        <f t="shared" si="81"/>
        <v>0</v>
      </c>
      <c r="N69" s="79">
        <f t="shared" si="81"/>
        <v>0</v>
      </c>
      <c r="O69" s="79">
        <f t="shared" si="81"/>
        <v>0</v>
      </c>
      <c r="P69" s="79">
        <f t="shared" si="81"/>
        <v>0</v>
      </c>
      <c r="Q69" s="79">
        <f t="shared" si="81"/>
        <v>0</v>
      </c>
      <c r="R69" s="79">
        <f t="shared" si="81"/>
        <v>0</v>
      </c>
      <c r="S69" s="79">
        <f t="shared" si="81"/>
        <v>0</v>
      </c>
      <c r="T69" s="79">
        <f t="shared" si="81"/>
        <v>0</v>
      </c>
      <c r="U69" s="79">
        <f t="shared" si="81"/>
        <v>0</v>
      </c>
      <c r="V69" s="79">
        <f t="shared" si="81"/>
        <v>0</v>
      </c>
      <c r="W69" s="79">
        <f t="shared" si="81"/>
        <v>0</v>
      </c>
      <c r="X69" s="79">
        <f t="shared" si="81"/>
        <v>0</v>
      </c>
      <c r="Y69" s="79">
        <f t="shared" si="81"/>
        <v>0</v>
      </c>
      <c r="Z69" s="79">
        <f t="shared" si="81"/>
        <v>0</v>
      </c>
      <c r="AA69" s="79">
        <f t="shared" si="81"/>
        <v>0</v>
      </c>
      <c r="AB69" s="79">
        <f t="shared" si="81"/>
        <v>0</v>
      </c>
      <c r="AC69" s="79">
        <f t="shared" si="81"/>
        <v>0</v>
      </c>
      <c r="AD69" s="79">
        <f t="shared" si="81"/>
        <v>0</v>
      </c>
      <c r="AE69" s="79">
        <f t="shared" si="81"/>
        <v>0</v>
      </c>
      <c r="AF69" s="79">
        <f t="shared" si="81"/>
        <v>0</v>
      </c>
      <c r="AG69" s="79">
        <f t="shared" si="81"/>
        <v>0</v>
      </c>
      <c r="AH69" s="79">
        <f t="shared" si="81"/>
        <v>0</v>
      </c>
      <c r="AI69" s="79">
        <f t="shared" si="81"/>
        <v>0</v>
      </c>
      <c r="AJ69" s="79">
        <f t="shared" ref="AJ69:BD69" si="82">IF(AJ$73=0,0,AJ136/AJ54)</f>
        <v>0</v>
      </c>
      <c r="AK69" s="79">
        <f t="shared" si="82"/>
        <v>0</v>
      </c>
      <c r="AL69" s="79">
        <f t="shared" si="82"/>
        <v>0</v>
      </c>
      <c r="AM69" s="79">
        <f t="shared" si="82"/>
        <v>0</v>
      </c>
      <c r="AN69" s="79">
        <f t="shared" si="82"/>
        <v>0</v>
      </c>
      <c r="AO69" s="79">
        <f t="shared" si="82"/>
        <v>0</v>
      </c>
      <c r="AP69" s="79">
        <f t="shared" si="82"/>
        <v>0</v>
      </c>
      <c r="AQ69" s="79">
        <f t="shared" si="82"/>
        <v>0</v>
      </c>
      <c r="AR69" s="79">
        <f t="shared" si="82"/>
        <v>0</v>
      </c>
      <c r="AS69" s="79">
        <f t="shared" si="82"/>
        <v>0</v>
      </c>
      <c r="AT69" s="79">
        <f t="shared" si="82"/>
        <v>0</v>
      </c>
      <c r="AU69" s="79">
        <f t="shared" si="82"/>
        <v>0</v>
      </c>
      <c r="AV69" s="79">
        <f t="shared" si="82"/>
        <v>0</v>
      </c>
      <c r="AW69" s="79">
        <f t="shared" si="82"/>
        <v>0</v>
      </c>
      <c r="AX69" s="79">
        <f t="shared" si="82"/>
        <v>0</v>
      </c>
      <c r="AY69" s="79">
        <f t="shared" si="82"/>
        <v>0</v>
      </c>
      <c r="AZ69" s="79">
        <f t="shared" si="82"/>
        <v>0</v>
      </c>
      <c r="BA69" s="79">
        <f t="shared" si="82"/>
        <v>0</v>
      </c>
      <c r="BB69" s="79">
        <f t="shared" si="82"/>
        <v>0</v>
      </c>
      <c r="BC69" s="79">
        <f t="shared" si="82"/>
        <v>0</v>
      </c>
      <c r="BD69" s="79">
        <f t="shared" si="82"/>
        <v>0</v>
      </c>
      <c r="BE69" s="175"/>
      <c r="BF69" s="79">
        <f t="shared" ref="BF69:BZ69" si="83">IF(BF$73=0,0,BF136/BF54)</f>
        <v>0</v>
      </c>
      <c r="BG69" s="79">
        <f t="shared" si="83"/>
        <v>0</v>
      </c>
      <c r="BH69" s="79">
        <f t="shared" si="83"/>
        <v>0</v>
      </c>
      <c r="BI69" s="79">
        <f t="shared" si="83"/>
        <v>0</v>
      </c>
      <c r="BJ69" s="79">
        <f t="shared" si="83"/>
        <v>0</v>
      </c>
      <c r="BK69" s="79">
        <f t="shared" si="83"/>
        <v>0</v>
      </c>
      <c r="BL69" s="79">
        <f t="shared" si="83"/>
        <v>0</v>
      </c>
      <c r="BM69" s="79">
        <f t="shared" si="83"/>
        <v>0</v>
      </c>
      <c r="BN69" s="79">
        <f t="shared" si="83"/>
        <v>0</v>
      </c>
      <c r="BO69" s="79">
        <f t="shared" si="83"/>
        <v>0</v>
      </c>
      <c r="BP69" s="79">
        <f t="shared" si="83"/>
        <v>0</v>
      </c>
      <c r="BQ69" s="79">
        <f t="shared" si="83"/>
        <v>0</v>
      </c>
      <c r="BR69" s="179">
        <f t="shared" si="83"/>
        <v>0</v>
      </c>
      <c r="BS69" s="79">
        <f t="shared" si="83"/>
        <v>0</v>
      </c>
      <c r="BT69" s="79">
        <f t="shared" si="83"/>
        <v>0</v>
      </c>
      <c r="BU69" s="79">
        <f t="shared" si="83"/>
        <v>0</v>
      </c>
      <c r="BV69" s="79">
        <f t="shared" si="83"/>
        <v>0</v>
      </c>
      <c r="BW69" s="79">
        <f t="shared" si="83"/>
        <v>0</v>
      </c>
      <c r="BX69" s="79">
        <f t="shared" si="83"/>
        <v>0</v>
      </c>
      <c r="BY69" s="79">
        <f t="shared" si="83"/>
        <v>0</v>
      </c>
      <c r="BZ69" s="79">
        <f t="shared" si="83"/>
        <v>0</v>
      </c>
      <c r="CA69" s="156"/>
    </row>
    <row r="70" spans="1:79" x14ac:dyDescent="0.3">
      <c r="A70" s="155"/>
      <c r="B70" s="160" t="s">
        <v>336</v>
      </c>
      <c r="C70" s="166"/>
      <c r="D70" s="178">
        <f t="shared" ref="D70:AI70" si="84">IFERROR(D74/D47,0)</f>
        <v>0</v>
      </c>
      <c r="E70" s="79">
        <f t="shared" si="84"/>
        <v>0</v>
      </c>
      <c r="F70" s="79">
        <f t="shared" si="84"/>
        <v>0</v>
      </c>
      <c r="G70" s="79">
        <f t="shared" si="84"/>
        <v>0</v>
      </c>
      <c r="H70" s="79">
        <f t="shared" si="84"/>
        <v>0</v>
      </c>
      <c r="I70" s="79">
        <f t="shared" si="84"/>
        <v>0</v>
      </c>
      <c r="J70" s="79">
        <f t="shared" si="84"/>
        <v>0</v>
      </c>
      <c r="K70" s="79">
        <f t="shared" si="84"/>
        <v>0</v>
      </c>
      <c r="L70" s="79">
        <f t="shared" si="84"/>
        <v>0</v>
      </c>
      <c r="M70" s="79">
        <f t="shared" si="84"/>
        <v>0</v>
      </c>
      <c r="N70" s="79">
        <f t="shared" si="84"/>
        <v>0</v>
      </c>
      <c r="O70" s="79">
        <f t="shared" si="84"/>
        <v>0</v>
      </c>
      <c r="P70" s="79">
        <f t="shared" si="84"/>
        <v>0</v>
      </c>
      <c r="Q70" s="79">
        <f t="shared" si="84"/>
        <v>0</v>
      </c>
      <c r="R70" s="79">
        <f t="shared" si="84"/>
        <v>0</v>
      </c>
      <c r="S70" s="79">
        <f t="shared" si="84"/>
        <v>0</v>
      </c>
      <c r="T70" s="79">
        <f t="shared" si="84"/>
        <v>0</v>
      </c>
      <c r="U70" s="79">
        <f t="shared" si="84"/>
        <v>0</v>
      </c>
      <c r="V70" s="79">
        <f t="shared" si="84"/>
        <v>0</v>
      </c>
      <c r="W70" s="79">
        <f t="shared" si="84"/>
        <v>0</v>
      </c>
      <c r="X70" s="79">
        <f t="shared" si="84"/>
        <v>0</v>
      </c>
      <c r="Y70" s="79">
        <f t="shared" si="84"/>
        <v>0</v>
      </c>
      <c r="Z70" s="79">
        <f t="shared" si="84"/>
        <v>0</v>
      </c>
      <c r="AA70" s="79">
        <f t="shared" si="84"/>
        <v>0</v>
      </c>
      <c r="AB70" s="79">
        <f t="shared" si="84"/>
        <v>0</v>
      </c>
      <c r="AC70" s="79">
        <f t="shared" si="84"/>
        <v>0</v>
      </c>
      <c r="AD70" s="79">
        <f t="shared" si="84"/>
        <v>0</v>
      </c>
      <c r="AE70" s="79">
        <f t="shared" si="84"/>
        <v>0</v>
      </c>
      <c r="AF70" s="79">
        <f t="shared" si="84"/>
        <v>0</v>
      </c>
      <c r="AG70" s="79">
        <f t="shared" si="84"/>
        <v>0</v>
      </c>
      <c r="AH70" s="79">
        <f t="shared" si="84"/>
        <v>0</v>
      </c>
      <c r="AI70" s="79">
        <f t="shared" si="84"/>
        <v>0</v>
      </c>
      <c r="AJ70" s="79">
        <f t="shared" ref="AJ70:BD70" si="85">IFERROR(AJ74/AJ47,0)</f>
        <v>0</v>
      </c>
      <c r="AK70" s="79">
        <f t="shared" si="85"/>
        <v>0</v>
      </c>
      <c r="AL70" s="79">
        <f t="shared" si="85"/>
        <v>0</v>
      </c>
      <c r="AM70" s="79">
        <f t="shared" si="85"/>
        <v>0</v>
      </c>
      <c r="AN70" s="79">
        <f t="shared" si="85"/>
        <v>0</v>
      </c>
      <c r="AO70" s="79">
        <f t="shared" si="85"/>
        <v>0</v>
      </c>
      <c r="AP70" s="79">
        <f t="shared" si="85"/>
        <v>0</v>
      </c>
      <c r="AQ70" s="79">
        <f t="shared" si="85"/>
        <v>0</v>
      </c>
      <c r="AR70" s="79">
        <f t="shared" si="85"/>
        <v>0</v>
      </c>
      <c r="AS70" s="79">
        <f t="shared" si="85"/>
        <v>0</v>
      </c>
      <c r="AT70" s="79">
        <f t="shared" si="85"/>
        <v>0</v>
      </c>
      <c r="AU70" s="79">
        <f t="shared" si="85"/>
        <v>0</v>
      </c>
      <c r="AV70" s="79">
        <f t="shared" si="85"/>
        <v>0</v>
      </c>
      <c r="AW70" s="79">
        <f t="shared" si="85"/>
        <v>0</v>
      </c>
      <c r="AX70" s="79">
        <f t="shared" si="85"/>
        <v>0</v>
      </c>
      <c r="AY70" s="79">
        <f t="shared" si="85"/>
        <v>0</v>
      </c>
      <c r="AZ70" s="79">
        <f t="shared" si="85"/>
        <v>0</v>
      </c>
      <c r="BA70" s="79">
        <f t="shared" si="85"/>
        <v>0</v>
      </c>
      <c r="BB70" s="79">
        <f t="shared" si="85"/>
        <v>0</v>
      </c>
      <c r="BC70" s="79">
        <f t="shared" si="85"/>
        <v>0</v>
      </c>
      <c r="BD70" s="79">
        <f t="shared" si="85"/>
        <v>0</v>
      </c>
      <c r="BE70" s="175"/>
      <c r="BF70" s="79">
        <f t="shared" ref="BF70:BZ70" si="86">IFERROR(BF74/BF47,0)</f>
        <v>0</v>
      </c>
      <c r="BG70" s="79">
        <f t="shared" si="86"/>
        <v>0</v>
      </c>
      <c r="BH70" s="79">
        <f t="shared" si="86"/>
        <v>0</v>
      </c>
      <c r="BI70" s="79">
        <f t="shared" si="86"/>
        <v>0</v>
      </c>
      <c r="BJ70" s="79">
        <f t="shared" si="86"/>
        <v>0</v>
      </c>
      <c r="BK70" s="79">
        <f t="shared" si="86"/>
        <v>0</v>
      </c>
      <c r="BL70" s="79">
        <f t="shared" si="86"/>
        <v>0</v>
      </c>
      <c r="BM70" s="79">
        <f t="shared" si="86"/>
        <v>0</v>
      </c>
      <c r="BN70" s="79">
        <f t="shared" si="86"/>
        <v>0</v>
      </c>
      <c r="BO70" s="79">
        <f t="shared" si="86"/>
        <v>0</v>
      </c>
      <c r="BP70" s="79">
        <f t="shared" si="86"/>
        <v>0</v>
      </c>
      <c r="BQ70" s="79">
        <f t="shared" si="86"/>
        <v>0</v>
      </c>
      <c r="BR70" s="179">
        <f t="shared" si="86"/>
        <v>0</v>
      </c>
      <c r="BS70" s="79">
        <f t="shared" si="86"/>
        <v>0</v>
      </c>
      <c r="BT70" s="79">
        <f t="shared" si="86"/>
        <v>0</v>
      </c>
      <c r="BU70" s="79">
        <f t="shared" si="86"/>
        <v>0</v>
      </c>
      <c r="BV70" s="79">
        <f t="shared" si="86"/>
        <v>0</v>
      </c>
      <c r="BW70" s="79">
        <f t="shared" si="86"/>
        <v>0</v>
      </c>
      <c r="BX70" s="79">
        <f t="shared" si="86"/>
        <v>0</v>
      </c>
      <c r="BY70" s="79">
        <f t="shared" si="86"/>
        <v>0</v>
      </c>
      <c r="BZ70" s="79">
        <f t="shared" si="86"/>
        <v>0</v>
      </c>
      <c r="CA70" s="156"/>
    </row>
    <row r="71" spans="1:79" ht="15.6" customHeight="1" x14ac:dyDescent="0.3">
      <c r="A71" s="184"/>
      <c r="B71" s="185"/>
      <c r="C71" s="186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56"/>
    </row>
    <row r="72" spans="1:79" ht="19.95" customHeight="1" x14ac:dyDescent="0.35">
      <c r="A72" s="188"/>
      <c r="B72" s="189" t="s">
        <v>337</v>
      </c>
      <c r="C72" s="190"/>
      <c r="D72" s="191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</row>
    <row r="73" spans="1:79" x14ac:dyDescent="0.3">
      <c r="A73" s="193"/>
      <c r="B73" s="160" t="s">
        <v>338</v>
      </c>
      <c r="C73" s="194"/>
      <c r="D73" s="157">
        <f>SUM(E73:BD73)</f>
        <v>0</v>
      </c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  <c r="BD73" s="215"/>
      <c r="BE73" s="195"/>
      <c r="BF73" s="163">
        <f>SUM(E73:H73)</f>
        <v>0</v>
      </c>
      <c r="BG73" s="77">
        <f>SUM(I73:L73)</f>
        <v>0</v>
      </c>
      <c r="BH73" s="77">
        <f>SUM(M73:Q73)</f>
        <v>0</v>
      </c>
      <c r="BI73" s="77">
        <f>SUM(R73:U73)</f>
        <v>0</v>
      </c>
      <c r="BJ73" s="77">
        <f>SUM(V73:Y73)</f>
        <v>0</v>
      </c>
      <c r="BK73" s="77">
        <f>SUM(Z73:AD73)</f>
        <v>0</v>
      </c>
      <c r="BL73" s="77">
        <f>SUM(AE73:AH73)</f>
        <v>0</v>
      </c>
      <c r="BM73" s="77">
        <f>SUM(AI73:AL73)</f>
        <v>0</v>
      </c>
      <c r="BN73" s="77">
        <f>SUM(AM73:AQ73)</f>
        <v>0</v>
      </c>
      <c r="BO73" s="77">
        <f>SUM(AR73:AU73)</f>
        <v>0</v>
      </c>
      <c r="BP73" s="77">
        <f>SUM(AV73:AY73)</f>
        <v>0</v>
      </c>
      <c r="BQ73" s="77">
        <f>SUM(AZ73:BD73)</f>
        <v>0</v>
      </c>
      <c r="BR73" s="157">
        <f>SUM(BF73:BQ73)</f>
        <v>0</v>
      </c>
      <c r="BS73" s="77">
        <f>SUM(BF73:BH73)</f>
        <v>0</v>
      </c>
      <c r="BT73" s="77">
        <f>SUM(BI73:BK73)</f>
        <v>0</v>
      </c>
      <c r="BU73" s="77">
        <f>SUM(BL73:BN73)</f>
        <v>0</v>
      </c>
      <c r="BV73" s="77">
        <f>SUM(BO73:BQ73)</f>
        <v>0</v>
      </c>
      <c r="BW73" s="77">
        <f>SUM(BF73:BK73)</f>
        <v>0</v>
      </c>
      <c r="BX73" s="77">
        <f>SUM(BL73:BQ73)</f>
        <v>0</v>
      </c>
      <c r="BY73" s="77">
        <f>IF(Info!$O$3="Q1",$BS73,IF(Info!$O$3="Q2",$BS73+$BT73,IF(Info!$O$3="Q3",$BS73+$BT73+$BU73,$BR73)))</f>
        <v>0</v>
      </c>
      <c r="BZ73" s="77">
        <f>IF(Info!$O$3="Q1",$BS73,IF(Info!$O$3="Q2",$BT73,IF(Info!$O$3="Q3",$BU73,$BV73)))</f>
        <v>0</v>
      </c>
      <c r="CA73" s="198"/>
    </row>
    <row r="74" spans="1:79" x14ac:dyDescent="0.3">
      <c r="A74" s="193"/>
      <c r="B74" s="160" t="s">
        <v>339</v>
      </c>
      <c r="C74" s="194"/>
      <c r="D74" s="157">
        <f>SUM(E74:BD74)</f>
        <v>0</v>
      </c>
      <c r="E74" s="161">
        <f t="shared" ref="E74:AJ74" si="87">E73/(1+$C$77)</f>
        <v>0</v>
      </c>
      <c r="F74" s="161">
        <f t="shared" si="87"/>
        <v>0</v>
      </c>
      <c r="G74" s="161">
        <f t="shared" si="87"/>
        <v>0</v>
      </c>
      <c r="H74" s="161">
        <f t="shared" si="87"/>
        <v>0</v>
      </c>
      <c r="I74" s="161">
        <f t="shared" si="87"/>
        <v>0</v>
      </c>
      <c r="J74" s="161">
        <f t="shared" si="87"/>
        <v>0</v>
      </c>
      <c r="K74" s="161">
        <f t="shared" si="87"/>
        <v>0</v>
      </c>
      <c r="L74" s="161">
        <f t="shared" si="87"/>
        <v>0</v>
      </c>
      <c r="M74" s="161">
        <f t="shared" si="87"/>
        <v>0</v>
      </c>
      <c r="N74" s="161">
        <f t="shared" si="87"/>
        <v>0</v>
      </c>
      <c r="O74" s="161">
        <f t="shared" si="87"/>
        <v>0</v>
      </c>
      <c r="P74" s="161">
        <f t="shared" si="87"/>
        <v>0</v>
      </c>
      <c r="Q74" s="161">
        <f t="shared" si="87"/>
        <v>0</v>
      </c>
      <c r="R74" s="161">
        <f t="shared" si="87"/>
        <v>0</v>
      </c>
      <c r="S74" s="161">
        <f t="shared" si="87"/>
        <v>0</v>
      </c>
      <c r="T74" s="161">
        <f t="shared" si="87"/>
        <v>0</v>
      </c>
      <c r="U74" s="161">
        <f t="shared" si="87"/>
        <v>0</v>
      </c>
      <c r="V74" s="161">
        <f t="shared" si="87"/>
        <v>0</v>
      </c>
      <c r="W74" s="161">
        <f t="shared" si="87"/>
        <v>0</v>
      </c>
      <c r="X74" s="161">
        <f t="shared" si="87"/>
        <v>0</v>
      </c>
      <c r="Y74" s="161">
        <f t="shared" si="87"/>
        <v>0</v>
      </c>
      <c r="Z74" s="161">
        <f t="shared" si="87"/>
        <v>0</v>
      </c>
      <c r="AA74" s="161">
        <f t="shared" si="87"/>
        <v>0</v>
      </c>
      <c r="AB74" s="161">
        <f t="shared" si="87"/>
        <v>0</v>
      </c>
      <c r="AC74" s="161">
        <f t="shared" si="87"/>
        <v>0</v>
      </c>
      <c r="AD74" s="161">
        <f t="shared" si="87"/>
        <v>0</v>
      </c>
      <c r="AE74" s="161">
        <f t="shared" si="87"/>
        <v>0</v>
      </c>
      <c r="AF74" s="161">
        <f t="shared" si="87"/>
        <v>0</v>
      </c>
      <c r="AG74" s="161">
        <f t="shared" si="87"/>
        <v>0</v>
      </c>
      <c r="AH74" s="161">
        <f t="shared" si="87"/>
        <v>0</v>
      </c>
      <c r="AI74" s="161">
        <f t="shared" si="87"/>
        <v>0</v>
      </c>
      <c r="AJ74" s="161">
        <f t="shared" si="87"/>
        <v>0</v>
      </c>
      <c r="AK74" s="161">
        <f t="shared" ref="AK74:BP74" si="88">AK73/(1+$C$77)</f>
        <v>0</v>
      </c>
      <c r="AL74" s="161">
        <f t="shared" si="88"/>
        <v>0</v>
      </c>
      <c r="AM74" s="161">
        <f t="shared" si="88"/>
        <v>0</v>
      </c>
      <c r="AN74" s="161">
        <f t="shared" si="88"/>
        <v>0</v>
      </c>
      <c r="AO74" s="161">
        <f t="shared" si="88"/>
        <v>0</v>
      </c>
      <c r="AP74" s="161">
        <f t="shared" si="88"/>
        <v>0</v>
      </c>
      <c r="AQ74" s="161">
        <f t="shared" si="88"/>
        <v>0</v>
      </c>
      <c r="AR74" s="161">
        <f t="shared" si="88"/>
        <v>0</v>
      </c>
      <c r="AS74" s="161">
        <f t="shared" si="88"/>
        <v>0</v>
      </c>
      <c r="AT74" s="161">
        <f t="shared" si="88"/>
        <v>0</v>
      </c>
      <c r="AU74" s="161">
        <f t="shared" si="88"/>
        <v>0</v>
      </c>
      <c r="AV74" s="161">
        <f t="shared" si="88"/>
        <v>0</v>
      </c>
      <c r="AW74" s="161">
        <f t="shared" si="88"/>
        <v>0</v>
      </c>
      <c r="AX74" s="161">
        <f t="shared" si="88"/>
        <v>0</v>
      </c>
      <c r="AY74" s="161">
        <f t="shared" si="88"/>
        <v>0</v>
      </c>
      <c r="AZ74" s="161">
        <f t="shared" si="88"/>
        <v>0</v>
      </c>
      <c r="BA74" s="161">
        <f t="shared" si="88"/>
        <v>0</v>
      </c>
      <c r="BB74" s="161">
        <f t="shared" si="88"/>
        <v>0</v>
      </c>
      <c r="BC74" s="161">
        <f t="shared" si="88"/>
        <v>0</v>
      </c>
      <c r="BD74" s="161">
        <f t="shared" si="88"/>
        <v>0</v>
      </c>
      <c r="BE74" s="195"/>
      <c r="BF74" s="162">
        <f>SUM(E74:H74)</f>
        <v>0</v>
      </c>
      <c r="BG74" s="157">
        <f>SUM(I74:L74)</f>
        <v>0</v>
      </c>
      <c r="BH74" s="157">
        <f>SUM(M74:Q74)</f>
        <v>0</v>
      </c>
      <c r="BI74" s="157">
        <f>SUM(R74:U74)</f>
        <v>0</v>
      </c>
      <c r="BJ74" s="157">
        <f>SUM(V74:Y74)</f>
        <v>0</v>
      </c>
      <c r="BK74" s="157">
        <f>SUM(Z74:AD74)</f>
        <v>0</v>
      </c>
      <c r="BL74" s="157">
        <f>SUM(AE74:AH74)</f>
        <v>0</v>
      </c>
      <c r="BM74" s="157">
        <f>SUM(AI74:AL74)</f>
        <v>0</v>
      </c>
      <c r="BN74" s="157">
        <f>SUM(AM74:AQ74)</f>
        <v>0</v>
      </c>
      <c r="BO74" s="157">
        <f>SUM(AR74:AU74)</f>
        <v>0</v>
      </c>
      <c r="BP74" s="157">
        <f>SUM(AV74:AY74)</f>
        <v>0</v>
      </c>
      <c r="BQ74" s="157">
        <f>SUM(AZ74:BD74)</f>
        <v>0</v>
      </c>
      <c r="BR74" s="157">
        <f>SUM(BF74:BQ74)</f>
        <v>0</v>
      </c>
      <c r="BS74" s="157">
        <f>SUM(BF74:BH74)</f>
        <v>0</v>
      </c>
      <c r="BT74" s="157">
        <f>SUM(BI74:BK74)</f>
        <v>0</v>
      </c>
      <c r="BU74" s="157">
        <f>SUM(BL74:BN74)</f>
        <v>0</v>
      </c>
      <c r="BV74" s="157">
        <f>SUM(BO74:BQ74)</f>
        <v>0</v>
      </c>
      <c r="BW74" s="157">
        <f>SUM(BF74:BK74)</f>
        <v>0</v>
      </c>
      <c r="BX74" s="157">
        <f>SUM(BL74:BQ74)</f>
        <v>0</v>
      </c>
      <c r="BY74" s="157">
        <f>IF(Info!$O$3="Q1",$BS74,IF(Info!$O$3="Q2",$BS74+$BT74,IF(Info!$O$3="Q3",$BS74+$BT74+$BU74,$BR74)))</f>
        <v>0</v>
      </c>
      <c r="BZ74" s="157">
        <f>IF(Info!$O$3="Q1",$BS74,IF(Info!$O$3="Q2",$BT74,IF(Info!$O$3="Q3",$BU74,$BV74)))</f>
        <v>0</v>
      </c>
      <c r="CA74" s="198"/>
    </row>
    <row r="75" spans="1:79" x14ac:dyDescent="0.3">
      <c r="A75" s="193"/>
      <c r="B75" s="78" t="s">
        <v>340</v>
      </c>
      <c r="C75" s="194"/>
      <c r="D75" s="77">
        <f>SUM(E75:BD75)</f>
        <v>0</v>
      </c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  <c r="BD75" s="215"/>
      <c r="BE75" s="195"/>
      <c r="BF75" s="162">
        <f>SUM(E75:H75)</f>
        <v>0</v>
      </c>
      <c r="BG75" s="157">
        <f>SUM(I75:L75)</f>
        <v>0</v>
      </c>
      <c r="BH75" s="157">
        <f>SUM(M75:Q75)</f>
        <v>0</v>
      </c>
      <c r="BI75" s="157">
        <f>SUM(R75:U75)</f>
        <v>0</v>
      </c>
      <c r="BJ75" s="157">
        <f>SUM(V75:Y75)</f>
        <v>0</v>
      </c>
      <c r="BK75" s="157">
        <f>SUM(Z75:AD75)</f>
        <v>0</v>
      </c>
      <c r="BL75" s="157">
        <f>SUM(AE75:AH75)</f>
        <v>0</v>
      </c>
      <c r="BM75" s="157">
        <f>SUM(AI75:AL75)</f>
        <v>0</v>
      </c>
      <c r="BN75" s="157">
        <f>SUM(AM75:AQ75)</f>
        <v>0</v>
      </c>
      <c r="BO75" s="157">
        <f>SUM(AR75:AU75)</f>
        <v>0</v>
      </c>
      <c r="BP75" s="157">
        <f>SUM(AV75:AY75)</f>
        <v>0</v>
      </c>
      <c r="BQ75" s="157">
        <f>SUM(AZ75:BD75)</f>
        <v>0</v>
      </c>
      <c r="BR75" s="157">
        <f>SUM(BF75:BQ75)</f>
        <v>0</v>
      </c>
      <c r="BS75" s="157">
        <f>SUM(BF75:BH75)</f>
        <v>0</v>
      </c>
      <c r="BT75" s="157">
        <f>SUM(BI75:BK75)</f>
        <v>0</v>
      </c>
      <c r="BU75" s="157">
        <f>SUM(BL75:BN75)</f>
        <v>0</v>
      </c>
      <c r="BV75" s="157">
        <f>SUM(BO75:BQ75)</f>
        <v>0</v>
      </c>
      <c r="BW75" s="157">
        <f>SUM(BF75:BK75)</f>
        <v>0</v>
      </c>
      <c r="BX75" s="157">
        <f>SUM(BL75:BQ75)</f>
        <v>0</v>
      </c>
      <c r="BY75" s="157">
        <f>IF(Info!$O$3="Q1",$BS75,IF(Info!$O$3="Q2",$BS75+$BT75,IF(Info!$O$3="Q3",$BS75+$BT75+$BU75,$BR75)))</f>
        <v>0</v>
      </c>
      <c r="BZ75" s="157">
        <f>IF(Info!$O$3="Q1",$BS75,IF(Info!$O$3="Q2",$BT75,IF(Info!$O$3="Q3",$BU75,$BV75)))</f>
        <v>0</v>
      </c>
      <c r="CA75" s="198"/>
    </row>
    <row r="76" spans="1:79" x14ac:dyDescent="0.3">
      <c r="A76" s="193"/>
      <c r="B76" s="78" t="s">
        <v>341</v>
      </c>
      <c r="C76" s="194"/>
      <c r="D76" s="77">
        <f>SUM(E76:BD76)</f>
        <v>0</v>
      </c>
      <c r="E76" s="295">
        <f>SUM(Landstrasser_Hauptstrasse:Newshop2!E76)</f>
        <v>0</v>
      </c>
      <c r="F76" s="295">
        <f>SUM(Landstrasser_Hauptstrasse:Newshop2!F76)</f>
        <v>0</v>
      </c>
      <c r="G76" s="295">
        <f>SUM(Landstrasser_Hauptstrasse:Newshop2!G76)</f>
        <v>0</v>
      </c>
      <c r="H76" s="295">
        <f>SUM(Landstrasser_Hauptstrasse:Newshop2!H76)</f>
        <v>0</v>
      </c>
      <c r="I76" s="295">
        <f>SUM(Landstrasser_Hauptstrasse:Newshop2!I76)</f>
        <v>0</v>
      </c>
      <c r="J76" s="295">
        <f>SUM(Landstrasser_Hauptstrasse:Newshop2!J76)</f>
        <v>0</v>
      </c>
      <c r="K76" s="295">
        <f>SUM(Landstrasser_Hauptstrasse:Newshop2!K76)</f>
        <v>0</v>
      </c>
      <c r="L76" s="295">
        <f>SUM(Landstrasser_Hauptstrasse:Newshop2!L76)</f>
        <v>0</v>
      </c>
      <c r="M76" s="295">
        <f>SUM(Landstrasser_Hauptstrasse:Newshop2!M76)</f>
        <v>0</v>
      </c>
      <c r="N76" s="295">
        <f>SUM(Landstrasser_Hauptstrasse:Newshop2!N76)</f>
        <v>0</v>
      </c>
      <c r="O76" s="295">
        <f>SUM(Landstrasser_Hauptstrasse:Newshop2!O76)</f>
        <v>0</v>
      </c>
      <c r="P76" s="295">
        <f>SUM(Landstrasser_Hauptstrasse:Newshop2!P76)</f>
        <v>0</v>
      </c>
      <c r="Q76" s="295">
        <f>SUM(Landstrasser_Hauptstrasse:Newshop2!Q76)</f>
        <v>0</v>
      </c>
      <c r="R76" s="295">
        <f>SUM(Landstrasser_Hauptstrasse:Newshop2!R76)</f>
        <v>0</v>
      </c>
      <c r="S76" s="295">
        <f>SUM(Landstrasser_Hauptstrasse:Newshop2!S76)</f>
        <v>0</v>
      </c>
      <c r="T76" s="295">
        <f>SUM(Landstrasser_Hauptstrasse:Newshop2!T76)</f>
        <v>0</v>
      </c>
      <c r="U76" s="295">
        <f>SUM(Landstrasser_Hauptstrasse:Newshop2!U76)</f>
        <v>0</v>
      </c>
      <c r="V76" s="295">
        <f>SUM(Landstrasser_Hauptstrasse:Newshop2!V76)</f>
        <v>0</v>
      </c>
      <c r="W76" s="295">
        <f>SUM(Landstrasser_Hauptstrasse:Newshop2!W76)</f>
        <v>0</v>
      </c>
      <c r="X76" s="295">
        <f>SUM(Landstrasser_Hauptstrasse:Newshop2!X76)</f>
        <v>0</v>
      </c>
      <c r="Y76" s="295">
        <f>SUM(Landstrasser_Hauptstrasse:Newshop2!Y76)</f>
        <v>0</v>
      </c>
      <c r="Z76" s="295">
        <f>SUM(Landstrasser_Hauptstrasse:Newshop2!Z76)</f>
        <v>0</v>
      </c>
      <c r="AA76" s="295">
        <f>SUM(Landstrasser_Hauptstrasse:Newshop2!AA76)</f>
        <v>0</v>
      </c>
      <c r="AB76" s="295">
        <f>SUM(Landstrasser_Hauptstrasse:Newshop2!AB76)</f>
        <v>0</v>
      </c>
      <c r="AC76" s="295">
        <f>SUM(Landstrasser_Hauptstrasse:Newshop2!AC76)</f>
        <v>0</v>
      </c>
      <c r="AD76" s="295">
        <f>SUM(Landstrasser_Hauptstrasse:Newshop2!AD76)</f>
        <v>0</v>
      </c>
      <c r="AE76" s="295">
        <f>SUM(Landstrasser_Hauptstrasse:Newshop2!AE76)</f>
        <v>0</v>
      </c>
      <c r="AF76" s="295">
        <f>SUM(Landstrasser_Hauptstrasse:Newshop2!AF76)</f>
        <v>0</v>
      </c>
      <c r="AG76" s="295">
        <f>SUM(Landstrasser_Hauptstrasse:Newshop2!AG76)</f>
        <v>0</v>
      </c>
      <c r="AH76" s="295">
        <f>SUM(Landstrasser_Hauptstrasse:Newshop2!AH76)</f>
        <v>0</v>
      </c>
      <c r="AI76" s="295">
        <f>SUM(Landstrasser_Hauptstrasse:Newshop2!AI76)</f>
        <v>0</v>
      </c>
      <c r="AJ76" s="295">
        <f>SUM(Landstrasser_Hauptstrasse:Newshop2!AJ76)</f>
        <v>0</v>
      </c>
      <c r="AK76" s="295">
        <f>SUM(Landstrasser_Hauptstrasse:Newshop2!AK76)</f>
        <v>0</v>
      </c>
      <c r="AL76" s="295">
        <f>SUM(Landstrasser_Hauptstrasse:Newshop2!AL76)</f>
        <v>0</v>
      </c>
      <c r="AM76" s="295">
        <f>SUM(Landstrasser_Hauptstrasse:Newshop2!AM76)</f>
        <v>0</v>
      </c>
      <c r="AN76" s="295">
        <f>SUM(Landstrasser_Hauptstrasse:Newshop2!AN76)</f>
        <v>0</v>
      </c>
      <c r="AO76" s="295">
        <f>SUM(Landstrasser_Hauptstrasse:Newshop2!AO76)</f>
        <v>0</v>
      </c>
      <c r="AP76" s="295">
        <f>SUM(Landstrasser_Hauptstrasse:Newshop2!AP76)</f>
        <v>0</v>
      </c>
      <c r="AQ76" s="295">
        <f>SUM(Landstrasser_Hauptstrasse:Newshop2!AQ76)</f>
        <v>0</v>
      </c>
      <c r="AR76" s="295">
        <f>SUM(Landstrasser_Hauptstrasse:Newshop2!AR76)</f>
        <v>0</v>
      </c>
      <c r="AS76" s="295">
        <f>SUM(Landstrasser_Hauptstrasse:Newshop2!AS76)</f>
        <v>0</v>
      </c>
      <c r="AT76" s="295">
        <f>SUM(Landstrasser_Hauptstrasse:Newshop2!AT76)</f>
        <v>0</v>
      </c>
      <c r="AU76" s="295">
        <f>SUM(Landstrasser_Hauptstrasse:Newshop2!AU76)</f>
        <v>0</v>
      </c>
      <c r="AV76" s="295">
        <f>SUM(Landstrasser_Hauptstrasse:Newshop2!AV76)</f>
        <v>0</v>
      </c>
      <c r="AW76" s="295">
        <f>SUM(Landstrasser_Hauptstrasse:Newshop2!AW76)</f>
        <v>0</v>
      </c>
      <c r="AX76" s="295">
        <f>SUM(Landstrasser_Hauptstrasse:Newshop2!AX76)</f>
        <v>0</v>
      </c>
      <c r="AY76" s="295">
        <f>SUM(Landstrasser_Hauptstrasse:Newshop2!AY76)</f>
        <v>0</v>
      </c>
      <c r="AZ76" s="295">
        <f>SUM(Landstrasser_Hauptstrasse:Newshop2!AZ76)</f>
        <v>0</v>
      </c>
      <c r="BA76" s="295">
        <f>SUM(Landstrasser_Hauptstrasse:Newshop2!BA76)</f>
        <v>0</v>
      </c>
      <c r="BB76" s="295">
        <f>SUM(Landstrasser_Hauptstrasse:Newshop2!BB76)</f>
        <v>0</v>
      </c>
      <c r="BC76" s="295">
        <f>SUM(Landstrasser_Hauptstrasse:Newshop2!BC76)</f>
        <v>0</v>
      </c>
      <c r="BD76" s="295">
        <f>SUM(Landstrasser_Hauptstrasse:Newshop2!BD76)</f>
        <v>0</v>
      </c>
      <c r="BE76" s="195"/>
      <c r="BF76" s="162">
        <f>SUM(E76:H76)</f>
        <v>0</v>
      </c>
      <c r="BG76" s="157">
        <f>SUM(I76:L76)</f>
        <v>0</v>
      </c>
      <c r="BH76" s="157">
        <f>SUM(M76:Q76)</f>
        <v>0</v>
      </c>
      <c r="BI76" s="157">
        <f>SUM(R76:U76)</f>
        <v>0</v>
      </c>
      <c r="BJ76" s="157">
        <f>SUM(V76:Y76)</f>
        <v>0</v>
      </c>
      <c r="BK76" s="157">
        <f>SUM(Z76:AD76)</f>
        <v>0</v>
      </c>
      <c r="BL76" s="157">
        <f>SUM(AE76:AH76)</f>
        <v>0</v>
      </c>
      <c r="BM76" s="157">
        <f>SUM(AI76:AL76)</f>
        <v>0</v>
      </c>
      <c r="BN76" s="157">
        <f>SUM(AM76:AQ76)</f>
        <v>0</v>
      </c>
      <c r="BO76" s="157">
        <f>SUM(AR76:AU76)</f>
        <v>0</v>
      </c>
      <c r="BP76" s="157">
        <f>SUM(AV76:AY76)</f>
        <v>0</v>
      </c>
      <c r="BQ76" s="157">
        <f>SUM(AZ76:BD76)</f>
        <v>0</v>
      </c>
      <c r="BR76" s="157">
        <f>SUM(BF76:BQ76)</f>
        <v>0</v>
      </c>
      <c r="BS76" s="157">
        <f>SUM(BF76:BH76)</f>
        <v>0</v>
      </c>
      <c r="BT76" s="157">
        <f>SUM(BI76:BK76)</f>
        <v>0</v>
      </c>
      <c r="BU76" s="157">
        <f>SUM(BL76:BN76)</f>
        <v>0</v>
      </c>
      <c r="BV76" s="157">
        <f>SUM(BO76:BQ76)</f>
        <v>0</v>
      </c>
      <c r="BW76" s="157">
        <f>SUM(BF76:BK76)</f>
        <v>0</v>
      </c>
      <c r="BX76" s="157">
        <f>SUM(BL76:BQ76)</f>
        <v>0</v>
      </c>
      <c r="BY76" s="157">
        <f>IF(Info!$O$3="Q1",$BS76,IF(Info!$O$3="Q2",$BS76+$BT76,IF(Info!$O$3="Q3",$BS76+$BT76+$BU76,$BR76)))</f>
        <v>0</v>
      </c>
      <c r="BZ76" s="157">
        <f>IF(Info!$O$3="Q1",$BS76,IF(Info!$O$3="Q2",$BT76,IF(Info!$O$3="Q3",$BU76,$BV76)))</f>
        <v>0</v>
      </c>
      <c r="CA76" s="198"/>
    </row>
    <row r="77" spans="1:79" x14ac:dyDescent="0.3">
      <c r="A77" s="193"/>
      <c r="B77" s="160" t="s">
        <v>342</v>
      </c>
      <c r="C77" s="194">
        <f>Info!$R$3</f>
        <v>0.2</v>
      </c>
      <c r="D77" s="157">
        <f>SUM(E77:BD77)</f>
        <v>0</v>
      </c>
      <c r="E77" s="161">
        <f t="shared" ref="E77:AJ77" si="89">SUM(E74:E76)</f>
        <v>0</v>
      </c>
      <c r="F77" s="161">
        <f t="shared" si="89"/>
        <v>0</v>
      </c>
      <c r="G77" s="161">
        <f t="shared" si="89"/>
        <v>0</v>
      </c>
      <c r="H77" s="161">
        <f t="shared" si="89"/>
        <v>0</v>
      </c>
      <c r="I77" s="161">
        <f t="shared" si="89"/>
        <v>0</v>
      </c>
      <c r="J77" s="161">
        <f t="shared" si="89"/>
        <v>0</v>
      </c>
      <c r="K77" s="161">
        <f t="shared" si="89"/>
        <v>0</v>
      </c>
      <c r="L77" s="161">
        <f t="shared" si="89"/>
        <v>0</v>
      </c>
      <c r="M77" s="161">
        <f t="shared" si="89"/>
        <v>0</v>
      </c>
      <c r="N77" s="161">
        <f t="shared" si="89"/>
        <v>0</v>
      </c>
      <c r="O77" s="161">
        <f t="shared" si="89"/>
        <v>0</v>
      </c>
      <c r="P77" s="161">
        <f t="shared" si="89"/>
        <v>0</v>
      </c>
      <c r="Q77" s="161">
        <f t="shared" si="89"/>
        <v>0</v>
      </c>
      <c r="R77" s="161">
        <f t="shared" si="89"/>
        <v>0</v>
      </c>
      <c r="S77" s="161">
        <f t="shared" si="89"/>
        <v>0</v>
      </c>
      <c r="T77" s="161">
        <f t="shared" si="89"/>
        <v>0</v>
      </c>
      <c r="U77" s="161">
        <f t="shared" si="89"/>
        <v>0</v>
      </c>
      <c r="V77" s="161">
        <f t="shared" si="89"/>
        <v>0</v>
      </c>
      <c r="W77" s="161">
        <f t="shared" si="89"/>
        <v>0</v>
      </c>
      <c r="X77" s="161">
        <f t="shared" si="89"/>
        <v>0</v>
      </c>
      <c r="Y77" s="161">
        <f t="shared" si="89"/>
        <v>0</v>
      </c>
      <c r="Z77" s="161">
        <f t="shared" si="89"/>
        <v>0</v>
      </c>
      <c r="AA77" s="161">
        <f t="shared" si="89"/>
        <v>0</v>
      </c>
      <c r="AB77" s="161">
        <f t="shared" si="89"/>
        <v>0</v>
      </c>
      <c r="AC77" s="161">
        <f t="shared" si="89"/>
        <v>0</v>
      </c>
      <c r="AD77" s="161">
        <f t="shared" si="89"/>
        <v>0</v>
      </c>
      <c r="AE77" s="161">
        <f t="shared" si="89"/>
        <v>0</v>
      </c>
      <c r="AF77" s="161">
        <f t="shared" si="89"/>
        <v>0</v>
      </c>
      <c r="AG77" s="161">
        <f t="shared" si="89"/>
        <v>0</v>
      </c>
      <c r="AH77" s="161">
        <f t="shared" si="89"/>
        <v>0</v>
      </c>
      <c r="AI77" s="161">
        <f t="shared" si="89"/>
        <v>0</v>
      </c>
      <c r="AJ77" s="161">
        <f t="shared" si="89"/>
        <v>0</v>
      </c>
      <c r="AK77" s="161">
        <f t="shared" ref="AK77:BP77" si="90">SUM(AK74:AK76)</f>
        <v>0</v>
      </c>
      <c r="AL77" s="161">
        <f t="shared" si="90"/>
        <v>0</v>
      </c>
      <c r="AM77" s="161">
        <f t="shared" si="90"/>
        <v>0</v>
      </c>
      <c r="AN77" s="161">
        <f t="shared" si="90"/>
        <v>0</v>
      </c>
      <c r="AO77" s="161">
        <f t="shared" si="90"/>
        <v>0</v>
      </c>
      <c r="AP77" s="161">
        <f t="shared" si="90"/>
        <v>0</v>
      </c>
      <c r="AQ77" s="161">
        <f t="shared" si="90"/>
        <v>0</v>
      </c>
      <c r="AR77" s="161">
        <f t="shared" si="90"/>
        <v>0</v>
      </c>
      <c r="AS77" s="161">
        <f t="shared" si="90"/>
        <v>0</v>
      </c>
      <c r="AT77" s="161">
        <f t="shared" si="90"/>
        <v>0</v>
      </c>
      <c r="AU77" s="161">
        <f t="shared" si="90"/>
        <v>0</v>
      </c>
      <c r="AV77" s="161">
        <f t="shared" si="90"/>
        <v>0</v>
      </c>
      <c r="AW77" s="161">
        <f t="shared" si="90"/>
        <v>0</v>
      </c>
      <c r="AX77" s="161">
        <f t="shared" si="90"/>
        <v>0</v>
      </c>
      <c r="AY77" s="161">
        <f t="shared" si="90"/>
        <v>0</v>
      </c>
      <c r="AZ77" s="161">
        <f t="shared" si="90"/>
        <v>0</v>
      </c>
      <c r="BA77" s="161">
        <f t="shared" si="90"/>
        <v>0</v>
      </c>
      <c r="BB77" s="161">
        <f t="shared" si="90"/>
        <v>0</v>
      </c>
      <c r="BC77" s="161">
        <f t="shared" si="90"/>
        <v>0</v>
      </c>
      <c r="BD77" s="161">
        <f t="shared" si="90"/>
        <v>0</v>
      </c>
      <c r="BE77" s="195"/>
      <c r="BF77" s="162">
        <f>SUM(E77:H77)</f>
        <v>0</v>
      </c>
      <c r="BG77" s="157">
        <f>SUM(I77:L77)</f>
        <v>0</v>
      </c>
      <c r="BH77" s="157">
        <f>SUM(M77:Q77)</f>
        <v>0</v>
      </c>
      <c r="BI77" s="157">
        <f>SUM(R77:U77)</f>
        <v>0</v>
      </c>
      <c r="BJ77" s="157">
        <f>SUM(V77:Y77)</f>
        <v>0</v>
      </c>
      <c r="BK77" s="157">
        <f>SUM(Z77:AD77)</f>
        <v>0</v>
      </c>
      <c r="BL77" s="157">
        <f>SUM(AE77:AH77)</f>
        <v>0</v>
      </c>
      <c r="BM77" s="157">
        <f>SUM(AI77:AL77)</f>
        <v>0</v>
      </c>
      <c r="BN77" s="157">
        <f>SUM(AM77:AQ77)</f>
        <v>0</v>
      </c>
      <c r="BO77" s="157">
        <f>SUM(AR77:AU77)</f>
        <v>0</v>
      </c>
      <c r="BP77" s="157">
        <f>SUM(AV77:AY77)</f>
        <v>0</v>
      </c>
      <c r="BQ77" s="157">
        <f>SUM(AZ77:BD77)</f>
        <v>0</v>
      </c>
      <c r="BR77" s="157">
        <f>SUM(BF77:BQ77)</f>
        <v>0</v>
      </c>
      <c r="BS77" s="157">
        <f>SUM(BF77:BH77)</f>
        <v>0</v>
      </c>
      <c r="BT77" s="157">
        <f>SUM(BI77:BK77)</f>
        <v>0</v>
      </c>
      <c r="BU77" s="157">
        <f>SUM(BL77:BN77)</f>
        <v>0</v>
      </c>
      <c r="BV77" s="157">
        <f>SUM(BO77:BQ77)</f>
        <v>0</v>
      </c>
      <c r="BW77" s="157">
        <f>SUM(BF77:BK77)</f>
        <v>0</v>
      </c>
      <c r="BX77" s="157">
        <f>SUM(BL77:BQ77)</f>
        <v>0</v>
      </c>
      <c r="BY77" s="157">
        <f>IF(Info!$O$3="Q1",$BS77,IF(Info!$O$3="Q2",$BS77+$BT77,IF(Info!$O$3="Q3",$BS77+$BT77+$BU77,$BR77)))</f>
        <v>0</v>
      </c>
      <c r="BZ77" s="157">
        <f>IF(Info!$O$3="Q1",$BS77,IF(Info!$O$3="Q2",$BT77,IF(Info!$O$3="Q3",$BU77,$BV77)))</f>
        <v>0</v>
      </c>
      <c r="CA77" s="198"/>
    </row>
    <row r="78" spans="1:79" x14ac:dyDescent="0.3">
      <c r="A78" s="193"/>
      <c r="B78" s="196" t="s">
        <v>343</v>
      </c>
      <c r="C78" s="194"/>
      <c r="D78" s="197"/>
      <c r="E78" s="198">
        <f>E74</f>
        <v>0</v>
      </c>
      <c r="F78" s="198">
        <f t="shared" ref="F78:AK78" si="91">E78+F74</f>
        <v>0</v>
      </c>
      <c r="G78" s="198">
        <f t="shared" si="91"/>
        <v>0</v>
      </c>
      <c r="H78" s="198">
        <f t="shared" si="91"/>
        <v>0</v>
      </c>
      <c r="I78" s="198">
        <f t="shared" si="91"/>
        <v>0</v>
      </c>
      <c r="J78" s="198">
        <f t="shared" si="91"/>
        <v>0</v>
      </c>
      <c r="K78" s="198">
        <f t="shared" si="91"/>
        <v>0</v>
      </c>
      <c r="L78" s="198">
        <f t="shared" si="91"/>
        <v>0</v>
      </c>
      <c r="M78" s="198">
        <f t="shared" si="91"/>
        <v>0</v>
      </c>
      <c r="N78" s="198">
        <f t="shared" si="91"/>
        <v>0</v>
      </c>
      <c r="O78" s="198">
        <f t="shared" si="91"/>
        <v>0</v>
      </c>
      <c r="P78" s="198">
        <f t="shared" si="91"/>
        <v>0</v>
      </c>
      <c r="Q78" s="198">
        <f t="shared" si="91"/>
        <v>0</v>
      </c>
      <c r="R78" s="198">
        <f t="shared" si="91"/>
        <v>0</v>
      </c>
      <c r="S78" s="198">
        <f t="shared" si="91"/>
        <v>0</v>
      </c>
      <c r="T78" s="198">
        <f t="shared" si="91"/>
        <v>0</v>
      </c>
      <c r="U78" s="198">
        <f t="shared" si="91"/>
        <v>0</v>
      </c>
      <c r="V78" s="198">
        <f t="shared" si="91"/>
        <v>0</v>
      </c>
      <c r="W78" s="198">
        <f t="shared" si="91"/>
        <v>0</v>
      </c>
      <c r="X78" s="198">
        <f t="shared" si="91"/>
        <v>0</v>
      </c>
      <c r="Y78" s="198">
        <f t="shared" si="91"/>
        <v>0</v>
      </c>
      <c r="Z78" s="198">
        <f t="shared" si="91"/>
        <v>0</v>
      </c>
      <c r="AA78" s="198">
        <f t="shared" si="91"/>
        <v>0</v>
      </c>
      <c r="AB78" s="198">
        <f t="shared" si="91"/>
        <v>0</v>
      </c>
      <c r="AC78" s="198">
        <f t="shared" si="91"/>
        <v>0</v>
      </c>
      <c r="AD78" s="198">
        <f t="shared" si="91"/>
        <v>0</v>
      </c>
      <c r="AE78" s="198">
        <f t="shared" si="91"/>
        <v>0</v>
      </c>
      <c r="AF78" s="198">
        <f t="shared" si="91"/>
        <v>0</v>
      </c>
      <c r="AG78" s="198">
        <f t="shared" si="91"/>
        <v>0</v>
      </c>
      <c r="AH78" s="198">
        <f t="shared" si="91"/>
        <v>0</v>
      </c>
      <c r="AI78" s="198">
        <f t="shared" si="91"/>
        <v>0</v>
      </c>
      <c r="AJ78" s="198">
        <f t="shared" si="91"/>
        <v>0</v>
      </c>
      <c r="AK78" s="198">
        <f t="shared" si="91"/>
        <v>0</v>
      </c>
      <c r="AL78" s="198">
        <f t="shared" ref="AL78:BQ78" si="92">AK78+AL74</f>
        <v>0</v>
      </c>
      <c r="AM78" s="198">
        <f t="shared" si="92"/>
        <v>0</v>
      </c>
      <c r="AN78" s="198">
        <f t="shared" si="92"/>
        <v>0</v>
      </c>
      <c r="AO78" s="198">
        <f t="shared" si="92"/>
        <v>0</v>
      </c>
      <c r="AP78" s="198">
        <f t="shared" si="92"/>
        <v>0</v>
      </c>
      <c r="AQ78" s="198">
        <f t="shared" si="92"/>
        <v>0</v>
      </c>
      <c r="AR78" s="198">
        <f t="shared" si="92"/>
        <v>0</v>
      </c>
      <c r="AS78" s="198">
        <f t="shared" si="92"/>
        <v>0</v>
      </c>
      <c r="AT78" s="198">
        <f t="shared" si="92"/>
        <v>0</v>
      </c>
      <c r="AU78" s="198">
        <f t="shared" si="92"/>
        <v>0</v>
      </c>
      <c r="AV78" s="198">
        <f t="shared" si="92"/>
        <v>0</v>
      </c>
      <c r="AW78" s="198">
        <f t="shared" si="92"/>
        <v>0</v>
      </c>
      <c r="AX78" s="198">
        <f t="shared" si="92"/>
        <v>0</v>
      </c>
      <c r="AY78" s="198">
        <f t="shared" si="92"/>
        <v>0</v>
      </c>
      <c r="AZ78" s="198">
        <f t="shared" si="92"/>
        <v>0</v>
      </c>
      <c r="BA78" s="198">
        <f t="shared" si="92"/>
        <v>0</v>
      </c>
      <c r="BB78" s="198">
        <f t="shared" si="92"/>
        <v>0</v>
      </c>
      <c r="BC78" s="198">
        <f t="shared" si="92"/>
        <v>0</v>
      </c>
      <c r="BD78" s="198">
        <f t="shared" si="92"/>
        <v>0</v>
      </c>
      <c r="BE78" s="198">
        <f t="shared" si="92"/>
        <v>0</v>
      </c>
      <c r="BF78" s="198">
        <f t="shared" si="92"/>
        <v>0</v>
      </c>
      <c r="BG78" s="198">
        <f t="shared" si="92"/>
        <v>0</v>
      </c>
      <c r="BH78" s="198">
        <f t="shared" si="92"/>
        <v>0</v>
      </c>
      <c r="BI78" s="198">
        <f t="shared" si="92"/>
        <v>0</v>
      </c>
      <c r="BJ78" s="198">
        <f t="shared" si="92"/>
        <v>0</v>
      </c>
      <c r="BK78" s="198">
        <f t="shared" si="92"/>
        <v>0</v>
      </c>
      <c r="BL78" s="198">
        <f t="shared" si="92"/>
        <v>0</v>
      </c>
      <c r="BM78" s="198">
        <f t="shared" si="92"/>
        <v>0</v>
      </c>
      <c r="BN78" s="198">
        <f t="shared" si="92"/>
        <v>0</v>
      </c>
      <c r="BO78" s="198">
        <f t="shared" si="92"/>
        <v>0</v>
      </c>
      <c r="BP78" s="198">
        <f t="shared" si="92"/>
        <v>0</v>
      </c>
      <c r="BQ78" s="198">
        <f t="shared" si="92"/>
        <v>0</v>
      </c>
      <c r="BR78" s="198">
        <f t="shared" ref="BR78:CA78" si="93">BQ78+BR74</f>
        <v>0</v>
      </c>
      <c r="BS78" s="198">
        <f t="shared" si="93"/>
        <v>0</v>
      </c>
      <c r="BT78" s="198">
        <f t="shared" si="93"/>
        <v>0</v>
      </c>
      <c r="BU78" s="198">
        <f t="shared" si="93"/>
        <v>0</v>
      </c>
      <c r="BV78" s="198">
        <f t="shared" si="93"/>
        <v>0</v>
      </c>
      <c r="BW78" s="198">
        <f t="shared" si="93"/>
        <v>0</v>
      </c>
      <c r="BX78" s="198">
        <f t="shared" si="93"/>
        <v>0</v>
      </c>
      <c r="BY78" s="198">
        <f t="shared" si="93"/>
        <v>0</v>
      </c>
      <c r="BZ78" s="198">
        <f t="shared" si="93"/>
        <v>0</v>
      </c>
      <c r="CA78" s="198">
        <f t="shared" si="93"/>
        <v>0</v>
      </c>
    </row>
    <row r="79" spans="1:79" x14ac:dyDescent="0.3">
      <c r="A79" s="193"/>
      <c r="B79" s="196" t="s">
        <v>344</v>
      </c>
      <c r="C79" s="194"/>
      <c r="D79" s="199">
        <f>SUM(E79:BD79)</f>
        <v>0</v>
      </c>
      <c r="E79" s="198">
        <f t="shared" ref="E79:AJ79" si="94">E74-E86</f>
        <v>0</v>
      </c>
      <c r="F79" s="198">
        <f t="shared" si="94"/>
        <v>0</v>
      </c>
      <c r="G79" s="198">
        <f t="shared" si="94"/>
        <v>0</v>
      </c>
      <c r="H79" s="198">
        <f t="shared" si="94"/>
        <v>0</v>
      </c>
      <c r="I79" s="198">
        <f t="shared" si="94"/>
        <v>0</v>
      </c>
      <c r="J79" s="198">
        <f t="shared" si="94"/>
        <v>0</v>
      </c>
      <c r="K79" s="198">
        <f t="shared" si="94"/>
        <v>0</v>
      </c>
      <c r="L79" s="198">
        <f t="shared" si="94"/>
        <v>0</v>
      </c>
      <c r="M79" s="198">
        <f t="shared" si="94"/>
        <v>0</v>
      </c>
      <c r="N79" s="198">
        <f t="shared" si="94"/>
        <v>0</v>
      </c>
      <c r="O79" s="198">
        <f t="shared" si="94"/>
        <v>0</v>
      </c>
      <c r="P79" s="198">
        <f t="shared" si="94"/>
        <v>0</v>
      </c>
      <c r="Q79" s="198">
        <f t="shared" si="94"/>
        <v>0</v>
      </c>
      <c r="R79" s="198">
        <f t="shared" si="94"/>
        <v>0</v>
      </c>
      <c r="S79" s="198">
        <f t="shared" si="94"/>
        <v>0</v>
      </c>
      <c r="T79" s="198">
        <f t="shared" si="94"/>
        <v>0</v>
      </c>
      <c r="U79" s="198">
        <f t="shared" si="94"/>
        <v>0</v>
      </c>
      <c r="V79" s="198">
        <f t="shared" si="94"/>
        <v>0</v>
      </c>
      <c r="W79" s="198">
        <f t="shared" si="94"/>
        <v>0</v>
      </c>
      <c r="X79" s="198">
        <f t="shared" si="94"/>
        <v>0</v>
      </c>
      <c r="Y79" s="198">
        <f t="shared" si="94"/>
        <v>0</v>
      </c>
      <c r="Z79" s="198">
        <f t="shared" si="94"/>
        <v>0</v>
      </c>
      <c r="AA79" s="198">
        <f t="shared" si="94"/>
        <v>0</v>
      </c>
      <c r="AB79" s="198">
        <f t="shared" si="94"/>
        <v>0</v>
      </c>
      <c r="AC79" s="198">
        <f t="shared" si="94"/>
        <v>0</v>
      </c>
      <c r="AD79" s="198">
        <f t="shared" si="94"/>
        <v>0</v>
      </c>
      <c r="AE79" s="198">
        <f t="shared" si="94"/>
        <v>0</v>
      </c>
      <c r="AF79" s="198">
        <f t="shared" si="94"/>
        <v>0</v>
      </c>
      <c r="AG79" s="198">
        <f t="shared" si="94"/>
        <v>0</v>
      </c>
      <c r="AH79" s="198">
        <f t="shared" si="94"/>
        <v>0</v>
      </c>
      <c r="AI79" s="198">
        <f t="shared" si="94"/>
        <v>0</v>
      </c>
      <c r="AJ79" s="198">
        <f t="shared" si="94"/>
        <v>0</v>
      </c>
      <c r="AK79" s="198">
        <f t="shared" ref="AK79:BP79" si="95">AK74-AK86</f>
        <v>0</v>
      </c>
      <c r="AL79" s="198">
        <f t="shared" si="95"/>
        <v>0</v>
      </c>
      <c r="AM79" s="198">
        <f t="shared" si="95"/>
        <v>0</v>
      </c>
      <c r="AN79" s="198">
        <f t="shared" si="95"/>
        <v>0</v>
      </c>
      <c r="AO79" s="198">
        <f t="shared" si="95"/>
        <v>0</v>
      </c>
      <c r="AP79" s="198">
        <f t="shared" si="95"/>
        <v>0</v>
      </c>
      <c r="AQ79" s="198">
        <f t="shared" si="95"/>
        <v>0</v>
      </c>
      <c r="AR79" s="198">
        <f t="shared" si="95"/>
        <v>0</v>
      </c>
      <c r="AS79" s="198">
        <f t="shared" si="95"/>
        <v>0</v>
      </c>
      <c r="AT79" s="198">
        <f t="shared" si="95"/>
        <v>0</v>
      </c>
      <c r="AU79" s="198">
        <f t="shared" si="95"/>
        <v>0</v>
      </c>
      <c r="AV79" s="198">
        <f t="shared" si="95"/>
        <v>0</v>
      </c>
      <c r="AW79" s="198">
        <f t="shared" si="95"/>
        <v>0</v>
      </c>
      <c r="AX79" s="198">
        <f t="shared" si="95"/>
        <v>0</v>
      </c>
      <c r="AY79" s="198">
        <f t="shared" si="95"/>
        <v>0</v>
      </c>
      <c r="AZ79" s="198">
        <f t="shared" si="95"/>
        <v>0</v>
      </c>
      <c r="BA79" s="198">
        <f t="shared" si="95"/>
        <v>0</v>
      </c>
      <c r="BB79" s="198">
        <f t="shared" si="95"/>
        <v>0</v>
      </c>
      <c r="BC79" s="198">
        <f t="shared" si="95"/>
        <v>0</v>
      </c>
      <c r="BD79" s="198">
        <f t="shared" si="95"/>
        <v>0</v>
      </c>
      <c r="BE79" s="198">
        <f t="shared" si="95"/>
        <v>0</v>
      </c>
      <c r="BF79" s="198">
        <f t="shared" si="95"/>
        <v>0</v>
      </c>
      <c r="BG79" s="198">
        <f t="shared" si="95"/>
        <v>0</v>
      </c>
      <c r="BH79" s="198">
        <f t="shared" si="95"/>
        <v>0</v>
      </c>
      <c r="BI79" s="198">
        <f t="shared" si="95"/>
        <v>0</v>
      </c>
      <c r="BJ79" s="198">
        <f t="shared" si="95"/>
        <v>0</v>
      </c>
      <c r="BK79" s="198">
        <f t="shared" si="95"/>
        <v>0</v>
      </c>
      <c r="BL79" s="198">
        <f t="shared" si="95"/>
        <v>0</v>
      </c>
      <c r="BM79" s="198">
        <f t="shared" si="95"/>
        <v>0</v>
      </c>
      <c r="BN79" s="198">
        <f t="shared" si="95"/>
        <v>0</v>
      </c>
      <c r="BO79" s="198">
        <f t="shared" si="95"/>
        <v>0</v>
      </c>
      <c r="BP79" s="198">
        <f t="shared" si="95"/>
        <v>0</v>
      </c>
      <c r="BQ79" s="198">
        <f t="shared" ref="BQ79:CA79" si="96">BQ74-BQ86</f>
        <v>0</v>
      </c>
      <c r="BR79" s="198">
        <f t="shared" si="96"/>
        <v>0</v>
      </c>
      <c r="BS79" s="198">
        <f t="shared" si="96"/>
        <v>0</v>
      </c>
      <c r="BT79" s="198">
        <f t="shared" si="96"/>
        <v>0</v>
      </c>
      <c r="BU79" s="198">
        <f t="shared" si="96"/>
        <v>0</v>
      </c>
      <c r="BV79" s="198">
        <f t="shared" si="96"/>
        <v>0</v>
      </c>
      <c r="BW79" s="198">
        <f t="shared" si="96"/>
        <v>0</v>
      </c>
      <c r="BX79" s="198">
        <f t="shared" si="96"/>
        <v>0</v>
      </c>
      <c r="BY79" s="198">
        <f t="shared" si="96"/>
        <v>0</v>
      </c>
      <c r="BZ79" s="198">
        <f t="shared" si="96"/>
        <v>0</v>
      </c>
      <c r="CA79" s="198">
        <f t="shared" si="96"/>
        <v>0</v>
      </c>
    </row>
    <row r="80" spans="1:79" ht="15.6" customHeight="1" x14ac:dyDescent="0.3">
      <c r="A80" s="193"/>
      <c r="B80" s="200" t="s">
        <v>345</v>
      </c>
      <c r="C80" s="194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197"/>
      <c r="BE80" s="197"/>
      <c r="BF80" s="197"/>
      <c r="BG80" s="288"/>
      <c r="BH80" s="288"/>
      <c r="BI80" s="288"/>
      <c r="BJ80" s="288"/>
      <c r="BK80" s="288"/>
      <c r="BL80" s="288"/>
      <c r="BM80" s="288"/>
      <c r="BN80" s="288"/>
      <c r="BO80" s="288"/>
      <c r="BP80" s="288"/>
      <c r="BQ80" s="288"/>
      <c r="BR80" s="288"/>
      <c r="BS80" s="288"/>
      <c r="BT80" s="288"/>
      <c r="BU80" s="288"/>
      <c r="BV80" s="288"/>
      <c r="BW80" s="288"/>
      <c r="BX80" s="288"/>
      <c r="BY80" s="288"/>
      <c r="BZ80" s="288"/>
      <c r="CA80" s="288"/>
    </row>
    <row r="81" spans="1:81" ht="15.6" customHeight="1" x14ac:dyDescent="0.3">
      <c r="A81" s="193">
        <v>1</v>
      </c>
      <c r="B81" s="202" t="s">
        <v>346</v>
      </c>
      <c r="C81" s="194"/>
      <c r="D81" s="157">
        <f t="shared" ref="D81:D86" si="97">SUM(E81:BD81)</f>
        <v>0</v>
      </c>
      <c r="E81" s="203">
        <f>((E37+E40)*Info!$AJ$3)+(E38*Info!$AJ$5)+(E41*Info!$AJ$6)+(E39*Info!$AJ$7)+(E42*Info!$AJ$9)+(E43*Info!$AJ$10)+(E44*Info!$AJ$11)+(E45*Info!$AJ$12)+(E46*Info!$AJ$13)</f>
        <v>0</v>
      </c>
      <c r="F81" s="203">
        <f>((F37+F40)*Info!$AJ$3)+(F38*Info!$AJ$5)+(F41*Info!$AJ$6)+(F39*Info!$AJ$7)+(F42*Info!$AJ$9)+(F43*Info!$AJ$10)+(F44*Info!$AJ$11)+(F45*Info!$AJ$12)+(F46*Info!$AJ$13)</f>
        <v>0</v>
      </c>
      <c r="G81" s="203">
        <f>((G37+G40)*Info!$AJ$3)+(G38*Info!$AJ$5)+(G41*Info!$AJ$6)+(G39*Info!$AJ$7)+(G42*Info!$AJ$9)+(G43*Info!$AJ$10)+(G44*Info!$AJ$11)+(G45*Info!$AJ$12)+(G46*Info!$AJ$13)</f>
        <v>0</v>
      </c>
      <c r="H81" s="203">
        <f>((H37+H40)*Info!$AJ$3)+(H38*Info!$AJ$5)+(H41*Info!$AJ$6)+(H39*Info!$AJ$7)+(H42*Info!$AJ$9)+(H43*Info!$AJ$10)+(H44*Info!$AJ$11)+(H45*Info!$AJ$12)+(H46*Info!$AJ$13)</f>
        <v>0</v>
      </c>
      <c r="I81" s="203">
        <f>((I37+I40)*Info!$AJ$3)+(I38*Info!$AJ$5)+(I41*Info!$AJ$6)+(I39*Info!$AJ$7)+(I42*Info!$AJ$9)+(I43*Info!$AJ$10)+(I44*Info!$AJ$11)+(I45*Info!$AJ$12)+(I46*Info!$AJ$13)</f>
        <v>0</v>
      </c>
      <c r="J81" s="203">
        <f>((J37+J40)*Info!$AJ$3)+(J38*Info!$AJ$5)+(J41*Info!$AJ$6)+(J39*Info!$AJ$7)+(J42*Info!$AJ$9)+(J43*Info!$AJ$10)+(J44*Info!$AJ$11)+(J45*Info!$AJ$12)+(J46*Info!$AJ$13)</f>
        <v>0</v>
      </c>
      <c r="K81" s="203">
        <f>((K37+K40)*Info!$AJ$3)+(K38*Info!$AJ$5)+(K41*Info!$AJ$6)+(K39*Info!$AJ$7)+(K42*Info!$AJ$9)+(K43*Info!$AJ$10)+(K44*Info!$AJ$11)+(K45*Info!$AJ$12)+(K46*Info!$AJ$13)</f>
        <v>0</v>
      </c>
      <c r="L81" s="203">
        <f>((L37+L40)*Info!$AJ$3)+(L38*Info!$AJ$5)+(L41*Info!$AJ$6)+(L39*Info!$AJ$7)+(L42*Info!$AJ$9)+(L43*Info!$AJ$10)+(L44*Info!$AJ$11)+(L45*Info!$AJ$12)+(L46*Info!$AJ$13)</f>
        <v>0</v>
      </c>
      <c r="M81" s="203">
        <f>((M37+M40)*Info!$AJ$3)+(M38*Info!$AJ$5)+(M41*Info!$AJ$6)+(M39*Info!$AJ$7)+(M42*Info!$AJ$9)+(M43*Info!$AJ$10)+(M44*Info!$AJ$11)+(M45*Info!$AJ$12)+(M46*Info!$AJ$13)</f>
        <v>0</v>
      </c>
      <c r="N81" s="203">
        <f>((N37+N40)*Info!$AJ$3)+(N38*Info!$AJ$5)+(N41*Info!$AJ$6)+(N39*Info!$AJ$7)+(N42*Info!$AJ$9)+(N43*Info!$AJ$10)+(N44*Info!$AJ$11)+(N45*Info!$AJ$12)+(N46*Info!$AJ$13)</f>
        <v>0</v>
      </c>
      <c r="O81" s="203">
        <f>((O37+O40)*Info!$AJ$3)+(O38*Info!$AJ$5)+(O41*Info!$AJ$6)+(O39*Info!$AJ$7)+(O42*Info!$AJ$9)+(O43*Info!$AJ$10)+(O44*Info!$AJ$11)+(O45*Info!$AJ$12)+(O46*Info!$AJ$13)</f>
        <v>0</v>
      </c>
      <c r="P81" s="203">
        <f>((P37+P40)*Info!$AJ$3)+(P38*Info!$AJ$5)+(P41*Info!$AJ$6)+(P39*Info!$AJ$7)+(P42*Info!$AJ$9)+(P43*Info!$AJ$10)+(P44*Info!$AJ$11)+(P45*Info!$AJ$12)+(P46*Info!$AJ$13)</f>
        <v>0</v>
      </c>
      <c r="Q81" s="203">
        <f>((Q37+Q40)*Info!$AJ$3)+(Q38*Info!$AJ$5)+(Q41*Info!$AJ$6)+(Q39*Info!$AJ$7)+(Q42*Info!$AJ$9)+(Q43*Info!$AJ$10)+(Q44*Info!$AJ$11)+(Q45*Info!$AJ$12)+(Q46*Info!$AJ$13)</f>
        <v>0</v>
      </c>
      <c r="R81" s="203">
        <f>((R37+R40)*Info!$AJ$3)+(R38*Info!$AJ$5)+(R41*Info!$AJ$6)+(R39*Info!$AJ$7)+(R42*Info!$AJ$9)+(R43*Info!$AJ$10)+(R44*Info!$AJ$11)+(R45*Info!$AJ$12)+(R46*Info!$AJ$13)</f>
        <v>0</v>
      </c>
      <c r="S81" s="203">
        <f>((S37+S40)*Info!$AJ$3)+(S38*Info!$AJ$5)+(S41*Info!$AJ$6)+(S39*Info!$AJ$7)+(S42*Info!$AJ$9)+(S43*Info!$AJ$10)+(S44*Info!$AJ$11)+(S45*Info!$AJ$12)+(S46*Info!$AJ$13)</f>
        <v>0</v>
      </c>
      <c r="T81" s="203">
        <f>((T37+T40)*Info!$AJ$3)+(T38*Info!$AJ$5)+(T41*Info!$AJ$6)+(T39*Info!$AJ$7)+(T42*Info!$AJ$9)+(T43*Info!$AJ$10)+(T44*Info!$AJ$11)+(T45*Info!$AJ$12)+(T46*Info!$AJ$13)</f>
        <v>0</v>
      </c>
      <c r="U81" s="203">
        <f>((U37+U40)*Info!$AJ$3)+(U38*Info!$AJ$5)+(U41*Info!$AJ$6)+(U39*Info!$AJ$7)+(U42*Info!$AJ$9)+(U43*Info!$AJ$10)+(U44*Info!$AJ$11)+(U45*Info!$AJ$12)+(U46*Info!$AJ$13)</f>
        <v>0</v>
      </c>
      <c r="V81" s="203">
        <f>((V37+V40)*Info!$AJ$3)+(V38*Info!$AJ$5)+(V41*Info!$AJ$6)+(V39*Info!$AJ$7)+(V42*Info!$AJ$9)+(V43*Info!$AJ$10)+(V44*Info!$AJ$11)+(V45*Info!$AJ$12)+(V46*Info!$AJ$13)</f>
        <v>0</v>
      </c>
      <c r="W81" s="203">
        <f>((W37+W40)*Info!$AJ$3)+(W38*Info!$AJ$5)+(W41*Info!$AJ$6)+(W39*Info!$AJ$7)+(W42*Info!$AJ$9)+(W43*Info!$AJ$10)+(W44*Info!$AJ$11)+(W45*Info!$AJ$12)+(W46*Info!$AJ$13)</f>
        <v>0</v>
      </c>
      <c r="X81" s="203">
        <f>((X37+X40)*Info!$AJ$3)+(X38*Info!$AJ$5)+(X41*Info!$AJ$6)+(X39*Info!$AJ$7)+(X42*Info!$AJ$9)+(X43*Info!$AJ$10)+(X44*Info!$AJ$11)+(X45*Info!$AJ$12)+(X46*Info!$AJ$13)</f>
        <v>0</v>
      </c>
      <c r="Y81" s="203">
        <f>((Y37+Y40)*Info!$AJ$3)+(Y38*Info!$AJ$5)+(Y41*Info!$AJ$6)+(Y39*Info!$AJ$7)+(Y42*Info!$AJ$9)+(Y43*Info!$AJ$10)+(Y44*Info!$AJ$11)+(Y45*Info!$AJ$12)+(Y46*Info!$AJ$13)</f>
        <v>0</v>
      </c>
      <c r="Z81" s="203">
        <f>((Z37+Z40)*Info!$AJ$3)+(Z38*Info!$AJ$5)+(Z41*Info!$AJ$6)+(Z39*Info!$AJ$7)+(Z42*Info!$AJ$9)+(Z43*Info!$AJ$10)+(Z44*Info!$AJ$11)+(Z45*Info!$AJ$12)+(Z46*Info!$AJ$13)</f>
        <v>0</v>
      </c>
      <c r="AA81" s="203">
        <f>((AA37+AA40)*Info!$AJ$3)+(AA38*Info!$AJ$5)+(AA41*Info!$AJ$6)+(AA39*Info!$AJ$7)+(AA42*Info!$AJ$9)+(AA43*Info!$AJ$10)+(AA44*Info!$AJ$11)+(AA45*Info!$AJ$12)+(AA46*Info!$AJ$13)</f>
        <v>0</v>
      </c>
      <c r="AB81" s="203">
        <f>((AB37+AB40)*Info!$AJ$3)+(AB38*Info!$AJ$5)+(AB41*Info!$AJ$6)+(AB39*Info!$AJ$7)+(AB42*Info!$AJ$9)+(AB43*Info!$AJ$10)+(AB44*Info!$AJ$11)+(AB45*Info!$AJ$12)+(AB46*Info!$AJ$13)</f>
        <v>0</v>
      </c>
      <c r="AC81" s="203">
        <f>((AC37+AC40)*Info!$AJ$3)+(AC38*Info!$AJ$5)+(AC41*Info!$AJ$6)+(AC39*Info!$AJ$7)+(AC42*Info!$AJ$9)+(AC43*Info!$AJ$10)+(AC44*Info!$AJ$11)+(AC45*Info!$AJ$12)+(AC46*Info!$AJ$13)</f>
        <v>0</v>
      </c>
      <c r="AD81" s="203">
        <f>((AD37+AD40)*Info!$AJ$3)+(AD38*Info!$AJ$5)+(AD41*Info!$AJ$6)+(AD39*Info!$AJ$7)+(AD42*Info!$AJ$9)+(AD43*Info!$AJ$10)+(AD44*Info!$AJ$11)+(AD45*Info!$AJ$12)+(AD46*Info!$AJ$13)</f>
        <v>0</v>
      </c>
      <c r="AE81" s="203">
        <f>((AE37+AE40)*Info!$AJ$3)+(AE38*Info!$AJ$5)+(AE41*Info!$AJ$6)+(AE39*Info!$AJ$7)+(AE42*Info!$AJ$9)+(AE43*Info!$AJ$10)+(AE44*Info!$AJ$11)+(AE45*Info!$AJ$12)+(AE46*Info!$AJ$13)</f>
        <v>0</v>
      </c>
      <c r="AF81" s="203">
        <f>((AF37+AF40)*Info!$AJ$3)+(AF38*Info!$AJ$5)+(AF41*Info!$AJ$6)+(AF39*Info!$AJ$7)+(AF42*Info!$AJ$9)+(AF43*Info!$AJ$10)+(AF44*Info!$AJ$11)+(AF45*Info!$AJ$12)+(AF46*Info!$AJ$13)</f>
        <v>0</v>
      </c>
      <c r="AG81" s="203">
        <f>((AG37+AG40)*Info!$AJ$3)+(AG38*Info!$AJ$5)+(AG41*Info!$AJ$6)+(AG39*Info!$AJ$7)+(AG42*Info!$AJ$9)+(AG43*Info!$AJ$10)+(AG44*Info!$AJ$11)+(AG45*Info!$AJ$12)+(AG46*Info!$AJ$13)</f>
        <v>0</v>
      </c>
      <c r="AH81" s="203">
        <f>((AH37+AH40)*Info!$AJ$3)+(AH38*Info!$AJ$5)+(AH41*Info!$AJ$6)+(AH39*Info!$AJ$7)+(AH42*Info!$AJ$9)+(AH43*Info!$AJ$10)+(AH44*Info!$AJ$11)+(AH45*Info!$AJ$12)+(AH46*Info!$AJ$13)</f>
        <v>0</v>
      </c>
      <c r="AI81" s="203">
        <f>((AI37+AI40)*Info!$AJ$3)+(AI38*Info!$AJ$5)+(AI41*Info!$AJ$6)+(AI39*Info!$AJ$7)+(AI42*Info!$AJ$9)+(AI43*Info!$AJ$10)+(AI44*Info!$AJ$11)+(AI45*Info!$AJ$12)+(AI46*Info!$AJ$13)</f>
        <v>0</v>
      </c>
      <c r="AJ81" s="203">
        <f>((AJ37+AJ40)*Info!$AJ$3)+(AJ38*Info!$AJ$5)+(AJ41*Info!$AJ$6)+(AJ39*Info!$AJ$7)+(AJ42*Info!$AJ$9)+(AJ43*Info!$AJ$10)+(AJ44*Info!$AJ$11)+(AJ45*Info!$AJ$12)+(AJ46*Info!$AJ$13)</f>
        <v>0</v>
      </c>
      <c r="AK81" s="203">
        <f>((AK37+AK40)*Info!$AJ$3)+(AK38*Info!$AJ$5)+(AK41*Info!$AJ$6)+(AK39*Info!$AJ$7)+(AK42*Info!$AJ$9)+(AK43*Info!$AJ$10)+(AK44*Info!$AJ$11)+(AK45*Info!$AJ$12)+(AK46*Info!$AJ$13)</f>
        <v>0</v>
      </c>
      <c r="AL81" s="203">
        <f>((AL37+AL40)*Info!$AJ$3)+(AL38*Info!$AJ$5)+(AL41*Info!$AJ$6)+(AL39*Info!$AJ$7)+(AL42*Info!$AJ$9)+(AL43*Info!$AJ$10)+(AL44*Info!$AJ$11)+(AL45*Info!$AJ$12)+(AL46*Info!$AJ$13)</f>
        <v>0</v>
      </c>
      <c r="AM81" s="203">
        <f>((AM37+AM40)*Info!$AJ$3)+(AM38*Info!$AJ$5)+(AM41*Info!$AJ$6)+(AM39*Info!$AJ$7)+(AM42*Info!$AJ$9)+(AM43*Info!$AJ$10)+(AM44*Info!$AJ$11)+(AM45*Info!$AJ$12)+(AM46*Info!$AJ$13)</f>
        <v>0</v>
      </c>
      <c r="AN81" s="203">
        <f>((AN37+AN40)*Info!$AJ$3)+(AN38*Info!$AJ$5)+(AN41*Info!$AJ$6)+(AN39*Info!$AJ$7)+(AN42*Info!$AJ$9)+(AN43*Info!$AJ$10)+(AN44*Info!$AJ$11)+(AN45*Info!$AJ$12)+(AN46*Info!$AJ$13)</f>
        <v>0</v>
      </c>
      <c r="AO81" s="203">
        <f>((AO37+AO40)*Info!$AJ$3)+(AO38*Info!$AJ$5)+(AO41*Info!$AJ$6)+(AO39*Info!$AJ$7)+(AO42*Info!$AJ$9)+(AO43*Info!$AJ$10)+(AO44*Info!$AJ$11)+(AO45*Info!$AJ$12)+(AO46*Info!$AJ$13)</f>
        <v>0</v>
      </c>
      <c r="AP81" s="203">
        <f>((AP37+AP40)*Info!$AJ$3)+(AP38*Info!$AJ$5)+(AP41*Info!$AJ$6)+(AP39*Info!$AJ$7)+(AP42*Info!$AJ$9)+(AP43*Info!$AJ$10)+(AP44*Info!$AJ$11)+(AP45*Info!$AJ$12)+(AP46*Info!$AJ$13)</f>
        <v>0</v>
      </c>
      <c r="AQ81" s="203">
        <f>((AQ37+AQ40)*Info!$AJ$3)+(AQ38*Info!$AJ$5)+(AQ41*Info!$AJ$6)+(AQ39*Info!$AJ$7)+(AQ42*Info!$AJ$9)+(AQ43*Info!$AJ$10)+(AQ44*Info!$AJ$11)+(AQ45*Info!$AJ$12)+(AQ46*Info!$AJ$13)</f>
        <v>0</v>
      </c>
      <c r="AR81" s="203">
        <f>((AR37+AR40)*Info!$AJ$3)+(AR38*Info!$AJ$5)+(AR41*Info!$AJ$6)+(AR39*Info!$AJ$7)+(AR42*Info!$AJ$9)+(AR43*Info!$AJ$10)+(AR44*Info!$AJ$11)+(AR45*Info!$AJ$12)+(AR46*Info!$AJ$13)</f>
        <v>0</v>
      </c>
      <c r="AS81" s="203">
        <f>((AS37+AS40)*Info!$AJ$3)+(AS38*Info!$AJ$5)+(AS41*Info!$AJ$6)+(AS39*Info!$AJ$7)+(AS42*Info!$AJ$9)+(AS43*Info!$AJ$10)+(AS44*Info!$AJ$11)+(AS45*Info!$AJ$12)+(AS46*Info!$AJ$13)</f>
        <v>0</v>
      </c>
      <c r="AT81" s="203">
        <f>((AT37+AT40)*Info!$AJ$3)+(AT38*Info!$AJ$5)+(AT41*Info!$AJ$6)+(AT39*Info!$AJ$7)+(AT42*Info!$AJ$9)+(AT43*Info!$AJ$10)+(AT44*Info!$AJ$11)+(AT45*Info!$AJ$12)+(AT46*Info!$AJ$13)</f>
        <v>0</v>
      </c>
      <c r="AU81" s="203">
        <f>((AU37+AU40)*Info!$AJ$3)+(AU38*Info!$AJ$5)+(AU41*Info!$AJ$6)+(AU39*Info!$AJ$7)+(AU42*Info!$AJ$9)+(AU43*Info!$AJ$10)+(AU44*Info!$AJ$11)+(AU45*Info!$AJ$12)+(AU46*Info!$AJ$13)</f>
        <v>0</v>
      </c>
      <c r="AV81" s="203">
        <f>((AV37+AV40)*Info!$AJ$3)+(AV38*Info!$AJ$5)+(AV41*Info!$AJ$6)+(AV39*Info!$AJ$7)+(AV42*Info!$AJ$9)+(AV43*Info!$AJ$10)+(AV44*Info!$AJ$11)+(AV45*Info!$AJ$12)+(AV46*Info!$AJ$13)</f>
        <v>0</v>
      </c>
      <c r="AW81" s="203">
        <f>((AW37+AW40)*Info!$AJ$3)+(AW38*Info!$AJ$5)+(AW41*Info!$AJ$6)+(AW39*Info!$AJ$7)+(AW42*Info!$AJ$9)+(AW43*Info!$AJ$10)+(AW44*Info!$AJ$11)+(AW45*Info!$AJ$12)+(AW46*Info!$AJ$13)</f>
        <v>0</v>
      </c>
      <c r="AX81" s="203">
        <f>((AX37+AX40)*Info!$AJ$3)+(AX38*Info!$AJ$5)+(AX41*Info!$AJ$6)+(AX39*Info!$AJ$7)+(AX42*Info!$AJ$9)+(AX43*Info!$AJ$10)+(AX44*Info!$AJ$11)+(AX45*Info!$AJ$12)+(AX46*Info!$AJ$13)</f>
        <v>0</v>
      </c>
      <c r="AY81" s="203">
        <f>((AY37+AY40)*Info!$AJ$3)+(AY38*Info!$AJ$5)+(AY41*Info!$AJ$6)+(AY39*Info!$AJ$7)+(AY42*Info!$AJ$9)+(AY43*Info!$AJ$10)+(AY44*Info!$AJ$11)+(AY45*Info!$AJ$12)+(AY46*Info!$AJ$13)</f>
        <v>0</v>
      </c>
      <c r="AZ81" s="203">
        <f>((AZ37+AZ40)*Info!$AJ$3)+(AZ38*Info!$AJ$5)+(AZ41*Info!$AJ$6)+(AZ39*Info!$AJ$7)+(AZ42*Info!$AJ$9)+(AZ43*Info!$AJ$10)+(AZ44*Info!$AJ$11)+(AZ45*Info!$AJ$12)+(AZ46*Info!$AJ$13)</f>
        <v>0</v>
      </c>
      <c r="BA81" s="203">
        <f>((BA37+BA40)*Info!$AJ$3)+(BA38*Info!$AJ$5)+(BA41*Info!$AJ$6)+(BA39*Info!$AJ$7)+(BA42*Info!$AJ$9)+(BA43*Info!$AJ$10)+(BA44*Info!$AJ$11)+(BA45*Info!$AJ$12)+(BA46*Info!$AJ$13)</f>
        <v>0</v>
      </c>
      <c r="BB81" s="203">
        <f>((BB37+BB40)*Info!$AJ$3)+(BB38*Info!$AJ$5)+(BB41*Info!$AJ$6)+(BB39*Info!$AJ$7)+(BB42*Info!$AJ$9)+(BB43*Info!$AJ$10)+(BB44*Info!$AJ$11)+(BB45*Info!$AJ$12)+(BB46*Info!$AJ$13)</f>
        <v>0</v>
      </c>
      <c r="BC81" s="203">
        <f>((BC37+BC40)*Info!$AJ$3)+(BC38*Info!$AJ$5)+(BC41*Info!$AJ$6)+(BC39*Info!$AJ$7)+(BC42*Info!$AJ$9)+(BC43*Info!$AJ$10)+(BC44*Info!$AJ$11)+(BC45*Info!$AJ$12)+(BC46*Info!$AJ$13)</f>
        <v>0</v>
      </c>
      <c r="BD81" s="203">
        <f>((BD37+BD40)*Info!$AJ$3)+(BD38*Info!$AJ$5)+(BD41*Info!$AJ$6)+(BD39*Info!$AJ$7)+(BD42*Info!$AJ$9)+(BD43*Info!$AJ$10)+(BD44*Info!$AJ$11)+(BD45*Info!$AJ$12)+(BD46*Info!$AJ$13)</f>
        <v>0</v>
      </c>
      <c r="BE81" s="195"/>
      <c r="BF81" s="234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89"/>
      <c r="CA81" s="193"/>
    </row>
    <row r="82" spans="1:81" x14ac:dyDescent="0.3">
      <c r="A82" s="193"/>
      <c r="B82" s="78" t="s">
        <v>37</v>
      </c>
      <c r="C82" s="194"/>
      <c r="D82" s="157">
        <f t="shared" si="97"/>
        <v>0</v>
      </c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  <c r="BD82" s="215"/>
      <c r="BE82" s="195"/>
      <c r="BF82" s="163">
        <f>SUM(E82:H82)</f>
        <v>0</v>
      </c>
      <c r="BG82" s="77">
        <f>SUM(I82:L82)</f>
        <v>0</v>
      </c>
      <c r="BH82" s="77">
        <f>SUM(M82:Q82)</f>
        <v>0</v>
      </c>
      <c r="BI82" s="77">
        <f>SUM(R82:U82)</f>
        <v>0</v>
      </c>
      <c r="BJ82" s="77">
        <f>SUM(V82:Y82)</f>
        <v>0</v>
      </c>
      <c r="BK82" s="77">
        <f>SUM(Z82:AD82)</f>
        <v>0</v>
      </c>
      <c r="BL82" s="77">
        <f>SUM(AE82:AH82)</f>
        <v>0</v>
      </c>
      <c r="BM82" s="77">
        <f>SUM(AI82:AL82)</f>
        <v>0</v>
      </c>
      <c r="BN82" s="77">
        <f>SUM(AM82:AQ82)</f>
        <v>0</v>
      </c>
      <c r="BO82" s="77">
        <f>SUM(AR82:AU82)</f>
        <v>0</v>
      </c>
      <c r="BP82" s="77">
        <f>SUM(AV82:AY82)</f>
        <v>0</v>
      </c>
      <c r="BQ82" s="77">
        <f>SUM(AZ82:BD82)</f>
        <v>0</v>
      </c>
      <c r="BR82" s="157">
        <f>SUM(BF82:BQ82)</f>
        <v>0</v>
      </c>
      <c r="BS82" s="77">
        <f>SUM(BF82:BH82)</f>
        <v>0</v>
      </c>
      <c r="BT82" s="77">
        <f>SUM(BI82:BK82)</f>
        <v>0</v>
      </c>
      <c r="BU82" s="77">
        <f>SUM(BL82:BN82)</f>
        <v>0</v>
      </c>
      <c r="BV82" s="77">
        <f>SUM(BO82:BQ82)</f>
        <v>0</v>
      </c>
      <c r="BW82" s="77">
        <f>SUM(BF82:BK82)</f>
        <v>0</v>
      </c>
      <c r="BX82" s="77">
        <f>SUM(BL82:BQ82)</f>
        <v>0</v>
      </c>
      <c r="BY82" s="77">
        <f>IF(Info!$O$3="Q1",$BS82,IF(Info!$O$3="Q2",$BS82+$BT82,IF(Info!$O$3="Q3",$BS82+$BT82+$BU82,$BR82)))</f>
        <v>0</v>
      </c>
      <c r="BZ82" s="77">
        <f>IF(Info!$O$3="Q1",$BS82,IF(Info!$O$3="Q2",$BT82,IF(Info!$O$3="Q3",$BU82,$BV82)))</f>
        <v>0</v>
      </c>
      <c r="CA82" s="197"/>
    </row>
    <row r="83" spans="1:81" x14ac:dyDescent="0.3">
      <c r="A83" s="193"/>
      <c r="B83" s="78" t="s">
        <v>39</v>
      </c>
      <c r="C83" s="194"/>
      <c r="D83" s="157">
        <f t="shared" si="97"/>
        <v>0</v>
      </c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  <c r="AZ83" s="215"/>
      <c r="BA83" s="215"/>
      <c r="BB83" s="215"/>
      <c r="BC83" s="215"/>
      <c r="BD83" s="215"/>
      <c r="BE83" s="195"/>
      <c r="BF83" s="163">
        <f>SUM(E83:H83)</f>
        <v>0</v>
      </c>
      <c r="BG83" s="77">
        <f>SUM(I83:L83)</f>
        <v>0</v>
      </c>
      <c r="BH83" s="77">
        <f>SUM(M83:Q83)</f>
        <v>0</v>
      </c>
      <c r="BI83" s="77">
        <f>SUM(R83:U83)</f>
        <v>0</v>
      </c>
      <c r="BJ83" s="77">
        <f>SUM(V83:Y83)</f>
        <v>0</v>
      </c>
      <c r="BK83" s="77">
        <f>SUM(Z83:AD83)</f>
        <v>0</v>
      </c>
      <c r="BL83" s="77">
        <f>SUM(AE83:AH83)</f>
        <v>0</v>
      </c>
      <c r="BM83" s="77">
        <f>SUM(AI83:AL83)</f>
        <v>0</v>
      </c>
      <c r="BN83" s="77">
        <f>SUM(AM83:AQ83)</f>
        <v>0</v>
      </c>
      <c r="BO83" s="77">
        <f>SUM(AR83:AU83)</f>
        <v>0</v>
      </c>
      <c r="BP83" s="77">
        <f>SUM(AV83:AY83)</f>
        <v>0</v>
      </c>
      <c r="BQ83" s="77">
        <f>SUM(AZ83:BD83)</f>
        <v>0</v>
      </c>
      <c r="BR83" s="157">
        <f>SUM(BF83:BQ83)</f>
        <v>0</v>
      </c>
      <c r="BS83" s="77">
        <f>SUM(BF83:BH83)</f>
        <v>0</v>
      </c>
      <c r="BT83" s="77">
        <f>SUM(BI83:BK83)</f>
        <v>0</v>
      </c>
      <c r="BU83" s="77">
        <f>SUM(BL83:BN83)</f>
        <v>0</v>
      </c>
      <c r="BV83" s="77">
        <f>SUM(BO83:BQ83)</f>
        <v>0</v>
      </c>
      <c r="BW83" s="77">
        <f>SUM(BF83:BK83)</f>
        <v>0</v>
      </c>
      <c r="BX83" s="77">
        <f>SUM(BL83:BQ83)</f>
        <v>0</v>
      </c>
      <c r="BY83" s="77">
        <f>IF(Info!$O$3="Q1",$BS83,IF(Info!$O$3="Q2",$BS83+$BT83,IF(Info!$O$3="Q3",$BS83+$BT83+$BU83,$BR83)))</f>
        <v>0</v>
      </c>
      <c r="BZ83" s="77">
        <f>IF(Info!$O$3="Q1",$BS83,IF(Info!$O$3="Q2",$BT83,IF(Info!$O$3="Q3",$BU83,$BV83)))</f>
        <v>0</v>
      </c>
      <c r="CA83" s="197"/>
    </row>
    <row r="84" spans="1:81" x14ac:dyDescent="0.3">
      <c r="A84" s="193"/>
      <c r="B84" s="78" t="s">
        <v>41</v>
      </c>
      <c r="C84" s="194"/>
      <c r="D84" s="157">
        <f t="shared" si="97"/>
        <v>0</v>
      </c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5"/>
      <c r="AY84" s="215"/>
      <c r="AZ84" s="215"/>
      <c r="BA84" s="215"/>
      <c r="BB84" s="215"/>
      <c r="BC84" s="215"/>
      <c r="BD84" s="215"/>
      <c r="BE84" s="195"/>
      <c r="BF84" s="163">
        <f>SUM(E84:H84)</f>
        <v>0</v>
      </c>
      <c r="BG84" s="77">
        <f>SUM(I84:L84)</f>
        <v>0</v>
      </c>
      <c r="BH84" s="77">
        <f>SUM(M84:Q84)</f>
        <v>0</v>
      </c>
      <c r="BI84" s="77">
        <f>SUM(R84:U84)</f>
        <v>0</v>
      </c>
      <c r="BJ84" s="77">
        <f>SUM(V84:Y84)</f>
        <v>0</v>
      </c>
      <c r="BK84" s="77">
        <f>SUM(Z84:AD84)</f>
        <v>0</v>
      </c>
      <c r="BL84" s="77">
        <f>SUM(AE84:AH84)</f>
        <v>0</v>
      </c>
      <c r="BM84" s="77">
        <f>SUM(AI84:AL84)</f>
        <v>0</v>
      </c>
      <c r="BN84" s="77">
        <f>SUM(AM84:AQ84)</f>
        <v>0</v>
      </c>
      <c r="BO84" s="77">
        <f>SUM(AR84:AU84)</f>
        <v>0</v>
      </c>
      <c r="BP84" s="77">
        <f>SUM(AV84:AY84)</f>
        <v>0</v>
      </c>
      <c r="BQ84" s="77">
        <f>SUM(AZ84:BD84)</f>
        <v>0</v>
      </c>
      <c r="BR84" s="157">
        <f>SUM(BF84:BQ84)</f>
        <v>0</v>
      </c>
      <c r="BS84" s="77">
        <f>SUM(BF84:BH84)</f>
        <v>0</v>
      </c>
      <c r="BT84" s="77">
        <f>SUM(BI84:BK84)</f>
        <v>0</v>
      </c>
      <c r="BU84" s="77">
        <f>SUM(BL84:BN84)</f>
        <v>0</v>
      </c>
      <c r="BV84" s="77">
        <f>SUM(BO84:BQ84)</f>
        <v>0</v>
      </c>
      <c r="BW84" s="77">
        <f>SUM(BF84:BK84)</f>
        <v>0</v>
      </c>
      <c r="BX84" s="77">
        <f>SUM(BL84:BQ84)</f>
        <v>0</v>
      </c>
      <c r="BY84" s="77">
        <f>IF(Info!$O$3="Q1",$BS84,IF(Info!$O$3="Q2",$BS84+$BT84,IF(Info!$O$3="Q3",$BS84+$BT84+$BU84,$BR84)))</f>
        <v>0</v>
      </c>
      <c r="BZ84" s="77">
        <f>IF(Info!$O$3="Q1",$BS84,IF(Info!$O$3="Q2",$BT84,IF(Info!$O$3="Q3",$BU84,$BV84)))</f>
        <v>0</v>
      </c>
      <c r="CA84" s="197"/>
    </row>
    <row r="85" spans="1:81" x14ac:dyDescent="0.3">
      <c r="A85" s="193"/>
      <c r="B85" s="78" t="s">
        <v>347</v>
      </c>
      <c r="C85" s="194"/>
      <c r="D85" s="157">
        <f t="shared" si="97"/>
        <v>0</v>
      </c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215"/>
      <c r="AC85" s="215"/>
      <c r="AD85" s="215"/>
      <c r="AE85" s="215"/>
      <c r="AF85" s="215"/>
      <c r="AG85" s="215"/>
      <c r="AH85" s="215"/>
      <c r="AI85" s="215"/>
      <c r="AJ85" s="215"/>
      <c r="AK85" s="215"/>
      <c r="AL85" s="215"/>
      <c r="AM85" s="215"/>
      <c r="AN85" s="215"/>
      <c r="AO85" s="215"/>
      <c r="AP85" s="215"/>
      <c r="AQ85" s="215"/>
      <c r="AR85" s="215"/>
      <c r="AS85" s="215"/>
      <c r="AT85" s="215"/>
      <c r="AU85" s="215"/>
      <c r="AV85" s="215"/>
      <c r="AW85" s="215"/>
      <c r="AX85" s="215"/>
      <c r="AY85" s="215"/>
      <c r="AZ85" s="215"/>
      <c r="BA85" s="215"/>
      <c r="BB85" s="215"/>
      <c r="BC85" s="215"/>
      <c r="BD85" s="215"/>
      <c r="BE85" s="195"/>
      <c r="BF85" s="163">
        <f>SUM(E85:H85)</f>
        <v>0</v>
      </c>
      <c r="BG85" s="77">
        <f>SUM(I85:L85)</f>
        <v>0</v>
      </c>
      <c r="BH85" s="77">
        <f>SUM(M85:Q85)</f>
        <v>0</v>
      </c>
      <c r="BI85" s="77">
        <f>SUM(R85:U85)</f>
        <v>0</v>
      </c>
      <c r="BJ85" s="77">
        <f>SUM(V85:Y85)</f>
        <v>0</v>
      </c>
      <c r="BK85" s="77">
        <f>SUM(Z85:AD85)</f>
        <v>0</v>
      </c>
      <c r="BL85" s="77">
        <f>SUM(AE85:AH85)</f>
        <v>0</v>
      </c>
      <c r="BM85" s="77">
        <f>SUM(AI85:AL85)</f>
        <v>0</v>
      </c>
      <c r="BN85" s="77">
        <f>SUM(AM85:AQ85)</f>
        <v>0</v>
      </c>
      <c r="BO85" s="77">
        <f>SUM(AR85:AU85)</f>
        <v>0</v>
      </c>
      <c r="BP85" s="77">
        <f>SUM(AV85:AY85)</f>
        <v>0</v>
      </c>
      <c r="BQ85" s="77">
        <f>SUM(AZ85:BD85)</f>
        <v>0</v>
      </c>
      <c r="BR85" s="157">
        <f>SUM(BF85:BQ85)</f>
        <v>0</v>
      </c>
      <c r="BS85" s="77">
        <f>SUM(BF85:BH85)</f>
        <v>0</v>
      </c>
      <c r="BT85" s="77">
        <f>SUM(BI85:BK85)</f>
        <v>0</v>
      </c>
      <c r="BU85" s="77">
        <f>SUM(BL85:BN85)</f>
        <v>0</v>
      </c>
      <c r="BV85" s="77">
        <f>SUM(BO85:BQ85)</f>
        <v>0</v>
      </c>
      <c r="BW85" s="77">
        <f>SUM(BF85:BK85)</f>
        <v>0</v>
      </c>
      <c r="BX85" s="77">
        <f>SUM(BL85:BQ85)</f>
        <v>0</v>
      </c>
      <c r="BY85" s="77">
        <f>IF(Info!$O$3="Q1",$BS85,IF(Info!$O$3="Q2",$BS85+$BT85,IF(Info!$O$3="Q3",$BS85+$BT85+$BU85,$BR85)))</f>
        <v>0</v>
      </c>
      <c r="BZ85" s="77">
        <f>IF(Info!$O$3="Q1",$BS85,IF(Info!$O$3="Q2",$BT85,IF(Info!$O$3="Q3",$BU85,$BV85)))</f>
        <v>0</v>
      </c>
      <c r="CA85" s="197"/>
    </row>
    <row r="86" spans="1:81" x14ac:dyDescent="0.3">
      <c r="A86" s="204"/>
      <c r="B86" s="160" t="s">
        <v>348</v>
      </c>
      <c r="C86" s="194"/>
      <c r="D86" s="157">
        <f t="shared" si="97"/>
        <v>0</v>
      </c>
      <c r="E86" s="157">
        <f t="shared" ref="E86:AJ86" si="98">SUM(E82:E85)</f>
        <v>0</v>
      </c>
      <c r="F86" s="157">
        <f t="shared" si="98"/>
        <v>0</v>
      </c>
      <c r="G86" s="157">
        <f t="shared" si="98"/>
        <v>0</v>
      </c>
      <c r="H86" s="157">
        <f t="shared" si="98"/>
        <v>0</v>
      </c>
      <c r="I86" s="157">
        <f t="shared" si="98"/>
        <v>0</v>
      </c>
      <c r="J86" s="157">
        <f t="shared" si="98"/>
        <v>0</v>
      </c>
      <c r="K86" s="157">
        <f t="shared" si="98"/>
        <v>0</v>
      </c>
      <c r="L86" s="157">
        <f t="shared" si="98"/>
        <v>0</v>
      </c>
      <c r="M86" s="157">
        <f t="shared" si="98"/>
        <v>0</v>
      </c>
      <c r="N86" s="157">
        <f t="shared" si="98"/>
        <v>0</v>
      </c>
      <c r="O86" s="157">
        <f t="shared" si="98"/>
        <v>0</v>
      </c>
      <c r="P86" s="157">
        <f t="shared" si="98"/>
        <v>0</v>
      </c>
      <c r="Q86" s="157">
        <f t="shared" si="98"/>
        <v>0</v>
      </c>
      <c r="R86" s="157">
        <f t="shared" si="98"/>
        <v>0</v>
      </c>
      <c r="S86" s="157">
        <f t="shared" si="98"/>
        <v>0</v>
      </c>
      <c r="T86" s="157">
        <f t="shared" si="98"/>
        <v>0</v>
      </c>
      <c r="U86" s="157">
        <f t="shared" si="98"/>
        <v>0</v>
      </c>
      <c r="V86" s="157">
        <f t="shared" si="98"/>
        <v>0</v>
      </c>
      <c r="W86" s="157">
        <f t="shared" si="98"/>
        <v>0</v>
      </c>
      <c r="X86" s="157">
        <f t="shared" si="98"/>
        <v>0</v>
      </c>
      <c r="Y86" s="157">
        <f t="shared" si="98"/>
        <v>0</v>
      </c>
      <c r="Z86" s="157">
        <f t="shared" si="98"/>
        <v>0</v>
      </c>
      <c r="AA86" s="157">
        <f t="shared" si="98"/>
        <v>0</v>
      </c>
      <c r="AB86" s="157">
        <f t="shared" si="98"/>
        <v>0</v>
      </c>
      <c r="AC86" s="157">
        <f t="shared" si="98"/>
        <v>0</v>
      </c>
      <c r="AD86" s="157">
        <f t="shared" si="98"/>
        <v>0</v>
      </c>
      <c r="AE86" s="157">
        <f t="shared" si="98"/>
        <v>0</v>
      </c>
      <c r="AF86" s="157">
        <f t="shared" si="98"/>
        <v>0</v>
      </c>
      <c r="AG86" s="157">
        <f t="shared" si="98"/>
        <v>0</v>
      </c>
      <c r="AH86" s="157">
        <f t="shared" si="98"/>
        <v>0</v>
      </c>
      <c r="AI86" s="157">
        <f t="shared" si="98"/>
        <v>0</v>
      </c>
      <c r="AJ86" s="157">
        <f t="shared" si="98"/>
        <v>0</v>
      </c>
      <c r="AK86" s="157">
        <f t="shared" ref="AK86:BP86" si="99">SUM(AK82:AK85)</f>
        <v>0</v>
      </c>
      <c r="AL86" s="157">
        <f t="shared" si="99"/>
        <v>0</v>
      </c>
      <c r="AM86" s="157">
        <f t="shared" si="99"/>
        <v>0</v>
      </c>
      <c r="AN86" s="157">
        <f t="shared" si="99"/>
        <v>0</v>
      </c>
      <c r="AO86" s="157">
        <f t="shared" si="99"/>
        <v>0</v>
      </c>
      <c r="AP86" s="157">
        <f t="shared" si="99"/>
        <v>0</v>
      </c>
      <c r="AQ86" s="157">
        <f t="shared" si="99"/>
        <v>0</v>
      </c>
      <c r="AR86" s="157">
        <f t="shared" si="99"/>
        <v>0</v>
      </c>
      <c r="AS86" s="157">
        <f t="shared" si="99"/>
        <v>0</v>
      </c>
      <c r="AT86" s="157">
        <f t="shared" si="99"/>
        <v>0</v>
      </c>
      <c r="AU86" s="157">
        <f t="shared" si="99"/>
        <v>0</v>
      </c>
      <c r="AV86" s="157">
        <f t="shared" si="99"/>
        <v>0</v>
      </c>
      <c r="AW86" s="157">
        <f t="shared" si="99"/>
        <v>0</v>
      </c>
      <c r="AX86" s="157">
        <f t="shared" si="99"/>
        <v>0</v>
      </c>
      <c r="AY86" s="157">
        <f t="shared" si="99"/>
        <v>0</v>
      </c>
      <c r="AZ86" s="157">
        <f t="shared" si="99"/>
        <v>0</v>
      </c>
      <c r="BA86" s="157">
        <f t="shared" si="99"/>
        <v>0</v>
      </c>
      <c r="BB86" s="157">
        <f t="shared" si="99"/>
        <v>0</v>
      </c>
      <c r="BC86" s="157">
        <f t="shared" si="99"/>
        <v>0</v>
      </c>
      <c r="BD86" s="157">
        <f t="shared" si="99"/>
        <v>0</v>
      </c>
      <c r="BE86" s="195"/>
      <c r="BF86" s="162">
        <f>SUM(E86:H86)</f>
        <v>0</v>
      </c>
      <c r="BG86" s="157">
        <f>SUM(I86:L86)</f>
        <v>0</v>
      </c>
      <c r="BH86" s="157">
        <f>SUM(M86:Q86)</f>
        <v>0</v>
      </c>
      <c r="BI86" s="157">
        <f>SUM(R86:U86)</f>
        <v>0</v>
      </c>
      <c r="BJ86" s="157">
        <f>SUM(V86:Y86)</f>
        <v>0</v>
      </c>
      <c r="BK86" s="157">
        <f>SUM(Z86:AD86)</f>
        <v>0</v>
      </c>
      <c r="BL86" s="157">
        <f>SUM(AE86:AH86)</f>
        <v>0</v>
      </c>
      <c r="BM86" s="157">
        <f>SUM(AI86:AL86)</f>
        <v>0</v>
      </c>
      <c r="BN86" s="157">
        <f>SUM(AM86:AQ86)</f>
        <v>0</v>
      </c>
      <c r="BO86" s="157">
        <f>SUM(AR86:AU86)</f>
        <v>0</v>
      </c>
      <c r="BP86" s="157">
        <f>SUM(AV86:AY86)</f>
        <v>0</v>
      </c>
      <c r="BQ86" s="157">
        <f>SUM(AZ86:BD86)</f>
        <v>0</v>
      </c>
      <c r="BR86" s="157">
        <f>SUM(BF86:BQ86)</f>
        <v>0</v>
      </c>
      <c r="BS86" s="157">
        <f>SUM(BF86:BH86)</f>
        <v>0</v>
      </c>
      <c r="BT86" s="157">
        <f>SUM(BI86:BK86)</f>
        <v>0</v>
      </c>
      <c r="BU86" s="157">
        <f>SUM(BL86:BN86)</f>
        <v>0</v>
      </c>
      <c r="BV86" s="157">
        <f>SUM(BO86:BQ86)</f>
        <v>0</v>
      </c>
      <c r="BW86" s="157">
        <f>SUM(BF86:BK86)</f>
        <v>0</v>
      </c>
      <c r="BX86" s="157">
        <f>SUM(BL86:BQ86)</f>
        <v>0</v>
      </c>
      <c r="BY86" s="157">
        <f>IF(Info!$O$3="Q1",$BS86,IF(Info!$O$3="Q2",$BS86+$BT86,IF(Info!$O$3="Q3",$BS86+$BT86+$BU86,$BR86)))</f>
        <v>0</v>
      </c>
      <c r="BZ86" s="157">
        <f>IF(Info!$O$3="Q1",$BS86,IF(Info!$O$3="Q2",$BT86,IF(Info!$O$3="Q3",$BU86,$BV86)))</f>
        <v>0</v>
      </c>
      <c r="CA86" s="197"/>
    </row>
    <row r="87" spans="1:81" ht="15.6" customHeight="1" x14ac:dyDescent="0.3">
      <c r="A87" s="193">
        <v>2</v>
      </c>
      <c r="B87" s="202" t="s">
        <v>349</v>
      </c>
      <c r="C87" s="194"/>
      <c r="D87" s="201">
        <f>SUM(E82:BD85)-D86</f>
        <v>0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</row>
    <row r="88" spans="1:81" x14ac:dyDescent="0.3">
      <c r="A88" s="193"/>
      <c r="B88" s="78" t="s">
        <v>350</v>
      </c>
      <c r="C88" s="194"/>
      <c r="D88" s="157">
        <f t="shared" ref="D88:D94" si="100">SUM(E88:BD88)</f>
        <v>0</v>
      </c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  <c r="BD88" s="215"/>
      <c r="BE88" s="195"/>
      <c r="BF88" s="163">
        <f t="shared" ref="BF88:BF94" si="101">SUM(E88:H88)</f>
        <v>0</v>
      </c>
      <c r="BG88" s="77">
        <f t="shared" ref="BG88:BG94" si="102">SUM(I88:L88)</f>
        <v>0</v>
      </c>
      <c r="BH88" s="77">
        <f t="shared" ref="BH88:BH94" si="103">SUM(M88:Q88)</f>
        <v>0</v>
      </c>
      <c r="BI88" s="77">
        <f t="shared" ref="BI88:BI94" si="104">SUM(R88:U88)</f>
        <v>0</v>
      </c>
      <c r="BJ88" s="77">
        <f t="shared" ref="BJ88:BJ94" si="105">SUM(V88:Y88)</f>
        <v>0</v>
      </c>
      <c r="BK88" s="77">
        <f t="shared" ref="BK88:BK94" si="106">SUM(Z88:AD88)</f>
        <v>0</v>
      </c>
      <c r="BL88" s="77">
        <f t="shared" ref="BL88:BL94" si="107">SUM(AE88:AH88)</f>
        <v>0</v>
      </c>
      <c r="BM88" s="77">
        <f t="shared" ref="BM88:BM94" si="108">SUM(AI88:AL88)</f>
        <v>0</v>
      </c>
      <c r="BN88" s="77">
        <f t="shared" ref="BN88:BN94" si="109">SUM(AM88:AQ88)</f>
        <v>0</v>
      </c>
      <c r="BO88" s="77">
        <f t="shared" ref="BO88:BO94" si="110">SUM(AR88:AU88)</f>
        <v>0</v>
      </c>
      <c r="BP88" s="77">
        <f t="shared" ref="BP88:BP94" si="111">SUM(AV88:AY88)</f>
        <v>0</v>
      </c>
      <c r="BQ88" s="77">
        <f t="shared" ref="BQ88:BQ94" si="112">SUM(AZ88:BD88)</f>
        <v>0</v>
      </c>
      <c r="BR88" s="157">
        <f t="shared" ref="BR88:BR94" si="113">SUM(BF88:BQ88)</f>
        <v>0</v>
      </c>
      <c r="BS88" s="77">
        <f t="shared" ref="BS88:BS94" si="114">SUM(BF88:BH88)</f>
        <v>0</v>
      </c>
      <c r="BT88" s="77">
        <f t="shared" ref="BT88:BT94" si="115">SUM(BI88:BK88)</f>
        <v>0</v>
      </c>
      <c r="BU88" s="77">
        <f t="shared" ref="BU88:BU94" si="116">SUM(BL88:BN88)</f>
        <v>0</v>
      </c>
      <c r="BV88" s="77">
        <f t="shared" ref="BV88:BV94" si="117">SUM(BO88:BQ88)</f>
        <v>0</v>
      </c>
      <c r="BW88" s="77">
        <f t="shared" ref="BW88:BW94" si="118">SUM(BF88:BK88)</f>
        <v>0</v>
      </c>
      <c r="BX88" s="77">
        <f t="shared" ref="BX88:BX94" si="119">SUM(BL88:BQ88)</f>
        <v>0</v>
      </c>
      <c r="BY88" s="77">
        <f>IF(Info!$O$3="Q1",$BS88,IF(Info!$O$3="Q2",$BS88+$BT88,IF(Info!$O$3="Q3",$BS88+$BT88+$BU88,$BR88)))</f>
        <v>0</v>
      </c>
      <c r="BZ88" s="77">
        <f>IF(Info!$O$3="Q1",$BS88,IF(Info!$O$3="Q2",$BT88,IF(Info!$O$3="Q3",$BU88,$BV88)))</f>
        <v>0</v>
      </c>
      <c r="CA88" s="197"/>
    </row>
    <row r="89" spans="1:81" x14ac:dyDescent="0.3">
      <c r="A89" s="193"/>
      <c r="B89" s="78" t="s">
        <v>47</v>
      </c>
      <c r="C89" s="194"/>
      <c r="D89" s="157">
        <f t="shared" si="100"/>
        <v>0</v>
      </c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195"/>
      <c r="BF89" s="163">
        <f t="shared" si="101"/>
        <v>0</v>
      </c>
      <c r="BG89" s="77">
        <f t="shared" si="102"/>
        <v>0</v>
      </c>
      <c r="BH89" s="77">
        <f t="shared" si="103"/>
        <v>0</v>
      </c>
      <c r="BI89" s="77">
        <f t="shared" si="104"/>
        <v>0</v>
      </c>
      <c r="BJ89" s="77">
        <f t="shared" si="105"/>
        <v>0</v>
      </c>
      <c r="BK89" s="77">
        <f t="shared" si="106"/>
        <v>0</v>
      </c>
      <c r="BL89" s="77">
        <f t="shared" si="107"/>
        <v>0</v>
      </c>
      <c r="BM89" s="77">
        <f t="shared" si="108"/>
        <v>0</v>
      </c>
      <c r="BN89" s="77">
        <f t="shared" si="109"/>
        <v>0</v>
      </c>
      <c r="BO89" s="77">
        <f t="shared" si="110"/>
        <v>0</v>
      </c>
      <c r="BP89" s="77">
        <f t="shared" si="111"/>
        <v>0</v>
      </c>
      <c r="BQ89" s="77">
        <f t="shared" si="112"/>
        <v>0</v>
      </c>
      <c r="BR89" s="157">
        <f t="shared" si="113"/>
        <v>0</v>
      </c>
      <c r="BS89" s="77">
        <f t="shared" si="114"/>
        <v>0</v>
      </c>
      <c r="BT89" s="77">
        <f t="shared" si="115"/>
        <v>0</v>
      </c>
      <c r="BU89" s="77">
        <f t="shared" si="116"/>
        <v>0</v>
      </c>
      <c r="BV89" s="77">
        <f t="shared" si="117"/>
        <v>0</v>
      </c>
      <c r="BW89" s="77">
        <f t="shared" si="118"/>
        <v>0</v>
      </c>
      <c r="BX89" s="77">
        <f t="shared" si="119"/>
        <v>0</v>
      </c>
      <c r="BY89" s="77">
        <f>IF(Info!$O$3="Q1",$BS89,IF(Info!$O$3="Q2",$BS89+$BT89,IF(Info!$O$3="Q3",$BS89+$BT89+$BU89,$BR89)))</f>
        <v>0</v>
      </c>
      <c r="BZ89" s="77">
        <f>IF(Info!$O$3="Q1",$BS89,IF(Info!$O$3="Q2",$BT89,IF(Info!$O$3="Q3",$BU89,$BV89)))</f>
        <v>0</v>
      </c>
      <c r="CA89" s="197"/>
    </row>
    <row r="90" spans="1:81" x14ac:dyDescent="0.3">
      <c r="A90" s="193"/>
      <c r="B90" s="78" t="s">
        <v>351</v>
      </c>
      <c r="C90" s="194"/>
      <c r="D90" s="157">
        <f t="shared" si="100"/>
        <v>0</v>
      </c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  <c r="BD90" s="215"/>
      <c r="BE90" s="195"/>
      <c r="BF90" s="163">
        <f t="shared" si="101"/>
        <v>0</v>
      </c>
      <c r="BG90" s="77">
        <f t="shared" si="102"/>
        <v>0</v>
      </c>
      <c r="BH90" s="77">
        <f t="shared" si="103"/>
        <v>0</v>
      </c>
      <c r="BI90" s="77">
        <f t="shared" si="104"/>
        <v>0</v>
      </c>
      <c r="BJ90" s="77">
        <f t="shared" si="105"/>
        <v>0</v>
      </c>
      <c r="BK90" s="77">
        <f t="shared" si="106"/>
        <v>0</v>
      </c>
      <c r="BL90" s="77">
        <f t="shared" si="107"/>
        <v>0</v>
      </c>
      <c r="BM90" s="77">
        <f t="shared" si="108"/>
        <v>0</v>
      </c>
      <c r="BN90" s="77">
        <f t="shared" si="109"/>
        <v>0</v>
      </c>
      <c r="BO90" s="77">
        <f t="shared" si="110"/>
        <v>0</v>
      </c>
      <c r="BP90" s="77">
        <f t="shared" si="111"/>
        <v>0</v>
      </c>
      <c r="BQ90" s="77">
        <f t="shared" si="112"/>
        <v>0</v>
      </c>
      <c r="BR90" s="157">
        <f t="shared" si="113"/>
        <v>0</v>
      </c>
      <c r="BS90" s="77">
        <f t="shared" si="114"/>
        <v>0</v>
      </c>
      <c r="BT90" s="77">
        <f t="shared" si="115"/>
        <v>0</v>
      </c>
      <c r="BU90" s="77">
        <f t="shared" si="116"/>
        <v>0</v>
      </c>
      <c r="BV90" s="77">
        <f t="shared" si="117"/>
        <v>0</v>
      </c>
      <c r="BW90" s="77">
        <f t="shared" si="118"/>
        <v>0</v>
      </c>
      <c r="BX90" s="77">
        <f t="shared" si="119"/>
        <v>0</v>
      </c>
      <c r="BY90" s="77">
        <f>IF(Info!$O$3="Q1",$BS90,IF(Info!$O$3="Q2",$BS90+$BT90,IF(Info!$O$3="Q3",$BS90+$BT90+$BU90,$BR90)))</f>
        <v>0</v>
      </c>
      <c r="BZ90" s="77">
        <f>IF(Info!$O$3="Q1",$BS90,IF(Info!$O$3="Q2",$BT90,IF(Info!$O$3="Q3",$BU90,$BV90)))</f>
        <v>0</v>
      </c>
      <c r="CA90" s="197"/>
    </row>
    <row r="91" spans="1:81" x14ac:dyDescent="0.3">
      <c r="A91" s="193"/>
      <c r="B91" s="78" t="s">
        <v>51</v>
      </c>
      <c r="C91" s="194"/>
      <c r="D91" s="157">
        <f t="shared" si="100"/>
        <v>0</v>
      </c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195"/>
      <c r="BF91" s="163">
        <f t="shared" si="101"/>
        <v>0</v>
      </c>
      <c r="BG91" s="77">
        <f t="shared" si="102"/>
        <v>0</v>
      </c>
      <c r="BH91" s="77">
        <f t="shared" si="103"/>
        <v>0</v>
      </c>
      <c r="BI91" s="77">
        <f t="shared" si="104"/>
        <v>0</v>
      </c>
      <c r="BJ91" s="77">
        <f t="shared" si="105"/>
        <v>0</v>
      </c>
      <c r="BK91" s="77">
        <f t="shared" si="106"/>
        <v>0</v>
      </c>
      <c r="BL91" s="77">
        <f t="shared" si="107"/>
        <v>0</v>
      </c>
      <c r="BM91" s="77">
        <f t="shared" si="108"/>
        <v>0</v>
      </c>
      <c r="BN91" s="77">
        <f t="shared" si="109"/>
        <v>0</v>
      </c>
      <c r="BO91" s="77">
        <f t="shared" si="110"/>
        <v>0</v>
      </c>
      <c r="BP91" s="77">
        <f t="shared" si="111"/>
        <v>0</v>
      </c>
      <c r="BQ91" s="77">
        <f t="shared" si="112"/>
        <v>0</v>
      </c>
      <c r="BR91" s="157">
        <f t="shared" si="113"/>
        <v>0</v>
      </c>
      <c r="BS91" s="77">
        <f t="shared" si="114"/>
        <v>0</v>
      </c>
      <c r="BT91" s="77">
        <f t="shared" si="115"/>
        <v>0</v>
      </c>
      <c r="BU91" s="77">
        <f t="shared" si="116"/>
        <v>0</v>
      </c>
      <c r="BV91" s="77">
        <f t="shared" si="117"/>
        <v>0</v>
      </c>
      <c r="BW91" s="77">
        <f t="shared" si="118"/>
        <v>0</v>
      </c>
      <c r="BX91" s="77">
        <f t="shared" si="119"/>
        <v>0</v>
      </c>
      <c r="BY91" s="77">
        <f>IF(Info!$O$3="Q1",$BS91,IF(Info!$O$3="Q2",$BS91+$BT91,IF(Info!$O$3="Q3",$BS91+$BT91+$BU91,$BR91)))</f>
        <v>0</v>
      </c>
      <c r="BZ91" s="77">
        <f>IF(Info!$O$3="Q1",$BS91,IF(Info!$O$3="Q2",$BT91,IF(Info!$O$3="Q3",$BU91,$BV91)))</f>
        <v>0</v>
      </c>
      <c r="CA91" s="197"/>
    </row>
    <row r="92" spans="1:81" x14ac:dyDescent="0.3">
      <c r="A92" s="193"/>
      <c r="B92" s="78" t="s">
        <v>53</v>
      </c>
      <c r="C92" s="194"/>
      <c r="D92" s="157">
        <f t="shared" si="100"/>
        <v>0</v>
      </c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  <c r="BD92" s="215"/>
      <c r="BE92" s="195"/>
      <c r="BF92" s="163">
        <f t="shared" si="101"/>
        <v>0</v>
      </c>
      <c r="BG92" s="77">
        <f t="shared" si="102"/>
        <v>0</v>
      </c>
      <c r="BH92" s="77">
        <f t="shared" si="103"/>
        <v>0</v>
      </c>
      <c r="BI92" s="77">
        <f t="shared" si="104"/>
        <v>0</v>
      </c>
      <c r="BJ92" s="77">
        <f t="shared" si="105"/>
        <v>0</v>
      </c>
      <c r="BK92" s="77">
        <f t="shared" si="106"/>
        <v>0</v>
      </c>
      <c r="BL92" s="77">
        <f t="shared" si="107"/>
        <v>0</v>
      </c>
      <c r="BM92" s="77">
        <f t="shared" si="108"/>
        <v>0</v>
      </c>
      <c r="BN92" s="77">
        <f t="shared" si="109"/>
        <v>0</v>
      </c>
      <c r="BO92" s="77">
        <f t="shared" si="110"/>
        <v>0</v>
      </c>
      <c r="BP92" s="77">
        <f t="shared" si="111"/>
        <v>0</v>
      </c>
      <c r="BQ92" s="77">
        <f t="shared" si="112"/>
        <v>0</v>
      </c>
      <c r="BR92" s="157">
        <f t="shared" si="113"/>
        <v>0</v>
      </c>
      <c r="BS92" s="77">
        <f t="shared" si="114"/>
        <v>0</v>
      </c>
      <c r="BT92" s="77">
        <f t="shared" si="115"/>
        <v>0</v>
      </c>
      <c r="BU92" s="77">
        <f t="shared" si="116"/>
        <v>0</v>
      </c>
      <c r="BV92" s="77">
        <f t="shared" si="117"/>
        <v>0</v>
      </c>
      <c r="BW92" s="77">
        <f t="shared" si="118"/>
        <v>0</v>
      </c>
      <c r="BX92" s="77">
        <f t="shared" si="119"/>
        <v>0</v>
      </c>
      <c r="BY92" s="77">
        <f>IF(Info!$O$3="Q1",$BS92,IF(Info!$O$3="Q2",$BS92+$BT92,IF(Info!$O$3="Q3",$BS92+$BT92+$BU92,$BR92)))</f>
        <v>0</v>
      </c>
      <c r="BZ92" s="77">
        <f>IF(Info!$O$3="Q1",$BS92,IF(Info!$O$3="Q2",$BT92,IF(Info!$O$3="Q3",$BU92,$BV92)))</f>
        <v>0</v>
      </c>
      <c r="CA92" s="197"/>
    </row>
    <row r="93" spans="1:81" x14ac:dyDescent="0.3">
      <c r="A93" s="193"/>
      <c r="B93" s="78" t="s">
        <v>352</v>
      </c>
      <c r="C93" s="194"/>
      <c r="D93" s="157">
        <f t="shared" si="100"/>
        <v>0</v>
      </c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  <c r="BD93" s="215"/>
      <c r="BE93" s="195"/>
      <c r="BF93" s="163">
        <f t="shared" si="101"/>
        <v>0</v>
      </c>
      <c r="BG93" s="77">
        <f t="shared" si="102"/>
        <v>0</v>
      </c>
      <c r="BH93" s="77">
        <f t="shared" si="103"/>
        <v>0</v>
      </c>
      <c r="BI93" s="77">
        <f t="shared" si="104"/>
        <v>0</v>
      </c>
      <c r="BJ93" s="77">
        <f t="shared" si="105"/>
        <v>0</v>
      </c>
      <c r="BK93" s="77">
        <f t="shared" si="106"/>
        <v>0</v>
      </c>
      <c r="BL93" s="77">
        <f t="shared" si="107"/>
        <v>0</v>
      </c>
      <c r="BM93" s="77">
        <f t="shared" si="108"/>
        <v>0</v>
      </c>
      <c r="BN93" s="77">
        <f t="shared" si="109"/>
        <v>0</v>
      </c>
      <c r="BO93" s="77">
        <f t="shared" si="110"/>
        <v>0</v>
      </c>
      <c r="BP93" s="77">
        <f t="shared" si="111"/>
        <v>0</v>
      </c>
      <c r="BQ93" s="77">
        <f t="shared" si="112"/>
        <v>0</v>
      </c>
      <c r="BR93" s="157">
        <f t="shared" si="113"/>
        <v>0</v>
      </c>
      <c r="BS93" s="77">
        <f t="shared" si="114"/>
        <v>0</v>
      </c>
      <c r="BT93" s="77">
        <f t="shared" si="115"/>
        <v>0</v>
      </c>
      <c r="BU93" s="77">
        <f t="shared" si="116"/>
        <v>0</v>
      </c>
      <c r="BV93" s="77">
        <f t="shared" si="117"/>
        <v>0</v>
      </c>
      <c r="BW93" s="77">
        <f t="shared" si="118"/>
        <v>0</v>
      </c>
      <c r="BX93" s="77">
        <f t="shared" si="119"/>
        <v>0</v>
      </c>
      <c r="BY93" s="77">
        <f>IF(Info!$O$3="Q1",$BS93,IF(Info!$O$3="Q2",$BS93+$BT93,IF(Info!$O$3="Q3",$BS93+$BT93+$BU93,$BR93)))</f>
        <v>0</v>
      </c>
      <c r="BZ93" s="77">
        <f>IF(Info!$O$3="Q1",$BS93,IF(Info!$O$3="Q2",$BT93,IF(Info!$O$3="Q3",$BU93,$BV93)))</f>
        <v>0</v>
      </c>
      <c r="CA93" s="197"/>
    </row>
    <row r="94" spans="1:81" x14ac:dyDescent="0.3">
      <c r="A94" s="204"/>
      <c r="B94" s="160" t="s">
        <v>353</v>
      </c>
      <c r="C94" s="194"/>
      <c r="D94" s="157">
        <f t="shared" si="100"/>
        <v>0</v>
      </c>
      <c r="E94" s="157">
        <f t="shared" ref="E94:AJ94" si="120">SUM(E88:E93)</f>
        <v>0</v>
      </c>
      <c r="F94" s="157">
        <f t="shared" si="120"/>
        <v>0</v>
      </c>
      <c r="G94" s="157">
        <f t="shared" si="120"/>
        <v>0</v>
      </c>
      <c r="H94" s="157">
        <f t="shared" si="120"/>
        <v>0</v>
      </c>
      <c r="I94" s="157">
        <f t="shared" si="120"/>
        <v>0</v>
      </c>
      <c r="J94" s="157">
        <f t="shared" si="120"/>
        <v>0</v>
      </c>
      <c r="K94" s="157">
        <f t="shared" si="120"/>
        <v>0</v>
      </c>
      <c r="L94" s="157">
        <f t="shared" si="120"/>
        <v>0</v>
      </c>
      <c r="M94" s="157">
        <f t="shared" si="120"/>
        <v>0</v>
      </c>
      <c r="N94" s="157">
        <f t="shared" si="120"/>
        <v>0</v>
      </c>
      <c r="O94" s="157">
        <f t="shared" si="120"/>
        <v>0</v>
      </c>
      <c r="P94" s="157">
        <f t="shared" si="120"/>
        <v>0</v>
      </c>
      <c r="Q94" s="157">
        <f t="shared" si="120"/>
        <v>0</v>
      </c>
      <c r="R94" s="157">
        <f t="shared" si="120"/>
        <v>0</v>
      </c>
      <c r="S94" s="157">
        <f t="shared" si="120"/>
        <v>0</v>
      </c>
      <c r="T94" s="157">
        <f t="shared" si="120"/>
        <v>0</v>
      </c>
      <c r="U94" s="157">
        <f t="shared" si="120"/>
        <v>0</v>
      </c>
      <c r="V94" s="157">
        <f t="shared" si="120"/>
        <v>0</v>
      </c>
      <c r="W94" s="157">
        <f t="shared" si="120"/>
        <v>0</v>
      </c>
      <c r="X94" s="157">
        <f t="shared" si="120"/>
        <v>0</v>
      </c>
      <c r="Y94" s="157">
        <f t="shared" si="120"/>
        <v>0</v>
      </c>
      <c r="Z94" s="157">
        <f t="shared" si="120"/>
        <v>0</v>
      </c>
      <c r="AA94" s="157">
        <f t="shared" si="120"/>
        <v>0</v>
      </c>
      <c r="AB94" s="157">
        <f t="shared" si="120"/>
        <v>0</v>
      </c>
      <c r="AC94" s="157">
        <f t="shared" si="120"/>
        <v>0</v>
      </c>
      <c r="AD94" s="157">
        <f t="shared" si="120"/>
        <v>0</v>
      </c>
      <c r="AE94" s="157">
        <f t="shared" si="120"/>
        <v>0</v>
      </c>
      <c r="AF94" s="157">
        <f t="shared" si="120"/>
        <v>0</v>
      </c>
      <c r="AG94" s="157">
        <f t="shared" si="120"/>
        <v>0</v>
      </c>
      <c r="AH94" s="157">
        <f t="shared" si="120"/>
        <v>0</v>
      </c>
      <c r="AI94" s="157">
        <f t="shared" si="120"/>
        <v>0</v>
      </c>
      <c r="AJ94" s="157">
        <f t="shared" si="120"/>
        <v>0</v>
      </c>
      <c r="AK94" s="157">
        <f t="shared" ref="AK94:BP94" si="121">SUM(AK88:AK93)</f>
        <v>0</v>
      </c>
      <c r="AL94" s="157">
        <f t="shared" si="121"/>
        <v>0</v>
      </c>
      <c r="AM94" s="157">
        <f t="shared" si="121"/>
        <v>0</v>
      </c>
      <c r="AN94" s="157">
        <f t="shared" si="121"/>
        <v>0</v>
      </c>
      <c r="AO94" s="157">
        <f t="shared" si="121"/>
        <v>0</v>
      </c>
      <c r="AP94" s="157">
        <f t="shared" si="121"/>
        <v>0</v>
      </c>
      <c r="AQ94" s="157">
        <f t="shared" si="121"/>
        <v>0</v>
      </c>
      <c r="AR94" s="157">
        <f t="shared" si="121"/>
        <v>0</v>
      </c>
      <c r="AS94" s="157">
        <f t="shared" si="121"/>
        <v>0</v>
      </c>
      <c r="AT94" s="157">
        <f t="shared" si="121"/>
        <v>0</v>
      </c>
      <c r="AU94" s="157">
        <f t="shared" si="121"/>
        <v>0</v>
      </c>
      <c r="AV94" s="157">
        <f t="shared" si="121"/>
        <v>0</v>
      </c>
      <c r="AW94" s="157">
        <f t="shared" si="121"/>
        <v>0</v>
      </c>
      <c r="AX94" s="157">
        <f t="shared" si="121"/>
        <v>0</v>
      </c>
      <c r="AY94" s="157">
        <f t="shared" si="121"/>
        <v>0</v>
      </c>
      <c r="AZ94" s="157">
        <f t="shared" si="121"/>
        <v>0</v>
      </c>
      <c r="BA94" s="157">
        <f t="shared" si="121"/>
        <v>0</v>
      </c>
      <c r="BB94" s="157">
        <f t="shared" si="121"/>
        <v>0</v>
      </c>
      <c r="BC94" s="157">
        <f t="shared" si="121"/>
        <v>0</v>
      </c>
      <c r="BD94" s="157">
        <f t="shared" si="121"/>
        <v>0</v>
      </c>
      <c r="BE94" s="195"/>
      <c r="BF94" s="162">
        <f t="shared" si="101"/>
        <v>0</v>
      </c>
      <c r="BG94" s="157">
        <f t="shared" si="102"/>
        <v>0</v>
      </c>
      <c r="BH94" s="157">
        <f t="shared" si="103"/>
        <v>0</v>
      </c>
      <c r="BI94" s="157">
        <f t="shared" si="104"/>
        <v>0</v>
      </c>
      <c r="BJ94" s="157">
        <f t="shared" si="105"/>
        <v>0</v>
      </c>
      <c r="BK94" s="157">
        <f t="shared" si="106"/>
        <v>0</v>
      </c>
      <c r="BL94" s="157">
        <f t="shared" si="107"/>
        <v>0</v>
      </c>
      <c r="BM94" s="157">
        <f t="shared" si="108"/>
        <v>0</v>
      </c>
      <c r="BN94" s="157">
        <f t="shared" si="109"/>
        <v>0</v>
      </c>
      <c r="BO94" s="157">
        <f t="shared" si="110"/>
        <v>0</v>
      </c>
      <c r="BP94" s="157">
        <f t="shared" si="111"/>
        <v>0</v>
      </c>
      <c r="BQ94" s="157">
        <f t="shared" si="112"/>
        <v>0</v>
      </c>
      <c r="BR94" s="157">
        <f t="shared" si="113"/>
        <v>0</v>
      </c>
      <c r="BS94" s="157">
        <f t="shared" si="114"/>
        <v>0</v>
      </c>
      <c r="BT94" s="157">
        <f t="shared" si="115"/>
        <v>0</v>
      </c>
      <c r="BU94" s="157">
        <f t="shared" si="116"/>
        <v>0</v>
      </c>
      <c r="BV94" s="157">
        <f t="shared" si="117"/>
        <v>0</v>
      </c>
      <c r="BW94" s="157">
        <f t="shared" si="118"/>
        <v>0</v>
      </c>
      <c r="BX94" s="157">
        <f t="shared" si="119"/>
        <v>0</v>
      </c>
      <c r="BY94" s="157">
        <f>IF(Info!$O$3="Q1",$BS94,IF(Info!$O$3="Q2",$BS94+$BT94,IF(Info!$O$3="Q3",$BS94+$BT94+$BU94,$BR94)))</f>
        <v>0</v>
      </c>
      <c r="BZ94" s="157">
        <f>IF(Info!$O$3="Q1",$BS94,IF(Info!$O$3="Q2",$BT94,IF(Info!$O$3="Q3",$BU94,$BV94)))</f>
        <v>0</v>
      </c>
      <c r="CA94" s="197"/>
      <c r="CC94" s="206"/>
    </row>
    <row r="95" spans="1:81" ht="15.6" customHeight="1" x14ac:dyDescent="0.3">
      <c r="A95" s="193">
        <v>3</v>
      </c>
      <c r="B95" s="202" t="s">
        <v>354</v>
      </c>
      <c r="C95" s="194"/>
      <c r="D95" s="201">
        <f>SUM(E88:BD93)-D94</f>
        <v>0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C95" s="42"/>
    </row>
    <row r="96" spans="1:81" x14ac:dyDescent="0.3">
      <c r="A96" s="193"/>
      <c r="B96" s="78" t="s">
        <v>354</v>
      </c>
      <c r="C96" s="194"/>
      <c r="D96" s="157">
        <f>SUM(E96:BD96)</f>
        <v>0</v>
      </c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5"/>
      <c r="AY96" s="215"/>
      <c r="AZ96" s="215"/>
      <c r="BA96" s="215"/>
      <c r="BB96" s="215"/>
      <c r="BC96" s="215"/>
      <c r="BD96" s="215"/>
      <c r="BE96" s="195"/>
      <c r="BF96" s="163">
        <f>SUM(E96:H96)</f>
        <v>0</v>
      </c>
      <c r="BG96" s="77">
        <f>SUM(I96:L96)</f>
        <v>0</v>
      </c>
      <c r="BH96" s="77">
        <f>SUM(M96:Q96)</f>
        <v>0</v>
      </c>
      <c r="BI96" s="77">
        <f>SUM(R96:U96)</f>
        <v>0</v>
      </c>
      <c r="BJ96" s="77">
        <f>SUM(V96:Y96)</f>
        <v>0</v>
      </c>
      <c r="BK96" s="77">
        <f>SUM(Z96:AD96)</f>
        <v>0</v>
      </c>
      <c r="BL96" s="77">
        <f>SUM(AE96:AH96)</f>
        <v>0</v>
      </c>
      <c r="BM96" s="77">
        <f>SUM(AI96:AL96)</f>
        <v>0</v>
      </c>
      <c r="BN96" s="77">
        <f>SUM(AM96:AQ96)</f>
        <v>0</v>
      </c>
      <c r="BO96" s="77">
        <f>SUM(AR96:AU96)</f>
        <v>0</v>
      </c>
      <c r="BP96" s="77">
        <f>SUM(AV96:AY96)</f>
        <v>0</v>
      </c>
      <c r="BQ96" s="77">
        <f>SUM(AZ96:BD96)</f>
        <v>0</v>
      </c>
      <c r="BR96" s="157">
        <f>SUM(BF96:BQ96)</f>
        <v>0</v>
      </c>
      <c r="BS96" s="77">
        <f>SUM(BF96:BH96)</f>
        <v>0</v>
      </c>
      <c r="BT96" s="77">
        <f>SUM(BI96:BK96)</f>
        <v>0</v>
      </c>
      <c r="BU96" s="77">
        <f>SUM(BL96:BN96)</f>
        <v>0</v>
      </c>
      <c r="BV96" s="77">
        <f>SUM(BO96:BQ96)</f>
        <v>0</v>
      </c>
      <c r="BW96" s="77">
        <f>SUM(BF96:BK96)</f>
        <v>0</v>
      </c>
      <c r="BX96" s="77">
        <f>SUM(BL96:BQ96)</f>
        <v>0</v>
      </c>
      <c r="BY96" s="77">
        <f>IF(Info!$O$3="Q1",$BS96,IF(Info!$O$3="Q2",$BS96+$BT96,IF(Info!$O$3="Q3",$BS96+$BT96+$BU96,$BR96)))</f>
        <v>0</v>
      </c>
      <c r="BZ96" s="77">
        <f>IF(Info!$O$3="Q1",$BS96,IF(Info!$O$3="Q2",$BT96,IF(Info!$O$3="Q3",$BU96,$BV96)))</f>
        <v>0</v>
      </c>
      <c r="CA96" s="197"/>
    </row>
    <row r="97" spans="1:81" x14ac:dyDescent="0.3">
      <c r="A97" s="193"/>
      <c r="B97" s="78" t="s">
        <v>59</v>
      </c>
      <c r="C97" s="194"/>
      <c r="D97" s="157">
        <f>SUM(E97:BD97)</f>
        <v>0</v>
      </c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5"/>
      <c r="AY97" s="215"/>
      <c r="AZ97" s="215"/>
      <c r="BA97" s="215"/>
      <c r="BB97" s="215"/>
      <c r="BC97" s="215"/>
      <c r="BD97" s="215"/>
      <c r="BE97" s="195"/>
      <c r="BF97" s="163">
        <f>SUM(E97:H97)</f>
        <v>0</v>
      </c>
      <c r="BG97" s="77">
        <f>SUM(I97:L97)</f>
        <v>0</v>
      </c>
      <c r="BH97" s="77">
        <f>SUM(M97:Q97)</f>
        <v>0</v>
      </c>
      <c r="BI97" s="77">
        <f>SUM(R97:U97)</f>
        <v>0</v>
      </c>
      <c r="BJ97" s="77">
        <f>SUM(V97:Y97)</f>
        <v>0</v>
      </c>
      <c r="BK97" s="77">
        <f>SUM(Z97:AD97)</f>
        <v>0</v>
      </c>
      <c r="BL97" s="77">
        <f>SUM(AE97:AH97)</f>
        <v>0</v>
      </c>
      <c r="BM97" s="77">
        <f>SUM(AI97:AL97)</f>
        <v>0</v>
      </c>
      <c r="BN97" s="77">
        <f>SUM(AM97:AQ97)</f>
        <v>0</v>
      </c>
      <c r="BO97" s="77">
        <f>SUM(AR97:AU97)</f>
        <v>0</v>
      </c>
      <c r="BP97" s="77">
        <f>SUM(AV97:AY97)</f>
        <v>0</v>
      </c>
      <c r="BQ97" s="77">
        <f>SUM(AZ97:BD97)</f>
        <v>0</v>
      </c>
      <c r="BR97" s="157">
        <f>SUM(BF97:BQ97)</f>
        <v>0</v>
      </c>
      <c r="BS97" s="77">
        <f>SUM(BF97:BH97)</f>
        <v>0</v>
      </c>
      <c r="BT97" s="77">
        <f>SUM(BI97:BK97)</f>
        <v>0</v>
      </c>
      <c r="BU97" s="77">
        <f>SUM(BL97:BN97)</f>
        <v>0</v>
      </c>
      <c r="BV97" s="77">
        <f>SUM(BO97:BQ97)</f>
        <v>0</v>
      </c>
      <c r="BW97" s="77">
        <f>SUM(BF97:BK97)</f>
        <v>0</v>
      </c>
      <c r="BX97" s="77">
        <f>SUM(BL97:BQ97)</f>
        <v>0</v>
      </c>
      <c r="BY97" s="77">
        <f>IF(Info!$O$3="Q1",$BS97,IF(Info!$O$3="Q2",$BS97+$BT97,IF(Info!$O$3="Q3",$BS97+$BT97+$BU97,$BR97)))</f>
        <v>0</v>
      </c>
      <c r="BZ97" s="77">
        <f>IF(Info!$O$3="Q1",$BS97,IF(Info!$O$3="Q2",$BT97,IF(Info!$O$3="Q3",$BU97,$BV97)))</f>
        <v>0</v>
      </c>
      <c r="CA97" s="197"/>
    </row>
    <row r="98" spans="1:81" x14ac:dyDescent="0.3">
      <c r="A98" s="204"/>
      <c r="B98" s="160" t="s">
        <v>355</v>
      </c>
      <c r="C98" s="194"/>
      <c r="D98" s="157">
        <f>SUM(E98:BD98)</f>
        <v>0</v>
      </c>
      <c r="E98" s="157">
        <f t="shared" ref="E98:AJ98" si="122">SUM(E96:E97)</f>
        <v>0</v>
      </c>
      <c r="F98" s="157">
        <f t="shared" si="122"/>
        <v>0</v>
      </c>
      <c r="G98" s="157">
        <f t="shared" si="122"/>
        <v>0</v>
      </c>
      <c r="H98" s="157">
        <f t="shared" si="122"/>
        <v>0</v>
      </c>
      <c r="I98" s="157">
        <f t="shared" si="122"/>
        <v>0</v>
      </c>
      <c r="J98" s="157">
        <f t="shared" si="122"/>
        <v>0</v>
      </c>
      <c r="K98" s="157">
        <f t="shared" si="122"/>
        <v>0</v>
      </c>
      <c r="L98" s="157">
        <f t="shared" si="122"/>
        <v>0</v>
      </c>
      <c r="M98" s="157">
        <f t="shared" si="122"/>
        <v>0</v>
      </c>
      <c r="N98" s="157">
        <f t="shared" si="122"/>
        <v>0</v>
      </c>
      <c r="O98" s="157">
        <f t="shared" si="122"/>
        <v>0</v>
      </c>
      <c r="P98" s="157">
        <f t="shared" si="122"/>
        <v>0</v>
      </c>
      <c r="Q98" s="157">
        <f t="shared" si="122"/>
        <v>0</v>
      </c>
      <c r="R98" s="157">
        <f t="shared" si="122"/>
        <v>0</v>
      </c>
      <c r="S98" s="157">
        <f t="shared" si="122"/>
        <v>0</v>
      </c>
      <c r="T98" s="157">
        <f t="shared" si="122"/>
        <v>0</v>
      </c>
      <c r="U98" s="157">
        <f t="shared" si="122"/>
        <v>0</v>
      </c>
      <c r="V98" s="157">
        <f t="shared" si="122"/>
        <v>0</v>
      </c>
      <c r="W98" s="157">
        <f t="shared" si="122"/>
        <v>0</v>
      </c>
      <c r="X98" s="157">
        <f t="shared" si="122"/>
        <v>0</v>
      </c>
      <c r="Y98" s="157">
        <f t="shared" si="122"/>
        <v>0</v>
      </c>
      <c r="Z98" s="157">
        <f t="shared" si="122"/>
        <v>0</v>
      </c>
      <c r="AA98" s="157">
        <f t="shared" si="122"/>
        <v>0</v>
      </c>
      <c r="AB98" s="157">
        <f t="shared" si="122"/>
        <v>0</v>
      </c>
      <c r="AC98" s="157">
        <f t="shared" si="122"/>
        <v>0</v>
      </c>
      <c r="AD98" s="157">
        <f t="shared" si="122"/>
        <v>0</v>
      </c>
      <c r="AE98" s="157">
        <f t="shared" si="122"/>
        <v>0</v>
      </c>
      <c r="AF98" s="157">
        <f t="shared" si="122"/>
        <v>0</v>
      </c>
      <c r="AG98" s="157">
        <f t="shared" si="122"/>
        <v>0</v>
      </c>
      <c r="AH98" s="157">
        <f t="shared" si="122"/>
        <v>0</v>
      </c>
      <c r="AI98" s="157">
        <f t="shared" si="122"/>
        <v>0</v>
      </c>
      <c r="AJ98" s="157">
        <f t="shared" si="122"/>
        <v>0</v>
      </c>
      <c r="AK98" s="157">
        <f t="shared" ref="AK98:BP98" si="123">SUM(AK96:AK97)</f>
        <v>0</v>
      </c>
      <c r="AL98" s="157">
        <f t="shared" si="123"/>
        <v>0</v>
      </c>
      <c r="AM98" s="157">
        <f t="shared" si="123"/>
        <v>0</v>
      </c>
      <c r="AN98" s="157">
        <f t="shared" si="123"/>
        <v>0</v>
      </c>
      <c r="AO98" s="157">
        <f t="shared" si="123"/>
        <v>0</v>
      </c>
      <c r="AP98" s="157">
        <f t="shared" si="123"/>
        <v>0</v>
      </c>
      <c r="AQ98" s="157">
        <f t="shared" si="123"/>
        <v>0</v>
      </c>
      <c r="AR98" s="157">
        <f t="shared" si="123"/>
        <v>0</v>
      </c>
      <c r="AS98" s="157">
        <f t="shared" si="123"/>
        <v>0</v>
      </c>
      <c r="AT98" s="157">
        <f t="shared" si="123"/>
        <v>0</v>
      </c>
      <c r="AU98" s="157">
        <f t="shared" si="123"/>
        <v>0</v>
      </c>
      <c r="AV98" s="157">
        <f t="shared" si="123"/>
        <v>0</v>
      </c>
      <c r="AW98" s="157">
        <f t="shared" si="123"/>
        <v>0</v>
      </c>
      <c r="AX98" s="157">
        <f t="shared" si="123"/>
        <v>0</v>
      </c>
      <c r="AY98" s="157">
        <f t="shared" si="123"/>
        <v>0</v>
      </c>
      <c r="AZ98" s="157">
        <f t="shared" si="123"/>
        <v>0</v>
      </c>
      <c r="BA98" s="157">
        <f t="shared" si="123"/>
        <v>0</v>
      </c>
      <c r="BB98" s="157">
        <f t="shared" si="123"/>
        <v>0</v>
      </c>
      <c r="BC98" s="157">
        <f t="shared" si="123"/>
        <v>0</v>
      </c>
      <c r="BD98" s="157">
        <f t="shared" si="123"/>
        <v>0</v>
      </c>
      <c r="BE98" s="195"/>
      <c r="BF98" s="162">
        <f>SUM(E98:H98)</f>
        <v>0</v>
      </c>
      <c r="BG98" s="157">
        <f>SUM(I98:L98)</f>
        <v>0</v>
      </c>
      <c r="BH98" s="157">
        <f>SUM(M98:Q98)</f>
        <v>0</v>
      </c>
      <c r="BI98" s="157">
        <f>SUM(R98:U98)</f>
        <v>0</v>
      </c>
      <c r="BJ98" s="157">
        <f>SUM(V98:Y98)</f>
        <v>0</v>
      </c>
      <c r="BK98" s="157">
        <f>SUM(Z98:AD98)</f>
        <v>0</v>
      </c>
      <c r="BL98" s="157">
        <f>SUM(AE98:AH98)</f>
        <v>0</v>
      </c>
      <c r="BM98" s="157">
        <f>SUM(AI98:AL98)</f>
        <v>0</v>
      </c>
      <c r="BN98" s="157">
        <f>SUM(AM98:AQ98)</f>
        <v>0</v>
      </c>
      <c r="BO98" s="157">
        <f>SUM(AR98:AU98)</f>
        <v>0</v>
      </c>
      <c r="BP98" s="157">
        <f>SUM(AV98:AY98)</f>
        <v>0</v>
      </c>
      <c r="BQ98" s="157">
        <f>SUM(AZ98:BD98)</f>
        <v>0</v>
      </c>
      <c r="BR98" s="157">
        <f>SUM(BF98:BQ98)</f>
        <v>0</v>
      </c>
      <c r="BS98" s="157">
        <f>SUM(BF98:BH98)</f>
        <v>0</v>
      </c>
      <c r="BT98" s="157">
        <f>SUM(BI98:BK98)</f>
        <v>0</v>
      </c>
      <c r="BU98" s="157">
        <f>SUM(BL98:BN98)</f>
        <v>0</v>
      </c>
      <c r="BV98" s="157">
        <f>SUM(BO98:BQ98)</f>
        <v>0</v>
      </c>
      <c r="BW98" s="157">
        <f>SUM(BF98:BK98)</f>
        <v>0</v>
      </c>
      <c r="BX98" s="157">
        <f>SUM(BL98:BQ98)</f>
        <v>0</v>
      </c>
      <c r="BY98" s="157">
        <f>IF(Info!$O$3="Q1",$BS98,IF(Info!$O$3="Q2",$BS98+$BT98,IF(Info!$O$3="Q3",$BS98+$BT98+$BU98,$BR98)))</f>
        <v>0</v>
      </c>
      <c r="BZ98" s="157">
        <f>IF(Info!$O$3="Q1",$BS98,IF(Info!$O$3="Q2",$BT98,IF(Info!$O$3="Q3",$BU98,$BV98)))</f>
        <v>0</v>
      </c>
      <c r="CA98" s="197"/>
    </row>
    <row r="99" spans="1:81" ht="15.6" customHeight="1" x14ac:dyDescent="0.3">
      <c r="A99" s="193">
        <v>4</v>
      </c>
      <c r="B99" s="202" t="s">
        <v>356</v>
      </c>
      <c r="C99" s="194"/>
      <c r="D99" s="201">
        <f>SUM(E96:BD97)-D98</f>
        <v>0</v>
      </c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</row>
    <row r="100" spans="1:81" x14ac:dyDescent="0.3">
      <c r="A100" s="193"/>
      <c r="B100" s="78" t="s">
        <v>357</v>
      </c>
      <c r="C100" s="194"/>
      <c r="D100" s="157">
        <f>SUM(E100:BD100)</f>
        <v>0</v>
      </c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195"/>
      <c r="BF100" s="163">
        <f>SUM(E100:H100)</f>
        <v>0</v>
      </c>
      <c r="BG100" s="77">
        <f>SUM(I100:L100)</f>
        <v>0</v>
      </c>
      <c r="BH100" s="77">
        <f>SUM(M100:Q100)</f>
        <v>0</v>
      </c>
      <c r="BI100" s="77">
        <f>SUM(R100:U100)</f>
        <v>0</v>
      </c>
      <c r="BJ100" s="77">
        <f>SUM(V100:Y100)</f>
        <v>0</v>
      </c>
      <c r="BK100" s="77">
        <f>SUM(Z100:AD100)</f>
        <v>0</v>
      </c>
      <c r="BL100" s="77">
        <f>SUM(AE100:AH100)</f>
        <v>0</v>
      </c>
      <c r="BM100" s="77">
        <f>SUM(AI100:AL100)</f>
        <v>0</v>
      </c>
      <c r="BN100" s="77">
        <f>SUM(AM100:AQ100)</f>
        <v>0</v>
      </c>
      <c r="BO100" s="77">
        <f>SUM(AR100:AU100)</f>
        <v>0</v>
      </c>
      <c r="BP100" s="77">
        <f>SUM(AV100:AY100)</f>
        <v>0</v>
      </c>
      <c r="BQ100" s="77">
        <f>SUM(AZ100:BD100)</f>
        <v>0</v>
      </c>
      <c r="BR100" s="157">
        <f>SUM(BF100:BQ100)</f>
        <v>0</v>
      </c>
      <c r="BS100" s="77">
        <f>SUM(BF100:BH100)</f>
        <v>0</v>
      </c>
      <c r="BT100" s="77">
        <f>SUM(BI100:BK100)</f>
        <v>0</v>
      </c>
      <c r="BU100" s="77">
        <f>SUM(BL100:BN100)</f>
        <v>0</v>
      </c>
      <c r="BV100" s="77">
        <f>SUM(BO100:BQ100)</f>
        <v>0</v>
      </c>
      <c r="BW100" s="77">
        <f>SUM(BF100:BK100)</f>
        <v>0</v>
      </c>
      <c r="BX100" s="77">
        <f>SUM(BL100:BQ100)</f>
        <v>0</v>
      </c>
      <c r="BY100" s="77">
        <f>IF(Info!$O$3="Q1",$BS100,IF(Info!$O$3="Q2",$BS100+$BT100,IF(Info!$O$3="Q3",$BS100+$BT100+$BU100,$BR100)))</f>
        <v>0</v>
      </c>
      <c r="BZ100" s="77">
        <f>IF(Info!$O$3="Q1",$BS100,IF(Info!$O$3="Q2",$BT100,IF(Info!$O$3="Q3",$BU100,$BV100)))</f>
        <v>0</v>
      </c>
      <c r="CA100" s="197"/>
    </row>
    <row r="101" spans="1:81" x14ac:dyDescent="0.3">
      <c r="A101" s="193"/>
      <c r="B101" s="78" t="s">
        <v>358</v>
      </c>
      <c r="C101" s="194"/>
      <c r="D101" s="157">
        <f>SUM(E101:BD101)</f>
        <v>0</v>
      </c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5"/>
      <c r="AU101" s="215"/>
      <c r="AV101" s="215"/>
      <c r="AW101" s="215"/>
      <c r="AX101" s="215"/>
      <c r="AY101" s="215"/>
      <c r="AZ101" s="215"/>
      <c r="BA101" s="215"/>
      <c r="BB101" s="215"/>
      <c r="BC101" s="215"/>
      <c r="BD101" s="215"/>
      <c r="BE101" s="195"/>
      <c r="BF101" s="163">
        <f>SUM(E101:H101)</f>
        <v>0</v>
      </c>
      <c r="BG101" s="77">
        <f>SUM(I101:L101)</f>
        <v>0</v>
      </c>
      <c r="BH101" s="77">
        <f>SUM(M101:Q101)</f>
        <v>0</v>
      </c>
      <c r="BI101" s="77">
        <f>SUM(R101:U101)</f>
        <v>0</v>
      </c>
      <c r="BJ101" s="77">
        <f>SUM(V101:Y101)</f>
        <v>0</v>
      </c>
      <c r="BK101" s="77">
        <f>SUM(Z101:AD101)</f>
        <v>0</v>
      </c>
      <c r="BL101" s="77">
        <f>SUM(AE101:AH101)</f>
        <v>0</v>
      </c>
      <c r="BM101" s="77">
        <f>SUM(AI101:AL101)</f>
        <v>0</v>
      </c>
      <c r="BN101" s="77">
        <f>SUM(AM101:AQ101)</f>
        <v>0</v>
      </c>
      <c r="BO101" s="77">
        <f>SUM(AR101:AU101)</f>
        <v>0</v>
      </c>
      <c r="BP101" s="77">
        <f>SUM(AV101:AY101)</f>
        <v>0</v>
      </c>
      <c r="BQ101" s="77">
        <f>SUM(AZ101:BD101)</f>
        <v>0</v>
      </c>
      <c r="BR101" s="157">
        <f>SUM(BF101:BQ101)</f>
        <v>0</v>
      </c>
      <c r="BS101" s="77">
        <f>SUM(BF101:BH101)</f>
        <v>0</v>
      </c>
      <c r="BT101" s="77">
        <f>SUM(BI101:BK101)</f>
        <v>0</v>
      </c>
      <c r="BU101" s="77">
        <f>SUM(BL101:BN101)</f>
        <v>0</v>
      </c>
      <c r="BV101" s="77">
        <f>SUM(BO101:BQ101)</f>
        <v>0</v>
      </c>
      <c r="BW101" s="77">
        <f>SUM(BF101:BK101)</f>
        <v>0</v>
      </c>
      <c r="BX101" s="77">
        <f>SUM(BL101:BQ101)</f>
        <v>0</v>
      </c>
      <c r="BY101" s="77">
        <f>IF(Info!$O$3="Q1",$BS101,IF(Info!$O$3="Q2",$BS101+$BT101,IF(Info!$O$3="Q3",$BS101+$BT101+$BU101,$BR101)))</f>
        <v>0</v>
      </c>
      <c r="BZ101" s="77">
        <f>IF(Info!$O$3="Q1",$BS101,IF(Info!$O$3="Q2",$BT101,IF(Info!$O$3="Q3",$BU101,$BV101)))</f>
        <v>0</v>
      </c>
      <c r="CA101" s="197"/>
    </row>
    <row r="102" spans="1:81" x14ac:dyDescent="0.3">
      <c r="A102" s="193"/>
      <c r="B102" s="78" t="s">
        <v>359</v>
      </c>
      <c r="C102" s="194"/>
      <c r="D102" s="157">
        <f>SUM(E102:BD102)</f>
        <v>0</v>
      </c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15"/>
      <c r="AU102" s="215"/>
      <c r="AV102" s="215"/>
      <c r="AW102" s="215"/>
      <c r="AX102" s="215"/>
      <c r="AY102" s="215"/>
      <c r="AZ102" s="215"/>
      <c r="BA102" s="215"/>
      <c r="BB102" s="215"/>
      <c r="BC102" s="215"/>
      <c r="BD102" s="215"/>
      <c r="BE102" s="195"/>
      <c r="BF102" s="163">
        <f>SUM(E102:H102)</f>
        <v>0</v>
      </c>
      <c r="BG102" s="77">
        <f>SUM(I102:L102)</f>
        <v>0</v>
      </c>
      <c r="BH102" s="77">
        <f>SUM(M102:Q102)</f>
        <v>0</v>
      </c>
      <c r="BI102" s="77">
        <f>SUM(R102:U102)</f>
        <v>0</v>
      </c>
      <c r="BJ102" s="77">
        <f>SUM(V102:Y102)</f>
        <v>0</v>
      </c>
      <c r="BK102" s="77">
        <f>SUM(Z102:AD102)</f>
        <v>0</v>
      </c>
      <c r="BL102" s="77">
        <f>SUM(AE102:AH102)</f>
        <v>0</v>
      </c>
      <c r="BM102" s="77">
        <f>SUM(AI102:AL102)</f>
        <v>0</v>
      </c>
      <c r="BN102" s="77">
        <f>SUM(AM102:AQ102)</f>
        <v>0</v>
      </c>
      <c r="BO102" s="77">
        <f>SUM(AR102:AU102)</f>
        <v>0</v>
      </c>
      <c r="BP102" s="77">
        <f>SUM(AV102:AY102)</f>
        <v>0</v>
      </c>
      <c r="BQ102" s="77">
        <f>SUM(AZ102:BD102)</f>
        <v>0</v>
      </c>
      <c r="BR102" s="157">
        <f>SUM(BF102:BQ102)</f>
        <v>0</v>
      </c>
      <c r="BS102" s="77">
        <f>SUM(BF102:BH102)</f>
        <v>0</v>
      </c>
      <c r="BT102" s="77">
        <f>SUM(BI102:BK102)</f>
        <v>0</v>
      </c>
      <c r="BU102" s="77">
        <f>SUM(BL102:BN102)</f>
        <v>0</v>
      </c>
      <c r="BV102" s="77">
        <f>SUM(BO102:BQ102)</f>
        <v>0</v>
      </c>
      <c r="BW102" s="77">
        <f>SUM(BF102:BK102)</f>
        <v>0</v>
      </c>
      <c r="BX102" s="77">
        <f>SUM(BL102:BQ102)</f>
        <v>0</v>
      </c>
      <c r="BY102" s="77">
        <f>IF(Info!$O$3="Q1",$BS102,IF(Info!$O$3="Q2",$BS102+$BT102,IF(Info!$O$3="Q3",$BS102+$BT102+$BU102,$BR102)))</f>
        <v>0</v>
      </c>
      <c r="BZ102" s="77">
        <f>IF(Info!$O$3="Q1",$BS102,IF(Info!$O$3="Q2",$BT102,IF(Info!$O$3="Q3",$BU102,$BV102)))</f>
        <v>0</v>
      </c>
      <c r="CA102" s="197"/>
      <c r="CC102" s="42"/>
    </row>
    <row r="103" spans="1:81" x14ac:dyDescent="0.3">
      <c r="A103" s="193"/>
      <c r="B103" s="78" t="s">
        <v>67</v>
      </c>
      <c r="C103" s="194"/>
      <c r="D103" s="157">
        <f>SUM(E103:BD103)</f>
        <v>0</v>
      </c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5"/>
      <c r="AU103" s="215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195"/>
      <c r="BF103" s="163">
        <f>SUM(E103:H103)</f>
        <v>0</v>
      </c>
      <c r="BG103" s="77">
        <f>SUM(I103:L103)</f>
        <v>0</v>
      </c>
      <c r="BH103" s="77">
        <f>SUM(M103:Q103)</f>
        <v>0</v>
      </c>
      <c r="BI103" s="77">
        <f>SUM(R103:U103)</f>
        <v>0</v>
      </c>
      <c r="BJ103" s="77">
        <f>SUM(V103:Y103)</f>
        <v>0</v>
      </c>
      <c r="BK103" s="77">
        <f>SUM(Z103:AD103)</f>
        <v>0</v>
      </c>
      <c r="BL103" s="77">
        <f>SUM(AE103:AH103)</f>
        <v>0</v>
      </c>
      <c r="BM103" s="77">
        <f>SUM(AI103:AL103)</f>
        <v>0</v>
      </c>
      <c r="BN103" s="77">
        <f>SUM(AM103:AQ103)</f>
        <v>0</v>
      </c>
      <c r="BO103" s="77">
        <f>SUM(AR103:AU103)</f>
        <v>0</v>
      </c>
      <c r="BP103" s="77">
        <f>SUM(AV103:AY103)</f>
        <v>0</v>
      </c>
      <c r="BQ103" s="77">
        <f>SUM(AZ103:BD103)</f>
        <v>0</v>
      </c>
      <c r="BR103" s="157">
        <f>SUM(BF103:BQ103)</f>
        <v>0</v>
      </c>
      <c r="BS103" s="77">
        <f>SUM(BF103:BH103)</f>
        <v>0</v>
      </c>
      <c r="BT103" s="77">
        <f>SUM(BI103:BK103)</f>
        <v>0</v>
      </c>
      <c r="BU103" s="77">
        <f>SUM(BL103:BN103)</f>
        <v>0</v>
      </c>
      <c r="BV103" s="77">
        <f>SUM(BO103:BQ103)</f>
        <v>0</v>
      </c>
      <c r="BW103" s="77">
        <f>SUM(BF103:BK103)</f>
        <v>0</v>
      </c>
      <c r="BX103" s="77">
        <f>SUM(BL103:BQ103)</f>
        <v>0</v>
      </c>
      <c r="BY103" s="77">
        <f>IF(Info!$O$3="Q1",$BS103,IF(Info!$O$3="Q2",$BS103+$BT103,IF(Info!$O$3="Q3",$BS103+$BT103+$BU103,$BR103)))</f>
        <v>0</v>
      </c>
      <c r="BZ103" s="77">
        <f>IF(Info!$O$3="Q1",$BS103,IF(Info!$O$3="Q2",$BT103,IF(Info!$O$3="Q3",$BU103,$BV103)))</f>
        <v>0</v>
      </c>
      <c r="CA103" s="197"/>
    </row>
    <row r="104" spans="1:81" x14ac:dyDescent="0.3">
      <c r="A104" s="204"/>
      <c r="B104" s="160" t="s">
        <v>360</v>
      </c>
      <c r="C104" s="194"/>
      <c r="D104" s="157">
        <f>SUM(E104:BD104)</f>
        <v>0</v>
      </c>
      <c r="E104" s="157">
        <f t="shared" ref="E104:AJ104" si="124">SUM(E100:E103)</f>
        <v>0</v>
      </c>
      <c r="F104" s="157">
        <f t="shared" si="124"/>
        <v>0</v>
      </c>
      <c r="G104" s="157">
        <f t="shared" si="124"/>
        <v>0</v>
      </c>
      <c r="H104" s="157">
        <f t="shared" si="124"/>
        <v>0</v>
      </c>
      <c r="I104" s="157">
        <f t="shared" si="124"/>
        <v>0</v>
      </c>
      <c r="J104" s="157">
        <f t="shared" si="124"/>
        <v>0</v>
      </c>
      <c r="K104" s="157">
        <f t="shared" si="124"/>
        <v>0</v>
      </c>
      <c r="L104" s="157">
        <f t="shared" si="124"/>
        <v>0</v>
      </c>
      <c r="M104" s="157">
        <f t="shared" si="124"/>
        <v>0</v>
      </c>
      <c r="N104" s="157">
        <f t="shared" si="124"/>
        <v>0</v>
      </c>
      <c r="O104" s="157">
        <f t="shared" si="124"/>
        <v>0</v>
      </c>
      <c r="P104" s="157">
        <f t="shared" si="124"/>
        <v>0</v>
      </c>
      <c r="Q104" s="157">
        <f t="shared" si="124"/>
        <v>0</v>
      </c>
      <c r="R104" s="157">
        <f t="shared" si="124"/>
        <v>0</v>
      </c>
      <c r="S104" s="157">
        <f t="shared" si="124"/>
        <v>0</v>
      </c>
      <c r="T104" s="157">
        <f t="shared" si="124"/>
        <v>0</v>
      </c>
      <c r="U104" s="157">
        <f t="shared" si="124"/>
        <v>0</v>
      </c>
      <c r="V104" s="157">
        <f t="shared" si="124"/>
        <v>0</v>
      </c>
      <c r="W104" s="157">
        <f t="shared" si="124"/>
        <v>0</v>
      </c>
      <c r="X104" s="157">
        <f t="shared" si="124"/>
        <v>0</v>
      </c>
      <c r="Y104" s="157">
        <f t="shared" si="124"/>
        <v>0</v>
      </c>
      <c r="Z104" s="157">
        <f t="shared" si="124"/>
        <v>0</v>
      </c>
      <c r="AA104" s="157">
        <f t="shared" si="124"/>
        <v>0</v>
      </c>
      <c r="AB104" s="157">
        <f t="shared" si="124"/>
        <v>0</v>
      </c>
      <c r="AC104" s="157">
        <f t="shared" si="124"/>
        <v>0</v>
      </c>
      <c r="AD104" s="157">
        <f t="shared" si="124"/>
        <v>0</v>
      </c>
      <c r="AE104" s="157">
        <f t="shared" si="124"/>
        <v>0</v>
      </c>
      <c r="AF104" s="157">
        <f t="shared" si="124"/>
        <v>0</v>
      </c>
      <c r="AG104" s="157">
        <f t="shared" si="124"/>
        <v>0</v>
      </c>
      <c r="AH104" s="157">
        <f t="shared" si="124"/>
        <v>0</v>
      </c>
      <c r="AI104" s="157">
        <f t="shared" si="124"/>
        <v>0</v>
      </c>
      <c r="AJ104" s="157">
        <f t="shared" si="124"/>
        <v>0</v>
      </c>
      <c r="AK104" s="157">
        <f t="shared" ref="AK104:BP104" si="125">SUM(AK100:AK103)</f>
        <v>0</v>
      </c>
      <c r="AL104" s="157">
        <f t="shared" si="125"/>
        <v>0</v>
      </c>
      <c r="AM104" s="157">
        <f t="shared" si="125"/>
        <v>0</v>
      </c>
      <c r="AN104" s="157">
        <f t="shared" si="125"/>
        <v>0</v>
      </c>
      <c r="AO104" s="157">
        <f t="shared" si="125"/>
        <v>0</v>
      </c>
      <c r="AP104" s="157">
        <f t="shared" si="125"/>
        <v>0</v>
      </c>
      <c r="AQ104" s="157">
        <f t="shared" si="125"/>
        <v>0</v>
      </c>
      <c r="AR104" s="157">
        <f t="shared" si="125"/>
        <v>0</v>
      </c>
      <c r="AS104" s="157">
        <f t="shared" si="125"/>
        <v>0</v>
      </c>
      <c r="AT104" s="157">
        <f t="shared" si="125"/>
        <v>0</v>
      </c>
      <c r="AU104" s="157">
        <f t="shared" si="125"/>
        <v>0</v>
      </c>
      <c r="AV104" s="157">
        <f t="shared" si="125"/>
        <v>0</v>
      </c>
      <c r="AW104" s="157">
        <f t="shared" si="125"/>
        <v>0</v>
      </c>
      <c r="AX104" s="157">
        <f t="shared" si="125"/>
        <v>0</v>
      </c>
      <c r="AY104" s="157">
        <f t="shared" si="125"/>
        <v>0</v>
      </c>
      <c r="AZ104" s="157">
        <f t="shared" si="125"/>
        <v>0</v>
      </c>
      <c r="BA104" s="157">
        <f t="shared" si="125"/>
        <v>0</v>
      </c>
      <c r="BB104" s="157">
        <f t="shared" si="125"/>
        <v>0</v>
      </c>
      <c r="BC104" s="157">
        <f t="shared" si="125"/>
        <v>0</v>
      </c>
      <c r="BD104" s="157">
        <f t="shared" si="125"/>
        <v>0</v>
      </c>
      <c r="BE104" s="195"/>
      <c r="BF104" s="162">
        <f>SUM(E104:H104)</f>
        <v>0</v>
      </c>
      <c r="BG104" s="157">
        <f>SUM(I104:L104)</f>
        <v>0</v>
      </c>
      <c r="BH104" s="157">
        <f>SUM(M104:Q104)</f>
        <v>0</v>
      </c>
      <c r="BI104" s="157">
        <f>SUM(R104:U104)</f>
        <v>0</v>
      </c>
      <c r="BJ104" s="157">
        <f>SUM(V104:Y104)</f>
        <v>0</v>
      </c>
      <c r="BK104" s="157">
        <f>SUM(Z104:AD104)</f>
        <v>0</v>
      </c>
      <c r="BL104" s="157">
        <f>SUM(AE104:AH104)</f>
        <v>0</v>
      </c>
      <c r="BM104" s="157">
        <f>SUM(AI104:AL104)</f>
        <v>0</v>
      </c>
      <c r="BN104" s="157">
        <f>SUM(AM104:AQ104)</f>
        <v>0</v>
      </c>
      <c r="BO104" s="157">
        <f>SUM(AR104:AU104)</f>
        <v>0</v>
      </c>
      <c r="BP104" s="157">
        <f>SUM(AV104:AY104)</f>
        <v>0</v>
      </c>
      <c r="BQ104" s="157">
        <f>SUM(AZ104:BD104)</f>
        <v>0</v>
      </c>
      <c r="BR104" s="157">
        <f>SUM(BF104:BQ104)</f>
        <v>0</v>
      </c>
      <c r="BS104" s="157">
        <f>SUM(BF104:BH104)</f>
        <v>0</v>
      </c>
      <c r="BT104" s="157">
        <f>SUM(BI104:BK104)</f>
        <v>0</v>
      </c>
      <c r="BU104" s="157">
        <f>SUM(BL104:BN104)</f>
        <v>0</v>
      </c>
      <c r="BV104" s="157">
        <f>SUM(BO104:BQ104)</f>
        <v>0</v>
      </c>
      <c r="BW104" s="157">
        <f>SUM(BF104:BK104)</f>
        <v>0</v>
      </c>
      <c r="BX104" s="157">
        <f>SUM(BL104:BQ104)</f>
        <v>0</v>
      </c>
      <c r="BY104" s="157">
        <f>IF(Info!$O$3="Q1",$BS104,IF(Info!$O$3="Q2",$BS104+$BT104,IF(Info!$O$3="Q3",$BS104+$BT104+$BU104,$BR104)))</f>
        <v>0</v>
      </c>
      <c r="BZ104" s="157">
        <f>IF(Info!$O$3="Q1",$BS104,IF(Info!$O$3="Q2",$BT104,IF(Info!$O$3="Q3",$BU104,$BV104)))</f>
        <v>0</v>
      </c>
      <c r="CA104" s="197"/>
    </row>
    <row r="105" spans="1:81" ht="15.6" customHeight="1" x14ac:dyDescent="0.3">
      <c r="A105" s="193">
        <v>5</v>
      </c>
      <c r="B105" s="202" t="s">
        <v>361</v>
      </c>
      <c r="C105" s="194"/>
      <c r="D105" s="201">
        <f>SUM(E100:BD103)-D104</f>
        <v>0</v>
      </c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</row>
    <row r="106" spans="1:81" x14ac:dyDescent="0.3">
      <c r="A106" s="193"/>
      <c r="B106" s="78" t="s">
        <v>362</v>
      </c>
      <c r="C106" s="194"/>
      <c r="D106" s="157">
        <f>SUM(E106:BD106)</f>
        <v>0</v>
      </c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195"/>
      <c r="BF106" s="163">
        <f>SUM(E106:H106)</f>
        <v>0</v>
      </c>
      <c r="BG106" s="77">
        <f>SUM(I106:L106)</f>
        <v>0</v>
      </c>
      <c r="BH106" s="77">
        <f>SUM(M106:Q106)</f>
        <v>0</v>
      </c>
      <c r="BI106" s="77">
        <f>SUM(R106:U106)</f>
        <v>0</v>
      </c>
      <c r="BJ106" s="77">
        <f>SUM(V106:Y106)</f>
        <v>0</v>
      </c>
      <c r="BK106" s="77">
        <f>SUM(Z106:AD106)</f>
        <v>0</v>
      </c>
      <c r="BL106" s="77">
        <f>SUM(AE106:AH106)</f>
        <v>0</v>
      </c>
      <c r="BM106" s="77">
        <f>SUM(AI106:AL106)</f>
        <v>0</v>
      </c>
      <c r="BN106" s="77">
        <f>SUM(AM106:AQ106)</f>
        <v>0</v>
      </c>
      <c r="BO106" s="77">
        <f>SUM(AR106:AU106)</f>
        <v>0</v>
      </c>
      <c r="BP106" s="77">
        <f>SUM(AV106:AY106)</f>
        <v>0</v>
      </c>
      <c r="BQ106" s="77">
        <f>SUM(AZ106:BD106)</f>
        <v>0</v>
      </c>
      <c r="BR106" s="157">
        <f>SUM(BF106:BQ106)</f>
        <v>0</v>
      </c>
      <c r="BS106" s="77">
        <f>SUM(BF106:BH106)</f>
        <v>0</v>
      </c>
      <c r="BT106" s="77">
        <f>SUM(BI106:BK106)</f>
        <v>0</v>
      </c>
      <c r="BU106" s="77">
        <f>SUM(BL106:BN106)</f>
        <v>0</v>
      </c>
      <c r="BV106" s="77">
        <f>SUM(BO106:BQ106)</f>
        <v>0</v>
      </c>
      <c r="BW106" s="77">
        <f>SUM(BF106:BK106)</f>
        <v>0</v>
      </c>
      <c r="BX106" s="77">
        <f>SUM(BL106:BQ106)</f>
        <v>0</v>
      </c>
      <c r="BY106" s="77">
        <f>IF(Info!$O$3="Q1",$BS106,IF(Info!$O$3="Q2",$BS106+$BT106,IF(Info!$O$3="Q3",$BS106+$BT106+$BU106,$BR106)))</f>
        <v>0</v>
      </c>
      <c r="BZ106" s="77">
        <f>IF(Info!$O$3="Q1",$BS106,IF(Info!$O$3="Q2",$BT106,IF(Info!$O$3="Q3",$BU106,$BV106)))</f>
        <v>0</v>
      </c>
      <c r="CA106" s="197"/>
    </row>
    <row r="107" spans="1:81" x14ac:dyDescent="0.3">
      <c r="A107" s="193"/>
      <c r="B107" s="78" t="s">
        <v>363</v>
      </c>
      <c r="C107" s="194"/>
      <c r="D107" s="157">
        <f>SUM(E107:BD107)</f>
        <v>0</v>
      </c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5"/>
      <c r="AY107" s="215"/>
      <c r="AZ107" s="215"/>
      <c r="BA107" s="215"/>
      <c r="BB107" s="215"/>
      <c r="BC107" s="215"/>
      <c r="BD107" s="215"/>
      <c r="BE107" s="195"/>
      <c r="BF107" s="163">
        <f>SUM(E107:H107)</f>
        <v>0</v>
      </c>
      <c r="BG107" s="77">
        <f>SUM(I107:L107)</f>
        <v>0</v>
      </c>
      <c r="BH107" s="77">
        <f>SUM(M107:Q107)</f>
        <v>0</v>
      </c>
      <c r="BI107" s="77">
        <f>SUM(R107:U107)</f>
        <v>0</v>
      </c>
      <c r="BJ107" s="77">
        <f>SUM(V107:Y107)</f>
        <v>0</v>
      </c>
      <c r="BK107" s="77">
        <f>SUM(Z107:AD107)</f>
        <v>0</v>
      </c>
      <c r="BL107" s="77">
        <f>SUM(AE107:AH107)</f>
        <v>0</v>
      </c>
      <c r="BM107" s="77">
        <f>SUM(AI107:AL107)</f>
        <v>0</v>
      </c>
      <c r="BN107" s="77">
        <f>SUM(AM107:AQ107)</f>
        <v>0</v>
      </c>
      <c r="BO107" s="77">
        <f>SUM(AR107:AU107)</f>
        <v>0</v>
      </c>
      <c r="BP107" s="77">
        <f>SUM(AV107:AY107)</f>
        <v>0</v>
      </c>
      <c r="BQ107" s="77">
        <f>SUM(AZ107:BD107)</f>
        <v>0</v>
      </c>
      <c r="BR107" s="157">
        <f>SUM(BF107:BQ107)</f>
        <v>0</v>
      </c>
      <c r="BS107" s="77">
        <f>SUM(BF107:BH107)</f>
        <v>0</v>
      </c>
      <c r="BT107" s="77">
        <f>SUM(BI107:BK107)</f>
        <v>0</v>
      </c>
      <c r="BU107" s="77">
        <f>SUM(BL107:BN107)</f>
        <v>0</v>
      </c>
      <c r="BV107" s="77">
        <f>SUM(BO107:BQ107)</f>
        <v>0</v>
      </c>
      <c r="BW107" s="77">
        <f>SUM(BF107:BK107)</f>
        <v>0</v>
      </c>
      <c r="BX107" s="77">
        <f>SUM(BL107:BQ107)</f>
        <v>0</v>
      </c>
      <c r="BY107" s="77">
        <f>IF(Info!$O$3="Q1",$BS107,IF(Info!$O$3="Q2",$BS107+$BT107,IF(Info!$O$3="Q3",$BS107+$BT107+$BU107,$BR107)))</f>
        <v>0</v>
      </c>
      <c r="BZ107" s="77">
        <f>IF(Info!$O$3="Q1",$BS107,IF(Info!$O$3="Q2",$BT107,IF(Info!$O$3="Q3",$BU107,$BV107)))</f>
        <v>0</v>
      </c>
      <c r="CA107" s="197"/>
    </row>
    <row r="108" spans="1:81" x14ac:dyDescent="0.3">
      <c r="A108" s="204"/>
      <c r="B108" s="160" t="s">
        <v>364</v>
      </c>
      <c r="C108" s="194"/>
      <c r="D108" s="157">
        <f>SUM(E108:BD108)</f>
        <v>0</v>
      </c>
      <c r="E108" s="157">
        <f t="shared" ref="E108:AJ108" si="126">SUM(E106:E107)</f>
        <v>0</v>
      </c>
      <c r="F108" s="157">
        <f t="shared" si="126"/>
        <v>0</v>
      </c>
      <c r="G108" s="157">
        <f t="shared" si="126"/>
        <v>0</v>
      </c>
      <c r="H108" s="157">
        <f t="shared" si="126"/>
        <v>0</v>
      </c>
      <c r="I108" s="157">
        <f t="shared" si="126"/>
        <v>0</v>
      </c>
      <c r="J108" s="157">
        <f t="shared" si="126"/>
        <v>0</v>
      </c>
      <c r="K108" s="157">
        <f t="shared" si="126"/>
        <v>0</v>
      </c>
      <c r="L108" s="157">
        <f t="shared" si="126"/>
        <v>0</v>
      </c>
      <c r="M108" s="157">
        <f t="shared" si="126"/>
        <v>0</v>
      </c>
      <c r="N108" s="157">
        <f t="shared" si="126"/>
        <v>0</v>
      </c>
      <c r="O108" s="157">
        <f t="shared" si="126"/>
        <v>0</v>
      </c>
      <c r="P108" s="157">
        <f t="shared" si="126"/>
        <v>0</v>
      </c>
      <c r="Q108" s="157">
        <f t="shared" si="126"/>
        <v>0</v>
      </c>
      <c r="R108" s="157">
        <f t="shared" si="126"/>
        <v>0</v>
      </c>
      <c r="S108" s="157">
        <f t="shared" si="126"/>
        <v>0</v>
      </c>
      <c r="T108" s="157">
        <f t="shared" si="126"/>
        <v>0</v>
      </c>
      <c r="U108" s="157">
        <f t="shared" si="126"/>
        <v>0</v>
      </c>
      <c r="V108" s="157">
        <f t="shared" si="126"/>
        <v>0</v>
      </c>
      <c r="W108" s="157">
        <f t="shared" si="126"/>
        <v>0</v>
      </c>
      <c r="X108" s="157">
        <f t="shared" si="126"/>
        <v>0</v>
      </c>
      <c r="Y108" s="157">
        <f t="shared" si="126"/>
        <v>0</v>
      </c>
      <c r="Z108" s="157">
        <f t="shared" si="126"/>
        <v>0</v>
      </c>
      <c r="AA108" s="157">
        <f t="shared" si="126"/>
        <v>0</v>
      </c>
      <c r="AB108" s="157">
        <f t="shared" si="126"/>
        <v>0</v>
      </c>
      <c r="AC108" s="157">
        <f t="shared" si="126"/>
        <v>0</v>
      </c>
      <c r="AD108" s="157">
        <f t="shared" si="126"/>
        <v>0</v>
      </c>
      <c r="AE108" s="157">
        <f t="shared" si="126"/>
        <v>0</v>
      </c>
      <c r="AF108" s="157">
        <f t="shared" si="126"/>
        <v>0</v>
      </c>
      <c r="AG108" s="157">
        <f t="shared" si="126"/>
        <v>0</v>
      </c>
      <c r="AH108" s="157">
        <f t="shared" si="126"/>
        <v>0</v>
      </c>
      <c r="AI108" s="157">
        <f t="shared" si="126"/>
        <v>0</v>
      </c>
      <c r="AJ108" s="157">
        <f t="shared" si="126"/>
        <v>0</v>
      </c>
      <c r="AK108" s="157">
        <f t="shared" ref="AK108:BP108" si="127">SUM(AK106:AK107)</f>
        <v>0</v>
      </c>
      <c r="AL108" s="157">
        <f t="shared" si="127"/>
        <v>0</v>
      </c>
      <c r="AM108" s="157">
        <f t="shared" si="127"/>
        <v>0</v>
      </c>
      <c r="AN108" s="157">
        <f t="shared" si="127"/>
        <v>0</v>
      </c>
      <c r="AO108" s="157">
        <f t="shared" si="127"/>
        <v>0</v>
      </c>
      <c r="AP108" s="157">
        <f t="shared" si="127"/>
        <v>0</v>
      </c>
      <c r="AQ108" s="157">
        <f t="shared" si="127"/>
        <v>0</v>
      </c>
      <c r="AR108" s="157">
        <f t="shared" si="127"/>
        <v>0</v>
      </c>
      <c r="AS108" s="157">
        <f t="shared" si="127"/>
        <v>0</v>
      </c>
      <c r="AT108" s="157">
        <f t="shared" si="127"/>
        <v>0</v>
      </c>
      <c r="AU108" s="157">
        <f t="shared" si="127"/>
        <v>0</v>
      </c>
      <c r="AV108" s="157">
        <f t="shared" si="127"/>
        <v>0</v>
      </c>
      <c r="AW108" s="157">
        <f t="shared" si="127"/>
        <v>0</v>
      </c>
      <c r="AX108" s="157">
        <f t="shared" si="127"/>
        <v>0</v>
      </c>
      <c r="AY108" s="157">
        <f t="shared" si="127"/>
        <v>0</v>
      </c>
      <c r="AZ108" s="157">
        <f t="shared" si="127"/>
        <v>0</v>
      </c>
      <c r="BA108" s="157">
        <f t="shared" si="127"/>
        <v>0</v>
      </c>
      <c r="BB108" s="157">
        <f t="shared" si="127"/>
        <v>0</v>
      </c>
      <c r="BC108" s="157">
        <f t="shared" si="127"/>
        <v>0</v>
      </c>
      <c r="BD108" s="157">
        <f t="shared" si="127"/>
        <v>0</v>
      </c>
      <c r="BE108" s="195"/>
      <c r="BF108" s="162">
        <f>SUM(E108:H108)</f>
        <v>0</v>
      </c>
      <c r="BG108" s="157">
        <f>SUM(I108:L108)</f>
        <v>0</v>
      </c>
      <c r="BH108" s="157">
        <f>SUM(M108:Q108)</f>
        <v>0</v>
      </c>
      <c r="BI108" s="157">
        <f>SUM(R108:U108)</f>
        <v>0</v>
      </c>
      <c r="BJ108" s="157">
        <f>SUM(V108:Y108)</f>
        <v>0</v>
      </c>
      <c r="BK108" s="157">
        <f>SUM(Z108:AD108)</f>
        <v>0</v>
      </c>
      <c r="BL108" s="157">
        <f>SUM(AE108:AH108)</f>
        <v>0</v>
      </c>
      <c r="BM108" s="157">
        <f>SUM(AI108:AL108)</f>
        <v>0</v>
      </c>
      <c r="BN108" s="157">
        <f>SUM(AM108:AQ108)</f>
        <v>0</v>
      </c>
      <c r="BO108" s="157">
        <f>SUM(AR108:AU108)</f>
        <v>0</v>
      </c>
      <c r="BP108" s="157">
        <f>SUM(AV108:AY108)</f>
        <v>0</v>
      </c>
      <c r="BQ108" s="157">
        <f>SUM(AZ108:BD108)</f>
        <v>0</v>
      </c>
      <c r="BR108" s="157">
        <f>SUM(BF108:BQ108)</f>
        <v>0</v>
      </c>
      <c r="BS108" s="157">
        <f>SUM(BF108:BH108)</f>
        <v>0</v>
      </c>
      <c r="BT108" s="157">
        <f>SUM(BI108:BK108)</f>
        <v>0</v>
      </c>
      <c r="BU108" s="157">
        <f>SUM(BL108:BN108)</f>
        <v>0</v>
      </c>
      <c r="BV108" s="157">
        <f>SUM(BO108:BQ108)</f>
        <v>0</v>
      </c>
      <c r="BW108" s="157">
        <f>SUM(BF108:BK108)</f>
        <v>0</v>
      </c>
      <c r="BX108" s="157">
        <f>SUM(BL108:BQ108)</f>
        <v>0</v>
      </c>
      <c r="BY108" s="157">
        <f>IF(Info!$O$3="Q1",$BS108,IF(Info!$O$3="Q2",$BS108+$BT108,IF(Info!$O$3="Q3",$BS108+$BT108+$BU108,$BR108)))</f>
        <v>0</v>
      </c>
      <c r="BZ108" s="157">
        <f>IF(Info!$O$3="Q1",$BS108,IF(Info!$O$3="Q2",$BT108,IF(Info!$O$3="Q3",$BU108,$BV108)))</f>
        <v>0</v>
      </c>
      <c r="CA108" s="197"/>
    </row>
    <row r="109" spans="1:81" ht="15.6" customHeight="1" x14ac:dyDescent="0.3">
      <c r="A109" s="193">
        <v>6</v>
      </c>
      <c r="B109" s="202" t="s">
        <v>365</v>
      </c>
      <c r="C109" s="194"/>
      <c r="D109" s="201">
        <f>SUM(E106:BD107)-D108</f>
        <v>0</v>
      </c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</row>
    <row r="110" spans="1:81" x14ac:dyDescent="0.3">
      <c r="A110" s="193"/>
      <c r="B110" s="78" t="s">
        <v>73</v>
      </c>
      <c r="C110" s="194"/>
      <c r="D110" s="157">
        <f>SUM(E110:BD110)</f>
        <v>0</v>
      </c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  <c r="AJ110" s="215"/>
      <c r="AK110" s="215"/>
      <c r="AL110" s="215"/>
      <c r="AM110" s="215"/>
      <c r="AN110" s="215"/>
      <c r="AO110" s="215"/>
      <c r="AP110" s="215"/>
      <c r="AQ110" s="215"/>
      <c r="AR110" s="215"/>
      <c r="AS110" s="215"/>
      <c r="AT110" s="215"/>
      <c r="AU110" s="215"/>
      <c r="AV110" s="215"/>
      <c r="AW110" s="215"/>
      <c r="AX110" s="215"/>
      <c r="AY110" s="215"/>
      <c r="AZ110" s="215"/>
      <c r="BA110" s="215"/>
      <c r="BB110" s="215"/>
      <c r="BC110" s="215"/>
      <c r="BD110" s="215"/>
      <c r="BE110" s="195"/>
      <c r="BF110" s="163">
        <f>SUM(E110:H110)</f>
        <v>0</v>
      </c>
      <c r="BG110" s="77">
        <f>SUM(I110:L110)</f>
        <v>0</v>
      </c>
      <c r="BH110" s="77">
        <f>SUM(M110:Q110)</f>
        <v>0</v>
      </c>
      <c r="BI110" s="77">
        <f>SUM(R110:U110)</f>
        <v>0</v>
      </c>
      <c r="BJ110" s="77">
        <f>SUM(V110:Y110)</f>
        <v>0</v>
      </c>
      <c r="BK110" s="77">
        <f>SUM(Z110:AD110)</f>
        <v>0</v>
      </c>
      <c r="BL110" s="77">
        <f>SUM(AE110:AH110)</f>
        <v>0</v>
      </c>
      <c r="BM110" s="77">
        <f>SUM(AI110:AL110)</f>
        <v>0</v>
      </c>
      <c r="BN110" s="77">
        <f>SUM(AM110:AQ110)</f>
        <v>0</v>
      </c>
      <c r="BO110" s="77">
        <f>SUM(AR110:AU110)</f>
        <v>0</v>
      </c>
      <c r="BP110" s="77">
        <f>SUM(AV110:AY110)</f>
        <v>0</v>
      </c>
      <c r="BQ110" s="77">
        <f>SUM(AZ110:BD110)</f>
        <v>0</v>
      </c>
      <c r="BR110" s="157">
        <f>SUM(BF110:BQ110)</f>
        <v>0</v>
      </c>
      <c r="BS110" s="77">
        <f>SUM(BF110:BH110)</f>
        <v>0</v>
      </c>
      <c r="BT110" s="77">
        <f>SUM(BI110:BK110)</f>
        <v>0</v>
      </c>
      <c r="BU110" s="77">
        <f>SUM(BL110:BN110)</f>
        <v>0</v>
      </c>
      <c r="BV110" s="77">
        <f>SUM(BO110:BQ110)</f>
        <v>0</v>
      </c>
      <c r="BW110" s="77">
        <f>SUM(BF110:BK110)</f>
        <v>0</v>
      </c>
      <c r="BX110" s="77">
        <f>SUM(BL110:BQ110)</f>
        <v>0</v>
      </c>
      <c r="BY110" s="77">
        <f>IF(Info!$O$3="Q1",$BS110,IF(Info!$O$3="Q2",$BS110+$BT110,IF(Info!$O$3="Q3",$BS110+$BT110+$BU110,$BR110)))</f>
        <v>0</v>
      </c>
      <c r="BZ110" s="77">
        <f>IF(Info!$O$3="Q1",$BS110,IF(Info!$O$3="Q2",$BT110,IF(Info!$O$3="Q3",$BU110,$BV110)))</f>
        <v>0</v>
      </c>
      <c r="CA110" s="197"/>
    </row>
    <row r="111" spans="1:81" x14ac:dyDescent="0.3">
      <c r="A111" s="193"/>
      <c r="B111" s="78" t="s">
        <v>366</v>
      </c>
      <c r="C111" s="194"/>
      <c r="D111" s="157">
        <f>SUM(E111:BD111)</f>
        <v>0</v>
      </c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215"/>
      <c r="AS111" s="215"/>
      <c r="AT111" s="215"/>
      <c r="AU111" s="215"/>
      <c r="AV111" s="215"/>
      <c r="AW111" s="215"/>
      <c r="AX111" s="215"/>
      <c r="AY111" s="215"/>
      <c r="AZ111" s="215"/>
      <c r="BA111" s="215"/>
      <c r="BB111" s="215"/>
      <c r="BC111" s="215"/>
      <c r="BD111" s="215"/>
      <c r="BE111" s="195"/>
      <c r="BF111" s="163">
        <f>SUM(E111:H111)</f>
        <v>0</v>
      </c>
      <c r="BG111" s="77">
        <f>SUM(I111:L111)</f>
        <v>0</v>
      </c>
      <c r="BH111" s="77">
        <f>SUM(M111:Q111)</f>
        <v>0</v>
      </c>
      <c r="BI111" s="77">
        <f>SUM(R111:U111)</f>
        <v>0</v>
      </c>
      <c r="BJ111" s="77">
        <f>SUM(V111:Y111)</f>
        <v>0</v>
      </c>
      <c r="BK111" s="77">
        <f>SUM(Z111:AD111)</f>
        <v>0</v>
      </c>
      <c r="BL111" s="77">
        <f>SUM(AE111:AH111)</f>
        <v>0</v>
      </c>
      <c r="BM111" s="77">
        <f>SUM(AI111:AL111)</f>
        <v>0</v>
      </c>
      <c r="BN111" s="77">
        <f>SUM(AM111:AQ111)</f>
        <v>0</v>
      </c>
      <c r="BO111" s="77">
        <f>SUM(AR111:AU111)</f>
        <v>0</v>
      </c>
      <c r="BP111" s="77">
        <f>SUM(AV111:AY111)</f>
        <v>0</v>
      </c>
      <c r="BQ111" s="77">
        <f>SUM(AZ111:BD111)</f>
        <v>0</v>
      </c>
      <c r="BR111" s="157">
        <f>SUM(BF111:BQ111)</f>
        <v>0</v>
      </c>
      <c r="BS111" s="77">
        <f>SUM(BF111:BH111)</f>
        <v>0</v>
      </c>
      <c r="BT111" s="77">
        <f>SUM(BI111:BK111)</f>
        <v>0</v>
      </c>
      <c r="BU111" s="77">
        <f>SUM(BL111:BN111)</f>
        <v>0</v>
      </c>
      <c r="BV111" s="77">
        <f>SUM(BO111:BQ111)</f>
        <v>0</v>
      </c>
      <c r="BW111" s="77">
        <f>SUM(BF111:BK111)</f>
        <v>0</v>
      </c>
      <c r="BX111" s="77">
        <f>SUM(BL111:BQ111)</f>
        <v>0</v>
      </c>
      <c r="BY111" s="77">
        <f>IF(Info!$O$3="Q1",$BS111,IF(Info!$O$3="Q2",$BS111+$BT111,IF(Info!$O$3="Q3",$BS111+$BT111+$BU111,$BR111)))</f>
        <v>0</v>
      </c>
      <c r="BZ111" s="77">
        <f>IF(Info!$O$3="Q1",$BS111,IF(Info!$O$3="Q2",$BT111,IF(Info!$O$3="Q3",$BU111,$BV111)))</f>
        <v>0</v>
      </c>
      <c r="CA111" s="197"/>
    </row>
    <row r="112" spans="1:81" x14ac:dyDescent="0.3">
      <c r="A112" s="204"/>
      <c r="B112" s="160" t="s">
        <v>367</v>
      </c>
      <c r="C112" s="194"/>
      <c r="D112" s="157">
        <f>SUM(E112:BD112)</f>
        <v>0</v>
      </c>
      <c r="E112" s="157">
        <f t="shared" ref="E112:AJ112" si="128">SUM(E110:E111)</f>
        <v>0</v>
      </c>
      <c r="F112" s="157">
        <f t="shared" si="128"/>
        <v>0</v>
      </c>
      <c r="G112" s="157">
        <f t="shared" si="128"/>
        <v>0</v>
      </c>
      <c r="H112" s="157">
        <f t="shared" si="128"/>
        <v>0</v>
      </c>
      <c r="I112" s="157">
        <f t="shared" si="128"/>
        <v>0</v>
      </c>
      <c r="J112" s="157">
        <f t="shared" si="128"/>
        <v>0</v>
      </c>
      <c r="K112" s="157">
        <f t="shared" si="128"/>
        <v>0</v>
      </c>
      <c r="L112" s="157">
        <f t="shared" si="128"/>
        <v>0</v>
      </c>
      <c r="M112" s="157">
        <f t="shared" si="128"/>
        <v>0</v>
      </c>
      <c r="N112" s="157">
        <f t="shared" si="128"/>
        <v>0</v>
      </c>
      <c r="O112" s="157">
        <f t="shared" si="128"/>
        <v>0</v>
      </c>
      <c r="P112" s="157">
        <f t="shared" si="128"/>
        <v>0</v>
      </c>
      <c r="Q112" s="157">
        <f t="shared" si="128"/>
        <v>0</v>
      </c>
      <c r="R112" s="157">
        <f t="shared" si="128"/>
        <v>0</v>
      </c>
      <c r="S112" s="157">
        <f t="shared" si="128"/>
        <v>0</v>
      </c>
      <c r="T112" s="157">
        <f t="shared" si="128"/>
        <v>0</v>
      </c>
      <c r="U112" s="157">
        <f t="shared" si="128"/>
        <v>0</v>
      </c>
      <c r="V112" s="157">
        <f t="shared" si="128"/>
        <v>0</v>
      </c>
      <c r="W112" s="157">
        <f t="shared" si="128"/>
        <v>0</v>
      </c>
      <c r="X112" s="157">
        <f t="shared" si="128"/>
        <v>0</v>
      </c>
      <c r="Y112" s="157">
        <f t="shared" si="128"/>
        <v>0</v>
      </c>
      <c r="Z112" s="157">
        <f t="shared" si="128"/>
        <v>0</v>
      </c>
      <c r="AA112" s="157">
        <f t="shared" si="128"/>
        <v>0</v>
      </c>
      <c r="AB112" s="157">
        <f t="shared" si="128"/>
        <v>0</v>
      </c>
      <c r="AC112" s="157">
        <f t="shared" si="128"/>
        <v>0</v>
      </c>
      <c r="AD112" s="157">
        <f t="shared" si="128"/>
        <v>0</v>
      </c>
      <c r="AE112" s="157">
        <f t="shared" si="128"/>
        <v>0</v>
      </c>
      <c r="AF112" s="157">
        <f t="shared" si="128"/>
        <v>0</v>
      </c>
      <c r="AG112" s="157">
        <f t="shared" si="128"/>
        <v>0</v>
      </c>
      <c r="AH112" s="157">
        <f t="shared" si="128"/>
        <v>0</v>
      </c>
      <c r="AI112" s="157">
        <f t="shared" si="128"/>
        <v>0</v>
      </c>
      <c r="AJ112" s="157">
        <f t="shared" si="128"/>
        <v>0</v>
      </c>
      <c r="AK112" s="157">
        <f t="shared" ref="AK112:BP112" si="129">SUM(AK110:AK111)</f>
        <v>0</v>
      </c>
      <c r="AL112" s="157">
        <f t="shared" si="129"/>
        <v>0</v>
      </c>
      <c r="AM112" s="157">
        <f t="shared" si="129"/>
        <v>0</v>
      </c>
      <c r="AN112" s="157">
        <f t="shared" si="129"/>
        <v>0</v>
      </c>
      <c r="AO112" s="157">
        <f t="shared" si="129"/>
        <v>0</v>
      </c>
      <c r="AP112" s="157">
        <f t="shared" si="129"/>
        <v>0</v>
      </c>
      <c r="AQ112" s="157">
        <f t="shared" si="129"/>
        <v>0</v>
      </c>
      <c r="AR112" s="157">
        <f t="shared" si="129"/>
        <v>0</v>
      </c>
      <c r="AS112" s="157">
        <f t="shared" si="129"/>
        <v>0</v>
      </c>
      <c r="AT112" s="157">
        <f t="shared" si="129"/>
        <v>0</v>
      </c>
      <c r="AU112" s="157">
        <f t="shared" si="129"/>
        <v>0</v>
      </c>
      <c r="AV112" s="157">
        <f t="shared" si="129"/>
        <v>0</v>
      </c>
      <c r="AW112" s="157">
        <f t="shared" si="129"/>
        <v>0</v>
      </c>
      <c r="AX112" s="157">
        <f t="shared" si="129"/>
        <v>0</v>
      </c>
      <c r="AY112" s="157">
        <f t="shared" si="129"/>
        <v>0</v>
      </c>
      <c r="AZ112" s="157">
        <f t="shared" si="129"/>
        <v>0</v>
      </c>
      <c r="BA112" s="157">
        <f t="shared" si="129"/>
        <v>0</v>
      </c>
      <c r="BB112" s="157">
        <f t="shared" si="129"/>
        <v>0</v>
      </c>
      <c r="BC112" s="157">
        <f t="shared" si="129"/>
        <v>0</v>
      </c>
      <c r="BD112" s="157">
        <f t="shared" si="129"/>
        <v>0</v>
      </c>
      <c r="BE112" s="195"/>
      <c r="BF112" s="162">
        <f>SUM(E112:H112)</f>
        <v>0</v>
      </c>
      <c r="BG112" s="157">
        <f>SUM(I112:L112)</f>
        <v>0</v>
      </c>
      <c r="BH112" s="157">
        <f>SUM(M112:Q112)</f>
        <v>0</v>
      </c>
      <c r="BI112" s="157">
        <f>SUM(R112:U112)</f>
        <v>0</v>
      </c>
      <c r="BJ112" s="157">
        <f>SUM(V112:Y112)</f>
        <v>0</v>
      </c>
      <c r="BK112" s="157">
        <f>SUM(Z112:AD112)</f>
        <v>0</v>
      </c>
      <c r="BL112" s="157">
        <f>SUM(AE112:AH112)</f>
        <v>0</v>
      </c>
      <c r="BM112" s="157">
        <f>SUM(AI112:AL112)</f>
        <v>0</v>
      </c>
      <c r="BN112" s="157">
        <f>SUM(AM112:AQ112)</f>
        <v>0</v>
      </c>
      <c r="BO112" s="157">
        <f>SUM(AR112:AU112)</f>
        <v>0</v>
      </c>
      <c r="BP112" s="157">
        <f>SUM(AV112:AY112)</f>
        <v>0</v>
      </c>
      <c r="BQ112" s="157">
        <f>SUM(AZ112:BD112)</f>
        <v>0</v>
      </c>
      <c r="BR112" s="157">
        <f>SUM(BF112:BQ112)</f>
        <v>0</v>
      </c>
      <c r="BS112" s="157">
        <f>SUM(BF112:BH112)</f>
        <v>0</v>
      </c>
      <c r="BT112" s="157">
        <f>SUM(BI112:BK112)</f>
        <v>0</v>
      </c>
      <c r="BU112" s="157">
        <f>SUM(BL112:BN112)</f>
        <v>0</v>
      </c>
      <c r="BV112" s="157">
        <f>SUM(BO112:BQ112)</f>
        <v>0</v>
      </c>
      <c r="BW112" s="157">
        <f>SUM(BF112:BK112)</f>
        <v>0</v>
      </c>
      <c r="BX112" s="157">
        <f>SUM(BL112:BQ112)</f>
        <v>0</v>
      </c>
      <c r="BY112" s="157">
        <f>IF(Info!$O$3="Q1",$BS112,IF(Info!$O$3="Q2",$BS112+$BT112,IF(Info!$O$3="Q3",$BS112+$BT112+$BU112,$BR112)))</f>
        <v>0</v>
      </c>
      <c r="BZ112" s="157">
        <f>IF(Info!$O$3="Q1",$BS112,IF(Info!$O$3="Q2",$BT112,IF(Info!$O$3="Q3",$BU112,$BV112)))</f>
        <v>0</v>
      </c>
      <c r="CA112" s="197"/>
    </row>
    <row r="113" spans="1:79" ht="15.6" customHeight="1" x14ac:dyDescent="0.3">
      <c r="A113" s="193">
        <v>7</v>
      </c>
      <c r="B113" s="202" t="s">
        <v>368</v>
      </c>
      <c r="C113" s="194"/>
      <c r="D113" s="201">
        <f>SUM(E110:BD111)-D112</f>
        <v>0</v>
      </c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</row>
    <row r="114" spans="1:79" x14ac:dyDescent="0.3">
      <c r="A114" s="193"/>
      <c r="B114" s="78" t="s">
        <v>368</v>
      </c>
      <c r="C114" s="194"/>
      <c r="D114" s="157">
        <f>SUM(E114:BD114)</f>
        <v>0</v>
      </c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5"/>
      <c r="AO114" s="215"/>
      <c r="AP114" s="215"/>
      <c r="AQ114" s="215"/>
      <c r="AR114" s="215"/>
      <c r="AS114" s="215"/>
      <c r="AT114" s="215"/>
      <c r="AU114" s="215"/>
      <c r="AV114" s="215"/>
      <c r="AW114" s="215"/>
      <c r="AX114" s="215"/>
      <c r="AY114" s="215"/>
      <c r="AZ114" s="215"/>
      <c r="BA114" s="215"/>
      <c r="BB114" s="215"/>
      <c r="BC114" s="215"/>
      <c r="BD114" s="215"/>
      <c r="BE114" s="195"/>
      <c r="BF114" s="163">
        <f>SUM(E114:H114)</f>
        <v>0</v>
      </c>
      <c r="BG114" s="77">
        <f>SUM(I114:L114)</f>
        <v>0</v>
      </c>
      <c r="BH114" s="77">
        <f>SUM(M114:Q114)</f>
        <v>0</v>
      </c>
      <c r="BI114" s="77">
        <f>SUM(R114:U114)</f>
        <v>0</v>
      </c>
      <c r="BJ114" s="77">
        <f>SUM(V114:Y114)</f>
        <v>0</v>
      </c>
      <c r="BK114" s="77">
        <f>SUM(Z114:AD114)</f>
        <v>0</v>
      </c>
      <c r="BL114" s="77">
        <f>SUM(AE114:AH114)</f>
        <v>0</v>
      </c>
      <c r="BM114" s="77">
        <f>SUM(AI114:AL114)</f>
        <v>0</v>
      </c>
      <c r="BN114" s="77">
        <f>SUM(AM114:AQ114)</f>
        <v>0</v>
      </c>
      <c r="BO114" s="77">
        <f>SUM(AR114:AU114)</f>
        <v>0</v>
      </c>
      <c r="BP114" s="77">
        <f>SUM(AV114:AY114)</f>
        <v>0</v>
      </c>
      <c r="BQ114" s="77">
        <f>SUM(AZ114:BD114)</f>
        <v>0</v>
      </c>
      <c r="BR114" s="157">
        <f>SUM(BF114:BQ114)</f>
        <v>0</v>
      </c>
      <c r="BS114" s="77">
        <f>SUM(BF114:BH114)</f>
        <v>0</v>
      </c>
      <c r="BT114" s="77">
        <f>SUM(BI114:BK114)</f>
        <v>0</v>
      </c>
      <c r="BU114" s="77">
        <f>SUM(BL114:BN114)</f>
        <v>0</v>
      </c>
      <c r="BV114" s="77">
        <f>SUM(BO114:BQ114)</f>
        <v>0</v>
      </c>
      <c r="BW114" s="77">
        <f>SUM(BF114:BK114)</f>
        <v>0</v>
      </c>
      <c r="BX114" s="77">
        <f>SUM(BL114:BQ114)</f>
        <v>0</v>
      </c>
      <c r="BY114" s="77">
        <f>IF(Info!$O$3="Q1",$BS114,IF(Info!$O$3="Q2",$BS114+$BT114,IF(Info!$O$3="Q3",$BS114+$BT114+$BU114,$BR114)))</f>
        <v>0</v>
      </c>
      <c r="BZ114" s="77">
        <f>IF(Info!$O$3="Q1",$BS114,IF(Info!$O$3="Q2",$BT114,IF(Info!$O$3="Q3",$BU114,$BV114)))</f>
        <v>0</v>
      </c>
      <c r="CA114" s="197"/>
    </row>
    <row r="115" spans="1:79" x14ac:dyDescent="0.3">
      <c r="A115" s="193"/>
      <c r="B115" s="78" t="s">
        <v>369</v>
      </c>
      <c r="C115" s="194"/>
      <c r="D115" s="157">
        <f>SUM(E115:BD115)</f>
        <v>0</v>
      </c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5"/>
      <c r="AY115" s="215"/>
      <c r="AZ115" s="215"/>
      <c r="BA115" s="215"/>
      <c r="BB115" s="215"/>
      <c r="BC115" s="215"/>
      <c r="BD115" s="215"/>
      <c r="BE115" s="195"/>
      <c r="BF115" s="163">
        <f>SUM(E115:H115)</f>
        <v>0</v>
      </c>
      <c r="BG115" s="77">
        <f>SUM(I115:L115)</f>
        <v>0</v>
      </c>
      <c r="BH115" s="77">
        <f>SUM(M115:Q115)</f>
        <v>0</v>
      </c>
      <c r="BI115" s="77">
        <f>SUM(R115:U115)</f>
        <v>0</v>
      </c>
      <c r="BJ115" s="77">
        <f>SUM(V115:Y115)</f>
        <v>0</v>
      </c>
      <c r="BK115" s="77">
        <f>SUM(Z115:AD115)</f>
        <v>0</v>
      </c>
      <c r="BL115" s="77">
        <f>SUM(AE115:AH115)</f>
        <v>0</v>
      </c>
      <c r="BM115" s="77">
        <f>SUM(AI115:AL115)</f>
        <v>0</v>
      </c>
      <c r="BN115" s="77">
        <f>SUM(AM115:AQ115)</f>
        <v>0</v>
      </c>
      <c r="BO115" s="77">
        <f>SUM(AR115:AU115)</f>
        <v>0</v>
      </c>
      <c r="BP115" s="77">
        <f>SUM(AV115:AY115)</f>
        <v>0</v>
      </c>
      <c r="BQ115" s="77">
        <f>SUM(AZ115:BD115)</f>
        <v>0</v>
      </c>
      <c r="BR115" s="157">
        <f>SUM(BF115:BQ115)</f>
        <v>0</v>
      </c>
      <c r="BS115" s="77">
        <f>SUM(BF115:BH115)</f>
        <v>0</v>
      </c>
      <c r="BT115" s="77">
        <f>SUM(BI115:BK115)</f>
        <v>0</v>
      </c>
      <c r="BU115" s="77">
        <f>SUM(BL115:BN115)</f>
        <v>0</v>
      </c>
      <c r="BV115" s="77">
        <f>SUM(BO115:BQ115)</f>
        <v>0</v>
      </c>
      <c r="BW115" s="77">
        <f>SUM(BF115:BK115)</f>
        <v>0</v>
      </c>
      <c r="BX115" s="77">
        <f>SUM(BL115:BQ115)</f>
        <v>0</v>
      </c>
      <c r="BY115" s="77">
        <f>IF(Info!$O$3="Q1",$BS115,IF(Info!$O$3="Q2",$BS115+$BT115,IF(Info!$O$3="Q3",$BS115+$BT115+$BU115,$BR115)))</f>
        <v>0</v>
      </c>
      <c r="BZ115" s="77">
        <f>IF(Info!$O$3="Q1",$BS115,IF(Info!$O$3="Q2",$BT115,IF(Info!$O$3="Q3",$BU115,$BV115)))</f>
        <v>0</v>
      </c>
      <c r="CA115" s="197"/>
    </row>
    <row r="116" spans="1:79" x14ac:dyDescent="0.3">
      <c r="A116" s="193"/>
      <c r="B116" s="78" t="s">
        <v>370</v>
      </c>
      <c r="C116" s="194"/>
      <c r="D116" s="157">
        <f>SUM(E116:BD116)</f>
        <v>0</v>
      </c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5"/>
      <c r="AY116" s="215"/>
      <c r="AZ116" s="215"/>
      <c r="BA116" s="215"/>
      <c r="BB116" s="215"/>
      <c r="BC116" s="215"/>
      <c r="BD116" s="215"/>
      <c r="BE116" s="195"/>
      <c r="BF116" s="163">
        <f>SUM(E116:H116)</f>
        <v>0</v>
      </c>
      <c r="BG116" s="77">
        <f>SUM(I116:L116)</f>
        <v>0</v>
      </c>
      <c r="BH116" s="77">
        <f>SUM(M116:Q116)</f>
        <v>0</v>
      </c>
      <c r="BI116" s="77">
        <f>SUM(R116:U116)</f>
        <v>0</v>
      </c>
      <c r="BJ116" s="77">
        <f>SUM(V116:Y116)</f>
        <v>0</v>
      </c>
      <c r="BK116" s="77">
        <f>SUM(Z116:AD116)</f>
        <v>0</v>
      </c>
      <c r="BL116" s="77">
        <f>SUM(AE116:AH116)</f>
        <v>0</v>
      </c>
      <c r="BM116" s="77">
        <f>SUM(AI116:AL116)</f>
        <v>0</v>
      </c>
      <c r="BN116" s="77">
        <f>SUM(AM116:AQ116)</f>
        <v>0</v>
      </c>
      <c r="BO116" s="77">
        <f>SUM(AR116:AU116)</f>
        <v>0</v>
      </c>
      <c r="BP116" s="77">
        <f>SUM(AV116:AY116)</f>
        <v>0</v>
      </c>
      <c r="BQ116" s="77">
        <f>SUM(AZ116:BD116)</f>
        <v>0</v>
      </c>
      <c r="BR116" s="157">
        <f>SUM(BF116:BQ116)</f>
        <v>0</v>
      </c>
      <c r="BS116" s="77">
        <f>SUM(BF116:BH116)</f>
        <v>0</v>
      </c>
      <c r="BT116" s="77">
        <f>SUM(BI116:BK116)</f>
        <v>0</v>
      </c>
      <c r="BU116" s="77">
        <f>SUM(BL116:BN116)</f>
        <v>0</v>
      </c>
      <c r="BV116" s="77">
        <f>SUM(BO116:BQ116)</f>
        <v>0</v>
      </c>
      <c r="BW116" s="77">
        <f>SUM(BF116:BK116)</f>
        <v>0</v>
      </c>
      <c r="BX116" s="77">
        <f>SUM(BL116:BQ116)</f>
        <v>0</v>
      </c>
      <c r="BY116" s="77">
        <f>IF(Info!$O$3="Q1",$BS116,IF(Info!$O$3="Q2",$BS116+$BT116,IF(Info!$O$3="Q3",$BS116+$BT116+$BU116,$BR116)))</f>
        <v>0</v>
      </c>
      <c r="BZ116" s="77">
        <f>IF(Info!$O$3="Q1",$BS116,IF(Info!$O$3="Q2",$BT116,IF(Info!$O$3="Q3",$BU116,$BV116)))</f>
        <v>0</v>
      </c>
      <c r="CA116" s="197"/>
    </row>
    <row r="117" spans="1:79" x14ac:dyDescent="0.3">
      <c r="A117" s="204"/>
      <c r="B117" s="160" t="s">
        <v>371</v>
      </c>
      <c r="C117" s="194"/>
      <c r="D117" s="157">
        <f>SUM(E117:BD117)</f>
        <v>0</v>
      </c>
      <c r="E117" s="157">
        <f t="shared" ref="E117:AJ117" si="130">SUM(E114:E116)</f>
        <v>0</v>
      </c>
      <c r="F117" s="157">
        <f t="shared" si="130"/>
        <v>0</v>
      </c>
      <c r="G117" s="157">
        <f t="shared" si="130"/>
        <v>0</v>
      </c>
      <c r="H117" s="157">
        <f t="shared" si="130"/>
        <v>0</v>
      </c>
      <c r="I117" s="157">
        <f t="shared" si="130"/>
        <v>0</v>
      </c>
      <c r="J117" s="157">
        <f t="shared" si="130"/>
        <v>0</v>
      </c>
      <c r="K117" s="157">
        <f t="shared" si="130"/>
        <v>0</v>
      </c>
      <c r="L117" s="157">
        <f t="shared" si="130"/>
        <v>0</v>
      </c>
      <c r="M117" s="157">
        <f t="shared" si="130"/>
        <v>0</v>
      </c>
      <c r="N117" s="157">
        <f t="shared" si="130"/>
        <v>0</v>
      </c>
      <c r="O117" s="157">
        <f t="shared" si="130"/>
        <v>0</v>
      </c>
      <c r="P117" s="157">
        <f t="shared" si="130"/>
        <v>0</v>
      </c>
      <c r="Q117" s="157">
        <f t="shared" si="130"/>
        <v>0</v>
      </c>
      <c r="R117" s="157">
        <f t="shared" si="130"/>
        <v>0</v>
      </c>
      <c r="S117" s="157">
        <f t="shared" si="130"/>
        <v>0</v>
      </c>
      <c r="T117" s="157">
        <f t="shared" si="130"/>
        <v>0</v>
      </c>
      <c r="U117" s="157">
        <f t="shared" si="130"/>
        <v>0</v>
      </c>
      <c r="V117" s="157">
        <f t="shared" si="130"/>
        <v>0</v>
      </c>
      <c r="W117" s="157">
        <f t="shared" si="130"/>
        <v>0</v>
      </c>
      <c r="X117" s="157">
        <f t="shared" si="130"/>
        <v>0</v>
      </c>
      <c r="Y117" s="157">
        <f t="shared" si="130"/>
        <v>0</v>
      </c>
      <c r="Z117" s="157">
        <f t="shared" si="130"/>
        <v>0</v>
      </c>
      <c r="AA117" s="157">
        <f t="shared" si="130"/>
        <v>0</v>
      </c>
      <c r="AB117" s="157">
        <f t="shared" si="130"/>
        <v>0</v>
      </c>
      <c r="AC117" s="157">
        <f t="shared" si="130"/>
        <v>0</v>
      </c>
      <c r="AD117" s="157">
        <f t="shared" si="130"/>
        <v>0</v>
      </c>
      <c r="AE117" s="157">
        <f t="shared" si="130"/>
        <v>0</v>
      </c>
      <c r="AF117" s="157">
        <f t="shared" si="130"/>
        <v>0</v>
      </c>
      <c r="AG117" s="157">
        <f t="shared" si="130"/>
        <v>0</v>
      </c>
      <c r="AH117" s="157">
        <f t="shared" si="130"/>
        <v>0</v>
      </c>
      <c r="AI117" s="157">
        <f t="shared" si="130"/>
        <v>0</v>
      </c>
      <c r="AJ117" s="157">
        <f t="shared" si="130"/>
        <v>0</v>
      </c>
      <c r="AK117" s="157">
        <f t="shared" ref="AK117:BP117" si="131">SUM(AK114:AK116)</f>
        <v>0</v>
      </c>
      <c r="AL117" s="157">
        <f t="shared" si="131"/>
        <v>0</v>
      </c>
      <c r="AM117" s="157">
        <f t="shared" si="131"/>
        <v>0</v>
      </c>
      <c r="AN117" s="157">
        <f t="shared" si="131"/>
        <v>0</v>
      </c>
      <c r="AO117" s="157">
        <f t="shared" si="131"/>
        <v>0</v>
      </c>
      <c r="AP117" s="157">
        <f t="shared" si="131"/>
        <v>0</v>
      </c>
      <c r="AQ117" s="157">
        <f t="shared" si="131"/>
        <v>0</v>
      </c>
      <c r="AR117" s="157">
        <f t="shared" si="131"/>
        <v>0</v>
      </c>
      <c r="AS117" s="157">
        <f t="shared" si="131"/>
        <v>0</v>
      </c>
      <c r="AT117" s="157">
        <f t="shared" si="131"/>
        <v>0</v>
      </c>
      <c r="AU117" s="157">
        <f t="shared" si="131"/>
        <v>0</v>
      </c>
      <c r="AV117" s="157">
        <f t="shared" si="131"/>
        <v>0</v>
      </c>
      <c r="AW117" s="157">
        <f t="shared" si="131"/>
        <v>0</v>
      </c>
      <c r="AX117" s="157">
        <f t="shared" si="131"/>
        <v>0</v>
      </c>
      <c r="AY117" s="157">
        <f t="shared" si="131"/>
        <v>0</v>
      </c>
      <c r="AZ117" s="157">
        <f t="shared" si="131"/>
        <v>0</v>
      </c>
      <c r="BA117" s="157">
        <f t="shared" si="131"/>
        <v>0</v>
      </c>
      <c r="BB117" s="157">
        <f t="shared" si="131"/>
        <v>0</v>
      </c>
      <c r="BC117" s="157">
        <f t="shared" si="131"/>
        <v>0</v>
      </c>
      <c r="BD117" s="157">
        <f t="shared" si="131"/>
        <v>0</v>
      </c>
      <c r="BE117" s="195"/>
      <c r="BF117" s="162">
        <f>SUM(E117:H117)</f>
        <v>0</v>
      </c>
      <c r="BG117" s="157">
        <f>SUM(I117:L117)</f>
        <v>0</v>
      </c>
      <c r="BH117" s="157">
        <f>SUM(M117:Q117)</f>
        <v>0</v>
      </c>
      <c r="BI117" s="157">
        <f>SUM(R117:U117)</f>
        <v>0</v>
      </c>
      <c r="BJ117" s="157">
        <f>SUM(V117:Y117)</f>
        <v>0</v>
      </c>
      <c r="BK117" s="157">
        <f>SUM(Z117:AD117)</f>
        <v>0</v>
      </c>
      <c r="BL117" s="157">
        <f>SUM(AE117:AH117)</f>
        <v>0</v>
      </c>
      <c r="BM117" s="157">
        <f>SUM(AI117:AL117)</f>
        <v>0</v>
      </c>
      <c r="BN117" s="157">
        <f>SUM(AM117:AQ117)</f>
        <v>0</v>
      </c>
      <c r="BO117" s="157">
        <f>SUM(AR117:AU117)</f>
        <v>0</v>
      </c>
      <c r="BP117" s="157">
        <f>SUM(AV117:AY117)</f>
        <v>0</v>
      </c>
      <c r="BQ117" s="157">
        <f>SUM(AZ117:BD117)</f>
        <v>0</v>
      </c>
      <c r="BR117" s="157">
        <f>SUM(BF117:BQ117)</f>
        <v>0</v>
      </c>
      <c r="BS117" s="157">
        <f>SUM(BF117:BH117)</f>
        <v>0</v>
      </c>
      <c r="BT117" s="157">
        <f>SUM(BI117:BK117)</f>
        <v>0</v>
      </c>
      <c r="BU117" s="157">
        <f>SUM(BL117:BN117)</f>
        <v>0</v>
      </c>
      <c r="BV117" s="157">
        <f>SUM(BO117:BQ117)</f>
        <v>0</v>
      </c>
      <c r="BW117" s="157">
        <f>SUM(BF117:BK117)</f>
        <v>0</v>
      </c>
      <c r="BX117" s="157">
        <f>SUM(BL117:BQ117)</f>
        <v>0</v>
      </c>
      <c r="BY117" s="157">
        <f>IF(Info!$O$3="Q1",$BS117,IF(Info!$O$3="Q2",$BS117+$BT117,IF(Info!$O$3="Q3",$BS117+$BT117+$BU117,$BR117)))</f>
        <v>0</v>
      </c>
      <c r="BZ117" s="157">
        <f>IF(Info!$O$3="Q1",$BS117,IF(Info!$O$3="Q2",$BT117,IF(Info!$O$3="Q3",$BU117,$BV117)))</f>
        <v>0</v>
      </c>
      <c r="CA117" s="197"/>
    </row>
    <row r="118" spans="1:79" ht="15.6" customHeight="1" x14ac:dyDescent="0.3">
      <c r="A118" s="193">
        <v>8</v>
      </c>
      <c r="B118" s="202" t="s">
        <v>372</v>
      </c>
      <c r="C118" s="194"/>
      <c r="D118" s="201">
        <f>SUM(E114:BD116)-D117</f>
        <v>0</v>
      </c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</row>
    <row r="119" spans="1:79" x14ac:dyDescent="0.3">
      <c r="A119" s="193"/>
      <c r="B119" s="78" t="s">
        <v>83</v>
      </c>
      <c r="C119" s="194"/>
      <c r="D119" s="157">
        <f>SUM(E119:BD119)</f>
        <v>0</v>
      </c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5"/>
      <c r="AY119" s="215"/>
      <c r="AZ119" s="215"/>
      <c r="BA119" s="215"/>
      <c r="BB119" s="215"/>
      <c r="BC119" s="215"/>
      <c r="BD119" s="215"/>
      <c r="BE119" s="195"/>
      <c r="BF119" s="163">
        <f>SUM(E119:H119)</f>
        <v>0</v>
      </c>
      <c r="BG119" s="77">
        <f>SUM(I119:L119)</f>
        <v>0</v>
      </c>
      <c r="BH119" s="77">
        <f>SUM(M119:Q119)</f>
        <v>0</v>
      </c>
      <c r="BI119" s="77">
        <f>SUM(R119:U119)</f>
        <v>0</v>
      </c>
      <c r="BJ119" s="77">
        <f>SUM(V119:Y119)</f>
        <v>0</v>
      </c>
      <c r="BK119" s="77">
        <f>SUM(Z119:AD119)</f>
        <v>0</v>
      </c>
      <c r="BL119" s="77">
        <f>SUM(AE119:AH119)</f>
        <v>0</v>
      </c>
      <c r="BM119" s="77">
        <f>SUM(AI119:AL119)</f>
        <v>0</v>
      </c>
      <c r="BN119" s="77">
        <f>SUM(AM119:AQ119)</f>
        <v>0</v>
      </c>
      <c r="BO119" s="77">
        <f>SUM(AR119:AU119)</f>
        <v>0</v>
      </c>
      <c r="BP119" s="77">
        <f>SUM(AV119:AY119)</f>
        <v>0</v>
      </c>
      <c r="BQ119" s="77">
        <f>SUM(AZ119:BD119)</f>
        <v>0</v>
      </c>
      <c r="BR119" s="157">
        <f>SUM(BF119:BQ119)</f>
        <v>0</v>
      </c>
      <c r="BS119" s="77">
        <f>SUM(BF119:BH119)</f>
        <v>0</v>
      </c>
      <c r="BT119" s="77">
        <f>SUM(BI119:BK119)</f>
        <v>0</v>
      </c>
      <c r="BU119" s="77">
        <f>SUM(BL119:BN119)</f>
        <v>0</v>
      </c>
      <c r="BV119" s="77">
        <f>SUM(BO119:BQ119)</f>
        <v>0</v>
      </c>
      <c r="BW119" s="77">
        <f>SUM(BF119:BK119)</f>
        <v>0</v>
      </c>
      <c r="BX119" s="77">
        <f>SUM(BL119:BQ119)</f>
        <v>0</v>
      </c>
      <c r="BY119" s="77">
        <f>IF(Info!$O$3="Q1",$BS119,IF(Info!$O$3="Q2",$BS119+$BT119,IF(Info!$O$3="Q3",$BS119+$BT119+$BU119,$BR119)))</f>
        <v>0</v>
      </c>
      <c r="BZ119" s="77">
        <f>IF(Info!$O$3="Q1",$BS119,IF(Info!$O$3="Q2",$BT119,IF(Info!$O$3="Q3",$BU119,$BV119)))</f>
        <v>0</v>
      </c>
      <c r="CA119" s="197"/>
    </row>
    <row r="120" spans="1:79" x14ac:dyDescent="0.3">
      <c r="A120" s="193"/>
      <c r="B120" s="78" t="s">
        <v>85</v>
      </c>
      <c r="C120" s="194"/>
      <c r="D120" s="157">
        <f>SUM(E120:BD120)</f>
        <v>0</v>
      </c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5"/>
      <c r="AY120" s="215"/>
      <c r="AZ120" s="215"/>
      <c r="BA120" s="215"/>
      <c r="BB120" s="215"/>
      <c r="BC120" s="215"/>
      <c r="BD120" s="215"/>
      <c r="BE120" s="195"/>
      <c r="BF120" s="163">
        <f>SUM(E120:H120)</f>
        <v>0</v>
      </c>
      <c r="BG120" s="77">
        <f>SUM(I120:L120)</f>
        <v>0</v>
      </c>
      <c r="BH120" s="77">
        <f>SUM(M120:Q120)</f>
        <v>0</v>
      </c>
      <c r="BI120" s="77">
        <f>SUM(R120:U120)</f>
        <v>0</v>
      </c>
      <c r="BJ120" s="77">
        <f>SUM(V120:Y120)</f>
        <v>0</v>
      </c>
      <c r="BK120" s="77">
        <f>SUM(Z120:AD120)</f>
        <v>0</v>
      </c>
      <c r="BL120" s="77">
        <f>SUM(AE120:AH120)</f>
        <v>0</v>
      </c>
      <c r="BM120" s="77">
        <f>SUM(AI120:AL120)</f>
        <v>0</v>
      </c>
      <c r="BN120" s="77">
        <f>SUM(AM120:AQ120)</f>
        <v>0</v>
      </c>
      <c r="BO120" s="77">
        <f>SUM(AR120:AU120)</f>
        <v>0</v>
      </c>
      <c r="BP120" s="77">
        <f>SUM(AV120:AY120)</f>
        <v>0</v>
      </c>
      <c r="BQ120" s="77">
        <f>SUM(AZ120:BD120)</f>
        <v>0</v>
      </c>
      <c r="BR120" s="157">
        <f>SUM(BF120:BQ120)</f>
        <v>0</v>
      </c>
      <c r="BS120" s="77">
        <f>SUM(BF120:BH120)</f>
        <v>0</v>
      </c>
      <c r="BT120" s="77">
        <f>SUM(BI120:BK120)</f>
        <v>0</v>
      </c>
      <c r="BU120" s="77">
        <f>SUM(BL120:BN120)</f>
        <v>0</v>
      </c>
      <c r="BV120" s="77">
        <f>SUM(BO120:BQ120)</f>
        <v>0</v>
      </c>
      <c r="BW120" s="77">
        <f>SUM(BF120:BK120)</f>
        <v>0</v>
      </c>
      <c r="BX120" s="77">
        <f>SUM(BL120:BQ120)</f>
        <v>0</v>
      </c>
      <c r="BY120" s="77">
        <f>IF(Info!$O$3="Q1",$BS120,IF(Info!$O$3="Q2",$BS120+$BT120,IF(Info!$O$3="Q3",$BS120+$BT120+$BU120,$BR120)))</f>
        <v>0</v>
      </c>
      <c r="BZ120" s="77">
        <f>IF(Info!$O$3="Q1",$BS120,IF(Info!$O$3="Q2",$BT120,IF(Info!$O$3="Q3",$BU120,$BV120)))</f>
        <v>0</v>
      </c>
      <c r="CA120" s="197"/>
    </row>
    <row r="121" spans="1:79" x14ac:dyDescent="0.3">
      <c r="A121" s="204"/>
      <c r="B121" s="160" t="s">
        <v>373</v>
      </c>
      <c r="C121" s="194"/>
      <c r="D121" s="157">
        <f>SUM(E121:BD121)</f>
        <v>0</v>
      </c>
      <c r="E121" s="157">
        <f t="shared" ref="E121:AJ121" si="132">SUM(E119:E120)</f>
        <v>0</v>
      </c>
      <c r="F121" s="157">
        <f t="shared" si="132"/>
        <v>0</v>
      </c>
      <c r="G121" s="157">
        <f t="shared" si="132"/>
        <v>0</v>
      </c>
      <c r="H121" s="157">
        <f t="shared" si="132"/>
        <v>0</v>
      </c>
      <c r="I121" s="157">
        <f t="shared" si="132"/>
        <v>0</v>
      </c>
      <c r="J121" s="157">
        <f t="shared" si="132"/>
        <v>0</v>
      </c>
      <c r="K121" s="157">
        <f t="shared" si="132"/>
        <v>0</v>
      </c>
      <c r="L121" s="157">
        <f t="shared" si="132"/>
        <v>0</v>
      </c>
      <c r="M121" s="157">
        <f t="shared" si="132"/>
        <v>0</v>
      </c>
      <c r="N121" s="157">
        <f t="shared" si="132"/>
        <v>0</v>
      </c>
      <c r="O121" s="157">
        <f t="shared" si="132"/>
        <v>0</v>
      </c>
      <c r="P121" s="157">
        <f t="shared" si="132"/>
        <v>0</v>
      </c>
      <c r="Q121" s="157">
        <f t="shared" si="132"/>
        <v>0</v>
      </c>
      <c r="R121" s="157">
        <f t="shared" si="132"/>
        <v>0</v>
      </c>
      <c r="S121" s="157">
        <f t="shared" si="132"/>
        <v>0</v>
      </c>
      <c r="T121" s="157">
        <f t="shared" si="132"/>
        <v>0</v>
      </c>
      <c r="U121" s="157">
        <f t="shared" si="132"/>
        <v>0</v>
      </c>
      <c r="V121" s="157">
        <f t="shared" si="132"/>
        <v>0</v>
      </c>
      <c r="W121" s="157">
        <f t="shared" si="132"/>
        <v>0</v>
      </c>
      <c r="X121" s="157">
        <f t="shared" si="132"/>
        <v>0</v>
      </c>
      <c r="Y121" s="157">
        <f t="shared" si="132"/>
        <v>0</v>
      </c>
      <c r="Z121" s="157">
        <f t="shared" si="132"/>
        <v>0</v>
      </c>
      <c r="AA121" s="157">
        <f t="shared" si="132"/>
        <v>0</v>
      </c>
      <c r="AB121" s="157">
        <f t="shared" si="132"/>
        <v>0</v>
      </c>
      <c r="AC121" s="157">
        <f t="shared" si="132"/>
        <v>0</v>
      </c>
      <c r="AD121" s="157">
        <f t="shared" si="132"/>
        <v>0</v>
      </c>
      <c r="AE121" s="157">
        <f t="shared" si="132"/>
        <v>0</v>
      </c>
      <c r="AF121" s="157">
        <f t="shared" si="132"/>
        <v>0</v>
      </c>
      <c r="AG121" s="157">
        <f t="shared" si="132"/>
        <v>0</v>
      </c>
      <c r="AH121" s="157">
        <f t="shared" si="132"/>
        <v>0</v>
      </c>
      <c r="AI121" s="157">
        <f t="shared" si="132"/>
        <v>0</v>
      </c>
      <c r="AJ121" s="157">
        <f t="shared" si="132"/>
        <v>0</v>
      </c>
      <c r="AK121" s="157">
        <f t="shared" ref="AK121:BP121" si="133">SUM(AK119:AK120)</f>
        <v>0</v>
      </c>
      <c r="AL121" s="157">
        <f t="shared" si="133"/>
        <v>0</v>
      </c>
      <c r="AM121" s="157">
        <f t="shared" si="133"/>
        <v>0</v>
      </c>
      <c r="AN121" s="157">
        <f t="shared" si="133"/>
        <v>0</v>
      </c>
      <c r="AO121" s="157">
        <f t="shared" si="133"/>
        <v>0</v>
      </c>
      <c r="AP121" s="157">
        <f t="shared" si="133"/>
        <v>0</v>
      </c>
      <c r="AQ121" s="157">
        <f t="shared" si="133"/>
        <v>0</v>
      </c>
      <c r="AR121" s="157">
        <f t="shared" si="133"/>
        <v>0</v>
      </c>
      <c r="AS121" s="157">
        <f t="shared" si="133"/>
        <v>0</v>
      </c>
      <c r="AT121" s="157">
        <f t="shared" si="133"/>
        <v>0</v>
      </c>
      <c r="AU121" s="157">
        <f t="shared" si="133"/>
        <v>0</v>
      </c>
      <c r="AV121" s="157">
        <f t="shared" si="133"/>
        <v>0</v>
      </c>
      <c r="AW121" s="157">
        <f t="shared" si="133"/>
        <v>0</v>
      </c>
      <c r="AX121" s="157">
        <f t="shared" si="133"/>
        <v>0</v>
      </c>
      <c r="AY121" s="157">
        <f t="shared" si="133"/>
        <v>0</v>
      </c>
      <c r="AZ121" s="157">
        <f t="shared" si="133"/>
        <v>0</v>
      </c>
      <c r="BA121" s="157">
        <f t="shared" si="133"/>
        <v>0</v>
      </c>
      <c r="BB121" s="157">
        <f t="shared" si="133"/>
        <v>0</v>
      </c>
      <c r="BC121" s="157">
        <f t="shared" si="133"/>
        <v>0</v>
      </c>
      <c r="BD121" s="157">
        <f t="shared" si="133"/>
        <v>0</v>
      </c>
      <c r="BE121" s="195"/>
      <c r="BF121" s="162">
        <f>SUM(E121:H121)</f>
        <v>0</v>
      </c>
      <c r="BG121" s="157">
        <f>SUM(I121:L121)</f>
        <v>0</v>
      </c>
      <c r="BH121" s="157">
        <f>SUM(M121:Q121)</f>
        <v>0</v>
      </c>
      <c r="BI121" s="157">
        <f>SUM(R121:U121)</f>
        <v>0</v>
      </c>
      <c r="BJ121" s="157">
        <f>SUM(V121:Y121)</f>
        <v>0</v>
      </c>
      <c r="BK121" s="157">
        <f>SUM(Z121:AD121)</f>
        <v>0</v>
      </c>
      <c r="BL121" s="157">
        <f>SUM(AE121:AH121)</f>
        <v>0</v>
      </c>
      <c r="BM121" s="157">
        <f>SUM(AI121:AL121)</f>
        <v>0</v>
      </c>
      <c r="BN121" s="157">
        <f>SUM(AM121:AQ121)</f>
        <v>0</v>
      </c>
      <c r="BO121" s="157">
        <f>SUM(AR121:AU121)</f>
        <v>0</v>
      </c>
      <c r="BP121" s="157">
        <f>SUM(AV121:AY121)</f>
        <v>0</v>
      </c>
      <c r="BQ121" s="157">
        <f>SUM(AZ121:BD121)</f>
        <v>0</v>
      </c>
      <c r="BR121" s="157">
        <f>SUM(BF121:BQ121)</f>
        <v>0</v>
      </c>
      <c r="BS121" s="157">
        <f>SUM(BF121:BH121)</f>
        <v>0</v>
      </c>
      <c r="BT121" s="157">
        <f>SUM(BI121:BK121)</f>
        <v>0</v>
      </c>
      <c r="BU121" s="157">
        <f>SUM(BL121:BN121)</f>
        <v>0</v>
      </c>
      <c r="BV121" s="157">
        <f>SUM(BO121:BQ121)</f>
        <v>0</v>
      </c>
      <c r="BW121" s="157">
        <f>SUM(BF121:BK121)</f>
        <v>0</v>
      </c>
      <c r="BX121" s="157">
        <f>SUM(BL121:BQ121)</f>
        <v>0</v>
      </c>
      <c r="BY121" s="157">
        <f>IF(Info!$O$3="Q1",$BS121,IF(Info!$O$3="Q2",$BS121+$BT121,IF(Info!$O$3="Q3",$BS121+$BT121+$BU121,$BR121)))</f>
        <v>0</v>
      </c>
      <c r="BZ121" s="157">
        <f>IF(Info!$O$3="Q1",$BS121,IF(Info!$O$3="Q2",$BT121,IF(Info!$O$3="Q3",$BU121,$BV121)))</f>
        <v>0</v>
      </c>
      <c r="CA121" s="197"/>
    </row>
    <row r="122" spans="1:79" ht="15.6" customHeight="1" x14ac:dyDescent="0.3">
      <c r="A122" s="193">
        <v>9</v>
      </c>
      <c r="B122" s="202" t="s">
        <v>374</v>
      </c>
      <c r="C122" s="194"/>
      <c r="D122" s="201">
        <f>SUM(E119:BD120)-D121</f>
        <v>0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</row>
    <row r="123" spans="1:79" x14ac:dyDescent="0.3">
      <c r="A123" s="193"/>
      <c r="B123" s="78" t="s">
        <v>87</v>
      </c>
      <c r="C123" s="194"/>
      <c r="D123" s="157">
        <f t="shared" ref="D123:D134" si="134">SUM(E123:BD123)</f>
        <v>0</v>
      </c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5"/>
      <c r="AY123" s="215"/>
      <c r="AZ123" s="215"/>
      <c r="BA123" s="215"/>
      <c r="BB123" s="215"/>
      <c r="BC123" s="215"/>
      <c r="BD123" s="215"/>
      <c r="BE123" s="195"/>
      <c r="BF123" s="163">
        <f t="shared" ref="BF123:BF134" si="135">SUM(E123:H123)</f>
        <v>0</v>
      </c>
      <c r="BG123" s="77">
        <f t="shared" ref="BG123:BG134" si="136">SUM(I123:L123)</f>
        <v>0</v>
      </c>
      <c r="BH123" s="77">
        <f t="shared" ref="BH123:BH134" si="137">SUM(M123:Q123)</f>
        <v>0</v>
      </c>
      <c r="BI123" s="77">
        <f t="shared" ref="BI123:BI134" si="138">SUM(R123:U123)</f>
        <v>0</v>
      </c>
      <c r="BJ123" s="77">
        <f t="shared" ref="BJ123:BJ134" si="139">SUM(V123:Y123)</f>
        <v>0</v>
      </c>
      <c r="BK123" s="77">
        <f t="shared" ref="BK123:BK134" si="140">SUM(Z123:AD123)</f>
        <v>0</v>
      </c>
      <c r="BL123" s="77">
        <f t="shared" ref="BL123:BL134" si="141">SUM(AE123:AH123)</f>
        <v>0</v>
      </c>
      <c r="BM123" s="77">
        <f t="shared" ref="BM123:BM134" si="142">SUM(AI123:AL123)</f>
        <v>0</v>
      </c>
      <c r="BN123" s="77">
        <f t="shared" ref="BN123:BN134" si="143">SUM(AM123:AQ123)</f>
        <v>0</v>
      </c>
      <c r="BO123" s="77">
        <f t="shared" ref="BO123:BO134" si="144">SUM(AR123:AU123)</f>
        <v>0</v>
      </c>
      <c r="BP123" s="77">
        <f t="shared" ref="BP123:BP134" si="145">SUM(AV123:AY123)</f>
        <v>0</v>
      </c>
      <c r="BQ123" s="77">
        <f t="shared" ref="BQ123:BQ134" si="146">SUM(AZ123:BD123)</f>
        <v>0</v>
      </c>
      <c r="BR123" s="157">
        <f t="shared" ref="BR123:BR134" si="147">SUM(BF123:BQ123)</f>
        <v>0</v>
      </c>
      <c r="BS123" s="77">
        <f t="shared" ref="BS123:BS134" si="148">SUM(BF123:BH123)</f>
        <v>0</v>
      </c>
      <c r="BT123" s="77">
        <f t="shared" ref="BT123:BT134" si="149">SUM(BI123:BK123)</f>
        <v>0</v>
      </c>
      <c r="BU123" s="77">
        <f t="shared" ref="BU123:BU134" si="150">SUM(BL123:BN123)</f>
        <v>0</v>
      </c>
      <c r="BV123" s="77">
        <f t="shared" ref="BV123:BV134" si="151">SUM(BO123:BQ123)</f>
        <v>0</v>
      </c>
      <c r="BW123" s="77">
        <f t="shared" ref="BW123:BW134" si="152">SUM(BF123:BK123)</f>
        <v>0</v>
      </c>
      <c r="BX123" s="77">
        <f t="shared" ref="BX123:BX134" si="153">SUM(BL123:BQ123)</f>
        <v>0</v>
      </c>
      <c r="BY123" s="77">
        <f>IF(Info!$O$3="Q1",$BS123,IF(Info!$O$3="Q2",$BS123+$BT123,IF(Info!$O$3="Q3",$BS123+$BT123+$BU123,$BR123)))</f>
        <v>0</v>
      </c>
      <c r="BZ123" s="77">
        <f>IF(Info!$O$3="Q1",$BS123,IF(Info!$O$3="Q2",$BT123,IF(Info!$O$3="Q3",$BU123,$BV123)))</f>
        <v>0</v>
      </c>
      <c r="CA123" s="197"/>
    </row>
    <row r="124" spans="1:79" x14ac:dyDescent="0.3">
      <c r="A124" s="193"/>
      <c r="B124" s="78" t="s">
        <v>89</v>
      </c>
      <c r="C124" s="194"/>
      <c r="D124" s="157">
        <f t="shared" si="134"/>
        <v>0</v>
      </c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  <c r="BD124" s="215"/>
      <c r="BE124" s="195"/>
      <c r="BF124" s="163">
        <f t="shared" si="135"/>
        <v>0</v>
      </c>
      <c r="BG124" s="77">
        <f t="shared" si="136"/>
        <v>0</v>
      </c>
      <c r="BH124" s="77">
        <f t="shared" si="137"/>
        <v>0</v>
      </c>
      <c r="BI124" s="77">
        <f t="shared" si="138"/>
        <v>0</v>
      </c>
      <c r="BJ124" s="77">
        <f t="shared" si="139"/>
        <v>0</v>
      </c>
      <c r="BK124" s="77">
        <f t="shared" si="140"/>
        <v>0</v>
      </c>
      <c r="BL124" s="77">
        <f t="shared" si="141"/>
        <v>0</v>
      </c>
      <c r="BM124" s="77">
        <f t="shared" si="142"/>
        <v>0</v>
      </c>
      <c r="BN124" s="77">
        <f t="shared" si="143"/>
        <v>0</v>
      </c>
      <c r="BO124" s="77">
        <f t="shared" si="144"/>
        <v>0</v>
      </c>
      <c r="BP124" s="77">
        <f t="shared" si="145"/>
        <v>0</v>
      </c>
      <c r="BQ124" s="77">
        <f t="shared" si="146"/>
        <v>0</v>
      </c>
      <c r="BR124" s="157">
        <f t="shared" si="147"/>
        <v>0</v>
      </c>
      <c r="BS124" s="77">
        <f t="shared" si="148"/>
        <v>0</v>
      </c>
      <c r="BT124" s="77">
        <f t="shared" si="149"/>
        <v>0</v>
      </c>
      <c r="BU124" s="77">
        <f t="shared" si="150"/>
        <v>0</v>
      </c>
      <c r="BV124" s="77">
        <f t="shared" si="151"/>
        <v>0</v>
      </c>
      <c r="BW124" s="77">
        <f t="shared" si="152"/>
        <v>0</v>
      </c>
      <c r="BX124" s="77">
        <f t="shared" si="153"/>
        <v>0</v>
      </c>
      <c r="BY124" s="77">
        <f>IF(Info!$O$3="Q1",$BS124,IF(Info!$O$3="Q2",$BS124+$BT124,IF(Info!$O$3="Q3",$BS124+$BT124+$BU124,$BR124)))</f>
        <v>0</v>
      </c>
      <c r="BZ124" s="77">
        <f>IF(Info!$O$3="Q1",$BS124,IF(Info!$O$3="Q2",$BT124,IF(Info!$O$3="Q3",$BU124,$BV124)))</f>
        <v>0</v>
      </c>
      <c r="CA124" s="197"/>
    </row>
    <row r="125" spans="1:79" x14ac:dyDescent="0.3">
      <c r="A125" s="193"/>
      <c r="B125" s="78" t="s">
        <v>91</v>
      </c>
      <c r="C125" s="194"/>
      <c r="D125" s="157">
        <f t="shared" si="134"/>
        <v>0</v>
      </c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215"/>
      <c r="AY125" s="215"/>
      <c r="AZ125" s="215"/>
      <c r="BA125" s="215"/>
      <c r="BB125" s="215"/>
      <c r="BC125" s="215"/>
      <c r="BD125" s="215"/>
      <c r="BE125" s="195"/>
      <c r="BF125" s="163">
        <f t="shared" si="135"/>
        <v>0</v>
      </c>
      <c r="BG125" s="77">
        <f t="shared" si="136"/>
        <v>0</v>
      </c>
      <c r="BH125" s="77">
        <f t="shared" si="137"/>
        <v>0</v>
      </c>
      <c r="BI125" s="77">
        <f t="shared" si="138"/>
        <v>0</v>
      </c>
      <c r="BJ125" s="77">
        <f t="shared" si="139"/>
        <v>0</v>
      </c>
      <c r="BK125" s="77">
        <f t="shared" si="140"/>
        <v>0</v>
      </c>
      <c r="BL125" s="77">
        <f t="shared" si="141"/>
        <v>0</v>
      </c>
      <c r="BM125" s="77">
        <f t="shared" si="142"/>
        <v>0</v>
      </c>
      <c r="BN125" s="77">
        <f t="shared" si="143"/>
        <v>0</v>
      </c>
      <c r="BO125" s="77">
        <f t="shared" si="144"/>
        <v>0</v>
      </c>
      <c r="BP125" s="77">
        <f t="shared" si="145"/>
        <v>0</v>
      </c>
      <c r="BQ125" s="77">
        <f t="shared" si="146"/>
        <v>0</v>
      </c>
      <c r="BR125" s="157">
        <f t="shared" si="147"/>
        <v>0</v>
      </c>
      <c r="BS125" s="77">
        <f t="shared" si="148"/>
        <v>0</v>
      </c>
      <c r="BT125" s="77">
        <f t="shared" si="149"/>
        <v>0</v>
      </c>
      <c r="BU125" s="77">
        <f t="shared" si="150"/>
        <v>0</v>
      </c>
      <c r="BV125" s="77">
        <f t="shared" si="151"/>
        <v>0</v>
      </c>
      <c r="BW125" s="77">
        <f t="shared" si="152"/>
        <v>0</v>
      </c>
      <c r="BX125" s="77">
        <f t="shared" si="153"/>
        <v>0</v>
      </c>
      <c r="BY125" s="77">
        <f>IF(Info!$O$3="Q1",$BS125,IF(Info!$O$3="Q2",$BS125+$BT125,IF(Info!$O$3="Q3",$BS125+$BT125+$BU125,$BR125)))</f>
        <v>0</v>
      </c>
      <c r="BZ125" s="77">
        <f>IF(Info!$O$3="Q1",$BS125,IF(Info!$O$3="Q2",$BT125,IF(Info!$O$3="Q3",$BU125,$BV125)))</f>
        <v>0</v>
      </c>
      <c r="CA125" s="197"/>
    </row>
    <row r="126" spans="1:79" x14ac:dyDescent="0.3">
      <c r="A126" s="193"/>
      <c r="B126" s="78" t="s">
        <v>93</v>
      </c>
      <c r="C126" s="194"/>
      <c r="D126" s="157">
        <f t="shared" si="134"/>
        <v>0</v>
      </c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215"/>
      <c r="AC126" s="215"/>
      <c r="AD126" s="215"/>
      <c r="AE126" s="215"/>
      <c r="AF126" s="215"/>
      <c r="AG126" s="215"/>
      <c r="AH126" s="215"/>
      <c r="AI126" s="215"/>
      <c r="AJ126" s="215"/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15"/>
      <c r="AU126" s="215"/>
      <c r="AV126" s="215"/>
      <c r="AW126" s="215"/>
      <c r="AX126" s="215"/>
      <c r="AY126" s="215"/>
      <c r="AZ126" s="215"/>
      <c r="BA126" s="215"/>
      <c r="BB126" s="215"/>
      <c r="BC126" s="215"/>
      <c r="BD126" s="215"/>
      <c r="BE126" s="195"/>
      <c r="BF126" s="163">
        <f t="shared" si="135"/>
        <v>0</v>
      </c>
      <c r="BG126" s="77">
        <f t="shared" si="136"/>
        <v>0</v>
      </c>
      <c r="BH126" s="77">
        <f t="shared" si="137"/>
        <v>0</v>
      </c>
      <c r="BI126" s="77">
        <f t="shared" si="138"/>
        <v>0</v>
      </c>
      <c r="BJ126" s="77">
        <f t="shared" si="139"/>
        <v>0</v>
      </c>
      <c r="BK126" s="77">
        <f t="shared" si="140"/>
        <v>0</v>
      </c>
      <c r="BL126" s="77">
        <f t="shared" si="141"/>
        <v>0</v>
      </c>
      <c r="BM126" s="77">
        <f t="shared" si="142"/>
        <v>0</v>
      </c>
      <c r="BN126" s="77">
        <f t="shared" si="143"/>
        <v>0</v>
      </c>
      <c r="BO126" s="77">
        <f t="shared" si="144"/>
        <v>0</v>
      </c>
      <c r="BP126" s="77">
        <f t="shared" si="145"/>
        <v>0</v>
      </c>
      <c r="BQ126" s="77">
        <f t="shared" si="146"/>
        <v>0</v>
      </c>
      <c r="BR126" s="157">
        <f t="shared" si="147"/>
        <v>0</v>
      </c>
      <c r="BS126" s="77">
        <f t="shared" si="148"/>
        <v>0</v>
      </c>
      <c r="BT126" s="77">
        <f t="shared" si="149"/>
        <v>0</v>
      </c>
      <c r="BU126" s="77">
        <f t="shared" si="150"/>
        <v>0</v>
      </c>
      <c r="BV126" s="77">
        <f t="shared" si="151"/>
        <v>0</v>
      </c>
      <c r="BW126" s="77">
        <f t="shared" si="152"/>
        <v>0</v>
      </c>
      <c r="BX126" s="77">
        <f t="shared" si="153"/>
        <v>0</v>
      </c>
      <c r="BY126" s="77">
        <f>IF(Info!$O$3="Q1",$BS126,IF(Info!$O$3="Q2",$BS126+$BT126,IF(Info!$O$3="Q3",$BS126+$BT126+$BU126,$BR126)))</f>
        <v>0</v>
      </c>
      <c r="BZ126" s="77">
        <f>IF(Info!$O$3="Q1",$BS126,IF(Info!$O$3="Q2",$BT126,IF(Info!$O$3="Q3",$BU126,$BV126)))</f>
        <v>0</v>
      </c>
      <c r="CA126" s="197"/>
    </row>
    <row r="127" spans="1:79" x14ac:dyDescent="0.3">
      <c r="A127" s="193"/>
      <c r="B127" s="78" t="s">
        <v>95</v>
      </c>
      <c r="C127" s="194"/>
      <c r="D127" s="157">
        <f t="shared" si="134"/>
        <v>0</v>
      </c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  <c r="AH127" s="215"/>
      <c r="AI127" s="215"/>
      <c r="AJ127" s="215"/>
      <c r="AK127" s="215"/>
      <c r="AL127" s="215"/>
      <c r="AM127" s="215"/>
      <c r="AN127" s="215"/>
      <c r="AO127" s="215"/>
      <c r="AP127" s="215"/>
      <c r="AQ127" s="215"/>
      <c r="AR127" s="215"/>
      <c r="AS127" s="215"/>
      <c r="AT127" s="215"/>
      <c r="AU127" s="215"/>
      <c r="AV127" s="215"/>
      <c r="AW127" s="215"/>
      <c r="AX127" s="215"/>
      <c r="AY127" s="215"/>
      <c r="AZ127" s="215"/>
      <c r="BA127" s="215"/>
      <c r="BB127" s="215"/>
      <c r="BC127" s="215"/>
      <c r="BD127" s="215"/>
      <c r="BE127" s="195"/>
      <c r="BF127" s="163">
        <f t="shared" si="135"/>
        <v>0</v>
      </c>
      <c r="BG127" s="77">
        <f t="shared" si="136"/>
        <v>0</v>
      </c>
      <c r="BH127" s="77">
        <f t="shared" si="137"/>
        <v>0</v>
      </c>
      <c r="BI127" s="77">
        <f t="shared" si="138"/>
        <v>0</v>
      </c>
      <c r="BJ127" s="77">
        <f t="shared" si="139"/>
        <v>0</v>
      </c>
      <c r="BK127" s="77">
        <f t="shared" si="140"/>
        <v>0</v>
      </c>
      <c r="BL127" s="77">
        <f t="shared" si="141"/>
        <v>0</v>
      </c>
      <c r="BM127" s="77">
        <f t="shared" si="142"/>
        <v>0</v>
      </c>
      <c r="BN127" s="77">
        <f t="shared" si="143"/>
        <v>0</v>
      </c>
      <c r="BO127" s="77">
        <f t="shared" si="144"/>
        <v>0</v>
      </c>
      <c r="BP127" s="77">
        <f t="shared" si="145"/>
        <v>0</v>
      </c>
      <c r="BQ127" s="77">
        <f t="shared" si="146"/>
        <v>0</v>
      </c>
      <c r="BR127" s="157">
        <f t="shared" si="147"/>
        <v>0</v>
      </c>
      <c r="BS127" s="77">
        <f t="shared" si="148"/>
        <v>0</v>
      </c>
      <c r="BT127" s="77">
        <f t="shared" si="149"/>
        <v>0</v>
      </c>
      <c r="BU127" s="77">
        <f t="shared" si="150"/>
        <v>0</v>
      </c>
      <c r="BV127" s="77">
        <f t="shared" si="151"/>
        <v>0</v>
      </c>
      <c r="BW127" s="77">
        <f t="shared" si="152"/>
        <v>0</v>
      </c>
      <c r="BX127" s="77">
        <f t="shared" si="153"/>
        <v>0</v>
      </c>
      <c r="BY127" s="77">
        <f>IF(Info!$O$3="Q1",$BS127,IF(Info!$O$3="Q2",$BS127+$BT127,IF(Info!$O$3="Q3",$BS127+$BT127+$BU127,$BR127)))</f>
        <v>0</v>
      </c>
      <c r="BZ127" s="77">
        <f>IF(Info!$O$3="Q1",$BS127,IF(Info!$O$3="Q2",$BT127,IF(Info!$O$3="Q3",$BU127,$BV127)))</f>
        <v>0</v>
      </c>
      <c r="CA127" s="197"/>
    </row>
    <row r="128" spans="1:79" x14ac:dyDescent="0.3">
      <c r="A128" s="193"/>
      <c r="B128" s="78" t="s">
        <v>97</v>
      </c>
      <c r="C128" s="194"/>
      <c r="D128" s="157">
        <f t="shared" si="134"/>
        <v>0</v>
      </c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  <c r="AH128" s="215"/>
      <c r="AI128" s="215"/>
      <c r="AJ128" s="215"/>
      <c r="AK128" s="215"/>
      <c r="AL128" s="215"/>
      <c r="AM128" s="215"/>
      <c r="AN128" s="215"/>
      <c r="AO128" s="215"/>
      <c r="AP128" s="215"/>
      <c r="AQ128" s="215"/>
      <c r="AR128" s="215"/>
      <c r="AS128" s="215"/>
      <c r="AT128" s="215"/>
      <c r="AU128" s="215"/>
      <c r="AV128" s="215"/>
      <c r="AW128" s="215"/>
      <c r="AX128" s="215"/>
      <c r="AY128" s="215"/>
      <c r="AZ128" s="215"/>
      <c r="BA128" s="215"/>
      <c r="BB128" s="215"/>
      <c r="BC128" s="215"/>
      <c r="BD128" s="215"/>
      <c r="BE128" s="195"/>
      <c r="BF128" s="163">
        <f t="shared" si="135"/>
        <v>0</v>
      </c>
      <c r="BG128" s="77">
        <f t="shared" si="136"/>
        <v>0</v>
      </c>
      <c r="BH128" s="77">
        <f t="shared" si="137"/>
        <v>0</v>
      </c>
      <c r="BI128" s="77">
        <f t="shared" si="138"/>
        <v>0</v>
      </c>
      <c r="BJ128" s="77">
        <f t="shared" si="139"/>
        <v>0</v>
      </c>
      <c r="BK128" s="77">
        <f t="shared" si="140"/>
        <v>0</v>
      </c>
      <c r="BL128" s="77">
        <f t="shared" si="141"/>
        <v>0</v>
      </c>
      <c r="BM128" s="77">
        <f t="shared" si="142"/>
        <v>0</v>
      </c>
      <c r="BN128" s="77">
        <f t="shared" si="143"/>
        <v>0</v>
      </c>
      <c r="BO128" s="77">
        <f t="shared" si="144"/>
        <v>0</v>
      </c>
      <c r="BP128" s="77">
        <f t="shared" si="145"/>
        <v>0</v>
      </c>
      <c r="BQ128" s="77">
        <f t="shared" si="146"/>
        <v>0</v>
      </c>
      <c r="BR128" s="157">
        <f t="shared" si="147"/>
        <v>0</v>
      </c>
      <c r="BS128" s="77">
        <f t="shared" si="148"/>
        <v>0</v>
      </c>
      <c r="BT128" s="77">
        <f t="shared" si="149"/>
        <v>0</v>
      </c>
      <c r="BU128" s="77">
        <f t="shared" si="150"/>
        <v>0</v>
      </c>
      <c r="BV128" s="77">
        <f t="shared" si="151"/>
        <v>0</v>
      </c>
      <c r="BW128" s="77">
        <f t="shared" si="152"/>
        <v>0</v>
      </c>
      <c r="BX128" s="77">
        <f t="shared" si="153"/>
        <v>0</v>
      </c>
      <c r="BY128" s="77">
        <f>IF(Info!$O$3="Q1",$BS128,IF(Info!$O$3="Q2",$BS128+$BT128,IF(Info!$O$3="Q3",$BS128+$BT128+$BU128,$BR128)))</f>
        <v>0</v>
      </c>
      <c r="BZ128" s="77">
        <f>IF(Info!$O$3="Q1",$BS128,IF(Info!$O$3="Q2",$BT128,IF(Info!$O$3="Q3",$BU128,$BV128)))</f>
        <v>0</v>
      </c>
      <c r="CA128" s="197"/>
    </row>
    <row r="129" spans="1:79" x14ac:dyDescent="0.3">
      <c r="A129" s="193"/>
      <c r="B129" s="78" t="s">
        <v>99</v>
      </c>
      <c r="C129" s="194"/>
      <c r="D129" s="157">
        <f t="shared" si="134"/>
        <v>0</v>
      </c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15"/>
      <c r="AP129" s="215"/>
      <c r="AQ129" s="215"/>
      <c r="AR129" s="215"/>
      <c r="AS129" s="215"/>
      <c r="AT129" s="215"/>
      <c r="AU129" s="215"/>
      <c r="AV129" s="215"/>
      <c r="AW129" s="215"/>
      <c r="AX129" s="215"/>
      <c r="AY129" s="215"/>
      <c r="AZ129" s="215"/>
      <c r="BA129" s="215"/>
      <c r="BB129" s="215"/>
      <c r="BC129" s="215"/>
      <c r="BD129" s="215"/>
      <c r="BE129" s="195"/>
      <c r="BF129" s="163">
        <f t="shared" si="135"/>
        <v>0</v>
      </c>
      <c r="BG129" s="77">
        <f t="shared" si="136"/>
        <v>0</v>
      </c>
      <c r="BH129" s="77">
        <f t="shared" si="137"/>
        <v>0</v>
      </c>
      <c r="BI129" s="77">
        <f t="shared" si="138"/>
        <v>0</v>
      </c>
      <c r="BJ129" s="77">
        <f t="shared" si="139"/>
        <v>0</v>
      </c>
      <c r="BK129" s="77">
        <f t="shared" si="140"/>
        <v>0</v>
      </c>
      <c r="BL129" s="77">
        <f t="shared" si="141"/>
        <v>0</v>
      </c>
      <c r="BM129" s="77">
        <f t="shared" si="142"/>
        <v>0</v>
      </c>
      <c r="BN129" s="77">
        <f t="shared" si="143"/>
        <v>0</v>
      </c>
      <c r="BO129" s="77">
        <f t="shared" si="144"/>
        <v>0</v>
      </c>
      <c r="BP129" s="77">
        <f t="shared" si="145"/>
        <v>0</v>
      </c>
      <c r="BQ129" s="77">
        <f t="shared" si="146"/>
        <v>0</v>
      </c>
      <c r="BR129" s="157">
        <f t="shared" si="147"/>
        <v>0</v>
      </c>
      <c r="BS129" s="77">
        <f t="shared" si="148"/>
        <v>0</v>
      </c>
      <c r="BT129" s="77">
        <f t="shared" si="149"/>
        <v>0</v>
      </c>
      <c r="BU129" s="77">
        <f t="shared" si="150"/>
        <v>0</v>
      </c>
      <c r="BV129" s="77">
        <f t="shared" si="151"/>
        <v>0</v>
      </c>
      <c r="BW129" s="77">
        <f t="shared" si="152"/>
        <v>0</v>
      </c>
      <c r="BX129" s="77">
        <f t="shared" si="153"/>
        <v>0</v>
      </c>
      <c r="BY129" s="77">
        <f>IF(Info!$O$3="Q1",$BS129,IF(Info!$O$3="Q2",$BS129+$BT129,IF(Info!$O$3="Q3",$BS129+$BT129+$BU129,$BR129)))</f>
        <v>0</v>
      </c>
      <c r="BZ129" s="77">
        <f>IF(Info!$O$3="Q1",$BS129,IF(Info!$O$3="Q2",$BT129,IF(Info!$O$3="Q3",$BU129,$BV129)))</f>
        <v>0</v>
      </c>
      <c r="CA129" s="197"/>
    </row>
    <row r="130" spans="1:79" x14ac:dyDescent="0.3">
      <c r="A130" s="193"/>
      <c r="B130" s="78" t="s">
        <v>375</v>
      </c>
      <c r="C130" s="194"/>
      <c r="D130" s="157">
        <f t="shared" si="134"/>
        <v>0</v>
      </c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5"/>
      <c r="AW130" s="215"/>
      <c r="AX130" s="215"/>
      <c r="AY130" s="215"/>
      <c r="AZ130" s="215"/>
      <c r="BA130" s="215"/>
      <c r="BB130" s="215"/>
      <c r="BC130" s="215"/>
      <c r="BD130" s="215"/>
      <c r="BE130" s="195"/>
      <c r="BF130" s="163">
        <f t="shared" si="135"/>
        <v>0</v>
      </c>
      <c r="BG130" s="77">
        <f t="shared" si="136"/>
        <v>0</v>
      </c>
      <c r="BH130" s="77">
        <f t="shared" si="137"/>
        <v>0</v>
      </c>
      <c r="BI130" s="77">
        <f t="shared" si="138"/>
        <v>0</v>
      </c>
      <c r="BJ130" s="77">
        <f t="shared" si="139"/>
        <v>0</v>
      </c>
      <c r="BK130" s="77">
        <f t="shared" si="140"/>
        <v>0</v>
      </c>
      <c r="BL130" s="77">
        <f t="shared" si="141"/>
        <v>0</v>
      </c>
      <c r="BM130" s="77">
        <f t="shared" si="142"/>
        <v>0</v>
      </c>
      <c r="BN130" s="77">
        <f t="shared" si="143"/>
        <v>0</v>
      </c>
      <c r="BO130" s="77">
        <f t="shared" si="144"/>
        <v>0</v>
      </c>
      <c r="BP130" s="77">
        <f t="shared" si="145"/>
        <v>0</v>
      </c>
      <c r="BQ130" s="77">
        <f t="shared" si="146"/>
        <v>0</v>
      </c>
      <c r="BR130" s="157">
        <f t="shared" si="147"/>
        <v>0</v>
      </c>
      <c r="BS130" s="77">
        <f t="shared" si="148"/>
        <v>0</v>
      </c>
      <c r="BT130" s="77">
        <f t="shared" si="149"/>
        <v>0</v>
      </c>
      <c r="BU130" s="77">
        <f t="shared" si="150"/>
        <v>0</v>
      </c>
      <c r="BV130" s="77">
        <f t="shared" si="151"/>
        <v>0</v>
      </c>
      <c r="BW130" s="77">
        <f t="shared" si="152"/>
        <v>0</v>
      </c>
      <c r="BX130" s="77">
        <f t="shared" si="153"/>
        <v>0</v>
      </c>
      <c r="BY130" s="77">
        <f>IF(Info!$O$3="Q1",$BS130,IF(Info!$O$3="Q2",$BS130+$BT130,IF(Info!$O$3="Q3",$BS130+$BT130+$BU130,$BR130)))</f>
        <v>0</v>
      </c>
      <c r="BZ130" s="77">
        <f>IF(Info!$O$3="Q1",$BS130,IF(Info!$O$3="Q2",$BT130,IF(Info!$O$3="Q3",$BU130,$BV130)))</f>
        <v>0</v>
      </c>
      <c r="CA130" s="197"/>
    </row>
    <row r="131" spans="1:79" x14ac:dyDescent="0.3">
      <c r="A131" s="193"/>
      <c r="B131" s="78" t="s">
        <v>103</v>
      </c>
      <c r="C131" s="194"/>
      <c r="D131" s="157">
        <f t="shared" si="134"/>
        <v>0</v>
      </c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  <c r="AI131" s="215"/>
      <c r="AJ131" s="215"/>
      <c r="AK131" s="215"/>
      <c r="AL131" s="215"/>
      <c r="AM131" s="215"/>
      <c r="AN131" s="215"/>
      <c r="AO131" s="215"/>
      <c r="AP131" s="215"/>
      <c r="AQ131" s="215"/>
      <c r="AR131" s="215"/>
      <c r="AS131" s="215"/>
      <c r="AT131" s="215"/>
      <c r="AU131" s="215"/>
      <c r="AV131" s="215"/>
      <c r="AW131" s="215"/>
      <c r="AX131" s="215"/>
      <c r="AY131" s="215"/>
      <c r="AZ131" s="215"/>
      <c r="BA131" s="215"/>
      <c r="BB131" s="215"/>
      <c r="BC131" s="215"/>
      <c r="BD131" s="215"/>
      <c r="BE131" s="195"/>
      <c r="BF131" s="163">
        <f t="shared" si="135"/>
        <v>0</v>
      </c>
      <c r="BG131" s="77">
        <f t="shared" si="136"/>
        <v>0</v>
      </c>
      <c r="BH131" s="77">
        <f t="shared" si="137"/>
        <v>0</v>
      </c>
      <c r="BI131" s="77">
        <f t="shared" si="138"/>
        <v>0</v>
      </c>
      <c r="BJ131" s="77">
        <f t="shared" si="139"/>
        <v>0</v>
      </c>
      <c r="BK131" s="77">
        <f t="shared" si="140"/>
        <v>0</v>
      </c>
      <c r="BL131" s="77">
        <f t="shared" si="141"/>
        <v>0</v>
      </c>
      <c r="BM131" s="77">
        <f t="shared" si="142"/>
        <v>0</v>
      </c>
      <c r="BN131" s="77">
        <f t="shared" si="143"/>
        <v>0</v>
      </c>
      <c r="BO131" s="77">
        <f t="shared" si="144"/>
        <v>0</v>
      </c>
      <c r="BP131" s="77">
        <f t="shared" si="145"/>
        <v>0</v>
      </c>
      <c r="BQ131" s="77">
        <f t="shared" si="146"/>
        <v>0</v>
      </c>
      <c r="BR131" s="157">
        <f t="shared" si="147"/>
        <v>0</v>
      </c>
      <c r="BS131" s="77">
        <f t="shared" si="148"/>
        <v>0</v>
      </c>
      <c r="BT131" s="77">
        <f t="shared" si="149"/>
        <v>0</v>
      </c>
      <c r="BU131" s="77">
        <f t="shared" si="150"/>
        <v>0</v>
      </c>
      <c r="BV131" s="77">
        <f t="shared" si="151"/>
        <v>0</v>
      </c>
      <c r="BW131" s="77">
        <f t="shared" si="152"/>
        <v>0</v>
      </c>
      <c r="BX131" s="77">
        <f t="shared" si="153"/>
        <v>0</v>
      </c>
      <c r="BY131" s="77">
        <f>IF(Info!$O$3="Q1",$BS131,IF(Info!$O$3="Q2",$BS131+$BT131,IF(Info!$O$3="Q3",$BS131+$BT131+$BU131,$BR131)))</f>
        <v>0</v>
      </c>
      <c r="BZ131" s="77">
        <f>IF(Info!$O$3="Q1",$BS131,IF(Info!$O$3="Q2",$BT131,IF(Info!$O$3="Q3",$BU131,$BV131)))</f>
        <v>0</v>
      </c>
      <c r="CA131" s="197"/>
    </row>
    <row r="132" spans="1:79" x14ac:dyDescent="0.3">
      <c r="A132" s="193"/>
      <c r="B132" s="78" t="s">
        <v>105</v>
      </c>
      <c r="C132" s="194"/>
      <c r="D132" s="157">
        <f t="shared" si="134"/>
        <v>0</v>
      </c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215"/>
      <c r="AC132" s="215"/>
      <c r="AD132" s="215"/>
      <c r="AE132" s="215"/>
      <c r="AF132" s="215"/>
      <c r="AG132" s="215"/>
      <c r="AH132" s="215"/>
      <c r="AI132" s="215"/>
      <c r="AJ132" s="215"/>
      <c r="AK132" s="215"/>
      <c r="AL132" s="215"/>
      <c r="AM132" s="215"/>
      <c r="AN132" s="215"/>
      <c r="AO132" s="215"/>
      <c r="AP132" s="215"/>
      <c r="AQ132" s="215"/>
      <c r="AR132" s="215"/>
      <c r="AS132" s="215"/>
      <c r="AT132" s="215"/>
      <c r="AU132" s="215"/>
      <c r="AV132" s="215"/>
      <c r="AW132" s="215"/>
      <c r="AX132" s="215"/>
      <c r="AY132" s="215"/>
      <c r="AZ132" s="215"/>
      <c r="BA132" s="215"/>
      <c r="BB132" s="215"/>
      <c r="BC132" s="215"/>
      <c r="BD132" s="215"/>
      <c r="BE132" s="195"/>
      <c r="BF132" s="163">
        <f t="shared" si="135"/>
        <v>0</v>
      </c>
      <c r="BG132" s="77">
        <f t="shared" si="136"/>
        <v>0</v>
      </c>
      <c r="BH132" s="77">
        <f t="shared" si="137"/>
        <v>0</v>
      </c>
      <c r="BI132" s="77">
        <f t="shared" si="138"/>
        <v>0</v>
      </c>
      <c r="BJ132" s="77">
        <f t="shared" si="139"/>
        <v>0</v>
      </c>
      <c r="BK132" s="77">
        <f t="shared" si="140"/>
        <v>0</v>
      </c>
      <c r="BL132" s="77">
        <f t="shared" si="141"/>
        <v>0</v>
      </c>
      <c r="BM132" s="77">
        <f t="shared" si="142"/>
        <v>0</v>
      </c>
      <c r="BN132" s="77">
        <f t="shared" si="143"/>
        <v>0</v>
      </c>
      <c r="BO132" s="77">
        <f t="shared" si="144"/>
        <v>0</v>
      </c>
      <c r="BP132" s="77">
        <f t="shared" si="145"/>
        <v>0</v>
      </c>
      <c r="BQ132" s="77">
        <f t="shared" si="146"/>
        <v>0</v>
      </c>
      <c r="BR132" s="157">
        <f t="shared" si="147"/>
        <v>0</v>
      </c>
      <c r="BS132" s="77">
        <f t="shared" si="148"/>
        <v>0</v>
      </c>
      <c r="BT132" s="77">
        <f t="shared" si="149"/>
        <v>0</v>
      </c>
      <c r="BU132" s="77">
        <f t="shared" si="150"/>
        <v>0</v>
      </c>
      <c r="BV132" s="77">
        <f t="shared" si="151"/>
        <v>0</v>
      </c>
      <c r="BW132" s="77">
        <f t="shared" si="152"/>
        <v>0</v>
      </c>
      <c r="BX132" s="77">
        <f t="shared" si="153"/>
        <v>0</v>
      </c>
      <c r="BY132" s="77">
        <f>IF(Info!$O$3="Q1",$BS132,IF(Info!$O$3="Q2",$BS132+$BT132,IF(Info!$O$3="Q3",$BS132+$BT132+$BU132,$BR132)))</f>
        <v>0</v>
      </c>
      <c r="BZ132" s="77">
        <f>IF(Info!$O$3="Q1",$BS132,IF(Info!$O$3="Q2",$BT132,IF(Info!$O$3="Q3",$BU132,$BV132)))</f>
        <v>0</v>
      </c>
      <c r="CA132" s="197"/>
    </row>
    <row r="133" spans="1:79" x14ac:dyDescent="0.3">
      <c r="A133" s="204"/>
      <c r="B133" s="160" t="s">
        <v>376</v>
      </c>
      <c r="C133" s="194"/>
      <c r="D133" s="157">
        <f t="shared" si="134"/>
        <v>0</v>
      </c>
      <c r="E133" s="157">
        <f t="shared" ref="E133:AJ133" si="154">SUM(E123:E132)</f>
        <v>0</v>
      </c>
      <c r="F133" s="157">
        <f t="shared" si="154"/>
        <v>0</v>
      </c>
      <c r="G133" s="157">
        <f t="shared" si="154"/>
        <v>0</v>
      </c>
      <c r="H133" s="157">
        <f t="shared" si="154"/>
        <v>0</v>
      </c>
      <c r="I133" s="157">
        <f t="shared" si="154"/>
        <v>0</v>
      </c>
      <c r="J133" s="157">
        <f t="shared" si="154"/>
        <v>0</v>
      </c>
      <c r="K133" s="157">
        <f t="shared" si="154"/>
        <v>0</v>
      </c>
      <c r="L133" s="157">
        <f t="shared" si="154"/>
        <v>0</v>
      </c>
      <c r="M133" s="157">
        <f t="shared" si="154"/>
        <v>0</v>
      </c>
      <c r="N133" s="157">
        <f t="shared" si="154"/>
        <v>0</v>
      </c>
      <c r="O133" s="157">
        <f t="shared" si="154"/>
        <v>0</v>
      </c>
      <c r="P133" s="157">
        <f t="shared" si="154"/>
        <v>0</v>
      </c>
      <c r="Q133" s="157">
        <f t="shared" si="154"/>
        <v>0</v>
      </c>
      <c r="R133" s="157">
        <f t="shared" si="154"/>
        <v>0</v>
      </c>
      <c r="S133" s="157">
        <f t="shared" si="154"/>
        <v>0</v>
      </c>
      <c r="T133" s="157">
        <f t="shared" si="154"/>
        <v>0</v>
      </c>
      <c r="U133" s="157">
        <f t="shared" si="154"/>
        <v>0</v>
      </c>
      <c r="V133" s="157">
        <f t="shared" si="154"/>
        <v>0</v>
      </c>
      <c r="W133" s="157">
        <f t="shared" si="154"/>
        <v>0</v>
      </c>
      <c r="X133" s="157">
        <f t="shared" si="154"/>
        <v>0</v>
      </c>
      <c r="Y133" s="157">
        <f t="shared" si="154"/>
        <v>0</v>
      </c>
      <c r="Z133" s="157">
        <f t="shared" si="154"/>
        <v>0</v>
      </c>
      <c r="AA133" s="157">
        <f t="shared" si="154"/>
        <v>0</v>
      </c>
      <c r="AB133" s="157">
        <f t="shared" si="154"/>
        <v>0</v>
      </c>
      <c r="AC133" s="157">
        <f t="shared" si="154"/>
        <v>0</v>
      </c>
      <c r="AD133" s="157">
        <f t="shared" si="154"/>
        <v>0</v>
      </c>
      <c r="AE133" s="157">
        <f t="shared" si="154"/>
        <v>0</v>
      </c>
      <c r="AF133" s="157">
        <f t="shared" si="154"/>
        <v>0</v>
      </c>
      <c r="AG133" s="157">
        <f t="shared" si="154"/>
        <v>0</v>
      </c>
      <c r="AH133" s="157">
        <f t="shared" si="154"/>
        <v>0</v>
      </c>
      <c r="AI133" s="157">
        <f t="shared" si="154"/>
        <v>0</v>
      </c>
      <c r="AJ133" s="157">
        <f t="shared" si="154"/>
        <v>0</v>
      </c>
      <c r="AK133" s="157">
        <f t="shared" ref="AK133:BP133" si="155">SUM(AK123:AK132)</f>
        <v>0</v>
      </c>
      <c r="AL133" s="157">
        <f t="shared" si="155"/>
        <v>0</v>
      </c>
      <c r="AM133" s="157">
        <f t="shared" si="155"/>
        <v>0</v>
      </c>
      <c r="AN133" s="157">
        <f t="shared" si="155"/>
        <v>0</v>
      </c>
      <c r="AO133" s="157">
        <f t="shared" si="155"/>
        <v>0</v>
      </c>
      <c r="AP133" s="157">
        <f t="shared" si="155"/>
        <v>0</v>
      </c>
      <c r="AQ133" s="157">
        <f t="shared" si="155"/>
        <v>0</v>
      </c>
      <c r="AR133" s="157">
        <f t="shared" si="155"/>
        <v>0</v>
      </c>
      <c r="AS133" s="157">
        <f t="shared" si="155"/>
        <v>0</v>
      </c>
      <c r="AT133" s="157">
        <f t="shared" si="155"/>
        <v>0</v>
      </c>
      <c r="AU133" s="157">
        <f t="shared" si="155"/>
        <v>0</v>
      </c>
      <c r="AV133" s="157">
        <f t="shared" si="155"/>
        <v>0</v>
      </c>
      <c r="AW133" s="157">
        <f t="shared" si="155"/>
        <v>0</v>
      </c>
      <c r="AX133" s="157">
        <f t="shared" si="155"/>
        <v>0</v>
      </c>
      <c r="AY133" s="157">
        <f t="shared" si="155"/>
        <v>0</v>
      </c>
      <c r="AZ133" s="157">
        <f t="shared" si="155"/>
        <v>0</v>
      </c>
      <c r="BA133" s="157">
        <f t="shared" si="155"/>
        <v>0</v>
      </c>
      <c r="BB133" s="157">
        <f t="shared" si="155"/>
        <v>0</v>
      </c>
      <c r="BC133" s="157">
        <f t="shared" si="155"/>
        <v>0</v>
      </c>
      <c r="BD133" s="157">
        <f t="shared" si="155"/>
        <v>0</v>
      </c>
      <c r="BE133" s="195"/>
      <c r="BF133" s="162">
        <f t="shared" si="135"/>
        <v>0</v>
      </c>
      <c r="BG133" s="157">
        <f t="shared" si="136"/>
        <v>0</v>
      </c>
      <c r="BH133" s="157">
        <f t="shared" si="137"/>
        <v>0</v>
      </c>
      <c r="BI133" s="157">
        <f t="shared" si="138"/>
        <v>0</v>
      </c>
      <c r="BJ133" s="157">
        <f t="shared" si="139"/>
        <v>0</v>
      </c>
      <c r="BK133" s="157">
        <f t="shared" si="140"/>
        <v>0</v>
      </c>
      <c r="BL133" s="157">
        <f t="shared" si="141"/>
        <v>0</v>
      </c>
      <c r="BM133" s="157">
        <f t="shared" si="142"/>
        <v>0</v>
      </c>
      <c r="BN133" s="157">
        <f t="shared" si="143"/>
        <v>0</v>
      </c>
      <c r="BO133" s="157">
        <f t="shared" si="144"/>
        <v>0</v>
      </c>
      <c r="BP133" s="157">
        <f t="shared" si="145"/>
        <v>0</v>
      </c>
      <c r="BQ133" s="157">
        <f t="shared" si="146"/>
        <v>0</v>
      </c>
      <c r="BR133" s="157">
        <f t="shared" si="147"/>
        <v>0</v>
      </c>
      <c r="BS133" s="157">
        <f t="shared" si="148"/>
        <v>0</v>
      </c>
      <c r="BT133" s="157">
        <f t="shared" si="149"/>
        <v>0</v>
      </c>
      <c r="BU133" s="157">
        <f t="shared" si="150"/>
        <v>0</v>
      </c>
      <c r="BV133" s="157">
        <f t="shared" si="151"/>
        <v>0</v>
      </c>
      <c r="BW133" s="157">
        <f t="shared" si="152"/>
        <v>0</v>
      </c>
      <c r="BX133" s="157">
        <f t="shared" si="153"/>
        <v>0</v>
      </c>
      <c r="BY133" s="157">
        <f>IF(Info!$O$3="Q1",$BS133,IF(Info!$O$3="Q2",$BS133+$BT133,IF(Info!$O$3="Q3",$BS133+$BT133+$BU133,$BR133)))</f>
        <v>0</v>
      </c>
      <c r="BZ133" s="157">
        <f>IF(Info!$O$3="Q1",$BS133,IF(Info!$O$3="Q2",$BT133,IF(Info!$O$3="Q3",$BU133,$BV133)))</f>
        <v>0</v>
      </c>
      <c r="CA133" s="197"/>
    </row>
    <row r="134" spans="1:79" x14ac:dyDescent="0.3">
      <c r="A134" s="204"/>
      <c r="B134" s="160" t="s">
        <v>377</v>
      </c>
      <c r="C134" s="194"/>
      <c r="D134" s="157">
        <f t="shared" si="134"/>
        <v>0</v>
      </c>
      <c r="E134" s="161">
        <f t="shared" ref="E134:AJ134" si="156">E86+E94+E98+E104+E108+E112+E117+E121+E133</f>
        <v>0</v>
      </c>
      <c r="F134" s="161">
        <f t="shared" si="156"/>
        <v>0</v>
      </c>
      <c r="G134" s="161">
        <f t="shared" si="156"/>
        <v>0</v>
      </c>
      <c r="H134" s="161">
        <f t="shared" si="156"/>
        <v>0</v>
      </c>
      <c r="I134" s="161">
        <f t="shared" si="156"/>
        <v>0</v>
      </c>
      <c r="J134" s="161">
        <f t="shared" si="156"/>
        <v>0</v>
      </c>
      <c r="K134" s="161">
        <f t="shared" si="156"/>
        <v>0</v>
      </c>
      <c r="L134" s="161">
        <f t="shared" si="156"/>
        <v>0</v>
      </c>
      <c r="M134" s="161">
        <f t="shared" si="156"/>
        <v>0</v>
      </c>
      <c r="N134" s="161">
        <f t="shared" si="156"/>
        <v>0</v>
      </c>
      <c r="O134" s="161">
        <f t="shared" si="156"/>
        <v>0</v>
      </c>
      <c r="P134" s="161">
        <f t="shared" si="156"/>
        <v>0</v>
      </c>
      <c r="Q134" s="161">
        <f t="shared" si="156"/>
        <v>0</v>
      </c>
      <c r="R134" s="161">
        <f t="shared" si="156"/>
        <v>0</v>
      </c>
      <c r="S134" s="161">
        <f t="shared" si="156"/>
        <v>0</v>
      </c>
      <c r="T134" s="161">
        <f t="shared" si="156"/>
        <v>0</v>
      </c>
      <c r="U134" s="161">
        <f t="shared" si="156"/>
        <v>0</v>
      </c>
      <c r="V134" s="161">
        <f t="shared" si="156"/>
        <v>0</v>
      </c>
      <c r="W134" s="161">
        <f t="shared" si="156"/>
        <v>0</v>
      </c>
      <c r="X134" s="161">
        <f t="shared" si="156"/>
        <v>0</v>
      </c>
      <c r="Y134" s="161">
        <f t="shared" si="156"/>
        <v>0</v>
      </c>
      <c r="Z134" s="161">
        <f t="shared" si="156"/>
        <v>0</v>
      </c>
      <c r="AA134" s="161">
        <f t="shared" si="156"/>
        <v>0</v>
      </c>
      <c r="AB134" s="161">
        <f t="shared" si="156"/>
        <v>0</v>
      </c>
      <c r="AC134" s="161">
        <f t="shared" si="156"/>
        <v>0</v>
      </c>
      <c r="AD134" s="161">
        <f t="shared" si="156"/>
        <v>0</v>
      </c>
      <c r="AE134" s="161">
        <f t="shared" si="156"/>
        <v>0</v>
      </c>
      <c r="AF134" s="161">
        <f t="shared" si="156"/>
        <v>0</v>
      </c>
      <c r="AG134" s="161">
        <f t="shared" si="156"/>
        <v>0</v>
      </c>
      <c r="AH134" s="161">
        <f t="shared" si="156"/>
        <v>0</v>
      </c>
      <c r="AI134" s="161">
        <f t="shared" si="156"/>
        <v>0</v>
      </c>
      <c r="AJ134" s="161">
        <f t="shared" si="156"/>
        <v>0</v>
      </c>
      <c r="AK134" s="161">
        <f t="shared" ref="AK134:BP134" si="157">AK86+AK94+AK98+AK104+AK108+AK112+AK117+AK121+AK133</f>
        <v>0</v>
      </c>
      <c r="AL134" s="161">
        <f t="shared" si="157"/>
        <v>0</v>
      </c>
      <c r="AM134" s="161">
        <f t="shared" si="157"/>
        <v>0</v>
      </c>
      <c r="AN134" s="161">
        <f t="shared" si="157"/>
        <v>0</v>
      </c>
      <c r="AO134" s="161">
        <f t="shared" si="157"/>
        <v>0</v>
      </c>
      <c r="AP134" s="161">
        <f t="shared" si="157"/>
        <v>0</v>
      </c>
      <c r="AQ134" s="161">
        <f t="shared" si="157"/>
        <v>0</v>
      </c>
      <c r="AR134" s="161">
        <f t="shared" si="157"/>
        <v>0</v>
      </c>
      <c r="AS134" s="161">
        <f t="shared" si="157"/>
        <v>0</v>
      </c>
      <c r="AT134" s="161">
        <f t="shared" si="157"/>
        <v>0</v>
      </c>
      <c r="AU134" s="161">
        <f t="shared" si="157"/>
        <v>0</v>
      </c>
      <c r="AV134" s="161">
        <f t="shared" si="157"/>
        <v>0</v>
      </c>
      <c r="AW134" s="161">
        <f t="shared" si="157"/>
        <v>0</v>
      </c>
      <c r="AX134" s="161">
        <f t="shared" si="157"/>
        <v>0</v>
      </c>
      <c r="AY134" s="161">
        <f t="shared" si="157"/>
        <v>0</v>
      </c>
      <c r="AZ134" s="161">
        <f t="shared" si="157"/>
        <v>0</v>
      </c>
      <c r="BA134" s="161">
        <f t="shared" si="157"/>
        <v>0</v>
      </c>
      <c r="BB134" s="161">
        <f t="shared" si="157"/>
        <v>0</v>
      </c>
      <c r="BC134" s="161">
        <f t="shared" si="157"/>
        <v>0</v>
      </c>
      <c r="BD134" s="161">
        <f t="shared" si="157"/>
        <v>0</v>
      </c>
      <c r="BE134" s="195"/>
      <c r="BF134" s="162">
        <f t="shared" si="135"/>
        <v>0</v>
      </c>
      <c r="BG134" s="157">
        <f t="shared" si="136"/>
        <v>0</v>
      </c>
      <c r="BH134" s="157">
        <f t="shared" si="137"/>
        <v>0</v>
      </c>
      <c r="BI134" s="157">
        <f t="shared" si="138"/>
        <v>0</v>
      </c>
      <c r="BJ134" s="157">
        <f t="shared" si="139"/>
        <v>0</v>
      </c>
      <c r="BK134" s="157">
        <f t="shared" si="140"/>
        <v>0</v>
      </c>
      <c r="BL134" s="157">
        <f t="shared" si="141"/>
        <v>0</v>
      </c>
      <c r="BM134" s="157">
        <f t="shared" si="142"/>
        <v>0</v>
      </c>
      <c r="BN134" s="157">
        <f t="shared" si="143"/>
        <v>0</v>
      </c>
      <c r="BO134" s="157">
        <f t="shared" si="144"/>
        <v>0</v>
      </c>
      <c r="BP134" s="157">
        <f t="shared" si="145"/>
        <v>0</v>
      </c>
      <c r="BQ134" s="157">
        <f t="shared" si="146"/>
        <v>0</v>
      </c>
      <c r="BR134" s="157">
        <f t="shared" si="147"/>
        <v>0</v>
      </c>
      <c r="BS134" s="157">
        <f t="shared" si="148"/>
        <v>0</v>
      </c>
      <c r="BT134" s="157">
        <f t="shared" si="149"/>
        <v>0</v>
      </c>
      <c r="BU134" s="157">
        <f t="shared" si="150"/>
        <v>0</v>
      </c>
      <c r="BV134" s="157">
        <f t="shared" si="151"/>
        <v>0</v>
      </c>
      <c r="BW134" s="157">
        <f t="shared" si="152"/>
        <v>0</v>
      </c>
      <c r="BX134" s="157">
        <f t="shared" si="153"/>
        <v>0</v>
      </c>
      <c r="BY134" s="157">
        <f>IF(Info!$O$3="Q1",$BS134,IF(Info!$O$3="Q2",$BS134+$BT134,IF(Info!$O$3="Q3",$BS134+$BT134+$BU134,$BR134)))</f>
        <v>0</v>
      </c>
      <c r="BZ134" s="157">
        <f>IF(Info!$O$3="Q1",$BS134,IF(Info!$O$3="Q2",$BT134,IF(Info!$O$3="Q3",$BU134,$BV134)))</f>
        <v>0</v>
      </c>
      <c r="CA134" s="197"/>
    </row>
    <row r="135" spans="1:79" x14ac:dyDescent="0.3">
      <c r="A135" s="193"/>
      <c r="B135" s="197"/>
      <c r="C135" s="194"/>
      <c r="D135" s="201">
        <f>SUM(E123:BD132)-D133</f>
        <v>0</v>
      </c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</row>
    <row r="136" spans="1:79" x14ac:dyDescent="0.3">
      <c r="A136" s="193"/>
      <c r="B136" s="207" t="s">
        <v>174</v>
      </c>
      <c r="C136" s="208"/>
      <c r="D136" s="209">
        <f>SUM(E136:BD136)</f>
        <v>0</v>
      </c>
      <c r="E136" s="210">
        <f t="shared" ref="E136:AJ136" si="158">E77-E134</f>
        <v>0</v>
      </c>
      <c r="F136" s="210">
        <f t="shared" si="158"/>
        <v>0</v>
      </c>
      <c r="G136" s="210">
        <f t="shared" si="158"/>
        <v>0</v>
      </c>
      <c r="H136" s="210">
        <f t="shared" si="158"/>
        <v>0</v>
      </c>
      <c r="I136" s="210">
        <f t="shared" si="158"/>
        <v>0</v>
      </c>
      <c r="J136" s="210">
        <f t="shared" si="158"/>
        <v>0</v>
      </c>
      <c r="K136" s="210">
        <f t="shared" si="158"/>
        <v>0</v>
      </c>
      <c r="L136" s="210">
        <f t="shared" si="158"/>
        <v>0</v>
      </c>
      <c r="M136" s="210">
        <f t="shared" si="158"/>
        <v>0</v>
      </c>
      <c r="N136" s="210">
        <f t="shared" si="158"/>
        <v>0</v>
      </c>
      <c r="O136" s="210">
        <f t="shared" si="158"/>
        <v>0</v>
      </c>
      <c r="P136" s="210">
        <f t="shared" si="158"/>
        <v>0</v>
      </c>
      <c r="Q136" s="210">
        <f t="shared" si="158"/>
        <v>0</v>
      </c>
      <c r="R136" s="210">
        <f t="shared" si="158"/>
        <v>0</v>
      </c>
      <c r="S136" s="210">
        <f t="shared" si="158"/>
        <v>0</v>
      </c>
      <c r="T136" s="210">
        <f t="shared" si="158"/>
        <v>0</v>
      </c>
      <c r="U136" s="210">
        <f t="shared" si="158"/>
        <v>0</v>
      </c>
      <c r="V136" s="210">
        <f t="shared" si="158"/>
        <v>0</v>
      </c>
      <c r="W136" s="210">
        <f t="shared" si="158"/>
        <v>0</v>
      </c>
      <c r="X136" s="210">
        <f t="shared" si="158"/>
        <v>0</v>
      </c>
      <c r="Y136" s="210">
        <f t="shared" si="158"/>
        <v>0</v>
      </c>
      <c r="Z136" s="210">
        <f t="shared" si="158"/>
        <v>0</v>
      </c>
      <c r="AA136" s="210">
        <f t="shared" si="158"/>
        <v>0</v>
      </c>
      <c r="AB136" s="210">
        <f t="shared" si="158"/>
        <v>0</v>
      </c>
      <c r="AC136" s="210">
        <f t="shared" si="158"/>
        <v>0</v>
      </c>
      <c r="AD136" s="210">
        <f t="shared" si="158"/>
        <v>0</v>
      </c>
      <c r="AE136" s="210">
        <f t="shared" si="158"/>
        <v>0</v>
      </c>
      <c r="AF136" s="210">
        <f t="shared" si="158"/>
        <v>0</v>
      </c>
      <c r="AG136" s="210">
        <f t="shared" si="158"/>
        <v>0</v>
      </c>
      <c r="AH136" s="210">
        <f t="shared" si="158"/>
        <v>0</v>
      </c>
      <c r="AI136" s="210">
        <f t="shared" si="158"/>
        <v>0</v>
      </c>
      <c r="AJ136" s="210">
        <f t="shared" si="158"/>
        <v>0</v>
      </c>
      <c r="AK136" s="210">
        <f t="shared" ref="AK136:BD136" si="159">AK77-AK134</f>
        <v>0</v>
      </c>
      <c r="AL136" s="210">
        <f t="shared" si="159"/>
        <v>0</v>
      </c>
      <c r="AM136" s="210">
        <f t="shared" si="159"/>
        <v>0</v>
      </c>
      <c r="AN136" s="210">
        <f t="shared" si="159"/>
        <v>0</v>
      </c>
      <c r="AO136" s="210">
        <f t="shared" si="159"/>
        <v>0</v>
      </c>
      <c r="AP136" s="210">
        <f t="shared" si="159"/>
        <v>0</v>
      </c>
      <c r="AQ136" s="210">
        <f t="shared" si="159"/>
        <v>0</v>
      </c>
      <c r="AR136" s="210">
        <f t="shared" si="159"/>
        <v>0</v>
      </c>
      <c r="AS136" s="210">
        <f t="shared" si="159"/>
        <v>0</v>
      </c>
      <c r="AT136" s="210">
        <f t="shared" si="159"/>
        <v>0</v>
      </c>
      <c r="AU136" s="210">
        <f t="shared" si="159"/>
        <v>0</v>
      </c>
      <c r="AV136" s="210">
        <f t="shared" si="159"/>
        <v>0</v>
      </c>
      <c r="AW136" s="210">
        <f t="shared" si="159"/>
        <v>0</v>
      </c>
      <c r="AX136" s="210">
        <f t="shared" si="159"/>
        <v>0</v>
      </c>
      <c r="AY136" s="210">
        <f t="shared" si="159"/>
        <v>0</v>
      </c>
      <c r="AZ136" s="210">
        <f t="shared" si="159"/>
        <v>0</v>
      </c>
      <c r="BA136" s="210">
        <f t="shared" si="159"/>
        <v>0</v>
      </c>
      <c r="BB136" s="210">
        <f t="shared" si="159"/>
        <v>0</v>
      </c>
      <c r="BC136" s="210">
        <f t="shared" si="159"/>
        <v>0</v>
      </c>
      <c r="BD136" s="210">
        <f t="shared" si="159"/>
        <v>0</v>
      </c>
      <c r="BE136" s="195"/>
      <c r="BF136" s="162">
        <f>SUM(E136:H136)</f>
        <v>0</v>
      </c>
      <c r="BG136" s="157">
        <f>SUM(I136:L136)</f>
        <v>0</v>
      </c>
      <c r="BH136" s="157">
        <f>SUM(M136:Q136)</f>
        <v>0</v>
      </c>
      <c r="BI136" s="157">
        <f>SUM(R136:U136)</f>
        <v>0</v>
      </c>
      <c r="BJ136" s="157">
        <f>SUM(V136:Y136)</f>
        <v>0</v>
      </c>
      <c r="BK136" s="157">
        <f>SUM(Z136:AD136)</f>
        <v>0</v>
      </c>
      <c r="BL136" s="157">
        <f>SUM(AE136:AH136)</f>
        <v>0</v>
      </c>
      <c r="BM136" s="157">
        <f>SUM(AI136:AL136)</f>
        <v>0</v>
      </c>
      <c r="BN136" s="157">
        <f>SUM(AM136:AQ136)</f>
        <v>0</v>
      </c>
      <c r="BO136" s="157">
        <f>SUM(AR136:AU136)</f>
        <v>0</v>
      </c>
      <c r="BP136" s="157">
        <f>SUM(AV136:AY136)</f>
        <v>0</v>
      </c>
      <c r="BQ136" s="157">
        <f>SUM(AZ136:BD136)</f>
        <v>0</v>
      </c>
      <c r="BR136" s="157">
        <f>SUM(BF136:BQ136)</f>
        <v>0</v>
      </c>
      <c r="BS136" s="157">
        <f>SUM(BF136:BH136)</f>
        <v>0</v>
      </c>
      <c r="BT136" s="157">
        <f>SUM(BI136:BK136)</f>
        <v>0</v>
      </c>
      <c r="BU136" s="157">
        <f>SUM(BL136:BN136)</f>
        <v>0</v>
      </c>
      <c r="BV136" s="157">
        <f>SUM(BO136:BQ136)</f>
        <v>0</v>
      </c>
      <c r="BW136" s="157">
        <f>SUM(BF136:BK136)</f>
        <v>0</v>
      </c>
      <c r="BX136" s="157">
        <f>SUM(BL136:BQ136)</f>
        <v>0</v>
      </c>
      <c r="BY136" s="157">
        <f>IF(Info!$O$3="Q1",$BS136,IF(Info!$O$3="Q2",$BS136+$BT136,IF(Info!$O$3="Q3",$BS136+$BT136+$BU136,$BR136)))</f>
        <v>0</v>
      </c>
      <c r="BZ136" s="157">
        <f>IF(Info!$O$3="Q1",$BS136,IF(Info!$O$3="Q2",$BT136,IF(Info!$O$3="Q3",$BU136,$BV136)))</f>
        <v>0</v>
      </c>
      <c r="CA136" s="197"/>
    </row>
    <row r="137" spans="1:79" x14ac:dyDescent="0.3">
      <c r="A137" s="193"/>
      <c r="B137" s="160" t="s">
        <v>378</v>
      </c>
      <c r="C137" s="194"/>
      <c r="D137" s="211"/>
      <c r="E137" s="161">
        <f>E136</f>
        <v>0</v>
      </c>
      <c r="F137" s="161">
        <f t="shared" ref="F137:AK137" si="160">E137+F136</f>
        <v>0</v>
      </c>
      <c r="G137" s="161">
        <f t="shared" si="160"/>
        <v>0</v>
      </c>
      <c r="H137" s="161">
        <f t="shared" si="160"/>
        <v>0</v>
      </c>
      <c r="I137" s="161">
        <f t="shared" si="160"/>
        <v>0</v>
      </c>
      <c r="J137" s="161">
        <f t="shared" si="160"/>
        <v>0</v>
      </c>
      <c r="K137" s="161">
        <f t="shared" si="160"/>
        <v>0</v>
      </c>
      <c r="L137" s="161">
        <f t="shared" si="160"/>
        <v>0</v>
      </c>
      <c r="M137" s="161">
        <f t="shared" si="160"/>
        <v>0</v>
      </c>
      <c r="N137" s="161">
        <f t="shared" si="160"/>
        <v>0</v>
      </c>
      <c r="O137" s="161">
        <f t="shared" si="160"/>
        <v>0</v>
      </c>
      <c r="P137" s="161">
        <f t="shared" si="160"/>
        <v>0</v>
      </c>
      <c r="Q137" s="161">
        <f t="shared" si="160"/>
        <v>0</v>
      </c>
      <c r="R137" s="161">
        <f t="shared" si="160"/>
        <v>0</v>
      </c>
      <c r="S137" s="161">
        <f t="shared" si="160"/>
        <v>0</v>
      </c>
      <c r="T137" s="161">
        <f t="shared" si="160"/>
        <v>0</v>
      </c>
      <c r="U137" s="161">
        <f t="shared" si="160"/>
        <v>0</v>
      </c>
      <c r="V137" s="161">
        <f t="shared" si="160"/>
        <v>0</v>
      </c>
      <c r="W137" s="161">
        <f t="shared" si="160"/>
        <v>0</v>
      </c>
      <c r="X137" s="161">
        <f t="shared" si="160"/>
        <v>0</v>
      </c>
      <c r="Y137" s="161">
        <f t="shared" si="160"/>
        <v>0</v>
      </c>
      <c r="Z137" s="161">
        <f t="shared" si="160"/>
        <v>0</v>
      </c>
      <c r="AA137" s="161">
        <f t="shared" si="160"/>
        <v>0</v>
      </c>
      <c r="AB137" s="161">
        <f t="shared" si="160"/>
        <v>0</v>
      </c>
      <c r="AC137" s="161">
        <f t="shared" si="160"/>
        <v>0</v>
      </c>
      <c r="AD137" s="161">
        <f t="shared" si="160"/>
        <v>0</v>
      </c>
      <c r="AE137" s="161">
        <f t="shared" si="160"/>
        <v>0</v>
      </c>
      <c r="AF137" s="161">
        <f t="shared" si="160"/>
        <v>0</v>
      </c>
      <c r="AG137" s="161">
        <f t="shared" si="160"/>
        <v>0</v>
      </c>
      <c r="AH137" s="161">
        <f t="shared" si="160"/>
        <v>0</v>
      </c>
      <c r="AI137" s="161">
        <f t="shared" si="160"/>
        <v>0</v>
      </c>
      <c r="AJ137" s="161">
        <f t="shared" si="160"/>
        <v>0</v>
      </c>
      <c r="AK137" s="161">
        <f t="shared" si="160"/>
        <v>0</v>
      </c>
      <c r="AL137" s="161">
        <f t="shared" ref="AL137:BQ137" si="161">AK137+AL136</f>
        <v>0</v>
      </c>
      <c r="AM137" s="161">
        <f t="shared" si="161"/>
        <v>0</v>
      </c>
      <c r="AN137" s="161">
        <f t="shared" si="161"/>
        <v>0</v>
      </c>
      <c r="AO137" s="161">
        <f t="shared" si="161"/>
        <v>0</v>
      </c>
      <c r="AP137" s="161">
        <f t="shared" si="161"/>
        <v>0</v>
      </c>
      <c r="AQ137" s="161">
        <f t="shared" si="161"/>
        <v>0</v>
      </c>
      <c r="AR137" s="161">
        <f t="shared" si="161"/>
        <v>0</v>
      </c>
      <c r="AS137" s="161">
        <f t="shared" si="161"/>
        <v>0</v>
      </c>
      <c r="AT137" s="161">
        <f t="shared" si="161"/>
        <v>0</v>
      </c>
      <c r="AU137" s="161">
        <f t="shared" si="161"/>
        <v>0</v>
      </c>
      <c r="AV137" s="161">
        <f t="shared" si="161"/>
        <v>0</v>
      </c>
      <c r="AW137" s="161">
        <f t="shared" si="161"/>
        <v>0</v>
      </c>
      <c r="AX137" s="161">
        <f t="shared" si="161"/>
        <v>0</v>
      </c>
      <c r="AY137" s="161">
        <f t="shared" si="161"/>
        <v>0</v>
      </c>
      <c r="AZ137" s="161">
        <f t="shared" si="161"/>
        <v>0</v>
      </c>
      <c r="BA137" s="161">
        <f t="shared" si="161"/>
        <v>0</v>
      </c>
      <c r="BB137" s="161">
        <f t="shared" si="161"/>
        <v>0</v>
      </c>
      <c r="BC137" s="161">
        <f t="shared" si="161"/>
        <v>0</v>
      </c>
      <c r="BD137" s="161">
        <f t="shared" si="161"/>
        <v>0</v>
      </c>
      <c r="BE137" s="195"/>
      <c r="BF137" s="212">
        <f>BF136</f>
        <v>0</v>
      </c>
      <c r="BG137" s="161">
        <f t="shared" ref="BG137:BQ137" si="162">BF137+BG136</f>
        <v>0</v>
      </c>
      <c r="BH137" s="161">
        <f t="shared" si="162"/>
        <v>0</v>
      </c>
      <c r="BI137" s="161">
        <f t="shared" si="162"/>
        <v>0</v>
      </c>
      <c r="BJ137" s="161">
        <f t="shared" si="162"/>
        <v>0</v>
      </c>
      <c r="BK137" s="161">
        <f t="shared" si="162"/>
        <v>0</v>
      </c>
      <c r="BL137" s="161">
        <f t="shared" si="162"/>
        <v>0</v>
      </c>
      <c r="BM137" s="161">
        <f t="shared" si="162"/>
        <v>0</v>
      </c>
      <c r="BN137" s="161">
        <f t="shared" si="162"/>
        <v>0</v>
      </c>
      <c r="BO137" s="161">
        <f t="shared" si="162"/>
        <v>0</v>
      </c>
      <c r="BP137" s="161">
        <f t="shared" si="162"/>
        <v>0</v>
      </c>
      <c r="BQ137" s="161">
        <f t="shared" si="162"/>
        <v>0</v>
      </c>
      <c r="BR137" s="157"/>
      <c r="BS137" s="161">
        <f>BS136</f>
        <v>0</v>
      </c>
      <c r="BT137" s="161">
        <f>BS137+BT136</f>
        <v>0</v>
      </c>
      <c r="BU137" s="161">
        <f>BT137+BU136</f>
        <v>0</v>
      </c>
      <c r="BV137" s="161">
        <f>BU137+BV136</f>
        <v>0</v>
      </c>
      <c r="BW137" s="157">
        <f>BT137</f>
        <v>0</v>
      </c>
      <c r="BX137" s="157">
        <f>BV137</f>
        <v>0</v>
      </c>
      <c r="BY137" s="157"/>
      <c r="BZ137" s="157"/>
      <c r="CA137" s="197"/>
    </row>
    <row r="138" spans="1:79" x14ac:dyDescent="0.3">
      <c r="A138" s="193"/>
      <c r="B138" s="197"/>
      <c r="C138" s="194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</row>
    <row r="139" spans="1:79" x14ac:dyDescent="0.3">
      <c r="A139" s="193"/>
      <c r="B139" s="78" t="s">
        <v>379</v>
      </c>
      <c r="C139" s="194"/>
      <c r="D139" s="157">
        <f>SUM(E139:BD139)</f>
        <v>0</v>
      </c>
      <c r="E139" s="77">
        <f t="shared" ref="E139:AJ139" si="163">E365</f>
        <v>0</v>
      </c>
      <c r="F139" s="77">
        <f t="shared" si="163"/>
        <v>0</v>
      </c>
      <c r="G139" s="77">
        <f t="shared" si="163"/>
        <v>0</v>
      </c>
      <c r="H139" s="77">
        <f t="shared" si="163"/>
        <v>0</v>
      </c>
      <c r="I139" s="77">
        <f t="shared" si="163"/>
        <v>0</v>
      </c>
      <c r="J139" s="77">
        <f t="shared" si="163"/>
        <v>0</v>
      </c>
      <c r="K139" s="77">
        <f t="shared" si="163"/>
        <v>0</v>
      </c>
      <c r="L139" s="77">
        <f t="shared" si="163"/>
        <v>0</v>
      </c>
      <c r="M139" s="77">
        <f t="shared" si="163"/>
        <v>0</v>
      </c>
      <c r="N139" s="77">
        <f t="shared" si="163"/>
        <v>0</v>
      </c>
      <c r="O139" s="77">
        <f t="shared" si="163"/>
        <v>0</v>
      </c>
      <c r="P139" s="77">
        <f t="shared" si="163"/>
        <v>0</v>
      </c>
      <c r="Q139" s="77">
        <f t="shared" si="163"/>
        <v>0</v>
      </c>
      <c r="R139" s="77">
        <f t="shared" si="163"/>
        <v>0</v>
      </c>
      <c r="S139" s="77">
        <f t="shared" si="163"/>
        <v>0</v>
      </c>
      <c r="T139" s="77">
        <f t="shared" si="163"/>
        <v>0</v>
      </c>
      <c r="U139" s="77">
        <f t="shared" si="163"/>
        <v>0</v>
      </c>
      <c r="V139" s="77">
        <f t="shared" si="163"/>
        <v>0</v>
      </c>
      <c r="W139" s="77">
        <f t="shared" si="163"/>
        <v>0</v>
      </c>
      <c r="X139" s="77">
        <f t="shared" si="163"/>
        <v>0</v>
      </c>
      <c r="Y139" s="77">
        <f t="shared" si="163"/>
        <v>0</v>
      </c>
      <c r="Z139" s="77">
        <f t="shared" si="163"/>
        <v>0</v>
      </c>
      <c r="AA139" s="77">
        <f t="shared" si="163"/>
        <v>0</v>
      </c>
      <c r="AB139" s="77">
        <f t="shared" si="163"/>
        <v>0</v>
      </c>
      <c r="AC139" s="77">
        <f t="shared" si="163"/>
        <v>0</v>
      </c>
      <c r="AD139" s="77">
        <f t="shared" si="163"/>
        <v>0</v>
      </c>
      <c r="AE139" s="77">
        <f t="shared" si="163"/>
        <v>0</v>
      </c>
      <c r="AF139" s="77">
        <f t="shared" si="163"/>
        <v>0</v>
      </c>
      <c r="AG139" s="77">
        <f t="shared" si="163"/>
        <v>0</v>
      </c>
      <c r="AH139" s="77">
        <f t="shared" si="163"/>
        <v>0</v>
      </c>
      <c r="AI139" s="77">
        <f t="shared" si="163"/>
        <v>0</v>
      </c>
      <c r="AJ139" s="77">
        <f t="shared" si="163"/>
        <v>0</v>
      </c>
      <c r="AK139" s="77">
        <f t="shared" ref="AK139:BD139" si="164">AK365</f>
        <v>0</v>
      </c>
      <c r="AL139" s="77">
        <f t="shared" si="164"/>
        <v>0</v>
      </c>
      <c r="AM139" s="77">
        <f t="shared" si="164"/>
        <v>0</v>
      </c>
      <c r="AN139" s="77">
        <f t="shared" si="164"/>
        <v>0</v>
      </c>
      <c r="AO139" s="77">
        <f t="shared" si="164"/>
        <v>0</v>
      </c>
      <c r="AP139" s="77">
        <f t="shared" si="164"/>
        <v>0</v>
      </c>
      <c r="AQ139" s="77">
        <f t="shared" si="164"/>
        <v>0</v>
      </c>
      <c r="AR139" s="77">
        <f t="shared" si="164"/>
        <v>0</v>
      </c>
      <c r="AS139" s="77">
        <f t="shared" si="164"/>
        <v>0</v>
      </c>
      <c r="AT139" s="77">
        <f t="shared" si="164"/>
        <v>0</v>
      </c>
      <c r="AU139" s="77">
        <f t="shared" si="164"/>
        <v>0</v>
      </c>
      <c r="AV139" s="77">
        <f t="shared" si="164"/>
        <v>0</v>
      </c>
      <c r="AW139" s="77">
        <f t="shared" si="164"/>
        <v>0</v>
      </c>
      <c r="AX139" s="77">
        <f t="shared" si="164"/>
        <v>0</v>
      </c>
      <c r="AY139" s="77">
        <f t="shared" si="164"/>
        <v>0</v>
      </c>
      <c r="AZ139" s="77">
        <f t="shared" si="164"/>
        <v>0</v>
      </c>
      <c r="BA139" s="77">
        <f t="shared" si="164"/>
        <v>0</v>
      </c>
      <c r="BB139" s="77">
        <f t="shared" si="164"/>
        <v>0</v>
      </c>
      <c r="BC139" s="77">
        <f t="shared" si="164"/>
        <v>0</v>
      </c>
      <c r="BD139" s="77">
        <f t="shared" si="164"/>
        <v>0</v>
      </c>
      <c r="BE139" s="195"/>
      <c r="BF139" s="163">
        <f>SUM(E139:H139)</f>
        <v>0</v>
      </c>
      <c r="BG139" s="77">
        <f>SUM(I139:L139)</f>
        <v>0</v>
      </c>
      <c r="BH139" s="77">
        <f>SUM(M139:Q139)</f>
        <v>0</v>
      </c>
      <c r="BI139" s="77">
        <f>SUM(R139:U139)</f>
        <v>0</v>
      </c>
      <c r="BJ139" s="77">
        <f>SUM(V139:Y139)</f>
        <v>0</v>
      </c>
      <c r="BK139" s="77">
        <f>SUM(Z139:AD139)</f>
        <v>0</v>
      </c>
      <c r="BL139" s="77">
        <f>SUM(AE139:AH139)</f>
        <v>0</v>
      </c>
      <c r="BM139" s="77">
        <f>SUM(AI139:AL139)</f>
        <v>0</v>
      </c>
      <c r="BN139" s="77">
        <f>SUM(AM139:AQ139)</f>
        <v>0</v>
      </c>
      <c r="BO139" s="77">
        <f>SUM(AR139:AU139)</f>
        <v>0</v>
      </c>
      <c r="BP139" s="77">
        <f>SUM(AV139:AY139)</f>
        <v>0</v>
      </c>
      <c r="BQ139" s="77">
        <f>SUM(AZ139:BD139)</f>
        <v>0</v>
      </c>
      <c r="BR139" s="161">
        <f>SUM(BF139:BQ139)</f>
        <v>0</v>
      </c>
      <c r="BS139" s="77">
        <f>SUM(BF139:BH139)</f>
        <v>0</v>
      </c>
      <c r="BT139" s="77">
        <f>SUM(BI139:BK139)</f>
        <v>0</v>
      </c>
      <c r="BU139" s="77">
        <f>SUM(BL139:BN139)</f>
        <v>0</v>
      </c>
      <c r="BV139" s="77">
        <f>SUM(BO139:BQ139)</f>
        <v>0</v>
      </c>
      <c r="BW139" s="77">
        <f>SUM(BF139:BK139)</f>
        <v>0</v>
      </c>
      <c r="BX139" s="77">
        <f>SUM(BL139:BQ139)</f>
        <v>0</v>
      </c>
      <c r="BY139" s="77">
        <f>IF(Info!$O$3="Q1",$BS139,IF(Info!$O$3="Q2",$BS139+$BT139,IF(Info!$O$3="Q3",$BS139+$BT139+$BU139,$BR139)))</f>
        <v>0</v>
      </c>
      <c r="BZ139" s="77">
        <f>IF(Info!$O$3="Q1",$BS139,IF(Info!$O$3="Q2",$BT139,IF(Info!$O$3="Q3",$BU139,$BV139)))</f>
        <v>0</v>
      </c>
      <c r="CA139" s="197"/>
    </row>
    <row r="140" spans="1:79" x14ac:dyDescent="0.3">
      <c r="A140" s="193"/>
      <c r="B140" s="78" t="s">
        <v>380</v>
      </c>
      <c r="C140" s="194"/>
      <c r="D140" s="157">
        <f>SUM(E140:BD140)</f>
        <v>0</v>
      </c>
      <c r="E140" s="77">
        <f t="shared" ref="E140:AJ140" si="165">E136-E139</f>
        <v>0</v>
      </c>
      <c r="F140" s="77">
        <f t="shared" si="165"/>
        <v>0</v>
      </c>
      <c r="G140" s="77">
        <f t="shared" si="165"/>
        <v>0</v>
      </c>
      <c r="H140" s="77">
        <f t="shared" si="165"/>
        <v>0</v>
      </c>
      <c r="I140" s="77">
        <f t="shared" si="165"/>
        <v>0</v>
      </c>
      <c r="J140" s="77">
        <f t="shared" si="165"/>
        <v>0</v>
      </c>
      <c r="K140" s="77">
        <f t="shared" si="165"/>
        <v>0</v>
      </c>
      <c r="L140" s="77">
        <f t="shared" si="165"/>
        <v>0</v>
      </c>
      <c r="M140" s="77">
        <f t="shared" si="165"/>
        <v>0</v>
      </c>
      <c r="N140" s="77">
        <f t="shared" si="165"/>
        <v>0</v>
      </c>
      <c r="O140" s="77">
        <f t="shared" si="165"/>
        <v>0</v>
      </c>
      <c r="P140" s="77">
        <f t="shared" si="165"/>
        <v>0</v>
      </c>
      <c r="Q140" s="77">
        <f t="shared" si="165"/>
        <v>0</v>
      </c>
      <c r="R140" s="77">
        <f t="shared" si="165"/>
        <v>0</v>
      </c>
      <c r="S140" s="77">
        <f t="shared" si="165"/>
        <v>0</v>
      </c>
      <c r="T140" s="77">
        <f t="shared" si="165"/>
        <v>0</v>
      </c>
      <c r="U140" s="77">
        <f t="shared" si="165"/>
        <v>0</v>
      </c>
      <c r="V140" s="77">
        <f t="shared" si="165"/>
        <v>0</v>
      </c>
      <c r="W140" s="77">
        <f t="shared" si="165"/>
        <v>0</v>
      </c>
      <c r="X140" s="77">
        <f t="shared" si="165"/>
        <v>0</v>
      </c>
      <c r="Y140" s="77">
        <f t="shared" si="165"/>
        <v>0</v>
      </c>
      <c r="Z140" s="77">
        <f t="shared" si="165"/>
        <v>0</v>
      </c>
      <c r="AA140" s="77">
        <f t="shared" si="165"/>
        <v>0</v>
      </c>
      <c r="AB140" s="77">
        <f t="shared" si="165"/>
        <v>0</v>
      </c>
      <c r="AC140" s="77">
        <f t="shared" si="165"/>
        <v>0</v>
      </c>
      <c r="AD140" s="77">
        <f t="shared" si="165"/>
        <v>0</v>
      </c>
      <c r="AE140" s="77">
        <f t="shared" si="165"/>
        <v>0</v>
      </c>
      <c r="AF140" s="77">
        <f t="shared" si="165"/>
        <v>0</v>
      </c>
      <c r="AG140" s="77">
        <f t="shared" si="165"/>
        <v>0</v>
      </c>
      <c r="AH140" s="77">
        <f t="shared" si="165"/>
        <v>0</v>
      </c>
      <c r="AI140" s="77">
        <f t="shared" si="165"/>
        <v>0</v>
      </c>
      <c r="AJ140" s="77">
        <f t="shared" si="165"/>
        <v>0</v>
      </c>
      <c r="AK140" s="77">
        <f t="shared" ref="AK140:BP140" si="166">AK136-AK139</f>
        <v>0</v>
      </c>
      <c r="AL140" s="77">
        <f t="shared" si="166"/>
        <v>0</v>
      </c>
      <c r="AM140" s="77">
        <f t="shared" si="166"/>
        <v>0</v>
      </c>
      <c r="AN140" s="77">
        <f t="shared" si="166"/>
        <v>0</v>
      </c>
      <c r="AO140" s="77">
        <f t="shared" si="166"/>
        <v>0</v>
      </c>
      <c r="AP140" s="77">
        <f t="shared" si="166"/>
        <v>0</v>
      </c>
      <c r="AQ140" s="77">
        <f t="shared" si="166"/>
        <v>0</v>
      </c>
      <c r="AR140" s="77">
        <f t="shared" si="166"/>
        <v>0</v>
      </c>
      <c r="AS140" s="77">
        <f t="shared" si="166"/>
        <v>0</v>
      </c>
      <c r="AT140" s="77">
        <f t="shared" si="166"/>
        <v>0</v>
      </c>
      <c r="AU140" s="77">
        <f t="shared" si="166"/>
        <v>0</v>
      </c>
      <c r="AV140" s="77">
        <f t="shared" si="166"/>
        <v>0</v>
      </c>
      <c r="AW140" s="77">
        <f t="shared" si="166"/>
        <v>0</v>
      </c>
      <c r="AX140" s="77">
        <f t="shared" si="166"/>
        <v>0</v>
      </c>
      <c r="AY140" s="77">
        <f t="shared" si="166"/>
        <v>0</v>
      </c>
      <c r="AZ140" s="77">
        <f t="shared" si="166"/>
        <v>0</v>
      </c>
      <c r="BA140" s="77">
        <f t="shared" si="166"/>
        <v>0</v>
      </c>
      <c r="BB140" s="77">
        <f t="shared" si="166"/>
        <v>0</v>
      </c>
      <c r="BC140" s="77">
        <f t="shared" si="166"/>
        <v>0</v>
      </c>
      <c r="BD140" s="77">
        <f t="shared" si="166"/>
        <v>0</v>
      </c>
      <c r="BE140" s="195"/>
      <c r="BF140" s="163">
        <f>SUM(E140:H140)</f>
        <v>0</v>
      </c>
      <c r="BG140" s="77">
        <f>SUM(I140:L140)</f>
        <v>0</v>
      </c>
      <c r="BH140" s="77">
        <f>SUM(M140:Q140)</f>
        <v>0</v>
      </c>
      <c r="BI140" s="77">
        <f>SUM(R140:U140)</f>
        <v>0</v>
      </c>
      <c r="BJ140" s="77">
        <f>SUM(V140:Y140)</f>
        <v>0</v>
      </c>
      <c r="BK140" s="77">
        <f>SUM(Z140:AD140)</f>
        <v>0</v>
      </c>
      <c r="BL140" s="77">
        <f>SUM(AE140:AH140)</f>
        <v>0</v>
      </c>
      <c r="BM140" s="77">
        <f>SUM(AI140:AL140)</f>
        <v>0</v>
      </c>
      <c r="BN140" s="77">
        <f>SUM(AM140:AQ140)</f>
        <v>0</v>
      </c>
      <c r="BO140" s="77">
        <f>SUM(AR140:AU140)</f>
        <v>0</v>
      </c>
      <c r="BP140" s="77">
        <f>SUM(AV140:AY140)</f>
        <v>0</v>
      </c>
      <c r="BQ140" s="77">
        <f>SUM(AZ140:BD140)</f>
        <v>0</v>
      </c>
      <c r="BR140" s="77">
        <f>SUM(BF140:BQ140)</f>
        <v>0</v>
      </c>
      <c r="BS140" s="77">
        <f>SUM(BF140:BH140)</f>
        <v>0</v>
      </c>
      <c r="BT140" s="77">
        <f>SUM(BI140:BK140)</f>
        <v>0</v>
      </c>
      <c r="BU140" s="77">
        <f>SUM(BL140:BN140)</f>
        <v>0</v>
      </c>
      <c r="BV140" s="77">
        <f>SUM(BO140:BQ140)</f>
        <v>0</v>
      </c>
      <c r="BW140" s="77">
        <f>SUM(BF140:BK140)</f>
        <v>0</v>
      </c>
      <c r="BX140" s="77">
        <f>SUM(BL140:BQ140)</f>
        <v>0</v>
      </c>
      <c r="BY140" s="77">
        <f>IF(Info!$O$3="Q1",$BS140,IF(Info!$O$3="Q2",$BS140+$BT140,IF(Info!$O$3="Q3",$BS140+$BT140+$BU140,$BR140)))</f>
        <v>0</v>
      </c>
      <c r="BZ140" s="77">
        <f>IF(Info!$O$3="Q1",$BS140,IF(Info!$O$3="Q2",$BT140,IF(Info!$O$3="Q3",$BU140,$BV140)))</f>
        <v>0</v>
      </c>
      <c r="CA140" s="197"/>
    </row>
    <row r="141" spans="1:79" x14ac:dyDescent="0.3">
      <c r="A141" s="193"/>
      <c r="B141" s="78" t="s">
        <v>378</v>
      </c>
      <c r="C141" s="194"/>
      <c r="D141" s="157"/>
      <c r="E141" s="77">
        <f>E140</f>
        <v>0</v>
      </c>
      <c r="F141" s="77">
        <f t="shared" ref="F141:AK141" si="167">E141+F140</f>
        <v>0</v>
      </c>
      <c r="G141" s="77">
        <f t="shared" si="167"/>
        <v>0</v>
      </c>
      <c r="H141" s="77">
        <f t="shared" si="167"/>
        <v>0</v>
      </c>
      <c r="I141" s="77">
        <f t="shared" si="167"/>
        <v>0</v>
      </c>
      <c r="J141" s="77">
        <f t="shared" si="167"/>
        <v>0</v>
      </c>
      <c r="K141" s="77">
        <f t="shared" si="167"/>
        <v>0</v>
      </c>
      <c r="L141" s="77">
        <f t="shared" si="167"/>
        <v>0</v>
      </c>
      <c r="M141" s="77">
        <f t="shared" si="167"/>
        <v>0</v>
      </c>
      <c r="N141" s="77">
        <f t="shared" si="167"/>
        <v>0</v>
      </c>
      <c r="O141" s="77">
        <f t="shared" si="167"/>
        <v>0</v>
      </c>
      <c r="P141" s="77">
        <f t="shared" si="167"/>
        <v>0</v>
      </c>
      <c r="Q141" s="77">
        <f t="shared" si="167"/>
        <v>0</v>
      </c>
      <c r="R141" s="77">
        <f t="shared" si="167"/>
        <v>0</v>
      </c>
      <c r="S141" s="77">
        <f t="shared" si="167"/>
        <v>0</v>
      </c>
      <c r="T141" s="77">
        <f t="shared" si="167"/>
        <v>0</v>
      </c>
      <c r="U141" s="77">
        <f t="shared" si="167"/>
        <v>0</v>
      </c>
      <c r="V141" s="77">
        <f t="shared" si="167"/>
        <v>0</v>
      </c>
      <c r="W141" s="77">
        <f t="shared" si="167"/>
        <v>0</v>
      </c>
      <c r="X141" s="77">
        <f t="shared" si="167"/>
        <v>0</v>
      </c>
      <c r="Y141" s="77">
        <f t="shared" si="167"/>
        <v>0</v>
      </c>
      <c r="Z141" s="77">
        <f t="shared" si="167"/>
        <v>0</v>
      </c>
      <c r="AA141" s="77">
        <f t="shared" si="167"/>
        <v>0</v>
      </c>
      <c r="AB141" s="77">
        <f t="shared" si="167"/>
        <v>0</v>
      </c>
      <c r="AC141" s="77">
        <f t="shared" si="167"/>
        <v>0</v>
      </c>
      <c r="AD141" s="77">
        <f t="shared" si="167"/>
        <v>0</v>
      </c>
      <c r="AE141" s="77">
        <f t="shared" si="167"/>
        <v>0</v>
      </c>
      <c r="AF141" s="77">
        <f t="shared" si="167"/>
        <v>0</v>
      </c>
      <c r="AG141" s="77">
        <f t="shared" si="167"/>
        <v>0</v>
      </c>
      <c r="AH141" s="77">
        <f t="shared" si="167"/>
        <v>0</v>
      </c>
      <c r="AI141" s="77">
        <f t="shared" si="167"/>
        <v>0</v>
      </c>
      <c r="AJ141" s="77">
        <f t="shared" si="167"/>
        <v>0</v>
      </c>
      <c r="AK141" s="77">
        <f t="shared" si="167"/>
        <v>0</v>
      </c>
      <c r="AL141" s="77">
        <f t="shared" ref="AL141:BQ141" si="168">AK141+AL140</f>
        <v>0</v>
      </c>
      <c r="AM141" s="77">
        <f t="shared" si="168"/>
        <v>0</v>
      </c>
      <c r="AN141" s="77">
        <f t="shared" si="168"/>
        <v>0</v>
      </c>
      <c r="AO141" s="77">
        <f t="shared" si="168"/>
        <v>0</v>
      </c>
      <c r="AP141" s="77">
        <f t="shared" si="168"/>
        <v>0</v>
      </c>
      <c r="AQ141" s="77">
        <f t="shared" si="168"/>
        <v>0</v>
      </c>
      <c r="AR141" s="77">
        <f t="shared" si="168"/>
        <v>0</v>
      </c>
      <c r="AS141" s="77">
        <f t="shared" si="168"/>
        <v>0</v>
      </c>
      <c r="AT141" s="77">
        <f t="shared" si="168"/>
        <v>0</v>
      </c>
      <c r="AU141" s="77">
        <f t="shared" si="168"/>
        <v>0</v>
      </c>
      <c r="AV141" s="77">
        <f t="shared" si="168"/>
        <v>0</v>
      </c>
      <c r="AW141" s="77">
        <f t="shared" si="168"/>
        <v>0</v>
      </c>
      <c r="AX141" s="77">
        <f t="shared" si="168"/>
        <v>0</v>
      </c>
      <c r="AY141" s="77">
        <f t="shared" si="168"/>
        <v>0</v>
      </c>
      <c r="AZ141" s="77">
        <f t="shared" si="168"/>
        <v>0</v>
      </c>
      <c r="BA141" s="77">
        <f t="shared" si="168"/>
        <v>0</v>
      </c>
      <c r="BB141" s="77">
        <f t="shared" si="168"/>
        <v>0</v>
      </c>
      <c r="BC141" s="77">
        <f t="shared" si="168"/>
        <v>0</v>
      </c>
      <c r="BD141" s="77">
        <f t="shared" si="168"/>
        <v>0</v>
      </c>
      <c r="BE141" s="195"/>
      <c r="BF141" s="213">
        <f>BF140</f>
        <v>0</v>
      </c>
      <c r="BG141" s="214">
        <f t="shared" ref="BG141:BQ141" si="169">BF141+BG140</f>
        <v>0</v>
      </c>
      <c r="BH141" s="214">
        <f t="shared" si="169"/>
        <v>0</v>
      </c>
      <c r="BI141" s="214">
        <f t="shared" si="169"/>
        <v>0</v>
      </c>
      <c r="BJ141" s="214">
        <f t="shared" si="169"/>
        <v>0</v>
      </c>
      <c r="BK141" s="214">
        <f t="shared" si="169"/>
        <v>0</v>
      </c>
      <c r="BL141" s="214">
        <f t="shared" si="169"/>
        <v>0</v>
      </c>
      <c r="BM141" s="214">
        <f t="shared" si="169"/>
        <v>0</v>
      </c>
      <c r="BN141" s="214">
        <f t="shared" si="169"/>
        <v>0</v>
      </c>
      <c r="BO141" s="214">
        <f t="shared" si="169"/>
        <v>0</v>
      </c>
      <c r="BP141" s="214">
        <f t="shared" si="169"/>
        <v>0</v>
      </c>
      <c r="BQ141" s="214">
        <f t="shared" si="169"/>
        <v>0</v>
      </c>
      <c r="BR141" s="77"/>
      <c r="BS141" s="214">
        <f>BS140</f>
        <v>0</v>
      </c>
      <c r="BT141" s="214">
        <f>BS141+BT140</f>
        <v>0</v>
      </c>
      <c r="BU141" s="214">
        <f>BT141+BU140</f>
        <v>0</v>
      </c>
      <c r="BV141" s="214">
        <f>BU141+BV140</f>
        <v>0</v>
      </c>
      <c r="BW141" s="77">
        <f>BT141</f>
        <v>0</v>
      </c>
      <c r="BX141" s="77">
        <f>BV141</f>
        <v>0</v>
      </c>
      <c r="CA141" s="197"/>
    </row>
    <row r="142" spans="1:79" x14ac:dyDescent="0.3">
      <c r="A142" s="193"/>
      <c r="B142" s="78" t="s">
        <v>381</v>
      </c>
      <c r="C142" s="194"/>
      <c r="D142" s="157">
        <f>SUM(E142:BD142)</f>
        <v>0</v>
      </c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</row>
    <row r="143" spans="1:79" x14ac:dyDescent="0.3">
      <c r="A143" s="193"/>
      <c r="B143" s="78" t="s">
        <v>382</v>
      </c>
      <c r="C143" s="194"/>
      <c r="D143" s="157">
        <f>SUM(E143:BD143)</f>
        <v>0</v>
      </c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</row>
    <row r="144" spans="1:79" x14ac:dyDescent="0.3">
      <c r="A144" s="193"/>
      <c r="B144" s="197"/>
      <c r="C144" s="194"/>
      <c r="D144" s="205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</row>
    <row r="145" spans="1:79" x14ac:dyDescent="0.3">
      <c r="A145" s="193"/>
      <c r="B145" s="78" t="s">
        <v>383</v>
      </c>
      <c r="C145" s="194"/>
      <c r="D145" s="157">
        <f>SUM(E145:BD145)</f>
        <v>0</v>
      </c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215"/>
      <c r="AC145" s="215"/>
      <c r="AD145" s="215"/>
      <c r="AE145" s="215"/>
      <c r="AF145" s="215"/>
      <c r="AG145" s="215"/>
      <c r="AH145" s="215"/>
      <c r="AI145" s="215"/>
      <c r="AJ145" s="215"/>
      <c r="AK145" s="215"/>
      <c r="AL145" s="215"/>
      <c r="AM145" s="215"/>
      <c r="AN145" s="215"/>
      <c r="AO145" s="215"/>
      <c r="AP145" s="215"/>
      <c r="AQ145" s="215"/>
      <c r="AR145" s="215"/>
      <c r="AS145" s="215"/>
      <c r="AT145" s="215"/>
      <c r="AU145" s="215"/>
      <c r="AV145" s="215"/>
      <c r="AW145" s="215"/>
      <c r="AX145" s="215"/>
      <c r="AY145" s="215"/>
      <c r="AZ145" s="215"/>
      <c r="BA145" s="215"/>
      <c r="BB145" s="215"/>
      <c r="BC145" s="215"/>
      <c r="BD145" s="215"/>
      <c r="BE145" s="195"/>
      <c r="BF145" s="163">
        <f>SUM(E145:H145)</f>
        <v>0</v>
      </c>
      <c r="BG145" s="77">
        <f>SUM(I145:L145)</f>
        <v>0</v>
      </c>
      <c r="BH145" s="77">
        <f>SUM(M145:Q145)</f>
        <v>0</v>
      </c>
      <c r="BI145" s="77">
        <f>SUM(R145:U145)</f>
        <v>0</v>
      </c>
      <c r="BJ145" s="77">
        <f>SUM(V145:Y145)</f>
        <v>0</v>
      </c>
      <c r="BK145" s="77">
        <f>SUM(Z145:AD145)</f>
        <v>0</v>
      </c>
      <c r="BL145" s="77">
        <f>SUM(AE145:AH145)</f>
        <v>0</v>
      </c>
      <c r="BM145" s="77">
        <f>SUM(AI145:AL145)</f>
        <v>0</v>
      </c>
      <c r="BN145" s="77">
        <f>SUM(AM145:AQ145)</f>
        <v>0</v>
      </c>
      <c r="BO145" s="77">
        <f>SUM(AR145:AU145)</f>
        <v>0</v>
      </c>
      <c r="BP145" s="77">
        <f>SUM(AV145:AY145)</f>
        <v>0</v>
      </c>
      <c r="BQ145" s="77">
        <f>SUM(AZ145:BD145)</f>
        <v>0</v>
      </c>
      <c r="BR145" s="157">
        <f>SUM(BF145:BQ145)</f>
        <v>0</v>
      </c>
      <c r="BS145" s="77">
        <f>SUM(BF145:BH145)</f>
        <v>0</v>
      </c>
      <c r="BT145" s="77">
        <f>SUM(BI145:BK145)</f>
        <v>0</v>
      </c>
      <c r="BU145" s="77">
        <f>SUM(BL145:BN145)</f>
        <v>0</v>
      </c>
      <c r="BV145" s="77">
        <f>SUM(BO145:BQ145)</f>
        <v>0</v>
      </c>
      <c r="BW145" s="77">
        <f>SUM(BF145:BK145)</f>
        <v>0</v>
      </c>
      <c r="BX145" s="77">
        <f>SUM(BL145:BQ145)</f>
        <v>0</v>
      </c>
      <c r="BY145" s="77">
        <f>IF(Info!$O$3="Q1",$BS145,IF(Info!$O$3="Q2",$BS145+$BT145,IF(Info!$O$3="Q3",$BS145+$BT145+$BU145,$BR145)))</f>
        <v>0</v>
      </c>
      <c r="BZ145" s="77">
        <f>IF(Info!$O$3="Q1",$BS145,IF(Info!$O$3="Q2",$BT145,IF(Info!$O$3="Q3",$BU145,$BV145)))</f>
        <v>0</v>
      </c>
      <c r="CA145" s="197"/>
    </row>
    <row r="146" spans="1:79" x14ac:dyDescent="0.3">
      <c r="A146" s="193"/>
      <c r="B146" s="160" t="s">
        <v>384</v>
      </c>
      <c r="C146" s="194"/>
      <c r="D146" s="157">
        <f>SUM(E146:BD146)</f>
        <v>0</v>
      </c>
      <c r="E146" s="161">
        <f t="shared" ref="E146:AJ146" si="170">SUM(E145:E145)</f>
        <v>0</v>
      </c>
      <c r="F146" s="161">
        <f t="shared" si="170"/>
        <v>0</v>
      </c>
      <c r="G146" s="161">
        <f t="shared" si="170"/>
        <v>0</v>
      </c>
      <c r="H146" s="161">
        <f t="shared" si="170"/>
        <v>0</v>
      </c>
      <c r="I146" s="161">
        <f t="shared" si="170"/>
        <v>0</v>
      </c>
      <c r="J146" s="161">
        <f t="shared" si="170"/>
        <v>0</v>
      </c>
      <c r="K146" s="161">
        <f t="shared" si="170"/>
        <v>0</v>
      </c>
      <c r="L146" s="161">
        <f t="shared" si="170"/>
        <v>0</v>
      </c>
      <c r="M146" s="161">
        <f t="shared" si="170"/>
        <v>0</v>
      </c>
      <c r="N146" s="161">
        <f t="shared" si="170"/>
        <v>0</v>
      </c>
      <c r="O146" s="161">
        <f t="shared" si="170"/>
        <v>0</v>
      </c>
      <c r="P146" s="161">
        <f t="shared" si="170"/>
        <v>0</v>
      </c>
      <c r="Q146" s="161">
        <f t="shared" si="170"/>
        <v>0</v>
      </c>
      <c r="R146" s="161">
        <f t="shared" si="170"/>
        <v>0</v>
      </c>
      <c r="S146" s="161">
        <f t="shared" si="170"/>
        <v>0</v>
      </c>
      <c r="T146" s="161">
        <f t="shared" si="170"/>
        <v>0</v>
      </c>
      <c r="U146" s="161">
        <f t="shared" si="170"/>
        <v>0</v>
      </c>
      <c r="V146" s="161">
        <f t="shared" si="170"/>
        <v>0</v>
      </c>
      <c r="W146" s="161">
        <f t="shared" si="170"/>
        <v>0</v>
      </c>
      <c r="X146" s="161">
        <f t="shared" si="170"/>
        <v>0</v>
      </c>
      <c r="Y146" s="161">
        <f t="shared" si="170"/>
        <v>0</v>
      </c>
      <c r="Z146" s="161">
        <f t="shared" si="170"/>
        <v>0</v>
      </c>
      <c r="AA146" s="161">
        <f t="shared" si="170"/>
        <v>0</v>
      </c>
      <c r="AB146" s="161">
        <f t="shared" si="170"/>
        <v>0</v>
      </c>
      <c r="AC146" s="161">
        <f t="shared" si="170"/>
        <v>0</v>
      </c>
      <c r="AD146" s="161">
        <f t="shared" si="170"/>
        <v>0</v>
      </c>
      <c r="AE146" s="161">
        <f t="shared" si="170"/>
        <v>0</v>
      </c>
      <c r="AF146" s="161">
        <f t="shared" si="170"/>
        <v>0</v>
      </c>
      <c r="AG146" s="161">
        <f t="shared" si="170"/>
        <v>0</v>
      </c>
      <c r="AH146" s="161">
        <f t="shared" si="170"/>
        <v>0</v>
      </c>
      <c r="AI146" s="161">
        <f t="shared" si="170"/>
        <v>0</v>
      </c>
      <c r="AJ146" s="161">
        <f t="shared" si="170"/>
        <v>0</v>
      </c>
      <c r="AK146" s="161">
        <f t="shared" ref="AK146:BP146" si="171">SUM(AK145:AK145)</f>
        <v>0</v>
      </c>
      <c r="AL146" s="161">
        <f t="shared" si="171"/>
        <v>0</v>
      </c>
      <c r="AM146" s="161">
        <f t="shared" si="171"/>
        <v>0</v>
      </c>
      <c r="AN146" s="161">
        <f t="shared" si="171"/>
        <v>0</v>
      </c>
      <c r="AO146" s="161">
        <f t="shared" si="171"/>
        <v>0</v>
      </c>
      <c r="AP146" s="161">
        <f t="shared" si="171"/>
        <v>0</v>
      </c>
      <c r="AQ146" s="161">
        <f t="shared" si="171"/>
        <v>0</v>
      </c>
      <c r="AR146" s="161">
        <f t="shared" si="171"/>
        <v>0</v>
      </c>
      <c r="AS146" s="161">
        <f t="shared" si="171"/>
        <v>0</v>
      </c>
      <c r="AT146" s="161">
        <f t="shared" si="171"/>
        <v>0</v>
      </c>
      <c r="AU146" s="161">
        <f t="shared" si="171"/>
        <v>0</v>
      </c>
      <c r="AV146" s="161">
        <f t="shared" si="171"/>
        <v>0</v>
      </c>
      <c r="AW146" s="161">
        <f t="shared" si="171"/>
        <v>0</v>
      </c>
      <c r="AX146" s="161">
        <f t="shared" si="171"/>
        <v>0</v>
      </c>
      <c r="AY146" s="161">
        <f t="shared" si="171"/>
        <v>0</v>
      </c>
      <c r="AZ146" s="161">
        <f t="shared" si="171"/>
        <v>0</v>
      </c>
      <c r="BA146" s="161">
        <f t="shared" si="171"/>
        <v>0</v>
      </c>
      <c r="BB146" s="161">
        <f t="shared" si="171"/>
        <v>0</v>
      </c>
      <c r="BC146" s="161">
        <f t="shared" si="171"/>
        <v>0</v>
      </c>
      <c r="BD146" s="161">
        <f t="shared" si="171"/>
        <v>0</v>
      </c>
      <c r="BE146" s="195"/>
      <c r="BF146" s="162">
        <f>SUM(E146:H146)</f>
        <v>0</v>
      </c>
      <c r="BG146" s="157">
        <f>SUM(I146:L146)</f>
        <v>0</v>
      </c>
      <c r="BH146" s="157">
        <f>SUM(M146:Q146)</f>
        <v>0</v>
      </c>
      <c r="BI146" s="157">
        <f>SUM(R146:U146)</f>
        <v>0</v>
      </c>
      <c r="BJ146" s="157">
        <f>SUM(V146:Y146)</f>
        <v>0</v>
      </c>
      <c r="BK146" s="157">
        <f>SUM(Z146:AD146)</f>
        <v>0</v>
      </c>
      <c r="BL146" s="157">
        <f>SUM(AE146:AH146)</f>
        <v>0</v>
      </c>
      <c r="BM146" s="157">
        <f>SUM(AI146:AL146)</f>
        <v>0</v>
      </c>
      <c r="BN146" s="157">
        <f>SUM(AM146:AQ146)</f>
        <v>0</v>
      </c>
      <c r="BO146" s="157">
        <f>SUM(AR146:AU146)</f>
        <v>0</v>
      </c>
      <c r="BP146" s="157">
        <f>SUM(AV146:AY146)</f>
        <v>0</v>
      </c>
      <c r="BQ146" s="157">
        <f>SUM(AZ146:BD146)</f>
        <v>0</v>
      </c>
      <c r="BR146" s="157">
        <f>SUM(BF146:BQ146)</f>
        <v>0</v>
      </c>
      <c r="BS146" s="157">
        <f>SUM(BF146:BH146)</f>
        <v>0</v>
      </c>
      <c r="BT146" s="157">
        <f>SUM(BI146:BK146)</f>
        <v>0</v>
      </c>
      <c r="BU146" s="157">
        <f>SUM(BL146:BN146)</f>
        <v>0</v>
      </c>
      <c r="BV146" s="157">
        <f>SUM(BO146:BQ146)</f>
        <v>0</v>
      </c>
      <c r="BW146" s="157">
        <f>SUM(BF146:BK146)</f>
        <v>0</v>
      </c>
      <c r="BX146" s="157">
        <f>SUM(BL146:BQ146)</f>
        <v>0</v>
      </c>
      <c r="BY146" s="157">
        <f>IF(Info!$O$3="Q1",$BS146,IF(Info!$O$3="Q2",$BS146+$BT146,IF(Info!$O$3="Q3",$BS146+$BT146+$BU146,$BR146)))</f>
        <v>0</v>
      </c>
      <c r="BZ146" s="157">
        <f>IF(Info!$O$3="Q1",$BS146,IF(Info!$O$3="Q2",$BT146,IF(Info!$O$3="Q3",$BU146,$BV146)))</f>
        <v>0</v>
      </c>
      <c r="CA146" s="197"/>
    </row>
    <row r="147" spans="1:79" x14ac:dyDescent="0.3">
      <c r="A147" s="193"/>
      <c r="B147" s="197"/>
      <c r="C147" s="194"/>
      <c r="D147" s="205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</row>
    <row r="148" spans="1:79" x14ac:dyDescent="0.3">
      <c r="A148" s="193"/>
      <c r="B148" s="207" t="s">
        <v>385</v>
      </c>
      <c r="C148" s="194"/>
      <c r="D148" s="209">
        <f>SUM(E148:BD148)</f>
        <v>0</v>
      </c>
      <c r="E148" s="210">
        <f t="shared" ref="E148:AJ148" si="172">E136-E146</f>
        <v>0</v>
      </c>
      <c r="F148" s="210">
        <f t="shared" si="172"/>
        <v>0</v>
      </c>
      <c r="G148" s="210">
        <f t="shared" si="172"/>
        <v>0</v>
      </c>
      <c r="H148" s="210">
        <f t="shared" si="172"/>
        <v>0</v>
      </c>
      <c r="I148" s="210">
        <f t="shared" si="172"/>
        <v>0</v>
      </c>
      <c r="J148" s="210">
        <f t="shared" si="172"/>
        <v>0</v>
      </c>
      <c r="K148" s="210">
        <f t="shared" si="172"/>
        <v>0</v>
      </c>
      <c r="L148" s="210">
        <f t="shared" si="172"/>
        <v>0</v>
      </c>
      <c r="M148" s="210">
        <f t="shared" si="172"/>
        <v>0</v>
      </c>
      <c r="N148" s="210">
        <f t="shared" si="172"/>
        <v>0</v>
      </c>
      <c r="O148" s="210">
        <f t="shared" si="172"/>
        <v>0</v>
      </c>
      <c r="P148" s="210">
        <f t="shared" si="172"/>
        <v>0</v>
      </c>
      <c r="Q148" s="210">
        <f t="shared" si="172"/>
        <v>0</v>
      </c>
      <c r="R148" s="210">
        <f t="shared" si="172"/>
        <v>0</v>
      </c>
      <c r="S148" s="210">
        <f t="shared" si="172"/>
        <v>0</v>
      </c>
      <c r="T148" s="210">
        <f t="shared" si="172"/>
        <v>0</v>
      </c>
      <c r="U148" s="210">
        <f t="shared" si="172"/>
        <v>0</v>
      </c>
      <c r="V148" s="210">
        <f t="shared" si="172"/>
        <v>0</v>
      </c>
      <c r="W148" s="210">
        <f t="shared" si="172"/>
        <v>0</v>
      </c>
      <c r="X148" s="210">
        <f t="shared" si="172"/>
        <v>0</v>
      </c>
      <c r="Y148" s="210">
        <f t="shared" si="172"/>
        <v>0</v>
      </c>
      <c r="Z148" s="210">
        <f t="shared" si="172"/>
        <v>0</v>
      </c>
      <c r="AA148" s="210">
        <f t="shared" si="172"/>
        <v>0</v>
      </c>
      <c r="AB148" s="210">
        <f t="shared" si="172"/>
        <v>0</v>
      </c>
      <c r="AC148" s="210">
        <f t="shared" si="172"/>
        <v>0</v>
      </c>
      <c r="AD148" s="210">
        <f t="shared" si="172"/>
        <v>0</v>
      </c>
      <c r="AE148" s="210">
        <f t="shared" si="172"/>
        <v>0</v>
      </c>
      <c r="AF148" s="210">
        <f t="shared" si="172"/>
        <v>0</v>
      </c>
      <c r="AG148" s="210">
        <f t="shared" si="172"/>
        <v>0</v>
      </c>
      <c r="AH148" s="210">
        <f t="shared" si="172"/>
        <v>0</v>
      </c>
      <c r="AI148" s="210">
        <f t="shared" si="172"/>
        <v>0</v>
      </c>
      <c r="AJ148" s="210">
        <f t="shared" si="172"/>
        <v>0</v>
      </c>
      <c r="AK148" s="210">
        <f t="shared" ref="AK148:BD148" si="173">AK136-AK146</f>
        <v>0</v>
      </c>
      <c r="AL148" s="210">
        <f t="shared" si="173"/>
        <v>0</v>
      </c>
      <c r="AM148" s="210">
        <f t="shared" si="173"/>
        <v>0</v>
      </c>
      <c r="AN148" s="210">
        <f t="shared" si="173"/>
        <v>0</v>
      </c>
      <c r="AO148" s="210">
        <f t="shared" si="173"/>
        <v>0</v>
      </c>
      <c r="AP148" s="210">
        <f t="shared" si="173"/>
        <v>0</v>
      </c>
      <c r="AQ148" s="210">
        <f t="shared" si="173"/>
        <v>0</v>
      </c>
      <c r="AR148" s="210">
        <f t="shared" si="173"/>
        <v>0</v>
      </c>
      <c r="AS148" s="210">
        <f t="shared" si="173"/>
        <v>0</v>
      </c>
      <c r="AT148" s="210">
        <f t="shared" si="173"/>
        <v>0</v>
      </c>
      <c r="AU148" s="210">
        <f t="shared" si="173"/>
        <v>0</v>
      </c>
      <c r="AV148" s="210">
        <f t="shared" si="173"/>
        <v>0</v>
      </c>
      <c r="AW148" s="210">
        <f t="shared" si="173"/>
        <v>0</v>
      </c>
      <c r="AX148" s="210">
        <f t="shared" si="173"/>
        <v>0</v>
      </c>
      <c r="AY148" s="210">
        <f t="shared" si="173"/>
        <v>0</v>
      </c>
      <c r="AZ148" s="210">
        <f t="shared" si="173"/>
        <v>0</v>
      </c>
      <c r="BA148" s="210">
        <f t="shared" si="173"/>
        <v>0</v>
      </c>
      <c r="BB148" s="210">
        <f t="shared" si="173"/>
        <v>0</v>
      </c>
      <c r="BC148" s="210">
        <f t="shared" si="173"/>
        <v>0</v>
      </c>
      <c r="BD148" s="210">
        <f t="shared" si="173"/>
        <v>0</v>
      </c>
      <c r="BE148" s="195"/>
      <c r="BF148" s="162">
        <f>SUM(E148:H148)</f>
        <v>0</v>
      </c>
      <c r="BG148" s="157">
        <f>SUM(I148:L148)</f>
        <v>0</v>
      </c>
      <c r="BH148" s="157">
        <f>SUM(M148:Q148)</f>
        <v>0</v>
      </c>
      <c r="BI148" s="157">
        <f>SUM(R148:U148)</f>
        <v>0</v>
      </c>
      <c r="BJ148" s="157">
        <f>SUM(V148:Y148)</f>
        <v>0</v>
      </c>
      <c r="BK148" s="157">
        <f>SUM(Z148:AD148)</f>
        <v>0</v>
      </c>
      <c r="BL148" s="157">
        <f>SUM(AE148:AH148)</f>
        <v>0</v>
      </c>
      <c r="BM148" s="157">
        <f>SUM(AI148:AL148)</f>
        <v>0</v>
      </c>
      <c r="BN148" s="157">
        <f>SUM(AM148:AQ148)</f>
        <v>0</v>
      </c>
      <c r="BO148" s="157">
        <f>SUM(AR148:AU148)</f>
        <v>0</v>
      </c>
      <c r="BP148" s="157">
        <f>SUM(AV148:AY148)</f>
        <v>0</v>
      </c>
      <c r="BQ148" s="157">
        <f>SUM(AZ148:BD148)</f>
        <v>0</v>
      </c>
      <c r="BR148" s="157">
        <f>SUM(BF148:BQ148)</f>
        <v>0</v>
      </c>
      <c r="BS148" s="157">
        <f>SUM(BF148:BH148)</f>
        <v>0</v>
      </c>
      <c r="BT148" s="157">
        <f>SUM(BI148:BK148)</f>
        <v>0</v>
      </c>
      <c r="BU148" s="157">
        <f>SUM(BL148:BN148)</f>
        <v>0</v>
      </c>
      <c r="BV148" s="157">
        <f>SUM(BO148:BQ148)</f>
        <v>0</v>
      </c>
      <c r="BW148" s="157">
        <f>SUM(BF148:BK148)</f>
        <v>0</v>
      </c>
      <c r="BX148" s="157">
        <f>SUM(BL148:BQ148)</f>
        <v>0</v>
      </c>
      <c r="BY148" s="157">
        <f>IF(Info!$O$3="Q1",$BS148,IF(Info!$O$3="Q2",$BS148+$BT148,IF(Info!$O$3="Q3",$BS148+$BT148+$BU148,$BR148)))</f>
        <v>0</v>
      </c>
      <c r="BZ148" s="157">
        <f>IF(Info!$O$3="Q1",$BS148,IF(Info!$O$3="Q2",$BT148,IF(Info!$O$3="Q3",$BU148,$BV148)))</f>
        <v>0</v>
      </c>
      <c r="CA148" s="197"/>
    </row>
    <row r="149" spans="1:79" x14ac:dyDescent="0.3">
      <c r="A149" s="216"/>
      <c r="B149" s="217"/>
      <c r="C149" s="218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19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</row>
    <row r="150" spans="1:79" ht="21" customHeight="1" x14ac:dyDescent="0.4">
      <c r="A150" s="219"/>
      <c r="B150" s="220" t="s">
        <v>386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5"/>
      <c r="BN150" s="225"/>
      <c r="BO150" s="225"/>
      <c r="BP150" s="225"/>
      <c r="BQ150" s="225"/>
      <c r="BR150" s="225"/>
      <c r="BS150" s="225"/>
      <c r="BT150" s="225"/>
      <c r="BU150" s="225"/>
      <c r="BV150" s="225"/>
      <c r="BW150" s="225"/>
      <c r="BX150" s="225"/>
      <c r="BY150" s="225"/>
      <c r="BZ150" s="225"/>
      <c r="CA150" s="225"/>
    </row>
    <row r="151" spans="1:79" ht="6.6" customHeight="1" x14ac:dyDescent="0.3">
      <c r="A151" s="223"/>
      <c r="B151" s="224"/>
      <c r="C151" s="225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25"/>
      <c r="BZ151" s="225"/>
      <c r="CA151" s="225"/>
    </row>
    <row r="152" spans="1:79" x14ac:dyDescent="0.3">
      <c r="A152" s="223"/>
      <c r="B152" s="160" t="s">
        <v>387</v>
      </c>
      <c r="C152" s="225"/>
      <c r="D152" s="227">
        <f t="shared" ref="D152:AI152" si="174">IF(D73=0,0,D136/D74)</f>
        <v>0</v>
      </c>
      <c r="E152" s="228">
        <f t="shared" si="174"/>
        <v>0</v>
      </c>
      <c r="F152" s="228">
        <f t="shared" si="174"/>
        <v>0</v>
      </c>
      <c r="G152" s="228">
        <f t="shared" si="174"/>
        <v>0</v>
      </c>
      <c r="H152" s="228">
        <f t="shared" si="174"/>
        <v>0</v>
      </c>
      <c r="I152" s="228">
        <f t="shared" si="174"/>
        <v>0</v>
      </c>
      <c r="J152" s="228">
        <f t="shared" si="174"/>
        <v>0</v>
      </c>
      <c r="K152" s="228">
        <f t="shared" si="174"/>
        <v>0</v>
      </c>
      <c r="L152" s="228">
        <f t="shared" si="174"/>
        <v>0</v>
      </c>
      <c r="M152" s="228">
        <f t="shared" si="174"/>
        <v>0</v>
      </c>
      <c r="N152" s="228">
        <f t="shared" si="174"/>
        <v>0</v>
      </c>
      <c r="O152" s="228">
        <f t="shared" si="174"/>
        <v>0</v>
      </c>
      <c r="P152" s="228">
        <f t="shared" si="174"/>
        <v>0</v>
      </c>
      <c r="Q152" s="228">
        <f t="shared" si="174"/>
        <v>0</v>
      </c>
      <c r="R152" s="228">
        <f t="shared" si="174"/>
        <v>0</v>
      </c>
      <c r="S152" s="228">
        <f t="shared" si="174"/>
        <v>0</v>
      </c>
      <c r="T152" s="228">
        <f t="shared" si="174"/>
        <v>0</v>
      </c>
      <c r="U152" s="228">
        <f t="shared" si="174"/>
        <v>0</v>
      </c>
      <c r="V152" s="228">
        <f t="shared" si="174"/>
        <v>0</v>
      </c>
      <c r="W152" s="228">
        <f t="shared" si="174"/>
        <v>0</v>
      </c>
      <c r="X152" s="228">
        <f t="shared" si="174"/>
        <v>0</v>
      </c>
      <c r="Y152" s="228">
        <f t="shared" si="174"/>
        <v>0</v>
      </c>
      <c r="Z152" s="228">
        <f t="shared" si="174"/>
        <v>0</v>
      </c>
      <c r="AA152" s="228">
        <f t="shared" si="174"/>
        <v>0</v>
      </c>
      <c r="AB152" s="228">
        <f t="shared" si="174"/>
        <v>0</v>
      </c>
      <c r="AC152" s="228">
        <f t="shared" si="174"/>
        <v>0</v>
      </c>
      <c r="AD152" s="228">
        <f t="shared" si="174"/>
        <v>0</v>
      </c>
      <c r="AE152" s="228">
        <f t="shared" si="174"/>
        <v>0</v>
      </c>
      <c r="AF152" s="228">
        <f t="shared" si="174"/>
        <v>0</v>
      </c>
      <c r="AG152" s="228">
        <f t="shared" si="174"/>
        <v>0</v>
      </c>
      <c r="AH152" s="228">
        <f t="shared" si="174"/>
        <v>0</v>
      </c>
      <c r="AI152" s="228">
        <f t="shared" si="174"/>
        <v>0</v>
      </c>
      <c r="AJ152" s="228">
        <f t="shared" ref="AJ152:BD152" si="175">IF(AJ73=0,0,AJ136/AJ74)</f>
        <v>0</v>
      </c>
      <c r="AK152" s="228">
        <f t="shared" si="175"/>
        <v>0</v>
      </c>
      <c r="AL152" s="228">
        <f t="shared" si="175"/>
        <v>0</v>
      </c>
      <c r="AM152" s="228">
        <f t="shared" si="175"/>
        <v>0</v>
      </c>
      <c r="AN152" s="228">
        <f t="shared" si="175"/>
        <v>0</v>
      </c>
      <c r="AO152" s="228">
        <f t="shared" si="175"/>
        <v>0</v>
      </c>
      <c r="AP152" s="228">
        <f t="shared" si="175"/>
        <v>0</v>
      </c>
      <c r="AQ152" s="228">
        <f t="shared" si="175"/>
        <v>0</v>
      </c>
      <c r="AR152" s="228">
        <f t="shared" si="175"/>
        <v>0</v>
      </c>
      <c r="AS152" s="228">
        <f t="shared" si="175"/>
        <v>0</v>
      </c>
      <c r="AT152" s="228">
        <f t="shared" si="175"/>
        <v>0</v>
      </c>
      <c r="AU152" s="228">
        <f t="shared" si="175"/>
        <v>0</v>
      </c>
      <c r="AV152" s="228">
        <f t="shared" si="175"/>
        <v>0</v>
      </c>
      <c r="AW152" s="228">
        <f t="shared" si="175"/>
        <v>0</v>
      </c>
      <c r="AX152" s="228">
        <f t="shared" si="175"/>
        <v>0</v>
      </c>
      <c r="AY152" s="228">
        <f t="shared" si="175"/>
        <v>0</v>
      </c>
      <c r="AZ152" s="228">
        <f t="shared" si="175"/>
        <v>0</v>
      </c>
      <c r="BA152" s="228">
        <f t="shared" si="175"/>
        <v>0</v>
      </c>
      <c r="BB152" s="228">
        <f t="shared" si="175"/>
        <v>0</v>
      </c>
      <c r="BC152" s="228">
        <f t="shared" si="175"/>
        <v>0</v>
      </c>
      <c r="BD152" s="228">
        <f t="shared" si="175"/>
        <v>0</v>
      </c>
      <c r="BE152" s="226"/>
      <c r="BF152" s="229">
        <f t="shared" ref="BF152:BZ152" si="176">IF(BF73=0,0,BF136/BF74)</f>
        <v>0</v>
      </c>
      <c r="BG152" s="228">
        <f t="shared" si="176"/>
        <v>0</v>
      </c>
      <c r="BH152" s="228">
        <f t="shared" si="176"/>
        <v>0</v>
      </c>
      <c r="BI152" s="228">
        <f t="shared" si="176"/>
        <v>0</v>
      </c>
      <c r="BJ152" s="228">
        <f t="shared" si="176"/>
        <v>0</v>
      </c>
      <c r="BK152" s="228">
        <f t="shared" si="176"/>
        <v>0</v>
      </c>
      <c r="BL152" s="228">
        <f t="shared" si="176"/>
        <v>0</v>
      </c>
      <c r="BM152" s="228">
        <f t="shared" si="176"/>
        <v>0</v>
      </c>
      <c r="BN152" s="228">
        <f t="shared" si="176"/>
        <v>0</v>
      </c>
      <c r="BO152" s="228">
        <f t="shared" si="176"/>
        <v>0</v>
      </c>
      <c r="BP152" s="228">
        <f t="shared" si="176"/>
        <v>0</v>
      </c>
      <c r="BQ152" s="228">
        <f t="shared" si="176"/>
        <v>0</v>
      </c>
      <c r="BR152" s="228">
        <f t="shared" si="176"/>
        <v>0</v>
      </c>
      <c r="BS152" s="228">
        <f t="shared" si="176"/>
        <v>0</v>
      </c>
      <c r="BT152" s="228">
        <f t="shared" si="176"/>
        <v>0</v>
      </c>
      <c r="BU152" s="228">
        <f t="shared" si="176"/>
        <v>0</v>
      </c>
      <c r="BV152" s="228">
        <f t="shared" si="176"/>
        <v>0</v>
      </c>
      <c r="BW152" s="228">
        <f t="shared" si="176"/>
        <v>0</v>
      </c>
      <c r="BX152" s="228">
        <f t="shared" si="176"/>
        <v>0</v>
      </c>
      <c r="BY152" s="228">
        <f t="shared" si="176"/>
        <v>0</v>
      </c>
      <c r="BZ152" s="228">
        <f t="shared" si="176"/>
        <v>0</v>
      </c>
      <c r="CA152" s="225"/>
    </row>
    <row r="153" spans="1:79" x14ac:dyDescent="0.3">
      <c r="A153" s="223"/>
      <c r="B153" s="160" t="s">
        <v>388</v>
      </c>
      <c r="C153" s="225"/>
      <c r="D153" s="230"/>
      <c r="E153" s="228">
        <f t="shared" ref="E153:AJ153" si="177">IF(E73=0,0,E137/E78)</f>
        <v>0</v>
      </c>
      <c r="F153" s="228">
        <f t="shared" si="177"/>
        <v>0</v>
      </c>
      <c r="G153" s="228">
        <f t="shared" si="177"/>
        <v>0</v>
      </c>
      <c r="H153" s="228">
        <f t="shared" si="177"/>
        <v>0</v>
      </c>
      <c r="I153" s="228">
        <f t="shared" si="177"/>
        <v>0</v>
      </c>
      <c r="J153" s="228">
        <f t="shared" si="177"/>
        <v>0</v>
      </c>
      <c r="K153" s="228">
        <f t="shared" si="177"/>
        <v>0</v>
      </c>
      <c r="L153" s="228">
        <f t="shared" si="177"/>
        <v>0</v>
      </c>
      <c r="M153" s="228">
        <f t="shared" si="177"/>
        <v>0</v>
      </c>
      <c r="N153" s="228">
        <f t="shared" si="177"/>
        <v>0</v>
      </c>
      <c r="O153" s="228">
        <f t="shared" si="177"/>
        <v>0</v>
      </c>
      <c r="P153" s="228">
        <f t="shared" si="177"/>
        <v>0</v>
      </c>
      <c r="Q153" s="228">
        <f t="shared" si="177"/>
        <v>0</v>
      </c>
      <c r="R153" s="228">
        <f t="shared" si="177"/>
        <v>0</v>
      </c>
      <c r="S153" s="228">
        <f t="shared" si="177"/>
        <v>0</v>
      </c>
      <c r="T153" s="228">
        <f t="shared" si="177"/>
        <v>0</v>
      </c>
      <c r="U153" s="228">
        <f t="shared" si="177"/>
        <v>0</v>
      </c>
      <c r="V153" s="228">
        <f t="shared" si="177"/>
        <v>0</v>
      </c>
      <c r="W153" s="228">
        <f t="shared" si="177"/>
        <v>0</v>
      </c>
      <c r="X153" s="228">
        <f t="shared" si="177"/>
        <v>0</v>
      </c>
      <c r="Y153" s="228">
        <f t="shared" si="177"/>
        <v>0</v>
      </c>
      <c r="Z153" s="228">
        <f t="shared" si="177"/>
        <v>0</v>
      </c>
      <c r="AA153" s="228">
        <f t="shared" si="177"/>
        <v>0</v>
      </c>
      <c r="AB153" s="228">
        <f t="shared" si="177"/>
        <v>0</v>
      </c>
      <c r="AC153" s="228">
        <f t="shared" si="177"/>
        <v>0</v>
      </c>
      <c r="AD153" s="228">
        <f t="shared" si="177"/>
        <v>0</v>
      </c>
      <c r="AE153" s="228">
        <f t="shared" si="177"/>
        <v>0</v>
      </c>
      <c r="AF153" s="228">
        <f t="shared" si="177"/>
        <v>0</v>
      </c>
      <c r="AG153" s="228">
        <f t="shared" si="177"/>
        <v>0</v>
      </c>
      <c r="AH153" s="228">
        <f t="shared" si="177"/>
        <v>0</v>
      </c>
      <c r="AI153" s="228">
        <f t="shared" si="177"/>
        <v>0</v>
      </c>
      <c r="AJ153" s="228">
        <f t="shared" si="177"/>
        <v>0</v>
      </c>
      <c r="AK153" s="228">
        <f t="shared" ref="AK153:BD153" si="178">IF(AK73=0,0,AK137/AK78)</f>
        <v>0</v>
      </c>
      <c r="AL153" s="228">
        <f t="shared" si="178"/>
        <v>0</v>
      </c>
      <c r="AM153" s="228">
        <f t="shared" si="178"/>
        <v>0</v>
      </c>
      <c r="AN153" s="228">
        <f t="shared" si="178"/>
        <v>0</v>
      </c>
      <c r="AO153" s="228">
        <f t="shared" si="178"/>
        <v>0</v>
      </c>
      <c r="AP153" s="228">
        <f t="shared" si="178"/>
        <v>0</v>
      </c>
      <c r="AQ153" s="228">
        <f t="shared" si="178"/>
        <v>0</v>
      </c>
      <c r="AR153" s="228">
        <f t="shared" si="178"/>
        <v>0</v>
      </c>
      <c r="AS153" s="228">
        <f t="shared" si="178"/>
        <v>0</v>
      </c>
      <c r="AT153" s="228">
        <f t="shared" si="178"/>
        <v>0</v>
      </c>
      <c r="AU153" s="228">
        <f t="shared" si="178"/>
        <v>0</v>
      </c>
      <c r="AV153" s="228">
        <f t="shared" si="178"/>
        <v>0</v>
      </c>
      <c r="AW153" s="228">
        <f t="shared" si="178"/>
        <v>0</v>
      </c>
      <c r="AX153" s="228">
        <f t="shared" si="178"/>
        <v>0</v>
      </c>
      <c r="AY153" s="228">
        <f t="shared" si="178"/>
        <v>0</v>
      </c>
      <c r="AZ153" s="228">
        <f t="shared" si="178"/>
        <v>0</v>
      </c>
      <c r="BA153" s="228">
        <f t="shared" si="178"/>
        <v>0</v>
      </c>
      <c r="BB153" s="228">
        <f t="shared" si="178"/>
        <v>0</v>
      </c>
      <c r="BC153" s="228">
        <f t="shared" si="178"/>
        <v>0</v>
      </c>
      <c r="BD153" s="228">
        <f t="shared" si="178"/>
        <v>0</v>
      </c>
      <c r="BE153" s="226"/>
      <c r="BF153" s="229">
        <f t="shared" ref="BF153:BZ153" si="179">IF(BF73=0,0,BF137/BF78)</f>
        <v>0</v>
      </c>
      <c r="BG153" s="228">
        <f t="shared" si="179"/>
        <v>0</v>
      </c>
      <c r="BH153" s="228">
        <f t="shared" si="179"/>
        <v>0</v>
      </c>
      <c r="BI153" s="228">
        <f t="shared" si="179"/>
        <v>0</v>
      </c>
      <c r="BJ153" s="228">
        <f t="shared" si="179"/>
        <v>0</v>
      </c>
      <c r="BK153" s="228">
        <f t="shared" si="179"/>
        <v>0</v>
      </c>
      <c r="BL153" s="228">
        <f t="shared" si="179"/>
        <v>0</v>
      </c>
      <c r="BM153" s="228">
        <f t="shared" si="179"/>
        <v>0</v>
      </c>
      <c r="BN153" s="228">
        <f t="shared" si="179"/>
        <v>0</v>
      </c>
      <c r="BO153" s="228">
        <f t="shared" si="179"/>
        <v>0</v>
      </c>
      <c r="BP153" s="228">
        <f t="shared" si="179"/>
        <v>0</v>
      </c>
      <c r="BQ153" s="228">
        <f t="shared" si="179"/>
        <v>0</v>
      </c>
      <c r="BR153" s="228">
        <f t="shared" si="179"/>
        <v>0</v>
      </c>
      <c r="BS153" s="228">
        <f t="shared" si="179"/>
        <v>0</v>
      </c>
      <c r="BT153" s="228">
        <f t="shared" si="179"/>
        <v>0</v>
      </c>
      <c r="BU153" s="228">
        <f t="shared" si="179"/>
        <v>0</v>
      </c>
      <c r="BV153" s="228">
        <f t="shared" si="179"/>
        <v>0</v>
      </c>
      <c r="BW153" s="228">
        <f t="shared" si="179"/>
        <v>0</v>
      </c>
      <c r="BX153" s="228">
        <f t="shared" si="179"/>
        <v>0</v>
      </c>
      <c r="BY153" s="228">
        <f t="shared" si="179"/>
        <v>0</v>
      </c>
      <c r="BZ153" s="228">
        <f t="shared" si="179"/>
        <v>0</v>
      </c>
      <c r="CA153" s="225"/>
    </row>
    <row r="154" spans="1:79" ht="9" customHeight="1" x14ac:dyDescent="0.3">
      <c r="A154" s="223"/>
      <c r="B154" s="224"/>
      <c r="C154" s="225"/>
      <c r="D154" s="231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25"/>
      <c r="BZ154" s="225"/>
      <c r="CA154" s="225"/>
    </row>
    <row r="155" spans="1:79" ht="18" customHeight="1" x14ac:dyDescent="0.35">
      <c r="A155" s="223"/>
      <c r="B155" s="232" t="s">
        <v>389</v>
      </c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5"/>
      <c r="BN155" s="225"/>
      <c r="BO155" s="225"/>
      <c r="BP155" s="225"/>
      <c r="BQ155" s="225"/>
      <c r="BR155" s="225"/>
      <c r="BS155" s="225"/>
      <c r="BT155" s="225"/>
      <c r="BU155" s="225"/>
      <c r="BV155" s="225"/>
      <c r="BW155" s="225"/>
      <c r="BX155" s="225"/>
      <c r="BY155" s="225"/>
      <c r="BZ155" s="225"/>
      <c r="CA155" s="225"/>
    </row>
    <row r="156" spans="1:79" ht="15.6" customHeight="1" x14ac:dyDescent="0.3">
      <c r="A156" s="223">
        <v>1</v>
      </c>
      <c r="B156" s="235" t="s">
        <v>346</v>
      </c>
      <c r="C156" s="225"/>
      <c r="D156" s="236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25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25"/>
    </row>
    <row r="157" spans="1:79" x14ac:dyDescent="0.3">
      <c r="A157" s="223"/>
      <c r="B157" s="78" t="s">
        <v>37</v>
      </c>
      <c r="C157" s="225"/>
      <c r="D157" s="227">
        <f t="shared" ref="D157:AI157" si="180">(IF(D$73=0,0,D82/D$74))</f>
        <v>0</v>
      </c>
      <c r="E157" s="228">
        <f t="shared" si="180"/>
        <v>0</v>
      </c>
      <c r="F157" s="228">
        <f t="shared" si="180"/>
        <v>0</v>
      </c>
      <c r="G157" s="228">
        <f t="shared" si="180"/>
        <v>0</v>
      </c>
      <c r="H157" s="228">
        <f t="shared" si="180"/>
        <v>0</v>
      </c>
      <c r="I157" s="228">
        <f t="shared" si="180"/>
        <v>0</v>
      </c>
      <c r="J157" s="228">
        <f t="shared" si="180"/>
        <v>0</v>
      </c>
      <c r="K157" s="228">
        <f t="shared" si="180"/>
        <v>0</v>
      </c>
      <c r="L157" s="228">
        <f t="shared" si="180"/>
        <v>0</v>
      </c>
      <c r="M157" s="228">
        <f t="shared" si="180"/>
        <v>0</v>
      </c>
      <c r="N157" s="228">
        <f t="shared" si="180"/>
        <v>0</v>
      </c>
      <c r="O157" s="228">
        <f t="shared" si="180"/>
        <v>0</v>
      </c>
      <c r="P157" s="228">
        <f t="shared" si="180"/>
        <v>0</v>
      </c>
      <c r="Q157" s="228">
        <f t="shared" si="180"/>
        <v>0</v>
      </c>
      <c r="R157" s="228">
        <f t="shared" si="180"/>
        <v>0</v>
      </c>
      <c r="S157" s="228">
        <f t="shared" si="180"/>
        <v>0</v>
      </c>
      <c r="T157" s="228">
        <f t="shared" si="180"/>
        <v>0</v>
      </c>
      <c r="U157" s="228">
        <f t="shared" si="180"/>
        <v>0</v>
      </c>
      <c r="V157" s="228">
        <f t="shared" si="180"/>
        <v>0</v>
      </c>
      <c r="W157" s="228">
        <f t="shared" si="180"/>
        <v>0</v>
      </c>
      <c r="X157" s="228">
        <f t="shared" si="180"/>
        <v>0</v>
      </c>
      <c r="Y157" s="228">
        <f t="shared" si="180"/>
        <v>0</v>
      </c>
      <c r="Z157" s="228">
        <f t="shared" si="180"/>
        <v>0</v>
      </c>
      <c r="AA157" s="228">
        <f t="shared" si="180"/>
        <v>0</v>
      </c>
      <c r="AB157" s="228">
        <f t="shared" si="180"/>
        <v>0</v>
      </c>
      <c r="AC157" s="228">
        <f t="shared" si="180"/>
        <v>0</v>
      </c>
      <c r="AD157" s="228">
        <f t="shared" si="180"/>
        <v>0</v>
      </c>
      <c r="AE157" s="228">
        <f t="shared" si="180"/>
        <v>0</v>
      </c>
      <c r="AF157" s="228">
        <f t="shared" si="180"/>
        <v>0</v>
      </c>
      <c r="AG157" s="228">
        <f t="shared" si="180"/>
        <v>0</v>
      </c>
      <c r="AH157" s="228">
        <f t="shared" si="180"/>
        <v>0</v>
      </c>
      <c r="AI157" s="228">
        <f t="shared" si="180"/>
        <v>0</v>
      </c>
      <c r="AJ157" s="228">
        <f t="shared" ref="AJ157:BD157" si="181">(IF(AJ$73=0,0,AJ82/AJ$74))</f>
        <v>0</v>
      </c>
      <c r="AK157" s="228">
        <f t="shared" si="181"/>
        <v>0</v>
      </c>
      <c r="AL157" s="228">
        <f t="shared" si="181"/>
        <v>0</v>
      </c>
      <c r="AM157" s="228">
        <f t="shared" si="181"/>
        <v>0</v>
      </c>
      <c r="AN157" s="228">
        <f t="shared" si="181"/>
        <v>0</v>
      </c>
      <c r="AO157" s="228">
        <f t="shared" si="181"/>
        <v>0</v>
      </c>
      <c r="AP157" s="228">
        <f t="shared" si="181"/>
        <v>0</v>
      </c>
      <c r="AQ157" s="228">
        <f t="shared" si="181"/>
        <v>0</v>
      </c>
      <c r="AR157" s="228">
        <f t="shared" si="181"/>
        <v>0</v>
      </c>
      <c r="AS157" s="228">
        <f t="shared" si="181"/>
        <v>0</v>
      </c>
      <c r="AT157" s="228">
        <f t="shared" si="181"/>
        <v>0</v>
      </c>
      <c r="AU157" s="228">
        <f t="shared" si="181"/>
        <v>0</v>
      </c>
      <c r="AV157" s="228">
        <f t="shared" si="181"/>
        <v>0</v>
      </c>
      <c r="AW157" s="228">
        <f t="shared" si="181"/>
        <v>0</v>
      </c>
      <c r="AX157" s="228">
        <f t="shared" si="181"/>
        <v>0</v>
      </c>
      <c r="AY157" s="228">
        <f t="shared" si="181"/>
        <v>0</v>
      </c>
      <c r="AZ157" s="228">
        <f t="shared" si="181"/>
        <v>0</v>
      </c>
      <c r="BA157" s="228">
        <f t="shared" si="181"/>
        <v>0</v>
      </c>
      <c r="BB157" s="228">
        <f t="shared" si="181"/>
        <v>0</v>
      </c>
      <c r="BC157" s="228">
        <f t="shared" si="181"/>
        <v>0</v>
      </c>
      <c r="BD157" s="228">
        <f t="shared" si="181"/>
        <v>0</v>
      </c>
      <c r="BE157" s="225"/>
      <c r="BF157" s="228">
        <f t="shared" ref="BF157:BZ157" si="182">(IF(BF$73=0,0,BF82/BF$74))</f>
        <v>0</v>
      </c>
      <c r="BG157" s="47">
        <f t="shared" si="182"/>
        <v>0</v>
      </c>
      <c r="BH157" s="47">
        <f t="shared" si="182"/>
        <v>0</v>
      </c>
      <c r="BI157" s="47">
        <f t="shared" si="182"/>
        <v>0</v>
      </c>
      <c r="BJ157" s="47">
        <f t="shared" si="182"/>
        <v>0</v>
      </c>
      <c r="BK157" s="47">
        <f t="shared" si="182"/>
        <v>0</v>
      </c>
      <c r="BL157" s="47">
        <f t="shared" si="182"/>
        <v>0</v>
      </c>
      <c r="BM157" s="47">
        <f t="shared" si="182"/>
        <v>0</v>
      </c>
      <c r="BN157" s="47">
        <f t="shared" si="182"/>
        <v>0</v>
      </c>
      <c r="BO157" s="47">
        <f t="shared" si="182"/>
        <v>0</v>
      </c>
      <c r="BP157" s="47">
        <f t="shared" si="182"/>
        <v>0</v>
      </c>
      <c r="BQ157" s="47">
        <f t="shared" si="182"/>
        <v>0</v>
      </c>
      <c r="BR157" s="47">
        <f t="shared" si="182"/>
        <v>0</v>
      </c>
      <c r="BS157" s="47">
        <f t="shared" si="182"/>
        <v>0</v>
      </c>
      <c r="BT157" s="47">
        <f t="shared" si="182"/>
        <v>0</v>
      </c>
      <c r="BU157" s="47">
        <f t="shared" si="182"/>
        <v>0</v>
      </c>
      <c r="BV157" s="47">
        <f t="shared" si="182"/>
        <v>0</v>
      </c>
      <c r="BW157" s="47">
        <f t="shared" si="182"/>
        <v>0</v>
      </c>
      <c r="BX157" s="47">
        <f t="shared" si="182"/>
        <v>0</v>
      </c>
      <c r="BY157" s="47">
        <f t="shared" si="182"/>
        <v>0</v>
      </c>
      <c r="BZ157" s="47">
        <f t="shared" si="182"/>
        <v>0</v>
      </c>
      <c r="CA157" s="225"/>
    </row>
    <row r="158" spans="1:79" x14ac:dyDescent="0.3">
      <c r="A158" s="223"/>
      <c r="B158" s="78" t="s">
        <v>39</v>
      </c>
      <c r="C158" s="225"/>
      <c r="D158" s="227">
        <f t="shared" ref="D158:AI158" si="183">(IF(D$73=0,0,D83/D$74))</f>
        <v>0</v>
      </c>
      <c r="E158" s="228">
        <f t="shared" si="183"/>
        <v>0</v>
      </c>
      <c r="F158" s="228">
        <f t="shared" si="183"/>
        <v>0</v>
      </c>
      <c r="G158" s="228">
        <f t="shared" si="183"/>
        <v>0</v>
      </c>
      <c r="H158" s="228">
        <f t="shared" si="183"/>
        <v>0</v>
      </c>
      <c r="I158" s="228">
        <f t="shared" si="183"/>
        <v>0</v>
      </c>
      <c r="J158" s="228">
        <f t="shared" si="183"/>
        <v>0</v>
      </c>
      <c r="K158" s="228">
        <f t="shared" si="183"/>
        <v>0</v>
      </c>
      <c r="L158" s="228">
        <f t="shared" si="183"/>
        <v>0</v>
      </c>
      <c r="M158" s="228">
        <f t="shared" si="183"/>
        <v>0</v>
      </c>
      <c r="N158" s="228">
        <f t="shared" si="183"/>
        <v>0</v>
      </c>
      <c r="O158" s="228">
        <f t="shared" si="183"/>
        <v>0</v>
      </c>
      <c r="P158" s="228">
        <f t="shared" si="183"/>
        <v>0</v>
      </c>
      <c r="Q158" s="228">
        <f t="shared" si="183"/>
        <v>0</v>
      </c>
      <c r="R158" s="228">
        <f t="shared" si="183"/>
        <v>0</v>
      </c>
      <c r="S158" s="228">
        <f t="shared" si="183"/>
        <v>0</v>
      </c>
      <c r="T158" s="228">
        <f t="shared" si="183"/>
        <v>0</v>
      </c>
      <c r="U158" s="228">
        <f t="shared" si="183"/>
        <v>0</v>
      </c>
      <c r="V158" s="228">
        <f t="shared" si="183"/>
        <v>0</v>
      </c>
      <c r="W158" s="228">
        <f t="shared" si="183"/>
        <v>0</v>
      </c>
      <c r="X158" s="228">
        <f t="shared" si="183"/>
        <v>0</v>
      </c>
      <c r="Y158" s="228">
        <f t="shared" si="183"/>
        <v>0</v>
      </c>
      <c r="Z158" s="228">
        <f t="shared" si="183"/>
        <v>0</v>
      </c>
      <c r="AA158" s="228">
        <f t="shared" si="183"/>
        <v>0</v>
      </c>
      <c r="AB158" s="228">
        <f t="shared" si="183"/>
        <v>0</v>
      </c>
      <c r="AC158" s="228">
        <f t="shared" si="183"/>
        <v>0</v>
      </c>
      <c r="AD158" s="228">
        <f t="shared" si="183"/>
        <v>0</v>
      </c>
      <c r="AE158" s="228">
        <f t="shared" si="183"/>
        <v>0</v>
      </c>
      <c r="AF158" s="228">
        <f t="shared" si="183"/>
        <v>0</v>
      </c>
      <c r="AG158" s="228">
        <f t="shared" si="183"/>
        <v>0</v>
      </c>
      <c r="AH158" s="228">
        <f t="shared" si="183"/>
        <v>0</v>
      </c>
      <c r="AI158" s="228">
        <f t="shared" si="183"/>
        <v>0</v>
      </c>
      <c r="AJ158" s="228">
        <f t="shared" ref="AJ158:BD158" si="184">(IF(AJ$73=0,0,AJ83/AJ$74))</f>
        <v>0</v>
      </c>
      <c r="AK158" s="228">
        <f t="shared" si="184"/>
        <v>0</v>
      </c>
      <c r="AL158" s="228">
        <f t="shared" si="184"/>
        <v>0</v>
      </c>
      <c r="AM158" s="228">
        <f t="shared" si="184"/>
        <v>0</v>
      </c>
      <c r="AN158" s="228">
        <f t="shared" si="184"/>
        <v>0</v>
      </c>
      <c r="AO158" s="228">
        <f t="shared" si="184"/>
        <v>0</v>
      </c>
      <c r="AP158" s="228">
        <f t="shared" si="184"/>
        <v>0</v>
      </c>
      <c r="AQ158" s="228">
        <f t="shared" si="184"/>
        <v>0</v>
      </c>
      <c r="AR158" s="228">
        <f t="shared" si="184"/>
        <v>0</v>
      </c>
      <c r="AS158" s="228">
        <f t="shared" si="184"/>
        <v>0</v>
      </c>
      <c r="AT158" s="228">
        <f t="shared" si="184"/>
        <v>0</v>
      </c>
      <c r="AU158" s="228">
        <f t="shared" si="184"/>
        <v>0</v>
      </c>
      <c r="AV158" s="228">
        <f t="shared" si="184"/>
        <v>0</v>
      </c>
      <c r="AW158" s="228">
        <f t="shared" si="184"/>
        <v>0</v>
      </c>
      <c r="AX158" s="228">
        <f t="shared" si="184"/>
        <v>0</v>
      </c>
      <c r="AY158" s="228">
        <f t="shared" si="184"/>
        <v>0</v>
      </c>
      <c r="AZ158" s="228">
        <f t="shared" si="184"/>
        <v>0</v>
      </c>
      <c r="BA158" s="228">
        <f t="shared" si="184"/>
        <v>0</v>
      </c>
      <c r="BB158" s="228">
        <f t="shared" si="184"/>
        <v>0</v>
      </c>
      <c r="BC158" s="228">
        <f t="shared" si="184"/>
        <v>0</v>
      </c>
      <c r="BD158" s="228">
        <f t="shared" si="184"/>
        <v>0</v>
      </c>
      <c r="BE158" s="225"/>
      <c r="BF158" s="228">
        <f t="shared" ref="BF158:BZ158" si="185">(IF(BF$73=0,0,BF83/BF$74))</f>
        <v>0</v>
      </c>
      <c r="BG158" s="228">
        <f t="shared" si="185"/>
        <v>0</v>
      </c>
      <c r="BH158" s="228">
        <f t="shared" si="185"/>
        <v>0</v>
      </c>
      <c r="BI158" s="228">
        <f t="shared" si="185"/>
        <v>0</v>
      </c>
      <c r="BJ158" s="228">
        <f t="shared" si="185"/>
        <v>0</v>
      </c>
      <c r="BK158" s="228">
        <f t="shared" si="185"/>
        <v>0</v>
      </c>
      <c r="BL158" s="228">
        <f t="shared" si="185"/>
        <v>0</v>
      </c>
      <c r="BM158" s="228">
        <f t="shared" si="185"/>
        <v>0</v>
      </c>
      <c r="BN158" s="228">
        <f t="shared" si="185"/>
        <v>0</v>
      </c>
      <c r="BO158" s="228">
        <f t="shared" si="185"/>
        <v>0</v>
      </c>
      <c r="BP158" s="228">
        <f t="shared" si="185"/>
        <v>0</v>
      </c>
      <c r="BQ158" s="228">
        <f t="shared" si="185"/>
        <v>0</v>
      </c>
      <c r="BR158" s="228">
        <f t="shared" si="185"/>
        <v>0</v>
      </c>
      <c r="BS158" s="228">
        <f t="shared" si="185"/>
        <v>0</v>
      </c>
      <c r="BT158" s="228">
        <f t="shared" si="185"/>
        <v>0</v>
      </c>
      <c r="BU158" s="228">
        <f t="shared" si="185"/>
        <v>0</v>
      </c>
      <c r="BV158" s="228">
        <f t="shared" si="185"/>
        <v>0</v>
      </c>
      <c r="BW158" s="228">
        <f t="shared" si="185"/>
        <v>0</v>
      </c>
      <c r="BX158" s="228">
        <f t="shared" si="185"/>
        <v>0</v>
      </c>
      <c r="BY158" s="228">
        <f t="shared" si="185"/>
        <v>0</v>
      </c>
      <c r="BZ158" s="228">
        <f t="shared" si="185"/>
        <v>0</v>
      </c>
      <c r="CA158" s="225"/>
    </row>
    <row r="159" spans="1:79" x14ac:dyDescent="0.3">
      <c r="A159" s="223"/>
      <c r="B159" s="78" t="s">
        <v>41</v>
      </c>
      <c r="C159" s="225"/>
      <c r="D159" s="227">
        <f t="shared" ref="D159:AI159" si="186">(IF(D$73=0,0,D84/D$74))</f>
        <v>0</v>
      </c>
      <c r="E159" s="228">
        <f t="shared" si="186"/>
        <v>0</v>
      </c>
      <c r="F159" s="228">
        <f t="shared" si="186"/>
        <v>0</v>
      </c>
      <c r="G159" s="228">
        <f t="shared" si="186"/>
        <v>0</v>
      </c>
      <c r="H159" s="228">
        <f t="shared" si="186"/>
        <v>0</v>
      </c>
      <c r="I159" s="228">
        <f t="shared" si="186"/>
        <v>0</v>
      </c>
      <c r="J159" s="228">
        <f t="shared" si="186"/>
        <v>0</v>
      </c>
      <c r="K159" s="228">
        <f t="shared" si="186"/>
        <v>0</v>
      </c>
      <c r="L159" s="228">
        <f t="shared" si="186"/>
        <v>0</v>
      </c>
      <c r="M159" s="228">
        <f t="shared" si="186"/>
        <v>0</v>
      </c>
      <c r="N159" s="228">
        <f t="shared" si="186"/>
        <v>0</v>
      </c>
      <c r="O159" s="228">
        <f t="shared" si="186"/>
        <v>0</v>
      </c>
      <c r="P159" s="228">
        <f t="shared" si="186"/>
        <v>0</v>
      </c>
      <c r="Q159" s="228">
        <f t="shared" si="186"/>
        <v>0</v>
      </c>
      <c r="R159" s="228">
        <f t="shared" si="186"/>
        <v>0</v>
      </c>
      <c r="S159" s="228">
        <f t="shared" si="186"/>
        <v>0</v>
      </c>
      <c r="T159" s="228">
        <f t="shared" si="186"/>
        <v>0</v>
      </c>
      <c r="U159" s="228">
        <f t="shared" si="186"/>
        <v>0</v>
      </c>
      <c r="V159" s="228">
        <f t="shared" si="186"/>
        <v>0</v>
      </c>
      <c r="W159" s="228">
        <f t="shared" si="186"/>
        <v>0</v>
      </c>
      <c r="X159" s="228">
        <f t="shared" si="186"/>
        <v>0</v>
      </c>
      <c r="Y159" s="228">
        <f t="shared" si="186"/>
        <v>0</v>
      </c>
      <c r="Z159" s="228">
        <f t="shared" si="186"/>
        <v>0</v>
      </c>
      <c r="AA159" s="228">
        <f t="shared" si="186"/>
        <v>0</v>
      </c>
      <c r="AB159" s="228">
        <f t="shared" si="186"/>
        <v>0</v>
      </c>
      <c r="AC159" s="228">
        <f t="shared" si="186"/>
        <v>0</v>
      </c>
      <c r="AD159" s="228">
        <f t="shared" si="186"/>
        <v>0</v>
      </c>
      <c r="AE159" s="228">
        <f t="shared" si="186"/>
        <v>0</v>
      </c>
      <c r="AF159" s="228">
        <f t="shared" si="186"/>
        <v>0</v>
      </c>
      <c r="AG159" s="228">
        <f t="shared" si="186"/>
        <v>0</v>
      </c>
      <c r="AH159" s="228">
        <f t="shared" si="186"/>
        <v>0</v>
      </c>
      <c r="AI159" s="228">
        <f t="shared" si="186"/>
        <v>0</v>
      </c>
      <c r="AJ159" s="228">
        <f t="shared" ref="AJ159:BD159" si="187">(IF(AJ$73=0,0,AJ84/AJ$74))</f>
        <v>0</v>
      </c>
      <c r="AK159" s="228">
        <f t="shared" si="187"/>
        <v>0</v>
      </c>
      <c r="AL159" s="228">
        <f t="shared" si="187"/>
        <v>0</v>
      </c>
      <c r="AM159" s="228">
        <f t="shared" si="187"/>
        <v>0</v>
      </c>
      <c r="AN159" s="228">
        <f t="shared" si="187"/>
        <v>0</v>
      </c>
      <c r="AO159" s="228">
        <f t="shared" si="187"/>
        <v>0</v>
      </c>
      <c r="AP159" s="228">
        <f t="shared" si="187"/>
        <v>0</v>
      </c>
      <c r="AQ159" s="228">
        <f t="shared" si="187"/>
        <v>0</v>
      </c>
      <c r="AR159" s="228">
        <f t="shared" si="187"/>
        <v>0</v>
      </c>
      <c r="AS159" s="228">
        <f t="shared" si="187"/>
        <v>0</v>
      </c>
      <c r="AT159" s="228">
        <f t="shared" si="187"/>
        <v>0</v>
      </c>
      <c r="AU159" s="228">
        <f t="shared" si="187"/>
        <v>0</v>
      </c>
      <c r="AV159" s="228">
        <f t="shared" si="187"/>
        <v>0</v>
      </c>
      <c r="AW159" s="228">
        <f t="shared" si="187"/>
        <v>0</v>
      </c>
      <c r="AX159" s="228">
        <f t="shared" si="187"/>
        <v>0</v>
      </c>
      <c r="AY159" s="228">
        <f t="shared" si="187"/>
        <v>0</v>
      </c>
      <c r="AZ159" s="228">
        <f t="shared" si="187"/>
        <v>0</v>
      </c>
      <c r="BA159" s="228">
        <f t="shared" si="187"/>
        <v>0</v>
      </c>
      <c r="BB159" s="228">
        <f t="shared" si="187"/>
        <v>0</v>
      </c>
      <c r="BC159" s="228">
        <f t="shared" si="187"/>
        <v>0</v>
      </c>
      <c r="BD159" s="228">
        <f t="shared" si="187"/>
        <v>0</v>
      </c>
      <c r="BE159" s="226"/>
      <c r="BF159" s="229">
        <f t="shared" ref="BF159:BZ159" si="188">(IF(BF$73=0,0,BF84/BF$74))</f>
        <v>0</v>
      </c>
      <c r="BG159" s="228">
        <f t="shared" si="188"/>
        <v>0</v>
      </c>
      <c r="BH159" s="228">
        <f t="shared" si="188"/>
        <v>0</v>
      </c>
      <c r="BI159" s="228">
        <f t="shared" si="188"/>
        <v>0</v>
      </c>
      <c r="BJ159" s="228">
        <f t="shared" si="188"/>
        <v>0</v>
      </c>
      <c r="BK159" s="228">
        <f t="shared" si="188"/>
        <v>0</v>
      </c>
      <c r="BL159" s="228">
        <f t="shared" si="188"/>
        <v>0</v>
      </c>
      <c r="BM159" s="228">
        <f t="shared" si="188"/>
        <v>0</v>
      </c>
      <c r="BN159" s="228">
        <f t="shared" si="188"/>
        <v>0</v>
      </c>
      <c r="BO159" s="228">
        <f t="shared" si="188"/>
        <v>0</v>
      </c>
      <c r="BP159" s="228">
        <f t="shared" si="188"/>
        <v>0</v>
      </c>
      <c r="BQ159" s="228">
        <f t="shared" si="188"/>
        <v>0</v>
      </c>
      <c r="BR159" s="228">
        <f t="shared" si="188"/>
        <v>0</v>
      </c>
      <c r="BS159" s="228">
        <f t="shared" si="188"/>
        <v>0</v>
      </c>
      <c r="BT159" s="228">
        <f t="shared" si="188"/>
        <v>0</v>
      </c>
      <c r="BU159" s="228">
        <f t="shared" si="188"/>
        <v>0</v>
      </c>
      <c r="BV159" s="228">
        <f t="shared" si="188"/>
        <v>0</v>
      </c>
      <c r="BW159" s="228">
        <f t="shared" si="188"/>
        <v>0</v>
      </c>
      <c r="BX159" s="228">
        <f t="shared" si="188"/>
        <v>0</v>
      </c>
      <c r="BY159" s="228">
        <f t="shared" si="188"/>
        <v>0</v>
      </c>
      <c r="BZ159" s="228">
        <f t="shared" si="188"/>
        <v>0</v>
      </c>
      <c r="CA159" s="225"/>
    </row>
    <row r="160" spans="1:79" x14ac:dyDescent="0.3">
      <c r="A160" s="223"/>
      <c r="B160" s="78" t="s">
        <v>43</v>
      </c>
      <c r="C160" s="225"/>
      <c r="D160" s="227">
        <f t="shared" ref="D160:AI160" si="189">(IF(D$73=0,0,D85/D$74))</f>
        <v>0</v>
      </c>
      <c r="E160" s="228">
        <f t="shared" si="189"/>
        <v>0</v>
      </c>
      <c r="F160" s="228">
        <f t="shared" si="189"/>
        <v>0</v>
      </c>
      <c r="G160" s="228">
        <f t="shared" si="189"/>
        <v>0</v>
      </c>
      <c r="H160" s="228">
        <f t="shared" si="189"/>
        <v>0</v>
      </c>
      <c r="I160" s="228">
        <f t="shared" si="189"/>
        <v>0</v>
      </c>
      <c r="J160" s="228">
        <f t="shared" si="189"/>
        <v>0</v>
      </c>
      <c r="K160" s="228">
        <f t="shared" si="189"/>
        <v>0</v>
      </c>
      <c r="L160" s="228">
        <f t="shared" si="189"/>
        <v>0</v>
      </c>
      <c r="M160" s="228">
        <f t="shared" si="189"/>
        <v>0</v>
      </c>
      <c r="N160" s="228">
        <f t="shared" si="189"/>
        <v>0</v>
      </c>
      <c r="O160" s="228">
        <f t="shared" si="189"/>
        <v>0</v>
      </c>
      <c r="P160" s="228">
        <f t="shared" si="189"/>
        <v>0</v>
      </c>
      <c r="Q160" s="228">
        <f t="shared" si="189"/>
        <v>0</v>
      </c>
      <c r="R160" s="228">
        <f t="shared" si="189"/>
        <v>0</v>
      </c>
      <c r="S160" s="228">
        <f t="shared" si="189"/>
        <v>0</v>
      </c>
      <c r="T160" s="228">
        <f t="shared" si="189"/>
        <v>0</v>
      </c>
      <c r="U160" s="228">
        <f t="shared" si="189"/>
        <v>0</v>
      </c>
      <c r="V160" s="228">
        <f t="shared" si="189"/>
        <v>0</v>
      </c>
      <c r="W160" s="228">
        <f t="shared" si="189"/>
        <v>0</v>
      </c>
      <c r="X160" s="228">
        <f t="shared" si="189"/>
        <v>0</v>
      </c>
      <c r="Y160" s="228">
        <f t="shared" si="189"/>
        <v>0</v>
      </c>
      <c r="Z160" s="228">
        <f t="shared" si="189"/>
        <v>0</v>
      </c>
      <c r="AA160" s="228">
        <f t="shared" si="189"/>
        <v>0</v>
      </c>
      <c r="AB160" s="228">
        <f t="shared" si="189"/>
        <v>0</v>
      </c>
      <c r="AC160" s="228">
        <f t="shared" si="189"/>
        <v>0</v>
      </c>
      <c r="AD160" s="228">
        <f t="shared" si="189"/>
        <v>0</v>
      </c>
      <c r="AE160" s="228">
        <f t="shared" si="189"/>
        <v>0</v>
      </c>
      <c r="AF160" s="228">
        <f t="shared" si="189"/>
        <v>0</v>
      </c>
      <c r="AG160" s="228">
        <f t="shared" si="189"/>
        <v>0</v>
      </c>
      <c r="AH160" s="228">
        <f t="shared" si="189"/>
        <v>0</v>
      </c>
      <c r="AI160" s="228">
        <f t="shared" si="189"/>
        <v>0</v>
      </c>
      <c r="AJ160" s="228">
        <f t="shared" ref="AJ160:BD160" si="190">(IF(AJ$73=0,0,AJ85/AJ$74))</f>
        <v>0</v>
      </c>
      <c r="AK160" s="228">
        <f t="shared" si="190"/>
        <v>0</v>
      </c>
      <c r="AL160" s="228">
        <f t="shared" si="190"/>
        <v>0</v>
      </c>
      <c r="AM160" s="228">
        <f t="shared" si="190"/>
        <v>0</v>
      </c>
      <c r="AN160" s="228">
        <f t="shared" si="190"/>
        <v>0</v>
      </c>
      <c r="AO160" s="228">
        <f t="shared" si="190"/>
        <v>0</v>
      </c>
      <c r="AP160" s="228">
        <f t="shared" si="190"/>
        <v>0</v>
      </c>
      <c r="AQ160" s="228">
        <f t="shared" si="190"/>
        <v>0</v>
      </c>
      <c r="AR160" s="228">
        <f t="shared" si="190"/>
        <v>0</v>
      </c>
      <c r="AS160" s="228">
        <f t="shared" si="190"/>
        <v>0</v>
      </c>
      <c r="AT160" s="228">
        <f t="shared" si="190"/>
        <v>0</v>
      </c>
      <c r="AU160" s="228">
        <f t="shared" si="190"/>
        <v>0</v>
      </c>
      <c r="AV160" s="228">
        <f t="shared" si="190"/>
        <v>0</v>
      </c>
      <c r="AW160" s="228">
        <f t="shared" si="190"/>
        <v>0</v>
      </c>
      <c r="AX160" s="228">
        <f t="shared" si="190"/>
        <v>0</v>
      </c>
      <c r="AY160" s="228">
        <f t="shared" si="190"/>
        <v>0</v>
      </c>
      <c r="AZ160" s="228">
        <f t="shared" si="190"/>
        <v>0</v>
      </c>
      <c r="BA160" s="228">
        <f t="shared" si="190"/>
        <v>0</v>
      </c>
      <c r="BB160" s="228">
        <f t="shared" si="190"/>
        <v>0</v>
      </c>
      <c r="BC160" s="228">
        <f t="shared" si="190"/>
        <v>0</v>
      </c>
      <c r="BD160" s="228">
        <f t="shared" si="190"/>
        <v>0</v>
      </c>
      <c r="BE160" s="226"/>
      <c r="BF160" s="229">
        <f t="shared" ref="BF160:BZ160" si="191">(IF(BF$73=0,0,BF85/BF$74))</f>
        <v>0</v>
      </c>
      <c r="BG160" s="228">
        <f t="shared" si="191"/>
        <v>0</v>
      </c>
      <c r="BH160" s="228">
        <f t="shared" si="191"/>
        <v>0</v>
      </c>
      <c r="BI160" s="228">
        <f t="shared" si="191"/>
        <v>0</v>
      </c>
      <c r="BJ160" s="228">
        <f t="shared" si="191"/>
        <v>0</v>
      </c>
      <c r="BK160" s="228">
        <f t="shared" si="191"/>
        <v>0</v>
      </c>
      <c r="BL160" s="228">
        <f t="shared" si="191"/>
        <v>0</v>
      </c>
      <c r="BM160" s="228">
        <f t="shared" si="191"/>
        <v>0</v>
      </c>
      <c r="BN160" s="228">
        <f t="shared" si="191"/>
        <v>0</v>
      </c>
      <c r="BO160" s="228">
        <f t="shared" si="191"/>
        <v>0</v>
      </c>
      <c r="BP160" s="228">
        <f t="shared" si="191"/>
        <v>0</v>
      </c>
      <c r="BQ160" s="228">
        <f t="shared" si="191"/>
        <v>0</v>
      </c>
      <c r="BR160" s="228">
        <f t="shared" si="191"/>
        <v>0</v>
      </c>
      <c r="BS160" s="228">
        <f t="shared" si="191"/>
        <v>0</v>
      </c>
      <c r="BT160" s="228">
        <f t="shared" si="191"/>
        <v>0</v>
      </c>
      <c r="BU160" s="228">
        <f t="shared" si="191"/>
        <v>0</v>
      </c>
      <c r="BV160" s="228">
        <f t="shared" si="191"/>
        <v>0</v>
      </c>
      <c r="BW160" s="228">
        <f t="shared" si="191"/>
        <v>0</v>
      </c>
      <c r="BX160" s="228">
        <f t="shared" si="191"/>
        <v>0</v>
      </c>
      <c r="BY160" s="228">
        <f t="shared" si="191"/>
        <v>0</v>
      </c>
      <c r="BZ160" s="228">
        <f t="shared" si="191"/>
        <v>0</v>
      </c>
      <c r="CA160" s="225"/>
    </row>
    <row r="161" spans="1:79" x14ac:dyDescent="0.3">
      <c r="A161" s="223"/>
      <c r="B161" s="160" t="s">
        <v>348</v>
      </c>
      <c r="C161" s="225"/>
      <c r="D161" s="238">
        <f t="shared" ref="D161:AI161" si="192">(IF(D$73=0,0,D86/D$74))</f>
        <v>0</v>
      </c>
      <c r="E161" s="238">
        <f t="shared" si="192"/>
        <v>0</v>
      </c>
      <c r="F161" s="238">
        <f t="shared" si="192"/>
        <v>0</v>
      </c>
      <c r="G161" s="238">
        <f t="shared" si="192"/>
        <v>0</v>
      </c>
      <c r="H161" s="238">
        <f t="shared" si="192"/>
        <v>0</v>
      </c>
      <c r="I161" s="238">
        <f t="shared" si="192"/>
        <v>0</v>
      </c>
      <c r="J161" s="238">
        <f t="shared" si="192"/>
        <v>0</v>
      </c>
      <c r="K161" s="238">
        <f t="shared" si="192"/>
        <v>0</v>
      </c>
      <c r="L161" s="238">
        <f t="shared" si="192"/>
        <v>0</v>
      </c>
      <c r="M161" s="238">
        <f t="shared" si="192"/>
        <v>0</v>
      </c>
      <c r="N161" s="238">
        <f t="shared" si="192"/>
        <v>0</v>
      </c>
      <c r="O161" s="238">
        <f t="shared" si="192"/>
        <v>0</v>
      </c>
      <c r="P161" s="238">
        <f t="shared" si="192"/>
        <v>0</v>
      </c>
      <c r="Q161" s="238">
        <f t="shared" si="192"/>
        <v>0</v>
      </c>
      <c r="R161" s="238">
        <f t="shared" si="192"/>
        <v>0</v>
      </c>
      <c r="S161" s="238">
        <f t="shared" si="192"/>
        <v>0</v>
      </c>
      <c r="T161" s="238">
        <f t="shared" si="192"/>
        <v>0</v>
      </c>
      <c r="U161" s="238">
        <f t="shared" si="192"/>
        <v>0</v>
      </c>
      <c r="V161" s="238">
        <f t="shared" si="192"/>
        <v>0</v>
      </c>
      <c r="W161" s="238">
        <f t="shared" si="192"/>
        <v>0</v>
      </c>
      <c r="X161" s="238">
        <f t="shared" si="192"/>
        <v>0</v>
      </c>
      <c r="Y161" s="238">
        <f t="shared" si="192"/>
        <v>0</v>
      </c>
      <c r="Z161" s="238">
        <f t="shared" si="192"/>
        <v>0</v>
      </c>
      <c r="AA161" s="238">
        <f t="shared" si="192"/>
        <v>0</v>
      </c>
      <c r="AB161" s="238">
        <f t="shared" si="192"/>
        <v>0</v>
      </c>
      <c r="AC161" s="238">
        <f t="shared" si="192"/>
        <v>0</v>
      </c>
      <c r="AD161" s="238">
        <f t="shared" si="192"/>
        <v>0</v>
      </c>
      <c r="AE161" s="238">
        <f t="shared" si="192"/>
        <v>0</v>
      </c>
      <c r="AF161" s="238">
        <f t="shared" si="192"/>
        <v>0</v>
      </c>
      <c r="AG161" s="238">
        <f t="shared" si="192"/>
        <v>0</v>
      </c>
      <c r="AH161" s="238">
        <f t="shared" si="192"/>
        <v>0</v>
      </c>
      <c r="AI161" s="238">
        <f t="shared" si="192"/>
        <v>0</v>
      </c>
      <c r="AJ161" s="238">
        <f t="shared" ref="AJ161:BD161" si="193">(IF(AJ$73=0,0,AJ86/AJ$74))</f>
        <v>0</v>
      </c>
      <c r="AK161" s="238">
        <f t="shared" si="193"/>
        <v>0</v>
      </c>
      <c r="AL161" s="238">
        <f t="shared" si="193"/>
        <v>0</v>
      </c>
      <c r="AM161" s="238">
        <f t="shared" si="193"/>
        <v>0</v>
      </c>
      <c r="AN161" s="238">
        <f t="shared" si="193"/>
        <v>0</v>
      </c>
      <c r="AO161" s="238">
        <f t="shared" si="193"/>
        <v>0</v>
      </c>
      <c r="AP161" s="238">
        <f t="shared" si="193"/>
        <v>0</v>
      </c>
      <c r="AQ161" s="238">
        <f t="shared" si="193"/>
        <v>0</v>
      </c>
      <c r="AR161" s="238">
        <f t="shared" si="193"/>
        <v>0</v>
      </c>
      <c r="AS161" s="238">
        <f t="shared" si="193"/>
        <v>0</v>
      </c>
      <c r="AT161" s="238">
        <f t="shared" si="193"/>
        <v>0</v>
      </c>
      <c r="AU161" s="238">
        <f t="shared" si="193"/>
        <v>0</v>
      </c>
      <c r="AV161" s="238">
        <f t="shared" si="193"/>
        <v>0</v>
      </c>
      <c r="AW161" s="238">
        <f t="shared" si="193"/>
        <v>0</v>
      </c>
      <c r="AX161" s="238">
        <f t="shared" si="193"/>
        <v>0</v>
      </c>
      <c r="AY161" s="238">
        <f t="shared" si="193"/>
        <v>0</v>
      </c>
      <c r="AZ161" s="238">
        <f t="shared" si="193"/>
        <v>0</v>
      </c>
      <c r="BA161" s="238">
        <f t="shared" si="193"/>
        <v>0</v>
      </c>
      <c r="BB161" s="238">
        <f t="shared" si="193"/>
        <v>0</v>
      </c>
      <c r="BC161" s="238">
        <f t="shared" si="193"/>
        <v>0</v>
      </c>
      <c r="BD161" s="238">
        <f t="shared" si="193"/>
        <v>0</v>
      </c>
      <c r="BE161" s="226"/>
      <c r="BF161" s="239">
        <f t="shared" ref="BF161:BZ161" si="194">(IF(BF$73=0,0,BF86/BF$74))</f>
        <v>0</v>
      </c>
      <c r="BG161" s="238">
        <f t="shared" si="194"/>
        <v>0</v>
      </c>
      <c r="BH161" s="238">
        <f t="shared" si="194"/>
        <v>0</v>
      </c>
      <c r="BI161" s="238">
        <f t="shared" si="194"/>
        <v>0</v>
      </c>
      <c r="BJ161" s="238">
        <f t="shared" si="194"/>
        <v>0</v>
      </c>
      <c r="BK161" s="238">
        <f t="shared" si="194"/>
        <v>0</v>
      </c>
      <c r="BL161" s="238">
        <f t="shared" si="194"/>
        <v>0</v>
      </c>
      <c r="BM161" s="238">
        <f t="shared" si="194"/>
        <v>0</v>
      </c>
      <c r="BN161" s="238">
        <f t="shared" si="194"/>
        <v>0</v>
      </c>
      <c r="BO161" s="238">
        <f t="shared" si="194"/>
        <v>0</v>
      </c>
      <c r="BP161" s="238">
        <f t="shared" si="194"/>
        <v>0</v>
      </c>
      <c r="BQ161" s="238">
        <f t="shared" si="194"/>
        <v>0</v>
      </c>
      <c r="BR161" s="238">
        <f t="shared" si="194"/>
        <v>0</v>
      </c>
      <c r="BS161" s="238">
        <f t="shared" si="194"/>
        <v>0</v>
      </c>
      <c r="BT161" s="238">
        <f t="shared" si="194"/>
        <v>0</v>
      </c>
      <c r="BU161" s="238">
        <f t="shared" si="194"/>
        <v>0</v>
      </c>
      <c r="BV161" s="238">
        <f t="shared" si="194"/>
        <v>0</v>
      </c>
      <c r="BW161" s="238">
        <f t="shared" si="194"/>
        <v>0</v>
      </c>
      <c r="BX161" s="238">
        <f t="shared" si="194"/>
        <v>0</v>
      </c>
      <c r="BY161" s="238">
        <f t="shared" si="194"/>
        <v>0</v>
      </c>
      <c r="BZ161" s="238">
        <f t="shared" si="194"/>
        <v>0</v>
      </c>
      <c r="CA161" s="225"/>
    </row>
    <row r="162" spans="1:79" ht="15.6" customHeight="1" x14ac:dyDescent="0.3">
      <c r="A162" s="223">
        <v>2</v>
      </c>
      <c r="B162" s="235" t="s">
        <v>390</v>
      </c>
      <c r="C162" s="225"/>
      <c r="D162" s="236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  <c r="CA162" s="225"/>
    </row>
    <row r="163" spans="1:79" x14ac:dyDescent="0.3">
      <c r="A163" s="223"/>
      <c r="B163" s="78" t="s">
        <v>350</v>
      </c>
      <c r="C163" s="225"/>
      <c r="D163" s="227">
        <f t="shared" ref="D163:AI163" si="195">(IF(D$73=0,0,D88/D$74))</f>
        <v>0</v>
      </c>
      <c r="E163" s="228">
        <f t="shared" si="195"/>
        <v>0</v>
      </c>
      <c r="F163" s="228">
        <f t="shared" si="195"/>
        <v>0</v>
      </c>
      <c r="G163" s="228">
        <f t="shared" si="195"/>
        <v>0</v>
      </c>
      <c r="H163" s="228">
        <f t="shared" si="195"/>
        <v>0</v>
      </c>
      <c r="I163" s="228">
        <f t="shared" si="195"/>
        <v>0</v>
      </c>
      <c r="J163" s="228">
        <f t="shared" si="195"/>
        <v>0</v>
      </c>
      <c r="K163" s="228">
        <f t="shared" si="195"/>
        <v>0</v>
      </c>
      <c r="L163" s="228">
        <f t="shared" si="195"/>
        <v>0</v>
      </c>
      <c r="M163" s="228">
        <f t="shared" si="195"/>
        <v>0</v>
      </c>
      <c r="N163" s="228">
        <f t="shared" si="195"/>
        <v>0</v>
      </c>
      <c r="O163" s="228">
        <f t="shared" si="195"/>
        <v>0</v>
      </c>
      <c r="P163" s="228">
        <f t="shared" si="195"/>
        <v>0</v>
      </c>
      <c r="Q163" s="228">
        <f t="shared" si="195"/>
        <v>0</v>
      </c>
      <c r="R163" s="228">
        <f t="shared" si="195"/>
        <v>0</v>
      </c>
      <c r="S163" s="228">
        <f t="shared" si="195"/>
        <v>0</v>
      </c>
      <c r="T163" s="228">
        <f t="shared" si="195"/>
        <v>0</v>
      </c>
      <c r="U163" s="228">
        <f t="shared" si="195"/>
        <v>0</v>
      </c>
      <c r="V163" s="228">
        <f t="shared" si="195"/>
        <v>0</v>
      </c>
      <c r="W163" s="228">
        <f t="shared" si="195"/>
        <v>0</v>
      </c>
      <c r="X163" s="228">
        <f t="shared" si="195"/>
        <v>0</v>
      </c>
      <c r="Y163" s="228">
        <f t="shared" si="195"/>
        <v>0</v>
      </c>
      <c r="Z163" s="228">
        <f t="shared" si="195"/>
        <v>0</v>
      </c>
      <c r="AA163" s="228">
        <f t="shared" si="195"/>
        <v>0</v>
      </c>
      <c r="AB163" s="228">
        <f t="shared" si="195"/>
        <v>0</v>
      </c>
      <c r="AC163" s="228">
        <f t="shared" si="195"/>
        <v>0</v>
      </c>
      <c r="AD163" s="228">
        <f t="shared" si="195"/>
        <v>0</v>
      </c>
      <c r="AE163" s="228">
        <f t="shared" si="195"/>
        <v>0</v>
      </c>
      <c r="AF163" s="228">
        <f t="shared" si="195"/>
        <v>0</v>
      </c>
      <c r="AG163" s="228">
        <f t="shared" si="195"/>
        <v>0</v>
      </c>
      <c r="AH163" s="228">
        <f t="shared" si="195"/>
        <v>0</v>
      </c>
      <c r="AI163" s="228">
        <f t="shared" si="195"/>
        <v>0</v>
      </c>
      <c r="AJ163" s="228">
        <f t="shared" ref="AJ163:BD163" si="196">(IF(AJ$73=0,0,AJ88/AJ$74))</f>
        <v>0</v>
      </c>
      <c r="AK163" s="228">
        <f t="shared" si="196"/>
        <v>0</v>
      </c>
      <c r="AL163" s="228">
        <f t="shared" si="196"/>
        <v>0</v>
      </c>
      <c r="AM163" s="228">
        <f t="shared" si="196"/>
        <v>0</v>
      </c>
      <c r="AN163" s="228">
        <f t="shared" si="196"/>
        <v>0</v>
      </c>
      <c r="AO163" s="228">
        <f t="shared" si="196"/>
        <v>0</v>
      </c>
      <c r="AP163" s="228">
        <f t="shared" si="196"/>
        <v>0</v>
      </c>
      <c r="AQ163" s="228">
        <f t="shared" si="196"/>
        <v>0</v>
      </c>
      <c r="AR163" s="228">
        <f t="shared" si="196"/>
        <v>0</v>
      </c>
      <c r="AS163" s="228">
        <f t="shared" si="196"/>
        <v>0</v>
      </c>
      <c r="AT163" s="228">
        <f t="shared" si="196"/>
        <v>0</v>
      </c>
      <c r="AU163" s="228">
        <f t="shared" si="196"/>
        <v>0</v>
      </c>
      <c r="AV163" s="228">
        <f t="shared" si="196"/>
        <v>0</v>
      </c>
      <c r="AW163" s="228">
        <f t="shared" si="196"/>
        <v>0</v>
      </c>
      <c r="AX163" s="228">
        <f t="shared" si="196"/>
        <v>0</v>
      </c>
      <c r="AY163" s="228">
        <f t="shared" si="196"/>
        <v>0</v>
      </c>
      <c r="AZ163" s="228">
        <f t="shared" si="196"/>
        <v>0</v>
      </c>
      <c r="BA163" s="228">
        <f t="shared" si="196"/>
        <v>0</v>
      </c>
      <c r="BB163" s="228">
        <f t="shared" si="196"/>
        <v>0</v>
      </c>
      <c r="BC163" s="228">
        <f t="shared" si="196"/>
        <v>0</v>
      </c>
      <c r="BD163" s="228">
        <f t="shared" si="196"/>
        <v>0</v>
      </c>
      <c r="BE163" s="226"/>
      <c r="BF163" s="229">
        <f t="shared" ref="BF163:BZ163" si="197">(IF(BF$73=0,0,BF88/BF$74))</f>
        <v>0</v>
      </c>
      <c r="BG163" s="228">
        <f t="shared" si="197"/>
        <v>0</v>
      </c>
      <c r="BH163" s="228">
        <f t="shared" si="197"/>
        <v>0</v>
      </c>
      <c r="BI163" s="228">
        <f t="shared" si="197"/>
        <v>0</v>
      </c>
      <c r="BJ163" s="228">
        <f t="shared" si="197"/>
        <v>0</v>
      </c>
      <c r="BK163" s="228">
        <f t="shared" si="197"/>
        <v>0</v>
      </c>
      <c r="BL163" s="228">
        <f t="shared" si="197"/>
        <v>0</v>
      </c>
      <c r="BM163" s="228">
        <f t="shared" si="197"/>
        <v>0</v>
      </c>
      <c r="BN163" s="228">
        <f t="shared" si="197"/>
        <v>0</v>
      </c>
      <c r="BO163" s="228">
        <f t="shared" si="197"/>
        <v>0</v>
      </c>
      <c r="BP163" s="228">
        <f t="shared" si="197"/>
        <v>0</v>
      </c>
      <c r="BQ163" s="228">
        <f t="shared" si="197"/>
        <v>0</v>
      </c>
      <c r="BR163" s="228">
        <f t="shared" si="197"/>
        <v>0</v>
      </c>
      <c r="BS163" s="228">
        <f t="shared" si="197"/>
        <v>0</v>
      </c>
      <c r="BT163" s="228">
        <f t="shared" si="197"/>
        <v>0</v>
      </c>
      <c r="BU163" s="228">
        <f t="shared" si="197"/>
        <v>0</v>
      </c>
      <c r="BV163" s="228">
        <f t="shared" si="197"/>
        <v>0</v>
      </c>
      <c r="BW163" s="228">
        <f t="shared" si="197"/>
        <v>0</v>
      </c>
      <c r="BX163" s="228">
        <f t="shared" si="197"/>
        <v>0</v>
      </c>
      <c r="BY163" s="228">
        <f t="shared" si="197"/>
        <v>0</v>
      </c>
      <c r="BZ163" s="228">
        <f t="shared" si="197"/>
        <v>0</v>
      </c>
      <c r="CA163" s="225"/>
    </row>
    <row r="164" spans="1:79" x14ac:dyDescent="0.3">
      <c r="A164" s="223"/>
      <c r="B164" s="78" t="s">
        <v>47</v>
      </c>
      <c r="C164" s="225"/>
      <c r="D164" s="227">
        <f t="shared" ref="D164:AI164" si="198">(IF(D$73=0,0,D89/D$74))</f>
        <v>0</v>
      </c>
      <c r="E164" s="228">
        <f t="shared" si="198"/>
        <v>0</v>
      </c>
      <c r="F164" s="228">
        <f t="shared" si="198"/>
        <v>0</v>
      </c>
      <c r="G164" s="228">
        <f t="shared" si="198"/>
        <v>0</v>
      </c>
      <c r="H164" s="228">
        <f t="shared" si="198"/>
        <v>0</v>
      </c>
      <c r="I164" s="228">
        <f t="shared" si="198"/>
        <v>0</v>
      </c>
      <c r="J164" s="228">
        <f t="shared" si="198"/>
        <v>0</v>
      </c>
      <c r="K164" s="228">
        <f t="shared" si="198"/>
        <v>0</v>
      </c>
      <c r="L164" s="228">
        <f t="shared" si="198"/>
        <v>0</v>
      </c>
      <c r="M164" s="228">
        <f t="shared" si="198"/>
        <v>0</v>
      </c>
      <c r="N164" s="228">
        <f t="shared" si="198"/>
        <v>0</v>
      </c>
      <c r="O164" s="228">
        <f t="shared" si="198"/>
        <v>0</v>
      </c>
      <c r="P164" s="228">
        <f t="shared" si="198"/>
        <v>0</v>
      </c>
      <c r="Q164" s="228">
        <f t="shared" si="198"/>
        <v>0</v>
      </c>
      <c r="R164" s="228">
        <f t="shared" si="198"/>
        <v>0</v>
      </c>
      <c r="S164" s="228">
        <f t="shared" si="198"/>
        <v>0</v>
      </c>
      <c r="T164" s="228">
        <f t="shared" si="198"/>
        <v>0</v>
      </c>
      <c r="U164" s="228">
        <f t="shared" si="198"/>
        <v>0</v>
      </c>
      <c r="V164" s="228">
        <f t="shared" si="198"/>
        <v>0</v>
      </c>
      <c r="W164" s="228">
        <f t="shared" si="198"/>
        <v>0</v>
      </c>
      <c r="X164" s="228">
        <f t="shared" si="198"/>
        <v>0</v>
      </c>
      <c r="Y164" s="228">
        <f t="shared" si="198"/>
        <v>0</v>
      </c>
      <c r="Z164" s="228">
        <f t="shared" si="198"/>
        <v>0</v>
      </c>
      <c r="AA164" s="228">
        <f t="shared" si="198"/>
        <v>0</v>
      </c>
      <c r="AB164" s="228">
        <f t="shared" si="198"/>
        <v>0</v>
      </c>
      <c r="AC164" s="228">
        <f t="shared" si="198"/>
        <v>0</v>
      </c>
      <c r="AD164" s="228">
        <f t="shared" si="198"/>
        <v>0</v>
      </c>
      <c r="AE164" s="228">
        <f t="shared" si="198"/>
        <v>0</v>
      </c>
      <c r="AF164" s="228">
        <f t="shared" si="198"/>
        <v>0</v>
      </c>
      <c r="AG164" s="228">
        <f t="shared" si="198"/>
        <v>0</v>
      </c>
      <c r="AH164" s="228">
        <f t="shared" si="198"/>
        <v>0</v>
      </c>
      <c r="AI164" s="228">
        <f t="shared" si="198"/>
        <v>0</v>
      </c>
      <c r="AJ164" s="228">
        <f t="shared" ref="AJ164:BD164" si="199">(IF(AJ$73=0,0,AJ89/AJ$74))</f>
        <v>0</v>
      </c>
      <c r="AK164" s="228">
        <f t="shared" si="199"/>
        <v>0</v>
      </c>
      <c r="AL164" s="228">
        <f t="shared" si="199"/>
        <v>0</v>
      </c>
      <c r="AM164" s="228">
        <f t="shared" si="199"/>
        <v>0</v>
      </c>
      <c r="AN164" s="228">
        <f t="shared" si="199"/>
        <v>0</v>
      </c>
      <c r="AO164" s="228">
        <f t="shared" si="199"/>
        <v>0</v>
      </c>
      <c r="AP164" s="228">
        <f t="shared" si="199"/>
        <v>0</v>
      </c>
      <c r="AQ164" s="228">
        <f t="shared" si="199"/>
        <v>0</v>
      </c>
      <c r="AR164" s="228">
        <f t="shared" si="199"/>
        <v>0</v>
      </c>
      <c r="AS164" s="228">
        <f t="shared" si="199"/>
        <v>0</v>
      </c>
      <c r="AT164" s="228">
        <f t="shared" si="199"/>
        <v>0</v>
      </c>
      <c r="AU164" s="228">
        <f t="shared" si="199"/>
        <v>0</v>
      </c>
      <c r="AV164" s="228">
        <f t="shared" si="199"/>
        <v>0</v>
      </c>
      <c r="AW164" s="228">
        <f t="shared" si="199"/>
        <v>0</v>
      </c>
      <c r="AX164" s="228">
        <f t="shared" si="199"/>
        <v>0</v>
      </c>
      <c r="AY164" s="228">
        <f t="shared" si="199"/>
        <v>0</v>
      </c>
      <c r="AZ164" s="228">
        <f t="shared" si="199"/>
        <v>0</v>
      </c>
      <c r="BA164" s="228">
        <f t="shared" si="199"/>
        <v>0</v>
      </c>
      <c r="BB164" s="228">
        <f t="shared" si="199"/>
        <v>0</v>
      </c>
      <c r="BC164" s="228">
        <f t="shared" si="199"/>
        <v>0</v>
      </c>
      <c r="BD164" s="228">
        <f t="shared" si="199"/>
        <v>0</v>
      </c>
      <c r="BE164" s="226"/>
      <c r="BF164" s="229">
        <f t="shared" ref="BF164:BZ164" si="200">(IF(BF$73=0,0,BF89/BF$74))</f>
        <v>0</v>
      </c>
      <c r="BG164" s="228">
        <f t="shared" si="200"/>
        <v>0</v>
      </c>
      <c r="BH164" s="228">
        <f t="shared" si="200"/>
        <v>0</v>
      </c>
      <c r="BI164" s="228">
        <f t="shared" si="200"/>
        <v>0</v>
      </c>
      <c r="BJ164" s="228">
        <f t="shared" si="200"/>
        <v>0</v>
      </c>
      <c r="BK164" s="228">
        <f t="shared" si="200"/>
        <v>0</v>
      </c>
      <c r="BL164" s="228">
        <f t="shared" si="200"/>
        <v>0</v>
      </c>
      <c r="BM164" s="228">
        <f t="shared" si="200"/>
        <v>0</v>
      </c>
      <c r="BN164" s="228">
        <f t="shared" si="200"/>
        <v>0</v>
      </c>
      <c r="BO164" s="228">
        <f t="shared" si="200"/>
        <v>0</v>
      </c>
      <c r="BP164" s="228">
        <f t="shared" si="200"/>
        <v>0</v>
      </c>
      <c r="BQ164" s="228">
        <f t="shared" si="200"/>
        <v>0</v>
      </c>
      <c r="BR164" s="228">
        <f t="shared" si="200"/>
        <v>0</v>
      </c>
      <c r="BS164" s="228">
        <f t="shared" si="200"/>
        <v>0</v>
      </c>
      <c r="BT164" s="228">
        <f t="shared" si="200"/>
        <v>0</v>
      </c>
      <c r="BU164" s="228">
        <f t="shared" si="200"/>
        <v>0</v>
      </c>
      <c r="BV164" s="228">
        <f t="shared" si="200"/>
        <v>0</v>
      </c>
      <c r="BW164" s="228">
        <f t="shared" si="200"/>
        <v>0</v>
      </c>
      <c r="BX164" s="228">
        <f t="shared" si="200"/>
        <v>0</v>
      </c>
      <c r="BY164" s="228">
        <f t="shared" si="200"/>
        <v>0</v>
      </c>
      <c r="BZ164" s="228">
        <f t="shared" si="200"/>
        <v>0</v>
      </c>
      <c r="CA164" s="225"/>
    </row>
    <row r="165" spans="1:79" x14ac:dyDescent="0.3">
      <c r="A165" s="223"/>
      <c r="B165" s="78" t="s">
        <v>351</v>
      </c>
      <c r="C165" s="225"/>
      <c r="D165" s="227">
        <f t="shared" ref="D165:AI165" si="201">(IF(D$73=0,0,D90/D$74))</f>
        <v>0</v>
      </c>
      <c r="E165" s="228">
        <f t="shared" si="201"/>
        <v>0</v>
      </c>
      <c r="F165" s="228">
        <f t="shared" si="201"/>
        <v>0</v>
      </c>
      <c r="G165" s="228">
        <f t="shared" si="201"/>
        <v>0</v>
      </c>
      <c r="H165" s="228">
        <f t="shared" si="201"/>
        <v>0</v>
      </c>
      <c r="I165" s="228">
        <f t="shared" si="201"/>
        <v>0</v>
      </c>
      <c r="J165" s="228">
        <f t="shared" si="201"/>
        <v>0</v>
      </c>
      <c r="K165" s="228">
        <f t="shared" si="201"/>
        <v>0</v>
      </c>
      <c r="L165" s="228">
        <f t="shared" si="201"/>
        <v>0</v>
      </c>
      <c r="M165" s="228">
        <f t="shared" si="201"/>
        <v>0</v>
      </c>
      <c r="N165" s="228">
        <f t="shared" si="201"/>
        <v>0</v>
      </c>
      <c r="O165" s="228">
        <f t="shared" si="201"/>
        <v>0</v>
      </c>
      <c r="P165" s="228">
        <f t="shared" si="201"/>
        <v>0</v>
      </c>
      <c r="Q165" s="228">
        <f t="shared" si="201"/>
        <v>0</v>
      </c>
      <c r="R165" s="228">
        <f t="shared" si="201"/>
        <v>0</v>
      </c>
      <c r="S165" s="228">
        <f t="shared" si="201"/>
        <v>0</v>
      </c>
      <c r="T165" s="228">
        <f t="shared" si="201"/>
        <v>0</v>
      </c>
      <c r="U165" s="228">
        <f t="shared" si="201"/>
        <v>0</v>
      </c>
      <c r="V165" s="228">
        <f t="shared" si="201"/>
        <v>0</v>
      </c>
      <c r="W165" s="228">
        <f t="shared" si="201"/>
        <v>0</v>
      </c>
      <c r="X165" s="228">
        <f t="shared" si="201"/>
        <v>0</v>
      </c>
      <c r="Y165" s="228">
        <f t="shared" si="201"/>
        <v>0</v>
      </c>
      <c r="Z165" s="228">
        <f t="shared" si="201"/>
        <v>0</v>
      </c>
      <c r="AA165" s="228">
        <f t="shared" si="201"/>
        <v>0</v>
      </c>
      <c r="AB165" s="228">
        <f t="shared" si="201"/>
        <v>0</v>
      </c>
      <c r="AC165" s="228">
        <f t="shared" si="201"/>
        <v>0</v>
      </c>
      <c r="AD165" s="228">
        <f t="shared" si="201"/>
        <v>0</v>
      </c>
      <c r="AE165" s="228">
        <f t="shared" si="201"/>
        <v>0</v>
      </c>
      <c r="AF165" s="228">
        <f t="shared" si="201"/>
        <v>0</v>
      </c>
      <c r="AG165" s="228">
        <f t="shared" si="201"/>
        <v>0</v>
      </c>
      <c r="AH165" s="228">
        <f t="shared" si="201"/>
        <v>0</v>
      </c>
      <c r="AI165" s="228">
        <f t="shared" si="201"/>
        <v>0</v>
      </c>
      <c r="AJ165" s="228">
        <f t="shared" ref="AJ165:BD165" si="202">(IF(AJ$73=0,0,AJ90/AJ$74))</f>
        <v>0</v>
      </c>
      <c r="AK165" s="228">
        <f t="shared" si="202"/>
        <v>0</v>
      </c>
      <c r="AL165" s="228">
        <f t="shared" si="202"/>
        <v>0</v>
      </c>
      <c r="AM165" s="228">
        <f t="shared" si="202"/>
        <v>0</v>
      </c>
      <c r="AN165" s="228">
        <f t="shared" si="202"/>
        <v>0</v>
      </c>
      <c r="AO165" s="228">
        <f t="shared" si="202"/>
        <v>0</v>
      </c>
      <c r="AP165" s="228">
        <f t="shared" si="202"/>
        <v>0</v>
      </c>
      <c r="AQ165" s="228">
        <f t="shared" si="202"/>
        <v>0</v>
      </c>
      <c r="AR165" s="228">
        <f t="shared" si="202"/>
        <v>0</v>
      </c>
      <c r="AS165" s="228">
        <f t="shared" si="202"/>
        <v>0</v>
      </c>
      <c r="AT165" s="228">
        <f t="shared" si="202"/>
        <v>0</v>
      </c>
      <c r="AU165" s="228">
        <f t="shared" si="202"/>
        <v>0</v>
      </c>
      <c r="AV165" s="228">
        <f t="shared" si="202"/>
        <v>0</v>
      </c>
      <c r="AW165" s="228">
        <f t="shared" si="202"/>
        <v>0</v>
      </c>
      <c r="AX165" s="228">
        <f t="shared" si="202"/>
        <v>0</v>
      </c>
      <c r="AY165" s="228">
        <f t="shared" si="202"/>
        <v>0</v>
      </c>
      <c r="AZ165" s="228">
        <f t="shared" si="202"/>
        <v>0</v>
      </c>
      <c r="BA165" s="228">
        <f t="shared" si="202"/>
        <v>0</v>
      </c>
      <c r="BB165" s="228">
        <f t="shared" si="202"/>
        <v>0</v>
      </c>
      <c r="BC165" s="228">
        <f t="shared" si="202"/>
        <v>0</v>
      </c>
      <c r="BD165" s="228">
        <f t="shared" si="202"/>
        <v>0</v>
      </c>
      <c r="BE165" s="226"/>
      <c r="BF165" s="229">
        <f t="shared" ref="BF165:BZ165" si="203">(IF(BF$73=0,0,BF90/BF$74))</f>
        <v>0</v>
      </c>
      <c r="BG165" s="228">
        <f t="shared" si="203"/>
        <v>0</v>
      </c>
      <c r="BH165" s="228">
        <f t="shared" si="203"/>
        <v>0</v>
      </c>
      <c r="BI165" s="228">
        <f t="shared" si="203"/>
        <v>0</v>
      </c>
      <c r="BJ165" s="228">
        <f t="shared" si="203"/>
        <v>0</v>
      </c>
      <c r="BK165" s="228">
        <f t="shared" si="203"/>
        <v>0</v>
      </c>
      <c r="BL165" s="228">
        <f t="shared" si="203"/>
        <v>0</v>
      </c>
      <c r="BM165" s="228">
        <f t="shared" si="203"/>
        <v>0</v>
      </c>
      <c r="BN165" s="228">
        <f t="shared" si="203"/>
        <v>0</v>
      </c>
      <c r="BO165" s="228">
        <f t="shared" si="203"/>
        <v>0</v>
      </c>
      <c r="BP165" s="228">
        <f t="shared" si="203"/>
        <v>0</v>
      </c>
      <c r="BQ165" s="228">
        <f t="shared" si="203"/>
        <v>0</v>
      </c>
      <c r="BR165" s="228">
        <f t="shared" si="203"/>
        <v>0</v>
      </c>
      <c r="BS165" s="228">
        <f t="shared" si="203"/>
        <v>0</v>
      </c>
      <c r="BT165" s="228">
        <f t="shared" si="203"/>
        <v>0</v>
      </c>
      <c r="BU165" s="228">
        <f t="shared" si="203"/>
        <v>0</v>
      </c>
      <c r="BV165" s="228">
        <f t="shared" si="203"/>
        <v>0</v>
      </c>
      <c r="BW165" s="228">
        <f t="shared" si="203"/>
        <v>0</v>
      </c>
      <c r="BX165" s="228">
        <f t="shared" si="203"/>
        <v>0</v>
      </c>
      <c r="BY165" s="228">
        <f t="shared" si="203"/>
        <v>0</v>
      </c>
      <c r="BZ165" s="228">
        <f t="shared" si="203"/>
        <v>0</v>
      </c>
      <c r="CA165" s="225"/>
    </row>
    <row r="166" spans="1:79" x14ac:dyDescent="0.3">
      <c r="A166" s="223"/>
      <c r="B166" s="78" t="s">
        <v>51</v>
      </c>
      <c r="C166" s="225"/>
      <c r="D166" s="227">
        <f t="shared" ref="D166:AI166" si="204">(IF(D$73=0,0,D91/D$74))</f>
        <v>0</v>
      </c>
      <c r="E166" s="228">
        <f t="shared" si="204"/>
        <v>0</v>
      </c>
      <c r="F166" s="228">
        <f t="shared" si="204"/>
        <v>0</v>
      </c>
      <c r="G166" s="228">
        <f t="shared" si="204"/>
        <v>0</v>
      </c>
      <c r="H166" s="228">
        <f t="shared" si="204"/>
        <v>0</v>
      </c>
      <c r="I166" s="228">
        <f t="shared" si="204"/>
        <v>0</v>
      </c>
      <c r="J166" s="228">
        <f t="shared" si="204"/>
        <v>0</v>
      </c>
      <c r="K166" s="228">
        <f t="shared" si="204"/>
        <v>0</v>
      </c>
      <c r="L166" s="228">
        <f t="shared" si="204"/>
        <v>0</v>
      </c>
      <c r="M166" s="228">
        <f t="shared" si="204"/>
        <v>0</v>
      </c>
      <c r="N166" s="228">
        <f t="shared" si="204"/>
        <v>0</v>
      </c>
      <c r="O166" s="228">
        <f t="shared" si="204"/>
        <v>0</v>
      </c>
      <c r="P166" s="228">
        <f t="shared" si="204"/>
        <v>0</v>
      </c>
      <c r="Q166" s="228">
        <f t="shared" si="204"/>
        <v>0</v>
      </c>
      <c r="R166" s="228">
        <f t="shared" si="204"/>
        <v>0</v>
      </c>
      <c r="S166" s="228">
        <f t="shared" si="204"/>
        <v>0</v>
      </c>
      <c r="T166" s="228">
        <f t="shared" si="204"/>
        <v>0</v>
      </c>
      <c r="U166" s="228">
        <f t="shared" si="204"/>
        <v>0</v>
      </c>
      <c r="V166" s="228">
        <f t="shared" si="204"/>
        <v>0</v>
      </c>
      <c r="W166" s="228">
        <f t="shared" si="204"/>
        <v>0</v>
      </c>
      <c r="X166" s="228">
        <f t="shared" si="204"/>
        <v>0</v>
      </c>
      <c r="Y166" s="228">
        <f t="shared" si="204"/>
        <v>0</v>
      </c>
      <c r="Z166" s="228">
        <f t="shared" si="204"/>
        <v>0</v>
      </c>
      <c r="AA166" s="228">
        <f t="shared" si="204"/>
        <v>0</v>
      </c>
      <c r="AB166" s="228">
        <f t="shared" si="204"/>
        <v>0</v>
      </c>
      <c r="AC166" s="228">
        <f t="shared" si="204"/>
        <v>0</v>
      </c>
      <c r="AD166" s="228">
        <f t="shared" si="204"/>
        <v>0</v>
      </c>
      <c r="AE166" s="228">
        <f t="shared" si="204"/>
        <v>0</v>
      </c>
      <c r="AF166" s="228">
        <f t="shared" si="204"/>
        <v>0</v>
      </c>
      <c r="AG166" s="228">
        <f t="shared" si="204"/>
        <v>0</v>
      </c>
      <c r="AH166" s="228">
        <f t="shared" si="204"/>
        <v>0</v>
      </c>
      <c r="AI166" s="228">
        <f t="shared" si="204"/>
        <v>0</v>
      </c>
      <c r="AJ166" s="228">
        <f t="shared" ref="AJ166:BD166" si="205">(IF(AJ$73=0,0,AJ91/AJ$74))</f>
        <v>0</v>
      </c>
      <c r="AK166" s="228">
        <f t="shared" si="205"/>
        <v>0</v>
      </c>
      <c r="AL166" s="228">
        <f t="shared" si="205"/>
        <v>0</v>
      </c>
      <c r="AM166" s="228">
        <f t="shared" si="205"/>
        <v>0</v>
      </c>
      <c r="AN166" s="228">
        <f t="shared" si="205"/>
        <v>0</v>
      </c>
      <c r="AO166" s="228">
        <f t="shared" si="205"/>
        <v>0</v>
      </c>
      <c r="AP166" s="228">
        <f t="shared" si="205"/>
        <v>0</v>
      </c>
      <c r="AQ166" s="228">
        <f t="shared" si="205"/>
        <v>0</v>
      </c>
      <c r="AR166" s="228">
        <f t="shared" si="205"/>
        <v>0</v>
      </c>
      <c r="AS166" s="228">
        <f t="shared" si="205"/>
        <v>0</v>
      </c>
      <c r="AT166" s="228">
        <f t="shared" si="205"/>
        <v>0</v>
      </c>
      <c r="AU166" s="228">
        <f t="shared" si="205"/>
        <v>0</v>
      </c>
      <c r="AV166" s="228">
        <f t="shared" si="205"/>
        <v>0</v>
      </c>
      <c r="AW166" s="228">
        <f t="shared" si="205"/>
        <v>0</v>
      </c>
      <c r="AX166" s="228">
        <f t="shared" si="205"/>
        <v>0</v>
      </c>
      <c r="AY166" s="228">
        <f t="shared" si="205"/>
        <v>0</v>
      </c>
      <c r="AZ166" s="228">
        <f t="shared" si="205"/>
        <v>0</v>
      </c>
      <c r="BA166" s="228">
        <f t="shared" si="205"/>
        <v>0</v>
      </c>
      <c r="BB166" s="228">
        <f t="shared" si="205"/>
        <v>0</v>
      </c>
      <c r="BC166" s="228">
        <f t="shared" si="205"/>
        <v>0</v>
      </c>
      <c r="BD166" s="228">
        <f t="shared" si="205"/>
        <v>0</v>
      </c>
      <c r="BE166" s="226"/>
      <c r="BF166" s="229">
        <f t="shared" ref="BF166:BZ166" si="206">(IF(BF$73=0,0,BF91/BF$74))</f>
        <v>0</v>
      </c>
      <c r="BG166" s="228">
        <f t="shared" si="206"/>
        <v>0</v>
      </c>
      <c r="BH166" s="228">
        <f t="shared" si="206"/>
        <v>0</v>
      </c>
      <c r="BI166" s="228">
        <f t="shared" si="206"/>
        <v>0</v>
      </c>
      <c r="BJ166" s="228">
        <f t="shared" si="206"/>
        <v>0</v>
      </c>
      <c r="BK166" s="228">
        <f t="shared" si="206"/>
        <v>0</v>
      </c>
      <c r="BL166" s="228">
        <f t="shared" si="206"/>
        <v>0</v>
      </c>
      <c r="BM166" s="228">
        <f t="shared" si="206"/>
        <v>0</v>
      </c>
      <c r="BN166" s="228">
        <f t="shared" si="206"/>
        <v>0</v>
      </c>
      <c r="BO166" s="228">
        <f t="shared" si="206"/>
        <v>0</v>
      </c>
      <c r="BP166" s="228">
        <f t="shared" si="206"/>
        <v>0</v>
      </c>
      <c r="BQ166" s="228">
        <f t="shared" si="206"/>
        <v>0</v>
      </c>
      <c r="BR166" s="228">
        <f t="shared" si="206"/>
        <v>0</v>
      </c>
      <c r="BS166" s="228">
        <f t="shared" si="206"/>
        <v>0</v>
      </c>
      <c r="BT166" s="228">
        <f t="shared" si="206"/>
        <v>0</v>
      </c>
      <c r="BU166" s="228">
        <f t="shared" si="206"/>
        <v>0</v>
      </c>
      <c r="BV166" s="228">
        <f t="shared" si="206"/>
        <v>0</v>
      </c>
      <c r="BW166" s="228">
        <f t="shared" si="206"/>
        <v>0</v>
      </c>
      <c r="BX166" s="228">
        <f t="shared" si="206"/>
        <v>0</v>
      </c>
      <c r="BY166" s="228">
        <f t="shared" si="206"/>
        <v>0</v>
      </c>
      <c r="BZ166" s="228">
        <f t="shared" si="206"/>
        <v>0</v>
      </c>
      <c r="CA166" s="225"/>
    </row>
    <row r="167" spans="1:79" x14ac:dyDescent="0.3">
      <c r="A167" s="223"/>
      <c r="B167" s="78" t="s">
        <v>53</v>
      </c>
      <c r="C167" s="225"/>
      <c r="D167" s="227">
        <f t="shared" ref="D167:AI167" si="207">(IF(D$73=0,0,D92/D$74))</f>
        <v>0</v>
      </c>
      <c r="E167" s="228">
        <f t="shared" si="207"/>
        <v>0</v>
      </c>
      <c r="F167" s="228">
        <f t="shared" si="207"/>
        <v>0</v>
      </c>
      <c r="G167" s="228">
        <f t="shared" si="207"/>
        <v>0</v>
      </c>
      <c r="H167" s="228">
        <f t="shared" si="207"/>
        <v>0</v>
      </c>
      <c r="I167" s="228">
        <f t="shared" si="207"/>
        <v>0</v>
      </c>
      <c r="J167" s="228">
        <f t="shared" si="207"/>
        <v>0</v>
      </c>
      <c r="K167" s="228">
        <f t="shared" si="207"/>
        <v>0</v>
      </c>
      <c r="L167" s="228">
        <f t="shared" si="207"/>
        <v>0</v>
      </c>
      <c r="M167" s="228">
        <f t="shared" si="207"/>
        <v>0</v>
      </c>
      <c r="N167" s="228">
        <f t="shared" si="207"/>
        <v>0</v>
      </c>
      <c r="O167" s="228">
        <f t="shared" si="207"/>
        <v>0</v>
      </c>
      <c r="P167" s="228">
        <f t="shared" si="207"/>
        <v>0</v>
      </c>
      <c r="Q167" s="228">
        <f t="shared" si="207"/>
        <v>0</v>
      </c>
      <c r="R167" s="228">
        <f t="shared" si="207"/>
        <v>0</v>
      </c>
      <c r="S167" s="228">
        <f t="shared" si="207"/>
        <v>0</v>
      </c>
      <c r="T167" s="228">
        <f t="shared" si="207"/>
        <v>0</v>
      </c>
      <c r="U167" s="228">
        <f t="shared" si="207"/>
        <v>0</v>
      </c>
      <c r="V167" s="228">
        <f t="shared" si="207"/>
        <v>0</v>
      </c>
      <c r="W167" s="228">
        <f t="shared" si="207"/>
        <v>0</v>
      </c>
      <c r="X167" s="228">
        <f t="shared" si="207"/>
        <v>0</v>
      </c>
      <c r="Y167" s="228">
        <f t="shared" si="207"/>
        <v>0</v>
      </c>
      <c r="Z167" s="228">
        <f t="shared" si="207"/>
        <v>0</v>
      </c>
      <c r="AA167" s="228">
        <f t="shared" si="207"/>
        <v>0</v>
      </c>
      <c r="AB167" s="228">
        <f t="shared" si="207"/>
        <v>0</v>
      </c>
      <c r="AC167" s="228">
        <f t="shared" si="207"/>
        <v>0</v>
      </c>
      <c r="AD167" s="228">
        <f t="shared" si="207"/>
        <v>0</v>
      </c>
      <c r="AE167" s="228">
        <f t="shared" si="207"/>
        <v>0</v>
      </c>
      <c r="AF167" s="228">
        <f t="shared" si="207"/>
        <v>0</v>
      </c>
      <c r="AG167" s="228">
        <f t="shared" si="207"/>
        <v>0</v>
      </c>
      <c r="AH167" s="228">
        <f t="shared" si="207"/>
        <v>0</v>
      </c>
      <c r="AI167" s="228">
        <f t="shared" si="207"/>
        <v>0</v>
      </c>
      <c r="AJ167" s="228">
        <f t="shared" ref="AJ167:BD167" si="208">(IF(AJ$73=0,0,AJ92/AJ$74))</f>
        <v>0</v>
      </c>
      <c r="AK167" s="228">
        <f t="shared" si="208"/>
        <v>0</v>
      </c>
      <c r="AL167" s="228">
        <f t="shared" si="208"/>
        <v>0</v>
      </c>
      <c r="AM167" s="228">
        <f t="shared" si="208"/>
        <v>0</v>
      </c>
      <c r="AN167" s="228">
        <f t="shared" si="208"/>
        <v>0</v>
      </c>
      <c r="AO167" s="228">
        <f t="shared" si="208"/>
        <v>0</v>
      </c>
      <c r="AP167" s="228">
        <f t="shared" si="208"/>
        <v>0</v>
      </c>
      <c r="AQ167" s="228">
        <f t="shared" si="208"/>
        <v>0</v>
      </c>
      <c r="AR167" s="228">
        <f t="shared" si="208"/>
        <v>0</v>
      </c>
      <c r="AS167" s="228">
        <f t="shared" si="208"/>
        <v>0</v>
      </c>
      <c r="AT167" s="228">
        <f t="shared" si="208"/>
        <v>0</v>
      </c>
      <c r="AU167" s="228">
        <f t="shared" si="208"/>
        <v>0</v>
      </c>
      <c r="AV167" s="228">
        <f t="shared" si="208"/>
        <v>0</v>
      </c>
      <c r="AW167" s="228">
        <f t="shared" si="208"/>
        <v>0</v>
      </c>
      <c r="AX167" s="228">
        <f t="shared" si="208"/>
        <v>0</v>
      </c>
      <c r="AY167" s="228">
        <f t="shared" si="208"/>
        <v>0</v>
      </c>
      <c r="AZ167" s="228">
        <f t="shared" si="208"/>
        <v>0</v>
      </c>
      <c r="BA167" s="228">
        <f t="shared" si="208"/>
        <v>0</v>
      </c>
      <c r="BB167" s="228">
        <f t="shared" si="208"/>
        <v>0</v>
      </c>
      <c r="BC167" s="228">
        <f t="shared" si="208"/>
        <v>0</v>
      </c>
      <c r="BD167" s="228">
        <f t="shared" si="208"/>
        <v>0</v>
      </c>
      <c r="BE167" s="226"/>
      <c r="BF167" s="229">
        <f t="shared" ref="BF167:BZ167" si="209">(IF(BF$73=0,0,BF92/BF$74))</f>
        <v>0</v>
      </c>
      <c r="BG167" s="228">
        <f t="shared" si="209"/>
        <v>0</v>
      </c>
      <c r="BH167" s="228">
        <f t="shared" si="209"/>
        <v>0</v>
      </c>
      <c r="BI167" s="228">
        <f t="shared" si="209"/>
        <v>0</v>
      </c>
      <c r="BJ167" s="228">
        <f t="shared" si="209"/>
        <v>0</v>
      </c>
      <c r="BK167" s="228">
        <f t="shared" si="209"/>
        <v>0</v>
      </c>
      <c r="BL167" s="228">
        <f t="shared" si="209"/>
        <v>0</v>
      </c>
      <c r="BM167" s="228">
        <f t="shared" si="209"/>
        <v>0</v>
      </c>
      <c r="BN167" s="228">
        <f t="shared" si="209"/>
        <v>0</v>
      </c>
      <c r="BO167" s="228">
        <f t="shared" si="209"/>
        <v>0</v>
      </c>
      <c r="BP167" s="228">
        <f t="shared" si="209"/>
        <v>0</v>
      </c>
      <c r="BQ167" s="228">
        <f t="shared" si="209"/>
        <v>0</v>
      </c>
      <c r="BR167" s="228">
        <f t="shared" si="209"/>
        <v>0</v>
      </c>
      <c r="BS167" s="228">
        <f t="shared" si="209"/>
        <v>0</v>
      </c>
      <c r="BT167" s="228">
        <f t="shared" si="209"/>
        <v>0</v>
      </c>
      <c r="BU167" s="228">
        <f t="shared" si="209"/>
        <v>0</v>
      </c>
      <c r="BV167" s="228">
        <f t="shared" si="209"/>
        <v>0</v>
      </c>
      <c r="BW167" s="228">
        <f t="shared" si="209"/>
        <v>0</v>
      </c>
      <c r="BX167" s="228">
        <f t="shared" si="209"/>
        <v>0</v>
      </c>
      <c r="BY167" s="228">
        <f t="shared" si="209"/>
        <v>0</v>
      </c>
      <c r="BZ167" s="228">
        <f t="shared" si="209"/>
        <v>0</v>
      </c>
      <c r="CA167" s="225"/>
    </row>
    <row r="168" spans="1:79" x14ac:dyDescent="0.3">
      <c r="A168" s="223"/>
      <c r="B168" s="78" t="s">
        <v>352</v>
      </c>
      <c r="C168" s="225"/>
      <c r="D168" s="227">
        <f t="shared" ref="D168:AI168" si="210">(IF(D$73=0,0,D93/D$74))</f>
        <v>0</v>
      </c>
      <c r="E168" s="228">
        <f t="shared" si="210"/>
        <v>0</v>
      </c>
      <c r="F168" s="228">
        <f t="shared" si="210"/>
        <v>0</v>
      </c>
      <c r="G168" s="228">
        <f t="shared" si="210"/>
        <v>0</v>
      </c>
      <c r="H168" s="228">
        <f t="shared" si="210"/>
        <v>0</v>
      </c>
      <c r="I168" s="228">
        <f t="shared" si="210"/>
        <v>0</v>
      </c>
      <c r="J168" s="228">
        <f t="shared" si="210"/>
        <v>0</v>
      </c>
      <c r="K168" s="228">
        <f t="shared" si="210"/>
        <v>0</v>
      </c>
      <c r="L168" s="228">
        <f t="shared" si="210"/>
        <v>0</v>
      </c>
      <c r="M168" s="228">
        <f t="shared" si="210"/>
        <v>0</v>
      </c>
      <c r="N168" s="228">
        <f t="shared" si="210"/>
        <v>0</v>
      </c>
      <c r="O168" s="228">
        <f t="shared" si="210"/>
        <v>0</v>
      </c>
      <c r="P168" s="228">
        <f t="shared" si="210"/>
        <v>0</v>
      </c>
      <c r="Q168" s="228">
        <f t="shared" si="210"/>
        <v>0</v>
      </c>
      <c r="R168" s="228">
        <f t="shared" si="210"/>
        <v>0</v>
      </c>
      <c r="S168" s="228">
        <f t="shared" si="210"/>
        <v>0</v>
      </c>
      <c r="T168" s="228">
        <f t="shared" si="210"/>
        <v>0</v>
      </c>
      <c r="U168" s="228">
        <f t="shared" si="210"/>
        <v>0</v>
      </c>
      <c r="V168" s="228">
        <f t="shared" si="210"/>
        <v>0</v>
      </c>
      <c r="W168" s="228">
        <f t="shared" si="210"/>
        <v>0</v>
      </c>
      <c r="X168" s="228">
        <f t="shared" si="210"/>
        <v>0</v>
      </c>
      <c r="Y168" s="228">
        <f t="shared" si="210"/>
        <v>0</v>
      </c>
      <c r="Z168" s="228">
        <f t="shared" si="210"/>
        <v>0</v>
      </c>
      <c r="AA168" s="228">
        <f t="shared" si="210"/>
        <v>0</v>
      </c>
      <c r="AB168" s="228">
        <f t="shared" si="210"/>
        <v>0</v>
      </c>
      <c r="AC168" s="228">
        <f t="shared" si="210"/>
        <v>0</v>
      </c>
      <c r="AD168" s="228">
        <f t="shared" si="210"/>
        <v>0</v>
      </c>
      <c r="AE168" s="228">
        <f t="shared" si="210"/>
        <v>0</v>
      </c>
      <c r="AF168" s="228">
        <f t="shared" si="210"/>
        <v>0</v>
      </c>
      <c r="AG168" s="228">
        <f t="shared" si="210"/>
        <v>0</v>
      </c>
      <c r="AH168" s="228">
        <f t="shared" si="210"/>
        <v>0</v>
      </c>
      <c r="AI168" s="228">
        <f t="shared" si="210"/>
        <v>0</v>
      </c>
      <c r="AJ168" s="228">
        <f t="shared" ref="AJ168:BD168" si="211">(IF(AJ$73=0,0,AJ93/AJ$74))</f>
        <v>0</v>
      </c>
      <c r="AK168" s="228">
        <f t="shared" si="211"/>
        <v>0</v>
      </c>
      <c r="AL168" s="228">
        <f t="shared" si="211"/>
        <v>0</v>
      </c>
      <c r="AM168" s="228">
        <f t="shared" si="211"/>
        <v>0</v>
      </c>
      <c r="AN168" s="228">
        <f t="shared" si="211"/>
        <v>0</v>
      </c>
      <c r="AO168" s="228">
        <f t="shared" si="211"/>
        <v>0</v>
      </c>
      <c r="AP168" s="228">
        <f t="shared" si="211"/>
        <v>0</v>
      </c>
      <c r="AQ168" s="228">
        <f t="shared" si="211"/>
        <v>0</v>
      </c>
      <c r="AR168" s="228">
        <f t="shared" si="211"/>
        <v>0</v>
      </c>
      <c r="AS168" s="228">
        <f t="shared" si="211"/>
        <v>0</v>
      </c>
      <c r="AT168" s="228">
        <f t="shared" si="211"/>
        <v>0</v>
      </c>
      <c r="AU168" s="228">
        <f t="shared" si="211"/>
        <v>0</v>
      </c>
      <c r="AV168" s="228">
        <f t="shared" si="211"/>
        <v>0</v>
      </c>
      <c r="AW168" s="228">
        <f t="shared" si="211"/>
        <v>0</v>
      </c>
      <c r="AX168" s="228">
        <f t="shared" si="211"/>
        <v>0</v>
      </c>
      <c r="AY168" s="228">
        <f t="shared" si="211"/>
        <v>0</v>
      </c>
      <c r="AZ168" s="228">
        <f t="shared" si="211"/>
        <v>0</v>
      </c>
      <c r="BA168" s="228">
        <f t="shared" si="211"/>
        <v>0</v>
      </c>
      <c r="BB168" s="228">
        <f t="shared" si="211"/>
        <v>0</v>
      </c>
      <c r="BC168" s="228">
        <f t="shared" si="211"/>
        <v>0</v>
      </c>
      <c r="BD168" s="228">
        <f t="shared" si="211"/>
        <v>0</v>
      </c>
      <c r="BE168" s="226"/>
      <c r="BF168" s="229">
        <f t="shared" ref="BF168:BZ168" si="212">(IF(BF$73=0,0,BF93/BF$74))</f>
        <v>0</v>
      </c>
      <c r="BG168" s="228">
        <f t="shared" si="212"/>
        <v>0</v>
      </c>
      <c r="BH168" s="228">
        <f t="shared" si="212"/>
        <v>0</v>
      </c>
      <c r="BI168" s="228">
        <f t="shared" si="212"/>
        <v>0</v>
      </c>
      <c r="BJ168" s="228">
        <f t="shared" si="212"/>
        <v>0</v>
      </c>
      <c r="BK168" s="228">
        <f t="shared" si="212"/>
        <v>0</v>
      </c>
      <c r="BL168" s="228">
        <f t="shared" si="212"/>
        <v>0</v>
      </c>
      <c r="BM168" s="228">
        <f t="shared" si="212"/>
        <v>0</v>
      </c>
      <c r="BN168" s="228">
        <f t="shared" si="212"/>
        <v>0</v>
      </c>
      <c r="BO168" s="228">
        <f t="shared" si="212"/>
        <v>0</v>
      </c>
      <c r="BP168" s="228">
        <f t="shared" si="212"/>
        <v>0</v>
      </c>
      <c r="BQ168" s="228">
        <f t="shared" si="212"/>
        <v>0</v>
      </c>
      <c r="BR168" s="228">
        <f t="shared" si="212"/>
        <v>0</v>
      </c>
      <c r="BS168" s="228">
        <f t="shared" si="212"/>
        <v>0</v>
      </c>
      <c r="BT168" s="228">
        <f t="shared" si="212"/>
        <v>0</v>
      </c>
      <c r="BU168" s="228">
        <f t="shared" si="212"/>
        <v>0</v>
      </c>
      <c r="BV168" s="228">
        <f t="shared" si="212"/>
        <v>0</v>
      </c>
      <c r="BW168" s="228">
        <f t="shared" si="212"/>
        <v>0</v>
      </c>
      <c r="BX168" s="228">
        <f t="shared" si="212"/>
        <v>0</v>
      </c>
      <c r="BY168" s="228">
        <f t="shared" si="212"/>
        <v>0</v>
      </c>
      <c r="BZ168" s="228">
        <f t="shared" si="212"/>
        <v>0</v>
      </c>
      <c r="CA168" s="225"/>
    </row>
    <row r="169" spans="1:79" x14ac:dyDescent="0.3">
      <c r="A169" s="223"/>
      <c r="B169" s="160" t="s">
        <v>353</v>
      </c>
      <c r="C169" s="225"/>
      <c r="D169" s="238">
        <f t="shared" ref="D169:AI169" si="213">(IF(D$73=0,0,D94/D$74))</f>
        <v>0</v>
      </c>
      <c r="E169" s="238">
        <f t="shared" si="213"/>
        <v>0</v>
      </c>
      <c r="F169" s="238">
        <f t="shared" si="213"/>
        <v>0</v>
      </c>
      <c r="G169" s="238">
        <f t="shared" si="213"/>
        <v>0</v>
      </c>
      <c r="H169" s="238">
        <f t="shared" si="213"/>
        <v>0</v>
      </c>
      <c r="I169" s="238">
        <f t="shared" si="213"/>
        <v>0</v>
      </c>
      <c r="J169" s="238">
        <f t="shared" si="213"/>
        <v>0</v>
      </c>
      <c r="K169" s="238">
        <f t="shared" si="213"/>
        <v>0</v>
      </c>
      <c r="L169" s="238">
        <f t="shared" si="213"/>
        <v>0</v>
      </c>
      <c r="M169" s="238">
        <f t="shared" si="213"/>
        <v>0</v>
      </c>
      <c r="N169" s="238">
        <f t="shared" si="213"/>
        <v>0</v>
      </c>
      <c r="O169" s="238">
        <f t="shared" si="213"/>
        <v>0</v>
      </c>
      <c r="P169" s="238">
        <f t="shared" si="213"/>
        <v>0</v>
      </c>
      <c r="Q169" s="238">
        <f t="shared" si="213"/>
        <v>0</v>
      </c>
      <c r="R169" s="238">
        <f t="shared" si="213"/>
        <v>0</v>
      </c>
      <c r="S169" s="238">
        <f t="shared" si="213"/>
        <v>0</v>
      </c>
      <c r="T169" s="238">
        <f t="shared" si="213"/>
        <v>0</v>
      </c>
      <c r="U169" s="238">
        <f t="shared" si="213"/>
        <v>0</v>
      </c>
      <c r="V169" s="238">
        <f t="shared" si="213"/>
        <v>0</v>
      </c>
      <c r="W169" s="238">
        <f t="shared" si="213"/>
        <v>0</v>
      </c>
      <c r="X169" s="238">
        <f t="shared" si="213"/>
        <v>0</v>
      </c>
      <c r="Y169" s="238">
        <f t="shared" si="213"/>
        <v>0</v>
      </c>
      <c r="Z169" s="238">
        <f t="shared" si="213"/>
        <v>0</v>
      </c>
      <c r="AA169" s="238">
        <f t="shared" si="213"/>
        <v>0</v>
      </c>
      <c r="AB169" s="238">
        <f t="shared" si="213"/>
        <v>0</v>
      </c>
      <c r="AC169" s="238">
        <f t="shared" si="213"/>
        <v>0</v>
      </c>
      <c r="AD169" s="238">
        <f t="shared" si="213"/>
        <v>0</v>
      </c>
      <c r="AE169" s="238">
        <f t="shared" si="213"/>
        <v>0</v>
      </c>
      <c r="AF169" s="238">
        <f t="shared" si="213"/>
        <v>0</v>
      </c>
      <c r="AG169" s="238">
        <f t="shared" si="213"/>
        <v>0</v>
      </c>
      <c r="AH169" s="238">
        <f t="shared" si="213"/>
        <v>0</v>
      </c>
      <c r="AI169" s="238">
        <f t="shared" si="213"/>
        <v>0</v>
      </c>
      <c r="AJ169" s="238">
        <f t="shared" ref="AJ169:BD169" si="214">(IF(AJ$73=0,0,AJ94/AJ$74))</f>
        <v>0</v>
      </c>
      <c r="AK169" s="238">
        <f t="shared" si="214"/>
        <v>0</v>
      </c>
      <c r="AL169" s="238">
        <f t="shared" si="214"/>
        <v>0</v>
      </c>
      <c r="AM169" s="238">
        <f t="shared" si="214"/>
        <v>0</v>
      </c>
      <c r="AN169" s="238">
        <f t="shared" si="214"/>
        <v>0</v>
      </c>
      <c r="AO169" s="238">
        <f t="shared" si="214"/>
        <v>0</v>
      </c>
      <c r="AP169" s="238">
        <f t="shared" si="214"/>
        <v>0</v>
      </c>
      <c r="AQ169" s="238">
        <f t="shared" si="214"/>
        <v>0</v>
      </c>
      <c r="AR169" s="238">
        <f t="shared" si="214"/>
        <v>0</v>
      </c>
      <c r="AS169" s="238">
        <f t="shared" si="214"/>
        <v>0</v>
      </c>
      <c r="AT169" s="238">
        <f t="shared" si="214"/>
        <v>0</v>
      </c>
      <c r="AU169" s="238">
        <f t="shared" si="214"/>
        <v>0</v>
      </c>
      <c r="AV169" s="238">
        <f t="shared" si="214"/>
        <v>0</v>
      </c>
      <c r="AW169" s="238">
        <f t="shared" si="214"/>
        <v>0</v>
      </c>
      <c r="AX169" s="238">
        <f t="shared" si="214"/>
        <v>0</v>
      </c>
      <c r="AY169" s="238">
        <f t="shared" si="214"/>
        <v>0</v>
      </c>
      <c r="AZ169" s="238">
        <f t="shared" si="214"/>
        <v>0</v>
      </c>
      <c r="BA169" s="238">
        <f t="shared" si="214"/>
        <v>0</v>
      </c>
      <c r="BB169" s="238">
        <f t="shared" si="214"/>
        <v>0</v>
      </c>
      <c r="BC169" s="238">
        <f t="shared" si="214"/>
        <v>0</v>
      </c>
      <c r="BD169" s="238">
        <f t="shared" si="214"/>
        <v>0</v>
      </c>
      <c r="BE169" s="226"/>
      <c r="BF169" s="239">
        <f t="shared" ref="BF169:BZ169" si="215">(IF(BF$73=0,0,BF94/BF$74))</f>
        <v>0</v>
      </c>
      <c r="BG169" s="238">
        <f t="shared" si="215"/>
        <v>0</v>
      </c>
      <c r="BH169" s="238">
        <f t="shared" si="215"/>
        <v>0</v>
      </c>
      <c r="BI169" s="238">
        <f t="shared" si="215"/>
        <v>0</v>
      </c>
      <c r="BJ169" s="238">
        <f t="shared" si="215"/>
        <v>0</v>
      </c>
      <c r="BK169" s="238">
        <f t="shared" si="215"/>
        <v>0</v>
      </c>
      <c r="BL169" s="238">
        <f t="shared" si="215"/>
        <v>0</v>
      </c>
      <c r="BM169" s="238">
        <f t="shared" si="215"/>
        <v>0</v>
      </c>
      <c r="BN169" s="238">
        <f t="shared" si="215"/>
        <v>0</v>
      </c>
      <c r="BO169" s="238">
        <f t="shared" si="215"/>
        <v>0</v>
      </c>
      <c r="BP169" s="238">
        <f t="shared" si="215"/>
        <v>0</v>
      </c>
      <c r="BQ169" s="238">
        <f t="shared" si="215"/>
        <v>0</v>
      </c>
      <c r="BR169" s="238">
        <f t="shared" si="215"/>
        <v>0</v>
      </c>
      <c r="BS169" s="238">
        <f t="shared" si="215"/>
        <v>0</v>
      </c>
      <c r="BT169" s="238">
        <f t="shared" si="215"/>
        <v>0</v>
      </c>
      <c r="BU169" s="238">
        <f t="shared" si="215"/>
        <v>0</v>
      </c>
      <c r="BV169" s="238">
        <f t="shared" si="215"/>
        <v>0</v>
      </c>
      <c r="BW169" s="238">
        <f t="shared" si="215"/>
        <v>0</v>
      </c>
      <c r="BX169" s="238">
        <f t="shared" si="215"/>
        <v>0</v>
      </c>
      <c r="BY169" s="238">
        <f t="shared" si="215"/>
        <v>0</v>
      </c>
      <c r="BZ169" s="238">
        <f t="shared" si="215"/>
        <v>0</v>
      </c>
      <c r="CA169" s="225"/>
    </row>
    <row r="170" spans="1:79" ht="15.6" customHeight="1" x14ac:dyDescent="0.3">
      <c r="A170" s="223">
        <v>3</v>
      </c>
      <c r="B170" s="235" t="s">
        <v>354</v>
      </c>
      <c r="C170" s="225"/>
      <c r="D170" s="236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25"/>
      <c r="BZ170" s="225"/>
      <c r="CA170" s="225"/>
    </row>
    <row r="171" spans="1:79" x14ac:dyDescent="0.3">
      <c r="A171" s="223"/>
      <c r="B171" s="78" t="s">
        <v>354</v>
      </c>
      <c r="C171" s="225"/>
      <c r="D171" s="227">
        <f t="shared" ref="D171:AI171" si="216">(IF(D$73=0,0,D96/D$74))</f>
        <v>0</v>
      </c>
      <c r="E171" s="228">
        <f t="shared" si="216"/>
        <v>0</v>
      </c>
      <c r="F171" s="228">
        <f t="shared" si="216"/>
        <v>0</v>
      </c>
      <c r="G171" s="228">
        <f t="shared" si="216"/>
        <v>0</v>
      </c>
      <c r="H171" s="228">
        <f t="shared" si="216"/>
        <v>0</v>
      </c>
      <c r="I171" s="228">
        <f t="shared" si="216"/>
        <v>0</v>
      </c>
      <c r="J171" s="228">
        <f t="shared" si="216"/>
        <v>0</v>
      </c>
      <c r="K171" s="228">
        <f t="shared" si="216"/>
        <v>0</v>
      </c>
      <c r="L171" s="228">
        <f t="shared" si="216"/>
        <v>0</v>
      </c>
      <c r="M171" s="228">
        <f t="shared" si="216"/>
        <v>0</v>
      </c>
      <c r="N171" s="228">
        <f t="shared" si="216"/>
        <v>0</v>
      </c>
      <c r="O171" s="228">
        <f t="shared" si="216"/>
        <v>0</v>
      </c>
      <c r="P171" s="228">
        <f t="shared" si="216"/>
        <v>0</v>
      </c>
      <c r="Q171" s="228">
        <f t="shared" si="216"/>
        <v>0</v>
      </c>
      <c r="R171" s="228">
        <f t="shared" si="216"/>
        <v>0</v>
      </c>
      <c r="S171" s="228">
        <f t="shared" si="216"/>
        <v>0</v>
      </c>
      <c r="T171" s="228">
        <f t="shared" si="216"/>
        <v>0</v>
      </c>
      <c r="U171" s="228">
        <f t="shared" si="216"/>
        <v>0</v>
      </c>
      <c r="V171" s="228">
        <f t="shared" si="216"/>
        <v>0</v>
      </c>
      <c r="W171" s="228">
        <f t="shared" si="216"/>
        <v>0</v>
      </c>
      <c r="X171" s="228">
        <f t="shared" si="216"/>
        <v>0</v>
      </c>
      <c r="Y171" s="228">
        <f t="shared" si="216"/>
        <v>0</v>
      </c>
      <c r="Z171" s="228">
        <f t="shared" si="216"/>
        <v>0</v>
      </c>
      <c r="AA171" s="228">
        <f t="shared" si="216"/>
        <v>0</v>
      </c>
      <c r="AB171" s="228">
        <f t="shared" si="216"/>
        <v>0</v>
      </c>
      <c r="AC171" s="228">
        <f t="shared" si="216"/>
        <v>0</v>
      </c>
      <c r="AD171" s="228">
        <f t="shared" si="216"/>
        <v>0</v>
      </c>
      <c r="AE171" s="228">
        <f t="shared" si="216"/>
        <v>0</v>
      </c>
      <c r="AF171" s="228">
        <f t="shared" si="216"/>
        <v>0</v>
      </c>
      <c r="AG171" s="228">
        <f t="shared" si="216"/>
        <v>0</v>
      </c>
      <c r="AH171" s="228">
        <f t="shared" si="216"/>
        <v>0</v>
      </c>
      <c r="AI171" s="228">
        <f t="shared" si="216"/>
        <v>0</v>
      </c>
      <c r="AJ171" s="228">
        <f t="shared" ref="AJ171:BD171" si="217">(IF(AJ$73=0,0,AJ96/AJ$74))</f>
        <v>0</v>
      </c>
      <c r="AK171" s="228">
        <f t="shared" si="217"/>
        <v>0</v>
      </c>
      <c r="AL171" s="228">
        <f t="shared" si="217"/>
        <v>0</v>
      </c>
      <c r="AM171" s="228">
        <f t="shared" si="217"/>
        <v>0</v>
      </c>
      <c r="AN171" s="228">
        <f t="shared" si="217"/>
        <v>0</v>
      </c>
      <c r="AO171" s="228">
        <f t="shared" si="217"/>
        <v>0</v>
      </c>
      <c r="AP171" s="228">
        <f t="shared" si="217"/>
        <v>0</v>
      </c>
      <c r="AQ171" s="228">
        <f t="shared" si="217"/>
        <v>0</v>
      </c>
      <c r="AR171" s="228">
        <f t="shared" si="217"/>
        <v>0</v>
      </c>
      <c r="AS171" s="228">
        <f t="shared" si="217"/>
        <v>0</v>
      </c>
      <c r="AT171" s="228">
        <f t="shared" si="217"/>
        <v>0</v>
      </c>
      <c r="AU171" s="228">
        <f t="shared" si="217"/>
        <v>0</v>
      </c>
      <c r="AV171" s="228">
        <f t="shared" si="217"/>
        <v>0</v>
      </c>
      <c r="AW171" s="228">
        <f t="shared" si="217"/>
        <v>0</v>
      </c>
      <c r="AX171" s="228">
        <f t="shared" si="217"/>
        <v>0</v>
      </c>
      <c r="AY171" s="228">
        <f t="shared" si="217"/>
        <v>0</v>
      </c>
      <c r="AZ171" s="228">
        <f t="shared" si="217"/>
        <v>0</v>
      </c>
      <c r="BA171" s="228">
        <f t="shared" si="217"/>
        <v>0</v>
      </c>
      <c r="BB171" s="228">
        <f t="shared" si="217"/>
        <v>0</v>
      </c>
      <c r="BC171" s="228">
        <f t="shared" si="217"/>
        <v>0</v>
      </c>
      <c r="BD171" s="228">
        <f t="shared" si="217"/>
        <v>0</v>
      </c>
      <c r="BE171" s="226"/>
      <c r="BF171" s="229">
        <f t="shared" ref="BF171:BZ171" si="218">(IF(BF$73=0,0,BF96/BF$74))</f>
        <v>0</v>
      </c>
      <c r="BG171" s="228">
        <f t="shared" si="218"/>
        <v>0</v>
      </c>
      <c r="BH171" s="228">
        <f t="shared" si="218"/>
        <v>0</v>
      </c>
      <c r="BI171" s="228">
        <f t="shared" si="218"/>
        <v>0</v>
      </c>
      <c r="BJ171" s="228">
        <f t="shared" si="218"/>
        <v>0</v>
      </c>
      <c r="BK171" s="228">
        <f t="shared" si="218"/>
        <v>0</v>
      </c>
      <c r="BL171" s="228">
        <f t="shared" si="218"/>
        <v>0</v>
      </c>
      <c r="BM171" s="228">
        <f t="shared" si="218"/>
        <v>0</v>
      </c>
      <c r="BN171" s="228">
        <f t="shared" si="218"/>
        <v>0</v>
      </c>
      <c r="BO171" s="228">
        <f t="shared" si="218"/>
        <v>0</v>
      </c>
      <c r="BP171" s="228">
        <f t="shared" si="218"/>
        <v>0</v>
      </c>
      <c r="BQ171" s="228">
        <f t="shared" si="218"/>
        <v>0</v>
      </c>
      <c r="BR171" s="228">
        <f t="shared" si="218"/>
        <v>0</v>
      </c>
      <c r="BS171" s="228">
        <f t="shared" si="218"/>
        <v>0</v>
      </c>
      <c r="BT171" s="228">
        <f t="shared" si="218"/>
        <v>0</v>
      </c>
      <c r="BU171" s="228">
        <f t="shared" si="218"/>
        <v>0</v>
      </c>
      <c r="BV171" s="228">
        <f t="shared" si="218"/>
        <v>0</v>
      </c>
      <c r="BW171" s="228">
        <f t="shared" si="218"/>
        <v>0</v>
      </c>
      <c r="BX171" s="228">
        <f t="shared" si="218"/>
        <v>0</v>
      </c>
      <c r="BY171" s="228">
        <f t="shared" si="218"/>
        <v>0</v>
      </c>
      <c r="BZ171" s="228">
        <f t="shared" si="218"/>
        <v>0</v>
      </c>
      <c r="CA171" s="225"/>
    </row>
    <row r="172" spans="1:79" x14ac:dyDescent="0.3">
      <c r="A172" s="223"/>
      <c r="B172" s="78" t="s">
        <v>59</v>
      </c>
      <c r="C172" s="225"/>
      <c r="D172" s="227">
        <f t="shared" ref="D172:AI172" si="219">(IF(D$73=0,0,D97/D$74))</f>
        <v>0</v>
      </c>
      <c r="E172" s="228">
        <f t="shared" si="219"/>
        <v>0</v>
      </c>
      <c r="F172" s="228">
        <f t="shared" si="219"/>
        <v>0</v>
      </c>
      <c r="G172" s="228">
        <f t="shared" si="219"/>
        <v>0</v>
      </c>
      <c r="H172" s="228">
        <f t="shared" si="219"/>
        <v>0</v>
      </c>
      <c r="I172" s="228">
        <f t="shared" si="219"/>
        <v>0</v>
      </c>
      <c r="J172" s="228">
        <f t="shared" si="219"/>
        <v>0</v>
      </c>
      <c r="K172" s="228">
        <f t="shared" si="219"/>
        <v>0</v>
      </c>
      <c r="L172" s="228">
        <f t="shared" si="219"/>
        <v>0</v>
      </c>
      <c r="M172" s="228">
        <f t="shared" si="219"/>
        <v>0</v>
      </c>
      <c r="N172" s="228">
        <f t="shared" si="219"/>
        <v>0</v>
      </c>
      <c r="O172" s="228">
        <f t="shared" si="219"/>
        <v>0</v>
      </c>
      <c r="P172" s="228">
        <f t="shared" si="219"/>
        <v>0</v>
      </c>
      <c r="Q172" s="228">
        <f t="shared" si="219"/>
        <v>0</v>
      </c>
      <c r="R172" s="228">
        <f t="shared" si="219"/>
        <v>0</v>
      </c>
      <c r="S172" s="228">
        <f t="shared" si="219"/>
        <v>0</v>
      </c>
      <c r="T172" s="228">
        <f t="shared" si="219"/>
        <v>0</v>
      </c>
      <c r="U172" s="228">
        <f t="shared" si="219"/>
        <v>0</v>
      </c>
      <c r="V172" s="228">
        <f t="shared" si="219"/>
        <v>0</v>
      </c>
      <c r="W172" s="228">
        <f t="shared" si="219"/>
        <v>0</v>
      </c>
      <c r="X172" s="228">
        <f t="shared" si="219"/>
        <v>0</v>
      </c>
      <c r="Y172" s="228">
        <f t="shared" si="219"/>
        <v>0</v>
      </c>
      <c r="Z172" s="228">
        <f t="shared" si="219"/>
        <v>0</v>
      </c>
      <c r="AA172" s="228">
        <f t="shared" si="219"/>
        <v>0</v>
      </c>
      <c r="AB172" s="228">
        <f t="shared" si="219"/>
        <v>0</v>
      </c>
      <c r="AC172" s="228">
        <f t="shared" si="219"/>
        <v>0</v>
      </c>
      <c r="AD172" s="228">
        <f t="shared" si="219"/>
        <v>0</v>
      </c>
      <c r="AE172" s="228">
        <f t="shared" si="219"/>
        <v>0</v>
      </c>
      <c r="AF172" s="228">
        <f t="shared" si="219"/>
        <v>0</v>
      </c>
      <c r="AG172" s="228">
        <f t="shared" si="219"/>
        <v>0</v>
      </c>
      <c r="AH172" s="228">
        <f t="shared" si="219"/>
        <v>0</v>
      </c>
      <c r="AI172" s="228">
        <f t="shared" si="219"/>
        <v>0</v>
      </c>
      <c r="AJ172" s="228">
        <f t="shared" ref="AJ172:BD172" si="220">(IF(AJ$73=0,0,AJ97/AJ$74))</f>
        <v>0</v>
      </c>
      <c r="AK172" s="228">
        <f t="shared" si="220"/>
        <v>0</v>
      </c>
      <c r="AL172" s="228">
        <f t="shared" si="220"/>
        <v>0</v>
      </c>
      <c r="AM172" s="228">
        <f t="shared" si="220"/>
        <v>0</v>
      </c>
      <c r="AN172" s="228">
        <f t="shared" si="220"/>
        <v>0</v>
      </c>
      <c r="AO172" s="228">
        <f t="shared" si="220"/>
        <v>0</v>
      </c>
      <c r="AP172" s="228">
        <f t="shared" si="220"/>
        <v>0</v>
      </c>
      <c r="AQ172" s="228">
        <f t="shared" si="220"/>
        <v>0</v>
      </c>
      <c r="AR172" s="228">
        <f t="shared" si="220"/>
        <v>0</v>
      </c>
      <c r="AS172" s="228">
        <f t="shared" si="220"/>
        <v>0</v>
      </c>
      <c r="AT172" s="228">
        <f t="shared" si="220"/>
        <v>0</v>
      </c>
      <c r="AU172" s="228">
        <f t="shared" si="220"/>
        <v>0</v>
      </c>
      <c r="AV172" s="228">
        <f t="shared" si="220"/>
        <v>0</v>
      </c>
      <c r="AW172" s="228">
        <f t="shared" si="220"/>
        <v>0</v>
      </c>
      <c r="AX172" s="228">
        <f t="shared" si="220"/>
        <v>0</v>
      </c>
      <c r="AY172" s="228">
        <f t="shared" si="220"/>
        <v>0</v>
      </c>
      <c r="AZ172" s="228">
        <f t="shared" si="220"/>
        <v>0</v>
      </c>
      <c r="BA172" s="228">
        <f t="shared" si="220"/>
        <v>0</v>
      </c>
      <c r="BB172" s="228">
        <f t="shared" si="220"/>
        <v>0</v>
      </c>
      <c r="BC172" s="228">
        <f t="shared" si="220"/>
        <v>0</v>
      </c>
      <c r="BD172" s="228">
        <f t="shared" si="220"/>
        <v>0</v>
      </c>
      <c r="BE172" s="226"/>
      <c r="BF172" s="229">
        <f t="shared" ref="BF172:BZ172" si="221">(IF(BF$73=0,0,BF97/BF$74))</f>
        <v>0</v>
      </c>
      <c r="BG172" s="228">
        <f t="shared" si="221"/>
        <v>0</v>
      </c>
      <c r="BH172" s="228">
        <f t="shared" si="221"/>
        <v>0</v>
      </c>
      <c r="BI172" s="228">
        <f t="shared" si="221"/>
        <v>0</v>
      </c>
      <c r="BJ172" s="228">
        <f t="shared" si="221"/>
        <v>0</v>
      </c>
      <c r="BK172" s="228">
        <f t="shared" si="221"/>
        <v>0</v>
      </c>
      <c r="BL172" s="228">
        <f t="shared" si="221"/>
        <v>0</v>
      </c>
      <c r="BM172" s="228">
        <f t="shared" si="221"/>
        <v>0</v>
      </c>
      <c r="BN172" s="228">
        <f t="shared" si="221"/>
        <v>0</v>
      </c>
      <c r="BO172" s="228">
        <f t="shared" si="221"/>
        <v>0</v>
      </c>
      <c r="BP172" s="228">
        <f t="shared" si="221"/>
        <v>0</v>
      </c>
      <c r="BQ172" s="228">
        <f t="shared" si="221"/>
        <v>0</v>
      </c>
      <c r="BR172" s="228">
        <f t="shared" si="221"/>
        <v>0</v>
      </c>
      <c r="BS172" s="228">
        <f t="shared" si="221"/>
        <v>0</v>
      </c>
      <c r="BT172" s="228">
        <f t="shared" si="221"/>
        <v>0</v>
      </c>
      <c r="BU172" s="228">
        <f t="shared" si="221"/>
        <v>0</v>
      </c>
      <c r="BV172" s="228">
        <f t="shared" si="221"/>
        <v>0</v>
      </c>
      <c r="BW172" s="228">
        <f t="shared" si="221"/>
        <v>0</v>
      </c>
      <c r="BX172" s="228">
        <f t="shared" si="221"/>
        <v>0</v>
      </c>
      <c r="BY172" s="228">
        <f t="shared" si="221"/>
        <v>0</v>
      </c>
      <c r="BZ172" s="228">
        <f t="shared" si="221"/>
        <v>0</v>
      </c>
      <c r="CA172" s="225"/>
    </row>
    <row r="173" spans="1:79" x14ac:dyDescent="0.3">
      <c r="A173" s="223"/>
      <c r="B173" s="160" t="s">
        <v>355</v>
      </c>
      <c r="C173" s="225"/>
      <c r="D173" s="238">
        <f t="shared" ref="D173:AI173" si="222">(IF(D$73=0,0,D98/D$74))</f>
        <v>0</v>
      </c>
      <c r="E173" s="238">
        <f t="shared" si="222"/>
        <v>0</v>
      </c>
      <c r="F173" s="238">
        <f t="shared" si="222"/>
        <v>0</v>
      </c>
      <c r="G173" s="238">
        <f t="shared" si="222"/>
        <v>0</v>
      </c>
      <c r="H173" s="238">
        <f t="shared" si="222"/>
        <v>0</v>
      </c>
      <c r="I173" s="238">
        <f t="shared" si="222"/>
        <v>0</v>
      </c>
      <c r="J173" s="238">
        <f t="shared" si="222"/>
        <v>0</v>
      </c>
      <c r="K173" s="238">
        <f t="shared" si="222"/>
        <v>0</v>
      </c>
      <c r="L173" s="238">
        <f t="shared" si="222"/>
        <v>0</v>
      </c>
      <c r="M173" s="238">
        <f t="shared" si="222"/>
        <v>0</v>
      </c>
      <c r="N173" s="238">
        <f t="shared" si="222"/>
        <v>0</v>
      </c>
      <c r="O173" s="238">
        <f t="shared" si="222"/>
        <v>0</v>
      </c>
      <c r="P173" s="238">
        <f t="shared" si="222"/>
        <v>0</v>
      </c>
      <c r="Q173" s="238">
        <f t="shared" si="222"/>
        <v>0</v>
      </c>
      <c r="R173" s="238">
        <f t="shared" si="222"/>
        <v>0</v>
      </c>
      <c r="S173" s="238">
        <f t="shared" si="222"/>
        <v>0</v>
      </c>
      <c r="T173" s="238">
        <f t="shared" si="222"/>
        <v>0</v>
      </c>
      <c r="U173" s="238">
        <f t="shared" si="222"/>
        <v>0</v>
      </c>
      <c r="V173" s="238">
        <f t="shared" si="222"/>
        <v>0</v>
      </c>
      <c r="W173" s="238">
        <f t="shared" si="222"/>
        <v>0</v>
      </c>
      <c r="X173" s="238">
        <f t="shared" si="222"/>
        <v>0</v>
      </c>
      <c r="Y173" s="238">
        <f t="shared" si="222"/>
        <v>0</v>
      </c>
      <c r="Z173" s="238">
        <f t="shared" si="222"/>
        <v>0</v>
      </c>
      <c r="AA173" s="238">
        <f t="shared" si="222"/>
        <v>0</v>
      </c>
      <c r="AB173" s="238">
        <f t="shared" si="222"/>
        <v>0</v>
      </c>
      <c r="AC173" s="238">
        <f t="shared" si="222"/>
        <v>0</v>
      </c>
      <c r="AD173" s="238">
        <f t="shared" si="222"/>
        <v>0</v>
      </c>
      <c r="AE173" s="238">
        <f t="shared" si="222"/>
        <v>0</v>
      </c>
      <c r="AF173" s="238">
        <f t="shared" si="222"/>
        <v>0</v>
      </c>
      <c r="AG173" s="238">
        <f t="shared" si="222"/>
        <v>0</v>
      </c>
      <c r="AH173" s="238">
        <f t="shared" si="222"/>
        <v>0</v>
      </c>
      <c r="AI173" s="238">
        <f t="shared" si="222"/>
        <v>0</v>
      </c>
      <c r="AJ173" s="238">
        <f t="shared" ref="AJ173:BD173" si="223">(IF(AJ$73=0,0,AJ98/AJ$74))</f>
        <v>0</v>
      </c>
      <c r="AK173" s="238">
        <f t="shared" si="223"/>
        <v>0</v>
      </c>
      <c r="AL173" s="238">
        <f t="shared" si="223"/>
        <v>0</v>
      </c>
      <c r="AM173" s="238">
        <f t="shared" si="223"/>
        <v>0</v>
      </c>
      <c r="AN173" s="238">
        <f t="shared" si="223"/>
        <v>0</v>
      </c>
      <c r="AO173" s="238">
        <f t="shared" si="223"/>
        <v>0</v>
      </c>
      <c r="AP173" s="238">
        <f t="shared" si="223"/>
        <v>0</v>
      </c>
      <c r="AQ173" s="238">
        <f t="shared" si="223"/>
        <v>0</v>
      </c>
      <c r="AR173" s="238">
        <f t="shared" si="223"/>
        <v>0</v>
      </c>
      <c r="AS173" s="238">
        <f t="shared" si="223"/>
        <v>0</v>
      </c>
      <c r="AT173" s="238">
        <f t="shared" si="223"/>
        <v>0</v>
      </c>
      <c r="AU173" s="238">
        <f t="shared" si="223"/>
        <v>0</v>
      </c>
      <c r="AV173" s="238">
        <f t="shared" si="223"/>
        <v>0</v>
      </c>
      <c r="AW173" s="238">
        <f t="shared" si="223"/>
        <v>0</v>
      </c>
      <c r="AX173" s="238">
        <f t="shared" si="223"/>
        <v>0</v>
      </c>
      <c r="AY173" s="238">
        <f t="shared" si="223"/>
        <v>0</v>
      </c>
      <c r="AZ173" s="238">
        <f t="shared" si="223"/>
        <v>0</v>
      </c>
      <c r="BA173" s="238">
        <f t="shared" si="223"/>
        <v>0</v>
      </c>
      <c r="BB173" s="238">
        <f t="shared" si="223"/>
        <v>0</v>
      </c>
      <c r="BC173" s="238">
        <f t="shared" si="223"/>
        <v>0</v>
      </c>
      <c r="BD173" s="238">
        <f t="shared" si="223"/>
        <v>0</v>
      </c>
      <c r="BE173" s="226"/>
      <c r="BF173" s="239">
        <f t="shared" ref="BF173:BZ173" si="224">(IF(BF$73=0,0,BF98/BF$74))</f>
        <v>0</v>
      </c>
      <c r="BG173" s="238">
        <f t="shared" si="224"/>
        <v>0</v>
      </c>
      <c r="BH173" s="238">
        <f t="shared" si="224"/>
        <v>0</v>
      </c>
      <c r="BI173" s="238">
        <f t="shared" si="224"/>
        <v>0</v>
      </c>
      <c r="BJ173" s="238">
        <f t="shared" si="224"/>
        <v>0</v>
      </c>
      <c r="BK173" s="238">
        <f t="shared" si="224"/>
        <v>0</v>
      </c>
      <c r="BL173" s="238">
        <f t="shared" si="224"/>
        <v>0</v>
      </c>
      <c r="BM173" s="238">
        <f t="shared" si="224"/>
        <v>0</v>
      </c>
      <c r="BN173" s="238">
        <f t="shared" si="224"/>
        <v>0</v>
      </c>
      <c r="BO173" s="238">
        <f t="shared" si="224"/>
        <v>0</v>
      </c>
      <c r="BP173" s="238">
        <f t="shared" si="224"/>
        <v>0</v>
      </c>
      <c r="BQ173" s="238">
        <f t="shared" si="224"/>
        <v>0</v>
      </c>
      <c r="BR173" s="238">
        <f t="shared" si="224"/>
        <v>0</v>
      </c>
      <c r="BS173" s="238">
        <f t="shared" si="224"/>
        <v>0</v>
      </c>
      <c r="BT173" s="238">
        <f t="shared" si="224"/>
        <v>0</v>
      </c>
      <c r="BU173" s="238">
        <f t="shared" si="224"/>
        <v>0</v>
      </c>
      <c r="BV173" s="238">
        <f t="shared" si="224"/>
        <v>0</v>
      </c>
      <c r="BW173" s="238">
        <f t="shared" si="224"/>
        <v>0</v>
      </c>
      <c r="BX173" s="238">
        <f t="shared" si="224"/>
        <v>0</v>
      </c>
      <c r="BY173" s="238">
        <f t="shared" si="224"/>
        <v>0</v>
      </c>
      <c r="BZ173" s="238">
        <f t="shared" si="224"/>
        <v>0</v>
      </c>
      <c r="CA173" s="225"/>
    </row>
    <row r="174" spans="1:79" ht="15.6" customHeight="1" x14ac:dyDescent="0.3">
      <c r="A174" s="223">
        <v>4</v>
      </c>
      <c r="B174" s="235" t="s">
        <v>356</v>
      </c>
      <c r="C174" s="225"/>
      <c r="D174" s="236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25"/>
      <c r="BZ174" s="225"/>
      <c r="CA174" s="225"/>
    </row>
    <row r="175" spans="1:79" x14ac:dyDescent="0.3">
      <c r="A175" s="223"/>
      <c r="B175" s="78" t="s">
        <v>357</v>
      </c>
      <c r="C175" s="225"/>
      <c r="D175" s="227">
        <f t="shared" ref="D175:AI175" si="225">(IF(D$73=0,0,D100/D$74))</f>
        <v>0</v>
      </c>
      <c r="E175" s="228">
        <f t="shared" si="225"/>
        <v>0</v>
      </c>
      <c r="F175" s="228">
        <f t="shared" si="225"/>
        <v>0</v>
      </c>
      <c r="G175" s="228">
        <f t="shared" si="225"/>
        <v>0</v>
      </c>
      <c r="H175" s="228">
        <f t="shared" si="225"/>
        <v>0</v>
      </c>
      <c r="I175" s="228">
        <f t="shared" si="225"/>
        <v>0</v>
      </c>
      <c r="J175" s="228">
        <f t="shared" si="225"/>
        <v>0</v>
      </c>
      <c r="K175" s="228">
        <f t="shared" si="225"/>
        <v>0</v>
      </c>
      <c r="L175" s="228">
        <f t="shared" si="225"/>
        <v>0</v>
      </c>
      <c r="M175" s="228">
        <f t="shared" si="225"/>
        <v>0</v>
      </c>
      <c r="N175" s="228">
        <f t="shared" si="225"/>
        <v>0</v>
      </c>
      <c r="O175" s="228">
        <f t="shared" si="225"/>
        <v>0</v>
      </c>
      <c r="P175" s="228">
        <f t="shared" si="225"/>
        <v>0</v>
      </c>
      <c r="Q175" s="228">
        <f t="shared" si="225"/>
        <v>0</v>
      </c>
      <c r="R175" s="228">
        <f t="shared" si="225"/>
        <v>0</v>
      </c>
      <c r="S175" s="228">
        <f t="shared" si="225"/>
        <v>0</v>
      </c>
      <c r="T175" s="228">
        <f t="shared" si="225"/>
        <v>0</v>
      </c>
      <c r="U175" s="228">
        <f t="shared" si="225"/>
        <v>0</v>
      </c>
      <c r="V175" s="228">
        <f t="shared" si="225"/>
        <v>0</v>
      </c>
      <c r="W175" s="228">
        <f t="shared" si="225"/>
        <v>0</v>
      </c>
      <c r="X175" s="228">
        <f t="shared" si="225"/>
        <v>0</v>
      </c>
      <c r="Y175" s="228">
        <f t="shared" si="225"/>
        <v>0</v>
      </c>
      <c r="Z175" s="228">
        <f t="shared" si="225"/>
        <v>0</v>
      </c>
      <c r="AA175" s="228">
        <f t="shared" si="225"/>
        <v>0</v>
      </c>
      <c r="AB175" s="228">
        <f t="shared" si="225"/>
        <v>0</v>
      </c>
      <c r="AC175" s="228">
        <f t="shared" si="225"/>
        <v>0</v>
      </c>
      <c r="AD175" s="228">
        <f t="shared" si="225"/>
        <v>0</v>
      </c>
      <c r="AE175" s="228">
        <f t="shared" si="225"/>
        <v>0</v>
      </c>
      <c r="AF175" s="228">
        <f t="shared" si="225"/>
        <v>0</v>
      </c>
      <c r="AG175" s="228">
        <f t="shared" si="225"/>
        <v>0</v>
      </c>
      <c r="AH175" s="228">
        <f t="shared" si="225"/>
        <v>0</v>
      </c>
      <c r="AI175" s="228">
        <f t="shared" si="225"/>
        <v>0</v>
      </c>
      <c r="AJ175" s="228">
        <f t="shared" ref="AJ175:BD175" si="226">(IF(AJ$73=0,0,AJ100/AJ$74))</f>
        <v>0</v>
      </c>
      <c r="AK175" s="228">
        <f t="shared" si="226"/>
        <v>0</v>
      </c>
      <c r="AL175" s="228">
        <f t="shared" si="226"/>
        <v>0</v>
      </c>
      <c r="AM175" s="228">
        <f t="shared" si="226"/>
        <v>0</v>
      </c>
      <c r="AN175" s="228">
        <f t="shared" si="226"/>
        <v>0</v>
      </c>
      <c r="AO175" s="228">
        <f t="shared" si="226"/>
        <v>0</v>
      </c>
      <c r="AP175" s="228">
        <f t="shared" si="226"/>
        <v>0</v>
      </c>
      <c r="AQ175" s="228">
        <f t="shared" si="226"/>
        <v>0</v>
      </c>
      <c r="AR175" s="228">
        <f t="shared" si="226"/>
        <v>0</v>
      </c>
      <c r="AS175" s="228">
        <f t="shared" si="226"/>
        <v>0</v>
      </c>
      <c r="AT175" s="228">
        <f t="shared" si="226"/>
        <v>0</v>
      </c>
      <c r="AU175" s="228">
        <f t="shared" si="226"/>
        <v>0</v>
      </c>
      <c r="AV175" s="228">
        <f t="shared" si="226"/>
        <v>0</v>
      </c>
      <c r="AW175" s="228">
        <f t="shared" si="226"/>
        <v>0</v>
      </c>
      <c r="AX175" s="228">
        <f t="shared" si="226"/>
        <v>0</v>
      </c>
      <c r="AY175" s="228">
        <f t="shared" si="226"/>
        <v>0</v>
      </c>
      <c r="AZ175" s="228">
        <f t="shared" si="226"/>
        <v>0</v>
      </c>
      <c r="BA175" s="228">
        <f t="shared" si="226"/>
        <v>0</v>
      </c>
      <c r="BB175" s="228">
        <f t="shared" si="226"/>
        <v>0</v>
      </c>
      <c r="BC175" s="228">
        <f t="shared" si="226"/>
        <v>0</v>
      </c>
      <c r="BD175" s="228">
        <f t="shared" si="226"/>
        <v>0</v>
      </c>
      <c r="BE175" s="226"/>
      <c r="BF175" s="229">
        <f t="shared" ref="BF175:BZ175" si="227">(IF(BF$73=0,0,BF100/BF$74))</f>
        <v>0</v>
      </c>
      <c r="BG175" s="228">
        <f t="shared" si="227"/>
        <v>0</v>
      </c>
      <c r="BH175" s="228">
        <f t="shared" si="227"/>
        <v>0</v>
      </c>
      <c r="BI175" s="228">
        <f t="shared" si="227"/>
        <v>0</v>
      </c>
      <c r="BJ175" s="228">
        <f t="shared" si="227"/>
        <v>0</v>
      </c>
      <c r="BK175" s="228">
        <f t="shared" si="227"/>
        <v>0</v>
      </c>
      <c r="BL175" s="228">
        <f t="shared" si="227"/>
        <v>0</v>
      </c>
      <c r="BM175" s="228">
        <f t="shared" si="227"/>
        <v>0</v>
      </c>
      <c r="BN175" s="228">
        <f t="shared" si="227"/>
        <v>0</v>
      </c>
      <c r="BO175" s="228">
        <f t="shared" si="227"/>
        <v>0</v>
      </c>
      <c r="BP175" s="228">
        <f t="shared" si="227"/>
        <v>0</v>
      </c>
      <c r="BQ175" s="228">
        <f t="shared" si="227"/>
        <v>0</v>
      </c>
      <c r="BR175" s="228">
        <f t="shared" si="227"/>
        <v>0</v>
      </c>
      <c r="BS175" s="228">
        <f t="shared" si="227"/>
        <v>0</v>
      </c>
      <c r="BT175" s="228">
        <f t="shared" si="227"/>
        <v>0</v>
      </c>
      <c r="BU175" s="228">
        <f t="shared" si="227"/>
        <v>0</v>
      </c>
      <c r="BV175" s="228">
        <f t="shared" si="227"/>
        <v>0</v>
      </c>
      <c r="BW175" s="228">
        <f t="shared" si="227"/>
        <v>0</v>
      </c>
      <c r="BX175" s="228">
        <f t="shared" si="227"/>
        <v>0</v>
      </c>
      <c r="BY175" s="228">
        <f t="shared" si="227"/>
        <v>0</v>
      </c>
      <c r="BZ175" s="228">
        <f t="shared" si="227"/>
        <v>0</v>
      </c>
      <c r="CA175" s="225"/>
    </row>
    <row r="176" spans="1:79" x14ac:dyDescent="0.3">
      <c r="A176" s="223"/>
      <c r="B176" s="78" t="s">
        <v>358</v>
      </c>
      <c r="C176" s="225"/>
      <c r="D176" s="227">
        <f t="shared" ref="D176:AI176" si="228">(IF(D$73=0,0,D101/D$74))</f>
        <v>0</v>
      </c>
      <c r="E176" s="228">
        <f t="shared" si="228"/>
        <v>0</v>
      </c>
      <c r="F176" s="228">
        <f t="shared" si="228"/>
        <v>0</v>
      </c>
      <c r="G176" s="228">
        <f t="shared" si="228"/>
        <v>0</v>
      </c>
      <c r="H176" s="228">
        <f t="shared" si="228"/>
        <v>0</v>
      </c>
      <c r="I176" s="228">
        <f t="shared" si="228"/>
        <v>0</v>
      </c>
      <c r="J176" s="228">
        <f t="shared" si="228"/>
        <v>0</v>
      </c>
      <c r="K176" s="228">
        <f t="shared" si="228"/>
        <v>0</v>
      </c>
      <c r="L176" s="228">
        <f t="shared" si="228"/>
        <v>0</v>
      </c>
      <c r="M176" s="228">
        <f t="shared" si="228"/>
        <v>0</v>
      </c>
      <c r="N176" s="228">
        <f t="shared" si="228"/>
        <v>0</v>
      </c>
      <c r="O176" s="228">
        <f t="shared" si="228"/>
        <v>0</v>
      </c>
      <c r="P176" s="228">
        <f t="shared" si="228"/>
        <v>0</v>
      </c>
      <c r="Q176" s="228">
        <f t="shared" si="228"/>
        <v>0</v>
      </c>
      <c r="R176" s="228">
        <f t="shared" si="228"/>
        <v>0</v>
      </c>
      <c r="S176" s="228">
        <f t="shared" si="228"/>
        <v>0</v>
      </c>
      <c r="T176" s="228">
        <f t="shared" si="228"/>
        <v>0</v>
      </c>
      <c r="U176" s="228">
        <f t="shared" si="228"/>
        <v>0</v>
      </c>
      <c r="V176" s="228">
        <f t="shared" si="228"/>
        <v>0</v>
      </c>
      <c r="W176" s="228">
        <f t="shared" si="228"/>
        <v>0</v>
      </c>
      <c r="X176" s="228">
        <f t="shared" si="228"/>
        <v>0</v>
      </c>
      <c r="Y176" s="228">
        <f t="shared" si="228"/>
        <v>0</v>
      </c>
      <c r="Z176" s="228">
        <f t="shared" si="228"/>
        <v>0</v>
      </c>
      <c r="AA176" s="228">
        <f t="shared" si="228"/>
        <v>0</v>
      </c>
      <c r="AB176" s="228">
        <f t="shared" si="228"/>
        <v>0</v>
      </c>
      <c r="AC176" s="228">
        <f t="shared" si="228"/>
        <v>0</v>
      </c>
      <c r="AD176" s="228">
        <f t="shared" si="228"/>
        <v>0</v>
      </c>
      <c r="AE176" s="228">
        <f t="shared" si="228"/>
        <v>0</v>
      </c>
      <c r="AF176" s="228">
        <f t="shared" si="228"/>
        <v>0</v>
      </c>
      <c r="AG176" s="228">
        <f t="shared" si="228"/>
        <v>0</v>
      </c>
      <c r="AH176" s="228">
        <f t="shared" si="228"/>
        <v>0</v>
      </c>
      <c r="AI176" s="228">
        <f t="shared" si="228"/>
        <v>0</v>
      </c>
      <c r="AJ176" s="228">
        <f t="shared" ref="AJ176:BD176" si="229">(IF(AJ$73=0,0,AJ101/AJ$74))</f>
        <v>0</v>
      </c>
      <c r="AK176" s="228">
        <f t="shared" si="229"/>
        <v>0</v>
      </c>
      <c r="AL176" s="228">
        <f t="shared" si="229"/>
        <v>0</v>
      </c>
      <c r="AM176" s="228">
        <f t="shared" si="229"/>
        <v>0</v>
      </c>
      <c r="AN176" s="228">
        <f t="shared" si="229"/>
        <v>0</v>
      </c>
      <c r="AO176" s="228">
        <f t="shared" si="229"/>
        <v>0</v>
      </c>
      <c r="AP176" s="228">
        <f t="shared" si="229"/>
        <v>0</v>
      </c>
      <c r="AQ176" s="228">
        <f t="shared" si="229"/>
        <v>0</v>
      </c>
      <c r="AR176" s="228">
        <f t="shared" si="229"/>
        <v>0</v>
      </c>
      <c r="AS176" s="228">
        <f t="shared" si="229"/>
        <v>0</v>
      </c>
      <c r="AT176" s="228">
        <f t="shared" si="229"/>
        <v>0</v>
      </c>
      <c r="AU176" s="228">
        <f t="shared" si="229"/>
        <v>0</v>
      </c>
      <c r="AV176" s="228">
        <f t="shared" si="229"/>
        <v>0</v>
      </c>
      <c r="AW176" s="228">
        <f t="shared" si="229"/>
        <v>0</v>
      </c>
      <c r="AX176" s="228">
        <f t="shared" si="229"/>
        <v>0</v>
      </c>
      <c r="AY176" s="228">
        <f t="shared" si="229"/>
        <v>0</v>
      </c>
      <c r="AZ176" s="228">
        <f t="shared" si="229"/>
        <v>0</v>
      </c>
      <c r="BA176" s="228">
        <f t="shared" si="229"/>
        <v>0</v>
      </c>
      <c r="BB176" s="228">
        <f t="shared" si="229"/>
        <v>0</v>
      </c>
      <c r="BC176" s="228">
        <f t="shared" si="229"/>
        <v>0</v>
      </c>
      <c r="BD176" s="228">
        <f t="shared" si="229"/>
        <v>0</v>
      </c>
      <c r="BE176" s="226"/>
      <c r="BF176" s="229">
        <f t="shared" ref="BF176:BZ176" si="230">(IF(BF$73=0,0,BF101/BF$74))</f>
        <v>0</v>
      </c>
      <c r="BG176" s="228">
        <f t="shared" si="230"/>
        <v>0</v>
      </c>
      <c r="BH176" s="228">
        <f t="shared" si="230"/>
        <v>0</v>
      </c>
      <c r="BI176" s="228">
        <f t="shared" si="230"/>
        <v>0</v>
      </c>
      <c r="BJ176" s="228">
        <f t="shared" si="230"/>
        <v>0</v>
      </c>
      <c r="BK176" s="228">
        <f t="shared" si="230"/>
        <v>0</v>
      </c>
      <c r="BL176" s="228">
        <f t="shared" si="230"/>
        <v>0</v>
      </c>
      <c r="BM176" s="228">
        <f t="shared" si="230"/>
        <v>0</v>
      </c>
      <c r="BN176" s="228">
        <f t="shared" si="230"/>
        <v>0</v>
      </c>
      <c r="BO176" s="228">
        <f t="shared" si="230"/>
        <v>0</v>
      </c>
      <c r="BP176" s="228">
        <f t="shared" si="230"/>
        <v>0</v>
      </c>
      <c r="BQ176" s="228">
        <f t="shared" si="230"/>
        <v>0</v>
      </c>
      <c r="BR176" s="228">
        <f t="shared" si="230"/>
        <v>0</v>
      </c>
      <c r="BS176" s="228">
        <f t="shared" si="230"/>
        <v>0</v>
      </c>
      <c r="BT176" s="228">
        <f t="shared" si="230"/>
        <v>0</v>
      </c>
      <c r="BU176" s="228">
        <f t="shared" si="230"/>
        <v>0</v>
      </c>
      <c r="BV176" s="228">
        <f t="shared" si="230"/>
        <v>0</v>
      </c>
      <c r="BW176" s="228">
        <f t="shared" si="230"/>
        <v>0</v>
      </c>
      <c r="BX176" s="228">
        <f t="shared" si="230"/>
        <v>0</v>
      </c>
      <c r="BY176" s="228">
        <f t="shared" si="230"/>
        <v>0</v>
      </c>
      <c r="BZ176" s="228">
        <f t="shared" si="230"/>
        <v>0</v>
      </c>
      <c r="CA176" s="225"/>
    </row>
    <row r="177" spans="1:79" x14ac:dyDescent="0.3">
      <c r="A177" s="223"/>
      <c r="B177" s="78" t="s">
        <v>359</v>
      </c>
      <c r="C177" s="225"/>
      <c r="D177" s="227">
        <f t="shared" ref="D177:AI177" si="231">(IF(D$73=0,0,D102/D$74))</f>
        <v>0</v>
      </c>
      <c r="E177" s="228">
        <f t="shared" si="231"/>
        <v>0</v>
      </c>
      <c r="F177" s="228">
        <f t="shared" si="231"/>
        <v>0</v>
      </c>
      <c r="G177" s="228">
        <f t="shared" si="231"/>
        <v>0</v>
      </c>
      <c r="H177" s="228">
        <f t="shared" si="231"/>
        <v>0</v>
      </c>
      <c r="I177" s="228">
        <f t="shared" si="231"/>
        <v>0</v>
      </c>
      <c r="J177" s="228">
        <f t="shared" si="231"/>
        <v>0</v>
      </c>
      <c r="K177" s="228">
        <f t="shared" si="231"/>
        <v>0</v>
      </c>
      <c r="L177" s="228">
        <f t="shared" si="231"/>
        <v>0</v>
      </c>
      <c r="M177" s="228">
        <f t="shared" si="231"/>
        <v>0</v>
      </c>
      <c r="N177" s="228">
        <f t="shared" si="231"/>
        <v>0</v>
      </c>
      <c r="O177" s="228">
        <f t="shared" si="231"/>
        <v>0</v>
      </c>
      <c r="P177" s="228">
        <f t="shared" si="231"/>
        <v>0</v>
      </c>
      <c r="Q177" s="228">
        <f t="shared" si="231"/>
        <v>0</v>
      </c>
      <c r="R177" s="228">
        <f t="shared" si="231"/>
        <v>0</v>
      </c>
      <c r="S177" s="228">
        <f t="shared" si="231"/>
        <v>0</v>
      </c>
      <c r="T177" s="228">
        <f t="shared" si="231"/>
        <v>0</v>
      </c>
      <c r="U177" s="228">
        <f t="shared" si="231"/>
        <v>0</v>
      </c>
      <c r="V177" s="228">
        <f t="shared" si="231"/>
        <v>0</v>
      </c>
      <c r="W177" s="228">
        <f t="shared" si="231"/>
        <v>0</v>
      </c>
      <c r="X177" s="228">
        <f t="shared" si="231"/>
        <v>0</v>
      </c>
      <c r="Y177" s="228">
        <f t="shared" si="231"/>
        <v>0</v>
      </c>
      <c r="Z177" s="228">
        <f t="shared" si="231"/>
        <v>0</v>
      </c>
      <c r="AA177" s="228">
        <f t="shared" si="231"/>
        <v>0</v>
      </c>
      <c r="AB177" s="228">
        <f t="shared" si="231"/>
        <v>0</v>
      </c>
      <c r="AC177" s="228">
        <f t="shared" si="231"/>
        <v>0</v>
      </c>
      <c r="AD177" s="228">
        <f t="shared" si="231"/>
        <v>0</v>
      </c>
      <c r="AE177" s="228">
        <f t="shared" si="231"/>
        <v>0</v>
      </c>
      <c r="AF177" s="228">
        <f t="shared" si="231"/>
        <v>0</v>
      </c>
      <c r="AG177" s="228">
        <f t="shared" si="231"/>
        <v>0</v>
      </c>
      <c r="AH177" s="228">
        <f t="shared" si="231"/>
        <v>0</v>
      </c>
      <c r="AI177" s="228">
        <f t="shared" si="231"/>
        <v>0</v>
      </c>
      <c r="AJ177" s="228">
        <f t="shared" ref="AJ177:BD177" si="232">(IF(AJ$73=0,0,AJ102/AJ$74))</f>
        <v>0</v>
      </c>
      <c r="AK177" s="228">
        <f t="shared" si="232"/>
        <v>0</v>
      </c>
      <c r="AL177" s="228">
        <f t="shared" si="232"/>
        <v>0</v>
      </c>
      <c r="AM177" s="228">
        <f t="shared" si="232"/>
        <v>0</v>
      </c>
      <c r="AN177" s="228">
        <f t="shared" si="232"/>
        <v>0</v>
      </c>
      <c r="AO177" s="228">
        <f t="shared" si="232"/>
        <v>0</v>
      </c>
      <c r="AP177" s="228">
        <f t="shared" si="232"/>
        <v>0</v>
      </c>
      <c r="AQ177" s="228">
        <f t="shared" si="232"/>
        <v>0</v>
      </c>
      <c r="AR177" s="228">
        <f t="shared" si="232"/>
        <v>0</v>
      </c>
      <c r="AS177" s="228">
        <f t="shared" si="232"/>
        <v>0</v>
      </c>
      <c r="AT177" s="228">
        <f t="shared" si="232"/>
        <v>0</v>
      </c>
      <c r="AU177" s="228">
        <f t="shared" si="232"/>
        <v>0</v>
      </c>
      <c r="AV177" s="228">
        <f t="shared" si="232"/>
        <v>0</v>
      </c>
      <c r="AW177" s="228">
        <f t="shared" si="232"/>
        <v>0</v>
      </c>
      <c r="AX177" s="228">
        <f t="shared" si="232"/>
        <v>0</v>
      </c>
      <c r="AY177" s="228">
        <f t="shared" si="232"/>
        <v>0</v>
      </c>
      <c r="AZ177" s="228">
        <f t="shared" si="232"/>
        <v>0</v>
      </c>
      <c r="BA177" s="228">
        <f t="shared" si="232"/>
        <v>0</v>
      </c>
      <c r="BB177" s="228">
        <f t="shared" si="232"/>
        <v>0</v>
      </c>
      <c r="BC177" s="228">
        <f t="shared" si="232"/>
        <v>0</v>
      </c>
      <c r="BD177" s="228">
        <f t="shared" si="232"/>
        <v>0</v>
      </c>
      <c r="BE177" s="226"/>
      <c r="BF177" s="229">
        <f t="shared" ref="BF177:BZ177" si="233">(IF(BF$73=0,0,BF102/BF$74))</f>
        <v>0</v>
      </c>
      <c r="BG177" s="228">
        <f t="shared" si="233"/>
        <v>0</v>
      </c>
      <c r="BH177" s="228">
        <f t="shared" si="233"/>
        <v>0</v>
      </c>
      <c r="BI177" s="228">
        <f t="shared" si="233"/>
        <v>0</v>
      </c>
      <c r="BJ177" s="228">
        <f t="shared" si="233"/>
        <v>0</v>
      </c>
      <c r="BK177" s="228">
        <f t="shared" si="233"/>
        <v>0</v>
      </c>
      <c r="BL177" s="228">
        <f t="shared" si="233"/>
        <v>0</v>
      </c>
      <c r="BM177" s="228">
        <f t="shared" si="233"/>
        <v>0</v>
      </c>
      <c r="BN177" s="228">
        <f t="shared" si="233"/>
        <v>0</v>
      </c>
      <c r="BO177" s="228">
        <f t="shared" si="233"/>
        <v>0</v>
      </c>
      <c r="BP177" s="228">
        <f t="shared" si="233"/>
        <v>0</v>
      </c>
      <c r="BQ177" s="228">
        <f t="shared" si="233"/>
        <v>0</v>
      </c>
      <c r="BR177" s="228">
        <f t="shared" si="233"/>
        <v>0</v>
      </c>
      <c r="BS177" s="228">
        <f t="shared" si="233"/>
        <v>0</v>
      </c>
      <c r="BT177" s="228">
        <f t="shared" si="233"/>
        <v>0</v>
      </c>
      <c r="BU177" s="228">
        <f t="shared" si="233"/>
        <v>0</v>
      </c>
      <c r="BV177" s="228">
        <f t="shared" si="233"/>
        <v>0</v>
      </c>
      <c r="BW177" s="228">
        <f t="shared" si="233"/>
        <v>0</v>
      </c>
      <c r="BX177" s="228">
        <f t="shared" si="233"/>
        <v>0</v>
      </c>
      <c r="BY177" s="228">
        <f t="shared" si="233"/>
        <v>0</v>
      </c>
      <c r="BZ177" s="228">
        <f t="shared" si="233"/>
        <v>0</v>
      </c>
      <c r="CA177" s="225"/>
    </row>
    <row r="178" spans="1:79" x14ac:dyDescent="0.3">
      <c r="A178" s="223"/>
      <c r="B178" s="78" t="s">
        <v>67</v>
      </c>
      <c r="C178" s="225"/>
      <c r="D178" s="227">
        <f t="shared" ref="D178:AI178" si="234">(IF(D$73=0,0,D103/D$74))</f>
        <v>0</v>
      </c>
      <c r="E178" s="228">
        <f t="shared" si="234"/>
        <v>0</v>
      </c>
      <c r="F178" s="228">
        <f t="shared" si="234"/>
        <v>0</v>
      </c>
      <c r="G178" s="228">
        <f t="shared" si="234"/>
        <v>0</v>
      </c>
      <c r="H178" s="228">
        <f t="shared" si="234"/>
        <v>0</v>
      </c>
      <c r="I178" s="228">
        <f t="shared" si="234"/>
        <v>0</v>
      </c>
      <c r="J178" s="228">
        <f t="shared" si="234"/>
        <v>0</v>
      </c>
      <c r="K178" s="228">
        <f t="shared" si="234"/>
        <v>0</v>
      </c>
      <c r="L178" s="228">
        <f t="shared" si="234"/>
        <v>0</v>
      </c>
      <c r="M178" s="228">
        <f t="shared" si="234"/>
        <v>0</v>
      </c>
      <c r="N178" s="228">
        <f t="shared" si="234"/>
        <v>0</v>
      </c>
      <c r="O178" s="228">
        <f t="shared" si="234"/>
        <v>0</v>
      </c>
      <c r="P178" s="228">
        <f t="shared" si="234"/>
        <v>0</v>
      </c>
      <c r="Q178" s="228">
        <f t="shared" si="234"/>
        <v>0</v>
      </c>
      <c r="R178" s="228">
        <f t="shared" si="234"/>
        <v>0</v>
      </c>
      <c r="S178" s="228">
        <f t="shared" si="234"/>
        <v>0</v>
      </c>
      <c r="T178" s="228">
        <f t="shared" si="234"/>
        <v>0</v>
      </c>
      <c r="U178" s="228">
        <f t="shared" si="234"/>
        <v>0</v>
      </c>
      <c r="V178" s="228">
        <f t="shared" si="234"/>
        <v>0</v>
      </c>
      <c r="W178" s="228">
        <f t="shared" si="234"/>
        <v>0</v>
      </c>
      <c r="X178" s="228">
        <f t="shared" si="234"/>
        <v>0</v>
      </c>
      <c r="Y178" s="228">
        <f t="shared" si="234"/>
        <v>0</v>
      </c>
      <c r="Z178" s="228">
        <f t="shared" si="234"/>
        <v>0</v>
      </c>
      <c r="AA178" s="228">
        <f t="shared" si="234"/>
        <v>0</v>
      </c>
      <c r="AB178" s="228">
        <f t="shared" si="234"/>
        <v>0</v>
      </c>
      <c r="AC178" s="228">
        <f t="shared" si="234"/>
        <v>0</v>
      </c>
      <c r="AD178" s="228">
        <f t="shared" si="234"/>
        <v>0</v>
      </c>
      <c r="AE178" s="228">
        <f t="shared" si="234"/>
        <v>0</v>
      </c>
      <c r="AF178" s="228">
        <f t="shared" si="234"/>
        <v>0</v>
      </c>
      <c r="AG178" s="228">
        <f t="shared" si="234"/>
        <v>0</v>
      </c>
      <c r="AH178" s="228">
        <f t="shared" si="234"/>
        <v>0</v>
      </c>
      <c r="AI178" s="228">
        <f t="shared" si="234"/>
        <v>0</v>
      </c>
      <c r="AJ178" s="228">
        <f t="shared" ref="AJ178:BD178" si="235">(IF(AJ$73=0,0,AJ103/AJ$74))</f>
        <v>0</v>
      </c>
      <c r="AK178" s="228">
        <f t="shared" si="235"/>
        <v>0</v>
      </c>
      <c r="AL178" s="228">
        <f t="shared" si="235"/>
        <v>0</v>
      </c>
      <c r="AM178" s="228">
        <f t="shared" si="235"/>
        <v>0</v>
      </c>
      <c r="AN178" s="228">
        <f t="shared" si="235"/>
        <v>0</v>
      </c>
      <c r="AO178" s="228">
        <f t="shared" si="235"/>
        <v>0</v>
      </c>
      <c r="AP178" s="228">
        <f t="shared" si="235"/>
        <v>0</v>
      </c>
      <c r="AQ178" s="228">
        <f t="shared" si="235"/>
        <v>0</v>
      </c>
      <c r="AR178" s="228">
        <f t="shared" si="235"/>
        <v>0</v>
      </c>
      <c r="AS178" s="228">
        <f t="shared" si="235"/>
        <v>0</v>
      </c>
      <c r="AT178" s="228">
        <f t="shared" si="235"/>
        <v>0</v>
      </c>
      <c r="AU178" s="228">
        <f t="shared" si="235"/>
        <v>0</v>
      </c>
      <c r="AV178" s="228">
        <f t="shared" si="235"/>
        <v>0</v>
      </c>
      <c r="AW178" s="228">
        <f t="shared" si="235"/>
        <v>0</v>
      </c>
      <c r="AX178" s="228">
        <f t="shared" si="235"/>
        <v>0</v>
      </c>
      <c r="AY178" s="228">
        <f t="shared" si="235"/>
        <v>0</v>
      </c>
      <c r="AZ178" s="228">
        <f t="shared" si="235"/>
        <v>0</v>
      </c>
      <c r="BA178" s="228">
        <f t="shared" si="235"/>
        <v>0</v>
      </c>
      <c r="BB178" s="228">
        <f t="shared" si="235"/>
        <v>0</v>
      </c>
      <c r="BC178" s="228">
        <f t="shared" si="235"/>
        <v>0</v>
      </c>
      <c r="BD178" s="228">
        <f t="shared" si="235"/>
        <v>0</v>
      </c>
      <c r="BE178" s="226"/>
      <c r="BF178" s="229">
        <f t="shared" ref="BF178:BZ178" si="236">(IF(BF$73=0,0,BF103/BF$74))</f>
        <v>0</v>
      </c>
      <c r="BG178" s="228">
        <f t="shared" si="236"/>
        <v>0</v>
      </c>
      <c r="BH178" s="228">
        <f t="shared" si="236"/>
        <v>0</v>
      </c>
      <c r="BI178" s="228">
        <f t="shared" si="236"/>
        <v>0</v>
      </c>
      <c r="BJ178" s="228">
        <f t="shared" si="236"/>
        <v>0</v>
      </c>
      <c r="BK178" s="228">
        <f t="shared" si="236"/>
        <v>0</v>
      </c>
      <c r="BL178" s="228">
        <f t="shared" si="236"/>
        <v>0</v>
      </c>
      <c r="BM178" s="228">
        <f t="shared" si="236"/>
        <v>0</v>
      </c>
      <c r="BN178" s="228">
        <f t="shared" si="236"/>
        <v>0</v>
      </c>
      <c r="BO178" s="228">
        <f t="shared" si="236"/>
        <v>0</v>
      </c>
      <c r="BP178" s="228">
        <f t="shared" si="236"/>
        <v>0</v>
      </c>
      <c r="BQ178" s="228">
        <f t="shared" si="236"/>
        <v>0</v>
      </c>
      <c r="BR178" s="228">
        <f t="shared" si="236"/>
        <v>0</v>
      </c>
      <c r="BS178" s="228">
        <f t="shared" si="236"/>
        <v>0</v>
      </c>
      <c r="BT178" s="228">
        <f t="shared" si="236"/>
        <v>0</v>
      </c>
      <c r="BU178" s="228">
        <f t="shared" si="236"/>
        <v>0</v>
      </c>
      <c r="BV178" s="228">
        <f t="shared" si="236"/>
        <v>0</v>
      </c>
      <c r="BW178" s="228">
        <f t="shared" si="236"/>
        <v>0</v>
      </c>
      <c r="BX178" s="228">
        <f t="shared" si="236"/>
        <v>0</v>
      </c>
      <c r="BY178" s="228">
        <f t="shared" si="236"/>
        <v>0</v>
      </c>
      <c r="BZ178" s="228">
        <f t="shared" si="236"/>
        <v>0</v>
      </c>
      <c r="CA178" s="225"/>
    </row>
    <row r="179" spans="1:79" x14ac:dyDescent="0.3">
      <c r="A179" s="223"/>
      <c r="B179" s="160" t="s">
        <v>360</v>
      </c>
      <c r="C179" s="225"/>
      <c r="D179" s="238">
        <f t="shared" ref="D179:AI179" si="237">(IF(D$73=0,0,D104/D$74))</f>
        <v>0</v>
      </c>
      <c r="E179" s="238">
        <f t="shared" si="237"/>
        <v>0</v>
      </c>
      <c r="F179" s="238">
        <f t="shared" si="237"/>
        <v>0</v>
      </c>
      <c r="G179" s="238">
        <f t="shared" si="237"/>
        <v>0</v>
      </c>
      <c r="H179" s="238">
        <f t="shared" si="237"/>
        <v>0</v>
      </c>
      <c r="I179" s="238">
        <f t="shared" si="237"/>
        <v>0</v>
      </c>
      <c r="J179" s="238">
        <f t="shared" si="237"/>
        <v>0</v>
      </c>
      <c r="K179" s="238">
        <f t="shared" si="237"/>
        <v>0</v>
      </c>
      <c r="L179" s="238">
        <f t="shared" si="237"/>
        <v>0</v>
      </c>
      <c r="M179" s="238">
        <f t="shared" si="237"/>
        <v>0</v>
      </c>
      <c r="N179" s="238">
        <f t="shared" si="237"/>
        <v>0</v>
      </c>
      <c r="O179" s="238">
        <f t="shared" si="237"/>
        <v>0</v>
      </c>
      <c r="P179" s="238">
        <f t="shared" si="237"/>
        <v>0</v>
      </c>
      <c r="Q179" s="238">
        <f t="shared" si="237"/>
        <v>0</v>
      </c>
      <c r="R179" s="238">
        <f t="shared" si="237"/>
        <v>0</v>
      </c>
      <c r="S179" s="238">
        <f t="shared" si="237"/>
        <v>0</v>
      </c>
      <c r="T179" s="238">
        <f t="shared" si="237"/>
        <v>0</v>
      </c>
      <c r="U179" s="238">
        <f t="shared" si="237"/>
        <v>0</v>
      </c>
      <c r="V179" s="238">
        <f t="shared" si="237"/>
        <v>0</v>
      </c>
      <c r="W179" s="238">
        <f t="shared" si="237"/>
        <v>0</v>
      </c>
      <c r="X179" s="238">
        <f t="shared" si="237"/>
        <v>0</v>
      </c>
      <c r="Y179" s="238">
        <f t="shared" si="237"/>
        <v>0</v>
      </c>
      <c r="Z179" s="238">
        <f t="shared" si="237"/>
        <v>0</v>
      </c>
      <c r="AA179" s="238">
        <f t="shared" si="237"/>
        <v>0</v>
      </c>
      <c r="AB179" s="238">
        <f t="shared" si="237"/>
        <v>0</v>
      </c>
      <c r="AC179" s="238">
        <f t="shared" si="237"/>
        <v>0</v>
      </c>
      <c r="AD179" s="238">
        <f t="shared" si="237"/>
        <v>0</v>
      </c>
      <c r="AE179" s="238">
        <f t="shared" si="237"/>
        <v>0</v>
      </c>
      <c r="AF179" s="238">
        <f t="shared" si="237"/>
        <v>0</v>
      </c>
      <c r="AG179" s="238">
        <f t="shared" si="237"/>
        <v>0</v>
      </c>
      <c r="AH179" s="238">
        <f t="shared" si="237"/>
        <v>0</v>
      </c>
      <c r="AI179" s="238">
        <f t="shared" si="237"/>
        <v>0</v>
      </c>
      <c r="AJ179" s="238">
        <f t="shared" ref="AJ179:BD179" si="238">(IF(AJ$73=0,0,AJ104/AJ$74))</f>
        <v>0</v>
      </c>
      <c r="AK179" s="238">
        <f t="shared" si="238"/>
        <v>0</v>
      </c>
      <c r="AL179" s="238">
        <f t="shared" si="238"/>
        <v>0</v>
      </c>
      <c r="AM179" s="238">
        <f t="shared" si="238"/>
        <v>0</v>
      </c>
      <c r="AN179" s="238">
        <f t="shared" si="238"/>
        <v>0</v>
      </c>
      <c r="AO179" s="238">
        <f t="shared" si="238"/>
        <v>0</v>
      </c>
      <c r="AP179" s="238">
        <f t="shared" si="238"/>
        <v>0</v>
      </c>
      <c r="AQ179" s="238">
        <f t="shared" si="238"/>
        <v>0</v>
      </c>
      <c r="AR179" s="238">
        <f t="shared" si="238"/>
        <v>0</v>
      </c>
      <c r="AS179" s="238">
        <f t="shared" si="238"/>
        <v>0</v>
      </c>
      <c r="AT179" s="238">
        <f t="shared" si="238"/>
        <v>0</v>
      </c>
      <c r="AU179" s="238">
        <f t="shared" si="238"/>
        <v>0</v>
      </c>
      <c r="AV179" s="238">
        <f t="shared" si="238"/>
        <v>0</v>
      </c>
      <c r="AW179" s="238">
        <f t="shared" si="238"/>
        <v>0</v>
      </c>
      <c r="AX179" s="238">
        <f t="shared" si="238"/>
        <v>0</v>
      </c>
      <c r="AY179" s="238">
        <f t="shared" si="238"/>
        <v>0</v>
      </c>
      <c r="AZ179" s="238">
        <f t="shared" si="238"/>
        <v>0</v>
      </c>
      <c r="BA179" s="238">
        <f t="shared" si="238"/>
        <v>0</v>
      </c>
      <c r="BB179" s="238">
        <f t="shared" si="238"/>
        <v>0</v>
      </c>
      <c r="BC179" s="238">
        <f t="shared" si="238"/>
        <v>0</v>
      </c>
      <c r="BD179" s="238">
        <f t="shared" si="238"/>
        <v>0</v>
      </c>
      <c r="BE179" s="226"/>
      <c r="BF179" s="239">
        <f t="shared" ref="BF179:BZ179" si="239">(IF(BF$73=0,0,BF104/BF$74))</f>
        <v>0</v>
      </c>
      <c r="BG179" s="238">
        <f t="shared" si="239"/>
        <v>0</v>
      </c>
      <c r="BH179" s="238">
        <f t="shared" si="239"/>
        <v>0</v>
      </c>
      <c r="BI179" s="238">
        <f t="shared" si="239"/>
        <v>0</v>
      </c>
      <c r="BJ179" s="238">
        <f t="shared" si="239"/>
        <v>0</v>
      </c>
      <c r="BK179" s="238">
        <f t="shared" si="239"/>
        <v>0</v>
      </c>
      <c r="BL179" s="238">
        <f t="shared" si="239"/>
        <v>0</v>
      </c>
      <c r="BM179" s="238">
        <f t="shared" si="239"/>
        <v>0</v>
      </c>
      <c r="BN179" s="238">
        <f t="shared" si="239"/>
        <v>0</v>
      </c>
      <c r="BO179" s="238">
        <f t="shared" si="239"/>
        <v>0</v>
      </c>
      <c r="BP179" s="238">
        <f t="shared" si="239"/>
        <v>0</v>
      </c>
      <c r="BQ179" s="238">
        <f t="shared" si="239"/>
        <v>0</v>
      </c>
      <c r="BR179" s="238">
        <f t="shared" si="239"/>
        <v>0</v>
      </c>
      <c r="BS179" s="238">
        <f t="shared" si="239"/>
        <v>0</v>
      </c>
      <c r="BT179" s="238">
        <f t="shared" si="239"/>
        <v>0</v>
      </c>
      <c r="BU179" s="238">
        <f t="shared" si="239"/>
        <v>0</v>
      </c>
      <c r="BV179" s="238">
        <f t="shared" si="239"/>
        <v>0</v>
      </c>
      <c r="BW179" s="238">
        <f t="shared" si="239"/>
        <v>0</v>
      </c>
      <c r="BX179" s="238">
        <f t="shared" si="239"/>
        <v>0</v>
      </c>
      <c r="BY179" s="238">
        <f t="shared" si="239"/>
        <v>0</v>
      </c>
      <c r="BZ179" s="238">
        <f t="shared" si="239"/>
        <v>0</v>
      </c>
      <c r="CA179" s="225"/>
    </row>
    <row r="180" spans="1:79" ht="15.6" customHeight="1" x14ac:dyDescent="0.3">
      <c r="A180" s="223">
        <v>5</v>
      </c>
      <c r="B180" s="235" t="s">
        <v>361</v>
      </c>
      <c r="C180" s="225"/>
      <c r="D180" s="236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25"/>
      <c r="BZ180" s="225"/>
      <c r="CA180" s="225"/>
    </row>
    <row r="181" spans="1:79" x14ac:dyDescent="0.3">
      <c r="A181" s="223"/>
      <c r="B181" s="78" t="s">
        <v>362</v>
      </c>
      <c r="C181" s="225"/>
      <c r="D181" s="227">
        <f t="shared" ref="D181:AI181" si="240">(IF(D$73=0,0,D106/D$74))</f>
        <v>0</v>
      </c>
      <c r="E181" s="228">
        <f t="shared" si="240"/>
        <v>0</v>
      </c>
      <c r="F181" s="228">
        <f t="shared" si="240"/>
        <v>0</v>
      </c>
      <c r="G181" s="228">
        <f t="shared" si="240"/>
        <v>0</v>
      </c>
      <c r="H181" s="228">
        <f t="shared" si="240"/>
        <v>0</v>
      </c>
      <c r="I181" s="228">
        <f t="shared" si="240"/>
        <v>0</v>
      </c>
      <c r="J181" s="228">
        <f t="shared" si="240"/>
        <v>0</v>
      </c>
      <c r="K181" s="228">
        <f t="shared" si="240"/>
        <v>0</v>
      </c>
      <c r="L181" s="228">
        <f t="shared" si="240"/>
        <v>0</v>
      </c>
      <c r="M181" s="228">
        <f t="shared" si="240"/>
        <v>0</v>
      </c>
      <c r="N181" s="228">
        <f t="shared" si="240"/>
        <v>0</v>
      </c>
      <c r="O181" s="228">
        <f t="shared" si="240"/>
        <v>0</v>
      </c>
      <c r="P181" s="228">
        <f t="shared" si="240"/>
        <v>0</v>
      </c>
      <c r="Q181" s="228">
        <f t="shared" si="240"/>
        <v>0</v>
      </c>
      <c r="R181" s="228">
        <f t="shared" si="240"/>
        <v>0</v>
      </c>
      <c r="S181" s="228">
        <f t="shared" si="240"/>
        <v>0</v>
      </c>
      <c r="T181" s="228">
        <f t="shared" si="240"/>
        <v>0</v>
      </c>
      <c r="U181" s="228">
        <f t="shared" si="240"/>
        <v>0</v>
      </c>
      <c r="V181" s="228">
        <f t="shared" si="240"/>
        <v>0</v>
      </c>
      <c r="W181" s="228">
        <f t="shared" si="240"/>
        <v>0</v>
      </c>
      <c r="X181" s="228">
        <f t="shared" si="240"/>
        <v>0</v>
      </c>
      <c r="Y181" s="228">
        <f t="shared" si="240"/>
        <v>0</v>
      </c>
      <c r="Z181" s="228">
        <f t="shared" si="240"/>
        <v>0</v>
      </c>
      <c r="AA181" s="228">
        <f t="shared" si="240"/>
        <v>0</v>
      </c>
      <c r="AB181" s="228">
        <f t="shared" si="240"/>
        <v>0</v>
      </c>
      <c r="AC181" s="228">
        <f t="shared" si="240"/>
        <v>0</v>
      </c>
      <c r="AD181" s="228">
        <f t="shared" si="240"/>
        <v>0</v>
      </c>
      <c r="AE181" s="228">
        <f t="shared" si="240"/>
        <v>0</v>
      </c>
      <c r="AF181" s="228">
        <f t="shared" si="240"/>
        <v>0</v>
      </c>
      <c r="AG181" s="228">
        <f t="shared" si="240"/>
        <v>0</v>
      </c>
      <c r="AH181" s="228">
        <f t="shared" si="240"/>
        <v>0</v>
      </c>
      <c r="AI181" s="228">
        <f t="shared" si="240"/>
        <v>0</v>
      </c>
      <c r="AJ181" s="228">
        <f t="shared" ref="AJ181:BD181" si="241">(IF(AJ$73=0,0,AJ106/AJ$74))</f>
        <v>0</v>
      </c>
      <c r="AK181" s="228">
        <f t="shared" si="241"/>
        <v>0</v>
      </c>
      <c r="AL181" s="228">
        <f t="shared" si="241"/>
        <v>0</v>
      </c>
      <c r="AM181" s="228">
        <f t="shared" si="241"/>
        <v>0</v>
      </c>
      <c r="AN181" s="228">
        <f t="shared" si="241"/>
        <v>0</v>
      </c>
      <c r="AO181" s="228">
        <f t="shared" si="241"/>
        <v>0</v>
      </c>
      <c r="AP181" s="228">
        <f t="shared" si="241"/>
        <v>0</v>
      </c>
      <c r="AQ181" s="228">
        <f t="shared" si="241"/>
        <v>0</v>
      </c>
      <c r="AR181" s="228">
        <f t="shared" si="241"/>
        <v>0</v>
      </c>
      <c r="AS181" s="228">
        <f t="shared" si="241"/>
        <v>0</v>
      </c>
      <c r="AT181" s="228">
        <f t="shared" si="241"/>
        <v>0</v>
      </c>
      <c r="AU181" s="228">
        <f t="shared" si="241"/>
        <v>0</v>
      </c>
      <c r="AV181" s="228">
        <f t="shared" si="241"/>
        <v>0</v>
      </c>
      <c r="AW181" s="228">
        <f t="shared" si="241"/>
        <v>0</v>
      </c>
      <c r="AX181" s="228">
        <f t="shared" si="241"/>
        <v>0</v>
      </c>
      <c r="AY181" s="228">
        <f t="shared" si="241"/>
        <v>0</v>
      </c>
      <c r="AZ181" s="228">
        <f t="shared" si="241"/>
        <v>0</v>
      </c>
      <c r="BA181" s="228">
        <f t="shared" si="241"/>
        <v>0</v>
      </c>
      <c r="BB181" s="228">
        <f t="shared" si="241"/>
        <v>0</v>
      </c>
      <c r="BC181" s="228">
        <f t="shared" si="241"/>
        <v>0</v>
      </c>
      <c r="BD181" s="228">
        <f t="shared" si="241"/>
        <v>0</v>
      </c>
      <c r="BE181" s="226"/>
      <c r="BF181" s="229">
        <f t="shared" ref="BF181:BZ181" si="242">(IF(BF$73=0,0,BF106/BF$74))</f>
        <v>0</v>
      </c>
      <c r="BG181" s="228">
        <f t="shared" si="242"/>
        <v>0</v>
      </c>
      <c r="BH181" s="228">
        <f t="shared" si="242"/>
        <v>0</v>
      </c>
      <c r="BI181" s="228">
        <f t="shared" si="242"/>
        <v>0</v>
      </c>
      <c r="BJ181" s="228">
        <f t="shared" si="242"/>
        <v>0</v>
      </c>
      <c r="BK181" s="228">
        <f t="shared" si="242"/>
        <v>0</v>
      </c>
      <c r="BL181" s="228">
        <f t="shared" si="242"/>
        <v>0</v>
      </c>
      <c r="BM181" s="228">
        <f t="shared" si="242"/>
        <v>0</v>
      </c>
      <c r="BN181" s="228">
        <f t="shared" si="242"/>
        <v>0</v>
      </c>
      <c r="BO181" s="228">
        <f t="shared" si="242"/>
        <v>0</v>
      </c>
      <c r="BP181" s="228">
        <f t="shared" si="242"/>
        <v>0</v>
      </c>
      <c r="BQ181" s="228">
        <f t="shared" si="242"/>
        <v>0</v>
      </c>
      <c r="BR181" s="228">
        <f t="shared" si="242"/>
        <v>0</v>
      </c>
      <c r="BS181" s="228">
        <f t="shared" si="242"/>
        <v>0</v>
      </c>
      <c r="BT181" s="228">
        <f t="shared" si="242"/>
        <v>0</v>
      </c>
      <c r="BU181" s="228">
        <f t="shared" si="242"/>
        <v>0</v>
      </c>
      <c r="BV181" s="228">
        <f t="shared" si="242"/>
        <v>0</v>
      </c>
      <c r="BW181" s="228">
        <f t="shared" si="242"/>
        <v>0</v>
      </c>
      <c r="BX181" s="228">
        <f t="shared" si="242"/>
        <v>0</v>
      </c>
      <c r="BY181" s="228">
        <f t="shared" si="242"/>
        <v>0</v>
      </c>
      <c r="BZ181" s="228">
        <f t="shared" si="242"/>
        <v>0</v>
      </c>
      <c r="CA181" s="225"/>
    </row>
    <row r="182" spans="1:79" x14ac:dyDescent="0.3">
      <c r="A182" s="223"/>
      <c r="B182" s="78" t="s">
        <v>363</v>
      </c>
      <c r="C182" s="225"/>
      <c r="D182" s="227">
        <f t="shared" ref="D182:AI182" si="243">(IF(D$73=0,0,D107/D$74))</f>
        <v>0</v>
      </c>
      <c r="E182" s="228">
        <f t="shared" si="243"/>
        <v>0</v>
      </c>
      <c r="F182" s="228">
        <f t="shared" si="243"/>
        <v>0</v>
      </c>
      <c r="G182" s="228">
        <f t="shared" si="243"/>
        <v>0</v>
      </c>
      <c r="H182" s="228">
        <f t="shared" si="243"/>
        <v>0</v>
      </c>
      <c r="I182" s="228">
        <f t="shared" si="243"/>
        <v>0</v>
      </c>
      <c r="J182" s="228">
        <f t="shared" si="243"/>
        <v>0</v>
      </c>
      <c r="K182" s="228">
        <f t="shared" si="243"/>
        <v>0</v>
      </c>
      <c r="L182" s="228">
        <f t="shared" si="243"/>
        <v>0</v>
      </c>
      <c r="M182" s="228">
        <f t="shared" si="243"/>
        <v>0</v>
      </c>
      <c r="N182" s="228">
        <f t="shared" si="243"/>
        <v>0</v>
      </c>
      <c r="O182" s="228">
        <f t="shared" si="243"/>
        <v>0</v>
      </c>
      <c r="P182" s="228">
        <f t="shared" si="243"/>
        <v>0</v>
      </c>
      <c r="Q182" s="228">
        <f t="shared" si="243"/>
        <v>0</v>
      </c>
      <c r="R182" s="228">
        <f t="shared" si="243"/>
        <v>0</v>
      </c>
      <c r="S182" s="228">
        <f t="shared" si="243"/>
        <v>0</v>
      </c>
      <c r="T182" s="228">
        <f t="shared" si="243"/>
        <v>0</v>
      </c>
      <c r="U182" s="228">
        <f t="shared" si="243"/>
        <v>0</v>
      </c>
      <c r="V182" s="228">
        <f t="shared" si="243"/>
        <v>0</v>
      </c>
      <c r="W182" s="228">
        <f t="shared" si="243"/>
        <v>0</v>
      </c>
      <c r="X182" s="228">
        <f t="shared" si="243"/>
        <v>0</v>
      </c>
      <c r="Y182" s="228">
        <f t="shared" si="243"/>
        <v>0</v>
      </c>
      <c r="Z182" s="228">
        <f t="shared" si="243"/>
        <v>0</v>
      </c>
      <c r="AA182" s="228">
        <f t="shared" si="243"/>
        <v>0</v>
      </c>
      <c r="AB182" s="228">
        <f t="shared" si="243"/>
        <v>0</v>
      </c>
      <c r="AC182" s="228">
        <f t="shared" si="243"/>
        <v>0</v>
      </c>
      <c r="AD182" s="228">
        <f t="shared" si="243"/>
        <v>0</v>
      </c>
      <c r="AE182" s="228">
        <f t="shared" si="243"/>
        <v>0</v>
      </c>
      <c r="AF182" s="228">
        <f t="shared" si="243"/>
        <v>0</v>
      </c>
      <c r="AG182" s="228">
        <f t="shared" si="243"/>
        <v>0</v>
      </c>
      <c r="AH182" s="228">
        <f t="shared" si="243"/>
        <v>0</v>
      </c>
      <c r="AI182" s="228">
        <f t="shared" si="243"/>
        <v>0</v>
      </c>
      <c r="AJ182" s="228">
        <f t="shared" ref="AJ182:BD182" si="244">(IF(AJ$73=0,0,AJ107/AJ$74))</f>
        <v>0</v>
      </c>
      <c r="AK182" s="228">
        <f t="shared" si="244"/>
        <v>0</v>
      </c>
      <c r="AL182" s="228">
        <f t="shared" si="244"/>
        <v>0</v>
      </c>
      <c r="AM182" s="228">
        <f t="shared" si="244"/>
        <v>0</v>
      </c>
      <c r="AN182" s="228">
        <f t="shared" si="244"/>
        <v>0</v>
      </c>
      <c r="AO182" s="228">
        <f t="shared" si="244"/>
        <v>0</v>
      </c>
      <c r="AP182" s="228">
        <f t="shared" si="244"/>
        <v>0</v>
      </c>
      <c r="AQ182" s="228">
        <f t="shared" si="244"/>
        <v>0</v>
      </c>
      <c r="AR182" s="228">
        <f t="shared" si="244"/>
        <v>0</v>
      </c>
      <c r="AS182" s="228">
        <f t="shared" si="244"/>
        <v>0</v>
      </c>
      <c r="AT182" s="228">
        <f t="shared" si="244"/>
        <v>0</v>
      </c>
      <c r="AU182" s="228">
        <f t="shared" si="244"/>
        <v>0</v>
      </c>
      <c r="AV182" s="228">
        <f t="shared" si="244"/>
        <v>0</v>
      </c>
      <c r="AW182" s="228">
        <f t="shared" si="244"/>
        <v>0</v>
      </c>
      <c r="AX182" s="228">
        <f t="shared" si="244"/>
        <v>0</v>
      </c>
      <c r="AY182" s="228">
        <f t="shared" si="244"/>
        <v>0</v>
      </c>
      <c r="AZ182" s="228">
        <f t="shared" si="244"/>
        <v>0</v>
      </c>
      <c r="BA182" s="228">
        <f t="shared" si="244"/>
        <v>0</v>
      </c>
      <c r="BB182" s="228">
        <f t="shared" si="244"/>
        <v>0</v>
      </c>
      <c r="BC182" s="228">
        <f t="shared" si="244"/>
        <v>0</v>
      </c>
      <c r="BD182" s="228">
        <f t="shared" si="244"/>
        <v>0</v>
      </c>
      <c r="BE182" s="226"/>
      <c r="BF182" s="229">
        <f t="shared" ref="BF182:BZ182" si="245">(IF(BF$73=0,0,BF107/BF$74))</f>
        <v>0</v>
      </c>
      <c r="BG182" s="228">
        <f t="shared" si="245"/>
        <v>0</v>
      </c>
      <c r="BH182" s="228">
        <f t="shared" si="245"/>
        <v>0</v>
      </c>
      <c r="BI182" s="228">
        <f t="shared" si="245"/>
        <v>0</v>
      </c>
      <c r="BJ182" s="228">
        <f t="shared" si="245"/>
        <v>0</v>
      </c>
      <c r="BK182" s="228">
        <f t="shared" si="245"/>
        <v>0</v>
      </c>
      <c r="BL182" s="228">
        <f t="shared" si="245"/>
        <v>0</v>
      </c>
      <c r="BM182" s="228">
        <f t="shared" si="245"/>
        <v>0</v>
      </c>
      <c r="BN182" s="228">
        <f t="shared" si="245"/>
        <v>0</v>
      </c>
      <c r="BO182" s="228">
        <f t="shared" si="245"/>
        <v>0</v>
      </c>
      <c r="BP182" s="228">
        <f t="shared" si="245"/>
        <v>0</v>
      </c>
      <c r="BQ182" s="228">
        <f t="shared" si="245"/>
        <v>0</v>
      </c>
      <c r="BR182" s="228">
        <f t="shared" si="245"/>
        <v>0</v>
      </c>
      <c r="BS182" s="228">
        <f t="shared" si="245"/>
        <v>0</v>
      </c>
      <c r="BT182" s="228">
        <f t="shared" si="245"/>
        <v>0</v>
      </c>
      <c r="BU182" s="228">
        <f t="shared" si="245"/>
        <v>0</v>
      </c>
      <c r="BV182" s="228">
        <f t="shared" si="245"/>
        <v>0</v>
      </c>
      <c r="BW182" s="228">
        <f t="shared" si="245"/>
        <v>0</v>
      </c>
      <c r="BX182" s="228">
        <f t="shared" si="245"/>
        <v>0</v>
      </c>
      <c r="BY182" s="228">
        <f t="shared" si="245"/>
        <v>0</v>
      </c>
      <c r="BZ182" s="228">
        <f t="shared" si="245"/>
        <v>0</v>
      </c>
      <c r="CA182" s="225"/>
    </row>
    <row r="183" spans="1:79" x14ac:dyDescent="0.3">
      <c r="A183" s="223"/>
      <c r="B183" s="160" t="s">
        <v>364</v>
      </c>
      <c r="C183" s="225"/>
      <c r="D183" s="238">
        <f t="shared" ref="D183:AI183" si="246">(IF(D$73=0,0,D108/D$74))</f>
        <v>0</v>
      </c>
      <c r="E183" s="238">
        <f t="shared" si="246"/>
        <v>0</v>
      </c>
      <c r="F183" s="238">
        <f t="shared" si="246"/>
        <v>0</v>
      </c>
      <c r="G183" s="238">
        <f t="shared" si="246"/>
        <v>0</v>
      </c>
      <c r="H183" s="238">
        <f t="shared" si="246"/>
        <v>0</v>
      </c>
      <c r="I183" s="238">
        <f t="shared" si="246"/>
        <v>0</v>
      </c>
      <c r="J183" s="238">
        <f t="shared" si="246"/>
        <v>0</v>
      </c>
      <c r="K183" s="238">
        <f t="shared" si="246"/>
        <v>0</v>
      </c>
      <c r="L183" s="238">
        <f t="shared" si="246"/>
        <v>0</v>
      </c>
      <c r="M183" s="238">
        <f t="shared" si="246"/>
        <v>0</v>
      </c>
      <c r="N183" s="238">
        <f t="shared" si="246"/>
        <v>0</v>
      </c>
      <c r="O183" s="238">
        <f t="shared" si="246"/>
        <v>0</v>
      </c>
      <c r="P183" s="238">
        <f t="shared" si="246"/>
        <v>0</v>
      </c>
      <c r="Q183" s="238">
        <f t="shared" si="246"/>
        <v>0</v>
      </c>
      <c r="R183" s="238">
        <f t="shared" si="246"/>
        <v>0</v>
      </c>
      <c r="S183" s="238">
        <f t="shared" si="246"/>
        <v>0</v>
      </c>
      <c r="T183" s="238">
        <f t="shared" si="246"/>
        <v>0</v>
      </c>
      <c r="U183" s="238">
        <f t="shared" si="246"/>
        <v>0</v>
      </c>
      <c r="V183" s="238">
        <f t="shared" si="246"/>
        <v>0</v>
      </c>
      <c r="W183" s="238">
        <f t="shared" si="246"/>
        <v>0</v>
      </c>
      <c r="X183" s="238">
        <f t="shared" si="246"/>
        <v>0</v>
      </c>
      <c r="Y183" s="238">
        <f t="shared" si="246"/>
        <v>0</v>
      </c>
      <c r="Z183" s="238">
        <f t="shared" si="246"/>
        <v>0</v>
      </c>
      <c r="AA183" s="238">
        <f t="shared" si="246"/>
        <v>0</v>
      </c>
      <c r="AB183" s="238">
        <f t="shared" si="246"/>
        <v>0</v>
      </c>
      <c r="AC183" s="238">
        <f t="shared" si="246"/>
        <v>0</v>
      </c>
      <c r="AD183" s="238">
        <f t="shared" si="246"/>
        <v>0</v>
      </c>
      <c r="AE183" s="238">
        <f t="shared" si="246"/>
        <v>0</v>
      </c>
      <c r="AF183" s="238">
        <f t="shared" si="246"/>
        <v>0</v>
      </c>
      <c r="AG183" s="238">
        <f t="shared" si="246"/>
        <v>0</v>
      </c>
      <c r="AH183" s="238">
        <f t="shared" si="246"/>
        <v>0</v>
      </c>
      <c r="AI183" s="238">
        <f t="shared" si="246"/>
        <v>0</v>
      </c>
      <c r="AJ183" s="238">
        <f t="shared" ref="AJ183:BD183" si="247">(IF(AJ$73=0,0,AJ108/AJ$74))</f>
        <v>0</v>
      </c>
      <c r="AK183" s="238">
        <f t="shared" si="247"/>
        <v>0</v>
      </c>
      <c r="AL183" s="238">
        <f t="shared" si="247"/>
        <v>0</v>
      </c>
      <c r="AM183" s="238">
        <f t="shared" si="247"/>
        <v>0</v>
      </c>
      <c r="AN183" s="238">
        <f t="shared" si="247"/>
        <v>0</v>
      </c>
      <c r="AO183" s="238">
        <f t="shared" si="247"/>
        <v>0</v>
      </c>
      <c r="AP183" s="238">
        <f t="shared" si="247"/>
        <v>0</v>
      </c>
      <c r="AQ183" s="238">
        <f t="shared" si="247"/>
        <v>0</v>
      </c>
      <c r="AR183" s="238">
        <f t="shared" si="247"/>
        <v>0</v>
      </c>
      <c r="AS183" s="238">
        <f t="shared" si="247"/>
        <v>0</v>
      </c>
      <c r="AT183" s="238">
        <f t="shared" si="247"/>
        <v>0</v>
      </c>
      <c r="AU183" s="238">
        <f t="shared" si="247"/>
        <v>0</v>
      </c>
      <c r="AV183" s="238">
        <f t="shared" si="247"/>
        <v>0</v>
      </c>
      <c r="AW183" s="238">
        <f t="shared" si="247"/>
        <v>0</v>
      </c>
      <c r="AX183" s="238">
        <f t="shared" si="247"/>
        <v>0</v>
      </c>
      <c r="AY183" s="238">
        <f t="shared" si="247"/>
        <v>0</v>
      </c>
      <c r="AZ183" s="238">
        <f t="shared" si="247"/>
        <v>0</v>
      </c>
      <c r="BA183" s="238">
        <f t="shared" si="247"/>
        <v>0</v>
      </c>
      <c r="BB183" s="238">
        <f t="shared" si="247"/>
        <v>0</v>
      </c>
      <c r="BC183" s="238">
        <f t="shared" si="247"/>
        <v>0</v>
      </c>
      <c r="BD183" s="238">
        <f t="shared" si="247"/>
        <v>0</v>
      </c>
      <c r="BE183" s="226"/>
      <c r="BF183" s="239">
        <f t="shared" ref="BF183:BZ183" si="248">(IF(BF$73=0,0,BF108/BF$74))</f>
        <v>0</v>
      </c>
      <c r="BG183" s="238">
        <f t="shared" si="248"/>
        <v>0</v>
      </c>
      <c r="BH183" s="238">
        <f t="shared" si="248"/>
        <v>0</v>
      </c>
      <c r="BI183" s="238">
        <f t="shared" si="248"/>
        <v>0</v>
      </c>
      <c r="BJ183" s="238">
        <f t="shared" si="248"/>
        <v>0</v>
      </c>
      <c r="BK183" s="238">
        <f t="shared" si="248"/>
        <v>0</v>
      </c>
      <c r="BL183" s="238">
        <f t="shared" si="248"/>
        <v>0</v>
      </c>
      <c r="BM183" s="238">
        <f t="shared" si="248"/>
        <v>0</v>
      </c>
      <c r="BN183" s="238">
        <f t="shared" si="248"/>
        <v>0</v>
      </c>
      <c r="BO183" s="238">
        <f t="shared" si="248"/>
        <v>0</v>
      </c>
      <c r="BP183" s="238">
        <f t="shared" si="248"/>
        <v>0</v>
      </c>
      <c r="BQ183" s="238">
        <f t="shared" si="248"/>
        <v>0</v>
      </c>
      <c r="BR183" s="238">
        <f t="shared" si="248"/>
        <v>0</v>
      </c>
      <c r="BS183" s="238">
        <f t="shared" si="248"/>
        <v>0</v>
      </c>
      <c r="BT183" s="238">
        <f t="shared" si="248"/>
        <v>0</v>
      </c>
      <c r="BU183" s="238">
        <f t="shared" si="248"/>
        <v>0</v>
      </c>
      <c r="BV183" s="238">
        <f t="shared" si="248"/>
        <v>0</v>
      </c>
      <c r="BW183" s="238">
        <f t="shared" si="248"/>
        <v>0</v>
      </c>
      <c r="BX183" s="238">
        <f t="shared" si="248"/>
        <v>0</v>
      </c>
      <c r="BY183" s="238">
        <f t="shared" si="248"/>
        <v>0</v>
      </c>
      <c r="BZ183" s="238">
        <f t="shared" si="248"/>
        <v>0</v>
      </c>
      <c r="CA183" s="225"/>
    </row>
    <row r="184" spans="1:79" ht="15.6" customHeight="1" x14ac:dyDescent="0.3">
      <c r="A184" s="223">
        <v>6</v>
      </c>
      <c r="B184" s="235" t="s">
        <v>365</v>
      </c>
      <c r="C184" s="225"/>
      <c r="D184" s="236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25"/>
      <c r="BZ184" s="225"/>
      <c r="CA184" s="225"/>
    </row>
    <row r="185" spans="1:79" x14ac:dyDescent="0.3">
      <c r="A185" s="223"/>
      <c r="B185" s="78" t="s">
        <v>73</v>
      </c>
      <c r="C185" s="225"/>
      <c r="D185" s="227">
        <f t="shared" ref="D185:AI185" si="249">(IF(D$73=0,0,D110/D$74))</f>
        <v>0</v>
      </c>
      <c r="E185" s="228">
        <f t="shared" si="249"/>
        <v>0</v>
      </c>
      <c r="F185" s="228">
        <f t="shared" si="249"/>
        <v>0</v>
      </c>
      <c r="G185" s="228">
        <f t="shared" si="249"/>
        <v>0</v>
      </c>
      <c r="H185" s="228">
        <f t="shared" si="249"/>
        <v>0</v>
      </c>
      <c r="I185" s="228">
        <f t="shared" si="249"/>
        <v>0</v>
      </c>
      <c r="J185" s="228">
        <f t="shared" si="249"/>
        <v>0</v>
      </c>
      <c r="K185" s="228">
        <f t="shared" si="249"/>
        <v>0</v>
      </c>
      <c r="L185" s="228">
        <f t="shared" si="249"/>
        <v>0</v>
      </c>
      <c r="M185" s="228">
        <f t="shared" si="249"/>
        <v>0</v>
      </c>
      <c r="N185" s="228">
        <f t="shared" si="249"/>
        <v>0</v>
      </c>
      <c r="O185" s="228">
        <f t="shared" si="249"/>
        <v>0</v>
      </c>
      <c r="P185" s="228">
        <f t="shared" si="249"/>
        <v>0</v>
      </c>
      <c r="Q185" s="228">
        <f t="shared" si="249"/>
        <v>0</v>
      </c>
      <c r="R185" s="228">
        <f t="shared" si="249"/>
        <v>0</v>
      </c>
      <c r="S185" s="228">
        <f t="shared" si="249"/>
        <v>0</v>
      </c>
      <c r="T185" s="228">
        <f t="shared" si="249"/>
        <v>0</v>
      </c>
      <c r="U185" s="228">
        <f t="shared" si="249"/>
        <v>0</v>
      </c>
      <c r="V185" s="228">
        <f t="shared" si="249"/>
        <v>0</v>
      </c>
      <c r="W185" s="228">
        <f t="shared" si="249"/>
        <v>0</v>
      </c>
      <c r="X185" s="228">
        <f t="shared" si="249"/>
        <v>0</v>
      </c>
      <c r="Y185" s="228">
        <f t="shared" si="249"/>
        <v>0</v>
      </c>
      <c r="Z185" s="228">
        <f t="shared" si="249"/>
        <v>0</v>
      </c>
      <c r="AA185" s="228">
        <f t="shared" si="249"/>
        <v>0</v>
      </c>
      <c r="AB185" s="228">
        <f t="shared" si="249"/>
        <v>0</v>
      </c>
      <c r="AC185" s="228">
        <f t="shared" si="249"/>
        <v>0</v>
      </c>
      <c r="AD185" s="228">
        <f t="shared" si="249"/>
        <v>0</v>
      </c>
      <c r="AE185" s="228">
        <f t="shared" si="249"/>
        <v>0</v>
      </c>
      <c r="AF185" s="228">
        <f t="shared" si="249"/>
        <v>0</v>
      </c>
      <c r="AG185" s="228">
        <f t="shared" si="249"/>
        <v>0</v>
      </c>
      <c r="AH185" s="228">
        <f t="shared" si="249"/>
        <v>0</v>
      </c>
      <c r="AI185" s="228">
        <f t="shared" si="249"/>
        <v>0</v>
      </c>
      <c r="AJ185" s="228">
        <f t="shared" ref="AJ185:BD185" si="250">(IF(AJ$73=0,0,AJ110/AJ$74))</f>
        <v>0</v>
      </c>
      <c r="AK185" s="228">
        <f t="shared" si="250"/>
        <v>0</v>
      </c>
      <c r="AL185" s="228">
        <f t="shared" si="250"/>
        <v>0</v>
      </c>
      <c r="AM185" s="228">
        <f t="shared" si="250"/>
        <v>0</v>
      </c>
      <c r="AN185" s="228">
        <f t="shared" si="250"/>
        <v>0</v>
      </c>
      <c r="AO185" s="228">
        <f t="shared" si="250"/>
        <v>0</v>
      </c>
      <c r="AP185" s="228">
        <f t="shared" si="250"/>
        <v>0</v>
      </c>
      <c r="AQ185" s="228">
        <f t="shared" si="250"/>
        <v>0</v>
      </c>
      <c r="AR185" s="228">
        <f t="shared" si="250"/>
        <v>0</v>
      </c>
      <c r="AS185" s="228">
        <f t="shared" si="250"/>
        <v>0</v>
      </c>
      <c r="AT185" s="228">
        <f t="shared" si="250"/>
        <v>0</v>
      </c>
      <c r="AU185" s="228">
        <f t="shared" si="250"/>
        <v>0</v>
      </c>
      <c r="AV185" s="228">
        <f t="shared" si="250"/>
        <v>0</v>
      </c>
      <c r="AW185" s="228">
        <f t="shared" si="250"/>
        <v>0</v>
      </c>
      <c r="AX185" s="228">
        <f t="shared" si="250"/>
        <v>0</v>
      </c>
      <c r="AY185" s="228">
        <f t="shared" si="250"/>
        <v>0</v>
      </c>
      <c r="AZ185" s="228">
        <f t="shared" si="250"/>
        <v>0</v>
      </c>
      <c r="BA185" s="228">
        <f t="shared" si="250"/>
        <v>0</v>
      </c>
      <c r="BB185" s="228">
        <f t="shared" si="250"/>
        <v>0</v>
      </c>
      <c r="BC185" s="228">
        <f t="shared" si="250"/>
        <v>0</v>
      </c>
      <c r="BD185" s="228">
        <f t="shared" si="250"/>
        <v>0</v>
      </c>
      <c r="BE185" s="226"/>
      <c r="BF185" s="229">
        <f t="shared" ref="BF185:BZ185" si="251">(IF(BF$73=0,0,BF110/BF$74))</f>
        <v>0</v>
      </c>
      <c r="BG185" s="228">
        <f t="shared" si="251"/>
        <v>0</v>
      </c>
      <c r="BH185" s="228">
        <f t="shared" si="251"/>
        <v>0</v>
      </c>
      <c r="BI185" s="228">
        <f t="shared" si="251"/>
        <v>0</v>
      </c>
      <c r="BJ185" s="228">
        <f t="shared" si="251"/>
        <v>0</v>
      </c>
      <c r="BK185" s="228">
        <f t="shared" si="251"/>
        <v>0</v>
      </c>
      <c r="BL185" s="228">
        <f t="shared" si="251"/>
        <v>0</v>
      </c>
      <c r="BM185" s="228">
        <f t="shared" si="251"/>
        <v>0</v>
      </c>
      <c r="BN185" s="228">
        <f t="shared" si="251"/>
        <v>0</v>
      </c>
      <c r="BO185" s="228">
        <f t="shared" si="251"/>
        <v>0</v>
      </c>
      <c r="BP185" s="228">
        <f t="shared" si="251"/>
        <v>0</v>
      </c>
      <c r="BQ185" s="228">
        <f t="shared" si="251"/>
        <v>0</v>
      </c>
      <c r="BR185" s="228">
        <f t="shared" si="251"/>
        <v>0</v>
      </c>
      <c r="BS185" s="228">
        <f t="shared" si="251"/>
        <v>0</v>
      </c>
      <c r="BT185" s="228">
        <f t="shared" si="251"/>
        <v>0</v>
      </c>
      <c r="BU185" s="228">
        <f t="shared" si="251"/>
        <v>0</v>
      </c>
      <c r="BV185" s="228">
        <f t="shared" si="251"/>
        <v>0</v>
      </c>
      <c r="BW185" s="228">
        <f t="shared" si="251"/>
        <v>0</v>
      </c>
      <c r="BX185" s="228">
        <f t="shared" si="251"/>
        <v>0</v>
      </c>
      <c r="BY185" s="228">
        <f t="shared" si="251"/>
        <v>0</v>
      </c>
      <c r="BZ185" s="228">
        <f t="shared" si="251"/>
        <v>0</v>
      </c>
      <c r="CA185" s="225"/>
    </row>
    <row r="186" spans="1:79" x14ac:dyDescent="0.3">
      <c r="A186" s="223"/>
      <c r="B186" s="78" t="s">
        <v>75</v>
      </c>
      <c r="C186" s="225"/>
      <c r="D186" s="227">
        <f t="shared" ref="D186:AI186" si="252">(IF(D$73=0,0,D111/D$74))</f>
        <v>0</v>
      </c>
      <c r="E186" s="228">
        <f t="shared" si="252"/>
        <v>0</v>
      </c>
      <c r="F186" s="228">
        <f t="shared" si="252"/>
        <v>0</v>
      </c>
      <c r="G186" s="228">
        <f t="shared" si="252"/>
        <v>0</v>
      </c>
      <c r="H186" s="228">
        <f t="shared" si="252"/>
        <v>0</v>
      </c>
      <c r="I186" s="228">
        <f t="shared" si="252"/>
        <v>0</v>
      </c>
      <c r="J186" s="228">
        <f t="shared" si="252"/>
        <v>0</v>
      </c>
      <c r="K186" s="228">
        <f t="shared" si="252"/>
        <v>0</v>
      </c>
      <c r="L186" s="228">
        <f t="shared" si="252"/>
        <v>0</v>
      </c>
      <c r="M186" s="228">
        <f t="shared" si="252"/>
        <v>0</v>
      </c>
      <c r="N186" s="228">
        <f t="shared" si="252"/>
        <v>0</v>
      </c>
      <c r="O186" s="228">
        <f t="shared" si="252"/>
        <v>0</v>
      </c>
      <c r="P186" s="228">
        <f t="shared" si="252"/>
        <v>0</v>
      </c>
      <c r="Q186" s="228">
        <f t="shared" si="252"/>
        <v>0</v>
      </c>
      <c r="R186" s="228">
        <f t="shared" si="252"/>
        <v>0</v>
      </c>
      <c r="S186" s="228">
        <f t="shared" si="252"/>
        <v>0</v>
      </c>
      <c r="T186" s="228">
        <f t="shared" si="252"/>
        <v>0</v>
      </c>
      <c r="U186" s="228">
        <f t="shared" si="252"/>
        <v>0</v>
      </c>
      <c r="V186" s="228">
        <f t="shared" si="252"/>
        <v>0</v>
      </c>
      <c r="W186" s="228">
        <f t="shared" si="252"/>
        <v>0</v>
      </c>
      <c r="X186" s="228">
        <f t="shared" si="252"/>
        <v>0</v>
      </c>
      <c r="Y186" s="228">
        <f t="shared" si="252"/>
        <v>0</v>
      </c>
      <c r="Z186" s="228">
        <f t="shared" si="252"/>
        <v>0</v>
      </c>
      <c r="AA186" s="228">
        <f t="shared" si="252"/>
        <v>0</v>
      </c>
      <c r="AB186" s="228">
        <f t="shared" si="252"/>
        <v>0</v>
      </c>
      <c r="AC186" s="228">
        <f t="shared" si="252"/>
        <v>0</v>
      </c>
      <c r="AD186" s="228">
        <f t="shared" si="252"/>
        <v>0</v>
      </c>
      <c r="AE186" s="228">
        <f t="shared" si="252"/>
        <v>0</v>
      </c>
      <c r="AF186" s="228">
        <f t="shared" si="252"/>
        <v>0</v>
      </c>
      <c r="AG186" s="228">
        <f t="shared" si="252"/>
        <v>0</v>
      </c>
      <c r="AH186" s="228">
        <f t="shared" si="252"/>
        <v>0</v>
      </c>
      <c r="AI186" s="228">
        <f t="shared" si="252"/>
        <v>0</v>
      </c>
      <c r="AJ186" s="228">
        <f t="shared" ref="AJ186:BD186" si="253">(IF(AJ$73=0,0,AJ111/AJ$74))</f>
        <v>0</v>
      </c>
      <c r="AK186" s="228">
        <f t="shared" si="253"/>
        <v>0</v>
      </c>
      <c r="AL186" s="228">
        <f t="shared" si="253"/>
        <v>0</v>
      </c>
      <c r="AM186" s="228">
        <f t="shared" si="253"/>
        <v>0</v>
      </c>
      <c r="AN186" s="228">
        <f t="shared" si="253"/>
        <v>0</v>
      </c>
      <c r="AO186" s="228">
        <f t="shared" si="253"/>
        <v>0</v>
      </c>
      <c r="AP186" s="228">
        <f t="shared" si="253"/>
        <v>0</v>
      </c>
      <c r="AQ186" s="228">
        <f t="shared" si="253"/>
        <v>0</v>
      </c>
      <c r="AR186" s="228">
        <f t="shared" si="253"/>
        <v>0</v>
      </c>
      <c r="AS186" s="228">
        <f t="shared" si="253"/>
        <v>0</v>
      </c>
      <c r="AT186" s="228">
        <f t="shared" si="253"/>
        <v>0</v>
      </c>
      <c r="AU186" s="228">
        <f t="shared" si="253"/>
        <v>0</v>
      </c>
      <c r="AV186" s="228">
        <f t="shared" si="253"/>
        <v>0</v>
      </c>
      <c r="AW186" s="228">
        <f t="shared" si="253"/>
        <v>0</v>
      </c>
      <c r="AX186" s="228">
        <f t="shared" si="253"/>
        <v>0</v>
      </c>
      <c r="AY186" s="228">
        <f t="shared" si="253"/>
        <v>0</v>
      </c>
      <c r="AZ186" s="228">
        <f t="shared" si="253"/>
        <v>0</v>
      </c>
      <c r="BA186" s="228">
        <f t="shared" si="253"/>
        <v>0</v>
      </c>
      <c r="BB186" s="228">
        <f t="shared" si="253"/>
        <v>0</v>
      </c>
      <c r="BC186" s="228">
        <f t="shared" si="253"/>
        <v>0</v>
      </c>
      <c r="BD186" s="228">
        <f t="shared" si="253"/>
        <v>0</v>
      </c>
      <c r="BE186" s="226"/>
      <c r="BF186" s="229">
        <f t="shared" ref="BF186:BZ186" si="254">(IF(BF$73=0,0,BF111/BF$74))</f>
        <v>0</v>
      </c>
      <c r="BG186" s="228">
        <f t="shared" si="254"/>
        <v>0</v>
      </c>
      <c r="BH186" s="228">
        <f t="shared" si="254"/>
        <v>0</v>
      </c>
      <c r="BI186" s="228">
        <f t="shared" si="254"/>
        <v>0</v>
      </c>
      <c r="BJ186" s="228">
        <f t="shared" si="254"/>
        <v>0</v>
      </c>
      <c r="BK186" s="228">
        <f t="shared" si="254"/>
        <v>0</v>
      </c>
      <c r="BL186" s="228">
        <f t="shared" si="254"/>
        <v>0</v>
      </c>
      <c r="BM186" s="228">
        <f t="shared" si="254"/>
        <v>0</v>
      </c>
      <c r="BN186" s="228">
        <f t="shared" si="254"/>
        <v>0</v>
      </c>
      <c r="BO186" s="228">
        <f t="shared" si="254"/>
        <v>0</v>
      </c>
      <c r="BP186" s="228">
        <f t="shared" si="254"/>
        <v>0</v>
      </c>
      <c r="BQ186" s="228">
        <f t="shared" si="254"/>
        <v>0</v>
      </c>
      <c r="BR186" s="228">
        <f t="shared" si="254"/>
        <v>0</v>
      </c>
      <c r="BS186" s="228">
        <f t="shared" si="254"/>
        <v>0</v>
      </c>
      <c r="BT186" s="228">
        <f t="shared" si="254"/>
        <v>0</v>
      </c>
      <c r="BU186" s="228">
        <f t="shared" si="254"/>
        <v>0</v>
      </c>
      <c r="BV186" s="228">
        <f t="shared" si="254"/>
        <v>0</v>
      </c>
      <c r="BW186" s="228">
        <f t="shared" si="254"/>
        <v>0</v>
      </c>
      <c r="BX186" s="228">
        <f t="shared" si="254"/>
        <v>0</v>
      </c>
      <c r="BY186" s="228">
        <f t="shared" si="254"/>
        <v>0</v>
      </c>
      <c r="BZ186" s="228">
        <f t="shared" si="254"/>
        <v>0</v>
      </c>
      <c r="CA186" s="225"/>
    </row>
    <row r="187" spans="1:79" x14ac:dyDescent="0.3">
      <c r="A187" s="223"/>
      <c r="B187" s="160" t="s">
        <v>367</v>
      </c>
      <c r="C187" s="225"/>
      <c r="D187" s="238">
        <f t="shared" ref="D187:AI187" si="255">(IF(D$73=0,0,D112/D$74))</f>
        <v>0</v>
      </c>
      <c r="E187" s="238">
        <f t="shared" si="255"/>
        <v>0</v>
      </c>
      <c r="F187" s="238">
        <f t="shared" si="255"/>
        <v>0</v>
      </c>
      <c r="G187" s="238">
        <f t="shared" si="255"/>
        <v>0</v>
      </c>
      <c r="H187" s="238">
        <f t="shared" si="255"/>
        <v>0</v>
      </c>
      <c r="I187" s="238">
        <f t="shared" si="255"/>
        <v>0</v>
      </c>
      <c r="J187" s="238">
        <f t="shared" si="255"/>
        <v>0</v>
      </c>
      <c r="K187" s="238">
        <f t="shared" si="255"/>
        <v>0</v>
      </c>
      <c r="L187" s="238">
        <f t="shared" si="255"/>
        <v>0</v>
      </c>
      <c r="M187" s="238">
        <f t="shared" si="255"/>
        <v>0</v>
      </c>
      <c r="N187" s="238">
        <f t="shared" si="255"/>
        <v>0</v>
      </c>
      <c r="O187" s="238">
        <f t="shared" si="255"/>
        <v>0</v>
      </c>
      <c r="P187" s="238">
        <f t="shared" si="255"/>
        <v>0</v>
      </c>
      <c r="Q187" s="238">
        <f t="shared" si="255"/>
        <v>0</v>
      </c>
      <c r="R187" s="238">
        <f t="shared" si="255"/>
        <v>0</v>
      </c>
      <c r="S187" s="238">
        <f t="shared" si="255"/>
        <v>0</v>
      </c>
      <c r="T187" s="238">
        <f t="shared" si="255"/>
        <v>0</v>
      </c>
      <c r="U187" s="238">
        <f t="shared" si="255"/>
        <v>0</v>
      </c>
      <c r="V187" s="238">
        <f t="shared" si="255"/>
        <v>0</v>
      </c>
      <c r="W187" s="238">
        <f t="shared" si="255"/>
        <v>0</v>
      </c>
      <c r="X187" s="238">
        <f t="shared" si="255"/>
        <v>0</v>
      </c>
      <c r="Y187" s="238">
        <f t="shared" si="255"/>
        <v>0</v>
      </c>
      <c r="Z187" s="238">
        <f t="shared" si="255"/>
        <v>0</v>
      </c>
      <c r="AA187" s="238">
        <f t="shared" si="255"/>
        <v>0</v>
      </c>
      <c r="AB187" s="238">
        <f t="shared" si="255"/>
        <v>0</v>
      </c>
      <c r="AC187" s="238">
        <f t="shared" si="255"/>
        <v>0</v>
      </c>
      <c r="AD187" s="238">
        <f t="shared" si="255"/>
        <v>0</v>
      </c>
      <c r="AE187" s="238">
        <f t="shared" si="255"/>
        <v>0</v>
      </c>
      <c r="AF187" s="238">
        <f t="shared" si="255"/>
        <v>0</v>
      </c>
      <c r="AG187" s="238">
        <f t="shared" si="255"/>
        <v>0</v>
      </c>
      <c r="AH187" s="238">
        <f t="shared" si="255"/>
        <v>0</v>
      </c>
      <c r="AI187" s="238">
        <f t="shared" si="255"/>
        <v>0</v>
      </c>
      <c r="AJ187" s="238">
        <f t="shared" ref="AJ187:BD187" si="256">(IF(AJ$73=0,0,AJ112/AJ$74))</f>
        <v>0</v>
      </c>
      <c r="AK187" s="238">
        <f t="shared" si="256"/>
        <v>0</v>
      </c>
      <c r="AL187" s="238">
        <f t="shared" si="256"/>
        <v>0</v>
      </c>
      <c r="AM187" s="238">
        <f t="shared" si="256"/>
        <v>0</v>
      </c>
      <c r="AN187" s="238">
        <f t="shared" si="256"/>
        <v>0</v>
      </c>
      <c r="AO187" s="238">
        <f t="shared" si="256"/>
        <v>0</v>
      </c>
      <c r="AP187" s="238">
        <f t="shared" si="256"/>
        <v>0</v>
      </c>
      <c r="AQ187" s="238">
        <f t="shared" si="256"/>
        <v>0</v>
      </c>
      <c r="AR187" s="238">
        <f t="shared" si="256"/>
        <v>0</v>
      </c>
      <c r="AS187" s="238">
        <f t="shared" si="256"/>
        <v>0</v>
      </c>
      <c r="AT187" s="238">
        <f t="shared" si="256"/>
        <v>0</v>
      </c>
      <c r="AU187" s="238">
        <f t="shared" si="256"/>
        <v>0</v>
      </c>
      <c r="AV187" s="238">
        <f t="shared" si="256"/>
        <v>0</v>
      </c>
      <c r="AW187" s="238">
        <f t="shared" si="256"/>
        <v>0</v>
      </c>
      <c r="AX187" s="238">
        <f t="shared" si="256"/>
        <v>0</v>
      </c>
      <c r="AY187" s="238">
        <f t="shared" si="256"/>
        <v>0</v>
      </c>
      <c r="AZ187" s="238">
        <f t="shared" si="256"/>
        <v>0</v>
      </c>
      <c r="BA187" s="238">
        <f t="shared" si="256"/>
        <v>0</v>
      </c>
      <c r="BB187" s="238">
        <f t="shared" si="256"/>
        <v>0</v>
      </c>
      <c r="BC187" s="238">
        <f t="shared" si="256"/>
        <v>0</v>
      </c>
      <c r="BD187" s="238">
        <f t="shared" si="256"/>
        <v>0</v>
      </c>
      <c r="BE187" s="226"/>
      <c r="BF187" s="239">
        <f t="shared" ref="BF187:BZ187" si="257">(IF(BF$73=0,0,BF112/BF$74))</f>
        <v>0</v>
      </c>
      <c r="BG187" s="238">
        <f t="shared" si="257"/>
        <v>0</v>
      </c>
      <c r="BH187" s="238">
        <f t="shared" si="257"/>
        <v>0</v>
      </c>
      <c r="BI187" s="238">
        <f t="shared" si="257"/>
        <v>0</v>
      </c>
      <c r="BJ187" s="238">
        <f t="shared" si="257"/>
        <v>0</v>
      </c>
      <c r="BK187" s="238">
        <f t="shared" si="257"/>
        <v>0</v>
      </c>
      <c r="BL187" s="238">
        <f t="shared" si="257"/>
        <v>0</v>
      </c>
      <c r="BM187" s="238">
        <f t="shared" si="257"/>
        <v>0</v>
      </c>
      <c r="BN187" s="238">
        <f t="shared" si="257"/>
        <v>0</v>
      </c>
      <c r="BO187" s="238">
        <f t="shared" si="257"/>
        <v>0</v>
      </c>
      <c r="BP187" s="238">
        <f t="shared" si="257"/>
        <v>0</v>
      </c>
      <c r="BQ187" s="238">
        <f t="shared" si="257"/>
        <v>0</v>
      </c>
      <c r="BR187" s="238">
        <f t="shared" si="257"/>
        <v>0</v>
      </c>
      <c r="BS187" s="238">
        <f t="shared" si="257"/>
        <v>0</v>
      </c>
      <c r="BT187" s="238">
        <f t="shared" si="257"/>
        <v>0</v>
      </c>
      <c r="BU187" s="238">
        <f t="shared" si="257"/>
        <v>0</v>
      </c>
      <c r="BV187" s="238">
        <f t="shared" si="257"/>
        <v>0</v>
      </c>
      <c r="BW187" s="238">
        <f t="shared" si="257"/>
        <v>0</v>
      </c>
      <c r="BX187" s="238">
        <f t="shared" si="257"/>
        <v>0</v>
      </c>
      <c r="BY187" s="238">
        <f t="shared" si="257"/>
        <v>0</v>
      </c>
      <c r="BZ187" s="238">
        <f t="shared" si="257"/>
        <v>0</v>
      </c>
      <c r="CA187" s="225"/>
    </row>
    <row r="188" spans="1:79" ht="15.6" customHeight="1" x14ac:dyDescent="0.3">
      <c r="A188" s="223">
        <v>7</v>
      </c>
      <c r="B188" s="235" t="s">
        <v>368</v>
      </c>
      <c r="C188" s="225"/>
      <c r="D188" s="236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  <c r="BY188" s="225"/>
      <c r="BZ188" s="225"/>
      <c r="CA188" s="225"/>
    </row>
    <row r="189" spans="1:79" x14ac:dyDescent="0.3">
      <c r="A189" s="223"/>
      <c r="B189" s="78" t="s">
        <v>368</v>
      </c>
      <c r="C189" s="225"/>
      <c r="D189" s="227">
        <f t="shared" ref="D189:AI189" si="258">(IF(D$73=0,0,D114/D$74))</f>
        <v>0</v>
      </c>
      <c r="E189" s="228">
        <f t="shared" si="258"/>
        <v>0</v>
      </c>
      <c r="F189" s="228">
        <f t="shared" si="258"/>
        <v>0</v>
      </c>
      <c r="G189" s="228">
        <f t="shared" si="258"/>
        <v>0</v>
      </c>
      <c r="H189" s="228">
        <f t="shared" si="258"/>
        <v>0</v>
      </c>
      <c r="I189" s="228">
        <f t="shared" si="258"/>
        <v>0</v>
      </c>
      <c r="J189" s="228">
        <f t="shared" si="258"/>
        <v>0</v>
      </c>
      <c r="K189" s="228">
        <f t="shared" si="258"/>
        <v>0</v>
      </c>
      <c r="L189" s="228">
        <f t="shared" si="258"/>
        <v>0</v>
      </c>
      <c r="M189" s="228">
        <f t="shared" si="258"/>
        <v>0</v>
      </c>
      <c r="N189" s="228">
        <f t="shared" si="258"/>
        <v>0</v>
      </c>
      <c r="O189" s="228">
        <f t="shared" si="258"/>
        <v>0</v>
      </c>
      <c r="P189" s="228">
        <f t="shared" si="258"/>
        <v>0</v>
      </c>
      <c r="Q189" s="228">
        <f t="shared" si="258"/>
        <v>0</v>
      </c>
      <c r="R189" s="228">
        <f t="shared" si="258"/>
        <v>0</v>
      </c>
      <c r="S189" s="228">
        <f t="shared" si="258"/>
        <v>0</v>
      </c>
      <c r="T189" s="228">
        <f t="shared" si="258"/>
        <v>0</v>
      </c>
      <c r="U189" s="228">
        <f t="shared" si="258"/>
        <v>0</v>
      </c>
      <c r="V189" s="228">
        <f t="shared" si="258"/>
        <v>0</v>
      </c>
      <c r="W189" s="228">
        <f t="shared" si="258"/>
        <v>0</v>
      </c>
      <c r="X189" s="228">
        <f t="shared" si="258"/>
        <v>0</v>
      </c>
      <c r="Y189" s="228">
        <f t="shared" si="258"/>
        <v>0</v>
      </c>
      <c r="Z189" s="228">
        <f t="shared" si="258"/>
        <v>0</v>
      </c>
      <c r="AA189" s="228">
        <f t="shared" si="258"/>
        <v>0</v>
      </c>
      <c r="AB189" s="228">
        <f t="shared" si="258"/>
        <v>0</v>
      </c>
      <c r="AC189" s="228">
        <f t="shared" si="258"/>
        <v>0</v>
      </c>
      <c r="AD189" s="228">
        <f t="shared" si="258"/>
        <v>0</v>
      </c>
      <c r="AE189" s="228">
        <f t="shared" si="258"/>
        <v>0</v>
      </c>
      <c r="AF189" s="228">
        <f t="shared" si="258"/>
        <v>0</v>
      </c>
      <c r="AG189" s="228">
        <f t="shared" si="258"/>
        <v>0</v>
      </c>
      <c r="AH189" s="228">
        <f t="shared" si="258"/>
        <v>0</v>
      </c>
      <c r="AI189" s="228">
        <f t="shared" si="258"/>
        <v>0</v>
      </c>
      <c r="AJ189" s="228">
        <f t="shared" ref="AJ189:BD189" si="259">(IF(AJ$73=0,0,AJ114/AJ$74))</f>
        <v>0</v>
      </c>
      <c r="AK189" s="228">
        <f t="shared" si="259"/>
        <v>0</v>
      </c>
      <c r="AL189" s="228">
        <f t="shared" si="259"/>
        <v>0</v>
      </c>
      <c r="AM189" s="228">
        <f t="shared" si="259"/>
        <v>0</v>
      </c>
      <c r="AN189" s="228">
        <f t="shared" si="259"/>
        <v>0</v>
      </c>
      <c r="AO189" s="228">
        <f t="shared" si="259"/>
        <v>0</v>
      </c>
      <c r="AP189" s="228">
        <f t="shared" si="259"/>
        <v>0</v>
      </c>
      <c r="AQ189" s="228">
        <f t="shared" si="259"/>
        <v>0</v>
      </c>
      <c r="AR189" s="228">
        <f t="shared" si="259"/>
        <v>0</v>
      </c>
      <c r="AS189" s="228">
        <f t="shared" si="259"/>
        <v>0</v>
      </c>
      <c r="AT189" s="228">
        <f t="shared" si="259"/>
        <v>0</v>
      </c>
      <c r="AU189" s="228">
        <f t="shared" si="259"/>
        <v>0</v>
      </c>
      <c r="AV189" s="228">
        <f t="shared" si="259"/>
        <v>0</v>
      </c>
      <c r="AW189" s="228">
        <f t="shared" si="259"/>
        <v>0</v>
      </c>
      <c r="AX189" s="228">
        <f t="shared" si="259"/>
        <v>0</v>
      </c>
      <c r="AY189" s="228">
        <f t="shared" si="259"/>
        <v>0</v>
      </c>
      <c r="AZ189" s="228">
        <f t="shared" si="259"/>
        <v>0</v>
      </c>
      <c r="BA189" s="228">
        <f t="shared" si="259"/>
        <v>0</v>
      </c>
      <c r="BB189" s="228">
        <f t="shared" si="259"/>
        <v>0</v>
      </c>
      <c r="BC189" s="228">
        <f t="shared" si="259"/>
        <v>0</v>
      </c>
      <c r="BD189" s="228">
        <f t="shared" si="259"/>
        <v>0</v>
      </c>
      <c r="BE189" s="226"/>
      <c r="BF189" s="229">
        <f t="shared" ref="BF189:BZ189" si="260">(IF(BF$73=0,0,BF114/BF$74))</f>
        <v>0</v>
      </c>
      <c r="BG189" s="228">
        <f t="shared" si="260"/>
        <v>0</v>
      </c>
      <c r="BH189" s="228">
        <f t="shared" si="260"/>
        <v>0</v>
      </c>
      <c r="BI189" s="228">
        <f t="shared" si="260"/>
        <v>0</v>
      </c>
      <c r="BJ189" s="228">
        <f t="shared" si="260"/>
        <v>0</v>
      </c>
      <c r="BK189" s="228">
        <f t="shared" si="260"/>
        <v>0</v>
      </c>
      <c r="BL189" s="228">
        <f t="shared" si="260"/>
        <v>0</v>
      </c>
      <c r="BM189" s="228">
        <f t="shared" si="260"/>
        <v>0</v>
      </c>
      <c r="BN189" s="228">
        <f t="shared" si="260"/>
        <v>0</v>
      </c>
      <c r="BO189" s="228">
        <f t="shared" si="260"/>
        <v>0</v>
      </c>
      <c r="BP189" s="228">
        <f t="shared" si="260"/>
        <v>0</v>
      </c>
      <c r="BQ189" s="228">
        <f t="shared" si="260"/>
        <v>0</v>
      </c>
      <c r="BR189" s="228">
        <f t="shared" si="260"/>
        <v>0</v>
      </c>
      <c r="BS189" s="228">
        <f t="shared" si="260"/>
        <v>0</v>
      </c>
      <c r="BT189" s="228">
        <f t="shared" si="260"/>
        <v>0</v>
      </c>
      <c r="BU189" s="228">
        <f t="shared" si="260"/>
        <v>0</v>
      </c>
      <c r="BV189" s="228">
        <f t="shared" si="260"/>
        <v>0</v>
      </c>
      <c r="BW189" s="228">
        <f t="shared" si="260"/>
        <v>0</v>
      </c>
      <c r="BX189" s="228">
        <f t="shared" si="260"/>
        <v>0</v>
      </c>
      <c r="BY189" s="228">
        <f t="shared" si="260"/>
        <v>0</v>
      </c>
      <c r="BZ189" s="228">
        <f t="shared" si="260"/>
        <v>0</v>
      </c>
      <c r="CA189" s="225"/>
    </row>
    <row r="190" spans="1:79" x14ac:dyDescent="0.3">
      <c r="A190" s="223"/>
      <c r="B190" s="78" t="s">
        <v>369</v>
      </c>
      <c r="C190" s="225"/>
      <c r="D190" s="227">
        <f t="shared" ref="D190:AI190" si="261">(IF(D$73=0,0,D115/D$74))</f>
        <v>0</v>
      </c>
      <c r="E190" s="228">
        <f t="shared" si="261"/>
        <v>0</v>
      </c>
      <c r="F190" s="228">
        <f t="shared" si="261"/>
        <v>0</v>
      </c>
      <c r="G190" s="228">
        <f t="shared" si="261"/>
        <v>0</v>
      </c>
      <c r="H190" s="228">
        <f t="shared" si="261"/>
        <v>0</v>
      </c>
      <c r="I190" s="228">
        <f t="shared" si="261"/>
        <v>0</v>
      </c>
      <c r="J190" s="228">
        <f t="shared" si="261"/>
        <v>0</v>
      </c>
      <c r="K190" s="228">
        <f t="shared" si="261"/>
        <v>0</v>
      </c>
      <c r="L190" s="228">
        <f t="shared" si="261"/>
        <v>0</v>
      </c>
      <c r="M190" s="228">
        <f t="shared" si="261"/>
        <v>0</v>
      </c>
      <c r="N190" s="228">
        <f t="shared" si="261"/>
        <v>0</v>
      </c>
      <c r="O190" s="228">
        <f t="shared" si="261"/>
        <v>0</v>
      </c>
      <c r="P190" s="228">
        <f t="shared" si="261"/>
        <v>0</v>
      </c>
      <c r="Q190" s="228">
        <f t="shared" si="261"/>
        <v>0</v>
      </c>
      <c r="R190" s="228">
        <f t="shared" si="261"/>
        <v>0</v>
      </c>
      <c r="S190" s="228">
        <f t="shared" si="261"/>
        <v>0</v>
      </c>
      <c r="T190" s="228">
        <f t="shared" si="261"/>
        <v>0</v>
      </c>
      <c r="U190" s="228">
        <f t="shared" si="261"/>
        <v>0</v>
      </c>
      <c r="V190" s="228">
        <f t="shared" si="261"/>
        <v>0</v>
      </c>
      <c r="W190" s="228">
        <f t="shared" si="261"/>
        <v>0</v>
      </c>
      <c r="X190" s="228">
        <f t="shared" si="261"/>
        <v>0</v>
      </c>
      <c r="Y190" s="228">
        <f t="shared" si="261"/>
        <v>0</v>
      </c>
      <c r="Z190" s="228">
        <f t="shared" si="261"/>
        <v>0</v>
      </c>
      <c r="AA190" s="228">
        <f t="shared" si="261"/>
        <v>0</v>
      </c>
      <c r="AB190" s="228">
        <f t="shared" si="261"/>
        <v>0</v>
      </c>
      <c r="AC190" s="228">
        <f t="shared" si="261"/>
        <v>0</v>
      </c>
      <c r="AD190" s="228">
        <f t="shared" si="261"/>
        <v>0</v>
      </c>
      <c r="AE190" s="228">
        <f t="shared" si="261"/>
        <v>0</v>
      </c>
      <c r="AF190" s="228">
        <f t="shared" si="261"/>
        <v>0</v>
      </c>
      <c r="AG190" s="228">
        <f t="shared" si="261"/>
        <v>0</v>
      </c>
      <c r="AH190" s="228">
        <f t="shared" si="261"/>
        <v>0</v>
      </c>
      <c r="AI190" s="228">
        <f t="shared" si="261"/>
        <v>0</v>
      </c>
      <c r="AJ190" s="228">
        <f t="shared" ref="AJ190:BD190" si="262">(IF(AJ$73=0,0,AJ115/AJ$74))</f>
        <v>0</v>
      </c>
      <c r="AK190" s="228">
        <f t="shared" si="262"/>
        <v>0</v>
      </c>
      <c r="AL190" s="228">
        <f t="shared" si="262"/>
        <v>0</v>
      </c>
      <c r="AM190" s="228">
        <f t="shared" si="262"/>
        <v>0</v>
      </c>
      <c r="AN190" s="228">
        <f t="shared" si="262"/>
        <v>0</v>
      </c>
      <c r="AO190" s="228">
        <f t="shared" si="262"/>
        <v>0</v>
      </c>
      <c r="AP190" s="228">
        <f t="shared" si="262"/>
        <v>0</v>
      </c>
      <c r="AQ190" s="228">
        <f t="shared" si="262"/>
        <v>0</v>
      </c>
      <c r="AR190" s="228">
        <f t="shared" si="262"/>
        <v>0</v>
      </c>
      <c r="AS190" s="228">
        <f t="shared" si="262"/>
        <v>0</v>
      </c>
      <c r="AT190" s="228">
        <f t="shared" si="262"/>
        <v>0</v>
      </c>
      <c r="AU190" s="228">
        <f t="shared" si="262"/>
        <v>0</v>
      </c>
      <c r="AV190" s="228">
        <f t="shared" si="262"/>
        <v>0</v>
      </c>
      <c r="AW190" s="228">
        <f t="shared" si="262"/>
        <v>0</v>
      </c>
      <c r="AX190" s="228">
        <f t="shared" si="262"/>
        <v>0</v>
      </c>
      <c r="AY190" s="228">
        <f t="shared" si="262"/>
        <v>0</v>
      </c>
      <c r="AZ190" s="228">
        <f t="shared" si="262"/>
        <v>0</v>
      </c>
      <c r="BA190" s="228">
        <f t="shared" si="262"/>
        <v>0</v>
      </c>
      <c r="BB190" s="228">
        <f t="shared" si="262"/>
        <v>0</v>
      </c>
      <c r="BC190" s="228">
        <f t="shared" si="262"/>
        <v>0</v>
      </c>
      <c r="BD190" s="228">
        <f t="shared" si="262"/>
        <v>0</v>
      </c>
      <c r="BE190" s="226"/>
      <c r="BF190" s="229">
        <f t="shared" ref="BF190:BZ190" si="263">(IF(BF$73=0,0,BF115/BF$74))</f>
        <v>0</v>
      </c>
      <c r="BG190" s="228">
        <f t="shared" si="263"/>
        <v>0</v>
      </c>
      <c r="BH190" s="228">
        <f t="shared" si="263"/>
        <v>0</v>
      </c>
      <c r="BI190" s="228">
        <f t="shared" si="263"/>
        <v>0</v>
      </c>
      <c r="BJ190" s="228">
        <f t="shared" si="263"/>
        <v>0</v>
      </c>
      <c r="BK190" s="228">
        <f t="shared" si="263"/>
        <v>0</v>
      </c>
      <c r="BL190" s="228">
        <f t="shared" si="263"/>
        <v>0</v>
      </c>
      <c r="BM190" s="228">
        <f t="shared" si="263"/>
        <v>0</v>
      </c>
      <c r="BN190" s="228">
        <f t="shared" si="263"/>
        <v>0</v>
      </c>
      <c r="BO190" s="228">
        <f t="shared" si="263"/>
        <v>0</v>
      </c>
      <c r="BP190" s="228">
        <f t="shared" si="263"/>
        <v>0</v>
      </c>
      <c r="BQ190" s="228">
        <f t="shared" si="263"/>
        <v>0</v>
      </c>
      <c r="BR190" s="228">
        <f t="shared" si="263"/>
        <v>0</v>
      </c>
      <c r="BS190" s="228">
        <f t="shared" si="263"/>
        <v>0</v>
      </c>
      <c r="BT190" s="228">
        <f t="shared" si="263"/>
        <v>0</v>
      </c>
      <c r="BU190" s="228">
        <f t="shared" si="263"/>
        <v>0</v>
      </c>
      <c r="BV190" s="228">
        <f t="shared" si="263"/>
        <v>0</v>
      </c>
      <c r="BW190" s="228">
        <f t="shared" si="263"/>
        <v>0</v>
      </c>
      <c r="BX190" s="228">
        <f t="shared" si="263"/>
        <v>0</v>
      </c>
      <c r="BY190" s="228">
        <f t="shared" si="263"/>
        <v>0</v>
      </c>
      <c r="BZ190" s="228">
        <f t="shared" si="263"/>
        <v>0</v>
      </c>
      <c r="CA190" s="225"/>
    </row>
    <row r="191" spans="1:79" x14ac:dyDescent="0.3">
      <c r="A191" s="223"/>
      <c r="B191" s="78" t="s">
        <v>370</v>
      </c>
      <c r="C191" s="225"/>
      <c r="D191" s="227">
        <f t="shared" ref="D191:AI191" si="264">(IF(D$73=0,0,D116/D$74))</f>
        <v>0</v>
      </c>
      <c r="E191" s="228">
        <f t="shared" si="264"/>
        <v>0</v>
      </c>
      <c r="F191" s="228">
        <f t="shared" si="264"/>
        <v>0</v>
      </c>
      <c r="G191" s="228">
        <f t="shared" si="264"/>
        <v>0</v>
      </c>
      <c r="H191" s="228">
        <f t="shared" si="264"/>
        <v>0</v>
      </c>
      <c r="I191" s="228">
        <f t="shared" si="264"/>
        <v>0</v>
      </c>
      <c r="J191" s="228">
        <f t="shared" si="264"/>
        <v>0</v>
      </c>
      <c r="K191" s="228">
        <f t="shared" si="264"/>
        <v>0</v>
      </c>
      <c r="L191" s="228">
        <f t="shared" si="264"/>
        <v>0</v>
      </c>
      <c r="M191" s="228">
        <f t="shared" si="264"/>
        <v>0</v>
      </c>
      <c r="N191" s="228">
        <f t="shared" si="264"/>
        <v>0</v>
      </c>
      <c r="O191" s="228">
        <f t="shared" si="264"/>
        <v>0</v>
      </c>
      <c r="P191" s="228">
        <f t="shared" si="264"/>
        <v>0</v>
      </c>
      <c r="Q191" s="228">
        <f t="shared" si="264"/>
        <v>0</v>
      </c>
      <c r="R191" s="228">
        <f t="shared" si="264"/>
        <v>0</v>
      </c>
      <c r="S191" s="228">
        <f t="shared" si="264"/>
        <v>0</v>
      </c>
      <c r="T191" s="228">
        <f t="shared" si="264"/>
        <v>0</v>
      </c>
      <c r="U191" s="228">
        <f t="shared" si="264"/>
        <v>0</v>
      </c>
      <c r="V191" s="228">
        <f t="shared" si="264"/>
        <v>0</v>
      </c>
      <c r="W191" s="228">
        <f t="shared" si="264"/>
        <v>0</v>
      </c>
      <c r="X191" s="228">
        <f t="shared" si="264"/>
        <v>0</v>
      </c>
      <c r="Y191" s="228">
        <f t="shared" si="264"/>
        <v>0</v>
      </c>
      <c r="Z191" s="228">
        <f t="shared" si="264"/>
        <v>0</v>
      </c>
      <c r="AA191" s="228">
        <f t="shared" si="264"/>
        <v>0</v>
      </c>
      <c r="AB191" s="228">
        <f t="shared" si="264"/>
        <v>0</v>
      </c>
      <c r="AC191" s="228">
        <f t="shared" si="264"/>
        <v>0</v>
      </c>
      <c r="AD191" s="228">
        <f t="shared" si="264"/>
        <v>0</v>
      </c>
      <c r="AE191" s="228">
        <f t="shared" si="264"/>
        <v>0</v>
      </c>
      <c r="AF191" s="228">
        <f t="shared" si="264"/>
        <v>0</v>
      </c>
      <c r="AG191" s="228">
        <f t="shared" si="264"/>
        <v>0</v>
      </c>
      <c r="AH191" s="228">
        <f t="shared" si="264"/>
        <v>0</v>
      </c>
      <c r="AI191" s="228">
        <f t="shared" si="264"/>
        <v>0</v>
      </c>
      <c r="AJ191" s="228">
        <f t="shared" ref="AJ191:BD191" si="265">(IF(AJ$73=0,0,AJ116/AJ$74))</f>
        <v>0</v>
      </c>
      <c r="AK191" s="228">
        <f t="shared" si="265"/>
        <v>0</v>
      </c>
      <c r="AL191" s="228">
        <f t="shared" si="265"/>
        <v>0</v>
      </c>
      <c r="AM191" s="228">
        <f t="shared" si="265"/>
        <v>0</v>
      </c>
      <c r="AN191" s="228">
        <f t="shared" si="265"/>
        <v>0</v>
      </c>
      <c r="AO191" s="228">
        <f t="shared" si="265"/>
        <v>0</v>
      </c>
      <c r="AP191" s="228">
        <f t="shared" si="265"/>
        <v>0</v>
      </c>
      <c r="AQ191" s="228">
        <f t="shared" si="265"/>
        <v>0</v>
      </c>
      <c r="AR191" s="228">
        <f t="shared" si="265"/>
        <v>0</v>
      </c>
      <c r="AS191" s="228">
        <f t="shared" si="265"/>
        <v>0</v>
      </c>
      <c r="AT191" s="228">
        <f t="shared" si="265"/>
        <v>0</v>
      </c>
      <c r="AU191" s="228">
        <f t="shared" si="265"/>
        <v>0</v>
      </c>
      <c r="AV191" s="228">
        <f t="shared" si="265"/>
        <v>0</v>
      </c>
      <c r="AW191" s="228">
        <f t="shared" si="265"/>
        <v>0</v>
      </c>
      <c r="AX191" s="228">
        <f t="shared" si="265"/>
        <v>0</v>
      </c>
      <c r="AY191" s="228">
        <f t="shared" si="265"/>
        <v>0</v>
      </c>
      <c r="AZ191" s="228">
        <f t="shared" si="265"/>
        <v>0</v>
      </c>
      <c r="BA191" s="228">
        <f t="shared" si="265"/>
        <v>0</v>
      </c>
      <c r="BB191" s="228">
        <f t="shared" si="265"/>
        <v>0</v>
      </c>
      <c r="BC191" s="228">
        <f t="shared" si="265"/>
        <v>0</v>
      </c>
      <c r="BD191" s="228">
        <f t="shared" si="265"/>
        <v>0</v>
      </c>
      <c r="BE191" s="226"/>
      <c r="BF191" s="229">
        <f t="shared" ref="BF191:BZ191" si="266">(IF(BF$73=0,0,BF116/BF$74))</f>
        <v>0</v>
      </c>
      <c r="BG191" s="228">
        <f t="shared" si="266"/>
        <v>0</v>
      </c>
      <c r="BH191" s="228">
        <f t="shared" si="266"/>
        <v>0</v>
      </c>
      <c r="BI191" s="228">
        <f t="shared" si="266"/>
        <v>0</v>
      </c>
      <c r="BJ191" s="228">
        <f t="shared" si="266"/>
        <v>0</v>
      </c>
      <c r="BK191" s="228">
        <f t="shared" si="266"/>
        <v>0</v>
      </c>
      <c r="BL191" s="228">
        <f t="shared" si="266"/>
        <v>0</v>
      </c>
      <c r="BM191" s="228">
        <f t="shared" si="266"/>
        <v>0</v>
      </c>
      <c r="BN191" s="228">
        <f t="shared" si="266"/>
        <v>0</v>
      </c>
      <c r="BO191" s="228">
        <f t="shared" si="266"/>
        <v>0</v>
      </c>
      <c r="BP191" s="228">
        <f t="shared" si="266"/>
        <v>0</v>
      </c>
      <c r="BQ191" s="228">
        <f t="shared" si="266"/>
        <v>0</v>
      </c>
      <c r="BR191" s="228">
        <f t="shared" si="266"/>
        <v>0</v>
      </c>
      <c r="BS191" s="228">
        <f t="shared" si="266"/>
        <v>0</v>
      </c>
      <c r="BT191" s="228">
        <f t="shared" si="266"/>
        <v>0</v>
      </c>
      <c r="BU191" s="228">
        <f t="shared" si="266"/>
        <v>0</v>
      </c>
      <c r="BV191" s="228">
        <f t="shared" si="266"/>
        <v>0</v>
      </c>
      <c r="BW191" s="228">
        <f t="shared" si="266"/>
        <v>0</v>
      </c>
      <c r="BX191" s="228">
        <f t="shared" si="266"/>
        <v>0</v>
      </c>
      <c r="BY191" s="228">
        <f t="shared" si="266"/>
        <v>0</v>
      </c>
      <c r="BZ191" s="228">
        <f t="shared" si="266"/>
        <v>0</v>
      </c>
      <c r="CA191" s="225"/>
    </row>
    <row r="192" spans="1:79" x14ac:dyDescent="0.3">
      <c r="A192" s="223"/>
      <c r="B192" s="160" t="s">
        <v>371</v>
      </c>
      <c r="C192" s="225"/>
      <c r="D192" s="238">
        <f t="shared" ref="D192:AI192" si="267">(IF(D$73=0,0,D117/D$74))</f>
        <v>0</v>
      </c>
      <c r="E192" s="238">
        <f t="shared" si="267"/>
        <v>0</v>
      </c>
      <c r="F192" s="238">
        <f t="shared" si="267"/>
        <v>0</v>
      </c>
      <c r="G192" s="238">
        <f t="shared" si="267"/>
        <v>0</v>
      </c>
      <c r="H192" s="238">
        <f t="shared" si="267"/>
        <v>0</v>
      </c>
      <c r="I192" s="238">
        <f t="shared" si="267"/>
        <v>0</v>
      </c>
      <c r="J192" s="238">
        <f t="shared" si="267"/>
        <v>0</v>
      </c>
      <c r="K192" s="238">
        <f t="shared" si="267"/>
        <v>0</v>
      </c>
      <c r="L192" s="238">
        <f t="shared" si="267"/>
        <v>0</v>
      </c>
      <c r="M192" s="238">
        <f t="shared" si="267"/>
        <v>0</v>
      </c>
      <c r="N192" s="238">
        <f t="shared" si="267"/>
        <v>0</v>
      </c>
      <c r="O192" s="238">
        <f t="shared" si="267"/>
        <v>0</v>
      </c>
      <c r="P192" s="238">
        <f t="shared" si="267"/>
        <v>0</v>
      </c>
      <c r="Q192" s="238">
        <f t="shared" si="267"/>
        <v>0</v>
      </c>
      <c r="R192" s="238">
        <f t="shared" si="267"/>
        <v>0</v>
      </c>
      <c r="S192" s="238">
        <f t="shared" si="267"/>
        <v>0</v>
      </c>
      <c r="T192" s="238">
        <f t="shared" si="267"/>
        <v>0</v>
      </c>
      <c r="U192" s="238">
        <f t="shared" si="267"/>
        <v>0</v>
      </c>
      <c r="V192" s="238">
        <f t="shared" si="267"/>
        <v>0</v>
      </c>
      <c r="W192" s="238">
        <f t="shared" si="267"/>
        <v>0</v>
      </c>
      <c r="X192" s="238">
        <f t="shared" si="267"/>
        <v>0</v>
      </c>
      <c r="Y192" s="238">
        <f t="shared" si="267"/>
        <v>0</v>
      </c>
      <c r="Z192" s="238">
        <f t="shared" si="267"/>
        <v>0</v>
      </c>
      <c r="AA192" s="238">
        <f t="shared" si="267"/>
        <v>0</v>
      </c>
      <c r="AB192" s="238">
        <f t="shared" si="267"/>
        <v>0</v>
      </c>
      <c r="AC192" s="238">
        <f t="shared" si="267"/>
        <v>0</v>
      </c>
      <c r="AD192" s="238">
        <f t="shared" si="267"/>
        <v>0</v>
      </c>
      <c r="AE192" s="238">
        <f t="shared" si="267"/>
        <v>0</v>
      </c>
      <c r="AF192" s="238">
        <f t="shared" si="267"/>
        <v>0</v>
      </c>
      <c r="AG192" s="238">
        <f t="shared" si="267"/>
        <v>0</v>
      </c>
      <c r="AH192" s="238">
        <f t="shared" si="267"/>
        <v>0</v>
      </c>
      <c r="AI192" s="238">
        <f t="shared" si="267"/>
        <v>0</v>
      </c>
      <c r="AJ192" s="238">
        <f t="shared" ref="AJ192:BD192" si="268">(IF(AJ$73=0,0,AJ117/AJ$74))</f>
        <v>0</v>
      </c>
      <c r="AK192" s="238">
        <f t="shared" si="268"/>
        <v>0</v>
      </c>
      <c r="AL192" s="238">
        <f t="shared" si="268"/>
        <v>0</v>
      </c>
      <c r="AM192" s="238">
        <f t="shared" si="268"/>
        <v>0</v>
      </c>
      <c r="AN192" s="238">
        <f t="shared" si="268"/>
        <v>0</v>
      </c>
      <c r="AO192" s="238">
        <f t="shared" si="268"/>
        <v>0</v>
      </c>
      <c r="AP192" s="238">
        <f t="shared" si="268"/>
        <v>0</v>
      </c>
      <c r="AQ192" s="238">
        <f t="shared" si="268"/>
        <v>0</v>
      </c>
      <c r="AR192" s="238">
        <f t="shared" si="268"/>
        <v>0</v>
      </c>
      <c r="AS192" s="238">
        <f t="shared" si="268"/>
        <v>0</v>
      </c>
      <c r="AT192" s="238">
        <f t="shared" si="268"/>
        <v>0</v>
      </c>
      <c r="AU192" s="238">
        <f t="shared" si="268"/>
        <v>0</v>
      </c>
      <c r="AV192" s="238">
        <f t="shared" si="268"/>
        <v>0</v>
      </c>
      <c r="AW192" s="238">
        <f t="shared" si="268"/>
        <v>0</v>
      </c>
      <c r="AX192" s="238">
        <f t="shared" si="268"/>
        <v>0</v>
      </c>
      <c r="AY192" s="238">
        <f t="shared" si="268"/>
        <v>0</v>
      </c>
      <c r="AZ192" s="238">
        <f t="shared" si="268"/>
        <v>0</v>
      </c>
      <c r="BA192" s="238">
        <f t="shared" si="268"/>
        <v>0</v>
      </c>
      <c r="BB192" s="238">
        <f t="shared" si="268"/>
        <v>0</v>
      </c>
      <c r="BC192" s="238">
        <f t="shared" si="268"/>
        <v>0</v>
      </c>
      <c r="BD192" s="238">
        <f t="shared" si="268"/>
        <v>0</v>
      </c>
      <c r="BE192" s="226"/>
      <c r="BF192" s="239">
        <f t="shared" ref="BF192:BZ192" si="269">(IF(BF$73=0,0,BF117/BF$74))</f>
        <v>0</v>
      </c>
      <c r="BG192" s="238">
        <f t="shared" si="269"/>
        <v>0</v>
      </c>
      <c r="BH192" s="238">
        <f t="shared" si="269"/>
        <v>0</v>
      </c>
      <c r="BI192" s="238">
        <f t="shared" si="269"/>
        <v>0</v>
      </c>
      <c r="BJ192" s="238">
        <f t="shared" si="269"/>
        <v>0</v>
      </c>
      <c r="BK192" s="238">
        <f t="shared" si="269"/>
        <v>0</v>
      </c>
      <c r="BL192" s="238">
        <f t="shared" si="269"/>
        <v>0</v>
      </c>
      <c r="BM192" s="238">
        <f t="shared" si="269"/>
        <v>0</v>
      </c>
      <c r="BN192" s="238">
        <f t="shared" si="269"/>
        <v>0</v>
      </c>
      <c r="BO192" s="238">
        <f t="shared" si="269"/>
        <v>0</v>
      </c>
      <c r="BP192" s="238">
        <f t="shared" si="269"/>
        <v>0</v>
      </c>
      <c r="BQ192" s="238">
        <f t="shared" si="269"/>
        <v>0</v>
      </c>
      <c r="BR192" s="238">
        <f t="shared" si="269"/>
        <v>0</v>
      </c>
      <c r="BS192" s="238">
        <f t="shared" si="269"/>
        <v>0</v>
      </c>
      <c r="BT192" s="238">
        <f t="shared" si="269"/>
        <v>0</v>
      </c>
      <c r="BU192" s="238">
        <f t="shared" si="269"/>
        <v>0</v>
      </c>
      <c r="BV192" s="238">
        <f t="shared" si="269"/>
        <v>0</v>
      </c>
      <c r="BW192" s="238">
        <f t="shared" si="269"/>
        <v>0</v>
      </c>
      <c r="BX192" s="238">
        <f t="shared" si="269"/>
        <v>0</v>
      </c>
      <c r="BY192" s="238">
        <f t="shared" si="269"/>
        <v>0</v>
      </c>
      <c r="BZ192" s="238">
        <f t="shared" si="269"/>
        <v>0</v>
      </c>
      <c r="CA192" s="225"/>
    </row>
    <row r="193" spans="1:79" ht="15.6" customHeight="1" x14ac:dyDescent="0.3">
      <c r="A193" s="223">
        <v>8</v>
      </c>
      <c r="B193" s="235" t="s">
        <v>372</v>
      </c>
      <c r="C193" s="225"/>
      <c r="D193" s="236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  <c r="BY193" s="225"/>
      <c r="BZ193" s="225"/>
      <c r="CA193" s="225"/>
    </row>
    <row r="194" spans="1:79" x14ac:dyDescent="0.3">
      <c r="A194" s="223"/>
      <c r="B194" s="78" t="s">
        <v>83</v>
      </c>
      <c r="C194" s="225"/>
      <c r="D194" s="227">
        <f>(IF(D$73=0,0,D120/D$74))</f>
        <v>0</v>
      </c>
      <c r="E194" s="228">
        <f t="shared" ref="E194:AJ194" si="270">(IF(E$73=0,0,E119/E$74))</f>
        <v>0</v>
      </c>
      <c r="F194" s="228">
        <f t="shared" si="270"/>
        <v>0</v>
      </c>
      <c r="G194" s="228">
        <f t="shared" si="270"/>
        <v>0</v>
      </c>
      <c r="H194" s="228">
        <f t="shared" si="270"/>
        <v>0</v>
      </c>
      <c r="I194" s="228">
        <f t="shared" si="270"/>
        <v>0</v>
      </c>
      <c r="J194" s="228">
        <f t="shared" si="270"/>
        <v>0</v>
      </c>
      <c r="K194" s="228">
        <f t="shared" si="270"/>
        <v>0</v>
      </c>
      <c r="L194" s="228">
        <f t="shared" si="270"/>
        <v>0</v>
      </c>
      <c r="M194" s="228">
        <f t="shared" si="270"/>
        <v>0</v>
      </c>
      <c r="N194" s="228">
        <f t="shared" si="270"/>
        <v>0</v>
      </c>
      <c r="O194" s="228">
        <f t="shared" si="270"/>
        <v>0</v>
      </c>
      <c r="P194" s="228">
        <f t="shared" si="270"/>
        <v>0</v>
      </c>
      <c r="Q194" s="228">
        <f t="shared" si="270"/>
        <v>0</v>
      </c>
      <c r="R194" s="228">
        <f t="shared" si="270"/>
        <v>0</v>
      </c>
      <c r="S194" s="228">
        <f t="shared" si="270"/>
        <v>0</v>
      </c>
      <c r="T194" s="228">
        <f t="shared" si="270"/>
        <v>0</v>
      </c>
      <c r="U194" s="228">
        <f t="shared" si="270"/>
        <v>0</v>
      </c>
      <c r="V194" s="228">
        <f t="shared" si="270"/>
        <v>0</v>
      </c>
      <c r="W194" s="228">
        <f t="shared" si="270"/>
        <v>0</v>
      </c>
      <c r="X194" s="228">
        <f t="shared" si="270"/>
        <v>0</v>
      </c>
      <c r="Y194" s="228">
        <f t="shared" si="270"/>
        <v>0</v>
      </c>
      <c r="Z194" s="228">
        <f t="shared" si="270"/>
        <v>0</v>
      </c>
      <c r="AA194" s="228">
        <f t="shared" si="270"/>
        <v>0</v>
      </c>
      <c r="AB194" s="228">
        <f t="shared" si="270"/>
        <v>0</v>
      </c>
      <c r="AC194" s="228">
        <f t="shared" si="270"/>
        <v>0</v>
      </c>
      <c r="AD194" s="228">
        <f t="shared" si="270"/>
        <v>0</v>
      </c>
      <c r="AE194" s="228">
        <f t="shared" si="270"/>
        <v>0</v>
      </c>
      <c r="AF194" s="228">
        <f t="shared" si="270"/>
        <v>0</v>
      </c>
      <c r="AG194" s="228">
        <f t="shared" si="270"/>
        <v>0</v>
      </c>
      <c r="AH194" s="228">
        <f t="shared" si="270"/>
        <v>0</v>
      </c>
      <c r="AI194" s="228">
        <f t="shared" si="270"/>
        <v>0</v>
      </c>
      <c r="AJ194" s="228">
        <f t="shared" si="270"/>
        <v>0</v>
      </c>
      <c r="AK194" s="228">
        <f t="shared" ref="AK194:BD194" si="271">(IF(AK$73=0,0,AK119/AK$74))</f>
        <v>0</v>
      </c>
      <c r="AL194" s="228">
        <f t="shared" si="271"/>
        <v>0</v>
      </c>
      <c r="AM194" s="228">
        <f t="shared" si="271"/>
        <v>0</v>
      </c>
      <c r="AN194" s="228">
        <f t="shared" si="271"/>
        <v>0</v>
      </c>
      <c r="AO194" s="228">
        <f t="shared" si="271"/>
        <v>0</v>
      </c>
      <c r="AP194" s="228">
        <f t="shared" si="271"/>
        <v>0</v>
      </c>
      <c r="AQ194" s="228">
        <f t="shared" si="271"/>
        <v>0</v>
      </c>
      <c r="AR194" s="228">
        <f t="shared" si="271"/>
        <v>0</v>
      </c>
      <c r="AS194" s="228">
        <f t="shared" si="271"/>
        <v>0</v>
      </c>
      <c r="AT194" s="228">
        <f t="shared" si="271"/>
        <v>0</v>
      </c>
      <c r="AU194" s="228">
        <f t="shared" si="271"/>
        <v>0</v>
      </c>
      <c r="AV194" s="228">
        <f t="shared" si="271"/>
        <v>0</v>
      </c>
      <c r="AW194" s="228">
        <f t="shared" si="271"/>
        <v>0</v>
      </c>
      <c r="AX194" s="228">
        <f t="shared" si="271"/>
        <v>0</v>
      </c>
      <c r="AY194" s="228">
        <f t="shared" si="271"/>
        <v>0</v>
      </c>
      <c r="AZ194" s="228">
        <f t="shared" si="271"/>
        <v>0</v>
      </c>
      <c r="BA194" s="228">
        <f t="shared" si="271"/>
        <v>0</v>
      </c>
      <c r="BB194" s="228">
        <f t="shared" si="271"/>
        <v>0</v>
      </c>
      <c r="BC194" s="228">
        <f t="shared" si="271"/>
        <v>0</v>
      </c>
      <c r="BD194" s="228">
        <f t="shared" si="271"/>
        <v>0</v>
      </c>
      <c r="BE194" s="226"/>
      <c r="BF194" s="229">
        <f t="shared" ref="BF194:BZ194" si="272">(IF(BF$73=0,0,BF120/BF$74))</f>
        <v>0</v>
      </c>
      <c r="BG194" s="228">
        <f t="shared" si="272"/>
        <v>0</v>
      </c>
      <c r="BH194" s="228">
        <f t="shared" si="272"/>
        <v>0</v>
      </c>
      <c r="BI194" s="228">
        <f t="shared" si="272"/>
        <v>0</v>
      </c>
      <c r="BJ194" s="228">
        <f t="shared" si="272"/>
        <v>0</v>
      </c>
      <c r="BK194" s="228">
        <f t="shared" si="272"/>
        <v>0</v>
      </c>
      <c r="BL194" s="228">
        <f t="shared" si="272"/>
        <v>0</v>
      </c>
      <c r="BM194" s="228">
        <f t="shared" si="272"/>
        <v>0</v>
      </c>
      <c r="BN194" s="228">
        <f t="shared" si="272"/>
        <v>0</v>
      </c>
      <c r="BO194" s="228">
        <f t="shared" si="272"/>
        <v>0</v>
      </c>
      <c r="BP194" s="228">
        <f t="shared" si="272"/>
        <v>0</v>
      </c>
      <c r="BQ194" s="228">
        <f t="shared" si="272"/>
        <v>0</v>
      </c>
      <c r="BR194" s="228">
        <f t="shared" si="272"/>
        <v>0</v>
      </c>
      <c r="BS194" s="228">
        <f t="shared" si="272"/>
        <v>0</v>
      </c>
      <c r="BT194" s="228">
        <f t="shared" si="272"/>
        <v>0</v>
      </c>
      <c r="BU194" s="228">
        <f t="shared" si="272"/>
        <v>0</v>
      </c>
      <c r="BV194" s="228">
        <f t="shared" si="272"/>
        <v>0</v>
      </c>
      <c r="BW194" s="228">
        <f t="shared" si="272"/>
        <v>0</v>
      </c>
      <c r="BX194" s="228">
        <f t="shared" si="272"/>
        <v>0</v>
      </c>
      <c r="BY194" s="228">
        <f t="shared" si="272"/>
        <v>0</v>
      </c>
      <c r="BZ194" s="228">
        <f t="shared" si="272"/>
        <v>0</v>
      </c>
      <c r="CA194" s="225"/>
    </row>
    <row r="195" spans="1:79" x14ac:dyDescent="0.3">
      <c r="A195" s="223"/>
      <c r="B195" s="78" t="s">
        <v>85</v>
      </c>
      <c r="C195" s="225"/>
      <c r="D195" s="227">
        <f>(IF(D$73=0,0,D121/D$74))</f>
        <v>0</v>
      </c>
      <c r="E195" s="228">
        <f t="shared" ref="E195:AJ195" si="273">(IF(E$73=0,0,E120/E$74))</f>
        <v>0</v>
      </c>
      <c r="F195" s="228">
        <f t="shared" si="273"/>
        <v>0</v>
      </c>
      <c r="G195" s="228">
        <f t="shared" si="273"/>
        <v>0</v>
      </c>
      <c r="H195" s="228">
        <f t="shared" si="273"/>
        <v>0</v>
      </c>
      <c r="I195" s="228">
        <f t="shared" si="273"/>
        <v>0</v>
      </c>
      <c r="J195" s="228">
        <f t="shared" si="273"/>
        <v>0</v>
      </c>
      <c r="K195" s="228">
        <f t="shared" si="273"/>
        <v>0</v>
      </c>
      <c r="L195" s="228">
        <f t="shared" si="273"/>
        <v>0</v>
      </c>
      <c r="M195" s="228">
        <f t="shared" si="273"/>
        <v>0</v>
      </c>
      <c r="N195" s="228">
        <f t="shared" si="273"/>
        <v>0</v>
      </c>
      <c r="O195" s="228">
        <f t="shared" si="273"/>
        <v>0</v>
      </c>
      <c r="P195" s="228">
        <f t="shared" si="273"/>
        <v>0</v>
      </c>
      <c r="Q195" s="228">
        <f t="shared" si="273"/>
        <v>0</v>
      </c>
      <c r="R195" s="228">
        <f t="shared" si="273"/>
        <v>0</v>
      </c>
      <c r="S195" s="228">
        <f t="shared" si="273"/>
        <v>0</v>
      </c>
      <c r="T195" s="228">
        <f t="shared" si="273"/>
        <v>0</v>
      </c>
      <c r="U195" s="228">
        <f t="shared" si="273"/>
        <v>0</v>
      </c>
      <c r="V195" s="228">
        <f t="shared" si="273"/>
        <v>0</v>
      </c>
      <c r="W195" s="228">
        <f t="shared" si="273"/>
        <v>0</v>
      </c>
      <c r="X195" s="228">
        <f t="shared" si="273"/>
        <v>0</v>
      </c>
      <c r="Y195" s="228">
        <f t="shared" si="273"/>
        <v>0</v>
      </c>
      <c r="Z195" s="228">
        <f t="shared" si="273"/>
        <v>0</v>
      </c>
      <c r="AA195" s="228">
        <f t="shared" si="273"/>
        <v>0</v>
      </c>
      <c r="AB195" s="228">
        <f t="shared" si="273"/>
        <v>0</v>
      </c>
      <c r="AC195" s="228">
        <f t="shared" si="273"/>
        <v>0</v>
      </c>
      <c r="AD195" s="228">
        <f t="shared" si="273"/>
        <v>0</v>
      </c>
      <c r="AE195" s="228">
        <f t="shared" si="273"/>
        <v>0</v>
      </c>
      <c r="AF195" s="228">
        <f t="shared" si="273"/>
        <v>0</v>
      </c>
      <c r="AG195" s="228">
        <f t="shared" si="273"/>
        <v>0</v>
      </c>
      <c r="AH195" s="228">
        <f t="shared" si="273"/>
        <v>0</v>
      </c>
      <c r="AI195" s="228">
        <f t="shared" si="273"/>
        <v>0</v>
      </c>
      <c r="AJ195" s="228">
        <f t="shared" si="273"/>
        <v>0</v>
      </c>
      <c r="AK195" s="228">
        <f t="shared" ref="AK195:BD195" si="274">(IF(AK$73=0,0,AK120/AK$74))</f>
        <v>0</v>
      </c>
      <c r="AL195" s="228">
        <f t="shared" si="274"/>
        <v>0</v>
      </c>
      <c r="AM195" s="228">
        <f t="shared" si="274"/>
        <v>0</v>
      </c>
      <c r="AN195" s="228">
        <f t="shared" si="274"/>
        <v>0</v>
      </c>
      <c r="AO195" s="228">
        <f t="shared" si="274"/>
        <v>0</v>
      </c>
      <c r="AP195" s="228">
        <f t="shared" si="274"/>
        <v>0</v>
      </c>
      <c r="AQ195" s="228">
        <f t="shared" si="274"/>
        <v>0</v>
      </c>
      <c r="AR195" s="228">
        <f t="shared" si="274"/>
        <v>0</v>
      </c>
      <c r="AS195" s="228">
        <f t="shared" si="274"/>
        <v>0</v>
      </c>
      <c r="AT195" s="228">
        <f t="shared" si="274"/>
        <v>0</v>
      </c>
      <c r="AU195" s="228">
        <f t="shared" si="274"/>
        <v>0</v>
      </c>
      <c r="AV195" s="228">
        <f t="shared" si="274"/>
        <v>0</v>
      </c>
      <c r="AW195" s="228">
        <f t="shared" si="274"/>
        <v>0</v>
      </c>
      <c r="AX195" s="228">
        <f t="shared" si="274"/>
        <v>0</v>
      </c>
      <c r="AY195" s="228">
        <f t="shared" si="274"/>
        <v>0</v>
      </c>
      <c r="AZ195" s="228">
        <f t="shared" si="274"/>
        <v>0</v>
      </c>
      <c r="BA195" s="228">
        <f t="shared" si="274"/>
        <v>0</v>
      </c>
      <c r="BB195" s="228">
        <f t="shared" si="274"/>
        <v>0</v>
      </c>
      <c r="BC195" s="228">
        <f t="shared" si="274"/>
        <v>0</v>
      </c>
      <c r="BD195" s="228">
        <f t="shared" si="274"/>
        <v>0</v>
      </c>
      <c r="BE195" s="226"/>
      <c r="BF195" s="229">
        <f t="shared" ref="BF195:BZ195" si="275">(IF(BF$73=0,0,BF121/BF$74))</f>
        <v>0</v>
      </c>
      <c r="BG195" s="228">
        <f t="shared" si="275"/>
        <v>0</v>
      </c>
      <c r="BH195" s="228">
        <f t="shared" si="275"/>
        <v>0</v>
      </c>
      <c r="BI195" s="228">
        <f t="shared" si="275"/>
        <v>0</v>
      </c>
      <c r="BJ195" s="228">
        <f t="shared" si="275"/>
        <v>0</v>
      </c>
      <c r="BK195" s="228">
        <f t="shared" si="275"/>
        <v>0</v>
      </c>
      <c r="BL195" s="228">
        <f t="shared" si="275"/>
        <v>0</v>
      </c>
      <c r="BM195" s="228">
        <f t="shared" si="275"/>
        <v>0</v>
      </c>
      <c r="BN195" s="228">
        <f t="shared" si="275"/>
        <v>0</v>
      </c>
      <c r="BO195" s="228">
        <f t="shared" si="275"/>
        <v>0</v>
      </c>
      <c r="BP195" s="228">
        <f t="shared" si="275"/>
        <v>0</v>
      </c>
      <c r="BQ195" s="228">
        <f t="shared" si="275"/>
        <v>0</v>
      </c>
      <c r="BR195" s="228">
        <f t="shared" si="275"/>
        <v>0</v>
      </c>
      <c r="BS195" s="228">
        <f t="shared" si="275"/>
        <v>0</v>
      </c>
      <c r="BT195" s="228">
        <f t="shared" si="275"/>
        <v>0</v>
      </c>
      <c r="BU195" s="228">
        <f t="shared" si="275"/>
        <v>0</v>
      </c>
      <c r="BV195" s="228">
        <f t="shared" si="275"/>
        <v>0</v>
      </c>
      <c r="BW195" s="228">
        <f t="shared" si="275"/>
        <v>0</v>
      </c>
      <c r="BX195" s="228">
        <f t="shared" si="275"/>
        <v>0</v>
      </c>
      <c r="BY195" s="228">
        <f t="shared" si="275"/>
        <v>0</v>
      </c>
      <c r="BZ195" s="228">
        <f t="shared" si="275"/>
        <v>0</v>
      </c>
      <c r="CA195" s="225"/>
    </row>
    <row r="196" spans="1:79" x14ac:dyDescent="0.3">
      <c r="A196" s="223"/>
      <c r="B196" s="160" t="s">
        <v>373</v>
      </c>
      <c r="C196" s="225"/>
      <c r="D196" s="238">
        <f>(IF(D$73=0,0,D121/D$74))</f>
        <v>0</v>
      </c>
      <c r="E196" s="238">
        <f t="shared" ref="E196:AJ196" si="276">(IF(E$73=0,0,E121/E$74))</f>
        <v>0</v>
      </c>
      <c r="F196" s="238">
        <f t="shared" si="276"/>
        <v>0</v>
      </c>
      <c r="G196" s="238">
        <f t="shared" si="276"/>
        <v>0</v>
      </c>
      <c r="H196" s="238">
        <f t="shared" si="276"/>
        <v>0</v>
      </c>
      <c r="I196" s="238">
        <f t="shared" si="276"/>
        <v>0</v>
      </c>
      <c r="J196" s="238">
        <f t="shared" si="276"/>
        <v>0</v>
      </c>
      <c r="K196" s="238">
        <f t="shared" si="276"/>
        <v>0</v>
      </c>
      <c r="L196" s="238">
        <f t="shared" si="276"/>
        <v>0</v>
      </c>
      <c r="M196" s="238">
        <f t="shared" si="276"/>
        <v>0</v>
      </c>
      <c r="N196" s="238">
        <f t="shared" si="276"/>
        <v>0</v>
      </c>
      <c r="O196" s="238">
        <f t="shared" si="276"/>
        <v>0</v>
      </c>
      <c r="P196" s="238">
        <f t="shared" si="276"/>
        <v>0</v>
      </c>
      <c r="Q196" s="238">
        <f t="shared" si="276"/>
        <v>0</v>
      </c>
      <c r="R196" s="238">
        <f t="shared" si="276"/>
        <v>0</v>
      </c>
      <c r="S196" s="238">
        <f t="shared" si="276"/>
        <v>0</v>
      </c>
      <c r="T196" s="238">
        <f t="shared" si="276"/>
        <v>0</v>
      </c>
      <c r="U196" s="238">
        <f t="shared" si="276"/>
        <v>0</v>
      </c>
      <c r="V196" s="238">
        <f t="shared" si="276"/>
        <v>0</v>
      </c>
      <c r="W196" s="238">
        <f t="shared" si="276"/>
        <v>0</v>
      </c>
      <c r="X196" s="238">
        <f t="shared" si="276"/>
        <v>0</v>
      </c>
      <c r="Y196" s="238">
        <f t="shared" si="276"/>
        <v>0</v>
      </c>
      <c r="Z196" s="238">
        <f t="shared" si="276"/>
        <v>0</v>
      </c>
      <c r="AA196" s="238">
        <f t="shared" si="276"/>
        <v>0</v>
      </c>
      <c r="AB196" s="238">
        <f t="shared" si="276"/>
        <v>0</v>
      </c>
      <c r="AC196" s="238">
        <f t="shared" si="276"/>
        <v>0</v>
      </c>
      <c r="AD196" s="238">
        <f t="shared" si="276"/>
        <v>0</v>
      </c>
      <c r="AE196" s="238">
        <f t="shared" si="276"/>
        <v>0</v>
      </c>
      <c r="AF196" s="238">
        <f t="shared" si="276"/>
        <v>0</v>
      </c>
      <c r="AG196" s="238">
        <f t="shared" si="276"/>
        <v>0</v>
      </c>
      <c r="AH196" s="238">
        <f t="shared" si="276"/>
        <v>0</v>
      </c>
      <c r="AI196" s="238">
        <f t="shared" si="276"/>
        <v>0</v>
      </c>
      <c r="AJ196" s="238">
        <f t="shared" si="276"/>
        <v>0</v>
      </c>
      <c r="AK196" s="238">
        <f t="shared" ref="AK196:BD196" si="277">(IF(AK$73=0,0,AK121/AK$74))</f>
        <v>0</v>
      </c>
      <c r="AL196" s="238">
        <f t="shared" si="277"/>
        <v>0</v>
      </c>
      <c r="AM196" s="238">
        <f t="shared" si="277"/>
        <v>0</v>
      </c>
      <c r="AN196" s="238">
        <f t="shared" si="277"/>
        <v>0</v>
      </c>
      <c r="AO196" s="238">
        <f t="shared" si="277"/>
        <v>0</v>
      </c>
      <c r="AP196" s="238">
        <f t="shared" si="277"/>
        <v>0</v>
      </c>
      <c r="AQ196" s="238">
        <f t="shared" si="277"/>
        <v>0</v>
      </c>
      <c r="AR196" s="238">
        <f t="shared" si="277"/>
        <v>0</v>
      </c>
      <c r="AS196" s="238">
        <f t="shared" si="277"/>
        <v>0</v>
      </c>
      <c r="AT196" s="238">
        <f t="shared" si="277"/>
        <v>0</v>
      </c>
      <c r="AU196" s="238">
        <f t="shared" si="277"/>
        <v>0</v>
      </c>
      <c r="AV196" s="238">
        <f t="shared" si="277"/>
        <v>0</v>
      </c>
      <c r="AW196" s="238">
        <f t="shared" si="277"/>
        <v>0</v>
      </c>
      <c r="AX196" s="238">
        <f t="shared" si="277"/>
        <v>0</v>
      </c>
      <c r="AY196" s="238">
        <f t="shared" si="277"/>
        <v>0</v>
      </c>
      <c r="AZ196" s="238">
        <f t="shared" si="277"/>
        <v>0</v>
      </c>
      <c r="BA196" s="238">
        <f t="shared" si="277"/>
        <v>0</v>
      </c>
      <c r="BB196" s="238">
        <f t="shared" si="277"/>
        <v>0</v>
      </c>
      <c r="BC196" s="238">
        <f t="shared" si="277"/>
        <v>0</v>
      </c>
      <c r="BD196" s="238">
        <f t="shared" si="277"/>
        <v>0</v>
      </c>
      <c r="BE196" s="226"/>
      <c r="BF196" s="239">
        <f t="shared" ref="BF196:BZ196" si="278">(IF(BF$73=0,0,BF121/BF$74))</f>
        <v>0</v>
      </c>
      <c r="BG196" s="238">
        <f t="shared" si="278"/>
        <v>0</v>
      </c>
      <c r="BH196" s="238">
        <f t="shared" si="278"/>
        <v>0</v>
      </c>
      <c r="BI196" s="238">
        <f t="shared" si="278"/>
        <v>0</v>
      </c>
      <c r="BJ196" s="238">
        <f t="shared" si="278"/>
        <v>0</v>
      </c>
      <c r="BK196" s="238">
        <f t="shared" si="278"/>
        <v>0</v>
      </c>
      <c r="BL196" s="238">
        <f t="shared" si="278"/>
        <v>0</v>
      </c>
      <c r="BM196" s="238">
        <f t="shared" si="278"/>
        <v>0</v>
      </c>
      <c r="BN196" s="238">
        <f t="shared" si="278"/>
        <v>0</v>
      </c>
      <c r="BO196" s="238">
        <f t="shared" si="278"/>
        <v>0</v>
      </c>
      <c r="BP196" s="238">
        <f t="shared" si="278"/>
        <v>0</v>
      </c>
      <c r="BQ196" s="238">
        <f t="shared" si="278"/>
        <v>0</v>
      </c>
      <c r="BR196" s="238">
        <f t="shared" si="278"/>
        <v>0</v>
      </c>
      <c r="BS196" s="238">
        <f t="shared" si="278"/>
        <v>0</v>
      </c>
      <c r="BT196" s="238">
        <f t="shared" si="278"/>
        <v>0</v>
      </c>
      <c r="BU196" s="238">
        <f t="shared" si="278"/>
        <v>0</v>
      </c>
      <c r="BV196" s="238">
        <f t="shared" si="278"/>
        <v>0</v>
      </c>
      <c r="BW196" s="238">
        <f t="shared" si="278"/>
        <v>0</v>
      </c>
      <c r="BX196" s="238">
        <f t="shared" si="278"/>
        <v>0</v>
      </c>
      <c r="BY196" s="238">
        <f t="shared" si="278"/>
        <v>0</v>
      </c>
      <c r="BZ196" s="238">
        <f t="shared" si="278"/>
        <v>0</v>
      </c>
      <c r="CA196" s="225"/>
    </row>
    <row r="197" spans="1:79" ht="15.6" customHeight="1" x14ac:dyDescent="0.3">
      <c r="A197" s="223">
        <v>9</v>
      </c>
      <c r="B197" s="235" t="s">
        <v>391</v>
      </c>
      <c r="C197" s="225"/>
      <c r="D197" s="236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  <c r="BY197" s="225"/>
      <c r="BZ197" s="225"/>
      <c r="CA197" s="225"/>
    </row>
    <row r="198" spans="1:79" x14ac:dyDescent="0.3">
      <c r="A198" s="223"/>
      <c r="B198" s="78" t="s">
        <v>87</v>
      </c>
      <c r="C198" s="225"/>
      <c r="D198" s="227">
        <f t="shared" ref="D198:AI198" si="279">(IF(D$73=0,0,D123/D$74))</f>
        <v>0</v>
      </c>
      <c r="E198" s="228">
        <f t="shared" si="279"/>
        <v>0</v>
      </c>
      <c r="F198" s="228">
        <f t="shared" si="279"/>
        <v>0</v>
      </c>
      <c r="G198" s="228">
        <f t="shared" si="279"/>
        <v>0</v>
      </c>
      <c r="H198" s="228">
        <f t="shared" si="279"/>
        <v>0</v>
      </c>
      <c r="I198" s="228">
        <f t="shared" si="279"/>
        <v>0</v>
      </c>
      <c r="J198" s="228">
        <f t="shared" si="279"/>
        <v>0</v>
      </c>
      <c r="K198" s="228">
        <f t="shared" si="279"/>
        <v>0</v>
      </c>
      <c r="L198" s="228">
        <f t="shared" si="279"/>
        <v>0</v>
      </c>
      <c r="M198" s="228">
        <f t="shared" si="279"/>
        <v>0</v>
      </c>
      <c r="N198" s="228">
        <f t="shared" si="279"/>
        <v>0</v>
      </c>
      <c r="O198" s="228">
        <f t="shared" si="279"/>
        <v>0</v>
      </c>
      <c r="P198" s="228">
        <f t="shared" si="279"/>
        <v>0</v>
      </c>
      <c r="Q198" s="228">
        <f t="shared" si="279"/>
        <v>0</v>
      </c>
      <c r="R198" s="228">
        <f t="shared" si="279"/>
        <v>0</v>
      </c>
      <c r="S198" s="228">
        <f t="shared" si="279"/>
        <v>0</v>
      </c>
      <c r="T198" s="228">
        <f t="shared" si="279"/>
        <v>0</v>
      </c>
      <c r="U198" s="228">
        <f t="shared" si="279"/>
        <v>0</v>
      </c>
      <c r="V198" s="228">
        <f t="shared" si="279"/>
        <v>0</v>
      </c>
      <c r="W198" s="228">
        <f t="shared" si="279"/>
        <v>0</v>
      </c>
      <c r="X198" s="228">
        <f t="shared" si="279"/>
        <v>0</v>
      </c>
      <c r="Y198" s="228">
        <f t="shared" si="279"/>
        <v>0</v>
      </c>
      <c r="Z198" s="228">
        <f t="shared" si="279"/>
        <v>0</v>
      </c>
      <c r="AA198" s="228">
        <f t="shared" si="279"/>
        <v>0</v>
      </c>
      <c r="AB198" s="228">
        <f t="shared" si="279"/>
        <v>0</v>
      </c>
      <c r="AC198" s="228">
        <f t="shared" si="279"/>
        <v>0</v>
      </c>
      <c r="AD198" s="228">
        <f t="shared" si="279"/>
        <v>0</v>
      </c>
      <c r="AE198" s="228">
        <f t="shared" si="279"/>
        <v>0</v>
      </c>
      <c r="AF198" s="228">
        <f t="shared" si="279"/>
        <v>0</v>
      </c>
      <c r="AG198" s="228">
        <f t="shared" si="279"/>
        <v>0</v>
      </c>
      <c r="AH198" s="228">
        <f t="shared" si="279"/>
        <v>0</v>
      </c>
      <c r="AI198" s="228">
        <f t="shared" si="279"/>
        <v>0</v>
      </c>
      <c r="AJ198" s="228">
        <f t="shared" ref="AJ198:BD198" si="280">(IF(AJ$73=0,0,AJ123/AJ$74))</f>
        <v>0</v>
      </c>
      <c r="AK198" s="228">
        <f t="shared" si="280"/>
        <v>0</v>
      </c>
      <c r="AL198" s="228">
        <f t="shared" si="280"/>
        <v>0</v>
      </c>
      <c r="AM198" s="228">
        <f t="shared" si="280"/>
        <v>0</v>
      </c>
      <c r="AN198" s="228">
        <f t="shared" si="280"/>
        <v>0</v>
      </c>
      <c r="AO198" s="228">
        <f t="shared" si="280"/>
        <v>0</v>
      </c>
      <c r="AP198" s="228">
        <f t="shared" si="280"/>
        <v>0</v>
      </c>
      <c r="AQ198" s="228">
        <f t="shared" si="280"/>
        <v>0</v>
      </c>
      <c r="AR198" s="228">
        <f t="shared" si="280"/>
        <v>0</v>
      </c>
      <c r="AS198" s="228">
        <f t="shared" si="280"/>
        <v>0</v>
      </c>
      <c r="AT198" s="228">
        <f t="shared" si="280"/>
        <v>0</v>
      </c>
      <c r="AU198" s="228">
        <f t="shared" si="280"/>
        <v>0</v>
      </c>
      <c r="AV198" s="228">
        <f t="shared" si="280"/>
        <v>0</v>
      </c>
      <c r="AW198" s="228">
        <f t="shared" si="280"/>
        <v>0</v>
      </c>
      <c r="AX198" s="228">
        <f t="shared" si="280"/>
        <v>0</v>
      </c>
      <c r="AY198" s="228">
        <f t="shared" si="280"/>
        <v>0</v>
      </c>
      <c r="AZ198" s="228">
        <f t="shared" si="280"/>
        <v>0</v>
      </c>
      <c r="BA198" s="228">
        <f t="shared" si="280"/>
        <v>0</v>
      </c>
      <c r="BB198" s="228">
        <f t="shared" si="280"/>
        <v>0</v>
      </c>
      <c r="BC198" s="228">
        <f t="shared" si="280"/>
        <v>0</v>
      </c>
      <c r="BD198" s="228">
        <f t="shared" si="280"/>
        <v>0</v>
      </c>
      <c r="BE198" s="226"/>
      <c r="BF198" s="229">
        <f t="shared" ref="BF198:BZ198" si="281">(IF(BF$73=0,0,BF123/BF$74))</f>
        <v>0</v>
      </c>
      <c r="BG198" s="228">
        <f t="shared" si="281"/>
        <v>0</v>
      </c>
      <c r="BH198" s="228">
        <f t="shared" si="281"/>
        <v>0</v>
      </c>
      <c r="BI198" s="228">
        <f t="shared" si="281"/>
        <v>0</v>
      </c>
      <c r="BJ198" s="228">
        <f t="shared" si="281"/>
        <v>0</v>
      </c>
      <c r="BK198" s="228">
        <f t="shared" si="281"/>
        <v>0</v>
      </c>
      <c r="BL198" s="228">
        <f t="shared" si="281"/>
        <v>0</v>
      </c>
      <c r="BM198" s="228">
        <f t="shared" si="281"/>
        <v>0</v>
      </c>
      <c r="BN198" s="228">
        <f t="shared" si="281"/>
        <v>0</v>
      </c>
      <c r="BO198" s="228">
        <f t="shared" si="281"/>
        <v>0</v>
      </c>
      <c r="BP198" s="228">
        <f t="shared" si="281"/>
        <v>0</v>
      </c>
      <c r="BQ198" s="228">
        <f t="shared" si="281"/>
        <v>0</v>
      </c>
      <c r="BR198" s="228">
        <f t="shared" si="281"/>
        <v>0</v>
      </c>
      <c r="BS198" s="228">
        <f t="shared" si="281"/>
        <v>0</v>
      </c>
      <c r="BT198" s="228">
        <f t="shared" si="281"/>
        <v>0</v>
      </c>
      <c r="BU198" s="228">
        <f t="shared" si="281"/>
        <v>0</v>
      </c>
      <c r="BV198" s="228">
        <f t="shared" si="281"/>
        <v>0</v>
      </c>
      <c r="BW198" s="228">
        <f t="shared" si="281"/>
        <v>0</v>
      </c>
      <c r="BX198" s="228">
        <f t="shared" si="281"/>
        <v>0</v>
      </c>
      <c r="BY198" s="228">
        <f t="shared" si="281"/>
        <v>0</v>
      </c>
      <c r="BZ198" s="228">
        <f t="shared" si="281"/>
        <v>0</v>
      </c>
      <c r="CA198" s="225"/>
    </row>
    <row r="199" spans="1:79" x14ac:dyDescent="0.3">
      <c r="A199" s="223"/>
      <c r="B199" s="78" t="s">
        <v>89</v>
      </c>
      <c r="C199" s="225"/>
      <c r="D199" s="227">
        <f t="shared" ref="D199:AI199" si="282">(IF(D$73=0,0,D124/D$74))</f>
        <v>0</v>
      </c>
      <c r="E199" s="228">
        <f t="shared" si="282"/>
        <v>0</v>
      </c>
      <c r="F199" s="228">
        <f t="shared" si="282"/>
        <v>0</v>
      </c>
      <c r="G199" s="228">
        <f t="shared" si="282"/>
        <v>0</v>
      </c>
      <c r="H199" s="228">
        <f t="shared" si="282"/>
        <v>0</v>
      </c>
      <c r="I199" s="228">
        <f t="shared" si="282"/>
        <v>0</v>
      </c>
      <c r="J199" s="228">
        <f t="shared" si="282"/>
        <v>0</v>
      </c>
      <c r="K199" s="228">
        <f t="shared" si="282"/>
        <v>0</v>
      </c>
      <c r="L199" s="228">
        <f t="shared" si="282"/>
        <v>0</v>
      </c>
      <c r="M199" s="228">
        <f t="shared" si="282"/>
        <v>0</v>
      </c>
      <c r="N199" s="228">
        <f t="shared" si="282"/>
        <v>0</v>
      </c>
      <c r="O199" s="228">
        <f t="shared" si="282"/>
        <v>0</v>
      </c>
      <c r="P199" s="228">
        <f t="shared" si="282"/>
        <v>0</v>
      </c>
      <c r="Q199" s="228">
        <f t="shared" si="282"/>
        <v>0</v>
      </c>
      <c r="R199" s="228">
        <f t="shared" si="282"/>
        <v>0</v>
      </c>
      <c r="S199" s="228">
        <f t="shared" si="282"/>
        <v>0</v>
      </c>
      <c r="T199" s="228">
        <f t="shared" si="282"/>
        <v>0</v>
      </c>
      <c r="U199" s="228">
        <f t="shared" si="282"/>
        <v>0</v>
      </c>
      <c r="V199" s="228">
        <f t="shared" si="282"/>
        <v>0</v>
      </c>
      <c r="W199" s="228">
        <f t="shared" si="282"/>
        <v>0</v>
      </c>
      <c r="X199" s="228">
        <f t="shared" si="282"/>
        <v>0</v>
      </c>
      <c r="Y199" s="228">
        <f t="shared" si="282"/>
        <v>0</v>
      </c>
      <c r="Z199" s="228">
        <f t="shared" si="282"/>
        <v>0</v>
      </c>
      <c r="AA199" s="228">
        <f t="shared" si="282"/>
        <v>0</v>
      </c>
      <c r="AB199" s="228">
        <f t="shared" si="282"/>
        <v>0</v>
      </c>
      <c r="AC199" s="228">
        <f t="shared" si="282"/>
        <v>0</v>
      </c>
      <c r="AD199" s="228">
        <f t="shared" si="282"/>
        <v>0</v>
      </c>
      <c r="AE199" s="228">
        <f t="shared" si="282"/>
        <v>0</v>
      </c>
      <c r="AF199" s="228">
        <f t="shared" si="282"/>
        <v>0</v>
      </c>
      <c r="AG199" s="228">
        <f t="shared" si="282"/>
        <v>0</v>
      </c>
      <c r="AH199" s="228">
        <f t="shared" si="282"/>
        <v>0</v>
      </c>
      <c r="AI199" s="228">
        <f t="shared" si="282"/>
        <v>0</v>
      </c>
      <c r="AJ199" s="228">
        <f t="shared" ref="AJ199:BD199" si="283">(IF(AJ$73=0,0,AJ124/AJ$74))</f>
        <v>0</v>
      </c>
      <c r="AK199" s="228">
        <f t="shared" si="283"/>
        <v>0</v>
      </c>
      <c r="AL199" s="228">
        <f t="shared" si="283"/>
        <v>0</v>
      </c>
      <c r="AM199" s="228">
        <f t="shared" si="283"/>
        <v>0</v>
      </c>
      <c r="AN199" s="228">
        <f t="shared" si="283"/>
        <v>0</v>
      </c>
      <c r="AO199" s="228">
        <f t="shared" si="283"/>
        <v>0</v>
      </c>
      <c r="AP199" s="228">
        <f t="shared" si="283"/>
        <v>0</v>
      </c>
      <c r="AQ199" s="228">
        <f t="shared" si="283"/>
        <v>0</v>
      </c>
      <c r="AR199" s="228">
        <f t="shared" si="283"/>
        <v>0</v>
      </c>
      <c r="AS199" s="228">
        <f t="shared" si="283"/>
        <v>0</v>
      </c>
      <c r="AT199" s="228">
        <f t="shared" si="283"/>
        <v>0</v>
      </c>
      <c r="AU199" s="228">
        <f t="shared" si="283"/>
        <v>0</v>
      </c>
      <c r="AV199" s="228">
        <f t="shared" si="283"/>
        <v>0</v>
      </c>
      <c r="AW199" s="228">
        <f t="shared" si="283"/>
        <v>0</v>
      </c>
      <c r="AX199" s="228">
        <f t="shared" si="283"/>
        <v>0</v>
      </c>
      <c r="AY199" s="228">
        <f t="shared" si="283"/>
        <v>0</v>
      </c>
      <c r="AZ199" s="228">
        <f t="shared" si="283"/>
        <v>0</v>
      </c>
      <c r="BA199" s="228">
        <f t="shared" si="283"/>
        <v>0</v>
      </c>
      <c r="BB199" s="228">
        <f t="shared" si="283"/>
        <v>0</v>
      </c>
      <c r="BC199" s="228">
        <f t="shared" si="283"/>
        <v>0</v>
      </c>
      <c r="BD199" s="228">
        <f t="shared" si="283"/>
        <v>0</v>
      </c>
      <c r="BE199" s="226"/>
      <c r="BF199" s="229">
        <f t="shared" ref="BF199:BZ199" si="284">(IF(BF$73=0,0,BF124/BF$74))</f>
        <v>0</v>
      </c>
      <c r="BG199" s="228">
        <f t="shared" si="284"/>
        <v>0</v>
      </c>
      <c r="BH199" s="228">
        <f t="shared" si="284"/>
        <v>0</v>
      </c>
      <c r="BI199" s="228">
        <f t="shared" si="284"/>
        <v>0</v>
      </c>
      <c r="BJ199" s="228">
        <f t="shared" si="284"/>
        <v>0</v>
      </c>
      <c r="BK199" s="228">
        <f t="shared" si="284"/>
        <v>0</v>
      </c>
      <c r="BL199" s="228">
        <f t="shared" si="284"/>
        <v>0</v>
      </c>
      <c r="BM199" s="228">
        <f t="shared" si="284"/>
        <v>0</v>
      </c>
      <c r="BN199" s="228">
        <f t="shared" si="284"/>
        <v>0</v>
      </c>
      <c r="BO199" s="228">
        <f t="shared" si="284"/>
        <v>0</v>
      </c>
      <c r="BP199" s="228">
        <f t="shared" si="284"/>
        <v>0</v>
      </c>
      <c r="BQ199" s="228">
        <f t="shared" si="284"/>
        <v>0</v>
      </c>
      <c r="BR199" s="228">
        <f t="shared" si="284"/>
        <v>0</v>
      </c>
      <c r="BS199" s="228">
        <f t="shared" si="284"/>
        <v>0</v>
      </c>
      <c r="BT199" s="228">
        <f t="shared" si="284"/>
        <v>0</v>
      </c>
      <c r="BU199" s="228">
        <f t="shared" si="284"/>
        <v>0</v>
      </c>
      <c r="BV199" s="228">
        <f t="shared" si="284"/>
        <v>0</v>
      </c>
      <c r="BW199" s="228">
        <f t="shared" si="284"/>
        <v>0</v>
      </c>
      <c r="BX199" s="228">
        <f t="shared" si="284"/>
        <v>0</v>
      </c>
      <c r="BY199" s="228">
        <f t="shared" si="284"/>
        <v>0</v>
      </c>
      <c r="BZ199" s="228">
        <f t="shared" si="284"/>
        <v>0</v>
      </c>
      <c r="CA199" s="225"/>
    </row>
    <row r="200" spans="1:79" x14ac:dyDescent="0.3">
      <c r="A200" s="223"/>
      <c r="B200" s="78" t="s">
        <v>91</v>
      </c>
      <c r="C200" s="225"/>
      <c r="D200" s="227">
        <f t="shared" ref="D200:AI200" si="285">(IF(D$73=0,0,D125/D$74))</f>
        <v>0</v>
      </c>
      <c r="E200" s="228">
        <f t="shared" si="285"/>
        <v>0</v>
      </c>
      <c r="F200" s="228">
        <f t="shared" si="285"/>
        <v>0</v>
      </c>
      <c r="G200" s="228">
        <f t="shared" si="285"/>
        <v>0</v>
      </c>
      <c r="H200" s="228">
        <f t="shared" si="285"/>
        <v>0</v>
      </c>
      <c r="I200" s="228">
        <f t="shared" si="285"/>
        <v>0</v>
      </c>
      <c r="J200" s="228">
        <f t="shared" si="285"/>
        <v>0</v>
      </c>
      <c r="K200" s="228">
        <f t="shared" si="285"/>
        <v>0</v>
      </c>
      <c r="L200" s="228">
        <f t="shared" si="285"/>
        <v>0</v>
      </c>
      <c r="M200" s="228">
        <f t="shared" si="285"/>
        <v>0</v>
      </c>
      <c r="N200" s="228">
        <f t="shared" si="285"/>
        <v>0</v>
      </c>
      <c r="O200" s="228">
        <f t="shared" si="285"/>
        <v>0</v>
      </c>
      <c r="P200" s="228">
        <f t="shared" si="285"/>
        <v>0</v>
      </c>
      <c r="Q200" s="228">
        <f t="shared" si="285"/>
        <v>0</v>
      </c>
      <c r="R200" s="228">
        <f t="shared" si="285"/>
        <v>0</v>
      </c>
      <c r="S200" s="228">
        <f t="shared" si="285"/>
        <v>0</v>
      </c>
      <c r="T200" s="228">
        <f t="shared" si="285"/>
        <v>0</v>
      </c>
      <c r="U200" s="228">
        <f t="shared" si="285"/>
        <v>0</v>
      </c>
      <c r="V200" s="228">
        <f t="shared" si="285"/>
        <v>0</v>
      </c>
      <c r="W200" s="228">
        <f t="shared" si="285"/>
        <v>0</v>
      </c>
      <c r="X200" s="228">
        <f t="shared" si="285"/>
        <v>0</v>
      </c>
      <c r="Y200" s="228">
        <f t="shared" si="285"/>
        <v>0</v>
      </c>
      <c r="Z200" s="228">
        <f t="shared" si="285"/>
        <v>0</v>
      </c>
      <c r="AA200" s="228">
        <f t="shared" si="285"/>
        <v>0</v>
      </c>
      <c r="AB200" s="228">
        <f t="shared" si="285"/>
        <v>0</v>
      </c>
      <c r="AC200" s="228">
        <f t="shared" si="285"/>
        <v>0</v>
      </c>
      <c r="AD200" s="228">
        <f t="shared" si="285"/>
        <v>0</v>
      </c>
      <c r="AE200" s="228">
        <f t="shared" si="285"/>
        <v>0</v>
      </c>
      <c r="AF200" s="228">
        <f t="shared" si="285"/>
        <v>0</v>
      </c>
      <c r="AG200" s="228">
        <f t="shared" si="285"/>
        <v>0</v>
      </c>
      <c r="AH200" s="228">
        <f t="shared" si="285"/>
        <v>0</v>
      </c>
      <c r="AI200" s="228">
        <f t="shared" si="285"/>
        <v>0</v>
      </c>
      <c r="AJ200" s="228">
        <f t="shared" ref="AJ200:BD200" si="286">(IF(AJ$73=0,0,AJ125/AJ$74))</f>
        <v>0</v>
      </c>
      <c r="AK200" s="228">
        <f t="shared" si="286"/>
        <v>0</v>
      </c>
      <c r="AL200" s="228">
        <f t="shared" si="286"/>
        <v>0</v>
      </c>
      <c r="AM200" s="228">
        <f t="shared" si="286"/>
        <v>0</v>
      </c>
      <c r="AN200" s="228">
        <f t="shared" si="286"/>
        <v>0</v>
      </c>
      <c r="AO200" s="228">
        <f t="shared" si="286"/>
        <v>0</v>
      </c>
      <c r="AP200" s="228">
        <f t="shared" si="286"/>
        <v>0</v>
      </c>
      <c r="AQ200" s="228">
        <f t="shared" si="286"/>
        <v>0</v>
      </c>
      <c r="AR200" s="228">
        <f t="shared" si="286"/>
        <v>0</v>
      </c>
      <c r="AS200" s="228">
        <f t="shared" si="286"/>
        <v>0</v>
      </c>
      <c r="AT200" s="228">
        <f t="shared" si="286"/>
        <v>0</v>
      </c>
      <c r="AU200" s="228">
        <f t="shared" si="286"/>
        <v>0</v>
      </c>
      <c r="AV200" s="228">
        <f t="shared" si="286"/>
        <v>0</v>
      </c>
      <c r="AW200" s="228">
        <f t="shared" si="286"/>
        <v>0</v>
      </c>
      <c r="AX200" s="228">
        <f t="shared" si="286"/>
        <v>0</v>
      </c>
      <c r="AY200" s="228">
        <f t="shared" si="286"/>
        <v>0</v>
      </c>
      <c r="AZ200" s="228">
        <f t="shared" si="286"/>
        <v>0</v>
      </c>
      <c r="BA200" s="228">
        <f t="shared" si="286"/>
        <v>0</v>
      </c>
      <c r="BB200" s="228">
        <f t="shared" si="286"/>
        <v>0</v>
      </c>
      <c r="BC200" s="228">
        <f t="shared" si="286"/>
        <v>0</v>
      </c>
      <c r="BD200" s="228">
        <f t="shared" si="286"/>
        <v>0</v>
      </c>
      <c r="BE200" s="226"/>
      <c r="BF200" s="229">
        <f t="shared" ref="BF200:BZ200" si="287">(IF(BF$73=0,0,BF125/BF$74))</f>
        <v>0</v>
      </c>
      <c r="BG200" s="228">
        <f t="shared" si="287"/>
        <v>0</v>
      </c>
      <c r="BH200" s="228">
        <f t="shared" si="287"/>
        <v>0</v>
      </c>
      <c r="BI200" s="228">
        <f t="shared" si="287"/>
        <v>0</v>
      </c>
      <c r="BJ200" s="228">
        <f t="shared" si="287"/>
        <v>0</v>
      </c>
      <c r="BK200" s="228">
        <f t="shared" si="287"/>
        <v>0</v>
      </c>
      <c r="BL200" s="228">
        <f t="shared" si="287"/>
        <v>0</v>
      </c>
      <c r="BM200" s="228">
        <f t="shared" si="287"/>
        <v>0</v>
      </c>
      <c r="BN200" s="228">
        <f t="shared" si="287"/>
        <v>0</v>
      </c>
      <c r="BO200" s="228">
        <f t="shared" si="287"/>
        <v>0</v>
      </c>
      <c r="BP200" s="228">
        <f t="shared" si="287"/>
        <v>0</v>
      </c>
      <c r="BQ200" s="228">
        <f t="shared" si="287"/>
        <v>0</v>
      </c>
      <c r="BR200" s="228">
        <f t="shared" si="287"/>
        <v>0</v>
      </c>
      <c r="BS200" s="228">
        <f t="shared" si="287"/>
        <v>0</v>
      </c>
      <c r="BT200" s="228">
        <f t="shared" si="287"/>
        <v>0</v>
      </c>
      <c r="BU200" s="228">
        <f t="shared" si="287"/>
        <v>0</v>
      </c>
      <c r="BV200" s="228">
        <f t="shared" si="287"/>
        <v>0</v>
      </c>
      <c r="BW200" s="228">
        <f t="shared" si="287"/>
        <v>0</v>
      </c>
      <c r="BX200" s="228">
        <f t="shared" si="287"/>
        <v>0</v>
      </c>
      <c r="BY200" s="228">
        <f t="shared" si="287"/>
        <v>0</v>
      </c>
      <c r="BZ200" s="228">
        <f t="shared" si="287"/>
        <v>0</v>
      </c>
      <c r="CA200" s="225"/>
    </row>
    <row r="201" spans="1:79" x14ac:dyDescent="0.3">
      <c r="A201" s="223"/>
      <c r="B201" s="78" t="s">
        <v>93</v>
      </c>
      <c r="C201" s="225"/>
      <c r="D201" s="227">
        <f t="shared" ref="D201:AI201" si="288">(IF(D$73=0,0,D126/D$74))</f>
        <v>0</v>
      </c>
      <c r="E201" s="228">
        <f t="shared" si="288"/>
        <v>0</v>
      </c>
      <c r="F201" s="228">
        <f t="shared" si="288"/>
        <v>0</v>
      </c>
      <c r="G201" s="228">
        <f t="shared" si="288"/>
        <v>0</v>
      </c>
      <c r="H201" s="228">
        <f t="shared" si="288"/>
        <v>0</v>
      </c>
      <c r="I201" s="228">
        <f t="shared" si="288"/>
        <v>0</v>
      </c>
      <c r="J201" s="228">
        <f t="shared" si="288"/>
        <v>0</v>
      </c>
      <c r="K201" s="228">
        <f t="shared" si="288"/>
        <v>0</v>
      </c>
      <c r="L201" s="228">
        <f t="shared" si="288"/>
        <v>0</v>
      </c>
      <c r="M201" s="228">
        <f t="shared" si="288"/>
        <v>0</v>
      </c>
      <c r="N201" s="228">
        <f t="shared" si="288"/>
        <v>0</v>
      </c>
      <c r="O201" s="228">
        <f t="shared" si="288"/>
        <v>0</v>
      </c>
      <c r="P201" s="228">
        <f t="shared" si="288"/>
        <v>0</v>
      </c>
      <c r="Q201" s="228">
        <f t="shared" si="288"/>
        <v>0</v>
      </c>
      <c r="R201" s="228">
        <f t="shared" si="288"/>
        <v>0</v>
      </c>
      <c r="S201" s="228">
        <f t="shared" si="288"/>
        <v>0</v>
      </c>
      <c r="T201" s="228">
        <f t="shared" si="288"/>
        <v>0</v>
      </c>
      <c r="U201" s="228">
        <f t="shared" si="288"/>
        <v>0</v>
      </c>
      <c r="V201" s="228">
        <f t="shared" si="288"/>
        <v>0</v>
      </c>
      <c r="W201" s="228">
        <f t="shared" si="288"/>
        <v>0</v>
      </c>
      <c r="X201" s="228">
        <f t="shared" si="288"/>
        <v>0</v>
      </c>
      <c r="Y201" s="228">
        <f t="shared" si="288"/>
        <v>0</v>
      </c>
      <c r="Z201" s="228">
        <f t="shared" si="288"/>
        <v>0</v>
      </c>
      <c r="AA201" s="228">
        <f t="shared" si="288"/>
        <v>0</v>
      </c>
      <c r="AB201" s="228">
        <f t="shared" si="288"/>
        <v>0</v>
      </c>
      <c r="AC201" s="228">
        <f t="shared" si="288"/>
        <v>0</v>
      </c>
      <c r="AD201" s="228">
        <f t="shared" si="288"/>
        <v>0</v>
      </c>
      <c r="AE201" s="228">
        <f t="shared" si="288"/>
        <v>0</v>
      </c>
      <c r="AF201" s="228">
        <f t="shared" si="288"/>
        <v>0</v>
      </c>
      <c r="AG201" s="228">
        <f t="shared" si="288"/>
        <v>0</v>
      </c>
      <c r="AH201" s="228">
        <f t="shared" si="288"/>
        <v>0</v>
      </c>
      <c r="AI201" s="228">
        <f t="shared" si="288"/>
        <v>0</v>
      </c>
      <c r="AJ201" s="228">
        <f t="shared" ref="AJ201:BD201" si="289">(IF(AJ$73=0,0,AJ126/AJ$74))</f>
        <v>0</v>
      </c>
      <c r="AK201" s="228">
        <f t="shared" si="289"/>
        <v>0</v>
      </c>
      <c r="AL201" s="228">
        <f t="shared" si="289"/>
        <v>0</v>
      </c>
      <c r="AM201" s="228">
        <f t="shared" si="289"/>
        <v>0</v>
      </c>
      <c r="AN201" s="228">
        <f t="shared" si="289"/>
        <v>0</v>
      </c>
      <c r="AO201" s="228">
        <f t="shared" si="289"/>
        <v>0</v>
      </c>
      <c r="AP201" s="228">
        <f t="shared" si="289"/>
        <v>0</v>
      </c>
      <c r="AQ201" s="228">
        <f t="shared" si="289"/>
        <v>0</v>
      </c>
      <c r="AR201" s="228">
        <f t="shared" si="289"/>
        <v>0</v>
      </c>
      <c r="AS201" s="228">
        <f t="shared" si="289"/>
        <v>0</v>
      </c>
      <c r="AT201" s="228">
        <f t="shared" si="289"/>
        <v>0</v>
      </c>
      <c r="AU201" s="228">
        <f t="shared" si="289"/>
        <v>0</v>
      </c>
      <c r="AV201" s="228">
        <f t="shared" si="289"/>
        <v>0</v>
      </c>
      <c r="AW201" s="228">
        <f t="shared" si="289"/>
        <v>0</v>
      </c>
      <c r="AX201" s="228">
        <f t="shared" si="289"/>
        <v>0</v>
      </c>
      <c r="AY201" s="228">
        <f t="shared" si="289"/>
        <v>0</v>
      </c>
      <c r="AZ201" s="228">
        <f t="shared" si="289"/>
        <v>0</v>
      </c>
      <c r="BA201" s="228">
        <f t="shared" si="289"/>
        <v>0</v>
      </c>
      <c r="BB201" s="228">
        <f t="shared" si="289"/>
        <v>0</v>
      </c>
      <c r="BC201" s="228">
        <f t="shared" si="289"/>
        <v>0</v>
      </c>
      <c r="BD201" s="228">
        <f t="shared" si="289"/>
        <v>0</v>
      </c>
      <c r="BE201" s="226"/>
      <c r="BF201" s="229">
        <f t="shared" ref="BF201:BZ201" si="290">(IF(BF$73=0,0,BF126/BF$74))</f>
        <v>0</v>
      </c>
      <c r="BG201" s="228">
        <f t="shared" si="290"/>
        <v>0</v>
      </c>
      <c r="BH201" s="228">
        <f t="shared" si="290"/>
        <v>0</v>
      </c>
      <c r="BI201" s="228">
        <f t="shared" si="290"/>
        <v>0</v>
      </c>
      <c r="BJ201" s="228">
        <f t="shared" si="290"/>
        <v>0</v>
      </c>
      <c r="BK201" s="228">
        <f t="shared" si="290"/>
        <v>0</v>
      </c>
      <c r="BL201" s="228">
        <f t="shared" si="290"/>
        <v>0</v>
      </c>
      <c r="BM201" s="228">
        <f t="shared" si="290"/>
        <v>0</v>
      </c>
      <c r="BN201" s="228">
        <f t="shared" si="290"/>
        <v>0</v>
      </c>
      <c r="BO201" s="228">
        <f t="shared" si="290"/>
        <v>0</v>
      </c>
      <c r="BP201" s="228">
        <f t="shared" si="290"/>
        <v>0</v>
      </c>
      <c r="BQ201" s="228">
        <f t="shared" si="290"/>
        <v>0</v>
      </c>
      <c r="BR201" s="228">
        <f t="shared" si="290"/>
        <v>0</v>
      </c>
      <c r="BS201" s="228">
        <f t="shared" si="290"/>
        <v>0</v>
      </c>
      <c r="BT201" s="228">
        <f t="shared" si="290"/>
        <v>0</v>
      </c>
      <c r="BU201" s="228">
        <f t="shared" si="290"/>
        <v>0</v>
      </c>
      <c r="BV201" s="228">
        <f t="shared" si="290"/>
        <v>0</v>
      </c>
      <c r="BW201" s="228">
        <f t="shared" si="290"/>
        <v>0</v>
      </c>
      <c r="BX201" s="228">
        <f t="shared" si="290"/>
        <v>0</v>
      </c>
      <c r="BY201" s="228">
        <f t="shared" si="290"/>
        <v>0</v>
      </c>
      <c r="BZ201" s="228">
        <f t="shared" si="290"/>
        <v>0</v>
      </c>
      <c r="CA201" s="225"/>
    </row>
    <row r="202" spans="1:79" x14ac:dyDescent="0.3">
      <c r="A202" s="223"/>
      <c r="B202" s="78" t="s">
        <v>95</v>
      </c>
      <c r="C202" s="225"/>
      <c r="D202" s="227">
        <f t="shared" ref="D202:AI202" si="291">(IF(D$73=0,0,D127/D$74))</f>
        <v>0</v>
      </c>
      <c r="E202" s="228">
        <f t="shared" si="291"/>
        <v>0</v>
      </c>
      <c r="F202" s="228">
        <f t="shared" si="291"/>
        <v>0</v>
      </c>
      <c r="G202" s="228">
        <f t="shared" si="291"/>
        <v>0</v>
      </c>
      <c r="H202" s="228">
        <f t="shared" si="291"/>
        <v>0</v>
      </c>
      <c r="I202" s="228">
        <f t="shared" si="291"/>
        <v>0</v>
      </c>
      <c r="J202" s="228">
        <f t="shared" si="291"/>
        <v>0</v>
      </c>
      <c r="K202" s="228">
        <f t="shared" si="291"/>
        <v>0</v>
      </c>
      <c r="L202" s="228">
        <f t="shared" si="291"/>
        <v>0</v>
      </c>
      <c r="M202" s="228">
        <f t="shared" si="291"/>
        <v>0</v>
      </c>
      <c r="N202" s="228">
        <f t="shared" si="291"/>
        <v>0</v>
      </c>
      <c r="O202" s="228">
        <f t="shared" si="291"/>
        <v>0</v>
      </c>
      <c r="P202" s="228">
        <f t="shared" si="291"/>
        <v>0</v>
      </c>
      <c r="Q202" s="228">
        <f t="shared" si="291"/>
        <v>0</v>
      </c>
      <c r="R202" s="228">
        <f t="shared" si="291"/>
        <v>0</v>
      </c>
      <c r="S202" s="228">
        <f t="shared" si="291"/>
        <v>0</v>
      </c>
      <c r="T202" s="228">
        <f t="shared" si="291"/>
        <v>0</v>
      </c>
      <c r="U202" s="228">
        <f t="shared" si="291"/>
        <v>0</v>
      </c>
      <c r="V202" s="228">
        <f t="shared" si="291"/>
        <v>0</v>
      </c>
      <c r="W202" s="228">
        <f t="shared" si="291"/>
        <v>0</v>
      </c>
      <c r="X202" s="228">
        <f t="shared" si="291"/>
        <v>0</v>
      </c>
      <c r="Y202" s="228">
        <f t="shared" si="291"/>
        <v>0</v>
      </c>
      <c r="Z202" s="228">
        <f t="shared" si="291"/>
        <v>0</v>
      </c>
      <c r="AA202" s="228">
        <f t="shared" si="291"/>
        <v>0</v>
      </c>
      <c r="AB202" s="228">
        <f t="shared" si="291"/>
        <v>0</v>
      </c>
      <c r="AC202" s="228">
        <f t="shared" si="291"/>
        <v>0</v>
      </c>
      <c r="AD202" s="228">
        <f t="shared" si="291"/>
        <v>0</v>
      </c>
      <c r="AE202" s="228">
        <f t="shared" si="291"/>
        <v>0</v>
      </c>
      <c r="AF202" s="228">
        <f t="shared" si="291"/>
        <v>0</v>
      </c>
      <c r="AG202" s="228">
        <f t="shared" si="291"/>
        <v>0</v>
      </c>
      <c r="AH202" s="228">
        <f t="shared" si="291"/>
        <v>0</v>
      </c>
      <c r="AI202" s="228">
        <f t="shared" si="291"/>
        <v>0</v>
      </c>
      <c r="AJ202" s="228">
        <f t="shared" ref="AJ202:BD202" si="292">(IF(AJ$73=0,0,AJ127/AJ$74))</f>
        <v>0</v>
      </c>
      <c r="AK202" s="228">
        <f t="shared" si="292"/>
        <v>0</v>
      </c>
      <c r="AL202" s="228">
        <f t="shared" si="292"/>
        <v>0</v>
      </c>
      <c r="AM202" s="228">
        <f t="shared" si="292"/>
        <v>0</v>
      </c>
      <c r="AN202" s="228">
        <f t="shared" si="292"/>
        <v>0</v>
      </c>
      <c r="AO202" s="228">
        <f t="shared" si="292"/>
        <v>0</v>
      </c>
      <c r="AP202" s="228">
        <f t="shared" si="292"/>
        <v>0</v>
      </c>
      <c r="AQ202" s="228">
        <f t="shared" si="292"/>
        <v>0</v>
      </c>
      <c r="AR202" s="228">
        <f t="shared" si="292"/>
        <v>0</v>
      </c>
      <c r="AS202" s="228">
        <f t="shared" si="292"/>
        <v>0</v>
      </c>
      <c r="AT202" s="228">
        <f t="shared" si="292"/>
        <v>0</v>
      </c>
      <c r="AU202" s="228">
        <f t="shared" si="292"/>
        <v>0</v>
      </c>
      <c r="AV202" s="228">
        <f t="shared" si="292"/>
        <v>0</v>
      </c>
      <c r="AW202" s="228">
        <f t="shared" si="292"/>
        <v>0</v>
      </c>
      <c r="AX202" s="228">
        <f t="shared" si="292"/>
        <v>0</v>
      </c>
      <c r="AY202" s="228">
        <f t="shared" si="292"/>
        <v>0</v>
      </c>
      <c r="AZ202" s="228">
        <f t="shared" si="292"/>
        <v>0</v>
      </c>
      <c r="BA202" s="228">
        <f t="shared" si="292"/>
        <v>0</v>
      </c>
      <c r="BB202" s="228">
        <f t="shared" si="292"/>
        <v>0</v>
      </c>
      <c r="BC202" s="228">
        <f t="shared" si="292"/>
        <v>0</v>
      </c>
      <c r="BD202" s="228">
        <f t="shared" si="292"/>
        <v>0</v>
      </c>
      <c r="BE202" s="226"/>
      <c r="BF202" s="229">
        <f t="shared" ref="BF202:BZ202" si="293">(IF(BF$73=0,0,BF127/BF$74))</f>
        <v>0</v>
      </c>
      <c r="BG202" s="228">
        <f t="shared" si="293"/>
        <v>0</v>
      </c>
      <c r="BH202" s="228">
        <f t="shared" si="293"/>
        <v>0</v>
      </c>
      <c r="BI202" s="228">
        <f t="shared" si="293"/>
        <v>0</v>
      </c>
      <c r="BJ202" s="228">
        <f t="shared" si="293"/>
        <v>0</v>
      </c>
      <c r="BK202" s="228">
        <f t="shared" si="293"/>
        <v>0</v>
      </c>
      <c r="BL202" s="228">
        <f t="shared" si="293"/>
        <v>0</v>
      </c>
      <c r="BM202" s="228">
        <f t="shared" si="293"/>
        <v>0</v>
      </c>
      <c r="BN202" s="228">
        <f t="shared" si="293"/>
        <v>0</v>
      </c>
      <c r="BO202" s="228">
        <f t="shared" si="293"/>
        <v>0</v>
      </c>
      <c r="BP202" s="228">
        <f t="shared" si="293"/>
        <v>0</v>
      </c>
      <c r="BQ202" s="228">
        <f t="shared" si="293"/>
        <v>0</v>
      </c>
      <c r="BR202" s="228">
        <f t="shared" si="293"/>
        <v>0</v>
      </c>
      <c r="BS202" s="228">
        <f t="shared" si="293"/>
        <v>0</v>
      </c>
      <c r="BT202" s="228">
        <f t="shared" si="293"/>
        <v>0</v>
      </c>
      <c r="BU202" s="228">
        <f t="shared" si="293"/>
        <v>0</v>
      </c>
      <c r="BV202" s="228">
        <f t="shared" si="293"/>
        <v>0</v>
      </c>
      <c r="BW202" s="228">
        <f t="shared" si="293"/>
        <v>0</v>
      </c>
      <c r="BX202" s="228">
        <f t="shared" si="293"/>
        <v>0</v>
      </c>
      <c r="BY202" s="228">
        <f t="shared" si="293"/>
        <v>0</v>
      </c>
      <c r="BZ202" s="228">
        <f t="shared" si="293"/>
        <v>0</v>
      </c>
      <c r="CA202" s="225"/>
    </row>
    <row r="203" spans="1:79" x14ac:dyDescent="0.3">
      <c r="A203" s="223"/>
      <c r="B203" s="78" t="s">
        <v>97</v>
      </c>
      <c r="C203" s="225"/>
      <c r="D203" s="227">
        <f t="shared" ref="D203:AI203" si="294">(IF(D$73=0,0,D128/D$74))</f>
        <v>0</v>
      </c>
      <c r="E203" s="228">
        <f t="shared" si="294"/>
        <v>0</v>
      </c>
      <c r="F203" s="228">
        <f t="shared" si="294"/>
        <v>0</v>
      </c>
      <c r="G203" s="228">
        <f t="shared" si="294"/>
        <v>0</v>
      </c>
      <c r="H203" s="228">
        <f t="shared" si="294"/>
        <v>0</v>
      </c>
      <c r="I203" s="228">
        <f t="shared" si="294"/>
        <v>0</v>
      </c>
      <c r="J203" s="228">
        <f t="shared" si="294"/>
        <v>0</v>
      </c>
      <c r="K203" s="228">
        <f t="shared" si="294"/>
        <v>0</v>
      </c>
      <c r="L203" s="228">
        <f t="shared" si="294"/>
        <v>0</v>
      </c>
      <c r="M203" s="228">
        <f t="shared" si="294"/>
        <v>0</v>
      </c>
      <c r="N203" s="228">
        <f t="shared" si="294"/>
        <v>0</v>
      </c>
      <c r="O203" s="228">
        <f t="shared" si="294"/>
        <v>0</v>
      </c>
      <c r="P203" s="228">
        <f t="shared" si="294"/>
        <v>0</v>
      </c>
      <c r="Q203" s="228">
        <f t="shared" si="294"/>
        <v>0</v>
      </c>
      <c r="R203" s="228">
        <f t="shared" si="294"/>
        <v>0</v>
      </c>
      <c r="S203" s="228">
        <f t="shared" si="294"/>
        <v>0</v>
      </c>
      <c r="T203" s="228">
        <f t="shared" si="294"/>
        <v>0</v>
      </c>
      <c r="U203" s="228">
        <f t="shared" si="294"/>
        <v>0</v>
      </c>
      <c r="V203" s="228">
        <f t="shared" si="294"/>
        <v>0</v>
      </c>
      <c r="W203" s="228">
        <f t="shared" si="294"/>
        <v>0</v>
      </c>
      <c r="X203" s="228">
        <f t="shared" si="294"/>
        <v>0</v>
      </c>
      <c r="Y203" s="228">
        <f t="shared" si="294"/>
        <v>0</v>
      </c>
      <c r="Z203" s="228">
        <f t="shared" si="294"/>
        <v>0</v>
      </c>
      <c r="AA203" s="228">
        <f t="shared" si="294"/>
        <v>0</v>
      </c>
      <c r="AB203" s="228">
        <f t="shared" si="294"/>
        <v>0</v>
      </c>
      <c r="AC203" s="228">
        <f t="shared" si="294"/>
        <v>0</v>
      </c>
      <c r="AD203" s="228">
        <f t="shared" si="294"/>
        <v>0</v>
      </c>
      <c r="AE203" s="228">
        <f t="shared" si="294"/>
        <v>0</v>
      </c>
      <c r="AF203" s="228">
        <f t="shared" si="294"/>
        <v>0</v>
      </c>
      <c r="AG203" s="228">
        <f t="shared" si="294"/>
        <v>0</v>
      </c>
      <c r="AH203" s="228">
        <f t="shared" si="294"/>
        <v>0</v>
      </c>
      <c r="AI203" s="228">
        <f t="shared" si="294"/>
        <v>0</v>
      </c>
      <c r="AJ203" s="228">
        <f t="shared" ref="AJ203:BD203" si="295">(IF(AJ$73=0,0,AJ128/AJ$74))</f>
        <v>0</v>
      </c>
      <c r="AK203" s="228">
        <f t="shared" si="295"/>
        <v>0</v>
      </c>
      <c r="AL203" s="228">
        <f t="shared" si="295"/>
        <v>0</v>
      </c>
      <c r="AM203" s="228">
        <f t="shared" si="295"/>
        <v>0</v>
      </c>
      <c r="AN203" s="228">
        <f t="shared" si="295"/>
        <v>0</v>
      </c>
      <c r="AO203" s="228">
        <f t="shared" si="295"/>
        <v>0</v>
      </c>
      <c r="AP203" s="228">
        <f t="shared" si="295"/>
        <v>0</v>
      </c>
      <c r="AQ203" s="228">
        <f t="shared" si="295"/>
        <v>0</v>
      </c>
      <c r="AR203" s="228">
        <f t="shared" si="295"/>
        <v>0</v>
      </c>
      <c r="AS203" s="228">
        <f t="shared" si="295"/>
        <v>0</v>
      </c>
      <c r="AT203" s="228">
        <f t="shared" si="295"/>
        <v>0</v>
      </c>
      <c r="AU203" s="228">
        <f t="shared" si="295"/>
        <v>0</v>
      </c>
      <c r="AV203" s="228">
        <f t="shared" si="295"/>
        <v>0</v>
      </c>
      <c r="AW203" s="228">
        <f t="shared" si="295"/>
        <v>0</v>
      </c>
      <c r="AX203" s="228">
        <f t="shared" si="295"/>
        <v>0</v>
      </c>
      <c r="AY203" s="228">
        <f t="shared" si="295"/>
        <v>0</v>
      </c>
      <c r="AZ203" s="228">
        <f t="shared" si="295"/>
        <v>0</v>
      </c>
      <c r="BA203" s="228">
        <f t="shared" si="295"/>
        <v>0</v>
      </c>
      <c r="BB203" s="228">
        <f t="shared" si="295"/>
        <v>0</v>
      </c>
      <c r="BC203" s="228">
        <f t="shared" si="295"/>
        <v>0</v>
      </c>
      <c r="BD203" s="228">
        <f t="shared" si="295"/>
        <v>0</v>
      </c>
      <c r="BE203" s="226"/>
      <c r="BF203" s="229">
        <f t="shared" ref="BF203:BZ203" si="296">(IF(BF$73=0,0,BF128/BF$74))</f>
        <v>0</v>
      </c>
      <c r="BG203" s="228">
        <f t="shared" si="296"/>
        <v>0</v>
      </c>
      <c r="BH203" s="228">
        <f t="shared" si="296"/>
        <v>0</v>
      </c>
      <c r="BI203" s="228">
        <f t="shared" si="296"/>
        <v>0</v>
      </c>
      <c r="BJ203" s="228">
        <f t="shared" si="296"/>
        <v>0</v>
      </c>
      <c r="BK203" s="228">
        <f t="shared" si="296"/>
        <v>0</v>
      </c>
      <c r="BL203" s="228">
        <f t="shared" si="296"/>
        <v>0</v>
      </c>
      <c r="BM203" s="228">
        <f t="shared" si="296"/>
        <v>0</v>
      </c>
      <c r="BN203" s="228">
        <f t="shared" si="296"/>
        <v>0</v>
      </c>
      <c r="BO203" s="228">
        <f t="shared" si="296"/>
        <v>0</v>
      </c>
      <c r="BP203" s="228">
        <f t="shared" si="296"/>
        <v>0</v>
      </c>
      <c r="BQ203" s="228">
        <f t="shared" si="296"/>
        <v>0</v>
      </c>
      <c r="BR203" s="228">
        <f t="shared" si="296"/>
        <v>0</v>
      </c>
      <c r="BS203" s="228">
        <f t="shared" si="296"/>
        <v>0</v>
      </c>
      <c r="BT203" s="228">
        <f t="shared" si="296"/>
        <v>0</v>
      </c>
      <c r="BU203" s="228">
        <f t="shared" si="296"/>
        <v>0</v>
      </c>
      <c r="BV203" s="228">
        <f t="shared" si="296"/>
        <v>0</v>
      </c>
      <c r="BW203" s="228">
        <f t="shared" si="296"/>
        <v>0</v>
      </c>
      <c r="BX203" s="228">
        <f t="shared" si="296"/>
        <v>0</v>
      </c>
      <c r="BY203" s="228">
        <f t="shared" si="296"/>
        <v>0</v>
      </c>
      <c r="BZ203" s="228">
        <f t="shared" si="296"/>
        <v>0</v>
      </c>
      <c r="CA203" s="225"/>
    </row>
    <row r="204" spans="1:79" x14ac:dyDescent="0.3">
      <c r="A204" s="223"/>
      <c r="B204" s="78" t="s">
        <v>99</v>
      </c>
      <c r="C204" s="225"/>
      <c r="D204" s="227">
        <f t="shared" ref="D204:AI204" si="297">(IF(D$73=0,0,D129/D$74))</f>
        <v>0</v>
      </c>
      <c r="E204" s="228">
        <f t="shared" si="297"/>
        <v>0</v>
      </c>
      <c r="F204" s="228">
        <f t="shared" si="297"/>
        <v>0</v>
      </c>
      <c r="G204" s="228">
        <f t="shared" si="297"/>
        <v>0</v>
      </c>
      <c r="H204" s="228">
        <f t="shared" si="297"/>
        <v>0</v>
      </c>
      <c r="I204" s="228">
        <f t="shared" si="297"/>
        <v>0</v>
      </c>
      <c r="J204" s="228">
        <f t="shared" si="297"/>
        <v>0</v>
      </c>
      <c r="K204" s="228">
        <f t="shared" si="297"/>
        <v>0</v>
      </c>
      <c r="L204" s="228">
        <f t="shared" si="297"/>
        <v>0</v>
      </c>
      <c r="M204" s="228">
        <f t="shared" si="297"/>
        <v>0</v>
      </c>
      <c r="N204" s="228">
        <f t="shared" si="297"/>
        <v>0</v>
      </c>
      <c r="O204" s="228">
        <f t="shared" si="297"/>
        <v>0</v>
      </c>
      <c r="P204" s="228">
        <f t="shared" si="297"/>
        <v>0</v>
      </c>
      <c r="Q204" s="228">
        <f t="shared" si="297"/>
        <v>0</v>
      </c>
      <c r="R204" s="228">
        <f t="shared" si="297"/>
        <v>0</v>
      </c>
      <c r="S204" s="228">
        <f t="shared" si="297"/>
        <v>0</v>
      </c>
      <c r="T204" s="228">
        <f t="shared" si="297"/>
        <v>0</v>
      </c>
      <c r="U204" s="228">
        <f t="shared" si="297"/>
        <v>0</v>
      </c>
      <c r="V204" s="228">
        <f t="shared" si="297"/>
        <v>0</v>
      </c>
      <c r="W204" s="228">
        <f t="shared" si="297"/>
        <v>0</v>
      </c>
      <c r="X204" s="228">
        <f t="shared" si="297"/>
        <v>0</v>
      </c>
      <c r="Y204" s="228">
        <f t="shared" si="297"/>
        <v>0</v>
      </c>
      <c r="Z204" s="228">
        <f t="shared" si="297"/>
        <v>0</v>
      </c>
      <c r="AA204" s="228">
        <f t="shared" si="297"/>
        <v>0</v>
      </c>
      <c r="AB204" s="228">
        <f t="shared" si="297"/>
        <v>0</v>
      </c>
      <c r="AC204" s="228">
        <f t="shared" si="297"/>
        <v>0</v>
      </c>
      <c r="AD204" s="228">
        <f t="shared" si="297"/>
        <v>0</v>
      </c>
      <c r="AE204" s="228">
        <f t="shared" si="297"/>
        <v>0</v>
      </c>
      <c r="AF204" s="228">
        <f t="shared" si="297"/>
        <v>0</v>
      </c>
      <c r="AG204" s="228">
        <f t="shared" si="297"/>
        <v>0</v>
      </c>
      <c r="AH204" s="228">
        <f t="shared" si="297"/>
        <v>0</v>
      </c>
      <c r="AI204" s="228">
        <f t="shared" si="297"/>
        <v>0</v>
      </c>
      <c r="AJ204" s="228">
        <f t="shared" ref="AJ204:BD204" si="298">(IF(AJ$73=0,0,AJ129/AJ$74))</f>
        <v>0</v>
      </c>
      <c r="AK204" s="228">
        <f t="shared" si="298"/>
        <v>0</v>
      </c>
      <c r="AL204" s="228">
        <f t="shared" si="298"/>
        <v>0</v>
      </c>
      <c r="AM204" s="228">
        <f t="shared" si="298"/>
        <v>0</v>
      </c>
      <c r="AN204" s="228">
        <f t="shared" si="298"/>
        <v>0</v>
      </c>
      <c r="AO204" s="228">
        <f t="shared" si="298"/>
        <v>0</v>
      </c>
      <c r="AP204" s="228">
        <f t="shared" si="298"/>
        <v>0</v>
      </c>
      <c r="AQ204" s="228">
        <f t="shared" si="298"/>
        <v>0</v>
      </c>
      <c r="AR204" s="228">
        <f t="shared" si="298"/>
        <v>0</v>
      </c>
      <c r="AS204" s="228">
        <f t="shared" si="298"/>
        <v>0</v>
      </c>
      <c r="AT204" s="228">
        <f t="shared" si="298"/>
        <v>0</v>
      </c>
      <c r="AU204" s="228">
        <f t="shared" si="298"/>
        <v>0</v>
      </c>
      <c r="AV204" s="228">
        <f t="shared" si="298"/>
        <v>0</v>
      </c>
      <c r="AW204" s="228">
        <f t="shared" si="298"/>
        <v>0</v>
      </c>
      <c r="AX204" s="228">
        <f t="shared" si="298"/>
        <v>0</v>
      </c>
      <c r="AY204" s="228">
        <f t="shared" si="298"/>
        <v>0</v>
      </c>
      <c r="AZ204" s="228">
        <f t="shared" si="298"/>
        <v>0</v>
      </c>
      <c r="BA204" s="228">
        <f t="shared" si="298"/>
        <v>0</v>
      </c>
      <c r="BB204" s="228">
        <f t="shared" si="298"/>
        <v>0</v>
      </c>
      <c r="BC204" s="228">
        <f t="shared" si="298"/>
        <v>0</v>
      </c>
      <c r="BD204" s="228">
        <f t="shared" si="298"/>
        <v>0</v>
      </c>
      <c r="BE204" s="226"/>
      <c r="BF204" s="229">
        <f t="shared" ref="BF204:BZ204" si="299">(IF(BF$73=0,0,BF129/BF$74))</f>
        <v>0</v>
      </c>
      <c r="BG204" s="228">
        <f t="shared" si="299"/>
        <v>0</v>
      </c>
      <c r="BH204" s="228">
        <f t="shared" si="299"/>
        <v>0</v>
      </c>
      <c r="BI204" s="228">
        <f t="shared" si="299"/>
        <v>0</v>
      </c>
      <c r="BJ204" s="228">
        <f t="shared" si="299"/>
        <v>0</v>
      </c>
      <c r="BK204" s="228">
        <f t="shared" si="299"/>
        <v>0</v>
      </c>
      <c r="BL204" s="228">
        <f t="shared" si="299"/>
        <v>0</v>
      </c>
      <c r="BM204" s="228">
        <f t="shared" si="299"/>
        <v>0</v>
      </c>
      <c r="BN204" s="228">
        <f t="shared" si="299"/>
        <v>0</v>
      </c>
      <c r="BO204" s="228">
        <f t="shared" si="299"/>
        <v>0</v>
      </c>
      <c r="BP204" s="228">
        <f t="shared" si="299"/>
        <v>0</v>
      </c>
      <c r="BQ204" s="228">
        <f t="shared" si="299"/>
        <v>0</v>
      </c>
      <c r="BR204" s="228">
        <f t="shared" si="299"/>
        <v>0</v>
      </c>
      <c r="BS204" s="228">
        <f t="shared" si="299"/>
        <v>0</v>
      </c>
      <c r="BT204" s="228">
        <f t="shared" si="299"/>
        <v>0</v>
      </c>
      <c r="BU204" s="228">
        <f t="shared" si="299"/>
        <v>0</v>
      </c>
      <c r="BV204" s="228">
        <f t="shared" si="299"/>
        <v>0</v>
      </c>
      <c r="BW204" s="228">
        <f t="shared" si="299"/>
        <v>0</v>
      </c>
      <c r="BX204" s="228">
        <f t="shared" si="299"/>
        <v>0</v>
      </c>
      <c r="BY204" s="228">
        <f t="shared" si="299"/>
        <v>0</v>
      </c>
      <c r="BZ204" s="228">
        <f t="shared" si="299"/>
        <v>0</v>
      </c>
      <c r="CA204" s="225"/>
    </row>
    <row r="205" spans="1:79" x14ac:dyDescent="0.3">
      <c r="A205" s="223"/>
      <c r="B205" s="78" t="s">
        <v>375</v>
      </c>
      <c r="C205" s="225"/>
      <c r="D205" s="227">
        <f t="shared" ref="D205:AI205" si="300">(IF(D$73=0,0,D130/D$74))</f>
        <v>0</v>
      </c>
      <c r="E205" s="228">
        <f t="shared" si="300"/>
        <v>0</v>
      </c>
      <c r="F205" s="228">
        <f t="shared" si="300"/>
        <v>0</v>
      </c>
      <c r="G205" s="228">
        <f t="shared" si="300"/>
        <v>0</v>
      </c>
      <c r="H205" s="228">
        <f t="shared" si="300"/>
        <v>0</v>
      </c>
      <c r="I205" s="228">
        <f t="shared" si="300"/>
        <v>0</v>
      </c>
      <c r="J205" s="228">
        <f t="shared" si="300"/>
        <v>0</v>
      </c>
      <c r="K205" s="228">
        <f t="shared" si="300"/>
        <v>0</v>
      </c>
      <c r="L205" s="228">
        <f t="shared" si="300"/>
        <v>0</v>
      </c>
      <c r="M205" s="228">
        <f t="shared" si="300"/>
        <v>0</v>
      </c>
      <c r="N205" s="228">
        <f t="shared" si="300"/>
        <v>0</v>
      </c>
      <c r="O205" s="228">
        <f t="shared" si="300"/>
        <v>0</v>
      </c>
      <c r="P205" s="228">
        <f t="shared" si="300"/>
        <v>0</v>
      </c>
      <c r="Q205" s="228">
        <f t="shared" si="300"/>
        <v>0</v>
      </c>
      <c r="R205" s="228">
        <f t="shared" si="300"/>
        <v>0</v>
      </c>
      <c r="S205" s="228">
        <f t="shared" si="300"/>
        <v>0</v>
      </c>
      <c r="T205" s="228">
        <f t="shared" si="300"/>
        <v>0</v>
      </c>
      <c r="U205" s="228">
        <f t="shared" si="300"/>
        <v>0</v>
      </c>
      <c r="V205" s="228">
        <f t="shared" si="300"/>
        <v>0</v>
      </c>
      <c r="W205" s="228">
        <f t="shared" si="300"/>
        <v>0</v>
      </c>
      <c r="X205" s="228">
        <f t="shared" si="300"/>
        <v>0</v>
      </c>
      <c r="Y205" s="228">
        <f t="shared" si="300"/>
        <v>0</v>
      </c>
      <c r="Z205" s="228">
        <f t="shared" si="300"/>
        <v>0</v>
      </c>
      <c r="AA205" s="228">
        <f t="shared" si="300"/>
        <v>0</v>
      </c>
      <c r="AB205" s="228">
        <f t="shared" si="300"/>
        <v>0</v>
      </c>
      <c r="AC205" s="228">
        <f t="shared" si="300"/>
        <v>0</v>
      </c>
      <c r="AD205" s="228">
        <f t="shared" si="300"/>
        <v>0</v>
      </c>
      <c r="AE205" s="228">
        <f t="shared" si="300"/>
        <v>0</v>
      </c>
      <c r="AF205" s="228">
        <f t="shared" si="300"/>
        <v>0</v>
      </c>
      <c r="AG205" s="228">
        <f t="shared" si="300"/>
        <v>0</v>
      </c>
      <c r="AH205" s="228">
        <f t="shared" si="300"/>
        <v>0</v>
      </c>
      <c r="AI205" s="228">
        <f t="shared" si="300"/>
        <v>0</v>
      </c>
      <c r="AJ205" s="228">
        <f t="shared" ref="AJ205:BD205" si="301">(IF(AJ$73=0,0,AJ130/AJ$74))</f>
        <v>0</v>
      </c>
      <c r="AK205" s="228">
        <f t="shared" si="301"/>
        <v>0</v>
      </c>
      <c r="AL205" s="228">
        <f t="shared" si="301"/>
        <v>0</v>
      </c>
      <c r="AM205" s="228">
        <f t="shared" si="301"/>
        <v>0</v>
      </c>
      <c r="AN205" s="228">
        <f t="shared" si="301"/>
        <v>0</v>
      </c>
      <c r="AO205" s="228">
        <f t="shared" si="301"/>
        <v>0</v>
      </c>
      <c r="AP205" s="228">
        <f t="shared" si="301"/>
        <v>0</v>
      </c>
      <c r="AQ205" s="228">
        <f t="shared" si="301"/>
        <v>0</v>
      </c>
      <c r="AR205" s="228">
        <f t="shared" si="301"/>
        <v>0</v>
      </c>
      <c r="AS205" s="228">
        <f t="shared" si="301"/>
        <v>0</v>
      </c>
      <c r="AT205" s="228">
        <f t="shared" si="301"/>
        <v>0</v>
      </c>
      <c r="AU205" s="228">
        <f t="shared" si="301"/>
        <v>0</v>
      </c>
      <c r="AV205" s="228">
        <f t="shared" si="301"/>
        <v>0</v>
      </c>
      <c r="AW205" s="228">
        <f t="shared" si="301"/>
        <v>0</v>
      </c>
      <c r="AX205" s="228">
        <f t="shared" si="301"/>
        <v>0</v>
      </c>
      <c r="AY205" s="228">
        <f t="shared" si="301"/>
        <v>0</v>
      </c>
      <c r="AZ205" s="228">
        <f t="shared" si="301"/>
        <v>0</v>
      </c>
      <c r="BA205" s="228">
        <f t="shared" si="301"/>
        <v>0</v>
      </c>
      <c r="BB205" s="228">
        <f t="shared" si="301"/>
        <v>0</v>
      </c>
      <c r="BC205" s="228">
        <f t="shared" si="301"/>
        <v>0</v>
      </c>
      <c r="BD205" s="228">
        <f t="shared" si="301"/>
        <v>0</v>
      </c>
      <c r="BE205" s="226"/>
      <c r="BF205" s="229">
        <f t="shared" ref="BF205:BZ205" si="302">(IF(BF$73=0,0,BF130/BF$74))</f>
        <v>0</v>
      </c>
      <c r="BG205" s="228">
        <f t="shared" si="302"/>
        <v>0</v>
      </c>
      <c r="BH205" s="228">
        <f t="shared" si="302"/>
        <v>0</v>
      </c>
      <c r="BI205" s="228">
        <f t="shared" si="302"/>
        <v>0</v>
      </c>
      <c r="BJ205" s="228">
        <f t="shared" si="302"/>
        <v>0</v>
      </c>
      <c r="BK205" s="228">
        <f t="shared" si="302"/>
        <v>0</v>
      </c>
      <c r="BL205" s="228">
        <f t="shared" si="302"/>
        <v>0</v>
      </c>
      <c r="BM205" s="228">
        <f t="shared" si="302"/>
        <v>0</v>
      </c>
      <c r="BN205" s="228">
        <f t="shared" si="302"/>
        <v>0</v>
      </c>
      <c r="BO205" s="228">
        <f t="shared" si="302"/>
        <v>0</v>
      </c>
      <c r="BP205" s="228">
        <f t="shared" si="302"/>
        <v>0</v>
      </c>
      <c r="BQ205" s="228">
        <f t="shared" si="302"/>
        <v>0</v>
      </c>
      <c r="BR205" s="228">
        <f t="shared" si="302"/>
        <v>0</v>
      </c>
      <c r="BS205" s="228">
        <f t="shared" si="302"/>
        <v>0</v>
      </c>
      <c r="BT205" s="228">
        <f t="shared" si="302"/>
        <v>0</v>
      </c>
      <c r="BU205" s="228">
        <f t="shared" si="302"/>
        <v>0</v>
      </c>
      <c r="BV205" s="228">
        <f t="shared" si="302"/>
        <v>0</v>
      </c>
      <c r="BW205" s="228">
        <f t="shared" si="302"/>
        <v>0</v>
      </c>
      <c r="BX205" s="228">
        <f t="shared" si="302"/>
        <v>0</v>
      </c>
      <c r="BY205" s="228">
        <f t="shared" si="302"/>
        <v>0</v>
      </c>
      <c r="BZ205" s="228">
        <f t="shared" si="302"/>
        <v>0</v>
      </c>
      <c r="CA205" s="225"/>
    </row>
    <row r="206" spans="1:79" x14ac:dyDescent="0.3">
      <c r="A206" s="223"/>
      <c r="B206" s="78" t="s">
        <v>103</v>
      </c>
      <c r="C206" s="225"/>
      <c r="D206" s="227">
        <f t="shared" ref="D206:AI206" si="303">(IF(D$73=0,0,D131/D$74))</f>
        <v>0</v>
      </c>
      <c r="E206" s="228">
        <f t="shared" si="303"/>
        <v>0</v>
      </c>
      <c r="F206" s="228">
        <f t="shared" si="303"/>
        <v>0</v>
      </c>
      <c r="G206" s="228">
        <f t="shared" si="303"/>
        <v>0</v>
      </c>
      <c r="H206" s="228">
        <f t="shared" si="303"/>
        <v>0</v>
      </c>
      <c r="I206" s="228">
        <f t="shared" si="303"/>
        <v>0</v>
      </c>
      <c r="J206" s="228">
        <f t="shared" si="303"/>
        <v>0</v>
      </c>
      <c r="K206" s="228">
        <f t="shared" si="303"/>
        <v>0</v>
      </c>
      <c r="L206" s="228">
        <f t="shared" si="303"/>
        <v>0</v>
      </c>
      <c r="M206" s="228">
        <f t="shared" si="303"/>
        <v>0</v>
      </c>
      <c r="N206" s="228">
        <f t="shared" si="303"/>
        <v>0</v>
      </c>
      <c r="O206" s="228">
        <f t="shared" si="303"/>
        <v>0</v>
      </c>
      <c r="P206" s="228">
        <f t="shared" si="303"/>
        <v>0</v>
      </c>
      <c r="Q206" s="228">
        <f t="shared" si="303"/>
        <v>0</v>
      </c>
      <c r="R206" s="228">
        <f t="shared" si="303"/>
        <v>0</v>
      </c>
      <c r="S206" s="228">
        <f t="shared" si="303"/>
        <v>0</v>
      </c>
      <c r="T206" s="228">
        <f t="shared" si="303"/>
        <v>0</v>
      </c>
      <c r="U206" s="228">
        <f t="shared" si="303"/>
        <v>0</v>
      </c>
      <c r="V206" s="228">
        <f t="shared" si="303"/>
        <v>0</v>
      </c>
      <c r="W206" s="228">
        <f t="shared" si="303"/>
        <v>0</v>
      </c>
      <c r="X206" s="228">
        <f t="shared" si="303"/>
        <v>0</v>
      </c>
      <c r="Y206" s="228">
        <f t="shared" si="303"/>
        <v>0</v>
      </c>
      <c r="Z206" s="228">
        <f t="shared" si="303"/>
        <v>0</v>
      </c>
      <c r="AA206" s="228">
        <f t="shared" si="303"/>
        <v>0</v>
      </c>
      <c r="AB206" s="228">
        <f t="shared" si="303"/>
        <v>0</v>
      </c>
      <c r="AC206" s="228">
        <f t="shared" si="303"/>
        <v>0</v>
      </c>
      <c r="AD206" s="228">
        <f t="shared" si="303"/>
        <v>0</v>
      </c>
      <c r="AE206" s="228">
        <f t="shared" si="303"/>
        <v>0</v>
      </c>
      <c r="AF206" s="228">
        <f t="shared" si="303"/>
        <v>0</v>
      </c>
      <c r="AG206" s="228">
        <f t="shared" si="303"/>
        <v>0</v>
      </c>
      <c r="AH206" s="228">
        <f t="shared" si="303"/>
        <v>0</v>
      </c>
      <c r="AI206" s="228">
        <f t="shared" si="303"/>
        <v>0</v>
      </c>
      <c r="AJ206" s="228">
        <f t="shared" ref="AJ206:BD206" si="304">(IF(AJ$73=0,0,AJ131/AJ$74))</f>
        <v>0</v>
      </c>
      <c r="AK206" s="228">
        <f t="shared" si="304"/>
        <v>0</v>
      </c>
      <c r="AL206" s="228">
        <f t="shared" si="304"/>
        <v>0</v>
      </c>
      <c r="AM206" s="228">
        <f t="shared" si="304"/>
        <v>0</v>
      </c>
      <c r="AN206" s="228">
        <f t="shared" si="304"/>
        <v>0</v>
      </c>
      <c r="AO206" s="228">
        <f t="shared" si="304"/>
        <v>0</v>
      </c>
      <c r="AP206" s="228">
        <f t="shared" si="304"/>
        <v>0</v>
      </c>
      <c r="AQ206" s="228">
        <f t="shared" si="304"/>
        <v>0</v>
      </c>
      <c r="AR206" s="228">
        <f t="shared" si="304"/>
        <v>0</v>
      </c>
      <c r="AS206" s="228">
        <f t="shared" si="304"/>
        <v>0</v>
      </c>
      <c r="AT206" s="228">
        <f t="shared" si="304"/>
        <v>0</v>
      </c>
      <c r="AU206" s="228">
        <f t="shared" si="304"/>
        <v>0</v>
      </c>
      <c r="AV206" s="228">
        <f t="shared" si="304"/>
        <v>0</v>
      </c>
      <c r="AW206" s="228">
        <f t="shared" si="304"/>
        <v>0</v>
      </c>
      <c r="AX206" s="228">
        <f t="shared" si="304"/>
        <v>0</v>
      </c>
      <c r="AY206" s="228">
        <f t="shared" si="304"/>
        <v>0</v>
      </c>
      <c r="AZ206" s="228">
        <f t="shared" si="304"/>
        <v>0</v>
      </c>
      <c r="BA206" s="228">
        <f t="shared" si="304"/>
        <v>0</v>
      </c>
      <c r="BB206" s="228">
        <f t="shared" si="304"/>
        <v>0</v>
      </c>
      <c r="BC206" s="228">
        <f t="shared" si="304"/>
        <v>0</v>
      </c>
      <c r="BD206" s="228">
        <f t="shared" si="304"/>
        <v>0</v>
      </c>
      <c r="BE206" s="226"/>
      <c r="BF206" s="229">
        <f t="shared" ref="BF206:BZ206" si="305">(IF(BF$73=0,0,BF131/BF$74))</f>
        <v>0</v>
      </c>
      <c r="BG206" s="228">
        <f t="shared" si="305"/>
        <v>0</v>
      </c>
      <c r="BH206" s="228">
        <f t="shared" si="305"/>
        <v>0</v>
      </c>
      <c r="BI206" s="228">
        <f t="shared" si="305"/>
        <v>0</v>
      </c>
      <c r="BJ206" s="228">
        <f t="shared" si="305"/>
        <v>0</v>
      </c>
      <c r="BK206" s="228">
        <f t="shared" si="305"/>
        <v>0</v>
      </c>
      <c r="BL206" s="228">
        <f t="shared" si="305"/>
        <v>0</v>
      </c>
      <c r="BM206" s="228">
        <f t="shared" si="305"/>
        <v>0</v>
      </c>
      <c r="BN206" s="228">
        <f t="shared" si="305"/>
        <v>0</v>
      </c>
      <c r="BO206" s="228">
        <f t="shared" si="305"/>
        <v>0</v>
      </c>
      <c r="BP206" s="228">
        <f t="shared" si="305"/>
        <v>0</v>
      </c>
      <c r="BQ206" s="228">
        <f t="shared" si="305"/>
        <v>0</v>
      </c>
      <c r="BR206" s="228">
        <f t="shared" si="305"/>
        <v>0</v>
      </c>
      <c r="BS206" s="228">
        <f t="shared" si="305"/>
        <v>0</v>
      </c>
      <c r="BT206" s="228">
        <f t="shared" si="305"/>
        <v>0</v>
      </c>
      <c r="BU206" s="228">
        <f t="shared" si="305"/>
        <v>0</v>
      </c>
      <c r="BV206" s="228">
        <f t="shared" si="305"/>
        <v>0</v>
      </c>
      <c r="BW206" s="228">
        <f t="shared" si="305"/>
        <v>0</v>
      </c>
      <c r="BX206" s="228">
        <f t="shared" si="305"/>
        <v>0</v>
      </c>
      <c r="BY206" s="228">
        <f t="shared" si="305"/>
        <v>0</v>
      </c>
      <c r="BZ206" s="228">
        <f t="shared" si="305"/>
        <v>0</v>
      </c>
      <c r="CA206" s="225"/>
    </row>
    <row r="207" spans="1:79" x14ac:dyDescent="0.3">
      <c r="A207" s="223"/>
      <c r="B207" s="78" t="s">
        <v>105</v>
      </c>
      <c r="C207" s="225"/>
      <c r="D207" s="227">
        <f t="shared" ref="D207:AI207" si="306">(IF(D$73=0,0,D132/D$74))</f>
        <v>0</v>
      </c>
      <c r="E207" s="228">
        <f t="shared" si="306"/>
        <v>0</v>
      </c>
      <c r="F207" s="228">
        <f t="shared" si="306"/>
        <v>0</v>
      </c>
      <c r="G207" s="228">
        <f t="shared" si="306"/>
        <v>0</v>
      </c>
      <c r="H207" s="228">
        <f t="shared" si="306"/>
        <v>0</v>
      </c>
      <c r="I207" s="228">
        <f t="shared" si="306"/>
        <v>0</v>
      </c>
      <c r="J207" s="228">
        <f t="shared" si="306"/>
        <v>0</v>
      </c>
      <c r="K207" s="228">
        <f t="shared" si="306"/>
        <v>0</v>
      </c>
      <c r="L207" s="228">
        <f t="shared" si="306"/>
        <v>0</v>
      </c>
      <c r="M207" s="228">
        <f t="shared" si="306"/>
        <v>0</v>
      </c>
      <c r="N207" s="228">
        <f t="shared" si="306"/>
        <v>0</v>
      </c>
      <c r="O207" s="228">
        <f t="shared" si="306"/>
        <v>0</v>
      </c>
      <c r="P207" s="228">
        <f t="shared" si="306"/>
        <v>0</v>
      </c>
      <c r="Q207" s="228">
        <f t="shared" si="306"/>
        <v>0</v>
      </c>
      <c r="R207" s="228">
        <f t="shared" si="306"/>
        <v>0</v>
      </c>
      <c r="S207" s="228">
        <f t="shared" si="306"/>
        <v>0</v>
      </c>
      <c r="T207" s="228">
        <f t="shared" si="306"/>
        <v>0</v>
      </c>
      <c r="U207" s="228">
        <f t="shared" si="306"/>
        <v>0</v>
      </c>
      <c r="V207" s="228">
        <f t="shared" si="306"/>
        <v>0</v>
      </c>
      <c r="W207" s="228">
        <f t="shared" si="306"/>
        <v>0</v>
      </c>
      <c r="X207" s="228">
        <f t="shared" si="306"/>
        <v>0</v>
      </c>
      <c r="Y207" s="228">
        <f t="shared" si="306"/>
        <v>0</v>
      </c>
      <c r="Z207" s="228">
        <f t="shared" si="306"/>
        <v>0</v>
      </c>
      <c r="AA207" s="228">
        <f t="shared" si="306"/>
        <v>0</v>
      </c>
      <c r="AB207" s="228">
        <f t="shared" si="306"/>
        <v>0</v>
      </c>
      <c r="AC207" s="228">
        <f t="shared" si="306"/>
        <v>0</v>
      </c>
      <c r="AD207" s="228">
        <f t="shared" si="306"/>
        <v>0</v>
      </c>
      <c r="AE207" s="228">
        <f t="shared" si="306"/>
        <v>0</v>
      </c>
      <c r="AF207" s="228">
        <f t="shared" si="306"/>
        <v>0</v>
      </c>
      <c r="AG207" s="228">
        <f t="shared" si="306"/>
        <v>0</v>
      </c>
      <c r="AH207" s="228">
        <f t="shared" si="306"/>
        <v>0</v>
      </c>
      <c r="AI207" s="228">
        <f t="shared" si="306"/>
        <v>0</v>
      </c>
      <c r="AJ207" s="228">
        <f t="shared" ref="AJ207:BD207" si="307">(IF(AJ$73=0,0,AJ132/AJ$74))</f>
        <v>0</v>
      </c>
      <c r="AK207" s="228">
        <f t="shared" si="307"/>
        <v>0</v>
      </c>
      <c r="AL207" s="228">
        <f t="shared" si="307"/>
        <v>0</v>
      </c>
      <c r="AM207" s="228">
        <f t="shared" si="307"/>
        <v>0</v>
      </c>
      <c r="AN207" s="228">
        <f t="shared" si="307"/>
        <v>0</v>
      </c>
      <c r="AO207" s="228">
        <f t="shared" si="307"/>
        <v>0</v>
      </c>
      <c r="AP207" s="228">
        <f t="shared" si="307"/>
        <v>0</v>
      </c>
      <c r="AQ207" s="228">
        <f t="shared" si="307"/>
        <v>0</v>
      </c>
      <c r="AR207" s="228">
        <f t="shared" si="307"/>
        <v>0</v>
      </c>
      <c r="AS207" s="228">
        <f t="shared" si="307"/>
        <v>0</v>
      </c>
      <c r="AT207" s="228">
        <f t="shared" si="307"/>
        <v>0</v>
      </c>
      <c r="AU207" s="228">
        <f t="shared" si="307"/>
        <v>0</v>
      </c>
      <c r="AV207" s="228">
        <f t="shared" si="307"/>
        <v>0</v>
      </c>
      <c r="AW207" s="228">
        <f t="shared" si="307"/>
        <v>0</v>
      </c>
      <c r="AX207" s="228">
        <f t="shared" si="307"/>
        <v>0</v>
      </c>
      <c r="AY207" s="228">
        <f t="shared" si="307"/>
        <v>0</v>
      </c>
      <c r="AZ207" s="228">
        <f t="shared" si="307"/>
        <v>0</v>
      </c>
      <c r="BA207" s="228">
        <f t="shared" si="307"/>
        <v>0</v>
      </c>
      <c r="BB207" s="228">
        <f t="shared" si="307"/>
        <v>0</v>
      </c>
      <c r="BC207" s="228">
        <f t="shared" si="307"/>
        <v>0</v>
      </c>
      <c r="BD207" s="228">
        <f t="shared" si="307"/>
        <v>0</v>
      </c>
      <c r="BE207" s="226"/>
      <c r="BF207" s="229">
        <f t="shared" ref="BF207:BZ207" si="308">(IF(BF$73=0,0,BF132/BF$74))</f>
        <v>0</v>
      </c>
      <c r="BG207" s="228">
        <f t="shared" si="308"/>
        <v>0</v>
      </c>
      <c r="BH207" s="228">
        <f t="shared" si="308"/>
        <v>0</v>
      </c>
      <c r="BI207" s="228">
        <f t="shared" si="308"/>
        <v>0</v>
      </c>
      <c r="BJ207" s="228">
        <f t="shared" si="308"/>
        <v>0</v>
      </c>
      <c r="BK207" s="228">
        <f t="shared" si="308"/>
        <v>0</v>
      </c>
      <c r="BL207" s="228">
        <f t="shared" si="308"/>
        <v>0</v>
      </c>
      <c r="BM207" s="228">
        <f t="shared" si="308"/>
        <v>0</v>
      </c>
      <c r="BN207" s="228">
        <f t="shared" si="308"/>
        <v>0</v>
      </c>
      <c r="BO207" s="228">
        <f t="shared" si="308"/>
        <v>0</v>
      </c>
      <c r="BP207" s="228">
        <f t="shared" si="308"/>
        <v>0</v>
      </c>
      <c r="BQ207" s="228">
        <f t="shared" si="308"/>
        <v>0</v>
      </c>
      <c r="BR207" s="228">
        <f t="shared" si="308"/>
        <v>0</v>
      </c>
      <c r="BS207" s="228">
        <f t="shared" si="308"/>
        <v>0</v>
      </c>
      <c r="BT207" s="228">
        <f t="shared" si="308"/>
        <v>0</v>
      </c>
      <c r="BU207" s="228">
        <f t="shared" si="308"/>
        <v>0</v>
      </c>
      <c r="BV207" s="228">
        <f t="shared" si="308"/>
        <v>0</v>
      </c>
      <c r="BW207" s="228">
        <f t="shared" si="308"/>
        <v>0</v>
      </c>
      <c r="BX207" s="228">
        <f t="shared" si="308"/>
        <v>0</v>
      </c>
      <c r="BY207" s="228">
        <f t="shared" si="308"/>
        <v>0</v>
      </c>
      <c r="BZ207" s="228">
        <f t="shared" si="308"/>
        <v>0</v>
      </c>
      <c r="CA207" s="225"/>
    </row>
    <row r="208" spans="1:79" x14ac:dyDescent="0.3">
      <c r="A208" s="241"/>
      <c r="B208" s="160" t="s">
        <v>376</v>
      </c>
      <c r="C208" s="225"/>
      <c r="D208" s="238">
        <f t="shared" ref="D208:AI208" si="309">(IF(D$73=0,0,D133/D$74))</f>
        <v>0</v>
      </c>
      <c r="E208" s="238">
        <f t="shared" si="309"/>
        <v>0</v>
      </c>
      <c r="F208" s="238">
        <f t="shared" si="309"/>
        <v>0</v>
      </c>
      <c r="G208" s="238">
        <f t="shared" si="309"/>
        <v>0</v>
      </c>
      <c r="H208" s="238">
        <f t="shared" si="309"/>
        <v>0</v>
      </c>
      <c r="I208" s="238">
        <f t="shared" si="309"/>
        <v>0</v>
      </c>
      <c r="J208" s="238">
        <f t="shared" si="309"/>
        <v>0</v>
      </c>
      <c r="K208" s="238">
        <f t="shared" si="309"/>
        <v>0</v>
      </c>
      <c r="L208" s="238">
        <f t="shared" si="309"/>
        <v>0</v>
      </c>
      <c r="M208" s="238">
        <f t="shared" si="309"/>
        <v>0</v>
      </c>
      <c r="N208" s="238">
        <f t="shared" si="309"/>
        <v>0</v>
      </c>
      <c r="O208" s="238">
        <f t="shared" si="309"/>
        <v>0</v>
      </c>
      <c r="P208" s="238">
        <f t="shared" si="309"/>
        <v>0</v>
      </c>
      <c r="Q208" s="238">
        <f t="shared" si="309"/>
        <v>0</v>
      </c>
      <c r="R208" s="238">
        <f t="shared" si="309"/>
        <v>0</v>
      </c>
      <c r="S208" s="238">
        <f t="shared" si="309"/>
        <v>0</v>
      </c>
      <c r="T208" s="238">
        <f t="shared" si="309"/>
        <v>0</v>
      </c>
      <c r="U208" s="238">
        <f t="shared" si="309"/>
        <v>0</v>
      </c>
      <c r="V208" s="238">
        <f t="shared" si="309"/>
        <v>0</v>
      </c>
      <c r="W208" s="238">
        <f t="shared" si="309"/>
        <v>0</v>
      </c>
      <c r="X208" s="238">
        <f t="shared" si="309"/>
        <v>0</v>
      </c>
      <c r="Y208" s="238">
        <f t="shared" si="309"/>
        <v>0</v>
      </c>
      <c r="Z208" s="238">
        <f t="shared" si="309"/>
        <v>0</v>
      </c>
      <c r="AA208" s="238">
        <f t="shared" si="309"/>
        <v>0</v>
      </c>
      <c r="AB208" s="238">
        <f t="shared" si="309"/>
        <v>0</v>
      </c>
      <c r="AC208" s="238">
        <f t="shared" si="309"/>
        <v>0</v>
      </c>
      <c r="AD208" s="238">
        <f t="shared" si="309"/>
        <v>0</v>
      </c>
      <c r="AE208" s="238">
        <f t="shared" si="309"/>
        <v>0</v>
      </c>
      <c r="AF208" s="238">
        <f t="shared" si="309"/>
        <v>0</v>
      </c>
      <c r="AG208" s="238">
        <f t="shared" si="309"/>
        <v>0</v>
      </c>
      <c r="AH208" s="238">
        <f t="shared" si="309"/>
        <v>0</v>
      </c>
      <c r="AI208" s="238">
        <f t="shared" si="309"/>
        <v>0</v>
      </c>
      <c r="AJ208" s="238">
        <f t="shared" ref="AJ208:BD208" si="310">(IF(AJ$73=0,0,AJ133/AJ$74))</f>
        <v>0</v>
      </c>
      <c r="AK208" s="238">
        <f t="shared" si="310"/>
        <v>0</v>
      </c>
      <c r="AL208" s="238">
        <f t="shared" si="310"/>
        <v>0</v>
      </c>
      <c r="AM208" s="238">
        <f t="shared" si="310"/>
        <v>0</v>
      </c>
      <c r="AN208" s="238">
        <f t="shared" si="310"/>
        <v>0</v>
      </c>
      <c r="AO208" s="238">
        <f t="shared" si="310"/>
        <v>0</v>
      </c>
      <c r="AP208" s="238">
        <f t="shared" si="310"/>
        <v>0</v>
      </c>
      <c r="AQ208" s="238">
        <f t="shared" si="310"/>
        <v>0</v>
      </c>
      <c r="AR208" s="238">
        <f t="shared" si="310"/>
        <v>0</v>
      </c>
      <c r="AS208" s="238">
        <f t="shared" si="310"/>
        <v>0</v>
      </c>
      <c r="AT208" s="238">
        <f t="shared" si="310"/>
        <v>0</v>
      </c>
      <c r="AU208" s="238">
        <f t="shared" si="310"/>
        <v>0</v>
      </c>
      <c r="AV208" s="238">
        <f t="shared" si="310"/>
        <v>0</v>
      </c>
      <c r="AW208" s="238">
        <f t="shared" si="310"/>
        <v>0</v>
      </c>
      <c r="AX208" s="238">
        <f t="shared" si="310"/>
        <v>0</v>
      </c>
      <c r="AY208" s="238">
        <f t="shared" si="310"/>
        <v>0</v>
      </c>
      <c r="AZ208" s="238">
        <f t="shared" si="310"/>
        <v>0</v>
      </c>
      <c r="BA208" s="238">
        <f t="shared" si="310"/>
        <v>0</v>
      </c>
      <c r="BB208" s="238">
        <f t="shared" si="310"/>
        <v>0</v>
      </c>
      <c r="BC208" s="238">
        <f t="shared" si="310"/>
        <v>0</v>
      </c>
      <c r="BD208" s="238">
        <f t="shared" si="310"/>
        <v>0</v>
      </c>
      <c r="BE208" s="226"/>
      <c r="BF208" s="239">
        <f t="shared" ref="BF208:BZ208" si="311">(IF(BF$73=0,0,BF133/BF$74))</f>
        <v>0</v>
      </c>
      <c r="BG208" s="238">
        <f t="shared" si="311"/>
        <v>0</v>
      </c>
      <c r="BH208" s="238">
        <f t="shared" si="311"/>
        <v>0</v>
      </c>
      <c r="BI208" s="238">
        <f t="shared" si="311"/>
        <v>0</v>
      </c>
      <c r="BJ208" s="238">
        <f t="shared" si="311"/>
        <v>0</v>
      </c>
      <c r="BK208" s="238">
        <f t="shared" si="311"/>
        <v>0</v>
      </c>
      <c r="BL208" s="238">
        <f t="shared" si="311"/>
        <v>0</v>
      </c>
      <c r="BM208" s="238">
        <f t="shared" si="311"/>
        <v>0</v>
      </c>
      <c r="BN208" s="238">
        <f t="shared" si="311"/>
        <v>0</v>
      </c>
      <c r="BO208" s="238">
        <f t="shared" si="311"/>
        <v>0</v>
      </c>
      <c r="BP208" s="238">
        <f t="shared" si="311"/>
        <v>0</v>
      </c>
      <c r="BQ208" s="238">
        <f t="shared" si="311"/>
        <v>0</v>
      </c>
      <c r="BR208" s="238">
        <f t="shared" si="311"/>
        <v>0</v>
      </c>
      <c r="BS208" s="238">
        <f t="shared" si="311"/>
        <v>0</v>
      </c>
      <c r="BT208" s="238">
        <f t="shared" si="311"/>
        <v>0</v>
      </c>
      <c r="BU208" s="238">
        <f t="shared" si="311"/>
        <v>0</v>
      </c>
      <c r="BV208" s="238">
        <f t="shared" si="311"/>
        <v>0</v>
      </c>
      <c r="BW208" s="238">
        <f t="shared" si="311"/>
        <v>0</v>
      </c>
      <c r="BX208" s="238">
        <f t="shared" si="311"/>
        <v>0</v>
      </c>
      <c r="BY208" s="238">
        <f t="shared" si="311"/>
        <v>0</v>
      </c>
      <c r="BZ208" s="238">
        <f t="shared" si="311"/>
        <v>0</v>
      </c>
      <c r="CA208" s="225"/>
    </row>
    <row r="209" spans="1:79" x14ac:dyDescent="0.3">
      <c r="A209" s="242"/>
      <c r="B209" s="237"/>
      <c r="C209" s="243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</row>
    <row r="210" spans="1:79" ht="18" customHeight="1" x14ac:dyDescent="0.35">
      <c r="A210" s="244"/>
      <c r="B210" s="245"/>
      <c r="C210" s="2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</row>
    <row r="211" spans="1:79" ht="21" customHeight="1" x14ac:dyDescent="0.4">
      <c r="A211" s="248"/>
      <c r="B211" s="249" t="s">
        <v>392</v>
      </c>
      <c r="C211" s="25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</row>
    <row r="212" spans="1:79" x14ac:dyDescent="0.3">
      <c r="A212" s="248"/>
      <c r="B212" s="160" t="s">
        <v>338</v>
      </c>
      <c r="C212" s="250"/>
      <c r="D212" s="161">
        <f>SUM(E212:BD212)</f>
        <v>0</v>
      </c>
      <c r="E212" s="77">
        <f t="shared" ref="E212:AJ212" si="312">IF(E$73=0,0,E73-E302)</f>
        <v>0</v>
      </c>
      <c r="F212" s="77">
        <f t="shared" si="312"/>
        <v>0</v>
      </c>
      <c r="G212" s="77">
        <f t="shared" si="312"/>
        <v>0</v>
      </c>
      <c r="H212" s="77">
        <f t="shared" si="312"/>
        <v>0</v>
      </c>
      <c r="I212" s="77">
        <f t="shared" si="312"/>
        <v>0</v>
      </c>
      <c r="J212" s="77">
        <f t="shared" si="312"/>
        <v>0</v>
      </c>
      <c r="K212" s="77">
        <f t="shared" si="312"/>
        <v>0</v>
      </c>
      <c r="L212" s="77">
        <f t="shared" si="312"/>
        <v>0</v>
      </c>
      <c r="M212" s="77">
        <f t="shared" si="312"/>
        <v>0</v>
      </c>
      <c r="N212" s="77">
        <f t="shared" si="312"/>
        <v>0</v>
      </c>
      <c r="O212" s="77">
        <f t="shared" si="312"/>
        <v>0</v>
      </c>
      <c r="P212" s="77">
        <f t="shared" si="312"/>
        <v>0</v>
      </c>
      <c r="Q212" s="77">
        <f t="shared" si="312"/>
        <v>0</v>
      </c>
      <c r="R212" s="77">
        <f t="shared" si="312"/>
        <v>0</v>
      </c>
      <c r="S212" s="77">
        <f t="shared" si="312"/>
        <v>0</v>
      </c>
      <c r="T212" s="77">
        <f t="shared" si="312"/>
        <v>0</v>
      </c>
      <c r="U212" s="77">
        <f t="shared" si="312"/>
        <v>0</v>
      </c>
      <c r="V212" s="77">
        <f t="shared" si="312"/>
        <v>0</v>
      </c>
      <c r="W212" s="77">
        <f t="shared" si="312"/>
        <v>0</v>
      </c>
      <c r="X212" s="77">
        <f t="shared" si="312"/>
        <v>0</v>
      </c>
      <c r="Y212" s="77">
        <f t="shared" si="312"/>
        <v>0</v>
      </c>
      <c r="Z212" s="77">
        <f t="shared" si="312"/>
        <v>0</v>
      </c>
      <c r="AA212" s="77">
        <f t="shared" si="312"/>
        <v>0</v>
      </c>
      <c r="AB212" s="77">
        <f t="shared" si="312"/>
        <v>0</v>
      </c>
      <c r="AC212" s="77">
        <f t="shared" si="312"/>
        <v>0</v>
      </c>
      <c r="AD212" s="77">
        <f t="shared" si="312"/>
        <v>0</v>
      </c>
      <c r="AE212" s="77">
        <f t="shared" si="312"/>
        <v>0</v>
      </c>
      <c r="AF212" s="77">
        <f t="shared" si="312"/>
        <v>0</v>
      </c>
      <c r="AG212" s="77">
        <f t="shared" si="312"/>
        <v>0</v>
      </c>
      <c r="AH212" s="77">
        <f t="shared" si="312"/>
        <v>0</v>
      </c>
      <c r="AI212" s="77">
        <f t="shared" si="312"/>
        <v>0</v>
      </c>
      <c r="AJ212" s="77">
        <f t="shared" si="312"/>
        <v>0</v>
      </c>
      <c r="AK212" s="77">
        <f t="shared" ref="AK212:BD212" si="313">IF(AK$73=0,0,AK73-AK302)</f>
        <v>0</v>
      </c>
      <c r="AL212" s="77">
        <f t="shared" si="313"/>
        <v>0</v>
      </c>
      <c r="AM212" s="77">
        <f t="shared" si="313"/>
        <v>0</v>
      </c>
      <c r="AN212" s="77">
        <f t="shared" si="313"/>
        <v>0</v>
      </c>
      <c r="AO212" s="77">
        <f t="shared" si="313"/>
        <v>0</v>
      </c>
      <c r="AP212" s="77">
        <f t="shared" si="313"/>
        <v>0</v>
      </c>
      <c r="AQ212" s="77">
        <f t="shared" si="313"/>
        <v>0</v>
      </c>
      <c r="AR212" s="77">
        <f t="shared" si="313"/>
        <v>0</v>
      </c>
      <c r="AS212" s="77">
        <f t="shared" si="313"/>
        <v>0</v>
      </c>
      <c r="AT212" s="77">
        <f t="shared" si="313"/>
        <v>0</v>
      </c>
      <c r="AU212" s="77">
        <f t="shared" si="313"/>
        <v>0</v>
      </c>
      <c r="AV212" s="77">
        <f t="shared" si="313"/>
        <v>0</v>
      </c>
      <c r="AW212" s="77">
        <f t="shared" si="313"/>
        <v>0</v>
      </c>
      <c r="AX212" s="77">
        <f t="shared" si="313"/>
        <v>0</v>
      </c>
      <c r="AY212" s="77">
        <f t="shared" si="313"/>
        <v>0</v>
      </c>
      <c r="AZ212" s="77">
        <f t="shared" si="313"/>
        <v>0</v>
      </c>
      <c r="BA212" s="77">
        <f t="shared" si="313"/>
        <v>0</v>
      </c>
      <c r="BB212" s="77">
        <f t="shared" si="313"/>
        <v>0</v>
      </c>
      <c r="BC212" s="77">
        <f t="shared" si="313"/>
        <v>0</v>
      </c>
      <c r="BD212" s="77">
        <f t="shared" si="313"/>
        <v>0</v>
      </c>
      <c r="BE212" s="251"/>
      <c r="BF212" s="163">
        <f>SUM(E212:H212)</f>
        <v>0</v>
      </c>
      <c r="BG212" s="77">
        <f>SUM(I212:L212)</f>
        <v>0</v>
      </c>
      <c r="BH212" s="77">
        <f>SUM(M212:Q212)</f>
        <v>0</v>
      </c>
      <c r="BI212" s="77">
        <f>SUM(R212:U212)</f>
        <v>0</v>
      </c>
      <c r="BJ212" s="77">
        <f>SUM(V212:Y212)</f>
        <v>0</v>
      </c>
      <c r="BK212" s="77">
        <f>SUM(Z212:AD212)</f>
        <v>0</v>
      </c>
      <c r="BL212" s="77">
        <f>SUM(AE212:AH212)</f>
        <v>0</v>
      </c>
      <c r="BM212" s="77">
        <f>SUM(AI212:AL212)</f>
        <v>0</v>
      </c>
      <c r="BN212" s="77">
        <f>SUM(AM212:AQ212)</f>
        <v>0</v>
      </c>
      <c r="BO212" s="77">
        <f>SUM(AR212:AU212)</f>
        <v>0</v>
      </c>
      <c r="BP212" s="77">
        <f>SUM(AV212:AY212)</f>
        <v>0</v>
      </c>
      <c r="BQ212" s="77">
        <f>SUM(AZ212:BD212)</f>
        <v>0</v>
      </c>
      <c r="BR212" s="157">
        <f>SUM(BF212:BQ212)</f>
        <v>0</v>
      </c>
      <c r="BS212" s="77">
        <f>SUM(BF212:BH212)</f>
        <v>0</v>
      </c>
      <c r="BT212" s="77">
        <f>SUM(BI212:BK212)</f>
        <v>0</v>
      </c>
      <c r="BU212" s="77">
        <f>SUM(BL212:BN212)</f>
        <v>0</v>
      </c>
      <c r="BV212" s="77">
        <f>SUM(BO212:BQ212)</f>
        <v>0</v>
      </c>
      <c r="BW212" s="77">
        <f>SUM(BF212:BK212)</f>
        <v>0</v>
      </c>
      <c r="BX212" s="77">
        <f>SUM(BL212:BQ212)</f>
        <v>0</v>
      </c>
      <c r="BY212" s="77">
        <f>IF(Info!$O$3="Q1",$BS212,IF(Info!$O$3="Q2",$BS212+$BT212,IF(Info!$O$3="Q3",$BS212+$BT212+$BU212,$BR212)))</f>
        <v>0</v>
      </c>
      <c r="BZ212" s="77">
        <f>IF(Info!$O$3="Q1",$BS212,IF(Info!$O$3="Q2",$BT212,IF(Info!$O$3="Q3",$BU212,$BV212)))</f>
        <v>0</v>
      </c>
      <c r="CA212" s="48"/>
    </row>
    <row r="213" spans="1:79" x14ac:dyDescent="0.3">
      <c r="A213" s="248"/>
      <c r="B213" s="160" t="s">
        <v>339</v>
      </c>
      <c r="C213" s="250"/>
      <c r="D213" s="161">
        <f>SUM(E213:BD213)</f>
        <v>0</v>
      </c>
      <c r="E213" s="77">
        <f t="shared" ref="E213:AJ213" si="314">IF(E$73=0,0,E74-E303)</f>
        <v>0</v>
      </c>
      <c r="F213" s="77">
        <f t="shared" si="314"/>
        <v>0</v>
      </c>
      <c r="G213" s="77">
        <f t="shared" si="314"/>
        <v>0</v>
      </c>
      <c r="H213" s="77">
        <f t="shared" si="314"/>
        <v>0</v>
      </c>
      <c r="I213" s="77">
        <f t="shared" si="314"/>
        <v>0</v>
      </c>
      <c r="J213" s="77">
        <f t="shared" si="314"/>
        <v>0</v>
      </c>
      <c r="K213" s="77">
        <f t="shared" si="314"/>
        <v>0</v>
      </c>
      <c r="L213" s="77">
        <f t="shared" si="314"/>
        <v>0</v>
      </c>
      <c r="M213" s="77">
        <f t="shared" si="314"/>
        <v>0</v>
      </c>
      <c r="N213" s="77">
        <f t="shared" si="314"/>
        <v>0</v>
      </c>
      <c r="O213" s="77">
        <f t="shared" si="314"/>
        <v>0</v>
      </c>
      <c r="P213" s="77">
        <f t="shared" si="314"/>
        <v>0</v>
      </c>
      <c r="Q213" s="77">
        <f t="shared" si="314"/>
        <v>0</v>
      </c>
      <c r="R213" s="77">
        <f t="shared" si="314"/>
        <v>0</v>
      </c>
      <c r="S213" s="77">
        <f t="shared" si="314"/>
        <v>0</v>
      </c>
      <c r="T213" s="77">
        <f t="shared" si="314"/>
        <v>0</v>
      </c>
      <c r="U213" s="77">
        <f t="shared" si="314"/>
        <v>0</v>
      </c>
      <c r="V213" s="77">
        <f t="shared" si="314"/>
        <v>0</v>
      </c>
      <c r="W213" s="77">
        <f t="shared" si="314"/>
        <v>0</v>
      </c>
      <c r="X213" s="77">
        <f t="shared" si="314"/>
        <v>0</v>
      </c>
      <c r="Y213" s="77">
        <f t="shared" si="314"/>
        <v>0</v>
      </c>
      <c r="Z213" s="77">
        <f t="shared" si="314"/>
        <v>0</v>
      </c>
      <c r="AA213" s="77">
        <f t="shared" si="314"/>
        <v>0</v>
      </c>
      <c r="AB213" s="77">
        <f t="shared" si="314"/>
        <v>0</v>
      </c>
      <c r="AC213" s="77">
        <f t="shared" si="314"/>
        <v>0</v>
      </c>
      <c r="AD213" s="77">
        <f t="shared" si="314"/>
        <v>0</v>
      </c>
      <c r="AE213" s="77">
        <f t="shared" si="314"/>
        <v>0</v>
      </c>
      <c r="AF213" s="77">
        <f t="shared" si="314"/>
        <v>0</v>
      </c>
      <c r="AG213" s="77">
        <f t="shared" si="314"/>
        <v>0</v>
      </c>
      <c r="AH213" s="77">
        <f t="shared" si="314"/>
        <v>0</v>
      </c>
      <c r="AI213" s="77">
        <f t="shared" si="314"/>
        <v>0</v>
      </c>
      <c r="AJ213" s="77">
        <f t="shared" si="314"/>
        <v>0</v>
      </c>
      <c r="AK213" s="77">
        <f t="shared" ref="AK213:BD213" si="315">IF(AK$73=0,0,AK74-AK303)</f>
        <v>0</v>
      </c>
      <c r="AL213" s="77">
        <f t="shared" si="315"/>
        <v>0</v>
      </c>
      <c r="AM213" s="77">
        <f t="shared" si="315"/>
        <v>0</v>
      </c>
      <c r="AN213" s="77">
        <f t="shared" si="315"/>
        <v>0</v>
      </c>
      <c r="AO213" s="77">
        <f t="shared" si="315"/>
        <v>0</v>
      </c>
      <c r="AP213" s="77">
        <f t="shared" si="315"/>
        <v>0</v>
      </c>
      <c r="AQ213" s="77">
        <f t="shared" si="315"/>
        <v>0</v>
      </c>
      <c r="AR213" s="77">
        <f t="shared" si="315"/>
        <v>0</v>
      </c>
      <c r="AS213" s="77">
        <f t="shared" si="315"/>
        <v>0</v>
      </c>
      <c r="AT213" s="77">
        <f t="shared" si="315"/>
        <v>0</v>
      </c>
      <c r="AU213" s="77">
        <f t="shared" si="315"/>
        <v>0</v>
      </c>
      <c r="AV213" s="77">
        <f t="shared" si="315"/>
        <v>0</v>
      </c>
      <c r="AW213" s="77">
        <f t="shared" si="315"/>
        <v>0</v>
      </c>
      <c r="AX213" s="77">
        <f t="shared" si="315"/>
        <v>0</v>
      </c>
      <c r="AY213" s="77">
        <f t="shared" si="315"/>
        <v>0</v>
      </c>
      <c r="AZ213" s="77">
        <f t="shared" si="315"/>
        <v>0</v>
      </c>
      <c r="BA213" s="77">
        <f t="shared" si="315"/>
        <v>0</v>
      </c>
      <c r="BB213" s="77">
        <f t="shared" si="315"/>
        <v>0</v>
      </c>
      <c r="BC213" s="77">
        <f t="shared" si="315"/>
        <v>0</v>
      </c>
      <c r="BD213" s="77">
        <f t="shared" si="315"/>
        <v>0</v>
      </c>
      <c r="BE213" s="251"/>
      <c r="BF213" s="163">
        <f>SUM(E213:H213)</f>
        <v>0</v>
      </c>
      <c r="BG213" s="77">
        <f>SUM(I213:L213)</f>
        <v>0</v>
      </c>
      <c r="BH213" s="77">
        <f>SUM(M213:Q213)</f>
        <v>0</v>
      </c>
      <c r="BI213" s="77">
        <f>SUM(R213:U213)</f>
        <v>0</v>
      </c>
      <c r="BJ213" s="77">
        <f>SUM(V213:Y213)</f>
        <v>0</v>
      </c>
      <c r="BK213" s="77">
        <f>SUM(Z213:AD213)</f>
        <v>0</v>
      </c>
      <c r="BL213" s="77">
        <f>SUM(AE213:AH213)</f>
        <v>0</v>
      </c>
      <c r="BM213" s="77">
        <f>SUM(AI213:AL213)</f>
        <v>0</v>
      </c>
      <c r="BN213" s="77">
        <f>SUM(AM213:AQ213)</f>
        <v>0</v>
      </c>
      <c r="BO213" s="77">
        <f>SUM(AR213:AU213)</f>
        <v>0</v>
      </c>
      <c r="BP213" s="77">
        <f>SUM(AV213:AY213)</f>
        <v>0</v>
      </c>
      <c r="BQ213" s="77">
        <f>SUM(AZ213:BD213)</f>
        <v>0</v>
      </c>
      <c r="BR213" s="157">
        <f>SUM(BF213:BQ213)</f>
        <v>0</v>
      </c>
      <c r="BS213" s="77">
        <f>SUM(BF213:BH213)</f>
        <v>0</v>
      </c>
      <c r="BT213" s="77">
        <f>SUM(BI213:BK213)</f>
        <v>0</v>
      </c>
      <c r="BU213" s="77">
        <f>SUM(BL213:BN213)</f>
        <v>0</v>
      </c>
      <c r="BV213" s="77">
        <f>SUM(BO213:BQ213)</f>
        <v>0</v>
      </c>
      <c r="BW213" s="77">
        <f>SUM(BF213:BK213)</f>
        <v>0</v>
      </c>
      <c r="BX213" s="77">
        <f>SUM(BL213:BQ213)</f>
        <v>0</v>
      </c>
      <c r="BY213" s="77">
        <f>IF(Info!$O$3="Q1",$BS213,IF(Info!$O$3="Q2",$BS213+$BT213,IF(Info!$O$3="Q3",$BS213+$BT213+$BU213,$BR213)))</f>
        <v>0</v>
      </c>
      <c r="BZ213" s="77">
        <f>IF(Info!$O$3="Q1",$BS213,IF(Info!$O$3="Q2",$BT213,IF(Info!$O$3="Q3",$BU213,$BV213)))</f>
        <v>0</v>
      </c>
      <c r="CA213" s="48"/>
    </row>
    <row r="214" spans="1:79" x14ac:dyDescent="0.3">
      <c r="A214" s="248"/>
      <c r="B214" s="78"/>
      <c r="C214" s="250"/>
      <c r="D214" s="161">
        <f>SUM(E214:BD214)</f>
        <v>0</v>
      </c>
      <c r="E214" s="77">
        <f t="shared" ref="E214:AJ214" si="316">IF(E$73=0,0,E75-E304)</f>
        <v>0</v>
      </c>
      <c r="F214" s="77">
        <f t="shared" si="316"/>
        <v>0</v>
      </c>
      <c r="G214" s="77">
        <f t="shared" si="316"/>
        <v>0</v>
      </c>
      <c r="H214" s="77">
        <f t="shared" si="316"/>
        <v>0</v>
      </c>
      <c r="I214" s="77">
        <f t="shared" si="316"/>
        <v>0</v>
      </c>
      <c r="J214" s="77">
        <f t="shared" si="316"/>
        <v>0</v>
      </c>
      <c r="K214" s="77">
        <f t="shared" si="316"/>
        <v>0</v>
      </c>
      <c r="L214" s="77">
        <f t="shared" si="316"/>
        <v>0</v>
      </c>
      <c r="M214" s="77">
        <f t="shared" si="316"/>
        <v>0</v>
      </c>
      <c r="N214" s="77">
        <f t="shared" si="316"/>
        <v>0</v>
      </c>
      <c r="O214" s="77">
        <f t="shared" si="316"/>
        <v>0</v>
      </c>
      <c r="P214" s="77">
        <f t="shared" si="316"/>
        <v>0</v>
      </c>
      <c r="Q214" s="77">
        <f t="shared" si="316"/>
        <v>0</v>
      </c>
      <c r="R214" s="77">
        <f t="shared" si="316"/>
        <v>0</v>
      </c>
      <c r="S214" s="77">
        <f t="shared" si="316"/>
        <v>0</v>
      </c>
      <c r="T214" s="77">
        <f t="shared" si="316"/>
        <v>0</v>
      </c>
      <c r="U214" s="77">
        <f t="shared" si="316"/>
        <v>0</v>
      </c>
      <c r="V214" s="77">
        <f t="shared" si="316"/>
        <v>0</v>
      </c>
      <c r="W214" s="77">
        <f t="shared" si="316"/>
        <v>0</v>
      </c>
      <c r="X214" s="77">
        <f t="shared" si="316"/>
        <v>0</v>
      </c>
      <c r="Y214" s="77">
        <f t="shared" si="316"/>
        <v>0</v>
      </c>
      <c r="Z214" s="77">
        <f t="shared" si="316"/>
        <v>0</v>
      </c>
      <c r="AA214" s="77">
        <f t="shared" si="316"/>
        <v>0</v>
      </c>
      <c r="AB214" s="77">
        <f t="shared" si="316"/>
        <v>0</v>
      </c>
      <c r="AC214" s="77">
        <f t="shared" si="316"/>
        <v>0</v>
      </c>
      <c r="AD214" s="77">
        <f t="shared" si="316"/>
        <v>0</v>
      </c>
      <c r="AE214" s="77">
        <f t="shared" si="316"/>
        <v>0</v>
      </c>
      <c r="AF214" s="77">
        <f t="shared" si="316"/>
        <v>0</v>
      </c>
      <c r="AG214" s="77">
        <f t="shared" si="316"/>
        <v>0</v>
      </c>
      <c r="AH214" s="77">
        <f t="shared" si="316"/>
        <v>0</v>
      </c>
      <c r="AI214" s="77">
        <f t="shared" si="316"/>
        <v>0</v>
      </c>
      <c r="AJ214" s="77">
        <f t="shared" si="316"/>
        <v>0</v>
      </c>
      <c r="AK214" s="77">
        <f t="shared" ref="AK214:BD214" si="317">IF(AK$73=0,0,AK75-AK304)</f>
        <v>0</v>
      </c>
      <c r="AL214" s="77">
        <f t="shared" si="317"/>
        <v>0</v>
      </c>
      <c r="AM214" s="77">
        <f t="shared" si="317"/>
        <v>0</v>
      </c>
      <c r="AN214" s="77">
        <f t="shared" si="317"/>
        <v>0</v>
      </c>
      <c r="AO214" s="77">
        <f t="shared" si="317"/>
        <v>0</v>
      </c>
      <c r="AP214" s="77">
        <f t="shared" si="317"/>
        <v>0</v>
      </c>
      <c r="AQ214" s="77">
        <f t="shared" si="317"/>
        <v>0</v>
      </c>
      <c r="AR214" s="77">
        <f t="shared" si="317"/>
        <v>0</v>
      </c>
      <c r="AS214" s="77">
        <f t="shared" si="317"/>
        <v>0</v>
      </c>
      <c r="AT214" s="77">
        <f t="shared" si="317"/>
        <v>0</v>
      </c>
      <c r="AU214" s="77">
        <f t="shared" si="317"/>
        <v>0</v>
      </c>
      <c r="AV214" s="77">
        <f t="shared" si="317"/>
        <v>0</v>
      </c>
      <c r="AW214" s="77">
        <f t="shared" si="317"/>
        <v>0</v>
      </c>
      <c r="AX214" s="77">
        <f t="shared" si="317"/>
        <v>0</v>
      </c>
      <c r="AY214" s="77">
        <f t="shared" si="317"/>
        <v>0</v>
      </c>
      <c r="AZ214" s="77">
        <f t="shared" si="317"/>
        <v>0</v>
      </c>
      <c r="BA214" s="77">
        <f t="shared" si="317"/>
        <v>0</v>
      </c>
      <c r="BB214" s="77">
        <f t="shared" si="317"/>
        <v>0</v>
      </c>
      <c r="BC214" s="77">
        <f t="shared" si="317"/>
        <v>0</v>
      </c>
      <c r="BD214" s="77">
        <f t="shared" si="317"/>
        <v>0</v>
      </c>
      <c r="BE214" s="251"/>
      <c r="BF214" s="163">
        <f>SUM(E214:H214)</f>
        <v>0</v>
      </c>
      <c r="BG214" s="77">
        <f>SUM(I214:L214)</f>
        <v>0</v>
      </c>
      <c r="BH214" s="77">
        <f>SUM(M214:Q214)</f>
        <v>0</v>
      </c>
      <c r="BI214" s="77">
        <f>SUM(R214:U214)</f>
        <v>0</v>
      </c>
      <c r="BJ214" s="77">
        <f>SUM(V214:Y214)</f>
        <v>0</v>
      </c>
      <c r="BK214" s="77">
        <f>SUM(Z214:AD214)</f>
        <v>0</v>
      </c>
      <c r="BL214" s="77">
        <f>SUM(AE214:AH214)</f>
        <v>0</v>
      </c>
      <c r="BM214" s="77">
        <f>SUM(AI214:AL214)</f>
        <v>0</v>
      </c>
      <c r="BN214" s="77">
        <f>SUM(AM214:AQ214)</f>
        <v>0</v>
      </c>
      <c r="BO214" s="77">
        <f>SUM(AR214:AU214)</f>
        <v>0</v>
      </c>
      <c r="BP214" s="77">
        <f>SUM(AV214:AY214)</f>
        <v>0</v>
      </c>
      <c r="BQ214" s="77">
        <f>SUM(AZ214:BD214)</f>
        <v>0</v>
      </c>
      <c r="BR214" s="157">
        <f>SUM(BF214:BQ214)</f>
        <v>0</v>
      </c>
      <c r="BS214" s="77">
        <f>SUM(BF214:BH214)</f>
        <v>0</v>
      </c>
      <c r="BT214" s="77">
        <f>SUM(BI214:BK214)</f>
        <v>0</v>
      </c>
      <c r="BU214" s="77">
        <f>SUM(BL214:BN214)</f>
        <v>0</v>
      </c>
      <c r="BV214" s="77">
        <f>SUM(BO214:BQ214)</f>
        <v>0</v>
      </c>
      <c r="BW214" s="77">
        <f>SUM(BF214:BK214)</f>
        <v>0</v>
      </c>
      <c r="BX214" s="77">
        <f>SUM(BL214:BQ214)</f>
        <v>0</v>
      </c>
      <c r="BY214" s="77">
        <f>IF(Info!$O$3="Q1",$BS214,IF(Info!$O$3="Q2",$BS214+$BT214,IF(Info!$O$3="Q3",$BS214+$BT214+$BU214,$BR214)))</f>
        <v>0</v>
      </c>
      <c r="BZ214" s="77">
        <f>IF(Info!$O$3="Q1",$BS214,IF(Info!$O$3="Q2",$BT214,IF(Info!$O$3="Q3",$BU214,$BV214)))</f>
        <v>0</v>
      </c>
      <c r="CA214" s="48"/>
    </row>
    <row r="215" spans="1:79" x14ac:dyDescent="0.3">
      <c r="A215" s="248"/>
      <c r="B215" s="78"/>
      <c r="C215" s="250"/>
      <c r="D215" s="161">
        <f>SUM(E215:BD215)</f>
        <v>0</v>
      </c>
      <c r="E215" s="77">
        <f t="shared" ref="E215:AJ215" si="318">IF(E$73=0,0,E76-E305)</f>
        <v>0</v>
      </c>
      <c r="F215" s="77">
        <f t="shared" si="318"/>
        <v>0</v>
      </c>
      <c r="G215" s="77">
        <f t="shared" si="318"/>
        <v>0</v>
      </c>
      <c r="H215" s="77">
        <f t="shared" si="318"/>
        <v>0</v>
      </c>
      <c r="I215" s="77">
        <f t="shared" si="318"/>
        <v>0</v>
      </c>
      <c r="J215" s="77">
        <f t="shared" si="318"/>
        <v>0</v>
      </c>
      <c r="K215" s="77">
        <f t="shared" si="318"/>
        <v>0</v>
      </c>
      <c r="L215" s="77">
        <f t="shared" si="318"/>
        <v>0</v>
      </c>
      <c r="M215" s="77">
        <f t="shared" si="318"/>
        <v>0</v>
      </c>
      <c r="N215" s="77">
        <f t="shared" si="318"/>
        <v>0</v>
      </c>
      <c r="O215" s="77">
        <f t="shared" si="318"/>
        <v>0</v>
      </c>
      <c r="P215" s="77">
        <f t="shared" si="318"/>
        <v>0</v>
      </c>
      <c r="Q215" s="77">
        <f t="shared" si="318"/>
        <v>0</v>
      </c>
      <c r="R215" s="77">
        <f t="shared" si="318"/>
        <v>0</v>
      </c>
      <c r="S215" s="77">
        <f t="shared" si="318"/>
        <v>0</v>
      </c>
      <c r="T215" s="77">
        <f t="shared" si="318"/>
        <v>0</v>
      </c>
      <c r="U215" s="77">
        <f t="shared" si="318"/>
        <v>0</v>
      </c>
      <c r="V215" s="77">
        <f t="shared" si="318"/>
        <v>0</v>
      </c>
      <c r="W215" s="77">
        <f t="shared" si="318"/>
        <v>0</v>
      </c>
      <c r="X215" s="77">
        <f t="shared" si="318"/>
        <v>0</v>
      </c>
      <c r="Y215" s="77">
        <f t="shared" si="318"/>
        <v>0</v>
      </c>
      <c r="Z215" s="77">
        <f t="shared" si="318"/>
        <v>0</v>
      </c>
      <c r="AA215" s="77">
        <f t="shared" si="318"/>
        <v>0</v>
      </c>
      <c r="AB215" s="77">
        <f t="shared" si="318"/>
        <v>0</v>
      </c>
      <c r="AC215" s="77">
        <f t="shared" si="318"/>
        <v>0</v>
      </c>
      <c r="AD215" s="77">
        <f t="shared" si="318"/>
        <v>0</v>
      </c>
      <c r="AE215" s="77">
        <f t="shared" si="318"/>
        <v>0</v>
      </c>
      <c r="AF215" s="77">
        <f t="shared" si="318"/>
        <v>0</v>
      </c>
      <c r="AG215" s="77">
        <f t="shared" si="318"/>
        <v>0</v>
      </c>
      <c r="AH215" s="77">
        <f t="shared" si="318"/>
        <v>0</v>
      </c>
      <c r="AI215" s="77">
        <f t="shared" si="318"/>
        <v>0</v>
      </c>
      <c r="AJ215" s="77">
        <f t="shared" si="318"/>
        <v>0</v>
      </c>
      <c r="AK215" s="77">
        <f t="shared" ref="AK215:BD215" si="319">IF(AK$73=0,0,AK76-AK305)</f>
        <v>0</v>
      </c>
      <c r="AL215" s="77">
        <f t="shared" si="319"/>
        <v>0</v>
      </c>
      <c r="AM215" s="77">
        <f t="shared" si="319"/>
        <v>0</v>
      </c>
      <c r="AN215" s="77">
        <f t="shared" si="319"/>
        <v>0</v>
      </c>
      <c r="AO215" s="77">
        <f t="shared" si="319"/>
        <v>0</v>
      </c>
      <c r="AP215" s="77">
        <f t="shared" si="319"/>
        <v>0</v>
      </c>
      <c r="AQ215" s="77">
        <f t="shared" si="319"/>
        <v>0</v>
      </c>
      <c r="AR215" s="77">
        <f t="shared" si="319"/>
        <v>0</v>
      </c>
      <c r="AS215" s="77">
        <f t="shared" si="319"/>
        <v>0</v>
      </c>
      <c r="AT215" s="77">
        <f t="shared" si="319"/>
        <v>0</v>
      </c>
      <c r="AU215" s="77">
        <f t="shared" si="319"/>
        <v>0</v>
      </c>
      <c r="AV215" s="77">
        <f t="shared" si="319"/>
        <v>0</v>
      </c>
      <c r="AW215" s="77">
        <f t="shared" si="319"/>
        <v>0</v>
      </c>
      <c r="AX215" s="77">
        <f t="shared" si="319"/>
        <v>0</v>
      </c>
      <c r="AY215" s="77">
        <f t="shared" si="319"/>
        <v>0</v>
      </c>
      <c r="AZ215" s="77">
        <f t="shared" si="319"/>
        <v>0</v>
      </c>
      <c r="BA215" s="77">
        <f t="shared" si="319"/>
        <v>0</v>
      </c>
      <c r="BB215" s="77">
        <f t="shared" si="319"/>
        <v>0</v>
      </c>
      <c r="BC215" s="77">
        <f t="shared" si="319"/>
        <v>0</v>
      </c>
      <c r="BD215" s="77">
        <f t="shared" si="319"/>
        <v>0</v>
      </c>
      <c r="BE215" s="251"/>
      <c r="BF215" s="163">
        <f>SUM(E215:H215)</f>
        <v>0</v>
      </c>
      <c r="BG215" s="77">
        <f>SUM(I215:L215)</f>
        <v>0</v>
      </c>
      <c r="BH215" s="77">
        <f>SUM(M215:Q215)</f>
        <v>0</v>
      </c>
      <c r="BI215" s="77">
        <f>SUM(R215:U215)</f>
        <v>0</v>
      </c>
      <c r="BJ215" s="77">
        <f>SUM(V215:Y215)</f>
        <v>0</v>
      </c>
      <c r="BK215" s="77">
        <f>SUM(Z215:AD215)</f>
        <v>0</v>
      </c>
      <c r="BL215" s="77">
        <f>SUM(AE215:AH215)</f>
        <v>0</v>
      </c>
      <c r="BM215" s="77">
        <f>SUM(AI215:AL215)</f>
        <v>0</v>
      </c>
      <c r="BN215" s="77">
        <f>SUM(AM215:AQ215)</f>
        <v>0</v>
      </c>
      <c r="BO215" s="77">
        <f>SUM(AR215:AU215)</f>
        <v>0</v>
      </c>
      <c r="BP215" s="77">
        <f>SUM(AV215:AY215)</f>
        <v>0</v>
      </c>
      <c r="BQ215" s="77">
        <f>SUM(AZ215:BD215)</f>
        <v>0</v>
      </c>
      <c r="BR215" s="157">
        <f>SUM(BF215:BQ215)</f>
        <v>0</v>
      </c>
      <c r="BS215" s="77">
        <f>SUM(BF215:BH215)</f>
        <v>0</v>
      </c>
      <c r="BT215" s="77">
        <f>SUM(BI215:BK215)</f>
        <v>0</v>
      </c>
      <c r="BU215" s="77">
        <f>SUM(BL215:BN215)</f>
        <v>0</v>
      </c>
      <c r="BV215" s="77">
        <f>SUM(BO215:BQ215)</f>
        <v>0</v>
      </c>
      <c r="BW215" s="77">
        <f>SUM(BF215:BK215)</f>
        <v>0</v>
      </c>
      <c r="BX215" s="77">
        <f>SUM(BL215:BQ215)</f>
        <v>0</v>
      </c>
      <c r="BY215" s="77">
        <f>IF(Info!$O$3="Q1",$BS215,IF(Info!$O$3="Q2",$BS215+$BT215,IF(Info!$O$3="Q3",$BS215+$BT215+$BU215,$BR215)))</f>
        <v>0</v>
      </c>
      <c r="BZ215" s="77">
        <f>IF(Info!$O$3="Q1",$BS215,IF(Info!$O$3="Q2",$BT215,IF(Info!$O$3="Q3",$BU215,$BV215)))</f>
        <v>0</v>
      </c>
      <c r="CA215" s="48"/>
    </row>
    <row r="216" spans="1:79" x14ac:dyDescent="0.3">
      <c r="A216" s="248"/>
      <c r="B216" s="160" t="s">
        <v>342</v>
      </c>
      <c r="C216" s="250"/>
      <c r="D216" s="161">
        <f>SUM(E216:BD216)</f>
        <v>0</v>
      </c>
      <c r="E216" s="77">
        <f t="shared" ref="E216:AJ216" si="320">IF(E$73=0,0,E77-E306)</f>
        <v>0</v>
      </c>
      <c r="F216" s="77">
        <f t="shared" si="320"/>
        <v>0</v>
      </c>
      <c r="G216" s="77">
        <f t="shared" si="320"/>
        <v>0</v>
      </c>
      <c r="H216" s="77">
        <f t="shared" si="320"/>
        <v>0</v>
      </c>
      <c r="I216" s="77">
        <f t="shared" si="320"/>
        <v>0</v>
      </c>
      <c r="J216" s="77">
        <f t="shared" si="320"/>
        <v>0</v>
      </c>
      <c r="K216" s="77">
        <f t="shared" si="320"/>
        <v>0</v>
      </c>
      <c r="L216" s="77">
        <f t="shared" si="320"/>
        <v>0</v>
      </c>
      <c r="M216" s="77">
        <f t="shared" si="320"/>
        <v>0</v>
      </c>
      <c r="N216" s="77">
        <f t="shared" si="320"/>
        <v>0</v>
      </c>
      <c r="O216" s="77">
        <f t="shared" si="320"/>
        <v>0</v>
      </c>
      <c r="P216" s="77">
        <f t="shared" si="320"/>
        <v>0</v>
      </c>
      <c r="Q216" s="77">
        <f t="shared" si="320"/>
        <v>0</v>
      </c>
      <c r="R216" s="77">
        <f t="shared" si="320"/>
        <v>0</v>
      </c>
      <c r="S216" s="77">
        <f t="shared" si="320"/>
        <v>0</v>
      </c>
      <c r="T216" s="77">
        <f t="shared" si="320"/>
        <v>0</v>
      </c>
      <c r="U216" s="77">
        <f t="shared" si="320"/>
        <v>0</v>
      </c>
      <c r="V216" s="77">
        <f t="shared" si="320"/>
        <v>0</v>
      </c>
      <c r="W216" s="77">
        <f t="shared" si="320"/>
        <v>0</v>
      </c>
      <c r="X216" s="77">
        <f t="shared" si="320"/>
        <v>0</v>
      </c>
      <c r="Y216" s="77">
        <f t="shared" si="320"/>
        <v>0</v>
      </c>
      <c r="Z216" s="77">
        <f t="shared" si="320"/>
        <v>0</v>
      </c>
      <c r="AA216" s="77">
        <f t="shared" si="320"/>
        <v>0</v>
      </c>
      <c r="AB216" s="77">
        <f t="shared" si="320"/>
        <v>0</v>
      </c>
      <c r="AC216" s="77">
        <f t="shared" si="320"/>
        <v>0</v>
      </c>
      <c r="AD216" s="77">
        <f t="shared" si="320"/>
        <v>0</v>
      </c>
      <c r="AE216" s="77">
        <f t="shared" si="320"/>
        <v>0</v>
      </c>
      <c r="AF216" s="77">
        <f t="shared" si="320"/>
        <v>0</v>
      </c>
      <c r="AG216" s="77">
        <f t="shared" si="320"/>
        <v>0</v>
      </c>
      <c r="AH216" s="77">
        <f t="shared" si="320"/>
        <v>0</v>
      </c>
      <c r="AI216" s="77">
        <f t="shared" si="320"/>
        <v>0</v>
      </c>
      <c r="AJ216" s="77">
        <f t="shared" si="320"/>
        <v>0</v>
      </c>
      <c r="AK216" s="77">
        <f t="shared" ref="AK216:BD216" si="321">IF(AK$73=0,0,AK77-AK306)</f>
        <v>0</v>
      </c>
      <c r="AL216" s="77">
        <f t="shared" si="321"/>
        <v>0</v>
      </c>
      <c r="AM216" s="77">
        <f t="shared" si="321"/>
        <v>0</v>
      </c>
      <c r="AN216" s="77">
        <f t="shared" si="321"/>
        <v>0</v>
      </c>
      <c r="AO216" s="77">
        <f t="shared" si="321"/>
        <v>0</v>
      </c>
      <c r="AP216" s="77">
        <f t="shared" si="321"/>
        <v>0</v>
      </c>
      <c r="AQ216" s="77">
        <f t="shared" si="321"/>
        <v>0</v>
      </c>
      <c r="AR216" s="77">
        <f t="shared" si="321"/>
        <v>0</v>
      </c>
      <c r="AS216" s="77">
        <f t="shared" si="321"/>
        <v>0</v>
      </c>
      <c r="AT216" s="77">
        <f t="shared" si="321"/>
        <v>0</v>
      </c>
      <c r="AU216" s="77">
        <f t="shared" si="321"/>
        <v>0</v>
      </c>
      <c r="AV216" s="77">
        <f t="shared" si="321"/>
        <v>0</v>
      </c>
      <c r="AW216" s="77">
        <f t="shared" si="321"/>
        <v>0</v>
      </c>
      <c r="AX216" s="77">
        <f t="shared" si="321"/>
        <v>0</v>
      </c>
      <c r="AY216" s="77">
        <f t="shared" si="321"/>
        <v>0</v>
      </c>
      <c r="AZ216" s="77">
        <f t="shared" si="321"/>
        <v>0</v>
      </c>
      <c r="BA216" s="77">
        <f t="shared" si="321"/>
        <v>0</v>
      </c>
      <c r="BB216" s="77">
        <f t="shared" si="321"/>
        <v>0</v>
      </c>
      <c r="BC216" s="77">
        <f t="shared" si="321"/>
        <v>0</v>
      </c>
      <c r="BD216" s="77">
        <f t="shared" si="321"/>
        <v>0</v>
      </c>
      <c r="BE216" s="251"/>
      <c r="BF216" s="163">
        <f>SUM(E216:H216)</f>
        <v>0</v>
      </c>
      <c r="BG216" s="77">
        <f>SUM(I216:L216)</f>
        <v>0</v>
      </c>
      <c r="BH216" s="77">
        <f>SUM(M216:Q216)</f>
        <v>0</v>
      </c>
      <c r="BI216" s="77">
        <f>SUM(R216:U216)</f>
        <v>0</v>
      </c>
      <c r="BJ216" s="77">
        <f>SUM(V216:Y216)</f>
        <v>0</v>
      </c>
      <c r="BK216" s="77">
        <f>SUM(Z216:AD216)</f>
        <v>0</v>
      </c>
      <c r="BL216" s="77">
        <f>SUM(AE216:AH216)</f>
        <v>0</v>
      </c>
      <c r="BM216" s="77">
        <f>SUM(AI216:AL216)</f>
        <v>0</v>
      </c>
      <c r="BN216" s="77">
        <f>SUM(AM216:AQ216)</f>
        <v>0</v>
      </c>
      <c r="BO216" s="77">
        <f>SUM(AR216:AU216)</f>
        <v>0</v>
      </c>
      <c r="BP216" s="77">
        <f>SUM(AV216:AY216)</f>
        <v>0</v>
      </c>
      <c r="BQ216" s="77">
        <f>SUM(AZ216:BD216)</f>
        <v>0</v>
      </c>
      <c r="BR216" s="157">
        <f>SUM(BF216:BQ216)</f>
        <v>0</v>
      </c>
      <c r="BS216" s="77">
        <f>SUM(BF216:BH216)</f>
        <v>0</v>
      </c>
      <c r="BT216" s="77">
        <f>SUM(BI216:BK216)</f>
        <v>0</v>
      </c>
      <c r="BU216" s="77">
        <f>SUM(BL216:BN216)</f>
        <v>0</v>
      </c>
      <c r="BV216" s="77">
        <f>SUM(BO216:BQ216)</f>
        <v>0</v>
      </c>
      <c r="BW216" s="77">
        <f>SUM(BF216:BK216)</f>
        <v>0</v>
      </c>
      <c r="BX216" s="77">
        <f>SUM(BL216:BQ216)</f>
        <v>0</v>
      </c>
      <c r="BY216" s="77">
        <f>IF(Info!$O$3="Q1",$BS216,IF(Info!$O$3="Q2",$BS216+$BT216,IF(Info!$O$3="Q3",$BS216+$BT216+$BU216,$BR216)))</f>
        <v>0</v>
      </c>
      <c r="BZ216" s="77">
        <f>IF(Info!$O$3="Q1",$BS216,IF(Info!$O$3="Q2",$BT216,IF(Info!$O$3="Q3",$BU216,$BV216)))</f>
        <v>0</v>
      </c>
      <c r="CA216" s="48"/>
    </row>
    <row r="217" spans="1:79" x14ac:dyDescent="0.3">
      <c r="A217" s="248"/>
      <c r="B217" s="48"/>
      <c r="C217" s="250"/>
      <c r="D217" s="48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</row>
    <row r="218" spans="1:79" x14ac:dyDescent="0.3">
      <c r="A218" s="248"/>
      <c r="B218" s="48"/>
      <c r="C218" s="250"/>
      <c r="D218" s="48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2"/>
      <c r="AX218" s="252"/>
      <c r="AY218" s="252"/>
      <c r="AZ218" s="252"/>
      <c r="BA218" s="252"/>
      <c r="BB218" s="252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spans="1:79" ht="15.6" customHeight="1" x14ac:dyDescent="0.3">
      <c r="A219" s="248"/>
      <c r="B219" s="253" t="s">
        <v>345</v>
      </c>
      <c r="C219" s="250"/>
      <c r="D219" s="48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2"/>
      <c r="AX219" s="252"/>
      <c r="AY219" s="252"/>
      <c r="AZ219" s="252"/>
      <c r="BA219" s="252"/>
      <c r="BB219" s="252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spans="1:79" ht="15.6" customHeight="1" x14ac:dyDescent="0.3">
      <c r="A220" s="248">
        <v>1</v>
      </c>
      <c r="B220" s="254" t="s">
        <v>346</v>
      </c>
      <c r="C220" s="250"/>
      <c r="D220" s="48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2"/>
      <c r="AX220" s="252"/>
      <c r="AY220" s="252"/>
      <c r="AZ220" s="252"/>
      <c r="BA220" s="252"/>
      <c r="BB220" s="252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spans="1:79" x14ac:dyDescent="0.3">
      <c r="A221" s="248"/>
      <c r="B221" s="78" t="s">
        <v>37</v>
      </c>
      <c r="C221" s="250"/>
      <c r="D221" s="161">
        <f>SUM(E221:BD221)</f>
        <v>0</v>
      </c>
      <c r="E221" s="77">
        <f t="shared" ref="E221:AJ221" si="322">IF(E$136=0,0,E82-E311)</f>
        <v>0</v>
      </c>
      <c r="F221" s="77">
        <f t="shared" si="322"/>
        <v>0</v>
      </c>
      <c r="G221" s="77">
        <f t="shared" si="322"/>
        <v>0</v>
      </c>
      <c r="H221" s="77">
        <f t="shared" si="322"/>
        <v>0</v>
      </c>
      <c r="I221" s="77">
        <f t="shared" si="322"/>
        <v>0</v>
      </c>
      <c r="J221" s="77">
        <f t="shared" si="322"/>
        <v>0</v>
      </c>
      <c r="K221" s="77">
        <f t="shared" si="322"/>
        <v>0</v>
      </c>
      <c r="L221" s="77">
        <f t="shared" si="322"/>
        <v>0</v>
      </c>
      <c r="M221" s="77">
        <f t="shared" si="322"/>
        <v>0</v>
      </c>
      <c r="N221" s="77">
        <f t="shared" si="322"/>
        <v>0</v>
      </c>
      <c r="O221" s="77">
        <f t="shared" si="322"/>
        <v>0</v>
      </c>
      <c r="P221" s="77">
        <f t="shared" si="322"/>
        <v>0</v>
      </c>
      <c r="Q221" s="77">
        <f t="shared" si="322"/>
        <v>0</v>
      </c>
      <c r="R221" s="77">
        <f t="shared" si="322"/>
        <v>0</v>
      </c>
      <c r="S221" s="77">
        <f t="shared" si="322"/>
        <v>0</v>
      </c>
      <c r="T221" s="77">
        <f t="shared" si="322"/>
        <v>0</v>
      </c>
      <c r="U221" s="77">
        <f t="shared" si="322"/>
        <v>0</v>
      </c>
      <c r="V221" s="77">
        <f t="shared" si="322"/>
        <v>0</v>
      </c>
      <c r="W221" s="77">
        <f t="shared" si="322"/>
        <v>0</v>
      </c>
      <c r="X221" s="77">
        <f t="shared" si="322"/>
        <v>0</v>
      </c>
      <c r="Y221" s="77">
        <f t="shared" si="322"/>
        <v>0</v>
      </c>
      <c r="Z221" s="77">
        <f t="shared" si="322"/>
        <v>0</v>
      </c>
      <c r="AA221" s="77">
        <f t="shared" si="322"/>
        <v>0</v>
      </c>
      <c r="AB221" s="77">
        <f t="shared" si="322"/>
        <v>0</v>
      </c>
      <c r="AC221" s="77">
        <f t="shared" si="322"/>
        <v>0</v>
      </c>
      <c r="AD221" s="77">
        <f t="shared" si="322"/>
        <v>0</v>
      </c>
      <c r="AE221" s="77">
        <f t="shared" si="322"/>
        <v>0</v>
      </c>
      <c r="AF221" s="77">
        <f t="shared" si="322"/>
        <v>0</v>
      </c>
      <c r="AG221" s="77">
        <f t="shared" si="322"/>
        <v>0</v>
      </c>
      <c r="AH221" s="77">
        <f t="shared" si="322"/>
        <v>0</v>
      </c>
      <c r="AI221" s="77">
        <f t="shared" si="322"/>
        <v>0</v>
      </c>
      <c r="AJ221" s="77">
        <f t="shared" si="322"/>
        <v>0</v>
      </c>
      <c r="AK221" s="77">
        <f t="shared" ref="AK221:BD221" si="323">IF(AK$136=0,0,AK82-AK311)</f>
        <v>0</v>
      </c>
      <c r="AL221" s="77">
        <f t="shared" si="323"/>
        <v>0</v>
      </c>
      <c r="AM221" s="77">
        <f t="shared" si="323"/>
        <v>0</v>
      </c>
      <c r="AN221" s="77">
        <f t="shared" si="323"/>
        <v>0</v>
      </c>
      <c r="AO221" s="77">
        <f t="shared" si="323"/>
        <v>0</v>
      </c>
      <c r="AP221" s="77">
        <f t="shared" si="323"/>
        <v>0</v>
      </c>
      <c r="AQ221" s="77">
        <f t="shared" si="323"/>
        <v>0</v>
      </c>
      <c r="AR221" s="77">
        <f t="shared" si="323"/>
        <v>0</v>
      </c>
      <c r="AS221" s="77">
        <f t="shared" si="323"/>
        <v>0</v>
      </c>
      <c r="AT221" s="77">
        <f t="shared" si="323"/>
        <v>0</v>
      </c>
      <c r="AU221" s="77">
        <f t="shared" si="323"/>
        <v>0</v>
      </c>
      <c r="AV221" s="77">
        <f t="shared" si="323"/>
        <v>0</v>
      </c>
      <c r="AW221" s="77">
        <f t="shared" si="323"/>
        <v>0</v>
      </c>
      <c r="AX221" s="77">
        <f t="shared" si="323"/>
        <v>0</v>
      </c>
      <c r="AY221" s="77">
        <f t="shared" si="323"/>
        <v>0</v>
      </c>
      <c r="AZ221" s="77">
        <f t="shared" si="323"/>
        <v>0</v>
      </c>
      <c r="BA221" s="77">
        <f t="shared" si="323"/>
        <v>0</v>
      </c>
      <c r="BB221" s="77">
        <f t="shared" si="323"/>
        <v>0</v>
      </c>
      <c r="BC221" s="77">
        <f t="shared" si="323"/>
        <v>0</v>
      </c>
      <c r="BD221" s="77">
        <f t="shared" si="323"/>
        <v>0</v>
      </c>
      <c r="BE221" s="251"/>
      <c r="BF221" s="163">
        <f>SUM(E221:H221)</f>
        <v>0</v>
      </c>
      <c r="BG221" s="77">
        <f>SUM(I221:L221)</f>
        <v>0</v>
      </c>
      <c r="BH221" s="77">
        <f>SUM(M221:Q221)</f>
        <v>0</v>
      </c>
      <c r="BI221" s="77">
        <f>SUM(R221:U221)</f>
        <v>0</v>
      </c>
      <c r="BJ221" s="77">
        <f>SUM(V221:Y221)</f>
        <v>0</v>
      </c>
      <c r="BK221" s="77">
        <f>SUM(Z221:AD221)</f>
        <v>0</v>
      </c>
      <c r="BL221" s="77">
        <f>SUM(AE221:AH221)</f>
        <v>0</v>
      </c>
      <c r="BM221" s="77">
        <f>SUM(AI221:AL221)</f>
        <v>0</v>
      </c>
      <c r="BN221" s="77">
        <f>SUM(AM221:AQ221)</f>
        <v>0</v>
      </c>
      <c r="BO221" s="77">
        <f>SUM(AR221:AU221)</f>
        <v>0</v>
      </c>
      <c r="BP221" s="77">
        <f>SUM(AV221:AY221)</f>
        <v>0</v>
      </c>
      <c r="BQ221" s="77">
        <f>SUM(AZ221:BD221)</f>
        <v>0</v>
      </c>
      <c r="BR221" s="157">
        <f>SUM(BF221:BQ221)</f>
        <v>0</v>
      </c>
      <c r="BS221" s="77">
        <f>SUM(BF221:BH221)</f>
        <v>0</v>
      </c>
      <c r="BT221" s="77">
        <f>SUM(BI221:BK221)</f>
        <v>0</v>
      </c>
      <c r="BU221" s="77">
        <f>SUM(BL221:BN221)</f>
        <v>0</v>
      </c>
      <c r="BV221" s="77">
        <f>SUM(BO221:BQ221)</f>
        <v>0</v>
      </c>
      <c r="BW221" s="77">
        <f>SUM(BF221:BK221)</f>
        <v>0</v>
      </c>
      <c r="BX221" s="77">
        <f>SUM(BL221:BQ221)</f>
        <v>0</v>
      </c>
      <c r="BY221" s="77">
        <f>IF(Info!$O$3="Q1",$BS221,IF(Info!$O$3="Q2",$BS221+$BT221,IF(Info!$O$3="Q3",$BS221+$BT221+$BU221,$BR221)))</f>
        <v>0</v>
      </c>
      <c r="BZ221" s="77">
        <f>IF(Info!$O$3="Q1",$BS221,IF(Info!$O$3="Q2",$BT221,IF(Info!$O$3="Q3",$BU221,$BV221)))</f>
        <v>0</v>
      </c>
      <c r="CA221" s="48"/>
    </row>
    <row r="222" spans="1:79" x14ac:dyDescent="0.3">
      <c r="A222" s="248"/>
      <c r="B222" s="78" t="s">
        <v>39</v>
      </c>
      <c r="C222" s="250"/>
      <c r="D222" s="161">
        <f>SUM(E222:BD222)</f>
        <v>0</v>
      </c>
      <c r="E222" s="77">
        <f t="shared" ref="E222:AJ222" si="324">IF(E$136=0,0,E83-E312)</f>
        <v>0</v>
      </c>
      <c r="F222" s="77">
        <f t="shared" si="324"/>
        <v>0</v>
      </c>
      <c r="G222" s="77">
        <f t="shared" si="324"/>
        <v>0</v>
      </c>
      <c r="H222" s="77">
        <f t="shared" si="324"/>
        <v>0</v>
      </c>
      <c r="I222" s="77">
        <f t="shared" si="324"/>
        <v>0</v>
      </c>
      <c r="J222" s="77">
        <f t="shared" si="324"/>
        <v>0</v>
      </c>
      <c r="K222" s="77">
        <f t="shared" si="324"/>
        <v>0</v>
      </c>
      <c r="L222" s="77">
        <f t="shared" si="324"/>
        <v>0</v>
      </c>
      <c r="M222" s="77">
        <f t="shared" si="324"/>
        <v>0</v>
      </c>
      <c r="N222" s="77">
        <f t="shared" si="324"/>
        <v>0</v>
      </c>
      <c r="O222" s="77">
        <f t="shared" si="324"/>
        <v>0</v>
      </c>
      <c r="P222" s="77">
        <f t="shared" si="324"/>
        <v>0</v>
      </c>
      <c r="Q222" s="77">
        <f t="shared" si="324"/>
        <v>0</v>
      </c>
      <c r="R222" s="77">
        <f t="shared" si="324"/>
        <v>0</v>
      </c>
      <c r="S222" s="77">
        <f t="shared" si="324"/>
        <v>0</v>
      </c>
      <c r="T222" s="77">
        <f t="shared" si="324"/>
        <v>0</v>
      </c>
      <c r="U222" s="77">
        <f t="shared" si="324"/>
        <v>0</v>
      </c>
      <c r="V222" s="77">
        <f t="shared" si="324"/>
        <v>0</v>
      </c>
      <c r="W222" s="77">
        <f t="shared" si="324"/>
        <v>0</v>
      </c>
      <c r="X222" s="77">
        <f t="shared" si="324"/>
        <v>0</v>
      </c>
      <c r="Y222" s="77">
        <f t="shared" si="324"/>
        <v>0</v>
      </c>
      <c r="Z222" s="77">
        <f t="shared" si="324"/>
        <v>0</v>
      </c>
      <c r="AA222" s="77">
        <f t="shared" si="324"/>
        <v>0</v>
      </c>
      <c r="AB222" s="77">
        <f t="shared" si="324"/>
        <v>0</v>
      </c>
      <c r="AC222" s="77">
        <f t="shared" si="324"/>
        <v>0</v>
      </c>
      <c r="AD222" s="77">
        <f t="shared" si="324"/>
        <v>0</v>
      </c>
      <c r="AE222" s="77">
        <f t="shared" si="324"/>
        <v>0</v>
      </c>
      <c r="AF222" s="77">
        <f t="shared" si="324"/>
        <v>0</v>
      </c>
      <c r="AG222" s="77">
        <f t="shared" si="324"/>
        <v>0</v>
      </c>
      <c r="AH222" s="77">
        <f t="shared" si="324"/>
        <v>0</v>
      </c>
      <c r="AI222" s="77">
        <f t="shared" si="324"/>
        <v>0</v>
      </c>
      <c r="AJ222" s="77">
        <f t="shared" si="324"/>
        <v>0</v>
      </c>
      <c r="AK222" s="77">
        <f t="shared" ref="AK222:BD222" si="325">IF(AK$136=0,0,AK83-AK312)</f>
        <v>0</v>
      </c>
      <c r="AL222" s="77">
        <f t="shared" si="325"/>
        <v>0</v>
      </c>
      <c r="AM222" s="77">
        <f t="shared" si="325"/>
        <v>0</v>
      </c>
      <c r="AN222" s="77">
        <f t="shared" si="325"/>
        <v>0</v>
      </c>
      <c r="AO222" s="77">
        <f t="shared" si="325"/>
        <v>0</v>
      </c>
      <c r="AP222" s="77">
        <f t="shared" si="325"/>
        <v>0</v>
      </c>
      <c r="AQ222" s="77">
        <f t="shared" si="325"/>
        <v>0</v>
      </c>
      <c r="AR222" s="77">
        <f t="shared" si="325"/>
        <v>0</v>
      </c>
      <c r="AS222" s="77">
        <f t="shared" si="325"/>
        <v>0</v>
      </c>
      <c r="AT222" s="77">
        <f t="shared" si="325"/>
        <v>0</v>
      </c>
      <c r="AU222" s="77">
        <f t="shared" si="325"/>
        <v>0</v>
      </c>
      <c r="AV222" s="77">
        <f t="shared" si="325"/>
        <v>0</v>
      </c>
      <c r="AW222" s="77">
        <f t="shared" si="325"/>
        <v>0</v>
      </c>
      <c r="AX222" s="77">
        <f t="shared" si="325"/>
        <v>0</v>
      </c>
      <c r="AY222" s="77">
        <f t="shared" si="325"/>
        <v>0</v>
      </c>
      <c r="AZ222" s="77">
        <f t="shared" si="325"/>
        <v>0</v>
      </c>
      <c r="BA222" s="77">
        <f t="shared" si="325"/>
        <v>0</v>
      </c>
      <c r="BB222" s="77">
        <f t="shared" si="325"/>
        <v>0</v>
      </c>
      <c r="BC222" s="77">
        <f t="shared" si="325"/>
        <v>0</v>
      </c>
      <c r="BD222" s="77">
        <f t="shared" si="325"/>
        <v>0</v>
      </c>
      <c r="BE222" s="251"/>
      <c r="BF222" s="163">
        <f>SUM(E222:H222)</f>
        <v>0</v>
      </c>
      <c r="BG222" s="77">
        <f>SUM(I222:L222)</f>
        <v>0</v>
      </c>
      <c r="BH222" s="77">
        <f>SUM(M222:Q222)</f>
        <v>0</v>
      </c>
      <c r="BI222" s="77">
        <f>SUM(R222:U222)</f>
        <v>0</v>
      </c>
      <c r="BJ222" s="77">
        <f>SUM(V222:Y222)</f>
        <v>0</v>
      </c>
      <c r="BK222" s="77">
        <f>SUM(Z222:AD222)</f>
        <v>0</v>
      </c>
      <c r="BL222" s="77">
        <f>SUM(AE222:AH222)</f>
        <v>0</v>
      </c>
      <c r="BM222" s="77">
        <f>SUM(AI222:AL222)</f>
        <v>0</v>
      </c>
      <c r="BN222" s="77">
        <f>SUM(AM222:AQ222)</f>
        <v>0</v>
      </c>
      <c r="BO222" s="77">
        <f>SUM(AR222:AU222)</f>
        <v>0</v>
      </c>
      <c r="BP222" s="77">
        <f>SUM(AV222:AY222)</f>
        <v>0</v>
      </c>
      <c r="BQ222" s="77">
        <f>SUM(AZ222:BD222)</f>
        <v>0</v>
      </c>
      <c r="BR222" s="157">
        <f>SUM(BF222:BQ222)</f>
        <v>0</v>
      </c>
      <c r="BS222" s="77">
        <f>SUM(BF222:BH222)</f>
        <v>0</v>
      </c>
      <c r="BT222" s="77">
        <f>SUM(BI222:BK222)</f>
        <v>0</v>
      </c>
      <c r="BU222" s="77">
        <f>SUM(BL222:BN222)</f>
        <v>0</v>
      </c>
      <c r="BV222" s="77">
        <f>SUM(BO222:BQ222)</f>
        <v>0</v>
      </c>
      <c r="BW222" s="77">
        <f>SUM(BF222:BK222)</f>
        <v>0</v>
      </c>
      <c r="BX222" s="77">
        <f>SUM(BL222:BQ222)</f>
        <v>0</v>
      </c>
      <c r="BY222" s="77">
        <f>IF(Info!$O$3="Q1",$BS222,IF(Info!$O$3="Q2",$BS222+$BT222,IF(Info!$O$3="Q3",$BS222+$BT222+$BU222,$BR222)))</f>
        <v>0</v>
      </c>
      <c r="BZ222" s="77">
        <f>IF(Info!$O$3="Q1",$BS222,IF(Info!$O$3="Q2",$BT222,IF(Info!$O$3="Q3",$BU222,$BV222)))</f>
        <v>0</v>
      </c>
      <c r="CA222" s="48"/>
    </row>
    <row r="223" spans="1:79" x14ac:dyDescent="0.3">
      <c r="A223" s="248"/>
      <c r="B223" s="78" t="s">
        <v>41</v>
      </c>
      <c r="C223" s="250"/>
      <c r="D223" s="161">
        <f>SUM(E223:BD223)</f>
        <v>0</v>
      </c>
      <c r="E223" s="77">
        <f t="shared" ref="E223:AJ223" si="326">IF(E$136=0,0,E84-E313)</f>
        <v>0</v>
      </c>
      <c r="F223" s="77">
        <f t="shared" si="326"/>
        <v>0</v>
      </c>
      <c r="G223" s="77">
        <f t="shared" si="326"/>
        <v>0</v>
      </c>
      <c r="H223" s="77">
        <f t="shared" si="326"/>
        <v>0</v>
      </c>
      <c r="I223" s="77">
        <f t="shared" si="326"/>
        <v>0</v>
      </c>
      <c r="J223" s="77">
        <f t="shared" si="326"/>
        <v>0</v>
      </c>
      <c r="K223" s="77">
        <f t="shared" si="326"/>
        <v>0</v>
      </c>
      <c r="L223" s="77">
        <f t="shared" si="326"/>
        <v>0</v>
      </c>
      <c r="M223" s="77">
        <f t="shared" si="326"/>
        <v>0</v>
      </c>
      <c r="N223" s="77">
        <f t="shared" si="326"/>
        <v>0</v>
      </c>
      <c r="O223" s="77">
        <f t="shared" si="326"/>
        <v>0</v>
      </c>
      <c r="P223" s="77">
        <f t="shared" si="326"/>
        <v>0</v>
      </c>
      <c r="Q223" s="77">
        <f t="shared" si="326"/>
        <v>0</v>
      </c>
      <c r="R223" s="77">
        <f t="shared" si="326"/>
        <v>0</v>
      </c>
      <c r="S223" s="77">
        <f t="shared" si="326"/>
        <v>0</v>
      </c>
      <c r="T223" s="77">
        <f t="shared" si="326"/>
        <v>0</v>
      </c>
      <c r="U223" s="77">
        <f t="shared" si="326"/>
        <v>0</v>
      </c>
      <c r="V223" s="77">
        <f t="shared" si="326"/>
        <v>0</v>
      </c>
      <c r="W223" s="77">
        <f t="shared" si="326"/>
        <v>0</v>
      </c>
      <c r="X223" s="77">
        <f t="shared" si="326"/>
        <v>0</v>
      </c>
      <c r="Y223" s="77">
        <f t="shared" si="326"/>
        <v>0</v>
      </c>
      <c r="Z223" s="77">
        <f t="shared" si="326"/>
        <v>0</v>
      </c>
      <c r="AA223" s="77">
        <f t="shared" si="326"/>
        <v>0</v>
      </c>
      <c r="AB223" s="77">
        <f t="shared" si="326"/>
        <v>0</v>
      </c>
      <c r="AC223" s="77">
        <f t="shared" si="326"/>
        <v>0</v>
      </c>
      <c r="AD223" s="77">
        <f t="shared" si="326"/>
        <v>0</v>
      </c>
      <c r="AE223" s="77">
        <f t="shared" si="326"/>
        <v>0</v>
      </c>
      <c r="AF223" s="77">
        <f t="shared" si="326"/>
        <v>0</v>
      </c>
      <c r="AG223" s="77">
        <f t="shared" si="326"/>
        <v>0</v>
      </c>
      <c r="AH223" s="77">
        <f t="shared" si="326"/>
        <v>0</v>
      </c>
      <c r="AI223" s="77">
        <f t="shared" si="326"/>
        <v>0</v>
      </c>
      <c r="AJ223" s="77">
        <f t="shared" si="326"/>
        <v>0</v>
      </c>
      <c r="AK223" s="77">
        <f t="shared" ref="AK223:BD223" si="327">IF(AK$136=0,0,AK84-AK313)</f>
        <v>0</v>
      </c>
      <c r="AL223" s="77">
        <f t="shared" si="327"/>
        <v>0</v>
      </c>
      <c r="AM223" s="77">
        <f t="shared" si="327"/>
        <v>0</v>
      </c>
      <c r="AN223" s="77">
        <f t="shared" si="327"/>
        <v>0</v>
      </c>
      <c r="AO223" s="77">
        <f t="shared" si="327"/>
        <v>0</v>
      </c>
      <c r="AP223" s="77">
        <f t="shared" si="327"/>
        <v>0</v>
      </c>
      <c r="AQ223" s="77">
        <f t="shared" si="327"/>
        <v>0</v>
      </c>
      <c r="AR223" s="77">
        <f t="shared" si="327"/>
        <v>0</v>
      </c>
      <c r="AS223" s="77">
        <f t="shared" si="327"/>
        <v>0</v>
      </c>
      <c r="AT223" s="77">
        <f t="shared" si="327"/>
        <v>0</v>
      </c>
      <c r="AU223" s="77">
        <f t="shared" si="327"/>
        <v>0</v>
      </c>
      <c r="AV223" s="77">
        <f t="shared" si="327"/>
        <v>0</v>
      </c>
      <c r="AW223" s="77">
        <f t="shared" si="327"/>
        <v>0</v>
      </c>
      <c r="AX223" s="77">
        <f t="shared" si="327"/>
        <v>0</v>
      </c>
      <c r="AY223" s="77">
        <f t="shared" si="327"/>
        <v>0</v>
      </c>
      <c r="AZ223" s="77">
        <f t="shared" si="327"/>
        <v>0</v>
      </c>
      <c r="BA223" s="77">
        <f t="shared" si="327"/>
        <v>0</v>
      </c>
      <c r="BB223" s="77">
        <f t="shared" si="327"/>
        <v>0</v>
      </c>
      <c r="BC223" s="77">
        <f t="shared" si="327"/>
        <v>0</v>
      </c>
      <c r="BD223" s="77">
        <f t="shared" si="327"/>
        <v>0</v>
      </c>
      <c r="BE223" s="251"/>
      <c r="BF223" s="163">
        <f>SUM(E223:H223)</f>
        <v>0</v>
      </c>
      <c r="BG223" s="77">
        <f>SUM(I223:L223)</f>
        <v>0</v>
      </c>
      <c r="BH223" s="77">
        <f>SUM(M223:Q223)</f>
        <v>0</v>
      </c>
      <c r="BI223" s="77">
        <f>SUM(R223:U223)</f>
        <v>0</v>
      </c>
      <c r="BJ223" s="77">
        <f>SUM(V223:Y223)</f>
        <v>0</v>
      </c>
      <c r="BK223" s="77">
        <f>SUM(Z223:AD223)</f>
        <v>0</v>
      </c>
      <c r="BL223" s="77">
        <f>SUM(AE223:AH223)</f>
        <v>0</v>
      </c>
      <c r="BM223" s="77">
        <f>SUM(AI223:AL223)</f>
        <v>0</v>
      </c>
      <c r="BN223" s="77">
        <f>SUM(AM223:AQ223)</f>
        <v>0</v>
      </c>
      <c r="BO223" s="77">
        <f>SUM(AR223:AU223)</f>
        <v>0</v>
      </c>
      <c r="BP223" s="77">
        <f>SUM(AV223:AY223)</f>
        <v>0</v>
      </c>
      <c r="BQ223" s="77">
        <f>SUM(AZ223:BD223)</f>
        <v>0</v>
      </c>
      <c r="BR223" s="157">
        <f>SUM(BF223:BQ223)</f>
        <v>0</v>
      </c>
      <c r="BS223" s="77">
        <f>SUM(BF223:BH223)</f>
        <v>0</v>
      </c>
      <c r="BT223" s="77">
        <f>SUM(BI223:BK223)</f>
        <v>0</v>
      </c>
      <c r="BU223" s="77">
        <f>SUM(BL223:BN223)</f>
        <v>0</v>
      </c>
      <c r="BV223" s="77">
        <f>SUM(BO223:BQ223)</f>
        <v>0</v>
      </c>
      <c r="BW223" s="77">
        <f>SUM(BF223:BK223)</f>
        <v>0</v>
      </c>
      <c r="BX223" s="77">
        <f>SUM(BL223:BQ223)</f>
        <v>0</v>
      </c>
      <c r="BY223" s="77">
        <f>IF(Info!$O$3="Q1",$BS223,IF(Info!$O$3="Q2",$BS223+$BT223,IF(Info!$O$3="Q3",$BS223+$BT223+$BU223,$BR223)))</f>
        <v>0</v>
      </c>
      <c r="BZ223" s="77">
        <f>IF(Info!$O$3="Q1",$BS223,IF(Info!$O$3="Q2",$BT223,IF(Info!$O$3="Q3",$BU223,$BV223)))</f>
        <v>0</v>
      </c>
      <c r="CA223" s="48"/>
    </row>
    <row r="224" spans="1:79" x14ac:dyDescent="0.3">
      <c r="A224" s="248"/>
      <c r="B224" s="78" t="s">
        <v>43</v>
      </c>
      <c r="C224" s="250"/>
      <c r="D224" s="161">
        <f>SUM(E224:BD224)</f>
        <v>0</v>
      </c>
      <c r="E224" s="77">
        <f t="shared" ref="E224:AJ224" si="328">IF(E$136=0,0,E85-E314)</f>
        <v>0</v>
      </c>
      <c r="F224" s="77">
        <f t="shared" si="328"/>
        <v>0</v>
      </c>
      <c r="G224" s="77">
        <f t="shared" si="328"/>
        <v>0</v>
      </c>
      <c r="H224" s="77">
        <f t="shared" si="328"/>
        <v>0</v>
      </c>
      <c r="I224" s="77">
        <f t="shared" si="328"/>
        <v>0</v>
      </c>
      <c r="J224" s="77">
        <f t="shared" si="328"/>
        <v>0</v>
      </c>
      <c r="K224" s="77">
        <f t="shared" si="328"/>
        <v>0</v>
      </c>
      <c r="L224" s="77">
        <f t="shared" si="328"/>
        <v>0</v>
      </c>
      <c r="M224" s="77">
        <f t="shared" si="328"/>
        <v>0</v>
      </c>
      <c r="N224" s="77">
        <f t="shared" si="328"/>
        <v>0</v>
      </c>
      <c r="O224" s="77">
        <f t="shared" si="328"/>
        <v>0</v>
      </c>
      <c r="P224" s="77">
        <f t="shared" si="328"/>
        <v>0</v>
      </c>
      <c r="Q224" s="77">
        <f t="shared" si="328"/>
        <v>0</v>
      </c>
      <c r="R224" s="77">
        <f t="shared" si="328"/>
        <v>0</v>
      </c>
      <c r="S224" s="77">
        <f t="shared" si="328"/>
        <v>0</v>
      </c>
      <c r="T224" s="77">
        <f t="shared" si="328"/>
        <v>0</v>
      </c>
      <c r="U224" s="77">
        <f t="shared" si="328"/>
        <v>0</v>
      </c>
      <c r="V224" s="77">
        <f t="shared" si="328"/>
        <v>0</v>
      </c>
      <c r="W224" s="77">
        <f t="shared" si="328"/>
        <v>0</v>
      </c>
      <c r="X224" s="77">
        <f t="shared" si="328"/>
        <v>0</v>
      </c>
      <c r="Y224" s="77">
        <f t="shared" si="328"/>
        <v>0</v>
      </c>
      <c r="Z224" s="77">
        <f t="shared" si="328"/>
        <v>0</v>
      </c>
      <c r="AA224" s="77">
        <f t="shared" si="328"/>
        <v>0</v>
      </c>
      <c r="AB224" s="77">
        <f t="shared" si="328"/>
        <v>0</v>
      </c>
      <c r="AC224" s="77">
        <f t="shared" si="328"/>
        <v>0</v>
      </c>
      <c r="AD224" s="77">
        <f t="shared" si="328"/>
        <v>0</v>
      </c>
      <c r="AE224" s="77">
        <f t="shared" si="328"/>
        <v>0</v>
      </c>
      <c r="AF224" s="77">
        <f t="shared" si="328"/>
        <v>0</v>
      </c>
      <c r="AG224" s="77">
        <f t="shared" si="328"/>
        <v>0</v>
      </c>
      <c r="AH224" s="77">
        <f t="shared" si="328"/>
        <v>0</v>
      </c>
      <c r="AI224" s="77">
        <f t="shared" si="328"/>
        <v>0</v>
      </c>
      <c r="AJ224" s="77">
        <f t="shared" si="328"/>
        <v>0</v>
      </c>
      <c r="AK224" s="77">
        <f t="shared" ref="AK224:BD224" si="329">IF(AK$136=0,0,AK85-AK314)</f>
        <v>0</v>
      </c>
      <c r="AL224" s="77">
        <f t="shared" si="329"/>
        <v>0</v>
      </c>
      <c r="AM224" s="77">
        <f t="shared" si="329"/>
        <v>0</v>
      </c>
      <c r="AN224" s="77">
        <f t="shared" si="329"/>
        <v>0</v>
      </c>
      <c r="AO224" s="77">
        <f t="shared" si="329"/>
        <v>0</v>
      </c>
      <c r="AP224" s="77">
        <f t="shared" si="329"/>
        <v>0</v>
      </c>
      <c r="AQ224" s="77">
        <f t="shared" si="329"/>
        <v>0</v>
      </c>
      <c r="AR224" s="77">
        <f t="shared" si="329"/>
        <v>0</v>
      </c>
      <c r="AS224" s="77">
        <f t="shared" si="329"/>
        <v>0</v>
      </c>
      <c r="AT224" s="77">
        <f t="shared" si="329"/>
        <v>0</v>
      </c>
      <c r="AU224" s="77">
        <f t="shared" si="329"/>
        <v>0</v>
      </c>
      <c r="AV224" s="77">
        <f t="shared" si="329"/>
        <v>0</v>
      </c>
      <c r="AW224" s="77">
        <f t="shared" si="329"/>
        <v>0</v>
      </c>
      <c r="AX224" s="77">
        <f t="shared" si="329"/>
        <v>0</v>
      </c>
      <c r="AY224" s="77">
        <f t="shared" si="329"/>
        <v>0</v>
      </c>
      <c r="AZ224" s="77">
        <f t="shared" si="329"/>
        <v>0</v>
      </c>
      <c r="BA224" s="77">
        <f t="shared" si="329"/>
        <v>0</v>
      </c>
      <c r="BB224" s="77">
        <f t="shared" si="329"/>
        <v>0</v>
      </c>
      <c r="BC224" s="77">
        <f t="shared" si="329"/>
        <v>0</v>
      </c>
      <c r="BD224" s="77">
        <f t="shared" si="329"/>
        <v>0</v>
      </c>
      <c r="BE224" s="251"/>
      <c r="BF224" s="163">
        <f>SUM(E224:H224)</f>
        <v>0</v>
      </c>
      <c r="BG224" s="77">
        <f>SUM(I224:L224)</f>
        <v>0</v>
      </c>
      <c r="BH224" s="77">
        <f>SUM(M224:Q224)</f>
        <v>0</v>
      </c>
      <c r="BI224" s="77">
        <f>SUM(R224:U224)</f>
        <v>0</v>
      </c>
      <c r="BJ224" s="77">
        <f>SUM(V224:Y224)</f>
        <v>0</v>
      </c>
      <c r="BK224" s="77">
        <f>SUM(Z224:AD224)</f>
        <v>0</v>
      </c>
      <c r="BL224" s="77">
        <f>SUM(AE224:AH224)</f>
        <v>0</v>
      </c>
      <c r="BM224" s="77">
        <f>SUM(AI224:AL224)</f>
        <v>0</v>
      </c>
      <c r="BN224" s="77">
        <f>SUM(AM224:AQ224)</f>
        <v>0</v>
      </c>
      <c r="BO224" s="77">
        <f>SUM(AR224:AU224)</f>
        <v>0</v>
      </c>
      <c r="BP224" s="77">
        <f>SUM(AV224:AY224)</f>
        <v>0</v>
      </c>
      <c r="BQ224" s="77">
        <f>SUM(AZ224:BD224)</f>
        <v>0</v>
      </c>
      <c r="BR224" s="157">
        <f>SUM(BF224:BQ224)</f>
        <v>0</v>
      </c>
      <c r="BS224" s="77">
        <f>SUM(BF224:BH224)</f>
        <v>0</v>
      </c>
      <c r="BT224" s="77">
        <f>SUM(BI224:BK224)</f>
        <v>0</v>
      </c>
      <c r="BU224" s="77">
        <f>SUM(BL224:BN224)</f>
        <v>0</v>
      </c>
      <c r="BV224" s="77">
        <f>SUM(BO224:BQ224)</f>
        <v>0</v>
      </c>
      <c r="BW224" s="77">
        <f>SUM(BF224:BK224)</f>
        <v>0</v>
      </c>
      <c r="BX224" s="77">
        <f>SUM(BL224:BQ224)</f>
        <v>0</v>
      </c>
      <c r="BY224" s="77">
        <f>IF(Info!$O$3="Q1",$BS224,IF(Info!$O$3="Q2",$BS224+$BT224,IF(Info!$O$3="Q3",$BS224+$BT224+$BU224,$BR224)))</f>
        <v>0</v>
      </c>
      <c r="BZ224" s="77">
        <f>IF(Info!$O$3="Q1",$BS224,IF(Info!$O$3="Q2",$BT224,IF(Info!$O$3="Q3",$BU224,$BV224)))</f>
        <v>0</v>
      </c>
      <c r="CA224" s="48"/>
    </row>
    <row r="225" spans="1:79" x14ac:dyDescent="0.3">
      <c r="A225" s="248"/>
      <c r="B225" s="78" t="s">
        <v>348</v>
      </c>
      <c r="C225" s="250"/>
      <c r="D225" s="255">
        <f>SUM(E225:BD225)</f>
        <v>0</v>
      </c>
      <c r="E225" s="255">
        <f t="shared" ref="E225:AJ225" si="330">IF(E$136=0,0,E86-E315)</f>
        <v>0</v>
      </c>
      <c r="F225" s="255">
        <f t="shared" si="330"/>
        <v>0</v>
      </c>
      <c r="G225" s="255">
        <f t="shared" si="330"/>
        <v>0</v>
      </c>
      <c r="H225" s="255">
        <f t="shared" si="330"/>
        <v>0</v>
      </c>
      <c r="I225" s="255">
        <f t="shared" si="330"/>
        <v>0</v>
      </c>
      <c r="J225" s="255">
        <f t="shared" si="330"/>
        <v>0</v>
      </c>
      <c r="K225" s="255">
        <f t="shared" si="330"/>
        <v>0</v>
      </c>
      <c r="L225" s="255">
        <f t="shared" si="330"/>
        <v>0</v>
      </c>
      <c r="M225" s="255">
        <f t="shared" si="330"/>
        <v>0</v>
      </c>
      <c r="N225" s="255">
        <f t="shared" si="330"/>
        <v>0</v>
      </c>
      <c r="O225" s="255">
        <f t="shared" si="330"/>
        <v>0</v>
      </c>
      <c r="P225" s="255">
        <f t="shared" si="330"/>
        <v>0</v>
      </c>
      <c r="Q225" s="255">
        <f t="shared" si="330"/>
        <v>0</v>
      </c>
      <c r="R225" s="255">
        <f t="shared" si="330"/>
        <v>0</v>
      </c>
      <c r="S225" s="255">
        <f t="shared" si="330"/>
        <v>0</v>
      </c>
      <c r="T225" s="255">
        <f t="shared" si="330"/>
        <v>0</v>
      </c>
      <c r="U225" s="255">
        <f t="shared" si="330"/>
        <v>0</v>
      </c>
      <c r="V225" s="255">
        <f t="shared" si="330"/>
        <v>0</v>
      </c>
      <c r="W225" s="255">
        <f t="shared" si="330"/>
        <v>0</v>
      </c>
      <c r="X225" s="255">
        <f t="shared" si="330"/>
        <v>0</v>
      </c>
      <c r="Y225" s="255">
        <f t="shared" si="330"/>
        <v>0</v>
      </c>
      <c r="Z225" s="255">
        <f t="shared" si="330"/>
        <v>0</v>
      </c>
      <c r="AA225" s="255">
        <f t="shared" si="330"/>
        <v>0</v>
      </c>
      <c r="AB225" s="255">
        <f t="shared" si="330"/>
        <v>0</v>
      </c>
      <c r="AC225" s="255">
        <f t="shared" si="330"/>
        <v>0</v>
      </c>
      <c r="AD225" s="255">
        <f t="shared" si="330"/>
        <v>0</v>
      </c>
      <c r="AE225" s="255">
        <f t="shared" si="330"/>
        <v>0</v>
      </c>
      <c r="AF225" s="255">
        <f t="shared" si="330"/>
        <v>0</v>
      </c>
      <c r="AG225" s="255">
        <f t="shared" si="330"/>
        <v>0</v>
      </c>
      <c r="AH225" s="255">
        <f t="shared" si="330"/>
        <v>0</v>
      </c>
      <c r="AI225" s="255">
        <f t="shared" si="330"/>
        <v>0</v>
      </c>
      <c r="AJ225" s="255">
        <f t="shared" si="330"/>
        <v>0</v>
      </c>
      <c r="AK225" s="255">
        <f t="shared" ref="AK225:BD225" si="331">IF(AK$136=0,0,AK86-AK315)</f>
        <v>0</v>
      </c>
      <c r="AL225" s="255">
        <f t="shared" si="331"/>
        <v>0</v>
      </c>
      <c r="AM225" s="255">
        <f t="shared" si="331"/>
        <v>0</v>
      </c>
      <c r="AN225" s="255">
        <f t="shared" si="331"/>
        <v>0</v>
      </c>
      <c r="AO225" s="255">
        <f t="shared" si="331"/>
        <v>0</v>
      </c>
      <c r="AP225" s="255">
        <f t="shared" si="331"/>
        <v>0</v>
      </c>
      <c r="AQ225" s="255">
        <f t="shared" si="331"/>
        <v>0</v>
      </c>
      <c r="AR225" s="255">
        <f t="shared" si="331"/>
        <v>0</v>
      </c>
      <c r="AS225" s="255">
        <f t="shared" si="331"/>
        <v>0</v>
      </c>
      <c r="AT225" s="255">
        <f t="shared" si="331"/>
        <v>0</v>
      </c>
      <c r="AU225" s="255">
        <f t="shared" si="331"/>
        <v>0</v>
      </c>
      <c r="AV225" s="255">
        <f t="shared" si="331"/>
        <v>0</v>
      </c>
      <c r="AW225" s="255">
        <f t="shared" si="331"/>
        <v>0</v>
      </c>
      <c r="AX225" s="255">
        <f t="shared" si="331"/>
        <v>0</v>
      </c>
      <c r="AY225" s="255">
        <f t="shared" si="331"/>
        <v>0</v>
      </c>
      <c r="AZ225" s="255">
        <f t="shared" si="331"/>
        <v>0</v>
      </c>
      <c r="BA225" s="255">
        <f t="shared" si="331"/>
        <v>0</v>
      </c>
      <c r="BB225" s="255">
        <f t="shared" si="331"/>
        <v>0</v>
      </c>
      <c r="BC225" s="255">
        <f t="shared" si="331"/>
        <v>0</v>
      </c>
      <c r="BD225" s="255">
        <f t="shared" si="331"/>
        <v>0</v>
      </c>
      <c r="BE225" s="251"/>
      <c r="BF225" s="162">
        <f>SUM(E225:H225)</f>
        <v>0</v>
      </c>
      <c r="BG225" s="157">
        <f>SUM(I225:L225)</f>
        <v>0</v>
      </c>
      <c r="BH225" s="157">
        <f>SUM(M225:Q225)</f>
        <v>0</v>
      </c>
      <c r="BI225" s="157">
        <f>SUM(R225:U225)</f>
        <v>0</v>
      </c>
      <c r="BJ225" s="157">
        <f>SUM(V225:Y225)</f>
        <v>0</v>
      </c>
      <c r="BK225" s="157">
        <f>SUM(Z225:AD225)</f>
        <v>0</v>
      </c>
      <c r="BL225" s="157">
        <f>SUM(AE225:AH225)</f>
        <v>0</v>
      </c>
      <c r="BM225" s="157">
        <f>SUM(AI225:AL225)</f>
        <v>0</v>
      </c>
      <c r="BN225" s="157">
        <f>SUM(AM225:AQ225)</f>
        <v>0</v>
      </c>
      <c r="BO225" s="157">
        <f>SUM(AR225:AU225)</f>
        <v>0</v>
      </c>
      <c r="BP225" s="157">
        <f>SUM(AV225:AY225)</f>
        <v>0</v>
      </c>
      <c r="BQ225" s="157">
        <f>SUM(AZ225:BD225)</f>
        <v>0</v>
      </c>
      <c r="BR225" s="157">
        <f>SUM(BF225:BQ225)</f>
        <v>0</v>
      </c>
      <c r="BS225" s="157">
        <f>SUM(BF225:BH225)</f>
        <v>0</v>
      </c>
      <c r="BT225" s="157">
        <f>SUM(BI225:BK225)</f>
        <v>0</v>
      </c>
      <c r="BU225" s="157">
        <f>SUM(BL225:BN225)</f>
        <v>0</v>
      </c>
      <c r="BV225" s="157">
        <f>SUM(BO225:BQ225)</f>
        <v>0</v>
      </c>
      <c r="BW225" s="157">
        <f>SUM(BF225:BK225)</f>
        <v>0</v>
      </c>
      <c r="BX225" s="157">
        <f>SUM(BL225:BQ225)</f>
        <v>0</v>
      </c>
      <c r="BY225" s="157">
        <f>IF(Info!$O$3="Q1",$BS225,IF(Info!$O$3="Q2",$BS225+$BT225,IF(Info!$O$3="Q3",$BS225+$BT225+$BU225,$BR225)))</f>
        <v>0</v>
      </c>
      <c r="BZ225" s="157">
        <f>IF(Info!$O$3="Q1",$BS225,IF(Info!$O$3="Q2",$BT225,IF(Info!$O$3="Q3",$BU225,$BV225)))</f>
        <v>0</v>
      </c>
      <c r="CA225" s="48"/>
    </row>
    <row r="226" spans="1:79" ht="15.6" customHeight="1" x14ac:dyDescent="0.3">
      <c r="A226" s="248">
        <v>2</v>
      </c>
      <c r="B226" s="256" t="s">
        <v>349</v>
      </c>
      <c r="C226" s="250"/>
      <c r="D226" s="257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</row>
    <row r="227" spans="1:79" x14ac:dyDescent="0.3">
      <c r="A227" s="248"/>
      <c r="B227" s="78" t="s">
        <v>350</v>
      </c>
      <c r="C227" s="250"/>
      <c r="D227" s="161">
        <f t="shared" ref="D227:D233" si="332">SUM(E227:BD227)</f>
        <v>0</v>
      </c>
      <c r="E227" s="77">
        <f t="shared" ref="E227:AJ227" si="333">IF(E$136=0,0,E88-E317)</f>
        <v>0</v>
      </c>
      <c r="F227" s="77">
        <f t="shared" si="333"/>
        <v>0</v>
      </c>
      <c r="G227" s="77">
        <f t="shared" si="333"/>
        <v>0</v>
      </c>
      <c r="H227" s="77">
        <f t="shared" si="333"/>
        <v>0</v>
      </c>
      <c r="I227" s="77">
        <f t="shared" si="333"/>
        <v>0</v>
      </c>
      <c r="J227" s="77">
        <f t="shared" si="333"/>
        <v>0</v>
      </c>
      <c r="K227" s="77">
        <f t="shared" si="333"/>
        <v>0</v>
      </c>
      <c r="L227" s="77">
        <f t="shared" si="333"/>
        <v>0</v>
      </c>
      <c r="M227" s="77">
        <f t="shared" si="333"/>
        <v>0</v>
      </c>
      <c r="N227" s="77">
        <f t="shared" si="333"/>
        <v>0</v>
      </c>
      <c r="O227" s="77">
        <f t="shared" si="333"/>
        <v>0</v>
      </c>
      <c r="P227" s="77">
        <f t="shared" si="333"/>
        <v>0</v>
      </c>
      <c r="Q227" s="77">
        <f t="shared" si="333"/>
        <v>0</v>
      </c>
      <c r="R227" s="77">
        <f t="shared" si="333"/>
        <v>0</v>
      </c>
      <c r="S227" s="77">
        <f t="shared" si="333"/>
        <v>0</v>
      </c>
      <c r="T227" s="77">
        <f t="shared" si="333"/>
        <v>0</v>
      </c>
      <c r="U227" s="77">
        <f t="shared" si="333"/>
        <v>0</v>
      </c>
      <c r="V227" s="77">
        <f t="shared" si="333"/>
        <v>0</v>
      </c>
      <c r="W227" s="77">
        <f t="shared" si="333"/>
        <v>0</v>
      </c>
      <c r="X227" s="77">
        <f t="shared" si="333"/>
        <v>0</v>
      </c>
      <c r="Y227" s="77">
        <f t="shared" si="333"/>
        <v>0</v>
      </c>
      <c r="Z227" s="77">
        <f t="shared" si="333"/>
        <v>0</v>
      </c>
      <c r="AA227" s="77">
        <f t="shared" si="333"/>
        <v>0</v>
      </c>
      <c r="AB227" s="77">
        <f t="shared" si="333"/>
        <v>0</v>
      </c>
      <c r="AC227" s="77">
        <f t="shared" si="333"/>
        <v>0</v>
      </c>
      <c r="AD227" s="77">
        <f t="shared" si="333"/>
        <v>0</v>
      </c>
      <c r="AE227" s="77">
        <f t="shared" si="333"/>
        <v>0</v>
      </c>
      <c r="AF227" s="77">
        <f t="shared" si="333"/>
        <v>0</v>
      </c>
      <c r="AG227" s="77">
        <f t="shared" si="333"/>
        <v>0</v>
      </c>
      <c r="AH227" s="77">
        <f t="shared" si="333"/>
        <v>0</v>
      </c>
      <c r="AI227" s="77">
        <f t="shared" si="333"/>
        <v>0</v>
      </c>
      <c r="AJ227" s="77">
        <f t="shared" si="333"/>
        <v>0</v>
      </c>
      <c r="AK227" s="77">
        <f t="shared" ref="AK227:BD227" si="334">IF(AK$136=0,0,AK88-AK317)</f>
        <v>0</v>
      </c>
      <c r="AL227" s="77">
        <f t="shared" si="334"/>
        <v>0</v>
      </c>
      <c r="AM227" s="77">
        <f t="shared" si="334"/>
        <v>0</v>
      </c>
      <c r="AN227" s="77">
        <f t="shared" si="334"/>
        <v>0</v>
      </c>
      <c r="AO227" s="77">
        <f t="shared" si="334"/>
        <v>0</v>
      </c>
      <c r="AP227" s="77">
        <f t="shared" si="334"/>
        <v>0</v>
      </c>
      <c r="AQ227" s="77">
        <f t="shared" si="334"/>
        <v>0</v>
      </c>
      <c r="AR227" s="77">
        <f t="shared" si="334"/>
        <v>0</v>
      </c>
      <c r="AS227" s="77">
        <f t="shared" si="334"/>
        <v>0</v>
      </c>
      <c r="AT227" s="77">
        <f t="shared" si="334"/>
        <v>0</v>
      </c>
      <c r="AU227" s="77">
        <f t="shared" si="334"/>
        <v>0</v>
      </c>
      <c r="AV227" s="77">
        <f t="shared" si="334"/>
        <v>0</v>
      </c>
      <c r="AW227" s="77">
        <f t="shared" si="334"/>
        <v>0</v>
      </c>
      <c r="AX227" s="77">
        <f t="shared" si="334"/>
        <v>0</v>
      </c>
      <c r="AY227" s="77">
        <f t="shared" si="334"/>
        <v>0</v>
      </c>
      <c r="AZ227" s="77">
        <f t="shared" si="334"/>
        <v>0</v>
      </c>
      <c r="BA227" s="77">
        <f t="shared" si="334"/>
        <v>0</v>
      </c>
      <c r="BB227" s="77">
        <f t="shared" si="334"/>
        <v>0</v>
      </c>
      <c r="BC227" s="77">
        <f t="shared" si="334"/>
        <v>0</v>
      </c>
      <c r="BD227" s="77">
        <f t="shared" si="334"/>
        <v>0</v>
      </c>
      <c r="BE227" s="251"/>
      <c r="BF227" s="163">
        <f t="shared" ref="BF227:BF233" si="335">SUM(E227:H227)</f>
        <v>0</v>
      </c>
      <c r="BG227" s="77">
        <f t="shared" ref="BG227:BG233" si="336">SUM(I227:L227)</f>
        <v>0</v>
      </c>
      <c r="BH227" s="77">
        <f t="shared" ref="BH227:BH233" si="337">SUM(M227:Q227)</f>
        <v>0</v>
      </c>
      <c r="BI227" s="77">
        <f t="shared" ref="BI227:BI233" si="338">SUM(R227:U227)</f>
        <v>0</v>
      </c>
      <c r="BJ227" s="77">
        <f t="shared" ref="BJ227:BJ233" si="339">SUM(V227:Y227)</f>
        <v>0</v>
      </c>
      <c r="BK227" s="77">
        <f t="shared" ref="BK227:BK233" si="340">SUM(Z227:AD227)</f>
        <v>0</v>
      </c>
      <c r="BL227" s="77">
        <f t="shared" ref="BL227:BL233" si="341">SUM(AE227:AH227)</f>
        <v>0</v>
      </c>
      <c r="BM227" s="77">
        <f t="shared" ref="BM227:BM233" si="342">SUM(AI227:AL227)</f>
        <v>0</v>
      </c>
      <c r="BN227" s="77">
        <f t="shared" ref="BN227:BN233" si="343">SUM(AM227:AQ227)</f>
        <v>0</v>
      </c>
      <c r="BO227" s="77">
        <f t="shared" ref="BO227:BO233" si="344">SUM(AR227:AU227)</f>
        <v>0</v>
      </c>
      <c r="BP227" s="77">
        <f t="shared" ref="BP227:BP233" si="345">SUM(AV227:AY227)</f>
        <v>0</v>
      </c>
      <c r="BQ227" s="77">
        <f t="shared" ref="BQ227:BQ233" si="346">SUM(AZ227:BD227)</f>
        <v>0</v>
      </c>
      <c r="BR227" s="157">
        <f t="shared" ref="BR227:BR233" si="347">SUM(BF227:BQ227)</f>
        <v>0</v>
      </c>
      <c r="BS227" s="77">
        <f t="shared" ref="BS227:BS233" si="348">SUM(BF227:BH227)</f>
        <v>0</v>
      </c>
      <c r="BT227" s="77">
        <f t="shared" ref="BT227:BT233" si="349">SUM(BI227:BK227)</f>
        <v>0</v>
      </c>
      <c r="BU227" s="77">
        <f t="shared" ref="BU227:BU233" si="350">SUM(BL227:BN227)</f>
        <v>0</v>
      </c>
      <c r="BV227" s="77">
        <f t="shared" ref="BV227:BV233" si="351">SUM(BO227:BQ227)</f>
        <v>0</v>
      </c>
      <c r="BW227" s="77">
        <f t="shared" ref="BW227:BW233" si="352">SUM(BF227:BK227)</f>
        <v>0</v>
      </c>
      <c r="BX227" s="77">
        <f t="shared" ref="BX227:BX233" si="353">SUM(BL227:BQ227)</f>
        <v>0</v>
      </c>
      <c r="BY227" s="77">
        <f>IF(Info!$O$3="Q1",$BS227,IF(Info!$O$3="Q2",$BS227+$BT227,IF(Info!$O$3="Q3",$BS227+$BT227+$BU227,$BR227)))</f>
        <v>0</v>
      </c>
      <c r="BZ227" s="77">
        <f>IF(Info!$O$3="Q1",$BS227,IF(Info!$O$3="Q2",$BT227,IF(Info!$O$3="Q3",$BU227,$BV227)))</f>
        <v>0</v>
      </c>
      <c r="CA227" s="48"/>
    </row>
    <row r="228" spans="1:79" x14ac:dyDescent="0.3">
      <c r="A228" s="248"/>
      <c r="B228" s="78" t="s">
        <v>47</v>
      </c>
      <c r="C228" s="250"/>
      <c r="D228" s="161">
        <f t="shared" si="332"/>
        <v>0</v>
      </c>
      <c r="E228" s="77">
        <f t="shared" ref="E228:AJ228" si="354">IF(E$136=0,0,E89-E318)</f>
        <v>0</v>
      </c>
      <c r="F228" s="77">
        <f t="shared" si="354"/>
        <v>0</v>
      </c>
      <c r="G228" s="77">
        <f t="shared" si="354"/>
        <v>0</v>
      </c>
      <c r="H228" s="77">
        <f t="shared" si="354"/>
        <v>0</v>
      </c>
      <c r="I228" s="77">
        <f t="shared" si="354"/>
        <v>0</v>
      </c>
      <c r="J228" s="77">
        <f t="shared" si="354"/>
        <v>0</v>
      </c>
      <c r="K228" s="77">
        <f t="shared" si="354"/>
        <v>0</v>
      </c>
      <c r="L228" s="77">
        <f t="shared" si="354"/>
        <v>0</v>
      </c>
      <c r="M228" s="77">
        <f t="shared" si="354"/>
        <v>0</v>
      </c>
      <c r="N228" s="77">
        <f t="shared" si="354"/>
        <v>0</v>
      </c>
      <c r="O228" s="77">
        <f t="shared" si="354"/>
        <v>0</v>
      </c>
      <c r="P228" s="77">
        <f t="shared" si="354"/>
        <v>0</v>
      </c>
      <c r="Q228" s="77">
        <f t="shared" si="354"/>
        <v>0</v>
      </c>
      <c r="R228" s="77">
        <f t="shared" si="354"/>
        <v>0</v>
      </c>
      <c r="S228" s="77">
        <f t="shared" si="354"/>
        <v>0</v>
      </c>
      <c r="T228" s="77">
        <f t="shared" si="354"/>
        <v>0</v>
      </c>
      <c r="U228" s="77">
        <f t="shared" si="354"/>
        <v>0</v>
      </c>
      <c r="V228" s="77">
        <f t="shared" si="354"/>
        <v>0</v>
      </c>
      <c r="W228" s="77">
        <f t="shared" si="354"/>
        <v>0</v>
      </c>
      <c r="X228" s="77">
        <f t="shared" si="354"/>
        <v>0</v>
      </c>
      <c r="Y228" s="77">
        <f t="shared" si="354"/>
        <v>0</v>
      </c>
      <c r="Z228" s="77">
        <f t="shared" si="354"/>
        <v>0</v>
      </c>
      <c r="AA228" s="77">
        <f t="shared" si="354"/>
        <v>0</v>
      </c>
      <c r="AB228" s="77">
        <f t="shared" si="354"/>
        <v>0</v>
      </c>
      <c r="AC228" s="77">
        <f t="shared" si="354"/>
        <v>0</v>
      </c>
      <c r="AD228" s="77">
        <f t="shared" si="354"/>
        <v>0</v>
      </c>
      <c r="AE228" s="77">
        <f t="shared" si="354"/>
        <v>0</v>
      </c>
      <c r="AF228" s="77">
        <f t="shared" si="354"/>
        <v>0</v>
      </c>
      <c r="AG228" s="77">
        <f t="shared" si="354"/>
        <v>0</v>
      </c>
      <c r="AH228" s="77">
        <f t="shared" si="354"/>
        <v>0</v>
      </c>
      <c r="AI228" s="77">
        <f t="shared" si="354"/>
        <v>0</v>
      </c>
      <c r="AJ228" s="77">
        <f t="shared" si="354"/>
        <v>0</v>
      </c>
      <c r="AK228" s="77">
        <f t="shared" ref="AK228:BD228" si="355">IF(AK$136=0,0,AK89-AK318)</f>
        <v>0</v>
      </c>
      <c r="AL228" s="77">
        <f t="shared" si="355"/>
        <v>0</v>
      </c>
      <c r="AM228" s="77">
        <f t="shared" si="355"/>
        <v>0</v>
      </c>
      <c r="AN228" s="77">
        <f t="shared" si="355"/>
        <v>0</v>
      </c>
      <c r="AO228" s="77">
        <f t="shared" si="355"/>
        <v>0</v>
      </c>
      <c r="AP228" s="77">
        <f t="shared" si="355"/>
        <v>0</v>
      </c>
      <c r="AQ228" s="77">
        <f t="shared" si="355"/>
        <v>0</v>
      </c>
      <c r="AR228" s="77">
        <f t="shared" si="355"/>
        <v>0</v>
      </c>
      <c r="AS228" s="77">
        <f t="shared" si="355"/>
        <v>0</v>
      </c>
      <c r="AT228" s="77">
        <f t="shared" si="355"/>
        <v>0</v>
      </c>
      <c r="AU228" s="77">
        <f t="shared" si="355"/>
        <v>0</v>
      </c>
      <c r="AV228" s="77">
        <f t="shared" si="355"/>
        <v>0</v>
      </c>
      <c r="AW228" s="77">
        <f t="shared" si="355"/>
        <v>0</v>
      </c>
      <c r="AX228" s="77">
        <f t="shared" si="355"/>
        <v>0</v>
      </c>
      <c r="AY228" s="77">
        <f t="shared" si="355"/>
        <v>0</v>
      </c>
      <c r="AZ228" s="77">
        <f t="shared" si="355"/>
        <v>0</v>
      </c>
      <c r="BA228" s="77">
        <f t="shared" si="355"/>
        <v>0</v>
      </c>
      <c r="BB228" s="77">
        <f t="shared" si="355"/>
        <v>0</v>
      </c>
      <c r="BC228" s="77">
        <f t="shared" si="355"/>
        <v>0</v>
      </c>
      <c r="BD228" s="77">
        <f t="shared" si="355"/>
        <v>0</v>
      </c>
      <c r="BE228" s="251"/>
      <c r="BF228" s="163">
        <f t="shared" si="335"/>
        <v>0</v>
      </c>
      <c r="BG228" s="77">
        <f t="shared" si="336"/>
        <v>0</v>
      </c>
      <c r="BH228" s="77">
        <f t="shared" si="337"/>
        <v>0</v>
      </c>
      <c r="BI228" s="77">
        <f t="shared" si="338"/>
        <v>0</v>
      </c>
      <c r="BJ228" s="77">
        <f t="shared" si="339"/>
        <v>0</v>
      </c>
      <c r="BK228" s="77">
        <f t="shared" si="340"/>
        <v>0</v>
      </c>
      <c r="BL228" s="77">
        <f t="shared" si="341"/>
        <v>0</v>
      </c>
      <c r="BM228" s="77">
        <f t="shared" si="342"/>
        <v>0</v>
      </c>
      <c r="BN228" s="77">
        <f t="shared" si="343"/>
        <v>0</v>
      </c>
      <c r="BO228" s="77">
        <f t="shared" si="344"/>
        <v>0</v>
      </c>
      <c r="BP228" s="77">
        <f t="shared" si="345"/>
        <v>0</v>
      </c>
      <c r="BQ228" s="77">
        <f t="shared" si="346"/>
        <v>0</v>
      </c>
      <c r="BR228" s="157">
        <f t="shared" si="347"/>
        <v>0</v>
      </c>
      <c r="BS228" s="77">
        <f t="shared" si="348"/>
        <v>0</v>
      </c>
      <c r="BT228" s="77">
        <f t="shared" si="349"/>
        <v>0</v>
      </c>
      <c r="BU228" s="77">
        <f t="shared" si="350"/>
        <v>0</v>
      </c>
      <c r="BV228" s="77">
        <f t="shared" si="351"/>
        <v>0</v>
      </c>
      <c r="BW228" s="77">
        <f t="shared" si="352"/>
        <v>0</v>
      </c>
      <c r="BX228" s="77">
        <f t="shared" si="353"/>
        <v>0</v>
      </c>
      <c r="BY228" s="77">
        <f>IF(Info!$O$3="Q1",$BS228,IF(Info!$O$3="Q2",$BS228+$BT228,IF(Info!$O$3="Q3",$BS228+$BT228+$BU228,$BR228)))</f>
        <v>0</v>
      </c>
      <c r="BZ228" s="77">
        <f>IF(Info!$O$3="Q1",$BS228,IF(Info!$O$3="Q2",$BT228,IF(Info!$O$3="Q3",$BU228,$BV228)))</f>
        <v>0</v>
      </c>
      <c r="CA228" s="48"/>
    </row>
    <row r="229" spans="1:79" x14ac:dyDescent="0.3">
      <c r="A229" s="248"/>
      <c r="B229" s="78" t="s">
        <v>351</v>
      </c>
      <c r="C229" s="250"/>
      <c r="D229" s="161">
        <f t="shared" si="332"/>
        <v>0</v>
      </c>
      <c r="E229" s="77">
        <f t="shared" ref="E229:AJ229" si="356">IF(E$136=0,0,E90-E319)</f>
        <v>0</v>
      </c>
      <c r="F229" s="77">
        <f t="shared" si="356"/>
        <v>0</v>
      </c>
      <c r="G229" s="77">
        <f t="shared" si="356"/>
        <v>0</v>
      </c>
      <c r="H229" s="77">
        <f t="shared" si="356"/>
        <v>0</v>
      </c>
      <c r="I229" s="77">
        <f t="shared" si="356"/>
        <v>0</v>
      </c>
      <c r="J229" s="77">
        <f t="shared" si="356"/>
        <v>0</v>
      </c>
      <c r="K229" s="77">
        <f t="shared" si="356"/>
        <v>0</v>
      </c>
      <c r="L229" s="77">
        <f t="shared" si="356"/>
        <v>0</v>
      </c>
      <c r="M229" s="77">
        <f t="shared" si="356"/>
        <v>0</v>
      </c>
      <c r="N229" s="77">
        <f t="shared" si="356"/>
        <v>0</v>
      </c>
      <c r="O229" s="77">
        <f t="shared" si="356"/>
        <v>0</v>
      </c>
      <c r="P229" s="77">
        <f t="shared" si="356"/>
        <v>0</v>
      </c>
      <c r="Q229" s="77">
        <f t="shared" si="356"/>
        <v>0</v>
      </c>
      <c r="R229" s="77">
        <f t="shared" si="356"/>
        <v>0</v>
      </c>
      <c r="S229" s="77">
        <f t="shared" si="356"/>
        <v>0</v>
      </c>
      <c r="T229" s="77">
        <f t="shared" si="356"/>
        <v>0</v>
      </c>
      <c r="U229" s="77">
        <f t="shared" si="356"/>
        <v>0</v>
      </c>
      <c r="V229" s="77">
        <f t="shared" si="356"/>
        <v>0</v>
      </c>
      <c r="W229" s="77">
        <f t="shared" si="356"/>
        <v>0</v>
      </c>
      <c r="X229" s="77">
        <f t="shared" si="356"/>
        <v>0</v>
      </c>
      <c r="Y229" s="77">
        <f t="shared" si="356"/>
        <v>0</v>
      </c>
      <c r="Z229" s="77">
        <f t="shared" si="356"/>
        <v>0</v>
      </c>
      <c r="AA229" s="77">
        <f t="shared" si="356"/>
        <v>0</v>
      </c>
      <c r="AB229" s="77">
        <f t="shared" si="356"/>
        <v>0</v>
      </c>
      <c r="AC229" s="77">
        <f t="shared" si="356"/>
        <v>0</v>
      </c>
      <c r="AD229" s="77">
        <f t="shared" si="356"/>
        <v>0</v>
      </c>
      <c r="AE229" s="77">
        <f t="shared" si="356"/>
        <v>0</v>
      </c>
      <c r="AF229" s="77">
        <f t="shared" si="356"/>
        <v>0</v>
      </c>
      <c r="AG229" s="77">
        <f t="shared" si="356"/>
        <v>0</v>
      </c>
      <c r="AH229" s="77">
        <f t="shared" si="356"/>
        <v>0</v>
      </c>
      <c r="AI229" s="77">
        <f t="shared" si="356"/>
        <v>0</v>
      </c>
      <c r="AJ229" s="77">
        <f t="shared" si="356"/>
        <v>0</v>
      </c>
      <c r="AK229" s="77">
        <f t="shared" ref="AK229:BD229" si="357">IF(AK$136=0,0,AK90-AK319)</f>
        <v>0</v>
      </c>
      <c r="AL229" s="77">
        <f t="shared" si="357"/>
        <v>0</v>
      </c>
      <c r="AM229" s="77">
        <f t="shared" si="357"/>
        <v>0</v>
      </c>
      <c r="AN229" s="77">
        <f t="shared" si="357"/>
        <v>0</v>
      </c>
      <c r="AO229" s="77">
        <f t="shared" si="357"/>
        <v>0</v>
      </c>
      <c r="AP229" s="77">
        <f t="shared" si="357"/>
        <v>0</v>
      </c>
      <c r="AQ229" s="77">
        <f t="shared" si="357"/>
        <v>0</v>
      </c>
      <c r="AR229" s="77">
        <f t="shared" si="357"/>
        <v>0</v>
      </c>
      <c r="AS229" s="77">
        <f t="shared" si="357"/>
        <v>0</v>
      </c>
      <c r="AT229" s="77">
        <f t="shared" si="357"/>
        <v>0</v>
      </c>
      <c r="AU229" s="77">
        <f t="shared" si="357"/>
        <v>0</v>
      </c>
      <c r="AV229" s="77">
        <f t="shared" si="357"/>
        <v>0</v>
      </c>
      <c r="AW229" s="77">
        <f t="shared" si="357"/>
        <v>0</v>
      </c>
      <c r="AX229" s="77">
        <f t="shared" si="357"/>
        <v>0</v>
      </c>
      <c r="AY229" s="77">
        <f t="shared" si="357"/>
        <v>0</v>
      </c>
      <c r="AZ229" s="77">
        <f t="shared" si="357"/>
        <v>0</v>
      </c>
      <c r="BA229" s="77">
        <f t="shared" si="357"/>
        <v>0</v>
      </c>
      <c r="BB229" s="77">
        <f t="shared" si="357"/>
        <v>0</v>
      </c>
      <c r="BC229" s="77">
        <f t="shared" si="357"/>
        <v>0</v>
      </c>
      <c r="BD229" s="77">
        <f t="shared" si="357"/>
        <v>0</v>
      </c>
      <c r="BE229" s="251"/>
      <c r="BF229" s="163">
        <f t="shared" si="335"/>
        <v>0</v>
      </c>
      <c r="BG229" s="77">
        <f t="shared" si="336"/>
        <v>0</v>
      </c>
      <c r="BH229" s="77">
        <f t="shared" si="337"/>
        <v>0</v>
      </c>
      <c r="BI229" s="77">
        <f t="shared" si="338"/>
        <v>0</v>
      </c>
      <c r="BJ229" s="77">
        <f t="shared" si="339"/>
        <v>0</v>
      </c>
      <c r="BK229" s="77">
        <f t="shared" si="340"/>
        <v>0</v>
      </c>
      <c r="BL229" s="77">
        <f t="shared" si="341"/>
        <v>0</v>
      </c>
      <c r="BM229" s="77">
        <f t="shared" si="342"/>
        <v>0</v>
      </c>
      <c r="BN229" s="77">
        <f t="shared" si="343"/>
        <v>0</v>
      </c>
      <c r="BO229" s="77">
        <f t="shared" si="344"/>
        <v>0</v>
      </c>
      <c r="BP229" s="77">
        <f t="shared" si="345"/>
        <v>0</v>
      </c>
      <c r="BQ229" s="77">
        <f t="shared" si="346"/>
        <v>0</v>
      </c>
      <c r="BR229" s="157">
        <f t="shared" si="347"/>
        <v>0</v>
      </c>
      <c r="BS229" s="77">
        <f t="shared" si="348"/>
        <v>0</v>
      </c>
      <c r="BT229" s="77">
        <f t="shared" si="349"/>
        <v>0</v>
      </c>
      <c r="BU229" s="77">
        <f t="shared" si="350"/>
        <v>0</v>
      </c>
      <c r="BV229" s="77">
        <f t="shared" si="351"/>
        <v>0</v>
      </c>
      <c r="BW229" s="77">
        <f t="shared" si="352"/>
        <v>0</v>
      </c>
      <c r="BX229" s="77">
        <f t="shared" si="353"/>
        <v>0</v>
      </c>
      <c r="BY229" s="77">
        <f>IF(Info!$O$3="Q1",$BS229,IF(Info!$O$3="Q2",$BS229+$BT229,IF(Info!$O$3="Q3",$BS229+$BT229+$BU229,$BR229)))</f>
        <v>0</v>
      </c>
      <c r="BZ229" s="77">
        <f>IF(Info!$O$3="Q1",$BS229,IF(Info!$O$3="Q2",$BT229,IF(Info!$O$3="Q3",$BU229,$BV229)))</f>
        <v>0</v>
      </c>
      <c r="CA229" s="48"/>
    </row>
    <row r="230" spans="1:79" x14ac:dyDescent="0.3">
      <c r="A230" s="248"/>
      <c r="B230" s="78" t="s">
        <v>51</v>
      </c>
      <c r="C230" s="250"/>
      <c r="D230" s="161">
        <f t="shared" si="332"/>
        <v>0</v>
      </c>
      <c r="E230" s="77">
        <f t="shared" ref="E230:AJ230" si="358">IF(E$136=0,0,E91-E320)</f>
        <v>0</v>
      </c>
      <c r="F230" s="77">
        <f t="shared" si="358"/>
        <v>0</v>
      </c>
      <c r="G230" s="77">
        <f t="shared" si="358"/>
        <v>0</v>
      </c>
      <c r="H230" s="77">
        <f t="shared" si="358"/>
        <v>0</v>
      </c>
      <c r="I230" s="77">
        <f t="shared" si="358"/>
        <v>0</v>
      </c>
      <c r="J230" s="77">
        <f t="shared" si="358"/>
        <v>0</v>
      </c>
      <c r="K230" s="77">
        <f t="shared" si="358"/>
        <v>0</v>
      </c>
      <c r="L230" s="77">
        <f t="shared" si="358"/>
        <v>0</v>
      </c>
      <c r="M230" s="77">
        <f t="shared" si="358"/>
        <v>0</v>
      </c>
      <c r="N230" s="77">
        <f t="shared" si="358"/>
        <v>0</v>
      </c>
      <c r="O230" s="77">
        <f t="shared" si="358"/>
        <v>0</v>
      </c>
      <c r="P230" s="77">
        <f t="shared" si="358"/>
        <v>0</v>
      </c>
      <c r="Q230" s="77">
        <f t="shared" si="358"/>
        <v>0</v>
      </c>
      <c r="R230" s="77">
        <f t="shared" si="358"/>
        <v>0</v>
      </c>
      <c r="S230" s="77">
        <f t="shared" si="358"/>
        <v>0</v>
      </c>
      <c r="T230" s="77">
        <f t="shared" si="358"/>
        <v>0</v>
      </c>
      <c r="U230" s="77">
        <f t="shared" si="358"/>
        <v>0</v>
      </c>
      <c r="V230" s="77">
        <f t="shared" si="358"/>
        <v>0</v>
      </c>
      <c r="W230" s="77">
        <f t="shared" si="358"/>
        <v>0</v>
      </c>
      <c r="X230" s="77">
        <f t="shared" si="358"/>
        <v>0</v>
      </c>
      <c r="Y230" s="77">
        <f t="shared" si="358"/>
        <v>0</v>
      </c>
      <c r="Z230" s="77">
        <f t="shared" si="358"/>
        <v>0</v>
      </c>
      <c r="AA230" s="77">
        <f t="shared" si="358"/>
        <v>0</v>
      </c>
      <c r="AB230" s="77">
        <f t="shared" si="358"/>
        <v>0</v>
      </c>
      <c r="AC230" s="77">
        <f t="shared" si="358"/>
        <v>0</v>
      </c>
      <c r="AD230" s="77">
        <f t="shared" si="358"/>
        <v>0</v>
      </c>
      <c r="AE230" s="77">
        <f t="shared" si="358"/>
        <v>0</v>
      </c>
      <c r="AF230" s="77">
        <f t="shared" si="358"/>
        <v>0</v>
      </c>
      <c r="AG230" s="77">
        <f t="shared" si="358"/>
        <v>0</v>
      </c>
      <c r="AH230" s="77">
        <f t="shared" si="358"/>
        <v>0</v>
      </c>
      <c r="AI230" s="77">
        <f t="shared" si="358"/>
        <v>0</v>
      </c>
      <c r="AJ230" s="77">
        <f t="shared" si="358"/>
        <v>0</v>
      </c>
      <c r="AK230" s="77">
        <f t="shared" ref="AK230:BD230" si="359">IF(AK$136=0,0,AK91-AK320)</f>
        <v>0</v>
      </c>
      <c r="AL230" s="77">
        <f t="shared" si="359"/>
        <v>0</v>
      </c>
      <c r="AM230" s="77">
        <f t="shared" si="359"/>
        <v>0</v>
      </c>
      <c r="AN230" s="77">
        <f t="shared" si="359"/>
        <v>0</v>
      </c>
      <c r="AO230" s="77">
        <f t="shared" si="359"/>
        <v>0</v>
      </c>
      <c r="AP230" s="77">
        <f t="shared" si="359"/>
        <v>0</v>
      </c>
      <c r="AQ230" s="77">
        <f t="shared" si="359"/>
        <v>0</v>
      </c>
      <c r="AR230" s="77">
        <f t="shared" si="359"/>
        <v>0</v>
      </c>
      <c r="AS230" s="77">
        <f t="shared" si="359"/>
        <v>0</v>
      </c>
      <c r="AT230" s="77">
        <f t="shared" si="359"/>
        <v>0</v>
      </c>
      <c r="AU230" s="77">
        <f t="shared" si="359"/>
        <v>0</v>
      </c>
      <c r="AV230" s="77">
        <f t="shared" si="359"/>
        <v>0</v>
      </c>
      <c r="AW230" s="77">
        <f t="shared" si="359"/>
        <v>0</v>
      </c>
      <c r="AX230" s="77">
        <f t="shared" si="359"/>
        <v>0</v>
      </c>
      <c r="AY230" s="77">
        <f t="shared" si="359"/>
        <v>0</v>
      </c>
      <c r="AZ230" s="77">
        <f t="shared" si="359"/>
        <v>0</v>
      </c>
      <c r="BA230" s="77">
        <f t="shared" si="359"/>
        <v>0</v>
      </c>
      <c r="BB230" s="77">
        <f t="shared" si="359"/>
        <v>0</v>
      </c>
      <c r="BC230" s="77">
        <f t="shared" si="359"/>
        <v>0</v>
      </c>
      <c r="BD230" s="77">
        <f t="shared" si="359"/>
        <v>0</v>
      </c>
      <c r="BE230" s="251"/>
      <c r="BF230" s="163">
        <f t="shared" si="335"/>
        <v>0</v>
      </c>
      <c r="BG230" s="77">
        <f t="shared" si="336"/>
        <v>0</v>
      </c>
      <c r="BH230" s="77">
        <f t="shared" si="337"/>
        <v>0</v>
      </c>
      <c r="BI230" s="77">
        <f t="shared" si="338"/>
        <v>0</v>
      </c>
      <c r="BJ230" s="77">
        <f t="shared" si="339"/>
        <v>0</v>
      </c>
      <c r="BK230" s="77">
        <f t="shared" si="340"/>
        <v>0</v>
      </c>
      <c r="BL230" s="77">
        <f t="shared" si="341"/>
        <v>0</v>
      </c>
      <c r="BM230" s="77">
        <f t="shared" si="342"/>
        <v>0</v>
      </c>
      <c r="BN230" s="77">
        <f t="shared" si="343"/>
        <v>0</v>
      </c>
      <c r="BO230" s="77">
        <f t="shared" si="344"/>
        <v>0</v>
      </c>
      <c r="BP230" s="77">
        <f t="shared" si="345"/>
        <v>0</v>
      </c>
      <c r="BQ230" s="77">
        <f t="shared" si="346"/>
        <v>0</v>
      </c>
      <c r="BR230" s="157">
        <f t="shared" si="347"/>
        <v>0</v>
      </c>
      <c r="BS230" s="77">
        <f t="shared" si="348"/>
        <v>0</v>
      </c>
      <c r="BT230" s="77">
        <f t="shared" si="349"/>
        <v>0</v>
      </c>
      <c r="BU230" s="77">
        <f t="shared" si="350"/>
        <v>0</v>
      </c>
      <c r="BV230" s="77">
        <f t="shared" si="351"/>
        <v>0</v>
      </c>
      <c r="BW230" s="77">
        <f t="shared" si="352"/>
        <v>0</v>
      </c>
      <c r="BX230" s="77">
        <f t="shared" si="353"/>
        <v>0</v>
      </c>
      <c r="BY230" s="77">
        <f>IF(Info!$O$3="Q1",$BS230,IF(Info!$O$3="Q2",$BS230+$BT230,IF(Info!$O$3="Q3",$BS230+$BT230+$BU230,$BR230)))</f>
        <v>0</v>
      </c>
      <c r="BZ230" s="77">
        <f>IF(Info!$O$3="Q1",$BS230,IF(Info!$O$3="Q2",$BT230,IF(Info!$O$3="Q3",$BU230,$BV230)))</f>
        <v>0</v>
      </c>
      <c r="CA230" s="48"/>
    </row>
    <row r="231" spans="1:79" x14ac:dyDescent="0.3">
      <c r="A231" s="248"/>
      <c r="B231" s="78" t="s">
        <v>53</v>
      </c>
      <c r="C231" s="250"/>
      <c r="D231" s="161">
        <f t="shared" si="332"/>
        <v>0</v>
      </c>
      <c r="E231" s="77">
        <f t="shared" ref="E231:AJ231" si="360">IF(E$136=0,0,E92-E321)</f>
        <v>0</v>
      </c>
      <c r="F231" s="77">
        <f t="shared" si="360"/>
        <v>0</v>
      </c>
      <c r="G231" s="77">
        <f t="shared" si="360"/>
        <v>0</v>
      </c>
      <c r="H231" s="77">
        <f t="shared" si="360"/>
        <v>0</v>
      </c>
      <c r="I231" s="77">
        <f t="shared" si="360"/>
        <v>0</v>
      </c>
      <c r="J231" s="77">
        <f t="shared" si="360"/>
        <v>0</v>
      </c>
      <c r="K231" s="77">
        <f t="shared" si="360"/>
        <v>0</v>
      </c>
      <c r="L231" s="77">
        <f t="shared" si="360"/>
        <v>0</v>
      </c>
      <c r="M231" s="77">
        <f t="shared" si="360"/>
        <v>0</v>
      </c>
      <c r="N231" s="77">
        <f t="shared" si="360"/>
        <v>0</v>
      </c>
      <c r="O231" s="77">
        <f t="shared" si="360"/>
        <v>0</v>
      </c>
      <c r="P231" s="77">
        <f t="shared" si="360"/>
        <v>0</v>
      </c>
      <c r="Q231" s="77">
        <f t="shared" si="360"/>
        <v>0</v>
      </c>
      <c r="R231" s="77">
        <f t="shared" si="360"/>
        <v>0</v>
      </c>
      <c r="S231" s="77">
        <f t="shared" si="360"/>
        <v>0</v>
      </c>
      <c r="T231" s="77">
        <f t="shared" si="360"/>
        <v>0</v>
      </c>
      <c r="U231" s="77">
        <f t="shared" si="360"/>
        <v>0</v>
      </c>
      <c r="V231" s="77">
        <f t="shared" si="360"/>
        <v>0</v>
      </c>
      <c r="W231" s="77">
        <f t="shared" si="360"/>
        <v>0</v>
      </c>
      <c r="X231" s="77">
        <f t="shared" si="360"/>
        <v>0</v>
      </c>
      <c r="Y231" s="77">
        <f t="shared" si="360"/>
        <v>0</v>
      </c>
      <c r="Z231" s="77">
        <f t="shared" si="360"/>
        <v>0</v>
      </c>
      <c r="AA231" s="77">
        <f t="shared" si="360"/>
        <v>0</v>
      </c>
      <c r="AB231" s="77">
        <f t="shared" si="360"/>
        <v>0</v>
      </c>
      <c r="AC231" s="77">
        <f t="shared" si="360"/>
        <v>0</v>
      </c>
      <c r="AD231" s="77">
        <f t="shared" si="360"/>
        <v>0</v>
      </c>
      <c r="AE231" s="77">
        <f t="shared" si="360"/>
        <v>0</v>
      </c>
      <c r="AF231" s="77">
        <f t="shared" si="360"/>
        <v>0</v>
      </c>
      <c r="AG231" s="77">
        <f t="shared" si="360"/>
        <v>0</v>
      </c>
      <c r="AH231" s="77">
        <f t="shared" si="360"/>
        <v>0</v>
      </c>
      <c r="AI231" s="77">
        <f t="shared" si="360"/>
        <v>0</v>
      </c>
      <c r="AJ231" s="77">
        <f t="shared" si="360"/>
        <v>0</v>
      </c>
      <c r="AK231" s="77">
        <f t="shared" ref="AK231:BD231" si="361">IF(AK$136=0,0,AK92-AK321)</f>
        <v>0</v>
      </c>
      <c r="AL231" s="77">
        <f t="shared" si="361"/>
        <v>0</v>
      </c>
      <c r="AM231" s="77">
        <f t="shared" si="361"/>
        <v>0</v>
      </c>
      <c r="AN231" s="77">
        <f t="shared" si="361"/>
        <v>0</v>
      </c>
      <c r="AO231" s="77">
        <f t="shared" si="361"/>
        <v>0</v>
      </c>
      <c r="AP231" s="77">
        <f t="shared" si="361"/>
        <v>0</v>
      </c>
      <c r="AQ231" s="77">
        <f t="shared" si="361"/>
        <v>0</v>
      </c>
      <c r="AR231" s="77">
        <f t="shared" si="361"/>
        <v>0</v>
      </c>
      <c r="AS231" s="77">
        <f t="shared" si="361"/>
        <v>0</v>
      </c>
      <c r="AT231" s="77">
        <f t="shared" si="361"/>
        <v>0</v>
      </c>
      <c r="AU231" s="77">
        <f t="shared" si="361"/>
        <v>0</v>
      </c>
      <c r="AV231" s="77">
        <f t="shared" si="361"/>
        <v>0</v>
      </c>
      <c r="AW231" s="77">
        <f t="shared" si="361"/>
        <v>0</v>
      </c>
      <c r="AX231" s="77">
        <f t="shared" si="361"/>
        <v>0</v>
      </c>
      <c r="AY231" s="77">
        <f t="shared" si="361"/>
        <v>0</v>
      </c>
      <c r="AZ231" s="77">
        <f t="shared" si="361"/>
        <v>0</v>
      </c>
      <c r="BA231" s="77">
        <f t="shared" si="361"/>
        <v>0</v>
      </c>
      <c r="BB231" s="77">
        <f t="shared" si="361"/>
        <v>0</v>
      </c>
      <c r="BC231" s="77">
        <f t="shared" si="361"/>
        <v>0</v>
      </c>
      <c r="BD231" s="77">
        <f t="shared" si="361"/>
        <v>0</v>
      </c>
      <c r="BE231" s="251"/>
      <c r="BF231" s="163">
        <f t="shared" si="335"/>
        <v>0</v>
      </c>
      <c r="BG231" s="77">
        <f t="shared" si="336"/>
        <v>0</v>
      </c>
      <c r="BH231" s="77">
        <f t="shared" si="337"/>
        <v>0</v>
      </c>
      <c r="BI231" s="77">
        <f t="shared" si="338"/>
        <v>0</v>
      </c>
      <c r="BJ231" s="77">
        <f t="shared" si="339"/>
        <v>0</v>
      </c>
      <c r="BK231" s="77">
        <f t="shared" si="340"/>
        <v>0</v>
      </c>
      <c r="BL231" s="77">
        <f t="shared" si="341"/>
        <v>0</v>
      </c>
      <c r="BM231" s="77">
        <f t="shared" si="342"/>
        <v>0</v>
      </c>
      <c r="BN231" s="77">
        <f t="shared" si="343"/>
        <v>0</v>
      </c>
      <c r="BO231" s="77">
        <f t="shared" si="344"/>
        <v>0</v>
      </c>
      <c r="BP231" s="77">
        <f t="shared" si="345"/>
        <v>0</v>
      </c>
      <c r="BQ231" s="77">
        <f t="shared" si="346"/>
        <v>0</v>
      </c>
      <c r="BR231" s="157">
        <f t="shared" si="347"/>
        <v>0</v>
      </c>
      <c r="BS231" s="77">
        <f t="shared" si="348"/>
        <v>0</v>
      </c>
      <c r="BT231" s="77">
        <f t="shared" si="349"/>
        <v>0</v>
      </c>
      <c r="BU231" s="77">
        <f t="shared" si="350"/>
        <v>0</v>
      </c>
      <c r="BV231" s="77">
        <f t="shared" si="351"/>
        <v>0</v>
      </c>
      <c r="BW231" s="77">
        <f t="shared" si="352"/>
        <v>0</v>
      </c>
      <c r="BX231" s="77">
        <f t="shared" si="353"/>
        <v>0</v>
      </c>
      <c r="BY231" s="77">
        <f>IF(Info!$O$3="Q1",$BS231,IF(Info!$O$3="Q2",$BS231+$BT231,IF(Info!$O$3="Q3",$BS231+$BT231+$BU231,$BR231)))</f>
        <v>0</v>
      </c>
      <c r="BZ231" s="77">
        <f>IF(Info!$O$3="Q1",$BS231,IF(Info!$O$3="Q2",$BT231,IF(Info!$O$3="Q3",$BU231,$BV231)))</f>
        <v>0</v>
      </c>
      <c r="CA231" s="48"/>
    </row>
    <row r="232" spans="1:79" x14ac:dyDescent="0.3">
      <c r="A232" s="248"/>
      <c r="B232" s="78" t="s">
        <v>352</v>
      </c>
      <c r="C232" s="250"/>
      <c r="D232" s="161">
        <f t="shared" si="332"/>
        <v>0</v>
      </c>
      <c r="E232" s="77">
        <f t="shared" ref="E232:AJ232" si="362">IF(E$136=0,0,E93-E322)</f>
        <v>0</v>
      </c>
      <c r="F232" s="77">
        <f t="shared" si="362"/>
        <v>0</v>
      </c>
      <c r="G232" s="77">
        <f t="shared" si="362"/>
        <v>0</v>
      </c>
      <c r="H232" s="77">
        <f t="shared" si="362"/>
        <v>0</v>
      </c>
      <c r="I232" s="77">
        <f t="shared" si="362"/>
        <v>0</v>
      </c>
      <c r="J232" s="77">
        <f t="shared" si="362"/>
        <v>0</v>
      </c>
      <c r="K232" s="77">
        <f t="shared" si="362"/>
        <v>0</v>
      </c>
      <c r="L232" s="77">
        <f t="shared" si="362"/>
        <v>0</v>
      </c>
      <c r="M232" s="77">
        <f t="shared" si="362"/>
        <v>0</v>
      </c>
      <c r="N232" s="77">
        <f t="shared" si="362"/>
        <v>0</v>
      </c>
      <c r="O232" s="77">
        <f t="shared" si="362"/>
        <v>0</v>
      </c>
      <c r="P232" s="77">
        <f t="shared" si="362"/>
        <v>0</v>
      </c>
      <c r="Q232" s="77">
        <f t="shared" si="362"/>
        <v>0</v>
      </c>
      <c r="R232" s="77">
        <f t="shared" si="362"/>
        <v>0</v>
      </c>
      <c r="S232" s="77">
        <f t="shared" si="362"/>
        <v>0</v>
      </c>
      <c r="T232" s="77">
        <f t="shared" si="362"/>
        <v>0</v>
      </c>
      <c r="U232" s="77">
        <f t="shared" si="362"/>
        <v>0</v>
      </c>
      <c r="V232" s="77">
        <f t="shared" si="362"/>
        <v>0</v>
      </c>
      <c r="W232" s="77">
        <f t="shared" si="362"/>
        <v>0</v>
      </c>
      <c r="X232" s="77">
        <f t="shared" si="362"/>
        <v>0</v>
      </c>
      <c r="Y232" s="77">
        <f t="shared" si="362"/>
        <v>0</v>
      </c>
      <c r="Z232" s="77">
        <f t="shared" si="362"/>
        <v>0</v>
      </c>
      <c r="AA232" s="77">
        <f t="shared" si="362"/>
        <v>0</v>
      </c>
      <c r="AB232" s="77">
        <f t="shared" si="362"/>
        <v>0</v>
      </c>
      <c r="AC232" s="77">
        <f t="shared" si="362"/>
        <v>0</v>
      </c>
      <c r="AD232" s="77">
        <f t="shared" si="362"/>
        <v>0</v>
      </c>
      <c r="AE232" s="77">
        <f t="shared" si="362"/>
        <v>0</v>
      </c>
      <c r="AF232" s="77">
        <f t="shared" si="362"/>
        <v>0</v>
      </c>
      <c r="AG232" s="77">
        <f t="shared" si="362"/>
        <v>0</v>
      </c>
      <c r="AH232" s="77">
        <f t="shared" si="362"/>
        <v>0</v>
      </c>
      <c r="AI232" s="77">
        <f t="shared" si="362"/>
        <v>0</v>
      </c>
      <c r="AJ232" s="77">
        <f t="shared" si="362"/>
        <v>0</v>
      </c>
      <c r="AK232" s="77">
        <f t="shared" ref="AK232:BD232" si="363">IF(AK$136=0,0,AK93-AK322)</f>
        <v>0</v>
      </c>
      <c r="AL232" s="77">
        <f t="shared" si="363"/>
        <v>0</v>
      </c>
      <c r="AM232" s="77">
        <f t="shared" si="363"/>
        <v>0</v>
      </c>
      <c r="AN232" s="77">
        <f t="shared" si="363"/>
        <v>0</v>
      </c>
      <c r="AO232" s="77">
        <f t="shared" si="363"/>
        <v>0</v>
      </c>
      <c r="AP232" s="77">
        <f t="shared" si="363"/>
        <v>0</v>
      </c>
      <c r="AQ232" s="77">
        <f t="shared" si="363"/>
        <v>0</v>
      </c>
      <c r="AR232" s="77">
        <f t="shared" si="363"/>
        <v>0</v>
      </c>
      <c r="AS232" s="77">
        <f t="shared" si="363"/>
        <v>0</v>
      </c>
      <c r="AT232" s="77">
        <f t="shared" si="363"/>
        <v>0</v>
      </c>
      <c r="AU232" s="77">
        <f t="shared" si="363"/>
        <v>0</v>
      </c>
      <c r="AV232" s="77">
        <f t="shared" si="363"/>
        <v>0</v>
      </c>
      <c r="AW232" s="77">
        <f t="shared" si="363"/>
        <v>0</v>
      </c>
      <c r="AX232" s="77">
        <f t="shared" si="363"/>
        <v>0</v>
      </c>
      <c r="AY232" s="77">
        <f t="shared" si="363"/>
        <v>0</v>
      </c>
      <c r="AZ232" s="77">
        <f t="shared" si="363"/>
        <v>0</v>
      </c>
      <c r="BA232" s="77">
        <f t="shared" si="363"/>
        <v>0</v>
      </c>
      <c r="BB232" s="77">
        <f t="shared" si="363"/>
        <v>0</v>
      </c>
      <c r="BC232" s="77">
        <f t="shared" si="363"/>
        <v>0</v>
      </c>
      <c r="BD232" s="77">
        <f t="shared" si="363"/>
        <v>0</v>
      </c>
      <c r="BE232" s="251"/>
      <c r="BF232" s="163">
        <f t="shared" si="335"/>
        <v>0</v>
      </c>
      <c r="BG232" s="77">
        <f t="shared" si="336"/>
        <v>0</v>
      </c>
      <c r="BH232" s="77">
        <f t="shared" si="337"/>
        <v>0</v>
      </c>
      <c r="BI232" s="77">
        <f t="shared" si="338"/>
        <v>0</v>
      </c>
      <c r="BJ232" s="77">
        <f t="shared" si="339"/>
        <v>0</v>
      </c>
      <c r="BK232" s="77">
        <f t="shared" si="340"/>
        <v>0</v>
      </c>
      <c r="BL232" s="77">
        <f t="shared" si="341"/>
        <v>0</v>
      </c>
      <c r="BM232" s="77">
        <f t="shared" si="342"/>
        <v>0</v>
      </c>
      <c r="BN232" s="77">
        <f t="shared" si="343"/>
        <v>0</v>
      </c>
      <c r="BO232" s="77">
        <f t="shared" si="344"/>
        <v>0</v>
      </c>
      <c r="BP232" s="77">
        <f t="shared" si="345"/>
        <v>0</v>
      </c>
      <c r="BQ232" s="77">
        <f t="shared" si="346"/>
        <v>0</v>
      </c>
      <c r="BR232" s="157">
        <f t="shared" si="347"/>
        <v>0</v>
      </c>
      <c r="BS232" s="77">
        <f t="shared" si="348"/>
        <v>0</v>
      </c>
      <c r="BT232" s="77">
        <f t="shared" si="349"/>
        <v>0</v>
      </c>
      <c r="BU232" s="77">
        <f t="shared" si="350"/>
        <v>0</v>
      </c>
      <c r="BV232" s="77">
        <f t="shared" si="351"/>
        <v>0</v>
      </c>
      <c r="BW232" s="77">
        <f t="shared" si="352"/>
        <v>0</v>
      </c>
      <c r="BX232" s="77">
        <f t="shared" si="353"/>
        <v>0</v>
      </c>
      <c r="BY232" s="77">
        <f>IF(Info!$O$3="Q1",$BS232,IF(Info!$O$3="Q2",$BS232+$BT232,IF(Info!$O$3="Q3",$BS232+$BT232+$BU232,$BR232)))</f>
        <v>0</v>
      </c>
      <c r="BZ232" s="77">
        <f>IF(Info!$O$3="Q1",$BS232,IF(Info!$O$3="Q2",$BT232,IF(Info!$O$3="Q3",$BU232,$BV232)))</f>
        <v>0</v>
      </c>
      <c r="CA232" s="48"/>
    </row>
    <row r="233" spans="1:79" x14ac:dyDescent="0.3">
      <c r="A233" s="248"/>
      <c r="B233" s="160" t="s">
        <v>353</v>
      </c>
      <c r="C233" s="250"/>
      <c r="D233" s="255">
        <f t="shared" si="332"/>
        <v>0</v>
      </c>
      <c r="E233" s="255">
        <f t="shared" ref="E233:AJ233" si="364">IF(E$136=0,0,E94-E323)</f>
        <v>0</v>
      </c>
      <c r="F233" s="255">
        <f t="shared" si="364"/>
        <v>0</v>
      </c>
      <c r="G233" s="255">
        <f t="shared" si="364"/>
        <v>0</v>
      </c>
      <c r="H233" s="255">
        <f t="shared" si="364"/>
        <v>0</v>
      </c>
      <c r="I233" s="255">
        <f t="shared" si="364"/>
        <v>0</v>
      </c>
      <c r="J233" s="255">
        <f t="shared" si="364"/>
        <v>0</v>
      </c>
      <c r="K233" s="255">
        <f t="shared" si="364"/>
        <v>0</v>
      </c>
      <c r="L233" s="255">
        <f t="shared" si="364"/>
        <v>0</v>
      </c>
      <c r="M233" s="255">
        <f t="shared" si="364"/>
        <v>0</v>
      </c>
      <c r="N233" s="255">
        <f t="shared" si="364"/>
        <v>0</v>
      </c>
      <c r="O233" s="255">
        <f t="shared" si="364"/>
        <v>0</v>
      </c>
      <c r="P233" s="255">
        <f t="shared" si="364"/>
        <v>0</v>
      </c>
      <c r="Q233" s="255">
        <f t="shared" si="364"/>
        <v>0</v>
      </c>
      <c r="R233" s="255">
        <f t="shared" si="364"/>
        <v>0</v>
      </c>
      <c r="S233" s="255">
        <f t="shared" si="364"/>
        <v>0</v>
      </c>
      <c r="T233" s="255">
        <f t="shared" si="364"/>
        <v>0</v>
      </c>
      <c r="U233" s="255">
        <f t="shared" si="364"/>
        <v>0</v>
      </c>
      <c r="V233" s="255">
        <f t="shared" si="364"/>
        <v>0</v>
      </c>
      <c r="W233" s="255">
        <f t="shared" si="364"/>
        <v>0</v>
      </c>
      <c r="X233" s="255">
        <f t="shared" si="364"/>
        <v>0</v>
      </c>
      <c r="Y233" s="255">
        <f t="shared" si="364"/>
        <v>0</v>
      </c>
      <c r="Z233" s="255">
        <f t="shared" si="364"/>
        <v>0</v>
      </c>
      <c r="AA233" s="255">
        <f t="shared" si="364"/>
        <v>0</v>
      </c>
      <c r="AB233" s="255">
        <f t="shared" si="364"/>
        <v>0</v>
      </c>
      <c r="AC233" s="255">
        <f t="shared" si="364"/>
        <v>0</v>
      </c>
      <c r="AD233" s="255">
        <f t="shared" si="364"/>
        <v>0</v>
      </c>
      <c r="AE233" s="255">
        <f t="shared" si="364"/>
        <v>0</v>
      </c>
      <c r="AF233" s="255">
        <f t="shared" si="364"/>
        <v>0</v>
      </c>
      <c r="AG233" s="255">
        <f t="shared" si="364"/>
        <v>0</v>
      </c>
      <c r="AH233" s="255">
        <f t="shared" si="364"/>
        <v>0</v>
      </c>
      <c r="AI233" s="255">
        <f t="shared" si="364"/>
        <v>0</v>
      </c>
      <c r="AJ233" s="255">
        <f t="shared" si="364"/>
        <v>0</v>
      </c>
      <c r="AK233" s="255">
        <f t="shared" ref="AK233:BD233" si="365">IF(AK$136=0,0,AK94-AK323)</f>
        <v>0</v>
      </c>
      <c r="AL233" s="255">
        <f t="shared" si="365"/>
        <v>0</v>
      </c>
      <c r="AM233" s="255">
        <f t="shared" si="365"/>
        <v>0</v>
      </c>
      <c r="AN233" s="255">
        <f t="shared" si="365"/>
        <v>0</v>
      </c>
      <c r="AO233" s="255">
        <f t="shared" si="365"/>
        <v>0</v>
      </c>
      <c r="AP233" s="255">
        <f t="shared" si="365"/>
        <v>0</v>
      </c>
      <c r="AQ233" s="255">
        <f t="shared" si="365"/>
        <v>0</v>
      </c>
      <c r="AR233" s="255">
        <f t="shared" si="365"/>
        <v>0</v>
      </c>
      <c r="AS233" s="255">
        <f t="shared" si="365"/>
        <v>0</v>
      </c>
      <c r="AT233" s="255">
        <f t="shared" si="365"/>
        <v>0</v>
      </c>
      <c r="AU233" s="255">
        <f t="shared" si="365"/>
        <v>0</v>
      </c>
      <c r="AV233" s="255">
        <f t="shared" si="365"/>
        <v>0</v>
      </c>
      <c r="AW233" s="255">
        <f t="shared" si="365"/>
        <v>0</v>
      </c>
      <c r="AX233" s="255">
        <f t="shared" si="365"/>
        <v>0</v>
      </c>
      <c r="AY233" s="255">
        <f t="shared" si="365"/>
        <v>0</v>
      </c>
      <c r="AZ233" s="255">
        <f t="shared" si="365"/>
        <v>0</v>
      </c>
      <c r="BA233" s="255">
        <f t="shared" si="365"/>
        <v>0</v>
      </c>
      <c r="BB233" s="255">
        <f t="shared" si="365"/>
        <v>0</v>
      </c>
      <c r="BC233" s="255">
        <f t="shared" si="365"/>
        <v>0</v>
      </c>
      <c r="BD233" s="255">
        <f t="shared" si="365"/>
        <v>0</v>
      </c>
      <c r="BE233" s="251"/>
      <c r="BF233" s="162">
        <f t="shared" si="335"/>
        <v>0</v>
      </c>
      <c r="BG233" s="157">
        <f t="shared" si="336"/>
        <v>0</v>
      </c>
      <c r="BH233" s="157">
        <f t="shared" si="337"/>
        <v>0</v>
      </c>
      <c r="BI233" s="157">
        <f t="shared" si="338"/>
        <v>0</v>
      </c>
      <c r="BJ233" s="157">
        <f t="shared" si="339"/>
        <v>0</v>
      </c>
      <c r="BK233" s="157">
        <f t="shared" si="340"/>
        <v>0</v>
      </c>
      <c r="BL233" s="157">
        <f t="shared" si="341"/>
        <v>0</v>
      </c>
      <c r="BM233" s="157">
        <f t="shared" si="342"/>
        <v>0</v>
      </c>
      <c r="BN233" s="157">
        <f t="shared" si="343"/>
        <v>0</v>
      </c>
      <c r="BO233" s="157">
        <f t="shared" si="344"/>
        <v>0</v>
      </c>
      <c r="BP233" s="157">
        <f t="shared" si="345"/>
        <v>0</v>
      </c>
      <c r="BQ233" s="157">
        <f t="shared" si="346"/>
        <v>0</v>
      </c>
      <c r="BR233" s="157">
        <f t="shared" si="347"/>
        <v>0</v>
      </c>
      <c r="BS233" s="157">
        <f t="shared" si="348"/>
        <v>0</v>
      </c>
      <c r="BT233" s="157">
        <f t="shared" si="349"/>
        <v>0</v>
      </c>
      <c r="BU233" s="157">
        <f t="shared" si="350"/>
        <v>0</v>
      </c>
      <c r="BV233" s="157">
        <f t="shared" si="351"/>
        <v>0</v>
      </c>
      <c r="BW233" s="157">
        <f t="shared" si="352"/>
        <v>0</v>
      </c>
      <c r="BX233" s="157">
        <f t="shared" si="353"/>
        <v>0</v>
      </c>
      <c r="BY233" s="157">
        <f>IF(Info!$O$3="Q1",$BS233,IF(Info!$O$3="Q2",$BS233+$BT233,IF(Info!$O$3="Q3",$BS233+$BT233+$BU233,$BR233)))</f>
        <v>0</v>
      </c>
      <c r="BZ233" s="157">
        <f>IF(Info!$O$3="Q1",$BS233,IF(Info!$O$3="Q2",$BT233,IF(Info!$O$3="Q3",$BU233,$BV233)))</f>
        <v>0</v>
      </c>
      <c r="CA233" s="48"/>
    </row>
    <row r="234" spans="1:79" ht="15.6" customHeight="1" x14ac:dyDescent="0.3">
      <c r="A234" s="248">
        <v>3</v>
      </c>
      <c r="B234" s="256" t="s">
        <v>354</v>
      </c>
      <c r="C234" s="250"/>
      <c r="D234" s="257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</row>
    <row r="235" spans="1:79" x14ac:dyDescent="0.3">
      <c r="A235" s="248"/>
      <c r="B235" s="78" t="s">
        <v>354</v>
      </c>
      <c r="C235" s="250"/>
      <c r="D235" s="161">
        <f>SUM(E235:BD235)</f>
        <v>0</v>
      </c>
      <c r="E235" s="77">
        <f t="shared" ref="E235:AJ235" si="366">IF(E$136=0,0,E96-E325)</f>
        <v>0</v>
      </c>
      <c r="F235" s="77">
        <f t="shared" si="366"/>
        <v>0</v>
      </c>
      <c r="G235" s="77">
        <f t="shared" si="366"/>
        <v>0</v>
      </c>
      <c r="H235" s="77">
        <f t="shared" si="366"/>
        <v>0</v>
      </c>
      <c r="I235" s="77">
        <f t="shared" si="366"/>
        <v>0</v>
      </c>
      <c r="J235" s="77">
        <f t="shared" si="366"/>
        <v>0</v>
      </c>
      <c r="K235" s="77">
        <f t="shared" si="366"/>
        <v>0</v>
      </c>
      <c r="L235" s="77">
        <f t="shared" si="366"/>
        <v>0</v>
      </c>
      <c r="M235" s="77">
        <f t="shared" si="366"/>
        <v>0</v>
      </c>
      <c r="N235" s="77">
        <f t="shared" si="366"/>
        <v>0</v>
      </c>
      <c r="O235" s="77">
        <f t="shared" si="366"/>
        <v>0</v>
      </c>
      <c r="P235" s="77">
        <f t="shared" si="366"/>
        <v>0</v>
      </c>
      <c r="Q235" s="77">
        <f t="shared" si="366"/>
        <v>0</v>
      </c>
      <c r="R235" s="77">
        <f t="shared" si="366"/>
        <v>0</v>
      </c>
      <c r="S235" s="77">
        <f t="shared" si="366"/>
        <v>0</v>
      </c>
      <c r="T235" s="77">
        <f t="shared" si="366"/>
        <v>0</v>
      </c>
      <c r="U235" s="77">
        <f t="shared" si="366"/>
        <v>0</v>
      </c>
      <c r="V235" s="77">
        <f t="shared" si="366"/>
        <v>0</v>
      </c>
      <c r="W235" s="77">
        <f t="shared" si="366"/>
        <v>0</v>
      </c>
      <c r="X235" s="77">
        <f t="shared" si="366"/>
        <v>0</v>
      </c>
      <c r="Y235" s="77">
        <f t="shared" si="366"/>
        <v>0</v>
      </c>
      <c r="Z235" s="77">
        <f t="shared" si="366"/>
        <v>0</v>
      </c>
      <c r="AA235" s="77">
        <f t="shared" si="366"/>
        <v>0</v>
      </c>
      <c r="AB235" s="77">
        <f t="shared" si="366"/>
        <v>0</v>
      </c>
      <c r="AC235" s="77">
        <f t="shared" si="366"/>
        <v>0</v>
      </c>
      <c r="AD235" s="77">
        <f t="shared" si="366"/>
        <v>0</v>
      </c>
      <c r="AE235" s="77">
        <f t="shared" si="366"/>
        <v>0</v>
      </c>
      <c r="AF235" s="77">
        <f t="shared" si="366"/>
        <v>0</v>
      </c>
      <c r="AG235" s="77">
        <f t="shared" si="366"/>
        <v>0</v>
      </c>
      <c r="AH235" s="77">
        <f t="shared" si="366"/>
        <v>0</v>
      </c>
      <c r="AI235" s="77">
        <f t="shared" si="366"/>
        <v>0</v>
      </c>
      <c r="AJ235" s="77">
        <f t="shared" si="366"/>
        <v>0</v>
      </c>
      <c r="AK235" s="77">
        <f t="shared" ref="AK235:BD235" si="367">IF(AK$136=0,0,AK96-AK325)</f>
        <v>0</v>
      </c>
      <c r="AL235" s="77">
        <f t="shared" si="367"/>
        <v>0</v>
      </c>
      <c r="AM235" s="77">
        <f t="shared" si="367"/>
        <v>0</v>
      </c>
      <c r="AN235" s="77">
        <f t="shared" si="367"/>
        <v>0</v>
      </c>
      <c r="AO235" s="77">
        <f t="shared" si="367"/>
        <v>0</v>
      </c>
      <c r="AP235" s="77">
        <f t="shared" si="367"/>
        <v>0</v>
      </c>
      <c r="AQ235" s="77">
        <f t="shared" si="367"/>
        <v>0</v>
      </c>
      <c r="AR235" s="77">
        <f t="shared" si="367"/>
        <v>0</v>
      </c>
      <c r="AS235" s="77">
        <f t="shared" si="367"/>
        <v>0</v>
      </c>
      <c r="AT235" s="77">
        <f t="shared" si="367"/>
        <v>0</v>
      </c>
      <c r="AU235" s="77">
        <f t="shared" si="367"/>
        <v>0</v>
      </c>
      <c r="AV235" s="77">
        <f t="shared" si="367"/>
        <v>0</v>
      </c>
      <c r="AW235" s="77">
        <f t="shared" si="367"/>
        <v>0</v>
      </c>
      <c r="AX235" s="77">
        <f t="shared" si="367"/>
        <v>0</v>
      </c>
      <c r="AY235" s="77">
        <f t="shared" si="367"/>
        <v>0</v>
      </c>
      <c r="AZ235" s="77">
        <f t="shared" si="367"/>
        <v>0</v>
      </c>
      <c r="BA235" s="77">
        <f t="shared" si="367"/>
        <v>0</v>
      </c>
      <c r="BB235" s="77">
        <f t="shared" si="367"/>
        <v>0</v>
      </c>
      <c r="BC235" s="77">
        <f t="shared" si="367"/>
        <v>0</v>
      </c>
      <c r="BD235" s="77">
        <f t="shared" si="367"/>
        <v>0</v>
      </c>
      <c r="BE235" s="251"/>
      <c r="BF235" s="163">
        <f>SUM(E235:H235)</f>
        <v>0</v>
      </c>
      <c r="BG235" s="77">
        <f>SUM(I235:L235)</f>
        <v>0</v>
      </c>
      <c r="BH235" s="77">
        <f>SUM(M235:Q235)</f>
        <v>0</v>
      </c>
      <c r="BI235" s="77">
        <f>SUM(R235:U235)</f>
        <v>0</v>
      </c>
      <c r="BJ235" s="77">
        <f>SUM(V235:Y235)</f>
        <v>0</v>
      </c>
      <c r="BK235" s="77">
        <f>SUM(Z235:AD235)</f>
        <v>0</v>
      </c>
      <c r="BL235" s="77">
        <f>SUM(AE235:AH235)</f>
        <v>0</v>
      </c>
      <c r="BM235" s="77">
        <f>SUM(AI235:AL235)</f>
        <v>0</v>
      </c>
      <c r="BN235" s="77">
        <f>SUM(AM235:AQ235)</f>
        <v>0</v>
      </c>
      <c r="BO235" s="77">
        <f>SUM(AR235:AU235)</f>
        <v>0</v>
      </c>
      <c r="BP235" s="77">
        <f>SUM(AV235:AY235)</f>
        <v>0</v>
      </c>
      <c r="BQ235" s="77">
        <f>SUM(AZ235:BD235)</f>
        <v>0</v>
      </c>
      <c r="BR235" s="157">
        <f>SUM(BF235:BQ235)</f>
        <v>0</v>
      </c>
      <c r="BS235" s="77">
        <f>SUM(BF235:BH235)</f>
        <v>0</v>
      </c>
      <c r="BT235" s="77">
        <f>SUM(BI235:BK235)</f>
        <v>0</v>
      </c>
      <c r="BU235" s="77">
        <f>SUM(BL235:BN235)</f>
        <v>0</v>
      </c>
      <c r="BV235" s="77">
        <f>SUM(BO235:BQ235)</f>
        <v>0</v>
      </c>
      <c r="BW235" s="77">
        <f>SUM(BF235:BK235)</f>
        <v>0</v>
      </c>
      <c r="BX235" s="77">
        <f>SUM(BL235:BQ235)</f>
        <v>0</v>
      </c>
      <c r="BY235" s="77">
        <f>IF(Info!$O$3="Q1",$BS235,IF(Info!$O$3="Q2",$BS235+$BT235,IF(Info!$O$3="Q3",$BS235+$BT235+$BU235,$BR235)))</f>
        <v>0</v>
      </c>
      <c r="BZ235" s="77">
        <f>IF(Info!$O$3="Q1",$BS235,IF(Info!$O$3="Q2",$BT235,IF(Info!$O$3="Q3",$BU235,$BV235)))</f>
        <v>0</v>
      </c>
      <c r="CA235" s="48"/>
    </row>
    <row r="236" spans="1:79" x14ac:dyDescent="0.3">
      <c r="A236" s="248"/>
      <c r="B236" s="78" t="s">
        <v>59</v>
      </c>
      <c r="C236" s="250"/>
      <c r="D236" s="161">
        <f>SUM(E236:BD236)</f>
        <v>0</v>
      </c>
      <c r="E236" s="77">
        <f t="shared" ref="E236:AJ236" si="368">IF(E$136=0,0,E97-E326)</f>
        <v>0</v>
      </c>
      <c r="F236" s="77">
        <f t="shared" si="368"/>
        <v>0</v>
      </c>
      <c r="G236" s="77">
        <f t="shared" si="368"/>
        <v>0</v>
      </c>
      <c r="H236" s="77">
        <f t="shared" si="368"/>
        <v>0</v>
      </c>
      <c r="I236" s="77">
        <f t="shared" si="368"/>
        <v>0</v>
      </c>
      <c r="J236" s="77">
        <f t="shared" si="368"/>
        <v>0</v>
      </c>
      <c r="K236" s="77">
        <f t="shared" si="368"/>
        <v>0</v>
      </c>
      <c r="L236" s="77">
        <f t="shared" si="368"/>
        <v>0</v>
      </c>
      <c r="M236" s="77">
        <f t="shared" si="368"/>
        <v>0</v>
      </c>
      <c r="N236" s="77">
        <f t="shared" si="368"/>
        <v>0</v>
      </c>
      <c r="O236" s="77">
        <f t="shared" si="368"/>
        <v>0</v>
      </c>
      <c r="P236" s="77">
        <f t="shared" si="368"/>
        <v>0</v>
      </c>
      <c r="Q236" s="77">
        <f t="shared" si="368"/>
        <v>0</v>
      </c>
      <c r="R236" s="77">
        <f t="shared" si="368"/>
        <v>0</v>
      </c>
      <c r="S236" s="77">
        <f t="shared" si="368"/>
        <v>0</v>
      </c>
      <c r="T236" s="77">
        <f t="shared" si="368"/>
        <v>0</v>
      </c>
      <c r="U236" s="77">
        <f t="shared" si="368"/>
        <v>0</v>
      </c>
      <c r="V236" s="77">
        <f t="shared" si="368"/>
        <v>0</v>
      </c>
      <c r="W236" s="77">
        <f t="shared" si="368"/>
        <v>0</v>
      </c>
      <c r="X236" s="77">
        <f t="shared" si="368"/>
        <v>0</v>
      </c>
      <c r="Y236" s="77">
        <f t="shared" si="368"/>
        <v>0</v>
      </c>
      <c r="Z236" s="77">
        <f t="shared" si="368"/>
        <v>0</v>
      </c>
      <c r="AA236" s="77">
        <f t="shared" si="368"/>
        <v>0</v>
      </c>
      <c r="AB236" s="77">
        <f t="shared" si="368"/>
        <v>0</v>
      </c>
      <c r="AC236" s="77">
        <f t="shared" si="368"/>
        <v>0</v>
      </c>
      <c r="AD236" s="77">
        <f t="shared" si="368"/>
        <v>0</v>
      </c>
      <c r="AE236" s="77">
        <f t="shared" si="368"/>
        <v>0</v>
      </c>
      <c r="AF236" s="77">
        <f t="shared" si="368"/>
        <v>0</v>
      </c>
      <c r="AG236" s="77">
        <f t="shared" si="368"/>
        <v>0</v>
      </c>
      <c r="AH236" s="77">
        <f t="shared" si="368"/>
        <v>0</v>
      </c>
      <c r="AI236" s="77">
        <f t="shared" si="368"/>
        <v>0</v>
      </c>
      <c r="AJ236" s="77">
        <f t="shared" si="368"/>
        <v>0</v>
      </c>
      <c r="AK236" s="77">
        <f t="shared" ref="AK236:BD236" si="369">IF(AK$136=0,0,AK97-AK326)</f>
        <v>0</v>
      </c>
      <c r="AL236" s="77">
        <f t="shared" si="369"/>
        <v>0</v>
      </c>
      <c r="AM236" s="77">
        <f t="shared" si="369"/>
        <v>0</v>
      </c>
      <c r="AN236" s="77">
        <f t="shared" si="369"/>
        <v>0</v>
      </c>
      <c r="AO236" s="77">
        <f t="shared" si="369"/>
        <v>0</v>
      </c>
      <c r="AP236" s="77">
        <f t="shared" si="369"/>
        <v>0</v>
      </c>
      <c r="AQ236" s="77">
        <f t="shared" si="369"/>
        <v>0</v>
      </c>
      <c r="AR236" s="77">
        <f t="shared" si="369"/>
        <v>0</v>
      </c>
      <c r="AS236" s="77">
        <f t="shared" si="369"/>
        <v>0</v>
      </c>
      <c r="AT236" s="77">
        <f t="shared" si="369"/>
        <v>0</v>
      </c>
      <c r="AU236" s="77">
        <f t="shared" si="369"/>
        <v>0</v>
      </c>
      <c r="AV236" s="77">
        <f t="shared" si="369"/>
        <v>0</v>
      </c>
      <c r="AW236" s="77">
        <f t="shared" si="369"/>
        <v>0</v>
      </c>
      <c r="AX236" s="77">
        <f t="shared" si="369"/>
        <v>0</v>
      </c>
      <c r="AY236" s="77">
        <f t="shared" si="369"/>
        <v>0</v>
      </c>
      <c r="AZ236" s="77">
        <f t="shared" si="369"/>
        <v>0</v>
      </c>
      <c r="BA236" s="77">
        <f t="shared" si="369"/>
        <v>0</v>
      </c>
      <c r="BB236" s="77">
        <f t="shared" si="369"/>
        <v>0</v>
      </c>
      <c r="BC236" s="77">
        <f t="shared" si="369"/>
        <v>0</v>
      </c>
      <c r="BD236" s="77">
        <f t="shared" si="369"/>
        <v>0</v>
      </c>
      <c r="BE236" s="251"/>
      <c r="BF236" s="163">
        <f>SUM(E236:H236)</f>
        <v>0</v>
      </c>
      <c r="BG236" s="77">
        <f>SUM(I236:L236)</f>
        <v>0</v>
      </c>
      <c r="BH236" s="77">
        <f>SUM(M236:Q236)</f>
        <v>0</v>
      </c>
      <c r="BI236" s="77">
        <f>SUM(R236:U236)</f>
        <v>0</v>
      </c>
      <c r="BJ236" s="77">
        <f>SUM(V236:Y236)</f>
        <v>0</v>
      </c>
      <c r="BK236" s="77">
        <f>SUM(Z236:AD236)</f>
        <v>0</v>
      </c>
      <c r="BL236" s="77">
        <f>SUM(AE236:AH236)</f>
        <v>0</v>
      </c>
      <c r="BM236" s="77">
        <f>SUM(AI236:AL236)</f>
        <v>0</v>
      </c>
      <c r="BN236" s="77">
        <f>SUM(AM236:AQ236)</f>
        <v>0</v>
      </c>
      <c r="BO236" s="77">
        <f>SUM(AR236:AU236)</f>
        <v>0</v>
      </c>
      <c r="BP236" s="77">
        <f>SUM(AV236:AY236)</f>
        <v>0</v>
      </c>
      <c r="BQ236" s="77">
        <f>SUM(AZ236:BD236)</f>
        <v>0</v>
      </c>
      <c r="BR236" s="157">
        <f>SUM(BF236:BQ236)</f>
        <v>0</v>
      </c>
      <c r="BS236" s="77">
        <f>SUM(BF236:BH236)</f>
        <v>0</v>
      </c>
      <c r="BT236" s="77">
        <f>SUM(BI236:BK236)</f>
        <v>0</v>
      </c>
      <c r="BU236" s="77">
        <f>SUM(BL236:BN236)</f>
        <v>0</v>
      </c>
      <c r="BV236" s="77">
        <f>SUM(BO236:BQ236)</f>
        <v>0</v>
      </c>
      <c r="BW236" s="77">
        <f>SUM(BF236:BK236)</f>
        <v>0</v>
      </c>
      <c r="BX236" s="77">
        <f>SUM(BL236:BQ236)</f>
        <v>0</v>
      </c>
      <c r="BY236" s="77">
        <f>IF(Info!$O$3="Q1",$BS236,IF(Info!$O$3="Q2",$BS236+$BT236,IF(Info!$O$3="Q3",$BS236+$BT236+$BU236,$BR236)))</f>
        <v>0</v>
      </c>
      <c r="BZ236" s="77">
        <f>IF(Info!$O$3="Q1",$BS236,IF(Info!$O$3="Q2",$BT236,IF(Info!$O$3="Q3",$BU236,$BV236)))</f>
        <v>0</v>
      </c>
      <c r="CA236" s="48"/>
    </row>
    <row r="237" spans="1:79" x14ac:dyDescent="0.3">
      <c r="A237" s="248"/>
      <c r="B237" s="160" t="s">
        <v>355</v>
      </c>
      <c r="C237" s="250"/>
      <c r="D237" s="255">
        <f>SUM(E237:BD237)</f>
        <v>0</v>
      </c>
      <c r="E237" s="255">
        <f t="shared" ref="E237:AJ237" si="370">IF(E$136=0,0,E98-E327)</f>
        <v>0</v>
      </c>
      <c r="F237" s="255">
        <f t="shared" si="370"/>
        <v>0</v>
      </c>
      <c r="G237" s="255">
        <f t="shared" si="370"/>
        <v>0</v>
      </c>
      <c r="H237" s="255">
        <f t="shared" si="370"/>
        <v>0</v>
      </c>
      <c r="I237" s="255">
        <f t="shared" si="370"/>
        <v>0</v>
      </c>
      <c r="J237" s="255">
        <f t="shared" si="370"/>
        <v>0</v>
      </c>
      <c r="K237" s="255">
        <f t="shared" si="370"/>
        <v>0</v>
      </c>
      <c r="L237" s="255">
        <f t="shared" si="370"/>
        <v>0</v>
      </c>
      <c r="M237" s="255">
        <f t="shared" si="370"/>
        <v>0</v>
      </c>
      <c r="N237" s="255">
        <f t="shared" si="370"/>
        <v>0</v>
      </c>
      <c r="O237" s="255">
        <f t="shared" si="370"/>
        <v>0</v>
      </c>
      <c r="P237" s="255">
        <f t="shared" si="370"/>
        <v>0</v>
      </c>
      <c r="Q237" s="255">
        <f t="shared" si="370"/>
        <v>0</v>
      </c>
      <c r="R237" s="255">
        <f t="shared" si="370"/>
        <v>0</v>
      </c>
      <c r="S237" s="255">
        <f t="shared" si="370"/>
        <v>0</v>
      </c>
      <c r="T237" s="255">
        <f t="shared" si="370"/>
        <v>0</v>
      </c>
      <c r="U237" s="255">
        <f t="shared" si="370"/>
        <v>0</v>
      </c>
      <c r="V237" s="255">
        <f t="shared" si="370"/>
        <v>0</v>
      </c>
      <c r="W237" s="255">
        <f t="shared" si="370"/>
        <v>0</v>
      </c>
      <c r="X237" s="255">
        <f t="shared" si="370"/>
        <v>0</v>
      </c>
      <c r="Y237" s="255">
        <f t="shared" si="370"/>
        <v>0</v>
      </c>
      <c r="Z237" s="255">
        <f t="shared" si="370"/>
        <v>0</v>
      </c>
      <c r="AA237" s="255">
        <f t="shared" si="370"/>
        <v>0</v>
      </c>
      <c r="AB237" s="255">
        <f t="shared" si="370"/>
        <v>0</v>
      </c>
      <c r="AC237" s="255">
        <f t="shared" si="370"/>
        <v>0</v>
      </c>
      <c r="AD237" s="255">
        <f t="shared" si="370"/>
        <v>0</v>
      </c>
      <c r="AE237" s="255">
        <f t="shared" si="370"/>
        <v>0</v>
      </c>
      <c r="AF237" s="255">
        <f t="shared" si="370"/>
        <v>0</v>
      </c>
      <c r="AG237" s="255">
        <f t="shared" si="370"/>
        <v>0</v>
      </c>
      <c r="AH237" s="255">
        <f t="shared" si="370"/>
        <v>0</v>
      </c>
      <c r="AI237" s="255">
        <f t="shared" si="370"/>
        <v>0</v>
      </c>
      <c r="AJ237" s="255">
        <f t="shared" si="370"/>
        <v>0</v>
      </c>
      <c r="AK237" s="255">
        <f t="shared" ref="AK237:BD237" si="371">IF(AK$136=0,0,AK98-AK327)</f>
        <v>0</v>
      </c>
      <c r="AL237" s="255">
        <f t="shared" si="371"/>
        <v>0</v>
      </c>
      <c r="AM237" s="255">
        <f t="shared" si="371"/>
        <v>0</v>
      </c>
      <c r="AN237" s="255">
        <f t="shared" si="371"/>
        <v>0</v>
      </c>
      <c r="AO237" s="255">
        <f t="shared" si="371"/>
        <v>0</v>
      </c>
      <c r="AP237" s="255">
        <f t="shared" si="371"/>
        <v>0</v>
      </c>
      <c r="AQ237" s="255">
        <f t="shared" si="371"/>
        <v>0</v>
      </c>
      <c r="AR237" s="255">
        <f t="shared" si="371"/>
        <v>0</v>
      </c>
      <c r="AS237" s="255">
        <f t="shared" si="371"/>
        <v>0</v>
      </c>
      <c r="AT237" s="255">
        <f t="shared" si="371"/>
        <v>0</v>
      </c>
      <c r="AU237" s="255">
        <f t="shared" si="371"/>
        <v>0</v>
      </c>
      <c r="AV237" s="255">
        <f t="shared" si="371"/>
        <v>0</v>
      </c>
      <c r="AW237" s="255">
        <f t="shared" si="371"/>
        <v>0</v>
      </c>
      <c r="AX237" s="255">
        <f t="shared" si="371"/>
        <v>0</v>
      </c>
      <c r="AY237" s="255">
        <f t="shared" si="371"/>
        <v>0</v>
      </c>
      <c r="AZ237" s="255">
        <f t="shared" si="371"/>
        <v>0</v>
      </c>
      <c r="BA237" s="255">
        <f t="shared" si="371"/>
        <v>0</v>
      </c>
      <c r="BB237" s="255">
        <f t="shared" si="371"/>
        <v>0</v>
      </c>
      <c r="BC237" s="255">
        <f t="shared" si="371"/>
        <v>0</v>
      </c>
      <c r="BD237" s="255">
        <f t="shared" si="371"/>
        <v>0</v>
      </c>
      <c r="BE237" s="251"/>
      <c r="BF237" s="162">
        <f>SUM(E237:H237)</f>
        <v>0</v>
      </c>
      <c r="BG237" s="157">
        <f>SUM(I237:L237)</f>
        <v>0</v>
      </c>
      <c r="BH237" s="157">
        <f>SUM(M237:Q237)</f>
        <v>0</v>
      </c>
      <c r="BI237" s="157">
        <f>SUM(R237:U237)</f>
        <v>0</v>
      </c>
      <c r="BJ237" s="157">
        <f>SUM(V237:Y237)</f>
        <v>0</v>
      </c>
      <c r="BK237" s="157">
        <f>SUM(Z237:AD237)</f>
        <v>0</v>
      </c>
      <c r="BL237" s="157">
        <f>SUM(AE237:AH237)</f>
        <v>0</v>
      </c>
      <c r="BM237" s="157">
        <f>SUM(AI237:AL237)</f>
        <v>0</v>
      </c>
      <c r="BN237" s="157">
        <f>SUM(AM237:AQ237)</f>
        <v>0</v>
      </c>
      <c r="BO237" s="157">
        <f>SUM(AR237:AU237)</f>
        <v>0</v>
      </c>
      <c r="BP237" s="157">
        <f>SUM(AV237:AY237)</f>
        <v>0</v>
      </c>
      <c r="BQ237" s="157">
        <f>SUM(AZ237:BD237)</f>
        <v>0</v>
      </c>
      <c r="BR237" s="157">
        <f>SUM(BF237:BQ237)</f>
        <v>0</v>
      </c>
      <c r="BS237" s="157">
        <f>SUM(BF237:BH237)</f>
        <v>0</v>
      </c>
      <c r="BT237" s="157">
        <f>SUM(BI237:BK237)</f>
        <v>0</v>
      </c>
      <c r="BU237" s="157">
        <f>SUM(BL237:BN237)</f>
        <v>0</v>
      </c>
      <c r="BV237" s="157">
        <f>SUM(BO237:BQ237)</f>
        <v>0</v>
      </c>
      <c r="BW237" s="157">
        <f>SUM(BF237:BK237)</f>
        <v>0</v>
      </c>
      <c r="BX237" s="157">
        <f>SUM(BL237:BQ237)</f>
        <v>0</v>
      </c>
      <c r="BY237" s="157">
        <f>IF(Info!$O$3="Q1",$BS237,IF(Info!$O$3="Q2",$BS237+$BT237,IF(Info!$O$3="Q3",$BS237+$BT237+$BU237,$BR237)))</f>
        <v>0</v>
      </c>
      <c r="BZ237" s="157">
        <f>IF(Info!$O$3="Q1",$BS237,IF(Info!$O$3="Q2",$BT237,IF(Info!$O$3="Q3",$BU237,$BV237)))</f>
        <v>0</v>
      </c>
      <c r="CA237" s="48"/>
    </row>
    <row r="238" spans="1:79" ht="15.6" customHeight="1" x14ac:dyDescent="0.3">
      <c r="A238" s="248">
        <v>4</v>
      </c>
      <c r="B238" s="256" t="s">
        <v>356</v>
      </c>
      <c r="C238" s="250"/>
      <c r="D238" s="257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</row>
    <row r="239" spans="1:79" x14ac:dyDescent="0.3">
      <c r="A239" s="248"/>
      <c r="B239" s="78" t="s">
        <v>357</v>
      </c>
      <c r="C239" s="250"/>
      <c r="D239" s="161">
        <f>SUM(E239:BD239)</f>
        <v>0</v>
      </c>
      <c r="E239" s="77">
        <f t="shared" ref="E239:AJ239" si="372">IF(E$136=0,0,E100-E329)</f>
        <v>0</v>
      </c>
      <c r="F239" s="77">
        <f t="shared" si="372"/>
        <v>0</v>
      </c>
      <c r="G239" s="77">
        <f t="shared" si="372"/>
        <v>0</v>
      </c>
      <c r="H239" s="77">
        <f t="shared" si="372"/>
        <v>0</v>
      </c>
      <c r="I239" s="77">
        <f t="shared" si="372"/>
        <v>0</v>
      </c>
      <c r="J239" s="77">
        <f t="shared" si="372"/>
        <v>0</v>
      </c>
      <c r="K239" s="77">
        <f t="shared" si="372"/>
        <v>0</v>
      </c>
      <c r="L239" s="77">
        <f t="shared" si="372"/>
        <v>0</v>
      </c>
      <c r="M239" s="77">
        <f t="shared" si="372"/>
        <v>0</v>
      </c>
      <c r="N239" s="77">
        <f t="shared" si="372"/>
        <v>0</v>
      </c>
      <c r="O239" s="77">
        <f t="shared" si="372"/>
        <v>0</v>
      </c>
      <c r="P239" s="77">
        <f t="shared" si="372"/>
        <v>0</v>
      </c>
      <c r="Q239" s="77">
        <f t="shared" si="372"/>
        <v>0</v>
      </c>
      <c r="R239" s="77">
        <f t="shared" si="372"/>
        <v>0</v>
      </c>
      <c r="S239" s="77">
        <f t="shared" si="372"/>
        <v>0</v>
      </c>
      <c r="T239" s="77">
        <f t="shared" si="372"/>
        <v>0</v>
      </c>
      <c r="U239" s="77">
        <f t="shared" si="372"/>
        <v>0</v>
      </c>
      <c r="V239" s="77">
        <f t="shared" si="372"/>
        <v>0</v>
      </c>
      <c r="W239" s="77">
        <f t="shared" si="372"/>
        <v>0</v>
      </c>
      <c r="X239" s="77">
        <f t="shared" si="372"/>
        <v>0</v>
      </c>
      <c r="Y239" s="77">
        <f t="shared" si="372"/>
        <v>0</v>
      </c>
      <c r="Z239" s="77">
        <f t="shared" si="372"/>
        <v>0</v>
      </c>
      <c r="AA239" s="77">
        <f t="shared" si="372"/>
        <v>0</v>
      </c>
      <c r="AB239" s="77">
        <f t="shared" si="372"/>
        <v>0</v>
      </c>
      <c r="AC239" s="77">
        <f t="shared" si="372"/>
        <v>0</v>
      </c>
      <c r="AD239" s="77">
        <f t="shared" si="372"/>
        <v>0</v>
      </c>
      <c r="AE239" s="77">
        <f t="shared" si="372"/>
        <v>0</v>
      </c>
      <c r="AF239" s="77">
        <f t="shared" si="372"/>
        <v>0</v>
      </c>
      <c r="AG239" s="77">
        <f t="shared" si="372"/>
        <v>0</v>
      </c>
      <c r="AH239" s="77">
        <f t="shared" si="372"/>
        <v>0</v>
      </c>
      <c r="AI239" s="77">
        <f t="shared" si="372"/>
        <v>0</v>
      </c>
      <c r="AJ239" s="77">
        <f t="shared" si="372"/>
        <v>0</v>
      </c>
      <c r="AK239" s="77">
        <f t="shared" ref="AK239:BD239" si="373">IF(AK$136=0,0,AK100-AK329)</f>
        <v>0</v>
      </c>
      <c r="AL239" s="77">
        <f t="shared" si="373"/>
        <v>0</v>
      </c>
      <c r="AM239" s="77">
        <f t="shared" si="373"/>
        <v>0</v>
      </c>
      <c r="AN239" s="77">
        <f t="shared" si="373"/>
        <v>0</v>
      </c>
      <c r="AO239" s="77">
        <f t="shared" si="373"/>
        <v>0</v>
      </c>
      <c r="AP239" s="77">
        <f t="shared" si="373"/>
        <v>0</v>
      </c>
      <c r="AQ239" s="77">
        <f t="shared" si="373"/>
        <v>0</v>
      </c>
      <c r="AR239" s="77">
        <f t="shared" si="373"/>
        <v>0</v>
      </c>
      <c r="AS239" s="77">
        <f t="shared" si="373"/>
        <v>0</v>
      </c>
      <c r="AT239" s="77">
        <f t="shared" si="373"/>
        <v>0</v>
      </c>
      <c r="AU239" s="77">
        <f t="shared" si="373"/>
        <v>0</v>
      </c>
      <c r="AV239" s="77">
        <f t="shared" si="373"/>
        <v>0</v>
      </c>
      <c r="AW239" s="77">
        <f t="shared" si="373"/>
        <v>0</v>
      </c>
      <c r="AX239" s="77">
        <f t="shared" si="373"/>
        <v>0</v>
      </c>
      <c r="AY239" s="77">
        <f t="shared" si="373"/>
        <v>0</v>
      </c>
      <c r="AZ239" s="77">
        <f t="shared" si="373"/>
        <v>0</v>
      </c>
      <c r="BA239" s="77">
        <f t="shared" si="373"/>
        <v>0</v>
      </c>
      <c r="BB239" s="77">
        <f t="shared" si="373"/>
        <v>0</v>
      </c>
      <c r="BC239" s="77">
        <f t="shared" si="373"/>
        <v>0</v>
      </c>
      <c r="BD239" s="77">
        <f t="shared" si="373"/>
        <v>0</v>
      </c>
      <c r="BE239" s="251"/>
      <c r="BF239" s="163">
        <f>SUM(E239:H239)</f>
        <v>0</v>
      </c>
      <c r="BG239" s="77">
        <f>SUM(I239:L239)</f>
        <v>0</v>
      </c>
      <c r="BH239" s="77">
        <f>SUM(M239:Q239)</f>
        <v>0</v>
      </c>
      <c r="BI239" s="77">
        <f>SUM(R239:U239)</f>
        <v>0</v>
      </c>
      <c r="BJ239" s="77">
        <f>SUM(V239:Y239)</f>
        <v>0</v>
      </c>
      <c r="BK239" s="77">
        <f>SUM(Z239:AD239)</f>
        <v>0</v>
      </c>
      <c r="BL239" s="77">
        <f>SUM(AE239:AH239)</f>
        <v>0</v>
      </c>
      <c r="BM239" s="77">
        <f>SUM(AI239:AL239)</f>
        <v>0</v>
      </c>
      <c r="BN239" s="77">
        <f>SUM(AM239:AQ239)</f>
        <v>0</v>
      </c>
      <c r="BO239" s="77">
        <f>SUM(AR239:AU239)</f>
        <v>0</v>
      </c>
      <c r="BP239" s="77">
        <f>SUM(AV239:AY239)</f>
        <v>0</v>
      </c>
      <c r="BQ239" s="77">
        <f>SUM(AZ239:BD239)</f>
        <v>0</v>
      </c>
      <c r="BR239" s="157">
        <f>SUM(BF239:BQ239)</f>
        <v>0</v>
      </c>
      <c r="BS239" s="77">
        <f>SUM(BF239:BH239)</f>
        <v>0</v>
      </c>
      <c r="BT239" s="77">
        <f>SUM(BI239:BK239)</f>
        <v>0</v>
      </c>
      <c r="BU239" s="77">
        <f>SUM(BL239:BN239)</f>
        <v>0</v>
      </c>
      <c r="BV239" s="77">
        <f>SUM(BO239:BQ239)</f>
        <v>0</v>
      </c>
      <c r="BW239" s="77">
        <f>SUM(BF239:BK239)</f>
        <v>0</v>
      </c>
      <c r="BX239" s="77">
        <f>SUM(BL239:BQ239)</f>
        <v>0</v>
      </c>
      <c r="BY239" s="77">
        <f>IF(Info!$O$3="Q1",$BS239,IF(Info!$O$3="Q2",$BS239+$BT239,IF(Info!$O$3="Q3",$BS239+$BT239+$BU239,$BR239)))</f>
        <v>0</v>
      </c>
      <c r="BZ239" s="77">
        <f>IF(Info!$O$3="Q1",$BS239,IF(Info!$O$3="Q2",$BT239,IF(Info!$O$3="Q3",$BU239,$BV239)))</f>
        <v>0</v>
      </c>
      <c r="CA239" s="48"/>
    </row>
    <row r="240" spans="1:79" x14ac:dyDescent="0.3">
      <c r="A240" s="248"/>
      <c r="B240" s="78" t="s">
        <v>358</v>
      </c>
      <c r="C240" s="250"/>
      <c r="D240" s="161">
        <f>SUM(E240:BD240)</f>
        <v>0</v>
      </c>
      <c r="E240" s="77">
        <f t="shared" ref="E240:AJ240" si="374">IF(E$136=0,0,E101-E330)</f>
        <v>0</v>
      </c>
      <c r="F240" s="77">
        <f t="shared" si="374"/>
        <v>0</v>
      </c>
      <c r="G240" s="77">
        <f t="shared" si="374"/>
        <v>0</v>
      </c>
      <c r="H240" s="77">
        <f t="shared" si="374"/>
        <v>0</v>
      </c>
      <c r="I240" s="77">
        <f t="shared" si="374"/>
        <v>0</v>
      </c>
      <c r="J240" s="77">
        <f t="shared" si="374"/>
        <v>0</v>
      </c>
      <c r="K240" s="77">
        <f t="shared" si="374"/>
        <v>0</v>
      </c>
      <c r="L240" s="77">
        <f t="shared" si="374"/>
        <v>0</v>
      </c>
      <c r="M240" s="77">
        <f t="shared" si="374"/>
        <v>0</v>
      </c>
      <c r="N240" s="77">
        <f t="shared" si="374"/>
        <v>0</v>
      </c>
      <c r="O240" s="77">
        <f t="shared" si="374"/>
        <v>0</v>
      </c>
      <c r="P240" s="77">
        <f t="shared" si="374"/>
        <v>0</v>
      </c>
      <c r="Q240" s="77">
        <f t="shared" si="374"/>
        <v>0</v>
      </c>
      <c r="R240" s="77">
        <f t="shared" si="374"/>
        <v>0</v>
      </c>
      <c r="S240" s="77">
        <f t="shared" si="374"/>
        <v>0</v>
      </c>
      <c r="T240" s="77">
        <f t="shared" si="374"/>
        <v>0</v>
      </c>
      <c r="U240" s="77">
        <f t="shared" si="374"/>
        <v>0</v>
      </c>
      <c r="V240" s="77">
        <f t="shared" si="374"/>
        <v>0</v>
      </c>
      <c r="W240" s="77">
        <f t="shared" si="374"/>
        <v>0</v>
      </c>
      <c r="X240" s="77">
        <f t="shared" si="374"/>
        <v>0</v>
      </c>
      <c r="Y240" s="77">
        <f t="shared" si="374"/>
        <v>0</v>
      </c>
      <c r="Z240" s="77">
        <f t="shared" si="374"/>
        <v>0</v>
      </c>
      <c r="AA240" s="77">
        <f t="shared" si="374"/>
        <v>0</v>
      </c>
      <c r="AB240" s="77">
        <f t="shared" si="374"/>
        <v>0</v>
      </c>
      <c r="AC240" s="77">
        <f t="shared" si="374"/>
        <v>0</v>
      </c>
      <c r="AD240" s="77">
        <f t="shared" si="374"/>
        <v>0</v>
      </c>
      <c r="AE240" s="77">
        <f t="shared" si="374"/>
        <v>0</v>
      </c>
      <c r="AF240" s="77">
        <f t="shared" si="374"/>
        <v>0</v>
      </c>
      <c r="AG240" s="77">
        <f t="shared" si="374"/>
        <v>0</v>
      </c>
      <c r="AH240" s="77">
        <f t="shared" si="374"/>
        <v>0</v>
      </c>
      <c r="AI240" s="77">
        <f t="shared" si="374"/>
        <v>0</v>
      </c>
      <c r="AJ240" s="77">
        <f t="shared" si="374"/>
        <v>0</v>
      </c>
      <c r="AK240" s="77">
        <f t="shared" ref="AK240:BD240" si="375">IF(AK$136=0,0,AK101-AK330)</f>
        <v>0</v>
      </c>
      <c r="AL240" s="77">
        <f t="shared" si="375"/>
        <v>0</v>
      </c>
      <c r="AM240" s="77">
        <f t="shared" si="375"/>
        <v>0</v>
      </c>
      <c r="AN240" s="77">
        <f t="shared" si="375"/>
        <v>0</v>
      </c>
      <c r="AO240" s="77">
        <f t="shared" si="375"/>
        <v>0</v>
      </c>
      <c r="AP240" s="77">
        <f t="shared" si="375"/>
        <v>0</v>
      </c>
      <c r="AQ240" s="77">
        <f t="shared" si="375"/>
        <v>0</v>
      </c>
      <c r="AR240" s="77">
        <f t="shared" si="375"/>
        <v>0</v>
      </c>
      <c r="AS240" s="77">
        <f t="shared" si="375"/>
        <v>0</v>
      </c>
      <c r="AT240" s="77">
        <f t="shared" si="375"/>
        <v>0</v>
      </c>
      <c r="AU240" s="77">
        <f t="shared" si="375"/>
        <v>0</v>
      </c>
      <c r="AV240" s="77">
        <f t="shared" si="375"/>
        <v>0</v>
      </c>
      <c r="AW240" s="77">
        <f t="shared" si="375"/>
        <v>0</v>
      </c>
      <c r="AX240" s="77">
        <f t="shared" si="375"/>
        <v>0</v>
      </c>
      <c r="AY240" s="77">
        <f t="shared" si="375"/>
        <v>0</v>
      </c>
      <c r="AZ240" s="77">
        <f t="shared" si="375"/>
        <v>0</v>
      </c>
      <c r="BA240" s="77">
        <f t="shared" si="375"/>
        <v>0</v>
      </c>
      <c r="BB240" s="77">
        <f t="shared" si="375"/>
        <v>0</v>
      </c>
      <c r="BC240" s="77">
        <f t="shared" si="375"/>
        <v>0</v>
      </c>
      <c r="BD240" s="77">
        <f t="shared" si="375"/>
        <v>0</v>
      </c>
      <c r="BE240" s="251"/>
      <c r="BF240" s="163">
        <f>SUM(E240:H240)</f>
        <v>0</v>
      </c>
      <c r="BG240" s="77">
        <f>SUM(I240:L240)</f>
        <v>0</v>
      </c>
      <c r="BH240" s="77">
        <f>SUM(M240:Q240)</f>
        <v>0</v>
      </c>
      <c r="BI240" s="77">
        <f>SUM(R240:U240)</f>
        <v>0</v>
      </c>
      <c r="BJ240" s="77">
        <f>SUM(V240:Y240)</f>
        <v>0</v>
      </c>
      <c r="BK240" s="77">
        <f>SUM(Z240:AD240)</f>
        <v>0</v>
      </c>
      <c r="BL240" s="77">
        <f>SUM(AE240:AH240)</f>
        <v>0</v>
      </c>
      <c r="BM240" s="77">
        <f>SUM(AI240:AL240)</f>
        <v>0</v>
      </c>
      <c r="BN240" s="77">
        <f>SUM(AM240:AQ240)</f>
        <v>0</v>
      </c>
      <c r="BO240" s="77">
        <f>SUM(AR240:AU240)</f>
        <v>0</v>
      </c>
      <c r="BP240" s="77">
        <f>SUM(AV240:AY240)</f>
        <v>0</v>
      </c>
      <c r="BQ240" s="77">
        <f>SUM(AZ240:BD240)</f>
        <v>0</v>
      </c>
      <c r="BR240" s="157">
        <f>SUM(BF240:BQ240)</f>
        <v>0</v>
      </c>
      <c r="BS240" s="77">
        <f>SUM(BF240:BH240)</f>
        <v>0</v>
      </c>
      <c r="BT240" s="77">
        <f>SUM(BI240:BK240)</f>
        <v>0</v>
      </c>
      <c r="BU240" s="77">
        <f>SUM(BL240:BN240)</f>
        <v>0</v>
      </c>
      <c r="BV240" s="77">
        <f>SUM(BO240:BQ240)</f>
        <v>0</v>
      </c>
      <c r="BW240" s="77">
        <f>SUM(BF240:BK240)</f>
        <v>0</v>
      </c>
      <c r="BX240" s="77">
        <f>SUM(BL240:BQ240)</f>
        <v>0</v>
      </c>
      <c r="BY240" s="77">
        <f>IF(Info!$O$3="Q1",$BS240,IF(Info!$O$3="Q2",$BS240+$BT240,IF(Info!$O$3="Q3",$BS240+$BT240+$BU240,$BR240)))</f>
        <v>0</v>
      </c>
      <c r="BZ240" s="77">
        <f>IF(Info!$O$3="Q1",$BS240,IF(Info!$O$3="Q2",$BT240,IF(Info!$O$3="Q3",$BU240,$BV240)))</f>
        <v>0</v>
      </c>
      <c r="CA240" s="48"/>
    </row>
    <row r="241" spans="1:79" x14ac:dyDescent="0.3">
      <c r="A241" s="248"/>
      <c r="B241" s="78" t="s">
        <v>359</v>
      </c>
      <c r="C241" s="250"/>
      <c r="D241" s="161">
        <f>SUM(E241:BD241)</f>
        <v>0</v>
      </c>
      <c r="E241" s="77">
        <f t="shared" ref="E241:AJ241" si="376">IF(E$136=0,0,E102-E331)</f>
        <v>0</v>
      </c>
      <c r="F241" s="77">
        <f t="shared" si="376"/>
        <v>0</v>
      </c>
      <c r="G241" s="77">
        <f t="shared" si="376"/>
        <v>0</v>
      </c>
      <c r="H241" s="77">
        <f t="shared" si="376"/>
        <v>0</v>
      </c>
      <c r="I241" s="77">
        <f t="shared" si="376"/>
        <v>0</v>
      </c>
      <c r="J241" s="77">
        <f t="shared" si="376"/>
        <v>0</v>
      </c>
      <c r="K241" s="77">
        <f t="shared" si="376"/>
        <v>0</v>
      </c>
      <c r="L241" s="77">
        <f t="shared" si="376"/>
        <v>0</v>
      </c>
      <c r="M241" s="77">
        <f t="shared" si="376"/>
        <v>0</v>
      </c>
      <c r="N241" s="77">
        <f t="shared" si="376"/>
        <v>0</v>
      </c>
      <c r="O241" s="77">
        <f t="shared" si="376"/>
        <v>0</v>
      </c>
      <c r="P241" s="77">
        <f t="shared" si="376"/>
        <v>0</v>
      </c>
      <c r="Q241" s="77">
        <f t="shared" si="376"/>
        <v>0</v>
      </c>
      <c r="R241" s="77">
        <f t="shared" si="376"/>
        <v>0</v>
      </c>
      <c r="S241" s="77">
        <f t="shared" si="376"/>
        <v>0</v>
      </c>
      <c r="T241" s="77">
        <f t="shared" si="376"/>
        <v>0</v>
      </c>
      <c r="U241" s="77">
        <f t="shared" si="376"/>
        <v>0</v>
      </c>
      <c r="V241" s="77">
        <f t="shared" si="376"/>
        <v>0</v>
      </c>
      <c r="W241" s="77">
        <f t="shared" si="376"/>
        <v>0</v>
      </c>
      <c r="X241" s="77">
        <f t="shared" si="376"/>
        <v>0</v>
      </c>
      <c r="Y241" s="77">
        <f t="shared" si="376"/>
        <v>0</v>
      </c>
      <c r="Z241" s="77">
        <f t="shared" si="376"/>
        <v>0</v>
      </c>
      <c r="AA241" s="77">
        <f t="shared" si="376"/>
        <v>0</v>
      </c>
      <c r="AB241" s="77">
        <f t="shared" si="376"/>
        <v>0</v>
      </c>
      <c r="AC241" s="77">
        <f t="shared" si="376"/>
        <v>0</v>
      </c>
      <c r="AD241" s="77">
        <f t="shared" si="376"/>
        <v>0</v>
      </c>
      <c r="AE241" s="77">
        <f t="shared" si="376"/>
        <v>0</v>
      </c>
      <c r="AF241" s="77">
        <f t="shared" si="376"/>
        <v>0</v>
      </c>
      <c r="AG241" s="77">
        <f t="shared" si="376"/>
        <v>0</v>
      </c>
      <c r="AH241" s="77">
        <f t="shared" si="376"/>
        <v>0</v>
      </c>
      <c r="AI241" s="77">
        <f t="shared" si="376"/>
        <v>0</v>
      </c>
      <c r="AJ241" s="77">
        <f t="shared" si="376"/>
        <v>0</v>
      </c>
      <c r="AK241" s="77">
        <f t="shared" ref="AK241:BD241" si="377">IF(AK$136=0,0,AK102-AK331)</f>
        <v>0</v>
      </c>
      <c r="AL241" s="77">
        <f t="shared" si="377"/>
        <v>0</v>
      </c>
      <c r="AM241" s="77">
        <f t="shared" si="377"/>
        <v>0</v>
      </c>
      <c r="AN241" s="77">
        <f t="shared" si="377"/>
        <v>0</v>
      </c>
      <c r="AO241" s="77">
        <f t="shared" si="377"/>
        <v>0</v>
      </c>
      <c r="AP241" s="77">
        <f t="shared" si="377"/>
        <v>0</v>
      </c>
      <c r="AQ241" s="77">
        <f t="shared" si="377"/>
        <v>0</v>
      </c>
      <c r="AR241" s="77">
        <f t="shared" si="377"/>
        <v>0</v>
      </c>
      <c r="AS241" s="77">
        <f t="shared" si="377"/>
        <v>0</v>
      </c>
      <c r="AT241" s="77">
        <f t="shared" si="377"/>
        <v>0</v>
      </c>
      <c r="AU241" s="77">
        <f t="shared" si="377"/>
        <v>0</v>
      </c>
      <c r="AV241" s="77">
        <f t="shared" si="377"/>
        <v>0</v>
      </c>
      <c r="AW241" s="77">
        <f t="shared" si="377"/>
        <v>0</v>
      </c>
      <c r="AX241" s="77">
        <f t="shared" si="377"/>
        <v>0</v>
      </c>
      <c r="AY241" s="77">
        <f t="shared" si="377"/>
        <v>0</v>
      </c>
      <c r="AZ241" s="77">
        <f t="shared" si="377"/>
        <v>0</v>
      </c>
      <c r="BA241" s="77">
        <f t="shared" si="377"/>
        <v>0</v>
      </c>
      <c r="BB241" s="77">
        <f t="shared" si="377"/>
        <v>0</v>
      </c>
      <c r="BC241" s="77">
        <f t="shared" si="377"/>
        <v>0</v>
      </c>
      <c r="BD241" s="77">
        <f t="shared" si="377"/>
        <v>0</v>
      </c>
      <c r="BE241" s="251"/>
      <c r="BF241" s="163">
        <f>SUM(E241:H241)</f>
        <v>0</v>
      </c>
      <c r="BG241" s="77">
        <f>SUM(I241:L241)</f>
        <v>0</v>
      </c>
      <c r="BH241" s="77">
        <f>SUM(M241:Q241)</f>
        <v>0</v>
      </c>
      <c r="BI241" s="77">
        <f>SUM(R241:U241)</f>
        <v>0</v>
      </c>
      <c r="BJ241" s="77">
        <f>SUM(V241:Y241)</f>
        <v>0</v>
      </c>
      <c r="BK241" s="77">
        <f>SUM(Z241:AD241)</f>
        <v>0</v>
      </c>
      <c r="BL241" s="77">
        <f>SUM(AE241:AH241)</f>
        <v>0</v>
      </c>
      <c r="BM241" s="77">
        <f>SUM(AI241:AL241)</f>
        <v>0</v>
      </c>
      <c r="BN241" s="77">
        <f>SUM(AM241:AQ241)</f>
        <v>0</v>
      </c>
      <c r="BO241" s="77">
        <f>SUM(AR241:AU241)</f>
        <v>0</v>
      </c>
      <c r="BP241" s="77">
        <f>SUM(AV241:AY241)</f>
        <v>0</v>
      </c>
      <c r="BQ241" s="77">
        <f>SUM(AZ241:BD241)</f>
        <v>0</v>
      </c>
      <c r="BR241" s="157">
        <f>SUM(BF241:BQ241)</f>
        <v>0</v>
      </c>
      <c r="BS241" s="77">
        <f>SUM(BF241:BH241)</f>
        <v>0</v>
      </c>
      <c r="BT241" s="77">
        <f>SUM(BI241:BK241)</f>
        <v>0</v>
      </c>
      <c r="BU241" s="77">
        <f>SUM(BL241:BN241)</f>
        <v>0</v>
      </c>
      <c r="BV241" s="77">
        <f>SUM(BO241:BQ241)</f>
        <v>0</v>
      </c>
      <c r="BW241" s="77">
        <f>SUM(BF241:BK241)</f>
        <v>0</v>
      </c>
      <c r="BX241" s="77">
        <f>SUM(BL241:BQ241)</f>
        <v>0</v>
      </c>
      <c r="BY241" s="77">
        <f>IF(Info!$O$3="Q1",$BS241,IF(Info!$O$3="Q2",$BS241+$BT241,IF(Info!$O$3="Q3",$BS241+$BT241+$BU241,$BR241)))</f>
        <v>0</v>
      </c>
      <c r="BZ241" s="77">
        <f>IF(Info!$O$3="Q1",$BS241,IF(Info!$O$3="Q2",$BT241,IF(Info!$O$3="Q3",$BU241,$BV241)))</f>
        <v>0</v>
      </c>
      <c r="CA241" s="48"/>
    </row>
    <row r="242" spans="1:79" x14ac:dyDescent="0.3">
      <c r="A242" s="248"/>
      <c r="B242" s="78" t="s">
        <v>67</v>
      </c>
      <c r="C242" s="250"/>
      <c r="D242" s="161">
        <f>SUM(E242:BD242)</f>
        <v>0</v>
      </c>
      <c r="E242" s="77">
        <f t="shared" ref="E242:AJ242" si="378">IF(E$136=0,0,E103-E332)</f>
        <v>0</v>
      </c>
      <c r="F242" s="77">
        <f t="shared" si="378"/>
        <v>0</v>
      </c>
      <c r="G242" s="77">
        <f t="shared" si="378"/>
        <v>0</v>
      </c>
      <c r="H242" s="77">
        <f t="shared" si="378"/>
        <v>0</v>
      </c>
      <c r="I242" s="77">
        <f t="shared" si="378"/>
        <v>0</v>
      </c>
      <c r="J242" s="77">
        <f t="shared" si="378"/>
        <v>0</v>
      </c>
      <c r="K242" s="77">
        <f t="shared" si="378"/>
        <v>0</v>
      </c>
      <c r="L242" s="77">
        <f t="shared" si="378"/>
        <v>0</v>
      </c>
      <c r="M242" s="77">
        <f t="shared" si="378"/>
        <v>0</v>
      </c>
      <c r="N242" s="77">
        <f t="shared" si="378"/>
        <v>0</v>
      </c>
      <c r="O242" s="77">
        <f t="shared" si="378"/>
        <v>0</v>
      </c>
      <c r="P242" s="77">
        <f t="shared" si="378"/>
        <v>0</v>
      </c>
      <c r="Q242" s="77">
        <f t="shared" si="378"/>
        <v>0</v>
      </c>
      <c r="R242" s="77">
        <f t="shared" si="378"/>
        <v>0</v>
      </c>
      <c r="S242" s="77">
        <f t="shared" si="378"/>
        <v>0</v>
      </c>
      <c r="T242" s="77">
        <f t="shared" si="378"/>
        <v>0</v>
      </c>
      <c r="U242" s="77">
        <f t="shared" si="378"/>
        <v>0</v>
      </c>
      <c r="V242" s="77">
        <f t="shared" si="378"/>
        <v>0</v>
      </c>
      <c r="W242" s="77">
        <f t="shared" si="378"/>
        <v>0</v>
      </c>
      <c r="X242" s="77">
        <f t="shared" si="378"/>
        <v>0</v>
      </c>
      <c r="Y242" s="77">
        <f t="shared" si="378"/>
        <v>0</v>
      </c>
      <c r="Z242" s="77">
        <f t="shared" si="378"/>
        <v>0</v>
      </c>
      <c r="AA242" s="77">
        <f t="shared" si="378"/>
        <v>0</v>
      </c>
      <c r="AB242" s="77">
        <f t="shared" si="378"/>
        <v>0</v>
      </c>
      <c r="AC242" s="77">
        <f t="shared" si="378"/>
        <v>0</v>
      </c>
      <c r="AD242" s="77">
        <f t="shared" si="378"/>
        <v>0</v>
      </c>
      <c r="AE242" s="77">
        <f t="shared" si="378"/>
        <v>0</v>
      </c>
      <c r="AF242" s="77">
        <f t="shared" si="378"/>
        <v>0</v>
      </c>
      <c r="AG242" s="77">
        <f t="shared" si="378"/>
        <v>0</v>
      </c>
      <c r="AH242" s="77">
        <f t="shared" si="378"/>
        <v>0</v>
      </c>
      <c r="AI242" s="77">
        <f t="shared" si="378"/>
        <v>0</v>
      </c>
      <c r="AJ242" s="77">
        <f t="shared" si="378"/>
        <v>0</v>
      </c>
      <c r="AK242" s="77">
        <f t="shared" ref="AK242:BD242" si="379">IF(AK$136=0,0,AK103-AK332)</f>
        <v>0</v>
      </c>
      <c r="AL242" s="77">
        <f t="shared" si="379"/>
        <v>0</v>
      </c>
      <c r="AM242" s="77">
        <f t="shared" si="379"/>
        <v>0</v>
      </c>
      <c r="AN242" s="77">
        <f t="shared" si="379"/>
        <v>0</v>
      </c>
      <c r="AO242" s="77">
        <f t="shared" si="379"/>
        <v>0</v>
      </c>
      <c r="AP242" s="77">
        <f t="shared" si="379"/>
        <v>0</v>
      </c>
      <c r="AQ242" s="77">
        <f t="shared" si="379"/>
        <v>0</v>
      </c>
      <c r="AR242" s="77">
        <f t="shared" si="379"/>
        <v>0</v>
      </c>
      <c r="AS242" s="77">
        <f t="shared" si="379"/>
        <v>0</v>
      </c>
      <c r="AT242" s="77">
        <f t="shared" si="379"/>
        <v>0</v>
      </c>
      <c r="AU242" s="77">
        <f t="shared" si="379"/>
        <v>0</v>
      </c>
      <c r="AV242" s="77">
        <f t="shared" si="379"/>
        <v>0</v>
      </c>
      <c r="AW242" s="77">
        <f t="shared" si="379"/>
        <v>0</v>
      </c>
      <c r="AX242" s="77">
        <f t="shared" si="379"/>
        <v>0</v>
      </c>
      <c r="AY242" s="77">
        <f t="shared" si="379"/>
        <v>0</v>
      </c>
      <c r="AZ242" s="77">
        <f t="shared" si="379"/>
        <v>0</v>
      </c>
      <c r="BA242" s="77">
        <f t="shared" si="379"/>
        <v>0</v>
      </c>
      <c r="BB242" s="77">
        <f t="shared" si="379"/>
        <v>0</v>
      </c>
      <c r="BC242" s="77">
        <f t="shared" si="379"/>
        <v>0</v>
      </c>
      <c r="BD242" s="77">
        <f t="shared" si="379"/>
        <v>0</v>
      </c>
      <c r="BE242" s="251"/>
      <c r="BF242" s="163">
        <f>SUM(E242:H242)</f>
        <v>0</v>
      </c>
      <c r="BG242" s="77">
        <f>SUM(I242:L242)</f>
        <v>0</v>
      </c>
      <c r="BH242" s="77">
        <f>SUM(M242:Q242)</f>
        <v>0</v>
      </c>
      <c r="BI242" s="77">
        <f>SUM(R242:U242)</f>
        <v>0</v>
      </c>
      <c r="BJ242" s="77">
        <f>SUM(V242:Y242)</f>
        <v>0</v>
      </c>
      <c r="BK242" s="77">
        <f>SUM(Z242:AD242)</f>
        <v>0</v>
      </c>
      <c r="BL242" s="77">
        <f>SUM(AE242:AH242)</f>
        <v>0</v>
      </c>
      <c r="BM242" s="77">
        <f>SUM(AI242:AL242)</f>
        <v>0</v>
      </c>
      <c r="BN242" s="77">
        <f>SUM(AM242:AQ242)</f>
        <v>0</v>
      </c>
      <c r="BO242" s="77">
        <f>SUM(AR242:AU242)</f>
        <v>0</v>
      </c>
      <c r="BP242" s="77">
        <f>SUM(AV242:AY242)</f>
        <v>0</v>
      </c>
      <c r="BQ242" s="77">
        <f>SUM(AZ242:BD242)</f>
        <v>0</v>
      </c>
      <c r="BR242" s="157">
        <f>SUM(BF242:BQ242)</f>
        <v>0</v>
      </c>
      <c r="BS242" s="77">
        <f>SUM(BF242:BH242)</f>
        <v>0</v>
      </c>
      <c r="BT242" s="77">
        <f>SUM(BI242:BK242)</f>
        <v>0</v>
      </c>
      <c r="BU242" s="77">
        <f>SUM(BL242:BN242)</f>
        <v>0</v>
      </c>
      <c r="BV242" s="77">
        <f>SUM(BO242:BQ242)</f>
        <v>0</v>
      </c>
      <c r="BW242" s="77">
        <f>SUM(BF242:BK242)</f>
        <v>0</v>
      </c>
      <c r="BX242" s="77">
        <f>SUM(BL242:BQ242)</f>
        <v>0</v>
      </c>
      <c r="BY242" s="77">
        <f>IF(Info!$O$3="Q1",$BS242,IF(Info!$O$3="Q2",$BS242+$BT242,IF(Info!$O$3="Q3",$BS242+$BT242+$BU242,$BR242)))</f>
        <v>0</v>
      </c>
      <c r="BZ242" s="77">
        <f>IF(Info!$O$3="Q1",$BS242,IF(Info!$O$3="Q2",$BT242,IF(Info!$O$3="Q3",$BU242,$BV242)))</f>
        <v>0</v>
      </c>
      <c r="CA242" s="48"/>
    </row>
    <row r="243" spans="1:79" x14ac:dyDescent="0.3">
      <c r="A243" s="248"/>
      <c r="B243" s="160" t="s">
        <v>360</v>
      </c>
      <c r="C243" s="250"/>
      <c r="D243" s="255">
        <f>SUM(E243:BD243)</f>
        <v>0</v>
      </c>
      <c r="E243" s="255">
        <f t="shared" ref="E243:AJ243" si="380">IF(E$136=0,0,E104-E333)</f>
        <v>0</v>
      </c>
      <c r="F243" s="255">
        <f t="shared" si="380"/>
        <v>0</v>
      </c>
      <c r="G243" s="255">
        <f t="shared" si="380"/>
        <v>0</v>
      </c>
      <c r="H243" s="255">
        <f t="shared" si="380"/>
        <v>0</v>
      </c>
      <c r="I243" s="255">
        <f t="shared" si="380"/>
        <v>0</v>
      </c>
      <c r="J243" s="255">
        <f t="shared" si="380"/>
        <v>0</v>
      </c>
      <c r="K243" s="255">
        <f t="shared" si="380"/>
        <v>0</v>
      </c>
      <c r="L243" s="255">
        <f t="shared" si="380"/>
        <v>0</v>
      </c>
      <c r="M243" s="255">
        <f t="shared" si="380"/>
        <v>0</v>
      </c>
      <c r="N243" s="255">
        <f t="shared" si="380"/>
        <v>0</v>
      </c>
      <c r="O243" s="255">
        <f t="shared" si="380"/>
        <v>0</v>
      </c>
      <c r="P243" s="255">
        <f t="shared" si="380"/>
        <v>0</v>
      </c>
      <c r="Q243" s="255">
        <f t="shared" si="380"/>
        <v>0</v>
      </c>
      <c r="R243" s="255">
        <f t="shared" si="380"/>
        <v>0</v>
      </c>
      <c r="S243" s="255">
        <f t="shared" si="380"/>
        <v>0</v>
      </c>
      <c r="T243" s="255">
        <f t="shared" si="380"/>
        <v>0</v>
      </c>
      <c r="U243" s="255">
        <f t="shared" si="380"/>
        <v>0</v>
      </c>
      <c r="V243" s="255">
        <f t="shared" si="380"/>
        <v>0</v>
      </c>
      <c r="W243" s="255">
        <f t="shared" si="380"/>
        <v>0</v>
      </c>
      <c r="X243" s="255">
        <f t="shared" si="380"/>
        <v>0</v>
      </c>
      <c r="Y243" s="255">
        <f t="shared" si="380"/>
        <v>0</v>
      </c>
      <c r="Z243" s="255">
        <f t="shared" si="380"/>
        <v>0</v>
      </c>
      <c r="AA243" s="255">
        <f t="shared" si="380"/>
        <v>0</v>
      </c>
      <c r="AB243" s="255">
        <f t="shared" si="380"/>
        <v>0</v>
      </c>
      <c r="AC243" s="255">
        <f t="shared" si="380"/>
        <v>0</v>
      </c>
      <c r="AD243" s="255">
        <f t="shared" si="380"/>
        <v>0</v>
      </c>
      <c r="AE243" s="255">
        <f t="shared" si="380"/>
        <v>0</v>
      </c>
      <c r="AF243" s="255">
        <f t="shared" si="380"/>
        <v>0</v>
      </c>
      <c r="AG243" s="255">
        <f t="shared" si="380"/>
        <v>0</v>
      </c>
      <c r="AH243" s="255">
        <f t="shared" si="380"/>
        <v>0</v>
      </c>
      <c r="AI243" s="255">
        <f t="shared" si="380"/>
        <v>0</v>
      </c>
      <c r="AJ243" s="255">
        <f t="shared" si="380"/>
        <v>0</v>
      </c>
      <c r="AK243" s="255">
        <f t="shared" ref="AK243:BD243" si="381">IF(AK$136=0,0,AK104-AK333)</f>
        <v>0</v>
      </c>
      <c r="AL243" s="255">
        <f t="shared" si="381"/>
        <v>0</v>
      </c>
      <c r="AM243" s="255">
        <f t="shared" si="381"/>
        <v>0</v>
      </c>
      <c r="AN243" s="255">
        <f t="shared" si="381"/>
        <v>0</v>
      </c>
      <c r="AO243" s="255">
        <f t="shared" si="381"/>
        <v>0</v>
      </c>
      <c r="AP243" s="255">
        <f t="shared" si="381"/>
        <v>0</v>
      </c>
      <c r="AQ243" s="255">
        <f t="shared" si="381"/>
        <v>0</v>
      </c>
      <c r="AR243" s="255">
        <f t="shared" si="381"/>
        <v>0</v>
      </c>
      <c r="AS243" s="255">
        <f t="shared" si="381"/>
        <v>0</v>
      </c>
      <c r="AT243" s="255">
        <f t="shared" si="381"/>
        <v>0</v>
      </c>
      <c r="AU243" s="255">
        <f t="shared" si="381"/>
        <v>0</v>
      </c>
      <c r="AV243" s="255">
        <f t="shared" si="381"/>
        <v>0</v>
      </c>
      <c r="AW243" s="255">
        <f t="shared" si="381"/>
        <v>0</v>
      </c>
      <c r="AX243" s="255">
        <f t="shared" si="381"/>
        <v>0</v>
      </c>
      <c r="AY243" s="255">
        <f t="shared" si="381"/>
        <v>0</v>
      </c>
      <c r="AZ243" s="255">
        <f t="shared" si="381"/>
        <v>0</v>
      </c>
      <c r="BA243" s="255">
        <f t="shared" si="381"/>
        <v>0</v>
      </c>
      <c r="BB243" s="255">
        <f t="shared" si="381"/>
        <v>0</v>
      </c>
      <c r="BC243" s="255">
        <f t="shared" si="381"/>
        <v>0</v>
      </c>
      <c r="BD243" s="255">
        <f t="shared" si="381"/>
        <v>0</v>
      </c>
      <c r="BE243" s="251"/>
      <c r="BF243" s="162">
        <f>SUM(E243:H243)</f>
        <v>0</v>
      </c>
      <c r="BG243" s="157">
        <f>SUM(I243:L243)</f>
        <v>0</v>
      </c>
      <c r="BH243" s="157">
        <f>SUM(M243:Q243)</f>
        <v>0</v>
      </c>
      <c r="BI243" s="157">
        <f>SUM(R243:U243)</f>
        <v>0</v>
      </c>
      <c r="BJ243" s="157">
        <f>SUM(V243:Y243)</f>
        <v>0</v>
      </c>
      <c r="BK243" s="157">
        <f>SUM(Z243:AD243)</f>
        <v>0</v>
      </c>
      <c r="BL243" s="157">
        <f>SUM(AE243:AH243)</f>
        <v>0</v>
      </c>
      <c r="BM243" s="157">
        <f>SUM(AI243:AL243)</f>
        <v>0</v>
      </c>
      <c r="BN243" s="157">
        <f>SUM(AM243:AQ243)</f>
        <v>0</v>
      </c>
      <c r="BO243" s="157">
        <f>SUM(AR243:AU243)</f>
        <v>0</v>
      </c>
      <c r="BP243" s="157">
        <f>SUM(AV243:AY243)</f>
        <v>0</v>
      </c>
      <c r="BQ243" s="157">
        <f>SUM(AZ243:BD243)</f>
        <v>0</v>
      </c>
      <c r="BR243" s="157">
        <f>SUM(BF243:BQ243)</f>
        <v>0</v>
      </c>
      <c r="BS243" s="157">
        <f>SUM(BF243:BH243)</f>
        <v>0</v>
      </c>
      <c r="BT243" s="157">
        <f>SUM(BI243:BK243)</f>
        <v>0</v>
      </c>
      <c r="BU243" s="157">
        <f>SUM(BL243:BN243)</f>
        <v>0</v>
      </c>
      <c r="BV243" s="157">
        <f>SUM(BO243:BQ243)</f>
        <v>0</v>
      </c>
      <c r="BW243" s="157">
        <f>SUM(BF243:BK243)</f>
        <v>0</v>
      </c>
      <c r="BX243" s="157">
        <f>SUM(BL243:BQ243)</f>
        <v>0</v>
      </c>
      <c r="BY243" s="157">
        <f>IF(Info!$O$3="Q1",$BS243,IF(Info!$O$3="Q2",$BS243+$BT243,IF(Info!$O$3="Q3",$BS243+$BT243+$BU243,$BR243)))</f>
        <v>0</v>
      </c>
      <c r="BZ243" s="157">
        <f>IF(Info!$O$3="Q1",$BS243,IF(Info!$O$3="Q2",$BT243,IF(Info!$O$3="Q3",$BU243,$BV243)))</f>
        <v>0</v>
      </c>
      <c r="CA243" s="48"/>
    </row>
    <row r="244" spans="1:79" ht="15.6" customHeight="1" x14ac:dyDescent="0.3">
      <c r="A244" s="248">
        <v>5</v>
      </c>
      <c r="B244" s="256" t="s">
        <v>361</v>
      </c>
      <c r="C244" s="250"/>
      <c r="D244" s="25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</row>
    <row r="245" spans="1:79" x14ac:dyDescent="0.3">
      <c r="A245" s="248"/>
      <c r="B245" s="78" t="s">
        <v>362</v>
      </c>
      <c r="C245" s="250"/>
      <c r="D245" s="161">
        <f>SUM(E245:BD245)</f>
        <v>0</v>
      </c>
      <c r="E245" s="77">
        <f t="shared" ref="E245:AJ245" si="382">IF(E$136=0,0,E106-E335)</f>
        <v>0</v>
      </c>
      <c r="F245" s="77">
        <f t="shared" si="382"/>
        <v>0</v>
      </c>
      <c r="G245" s="77">
        <f t="shared" si="382"/>
        <v>0</v>
      </c>
      <c r="H245" s="77">
        <f t="shared" si="382"/>
        <v>0</v>
      </c>
      <c r="I245" s="77">
        <f t="shared" si="382"/>
        <v>0</v>
      </c>
      <c r="J245" s="77">
        <f t="shared" si="382"/>
        <v>0</v>
      </c>
      <c r="K245" s="77">
        <f t="shared" si="382"/>
        <v>0</v>
      </c>
      <c r="L245" s="77">
        <f t="shared" si="382"/>
        <v>0</v>
      </c>
      <c r="M245" s="77">
        <f t="shared" si="382"/>
        <v>0</v>
      </c>
      <c r="N245" s="77">
        <f t="shared" si="382"/>
        <v>0</v>
      </c>
      <c r="O245" s="77">
        <f t="shared" si="382"/>
        <v>0</v>
      </c>
      <c r="P245" s="77">
        <f t="shared" si="382"/>
        <v>0</v>
      </c>
      <c r="Q245" s="77">
        <f t="shared" si="382"/>
        <v>0</v>
      </c>
      <c r="R245" s="77">
        <f t="shared" si="382"/>
        <v>0</v>
      </c>
      <c r="S245" s="77">
        <f t="shared" si="382"/>
        <v>0</v>
      </c>
      <c r="T245" s="77">
        <f t="shared" si="382"/>
        <v>0</v>
      </c>
      <c r="U245" s="77">
        <f t="shared" si="382"/>
        <v>0</v>
      </c>
      <c r="V245" s="77">
        <f t="shared" si="382"/>
        <v>0</v>
      </c>
      <c r="W245" s="77">
        <f t="shared" si="382"/>
        <v>0</v>
      </c>
      <c r="X245" s="77">
        <f t="shared" si="382"/>
        <v>0</v>
      </c>
      <c r="Y245" s="77">
        <f t="shared" si="382"/>
        <v>0</v>
      </c>
      <c r="Z245" s="77">
        <f t="shared" si="382"/>
        <v>0</v>
      </c>
      <c r="AA245" s="77">
        <f t="shared" si="382"/>
        <v>0</v>
      </c>
      <c r="AB245" s="77">
        <f t="shared" si="382"/>
        <v>0</v>
      </c>
      <c r="AC245" s="77">
        <f t="shared" si="382"/>
        <v>0</v>
      </c>
      <c r="AD245" s="77">
        <f t="shared" si="382"/>
        <v>0</v>
      </c>
      <c r="AE245" s="77">
        <f t="shared" si="382"/>
        <v>0</v>
      </c>
      <c r="AF245" s="77">
        <f t="shared" si="382"/>
        <v>0</v>
      </c>
      <c r="AG245" s="77">
        <f t="shared" si="382"/>
        <v>0</v>
      </c>
      <c r="AH245" s="77">
        <f t="shared" si="382"/>
        <v>0</v>
      </c>
      <c r="AI245" s="77">
        <f t="shared" si="382"/>
        <v>0</v>
      </c>
      <c r="AJ245" s="77">
        <f t="shared" si="382"/>
        <v>0</v>
      </c>
      <c r="AK245" s="77">
        <f t="shared" ref="AK245:BD245" si="383">IF(AK$136=0,0,AK106-AK335)</f>
        <v>0</v>
      </c>
      <c r="AL245" s="77">
        <f t="shared" si="383"/>
        <v>0</v>
      </c>
      <c r="AM245" s="77">
        <f t="shared" si="383"/>
        <v>0</v>
      </c>
      <c r="AN245" s="77">
        <f t="shared" si="383"/>
        <v>0</v>
      </c>
      <c r="AO245" s="77">
        <f t="shared" si="383"/>
        <v>0</v>
      </c>
      <c r="AP245" s="77">
        <f t="shared" si="383"/>
        <v>0</v>
      </c>
      <c r="AQ245" s="77">
        <f t="shared" si="383"/>
        <v>0</v>
      </c>
      <c r="AR245" s="77">
        <f t="shared" si="383"/>
        <v>0</v>
      </c>
      <c r="AS245" s="77">
        <f t="shared" si="383"/>
        <v>0</v>
      </c>
      <c r="AT245" s="77">
        <f t="shared" si="383"/>
        <v>0</v>
      </c>
      <c r="AU245" s="77">
        <f t="shared" si="383"/>
        <v>0</v>
      </c>
      <c r="AV245" s="77">
        <f t="shared" si="383"/>
        <v>0</v>
      </c>
      <c r="AW245" s="77">
        <f t="shared" si="383"/>
        <v>0</v>
      </c>
      <c r="AX245" s="77">
        <f t="shared" si="383"/>
        <v>0</v>
      </c>
      <c r="AY245" s="77">
        <f t="shared" si="383"/>
        <v>0</v>
      </c>
      <c r="AZ245" s="77">
        <f t="shared" si="383"/>
        <v>0</v>
      </c>
      <c r="BA245" s="77">
        <f t="shared" si="383"/>
        <v>0</v>
      </c>
      <c r="BB245" s="77">
        <f t="shared" si="383"/>
        <v>0</v>
      </c>
      <c r="BC245" s="77">
        <f t="shared" si="383"/>
        <v>0</v>
      </c>
      <c r="BD245" s="77">
        <f t="shared" si="383"/>
        <v>0</v>
      </c>
      <c r="BE245" s="251"/>
      <c r="BF245" s="163">
        <f>SUM(E245:H245)</f>
        <v>0</v>
      </c>
      <c r="BG245" s="77">
        <f>SUM(I245:L245)</f>
        <v>0</v>
      </c>
      <c r="BH245" s="77">
        <f>SUM(M245:Q245)</f>
        <v>0</v>
      </c>
      <c r="BI245" s="77">
        <f>SUM(R245:U245)</f>
        <v>0</v>
      </c>
      <c r="BJ245" s="77">
        <f>SUM(V245:Y245)</f>
        <v>0</v>
      </c>
      <c r="BK245" s="77">
        <f>SUM(Z245:AD245)</f>
        <v>0</v>
      </c>
      <c r="BL245" s="77">
        <f>SUM(AE245:AH245)</f>
        <v>0</v>
      </c>
      <c r="BM245" s="77">
        <f>SUM(AI245:AL245)</f>
        <v>0</v>
      </c>
      <c r="BN245" s="77">
        <f>SUM(AM245:AQ245)</f>
        <v>0</v>
      </c>
      <c r="BO245" s="77">
        <f>SUM(AR245:AU245)</f>
        <v>0</v>
      </c>
      <c r="BP245" s="77">
        <f>SUM(AV245:AY245)</f>
        <v>0</v>
      </c>
      <c r="BQ245" s="77">
        <f>SUM(AZ245:BD245)</f>
        <v>0</v>
      </c>
      <c r="BR245" s="157">
        <f>SUM(BF245:BQ245)</f>
        <v>0</v>
      </c>
      <c r="BS245" s="77">
        <f>SUM(BF245:BH245)</f>
        <v>0</v>
      </c>
      <c r="BT245" s="77">
        <f>SUM(BI245:BK245)</f>
        <v>0</v>
      </c>
      <c r="BU245" s="77">
        <f>SUM(BL245:BN245)</f>
        <v>0</v>
      </c>
      <c r="BV245" s="77">
        <f>SUM(BO245:BQ245)</f>
        <v>0</v>
      </c>
      <c r="BW245" s="77">
        <f>SUM(BF245:BK245)</f>
        <v>0</v>
      </c>
      <c r="BX245" s="77">
        <f>SUM(BL245:BQ245)</f>
        <v>0</v>
      </c>
      <c r="BY245" s="77">
        <f>IF(Info!$O$3="Q1",$BS245,IF(Info!$O$3="Q2",$BS245+$BT245,IF(Info!$O$3="Q3",$BS245+$BT245+$BU245,$BR245)))</f>
        <v>0</v>
      </c>
      <c r="BZ245" s="77">
        <f>IF(Info!$O$3="Q1",$BS245,IF(Info!$O$3="Q2",$BT245,IF(Info!$O$3="Q3",$BU245,$BV245)))</f>
        <v>0</v>
      </c>
      <c r="CA245" s="48"/>
    </row>
    <row r="246" spans="1:79" x14ac:dyDescent="0.3">
      <c r="A246" s="248"/>
      <c r="B246" s="78" t="s">
        <v>363</v>
      </c>
      <c r="C246" s="250"/>
      <c r="D246" s="161">
        <f>SUM(E246:BD246)</f>
        <v>0</v>
      </c>
      <c r="E246" s="77">
        <f t="shared" ref="E246:AJ246" si="384">IF(E$136=0,0,E107-E336)</f>
        <v>0</v>
      </c>
      <c r="F246" s="77">
        <f t="shared" si="384"/>
        <v>0</v>
      </c>
      <c r="G246" s="77">
        <f t="shared" si="384"/>
        <v>0</v>
      </c>
      <c r="H246" s="77">
        <f t="shared" si="384"/>
        <v>0</v>
      </c>
      <c r="I246" s="77">
        <f t="shared" si="384"/>
        <v>0</v>
      </c>
      <c r="J246" s="77">
        <f t="shared" si="384"/>
        <v>0</v>
      </c>
      <c r="K246" s="77">
        <f t="shared" si="384"/>
        <v>0</v>
      </c>
      <c r="L246" s="77">
        <f t="shared" si="384"/>
        <v>0</v>
      </c>
      <c r="M246" s="77">
        <f t="shared" si="384"/>
        <v>0</v>
      </c>
      <c r="N246" s="77">
        <f t="shared" si="384"/>
        <v>0</v>
      </c>
      <c r="O246" s="77">
        <f t="shared" si="384"/>
        <v>0</v>
      </c>
      <c r="P246" s="77">
        <f t="shared" si="384"/>
        <v>0</v>
      </c>
      <c r="Q246" s="77">
        <f t="shared" si="384"/>
        <v>0</v>
      </c>
      <c r="R246" s="77">
        <f t="shared" si="384"/>
        <v>0</v>
      </c>
      <c r="S246" s="77">
        <f t="shared" si="384"/>
        <v>0</v>
      </c>
      <c r="T246" s="77">
        <f t="shared" si="384"/>
        <v>0</v>
      </c>
      <c r="U246" s="77">
        <f t="shared" si="384"/>
        <v>0</v>
      </c>
      <c r="V246" s="77">
        <f t="shared" si="384"/>
        <v>0</v>
      </c>
      <c r="W246" s="77">
        <f t="shared" si="384"/>
        <v>0</v>
      </c>
      <c r="X246" s="77">
        <f t="shared" si="384"/>
        <v>0</v>
      </c>
      <c r="Y246" s="77">
        <f t="shared" si="384"/>
        <v>0</v>
      </c>
      <c r="Z246" s="77">
        <f t="shared" si="384"/>
        <v>0</v>
      </c>
      <c r="AA246" s="77">
        <f t="shared" si="384"/>
        <v>0</v>
      </c>
      <c r="AB246" s="77">
        <f t="shared" si="384"/>
        <v>0</v>
      </c>
      <c r="AC246" s="77">
        <f t="shared" si="384"/>
        <v>0</v>
      </c>
      <c r="AD246" s="77">
        <f t="shared" si="384"/>
        <v>0</v>
      </c>
      <c r="AE246" s="77">
        <f t="shared" si="384"/>
        <v>0</v>
      </c>
      <c r="AF246" s="77">
        <f t="shared" si="384"/>
        <v>0</v>
      </c>
      <c r="AG246" s="77">
        <f t="shared" si="384"/>
        <v>0</v>
      </c>
      <c r="AH246" s="77">
        <f t="shared" si="384"/>
        <v>0</v>
      </c>
      <c r="AI246" s="77">
        <f t="shared" si="384"/>
        <v>0</v>
      </c>
      <c r="AJ246" s="77">
        <f t="shared" si="384"/>
        <v>0</v>
      </c>
      <c r="AK246" s="77">
        <f t="shared" ref="AK246:BD246" si="385">IF(AK$136=0,0,AK107-AK336)</f>
        <v>0</v>
      </c>
      <c r="AL246" s="77">
        <f t="shared" si="385"/>
        <v>0</v>
      </c>
      <c r="AM246" s="77">
        <f t="shared" si="385"/>
        <v>0</v>
      </c>
      <c r="AN246" s="77">
        <f t="shared" si="385"/>
        <v>0</v>
      </c>
      <c r="AO246" s="77">
        <f t="shared" si="385"/>
        <v>0</v>
      </c>
      <c r="AP246" s="77">
        <f t="shared" si="385"/>
        <v>0</v>
      </c>
      <c r="AQ246" s="77">
        <f t="shared" si="385"/>
        <v>0</v>
      </c>
      <c r="AR246" s="77">
        <f t="shared" si="385"/>
        <v>0</v>
      </c>
      <c r="AS246" s="77">
        <f t="shared" si="385"/>
        <v>0</v>
      </c>
      <c r="AT246" s="77">
        <f t="shared" si="385"/>
        <v>0</v>
      </c>
      <c r="AU246" s="77">
        <f t="shared" si="385"/>
        <v>0</v>
      </c>
      <c r="AV246" s="77">
        <f t="shared" si="385"/>
        <v>0</v>
      </c>
      <c r="AW246" s="77">
        <f t="shared" si="385"/>
        <v>0</v>
      </c>
      <c r="AX246" s="77">
        <f t="shared" si="385"/>
        <v>0</v>
      </c>
      <c r="AY246" s="77">
        <f t="shared" si="385"/>
        <v>0</v>
      </c>
      <c r="AZ246" s="77">
        <f t="shared" si="385"/>
        <v>0</v>
      </c>
      <c r="BA246" s="77">
        <f t="shared" si="385"/>
        <v>0</v>
      </c>
      <c r="BB246" s="77">
        <f t="shared" si="385"/>
        <v>0</v>
      </c>
      <c r="BC246" s="77">
        <f t="shared" si="385"/>
        <v>0</v>
      </c>
      <c r="BD246" s="77">
        <f t="shared" si="385"/>
        <v>0</v>
      </c>
      <c r="BE246" s="251"/>
      <c r="BF246" s="163">
        <f>SUM(E246:H246)</f>
        <v>0</v>
      </c>
      <c r="BG246" s="77">
        <f>SUM(I246:L246)</f>
        <v>0</v>
      </c>
      <c r="BH246" s="77">
        <f>SUM(M246:Q246)</f>
        <v>0</v>
      </c>
      <c r="BI246" s="77">
        <f>SUM(R246:U246)</f>
        <v>0</v>
      </c>
      <c r="BJ246" s="77">
        <f>SUM(V246:Y246)</f>
        <v>0</v>
      </c>
      <c r="BK246" s="77">
        <f>SUM(Z246:AD246)</f>
        <v>0</v>
      </c>
      <c r="BL246" s="77">
        <f>SUM(AE246:AH246)</f>
        <v>0</v>
      </c>
      <c r="BM246" s="77">
        <f>SUM(AI246:AL246)</f>
        <v>0</v>
      </c>
      <c r="BN246" s="77">
        <f>SUM(AM246:AQ246)</f>
        <v>0</v>
      </c>
      <c r="BO246" s="77">
        <f>SUM(AR246:AU246)</f>
        <v>0</v>
      </c>
      <c r="BP246" s="77">
        <f>SUM(AV246:AY246)</f>
        <v>0</v>
      </c>
      <c r="BQ246" s="77">
        <f>SUM(AZ246:BD246)</f>
        <v>0</v>
      </c>
      <c r="BR246" s="157">
        <f>SUM(BF246:BQ246)</f>
        <v>0</v>
      </c>
      <c r="BS246" s="77">
        <f>SUM(BF246:BH246)</f>
        <v>0</v>
      </c>
      <c r="BT246" s="77">
        <f>SUM(BI246:BK246)</f>
        <v>0</v>
      </c>
      <c r="BU246" s="77">
        <f>SUM(BL246:BN246)</f>
        <v>0</v>
      </c>
      <c r="BV246" s="77">
        <f>SUM(BO246:BQ246)</f>
        <v>0</v>
      </c>
      <c r="BW246" s="77">
        <f>SUM(BF246:BK246)</f>
        <v>0</v>
      </c>
      <c r="BX246" s="77">
        <f>SUM(BL246:BQ246)</f>
        <v>0</v>
      </c>
      <c r="BY246" s="77">
        <f>IF(Info!$O$3="Q1",$BS246,IF(Info!$O$3="Q2",$BS246+$BT246,IF(Info!$O$3="Q3",$BS246+$BT246+$BU246,$BR246)))</f>
        <v>0</v>
      </c>
      <c r="BZ246" s="77">
        <f>IF(Info!$O$3="Q1",$BS246,IF(Info!$O$3="Q2",$BT246,IF(Info!$O$3="Q3",$BU246,$BV246)))</f>
        <v>0</v>
      </c>
      <c r="CA246" s="48"/>
    </row>
    <row r="247" spans="1:79" x14ac:dyDescent="0.3">
      <c r="A247" s="248"/>
      <c r="B247" s="160" t="s">
        <v>364</v>
      </c>
      <c r="C247" s="250"/>
      <c r="D247" s="255">
        <f>SUM(E247:BD247)</f>
        <v>0</v>
      </c>
      <c r="E247" s="255">
        <f t="shared" ref="E247:AJ247" si="386">IF(E$136=0,0,E108-E337)</f>
        <v>0</v>
      </c>
      <c r="F247" s="255">
        <f t="shared" si="386"/>
        <v>0</v>
      </c>
      <c r="G247" s="255">
        <f t="shared" si="386"/>
        <v>0</v>
      </c>
      <c r="H247" s="255">
        <f t="shared" si="386"/>
        <v>0</v>
      </c>
      <c r="I247" s="255">
        <f t="shared" si="386"/>
        <v>0</v>
      </c>
      <c r="J247" s="255">
        <f t="shared" si="386"/>
        <v>0</v>
      </c>
      <c r="K247" s="255">
        <f t="shared" si="386"/>
        <v>0</v>
      </c>
      <c r="L247" s="255">
        <f t="shared" si="386"/>
        <v>0</v>
      </c>
      <c r="M247" s="255">
        <f t="shared" si="386"/>
        <v>0</v>
      </c>
      <c r="N247" s="255">
        <f t="shared" si="386"/>
        <v>0</v>
      </c>
      <c r="O247" s="255">
        <f t="shared" si="386"/>
        <v>0</v>
      </c>
      <c r="P247" s="255">
        <f t="shared" si="386"/>
        <v>0</v>
      </c>
      <c r="Q247" s="255">
        <f t="shared" si="386"/>
        <v>0</v>
      </c>
      <c r="R247" s="255">
        <f t="shared" si="386"/>
        <v>0</v>
      </c>
      <c r="S247" s="255">
        <f t="shared" si="386"/>
        <v>0</v>
      </c>
      <c r="T247" s="255">
        <f t="shared" si="386"/>
        <v>0</v>
      </c>
      <c r="U247" s="255">
        <f t="shared" si="386"/>
        <v>0</v>
      </c>
      <c r="V247" s="255">
        <f t="shared" si="386"/>
        <v>0</v>
      </c>
      <c r="W247" s="255">
        <f t="shared" si="386"/>
        <v>0</v>
      </c>
      <c r="X247" s="255">
        <f t="shared" si="386"/>
        <v>0</v>
      </c>
      <c r="Y247" s="255">
        <f t="shared" si="386"/>
        <v>0</v>
      </c>
      <c r="Z247" s="255">
        <f t="shared" si="386"/>
        <v>0</v>
      </c>
      <c r="AA247" s="255">
        <f t="shared" si="386"/>
        <v>0</v>
      </c>
      <c r="AB247" s="255">
        <f t="shared" si="386"/>
        <v>0</v>
      </c>
      <c r="AC247" s="255">
        <f t="shared" si="386"/>
        <v>0</v>
      </c>
      <c r="AD247" s="255">
        <f t="shared" si="386"/>
        <v>0</v>
      </c>
      <c r="AE247" s="255">
        <f t="shared" si="386"/>
        <v>0</v>
      </c>
      <c r="AF247" s="255">
        <f t="shared" si="386"/>
        <v>0</v>
      </c>
      <c r="AG247" s="255">
        <f t="shared" si="386"/>
        <v>0</v>
      </c>
      <c r="AH247" s="255">
        <f t="shared" si="386"/>
        <v>0</v>
      </c>
      <c r="AI247" s="255">
        <f t="shared" si="386"/>
        <v>0</v>
      </c>
      <c r="AJ247" s="255">
        <f t="shared" si="386"/>
        <v>0</v>
      </c>
      <c r="AK247" s="255">
        <f t="shared" ref="AK247:BD247" si="387">IF(AK$136=0,0,AK108-AK337)</f>
        <v>0</v>
      </c>
      <c r="AL247" s="255">
        <f t="shared" si="387"/>
        <v>0</v>
      </c>
      <c r="AM247" s="255">
        <f t="shared" si="387"/>
        <v>0</v>
      </c>
      <c r="AN247" s="255">
        <f t="shared" si="387"/>
        <v>0</v>
      </c>
      <c r="AO247" s="255">
        <f t="shared" si="387"/>
        <v>0</v>
      </c>
      <c r="AP247" s="255">
        <f t="shared" si="387"/>
        <v>0</v>
      </c>
      <c r="AQ247" s="255">
        <f t="shared" si="387"/>
        <v>0</v>
      </c>
      <c r="AR247" s="255">
        <f t="shared" si="387"/>
        <v>0</v>
      </c>
      <c r="AS247" s="255">
        <f t="shared" si="387"/>
        <v>0</v>
      </c>
      <c r="AT247" s="255">
        <f t="shared" si="387"/>
        <v>0</v>
      </c>
      <c r="AU247" s="255">
        <f t="shared" si="387"/>
        <v>0</v>
      </c>
      <c r="AV247" s="255">
        <f t="shared" si="387"/>
        <v>0</v>
      </c>
      <c r="AW247" s="255">
        <f t="shared" si="387"/>
        <v>0</v>
      </c>
      <c r="AX247" s="255">
        <f t="shared" si="387"/>
        <v>0</v>
      </c>
      <c r="AY247" s="255">
        <f t="shared" si="387"/>
        <v>0</v>
      </c>
      <c r="AZ247" s="255">
        <f t="shared" si="387"/>
        <v>0</v>
      </c>
      <c r="BA247" s="255">
        <f t="shared" si="387"/>
        <v>0</v>
      </c>
      <c r="BB247" s="255">
        <f t="shared" si="387"/>
        <v>0</v>
      </c>
      <c r="BC247" s="255">
        <f t="shared" si="387"/>
        <v>0</v>
      </c>
      <c r="BD247" s="255">
        <f t="shared" si="387"/>
        <v>0</v>
      </c>
      <c r="BE247" s="251"/>
      <c r="BF247" s="162">
        <f>SUM(E247:H247)</f>
        <v>0</v>
      </c>
      <c r="BG247" s="157">
        <f>SUM(I247:L247)</f>
        <v>0</v>
      </c>
      <c r="BH247" s="157">
        <f>SUM(M247:Q247)</f>
        <v>0</v>
      </c>
      <c r="BI247" s="157">
        <f>SUM(R247:U247)</f>
        <v>0</v>
      </c>
      <c r="BJ247" s="157">
        <f>SUM(V247:Y247)</f>
        <v>0</v>
      </c>
      <c r="BK247" s="157">
        <f>SUM(Z247:AD247)</f>
        <v>0</v>
      </c>
      <c r="BL247" s="157">
        <f>SUM(AE247:AH247)</f>
        <v>0</v>
      </c>
      <c r="BM247" s="157">
        <f>SUM(AI247:AL247)</f>
        <v>0</v>
      </c>
      <c r="BN247" s="157">
        <f>SUM(AM247:AQ247)</f>
        <v>0</v>
      </c>
      <c r="BO247" s="157">
        <f>SUM(AR247:AU247)</f>
        <v>0</v>
      </c>
      <c r="BP247" s="157">
        <f>SUM(AV247:AY247)</f>
        <v>0</v>
      </c>
      <c r="BQ247" s="157">
        <f>SUM(AZ247:BD247)</f>
        <v>0</v>
      </c>
      <c r="BR247" s="157">
        <f>SUM(BF247:BQ247)</f>
        <v>0</v>
      </c>
      <c r="BS247" s="157">
        <f>SUM(BF247:BH247)</f>
        <v>0</v>
      </c>
      <c r="BT247" s="157">
        <f>SUM(BI247:BK247)</f>
        <v>0</v>
      </c>
      <c r="BU247" s="157">
        <f>SUM(BL247:BN247)</f>
        <v>0</v>
      </c>
      <c r="BV247" s="157">
        <f>SUM(BO247:BQ247)</f>
        <v>0</v>
      </c>
      <c r="BW247" s="157">
        <f>SUM(BF247:BK247)</f>
        <v>0</v>
      </c>
      <c r="BX247" s="157">
        <f>SUM(BL247:BQ247)</f>
        <v>0</v>
      </c>
      <c r="BY247" s="157">
        <f>IF(Info!$O$3="Q1",$BS247,IF(Info!$O$3="Q2",$BS247+$BT247,IF(Info!$O$3="Q3",$BS247+$BT247+$BU247,$BR247)))</f>
        <v>0</v>
      </c>
      <c r="BZ247" s="157">
        <f>IF(Info!$O$3="Q1",$BS247,IF(Info!$O$3="Q2",$BT247,IF(Info!$O$3="Q3",$BU247,$BV247)))</f>
        <v>0</v>
      </c>
      <c r="CA247" s="48"/>
    </row>
    <row r="248" spans="1:79" ht="15.6" customHeight="1" x14ac:dyDescent="0.3">
      <c r="A248" s="248">
        <v>6</v>
      </c>
      <c r="B248" s="256" t="s">
        <v>365</v>
      </c>
      <c r="C248" s="250"/>
      <c r="D248" s="257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</row>
    <row r="249" spans="1:79" x14ac:dyDescent="0.3">
      <c r="A249" s="248"/>
      <c r="B249" s="78" t="s">
        <v>73</v>
      </c>
      <c r="C249" s="250"/>
      <c r="D249" s="161">
        <f>SUM(E249:BD249)</f>
        <v>0</v>
      </c>
      <c r="E249" s="77">
        <f t="shared" ref="E249:AJ249" si="388">IF(E$136=0,0,E110-E339)</f>
        <v>0</v>
      </c>
      <c r="F249" s="77">
        <f t="shared" si="388"/>
        <v>0</v>
      </c>
      <c r="G249" s="77">
        <f t="shared" si="388"/>
        <v>0</v>
      </c>
      <c r="H249" s="77">
        <f t="shared" si="388"/>
        <v>0</v>
      </c>
      <c r="I249" s="77">
        <f t="shared" si="388"/>
        <v>0</v>
      </c>
      <c r="J249" s="77">
        <f t="shared" si="388"/>
        <v>0</v>
      </c>
      <c r="K249" s="77">
        <f t="shared" si="388"/>
        <v>0</v>
      </c>
      <c r="L249" s="77">
        <f t="shared" si="388"/>
        <v>0</v>
      </c>
      <c r="M249" s="77">
        <f t="shared" si="388"/>
        <v>0</v>
      </c>
      <c r="N249" s="77">
        <f t="shared" si="388"/>
        <v>0</v>
      </c>
      <c r="O249" s="77">
        <f t="shared" si="388"/>
        <v>0</v>
      </c>
      <c r="P249" s="77">
        <f t="shared" si="388"/>
        <v>0</v>
      </c>
      <c r="Q249" s="77">
        <f t="shared" si="388"/>
        <v>0</v>
      </c>
      <c r="R249" s="77">
        <f t="shared" si="388"/>
        <v>0</v>
      </c>
      <c r="S249" s="77">
        <f t="shared" si="388"/>
        <v>0</v>
      </c>
      <c r="T249" s="77">
        <f t="shared" si="388"/>
        <v>0</v>
      </c>
      <c r="U249" s="77">
        <f t="shared" si="388"/>
        <v>0</v>
      </c>
      <c r="V249" s="77">
        <f t="shared" si="388"/>
        <v>0</v>
      </c>
      <c r="W249" s="77">
        <f t="shared" si="388"/>
        <v>0</v>
      </c>
      <c r="X249" s="77">
        <f t="shared" si="388"/>
        <v>0</v>
      </c>
      <c r="Y249" s="77">
        <f t="shared" si="388"/>
        <v>0</v>
      </c>
      <c r="Z249" s="77">
        <f t="shared" si="388"/>
        <v>0</v>
      </c>
      <c r="AA249" s="77">
        <f t="shared" si="388"/>
        <v>0</v>
      </c>
      <c r="AB249" s="77">
        <f t="shared" si="388"/>
        <v>0</v>
      </c>
      <c r="AC249" s="77">
        <f t="shared" si="388"/>
        <v>0</v>
      </c>
      <c r="AD249" s="77">
        <f t="shared" si="388"/>
        <v>0</v>
      </c>
      <c r="AE249" s="77">
        <f t="shared" si="388"/>
        <v>0</v>
      </c>
      <c r="AF249" s="77">
        <f t="shared" si="388"/>
        <v>0</v>
      </c>
      <c r="AG249" s="77">
        <f t="shared" si="388"/>
        <v>0</v>
      </c>
      <c r="AH249" s="77">
        <f t="shared" si="388"/>
        <v>0</v>
      </c>
      <c r="AI249" s="77">
        <f t="shared" si="388"/>
        <v>0</v>
      </c>
      <c r="AJ249" s="77">
        <f t="shared" si="388"/>
        <v>0</v>
      </c>
      <c r="AK249" s="77">
        <f t="shared" ref="AK249:BD249" si="389">IF(AK$136=0,0,AK110-AK339)</f>
        <v>0</v>
      </c>
      <c r="AL249" s="77">
        <f t="shared" si="389"/>
        <v>0</v>
      </c>
      <c r="AM249" s="77">
        <f t="shared" si="389"/>
        <v>0</v>
      </c>
      <c r="AN249" s="77">
        <f t="shared" si="389"/>
        <v>0</v>
      </c>
      <c r="AO249" s="77">
        <f t="shared" si="389"/>
        <v>0</v>
      </c>
      <c r="AP249" s="77">
        <f t="shared" si="389"/>
        <v>0</v>
      </c>
      <c r="AQ249" s="77">
        <f t="shared" si="389"/>
        <v>0</v>
      </c>
      <c r="AR249" s="77">
        <f t="shared" si="389"/>
        <v>0</v>
      </c>
      <c r="AS249" s="77">
        <f t="shared" si="389"/>
        <v>0</v>
      </c>
      <c r="AT249" s="77">
        <f t="shared" si="389"/>
        <v>0</v>
      </c>
      <c r="AU249" s="77">
        <f t="shared" si="389"/>
        <v>0</v>
      </c>
      <c r="AV249" s="77">
        <f t="shared" si="389"/>
        <v>0</v>
      </c>
      <c r="AW249" s="77">
        <f t="shared" si="389"/>
        <v>0</v>
      </c>
      <c r="AX249" s="77">
        <f t="shared" si="389"/>
        <v>0</v>
      </c>
      <c r="AY249" s="77">
        <f t="shared" si="389"/>
        <v>0</v>
      </c>
      <c r="AZ249" s="77">
        <f t="shared" si="389"/>
        <v>0</v>
      </c>
      <c r="BA249" s="77">
        <f t="shared" si="389"/>
        <v>0</v>
      </c>
      <c r="BB249" s="77">
        <f t="shared" si="389"/>
        <v>0</v>
      </c>
      <c r="BC249" s="77">
        <f t="shared" si="389"/>
        <v>0</v>
      </c>
      <c r="BD249" s="77">
        <f t="shared" si="389"/>
        <v>0</v>
      </c>
      <c r="BE249" s="251"/>
      <c r="BF249" s="163">
        <f>SUM(E249:H249)</f>
        <v>0</v>
      </c>
      <c r="BG249" s="77">
        <f>SUM(I249:L249)</f>
        <v>0</v>
      </c>
      <c r="BH249" s="77">
        <f>SUM(M249:Q249)</f>
        <v>0</v>
      </c>
      <c r="BI249" s="77">
        <f>SUM(R249:U249)</f>
        <v>0</v>
      </c>
      <c r="BJ249" s="77">
        <f>SUM(V249:Y249)</f>
        <v>0</v>
      </c>
      <c r="BK249" s="77">
        <f>SUM(Z249:AD249)</f>
        <v>0</v>
      </c>
      <c r="BL249" s="77">
        <f>SUM(AE249:AH249)</f>
        <v>0</v>
      </c>
      <c r="BM249" s="77">
        <f>SUM(AI249:AL249)</f>
        <v>0</v>
      </c>
      <c r="BN249" s="77">
        <f>SUM(AM249:AQ249)</f>
        <v>0</v>
      </c>
      <c r="BO249" s="77">
        <f>SUM(AR249:AU249)</f>
        <v>0</v>
      </c>
      <c r="BP249" s="77">
        <f>SUM(AV249:AY249)</f>
        <v>0</v>
      </c>
      <c r="BQ249" s="77">
        <f>SUM(AZ249:BD249)</f>
        <v>0</v>
      </c>
      <c r="BR249" s="157">
        <f>SUM(BF249:BQ249)</f>
        <v>0</v>
      </c>
      <c r="BS249" s="77">
        <f>SUM(BF249:BH249)</f>
        <v>0</v>
      </c>
      <c r="BT249" s="77">
        <f>SUM(BI249:BK249)</f>
        <v>0</v>
      </c>
      <c r="BU249" s="77">
        <f>SUM(BL249:BN249)</f>
        <v>0</v>
      </c>
      <c r="BV249" s="77">
        <f>SUM(BO249:BQ249)</f>
        <v>0</v>
      </c>
      <c r="BW249" s="77">
        <f>SUM(BF249:BK249)</f>
        <v>0</v>
      </c>
      <c r="BX249" s="77">
        <f>SUM(BL249:BQ249)</f>
        <v>0</v>
      </c>
      <c r="BY249" s="77">
        <f>IF(Info!$O$3="Q1",$BS249,IF(Info!$O$3="Q2",$BS249+$BT249,IF(Info!$O$3="Q3",$BS249+$BT249+$BU249,$BR249)))</f>
        <v>0</v>
      </c>
      <c r="BZ249" s="77">
        <f>IF(Info!$O$3="Q1",$BS249,IF(Info!$O$3="Q2",$BT249,IF(Info!$O$3="Q3",$BU249,$BV249)))</f>
        <v>0</v>
      </c>
      <c r="CA249" s="48"/>
    </row>
    <row r="250" spans="1:79" x14ac:dyDescent="0.3">
      <c r="A250" s="248"/>
      <c r="B250" s="78" t="s">
        <v>75</v>
      </c>
      <c r="C250" s="250"/>
      <c r="D250" s="161">
        <f>SUM(E250:BD250)</f>
        <v>0</v>
      </c>
      <c r="E250" s="77">
        <f t="shared" ref="E250:AJ250" si="390">IF(E$136=0,0,E111-E340)</f>
        <v>0</v>
      </c>
      <c r="F250" s="77">
        <f t="shared" si="390"/>
        <v>0</v>
      </c>
      <c r="G250" s="77">
        <f t="shared" si="390"/>
        <v>0</v>
      </c>
      <c r="H250" s="77">
        <f t="shared" si="390"/>
        <v>0</v>
      </c>
      <c r="I250" s="77">
        <f t="shared" si="390"/>
        <v>0</v>
      </c>
      <c r="J250" s="77">
        <f t="shared" si="390"/>
        <v>0</v>
      </c>
      <c r="K250" s="77">
        <f t="shared" si="390"/>
        <v>0</v>
      </c>
      <c r="L250" s="77">
        <f t="shared" si="390"/>
        <v>0</v>
      </c>
      <c r="M250" s="77">
        <f t="shared" si="390"/>
        <v>0</v>
      </c>
      <c r="N250" s="77">
        <f t="shared" si="390"/>
        <v>0</v>
      </c>
      <c r="O250" s="77">
        <f t="shared" si="390"/>
        <v>0</v>
      </c>
      <c r="P250" s="77">
        <f t="shared" si="390"/>
        <v>0</v>
      </c>
      <c r="Q250" s="77">
        <f t="shared" si="390"/>
        <v>0</v>
      </c>
      <c r="R250" s="77">
        <f t="shared" si="390"/>
        <v>0</v>
      </c>
      <c r="S250" s="77">
        <f t="shared" si="390"/>
        <v>0</v>
      </c>
      <c r="T250" s="77">
        <f t="shared" si="390"/>
        <v>0</v>
      </c>
      <c r="U250" s="77">
        <f t="shared" si="390"/>
        <v>0</v>
      </c>
      <c r="V250" s="77">
        <f t="shared" si="390"/>
        <v>0</v>
      </c>
      <c r="W250" s="77">
        <f t="shared" si="390"/>
        <v>0</v>
      </c>
      <c r="X250" s="77">
        <f t="shared" si="390"/>
        <v>0</v>
      </c>
      <c r="Y250" s="77">
        <f t="shared" si="390"/>
        <v>0</v>
      </c>
      <c r="Z250" s="77">
        <f t="shared" si="390"/>
        <v>0</v>
      </c>
      <c r="AA250" s="77">
        <f t="shared" si="390"/>
        <v>0</v>
      </c>
      <c r="AB250" s="77">
        <f t="shared" si="390"/>
        <v>0</v>
      </c>
      <c r="AC250" s="77">
        <f t="shared" si="390"/>
        <v>0</v>
      </c>
      <c r="AD250" s="77">
        <f t="shared" si="390"/>
        <v>0</v>
      </c>
      <c r="AE250" s="77">
        <f t="shared" si="390"/>
        <v>0</v>
      </c>
      <c r="AF250" s="77">
        <f t="shared" si="390"/>
        <v>0</v>
      </c>
      <c r="AG250" s="77">
        <f t="shared" si="390"/>
        <v>0</v>
      </c>
      <c r="AH250" s="77">
        <f t="shared" si="390"/>
        <v>0</v>
      </c>
      <c r="AI250" s="77">
        <f t="shared" si="390"/>
        <v>0</v>
      </c>
      <c r="AJ250" s="77">
        <f t="shared" si="390"/>
        <v>0</v>
      </c>
      <c r="AK250" s="77">
        <f t="shared" ref="AK250:BD250" si="391">IF(AK$136=0,0,AK111-AK340)</f>
        <v>0</v>
      </c>
      <c r="AL250" s="77">
        <f t="shared" si="391"/>
        <v>0</v>
      </c>
      <c r="AM250" s="77">
        <f t="shared" si="391"/>
        <v>0</v>
      </c>
      <c r="AN250" s="77">
        <f t="shared" si="391"/>
        <v>0</v>
      </c>
      <c r="AO250" s="77">
        <f t="shared" si="391"/>
        <v>0</v>
      </c>
      <c r="AP250" s="77">
        <f t="shared" si="391"/>
        <v>0</v>
      </c>
      <c r="AQ250" s="77">
        <f t="shared" si="391"/>
        <v>0</v>
      </c>
      <c r="AR250" s="77">
        <f t="shared" si="391"/>
        <v>0</v>
      </c>
      <c r="AS250" s="77">
        <f t="shared" si="391"/>
        <v>0</v>
      </c>
      <c r="AT250" s="77">
        <f t="shared" si="391"/>
        <v>0</v>
      </c>
      <c r="AU250" s="77">
        <f t="shared" si="391"/>
        <v>0</v>
      </c>
      <c r="AV250" s="77">
        <f t="shared" si="391"/>
        <v>0</v>
      </c>
      <c r="AW250" s="77">
        <f t="shared" si="391"/>
        <v>0</v>
      </c>
      <c r="AX250" s="77">
        <f t="shared" si="391"/>
        <v>0</v>
      </c>
      <c r="AY250" s="77">
        <f t="shared" si="391"/>
        <v>0</v>
      </c>
      <c r="AZ250" s="77">
        <f t="shared" si="391"/>
        <v>0</v>
      </c>
      <c r="BA250" s="77">
        <f t="shared" si="391"/>
        <v>0</v>
      </c>
      <c r="BB250" s="77">
        <f t="shared" si="391"/>
        <v>0</v>
      </c>
      <c r="BC250" s="77">
        <f t="shared" si="391"/>
        <v>0</v>
      </c>
      <c r="BD250" s="77">
        <f t="shared" si="391"/>
        <v>0</v>
      </c>
      <c r="BE250" s="251"/>
      <c r="BF250" s="163">
        <f>SUM(E250:H250)</f>
        <v>0</v>
      </c>
      <c r="BG250" s="77">
        <f>SUM(I250:L250)</f>
        <v>0</v>
      </c>
      <c r="BH250" s="77">
        <f>SUM(M250:Q250)</f>
        <v>0</v>
      </c>
      <c r="BI250" s="77">
        <f>SUM(R250:U250)</f>
        <v>0</v>
      </c>
      <c r="BJ250" s="77">
        <f>SUM(V250:Y250)</f>
        <v>0</v>
      </c>
      <c r="BK250" s="77">
        <f>SUM(Z250:AD250)</f>
        <v>0</v>
      </c>
      <c r="BL250" s="77">
        <f>SUM(AE250:AH250)</f>
        <v>0</v>
      </c>
      <c r="BM250" s="77">
        <f>SUM(AI250:AL250)</f>
        <v>0</v>
      </c>
      <c r="BN250" s="77">
        <f>SUM(AM250:AQ250)</f>
        <v>0</v>
      </c>
      <c r="BO250" s="77">
        <f>SUM(AR250:AU250)</f>
        <v>0</v>
      </c>
      <c r="BP250" s="77">
        <f>SUM(AV250:AY250)</f>
        <v>0</v>
      </c>
      <c r="BQ250" s="77">
        <f>SUM(AZ250:BD250)</f>
        <v>0</v>
      </c>
      <c r="BR250" s="157">
        <f>SUM(BF250:BQ250)</f>
        <v>0</v>
      </c>
      <c r="BS250" s="77">
        <f>SUM(BF250:BH250)</f>
        <v>0</v>
      </c>
      <c r="BT250" s="77">
        <f>SUM(BI250:BK250)</f>
        <v>0</v>
      </c>
      <c r="BU250" s="77">
        <f>SUM(BL250:BN250)</f>
        <v>0</v>
      </c>
      <c r="BV250" s="77">
        <f>SUM(BO250:BQ250)</f>
        <v>0</v>
      </c>
      <c r="BW250" s="77">
        <f>SUM(BF250:BK250)</f>
        <v>0</v>
      </c>
      <c r="BX250" s="77">
        <f>SUM(BL250:BQ250)</f>
        <v>0</v>
      </c>
      <c r="BY250" s="77">
        <f>IF(Info!$O$3="Q1",$BS250,IF(Info!$O$3="Q2",$BS250+$BT250,IF(Info!$O$3="Q3",$BS250+$BT250+$BU250,$BR250)))</f>
        <v>0</v>
      </c>
      <c r="BZ250" s="77">
        <f>IF(Info!$O$3="Q1",$BS250,IF(Info!$O$3="Q2",$BT250,IF(Info!$O$3="Q3",$BU250,$BV250)))</f>
        <v>0</v>
      </c>
      <c r="CA250" s="48"/>
    </row>
    <row r="251" spans="1:79" x14ac:dyDescent="0.3">
      <c r="A251" s="248"/>
      <c r="B251" s="160" t="s">
        <v>367</v>
      </c>
      <c r="C251" s="250"/>
      <c r="D251" s="161">
        <f>SUM(E251:BD251)</f>
        <v>0</v>
      </c>
      <c r="E251" s="77">
        <f t="shared" ref="E251:AJ251" si="392">IF(E$136=0,0,E112-E341)</f>
        <v>0</v>
      </c>
      <c r="F251" s="77">
        <f t="shared" si="392"/>
        <v>0</v>
      </c>
      <c r="G251" s="77">
        <f t="shared" si="392"/>
        <v>0</v>
      </c>
      <c r="H251" s="77">
        <f t="shared" si="392"/>
        <v>0</v>
      </c>
      <c r="I251" s="77">
        <f t="shared" si="392"/>
        <v>0</v>
      </c>
      <c r="J251" s="77">
        <f t="shared" si="392"/>
        <v>0</v>
      </c>
      <c r="K251" s="77">
        <f t="shared" si="392"/>
        <v>0</v>
      </c>
      <c r="L251" s="77">
        <f t="shared" si="392"/>
        <v>0</v>
      </c>
      <c r="M251" s="77">
        <f t="shared" si="392"/>
        <v>0</v>
      </c>
      <c r="N251" s="77">
        <f t="shared" si="392"/>
        <v>0</v>
      </c>
      <c r="O251" s="77">
        <f t="shared" si="392"/>
        <v>0</v>
      </c>
      <c r="P251" s="77">
        <f t="shared" si="392"/>
        <v>0</v>
      </c>
      <c r="Q251" s="77">
        <f t="shared" si="392"/>
        <v>0</v>
      </c>
      <c r="R251" s="77">
        <f t="shared" si="392"/>
        <v>0</v>
      </c>
      <c r="S251" s="77">
        <f t="shared" si="392"/>
        <v>0</v>
      </c>
      <c r="T251" s="77">
        <f t="shared" si="392"/>
        <v>0</v>
      </c>
      <c r="U251" s="77">
        <f t="shared" si="392"/>
        <v>0</v>
      </c>
      <c r="V251" s="77">
        <f t="shared" si="392"/>
        <v>0</v>
      </c>
      <c r="W251" s="77">
        <f t="shared" si="392"/>
        <v>0</v>
      </c>
      <c r="X251" s="77">
        <f t="shared" si="392"/>
        <v>0</v>
      </c>
      <c r="Y251" s="77">
        <f t="shared" si="392"/>
        <v>0</v>
      </c>
      <c r="Z251" s="77">
        <f t="shared" si="392"/>
        <v>0</v>
      </c>
      <c r="AA251" s="77">
        <f t="shared" si="392"/>
        <v>0</v>
      </c>
      <c r="AB251" s="77">
        <f t="shared" si="392"/>
        <v>0</v>
      </c>
      <c r="AC251" s="77">
        <f t="shared" si="392"/>
        <v>0</v>
      </c>
      <c r="AD251" s="77">
        <f t="shared" si="392"/>
        <v>0</v>
      </c>
      <c r="AE251" s="77">
        <f t="shared" si="392"/>
        <v>0</v>
      </c>
      <c r="AF251" s="77">
        <f t="shared" si="392"/>
        <v>0</v>
      </c>
      <c r="AG251" s="77">
        <f t="shared" si="392"/>
        <v>0</v>
      </c>
      <c r="AH251" s="77">
        <f t="shared" si="392"/>
        <v>0</v>
      </c>
      <c r="AI251" s="77">
        <f t="shared" si="392"/>
        <v>0</v>
      </c>
      <c r="AJ251" s="77">
        <f t="shared" si="392"/>
        <v>0</v>
      </c>
      <c r="AK251" s="77">
        <f t="shared" ref="AK251:BD251" si="393">IF(AK$136=0,0,AK112-AK341)</f>
        <v>0</v>
      </c>
      <c r="AL251" s="77">
        <f t="shared" si="393"/>
        <v>0</v>
      </c>
      <c r="AM251" s="77">
        <f t="shared" si="393"/>
        <v>0</v>
      </c>
      <c r="AN251" s="77">
        <f t="shared" si="393"/>
        <v>0</v>
      </c>
      <c r="AO251" s="77">
        <f t="shared" si="393"/>
        <v>0</v>
      </c>
      <c r="AP251" s="77">
        <f t="shared" si="393"/>
        <v>0</v>
      </c>
      <c r="AQ251" s="77">
        <f t="shared" si="393"/>
        <v>0</v>
      </c>
      <c r="AR251" s="77">
        <f t="shared" si="393"/>
        <v>0</v>
      </c>
      <c r="AS251" s="77">
        <f t="shared" si="393"/>
        <v>0</v>
      </c>
      <c r="AT251" s="77">
        <f t="shared" si="393"/>
        <v>0</v>
      </c>
      <c r="AU251" s="77">
        <f t="shared" si="393"/>
        <v>0</v>
      </c>
      <c r="AV251" s="77">
        <f t="shared" si="393"/>
        <v>0</v>
      </c>
      <c r="AW251" s="77">
        <f t="shared" si="393"/>
        <v>0</v>
      </c>
      <c r="AX251" s="77">
        <f t="shared" si="393"/>
        <v>0</v>
      </c>
      <c r="AY251" s="77">
        <f t="shared" si="393"/>
        <v>0</v>
      </c>
      <c r="AZ251" s="77">
        <f t="shared" si="393"/>
        <v>0</v>
      </c>
      <c r="BA251" s="77">
        <f t="shared" si="393"/>
        <v>0</v>
      </c>
      <c r="BB251" s="77">
        <f t="shared" si="393"/>
        <v>0</v>
      </c>
      <c r="BC251" s="77">
        <f t="shared" si="393"/>
        <v>0</v>
      </c>
      <c r="BD251" s="77">
        <f t="shared" si="393"/>
        <v>0</v>
      </c>
      <c r="BE251" s="251"/>
      <c r="BF251" s="162">
        <f>SUM(E251:H251)</f>
        <v>0</v>
      </c>
      <c r="BG251" s="157">
        <f>SUM(I251:L251)</f>
        <v>0</v>
      </c>
      <c r="BH251" s="157">
        <f>SUM(M251:Q251)</f>
        <v>0</v>
      </c>
      <c r="BI251" s="157">
        <f>SUM(R251:U251)</f>
        <v>0</v>
      </c>
      <c r="BJ251" s="157">
        <f>SUM(V251:Y251)</f>
        <v>0</v>
      </c>
      <c r="BK251" s="157">
        <f>SUM(Z251:AD251)</f>
        <v>0</v>
      </c>
      <c r="BL251" s="157">
        <f>SUM(AE251:AH251)</f>
        <v>0</v>
      </c>
      <c r="BM251" s="157">
        <f>SUM(AI251:AL251)</f>
        <v>0</v>
      </c>
      <c r="BN251" s="157">
        <f>SUM(AM251:AQ251)</f>
        <v>0</v>
      </c>
      <c r="BO251" s="157">
        <f>SUM(AR251:AU251)</f>
        <v>0</v>
      </c>
      <c r="BP251" s="157">
        <f>SUM(AV251:AY251)</f>
        <v>0</v>
      </c>
      <c r="BQ251" s="157">
        <f>SUM(AZ251:BD251)</f>
        <v>0</v>
      </c>
      <c r="BR251" s="157">
        <f>SUM(BF251:BQ251)</f>
        <v>0</v>
      </c>
      <c r="BS251" s="157">
        <f>SUM(BF251:BH251)</f>
        <v>0</v>
      </c>
      <c r="BT251" s="157">
        <f>SUM(BI251:BK251)</f>
        <v>0</v>
      </c>
      <c r="BU251" s="157">
        <f>SUM(BL251:BN251)</f>
        <v>0</v>
      </c>
      <c r="BV251" s="157">
        <f>SUM(BO251:BQ251)</f>
        <v>0</v>
      </c>
      <c r="BW251" s="157">
        <f>SUM(BF251:BK251)</f>
        <v>0</v>
      </c>
      <c r="BX251" s="157">
        <f>SUM(BL251:BQ251)</f>
        <v>0</v>
      </c>
      <c r="BY251" s="157">
        <f>IF(Info!$O$3="Q1",$BS251,IF(Info!$O$3="Q2",$BS251+$BT251,IF(Info!$O$3="Q3",$BS251+$BT251+$BU251,$BR251)))</f>
        <v>0</v>
      </c>
      <c r="BZ251" s="157">
        <f>IF(Info!$O$3="Q1",$BS251,IF(Info!$O$3="Q2",$BT251,IF(Info!$O$3="Q3",$BU251,$BV251)))</f>
        <v>0</v>
      </c>
      <c r="CA251" s="48"/>
    </row>
    <row r="252" spans="1:79" ht="15.6" customHeight="1" x14ac:dyDescent="0.3">
      <c r="A252" s="248">
        <v>7</v>
      </c>
      <c r="B252" s="256" t="s">
        <v>368</v>
      </c>
      <c r="C252" s="250"/>
      <c r="D252" s="257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</row>
    <row r="253" spans="1:79" x14ac:dyDescent="0.3">
      <c r="A253" s="248"/>
      <c r="B253" s="78" t="s">
        <v>368</v>
      </c>
      <c r="C253" s="250"/>
      <c r="D253" s="161">
        <f>SUM(E253:BD253)</f>
        <v>0</v>
      </c>
      <c r="E253" s="77">
        <f t="shared" ref="E253:AJ253" si="394">IF(E$136=0,0,E114-E343)</f>
        <v>0</v>
      </c>
      <c r="F253" s="77">
        <f t="shared" si="394"/>
        <v>0</v>
      </c>
      <c r="G253" s="77">
        <f t="shared" si="394"/>
        <v>0</v>
      </c>
      <c r="H253" s="77">
        <f t="shared" si="394"/>
        <v>0</v>
      </c>
      <c r="I253" s="77">
        <f t="shared" si="394"/>
        <v>0</v>
      </c>
      <c r="J253" s="77">
        <f t="shared" si="394"/>
        <v>0</v>
      </c>
      <c r="K253" s="77">
        <f t="shared" si="394"/>
        <v>0</v>
      </c>
      <c r="L253" s="77">
        <f t="shared" si="394"/>
        <v>0</v>
      </c>
      <c r="M253" s="77">
        <f t="shared" si="394"/>
        <v>0</v>
      </c>
      <c r="N253" s="77">
        <f t="shared" si="394"/>
        <v>0</v>
      </c>
      <c r="O253" s="77">
        <f t="shared" si="394"/>
        <v>0</v>
      </c>
      <c r="P253" s="77">
        <f t="shared" si="394"/>
        <v>0</v>
      </c>
      <c r="Q253" s="77">
        <f t="shared" si="394"/>
        <v>0</v>
      </c>
      <c r="R253" s="77">
        <f t="shared" si="394"/>
        <v>0</v>
      </c>
      <c r="S253" s="77">
        <f t="shared" si="394"/>
        <v>0</v>
      </c>
      <c r="T253" s="77">
        <f t="shared" si="394"/>
        <v>0</v>
      </c>
      <c r="U253" s="77">
        <f t="shared" si="394"/>
        <v>0</v>
      </c>
      <c r="V253" s="77">
        <f t="shared" si="394"/>
        <v>0</v>
      </c>
      <c r="W253" s="77">
        <f t="shared" si="394"/>
        <v>0</v>
      </c>
      <c r="X253" s="77">
        <f t="shared" si="394"/>
        <v>0</v>
      </c>
      <c r="Y253" s="77">
        <f t="shared" si="394"/>
        <v>0</v>
      </c>
      <c r="Z253" s="77">
        <f t="shared" si="394"/>
        <v>0</v>
      </c>
      <c r="AA253" s="77">
        <f t="shared" si="394"/>
        <v>0</v>
      </c>
      <c r="AB253" s="77">
        <f t="shared" si="394"/>
        <v>0</v>
      </c>
      <c r="AC253" s="77">
        <f t="shared" si="394"/>
        <v>0</v>
      </c>
      <c r="AD253" s="77">
        <f t="shared" si="394"/>
        <v>0</v>
      </c>
      <c r="AE253" s="77">
        <f t="shared" si="394"/>
        <v>0</v>
      </c>
      <c r="AF253" s="77">
        <f t="shared" si="394"/>
        <v>0</v>
      </c>
      <c r="AG253" s="77">
        <f t="shared" si="394"/>
        <v>0</v>
      </c>
      <c r="AH253" s="77">
        <f t="shared" si="394"/>
        <v>0</v>
      </c>
      <c r="AI253" s="77">
        <f t="shared" si="394"/>
        <v>0</v>
      </c>
      <c r="AJ253" s="77">
        <f t="shared" si="394"/>
        <v>0</v>
      </c>
      <c r="AK253" s="77">
        <f t="shared" ref="AK253:BD253" si="395">IF(AK$136=0,0,AK114-AK343)</f>
        <v>0</v>
      </c>
      <c r="AL253" s="77">
        <f t="shared" si="395"/>
        <v>0</v>
      </c>
      <c r="AM253" s="77">
        <f t="shared" si="395"/>
        <v>0</v>
      </c>
      <c r="AN253" s="77">
        <f t="shared" si="395"/>
        <v>0</v>
      </c>
      <c r="AO253" s="77">
        <f t="shared" si="395"/>
        <v>0</v>
      </c>
      <c r="AP253" s="77">
        <f t="shared" si="395"/>
        <v>0</v>
      </c>
      <c r="AQ253" s="77">
        <f t="shared" si="395"/>
        <v>0</v>
      </c>
      <c r="AR253" s="77">
        <f t="shared" si="395"/>
        <v>0</v>
      </c>
      <c r="AS253" s="77">
        <f t="shared" si="395"/>
        <v>0</v>
      </c>
      <c r="AT253" s="77">
        <f t="shared" si="395"/>
        <v>0</v>
      </c>
      <c r="AU253" s="77">
        <f t="shared" si="395"/>
        <v>0</v>
      </c>
      <c r="AV253" s="77">
        <f t="shared" si="395"/>
        <v>0</v>
      </c>
      <c r="AW253" s="77">
        <f t="shared" si="395"/>
        <v>0</v>
      </c>
      <c r="AX253" s="77">
        <f t="shared" si="395"/>
        <v>0</v>
      </c>
      <c r="AY253" s="77">
        <f t="shared" si="395"/>
        <v>0</v>
      </c>
      <c r="AZ253" s="77">
        <f t="shared" si="395"/>
        <v>0</v>
      </c>
      <c r="BA253" s="77">
        <f t="shared" si="395"/>
        <v>0</v>
      </c>
      <c r="BB253" s="77">
        <f t="shared" si="395"/>
        <v>0</v>
      </c>
      <c r="BC253" s="77">
        <f t="shared" si="395"/>
        <v>0</v>
      </c>
      <c r="BD253" s="77">
        <f t="shared" si="395"/>
        <v>0</v>
      </c>
      <c r="BE253" s="251"/>
      <c r="BF253" s="163">
        <f>SUM(E253:H253)</f>
        <v>0</v>
      </c>
      <c r="BG253" s="77">
        <f>SUM(I253:L253)</f>
        <v>0</v>
      </c>
      <c r="BH253" s="77">
        <f>SUM(M253:Q253)</f>
        <v>0</v>
      </c>
      <c r="BI253" s="77">
        <f>SUM(R253:U253)</f>
        <v>0</v>
      </c>
      <c r="BJ253" s="77">
        <f>SUM(V253:Y253)</f>
        <v>0</v>
      </c>
      <c r="BK253" s="77">
        <f>SUM(Z253:AD253)</f>
        <v>0</v>
      </c>
      <c r="BL253" s="77">
        <f>SUM(AE253:AH253)</f>
        <v>0</v>
      </c>
      <c r="BM253" s="77">
        <f>SUM(AI253:AL253)</f>
        <v>0</v>
      </c>
      <c r="BN253" s="77">
        <f>SUM(AM253:AQ253)</f>
        <v>0</v>
      </c>
      <c r="BO253" s="77">
        <f>SUM(AR253:AU253)</f>
        <v>0</v>
      </c>
      <c r="BP253" s="77">
        <f>SUM(AV253:AY253)</f>
        <v>0</v>
      </c>
      <c r="BQ253" s="77">
        <f>SUM(AZ253:BD253)</f>
        <v>0</v>
      </c>
      <c r="BR253" s="157">
        <f>SUM(BF253:BQ253)</f>
        <v>0</v>
      </c>
      <c r="BS253" s="77">
        <f>SUM(BF253:BH253)</f>
        <v>0</v>
      </c>
      <c r="BT253" s="77">
        <f>SUM(BI253:BK253)</f>
        <v>0</v>
      </c>
      <c r="BU253" s="77">
        <f>SUM(BL253:BN253)</f>
        <v>0</v>
      </c>
      <c r="BV253" s="77">
        <f>SUM(BO253:BQ253)</f>
        <v>0</v>
      </c>
      <c r="BW253" s="77">
        <f>SUM(BF253:BK253)</f>
        <v>0</v>
      </c>
      <c r="BX253" s="77">
        <f>SUM(BL253:BQ253)</f>
        <v>0</v>
      </c>
      <c r="BY253" s="77">
        <f>IF(Info!$O$3="Q1",$BS253,IF(Info!$O$3="Q2",$BS253+$BT253,IF(Info!$O$3="Q3",$BS253+$BT253+$BU253,$BR253)))</f>
        <v>0</v>
      </c>
      <c r="BZ253" s="77">
        <f>IF(Info!$O$3="Q1",$BS253,IF(Info!$O$3="Q2",$BT253,IF(Info!$O$3="Q3",$BU253,$BV253)))</f>
        <v>0</v>
      </c>
      <c r="CA253" s="48"/>
    </row>
    <row r="254" spans="1:79" x14ac:dyDescent="0.3">
      <c r="A254" s="248"/>
      <c r="B254" s="78" t="s">
        <v>369</v>
      </c>
      <c r="C254" s="250"/>
      <c r="D254" s="161">
        <f>SUM(E254:BD254)</f>
        <v>0</v>
      </c>
      <c r="E254" s="77">
        <f t="shared" ref="E254:AJ254" si="396">IF(E$136=0,0,E115-E344)</f>
        <v>0</v>
      </c>
      <c r="F254" s="77">
        <f t="shared" si="396"/>
        <v>0</v>
      </c>
      <c r="G254" s="77">
        <f t="shared" si="396"/>
        <v>0</v>
      </c>
      <c r="H254" s="77">
        <f t="shared" si="396"/>
        <v>0</v>
      </c>
      <c r="I254" s="77">
        <f t="shared" si="396"/>
        <v>0</v>
      </c>
      <c r="J254" s="77">
        <f t="shared" si="396"/>
        <v>0</v>
      </c>
      <c r="K254" s="77">
        <f t="shared" si="396"/>
        <v>0</v>
      </c>
      <c r="L254" s="77">
        <f t="shared" si="396"/>
        <v>0</v>
      </c>
      <c r="M254" s="77">
        <f t="shared" si="396"/>
        <v>0</v>
      </c>
      <c r="N254" s="77">
        <f t="shared" si="396"/>
        <v>0</v>
      </c>
      <c r="O254" s="77">
        <f t="shared" si="396"/>
        <v>0</v>
      </c>
      <c r="P254" s="77">
        <f t="shared" si="396"/>
        <v>0</v>
      </c>
      <c r="Q254" s="77">
        <f t="shared" si="396"/>
        <v>0</v>
      </c>
      <c r="R254" s="77">
        <f t="shared" si="396"/>
        <v>0</v>
      </c>
      <c r="S254" s="77">
        <f t="shared" si="396"/>
        <v>0</v>
      </c>
      <c r="T254" s="77">
        <f t="shared" si="396"/>
        <v>0</v>
      </c>
      <c r="U254" s="77">
        <f t="shared" si="396"/>
        <v>0</v>
      </c>
      <c r="V254" s="77">
        <f t="shared" si="396"/>
        <v>0</v>
      </c>
      <c r="W254" s="77">
        <f t="shared" si="396"/>
        <v>0</v>
      </c>
      <c r="X254" s="77">
        <f t="shared" si="396"/>
        <v>0</v>
      </c>
      <c r="Y254" s="77">
        <f t="shared" si="396"/>
        <v>0</v>
      </c>
      <c r="Z254" s="77">
        <f t="shared" si="396"/>
        <v>0</v>
      </c>
      <c r="AA254" s="77">
        <f t="shared" si="396"/>
        <v>0</v>
      </c>
      <c r="AB254" s="77">
        <f t="shared" si="396"/>
        <v>0</v>
      </c>
      <c r="AC254" s="77">
        <f t="shared" si="396"/>
        <v>0</v>
      </c>
      <c r="AD254" s="77">
        <f t="shared" si="396"/>
        <v>0</v>
      </c>
      <c r="AE254" s="77">
        <f t="shared" si="396"/>
        <v>0</v>
      </c>
      <c r="AF254" s="77">
        <f t="shared" si="396"/>
        <v>0</v>
      </c>
      <c r="AG254" s="77">
        <f t="shared" si="396"/>
        <v>0</v>
      </c>
      <c r="AH254" s="77">
        <f t="shared" si="396"/>
        <v>0</v>
      </c>
      <c r="AI254" s="77">
        <f t="shared" si="396"/>
        <v>0</v>
      </c>
      <c r="AJ254" s="77">
        <f t="shared" si="396"/>
        <v>0</v>
      </c>
      <c r="AK254" s="77">
        <f t="shared" ref="AK254:BD254" si="397">IF(AK$136=0,0,AK115-AK344)</f>
        <v>0</v>
      </c>
      <c r="AL254" s="77">
        <f t="shared" si="397"/>
        <v>0</v>
      </c>
      <c r="AM254" s="77">
        <f t="shared" si="397"/>
        <v>0</v>
      </c>
      <c r="AN254" s="77">
        <f t="shared" si="397"/>
        <v>0</v>
      </c>
      <c r="AO254" s="77">
        <f t="shared" si="397"/>
        <v>0</v>
      </c>
      <c r="AP254" s="77">
        <f t="shared" si="397"/>
        <v>0</v>
      </c>
      <c r="AQ254" s="77">
        <f t="shared" si="397"/>
        <v>0</v>
      </c>
      <c r="AR254" s="77">
        <f t="shared" si="397"/>
        <v>0</v>
      </c>
      <c r="AS254" s="77">
        <f t="shared" si="397"/>
        <v>0</v>
      </c>
      <c r="AT254" s="77">
        <f t="shared" si="397"/>
        <v>0</v>
      </c>
      <c r="AU254" s="77">
        <f t="shared" si="397"/>
        <v>0</v>
      </c>
      <c r="AV254" s="77">
        <f t="shared" si="397"/>
        <v>0</v>
      </c>
      <c r="AW254" s="77">
        <f t="shared" si="397"/>
        <v>0</v>
      </c>
      <c r="AX254" s="77">
        <f t="shared" si="397"/>
        <v>0</v>
      </c>
      <c r="AY254" s="77">
        <f t="shared" si="397"/>
        <v>0</v>
      </c>
      <c r="AZ254" s="77">
        <f t="shared" si="397"/>
        <v>0</v>
      </c>
      <c r="BA254" s="77">
        <f t="shared" si="397"/>
        <v>0</v>
      </c>
      <c r="BB254" s="77">
        <f t="shared" si="397"/>
        <v>0</v>
      </c>
      <c r="BC254" s="77">
        <f t="shared" si="397"/>
        <v>0</v>
      </c>
      <c r="BD254" s="77">
        <f t="shared" si="397"/>
        <v>0</v>
      </c>
      <c r="BE254" s="251"/>
      <c r="BF254" s="163">
        <f>SUM(E254:H254)</f>
        <v>0</v>
      </c>
      <c r="BG254" s="77">
        <f>SUM(I254:L254)</f>
        <v>0</v>
      </c>
      <c r="BH254" s="77">
        <f>SUM(M254:Q254)</f>
        <v>0</v>
      </c>
      <c r="BI254" s="77">
        <f>SUM(R254:U254)</f>
        <v>0</v>
      </c>
      <c r="BJ254" s="77">
        <f>SUM(V254:Y254)</f>
        <v>0</v>
      </c>
      <c r="BK254" s="77">
        <f>SUM(Z254:AD254)</f>
        <v>0</v>
      </c>
      <c r="BL254" s="77">
        <f>SUM(AE254:AH254)</f>
        <v>0</v>
      </c>
      <c r="BM254" s="77">
        <f>SUM(AI254:AL254)</f>
        <v>0</v>
      </c>
      <c r="BN254" s="77">
        <f>SUM(AM254:AQ254)</f>
        <v>0</v>
      </c>
      <c r="BO254" s="77">
        <f>SUM(AR254:AU254)</f>
        <v>0</v>
      </c>
      <c r="BP254" s="77">
        <f>SUM(AV254:AY254)</f>
        <v>0</v>
      </c>
      <c r="BQ254" s="77">
        <f>SUM(AZ254:BD254)</f>
        <v>0</v>
      </c>
      <c r="BR254" s="157">
        <f>SUM(BF254:BQ254)</f>
        <v>0</v>
      </c>
      <c r="BS254" s="77">
        <f>SUM(BF254:BH254)</f>
        <v>0</v>
      </c>
      <c r="BT254" s="77">
        <f>SUM(BI254:BK254)</f>
        <v>0</v>
      </c>
      <c r="BU254" s="77">
        <f>SUM(BL254:BN254)</f>
        <v>0</v>
      </c>
      <c r="BV254" s="77">
        <f>SUM(BO254:BQ254)</f>
        <v>0</v>
      </c>
      <c r="BW254" s="77">
        <f>SUM(BF254:BK254)</f>
        <v>0</v>
      </c>
      <c r="BX254" s="77">
        <f>SUM(BL254:BQ254)</f>
        <v>0</v>
      </c>
      <c r="BY254" s="77">
        <f>IF(Info!$O$3="Q1",$BS254,IF(Info!$O$3="Q2",$BS254+$BT254,IF(Info!$O$3="Q3",$BS254+$BT254+$BU254,$BR254)))</f>
        <v>0</v>
      </c>
      <c r="BZ254" s="77">
        <f>IF(Info!$O$3="Q1",$BS254,IF(Info!$O$3="Q2",$BT254,IF(Info!$O$3="Q3",$BU254,$BV254)))</f>
        <v>0</v>
      </c>
      <c r="CA254" s="48"/>
    </row>
    <row r="255" spans="1:79" x14ac:dyDescent="0.3">
      <c r="A255" s="248"/>
      <c r="B255" s="78" t="s">
        <v>370</v>
      </c>
      <c r="C255" s="250"/>
      <c r="D255" s="161">
        <f>SUM(E255:BD255)</f>
        <v>0</v>
      </c>
      <c r="E255" s="77">
        <f t="shared" ref="E255:AJ255" si="398">IF(E$136=0,0,E116-E345)</f>
        <v>0</v>
      </c>
      <c r="F255" s="77">
        <f t="shared" si="398"/>
        <v>0</v>
      </c>
      <c r="G255" s="77">
        <f t="shared" si="398"/>
        <v>0</v>
      </c>
      <c r="H255" s="77">
        <f t="shared" si="398"/>
        <v>0</v>
      </c>
      <c r="I255" s="77">
        <f t="shared" si="398"/>
        <v>0</v>
      </c>
      <c r="J255" s="77">
        <f t="shared" si="398"/>
        <v>0</v>
      </c>
      <c r="K255" s="77">
        <f t="shared" si="398"/>
        <v>0</v>
      </c>
      <c r="L255" s="77">
        <f t="shared" si="398"/>
        <v>0</v>
      </c>
      <c r="M255" s="77">
        <f t="shared" si="398"/>
        <v>0</v>
      </c>
      <c r="N255" s="77">
        <f t="shared" si="398"/>
        <v>0</v>
      </c>
      <c r="O255" s="77">
        <f t="shared" si="398"/>
        <v>0</v>
      </c>
      <c r="P255" s="77">
        <f t="shared" si="398"/>
        <v>0</v>
      </c>
      <c r="Q255" s="77">
        <f t="shared" si="398"/>
        <v>0</v>
      </c>
      <c r="R255" s="77">
        <f t="shared" si="398"/>
        <v>0</v>
      </c>
      <c r="S255" s="77">
        <f t="shared" si="398"/>
        <v>0</v>
      </c>
      <c r="T255" s="77">
        <f t="shared" si="398"/>
        <v>0</v>
      </c>
      <c r="U255" s="77">
        <f t="shared" si="398"/>
        <v>0</v>
      </c>
      <c r="V255" s="77">
        <f t="shared" si="398"/>
        <v>0</v>
      </c>
      <c r="W255" s="77">
        <f t="shared" si="398"/>
        <v>0</v>
      </c>
      <c r="X255" s="77">
        <f t="shared" si="398"/>
        <v>0</v>
      </c>
      <c r="Y255" s="77">
        <f t="shared" si="398"/>
        <v>0</v>
      </c>
      <c r="Z255" s="77">
        <f t="shared" si="398"/>
        <v>0</v>
      </c>
      <c r="AA255" s="77">
        <f t="shared" si="398"/>
        <v>0</v>
      </c>
      <c r="AB255" s="77">
        <f t="shared" si="398"/>
        <v>0</v>
      </c>
      <c r="AC255" s="77">
        <f t="shared" si="398"/>
        <v>0</v>
      </c>
      <c r="AD255" s="77">
        <f t="shared" si="398"/>
        <v>0</v>
      </c>
      <c r="AE255" s="77">
        <f t="shared" si="398"/>
        <v>0</v>
      </c>
      <c r="AF255" s="77">
        <f t="shared" si="398"/>
        <v>0</v>
      </c>
      <c r="AG255" s="77">
        <f t="shared" si="398"/>
        <v>0</v>
      </c>
      <c r="AH255" s="77">
        <f t="shared" si="398"/>
        <v>0</v>
      </c>
      <c r="AI255" s="77">
        <f t="shared" si="398"/>
        <v>0</v>
      </c>
      <c r="AJ255" s="77">
        <f t="shared" si="398"/>
        <v>0</v>
      </c>
      <c r="AK255" s="77">
        <f t="shared" ref="AK255:BD255" si="399">IF(AK$136=0,0,AK116-AK345)</f>
        <v>0</v>
      </c>
      <c r="AL255" s="77">
        <f t="shared" si="399"/>
        <v>0</v>
      </c>
      <c r="AM255" s="77">
        <f t="shared" si="399"/>
        <v>0</v>
      </c>
      <c r="AN255" s="77">
        <f t="shared" si="399"/>
        <v>0</v>
      </c>
      <c r="AO255" s="77">
        <f t="shared" si="399"/>
        <v>0</v>
      </c>
      <c r="AP255" s="77">
        <f t="shared" si="399"/>
        <v>0</v>
      </c>
      <c r="AQ255" s="77">
        <f t="shared" si="399"/>
        <v>0</v>
      </c>
      <c r="AR255" s="77">
        <f t="shared" si="399"/>
        <v>0</v>
      </c>
      <c r="AS255" s="77">
        <f t="shared" si="399"/>
        <v>0</v>
      </c>
      <c r="AT255" s="77">
        <f t="shared" si="399"/>
        <v>0</v>
      </c>
      <c r="AU255" s="77">
        <f t="shared" si="399"/>
        <v>0</v>
      </c>
      <c r="AV255" s="77">
        <f t="shared" si="399"/>
        <v>0</v>
      </c>
      <c r="AW255" s="77">
        <f t="shared" si="399"/>
        <v>0</v>
      </c>
      <c r="AX255" s="77">
        <f t="shared" si="399"/>
        <v>0</v>
      </c>
      <c r="AY255" s="77">
        <f t="shared" si="399"/>
        <v>0</v>
      </c>
      <c r="AZ255" s="77">
        <f t="shared" si="399"/>
        <v>0</v>
      </c>
      <c r="BA255" s="77">
        <f t="shared" si="399"/>
        <v>0</v>
      </c>
      <c r="BB255" s="77">
        <f t="shared" si="399"/>
        <v>0</v>
      </c>
      <c r="BC255" s="77">
        <f t="shared" si="399"/>
        <v>0</v>
      </c>
      <c r="BD255" s="77">
        <f t="shared" si="399"/>
        <v>0</v>
      </c>
      <c r="BE255" s="251"/>
      <c r="BF255" s="163">
        <f>SUM(E255:H255)</f>
        <v>0</v>
      </c>
      <c r="BG255" s="77">
        <f>SUM(I255:L255)</f>
        <v>0</v>
      </c>
      <c r="BH255" s="77">
        <f>SUM(M255:Q255)</f>
        <v>0</v>
      </c>
      <c r="BI255" s="77">
        <f>SUM(R255:U255)</f>
        <v>0</v>
      </c>
      <c r="BJ255" s="77">
        <f>SUM(V255:Y255)</f>
        <v>0</v>
      </c>
      <c r="BK255" s="77">
        <f>SUM(Z255:AD255)</f>
        <v>0</v>
      </c>
      <c r="BL255" s="77">
        <f>SUM(AE255:AH255)</f>
        <v>0</v>
      </c>
      <c r="BM255" s="77">
        <f>SUM(AI255:AL255)</f>
        <v>0</v>
      </c>
      <c r="BN255" s="77">
        <f>SUM(AM255:AQ255)</f>
        <v>0</v>
      </c>
      <c r="BO255" s="77">
        <f>SUM(AR255:AU255)</f>
        <v>0</v>
      </c>
      <c r="BP255" s="77">
        <f>SUM(AV255:AY255)</f>
        <v>0</v>
      </c>
      <c r="BQ255" s="77">
        <f>SUM(AZ255:BD255)</f>
        <v>0</v>
      </c>
      <c r="BR255" s="157">
        <f>SUM(BF255:BQ255)</f>
        <v>0</v>
      </c>
      <c r="BS255" s="77">
        <f>SUM(BF255:BH255)</f>
        <v>0</v>
      </c>
      <c r="BT255" s="77">
        <f>SUM(BI255:BK255)</f>
        <v>0</v>
      </c>
      <c r="BU255" s="77">
        <f>SUM(BL255:BN255)</f>
        <v>0</v>
      </c>
      <c r="BV255" s="77">
        <f>SUM(BO255:BQ255)</f>
        <v>0</v>
      </c>
      <c r="BW255" s="77">
        <f>SUM(BF255:BK255)</f>
        <v>0</v>
      </c>
      <c r="BX255" s="77">
        <f>SUM(BL255:BQ255)</f>
        <v>0</v>
      </c>
      <c r="BY255" s="77">
        <f>IF(Info!$O$3="Q1",$BS255,IF(Info!$O$3="Q2",$BS255+$BT255,IF(Info!$O$3="Q3",$BS255+$BT255+$BU255,$BR255)))</f>
        <v>0</v>
      </c>
      <c r="BZ255" s="77">
        <f>IF(Info!$O$3="Q1",$BS255,IF(Info!$O$3="Q2",$BT255,IF(Info!$O$3="Q3",$BU255,$BV255)))</f>
        <v>0</v>
      </c>
      <c r="CA255" s="48"/>
    </row>
    <row r="256" spans="1:79" x14ac:dyDescent="0.3">
      <c r="A256" s="248"/>
      <c r="B256" s="160" t="s">
        <v>371</v>
      </c>
      <c r="C256" s="250"/>
      <c r="D256" s="161">
        <f>SUM(E256:BD256)</f>
        <v>0</v>
      </c>
      <c r="E256" s="77">
        <f t="shared" ref="E256:AJ256" si="400">IF(E$136=0,0,E117-E346)</f>
        <v>0</v>
      </c>
      <c r="F256" s="77">
        <f t="shared" si="400"/>
        <v>0</v>
      </c>
      <c r="G256" s="77">
        <f t="shared" si="400"/>
        <v>0</v>
      </c>
      <c r="H256" s="77">
        <f t="shared" si="400"/>
        <v>0</v>
      </c>
      <c r="I256" s="77">
        <f t="shared" si="400"/>
        <v>0</v>
      </c>
      <c r="J256" s="77">
        <f t="shared" si="400"/>
        <v>0</v>
      </c>
      <c r="K256" s="77">
        <f t="shared" si="400"/>
        <v>0</v>
      </c>
      <c r="L256" s="77">
        <f t="shared" si="400"/>
        <v>0</v>
      </c>
      <c r="M256" s="77">
        <f t="shared" si="400"/>
        <v>0</v>
      </c>
      <c r="N256" s="77">
        <f t="shared" si="400"/>
        <v>0</v>
      </c>
      <c r="O256" s="77">
        <f t="shared" si="400"/>
        <v>0</v>
      </c>
      <c r="P256" s="77">
        <f t="shared" si="400"/>
        <v>0</v>
      </c>
      <c r="Q256" s="77">
        <f t="shared" si="400"/>
        <v>0</v>
      </c>
      <c r="R256" s="77">
        <f t="shared" si="400"/>
        <v>0</v>
      </c>
      <c r="S256" s="77">
        <f t="shared" si="400"/>
        <v>0</v>
      </c>
      <c r="T256" s="77">
        <f t="shared" si="400"/>
        <v>0</v>
      </c>
      <c r="U256" s="77">
        <f t="shared" si="400"/>
        <v>0</v>
      </c>
      <c r="V256" s="77">
        <f t="shared" si="400"/>
        <v>0</v>
      </c>
      <c r="W256" s="77">
        <f t="shared" si="400"/>
        <v>0</v>
      </c>
      <c r="X256" s="77">
        <f t="shared" si="400"/>
        <v>0</v>
      </c>
      <c r="Y256" s="77">
        <f t="shared" si="400"/>
        <v>0</v>
      </c>
      <c r="Z256" s="77">
        <f t="shared" si="400"/>
        <v>0</v>
      </c>
      <c r="AA256" s="77">
        <f t="shared" si="400"/>
        <v>0</v>
      </c>
      <c r="AB256" s="77">
        <f t="shared" si="400"/>
        <v>0</v>
      </c>
      <c r="AC256" s="77">
        <f t="shared" si="400"/>
        <v>0</v>
      </c>
      <c r="AD256" s="77">
        <f t="shared" si="400"/>
        <v>0</v>
      </c>
      <c r="AE256" s="77">
        <f t="shared" si="400"/>
        <v>0</v>
      </c>
      <c r="AF256" s="77">
        <f t="shared" si="400"/>
        <v>0</v>
      </c>
      <c r="AG256" s="77">
        <f t="shared" si="400"/>
        <v>0</v>
      </c>
      <c r="AH256" s="77">
        <f t="shared" si="400"/>
        <v>0</v>
      </c>
      <c r="AI256" s="77">
        <f t="shared" si="400"/>
        <v>0</v>
      </c>
      <c r="AJ256" s="77">
        <f t="shared" si="400"/>
        <v>0</v>
      </c>
      <c r="AK256" s="77">
        <f t="shared" ref="AK256:BD256" si="401">IF(AK$136=0,0,AK117-AK346)</f>
        <v>0</v>
      </c>
      <c r="AL256" s="77">
        <f t="shared" si="401"/>
        <v>0</v>
      </c>
      <c r="AM256" s="77">
        <f t="shared" si="401"/>
        <v>0</v>
      </c>
      <c r="AN256" s="77">
        <f t="shared" si="401"/>
        <v>0</v>
      </c>
      <c r="AO256" s="77">
        <f t="shared" si="401"/>
        <v>0</v>
      </c>
      <c r="AP256" s="77">
        <f t="shared" si="401"/>
        <v>0</v>
      </c>
      <c r="AQ256" s="77">
        <f t="shared" si="401"/>
        <v>0</v>
      </c>
      <c r="AR256" s="77">
        <f t="shared" si="401"/>
        <v>0</v>
      </c>
      <c r="AS256" s="77">
        <f t="shared" si="401"/>
        <v>0</v>
      </c>
      <c r="AT256" s="77">
        <f t="shared" si="401"/>
        <v>0</v>
      </c>
      <c r="AU256" s="77">
        <f t="shared" si="401"/>
        <v>0</v>
      </c>
      <c r="AV256" s="77">
        <f t="shared" si="401"/>
        <v>0</v>
      </c>
      <c r="AW256" s="77">
        <f t="shared" si="401"/>
        <v>0</v>
      </c>
      <c r="AX256" s="77">
        <f t="shared" si="401"/>
        <v>0</v>
      </c>
      <c r="AY256" s="77">
        <f t="shared" si="401"/>
        <v>0</v>
      </c>
      <c r="AZ256" s="77">
        <f t="shared" si="401"/>
        <v>0</v>
      </c>
      <c r="BA256" s="77">
        <f t="shared" si="401"/>
        <v>0</v>
      </c>
      <c r="BB256" s="77">
        <f t="shared" si="401"/>
        <v>0</v>
      </c>
      <c r="BC256" s="77">
        <f t="shared" si="401"/>
        <v>0</v>
      </c>
      <c r="BD256" s="77">
        <f t="shared" si="401"/>
        <v>0</v>
      </c>
      <c r="BE256" s="251"/>
      <c r="BF256" s="162">
        <f>SUM(E256:H256)</f>
        <v>0</v>
      </c>
      <c r="BG256" s="157">
        <f>SUM(I256:L256)</f>
        <v>0</v>
      </c>
      <c r="BH256" s="157">
        <f>SUM(M256:Q256)</f>
        <v>0</v>
      </c>
      <c r="BI256" s="157">
        <f>SUM(R256:U256)</f>
        <v>0</v>
      </c>
      <c r="BJ256" s="157">
        <f>SUM(V256:Y256)</f>
        <v>0</v>
      </c>
      <c r="BK256" s="157">
        <f>SUM(Z256:AD256)</f>
        <v>0</v>
      </c>
      <c r="BL256" s="157">
        <f>SUM(AE256:AH256)</f>
        <v>0</v>
      </c>
      <c r="BM256" s="157">
        <f>SUM(AI256:AL256)</f>
        <v>0</v>
      </c>
      <c r="BN256" s="157">
        <f>SUM(AM256:AQ256)</f>
        <v>0</v>
      </c>
      <c r="BO256" s="157">
        <f>SUM(AR256:AU256)</f>
        <v>0</v>
      </c>
      <c r="BP256" s="157">
        <f>SUM(AV256:AY256)</f>
        <v>0</v>
      </c>
      <c r="BQ256" s="157">
        <f>SUM(AZ256:BD256)</f>
        <v>0</v>
      </c>
      <c r="BR256" s="157">
        <f>SUM(BF256:BQ256)</f>
        <v>0</v>
      </c>
      <c r="BS256" s="157">
        <f>SUM(BF256:BH256)</f>
        <v>0</v>
      </c>
      <c r="BT256" s="157">
        <f>SUM(BI256:BK256)</f>
        <v>0</v>
      </c>
      <c r="BU256" s="157">
        <f>SUM(BL256:BN256)</f>
        <v>0</v>
      </c>
      <c r="BV256" s="157">
        <f>SUM(BO256:BQ256)</f>
        <v>0</v>
      </c>
      <c r="BW256" s="157">
        <f>SUM(BF256:BK256)</f>
        <v>0</v>
      </c>
      <c r="BX256" s="157">
        <f>SUM(BL256:BQ256)</f>
        <v>0</v>
      </c>
      <c r="BY256" s="157">
        <f>IF(Info!$O$3="Q1",$BS256,IF(Info!$O$3="Q2",$BS256+$BT256,IF(Info!$O$3="Q3",$BS256+$BT256+$BU256,$BR256)))</f>
        <v>0</v>
      </c>
      <c r="BZ256" s="157">
        <f>IF(Info!$O$3="Q1",$BS256,IF(Info!$O$3="Q2",$BT256,IF(Info!$O$3="Q3",$BU256,$BV256)))</f>
        <v>0</v>
      </c>
      <c r="CA256" s="48"/>
    </row>
    <row r="257" spans="1:79" ht="15.6" customHeight="1" x14ac:dyDescent="0.3">
      <c r="A257" s="248">
        <v>8</v>
      </c>
      <c r="B257" s="256" t="s">
        <v>372</v>
      </c>
      <c r="C257" s="250"/>
      <c r="D257" s="257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</row>
    <row r="258" spans="1:79" x14ac:dyDescent="0.3">
      <c r="A258" s="248"/>
      <c r="B258" s="78" t="s">
        <v>83</v>
      </c>
      <c r="C258" s="250"/>
      <c r="D258" s="161">
        <f>SUM(E258:BD258)</f>
        <v>0</v>
      </c>
      <c r="E258" s="77">
        <f t="shared" ref="E258:AJ258" si="402">IF(E$136=0,0,E119-E348)</f>
        <v>0</v>
      </c>
      <c r="F258" s="77">
        <f t="shared" si="402"/>
        <v>0</v>
      </c>
      <c r="G258" s="77">
        <f t="shared" si="402"/>
        <v>0</v>
      </c>
      <c r="H258" s="77">
        <f t="shared" si="402"/>
        <v>0</v>
      </c>
      <c r="I258" s="77">
        <f t="shared" si="402"/>
        <v>0</v>
      </c>
      <c r="J258" s="77">
        <f t="shared" si="402"/>
        <v>0</v>
      </c>
      <c r="K258" s="77">
        <f t="shared" si="402"/>
        <v>0</v>
      </c>
      <c r="L258" s="77">
        <f t="shared" si="402"/>
        <v>0</v>
      </c>
      <c r="M258" s="77">
        <f t="shared" si="402"/>
        <v>0</v>
      </c>
      <c r="N258" s="77">
        <f t="shared" si="402"/>
        <v>0</v>
      </c>
      <c r="O258" s="77">
        <f t="shared" si="402"/>
        <v>0</v>
      </c>
      <c r="P258" s="77">
        <f t="shared" si="402"/>
        <v>0</v>
      </c>
      <c r="Q258" s="77">
        <f t="shared" si="402"/>
        <v>0</v>
      </c>
      <c r="R258" s="77">
        <f t="shared" si="402"/>
        <v>0</v>
      </c>
      <c r="S258" s="77">
        <f t="shared" si="402"/>
        <v>0</v>
      </c>
      <c r="T258" s="77">
        <f t="shared" si="402"/>
        <v>0</v>
      </c>
      <c r="U258" s="77">
        <f t="shared" si="402"/>
        <v>0</v>
      </c>
      <c r="V258" s="77">
        <f t="shared" si="402"/>
        <v>0</v>
      </c>
      <c r="W258" s="77">
        <f t="shared" si="402"/>
        <v>0</v>
      </c>
      <c r="X258" s="77">
        <f t="shared" si="402"/>
        <v>0</v>
      </c>
      <c r="Y258" s="77">
        <f t="shared" si="402"/>
        <v>0</v>
      </c>
      <c r="Z258" s="77">
        <f t="shared" si="402"/>
        <v>0</v>
      </c>
      <c r="AA258" s="77">
        <f t="shared" si="402"/>
        <v>0</v>
      </c>
      <c r="AB258" s="77">
        <f t="shared" si="402"/>
        <v>0</v>
      </c>
      <c r="AC258" s="77">
        <f t="shared" si="402"/>
        <v>0</v>
      </c>
      <c r="AD258" s="77">
        <f t="shared" si="402"/>
        <v>0</v>
      </c>
      <c r="AE258" s="77">
        <f t="shared" si="402"/>
        <v>0</v>
      </c>
      <c r="AF258" s="77">
        <f t="shared" si="402"/>
        <v>0</v>
      </c>
      <c r="AG258" s="77">
        <f t="shared" si="402"/>
        <v>0</v>
      </c>
      <c r="AH258" s="77">
        <f t="shared" si="402"/>
        <v>0</v>
      </c>
      <c r="AI258" s="77">
        <f t="shared" si="402"/>
        <v>0</v>
      </c>
      <c r="AJ258" s="77">
        <f t="shared" si="402"/>
        <v>0</v>
      </c>
      <c r="AK258" s="77">
        <f t="shared" ref="AK258:BD258" si="403">IF(AK$136=0,0,AK119-AK348)</f>
        <v>0</v>
      </c>
      <c r="AL258" s="77">
        <f t="shared" si="403"/>
        <v>0</v>
      </c>
      <c r="AM258" s="77">
        <f t="shared" si="403"/>
        <v>0</v>
      </c>
      <c r="AN258" s="77">
        <f t="shared" si="403"/>
        <v>0</v>
      </c>
      <c r="AO258" s="77">
        <f t="shared" si="403"/>
        <v>0</v>
      </c>
      <c r="AP258" s="77">
        <f t="shared" si="403"/>
        <v>0</v>
      </c>
      <c r="AQ258" s="77">
        <f t="shared" si="403"/>
        <v>0</v>
      </c>
      <c r="AR258" s="77">
        <f t="shared" si="403"/>
        <v>0</v>
      </c>
      <c r="AS258" s="77">
        <f t="shared" si="403"/>
        <v>0</v>
      </c>
      <c r="AT258" s="77">
        <f t="shared" si="403"/>
        <v>0</v>
      </c>
      <c r="AU258" s="77">
        <f t="shared" si="403"/>
        <v>0</v>
      </c>
      <c r="AV258" s="77">
        <f t="shared" si="403"/>
        <v>0</v>
      </c>
      <c r="AW258" s="77">
        <f t="shared" si="403"/>
        <v>0</v>
      </c>
      <c r="AX258" s="77">
        <f t="shared" si="403"/>
        <v>0</v>
      </c>
      <c r="AY258" s="77">
        <f t="shared" si="403"/>
        <v>0</v>
      </c>
      <c r="AZ258" s="77">
        <f t="shared" si="403"/>
        <v>0</v>
      </c>
      <c r="BA258" s="77">
        <f t="shared" si="403"/>
        <v>0</v>
      </c>
      <c r="BB258" s="77">
        <f t="shared" si="403"/>
        <v>0</v>
      </c>
      <c r="BC258" s="77">
        <f t="shared" si="403"/>
        <v>0</v>
      </c>
      <c r="BD258" s="77">
        <f t="shared" si="403"/>
        <v>0</v>
      </c>
      <c r="BE258" s="251"/>
      <c r="BF258" s="163">
        <f>SUM(E258:H258)</f>
        <v>0</v>
      </c>
      <c r="BG258" s="77">
        <f>SUM(I258:L258)</f>
        <v>0</v>
      </c>
      <c r="BH258" s="77">
        <f>SUM(M258:Q258)</f>
        <v>0</v>
      </c>
      <c r="BI258" s="77">
        <f>SUM(R258:U258)</f>
        <v>0</v>
      </c>
      <c r="BJ258" s="77">
        <f>SUM(V258:Y258)</f>
        <v>0</v>
      </c>
      <c r="BK258" s="77">
        <f>SUM(Z258:AD258)</f>
        <v>0</v>
      </c>
      <c r="BL258" s="77">
        <f>SUM(AE258:AH258)</f>
        <v>0</v>
      </c>
      <c r="BM258" s="77">
        <f>SUM(AI258:AL258)</f>
        <v>0</v>
      </c>
      <c r="BN258" s="77">
        <f>SUM(AM258:AQ258)</f>
        <v>0</v>
      </c>
      <c r="BO258" s="77">
        <f>SUM(AR258:AU258)</f>
        <v>0</v>
      </c>
      <c r="BP258" s="77">
        <f>SUM(AV258:AY258)</f>
        <v>0</v>
      </c>
      <c r="BQ258" s="77">
        <f>SUM(AZ258:BD258)</f>
        <v>0</v>
      </c>
      <c r="BR258" s="157">
        <f>SUM(BF258:BQ258)</f>
        <v>0</v>
      </c>
      <c r="BS258" s="77">
        <f>SUM(BF258:BH258)</f>
        <v>0</v>
      </c>
      <c r="BT258" s="77">
        <f>SUM(BI258:BK258)</f>
        <v>0</v>
      </c>
      <c r="BU258" s="77">
        <f>SUM(BL258:BN258)</f>
        <v>0</v>
      </c>
      <c r="BV258" s="77">
        <f>SUM(BO258:BQ258)</f>
        <v>0</v>
      </c>
      <c r="BW258" s="77">
        <f>SUM(BF258:BK258)</f>
        <v>0</v>
      </c>
      <c r="BX258" s="77">
        <f>SUM(BL258:BQ258)</f>
        <v>0</v>
      </c>
      <c r="BY258" s="77">
        <f>IF(Info!$O$3="Q1",$BS258,IF(Info!$O$3="Q2",$BS258+$BT258,IF(Info!$O$3="Q3",$BS258+$BT258+$BU258,$BR258)))</f>
        <v>0</v>
      </c>
      <c r="BZ258" s="77">
        <f>IF(Info!$O$3="Q1",$BS258,IF(Info!$O$3="Q2",$BT258,IF(Info!$O$3="Q3",$BU258,$BV258)))</f>
        <v>0</v>
      </c>
      <c r="CA258" s="48"/>
    </row>
    <row r="259" spans="1:79" x14ac:dyDescent="0.3">
      <c r="A259" s="248"/>
      <c r="B259" s="78" t="s">
        <v>85</v>
      </c>
      <c r="C259" s="250"/>
      <c r="D259" s="161">
        <f>SUM(E259:BD259)</f>
        <v>0</v>
      </c>
      <c r="E259" s="77">
        <f t="shared" ref="E259:AJ259" si="404">IF(E$136=0,0,E120-E349)</f>
        <v>0</v>
      </c>
      <c r="F259" s="77">
        <f t="shared" si="404"/>
        <v>0</v>
      </c>
      <c r="G259" s="77">
        <f t="shared" si="404"/>
        <v>0</v>
      </c>
      <c r="H259" s="77">
        <f t="shared" si="404"/>
        <v>0</v>
      </c>
      <c r="I259" s="77">
        <f t="shared" si="404"/>
        <v>0</v>
      </c>
      <c r="J259" s="77">
        <f t="shared" si="404"/>
        <v>0</v>
      </c>
      <c r="K259" s="77">
        <f t="shared" si="404"/>
        <v>0</v>
      </c>
      <c r="L259" s="77">
        <f t="shared" si="404"/>
        <v>0</v>
      </c>
      <c r="M259" s="77">
        <f t="shared" si="404"/>
        <v>0</v>
      </c>
      <c r="N259" s="77">
        <f t="shared" si="404"/>
        <v>0</v>
      </c>
      <c r="O259" s="77">
        <f t="shared" si="404"/>
        <v>0</v>
      </c>
      <c r="P259" s="77">
        <f t="shared" si="404"/>
        <v>0</v>
      </c>
      <c r="Q259" s="77">
        <f t="shared" si="404"/>
        <v>0</v>
      </c>
      <c r="R259" s="77">
        <f t="shared" si="404"/>
        <v>0</v>
      </c>
      <c r="S259" s="77">
        <f t="shared" si="404"/>
        <v>0</v>
      </c>
      <c r="T259" s="77">
        <f t="shared" si="404"/>
        <v>0</v>
      </c>
      <c r="U259" s="77">
        <f t="shared" si="404"/>
        <v>0</v>
      </c>
      <c r="V259" s="77">
        <f t="shared" si="404"/>
        <v>0</v>
      </c>
      <c r="W259" s="77">
        <f t="shared" si="404"/>
        <v>0</v>
      </c>
      <c r="X259" s="77">
        <f t="shared" si="404"/>
        <v>0</v>
      </c>
      <c r="Y259" s="77">
        <f t="shared" si="404"/>
        <v>0</v>
      </c>
      <c r="Z259" s="77">
        <f t="shared" si="404"/>
        <v>0</v>
      </c>
      <c r="AA259" s="77">
        <f t="shared" si="404"/>
        <v>0</v>
      </c>
      <c r="AB259" s="77">
        <f t="shared" si="404"/>
        <v>0</v>
      </c>
      <c r="AC259" s="77">
        <f t="shared" si="404"/>
        <v>0</v>
      </c>
      <c r="AD259" s="77">
        <f t="shared" si="404"/>
        <v>0</v>
      </c>
      <c r="AE259" s="77">
        <f t="shared" si="404"/>
        <v>0</v>
      </c>
      <c r="AF259" s="77">
        <f t="shared" si="404"/>
        <v>0</v>
      </c>
      <c r="AG259" s="77">
        <f t="shared" si="404"/>
        <v>0</v>
      </c>
      <c r="AH259" s="77">
        <f t="shared" si="404"/>
        <v>0</v>
      </c>
      <c r="AI259" s="77">
        <f t="shared" si="404"/>
        <v>0</v>
      </c>
      <c r="AJ259" s="77">
        <f t="shared" si="404"/>
        <v>0</v>
      </c>
      <c r="AK259" s="77">
        <f t="shared" ref="AK259:BD259" si="405">IF(AK$136=0,0,AK120-AK349)</f>
        <v>0</v>
      </c>
      <c r="AL259" s="77">
        <f t="shared" si="405"/>
        <v>0</v>
      </c>
      <c r="AM259" s="77">
        <f t="shared" si="405"/>
        <v>0</v>
      </c>
      <c r="AN259" s="77">
        <f t="shared" si="405"/>
        <v>0</v>
      </c>
      <c r="AO259" s="77">
        <f t="shared" si="405"/>
        <v>0</v>
      </c>
      <c r="AP259" s="77">
        <f t="shared" si="405"/>
        <v>0</v>
      </c>
      <c r="AQ259" s="77">
        <f t="shared" si="405"/>
        <v>0</v>
      </c>
      <c r="AR259" s="77">
        <f t="shared" si="405"/>
        <v>0</v>
      </c>
      <c r="AS259" s="77">
        <f t="shared" si="405"/>
        <v>0</v>
      </c>
      <c r="AT259" s="77">
        <f t="shared" si="405"/>
        <v>0</v>
      </c>
      <c r="AU259" s="77">
        <f t="shared" si="405"/>
        <v>0</v>
      </c>
      <c r="AV259" s="77">
        <f t="shared" si="405"/>
        <v>0</v>
      </c>
      <c r="AW259" s="77">
        <f t="shared" si="405"/>
        <v>0</v>
      </c>
      <c r="AX259" s="77">
        <f t="shared" si="405"/>
        <v>0</v>
      </c>
      <c r="AY259" s="77">
        <f t="shared" si="405"/>
        <v>0</v>
      </c>
      <c r="AZ259" s="77">
        <f t="shared" si="405"/>
        <v>0</v>
      </c>
      <c r="BA259" s="77">
        <f t="shared" si="405"/>
        <v>0</v>
      </c>
      <c r="BB259" s="77">
        <f t="shared" si="405"/>
        <v>0</v>
      </c>
      <c r="BC259" s="77">
        <f t="shared" si="405"/>
        <v>0</v>
      </c>
      <c r="BD259" s="77">
        <f t="shared" si="405"/>
        <v>0</v>
      </c>
      <c r="BE259" s="251"/>
      <c r="BF259" s="163">
        <f>SUM(E259:H259)</f>
        <v>0</v>
      </c>
      <c r="BG259" s="77">
        <f>SUM(I259:L259)</f>
        <v>0</v>
      </c>
      <c r="BH259" s="77">
        <f>SUM(M259:Q259)</f>
        <v>0</v>
      </c>
      <c r="BI259" s="77">
        <f>SUM(R259:U259)</f>
        <v>0</v>
      </c>
      <c r="BJ259" s="77">
        <f>SUM(V259:Y259)</f>
        <v>0</v>
      </c>
      <c r="BK259" s="77">
        <f>SUM(Z259:AD259)</f>
        <v>0</v>
      </c>
      <c r="BL259" s="77">
        <f>SUM(AE259:AH259)</f>
        <v>0</v>
      </c>
      <c r="BM259" s="77">
        <f>SUM(AI259:AL259)</f>
        <v>0</v>
      </c>
      <c r="BN259" s="77">
        <f>SUM(AM259:AQ259)</f>
        <v>0</v>
      </c>
      <c r="BO259" s="77">
        <f>SUM(AR259:AU259)</f>
        <v>0</v>
      </c>
      <c r="BP259" s="77">
        <f>SUM(AV259:AY259)</f>
        <v>0</v>
      </c>
      <c r="BQ259" s="77">
        <f>SUM(AZ259:BD259)</f>
        <v>0</v>
      </c>
      <c r="BR259" s="157">
        <f>SUM(BF259:BQ259)</f>
        <v>0</v>
      </c>
      <c r="BS259" s="77">
        <f>SUM(BF259:BH259)</f>
        <v>0</v>
      </c>
      <c r="BT259" s="77">
        <f>SUM(BI259:BK259)</f>
        <v>0</v>
      </c>
      <c r="BU259" s="77">
        <f>SUM(BL259:BN259)</f>
        <v>0</v>
      </c>
      <c r="BV259" s="77">
        <f>SUM(BO259:BQ259)</f>
        <v>0</v>
      </c>
      <c r="BW259" s="77">
        <f>SUM(BF259:BK259)</f>
        <v>0</v>
      </c>
      <c r="BX259" s="77">
        <f>SUM(BL259:BQ259)</f>
        <v>0</v>
      </c>
      <c r="BY259" s="77">
        <f>IF(Info!$O$3="Q1",$BS259,IF(Info!$O$3="Q2",$BS259+$BT259,IF(Info!$O$3="Q3",$BS259+$BT259+$BU259,$BR259)))</f>
        <v>0</v>
      </c>
      <c r="BZ259" s="77">
        <f>IF(Info!$O$3="Q1",$BS259,IF(Info!$O$3="Q2",$BT259,IF(Info!$O$3="Q3",$BU259,$BV259)))</f>
        <v>0</v>
      </c>
      <c r="CA259" s="48"/>
    </row>
    <row r="260" spans="1:79" x14ac:dyDescent="0.3">
      <c r="A260" s="248"/>
      <c r="B260" s="160" t="s">
        <v>373</v>
      </c>
      <c r="C260" s="250"/>
      <c r="D260" s="161">
        <f>SUM(E260:BD260)</f>
        <v>0</v>
      </c>
      <c r="E260" s="77">
        <f t="shared" ref="E260:AJ260" si="406">IF(E$136=0,0,E121-E350)</f>
        <v>0</v>
      </c>
      <c r="F260" s="77">
        <f t="shared" si="406"/>
        <v>0</v>
      </c>
      <c r="G260" s="77">
        <f t="shared" si="406"/>
        <v>0</v>
      </c>
      <c r="H260" s="77">
        <f t="shared" si="406"/>
        <v>0</v>
      </c>
      <c r="I260" s="77">
        <f t="shared" si="406"/>
        <v>0</v>
      </c>
      <c r="J260" s="77">
        <f t="shared" si="406"/>
        <v>0</v>
      </c>
      <c r="K260" s="77">
        <f t="shared" si="406"/>
        <v>0</v>
      </c>
      <c r="L260" s="77">
        <f t="shared" si="406"/>
        <v>0</v>
      </c>
      <c r="M260" s="77">
        <f t="shared" si="406"/>
        <v>0</v>
      </c>
      <c r="N260" s="77">
        <f t="shared" si="406"/>
        <v>0</v>
      </c>
      <c r="O260" s="77">
        <f t="shared" si="406"/>
        <v>0</v>
      </c>
      <c r="P260" s="77">
        <f t="shared" si="406"/>
        <v>0</v>
      </c>
      <c r="Q260" s="77">
        <f t="shared" si="406"/>
        <v>0</v>
      </c>
      <c r="R260" s="77">
        <f t="shared" si="406"/>
        <v>0</v>
      </c>
      <c r="S260" s="77">
        <f t="shared" si="406"/>
        <v>0</v>
      </c>
      <c r="T260" s="77">
        <f t="shared" si="406"/>
        <v>0</v>
      </c>
      <c r="U260" s="77">
        <f t="shared" si="406"/>
        <v>0</v>
      </c>
      <c r="V260" s="77">
        <f t="shared" si="406"/>
        <v>0</v>
      </c>
      <c r="W260" s="77">
        <f t="shared" si="406"/>
        <v>0</v>
      </c>
      <c r="X260" s="77">
        <f t="shared" si="406"/>
        <v>0</v>
      </c>
      <c r="Y260" s="77">
        <f t="shared" si="406"/>
        <v>0</v>
      </c>
      <c r="Z260" s="77">
        <f t="shared" si="406"/>
        <v>0</v>
      </c>
      <c r="AA260" s="77">
        <f t="shared" si="406"/>
        <v>0</v>
      </c>
      <c r="AB260" s="77">
        <f t="shared" si="406"/>
        <v>0</v>
      </c>
      <c r="AC260" s="77">
        <f t="shared" si="406"/>
        <v>0</v>
      </c>
      <c r="AD260" s="77">
        <f t="shared" si="406"/>
        <v>0</v>
      </c>
      <c r="AE260" s="77">
        <f t="shared" si="406"/>
        <v>0</v>
      </c>
      <c r="AF260" s="77">
        <f t="shared" si="406"/>
        <v>0</v>
      </c>
      <c r="AG260" s="77">
        <f t="shared" si="406"/>
        <v>0</v>
      </c>
      <c r="AH260" s="77">
        <f t="shared" si="406"/>
        <v>0</v>
      </c>
      <c r="AI260" s="77">
        <f t="shared" si="406"/>
        <v>0</v>
      </c>
      <c r="AJ260" s="77">
        <f t="shared" si="406"/>
        <v>0</v>
      </c>
      <c r="AK260" s="77">
        <f t="shared" ref="AK260:BD260" si="407">IF(AK$136=0,0,AK121-AK350)</f>
        <v>0</v>
      </c>
      <c r="AL260" s="77">
        <f t="shared" si="407"/>
        <v>0</v>
      </c>
      <c r="AM260" s="77">
        <f t="shared" si="407"/>
        <v>0</v>
      </c>
      <c r="AN260" s="77">
        <f t="shared" si="407"/>
        <v>0</v>
      </c>
      <c r="AO260" s="77">
        <f t="shared" si="407"/>
        <v>0</v>
      </c>
      <c r="AP260" s="77">
        <f t="shared" si="407"/>
        <v>0</v>
      </c>
      <c r="AQ260" s="77">
        <f t="shared" si="407"/>
        <v>0</v>
      </c>
      <c r="AR260" s="77">
        <f t="shared" si="407"/>
        <v>0</v>
      </c>
      <c r="AS260" s="77">
        <f t="shared" si="407"/>
        <v>0</v>
      </c>
      <c r="AT260" s="77">
        <f t="shared" si="407"/>
        <v>0</v>
      </c>
      <c r="AU260" s="77">
        <f t="shared" si="407"/>
        <v>0</v>
      </c>
      <c r="AV260" s="77">
        <f t="shared" si="407"/>
        <v>0</v>
      </c>
      <c r="AW260" s="77">
        <f t="shared" si="407"/>
        <v>0</v>
      </c>
      <c r="AX260" s="77">
        <f t="shared" si="407"/>
        <v>0</v>
      </c>
      <c r="AY260" s="77">
        <f t="shared" si="407"/>
        <v>0</v>
      </c>
      <c r="AZ260" s="77">
        <f t="shared" si="407"/>
        <v>0</v>
      </c>
      <c r="BA260" s="77">
        <f t="shared" si="407"/>
        <v>0</v>
      </c>
      <c r="BB260" s="77">
        <f t="shared" si="407"/>
        <v>0</v>
      </c>
      <c r="BC260" s="77">
        <f t="shared" si="407"/>
        <v>0</v>
      </c>
      <c r="BD260" s="77">
        <f t="shared" si="407"/>
        <v>0</v>
      </c>
      <c r="BE260" s="251"/>
      <c r="BF260" s="162">
        <f>SUM(E260:H260)</f>
        <v>0</v>
      </c>
      <c r="BG260" s="157">
        <f>SUM(I260:L260)</f>
        <v>0</v>
      </c>
      <c r="BH260" s="157">
        <f>SUM(M260:Q260)</f>
        <v>0</v>
      </c>
      <c r="BI260" s="157">
        <f>SUM(R260:U260)</f>
        <v>0</v>
      </c>
      <c r="BJ260" s="157">
        <f>SUM(V260:Y260)</f>
        <v>0</v>
      </c>
      <c r="BK260" s="157">
        <f>SUM(Z260:AD260)</f>
        <v>0</v>
      </c>
      <c r="BL260" s="157">
        <f>SUM(AE260:AH260)</f>
        <v>0</v>
      </c>
      <c r="BM260" s="157">
        <f>SUM(AI260:AL260)</f>
        <v>0</v>
      </c>
      <c r="BN260" s="157">
        <f>SUM(AM260:AQ260)</f>
        <v>0</v>
      </c>
      <c r="BO260" s="157">
        <f>SUM(AR260:AU260)</f>
        <v>0</v>
      </c>
      <c r="BP260" s="157">
        <f>SUM(AV260:AY260)</f>
        <v>0</v>
      </c>
      <c r="BQ260" s="157">
        <f>SUM(AZ260:BD260)</f>
        <v>0</v>
      </c>
      <c r="BR260" s="157">
        <f>SUM(BF260:BQ260)</f>
        <v>0</v>
      </c>
      <c r="BS260" s="157">
        <f>SUM(BF260:BH260)</f>
        <v>0</v>
      </c>
      <c r="BT260" s="157">
        <f>SUM(BI260:BK260)</f>
        <v>0</v>
      </c>
      <c r="BU260" s="157">
        <f>SUM(BL260:BN260)</f>
        <v>0</v>
      </c>
      <c r="BV260" s="157">
        <f>SUM(BO260:BQ260)</f>
        <v>0</v>
      </c>
      <c r="BW260" s="157">
        <f>SUM(BF260:BK260)</f>
        <v>0</v>
      </c>
      <c r="BX260" s="157">
        <f>SUM(BL260:BQ260)</f>
        <v>0</v>
      </c>
      <c r="BY260" s="157">
        <f>IF(Info!$O$3="Q1",$BS260,IF(Info!$O$3="Q2",$BS260+$BT260,IF(Info!$O$3="Q3",$BS260+$BT260+$BU260,$BR260)))</f>
        <v>0</v>
      </c>
      <c r="BZ260" s="157">
        <f>IF(Info!$O$3="Q1",$BS260,IF(Info!$O$3="Q2",$BT260,IF(Info!$O$3="Q3",$BU260,$BV260)))</f>
        <v>0</v>
      </c>
      <c r="CA260" s="48"/>
    </row>
    <row r="261" spans="1:79" ht="15.6" customHeight="1" x14ac:dyDescent="0.3">
      <c r="A261" s="248">
        <v>9</v>
      </c>
      <c r="B261" s="256" t="s">
        <v>391</v>
      </c>
      <c r="C261" s="250"/>
      <c r="D261" s="257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</row>
    <row r="262" spans="1:79" x14ac:dyDescent="0.3">
      <c r="A262" s="248"/>
      <c r="B262" s="78" t="s">
        <v>87</v>
      </c>
      <c r="C262" s="250"/>
      <c r="D262" s="161">
        <f t="shared" ref="D262:D273" si="408">SUM(E262:BD262)</f>
        <v>0</v>
      </c>
      <c r="E262" s="77">
        <f t="shared" ref="E262:AJ262" si="409">IF(E$136=0,0,E123-E352)</f>
        <v>0</v>
      </c>
      <c r="F262" s="77">
        <f t="shared" si="409"/>
        <v>0</v>
      </c>
      <c r="G262" s="77">
        <f t="shared" si="409"/>
        <v>0</v>
      </c>
      <c r="H262" s="77">
        <f t="shared" si="409"/>
        <v>0</v>
      </c>
      <c r="I262" s="77">
        <f t="shared" si="409"/>
        <v>0</v>
      </c>
      <c r="J262" s="77">
        <f t="shared" si="409"/>
        <v>0</v>
      </c>
      <c r="K262" s="77">
        <f t="shared" si="409"/>
        <v>0</v>
      </c>
      <c r="L262" s="77">
        <f t="shared" si="409"/>
        <v>0</v>
      </c>
      <c r="M262" s="77">
        <f t="shared" si="409"/>
        <v>0</v>
      </c>
      <c r="N262" s="77">
        <f t="shared" si="409"/>
        <v>0</v>
      </c>
      <c r="O262" s="77">
        <f t="shared" si="409"/>
        <v>0</v>
      </c>
      <c r="P262" s="77">
        <f t="shared" si="409"/>
        <v>0</v>
      </c>
      <c r="Q262" s="77">
        <f t="shared" si="409"/>
        <v>0</v>
      </c>
      <c r="R262" s="77">
        <f t="shared" si="409"/>
        <v>0</v>
      </c>
      <c r="S262" s="77">
        <f t="shared" si="409"/>
        <v>0</v>
      </c>
      <c r="T262" s="77">
        <f t="shared" si="409"/>
        <v>0</v>
      </c>
      <c r="U262" s="77">
        <f t="shared" si="409"/>
        <v>0</v>
      </c>
      <c r="V262" s="77">
        <f t="shared" si="409"/>
        <v>0</v>
      </c>
      <c r="W262" s="77">
        <f t="shared" si="409"/>
        <v>0</v>
      </c>
      <c r="X262" s="77">
        <f t="shared" si="409"/>
        <v>0</v>
      </c>
      <c r="Y262" s="77">
        <f t="shared" si="409"/>
        <v>0</v>
      </c>
      <c r="Z262" s="77">
        <f t="shared" si="409"/>
        <v>0</v>
      </c>
      <c r="AA262" s="77">
        <f t="shared" si="409"/>
        <v>0</v>
      </c>
      <c r="AB262" s="77">
        <f t="shared" si="409"/>
        <v>0</v>
      </c>
      <c r="AC262" s="77">
        <f t="shared" si="409"/>
        <v>0</v>
      </c>
      <c r="AD262" s="77">
        <f t="shared" si="409"/>
        <v>0</v>
      </c>
      <c r="AE262" s="77">
        <f t="shared" si="409"/>
        <v>0</v>
      </c>
      <c r="AF262" s="77">
        <f t="shared" si="409"/>
        <v>0</v>
      </c>
      <c r="AG262" s="77">
        <f t="shared" si="409"/>
        <v>0</v>
      </c>
      <c r="AH262" s="77">
        <f t="shared" si="409"/>
        <v>0</v>
      </c>
      <c r="AI262" s="77">
        <f t="shared" si="409"/>
        <v>0</v>
      </c>
      <c r="AJ262" s="77">
        <f t="shared" si="409"/>
        <v>0</v>
      </c>
      <c r="AK262" s="77">
        <f t="shared" ref="AK262:BD262" si="410">IF(AK$136=0,0,AK123-AK352)</f>
        <v>0</v>
      </c>
      <c r="AL262" s="77">
        <f t="shared" si="410"/>
        <v>0</v>
      </c>
      <c r="AM262" s="77">
        <f t="shared" si="410"/>
        <v>0</v>
      </c>
      <c r="AN262" s="77">
        <f t="shared" si="410"/>
        <v>0</v>
      </c>
      <c r="AO262" s="77">
        <f t="shared" si="410"/>
        <v>0</v>
      </c>
      <c r="AP262" s="77">
        <f t="shared" si="410"/>
        <v>0</v>
      </c>
      <c r="AQ262" s="77">
        <f t="shared" si="410"/>
        <v>0</v>
      </c>
      <c r="AR262" s="77">
        <f t="shared" si="410"/>
        <v>0</v>
      </c>
      <c r="AS262" s="77">
        <f t="shared" si="410"/>
        <v>0</v>
      </c>
      <c r="AT262" s="77">
        <f t="shared" si="410"/>
        <v>0</v>
      </c>
      <c r="AU262" s="77">
        <f t="shared" si="410"/>
        <v>0</v>
      </c>
      <c r="AV262" s="77">
        <f t="shared" si="410"/>
        <v>0</v>
      </c>
      <c r="AW262" s="77">
        <f t="shared" si="410"/>
        <v>0</v>
      </c>
      <c r="AX262" s="77">
        <f t="shared" si="410"/>
        <v>0</v>
      </c>
      <c r="AY262" s="77">
        <f t="shared" si="410"/>
        <v>0</v>
      </c>
      <c r="AZ262" s="77">
        <f t="shared" si="410"/>
        <v>0</v>
      </c>
      <c r="BA262" s="77">
        <f t="shared" si="410"/>
        <v>0</v>
      </c>
      <c r="BB262" s="77">
        <f t="shared" si="410"/>
        <v>0</v>
      </c>
      <c r="BC262" s="77">
        <f t="shared" si="410"/>
        <v>0</v>
      </c>
      <c r="BD262" s="77">
        <f t="shared" si="410"/>
        <v>0</v>
      </c>
      <c r="BE262" s="251"/>
      <c r="BF262" s="163">
        <f t="shared" ref="BF262:BF273" si="411">SUM(E262:H262)</f>
        <v>0</v>
      </c>
      <c r="BG262" s="77">
        <f t="shared" ref="BG262:BG273" si="412">SUM(I262:L262)</f>
        <v>0</v>
      </c>
      <c r="BH262" s="77">
        <f t="shared" ref="BH262:BH273" si="413">SUM(M262:Q262)</f>
        <v>0</v>
      </c>
      <c r="BI262" s="77">
        <f t="shared" ref="BI262:BI273" si="414">SUM(R262:U262)</f>
        <v>0</v>
      </c>
      <c r="BJ262" s="77">
        <f t="shared" ref="BJ262:BJ273" si="415">SUM(V262:Y262)</f>
        <v>0</v>
      </c>
      <c r="BK262" s="77">
        <f t="shared" ref="BK262:BK273" si="416">SUM(Z262:AD262)</f>
        <v>0</v>
      </c>
      <c r="BL262" s="77">
        <f t="shared" ref="BL262:BL273" si="417">SUM(AE262:AH262)</f>
        <v>0</v>
      </c>
      <c r="BM262" s="77">
        <f t="shared" ref="BM262:BM273" si="418">SUM(AI262:AL262)</f>
        <v>0</v>
      </c>
      <c r="BN262" s="77">
        <f t="shared" ref="BN262:BN273" si="419">SUM(AM262:AQ262)</f>
        <v>0</v>
      </c>
      <c r="BO262" s="77">
        <f t="shared" ref="BO262:BO273" si="420">SUM(AR262:AU262)</f>
        <v>0</v>
      </c>
      <c r="BP262" s="77">
        <f t="shared" ref="BP262:BP273" si="421">SUM(AV262:AY262)</f>
        <v>0</v>
      </c>
      <c r="BQ262" s="77">
        <f t="shared" ref="BQ262:BQ273" si="422">SUM(AZ262:BD262)</f>
        <v>0</v>
      </c>
      <c r="BR262" s="157">
        <f t="shared" ref="BR262:BR273" si="423">SUM(BF262:BQ262)</f>
        <v>0</v>
      </c>
      <c r="BS262" s="77">
        <f t="shared" ref="BS262:BS273" si="424">SUM(BF262:BH262)</f>
        <v>0</v>
      </c>
      <c r="BT262" s="77">
        <f t="shared" ref="BT262:BT273" si="425">SUM(BI262:BK262)</f>
        <v>0</v>
      </c>
      <c r="BU262" s="77">
        <f t="shared" ref="BU262:BU273" si="426">SUM(BL262:BN262)</f>
        <v>0</v>
      </c>
      <c r="BV262" s="77">
        <f t="shared" ref="BV262:BV273" si="427">SUM(BO262:BQ262)</f>
        <v>0</v>
      </c>
      <c r="BW262" s="77">
        <f t="shared" ref="BW262:BW273" si="428">SUM(BF262:BK262)</f>
        <v>0</v>
      </c>
      <c r="BX262" s="77">
        <f t="shared" ref="BX262:BX273" si="429">SUM(BL262:BQ262)</f>
        <v>0</v>
      </c>
      <c r="BY262" s="77">
        <f>IF(Info!$O$3="Q1",$BS262,IF(Info!$O$3="Q2",$BS262+$BT262,IF(Info!$O$3="Q3",$BS262+$BT262+$BU262,$BR262)))</f>
        <v>0</v>
      </c>
      <c r="BZ262" s="77">
        <f>IF(Info!$O$3="Q1",$BS262,IF(Info!$O$3="Q2",$BT262,IF(Info!$O$3="Q3",$BU262,$BV262)))</f>
        <v>0</v>
      </c>
      <c r="CA262" s="48"/>
    </row>
    <row r="263" spans="1:79" x14ac:dyDescent="0.3">
      <c r="A263" s="248"/>
      <c r="B263" s="78" t="s">
        <v>89</v>
      </c>
      <c r="C263" s="250"/>
      <c r="D263" s="161">
        <f t="shared" si="408"/>
        <v>0</v>
      </c>
      <c r="E263" s="77">
        <f t="shared" ref="E263:AJ263" si="430">IF(E$136=0,0,E124-E353)</f>
        <v>0</v>
      </c>
      <c r="F263" s="77">
        <f t="shared" si="430"/>
        <v>0</v>
      </c>
      <c r="G263" s="77">
        <f t="shared" si="430"/>
        <v>0</v>
      </c>
      <c r="H263" s="77">
        <f t="shared" si="430"/>
        <v>0</v>
      </c>
      <c r="I263" s="77">
        <f t="shared" si="430"/>
        <v>0</v>
      </c>
      <c r="J263" s="77">
        <f t="shared" si="430"/>
        <v>0</v>
      </c>
      <c r="K263" s="77">
        <f t="shared" si="430"/>
        <v>0</v>
      </c>
      <c r="L263" s="77">
        <f t="shared" si="430"/>
        <v>0</v>
      </c>
      <c r="M263" s="77">
        <f t="shared" si="430"/>
        <v>0</v>
      </c>
      <c r="N263" s="77">
        <f t="shared" si="430"/>
        <v>0</v>
      </c>
      <c r="O263" s="77">
        <f t="shared" si="430"/>
        <v>0</v>
      </c>
      <c r="P263" s="77">
        <f t="shared" si="430"/>
        <v>0</v>
      </c>
      <c r="Q263" s="77">
        <f t="shared" si="430"/>
        <v>0</v>
      </c>
      <c r="R263" s="77">
        <f t="shared" si="430"/>
        <v>0</v>
      </c>
      <c r="S263" s="77">
        <f t="shared" si="430"/>
        <v>0</v>
      </c>
      <c r="T263" s="77">
        <f t="shared" si="430"/>
        <v>0</v>
      </c>
      <c r="U263" s="77">
        <f t="shared" si="430"/>
        <v>0</v>
      </c>
      <c r="V263" s="77">
        <f t="shared" si="430"/>
        <v>0</v>
      </c>
      <c r="W263" s="77">
        <f t="shared" si="430"/>
        <v>0</v>
      </c>
      <c r="X263" s="77">
        <f t="shared" si="430"/>
        <v>0</v>
      </c>
      <c r="Y263" s="77">
        <f t="shared" si="430"/>
        <v>0</v>
      </c>
      <c r="Z263" s="77">
        <f t="shared" si="430"/>
        <v>0</v>
      </c>
      <c r="AA263" s="77">
        <f t="shared" si="430"/>
        <v>0</v>
      </c>
      <c r="AB263" s="77">
        <f t="shared" si="430"/>
        <v>0</v>
      </c>
      <c r="AC263" s="77">
        <f t="shared" si="430"/>
        <v>0</v>
      </c>
      <c r="AD263" s="77">
        <f t="shared" si="430"/>
        <v>0</v>
      </c>
      <c r="AE263" s="77">
        <f t="shared" si="430"/>
        <v>0</v>
      </c>
      <c r="AF263" s="77">
        <f t="shared" si="430"/>
        <v>0</v>
      </c>
      <c r="AG263" s="77">
        <f t="shared" si="430"/>
        <v>0</v>
      </c>
      <c r="AH263" s="77">
        <f t="shared" si="430"/>
        <v>0</v>
      </c>
      <c r="AI263" s="77">
        <f t="shared" si="430"/>
        <v>0</v>
      </c>
      <c r="AJ263" s="77">
        <f t="shared" si="430"/>
        <v>0</v>
      </c>
      <c r="AK263" s="77">
        <f t="shared" ref="AK263:BD263" si="431">IF(AK$136=0,0,AK124-AK353)</f>
        <v>0</v>
      </c>
      <c r="AL263" s="77">
        <f t="shared" si="431"/>
        <v>0</v>
      </c>
      <c r="AM263" s="77">
        <f t="shared" si="431"/>
        <v>0</v>
      </c>
      <c r="AN263" s="77">
        <f t="shared" si="431"/>
        <v>0</v>
      </c>
      <c r="AO263" s="77">
        <f t="shared" si="431"/>
        <v>0</v>
      </c>
      <c r="AP263" s="77">
        <f t="shared" si="431"/>
        <v>0</v>
      </c>
      <c r="AQ263" s="77">
        <f t="shared" si="431"/>
        <v>0</v>
      </c>
      <c r="AR263" s="77">
        <f t="shared" si="431"/>
        <v>0</v>
      </c>
      <c r="AS263" s="77">
        <f t="shared" si="431"/>
        <v>0</v>
      </c>
      <c r="AT263" s="77">
        <f t="shared" si="431"/>
        <v>0</v>
      </c>
      <c r="AU263" s="77">
        <f t="shared" si="431"/>
        <v>0</v>
      </c>
      <c r="AV263" s="77">
        <f t="shared" si="431"/>
        <v>0</v>
      </c>
      <c r="AW263" s="77">
        <f t="shared" si="431"/>
        <v>0</v>
      </c>
      <c r="AX263" s="77">
        <f t="shared" si="431"/>
        <v>0</v>
      </c>
      <c r="AY263" s="77">
        <f t="shared" si="431"/>
        <v>0</v>
      </c>
      <c r="AZ263" s="77">
        <f t="shared" si="431"/>
        <v>0</v>
      </c>
      <c r="BA263" s="77">
        <f t="shared" si="431"/>
        <v>0</v>
      </c>
      <c r="BB263" s="77">
        <f t="shared" si="431"/>
        <v>0</v>
      </c>
      <c r="BC263" s="77">
        <f t="shared" si="431"/>
        <v>0</v>
      </c>
      <c r="BD263" s="77">
        <f t="shared" si="431"/>
        <v>0</v>
      </c>
      <c r="BE263" s="251"/>
      <c r="BF263" s="163">
        <f t="shared" si="411"/>
        <v>0</v>
      </c>
      <c r="BG263" s="77">
        <f t="shared" si="412"/>
        <v>0</v>
      </c>
      <c r="BH263" s="77">
        <f t="shared" si="413"/>
        <v>0</v>
      </c>
      <c r="BI263" s="77">
        <f t="shared" si="414"/>
        <v>0</v>
      </c>
      <c r="BJ263" s="77">
        <f t="shared" si="415"/>
        <v>0</v>
      </c>
      <c r="BK263" s="77">
        <f t="shared" si="416"/>
        <v>0</v>
      </c>
      <c r="BL263" s="77">
        <f t="shared" si="417"/>
        <v>0</v>
      </c>
      <c r="BM263" s="77">
        <f t="shared" si="418"/>
        <v>0</v>
      </c>
      <c r="BN263" s="77">
        <f t="shared" si="419"/>
        <v>0</v>
      </c>
      <c r="BO263" s="77">
        <f t="shared" si="420"/>
        <v>0</v>
      </c>
      <c r="BP263" s="77">
        <f t="shared" si="421"/>
        <v>0</v>
      </c>
      <c r="BQ263" s="77">
        <f t="shared" si="422"/>
        <v>0</v>
      </c>
      <c r="BR263" s="157">
        <f t="shared" si="423"/>
        <v>0</v>
      </c>
      <c r="BS263" s="77">
        <f t="shared" si="424"/>
        <v>0</v>
      </c>
      <c r="BT263" s="77">
        <f t="shared" si="425"/>
        <v>0</v>
      </c>
      <c r="BU263" s="77">
        <f t="shared" si="426"/>
        <v>0</v>
      </c>
      <c r="BV263" s="77">
        <f t="shared" si="427"/>
        <v>0</v>
      </c>
      <c r="BW263" s="77">
        <f t="shared" si="428"/>
        <v>0</v>
      </c>
      <c r="BX263" s="77">
        <f t="shared" si="429"/>
        <v>0</v>
      </c>
      <c r="BY263" s="77">
        <f>IF(Info!$O$3="Q1",$BS263,IF(Info!$O$3="Q2",$BS263+$BT263,IF(Info!$O$3="Q3",$BS263+$BT263+$BU263,$BR263)))</f>
        <v>0</v>
      </c>
      <c r="BZ263" s="77">
        <f>IF(Info!$O$3="Q1",$BS263,IF(Info!$O$3="Q2",$BT263,IF(Info!$O$3="Q3",$BU263,$BV263)))</f>
        <v>0</v>
      </c>
      <c r="CA263" s="48"/>
    </row>
    <row r="264" spans="1:79" x14ac:dyDescent="0.3">
      <c r="A264" s="248"/>
      <c r="B264" s="78" t="s">
        <v>91</v>
      </c>
      <c r="C264" s="250"/>
      <c r="D264" s="161">
        <f t="shared" si="408"/>
        <v>0</v>
      </c>
      <c r="E264" s="77">
        <f t="shared" ref="E264:AJ264" si="432">IF(E$136=0,0,E125-E354)</f>
        <v>0</v>
      </c>
      <c r="F264" s="77">
        <f t="shared" si="432"/>
        <v>0</v>
      </c>
      <c r="G264" s="77">
        <f t="shared" si="432"/>
        <v>0</v>
      </c>
      <c r="H264" s="77">
        <f t="shared" si="432"/>
        <v>0</v>
      </c>
      <c r="I264" s="77">
        <f t="shared" si="432"/>
        <v>0</v>
      </c>
      <c r="J264" s="77">
        <f t="shared" si="432"/>
        <v>0</v>
      </c>
      <c r="K264" s="77">
        <f t="shared" si="432"/>
        <v>0</v>
      </c>
      <c r="L264" s="77">
        <f t="shared" si="432"/>
        <v>0</v>
      </c>
      <c r="M264" s="77">
        <f t="shared" si="432"/>
        <v>0</v>
      </c>
      <c r="N264" s="77">
        <f t="shared" si="432"/>
        <v>0</v>
      </c>
      <c r="O264" s="77">
        <f t="shared" si="432"/>
        <v>0</v>
      </c>
      <c r="P264" s="77">
        <f t="shared" si="432"/>
        <v>0</v>
      </c>
      <c r="Q264" s="77">
        <f t="shared" si="432"/>
        <v>0</v>
      </c>
      <c r="R264" s="77">
        <f t="shared" si="432"/>
        <v>0</v>
      </c>
      <c r="S264" s="77">
        <f t="shared" si="432"/>
        <v>0</v>
      </c>
      <c r="T264" s="77">
        <f t="shared" si="432"/>
        <v>0</v>
      </c>
      <c r="U264" s="77">
        <f t="shared" si="432"/>
        <v>0</v>
      </c>
      <c r="V264" s="77">
        <f t="shared" si="432"/>
        <v>0</v>
      </c>
      <c r="W264" s="77">
        <f t="shared" si="432"/>
        <v>0</v>
      </c>
      <c r="X264" s="77">
        <f t="shared" si="432"/>
        <v>0</v>
      </c>
      <c r="Y264" s="77">
        <f t="shared" si="432"/>
        <v>0</v>
      </c>
      <c r="Z264" s="77">
        <f t="shared" si="432"/>
        <v>0</v>
      </c>
      <c r="AA264" s="77">
        <f t="shared" si="432"/>
        <v>0</v>
      </c>
      <c r="AB264" s="77">
        <f t="shared" si="432"/>
        <v>0</v>
      </c>
      <c r="AC264" s="77">
        <f t="shared" si="432"/>
        <v>0</v>
      </c>
      <c r="AD264" s="77">
        <f t="shared" si="432"/>
        <v>0</v>
      </c>
      <c r="AE264" s="77">
        <f t="shared" si="432"/>
        <v>0</v>
      </c>
      <c r="AF264" s="77">
        <f t="shared" si="432"/>
        <v>0</v>
      </c>
      <c r="AG264" s="77">
        <f t="shared" si="432"/>
        <v>0</v>
      </c>
      <c r="AH264" s="77">
        <f t="shared" si="432"/>
        <v>0</v>
      </c>
      <c r="AI264" s="77">
        <f t="shared" si="432"/>
        <v>0</v>
      </c>
      <c r="AJ264" s="77">
        <f t="shared" si="432"/>
        <v>0</v>
      </c>
      <c r="AK264" s="77">
        <f t="shared" ref="AK264:BD264" si="433">IF(AK$136=0,0,AK125-AK354)</f>
        <v>0</v>
      </c>
      <c r="AL264" s="77">
        <f t="shared" si="433"/>
        <v>0</v>
      </c>
      <c r="AM264" s="77">
        <f t="shared" si="433"/>
        <v>0</v>
      </c>
      <c r="AN264" s="77">
        <f t="shared" si="433"/>
        <v>0</v>
      </c>
      <c r="AO264" s="77">
        <f t="shared" si="433"/>
        <v>0</v>
      </c>
      <c r="AP264" s="77">
        <f t="shared" si="433"/>
        <v>0</v>
      </c>
      <c r="AQ264" s="77">
        <f t="shared" si="433"/>
        <v>0</v>
      </c>
      <c r="AR264" s="77">
        <f t="shared" si="433"/>
        <v>0</v>
      </c>
      <c r="AS264" s="77">
        <f t="shared" si="433"/>
        <v>0</v>
      </c>
      <c r="AT264" s="77">
        <f t="shared" si="433"/>
        <v>0</v>
      </c>
      <c r="AU264" s="77">
        <f t="shared" si="433"/>
        <v>0</v>
      </c>
      <c r="AV264" s="77">
        <f t="shared" si="433"/>
        <v>0</v>
      </c>
      <c r="AW264" s="77">
        <f t="shared" si="433"/>
        <v>0</v>
      </c>
      <c r="AX264" s="77">
        <f t="shared" si="433"/>
        <v>0</v>
      </c>
      <c r="AY264" s="77">
        <f t="shared" si="433"/>
        <v>0</v>
      </c>
      <c r="AZ264" s="77">
        <f t="shared" si="433"/>
        <v>0</v>
      </c>
      <c r="BA264" s="77">
        <f t="shared" si="433"/>
        <v>0</v>
      </c>
      <c r="BB264" s="77">
        <f t="shared" si="433"/>
        <v>0</v>
      </c>
      <c r="BC264" s="77">
        <f t="shared" si="433"/>
        <v>0</v>
      </c>
      <c r="BD264" s="77">
        <f t="shared" si="433"/>
        <v>0</v>
      </c>
      <c r="BE264" s="251"/>
      <c r="BF264" s="163">
        <f t="shared" si="411"/>
        <v>0</v>
      </c>
      <c r="BG264" s="77">
        <f t="shared" si="412"/>
        <v>0</v>
      </c>
      <c r="BH264" s="77">
        <f t="shared" si="413"/>
        <v>0</v>
      </c>
      <c r="BI264" s="77">
        <f t="shared" si="414"/>
        <v>0</v>
      </c>
      <c r="BJ264" s="77">
        <f t="shared" si="415"/>
        <v>0</v>
      </c>
      <c r="BK264" s="77">
        <f t="shared" si="416"/>
        <v>0</v>
      </c>
      <c r="BL264" s="77">
        <f t="shared" si="417"/>
        <v>0</v>
      </c>
      <c r="BM264" s="77">
        <f t="shared" si="418"/>
        <v>0</v>
      </c>
      <c r="BN264" s="77">
        <f t="shared" si="419"/>
        <v>0</v>
      </c>
      <c r="BO264" s="77">
        <f t="shared" si="420"/>
        <v>0</v>
      </c>
      <c r="BP264" s="77">
        <f t="shared" si="421"/>
        <v>0</v>
      </c>
      <c r="BQ264" s="77">
        <f t="shared" si="422"/>
        <v>0</v>
      </c>
      <c r="BR264" s="157">
        <f t="shared" si="423"/>
        <v>0</v>
      </c>
      <c r="BS264" s="77">
        <f t="shared" si="424"/>
        <v>0</v>
      </c>
      <c r="BT264" s="77">
        <f t="shared" si="425"/>
        <v>0</v>
      </c>
      <c r="BU264" s="77">
        <f t="shared" si="426"/>
        <v>0</v>
      </c>
      <c r="BV264" s="77">
        <f t="shared" si="427"/>
        <v>0</v>
      </c>
      <c r="BW264" s="77">
        <f t="shared" si="428"/>
        <v>0</v>
      </c>
      <c r="BX264" s="77">
        <f t="shared" si="429"/>
        <v>0</v>
      </c>
      <c r="BY264" s="77">
        <f>IF(Info!$O$3="Q1",$BS264,IF(Info!$O$3="Q2",$BS264+$BT264,IF(Info!$O$3="Q3",$BS264+$BT264+$BU264,$BR264)))</f>
        <v>0</v>
      </c>
      <c r="BZ264" s="77">
        <f>IF(Info!$O$3="Q1",$BS264,IF(Info!$O$3="Q2",$BT264,IF(Info!$O$3="Q3",$BU264,$BV264)))</f>
        <v>0</v>
      </c>
      <c r="CA264" s="48"/>
    </row>
    <row r="265" spans="1:79" x14ac:dyDescent="0.3">
      <c r="A265" s="248"/>
      <c r="B265" s="78" t="s">
        <v>93</v>
      </c>
      <c r="C265" s="250"/>
      <c r="D265" s="161">
        <f t="shared" si="408"/>
        <v>0</v>
      </c>
      <c r="E265" s="77">
        <f t="shared" ref="E265:AJ265" si="434">IF(E$136=0,0,E126-E355)</f>
        <v>0</v>
      </c>
      <c r="F265" s="77">
        <f t="shared" si="434"/>
        <v>0</v>
      </c>
      <c r="G265" s="77">
        <f t="shared" si="434"/>
        <v>0</v>
      </c>
      <c r="H265" s="77">
        <f t="shared" si="434"/>
        <v>0</v>
      </c>
      <c r="I265" s="77">
        <f t="shared" si="434"/>
        <v>0</v>
      </c>
      <c r="J265" s="77">
        <f t="shared" si="434"/>
        <v>0</v>
      </c>
      <c r="K265" s="77">
        <f t="shared" si="434"/>
        <v>0</v>
      </c>
      <c r="L265" s="77">
        <f t="shared" si="434"/>
        <v>0</v>
      </c>
      <c r="M265" s="77">
        <f t="shared" si="434"/>
        <v>0</v>
      </c>
      <c r="N265" s="77">
        <f t="shared" si="434"/>
        <v>0</v>
      </c>
      <c r="O265" s="77">
        <f t="shared" si="434"/>
        <v>0</v>
      </c>
      <c r="P265" s="77">
        <f t="shared" si="434"/>
        <v>0</v>
      </c>
      <c r="Q265" s="77">
        <f t="shared" si="434"/>
        <v>0</v>
      </c>
      <c r="R265" s="77">
        <f t="shared" si="434"/>
        <v>0</v>
      </c>
      <c r="S265" s="77">
        <f t="shared" si="434"/>
        <v>0</v>
      </c>
      <c r="T265" s="77">
        <f t="shared" si="434"/>
        <v>0</v>
      </c>
      <c r="U265" s="77">
        <f t="shared" si="434"/>
        <v>0</v>
      </c>
      <c r="V265" s="77">
        <f t="shared" si="434"/>
        <v>0</v>
      </c>
      <c r="W265" s="77">
        <f t="shared" si="434"/>
        <v>0</v>
      </c>
      <c r="X265" s="77">
        <f t="shared" si="434"/>
        <v>0</v>
      </c>
      <c r="Y265" s="77">
        <f t="shared" si="434"/>
        <v>0</v>
      </c>
      <c r="Z265" s="77">
        <f t="shared" si="434"/>
        <v>0</v>
      </c>
      <c r="AA265" s="77">
        <f t="shared" si="434"/>
        <v>0</v>
      </c>
      <c r="AB265" s="77">
        <f t="shared" si="434"/>
        <v>0</v>
      </c>
      <c r="AC265" s="77">
        <f t="shared" si="434"/>
        <v>0</v>
      </c>
      <c r="AD265" s="77">
        <f t="shared" si="434"/>
        <v>0</v>
      </c>
      <c r="AE265" s="77">
        <f t="shared" si="434"/>
        <v>0</v>
      </c>
      <c r="AF265" s="77">
        <f t="shared" si="434"/>
        <v>0</v>
      </c>
      <c r="AG265" s="77">
        <f t="shared" si="434"/>
        <v>0</v>
      </c>
      <c r="AH265" s="77">
        <f t="shared" si="434"/>
        <v>0</v>
      </c>
      <c r="AI265" s="77">
        <f t="shared" si="434"/>
        <v>0</v>
      </c>
      <c r="AJ265" s="77">
        <f t="shared" si="434"/>
        <v>0</v>
      </c>
      <c r="AK265" s="77">
        <f t="shared" ref="AK265:BD265" si="435">IF(AK$136=0,0,AK126-AK355)</f>
        <v>0</v>
      </c>
      <c r="AL265" s="77">
        <f t="shared" si="435"/>
        <v>0</v>
      </c>
      <c r="AM265" s="77">
        <f t="shared" si="435"/>
        <v>0</v>
      </c>
      <c r="AN265" s="77">
        <f t="shared" si="435"/>
        <v>0</v>
      </c>
      <c r="AO265" s="77">
        <f t="shared" si="435"/>
        <v>0</v>
      </c>
      <c r="AP265" s="77">
        <f t="shared" si="435"/>
        <v>0</v>
      </c>
      <c r="AQ265" s="77">
        <f t="shared" si="435"/>
        <v>0</v>
      </c>
      <c r="AR265" s="77">
        <f t="shared" si="435"/>
        <v>0</v>
      </c>
      <c r="AS265" s="77">
        <f t="shared" si="435"/>
        <v>0</v>
      </c>
      <c r="AT265" s="77">
        <f t="shared" si="435"/>
        <v>0</v>
      </c>
      <c r="AU265" s="77">
        <f t="shared" si="435"/>
        <v>0</v>
      </c>
      <c r="AV265" s="77">
        <f t="shared" si="435"/>
        <v>0</v>
      </c>
      <c r="AW265" s="77">
        <f t="shared" si="435"/>
        <v>0</v>
      </c>
      <c r="AX265" s="77">
        <f t="shared" si="435"/>
        <v>0</v>
      </c>
      <c r="AY265" s="77">
        <f t="shared" si="435"/>
        <v>0</v>
      </c>
      <c r="AZ265" s="77">
        <f t="shared" si="435"/>
        <v>0</v>
      </c>
      <c r="BA265" s="77">
        <f t="shared" si="435"/>
        <v>0</v>
      </c>
      <c r="BB265" s="77">
        <f t="shared" si="435"/>
        <v>0</v>
      </c>
      <c r="BC265" s="77">
        <f t="shared" si="435"/>
        <v>0</v>
      </c>
      <c r="BD265" s="77">
        <f t="shared" si="435"/>
        <v>0</v>
      </c>
      <c r="BE265" s="251"/>
      <c r="BF265" s="163">
        <f t="shared" si="411"/>
        <v>0</v>
      </c>
      <c r="BG265" s="77">
        <f t="shared" si="412"/>
        <v>0</v>
      </c>
      <c r="BH265" s="77">
        <f t="shared" si="413"/>
        <v>0</v>
      </c>
      <c r="BI265" s="77">
        <f t="shared" si="414"/>
        <v>0</v>
      </c>
      <c r="BJ265" s="77">
        <f t="shared" si="415"/>
        <v>0</v>
      </c>
      <c r="BK265" s="77">
        <f t="shared" si="416"/>
        <v>0</v>
      </c>
      <c r="BL265" s="77">
        <f t="shared" si="417"/>
        <v>0</v>
      </c>
      <c r="BM265" s="77">
        <f t="shared" si="418"/>
        <v>0</v>
      </c>
      <c r="BN265" s="77">
        <f t="shared" si="419"/>
        <v>0</v>
      </c>
      <c r="BO265" s="77">
        <f t="shared" si="420"/>
        <v>0</v>
      </c>
      <c r="BP265" s="77">
        <f t="shared" si="421"/>
        <v>0</v>
      </c>
      <c r="BQ265" s="77">
        <f t="shared" si="422"/>
        <v>0</v>
      </c>
      <c r="BR265" s="157">
        <f t="shared" si="423"/>
        <v>0</v>
      </c>
      <c r="BS265" s="77">
        <f t="shared" si="424"/>
        <v>0</v>
      </c>
      <c r="BT265" s="77">
        <f t="shared" si="425"/>
        <v>0</v>
      </c>
      <c r="BU265" s="77">
        <f t="shared" si="426"/>
        <v>0</v>
      </c>
      <c r="BV265" s="77">
        <f t="shared" si="427"/>
        <v>0</v>
      </c>
      <c r="BW265" s="77">
        <f t="shared" si="428"/>
        <v>0</v>
      </c>
      <c r="BX265" s="77">
        <f t="shared" si="429"/>
        <v>0</v>
      </c>
      <c r="BY265" s="77">
        <f>IF(Info!$O$3="Q1",$BS265,IF(Info!$O$3="Q2",$BS265+$BT265,IF(Info!$O$3="Q3",$BS265+$BT265+$BU265,$BR265)))</f>
        <v>0</v>
      </c>
      <c r="BZ265" s="77">
        <f>IF(Info!$O$3="Q1",$BS265,IF(Info!$O$3="Q2",$BT265,IF(Info!$O$3="Q3",$BU265,$BV265)))</f>
        <v>0</v>
      </c>
      <c r="CA265" s="48"/>
    </row>
    <row r="266" spans="1:79" x14ac:dyDescent="0.3">
      <c r="A266" s="248"/>
      <c r="B266" s="78" t="s">
        <v>95</v>
      </c>
      <c r="C266" s="250"/>
      <c r="D266" s="161">
        <f t="shared" si="408"/>
        <v>0</v>
      </c>
      <c r="E266" s="77">
        <f t="shared" ref="E266:AJ266" si="436">IF(E$136=0,0,E127-E356)</f>
        <v>0</v>
      </c>
      <c r="F266" s="77">
        <f t="shared" si="436"/>
        <v>0</v>
      </c>
      <c r="G266" s="77">
        <f t="shared" si="436"/>
        <v>0</v>
      </c>
      <c r="H266" s="77">
        <f t="shared" si="436"/>
        <v>0</v>
      </c>
      <c r="I266" s="77">
        <f t="shared" si="436"/>
        <v>0</v>
      </c>
      <c r="J266" s="77">
        <f t="shared" si="436"/>
        <v>0</v>
      </c>
      <c r="K266" s="77">
        <f t="shared" si="436"/>
        <v>0</v>
      </c>
      <c r="L266" s="77">
        <f t="shared" si="436"/>
        <v>0</v>
      </c>
      <c r="M266" s="77">
        <f t="shared" si="436"/>
        <v>0</v>
      </c>
      <c r="N266" s="77">
        <f t="shared" si="436"/>
        <v>0</v>
      </c>
      <c r="O266" s="77">
        <f t="shared" si="436"/>
        <v>0</v>
      </c>
      <c r="P266" s="77">
        <f t="shared" si="436"/>
        <v>0</v>
      </c>
      <c r="Q266" s="77">
        <f t="shared" si="436"/>
        <v>0</v>
      </c>
      <c r="R266" s="77">
        <f t="shared" si="436"/>
        <v>0</v>
      </c>
      <c r="S266" s="77">
        <f t="shared" si="436"/>
        <v>0</v>
      </c>
      <c r="T266" s="77">
        <f t="shared" si="436"/>
        <v>0</v>
      </c>
      <c r="U266" s="77">
        <f t="shared" si="436"/>
        <v>0</v>
      </c>
      <c r="V266" s="77">
        <f t="shared" si="436"/>
        <v>0</v>
      </c>
      <c r="W266" s="77">
        <f t="shared" si="436"/>
        <v>0</v>
      </c>
      <c r="X266" s="77">
        <f t="shared" si="436"/>
        <v>0</v>
      </c>
      <c r="Y266" s="77">
        <f t="shared" si="436"/>
        <v>0</v>
      </c>
      <c r="Z266" s="77">
        <f t="shared" si="436"/>
        <v>0</v>
      </c>
      <c r="AA266" s="77">
        <f t="shared" si="436"/>
        <v>0</v>
      </c>
      <c r="AB266" s="77">
        <f t="shared" si="436"/>
        <v>0</v>
      </c>
      <c r="AC266" s="77">
        <f t="shared" si="436"/>
        <v>0</v>
      </c>
      <c r="AD266" s="77">
        <f t="shared" si="436"/>
        <v>0</v>
      </c>
      <c r="AE266" s="77">
        <f t="shared" si="436"/>
        <v>0</v>
      </c>
      <c r="AF266" s="77">
        <f t="shared" si="436"/>
        <v>0</v>
      </c>
      <c r="AG266" s="77">
        <f t="shared" si="436"/>
        <v>0</v>
      </c>
      <c r="AH266" s="77">
        <f t="shared" si="436"/>
        <v>0</v>
      </c>
      <c r="AI266" s="77">
        <f t="shared" si="436"/>
        <v>0</v>
      </c>
      <c r="AJ266" s="77">
        <f t="shared" si="436"/>
        <v>0</v>
      </c>
      <c r="AK266" s="77">
        <f t="shared" ref="AK266:BD266" si="437">IF(AK$136=0,0,AK127-AK356)</f>
        <v>0</v>
      </c>
      <c r="AL266" s="77">
        <f t="shared" si="437"/>
        <v>0</v>
      </c>
      <c r="AM266" s="77">
        <f t="shared" si="437"/>
        <v>0</v>
      </c>
      <c r="AN266" s="77">
        <f t="shared" si="437"/>
        <v>0</v>
      </c>
      <c r="AO266" s="77">
        <f t="shared" si="437"/>
        <v>0</v>
      </c>
      <c r="AP266" s="77">
        <f t="shared" si="437"/>
        <v>0</v>
      </c>
      <c r="AQ266" s="77">
        <f t="shared" si="437"/>
        <v>0</v>
      </c>
      <c r="AR266" s="77">
        <f t="shared" si="437"/>
        <v>0</v>
      </c>
      <c r="AS266" s="77">
        <f t="shared" si="437"/>
        <v>0</v>
      </c>
      <c r="AT266" s="77">
        <f t="shared" si="437"/>
        <v>0</v>
      </c>
      <c r="AU266" s="77">
        <f t="shared" si="437"/>
        <v>0</v>
      </c>
      <c r="AV266" s="77">
        <f t="shared" si="437"/>
        <v>0</v>
      </c>
      <c r="AW266" s="77">
        <f t="shared" si="437"/>
        <v>0</v>
      </c>
      <c r="AX266" s="77">
        <f t="shared" si="437"/>
        <v>0</v>
      </c>
      <c r="AY266" s="77">
        <f t="shared" si="437"/>
        <v>0</v>
      </c>
      <c r="AZ266" s="77">
        <f t="shared" si="437"/>
        <v>0</v>
      </c>
      <c r="BA266" s="77">
        <f t="shared" si="437"/>
        <v>0</v>
      </c>
      <c r="BB266" s="77">
        <f t="shared" si="437"/>
        <v>0</v>
      </c>
      <c r="BC266" s="77">
        <f t="shared" si="437"/>
        <v>0</v>
      </c>
      <c r="BD266" s="77">
        <f t="shared" si="437"/>
        <v>0</v>
      </c>
      <c r="BE266" s="251"/>
      <c r="BF266" s="163">
        <f t="shared" si="411"/>
        <v>0</v>
      </c>
      <c r="BG266" s="77">
        <f t="shared" si="412"/>
        <v>0</v>
      </c>
      <c r="BH266" s="77">
        <f t="shared" si="413"/>
        <v>0</v>
      </c>
      <c r="BI266" s="77">
        <f t="shared" si="414"/>
        <v>0</v>
      </c>
      <c r="BJ266" s="77">
        <f t="shared" si="415"/>
        <v>0</v>
      </c>
      <c r="BK266" s="77">
        <f t="shared" si="416"/>
        <v>0</v>
      </c>
      <c r="BL266" s="77">
        <f t="shared" si="417"/>
        <v>0</v>
      </c>
      <c r="BM266" s="77">
        <f t="shared" si="418"/>
        <v>0</v>
      </c>
      <c r="BN266" s="77">
        <f t="shared" si="419"/>
        <v>0</v>
      </c>
      <c r="BO266" s="77">
        <f t="shared" si="420"/>
        <v>0</v>
      </c>
      <c r="BP266" s="77">
        <f t="shared" si="421"/>
        <v>0</v>
      </c>
      <c r="BQ266" s="77">
        <f t="shared" si="422"/>
        <v>0</v>
      </c>
      <c r="BR266" s="157">
        <f t="shared" si="423"/>
        <v>0</v>
      </c>
      <c r="BS266" s="77">
        <f t="shared" si="424"/>
        <v>0</v>
      </c>
      <c r="BT266" s="77">
        <f t="shared" si="425"/>
        <v>0</v>
      </c>
      <c r="BU266" s="77">
        <f t="shared" si="426"/>
        <v>0</v>
      </c>
      <c r="BV266" s="77">
        <f t="shared" si="427"/>
        <v>0</v>
      </c>
      <c r="BW266" s="77">
        <f t="shared" si="428"/>
        <v>0</v>
      </c>
      <c r="BX266" s="77">
        <f t="shared" si="429"/>
        <v>0</v>
      </c>
      <c r="BY266" s="77">
        <f>IF(Info!$O$3="Q1",$BS266,IF(Info!$O$3="Q2",$BS266+$BT266,IF(Info!$O$3="Q3",$BS266+$BT266+$BU266,$BR266)))</f>
        <v>0</v>
      </c>
      <c r="BZ266" s="77">
        <f>IF(Info!$O$3="Q1",$BS266,IF(Info!$O$3="Q2",$BT266,IF(Info!$O$3="Q3",$BU266,$BV266)))</f>
        <v>0</v>
      </c>
      <c r="CA266" s="48"/>
    </row>
    <row r="267" spans="1:79" x14ac:dyDescent="0.3">
      <c r="A267" s="248"/>
      <c r="B267" s="78" t="s">
        <v>97</v>
      </c>
      <c r="C267" s="250"/>
      <c r="D267" s="161">
        <f t="shared" si="408"/>
        <v>0</v>
      </c>
      <c r="E267" s="77">
        <f t="shared" ref="E267:AJ267" si="438">IF(E$136=0,0,E128-E357)</f>
        <v>0</v>
      </c>
      <c r="F267" s="77">
        <f t="shared" si="438"/>
        <v>0</v>
      </c>
      <c r="G267" s="77">
        <f t="shared" si="438"/>
        <v>0</v>
      </c>
      <c r="H267" s="77">
        <f t="shared" si="438"/>
        <v>0</v>
      </c>
      <c r="I267" s="77">
        <f t="shared" si="438"/>
        <v>0</v>
      </c>
      <c r="J267" s="77">
        <f t="shared" si="438"/>
        <v>0</v>
      </c>
      <c r="K267" s="77">
        <f t="shared" si="438"/>
        <v>0</v>
      </c>
      <c r="L267" s="77">
        <f t="shared" si="438"/>
        <v>0</v>
      </c>
      <c r="M267" s="77">
        <f t="shared" si="438"/>
        <v>0</v>
      </c>
      <c r="N267" s="77">
        <f t="shared" si="438"/>
        <v>0</v>
      </c>
      <c r="O267" s="77">
        <f t="shared" si="438"/>
        <v>0</v>
      </c>
      <c r="P267" s="77">
        <f t="shared" si="438"/>
        <v>0</v>
      </c>
      <c r="Q267" s="77">
        <f t="shared" si="438"/>
        <v>0</v>
      </c>
      <c r="R267" s="77">
        <f t="shared" si="438"/>
        <v>0</v>
      </c>
      <c r="S267" s="77">
        <f t="shared" si="438"/>
        <v>0</v>
      </c>
      <c r="T267" s="77">
        <f t="shared" si="438"/>
        <v>0</v>
      </c>
      <c r="U267" s="77">
        <f t="shared" si="438"/>
        <v>0</v>
      </c>
      <c r="V267" s="77">
        <f t="shared" si="438"/>
        <v>0</v>
      </c>
      <c r="W267" s="77">
        <f t="shared" si="438"/>
        <v>0</v>
      </c>
      <c r="X267" s="77">
        <f t="shared" si="438"/>
        <v>0</v>
      </c>
      <c r="Y267" s="77">
        <f t="shared" si="438"/>
        <v>0</v>
      </c>
      <c r="Z267" s="77">
        <f t="shared" si="438"/>
        <v>0</v>
      </c>
      <c r="AA267" s="77">
        <f t="shared" si="438"/>
        <v>0</v>
      </c>
      <c r="AB267" s="77">
        <f t="shared" si="438"/>
        <v>0</v>
      </c>
      <c r="AC267" s="77">
        <f t="shared" si="438"/>
        <v>0</v>
      </c>
      <c r="AD267" s="77">
        <f t="shared" si="438"/>
        <v>0</v>
      </c>
      <c r="AE267" s="77">
        <f t="shared" si="438"/>
        <v>0</v>
      </c>
      <c r="AF267" s="77">
        <f t="shared" si="438"/>
        <v>0</v>
      </c>
      <c r="AG267" s="77">
        <f t="shared" si="438"/>
        <v>0</v>
      </c>
      <c r="AH267" s="77">
        <f t="shared" si="438"/>
        <v>0</v>
      </c>
      <c r="AI267" s="77">
        <f t="shared" si="438"/>
        <v>0</v>
      </c>
      <c r="AJ267" s="77">
        <f t="shared" si="438"/>
        <v>0</v>
      </c>
      <c r="AK267" s="77">
        <f t="shared" ref="AK267:BD267" si="439">IF(AK$136=0,0,AK128-AK357)</f>
        <v>0</v>
      </c>
      <c r="AL267" s="77">
        <f t="shared" si="439"/>
        <v>0</v>
      </c>
      <c r="AM267" s="77">
        <f t="shared" si="439"/>
        <v>0</v>
      </c>
      <c r="AN267" s="77">
        <f t="shared" si="439"/>
        <v>0</v>
      </c>
      <c r="AO267" s="77">
        <f t="shared" si="439"/>
        <v>0</v>
      </c>
      <c r="AP267" s="77">
        <f t="shared" si="439"/>
        <v>0</v>
      </c>
      <c r="AQ267" s="77">
        <f t="shared" si="439"/>
        <v>0</v>
      </c>
      <c r="AR267" s="77">
        <f t="shared" si="439"/>
        <v>0</v>
      </c>
      <c r="AS267" s="77">
        <f t="shared" si="439"/>
        <v>0</v>
      </c>
      <c r="AT267" s="77">
        <f t="shared" si="439"/>
        <v>0</v>
      </c>
      <c r="AU267" s="77">
        <f t="shared" si="439"/>
        <v>0</v>
      </c>
      <c r="AV267" s="77">
        <f t="shared" si="439"/>
        <v>0</v>
      </c>
      <c r="AW267" s="77">
        <f t="shared" si="439"/>
        <v>0</v>
      </c>
      <c r="AX267" s="77">
        <f t="shared" si="439"/>
        <v>0</v>
      </c>
      <c r="AY267" s="77">
        <f t="shared" si="439"/>
        <v>0</v>
      </c>
      <c r="AZ267" s="77">
        <f t="shared" si="439"/>
        <v>0</v>
      </c>
      <c r="BA267" s="77">
        <f t="shared" si="439"/>
        <v>0</v>
      </c>
      <c r="BB267" s="77">
        <f t="shared" si="439"/>
        <v>0</v>
      </c>
      <c r="BC267" s="77">
        <f t="shared" si="439"/>
        <v>0</v>
      </c>
      <c r="BD267" s="77">
        <f t="shared" si="439"/>
        <v>0</v>
      </c>
      <c r="BE267" s="251"/>
      <c r="BF267" s="163">
        <f t="shared" si="411"/>
        <v>0</v>
      </c>
      <c r="BG267" s="77">
        <f t="shared" si="412"/>
        <v>0</v>
      </c>
      <c r="BH267" s="77">
        <f t="shared" si="413"/>
        <v>0</v>
      </c>
      <c r="BI267" s="77">
        <f t="shared" si="414"/>
        <v>0</v>
      </c>
      <c r="BJ267" s="77">
        <f t="shared" si="415"/>
        <v>0</v>
      </c>
      <c r="BK267" s="77">
        <f t="shared" si="416"/>
        <v>0</v>
      </c>
      <c r="BL267" s="77">
        <f t="shared" si="417"/>
        <v>0</v>
      </c>
      <c r="BM267" s="77">
        <f t="shared" si="418"/>
        <v>0</v>
      </c>
      <c r="BN267" s="77">
        <f t="shared" si="419"/>
        <v>0</v>
      </c>
      <c r="BO267" s="77">
        <f t="shared" si="420"/>
        <v>0</v>
      </c>
      <c r="BP267" s="77">
        <f t="shared" si="421"/>
        <v>0</v>
      </c>
      <c r="BQ267" s="77">
        <f t="shared" si="422"/>
        <v>0</v>
      </c>
      <c r="BR267" s="157">
        <f t="shared" si="423"/>
        <v>0</v>
      </c>
      <c r="BS267" s="77">
        <f t="shared" si="424"/>
        <v>0</v>
      </c>
      <c r="BT267" s="77">
        <f t="shared" si="425"/>
        <v>0</v>
      </c>
      <c r="BU267" s="77">
        <f t="shared" si="426"/>
        <v>0</v>
      </c>
      <c r="BV267" s="77">
        <f t="shared" si="427"/>
        <v>0</v>
      </c>
      <c r="BW267" s="77">
        <f t="shared" si="428"/>
        <v>0</v>
      </c>
      <c r="BX267" s="77">
        <f t="shared" si="429"/>
        <v>0</v>
      </c>
      <c r="BY267" s="77">
        <f>IF(Info!$O$3="Q1",$BS267,IF(Info!$O$3="Q2",$BS267+$BT267,IF(Info!$O$3="Q3",$BS267+$BT267+$BU267,$BR267)))</f>
        <v>0</v>
      </c>
      <c r="BZ267" s="77">
        <f>IF(Info!$O$3="Q1",$BS267,IF(Info!$O$3="Q2",$BT267,IF(Info!$O$3="Q3",$BU267,$BV267)))</f>
        <v>0</v>
      </c>
      <c r="CA267" s="48"/>
    </row>
    <row r="268" spans="1:79" x14ac:dyDescent="0.3">
      <c r="A268" s="248"/>
      <c r="B268" s="78" t="s">
        <v>99</v>
      </c>
      <c r="C268" s="250"/>
      <c r="D268" s="161">
        <f t="shared" si="408"/>
        <v>0</v>
      </c>
      <c r="E268" s="77">
        <f t="shared" ref="E268:AJ268" si="440">IF(E$136=0,0,E129-E358)</f>
        <v>0</v>
      </c>
      <c r="F268" s="77">
        <f t="shared" si="440"/>
        <v>0</v>
      </c>
      <c r="G268" s="77">
        <f t="shared" si="440"/>
        <v>0</v>
      </c>
      <c r="H268" s="77">
        <f t="shared" si="440"/>
        <v>0</v>
      </c>
      <c r="I268" s="77">
        <f t="shared" si="440"/>
        <v>0</v>
      </c>
      <c r="J268" s="77">
        <f t="shared" si="440"/>
        <v>0</v>
      </c>
      <c r="K268" s="77">
        <f t="shared" si="440"/>
        <v>0</v>
      </c>
      <c r="L268" s="77">
        <f t="shared" si="440"/>
        <v>0</v>
      </c>
      <c r="M268" s="77">
        <f t="shared" si="440"/>
        <v>0</v>
      </c>
      <c r="N268" s="77">
        <f t="shared" si="440"/>
        <v>0</v>
      </c>
      <c r="O268" s="77">
        <f t="shared" si="440"/>
        <v>0</v>
      </c>
      <c r="P268" s="77">
        <f t="shared" si="440"/>
        <v>0</v>
      </c>
      <c r="Q268" s="77">
        <f t="shared" si="440"/>
        <v>0</v>
      </c>
      <c r="R268" s="77">
        <f t="shared" si="440"/>
        <v>0</v>
      </c>
      <c r="S268" s="77">
        <f t="shared" si="440"/>
        <v>0</v>
      </c>
      <c r="T268" s="77">
        <f t="shared" si="440"/>
        <v>0</v>
      </c>
      <c r="U268" s="77">
        <f t="shared" si="440"/>
        <v>0</v>
      </c>
      <c r="V268" s="77">
        <f t="shared" si="440"/>
        <v>0</v>
      </c>
      <c r="W268" s="77">
        <f t="shared" si="440"/>
        <v>0</v>
      </c>
      <c r="X268" s="77">
        <f t="shared" si="440"/>
        <v>0</v>
      </c>
      <c r="Y268" s="77">
        <f t="shared" si="440"/>
        <v>0</v>
      </c>
      <c r="Z268" s="77">
        <f t="shared" si="440"/>
        <v>0</v>
      </c>
      <c r="AA268" s="77">
        <f t="shared" si="440"/>
        <v>0</v>
      </c>
      <c r="AB268" s="77">
        <f t="shared" si="440"/>
        <v>0</v>
      </c>
      <c r="AC268" s="77">
        <f t="shared" si="440"/>
        <v>0</v>
      </c>
      <c r="AD268" s="77">
        <f t="shared" si="440"/>
        <v>0</v>
      </c>
      <c r="AE268" s="77">
        <f t="shared" si="440"/>
        <v>0</v>
      </c>
      <c r="AF268" s="77">
        <f t="shared" si="440"/>
        <v>0</v>
      </c>
      <c r="AG268" s="77">
        <f t="shared" si="440"/>
        <v>0</v>
      </c>
      <c r="AH268" s="77">
        <f t="shared" si="440"/>
        <v>0</v>
      </c>
      <c r="AI268" s="77">
        <f t="shared" si="440"/>
        <v>0</v>
      </c>
      <c r="AJ268" s="77">
        <f t="shared" si="440"/>
        <v>0</v>
      </c>
      <c r="AK268" s="77">
        <f t="shared" ref="AK268:BD268" si="441">IF(AK$136=0,0,AK129-AK358)</f>
        <v>0</v>
      </c>
      <c r="AL268" s="77">
        <f t="shared" si="441"/>
        <v>0</v>
      </c>
      <c r="AM268" s="77">
        <f t="shared" si="441"/>
        <v>0</v>
      </c>
      <c r="AN268" s="77">
        <f t="shared" si="441"/>
        <v>0</v>
      </c>
      <c r="AO268" s="77">
        <f t="shared" si="441"/>
        <v>0</v>
      </c>
      <c r="AP268" s="77">
        <f t="shared" si="441"/>
        <v>0</v>
      </c>
      <c r="AQ268" s="77">
        <f t="shared" si="441"/>
        <v>0</v>
      </c>
      <c r="AR268" s="77">
        <f t="shared" si="441"/>
        <v>0</v>
      </c>
      <c r="AS268" s="77">
        <f t="shared" si="441"/>
        <v>0</v>
      </c>
      <c r="AT268" s="77">
        <f t="shared" si="441"/>
        <v>0</v>
      </c>
      <c r="AU268" s="77">
        <f t="shared" si="441"/>
        <v>0</v>
      </c>
      <c r="AV268" s="77">
        <f t="shared" si="441"/>
        <v>0</v>
      </c>
      <c r="AW268" s="77">
        <f t="shared" si="441"/>
        <v>0</v>
      </c>
      <c r="AX268" s="77">
        <f t="shared" si="441"/>
        <v>0</v>
      </c>
      <c r="AY268" s="77">
        <f t="shared" si="441"/>
        <v>0</v>
      </c>
      <c r="AZ268" s="77">
        <f t="shared" si="441"/>
        <v>0</v>
      </c>
      <c r="BA268" s="77">
        <f t="shared" si="441"/>
        <v>0</v>
      </c>
      <c r="BB268" s="77">
        <f t="shared" si="441"/>
        <v>0</v>
      </c>
      <c r="BC268" s="77">
        <f t="shared" si="441"/>
        <v>0</v>
      </c>
      <c r="BD268" s="77">
        <f t="shared" si="441"/>
        <v>0</v>
      </c>
      <c r="BE268" s="251"/>
      <c r="BF268" s="163">
        <f t="shared" si="411"/>
        <v>0</v>
      </c>
      <c r="BG268" s="77">
        <f t="shared" si="412"/>
        <v>0</v>
      </c>
      <c r="BH268" s="77">
        <f t="shared" si="413"/>
        <v>0</v>
      </c>
      <c r="BI268" s="77">
        <f t="shared" si="414"/>
        <v>0</v>
      </c>
      <c r="BJ268" s="77">
        <f t="shared" si="415"/>
        <v>0</v>
      </c>
      <c r="BK268" s="77">
        <f t="shared" si="416"/>
        <v>0</v>
      </c>
      <c r="BL268" s="77">
        <f t="shared" si="417"/>
        <v>0</v>
      </c>
      <c r="BM268" s="77">
        <f t="shared" si="418"/>
        <v>0</v>
      </c>
      <c r="BN268" s="77">
        <f t="shared" si="419"/>
        <v>0</v>
      </c>
      <c r="BO268" s="77">
        <f t="shared" si="420"/>
        <v>0</v>
      </c>
      <c r="BP268" s="77">
        <f t="shared" si="421"/>
        <v>0</v>
      </c>
      <c r="BQ268" s="77">
        <f t="shared" si="422"/>
        <v>0</v>
      </c>
      <c r="BR268" s="157">
        <f t="shared" si="423"/>
        <v>0</v>
      </c>
      <c r="BS268" s="77">
        <f t="shared" si="424"/>
        <v>0</v>
      </c>
      <c r="BT268" s="77">
        <f t="shared" si="425"/>
        <v>0</v>
      </c>
      <c r="BU268" s="77">
        <f t="shared" si="426"/>
        <v>0</v>
      </c>
      <c r="BV268" s="77">
        <f t="shared" si="427"/>
        <v>0</v>
      </c>
      <c r="BW268" s="77">
        <f t="shared" si="428"/>
        <v>0</v>
      </c>
      <c r="BX268" s="77">
        <f t="shared" si="429"/>
        <v>0</v>
      </c>
      <c r="BY268" s="77">
        <f>IF(Info!$O$3="Q1",$BS268,IF(Info!$O$3="Q2",$BS268+$BT268,IF(Info!$O$3="Q3",$BS268+$BT268+$BU268,$BR268)))</f>
        <v>0</v>
      </c>
      <c r="BZ268" s="77">
        <f>IF(Info!$O$3="Q1",$BS268,IF(Info!$O$3="Q2",$BT268,IF(Info!$O$3="Q3",$BU268,$BV268)))</f>
        <v>0</v>
      </c>
      <c r="CA268" s="48"/>
    </row>
    <row r="269" spans="1:79" x14ac:dyDescent="0.3">
      <c r="A269" s="248"/>
      <c r="B269" s="78" t="s">
        <v>375</v>
      </c>
      <c r="C269" s="250"/>
      <c r="D269" s="161">
        <f t="shared" si="408"/>
        <v>0</v>
      </c>
      <c r="E269" s="77">
        <f t="shared" ref="E269:AJ269" si="442">IF(E$136=0,0,E130-E359)</f>
        <v>0</v>
      </c>
      <c r="F269" s="77">
        <f t="shared" si="442"/>
        <v>0</v>
      </c>
      <c r="G269" s="77">
        <f t="shared" si="442"/>
        <v>0</v>
      </c>
      <c r="H269" s="77">
        <f t="shared" si="442"/>
        <v>0</v>
      </c>
      <c r="I269" s="77">
        <f t="shared" si="442"/>
        <v>0</v>
      </c>
      <c r="J269" s="77">
        <f t="shared" si="442"/>
        <v>0</v>
      </c>
      <c r="K269" s="77">
        <f t="shared" si="442"/>
        <v>0</v>
      </c>
      <c r="L269" s="77">
        <f t="shared" si="442"/>
        <v>0</v>
      </c>
      <c r="M269" s="77">
        <f t="shared" si="442"/>
        <v>0</v>
      </c>
      <c r="N269" s="77">
        <f t="shared" si="442"/>
        <v>0</v>
      </c>
      <c r="O269" s="77">
        <f t="shared" si="442"/>
        <v>0</v>
      </c>
      <c r="P269" s="77">
        <f t="shared" si="442"/>
        <v>0</v>
      </c>
      <c r="Q269" s="77">
        <f t="shared" si="442"/>
        <v>0</v>
      </c>
      <c r="R269" s="77">
        <f t="shared" si="442"/>
        <v>0</v>
      </c>
      <c r="S269" s="77">
        <f t="shared" si="442"/>
        <v>0</v>
      </c>
      <c r="T269" s="77">
        <f t="shared" si="442"/>
        <v>0</v>
      </c>
      <c r="U269" s="77">
        <f t="shared" si="442"/>
        <v>0</v>
      </c>
      <c r="V269" s="77">
        <f t="shared" si="442"/>
        <v>0</v>
      </c>
      <c r="W269" s="77">
        <f t="shared" si="442"/>
        <v>0</v>
      </c>
      <c r="X269" s="77">
        <f t="shared" si="442"/>
        <v>0</v>
      </c>
      <c r="Y269" s="77">
        <f t="shared" si="442"/>
        <v>0</v>
      </c>
      <c r="Z269" s="77">
        <f t="shared" si="442"/>
        <v>0</v>
      </c>
      <c r="AA269" s="77">
        <f t="shared" si="442"/>
        <v>0</v>
      </c>
      <c r="AB269" s="77">
        <f t="shared" si="442"/>
        <v>0</v>
      </c>
      <c r="AC269" s="77">
        <f t="shared" si="442"/>
        <v>0</v>
      </c>
      <c r="AD269" s="77">
        <f t="shared" si="442"/>
        <v>0</v>
      </c>
      <c r="AE269" s="77">
        <f t="shared" si="442"/>
        <v>0</v>
      </c>
      <c r="AF269" s="77">
        <f t="shared" si="442"/>
        <v>0</v>
      </c>
      <c r="AG269" s="77">
        <f t="shared" si="442"/>
        <v>0</v>
      </c>
      <c r="AH269" s="77">
        <f t="shared" si="442"/>
        <v>0</v>
      </c>
      <c r="AI269" s="77">
        <f t="shared" si="442"/>
        <v>0</v>
      </c>
      <c r="AJ269" s="77">
        <f t="shared" si="442"/>
        <v>0</v>
      </c>
      <c r="AK269" s="77">
        <f t="shared" ref="AK269:BD269" si="443">IF(AK$136=0,0,AK130-AK359)</f>
        <v>0</v>
      </c>
      <c r="AL269" s="77">
        <f t="shared" si="443"/>
        <v>0</v>
      </c>
      <c r="AM269" s="77">
        <f t="shared" si="443"/>
        <v>0</v>
      </c>
      <c r="AN269" s="77">
        <f t="shared" si="443"/>
        <v>0</v>
      </c>
      <c r="AO269" s="77">
        <f t="shared" si="443"/>
        <v>0</v>
      </c>
      <c r="AP269" s="77">
        <f t="shared" si="443"/>
        <v>0</v>
      </c>
      <c r="AQ269" s="77">
        <f t="shared" si="443"/>
        <v>0</v>
      </c>
      <c r="AR269" s="77">
        <f t="shared" si="443"/>
        <v>0</v>
      </c>
      <c r="AS269" s="77">
        <f t="shared" si="443"/>
        <v>0</v>
      </c>
      <c r="AT269" s="77">
        <f t="shared" si="443"/>
        <v>0</v>
      </c>
      <c r="AU269" s="77">
        <f t="shared" si="443"/>
        <v>0</v>
      </c>
      <c r="AV269" s="77">
        <f t="shared" si="443"/>
        <v>0</v>
      </c>
      <c r="AW269" s="77">
        <f t="shared" si="443"/>
        <v>0</v>
      </c>
      <c r="AX269" s="77">
        <f t="shared" si="443"/>
        <v>0</v>
      </c>
      <c r="AY269" s="77">
        <f t="shared" si="443"/>
        <v>0</v>
      </c>
      <c r="AZ269" s="77">
        <f t="shared" si="443"/>
        <v>0</v>
      </c>
      <c r="BA269" s="77">
        <f t="shared" si="443"/>
        <v>0</v>
      </c>
      <c r="BB269" s="77">
        <f t="shared" si="443"/>
        <v>0</v>
      </c>
      <c r="BC269" s="77">
        <f t="shared" si="443"/>
        <v>0</v>
      </c>
      <c r="BD269" s="77">
        <f t="shared" si="443"/>
        <v>0</v>
      </c>
      <c r="BE269" s="251"/>
      <c r="BF269" s="163">
        <f t="shared" si="411"/>
        <v>0</v>
      </c>
      <c r="BG269" s="77">
        <f t="shared" si="412"/>
        <v>0</v>
      </c>
      <c r="BH269" s="77">
        <f t="shared" si="413"/>
        <v>0</v>
      </c>
      <c r="BI269" s="77">
        <f t="shared" si="414"/>
        <v>0</v>
      </c>
      <c r="BJ269" s="77">
        <f t="shared" si="415"/>
        <v>0</v>
      </c>
      <c r="BK269" s="77">
        <f t="shared" si="416"/>
        <v>0</v>
      </c>
      <c r="BL269" s="77">
        <f t="shared" si="417"/>
        <v>0</v>
      </c>
      <c r="BM269" s="77">
        <f t="shared" si="418"/>
        <v>0</v>
      </c>
      <c r="BN269" s="77">
        <f t="shared" si="419"/>
        <v>0</v>
      </c>
      <c r="BO269" s="77">
        <f t="shared" si="420"/>
        <v>0</v>
      </c>
      <c r="BP269" s="77">
        <f t="shared" si="421"/>
        <v>0</v>
      </c>
      <c r="BQ269" s="77">
        <f t="shared" si="422"/>
        <v>0</v>
      </c>
      <c r="BR269" s="157">
        <f t="shared" si="423"/>
        <v>0</v>
      </c>
      <c r="BS269" s="77">
        <f t="shared" si="424"/>
        <v>0</v>
      </c>
      <c r="BT269" s="77">
        <f t="shared" si="425"/>
        <v>0</v>
      </c>
      <c r="BU269" s="77">
        <f t="shared" si="426"/>
        <v>0</v>
      </c>
      <c r="BV269" s="77">
        <f t="shared" si="427"/>
        <v>0</v>
      </c>
      <c r="BW269" s="77">
        <f t="shared" si="428"/>
        <v>0</v>
      </c>
      <c r="BX269" s="77">
        <f t="shared" si="429"/>
        <v>0</v>
      </c>
      <c r="BY269" s="77">
        <f>IF(Info!$O$3="Q1",$BS269,IF(Info!$O$3="Q2",$BS269+$BT269,IF(Info!$O$3="Q3",$BS269+$BT269+$BU269,$BR269)))</f>
        <v>0</v>
      </c>
      <c r="BZ269" s="77">
        <f>IF(Info!$O$3="Q1",$BS269,IF(Info!$O$3="Q2",$BT269,IF(Info!$O$3="Q3",$BU269,$BV269)))</f>
        <v>0</v>
      </c>
      <c r="CA269" s="48"/>
    </row>
    <row r="270" spans="1:79" x14ac:dyDescent="0.3">
      <c r="A270" s="248"/>
      <c r="B270" s="78" t="s">
        <v>103</v>
      </c>
      <c r="C270" s="250"/>
      <c r="D270" s="161">
        <f t="shared" si="408"/>
        <v>0</v>
      </c>
      <c r="E270" s="77">
        <f t="shared" ref="E270:AJ270" si="444">IF(E$136=0,0,E131-E360)</f>
        <v>0</v>
      </c>
      <c r="F270" s="77">
        <f t="shared" si="444"/>
        <v>0</v>
      </c>
      <c r="G270" s="77">
        <f t="shared" si="444"/>
        <v>0</v>
      </c>
      <c r="H270" s="77">
        <f t="shared" si="444"/>
        <v>0</v>
      </c>
      <c r="I270" s="77">
        <f t="shared" si="444"/>
        <v>0</v>
      </c>
      <c r="J270" s="77">
        <f t="shared" si="444"/>
        <v>0</v>
      </c>
      <c r="K270" s="77">
        <f t="shared" si="444"/>
        <v>0</v>
      </c>
      <c r="L270" s="77">
        <f t="shared" si="444"/>
        <v>0</v>
      </c>
      <c r="M270" s="77">
        <f t="shared" si="444"/>
        <v>0</v>
      </c>
      <c r="N270" s="77">
        <f t="shared" si="444"/>
        <v>0</v>
      </c>
      <c r="O270" s="77">
        <f t="shared" si="444"/>
        <v>0</v>
      </c>
      <c r="P270" s="77">
        <f t="shared" si="444"/>
        <v>0</v>
      </c>
      <c r="Q270" s="77">
        <f t="shared" si="444"/>
        <v>0</v>
      </c>
      <c r="R270" s="77">
        <f t="shared" si="444"/>
        <v>0</v>
      </c>
      <c r="S270" s="77">
        <f t="shared" si="444"/>
        <v>0</v>
      </c>
      <c r="T270" s="77">
        <f t="shared" si="444"/>
        <v>0</v>
      </c>
      <c r="U270" s="77">
        <f t="shared" si="444"/>
        <v>0</v>
      </c>
      <c r="V270" s="77">
        <f t="shared" si="444"/>
        <v>0</v>
      </c>
      <c r="W270" s="77">
        <f t="shared" si="444"/>
        <v>0</v>
      </c>
      <c r="X270" s="77">
        <f t="shared" si="444"/>
        <v>0</v>
      </c>
      <c r="Y270" s="77">
        <f t="shared" si="444"/>
        <v>0</v>
      </c>
      <c r="Z270" s="77">
        <f t="shared" si="444"/>
        <v>0</v>
      </c>
      <c r="AA270" s="77">
        <f t="shared" si="444"/>
        <v>0</v>
      </c>
      <c r="AB270" s="77">
        <f t="shared" si="444"/>
        <v>0</v>
      </c>
      <c r="AC270" s="77">
        <f t="shared" si="444"/>
        <v>0</v>
      </c>
      <c r="AD270" s="77">
        <f t="shared" si="444"/>
        <v>0</v>
      </c>
      <c r="AE270" s="77">
        <f t="shared" si="444"/>
        <v>0</v>
      </c>
      <c r="AF270" s="77">
        <f t="shared" si="444"/>
        <v>0</v>
      </c>
      <c r="AG270" s="77">
        <f t="shared" si="444"/>
        <v>0</v>
      </c>
      <c r="AH270" s="77">
        <f t="shared" si="444"/>
        <v>0</v>
      </c>
      <c r="AI270" s="77">
        <f t="shared" si="444"/>
        <v>0</v>
      </c>
      <c r="AJ270" s="77">
        <f t="shared" si="444"/>
        <v>0</v>
      </c>
      <c r="AK270" s="77">
        <f t="shared" ref="AK270:BD270" si="445">IF(AK$136=0,0,AK131-AK360)</f>
        <v>0</v>
      </c>
      <c r="AL270" s="77">
        <f t="shared" si="445"/>
        <v>0</v>
      </c>
      <c r="AM270" s="77">
        <f t="shared" si="445"/>
        <v>0</v>
      </c>
      <c r="AN270" s="77">
        <f t="shared" si="445"/>
        <v>0</v>
      </c>
      <c r="AO270" s="77">
        <f t="shared" si="445"/>
        <v>0</v>
      </c>
      <c r="AP270" s="77">
        <f t="shared" si="445"/>
        <v>0</v>
      </c>
      <c r="AQ270" s="77">
        <f t="shared" si="445"/>
        <v>0</v>
      </c>
      <c r="AR270" s="77">
        <f t="shared" si="445"/>
        <v>0</v>
      </c>
      <c r="AS270" s="77">
        <f t="shared" si="445"/>
        <v>0</v>
      </c>
      <c r="AT270" s="77">
        <f t="shared" si="445"/>
        <v>0</v>
      </c>
      <c r="AU270" s="77">
        <f t="shared" si="445"/>
        <v>0</v>
      </c>
      <c r="AV270" s="77">
        <f t="shared" si="445"/>
        <v>0</v>
      </c>
      <c r="AW270" s="77">
        <f t="shared" si="445"/>
        <v>0</v>
      </c>
      <c r="AX270" s="77">
        <f t="shared" si="445"/>
        <v>0</v>
      </c>
      <c r="AY270" s="77">
        <f t="shared" si="445"/>
        <v>0</v>
      </c>
      <c r="AZ270" s="77">
        <f t="shared" si="445"/>
        <v>0</v>
      </c>
      <c r="BA270" s="77">
        <f t="shared" si="445"/>
        <v>0</v>
      </c>
      <c r="BB270" s="77">
        <f t="shared" si="445"/>
        <v>0</v>
      </c>
      <c r="BC270" s="77">
        <f t="shared" si="445"/>
        <v>0</v>
      </c>
      <c r="BD270" s="77">
        <f t="shared" si="445"/>
        <v>0</v>
      </c>
      <c r="BE270" s="251"/>
      <c r="BF270" s="163">
        <f t="shared" si="411"/>
        <v>0</v>
      </c>
      <c r="BG270" s="77">
        <f t="shared" si="412"/>
        <v>0</v>
      </c>
      <c r="BH270" s="77">
        <f t="shared" si="413"/>
        <v>0</v>
      </c>
      <c r="BI270" s="77">
        <f t="shared" si="414"/>
        <v>0</v>
      </c>
      <c r="BJ270" s="77">
        <f t="shared" si="415"/>
        <v>0</v>
      </c>
      <c r="BK270" s="77">
        <f t="shared" si="416"/>
        <v>0</v>
      </c>
      <c r="BL270" s="77">
        <f t="shared" si="417"/>
        <v>0</v>
      </c>
      <c r="BM270" s="77">
        <f t="shared" si="418"/>
        <v>0</v>
      </c>
      <c r="BN270" s="77">
        <f t="shared" si="419"/>
        <v>0</v>
      </c>
      <c r="BO270" s="77">
        <f t="shared" si="420"/>
        <v>0</v>
      </c>
      <c r="BP270" s="77">
        <f t="shared" si="421"/>
        <v>0</v>
      </c>
      <c r="BQ270" s="77">
        <f t="shared" si="422"/>
        <v>0</v>
      </c>
      <c r="BR270" s="157">
        <f t="shared" si="423"/>
        <v>0</v>
      </c>
      <c r="BS270" s="77">
        <f t="shared" si="424"/>
        <v>0</v>
      </c>
      <c r="BT270" s="77">
        <f t="shared" si="425"/>
        <v>0</v>
      </c>
      <c r="BU270" s="77">
        <f t="shared" si="426"/>
        <v>0</v>
      </c>
      <c r="BV270" s="77">
        <f t="shared" si="427"/>
        <v>0</v>
      </c>
      <c r="BW270" s="77">
        <f t="shared" si="428"/>
        <v>0</v>
      </c>
      <c r="BX270" s="77">
        <f t="shared" si="429"/>
        <v>0</v>
      </c>
      <c r="BY270" s="77">
        <f>IF(Info!$O$3="Q1",$BS270,IF(Info!$O$3="Q2",$BS270+$BT270,IF(Info!$O$3="Q3",$BS270+$BT270+$BU270,$BR270)))</f>
        <v>0</v>
      </c>
      <c r="BZ270" s="77">
        <f>IF(Info!$O$3="Q1",$BS270,IF(Info!$O$3="Q2",$BT270,IF(Info!$O$3="Q3",$BU270,$BV270)))</f>
        <v>0</v>
      </c>
      <c r="CA270" s="48"/>
    </row>
    <row r="271" spans="1:79" x14ac:dyDescent="0.3">
      <c r="A271" s="248"/>
      <c r="B271" s="78" t="s">
        <v>105</v>
      </c>
      <c r="C271" s="250"/>
      <c r="D271" s="161">
        <f t="shared" si="408"/>
        <v>0</v>
      </c>
      <c r="E271" s="77">
        <f t="shared" ref="E271:AJ271" si="446">IF(E$136=0,0,E132-E361)</f>
        <v>0</v>
      </c>
      <c r="F271" s="77">
        <f t="shared" si="446"/>
        <v>0</v>
      </c>
      <c r="G271" s="77">
        <f t="shared" si="446"/>
        <v>0</v>
      </c>
      <c r="H271" s="77">
        <f t="shared" si="446"/>
        <v>0</v>
      </c>
      <c r="I271" s="77">
        <f t="shared" si="446"/>
        <v>0</v>
      </c>
      <c r="J271" s="77">
        <f t="shared" si="446"/>
        <v>0</v>
      </c>
      <c r="K271" s="77">
        <f t="shared" si="446"/>
        <v>0</v>
      </c>
      <c r="L271" s="77">
        <f t="shared" si="446"/>
        <v>0</v>
      </c>
      <c r="M271" s="77">
        <f t="shared" si="446"/>
        <v>0</v>
      </c>
      <c r="N271" s="77">
        <f t="shared" si="446"/>
        <v>0</v>
      </c>
      <c r="O271" s="77">
        <f t="shared" si="446"/>
        <v>0</v>
      </c>
      <c r="P271" s="77">
        <f t="shared" si="446"/>
        <v>0</v>
      </c>
      <c r="Q271" s="77">
        <f t="shared" si="446"/>
        <v>0</v>
      </c>
      <c r="R271" s="77">
        <f t="shared" si="446"/>
        <v>0</v>
      </c>
      <c r="S271" s="77">
        <f t="shared" si="446"/>
        <v>0</v>
      </c>
      <c r="T271" s="77">
        <f t="shared" si="446"/>
        <v>0</v>
      </c>
      <c r="U271" s="77">
        <f t="shared" si="446"/>
        <v>0</v>
      </c>
      <c r="V271" s="77">
        <f t="shared" si="446"/>
        <v>0</v>
      </c>
      <c r="W271" s="77">
        <f t="shared" si="446"/>
        <v>0</v>
      </c>
      <c r="X271" s="77">
        <f t="shared" si="446"/>
        <v>0</v>
      </c>
      <c r="Y271" s="77">
        <f t="shared" si="446"/>
        <v>0</v>
      </c>
      <c r="Z271" s="77">
        <f t="shared" si="446"/>
        <v>0</v>
      </c>
      <c r="AA271" s="77">
        <f t="shared" si="446"/>
        <v>0</v>
      </c>
      <c r="AB271" s="77">
        <f t="shared" si="446"/>
        <v>0</v>
      </c>
      <c r="AC271" s="77">
        <f t="shared" si="446"/>
        <v>0</v>
      </c>
      <c r="AD271" s="77">
        <f t="shared" si="446"/>
        <v>0</v>
      </c>
      <c r="AE271" s="77">
        <f t="shared" si="446"/>
        <v>0</v>
      </c>
      <c r="AF271" s="77">
        <f t="shared" si="446"/>
        <v>0</v>
      </c>
      <c r="AG271" s="77">
        <f t="shared" si="446"/>
        <v>0</v>
      </c>
      <c r="AH271" s="77">
        <f t="shared" si="446"/>
        <v>0</v>
      </c>
      <c r="AI271" s="77">
        <f t="shared" si="446"/>
        <v>0</v>
      </c>
      <c r="AJ271" s="77">
        <f t="shared" si="446"/>
        <v>0</v>
      </c>
      <c r="AK271" s="77">
        <f t="shared" ref="AK271:BD271" si="447">IF(AK$136=0,0,AK132-AK361)</f>
        <v>0</v>
      </c>
      <c r="AL271" s="77">
        <f t="shared" si="447"/>
        <v>0</v>
      </c>
      <c r="AM271" s="77">
        <f t="shared" si="447"/>
        <v>0</v>
      </c>
      <c r="AN271" s="77">
        <f t="shared" si="447"/>
        <v>0</v>
      </c>
      <c r="AO271" s="77">
        <f t="shared" si="447"/>
        <v>0</v>
      </c>
      <c r="AP271" s="77">
        <f t="shared" si="447"/>
        <v>0</v>
      </c>
      <c r="AQ271" s="77">
        <f t="shared" si="447"/>
        <v>0</v>
      </c>
      <c r="AR271" s="77">
        <f t="shared" si="447"/>
        <v>0</v>
      </c>
      <c r="AS271" s="77">
        <f t="shared" si="447"/>
        <v>0</v>
      </c>
      <c r="AT271" s="77">
        <f t="shared" si="447"/>
        <v>0</v>
      </c>
      <c r="AU271" s="77">
        <f t="shared" si="447"/>
        <v>0</v>
      </c>
      <c r="AV271" s="77">
        <f t="shared" si="447"/>
        <v>0</v>
      </c>
      <c r="AW271" s="77">
        <f t="shared" si="447"/>
        <v>0</v>
      </c>
      <c r="AX271" s="77">
        <f t="shared" si="447"/>
        <v>0</v>
      </c>
      <c r="AY271" s="77">
        <f t="shared" si="447"/>
        <v>0</v>
      </c>
      <c r="AZ271" s="77">
        <f t="shared" si="447"/>
        <v>0</v>
      </c>
      <c r="BA271" s="77">
        <f t="shared" si="447"/>
        <v>0</v>
      </c>
      <c r="BB271" s="77">
        <f t="shared" si="447"/>
        <v>0</v>
      </c>
      <c r="BC271" s="77">
        <f t="shared" si="447"/>
        <v>0</v>
      </c>
      <c r="BD271" s="77">
        <f t="shared" si="447"/>
        <v>0</v>
      </c>
      <c r="BE271" s="251"/>
      <c r="BF271" s="163">
        <f t="shared" si="411"/>
        <v>0</v>
      </c>
      <c r="BG271" s="77">
        <f t="shared" si="412"/>
        <v>0</v>
      </c>
      <c r="BH271" s="77">
        <f t="shared" si="413"/>
        <v>0</v>
      </c>
      <c r="BI271" s="77">
        <f t="shared" si="414"/>
        <v>0</v>
      </c>
      <c r="BJ271" s="77">
        <f t="shared" si="415"/>
        <v>0</v>
      </c>
      <c r="BK271" s="77">
        <f t="shared" si="416"/>
        <v>0</v>
      </c>
      <c r="BL271" s="77">
        <f t="shared" si="417"/>
        <v>0</v>
      </c>
      <c r="BM271" s="77">
        <f t="shared" si="418"/>
        <v>0</v>
      </c>
      <c r="BN271" s="77">
        <f t="shared" si="419"/>
        <v>0</v>
      </c>
      <c r="BO271" s="77">
        <f t="shared" si="420"/>
        <v>0</v>
      </c>
      <c r="BP271" s="77">
        <f t="shared" si="421"/>
        <v>0</v>
      </c>
      <c r="BQ271" s="77">
        <f t="shared" si="422"/>
        <v>0</v>
      </c>
      <c r="BR271" s="157">
        <f t="shared" si="423"/>
        <v>0</v>
      </c>
      <c r="BS271" s="77">
        <f t="shared" si="424"/>
        <v>0</v>
      </c>
      <c r="BT271" s="77">
        <f t="shared" si="425"/>
        <v>0</v>
      </c>
      <c r="BU271" s="77">
        <f t="shared" si="426"/>
        <v>0</v>
      </c>
      <c r="BV271" s="77">
        <f t="shared" si="427"/>
        <v>0</v>
      </c>
      <c r="BW271" s="77">
        <f t="shared" si="428"/>
        <v>0</v>
      </c>
      <c r="BX271" s="77">
        <f t="shared" si="429"/>
        <v>0</v>
      </c>
      <c r="BY271" s="77">
        <f>IF(Info!$O$3="Q1",$BS271,IF(Info!$O$3="Q2",$BS271+$BT271,IF(Info!$O$3="Q3",$BS271+$BT271+$BU271,$BR271)))</f>
        <v>0</v>
      </c>
      <c r="BZ271" s="77">
        <f>IF(Info!$O$3="Q1",$BS271,IF(Info!$O$3="Q2",$BT271,IF(Info!$O$3="Q3",$BU271,$BV271)))</f>
        <v>0</v>
      </c>
      <c r="CA271" s="48"/>
    </row>
    <row r="272" spans="1:79" x14ac:dyDescent="0.3">
      <c r="A272" s="259"/>
      <c r="B272" s="160" t="s">
        <v>376</v>
      </c>
      <c r="C272" s="250"/>
      <c r="D272" s="161">
        <f t="shared" si="408"/>
        <v>0</v>
      </c>
      <c r="E272" s="77">
        <f t="shared" ref="E272:AJ272" si="448">IF(E$136=0,0,E133-E362)</f>
        <v>0</v>
      </c>
      <c r="F272" s="77">
        <f t="shared" si="448"/>
        <v>0</v>
      </c>
      <c r="G272" s="77">
        <f t="shared" si="448"/>
        <v>0</v>
      </c>
      <c r="H272" s="77">
        <f t="shared" si="448"/>
        <v>0</v>
      </c>
      <c r="I272" s="77">
        <f t="shared" si="448"/>
        <v>0</v>
      </c>
      <c r="J272" s="77">
        <f t="shared" si="448"/>
        <v>0</v>
      </c>
      <c r="K272" s="77">
        <f t="shared" si="448"/>
        <v>0</v>
      </c>
      <c r="L272" s="77">
        <f t="shared" si="448"/>
        <v>0</v>
      </c>
      <c r="M272" s="77">
        <f t="shared" si="448"/>
        <v>0</v>
      </c>
      <c r="N272" s="77">
        <f t="shared" si="448"/>
        <v>0</v>
      </c>
      <c r="O272" s="77">
        <f t="shared" si="448"/>
        <v>0</v>
      </c>
      <c r="P272" s="77">
        <f t="shared" si="448"/>
        <v>0</v>
      </c>
      <c r="Q272" s="77">
        <f t="shared" si="448"/>
        <v>0</v>
      </c>
      <c r="R272" s="77">
        <f t="shared" si="448"/>
        <v>0</v>
      </c>
      <c r="S272" s="77">
        <f t="shared" si="448"/>
        <v>0</v>
      </c>
      <c r="T272" s="77">
        <f t="shared" si="448"/>
        <v>0</v>
      </c>
      <c r="U272" s="77">
        <f t="shared" si="448"/>
        <v>0</v>
      </c>
      <c r="V272" s="77">
        <f t="shared" si="448"/>
        <v>0</v>
      </c>
      <c r="W272" s="77">
        <f t="shared" si="448"/>
        <v>0</v>
      </c>
      <c r="X272" s="77">
        <f t="shared" si="448"/>
        <v>0</v>
      </c>
      <c r="Y272" s="77">
        <f t="shared" si="448"/>
        <v>0</v>
      </c>
      <c r="Z272" s="77">
        <f t="shared" si="448"/>
        <v>0</v>
      </c>
      <c r="AA272" s="77">
        <f t="shared" si="448"/>
        <v>0</v>
      </c>
      <c r="AB272" s="77">
        <f t="shared" si="448"/>
        <v>0</v>
      </c>
      <c r="AC272" s="77">
        <f t="shared" si="448"/>
        <v>0</v>
      </c>
      <c r="AD272" s="77">
        <f t="shared" si="448"/>
        <v>0</v>
      </c>
      <c r="AE272" s="77">
        <f t="shared" si="448"/>
        <v>0</v>
      </c>
      <c r="AF272" s="77">
        <f t="shared" si="448"/>
        <v>0</v>
      </c>
      <c r="AG272" s="77">
        <f t="shared" si="448"/>
        <v>0</v>
      </c>
      <c r="AH272" s="77">
        <f t="shared" si="448"/>
        <v>0</v>
      </c>
      <c r="AI272" s="77">
        <f t="shared" si="448"/>
        <v>0</v>
      </c>
      <c r="AJ272" s="77">
        <f t="shared" si="448"/>
        <v>0</v>
      </c>
      <c r="AK272" s="77">
        <f t="shared" ref="AK272:BD272" si="449">IF(AK$136=0,0,AK133-AK362)</f>
        <v>0</v>
      </c>
      <c r="AL272" s="77">
        <f t="shared" si="449"/>
        <v>0</v>
      </c>
      <c r="AM272" s="77">
        <f t="shared" si="449"/>
        <v>0</v>
      </c>
      <c r="AN272" s="77">
        <f t="shared" si="449"/>
        <v>0</v>
      </c>
      <c r="AO272" s="77">
        <f t="shared" si="449"/>
        <v>0</v>
      </c>
      <c r="AP272" s="77">
        <f t="shared" si="449"/>
        <v>0</v>
      </c>
      <c r="AQ272" s="77">
        <f t="shared" si="449"/>
        <v>0</v>
      </c>
      <c r="AR272" s="77">
        <f t="shared" si="449"/>
        <v>0</v>
      </c>
      <c r="AS272" s="77">
        <f t="shared" si="449"/>
        <v>0</v>
      </c>
      <c r="AT272" s="77">
        <f t="shared" si="449"/>
        <v>0</v>
      </c>
      <c r="AU272" s="77">
        <f t="shared" si="449"/>
        <v>0</v>
      </c>
      <c r="AV272" s="77">
        <f t="shared" si="449"/>
        <v>0</v>
      </c>
      <c r="AW272" s="77">
        <f t="shared" si="449"/>
        <v>0</v>
      </c>
      <c r="AX272" s="77">
        <f t="shared" si="449"/>
        <v>0</v>
      </c>
      <c r="AY272" s="77">
        <f t="shared" si="449"/>
        <v>0</v>
      </c>
      <c r="AZ272" s="77">
        <f t="shared" si="449"/>
        <v>0</v>
      </c>
      <c r="BA272" s="77">
        <f t="shared" si="449"/>
        <v>0</v>
      </c>
      <c r="BB272" s="77">
        <f t="shared" si="449"/>
        <v>0</v>
      </c>
      <c r="BC272" s="77">
        <f t="shared" si="449"/>
        <v>0</v>
      </c>
      <c r="BD272" s="77">
        <f t="shared" si="449"/>
        <v>0</v>
      </c>
      <c r="BE272" s="251"/>
      <c r="BF272" s="162">
        <f t="shared" si="411"/>
        <v>0</v>
      </c>
      <c r="BG272" s="157">
        <f t="shared" si="412"/>
        <v>0</v>
      </c>
      <c r="BH272" s="157">
        <f t="shared" si="413"/>
        <v>0</v>
      </c>
      <c r="BI272" s="157">
        <f t="shared" si="414"/>
        <v>0</v>
      </c>
      <c r="BJ272" s="157">
        <f t="shared" si="415"/>
        <v>0</v>
      </c>
      <c r="BK272" s="157">
        <f t="shared" si="416"/>
        <v>0</v>
      </c>
      <c r="BL272" s="157">
        <f t="shared" si="417"/>
        <v>0</v>
      </c>
      <c r="BM272" s="157">
        <f t="shared" si="418"/>
        <v>0</v>
      </c>
      <c r="BN272" s="157">
        <f t="shared" si="419"/>
        <v>0</v>
      </c>
      <c r="BO272" s="157">
        <f t="shared" si="420"/>
        <v>0</v>
      </c>
      <c r="BP272" s="157">
        <f t="shared" si="421"/>
        <v>0</v>
      </c>
      <c r="BQ272" s="157">
        <f t="shared" si="422"/>
        <v>0</v>
      </c>
      <c r="BR272" s="157">
        <f t="shared" si="423"/>
        <v>0</v>
      </c>
      <c r="BS272" s="157">
        <f t="shared" si="424"/>
        <v>0</v>
      </c>
      <c r="BT272" s="157">
        <f t="shared" si="425"/>
        <v>0</v>
      </c>
      <c r="BU272" s="157">
        <f t="shared" si="426"/>
        <v>0</v>
      </c>
      <c r="BV272" s="157">
        <f t="shared" si="427"/>
        <v>0</v>
      </c>
      <c r="BW272" s="157">
        <f t="shared" si="428"/>
        <v>0</v>
      </c>
      <c r="BX272" s="157">
        <f t="shared" si="429"/>
        <v>0</v>
      </c>
      <c r="BY272" s="157">
        <f>IF(Info!$O$3="Q1",$BS272,IF(Info!$O$3="Q2",$BS272+$BT272,IF(Info!$O$3="Q3",$BS272+$BT272+$BU272,$BR272)))</f>
        <v>0</v>
      </c>
      <c r="BZ272" s="157">
        <f>IF(Info!$O$3="Q1",$BS272,IF(Info!$O$3="Q2",$BT272,IF(Info!$O$3="Q3",$BU272,$BV272)))</f>
        <v>0</v>
      </c>
      <c r="CA272" s="48"/>
    </row>
    <row r="273" spans="1:79" x14ac:dyDescent="0.3">
      <c r="A273" s="259"/>
      <c r="B273" s="160" t="s">
        <v>377</v>
      </c>
      <c r="C273" s="250"/>
      <c r="D273" s="161">
        <f t="shared" si="408"/>
        <v>0</v>
      </c>
      <c r="E273" s="77">
        <f t="shared" ref="E273:AJ273" si="450">IF(E$136=0,0,E134-E363)</f>
        <v>0</v>
      </c>
      <c r="F273" s="77">
        <f t="shared" si="450"/>
        <v>0</v>
      </c>
      <c r="G273" s="77">
        <f t="shared" si="450"/>
        <v>0</v>
      </c>
      <c r="H273" s="77">
        <f t="shared" si="450"/>
        <v>0</v>
      </c>
      <c r="I273" s="77">
        <f t="shared" si="450"/>
        <v>0</v>
      </c>
      <c r="J273" s="77">
        <f t="shared" si="450"/>
        <v>0</v>
      </c>
      <c r="K273" s="77">
        <f t="shared" si="450"/>
        <v>0</v>
      </c>
      <c r="L273" s="77">
        <f t="shared" si="450"/>
        <v>0</v>
      </c>
      <c r="M273" s="77">
        <f t="shared" si="450"/>
        <v>0</v>
      </c>
      <c r="N273" s="77">
        <f t="shared" si="450"/>
        <v>0</v>
      </c>
      <c r="O273" s="77">
        <f t="shared" si="450"/>
        <v>0</v>
      </c>
      <c r="P273" s="77">
        <f t="shared" si="450"/>
        <v>0</v>
      </c>
      <c r="Q273" s="77">
        <f t="shared" si="450"/>
        <v>0</v>
      </c>
      <c r="R273" s="77">
        <f t="shared" si="450"/>
        <v>0</v>
      </c>
      <c r="S273" s="77">
        <f t="shared" si="450"/>
        <v>0</v>
      </c>
      <c r="T273" s="77">
        <f t="shared" si="450"/>
        <v>0</v>
      </c>
      <c r="U273" s="77">
        <f t="shared" si="450"/>
        <v>0</v>
      </c>
      <c r="V273" s="77">
        <f t="shared" si="450"/>
        <v>0</v>
      </c>
      <c r="W273" s="77">
        <f t="shared" si="450"/>
        <v>0</v>
      </c>
      <c r="X273" s="77">
        <f t="shared" si="450"/>
        <v>0</v>
      </c>
      <c r="Y273" s="77">
        <f t="shared" si="450"/>
        <v>0</v>
      </c>
      <c r="Z273" s="77">
        <f t="shared" si="450"/>
        <v>0</v>
      </c>
      <c r="AA273" s="77">
        <f t="shared" si="450"/>
        <v>0</v>
      </c>
      <c r="AB273" s="77">
        <f t="shared" si="450"/>
        <v>0</v>
      </c>
      <c r="AC273" s="77">
        <f t="shared" si="450"/>
        <v>0</v>
      </c>
      <c r="AD273" s="77">
        <f t="shared" si="450"/>
        <v>0</v>
      </c>
      <c r="AE273" s="77">
        <f t="shared" si="450"/>
        <v>0</v>
      </c>
      <c r="AF273" s="77">
        <f t="shared" si="450"/>
        <v>0</v>
      </c>
      <c r="AG273" s="77">
        <f t="shared" si="450"/>
        <v>0</v>
      </c>
      <c r="AH273" s="77">
        <f t="shared" si="450"/>
        <v>0</v>
      </c>
      <c r="AI273" s="77">
        <f t="shared" si="450"/>
        <v>0</v>
      </c>
      <c r="AJ273" s="77">
        <f t="shared" si="450"/>
        <v>0</v>
      </c>
      <c r="AK273" s="77">
        <f t="shared" ref="AK273:BD273" si="451">IF(AK$136=0,0,AK134-AK363)</f>
        <v>0</v>
      </c>
      <c r="AL273" s="77">
        <f t="shared" si="451"/>
        <v>0</v>
      </c>
      <c r="AM273" s="77">
        <f t="shared" si="451"/>
        <v>0</v>
      </c>
      <c r="AN273" s="77">
        <f t="shared" si="451"/>
        <v>0</v>
      </c>
      <c r="AO273" s="77">
        <f t="shared" si="451"/>
        <v>0</v>
      </c>
      <c r="AP273" s="77">
        <f t="shared" si="451"/>
        <v>0</v>
      </c>
      <c r="AQ273" s="77">
        <f t="shared" si="451"/>
        <v>0</v>
      </c>
      <c r="AR273" s="77">
        <f t="shared" si="451"/>
        <v>0</v>
      </c>
      <c r="AS273" s="77">
        <f t="shared" si="451"/>
        <v>0</v>
      </c>
      <c r="AT273" s="77">
        <f t="shared" si="451"/>
        <v>0</v>
      </c>
      <c r="AU273" s="77">
        <f t="shared" si="451"/>
        <v>0</v>
      </c>
      <c r="AV273" s="77">
        <f t="shared" si="451"/>
        <v>0</v>
      </c>
      <c r="AW273" s="77">
        <f t="shared" si="451"/>
        <v>0</v>
      </c>
      <c r="AX273" s="77">
        <f t="shared" si="451"/>
        <v>0</v>
      </c>
      <c r="AY273" s="77">
        <f t="shared" si="451"/>
        <v>0</v>
      </c>
      <c r="AZ273" s="77">
        <f t="shared" si="451"/>
        <v>0</v>
      </c>
      <c r="BA273" s="77">
        <f t="shared" si="451"/>
        <v>0</v>
      </c>
      <c r="BB273" s="77">
        <f t="shared" si="451"/>
        <v>0</v>
      </c>
      <c r="BC273" s="77">
        <f t="shared" si="451"/>
        <v>0</v>
      </c>
      <c r="BD273" s="77">
        <f t="shared" si="451"/>
        <v>0</v>
      </c>
      <c r="BE273" s="251"/>
      <c r="BF273" s="162">
        <f t="shared" si="411"/>
        <v>0</v>
      </c>
      <c r="BG273" s="157">
        <f t="shared" si="412"/>
        <v>0</v>
      </c>
      <c r="BH273" s="157">
        <f t="shared" si="413"/>
        <v>0</v>
      </c>
      <c r="BI273" s="157">
        <f t="shared" si="414"/>
        <v>0</v>
      </c>
      <c r="BJ273" s="157">
        <f t="shared" si="415"/>
        <v>0</v>
      </c>
      <c r="BK273" s="157">
        <f t="shared" si="416"/>
        <v>0</v>
      </c>
      <c r="BL273" s="157">
        <f t="shared" si="417"/>
        <v>0</v>
      </c>
      <c r="BM273" s="157">
        <f t="shared" si="418"/>
        <v>0</v>
      </c>
      <c r="BN273" s="157">
        <f t="shared" si="419"/>
        <v>0</v>
      </c>
      <c r="BO273" s="157">
        <f t="shared" si="420"/>
        <v>0</v>
      </c>
      <c r="BP273" s="157">
        <f t="shared" si="421"/>
        <v>0</v>
      </c>
      <c r="BQ273" s="157">
        <f t="shared" si="422"/>
        <v>0</v>
      </c>
      <c r="BR273" s="157">
        <f t="shared" si="423"/>
        <v>0</v>
      </c>
      <c r="BS273" s="157">
        <f t="shared" si="424"/>
        <v>0</v>
      </c>
      <c r="BT273" s="157">
        <f t="shared" si="425"/>
        <v>0</v>
      </c>
      <c r="BU273" s="157">
        <f t="shared" si="426"/>
        <v>0</v>
      </c>
      <c r="BV273" s="157">
        <f t="shared" si="427"/>
        <v>0</v>
      </c>
      <c r="BW273" s="157">
        <f t="shared" si="428"/>
        <v>0</v>
      </c>
      <c r="BX273" s="157">
        <f t="shared" si="429"/>
        <v>0</v>
      </c>
      <c r="BY273" s="157">
        <f>IF(Info!$O$3="Q1",$BS273,IF(Info!$O$3="Q2",$BS273+$BT273,IF(Info!$O$3="Q3",$BS273+$BT273+$BU273,$BR273)))</f>
        <v>0</v>
      </c>
      <c r="BZ273" s="157">
        <f>IF(Info!$O$3="Q1",$BS273,IF(Info!$O$3="Q2",$BT273,IF(Info!$O$3="Q3",$BU273,$BV273)))</f>
        <v>0</v>
      </c>
      <c r="CA273" s="48"/>
    </row>
    <row r="274" spans="1:79" x14ac:dyDescent="0.3">
      <c r="A274" s="248"/>
      <c r="B274" s="260"/>
      <c r="C274" s="250"/>
      <c r="D274" s="257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</row>
    <row r="275" spans="1:79" x14ac:dyDescent="0.3">
      <c r="A275" s="248"/>
      <c r="B275" s="207" t="s">
        <v>393</v>
      </c>
      <c r="C275" s="250"/>
      <c r="D275" s="210">
        <f>SUM(E275:BD275)</f>
        <v>0</v>
      </c>
      <c r="E275" s="261">
        <f t="shared" ref="E275:AJ275" si="452">IF(E$136=0,0,E136-E365)</f>
        <v>0</v>
      </c>
      <c r="F275" s="261">
        <f t="shared" si="452"/>
        <v>0</v>
      </c>
      <c r="G275" s="261">
        <f t="shared" si="452"/>
        <v>0</v>
      </c>
      <c r="H275" s="261">
        <f t="shared" si="452"/>
        <v>0</v>
      </c>
      <c r="I275" s="261">
        <f t="shared" si="452"/>
        <v>0</v>
      </c>
      <c r="J275" s="261">
        <f t="shared" si="452"/>
        <v>0</v>
      </c>
      <c r="K275" s="261">
        <f t="shared" si="452"/>
        <v>0</v>
      </c>
      <c r="L275" s="261">
        <f t="shared" si="452"/>
        <v>0</v>
      </c>
      <c r="M275" s="261">
        <f t="shared" si="452"/>
        <v>0</v>
      </c>
      <c r="N275" s="261">
        <f t="shared" si="452"/>
        <v>0</v>
      </c>
      <c r="O275" s="261">
        <f t="shared" si="452"/>
        <v>0</v>
      </c>
      <c r="P275" s="261">
        <f t="shared" si="452"/>
        <v>0</v>
      </c>
      <c r="Q275" s="261">
        <f t="shared" si="452"/>
        <v>0</v>
      </c>
      <c r="R275" s="261">
        <f t="shared" si="452"/>
        <v>0</v>
      </c>
      <c r="S275" s="261">
        <f t="shared" si="452"/>
        <v>0</v>
      </c>
      <c r="T275" s="261">
        <f t="shared" si="452"/>
        <v>0</v>
      </c>
      <c r="U275" s="261">
        <f t="shared" si="452"/>
        <v>0</v>
      </c>
      <c r="V275" s="261">
        <f t="shared" si="452"/>
        <v>0</v>
      </c>
      <c r="W275" s="261">
        <f t="shared" si="452"/>
        <v>0</v>
      </c>
      <c r="X275" s="261">
        <f t="shared" si="452"/>
        <v>0</v>
      </c>
      <c r="Y275" s="261">
        <f t="shared" si="452"/>
        <v>0</v>
      </c>
      <c r="Z275" s="261">
        <f t="shared" si="452"/>
        <v>0</v>
      </c>
      <c r="AA275" s="261">
        <f t="shared" si="452"/>
        <v>0</v>
      </c>
      <c r="AB275" s="261">
        <f t="shared" si="452"/>
        <v>0</v>
      </c>
      <c r="AC275" s="261">
        <f t="shared" si="452"/>
        <v>0</v>
      </c>
      <c r="AD275" s="261">
        <f t="shared" si="452"/>
        <v>0</v>
      </c>
      <c r="AE275" s="261">
        <f t="shared" si="452"/>
        <v>0</v>
      </c>
      <c r="AF275" s="261">
        <f t="shared" si="452"/>
        <v>0</v>
      </c>
      <c r="AG275" s="261">
        <f t="shared" si="452"/>
        <v>0</v>
      </c>
      <c r="AH275" s="261">
        <f t="shared" si="452"/>
        <v>0</v>
      </c>
      <c r="AI275" s="261">
        <f t="shared" si="452"/>
        <v>0</v>
      </c>
      <c r="AJ275" s="261">
        <f t="shared" si="452"/>
        <v>0</v>
      </c>
      <c r="AK275" s="261">
        <f t="shared" ref="AK275:BD275" si="453">IF(AK$136=0,0,AK136-AK365)</f>
        <v>0</v>
      </c>
      <c r="AL275" s="261">
        <f t="shared" si="453"/>
        <v>0</v>
      </c>
      <c r="AM275" s="261">
        <f t="shared" si="453"/>
        <v>0</v>
      </c>
      <c r="AN275" s="261">
        <f t="shared" si="453"/>
        <v>0</v>
      </c>
      <c r="AO275" s="261">
        <f t="shared" si="453"/>
        <v>0</v>
      </c>
      <c r="AP275" s="261">
        <f t="shared" si="453"/>
        <v>0</v>
      </c>
      <c r="AQ275" s="261">
        <f t="shared" si="453"/>
        <v>0</v>
      </c>
      <c r="AR275" s="261">
        <f t="shared" si="453"/>
        <v>0</v>
      </c>
      <c r="AS275" s="261">
        <f t="shared" si="453"/>
        <v>0</v>
      </c>
      <c r="AT275" s="261">
        <f t="shared" si="453"/>
        <v>0</v>
      </c>
      <c r="AU275" s="261">
        <f t="shared" si="453"/>
        <v>0</v>
      </c>
      <c r="AV275" s="261">
        <f t="shared" si="453"/>
        <v>0</v>
      </c>
      <c r="AW275" s="261">
        <f t="shared" si="453"/>
        <v>0</v>
      </c>
      <c r="AX275" s="261">
        <f t="shared" si="453"/>
        <v>0</v>
      </c>
      <c r="AY275" s="261">
        <f t="shared" si="453"/>
        <v>0</v>
      </c>
      <c r="AZ275" s="261">
        <f t="shared" si="453"/>
        <v>0</v>
      </c>
      <c r="BA275" s="261">
        <f t="shared" si="453"/>
        <v>0</v>
      </c>
      <c r="BB275" s="261">
        <f t="shared" si="453"/>
        <v>0</v>
      </c>
      <c r="BC275" s="261">
        <f t="shared" si="453"/>
        <v>0</v>
      </c>
      <c r="BD275" s="261">
        <f t="shared" si="453"/>
        <v>0</v>
      </c>
      <c r="BE275" s="251"/>
      <c r="BF275" s="162">
        <f>SUM(E275:H275)</f>
        <v>0</v>
      </c>
      <c r="BG275" s="157">
        <f>SUM(I275:L275)</f>
        <v>0</v>
      </c>
      <c r="BH275" s="157">
        <f>SUM(M275:Q275)</f>
        <v>0</v>
      </c>
      <c r="BI275" s="157">
        <f>SUM(R275:U275)</f>
        <v>0</v>
      </c>
      <c r="BJ275" s="157">
        <f>SUM(V275:Y275)</f>
        <v>0</v>
      </c>
      <c r="BK275" s="157">
        <f>SUM(Z275:AD275)</f>
        <v>0</v>
      </c>
      <c r="BL275" s="157">
        <f>SUM(AE275:AH275)</f>
        <v>0</v>
      </c>
      <c r="BM275" s="157">
        <f>SUM(AI275:AL275)</f>
        <v>0</v>
      </c>
      <c r="BN275" s="157">
        <f>SUM(AM275:AQ275)</f>
        <v>0</v>
      </c>
      <c r="BO275" s="157">
        <f>SUM(AR275:AU275)</f>
        <v>0</v>
      </c>
      <c r="BP275" s="157">
        <f>SUM(AV275:AY275)</f>
        <v>0</v>
      </c>
      <c r="BQ275" s="157">
        <f>SUM(AZ275:BD275)</f>
        <v>0</v>
      </c>
      <c r="BR275" s="157">
        <f>SUM(BF275:BQ275)</f>
        <v>0</v>
      </c>
      <c r="BS275" s="157">
        <f>SUM(BF275:BH275)</f>
        <v>0</v>
      </c>
      <c r="BT275" s="157">
        <f>SUM(BI275:BK275)</f>
        <v>0</v>
      </c>
      <c r="BU275" s="157">
        <f>SUM(BL275:BN275)</f>
        <v>0</v>
      </c>
      <c r="BV275" s="157">
        <f>SUM(BO275:BQ275)</f>
        <v>0</v>
      </c>
      <c r="BW275" s="157">
        <f>SUM(BF275:BK275)</f>
        <v>0</v>
      </c>
      <c r="BX275" s="157">
        <f>SUM(BL275:BQ275)</f>
        <v>0</v>
      </c>
      <c r="BY275" s="157">
        <f>IF(Info!$O$3="Q1",$BS275,IF(Info!$O$3="Q2",$BS275+$BT275,IF(Info!$O$3="Q3",$BS275+$BT275+$BU275,$BR275)))</f>
        <v>0</v>
      </c>
      <c r="BZ275" s="157">
        <f>IF(Info!$O$3="Q1",$BS275,IF(Info!$O$3="Q2",$BT275,IF(Info!$O$3="Q3",$BU275,$BV275)))</f>
        <v>0</v>
      </c>
      <c r="CA275" s="48"/>
    </row>
    <row r="276" spans="1:79" x14ac:dyDescent="0.3">
      <c r="A276" s="248"/>
      <c r="B276" s="160" t="s">
        <v>394</v>
      </c>
      <c r="C276" s="250"/>
      <c r="D276" s="262"/>
      <c r="E276" s="77">
        <f>E275</f>
        <v>0</v>
      </c>
      <c r="F276" s="77">
        <f t="shared" ref="F276:AK276" si="454">E276+F275</f>
        <v>0</v>
      </c>
      <c r="G276" s="77">
        <f t="shared" si="454"/>
        <v>0</v>
      </c>
      <c r="H276" s="77">
        <f t="shared" si="454"/>
        <v>0</v>
      </c>
      <c r="I276" s="77">
        <f t="shared" si="454"/>
        <v>0</v>
      </c>
      <c r="J276" s="77">
        <f t="shared" si="454"/>
        <v>0</v>
      </c>
      <c r="K276" s="77">
        <f t="shared" si="454"/>
        <v>0</v>
      </c>
      <c r="L276" s="77">
        <f t="shared" si="454"/>
        <v>0</v>
      </c>
      <c r="M276" s="77">
        <f t="shared" si="454"/>
        <v>0</v>
      </c>
      <c r="N276" s="77">
        <f t="shared" si="454"/>
        <v>0</v>
      </c>
      <c r="O276" s="77">
        <f t="shared" si="454"/>
        <v>0</v>
      </c>
      <c r="P276" s="77">
        <f t="shared" si="454"/>
        <v>0</v>
      </c>
      <c r="Q276" s="77">
        <f t="shared" si="454"/>
        <v>0</v>
      </c>
      <c r="R276" s="77">
        <f t="shared" si="454"/>
        <v>0</v>
      </c>
      <c r="S276" s="77">
        <f t="shared" si="454"/>
        <v>0</v>
      </c>
      <c r="T276" s="77">
        <f t="shared" si="454"/>
        <v>0</v>
      </c>
      <c r="U276" s="77">
        <f t="shared" si="454"/>
        <v>0</v>
      </c>
      <c r="V276" s="77">
        <f t="shared" si="454"/>
        <v>0</v>
      </c>
      <c r="W276" s="77">
        <f t="shared" si="454"/>
        <v>0</v>
      </c>
      <c r="X276" s="77">
        <f t="shared" si="454"/>
        <v>0</v>
      </c>
      <c r="Y276" s="77">
        <f t="shared" si="454"/>
        <v>0</v>
      </c>
      <c r="Z276" s="77">
        <f t="shared" si="454"/>
        <v>0</v>
      </c>
      <c r="AA276" s="77">
        <f t="shared" si="454"/>
        <v>0</v>
      </c>
      <c r="AB276" s="77">
        <f t="shared" si="454"/>
        <v>0</v>
      </c>
      <c r="AC276" s="77">
        <f t="shared" si="454"/>
        <v>0</v>
      </c>
      <c r="AD276" s="77">
        <f t="shared" si="454"/>
        <v>0</v>
      </c>
      <c r="AE276" s="77">
        <f t="shared" si="454"/>
        <v>0</v>
      </c>
      <c r="AF276" s="77">
        <f t="shared" si="454"/>
        <v>0</v>
      </c>
      <c r="AG276" s="77">
        <f t="shared" si="454"/>
        <v>0</v>
      </c>
      <c r="AH276" s="77">
        <f t="shared" si="454"/>
        <v>0</v>
      </c>
      <c r="AI276" s="77">
        <f t="shared" si="454"/>
        <v>0</v>
      </c>
      <c r="AJ276" s="77">
        <f t="shared" si="454"/>
        <v>0</v>
      </c>
      <c r="AK276" s="77">
        <f t="shared" si="454"/>
        <v>0</v>
      </c>
      <c r="AL276" s="77">
        <f t="shared" ref="AL276:BQ276" si="455">AK276+AL275</f>
        <v>0</v>
      </c>
      <c r="AM276" s="77">
        <f t="shared" si="455"/>
        <v>0</v>
      </c>
      <c r="AN276" s="77">
        <f t="shared" si="455"/>
        <v>0</v>
      </c>
      <c r="AO276" s="77">
        <f t="shared" si="455"/>
        <v>0</v>
      </c>
      <c r="AP276" s="77">
        <f t="shared" si="455"/>
        <v>0</v>
      </c>
      <c r="AQ276" s="77">
        <f t="shared" si="455"/>
        <v>0</v>
      </c>
      <c r="AR276" s="77">
        <f t="shared" si="455"/>
        <v>0</v>
      </c>
      <c r="AS276" s="77">
        <f t="shared" si="455"/>
        <v>0</v>
      </c>
      <c r="AT276" s="77">
        <f t="shared" si="455"/>
        <v>0</v>
      </c>
      <c r="AU276" s="77">
        <f t="shared" si="455"/>
        <v>0</v>
      </c>
      <c r="AV276" s="77">
        <f t="shared" si="455"/>
        <v>0</v>
      </c>
      <c r="AW276" s="77">
        <f t="shared" si="455"/>
        <v>0</v>
      </c>
      <c r="AX276" s="77">
        <f t="shared" si="455"/>
        <v>0</v>
      </c>
      <c r="AY276" s="77">
        <f t="shared" si="455"/>
        <v>0</v>
      </c>
      <c r="AZ276" s="77">
        <f t="shared" si="455"/>
        <v>0</v>
      </c>
      <c r="BA276" s="77">
        <f t="shared" si="455"/>
        <v>0</v>
      </c>
      <c r="BB276" s="77">
        <f t="shared" si="455"/>
        <v>0</v>
      </c>
      <c r="BC276" s="77">
        <f t="shared" si="455"/>
        <v>0</v>
      </c>
      <c r="BD276" s="77">
        <f t="shared" si="455"/>
        <v>0</v>
      </c>
      <c r="BE276" s="251"/>
      <c r="BF276" s="212">
        <f>BF275</f>
        <v>0</v>
      </c>
      <c r="BG276" s="161">
        <f t="shared" ref="BG276:BQ276" si="456">BF276+BG275</f>
        <v>0</v>
      </c>
      <c r="BH276" s="161">
        <f t="shared" si="456"/>
        <v>0</v>
      </c>
      <c r="BI276" s="161">
        <f t="shared" si="456"/>
        <v>0</v>
      </c>
      <c r="BJ276" s="161">
        <f t="shared" si="456"/>
        <v>0</v>
      </c>
      <c r="BK276" s="161">
        <f t="shared" si="456"/>
        <v>0</v>
      </c>
      <c r="BL276" s="161">
        <f t="shared" si="456"/>
        <v>0</v>
      </c>
      <c r="BM276" s="161">
        <f t="shared" si="456"/>
        <v>0</v>
      </c>
      <c r="BN276" s="161">
        <f t="shared" si="456"/>
        <v>0</v>
      </c>
      <c r="BO276" s="161">
        <f t="shared" si="456"/>
        <v>0</v>
      </c>
      <c r="BP276" s="161">
        <f t="shared" si="456"/>
        <v>0</v>
      </c>
      <c r="BQ276" s="161">
        <f t="shared" si="456"/>
        <v>0</v>
      </c>
      <c r="BR276" s="157"/>
      <c r="BS276" s="161">
        <f>BS275</f>
        <v>0</v>
      </c>
      <c r="BT276" s="161">
        <f>BS276+BT275</f>
        <v>0</v>
      </c>
      <c r="BU276" s="161">
        <f>BT276+BU275</f>
        <v>0</v>
      </c>
      <c r="BV276" s="161">
        <f>BU276+BV275</f>
        <v>0</v>
      </c>
      <c r="BW276" s="157">
        <f>BT276</f>
        <v>0</v>
      </c>
      <c r="BX276" s="157">
        <f>BV276</f>
        <v>0</v>
      </c>
      <c r="BY276" s="157"/>
      <c r="BZ276" s="157"/>
      <c r="CA276" s="48"/>
    </row>
    <row r="277" spans="1:79" x14ac:dyDescent="0.3">
      <c r="A277" s="263"/>
      <c r="B277" s="260"/>
      <c r="C277" s="264"/>
      <c r="D277" s="265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</row>
    <row r="278" spans="1:79" ht="7.2" customHeight="1" x14ac:dyDescent="0.4">
      <c r="A278" s="266"/>
      <c r="B278" s="26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</row>
    <row r="279" spans="1:79" ht="21" customHeight="1" x14ac:dyDescent="0.4">
      <c r="A279" s="269"/>
      <c r="B279" s="270" t="s">
        <v>395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</row>
    <row r="280" spans="1:79" ht="7.2" customHeight="1" x14ac:dyDescent="0.35">
      <c r="A280" s="269"/>
      <c r="B280" s="272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</row>
    <row r="281" spans="1:79" ht="18" customHeight="1" x14ac:dyDescent="0.35">
      <c r="A281" s="273"/>
      <c r="B281" s="272" t="s">
        <v>396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</row>
    <row r="282" spans="1:79" ht="15.6" customHeight="1" x14ac:dyDescent="0.3">
      <c r="A282" s="269"/>
      <c r="B282" s="274" t="s">
        <v>346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</row>
    <row r="283" spans="1:79" x14ac:dyDescent="0.3">
      <c r="A283" s="269"/>
      <c r="B283" s="78" t="s">
        <v>397</v>
      </c>
      <c r="C283" s="52">
        <f>Info!$AJ3</f>
        <v>5.2</v>
      </c>
      <c r="D283" s="161">
        <f t="shared" ref="D283:D292" si="457">SUM(E283:BD283)</f>
        <v>0</v>
      </c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  <c r="AB283" s="215"/>
      <c r="AC283" s="215"/>
      <c r="AD283" s="215"/>
      <c r="AE283" s="215"/>
      <c r="AF283" s="215"/>
      <c r="AG283" s="215"/>
      <c r="AH283" s="215"/>
      <c r="AI283" s="215"/>
      <c r="AJ283" s="215"/>
      <c r="AK283" s="215"/>
      <c r="AL283" s="215"/>
      <c r="AM283" s="215"/>
      <c r="AN283" s="215"/>
      <c r="AO283" s="215"/>
      <c r="AP283" s="215"/>
      <c r="AQ283" s="215"/>
      <c r="AR283" s="215"/>
      <c r="AS283" s="215"/>
      <c r="AT283" s="215"/>
      <c r="AU283" s="215"/>
      <c r="AV283" s="215"/>
      <c r="AW283" s="215"/>
      <c r="AX283" s="215"/>
      <c r="AY283" s="215"/>
      <c r="AZ283" s="215"/>
      <c r="BA283" s="215"/>
      <c r="BB283" s="215"/>
      <c r="BC283" s="215"/>
      <c r="BD283" s="215"/>
      <c r="BE283" s="271"/>
      <c r="BF283" s="163">
        <f t="shared" ref="BF283:BF292" si="458">SUM(E283:H283)</f>
        <v>0</v>
      </c>
      <c r="BG283" s="77">
        <f t="shared" ref="BG283:BG292" si="459">SUM(I283:L283)</f>
        <v>0</v>
      </c>
      <c r="BH283" s="77">
        <f t="shared" ref="BH283:BH292" si="460">SUM(M283:Q283)</f>
        <v>0</v>
      </c>
      <c r="BI283" s="77">
        <f t="shared" ref="BI283:BI292" si="461">SUM(R283:U283)</f>
        <v>0</v>
      </c>
      <c r="BJ283" s="77">
        <f t="shared" ref="BJ283:BJ292" si="462">SUM(V283:Y283)</f>
        <v>0</v>
      </c>
      <c r="BK283" s="77">
        <f t="shared" ref="BK283:BK292" si="463">SUM(Z283:AD283)</f>
        <v>0</v>
      </c>
      <c r="BL283" s="77">
        <f t="shared" ref="BL283:BL292" si="464">SUM(AE283:AH283)</f>
        <v>0</v>
      </c>
      <c r="BM283" s="77">
        <f t="shared" ref="BM283:BM292" si="465">SUM(AI283:AL283)</f>
        <v>0</v>
      </c>
      <c r="BN283" s="77">
        <f t="shared" ref="BN283:BN292" si="466">SUM(AM283:AQ283)</f>
        <v>0</v>
      </c>
      <c r="BO283" s="77">
        <f t="shared" ref="BO283:BO292" si="467">SUM(AR283:AU283)</f>
        <v>0</v>
      </c>
      <c r="BP283" s="77">
        <f t="shared" ref="BP283:BP292" si="468">SUM(AV283:AY283)</f>
        <v>0</v>
      </c>
      <c r="BQ283" s="77">
        <f t="shared" ref="BQ283:BQ292" si="469">SUM(AZ283:BD283)</f>
        <v>0</v>
      </c>
      <c r="BR283" s="157">
        <f t="shared" ref="BR283:BR292" si="470">SUM(BF283:BQ283)</f>
        <v>0</v>
      </c>
      <c r="BS283" s="77">
        <f t="shared" ref="BS283:BS292" si="471">SUM(BF283:BH283)</f>
        <v>0</v>
      </c>
      <c r="BT283" s="77">
        <f t="shared" ref="BT283:BT292" si="472">SUM(BI283:BK283)</f>
        <v>0</v>
      </c>
      <c r="BU283" s="77">
        <f t="shared" ref="BU283:BU292" si="473">SUM(BL283:BN283)</f>
        <v>0</v>
      </c>
      <c r="BV283" s="77">
        <f t="shared" ref="BV283:BV292" si="474">SUM(BO283:BQ283)</f>
        <v>0</v>
      </c>
      <c r="BW283" s="77">
        <f t="shared" ref="BW283:BW292" si="475">SUM(BF283:BK283)</f>
        <v>0</v>
      </c>
      <c r="BX283" s="77">
        <f t="shared" ref="BX283:BX292" si="476">SUM(BL283:BQ283)</f>
        <v>0</v>
      </c>
      <c r="BY283" s="77">
        <f>IF(Info!$O$3="Q1",$BS283,IF(Info!$O$3="Q2",$BS283+$BT283,IF(Info!$O$3="Q3",$BS283+$BT283+$BU283,$BR283)))</f>
        <v>0</v>
      </c>
      <c r="BZ283" s="77">
        <f>IF(Info!$O$3="Q1",$BS283,IF(Info!$O$3="Q2",$BT283,IF(Info!$O$3="Q3",$BU283,$BV283)))</f>
        <v>0</v>
      </c>
      <c r="CA283" s="49"/>
    </row>
    <row r="284" spans="1:79" x14ac:dyDescent="0.3">
      <c r="A284" s="269"/>
      <c r="B284" s="78" t="s">
        <v>398</v>
      </c>
      <c r="C284" s="52">
        <f>Info!$AJ5</f>
        <v>2.4</v>
      </c>
      <c r="D284" s="161">
        <f t="shared" si="457"/>
        <v>0</v>
      </c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  <c r="AB284" s="215"/>
      <c r="AC284" s="215"/>
      <c r="AD284" s="215"/>
      <c r="AE284" s="215"/>
      <c r="AF284" s="215"/>
      <c r="AG284" s="215"/>
      <c r="AH284" s="215"/>
      <c r="AI284" s="215"/>
      <c r="AJ284" s="215"/>
      <c r="AK284" s="215"/>
      <c r="AL284" s="215"/>
      <c r="AM284" s="215"/>
      <c r="AN284" s="215"/>
      <c r="AO284" s="215"/>
      <c r="AP284" s="215"/>
      <c r="AQ284" s="215"/>
      <c r="AR284" s="215"/>
      <c r="AS284" s="215"/>
      <c r="AT284" s="215"/>
      <c r="AU284" s="215"/>
      <c r="AV284" s="215"/>
      <c r="AW284" s="215"/>
      <c r="AX284" s="215"/>
      <c r="AY284" s="215"/>
      <c r="AZ284" s="215"/>
      <c r="BA284" s="215"/>
      <c r="BB284" s="215"/>
      <c r="BC284" s="215"/>
      <c r="BD284" s="215"/>
      <c r="BE284" s="271"/>
      <c r="BF284" s="163">
        <f t="shared" si="458"/>
        <v>0</v>
      </c>
      <c r="BG284" s="77">
        <f t="shared" si="459"/>
        <v>0</v>
      </c>
      <c r="BH284" s="77">
        <f t="shared" si="460"/>
        <v>0</v>
      </c>
      <c r="BI284" s="77">
        <f t="shared" si="461"/>
        <v>0</v>
      </c>
      <c r="BJ284" s="77">
        <f t="shared" si="462"/>
        <v>0</v>
      </c>
      <c r="BK284" s="77">
        <f t="shared" si="463"/>
        <v>0</v>
      </c>
      <c r="BL284" s="77">
        <f t="shared" si="464"/>
        <v>0</v>
      </c>
      <c r="BM284" s="77">
        <f t="shared" si="465"/>
        <v>0</v>
      </c>
      <c r="BN284" s="77">
        <f t="shared" si="466"/>
        <v>0</v>
      </c>
      <c r="BO284" s="77">
        <f t="shared" si="467"/>
        <v>0</v>
      </c>
      <c r="BP284" s="77">
        <f t="shared" si="468"/>
        <v>0</v>
      </c>
      <c r="BQ284" s="77">
        <f t="shared" si="469"/>
        <v>0</v>
      </c>
      <c r="BR284" s="157">
        <f t="shared" si="470"/>
        <v>0</v>
      </c>
      <c r="BS284" s="77">
        <f t="shared" si="471"/>
        <v>0</v>
      </c>
      <c r="BT284" s="77">
        <f t="shared" si="472"/>
        <v>0</v>
      </c>
      <c r="BU284" s="77">
        <f t="shared" si="473"/>
        <v>0</v>
      </c>
      <c r="BV284" s="77">
        <f t="shared" si="474"/>
        <v>0</v>
      </c>
      <c r="BW284" s="77">
        <f t="shared" si="475"/>
        <v>0</v>
      </c>
      <c r="BX284" s="77">
        <f t="shared" si="476"/>
        <v>0</v>
      </c>
      <c r="BY284" s="77">
        <f>IF(Info!$O$3="Q1",$BS284,IF(Info!$O$3="Q2",$BS284+$BT284,IF(Info!$O$3="Q3",$BS284+$BT284+$BU284,$BR284)))</f>
        <v>0</v>
      </c>
      <c r="BZ284" s="77">
        <f>IF(Info!$O$3="Q1",$BS284,IF(Info!$O$3="Q2",$BT284,IF(Info!$O$3="Q3",$BU284,$BV284)))</f>
        <v>0</v>
      </c>
      <c r="CA284" s="49"/>
    </row>
    <row r="285" spans="1:79" x14ac:dyDescent="0.3">
      <c r="A285" s="269"/>
      <c r="B285" s="78" t="s">
        <v>399</v>
      </c>
      <c r="C285" s="52">
        <f>Info!$AJ4</f>
        <v>5.2</v>
      </c>
      <c r="D285" s="161">
        <f t="shared" si="457"/>
        <v>0</v>
      </c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  <c r="AB285" s="215"/>
      <c r="AC285" s="215"/>
      <c r="AD285" s="215"/>
      <c r="AE285" s="215"/>
      <c r="AF285" s="215"/>
      <c r="AG285" s="215"/>
      <c r="AH285" s="215"/>
      <c r="AI285" s="215"/>
      <c r="AJ285" s="215"/>
      <c r="AK285" s="215"/>
      <c r="AL285" s="215"/>
      <c r="AM285" s="215"/>
      <c r="AN285" s="215"/>
      <c r="AO285" s="215"/>
      <c r="AP285" s="215"/>
      <c r="AQ285" s="215"/>
      <c r="AR285" s="215"/>
      <c r="AS285" s="215"/>
      <c r="AT285" s="215"/>
      <c r="AU285" s="215"/>
      <c r="AV285" s="215"/>
      <c r="AW285" s="215"/>
      <c r="AX285" s="215"/>
      <c r="AY285" s="215"/>
      <c r="AZ285" s="215"/>
      <c r="BA285" s="215"/>
      <c r="BB285" s="215"/>
      <c r="BC285" s="215"/>
      <c r="BD285" s="215"/>
      <c r="BE285" s="271"/>
      <c r="BF285" s="163">
        <f t="shared" si="458"/>
        <v>0</v>
      </c>
      <c r="BG285" s="77">
        <f t="shared" si="459"/>
        <v>0</v>
      </c>
      <c r="BH285" s="77">
        <f t="shared" si="460"/>
        <v>0</v>
      </c>
      <c r="BI285" s="77">
        <f t="shared" si="461"/>
        <v>0</v>
      </c>
      <c r="BJ285" s="77">
        <f t="shared" si="462"/>
        <v>0</v>
      </c>
      <c r="BK285" s="77">
        <f t="shared" si="463"/>
        <v>0</v>
      </c>
      <c r="BL285" s="77">
        <f t="shared" si="464"/>
        <v>0</v>
      </c>
      <c r="BM285" s="77">
        <f t="shared" si="465"/>
        <v>0</v>
      </c>
      <c r="BN285" s="77">
        <f t="shared" si="466"/>
        <v>0</v>
      </c>
      <c r="BO285" s="77">
        <f t="shared" si="467"/>
        <v>0</v>
      </c>
      <c r="BP285" s="77">
        <f t="shared" si="468"/>
        <v>0</v>
      </c>
      <c r="BQ285" s="77">
        <f t="shared" si="469"/>
        <v>0</v>
      </c>
      <c r="BR285" s="157">
        <f t="shared" si="470"/>
        <v>0</v>
      </c>
      <c r="BS285" s="77">
        <f t="shared" si="471"/>
        <v>0</v>
      </c>
      <c r="BT285" s="77">
        <f t="shared" si="472"/>
        <v>0</v>
      </c>
      <c r="BU285" s="77">
        <f t="shared" si="473"/>
        <v>0</v>
      </c>
      <c r="BV285" s="77">
        <f t="shared" si="474"/>
        <v>0</v>
      </c>
      <c r="BW285" s="77">
        <f t="shared" si="475"/>
        <v>0</v>
      </c>
      <c r="BX285" s="77">
        <f t="shared" si="476"/>
        <v>0</v>
      </c>
      <c r="BY285" s="77">
        <f>IF(Info!$O$3="Q1",$BS285,IF(Info!$O$3="Q2",$BS285+$BT285,IF(Info!$O$3="Q3",$BS285+$BT285+$BU285,$BR285)))</f>
        <v>0</v>
      </c>
      <c r="BZ285" s="77">
        <f>IF(Info!$O$3="Q1",$BS285,IF(Info!$O$3="Q2",$BT285,IF(Info!$O$3="Q3",$BU285,$BV285)))</f>
        <v>0</v>
      </c>
      <c r="CA285" s="49"/>
    </row>
    <row r="286" spans="1:79" x14ac:dyDescent="0.3">
      <c r="A286" s="269"/>
      <c r="B286" s="78" t="s">
        <v>400</v>
      </c>
      <c r="C286" s="52">
        <f>Info!$AJ6</f>
        <v>2.4</v>
      </c>
      <c r="D286" s="161">
        <f t="shared" si="457"/>
        <v>0</v>
      </c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  <c r="AB286" s="215"/>
      <c r="AC286" s="215"/>
      <c r="AD286" s="215"/>
      <c r="AE286" s="215"/>
      <c r="AF286" s="215"/>
      <c r="AG286" s="215"/>
      <c r="AH286" s="215"/>
      <c r="AI286" s="215"/>
      <c r="AJ286" s="215"/>
      <c r="AK286" s="215"/>
      <c r="AL286" s="215"/>
      <c r="AM286" s="215"/>
      <c r="AN286" s="215"/>
      <c r="AO286" s="215"/>
      <c r="AP286" s="215"/>
      <c r="AQ286" s="215"/>
      <c r="AR286" s="215"/>
      <c r="AS286" s="215"/>
      <c r="AT286" s="215"/>
      <c r="AU286" s="215"/>
      <c r="AV286" s="215"/>
      <c r="AW286" s="215"/>
      <c r="AX286" s="215"/>
      <c r="AY286" s="215"/>
      <c r="AZ286" s="215"/>
      <c r="BA286" s="215"/>
      <c r="BB286" s="215"/>
      <c r="BC286" s="215"/>
      <c r="BD286" s="215"/>
      <c r="BE286" s="271"/>
      <c r="BF286" s="163">
        <f t="shared" si="458"/>
        <v>0</v>
      </c>
      <c r="BG286" s="77">
        <f t="shared" si="459"/>
        <v>0</v>
      </c>
      <c r="BH286" s="77">
        <f t="shared" si="460"/>
        <v>0</v>
      </c>
      <c r="BI286" s="77">
        <f t="shared" si="461"/>
        <v>0</v>
      </c>
      <c r="BJ286" s="77">
        <f t="shared" si="462"/>
        <v>0</v>
      </c>
      <c r="BK286" s="77">
        <f t="shared" si="463"/>
        <v>0</v>
      </c>
      <c r="BL286" s="77">
        <f t="shared" si="464"/>
        <v>0</v>
      </c>
      <c r="BM286" s="77">
        <f t="shared" si="465"/>
        <v>0</v>
      </c>
      <c r="BN286" s="77">
        <f t="shared" si="466"/>
        <v>0</v>
      </c>
      <c r="BO286" s="77">
        <f t="shared" si="467"/>
        <v>0</v>
      </c>
      <c r="BP286" s="77">
        <f t="shared" si="468"/>
        <v>0</v>
      </c>
      <c r="BQ286" s="77">
        <f t="shared" si="469"/>
        <v>0</v>
      </c>
      <c r="BR286" s="157">
        <f t="shared" si="470"/>
        <v>0</v>
      </c>
      <c r="BS286" s="77">
        <f t="shared" si="471"/>
        <v>0</v>
      </c>
      <c r="BT286" s="77">
        <f t="shared" si="472"/>
        <v>0</v>
      </c>
      <c r="BU286" s="77">
        <f t="shared" si="473"/>
        <v>0</v>
      </c>
      <c r="BV286" s="77">
        <f t="shared" si="474"/>
        <v>0</v>
      </c>
      <c r="BW286" s="77">
        <f t="shared" si="475"/>
        <v>0</v>
      </c>
      <c r="BX286" s="77">
        <f t="shared" si="476"/>
        <v>0</v>
      </c>
      <c r="BY286" s="77">
        <f>IF(Info!$O$3="Q1",$BS286,IF(Info!$O$3="Q2",$BS286+$BT286,IF(Info!$O$3="Q3",$BS286+$BT286+$BU286,$BR286)))</f>
        <v>0</v>
      </c>
      <c r="BZ286" s="77">
        <f>IF(Info!$O$3="Q1",$BS286,IF(Info!$O$3="Q2",$BT286,IF(Info!$O$3="Q3",$BU286,$BV286)))</f>
        <v>0</v>
      </c>
      <c r="CA286" s="49"/>
    </row>
    <row r="287" spans="1:79" x14ac:dyDescent="0.3">
      <c r="A287" s="269"/>
      <c r="B287" s="78" t="s">
        <v>401</v>
      </c>
      <c r="C287" s="52">
        <f>Info!$AJ7</f>
        <v>2.4</v>
      </c>
      <c r="D287" s="161">
        <f t="shared" si="457"/>
        <v>0</v>
      </c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  <c r="AB287" s="215"/>
      <c r="AC287" s="215"/>
      <c r="AD287" s="215"/>
      <c r="AE287" s="215"/>
      <c r="AF287" s="215"/>
      <c r="AG287" s="215"/>
      <c r="AH287" s="215"/>
      <c r="AI287" s="215"/>
      <c r="AJ287" s="215"/>
      <c r="AK287" s="215"/>
      <c r="AL287" s="215"/>
      <c r="AM287" s="215"/>
      <c r="AN287" s="215"/>
      <c r="AO287" s="215"/>
      <c r="AP287" s="215"/>
      <c r="AQ287" s="215"/>
      <c r="AR287" s="215"/>
      <c r="AS287" s="215"/>
      <c r="AT287" s="215"/>
      <c r="AU287" s="215"/>
      <c r="AV287" s="215"/>
      <c r="AW287" s="215"/>
      <c r="AX287" s="215"/>
      <c r="AY287" s="215"/>
      <c r="AZ287" s="215"/>
      <c r="BA287" s="215"/>
      <c r="BB287" s="215"/>
      <c r="BC287" s="215"/>
      <c r="BD287" s="215"/>
      <c r="BE287" s="271"/>
      <c r="BF287" s="163">
        <f t="shared" si="458"/>
        <v>0</v>
      </c>
      <c r="BG287" s="77">
        <f t="shared" si="459"/>
        <v>0</v>
      </c>
      <c r="BH287" s="77">
        <f t="shared" si="460"/>
        <v>0</v>
      </c>
      <c r="BI287" s="77">
        <f t="shared" si="461"/>
        <v>0</v>
      </c>
      <c r="BJ287" s="77">
        <f t="shared" si="462"/>
        <v>0</v>
      </c>
      <c r="BK287" s="77">
        <f t="shared" si="463"/>
        <v>0</v>
      </c>
      <c r="BL287" s="77">
        <f t="shared" si="464"/>
        <v>0</v>
      </c>
      <c r="BM287" s="77">
        <f t="shared" si="465"/>
        <v>0</v>
      </c>
      <c r="BN287" s="77">
        <f t="shared" si="466"/>
        <v>0</v>
      </c>
      <c r="BO287" s="77">
        <f t="shared" si="467"/>
        <v>0</v>
      </c>
      <c r="BP287" s="77">
        <f t="shared" si="468"/>
        <v>0</v>
      </c>
      <c r="BQ287" s="77">
        <f t="shared" si="469"/>
        <v>0</v>
      </c>
      <c r="BR287" s="157">
        <f t="shared" si="470"/>
        <v>0</v>
      </c>
      <c r="BS287" s="77">
        <f t="shared" si="471"/>
        <v>0</v>
      </c>
      <c r="BT287" s="77">
        <f t="shared" si="472"/>
        <v>0</v>
      </c>
      <c r="BU287" s="77">
        <f t="shared" si="473"/>
        <v>0</v>
      </c>
      <c r="BV287" s="77">
        <f t="shared" si="474"/>
        <v>0</v>
      </c>
      <c r="BW287" s="77">
        <f t="shared" si="475"/>
        <v>0</v>
      </c>
      <c r="BX287" s="77">
        <f t="shared" si="476"/>
        <v>0</v>
      </c>
      <c r="BY287" s="77">
        <f>IF(Info!$O$3="Q1",$BS287,IF(Info!$O$3="Q2",$BS287+$BT287,IF(Info!$O$3="Q3",$BS287+$BT287+$BU287,$BR287)))</f>
        <v>0</v>
      </c>
      <c r="BZ287" s="77">
        <f>IF(Info!$O$3="Q1",$BS287,IF(Info!$O$3="Q2",$BT287,IF(Info!$O$3="Q3",$BU287,$BV287)))</f>
        <v>0</v>
      </c>
      <c r="CA287" s="49"/>
    </row>
    <row r="288" spans="1:79" x14ac:dyDescent="0.3">
      <c r="A288" s="269"/>
      <c r="B288" s="78" t="s">
        <v>402</v>
      </c>
      <c r="C288" s="52">
        <f>Info!$AJ9</f>
        <v>0.8</v>
      </c>
      <c r="D288" s="161">
        <f t="shared" si="457"/>
        <v>0</v>
      </c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  <c r="AB288" s="215"/>
      <c r="AC288" s="215"/>
      <c r="AD288" s="215"/>
      <c r="AE288" s="215"/>
      <c r="AF288" s="215"/>
      <c r="AG288" s="215"/>
      <c r="AH288" s="215"/>
      <c r="AI288" s="215"/>
      <c r="AJ288" s="215"/>
      <c r="AK288" s="215"/>
      <c r="AL288" s="215"/>
      <c r="AM288" s="215"/>
      <c r="AN288" s="215"/>
      <c r="AO288" s="215"/>
      <c r="AP288" s="215"/>
      <c r="AQ288" s="215"/>
      <c r="AR288" s="215"/>
      <c r="AS288" s="215"/>
      <c r="AT288" s="215"/>
      <c r="AU288" s="215"/>
      <c r="AV288" s="215"/>
      <c r="AW288" s="215"/>
      <c r="AX288" s="215"/>
      <c r="AY288" s="215"/>
      <c r="AZ288" s="215"/>
      <c r="BA288" s="215"/>
      <c r="BB288" s="215"/>
      <c r="BC288" s="215"/>
      <c r="BD288" s="215"/>
      <c r="BE288" s="271"/>
      <c r="BF288" s="163">
        <f t="shared" si="458"/>
        <v>0</v>
      </c>
      <c r="BG288" s="77">
        <f t="shared" si="459"/>
        <v>0</v>
      </c>
      <c r="BH288" s="77">
        <f t="shared" si="460"/>
        <v>0</v>
      </c>
      <c r="BI288" s="77">
        <f t="shared" si="461"/>
        <v>0</v>
      </c>
      <c r="BJ288" s="77">
        <f t="shared" si="462"/>
        <v>0</v>
      </c>
      <c r="BK288" s="77">
        <f t="shared" si="463"/>
        <v>0</v>
      </c>
      <c r="BL288" s="77">
        <f t="shared" si="464"/>
        <v>0</v>
      </c>
      <c r="BM288" s="77">
        <f t="shared" si="465"/>
        <v>0</v>
      </c>
      <c r="BN288" s="77">
        <f t="shared" si="466"/>
        <v>0</v>
      </c>
      <c r="BO288" s="77">
        <f t="shared" si="467"/>
        <v>0</v>
      </c>
      <c r="BP288" s="77">
        <f t="shared" si="468"/>
        <v>0</v>
      </c>
      <c r="BQ288" s="77">
        <f t="shared" si="469"/>
        <v>0</v>
      </c>
      <c r="BR288" s="157">
        <f t="shared" si="470"/>
        <v>0</v>
      </c>
      <c r="BS288" s="77">
        <f t="shared" si="471"/>
        <v>0</v>
      </c>
      <c r="BT288" s="77">
        <f t="shared" si="472"/>
        <v>0</v>
      </c>
      <c r="BU288" s="77">
        <f t="shared" si="473"/>
        <v>0</v>
      </c>
      <c r="BV288" s="77">
        <f t="shared" si="474"/>
        <v>0</v>
      </c>
      <c r="BW288" s="77">
        <f t="shared" si="475"/>
        <v>0</v>
      </c>
      <c r="BX288" s="77">
        <f t="shared" si="476"/>
        <v>0</v>
      </c>
      <c r="BY288" s="77">
        <f>IF(Info!$O$3="Q1",$BS288,IF(Info!$O$3="Q2",$BS288+$BT288,IF(Info!$O$3="Q3",$BS288+$BT288+$BU288,$BR288)))</f>
        <v>0</v>
      </c>
      <c r="BZ288" s="77">
        <f>IF(Info!$O$3="Q1",$BS288,IF(Info!$O$3="Q2",$BT288,IF(Info!$O$3="Q3",$BU288,$BV288)))</f>
        <v>0</v>
      </c>
      <c r="CA288" s="49"/>
    </row>
    <row r="289" spans="1:79" x14ac:dyDescent="0.3">
      <c r="A289" s="269"/>
      <c r="B289" s="78" t="s">
        <v>403</v>
      </c>
      <c r="C289" s="52">
        <f>Info!$AJ10</f>
        <v>0.7</v>
      </c>
      <c r="D289" s="161">
        <f t="shared" si="457"/>
        <v>0</v>
      </c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  <c r="AB289" s="215"/>
      <c r="AC289" s="215"/>
      <c r="AD289" s="215"/>
      <c r="AE289" s="215"/>
      <c r="AF289" s="215"/>
      <c r="AG289" s="215"/>
      <c r="AH289" s="215"/>
      <c r="AI289" s="215"/>
      <c r="AJ289" s="215"/>
      <c r="AK289" s="215"/>
      <c r="AL289" s="215"/>
      <c r="AM289" s="215"/>
      <c r="AN289" s="215"/>
      <c r="AO289" s="215"/>
      <c r="AP289" s="215"/>
      <c r="AQ289" s="215"/>
      <c r="AR289" s="215"/>
      <c r="AS289" s="215"/>
      <c r="AT289" s="215"/>
      <c r="AU289" s="215"/>
      <c r="AV289" s="215"/>
      <c r="AW289" s="215"/>
      <c r="AX289" s="215"/>
      <c r="AY289" s="215"/>
      <c r="AZ289" s="215"/>
      <c r="BA289" s="215"/>
      <c r="BB289" s="215"/>
      <c r="BC289" s="215"/>
      <c r="BD289" s="215"/>
      <c r="BE289" s="271"/>
      <c r="BF289" s="163">
        <f t="shared" si="458"/>
        <v>0</v>
      </c>
      <c r="BG289" s="77">
        <f t="shared" si="459"/>
        <v>0</v>
      </c>
      <c r="BH289" s="77">
        <f t="shared" si="460"/>
        <v>0</v>
      </c>
      <c r="BI289" s="77">
        <f t="shared" si="461"/>
        <v>0</v>
      </c>
      <c r="BJ289" s="77">
        <f t="shared" si="462"/>
        <v>0</v>
      </c>
      <c r="BK289" s="77">
        <f t="shared" si="463"/>
        <v>0</v>
      </c>
      <c r="BL289" s="77">
        <f t="shared" si="464"/>
        <v>0</v>
      </c>
      <c r="BM289" s="77">
        <f t="shared" si="465"/>
        <v>0</v>
      </c>
      <c r="BN289" s="77">
        <f t="shared" si="466"/>
        <v>0</v>
      </c>
      <c r="BO289" s="77">
        <f t="shared" si="467"/>
        <v>0</v>
      </c>
      <c r="BP289" s="77">
        <f t="shared" si="468"/>
        <v>0</v>
      </c>
      <c r="BQ289" s="77">
        <f t="shared" si="469"/>
        <v>0</v>
      </c>
      <c r="BR289" s="157">
        <f t="shared" si="470"/>
        <v>0</v>
      </c>
      <c r="BS289" s="77">
        <f t="shared" si="471"/>
        <v>0</v>
      </c>
      <c r="BT289" s="77">
        <f t="shared" si="472"/>
        <v>0</v>
      </c>
      <c r="BU289" s="77">
        <f t="shared" si="473"/>
        <v>0</v>
      </c>
      <c r="BV289" s="77">
        <f t="shared" si="474"/>
        <v>0</v>
      </c>
      <c r="BW289" s="77">
        <f t="shared" si="475"/>
        <v>0</v>
      </c>
      <c r="BX289" s="77">
        <f t="shared" si="476"/>
        <v>0</v>
      </c>
      <c r="BY289" s="77">
        <f>IF(Info!$O$3="Q1",$BS289,IF(Info!$O$3="Q2",$BS289+$BT289,IF(Info!$O$3="Q3",$BS289+$BT289+$BU289,$BR289)))</f>
        <v>0</v>
      </c>
      <c r="BZ289" s="77">
        <f>IF(Info!$O$3="Q1",$BS289,IF(Info!$O$3="Q2",$BT289,IF(Info!$O$3="Q3",$BU289,$BV289)))</f>
        <v>0</v>
      </c>
      <c r="CA289" s="49"/>
    </row>
    <row r="290" spans="1:79" x14ac:dyDescent="0.3">
      <c r="A290" s="269"/>
      <c r="B290" s="78" t="s">
        <v>404</v>
      </c>
      <c r="C290" s="52">
        <f>Info!$AJ11</f>
        <v>5.2</v>
      </c>
      <c r="D290" s="161">
        <f t="shared" si="457"/>
        <v>0</v>
      </c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  <c r="AB290" s="215"/>
      <c r="AC290" s="215"/>
      <c r="AD290" s="215"/>
      <c r="AE290" s="215"/>
      <c r="AF290" s="215"/>
      <c r="AG290" s="215"/>
      <c r="AH290" s="215"/>
      <c r="AI290" s="215"/>
      <c r="AJ290" s="215"/>
      <c r="AK290" s="215"/>
      <c r="AL290" s="215"/>
      <c r="AM290" s="215"/>
      <c r="AN290" s="215"/>
      <c r="AO290" s="215"/>
      <c r="AP290" s="215"/>
      <c r="AQ290" s="215"/>
      <c r="AR290" s="215"/>
      <c r="AS290" s="215"/>
      <c r="AT290" s="215"/>
      <c r="AU290" s="215"/>
      <c r="AV290" s="215"/>
      <c r="AW290" s="215"/>
      <c r="AX290" s="215"/>
      <c r="AY290" s="215"/>
      <c r="AZ290" s="215"/>
      <c r="BA290" s="215"/>
      <c r="BB290" s="215"/>
      <c r="BC290" s="215"/>
      <c r="BD290" s="215"/>
      <c r="BE290" s="271"/>
      <c r="BF290" s="163">
        <f t="shared" si="458"/>
        <v>0</v>
      </c>
      <c r="BG290" s="77">
        <f t="shared" si="459"/>
        <v>0</v>
      </c>
      <c r="BH290" s="77">
        <f t="shared" si="460"/>
        <v>0</v>
      </c>
      <c r="BI290" s="77">
        <f t="shared" si="461"/>
        <v>0</v>
      </c>
      <c r="BJ290" s="77">
        <f t="shared" si="462"/>
        <v>0</v>
      </c>
      <c r="BK290" s="77">
        <f t="shared" si="463"/>
        <v>0</v>
      </c>
      <c r="BL290" s="77">
        <f t="shared" si="464"/>
        <v>0</v>
      </c>
      <c r="BM290" s="77">
        <f t="shared" si="465"/>
        <v>0</v>
      </c>
      <c r="BN290" s="77">
        <f t="shared" si="466"/>
        <v>0</v>
      </c>
      <c r="BO290" s="77">
        <f t="shared" si="467"/>
        <v>0</v>
      </c>
      <c r="BP290" s="77">
        <f t="shared" si="468"/>
        <v>0</v>
      </c>
      <c r="BQ290" s="77">
        <f t="shared" si="469"/>
        <v>0</v>
      </c>
      <c r="BR290" s="157">
        <f t="shared" si="470"/>
        <v>0</v>
      </c>
      <c r="BS290" s="77">
        <f t="shared" si="471"/>
        <v>0</v>
      </c>
      <c r="BT290" s="77">
        <f t="shared" si="472"/>
        <v>0</v>
      </c>
      <c r="BU290" s="77">
        <f t="shared" si="473"/>
        <v>0</v>
      </c>
      <c r="BV290" s="77">
        <f t="shared" si="474"/>
        <v>0</v>
      </c>
      <c r="BW290" s="77">
        <f t="shared" si="475"/>
        <v>0</v>
      </c>
      <c r="BX290" s="77">
        <f t="shared" si="476"/>
        <v>0</v>
      </c>
      <c r="BY290" s="77">
        <f>IF(Info!$O$3="Q1",$BS290,IF(Info!$O$3="Q2",$BS290+$BT290,IF(Info!$O$3="Q3",$BS290+$BT290+$BU290,$BR290)))</f>
        <v>0</v>
      </c>
      <c r="BZ290" s="77">
        <f>IF(Info!$O$3="Q1",$BS290,IF(Info!$O$3="Q2",$BT290,IF(Info!$O$3="Q3",$BU290,$BV290)))</f>
        <v>0</v>
      </c>
      <c r="CA290" s="49"/>
    </row>
    <row r="291" spans="1:79" x14ac:dyDescent="0.3">
      <c r="A291" s="269"/>
      <c r="B291" s="78" t="s">
        <v>405</v>
      </c>
      <c r="C291" s="52">
        <f>Info!$AJ12</f>
        <v>2.4</v>
      </c>
      <c r="D291" s="161">
        <f t="shared" si="457"/>
        <v>0</v>
      </c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  <c r="AB291" s="215"/>
      <c r="AC291" s="215"/>
      <c r="AD291" s="215"/>
      <c r="AE291" s="215"/>
      <c r="AF291" s="215"/>
      <c r="AG291" s="215"/>
      <c r="AH291" s="215"/>
      <c r="AI291" s="215"/>
      <c r="AJ291" s="215"/>
      <c r="AK291" s="215"/>
      <c r="AL291" s="215"/>
      <c r="AM291" s="215"/>
      <c r="AN291" s="215"/>
      <c r="AO291" s="215"/>
      <c r="AP291" s="215"/>
      <c r="AQ291" s="215"/>
      <c r="AR291" s="215"/>
      <c r="AS291" s="215"/>
      <c r="AT291" s="215"/>
      <c r="AU291" s="215"/>
      <c r="AV291" s="215"/>
      <c r="AW291" s="215"/>
      <c r="AX291" s="215"/>
      <c r="AY291" s="215"/>
      <c r="AZ291" s="215"/>
      <c r="BA291" s="215"/>
      <c r="BB291" s="215"/>
      <c r="BC291" s="215"/>
      <c r="BD291" s="215"/>
      <c r="BE291" s="271"/>
      <c r="BF291" s="163">
        <f t="shared" si="458"/>
        <v>0</v>
      </c>
      <c r="BG291" s="77">
        <f t="shared" si="459"/>
        <v>0</v>
      </c>
      <c r="BH291" s="77">
        <f t="shared" si="460"/>
        <v>0</v>
      </c>
      <c r="BI291" s="77">
        <f t="shared" si="461"/>
        <v>0</v>
      </c>
      <c r="BJ291" s="77">
        <f t="shared" si="462"/>
        <v>0</v>
      </c>
      <c r="BK291" s="77">
        <f t="shared" si="463"/>
        <v>0</v>
      </c>
      <c r="BL291" s="77">
        <f t="shared" si="464"/>
        <v>0</v>
      </c>
      <c r="BM291" s="77">
        <f t="shared" si="465"/>
        <v>0</v>
      </c>
      <c r="BN291" s="77">
        <f t="shared" si="466"/>
        <v>0</v>
      </c>
      <c r="BO291" s="77">
        <f t="shared" si="467"/>
        <v>0</v>
      </c>
      <c r="BP291" s="77">
        <f t="shared" si="468"/>
        <v>0</v>
      </c>
      <c r="BQ291" s="77">
        <f t="shared" si="469"/>
        <v>0</v>
      </c>
      <c r="BR291" s="157">
        <f t="shared" si="470"/>
        <v>0</v>
      </c>
      <c r="BS291" s="77">
        <f t="shared" si="471"/>
        <v>0</v>
      </c>
      <c r="BT291" s="77">
        <f t="shared" si="472"/>
        <v>0</v>
      </c>
      <c r="BU291" s="77">
        <f t="shared" si="473"/>
        <v>0</v>
      </c>
      <c r="BV291" s="77">
        <f t="shared" si="474"/>
        <v>0</v>
      </c>
      <c r="BW291" s="77">
        <f t="shared" si="475"/>
        <v>0</v>
      </c>
      <c r="BX291" s="77">
        <f t="shared" si="476"/>
        <v>0</v>
      </c>
      <c r="BY291" s="77">
        <f>IF(Info!$O$3="Q1",$BS291,IF(Info!$O$3="Q2",$BS291+$BT291,IF(Info!$O$3="Q3",$BS291+$BT291+$BU291,$BR291)))</f>
        <v>0</v>
      </c>
      <c r="BZ291" s="77">
        <f>IF(Info!$O$3="Q1",$BS291,IF(Info!$O$3="Q2",$BT291,IF(Info!$O$3="Q3",$BU291,$BV291)))</f>
        <v>0</v>
      </c>
      <c r="CA291" s="49"/>
    </row>
    <row r="292" spans="1:79" x14ac:dyDescent="0.3">
      <c r="A292" s="269"/>
      <c r="B292" s="160" t="s">
        <v>315</v>
      </c>
      <c r="C292" s="275"/>
      <c r="D292" s="161">
        <f t="shared" si="457"/>
        <v>0</v>
      </c>
      <c r="E292" s="53">
        <f t="shared" ref="E292:AJ292" si="477">SUM(E283:E291)</f>
        <v>0</v>
      </c>
      <c r="F292" s="53">
        <f t="shared" si="477"/>
        <v>0</v>
      </c>
      <c r="G292" s="53">
        <f t="shared" si="477"/>
        <v>0</v>
      </c>
      <c r="H292" s="53">
        <f t="shared" si="477"/>
        <v>0</v>
      </c>
      <c r="I292" s="53">
        <f t="shared" si="477"/>
        <v>0</v>
      </c>
      <c r="J292" s="53">
        <f t="shared" si="477"/>
        <v>0</v>
      </c>
      <c r="K292" s="53">
        <f t="shared" si="477"/>
        <v>0</v>
      </c>
      <c r="L292" s="53">
        <f t="shared" si="477"/>
        <v>0</v>
      </c>
      <c r="M292" s="53">
        <f t="shared" si="477"/>
        <v>0</v>
      </c>
      <c r="N292" s="53">
        <f t="shared" si="477"/>
        <v>0</v>
      </c>
      <c r="O292" s="53">
        <f t="shared" si="477"/>
        <v>0</v>
      </c>
      <c r="P292" s="53">
        <f t="shared" si="477"/>
        <v>0</v>
      </c>
      <c r="Q292" s="53">
        <f t="shared" si="477"/>
        <v>0</v>
      </c>
      <c r="R292" s="53">
        <f t="shared" si="477"/>
        <v>0</v>
      </c>
      <c r="S292" s="53">
        <f t="shared" si="477"/>
        <v>0</v>
      </c>
      <c r="T292" s="53">
        <f t="shared" si="477"/>
        <v>0</v>
      </c>
      <c r="U292" s="53">
        <f t="shared" si="477"/>
        <v>0</v>
      </c>
      <c r="V292" s="53">
        <f t="shared" si="477"/>
        <v>0</v>
      </c>
      <c r="W292" s="53">
        <f t="shared" si="477"/>
        <v>0</v>
      </c>
      <c r="X292" s="53">
        <f t="shared" si="477"/>
        <v>0</v>
      </c>
      <c r="Y292" s="53">
        <f t="shared" si="477"/>
        <v>0</v>
      </c>
      <c r="Z292" s="53">
        <f t="shared" si="477"/>
        <v>0</v>
      </c>
      <c r="AA292" s="53">
        <f t="shared" si="477"/>
        <v>0</v>
      </c>
      <c r="AB292" s="53">
        <f t="shared" si="477"/>
        <v>0</v>
      </c>
      <c r="AC292" s="53">
        <f t="shared" si="477"/>
        <v>0</v>
      </c>
      <c r="AD292" s="53">
        <f t="shared" si="477"/>
        <v>0</v>
      </c>
      <c r="AE292" s="53">
        <f t="shared" si="477"/>
        <v>0</v>
      </c>
      <c r="AF292" s="53">
        <f t="shared" si="477"/>
        <v>0</v>
      </c>
      <c r="AG292" s="53">
        <f t="shared" si="477"/>
        <v>0</v>
      </c>
      <c r="AH292" s="53">
        <f t="shared" si="477"/>
        <v>0</v>
      </c>
      <c r="AI292" s="53">
        <f t="shared" si="477"/>
        <v>0</v>
      </c>
      <c r="AJ292" s="53">
        <f t="shared" si="477"/>
        <v>0</v>
      </c>
      <c r="AK292" s="53">
        <f t="shared" ref="AK292:BP292" si="478">SUM(AK283:AK291)</f>
        <v>0</v>
      </c>
      <c r="AL292" s="53">
        <f t="shared" si="478"/>
        <v>0</v>
      </c>
      <c r="AM292" s="53">
        <f t="shared" si="478"/>
        <v>0</v>
      </c>
      <c r="AN292" s="53">
        <f t="shared" si="478"/>
        <v>0</v>
      </c>
      <c r="AO292" s="53">
        <f t="shared" si="478"/>
        <v>0</v>
      </c>
      <c r="AP292" s="53">
        <f t="shared" si="478"/>
        <v>0</v>
      </c>
      <c r="AQ292" s="53">
        <f t="shared" si="478"/>
        <v>0</v>
      </c>
      <c r="AR292" s="53">
        <f t="shared" si="478"/>
        <v>0</v>
      </c>
      <c r="AS292" s="53">
        <f t="shared" si="478"/>
        <v>0</v>
      </c>
      <c r="AT292" s="53">
        <f t="shared" si="478"/>
        <v>0</v>
      </c>
      <c r="AU292" s="53">
        <f t="shared" si="478"/>
        <v>0</v>
      </c>
      <c r="AV292" s="53">
        <f t="shared" si="478"/>
        <v>0</v>
      </c>
      <c r="AW292" s="53">
        <f t="shared" si="478"/>
        <v>0</v>
      </c>
      <c r="AX292" s="53">
        <f t="shared" si="478"/>
        <v>0</v>
      </c>
      <c r="AY292" s="53">
        <f t="shared" si="478"/>
        <v>0</v>
      </c>
      <c r="AZ292" s="53">
        <f t="shared" si="478"/>
        <v>0</v>
      </c>
      <c r="BA292" s="53">
        <f t="shared" si="478"/>
        <v>0</v>
      </c>
      <c r="BB292" s="53">
        <f t="shared" si="478"/>
        <v>0</v>
      </c>
      <c r="BC292" s="53">
        <f t="shared" si="478"/>
        <v>0</v>
      </c>
      <c r="BD292" s="53">
        <f t="shared" si="478"/>
        <v>0</v>
      </c>
      <c r="BE292" s="271"/>
      <c r="BF292" s="162">
        <f t="shared" si="458"/>
        <v>0</v>
      </c>
      <c r="BG292" s="157">
        <f t="shared" si="459"/>
        <v>0</v>
      </c>
      <c r="BH292" s="157">
        <f t="shared" si="460"/>
        <v>0</v>
      </c>
      <c r="BI292" s="157">
        <f t="shared" si="461"/>
        <v>0</v>
      </c>
      <c r="BJ292" s="157">
        <f t="shared" si="462"/>
        <v>0</v>
      </c>
      <c r="BK292" s="157">
        <f t="shared" si="463"/>
        <v>0</v>
      </c>
      <c r="BL292" s="157">
        <f t="shared" si="464"/>
        <v>0</v>
      </c>
      <c r="BM292" s="157">
        <f t="shared" si="465"/>
        <v>0</v>
      </c>
      <c r="BN292" s="157">
        <f t="shared" si="466"/>
        <v>0</v>
      </c>
      <c r="BO292" s="157">
        <f t="shared" si="467"/>
        <v>0</v>
      </c>
      <c r="BP292" s="157">
        <f t="shared" si="468"/>
        <v>0</v>
      </c>
      <c r="BQ292" s="157">
        <f t="shared" si="469"/>
        <v>0</v>
      </c>
      <c r="BR292" s="157">
        <f t="shared" si="470"/>
        <v>0</v>
      </c>
      <c r="BS292" s="157">
        <f t="shared" si="471"/>
        <v>0</v>
      </c>
      <c r="BT292" s="157">
        <f t="shared" si="472"/>
        <v>0</v>
      </c>
      <c r="BU292" s="157">
        <f t="shared" si="473"/>
        <v>0</v>
      </c>
      <c r="BV292" s="157">
        <f t="shared" si="474"/>
        <v>0</v>
      </c>
      <c r="BW292" s="157">
        <f t="shared" si="475"/>
        <v>0</v>
      </c>
      <c r="BX292" s="157">
        <f t="shared" si="476"/>
        <v>0</v>
      </c>
      <c r="BY292" s="157">
        <f>IF(Info!$O$3="Q1",$BS292,IF(Info!$O$3="Q2",$BS292+$BT292,IF(Info!$O$3="Q3",$BS292+$BT292+$BU292,$BR292)))</f>
        <v>0</v>
      </c>
      <c r="BZ292" s="157">
        <f>IF(Info!$O$3="Q1",$BS292,IF(Info!$O$3="Q2",$BT292,IF(Info!$O$3="Q3",$BU292,$BV292)))</f>
        <v>0</v>
      </c>
      <c r="CA292" s="49"/>
    </row>
    <row r="293" spans="1:79" x14ac:dyDescent="0.3">
      <c r="A293" s="269"/>
      <c r="B293" s="78" t="s">
        <v>406</v>
      </c>
      <c r="C293" s="275"/>
      <c r="D293" s="276" t="e">
        <f t="shared" ref="D293:AI293" si="479">D294/(SUM(D283:D291))</f>
        <v>#DIV/0!</v>
      </c>
      <c r="E293" s="277" t="e">
        <f t="shared" si="479"/>
        <v>#DIV/0!</v>
      </c>
      <c r="F293" s="277" t="e">
        <f t="shared" si="479"/>
        <v>#DIV/0!</v>
      </c>
      <c r="G293" s="277" t="e">
        <f t="shared" si="479"/>
        <v>#DIV/0!</v>
      </c>
      <c r="H293" s="277" t="e">
        <f t="shared" si="479"/>
        <v>#DIV/0!</v>
      </c>
      <c r="I293" s="277" t="e">
        <f t="shared" si="479"/>
        <v>#DIV/0!</v>
      </c>
      <c r="J293" s="277" t="e">
        <f t="shared" si="479"/>
        <v>#DIV/0!</v>
      </c>
      <c r="K293" s="277" t="e">
        <f t="shared" si="479"/>
        <v>#DIV/0!</v>
      </c>
      <c r="L293" s="277" t="e">
        <f t="shared" si="479"/>
        <v>#DIV/0!</v>
      </c>
      <c r="M293" s="277" t="e">
        <f t="shared" si="479"/>
        <v>#DIV/0!</v>
      </c>
      <c r="N293" s="277" t="e">
        <f t="shared" si="479"/>
        <v>#DIV/0!</v>
      </c>
      <c r="O293" s="277" t="e">
        <f t="shared" si="479"/>
        <v>#DIV/0!</v>
      </c>
      <c r="P293" s="277" t="e">
        <f t="shared" si="479"/>
        <v>#DIV/0!</v>
      </c>
      <c r="Q293" s="277" t="e">
        <f t="shared" si="479"/>
        <v>#DIV/0!</v>
      </c>
      <c r="R293" s="277" t="e">
        <f t="shared" si="479"/>
        <v>#DIV/0!</v>
      </c>
      <c r="S293" s="277" t="e">
        <f t="shared" si="479"/>
        <v>#DIV/0!</v>
      </c>
      <c r="T293" s="277" t="e">
        <f t="shared" si="479"/>
        <v>#DIV/0!</v>
      </c>
      <c r="U293" s="277" t="e">
        <f t="shared" si="479"/>
        <v>#DIV/0!</v>
      </c>
      <c r="V293" s="277" t="e">
        <f t="shared" si="479"/>
        <v>#DIV/0!</v>
      </c>
      <c r="W293" s="277" t="e">
        <f t="shared" si="479"/>
        <v>#DIV/0!</v>
      </c>
      <c r="X293" s="277" t="e">
        <f t="shared" si="479"/>
        <v>#DIV/0!</v>
      </c>
      <c r="Y293" s="277" t="e">
        <f t="shared" si="479"/>
        <v>#DIV/0!</v>
      </c>
      <c r="Z293" s="277" t="e">
        <f t="shared" si="479"/>
        <v>#DIV/0!</v>
      </c>
      <c r="AA293" s="277" t="e">
        <f t="shared" si="479"/>
        <v>#DIV/0!</v>
      </c>
      <c r="AB293" s="277" t="e">
        <f t="shared" si="479"/>
        <v>#DIV/0!</v>
      </c>
      <c r="AC293" s="277" t="e">
        <f t="shared" si="479"/>
        <v>#DIV/0!</v>
      </c>
      <c r="AD293" s="277" t="e">
        <f t="shared" si="479"/>
        <v>#DIV/0!</v>
      </c>
      <c r="AE293" s="277" t="e">
        <f t="shared" si="479"/>
        <v>#DIV/0!</v>
      </c>
      <c r="AF293" s="277" t="e">
        <f t="shared" si="479"/>
        <v>#DIV/0!</v>
      </c>
      <c r="AG293" s="277" t="e">
        <f t="shared" si="479"/>
        <v>#DIV/0!</v>
      </c>
      <c r="AH293" s="277" t="e">
        <f t="shared" si="479"/>
        <v>#DIV/0!</v>
      </c>
      <c r="AI293" s="277" t="e">
        <f t="shared" si="479"/>
        <v>#DIV/0!</v>
      </c>
      <c r="AJ293" s="277" t="e">
        <f t="shared" ref="AJ293:BO293" si="480">AJ294/(SUM(AJ283:AJ291))</f>
        <v>#DIV/0!</v>
      </c>
      <c r="AK293" s="277" t="e">
        <f t="shared" si="480"/>
        <v>#DIV/0!</v>
      </c>
      <c r="AL293" s="277" t="e">
        <f t="shared" si="480"/>
        <v>#DIV/0!</v>
      </c>
      <c r="AM293" s="277" t="e">
        <f t="shared" si="480"/>
        <v>#DIV/0!</v>
      </c>
      <c r="AN293" s="277" t="e">
        <f t="shared" si="480"/>
        <v>#DIV/0!</v>
      </c>
      <c r="AO293" s="277" t="e">
        <f t="shared" si="480"/>
        <v>#DIV/0!</v>
      </c>
      <c r="AP293" s="277" t="e">
        <f t="shared" si="480"/>
        <v>#DIV/0!</v>
      </c>
      <c r="AQ293" s="277" t="e">
        <f t="shared" si="480"/>
        <v>#DIV/0!</v>
      </c>
      <c r="AR293" s="277" t="e">
        <f t="shared" si="480"/>
        <v>#DIV/0!</v>
      </c>
      <c r="AS293" s="277" t="e">
        <f t="shared" si="480"/>
        <v>#DIV/0!</v>
      </c>
      <c r="AT293" s="277" t="e">
        <f t="shared" si="480"/>
        <v>#DIV/0!</v>
      </c>
      <c r="AU293" s="277" t="e">
        <f t="shared" si="480"/>
        <v>#DIV/0!</v>
      </c>
      <c r="AV293" s="277" t="e">
        <f t="shared" si="480"/>
        <v>#DIV/0!</v>
      </c>
      <c r="AW293" s="277" t="e">
        <f t="shared" si="480"/>
        <v>#DIV/0!</v>
      </c>
      <c r="AX293" s="277" t="e">
        <f t="shared" si="480"/>
        <v>#DIV/0!</v>
      </c>
      <c r="AY293" s="277" t="e">
        <f t="shared" si="480"/>
        <v>#DIV/0!</v>
      </c>
      <c r="AZ293" s="277" t="e">
        <f t="shared" si="480"/>
        <v>#DIV/0!</v>
      </c>
      <c r="BA293" s="277" t="e">
        <f t="shared" si="480"/>
        <v>#DIV/0!</v>
      </c>
      <c r="BB293" s="277" t="e">
        <f t="shared" si="480"/>
        <v>#DIV/0!</v>
      </c>
      <c r="BC293" s="277" t="e">
        <f t="shared" si="480"/>
        <v>#DIV/0!</v>
      </c>
      <c r="BD293" s="277" t="e">
        <f t="shared" si="480"/>
        <v>#DIV/0!</v>
      </c>
      <c r="BE293" s="271"/>
      <c r="BF293" s="172" t="e">
        <f t="shared" ref="BF293:BZ293" si="481">BF294/(SUM(BF283:BF291))</f>
        <v>#DIV/0!</v>
      </c>
      <c r="BG293" s="171" t="e">
        <f t="shared" si="481"/>
        <v>#DIV/0!</v>
      </c>
      <c r="BH293" s="171" t="e">
        <f t="shared" si="481"/>
        <v>#DIV/0!</v>
      </c>
      <c r="BI293" s="171" t="e">
        <f t="shared" si="481"/>
        <v>#DIV/0!</v>
      </c>
      <c r="BJ293" s="171" t="e">
        <f t="shared" si="481"/>
        <v>#DIV/0!</v>
      </c>
      <c r="BK293" s="171" t="e">
        <f t="shared" si="481"/>
        <v>#DIV/0!</v>
      </c>
      <c r="BL293" s="171" t="e">
        <f t="shared" si="481"/>
        <v>#DIV/0!</v>
      </c>
      <c r="BM293" s="171" t="e">
        <f t="shared" si="481"/>
        <v>#DIV/0!</v>
      </c>
      <c r="BN293" s="171" t="e">
        <f t="shared" si="481"/>
        <v>#DIV/0!</v>
      </c>
      <c r="BO293" s="171" t="e">
        <f t="shared" si="481"/>
        <v>#DIV/0!</v>
      </c>
      <c r="BP293" s="171" t="e">
        <f t="shared" si="481"/>
        <v>#DIV/0!</v>
      </c>
      <c r="BQ293" s="171" t="e">
        <f t="shared" si="481"/>
        <v>#DIV/0!</v>
      </c>
      <c r="BR293" s="173" t="e">
        <f t="shared" si="481"/>
        <v>#DIV/0!</v>
      </c>
      <c r="BS293" s="171" t="e">
        <f t="shared" si="481"/>
        <v>#DIV/0!</v>
      </c>
      <c r="BT293" s="171" t="e">
        <f t="shared" si="481"/>
        <v>#DIV/0!</v>
      </c>
      <c r="BU293" s="171" t="e">
        <f t="shared" si="481"/>
        <v>#DIV/0!</v>
      </c>
      <c r="BV293" s="171" t="e">
        <f t="shared" si="481"/>
        <v>#DIV/0!</v>
      </c>
      <c r="BW293" s="171" t="e">
        <f t="shared" si="481"/>
        <v>#DIV/0!</v>
      </c>
      <c r="BX293" s="171" t="e">
        <f t="shared" si="481"/>
        <v>#DIV/0!</v>
      </c>
      <c r="BY293" s="171" t="e">
        <f t="shared" si="481"/>
        <v>#DIV/0!</v>
      </c>
      <c r="BZ293" s="171" t="e">
        <f t="shared" si="481"/>
        <v>#DIV/0!</v>
      </c>
      <c r="CA293" s="49"/>
    </row>
    <row r="294" spans="1:79" x14ac:dyDescent="0.3">
      <c r="A294" s="269"/>
      <c r="B294" s="78" t="s">
        <v>407</v>
      </c>
      <c r="C294" s="275"/>
      <c r="D294" s="161">
        <f>SUM(E294:BD294)</f>
        <v>0</v>
      </c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  <c r="AB294" s="215"/>
      <c r="AC294" s="215"/>
      <c r="AD294" s="215"/>
      <c r="AE294" s="215"/>
      <c r="AF294" s="215"/>
      <c r="AG294" s="215"/>
      <c r="AH294" s="215"/>
      <c r="AI294" s="215"/>
      <c r="AJ294" s="215"/>
      <c r="AK294" s="215"/>
      <c r="AL294" s="215"/>
      <c r="AM294" s="215"/>
      <c r="AN294" s="215"/>
      <c r="AO294" s="215"/>
      <c r="AP294" s="215"/>
      <c r="AQ294" s="215"/>
      <c r="AR294" s="215"/>
      <c r="AS294" s="215"/>
      <c r="AT294" s="215"/>
      <c r="AU294" s="215"/>
      <c r="AV294" s="215"/>
      <c r="AW294" s="215"/>
      <c r="AX294" s="215"/>
      <c r="AY294" s="215"/>
      <c r="AZ294" s="215"/>
      <c r="BA294" s="215"/>
      <c r="BB294" s="215"/>
      <c r="BC294" s="215"/>
      <c r="BD294" s="215"/>
      <c r="BE294" s="271"/>
      <c r="BF294" s="163">
        <f>SUM(E294:H294)</f>
        <v>0</v>
      </c>
      <c r="BG294" s="77">
        <f>SUM(I294:L294)</f>
        <v>0</v>
      </c>
      <c r="BH294" s="77">
        <f>SUM(M294:Q294)</f>
        <v>0</v>
      </c>
      <c r="BI294" s="77">
        <f>SUM(R294:U294)</f>
        <v>0</v>
      </c>
      <c r="BJ294" s="77">
        <f>SUM(V294:Y294)</f>
        <v>0</v>
      </c>
      <c r="BK294" s="77">
        <f>SUM(Z294:AD294)</f>
        <v>0</v>
      </c>
      <c r="BL294" s="77">
        <f>SUM(AE294:AH294)</f>
        <v>0</v>
      </c>
      <c r="BM294" s="77">
        <f>SUM(AI294:AL294)</f>
        <v>0</v>
      </c>
      <c r="BN294" s="77">
        <f>SUM(AM294:AQ294)</f>
        <v>0</v>
      </c>
      <c r="BO294" s="77">
        <f>SUM(AR294:AU294)</f>
        <v>0</v>
      </c>
      <c r="BP294" s="77">
        <f>SUM(AV294:AY294)</f>
        <v>0</v>
      </c>
      <c r="BQ294" s="77">
        <f>SUM(AZ294:BD294)</f>
        <v>0</v>
      </c>
      <c r="BR294" s="157">
        <f>SUM(BF294:BQ294)</f>
        <v>0</v>
      </c>
      <c r="BS294" s="77">
        <f>SUM(BF294:BH294)</f>
        <v>0</v>
      </c>
      <c r="BT294" s="77">
        <f>SUM(BI294:BK294)</f>
        <v>0</v>
      </c>
      <c r="BU294" s="77">
        <f>SUM(BL294:BN294)</f>
        <v>0</v>
      </c>
      <c r="BV294" s="77">
        <f>SUM(BO294:BQ294)</f>
        <v>0</v>
      </c>
      <c r="BW294" s="77">
        <f>SUM(BF294:BK294)</f>
        <v>0</v>
      </c>
      <c r="BX294" s="77">
        <f>SUM(BL294:BQ294)</f>
        <v>0</v>
      </c>
      <c r="BY294" s="77">
        <f>IF(Info!$O$3="Q1",$BS294,IF(Info!$O$3="Q2",$BS294+$BT294,IF(Info!$O$3="Q3",$BS294+$BT294+$BU294,$BR294)))</f>
        <v>0</v>
      </c>
      <c r="BZ294" s="77">
        <f>IF(Info!$O$3="Q1",$BS294,IF(Info!$O$3="Q2",$BT294,IF(Info!$O$3="Q3",$BU294,$BV294)))</f>
        <v>0</v>
      </c>
      <c r="CA294" s="49"/>
    </row>
    <row r="295" spans="1:79" ht="15.6" customHeight="1" x14ac:dyDescent="0.3">
      <c r="A295" s="269"/>
      <c r="B295" s="274" t="s">
        <v>408</v>
      </c>
      <c r="C295" s="275"/>
      <c r="D295" s="275">
        <f>SUM(E295:BD295)</f>
        <v>0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</row>
    <row r="296" spans="1:79" x14ac:dyDescent="0.3">
      <c r="A296" s="269"/>
      <c r="B296" s="78" t="s">
        <v>409</v>
      </c>
      <c r="C296" s="275"/>
      <c r="D296" s="161">
        <f>SUM(E296:BD296)</f>
        <v>0</v>
      </c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  <c r="AE296" s="215"/>
      <c r="AF296" s="215"/>
      <c r="AG296" s="215"/>
      <c r="AH296" s="215"/>
      <c r="AI296" s="215"/>
      <c r="AJ296" s="215"/>
      <c r="AK296" s="215"/>
      <c r="AL296" s="215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5"/>
      <c r="AX296" s="215"/>
      <c r="AY296" s="215"/>
      <c r="AZ296" s="215"/>
      <c r="BA296" s="215"/>
      <c r="BB296" s="215"/>
      <c r="BC296" s="215"/>
      <c r="BD296" s="215"/>
      <c r="BE296" s="271"/>
      <c r="BF296" s="163">
        <f>SUM(E296:H296)</f>
        <v>0</v>
      </c>
      <c r="BG296" s="77">
        <f>SUM(I296:L296)</f>
        <v>0</v>
      </c>
      <c r="BH296" s="77">
        <f>SUM(M296:Q296)</f>
        <v>0</v>
      </c>
      <c r="BI296" s="77">
        <f>SUM(R296:U296)</f>
        <v>0</v>
      </c>
      <c r="BJ296" s="77">
        <f>SUM(V296:Y296)</f>
        <v>0</v>
      </c>
      <c r="BK296" s="77">
        <f>SUM(Z296:AD296)</f>
        <v>0</v>
      </c>
      <c r="BL296" s="77">
        <f>SUM(AE296:AH296)</f>
        <v>0</v>
      </c>
      <c r="BM296" s="77">
        <f>SUM(AI296:AL296)</f>
        <v>0</v>
      </c>
      <c r="BN296" s="77">
        <f>SUM(AM296:AQ296)</f>
        <v>0</v>
      </c>
      <c r="BO296" s="77">
        <f>SUM(AR296:AU296)</f>
        <v>0</v>
      </c>
      <c r="BP296" s="77">
        <f>SUM(AV296:AY296)</f>
        <v>0</v>
      </c>
      <c r="BQ296" s="77">
        <f>SUM(AZ296:BD296)</f>
        <v>0</v>
      </c>
      <c r="BR296" s="157">
        <f>SUM(BF296:BQ296)</f>
        <v>0</v>
      </c>
      <c r="BS296" s="77">
        <f>SUM(BF296:BH296)</f>
        <v>0</v>
      </c>
      <c r="BT296" s="77">
        <f>SUM(BI296:BK296)</f>
        <v>0</v>
      </c>
      <c r="BU296" s="77">
        <f>SUM(BL296:BN296)</f>
        <v>0</v>
      </c>
      <c r="BV296" s="77">
        <f>SUM(BO296:BQ296)</f>
        <v>0</v>
      </c>
      <c r="BW296" s="77">
        <f>SUM(BF296:BK296)</f>
        <v>0</v>
      </c>
      <c r="BX296" s="77">
        <f>SUM(BL296:BQ296)</f>
        <v>0</v>
      </c>
      <c r="BY296" s="77">
        <f>IF(Info!$O$3="Q1",$BS296,IF(Info!$O$3="Q2",$BS296+$BT296,IF(Info!$O$3="Q3",$BS296+$BT296+$BU296,$BR296)))</f>
        <v>0</v>
      </c>
      <c r="BZ296" s="77">
        <f>IF(Info!$O$3="Q1",$BS296,IF(Info!$O$3="Q2",$BT296,IF(Info!$O$3="Q3",$BU296,$BV296)))</f>
        <v>0</v>
      </c>
      <c r="CA296" s="49"/>
    </row>
    <row r="297" spans="1:79" x14ac:dyDescent="0.3">
      <c r="A297" s="269"/>
      <c r="B297" s="78" t="s">
        <v>410</v>
      </c>
      <c r="C297" s="275"/>
      <c r="D297" s="161">
        <f>SUM(E297:BD297)</f>
        <v>0</v>
      </c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  <c r="AE297" s="215"/>
      <c r="AF297" s="215"/>
      <c r="AG297" s="215"/>
      <c r="AH297" s="215"/>
      <c r="AI297" s="215"/>
      <c r="AJ297" s="215"/>
      <c r="AK297" s="215"/>
      <c r="AL297" s="215"/>
      <c r="AM297" s="215"/>
      <c r="AN297" s="215"/>
      <c r="AO297" s="215"/>
      <c r="AP297" s="215"/>
      <c r="AQ297" s="215"/>
      <c r="AR297" s="215"/>
      <c r="AS297" s="215"/>
      <c r="AT297" s="215"/>
      <c r="AU297" s="215"/>
      <c r="AV297" s="215"/>
      <c r="AW297" s="215"/>
      <c r="AX297" s="215"/>
      <c r="AY297" s="215"/>
      <c r="AZ297" s="215"/>
      <c r="BA297" s="215"/>
      <c r="BB297" s="215"/>
      <c r="BC297" s="215"/>
      <c r="BD297" s="215"/>
      <c r="BE297" s="271"/>
      <c r="BF297" s="163">
        <f>SUM(E297:H297)</f>
        <v>0</v>
      </c>
      <c r="BG297" s="77">
        <f>SUM(I297:L297)</f>
        <v>0</v>
      </c>
      <c r="BH297" s="77">
        <f>SUM(M297:Q297)</f>
        <v>0</v>
      </c>
      <c r="BI297" s="77">
        <f>SUM(R297:U297)</f>
        <v>0</v>
      </c>
      <c r="BJ297" s="77">
        <f>SUM(V297:Y297)</f>
        <v>0</v>
      </c>
      <c r="BK297" s="77">
        <f>SUM(Z297:AD297)</f>
        <v>0</v>
      </c>
      <c r="BL297" s="77">
        <f>SUM(AE297:AH297)</f>
        <v>0</v>
      </c>
      <c r="BM297" s="77">
        <f>SUM(AI297:AL297)</f>
        <v>0</v>
      </c>
      <c r="BN297" s="77">
        <f>SUM(AM297:AQ297)</f>
        <v>0</v>
      </c>
      <c r="BO297" s="77">
        <f>SUM(AR297:AU297)</f>
        <v>0</v>
      </c>
      <c r="BP297" s="77">
        <f>SUM(AV297:AY297)</f>
        <v>0</v>
      </c>
      <c r="BQ297" s="77">
        <f>SUM(AZ297:BD297)</f>
        <v>0</v>
      </c>
      <c r="BR297" s="157">
        <f>SUM(BF297:BQ297)</f>
        <v>0</v>
      </c>
      <c r="BS297" s="77">
        <f>SUM(BF297:BH297)</f>
        <v>0</v>
      </c>
      <c r="BT297" s="77">
        <f>SUM(BI297:BK297)</f>
        <v>0</v>
      </c>
      <c r="BU297" s="77">
        <f>SUM(BL297:BN297)</f>
        <v>0</v>
      </c>
      <c r="BV297" s="77">
        <f>SUM(BO297:BQ297)</f>
        <v>0</v>
      </c>
      <c r="BW297" s="77">
        <f>SUM(BF297:BK297)</f>
        <v>0</v>
      </c>
      <c r="BX297" s="77">
        <f>SUM(BL297:BQ297)</f>
        <v>0</v>
      </c>
      <c r="BY297" s="77">
        <f>IF(Info!$O$3="Q1",$BS297,IF(Info!$O$3="Q2",$BS297+$BT297,IF(Info!$O$3="Q3",$BS297+$BT297+$BU297,$BR297)))</f>
        <v>0</v>
      </c>
      <c r="BZ297" s="77">
        <f>IF(Info!$O$3="Q1",$BS297,IF(Info!$O$3="Q2",$BT297,IF(Info!$O$3="Q3",$BU297,$BV297)))</f>
        <v>0</v>
      </c>
      <c r="CA297" s="49"/>
    </row>
    <row r="298" spans="1:79" x14ac:dyDescent="0.3">
      <c r="A298" s="269"/>
      <c r="B298" s="78" t="s">
        <v>411</v>
      </c>
      <c r="C298" s="275"/>
      <c r="D298" s="161">
        <f>SUM(E298:BD298)</f>
        <v>0</v>
      </c>
      <c r="E298" s="278">
        <f t="shared" ref="E298:AJ298" si="482">SUM(E296:E297)</f>
        <v>0</v>
      </c>
      <c r="F298" s="278">
        <f t="shared" si="482"/>
        <v>0</v>
      </c>
      <c r="G298" s="278">
        <f t="shared" si="482"/>
        <v>0</v>
      </c>
      <c r="H298" s="278">
        <f t="shared" si="482"/>
        <v>0</v>
      </c>
      <c r="I298" s="278">
        <f t="shared" si="482"/>
        <v>0</v>
      </c>
      <c r="J298" s="278">
        <f t="shared" si="482"/>
        <v>0</v>
      </c>
      <c r="K298" s="278">
        <f t="shared" si="482"/>
        <v>0</v>
      </c>
      <c r="L298" s="278">
        <f t="shared" si="482"/>
        <v>0</v>
      </c>
      <c r="M298" s="278">
        <f t="shared" si="482"/>
        <v>0</v>
      </c>
      <c r="N298" s="278">
        <f t="shared" si="482"/>
        <v>0</v>
      </c>
      <c r="O298" s="278">
        <f t="shared" si="482"/>
        <v>0</v>
      </c>
      <c r="P298" s="278">
        <f t="shared" si="482"/>
        <v>0</v>
      </c>
      <c r="Q298" s="278">
        <f t="shared" si="482"/>
        <v>0</v>
      </c>
      <c r="R298" s="278">
        <f t="shared" si="482"/>
        <v>0</v>
      </c>
      <c r="S298" s="278">
        <f t="shared" si="482"/>
        <v>0</v>
      </c>
      <c r="T298" s="278">
        <f t="shared" si="482"/>
        <v>0</v>
      </c>
      <c r="U298" s="278">
        <f t="shared" si="482"/>
        <v>0</v>
      </c>
      <c r="V298" s="278">
        <f t="shared" si="482"/>
        <v>0</v>
      </c>
      <c r="W298" s="278">
        <f t="shared" si="482"/>
        <v>0</v>
      </c>
      <c r="X298" s="278">
        <f t="shared" si="482"/>
        <v>0</v>
      </c>
      <c r="Y298" s="278">
        <f t="shared" si="482"/>
        <v>0</v>
      </c>
      <c r="Z298" s="278">
        <f t="shared" si="482"/>
        <v>0</v>
      </c>
      <c r="AA298" s="278">
        <f t="shared" si="482"/>
        <v>0</v>
      </c>
      <c r="AB298" s="278">
        <f t="shared" si="482"/>
        <v>0</v>
      </c>
      <c r="AC298" s="278">
        <f t="shared" si="482"/>
        <v>0</v>
      </c>
      <c r="AD298" s="278">
        <f t="shared" si="482"/>
        <v>0</v>
      </c>
      <c r="AE298" s="278">
        <f t="shared" si="482"/>
        <v>0</v>
      </c>
      <c r="AF298" s="278">
        <f t="shared" si="482"/>
        <v>0</v>
      </c>
      <c r="AG298" s="278">
        <f t="shared" si="482"/>
        <v>0</v>
      </c>
      <c r="AH298" s="278">
        <f t="shared" si="482"/>
        <v>0</v>
      </c>
      <c r="AI298" s="278">
        <f t="shared" si="482"/>
        <v>0</v>
      </c>
      <c r="AJ298" s="278">
        <f t="shared" si="482"/>
        <v>0</v>
      </c>
      <c r="AK298" s="278">
        <f t="shared" ref="AK298:BP298" si="483">SUM(AK296:AK297)</f>
        <v>0</v>
      </c>
      <c r="AL298" s="278">
        <f t="shared" si="483"/>
        <v>0</v>
      </c>
      <c r="AM298" s="278">
        <f t="shared" si="483"/>
        <v>0</v>
      </c>
      <c r="AN298" s="278">
        <f t="shared" si="483"/>
        <v>0</v>
      </c>
      <c r="AO298" s="278">
        <f t="shared" si="483"/>
        <v>0</v>
      </c>
      <c r="AP298" s="278">
        <f t="shared" si="483"/>
        <v>0</v>
      </c>
      <c r="AQ298" s="278">
        <f t="shared" si="483"/>
        <v>0</v>
      </c>
      <c r="AR298" s="278">
        <f t="shared" si="483"/>
        <v>0</v>
      </c>
      <c r="AS298" s="278">
        <f t="shared" si="483"/>
        <v>0</v>
      </c>
      <c r="AT298" s="278">
        <f t="shared" si="483"/>
        <v>0</v>
      </c>
      <c r="AU298" s="278">
        <f t="shared" si="483"/>
        <v>0</v>
      </c>
      <c r="AV298" s="278">
        <f t="shared" si="483"/>
        <v>0</v>
      </c>
      <c r="AW298" s="278">
        <f t="shared" si="483"/>
        <v>0</v>
      </c>
      <c r="AX298" s="278">
        <f t="shared" si="483"/>
        <v>0</v>
      </c>
      <c r="AY298" s="278">
        <f t="shared" si="483"/>
        <v>0</v>
      </c>
      <c r="AZ298" s="278">
        <f t="shared" si="483"/>
        <v>0</v>
      </c>
      <c r="BA298" s="278">
        <f t="shared" si="483"/>
        <v>0</v>
      </c>
      <c r="BB298" s="278">
        <f t="shared" si="483"/>
        <v>0</v>
      </c>
      <c r="BC298" s="278">
        <f t="shared" si="483"/>
        <v>0</v>
      </c>
      <c r="BD298" s="278">
        <f t="shared" si="483"/>
        <v>0</v>
      </c>
      <c r="BE298" s="271"/>
      <c r="BF298" s="162">
        <f>SUM(E298:H298)</f>
        <v>0</v>
      </c>
      <c r="BG298" s="157">
        <f>SUM(I298:L298)</f>
        <v>0</v>
      </c>
      <c r="BH298" s="157">
        <f>SUM(M298:Q298)</f>
        <v>0</v>
      </c>
      <c r="BI298" s="157">
        <f>SUM(R298:U298)</f>
        <v>0</v>
      </c>
      <c r="BJ298" s="157">
        <f>SUM(V298:Y298)</f>
        <v>0</v>
      </c>
      <c r="BK298" s="157">
        <f>SUM(Z298:AD298)</f>
        <v>0</v>
      </c>
      <c r="BL298" s="157">
        <f>SUM(AE298:AH298)</f>
        <v>0</v>
      </c>
      <c r="BM298" s="157">
        <f>SUM(AI298:AL298)</f>
        <v>0</v>
      </c>
      <c r="BN298" s="157">
        <f>SUM(AM298:AQ298)</f>
        <v>0</v>
      </c>
      <c r="BO298" s="157">
        <f>SUM(AR298:AU298)</f>
        <v>0</v>
      </c>
      <c r="BP298" s="157">
        <f>SUM(AV298:AY298)</f>
        <v>0</v>
      </c>
      <c r="BQ298" s="157">
        <f>SUM(AZ298:BD298)</f>
        <v>0</v>
      </c>
      <c r="BR298" s="157">
        <f>SUM(BF298:BQ298)</f>
        <v>0</v>
      </c>
      <c r="BS298" s="157">
        <f>SUM(BF298:BH298)</f>
        <v>0</v>
      </c>
      <c r="BT298" s="157">
        <f>SUM(BI298:BK298)</f>
        <v>0</v>
      </c>
      <c r="BU298" s="157">
        <f>SUM(BL298:BN298)</f>
        <v>0</v>
      </c>
      <c r="BV298" s="157">
        <f>SUM(BO298:BQ298)</f>
        <v>0</v>
      </c>
      <c r="BW298" s="157">
        <f>SUM(BF298:BK298)</f>
        <v>0</v>
      </c>
      <c r="BX298" s="157">
        <f>SUM(BL298:BQ298)</f>
        <v>0</v>
      </c>
      <c r="BY298" s="157">
        <f>IF(Info!$O$3="Q1",$BS298,IF(Info!$O$3="Q2",$BS298+$BT298,IF(Info!$O$3="Q3",$BS298+$BT298+$BU298,$BR298)))</f>
        <v>0</v>
      </c>
      <c r="BZ298" s="157">
        <f>IF(Info!$O$3="Q1",$BS298,IF(Info!$O$3="Q2",$BT298,IF(Info!$O$3="Q3",$BU298,$BV298)))</f>
        <v>0</v>
      </c>
      <c r="CA298" s="49"/>
    </row>
    <row r="299" spans="1:79" x14ac:dyDescent="0.3">
      <c r="A299" s="269"/>
      <c r="B299" s="49"/>
      <c r="C299" s="275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/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  <c r="BA299" s="279"/>
      <c r="BB299" s="279"/>
      <c r="BC299" s="27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</row>
    <row r="300" spans="1:79" ht="9.6" customHeight="1" x14ac:dyDescent="0.35">
      <c r="A300" s="269"/>
      <c r="B300" s="272"/>
      <c r="C300" s="27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</row>
    <row r="301" spans="1:79" ht="18" customHeight="1" x14ac:dyDescent="0.35">
      <c r="A301" s="269"/>
      <c r="B301" s="272" t="s">
        <v>337</v>
      </c>
      <c r="C301" s="27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</row>
    <row r="302" spans="1:79" x14ac:dyDescent="0.3">
      <c r="A302" s="269"/>
      <c r="B302" s="160" t="s">
        <v>338</v>
      </c>
      <c r="C302" s="275"/>
      <c r="D302" s="161">
        <f>SUM(E302:BD302)</f>
        <v>0</v>
      </c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  <c r="AB302" s="215"/>
      <c r="AC302" s="215"/>
      <c r="AD302" s="215"/>
      <c r="AE302" s="215"/>
      <c r="AF302" s="215"/>
      <c r="AG302" s="215"/>
      <c r="AH302" s="215"/>
      <c r="AI302" s="215"/>
      <c r="AJ302" s="215"/>
      <c r="AK302" s="215"/>
      <c r="AL302" s="215"/>
      <c r="AM302" s="215"/>
      <c r="AN302" s="215"/>
      <c r="AO302" s="215"/>
      <c r="AP302" s="215"/>
      <c r="AQ302" s="215"/>
      <c r="AR302" s="215"/>
      <c r="AS302" s="215"/>
      <c r="AT302" s="215"/>
      <c r="AU302" s="215"/>
      <c r="AV302" s="215"/>
      <c r="AW302" s="215"/>
      <c r="AX302" s="215"/>
      <c r="AY302" s="215"/>
      <c r="AZ302" s="215"/>
      <c r="BA302" s="215"/>
      <c r="BB302" s="215"/>
      <c r="BC302" s="215"/>
      <c r="BD302" s="215"/>
      <c r="BE302" s="271"/>
      <c r="BF302" s="163">
        <f>SUM(E302:H302)</f>
        <v>0</v>
      </c>
      <c r="BG302" s="77">
        <f>SUM(I302:L302)</f>
        <v>0</v>
      </c>
      <c r="BH302" s="77">
        <f>SUM(M302:Q302)</f>
        <v>0</v>
      </c>
      <c r="BI302" s="77">
        <f>SUM(R302:U302)</f>
        <v>0</v>
      </c>
      <c r="BJ302" s="77">
        <f>SUM(V302:Y302)</f>
        <v>0</v>
      </c>
      <c r="BK302" s="77">
        <f>SUM(Z302:AD302)</f>
        <v>0</v>
      </c>
      <c r="BL302" s="77">
        <f>SUM(AE302:AH302)</f>
        <v>0</v>
      </c>
      <c r="BM302" s="77">
        <f>SUM(AI302:AL302)</f>
        <v>0</v>
      </c>
      <c r="BN302" s="77">
        <f>SUM(AM302:AQ302)</f>
        <v>0</v>
      </c>
      <c r="BO302" s="77">
        <f>SUM(AR302:AU302)</f>
        <v>0</v>
      </c>
      <c r="BP302" s="77">
        <f>SUM(AV302:AY302)</f>
        <v>0</v>
      </c>
      <c r="BQ302" s="77">
        <f>SUM(AZ302:BD302)</f>
        <v>0</v>
      </c>
      <c r="BR302" s="157">
        <f>SUM(BF302:BQ302)</f>
        <v>0</v>
      </c>
      <c r="BS302" s="77">
        <f>SUM(BF302:BH302)</f>
        <v>0</v>
      </c>
      <c r="BT302" s="77">
        <f>SUM(BI302:BK302)</f>
        <v>0</v>
      </c>
      <c r="BU302" s="77">
        <f>SUM(BL302:BN302)</f>
        <v>0</v>
      </c>
      <c r="BV302" s="77">
        <f>SUM(BO302:BQ302)</f>
        <v>0</v>
      </c>
      <c r="BW302" s="77">
        <f>SUM(BF302:BK302)</f>
        <v>0</v>
      </c>
      <c r="BX302" s="77">
        <f>SUM(BL302:BQ302)</f>
        <v>0</v>
      </c>
      <c r="BY302" s="77">
        <f>IF(Info!$O$3="Q1",$BS302,IF(Info!$O$3="Q2",$BS302+$BT302,IF(Info!$O$3="Q3",$BS302+$BT302+$BU302,$BR302)))</f>
        <v>0</v>
      </c>
      <c r="BZ302" s="77">
        <f>IF(Info!$O$3="Q1",$BS302,IF(Info!$O$3="Q2",$BT302,IF(Info!$O$3="Q3",$BU302,$BV302)))</f>
        <v>0</v>
      </c>
      <c r="CA302" s="49"/>
    </row>
    <row r="303" spans="1:79" x14ac:dyDescent="0.3">
      <c r="A303" s="269"/>
      <c r="B303" s="160" t="s">
        <v>339</v>
      </c>
      <c r="C303" s="275"/>
      <c r="D303" s="161">
        <f>SUM(E303:BD303)</f>
        <v>0</v>
      </c>
      <c r="E303" s="278">
        <f t="shared" ref="E303:AJ303" si="484">E302/(1+$C$306)</f>
        <v>0</v>
      </c>
      <c r="F303" s="278">
        <f t="shared" si="484"/>
        <v>0</v>
      </c>
      <c r="G303" s="278">
        <f t="shared" si="484"/>
        <v>0</v>
      </c>
      <c r="H303" s="278">
        <f t="shared" si="484"/>
        <v>0</v>
      </c>
      <c r="I303" s="278">
        <f t="shared" si="484"/>
        <v>0</v>
      </c>
      <c r="J303" s="278">
        <f t="shared" si="484"/>
        <v>0</v>
      </c>
      <c r="K303" s="278">
        <f t="shared" si="484"/>
        <v>0</v>
      </c>
      <c r="L303" s="278">
        <f t="shared" si="484"/>
        <v>0</v>
      </c>
      <c r="M303" s="278">
        <f t="shared" si="484"/>
        <v>0</v>
      </c>
      <c r="N303" s="278">
        <f t="shared" si="484"/>
        <v>0</v>
      </c>
      <c r="O303" s="278">
        <f t="shared" si="484"/>
        <v>0</v>
      </c>
      <c r="P303" s="278">
        <f t="shared" si="484"/>
        <v>0</v>
      </c>
      <c r="Q303" s="278">
        <f t="shared" si="484"/>
        <v>0</v>
      </c>
      <c r="R303" s="278">
        <f t="shared" si="484"/>
        <v>0</v>
      </c>
      <c r="S303" s="278">
        <f t="shared" si="484"/>
        <v>0</v>
      </c>
      <c r="T303" s="278">
        <f t="shared" si="484"/>
        <v>0</v>
      </c>
      <c r="U303" s="278">
        <f t="shared" si="484"/>
        <v>0</v>
      </c>
      <c r="V303" s="278">
        <f t="shared" si="484"/>
        <v>0</v>
      </c>
      <c r="W303" s="278">
        <f t="shared" si="484"/>
        <v>0</v>
      </c>
      <c r="X303" s="278">
        <f t="shared" si="484"/>
        <v>0</v>
      </c>
      <c r="Y303" s="278">
        <f t="shared" si="484"/>
        <v>0</v>
      </c>
      <c r="Z303" s="278">
        <f t="shared" si="484"/>
        <v>0</v>
      </c>
      <c r="AA303" s="278">
        <f t="shared" si="484"/>
        <v>0</v>
      </c>
      <c r="AB303" s="278">
        <f t="shared" si="484"/>
        <v>0</v>
      </c>
      <c r="AC303" s="278">
        <f t="shared" si="484"/>
        <v>0</v>
      </c>
      <c r="AD303" s="278">
        <f t="shared" si="484"/>
        <v>0</v>
      </c>
      <c r="AE303" s="278">
        <f t="shared" si="484"/>
        <v>0</v>
      </c>
      <c r="AF303" s="278">
        <f t="shared" si="484"/>
        <v>0</v>
      </c>
      <c r="AG303" s="278">
        <f t="shared" si="484"/>
        <v>0</v>
      </c>
      <c r="AH303" s="278">
        <f t="shared" si="484"/>
        <v>0</v>
      </c>
      <c r="AI303" s="278">
        <f t="shared" si="484"/>
        <v>0</v>
      </c>
      <c r="AJ303" s="278">
        <f t="shared" si="484"/>
        <v>0</v>
      </c>
      <c r="AK303" s="278">
        <f t="shared" ref="AK303:BP303" si="485">AK302/(1+$C$306)</f>
        <v>0</v>
      </c>
      <c r="AL303" s="278">
        <f t="shared" si="485"/>
        <v>0</v>
      </c>
      <c r="AM303" s="278">
        <f t="shared" si="485"/>
        <v>0</v>
      </c>
      <c r="AN303" s="278">
        <f t="shared" si="485"/>
        <v>0</v>
      </c>
      <c r="AO303" s="278">
        <f t="shared" si="485"/>
        <v>0</v>
      </c>
      <c r="AP303" s="278">
        <f t="shared" si="485"/>
        <v>0</v>
      </c>
      <c r="AQ303" s="278">
        <f t="shared" si="485"/>
        <v>0</v>
      </c>
      <c r="AR303" s="278">
        <f t="shared" si="485"/>
        <v>0</v>
      </c>
      <c r="AS303" s="278">
        <f t="shared" si="485"/>
        <v>0</v>
      </c>
      <c r="AT303" s="278">
        <f t="shared" si="485"/>
        <v>0</v>
      </c>
      <c r="AU303" s="278">
        <f t="shared" si="485"/>
        <v>0</v>
      </c>
      <c r="AV303" s="278">
        <f t="shared" si="485"/>
        <v>0</v>
      </c>
      <c r="AW303" s="278">
        <f t="shared" si="485"/>
        <v>0</v>
      </c>
      <c r="AX303" s="278">
        <f t="shared" si="485"/>
        <v>0</v>
      </c>
      <c r="AY303" s="278">
        <f t="shared" si="485"/>
        <v>0</v>
      </c>
      <c r="AZ303" s="278">
        <f t="shared" si="485"/>
        <v>0</v>
      </c>
      <c r="BA303" s="278">
        <f t="shared" si="485"/>
        <v>0</v>
      </c>
      <c r="BB303" s="278">
        <f t="shared" si="485"/>
        <v>0</v>
      </c>
      <c r="BC303" s="278">
        <f t="shared" si="485"/>
        <v>0</v>
      </c>
      <c r="BD303" s="278">
        <f t="shared" si="485"/>
        <v>0</v>
      </c>
      <c r="BE303" s="271"/>
      <c r="BF303" s="163">
        <f>SUM(E303:H303)</f>
        <v>0</v>
      </c>
      <c r="BG303" s="77">
        <f>SUM(I303:L303)</f>
        <v>0</v>
      </c>
      <c r="BH303" s="77">
        <f>SUM(M303:Q303)</f>
        <v>0</v>
      </c>
      <c r="BI303" s="77">
        <f>SUM(R303:U303)</f>
        <v>0</v>
      </c>
      <c r="BJ303" s="77">
        <f>SUM(V303:Y303)</f>
        <v>0</v>
      </c>
      <c r="BK303" s="77">
        <f>SUM(Z303:AD303)</f>
        <v>0</v>
      </c>
      <c r="BL303" s="77">
        <f>SUM(AE303:AH303)</f>
        <v>0</v>
      </c>
      <c r="BM303" s="77">
        <f>SUM(AI303:AL303)</f>
        <v>0</v>
      </c>
      <c r="BN303" s="77">
        <f>SUM(AM303:AQ303)</f>
        <v>0</v>
      </c>
      <c r="BO303" s="77">
        <f>SUM(AR303:AU303)</f>
        <v>0</v>
      </c>
      <c r="BP303" s="77">
        <f>SUM(AV303:AY303)</f>
        <v>0</v>
      </c>
      <c r="BQ303" s="77">
        <f>SUM(AZ303:BD303)</f>
        <v>0</v>
      </c>
      <c r="BR303" s="157">
        <f>SUM(BF303:BQ303)</f>
        <v>0</v>
      </c>
      <c r="BS303" s="77">
        <f>SUM(BF303:BH303)</f>
        <v>0</v>
      </c>
      <c r="BT303" s="77">
        <f>SUM(BI303:BK303)</f>
        <v>0</v>
      </c>
      <c r="BU303" s="77">
        <f>SUM(BL303:BN303)</f>
        <v>0</v>
      </c>
      <c r="BV303" s="77">
        <f>SUM(BO303:BQ303)</f>
        <v>0</v>
      </c>
      <c r="BW303" s="77">
        <f>SUM(BF303:BK303)</f>
        <v>0</v>
      </c>
      <c r="BX303" s="77">
        <f>SUM(BL303:BQ303)</f>
        <v>0</v>
      </c>
      <c r="BY303" s="77">
        <f>IF(Info!$O$3="Q1",$BS303,IF(Info!$O$3="Q2",$BS303+$BT303,IF(Info!$O$3="Q3",$BS303+$BT303+$BU303,$BR303)))</f>
        <v>0</v>
      </c>
      <c r="BZ303" s="77">
        <f>IF(Info!$O$3="Q1",$BS303,IF(Info!$O$3="Q2",$BT303,IF(Info!$O$3="Q3",$BU303,$BV303)))</f>
        <v>0</v>
      </c>
      <c r="CA303" s="49"/>
    </row>
    <row r="304" spans="1:79" x14ac:dyDescent="0.3">
      <c r="A304" s="269"/>
      <c r="B304" s="78"/>
      <c r="C304" s="275"/>
      <c r="D304" s="161">
        <f>SUM(E304:BD304)</f>
        <v>0</v>
      </c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71"/>
      <c r="BF304" s="163">
        <f>SUM(E304:H304)</f>
        <v>0</v>
      </c>
      <c r="BG304" s="77">
        <f>SUM(I304:L304)</f>
        <v>0</v>
      </c>
      <c r="BH304" s="77">
        <f>SUM(M304:Q304)</f>
        <v>0</v>
      </c>
      <c r="BI304" s="77">
        <f>SUM(R304:U304)</f>
        <v>0</v>
      </c>
      <c r="BJ304" s="77">
        <f>SUM(V304:Y304)</f>
        <v>0</v>
      </c>
      <c r="BK304" s="77">
        <f>SUM(Z304:AD304)</f>
        <v>0</v>
      </c>
      <c r="BL304" s="77">
        <f>SUM(AE304:AH304)</f>
        <v>0</v>
      </c>
      <c r="BM304" s="77">
        <f>SUM(AI304:AL304)</f>
        <v>0</v>
      </c>
      <c r="BN304" s="77">
        <f>SUM(AM304:AQ304)</f>
        <v>0</v>
      </c>
      <c r="BO304" s="77">
        <f>SUM(AR304:AU304)</f>
        <v>0</v>
      </c>
      <c r="BP304" s="77">
        <f>SUM(AV304:AY304)</f>
        <v>0</v>
      </c>
      <c r="BQ304" s="77">
        <f>SUM(AZ304:BD304)</f>
        <v>0</v>
      </c>
      <c r="BR304" s="157">
        <f>SUM(BF304:BQ304)</f>
        <v>0</v>
      </c>
      <c r="BS304" s="77">
        <f>SUM(BF304:BH304)</f>
        <v>0</v>
      </c>
      <c r="BT304" s="77">
        <f>SUM(BI304:BK304)</f>
        <v>0</v>
      </c>
      <c r="BU304" s="77">
        <f>SUM(BL304:BN304)</f>
        <v>0</v>
      </c>
      <c r="BV304" s="77">
        <f>SUM(BO304:BQ304)</f>
        <v>0</v>
      </c>
      <c r="BW304" s="77">
        <f>SUM(BF304:BK304)</f>
        <v>0</v>
      </c>
      <c r="BX304" s="77">
        <f>SUM(BL304:BQ304)</f>
        <v>0</v>
      </c>
      <c r="BY304" s="77">
        <f>IF(Info!$O$3="Q1",$BS304,IF(Info!$O$3="Q2",$BS304+$BT304,IF(Info!$O$3="Q3",$BS304+$BT304+$BU304,$BR304)))</f>
        <v>0</v>
      </c>
      <c r="BZ304" s="77">
        <f>IF(Info!$O$3="Q1",$BS304,IF(Info!$O$3="Q2",$BT304,IF(Info!$O$3="Q3",$BU304,$BV304)))</f>
        <v>0</v>
      </c>
      <c r="CA304" s="49"/>
    </row>
    <row r="305" spans="1:79" x14ac:dyDescent="0.3">
      <c r="A305" s="269"/>
      <c r="B305" s="78"/>
      <c r="C305" s="275"/>
      <c r="D305" s="161">
        <f>SUM(E305:BD305)</f>
        <v>0</v>
      </c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  <c r="AL305" s="278"/>
      <c r="AM305" s="278"/>
      <c r="AN305" s="278"/>
      <c r="AO305" s="278"/>
      <c r="AP305" s="278"/>
      <c r="AQ305" s="278"/>
      <c r="AR305" s="278"/>
      <c r="AS305" s="278"/>
      <c r="AT305" s="278"/>
      <c r="AU305" s="278"/>
      <c r="AV305" s="278"/>
      <c r="AW305" s="278"/>
      <c r="AX305" s="278"/>
      <c r="AY305" s="278"/>
      <c r="AZ305" s="278"/>
      <c r="BA305" s="278"/>
      <c r="BB305" s="278"/>
      <c r="BC305" s="278"/>
      <c r="BD305" s="278"/>
      <c r="BE305" s="271"/>
      <c r="BF305" s="163">
        <f>SUM(E305:H305)</f>
        <v>0</v>
      </c>
      <c r="BG305" s="77">
        <f>SUM(I305:L305)</f>
        <v>0</v>
      </c>
      <c r="BH305" s="77">
        <f>SUM(M305:Q305)</f>
        <v>0</v>
      </c>
      <c r="BI305" s="77">
        <f>SUM(R305:U305)</f>
        <v>0</v>
      </c>
      <c r="BJ305" s="77">
        <f>SUM(V305:Y305)</f>
        <v>0</v>
      </c>
      <c r="BK305" s="77">
        <f>SUM(Z305:AD305)</f>
        <v>0</v>
      </c>
      <c r="BL305" s="77">
        <f>SUM(AE305:AH305)</f>
        <v>0</v>
      </c>
      <c r="BM305" s="77">
        <f>SUM(AI305:AL305)</f>
        <v>0</v>
      </c>
      <c r="BN305" s="77">
        <f>SUM(AM305:AQ305)</f>
        <v>0</v>
      </c>
      <c r="BO305" s="77">
        <f>SUM(AR305:AU305)</f>
        <v>0</v>
      </c>
      <c r="BP305" s="77">
        <f>SUM(AV305:AY305)</f>
        <v>0</v>
      </c>
      <c r="BQ305" s="77">
        <f>SUM(AZ305:BD305)</f>
        <v>0</v>
      </c>
      <c r="BR305" s="157">
        <f>SUM(BF305:BQ305)</f>
        <v>0</v>
      </c>
      <c r="BS305" s="77">
        <f>SUM(BF305:BH305)</f>
        <v>0</v>
      </c>
      <c r="BT305" s="77">
        <f>SUM(BI305:BK305)</f>
        <v>0</v>
      </c>
      <c r="BU305" s="77">
        <f>SUM(BL305:BN305)</f>
        <v>0</v>
      </c>
      <c r="BV305" s="77">
        <f>SUM(BO305:BQ305)</f>
        <v>0</v>
      </c>
      <c r="BW305" s="77">
        <f>SUM(BF305:BK305)</f>
        <v>0</v>
      </c>
      <c r="BX305" s="77">
        <f>SUM(BL305:BQ305)</f>
        <v>0</v>
      </c>
      <c r="BY305" s="77">
        <f>IF(Info!$O$3="Q1",$BS305,IF(Info!$O$3="Q2",$BS305+$BT305,IF(Info!$O$3="Q3",$BS305+$BT305+$BU305,$BR305)))</f>
        <v>0</v>
      </c>
      <c r="BZ305" s="77">
        <f>IF(Info!$O$3="Q1",$BS305,IF(Info!$O$3="Q2",$BT305,IF(Info!$O$3="Q3",$BU305,$BV305)))</f>
        <v>0</v>
      </c>
      <c r="CA305" s="49"/>
    </row>
    <row r="306" spans="1:79" x14ac:dyDescent="0.3">
      <c r="A306" s="269"/>
      <c r="B306" s="160" t="s">
        <v>342</v>
      </c>
      <c r="C306" s="275">
        <f>Info!$Q$3</f>
        <v>0.2</v>
      </c>
      <c r="D306" s="161">
        <f>SUM(E306:BD306)</f>
        <v>0</v>
      </c>
      <c r="E306" s="278">
        <f t="shared" ref="E306:AJ306" si="486">E303+E305</f>
        <v>0</v>
      </c>
      <c r="F306" s="278">
        <f t="shared" si="486"/>
        <v>0</v>
      </c>
      <c r="G306" s="278">
        <f t="shared" si="486"/>
        <v>0</v>
      </c>
      <c r="H306" s="278">
        <f t="shared" si="486"/>
        <v>0</v>
      </c>
      <c r="I306" s="278">
        <f t="shared" si="486"/>
        <v>0</v>
      </c>
      <c r="J306" s="278">
        <f t="shared" si="486"/>
        <v>0</v>
      </c>
      <c r="K306" s="278">
        <f t="shared" si="486"/>
        <v>0</v>
      </c>
      <c r="L306" s="278">
        <f t="shared" si="486"/>
        <v>0</v>
      </c>
      <c r="M306" s="278">
        <f t="shared" si="486"/>
        <v>0</v>
      </c>
      <c r="N306" s="278">
        <f t="shared" si="486"/>
        <v>0</v>
      </c>
      <c r="O306" s="278">
        <f t="shared" si="486"/>
        <v>0</v>
      </c>
      <c r="P306" s="278">
        <f t="shared" si="486"/>
        <v>0</v>
      </c>
      <c r="Q306" s="278">
        <f t="shared" si="486"/>
        <v>0</v>
      </c>
      <c r="R306" s="278">
        <f t="shared" si="486"/>
        <v>0</v>
      </c>
      <c r="S306" s="278">
        <f t="shared" si="486"/>
        <v>0</v>
      </c>
      <c r="T306" s="278">
        <f t="shared" si="486"/>
        <v>0</v>
      </c>
      <c r="U306" s="278">
        <f t="shared" si="486"/>
        <v>0</v>
      </c>
      <c r="V306" s="278">
        <f t="shared" si="486"/>
        <v>0</v>
      </c>
      <c r="W306" s="278">
        <f t="shared" si="486"/>
        <v>0</v>
      </c>
      <c r="X306" s="278">
        <f t="shared" si="486"/>
        <v>0</v>
      </c>
      <c r="Y306" s="278">
        <f t="shared" si="486"/>
        <v>0</v>
      </c>
      <c r="Z306" s="278">
        <f t="shared" si="486"/>
        <v>0</v>
      </c>
      <c r="AA306" s="278">
        <f t="shared" si="486"/>
        <v>0</v>
      </c>
      <c r="AB306" s="278">
        <f t="shared" si="486"/>
        <v>0</v>
      </c>
      <c r="AC306" s="278">
        <f t="shared" si="486"/>
        <v>0</v>
      </c>
      <c r="AD306" s="278">
        <f t="shared" si="486"/>
        <v>0</v>
      </c>
      <c r="AE306" s="278">
        <f t="shared" si="486"/>
        <v>0</v>
      </c>
      <c r="AF306" s="278">
        <f t="shared" si="486"/>
        <v>0</v>
      </c>
      <c r="AG306" s="278">
        <f t="shared" si="486"/>
        <v>0</v>
      </c>
      <c r="AH306" s="278">
        <f t="shared" si="486"/>
        <v>0</v>
      </c>
      <c r="AI306" s="278">
        <f t="shared" si="486"/>
        <v>0</v>
      </c>
      <c r="AJ306" s="278">
        <f t="shared" si="486"/>
        <v>0</v>
      </c>
      <c r="AK306" s="278">
        <f t="shared" ref="AK306:BP306" si="487">AK303+AK305</f>
        <v>0</v>
      </c>
      <c r="AL306" s="278">
        <f t="shared" si="487"/>
        <v>0</v>
      </c>
      <c r="AM306" s="278">
        <f t="shared" si="487"/>
        <v>0</v>
      </c>
      <c r="AN306" s="278">
        <f t="shared" si="487"/>
        <v>0</v>
      </c>
      <c r="AO306" s="278">
        <f t="shared" si="487"/>
        <v>0</v>
      </c>
      <c r="AP306" s="278">
        <f t="shared" si="487"/>
        <v>0</v>
      </c>
      <c r="AQ306" s="278">
        <f t="shared" si="487"/>
        <v>0</v>
      </c>
      <c r="AR306" s="278">
        <f t="shared" si="487"/>
        <v>0</v>
      </c>
      <c r="AS306" s="278">
        <f t="shared" si="487"/>
        <v>0</v>
      </c>
      <c r="AT306" s="278">
        <f t="shared" si="487"/>
        <v>0</v>
      </c>
      <c r="AU306" s="278">
        <f t="shared" si="487"/>
        <v>0</v>
      </c>
      <c r="AV306" s="278">
        <f t="shared" si="487"/>
        <v>0</v>
      </c>
      <c r="AW306" s="278">
        <f t="shared" si="487"/>
        <v>0</v>
      </c>
      <c r="AX306" s="278">
        <f t="shared" si="487"/>
        <v>0</v>
      </c>
      <c r="AY306" s="278">
        <f t="shared" si="487"/>
        <v>0</v>
      </c>
      <c r="AZ306" s="278">
        <f t="shared" si="487"/>
        <v>0</v>
      </c>
      <c r="BA306" s="278">
        <f t="shared" si="487"/>
        <v>0</v>
      </c>
      <c r="BB306" s="278">
        <f t="shared" si="487"/>
        <v>0</v>
      </c>
      <c r="BC306" s="278">
        <f t="shared" si="487"/>
        <v>0</v>
      </c>
      <c r="BD306" s="278">
        <f t="shared" si="487"/>
        <v>0</v>
      </c>
      <c r="BE306" s="271"/>
      <c r="BF306" s="162">
        <f>SUM(E306:H306)</f>
        <v>0</v>
      </c>
      <c r="BG306" s="157">
        <f>SUM(I306:L306)</f>
        <v>0</v>
      </c>
      <c r="BH306" s="157">
        <f>SUM(M306:Q306)</f>
        <v>0</v>
      </c>
      <c r="BI306" s="157">
        <f>SUM(R306:U306)</f>
        <v>0</v>
      </c>
      <c r="BJ306" s="157">
        <f>SUM(V306:Y306)</f>
        <v>0</v>
      </c>
      <c r="BK306" s="157">
        <f>SUM(Z306:AD306)</f>
        <v>0</v>
      </c>
      <c r="BL306" s="157">
        <f>SUM(AE306:AH306)</f>
        <v>0</v>
      </c>
      <c r="BM306" s="157">
        <f>SUM(AI306:AL306)</f>
        <v>0</v>
      </c>
      <c r="BN306" s="157">
        <f>SUM(AM306:AQ306)</f>
        <v>0</v>
      </c>
      <c r="BO306" s="157">
        <f>SUM(AR306:AU306)</f>
        <v>0</v>
      </c>
      <c r="BP306" s="157">
        <f>SUM(AV306:AY306)</f>
        <v>0</v>
      </c>
      <c r="BQ306" s="157">
        <f>SUM(AZ306:BD306)</f>
        <v>0</v>
      </c>
      <c r="BR306" s="157">
        <f>SUM(BF306:BQ306)</f>
        <v>0</v>
      </c>
      <c r="BS306" s="157">
        <f>SUM(BF306:BH306)</f>
        <v>0</v>
      </c>
      <c r="BT306" s="157">
        <f>SUM(BI306:BK306)</f>
        <v>0</v>
      </c>
      <c r="BU306" s="157">
        <f>SUM(BL306:BN306)</f>
        <v>0</v>
      </c>
      <c r="BV306" s="157">
        <f>SUM(BO306:BQ306)</f>
        <v>0</v>
      </c>
      <c r="BW306" s="157">
        <f>SUM(BF306:BK306)</f>
        <v>0</v>
      </c>
      <c r="BX306" s="157">
        <f>SUM(BL306:BQ306)</f>
        <v>0</v>
      </c>
      <c r="BY306" s="157">
        <f>IF(Info!$O$3="Q1",$BS306,IF(Info!$O$3="Q2",$BS306+$BT306,IF(Info!$O$3="Q3",$BS306+$BT306+$BU306,$BR306)))</f>
        <v>0</v>
      </c>
      <c r="BZ306" s="157">
        <f>IF(Info!$O$3="Q1",$BS306,IF(Info!$O$3="Q2",$BT306,IF(Info!$O$3="Q3",$BU306,$BV306)))</f>
        <v>0</v>
      </c>
      <c r="CA306" s="49"/>
    </row>
    <row r="307" spans="1:79" x14ac:dyDescent="0.3">
      <c r="A307" s="269"/>
      <c r="B307" s="49"/>
      <c r="C307" s="275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79"/>
      <c r="AH307" s="279"/>
      <c r="AI307" s="279"/>
      <c r="AJ307" s="279"/>
      <c r="AK307" s="279"/>
      <c r="AL307" s="279"/>
      <c r="AM307" s="279"/>
      <c r="AN307" s="279"/>
      <c r="AO307" s="279"/>
      <c r="AP307" s="279"/>
      <c r="AQ307" s="279"/>
      <c r="AR307" s="279"/>
      <c r="AS307" s="279"/>
      <c r="AT307" s="279"/>
      <c r="AU307" s="279"/>
      <c r="AV307" s="279"/>
      <c r="AW307" s="279"/>
      <c r="AX307" s="279"/>
      <c r="AY307" s="279"/>
      <c r="AZ307" s="279"/>
      <c r="BA307" s="279"/>
      <c r="BB307" s="279"/>
      <c r="BC307" s="279"/>
      <c r="BD307" s="27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</row>
    <row r="308" spans="1:79" x14ac:dyDescent="0.3">
      <c r="A308" s="269"/>
      <c r="B308" s="49"/>
      <c r="C308" s="27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</row>
    <row r="309" spans="1:79" x14ac:dyDescent="0.3">
      <c r="A309" s="269"/>
      <c r="B309" s="160" t="s">
        <v>345</v>
      </c>
      <c r="C309" s="27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</row>
    <row r="310" spans="1:79" ht="15.6" customHeight="1" x14ac:dyDescent="0.3">
      <c r="A310" s="269">
        <v>1</v>
      </c>
      <c r="B310" s="280" t="s">
        <v>346</v>
      </c>
      <c r="C310" s="275"/>
      <c r="D310" s="49"/>
      <c r="E310" s="355">
        <f>SUM(Landstrasser_Hauptstrasse:Newshop2!E310)-E311</f>
        <v>0</v>
      </c>
      <c r="F310" s="355">
        <f>SUM(Landstrasser_Hauptstrasse:Newshop2!F310)-F311</f>
        <v>0</v>
      </c>
      <c r="G310" s="355">
        <f>SUM(Landstrasser_Hauptstrasse:Newshop2!G310)-G311</f>
        <v>0</v>
      </c>
      <c r="H310" s="355">
        <f>SUM(Landstrasser_Hauptstrasse:Newshop2!H310)-H311</f>
        <v>0</v>
      </c>
      <c r="I310" s="355">
        <f>SUM(Landstrasser_Hauptstrasse:Newshop2!I310)-I311</f>
        <v>0</v>
      </c>
      <c r="J310" s="355">
        <f>SUM(Landstrasser_Hauptstrasse:Newshop2!J310)-J311</f>
        <v>0</v>
      </c>
      <c r="K310" s="355">
        <f>SUM(Landstrasser_Hauptstrasse:Newshop2!K310)-K311</f>
        <v>0</v>
      </c>
      <c r="L310" s="355">
        <f>SUM(Landstrasser_Hauptstrasse:Newshop2!L310)-L311</f>
        <v>0</v>
      </c>
      <c r="M310" s="355">
        <f>SUM(Landstrasser_Hauptstrasse:Newshop2!M310)-M311</f>
        <v>0</v>
      </c>
      <c r="N310" s="355">
        <f>SUM(Landstrasser_Hauptstrasse:Newshop2!N310)-N311</f>
        <v>0</v>
      </c>
      <c r="O310" s="355">
        <f>SUM(Landstrasser_Hauptstrasse:Newshop2!O310)-O311</f>
        <v>0</v>
      </c>
      <c r="P310" s="355">
        <f>SUM(Landstrasser_Hauptstrasse:Newshop2!P310)-P311</f>
        <v>0</v>
      </c>
      <c r="Q310" s="355">
        <f>SUM(Landstrasser_Hauptstrasse:Newshop2!Q310)-Q311</f>
        <v>0</v>
      </c>
      <c r="R310" s="355">
        <f>SUM(Landstrasser_Hauptstrasse:Newshop2!R310)-R311</f>
        <v>0</v>
      </c>
      <c r="S310" s="355">
        <f>SUM(Landstrasser_Hauptstrasse:Newshop2!S310)-S311</f>
        <v>0</v>
      </c>
      <c r="T310" s="355">
        <f>SUM(Landstrasser_Hauptstrasse:Newshop2!T310)-T311</f>
        <v>0</v>
      </c>
      <c r="U310" s="355">
        <f>SUM(Landstrasser_Hauptstrasse:Newshop2!U310)-U311</f>
        <v>0</v>
      </c>
      <c r="V310" s="355">
        <f>SUM(Landstrasser_Hauptstrasse:Newshop2!V310)-V311</f>
        <v>0</v>
      </c>
      <c r="W310" s="355">
        <f>SUM(Landstrasser_Hauptstrasse:Newshop2!W310)-W311</f>
        <v>0</v>
      </c>
      <c r="X310" s="355">
        <f>SUM(Landstrasser_Hauptstrasse:Newshop2!X310)-X311</f>
        <v>0</v>
      </c>
      <c r="Y310" s="355">
        <f>SUM(Landstrasser_Hauptstrasse:Newshop2!Y310)-Y311</f>
        <v>0</v>
      </c>
      <c r="Z310" s="355">
        <f>SUM(Landstrasser_Hauptstrasse:Newshop2!Z310)-Z311</f>
        <v>0</v>
      </c>
      <c r="AA310" s="355">
        <f>SUM(Landstrasser_Hauptstrasse:Newshop2!AA310)-AA311</f>
        <v>0</v>
      </c>
      <c r="AB310" s="355">
        <f>SUM(Landstrasser_Hauptstrasse:Newshop2!AB310)-AB311</f>
        <v>0</v>
      </c>
      <c r="AC310" s="355">
        <f>SUM(Landstrasser_Hauptstrasse:Newshop2!AC310)-AC311</f>
        <v>0</v>
      </c>
      <c r="AD310" s="355">
        <f>SUM(Landstrasser_Hauptstrasse:Newshop2!AD310)-AD311</f>
        <v>0</v>
      </c>
      <c r="AE310" s="355">
        <f>SUM(Landstrasser_Hauptstrasse:Newshop2!AE310)-AE311</f>
        <v>0</v>
      </c>
      <c r="AF310" s="355">
        <f>SUM(Landstrasser_Hauptstrasse:Newshop2!AF310)-AF311</f>
        <v>0</v>
      </c>
      <c r="AG310" s="355">
        <f>SUM(Landstrasser_Hauptstrasse:Newshop2!AG310)-AG311</f>
        <v>0</v>
      </c>
      <c r="AH310" s="355">
        <f>SUM(Landstrasser_Hauptstrasse:Newshop2!AH310)-AH311</f>
        <v>0</v>
      </c>
      <c r="AI310" s="355">
        <f>SUM(Landstrasser_Hauptstrasse:Newshop2!AI310)-AI311</f>
        <v>0</v>
      </c>
      <c r="AJ310" s="355">
        <f>SUM(Landstrasser_Hauptstrasse:Newshop2!AJ310)-AJ311</f>
        <v>0</v>
      </c>
      <c r="AK310" s="355">
        <f>SUM(Landstrasser_Hauptstrasse:Newshop2!AK310)-AK311</f>
        <v>0</v>
      </c>
      <c r="AL310" s="355">
        <f>SUM(Landstrasser_Hauptstrasse:Newshop2!AL310)-AL311</f>
        <v>0</v>
      </c>
      <c r="AM310" s="355">
        <f>SUM(Landstrasser_Hauptstrasse:Newshop2!AM310)-AM311</f>
        <v>0</v>
      </c>
      <c r="AN310" s="355">
        <f>SUM(Landstrasser_Hauptstrasse:Newshop2!AN310)-AN311</f>
        <v>0</v>
      </c>
      <c r="AO310" s="355">
        <f>SUM(Landstrasser_Hauptstrasse:Newshop2!AO310)-AO311</f>
        <v>0</v>
      </c>
      <c r="AP310" s="355">
        <f>SUM(Landstrasser_Hauptstrasse:Newshop2!AP310)-AP311</f>
        <v>0</v>
      </c>
      <c r="AQ310" s="355">
        <f>SUM(Landstrasser_Hauptstrasse:Newshop2!AQ310)-AQ311</f>
        <v>0</v>
      </c>
      <c r="AR310" s="355">
        <f>SUM(Landstrasser_Hauptstrasse:Newshop2!AR310)-AR311</f>
        <v>0</v>
      </c>
      <c r="AS310" s="355">
        <f>SUM(Landstrasser_Hauptstrasse:Newshop2!AS310)-AS311</f>
        <v>0</v>
      </c>
      <c r="AT310" s="355">
        <f>SUM(Landstrasser_Hauptstrasse:Newshop2!AT310)-AT311</f>
        <v>0</v>
      </c>
      <c r="AU310" s="355">
        <f>SUM(Landstrasser_Hauptstrasse:Newshop2!AU310)-AU311</f>
        <v>0</v>
      </c>
      <c r="AV310" s="355">
        <f>SUM(Landstrasser_Hauptstrasse:Newshop2!AV310)-AV311</f>
        <v>0</v>
      </c>
      <c r="AW310" s="355">
        <f>SUM(Landstrasser_Hauptstrasse:Newshop2!AW310)-AW311</f>
        <v>0</v>
      </c>
      <c r="AX310" s="355">
        <f>SUM(Landstrasser_Hauptstrasse:Newshop2!AX310)-AX311</f>
        <v>0</v>
      </c>
      <c r="AY310" s="355">
        <f>SUM(Landstrasser_Hauptstrasse:Newshop2!AY310)-AY311</f>
        <v>0</v>
      </c>
      <c r="AZ310" s="355">
        <f>SUM(Landstrasser_Hauptstrasse:Newshop2!AZ310)-AZ311</f>
        <v>0</v>
      </c>
      <c r="BA310" s="355">
        <f>SUM(Landstrasser_Hauptstrasse:Newshop2!BA310)-BA311</f>
        <v>0</v>
      </c>
      <c r="BB310" s="355">
        <f>SUM(Landstrasser_Hauptstrasse:Newshop2!BB310)-BB311</f>
        <v>0</v>
      </c>
      <c r="BC310" s="355">
        <f>SUM(Landstrasser_Hauptstrasse:Newshop2!BC310)-BC311</f>
        <v>0</v>
      </c>
      <c r="BD310" s="355">
        <f>SUM(Landstrasser_Hauptstrasse:Newshop2!BD310)-BD311</f>
        <v>0</v>
      </c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</row>
    <row r="311" spans="1:79" x14ac:dyDescent="0.3">
      <c r="A311" s="269"/>
      <c r="B311" s="78" t="s">
        <v>37</v>
      </c>
      <c r="C311" s="275"/>
      <c r="D311" s="161">
        <f>SUM(E311:BD311)</f>
        <v>0</v>
      </c>
      <c r="E311" s="281"/>
      <c r="F311" s="281"/>
      <c r="G311" s="281"/>
      <c r="H311" s="281"/>
      <c r="I311" s="281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  <c r="AC311" s="281"/>
      <c r="AD311" s="281"/>
      <c r="AE311" s="281"/>
      <c r="AF311" s="281"/>
      <c r="AG311" s="281"/>
      <c r="AH311" s="281"/>
      <c r="AI311" s="281"/>
      <c r="AJ311" s="281"/>
      <c r="AK311" s="281"/>
      <c r="AL311" s="281"/>
      <c r="AM311" s="281"/>
      <c r="AN311" s="281"/>
      <c r="AO311" s="281"/>
      <c r="AP311" s="281"/>
      <c r="AQ311" s="281"/>
      <c r="AR311" s="281"/>
      <c r="AS311" s="281"/>
      <c r="AT311" s="281"/>
      <c r="AU311" s="281"/>
      <c r="AV311" s="281"/>
      <c r="AW311" s="281"/>
      <c r="AX311" s="281"/>
      <c r="AY311" s="281"/>
      <c r="AZ311" s="281"/>
      <c r="BA311" s="281"/>
      <c r="BB311" s="281"/>
      <c r="BC311" s="281"/>
      <c r="BD311" s="281"/>
      <c r="BE311" s="271"/>
      <c r="BF311" s="163">
        <f>SUM(E311:H311)</f>
        <v>0</v>
      </c>
      <c r="BG311" s="77">
        <f>SUM(I311:L311)</f>
        <v>0</v>
      </c>
      <c r="BH311" s="77">
        <f>SUM(M311:Q311)</f>
        <v>0</v>
      </c>
      <c r="BI311" s="77">
        <f>SUM(R311:U311)</f>
        <v>0</v>
      </c>
      <c r="BJ311" s="77">
        <f>SUM(V311:Y311)</f>
        <v>0</v>
      </c>
      <c r="BK311" s="77">
        <f>SUM(Z311:AD311)</f>
        <v>0</v>
      </c>
      <c r="BL311" s="77">
        <f>SUM(AE311:AH311)</f>
        <v>0</v>
      </c>
      <c r="BM311" s="77">
        <f>SUM(AI311:AL311)</f>
        <v>0</v>
      </c>
      <c r="BN311" s="77">
        <f>SUM(AM311:AQ311)</f>
        <v>0</v>
      </c>
      <c r="BO311" s="77">
        <f>SUM(AR311:AU311)</f>
        <v>0</v>
      </c>
      <c r="BP311" s="77">
        <f>SUM(AV311:AY311)</f>
        <v>0</v>
      </c>
      <c r="BQ311" s="77">
        <f>SUM(AZ311:BD311)</f>
        <v>0</v>
      </c>
      <c r="BR311" s="157">
        <f>SUM(BF311:BQ311)</f>
        <v>0</v>
      </c>
      <c r="BS311" s="77">
        <f>SUM(BF311:BH311)</f>
        <v>0</v>
      </c>
      <c r="BT311" s="77">
        <f>SUM(BI311:BK311)</f>
        <v>0</v>
      </c>
      <c r="BU311" s="77">
        <f>SUM(BL311:BN311)</f>
        <v>0</v>
      </c>
      <c r="BV311" s="77">
        <f>SUM(BO311:BQ311)</f>
        <v>0</v>
      </c>
      <c r="BW311" s="77">
        <f>SUM(BF311:BK311)</f>
        <v>0</v>
      </c>
      <c r="BX311" s="77">
        <f>SUM(BL311:BQ311)</f>
        <v>0</v>
      </c>
      <c r="BY311" s="77">
        <f>IF(Info!$O$3="Q1",$BS311,IF(Info!$O$3="Q2",$BS311+$BT311,IF(Info!$O$3="Q3",$BS311+$BT311+$BU311,$BR311)))</f>
        <v>0</v>
      </c>
      <c r="BZ311" s="77">
        <f>IF(Info!$O$3="Q1",$BS311,IF(Info!$O$3="Q2",$BT311,IF(Info!$O$3="Q3",$BU311,$BV311)))</f>
        <v>0</v>
      </c>
      <c r="CA311" s="49"/>
    </row>
    <row r="312" spans="1:79" x14ac:dyDescent="0.3">
      <c r="A312" s="269"/>
      <c r="B312" s="78" t="s">
        <v>39</v>
      </c>
      <c r="C312" s="275"/>
      <c r="D312" s="161">
        <f>SUM(E312:BD312)</f>
        <v>0</v>
      </c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  <c r="AB312" s="215"/>
      <c r="AC312" s="215"/>
      <c r="AD312" s="215"/>
      <c r="AE312" s="215"/>
      <c r="AF312" s="215"/>
      <c r="AG312" s="215"/>
      <c r="AH312" s="215"/>
      <c r="AI312" s="215"/>
      <c r="AJ312" s="215"/>
      <c r="AK312" s="215"/>
      <c r="AL312" s="215"/>
      <c r="AM312" s="215"/>
      <c r="AN312" s="215"/>
      <c r="AO312" s="215"/>
      <c r="AP312" s="215"/>
      <c r="AQ312" s="215"/>
      <c r="AR312" s="215"/>
      <c r="AS312" s="215"/>
      <c r="AT312" s="215"/>
      <c r="AU312" s="215"/>
      <c r="AV312" s="215"/>
      <c r="AW312" s="215"/>
      <c r="AX312" s="215"/>
      <c r="AY312" s="215"/>
      <c r="AZ312" s="215"/>
      <c r="BA312" s="215"/>
      <c r="BB312" s="215"/>
      <c r="BC312" s="215"/>
      <c r="BD312" s="215"/>
      <c r="BE312" s="271"/>
      <c r="BF312" s="163">
        <f>SUM(E312:H312)</f>
        <v>0</v>
      </c>
      <c r="BG312" s="77">
        <f>SUM(I312:L312)</f>
        <v>0</v>
      </c>
      <c r="BH312" s="77">
        <f>SUM(M312:Q312)</f>
        <v>0</v>
      </c>
      <c r="BI312" s="77">
        <f>SUM(R312:U312)</f>
        <v>0</v>
      </c>
      <c r="BJ312" s="77">
        <f>SUM(V312:Y312)</f>
        <v>0</v>
      </c>
      <c r="BK312" s="77">
        <f>SUM(Z312:AD312)</f>
        <v>0</v>
      </c>
      <c r="BL312" s="77">
        <f>SUM(AE312:AH312)</f>
        <v>0</v>
      </c>
      <c r="BM312" s="77">
        <f>SUM(AI312:AL312)</f>
        <v>0</v>
      </c>
      <c r="BN312" s="77">
        <f>SUM(AM312:AQ312)</f>
        <v>0</v>
      </c>
      <c r="BO312" s="77">
        <f>SUM(AR312:AU312)</f>
        <v>0</v>
      </c>
      <c r="BP312" s="77">
        <f>SUM(AV312:AY312)</f>
        <v>0</v>
      </c>
      <c r="BQ312" s="77">
        <f>SUM(AZ312:BD312)</f>
        <v>0</v>
      </c>
      <c r="BR312" s="157">
        <f>SUM(BF312:BQ312)</f>
        <v>0</v>
      </c>
      <c r="BS312" s="77">
        <f>SUM(BF312:BH312)</f>
        <v>0</v>
      </c>
      <c r="BT312" s="77">
        <f>SUM(BI312:BK312)</f>
        <v>0</v>
      </c>
      <c r="BU312" s="77">
        <f>SUM(BL312:BN312)</f>
        <v>0</v>
      </c>
      <c r="BV312" s="77">
        <f>SUM(BO312:BQ312)</f>
        <v>0</v>
      </c>
      <c r="BW312" s="77">
        <f>SUM(BF312:BK312)</f>
        <v>0</v>
      </c>
      <c r="BX312" s="77">
        <f>SUM(BL312:BQ312)</f>
        <v>0</v>
      </c>
      <c r="BY312" s="77">
        <f>IF(Info!$O$3="Q1",$BS312,IF(Info!$O$3="Q2",$BS312+$BT312,IF(Info!$O$3="Q3",$BS312+$BT312+$BU312,$BR312)))</f>
        <v>0</v>
      </c>
      <c r="BZ312" s="77">
        <f>IF(Info!$O$3="Q1",$BS312,IF(Info!$O$3="Q2",$BT312,IF(Info!$O$3="Q3",$BU312,$BV312)))</f>
        <v>0</v>
      </c>
      <c r="CA312" s="49"/>
    </row>
    <row r="313" spans="1:79" x14ac:dyDescent="0.3">
      <c r="A313" s="269"/>
      <c r="B313" s="78" t="s">
        <v>41</v>
      </c>
      <c r="C313" s="275"/>
      <c r="D313" s="161">
        <f>SUM(E313:BD313)</f>
        <v>0</v>
      </c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71"/>
      <c r="BF313" s="163">
        <f>SUM(E313:H313)</f>
        <v>0</v>
      </c>
      <c r="BG313" s="77">
        <f>SUM(I313:L313)</f>
        <v>0</v>
      </c>
      <c r="BH313" s="77">
        <f>SUM(M313:Q313)</f>
        <v>0</v>
      </c>
      <c r="BI313" s="77">
        <f>SUM(R313:U313)</f>
        <v>0</v>
      </c>
      <c r="BJ313" s="77">
        <f>SUM(V313:Y313)</f>
        <v>0</v>
      </c>
      <c r="BK313" s="77">
        <f>SUM(Z313:AD313)</f>
        <v>0</v>
      </c>
      <c r="BL313" s="77">
        <f>SUM(AE313:AH313)</f>
        <v>0</v>
      </c>
      <c r="BM313" s="77">
        <f>SUM(AI313:AL313)</f>
        <v>0</v>
      </c>
      <c r="BN313" s="77">
        <f>SUM(AM313:AQ313)</f>
        <v>0</v>
      </c>
      <c r="BO313" s="77">
        <f>SUM(AR313:AU313)</f>
        <v>0</v>
      </c>
      <c r="BP313" s="77">
        <f>SUM(AV313:AY313)</f>
        <v>0</v>
      </c>
      <c r="BQ313" s="77">
        <f>SUM(AZ313:BD313)</f>
        <v>0</v>
      </c>
      <c r="BR313" s="157">
        <f>SUM(BF313:BQ313)</f>
        <v>0</v>
      </c>
      <c r="BS313" s="77">
        <f>SUM(BF313:BH313)</f>
        <v>0</v>
      </c>
      <c r="BT313" s="77">
        <f>SUM(BI313:BK313)</f>
        <v>0</v>
      </c>
      <c r="BU313" s="77">
        <f>SUM(BL313:BN313)</f>
        <v>0</v>
      </c>
      <c r="BV313" s="77">
        <f>SUM(BO313:BQ313)</f>
        <v>0</v>
      </c>
      <c r="BW313" s="77">
        <f>SUM(BF313:BK313)</f>
        <v>0</v>
      </c>
      <c r="BX313" s="77">
        <f>SUM(BL313:BQ313)</f>
        <v>0</v>
      </c>
      <c r="BY313" s="77">
        <f>IF(Info!$O$3="Q1",$BS313,IF(Info!$O$3="Q2",$BS313+$BT313,IF(Info!$O$3="Q3",$BS313+$BT313+$BU313,$BR313)))</f>
        <v>0</v>
      </c>
      <c r="BZ313" s="77">
        <f>IF(Info!$O$3="Q1",$BS313,IF(Info!$O$3="Q2",$BT313,IF(Info!$O$3="Q3",$BU313,$BV313)))</f>
        <v>0</v>
      </c>
      <c r="CA313" s="49"/>
    </row>
    <row r="314" spans="1:79" x14ac:dyDescent="0.3">
      <c r="A314" s="269"/>
      <c r="B314" s="78" t="s">
        <v>43</v>
      </c>
      <c r="C314" s="275"/>
      <c r="D314" s="161">
        <f>SUM(E314:BD314)</f>
        <v>0</v>
      </c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  <c r="AJ314" s="215"/>
      <c r="AK314" s="215"/>
      <c r="AL314" s="215"/>
      <c r="AM314" s="215"/>
      <c r="AN314" s="215"/>
      <c r="AO314" s="215"/>
      <c r="AP314" s="215"/>
      <c r="AQ314" s="215"/>
      <c r="AR314" s="215"/>
      <c r="AS314" s="215"/>
      <c r="AT314" s="215"/>
      <c r="AU314" s="215"/>
      <c r="AV314" s="215"/>
      <c r="AW314" s="215"/>
      <c r="AX314" s="215"/>
      <c r="AY314" s="215"/>
      <c r="AZ314" s="215"/>
      <c r="BA314" s="215"/>
      <c r="BB314" s="215"/>
      <c r="BC314" s="215"/>
      <c r="BD314" s="215"/>
      <c r="BE314" s="271"/>
      <c r="BF314" s="163">
        <f>SUM(E314:H314)</f>
        <v>0</v>
      </c>
      <c r="BG314" s="77">
        <f>SUM(I314:L314)</f>
        <v>0</v>
      </c>
      <c r="BH314" s="77">
        <f>SUM(M314:Q314)</f>
        <v>0</v>
      </c>
      <c r="BI314" s="77">
        <f>SUM(R314:U314)</f>
        <v>0</v>
      </c>
      <c r="BJ314" s="77">
        <f>SUM(V314:Y314)</f>
        <v>0</v>
      </c>
      <c r="BK314" s="77">
        <f>SUM(Z314:AD314)</f>
        <v>0</v>
      </c>
      <c r="BL314" s="77">
        <f>SUM(AE314:AH314)</f>
        <v>0</v>
      </c>
      <c r="BM314" s="77">
        <f>SUM(AI314:AL314)</f>
        <v>0</v>
      </c>
      <c r="BN314" s="77">
        <f>SUM(AM314:AQ314)</f>
        <v>0</v>
      </c>
      <c r="BO314" s="77">
        <f>SUM(AR314:AU314)</f>
        <v>0</v>
      </c>
      <c r="BP314" s="77">
        <f>SUM(AV314:AY314)</f>
        <v>0</v>
      </c>
      <c r="BQ314" s="77">
        <f>SUM(AZ314:BD314)</f>
        <v>0</v>
      </c>
      <c r="BR314" s="157">
        <f>SUM(BF314:BQ314)</f>
        <v>0</v>
      </c>
      <c r="BS314" s="77">
        <f>SUM(BF314:BH314)</f>
        <v>0</v>
      </c>
      <c r="BT314" s="77">
        <f>SUM(BI314:BK314)</f>
        <v>0</v>
      </c>
      <c r="BU314" s="77">
        <f>SUM(BL314:BN314)</f>
        <v>0</v>
      </c>
      <c r="BV314" s="77">
        <f>SUM(BO314:BQ314)</f>
        <v>0</v>
      </c>
      <c r="BW314" s="77">
        <f>SUM(BF314:BK314)</f>
        <v>0</v>
      </c>
      <c r="BX314" s="77">
        <f>SUM(BL314:BQ314)</f>
        <v>0</v>
      </c>
      <c r="BY314" s="77">
        <f>IF(Info!$O$3="Q1",$BS314,IF(Info!$O$3="Q2",$BS314+$BT314,IF(Info!$O$3="Q3",$BS314+$BT314+$BU314,$BR314)))</f>
        <v>0</v>
      </c>
      <c r="BZ314" s="77">
        <f>IF(Info!$O$3="Q1",$BS314,IF(Info!$O$3="Q2",$BT314,IF(Info!$O$3="Q3",$BU314,$BV314)))</f>
        <v>0</v>
      </c>
      <c r="CA314" s="49"/>
    </row>
    <row r="315" spans="1:79" x14ac:dyDescent="0.3">
      <c r="A315" s="269"/>
      <c r="B315" s="160" t="s">
        <v>348</v>
      </c>
      <c r="C315" s="275"/>
      <c r="D315" s="161">
        <f>SUM(E315:BD315)</f>
        <v>0</v>
      </c>
      <c r="E315" s="278">
        <f t="shared" ref="E315:AJ315" si="488">SUM(E311:E314)</f>
        <v>0</v>
      </c>
      <c r="F315" s="278">
        <f t="shared" si="488"/>
        <v>0</v>
      </c>
      <c r="G315" s="278">
        <f t="shared" si="488"/>
        <v>0</v>
      </c>
      <c r="H315" s="278">
        <f t="shared" si="488"/>
        <v>0</v>
      </c>
      <c r="I315" s="278">
        <f t="shared" si="488"/>
        <v>0</v>
      </c>
      <c r="J315" s="278">
        <f t="shared" si="488"/>
        <v>0</v>
      </c>
      <c r="K315" s="278">
        <f t="shared" si="488"/>
        <v>0</v>
      </c>
      <c r="L315" s="278">
        <f t="shared" si="488"/>
        <v>0</v>
      </c>
      <c r="M315" s="278">
        <f t="shared" si="488"/>
        <v>0</v>
      </c>
      <c r="N315" s="278">
        <f t="shared" si="488"/>
        <v>0</v>
      </c>
      <c r="O315" s="278">
        <f t="shared" si="488"/>
        <v>0</v>
      </c>
      <c r="P315" s="278">
        <f t="shared" si="488"/>
        <v>0</v>
      </c>
      <c r="Q315" s="278">
        <f t="shared" si="488"/>
        <v>0</v>
      </c>
      <c r="R315" s="278">
        <f t="shared" si="488"/>
        <v>0</v>
      </c>
      <c r="S315" s="278">
        <f t="shared" si="488"/>
        <v>0</v>
      </c>
      <c r="T315" s="278">
        <f t="shared" si="488"/>
        <v>0</v>
      </c>
      <c r="U315" s="278">
        <f t="shared" si="488"/>
        <v>0</v>
      </c>
      <c r="V315" s="278">
        <f t="shared" si="488"/>
        <v>0</v>
      </c>
      <c r="W315" s="278">
        <f t="shared" si="488"/>
        <v>0</v>
      </c>
      <c r="X315" s="278">
        <f t="shared" si="488"/>
        <v>0</v>
      </c>
      <c r="Y315" s="278">
        <f t="shared" si="488"/>
        <v>0</v>
      </c>
      <c r="Z315" s="278">
        <f t="shared" si="488"/>
        <v>0</v>
      </c>
      <c r="AA315" s="278">
        <f t="shared" si="488"/>
        <v>0</v>
      </c>
      <c r="AB315" s="278">
        <f t="shared" si="488"/>
        <v>0</v>
      </c>
      <c r="AC315" s="278">
        <f t="shared" si="488"/>
        <v>0</v>
      </c>
      <c r="AD315" s="278">
        <f t="shared" si="488"/>
        <v>0</v>
      </c>
      <c r="AE315" s="278">
        <f t="shared" si="488"/>
        <v>0</v>
      </c>
      <c r="AF315" s="278">
        <f t="shared" si="488"/>
        <v>0</v>
      </c>
      <c r="AG315" s="278">
        <f t="shared" si="488"/>
        <v>0</v>
      </c>
      <c r="AH315" s="278">
        <f t="shared" si="488"/>
        <v>0</v>
      </c>
      <c r="AI315" s="278">
        <f t="shared" si="488"/>
        <v>0</v>
      </c>
      <c r="AJ315" s="278">
        <f t="shared" si="488"/>
        <v>0</v>
      </c>
      <c r="AK315" s="278">
        <f t="shared" ref="AK315:BP315" si="489">SUM(AK311:AK314)</f>
        <v>0</v>
      </c>
      <c r="AL315" s="278">
        <f t="shared" si="489"/>
        <v>0</v>
      </c>
      <c r="AM315" s="278">
        <f t="shared" si="489"/>
        <v>0</v>
      </c>
      <c r="AN315" s="278">
        <f t="shared" si="489"/>
        <v>0</v>
      </c>
      <c r="AO315" s="278">
        <f t="shared" si="489"/>
        <v>0</v>
      </c>
      <c r="AP315" s="278">
        <f t="shared" si="489"/>
        <v>0</v>
      </c>
      <c r="AQ315" s="278">
        <f t="shared" si="489"/>
        <v>0</v>
      </c>
      <c r="AR315" s="278">
        <f t="shared" si="489"/>
        <v>0</v>
      </c>
      <c r="AS315" s="278">
        <f t="shared" si="489"/>
        <v>0</v>
      </c>
      <c r="AT315" s="278">
        <f t="shared" si="489"/>
        <v>0</v>
      </c>
      <c r="AU315" s="278">
        <f t="shared" si="489"/>
        <v>0</v>
      </c>
      <c r="AV315" s="278">
        <f t="shared" si="489"/>
        <v>0</v>
      </c>
      <c r="AW315" s="278">
        <f t="shared" si="489"/>
        <v>0</v>
      </c>
      <c r="AX315" s="278">
        <f t="shared" si="489"/>
        <v>0</v>
      </c>
      <c r="AY315" s="278">
        <f t="shared" si="489"/>
        <v>0</v>
      </c>
      <c r="AZ315" s="278">
        <f t="shared" si="489"/>
        <v>0</v>
      </c>
      <c r="BA315" s="278">
        <f t="shared" si="489"/>
        <v>0</v>
      </c>
      <c r="BB315" s="278">
        <f t="shared" si="489"/>
        <v>0</v>
      </c>
      <c r="BC315" s="278">
        <f t="shared" si="489"/>
        <v>0</v>
      </c>
      <c r="BD315" s="278">
        <f t="shared" si="489"/>
        <v>0</v>
      </c>
      <c r="BE315" s="271"/>
      <c r="BF315" s="162">
        <f>SUM(E315:H315)</f>
        <v>0</v>
      </c>
      <c r="BG315" s="157">
        <f>SUM(I315:L315)</f>
        <v>0</v>
      </c>
      <c r="BH315" s="157">
        <f>SUM(M315:Q315)</f>
        <v>0</v>
      </c>
      <c r="BI315" s="157">
        <f>SUM(R315:U315)</f>
        <v>0</v>
      </c>
      <c r="BJ315" s="157">
        <f>SUM(V315:Y315)</f>
        <v>0</v>
      </c>
      <c r="BK315" s="157">
        <f>SUM(Z315:AD315)</f>
        <v>0</v>
      </c>
      <c r="BL315" s="157">
        <f>SUM(AE315:AH315)</f>
        <v>0</v>
      </c>
      <c r="BM315" s="157">
        <f>SUM(AI315:AL315)</f>
        <v>0</v>
      </c>
      <c r="BN315" s="157">
        <f>SUM(AM315:AQ315)</f>
        <v>0</v>
      </c>
      <c r="BO315" s="157">
        <f>SUM(AR315:AU315)</f>
        <v>0</v>
      </c>
      <c r="BP315" s="157">
        <f>SUM(AV315:AY315)</f>
        <v>0</v>
      </c>
      <c r="BQ315" s="157">
        <f>SUM(AZ315:BD315)</f>
        <v>0</v>
      </c>
      <c r="BR315" s="157">
        <f>SUM(BF315:BQ315)</f>
        <v>0</v>
      </c>
      <c r="BS315" s="157">
        <f>SUM(BF315:BH315)</f>
        <v>0</v>
      </c>
      <c r="BT315" s="157">
        <f>SUM(BI315:BK315)</f>
        <v>0</v>
      </c>
      <c r="BU315" s="157">
        <f>SUM(BL315:BN315)</f>
        <v>0</v>
      </c>
      <c r="BV315" s="157">
        <f>SUM(BO315:BQ315)</f>
        <v>0</v>
      </c>
      <c r="BW315" s="157">
        <f>SUM(BF315:BK315)</f>
        <v>0</v>
      </c>
      <c r="BX315" s="157">
        <f>SUM(BL315:BQ315)</f>
        <v>0</v>
      </c>
      <c r="BY315" s="157">
        <f>IF(Info!$O$3="Q1",$BS315,IF(Info!$O$3="Q2",$BS315+$BT315,IF(Info!$O$3="Q3",$BS315+$BT315+$BU315,$BR315)))</f>
        <v>0</v>
      </c>
      <c r="BZ315" s="157">
        <f>IF(Info!$O$3="Q1",$BS315,IF(Info!$O$3="Q2",$BT315,IF(Info!$O$3="Q3",$BU315,$BV315)))</f>
        <v>0</v>
      </c>
      <c r="CA315" s="49"/>
    </row>
    <row r="316" spans="1:79" ht="15.6" customHeight="1" x14ac:dyDescent="0.3">
      <c r="A316" s="269">
        <v>2</v>
      </c>
      <c r="B316" s="280" t="s">
        <v>349</v>
      </c>
      <c r="C316" s="27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</row>
    <row r="317" spans="1:79" x14ac:dyDescent="0.3">
      <c r="A317" s="269"/>
      <c r="B317" s="78" t="s">
        <v>350</v>
      </c>
      <c r="C317" s="275"/>
      <c r="D317" s="161">
        <f t="shared" ref="D317:D323" si="490">SUM(E317:BD317)</f>
        <v>0</v>
      </c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  <c r="AB317" s="215"/>
      <c r="AC317" s="215"/>
      <c r="AD317" s="215"/>
      <c r="AE317" s="215"/>
      <c r="AF317" s="215"/>
      <c r="AG317" s="215"/>
      <c r="AH317" s="215"/>
      <c r="AI317" s="215"/>
      <c r="AJ317" s="215"/>
      <c r="AK317" s="215"/>
      <c r="AL317" s="215"/>
      <c r="AM317" s="215"/>
      <c r="AN317" s="215"/>
      <c r="AO317" s="215"/>
      <c r="AP317" s="215"/>
      <c r="AQ317" s="215"/>
      <c r="AR317" s="215"/>
      <c r="AS317" s="215"/>
      <c r="AT317" s="215"/>
      <c r="AU317" s="215"/>
      <c r="AV317" s="215"/>
      <c r="AW317" s="215"/>
      <c r="AX317" s="215"/>
      <c r="AY317" s="215"/>
      <c r="AZ317" s="215"/>
      <c r="BA317" s="215"/>
      <c r="BB317" s="215"/>
      <c r="BC317" s="215"/>
      <c r="BD317" s="215"/>
      <c r="BE317" s="271"/>
      <c r="BF317" s="163">
        <f t="shared" ref="BF317:BF323" si="491">SUM(E317:H317)</f>
        <v>0</v>
      </c>
      <c r="BG317" s="77">
        <f t="shared" ref="BG317:BG323" si="492">SUM(I317:L317)</f>
        <v>0</v>
      </c>
      <c r="BH317" s="77">
        <f t="shared" ref="BH317:BH323" si="493">SUM(M317:Q317)</f>
        <v>0</v>
      </c>
      <c r="BI317" s="77">
        <f t="shared" ref="BI317:BI323" si="494">SUM(R317:U317)</f>
        <v>0</v>
      </c>
      <c r="BJ317" s="77">
        <f t="shared" ref="BJ317:BJ323" si="495">SUM(V317:Y317)</f>
        <v>0</v>
      </c>
      <c r="BK317" s="77">
        <f t="shared" ref="BK317:BK323" si="496">SUM(Z317:AD317)</f>
        <v>0</v>
      </c>
      <c r="BL317" s="77">
        <f t="shared" ref="BL317:BL323" si="497">SUM(AE317:AH317)</f>
        <v>0</v>
      </c>
      <c r="BM317" s="77">
        <f t="shared" ref="BM317:BM323" si="498">SUM(AI317:AL317)</f>
        <v>0</v>
      </c>
      <c r="BN317" s="77">
        <f t="shared" ref="BN317:BN323" si="499">SUM(AM317:AQ317)</f>
        <v>0</v>
      </c>
      <c r="BO317" s="77">
        <f t="shared" ref="BO317:BO323" si="500">SUM(AR317:AU317)</f>
        <v>0</v>
      </c>
      <c r="BP317" s="77">
        <f t="shared" ref="BP317:BP323" si="501">SUM(AV317:AY317)</f>
        <v>0</v>
      </c>
      <c r="BQ317" s="77">
        <f t="shared" ref="BQ317:BQ323" si="502">SUM(AZ317:BD317)</f>
        <v>0</v>
      </c>
      <c r="BR317" s="157">
        <f t="shared" ref="BR317:BR323" si="503">SUM(BF317:BQ317)</f>
        <v>0</v>
      </c>
      <c r="BS317" s="77">
        <f t="shared" ref="BS317:BS323" si="504">SUM(BF317:BH317)</f>
        <v>0</v>
      </c>
      <c r="BT317" s="77">
        <f t="shared" ref="BT317:BT323" si="505">SUM(BI317:BK317)</f>
        <v>0</v>
      </c>
      <c r="BU317" s="77">
        <f t="shared" ref="BU317:BU323" si="506">SUM(BL317:BN317)</f>
        <v>0</v>
      </c>
      <c r="BV317" s="77">
        <f t="shared" ref="BV317:BV323" si="507">SUM(BO317:BQ317)</f>
        <v>0</v>
      </c>
      <c r="BW317" s="77">
        <f t="shared" ref="BW317:BW323" si="508">SUM(BF317:BK317)</f>
        <v>0</v>
      </c>
      <c r="BX317" s="77">
        <f t="shared" ref="BX317:BX323" si="509">SUM(BL317:BQ317)</f>
        <v>0</v>
      </c>
      <c r="BY317" s="77">
        <f>IF(Info!$O$3="Q1",$BS317,IF(Info!$O$3="Q2",$BS317+$BT317,IF(Info!$O$3="Q3",$BS317+$BT317+$BU317,$BR317)))</f>
        <v>0</v>
      </c>
      <c r="BZ317" s="77">
        <f>IF(Info!$O$3="Q1",$BS317,IF(Info!$O$3="Q2",$BT317,IF(Info!$O$3="Q3",$BU317,$BV317)))</f>
        <v>0</v>
      </c>
      <c r="CA317" s="49"/>
    </row>
    <row r="318" spans="1:79" x14ac:dyDescent="0.3">
      <c r="A318" s="269"/>
      <c r="B318" s="78" t="s">
        <v>47</v>
      </c>
      <c r="C318" s="275"/>
      <c r="D318" s="161">
        <f t="shared" si="490"/>
        <v>0</v>
      </c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  <c r="AB318" s="215"/>
      <c r="AC318" s="215"/>
      <c r="AD318" s="215"/>
      <c r="AE318" s="215"/>
      <c r="AF318" s="215"/>
      <c r="AG318" s="215"/>
      <c r="AH318" s="215"/>
      <c r="AI318" s="215"/>
      <c r="AJ318" s="215"/>
      <c r="AK318" s="215"/>
      <c r="AL318" s="215"/>
      <c r="AM318" s="215"/>
      <c r="AN318" s="215"/>
      <c r="AO318" s="215"/>
      <c r="AP318" s="215"/>
      <c r="AQ318" s="215"/>
      <c r="AR318" s="215"/>
      <c r="AS318" s="215"/>
      <c r="AT318" s="215"/>
      <c r="AU318" s="215"/>
      <c r="AV318" s="215"/>
      <c r="AW318" s="215"/>
      <c r="AX318" s="215"/>
      <c r="AY318" s="215"/>
      <c r="AZ318" s="215"/>
      <c r="BA318" s="215"/>
      <c r="BB318" s="215"/>
      <c r="BC318" s="215"/>
      <c r="BD318" s="215"/>
      <c r="BE318" s="271"/>
      <c r="BF318" s="163">
        <f t="shared" si="491"/>
        <v>0</v>
      </c>
      <c r="BG318" s="77">
        <f t="shared" si="492"/>
        <v>0</v>
      </c>
      <c r="BH318" s="77">
        <f t="shared" si="493"/>
        <v>0</v>
      </c>
      <c r="BI318" s="77">
        <f t="shared" si="494"/>
        <v>0</v>
      </c>
      <c r="BJ318" s="77">
        <f t="shared" si="495"/>
        <v>0</v>
      </c>
      <c r="BK318" s="77">
        <f t="shared" si="496"/>
        <v>0</v>
      </c>
      <c r="BL318" s="77">
        <f t="shared" si="497"/>
        <v>0</v>
      </c>
      <c r="BM318" s="77">
        <f t="shared" si="498"/>
        <v>0</v>
      </c>
      <c r="BN318" s="77">
        <f t="shared" si="499"/>
        <v>0</v>
      </c>
      <c r="BO318" s="77">
        <f t="shared" si="500"/>
        <v>0</v>
      </c>
      <c r="BP318" s="77">
        <f t="shared" si="501"/>
        <v>0</v>
      </c>
      <c r="BQ318" s="77">
        <f t="shared" si="502"/>
        <v>0</v>
      </c>
      <c r="BR318" s="157">
        <f t="shared" si="503"/>
        <v>0</v>
      </c>
      <c r="BS318" s="77">
        <f t="shared" si="504"/>
        <v>0</v>
      </c>
      <c r="BT318" s="77">
        <f t="shared" si="505"/>
        <v>0</v>
      </c>
      <c r="BU318" s="77">
        <f t="shared" si="506"/>
        <v>0</v>
      </c>
      <c r="BV318" s="77">
        <f t="shared" si="507"/>
        <v>0</v>
      </c>
      <c r="BW318" s="77">
        <f t="shared" si="508"/>
        <v>0</v>
      </c>
      <c r="BX318" s="77">
        <f t="shared" si="509"/>
        <v>0</v>
      </c>
      <c r="BY318" s="77">
        <f>IF(Info!$O$3="Q1",$BS318,IF(Info!$O$3="Q2",$BS318+$BT318,IF(Info!$O$3="Q3",$BS318+$BT318+$BU318,$BR318)))</f>
        <v>0</v>
      </c>
      <c r="BZ318" s="77">
        <f>IF(Info!$O$3="Q1",$BS318,IF(Info!$O$3="Q2",$BT318,IF(Info!$O$3="Q3",$BU318,$BV318)))</f>
        <v>0</v>
      </c>
      <c r="CA318" s="49"/>
    </row>
    <row r="319" spans="1:79" x14ac:dyDescent="0.3">
      <c r="A319" s="269"/>
      <c r="B319" s="78" t="s">
        <v>351</v>
      </c>
      <c r="C319" s="275"/>
      <c r="D319" s="161">
        <f t="shared" si="490"/>
        <v>0</v>
      </c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  <c r="AB319" s="215"/>
      <c r="AC319" s="215"/>
      <c r="AD319" s="215"/>
      <c r="AE319" s="215"/>
      <c r="AF319" s="215"/>
      <c r="AG319" s="215"/>
      <c r="AH319" s="215"/>
      <c r="AI319" s="215"/>
      <c r="AJ319" s="215"/>
      <c r="AK319" s="215"/>
      <c r="AL319" s="215"/>
      <c r="AM319" s="215"/>
      <c r="AN319" s="215"/>
      <c r="AO319" s="215"/>
      <c r="AP319" s="215"/>
      <c r="AQ319" s="215"/>
      <c r="AR319" s="215"/>
      <c r="AS319" s="215"/>
      <c r="AT319" s="215"/>
      <c r="AU319" s="215"/>
      <c r="AV319" s="215"/>
      <c r="AW319" s="215"/>
      <c r="AX319" s="215"/>
      <c r="AY319" s="215"/>
      <c r="AZ319" s="215"/>
      <c r="BA319" s="215"/>
      <c r="BB319" s="215"/>
      <c r="BC319" s="215"/>
      <c r="BD319" s="215"/>
      <c r="BE319" s="271"/>
      <c r="BF319" s="163">
        <f t="shared" si="491"/>
        <v>0</v>
      </c>
      <c r="BG319" s="77">
        <f t="shared" si="492"/>
        <v>0</v>
      </c>
      <c r="BH319" s="77">
        <f t="shared" si="493"/>
        <v>0</v>
      </c>
      <c r="BI319" s="77">
        <f t="shared" si="494"/>
        <v>0</v>
      </c>
      <c r="BJ319" s="77">
        <f t="shared" si="495"/>
        <v>0</v>
      </c>
      <c r="BK319" s="77">
        <f t="shared" si="496"/>
        <v>0</v>
      </c>
      <c r="BL319" s="77">
        <f t="shared" si="497"/>
        <v>0</v>
      </c>
      <c r="BM319" s="77">
        <f t="shared" si="498"/>
        <v>0</v>
      </c>
      <c r="BN319" s="77">
        <f t="shared" si="499"/>
        <v>0</v>
      </c>
      <c r="BO319" s="77">
        <f t="shared" si="500"/>
        <v>0</v>
      </c>
      <c r="BP319" s="77">
        <f t="shared" si="501"/>
        <v>0</v>
      </c>
      <c r="BQ319" s="77">
        <f t="shared" si="502"/>
        <v>0</v>
      </c>
      <c r="BR319" s="157">
        <f t="shared" si="503"/>
        <v>0</v>
      </c>
      <c r="BS319" s="77">
        <f t="shared" si="504"/>
        <v>0</v>
      </c>
      <c r="BT319" s="77">
        <f t="shared" si="505"/>
        <v>0</v>
      </c>
      <c r="BU319" s="77">
        <f t="shared" si="506"/>
        <v>0</v>
      </c>
      <c r="BV319" s="77">
        <f t="shared" si="507"/>
        <v>0</v>
      </c>
      <c r="BW319" s="77">
        <f t="shared" si="508"/>
        <v>0</v>
      </c>
      <c r="BX319" s="77">
        <f t="shared" si="509"/>
        <v>0</v>
      </c>
      <c r="BY319" s="77">
        <f>IF(Info!$O$3="Q1",$BS319,IF(Info!$O$3="Q2",$BS319+$BT319,IF(Info!$O$3="Q3",$BS319+$BT319+$BU319,$BR319)))</f>
        <v>0</v>
      </c>
      <c r="BZ319" s="77">
        <f>IF(Info!$O$3="Q1",$BS319,IF(Info!$O$3="Q2",$BT319,IF(Info!$O$3="Q3",$BU319,$BV319)))</f>
        <v>0</v>
      </c>
      <c r="CA319" s="49"/>
    </row>
    <row r="320" spans="1:79" x14ac:dyDescent="0.3">
      <c r="A320" s="269"/>
      <c r="B320" s="78" t="s">
        <v>51</v>
      </c>
      <c r="C320" s="275"/>
      <c r="D320" s="161">
        <f t="shared" si="490"/>
        <v>0</v>
      </c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  <c r="AB320" s="215"/>
      <c r="AC320" s="215"/>
      <c r="AD320" s="215"/>
      <c r="AE320" s="215"/>
      <c r="AF320" s="215"/>
      <c r="AG320" s="215"/>
      <c r="AH320" s="215"/>
      <c r="AI320" s="215"/>
      <c r="AJ320" s="215"/>
      <c r="AK320" s="215"/>
      <c r="AL320" s="215"/>
      <c r="AM320" s="215"/>
      <c r="AN320" s="215"/>
      <c r="AO320" s="215"/>
      <c r="AP320" s="215"/>
      <c r="AQ320" s="215"/>
      <c r="AR320" s="215"/>
      <c r="AS320" s="215"/>
      <c r="AT320" s="215"/>
      <c r="AU320" s="215"/>
      <c r="AV320" s="215"/>
      <c r="AW320" s="215"/>
      <c r="AX320" s="215"/>
      <c r="AY320" s="215"/>
      <c r="AZ320" s="215"/>
      <c r="BA320" s="215"/>
      <c r="BB320" s="215"/>
      <c r="BC320" s="215"/>
      <c r="BD320" s="215"/>
      <c r="BE320" s="271"/>
      <c r="BF320" s="163">
        <f t="shared" si="491"/>
        <v>0</v>
      </c>
      <c r="BG320" s="77">
        <f t="shared" si="492"/>
        <v>0</v>
      </c>
      <c r="BH320" s="77">
        <f t="shared" si="493"/>
        <v>0</v>
      </c>
      <c r="BI320" s="77">
        <f t="shared" si="494"/>
        <v>0</v>
      </c>
      <c r="BJ320" s="77">
        <f t="shared" si="495"/>
        <v>0</v>
      </c>
      <c r="BK320" s="77">
        <f t="shared" si="496"/>
        <v>0</v>
      </c>
      <c r="BL320" s="77">
        <f t="shared" si="497"/>
        <v>0</v>
      </c>
      <c r="BM320" s="77">
        <f t="shared" si="498"/>
        <v>0</v>
      </c>
      <c r="BN320" s="77">
        <f t="shared" si="499"/>
        <v>0</v>
      </c>
      <c r="BO320" s="77">
        <f t="shared" si="500"/>
        <v>0</v>
      </c>
      <c r="BP320" s="77">
        <f t="shared" si="501"/>
        <v>0</v>
      </c>
      <c r="BQ320" s="77">
        <f t="shared" si="502"/>
        <v>0</v>
      </c>
      <c r="BR320" s="157">
        <f t="shared" si="503"/>
        <v>0</v>
      </c>
      <c r="BS320" s="77">
        <f t="shared" si="504"/>
        <v>0</v>
      </c>
      <c r="BT320" s="77">
        <f t="shared" si="505"/>
        <v>0</v>
      </c>
      <c r="BU320" s="77">
        <f t="shared" si="506"/>
        <v>0</v>
      </c>
      <c r="BV320" s="77">
        <f t="shared" si="507"/>
        <v>0</v>
      </c>
      <c r="BW320" s="77">
        <f t="shared" si="508"/>
        <v>0</v>
      </c>
      <c r="BX320" s="77">
        <f t="shared" si="509"/>
        <v>0</v>
      </c>
      <c r="BY320" s="77">
        <f>IF(Info!$O$3="Q1",$BS320,IF(Info!$O$3="Q2",$BS320+$BT320,IF(Info!$O$3="Q3",$BS320+$BT320+$BU320,$BR320)))</f>
        <v>0</v>
      </c>
      <c r="BZ320" s="77">
        <f>IF(Info!$O$3="Q1",$BS320,IF(Info!$O$3="Q2",$BT320,IF(Info!$O$3="Q3",$BU320,$BV320)))</f>
        <v>0</v>
      </c>
      <c r="CA320" s="49"/>
    </row>
    <row r="321" spans="1:79" x14ac:dyDescent="0.3">
      <c r="A321" s="269"/>
      <c r="B321" s="78" t="s">
        <v>53</v>
      </c>
      <c r="C321" s="275"/>
      <c r="D321" s="161">
        <f t="shared" si="490"/>
        <v>0</v>
      </c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5"/>
      <c r="AG321" s="215"/>
      <c r="AH321" s="215"/>
      <c r="AI321" s="215"/>
      <c r="AJ321" s="215"/>
      <c r="AK321" s="215"/>
      <c r="AL321" s="215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71"/>
      <c r="BF321" s="163">
        <f t="shared" si="491"/>
        <v>0</v>
      </c>
      <c r="BG321" s="77">
        <f t="shared" si="492"/>
        <v>0</v>
      </c>
      <c r="BH321" s="77">
        <f t="shared" si="493"/>
        <v>0</v>
      </c>
      <c r="BI321" s="77">
        <f t="shared" si="494"/>
        <v>0</v>
      </c>
      <c r="BJ321" s="77">
        <f t="shared" si="495"/>
        <v>0</v>
      </c>
      <c r="BK321" s="77">
        <f t="shared" si="496"/>
        <v>0</v>
      </c>
      <c r="BL321" s="77">
        <f t="shared" si="497"/>
        <v>0</v>
      </c>
      <c r="BM321" s="77">
        <f t="shared" si="498"/>
        <v>0</v>
      </c>
      <c r="BN321" s="77">
        <f t="shared" si="499"/>
        <v>0</v>
      </c>
      <c r="BO321" s="77">
        <f t="shared" si="500"/>
        <v>0</v>
      </c>
      <c r="BP321" s="77">
        <f t="shared" si="501"/>
        <v>0</v>
      </c>
      <c r="BQ321" s="77">
        <f t="shared" si="502"/>
        <v>0</v>
      </c>
      <c r="BR321" s="157">
        <f t="shared" si="503"/>
        <v>0</v>
      </c>
      <c r="BS321" s="77">
        <f t="shared" si="504"/>
        <v>0</v>
      </c>
      <c r="BT321" s="77">
        <f t="shared" si="505"/>
        <v>0</v>
      </c>
      <c r="BU321" s="77">
        <f t="shared" si="506"/>
        <v>0</v>
      </c>
      <c r="BV321" s="77">
        <f t="shared" si="507"/>
        <v>0</v>
      </c>
      <c r="BW321" s="77">
        <f t="shared" si="508"/>
        <v>0</v>
      </c>
      <c r="BX321" s="77">
        <f t="shared" si="509"/>
        <v>0</v>
      </c>
      <c r="BY321" s="77">
        <f>IF(Info!$O$3="Q1",$BS321,IF(Info!$O$3="Q2",$BS321+$BT321,IF(Info!$O$3="Q3",$BS321+$BT321+$BU321,$BR321)))</f>
        <v>0</v>
      </c>
      <c r="BZ321" s="77">
        <f>IF(Info!$O$3="Q1",$BS321,IF(Info!$O$3="Q2",$BT321,IF(Info!$O$3="Q3",$BU321,$BV321)))</f>
        <v>0</v>
      </c>
      <c r="CA321" s="49"/>
    </row>
    <row r="322" spans="1:79" x14ac:dyDescent="0.3">
      <c r="A322" s="269"/>
      <c r="B322" s="78" t="s">
        <v>352</v>
      </c>
      <c r="C322" s="275"/>
      <c r="D322" s="161">
        <f t="shared" si="490"/>
        <v>0</v>
      </c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5"/>
      <c r="AG322" s="215"/>
      <c r="AH322" s="215"/>
      <c r="AI322" s="215"/>
      <c r="AJ322" s="215"/>
      <c r="AK322" s="215"/>
      <c r="AL322" s="215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71"/>
      <c r="BF322" s="163">
        <f t="shared" si="491"/>
        <v>0</v>
      </c>
      <c r="BG322" s="77">
        <f t="shared" si="492"/>
        <v>0</v>
      </c>
      <c r="BH322" s="77">
        <f t="shared" si="493"/>
        <v>0</v>
      </c>
      <c r="BI322" s="77">
        <f t="shared" si="494"/>
        <v>0</v>
      </c>
      <c r="BJ322" s="77">
        <f t="shared" si="495"/>
        <v>0</v>
      </c>
      <c r="BK322" s="77">
        <f t="shared" si="496"/>
        <v>0</v>
      </c>
      <c r="BL322" s="77">
        <f t="shared" si="497"/>
        <v>0</v>
      </c>
      <c r="BM322" s="77">
        <f t="shared" si="498"/>
        <v>0</v>
      </c>
      <c r="BN322" s="77">
        <f t="shared" si="499"/>
        <v>0</v>
      </c>
      <c r="BO322" s="77">
        <f t="shared" si="500"/>
        <v>0</v>
      </c>
      <c r="BP322" s="77">
        <f t="shared" si="501"/>
        <v>0</v>
      </c>
      <c r="BQ322" s="77">
        <f t="shared" si="502"/>
        <v>0</v>
      </c>
      <c r="BR322" s="157">
        <f t="shared" si="503"/>
        <v>0</v>
      </c>
      <c r="BS322" s="77">
        <f t="shared" si="504"/>
        <v>0</v>
      </c>
      <c r="BT322" s="77">
        <f t="shared" si="505"/>
        <v>0</v>
      </c>
      <c r="BU322" s="77">
        <f t="shared" si="506"/>
        <v>0</v>
      </c>
      <c r="BV322" s="77">
        <f t="shared" si="507"/>
        <v>0</v>
      </c>
      <c r="BW322" s="77">
        <f t="shared" si="508"/>
        <v>0</v>
      </c>
      <c r="BX322" s="77">
        <f t="shared" si="509"/>
        <v>0</v>
      </c>
      <c r="BY322" s="77">
        <f>IF(Info!$O$3="Q1",$BS322,IF(Info!$O$3="Q2",$BS322+$BT322,IF(Info!$O$3="Q3",$BS322+$BT322+$BU322,$BR322)))</f>
        <v>0</v>
      </c>
      <c r="BZ322" s="77">
        <f>IF(Info!$O$3="Q1",$BS322,IF(Info!$O$3="Q2",$BT322,IF(Info!$O$3="Q3",$BU322,$BV322)))</f>
        <v>0</v>
      </c>
      <c r="CA322" s="49"/>
    </row>
    <row r="323" spans="1:79" x14ac:dyDescent="0.3">
      <c r="A323" s="269"/>
      <c r="B323" s="160" t="s">
        <v>353</v>
      </c>
      <c r="C323" s="275"/>
      <c r="D323" s="161">
        <f t="shared" si="490"/>
        <v>0</v>
      </c>
      <c r="E323" s="278">
        <f t="shared" ref="E323:AJ323" si="510">SUM(E317:E322)</f>
        <v>0</v>
      </c>
      <c r="F323" s="278">
        <f t="shared" si="510"/>
        <v>0</v>
      </c>
      <c r="G323" s="278">
        <f t="shared" si="510"/>
        <v>0</v>
      </c>
      <c r="H323" s="278">
        <f t="shared" si="510"/>
        <v>0</v>
      </c>
      <c r="I323" s="278">
        <f t="shared" si="510"/>
        <v>0</v>
      </c>
      <c r="J323" s="278">
        <f t="shared" si="510"/>
        <v>0</v>
      </c>
      <c r="K323" s="278">
        <f t="shared" si="510"/>
        <v>0</v>
      </c>
      <c r="L323" s="278">
        <f t="shared" si="510"/>
        <v>0</v>
      </c>
      <c r="M323" s="278">
        <f t="shared" si="510"/>
        <v>0</v>
      </c>
      <c r="N323" s="278">
        <f t="shared" si="510"/>
        <v>0</v>
      </c>
      <c r="O323" s="278">
        <f t="shared" si="510"/>
        <v>0</v>
      </c>
      <c r="P323" s="278">
        <f t="shared" si="510"/>
        <v>0</v>
      </c>
      <c r="Q323" s="278">
        <f t="shared" si="510"/>
        <v>0</v>
      </c>
      <c r="R323" s="278">
        <f t="shared" si="510"/>
        <v>0</v>
      </c>
      <c r="S323" s="278">
        <f t="shared" si="510"/>
        <v>0</v>
      </c>
      <c r="T323" s="278">
        <f t="shared" si="510"/>
        <v>0</v>
      </c>
      <c r="U323" s="278">
        <f t="shared" si="510"/>
        <v>0</v>
      </c>
      <c r="V323" s="278">
        <f t="shared" si="510"/>
        <v>0</v>
      </c>
      <c r="W323" s="278">
        <f t="shared" si="510"/>
        <v>0</v>
      </c>
      <c r="X323" s="278">
        <f t="shared" si="510"/>
        <v>0</v>
      </c>
      <c r="Y323" s="278">
        <f t="shared" si="510"/>
        <v>0</v>
      </c>
      <c r="Z323" s="278">
        <f t="shared" si="510"/>
        <v>0</v>
      </c>
      <c r="AA323" s="278">
        <f t="shared" si="510"/>
        <v>0</v>
      </c>
      <c r="AB323" s="278">
        <f t="shared" si="510"/>
        <v>0</v>
      </c>
      <c r="AC323" s="278">
        <f t="shared" si="510"/>
        <v>0</v>
      </c>
      <c r="AD323" s="278">
        <f t="shared" si="510"/>
        <v>0</v>
      </c>
      <c r="AE323" s="278">
        <f t="shared" si="510"/>
        <v>0</v>
      </c>
      <c r="AF323" s="278">
        <f t="shared" si="510"/>
        <v>0</v>
      </c>
      <c r="AG323" s="278">
        <f t="shared" si="510"/>
        <v>0</v>
      </c>
      <c r="AH323" s="278">
        <f t="shared" si="510"/>
        <v>0</v>
      </c>
      <c r="AI323" s="278">
        <f t="shared" si="510"/>
        <v>0</v>
      </c>
      <c r="AJ323" s="278">
        <f t="shared" si="510"/>
        <v>0</v>
      </c>
      <c r="AK323" s="278">
        <f t="shared" ref="AK323:BP323" si="511">SUM(AK317:AK322)</f>
        <v>0</v>
      </c>
      <c r="AL323" s="278">
        <f t="shared" si="511"/>
        <v>0</v>
      </c>
      <c r="AM323" s="278">
        <f t="shared" si="511"/>
        <v>0</v>
      </c>
      <c r="AN323" s="278">
        <f t="shared" si="511"/>
        <v>0</v>
      </c>
      <c r="AO323" s="278">
        <f t="shared" si="511"/>
        <v>0</v>
      </c>
      <c r="AP323" s="278">
        <f t="shared" si="511"/>
        <v>0</v>
      </c>
      <c r="AQ323" s="278">
        <f t="shared" si="511"/>
        <v>0</v>
      </c>
      <c r="AR323" s="278">
        <f t="shared" si="511"/>
        <v>0</v>
      </c>
      <c r="AS323" s="278">
        <f t="shared" si="511"/>
        <v>0</v>
      </c>
      <c r="AT323" s="278">
        <f t="shared" si="511"/>
        <v>0</v>
      </c>
      <c r="AU323" s="278">
        <f t="shared" si="511"/>
        <v>0</v>
      </c>
      <c r="AV323" s="278">
        <f t="shared" si="511"/>
        <v>0</v>
      </c>
      <c r="AW323" s="278">
        <f t="shared" si="511"/>
        <v>0</v>
      </c>
      <c r="AX323" s="278">
        <f t="shared" si="511"/>
        <v>0</v>
      </c>
      <c r="AY323" s="278">
        <f t="shared" si="511"/>
        <v>0</v>
      </c>
      <c r="AZ323" s="278">
        <f t="shared" si="511"/>
        <v>0</v>
      </c>
      <c r="BA323" s="278">
        <f t="shared" si="511"/>
        <v>0</v>
      </c>
      <c r="BB323" s="278">
        <f t="shared" si="511"/>
        <v>0</v>
      </c>
      <c r="BC323" s="278">
        <f t="shared" si="511"/>
        <v>0</v>
      </c>
      <c r="BD323" s="278">
        <f t="shared" si="511"/>
        <v>0</v>
      </c>
      <c r="BE323" s="271"/>
      <c r="BF323" s="162">
        <f t="shared" si="491"/>
        <v>0</v>
      </c>
      <c r="BG323" s="157">
        <f t="shared" si="492"/>
        <v>0</v>
      </c>
      <c r="BH323" s="157">
        <f t="shared" si="493"/>
        <v>0</v>
      </c>
      <c r="BI323" s="157">
        <f t="shared" si="494"/>
        <v>0</v>
      </c>
      <c r="BJ323" s="157">
        <f t="shared" si="495"/>
        <v>0</v>
      </c>
      <c r="BK323" s="157">
        <f t="shared" si="496"/>
        <v>0</v>
      </c>
      <c r="BL323" s="157">
        <f t="shared" si="497"/>
        <v>0</v>
      </c>
      <c r="BM323" s="157">
        <f t="shared" si="498"/>
        <v>0</v>
      </c>
      <c r="BN323" s="157">
        <f t="shared" si="499"/>
        <v>0</v>
      </c>
      <c r="BO323" s="157">
        <f t="shared" si="500"/>
        <v>0</v>
      </c>
      <c r="BP323" s="157">
        <f t="shared" si="501"/>
        <v>0</v>
      </c>
      <c r="BQ323" s="157">
        <f t="shared" si="502"/>
        <v>0</v>
      </c>
      <c r="BR323" s="157">
        <f t="shared" si="503"/>
        <v>0</v>
      </c>
      <c r="BS323" s="157">
        <f t="shared" si="504"/>
        <v>0</v>
      </c>
      <c r="BT323" s="157">
        <f t="shared" si="505"/>
        <v>0</v>
      </c>
      <c r="BU323" s="157">
        <f t="shared" si="506"/>
        <v>0</v>
      </c>
      <c r="BV323" s="157">
        <f t="shared" si="507"/>
        <v>0</v>
      </c>
      <c r="BW323" s="157">
        <f t="shared" si="508"/>
        <v>0</v>
      </c>
      <c r="BX323" s="157">
        <f t="shared" si="509"/>
        <v>0</v>
      </c>
      <c r="BY323" s="157">
        <f>IF(Info!$O$3="Q1",$BS323,IF(Info!$O$3="Q2",$BS323+$BT323,IF(Info!$O$3="Q3",$BS323+$BT323+$BU323,$BR323)))</f>
        <v>0</v>
      </c>
      <c r="BZ323" s="157">
        <f>IF(Info!$O$3="Q1",$BS323,IF(Info!$O$3="Q2",$BT323,IF(Info!$O$3="Q3",$BU323,$BV323)))</f>
        <v>0</v>
      </c>
      <c r="CA323" s="49"/>
    </row>
    <row r="324" spans="1:79" ht="15.6" customHeight="1" x14ac:dyDescent="0.3">
      <c r="A324" s="269">
        <v>3</v>
      </c>
      <c r="B324" s="280" t="s">
        <v>354</v>
      </c>
      <c r="C324" s="27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</row>
    <row r="325" spans="1:79" x14ac:dyDescent="0.3">
      <c r="A325" s="269"/>
      <c r="B325" s="78" t="s">
        <v>354</v>
      </c>
      <c r="C325" s="275"/>
      <c r="D325" s="161">
        <f>SUM(E325:BD325)</f>
        <v>0</v>
      </c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  <c r="AB325" s="215"/>
      <c r="AC325" s="215"/>
      <c r="AD325" s="215"/>
      <c r="AE325" s="215"/>
      <c r="AF325" s="215"/>
      <c r="AG325" s="215"/>
      <c r="AH325" s="215"/>
      <c r="AI325" s="215"/>
      <c r="AJ325" s="215"/>
      <c r="AK325" s="215"/>
      <c r="AL325" s="215"/>
      <c r="AM325" s="215"/>
      <c r="AN325" s="215"/>
      <c r="AO325" s="215"/>
      <c r="AP325" s="215"/>
      <c r="AQ325" s="215"/>
      <c r="AR325" s="215"/>
      <c r="AS325" s="215"/>
      <c r="AT325" s="215"/>
      <c r="AU325" s="215"/>
      <c r="AV325" s="215"/>
      <c r="AW325" s="215"/>
      <c r="AX325" s="215"/>
      <c r="AY325" s="215"/>
      <c r="AZ325" s="215"/>
      <c r="BA325" s="215"/>
      <c r="BB325" s="215"/>
      <c r="BC325" s="215"/>
      <c r="BD325" s="215"/>
      <c r="BE325" s="271"/>
      <c r="BF325" s="163">
        <f>SUM(E325:H325)</f>
        <v>0</v>
      </c>
      <c r="BG325" s="77">
        <f>SUM(I325:L325)</f>
        <v>0</v>
      </c>
      <c r="BH325" s="77">
        <f>SUM(M325:Q325)</f>
        <v>0</v>
      </c>
      <c r="BI325" s="77">
        <f>SUM(R325:U325)</f>
        <v>0</v>
      </c>
      <c r="BJ325" s="77">
        <f>SUM(V325:Y325)</f>
        <v>0</v>
      </c>
      <c r="BK325" s="77">
        <f>SUM(Z325:AD325)</f>
        <v>0</v>
      </c>
      <c r="BL325" s="77">
        <f>SUM(AE325:AH325)</f>
        <v>0</v>
      </c>
      <c r="BM325" s="77">
        <f>SUM(AI325:AL325)</f>
        <v>0</v>
      </c>
      <c r="BN325" s="77">
        <f>SUM(AM325:AQ325)</f>
        <v>0</v>
      </c>
      <c r="BO325" s="77">
        <f>SUM(AR325:AU325)</f>
        <v>0</v>
      </c>
      <c r="BP325" s="77">
        <f>SUM(AV325:AY325)</f>
        <v>0</v>
      </c>
      <c r="BQ325" s="77">
        <f>SUM(AZ325:BD325)</f>
        <v>0</v>
      </c>
      <c r="BR325" s="157">
        <f>SUM(BF325:BQ325)</f>
        <v>0</v>
      </c>
      <c r="BS325" s="77">
        <f>SUM(BF325:BH325)</f>
        <v>0</v>
      </c>
      <c r="BT325" s="77">
        <f>SUM(BI325:BK325)</f>
        <v>0</v>
      </c>
      <c r="BU325" s="77">
        <f>SUM(BL325:BN325)</f>
        <v>0</v>
      </c>
      <c r="BV325" s="77">
        <f>SUM(BO325:BQ325)</f>
        <v>0</v>
      </c>
      <c r="BW325" s="77">
        <f>SUM(BF325:BK325)</f>
        <v>0</v>
      </c>
      <c r="BX325" s="77">
        <f>SUM(BL325:BQ325)</f>
        <v>0</v>
      </c>
      <c r="BY325" s="77">
        <f>IF(Info!$O$3="Q1",$BS325,IF(Info!$O$3="Q2",$BS325+$BT325,IF(Info!$O$3="Q3",$BS325+$BT325+$BU325,$BR325)))</f>
        <v>0</v>
      </c>
      <c r="BZ325" s="77">
        <f>IF(Info!$O$3="Q1",$BS325,IF(Info!$O$3="Q2",$BT325,IF(Info!$O$3="Q3",$BU325,$BV325)))</f>
        <v>0</v>
      </c>
      <c r="CA325" s="49"/>
    </row>
    <row r="326" spans="1:79" x14ac:dyDescent="0.3">
      <c r="A326" s="269"/>
      <c r="B326" s="78" t="s">
        <v>59</v>
      </c>
      <c r="C326" s="275"/>
      <c r="D326" s="161">
        <f>SUM(E326:BD326)</f>
        <v>0</v>
      </c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  <c r="AB326" s="215"/>
      <c r="AC326" s="215"/>
      <c r="AD326" s="215"/>
      <c r="AE326" s="215"/>
      <c r="AF326" s="215"/>
      <c r="AG326" s="215"/>
      <c r="AH326" s="215"/>
      <c r="AI326" s="215"/>
      <c r="AJ326" s="215"/>
      <c r="AK326" s="215"/>
      <c r="AL326" s="215"/>
      <c r="AM326" s="215"/>
      <c r="AN326" s="215"/>
      <c r="AO326" s="215"/>
      <c r="AP326" s="215"/>
      <c r="AQ326" s="215"/>
      <c r="AR326" s="215"/>
      <c r="AS326" s="215"/>
      <c r="AT326" s="215"/>
      <c r="AU326" s="215"/>
      <c r="AV326" s="215"/>
      <c r="AW326" s="215"/>
      <c r="AX326" s="215"/>
      <c r="AY326" s="215"/>
      <c r="AZ326" s="215"/>
      <c r="BA326" s="215"/>
      <c r="BB326" s="215"/>
      <c r="BC326" s="215"/>
      <c r="BD326" s="215"/>
      <c r="BE326" s="271"/>
      <c r="BF326" s="163">
        <f>SUM(E326:H326)</f>
        <v>0</v>
      </c>
      <c r="BG326" s="77">
        <f>SUM(I326:L326)</f>
        <v>0</v>
      </c>
      <c r="BH326" s="77">
        <f>SUM(M326:Q326)</f>
        <v>0</v>
      </c>
      <c r="BI326" s="77">
        <f>SUM(R326:U326)</f>
        <v>0</v>
      </c>
      <c r="BJ326" s="77">
        <f>SUM(V326:Y326)</f>
        <v>0</v>
      </c>
      <c r="BK326" s="77">
        <f>SUM(Z326:AD326)</f>
        <v>0</v>
      </c>
      <c r="BL326" s="77">
        <f>SUM(AE326:AH326)</f>
        <v>0</v>
      </c>
      <c r="BM326" s="77">
        <f>SUM(AI326:AL326)</f>
        <v>0</v>
      </c>
      <c r="BN326" s="77">
        <f>SUM(AM326:AQ326)</f>
        <v>0</v>
      </c>
      <c r="BO326" s="77">
        <f>SUM(AR326:AU326)</f>
        <v>0</v>
      </c>
      <c r="BP326" s="77">
        <f>SUM(AV326:AY326)</f>
        <v>0</v>
      </c>
      <c r="BQ326" s="77">
        <f>SUM(AZ326:BD326)</f>
        <v>0</v>
      </c>
      <c r="BR326" s="157">
        <f>SUM(BF326:BQ326)</f>
        <v>0</v>
      </c>
      <c r="BS326" s="77">
        <f>SUM(BF326:BH326)</f>
        <v>0</v>
      </c>
      <c r="BT326" s="77">
        <f>SUM(BI326:BK326)</f>
        <v>0</v>
      </c>
      <c r="BU326" s="77">
        <f>SUM(BL326:BN326)</f>
        <v>0</v>
      </c>
      <c r="BV326" s="77">
        <f>SUM(BO326:BQ326)</f>
        <v>0</v>
      </c>
      <c r="BW326" s="77">
        <f>SUM(BF326:BK326)</f>
        <v>0</v>
      </c>
      <c r="BX326" s="77">
        <f>SUM(BL326:BQ326)</f>
        <v>0</v>
      </c>
      <c r="BY326" s="77">
        <f>IF(Info!$O$3="Q1",$BS326,IF(Info!$O$3="Q2",$BS326+$BT326,IF(Info!$O$3="Q3",$BS326+$BT326+$BU326,$BR326)))</f>
        <v>0</v>
      </c>
      <c r="BZ326" s="77">
        <f>IF(Info!$O$3="Q1",$BS326,IF(Info!$O$3="Q2",$BT326,IF(Info!$O$3="Q3",$BU326,$BV326)))</f>
        <v>0</v>
      </c>
      <c r="CA326" s="49"/>
    </row>
    <row r="327" spans="1:79" x14ac:dyDescent="0.3">
      <c r="A327" s="269"/>
      <c r="B327" s="160" t="s">
        <v>355</v>
      </c>
      <c r="C327" s="275"/>
      <c r="D327" s="161">
        <f>SUM(E327:BD327)</f>
        <v>0</v>
      </c>
      <c r="E327" s="278">
        <f t="shared" ref="E327:AJ327" si="512">SUM(E325:E326)</f>
        <v>0</v>
      </c>
      <c r="F327" s="278">
        <f t="shared" si="512"/>
        <v>0</v>
      </c>
      <c r="G327" s="278">
        <f t="shared" si="512"/>
        <v>0</v>
      </c>
      <c r="H327" s="278">
        <f t="shared" si="512"/>
        <v>0</v>
      </c>
      <c r="I327" s="278">
        <f t="shared" si="512"/>
        <v>0</v>
      </c>
      <c r="J327" s="278">
        <f t="shared" si="512"/>
        <v>0</v>
      </c>
      <c r="K327" s="278">
        <f t="shared" si="512"/>
        <v>0</v>
      </c>
      <c r="L327" s="278">
        <f t="shared" si="512"/>
        <v>0</v>
      </c>
      <c r="M327" s="278">
        <f t="shared" si="512"/>
        <v>0</v>
      </c>
      <c r="N327" s="278">
        <f t="shared" si="512"/>
        <v>0</v>
      </c>
      <c r="O327" s="278">
        <f t="shared" si="512"/>
        <v>0</v>
      </c>
      <c r="P327" s="278">
        <f t="shared" si="512"/>
        <v>0</v>
      </c>
      <c r="Q327" s="278">
        <f t="shared" si="512"/>
        <v>0</v>
      </c>
      <c r="R327" s="278">
        <f t="shared" si="512"/>
        <v>0</v>
      </c>
      <c r="S327" s="278">
        <f t="shared" si="512"/>
        <v>0</v>
      </c>
      <c r="T327" s="278">
        <f t="shared" si="512"/>
        <v>0</v>
      </c>
      <c r="U327" s="278">
        <f t="shared" si="512"/>
        <v>0</v>
      </c>
      <c r="V327" s="278">
        <f t="shared" si="512"/>
        <v>0</v>
      </c>
      <c r="W327" s="278">
        <f t="shared" si="512"/>
        <v>0</v>
      </c>
      <c r="X327" s="278">
        <f t="shared" si="512"/>
        <v>0</v>
      </c>
      <c r="Y327" s="278">
        <f t="shared" si="512"/>
        <v>0</v>
      </c>
      <c r="Z327" s="278">
        <f t="shared" si="512"/>
        <v>0</v>
      </c>
      <c r="AA327" s="278">
        <f t="shared" si="512"/>
        <v>0</v>
      </c>
      <c r="AB327" s="278">
        <f t="shared" si="512"/>
        <v>0</v>
      </c>
      <c r="AC327" s="278">
        <f t="shared" si="512"/>
        <v>0</v>
      </c>
      <c r="AD327" s="278">
        <f t="shared" si="512"/>
        <v>0</v>
      </c>
      <c r="AE327" s="278">
        <f t="shared" si="512"/>
        <v>0</v>
      </c>
      <c r="AF327" s="278">
        <f t="shared" si="512"/>
        <v>0</v>
      </c>
      <c r="AG327" s="278">
        <f t="shared" si="512"/>
        <v>0</v>
      </c>
      <c r="AH327" s="278">
        <f t="shared" si="512"/>
        <v>0</v>
      </c>
      <c r="AI327" s="278">
        <f t="shared" si="512"/>
        <v>0</v>
      </c>
      <c r="AJ327" s="278">
        <f t="shared" si="512"/>
        <v>0</v>
      </c>
      <c r="AK327" s="278">
        <f t="shared" ref="AK327:BP327" si="513">SUM(AK325:AK326)</f>
        <v>0</v>
      </c>
      <c r="AL327" s="278">
        <f t="shared" si="513"/>
        <v>0</v>
      </c>
      <c r="AM327" s="278">
        <f t="shared" si="513"/>
        <v>0</v>
      </c>
      <c r="AN327" s="278">
        <f t="shared" si="513"/>
        <v>0</v>
      </c>
      <c r="AO327" s="278">
        <f t="shared" si="513"/>
        <v>0</v>
      </c>
      <c r="AP327" s="278">
        <f t="shared" si="513"/>
        <v>0</v>
      </c>
      <c r="AQ327" s="278">
        <f t="shared" si="513"/>
        <v>0</v>
      </c>
      <c r="AR327" s="278">
        <f t="shared" si="513"/>
        <v>0</v>
      </c>
      <c r="AS327" s="278">
        <f t="shared" si="513"/>
        <v>0</v>
      </c>
      <c r="AT327" s="278">
        <f t="shared" si="513"/>
        <v>0</v>
      </c>
      <c r="AU327" s="278">
        <f t="shared" si="513"/>
        <v>0</v>
      </c>
      <c r="AV327" s="278">
        <f t="shared" si="513"/>
        <v>0</v>
      </c>
      <c r="AW327" s="278">
        <f t="shared" si="513"/>
        <v>0</v>
      </c>
      <c r="AX327" s="278">
        <f t="shared" si="513"/>
        <v>0</v>
      </c>
      <c r="AY327" s="278">
        <f t="shared" si="513"/>
        <v>0</v>
      </c>
      <c r="AZ327" s="278">
        <f t="shared" si="513"/>
        <v>0</v>
      </c>
      <c r="BA327" s="278">
        <f t="shared" si="513"/>
        <v>0</v>
      </c>
      <c r="BB327" s="278">
        <f t="shared" si="513"/>
        <v>0</v>
      </c>
      <c r="BC327" s="278">
        <f t="shared" si="513"/>
        <v>0</v>
      </c>
      <c r="BD327" s="278">
        <f t="shared" si="513"/>
        <v>0</v>
      </c>
      <c r="BE327" s="271"/>
      <c r="BF327" s="162">
        <f>SUM(E327:H327)</f>
        <v>0</v>
      </c>
      <c r="BG327" s="157">
        <f>SUM(I327:L327)</f>
        <v>0</v>
      </c>
      <c r="BH327" s="157">
        <f>SUM(M327:Q327)</f>
        <v>0</v>
      </c>
      <c r="BI327" s="157">
        <f>SUM(R327:U327)</f>
        <v>0</v>
      </c>
      <c r="BJ327" s="157">
        <f>SUM(V327:Y327)</f>
        <v>0</v>
      </c>
      <c r="BK327" s="157">
        <f>SUM(Z327:AD327)</f>
        <v>0</v>
      </c>
      <c r="BL327" s="157">
        <f>SUM(AE327:AH327)</f>
        <v>0</v>
      </c>
      <c r="BM327" s="157">
        <f>SUM(AI327:AL327)</f>
        <v>0</v>
      </c>
      <c r="BN327" s="157">
        <f>SUM(AM327:AQ327)</f>
        <v>0</v>
      </c>
      <c r="BO327" s="157">
        <f>SUM(AR327:AU327)</f>
        <v>0</v>
      </c>
      <c r="BP327" s="157">
        <f>SUM(AV327:AY327)</f>
        <v>0</v>
      </c>
      <c r="BQ327" s="157">
        <f>SUM(AZ327:BD327)</f>
        <v>0</v>
      </c>
      <c r="BR327" s="157">
        <f>SUM(BF327:BQ327)</f>
        <v>0</v>
      </c>
      <c r="BS327" s="157">
        <f>SUM(BF327:BH327)</f>
        <v>0</v>
      </c>
      <c r="BT327" s="157">
        <f>SUM(BI327:BK327)</f>
        <v>0</v>
      </c>
      <c r="BU327" s="157">
        <f>SUM(BL327:BN327)</f>
        <v>0</v>
      </c>
      <c r="BV327" s="157">
        <f>SUM(BO327:BQ327)</f>
        <v>0</v>
      </c>
      <c r="BW327" s="157">
        <f>SUM(BF327:BK327)</f>
        <v>0</v>
      </c>
      <c r="BX327" s="157">
        <f>SUM(BL327:BQ327)</f>
        <v>0</v>
      </c>
      <c r="BY327" s="157">
        <f>IF(Info!$O$3="Q1",$BS327,IF(Info!$O$3="Q2",$BS327+$BT327,IF(Info!$O$3="Q3",$BS327+$BT327+$BU327,$BR327)))</f>
        <v>0</v>
      </c>
      <c r="BZ327" s="157">
        <f>IF(Info!$O$3="Q1",$BS327,IF(Info!$O$3="Q2",$BT327,IF(Info!$O$3="Q3",$BU327,$BV327)))</f>
        <v>0</v>
      </c>
      <c r="CA327" s="49"/>
    </row>
    <row r="328" spans="1:79" ht="15.6" customHeight="1" x14ac:dyDescent="0.3">
      <c r="A328" s="269">
        <v>4</v>
      </c>
      <c r="B328" s="280" t="s">
        <v>356</v>
      </c>
      <c r="C328" s="27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</row>
    <row r="329" spans="1:79" x14ac:dyDescent="0.3">
      <c r="A329" s="269"/>
      <c r="B329" s="78" t="s">
        <v>357</v>
      </c>
      <c r="C329" s="275"/>
      <c r="D329" s="161">
        <f>SUM(E329:BD329)</f>
        <v>0</v>
      </c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  <c r="AB329" s="215"/>
      <c r="AC329" s="215"/>
      <c r="AD329" s="215"/>
      <c r="AE329" s="215"/>
      <c r="AF329" s="215"/>
      <c r="AG329" s="215"/>
      <c r="AH329" s="215"/>
      <c r="AI329" s="215"/>
      <c r="AJ329" s="215"/>
      <c r="AK329" s="215"/>
      <c r="AL329" s="215"/>
      <c r="AM329" s="215"/>
      <c r="AN329" s="215"/>
      <c r="AO329" s="215"/>
      <c r="AP329" s="215"/>
      <c r="AQ329" s="215"/>
      <c r="AR329" s="215"/>
      <c r="AS329" s="215"/>
      <c r="AT329" s="215"/>
      <c r="AU329" s="215"/>
      <c r="AV329" s="215"/>
      <c r="AW329" s="215"/>
      <c r="AX329" s="215"/>
      <c r="AY329" s="215"/>
      <c r="AZ329" s="215"/>
      <c r="BA329" s="215"/>
      <c r="BB329" s="215"/>
      <c r="BC329" s="215"/>
      <c r="BD329" s="215"/>
      <c r="BE329" s="271"/>
      <c r="BF329" s="163">
        <f>SUM(E329:H329)</f>
        <v>0</v>
      </c>
      <c r="BG329" s="77">
        <f>SUM(I329:L329)</f>
        <v>0</v>
      </c>
      <c r="BH329" s="77">
        <f>SUM(M329:Q329)</f>
        <v>0</v>
      </c>
      <c r="BI329" s="77">
        <f>SUM(R329:U329)</f>
        <v>0</v>
      </c>
      <c r="BJ329" s="77">
        <f>SUM(V329:Y329)</f>
        <v>0</v>
      </c>
      <c r="BK329" s="77">
        <f>SUM(Z329:AD329)</f>
        <v>0</v>
      </c>
      <c r="BL329" s="77">
        <f>SUM(AE329:AH329)</f>
        <v>0</v>
      </c>
      <c r="BM329" s="77">
        <f>SUM(AI329:AL329)</f>
        <v>0</v>
      </c>
      <c r="BN329" s="77">
        <f>SUM(AM329:AQ329)</f>
        <v>0</v>
      </c>
      <c r="BO329" s="77">
        <f>SUM(AR329:AU329)</f>
        <v>0</v>
      </c>
      <c r="BP329" s="77">
        <f>SUM(AV329:AY329)</f>
        <v>0</v>
      </c>
      <c r="BQ329" s="77">
        <f>SUM(AZ329:BD329)</f>
        <v>0</v>
      </c>
      <c r="BR329" s="157">
        <f>SUM(BF329:BQ329)</f>
        <v>0</v>
      </c>
      <c r="BS329" s="77">
        <f>SUM(BF329:BH329)</f>
        <v>0</v>
      </c>
      <c r="BT329" s="77">
        <f>SUM(BI329:BK329)</f>
        <v>0</v>
      </c>
      <c r="BU329" s="77">
        <f>SUM(BL329:BN329)</f>
        <v>0</v>
      </c>
      <c r="BV329" s="77">
        <f>SUM(BO329:BQ329)</f>
        <v>0</v>
      </c>
      <c r="BW329" s="77">
        <f>SUM(BF329:BK329)</f>
        <v>0</v>
      </c>
      <c r="BX329" s="77">
        <f>SUM(BL329:BQ329)</f>
        <v>0</v>
      </c>
      <c r="BY329" s="77">
        <f>IF(Info!$O$3="Q1",$BS329,IF(Info!$O$3="Q2",$BS329+$BT329,IF(Info!$O$3="Q3",$BS329+$BT329+$BU329,$BR329)))</f>
        <v>0</v>
      </c>
      <c r="BZ329" s="77">
        <f>IF(Info!$O$3="Q1",$BS329,IF(Info!$O$3="Q2",$BT329,IF(Info!$O$3="Q3",$BU329,$BV329)))</f>
        <v>0</v>
      </c>
      <c r="CA329" s="49"/>
    </row>
    <row r="330" spans="1:79" x14ac:dyDescent="0.3">
      <c r="A330" s="269"/>
      <c r="B330" s="78" t="s">
        <v>358</v>
      </c>
      <c r="C330" s="275"/>
      <c r="D330" s="161">
        <f>SUM(E330:BD330)</f>
        <v>0</v>
      </c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  <c r="AB330" s="215"/>
      <c r="AC330" s="215"/>
      <c r="AD330" s="215"/>
      <c r="AE330" s="215"/>
      <c r="AF330" s="215"/>
      <c r="AG330" s="215"/>
      <c r="AH330" s="215"/>
      <c r="AI330" s="215"/>
      <c r="AJ330" s="215"/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215"/>
      <c r="AY330" s="215"/>
      <c r="AZ330" s="215"/>
      <c r="BA330" s="215"/>
      <c r="BB330" s="215"/>
      <c r="BC330" s="215"/>
      <c r="BD330" s="215"/>
      <c r="BE330" s="271"/>
      <c r="BF330" s="163">
        <f>SUM(E330:H330)</f>
        <v>0</v>
      </c>
      <c r="BG330" s="77">
        <f>SUM(I330:L330)</f>
        <v>0</v>
      </c>
      <c r="BH330" s="77">
        <f>SUM(M330:Q330)</f>
        <v>0</v>
      </c>
      <c r="BI330" s="77">
        <f>SUM(R330:U330)</f>
        <v>0</v>
      </c>
      <c r="BJ330" s="77">
        <f>SUM(V330:Y330)</f>
        <v>0</v>
      </c>
      <c r="BK330" s="77">
        <f>SUM(Z330:AD330)</f>
        <v>0</v>
      </c>
      <c r="BL330" s="77">
        <f>SUM(AE330:AH330)</f>
        <v>0</v>
      </c>
      <c r="BM330" s="77">
        <f>SUM(AI330:AL330)</f>
        <v>0</v>
      </c>
      <c r="BN330" s="77">
        <f>SUM(AM330:AQ330)</f>
        <v>0</v>
      </c>
      <c r="BO330" s="77">
        <f>SUM(AR330:AU330)</f>
        <v>0</v>
      </c>
      <c r="BP330" s="77">
        <f>SUM(AV330:AY330)</f>
        <v>0</v>
      </c>
      <c r="BQ330" s="77">
        <f>SUM(AZ330:BD330)</f>
        <v>0</v>
      </c>
      <c r="BR330" s="157">
        <f>SUM(BF330:BQ330)</f>
        <v>0</v>
      </c>
      <c r="BS330" s="77">
        <f>SUM(BF330:BH330)</f>
        <v>0</v>
      </c>
      <c r="BT330" s="77">
        <f>SUM(BI330:BK330)</f>
        <v>0</v>
      </c>
      <c r="BU330" s="77">
        <f>SUM(BL330:BN330)</f>
        <v>0</v>
      </c>
      <c r="BV330" s="77">
        <f>SUM(BO330:BQ330)</f>
        <v>0</v>
      </c>
      <c r="BW330" s="77">
        <f>SUM(BF330:BK330)</f>
        <v>0</v>
      </c>
      <c r="BX330" s="77">
        <f>SUM(BL330:BQ330)</f>
        <v>0</v>
      </c>
      <c r="BY330" s="77">
        <f>IF(Info!$O$3="Q1",$BS330,IF(Info!$O$3="Q2",$BS330+$BT330,IF(Info!$O$3="Q3",$BS330+$BT330+$BU330,$BR330)))</f>
        <v>0</v>
      </c>
      <c r="BZ330" s="77">
        <f>IF(Info!$O$3="Q1",$BS330,IF(Info!$O$3="Q2",$BT330,IF(Info!$O$3="Q3",$BU330,$BV330)))</f>
        <v>0</v>
      </c>
      <c r="CA330" s="49"/>
    </row>
    <row r="331" spans="1:79" x14ac:dyDescent="0.3">
      <c r="A331" s="269"/>
      <c r="B331" s="78" t="s">
        <v>359</v>
      </c>
      <c r="C331" s="275"/>
      <c r="D331" s="161">
        <f>SUM(E331:BD331)</f>
        <v>0</v>
      </c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  <c r="AB331" s="215"/>
      <c r="AC331" s="215"/>
      <c r="AD331" s="215"/>
      <c r="AE331" s="215"/>
      <c r="AF331" s="215"/>
      <c r="AG331" s="215"/>
      <c r="AH331" s="215"/>
      <c r="AI331" s="215"/>
      <c r="AJ331" s="215"/>
      <c r="AK331" s="215"/>
      <c r="AL331" s="215"/>
      <c r="AM331" s="215"/>
      <c r="AN331" s="215"/>
      <c r="AO331" s="215"/>
      <c r="AP331" s="215"/>
      <c r="AQ331" s="215"/>
      <c r="AR331" s="215"/>
      <c r="AS331" s="215"/>
      <c r="AT331" s="215"/>
      <c r="AU331" s="215"/>
      <c r="AV331" s="215"/>
      <c r="AW331" s="215"/>
      <c r="AX331" s="215"/>
      <c r="AY331" s="215"/>
      <c r="AZ331" s="215"/>
      <c r="BA331" s="215"/>
      <c r="BB331" s="215"/>
      <c r="BC331" s="215"/>
      <c r="BD331" s="215"/>
      <c r="BE331" s="271"/>
      <c r="BF331" s="163">
        <f>SUM(E331:H331)</f>
        <v>0</v>
      </c>
      <c r="BG331" s="77">
        <f>SUM(I331:L331)</f>
        <v>0</v>
      </c>
      <c r="BH331" s="77">
        <f>SUM(M331:Q331)</f>
        <v>0</v>
      </c>
      <c r="BI331" s="77">
        <f>SUM(R331:U331)</f>
        <v>0</v>
      </c>
      <c r="BJ331" s="77">
        <f>SUM(V331:Y331)</f>
        <v>0</v>
      </c>
      <c r="BK331" s="77">
        <f>SUM(Z331:AD331)</f>
        <v>0</v>
      </c>
      <c r="BL331" s="77">
        <f>SUM(AE331:AH331)</f>
        <v>0</v>
      </c>
      <c r="BM331" s="77">
        <f>SUM(AI331:AL331)</f>
        <v>0</v>
      </c>
      <c r="BN331" s="77">
        <f>SUM(AM331:AQ331)</f>
        <v>0</v>
      </c>
      <c r="BO331" s="77">
        <f>SUM(AR331:AU331)</f>
        <v>0</v>
      </c>
      <c r="BP331" s="77">
        <f>SUM(AV331:AY331)</f>
        <v>0</v>
      </c>
      <c r="BQ331" s="77">
        <f>SUM(AZ331:BD331)</f>
        <v>0</v>
      </c>
      <c r="BR331" s="157">
        <f>SUM(BF331:BQ331)</f>
        <v>0</v>
      </c>
      <c r="BS331" s="77">
        <f>SUM(BF331:BH331)</f>
        <v>0</v>
      </c>
      <c r="BT331" s="77">
        <f>SUM(BI331:BK331)</f>
        <v>0</v>
      </c>
      <c r="BU331" s="77">
        <f>SUM(BL331:BN331)</f>
        <v>0</v>
      </c>
      <c r="BV331" s="77">
        <f>SUM(BO331:BQ331)</f>
        <v>0</v>
      </c>
      <c r="BW331" s="77">
        <f>SUM(BF331:BK331)</f>
        <v>0</v>
      </c>
      <c r="BX331" s="77">
        <f>SUM(BL331:BQ331)</f>
        <v>0</v>
      </c>
      <c r="BY331" s="77">
        <f>IF(Info!$O$3="Q1",$BS331,IF(Info!$O$3="Q2",$BS331+$BT331,IF(Info!$O$3="Q3",$BS331+$BT331+$BU331,$BR331)))</f>
        <v>0</v>
      </c>
      <c r="BZ331" s="77">
        <f>IF(Info!$O$3="Q1",$BS331,IF(Info!$O$3="Q2",$BT331,IF(Info!$O$3="Q3",$BU331,$BV331)))</f>
        <v>0</v>
      </c>
      <c r="CA331" s="49"/>
    </row>
    <row r="332" spans="1:79" x14ac:dyDescent="0.3">
      <c r="A332" s="269"/>
      <c r="B332" s="78" t="s">
        <v>67</v>
      </c>
      <c r="C332" s="275"/>
      <c r="D332" s="161">
        <f>SUM(E332:BD332)</f>
        <v>0</v>
      </c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215"/>
      <c r="AD332" s="215"/>
      <c r="AE332" s="215"/>
      <c r="AF332" s="215"/>
      <c r="AG332" s="215"/>
      <c r="AH332" s="215"/>
      <c r="AI332" s="215"/>
      <c r="AJ332" s="215"/>
      <c r="AK332" s="215"/>
      <c r="AL332" s="215"/>
      <c r="AM332" s="215"/>
      <c r="AN332" s="215"/>
      <c r="AO332" s="215"/>
      <c r="AP332" s="215"/>
      <c r="AQ332" s="215"/>
      <c r="AR332" s="215"/>
      <c r="AS332" s="215"/>
      <c r="AT332" s="215"/>
      <c r="AU332" s="215"/>
      <c r="AV332" s="215"/>
      <c r="AW332" s="215"/>
      <c r="AX332" s="215"/>
      <c r="AY332" s="215"/>
      <c r="AZ332" s="215"/>
      <c r="BA332" s="215"/>
      <c r="BB332" s="215"/>
      <c r="BC332" s="215"/>
      <c r="BD332" s="215"/>
      <c r="BE332" s="271"/>
      <c r="BF332" s="163">
        <f>SUM(E332:H332)</f>
        <v>0</v>
      </c>
      <c r="BG332" s="77">
        <f>SUM(I332:L332)</f>
        <v>0</v>
      </c>
      <c r="BH332" s="77">
        <f>SUM(M332:Q332)</f>
        <v>0</v>
      </c>
      <c r="BI332" s="77">
        <f>SUM(R332:U332)</f>
        <v>0</v>
      </c>
      <c r="BJ332" s="77">
        <f>SUM(V332:Y332)</f>
        <v>0</v>
      </c>
      <c r="BK332" s="77">
        <f>SUM(Z332:AD332)</f>
        <v>0</v>
      </c>
      <c r="BL332" s="77">
        <f>SUM(AE332:AH332)</f>
        <v>0</v>
      </c>
      <c r="BM332" s="77">
        <f>SUM(AI332:AL332)</f>
        <v>0</v>
      </c>
      <c r="BN332" s="77">
        <f>SUM(AM332:AQ332)</f>
        <v>0</v>
      </c>
      <c r="BO332" s="77">
        <f>SUM(AR332:AU332)</f>
        <v>0</v>
      </c>
      <c r="BP332" s="77">
        <f>SUM(AV332:AY332)</f>
        <v>0</v>
      </c>
      <c r="BQ332" s="77">
        <f>SUM(AZ332:BD332)</f>
        <v>0</v>
      </c>
      <c r="BR332" s="157">
        <f>SUM(BF332:BQ332)</f>
        <v>0</v>
      </c>
      <c r="BS332" s="77">
        <f>SUM(BF332:BH332)</f>
        <v>0</v>
      </c>
      <c r="BT332" s="77">
        <f>SUM(BI332:BK332)</f>
        <v>0</v>
      </c>
      <c r="BU332" s="77">
        <f>SUM(BL332:BN332)</f>
        <v>0</v>
      </c>
      <c r="BV332" s="77">
        <f>SUM(BO332:BQ332)</f>
        <v>0</v>
      </c>
      <c r="BW332" s="77">
        <f>SUM(BF332:BK332)</f>
        <v>0</v>
      </c>
      <c r="BX332" s="77">
        <f>SUM(BL332:BQ332)</f>
        <v>0</v>
      </c>
      <c r="BY332" s="77">
        <f>IF(Info!$O$3="Q1",$BS332,IF(Info!$O$3="Q2",$BS332+$BT332,IF(Info!$O$3="Q3",$BS332+$BT332+$BU332,$BR332)))</f>
        <v>0</v>
      </c>
      <c r="BZ332" s="77">
        <f>IF(Info!$O$3="Q1",$BS332,IF(Info!$O$3="Q2",$BT332,IF(Info!$O$3="Q3",$BU332,$BV332)))</f>
        <v>0</v>
      </c>
      <c r="CA332" s="49"/>
    </row>
    <row r="333" spans="1:79" x14ac:dyDescent="0.3">
      <c r="A333" s="282"/>
      <c r="B333" s="160" t="s">
        <v>360</v>
      </c>
      <c r="C333" s="275"/>
      <c r="D333" s="161">
        <f>SUM(E333:BD333)</f>
        <v>0</v>
      </c>
      <c r="E333" s="278">
        <f t="shared" ref="E333:AJ333" si="514">SUM(E329:E332)</f>
        <v>0</v>
      </c>
      <c r="F333" s="278">
        <f t="shared" si="514"/>
        <v>0</v>
      </c>
      <c r="G333" s="278">
        <f t="shared" si="514"/>
        <v>0</v>
      </c>
      <c r="H333" s="278">
        <f t="shared" si="514"/>
        <v>0</v>
      </c>
      <c r="I333" s="278">
        <f t="shared" si="514"/>
        <v>0</v>
      </c>
      <c r="J333" s="278">
        <f t="shared" si="514"/>
        <v>0</v>
      </c>
      <c r="K333" s="278">
        <f t="shared" si="514"/>
        <v>0</v>
      </c>
      <c r="L333" s="278">
        <f t="shared" si="514"/>
        <v>0</v>
      </c>
      <c r="M333" s="278">
        <f t="shared" si="514"/>
        <v>0</v>
      </c>
      <c r="N333" s="278">
        <f t="shared" si="514"/>
        <v>0</v>
      </c>
      <c r="O333" s="278">
        <f t="shared" si="514"/>
        <v>0</v>
      </c>
      <c r="P333" s="278">
        <f t="shared" si="514"/>
        <v>0</v>
      </c>
      <c r="Q333" s="278">
        <f t="shared" si="514"/>
        <v>0</v>
      </c>
      <c r="R333" s="278">
        <f t="shared" si="514"/>
        <v>0</v>
      </c>
      <c r="S333" s="278">
        <f t="shared" si="514"/>
        <v>0</v>
      </c>
      <c r="T333" s="278">
        <f t="shared" si="514"/>
        <v>0</v>
      </c>
      <c r="U333" s="278">
        <f t="shared" si="514"/>
        <v>0</v>
      </c>
      <c r="V333" s="278">
        <f t="shared" si="514"/>
        <v>0</v>
      </c>
      <c r="W333" s="278">
        <f t="shared" si="514"/>
        <v>0</v>
      </c>
      <c r="X333" s="278">
        <f t="shared" si="514"/>
        <v>0</v>
      </c>
      <c r="Y333" s="278">
        <f t="shared" si="514"/>
        <v>0</v>
      </c>
      <c r="Z333" s="278">
        <f t="shared" si="514"/>
        <v>0</v>
      </c>
      <c r="AA333" s="278">
        <f t="shared" si="514"/>
        <v>0</v>
      </c>
      <c r="AB333" s="278">
        <f t="shared" si="514"/>
        <v>0</v>
      </c>
      <c r="AC333" s="278">
        <f t="shared" si="514"/>
        <v>0</v>
      </c>
      <c r="AD333" s="278">
        <f t="shared" si="514"/>
        <v>0</v>
      </c>
      <c r="AE333" s="278">
        <f t="shared" si="514"/>
        <v>0</v>
      </c>
      <c r="AF333" s="278">
        <f t="shared" si="514"/>
        <v>0</v>
      </c>
      <c r="AG333" s="278">
        <f t="shared" si="514"/>
        <v>0</v>
      </c>
      <c r="AH333" s="278">
        <f t="shared" si="514"/>
        <v>0</v>
      </c>
      <c r="AI333" s="278">
        <f t="shared" si="514"/>
        <v>0</v>
      </c>
      <c r="AJ333" s="278">
        <f t="shared" si="514"/>
        <v>0</v>
      </c>
      <c r="AK333" s="278">
        <f t="shared" ref="AK333:BP333" si="515">SUM(AK329:AK332)</f>
        <v>0</v>
      </c>
      <c r="AL333" s="278">
        <f t="shared" si="515"/>
        <v>0</v>
      </c>
      <c r="AM333" s="278">
        <f t="shared" si="515"/>
        <v>0</v>
      </c>
      <c r="AN333" s="278">
        <f t="shared" si="515"/>
        <v>0</v>
      </c>
      <c r="AO333" s="278">
        <f t="shared" si="515"/>
        <v>0</v>
      </c>
      <c r="AP333" s="278">
        <f t="shared" si="515"/>
        <v>0</v>
      </c>
      <c r="AQ333" s="278">
        <f t="shared" si="515"/>
        <v>0</v>
      </c>
      <c r="AR333" s="278">
        <f t="shared" si="515"/>
        <v>0</v>
      </c>
      <c r="AS333" s="278">
        <f t="shared" si="515"/>
        <v>0</v>
      </c>
      <c r="AT333" s="278">
        <f t="shared" si="515"/>
        <v>0</v>
      </c>
      <c r="AU333" s="278">
        <f t="shared" si="515"/>
        <v>0</v>
      </c>
      <c r="AV333" s="278">
        <f t="shared" si="515"/>
        <v>0</v>
      </c>
      <c r="AW333" s="278">
        <f t="shared" si="515"/>
        <v>0</v>
      </c>
      <c r="AX333" s="278">
        <f t="shared" si="515"/>
        <v>0</v>
      </c>
      <c r="AY333" s="278">
        <f t="shared" si="515"/>
        <v>0</v>
      </c>
      <c r="AZ333" s="278">
        <f t="shared" si="515"/>
        <v>0</v>
      </c>
      <c r="BA333" s="278">
        <f t="shared" si="515"/>
        <v>0</v>
      </c>
      <c r="BB333" s="278">
        <f t="shared" si="515"/>
        <v>0</v>
      </c>
      <c r="BC333" s="278">
        <f t="shared" si="515"/>
        <v>0</v>
      </c>
      <c r="BD333" s="278">
        <f t="shared" si="515"/>
        <v>0</v>
      </c>
      <c r="BE333" s="271"/>
      <c r="BF333" s="162">
        <f>SUM(E333:H333)</f>
        <v>0</v>
      </c>
      <c r="BG333" s="157">
        <f>SUM(I333:L333)</f>
        <v>0</v>
      </c>
      <c r="BH333" s="157">
        <f>SUM(M333:Q333)</f>
        <v>0</v>
      </c>
      <c r="BI333" s="157">
        <f>SUM(R333:U333)</f>
        <v>0</v>
      </c>
      <c r="BJ333" s="157">
        <f>SUM(V333:Y333)</f>
        <v>0</v>
      </c>
      <c r="BK333" s="157">
        <f>SUM(Z333:AD333)</f>
        <v>0</v>
      </c>
      <c r="BL333" s="157">
        <f>SUM(AE333:AH333)</f>
        <v>0</v>
      </c>
      <c r="BM333" s="157">
        <f>SUM(AI333:AL333)</f>
        <v>0</v>
      </c>
      <c r="BN333" s="157">
        <f>SUM(AM333:AQ333)</f>
        <v>0</v>
      </c>
      <c r="BO333" s="157">
        <f>SUM(AR333:AU333)</f>
        <v>0</v>
      </c>
      <c r="BP333" s="157">
        <f>SUM(AV333:AY333)</f>
        <v>0</v>
      </c>
      <c r="BQ333" s="157">
        <f>SUM(AZ333:BD333)</f>
        <v>0</v>
      </c>
      <c r="BR333" s="157">
        <f>SUM(BF333:BQ333)</f>
        <v>0</v>
      </c>
      <c r="BS333" s="157">
        <f>SUM(BF333:BH333)</f>
        <v>0</v>
      </c>
      <c r="BT333" s="157">
        <f>SUM(BI333:BK333)</f>
        <v>0</v>
      </c>
      <c r="BU333" s="157">
        <f>SUM(BL333:BN333)</f>
        <v>0</v>
      </c>
      <c r="BV333" s="157">
        <f>SUM(BO333:BQ333)</f>
        <v>0</v>
      </c>
      <c r="BW333" s="157">
        <f>SUM(BF333:BK333)</f>
        <v>0</v>
      </c>
      <c r="BX333" s="157">
        <f>SUM(BL333:BQ333)</f>
        <v>0</v>
      </c>
      <c r="BY333" s="157">
        <f>IF(Info!$O$3="Q1",$BS333,IF(Info!$O$3="Q2",$BS333+$BT333,IF(Info!$O$3="Q3",$BS333+$BT333+$BU333,$BR333)))</f>
        <v>0</v>
      </c>
      <c r="BZ333" s="157">
        <f>IF(Info!$O$3="Q1",$BS333,IF(Info!$O$3="Q2",$BT333,IF(Info!$O$3="Q3",$BU333,$BV333)))</f>
        <v>0</v>
      </c>
      <c r="CA333" s="49"/>
    </row>
    <row r="334" spans="1:79" ht="15.6" customHeight="1" x14ac:dyDescent="0.3">
      <c r="A334" s="269">
        <v>5</v>
      </c>
      <c r="B334" s="280" t="s">
        <v>361</v>
      </c>
      <c r="C334" s="27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</row>
    <row r="335" spans="1:79" x14ac:dyDescent="0.3">
      <c r="A335" s="269"/>
      <c r="B335" s="78" t="s">
        <v>362</v>
      </c>
      <c r="C335" s="275"/>
      <c r="D335" s="161">
        <f>SUM(E335:BD335)</f>
        <v>0</v>
      </c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  <c r="AB335" s="215"/>
      <c r="AC335" s="215"/>
      <c r="AD335" s="215"/>
      <c r="AE335" s="215"/>
      <c r="AF335" s="215"/>
      <c r="AG335" s="215"/>
      <c r="AH335" s="215"/>
      <c r="AI335" s="215"/>
      <c r="AJ335" s="215"/>
      <c r="AK335" s="215"/>
      <c r="AL335" s="215"/>
      <c r="AM335" s="215"/>
      <c r="AN335" s="215"/>
      <c r="AO335" s="215"/>
      <c r="AP335" s="215"/>
      <c r="AQ335" s="215"/>
      <c r="AR335" s="215"/>
      <c r="AS335" s="215"/>
      <c r="AT335" s="215"/>
      <c r="AU335" s="215"/>
      <c r="AV335" s="215"/>
      <c r="AW335" s="215"/>
      <c r="AX335" s="215"/>
      <c r="AY335" s="215"/>
      <c r="AZ335" s="215"/>
      <c r="BA335" s="215"/>
      <c r="BB335" s="215"/>
      <c r="BC335" s="215"/>
      <c r="BD335" s="215"/>
      <c r="BE335" s="271"/>
      <c r="BF335" s="163">
        <f>SUM(E335:H335)</f>
        <v>0</v>
      </c>
      <c r="BG335" s="77">
        <f>SUM(I335:L335)</f>
        <v>0</v>
      </c>
      <c r="BH335" s="77">
        <f>SUM(M335:Q335)</f>
        <v>0</v>
      </c>
      <c r="BI335" s="77">
        <f>SUM(R335:U335)</f>
        <v>0</v>
      </c>
      <c r="BJ335" s="77">
        <f>SUM(V335:Y335)</f>
        <v>0</v>
      </c>
      <c r="BK335" s="77">
        <f>SUM(Z335:AD335)</f>
        <v>0</v>
      </c>
      <c r="BL335" s="77">
        <f>SUM(AE335:AH335)</f>
        <v>0</v>
      </c>
      <c r="BM335" s="77">
        <f>SUM(AI335:AL335)</f>
        <v>0</v>
      </c>
      <c r="BN335" s="77">
        <f>SUM(AM335:AQ335)</f>
        <v>0</v>
      </c>
      <c r="BO335" s="77">
        <f>SUM(AR335:AU335)</f>
        <v>0</v>
      </c>
      <c r="BP335" s="77">
        <f>SUM(AV335:AY335)</f>
        <v>0</v>
      </c>
      <c r="BQ335" s="77">
        <f>SUM(AZ335:BD335)</f>
        <v>0</v>
      </c>
      <c r="BR335" s="157">
        <f>SUM(BF335:BQ335)</f>
        <v>0</v>
      </c>
      <c r="BS335" s="77">
        <f>SUM(BF335:BH335)</f>
        <v>0</v>
      </c>
      <c r="BT335" s="77">
        <f>SUM(BI335:BK335)</f>
        <v>0</v>
      </c>
      <c r="BU335" s="77">
        <f>SUM(BL335:BN335)</f>
        <v>0</v>
      </c>
      <c r="BV335" s="77">
        <f>SUM(BO335:BQ335)</f>
        <v>0</v>
      </c>
      <c r="BW335" s="77">
        <f>SUM(BF335:BK335)</f>
        <v>0</v>
      </c>
      <c r="BX335" s="77">
        <f>SUM(BL335:BQ335)</f>
        <v>0</v>
      </c>
      <c r="BY335" s="77">
        <f>IF(Info!$O$3="Q1",$BS335,IF(Info!$O$3="Q2",$BS335+$BT335,IF(Info!$O$3="Q3",$BS335+$BT335+$BU335,$BR335)))</f>
        <v>0</v>
      </c>
      <c r="BZ335" s="77">
        <f>IF(Info!$O$3="Q1",$BS335,IF(Info!$O$3="Q2",$BT335,IF(Info!$O$3="Q3",$BU335,$BV335)))</f>
        <v>0</v>
      </c>
      <c r="CA335" s="49"/>
    </row>
    <row r="336" spans="1:79" x14ac:dyDescent="0.3">
      <c r="A336" s="269"/>
      <c r="B336" s="78" t="s">
        <v>363</v>
      </c>
      <c r="C336" s="275"/>
      <c r="D336" s="161">
        <f>SUM(E336:BD336)</f>
        <v>0</v>
      </c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71"/>
      <c r="BF336" s="163">
        <f>SUM(E336:H336)</f>
        <v>0</v>
      </c>
      <c r="BG336" s="77">
        <f>SUM(I336:L336)</f>
        <v>0</v>
      </c>
      <c r="BH336" s="77">
        <f>SUM(M336:Q336)</f>
        <v>0</v>
      </c>
      <c r="BI336" s="77">
        <f>SUM(R336:U336)</f>
        <v>0</v>
      </c>
      <c r="BJ336" s="77">
        <f>SUM(V336:Y336)</f>
        <v>0</v>
      </c>
      <c r="BK336" s="77">
        <f>SUM(Z336:AD336)</f>
        <v>0</v>
      </c>
      <c r="BL336" s="77">
        <f>SUM(AE336:AH336)</f>
        <v>0</v>
      </c>
      <c r="BM336" s="77">
        <f>SUM(AI336:AL336)</f>
        <v>0</v>
      </c>
      <c r="BN336" s="77">
        <f>SUM(AM336:AQ336)</f>
        <v>0</v>
      </c>
      <c r="BO336" s="77">
        <f>SUM(AR336:AU336)</f>
        <v>0</v>
      </c>
      <c r="BP336" s="77">
        <f>SUM(AV336:AY336)</f>
        <v>0</v>
      </c>
      <c r="BQ336" s="77">
        <f>SUM(AZ336:BD336)</f>
        <v>0</v>
      </c>
      <c r="BR336" s="157">
        <f>SUM(BF336:BQ336)</f>
        <v>0</v>
      </c>
      <c r="BS336" s="77">
        <f>SUM(BF336:BH336)</f>
        <v>0</v>
      </c>
      <c r="BT336" s="77">
        <f>SUM(BI336:BK336)</f>
        <v>0</v>
      </c>
      <c r="BU336" s="77">
        <f>SUM(BL336:BN336)</f>
        <v>0</v>
      </c>
      <c r="BV336" s="77">
        <f>SUM(BO336:BQ336)</f>
        <v>0</v>
      </c>
      <c r="BW336" s="77">
        <f>SUM(BF336:BK336)</f>
        <v>0</v>
      </c>
      <c r="BX336" s="77">
        <f>SUM(BL336:BQ336)</f>
        <v>0</v>
      </c>
      <c r="BY336" s="77">
        <f>IF(Info!$O$3="Q1",$BS336,IF(Info!$O$3="Q2",$BS336+$BT336,IF(Info!$O$3="Q3",$BS336+$BT336+$BU336,$BR336)))</f>
        <v>0</v>
      </c>
      <c r="BZ336" s="77">
        <f>IF(Info!$O$3="Q1",$BS336,IF(Info!$O$3="Q2",$BT336,IF(Info!$O$3="Q3",$BU336,$BV336)))</f>
        <v>0</v>
      </c>
      <c r="CA336" s="49"/>
    </row>
    <row r="337" spans="1:79" x14ac:dyDescent="0.3">
      <c r="A337" s="282"/>
      <c r="B337" s="160" t="s">
        <v>364</v>
      </c>
      <c r="C337" s="275"/>
      <c r="D337" s="161">
        <f>SUM(E337:BD337)</f>
        <v>0</v>
      </c>
      <c r="E337" s="278">
        <f t="shared" ref="E337:AJ337" si="516">SUM(E335:E336)</f>
        <v>0</v>
      </c>
      <c r="F337" s="278">
        <f t="shared" si="516"/>
        <v>0</v>
      </c>
      <c r="G337" s="278">
        <f t="shared" si="516"/>
        <v>0</v>
      </c>
      <c r="H337" s="278">
        <f t="shared" si="516"/>
        <v>0</v>
      </c>
      <c r="I337" s="278">
        <f t="shared" si="516"/>
        <v>0</v>
      </c>
      <c r="J337" s="278">
        <f t="shared" si="516"/>
        <v>0</v>
      </c>
      <c r="K337" s="278">
        <f t="shared" si="516"/>
        <v>0</v>
      </c>
      <c r="L337" s="278">
        <f t="shared" si="516"/>
        <v>0</v>
      </c>
      <c r="M337" s="278">
        <f t="shared" si="516"/>
        <v>0</v>
      </c>
      <c r="N337" s="278">
        <f t="shared" si="516"/>
        <v>0</v>
      </c>
      <c r="O337" s="278">
        <f t="shared" si="516"/>
        <v>0</v>
      </c>
      <c r="P337" s="278">
        <f t="shared" si="516"/>
        <v>0</v>
      </c>
      <c r="Q337" s="278">
        <f t="shared" si="516"/>
        <v>0</v>
      </c>
      <c r="R337" s="278">
        <f t="shared" si="516"/>
        <v>0</v>
      </c>
      <c r="S337" s="278">
        <f t="shared" si="516"/>
        <v>0</v>
      </c>
      <c r="T337" s="278">
        <f t="shared" si="516"/>
        <v>0</v>
      </c>
      <c r="U337" s="278">
        <f t="shared" si="516"/>
        <v>0</v>
      </c>
      <c r="V337" s="278">
        <f t="shared" si="516"/>
        <v>0</v>
      </c>
      <c r="W337" s="278">
        <f t="shared" si="516"/>
        <v>0</v>
      </c>
      <c r="X337" s="278">
        <f t="shared" si="516"/>
        <v>0</v>
      </c>
      <c r="Y337" s="278">
        <f t="shared" si="516"/>
        <v>0</v>
      </c>
      <c r="Z337" s="278">
        <f t="shared" si="516"/>
        <v>0</v>
      </c>
      <c r="AA337" s="278">
        <f t="shared" si="516"/>
        <v>0</v>
      </c>
      <c r="AB337" s="278">
        <f t="shared" si="516"/>
        <v>0</v>
      </c>
      <c r="AC337" s="278">
        <f t="shared" si="516"/>
        <v>0</v>
      </c>
      <c r="AD337" s="278">
        <f t="shared" si="516"/>
        <v>0</v>
      </c>
      <c r="AE337" s="278">
        <f t="shared" si="516"/>
        <v>0</v>
      </c>
      <c r="AF337" s="278">
        <f t="shared" si="516"/>
        <v>0</v>
      </c>
      <c r="AG337" s="278">
        <f t="shared" si="516"/>
        <v>0</v>
      </c>
      <c r="AH337" s="278">
        <f t="shared" si="516"/>
        <v>0</v>
      </c>
      <c r="AI337" s="278">
        <f t="shared" si="516"/>
        <v>0</v>
      </c>
      <c r="AJ337" s="278">
        <f t="shared" si="516"/>
        <v>0</v>
      </c>
      <c r="AK337" s="278">
        <f t="shared" ref="AK337:BP337" si="517">SUM(AK335:AK336)</f>
        <v>0</v>
      </c>
      <c r="AL337" s="278">
        <f t="shared" si="517"/>
        <v>0</v>
      </c>
      <c r="AM337" s="278">
        <f t="shared" si="517"/>
        <v>0</v>
      </c>
      <c r="AN337" s="278">
        <f t="shared" si="517"/>
        <v>0</v>
      </c>
      <c r="AO337" s="278">
        <f t="shared" si="517"/>
        <v>0</v>
      </c>
      <c r="AP337" s="278">
        <f t="shared" si="517"/>
        <v>0</v>
      </c>
      <c r="AQ337" s="278">
        <f t="shared" si="517"/>
        <v>0</v>
      </c>
      <c r="AR337" s="278">
        <f t="shared" si="517"/>
        <v>0</v>
      </c>
      <c r="AS337" s="278">
        <f t="shared" si="517"/>
        <v>0</v>
      </c>
      <c r="AT337" s="278">
        <f t="shared" si="517"/>
        <v>0</v>
      </c>
      <c r="AU337" s="278">
        <f t="shared" si="517"/>
        <v>0</v>
      </c>
      <c r="AV337" s="278">
        <f t="shared" si="517"/>
        <v>0</v>
      </c>
      <c r="AW337" s="278">
        <f t="shared" si="517"/>
        <v>0</v>
      </c>
      <c r="AX337" s="278">
        <f t="shared" si="517"/>
        <v>0</v>
      </c>
      <c r="AY337" s="278">
        <f t="shared" si="517"/>
        <v>0</v>
      </c>
      <c r="AZ337" s="278">
        <f t="shared" si="517"/>
        <v>0</v>
      </c>
      <c r="BA337" s="278">
        <f t="shared" si="517"/>
        <v>0</v>
      </c>
      <c r="BB337" s="278">
        <f t="shared" si="517"/>
        <v>0</v>
      </c>
      <c r="BC337" s="278">
        <f t="shared" si="517"/>
        <v>0</v>
      </c>
      <c r="BD337" s="278">
        <f t="shared" si="517"/>
        <v>0</v>
      </c>
      <c r="BE337" s="271"/>
      <c r="BF337" s="162">
        <f>SUM(E337:H337)</f>
        <v>0</v>
      </c>
      <c r="BG337" s="157">
        <f>SUM(I337:L337)</f>
        <v>0</v>
      </c>
      <c r="BH337" s="157">
        <f>SUM(M337:Q337)</f>
        <v>0</v>
      </c>
      <c r="BI337" s="157">
        <f>SUM(R337:U337)</f>
        <v>0</v>
      </c>
      <c r="BJ337" s="157">
        <f>SUM(V337:Y337)</f>
        <v>0</v>
      </c>
      <c r="BK337" s="157">
        <f>SUM(Z337:AD337)</f>
        <v>0</v>
      </c>
      <c r="BL337" s="157">
        <f>SUM(AE337:AH337)</f>
        <v>0</v>
      </c>
      <c r="BM337" s="157">
        <f>SUM(AI337:AL337)</f>
        <v>0</v>
      </c>
      <c r="BN337" s="157">
        <f>SUM(AM337:AQ337)</f>
        <v>0</v>
      </c>
      <c r="BO337" s="157">
        <f>SUM(AR337:AU337)</f>
        <v>0</v>
      </c>
      <c r="BP337" s="157">
        <f>SUM(AV337:AY337)</f>
        <v>0</v>
      </c>
      <c r="BQ337" s="157">
        <f>SUM(AZ337:BD337)</f>
        <v>0</v>
      </c>
      <c r="BR337" s="157">
        <f>SUM(BF337:BQ337)</f>
        <v>0</v>
      </c>
      <c r="BS337" s="157">
        <f>SUM(BF337:BH337)</f>
        <v>0</v>
      </c>
      <c r="BT337" s="157">
        <f>SUM(BI337:BK337)</f>
        <v>0</v>
      </c>
      <c r="BU337" s="157">
        <f>SUM(BL337:BN337)</f>
        <v>0</v>
      </c>
      <c r="BV337" s="157">
        <f>SUM(BO337:BQ337)</f>
        <v>0</v>
      </c>
      <c r="BW337" s="157">
        <f>SUM(BF337:BK337)</f>
        <v>0</v>
      </c>
      <c r="BX337" s="157">
        <f>SUM(BL337:BQ337)</f>
        <v>0</v>
      </c>
      <c r="BY337" s="157">
        <f>IF(Info!$O$3="Q1",$BS337,IF(Info!$O$3="Q2",$BS337+$BT337,IF(Info!$O$3="Q3",$BS337+$BT337+$BU337,$BR337)))</f>
        <v>0</v>
      </c>
      <c r="BZ337" s="157">
        <f>IF(Info!$O$3="Q1",$BS337,IF(Info!$O$3="Q2",$BT337,IF(Info!$O$3="Q3",$BU337,$BV337)))</f>
        <v>0</v>
      </c>
      <c r="CA337" s="49"/>
    </row>
    <row r="338" spans="1:79" ht="15.6" customHeight="1" x14ac:dyDescent="0.3">
      <c r="A338" s="269">
        <v>6</v>
      </c>
      <c r="B338" s="280" t="s">
        <v>365</v>
      </c>
      <c r="C338" s="27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</row>
    <row r="339" spans="1:79" x14ac:dyDescent="0.3">
      <c r="A339" s="269"/>
      <c r="B339" s="78" t="s">
        <v>73</v>
      </c>
      <c r="C339" s="275"/>
      <c r="D339" s="161">
        <f>SUM(E339:BD339)</f>
        <v>0</v>
      </c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  <c r="AB339" s="215"/>
      <c r="AC339" s="215"/>
      <c r="AD339" s="215"/>
      <c r="AE339" s="215"/>
      <c r="AF339" s="215"/>
      <c r="AG339" s="215"/>
      <c r="AH339" s="215"/>
      <c r="AI339" s="215"/>
      <c r="AJ339" s="215"/>
      <c r="AK339" s="215"/>
      <c r="AL339" s="215"/>
      <c r="AM339" s="215"/>
      <c r="AN339" s="215"/>
      <c r="AO339" s="215"/>
      <c r="AP339" s="215"/>
      <c r="AQ339" s="215"/>
      <c r="AR339" s="215"/>
      <c r="AS339" s="215"/>
      <c r="AT339" s="215"/>
      <c r="AU339" s="215"/>
      <c r="AV339" s="215"/>
      <c r="AW339" s="215"/>
      <c r="AX339" s="215"/>
      <c r="AY339" s="215"/>
      <c r="AZ339" s="215"/>
      <c r="BA339" s="215"/>
      <c r="BB339" s="215"/>
      <c r="BC339" s="215"/>
      <c r="BD339" s="215"/>
      <c r="BE339" s="271"/>
      <c r="BF339" s="163">
        <f>SUM(E339:H339)</f>
        <v>0</v>
      </c>
      <c r="BG339" s="77">
        <f>SUM(I339:L339)</f>
        <v>0</v>
      </c>
      <c r="BH339" s="77">
        <f>SUM(M339:Q339)</f>
        <v>0</v>
      </c>
      <c r="BI339" s="77">
        <f>SUM(R339:U339)</f>
        <v>0</v>
      </c>
      <c r="BJ339" s="77">
        <f>SUM(V339:Y339)</f>
        <v>0</v>
      </c>
      <c r="BK339" s="77">
        <f>SUM(Z339:AD339)</f>
        <v>0</v>
      </c>
      <c r="BL339" s="77">
        <f>SUM(AE339:AH339)</f>
        <v>0</v>
      </c>
      <c r="BM339" s="77">
        <f>SUM(AI339:AL339)</f>
        <v>0</v>
      </c>
      <c r="BN339" s="77">
        <f>SUM(AM339:AQ339)</f>
        <v>0</v>
      </c>
      <c r="BO339" s="77">
        <f>SUM(AR339:AU339)</f>
        <v>0</v>
      </c>
      <c r="BP339" s="77">
        <f>SUM(AV339:AY339)</f>
        <v>0</v>
      </c>
      <c r="BQ339" s="77">
        <f>SUM(AZ339:BD339)</f>
        <v>0</v>
      </c>
      <c r="BR339" s="157">
        <f>SUM(BF339:BQ339)</f>
        <v>0</v>
      </c>
      <c r="BS339" s="77">
        <f>SUM(BF339:BH339)</f>
        <v>0</v>
      </c>
      <c r="BT339" s="77">
        <f>SUM(BI339:BK339)</f>
        <v>0</v>
      </c>
      <c r="BU339" s="77">
        <f>SUM(BL339:BN339)</f>
        <v>0</v>
      </c>
      <c r="BV339" s="77">
        <f>SUM(BO339:BQ339)</f>
        <v>0</v>
      </c>
      <c r="BW339" s="77">
        <f>SUM(BF339:BK339)</f>
        <v>0</v>
      </c>
      <c r="BX339" s="77">
        <f>SUM(BL339:BQ339)</f>
        <v>0</v>
      </c>
      <c r="BY339" s="77">
        <f>IF(Info!$O$3="Q1",$BS339,IF(Info!$O$3="Q2",$BS339+$BT339,IF(Info!$O$3="Q3",$BS339+$BT339+$BU339,$BR339)))</f>
        <v>0</v>
      </c>
      <c r="BZ339" s="77">
        <f>IF(Info!$O$3="Q1",$BS339,IF(Info!$O$3="Q2",$BT339,IF(Info!$O$3="Q3",$BU339,$BV339)))</f>
        <v>0</v>
      </c>
      <c r="CA339" s="49"/>
    </row>
    <row r="340" spans="1:79" x14ac:dyDescent="0.3">
      <c r="A340" s="269"/>
      <c r="B340" s="78" t="s">
        <v>75</v>
      </c>
      <c r="C340" s="275"/>
      <c r="D340" s="161">
        <f>SUM(E340:BD340)</f>
        <v>0</v>
      </c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71"/>
      <c r="BF340" s="163">
        <f>SUM(E340:H340)</f>
        <v>0</v>
      </c>
      <c r="BG340" s="77">
        <f>SUM(I340:L340)</f>
        <v>0</v>
      </c>
      <c r="BH340" s="77">
        <f>SUM(M340:Q340)</f>
        <v>0</v>
      </c>
      <c r="BI340" s="77">
        <f>SUM(R340:U340)</f>
        <v>0</v>
      </c>
      <c r="BJ340" s="77">
        <f>SUM(V340:Y340)</f>
        <v>0</v>
      </c>
      <c r="BK340" s="77">
        <f>SUM(Z340:AD340)</f>
        <v>0</v>
      </c>
      <c r="BL340" s="77">
        <f>SUM(AE340:AH340)</f>
        <v>0</v>
      </c>
      <c r="BM340" s="77">
        <f>SUM(AI340:AL340)</f>
        <v>0</v>
      </c>
      <c r="BN340" s="77">
        <f>SUM(AM340:AQ340)</f>
        <v>0</v>
      </c>
      <c r="BO340" s="77">
        <f>SUM(AR340:AU340)</f>
        <v>0</v>
      </c>
      <c r="BP340" s="77">
        <f>SUM(AV340:AY340)</f>
        <v>0</v>
      </c>
      <c r="BQ340" s="77">
        <f>SUM(AZ340:BD340)</f>
        <v>0</v>
      </c>
      <c r="BR340" s="157">
        <f>SUM(BF340:BQ340)</f>
        <v>0</v>
      </c>
      <c r="BS340" s="77">
        <f>SUM(BF340:BH340)</f>
        <v>0</v>
      </c>
      <c r="BT340" s="77">
        <f>SUM(BI340:BK340)</f>
        <v>0</v>
      </c>
      <c r="BU340" s="77">
        <f>SUM(BL340:BN340)</f>
        <v>0</v>
      </c>
      <c r="BV340" s="77">
        <f>SUM(BO340:BQ340)</f>
        <v>0</v>
      </c>
      <c r="BW340" s="77">
        <f>SUM(BF340:BK340)</f>
        <v>0</v>
      </c>
      <c r="BX340" s="77">
        <f>SUM(BL340:BQ340)</f>
        <v>0</v>
      </c>
      <c r="BY340" s="77">
        <f>IF(Info!$O$3="Q1",$BS340,IF(Info!$O$3="Q2",$BS340+$BT340,IF(Info!$O$3="Q3",$BS340+$BT340+$BU340,$BR340)))</f>
        <v>0</v>
      </c>
      <c r="BZ340" s="77">
        <f>IF(Info!$O$3="Q1",$BS340,IF(Info!$O$3="Q2",$BT340,IF(Info!$O$3="Q3",$BU340,$BV340)))</f>
        <v>0</v>
      </c>
      <c r="CA340" s="49"/>
    </row>
    <row r="341" spans="1:79" x14ac:dyDescent="0.3">
      <c r="A341" s="282"/>
      <c r="B341" s="160" t="s">
        <v>367</v>
      </c>
      <c r="C341" s="275"/>
      <c r="D341" s="161">
        <f>SUM(E341:BD341)</f>
        <v>0</v>
      </c>
      <c r="E341" s="278">
        <f t="shared" ref="E341:AJ341" si="518">SUM(E339:E340)</f>
        <v>0</v>
      </c>
      <c r="F341" s="278">
        <f t="shared" si="518"/>
        <v>0</v>
      </c>
      <c r="G341" s="278">
        <f t="shared" si="518"/>
        <v>0</v>
      </c>
      <c r="H341" s="278">
        <f t="shared" si="518"/>
        <v>0</v>
      </c>
      <c r="I341" s="278">
        <f t="shared" si="518"/>
        <v>0</v>
      </c>
      <c r="J341" s="278">
        <f t="shared" si="518"/>
        <v>0</v>
      </c>
      <c r="K341" s="278">
        <f t="shared" si="518"/>
        <v>0</v>
      </c>
      <c r="L341" s="278">
        <f t="shared" si="518"/>
        <v>0</v>
      </c>
      <c r="M341" s="278">
        <f t="shared" si="518"/>
        <v>0</v>
      </c>
      <c r="N341" s="278">
        <f t="shared" si="518"/>
        <v>0</v>
      </c>
      <c r="O341" s="278">
        <f t="shared" si="518"/>
        <v>0</v>
      </c>
      <c r="P341" s="278">
        <f t="shared" si="518"/>
        <v>0</v>
      </c>
      <c r="Q341" s="278">
        <f t="shared" si="518"/>
        <v>0</v>
      </c>
      <c r="R341" s="278">
        <f t="shared" si="518"/>
        <v>0</v>
      </c>
      <c r="S341" s="278">
        <f t="shared" si="518"/>
        <v>0</v>
      </c>
      <c r="T341" s="278">
        <f t="shared" si="518"/>
        <v>0</v>
      </c>
      <c r="U341" s="278">
        <f t="shared" si="518"/>
        <v>0</v>
      </c>
      <c r="V341" s="278">
        <f t="shared" si="518"/>
        <v>0</v>
      </c>
      <c r="W341" s="278">
        <f t="shared" si="518"/>
        <v>0</v>
      </c>
      <c r="X341" s="278">
        <f t="shared" si="518"/>
        <v>0</v>
      </c>
      <c r="Y341" s="278">
        <f t="shared" si="518"/>
        <v>0</v>
      </c>
      <c r="Z341" s="278">
        <f t="shared" si="518"/>
        <v>0</v>
      </c>
      <c r="AA341" s="278">
        <f t="shared" si="518"/>
        <v>0</v>
      </c>
      <c r="AB341" s="278">
        <f t="shared" si="518"/>
        <v>0</v>
      </c>
      <c r="AC341" s="278">
        <f t="shared" si="518"/>
        <v>0</v>
      </c>
      <c r="AD341" s="278">
        <f t="shared" si="518"/>
        <v>0</v>
      </c>
      <c r="AE341" s="278">
        <f t="shared" si="518"/>
        <v>0</v>
      </c>
      <c r="AF341" s="278">
        <f t="shared" si="518"/>
        <v>0</v>
      </c>
      <c r="AG341" s="278">
        <f t="shared" si="518"/>
        <v>0</v>
      </c>
      <c r="AH341" s="278">
        <f t="shared" si="518"/>
        <v>0</v>
      </c>
      <c r="AI341" s="278">
        <f t="shared" si="518"/>
        <v>0</v>
      </c>
      <c r="AJ341" s="278">
        <f t="shared" si="518"/>
        <v>0</v>
      </c>
      <c r="AK341" s="278">
        <f t="shared" ref="AK341:BP341" si="519">SUM(AK339:AK340)</f>
        <v>0</v>
      </c>
      <c r="AL341" s="278">
        <f t="shared" si="519"/>
        <v>0</v>
      </c>
      <c r="AM341" s="278">
        <f t="shared" si="519"/>
        <v>0</v>
      </c>
      <c r="AN341" s="278">
        <f t="shared" si="519"/>
        <v>0</v>
      </c>
      <c r="AO341" s="278">
        <f t="shared" si="519"/>
        <v>0</v>
      </c>
      <c r="AP341" s="278">
        <f t="shared" si="519"/>
        <v>0</v>
      </c>
      <c r="AQ341" s="278">
        <f t="shared" si="519"/>
        <v>0</v>
      </c>
      <c r="AR341" s="278">
        <f t="shared" si="519"/>
        <v>0</v>
      </c>
      <c r="AS341" s="278">
        <f t="shared" si="519"/>
        <v>0</v>
      </c>
      <c r="AT341" s="278">
        <f t="shared" si="519"/>
        <v>0</v>
      </c>
      <c r="AU341" s="278">
        <f t="shared" si="519"/>
        <v>0</v>
      </c>
      <c r="AV341" s="278">
        <f t="shared" si="519"/>
        <v>0</v>
      </c>
      <c r="AW341" s="278">
        <f t="shared" si="519"/>
        <v>0</v>
      </c>
      <c r="AX341" s="278">
        <f t="shared" si="519"/>
        <v>0</v>
      </c>
      <c r="AY341" s="278">
        <f t="shared" si="519"/>
        <v>0</v>
      </c>
      <c r="AZ341" s="278">
        <f t="shared" si="519"/>
        <v>0</v>
      </c>
      <c r="BA341" s="278">
        <f t="shared" si="519"/>
        <v>0</v>
      </c>
      <c r="BB341" s="278">
        <f t="shared" si="519"/>
        <v>0</v>
      </c>
      <c r="BC341" s="278">
        <f t="shared" si="519"/>
        <v>0</v>
      </c>
      <c r="BD341" s="278">
        <f t="shared" si="519"/>
        <v>0</v>
      </c>
      <c r="BE341" s="271"/>
      <c r="BF341" s="162">
        <f>SUM(E341:H341)</f>
        <v>0</v>
      </c>
      <c r="BG341" s="157">
        <f>SUM(I341:L341)</f>
        <v>0</v>
      </c>
      <c r="BH341" s="157">
        <f>SUM(M341:Q341)</f>
        <v>0</v>
      </c>
      <c r="BI341" s="157">
        <f>SUM(R341:U341)</f>
        <v>0</v>
      </c>
      <c r="BJ341" s="157">
        <f>SUM(V341:Y341)</f>
        <v>0</v>
      </c>
      <c r="BK341" s="157">
        <f>SUM(Z341:AD341)</f>
        <v>0</v>
      </c>
      <c r="BL341" s="157">
        <f>SUM(AE341:AH341)</f>
        <v>0</v>
      </c>
      <c r="BM341" s="157">
        <f>SUM(AI341:AL341)</f>
        <v>0</v>
      </c>
      <c r="BN341" s="157">
        <f>SUM(AM341:AQ341)</f>
        <v>0</v>
      </c>
      <c r="BO341" s="157">
        <f>SUM(AR341:AU341)</f>
        <v>0</v>
      </c>
      <c r="BP341" s="157">
        <f>SUM(AV341:AY341)</f>
        <v>0</v>
      </c>
      <c r="BQ341" s="157">
        <f>SUM(AZ341:BD341)</f>
        <v>0</v>
      </c>
      <c r="BR341" s="157">
        <f>SUM(BF341:BQ341)</f>
        <v>0</v>
      </c>
      <c r="BS341" s="157">
        <f>SUM(BF341:BH341)</f>
        <v>0</v>
      </c>
      <c r="BT341" s="157">
        <f>SUM(BI341:BK341)</f>
        <v>0</v>
      </c>
      <c r="BU341" s="157">
        <f>SUM(BL341:BN341)</f>
        <v>0</v>
      </c>
      <c r="BV341" s="157">
        <f>SUM(BO341:BQ341)</f>
        <v>0</v>
      </c>
      <c r="BW341" s="157">
        <f>SUM(BF341:BK341)</f>
        <v>0</v>
      </c>
      <c r="BX341" s="157">
        <f>SUM(BL341:BQ341)</f>
        <v>0</v>
      </c>
      <c r="BY341" s="157">
        <f>IF(Info!$O$3="Q1",$BS341,IF(Info!$O$3="Q2",$BS341+$BT341,IF(Info!$O$3="Q3",$BS341+$BT341+$BU341,$BR341)))</f>
        <v>0</v>
      </c>
      <c r="BZ341" s="157">
        <f>IF(Info!$O$3="Q1",$BS341,IF(Info!$O$3="Q2",$BT341,IF(Info!$O$3="Q3",$BU341,$BV341)))</f>
        <v>0</v>
      </c>
      <c r="CA341" s="49"/>
    </row>
    <row r="342" spans="1:79" ht="15.6" customHeight="1" x14ac:dyDescent="0.3">
      <c r="A342" s="269">
        <v>7</v>
      </c>
      <c r="B342" s="280" t="s">
        <v>368</v>
      </c>
      <c r="C342" s="27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</row>
    <row r="343" spans="1:79" x14ac:dyDescent="0.3">
      <c r="A343" s="269"/>
      <c r="B343" s="78" t="s">
        <v>368</v>
      </c>
      <c r="C343" s="275"/>
      <c r="D343" s="161">
        <f>SUM(E343:BD343)</f>
        <v>0</v>
      </c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  <c r="AB343" s="215"/>
      <c r="AC343" s="215"/>
      <c r="AD343" s="215"/>
      <c r="AE343" s="215"/>
      <c r="AF343" s="215"/>
      <c r="AG343" s="215"/>
      <c r="AH343" s="215"/>
      <c r="AI343" s="215"/>
      <c r="AJ343" s="215"/>
      <c r="AK343" s="215"/>
      <c r="AL343" s="215"/>
      <c r="AM343" s="215"/>
      <c r="AN343" s="215"/>
      <c r="AO343" s="215"/>
      <c r="AP343" s="215"/>
      <c r="AQ343" s="215"/>
      <c r="AR343" s="215"/>
      <c r="AS343" s="215"/>
      <c r="AT343" s="215"/>
      <c r="AU343" s="215"/>
      <c r="AV343" s="215"/>
      <c r="AW343" s="215"/>
      <c r="AX343" s="215"/>
      <c r="AY343" s="215"/>
      <c r="AZ343" s="215"/>
      <c r="BA343" s="215"/>
      <c r="BB343" s="215"/>
      <c r="BC343" s="215"/>
      <c r="BD343" s="215"/>
      <c r="BE343" s="271"/>
      <c r="BF343" s="163">
        <f>SUM(E343:H343)</f>
        <v>0</v>
      </c>
      <c r="BG343" s="77">
        <f>SUM(I343:L343)</f>
        <v>0</v>
      </c>
      <c r="BH343" s="77">
        <f>SUM(M343:Q343)</f>
        <v>0</v>
      </c>
      <c r="BI343" s="77">
        <f>SUM(R343:U343)</f>
        <v>0</v>
      </c>
      <c r="BJ343" s="77">
        <f>SUM(V343:Y343)</f>
        <v>0</v>
      </c>
      <c r="BK343" s="77">
        <f>SUM(Z343:AD343)</f>
        <v>0</v>
      </c>
      <c r="BL343" s="77">
        <f>SUM(AE343:AH343)</f>
        <v>0</v>
      </c>
      <c r="BM343" s="77">
        <f>SUM(AI343:AL343)</f>
        <v>0</v>
      </c>
      <c r="BN343" s="77">
        <f>SUM(AM343:AQ343)</f>
        <v>0</v>
      </c>
      <c r="BO343" s="77">
        <f>SUM(AR343:AU343)</f>
        <v>0</v>
      </c>
      <c r="BP343" s="77">
        <f>SUM(AV343:AY343)</f>
        <v>0</v>
      </c>
      <c r="BQ343" s="77">
        <f>SUM(AZ343:BD343)</f>
        <v>0</v>
      </c>
      <c r="BR343" s="157">
        <f>SUM(BF343:BQ343)</f>
        <v>0</v>
      </c>
      <c r="BS343" s="77">
        <f>SUM(BF343:BH343)</f>
        <v>0</v>
      </c>
      <c r="BT343" s="77">
        <f>SUM(BI343:BK343)</f>
        <v>0</v>
      </c>
      <c r="BU343" s="77">
        <f>SUM(BL343:BN343)</f>
        <v>0</v>
      </c>
      <c r="BV343" s="77">
        <f>SUM(BO343:BQ343)</f>
        <v>0</v>
      </c>
      <c r="BW343" s="77">
        <f>SUM(BF343:BK343)</f>
        <v>0</v>
      </c>
      <c r="BX343" s="77">
        <f>SUM(BL343:BQ343)</f>
        <v>0</v>
      </c>
      <c r="BY343" s="77">
        <f>IF(Info!$O$3="Q1",$BS343,IF(Info!$O$3="Q2",$BS343+$BT343,IF(Info!$O$3="Q3",$BS343+$BT343+$BU343,$BR343)))</f>
        <v>0</v>
      </c>
      <c r="BZ343" s="77">
        <f>IF(Info!$O$3="Q1",$BS343,IF(Info!$O$3="Q2",$BT343,IF(Info!$O$3="Q3",$BU343,$BV343)))</f>
        <v>0</v>
      </c>
      <c r="CA343" s="49"/>
    </row>
    <row r="344" spans="1:79" x14ac:dyDescent="0.3">
      <c r="A344" s="269"/>
      <c r="B344" s="78" t="s">
        <v>369</v>
      </c>
      <c r="C344" s="275"/>
      <c r="D344" s="161">
        <f>SUM(E344:BD344)</f>
        <v>0</v>
      </c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  <c r="AE344" s="215"/>
      <c r="AF344" s="215"/>
      <c r="AG344" s="215"/>
      <c r="AH344" s="215"/>
      <c r="AI344" s="215"/>
      <c r="AJ344" s="215"/>
      <c r="AK344" s="215"/>
      <c r="AL344" s="215"/>
      <c r="AM344" s="215"/>
      <c r="AN344" s="215"/>
      <c r="AO344" s="215"/>
      <c r="AP344" s="215"/>
      <c r="AQ344" s="215"/>
      <c r="AR344" s="215"/>
      <c r="AS344" s="215"/>
      <c r="AT344" s="215"/>
      <c r="AU344" s="215"/>
      <c r="AV344" s="215"/>
      <c r="AW344" s="215"/>
      <c r="AX344" s="215"/>
      <c r="AY344" s="215"/>
      <c r="AZ344" s="215"/>
      <c r="BA344" s="215"/>
      <c r="BB344" s="215"/>
      <c r="BC344" s="215"/>
      <c r="BD344" s="215"/>
      <c r="BE344" s="271"/>
      <c r="BF344" s="163">
        <f>SUM(E344:H344)</f>
        <v>0</v>
      </c>
      <c r="BG344" s="77">
        <f>SUM(I344:L344)</f>
        <v>0</v>
      </c>
      <c r="BH344" s="77">
        <f>SUM(M344:Q344)</f>
        <v>0</v>
      </c>
      <c r="BI344" s="77">
        <f>SUM(R344:U344)</f>
        <v>0</v>
      </c>
      <c r="BJ344" s="77">
        <f>SUM(V344:Y344)</f>
        <v>0</v>
      </c>
      <c r="BK344" s="77">
        <f>SUM(Z344:AD344)</f>
        <v>0</v>
      </c>
      <c r="BL344" s="77">
        <f>SUM(AE344:AH344)</f>
        <v>0</v>
      </c>
      <c r="BM344" s="77">
        <f>SUM(AI344:AL344)</f>
        <v>0</v>
      </c>
      <c r="BN344" s="77">
        <f>SUM(AM344:AQ344)</f>
        <v>0</v>
      </c>
      <c r="BO344" s="77">
        <f>SUM(AR344:AU344)</f>
        <v>0</v>
      </c>
      <c r="BP344" s="77">
        <f>SUM(AV344:AY344)</f>
        <v>0</v>
      </c>
      <c r="BQ344" s="77">
        <f>SUM(AZ344:BD344)</f>
        <v>0</v>
      </c>
      <c r="BR344" s="157">
        <f>SUM(BF344:BQ344)</f>
        <v>0</v>
      </c>
      <c r="BS344" s="77">
        <f>SUM(BF344:BH344)</f>
        <v>0</v>
      </c>
      <c r="BT344" s="77">
        <f>SUM(BI344:BK344)</f>
        <v>0</v>
      </c>
      <c r="BU344" s="77">
        <f>SUM(BL344:BN344)</f>
        <v>0</v>
      </c>
      <c r="BV344" s="77">
        <f>SUM(BO344:BQ344)</f>
        <v>0</v>
      </c>
      <c r="BW344" s="77">
        <f>SUM(BF344:BK344)</f>
        <v>0</v>
      </c>
      <c r="BX344" s="77">
        <f>SUM(BL344:BQ344)</f>
        <v>0</v>
      </c>
      <c r="BY344" s="77">
        <f>IF(Info!$O$3="Q1",$BS344,IF(Info!$O$3="Q2",$BS344+$BT344,IF(Info!$O$3="Q3",$BS344+$BT344+$BU344,$BR344)))</f>
        <v>0</v>
      </c>
      <c r="BZ344" s="77">
        <f>IF(Info!$O$3="Q1",$BS344,IF(Info!$O$3="Q2",$BT344,IF(Info!$O$3="Q3",$BU344,$BV344)))</f>
        <v>0</v>
      </c>
      <c r="CA344" s="49"/>
    </row>
    <row r="345" spans="1:79" x14ac:dyDescent="0.3">
      <c r="A345" s="269"/>
      <c r="B345" s="78" t="s">
        <v>370</v>
      </c>
      <c r="C345" s="275"/>
      <c r="D345" s="161">
        <f>SUM(E345:BD345)</f>
        <v>0</v>
      </c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  <c r="AB345" s="215"/>
      <c r="AC345" s="215"/>
      <c r="AD345" s="215"/>
      <c r="AE345" s="215"/>
      <c r="AF345" s="215"/>
      <c r="AG345" s="215"/>
      <c r="AH345" s="215"/>
      <c r="AI345" s="215"/>
      <c r="AJ345" s="215"/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/>
      <c r="BC345" s="215"/>
      <c r="BD345" s="215"/>
      <c r="BE345" s="271"/>
      <c r="BF345" s="163">
        <f>SUM(E345:H345)</f>
        <v>0</v>
      </c>
      <c r="BG345" s="77">
        <f>SUM(I345:L345)</f>
        <v>0</v>
      </c>
      <c r="BH345" s="77">
        <f>SUM(M345:Q345)</f>
        <v>0</v>
      </c>
      <c r="BI345" s="77">
        <f>SUM(R345:U345)</f>
        <v>0</v>
      </c>
      <c r="BJ345" s="77">
        <f>SUM(V345:Y345)</f>
        <v>0</v>
      </c>
      <c r="BK345" s="77">
        <f>SUM(Z345:AD345)</f>
        <v>0</v>
      </c>
      <c r="BL345" s="77">
        <f>SUM(AE345:AH345)</f>
        <v>0</v>
      </c>
      <c r="BM345" s="77">
        <f>SUM(AI345:AL345)</f>
        <v>0</v>
      </c>
      <c r="BN345" s="77">
        <f>SUM(AM345:AQ345)</f>
        <v>0</v>
      </c>
      <c r="BO345" s="77">
        <f>SUM(AR345:AU345)</f>
        <v>0</v>
      </c>
      <c r="BP345" s="77">
        <f>SUM(AV345:AY345)</f>
        <v>0</v>
      </c>
      <c r="BQ345" s="77">
        <f>SUM(AZ345:BD345)</f>
        <v>0</v>
      </c>
      <c r="BR345" s="157">
        <f>SUM(BF345:BQ345)</f>
        <v>0</v>
      </c>
      <c r="BS345" s="77">
        <f>SUM(BF345:BH345)</f>
        <v>0</v>
      </c>
      <c r="BT345" s="77">
        <f>SUM(BI345:BK345)</f>
        <v>0</v>
      </c>
      <c r="BU345" s="77">
        <f>SUM(BL345:BN345)</f>
        <v>0</v>
      </c>
      <c r="BV345" s="77">
        <f>SUM(BO345:BQ345)</f>
        <v>0</v>
      </c>
      <c r="BW345" s="77">
        <f>SUM(BF345:BK345)</f>
        <v>0</v>
      </c>
      <c r="BX345" s="77">
        <f>SUM(BL345:BQ345)</f>
        <v>0</v>
      </c>
      <c r="BY345" s="77">
        <f>IF(Info!$O$3="Q1",$BS345,IF(Info!$O$3="Q2",$BS345+$BT345,IF(Info!$O$3="Q3",$BS345+$BT345+$BU345,$BR345)))</f>
        <v>0</v>
      </c>
      <c r="BZ345" s="77">
        <f>IF(Info!$O$3="Q1",$BS345,IF(Info!$O$3="Q2",$BT345,IF(Info!$O$3="Q3",$BU345,$BV345)))</f>
        <v>0</v>
      </c>
      <c r="CA345" s="49"/>
    </row>
    <row r="346" spans="1:79" x14ac:dyDescent="0.3">
      <c r="A346" s="282"/>
      <c r="B346" s="160" t="s">
        <v>371</v>
      </c>
      <c r="C346" s="275"/>
      <c r="D346" s="161">
        <f>SUM(E346:BD346)</f>
        <v>0</v>
      </c>
      <c r="E346" s="278">
        <f t="shared" ref="E346:AJ346" si="520">SUM(E343:E345)</f>
        <v>0</v>
      </c>
      <c r="F346" s="278">
        <f t="shared" si="520"/>
        <v>0</v>
      </c>
      <c r="G346" s="278">
        <f t="shared" si="520"/>
        <v>0</v>
      </c>
      <c r="H346" s="278">
        <f t="shared" si="520"/>
        <v>0</v>
      </c>
      <c r="I346" s="278">
        <f t="shared" si="520"/>
        <v>0</v>
      </c>
      <c r="J346" s="278">
        <f t="shared" si="520"/>
        <v>0</v>
      </c>
      <c r="K346" s="278">
        <f t="shared" si="520"/>
        <v>0</v>
      </c>
      <c r="L346" s="278">
        <f t="shared" si="520"/>
        <v>0</v>
      </c>
      <c r="M346" s="278">
        <f t="shared" si="520"/>
        <v>0</v>
      </c>
      <c r="N346" s="278">
        <f t="shared" si="520"/>
        <v>0</v>
      </c>
      <c r="O346" s="278">
        <f t="shared" si="520"/>
        <v>0</v>
      </c>
      <c r="P346" s="278">
        <f t="shared" si="520"/>
        <v>0</v>
      </c>
      <c r="Q346" s="278">
        <f t="shared" si="520"/>
        <v>0</v>
      </c>
      <c r="R346" s="278">
        <f t="shared" si="520"/>
        <v>0</v>
      </c>
      <c r="S346" s="278">
        <f t="shared" si="520"/>
        <v>0</v>
      </c>
      <c r="T346" s="278">
        <f t="shared" si="520"/>
        <v>0</v>
      </c>
      <c r="U346" s="278">
        <f t="shared" si="520"/>
        <v>0</v>
      </c>
      <c r="V346" s="278">
        <f t="shared" si="520"/>
        <v>0</v>
      </c>
      <c r="W346" s="278">
        <f t="shared" si="520"/>
        <v>0</v>
      </c>
      <c r="X346" s="278">
        <f t="shared" si="520"/>
        <v>0</v>
      </c>
      <c r="Y346" s="278">
        <f t="shared" si="520"/>
        <v>0</v>
      </c>
      <c r="Z346" s="278">
        <f t="shared" si="520"/>
        <v>0</v>
      </c>
      <c r="AA346" s="278">
        <f t="shared" si="520"/>
        <v>0</v>
      </c>
      <c r="AB346" s="278">
        <f t="shared" si="520"/>
        <v>0</v>
      </c>
      <c r="AC346" s="278">
        <f t="shared" si="520"/>
        <v>0</v>
      </c>
      <c r="AD346" s="278">
        <f t="shared" si="520"/>
        <v>0</v>
      </c>
      <c r="AE346" s="278">
        <f t="shared" si="520"/>
        <v>0</v>
      </c>
      <c r="AF346" s="278">
        <f t="shared" si="520"/>
        <v>0</v>
      </c>
      <c r="AG346" s="278">
        <f t="shared" si="520"/>
        <v>0</v>
      </c>
      <c r="AH346" s="278">
        <f t="shared" si="520"/>
        <v>0</v>
      </c>
      <c r="AI346" s="278">
        <f t="shared" si="520"/>
        <v>0</v>
      </c>
      <c r="AJ346" s="278">
        <f t="shared" si="520"/>
        <v>0</v>
      </c>
      <c r="AK346" s="278">
        <f t="shared" ref="AK346:BP346" si="521">SUM(AK343:AK345)</f>
        <v>0</v>
      </c>
      <c r="AL346" s="278">
        <f t="shared" si="521"/>
        <v>0</v>
      </c>
      <c r="AM346" s="278">
        <f t="shared" si="521"/>
        <v>0</v>
      </c>
      <c r="AN346" s="278">
        <f t="shared" si="521"/>
        <v>0</v>
      </c>
      <c r="AO346" s="278">
        <f t="shared" si="521"/>
        <v>0</v>
      </c>
      <c r="AP346" s="278">
        <f t="shared" si="521"/>
        <v>0</v>
      </c>
      <c r="AQ346" s="278">
        <f t="shared" si="521"/>
        <v>0</v>
      </c>
      <c r="AR346" s="278">
        <f t="shared" si="521"/>
        <v>0</v>
      </c>
      <c r="AS346" s="278">
        <f t="shared" si="521"/>
        <v>0</v>
      </c>
      <c r="AT346" s="278">
        <f t="shared" si="521"/>
        <v>0</v>
      </c>
      <c r="AU346" s="278">
        <f t="shared" si="521"/>
        <v>0</v>
      </c>
      <c r="AV346" s="278">
        <f t="shared" si="521"/>
        <v>0</v>
      </c>
      <c r="AW346" s="278">
        <f t="shared" si="521"/>
        <v>0</v>
      </c>
      <c r="AX346" s="278">
        <f t="shared" si="521"/>
        <v>0</v>
      </c>
      <c r="AY346" s="278">
        <f t="shared" si="521"/>
        <v>0</v>
      </c>
      <c r="AZ346" s="278">
        <f t="shared" si="521"/>
        <v>0</v>
      </c>
      <c r="BA346" s="278">
        <f t="shared" si="521"/>
        <v>0</v>
      </c>
      <c r="BB346" s="278">
        <f t="shared" si="521"/>
        <v>0</v>
      </c>
      <c r="BC346" s="278">
        <f t="shared" si="521"/>
        <v>0</v>
      </c>
      <c r="BD346" s="278">
        <f t="shared" si="521"/>
        <v>0</v>
      </c>
      <c r="BE346" s="271"/>
      <c r="BF346" s="162">
        <f>SUM(E346:H346)</f>
        <v>0</v>
      </c>
      <c r="BG346" s="157">
        <f>SUM(I346:L346)</f>
        <v>0</v>
      </c>
      <c r="BH346" s="157">
        <f>SUM(M346:Q346)</f>
        <v>0</v>
      </c>
      <c r="BI346" s="157">
        <f>SUM(R346:U346)</f>
        <v>0</v>
      </c>
      <c r="BJ346" s="157">
        <f>SUM(V346:Y346)</f>
        <v>0</v>
      </c>
      <c r="BK346" s="157">
        <f>SUM(Z346:AD346)</f>
        <v>0</v>
      </c>
      <c r="BL346" s="157">
        <f>SUM(AE346:AH346)</f>
        <v>0</v>
      </c>
      <c r="BM346" s="157">
        <f>SUM(AI346:AL346)</f>
        <v>0</v>
      </c>
      <c r="BN346" s="157">
        <f>SUM(AM346:AQ346)</f>
        <v>0</v>
      </c>
      <c r="BO346" s="157">
        <f>SUM(AR346:AU346)</f>
        <v>0</v>
      </c>
      <c r="BP346" s="157">
        <f>SUM(AV346:AY346)</f>
        <v>0</v>
      </c>
      <c r="BQ346" s="157">
        <f>SUM(AZ346:BD346)</f>
        <v>0</v>
      </c>
      <c r="BR346" s="157">
        <f>SUM(BF346:BQ346)</f>
        <v>0</v>
      </c>
      <c r="BS346" s="157">
        <f>SUM(BF346:BH346)</f>
        <v>0</v>
      </c>
      <c r="BT346" s="157">
        <f>SUM(BI346:BK346)</f>
        <v>0</v>
      </c>
      <c r="BU346" s="157">
        <f>SUM(BL346:BN346)</f>
        <v>0</v>
      </c>
      <c r="BV346" s="157">
        <f>SUM(BO346:BQ346)</f>
        <v>0</v>
      </c>
      <c r="BW346" s="157">
        <f>SUM(BF346:BK346)</f>
        <v>0</v>
      </c>
      <c r="BX346" s="157">
        <f>SUM(BL346:BQ346)</f>
        <v>0</v>
      </c>
      <c r="BY346" s="157">
        <f>IF(Info!$O$3="Q1",$BS346,IF(Info!$O$3="Q2",$BS346+$BT346,IF(Info!$O$3="Q3",$BS346+$BT346+$BU346,$BR346)))</f>
        <v>0</v>
      </c>
      <c r="BZ346" s="157">
        <f>IF(Info!$O$3="Q1",$BS346,IF(Info!$O$3="Q2",$BT346,IF(Info!$O$3="Q3",$BU346,$BV346)))</f>
        <v>0</v>
      </c>
      <c r="CA346" s="49"/>
    </row>
    <row r="347" spans="1:79" ht="15.6" customHeight="1" x14ac:dyDescent="0.3">
      <c r="A347" s="269">
        <v>8</v>
      </c>
      <c r="B347" s="280" t="s">
        <v>372</v>
      </c>
      <c r="C347" s="27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</row>
    <row r="348" spans="1:79" x14ac:dyDescent="0.3">
      <c r="A348" s="269"/>
      <c r="B348" s="78" t="s">
        <v>83</v>
      </c>
      <c r="C348" s="275"/>
      <c r="D348" s="161">
        <f>SUM(E348:BD348)</f>
        <v>0</v>
      </c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  <c r="AB348" s="215"/>
      <c r="AC348" s="215"/>
      <c r="AD348" s="215"/>
      <c r="AE348" s="215"/>
      <c r="AF348" s="215"/>
      <c r="AG348" s="215"/>
      <c r="AH348" s="215"/>
      <c r="AI348" s="215"/>
      <c r="AJ348" s="215"/>
      <c r="AK348" s="215"/>
      <c r="AL348" s="215"/>
      <c r="AM348" s="215"/>
      <c r="AN348" s="215"/>
      <c r="AO348" s="215"/>
      <c r="AP348" s="215"/>
      <c r="AQ348" s="215"/>
      <c r="AR348" s="215"/>
      <c r="AS348" s="215"/>
      <c r="AT348" s="215"/>
      <c r="AU348" s="215"/>
      <c r="AV348" s="215"/>
      <c r="AW348" s="215"/>
      <c r="AX348" s="215"/>
      <c r="AY348" s="215"/>
      <c r="AZ348" s="215"/>
      <c r="BA348" s="215"/>
      <c r="BB348" s="215"/>
      <c r="BC348" s="215"/>
      <c r="BD348" s="215"/>
      <c r="BE348" s="271"/>
      <c r="BF348" s="163">
        <f>SUM(E348:H348)</f>
        <v>0</v>
      </c>
      <c r="BG348" s="77">
        <f>SUM(I348:L348)</f>
        <v>0</v>
      </c>
      <c r="BH348" s="77">
        <f>SUM(M348:Q348)</f>
        <v>0</v>
      </c>
      <c r="BI348" s="77">
        <f>SUM(R348:U348)</f>
        <v>0</v>
      </c>
      <c r="BJ348" s="77">
        <f>SUM(V348:Y348)</f>
        <v>0</v>
      </c>
      <c r="BK348" s="77">
        <f>SUM(Z348:AD348)</f>
        <v>0</v>
      </c>
      <c r="BL348" s="77">
        <f>SUM(AE348:AH348)</f>
        <v>0</v>
      </c>
      <c r="BM348" s="77">
        <f>SUM(AI348:AL348)</f>
        <v>0</v>
      </c>
      <c r="BN348" s="77">
        <f>SUM(AM348:AQ348)</f>
        <v>0</v>
      </c>
      <c r="BO348" s="77">
        <f>SUM(AR348:AU348)</f>
        <v>0</v>
      </c>
      <c r="BP348" s="77">
        <f>SUM(AV348:AY348)</f>
        <v>0</v>
      </c>
      <c r="BQ348" s="77">
        <f>SUM(AZ348:BD348)</f>
        <v>0</v>
      </c>
      <c r="BR348" s="157">
        <f>SUM(BF348:BQ348)</f>
        <v>0</v>
      </c>
      <c r="BS348" s="77">
        <f>SUM(BF348:BH348)</f>
        <v>0</v>
      </c>
      <c r="BT348" s="77">
        <f>SUM(BI348:BK348)</f>
        <v>0</v>
      </c>
      <c r="BU348" s="77">
        <f>SUM(BL348:BN348)</f>
        <v>0</v>
      </c>
      <c r="BV348" s="77">
        <f>SUM(BO348:BQ348)</f>
        <v>0</v>
      </c>
      <c r="BW348" s="77">
        <f>SUM(BF348:BK348)</f>
        <v>0</v>
      </c>
      <c r="BX348" s="77">
        <f>SUM(BL348:BQ348)</f>
        <v>0</v>
      </c>
      <c r="BY348" s="77">
        <f>IF(Info!$O$3="Q1",$BS348,IF(Info!$O$3="Q2",$BS348+$BT348,IF(Info!$O$3="Q3",$BS348+$BT348+$BU348,$BR348)))</f>
        <v>0</v>
      </c>
      <c r="BZ348" s="77">
        <f>IF(Info!$O$3="Q1",$BS348,IF(Info!$O$3="Q2",$BT348,IF(Info!$O$3="Q3",$BU348,$BV348)))</f>
        <v>0</v>
      </c>
      <c r="CA348" s="49"/>
    </row>
    <row r="349" spans="1:79" x14ac:dyDescent="0.3">
      <c r="A349" s="269"/>
      <c r="B349" s="78" t="s">
        <v>85</v>
      </c>
      <c r="C349" s="275"/>
      <c r="D349" s="161">
        <f>SUM(E349:BD349)</f>
        <v>0</v>
      </c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71"/>
      <c r="BF349" s="163">
        <f>SUM(E349:H349)</f>
        <v>0</v>
      </c>
      <c r="BG349" s="77">
        <f>SUM(I349:L349)</f>
        <v>0</v>
      </c>
      <c r="BH349" s="77">
        <f>SUM(M349:Q349)</f>
        <v>0</v>
      </c>
      <c r="BI349" s="77">
        <f>SUM(R349:U349)</f>
        <v>0</v>
      </c>
      <c r="BJ349" s="77">
        <f>SUM(V349:Y349)</f>
        <v>0</v>
      </c>
      <c r="BK349" s="77">
        <f>SUM(Z349:AD349)</f>
        <v>0</v>
      </c>
      <c r="BL349" s="77">
        <f>SUM(AE349:AH349)</f>
        <v>0</v>
      </c>
      <c r="BM349" s="77">
        <f>SUM(AI349:AL349)</f>
        <v>0</v>
      </c>
      <c r="BN349" s="77">
        <f>SUM(AM349:AQ349)</f>
        <v>0</v>
      </c>
      <c r="BO349" s="77">
        <f>SUM(AR349:AU349)</f>
        <v>0</v>
      </c>
      <c r="BP349" s="77">
        <f>SUM(AV349:AY349)</f>
        <v>0</v>
      </c>
      <c r="BQ349" s="77">
        <f>SUM(AZ349:BD349)</f>
        <v>0</v>
      </c>
      <c r="BR349" s="157">
        <f>SUM(BF349:BQ349)</f>
        <v>0</v>
      </c>
      <c r="BS349" s="77">
        <f>SUM(BF349:BH349)</f>
        <v>0</v>
      </c>
      <c r="BT349" s="77">
        <f>SUM(BI349:BK349)</f>
        <v>0</v>
      </c>
      <c r="BU349" s="77">
        <f>SUM(BL349:BN349)</f>
        <v>0</v>
      </c>
      <c r="BV349" s="77">
        <f>SUM(BO349:BQ349)</f>
        <v>0</v>
      </c>
      <c r="BW349" s="77">
        <f>SUM(BF349:BK349)</f>
        <v>0</v>
      </c>
      <c r="BX349" s="77">
        <f>SUM(BL349:BQ349)</f>
        <v>0</v>
      </c>
      <c r="BY349" s="77">
        <f>IF(Info!$O$3="Q1",$BS349,IF(Info!$O$3="Q2",$BS349+$BT349,IF(Info!$O$3="Q3",$BS349+$BT349+$BU349,$BR349)))</f>
        <v>0</v>
      </c>
      <c r="BZ349" s="77">
        <f>IF(Info!$O$3="Q1",$BS349,IF(Info!$O$3="Q2",$BT349,IF(Info!$O$3="Q3",$BU349,$BV349)))</f>
        <v>0</v>
      </c>
      <c r="CA349" s="49"/>
    </row>
    <row r="350" spans="1:79" x14ac:dyDescent="0.3">
      <c r="A350" s="282"/>
      <c r="B350" s="160" t="s">
        <v>373</v>
      </c>
      <c r="C350" s="275"/>
      <c r="D350" s="161">
        <f>SUM(E350:BD350)</f>
        <v>0</v>
      </c>
      <c r="E350" s="278">
        <f t="shared" ref="E350:AJ350" si="522">SUM(E348:E349)</f>
        <v>0</v>
      </c>
      <c r="F350" s="278">
        <f t="shared" si="522"/>
        <v>0</v>
      </c>
      <c r="G350" s="278">
        <f t="shared" si="522"/>
        <v>0</v>
      </c>
      <c r="H350" s="278">
        <f t="shared" si="522"/>
        <v>0</v>
      </c>
      <c r="I350" s="278">
        <f t="shared" si="522"/>
        <v>0</v>
      </c>
      <c r="J350" s="278">
        <f t="shared" si="522"/>
        <v>0</v>
      </c>
      <c r="K350" s="278">
        <f t="shared" si="522"/>
        <v>0</v>
      </c>
      <c r="L350" s="278">
        <f t="shared" si="522"/>
        <v>0</v>
      </c>
      <c r="M350" s="278">
        <f t="shared" si="522"/>
        <v>0</v>
      </c>
      <c r="N350" s="278">
        <f t="shared" si="522"/>
        <v>0</v>
      </c>
      <c r="O350" s="278">
        <f t="shared" si="522"/>
        <v>0</v>
      </c>
      <c r="P350" s="278">
        <f t="shared" si="522"/>
        <v>0</v>
      </c>
      <c r="Q350" s="278">
        <f t="shared" si="522"/>
        <v>0</v>
      </c>
      <c r="R350" s="278">
        <f t="shared" si="522"/>
        <v>0</v>
      </c>
      <c r="S350" s="278">
        <f t="shared" si="522"/>
        <v>0</v>
      </c>
      <c r="T350" s="278">
        <f t="shared" si="522"/>
        <v>0</v>
      </c>
      <c r="U350" s="278">
        <f t="shared" si="522"/>
        <v>0</v>
      </c>
      <c r="V350" s="278">
        <f t="shared" si="522"/>
        <v>0</v>
      </c>
      <c r="W350" s="278">
        <f t="shared" si="522"/>
        <v>0</v>
      </c>
      <c r="X350" s="278">
        <f t="shared" si="522"/>
        <v>0</v>
      </c>
      <c r="Y350" s="278">
        <f t="shared" si="522"/>
        <v>0</v>
      </c>
      <c r="Z350" s="278">
        <f t="shared" si="522"/>
        <v>0</v>
      </c>
      <c r="AA350" s="278">
        <f t="shared" si="522"/>
        <v>0</v>
      </c>
      <c r="AB350" s="278">
        <f t="shared" si="522"/>
        <v>0</v>
      </c>
      <c r="AC350" s="278">
        <f t="shared" si="522"/>
        <v>0</v>
      </c>
      <c r="AD350" s="278">
        <f t="shared" si="522"/>
        <v>0</v>
      </c>
      <c r="AE350" s="278">
        <f t="shared" si="522"/>
        <v>0</v>
      </c>
      <c r="AF350" s="278">
        <f t="shared" si="522"/>
        <v>0</v>
      </c>
      <c r="AG350" s="278">
        <f t="shared" si="522"/>
        <v>0</v>
      </c>
      <c r="AH350" s="278">
        <f t="shared" si="522"/>
        <v>0</v>
      </c>
      <c r="AI350" s="278">
        <f t="shared" si="522"/>
        <v>0</v>
      </c>
      <c r="AJ350" s="278">
        <f t="shared" si="522"/>
        <v>0</v>
      </c>
      <c r="AK350" s="278">
        <f t="shared" ref="AK350:BP350" si="523">SUM(AK348:AK349)</f>
        <v>0</v>
      </c>
      <c r="AL350" s="278">
        <f t="shared" si="523"/>
        <v>0</v>
      </c>
      <c r="AM350" s="278">
        <f t="shared" si="523"/>
        <v>0</v>
      </c>
      <c r="AN350" s="278">
        <f t="shared" si="523"/>
        <v>0</v>
      </c>
      <c r="AO350" s="278">
        <f t="shared" si="523"/>
        <v>0</v>
      </c>
      <c r="AP350" s="278">
        <f t="shared" si="523"/>
        <v>0</v>
      </c>
      <c r="AQ350" s="278">
        <f t="shared" si="523"/>
        <v>0</v>
      </c>
      <c r="AR350" s="278">
        <f t="shared" si="523"/>
        <v>0</v>
      </c>
      <c r="AS350" s="278">
        <f t="shared" si="523"/>
        <v>0</v>
      </c>
      <c r="AT350" s="278">
        <f t="shared" si="523"/>
        <v>0</v>
      </c>
      <c r="AU350" s="278">
        <f t="shared" si="523"/>
        <v>0</v>
      </c>
      <c r="AV350" s="278">
        <f t="shared" si="523"/>
        <v>0</v>
      </c>
      <c r="AW350" s="278">
        <f t="shared" si="523"/>
        <v>0</v>
      </c>
      <c r="AX350" s="278">
        <f t="shared" si="523"/>
        <v>0</v>
      </c>
      <c r="AY350" s="278">
        <f t="shared" si="523"/>
        <v>0</v>
      </c>
      <c r="AZ350" s="278">
        <f t="shared" si="523"/>
        <v>0</v>
      </c>
      <c r="BA350" s="278">
        <f t="shared" si="523"/>
        <v>0</v>
      </c>
      <c r="BB350" s="278">
        <f t="shared" si="523"/>
        <v>0</v>
      </c>
      <c r="BC350" s="278">
        <f t="shared" si="523"/>
        <v>0</v>
      </c>
      <c r="BD350" s="278">
        <f t="shared" si="523"/>
        <v>0</v>
      </c>
      <c r="BE350" s="271"/>
      <c r="BF350" s="162">
        <f>SUM(E350:H350)</f>
        <v>0</v>
      </c>
      <c r="BG350" s="157">
        <f>SUM(I350:L350)</f>
        <v>0</v>
      </c>
      <c r="BH350" s="157">
        <f>SUM(M350:Q350)</f>
        <v>0</v>
      </c>
      <c r="BI350" s="157">
        <f>SUM(R350:U350)</f>
        <v>0</v>
      </c>
      <c r="BJ350" s="157">
        <f>SUM(V350:Y350)</f>
        <v>0</v>
      </c>
      <c r="BK350" s="157">
        <f>SUM(Z350:AD350)</f>
        <v>0</v>
      </c>
      <c r="BL350" s="157">
        <f>SUM(AE350:AH350)</f>
        <v>0</v>
      </c>
      <c r="BM350" s="157">
        <f>SUM(AI350:AL350)</f>
        <v>0</v>
      </c>
      <c r="BN350" s="157">
        <f>SUM(AM350:AQ350)</f>
        <v>0</v>
      </c>
      <c r="BO350" s="157">
        <f>SUM(AR350:AU350)</f>
        <v>0</v>
      </c>
      <c r="BP350" s="157">
        <f>SUM(AV350:AY350)</f>
        <v>0</v>
      </c>
      <c r="BQ350" s="157">
        <f>SUM(AZ350:BD350)</f>
        <v>0</v>
      </c>
      <c r="BR350" s="157">
        <f>SUM(BF350:BQ350)</f>
        <v>0</v>
      </c>
      <c r="BS350" s="157">
        <f>SUM(BF350:BH350)</f>
        <v>0</v>
      </c>
      <c r="BT350" s="157">
        <f>SUM(BI350:BK350)</f>
        <v>0</v>
      </c>
      <c r="BU350" s="157">
        <f>SUM(BL350:BN350)</f>
        <v>0</v>
      </c>
      <c r="BV350" s="157">
        <f>SUM(BO350:BQ350)</f>
        <v>0</v>
      </c>
      <c r="BW350" s="157">
        <f>SUM(BF350:BK350)</f>
        <v>0</v>
      </c>
      <c r="BX350" s="157">
        <f>SUM(BL350:BQ350)</f>
        <v>0</v>
      </c>
      <c r="BY350" s="157">
        <f>IF(Info!$O$3="Q1",$BS350,IF(Info!$O$3="Q2",$BS350+$BT350,IF(Info!$O$3="Q3",$BS350+$BT350+$BU350,$BR350)))</f>
        <v>0</v>
      </c>
      <c r="BZ350" s="157">
        <f>IF(Info!$O$3="Q1",$BS350,IF(Info!$O$3="Q2",$BT350,IF(Info!$O$3="Q3",$BU350,$BV350)))</f>
        <v>0</v>
      </c>
      <c r="CA350" s="49"/>
    </row>
    <row r="351" spans="1:79" ht="15.6" customHeight="1" x14ac:dyDescent="0.3">
      <c r="A351" s="269">
        <v>9</v>
      </c>
      <c r="B351" s="280" t="s">
        <v>374</v>
      </c>
      <c r="C351" s="27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</row>
    <row r="352" spans="1:79" x14ac:dyDescent="0.3">
      <c r="A352" s="269"/>
      <c r="B352" s="78" t="s">
        <v>87</v>
      </c>
      <c r="C352" s="275"/>
      <c r="D352" s="161">
        <f t="shared" ref="D352:D363" si="524">SUM(E352:BD352)</f>
        <v>0</v>
      </c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5"/>
      <c r="AG352" s="215"/>
      <c r="AH352" s="215"/>
      <c r="AI352" s="215"/>
      <c r="AJ352" s="215"/>
      <c r="AK352" s="215"/>
      <c r="AL352" s="215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71"/>
      <c r="BF352" s="163">
        <f t="shared" ref="BF352:BF363" si="525">SUM(E352:H352)</f>
        <v>0</v>
      </c>
      <c r="BG352" s="77">
        <f t="shared" ref="BG352:BG363" si="526">SUM(I352:L352)</f>
        <v>0</v>
      </c>
      <c r="BH352" s="77">
        <f t="shared" ref="BH352:BH363" si="527">SUM(M352:Q352)</f>
        <v>0</v>
      </c>
      <c r="BI352" s="77">
        <f t="shared" ref="BI352:BI363" si="528">SUM(R352:U352)</f>
        <v>0</v>
      </c>
      <c r="BJ352" s="77">
        <f t="shared" ref="BJ352:BJ363" si="529">SUM(V352:Y352)</f>
        <v>0</v>
      </c>
      <c r="BK352" s="77">
        <f t="shared" ref="BK352:BK363" si="530">SUM(Z352:AD352)</f>
        <v>0</v>
      </c>
      <c r="BL352" s="77">
        <f t="shared" ref="BL352:BL363" si="531">SUM(AE352:AH352)</f>
        <v>0</v>
      </c>
      <c r="BM352" s="77">
        <f t="shared" ref="BM352:BM363" si="532">SUM(AI352:AL352)</f>
        <v>0</v>
      </c>
      <c r="BN352" s="77">
        <f t="shared" ref="BN352:BN363" si="533">SUM(AM352:AQ352)</f>
        <v>0</v>
      </c>
      <c r="BO352" s="77">
        <f t="shared" ref="BO352:BO363" si="534">SUM(AR352:AU352)</f>
        <v>0</v>
      </c>
      <c r="BP352" s="77">
        <f t="shared" ref="BP352:BP363" si="535">SUM(AV352:AY352)</f>
        <v>0</v>
      </c>
      <c r="BQ352" s="77">
        <f t="shared" ref="BQ352:BQ363" si="536">SUM(AZ352:BD352)</f>
        <v>0</v>
      </c>
      <c r="BR352" s="157">
        <f t="shared" ref="BR352:BR363" si="537">SUM(BF352:BQ352)</f>
        <v>0</v>
      </c>
      <c r="BS352" s="77">
        <f t="shared" ref="BS352:BS363" si="538">SUM(BF352:BH352)</f>
        <v>0</v>
      </c>
      <c r="BT352" s="77">
        <f t="shared" ref="BT352:BT363" si="539">SUM(BI352:BK352)</f>
        <v>0</v>
      </c>
      <c r="BU352" s="77">
        <f t="shared" ref="BU352:BU363" si="540">SUM(BL352:BN352)</f>
        <v>0</v>
      </c>
      <c r="BV352" s="77">
        <f t="shared" ref="BV352:BV363" si="541">SUM(BO352:BQ352)</f>
        <v>0</v>
      </c>
      <c r="BW352" s="77">
        <f t="shared" ref="BW352:BW363" si="542">SUM(BF352:BK352)</f>
        <v>0</v>
      </c>
      <c r="BX352" s="77">
        <f t="shared" ref="BX352:BX363" si="543">SUM(BL352:BQ352)</f>
        <v>0</v>
      </c>
      <c r="BY352" s="77">
        <f>IF(Info!$O$3="Q1",$BS352,IF(Info!$O$3="Q2",$BS352+$BT352,IF(Info!$O$3="Q3",$BS352+$BT352+$BU352,$BR352)))</f>
        <v>0</v>
      </c>
      <c r="BZ352" s="77">
        <f>IF(Info!$O$3="Q1",$BS352,IF(Info!$O$3="Q2",$BT352,IF(Info!$O$3="Q3",$BU352,$BV352)))</f>
        <v>0</v>
      </c>
      <c r="CA352" s="49"/>
    </row>
    <row r="353" spans="1:79" x14ac:dyDescent="0.3">
      <c r="A353" s="269"/>
      <c r="B353" s="78" t="s">
        <v>89</v>
      </c>
      <c r="C353" s="275"/>
      <c r="D353" s="161">
        <f t="shared" si="524"/>
        <v>0</v>
      </c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71"/>
      <c r="BF353" s="163">
        <f t="shared" si="525"/>
        <v>0</v>
      </c>
      <c r="BG353" s="77">
        <f t="shared" si="526"/>
        <v>0</v>
      </c>
      <c r="BH353" s="77">
        <f t="shared" si="527"/>
        <v>0</v>
      </c>
      <c r="BI353" s="77">
        <f t="shared" si="528"/>
        <v>0</v>
      </c>
      <c r="BJ353" s="77">
        <f t="shared" si="529"/>
        <v>0</v>
      </c>
      <c r="BK353" s="77">
        <f t="shared" si="530"/>
        <v>0</v>
      </c>
      <c r="BL353" s="77">
        <f t="shared" si="531"/>
        <v>0</v>
      </c>
      <c r="BM353" s="77">
        <f t="shared" si="532"/>
        <v>0</v>
      </c>
      <c r="BN353" s="77">
        <f t="shared" si="533"/>
        <v>0</v>
      </c>
      <c r="BO353" s="77">
        <f t="shared" si="534"/>
        <v>0</v>
      </c>
      <c r="BP353" s="77">
        <f t="shared" si="535"/>
        <v>0</v>
      </c>
      <c r="BQ353" s="77">
        <f t="shared" si="536"/>
        <v>0</v>
      </c>
      <c r="BR353" s="157">
        <f t="shared" si="537"/>
        <v>0</v>
      </c>
      <c r="BS353" s="77">
        <f t="shared" si="538"/>
        <v>0</v>
      </c>
      <c r="BT353" s="77">
        <f t="shared" si="539"/>
        <v>0</v>
      </c>
      <c r="BU353" s="77">
        <f t="shared" si="540"/>
        <v>0</v>
      </c>
      <c r="BV353" s="77">
        <f t="shared" si="541"/>
        <v>0</v>
      </c>
      <c r="BW353" s="77">
        <f t="shared" si="542"/>
        <v>0</v>
      </c>
      <c r="BX353" s="77">
        <f t="shared" si="543"/>
        <v>0</v>
      </c>
      <c r="BY353" s="77">
        <f>IF(Info!$O$3="Q1",$BS353,IF(Info!$O$3="Q2",$BS353+$BT353,IF(Info!$O$3="Q3",$BS353+$BT353+$BU353,$BR353)))</f>
        <v>0</v>
      </c>
      <c r="BZ353" s="77">
        <f>IF(Info!$O$3="Q1",$BS353,IF(Info!$O$3="Q2",$BT353,IF(Info!$O$3="Q3",$BU353,$BV353)))</f>
        <v>0</v>
      </c>
      <c r="CA353" s="49"/>
    </row>
    <row r="354" spans="1:79" x14ac:dyDescent="0.3">
      <c r="A354" s="269"/>
      <c r="B354" s="78" t="s">
        <v>91</v>
      </c>
      <c r="C354" s="275"/>
      <c r="D354" s="161">
        <f t="shared" si="524"/>
        <v>0</v>
      </c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  <c r="AB354" s="215"/>
      <c r="AC354" s="215"/>
      <c r="AD354" s="215"/>
      <c r="AE354" s="215"/>
      <c r="AF354" s="215"/>
      <c r="AG354" s="215"/>
      <c r="AH354" s="215"/>
      <c r="AI354" s="215"/>
      <c r="AJ354" s="215"/>
      <c r="AK354" s="215"/>
      <c r="AL354" s="215"/>
      <c r="AM354" s="215"/>
      <c r="AN354" s="215"/>
      <c r="AO354" s="215"/>
      <c r="AP354" s="215"/>
      <c r="AQ354" s="215"/>
      <c r="AR354" s="215"/>
      <c r="AS354" s="215"/>
      <c r="AT354" s="215"/>
      <c r="AU354" s="215"/>
      <c r="AV354" s="215"/>
      <c r="AW354" s="215"/>
      <c r="AX354" s="215"/>
      <c r="AY354" s="215"/>
      <c r="AZ354" s="215"/>
      <c r="BA354" s="215"/>
      <c r="BB354" s="215"/>
      <c r="BC354" s="215"/>
      <c r="BD354" s="215"/>
      <c r="BE354" s="271"/>
      <c r="BF354" s="163">
        <f t="shared" si="525"/>
        <v>0</v>
      </c>
      <c r="BG354" s="77">
        <f t="shared" si="526"/>
        <v>0</v>
      </c>
      <c r="BH354" s="77">
        <f t="shared" si="527"/>
        <v>0</v>
      </c>
      <c r="BI354" s="77">
        <f t="shared" si="528"/>
        <v>0</v>
      </c>
      <c r="BJ354" s="77">
        <f t="shared" si="529"/>
        <v>0</v>
      </c>
      <c r="BK354" s="77">
        <f t="shared" si="530"/>
        <v>0</v>
      </c>
      <c r="BL354" s="77">
        <f t="shared" si="531"/>
        <v>0</v>
      </c>
      <c r="BM354" s="77">
        <f t="shared" si="532"/>
        <v>0</v>
      </c>
      <c r="BN354" s="77">
        <f t="shared" si="533"/>
        <v>0</v>
      </c>
      <c r="BO354" s="77">
        <f t="shared" si="534"/>
        <v>0</v>
      </c>
      <c r="BP354" s="77">
        <f t="shared" si="535"/>
        <v>0</v>
      </c>
      <c r="BQ354" s="77">
        <f t="shared" si="536"/>
        <v>0</v>
      </c>
      <c r="BR354" s="157">
        <f t="shared" si="537"/>
        <v>0</v>
      </c>
      <c r="BS354" s="77">
        <f t="shared" si="538"/>
        <v>0</v>
      </c>
      <c r="BT354" s="77">
        <f t="shared" si="539"/>
        <v>0</v>
      </c>
      <c r="BU354" s="77">
        <f t="shared" si="540"/>
        <v>0</v>
      </c>
      <c r="BV354" s="77">
        <f t="shared" si="541"/>
        <v>0</v>
      </c>
      <c r="BW354" s="77">
        <f t="shared" si="542"/>
        <v>0</v>
      </c>
      <c r="BX354" s="77">
        <f t="shared" si="543"/>
        <v>0</v>
      </c>
      <c r="BY354" s="77">
        <f>IF(Info!$O$3="Q1",$BS354,IF(Info!$O$3="Q2",$BS354+$BT354,IF(Info!$O$3="Q3",$BS354+$BT354+$BU354,$BR354)))</f>
        <v>0</v>
      </c>
      <c r="BZ354" s="77">
        <f>IF(Info!$O$3="Q1",$BS354,IF(Info!$O$3="Q2",$BT354,IF(Info!$O$3="Q3",$BU354,$BV354)))</f>
        <v>0</v>
      </c>
      <c r="CA354" s="49"/>
    </row>
    <row r="355" spans="1:79" x14ac:dyDescent="0.3">
      <c r="A355" s="269"/>
      <c r="B355" s="78" t="s">
        <v>93</v>
      </c>
      <c r="C355" s="275"/>
      <c r="D355" s="161">
        <f t="shared" si="524"/>
        <v>0</v>
      </c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71"/>
      <c r="BF355" s="163">
        <f t="shared" si="525"/>
        <v>0</v>
      </c>
      <c r="BG355" s="77">
        <f t="shared" si="526"/>
        <v>0</v>
      </c>
      <c r="BH355" s="77">
        <f t="shared" si="527"/>
        <v>0</v>
      </c>
      <c r="BI355" s="77">
        <f t="shared" si="528"/>
        <v>0</v>
      </c>
      <c r="BJ355" s="77">
        <f t="shared" si="529"/>
        <v>0</v>
      </c>
      <c r="BK355" s="77">
        <f t="shared" si="530"/>
        <v>0</v>
      </c>
      <c r="BL355" s="77">
        <f t="shared" si="531"/>
        <v>0</v>
      </c>
      <c r="BM355" s="77">
        <f t="shared" si="532"/>
        <v>0</v>
      </c>
      <c r="BN355" s="77">
        <f t="shared" si="533"/>
        <v>0</v>
      </c>
      <c r="BO355" s="77">
        <f t="shared" si="534"/>
        <v>0</v>
      </c>
      <c r="BP355" s="77">
        <f t="shared" si="535"/>
        <v>0</v>
      </c>
      <c r="BQ355" s="77">
        <f t="shared" si="536"/>
        <v>0</v>
      </c>
      <c r="BR355" s="157">
        <f t="shared" si="537"/>
        <v>0</v>
      </c>
      <c r="BS355" s="77">
        <f t="shared" si="538"/>
        <v>0</v>
      </c>
      <c r="BT355" s="77">
        <f t="shared" si="539"/>
        <v>0</v>
      </c>
      <c r="BU355" s="77">
        <f t="shared" si="540"/>
        <v>0</v>
      </c>
      <c r="BV355" s="77">
        <f t="shared" si="541"/>
        <v>0</v>
      </c>
      <c r="BW355" s="77">
        <f t="shared" si="542"/>
        <v>0</v>
      </c>
      <c r="BX355" s="77">
        <f t="shared" si="543"/>
        <v>0</v>
      </c>
      <c r="BY355" s="77">
        <f>IF(Info!$O$3="Q1",$BS355,IF(Info!$O$3="Q2",$BS355+$BT355,IF(Info!$O$3="Q3",$BS355+$BT355+$BU355,$BR355)))</f>
        <v>0</v>
      </c>
      <c r="BZ355" s="77">
        <f>IF(Info!$O$3="Q1",$BS355,IF(Info!$O$3="Q2",$BT355,IF(Info!$O$3="Q3",$BU355,$BV355)))</f>
        <v>0</v>
      </c>
      <c r="CA355" s="49"/>
    </row>
    <row r="356" spans="1:79" x14ac:dyDescent="0.3">
      <c r="A356" s="269"/>
      <c r="B356" s="78" t="s">
        <v>95</v>
      </c>
      <c r="C356" s="275"/>
      <c r="D356" s="161">
        <f t="shared" si="524"/>
        <v>0</v>
      </c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71"/>
      <c r="BF356" s="163">
        <f t="shared" si="525"/>
        <v>0</v>
      </c>
      <c r="BG356" s="77">
        <f t="shared" si="526"/>
        <v>0</v>
      </c>
      <c r="BH356" s="77">
        <f t="shared" si="527"/>
        <v>0</v>
      </c>
      <c r="BI356" s="77">
        <f t="shared" si="528"/>
        <v>0</v>
      </c>
      <c r="BJ356" s="77">
        <f t="shared" si="529"/>
        <v>0</v>
      </c>
      <c r="BK356" s="77">
        <f t="shared" si="530"/>
        <v>0</v>
      </c>
      <c r="BL356" s="77">
        <f t="shared" si="531"/>
        <v>0</v>
      </c>
      <c r="BM356" s="77">
        <f t="shared" si="532"/>
        <v>0</v>
      </c>
      <c r="BN356" s="77">
        <f t="shared" si="533"/>
        <v>0</v>
      </c>
      <c r="BO356" s="77">
        <f t="shared" si="534"/>
        <v>0</v>
      </c>
      <c r="BP356" s="77">
        <f t="shared" si="535"/>
        <v>0</v>
      </c>
      <c r="BQ356" s="77">
        <f t="shared" si="536"/>
        <v>0</v>
      </c>
      <c r="BR356" s="157">
        <f t="shared" si="537"/>
        <v>0</v>
      </c>
      <c r="BS356" s="77">
        <f t="shared" si="538"/>
        <v>0</v>
      </c>
      <c r="BT356" s="77">
        <f t="shared" si="539"/>
        <v>0</v>
      </c>
      <c r="BU356" s="77">
        <f t="shared" si="540"/>
        <v>0</v>
      </c>
      <c r="BV356" s="77">
        <f t="shared" si="541"/>
        <v>0</v>
      </c>
      <c r="BW356" s="77">
        <f t="shared" si="542"/>
        <v>0</v>
      </c>
      <c r="BX356" s="77">
        <f t="shared" si="543"/>
        <v>0</v>
      </c>
      <c r="BY356" s="77">
        <f>IF(Info!$O$3="Q1",$BS356,IF(Info!$O$3="Q2",$BS356+$BT356,IF(Info!$O$3="Q3",$BS356+$BT356+$BU356,$BR356)))</f>
        <v>0</v>
      </c>
      <c r="BZ356" s="77">
        <f>IF(Info!$O$3="Q1",$BS356,IF(Info!$O$3="Q2",$BT356,IF(Info!$O$3="Q3",$BU356,$BV356)))</f>
        <v>0</v>
      </c>
      <c r="CA356" s="49"/>
    </row>
    <row r="357" spans="1:79" x14ac:dyDescent="0.3">
      <c r="A357" s="269"/>
      <c r="B357" s="78" t="s">
        <v>97</v>
      </c>
      <c r="C357" s="275"/>
      <c r="D357" s="161">
        <f t="shared" si="524"/>
        <v>0</v>
      </c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5"/>
      <c r="AG357" s="215"/>
      <c r="AH357" s="215"/>
      <c r="AI357" s="215"/>
      <c r="AJ357" s="215"/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71"/>
      <c r="BF357" s="163">
        <f t="shared" si="525"/>
        <v>0</v>
      </c>
      <c r="BG357" s="77">
        <f t="shared" si="526"/>
        <v>0</v>
      </c>
      <c r="BH357" s="77">
        <f t="shared" si="527"/>
        <v>0</v>
      </c>
      <c r="BI357" s="77">
        <f t="shared" si="528"/>
        <v>0</v>
      </c>
      <c r="BJ357" s="77">
        <f t="shared" si="529"/>
        <v>0</v>
      </c>
      <c r="BK357" s="77">
        <f t="shared" si="530"/>
        <v>0</v>
      </c>
      <c r="BL357" s="77">
        <f t="shared" si="531"/>
        <v>0</v>
      </c>
      <c r="BM357" s="77">
        <f t="shared" si="532"/>
        <v>0</v>
      </c>
      <c r="BN357" s="77">
        <f t="shared" si="533"/>
        <v>0</v>
      </c>
      <c r="BO357" s="77">
        <f t="shared" si="534"/>
        <v>0</v>
      </c>
      <c r="BP357" s="77">
        <f t="shared" si="535"/>
        <v>0</v>
      </c>
      <c r="BQ357" s="77">
        <f t="shared" si="536"/>
        <v>0</v>
      </c>
      <c r="BR357" s="157">
        <f t="shared" si="537"/>
        <v>0</v>
      </c>
      <c r="BS357" s="77">
        <f t="shared" si="538"/>
        <v>0</v>
      </c>
      <c r="BT357" s="77">
        <f t="shared" si="539"/>
        <v>0</v>
      </c>
      <c r="BU357" s="77">
        <f t="shared" si="540"/>
        <v>0</v>
      </c>
      <c r="BV357" s="77">
        <f t="shared" si="541"/>
        <v>0</v>
      </c>
      <c r="BW357" s="77">
        <f t="shared" si="542"/>
        <v>0</v>
      </c>
      <c r="BX357" s="77">
        <f t="shared" si="543"/>
        <v>0</v>
      </c>
      <c r="BY357" s="77">
        <f>IF(Info!$O$3="Q1",$BS357,IF(Info!$O$3="Q2",$BS357+$BT357,IF(Info!$O$3="Q3",$BS357+$BT357+$BU357,$BR357)))</f>
        <v>0</v>
      </c>
      <c r="BZ357" s="77">
        <f>IF(Info!$O$3="Q1",$BS357,IF(Info!$O$3="Q2",$BT357,IF(Info!$O$3="Q3",$BU357,$BV357)))</f>
        <v>0</v>
      </c>
      <c r="CA357" s="49"/>
    </row>
    <row r="358" spans="1:79" x14ac:dyDescent="0.3">
      <c r="A358" s="269"/>
      <c r="B358" s="78" t="s">
        <v>99</v>
      </c>
      <c r="C358" s="275"/>
      <c r="D358" s="161">
        <f t="shared" si="524"/>
        <v>0</v>
      </c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215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71"/>
      <c r="BF358" s="163">
        <f t="shared" si="525"/>
        <v>0</v>
      </c>
      <c r="BG358" s="77">
        <f t="shared" si="526"/>
        <v>0</v>
      </c>
      <c r="BH358" s="77">
        <f t="shared" si="527"/>
        <v>0</v>
      </c>
      <c r="BI358" s="77">
        <f t="shared" si="528"/>
        <v>0</v>
      </c>
      <c r="BJ358" s="77">
        <f t="shared" si="529"/>
        <v>0</v>
      </c>
      <c r="BK358" s="77">
        <f t="shared" si="530"/>
        <v>0</v>
      </c>
      <c r="BL358" s="77">
        <f t="shared" si="531"/>
        <v>0</v>
      </c>
      <c r="BM358" s="77">
        <f t="shared" si="532"/>
        <v>0</v>
      </c>
      <c r="BN358" s="77">
        <f t="shared" si="533"/>
        <v>0</v>
      </c>
      <c r="BO358" s="77">
        <f t="shared" si="534"/>
        <v>0</v>
      </c>
      <c r="BP358" s="77">
        <f t="shared" si="535"/>
        <v>0</v>
      </c>
      <c r="BQ358" s="77">
        <f t="shared" si="536"/>
        <v>0</v>
      </c>
      <c r="BR358" s="157">
        <f t="shared" si="537"/>
        <v>0</v>
      </c>
      <c r="BS358" s="77">
        <f t="shared" si="538"/>
        <v>0</v>
      </c>
      <c r="BT358" s="77">
        <f t="shared" si="539"/>
        <v>0</v>
      </c>
      <c r="BU358" s="77">
        <f t="shared" si="540"/>
        <v>0</v>
      </c>
      <c r="BV358" s="77">
        <f t="shared" si="541"/>
        <v>0</v>
      </c>
      <c r="BW358" s="77">
        <f t="shared" si="542"/>
        <v>0</v>
      </c>
      <c r="BX358" s="77">
        <f t="shared" si="543"/>
        <v>0</v>
      </c>
      <c r="BY358" s="77">
        <f>IF(Info!$O$3="Q1",$BS358,IF(Info!$O$3="Q2",$BS358+$BT358,IF(Info!$O$3="Q3",$BS358+$BT358+$BU358,$BR358)))</f>
        <v>0</v>
      </c>
      <c r="BZ358" s="77">
        <f>IF(Info!$O$3="Q1",$BS358,IF(Info!$O$3="Q2",$BT358,IF(Info!$O$3="Q3",$BU358,$BV358)))</f>
        <v>0</v>
      </c>
      <c r="CA358" s="49"/>
    </row>
    <row r="359" spans="1:79" x14ac:dyDescent="0.3">
      <c r="A359" s="269"/>
      <c r="B359" s="78" t="s">
        <v>375</v>
      </c>
      <c r="C359" s="275"/>
      <c r="D359" s="161">
        <f t="shared" si="524"/>
        <v>0</v>
      </c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  <c r="AB359" s="215"/>
      <c r="AC359" s="215"/>
      <c r="AD359" s="215"/>
      <c r="AE359" s="215"/>
      <c r="AF359" s="215"/>
      <c r="AG359" s="215"/>
      <c r="AH359" s="215"/>
      <c r="AI359" s="215"/>
      <c r="AJ359" s="215"/>
      <c r="AK359" s="215"/>
      <c r="AL359" s="215"/>
      <c r="AM359" s="215"/>
      <c r="AN359" s="215"/>
      <c r="AO359" s="215"/>
      <c r="AP359" s="215"/>
      <c r="AQ359" s="215"/>
      <c r="AR359" s="215"/>
      <c r="AS359" s="215"/>
      <c r="AT359" s="215"/>
      <c r="AU359" s="215"/>
      <c r="AV359" s="215"/>
      <c r="AW359" s="215"/>
      <c r="AX359" s="215"/>
      <c r="AY359" s="215"/>
      <c r="AZ359" s="215"/>
      <c r="BA359" s="215"/>
      <c r="BB359" s="215"/>
      <c r="BC359" s="215"/>
      <c r="BD359" s="215"/>
      <c r="BE359" s="271"/>
      <c r="BF359" s="163">
        <f t="shared" si="525"/>
        <v>0</v>
      </c>
      <c r="BG359" s="77">
        <f t="shared" si="526"/>
        <v>0</v>
      </c>
      <c r="BH359" s="77">
        <f t="shared" si="527"/>
        <v>0</v>
      </c>
      <c r="BI359" s="77">
        <f t="shared" si="528"/>
        <v>0</v>
      </c>
      <c r="BJ359" s="77">
        <f t="shared" si="529"/>
        <v>0</v>
      </c>
      <c r="BK359" s="77">
        <f t="shared" si="530"/>
        <v>0</v>
      </c>
      <c r="BL359" s="77">
        <f t="shared" si="531"/>
        <v>0</v>
      </c>
      <c r="BM359" s="77">
        <f t="shared" si="532"/>
        <v>0</v>
      </c>
      <c r="BN359" s="77">
        <f t="shared" si="533"/>
        <v>0</v>
      </c>
      <c r="BO359" s="77">
        <f t="shared" si="534"/>
        <v>0</v>
      </c>
      <c r="BP359" s="77">
        <f t="shared" si="535"/>
        <v>0</v>
      </c>
      <c r="BQ359" s="77">
        <f t="shared" si="536"/>
        <v>0</v>
      </c>
      <c r="BR359" s="157">
        <f t="shared" si="537"/>
        <v>0</v>
      </c>
      <c r="BS359" s="77">
        <f t="shared" si="538"/>
        <v>0</v>
      </c>
      <c r="BT359" s="77">
        <f t="shared" si="539"/>
        <v>0</v>
      </c>
      <c r="BU359" s="77">
        <f t="shared" si="540"/>
        <v>0</v>
      </c>
      <c r="BV359" s="77">
        <f t="shared" si="541"/>
        <v>0</v>
      </c>
      <c r="BW359" s="77">
        <f t="shared" si="542"/>
        <v>0</v>
      </c>
      <c r="BX359" s="77">
        <f t="shared" si="543"/>
        <v>0</v>
      </c>
      <c r="BY359" s="77">
        <f>IF(Info!$O$3="Q1",$BS359,IF(Info!$O$3="Q2",$BS359+$BT359,IF(Info!$O$3="Q3",$BS359+$BT359+$BU359,$BR359)))</f>
        <v>0</v>
      </c>
      <c r="BZ359" s="77">
        <f>IF(Info!$O$3="Q1",$BS359,IF(Info!$O$3="Q2",$BT359,IF(Info!$O$3="Q3",$BU359,$BV359)))</f>
        <v>0</v>
      </c>
      <c r="CA359" s="49"/>
    </row>
    <row r="360" spans="1:79" x14ac:dyDescent="0.3">
      <c r="A360" s="269"/>
      <c r="B360" s="78" t="s">
        <v>103</v>
      </c>
      <c r="C360" s="275"/>
      <c r="D360" s="161">
        <f t="shared" si="524"/>
        <v>0</v>
      </c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71"/>
      <c r="BF360" s="163">
        <f t="shared" si="525"/>
        <v>0</v>
      </c>
      <c r="BG360" s="77">
        <f t="shared" si="526"/>
        <v>0</v>
      </c>
      <c r="BH360" s="77">
        <f t="shared" si="527"/>
        <v>0</v>
      </c>
      <c r="BI360" s="77">
        <f t="shared" si="528"/>
        <v>0</v>
      </c>
      <c r="BJ360" s="77">
        <f t="shared" si="529"/>
        <v>0</v>
      </c>
      <c r="BK360" s="77">
        <f t="shared" si="530"/>
        <v>0</v>
      </c>
      <c r="BL360" s="77">
        <f t="shared" si="531"/>
        <v>0</v>
      </c>
      <c r="BM360" s="77">
        <f t="shared" si="532"/>
        <v>0</v>
      </c>
      <c r="BN360" s="77">
        <f t="shared" si="533"/>
        <v>0</v>
      </c>
      <c r="BO360" s="77">
        <f t="shared" si="534"/>
        <v>0</v>
      </c>
      <c r="BP360" s="77">
        <f t="shared" si="535"/>
        <v>0</v>
      </c>
      <c r="BQ360" s="77">
        <f t="shared" si="536"/>
        <v>0</v>
      </c>
      <c r="BR360" s="157">
        <f t="shared" si="537"/>
        <v>0</v>
      </c>
      <c r="BS360" s="77">
        <f t="shared" si="538"/>
        <v>0</v>
      </c>
      <c r="BT360" s="77">
        <f t="shared" si="539"/>
        <v>0</v>
      </c>
      <c r="BU360" s="77">
        <f t="shared" si="540"/>
        <v>0</v>
      </c>
      <c r="BV360" s="77">
        <f t="shared" si="541"/>
        <v>0</v>
      </c>
      <c r="BW360" s="77">
        <f t="shared" si="542"/>
        <v>0</v>
      </c>
      <c r="BX360" s="77">
        <f t="shared" si="543"/>
        <v>0</v>
      </c>
      <c r="BY360" s="77">
        <f>IF(Info!$O$3="Q1",$BS360,IF(Info!$O$3="Q2",$BS360+$BT360,IF(Info!$O$3="Q3",$BS360+$BT360+$BU360,$BR360)))</f>
        <v>0</v>
      </c>
      <c r="BZ360" s="77">
        <f>IF(Info!$O$3="Q1",$BS360,IF(Info!$O$3="Q2",$BT360,IF(Info!$O$3="Q3",$BU360,$BV360)))</f>
        <v>0</v>
      </c>
      <c r="CA360" s="49"/>
    </row>
    <row r="361" spans="1:79" x14ac:dyDescent="0.3">
      <c r="A361" s="269"/>
      <c r="B361" s="78" t="s">
        <v>105</v>
      </c>
      <c r="C361" s="275"/>
      <c r="D361" s="161">
        <f t="shared" si="524"/>
        <v>0</v>
      </c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  <c r="AB361" s="215"/>
      <c r="AC361" s="215"/>
      <c r="AD361" s="215"/>
      <c r="AE361" s="215"/>
      <c r="AF361" s="215"/>
      <c r="AG361" s="215"/>
      <c r="AH361" s="215"/>
      <c r="AI361" s="215"/>
      <c r="AJ361" s="215"/>
      <c r="AK361" s="215"/>
      <c r="AL361" s="215"/>
      <c r="AM361" s="215"/>
      <c r="AN361" s="215"/>
      <c r="AO361" s="215"/>
      <c r="AP361" s="215"/>
      <c r="AQ361" s="215"/>
      <c r="AR361" s="215"/>
      <c r="AS361" s="215"/>
      <c r="AT361" s="215"/>
      <c r="AU361" s="215"/>
      <c r="AV361" s="215"/>
      <c r="AW361" s="215"/>
      <c r="AX361" s="215"/>
      <c r="AY361" s="215"/>
      <c r="AZ361" s="215"/>
      <c r="BA361" s="215"/>
      <c r="BB361" s="215"/>
      <c r="BC361" s="215"/>
      <c r="BD361" s="215"/>
      <c r="BE361" s="271"/>
      <c r="BF361" s="163">
        <f t="shared" si="525"/>
        <v>0</v>
      </c>
      <c r="BG361" s="77">
        <f t="shared" si="526"/>
        <v>0</v>
      </c>
      <c r="BH361" s="77">
        <f t="shared" si="527"/>
        <v>0</v>
      </c>
      <c r="BI361" s="77">
        <f t="shared" si="528"/>
        <v>0</v>
      </c>
      <c r="BJ361" s="77">
        <f t="shared" si="529"/>
        <v>0</v>
      </c>
      <c r="BK361" s="77">
        <f t="shared" si="530"/>
        <v>0</v>
      </c>
      <c r="BL361" s="77">
        <f t="shared" si="531"/>
        <v>0</v>
      </c>
      <c r="BM361" s="77">
        <f t="shared" si="532"/>
        <v>0</v>
      </c>
      <c r="BN361" s="77">
        <f t="shared" si="533"/>
        <v>0</v>
      </c>
      <c r="BO361" s="77">
        <f t="shared" si="534"/>
        <v>0</v>
      </c>
      <c r="BP361" s="77">
        <f t="shared" si="535"/>
        <v>0</v>
      </c>
      <c r="BQ361" s="77">
        <f t="shared" si="536"/>
        <v>0</v>
      </c>
      <c r="BR361" s="157">
        <f t="shared" si="537"/>
        <v>0</v>
      </c>
      <c r="BS361" s="77">
        <f t="shared" si="538"/>
        <v>0</v>
      </c>
      <c r="BT361" s="77">
        <f t="shared" si="539"/>
        <v>0</v>
      </c>
      <c r="BU361" s="77">
        <f t="shared" si="540"/>
        <v>0</v>
      </c>
      <c r="BV361" s="77">
        <f t="shared" si="541"/>
        <v>0</v>
      </c>
      <c r="BW361" s="77">
        <f t="shared" si="542"/>
        <v>0</v>
      </c>
      <c r="BX361" s="77">
        <f t="shared" si="543"/>
        <v>0</v>
      </c>
      <c r="BY361" s="77">
        <f>IF(Info!$O$3="Q1",$BS361,IF(Info!$O$3="Q2",$BS361+$BT361,IF(Info!$O$3="Q3",$BS361+$BT361+$BU361,$BR361)))</f>
        <v>0</v>
      </c>
      <c r="BZ361" s="77">
        <f>IF(Info!$O$3="Q1",$BS361,IF(Info!$O$3="Q2",$BT361,IF(Info!$O$3="Q3",$BU361,$BV361)))</f>
        <v>0</v>
      </c>
      <c r="CA361" s="49"/>
    </row>
    <row r="362" spans="1:79" x14ac:dyDescent="0.3">
      <c r="A362" s="282"/>
      <c r="B362" s="160" t="s">
        <v>376</v>
      </c>
      <c r="C362" s="275"/>
      <c r="D362" s="161">
        <f t="shared" si="524"/>
        <v>0</v>
      </c>
      <c r="E362" s="278">
        <f t="shared" ref="E362:AJ362" si="544">SUM(E352:E361)</f>
        <v>0</v>
      </c>
      <c r="F362" s="278">
        <f t="shared" si="544"/>
        <v>0</v>
      </c>
      <c r="G362" s="278">
        <f t="shared" si="544"/>
        <v>0</v>
      </c>
      <c r="H362" s="278">
        <f t="shared" si="544"/>
        <v>0</v>
      </c>
      <c r="I362" s="278">
        <f t="shared" si="544"/>
        <v>0</v>
      </c>
      <c r="J362" s="278">
        <f t="shared" si="544"/>
        <v>0</v>
      </c>
      <c r="K362" s="278">
        <f t="shared" si="544"/>
        <v>0</v>
      </c>
      <c r="L362" s="278">
        <f t="shared" si="544"/>
        <v>0</v>
      </c>
      <c r="M362" s="278">
        <f t="shared" si="544"/>
        <v>0</v>
      </c>
      <c r="N362" s="278">
        <f t="shared" si="544"/>
        <v>0</v>
      </c>
      <c r="O362" s="278">
        <f t="shared" si="544"/>
        <v>0</v>
      </c>
      <c r="P362" s="278">
        <f t="shared" si="544"/>
        <v>0</v>
      </c>
      <c r="Q362" s="278">
        <f t="shared" si="544"/>
        <v>0</v>
      </c>
      <c r="R362" s="278">
        <f t="shared" si="544"/>
        <v>0</v>
      </c>
      <c r="S362" s="278">
        <f t="shared" si="544"/>
        <v>0</v>
      </c>
      <c r="T362" s="278">
        <f t="shared" si="544"/>
        <v>0</v>
      </c>
      <c r="U362" s="278">
        <f t="shared" si="544"/>
        <v>0</v>
      </c>
      <c r="V362" s="278">
        <f t="shared" si="544"/>
        <v>0</v>
      </c>
      <c r="W362" s="278">
        <f t="shared" si="544"/>
        <v>0</v>
      </c>
      <c r="X362" s="278">
        <f t="shared" si="544"/>
        <v>0</v>
      </c>
      <c r="Y362" s="278">
        <f t="shared" si="544"/>
        <v>0</v>
      </c>
      <c r="Z362" s="278">
        <f t="shared" si="544"/>
        <v>0</v>
      </c>
      <c r="AA362" s="278">
        <f t="shared" si="544"/>
        <v>0</v>
      </c>
      <c r="AB362" s="278">
        <f t="shared" si="544"/>
        <v>0</v>
      </c>
      <c r="AC362" s="278">
        <f t="shared" si="544"/>
        <v>0</v>
      </c>
      <c r="AD362" s="278">
        <f t="shared" si="544"/>
        <v>0</v>
      </c>
      <c r="AE362" s="278">
        <f t="shared" si="544"/>
        <v>0</v>
      </c>
      <c r="AF362" s="278">
        <f t="shared" si="544"/>
        <v>0</v>
      </c>
      <c r="AG362" s="278">
        <f t="shared" si="544"/>
        <v>0</v>
      </c>
      <c r="AH362" s="278">
        <f t="shared" si="544"/>
        <v>0</v>
      </c>
      <c r="AI362" s="278">
        <f t="shared" si="544"/>
        <v>0</v>
      </c>
      <c r="AJ362" s="278">
        <f t="shared" si="544"/>
        <v>0</v>
      </c>
      <c r="AK362" s="278">
        <f t="shared" ref="AK362:BP362" si="545">SUM(AK352:AK361)</f>
        <v>0</v>
      </c>
      <c r="AL362" s="278">
        <f t="shared" si="545"/>
        <v>0</v>
      </c>
      <c r="AM362" s="278">
        <f t="shared" si="545"/>
        <v>0</v>
      </c>
      <c r="AN362" s="278">
        <f t="shared" si="545"/>
        <v>0</v>
      </c>
      <c r="AO362" s="278">
        <f t="shared" si="545"/>
        <v>0</v>
      </c>
      <c r="AP362" s="278">
        <f t="shared" si="545"/>
        <v>0</v>
      </c>
      <c r="AQ362" s="278">
        <f t="shared" si="545"/>
        <v>0</v>
      </c>
      <c r="AR362" s="278">
        <f t="shared" si="545"/>
        <v>0</v>
      </c>
      <c r="AS362" s="278">
        <f t="shared" si="545"/>
        <v>0</v>
      </c>
      <c r="AT362" s="278">
        <f t="shared" si="545"/>
        <v>0</v>
      </c>
      <c r="AU362" s="278">
        <f t="shared" si="545"/>
        <v>0</v>
      </c>
      <c r="AV362" s="278">
        <f t="shared" si="545"/>
        <v>0</v>
      </c>
      <c r="AW362" s="278">
        <f t="shared" si="545"/>
        <v>0</v>
      </c>
      <c r="AX362" s="278">
        <f t="shared" si="545"/>
        <v>0</v>
      </c>
      <c r="AY362" s="278">
        <f t="shared" si="545"/>
        <v>0</v>
      </c>
      <c r="AZ362" s="278">
        <f t="shared" si="545"/>
        <v>0</v>
      </c>
      <c r="BA362" s="278">
        <f t="shared" si="545"/>
        <v>0</v>
      </c>
      <c r="BB362" s="278">
        <f t="shared" si="545"/>
        <v>0</v>
      </c>
      <c r="BC362" s="278">
        <f t="shared" si="545"/>
        <v>0</v>
      </c>
      <c r="BD362" s="278">
        <f t="shared" si="545"/>
        <v>0</v>
      </c>
      <c r="BE362" s="271"/>
      <c r="BF362" s="162">
        <f t="shared" si="525"/>
        <v>0</v>
      </c>
      <c r="BG362" s="157">
        <f t="shared" si="526"/>
        <v>0</v>
      </c>
      <c r="BH362" s="157">
        <f t="shared" si="527"/>
        <v>0</v>
      </c>
      <c r="BI362" s="157">
        <f t="shared" si="528"/>
        <v>0</v>
      </c>
      <c r="BJ362" s="157">
        <f t="shared" si="529"/>
        <v>0</v>
      </c>
      <c r="BK362" s="157">
        <f t="shared" si="530"/>
        <v>0</v>
      </c>
      <c r="BL362" s="157">
        <f t="shared" si="531"/>
        <v>0</v>
      </c>
      <c r="BM362" s="157">
        <f t="shared" si="532"/>
        <v>0</v>
      </c>
      <c r="BN362" s="157">
        <f t="shared" si="533"/>
        <v>0</v>
      </c>
      <c r="BO362" s="157">
        <f t="shared" si="534"/>
        <v>0</v>
      </c>
      <c r="BP362" s="157">
        <f t="shared" si="535"/>
        <v>0</v>
      </c>
      <c r="BQ362" s="157">
        <f t="shared" si="536"/>
        <v>0</v>
      </c>
      <c r="BR362" s="157">
        <f t="shared" si="537"/>
        <v>0</v>
      </c>
      <c r="BS362" s="157">
        <f t="shared" si="538"/>
        <v>0</v>
      </c>
      <c r="BT362" s="157">
        <f t="shared" si="539"/>
        <v>0</v>
      </c>
      <c r="BU362" s="157">
        <f t="shared" si="540"/>
        <v>0</v>
      </c>
      <c r="BV362" s="157">
        <f t="shared" si="541"/>
        <v>0</v>
      </c>
      <c r="BW362" s="157">
        <f t="shared" si="542"/>
        <v>0</v>
      </c>
      <c r="BX362" s="157">
        <f t="shared" si="543"/>
        <v>0</v>
      </c>
      <c r="BY362" s="157">
        <f>IF(Info!$O$3="Q1",$BS362,IF(Info!$O$3="Q2",$BS362+$BT362,IF(Info!$O$3="Q3",$BS362+$BT362+$BU362,$BR362)))</f>
        <v>0</v>
      </c>
      <c r="BZ362" s="157">
        <f>IF(Info!$O$3="Q1",$BS362,IF(Info!$O$3="Q2",$BT362,IF(Info!$O$3="Q3",$BU362,$BV362)))</f>
        <v>0</v>
      </c>
      <c r="CA362" s="49"/>
    </row>
    <row r="363" spans="1:79" x14ac:dyDescent="0.3">
      <c r="A363" s="282"/>
      <c r="B363" s="160" t="s">
        <v>377</v>
      </c>
      <c r="C363" s="275"/>
      <c r="D363" s="161">
        <f t="shared" si="524"/>
        <v>0</v>
      </c>
      <c r="E363" s="161">
        <f t="shared" ref="E363:AJ363" si="546">E315+E323+E327+E333+E337+E341+E346+E350+E362</f>
        <v>0</v>
      </c>
      <c r="F363" s="161">
        <f t="shared" si="546"/>
        <v>0</v>
      </c>
      <c r="G363" s="161">
        <f t="shared" si="546"/>
        <v>0</v>
      </c>
      <c r="H363" s="161">
        <f t="shared" si="546"/>
        <v>0</v>
      </c>
      <c r="I363" s="161">
        <f t="shared" si="546"/>
        <v>0</v>
      </c>
      <c r="J363" s="161">
        <f t="shared" si="546"/>
        <v>0</v>
      </c>
      <c r="K363" s="161">
        <f t="shared" si="546"/>
        <v>0</v>
      </c>
      <c r="L363" s="161">
        <f t="shared" si="546"/>
        <v>0</v>
      </c>
      <c r="M363" s="161">
        <f t="shared" si="546"/>
        <v>0</v>
      </c>
      <c r="N363" s="161">
        <f t="shared" si="546"/>
        <v>0</v>
      </c>
      <c r="O363" s="161">
        <f t="shared" si="546"/>
        <v>0</v>
      </c>
      <c r="P363" s="161">
        <f t="shared" si="546"/>
        <v>0</v>
      </c>
      <c r="Q363" s="161">
        <f t="shared" si="546"/>
        <v>0</v>
      </c>
      <c r="R363" s="161">
        <f t="shared" si="546"/>
        <v>0</v>
      </c>
      <c r="S363" s="161">
        <f t="shared" si="546"/>
        <v>0</v>
      </c>
      <c r="T363" s="161">
        <f t="shared" si="546"/>
        <v>0</v>
      </c>
      <c r="U363" s="161">
        <f t="shared" si="546"/>
        <v>0</v>
      </c>
      <c r="V363" s="161">
        <f t="shared" si="546"/>
        <v>0</v>
      </c>
      <c r="W363" s="161">
        <f t="shared" si="546"/>
        <v>0</v>
      </c>
      <c r="X363" s="161">
        <f t="shared" si="546"/>
        <v>0</v>
      </c>
      <c r="Y363" s="161">
        <f t="shared" si="546"/>
        <v>0</v>
      </c>
      <c r="Z363" s="161">
        <f t="shared" si="546"/>
        <v>0</v>
      </c>
      <c r="AA363" s="161">
        <f t="shared" si="546"/>
        <v>0</v>
      </c>
      <c r="AB363" s="161">
        <f t="shared" si="546"/>
        <v>0</v>
      </c>
      <c r="AC363" s="161">
        <f t="shared" si="546"/>
        <v>0</v>
      </c>
      <c r="AD363" s="161">
        <f t="shared" si="546"/>
        <v>0</v>
      </c>
      <c r="AE363" s="161">
        <f t="shared" si="546"/>
        <v>0</v>
      </c>
      <c r="AF363" s="161">
        <f t="shared" si="546"/>
        <v>0</v>
      </c>
      <c r="AG363" s="161">
        <f t="shared" si="546"/>
        <v>0</v>
      </c>
      <c r="AH363" s="161">
        <f t="shared" si="546"/>
        <v>0</v>
      </c>
      <c r="AI363" s="161">
        <f t="shared" si="546"/>
        <v>0</v>
      </c>
      <c r="AJ363" s="161">
        <f t="shared" si="546"/>
        <v>0</v>
      </c>
      <c r="AK363" s="161">
        <f t="shared" ref="AK363:BP363" si="547">AK315+AK323+AK327+AK333+AK337+AK341+AK346+AK350+AK362</f>
        <v>0</v>
      </c>
      <c r="AL363" s="161">
        <f t="shared" si="547"/>
        <v>0</v>
      </c>
      <c r="AM363" s="161">
        <f t="shared" si="547"/>
        <v>0</v>
      </c>
      <c r="AN363" s="161">
        <f t="shared" si="547"/>
        <v>0</v>
      </c>
      <c r="AO363" s="161">
        <f t="shared" si="547"/>
        <v>0</v>
      </c>
      <c r="AP363" s="161">
        <f t="shared" si="547"/>
        <v>0</v>
      </c>
      <c r="AQ363" s="161">
        <f t="shared" si="547"/>
        <v>0</v>
      </c>
      <c r="AR363" s="161">
        <f t="shared" si="547"/>
        <v>0</v>
      </c>
      <c r="AS363" s="161">
        <f t="shared" si="547"/>
        <v>0</v>
      </c>
      <c r="AT363" s="161">
        <f t="shared" si="547"/>
        <v>0</v>
      </c>
      <c r="AU363" s="161">
        <f t="shared" si="547"/>
        <v>0</v>
      </c>
      <c r="AV363" s="161">
        <f t="shared" si="547"/>
        <v>0</v>
      </c>
      <c r="AW363" s="161">
        <f t="shared" si="547"/>
        <v>0</v>
      </c>
      <c r="AX363" s="161">
        <f t="shared" si="547"/>
        <v>0</v>
      </c>
      <c r="AY363" s="161">
        <f t="shared" si="547"/>
        <v>0</v>
      </c>
      <c r="AZ363" s="161">
        <f t="shared" si="547"/>
        <v>0</v>
      </c>
      <c r="BA363" s="161">
        <f t="shared" si="547"/>
        <v>0</v>
      </c>
      <c r="BB363" s="161">
        <f t="shared" si="547"/>
        <v>0</v>
      </c>
      <c r="BC363" s="161">
        <f t="shared" si="547"/>
        <v>0</v>
      </c>
      <c r="BD363" s="161">
        <f t="shared" si="547"/>
        <v>0</v>
      </c>
      <c r="BE363" s="271"/>
      <c r="BF363" s="162">
        <f t="shared" si="525"/>
        <v>0</v>
      </c>
      <c r="BG363" s="157">
        <f t="shared" si="526"/>
        <v>0</v>
      </c>
      <c r="BH363" s="157">
        <f t="shared" si="527"/>
        <v>0</v>
      </c>
      <c r="BI363" s="157">
        <f t="shared" si="528"/>
        <v>0</v>
      </c>
      <c r="BJ363" s="157">
        <f t="shared" si="529"/>
        <v>0</v>
      </c>
      <c r="BK363" s="157">
        <f t="shared" si="530"/>
        <v>0</v>
      </c>
      <c r="BL363" s="157">
        <f t="shared" si="531"/>
        <v>0</v>
      </c>
      <c r="BM363" s="157">
        <f t="shared" si="532"/>
        <v>0</v>
      </c>
      <c r="BN363" s="157">
        <f t="shared" si="533"/>
        <v>0</v>
      </c>
      <c r="BO363" s="157">
        <f t="shared" si="534"/>
        <v>0</v>
      </c>
      <c r="BP363" s="157">
        <f t="shared" si="535"/>
        <v>0</v>
      </c>
      <c r="BQ363" s="157">
        <f t="shared" si="536"/>
        <v>0</v>
      </c>
      <c r="BR363" s="157">
        <f t="shared" si="537"/>
        <v>0</v>
      </c>
      <c r="BS363" s="157">
        <f t="shared" si="538"/>
        <v>0</v>
      </c>
      <c r="BT363" s="157">
        <f t="shared" si="539"/>
        <v>0</v>
      </c>
      <c r="BU363" s="157">
        <f t="shared" si="540"/>
        <v>0</v>
      </c>
      <c r="BV363" s="157">
        <f t="shared" si="541"/>
        <v>0</v>
      </c>
      <c r="BW363" s="157">
        <f t="shared" si="542"/>
        <v>0</v>
      </c>
      <c r="BX363" s="157">
        <f t="shared" si="543"/>
        <v>0</v>
      </c>
      <c r="BY363" s="157">
        <f>IF(Info!$O$3="Q1",$BS363,IF(Info!$O$3="Q2",$BS363+$BT363,IF(Info!$O$3="Q3",$BS363+$BT363+$BU363,$BR363)))</f>
        <v>0</v>
      </c>
      <c r="BZ363" s="157">
        <f>IF(Info!$O$3="Q1",$BS363,IF(Info!$O$3="Q2",$BT363,IF(Info!$O$3="Q3",$BU363,$BV363)))</f>
        <v>0</v>
      </c>
      <c r="CA363" s="49"/>
    </row>
    <row r="364" spans="1:79" x14ac:dyDescent="0.3">
      <c r="A364" s="269"/>
      <c r="B364" s="49"/>
      <c r="C364" s="27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79"/>
      <c r="AH364" s="279"/>
      <c r="AI364" s="279"/>
      <c r="AJ364" s="279"/>
      <c r="AK364" s="279"/>
      <c r="AL364" s="279"/>
      <c r="AM364" s="279"/>
      <c r="AN364" s="279"/>
      <c r="AO364" s="279"/>
      <c r="AP364" s="279"/>
      <c r="AQ364" s="279"/>
      <c r="AR364" s="279"/>
      <c r="AS364" s="279"/>
      <c r="AT364" s="279"/>
      <c r="AU364" s="279"/>
      <c r="AV364" s="279"/>
      <c r="AW364" s="279"/>
      <c r="AX364" s="279"/>
      <c r="AY364" s="279"/>
      <c r="AZ364" s="279"/>
      <c r="BA364" s="279"/>
      <c r="BB364" s="27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</row>
    <row r="365" spans="1:79" x14ac:dyDescent="0.3">
      <c r="A365" s="269"/>
      <c r="B365" s="207" t="s">
        <v>393</v>
      </c>
      <c r="C365" s="275"/>
      <c r="D365" s="210">
        <f>SUM(E365:BD365)</f>
        <v>0</v>
      </c>
      <c r="E365" s="283">
        <f t="shared" ref="E365:AJ365" si="548">E306-E363</f>
        <v>0</v>
      </c>
      <c r="F365" s="283">
        <f t="shared" si="548"/>
        <v>0</v>
      </c>
      <c r="G365" s="283">
        <f t="shared" si="548"/>
        <v>0</v>
      </c>
      <c r="H365" s="283">
        <f t="shared" si="548"/>
        <v>0</v>
      </c>
      <c r="I365" s="283">
        <f t="shared" si="548"/>
        <v>0</v>
      </c>
      <c r="J365" s="283">
        <f t="shared" si="548"/>
        <v>0</v>
      </c>
      <c r="K365" s="283">
        <f t="shared" si="548"/>
        <v>0</v>
      </c>
      <c r="L365" s="283">
        <f t="shared" si="548"/>
        <v>0</v>
      </c>
      <c r="M365" s="283">
        <f t="shared" si="548"/>
        <v>0</v>
      </c>
      <c r="N365" s="283">
        <f t="shared" si="548"/>
        <v>0</v>
      </c>
      <c r="O365" s="283">
        <f t="shared" si="548"/>
        <v>0</v>
      </c>
      <c r="P365" s="283">
        <f t="shared" si="548"/>
        <v>0</v>
      </c>
      <c r="Q365" s="283">
        <f t="shared" si="548"/>
        <v>0</v>
      </c>
      <c r="R365" s="283">
        <f t="shared" si="548"/>
        <v>0</v>
      </c>
      <c r="S365" s="283">
        <f t="shared" si="548"/>
        <v>0</v>
      </c>
      <c r="T365" s="283">
        <f t="shared" si="548"/>
        <v>0</v>
      </c>
      <c r="U365" s="283">
        <f t="shared" si="548"/>
        <v>0</v>
      </c>
      <c r="V365" s="283">
        <f t="shared" si="548"/>
        <v>0</v>
      </c>
      <c r="W365" s="283">
        <f t="shared" si="548"/>
        <v>0</v>
      </c>
      <c r="X365" s="283">
        <f t="shared" si="548"/>
        <v>0</v>
      </c>
      <c r="Y365" s="283">
        <f t="shared" si="548"/>
        <v>0</v>
      </c>
      <c r="Z365" s="283">
        <f t="shared" si="548"/>
        <v>0</v>
      </c>
      <c r="AA365" s="283">
        <f t="shared" si="548"/>
        <v>0</v>
      </c>
      <c r="AB365" s="283">
        <f t="shared" si="548"/>
        <v>0</v>
      </c>
      <c r="AC365" s="283">
        <f t="shared" si="548"/>
        <v>0</v>
      </c>
      <c r="AD365" s="283">
        <f t="shared" si="548"/>
        <v>0</v>
      </c>
      <c r="AE365" s="283">
        <f t="shared" si="548"/>
        <v>0</v>
      </c>
      <c r="AF365" s="283">
        <f t="shared" si="548"/>
        <v>0</v>
      </c>
      <c r="AG365" s="283">
        <f t="shared" si="548"/>
        <v>0</v>
      </c>
      <c r="AH365" s="283">
        <f t="shared" si="548"/>
        <v>0</v>
      </c>
      <c r="AI365" s="283">
        <f t="shared" si="548"/>
        <v>0</v>
      </c>
      <c r="AJ365" s="283">
        <f t="shared" si="548"/>
        <v>0</v>
      </c>
      <c r="AK365" s="283">
        <f t="shared" ref="AK365:BD365" si="549">AK306-AK363</f>
        <v>0</v>
      </c>
      <c r="AL365" s="283">
        <f t="shared" si="549"/>
        <v>0</v>
      </c>
      <c r="AM365" s="283">
        <f t="shared" si="549"/>
        <v>0</v>
      </c>
      <c r="AN365" s="283">
        <f t="shared" si="549"/>
        <v>0</v>
      </c>
      <c r="AO365" s="283">
        <f t="shared" si="549"/>
        <v>0</v>
      </c>
      <c r="AP365" s="283">
        <f t="shared" si="549"/>
        <v>0</v>
      </c>
      <c r="AQ365" s="283">
        <f t="shared" si="549"/>
        <v>0</v>
      </c>
      <c r="AR365" s="283">
        <f t="shared" si="549"/>
        <v>0</v>
      </c>
      <c r="AS365" s="283">
        <f t="shared" si="549"/>
        <v>0</v>
      </c>
      <c r="AT365" s="283">
        <f t="shared" si="549"/>
        <v>0</v>
      </c>
      <c r="AU365" s="283">
        <f t="shared" si="549"/>
        <v>0</v>
      </c>
      <c r="AV365" s="283">
        <f t="shared" si="549"/>
        <v>0</v>
      </c>
      <c r="AW365" s="283">
        <f t="shared" si="549"/>
        <v>0</v>
      </c>
      <c r="AX365" s="283">
        <f t="shared" si="549"/>
        <v>0</v>
      </c>
      <c r="AY365" s="283">
        <f t="shared" si="549"/>
        <v>0</v>
      </c>
      <c r="AZ365" s="283">
        <f t="shared" si="549"/>
        <v>0</v>
      </c>
      <c r="BA365" s="283">
        <f t="shared" si="549"/>
        <v>0</v>
      </c>
      <c r="BB365" s="283">
        <f t="shared" si="549"/>
        <v>0</v>
      </c>
      <c r="BC365" s="283">
        <f t="shared" si="549"/>
        <v>0</v>
      </c>
      <c r="BD365" s="283">
        <f t="shared" si="549"/>
        <v>0</v>
      </c>
      <c r="BE365" s="271"/>
      <c r="BF365" s="162">
        <f>SUM(E365:H365)</f>
        <v>0</v>
      </c>
      <c r="BG365" s="157">
        <f>SUM(I365:L365)</f>
        <v>0</v>
      </c>
      <c r="BH365" s="157">
        <f>SUM(M365:Q365)</f>
        <v>0</v>
      </c>
      <c r="BI365" s="157">
        <f>SUM(R365:U365)</f>
        <v>0</v>
      </c>
      <c r="BJ365" s="157">
        <f>SUM(V365:Y365)</f>
        <v>0</v>
      </c>
      <c r="BK365" s="157">
        <f>SUM(Z365:AD365)</f>
        <v>0</v>
      </c>
      <c r="BL365" s="157">
        <f>SUM(AE365:AH365)</f>
        <v>0</v>
      </c>
      <c r="BM365" s="157">
        <f>SUM(AI365:AL365)</f>
        <v>0</v>
      </c>
      <c r="BN365" s="157">
        <f>SUM(AM365:AQ365)</f>
        <v>0</v>
      </c>
      <c r="BO365" s="157">
        <f>SUM(AR365:AU365)</f>
        <v>0</v>
      </c>
      <c r="BP365" s="157">
        <f>SUM(AV365:AY365)</f>
        <v>0</v>
      </c>
      <c r="BQ365" s="157">
        <f>SUM(AZ365:BD365)</f>
        <v>0</v>
      </c>
      <c r="BR365" s="157">
        <f>SUM(BF365:BQ365)</f>
        <v>0</v>
      </c>
      <c r="BS365" s="157">
        <f>SUM(BF365:BH365)</f>
        <v>0</v>
      </c>
      <c r="BT365" s="157">
        <f>SUM(BI365:BK365)</f>
        <v>0</v>
      </c>
      <c r="BU365" s="157">
        <f>SUM(BL365:BN365)</f>
        <v>0</v>
      </c>
      <c r="BV365" s="157">
        <f>SUM(BO365:BQ365)</f>
        <v>0</v>
      </c>
      <c r="BW365" s="157">
        <f>SUM(BF365:BK365)</f>
        <v>0</v>
      </c>
      <c r="BX365" s="157">
        <f>SUM(BL365:BQ365)</f>
        <v>0</v>
      </c>
      <c r="BY365" s="157">
        <f>IF(Info!$O$3="Q1",$BS365,IF(Info!$O$3="Q2",$BS365+$BT365,IF(Info!$O$3="Q3",$BS365+$BT365+$BU365,$BR365)))</f>
        <v>0</v>
      </c>
      <c r="BZ365" s="157">
        <f>IF(Info!$O$3="Q1",$BS365,IF(Info!$O$3="Q2",$BT365,IF(Info!$O$3="Q3",$BU365,$BV365)))</f>
        <v>0</v>
      </c>
      <c r="CA365" s="49"/>
    </row>
    <row r="366" spans="1:79" x14ac:dyDescent="0.3">
      <c r="A366" s="269"/>
      <c r="B366" s="160" t="s">
        <v>394</v>
      </c>
      <c r="C366" s="275"/>
      <c r="D366" s="49"/>
      <c r="E366" s="278">
        <f>E365</f>
        <v>0</v>
      </c>
      <c r="F366" s="278">
        <f t="shared" ref="F366:AK366" si="550">E366+F365</f>
        <v>0</v>
      </c>
      <c r="G366" s="278">
        <f t="shared" si="550"/>
        <v>0</v>
      </c>
      <c r="H366" s="278">
        <f t="shared" si="550"/>
        <v>0</v>
      </c>
      <c r="I366" s="278">
        <f t="shared" si="550"/>
        <v>0</v>
      </c>
      <c r="J366" s="278">
        <f t="shared" si="550"/>
        <v>0</v>
      </c>
      <c r="K366" s="278">
        <f t="shared" si="550"/>
        <v>0</v>
      </c>
      <c r="L366" s="278">
        <f t="shared" si="550"/>
        <v>0</v>
      </c>
      <c r="M366" s="278">
        <f t="shared" si="550"/>
        <v>0</v>
      </c>
      <c r="N366" s="278">
        <f t="shared" si="550"/>
        <v>0</v>
      </c>
      <c r="O366" s="278">
        <f t="shared" si="550"/>
        <v>0</v>
      </c>
      <c r="P366" s="278">
        <f t="shared" si="550"/>
        <v>0</v>
      </c>
      <c r="Q366" s="278">
        <f t="shared" si="550"/>
        <v>0</v>
      </c>
      <c r="R366" s="278">
        <f t="shared" si="550"/>
        <v>0</v>
      </c>
      <c r="S366" s="278">
        <f t="shared" si="550"/>
        <v>0</v>
      </c>
      <c r="T366" s="278">
        <f t="shared" si="550"/>
        <v>0</v>
      </c>
      <c r="U366" s="278">
        <f t="shared" si="550"/>
        <v>0</v>
      </c>
      <c r="V366" s="278">
        <f t="shared" si="550"/>
        <v>0</v>
      </c>
      <c r="W366" s="278">
        <f t="shared" si="550"/>
        <v>0</v>
      </c>
      <c r="X366" s="278">
        <f t="shared" si="550"/>
        <v>0</v>
      </c>
      <c r="Y366" s="278">
        <f t="shared" si="550"/>
        <v>0</v>
      </c>
      <c r="Z366" s="278">
        <f t="shared" si="550"/>
        <v>0</v>
      </c>
      <c r="AA366" s="278">
        <f t="shared" si="550"/>
        <v>0</v>
      </c>
      <c r="AB366" s="278">
        <f t="shared" si="550"/>
        <v>0</v>
      </c>
      <c r="AC366" s="278">
        <f t="shared" si="550"/>
        <v>0</v>
      </c>
      <c r="AD366" s="278">
        <f t="shared" si="550"/>
        <v>0</v>
      </c>
      <c r="AE366" s="278">
        <f t="shared" si="550"/>
        <v>0</v>
      </c>
      <c r="AF366" s="278">
        <f t="shared" si="550"/>
        <v>0</v>
      </c>
      <c r="AG366" s="278">
        <f t="shared" si="550"/>
        <v>0</v>
      </c>
      <c r="AH366" s="278">
        <f t="shared" si="550"/>
        <v>0</v>
      </c>
      <c r="AI366" s="278">
        <f t="shared" si="550"/>
        <v>0</v>
      </c>
      <c r="AJ366" s="278">
        <f t="shared" si="550"/>
        <v>0</v>
      </c>
      <c r="AK366" s="278">
        <f t="shared" si="550"/>
        <v>0</v>
      </c>
      <c r="AL366" s="278">
        <f t="shared" ref="AL366:BQ366" si="551">AK366+AL365</f>
        <v>0</v>
      </c>
      <c r="AM366" s="278">
        <f t="shared" si="551"/>
        <v>0</v>
      </c>
      <c r="AN366" s="278">
        <f t="shared" si="551"/>
        <v>0</v>
      </c>
      <c r="AO366" s="278">
        <f t="shared" si="551"/>
        <v>0</v>
      </c>
      <c r="AP366" s="278">
        <f t="shared" si="551"/>
        <v>0</v>
      </c>
      <c r="AQ366" s="278">
        <f t="shared" si="551"/>
        <v>0</v>
      </c>
      <c r="AR366" s="278">
        <f t="shared" si="551"/>
        <v>0</v>
      </c>
      <c r="AS366" s="278">
        <f t="shared" si="551"/>
        <v>0</v>
      </c>
      <c r="AT366" s="278">
        <f t="shared" si="551"/>
        <v>0</v>
      </c>
      <c r="AU366" s="278">
        <f t="shared" si="551"/>
        <v>0</v>
      </c>
      <c r="AV366" s="278">
        <f t="shared" si="551"/>
        <v>0</v>
      </c>
      <c r="AW366" s="278">
        <f t="shared" si="551"/>
        <v>0</v>
      </c>
      <c r="AX366" s="278">
        <f t="shared" si="551"/>
        <v>0</v>
      </c>
      <c r="AY366" s="278">
        <f t="shared" si="551"/>
        <v>0</v>
      </c>
      <c r="AZ366" s="278">
        <f t="shared" si="551"/>
        <v>0</v>
      </c>
      <c r="BA366" s="278">
        <f t="shared" si="551"/>
        <v>0</v>
      </c>
      <c r="BB366" s="278">
        <f t="shared" si="551"/>
        <v>0</v>
      </c>
      <c r="BC366" s="278">
        <f t="shared" si="551"/>
        <v>0</v>
      </c>
      <c r="BD366" s="278">
        <f t="shared" si="551"/>
        <v>0</v>
      </c>
      <c r="BE366" s="271"/>
      <c r="BF366" s="212">
        <f>BF365</f>
        <v>0</v>
      </c>
      <c r="BG366" s="161">
        <f t="shared" ref="BG366:BQ366" si="552">BF366+BG365</f>
        <v>0</v>
      </c>
      <c r="BH366" s="161">
        <f t="shared" si="552"/>
        <v>0</v>
      </c>
      <c r="BI366" s="161">
        <f t="shared" si="552"/>
        <v>0</v>
      </c>
      <c r="BJ366" s="161">
        <f t="shared" si="552"/>
        <v>0</v>
      </c>
      <c r="BK366" s="161">
        <f t="shared" si="552"/>
        <v>0</v>
      </c>
      <c r="BL366" s="161">
        <f t="shared" si="552"/>
        <v>0</v>
      </c>
      <c r="BM366" s="161">
        <f t="shared" si="552"/>
        <v>0</v>
      </c>
      <c r="BN366" s="161">
        <f t="shared" si="552"/>
        <v>0</v>
      </c>
      <c r="BO366" s="161">
        <f t="shared" si="552"/>
        <v>0</v>
      </c>
      <c r="BP366" s="161">
        <f t="shared" si="552"/>
        <v>0</v>
      </c>
      <c r="BQ366" s="161">
        <f t="shared" si="552"/>
        <v>0</v>
      </c>
      <c r="BR366" s="157"/>
      <c r="BS366" s="161">
        <f>BS365</f>
        <v>0</v>
      </c>
      <c r="BT366" s="161">
        <f>BS366+BT365</f>
        <v>0</v>
      </c>
      <c r="BU366" s="161">
        <f>BT366+BU365</f>
        <v>0</v>
      </c>
      <c r="BV366" s="161">
        <f>BU366+BV365</f>
        <v>0</v>
      </c>
      <c r="BW366" s="157">
        <f>BT366</f>
        <v>0</v>
      </c>
      <c r="BX366" s="157">
        <f>BV366</f>
        <v>0</v>
      </c>
      <c r="BY366" s="157"/>
      <c r="BZ366" s="157"/>
      <c r="CA366" s="49"/>
    </row>
    <row r="367" spans="1:79" x14ac:dyDescent="0.3">
      <c r="A367" s="269"/>
      <c r="B367" s="49"/>
      <c r="C367" s="27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79"/>
      <c r="AH367" s="279"/>
      <c r="AI367" s="279"/>
      <c r="AJ367" s="279"/>
      <c r="AK367" s="279"/>
      <c r="AL367" s="279"/>
      <c r="AM367" s="279"/>
      <c r="AN367" s="279"/>
      <c r="AO367" s="279"/>
      <c r="AP367" s="279"/>
      <c r="AQ367" s="279"/>
      <c r="AR367" s="279"/>
      <c r="AS367" s="279"/>
      <c r="AT367" s="279"/>
      <c r="AU367" s="279"/>
      <c r="AV367" s="279"/>
      <c r="AW367" s="279"/>
      <c r="AX367" s="279"/>
      <c r="AY367" s="279"/>
      <c r="AZ367" s="279"/>
      <c r="BA367" s="279"/>
      <c r="BB367" s="279"/>
      <c r="BC367" s="27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</row>
    <row r="368" spans="1:79" x14ac:dyDescent="0.3">
      <c r="A368" s="269"/>
      <c r="B368" s="78" t="s">
        <v>383</v>
      </c>
      <c r="C368" s="275"/>
      <c r="D368" s="161">
        <f>SUM(E368:BD368)</f>
        <v>0</v>
      </c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5"/>
      <c r="AG368" s="215"/>
      <c r="AH368" s="215"/>
      <c r="AI368" s="215"/>
      <c r="AJ368" s="215"/>
      <c r="AK368" s="215"/>
      <c r="AL368" s="215"/>
      <c r="AM368" s="215"/>
      <c r="AN368" s="215"/>
      <c r="AO368" s="215"/>
      <c r="AP368" s="215"/>
      <c r="AQ368" s="215"/>
      <c r="AR368" s="215"/>
      <c r="AS368" s="215"/>
      <c r="AT368" s="215"/>
      <c r="AU368" s="215"/>
      <c r="AV368" s="215"/>
      <c r="AW368" s="215"/>
      <c r="AX368" s="215"/>
      <c r="AY368" s="215"/>
      <c r="AZ368" s="215"/>
      <c r="BA368" s="215"/>
      <c r="BB368" s="215"/>
      <c r="BC368" s="215"/>
      <c r="BD368" s="215"/>
      <c r="BE368" s="271"/>
      <c r="BF368" s="163">
        <f>SUM(E368:H368)</f>
        <v>0</v>
      </c>
      <c r="BG368" s="77">
        <f>SUM(I368:L368)</f>
        <v>0</v>
      </c>
      <c r="BH368" s="77">
        <f>SUM(M368:Q368)</f>
        <v>0</v>
      </c>
      <c r="BI368" s="77">
        <f>SUM(R368:U368)</f>
        <v>0</v>
      </c>
      <c r="BJ368" s="77">
        <f>SUM(V368:Y368)</f>
        <v>0</v>
      </c>
      <c r="BK368" s="77">
        <f>SUM(Z368:AD368)</f>
        <v>0</v>
      </c>
      <c r="BL368" s="77">
        <f>SUM(AE368:AH368)</f>
        <v>0</v>
      </c>
      <c r="BM368" s="77">
        <f>SUM(AI368:AL368)</f>
        <v>0</v>
      </c>
      <c r="BN368" s="77">
        <f>SUM(AM368:AQ368)</f>
        <v>0</v>
      </c>
      <c r="BO368" s="77">
        <f>SUM(AR368:AU368)</f>
        <v>0</v>
      </c>
      <c r="BP368" s="77">
        <f>SUM(AV368:AY368)</f>
        <v>0</v>
      </c>
      <c r="BQ368" s="77">
        <f>SUM(AZ368:BD368)</f>
        <v>0</v>
      </c>
      <c r="BR368" s="157">
        <f>SUM(BF368:BQ368)</f>
        <v>0</v>
      </c>
      <c r="BS368" s="77">
        <f>SUM(BF368:BH368)</f>
        <v>0</v>
      </c>
      <c r="BT368" s="77">
        <f>SUM(BI368:BK368)</f>
        <v>0</v>
      </c>
      <c r="BU368" s="77">
        <f>SUM(BL368:BN368)</f>
        <v>0</v>
      </c>
      <c r="BV368" s="77">
        <f>SUM(BO368:BQ368)</f>
        <v>0</v>
      </c>
      <c r="BW368" s="77">
        <f>SUM(BF368:BK368)</f>
        <v>0</v>
      </c>
      <c r="BX368" s="77">
        <f>SUM(BL368:BQ368)</f>
        <v>0</v>
      </c>
      <c r="BY368" s="77">
        <f>IF(Info!$O$3="Q1",$BS368,IF(Info!$O$3="Q2",$BS368+$BT368,IF(Info!$O$3="Q3",$BS368+$BT368+$BU368,$BR368)))</f>
        <v>0</v>
      </c>
      <c r="BZ368" s="77">
        <f>IF(Info!$O$3="Q1",$BS368,IF(Info!$O$3="Q2",$BT368,IF(Info!$O$3="Q3",$BU368,$BV368)))</f>
        <v>0</v>
      </c>
      <c r="CA368" s="49"/>
    </row>
    <row r="369" spans="1:79" x14ac:dyDescent="0.3">
      <c r="A369" s="269"/>
      <c r="B369" s="160" t="s">
        <v>384</v>
      </c>
      <c r="C369" s="275"/>
      <c r="D369" s="161">
        <f>SUM(E369:BD369)</f>
        <v>0</v>
      </c>
      <c r="E369" s="278">
        <f t="shared" ref="E369:AJ369" si="553">SUM(E368:E368)</f>
        <v>0</v>
      </c>
      <c r="F369" s="278">
        <f t="shared" si="553"/>
        <v>0</v>
      </c>
      <c r="G369" s="278">
        <f t="shared" si="553"/>
        <v>0</v>
      </c>
      <c r="H369" s="278">
        <f t="shared" si="553"/>
        <v>0</v>
      </c>
      <c r="I369" s="278">
        <f t="shared" si="553"/>
        <v>0</v>
      </c>
      <c r="J369" s="278">
        <f t="shared" si="553"/>
        <v>0</v>
      </c>
      <c r="K369" s="278">
        <f t="shared" si="553"/>
        <v>0</v>
      </c>
      <c r="L369" s="278">
        <f t="shared" si="553"/>
        <v>0</v>
      </c>
      <c r="M369" s="278">
        <f t="shared" si="553"/>
        <v>0</v>
      </c>
      <c r="N369" s="278">
        <f t="shared" si="553"/>
        <v>0</v>
      </c>
      <c r="O369" s="278">
        <f t="shared" si="553"/>
        <v>0</v>
      </c>
      <c r="P369" s="278">
        <f t="shared" si="553"/>
        <v>0</v>
      </c>
      <c r="Q369" s="278">
        <f t="shared" si="553"/>
        <v>0</v>
      </c>
      <c r="R369" s="278">
        <f t="shared" si="553"/>
        <v>0</v>
      </c>
      <c r="S369" s="278">
        <f t="shared" si="553"/>
        <v>0</v>
      </c>
      <c r="T369" s="278">
        <f t="shared" si="553"/>
        <v>0</v>
      </c>
      <c r="U369" s="278">
        <f t="shared" si="553"/>
        <v>0</v>
      </c>
      <c r="V369" s="278">
        <f t="shared" si="553"/>
        <v>0</v>
      </c>
      <c r="W369" s="278">
        <f t="shared" si="553"/>
        <v>0</v>
      </c>
      <c r="X369" s="278">
        <f t="shared" si="553"/>
        <v>0</v>
      </c>
      <c r="Y369" s="278">
        <f t="shared" si="553"/>
        <v>0</v>
      </c>
      <c r="Z369" s="278">
        <f t="shared" si="553"/>
        <v>0</v>
      </c>
      <c r="AA369" s="278">
        <f t="shared" si="553"/>
        <v>0</v>
      </c>
      <c r="AB369" s="278">
        <f t="shared" si="553"/>
        <v>0</v>
      </c>
      <c r="AC369" s="278">
        <f t="shared" si="553"/>
        <v>0</v>
      </c>
      <c r="AD369" s="278">
        <f t="shared" si="553"/>
        <v>0</v>
      </c>
      <c r="AE369" s="278">
        <f t="shared" si="553"/>
        <v>0</v>
      </c>
      <c r="AF369" s="278">
        <f t="shared" si="553"/>
        <v>0</v>
      </c>
      <c r="AG369" s="278">
        <f t="shared" si="553"/>
        <v>0</v>
      </c>
      <c r="AH369" s="278">
        <f t="shared" si="553"/>
        <v>0</v>
      </c>
      <c r="AI369" s="278">
        <f t="shared" si="553"/>
        <v>0</v>
      </c>
      <c r="AJ369" s="278">
        <f t="shared" si="553"/>
        <v>0</v>
      </c>
      <c r="AK369" s="278">
        <f t="shared" ref="AK369:BP369" si="554">SUM(AK368:AK368)</f>
        <v>0</v>
      </c>
      <c r="AL369" s="278">
        <f t="shared" si="554"/>
        <v>0</v>
      </c>
      <c r="AM369" s="278">
        <f t="shared" si="554"/>
        <v>0</v>
      </c>
      <c r="AN369" s="278">
        <f t="shared" si="554"/>
        <v>0</v>
      </c>
      <c r="AO369" s="278">
        <f t="shared" si="554"/>
        <v>0</v>
      </c>
      <c r="AP369" s="278">
        <f t="shared" si="554"/>
        <v>0</v>
      </c>
      <c r="AQ369" s="278">
        <f t="shared" si="554"/>
        <v>0</v>
      </c>
      <c r="AR369" s="278">
        <f t="shared" si="554"/>
        <v>0</v>
      </c>
      <c r="AS369" s="278">
        <f t="shared" si="554"/>
        <v>0</v>
      </c>
      <c r="AT369" s="278">
        <f t="shared" si="554"/>
        <v>0</v>
      </c>
      <c r="AU369" s="278">
        <f t="shared" si="554"/>
        <v>0</v>
      </c>
      <c r="AV369" s="278">
        <f t="shared" si="554"/>
        <v>0</v>
      </c>
      <c r="AW369" s="278">
        <f t="shared" si="554"/>
        <v>0</v>
      </c>
      <c r="AX369" s="278">
        <f t="shared" si="554"/>
        <v>0</v>
      </c>
      <c r="AY369" s="278">
        <f t="shared" si="554"/>
        <v>0</v>
      </c>
      <c r="AZ369" s="278">
        <f t="shared" si="554"/>
        <v>0</v>
      </c>
      <c r="BA369" s="278">
        <f t="shared" si="554"/>
        <v>0</v>
      </c>
      <c r="BB369" s="278">
        <f t="shared" si="554"/>
        <v>0</v>
      </c>
      <c r="BC369" s="278">
        <f t="shared" si="554"/>
        <v>0</v>
      </c>
      <c r="BD369" s="278">
        <f t="shared" si="554"/>
        <v>0</v>
      </c>
      <c r="BE369" s="271"/>
      <c r="BF369" s="163">
        <f>SUM(E369:H369)</f>
        <v>0</v>
      </c>
      <c r="BG369" s="77">
        <f>SUM(I369:L369)</f>
        <v>0</v>
      </c>
      <c r="BH369" s="77">
        <f>SUM(M369:Q369)</f>
        <v>0</v>
      </c>
      <c r="BI369" s="77">
        <f>SUM(R369:U369)</f>
        <v>0</v>
      </c>
      <c r="BJ369" s="77">
        <f>SUM(V369:Y369)</f>
        <v>0</v>
      </c>
      <c r="BK369" s="77">
        <f>SUM(Z369:AD369)</f>
        <v>0</v>
      </c>
      <c r="BL369" s="77">
        <f>SUM(AE369:AH369)</f>
        <v>0</v>
      </c>
      <c r="BM369" s="77">
        <f>SUM(AI369:AL369)</f>
        <v>0</v>
      </c>
      <c r="BN369" s="77">
        <f>SUM(AM369:AQ369)</f>
        <v>0</v>
      </c>
      <c r="BO369" s="77">
        <f>SUM(AR369:AU369)</f>
        <v>0</v>
      </c>
      <c r="BP369" s="77">
        <f>SUM(AV369:AY369)</f>
        <v>0</v>
      </c>
      <c r="BQ369" s="77">
        <f>SUM(AZ369:BD369)</f>
        <v>0</v>
      </c>
      <c r="BR369" s="157">
        <f>SUM(BF369:BQ369)</f>
        <v>0</v>
      </c>
      <c r="BS369" s="77">
        <f>SUM(BF369:BH369)</f>
        <v>0</v>
      </c>
      <c r="BT369" s="77">
        <f>SUM(BI369:BK369)</f>
        <v>0</v>
      </c>
      <c r="BU369" s="77">
        <f>SUM(BL369:BN369)</f>
        <v>0</v>
      </c>
      <c r="BV369" s="77">
        <f>SUM(BO369:BQ369)</f>
        <v>0</v>
      </c>
      <c r="BW369" s="77">
        <f>SUM(BF369:BK369)</f>
        <v>0</v>
      </c>
      <c r="BX369" s="77">
        <f>SUM(BL369:BQ369)</f>
        <v>0</v>
      </c>
      <c r="BY369" s="77">
        <f>IF(Info!$O$3="Q1",$BS369,IF(Info!$O$3="Q2",$BS369+$BT369,IF(Info!$O$3="Q3",$BS369+$BT369+$BU369,$BR369)))</f>
        <v>0</v>
      </c>
      <c r="BZ369" s="77">
        <f>IF(Info!$O$3="Q1",$BS369,IF(Info!$O$3="Q2",$BT369,IF(Info!$O$3="Q3",$BU369,$BV369)))</f>
        <v>0</v>
      </c>
      <c r="CA369" s="49"/>
    </row>
    <row r="370" spans="1:79" x14ac:dyDescent="0.3">
      <c r="A370" s="269"/>
      <c r="B370" s="49"/>
      <c r="C370" s="275"/>
      <c r="D370" s="49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  <c r="BC370" s="284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</row>
    <row r="371" spans="1:79" x14ac:dyDescent="0.3">
      <c r="A371" s="269"/>
      <c r="B371" s="207" t="s">
        <v>385</v>
      </c>
      <c r="C371" s="275"/>
      <c r="D371" s="210">
        <f>SUM(E371:BD371)</f>
        <v>0</v>
      </c>
      <c r="E371" s="283">
        <f t="shared" ref="E371:AJ371" si="555">E365-E369</f>
        <v>0</v>
      </c>
      <c r="F371" s="283">
        <f t="shared" si="555"/>
        <v>0</v>
      </c>
      <c r="G371" s="283">
        <f t="shared" si="555"/>
        <v>0</v>
      </c>
      <c r="H371" s="283">
        <f t="shared" si="555"/>
        <v>0</v>
      </c>
      <c r="I371" s="283">
        <f t="shared" si="555"/>
        <v>0</v>
      </c>
      <c r="J371" s="283">
        <f t="shared" si="555"/>
        <v>0</v>
      </c>
      <c r="K371" s="283">
        <f t="shared" si="555"/>
        <v>0</v>
      </c>
      <c r="L371" s="283">
        <f t="shared" si="555"/>
        <v>0</v>
      </c>
      <c r="M371" s="283">
        <f t="shared" si="555"/>
        <v>0</v>
      </c>
      <c r="N371" s="283">
        <f t="shared" si="555"/>
        <v>0</v>
      </c>
      <c r="O371" s="283">
        <f t="shared" si="555"/>
        <v>0</v>
      </c>
      <c r="P371" s="283">
        <f t="shared" si="555"/>
        <v>0</v>
      </c>
      <c r="Q371" s="283">
        <f t="shared" si="555"/>
        <v>0</v>
      </c>
      <c r="R371" s="283">
        <f t="shared" si="555"/>
        <v>0</v>
      </c>
      <c r="S371" s="283">
        <f t="shared" si="555"/>
        <v>0</v>
      </c>
      <c r="T371" s="283">
        <f t="shared" si="555"/>
        <v>0</v>
      </c>
      <c r="U371" s="283">
        <f t="shared" si="555"/>
        <v>0</v>
      </c>
      <c r="V371" s="283">
        <f t="shared" si="555"/>
        <v>0</v>
      </c>
      <c r="W371" s="283">
        <f t="shared" si="555"/>
        <v>0</v>
      </c>
      <c r="X371" s="283">
        <f t="shared" si="555"/>
        <v>0</v>
      </c>
      <c r="Y371" s="283">
        <f t="shared" si="555"/>
        <v>0</v>
      </c>
      <c r="Z371" s="283">
        <f t="shared" si="555"/>
        <v>0</v>
      </c>
      <c r="AA371" s="283">
        <f t="shared" si="555"/>
        <v>0</v>
      </c>
      <c r="AB371" s="283">
        <f t="shared" si="555"/>
        <v>0</v>
      </c>
      <c r="AC371" s="283">
        <f t="shared" si="555"/>
        <v>0</v>
      </c>
      <c r="AD371" s="283">
        <f t="shared" si="555"/>
        <v>0</v>
      </c>
      <c r="AE371" s="283">
        <f t="shared" si="555"/>
        <v>0</v>
      </c>
      <c r="AF371" s="283">
        <f t="shared" si="555"/>
        <v>0</v>
      </c>
      <c r="AG371" s="283">
        <f t="shared" si="555"/>
        <v>0</v>
      </c>
      <c r="AH371" s="283">
        <f t="shared" si="555"/>
        <v>0</v>
      </c>
      <c r="AI371" s="283">
        <f t="shared" si="555"/>
        <v>0</v>
      </c>
      <c r="AJ371" s="283">
        <f t="shared" si="555"/>
        <v>0</v>
      </c>
      <c r="AK371" s="283">
        <f t="shared" ref="AK371:BD371" si="556">AK365-AK369</f>
        <v>0</v>
      </c>
      <c r="AL371" s="283">
        <f t="shared" si="556"/>
        <v>0</v>
      </c>
      <c r="AM371" s="283">
        <f t="shared" si="556"/>
        <v>0</v>
      </c>
      <c r="AN371" s="283">
        <f t="shared" si="556"/>
        <v>0</v>
      </c>
      <c r="AO371" s="283">
        <f t="shared" si="556"/>
        <v>0</v>
      </c>
      <c r="AP371" s="283">
        <f t="shared" si="556"/>
        <v>0</v>
      </c>
      <c r="AQ371" s="283">
        <f t="shared" si="556"/>
        <v>0</v>
      </c>
      <c r="AR371" s="283">
        <f t="shared" si="556"/>
        <v>0</v>
      </c>
      <c r="AS371" s="283">
        <f t="shared" si="556"/>
        <v>0</v>
      </c>
      <c r="AT371" s="283">
        <f t="shared" si="556"/>
        <v>0</v>
      </c>
      <c r="AU371" s="283">
        <f t="shared" si="556"/>
        <v>0</v>
      </c>
      <c r="AV371" s="283">
        <f t="shared" si="556"/>
        <v>0</v>
      </c>
      <c r="AW371" s="283">
        <f t="shared" si="556"/>
        <v>0</v>
      </c>
      <c r="AX371" s="283">
        <f t="shared" si="556"/>
        <v>0</v>
      </c>
      <c r="AY371" s="283">
        <f t="shared" si="556"/>
        <v>0</v>
      </c>
      <c r="AZ371" s="283">
        <f t="shared" si="556"/>
        <v>0</v>
      </c>
      <c r="BA371" s="283">
        <f t="shared" si="556"/>
        <v>0</v>
      </c>
      <c r="BB371" s="283">
        <f t="shared" si="556"/>
        <v>0</v>
      </c>
      <c r="BC371" s="283">
        <f t="shared" si="556"/>
        <v>0</v>
      </c>
      <c r="BD371" s="283">
        <f t="shared" si="556"/>
        <v>0</v>
      </c>
      <c r="BE371" s="271"/>
      <c r="BF371" s="162">
        <f>SUM(E371:H371)</f>
        <v>0</v>
      </c>
      <c r="BG371" s="157">
        <f>SUM(I371:L371)</f>
        <v>0</v>
      </c>
      <c r="BH371" s="157">
        <f>SUM(M371:Q371)</f>
        <v>0</v>
      </c>
      <c r="BI371" s="157">
        <f>SUM(R371:U371)</f>
        <v>0</v>
      </c>
      <c r="BJ371" s="157">
        <f>SUM(V371:Y371)</f>
        <v>0</v>
      </c>
      <c r="BK371" s="157">
        <f>SUM(Z371:AD371)</f>
        <v>0</v>
      </c>
      <c r="BL371" s="157">
        <f>SUM(AE371:AH371)</f>
        <v>0</v>
      </c>
      <c r="BM371" s="157">
        <f>SUM(AI371:AL371)</f>
        <v>0</v>
      </c>
      <c r="BN371" s="157">
        <f>SUM(AM371:AQ371)</f>
        <v>0</v>
      </c>
      <c r="BO371" s="157">
        <f>SUM(AR371:AU371)</f>
        <v>0</v>
      </c>
      <c r="BP371" s="157">
        <f>SUM(AV371:AY371)</f>
        <v>0</v>
      </c>
      <c r="BQ371" s="157">
        <f>SUM(AZ371:BD371)</f>
        <v>0</v>
      </c>
      <c r="BR371" s="157">
        <f>SUM(BF371:BQ371)</f>
        <v>0</v>
      </c>
      <c r="BS371" s="157">
        <f>SUM(BF371:BH371)</f>
        <v>0</v>
      </c>
      <c r="BT371" s="157">
        <f>SUM(BI371:BK371)</f>
        <v>0</v>
      </c>
      <c r="BU371" s="157">
        <f>SUM(BL371:BN371)</f>
        <v>0</v>
      </c>
      <c r="BV371" s="157">
        <f>SUM(BO371:BQ371)</f>
        <v>0</v>
      </c>
      <c r="BW371" s="157">
        <f>SUM(BF371:BK371)</f>
        <v>0</v>
      </c>
      <c r="BX371" s="157">
        <f>SUM(BL371:BQ371)</f>
        <v>0</v>
      </c>
      <c r="BY371" s="157">
        <f>IF(Info!$O$3="Q1",$BS371,IF(Info!$O$3="Q2",$BS371+$BT371,IF(Info!$O$3="Q3",$BS371+$BT371+$BU371,$BR371)))</f>
        <v>0</v>
      </c>
      <c r="BZ371" s="157">
        <f>IF(Info!$O$3="Q1",$BS371,IF(Info!$O$3="Q2",$BT371,IF(Info!$O$3="Q3",$BU371,$BV371)))</f>
        <v>0</v>
      </c>
      <c r="CA371" s="49"/>
    </row>
    <row r="372" spans="1:79" x14ac:dyDescent="0.3">
      <c r="A372" s="269"/>
      <c r="B372" s="49"/>
      <c r="C372" s="27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</row>
    <row r="373" spans="1:79" x14ac:dyDescent="0.3">
      <c r="A373" s="269"/>
      <c r="B373" s="160" t="s">
        <v>412</v>
      </c>
      <c r="C373" s="275"/>
      <c r="D373" s="285">
        <f>SUM(E373:BD373)</f>
        <v>0</v>
      </c>
      <c r="E373" s="286">
        <f t="shared" ref="E373:AJ373" si="557">IF(E136=0,0,E365)</f>
        <v>0</v>
      </c>
      <c r="F373" s="286">
        <f t="shared" si="557"/>
        <v>0</v>
      </c>
      <c r="G373" s="286">
        <f t="shared" si="557"/>
        <v>0</v>
      </c>
      <c r="H373" s="286">
        <f t="shared" si="557"/>
        <v>0</v>
      </c>
      <c r="I373" s="286">
        <f t="shared" si="557"/>
        <v>0</v>
      </c>
      <c r="J373" s="286">
        <f t="shared" si="557"/>
        <v>0</v>
      </c>
      <c r="K373" s="286">
        <f t="shared" si="557"/>
        <v>0</v>
      </c>
      <c r="L373" s="286">
        <f t="shared" si="557"/>
        <v>0</v>
      </c>
      <c r="M373" s="286">
        <f t="shared" si="557"/>
        <v>0</v>
      </c>
      <c r="N373" s="286">
        <f t="shared" si="557"/>
        <v>0</v>
      </c>
      <c r="O373" s="286">
        <f t="shared" si="557"/>
        <v>0</v>
      </c>
      <c r="P373" s="286">
        <f t="shared" si="557"/>
        <v>0</v>
      </c>
      <c r="Q373" s="286">
        <f t="shared" si="557"/>
        <v>0</v>
      </c>
      <c r="R373" s="286">
        <f t="shared" si="557"/>
        <v>0</v>
      </c>
      <c r="S373" s="286">
        <f t="shared" si="557"/>
        <v>0</v>
      </c>
      <c r="T373" s="286">
        <f t="shared" si="557"/>
        <v>0</v>
      </c>
      <c r="U373" s="286">
        <f t="shared" si="557"/>
        <v>0</v>
      </c>
      <c r="V373" s="286">
        <f t="shared" si="557"/>
        <v>0</v>
      </c>
      <c r="W373" s="286">
        <f t="shared" si="557"/>
        <v>0</v>
      </c>
      <c r="X373" s="286">
        <f t="shared" si="557"/>
        <v>0</v>
      </c>
      <c r="Y373" s="286">
        <f t="shared" si="557"/>
        <v>0</v>
      </c>
      <c r="Z373" s="286">
        <f t="shared" si="557"/>
        <v>0</v>
      </c>
      <c r="AA373" s="286">
        <f t="shared" si="557"/>
        <v>0</v>
      </c>
      <c r="AB373" s="286">
        <f t="shared" si="557"/>
        <v>0</v>
      </c>
      <c r="AC373" s="286">
        <f t="shared" si="557"/>
        <v>0</v>
      </c>
      <c r="AD373" s="286">
        <f t="shared" si="557"/>
        <v>0</v>
      </c>
      <c r="AE373" s="286">
        <f t="shared" si="557"/>
        <v>0</v>
      </c>
      <c r="AF373" s="286">
        <f t="shared" si="557"/>
        <v>0</v>
      </c>
      <c r="AG373" s="286">
        <f t="shared" si="557"/>
        <v>0</v>
      </c>
      <c r="AH373" s="286">
        <f t="shared" si="557"/>
        <v>0</v>
      </c>
      <c r="AI373" s="286">
        <f t="shared" si="557"/>
        <v>0</v>
      </c>
      <c r="AJ373" s="286">
        <f t="shared" si="557"/>
        <v>0</v>
      </c>
      <c r="AK373" s="286">
        <f t="shared" ref="AK373:BD373" si="558">IF(AK136=0,0,AK365)</f>
        <v>0</v>
      </c>
      <c r="AL373" s="286">
        <f t="shared" si="558"/>
        <v>0</v>
      </c>
      <c r="AM373" s="286">
        <f t="shared" si="558"/>
        <v>0</v>
      </c>
      <c r="AN373" s="286">
        <f t="shared" si="558"/>
        <v>0</v>
      </c>
      <c r="AO373" s="286">
        <f t="shared" si="558"/>
        <v>0</v>
      </c>
      <c r="AP373" s="286">
        <f t="shared" si="558"/>
        <v>0</v>
      </c>
      <c r="AQ373" s="286">
        <f t="shared" si="558"/>
        <v>0</v>
      </c>
      <c r="AR373" s="286">
        <f t="shared" si="558"/>
        <v>0</v>
      </c>
      <c r="AS373" s="286">
        <f t="shared" si="558"/>
        <v>0</v>
      </c>
      <c r="AT373" s="286">
        <f t="shared" si="558"/>
        <v>0</v>
      </c>
      <c r="AU373" s="286">
        <f t="shared" si="558"/>
        <v>0</v>
      </c>
      <c r="AV373" s="286">
        <f t="shared" si="558"/>
        <v>0</v>
      </c>
      <c r="AW373" s="286">
        <f t="shared" si="558"/>
        <v>0</v>
      </c>
      <c r="AX373" s="286">
        <f t="shared" si="558"/>
        <v>0</v>
      </c>
      <c r="AY373" s="286">
        <f t="shared" si="558"/>
        <v>0</v>
      </c>
      <c r="AZ373" s="286">
        <f t="shared" si="558"/>
        <v>0</v>
      </c>
      <c r="BA373" s="286">
        <f t="shared" si="558"/>
        <v>0</v>
      </c>
      <c r="BB373" s="286">
        <f t="shared" si="558"/>
        <v>0</v>
      </c>
      <c r="BC373" s="286">
        <f t="shared" si="558"/>
        <v>0</v>
      </c>
      <c r="BD373" s="286">
        <f t="shared" si="558"/>
        <v>0</v>
      </c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</row>
    <row r="374" spans="1:79" x14ac:dyDescent="0.3">
      <c r="A374" s="287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x14ac:dyDescent="0.3">
      <c r="B375" s="54"/>
    </row>
    <row r="376" spans="1:79" x14ac:dyDescent="0.3">
      <c r="B376" s="54"/>
    </row>
  </sheetData>
  <conditionalFormatting sqref="D57:BZ57 BE58:BE70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árok9">
    <tabColor theme="9" tint="0.59999389629810485"/>
  </sheetPr>
  <dimension ref="A1:BY310"/>
  <sheetViews>
    <sheetView showGridLines="0" zoomScale="75" zoomScaleNormal="75" workbookViewId="0">
      <pane xSplit="5" ySplit="4" topLeftCell="F5" activePane="bottomRight" state="frozen"/>
      <selection activeCell="O24" sqref="O24:O25"/>
      <selection pane="topRight" activeCell="O24" sqref="O24:O25"/>
      <selection pane="bottomLeft" activeCell="O24" sqref="O24:O25"/>
      <selection pane="bottomRight" activeCell="AM1" sqref="AM1:AM1048576"/>
    </sheetView>
  </sheetViews>
  <sheetFormatPr defaultRowHeight="14.4" outlineLevelRow="1" x14ac:dyDescent="0.3"/>
  <cols>
    <col min="1" max="1" width="5.33203125" customWidth="1"/>
    <col min="2" max="2" width="26.33203125" customWidth="1"/>
    <col min="3" max="3" width="13.6640625" customWidth="1"/>
    <col min="4" max="4" width="11.6640625" customWidth="1"/>
    <col min="5" max="5" width="13.5546875" customWidth="1"/>
    <col min="6" max="7" width="12" customWidth="1"/>
    <col min="8" max="8" width="10.33203125" bestFit="1" customWidth="1"/>
    <col min="9" max="9" width="10.6640625" bestFit="1" customWidth="1"/>
    <col min="10" max="10" width="11.5546875" customWidth="1"/>
    <col min="11" max="18" width="10.33203125" bestFit="1" customWidth="1"/>
    <col min="19" max="44" width="10.33203125" customWidth="1"/>
    <col min="45" max="45" width="10.6640625" customWidth="1"/>
    <col min="46" max="56" width="10.33203125" customWidth="1"/>
    <col min="58" max="58" width="5.6640625" customWidth="1"/>
    <col min="59" max="70" width="11.6640625" customWidth="1"/>
    <col min="71" max="71" width="12.44140625" customWidth="1"/>
    <col min="72" max="77" width="11.33203125" bestFit="1" customWidth="1"/>
  </cols>
  <sheetData>
    <row r="1" spans="1:77" ht="15.6" customHeight="1" x14ac:dyDescent="0.3">
      <c r="A1" s="376"/>
      <c r="B1" s="376"/>
      <c r="C1" s="377"/>
      <c r="D1" s="377"/>
      <c r="E1" s="378">
        <f>Info!$N$3</f>
        <v>2025</v>
      </c>
      <c r="F1" s="379" t="s">
        <v>240</v>
      </c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1"/>
      <c r="S1" s="382" t="s">
        <v>241</v>
      </c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4"/>
      <c r="AF1" s="379" t="s">
        <v>242</v>
      </c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1"/>
      <c r="AS1" s="382" t="s">
        <v>243</v>
      </c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4"/>
      <c r="BF1" s="377"/>
      <c r="BG1" s="385" t="s">
        <v>204</v>
      </c>
      <c r="BH1" s="386"/>
      <c r="BI1" s="387"/>
      <c r="BJ1" s="385" t="s">
        <v>244</v>
      </c>
      <c r="BK1" s="386"/>
      <c r="BL1" s="387"/>
      <c r="BM1" s="385" t="s">
        <v>245</v>
      </c>
      <c r="BN1" s="386"/>
      <c r="BO1" s="387"/>
      <c r="BP1" s="385" t="s">
        <v>246</v>
      </c>
      <c r="BQ1" s="386"/>
      <c r="BR1" s="387"/>
      <c r="BS1" s="99"/>
      <c r="BT1" s="388"/>
      <c r="BU1" s="101"/>
      <c r="BV1" s="101"/>
      <c r="BW1" s="102"/>
      <c r="BX1" s="102"/>
      <c r="BY1" s="102"/>
    </row>
    <row r="2" spans="1:77" ht="23.4" customHeight="1" x14ac:dyDescent="0.45">
      <c r="A2" s="376"/>
      <c r="B2" s="389" t="s">
        <v>433</v>
      </c>
      <c r="C2" s="377"/>
      <c r="D2" s="377"/>
      <c r="E2" s="377"/>
      <c r="F2" s="390" t="s">
        <v>247</v>
      </c>
      <c r="G2" s="391"/>
      <c r="H2" s="391"/>
      <c r="I2" s="392"/>
      <c r="J2" s="393" t="s">
        <v>248</v>
      </c>
      <c r="K2" s="394"/>
      <c r="L2" s="394"/>
      <c r="M2" s="395"/>
      <c r="N2" s="396" t="s">
        <v>249</v>
      </c>
      <c r="O2" s="397"/>
      <c r="P2" s="397"/>
      <c r="Q2" s="397"/>
      <c r="R2" s="398"/>
      <c r="S2" s="399" t="s">
        <v>250</v>
      </c>
      <c r="T2" s="400"/>
      <c r="U2" s="400"/>
      <c r="V2" s="401"/>
      <c r="W2" s="402" t="s">
        <v>251</v>
      </c>
      <c r="X2" s="403"/>
      <c r="Y2" s="403"/>
      <c r="Z2" s="404"/>
      <c r="AA2" s="405" t="s">
        <v>252</v>
      </c>
      <c r="AB2" s="406"/>
      <c r="AC2" s="406"/>
      <c r="AD2" s="406"/>
      <c r="AE2" s="407"/>
      <c r="AF2" s="408" t="s">
        <v>253</v>
      </c>
      <c r="AG2" s="409"/>
      <c r="AH2" s="409"/>
      <c r="AI2" s="410"/>
      <c r="AJ2" s="411" t="s">
        <v>254</v>
      </c>
      <c r="AK2" s="412"/>
      <c r="AL2" s="412"/>
      <c r="AM2" s="413"/>
      <c r="AN2" s="414" t="s">
        <v>255</v>
      </c>
      <c r="AO2" s="415"/>
      <c r="AP2" s="415"/>
      <c r="AQ2" s="415"/>
      <c r="AR2" s="416"/>
      <c r="AS2" s="411" t="s">
        <v>256</v>
      </c>
      <c r="AT2" s="412"/>
      <c r="AU2" s="412"/>
      <c r="AV2" s="413"/>
      <c r="AW2" s="417" t="s">
        <v>257</v>
      </c>
      <c r="AX2" s="418"/>
      <c r="AY2" s="418"/>
      <c r="AZ2" s="419"/>
      <c r="BA2" s="420" t="s">
        <v>258</v>
      </c>
      <c r="BB2" s="421"/>
      <c r="BC2" s="421"/>
      <c r="BD2" s="421"/>
      <c r="BE2" s="422"/>
      <c r="BF2" s="377"/>
      <c r="BG2" s="390" t="s">
        <v>247</v>
      </c>
      <c r="BH2" s="393" t="s">
        <v>248</v>
      </c>
      <c r="BI2" s="396" t="s">
        <v>249</v>
      </c>
      <c r="BJ2" s="399" t="s">
        <v>250</v>
      </c>
      <c r="BK2" s="402" t="s">
        <v>251</v>
      </c>
      <c r="BL2" s="405" t="s">
        <v>252</v>
      </c>
      <c r="BM2" s="408" t="s">
        <v>253</v>
      </c>
      <c r="BN2" s="411" t="s">
        <v>254</v>
      </c>
      <c r="BO2" s="414" t="s">
        <v>255</v>
      </c>
      <c r="BP2" s="411" t="s">
        <v>256</v>
      </c>
      <c r="BQ2" s="417" t="s">
        <v>257</v>
      </c>
      <c r="BR2" s="423" t="s">
        <v>258</v>
      </c>
      <c r="BS2" s="19" t="s">
        <v>188</v>
      </c>
      <c r="BT2" s="138" t="s">
        <v>204</v>
      </c>
      <c r="BU2" s="138" t="s">
        <v>244</v>
      </c>
      <c r="BV2" s="138" t="s">
        <v>245</v>
      </c>
      <c r="BW2" s="139" t="s">
        <v>246</v>
      </c>
      <c r="BX2" s="139" t="s">
        <v>259</v>
      </c>
      <c r="BY2" s="138" t="s">
        <v>260</v>
      </c>
    </row>
    <row r="3" spans="1:77" ht="15.6" customHeight="1" x14ac:dyDescent="0.3">
      <c r="A3" s="376"/>
      <c r="B3" s="424" t="str">
        <f>Info!$D$1</f>
        <v>Textile House Austria</v>
      </c>
      <c r="C3" s="377"/>
      <c r="D3" s="377"/>
      <c r="E3" s="377"/>
      <c r="F3" s="425" t="s">
        <v>263</v>
      </c>
      <c r="G3" s="425" t="s">
        <v>263</v>
      </c>
      <c r="H3" s="425" t="s">
        <v>263</v>
      </c>
      <c r="I3" s="425" t="s">
        <v>263</v>
      </c>
      <c r="J3" s="425" t="s">
        <v>263</v>
      </c>
      <c r="K3" s="425" t="s">
        <v>263</v>
      </c>
      <c r="L3" s="425" t="s">
        <v>263</v>
      </c>
      <c r="M3" s="425" t="s">
        <v>263</v>
      </c>
      <c r="N3" s="425" t="s">
        <v>263</v>
      </c>
      <c r="O3" s="425" t="s">
        <v>263</v>
      </c>
      <c r="P3" s="425" t="s">
        <v>263</v>
      </c>
      <c r="Q3" s="425" t="s">
        <v>263</v>
      </c>
      <c r="R3" s="425" t="s">
        <v>263</v>
      </c>
      <c r="S3" s="425" t="s">
        <v>263</v>
      </c>
      <c r="T3" s="425" t="s">
        <v>263</v>
      </c>
      <c r="U3" s="425" t="s">
        <v>263</v>
      </c>
      <c r="V3" s="425" t="s">
        <v>263</v>
      </c>
      <c r="W3" s="425" t="s">
        <v>263</v>
      </c>
      <c r="X3" s="425" t="s">
        <v>263</v>
      </c>
      <c r="Y3" s="425" t="s">
        <v>263</v>
      </c>
      <c r="Z3" s="425" t="s">
        <v>263</v>
      </c>
      <c r="AA3" s="425" t="s">
        <v>263</v>
      </c>
      <c r="AB3" s="425" t="s">
        <v>263</v>
      </c>
      <c r="AC3" s="425" t="s">
        <v>263</v>
      </c>
      <c r="AD3" s="425" t="s">
        <v>263</v>
      </c>
      <c r="AE3" s="425" t="s">
        <v>263</v>
      </c>
      <c r="AF3" s="425" t="s">
        <v>263</v>
      </c>
      <c r="AG3" s="425" t="s">
        <v>263</v>
      </c>
      <c r="AH3" s="425" t="s">
        <v>263</v>
      </c>
      <c r="AI3" s="425" t="s">
        <v>263</v>
      </c>
      <c r="AJ3" s="425" t="s">
        <v>263</v>
      </c>
      <c r="AK3" s="425" t="s">
        <v>263</v>
      </c>
      <c r="AL3" s="425" t="s">
        <v>263</v>
      </c>
      <c r="AM3" s="425" t="s">
        <v>263</v>
      </c>
      <c r="AN3" s="425" t="s">
        <v>263</v>
      </c>
      <c r="AO3" s="425" t="s">
        <v>263</v>
      </c>
      <c r="AP3" s="425" t="s">
        <v>263</v>
      </c>
      <c r="AQ3" s="425" t="s">
        <v>263</v>
      </c>
      <c r="AR3" s="425" t="s">
        <v>263</v>
      </c>
      <c r="AS3" s="425" t="s">
        <v>263</v>
      </c>
      <c r="AT3" s="425" t="s">
        <v>263</v>
      </c>
      <c r="AU3" s="425" t="s">
        <v>263</v>
      </c>
      <c r="AV3" s="425" t="s">
        <v>263</v>
      </c>
      <c r="AW3" s="425" t="s">
        <v>263</v>
      </c>
      <c r="AX3" s="425" t="s">
        <v>263</v>
      </c>
      <c r="AY3" s="425" t="s">
        <v>263</v>
      </c>
      <c r="AZ3" s="425" t="s">
        <v>263</v>
      </c>
      <c r="BA3" s="425" t="s">
        <v>263</v>
      </c>
      <c r="BB3" s="425" t="s">
        <v>263</v>
      </c>
      <c r="BC3" s="425" t="s">
        <v>263</v>
      </c>
      <c r="BD3" s="425" t="s">
        <v>263</v>
      </c>
      <c r="BE3" s="425" t="s">
        <v>263</v>
      </c>
      <c r="BF3" s="377"/>
      <c r="BG3" s="426" t="s">
        <v>264</v>
      </c>
      <c r="BH3" s="427" t="s">
        <v>265</v>
      </c>
      <c r="BI3" s="428" t="s">
        <v>266</v>
      </c>
      <c r="BJ3" s="429" t="s">
        <v>267</v>
      </c>
      <c r="BK3" s="430" t="s">
        <v>268</v>
      </c>
      <c r="BL3" s="431" t="s">
        <v>269</v>
      </c>
      <c r="BM3" s="432" t="s">
        <v>270</v>
      </c>
      <c r="BN3" s="433" t="s">
        <v>271</v>
      </c>
      <c r="BO3" s="434" t="s">
        <v>272</v>
      </c>
      <c r="BP3" s="433" t="s">
        <v>273</v>
      </c>
      <c r="BQ3" s="435" t="s">
        <v>274</v>
      </c>
      <c r="BR3" s="436" t="s">
        <v>275</v>
      </c>
      <c r="BS3" s="437">
        <f>E1</f>
        <v>2025</v>
      </c>
      <c r="BT3" s="22" t="s">
        <v>276</v>
      </c>
      <c r="BU3" s="22" t="s">
        <v>277</v>
      </c>
      <c r="BV3" s="22" t="s">
        <v>278</v>
      </c>
      <c r="BW3" s="23" t="s">
        <v>279</v>
      </c>
      <c r="BX3" s="23" t="s">
        <v>280</v>
      </c>
      <c r="BY3" s="438" t="s">
        <v>281</v>
      </c>
    </row>
    <row r="4" spans="1:77" ht="15.6" customHeight="1" x14ac:dyDescent="0.3">
      <c r="A4" s="376"/>
      <c r="B4" s="439"/>
      <c r="C4" s="440" t="s">
        <v>434</v>
      </c>
      <c r="D4" s="441" t="s">
        <v>435</v>
      </c>
      <c r="E4" s="442" t="s">
        <v>237</v>
      </c>
      <c r="F4" s="443">
        <v>1</v>
      </c>
      <c r="G4" s="443">
        <v>2</v>
      </c>
      <c r="H4" s="443">
        <v>3</v>
      </c>
      <c r="I4" s="443">
        <v>4</v>
      </c>
      <c r="J4" s="443">
        <v>5</v>
      </c>
      <c r="K4" s="443">
        <v>6</v>
      </c>
      <c r="L4" s="443">
        <v>7</v>
      </c>
      <c r="M4" s="443">
        <v>8</v>
      </c>
      <c r="N4" s="443">
        <v>9</v>
      </c>
      <c r="O4" s="443">
        <v>10</v>
      </c>
      <c r="P4" s="443">
        <v>11</v>
      </c>
      <c r="Q4" s="443">
        <v>12</v>
      </c>
      <c r="R4" s="443">
        <v>13</v>
      </c>
      <c r="S4" s="443">
        <v>14</v>
      </c>
      <c r="T4" s="443">
        <v>15</v>
      </c>
      <c r="U4" s="443">
        <v>16</v>
      </c>
      <c r="V4" s="443">
        <v>17</v>
      </c>
      <c r="W4" s="443">
        <v>18</v>
      </c>
      <c r="X4" s="443">
        <v>19</v>
      </c>
      <c r="Y4" s="443">
        <v>20</v>
      </c>
      <c r="Z4" s="443">
        <v>21</v>
      </c>
      <c r="AA4" s="443">
        <v>22</v>
      </c>
      <c r="AB4" s="443">
        <v>23</v>
      </c>
      <c r="AC4" s="443">
        <v>24</v>
      </c>
      <c r="AD4" s="443">
        <v>25</v>
      </c>
      <c r="AE4" s="443">
        <v>26</v>
      </c>
      <c r="AF4" s="443">
        <v>27</v>
      </c>
      <c r="AG4" s="443">
        <v>28</v>
      </c>
      <c r="AH4" s="443">
        <v>29</v>
      </c>
      <c r="AI4" s="443">
        <v>30</v>
      </c>
      <c r="AJ4" s="443">
        <v>31</v>
      </c>
      <c r="AK4" s="443">
        <v>32</v>
      </c>
      <c r="AL4" s="443">
        <v>33</v>
      </c>
      <c r="AM4" s="443">
        <v>34</v>
      </c>
      <c r="AN4" s="443">
        <v>35</v>
      </c>
      <c r="AO4" s="443">
        <v>36</v>
      </c>
      <c r="AP4" s="443">
        <v>37</v>
      </c>
      <c r="AQ4" s="443">
        <v>38</v>
      </c>
      <c r="AR4" s="443">
        <v>39</v>
      </c>
      <c r="AS4" s="443">
        <v>40</v>
      </c>
      <c r="AT4" s="443">
        <v>41</v>
      </c>
      <c r="AU4" s="443">
        <v>42</v>
      </c>
      <c r="AV4" s="443">
        <v>43</v>
      </c>
      <c r="AW4" s="443">
        <v>44</v>
      </c>
      <c r="AX4" s="443">
        <v>45</v>
      </c>
      <c r="AY4" s="443">
        <v>46</v>
      </c>
      <c r="AZ4" s="443">
        <v>47</v>
      </c>
      <c r="BA4" s="443">
        <v>48</v>
      </c>
      <c r="BB4" s="443">
        <v>49</v>
      </c>
      <c r="BC4" s="443">
        <v>50</v>
      </c>
      <c r="BD4" s="443">
        <v>51</v>
      </c>
      <c r="BE4" s="443">
        <v>52</v>
      </c>
      <c r="BF4" s="377"/>
      <c r="BG4" s="444">
        <v>4</v>
      </c>
      <c r="BH4" s="445">
        <v>4</v>
      </c>
      <c r="BI4" s="446">
        <v>5</v>
      </c>
      <c r="BJ4" s="447">
        <v>4</v>
      </c>
      <c r="BK4" s="448">
        <v>4</v>
      </c>
      <c r="BL4" s="449">
        <v>5</v>
      </c>
      <c r="BM4" s="450">
        <v>4</v>
      </c>
      <c r="BN4" s="451">
        <v>4</v>
      </c>
      <c r="BO4" s="452">
        <v>5</v>
      </c>
      <c r="BP4" s="451">
        <v>4</v>
      </c>
      <c r="BQ4" s="453">
        <v>4</v>
      </c>
      <c r="BR4" s="454">
        <v>5</v>
      </c>
      <c r="BS4" s="455"/>
      <c r="BT4" s="456"/>
      <c r="BU4" s="456"/>
      <c r="BV4" s="456"/>
      <c r="BW4" s="457"/>
      <c r="BX4" s="457"/>
      <c r="BY4" s="456"/>
    </row>
    <row r="5" spans="1:77" ht="15.6" customHeight="1" x14ac:dyDescent="0.3">
      <c r="A5" s="458"/>
      <c r="B5" s="459" t="s">
        <v>0</v>
      </c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8"/>
      <c r="BC5" s="458"/>
      <c r="BD5" s="458"/>
      <c r="BE5" s="458"/>
      <c r="BF5" s="458"/>
      <c r="BG5" s="458"/>
      <c r="BH5" s="458"/>
      <c r="BI5" s="458"/>
      <c r="BJ5" s="458"/>
      <c r="BK5" s="458"/>
      <c r="BL5" s="458"/>
      <c r="BM5" s="458"/>
      <c r="BN5" s="458"/>
      <c r="BO5" s="458"/>
      <c r="BP5" s="458"/>
      <c r="BQ5" s="458"/>
      <c r="BR5" s="458"/>
      <c r="BS5" s="458"/>
      <c r="BT5" s="458"/>
      <c r="BU5" s="458"/>
      <c r="BV5" s="458"/>
      <c r="BW5" s="458"/>
      <c r="BX5" s="458"/>
      <c r="BY5" s="458"/>
    </row>
    <row r="6" spans="1:77" ht="15.6" customHeight="1" x14ac:dyDescent="0.3">
      <c r="A6" s="458"/>
      <c r="B6" s="459" t="s">
        <v>436</v>
      </c>
      <c r="C6" s="458"/>
      <c r="D6" s="458"/>
      <c r="E6" s="460"/>
      <c r="F6" s="461"/>
      <c r="G6" s="461"/>
      <c r="H6" s="461"/>
      <c r="I6" s="461"/>
      <c r="J6" s="461"/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  <c r="BB6" s="461"/>
      <c r="BC6" s="461"/>
      <c r="BD6" s="461"/>
      <c r="BE6" s="462"/>
      <c r="BF6" s="458"/>
      <c r="BG6" s="460"/>
      <c r="BH6" s="461"/>
      <c r="BI6" s="461"/>
      <c r="BJ6" s="461"/>
      <c r="BK6" s="461"/>
      <c r="BL6" s="461"/>
      <c r="BM6" s="461"/>
      <c r="BN6" s="461"/>
      <c r="BO6" s="461"/>
      <c r="BP6" s="461"/>
      <c r="BQ6" s="461"/>
      <c r="BR6" s="461"/>
      <c r="BS6" s="461"/>
      <c r="BT6" s="461"/>
      <c r="BU6" s="461"/>
      <c r="BV6" s="461"/>
      <c r="BW6" s="461"/>
      <c r="BX6" s="461"/>
      <c r="BY6" s="461"/>
    </row>
    <row r="7" spans="1:77" ht="15.6" customHeight="1" x14ac:dyDescent="0.3">
      <c r="A7" s="458">
        <v>1</v>
      </c>
      <c r="B7" s="463" t="str">
        <f>Info!B3</f>
        <v>Paniglgasse</v>
      </c>
      <c r="C7" s="464">
        <f t="shared" ref="C7:C17" ca="1" si="0">IF(ISERROR(INDIRECT(CONCATENATE($B7,"!","D152"))),"",INDIRECT(CONCATENATE($B7,"!","D152")))</f>
        <v>2.5876270309455759E-2</v>
      </c>
      <c r="D7" s="464">
        <f t="shared" ref="D7:D17" ca="1" si="1">IF(ISERROR(((E7-E155)/ABS(E155))+1),"",((E7-E155)/ABS(E155))+1)</f>
        <v>0.89402971825873778</v>
      </c>
      <c r="E7" s="465">
        <f t="shared" ref="E7:E52" ca="1" si="2">SUM(F7:BE7)</f>
        <v>254712.92000000004</v>
      </c>
      <c r="F7" s="466">
        <f t="shared" ref="F7:O16" ca="1" si="3">IF(ISERROR(INDIRECT(CONCATENATE($B7,"!",F$303,$D$304))+INDIRECT(CONCATENATE($B7,"!",F$303,$E$304))),0,INDIRECT(CONCATENATE($B7,"!",F$303,$D$304))+INDIRECT(CONCATENATE($B7,"!",F$303,$E$304)))</f>
        <v>6301.75</v>
      </c>
      <c r="G7" s="466">
        <f t="shared" ca="1" si="3"/>
        <v>2888.2</v>
      </c>
      <c r="H7" s="466">
        <f t="shared" ca="1" si="3"/>
        <v>5935.09</v>
      </c>
      <c r="I7" s="466">
        <f t="shared" ca="1" si="3"/>
        <v>7932.36</v>
      </c>
      <c r="J7" s="466">
        <f t="shared" ca="1" si="3"/>
        <v>10020.620000000001</v>
      </c>
      <c r="K7" s="466">
        <f t="shared" ca="1" si="3"/>
        <v>7837.94</v>
      </c>
      <c r="L7" s="466">
        <f t="shared" ca="1" si="3"/>
        <v>4149.8900000000003</v>
      </c>
      <c r="M7" s="466">
        <f t="shared" ca="1" si="3"/>
        <v>5953.62</v>
      </c>
      <c r="N7" s="466">
        <f t="shared" ca="1" si="3"/>
        <v>10786.16</v>
      </c>
      <c r="O7" s="466">
        <f t="shared" ca="1" si="3"/>
        <v>6454.34</v>
      </c>
      <c r="P7" s="466">
        <f t="shared" ref="P7:Y16" ca="1" si="4">IF(ISERROR(INDIRECT(CONCATENATE($B7,"!",P$303,$D$304))+INDIRECT(CONCATENATE($B7,"!",P$303,$E$304))),0,INDIRECT(CONCATENATE($B7,"!",P$303,$D$304))+INDIRECT(CONCATENATE($B7,"!",P$303,$E$304)))</f>
        <v>7744.94</v>
      </c>
      <c r="Q7" s="466">
        <f t="shared" ca="1" si="4"/>
        <v>6679.13</v>
      </c>
      <c r="R7" s="466">
        <f t="shared" ca="1" si="4"/>
        <v>7949.01</v>
      </c>
      <c r="S7" s="466">
        <f t="shared" ca="1" si="4"/>
        <v>9322.83</v>
      </c>
      <c r="T7" s="466">
        <f t="shared" ca="1" si="4"/>
        <v>8511.7199999999993</v>
      </c>
      <c r="U7" s="466">
        <f t="shared" ca="1" si="4"/>
        <v>6178.1</v>
      </c>
      <c r="V7" s="466">
        <f t="shared" ca="1" si="4"/>
        <v>5827.6</v>
      </c>
      <c r="W7" s="466">
        <f t="shared" ca="1" si="4"/>
        <v>7179.76</v>
      </c>
      <c r="X7" s="466">
        <f t="shared" ca="1" si="4"/>
        <v>6113.59</v>
      </c>
      <c r="Y7" s="466">
        <f t="shared" ca="1" si="4"/>
        <v>9929.35</v>
      </c>
      <c r="Z7" s="466">
        <f t="shared" ref="Z7:AI16" ca="1" si="5">IF(ISERROR(INDIRECT(CONCATENATE($B7,"!",Z$303,$D$304))+INDIRECT(CONCATENATE($B7,"!",Z$303,$E$304))),0,INDIRECT(CONCATENATE($B7,"!",Z$303,$D$304))+INDIRECT(CONCATENATE($B7,"!",Z$303,$E$304)))</f>
        <v>5988.03</v>
      </c>
      <c r="AA7" s="466">
        <f t="shared" ca="1" si="5"/>
        <v>4879.91</v>
      </c>
      <c r="AB7" s="466">
        <f t="shared" ca="1" si="5"/>
        <v>7173.34</v>
      </c>
      <c r="AC7" s="466">
        <f t="shared" ca="1" si="5"/>
        <v>7267.33</v>
      </c>
      <c r="AD7" s="466">
        <f t="shared" ca="1" si="5"/>
        <v>5770.92</v>
      </c>
      <c r="AE7" s="466">
        <f t="shared" ca="1" si="5"/>
        <v>6153.84</v>
      </c>
      <c r="AF7" s="466">
        <f t="shared" ca="1" si="5"/>
        <v>3634.44</v>
      </c>
      <c r="AG7" s="466">
        <f t="shared" ca="1" si="5"/>
        <v>5039.12</v>
      </c>
      <c r="AH7" s="466">
        <f t="shared" ca="1" si="5"/>
        <v>7927.6</v>
      </c>
      <c r="AI7" s="466">
        <f t="shared" ca="1" si="5"/>
        <v>6877.48</v>
      </c>
      <c r="AJ7" s="466">
        <f t="shared" ref="AJ7:AS16" ca="1" si="6">IF(ISERROR(INDIRECT(CONCATENATE($B7,"!",AJ$303,$D$304))+INDIRECT(CONCATENATE($B7,"!",AJ$303,$E$304))),0,INDIRECT(CONCATENATE($B7,"!",AJ$303,$D$304))+INDIRECT(CONCATENATE($B7,"!",AJ$303,$E$304)))</f>
        <v>8537.9699999999993</v>
      </c>
      <c r="AK7" s="466">
        <f t="shared" ca="1" si="6"/>
        <v>5691.18</v>
      </c>
      <c r="AL7" s="466">
        <f t="shared" ca="1" si="6"/>
        <v>3904.08</v>
      </c>
      <c r="AM7" s="466">
        <f t="shared" ca="1" si="6"/>
        <v>3652.82</v>
      </c>
      <c r="AN7" s="466">
        <f t="shared" ca="1" si="6"/>
        <v>9054.23</v>
      </c>
      <c r="AO7" s="466">
        <f t="shared" ca="1" si="6"/>
        <v>5083.6499999999996</v>
      </c>
      <c r="AP7" s="466">
        <f t="shared" ca="1" si="6"/>
        <v>8013.07</v>
      </c>
      <c r="AQ7" s="466">
        <f t="shared" ca="1" si="6"/>
        <v>6367.91</v>
      </c>
      <c r="AR7" s="466">
        <f t="shared" ca="1" si="6"/>
        <v>0</v>
      </c>
      <c r="AS7" s="466">
        <f t="shared" ca="1" si="6"/>
        <v>0</v>
      </c>
      <c r="AT7" s="466">
        <f t="shared" ref="AT7:BE16" ca="1" si="7">IF(ISERROR(INDIRECT(CONCATENATE($B7,"!",AT$303,$D$304))+INDIRECT(CONCATENATE($B7,"!",AT$303,$E$304))),0,INDIRECT(CONCATENATE($B7,"!",AT$303,$D$304))+INDIRECT(CONCATENATE($B7,"!",AT$303,$E$304)))</f>
        <v>0</v>
      </c>
      <c r="AU7" s="466">
        <f t="shared" ca="1" si="7"/>
        <v>0</v>
      </c>
      <c r="AV7" s="466">
        <f t="shared" ca="1" si="7"/>
        <v>0</v>
      </c>
      <c r="AW7" s="466">
        <f t="shared" ca="1" si="7"/>
        <v>0</v>
      </c>
      <c r="AX7" s="466">
        <f t="shared" ca="1" si="7"/>
        <v>0</v>
      </c>
      <c r="AY7" s="466">
        <f t="shared" ca="1" si="7"/>
        <v>0</v>
      </c>
      <c r="AZ7" s="466">
        <f t="shared" ca="1" si="7"/>
        <v>0</v>
      </c>
      <c r="BA7" s="466">
        <f t="shared" ca="1" si="7"/>
        <v>0</v>
      </c>
      <c r="BB7" s="466">
        <f t="shared" ca="1" si="7"/>
        <v>0</v>
      </c>
      <c r="BC7" s="466">
        <f t="shared" ca="1" si="7"/>
        <v>0</v>
      </c>
      <c r="BD7" s="466">
        <f t="shared" ca="1" si="7"/>
        <v>0</v>
      </c>
      <c r="BE7" s="466">
        <f t="shared" ca="1" si="7"/>
        <v>0</v>
      </c>
      <c r="BF7" s="458"/>
      <c r="BG7" s="467">
        <f t="shared" ref="BG7:BG52" ca="1" si="8">SUM(F7:I7)</f>
        <v>23057.4</v>
      </c>
      <c r="BH7" s="467">
        <f t="shared" ref="BH7:BH52" ca="1" si="9">SUM(J7:M7)</f>
        <v>27962.07</v>
      </c>
      <c r="BI7" s="467">
        <f t="shared" ref="BI7:BI52" ca="1" si="10">SUM(N7:R7)</f>
        <v>39613.58</v>
      </c>
      <c r="BJ7" s="467">
        <f t="shared" ref="BJ7:BJ52" ca="1" si="11">SUM(S7:V7)</f>
        <v>29840.25</v>
      </c>
      <c r="BK7" s="467">
        <f t="shared" ref="BK7:BK52" ca="1" si="12">SUM(W7:Z7)</f>
        <v>29210.73</v>
      </c>
      <c r="BL7" s="467">
        <f t="shared" ref="BL7:BL52" ca="1" si="13">SUM(AA7:AE7)</f>
        <v>31245.34</v>
      </c>
      <c r="BM7" s="467">
        <f t="shared" ref="BM7:BM52" ca="1" si="14">SUM(AF7:AI7)</f>
        <v>23478.639999999999</v>
      </c>
      <c r="BN7" s="467">
        <f t="shared" ref="BN7:BN52" ca="1" si="15">SUM(AJ7:AM7)</f>
        <v>21786.05</v>
      </c>
      <c r="BO7" s="467">
        <f t="shared" ref="BO7:BO52" ca="1" si="16">SUM(AN7:AR7)</f>
        <v>28518.859999999997</v>
      </c>
      <c r="BP7" s="467">
        <f t="shared" ref="BP7:BP52" ca="1" si="17">SUM(AS7:AV7)</f>
        <v>0</v>
      </c>
      <c r="BQ7" s="467">
        <f t="shared" ref="BQ7:BQ52" ca="1" si="18">SUM(AW7:AZ7)</f>
        <v>0</v>
      </c>
      <c r="BR7" s="467">
        <f t="shared" ref="BR7:BR52" ca="1" si="19">SUM(BA7:BE7)</f>
        <v>0</v>
      </c>
      <c r="BS7" s="468">
        <f t="shared" ref="BS7:BS52" ca="1" si="20">SUM(BT7:BW7)</f>
        <v>254712.91999999998</v>
      </c>
      <c r="BT7" s="467">
        <f t="shared" ref="BT7:BT52" ca="1" si="21">SUM(BG7:BI7)</f>
        <v>90633.05</v>
      </c>
      <c r="BU7" s="467">
        <f t="shared" ref="BU7:BU52" ca="1" si="22">SUM(BJ7:BL7)</f>
        <v>90296.319999999992</v>
      </c>
      <c r="BV7" s="467">
        <f t="shared" ref="BV7:BV51" ca="1" si="23">SUM(BM7:BO7)</f>
        <v>73783.55</v>
      </c>
      <c r="BW7" s="467">
        <f t="shared" ref="BW7:BW51" ca="1" si="24">SUM(BP7:BR7)</f>
        <v>0</v>
      </c>
      <c r="BX7" s="467">
        <f t="shared" ref="BX7:BX52" ca="1" si="25">SUM(BT7:BU7)</f>
        <v>180929.37</v>
      </c>
      <c r="BY7" s="467">
        <f t="shared" ref="BY7:BY52" ca="1" si="26">SUM(BV7:BW7)</f>
        <v>73783.55</v>
      </c>
    </row>
    <row r="8" spans="1:77" ht="15.6" customHeight="1" x14ac:dyDescent="0.3">
      <c r="A8" s="458">
        <f t="shared" ref="A8:A51" si="27">A7+1</f>
        <v>2</v>
      </c>
      <c r="B8" s="469" t="str">
        <f>Info!B4</f>
        <v>Lerchenfelder</v>
      </c>
      <c r="C8" s="464">
        <f t="shared" ca="1" si="0"/>
        <v>1.9833496368219461E-2</v>
      </c>
      <c r="D8" s="464">
        <f t="shared" ca="1" si="1"/>
        <v>0.83998742762613698</v>
      </c>
      <c r="E8" s="465">
        <f t="shared" ca="1" si="2"/>
        <v>304663.43999999989</v>
      </c>
      <c r="F8" s="466">
        <f t="shared" ca="1" si="3"/>
        <v>9102.7000000000007</v>
      </c>
      <c r="G8" s="466">
        <f t="shared" ca="1" si="3"/>
        <v>5774.3</v>
      </c>
      <c r="H8" s="466">
        <f t="shared" ca="1" si="3"/>
        <v>7281.7000000000007</v>
      </c>
      <c r="I8" s="466">
        <f t="shared" ca="1" si="3"/>
        <v>10419.200000000001</v>
      </c>
      <c r="J8" s="466">
        <f t="shared" ca="1" si="3"/>
        <v>10625.4</v>
      </c>
      <c r="K8" s="466">
        <f t="shared" ca="1" si="3"/>
        <v>9979</v>
      </c>
      <c r="L8" s="466">
        <f t="shared" ca="1" si="3"/>
        <v>7187.78</v>
      </c>
      <c r="M8" s="466">
        <f t="shared" ca="1" si="3"/>
        <v>7020.33</v>
      </c>
      <c r="N8" s="466">
        <f t="shared" ca="1" si="3"/>
        <v>10585.1</v>
      </c>
      <c r="O8" s="466">
        <f t="shared" ca="1" si="3"/>
        <v>12889.6</v>
      </c>
      <c r="P8" s="466">
        <f t="shared" ca="1" si="4"/>
        <v>7295.98</v>
      </c>
      <c r="Q8" s="466">
        <f t="shared" ca="1" si="4"/>
        <v>6318.34</v>
      </c>
      <c r="R8" s="466">
        <f t="shared" ca="1" si="4"/>
        <v>7196.2000000000007</v>
      </c>
      <c r="S8" s="466">
        <f t="shared" ca="1" si="4"/>
        <v>10854.53</v>
      </c>
      <c r="T8" s="466">
        <f t="shared" ca="1" si="4"/>
        <v>9112.25</v>
      </c>
      <c r="U8" s="466">
        <f t="shared" ca="1" si="4"/>
        <v>7855.4299999999994</v>
      </c>
      <c r="V8" s="466">
        <f t="shared" ca="1" si="4"/>
        <v>5865.53</v>
      </c>
      <c r="W8" s="466">
        <f t="shared" ca="1" si="4"/>
        <v>6293</v>
      </c>
      <c r="X8" s="466">
        <f t="shared" ca="1" si="4"/>
        <v>10292.5</v>
      </c>
      <c r="Y8" s="466">
        <f t="shared" ca="1" si="4"/>
        <v>9460.8000000000011</v>
      </c>
      <c r="Z8" s="466">
        <f t="shared" ca="1" si="5"/>
        <v>7760.41</v>
      </c>
      <c r="AA8" s="466">
        <f t="shared" ca="1" si="5"/>
        <v>5671.13</v>
      </c>
      <c r="AB8" s="466">
        <f t="shared" ca="1" si="5"/>
        <v>7846</v>
      </c>
      <c r="AC8" s="466">
        <f t="shared" ca="1" si="5"/>
        <v>11206.39</v>
      </c>
      <c r="AD8" s="466">
        <f t="shared" ca="1" si="5"/>
        <v>9105.48</v>
      </c>
      <c r="AE8" s="466">
        <f t="shared" ca="1" si="5"/>
        <v>6579.0499999999993</v>
      </c>
      <c r="AF8" s="466">
        <f t="shared" ca="1" si="5"/>
        <v>5758.21</v>
      </c>
      <c r="AG8" s="466">
        <f t="shared" ca="1" si="5"/>
        <v>6725.0000000000009</v>
      </c>
      <c r="AH8" s="466">
        <f t="shared" ca="1" si="5"/>
        <v>8370.5</v>
      </c>
      <c r="AI8" s="466">
        <f t="shared" ca="1" si="5"/>
        <v>8621.7300000000014</v>
      </c>
      <c r="AJ8" s="466">
        <f t="shared" ca="1" si="6"/>
        <v>7637.84</v>
      </c>
      <c r="AK8" s="466">
        <f t="shared" ca="1" si="6"/>
        <v>6413.22</v>
      </c>
      <c r="AL8" s="466">
        <f t="shared" ca="1" si="6"/>
        <v>4509.42</v>
      </c>
      <c r="AM8" s="466">
        <f t="shared" ca="1" si="6"/>
        <v>7254.35</v>
      </c>
      <c r="AN8" s="466">
        <f t="shared" ca="1" si="6"/>
        <v>8002.14</v>
      </c>
      <c r="AO8" s="466">
        <f t="shared" ca="1" si="6"/>
        <v>8029.1999999999989</v>
      </c>
      <c r="AP8" s="466">
        <f t="shared" ca="1" si="6"/>
        <v>7771.54</v>
      </c>
      <c r="AQ8" s="466">
        <f t="shared" ca="1" si="6"/>
        <v>5992.16</v>
      </c>
      <c r="AR8" s="466">
        <f t="shared" ca="1" si="6"/>
        <v>0</v>
      </c>
      <c r="AS8" s="466">
        <f t="shared" ca="1" si="6"/>
        <v>0</v>
      </c>
      <c r="AT8" s="466">
        <f t="shared" ca="1" si="7"/>
        <v>0</v>
      </c>
      <c r="AU8" s="466">
        <f t="shared" ca="1" si="7"/>
        <v>0</v>
      </c>
      <c r="AV8" s="466">
        <f t="shared" ca="1" si="7"/>
        <v>0</v>
      </c>
      <c r="AW8" s="466">
        <f t="shared" ca="1" si="7"/>
        <v>0</v>
      </c>
      <c r="AX8" s="466">
        <f t="shared" ca="1" si="7"/>
        <v>0</v>
      </c>
      <c r="AY8" s="466">
        <f t="shared" ca="1" si="7"/>
        <v>0</v>
      </c>
      <c r="AZ8" s="466">
        <f t="shared" ca="1" si="7"/>
        <v>0</v>
      </c>
      <c r="BA8" s="466">
        <f t="shared" ca="1" si="7"/>
        <v>0</v>
      </c>
      <c r="BB8" s="466">
        <f t="shared" ca="1" si="7"/>
        <v>0</v>
      </c>
      <c r="BC8" s="466">
        <f t="shared" ca="1" si="7"/>
        <v>0</v>
      </c>
      <c r="BD8" s="466">
        <f t="shared" ca="1" si="7"/>
        <v>0</v>
      </c>
      <c r="BE8" s="466">
        <f t="shared" ca="1" si="7"/>
        <v>0</v>
      </c>
      <c r="BF8" s="458"/>
      <c r="BG8" s="467">
        <f t="shared" ca="1" si="8"/>
        <v>32577.9</v>
      </c>
      <c r="BH8" s="467">
        <f t="shared" ca="1" si="9"/>
        <v>34812.51</v>
      </c>
      <c r="BI8" s="467">
        <f t="shared" ca="1" si="10"/>
        <v>44285.22</v>
      </c>
      <c r="BJ8" s="467">
        <f t="shared" ca="1" si="11"/>
        <v>33687.74</v>
      </c>
      <c r="BK8" s="467">
        <f t="shared" ca="1" si="12"/>
        <v>33806.710000000006</v>
      </c>
      <c r="BL8" s="467">
        <f t="shared" ca="1" si="13"/>
        <v>40408.050000000003</v>
      </c>
      <c r="BM8" s="467">
        <f t="shared" ca="1" si="14"/>
        <v>29475.440000000002</v>
      </c>
      <c r="BN8" s="467">
        <f t="shared" ca="1" si="15"/>
        <v>25814.83</v>
      </c>
      <c r="BO8" s="467">
        <f t="shared" ca="1" si="16"/>
        <v>29795.040000000001</v>
      </c>
      <c r="BP8" s="467">
        <f t="shared" ca="1" si="17"/>
        <v>0</v>
      </c>
      <c r="BQ8" s="467">
        <f t="shared" ca="1" si="18"/>
        <v>0</v>
      </c>
      <c r="BR8" s="467">
        <f t="shared" ca="1" si="19"/>
        <v>0</v>
      </c>
      <c r="BS8" s="468">
        <f t="shared" ca="1" si="20"/>
        <v>304663.44</v>
      </c>
      <c r="BT8" s="467">
        <f t="shared" ca="1" si="21"/>
        <v>111675.63</v>
      </c>
      <c r="BU8" s="467">
        <f t="shared" ca="1" si="22"/>
        <v>107902.50000000001</v>
      </c>
      <c r="BV8" s="467">
        <f t="shared" ca="1" si="23"/>
        <v>85085.31</v>
      </c>
      <c r="BW8" s="467">
        <f t="shared" ca="1" si="24"/>
        <v>0</v>
      </c>
      <c r="BX8" s="467">
        <f t="shared" ca="1" si="25"/>
        <v>219578.13</v>
      </c>
      <c r="BY8" s="467">
        <f t="shared" ca="1" si="26"/>
        <v>85085.31</v>
      </c>
    </row>
    <row r="9" spans="1:77" ht="15.6" customHeight="1" x14ac:dyDescent="0.3">
      <c r="A9" s="458">
        <f t="shared" si="27"/>
        <v>3</v>
      </c>
      <c r="B9" s="463" t="str">
        <f>Info!B5</f>
        <v>Landstrasser_Hauptstrasse</v>
      </c>
      <c r="C9" s="464">
        <f t="shared" ca="1" si="0"/>
        <v>6.1992671996818578E-2</v>
      </c>
      <c r="D9" s="464">
        <f t="shared" ca="1" si="1"/>
        <v>1.0166736627906974</v>
      </c>
      <c r="E9" s="465">
        <f t="shared" ca="1" si="2"/>
        <v>349735.73999999993</v>
      </c>
      <c r="F9" s="466">
        <f t="shared" ca="1" si="3"/>
        <v>7730.9</v>
      </c>
      <c r="G9" s="466">
        <f t="shared" ca="1" si="3"/>
        <v>7549.46</v>
      </c>
      <c r="H9" s="466">
        <f t="shared" ca="1" si="3"/>
        <v>9124.7199999999993</v>
      </c>
      <c r="I9" s="466">
        <f t="shared" ca="1" si="3"/>
        <v>11657.77</v>
      </c>
      <c r="J9" s="466">
        <f t="shared" ca="1" si="3"/>
        <v>9528.48</v>
      </c>
      <c r="K9" s="466">
        <f t="shared" ca="1" si="3"/>
        <v>7055.9900000000007</v>
      </c>
      <c r="L9" s="466">
        <f t="shared" ca="1" si="3"/>
        <v>6019.15</v>
      </c>
      <c r="M9" s="466">
        <f t="shared" ca="1" si="3"/>
        <v>9591.1</v>
      </c>
      <c r="N9" s="466">
        <f t="shared" ca="1" si="3"/>
        <v>10995.46</v>
      </c>
      <c r="O9" s="466">
        <f t="shared" ca="1" si="3"/>
        <v>10488.48</v>
      </c>
      <c r="P9" s="466">
        <f t="shared" ca="1" si="4"/>
        <v>7366.06</v>
      </c>
      <c r="Q9" s="466">
        <f t="shared" ca="1" si="4"/>
        <v>7415.5800000000008</v>
      </c>
      <c r="R9" s="466">
        <f t="shared" ca="1" si="4"/>
        <v>9285.2000000000007</v>
      </c>
      <c r="S9" s="466">
        <f t="shared" ca="1" si="4"/>
        <v>11626.4</v>
      </c>
      <c r="T9" s="466">
        <f t="shared" ca="1" si="4"/>
        <v>9540.7999999999993</v>
      </c>
      <c r="U9" s="466">
        <f t="shared" ca="1" si="4"/>
        <v>6907.76</v>
      </c>
      <c r="V9" s="466">
        <f t="shared" ca="1" si="4"/>
        <v>7083.35</v>
      </c>
      <c r="W9" s="466">
        <f t="shared" ca="1" si="4"/>
        <v>10965.2</v>
      </c>
      <c r="X9" s="466">
        <f t="shared" ca="1" si="4"/>
        <v>11643.8</v>
      </c>
      <c r="Y9" s="466">
        <f t="shared" ca="1" si="4"/>
        <v>9427.15</v>
      </c>
      <c r="Z9" s="466">
        <f t="shared" ca="1" si="5"/>
        <v>9241.84</v>
      </c>
      <c r="AA9" s="466">
        <f t="shared" ca="1" si="5"/>
        <v>7370.45</v>
      </c>
      <c r="AB9" s="466">
        <f t="shared" ca="1" si="5"/>
        <v>10840.4</v>
      </c>
      <c r="AC9" s="466">
        <f t="shared" ca="1" si="5"/>
        <v>12186.6</v>
      </c>
      <c r="AD9" s="466">
        <f t="shared" ca="1" si="5"/>
        <v>9872.48</v>
      </c>
      <c r="AE9" s="466">
        <f t="shared" ca="1" si="5"/>
        <v>8537.4599999999991</v>
      </c>
      <c r="AF9" s="466">
        <f t="shared" ca="1" si="5"/>
        <v>7662.96</v>
      </c>
      <c r="AG9" s="466">
        <f t="shared" ca="1" si="5"/>
        <v>9617.1</v>
      </c>
      <c r="AH9" s="466">
        <f t="shared" ca="1" si="5"/>
        <v>11589.84</v>
      </c>
      <c r="AI9" s="466">
        <f t="shared" ca="1" si="5"/>
        <v>10770.47</v>
      </c>
      <c r="AJ9" s="466">
        <f t="shared" ca="1" si="6"/>
        <v>9286.1299999999992</v>
      </c>
      <c r="AK9" s="466">
        <f t="shared" ca="1" si="6"/>
        <v>8064.43</v>
      </c>
      <c r="AL9" s="466">
        <f t="shared" ca="1" si="6"/>
        <v>5819.36</v>
      </c>
      <c r="AM9" s="466">
        <f t="shared" ca="1" si="6"/>
        <v>8976</v>
      </c>
      <c r="AN9" s="466">
        <f t="shared" ca="1" si="6"/>
        <v>12993.3</v>
      </c>
      <c r="AO9" s="466">
        <f t="shared" ca="1" si="6"/>
        <v>10621.6</v>
      </c>
      <c r="AP9" s="466">
        <f t="shared" ca="1" si="6"/>
        <v>8072.86</v>
      </c>
      <c r="AQ9" s="466">
        <f t="shared" ca="1" si="6"/>
        <v>7209.65</v>
      </c>
      <c r="AR9" s="466">
        <f t="shared" ca="1" si="6"/>
        <v>0</v>
      </c>
      <c r="AS9" s="466">
        <f t="shared" ca="1" si="6"/>
        <v>0</v>
      </c>
      <c r="AT9" s="466">
        <f t="shared" ca="1" si="7"/>
        <v>0</v>
      </c>
      <c r="AU9" s="466">
        <f t="shared" ca="1" si="7"/>
        <v>0</v>
      </c>
      <c r="AV9" s="466">
        <f t="shared" ca="1" si="7"/>
        <v>0</v>
      </c>
      <c r="AW9" s="466">
        <f t="shared" ca="1" si="7"/>
        <v>0</v>
      </c>
      <c r="AX9" s="466">
        <f t="shared" ca="1" si="7"/>
        <v>0</v>
      </c>
      <c r="AY9" s="466">
        <f t="shared" ca="1" si="7"/>
        <v>0</v>
      </c>
      <c r="AZ9" s="466">
        <f t="shared" ca="1" si="7"/>
        <v>0</v>
      </c>
      <c r="BA9" s="466">
        <f t="shared" ca="1" si="7"/>
        <v>0</v>
      </c>
      <c r="BB9" s="466">
        <f t="shared" ca="1" si="7"/>
        <v>0</v>
      </c>
      <c r="BC9" s="466">
        <f t="shared" ca="1" si="7"/>
        <v>0</v>
      </c>
      <c r="BD9" s="466">
        <f t="shared" ca="1" si="7"/>
        <v>0</v>
      </c>
      <c r="BE9" s="466">
        <f t="shared" ca="1" si="7"/>
        <v>0</v>
      </c>
      <c r="BF9" s="458"/>
      <c r="BG9" s="467">
        <f t="shared" ca="1" si="8"/>
        <v>36062.850000000006</v>
      </c>
      <c r="BH9" s="467">
        <f t="shared" ca="1" si="9"/>
        <v>32194.720000000001</v>
      </c>
      <c r="BI9" s="467">
        <f t="shared" ca="1" si="10"/>
        <v>45550.78</v>
      </c>
      <c r="BJ9" s="467">
        <f t="shared" ca="1" si="11"/>
        <v>35158.31</v>
      </c>
      <c r="BK9" s="467">
        <f t="shared" ca="1" si="12"/>
        <v>41277.990000000005</v>
      </c>
      <c r="BL9" s="467">
        <f t="shared" ca="1" si="13"/>
        <v>48807.389999999992</v>
      </c>
      <c r="BM9" s="467">
        <f t="shared" ca="1" si="14"/>
        <v>39640.370000000003</v>
      </c>
      <c r="BN9" s="467">
        <f t="shared" ca="1" si="15"/>
        <v>32145.919999999998</v>
      </c>
      <c r="BO9" s="467">
        <f t="shared" ca="1" si="16"/>
        <v>38897.410000000003</v>
      </c>
      <c r="BP9" s="467">
        <f t="shared" ca="1" si="17"/>
        <v>0</v>
      </c>
      <c r="BQ9" s="467">
        <f t="shared" ca="1" si="18"/>
        <v>0</v>
      </c>
      <c r="BR9" s="467">
        <f t="shared" ca="1" si="19"/>
        <v>0</v>
      </c>
      <c r="BS9" s="468">
        <f t="shared" ca="1" si="20"/>
        <v>349735.74</v>
      </c>
      <c r="BT9" s="467">
        <f t="shared" ca="1" si="21"/>
        <v>113808.35</v>
      </c>
      <c r="BU9" s="467">
        <f t="shared" ca="1" si="22"/>
        <v>125243.69</v>
      </c>
      <c r="BV9" s="467">
        <f t="shared" ca="1" si="23"/>
        <v>110683.70000000001</v>
      </c>
      <c r="BW9" s="467">
        <f t="shared" ca="1" si="24"/>
        <v>0</v>
      </c>
      <c r="BX9" s="467">
        <f t="shared" ca="1" si="25"/>
        <v>239052.04</v>
      </c>
      <c r="BY9" s="467">
        <f t="shared" ca="1" si="26"/>
        <v>110683.70000000001</v>
      </c>
    </row>
    <row r="10" spans="1:77" ht="15.6" customHeight="1" x14ac:dyDescent="0.3">
      <c r="A10" s="458">
        <f t="shared" si="27"/>
        <v>4</v>
      </c>
      <c r="B10" s="469" t="str">
        <f>Info!B6</f>
        <v>New shop 2</v>
      </c>
      <c r="C10" s="464" t="str">
        <f t="shared" ca="1" si="0"/>
        <v/>
      </c>
      <c r="D10" s="464" t="str">
        <f t="shared" ca="1" si="1"/>
        <v/>
      </c>
      <c r="E10" s="465">
        <f t="shared" ca="1" si="2"/>
        <v>0</v>
      </c>
      <c r="F10" s="466">
        <f t="shared" ca="1" si="3"/>
        <v>0</v>
      </c>
      <c r="G10" s="466">
        <f t="shared" ca="1" si="3"/>
        <v>0</v>
      </c>
      <c r="H10" s="466">
        <f t="shared" ca="1" si="3"/>
        <v>0</v>
      </c>
      <c r="I10" s="466">
        <f t="shared" ca="1" si="3"/>
        <v>0</v>
      </c>
      <c r="J10" s="466">
        <f t="shared" ca="1" si="3"/>
        <v>0</v>
      </c>
      <c r="K10" s="466">
        <f t="shared" ca="1" si="3"/>
        <v>0</v>
      </c>
      <c r="L10" s="466">
        <f t="shared" ca="1" si="3"/>
        <v>0</v>
      </c>
      <c r="M10" s="466">
        <f t="shared" ca="1" si="3"/>
        <v>0</v>
      </c>
      <c r="N10" s="466">
        <f t="shared" ca="1" si="3"/>
        <v>0</v>
      </c>
      <c r="O10" s="466">
        <f t="shared" ca="1" si="3"/>
        <v>0</v>
      </c>
      <c r="P10" s="466">
        <f t="shared" ca="1" si="4"/>
        <v>0</v>
      </c>
      <c r="Q10" s="466">
        <f t="shared" ca="1" si="4"/>
        <v>0</v>
      </c>
      <c r="R10" s="466">
        <f t="shared" ca="1" si="4"/>
        <v>0</v>
      </c>
      <c r="S10" s="466">
        <f t="shared" ca="1" si="4"/>
        <v>0</v>
      </c>
      <c r="T10" s="466">
        <f t="shared" ca="1" si="4"/>
        <v>0</v>
      </c>
      <c r="U10" s="466">
        <f t="shared" ca="1" si="4"/>
        <v>0</v>
      </c>
      <c r="V10" s="466">
        <f t="shared" ca="1" si="4"/>
        <v>0</v>
      </c>
      <c r="W10" s="466">
        <f t="shared" ca="1" si="4"/>
        <v>0</v>
      </c>
      <c r="X10" s="466">
        <f t="shared" ca="1" si="4"/>
        <v>0</v>
      </c>
      <c r="Y10" s="466">
        <f t="shared" ca="1" si="4"/>
        <v>0</v>
      </c>
      <c r="Z10" s="466">
        <f t="shared" ca="1" si="5"/>
        <v>0</v>
      </c>
      <c r="AA10" s="466">
        <f t="shared" ca="1" si="5"/>
        <v>0</v>
      </c>
      <c r="AB10" s="466">
        <f t="shared" ca="1" si="5"/>
        <v>0</v>
      </c>
      <c r="AC10" s="466">
        <f t="shared" ca="1" si="5"/>
        <v>0</v>
      </c>
      <c r="AD10" s="466">
        <f t="shared" ca="1" si="5"/>
        <v>0</v>
      </c>
      <c r="AE10" s="466">
        <f t="shared" ca="1" si="5"/>
        <v>0</v>
      </c>
      <c r="AF10" s="466">
        <f t="shared" ca="1" si="5"/>
        <v>0</v>
      </c>
      <c r="AG10" s="466">
        <f t="shared" ca="1" si="5"/>
        <v>0</v>
      </c>
      <c r="AH10" s="466">
        <f t="shared" ca="1" si="5"/>
        <v>0</v>
      </c>
      <c r="AI10" s="466">
        <f t="shared" ca="1" si="5"/>
        <v>0</v>
      </c>
      <c r="AJ10" s="466">
        <f t="shared" ca="1" si="6"/>
        <v>0</v>
      </c>
      <c r="AK10" s="466">
        <f t="shared" ca="1" si="6"/>
        <v>0</v>
      </c>
      <c r="AL10" s="466">
        <f t="shared" ca="1" si="6"/>
        <v>0</v>
      </c>
      <c r="AM10" s="466">
        <f t="shared" ca="1" si="6"/>
        <v>0</v>
      </c>
      <c r="AN10" s="466">
        <f t="shared" ca="1" si="6"/>
        <v>0</v>
      </c>
      <c r="AO10" s="466">
        <f t="shared" ca="1" si="6"/>
        <v>0</v>
      </c>
      <c r="AP10" s="466">
        <f t="shared" ca="1" si="6"/>
        <v>0</v>
      </c>
      <c r="AQ10" s="466">
        <f t="shared" ca="1" si="6"/>
        <v>0</v>
      </c>
      <c r="AR10" s="466">
        <f t="shared" ca="1" si="6"/>
        <v>0</v>
      </c>
      <c r="AS10" s="466">
        <f t="shared" ca="1" si="6"/>
        <v>0</v>
      </c>
      <c r="AT10" s="466">
        <f t="shared" ca="1" si="7"/>
        <v>0</v>
      </c>
      <c r="AU10" s="466">
        <f t="shared" ca="1" si="7"/>
        <v>0</v>
      </c>
      <c r="AV10" s="466">
        <f t="shared" ca="1" si="7"/>
        <v>0</v>
      </c>
      <c r="AW10" s="466">
        <f t="shared" ca="1" si="7"/>
        <v>0</v>
      </c>
      <c r="AX10" s="466">
        <f t="shared" ca="1" si="7"/>
        <v>0</v>
      </c>
      <c r="AY10" s="466">
        <f t="shared" ca="1" si="7"/>
        <v>0</v>
      </c>
      <c r="AZ10" s="466">
        <f t="shared" ca="1" si="7"/>
        <v>0</v>
      </c>
      <c r="BA10" s="466">
        <f t="shared" ca="1" si="7"/>
        <v>0</v>
      </c>
      <c r="BB10" s="466">
        <f t="shared" ca="1" si="7"/>
        <v>0</v>
      </c>
      <c r="BC10" s="466">
        <f t="shared" ca="1" si="7"/>
        <v>0</v>
      </c>
      <c r="BD10" s="466">
        <f t="shared" ca="1" si="7"/>
        <v>0</v>
      </c>
      <c r="BE10" s="466">
        <f t="shared" ca="1" si="7"/>
        <v>0</v>
      </c>
      <c r="BF10" s="458"/>
      <c r="BG10" s="467">
        <f t="shared" ca="1" si="8"/>
        <v>0</v>
      </c>
      <c r="BH10" s="467">
        <f t="shared" ca="1" si="9"/>
        <v>0</v>
      </c>
      <c r="BI10" s="467">
        <f t="shared" ca="1" si="10"/>
        <v>0</v>
      </c>
      <c r="BJ10" s="467">
        <f t="shared" ca="1" si="11"/>
        <v>0</v>
      </c>
      <c r="BK10" s="467">
        <f t="shared" ca="1" si="12"/>
        <v>0</v>
      </c>
      <c r="BL10" s="467">
        <f t="shared" ca="1" si="13"/>
        <v>0</v>
      </c>
      <c r="BM10" s="467">
        <f t="shared" ca="1" si="14"/>
        <v>0</v>
      </c>
      <c r="BN10" s="467">
        <f t="shared" ca="1" si="15"/>
        <v>0</v>
      </c>
      <c r="BO10" s="467">
        <f t="shared" ca="1" si="16"/>
        <v>0</v>
      </c>
      <c r="BP10" s="467">
        <f t="shared" ca="1" si="17"/>
        <v>0</v>
      </c>
      <c r="BQ10" s="467">
        <f t="shared" ca="1" si="18"/>
        <v>0</v>
      </c>
      <c r="BR10" s="467">
        <f t="shared" ca="1" si="19"/>
        <v>0</v>
      </c>
      <c r="BS10" s="468">
        <f t="shared" ca="1" si="20"/>
        <v>0</v>
      </c>
      <c r="BT10" s="467">
        <f t="shared" ca="1" si="21"/>
        <v>0</v>
      </c>
      <c r="BU10" s="467">
        <f t="shared" ca="1" si="22"/>
        <v>0</v>
      </c>
      <c r="BV10" s="467">
        <f t="shared" ca="1" si="23"/>
        <v>0</v>
      </c>
      <c r="BW10" s="470">
        <f t="shared" ca="1" si="24"/>
        <v>0</v>
      </c>
      <c r="BX10" s="470">
        <f t="shared" ca="1" si="25"/>
        <v>0</v>
      </c>
      <c r="BY10" s="467">
        <f t="shared" ca="1" si="26"/>
        <v>0</v>
      </c>
    </row>
    <row r="11" spans="1:77" ht="15.6" customHeight="1" x14ac:dyDescent="0.3">
      <c r="A11" s="458">
        <f t="shared" si="27"/>
        <v>5</v>
      </c>
      <c r="B11" s="463">
        <f>Info!B7</f>
        <v>0</v>
      </c>
      <c r="C11" s="464" t="str">
        <f t="shared" ca="1" si="0"/>
        <v/>
      </c>
      <c r="D11" s="464" t="str">
        <f t="shared" ca="1" si="1"/>
        <v/>
      </c>
      <c r="E11" s="465">
        <f t="shared" ca="1" si="2"/>
        <v>0</v>
      </c>
      <c r="F11" s="466">
        <f t="shared" ca="1" si="3"/>
        <v>0</v>
      </c>
      <c r="G11" s="466">
        <f t="shared" ca="1" si="3"/>
        <v>0</v>
      </c>
      <c r="H11" s="466">
        <f t="shared" ca="1" si="3"/>
        <v>0</v>
      </c>
      <c r="I11" s="466">
        <f t="shared" ca="1" si="3"/>
        <v>0</v>
      </c>
      <c r="J11" s="466">
        <f t="shared" ca="1" si="3"/>
        <v>0</v>
      </c>
      <c r="K11" s="466">
        <f t="shared" ca="1" si="3"/>
        <v>0</v>
      </c>
      <c r="L11" s="466">
        <f t="shared" ca="1" si="3"/>
        <v>0</v>
      </c>
      <c r="M11" s="466">
        <f t="shared" ca="1" si="3"/>
        <v>0</v>
      </c>
      <c r="N11" s="466">
        <f t="shared" ca="1" si="3"/>
        <v>0</v>
      </c>
      <c r="O11" s="466">
        <f t="shared" ca="1" si="3"/>
        <v>0</v>
      </c>
      <c r="P11" s="466">
        <f t="shared" ca="1" si="4"/>
        <v>0</v>
      </c>
      <c r="Q11" s="466">
        <f t="shared" ca="1" si="4"/>
        <v>0</v>
      </c>
      <c r="R11" s="466">
        <f t="shared" ca="1" si="4"/>
        <v>0</v>
      </c>
      <c r="S11" s="466">
        <f t="shared" ca="1" si="4"/>
        <v>0</v>
      </c>
      <c r="T11" s="466">
        <f t="shared" ca="1" si="4"/>
        <v>0</v>
      </c>
      <c r="U11" s="466">
        <f t="shared" ca="1" si="4"/>
        <v>0</v>
      </c>
      <c r="V11" s="466">
        <f t="shared" ca="1" si="4"/>
        <v>0</v>
      </c>
      <c r="W11" s="466">
        <f t="shared" ca="1" si="4"/>
        <v>0</v>
      </c>
      <c r="X11" s="466">
        <f t="shared" ca="1" si="4"/>
        <v>0</v>
      </c>
      <c r="Y11" s="466">
        <f t="shared" ca="1" si="4"/>
        <v>0</v>
      </c>
      <c r="Z11" s="466">
        <f t="shared" ca="1" si="5"/>
        <v>0</v>
      </c>
      <c r="AA11" s="466">
        <f t="shared" ca="1" si="5"/>
        <v>0</v>
      </c>
      <c r="AB11" s="466">
        <f t="shared" ca="1" si="5"/>
        <v>0</v>
      </c>
      <c r="AC11" s="466">
        <f t="shared" ca="1" si="5"/>
        <v>0</v>
      </c>
      <c r="AD11" s="466">
        <f t="shared" ca="1" si="5"/>
        <v>0</v>
      </c>
      <c r="AE11" s="466">
        <f t="shared" ca="1" si="5"/>
        <v>0</v>
      </c>
      <c r="AF11" s="466">
        <f t="shared" ca="1" si="5"/>
        <v>0</v>
      </c>
      <c r="AG11" s="466">
        <f t="shared" ca="1" si="5"/>
        <v>0</v>
      </c>
      <c r="AH11" s="466">
        <f t="shared" ca="1" si="5"/>
        <v>0</v>
      </c>
      <c r="AI11" s="466">
        <f t="shared" ca="1" si="5"/>
        <v>0</v>
      </c>
      <c r="AJ11" s="466">
        <f t="shared" ca="1" si="6"/>
        <v>0</v>
      </c>
      <c r="AK11" s="466">
        <f t="shared" ca="1" si="6"/>
        <v>0</v>
      </c>
      <c r="AL11" s="466">
        <f t="shared" ca="1" si="6"/>
        <v>0</v>
      </c>
      <c r="AM11" s="466">
        <f t="shared" ca="1" si="6"/>
        <v>0</v>
      </c>
      <c r="AN11" s="466">
        <f t="shared" ca="1" si="6"/>
        <v>0</v>
      </c>
      <c r="AO11" s="466">
        <f t="shared" ca="1" si="6"/>
        <v>0</v>
      </c>
      <c r="AP11" s="466">
        <f t="shared" ca="1" si="6"/>
        <v>0</v>
      </c>
      <c r="AQ11" s="466">
        <f t="shared" ca="1" si="6"/>
        <v>0</v>
      </c>
      <c r="AR11" s="466">
        <f t="shared" ca="1" si="6"/>
        <v>0</v>
      </c>
      <c r="AS11" s="466">
        <f t="shared" ca="1" si="6"/>
        <v>0</v>
      </c>
      <c r="AT11" s="466">
        <f t="shared" ca="1" si="7"/>
        <v>0</v>
      </c>
      <c r="AU11" s="466">
        <f t="shared" ca="1" si="7"/>
        <v>0</v>
      </c>
      <c r="AV11" s="466">
        <f t="shared" ca="1" si="7"/>
        <v>0</v>
      </c>
      <c r="AW11" s="466">
        <f t="shared" ca="1" si="7"/>
        <v>0</v>
      </c>
      <c r="AX11" s="466">
        <f t="shared" ca="1" si="7"/>
        <v>0</v>
      </c>
      <c r="AY11" s="466">
        <f t="shared" ca="1" si="7"/>
        <v>0</v>
      </c>
      <c r="AZ11" s="466">
        <f t="shared" ca="1" si="7"/>
        <v>0</v>
      </c>
      <c r="BA11" s="466">
        <f t="shared" ca="1" si="7"/>
        <v>0</v>
      </c>
      <c r="BB11" s="466">
        <f t="shared" ca="1" si="7"/>
        <v>0</v>
      </c>
      <c r="BC11" s="466">
        <f t="shared" ca="1" si="7"/>
        <v>0</v>
      </c>
      <c r="BD11" s="466">
        <f t="shared" ca="1" si="7"/>
        <v>0</v>
      </c>
      <c r="BE11" s="466">
        <f t="shared" ca="1" si="7"/>
        <v>0</v>
      </c>
      <c r="BF11" s="458"/>
      <c r="BG11" s="467">
        <f t="shared" ca="1" si="8"/>
        <v>0</v>
      </c>
      <c r="BH11" s="467">
        <f t="shared" ca="1" si="9"/>
        <v>0</v>
      </c>
      <c r="BI11" s="467">
        <f t="shared" ca="1" si="10"/>
        <v>0</v>
      </c>
      <c r="BJ11" s="467">
        <f t="shared" ca="1" si="11"/>
        <v>0</v>
      </c>
      <c r="BK11" s="467">
        <f t="shared" ca="1" si="12"/>
        <v>0</v>
      </c>
      <c r="BL11" s="467">
        <f t="shared" ca="1" si="13"/>
        <v>0</v>
      </c>
      <c r="BM11" s="467">
        <f t="shared" ca="1" si="14"/>
        <v>0</v>
      </c>
      <c r="BN11" s="467">
        <f t="shared" ca="1" si="15"/>
        <v>0</v>
      </c>
      <c r="BO11" s="467">
        <f t="shared" ca="1" si="16"/>
        <v>0</v>
      </c>
      <c r="BP11" s="467">
        <f t="shared" ca="1" si="17"/>
        <v>0</v>
      </c>
      <c r="BQ11" s="467">
        <f t="shared" ca="1" si="18"/>
        <v>0</v>
      </c>
      <c r="BR11" s="467">
        <f t="shared" ca="1" si="19"/>
        <v>0</v>
      </c>
      <c r="BS11" s="468">
        <f t="shared" ca="1" si="20"/>
        <v>0</v>
      </c>
      <c r="BT11" s="467">
        <f t="shared" ca="1" si="21"/>
        <v>0</v>
      </c>
      <c r="BU11" s="467">
        <f t="shared" ca="1" si="22"/>
        <v>0</v>
      </c>
      <c r="BV11" s="467">
        <f t="shared" ca="1" si="23"/>
        <v>0</v>
      </c>
      <c r="BW11" s="470">
        <f t="shared" ca="1" si="24"/>
        <v>0</v>
      </c>
      <c r="BX11" s="470">
        <f t="shared" ca="1" si="25"/>
        <v>0</v>
      </c>
      <c r="BY11" s="467">
        <f t="shared" ca="1" si="26"/>
        <v>0</v>
      </c>
    </row>
    <row r="12" spans="1:77" ht="15.6" customHeight="1" x14ac:dyDescent="0.3">
      <c r="A12" s="458">
        <f t="shared" si="27"/>
        <v>6</v>
      </c>
      <c r="B12" s="469">
        <f>Info!B8</f>
        <v>0</v>
      </c>
      <c r="C12" s="464" t="str">
        <f t="shared" ca="1" si="0"/>
        <v/>
      </c>
      <c r="D12" s="464" t="str">
        <f t="shared" ca="1" si="1"/>
        <v/>
      </c>
      <c r="E12" s="465">
        <f t="shared" ca="1" si="2"/>
        <v>0</v>
      </c>
      <c r="F12" s="466">
        <f t="shared" ca="1" si="3"/>
        <v>0</v>
      </c>
      <c r="G12" s="466">
        <f t="shared" ca="1" si="3"/>
        <v>0</v>
      </c>
      <c r="H12" s="466">
        <f t="shared" ca="1" si="3"/>
        <v>0</v>
      </c>
      <c r="I12" s="466">
        <f t="shared" ca="1" si="3"/>
        <v>0</v>
      </c>
      <c r="J12" s="466">
        <f t="shared" ca="1" si="3"/>
        <v>0</v>
      </c>
      <c r="K12" s="466">
        <f t="shared" ca="1" si="3"/>
        <v>0</v>
      </c>
      <c r="L12" s="466">
        <f t="shared" ca="1" si="3"/>
        <v>0</v>
      </c>
      <c r="M12" s="466">
        <f t="shared" ca="1" si="3"/>
        <v>0</v>
      </c>
      <c r="N12" s="466">
        <f t="shared" ca="1" si="3"/>
        <v>0</v>
      </c>
      <c r="O12" s="466">
        <f t="shared" ca="1" si="3"/>
        <v>0</v>
      </c>
      <c r="P12" s="466">
        <f t="shared" ca="1" si="4"/>
        <v>0</v>
      </c>
      <c r="Q12" s="466">
        <f t="shared" ca="1" si="4"/>
        <v>0</v>
      </c>
      <c r="R12" s="466">
        <f t="shared" ca="1" si="4"/>
        <v>0</v>
      </c>
      <c r="S12" s="466">
        <f t="shared" ca="1" si="4"/>
        <v>0</v>
      </c>
      <c r="T12" s="466">
        <f t="shared" ca="1" si="4"/>
        <v>0</v>
      </c>
      <c r="U12" s="466">
        <f t="shared" ca="1" si="4"/>
        <v>0</v>
      </c>
      <c r="V12" s="466">
        <f t="shared" ca="1" si="4"/>
        <v>0</v>
      </c>
      <c r="W12" s="466">
        <f t="shared" ca="1" si="4"/>
        <v>0</v>
      </c>
      <c r="X12" s="466">
        <f t="shared" ca="1" si="4"/>
        <v>0</v>
      </c>
      <c r="Y12" s="466">
        <f t="shared" ca="1" si="4"/>
        <v>0</v>
      </c>
      <c r="Z12" s="466">
        <f t="shared" ca="1" si="5"/>
        <v>0</v>
      </c>
      <c r="AA12" s="466">
        <f t="shared" ca="1" si="5"/>
        <v>0</v>
      </c>
      <c r="AB12" s="466">
        <f t="shared" ca="1" si="5"/>
        <v>0</v>
      </c>
      <c r="AC12" s="466">
        <f t="shared" ca="1" si="5"/>
        <v>0</v>
      </c>
      <c r="AD12" s="466">
        <f t="shared" ca="1" si="5"/>
        <v>0</v>
      </c>
      <c r="AE12" s="466">
        <f t="shared" ca="1" si="5"/>
        <v>0</v>
      </c>
      <c r="AF12" s="466">
        <f t="shared" ca="1" si="5"/>
        <v>0</v>
      </c>
      <c r="AG12" s="466">
        <f t="shared" ca="1" si="5"/>
        <v>0</v>
      </c>
      <c r="AH12" s="466">
        <f t="shared" ca="1" si="5"/>
        <v>0</v>
      </c>
      <c r="AI12" s="466">
        <f t="shared" ca="1" si="5"/>
        <v>0</v>
      </c>
      <c r="AJ12" s="466">
        <f t="shared" ca="1" si="6"/>
        <v>0</v>
      </c>
      <c r="AK12" s="466">
        <f t="shared" ca="1" si="6"/>
        <v>0</v>
      </c>
      <c r="AL12" s="466">
        <f t="shared" ca="1" si="6"/>
        <v>0</v>
      </c>
      <c r="AM12" s="466">
        <f t="shared" ca="1" si="6"/>
        <v>0</v>
      </c>
      <c r="AN12" s="466">
        <f t="shared" ca="1" si="6"/>
        <v>0</v>
      </c>
      <c r="AO12" s="466">
        <f t="shared" ca="1" si="6"/>
        <v>0</v>
      </c>
      <c r="AP12" s="466">
        <f t="shared" ca="1" si="6"/>
        <v>0</v>
      </c>
      <c r="AQ12" s="466">
        <f t="shared" ca="1" si="6"/>
        <v>0</v>
      </c>
      <c r="AR12" s="466">
        <f t="shared" ca="1" si="6"/>
        <v>0</v>
      </c>
      <c r="AS12" s="466">
        <f t="shared" ca="1" si="6"/>
        <v>0</v>
      </c>
      <c r="AT12" s="466">
        <f t="shared" ca="1" si="7"/>
        <v>0</v>
      </c>
      <c r="AU12" s="466">
        <f t="shared" ca="1" si="7"/>
        <v>0</v>
      </c>
      <c r="AV12" s="466">
        <f t="shared" ca="1" si="7"/>
        <v>0</v>
      </c>
      <c r="AW12" s="466">
        <f t="shared" ca="1" si="7"/>
        <v>0</v>
      </c>
      <c r="AX12" s="466">
        <f t="shared" ca="1" si="7"/>
        <v>0</v>
      </c>
      <c r="AY12" s="466">
        <f t="shared" ca="1" si="7"/>
        <v>0</v>
      </c>
      <c r="AZ12" s="466">
        <f t="shared" ca="1" si="7"/>
        <v>0</v>
      </c>
      <c r="BA12" s="466">
        <f t="shared" ca="1" si="7"/>
        <v>0</v>
      </c>
      <c r="BB12" s="466">
        <f t="shared" ca="1" si="7"/>
        <v>0</v>
      </c>
      <c r="BC12" s="466">
        <f t="shared" ca="1" si="7"/>
        <v>0</v>
      </c>
      <c r="BD12" s="466">
        <f t="shared" ca="1" si="7"/>
        <v>0</v>
      </c>
      <c r="BE12" s="466">
        <f t="shared" ca="1" si="7"/>
        <v>0</v>
      </c>
      <c r="BF12" s="458"/>
      <c r="BG12" s="467">
        <f t="shared" ca="1" si="8"/>
        <v>0</v>
      </c>
      <c r="BH12" s="467">
        <f t="shared" ca="1" si="9"/>
        <v>0</v>
      </c>
      <c r="BI12" s="467">
        <f t="shared" ca="1" si="10"/>
        <v>0</v>
      </c>
      <c r="BJ12" s="467">
        <f t="shared" ca="1" si="11"/>
        <v>0</v>
      </c>
      <c r="BK12" s="467">
        <f t="shared" ca="1" si="12"/>
        <v>0</v>
      </c>
      <c r="BL12" s="467">
        <f t="shared" ca="1" si="13"/>
        <v>0</v>
      </c>
      <c r="BM12" s="467">
        <f t="shared" ca="1" si="14"/>
        <v>0</v>
      </c>
      <c r="BN12" s="467">
        <f t="shared" ca="1" si="15"/>
        <v>0</v>
      </c>
      <c r="BO12" s="467">
        <f t="shared" ca="1" si="16"/>
        <v>0</v>
      </c>
      <c r="BP12" s="467">
        <f t="shared" ca="1" si="17"/>
        <v>0</v>
      </c>
      <c r="BQ12" s="467">
        <f t="shared" ca="1" si="18"/>
        <v>0</v>
      </c>
      <c r="BR12" s="467">
        <f t="shared" ca="1" si="19"/>
        <v>0</v>
      </c>
      <c r="BS12" s="468">
        <f t="shared" ca="1" si="20"/>
        <v>0</v>
      </c>
      <c r="BT12" s="467">
        <f t="shared" ca="1" si="21"/>
        <v>0</v>
      </c>
      <c r="BU12" s="467">
        <f t="shared" ca="1" si="22"/>
        <v>0</v>
      </c>
      <c r="BV12" s="467">
        <f t="shared" ca="1" si="23"/>
        <v>0</v>
      </c>
      <c r="BW12" s="470">
        <f t="shared" ca="1" si="24"/>
        <v>0</v>
      </c>
      <c r="BX12" s="470">
        <f t="shared" ca="1" si="25"/>
        <v>0</v>
      </c>
      <c r="BY12" s="467">
        <f t="shared" ca="1" si="26"/>
        <v>0</v>
      </c>
    </row>
    <row r="13" spans="1:77" ht="15.6" customHeight="1" x14ac:dyDescent="0.3">
      <c r="A13" s="458">
        <f t="shared" si="27"/>
        <v>7</v>
      </c>
      <c r="B13" s="463">
        <f>Info!B9</f>
        <v>0</v>
      </c>
      <c r="C13" s="464" t="str">
        <f t="shared" ca="1" si="0"/>
        <v/>
      </c>
      <c r="D13" s="464" t="str">
        <f t="shared" ca="1" si="1"/>
        <v/>
      </c>
      <c r="E13" s="465">
        <f t="shared" ca="1" si="2"/>
        <v>0</v>
      </c>
      <c r="F13" s="466">
        <f t="shared" ca="1" si="3"/>
        <v>0</v>
      </c>
      <c r="G13" s="466">
        <f t="shared" ca="1" si="3"/>
        <v>0</v>
      </c>
      <c r="H13" s="466">
        <f t="shared" ca="1" si="3"/>
        <v>0</v>
      </c>
      <c r="I13" s="466">
        <f t="shared" ca="1" si="3"/>
        <v>0</v>
      </c>
      <c r="J13" s="466">
        <f t="shared" ca="1" si="3"/>
        <v>0</v>
      </c>
      <c r="K13" s="466">
        <f t="shared" ca="1" si="3"/>
        <v>0</v>
      </c>
      <c r="L13" s="466">
        <f t="shared" ca="1" si="3"/>
        <v>0</v>
      </c>
      <c r="M13" s="466">
        <f t="shared" ca="1" si="3"/>
        <v>0</v>
      </c>
      <c r="N13" s="466">
        <f t="shared" ca="1" si="3"/>
        <v>0</v>
      </c>
      <c r="O13" s="466">
        <f t="shared" ca="1" si="3"/>
        <v>0</v>
      </c>
      <c r="P13" s="466">
        <f t="shared" ca="1" si="4"/>
        <v>0</v>
      </c>
      <c r="Q13" s="466">
        <f t="shared" ca="1" si="4"/>
        <v>0</v>
      </c>
      <c r="R13" s="466">
        <f t="shared" ca="1" si="4"/>
        <v>0</v>
      </c>
      <c r="S13" s="466">
        <f t="shared" ca="1" si="4"/>
        <v>0</v>
      </c>
      <c r="T13" s="466">
        <f t="shared" ca="1" si="4"/>
        <v>0</v>
      </c>
      <c r="U13" s="466">
        <f t="shared" ca="1" si="4"/>
        <v>0</v>
      </c>
      <c r="V13" s="466">
        <f t="shared" ca="1" si="4"/>
        <v>0</v>
      </c>
      <c r="W13" s="466">
        <f t="shared" ca="1" si="4"/>
        <v>0</v>
      </c>
      <c r="X13" s="466">
        <f t="shared" ca="1" si="4"/>
        <v>0</v>
      </c>
      <c r="Y13" s="466">
        <f t="shared" ca="1" si="4"/>
        <v>0</v>
      </c>
      <c r="Z13" s="466">
        <f t="shared" ca="1" si="5"/>
        <v>0</v>
      </c>
      <c r="AA13" s="466">
        <f t="shared" ca="1" si="5"/>
        <v>0</v>
      </c>
      <c r="AB13" s="466">
        <f t="shared" ca="1" si="5"/>
        <v>0</v>
      </c>
      <c r="AC13" s="466">
        <f t="shared" ca="1" si="5"/>
        <v>0</v>
      </c>
      <c r="AD13" s="466">
        <f t="shared" ca="1" si="5"/>
        <v>0</v>
      </c>
      <c r="AE13" s="466">
        <f t="shared" ca="1" si="5"/>
        <v>0</v>
      </c>
      <c r="AF13" s="466">
        <f t="shared" ca="1" si="5"/>
        <v>0</v>
      </c>
      <c r="AG13" s="466">
        <f t="shared" ca="1" si="5"/>
        <v>0</v>
      </c>
      <c r="AH13" s="466">
        <f t="shared" ca="1" si="5"/>
        <v>0</v>
      </c>
      <c r="AI13" s="466">
        <f t="shared" ca="1" si="5"/>
        <v>0</v>
      </c>
      <c r="AJ13" s="466">
        <f t="shared" ca="1" si="6"/>
        <v>0</v>
      </c>
      <c r="AK13" s="466">
        <f t="shared" ca="1" si="6"/>
        <v>0</v>
      </c>
      <c r="AL13" s="466">
        <f t="shared" ca="1" si="6"/>
        <v>0</v>
      </c>
      <c r="AM13" s="466">
        <f t="shared" ca="1" si="6"/>
        <v>0</v>
      </c>
      <c r="AN13" s="466">
        <f t="shared" ca="1" si="6"/>
        <v>0</v>
      </c>
      <c r="AO13" s="466">
        <f t="shared" ca="1" si="6"/>
        <v>0</v>
      </c>
      <c r="AP13" s="466">
        <f t="shared" ca="1" si="6"/>
        <v>0</v>
      </c>
      <c r="AQ13" s="466">
        <f t="shared" ca="1" si="6"/>
        <v>0</v>
      </c>
      <c r="AR13" s="466">
        <f t="shared" ca="1" si="6"/>
        <v>0</v>
      </c>
      <c r="AS13" s="466">
        <f t="shared" ca="1" si="6"/>
        <v>0</v>
      </c>
      <c r="AT13" s="466">
        <f t="shared" ca="1" si="7"/>
        <v>0</v>
      </c>
      <c r="AU13" s="466">
        <f t="shared" ca="1" si="7"/>
        <v>0</v>
      </c>
      <c r="AV13" s="466">
        <f t="shared" ca="1" si="7"/>
        <v>0</v>
      </c>
      <c r="AW13" s="466">
        <f t="shared" ca="1" si="7"/>
        <v>0</v>
      </c>
      <c r="AX13" s="466">
        <f t="shared" ca="1" si="7"/>
        <v>0</v>
      </c>
      <c r="AY13" s="466">
        <f t="shared" ca="1" si="7"/>
        <v>0</v>
      </c>
      <c r="AZ13" s="466">
        <f t="shared" ca="1" si="7"/>
        <v>0</v>
      </c>
      <c r="BA13" s="466">
        <f t="shared" ca="1" si="7"/>
        <v>0</v>
      </c>
      <c r="BB13" s="466">
        <f t="shared" ca="1" si="7"/>
        <v>0</v>
      </c>
      <c r="BC13" s="466">
        <f t="shared" ca="1" si="7"/>
        <v>0</v>
      </c>
      <c r="BD13" s="466">
        <f t="shared" ca="1" si="7"/>
        <v>0</v>
      </c>
      <c r="BE13" s="466">
        <f t="shared" ca="1" si="7"/>
        <v>0</v>
      </c>
      <c r="BF13" s="458"/>
      <c r="BG13" s="467">
        <f t="shared" ca="1" si="8"/>
        <v>0</v>
      </c>
      <c r="BH13" s="467">
        <f t="shared" ca="1" si="9"/>
        <v>0</v>
      </c>
      <c r="BI13" s="467">
        <f t="shared" ca="1" si="10"/>
        <v>0</v>
      </c>
      <c r="BJ13" s="467">
        <f t="shared" ca="1" si="11"/>
        <v>0</v>
      </c>
      <c r="BK13" s="467">
        <f t="shared" ca="1" si="12"/>
        <v>0</v>
      </c>
      <c r="BL13" s="467">
        <f t="shared" ca="1" si="13"/>
        <v>0</v>
      </c>
      <c r="BM13" s="467">
        <f t="shared" ca="1" si="14"/>
        <v>0</v>
      </c>
      <c r="BN13" s="467">
        <f t="shared" ca="1" si="15"/>
        <v>0</v>
      </c>
      <c r="BO13" s="467">
        <f t="shared" ca="1" si="16"/>
        <v>0</v>
      </c>
      <c r="BP13" s="467">
        <f t="shared" ca="1" si="17"/>
        <v>0</v>
      </c>
      <c r="BQ13" s="467">
        <f t="shared" ca="1" si="18"/>
        <v>0</v>
      </c>
      <c r="BR13" s="467">
        <f t="shared" ca="1" si="19"/>
        <v>0</v>
      </c>
      <c r="BS13" s="468">
        <f t="shared" ca="1" si="20"/>
        <v>0</v>
      </c>
      <c r="BT13" s="467">
        <f t="shared" ca="1" si="21"/>
        <v>0</v>
      </c>
      <c r="BU13" s="467">
        <f t="shared" ca="1" si="22"/>
        <v>0</v>
      </c>
      <c r="BV13" s="467">
        <f t="shared" ca="1" si="23"/>
        <v>0</v>
      </c>
      <c r="BW13" s="470">
        <f t="shared" ca="1" si="24"/>
        <v>0</v>
      </c>
      <c r="BX13" s="470">
        <f t="shared" ca="1" si="25"/>
        <v>0</v>
      </c>
      <c r="BY13" s="467">
        <f t="shared" ca="1" si="26"/>
        <v>0</v>
      </c>
    </row>
    <row r="14" spans="1:77" ht="15.6" customHeight="1" x14ac:dyDescent="0.3">
      <c r="A14" s="458">
        <f t="shared" si="27"/>
        <v>8</v>
      </c>
      <c r="B14" s="469">
        <f>Info!B10</f>
        <v>0</v>
      </c>
      <c r="C14" s="464" t="str">
        <f t="shared" ca="1" si="0"/>
        <v/>
      </c>
      <c r="D14" s="464" t="str">
        <f t="shared" ca="1" si="1"/>
        <v/>
      </c>
      <c r="E14" s="465">
        <f t="shared" ca="1" si="2"/>
        <v>0</v>
      </c>
      <c r="F14" s="466">
        <f t="shared" ca="1" si="3"/>
        <v>0</v>
      </c>
      <c r="G14" s="466">
        <f t="shared" ca="1" si="3"/>
        <v>0</v>
      </c>
      <c r="H14" s="466">
        <f t="shared" ca="1" si="3"/>
        <v>0</v>
      </c>
      <c r="I14" s="466">
        <f t="shared" ca="1" si="3"/>
        <v>0</v>
      </c>
      <c r="J14" s="466">
        <f t="shared" ca="1" si="3"/>
        <v>0</v>
      </c>
      <c r="K14" s="466">
        <f t="shared" ca="1" si="3"/>
        <v>0</v>
      </c>
      <c r="L14" s="466">
        <f t="shared" ca="1" si="3"/>
        <v>0</v>
      </c>
      <c r="M14" s="466">
        <f t="shared" ca="1" si="3"/>
        <v>0</v>
      </c>
      <c r="N14" s="466">
        <f t="shared" ca="1" si="3"/>
        <v>0</v>
      </c>
      <c r="O14" s="466">
        <f t="shared" ca="1" si="3"/>
        <v>0</v>
      </c>
      <c r="P14" s="466">
        <f t="shared" ca="1" si="4"/>
        <v>0</v>
      </c>
      <c r="Q14" s="466">
        <f t="shared" ca="1" si="4"/>
        <v>0</v>
      </c>
      <c r="R14" s="466">
        <f t="shared" ca="1" si="4"/>
        <v>0</v>
      </c>
      <c r="S14" s="466">
        <f t="shared" ca="1" si="4"/>
        <v>0</v>
      </c>
      <c r="T14" s="466">
        <f t="shared" ca="1" si="4"/>
        <v>0</v>
      </c>
      <c r="U14" s="466">
        <f t="shared" ca="1" si="4"/>
        <v>0</v>
      </c>
      <c r="V14" s="466">
        <f t="shared" ca="1" si="4"/>
        <v>0</v>
      </c>
      <c r="W14" s="466">
        <f t="shared" ca="1" si="4"/>
        <v>0</v>
      </c>
      <c r="X14" s="466">
        <f t="shared" ca="1" si="4"/>
        <v>0</v>
      </c>
      <c r="Y14" s="466">
        <f t="shared" ca="1" si="4"/>
        <v>0</v>
      </c>
      <c r="Z14" s="466">
        <f t="shared" ca="1" si="5"/>
        <v>0</v>
      </c>
      <c r="AA14" s="466">
        <f t="shared" ca="1" si="5"/>
        <v>0</v>
      </c>
      <c r="AB14" s="466">
        <f t="shared" ca="1" si="5"/>
        <v>0</v>
      </c>
      <c r="AC14" s="466">
        <f t="shared" ca="1" si="5"/>
        <v>0</v>
      </c>
      <c r="AD14" s="466">
        <f t="shared" ca="1" si="5"/>
        <v>0</v>
      </c>
      <c r="AE14" s="466">
        <f t="shared" ca="1" si="5"/>
        <v>0</v>
      </c>
      <c r="AF14" s="466">
        <f t="shared" ca="1" si="5"/>
        <v>0</v>
      </c>
      <c r="AG14" s="466">
        <f t="shared" ca="1" si="5"/>
        <v>0</v>
      </c>
      <c r="AH14" s="466">
        <f t="shared" ca="1" si="5"/>
        <v>0</v>
      </c>
      <c r="AI14" s="466">
        <f t="shared" ca="1" si="5"/>
        <v>0</v>
      </c>
      <c r="AJ14" s="466">
        <f t="shared" ca="1" si="6"/>
        <v>0</v>
      </c>
      <c r="AK14" s="466">
        <f t="shared" ca="1" si="6"/>
        <v>0</v>
      </c>
      <c r="AL14" s="466">
        <f t="shared" ca="1" si="6"/>
        <v>0</v>
      </c>
      <c r="AM14" s="466">
        <f t="shared" ca="1" si="6"/>
        <v>0</v>
      </c>
      <c r="AN14" s="466">
        <f t="shared" ca="1" si="6"/>
        <v>0</v>
      </c>
      <c r="AO14" s="466">
        <f t="shared" ca="1" si="6"/>
        <v>0</v>
      </c>
      <c r="AP14" s="466">
        <f t="shared" ca="1" si="6"/>
        <v>0</v>
      </c>
      <c r="AQ14" s="466">
        <f t="shared" ca="1" si="6"/>
        <v>0</v>
      </c>
      <c r="AR14" s="466">
        <f t="shared" ca="1" si="6"/>
        <v>0</v>
      </c>
      <c r="AS14" s="466">
        <f t="shared" ca="1" si="6"/>
        <v>0</v>
      </c>
      <c r="AT14" s="466">
        <f t="shared" ca="1" si="7"/>
        <v>0</v>
      </c>
      <c r="AU14" s="466">
        <f t="shared" ca="1" si="7"/>
        <v>0</v>
      </c>
      <c r="AV14" s="466">
        <f t="shared" ca="1" si="7"/>
        <v>0</v>
      </c>
      <c r="AW14" s="466">
        <f t="shared" ca="1" si="7"/>
        <v>0</v>
      </c>
      <c r="AX14" s="466">
        <f t="shared" ca="1" si="7"/>
        <v>0</v>
      </c>
      <c r="AY14" s="466">
        <f t="shared" ca="1" si="7"/>
        <v>0</v>
      </c>
      <c r="AZ14" s="466">
        <f t="shared" ca="1" si="7"/>
        <v>0</v>
      </c>
      <c r="BA14" s="466">
        <f t="shared" ca="1" si="7"/>
        <v>0</v>
      </c>
      <c r="BB14" s="466">
        <f t="shared" ca="1" si="7"/>
        <v>0</v>
      </c>
      <c r="BC14" s="466">
        <f t="shared" ca="1" si="7"/>
        <v>0</v>
      </c>
      <c r="BD14" s="466">
        <f t="shared" ca="1" si="7"/>
        <v>0</v>
      </c>
      <c r="BE14" s="466">
        <f t="shared" ca="1" si="7"/>
        <v>0</v>
      </c>
      <c r="BF14" s="458"/>
      <c r="BG14" s="467">
        <f t="shared" ca="1" si="8"/>
        <v>0</v>
      </c>
      <c r="BH14" s="467">
        <f t="shared" ca="1" si="9"/>
        <v>0</v>
      </c>
      <c r="BI14" s="467">
        <f t="shared" ca="1" si="10"/>
        <v>0</v>
      </c>
      <c r="BJ14" s="467">
        <f t="shared" ca="1" si="11"/>
        <v>0</v>
      </c>
      <c r="BK14" s="467">
        <f t="shared" ca="1" si="12"/>
        <v>0</v>
      </c>
      <c r="BL14" s="467">
        <f t="shared" ca="1" si="13"/>
        <v>0</v>
      </c>
      <c r="BM14" s="467">
        <f t="shared" ca="1" si="14"/>
        <v>0</v>
      </c>
      <c r="BN14" s="467">
        <f t="shared" ca="1" si="15"/>
        <v>0</v>
      </c>
      <c r="BO14" s="467">
        <f t="shared" ca="1" si="16"/>
        <v>0</v>
      </c>
      <c r="BP14" s="467">
        <f t="shared" ca="1" si="17"/>
        <v>0</v>
      </c>
      <c r="BQ14" s="467">
        <f t="shared" ca="1" si="18"/>
        <v>0</v>
      </c>
      <c r="BR14" s="467">
        <f t="shared" ca="1" si="19"/>
        <v>0</v>
      </c>
      <c r="BS14" s="468">
        <f t="shared" ca="1" si="20"/>
        <v>0</v>
      </c>
      <c r="BT14" s="467">
        <f t="shared" ca="1" si="21"/>
        <v>0</v>
      </c>
      <c r="BU14" s="467">
        <f t="shared" ca="1" si="22"/>
        <v>0</v>
      </c>
      <c r="BV14" s="467">
        <f t="shared" ca="1" si="23"/>
        <v>0</v>
      </c>
      <c r="BW14" s="470">
        <f t="shared" ca="1" si="24"/>
        <v>0</v>
      </c>
      <c r="BX14" s="470">
        <f t="shared" ca="1" si="25"/>
        <v>0</v>
      </c>
      <c r="BY14" s="467">
        <f t="shared" ca="1" si="26"/>
        <v>0</v>
      </c>
    </row>
    <row r="15" spans="1:77" ht="15.6" customHeight="1" x14ac:dyDescent="0.3">
      <c r="A15" s="458">
        <f t="shared" si="27"/>
        <v>9</v>
      </c>
      <c r="B15" s="463">
        <f>Info!B11</f>
        <v>0</v>
      </c>
      <c r="C15" s="464" t="str">
        <f t="shared" ca="1" si="0"/>
        <v/>
      </c>
      <c r="D15" s="464" t="str">
        <f t="shared" ca="1" si="1"/>
        <v/>
      </c>
      <c r="E15" s="465">
        <f t="shared" ca="1" si="2"/>
        <v>0</v>
      </c>
      <c r="F15" s="466">
        <f t="shared" ca="1" si="3"/>
        <v>0</v>
      </c>
      <c r="G15" s="466">
        <f t="shared" ca="1" si="3"/>
        <v>0</v>
      </c>
      <c r="H15" s="466">
        <f t="shared" ca="1" si="3"/>
        <v>0</v>
      </c>
      <c r="I15" s="466">
        <f t="shared" ca="1" si="3"/>
        <v>0</v>
      </c>
      <c r="J15" s="466">
        <f t="shared" ca="1" si="3"/>
        <v>0</v>
      </c>
      <c r="K15" s="466">
        <f t="shared" ca="1" si="3"/>
        <v>0</v>
      </c>
      <c r="L15" s="466">
        <f t="shared" ca="1" si="3"/>
        <v>0</v>
      </c>
      <c r="M15" s="466">
        <f t="shared" ca="1" si="3"/>
        <v>0</v>
      </c>
      <c r="N15" s="466">
        <f t="shared" ca="1" si="3"/>
        <v>0</v>
      </c>
      <c r="O15" s="466">
        <f t="shared" ca="1" si="3"/>
        <v>0</v>
      </c>
      <c r="P15" s="466">
        <f t="shared" ca="1" si="4"/>
        <v>0</v>
      </c>
      <c r="Q15" s="466">
        <f t="shared" ca="1" si="4"/>
        <v>0</v>
      </c>
      <c r="R15" s="466">
        <f t="shared" ca="1" si="4"/>
        <v>0</v>
      </c>
      <c r="S15" s="466">
        <f t="shared" ca="1" si="4"/>
        <v>0</v>
      </c>
      <c r="T15" s="466">
        <f t="shared" ca="1" si="4"/>
        <v>0</v>
      </c>
      <c r="U15" s="466">
        <f t="shared" ca="1" si="4"/>
        <v>0</v>
      </c>
      <c r="V15" s="466">
        <f t="shared" ca="1" si="4"/>
        <v>0</v>
      </c>
      <c r="W15" s="466">
        <f t="shared" ca="1" si="4"/>
        <v>0</v>
      </c>
      <c r="X15" s="466">
        <f t="shared" ca="1" si="4"/>
        <v>0</v>
      </c>
      <c r="Y15" s="466">
        <f t="shared" ca="1" si="4"/>
        <v>0</v>
      </c>
      <c r="Z15" s="466">
        <f t="shared" ca="1" si="5"/>
        <v>0</v>
      </c>
      <c r="AA15" s="466">
        <f t="shared" ca="1" si="5"/>
        <v>0</v>
      </c>
      <c r="AB15" s="466">
        <f t="shared" ca="1" si="5"/>
        <v>0</v>
      </c>
      <c r="AC15" s="466">
        <f t="shared" ca="1" si="5"/>
        <v>0</v>
      </c>
      <c r="AD15" s="466">
        <f t="shared" ca="1" si="5"/>
        <v>0</v>
      </c>
      <c r="AE15" s="466">
        <f t="shared" ca="1" si="5"/>
        <v>0</v>
      </c>
      <c r="AF15" s="466">
        <f t="shared" ca="1" si="5"/>
        <v>0</v>
      </c>
      <c r="AG15" s="466">
        <f t="shared" ca="1" si="5"/>
        <v>0</v>
      </c>
      <c r="AH15" s="466">
        <f t="shared" ca="1" si="5"/>
        <v>0</v>
      </c>
      <c r="AI15" s="466">
        <f t="shared" ca="1" si="5"/>
        <v>0</v>
      </c>
      <c r="AJ15" s="466">
        <f t="shared" ca="1" si="6"/>
        <v>0</v>
      </c>
      <c r="AK15" s="466">
        <f t="shared" ca="1" si="6"/>
        <v>0</v>
      </c>
      <c r="AL15" s="466">
        <f t="shared" ca="1" si="6"/>
        <v>0</v>
      </c>
      <c r="AM15" s="466">
        <f t="shared" ca="1" si="6"/>
        <v>0</v>
      </c>
      <c r="AN15" s="466">
        <f t="shared" ca="1" si="6"/>
        <v>0</v>
      </c>
      <c r="AO15" s="466">
        <f t="shared" ca="1" si="6"/>
        <v>0</v>
      </c>
      <c r="AP15" s="466">
        <f t="shared" ca="1" si="6"/>
        <v>0</v>
      </c>
      <c r="AQ15" s="466">
        <f t="shared" ca="1" si="6"/>
        <v>0</v>
      </c>
      <c r="AR15" s="466">
        <f t="shared" ca="1" si="6"/>
        <v>0</v>
      </c>
      <c r="AS15" s="466">
        <f t="shared" ca="1" si="6"/>
        <v>0</v>
      </c>
      <c r="AT15" s="466">
        <f t="shared" ca="1" si="7"/>
        <v>0</v>
      </c>
      <c r="AU15" s="466">
        <f t="shared" ca="1" si="7"/>
        <v>0</v>
      </c>
      <c r="AV15" s="466">
        <f t="shared" ca="1" si="7"/>
        <v>0</v>
      </c>
      <c r="AW15" s="466">
        <f t="shared" ca="1" si="7"/>
        <v>0</v>
      </c>
      <c r="AX15" s="466">
        <f t="shared" ca="1" si="7"/>
        <v>0</v>
      </c>
      <c r="AY15" s="466">
        <f t="shared" ca="1" si="7"/>
        <v>0</v>
      </c>
      <c r="AZ15" s="466">
        <f t="shared" ca="1" si="7"/>
        <v>0</v>
      </c>
      <c r="BA15" s="466">
        <f t="shared" ca="1" si="7"/>
        <v>0</v>
      </c>
      <c r="BB15" s="466">
        <f t="shared" ca="1" si="7"/>
        <v>0</v>
      </c>
      <c r="BC15" s="466">
        <f t="shared" ca="1" si="7"/>
        <v>0</v>
      </c>
      <c r="BD15" s="466">
        <f t="shared" ca="1" si="7"/>
        <v>0</v>
      </c>
      <c r="BE15" s="466">
        <f t="shared" ca="1" si="7"/>
        <v>0</v>
      </c>
      <c r="BF15" s="458"/>
      <c r="BG15" s="467">
        <f t="shared" ca="1" si="8"/>
        <v>0</v>
      </c>
      <c r="BH15" s="467">
        <f t="shared" ca="1" si="9"/>
        <v>0</v>
      </c>
      <c r="BI15" s="467">
        <f t="shared" ca="1" si="10"/>
        <v>0</v>
      </c>
      <c r="BJ15" s="467">
        <f t="shared" ca="1" si="11"/>
        <v>0</v>
      </c>
      <c r="BK15" s="467">
        <f t="shared" ca="1" si="12"/>
        <v>0</v>
      </c>
      <c r="BL15" s="467">
        <f t="shared" ca="1" si="13"/>
        <v>0</v>
      </c>
      <c r="BM15" s="467">
        <f t="shared" ca="1" si="14"/>
        <v>0</v>
      </c>
      <c r="BN15" s="467">
        <f t="shared" ca="1" si="15"/>
        <v>0</v>
      </c>
      <c r="BO15" s="467">
        <f t="shared" ca="1" si="16"/>
        <v>0</v>
      </c>
      <c r="BP15" s="467">
        <f t="shared" ca="1" si="17"/>
        <v>0</v>
      </c>
      <c r="BQ15" s="467">
        <f t="shared" ca="1" si="18"/>
        <v>0</v>
      </c>
      <c r="BR15" s="467">
        <f t="shared" ca="1" si="19"/>
        <v>0</v>
      </c>
      <c r="BS15" s="468">
        <f t="shared" ca="1" si="20"/>
        <v>0</v>
      </c>
      <c r="BT15" s="467">
        <f t="shared" ca="1" si="21"/>
        <v>0</v>
      </c>
      <c r="BU15" s="467">
        <f t="shared" ca="1" si="22"/>
        <v>0</v>
      </c>
      <c r="BV15" s="467">
        <f t="shared" ca="1" si="23"/>
        <v>0</v>
      </c>
      <c r="BW15" s="470">
        <f t="shared" ca="1" si="24"/>
        <v>0</v>
      </c>
      <c r="BX15" s="470">
        <f t="shared" ca="1" si="25"/>
        <v>0</v>
      </c>
      <c r="BY15" s="467">
        <f t="shared" ca="1" si="26"/>
        <v>0</v>
      </c>
    </row>
    <row r="16" spans="1:77" ht="15.6" customHeight="1" x14ac:dyDescent="0.3">
      <c r="A16" s="458">
        <f t="shared" si="27"/>
        <v>10</v>
      </c>
      <c r="B16" s="469">
        <f>Info!B12</f>
        <v>0</v>
      </c>
      <c r="C16" s="464" t="str">
        <f t="shared" ca="1" si="0"/>
        <v/>
      </c>
      <c r="D16" s="464" t="str">
        <f t="shared" ca="1" si="1"/>
        <v/>
      </c>
      <c r="E16" s="465">
        <f t="shared" ca="1" si="2"/>
        <v>0</v>
      </c>
      <c r="F16" s="466">
        <f t="shared" ca="1" si="3"/>
        <v>0</v>
      </c>
      <c r="G16" s="466">
        <f t="shared" ca="1" si="3"/>
        <v>0</v>
      </c>
      <c r="H16" s="466">
        <f t="shared" ca="1" si="3"/>
        <v>0</v>
      </c>
      <c r="I16" s="466">
        <f t="shared" ca="1" si="3"/>
        <v>0</v>
      </c>
      <c r="J16" s="466">
        <f t="shared" ca="1" si="3"/>
        <v>0</v>
      </c>
      <c r="K16" s="466">
        <f t="shared" ca="1" si="3"/>
        <v>0</v>
      </c>
      <c r="L16" s="466">
        <f t="shared" ca="1" si="3"/>
        <v>0</v>
      </c>
      <c r="M16" s="466">
        <f t="shared" ca="1" si="3"/>
        <v>0</v>
      </c>
      <c r="N16" s="466">
        <f t="shared" ca="1" si="3"/>
        <v>0</v>
      </c>
      <c r="O16" s="466">
        <f t="shared" ca="1" si="3"/>
        <v>0</v>
      </c>
      <c r="P16" s="466">
        <f t="shared" ca="1" si="4"/>
        <v>0</v>
      </c>
      <c r="Q16" s="466">
        <f t="shared" ca="1" si="4"/>
        <v>0</v>
      </c>
      <c r="R16" s="466">
        <f t="shared" ca="1" si="4"/>
        <v>0</v>
      </c>
      <c r="S16" s="466">
        <f t="shared" ca="1" si="4"/>
        <v>0</v>
      </c>
      <c r="T16" s="466">
        <f t="shared" ca="1" si="4"/>
        <v>0</v>
      </c>
      <c r="U16" s="466">
        <f t="shared" ca="1" si="4"/>
        <v>0</v>
      </c>
      <c r="V16" s="466">
        <f t="shared" ca="1" si="4"/>
        <v>0</v>
      </c>
      <c r="W16" s="466">
        <f t="shared" ca="1" si="4"/>
        <v>0</v>
      </c>
      <c r="X16" s="466">
        <f t="shared" ca="1" si="4"/>
        <v>0</v>
      </c>
      <c r="Y16" s="466">
        <f t="shared" ca="1" si="4"/>
        <v>0</v>
      </c>
      <c r="Z16" s="466">
        <f t="shared" ca="1" si="5"/>
        <v>0</v>
      </c>
      <c r="AA16" s="466">
        <f t="shared" ca="1" si="5"/>
        <v>0</v>
      </c>
      <c r="AB16" s="466">
        <f t="shared" ca="1" si="5"/>
        <v>0</v>
      </c>
      <c r="AC16" s="466">
        <f t="shared" ca="1" si="5"/>
        <v>0</v>
      </c>
      <c r="AD16" s="466">
        <f t="shared" ca="1" si="5"/>
        <v>0</v>
      </c>
      <c r="AE16" s="466">
        <f t="shared" ca="1" si="5"/>
        <v>0</v>
      </c>
      <c r="AF16" s="466">
        <f t="shared" ca="1" si="5"/>
        <v>0</v>
      </c>
      <c r="AG16" s="466">
        <f t="shared" ca="1" si="5"/>
        <v>0</v>
      </c>
      <c r="AH16" s="466">
        <f t="shared" ca="1" si="5"/>
        <v>0</v>
      </c>
      <c r="AI16" s="466">
        <f t="shared" ca="1" si="5"/>
        <v>0</v>
      </c>
      <c r="AJ16" s="466">
        <f t="shared" ca="1" si="6"/>
        <v>0</v>
      </c>
      <c r="AK16" s="466">
        <f t="shared" ca="1" si="6"/>
        <v>0</v>
      </c>
      <c r="AL16" s="466">
        <f t="shared" ca="1" si="6"/>
        <v>0</v>
      </c>
      <c r="AM16" s="466">
        <f t="shared" ca="1" si="6"/>
        <v>0</v>
      </c>
      <c r="AN16" s="466">
        <f t="shared" ca="1" si="6"/>
        <v>0</v>
      </c>
      <c r="AO16" s="466">
        <f t="shared" ca="1" si="6"/>
        <v>0</v>
      </c>
      <c r="AP16" s="466">
        <f t="shared" ca="1" si="6"/>
        <v>0</v>
      </c>
      <c r="AQ16" s="466">
        <f t="shared" ca="1" si="6"/>
        <v>0</v>
      </c>
      <c r="AR16" s="466">
        <f t="shared" ca="1" si="6"/>
        <v>0</v>
      </c>
      <c r="AS16" s="466">
        <f t="shared" ca="1" si="6"/>
        <v>0</v>
      </c>
      <c r="AT16" s="466">
        <f t="shared" ca="1" si="7"/>
        <v>0</v>
      </c>
      <c r="AU16" s="466">
        <f t="shared" ca="1" si="7"/>
        <v>0</v>
      </c>
      <c r="AV16" s="466">
        <f t="shared" ca="1" si="7"/>
        <v>0</v>
      </c>
      <c r="AW16" s="466">
        <f t="shared" ca="1" si="7"/>
        <v>0</v>
      </c>
      <c r="AX16" s="466">
        <f t="shared" ca="1" si="7"/>
        <v>0</v>
      </c>
      <c r="AY16" s="466">
        <f t="shared" ca="1" si="7"/>
        <v>0</v>
      </c>
      <c r="AZ16" s="466">
        <f t="shared" ca="1" si="7"/>
        <v>0</v>
      </c>
      <c r="BA16" s="466">
        <f t="shared" ca="1" si="7"/>
        <v>0</v>
      </c>
      <c r="BB16" s="466">
        <f t="shared" ca="1" si="7"/>
        <v>0</v>
      </c>
      <c r="BC16" s="466">
        <f t="shared" ca="1" si="7"/>
        <v>0</v>
      </c>
      <c r="BD16" s="466">
        <f t="shared" ca="1" si="7"/>
        <v>0</v>
      </c>
      <c r="BE16" s="466">
        <f t="shared" ca="1" si="7"/>
        <v>0</v>
      </c>
      <c r="BF16" s="458"/>
      <c r="BG16" s="467">
        <f t="shared" ca="1" si="8"/>
        <v>0</v>
      </c>
      <c r="BH16" s="467">
        <f t="shared" ca="1" si="9"/>
        <v>0</v>
      </c>
      <c r="BI16" s="467">
        <f t="shared" ca="1" si="10"/>
        <v>0</v>
      </c>
      <c r="BJ16" s="467">
        <f t="shared" ca="1" si="11"/>
        <v>0</v>
      </c>
      <c r="BK16" s="467">
        <f t="shared" ca="1" si="12"/>
        <v>0</v>
      </c>
      <c r="BL16" s="467">
        <f t="shared" ca="1" si="13"/>
        <v>0</v>
      </c>
      <c r="BM16" s="467">
        <f t="shared" ca="1" si="14"/>
        <v>0</v>
      </c>
      <c r="BN16" s="467">
        <f t="shared" ca="1" si="15"/>
        <v>0</v>
      </c>
      <c r="BO16" s="467">
        <f t="shared" ca="1" si="16"/>
        <v>0</v>
      </c>
      <c r="BP16" s="467">
        <f t="shared" ca="1" si="17"/>
        <v>0</v>
      </c>
      <c r="BQ16" s="467">
        <f t="shared" ca="1" si="18"/>
        <v>0</v>
      </c>
      <c r="BR16" s="467">
        <f t="shared" ca="1" si="19"/>
        <v>0</v>
      </c>
      <c r="BS16" s="468">
        <f t="shared" ca="1" si="20"/>
        <v>0</v>
      </c>
      <c r="BT16" s="467">
        <f t="shared" ca="1" si="21"/>
        <v>0</v>
      </c>
      <c r="BU16" s="467">
        <f t="shared" ca="1" si="22"/>
        <v>0</v>
      </c>
      <c r="BV16" s="467">
        <f t="shared" ca="1" si="23"/>
        <v>0</v>
      </c>
      <c r="BW16" s="470">
        <f t="shared" ca="1" si="24"/>
        <v>0</v>
      </c>
      <c r="BX16" s="470">
        <f t="shared" ca="1" si="25"/>
        <v>0</v>
      </c>
      <c r="BY16" s="467">
        <f t="shared" ca="1" si="26"/>
        <v>0</v>
      </c>
    </row>
    <row r="17" spans="1:77" ht="15.6" customHeight="1" x14ac:dyDescent="0.3">
      <c r="A17" s="458">
        <f t="shared" si="27"/>
        <v>11</v>
      </c>
      <c r="B17" s="463">
        <f>Info!B13</f>
        <v>0</v>
      </c>
      <c r="C17" s="464" t="str">
        <f t="shared" ca="1" si="0"/>
        <v/>
      </c>
      <c r="D17" s="464" t="str">
        <f t="shared" ca="1" si="1"/>
        <v/>
      </c>
      <c r="E17" s="465">
        <f t="shared" ca="1" si="2"/>
        <v>0</v>
      </c>
      <c r="F17" s="466">
        <f t="shared" ref="F17:O26" ca="1" si="28">IF(ISERROR(INDIRECT(CONCATENATE($B17,"!",F$303,$D$304))+INDIRECT(CONCATENATE($B17,"!",F$303,$E$304))),0,INDIRECT(CONCATENATE($B17,"!",F$303,$D$304))+INDIRECT(CONCATENATE($B17,"!",F$303,$E$304)))</f>
        <v>0</v>
      </c>
      <c r="G17" s="466">
        <f t="shared" ca="1" si="28"/>
        <v>0</v>
      </c>
      <c r="H17" s="466">
        <f t="shared" ca="1" si="28"/>
        <v>0</v>
      </c>
      <c r="I17" s="466">
        <f t="shared" ca="1" si="28"/>
        <v>0</v>
      </c>
      <c r="J17" s="466">
        <f t="shared" ca="1" si="28"/>
        <v>0</v>
      </c>
      <c r="K17" s="466">
        <f t="shared" ca="1" si="28"/>
        <v>0</v>
      </c>
      <c r="L17" s="466">
        <f t="shared" ca="1" si="28"/>
        <v>0</v>
      </c>
      <c r="M17" s="466">
        <f t="shared" ca="1" si="28"/>
        <v>0</v>
      </c>
      <c r="N17" s="466">
        <f t="shared" ca="1" si="28"/>
        <v>0</v>
      </c>
      <c r="O17" s="466">
        <f t="shared" ca="1" si="28"/>
        <v>0</v>
      </c>
      <c r="P17" s="466">
        <f t="shared" ref="P17:Y26" ca="1" si="29">IF(ISERROR(INDIRECT(CONCATENATE($B17,"!",P$303,$D$304))+INDIRECT(CONCATENATE($B17,"!",P$303,$E$304))),0,INDIRECT(CONCATENATE($B17,"!",P$303,$D$304))+INDIRECT(CONCATENATE($B17,"!",P$303,$E$304)))</f>
        <v>0</v>
      </c>
      <c r="Q17" s="466">
        <f t="shared" ca="1" si="29"/>
        <v>0</v>
      </c>
      <c r="R17" s="466">
        <f t="shared" ca="1" si="29"/>
        <v>0</v>
      </c>
      <c r="S17" s="466">
        <f t="shared" ca="1" si="29"/>
        <v>0</v>
      </c>
      <c r="T17" s="466">
        <f t="shared" ca="1" si="29"/>
        <v>0</v>
      </c>
      <c r="U17" s="466">
        <f t="shared" ca="1" si="29"/>
        <v>0</v>
      </c>
      <c r="V17" s="466">
        <f t="shared" ca="1" si="29"/>
        <v>0</v>
      </c>
      <c r="W17" s="466">
        <f t="shared" ca="1" si="29"/>
        <v>0</v>
      </c>
      <c r="X17" s="466">
        <f t="shared" ca="1" si="29"/>
        <v>0</v>
      </c>
      <c r="Y17" s="466">
        <f t="shared" ca="1" si="29"/>
        <v>0</v>
      </c>
      <c r="Z17" s="466">
        <f t="shared" ref="Z17:AI26" ca="1" si="30">IF(ISERROR(INDIRECT(CONCATENATE($B17,"!",Z$303,$D$304))+INDIRECT(CONCATENATE($B17,"!",Z$303,$E$304))),0,INDIRECT(CONCATENATE($B17,"!",Z$303,$D$304))+INDIRECT(CONCATENATE($B17,"!",Z$303,$E$304)))</f>
        <v>0</v>
      </c>
      <c r="AA17" s="466">
        <f t="shared" ca="1" si="30"/>
        <v>0</v>
      </c>
      <c r="AB17" s="466">
        <f t="shared" ca="1" si="30"/>
        <v>0</v>
      </c>
      <c r="AC17" s="466">
        <f t="shared" ca="1" si="30"/>
        <v>0</v>
      </c>
      <c r="AD17" s="466">
        <f t="shared" ca="1" si="30"/>
        <v>0</v>
      </c>
      <c r="AE17" s="466">
        <f t="shared" ca="1" si="30"/>
        <v>0</v>
      </c>
      <c r="AF17" s="466">
        <f t="shared" ca="1" si="30"/>
        <v>0</v>
      </c>
      <c r="AG17" s="466">
        <f t="shared" ca="1" si="30"/>
        <v>0</v>
      </c>
      <c r="AH17" s="466">
        <f t="shared" ca="1" si="30"/>
        <v>0</v>
      </c>
      <c r="AI17" s="466">
        <f t="shared" ca="1" si="30"/>
        <v>0</v>
      </c>
      <c r="AJ17" s="466">
        <f t="shared" ref="AJ17:AS26" ca="1" si="31">IF(ISERROR(INDIRECT(CONCATENATE($B17,"!",AJ$303,$D$304))+INDIRECT(CONCATENATE($B17,"!",AJ$303,$E$304))),0,INDIRECT(CONCATENATE($B17,"!",AJ$303,$D$304))+INDIRECT(CONCATENATE($B17,"!",AJ$303,$E$304)))</f>
        <v>0</v>
      </c>
      <c r="AK17" s="466">
        <f t="shared" ca="1" si="31"/>
        <v>0</v>
      </c>
      <c r="AL17" s="466">
        <f t="shared" ca="1" si="31"/>
        <v>0</v>
      </c>
      <c r="AM17" s="466">
        <f t="shared" ca="1" si="31"/>
        <v>0</v>
      </c>
      <c r="AN17" s="466">
        <f t="shared" ca="1" si="31"/>
        <v>0</v>
      </c>
      <c r="AO17" s="466">
        <f t="shared" ca="1" si="31"/>
        <v>0</v>
      </c>
      <c r="AP17" s="466">
        <f t="shared" ca="1" si="31"/>
        <v>0</v>
      </c>
      <c r="AQ17" s="466">
        <f t="shared" ca="1" si="31"/>
        <v>0</v>
      </c>
      <c r="AR17" s="466">
        <f t="shared" ca="1" si="31"/>
        <v>0</v>
      </c>
      <c r="AS17" s="466">
        <f t="shared" ca="1" si="31"/>
        <v>0</v>
      </c>
      <c r="AT17" s="466">
        <f t="shared" ref="AT17:BE26" ca="1" si="32">IF(ISERROR(INDIRECT(CONCATENATE($B17,"!",AT$303,$D$304))+INDIRECT(CONCATENATE($B17,"!",AT$303,$E$304))),0,INDIRECT(CONCATENATE($B17,"!",AT$303,$D$304))+INDIRECT(CONCATENATE($B17,"!",AT$303,$E$304)))</f>
        <v>0</v>
      </c>
      <c r="AU17" s="466">
        <f t="shared" ca="1" si="32"/>
        <v>0</v>
      </c>
      <c r="AV17" s="466">
        <f t="shared" ca="1" si="32"/>
        <v>0</v>
      </c>
      <c r="AW17" s="466">
        <f t="shared" ca="1" si="32"/>
        <v>0</v>
      </c>
      <c r="AX17" s="466">
        <f t="shared" ca="1" si="32"/>
        <v>0</v>
      </c>
      <c r="AY17" s="466">
        <f t="shared" ca="1" si="32"/>
        <v>0</v>
      </c>
      <c r="AZ17" s="466">
        <f t="shared" ca="1" si="32"/>
        <v>0</v>
      </c>
      <c r="BA17" s="466">
        <f t="shared" ca="1" si="32"/>
        <v>0</v>
      </c>
      <c r="BB17" s="466">
        <f t="shared" ca="1" si="32"/>
        <v>0</v>
      </c>
      <c r="BC17" s="466">
        <f t="shared" ca="1" si="32"/>
        <v>0</v>
      </c>
      <c r="BD17" s="466">
        <f t="shared" ca="1" si="32"/>
        <v>0</v>
      </c>
      <c r="BE17" s="466">
        <f t="shared" ca="1" si="32"/>
        <v>0</v>
      </c>
      <c r="BF17" s="458"/>
      <c r="BG17" s="467">
        <f t="shared" ca="1" si="8"/>
        <v>0</v>
      </c>
      <c r="BH17" s="467">
        <f t="shared" ca="1" si="9"/>
        <v>0</v>
      </c>
      <c r="BI17" s="467">
        <f t="shared" ca="1" si="10"/>
        <v>0</v>
      </c>
      <c r="BJ17" s="467">
        <f t="shared" ca="1" si="11"/>
        <v>0</v>
      </c>
      <c r="BK17" s="467">
        <f t="shared" ca="1" si="12"/>
        <v>0</v>
      </c>
      <c r="BL17" s="467">
        <f t="shared" ca="1" si="13"/>
        <v>0</v>
      </c>
      <c r="BM17" s="467">
        <f t="shared" ca="1" si="14"/>
        <v>0</v>
      </c>
      <c r="BN17" s="467">
        <f t="shared" ca="1" si="15"/>
        <v>0</v>
      </c>
      <c r="BO17" s="467">
        <f t="shared" ca="1" si="16"/>
        <v>0</v>
      </c>
      <c r="BP17" s="467">
        <f t="shared" ca="1" si="17"/>
        <v>0</v>
      </c>
      <c r="BQ17" s="467">
        <f t="shared" ca="1" si="18"/>
        <v>0</v>
      </c>
      <c r="BR17" s="467">
        <f t="shared" ca="1" si="19"/>
        <v>0</v>
      </c>
      <c r="BS17" s="468">
        <f t="shared" ca="1" si="20"/>
        <v>0</v>
      </c>
      <c r="BT17" s="467">
        <f t="shared" ca="1" si="21"/>
        <v>0</v>
      </c>
      <c r="BU17" s="467">
        <f t="shared" ca="1" si="22"/>
        <v>0</v>
      </c>
      <c r="BV17" s="467">
        <f t="shared" ca="1" si="23"/>
        <v>0</v>
      </c>
      <c r="BW17" s="470">
        <f t="shared" ca="1" si="24"/>
        <v>0</v>
      </c>
      <c r="BX17" s="470">
        <f t="shared" ca="1" si="25"/>
        <v>0</v>
      </c>
      <c r="BY17" s="467">
        <f t="shared" ca="1" si="26"/>
        <v>0</v>
      </c>
    </row>
    <row r="18" spans="1:77" ht="15.6" customHeight="1" x14ac:dyDescent="0.3">
      <c r="A18" s="458">
        <f t="shared" si="27"/>
        <v>12</v>
      </c>
      <c r="B18" s="469">
        <f>Info!B14</f>
        <v>0</v>
      </c>
      <c r="C18" s="464" t="str">
        <f t="shared" ref="C18:C51" ca="1" si="33">IF(ISERROR(INDIRECT(CONCATENATE($B18,"!","D151"))),"",INDIRECT(CONCATENATE($B18,"!","D151")))</f>
        <v/>
      </c>
      <c r="D18" s="464" t="str">
        <f t="shared" ref="D18:D46" ca="1" si="34">IF(ISERROR(((E18-E168)/ABS(E168))+1),"",((E18-E168)/ABS(E168))+1)</f>
        <v/>
      </c>
      <c r="E18" s="465">
        <f t="shared" ca="1" si="2"/>
        <v>0</v>
      </c>
      <c r="F18" s="466">
        <f t="shared" ca="1" si="28"/>
        <v>0</v>
      </c>
      <c r="G18" s="466">
        <f t="shared" ca="1" si="28"/>
        <v>0</v>
      </c>
      <c r="H18" s="466">
        <f t="shared" ca="1" si="28"/>
        <v>0</v>
      </c>
      <c r="I18" s="466">
        <f t="shared" ca="1" si="28"/>
        <v>0</v>
      </c>
      <c r="J18" s="466">
        <f t="shared" ca="1" si="28"/>
        <v>0</v>
      </c>
      <c r="K18" s="466">
        <f t="shared" ca="1" si="28"/>
        <v>0</v>
      </c>
      <c r="L18" s="466">
        <f t="shared" ca="1" si="28"/>
        <v>0</v>
      </c>
      <c r="M18" s="466">
        <f t="shared" ca="1" si="28"/>
        <v>0</v>
      </c>
      <c r="N18" s="466">
        <f t="shared" ca="1" si="28"/>
        <v>0</v>
      </c>
      <c r="O18" s="466">
        <f t="shared" ca="1" si="28"/>
        <v>0</v>
      </c>
      <c r="P18" s="466">
        <f t="shared" ca="1" si="29"/>
        <v>0</v>
      </c>
      <c r="Q18" s="466">
        <f t="shared" ca="1" si="29"/>
        <v>0</v>
      </c>
      <c r="R18" s="466">
        <f t="shared" ca="1" si="29"/>
        <v>0</v>
      </c>
      <c r="S18" s="466">
        <f t="shared" ca="1" si="29"/>
        <v>0</v>
      </c>
      <c r="T18" s="466">
        <f t="shared" ca="1" si="29"/>
        <v>0</v>
      </c>
      <c r="U18" s="466">
        <f t="shared" ca="1" si="29"/>
        <v>0</v>
      </c>
      <c r="V18" s="466">
        <f t="shared" ca="1" si="29"/>
        <v>0</v>
      </c>
      <c r="W18" s="466">
        <f t="shared" ca="1" si="29"/>
        <v>0</v>
      </c>
      <c r="X18" s="466">
        <f t="shared" ca="1" si="29"/>
        <v>0</v>
      </c>
      <c r="Y18" s="466">
        <f t="shared" ca="1" si="29"/>
        <v>0</v>
      </c>
      <c r="Z18" s="466">
        <f t="shared" ca="1" si="30"/>
        <v>0</v>
      </c>
      <c r="AA18" s="466">
        <f t="shared" ca="1" si="30"/>
        <v>0</v>
      </c>
      <c r="AB18" s="466">
        <f t="shared" ca="1" si="30"/>
        <v>0</v>
      </c>
      <c r="AC18" s="466">
        <f t="shared" ca="1" si="30"/>
        <v>0</v>
      </c>
      <c r="AD18" s="466">
        <f t="shared" ca="1" si="30"/>
        <v>0</v>
      </c>
      <c r="AE18" s="466">
        <f t="shared" ca="1" si="30"/>
        <v>0</v>
      </c>
      <c r="AF18" s="466">
        <f t="shared" ca="1" si="30"/>
        <v>0</v>
      </c>
      <c r="AG18" s="466">
        <f t="shared" ca="1" si="30"/>
        <v>0</v>
      </c>
      <c r="AH18" s="466">
        <f t="shared" ca="1" si="30"/>
        <v>0</v>
      </c>
      <c r="AI18" s="466">
        <f t="shared" ca="1" si="30"/>
        <v>0</v>
      </c>
      <c r="AJ18" s="466">
        <f t="shared" ca="1" si="31"/>
        <v>0</v>
      </c>
      <c r="AK18" s="466">
        <f t="shared" ca="1" si="31"/>
        <v>0</v>
      </c>
      <c r="AL18" s="466">
        <f t="shared" ca="1" si="31"/>
        <v>0</v>
      </c>
      <c r="AM18" s="466">
        <f t="shared" ca="1" si="31"/>
        <v>0</v>
      </c>
      <c r="AN18" s="466">
        <f t="shared" ca="1" si="31"/>
        <v>0</v>
      </c>
      <c r="AO18" s="466">
        <f t="shared" ca="1" si="31"/>
        <v>0</v>
      </c>
      <c r="AP18" s="466">
        <f t="shared" ca="1" si="31"/>
        <v>0</v>
      </c>
      <c r="AQ18" s="466">
        <f t="shared" ca="1" si="31"/>
        <v>0</v>
      </c>
      <c r="AR18" s="466">
        <f t="shared" ca="1" si="31"/>
        <v>0</v>
      </c>
      <c r="AS18" s="466">
        <f t="shared" ca="1" si="31"/>
        <v>0</v>
      </c>
      <c r="AT18" s="466">
        <f t="shared" ca="1" si="32"/>
        <v>0</v>
      </c>
      <c r="AU18" s="466">
        <f t="shared" ca="1" si="32"/>
        <v>0</v>
      </c>
      <c r="AV18" s="466">
        <f t="shared" ca="1" si="32"/>
        <v>0</v>
      </c>
      <c r="AW18" s="466">
        <f t="shared" ca="1" si="32"/>
        <v>0</v>
      </c>
      <c r="AX18" s="466">
        <f t="shared" ca="1" si="32"/>
        <v>0</v>
      </c>
      <c r="AY18" s="466">
        <f t="shared" ca="1" si="32"/>
        <v>0</v>
      </c>
      <c r="AZ18" s="466">
        <f t="shared" ca="1" si="32"/>
        <v>0</v>
      </c>
      <c r="BA18" s="466">
        <f t="shared" ca="1" si="32"/>
        <v>0</v>
      </c>
      <c r="BB18" s="466">
        <f t="shared" ca="1" si="32"/>
        <v>0</v>
      </c>
      <c r="BC18" s="466">
        <f t="shared" ca="1" si="32"/>
        <v>0</v>
      </c>
      <c r="BD18" s="466">
        <f t="shared" ca="1" si="32"/>
        <v>0</v>
      </c>
      <c r="BE18" s="466">
        <f t="shared" ca="1" si="32"/>
        <v>0</v>
      </c>
      <c r="BF18" s="458"/>
      <c r="BG18" s="467">
        <f t="shared" ca="1" si="8"/>
        <v>0</v>
      </c>
      <c r="BH18" s="467">
        <f t="shared" ca="1" si="9"/>
        <v>0</v>
      </c>
      <c r="BI18" s="467">
        <f t="shared" ca="1" si="10"/>
        <v>0</v>
      </c>
      <c r="BJ18" s="467">
        <f t="shared" ca="1" si="11"/>
        <v>0</v>
      </c>
      <c r="BK18" s="467">
        <f t="shared" ca="1" si="12"/>
        <v>0</v>
      </c>
      <c r="BL18" s="467">
        <f t="shared" ca="1" si="13"/>
        <v>0</v>
      </c>
      <c r="BM18" s="467">
        <f t="shared" ca="1" si="14"/>
        <v>0</v>
      </c>
      <c r="BN18" s="467">
        <f t="shared" ca="1" si="15"/>
        <v>0</v>
      </c>
      <c r="BO18" s="467">
        <f t="shared" ca="1" si="16"/>
        <v>0</v>
      </c>
      <c r="BP18" s="467">
        <f t="shared" ca="1" si="17"/>
        <v>0</v>
      </c>
      <c r="BQ18" s="467">
        <f t="shared" ca="1" si="18"/>
        <v>0</v>
      </c>
      <c r="BR18" s="467">
        <f t="shared" ca="1" si="19"/>
        <v>0</v>
      </c>
      <c r="BS18" s="468">
        <f t="shared" ca="1" si="20"/>
        <v>0</v>
      </c>
      <c r="BT18" s="467">
        <f t="shared" ca="1" si="21"/>
        <v>0</v>
      </c>
      <c r="BU18" s="467">
        <f t="shared" ca="1" si="22"/>
        <v>0</v>
      </c>
      <c r="BV18" s="467">
        <f t="shared" ca="1" si="23"/>
        <v>0</v>
      </c>
      <c r="BW18" s="470">
        <f t="shared" ca="1" si="24"/>
        <v>0</v>
      </c>
      <c r="BX18" s="470">
        <f t="shared" ca="1" si="25"/>
        <v>0</v>
      </c>
      <c r="BY18" s="467">
        <f t="shared" ca="1" si="26"/>
        <v>0</v>
      </c>
    </row>
    <row r="19" spans="1:77" ht="15.6" customHeight="1" x14ac:dyDescent="0.3">
      <c r="A19" s="458">
        <f t="shared" si="27"/>
        <v>13</v>
      </c>
      <c r="B19" s="463">
        <f>Info!B15</f>
        <v>0</v>
      </c>
      <c r="C19" s="464" t="str">
        <f t="shared" ca="1" si="33"/>
        <v/>
      </c>
      <c r="D19" s="464" t="str">
        <f t="shared" ca="1" si="34"/>
        <v/>
      </c>
      <c r="E19" s="465">
        <f t="shared" ca="1" si="2"/>
        <v>0</v>
      </c>
      <c r="F19" s="466">
        <f t="shared" ca="1" si="28"/>
        <v>0</v>
      </c>
      <c r="G19" s="466">
        <f t="shared" ca="1" si="28"/>
        <v>0</v>
      </c>
      <c r="H19" s="466">
        <f t="shared" ca="1" si="28"/>
        <v>0</v>
      </c>
      <c r="I19" s="466">
        <f t="shared" ca="1" si="28"/>
        <v>0</v>
      </c>
      <c r="J19" s="466">
        <f t="shared" ca="1" si="28"/>
        <v>0</v>
      </c>
      <c r="K19" s="466">
        <f t="shared" ca="1" si="28"/>
        <v>0</v>
      </c>
      <c r="L19" s="466">
        <f t="shared" ca="1" si="28"/>
        <v>0</v>
      </c>
      <c r="M19" s="466">
        <f t="shared" ca="1" si="28"/>
        <v>0</v>
      </c>
      <c r="N19" s="466">
        <f t="shared" ca="1" si="28"/>
        <v>0</v>
      </c>
      <c r="O19" s="466">
        <f t="shared" ca="1" si="28"/>
        <v>0</v>
      </c>
      <c r="P19" s="466">
        <f t="shared" ca="1" si="29"/>
        <v>0</v>
      </c>
      <c r="Q19" s="466">
        <f t="shared" ca="1" si="29"/>
        <v>0</v>
      </c>
      <c r="R19" s="466">
        <f t="shared" ca="1" si="29"/>
        <v>0</v>
      </c>
      <c r="S19" s="466">
        <f t="shared" ca="1" si="29"/>
        <v>0</v>
      </c>
      <c r="T19" s="466">
        <f t="shared" ca="1" si="29"/>
        <v>0</v>
      </c>
      <c r="U19" s="466">
        <f t="shared" ca="1" si="29"/>
        <v>0</v>
      </c>
      <c r="V19" s="466">
        <f t="shared" ca="1" si="29"/>
        <v>0</v>
      </c>
      <c r="W19" s="466">
        <f t="shared" ca="1" si="29"/>
        <v>0</v>
      </c>
      <c r="X19" s="466">
        <f t="shared" ca="1" si="29"/>
        <v>0</v>
      </c>
      <c r="Y19" s="466">
        <f t="shared" ca="1" si="29"/>
        <v>0</v>
      </c>
      <c r="Z19" s="466">
        <f t="shared" ca="1" si="30"/>
        <v>0</v>
      </c>
      <c r="AA19" s="466">
        <f t="shared" ca="1" si="30"/>
        <v>0</v>
      </c>
      <c r="AB19" s="466">
        <f t="shared" ca="1" si="30"/>
        <v>0</v>
      </c>
      <c r="AC19" s="466">
        <f t="shared" ca="1" si="30"/>
        <v>0</v>
      </c>
      <c r="AD19" s="466">
        <f t="shared" ca="1" si="30"/>
        <v>0</v>
      </c>
      <c r="AE19" s="466">
        <f t="shared" ca="1" si="30"/>
        <v>0</v>
      </c>
      <c r="AF19" s="466">
        <f t="shared" ca="1" si="30"/>
        <v>0</v>
      </c>
      <c r="AG19" s="466">
        <f t="shared" ca="1" si="30"/>
        <v>0</v>
      </c>
      <c r="AH19" s="466">
        <f t="shared" ca="1" si="30"/>
        <v>0</v>
      </c>
      <c r="AI19" s="466">
        <f t="shared" ca="1" si="30"/>
        <v>0</v>
      </c>
      <c r="AJ19" s="466">
        <f t="shared" ca="1" si="31"/>
        <v>0</v>
      </c>
      <c r="AK19" s="466">
        <f t="shared" ca="1" si="31"/>
        <v>0</v>
      </c>
      <c r="AL19" s="466">
        <f t="shared" ca="1" si="31"/>
        <v>0</v>
      </c>
      <c r="AM19" s="466">
        <f t="shared" ca="1" si="31"/>
        <v>0</v>
      </c>
      <c r="AN19" s="466">
        <f t="shared" ca="1" si="31"/>
        <v>0</v>
      </c>
      <c r="AO19" s="466">
        <f t="shared" ca="1" si="31"/>
        <v>0</v>
      </c>
      <c r="AP19" s="466">
        <f t="shared" ca="1" si="31"/>
        <v>0</v>
      </c>
      <c r="AQ19" s="466">
        <f t="shared" ca="1" si="31"/>
        <v>0</v>
      </c>
      <c r="AR19" s="466">
        <f t="shared" ca="1" si="31"/>
        <v>0</v>
      </c>
      <c r="AS19" s="466">
        <f t="shared" ca="1" si="31"/>
        <v>0</v>
      </c>
      <c r="AT19" s="466">
        <f t="shared" ca="1" si="32"/>
        <v>0</v>
      </c>
      <c r="AU19" s="466">
        <f t="shared" ca="1" si="32"/>
        <v>0</v>
      </c>
      <c r="AV19" s="466">
        <f t="shared" ca="1" si="32"/>
        <v>0</v>
      </c>
      <c r="AW19" s="466">
        <f t="shared" ca="1" si="32"/>
        <v>0</v>
      </c>
      <c r="AX19" s="466">
        <f t="shared" ca="1" si="32"/>
        <v>0</v>
      </c>
      <c r="AY19" s="466">
        <f t="shared" ca="1" si="32"/>
        <v>0</v>
      </c>
      <c r="AZ19" s="466">
        <f t="shared" ca="1" si="32"/>
        <v>0</v>
      </c>
      <c r="BA19" s="466">
        <f t="shared" ca="1" si="32"/>
        <v>0</v>
      </c>
      <c r="BB19" s="466">
        <f t="shared" ca="1" si="32"/>
        <v>0</v>
      </c>
      <c r="BC19" s="466">
        <f t="shared" ca="1" si="32"/>
        <v>0</v>
      </c>
      <c r="BD19" s="466">
        <f t="shared" ca="1" si="32"/>
        <v>0</v>
      </c>
      <c r="BE19" s="466">
        <f t="shared" ca="1" si="32"/>
        <v>0</v>
      </c>
      <c r="BF19" s="458"/>
      <c r="BG19" s="467">
        <f t="shared" ca="1" si="8"/>
        <v>0</v>
      </c>
      <c r="BH19" s="467">
        <f t="shared" ca="1" si="9"/>
        <v>0</v>
      </c>
      <c r="BI19" s="467">
        <f t="shared" ca="1" si="10"/>
        <v>0</v>
      </c>
      <c r="BJ19" s="467">
        <f t="shared" ca="1" si="11"/>
        <v>0</v>
      </c>
      <c r="BK19" s="467">
        <f t="shared" ca="1" si="12"/>
        <v>0</v>
      </c>
      <c r="BL19" s="467">
        <f t="shared" ca="1" si="13"/>
        <v>0</v>
      </c>
      <c r="BM19" s="467">
        <f t="shared" ca="1" si="14"/>
        <v>0</v>
      </c>
      <c r="BN19" s="467">
        <f t="shared" ca="1" si="15"/>
        <v>0</v>
      </c>
      <c r="BO19" s="467">
        <f t="shared" ca="1" si="16"/>
        <v>0</v>
      </c>
      <c r="BP19" s="467">
        <f t="shared" ca="1" si="17"/>
        <v>0</v>
      </c>
      <c r="BQ19" s="467">
        <f t="shared" ca="1" si="18"/>
        <v>0</v>
      </c>
      <c r="BR19" s="467">
        <f t="shared" ca="1" si="19"/>
        <v>0</v>
      </c>
      <c r="BS19" s="468">
        <f t="shared" ca="1" si="20"/>
        <v>0</v>
      </c>
      <c r="BT19" s="467">
        <f t="shared" ca="1" si="21"/>
        <v>0</v>
      </c>
      <c r="BU19" s="467">
        <f t="shared" ca="1" si="22"/>
        <v>0</v>
      </c>
      <c r="BV19" s="467">
        <f t="shared" ca="1" si="23"/>
        <v>0</v>
      </c>
      <c r="BW19" s="470">
        <f t="shared" ca="1" si="24"/>
        <v>0</v>
      </c>
      <c r="BX19" s="470">
        <f t="shared" ca="1" si="25"/>
        <v>0</v>
      </c>
      <c r="BY19" s="467">
        <f t="shared" ca="1" si="26"/>
        <v>0</v>
      </c>
    </row>
    <row r="20" spans="1:77" ht="15.6" hidden="1" customHeight="1" outlineLevel="1" x14ac:dyDescent="0.3">
      <c r="A20" s="458">
        <f t="shared" si="27"/>
        <v>14</v>
      </c>
      <c r="B20" s="469">
        <f>Info!B16</f>
        <v>0</v>
      </c>
      <c r="C20" s="464" t="str">
        <f t="shared" ca="1" si="33"/>
        <v/>
      </c>
      <c r="D20" s="464" t="str">
        <f t="shared" ca="1" si="34"/>
        <v/>
      </c>
      <c r="E20" s="465">
        <f t="shared" ca="1" si="2"/>
        <v>0</v>
      </c>
      <c r="F20" s="466">
        <f t="shared" ca="1" si="28"/>
        <v>0</v>
      </c>
      <c r="G20" s="466">
        <f t="shared" ca="1" si="28"/>
        <v>0</v>
      </c>
      <c r="H20" s="466">
        <f t="shared" ca="1" si="28"/>
        <v>0</v>
      </c>
      <c r="I20" s="466">
        <f t="shared" ca="1" si="28"/>
        <v>0</v>
      </c>
      <c r="J20" s="466">
        <f t="shared" ca="1" si="28"/>
        <v>0</v>
      </c>
      <c r="K20" s="466">
        <f t="shared" ca="1" si="28"/>
        <v>0</v>
      </c>
      <c r="L20" s="466">
        <f t="shared" ca="1" si="28"/>
        <v>0</v>
      </c>
      <c r="M20" s="466">
        <f t="shared" ca="1" si="28"/>
        <v>0</v>
      </c>
      <c r="N20" s="466">
        <f t="shared" ca="1" si="28"/>
        <v>0</v>
      </c>
      <c r="O20" s="466">
        <f t="shared" ca="1" si="28"/>
        <v>0</v>
      </c>
      <c r="P20" s="466">
        <f t="shared" ca="1" si="29"/>
        <v>0</v>
      </c>
      <c r="Q20" s="466">
        <f t="shared" ca="1" si="29"/>
        <v>0</v>
      </c>
      <c r="R20" s="466">
        <f t="shared" ca="1" si="29"/>
        <v>0</v>
      </c>
      <c r="S20" s="466">
        <f t="shared" ca="1" si="29"/>
        <v>0</v>
      </c>
      <c r="T20" s="466">
        <f t="shared" ca="1" si="29"/>
        <v>0</v>
      </c>
      <c r="U20" s="466">
        <f t="shared" ca="1" si="29"/>
        <v>0</v>
      </c>
      <c r="V20" s="466">
        <f t="shared" ca="1" si="29"/>
        <v>0</v>
      </c>
      <c r="W20" s="466">
        <f t="shared" ca="1" si="29"/>
        <v>0</v>
      </c>
      <c r="X20" s="466">
        <f t="shared" ca="1" si="29"/>
        <v>0</v>
      </c>
      <c r="Y20" s="466">
        <f t="shared" ca="1" si="29"/>
        <v>0</v>
      </c>
      <c r="Z20" s="466">
        <f t="shared" ca="1" si="30"/>
        <v>0</v>
      </c>
      <c r="AA20" s="466">
        <f t="shared" ca="1" si="30"/>
        <v>0</v>
      </c>
      <c r="AB20" s="466">
        <f t="shared" ca="1" si="30"/>
        <v>0</v>
      </c>
      <c r="AC20" s="466">
        <f t="shared" ca="1" si="30"/>
        <v>0</v>
      </c>
      <c r="AD20" s="466">
        <f t="shared" ca="1" si="30"/>
        <v>0</v>
      </c>
      <c r="AE20" s="466">
        <f t="shared" ca="1" si="30"/>
        <v>0</v>
      </c>
      <c r="AF20" s="466">
        <f t="shared" ca="1" si="30"/>
        <v>0</v>
      </c>
      <c r="AG20" s="466">
        <f t="shared" ca="1" si="30"/>
        <v>0</v>
      </c>
      <c r="AH20" s="466">
        <f t="shared" ca="1" si="30"/>
        <v>0</v>
      </c>
      <c r="AI20" s="466">
        <f t="shared" ca="1" si="30"/>
        <v>0</v>
      </c>
      <c r="AJ20" s="466">
        <f t="shared" ca="1" si="31"/>
        <v>0</v>
      </c>
      <c r="AK20" s="466">
        <f t="shared" ca="1" si="31"/>
        <v>0</v>
      </c>
      <c r="AL20" s="466">
        <f t="shared" ca="1" si="31"/>
        <v>0</v>
      </c>
      <c r="AM20" s="466">
        <f t="shared" ca="1" si="31"/>
        <v>0</v>
      </c>
      <c r="AN20" s="466">
        <f t="shared" ca="1" si="31"/>
        <v>0</v>
      </c>
      <c r="AO20" s="466">
        <f t="shared" ca="1" si="31"/>
        <v>0</v>
      </c>
      <c r="AP20" s="466">
        <f t="shared" ca="1" si="31"/>
        <v>0</v>
      </c>
      <c r="AQ20" s="466">
        <f t="shared" ca="1" si="31"/>
        <v>0</v>
      </c>
      <c r="AR20" s="466">
        <f t="shared" ca="1" si="31"/>
        <v>0</v>
      </c>
      <c r="AS20" s="466">
        <f t="shared" ca="1" si="31"/>
        <v>0</v>
      </c>
      <c r="AT20" s="466">
        <f t="shared" ca="1" si="32"/>
        <v>0</v>
      </c>
      <c r="AU20" s="466">
        <f t="shared" ca="1" si="32"/>
        <v>0</v>
      </c>
      <c r="AV20" s="466">
        <f t="shared" ca="1" si="32"/>
        <v>0</v>
      </c>
      <c r="AW20" s="466">
        <f t="shared" ca="1" si="32"/>
        <v>0</v>
      </c>
      <c r="AX20" s="466">
        <f t="shared" ca="1" si="32"/>
        <v>0</v>
      </c>
      <c r="AY20" s="466">
        <f t="shared" ca="1" si="32"/>
        <v>0</v>
      </c>
      <c r="AZ20" s="466">
        <f t="shared" ca="1" si="32"/>
        <v>0</v>
      </c>
      <c r="BA20" s="466">
        <f t="shared" ca="1" si="32"/>
        <v>0</v>
      </c>
      <c r="BB20" s="466">
        <f t="shared" ca="1" si="32"/>
        <v>0</v>
      </c>
      <c r="BC20" s="466">
        <f t="shared" ca="1" si="32"/>
        <v>0</v>
      </c>
      <c r="BD20" s="466">
        <f t="shared" ca="1" si="32"/>
        <v>0</v>
      </c>
      <c r="BE20" s="466">
        <f t="shared" ca="1" si="32"/>
        <v>0</v>
      </c>
      <c r="BF20" s="458"/>
      <c r="BG20" s="467">
        <f t="shared" ca="1" si="8"/>
        <v>0</v>
      </c>
      <c r="BH20" s="467">
        <f t="shared" ca="1" si="9"/>
        <v>0</v>
      </c>
      <c r="BI20" s="467">
        <f t="shared" ca="1" si="10"/>
        <v>0</v>
      </c>
      <c r="BJ20" s="467">
        <f t="shared" ca="1" si="11"/>
        <v>0</v>
      </c>
      <c r="BK20" s="467">
        <f t="shared" ca="1" si="12"/>
        <v>0</v>
      </c>
      <c r="BL20" s="467">
        <f t="shared" ca="1" si="13"/>
        <v>0</v>
      </c>
      <c r="BM20" s="467">
        <f t="shared" ca="1" si="14"/>
        <v>0</v>
      </c>
      <c r="BN20" s="467">
        <f t="shared" ca="1" si="15"/>
        <v>0</v>
      </c>
      <c r="BO20" s="467">
        <f t="shared" ca="1" si="16"/>
        <v>0</v>
      </c>
      <c r="BP20" s="467">
        <f t="shared" ca="1" si="17"/>
        <v>0</v>
      </c>
      <c r="BQ20" s="467">
        <f t="shared" ca="1" si="18"/>
        <v>0</v>
      </c>
      <c r="BR20" s="467">
        <f t="shared" ca="1" si="19"/>
        <v>0</v>
      </c>
      <c r="BS20" s="468">
        <f t="shared" ca="1" si="20"/>
        <v>0</v>
      </c>
      <c r="BT20" s="467">
        <f t="shared" ca="1" si="21"/>
        <v>0</v>
      </c>
      <c r="BU20" s="467">
        <f t="shared" ca="1" si="22"/>
        <v>0</v>
      </c>
      <c r="BV20" s="467">
        <f t="shared" ca="1" si="23"/>
        <v>0</v>
      </c>
      <c r="BW20" s="470">
        <f t="shared" ca="1" si="24"/>
        <v>0</v>
      </c>
      <c r="BX20" s="470">
        <f t="shared" ca="1" si="25"/>
        <v>0</v>
      </c>
      <c r="BY20" s="467">
        <f t="shared" ca="1" si="26"/>
        <v>0</v>
      </c>
    </row>
    <row r="21" spans="1:77" ht="15.6" hidden="1" customHeight="1" outlineLevel="1" x14ac:dyDescent="0.3">
      <c r="A21" s="458">
        <f t="shared" si="27"/>
        <v>15</v>
      </c>
      <c r="B21" s="463">
        <f>Info!B17</f>
        <v>0</v>
      </c>
      <c r="C21" s="464" t="str">
        <f t="shared" ca="1" si="33"/>
        <v/>
      </c>
      <c r="D21" s="464" t="str">
        <f t="shared" ca="1" si="34"/>
        <v/>
      </c>
      <c r="E21" s="465">
        <f t="shared" ca="1" si="2"/>
        <v>0</v>
      </c>
      <c r="F21" s="466">
        <f t="shared" ca="1" si="28"/>
        <v>0</v>
      </c>
      <c r="G21" s="466">
        <f t="shared" ca="1" si="28"/>
        <v>0</v>
      </c>
      <c r="H21" s="466">
        <f t="shared" ca="1" si="28"/>
        <v>0</v>
      </c>
      <c r="I21" s="466">
        <f t="shared" ca="1" si="28"/>
        <v>0</v>
      </c>
      <c r="J21" s="466">
        <f t="shared" ca="1" si="28"/>
        <v>0</v>
      </c>
      <c r="K21" s="466">
        <f t="shared" ca="1" si="28"/>
        <v>0</v>
      </c>
      <c r="L21" s="466">
        <f t="shared" ca="1" si="28"/>
        <v>0</v>
      </c>
      <c r="M21" s="466">
        <f t="shared" ca="1" si="28"/>
        <v>0</v>
      </c>
      <c r="N21" s="466">
        <f t="shared" ca="1" si="28"/>
        <v>0</v>
      </c>
      <c r="O21" s="466">
        <f t="shared" ca="1" si="28"/>
        <v>0</v>
      </c>
      <c r="P21" s="466">
        <f t="shared" ca="1" si="29"/>
        <v>0</v>
      </c>
      <c r="Q21" s="466">
        <f t="shared" ca="1" si="29"/>
        <v>0</v>
      </c>
      <c r="R21" s="466">
        <f t="shared" ca="1" si="29"/>
        <v>0</v>
      </c>
      <c r="S21" s="466">
        <f t="shared" ca="1" si="29"/>
        <v>0</v>
      </c>
      <c r="T21" s="466">
        <f t="shared" ca="1" si="29"/>
        <v>0</v>
      </c>
      <c r="U21" s="466">
        <f t="shared" ca="1" si="29"/>
        <v>0</v>
      </c>
      <c r="V21" s="466">
        <f t="shared" ca="1" si="29"/>
        <v>0</v>
      </c>
      <c r="W21" s="466">
        <f t="shared" ca="1" si="29"/>
        <v>0</v>
      </c>
      <c r="X21" s="466">
        <f t="shared" ca="1" si="29"/>
        <v>0</v>
      </c>
      <c r="Y21" s="466">
        <f t="shared" ca="1" si="29"/>
        <v>0</v>
      </c>
      <c r="Z21" s="466">
        <f t="shared" ca="1" si="30"/>
        <v>0</v>
      </c>
      <c r="AA21" s="466">
        <f t="shared" ca="1" si="30"/>
        <v>0</v>
      </c>
      <c r="AB21" s="466">
        <f t="shared" ca="1" si="30"/>
        <v>0</v>
      </c>
      <c r="AC21" s="466">
        <f t="shared" ca="1" si="30"/>
        <v>0</v>
      </c>
      <c r="AD21" s="466">
        <f t="shared" ca="1" si="30"/>
        <v>0</v>
      </c>
      <c r="AE21" s="466">
        <f t="shared" ca="1" si="30"/>
        <v>0</v>
      </c>
      <c r="AF21" s="466">
        <f t="shared" ca="1" si="30"/>
        <v>0</v>
      </c>
      <c r="AG21" s="466">
        <f t="shared" ca="1" si="30"/>
        <v>0</v>
      </c>
      <c r="AH21" s="466">
        <f t="shared" ca="1" si="30"/>
        <v>0</v>
      </c>
      <c r="AI21" s="466">
        <f t="shared" ca="1" si="30"/>
        <v>0</v>
      </c>
      <c r="AJ21" s="466">
        <f t="shared" ca="1" si="31"/>
        <v>0</v>
      </c>
      <c r="AK21" s="466">
        <f t="shared" ca="1" si="31"/>
        <v>0</v>
      </c>
      <c r="AL21" s="466">
        <f t="shared" ca="1" si="31"/>
        <v>0</v>
      </c>
      <c r="AM21" s="466">
        <f t="shared" ca="1" si="31"/>
        <v>0</v>
      </c>
      <c r="AN21" s="466">
        <f t="shared" ca="1" si="31"/>
        <v>0</v>
      </c>
      <c r="AO21" s="466">
        <f t="shared" ca="1" si="31"/>
        <v>0</v>
      </c>
      <c r="AP21" s="466">
        <f t="shared" ca="1" si="31"/>
        <v>0</v>
      </c>
      <c r="AQ21" s="466">
        <f t="shared" ca="1" si="31"/>
        <v>0</v>
      </c>
      <c r="AR21" s="466">
        <f t="shared" ca="1" si="31"/>
        <v>0</v>
      </c>
      <c r="AS21" s="466">
        <f t="shared" ca="1" si="31"/>
        <v>0</v>
      </c>
      <c r="AT21" s="466">
        <f t="shared" ca="1" si="32"/>
        <v>0</v>
      </c>
      <c r="AU21" s="466">
        <f t="shared" ca="1" si="32"/>
        <v>0</v>
      </c>
      <c r="AV21" s="466">
        <f t="shared" ca="1" si="32"/>
        <v>0</v>
      </c>
      <c r="AW21" s="466">
        <f t="shared" ca="1" si="32"/>
        <v>0</v>
      </c>
      <c r="AX21" s="466">
        <f t="shared" ca="1" si="32"/>
        <v>0</v>
      </c>
      <c r="AY21" s="466">
        <f t="shared" ca="1" si="32"/>
        <v>0</v>
      </c>
      <c r="AZ21" s="466">
        <f t="shared" ca="1" si="32"/>
        <v>0</v>
      </c>
      <c r="BA21" s="466">
        <f t="shared" ca="1" si="32"/>
        <v>0</v>
      </c>
      <c r="BB21" s="466">
        <f t="shared" ca="1" si="32"/>
        <v>0</v>
      </c>
      <c r="BC21" s="466">
        <f t="shared" ca="1" si="32"/>
        <v>0</v>
      </c>
      <c r="BD21" s="466">
        <f t="shared" ca="1" si="32"/>
        <v>0</v>
      </c>
      <c r="BE21" s="466">
        <f t="shared" ca="1" si="32"/>
        <v>0</v>
      </c>
      <c r="BF21" s="458"/>
      <c r="BG21" s="467">
        <f t="shared" ca="1" si="8"/>
        <v>0</v>
      </c>
      <c r="BH21" s="467">
        <f t="shared" ca="1" si="9"/>
        <v>0</v>
      </c>
      <c r="BI21" s="467">
        <f t="shared" ca="1" si="10"/>
        <v>0</v>
      </c>
      <c r="BJ21" s="467">
        <f t="shared" ca="1" si="11"/>
        <v>0</v>
      </c>
      <c r="BK21" s="467">
        <f t="shared" ca="1" si="12"/>
        <v>0</v>
      </c>
      <c r="BL21" s="467">
        <f t="shared" ca="1" si="13"/>
        <v>0</v>
      </c>
      <c r="BM21" s="467">
        <f t="shared" ca="1" si="14"/>
        <v>0</v>
      </c>
      <c r="BN21" s="467">
        <f t="shared" ca="1" si="15"/>
        <v>0</v>
      </c>
      <c r="BO21" s="467">
        <f t="shared" ca="1" si="16"/>
        <v>0</v>
      </c>
      <c r="BP21" s="467">
        <f t="shared" ca="1" si="17"/>
        <v>0</v>
      </c>
      <c r="BQ21" s="467">
        <f t="shared" ca="1" si="18"/>
        <v>0</v>
      </c>
      <c r="BR21" s="467">
        <f t="shared" ca="1" si="19"/>
        <v>0</v>
      </c>
      <c r="BS21" s="468">
        <f t="shared" ca="1" si="20"/>
        <v>0</v>
      </c>
      <c r="BT21" s="467">
        <f t="shared" ca="1" si="21"/>
        <v>0</v>
      </c>
      <c r="BU21" s="467">
        <f t="shared" ca="1" si="22"/>
        <v>0</v>
      </c>
      <c r="BV21" s="467">
        <f t="shared" ca="1" si="23"/>
        <v>0</v>
      </c>
      <c r="BW21" s="470">
        <f t="shared" ca="1" si="24"/>
        <v>0</v>
      </c>
      <c r="BX21" s="470">
        <f t="shared" ca="1" si="25"/>
        <v>0</v>
      </c>
      <c r="BY21" s="467">
        <f t="shared" ca="1" si="26"/>
        <v>0</v>
      </c>
    </row>
    <row r="22" spans="1:77" ht="15.6" hidden="1" customHeight="1" outlineLevel="1" x14ac:dyDescent="0.3">
      <c r="A22" s="458">
        <f t="shared" si="27"/>
        <v>16</v>
      </c>
      <c r="B22" s="469">
        <f>Info!B18</f>
        <v>0</v>
      </c>
      <c r="C22" s="464" t="str">
        <f t="shared" ca="1" si="33"/>
        <v/>
      </c>
      <c r="D22" s="464" t="str">
        <f t="shared" ca="1" si="34"/>
        <v/>
      </c>
      <c r="E22" s="465">
        <f t="shared" ca="1" si="2"/>
        <v>0</v>
      </c>
      <c r="F22" s="466">
        <f t="shared" ca="1" si="28"/>
        <v>0</v>
      </c>
      <c r="G22" s="466">
        <f t="shared" ca="1" si="28"/>
        <v>0</v>
      </c>
      <c r="H22" s="466">
        <f t="shared" ca="1" si="28"/>
        <v>0</v>
      </c>
      <c r="I22" s="466">
        <f t="shared" ca="1" si="28"/>
        <v>0</v>
      </c>
      <c r="J22" s="466">
        <f t="shared" ca="1" si="28"/>
        <v>0</v>
      </c>
      <c r="K22" s="466">
        <f t="shared" ca="1" si="28"/>
        <v>0</v>
      </c>
      <c r="L22" s="466">
        <f t="shared" ca="1" si="28"/>
        <v>0</v>
      </c>
      <c r="M22" s="466">
        <f t="shared" ca="1" si="28"/>
        <v>0</v>
      </c>
      <c r="N22" s="466">
        <f t="shared" ca="1" si="28"/>
        <v>0</v>
      </c>
      <c r="O22" s="466">
        <f t="shared" ca="1" si="28"/>
        <v>0</v>
      </c>
      <c r="P22" s="466">
        <f t="shared" ca="1" si="29"/>
        <v>0</v>
      </c>
      <c r="Q22" s="466">
        <f t="shared" ca="1" si="29"/>
        <v>0</v>
      </c>
      <c r="R22" s="466">
        <f t="shared" ca="1" si="29"/>
        <v>0</v>
      </c>
      <c r="S22" s="466">
        <f t="shared" ca="1" si="29"/>
        <v>0</v>
      </c>
      <c r="T22" s="466">
        <f t="shared" ca="1" si="29"/>
        <v>0</v>
      </c>
      <c r="U22" s="466">
        <f t="shared" ca="1" si="29"/>
        <v>0</v>
      </c>
      <c r="V22" s="466">
        <f t="shared" ca="1" si="29"/>
        <v>0</v>
      </c>
      <c r="W22" s="466">
        <f t="shared" ca="1" si="29"/>
        <v>0</v>
      </c>
      <c r="X22" s="466">
        <f t="shared" ca="1" si="29"/>
        <v>0</v>
      </c>
      <c r="Y22" s="466">
        <f t="shared" ca="1" si="29"/>
        <v>0</v>
      </c>
      <c r="Z22" s="466">
        <f t="shared" ca="1" si="30"/>
        <v>0</v>
      </c>
      <c r="AA22" s="466">
        <f t="shared" ca="1" si="30"/>
        <v>0</v>
      </c>
      <c r="AB22" s="466">
        <f t="shared" ca="1" si="30"/>
        <v>0</v>
      </c>
      <c r="AC22" s="466">
        <f t="shared" ca="1" si="30"/>
        <v>0</v>
      </c>
      <c r="AD22" s="466">
        <f t="shared" ca="1" si="30"/>
        <v>0</v>
      </c>
      <c r="AE22" s="466">
        <f t="shared" ca="1" si="30"/>
        <v>0</v>
      </c>
      <c r="AF22" s="466">
        <f t="shared" ca="1" si="30"/>
        <v>0</v>
      </c>
      <c r="AG22" s="466">
        <f t="shared" ca="1" si="30"/>
        <v>0</v>
      </c>
      <c r="AH22" s="466">
        <f t="shared" ca="1" si="30"/>
        <v>0</v>
      </c>
      <c r="AI22" s="466">
        <f t="shared" ca="1" si="30"/>
        <v>0</v>
      </c>
      <c r="AJ22" s="466">
        <f t="shared" ca="1" si="31"/>
        <v>0</v>
      </c>
      <c r="AK22" s="466">
        <f t="shared" ca="1" si="31"/>
        <v>0</v>
      </c>
      <c r="AL22" s="466">
        <f t="shared" ca="1" si="31"/>
        <v>0</v>
      </c>
      <c r="AM22" s="466">
        <f t="shared" ca="1" si="31"/>
        <v>0</v>
      </c>
      <c r="AN22" s="466">
        <f t="shared" ca="1" si="31"/>
        <v>0</v>
      </c>
      <c r="AO22" s="466">
        <f t="shared" ca="1" si="31"/>
        <v>0</v>
      </c>
      <c r="AP22" s="466">
        <f t="shared" ca="1" si="31"/>
        <v>0</v>
      </c>
      <c r="AQ22" s="466">
        <f t="shared" ca="1" si="31"/>
        <v>0</v>
      </c>
      <c r="AR22" s="466">
        <f t="shared" ca="1" si="31"/>
        <v>0</v>
      </c>
      <c r="AS22" s="466">
        <f t="shared" ca="1" si="31"/>
        <v>0</v>
      </c>
      <c r="AT22" s="466">
        <f t="shared" ca="1" si="32"/>
        <v>0</v>
      </c>
      <c r="AU22" s="466">
        <f t="shared" ca="1" si="32"/>
        <v>0</v>
      </c>
      <c r="AV22" s="466">
        <f t="shared" ca="1" si="32"/>
        <v>0</v>
      </c>
      <c r="AW22" s="466">
        <f t="shared" ca="1" si="32"/>
        <v>0</v>
      </c>
      <c r="AX22" s="466">
        <f t="shared" ca="1" si="32"/>
        <v>0</v>
      </c>
      <c r="AY22" s="466">
        <f t="shared" ca="1" si="32"/>
        <v>0</v>
      </c>
      <c r="AZ22" s="466">
        <f t="shared" ca="1" si="32"/>
        <v>0</v>
      </c>
      <c r="BA22" s="466">
        <f t="shared" ca="1" si="32"/>
        <v>0</v>
      </c>
      <c r="BB22" s="466">
        <f t="shared" ca="1" si="32"/>
        <v>0</v>
      </c>
      <c r="BC22" s="466">
        <f t="shared" ca="1" si="32"/>
        <v>0</v>
      </c>
      <c r="BD22" s="466">
        <f t="shared" ca="1" si="32"/>
        <v>0</v>
      </c>
      <c r="BE22" s="466">
        <f t="shared" ca="1" si="32"/>
        <v>0</v>
      </c>
      <c r="BF22" s="458"/>
      <c r="BG22" s="467">
        <f t="shared" ca="1" si="8"/>
        <v>0</v>
      </c>
      <c r="BH22" s="467">
        <f t="shared" ca="1" si="9"/>
        <v>0</v>
      </c>
      <c r="BI22" s="467">
        <f t="shared" ca="1" si="10"/>
        <v>0</v>
      </c>
      <c r="BJ22" s="467">
        <f t="shared" ca="1" si="11"/>
        <v>0</v>
      </c>
      <c r="BK22" s="467">
        <f t="shared" ca="1" si="12"/>
        <v>0</v>
      </c>
      <c r="BL22" s="467">
        <f t="shared" ca="1" si="13"/>
        <v>0</v>
      </c>
      <c r="BM22" s="467">
        <f t="shared" ca="1" si="14"/>
        <v>0</v>
      </c>
      <c r="BN22" s="467">
        <f t="shared" ca="1" si="15"/>
        <v>0</v>
      </c>
      <c r="BO22" s="467">
        <f t="shared" ca="1" si="16"/>
        <v>0</v>
      </c>
      <c r="BP22" s="467">
        <f t="shared" ca="1" si="17"/>
        <v>0</v>
      </c>
      <c r="BQ22" s="467">
        <f t="shared" ca="1" si="18"/>
        <v>0</v>
      </c>
      <c r="BR22" s="467">
        <f t="shared" ca="1" si="19"/>
        <v>0</v>
      </c>
      <c r="BS22" s="468">
        <f t="shared" ca="1" si="20"/>
        <v>0</v>
      </c>
      <c r="BT22" s="467">
        <f t="shared" ca="1" si="21"/>
        <v>0</v>
      </c>
      <c r="BU22" s="467">
        <f t="shared" ca="1" si="22"/>
        <v>0</v>
      </c>
      <c r="BV22" s="467">
        <f t="shared" ca="1" si="23"/>
        <v>0</v>
      </c>
      <c r="BW22" s="470">
        <f t="shared" ca="1" si="24"/>
        <v>0</v>
      </c>
      <c r="BX22" s="470">
        <f t="shared" ca="1" si="25"/>
        <v>0</v>
      </c>
      <c r="BY22" s="467">
        <f t="shared" ca="1" si="26"/>
        <v>0</v>
      </c>
    </row>
    <row r="23" spans="1:77" ht="15.6" hidden="1" customHeight="1" outlineLevel="1" x14ac:dyDescent="0.3">
      <c r="A23" s="458">
        <f t="shared" si="27"/>
        <v>17</v>
      </c>
      <c r="B23" s="463">
        <f>Info!B19</f>
        <v>0</v>
      </c>
      <c r="C23" s="464" t="str">
        <f t="shared" ca="1" si="33"/>
        <v/>
      </c>
      <c r="D23" s="464" t="str">
        <f t="shared" ca="1" si="34"/>
        <v/>
      </c>
      <c r="E23" s="465">
        <f t="shared" ca="1" si="2"/>
        <v>0</v>
      </c>
      <c r="F23" s="466">
        <f t="shared" ca="1" si="28"/>
        <v>0</v>
      </c>
      <c r="G23" s="466">
        <f t="shared" ca="1" si="28"/>
        <v>0</v>
      </c>
      <c r="H23" s="466">
        <f t="shared" ca="1" si="28"/>
        <v>0</v>
      </c>
      <c r="I23" s="466">
        <f t="shared" ca="1" si="28"/>
        <v>0</v>
      </c>
      <c r="J23" s="466">
        <f t="shared" ca="1" si="28"/>
        <v>0</v>
      </c>
      <c r="K23" s="466">
        <f t="shared" ca="1" si="28"/>
        <v>0</v>
      </c>
      <c r="L23" s="466">
        <f t="shared" ca="1" si="28"/>
        <v>0</v>
      </c>
      <c r="M23" s="466">
        <f t="shared" ca="1" si="28"/>
        <v>0</v>
      </c>
      <c r="N23" s="466">
        <f t="shared" ca="1" si="28"/>
        <v>0</v>
      </c>
      <c r="O23" s="466">
        <f t="shared" ca="1" si="28"/>
        <v>0</v>
      </c>
      <c r="P23" s="466">
        <f t="shared" ca="1" si="29"/>
        <v>0</v>
      </c>
      <c r="Q23" s="466">
        <f t="shared" ca="1" si="29"/>
        <v>0</v>
      </c>
      <c r="R23" s="466">
        <f t="shared" ca="1" si="29"/>
        <v>0</v>
      </c>
      <c r="S23" s="466">
        <f t="shared" ca="1" si="29"/>
        <v>0</v>
      </c>
      <c r="T23" s="466">
        <f t="shared" ca="1" si="29"/>
        <v>0</v>
      </c>
      <c r="U23" s="466">
        <f t="shared" ca="1" si="29"/>
        <v>0</v>
      </c>
      <c r="V23" s="466">
        <f t="shared" ca="1" si="29"/>
        <v>0</v>
      </c>
      <c r="W23" s="466">
        <f t="shared" ca="1" si="29"/>
        <v>0</v>
      </c>
      <c r="X23" s="466">
        <f t="shared" ca="1" si="29"/>
        <v>0</v>
      </c>
      <c r="Y23" s="466">
        <f t="shared" ca="1" si="29"/>
        <v>0</v>
      </c>
      <c r="Z23" s="466">
        <f t="shared" ca="1" si="30"/>
        <v>0</v>
      </c>
      <c r="AA23" s="466">
        <f t="shared" ca="1" si="30"/>
        <v>0</v>
      </c>
      <c r="AB23" s="466">
        <f t="shared" ca="1" si="30"/>
        <v>0</v>
      </c>
      <c r="AC23" s="466">
        <f t="shared" ca="1" si="30"/>
        <v>0</v>
      </c>
      <c r="AD23" s="466">
        <f t="shared" ca="1" si="30"/>
        <v>0</v>
      </c>
      <c r="AE23" s="466">
        <f t="shared" ca="1" si="30"/>
        <v>0</v>
      </c>
      <c r="AF23" s="466">
        <f t="shared" ca="1" si="30"/>
        <v>0</v>
      </c>
      <c r="AG23" s="466">
        <f t="shared" ca="1" si="30"/>
        <v>0</v>
      </c>
      <c r="AH23" s="466">
        <f t="shared" ca="1" si="30"/>
        <v>0</v>
      </c>
      <c r="AI23" s="466">
        <f t="shared" ca="1" si="30"/>
        <v>0</v>
      </c>
      <c r="AJ23" s="466">
        <f t="shared" ca="1" si="31"/>
        <v>0</v>
      </c>
      <c r="AK23" s="466">
        <f t="shared" ca="1" si="31"/>
        <v>0</v>
      </c>
      <c r="AL23" s="466">
        <f t="shared" ca="1" si="31"/>
        <v>0</v>
      </c>
      <c r="AM23" s="466">
        <f t="shared" ca="1" si="31"/>
        <v>0</v>
      </c>
      <c r="AN23" s="466">
        <f t="shared" ca="1" si="31"/>
        <v>0</v>
      </c>
      <c r="AO23" s="466">
        <f t="shared" ca="1" si="31"/>
        <v>0</v>
      </c>
      <c r="AP23" s="466">
        <f t="shared" ca="1" si="31"/>
        <v>0</v>
      </c>
      <c r="AQ23" s="466">
        <f t="shared" ca="1" si="31"/>
        <v>0</v>
      </c>
      <c r="AR23" s="466">
        <f t="shared" ca="1" si="31"/>
        <v>0</v>
      </c>
      <c r="AS23" s="466">
        <f t="shared" ca="1" si="31"/>
        <v>0</v>
      </c>
      <c r="AT23" s="466">
        <f t="shared" ca="1" si="32"/>
        <v>0</v>
      </c>
      <c r="AU23" s="466">
        <f t="shared" ca="1" si="32"/>
        <v>0</v>
      </c>
      <c r="AV23" s="466">
        <f t="shared" ca="1" si="32"/>
        <v>0</v>
      </c>
      <c r="AW23" s="466">
        <f t="shared" ca="1" si="32"/>
        <v>0</v>
      </c>
      <c r="AX23" s="466">
        <f t="shared" ca="1" si="32"/>
        <v>0</v>
      </c>
      <c r="AY23" s="466">
        <f t="shared" ca="1" si="32"/>
        <v>0</v>
      </c>
      <c r="AZ23" s="466">
        <f t="shared" ca="1" si="32"/>
        <v>0</v>
      </c>
      <c r="BA23" s="466">
        <f t="shared" ca="1" si="32"/>
        <v>0</v>
      </c>
      <c r="BB23" s="466">
        <f t="shared" ca="1" si="32"/>
        <v>0</v>
      </c>
      <c r="BC23" s="466">
        <f t="shared" ca="1" si="32"/>
        <v>0</v>
      </c>
      <c r="BD23" s="466">
        <f t="shared" ca="1" si="32"/>
        <v>0</v>
      </c>
      <c r="BE23" s="466">
        <f t="shared" ca="1" si="32"/>
        <v>0</v>
      </c>
      <c r="BF23" s="458"/>
      <c r="BG23" s="467">
        <f t="shared" ca="1" si="8"/>
        <v>0</v>
      </c>
      <c r="BH23" s="467">
        <f t="shared" ca="1" si="9"/>
        <v>0</v>
      </c>
      <c r="BI23" s="467">
        <f t="shared" ca="1" si="10"/>
        <v>0</v>
      </c>
      <c r="BJ23" s="467">
        <f t="shared" ca="1" si="11"/>
        <v>0</v>
      </c>
      <c r="BK23" s="467">
        <f t="shared" ca="1" si="12"/>
        <v>0</v>
      </c>
      <c r="BL23" s="467">
        <f t="shared" ca="1" si="13"/>
        <v>0</v>
      </c>
      <c r="BM23" s="467">
        <f t="shared" ca="1" si="14"/>
        <v>0</v>
      </c>
      <c r="BN23" s="467">
        <f t="shared" ca="1" si="15"/>
        <v>0</v>
      </c>
      <c r="BO23" s="467">
        <f t="shared" ca="1" si="16"/>
        <v>0</v>
      </c>
      <c r="BP23" s="467">
        <f t="shared" ca="1" si="17"/>
        <v>0</v>
      </c>
      <c r="BQ23" s="467">
        <f t="shared" ca="1" si="18"/>
        <v>0</v>
      </c>
      <c r="BR23" s="467">
        <f t="shared" ca="1" si="19"/>
        <v>0</v>
      </c>
      <c r="BS23" s="468">
        <f t="shared" ca="1" si="20"/>
        <v>0</v>
      </c>
      <c r="BT23" s="467">
        <f t="shared" ca="1" si="21"/>
        <v>0</v>
      </c>
      <c r="BU23" s="467">
        <f t="shared" ca="1" si="22"/>
        <v>0</v>
      </c>
      <c r="BV23" s="467">
        <f t="shared" ca="1" si="23"/>
        <v>0</v>
      </c>
      <c r="BW23" s="470">
        <f t="shared" ca="1" si="24"/>
        <v>0</v>
      </c>
      <c r="BX23" s="470">
        <f t="shared" ca="1" si="25"/>
        <v>0</v>
      </c>
      <c r="BY23" s="467">
        <f t="shared" ca="1" si="26"/>
        <v>0</v>
      </c>
    </row>
    <row r="24" spans="1:77" ht="15.6" hidden="1" customHeight="1" outlineLevel="1" x14ac:dyDescent="0.3">
      <c r="A24" s="458">
        <f t="shared" si="27"/>
        <v>18</v>
      </c>
      <c r="B24" s="469">
        <f>Info!B20</f>
        <v>0</v>
      </c>
      <c r="C24" s="464" t="str">
        <f t="shared" ca="1" si="33"/>
        <v/>
      </c>
      <c r="D24" s="464" t="str">
        <f t="shared" ca="1" si="34"/>
        <v/>
      </c>
      <c r="E24" s="465">
        <f t="shared" ca="1" si="2"/>
        <v>0</v>
      </c>
      <c r="F24" s="466">
        <f t="shared" ca="1" si="28"/>
        <v>0</v>
      </c>
      <c r="G24" s="466">
        <f t="shared" ca="1" si="28"/>
        <v>0</v>
      </c>
      <c r="H24" s="466">
        <f t="shared" ca="1" si="28"/>
        <v>0</v>
      </c>
      <c r="I24" s="466">
        <f t="shared" ca="1" si="28"/>
        <v>0</v>
      </c>
      <c r="J24" s="466">
        <f t="shared" ca="1" si="28"/>
        <v>0</v>
      </c>
      <c r="K24" s="466">
        <f t="shared" ca="1" si="28"/>
        <v>0</v>
      </c>
      <c r="L24" s="466">
        <f t="shared" ca="1" si="28"/>
        <v>0</v>
      </c>
      <c r="M24" s="466">
        <f t="shared" ca="1" si="28"/>
        <v>0</v>
      </c>
      <c r="N24" s="466">
        <f t="shared" ca="1" si="28"/>
        <v>0</v>
      </c>
      <c r="O24" s="466">
        <f t="shared" ca="1" si="28"/>
        <v>0</v>
      </c>
      <c r="P24" s="466">
        <f t="shared" ca="1" si="29"/>
        <v>0</v>
      </c>
      <c r="Q24" s="466">
        <f t="shared" ca="1" si="29"/>
        <v>0</v>
      </c>
      <c r="R24" s="466">
        <f t="shared" ca="1" si="29"/>
        <v>0</v>
      </c>
      <c r="S24" s="466">
        <f t="shared" ca="1" si="29"/>
        <v>0</v>
      </c>
      <c r="T24" s="466">
        <f t="shared" ca="1" si="29"/>
        <v>0</v>
      </c>
      <c r="U24" s="466">
        <f t="shared" ca="1" si="29"/>
        <v>0</v>
      </c>
      <c r="V24" s="466">
        <f t="shared" ca="1" si="29"/>
        <v>0</v>
      </c>
      <c r="W24" s="466">
        <f t="shared" ca="1" si="29"/>
        <v>0</v>
      </c>
      <c r="X24" s="466">
        <f t="shared" ca="1" si="29"/>
        <v>0</v>
      </c>
      <c r="Y24" s="466">
        <f t="shared" ca="1" si="29"/>
        <v>0</v>
      </c>
      <c r="Z24" s="466">
        <f t="shared" ca="1" si="30"/>
        <v>0</v>
      </c>
      <c r="AA24" s="466">
        <f t="shared" ca="1" si="30"/>
        <v>0</v>
      </c>
      <c r="AB24" s="466">
        <f t="shared" ca="1" si="30"/>
        <v>0</v>
      </c>
      <c r="AC24" s="466">
        <f t="shared" ca="1" si="30"/>
        <v>0</v>
      </c>
      <c r="AD24" s="466">
        <f t="shared" ca="1" si="30"/>
        <v>0</v>
      </c>
      <c r="AE24" s="466">
        <f t="shared" ca="1" si="30"/>
        <v>0</v>
      </c>
      <c r="AF24" s="466">
        <f t="shared" ca="1" si="30"/>
        <v>0</v>
      </c>
      <c r="AG24" s="466">
        <f t="shared" ca="1" si="30"/>
        <v>0</v>
      </c>
      <c r="AH24" s="466">
        <f t="shared" ca="1" si="30"/>
        <v>0</v>
      </c>
      <c r="AI24" s="466">
        <f t="shared" ca="1" si="30"/>
        <v>0</v>
      </c>
      <c r="AJ24" s="466">
        <f t="shared" ca="1" si="31"/>
        <v>0</v>
      </c>
      <c r="AK24" s="466">
        <f t="shared" ca="1" si="31"/>
        <v>0</v>
      </c>
      <c r="AL24" s="466">
        <f t="shared" ca="1" si="31"/>
        <v>0</v>
      </c>
      <c r="AM24" s="466">
        <f t="shared" ca="1" si="31"/>
        <v>0</v>
      </c>
      <c r="AN24" s="466">
        <f t="shared" ca="1" si="31"/>
        <v>0</v>
      </c>
      <c r="AO24" s="466">
        <f t="shared" ca="1" si="31"/>
        <v>0</v>
      </c>
      <c r="AP24" s="466">
        <f t="shared" ca="1" si="31"/>
        <v>0</v>
      </c>
      <c r="AQ24" s="466">
        <f t="shared" ca="1" si="31"/>
        <v>0</v>
      </c>
      <c r="AR24" s="466">
        <f t="shared" ca="1" si="31"/>
        <v>0</v>
      </c>
      <c r="AS24" s="466">
        <f t="shared" ca="1" si="31"/>
        <v>0</v>
      </c>
      <c r="AT24" s="466">
        <f t="shared" ca="1" si="32"/>
        <v>0</v>
      </c>
      <c r="AU24" s="466">
        <f t="shared" ca="1" si="32"/>
        <v>0</v>
      </c>
      <c r="AV24" s="466">
        <f t="shared" ca="1" si="32"/>
        <v>0</v>
      </c>
      <c r="AW24" s="466">
        <f t="shared" ca="1" si="32"/>
        <v>0</v>
      </c>
      <c r="AX24" s="466">
        <f t="shared" ca="1" si="32"/>
        <v>0</v>
      </c>
      <c r="AY24" s="466">
        <f t="shared" ca="1" si="32"/>
        <v>0</v>
      </c>
      <c r="AZ24" s="466">
        <f t="shared" ca="1" si="32"/>
        <v>0</v>
      </c>
      <c r="BA24" s="466">
        <f t="shared" ca="1" si="32"/>
        <v>0</v>
      </c>
      <c r="BB24" s="466">
        <f t="shared" ca="1" si="32"/>
        <v>0</v>
      </c>
      <c r="BC24" s="466">
        <f t="shared" ca="1" si="32"/>
        <v>0</v>
      </c>
      <c r="BD24" s="466">
        <f t="shared" ca="1" si="32"/>
        <v>0</v>
      </c>
      <c r="BE24" s="466">
        <f t="shared" ca="1" si="32"/>
        <v>0</v>
      </c>
      <c r="BF24" s="458"/>
      <c r="BG24" s="467">
        <f t="shared" ca="1" si="8"/>
        <v>0</v>
      </c>
      <c r="BH24" s="467">
        <f t="shared" ca="1" si="9"/>
        <v>0</v>
      </c>
      <c r="BI24" s="467">
        <f t="shared" ca="1" si="10"/>
        <v>0</v>
      </c>
      <c r="BJ24" s="467">
        <f t="shared" ca="1" si="11"/>
        <v>0</v>
      </c>
      <c r="BK24" s="467">
        <f t="shared" ca="1" si="12"/>
        <v>0</v>
      </c>
      <c r="BL24" s="467">
        <f t="shared" ca="1" si="13"/>
        <v>0</v>
      </c>
      <c r="BM24" s="467">
        <f t="shared" ca="1" si="14"/>
        <v>0</v>
      </c>
      <c r="BN24" s="467">
        <f t="shared" ca="1" si="15"/>
        <v>0</v>
      </c>
      <c r="BO24" s="467">
        <f t="shared" ca="1" si="16"/>
        <v>0</v>
      </c>
      <c r="BP24" s="467">
        <f t="shared" ca="1" si="17"/>
        <v>0</v>
      </c>
      <c r="BQ24" s="467">
        <f t="shared" ca="1" si="18"/>
        <v>0</v>
      </c>
      <c r="BR24" s="467">
        <f t="shared" ca="1" si="19"/>
        <v>0</v>
      </c>
      <c r="BS24" s="468">
        <f t="shared" ca="1" si="20"/>
        <v>0</v>
      </c>
      <c r="BT24" s="467">
        <f t="shared" ca="1" si="21"/>
        <v>0</v>
      </c>
      <c r="BU24" s="467">
        <f t="shared" ca="1" si="22"/>
        <v>0</v>
      </c>
      <c r="BV24" s="467">
        <f t="shared" ca="1" si="23"/>
        <v>0</v>
      </c>
      <c r="BW24" s="470">
        <f t="shared" ca="1" si="24"/>
        <v>0</v>
      </c>
      <c r="BX24" s="470">
        <f t="shared" ca="1" si="25"/>
        <v>0</v>
      </c>
      <c r="BY24" s="467">
        <f t="shared" ca="1" si="26"/>
        <v>0</v>
      </c>
    </row>
    <row r="25" spans="1:77" ht="15.6" hidden="1" customHeight="1" outlineLevel="1" x14ac:dyDescent="0.3">
      <c r="A25" s="458">
        <f t="shared" si="27"/>
        <v>19</v>
      </c>
      <c r="B25" s="463">
        <f>Info!B21</f>
        <v>0</v>
      </c>
      <c r="C25" s="464" t="str">
        <f t="shared" ca="1" si="33"/>
        <v/>
      </c>
      <c r="D25" s="464" t="str">
        <f t="shared" ca="1" si="34"/>
        <v/>
      </c>
      <c r="E25" s="465">
        <f t="shared" ca="1" si="2"/>
        <v>0</v>
      </c>
      <c r="F25" s="466">
        <f t="shared" ca="1" si="28"/>
        <v>0</v>
      </c>
      <c r="G25" s="466">
        <f t="shared" ca="1" si="28"/>
        <v>0</v>
      </c>
      <c r="H25" s="466">
        <f t="shared" ca="1" si="28"/>
        <v>0</v>
      </c>
      <c r="I25" s="466">
        <f t="shared" ca="1" si="28"/>
        <v>0</v>
      </c>
      <c r="J25" s="466">
        <f t="shared" ca="1" si="28"/>
        <v>0</v>
      </c>
      <c r="K25" s="466">
        <f t="shared" ca="1" si="28"/>
        <v>0</v>
      </c>
      <c r="L25" s="466">
        <f t="shared" ca="1" si="28"/>
        <v>0</v>
      </c>
      <c r="M25" s="466">
        <f t="shared" ca="1" si="28"/>
        <v>0</v>
      </c>
      <c r="N25" s="466">
        <f t="shared" ca="1" si="28"/>
        <v>0</v>
      </c>
      <c r="O25" s="466">
        <f t="shared" ca="1" si="28"/>
        <v>0</v>
      </c>
      <c r="P25" s="466">
        <f t="shared" ca="1" si="29"/>
        <v>0</v>
      </c>
      <c r="Q25" s="466">
        <f t="shared" ca="1" si="29"/>
        <v>0</v>
      </c>
      <c r="R25" s="466">
        <f t="shared" ca="1" si="29"/>
        <v>0</v>
      </c>
      <c r="S25" s="466">
        <f t="shared" ca="1" si="29"/>
        <v>0</v>
      </c>
      <c r="T25" s="466">
        <f t="shared" ca="1" si="29"/>
        <v>0</v>
      </c>
      <c r="U25" s="466">
        <f t="shared" ca="1" si="29"/>
        <v>0</v>
      </c>
      <c r="V25" s="466">
        <f t="shared" ca="1" si="29"/>
        <v>0</v>
      </c>
      <c r="W25" s="466">
        <f t="shared" ca="1" si="29"/>
        <v>0</v>
      </c>
      <c r="X25" s="466">
        <f t="shared" ca="1" si="29"/>
        <v>0</v>
      </c>
      <c r="Y25" s="466">
        <f t="shared" ca="1" si="29"/>
        <v>0</v>
      </c>
      <c r="Z25" s="466">
        <f t="shared" ca="1" si="30"/>
        <v>0</v>
      </c>
      <c r="AA25" s="466">
        <f t="shared" ca="1" si="30"/>
        <v>0</v>
      </c>
      <c r="AB25" s="466">
        <f t="shared" ca="1" si="30"/>
        <v>0</v>
      </c>
      <c r="AC25" s="466">
        <f t="shared" ca="1" si="30"/>
        <v>0</v>
      </c>
      <c r="AD25" s="466">
        <f t="shared" ca="1" si="30"/>
        <v>0</v>
      </c>
      <c r="AE25" s="466">
        <f t="shared" ca="1" si="30"/>
        <v>0</v>
      </c>
      <c r="AF25" s="466">
        <f t="shared" ca="1" si="30"/>
        <v>0</v>
      </c>
      <c r="AG25" s="466">
        <f t="shared" ca="1" si="30"/>
        <v>0</v>
      </c>
      <c r="AH25" s="466">
        <f t="shared" ca="1" si="30"/>
        <v>0</v>
      </c>
      <c r="AI25" s="466">
        <f t="shared" ca="1" si="30"/>
        <v>0</v>
      </c>
      <c r="AJ25" s="466">
        <f t="shared" ca="1" si="31"/>
        <v>0</v>
      </c>
      <c r="AK25" s="466">
        <f t="shared" ca="1" si="31"/>
        <v>0</v>
      </c>
      <c r="AL25" s="466">
        <f t="shared" ca="1" si="31"/>
        <v>0</v>
      </c>
      <c r="AM25" s="466">
        <f t="shared" ca="1" si="31"/>
        <v>0</v>
      </c>
      <c r="AN25" s="466">
        <f t="shared" ca="1" si="31"/>
        <v>0</v>
      </c>
      <c r="AO25" s="466">
        <f t="shared" ca="1" si="31"/>
        <v>0</v>
      </c>
      <c r="AP25" s="466">
        <f t="shared" ca="1" si="31"/>
        <v>0</v>
      </c>
      <c r="AQ25" s="466">
        <f t="shared" ca="1" si="31"/>
        <v>0</v>
      </c>
      <c r="AR25" s="466">
        <f t="shared" ca="1" si="31"/>
        <v>0</v>
      </c>
      <c r="AS25" s="466">
        <f t="shared" ca="1" si="31"/>
        <v>0</v>
      </c>
      <c r="AT25" s="466">
        <f t="shared" ca="1" si="32"/>
        <v>0</v>
      </c>
      <c r="AU25" s="466">
        <f t="shared" ca="1" si="32"/>
        <v>0</v>
      </c>
      <c r="AV25" s="466">
        <f t="shared" ca="1" si="32"/>
        <v>0</v>
      </c>
      <c r="AW25" s="466">
        <f t="shared" ca="1" si="32"/>
        <v>0</v>
      </c>
      <c r="AX25" s="466">
        <f t="shared" ca="1" si="32"/>
        <v>0</v>
      </c>
      <c r="AY25" s="466">
        <f t="shared" ca="1" si="32"/>
        <v>0</v>
      </c>
      <c r="AZ25" s="466">
        <f t="shared" ca="1" si="32"/>
        <v>0</v>
      </c>
      <c r="BA25" s="466">
        <f t="shared" ca="1" si="32"/>
        <v>0</v>
      </c>
      <c r="BB25" s="466">
        <f t="shared" ca="1" si="32"/>
        <v>0</v>
      </c>
      <c r="BC25" s="466">
        <f t="shared" ca="1" si="32"/>
        <v>0</v>
      </c>
      <c r="BD25" s="466">
        <f t="shared" ca="1" si="32"/>
        <v>0</v>
      </c>
      <c r="BE25" s="466">
        <f t="shared" ca="1" si="32"/>
        <v>0</v>
      </c>
      <c r="BF25" s="458"/>
      <c r="BG25" s="467">
        <f t="shared" ca="1" si="8"/>
        <v>0</v>
      </c>
      <c r="BH25" s="467">
        <f t="shared" ca="1" si="9"/>
        <v>0</v>
      </c>
      <c r="BI25" s="467">
        <f t="shared" ca="1" si="10"/>
        <v>0</v>
      </c>
      <c r="BJ25" s="467">
        <f t="shared" ca="1" si="11"/>
        <v>0</v>
      </c>
      <c r="BK25" s="467">
        <f t="shared" ca="1" si="12"/>
        <v>0</v>
      </c>
      <c r="BL25" s="467">
        <f t="shared" ca="1" si="13"/>
        <v>0</v>
      </c>
      <c r="BM25" s="467">
        <f t="shared" ca="1" si="14"/>
        <v>0</v>
      </c>
      <c r="BN25" s="467">
        <f t="shared" ca="1" si="15"/>
        <v>0</v>
      </c>
      <c r="BO25" s="467">
        <f t="shared" ca="1" si="16"/>
        <v>0</v>
      </c>
      <c r="BP25" s="467">
        <f t="shared" ca="1" si="17"/>
        <v>0</v>
      </c>
      <c r="BQ25" s="467">
        <f t="shared" ca="1" si="18"/>
        <v>0</v>
      </c>
      <c r="BR25" s="467">
        <f t="shared" ca="1" si="19"/>
        <v>0</v>
      </c>
      <c r="BS25" s="468">
        <f t="shared" ca="1" si="20"/>
        <v>0</v>
      </c>
      <c r="BT25" s="467">
        <f t="shared" ca="1" si="21"/>
        <v>0</v>
      </c>
      <c r="BU25" s="467">
        <f t="shared" ca="1" si="22"/>
        <v>0</v>
      </c>
      <c r="BV25" s="467">
        <f t="shared" ca="1" si="23"/>
        <v>0</v>
      </c>
      <c r="BW25" s="470">
        <f t="shared" ca="1" si="24"/>
        <v>0</v>
      </c>
      <c r="BX25" s="470">
        <f t="shared" ca="1" si="25"/>
        <v>0</v>
      </c>
      <c r="BY25" s="467">
        <f t="shared" ca="1" si="26"/>
        <v>0</v>
      </c>
    </row>
    <row r="26" spans="1:77" ht="15.6" hidden="1" customHeight="1" outlineLevel="1" x14ac:dyDescent="0.3">
      <c r="A26" s="458">
        <f t="shared" si="27"/>
        <v>20</v>
      </c>
      <c r="B26" s="469">
        <f>Info!B22</f>
        <v>0</v>
      </c>
      <c r="C26" s="464" t="str">
        <f t="shared" ca="1" si="33"/>
        <v/>
      </c>
      <c r="D26" s="464" t="str">
        <f t="shared" ca="1" si="34"/>
        <v/>
      </c>
      <c r="E26" s="465">
        <f t="shared" ca="1" si="2"/>
        <v>0</v>
      </c>
      <c r="F26" s="466">
        <f t="shared" ca="1" si="28"/>
        <v>0</v>
      </c>
      <c r="G26" s="466">
        <f t="shared" ca="1" si="28"/>
        <v>0</v>
      </c>
      <c r="H26" s="466">
        <f t="shared" ca="1" si="28"/>
        <v>0</v>
      </c>
      <c r="I26" s="466">
        <f t="shared" ca="1" si="28"/>
        <v>0</v>
      </c>
      <c r="J26" s="466">
        <f t="shared" ca="1" si="28"/>
        <v>0</v>
      </c>
      <c r="K26" s="466">
        <f t="shared" ca="1" si="28"/>
        <v>0</v>
      </c>
      <c r="L26" s="466">
        <f t="shared" ca="1" si="28"/>
        <v>0</v>
      </c>
      <c r="M26" s="466">
        <f t="shared" ca="1" si="28"/>
        <v>0</v>
      </c>
      <c r="N26" s="466">
        <f t="shared" ca="1" si="28"/>
        <v>0</v>
      </c>
      <c r="O26" s="466">
        <f t="shared" ca="1" si="28"/>
        <v>0</v>
      </c>
      <c r="P26" s="466">
        <f t="shared" ca="1" si="29"/>
        <v>0</v>
      </c>
      <c r="Q26" s="466">
        <f t="shared" ca="1" si="29"/>
        <v>0</v>
      </c>
      <c r="R26" s="466">
        <f t="shared" ca="1" si="29"/>
        <v>0</v>
      </c>
      <c r="S26" s="466">
        <f t="shared" ca="1" si="29"/>
        <v>0</v>
      </c>
      <c r="T26" s="466">
        <f t="shared" ca="1" si="29"/>
        <v>0</v>
      </c>
      <c r="U26" s="466">
        <f t="shared" ca="1" si="29"/>
        <v>0</v>
      </c>
      <c r="V26" s="466">
        <f t="shared" ca="1" si="29"/>
        <v>0</v>
      </c>
      <c r="W26" s="466">
        <f t="shared" ca="1" si="29"/>
        <v>0</v>
      </c>
      <c r="X26" s="466">
        <f t="shared" ca="1" si="29"/>
        <v>0</v>
      </c>
      <c r="Y26" s="466">
        <f t="shared" ca="1" si="29"/>
        <v>0</v>
      </c>
      <c r="Z26" s="466">
        <f t="shared" ca="1" si="30"/>
        <v>0</v>
      </c>
      <c r="AA26" s="466">
        <f t="shared" ca="1" si="30"/>
        <v>0</v>
      </c>
      <c r="AB26" s="466">
        <f t="shared" ca="1" si="30"/>
        <v>0</v>
      </c>
      <c r="AC26" s="466">
        <f t="shared" ca="1" si="30"/>
        <v>0</v>
      </c>
      <c r="AD26" s="466">
        <f t="shared" ca="1" si="30"/>
        <v>0</v>
      </c>
      <c r="AE26" s="466">
        <f t="shared" ca="1" si="30"/>
        <v>0</v>
      </c>
      <c r="AF26" s="466">
        <f t="shared" ca="1" si="30"/>
        <v>0</v>
      </c>
      <c r="AG26" s="466">
        <f t="shared" ca="1" si="30"/>
        <v>0</v>
      </c>
      <c r="AH26" s="466">
        <f t="shared" ca="1" si="30"/>
        <v>0</v>
      </c>
      <c r="AI26" s="466">
        <f t="shared" ca="1" si="30"/>
        <v>0</v>
      </c>
      <c r="AJ26" s="466">
        <f t="shared" ca="1" si="31"/>
        <v>0</v>
      </c>
      <c r="AK26" s="466">
        <f t="shared" ca="1" si="31"/>
        <v>0</v>
      </c>
      <c r="AL26" s="466">
        <f t="shared" ca="1" si="31"/>
        <v>0</v>
      </c>
      <c r="AM26" s="466">
        <f t="shared" ca="1" si="31"/>
        <v>0</v>
      </c>
      <c r="AN26" s="466">
        <f t="shared" ca="1" si="31"/>
        <v>0</v>
      </c>
      <c r="AO26" s="466">
        <f t="shared" ca="1" si="31"/>
        <v>0</v>
      </c>
      <c r="AP26" s="466">
        <f t="shared" ca="1" si="31"/>
        <v>0</v>
      </c>
      <c r="AQ26" s="466">
        <f t="shared" ca="1" si="31"/>
        <v>0</v>
      </c>
      <c r="AR26" s="466">
        <f t="shared" ca="1" si="31"/>
        <v>0</v>
      </c>
      <c r="AS26" s="466">
        <f t="shared" ca="1" si="31"/>
        <v>0</v>
      </c>
      <c r="AT26" s="466">
        <f t="shared" ca="1" si="32"/>
        <v>0</v>
      </c>
      <c r="AU26" s="466">
        <f t="shared" ca="1" si="32"/>
        <v>0</v>
      </c>
      <c r="AV26" s="466">
        <f t="shared" ca="1" si="32"/>
        <v>0</v>
      </c>
      <c r="AW26" s="466">
        <f t="shared" ca="1" si="32"/>
        <v>0</v>
      </c>
      <c r="AX26" s="466">
        <f t="shared" ca="1" si="32"/>
        <v>0</v>
      </c>
      <c r="AY26" s="466">
        <f t="shared" ca="1" si="32"/>
        <v>0</v>
      </c>
      <c r="AZ26" s="466">
        <f t="shared" ca="1" si="32"/>
        <v>0</v>
      </c>
      <c r="BA26" s="466">
        <f t="shared" ca="1" si="32"/>
        <v>0</v>
      </c>
      <c r="BB26" s="466">
        <f t="shared" ca="1" si="32"/>
        <v>0</v>
      </c>
      <c r="BC26" s="466">
        <f t="shared" ca="1" si="32"/>
        <v>0</v>
      </c>
      <c r="BD26" s="466">
        <f t="shared" ca="1" si="32"/>
        <v>0</v>
      </c>
      <c r="BE26" s="466">
        <f t="shared" ca="1" si="32"/>
        <v>0</v>
      </c>
      <c r="BF26" s="458"/>
      <c r="BG26" s="467">
        <f t="shared" ca="1" si="8"/>
        <v>0</v>
      </c>
      <c r="BH26" s="467">
        <f t="shared" ca="1" si="9"/>
        <v>0</v>
      </c>
      <c r="BI26" s="467">
        <f t="shared" ca="1" si="10"/>
        <v>0</v>
      </c>
      <c r="BJ26" s="467">
        <f t="shared" ca="1" si="11"/>
        <v>0</v>
      </c>
      <c r="BK26" s="467">
        <f t="shared" ca="1" si="12"/>
        <v>0</v>
      </c>
      <c r="BL26" s="467">
        <f t="shared" ca="1" si="13"/>
        <v>0</v>
      </c>
      <c r="BM26" s="467">
        <f t="shared" ca="1" si="14"/>
        <v>0</v>
      </c>
      <c r="BN26" s="467">
        <f t="shared" ca="1" si="15"/>
        <v>0</v>
      </c>
      <c r="BO26" s="467">
        <f t="shared" ca="1" si="16"/>
        <v>0</v>
      </c>
      <c r="BP26" s="467">
        <f t="shared" ca="1" si="17"/>
        <v>0</v>
      </c>
      <c r="BQ26" s="467">
        <f t="shared" ca="1" si="18"/>
        <v>0</v>
      </c>
      <c r="BR26" s="467">
        <f t="shared" ca="1" si="19"/>
        <v>0</v>
      </c>
      <c r="BS26" s="468">
        <f t="shared" ca="1" si="20"/>
        <v>0</v>
      </c>
      <c r="BT26" s="467">
        <f t="shared" ca="1" si="21"/>
        <v>0</v>
      </c>
      <c r="BU26" s="467">
        <f t="shared" ca="1" si="22"/>
        <v>0</v>
      </c>
      <c r="BV26" s="467">
        <f t="shared" ca="1" si="23"/>
        <v>0</v>
      </c>
      <c r="BW26" s="470">
        <f t="shared" ca="1" si="24"/>
        <v>0</v>
      </c>
      <c r="BX26" s="470">
        <f t="shared" ca="1" si="25"/>
        <v>0</v>
      </c>
      <c r="BY26" s="467">
        <f t="shared" ca="1" si="26"/>
        <v>0</v>
      </c>
    </row>
    <row r="27" spans="1:77" ht="15.6" hidden="1" customHeight="1" outlineLevel="1" x14ac:dyDescent="0.3">
      <c r="A27" s="458">
        <f t="shared" si="27"/>
        <v>21</v>
      </c>
      <c r="B27" s="463">
        <f>Info!B23</f>
        <v>0</v>
      </c>
      <c r="C27" s="464" t="str">
        <f t="shared" ca="1" si="33"/>
        <v/>
      </c>
      <c r="D27" s="464" t="str">
        <f t="shared" ca="1" si="34"/>
        <v/>
      </c>
      <c r="E27" s="465">
        <f t="shared" ca="1" si="2"/>
        <v>0</v>
      </c>
      <c r="F27" s="466">
        <f t="shared" ref="F27:O36" ca="1" si="35">IF(ISERROR(INDIRECT(CONCATENATE($B27,"!",F$303,$D$304))+INDIRECT(CONCATENATE($B27,"!",F$303,$E$304))),0,INDIRECT(CONCATENATE($B27,"!",F$303,$D$304))+INDIRECT(CONCATENATE($B27,"!",F$303,$E$304)))</f>
        <v>0</v>
      </c>
      <c r="G27" s="466">
        <f t="shared" ca="1" si="35"/>
        <v>0</v>
      </c>
      <c r="H27" s="466">
        <f t="shared" ca="1" si="35"/>
        <v>0</v>
      </c>
      <c r="I27" s="466">
        <f t="shared" ca="1" si="35"/>
        <v>0</v>
      </c>
      <c r="J27" s="466">
        <f t="shared" ca="1" si="35"/>
        <v>0</v>
      </c>
      <c r="K27" s="466">
        <f t="shared" ca="1" si="35"/>
        <v>0</v>
      </c>
      <c r="L27" s="466">
        <f t="shared" ca="1" si="35"/>
        <v>0</v>
      </c>
      <c r="M27" s="466">
        <f t="shared" ca="1" si="35"/>
        <v>0</v>
      </c>
      <c r="N27" s="466">
        <f t="shared" ca="1" si="35"/>
        <v>0</v>
      </c>
      <c r="O27" s="466">
        <f t="shared" ca="1" si="35"/>
        <v>0</v>
      </c>
      <c r="P27" s="466">
        <f t="shared" ref="P27:Y36" ca="1" si="36">IF(ISERROR(INDIRECT(CONCATENATE($B27,"!",P$303,$D$304))+INDIRECT(CONCATENATE($B27,"!",P$303,$E$304))),0,INDIRECT(CONCATENATE($B27,"!",P$303,$D$304))+INDIRECT(CONCATENATE($B27,"!",P$303,$E$304)))</f>
        <v>0</v>
      </c>
      <c r="Q27" s="466">
        <f t="shared" ca="1" si="36"/>
        <v>0</v>
      </c>
      <c r="R27" s="466">
        <f t="shared" ca="1" si="36"/>
        <v>0</v>
      </c>
      <c r="S27" s="466">
        <f t="shared" ca="1" si="36"/>
        <v>0</v>
      </c>
      <c r="T27" s="466">
        <f t="shared" ca="1" si="36"/>
        <v>0</v>
      </c>
      <c r="U27" s="466">
        <f t="shared" ca="1" si="36"/>
        <v>0</v>
      </c>
      <c r="V27" s="466">
        <f t="shared" ca="1" si="36"/>
        <v>0</v>
      </c>
      <c r="W27" s="466">
        <f t="shared" ca="1" si="36"/>
        <v>0</v>
      </c>
      <c r="X27" s="466">
        <f t="shared" ca="1" si="36"/>
        <v>0</v>
      </c>
      <c r="Y27" s="466">
        <f t="shared" ca="1" si="36"/>
        <v>0</v>
      </c>
      <c r="Z27" s="466">
        <f t="shared" ref="Z27:AI36" ca="1" si="37">IF(ISERROR(INDIRECT(CONCATENATE($B27,"!",Z$303,$D$304))+INDIRECT(CONCATENATE($B27,"!",Z$303,$E$304))),0,INDIRECT(CONCATENATE($B27,"!",Z$303,$D$304))+INDIRECT(CONCATENATE($B27,"!",Z$303,$E$304)))</f>
        <v>0</v>
      </c>
      <c r="AA27" s="466">
        <f t="shared" ca="1" si="37"/>
        <v>0</v>
      </c>
      <c r="AB27" s="466">
        <f t="shared" ca="1" si="37"/>
        <v>0</v>
      </c>
      <c r="AC27" s="466">
        <f t="shared" ca="1" si="37"/>
        <v>0</v>
      </c>
      <c r="AD27" s="466">
        <f t="shared" ca="1" si="37"/>
        <v>0</v>
      </c>
      <c r="AE27" s="466">
        <f t="shared" ca="1" si="37"/>
        <v>0</v>
      </c>
      <c r="AF27" s="466">
        <f t="shared" ca="1" si="37"/>
        <v>0</v>
      </c>
      <c r="AG27" s="466">
        <f t="shared" ca="1" si="37"/>
        <v>0</v>
      </c>
      <c r="AH27" s="466">
        <f t="shared" ca="1" si="37"/>
        <v>0</v>
      </c>
      <c r="AI27" s="466">
        <f t="shared" ca="1" si="37"/>
        <v>0</v>
      </c>
      <c r="AJ27" s="466">
        <f t="shared" ref="AJ27:AS36" ca="1" si="38">IF(ISERROR(INDIRECT(CONCATENATE($B27,"!",AJ$303,$D$304))+INDIRECT(CONCATENATE($B27,"!",AJ$303,$E$304))),0,INDIRECT(CONCATENATE($B27,"!",AJ$303,$D$304))+INDIRECT(CONCATENATE($B27,"!",AJ$303,$E$304)))</f>
        <v>0</v>
      </c>
      <c r="AK27" s="466">
        <f t="shared" ca="1" si="38"/>
        <v>0</v>
      </c>
      <c r="AL27" s="466">
        <f t="shared" ca="1" si="38"/>
        <v>0</v>
      </c>
      <c r="AM27" s="466">
        <f t="shared" ca="1" si="38"/>
        <v>0</v>
      </c>
      <c r="AN27" s="466">
        <f t="shared" ca="1" si="38"/>
        <v>0</v>
      </c>
      <c r="AO27" s="466">
        <f t="shared" ca="1" si="38"/>
        <v>0</v>
      </c>
      <c r="AP27" s="466">
        <f t="shared" ca="1" si="38"/>
        <v>0</v>
      </c>
      <c r="AQ27" s="466">
        <f t="shared" ca="1" si="38"/>
        <v>0</v>
      </c>
      <c r="AR27" s="466">
        <f t="shared" ca="1" si="38"/>
        <v>0</v>
      </c>
      <c r="AS27" s="466">
        <f t="shared" ca="1" si="38"/>
        <v>0</v>
      </c>
      <c r="AT27" s="466">
        <f t="shared" ref="AT27:BE36" ca="1" si="39">IF(ISERROR(INDIRECT(CONCATENATE($B27,"!",AT$303,$D$304))+INDIRECT(CONCATENATE($B27,"!",AT$303,$E$304))),0,INDIRECT(CONCATENATE($B27,"!",AT$303,$D$304))+INDIRECT(CONCATENATE($B27,"!",AT$303,$E$304)))</f>
        <v>0</v>
      </c>
      <c r="AU27" s="466">
        <f t="shared" ca="1" si="39"/>
        <v>0</v>
      </c>
      <c r="AV27" s="466">
        <f t="shared" ca="1" si="39"/>
        <v>0</v>
      </c>
      <c r="AW27" s="466">
        <f t="shared" ca="1" si="39"/>
        <v>0</v>
      </c>
      <c r="AX27" s="466">
        <f t="shared" ca="1" si="39"/>
        <v>0</v>
      </c>
      <c r="AY27" s="466">
        <f t="shared" ca="1" si="39"/>
        <v>0</v>
      </c>
      <c r="AZ27" s="466">
        <f t="shared" ca="1" si="39"/>
        <v>0</v>
      </c>
      <c r="BA27" s="466">
        <f t="shared" ca="1" si="39"/>
        <v>0</v>
      </c>
      <c r="BB27" s="466">
        <f t="shared" ca="1" si="39"/>
        <v>0</v>
      </c>
      <c r="BC27" s="466">
        <f t="shared" ca="1" si="39"/>
        <v>0</v>
      </c>
      <c r="BD27" s="466">
        <f t="shared" ca="1" si="39"/>
        <v>0</v>
      </c>
      <c r="BE27" s="466">
        <f t="shared" ca="1" si="39"/>
        <v>0</v>
      </c>
      <c r="BF27" s="458"/>
      <c r="BG27" s="467">
        <f t="shared" ca="1" si="8"/>
        <v>0</v>
      </c>
      <c r="BH27" s="467">
        <f t="shared" ca="1" si="9"/>
        <v>0</v>
      </c>
      <c r="BI27" s="467">
        <f t="shared" ca="1" si="10"/>
        <v>0</v>
      </c>
      <c r="BJ27" s="467">
        <f t="shared" ca="1" si="11"/>
        <v>0</v>
      </c>
      <c r="BK27" s="467">
        <f t="shared" ca="1" si="12"/>
        <v>0</v>
      </c>
      <c r="BL27" s="467">
        <f t="shared" ca="1" si="13"/>
        <v>0</v>
      </c>
      <c r="BM27" s="467">
        <f t="shared" ca="1" si="14"/>
        <v>0</v>
      </c>
      <c r="BN27" s="467">
        <f t="shared" ca="1" si="15"/>
        <v>0</v>
      </c>
      <c r="BO27" s="467">
        <f t="shared" ca="1" si="16"/>
        <v>0</v>
      </c>
      <c r="BP27" s="467">
        <f t="shared" ca="1" si="17"/>
        <v>0</v>
      </c>
      <c r="BQ27" s="467">
        <f t="shared" ca="1" si="18"/>
        <v>0</v>
      </c>
      <c r="BR27" s="467">
        <f t="shared" ca="1" si="19"/>
        <v>0</v>
      </c>
      <c r="BS27" s="468">
        <f t="shared" ca="1" si="20"/>
        <v>0</v>
      </c>
      <c r="BT27" s="467">
        <f t="shared" ca="1" si="21"/>
        <v>0</v>
      </c>
      <c r="BU27" s="467">
        <f t="shared" ca="1" si="22"/>
        <v>0</v>
      </c>
      <c r="BV27" s="467">
        <f t="shared" ca="1" si="23"/>
        <v>0</v>
      </c>
      <c r="BW27" s="470">
        <f t="shared" ca="1" si="24"/>
        <v>0</v>
      </c>
      <c r="BX27" s="470">
        <f t="shared" ca="1" si="25"/>
        <v>0</v>
      </c>
      <c r="BY27" s="467">
        <f t="shared" ca="1" si="26"/>
        <v>0</v>
      </c>
    </row>
    <row r="28" spans="1:77" ht="15.6" hidden="1" customHeight="1" outlineLevel="1" x14ac:dyDescent="0.3">
      <c r="A28" s="458">
        <f t="shared" si="27"/>
        <v>22</v>
      </c>
      <c r="B28" s="469">
        <f>Info!B24</f>
        <v>0</v>
      </c>
      <c r="C28" s="464" t="str">
        <f t="shared" ca="1" si="33"/>
        <v/>
      </c>
      <c r="D28" s="464" t="str">
        <f t="shared" ca="1" si="34"/>
        <v/>
      </c>
      <c r="E28" s="465">
        <f t="shared" ca="1" si="2"/>
        <v>0</v>
      </c>
      <c r="F28" s="466">
        <f t="shared" ca="1" si="35"/>
        <v>0</v>
      </c>
      <c r="G28" s="466">
        <f t="shared" ca="1" si="35"/>
        <v>0</v>
      </c>
      <c r="H28" s="466">
        <f t="shared" ca="1" si="35"/>
        <v>0</v>
      </c>
      <c r="I28" s="466">
        <f t="shared" ca="1" si="35"/>
        <v>0</v>
      </c>
      <c r="J28" s="466">
        <f t="shared" ca="1" si="35"/>
        <v>0</v>
      </c>
      <c r="K28" s="466">
        <f t="shared" ca="1" si="35"/>
        <v>0</v>
      </c>
      <c r="L28" s="466">
        <f t="shared" ca="1" si="35"/>
        <v>0</v>
      </c>
      <c r="M28" s="466">
        <f t="shared" ca="1" si="35"/>
        <v>0</v>
      </c>
      <c r="N28" s="466">
        <f t="shared" ca="1" si="35"/>
        <v>0</v>
      </c>
      <c r="O28" s="466">
        <f t="shared" ca="1" si="35"/>
        <v>0</v>
      </c>
      <c r="P28" s="466">
        <f t="shared" ca="1" si="36"/>
        <v>0</v>
      </c>
      <c r="Q28" s="466">
        <f t="shared" ca="1" si="36"/>
        <v>0</v>
      </c>
      <c r="R28" s="466">
        <f t="shared" ca="1" si="36"/>
        <v>0</v>
      </c>
      <c r="S28" s="466">
        <f t="shared" ca="1" si="36"/>
        <v>0</v>
      </c>
      <c r="T28" s="466">
        <f t="shared" ca="1" si="36"/>
        <v>0</v>
      </c>
      <c r="U28" s="466">
        <f t="shared" ca="1" si="36"/>
        <v>0</v>
      </c>
      <c r="V28" s="466">
        <f t="shared" ca="1" si="36"/>
        <v>0</v>
      </c>
      <c r="W28" s="466">
        <f t="shared" ca="1" si="36"/>
        <v>0</v>
      </c>
      <c r="X28" s="466">
        <f t="shared" ca="1" si="36"/>
        <v>0</v>
      </c>
      <c r="Y28" s="466">
        <f t="shared" ca="1" si="36"/>
        <v>0</v>
      </c>
      <c r="Z28" s="466">
        <f t="shared" ca="1" si="37"/>
        <v>0</v>
      </c>
      <c r="AA28" s="466">
        <f t="shared" ca="1" si="37"/>
        <v>0</v>
      </c>
      <c r="AB28" s="466">
        <f t="shared" ca="1" si="37"/>
        <v>0</v>
      </c>
      <c r="AC28" s="466">
        <f t="shared" ca="1" si="37"/>
        <v>0</v>
      </c>
      <c r="AD28" s="466">
        <f t="shared" ca="1" si="37"/>
        <v>0</v>
      </c>
      <c r="AE28" s="466">
        <f t="shared" ca="1" si="37"/>
        <v>0</v>
      </c>
      <c r="AF28" s="466">
        <f t="shared" ca="1" si="37"/>
        <v>0</v>
      </c>
      <c r="AG28" s="466">
        <f t="shared" ca="1" si="37"/>
        <v>0</v>
      </c>
      <c r="AH28" s="466">
        <f t="shared" ca="1" si="37"/>
        <v>0</v>
      </c>
      <c r="AI28" s="466">
        <f t="shared" ca="1" si="37"/>
        <v>0</v>
      </c>
      <c r="AJ28" s="466">
        <f t="shared" ca="1" si="38"/>
        <v>0</v>
      </c>
      <c r="AK28" s="466">
        <f t="shared" ca="1" si="38"/>
        <v>0</v>
      </c>
      <c r="AL28" s="466">
        <f t="shared" ca="1" si="38"/>
        <v>0</v>
      </c>
      <c r="AM28" s="466">
        <f t="shared" ca="1" si="38"/>
        <v>0</v>
      </c>
      <c r="AN28" s="466">
        <f t="shared" ca="1" si="38"/>
        <v>0</v>
      </c>
      <c r="AO28" s="466">
        <f t="shared" ca="1" si="38"/>
        <v>0</v>
      </c>
      <c r="AP28" s="466">
        <f t="shared" ca="1" si="38"/>
        <v>0</v>
      </c>
      <c r="AQ28" s="466">
        <f t="shared" ca="1" si="38"/>
        <v>0</v>
      </c>
      <c r="AR28" s="466">
        <f t="shared" ca="1" si="38"/>
        <v>0</v>
      </c>
      <c r="AS28" s="466">
        <f t="shared" ca="1" si="38"/>
        <v>0</v>
      </c>
      <c r="AT28" s="466">
        <f t="shared" ca="1" si="39"/>
        <v>0</v>
      </c>
      <c r="AU28" s="466">
        <f t="shared" ca="1" si="39"/>
        <v>0</v>
      </c>
      <c r="AV28" s="466">
        <f t="shared" ca="1" si="39"/>
        <v>0</v>
      </c>
      <c r="AW28" s="466">
        <f t="shared" ca="1" si="39"/>
        <v>0</v>
      </c>
      <c r="AX28" s="466">
        <f t="shared" ca="1" si="39"/>
        <v>0</v>
      </c>
      <c r="AY28" s="466">
        <f t="shared" ca="1" si="39"/>
        <v>0</v>
      </c>
      <c r="AZ28" s="466">
        <f t="shared" ca="1" si="39"/>
        <v>0</v>
      </c>
      <c r="BA28" s="466">
        <f t="shared" ca="1" si="39"/>
        <v>0</v>
      </c>
      <c r="BB28" s="466">
        <f t="shared" ca="1" si="39"/>
        <v>0</v>
      </c>
      <c r="BC28" s="466">
        <f t="shared" ca="1" si="39"/>
        <v>0</v>
      </c>
      <c r="BD28" s="466">
        <f t="shared" ca="1" si="39"/>
        <v>0</v>
      </c>
      <c r="BE28" s="466">
        <f t="shared" ca="1" si="39"/>
        <v>0</v>
      </c>
      <c r="BF28" s="458"/>
      <c r="BG28" s="467">
        <f t="shared" ca="1" si="8"/>
        <v>0</v>
      </c>
      <c r="BH28" s="467">
        <f t="shared" ca="1" si="9"/>
        <v>0</v>
      </c>
      <c r="BI28" s="467">
        <f t="shared" ca="1" si="10"/>
        <v>0</v>
      </c>
      <c r="BJ28" s="467">
        <f t="shared" ca="1" si="11"/>
        <v>0</v>
      </c>
      <c r="BK28" s="467">
        <f t="shared" ca="1" si="12"/>
        <v>0</v>
      </c>
      <c r="BL28" s="467">
        <f t="shared" ca="1" si="13"/>
        <v>0</v>
      </c>
      <c r="BM28" s="467">
        <f t="shared" ca="1" si="14"/>
        <v>0</v>
      </c>
      <c r="BN28" s="467">
        <f t="shared" ca="1" si="15"/>
        <v>0</v>
      </c>
      <c r="BO28" s="467">
        <f t="shared" ca="1" si="16"/>
        <v>0</v>
      </c>
      <c r="BP28" s="467">
        <f t="shared" ca="1" si="17"/>
        <v>0</v>
      </c>
      <c r="BQ28" s="467">
        <f t="shared" ca="1" si="18"/>
        <v>0</v>
      </c>
      <c r="BR28" s="467">
        <f t="shared" ca="1" si="19"/>
        <v>0</v>
      </c>
      <c r="BS28" s="468">
        <f t="shared" ca="1" si="20"/>
        <v>0</v>
      </c>
      <c r="BT28" s="467">
        <f t="shared" ca="1" si="21"/>
        <v>0</v>
      </c>
      <c r="BU28" s="467">
        <f t="shared" ca="1" si="22"/>
        <v>0</v>
      </c>
      <c r="BV28" s="467">
        <f t="shared" ca="1" si="23"/>
        <v>0</v>
      </c>
      <c r="BW28" s="470">
        <f t="shared" ca="1" si="24"/>
        <v>0</v>
      </c>
      <c r="BX28" s="470">
        <f t="shared" ca="1" si="25"/>
        <v>0</v>
      </c>
      <c r="BY28" s="467">
        <f t="shared" ca="1" si="26"/>
        <v>0</v>
      </c>
    </row>
    <row r="29" spans="1:77" ht="15.6" hidden="1" customHeight="1" outlineLevel="1" x14ac:dyDescent="0.3">
      <c r="A29" s="458">
        <f t="shared" si="27"/>
        <v>23</v>
      </c>
      <c r="B29" s="463">
        <f>Info!B25</f>
        <v>0</v>
      </c>
      <c r="C29" s="464" t="str">
        <f t="shared" ca="1" si="33"/>
        <v/>
      </c>
      <c r="D29" s="464" t="str">
        <f t="shared" ca="1" si="34"/>
        <v/>
      </c>
      <c r="E29" s="465">
        <f t="shared" ca="1" si="2"/>
        <v>0</v>
      </c>
      <c r="F29" s="466">
        <f t="shared" ca="1" si="35"/>
        <v>0</v>
      </c>
      <c r="G29" s="466">
        <f t="shared" ca="1" si="35"/>
        <v>0</v>
      </c>
      <c r="H29" s="466">
        <f t="shared" ca="1" si="35"/>
        <v>0</v>
      </c>
      <c r="I29" s="466">
        <f t="shared" ca="1" si="35"/>
        <v>0</v>
      </c>
      <c r="J29" s="466">
        <f t="shared" ca="1" si="35"/>
        <v>0</v>
      </c>
      <c r="K29" s="466">
        <f t="shared" ca="1" si="35"/>
        <v>0</v>
      </c>
      <c r="L29" s="466">
        <f t="shared" ca="1" si="35"/>
        <v>0</v>
      </c>
      <c r="M29" s="466">
        <f t="shared" ca="1" si="35"/>
        <v>0</v>
      </c>
      <c r="N29" s="466">
        <f t="shared" ca="1" si="35"/>
        <v>0</v>
      </c>
      <c r="O29" s="466">
        <f t="shared" ca="1" si="35"/>
        <v>0</v>
      </c>
      <c r="P29" s="466">
        <f t="shared" ca="1" si="36"/>
        <v>0</v>
      </c>
      <c r="Q29" s="466">
        <f t="shared" ca="1" si="36"/>
        <v>0</v>
      </c>
      <c r="R29" s="466">
        <f t="shared" ca="1" si="36"/>
        <v>0</v>
      </c>
      <c r="S29" s="466">
        <f t="shared" ca="1" si="36"/>
        <v>0</v>
      </c>
      <c r="T29" s="466">
        <f t="shared" ca="1" si="36"/>
        <v>0</v>
      </c>
      <c r="U29" s="466">
        <f t="shared" ca="1" si="36"/>
        <v>0</v>
      </c>
      <c r="V29" s="466">
        <f t="shared" ca="1" si="36"/>
        <v>0</v>
      </c>
      <c r="W29" s="466">
        <f t="shared" ca="1" si="36"/>
        <v>0</v>
      </c>
      <c r="X29" s="466">
        <f t="shared" ca="1" si="36"/>
        <v>0</v>
      </c>
      <c r="Y29" s="466">
        <f t="shared" ca="1" si="36"/>
        <v>0</v>
      </c>
      <c r="Z29" s="466">
        <f t="shared" ca="1" si="37"/>
        <v>0</v>
      </c>
      <c r="AA29" s="466">
        <f t="shared" ca="1" si="37"/>
        <v>0</v>
      </c>
      <c r="AB29" s="466">
        <f t="shared" ca="1" si="37"/>
        <v>0</v>
      </c>
      <c r="AC29" s="466">
        <f t="shared" ca="1" si="37"/>
        <v>0</v>
      </c>
      <c r="AD29" s="466">
        <f t="shared" ca="1" si="37"/>
        <v>0</v>
      </c>
      <c r="AE29" s="466">
        <f t="shared" ca="1" si="37"/>
        <v>0</v>
      </c>
      <c r="AF29" s="466">
        <f t="shared" ca="1" si="37"/>
        <v>0</v>
      </c>
      <c r="AG29" s="466">
        <f t="shared" ca="1" si="37"/>
        <v>0</v>
      </c>
      <c r="AH29" s="466">
        <f t="shared" ca="1" si="37"/>
        <v>0</v>
      </c>
      <c r="AI29" s="466">
        <f t="shared" ca="1" si="37"/>
        <v>0</v>
      </c>
      <c r="AJ29" s="466">
        <f t="shared" ca="1" si="38"/>
        <v>0</v>
      </c>
      <c r="AK29" s="466">
        <f t="shared" ca="1" si="38"/>
        <v>0</v>
      </c>
      <c r="AL29" s="466">
        <f t="shared" ca="1" si="38"/>
        <v>0</v>
      </c>
      <c r="AM29" s="466">
        <f t="shared" ca="1" si="38"/>
        <v>0</v>
      </c>
      <c r="AN29" s="466">
        <f t="shared" ca="1" si="38"/>
        <v>0</v>
      </c>
      <c r="AO29" s="466">
        <f t="shared" ca="1" si="38"/>
        <v>0</v>
      </c>
      <c r="AP29" s="466">
        <f t="shared" ca="1" si="38"/>
        <v>0</v>
      </c>
      <c r="AQ29" s="466">
        <f t="shared" ca="1" si="38"/>
        <v>0</v>
      </c>
      <c r="AR29" s="466">
        <f t="shared" ca="1" si="38"/>
        <v>0</v>
      </c>
      <c r="AS29" s="466">
        <f t="shared" ca="1" si="38"/>
        <v>0</v>
      </c>
      <c r="AT29" s="466">
        <f t="shared" ca="1" si="39"/>
        <v>0</v>
      </c>
      <c r="AU29" s="466">
        <f t="shared" ca="1" si="39"/>
        <v>0</v>
      </c>
      <c r="AV29" s="466">
        <f t="shared" ca="1" si="39"/>
        <v>0</v>
      </c>
      <c r="AW29" s="466">
        <f t="shared" ca="1" si="39"/>
        <v>0</v>
      </c>
      <c r="AX29" s="466">
        <f t="shared" ca="1" si="39"/>
        <v>0</v>
      </c>
      <c r="AY29" s="466">
        <f t="shared" ca="1" si="39"/>
        <v>0</v>
      </c>
      <c r="AZ29" s="466">
        <f t="shared" ca="1" si="39"/>
        <v>0</v>
      </c>
      <c r="BA29" s="466">
        <f t="shared" ca="1" si="39"/>
        <v>0</v>
      </c>
      <c r="BB29" s="466">
        <f t="shared" ca="1" si="39"/>
        <v>0</v>
      </c>
      <c r="BC29" s="466">
        <f t="shared" ca="1" si="39"/>
        <v>0</v>
      </c>
      <c r="BD29" s="466">
        <f t="shared" ca="1" si="39"/>
        <v>0</v>
      </c>
      <c r="BE29" s="466">
        <f t="shared" ca="1" si="39"/>
        <v>0</v>
      </c>
      <c r="BF29" s="458"/>
      <c r="BG29" s="467">
        <f t="shared" ca="1" si="8"/>
        <v>0</v>
      </c>
      <c r="BH29" s="467">
        <f t="shared" ca="1" si="9"/>
        <v>0</v>
      </c>
      <c r="BI29" s="467">
        <f t="shared" ca="1" si="10"/>
        <v>0</v>
      </c>
      <c r="BJ29" s="467">
        <f t="shared" ca="1" si="11"/>
        <v>0</v>
      </c>
      <c r="BK29" s="467">
        <f t="shared" ca="1" si="12"/>
        <v>0</v>
      </c>
      <c r="BL29" s="467">
        <f t="shared" ca="1" si="13"/>
        <v>0</v>
      </c>
      <c r="BM29" s="467">
        <f t="shared" ca="1" si="14"/>
        <v>0</v>
      </c>
      <c r="BN29" s="467">
        <f t="shared" ca="1" si="15"/>
        <v>0</v>
      </c>
      <c r="BO29" s="467">
        <f t="shared" ca="1" si="16"/>
        <v>0</v>
      </c>
      <c r="BP29" s="467">
        <f t="shared" ca="1" si="17"/>
        <v>0</v>
      </c>
      <c r="BQ29" s="467">
        <f t="shared" ca="1" si="18"/>
        <v>0</v>
      </c>
      <c r="BR29" s="467">
        <f t="shared" ca="1" si="19"/>
        <v>0</v>
      </c>
      <c r="BS29" s="468">
        <f t="shared" ca="1" si="20"/>
        <v>0</v>
      </c>
      <c r="BT29" s="467">
        <f t="shared" ca="1" si="21"/>
        <v>0</v>
      </c>
      <c r="BU29" s="467">
        <f t="shared" ca="1" si="22"/>
        <v>0</v>
      </c>
      <c r="BV29" s="467">
        <f t="shared" ca="1" si="23"/>
        <v>0</v>
      </c>
      <c r="BW29" s="470">
        <f t="shared" ca="1" si="24"/>
        <v>0</v>
      </c>
      <c r="BX29" s="470">
        <f t="shared" ca="1" si="25"/>
        <v>0</v>
      </c>
      <c r="BY29" s="467">
        <f t="shared" ca="1" si="26"/>
        <v>0</v>
      </c>
    </row>
    <row r="30" spans="1:77" ht="15.6" hidden="1" customHeight="1" outlineLevel="1" x14ac:dyDescent="0.3">
      <c r="A30" s="458">
        <f t="shared" si="27"/>
        <v>24</v>
      </c>
      <c r="B30" s="469">
        <f>Info!B26</f>
        <v>0</v>
      </c>
      <c r="C30" s="464" t="str">
        <f t="shared" ca="1" si="33"/>
        <v/>
      </c>
      <c r="D30" s="464" t="str">
        <f t="shared" ca="1" si="34"/>
        <v/>
      </c>
      <c r="E30" s="465">
        <f t="shared" ca="1" si="2"/>
        <v>0</v>
      </c>
      <c r="F30" s="466">
        <f t="shared" ca="1" si="35"/>
        <v>0</v>
      </c>
      <c r="G30" s="466">
        <f t="shared" ca="1" si="35"/>
        <v>0</v>
      </c>
      <c r="H30" s="466">
        <f t="shared" ca="1" si="35"/>
        <v>0</v>
      </c>
      <c r="I30" s="466">
        <f t="shared" ca="1" si="35"/>
        <v>0</v>
      </c>
      <c r="J30" s="466">
        <f t="shared" ca="1" si="35"/>
        <v>0</v>
      </c>
      <c r="K30" s="466">
        <f t="shared" ca="1" si="35"/>
        <v>0</v>
      </c>
      <c r="L30" s="466">
        <f t="shared" ca="1" si="35"/>
        <v>0</v>
      </c>
      <c r="M30" s="466">
        <f t="shared" ca="1" si="35"/>
        <v>0</v>
      </c>
      <c r="N30" s="466">
        <f t="shared" ca="1" si="35"/>
        <v>0</v>
      </c>
      <c r="O30" s="466">
        <f t="shared" ca="1" si="35"/>
        <v>0</v>
      </c>
      <c r="P30" s="466">
        <f t="shared" ca="1" si="36"/>
        <v>0</v>
      </c>
      <c r="Q30" s="466">
        <f t="shared" ca="1" si="36"/>
        <v>0</v>
      </c>
      <c r="R30" s="466">
        <f t="shared" ca="1" si="36"/>
        <v>0</v>
      </c>
      <c r="S30" s="466">
        <f t="shared" ca="1" si="36"/>
        <v>0</v>
      </c>
      <c r="T30" s="466">
        <f t="shared" ca="1" si="36"/>
        <v>0</v>
      </c>
      <c r="U30" s="466">
        <f t="shared" ca="1" si="36"/>
        <v>0</v>
      </c>
      <c r="V30" s="466">
        <f t="shared" ca="1" si="36"/>
        <v>0</v>
      </c>
      <c r="W30" s="466">
        <f t="shared" ca="1" si="36"/>
        <v>0</v>
      </c>
      <c r="X30" s="466">
        <f t="shared" ca="1" si="36"/>
        <v>0</v>
      </c>
      <c r="Y30" s="466">
        <f t="shared" ca="1" si="36"/>
        <v>0</v>
      </c>
      <c r="Z30" s="466">
        <f t="shared" ca="1" si="37"/>
        <v>0</v>
      </c>
      <c r="AA30" s="466">
        <f t="shared" ca="1" si="37"/>
        <v>0</v>
      </c>
      <c r="AB30" s="466">
        <f t="shared" ca="1" si="37"/>
        <v>0</v>
      </c>
      <c r="AC30" s="466">
        <f t="shared" ca="1" si="37"/>
        <v>0</v>
      </c>
      <c r="AD30" s="466">
        <f t="shared" ca="1" si="37"/>
        <v>0</v>
      </c>
      <c r="AE30" s="466">
        <f t="shared" ca="1" si="37"/>
        <v>0</v>
      </c>
      <c r="AF30" s="466">
        <f t="shared" ca="1" si="37"/>
        <v>0</v>
      </c>
      <c r="AG30" s="466">
        <f t="shared" ca="1" si="37"/>
        <v>0</v>
      </c>
      <c r="AH30" s="466">
        <f t="shared" ca="1" si="37"/>
        <v>0</v>
      </c>
      <c r="AI30" s="466">
        <f t="shared" ca="1" si="37"/>
        <v>0</v>
      </c>
      <c r="AJ30" s="466">
        <f t="shared" ca="1" si="38"/>
        <v>0</v>
      </c>
      <c r="AK30" s="466">
        <f t="shared" ca="1" si="38"/>
        <v>0</v>
      </c>
      <c r="AL30" s="466">
        <f t="shared" ca="1" si="38"/>
        <v>0</v>
      </c>
      <c r="AM30" s="466">
        <f t="shared" ca="1" si="38"/>
        <v>0</v>
      </c>
      <c r="AN30" s="466">
        <f t="shared" ca="1" si="38"/>
        <v>0</v>
      </c>
      <c r="AO30" s="466">
        <f t="shared" ca="1" si="38"/>
        <v>0</v>
      </c>
      <c r="AP30" s="466">
        <f t="shared" ca="1" si="38"/>
        <v>0</v>
      </c>
      <c r="AQ30" s="466">
        <f t="shared" ca="1" si="38"/>
        <v>0</v>
      </c>
      <c r="AR30" s="466">
        <f t="shared" ca="1" si="38"/>
        <v>0</v>
      </c>
      <c r="AS30" s="466">
        <f t="shared" ca="1" si="38"/>
        <v>0</v>
      </c>
      <c r="AT30" s="466">
        <f t="shared" ca="1" si="39"/>
        <v>0</v>
      </c>
      <c r="AU30" s="466">
        <f t="shared" ca="1" si="39"/>
        <v>0</v>
      </c>
      <c r="AV30" s="466">
        <f t="shared" ca="1" si="39"/>
        <v>0</v>
      </c>
      <c r="AW30" s="466">
        <f t="shared" ca="1" si="39"/>
        <v>0</v>
      </c>
      <c r="AX30" s="466">
        <f t="shared" ca="1" si="39"/>
        <v>0</v>
      </c>
      <c r="AY30" s="466">
        <f t="shared" ca="1" si="39"/>
        <v>0</v>
      </c>
      <c r="AZ30" s="466">
        <f t="shared" ca="1" si="39"/>
        <v>0</v>
      </c>
      <c r="BA30" s="466">
        <f t="shared" ca="1" si="39"/>
        <v>0</v>
      </c>
      <c r="BB30" s="466">
        <f t="shared" ca="1" si="39"/>
        <v>0</v>
      </c>
      <c r="BC30" s="466">
        <f t="shared" ca="1" si="39"/>
        <v>0</v>
      </c>
      <c r="BD30" s="466">
        <f t="shared" ca="1" si="39"/>
        <v>0</v>
      </c>
      <c r="BE30" s="466">
        <f t="shared" ca="1" si="39"/>
        <v>0</v>
      </c>
      <c r="BF30" s="458"/>
      <c r="BG30" s="467">
        <f t="shared" ca="1" si="8"/>
        <v>0</v>
      </c>
      <c r="BH30" s="467">
        <f t="shared" ca="1" si="9"/>
        <v>0</v>
      </c>
      <c r="BI30" s="467">
        <f t="shared" ca="1" si="10"/>
        <v>0</v>
      </c>
      <c r="BJ30" s="467">
        <f t="shared" ca="1" si="11"/>
        <v>0</v>
      </c>
      <c r="BK30" s="467">
        <f t="shared" ca="1" si="12"/>
        <v>0</v>
      </c>
      <c r="BL30" s="467">
        <f t="shared" ca="1" si="13"/>
        <v>0</v>
      </c>
      <c r="BM30" s="467">
        <f t="shared" ca="1" si="14"/>
        <v>0</v>
      </c>
      <c r="BN30" s="467">
        <f t="shared" ca="1" si="15"/>
        <v>0</v>
      </c>
      <c r="BO30" s="467">
        <f t="shared" ca="1" si="16"/>
        <v>0</v>
      </c>
      <c r="BP30" s="467">
        <f t="shared" ca="1" si="17"/>
        <v>0</v>
      </c>
      <c r="BQ30" s="467">
        <f t="shared" ca="1" si="18"/>
        <v>0</v>
      </c>
      <c r="BR30" s="467">
        <f t="shared" ca="1" si="19"/>
        <v>0</v>
      </c>
      <c r="BS30" s="468">
        <f t="shared" ca="1" si="20"/>
        <v>0</v>
      </c>
      <c r="BT30" s="467">
        <f t="shared" ca="1" si="21"/>
        <v>0</v>
      </c>
      <c r="BU30" s="467">
        <f t="shared" ca="1" si="22"/>
        <v>0</v>
      </c>
      <c r="BV30" s="467">
        <f t="shared" ca="1" si="23"/>
        <v>0</v>
      </c>
      <c r="BW30" s="470">
        <f t="shared" ca="1" si="24"/>
        <v>0</v>
      </c>
      <c r="BX30" s="470">
        <f t="shared" ca="1" si="25"/>
        <v>0</v>
      </c>
      <c r="BY30" s="467">
        <f t="shared" ca="1" si="26"/>
        <v>0</v>
      </c>
    </row>
    <row r="31" spans="1:77" ht="15.6" hidden="1" customHeight="1" outlineLevel="1" x14ac:dyDescent="0.3">
      <c r="A31" s="458">
        <f t="shared" si="27"/>
        <v>25</v>
      </c>
      <c r="B31" s="463">
        <f>Info!B27</f>
        <v>0</v>
      </c>
      <c r="C31" s="464" t="str">
        <f t="shared" ca="1" si="33"/>
        <v/>
      </c>
      <c r="D31" s="464" t="str">
        <f t="shared" ca="1" si="34"/>
        <v/>
      </c>
      <c r="E31" s="465">
        <f t="shared" ca="1" si="2"/>
        <v>0</v>
      </c>
      <c r="F31" s="466">
        <f t="shared" ca="1" si="35"/>
        <v>0</v>
      </c>
      <c r="G31" s="466">
        <f t="shared" ca="1" si="35"/>
        <v>0</v>
      </c>
      <c r="H31" s="466">
        <f t="shared" ca="1" si="35"/>
        <v>0</v>
      </c>
      <c r="I31" s="466">
        <f t="shared" ca="1" si="35"/>
        <v>0</v>
      </c>
      <c r="J31" s="466">
        <f t="shared" ca="1" si="35"/>
        <v>0</v>
      </c>
      <c r="K31" s="466">
        <f t="shared" ca="1" si="35"/>
        <v>0</v>
      </c>
      <c r="L31" s="466">
        <f t="shared" ca="1" si="35"/>
        <v>0</v>
      </c>
      <c r="M31" s="466">
        <f t="shared" ca="1" si="35"/>
        <v>0</v>
      </c>
      <c r="N31" s="466">
        <f t="shared" ca="1" si="35"/>
        <v>0</v>
      </c>
      <c r="O31" s="466">
        <f t="shared" ca="1" si="35"/>
        <v>0</v>
      </c>
      <c r="P31" s="466">
        <f t="shared" ca="1" si="36"/>
        <v>0</v>
      </c>
      <c r="Q31" s="466">
        <f t="shared" ca="1" si="36"/>
        <v>0</v>
      </c>
      <c r="R31" s="466">
        <f t="shared" ca="1" si="36"/>
        <v>0</v>
      </c>
      <c r="S31" s="466">
        <f t="shared" ca="1" si="36"/>
        <v>0</v>
      </c>
      <c r="T31" s="466">
        <f t="shared" ca="1" si="36"/>
        <v>0</v>
      </c>
      <c r="U31" s="466">
        <f t="shared" ca="1" si="36"/>
        <v>0</v>
      </c>
      <c r="V31" s="466">
        <f t="shared" ca="1" si="36"/>
        <v>0</v>
      </c>
      <c r="W31" s="466">
        <f t="shared" ca="1" si="36"/>
        <v>0</v>
      </c>
      <c r="X31" s="466">
        <f t="shared" ca="1" si="36"/>
        <v>0</v>
      </c>
      <c r="Y31" s="466">
        <f t="shared" ca="1" si="36"/>
        <v>0</v>
      </c>
      <c r="Z31" s="466">
        <f t="shared" ca="1" si="37"/>
        <v>0</v>
      </c>
      <c r="AA31" s="466">
        <f t="shared" ca="1" si="37"/>
        <v>0</v>
      </c>
      <c r="AB31" s="466">
        <f t="shared" ca="1" si="37"/>
        <v>0</v>
      </c>
      <c r="AC31" s="466">
        <f t="shared" ca="1" si="37"/>
        <v>0</v>
      </c>
      <c r="AD31" s="466">
        <f t="shared" ca="1" si="37"/>
        <v>0</v>
      </c>
      <c r="AE31" s="466">
        <f t="shared" ca="1" si="37"/>
        <v>0</v>
      </c>
      <c r="AF31" s="466">
        <f t="shared" ca="1" si="37"/>
        <v>0</v>
      </c>
      <c r="AG31" s="466">
        <f t="shared" ca="1" si="37"/>
        <v>0</v>
      </c>
      <c r="AH31" s="466">
        <f t="shared" ca="1" si="37"/>
        <v>0</v>
      </c>
      <c r="AI31" s="466">
        <f t="shared" ca="1" si="37"/>
        <v>0</v>
      </c>
      <c r="AJ31" s="466">
        <f t="shared" ca="1" si="38"/>
        <v>0</v>
      </c>
      <c r="AK31" s="466">
        <f t="shared" ca="1" si="38"/>
        <v>0</v>
      </c>
      <c r="AL31" s="466">
        <f t="shared" ca="1" si="38"/>
        <v>0</v>
      </c>
      <c r="AM31" s="466">
        <f t="shared" ca="1" si="38"/>
        <v>0</v>
      </c>
      <c r="AN31" s="466">
        <f t="shared" ca="1" si="38"/>
        <v>0</v>
      </c>
      <c r="AO31" s="466">
        <f t="shared" ca="1" si="38"/>
        <v>0</v>
      </c>
      <c r="AP31" s="466">
        <f t="shared" ca="1" si="38"/>
        <v>0</v>
      </c>
      <c r="AQ31" s="466">
        <f t="shared" ca="1" si="38"/>
        <v>0</v>
      </c>
      <c r="AR31" s="466">
        <f t="shared" ca="1" si="38"/>
        <v>0</v>
      </c>
      <c r="AS31" s="466">
        <f t="shared" ca="1" si="38"/>
        <v>0</v>
      </c>
      <c r="AT31" s="466">
        <f t="shared" ca="1" si="39"/>
        <v>0</v>
      </c>
      <c r="AU31" s="466">
        <f t="shared" ca="1" si="39"/>
        <v>0</v>
      </c>
      <c r="AV31" s="466">
        <f t="shared" ca="1" si="39"/>
        <v>0</v>
      </c>
      <c r="AW31" s="466">
        <f t="shared" ca="1" si="39"/>
        <v>0</v>
      </c>
      <c r="AX31" s="466">
        <f t="shared" ca="1" si="39"/>
        <v>0</v>
      </c>
      <c r="AY31" s="466">
        <f t="shared" ca="1" si="39"/>
        <v>0</v>
      </c>
      <c r="AZ31" s="466">
        <f t="shared" ca="1" si="39"/>
        <v>0</v>
      </c>
      <c r="BA31" s="466">
        <f t="shared" ca="1" si="39"/>
        <v>0</v>
      </c>
      <c r="BB31" s="466">
        <f t="shared" ca="1" si="39"/>
        <v>0</v>
      </c>
      <c r="BC31" s="466">
        <f t="shared" ca="1" si="39"/>
        <v>0</v>
      </c>
      <c r="BD31" s="466">
        <f t="shared" ca="1" si="39"/>
        <v>0</v>
      </c>
      <c r="BE31" s="466">
        <f t="shared" ca="1" si="39"/>
        <v>0</v>
      </c>
      <c r="BF31" s="458"/>
      <c r="BG31" s="467">
        <f t="shared" ca="1" si="8"/>
        <v>0</v>
      </c>
      <c r="BH31" s="467">
        <f t="shared" ca="1" si="9"/>
        <v>0</v>
      </c>
      <c r="BI31" s="467">
        <f t="shared" ca="1" si="10"/>
        <v>0</v>
      </c>
      <c r="BJ31" s="467">
        <f t="shared" ca="1" si="11"/>
        <v>0</v>
      </c>
      <c r="BK31" s="467">
        <f t="shared" ca="1" si="12"/>
        <v>0</v>
      </c>
      <c r="BL31" s="467">
        <f t="shared" ca="1" si="13"/>
        <v>0</v>
      </c>
      <c r="BM31" s="467">
        <f t="shared" ca="1" si="14"/>
        <v>0</v>
      </c>
      <c r="BN31" s="467">
        <f t="shared" ca="1" si="15"/>
        <v>0</v>
      </c>
      <c r="BO31" s="467">
        <f t="shared" ca="1" si="16"/>
        <v>0</v>
      </c>
      <c r="BP31" s="467">
        <f t="shared" ca="1" si="17"/>
        <v>0</v>
      </c>
      <c r="BQ31" s="467">
        <f t="shared" ca="1" si="18"/>
        <v>0</v>
      </c>
      <c r="BR31" s="467">
        <f t="shared" ca="1" si="19"/>
        <v>0</v>
      </c>
      <c r="BS31" s="468">
        <f t="shared" ca="1" si="20"/>
        <v>0</v>
      </c>
      <c r="BT31" s="467">
        <f t="shared" ca="1" si="21"/>
        <v>0</v>
      </c>
      <c r="BU31" s="467">
        <f t="shared" ca="1" si="22"/>
        <v>0</v>
      </c>
      <c r="BV31" s="467">
        <f t="shared" ca="1" si="23"/>
        <v>0</v>
      </c>
      <c r="BW31" s="470">
        <f t="shared" ca="1" si="24"/>
        <v>0</v>
      </c>
      <c r="BX31" s="470">
        <f t="shared" ca="1" si="25"/>
        <v>0</v>
      </c>
      <c r="BY31" s="467">
        <f t="shared" ca="1" si="26"/>
        <v>0</v>
      </c>
    </row>
    <row r="32" spans="1:77" ht="15.6" hidden="1" customHeight="1" outlineLevel="1" x14ac:dyDescent="0.3">
      <c r="A32" s="458">
        <f t="shared" si="27"/>
        <v>26</v>
      </c>
      <c r="B32" s="469">
        <f>Info!B28</f>
        <v>0</v>
      </c>
      <c r="C32" s="464" t="str">
        <f t="shared" ca="1" si="33"/>
        <v/>
      </c>
      <c r="D32" s="464" t="str">
        <f t="shared" ca="1" si="34"/>
        <v/>
      </c>
      <c r="E32" s="465">
        <f t="shared" ca="1" si="2"/>
        <v>0</v>
      </c>
      <c r="F32" s="466">
        <f t="shared" ca="1" si="35"/>
        <v>0</v>
      </c>
      <c r="G32" s="466">
        <f t="shared" ca="1" si="35"/>
        <v>0</v>
      </c>
      <c r="H32" s="466">
        <f t="shared" ca="1" si="35"/>
        <v>0</v>
      </c>
      <c r="I32" s="466">
        <f t="shared" ca="1" si="35"/>
        <v>0</v>
      </c>
      <c r="J32" s="466">
        <f t="shared" ca="1" si="35"/>
        <v>0</v>
      </c>
      <c r="K32" s="466">
        <f t="shared" ca="1" si="35"/>
        <v>0</v>
      </c>
      <c r="L32" s="466">
        <f t="shared" ca="1" si="35"/>
        <v>0</v>
      </c>
      <c r="M32" s="466">
        <f t="shared" ca="1" si="35"/>
        <v>0</v>
      </c>
      <c r="N32" s="466">
        <f t="shared" ca="1" si="35"/>
        <v>0</v>
      </c>
      <c r="O32" s="466">
        <f t="shared" ca="1" si="35"/>
        <v>0</v>
      </c>
      <c r="P32" s="466">
        <f t="shared" ca="1" si="36"/>
        <v>0</v>
      </c>
      <c r="Q32" s="466">
        <f t="shared" ca="1" si="36"/>
        <v>0</v>
      </c>
      <c r="R32" s="466">
        <f t="shared" ca="1" si="36"/>
        <v>0</v>
      </c>
      <c r="S32" s="466">
        <f t="shared" ca="1" si="36"/>
        <v>0</v>
      </c>
      <c r="T32" s="466">
        <f t="shared" ca="1" si="36"/>
        <v>0</v>
      </c>
      <c r="U32" s="466">
        <f t="shared" ca="1" si="36"/>
        <v>0</v>
      </c>
      <c r="V32" s="466">
        <f t="shared" ca="1" si="36"/>
        <v>0</v>
      </c>
      <c r="W32" s="466">
        <f t="shared" ca="1" si="36"/>
        <v>0</v>
      </c>
      <c r="X32" s="466">
        <f t="shared" ca="1" si="36"/>
        <v>0</v>
      </c>
      <c r="Y32" s="466">
        <f t="shared" ca="1" si="36"/>
        <v>0</v>
      </c>
      <c r="Z32" s="466">
        <f t="shared" ca="1" si="37"/>
        <v>0</v>
      </c>
      <c r="AA32" s="466">
        <f t="shared" ca="1" si="37"/>
        <v>0</v>
      </c>
      <c r="AB32" s="466">
        <f t="shared" ca="1" si="37"/>
        <v>0</v>
      </c>
      <c r="AC32" s="466">
        <f t="shared" ca="1" si="37"/>
        <v>0</v>
      </c>
      <c r="AD32" s="466">
        <f t="shared" ca="1" si="37"/>
        <v>0</v>
      </c>
      <c r="AE32" s="466">
        <f t="shared" ca="1" si="37"/>
        <v>0</v>
      </c>
      <c r="AF32" s="466">
        <f t="shared" ca="1" si="37"/>
        <v>0</v>
      </c>
      <c r="AG32" s="466">
        <f t="shared" ca="1" si="37"/>
        <v>0</v>
      </c>
      <c r="AH32" s="466">
        <f t="shared" ca="1" si="37"/>
        <v>0</v>
      </c>
      <c r="AI32" s="466">
        <f t="shared" ca="1" si="37"/>
        <v>0</v>
      </c>
      <c r="AJ32" s="466">
        <f t="shared" ca="1" si="38"/>
        <v>0</v>
      </c>
      <c r="AK32" s="466">
        <f t="shared" ca="1" si="38"/>
        <v>0</v>
      </c>
      <c r="AL32" s="466">
        <f t="shared" ca="1" si="38"/>
        <v>0</v>
      </c>
      <c r="AM32" s="466">
        <f t="shared" ca="1" si="38"/>
        <v>0</v>
      </c>
      <c r="AN32" s="466">
        <f t="shared" ca="1" si="38"/>
        <v>0</v>
      </c>
      <c r="AO32" s="466">
        <f t="shared" ca="1" si="38"/>
        <v>0</v>
      </c>
      <c r="AP32" s="466">
        <f t="shared" ca="1" si="38"/>
        <v>0</v>
      </c>
      <c r="AQ32" s="466">
        <f t="shared" ca="1" si="38"/>
        <v>0</v>
      </c>
      <c r="AR32" s="466">
        <f t="shared" ca="1" si="38"/>
        <v>0</v>
      </c>
      <c r="AS32" s="466">
        <f t="shared" ca="1" si="38"/>
        <v>0</v>
      </c>
      <c r="AT32" s="466">
        <f t="shared" ca="1" si="39"/>
        <v>0</v>
      </c>
      <c r="AU32" s="466">
        <f t="shared" ca="1" si="39"/>
        <v>0</v>
      </c>
      <c r="AV32" s="466">
        <f t="shared" ca="1" si="39"/>
        <v>0</v>
      </c>
      <c r="AW32" s="466">
        <f t="shared" ca="1" si="39"/>
        <v>0</v>
      </c>
      <c r="AX32" s="466">
        <f t="shared" ca="1" si="39"/>
        <v>0</v>
      </c>
      <c r="AY32" s="466">
        <f t="shared" ca="1" si="39"/>
        <v>0</v>
      </c>
      <c r="AZ32" s="466">
        <f t="shared" ca="1" si="39"/>
        <v>0</v>
      </c>
      <c r="BA32" s="466">
        <f t="shared" ca="1" si="39"/>
        <v>0</v>
      </c>
      <c r="BB32" s="466">
        <f t="shared" ca="1" si="39"/>
        <v>0</v>
      </c>
      <c r="BC32" s="466">
        <f t="shared" ca="1" si="39"/>
        <v>0</v>
      </c>
      <c r="BD32" s="466">
        <f t="shared" ca="1" si="39"/>
        <v>0</v>
      </c>
      <c r="BE32" s="466">
        <f t="shared" ca="1" si="39"/>
        <v>0</v>
      </c>
      <c r="BF32" s="458"/>
      <c r="BG32" s="467">
        <f t="shared" ca="1" si="8"/>
        <v>0</v>
      </c>
      <c r="BH32" s="467">
        <f t="shared" ca="1" si="9"/>
        <v>0</v>
      </c>
      <c r="BI32" s="467">
        <f t="shared" ca="1" si="10"/>
        <v>0</v>
      </c>
      <c r="BJ32" s="467">
        <f t="shared" ca="1" si="11"/>
        <v>0</v>
      </c>
      <c r="BK32" s="467">
        <f t="shared" ca="1" si="12"/>
        <v>0</v>
      </c>
      <c r="BL32" s="467">
        <f t="shared" ca="1" si="13"/>
        <v>0</v>
      </c>
      <c r="BM32" s="467">
        <f t="shared" ca="1" si="14"/>
        <v>0</v>
      </c>
      <c r="BN32" s="467">
        <f t="shared" ca="1" si="15"/>
        <v>0</v>
      </c>
      <c r="BO32" s="467">
        <f t="shared" ca="1" si="16"/>
        <v>0</v>
      </c>
      <c r="BP32" s="467">
        <f t="shared" ca="1" si="17"/>
        <v>0</v>
      </c>
      <c r="BQ32" s="467">
        <f t="shared" ca="1" si="18"/>
        <v>0</v>
      </c>
      <c r="BR32" s="467">
        <f t="shared" ca="1" si="19"/>
        <v>0</v>
      </c>
      <c r="BS32" s="468">
        <f t="shared" ca="1" si="20"/>
        <v>0</v>
      </c>
      <c r="BT32" s="467">
        <f t="shared" ca="1" si="21"/>
        <v>0</v>
      </c>
      <c r="BU32" s="467">
        <f t="shared" ca="1" si="22"/>
        <v>0</v>
      </c>
      <c r="BV32" s="467">
        <f t="shared" ca="1" si="23"/>
        <v>0</v>
      </c>
      <c r="BW32" s="470">
        <f t="shared" ca="1" si="24"/>
        <v>0</v>
      </c>
      <c r="BX32" s="470">
        <f t="shared" ca="1" si="25"/>
        <v>0</v>
      </c>
      <c r="BY32" s="467">
        <f t="shared" ca="1" si="26"/>
        <v>0</v>
      </c>
    </row>
    <row r="33" spans="1:77" ht="15.6" hidden="1" customHeight="1" outlineLevel="1" x14ac:dyDescent="0.3">
      <c r="A33" s="458">
        <f t="shared" si="27"/>
        <v>27</v>
      </c>
      <c r="B33" s="463">
        <f>Info!B29</f>
        <v>0</v>
      </c>
      <c r="C33" s="464" t="str">
        <f t="shared" ca="1" si="33"/>
        <v/>
      </c>
      <c r="D33" s="464" t="str">
        <f t="shared" ca="1" si="34"/>
        <v/>
      </c>
      <c r="E33" s="465">
        <f t="shared" ca="1" si="2"/>
        <v>0</v>
      </c>
      <c r="F33" s="466">
        <f t="shared" ca="1" si="35"/>
        <v>0</v>
      </c>
      <c r="G33" s="466">
        <f t="shared" ca="1" si="35"/>
        <v>0</v>
      </c>
      <c r="H33" s="466">
        <f t="shared" ca="1" si="35"/>
        <v>0</v>
      </c>
      <c r="I33" s="466">
        <f t="shared" ca="1" si="35"/>
        <v>0</v>
      </c>
      <c r="J33" s="466">
        <f t="shared" ca="1" si="35"/>
        <v>0</v>
      </c>
      <c r="K33" s="466">
        <f t="shared" ca="1" si="35"/>
        <v>0</v>
      </c>
      <c r="L33" s="466">
        <f t="shared" ca="1" si="35"/>
        <v>0</v>
      </c>
      <c r="M33" s="466">
        <f t="shared" ca="1" si="35"/>
        <v>0</v>
      </c>
      <c r="N33" s="466">
        <f t="shared" ca="1" si="35"/>
        <v>0</v>
      </c>
      <c r="O33" s="466">
        <f t="shared" ca="1" si="35"/>
        <v>0</v>
      </c>
      <c r="P33" s="466">
        <f t="shared" ca="1" si="36"/>
        <v>0</v>
      </c>
      <c r="Q33" s="466">
        <f t="shared" ca="1" si="36"/>
        <v>0</v>
      </c>
      <c r="R33" s="466">
        <f t="shared" ca="1" si="36"/>
        <v>0</v>
      </c>
      <c r="S33" s="466">
        <f t="shared" ca="1" si="36"/>
        <v>0</v>
      </c>
      <c r="T33" s="466">
        <f t="shared" ca="1" si="36"/>
        <v>0</v>
      </c>
      <c r="U33" s="466">
        <f t="shared" ca="1" si="36"/>
        <v>0</v>
      </c>
      <c r="V33" s="466">
        <f t="shared" ca="1" si="36"/>
        <v>0</v>
      </c>
      <c r="W33" s="466">
        <f t="shared" ca="1" si="36"/>
        <v>0</v>
      </c>
      <c r="X33" s="466">
        <f t="shared" ca="1" si="36"/>
        <v>0</v>
      </c>
      <c r="Y33" s="466">
        <f t="shared" ca="1" si="36"/>
        <v>0</v>
      </c>
      <c r="Z33" s="466">
        <f t="shared" ca="1" si="37"/>
        <v>0</v>
      </c>
      <c r="AA33" s="466">
        <f t="shared" ca="1" si="37"/>
        <v>0</v>
      </c>
      <c r="AB33" s="466">
        <f t="shared" ca="1" si="37"/>
        <v>0</v>
      </c>
      <c r="AC33" s="466">
        <f t="shared" ca="1" si="37"/>
        <v>0</v>
      </c>
      <c r="AD33" s="466">
        <f t="shared" ca="1" si="37"/>
        <v>0</v>
      </c>
      <c r="AE33" s="466">
        <f t="shared" ca="1" si="37"/>
        <v>0</v>
      </c>
      <c r="AF33" s="466">
        <f t="shared" ca="1" si="37"/>
        <v>0</v>
      </c>
      <c r="AG33" s="466">
        <f t="shared" ca="1" si="37"/>
        <v>0</v>
      </c>
      <c r="AH33" s="466">
        <f t="shared" ca="1" si="37"/>
        <v>0</v>
      </c>
      <c r="AI33" s="466">
        <f t="shared" ca="1" si="37"/>
        <v>0</v>
      </c>
      <c r="AJ33" s="466">
        <f t="shared" ca="1" si="38"/>
        <v>0</v>
      </c>
      <c r="AK33" s="466">
        <f t="shared" ca="1" si="38"/>
        <v>0</v>
      </c>
      <c r="AL33" s="466">
        <f t="shared" ca="1" si="38"/>
        <v>0</v>
      </c>
      <c r="AM33" s="466">
        <f t="shared" ca="1" si="38"/>
        <v>0</v>
      </c>
      <c r="AN33" s="466">
        <f t="shared" ca="1" si="38"/>
        <v>0</v>
      </c>
      <c r="AO33" s="466">
        <f t="shared" ca="1" si="38"/>
        <v>0</v>
      </c>
      <c r="AP33" s="466">
        <f t="shared" ca="1" si="38"/>
        <v>0</v>
      </c>
      <c r="AQ33" s="466">
        <f t="shared" ca="1" si="38"/>
        <v>0</v>
      </c>
      <c r="AR33" s="466">
        <f t="shared" ca="1" si="38"/>
        <v>0</v>
      </c>
      <c r="AS33" s="466">
        <f t="shared" ca="1" si="38"/>
        <v>0</v>
      </c>
      <c r="AT33" s="466">
        <f t="shared" ca="1" si="39"/>
        <v>0</v>
      </c>
      <c r="AU33" s="466">
        <f t="shared" ca="1" si="39"/>
        <v>0</v>
      </c>
      <c r="AV33" s="466">
        <f t="shared" ca="1" si="39"/>
        <v>0</v>
      </c>
      <c r="AW33" s="466">
        <f t="shared" ca="1" si="39"/>
        <v>0</v>
      </c>
      <c r="AX33" s="466">
        <f t="shared" ca="1" si="39"/>
        <v>0</v>
      </c>
      <c r="AY33" s="466">
        <f t="shared" ca="1" si="39"/>
        <v>0</v>
      </c>
      <c r="AZ33" s="466">
        <f t="shared" ca="1" si="39"/>
        <v>0</v>
      </c>
      <c r="BA33" s="466">
        <f t="shared" ca="1" si="39"/>
        <v>0</v>
      </c>
      <c r="BB33" s="466">
        <f t="shared" ca="1" si="39"/>
        <v>0</v>
      </c>
      <c r="BC33" s="466">
        <f t="shared" ca="1" si="39"/>
        <v>0</v>
      </c>
      <c r="BD33" s="466">
        <f t="shared" ca="1" si="39"/>
        <v>0</v>
      </c>
      <c r="BE33" s="466">
        <f t="shared" ca="1" si="39"/>
        <v>0</v>
      </c>
      <c r="BF33" s="458"/>
      <c r="BG33" s="467">
        <f t="shared" ca="1" si="8"/>
        <v>0</v>
      </c>
      <c r="BH33" s="467">
        <f t="shared" ca="1" si="9"/>
        <v>0</v>
      </c>
      <c r="BI33" s="467">
        <f t="shared" ca="1" si="10"/>
        <v>0</v>
      </c>
      <c r="BJ33" s="467">
        <f t="shared" ca="1" si="11"/>
        <v>0</v>
      </c>
      <c r="BK33" s="467">
        <f t="shared" ca="1" si="12"/>
        <v>0</v>
      </c>
      <c r="BL33" s="467">
        <f t="shared" ca="1" si="13"/>
        <v>0</v>
      </c>
      <c r="BM33" s="467">
        <f t="shared" ca="1" si="14"/>
        <v>0</v>
      </c>
      <c r="BN33" s="467">
        <f t="shared" ca="1" si="15"/>
        <v>0</v>
      </c>
      <c r="BO33" s="467">
        <f t="shared" ca="1" si="16"/>
        <v>0</v>
      </c>
      <c r="BP33" s="467">
        <f t="shared" ca="1" si="17"/>
        <v>0</v>
      </c>
      <c r="BQ33" s="467">
        <f t="shared" ca="1" si="18"/>
        <v>0</v>
      </c>
      <c r="BR33" s="467">
        <f t="shared" ca="1" si="19"/>
        <v>0</v>
      </c>
      <c r="BS33" s="468">
        <f t="shared" ca="1" si="20"/>
        <v>0</v>
      </c>
      <c r="BT33" s="467">
        <f t="shared" ca="1" si="21"/>
        <v>0</v>
      </c>
      <c r="BU33" s="467">
        <f t="shared" ca="1" si="22"/>
        <v>0</v>
      </c>
      <c r="BV33" s="467">
        <f t="shared" ca="1" si="23"/>
        <v>0</v>
      </c>
      <c r="BW33" s="470">
        <f t="shared" ca="1" si="24"/>
        <v>0</v>
      </c>
      <c r="BX33" s="470">
        <f t="shared" ca="1" si="25"/>
        <v>0</v>
      </c>
      <c r="BY33" s="467">
        <f t="shared" ca="1" si="26"/>
        <v>0</v>
      </c>
    </row>
    <row r="34" spans="1:77" ht="15.6" hidden="1" customHeight="1" outlineLevel="1" x14ac:dyDescent="0.3">
      <c r="A34" s="458">
        <f t="shared" si="27"/>
        <v>28</v>
      </c>
      <c r="B34" s="469">
        <f>Info!B30</f>
        <v>0</v>
      </c>
      <c r="C34" s="464" t="str">
        <f t="shared" ca="1" si="33"/>
        <v/>
      </c>
      <c r="D34" s="464" t="str">
        <f t="shared" ca="1" si="34"/>
        <v/>
      </c>
      <c r="E34" s="465">
        <f t="shared" ca="1" si="2"/>
        <v>0</v>
      </c>
      <c r="F34" s="466">
        <f t="shared" ca="1" si="35"/>
        <v>0</v>
      </c>
      <c r="G34" s="466">
        <f t="shared" ca="1" si="35"/>
        <v>0</v>
      </c>
      <c r="H34" s="466">
        <f t="shared" ca="1" si="35"/>
        <v>0</v>
      </c>
      <c r="I34" s="466">
        <f t="shared" ca="1" si="35"/>
        <v>0</v>
      </c>
      <c r="J34" s="466">
        <f t="shared" ca="1" si="35"/>
        <v>0</v>
      </c>
      <c r="K34" s="466">
        <f t="shared" ca="1" si="35"/>
        <v>0</v>
      </c>
      <c r="L34" s="466">
        <f t="shared" ca="1" si="35"/>
        <v>0</v>
      </c>
      <c r="M34" s="466">
        <f t="shared" ca="1" si="35"/>
        <v>0</v>
      </c>
      <c r="N34" s="466">
        <f t="shared" ca="1" si="35"/>
        <v>0</v>
      </c>
      <c r="O34" s="466">
        <f t="shared" ca="1" si="35"/>
        <v>0</v>
      </c>
      <c r="P34" s="466">
        <f t="shared" ca="1" si="36"/>
        <v>0</v>
      </c>
      <c r="Q34" s="466">
        <f t="shared" ca="1" si="36"/>
        <v>0</v>
      </c>
      <c r="R34" s="466">
        <f t="shared" ca="1" si="36"/>
        <v>0</v>
      </c>
      <c r="S34" s="466">
        <f t="shared" ca="1" si="36"/>
        <v>0</v>
      </c>
      <c r="T34" s="466">
        <f t="shared" ca="1" si="36"/>
        <v>0</v>
      </c>
      <c r="U34" s="466">
        <f t="shared" ca="1" si="36"/>
        <v>0</v>
      </c>
      <c r="V34" s="466">
        <f t="shared" ca="1" si="36"/>
        <v>0</v>
      </c>
      <c r="W34" s="466">
        <f t="shared" ca="1" si="36"/>
        <v>0</v>
      </c>
      <c r="X34" s="466">
        <f t="shared" ca="1" si="36"/>
        <v>0</v>
      </c>
      <c r="Y34" s="466">
        <f t="shared" ca="1" si="36"/>
        <v>0</v>
      </c>
      <c r="Z34" s="466">
        <f t="shared" ca="1" si="37"/>
        <v>0</v>
      </c>
      <c r="AA34" s="466">
        <f t="shared" ca="1" si="37"/>
        <v>0</v>
      </c>
      <c r="AB34" s="466">
        <f t="shared" ca="1" si="37"/>
        <v>0</v>
      </c>
      <c r="AC34" s="466">
        <f t="shared" ca="1" si="37"/>
        <v>0</v>
      </c>
      <c r="AD34" s="466">
        <f t="shared" ca="1" si="37"/>
        <v>0</v>
      </c>
      <c r="AE34" s="466">
        <f t="shared" ca="1" si="37"/>
        <v>0</v>
      </c>
      <c r="AF34" s="466">
        <f t="shared" ca="1" si="37"/>
        <v>0</v>
      </c>
      <c r="AG34" s="466">
        <f t="shared" ca="1" si="37"/>
        <v>0</v>
      </c>
      <c r="AH34" s="466">
        <f t="shared" ca="1" si="37"/>
        <v>0</v>
      </c>
      <c r="AI34" s="466">
        <f t="shared" ca="1" si="37"/>
        <v>0</v>
      </c>
      <c r="AJ34" s="466">
        <f t="shared" ca="1" si="38"/>
        <v>0</v>
      </c>
      <c r="AK34" s="466">
        <f t="shared" ca="1" si="38"/>
        <v>0</v>
      </c>
      <c r="AL34" s="466">
        <f t="shared" ca="1" si="38"/>
        <v>0</v>
      </c>
      <c r="AM34" s="466">
        <f t="shared" ca="1" si="38"/>
        <v>0</v>
      </c>
      <c r="AN34" s="466">
        <f t="shared" ca="1" si="38"/>
        <v>0</v>
      </c>
      <c r="AO34" s="466">
        <f t="shared" ca="1" si="38"/>
        <v>0</v>
      </c>
      <c r="AP34" s="466">
        <f t="shared" ca="1" si="38"/>
        <v>0</v>
      </c>
      <c r="AQ34" s="466">
        <f t="shared" ca="1" si="38"/>
        <v>0</v>
      </c>
      <c r="AR34" s="466">
        <f t="shared" ca="1" si="38"/>
        <v>0</v>
      </c>
      <c r="AS34" s="466">
        <f t="shared" ca="1" si="38"/>
        <v>0</v>
      </c>
      <c r="AT34" s="466">
        <f t="shared" ca="1" si="39"/>
        <v>0</v>
      </c>
      <c r="AU34" s="466">
        <f t="shared" ca="1" si="39"/>
        <v>0</v>
      </c>
      <c r="AV34" s="466">
        <f t="shared" ca="1" si="39"/>
        <v>0</v>
      </c>
      <c r="AW34" s="466">
        <f t="shared" ca="1" si="39"/>
        <v>0</v>
      </c>
      <c r="AX34" s="466">
        <f t="shared" ca="1" si="39"/>
        <v>0</v>
      </c>
      <c r="AY34" s="466">
        <f t="shared" ca="1" si="39"/>
        <v>0</v>
      </c>
      <c r="AZ34" s="466">
        <f t="shared" ca="1" si="39"/>
        <v>0</v>
      </c>
      <c r="BA34" s="466">
        <f t="shared" ca="1" si="39"/>
        <v>0</v>
      </c>
      <c r="BB34" s="466">
        <f t="shared" ca="1" si="39"/>
        <v>0</v>
      </c>
      <c r="BC34" s="466">
        <f t="shared" ca="1" si="39"/>
        <v>0</v>
      </c>
      <c r="BD34" s="466">
        <f t="shared" ca="1" si="39"/>
        <v>0</v>
      </c>
      <c r="BE34" s="466">
        <f t="shared" ca="1" si="39"/>
        <v>0</v>
      </c>
      <c r="BF34" s="458"/>
      <c r="BG34" s="467">
        <f t="shared" ca="1" si="8"/>
        <v>0</v>
      </c>
      <c r="BH34" s="467">
        <f t="shared" ca="1" si="9"/>
        <v>0</v>
      </c>
      <c r="BI34" s="467">
        <f t="shared" ca="1" si="10"/>
        <v>0</v>
      </c>
      <c r="BJ34" s="467">
        <f t="shared" ca="1" si="11"/>
        <v>0</v>
      </c>
      <c r="BK34" s="467">
        <f t="shared" ca="1" si="12"/>
        <v>0</v>
      </c>
      <c r="BL34" s="467">
        <f t="shared" ca="1" si="13"/>
        <v>0</v>
      </c>
      <c r="BM34" s="467">
        <f t="shared" ca="1" si="14"/>
        <v>0</v>
      </c>
      <c r="BN34" s="467">
        <f t="shared" ca="1" si="15"/>
        <v>0</v>
      </c>
      <c r="BO34" s="467">
        <f t="shared" ca="1" si="16"/>
        <v>0</v>
      </c>
      <c r="BP34" s="467">
        <f t="shared" ca="1" si="17"/>
        <v>0</v>
      </c>
      <c r="BQ34" s="467">
        <f t="shared" ca="1" si="18"/>
        <v>0</v>
      </c>
      <c r="BR34" s="467">
        <f t="shared" ca="1" si="19"/>
        <v>0</v>
      </c>
      <c r="BS34" s="468">
        <f t="shared" ca="1" si="20"/>
        <v>0</v>
      </c>
      <c r="BT34" s="467">
        <f t="shared" ca="1" si="21"/>
        <v>0</v>
      </c>
      <c r="BU34" s="467">
        <f t="shared" ca="1" si="22"/>
        <v>0</v>
      </c>
      <c r="BV34" s="467">
        <f t="shared" ca="1" si="23"/>
        <v>0</v>
      </c>
      <c r="BW34" s="470">
        <f t="shared" ca="1" si="24"/>
        <v>0</v>
      </c>
      <c r="BX34" s="470">
        <f t="shared" ca="1" si="25"/>
        <v>0</v>
      </c>
      <c r="BY34" s="467">
        <f t="shared" ca="1" si="26"/>
        <v>0</v>
      </c>
    </row>
    <row r="35" spans="1:77" ht="15.6" hidden="1" customHeight="1" outlineLevel="1" x14ac:dyDescent="0.3">
      <c r="A35" s="458">
        <f t="shared" si="27"/>
        <v>29</v>
      </c>
      <c r="B35" s="463">
        <f>Info!B31</f>
        <v>0</v>
      </c>
      <c r="C35" s="464" t="str">
        <f t="shared" ca="1" si="33"/>
        <v/>
      </c>
      <c r="D35" s="464" t="str">
        <f t="shared" ca="1" si="34"/>
        <v/>
      </c>
      <c r="E35" s="465">
        <f t="shared" ca="1" si="2"/>
        <v>0</v>
      </c>
      <c r="F35" s="466">
        <f t="shared" ca="1" si="35"/>
        <v>0</v>
      </c>
      <c r="G35" s="466">
        <f t="shared" ca="1" si="35"/>
        <v>0</v>
      </c>
      <c r="H35" s="466">
        <f t="shared" ca="1" si="35"/>
        <v>0</v>
      </c>
      <c r="I35" s="466">
        <f t="shared" ca="1" si="35"/>
        <v>0</v>
      </c>
      <c r="J35" s="466">
        <f t="shared" ca="1" si="35"/>
        <v>0</v>
      </c>
      <c r="K35" s="466">
        <f t="shared" ca="1" si="35"/>
        <v>0</v>
      </c>
      <c r="L35" s="466">
        <f t="shared" ca="1" si="35"/>
        <v>0</v>
      </c>
      <c r="M35" s="466">
        <f t="shared" ca="1" si="35"/>
        <v>0</v>
      </c>
      <c r="N35" s="466">
        <f t="shared" ca="1" si="35"/>
        <v>0</v>
      </c>
      <c r="O35" s="466">
        <f t="shared" ca="1" si="35"/>
        <v>0</v>
      </c>
      <c r="P35" s="466">
        <f t="shared" ca="1" si="36"/>
        <v>0</v>
      </c>
      <c r="Q35" s="466">
        <f t="shared" ca="1" si="36"/>
        <v>0</v>
      </c>
      <c r="R35" s="466">
        <f t="shared" ca="1" si="36"/>
        <v>0</v>
      </c>
      <c r="S35" s="466">
        <f t="shared" ca="1" si="36"/>
        <v>0</v>
      </c>
      <c r="T35" s="466">
        <f t="shared" ca="1" si="36"/>
        <v>0</v>
      </c>
      <c r="U35" s="466">
        <f t="shared" ca="1" si="36"/>
        <v>0</v>
      </c>
      <c r="V35" s="466">
        <f t="shared" ca="1" si="36"/>
        <v>0</v>
      </c>
      <c r="W35" s="466">
        <f t="shared" ca="1" si="36"/>
        <v>0</v>
      </c>
      <c r="X35" s="466">
        <f t="shared" ca="1" si="36"/>
        <v>0</v>
      </c>
      <c r="Y35" s="466">
        <f t="shared" ca="1" si="36"/>
        <v>0</v>
      </c>
      <c r="Z35" s="466">
        <f t="shared" ca="1" si="37"/>
        <v>0</v>
      </c>
      <c r="AA35" s="466">
        <f t="shared" ca="1" si="37"/>
        <v>0</v>
      </c>
      <c r="AB35" s="466">
        <f t="shared" ca="1" si="37"/>
        <v>0</v>
      </c>
      <c r="AC35" s="466">
        <f t="shared" ca="1" si="37"/>
        <v>0</v>
      </c>
      <c r="AD35" s="466">
        <f t="shared" ca="1" si="37"/>
        <v>0</v>
      </c>
      <c r="AE35" s="466">
        <f t="shared" ca="1" si="37"/>
        <v>0</v>
      </c>
      <c r="AF35" s="466">
        <f t="shared" ca="1" si="37"/>
        <v>0</v>
      </c>
      <c r="AG35" s="466">
        <f t="shared" ca="1" si="37"/>
        <v>0</v>
      </c>
      <c r="AH35" s="466">
        <f t="shared" ca="1" si="37"/>
        <v>0</v>
      </c>
      <c r="AI35" s="466">
        <f t="shared" ca="1" si="37"/>
        <v>0</v>
      </c>
      <c r="AJ35" s="466">
        <f t="shared" ca="1" si="38"/>
        <v>0</v>
      </c>
      <c r="AK35" s="466">
        <f t="shared" ca="1" si="38"/>
        <v>0</v>
      </c>
      <c r="AL35" s="466">
        <f t="shared" ca="1" si="38"/>
        <v>0</v>
      </c>
      <c r="AM35" s="466">
        <f t="shared" ca="1" si="38"/>
        <v>0</v>
      </c>
      <c r="AN35" s="466">
        <f t="shared" ca="1" si="38"/>
        <v>0</v>
      </c>
      <c r="AO35" s="466">
        <f t="shared" ca="1" si="38"/>
        <v>0</v>
      </c>
      <c r="AP35" s="466">
        <f t="shared" ca="1" si="38"/>
        <v>0</v>
      </c>
      <c r="AQ35" s="466">
        <f t="shared" ca="1" si="38"/>
        <v>0</v>
      </c>
      <c r="AR35" s="466">
        <f t="shared" ca="1" si="38"/>
        <v>0</v>
      </c>
      <c r="AS35" s="466">
        <f t="shared" ca="1" si="38"/>
        <v>0</v>
      </c>
      <c r="AT35" s="466">
        <f t="shared" ca="1" si="39"/>
        <v>0</v>
      </c>
      <c r="AU35" s="466">
        <f t="shared" ca="1" si="39"/>
        <v>0</v>
      </c>
      <c r="AV35" s="466">
        <f t="shared" ca="1" si="39"/>
        <v>0</v>
      </c>
      <c r="AW35" s="466">
        <f t="shared" ca="1" si="39"/>
        <v>0</v>
      </c>
      <c r="AX35" s="466">
        <f t="shared" ca="1" si="39"/>
        <v>0</v>
      </c>
      <c r="AY35" s="466">
        <f t="shared" ca="1" si="39"/>
        <v>0</v>
      </c>
      <c r="AZ35" s="466">
        <f t="shared" ca="1" si="39"/>
        <v>0</v>
      </c>
      <c r="BA35" s="466">
        <f t="shared" ca="1" si="39"/>
        <v>0</v>
      </c>
      <c r="BB35" s="466">
        <f t="shared" ca="1" si="39"/>
        <v>0</v>
      </c>
      <c r="BC35" s="466">
        <f t="shared" ca="1" si="39"/>
        <v>0</v>
      </c>
      <c r="BD35" s="466">
        <f t="shared" ca="1" si="39"/>
        <v>0</v>
      </c>
      <c r="BE35" s="466">
        <f t="shared" ca="1" si="39"/>
        <v>0</v>
      </c>
      <c r="BF35" s="458"/>
      <c r="BG35" s="467">
        <f t="shared" ca="1" si="8"/>
        <v>0</v>
      </c>
      <c r="BH35" s="467">
        <f t="shared" ca="1" si="9"/>
        <v>0</v>
      </c>
      <c r="BI35" s="467">
        <f t="shared" ca="1" si="10"/>
        <v>0</v>
      </c>
      <c r="BJ35" s="467">
        <f t="shared" ca="1" si="11"/>
        <v>0</v>
      </c>
      <c r="BK35" s="467">
        <f t="shared" ca="1" si="12"/>
        <v>0</v>
      </c>
      <c r="BL35" s="467">
        <f t="shared" ca="1" si="13"/>
        <v>0</v>
      </c>
      <c r="BM35" s="467">
        <f t="shared" ca="1" si="14"/>
        <v>0</v>
      </c>
      <c r="BN35" s="467">
        <f t="shared" ca="1" si="15"/>
        <v>0</v>
      </c>
      <c r="BO35" s="467">
        <f t="shared" ca="1" si="16"/>
        <v>0</v>
      </c>
      <c r="BP35" s="467">
        <f t="shared" ca="1" si="17"/>
        <v>0</v>
      </c>
      <c r="BQ35" s="467">
        <f t="shared" ca="1" si="18"/>
        <v>0</v>
      </c>
      <c r="BR35" s="467">
        <f t="shared" ca="1" si="19"/>
        <v>0</v>
      </c>
      <c r="BS35" s="468">
        <f t="shared" ca="1" si="20"/>
        <v>0</v>
      </c>
      <c r="BT35" s="467">
        <f t="shared" ca="1" si="21"/>
        <v>0</v>
      </c>
      <c r="BU35" s="467">
        <f t="shared" ca="1" si="22"/>
        <v>0</v>
      </c>
      <c r="BV35" s="467">
        <f t="shared" ca="1" si="23"/>
        <v>0</v>
      </c>
      <c r="BW35" s="470">
        <f t="shared" ca="1" si="24"/>
        <v>0</v>
      </c>
      <c r="BX35" s="470">
        <f t="shared" ca="1" si="25"/>
        <v>0</v>
      </c>
      <c r="BY35" s="467">
        <f t="shared" ca="1" si="26"/>
        <v>0</v>
      </c>
    </row>
    <row r="36" spans="1:77" ht="15.6" hidden="1" customHeight="1" outlineLevel="1" x14ac:dyDescent="0.3">
      <c r="A36" s="458">
        <f t="shared" si="27"/>
        <v>30</v>
      </c>
      <c r="B36" s="469">
        <f>Info!B32</f>
        <v>0</v>
      </c>
      <c r="C36" s="464" t="str">
        <f t="shared" ca="1" si="33"/>
        <v/>
      </c>
      <c r="D36" s="464" t="str">
        <f t="shared" ca="1" si="34"/>
        <v/>
      </c>
      <c r="E36" s="465">
        <f t="shared" ca="1" si="2"/>
        <v>0</v>
      </c>
      <c r="F36" s="466">
        <f t="shared" ca="1" si="35"/>
        <v>0</v>
      </c>
      <c r="G36" s="466">
        <f t="shared" ca="1" si="35"/>
        <v>0</v>
      </c>
      <c r="H36" s="466">
        <f t="shared" ca="1" si="35"/>
        <v>0</v>
      </c>
      <c r="I36" s="466">
        <f t="shared" ca="1" si="35"/>
        <v>0</v>
      </c>
      <c r="J36" s="466">
        <f t="shared" ca="1" si="35"/>
        <v>0</v>
      </c>
      <c r="K36" s="466">
        <f t="shared" ca="1" si="35"/>
        <v>0</v>
      </c>
      <c r="L36" s="466">
        <f t="shared" ca="1" si="35"/>
        <v>0</v>
      </c>
      <c r="M36" s="466">
        <f t="shared" ca="1" si="35"/>
        <v>0</v>
      </c>
      <c r="N36" s="466">
        <f t="shared" ca="1" si="35"/>
        <v>0</v>
      </c>
      <c r="O36" s="466">
        <f t="shared" ca="1" si="35"/>
        <v>0</v>
      </c>
      <c r="P36" s="466">
        <f t="shared" ca="1" si="36"/>
        <v>0</v>
      </c>
      <c r="Q36" s="466">
        <f t="shared" ca="1" si="36"/>
        <v>0</v>
      </c>
      <c r="R36" s="466">
        <f t="shared" ca="1" si="36"/>
        <v>0</v>
      </c>
      <c r="S36" s="466">
        <f t="shared" ca="1" si="36"/>
        <v>0</v>
      </c>
      <c r="T36" s="466">
        <f t="shared" ca="1" si="36"/>
        <v>0</v>
      </c>
      <c r="U36" s="466">
        <f t="shared" ca="1" si="36"/>
        <v>0</v>
      </c>
      <c r="V36" s="466">
        <f t="shared" ca="1" si="36"/>
        <v>0</v>
      </c>
      <c r="W36" s="466">
        <f t="shared" ca="1" si="36"/>
        <v>0</v>
      </c>
      <c r="X36" s="466">
        <f t="shared" ca="1" si="36"/>
        <v>0</v>
      </c>
      <c r="Y36" s="466">
        <f t="shared" ca="1" si="36"/>
        <v>0</v>
      </c>
      <c r="Z36" s="466">
        <f t="shared" ca="1" si="37"/>
        <v>0</v>
      </c>
      <c r="AA36" s="466">
        <f t="shared" ca="1" si="37"/>
        <v>0</v>
      </c>
      <c r="AB36" s="466">
        <f t="shared" ca="1" si="37"/>
        <v>0</v>
      </c>
      <c r="AC36" s="466">
        <f t="shared" ca="1" si="37"/>
        <v>0</v>
      </c>
      <c r="AD36" s="466">
        <f t="shared" ca="1" si="37"/>
        <v>0</v>
      </c>
      <c r="AE36" s="466">
        <f t="shared" ca="1" si="37"/>
        <v>0</v>
      </c>
      <c r="AF36" s="466">
        <f t="shared" ca="1" si="37"/>
        <v>0</v>
      </c>
      <c r="AG36" s="466">
        <f t="shared" ca="1" si="37"/>
        <v>0</v>
      </c>
      <c r="AH36" s="466">
        <f t="shared" ca="1" si="37"/>
        <v>0</v>
      </c>
      <c r="AI36" s="466">
        <f t="shared" ca="1" si="37"/>
        <v>0</v>
      </c>
      <c r="AJ36" s="466">
        <f t="shared" ca="1" si="38"/>
        <v>0</v>
      </c>
      <c r="AK36" s="466">
        <f t="shared" ca="1" si="38"/>
        <v>0</v>
      </c>
      <c r="AL36" s="466">
        <f t="shared" ca="1" si="38"/>
        <v>0</v>
      </c>
      <c r="AM36" s="466">
        <f t="shared" ca="1" si="38"/>
        <v>0</v>
      </c>
      <c r="AN36" s="466">
        <f t="shared" ca="1" si="38"/>
        <v>0</v>
      </c>
      <c r="AO36" s="466">
        <f t="shared" ca="1" si="38"/>
        <v>0</v>
      </c>
      <c r="AP36" s="466">
        <f t="shared" ca="1" si="38"/>
        <v>0</v>
      </c>
      <c r="AQ36" s="466">
        <f t="shared" ca="1" si="38"/>
        <v>0</v>
      </c>
      <c r="AR36" s="466">
        <f t="shared" ca="1" si="38"/>
        <v>0</v>
      </c>
      <c r="AS36" s="466">
        <f t="shared" ca="1" si="38"/>
        <v>0</v>
      </c>
      <c r="AT36" s="466">
        <f t="shared" ca="1" si="39"/>
        <v>0</v>
      </c>
      <c r="AU36" s="466">
        <f t="shared" ca="1" si="39"/>
        <v>0</v>
      </c>
      <c r="AV36" s="466">
        <f t="shared" ca="1" si="39"/>
        <v>0</v>
      </c>
      <c r="AW36" s="466">
        <f t="shared" ca="1" si="39"/>
        <v>0</v>
      </c>
      <c r="AX36" s="466">
        <f t="shared" ca="1" si="39"/>
        <v>0</v>
      </c>
      <c r="AY36" s="466">
        <f t="shared" ca="1" si="39"/>
        <v>0</v>
      </c>
      <c r="AZ36" s="466">
        <f t="shared" ca="1" si="39"/>
        <v>0</v>
      </c>
      <c r="BA36" s="466">
        <f t="shared" ca="1" si="39"/>
        <v>0</v>
      </c>
      <c r="BB36" s="466">
        <f t="shared" ca="1" si="39"/>
        <v>0</v>
      </c>
      <c r="BC36" s="466">
        <f t="shared" ca="1" si="39"/>
        <v>0</v>
      </c>
      <c r="BD36" s="466">
        <f t="shared" ca="1" si="39"/>
        <v>0</v>
      </c>
      <c r="BE36" s="466">
        <f t="shared" ca="1" si="39"/>
        <v>0</v>
      </c>
      <c r="BF36" s="458"/>
      <c r="BG36" s="467">
        <f t="shared" ca="1" si="8"/>
        <v>0</v>
      </c>
      <c r="BH36" s="467">
        <f t="shared" ca="1" si="9"/>
        <v>0</v>
      </c>
      <c r="BI36" s="467">
        <f t="shared" ca="1" si="10"/>
        <v>0</v>
      </c>
      <c r="BJ36" s="467">
        <f t="shared" ca="1" si="11"/>
        <v>0</v>
      </c>
      <c r="BK36" s="467">
        <f t="shared" ca="1" si="12"/>
        <v>0</v>
      </c>
      <c r="BL36" s="467">
        <f t="shared" ca="1" si="13"/>
        <v>0</v>
      </c>
      <c r="BM36" s="467">
        <f t="shared" ca="1" si="14"/>
        <v>0</v>
      </c>
      <c r="BN36" s="467">
        <f t="shared" ca="1" si="15"/>
        <v>0</v>
      </c>
      <c r="BO36" s="467">
        <f t="shared" ca="1" si="16"/>
        <v>0</v>
      </c>
      <c r="BP36" s="467">
        <f t="shared" ca="1" si="17"/>
        <v>0</v>
      </c>
      <c r="BQ36" s="467">
        <f t="shared" ca="1" si="18"/>
        <v>0</v>
      </c>
      <c r="BR36" s="467">
        <f t="shared" ca="1" si="19"/>
        <v>0</v>
      </c>
      <c r="BS36" s="468">
        <f t="shared" ca="1" si="20"/>
        <v>0</v>
      </c>
      <c r="BT36" s="467">
        <f t="shared" ca="1" si="21"/>
        <v>0</v>
      </c>
      <c r="BU36" s="467">
        <f t="shared" ca="1" si="22"/>
        <v>0</v>
      </c>
      <c r="BV36" s="467">
        <f t="shared" ca="1" si="23"/>
        <v>0</v>
      </c>
      <c r="BW36" s="470">
        <f t="shared" ca="1" si="24"/>
        <v>0</v>
      </c>
      <c r="BX36" s="470">
        <f t="shared" ca="1" si="25"/>
        <v>0</v>
      </c>
      <c r="BY36" s="467">
        <f t="shared" ca="1" si="26"/>
        <v>0</v>
      </c>
    </row>
    <row r="37" spans="1:77" ht="15.6" hidden="1" customHeight="1" outlineLevel="1" x14ac:dyDescent="0.3">
      <c r="A37" s="458">
        <f t="shared" si="27"/>
        <v>31</v>
      </c>
      <c r="B37" s="463">
        <f>Info!B33</f>
        <v>0</v>
      </c>
      <c r="C37" s="464" t="str">
        <f t="shared" ca="1" si="33"/>
        <v/>
      </c>
      <c r="D37" s="464" t="str">
        <f t="shared" ca="1" si="34"/>
        <v/>
      </c>
      <c r="E37" s="465">
        <f t="shared" ca="1" si="2"/>
        <v>0</v>
      </c>
      <c r="F37" s="466">
        <f t="shared" ref="F37:O51" ca="1" si="40">IF(ISERROR(INDIRECT(CONCATENATE($B37,"!",F$303,$D$304))+INDIRECT(CONCATENATE($B37,"!",F$303,$E$304))),0,INDIRECT(CONCATENATE($B37,"!",F$303,$D$304))+INDIRECT(CONCATENATE($B37,"!",F$303,$E$304)))</f>
        <v>0</v>
      </c>
      <c r="G37" s="466">
        <f t="shared" ca="1" si="40"/>
        <v>0</v>
      </c>
      <c r="H37" s="466">
        <f t="shared" ca="1" si="40"/>
        <v>0</v>
      </c>
      <c r="I37" s="466">
        <f t="shared" ca="1" si="40"/>
        <v>0</v>
      </c>
      <c r="J37" s="466">
        <f t="shared" ca="1" si="40"/>
        <v>0</v>
      </c>
      <c r="K37" s="466">
        <f t="shared" ca="1" si="40"/>
        <v>0</v>
      </c>
      <c r="L37" s="466">
        <f t="shared" ca="1" si="40"/>
        <v>0</v>
      </c>
      <c r="M37" s="466">
        <f t="shared" ca="1" si="40"/>
        <v>0</v>
      </c>
      <c r="N37" s="466">
        <f t="shared" ca="1" si="40"/>
        <v>0</v>
      </c>
      <c r="O37" s="466">
        <f t="shared" ca="1" si="40"/>
        <v>0</v>
      </c>
      <c r="P37" s="466">
        <f t="shared" ref="P37:Y51" ca="1" si="41">IF(ISERROR(INDIRECT(CONCATENATE($B37,"!",P$303,$D$304))+INDIRECT(CONCATENATE($B37,"!",P$303,$E$304))),0,INDIRECT(CONCATENATE($B37,"!",P$303,$D$304))+INDIRECT(CONCATENATE($B37,"!",P$303,$E$304)))</f>
        <v>0</v>
      </c>
      <c r="Q37" s="466">
        <f t="shared" ca="1" si="41"/>
        <v>0</v>
      </c>
      <c r="R37" s="466">
        <f t="shared" ca="1" si="41"/>
        <v>0</v>
      </c>
      <c r="S37" s="466">
        <f t="shared" ca="1" si="41"/>
        <v>0</v>
      </c>
      <c r="T37" s="466">
        <f t="shared" ca="1" si="41"/>
        <v>0</v>
      </c>
      <c r="U37" s="466">
        <f t="shared" ca="1" si="41"/>
        <v>0</v>
      </c>
      <c r="V37" s="466">
        <f t="shared" ca="1" si="41"/>
        <v>0</v>
      </c>
      <c r="W37" s="466">
        <f t="shared" ca="1" si="41"/>
        <v>0</v>
      </c>
      <c r="X37" s="466">
        <f t="shared" ca="1" si="41"/>
        <v>0</v>
      </c>
      <c r="Y37" s="466">
        <f t="shared" ca="1" si="41"/>
        <v>0</v>
      </c>
      <c r="Z37" s="466">
        <f t="shared" ref="Z37:AI51" ca="1" si="42">IF(ISERROR(INDIRECT(CONCATENATE($B37,"!",Z$303,$D$304))+INDIRECT(CONCATENATE($B37,"!",Z$303,$E$304))),0,INDIRECT(CONCATENATE($B37,"!",Z$303,$D$304))+INDIRECT(CONCATENATE($B37,"!",Z$303,$E$304)))</f>
        <v>0</v>
      </c>
      <c r="AA37" s="466">
        <f t="shared" ca="1" si="42"/>
        <v>0</v>
      </c>
      <c r="AB37" s="466">
        <f t="shared" ca="1" si="42"/>
        <v>0</v>
      </c>
      <c r="AC37" s="466">
        <f t="shared" ca="1" si="42"/>
        <v>0</v>
      </c>
      <c r="AD37" s="466">
        <f t="shared" ca="1" si="42"/>
        <v>0</v>
      </c>
      <c r="AE37" s="466">
        <f t="shared" ca="1" si="42"/>
        <v>0</v>
      </c>
      <c r="AF37" s="466">
        <f t="shared" ca="1" si="42"/>
        <v>0</v>
      </c>
      <c r="AG37" s="466">
        <f t="shared" ca="1" si="42"/>
        <v>0</v>
      </c>
      <c r="AH37" s="466">
        <f t="shared" ca="1" si="42"/>
        <v>0</v>
      </c>
      <c r="AI37" s="466">
        <f t="shared" ca="1" si="42"/>
        <v>0</v>
      </c>
      <c r="AJ37" s="466">
        <f t="shared" ref="AJ37:AS51" ca="1" si="43">IF(ISERROR(INDIRECT(CONCATENATE($B37,"!",AJ$303,$D$304))+INDIRECT(CONCATENATE($B37,"!",AJ$303,$E$304))),0,INDIRECT(CONCATENATE($B37,"!",AJ$303,$D$304))+INDIRECT(CONCATENATE($B37,"!",AJ$303,$E$304)))</f>
        <v>0</v>
      </c>
      <c r="AK37" s="466">
        <f t="shared" ca="1" si="43"/>
        <v>0</v>
      </c>
      <c r="AL37" s="466">
        <f t="shared" ca="1" si="43"/>
        <v>0</v>
      </c>
      <c r="AM37" s="466">
        <f t="shared" ca="1" si="43"/>
        <v>0</v>
      </c>
      <c r="AN37" s="466">
        <f t="shared" ca="1" si="43"/>
        <v>0</v>
      </c>
      <c r="AO37" s="466">
        <f t="shared" ca="1" si="43"/>
        <v>0</v>
      </c>
      <c r="AP37" s="466">
        <f t="shared" ca="1" si="43"/>
        <v>0</v>
      </c>
      <c r="AQ37" s="466">
        <f t="shared" ca="1" si="43"/>
        <v>0</v>
      </c>
      <c r="AR37" s="466">
        <f t="shared" ca="1" si="43"/>
        <v>0</v>
      </c>
      <c r="AS37" s="466">
        <f t="shared" ca="1" si="43"/>
        <v>0</v>
      </c>
      <c r="AT37" s="466">
        <f t="shared" ref="AT37:BE51" ca="1" si="44">IF(ISERROR(INDIRECT(CONCATENATE($B37,"!",AT$303,$D$304))+INDIRECT(CONCATENATE($B37,"!",AT$303,$E$304))),0,INDIRECT(CONCATENATE($B37,"!",AT$303,$D$304))+INDIRECT(CONCATENATE($B37,"!",AT$303,$E$304)))</f>
        <v>0</v>
      </c>
      <c r="AU37" s="466">
        <f t="shared" ca="1" si="44"/>
        <v>0</v>
      </c>
      <c r="AV37" s="466">
        <f t="shared" ca="1" si="44"/>
        <v>0</v>
      </c>
      <c r="AW37" s="466">
        <f t="shared" ca="1" si="44"/>
        <v>0</v>
      </c>
      <c r="AX37" s="466">
        <f t="shared" ca="1" si="44"/>
        <v>0</v>
      </c>
      <c r="AY37" s="466">
        <f t="shared" ca="1" si="44"/>
        <v>0</v>
      </c>
      <c r="AZ37" s="466">
        <f t="shared" ca="1" si="44"/>
        <v>0</v>
      </c>
      <c r="BA37" s="466">
        <f t="shared" ca="1" si="44"/>
        <v>0</v>
      </c>
      <c r="BB37" s="466">
        <f t="shared" ca="1" si="44"/>
        <v>0</v>
      </c>
      <c r="BC37" s="466">
        <f t="shared" ca="1" si="44"/>
        <v>0</v>
      </c>
      <c r="BD37" s="466">
        <f t="shared" ca="1" si="44"/>
        <v>0</v>
      </c>
      <c r="BE37" s="466">
        <f t="shared" ca="1" si="44"/>
        <v>0</v>
      </c>
      <c r="BF37" s="458"/>
      <c r="BG37" s="467">
        <f t="shared" ca="1" si="8"/>
        <v>0</v>
      </c>
      <c r="BH37" s="467">
        <f t="shared" ca="1" si="9"/>
        <v>0</v>
      </c>
      <c r="BI37" s="467">
        <f t="shared" ca="1" si="10"/>
        <v>0</v>
      </c>
      <c r="BJ37" s="467">
        <f t="shared" ca="1" si="11"/>
        <v>0</v>
      </c>
      <c r="BK37" s="467">
        <f t="shared" ca="1" si="12"/>
        <v>0</v>
      </c>
      <c r="BL37" s="467">
        <f t="shared" ca="1" si="13"/>
        <v>0</v>
      </c>
      <c r="BM37" s="467">
        <f t="shared" ca="1" si="14"/>
        <v>0</v>
      </c>
      <c r="BN37" s="467">
        <f t="shared" ca="1" si="15"/>
        <v>0</v>
      </c>
      <c r="BO37" s="467">
        <f t="shared" ca="1" si="16"/>
        <v>0</v>
      </c>
      <c r="BP37" s="467">
        <f t="shared" ca="1" si="17"/>
        <v>0</v>
      </c>
      <c r="BQ37" s="467">
        <f t="shared" ca="1" si="18"/>
        <v>0</v>
      </c>
      <c r="BR37" s="467">
        <f t="shared" ca="1" si="19"/>
        <v>0</v>
      </c>
      <c r="BS37" s="468">
        <f t="shared" ca="1" si="20"/>
        <v>0</v>
      </c>
      <c r="BT37" s="467">
        <f t="shared" ca="1" si="21"/>
        <v>0</v>
      </c>
      <c r="BU37" s="467">
        <f t="shared" ca="1" si="22"/>
        <v>0</v>
      </c>
      <c r="BV37" s="467">
        <f t="shared" ca="1" si="23"/>
        <v>0</v>
      </c>
      <c r="BW37" s="470">
        <f t="shared" ca="1" si="24"/>
        <v>0</v>
      </c>
      <c r="BX37" s="470">
        <f t="shared" ca="1" si="25"/>
        <v>0</v>
      </c>
      <c r="BY37" s="467">
        <f t="shared" ca="1" si="26"/>
        <v>0</v>
      </c>
    </row>
    <row r="38" spans="1:77" ht="15.6" hidden="1" customHeight="1" outlineLevel="1" x14ac:dyDescent="0.3">
      <c r="A38" s="458">
        <f t="shared" si="27"/>
        <v>32</v>
      </c>
      <c r="B38" s="469">
        <f>Info!B34</f>
        <v>0</v>
      </c>
      <c r="C38" s="464" t="str">
        <f t="shared" ca="1" si="33"/>
        <v/>
      </c>
      <c r="D38" s="464" t="str">
        <f t="shared" ca="1" si="34"/>
        <v/>
      </c>
      <c r="E38" s="465">
        <f t="shared" ca="1" si="2"/>
        <v>0</v>
      </c>
      <c r="F38" s="466">
        <f t="shared" ca="1" si="40"/>
        <v>0</v>
      </c>
      <c r="G38" s="466">
        <f t="shared" ca="1" si="40"/>
        <v>0</v>
      </c>
      <c r="H38" s="466">
        <f t="shared" ca="1" si="40"/>
        <v>0</v>
      </c>
      <c r="I38" s="466">
        <f t="shared" ca="1" si="40"/>
        <v>0</v>
      </c>
      <c r="J38" s="466">
        <f t="shared" ca="1" si="40"/>
        <v>0</v>
      </c>
      <c r="K38" s="466">
        <f t="shared" ca="1" si="40"/>
        <v>0</v>
      </c>
      <c r="L38" s="466">
        <f t="shared" ca="1" si="40"/>
        <v>0</v>
      </c>
      <c r="M38" s="466">
        <f t="shared" ca="1" si="40"/>
        <v>0</v>
      </c>
      <c r="N38" s="466">
        <f t="shared" ca="1" si="40"/>
        <v>0</v>
      </c>
      <c r="O38" s="466">
        <f t="shared" ca="1" si="40"/>
        <v>0</v>
      </c>
      <c r="P38" s="466">
        <f t="shared" ca="1" si="41"/>
        <v>0</v>
      </c>
      <c r="Q38" s="466">
        <f t="shared" ca="1" si="41"/>
        <v>0</v>
      </c>
      <c r="R38" s="466">
        <f t="shared" ca="1" si="41"/>
        <v>0</v>
      </c>
      <c r="S38" s="466">
        <f t="shared" ca="1" si="41"/>
        <v>0</v>
      </c>
      <c r="T38" s="466">
        <f t="shared" ca="1" si="41"/>
        <v>0</v>
      </c>
      <c r="U38" s="466">
        <f t="shared" ca="1" si="41"/>
        <v>0</v>
      </c>
      <c r="V38" s="466">
        <f t="shared" ca="1" si="41"/>
        <v>0</v>
      </c>
      <c r="W38" s="466">
        <f t="shared" ca="1" si="41"/>
        <v>0</v>
      </c>
      <c r="X38" s="466">
        <f t="shared" ca="1" si="41"/>
        <v>0</v>
      </c>
      <c r="Y38" s="466">
        <f t="shared" ca="1" si="41"/>
        <v>0</v>
      </c>
      <c r="Z38" s="466">
        <f t="shared" ca="1" si="42"/>
        <v>0</v>
      </c>
      <c r="AA38" s="466">
        <f t="shared" ca="1" si="42"/>
        <v>0</v>
      </c>
      <c r="AB38" s="466">
        <f t="shared" ca="1" si="42"/>
        <v>0</v>
      </c>
      <c r="AC38" s="466">
        <f t="shared" ca="1" si="42"/>
        <v>0</v>
      </c>
      <c r="AD38" s="466">
        <f t="shared" ca="1" si="42"/>
        <v>0</v>
      </c>
      <c r="AE38" s="466">
        <f t="shared" ca="1" si="42"/>
        <v>0</v>
      </c>
      <c r="AF38" s="466">
        <f t="shared" ca="1" si="42"/>
        <v>0</v>
      </c>
      <c r="AG38" s="466">
        <f t="shared" ca="1" si="42"/>
        <v>0</v>
      </c>
      <c r="AH38" s="466">
        <f t="shared" ca="1" si="42"/>
        <v>0</v>
      </c>
      <c r="AI38" s="466">
        <f t="shared" ca="1" si="42"/>
        <v>0</v>
      </c>
      <c r="AJ38" s="466">
        <f t="shared" ca="1" si="43"/>
        <v>0</v>
      </c>
      <c r="AK38" s="466">
        <f t="shared" ca="1" si="43"/>
        <v>0</v>
      </c>
      <c r="AL38" s="466">
        <f t="shared" ca="1" si="43"/>
        <v>0</v>
      </c>
      <c r="AM38" s="466">
        <f t="shared" ca="1" si="43"/>
        <v>0</v>
      </c>
      <c r="AN38" s="466">
        <f t="shared" ca="1" si="43"/>
        <v>0</v>
      </c>
      <c r="AO38" s="466">
        <f t="shared" ca="1" si="43"/>
        <v>0</v>
      </c>
      <c r="AP38" s="466">
        <f t="shared" ca="1" si="43"/>
        <v>0</v>
      </c>
      <c r="AQ38" s="466">
        <f t="shared" ca="1" si="43"/>
        <v>0</v>
      </c>
      <c r="AR38" s="466">
        <f t="shared" ca="1" si="43"/>
        <v>0</v>
      </c>
      <c r="AS38" s="466">
        <f t="shared" ca="1" si="43"/>
        <v>0</v>
      </c>
      <c r="AT38" s="466">
        <f t="shared" ca="1" si="44"/>
        <v>0</v>
      </c>
      <c r="AU38" s="466">
        <f t="shared" ca="1" si="44"/>
        <v>0</v>
      </c>
      <c r="AV38" s="466">
        <f t="shared" ca="1" si="44"/>
        <v>0</v>
      </c>
      <c r="AW38" s="466">
        <f t="shared" ca="1" si="44"/>
        <v>0</v>
      </c>
      <c r="AX38" s="466">
        <f t="shared" ca="1" si="44"/>
        <v>0</v>
      </c>
      <c r="AY38" s="466">
        <f t="shared" ca="1" si="44"/>
        <v>0</v>
      </c>
      <c r="AZ38" s="466">
        <f t="shared" ca="1" si="44"/>
        <v>0</v>
      </c>
      <c r="BA38" s="466">
        <f t="shared" ca="1" si="44"/>
        <v>0</v>
      </c>
      <c r="BB38" s="466">
        <f t="shared" ca="1" si="44"/>
        <v>0</v>
      </c>
      <c r="BC38" s="466">
        <f t="shared" ca="1" si="44"/>
        <v>0</v>
      </c>
      <c r="BD38" s="466">
        <f t="shared" ca="1" si="44"/>
        <v>0</v>
      </c>
      <c r="BE38" s="466">
        <f t="shared" ca="1" si="44"/>
        <v>0</v>
      </c>
      <c r="BF38" s="458"/>
      <c r="BG38" s="467">
        <f t="shared" ca="1" si="8"/>
        <v>0</v>
      </c>
      <c r="BH38" s="467">
        <f t="shared" ca="1" si="9"/>
        <v>0</v>
      </c>
      <c r="BI38" s="467">
        <f t="shared" ca="1" si="10"/>
        <v>0</v>
      </c>
      <c r="BJ38" s="467">
        <f t="shared" ca="1" si="11"/>
        <v>0</v>
      </c>
      <c r="BK38" s="467">
        <f t="shared" ca="1" si="12"/>
        <v>0</v>
      </c>
      <c r="BL38" s="467">
        <f t="shared" ca="1" si="13"/>
        <v>0</v>
      </c>
      <c r="BM38" s="467">
        <f t="shared" ca="1" si="14"/>
        <v>0</v>
      </c>
      <c r="BN38" s="467">
        <f t="shared" ca="1" si="15"/>
        <v>0</v>
      </c>
      <c r="BO38" s="467">
        <f t="shared" ca="1" si="16"/>
        <v>0</v>
      </c>
      <c r="BP38" s="467">
        <f t="shared" ca="1" si="17"/>
        <v>0</v>
      </c>
      <c r="BQ38" s="467">
        <f t="shared" ca="1" si="18"/>
        <v>0</v>
      </c>
      <c r="BR38" s="467">
        <f t="shared" ca="1" si="19"/>
        <v>0</v>
      </c>
      <c r="BS38" s="468">
        <f t="shared" ca="1" si="20"/>
        <v>0</v>
      </c>
      <c r="BT38" s="467">
        <f t="shared" ca="1" si="21"/>
        <v>0</v>
      </c>
      <c r="BU38" s="467">
        <f t="shared" ca="1" si="22"/>
        <v>0</v>
      </c>
      <c r="BV38" s="467">
        <f t="shared" ca="1" si="23"/>
        <v>0</v>
      </c>
      <c r="BW38" s="470">
        <f t="shared" ca="1" si="24"/>
        <v>0</v>
      </c>
      <c r="BX38" s="470">
        <f t="shared" ca="1" si="25"/>
        <v>0</v>
      </c>
      <c r="BY38" s="467">
        <f t="shared" ca="1" si="26"/>
        <v>0</v>
      </c>
    </row>
    <row r="39" spans="1:77" ht="15.6" hidden="1" customHeight="1" outlineLevel="1" x14ac:dyDescent="0.3">
      <c r="A39" s="458">
        <f t="shared" si="27"/>
        <v>33</v>
      </c>
      <c r="B39" s="463">
        <f>Info!B35</f>
        <v>0</v>
      </c>
      <c r="C39" s="464" t="str">
        <f t="shared" ca="1" si="33"/>
        <v/>
      </c>
      <c r="D39" s="464" t="str">
        <f t="shared" ca="1" si="34"/>
        <v/>
      </c>
      <c r="E39" s="465">
        <f t="shared" ca="1" si="2"/>
        <v>0</v>
      </c>
      <c r="F39" s="466">
        <f t="shared" ca="1" si="40"/>
        <v>0</v>
      </c>
      <c r="G39" s="466">
        <f t="shared" ca="1" si="40"/>
        <v>0</v>
      </c>
      <c r="H39" s="466">
        <f t="shared" ca="1" si="40"/>
        <v>0</v>
      </c>
      <c r="I39" s="466">
        <f t="shared" ca="1" si="40"/>
        <v>0</v>
      </c>
      <c r="J39" s="466">
        <f t="shared" ca="1" si="40"/>
        <v>0</v>
      </c>
      <c r="K39" s="466">
        <f t="shared" ca="1" si="40"/>
        <v>0</v>
      </c>
      <c r="L39" s="466">
        <f t="shared" ca="1" si="40"/>
        <v>0</v>
      </c>
      <c r="M39" s="466">
        <f t="shared" ca="1" si="40"/>
        <v>0</v>
      </c>
      <c r="N39" s="466">
        <f t="shared" ca="1" si="40"/>
        <v>0</v>
      </c>
      <c r="O39" s="466">
        <f t="shared" ca="1" si="40"/>
        <v>0</v>
      </c>
      <c r="P39" s="466">
        <f t="shared" ca="1" si="41"/>
        <v>0</v>
      </c>
      <c r="Q39" s="466">
        <f t="shared" ca="1" si="41"/>
        <v>0</v>
      </c>
      <c r="R39" s="466">
        <f t="shared" ca="1" si="41"/>
        <v>0</v>
      </c>
      <c r="S39" s="466">
        <f t="shared" ca="1" si="41"/>
        <v>0</v>
      </c>
      <c r="T39" s="466">
        <f t="shared" ca="1" si="41"/>
        <v>0</v>
      </c>
      <c r="U39" s="466">
        <f t="shared" ca="1" si="41"/>
        <v>0</v>
      </c>
      <c r="V39" s="466">
        <f t="shared" ca="1" si="41"/>
        <v>0</v>
      </c>
      <c r="W39" s="466">
        <f t="shared" ca="1" si="41"/>
        <v>0</v>
      </c>
      <c r="X39" s="466">
        <f t="shared" ca="1" si="41"/>
        <v>0</v>
      </c>
      <c r="Y39" s="466">
        <f t="shared" ca="1" si="41"/>
        <v>0</v>
      </c>
      <c r="Z39" s="466">
        <f t="shared" ca="1" si="42"/>
        <v>0</v>
      </c>
      <c r="AA39" s="466">
        <f t="shared" ca="1" si="42"/>
        <v>0</v>
      </c>
      <c r="AB39" s="466">
        <f t="shared" ca="1" si="42"/>
        <v>0</v>
      </c>
      <c r="AC39" s="466">
        <f t="shared" ca="1" si="42"/>
        <v>0</v>
      </c>
      <c r="AD39" s="466">
        <f t="shared" ca="1" si="42"/>
        <v>0</v>
      </c>
      <c r="AE39" s="466">
        <f t="shared" ca="1" si="42"/>
        <v>0</v>
      </c>
      <c r="AF39" s="466">
        <f t="shared" ca="1" si="42"/>
        <v>0</v>
      </c>
      <c r="AG39" s="466">
        <f t="shared" ca="1" si="42"/>
        <v>0</v>
      </c>
      <c r="AH39" s="466">
        <f t="shared" ca="1" si="42"/>
        <v>0</v>
      </c>
      <c r="AI39" s="466">
        <f t="shared" ca="1" si="42"/>
        <v>0</v>
      </c>
      <c r="AJ39" s="466">
        <f t="shared" ca="1" si="43"/>
        <v>0</v>
      </c>
      <c r="AK39" s="466">
        <f t="shared" ca="1" si="43"/>
        <v>0</v>
      </c>
      <c r="AL39" s="466">
        <f t="shared" ca="1" si="43"/>
        <v>0</v>
      </c>
      <c r="AM39" s="466">
        <f t="shared" ca="1" si="43"/>
        <v>0</v>
      </c>
      <c r="AN39" s="466">
        <f t="shared" ca="1" si="43"/>
        <v>0</v>
      </c>
      <c r="AO39" s="466">
        <f t="shared" ca="1" si="43"/>
        <v>0</v>
      </c>
      <c r="AP39" s="466">
        <f t="shared" ca="1" si="43"/>
        <v>0</v>
      </c>
      <c r="AQ39" s="466">
        <f t="shared" ca="1" si="43"/>
        <v>0</v>
      </c>
      <c r="AR39" s="466">
        <f t="shared" ca="1" si="43"/>
        <v>0</v>
      </c>
      <c r="AS39" s="466">
        <f t="shared" ca="1" si="43"/>
        <v>0</v>
      </c>
      <c r="AT39" s="466">
        <f t="shared" ca="1" si="44"/>
        <v>0</v>
      </c>
      <c r="AU39" s="466">
        <f t="shared" ca="1" si="44"/>
        <v>0</v>
      </c>
      <c r="AV39" s="466">
        <f t="shared" ca="1" si="44"/>
        <v>0</v>
      </c>
      <c r="AW39" s="466">
        <f t="shared" ca="1" si="44"/>
        <v>0</v>
      </c>
      <c r="AX39" s="466">
        <f t="shared" ca="1" si="44"/>
        <v>0</v>
      </c>
      <c r="AY39" s="466">
        <f t="shared" ca="1" si="44"/>
        <v>0</v>
      </c>
      <c r="AZ39" s="466">
        <f t="shared" ca="1" si="44"/>
        <v>0</v>
      </c>
      <c r="BA39" s="466">
        <f t="shared" ca="1" si="44"/>
        <v>0</v>
      </c>
      <c r="BB39" s="466">
        <f t="shared" ca="1" si="44"/>
        <v>0</v>
      </c>
      <c r="BC39" s="466">
        <f t="shared" ca="1" si="44"/>
        <v>0</v>
      </c>
      <c r="BD39" s="466">
        <f t="shared" ca="1" si="44"/>
        <v>0</v>
      </c>
      <c r="BE39" s="466">
        <f t="shared" ca="1" si="44"/>
        <v>0</v>
      </c>
      <c r="BF39" s="458"/>
      <c r="BG39" s="467">
        <f t="shared" ca="1" si="8"/>
        <v>0</v>
      </c>
      <c r="BH39" s="467">
        <f t="shared" ca="1" si="9"/>
        <v>0</v>
      </c>
      <c r="BI39" s="467">
        <f t="shared" ca="1" si="10"/>
        <v>0</v>
      </c>
      <c r="BJ39" s="467">
        <f t="shared" ca="1" si="11"/>
        <v>0</v>
      </c>
      <c r="BK39" s="467">
        <f t="shared" ca="1" si="12"/>
        <v>0</v>
      </c>
      <c r="BL39" s="467">
        <f t="shared" ca="1" si="13"/>
        <v>0</v>
      </c>
      <c r="BM39" s="467">
        <f t="shared" ca="1" si="14"/>
        <v>0</v>
      </c>
      <c r="BN39" s="467">
        <f t="shared" ca="1" si="15"/>
        <v>0</v>
      </c>
      <c r="BO39" s="467">
        <f t="shared" ca="1" si="16"/>
        <v>0</v>
      </c>
      <c r="BP39" s="467">
        <f t="shared" ca="1" si="17"/>
        <v>0</v>
      </c>
      <c r="BQ39" s="467">
        <f t="shared" ca="1" si="18"/>
        <v>0</v>
      </c>
      <c r="BR39" s="467">
        <f t="shared" ca="1" si="19"/>
        <v>0</v>
      </c>
      <c r="BS39" s="468">
        <f t="shared" ca="1" si="20"/>
        <v>0</v>
      </c>
      <c r="BT39" s="467">
        <f t="shared" ca="1" si="21"/>
        <v>0</v>
      </c>
      <c r="BU39" s="467">
        <f t="shared" ca="1" si="22"/>
        <v>0</v>
      </c>
      <c r="BV39" s="467">
        <f t="shared" ca="1" si="23"/>
        <v>0</v>
      </c>
      <c r="BW39" s="470">
        <f t="shared" ca="1" si="24"/>
        <v>0</v>
      </c>
      <c r="BX39" s="470">
        <f t="shared" ca="1" si="25"/>
        <v>0</v>
      </c>
      <c r="BY39" s="467">
        <f t="shared" ca="1" si="26"/>
        <v>0</v>
      </c>
    </row>
    <row r="40" spans="1:77" ht="15.6" hidden="1" customHeight="1" outlineLevel="1" x14ac:dyDescent="0.3">
      <c r="A40" s="458">
        <f t="shared" si="27"/>
        <v>34</v>
      </c>
      <c r="B40" s="469">
        <f>Info!B36</f>
        <v>0</v>
      </c>
      <c r="C40" s="464" t="str">
        <f t="shared" ca="1" si="33"/>
        <v/>
      </c>
      <c r="D40" s="464" t="str">
        <f t="shared" ca="1" si="34"/>
        <v/>
      </c>
      <c r="E40" s="465">
        <f t="shared" ca="1" si="2"/>
        <v>0</v>
      </c>
      <c r="F40" s="466">
        <f t="shared" ca="1" si="40"/>
        <v>0</v>
      </c>
      <c r="G40" s="466">
        <f t="shared" ca="1" si="40"/>
        <v>0</v>
      </c>
      <c r="H40" s="466">
        <f t="shared" ca="1" si="40"/>
        <v>0</v>
      </c>
      <c r="I40" s="466">
        <f t="shared" ca="1" si="40"/>
        <v>0</v>
      </c>
      <c r="J40" s="466">
        <f t="shared" ca="1" si="40"/>
        <v>0</v>
      </c>
      <c r="K40" s="466">
        <f t="shared" ca="1" si="40"/>
        <v>0</v>
      </c>
      <c r="L40" s="466">
        <f t="shared" ca="1" si="40"/>
        <v>0</v>
      </c>
      <c r="M40" s="466">
        <f t="shared" ca="1" si="40"/>
        <v>0</v>
      </c>
      <c r="N40" s="466">
        <f t="shared" ca="1" si="40"/>
        <v>0</v>
      </c>
      <c r="O40" s="466">
        <f t="shared" ca="1" si="40"/>
        <v>0</v>
      </c>
      <c r="P40" s="466">
        <f t="shared" ca="1" si="41"/>
        <v>0</v>
      </c>
      <c r="Q40" s="466">
        <f t="shared" ca="1" si="41"/>
        <v>0</v>
      </c>
      <c r="R40" s="466">
        <f t="shared" ca="1" si="41"/>
        <v>0</v>
      </c>
      <c r="S40" s="466">
        <f t="shared" ca="1" si="41"/>
        <v>0</v>
      </c>
      <c r="T40" s="466">
        <f t="shared" ca="1" si="41"/>
        <v>0</v>
      </c>
      <c r="U40" s="466">
        <f t="shared" ca="1" si="41"/>
        <v>0</v>
      </c>
      <c r="V40" s="466">
        <f t="shared" ca="1" si="41"/>
        <v>0</v>
      </c>
      <c r="W40" s="466">
        <f t="shared" ca="1" si="41"/>
        <v>0</v>
      </c>
      <c r="X40" s="466">
        <f t="shared" ca="1" si="41"/>
        <v>0</v>
      </c>
      <c r="Y40" s="466">
        <f t="shared" ca="1" si="41"/>
        <v>0</v>
      </c>
      <c r="Z40" s="466">
        <f t="shared" ca="1" si="42"/>
        <v>0</v>
      </c>
      <c r="AA40" s="466">
        <f t="shared" ca="1" si="42"/>
        <v>0</v>
      </c>
      <c r="AB40" s="466">
        <f t="shared" ca="1" si="42"/>
        <v>0</v>
      </c>
      <c r="AC40" s="466">
        <f t="shared" ca="1" si="42"/>
        <v>0</v>
      </c>
      <c r="AD40" s="466">
        <f t="shared" ca="1" si="42"/>
        <v>0</v>
      </c>
      <c r="AE40" s="466">
        <f t="shared" ca="1" si="42"/>
        <v>0</v>
      </c>
      <c r="AF40" s="466">
        <f t="shared" ca="1" si="42"/>
        <v>0</v>
      </c>
      <c r="AG40" s="466">
        <f t="shared" ca="1" si="42"/>
        <v>0</v>
      </c>
      <c r="AH40" s="466">
        <f t="shared" ca="1" si="42"/>
        <v>0</v>
      </c>
      <c r="AI40" s="466">
        <f t="shared" ca="1" si="42"/>
        <v>0</v>
      </c>
      <c r="AJ40" s="466">
        <f t="shared" ca="1" si="43"/>
        <v>0</v>
      </c>
      <c r="AK40" s="466">
        <f t="shared" ca="1" si="43"/>
        <v>0</v>
      </c>
      <c r="AL40" s="466">
        <f t="shared" ca="1" si="43"/>
        <v>0</v>
      </c>
      <c r="AM40" s="466">
        <f t="shared" ca="1" si="43"/>
        <v>0</v>
      </c>
      <c r="AN40" s="466">
        <f t="shared" ca="1" si="43"/>
        <v>0</v>
      </c>
      <c r="AO40" s="466">
        <f t="shared" ca="1" si="43"/>
        <v>0</v>
      </c>
      <c r="AP40" s="466">
        <f t="shared" ca="1" si="43"/>
        <v>0</v>
      </c>
      <c r="AQ40" s="466">
        <f t="shared" ca="1" si="43"/>
        <v>0</v>
      </c>
      <c r="AR40" s="466">
        <f t="shared" ca="1" si="43"/>
        <v>0</v>
      </c>
      <c r="AS40" s="466">
        <f t="shared" ca="1" si="43"/>
        <v>0</v>
      </c>
      <c r="AT40" s="466">
        <f t="shared" ca="1" si="44"/>
        <v>0</v>
      </c>
      <c r="AU40" s="466">
        <f t="shared" ca="1" si="44"/>
        <v>0</v>
      </c>
      <c r="AV40" s="466">
        <f t="shared" ca="1" si="44"/>
        <v>0</v>
      </c>
      <c r="AW40" s="466">
        <f t="shared" ca="1" si="44"/>
        <v>0</v>
      </c>
      <c r="AX40" s="466">
        <f t="shared" ca="1" si="44"/>
        <v>0</v>
      </c>
      <c r="AY40" s="466">
        <f t="shared" ca="1" si="44"/>
        <v>0</v>
      </c>
      <c r="AZ40" s="466">
        <f t="shared" ca="1" si="44"/>
        <v>0</v>
      </c>
      <c r="BA40" s="466">
        <f t="shared" ca="1" si="44"/>
        <v>0</v>
      </c>
      <c r="BB40" s="466">
        <f t="shared" ca="1" si="44"/>
        <v>0</v>
      </c>
      <c r="BC40" s="466">
        <f t="shared" ca="1" si="44"/>
        <v>0</v>
      </c>
      <c r="BD40" s="466">
        <f t="shared" ca="1" si="44"/>
        <v>0</v>
      </c>
      <c r="BE40" s="466">
        <f t="shared" ca="1" si="44"/>
        <v>0</v>
      </c>
      <c r="BF40" s="458"/>
      <c r="BG40" s="467">
        <f t="shared" ca="1" si="8"/>
        <v>0</v>
      </c>
      <c r="BH40" s="467">
        <f t="shared" ca="1" si="9"/>
        <v>0</v>
      </c>
      <c r="BI40" s="467">
        <f t="shared" ca="1" si="10"/>
        <v>0</v>
      </c>
      <c r="BJ40" s="467">
        <f t="shared" ca="1" si="11"/>
        <v>0</v>
      </c>
      <c r="BK40" s="467">
        <f t="shared" ca="1" si="12"/>
        <v>0</v>
      </c>
      <c r="BL40" s="467">
        <f t="shared" ca="1" si="13"/>
        <v>0</v>
      </c>
      <c r="BM40" s="467">
        <f t="shared" ca="1" si="14"/>
        <v>0</v>
      </c>
      <c r="BN40" s="467">
        <f t="shared" ca="1" si="15"/>
        <v>0</v>
      </c>
      <c r="BO40" s="467">
        <f t="shared" ca="1" si="16"/>
        <v>0</v>
      </c>
      <c r="BP40" s="467">
        <f t="shared" ca="1" si="17"/>
        <v>0</v>
      </c>
      <c r="BQ40" s="467">
        <f t="shared" ca="1" si="18"/>
        <v>0</v>
      </c>
      <c r="BR40" s="467">
        <f t="shared" ca="1" si="19"/>
        <v>0</v>
      </c>
      <c r="BS40" s="468">
        <f t="shared" ca="1" si="20"/>
        <v>0</v>
      </c>
      <c r="BT40" s="467">
        <f t="shared" ca="1" si="21"/>
        <v>0</v>
      </c>
      <c r="BU40" s="467">
        <f t="shared" ca="1" si="22"/>
        <v>0</v>
      </c>
      <c r="BV40" s="467">
        <f t="shared" ca="1" si="23"/>
        <v>0</v>
      </c>
      <c r="BW40" s="470">
        <f t="shared" ca="1" si="24"/>
        <v>0</v>
      </c>
      <c r="BX40" s="470">
        <f t="shared" ca="1" si="25"/>
        <v>0</v>
      </c>
      <c r="BY40" s="467">
        <f t="shared" ca="1" si="26"/>
        <v>0</v>
      </c>
    </row>
    <row r="41" spans="1:77" ht="15.6" hidden="1" customHeight="1" outlineLevel="1" x14ac:dyDescent="0.3">
      <c r="A41" s="458">
        <f t="shared" si="27"/>
        <v>35</v>
      </c>
      <c r="B41" s="463">
        <f>Info!B37</f>
        <v>0</v>
      </c>
      <c r="C41" s="464" t="str">
        <f t="shared" ca="1" si="33"/>
        <v/>
      </c>
      <c r="D41" s="464" t="str">
        <f t="shared" ca="1" si="34"/>
        <v/>
      </c>
      <c r="E41" s="465">
        <f t="shared" ca="1" si="2"/>
        <v>0</v>
      </c>
      <c r="F41" s="466">
        <f t="shared" ca="1" si="40"/>
        <v>0</v>
      </c>
      <c r="G41" s="466">
        <f t="shared" ca="1" si="40"/>
        <v>0</v>
      </c>
      <c r="H41" s="466">
        <f t="shared" ca="1" si="40"/>
        <v>0</v>
      </c>
      <c r="I41" s="466">
        <f t="shared" ca="1" si="40"/>
        <v>0</v>
      </c>
      <c r="J41" s="466">
        <f t="shared" ca="1" si="40"/>
        <v>0</v>
      </c>
      <c r="K41" s="466">
        <f t="shared" ca="1" si="40"/>
        <v>0</v>
      </c>
      <c r="L41" s="466">
        <f t="shared" ca="1" si="40"/>
        <v>0</v>
      </c>
      <c r="M41" s="466">
        <f t="shared" ca="1" si="40"/>
        <v>0</v>
      </c>
      <c r="N41" s="466">
        <f t="shared" ca="1" si="40"/>
        <v>0</v>
      </c>
      <c r="O41" s="466">
        <f t="shared" ca="1" si="40"/>
        <v>0</v>
      </c>
      <c r="P41" s="466">
        <f t="shared" ca="1" si="41"/>
        <v>0</v>
      </c>
      <c r="Q41" s="466">
        <f t="shared" ca="1" si="41"/>
        <v>0</v>
      </c>
      <c r="R41" s="466">
        <f t="shared" ca="1" si="41"/>
        <v>0</v>
      </c>
      <c r="S41" s="466">
        <f t="shared" ca="1" si="41"/>
        <v>0</v>
      </c>
      <c r="T41" s="466">
        <f t="shared" ca="1" si="41"/>
        <v>0</v>
      </c>
      <c r="U41" s="466">
        <f t="shared" ca="1" si="41"/>
        <v>0</v>
      </c>
      <c r="V41" s="466">
        <f t="shared" ca="1" si="41"/>
        <v>0</v>
      </c>
      <c r="W41" s="466">
        <f t="shared" ca="1" si="41"/>
        <v>0</v>
      </c>
      <c r="X41" s="466">
        <f t="shared" ca="1" si="41"/>
        <v>0</v>
      </c>
      <c r="Y41" s="466">
        <f t="shared" ca="1" si="41"/>
        <v>0</v>
      </c>
      <c r="Z41" s="466">
        <f t="shared" ca="1" si="42"/>
        <v>0</v>
      </c>
      <c r="AA41" s="466">
        <f t="shared" ca="1" si="42"/>
        <v>0</v>
      </c>
      <c r="AB41" s="466">
        <f t="shared" ca="1" si="42"/>
        <v>0</v>
      </c>
      <c r="AC41" s="466">
        <f t="shared" ca="1" si="42"/>
        <v>0</v>
      </c>
      <c r="AD41" s="466">
        <f t="shared" ca="1" si="42"/>
        <v>0</v>
      </c>
      <c r="AE41" s="466">
        <f t="shared" ca="1" si="42"/>
        <v>0</v>
      </c>
      <c r="AF41" s="466">
        <f t="shared" ca="1" si="42"/>
        <v>0</v>
      </c>
      <c r="AG41" s="466">
        <f t="shared" ca="1" si="42"/>
        <v>0</v>
      </c>
      <c r="AH41" s="466">
        <f t="shared" ca="1" si="42"/>
        <v>0</v>
      </c>
      <c r="AI41" s="466">
        <f t="shared" ca="1" si="42"/>
        <v>0</v>
      </c>
      <c r="AJ41" s="466">
        <f t="shared" ca="1" si="43"/>
        <v>0</v>
      </c>
      <c r="AK41" s="466">
        <f t="shared" ca="1" si="43"/>
        <v>0</v>
      </c>
      <c r="AL41" s="466">
        <f t="shared" ca="1" si="43"/>
        <v>0</v>
      </c>
      <c r="AM41" s="466">
        <f t="shared" ca="1" si="43"/>
        <v>0</v>
      </c>
      <c r="AN41" s="466">
        <f t="shared" ca="1" si="43"/>
        <v>0</v>
      </c>
      <c r="AO41" s="466">
        <f t="shared" ca="1" si="43"/>
        <v>0</v>
      </c>
      <c r="AP41" s="466">
        <f t="shared" ca="1" si="43"/>
        <v>0</v>
      </c>
      <c r="AQ41" s="466">
        <f t="shared" ca="1" si="43"/>
        <v>0</v>
      </c>
      <c r="AR41" s="466">
        <f t="shared" ca="1" si="43"/>
        <v>0</v>
      </c>
      <c r="AS41" s="466">
        <f t="shared" ca="1" si="43"/>
        <v>0</v>
      </c>
      <c r="AT41" s="466">
        <f t="shared" ca="1" si="44"/>
        <v>0</v>
      </c>
      <c r="AU41" s="466">
        <f t="shared" ca="1" si="44"/>
        <v>0</v>
      </c>
      <c r="AV41" s="466">
        <f t="shared" ca="1" si="44"/>
        <v>0</v>
      </c>
      <c r="AW41" s="466">
        <f t="shared" ca="1" si="44"/>
        <v>0</v>
      </c>
      <c r="AX41" s="466">
        <f t="shared" ca="1" si="44"/>
        <v>0</v>
      </c>
      <c r="AY41" s="466">
        <f t="shared" ca="1" si="44"/>
        <v>0</v>
      </c>
      <c r="AZ41" s="466">
        <f t="shared" ca="1" si="44"/>
        <v>0</v>
      </c>
      <c r="BA41" s="466">
        <f t="shared" ca="1" si="44"/>
        <v>0</v>
      </c>
      <c r="BB41" s="466">
        <f t="shared" ca="1" si="44"/>
        <v>0</v>
      </c>
      <c r="BC41" s="466">
        <f t="shared" ca="1" si="44"/>
        <v>0</v>
      </c>
      <c r="BD41" s="466">
        <f t="shared" ca="1" si="44"/>
        <v>0</v>
      </c>
      <c r="BE41" s="466">
        <f t="shared" ca="1" si="44"/>
        <v>0</v>
      </c>
      <c r="BF41" s="458"/>
      <c r="BG41" s="467">
        <f t="shared" ca="1" si="8"/>
        <v>0</v>
      </c>
      <c r="BH41" s="467">
        <f t="shared" ca="1" si="9"/>
        <v>0</v>
      </c>
      <c r="BI41" s="467">
        <f t="shared" ca="1" si="10"/>
        <v>0</v>
      </c>
      <c r="BJ41" s="467">
        <f t="shared" ca="1" si="11"/>
        <v>0</v>
      </c>
      <c r="BK41" s="467">
        <f t="shared" ca="1" si="12"/>
        <v>0</v>
      </c>
      <c r="BL41" s="467">
        <f t="shared" ca="1" si="13"/>
        <v>0</v>
      </c>
      <c r="BM41" s="467">
        <f t="shared" ca="1" si="14"/>
        <v>0</v>
      </c>
      <c r="BN41" s="467">
        <f t="shared" ca="1" si="15"/>
        <v>0</v>
      </c>
      <c r="BO41" s="467">
        <f t="shared" ca="1" si="16"/>
        <v>0</v>
      </c>
      <c r="BP41" s="467">
        <f t="shared" ca="1" si="17"/>
        <v>0</v>
      </c>
      <c r="BQ41" s="467">
        <f t="shared" ca="1" si="18"/>
        <v>0</v>
      </c>
      <c r="BR41" s="467">
        <f t="shared" ca="1" si="19"/>
        <v>0</v>
      </c>
      <c r="BS41" s="468">
        <f t="shared" ca="1" si="20"/>
        <v>0</v>
      </c>
      <c r="BT41" s="467">
        <f t="shared" ca="1" si="21"/>
        <v>0</v>
      </c>
      <c r="BU41" s="467">
        <f t="shared" ca="1" si="22"/>
        <v>0</v>
      </c>
      <c r="BV41" s="467">
        <f t="shared" ca="1" si="23"/>
        <v>0</v>
      </c>
      <c r="BW41" s="470">
        <f t="shared" ca="1" si="24"/>
        <v>0</v>
      </c>
      <c r="BX41" s="470">
        <f t="shared" ca="1" si="25"/>
        <v>0</v>
      </c>
      <c r="BY41" s="467">
        <f t="shared" ca="1" si="26"/>
        <v>0</v>
      </c>
    </row>
    <row r="42" spans="1:77" ht="15.6" hidden="1" customHeight="1" outlineLevel="1" x14ac:dyDescent="0.3">
      <c r="A42" s="458">
        <f t="shared" si="27"/>
        <v>36</v>
      </c>
      <c r="B42" s="469">
        <f>Info!B38</f>
        <v>0</v>
      </c>
      <c r="C42" s="464" t="str">
        <f t="shared" ca="1" si="33"/>
        <v/>
      </c>
      <c r="D42" s="464" t="str">
        <f t="shared" ca="1" si="34"/>
        <v/>
      </c>
      <c r="E42" s="465">
        <f t="shared" ca="1" si="2"/>
        <v>0</v>
      </c>
      <c r="F42" s="466">
        <f t="shared" ca="1" si="40"/>
        <v>0</v>
      </c>
      <c r="G42" s="466">
        <f t="shared" ca="1" si="40"/>
        <v>0</v>
      </c>
      <c r="H42" s="466">
        <f t="shared" ca="1" si="40"/>
        <v>0</v>
      </c>
      <c r="I42" s="466">
        <f t="shared" ca="1" si="40"/>
        <v>0</v>
      </c>
      <c r="J42" s="466">
        <f t="shared" ca="1" si="40"/>
        <v>0</v>
      </c>
      <c r="K42" s="466">
        <f t="shared" ca="1" si="40"/>
        <v>0</v>
      </c>
      <c r="L42" s="466">
        <f t="shared" ca="1" si="40"/>
        <v>0</v>
      </c>
      <c r="M42" s="466">
        <f t="shared" ca="1" si="40"/>
        <v>0</v>
      </c>
      <c r="N42" s="466">
        <f t="shared" ca="1" si="40"/>
        <v>0</v>
      </c>
      <c r="O42" s="466">
        <f t="shared" ca="1" si="40"/>
        <v>0</v>
      </c>
      <c r="P42" s="466">
        <f t="shared" ca="1" si="41"/>
        <v>0</v>
      </c>
      <c r="Q42" s="466">
        <f t="shared" ca="1" si="41"/>
        <v>0</v>
      </c>
      <c r="R42" s="466">
        <f t="shared" ca="1" si="41"/>
        <v>0</v>
      </c>
      <c r="S42" s="466">
        <f t="shared" ca="1" si="41"/>
        <v>0</v>
      </c>
      <c r="T42" s="466">
        <f t="shared" ca="1" si="41"/>
        <v>0</v>
      </c>
      <c r="U42" s="466">
        <f t="shared" ca="1" si="41"/>
        <v>0</v>
      </c>
      <c r="V42" s="466">
        <f t="shared" ca="1" si="41"/>
        <v>0</v>
      </c>
      <c r="W42" s="466">
        <f t="shared" ca="1" si="41"/>
        <v>0</v>
      </c>
      <c r="X42" s="466">
        <f t="shared" ca="1" si="41"/>
        <v>0</v>
      </c>
      <c r="Y42" s="466">
        <f t="shared" ca="1" si="41"/>
        <v>0</v>
      </c>
      <c r="Z42" s="466">
        <f t="shared" ca="1" si="42"/>
        <v>0</v>
      </c>
      <c r="AA42" s="466">
        <f t="shared" ca="1" si="42"/>
        <v>0</v>
      </c>
      <c r="AB42" s="466">
        <f t="shared" ca="1" si="42"/>
        <v>0</v>
      </c>
      <c r="AC42" s="466">
        <f t="shared" ca="1" si="42"/>
        <v>0</v>
      </c>
      <c r="AD42" s="466">
        <f t="shared" ca="1" si="42"/>
        <v>0</v>
      </c>
      <c r="AE42" s="466">
        <f t="shared" ca="1" si="42"/>
        <v>0</v>
      </c>
      <c r="AF42" s="466">
        <f t="shared" ca="1" si="42"/>
        <v>0</v>
      </c>
      <c r="AG42" s="466">
        <f t="shared" ca="1" si="42"/>
        <v>0</v>
      </c>
      <c r="AH42" s="466">
        <f t="shared" ca="1" si="42"/>
        <v>0</v>
      </c>
      <c r="AI42" s="466">
        <f t="shared" ca="1" si="42"/>
        <v>0</v>
      </c>
      <c r="AJ42" s="466">
        <f t="shared" ca="1" si="43"/>
        <v>0</v>
      </c>
      <c r="AK42" s="466">
        <f t="shared" ca="1" si="43"/>
        <v>0</v>
      </c>
      <c r="AL42" s="466">
        <f t="shared" ca="1" si="43"/>
        <v>0</v>
      </c>
      <c r="AM42" s="466">
        <f t="shared" ca="1" si="43"/>
        <v>0</v>
      </c>
      <c r="AN42" s="466">
        <f t="shared" ca="1" si="43"/>
        <v>0</v>
      </c>
      <c r="AO42" s="466">
        <f t="shared" ca="1" si="43"/>
        <v>0</v>
      </c>
      <c r="AP42" s="466">
        <f t="shared" ca="1" si="43"/>
        <v>0</v>
      </c>
      <c r="AQ42" s="466">
        <f t="shared" ca="1" si="43"/>
        <v>0</v>
      </c>
      <c r="AR42" s="466">
        <f t="shared" ca="1" si="43"/>
        <v>0</v>
      </c>
      <c r="AS42" s="466">
        <f t="shared" ca="1" si="43"/>
        <v>0</v>
      </c>
      <c r="AT42" s="466">
        <f t="shared" ca="1" si="44"/>
        <v>0</v>
      </c>
      <c r="AU42" s="466">
        <f t="shared" ca="1" si="44"/>
        <v>0</v>
      </c>
      <c r="AV42" s="466">
        <f t="shared" ca="1" si="44"/>
        <v>0</v>
      </c>
      <c r="AW42" s="466">
        <f t="shared" ca="1" si="44"/>
        <v>0</v>
      </c>
      <c r="AX42" s="466">
        <f t="shared" ca="1" si="44"/>
        <v>0</v>
      </c>
      <c r="AY42" s="466">
        <f t="shared" ca="1" si="44"/>
        <v>0</v>
      </c>
      <c r="AZ42" s="466">
        <f t="shared" ca="1" si="44"/>
        <v>0</v>
      </c>
      <c r="BA42" s="466">
        <f t="shared" ca="1" si="44"/>
        <v>0</v>
      </c>
      <c r="BB42" s="466">
        <f t="shared" ca="1" si="44"/>
        <v>0</v>
      </c>
      <c r="BC42" s="466">
        <f t="shared" ca="1" si="44"/>
        <v>0</v>
      </c>
      <c r="BD42" s="466">
        <f t="shared" ca="1" si="44"/>
        <v>0</v>
      </c>
      <c r="BE42" s="466">
        <f t="shared" ca="1" si="44"/>
        <v>0</v>
      </c>
      <c r="BF42" s="458"/>
      <c r="BG42" s="467">
        <f t="shared" ca="1" si="8"/>
        <v>0</v>
      </c>
      <c r="BH42" s="467">
        <f t="shared" ca="1" si="9"/>
        <v>0</v>
      </c>
      <c r="BI42" s="467">
        <f t="shared" ca="1" si="10"/>
        <v>0</v>
      </c>
      <c r="BJ42" s="467">
        <f t="shared" ca="1" si="11"/>
        <v>0</v>
      </c>
      <c r="BK42" s="467">
        <f t="shared" ca="1" si="12"/>
        <v>0</v>
      </c>
      <c r="BL42" s="467">
        <f t="shared" ca="1" si="13"/>
        <v>0</v>
      </c>
      <c r="BM42" s="467">
        <f t="shared" ca="1" si="14"/>
        <v>0</v>
      </c>
      <c r="BN42" s="467">
        <f t="shared" ca="1" si="15"/>
        <v>0</v>
      </c>
      <c r="BO42" s="467">
        <f t="shared" ca="1" si="16"/>
        <v>0</v>
      </c>
      <c r="BP42" s="467">
        <f t="shared" ca="1" si="17"/>
        <v>0</v>
      </c>
      <c r="BQ42" s="467">
        <f t="shared" ca="1" si="18"/>
        <v>0</v>
      </c>
      <c r="BR42" s="467">
        <f t="shared" ca="1" si="19"/>
        <v>0</v>
      </c>
      <c r="BS42" s="468">
        <f t="shared" ca="1" si="20"/>
        <v>0</v>
      </c>
      <c r="BT42" s="467">
        <f t="shared" ca="1" si="21"/>
        <v>0</v>
      </c>
      <c r="BU42" s="467">
        <f t="shared" ca="1" si="22"/>
        <v>0</v>
      </c>
      <c r="BV42" s="467">
        <f t="shared" ca="1" si="23"/>
        <v>0</v>
      </c>
      <c r="BW42" s="470">
        <f t="shared" ca="1" si="24"/>
        <v>0</v>
      </c>
      <c r="BX42" s="470">
        <f t="shared" ca="1" si="25"/>
        <v>0</v>
      </c>
      <c r="BY42" s="467">
        <f t="shared" ca="1" si="26"/>
        <v>0</v>
      </c>
    </row>
    <row r="43" spans="1:77" ht="15.6" hidden="1" customHeight="1" outlineLevel="1" x14ac:dyDescent="0.3">
      <c r="A43" s="458">
        <f t="shared" si="27"/>
        <v>37</v>
      </c>
      <c r="B43" s="463">
        <f>Info!B39</f>
        <v>0</v>
      </c>
      <c r="C43" s="464" t="str">
        <f t="shared" ca="1" si="33"/>
        <v/>
      </c>
      <c r="D43" s="464" t="str">
        <f t="shared" ca="1" si="34"/>
        <v/>
      </c>
      <c r="E43" s="465">
        <f t="shared" ca="1" si="2"/>
        <v>0</v>
      </c>
      <c r="F43" s="466">
        <f t="shared" ca="1" si="40"/>
        <v>0</v>
      </c>
      <c r="G43" s="466">
        <f t="shared" ca="1" si="40"/>
        <v>0</v>
      </c>
      <c r="H43" s="466">
        <f t="shared" ca="1" si="40"/>
        <v>0</v>
      </c>
      <c r="I43" s="466">
        <f t="shared" ca="1" si="40"/>
        <v>0</v>
      </c>
      <c r="J43" s="466">
        <f t="shared" ca="1" si="40"/>
        <v>0</v>
      </c>
      <c r="K43" s="466">
        <f t="shared" ca="1" si="40"/>
        <v>0</v>
      </c>
      <c r="L43" s="466">
        <f t="shared" ca="1" si="40"/>
        <v>0</v>
      </c>
      <c r="M43" s="466">
        <f t="shared" ca="1" si="40"/>
        <v>0</v>
      </c>
      <c r="N43" s="466">
        <f t="shared" ca="1" si="40"/>
        <v>0</v>
      </c>
      <c r="O43" s="466">
        <f t="shared" ca="1" si="40"/>
        <v>0</v>
      </c>
      <c r="P43" s="466">
        <f t="shared" ca="1" si="41"/>
        <v>0</v>
      </c>
      <c r="Q43" s="466">
        <f t="shared" ca="1" si="41"/>
        <v>0</v>
      </c>
      <c r="R43" s="466">
        <f t="shared" ca="1" si="41"/>
        <v>0</v>
      </c>
      <c r="S43" s="466">
        <f t="shared" ca="1" si="41"/>
        <v>0</v>
      </c>
      <c r="T43" s="466">
        <f t="shared" ca="1" si="41"/>
        <v>0</v>
      </c>
      <c r="U43" s="466">
        <f t="shared" ca="1" si="41"/>
        <v>0</v>
      </c>
      <c r="V43" s="466">
        <f t="shared" ca="1" si="41"/>
        <v>0</v>
      </c>
      <c r="W43" s="466">
        <f t="shared" ca="1" si="41"/>
        <v>0</v>
      </c>
      <c r="X43" s="466">
        <f t="shared" ca="1" si="41"/>
        <v>0</v>
      </c>
      <c r="Y43" s="466">
        <f t="shared" ca="1" si="41"/>
        <v>0</v>
      </c>
      <c r="Z43" s="466">
        <f t="shared" ca="1" si="42"/>
        <v>0</v>
      </c>
      <c r="AA43" s="466">
        <f t="shared" ca="1" si="42"/>
        <v>0</v>
      </c>
      <c r="AB43" s="466">
        <f t="shared" ca="1" si="42"/>
        <v>0</v>
      </c>
      <c r="AC43" s="466">
        <f t="shared" ca="1" si="42"/>
        <v>0</v>
      </c>
      <c r="AD43" s="466">
        <f t="shared" ca="1" si="42"/>
        <v>0</v>
      </c>
      <c r="AE43" s="466">
        <f t="shared" ca="1" si="42"/>
        <v>0</v>
      </c>
      <c r="AF43" s="466">
        <f t="shared" ca="1" si="42"/>
        <v>0</v>
      </c>
      <c r="AG43" s="466">
        <f t="shared" ca="1" si="42"/>
        <v>0</v>
      </c>
      <c r="AH43" s="466">
        <f t="shared" ca="1" si="42"/>
        <v>0</v>
      </c>
      <c r="AI43" s="466">
        <f t="shared" ca="1" si="42"/>
        <v>0</v>
      </c>
      <c r="AJ43" s="466">
        <f t="shared" ca="1" si="43"/>
        <v>0</v>
      </c>
      <c r="AK43" s="466">
        <f t="shared" ca="1" si="43"/>
        <v>0</v>
      </c>
      <c r="AL43" s="466">
        <f t="shared" ca="1" si="43"/>
        <v>0</v>
      </c>
      <c r="AM43" s="466">
        <f t="shared" ca="1" si="43"/>
        <v>0</v>
      </c>
      <c r="AN43" s="466">
        <f t="shared" ca="1" si="43"/>
        <v>0</v>
      </c>
      <c r="AO43" s="466">
        <f t="shared" ca="1" si="43"/>
        <v>0</v>
      </c>
      <c r="AP43" s="466">
        <f t="shared" ca="1" si="43"/>
        <v>0</v>
      </c>
      <c r="AQ43" s="466">
        <f t="shared" ca="1" si="43"/>
        <v>0</v>
      </c>
      <c r="AR43" s="466">
        <f t="shared" ca="1" si="43"/>
        <v>0</v>
      </c>
      <c r="AS43" s="466">
        <f t="shared" ca="1" si="43"/>
        <v>0</v>
      </c>
      <c r="AT43" s="466">
        <f t="shared" ca="1" si="44"/>
        <v>0</v>
      </c>
      <c r="AU43" s="466">
        <f t="shared" ca="1" si="44"/>
        <v>0</v>
      </c>
      <c r="AV43" s="466">
        <f t="shared" ca="1" si="44"/>
        <v>0</v>
      </c>
      <c r="AW43" s="466">
        <f t="shared" ca="1" si="44"/>
        <v>0</v>
      </c>
      <c r="AX43" s="466">
        <f t="shared" ca="1" si="44"/>
        <v>0</v>
      </c>
      <c r="AY43" s="466">
        <f t="shared" ca="1" si="44"/>
        <v>0</v>
      </c>
      <c r="AZ43" s="466">
        <f t="shared" ca="1" si="44"/>
        <v>0</v>
      </c>
      <c r="BA43" s="466">
        <f t="shared" ca="1" si="44"/>
        <v>0</v>
      </c>
      <c r="BB43" s="466">
        <f t="shared" ca="1" si="44"/>
        <v>0</v>
      </c>
      <c r="BC43" s="466">
        <f t="shared" ca="1" si="44"/>
        <v>0</v>
      </c>
      <c r="BD43" s="466">
        <f t="shared" ca="1" si="44"/>
        <v>0</v>
      </c>
      <c r="BE43" s="466">
        <f t="shared" ca="1" si="44"/>
        <v>0</v>
      </c>
      <c r="BF43" s="458"/>
      <c r="BG43" s="467">
        <f t="shared" ca="1" si="8"/>
        <v>0</v>
      </c>
      <c r="BH43" s="467">
        <f t="shared" ca="1" si="9"/>
        <v>0</v>
      </c>
      <c r="BI43" s="467">
        <f t="shared" ca="1" si="10"/>
        <v>0</v>
      </c>
      <c r="BJ43" s="467">
        <f t="shared" ca="1" si="11"/>
        <v>0</v>
      </c>
      <c r="BK43" s="467">
        <f t="shared" ca="1" si="12"/>
        <v>0</v>
      </c>
      <c r="BL43" s="467">
        <f t="shared" ca="1" si="13"/>
        <v>0</v>
      </c>
      <c r="BM43" s="467">
        <f t="shared" ca="1" si="14"/>
        <v>0</v>
      </c>
      <c r="BN43" s="467">
        <f t="shared" ca="1" si="15"/>
        <v>0</v>
      </c>
      <c r="BO43" s="467">
        <f t="shared" ca="1" si="16"/>
        <v>0</v>
      </c>
      <c r="BP43" s="467">
        <f t="shared" ca="1" si="17"/>
        <v>0</v>
      </c>
      <c r="BQ43" s="467">
        <f t="shared" ca="1" si="18"/>
        <v>0</v>
      </c>
      <c r="BR43" s="467">
        <f t="shared" ca="1" si="19"/>
        <v>0</v>
      </c>
      <c r="BS43" s="468">
        <f t="shared" ca="1" si="20"/>
        <v>0</v>
      </c>
      <c r="BT43" s="467">
        <f t="shared" ca="1" si="21"/>
        <v>0</v>
      </c>
      <c r="BU43" s="467">
        <f t="shared" ca="1" si="22"/>
        <v>0</v>
      </c>
      <c r="BV43" s="467">
        <f t="shared" ca="1" si="23"/>
        <v>0</v>
      </c>
      <c r="BW43" s="470">
        <f t="shared" ca="1" si="24"/>
        <v>0</v>
      </c>
      <c r="BX43" s="470">
        <f t="shared" ca="1" si="25"/>
        <v>0</v>
      </c>
      <c r="BY43" s="467">
        <f t="shared" ca="1" si="26"/>
        <v>0</v>
      </c>
    </row>
    <row r="44" spans="1:77" ht="15.6" hidden="1" customHeight="1" outlineLevel="1" x14ac:dyDescent="0.3">
      <c r="A44" s="458">
        <f t="shared" si="27"/>
        <v>38</v>
      </c>
      <c r="B44" s="469">
        <f>Info!B40</f>
        <v>0</v>
      </c>
      <c r="C44" s="464" t="str">
        <f t="shared" ca="1" si="33"/>
        <v/>
      </c>
      <c r="D44" s="464" t="str">
        <f t="shared" ca="1" si="34"/>
        <v/>
      </c>
      <c r="E44" s="465">
        <f t="shared" ca="1" si="2"/>
        <v>0</v>
      </c>
      <c r="F44" s="466">
        <f t="shared" ca="1" si="40"/>
        <v>0</v>
      </c>
      <c r="G44" s="466">
        <f t="shared" ca="1" si="40"/>
        <v>0</v>
      </c>
      <c r="H44" s="466">
        <f t="shared" ca="1" si="40"/>
        <v>0</v>
      </c>
      <c r="I44" s="466">
        <f t="shared" ca="1" si="40"/>
        <v>0</v>
      </c>
      <c r="J44" s="466">
        <f t="shared" ca="1" si="40"/>
        <v>0</v>
      </c>
      <c r="K44" s="466">
        <f t="shared" ca="1" si="40"/>
        <v>0</v>
      </c>
      <c r="L44" s="466">
        <f t="shared" ca="1" si="40"/>
        <v>0</v>
      </c>
      <c r="M44" s="466">
        <f t="shared" ca="1" si="40"/>
        <v>0</v>
      </c>
      <c r="N44" s="466">
        <f t="shared" ca="1" si="40"/>
        <v>0</v>
      </c>
      <c r="O44" s="466">
        <f t="shared" ca="1" si="40"/>
        <v>0</v>
      </c>
      <c r="P44" s="466">
        <f t="shared" ca="1" si="41"/>
        <v>0</v>
      </c>
      <c r="Q44" s="466">
        <f t="shared" ca="1" si="41"/>
        <v>0</v>
      </c>
      <c r="R44" s="466">
        <f t="shared" ca="1" si="41"/>
        <v>0</v>
      </c>
      <c r="S44" s="466">
        <f t="shared" ca="1" si="41"/>
        <v>0</v>
      </c>
      <c r="T44" s="466">
        <f t="shared" ca="1" si="41"/>
        <v>0</v>
      </c>
      <c r="U44" s="466">
        <f t="shared" ca="1" si="41"/>
        <v>0</v>
      </c>
      <c r="V44" s="466">
        <f t="shared" ca="1" si="41"/>
        <v>0</v>
      </c>
      <c r="W44" s="466">
        <f t="shared" ca="1" si="41"/>
        <v>0</v>
      </c>
      <c r="X44" s="466">
        <f t="shared" ca="1" si="41"/>
        <v>0</v>
      </c>
      <c r="Y44" s="466">
        <f t="shared" ca="1" si="41"/>
        <v>0</v>
      </c>
      <c r="Z44" s="466">
        <f t="shared" ca="1" si="42"/>
        <v>0</v>
      </c>
      <c r="AA44" s="466">
        <f t="shared" ca="1" si="42"/>
        <v>0</v>
      </c>
      <c r="AB44" s="466">
        <f t="shared" ca="1" si="42"/>
        <v>0</v>
      </c>
      <c r="AC44" s="466">
        <f t="shared" ca="1" si="42"/>
        <v>0</v>
      </c>
      <c r="AD44" s="466">
        <f t="shared" ca="1" si="42"/>
        <v>0</v>
      </c>
      <c r="AE44" s="466">
        <f t="shared" ca="1" si="42"/>
        <v>0</v>
      </c>
      <c r="AF44" s="466">
        <f t="shared" ca="1" si="42"/>
        <v>0</v>
      </c>
      <c r="AG44" s="466">
        <f t="shared" ca="1" si="42"/>
        <v>0</v>
      </c>
      <c r="AH44" s="466">
        <f t="shared" ca="1" si="42"/>
        <v>0</v>
      </c>
      <c r="AI44" s="466">
        <f t="shared" ca="1" si="42"/>
        <v>0</v>
      </c>
      <c r="AJ44" s="466">
        <f t="shared" ca="1" si="43"/>
        <v>0</v>
      </c>
      <c r="AK44" s="466">
        <f t="shared" ca="1" si="43"/>
        <v>0</v>
      </c>
      <c r="AL44" s="466">
        <f t="shared" ca="1" si="43"/>
        <v>0</v>
      </c>
      <c r="AM44" s="466">
        <f t="shared" ca="1" si="43"/>
        <v>0</v>
      </c>
      <c r="AN44" s="466">
        <f t="shared" ca="1" si="43"/>
        <v>0</v>
      </c>
      <c r="AO44" s="466">
        <f t="shared" ca="1" si="43"/>
        <v>0</v>
      </c>
      <c r="AP44" s="466">
        <f t="shared" ca="1" si="43"/>
        <v>0</v>
      </c>
      <c r="AQ44" s="466">
        <f t="shared" ca="1" si="43"/>
        <v>0</v>
      </c>
      <c r="AR44" s="466">
        <f t="shared" ca="1" si="43"/>
        <v>0</v>
      </c>
      <c r="AS44" s="466">
        <f t="shared" ca="1" si="43"/>
        <v>0</v>
      </c>
      <c r="AT44" s="466">
        <f t="shared" ca="1" si="44"/>
        <v>0</v>
      </c>
      <c r="AU44" s="466">
        <f t="shared" ca="1" si="44"/>
        <v>0</v>
      </c>
      <c r="AV44" s="466">
        <f t="shared" ca="1" si="44"/>
        <v>0</v>
      </c>
      <c r="AW44" s="466">
        <f t="shared" ca="1" si="44"/>
        <v>0</v>
      </c>
      <c r="AX44" s="466">
        <f t="shared" ca="1" si="44"/>
        <v>0</v>
      </c>
      <c r="AY44" s="466">
        <f t="shared" ca="1" si="44"/>
        <v>0</v>
      </c>
      <c r="AZ44" s="466">
        <f t="shared" ca="1" si="44"/>
        <v>0</v>
      </c>
      <c r="BA44" s="466">
        <f t="shared" ca="1" si="44"/>
        <v>0</v>
      </c>
      <c r="BB44" s="466">
        <f t="shared" ca="1" si="44"/>
        <v>0</v>
      </c>
      <c r="BC44" s="466">
        <f t="shared" ca="1" si="44"/>
        <v>0</v>
      </c>
      <c r="BD44" s="466">
        <f t="shared" ca="1" si="44"/>
        <v>0</v>
      </c>
      <c r="BE44" s="466">
        <f t="shared" ca="1" si="44"/>
        <v>0</v>
      </c>
      <c r="BF44" s="458"/>
      <c r="BG44" s="467">
        <f t="shared" ca="1" si="8"/>
        <v>0</v>
      </c>
      <c r="BH44" s="467">
        <f t="shared" ca="1" si="9"/>
        <v>0</v>
      </c>
      <c r="BI44" s="467">
        <f t="shared" ca="1" si="10"/>
        <v>0</v>
      </c>
      <c r="BJ44" s="467">
        <f t="shared" ca="1" si="11"/>
        <v>0</v>
      </c>
      <c r="BK44" s="467">
        <f t="shared" ca="1" si="12"/>
        <v>0</v>
      </c>
      <c r="BL44" s="467">
        <f t="shared" ca="1" si="13"/>
        <v>0</v>
      </c>
      <c r="BM44" s="467">
        <f t="shared" ca="1" si="14"/>
        <v>0</v>
      </c>
      <c r="BN44" s="467">
        <f t="shared" ca="1" si="15"/>
        <v>0</v>
      </c>
      <c r="BO44" s="467">
        <f t="shared" ca="1" si="16"/>
        <v>0</v>
      </c>
      <c r="BP44" s="467">
        <f t="shared" ca="1" si="17"/>
        <v>0</v>
      </c>
      <c r="BQ44" s="467">
        <f t="shared" ca="1" si="18"/>
        <v>0</v>
      </c>
      <c r="BR44" s="467">
        <f t="shared" ca="1" si="19"/>
        <v>0</v>
      </c>
      <c r="BS44" s="468">
        <f t="shared" ca="1" si="20"/>
        <v>0</v>
      </c>
      <c r="BT44" s="467">
        <f t="shared" ca="1" si="21"/>
        <v>0</v>
      </c>
      <c r="BU44" s="467">
        <f t="shared" ca="1" si="22"/>
        <v>0</v>
      </c>
      <c r="BV44" s="467">
        <f t="shared" ca="1" si="23"/>
        <v>0</v>
      </c>
      <c r="BW44" s="470">
        <f t="shared" ca="1" si="24"/>
        <v>0</v>
      </c>
      <c r="BX44" s="470">
        <f t="shared" ca="1" si="25"/>
        <v>0</v>
      </c>
      <c r="BY44" s="467">
        <f t="shared" ca="1" si="26"/>
        <v>0</v>
      </c>
    </row>
    <row r="45" spans="1:77" ht="15.6" hidden="1" customHeight="1" outlineLevel="1" x14ac:dyDescent="0.3">
      <c r="A45" s="458">
        <f t="shared" si="27"/>
        <v>39</v>
      </c>
      <c r="B45" s="463">
        <f>Info!B41</f>
        <v>0</v>
      </c>
      <c r="C45" s="464" t="str">
        <f t="shared" ca="1" si="33"/>
        <v/>
      </c>
      <c r="D45" s="464" t="str">
        <f t="shared" ca="1" si="34"/>
        <v/>
      </c>
      <c r="E45" s="465">
        <f t="shared" ca="1" si="2"/>
        <v>0</v>
      </c>
      <c r="F45" s="466">
        <f t="shared" ca="1" si="40"/>
        <v>0</v>
      </c>
      <c r="G45" s="466">
        <f t="shared" ca="1" si="40"/>
        <v>0</v>
      </c>
      <c r="H45" s="466">
        <f t="shared" ca="1" si="40"/>
        <v>0</v>
      </c>
      <c r="I45" s="466">
        <f t="shared" ca="1" si="40"/>
        <v>0</v>
      </c>
      <c r="J45" s="466">
        <f t="shared" ca="1" si="40"/>
        <v>0</v>
      </c>
      <c r="K45" s="466">
        <f t="shared" ca="1" si="40"/>
        <v>0</v>
      </c>
      <c r="L45" s="466">
        <f t="shared" ca="1" si="40"/>
        <v>0</v>
      </c>
      <c r="M45" s="466">
        <f t="shared" ca="1" si="40"/>
        <v>0</v>
      </c>
      <c r="N45" s="466">
        <f t="shared" ca="1" si="40"/>
        <v>0</v>
      </c>
      <c r="O45" s="466">
        <f t="shared" ca="1" si="40"/>
        <v>0</v>
      </c>
      <c r="P45" s="466">
        <f t="shared" ca="1" si="41"/>
        <v>0</v>
      </c>
      <c r="Q45" s="466">
        <f t="shared" ca="1" si="41"/>
        <v>0</v>
      </c>
      <c r="R45" s="466">
        <f t="shared" ca="1" si="41"/>
        <v>0</v>
      </c>
      <c r="S45" s="466">
        <f t="shared" ca="1" si="41"/>
        <v>0</v>
      </c>
      <c r="T45" s="466">
        <f t="shared" ca="1" si="41"/>
        <v>0</v>
      </c>
      <c r="U45" s="466">
        <f t="shared" ca="1" si="41"/>
        <v>0</v>
      </c>
      <c r="V45" s="466">
        <f t="shared" ca="1" si="41"/>
        <v>0</v>
      </c>
      <c r="W45" s="466">
        <f t="shared" ca="1" si="41"/>
        <v>0</v>
      </c>
      <c r="X45" s="466">
        <f t="shared" ca="1" si="41"/>
        <v>0</v>
      </c>
      <c r="Y45" s="466">
        <f t="shared" ca="1" si="41"/>
        <v>0</v>
      </c>
      <c r="Z45" s="466">
        <f t="shared" ca="1" si="42"/>
        <v>0</v>
      </c>
      <c r="AA45" s="466">
        <f t="shared" ca="1" si="42"/>
        <v>0</v>
      </c>
      <c r="AB45" s="466">
        <f t="shared" ca="1" si="42"/>
        <v>0</v>
      </c>
      <c r="AC45" s="466">
        <f t="shared" ca="1" si="42"/>
        <v>0</v>
      </c>
      <c r="AD45" s="466">
        <f t="shared" ca="1" si="42"/>
        <v>0</v>
      </c>
      <c r="AE45" s="466">
        <f t="shared" ca="1" si="42"/>
        <v>0</v>
      </c>
      <c r="AF45" s="466">
        <f t="shared" ca="1" si="42"/>
        <v>0</v>
      </c>
      <c r="AG45" s="466">
        <f t="shared" ca="1" si="42"/>
        <v>0</v>
      </c>
      <c r="AH45" s="466">
        <f t="shared" ca="1" si="42"/>
        <v>0</v>
      </c>
      <c r="AI45" s="466">
        <f t="shared" ca="1" si="42"/>
        <v>0</v>
      </c>
      <c r="AJ45" s="466">
        <f t="shared" ca="1" si="43"/>
        <v>0</v>
      </c>
      <c r="AK45" s="466">
        <f t="shared" ca="1" si="43"/>
        <v>0</v>
      </c>
      <c r="AL45" s="466">
        <f t="shared" ca="1" si="43"/>
        <v>0</v>
      </c>
      <c r="AM45" s="466">
        <f t="shared" ca="1" si="43"/>
        <v>0</v>
      </c>
      <c r="AN45" s="466">
        <f t="shared" ca="1" si="43"/>
        <v>0</v>
      </c>
      <c r="AO45" s="466">
        <f t="shared" ca="1" si="43"/>
        <v>0</v>
      </c>
      <c r="AP45" s="466">
        <f t="shared" ca="1" si="43"/>
        <v>0</v>
      </c>
      <c r="AQ45" s="466">
        <f t="shared" ca="1" si="43"/>
        <v>0</v>
      </c>
      <c r="AR45" s="466">
        <f t="shared" ca="1" si="43"/>
        <v>0</v>
      </c>
      <c r="AS45" s="466">
        <f t="shared" ca="1" si="43"/>
        <v>0</v>
      </c>
      <c r="AT45" s="466">
        <f t="shared" ca="1" si="44"/>
        <v>0</v>
      </c>
      <c r="AU45" s="466">
        <f t="shared" ca="1" si="44"/>
        <v>0</v>
      </c>
      <c r="AV45" s="466">
        <f t="shared" ca="1" si="44"/>
        <v>0</v>
      </c>
      <c r="AW45" s="466">
        <f t="shared" ca="1" si="44"/>
        <v>0</v>
      </c>
      <c r="AX45" s="466">
        <f t="shared" ca="1" si="44"/>
        <v>0</v>
      </c>
      <c r="AY45" s="466">
        <f t="shared" ca="1" si="44"/>
        <v>0</v>
      </c>
      <c r="AZ45" s="466">
        <f t="shared" ca="1" si="44"/>
        <v>0</v>
      </c>
      <c r="BA45" s="466">
        <f t="shared" ca="1" si="44"/>
        <v>0</v>
      </c>
      <c r="BB45" s="466">
        <f t="shared" ca="1" si="44"/>
        <v>0</v>
      </c>
      <c r="BC45" s="466">
        <f t="shared" ca="1" si="44"/>
        <v>0</v>
      </c>
      <c r="BD45" s="466">
        <f t="shared" ca="1" si="44"/>
        <v>0</v>
      </c>
      <c r="BE45" s="466">
        <f t="shared" ca="1" si="44"/>
        <v>0</v>
      </c>
      <c r="BF45" s="458"/>
      <c r="BG45" s="467">
        <f t="shared" ca="1" si="8"/>
        <v>0</v>
      </c>
      <c r="BH45" s="467">
        <f t="shared" ca="1" si="9"/>
        <v>0</v>
      </c>
      <c r="BI45" s="467">
        <f t="shared" ca="1" si="10"/>
        <v>0</v>
      </c>
      <c r="BJ45" s="467">
        <f t="shared" ca="1" si="11"/>
        <v>0</v>
      </c>
      <c r="BK45" s="467">
        <f t="shared" ca="1" si="12"/>
        <v>0</v>
      </c>
      <c r="BL45" s="467">
        <f t="shared" ca="1" si="13"/>
        <v>0</v>
      </c>
      <c r="BM45" s="467">
        <f t="shared" ca="1" si="14"/>
        <v>0</v>
      </c>
      <c r="BN45" s="467">
        <f t="shared" ca="1" si="15"/>
        <v>0</v>
      </c>
      <c r="BO45" s="467">
        <f t="shared" ca="1" si="16"/>
        <v>0</v>
      </c>
      <c r="BP45" s="467">
        <f t="shared" ca="1" si="17"/>
        <v>0</v>
      </c>
      <c r="BQ45" s="467">
        <f t="shared" ca="1" si="18"/>
        <v>0</v>
      </c>
      <c r="BR45" s="467">
        <f t="shared" ca="1" si="19"/>
        <v>0</v>
      </c>
      <c r="BS45" s="468">
        <f t="shared" ca="1" si="20"/>
        <v>0</v>
      </c>
      <c r="BT45" s="467">
        <f t="shared" ca="1" si="21"/>
        <v>0</v>
      </c>
      <c r="BU45" s="467">
        <f t="shared" ca="1" si="22"/>
        <v>0</v>
      </c>
      <c r="BV45" s="467">
        <f t="shared" ca="1" si="23"/>
        <v>0</v>
      </c>
      <c r="BW45" s="470">
        <f t="shared" ca="1" si="24"/>
        <v>0</v>
      </c>
      <c r="BX45" s="470">
        <f t="shared" ca="1" si="25"/>
        <v>0</v>
      </c>
      <c r="BY45" s="467">
        <f t="shared" ca="1" si="26"/>
        <v>0</v>
      </c>
    </row>
    <row r="46" spans="1:77" ht="15.6" hidden="1" customHeight="1" outlineLevel="1" x14ac:dyDescent="0.3">
      <c r="A46" s="458">
        <f t="shared" si="27"/>
        <v>40</v>
      </c>
      <c r="B46" s="469">
        <f>Info!B42</f>
        <v>0</v>
      </c>
      <c r="C46" s="464" t="str">
        <f t="shared" ca="1" si="33"/>
        <v/>
      </c>
      <c r="D46" s="464" t="str">
        <f t="shared" ca="1" si="34"/>
        <v/>
      </c>
      <c r="E46" s="465">
        <f t="shared" ca="1" si="2"/>
        <v>0</v>
      </c>
      <c r="F46" s="466">
        <f t="shared" ca="1" si="40"/>
        <v>0</v>
      </c>
      <c r="G46" s="466">
        <f t="shared" ca="1" si="40"/>
        <v>0</v>
      </c>
      <c r="H46" s="466">
        <f t="shared" ca="1" si="40"/>
        <v>0</v>
      </c>
      <c r="I46" s="466">
        <f t="shared" ca="1" si="40"/>
        <v>0</v>
      </c>
      <c r="J46" s="466">
        <f t="shared" ca="1" si="40"/>
        <v>0</v>
      </c>
      <c r="K46" s="466">
        <f t="shared" ca="1" si="40"/>
        <v>0</v>
      </c>
      <c r="L46" s="466">
        <f t="shared" ca="1" si="40"/>
        <v>0</v>
      </c>
      <c r="M46" s="466">
        <f t="shared" ca="1" si="40"/>
        <v>0</v>
      </c>
      <c r="N46" s="466">
        <f t="shared" ca="1" si="40"/>
        <v>0</v>
      </c>
      <c r="O46" s="466">
        <f t="shared" ca="1" si="40"/>
        <v>0</v>
      </c>
      <c r="P46" s="466">
        <f t="shared" ca="1" si="41"/>
        <v>0</v>
      </c>
      <c r="Q46" s="466">
        <f t="shared" ca="1" si="41"/>
        <v>0</v>
      </c>
      <c r="R46" s="466">
        <f t="shared" ca="1" si="41"/>
        <v>0</v>
      </c>
      <c r="S46" s="466">
        <f t="shared" ca="1" si="41"/>
        <v>0</v>
      </c>
      <c r="T46" s="466">
        <f t="shared" ca="1" si="41"/>
        <v>0</v>
      </c>
      <c r="U46" s="466">
        <f t="shared" ca="1" si="41"/>
        <v>0</v>
      </c>
      <c r="V46" s="466">
        <f t="shared" ca="1" si="41"/>
        <v>0</v>
      </c>
      <c r="W46" s="466">
        <f t="shared" ca="1" si="41"/>
        <v>0</v>
      </c>
      <c r="X46" s="466">
        <f t="shared" ca="1" si="41"/>
        <v>0</v>
      </c>
      <c r="Y46" s="466">
        <f t="shared" ca="1" si="41"/>
        <v>0</v>
      </c>
      <c r="Z46" s="466">
        <f t="shared" ca="1" si="42"/>
        <v>0</v>
      </c>
      <c r="AA46" s="466">
        <f t="shared" ca="1" si="42"/>
        <v>0</v>
      </c>
      <c r="AB46" s="466">
        <f t="shared" ca="1" si="42"/>
        <v>0</v>
      </c>
      <c r="AC46" s="466">
        <f t="shared" ca="1" si="42"/>
        <v>0</v>
      </c>
      <c r="AD46" s="466">
        <f t="shared" ca="1" si="42"/>
        <v>0</v>
      </c>
      <c r="AE46" s="466">
        <f t="shared" ca="1" si="42"/>
        <v>0</v>
      </c>
      <c r="AF46" s="466">
        <f t="shared" ca="1" si="42"/>
        <v>0</v>
      </c>
      <c r="AG46" s="466">
        <f t="shared" ca="1" si="42"/>
        <v>0</v>
      </c>
      <c r="AH46" s="466">
        <f t="shared" ca="1" si="42"/>
        <v>0</v>
      </c>
      <c r="AI46" s="466">
        <f t="shared" ca="1" si="42"/>
        <v>0</v>
      </c>
      <c r="AJ46" s="466">
        <f t="shared" ca="1" si="43"/>
        <v>0</v>
      </c>
      <c r="AK46" s="466">
        <f t="shared" ca="1" si="43"/>
        <v>0</v>
      </c>
      <c r="AL46" s="466">
        <f t="shared" ca="1" si="43"/>
        <v>0</v>
      </c>
      <c r="AM46" s="466">
        <f t="shared" ca="1" si="43"/>
        <v>0</v>
      </c>
      <c r="AN46" s="466">
        <f t="shared" ca="1" si="43"/>
        <v>0</v>
      </c>
      <c r="AO46" s="466">
        <f t="shared" ca="1" si="43"/>
        <v>0</v>
      </c>
      <c r="AP46" s="466">
        <f t="shared" ca="1" si="43"/>
        <v>0</v>
      </c>
      <c r="AQ46" s="466">
        <f t="shared" ca="1" si="43"/>
        <v>0</v>
      </c>
      <c r="AR46" s="466">
        <f t="shared" ca="1" si="43"/>
        <v>0</v>
      </c>
      <c r="AS46" s="466">
        <f t="shared" ca="1" si="43"/>
        <v>0</v>
      </c>
      <c r="AT46" s="466">
        <f t="shared" ca="1" si="44"/>
        <v>0</v>
      </c>
      <c r="AU46" s="466">
        <f t="shared" ca="1" si="44"/>
        <v>0</v>
      </c>
      <c r="AV46" s="466">
        <f t="shared" ca="1" si="44"/>
        <v>0</v>
      </c>
      <c r="AW46" s="466">
        <f t="shared" ca="1" si="44"/>
        <v>0</v>
      </c>
      <c r="AX46" s="466">
        <f t="shared" ca="1" si="44"/>
        <v>0</v>
      </c>
      <c r="AY46" s="466">
        <f t="shared" ca="1" si="44"/>
        <v>0</v>
      </c>
      <c r="AZ46" s="466">
        <f t="shared" ca="1" si="44"/>
        <v>0</v>
      </c>
      <c r="BA46" s="466">
        <f t="shared" ca="1" si="44"/>
        <v>0</v>
      </c>
      <c r="BB46" s="466">
        <f t="shared" ca="1" si="44"/>
        <v>0</v>
      </c>
      <c r="BC46" s="466">
        <f t="shared" ca="1" si="44"/>
        <v>0</v>
      </c>
      <c r="BD46" s="466">
        <f t="shared" ca="1" si="44"/>
        <v>0</v>
      </c>
      <c r="BE46" s="466">
        <f t="shared" ca="1" si="44"/>
        <v>0</v>
      </c>
      <c r="BF46" s="458"/>
      <c r="BG46" s="467">
        <f t="shared" ca="1" si="8"/>
        <v>0</v>
      </c>
      <c r="BH46" s="467">
        <f t="shared" ca="1" si="9"/>
        <v>0</v>
      </c>
      <c r="BI46" s="467">
        <f t="shared" ca="1" si="10"/>
        <v>0</v>
      </c>
      <c r="BJ46" s="467">
        <f t="shared" ca="1" si="11"/>
        <v>0</v>
      </c>
      <c r="BK46" s="467">
        <f t="shared" ca="1" si="12"/>
        <v>0</v>
      </c>
      <c r="BL46" s="467">
        <f t="shared" ca="1" si="13"/>
        <v>0</v>
      </c>
      <c r="BM46" s="467">
        <f t="shared" ca="1" si="14"/>
        <v>0</v>
      </c>
      <c r="BN46" s="467">
        <f t="shared" ca="1" si="15"/>
        <v>0</v>
      </c>
      <c r="BO46" s="467">
        <f t="shared" ca="1" si="16"/>
        <v>0</v>
      </c>
      <c r="BP46" s="467">
        <f t="shared" ca="1" si="17"/>
        <v>0</v>
      </c>
      <c r="BQ46" s="467">
        <f t="shared" ca="1" si="18"/>
        <v>0</v>
      </c>
      <c r="BR46" s="467">
        <f t="shared" ca="1" si="19"/>
        <v>0</v>
      </c>
      <c r="BS46" s="468">
        <f t="shared" ca="1" si="20"/>
        <v>0</v>
      </c>
      <c r="BT46" s="467">
        <f t="shared" ca="1" si="21"/>
        <v>0</v>
      </c>
      <c r="BU46" s="467">
        <f t="shared" ca="1" si="22"/>
        <v>0</v>
      </c>
      <c r="BV46" s="467">
        <f t="shared" ca="1" si="23"/>
        <v>0</v>
      </c>
      <c r="BW46" s="470">
        <f t="shared" ca="1" si="24"/>
        <v>0</v>
      </c>
      <c r="BX46" s="470">
        <f t="shared" ca="1" si="25"/>
        <v>0</v>
      </c>
      <c r="BY46" s="467">
        <f t="shared" ca="1" si="26"/>
        <v>0</v>
      </c>
    </row>
    <row r="47" spans="1:77" ht="15.6" hidden="1" customHeight="1" outlineLevel="1" x14ac:dyDescent="0.3">
      <c r="A47" s="458">
        <f t="shared" si="27"/>
        <v>41</v>
      </c>
      <c r="B47" s="463">
        <f>Info!B43</f>
        <v>0</v>
      </c>
      <c r="C47" s="464" t="str">
        <f t="shared" ca="1" si="33"/>
        <v/>
      </c>
      <c r="D47" s="464" t="str">
        <f ca="1">IF(ISERROR(((E47-#REF!)/ABS(#REF!))+1),"",((E47-#REF!)/ABS(#REF!))+1)</f>
        <v/>
      </c>
      <c r="E47" s="465">
        <f t="shared" ca="1" si="2"/>
        <v>0</v>
      </c>
      <c r="F47" s="466">
        <f t="shared" ca="1" si="40"/>
        <v>0</v>
      </c>
      <c r="G47" s="466">
        <f t="shared" ca="1" si="40"/>
        <v>0</v>
      </c>
      <c r="H47" s="466">
        <f t="shared" ca="1" si="40"/>
        <v>0</v>
      </c>
      <c r="I47" s="466">
        <f t="shared" ca="1" si="40"/>
        <v>0</v>
      </c>
      <c r="J47" s="466">
        <f t="shared" ca="1" si="40"/>
        <v>0</v>
      </c>
      <c r="K47" s="466">
        <f t="shared" ca="1" si="40"/>
        <v>0</v>
      </c>
      <c r="L47" s="466">
        <f t="shared" ca="1" si="40"/>
        <v>0</v>
      </c>
      <c r="M47" s="466">
        <f t="shared" ca="1" si="40"/>
        <v>0</v>
      </c>
      <c r="N47" s="466">
        <f t="shared" ca="1" si="40"/>
        <v>0</v>
      </c>
      <c r="O47" s="466">
        <f t="shared" ca="1" si="40"/>
        <v>0</v>
      </c>
      <c r="P47" s="466">
        <f t="shared" ca="1" si="41"/>
        <v>0</v>
      </c>
      <c r="Q47" s="466">
        <f t="shared" ca="1" si="41"/>
        <v>0</v>
      </c>
      <c r="R47" s="466">
        <f t="shared" ca="1" si="41"/>
        <v>0</v>
      </c>
      <c r="S47" s="466">
        <f t="shared" ca="1" si="41"/>
        <v>0</v>
      </c>
      <c r="T47" s="466">
        <f t="shared" ca="1" si="41"/>
        <v>0</v>
      </c>
      <c r="U47" s="466">
        <f t="shared" ca="1" si="41"/>
        <v>0</v>
      </c>
      <c r="V47" s="466">
        <f t="shared" ca="1" si="41"/>
        <v>0</v>
      </c>
      <c r="W47" s="466">
        <f t="shared" ca="1" si="41"/>
        <v>0</v>
      </c>
      <c r="X47" s="466">
        <f t="shared" ca="1" si="41"/>
        <v>0</v>
      </c>
      <c r="Y47" s="466">
        <f t="shared" ca="1" si="41"/>
        <v>0</v>
      </c>
      <c r="Z47" s="466">
        <f t="shared" ca="1" si="42"/>
        <v>0</v>
      </c>
      <c r="AA47" s="466">
        <f t="shared" ca="1" si="42"/>
        <v>0</v>
      </c>
      <c r="AB47" s="466">
        <f t="shared" ca="1" si="42"/>
        <v>0</v>
      </c>
      <c r="AC47" s="466">
        <f t="shared" ca="1" si="42"/>
        <v>0</v>
      </c>
      <c r="AD47" s="466">
        <f t="shared" ca="1" si="42"/>
        <v>0</v>
      </c>
      <c r="AE47" s="466">
        <f t="shared" ca="1" si="42"/>
        <v>0</v>
      </c>
      <c r="AF47" s="466">
        <f t="shared" ca="1" si="42"/>
        <v>0</v>
      </c>
      <c r="AG47" s="466">
        <f t="shared" ca="1" si="42"/>
        <v>0</v>
      </c>
      <c r="AH47" s="466">
        <f t="shared" ca="1" si="42"/>
        <v>0</v>
      </c>
      <c r="AI47" s="466">
        <f t="shared" ca="1" si="42"/>
        <v>0</v>
      </c>
      <c r="AJ47" s="466">
        <f t="shared" ca="1" si="43"/>
        <v>0</v>
      </c>
      <c r="AK47" s="466">
        <f t="shared" ca="1" si="43"/>
        <v>0</v>
      </c>
      <c r="AL47" s="466">
        <f t="shared" ca="1" si="43"/>
        <v>0</v>
      </c>
      <c r="AM47" s="466">
        <f t="shared" ca="1" si="43"/>
        <v>0</v>
      </c>
      <c r="AN47" s="466">
        <f t="shared" ca="1" si="43"/>
        <v>0</v>
      </c>
      <c r="AO47" s="466">
        <f t="shared" ca="1" si="43"/>
        <v>0</v>
      </c>
      <c r="AP47" s="466">
        <f t="shared" ca="1" si="43"/>
        <v>0</v>
      </c>
      <c r="AQ47" s="466">
        <f t="shared" ca="1" si="43"/>
        <v>0</v>
      </c>
      <c r="AR47" s="466">
        <f t="shared" ca="1" si="43"/>
        <v>0</v>
      </c>
      <c r="AS47" s="466">
        <f t="shared" ca="1" si="43"/>
        <v>0</v>
      </c>
      <c r="AT47" s="466">
        <f t="shared" ca="1" si="44"/>
        <v>0</v>
      </c>
      <c r="AU47" s="466">
        <f t="shared" ca="1" si="44"/>
        <v>0</v>
      </c>
      <c r="AV47" s="466">
        <f t="shared" ca="1" si="44"/>
        <v>0</v>
      </c>
      <c r="AW47" s="466">
        <f t="shared" ca="1" si="44"/>
        <v>0</v>
      </c>
      <c r="AX47" s="466">
        <f t="shared" ca="1" si="44"/>
        <v>0</v>
      </c>
      <c r="AY47" s="466">
        <f t="shared" ca="1" si="44"/>
        <v>0</v>
      </c>
      <c r="AZ47" s="466">
        <f t="shared" ca="1" si="44"/>
        <v>0</v>
      </c>
      <c r="BA47" s="466">
        <f t="shared" ca="1" si="44"/>
        <v>0</v>
      </c>
      <c r="BB47" s="466">
        <f t="shared" ca="1" si="44"/>
        <v>0</v>
      </c>
      <c r="BC47" s="466">
        <f t="shared" ca="1" si="44"/>
        <v>0</v>
      </c>
      <c r="BD47" s="466">
        <f t="shared" ca="1" si="44"/>
        <v>0</v>
      </c>
      <c r="BE47" s="466">
        <f t="shared" ca="1" si="44"/>
        <v>0</v>
      </c>
      <c r="BF47" s="458"/>
      <c r="BG47" s="467">
        <f t="shared" ca="1" si="8"/>
        <v>0</v>
      </c>
      <c r="BH47" s="467">
        <f t="shared" ca="1" si="9"/>
        <v>0</v>
      </c>
      <c r="BI47" s="467">
        <f t="shared" ca="1" si="10"/>
        <v>0</v>
      </c>
      <c r="BJ47" s="467">
        <f t="shared" ca="1" si="11"/>
        <v>0</v>
      </c>
      <c r="BK47" s="467">
        <f t="shared" ca="1" si="12"/>
        <v>0</v>
      </c>
      <c r="BL47" s="467">
        <f t="shared" ca="1" si="13"/>
        <v>0</v>
      </c>
      <c r="BM47" s="467">
        <f t="shared" ca="1" si="14"/>
        <v>0</v>
      </c>
      <c r="BN47" s="467">
        <f t="shared" ca="1" si="15"/>
        <v>0</v>
      </c>
      <c r="BO47" s="467">
        <f t="shared" ca="1" si="16"/>
        <v>0</v>
      </c>
      <c r="BP47" s="467">
        <f t="shared" ca="1" si="17"/>
        <v>0</v>
      </c>
      <c r="BQ47" s="467">
        <f t="shared" ca="1" si="18"/>
        <v>0</v>
      </c>
      <c r="BR47" s="467">
        <f t="shared" ca="1" si="19"/>
        <v>0</v>
      </c>
      <c r="BS47" s="468">
        <f t="shared" ca="1" si="20"/>
        <v>0</v>
      </c>
      <c r="BT47" s="467">
        <f t="shared" ca="1" si="21"/>
        <v>0</v>
      </c>
      <c r="BU47" s="467">
        <f t="shared" ca="1" si="22"/>
        <v>0</v>
      </c>
      <c r="BV47" s="467">
        <f t="shared" ca="1" si="23"/>
        <v>0</v>
      </c>
      <c r="BW47" s="470">
        <f t="shared" ca="1" si="24"/>
        <v>0</v>
      </c>
      <c r="BX47" s="470">
        <f t="shared" ca="1" si="25"/>
        <v>0</v>
      </c>
      <c r="BY47" s="467">
        <f t="shared" ca="1" si="26"/>
        <v>0</v>
      </c>
    </row>
    <row r="48" spans="1:77" ht="15.6" hidden="1" customHeight="1" outlineLevel="1" x14ac:dyDescent="0.3">
      <c r="A48" s="458">
        <f t="shared" si="27"/>
        <v>42</v>
      </c>
      <c r="B48" s="469">
        <f>Info!B44</f>
        <v>0</v>
      </c>
      <c r="C48" s="464" t="str">
        <f t="shared" ca="1" si="33"/>
        <v/>
      </c>
      <c r="D48" s="464" t="str">
        <f ca="1">IF(ISERROR(((E48-#REF!)/ABS(#REF!))+1),"",((E48-#REF!)/ABS(#REF!))+1)</f>
        <v/>
      </c>
      <c r="E48" s="465">
        <f t="shared" ca="1" si="2"/>
        <v>0</v>
      </c>
      <c r="F48" s="466">
        <f t="shared" ca="1" si="40"/>
        <v>0</v>
      </c>
      <c r="G48" s="466">
        <f t="shared" ca="1" si="40"/>
        <v>0</v>
      </c>
      <c r="H48" s="466">
        <f t="shared" ca="1" si="40"/>
        <v>0</v>
      </c>
      <c r="I48" s="466">
        <f t="shared" ca="1" si="40"/>
        <v>0</v>
      </c>
      <c r="J48" s="466">
        <f t="shared" ca="1" si="40"/>
        <v>0</v>
      </c>
      <c r="K48" s="466">
        <f t="shared" ca="1" si="40"/>
        <v>0</v>
      </c>
      <c r="L48" s="466">
        <f t="shared" ca="1" si="40"/>
        <v>0</v>
      </c>
      <c r="M48" s="466">
        <f t="shared" ca="1" si="40"/>
        <v>0</v>
      </c>
      <c r="N48" s="466">
        <f t="shared" ca="1" si="40"/>
        <v>0</v>
      </c>
      <c r="O48" s="466">
        <f t="shared" ca="1" si="40"/>
        <v>0</v>
      </c>
      <c r="P48" s="466">
        <f t="shared" ca="1" si="41"/>
        <v>0</v>
      </c>
      <c r="Q48" s="466">
        <f t="shared" ca="1" si="41"/>
        <v>0</v>
      </c>
      <c r="R48" s="466">
        <f t="shared" ca="1" si="41"/>
        <v>0</v>
      </c>
      <c r="S48" s="466">
        <f t="shared" ca="1" si="41"/>
        <v>0</v>
      </c>
      <c r="T48" s="466">
        <f t="shared" ca="1" si="41"/>
        <v>0</v>
      </c>
      <c r="U48" s="466">
        <f t="shared" ca="1" si="41"/>
        <v>0</v>
      </c>
      <c r="V48" s="466">
        <f t="shared" ca="1" si="41"/>
        <v>0</v>
      </c>
      <c r="W48" s="466">
        <f t="shared" ca="1" si="41"/>
        <v>0</v>
      </c>
      <c r="X48" s="466">
        <f t="shared" ca="1" si="41"/>
        <v>0</v>
      </c>
      <c r="Y48" s="466">
        <f t="shared" ca="1" si="41"/>
        <v>0</v>
      </c>
      <c r="Z48" s="466">
        <f t="shared" ca="1" si="42"/>
        <v>0</v>
      </c>
      <c r="AA48" s="466">
        <f t="shared" ca="1" si="42"/>
        <v>0</v>
      </c>
      <c r="AB48" s="466">
        <f t="shared" ca="1" si="42"/>
        <v>0</v>
      </c>
      <c r="AC48" s="466">
        <f t="shared" ca="1" si="42"/>
        <v>0</v>
      </c>
      <c r="AD48" s="466">
        <f t="shared" ca="1" si="42"/>
        <v>0</v>
      </c>
      <c r="AE48" s="466">
        <f t="shared" ca="1" si="42"/>
        <v>0</v>
      </c>
      <c r="AF48" s="466">
        <f t="shared" ca="1" si="42"/>
        <v>0</v>
      </c>
      <c r="AG48" s="466">
        <f t="shared" ca="1" si="42"/>
        <v>0</v>
      </c>
      <c r="AH48" s="466">
        <f t="shared" ca="1" si="42"/>
        <v>0</v>
      </c>
      <c r="AI48" s="466">
        <f t="shared" ca="1" si="42"/>
        <v>0</v>
      </c>
      <c r="AJ48" s="466">
        <f t="shared" ca="1" si="43"/>
        <v>0</v>
      </c>
      <c r="AK48" s="466">
        <f t="shared" ca="1" si="43"/>
        <v>0</v>
      </c>
      <c r="AL48" s="466">
        <f t="shared" ca="1" si="43"/>
        <v>0</v>
      </c>
      <c r="AM48" s="466">
        <f t="shared" ca="1" si="43"/>
        <v>0</v>
      </c>
      <c r="AN48" s="466">
        <f t="shared" ca="1" si="43"/>
        <v>0</v>
      </c>
      <c r="AO48" s="466">
        <f t="shared" ca="1" si="43"/>
        <v>0</v>
      </c>
      <c r="AP48" s="466">
        <f t="shared" ca="1" si="43"/>
        <v>0</v>
      </c>
      <c r="AQ48" s="466">
        <f t="shared" ca="1" si="43"/>
        <v>0</v>
      </c>
      <c r="AR48" s="466">
        <f t="shared" ca="1" si="43"/>
        <v>0</v>
      </c>
      <c r="AS48" s="466">
        <f t="shared" ca="1" si="43"/>
        <v>0</v>
      </c>
      <c r="AT48" s="466">
        <f t="shared" ca="1" si="44"/>
        <v>0</v>
      </c>
      <c r="AU48" s="466">
        <f t="shared" ca="1" si="44"/>
        <v>0</v>
      </c>
      <c r="AV48" s="466">
        <f t="shared" ca="1" si="44"/>
        <v>0</v>
      </c>
      <c r="AW48" s="466">
        <f t="shared" ca="1" si="44"/>
        <v>0</v>
      </c>
      <c r="AX48" s="466">
        <f t="shared" ca="1" si="44"/>
        <v>0</v>
      </c>
      <c r="AY48" s="466">
        <f t="shared" ca="1" si="44"/>
        <v>0</v>
      </c>
      <c r="AZ48" s="466">
        <f t="shared" ca="1" si="44"/>
        <v>0</v>
      </c>
      <c r="BA48" s="466">
        <f t="shared" ca="1" si="44"/>
        <v>0</v>
      </c>
      <c r="BB48" s="466">
        <f t="shared" ca="1" si="44"/>
        <v>0</v>
      </c>
      <c r="BC48" s="466">
        <f t="shared" ca="1" si="44"/>
        <v>0</v>
      </c>
      <c r="BD48" s="466">
        <f t="shared" ca="1" si="44"/>
        <v>0</v>
      </c>
      <c r="BE48" s="466">
        <f t="shared" ca="1" si="44"/>
        <v>0</v>
      </c>
      <c r="BF48" s="458"/>
      <c r="BG48" s="467">
        <f t="shared" ca="1" si="8"/>
        <v>0</v>
      </c>
      <c r="BH48" s="467">
        <f t="shared" ca="1" si="9"/>
        <v>0</v>
      </c>
      <c r="BI48" s="467">
        <f t="shared" ca="1" si="10"/>
        <v>0</v>
      </c>
      <c r="BJ48" s="467">
        <f t="shared" ca="1" si="11"/>
        <v>0</v>
      </c>
      <c r="BK48" s="467">
        <f t="shared" ca="1" si="12"/>
        <v>0</v>
      </c>
      <c r="BL48" s="467">
        <f t="shared" ca="1" si="13"/>
        <v>0</v>
      </c>
      <c r="BM48" s="467">
        <f t="shared" ca="1" si="14"/>
        <v>0</v>
      </c>
      <c r="BN48" s="467">
        <f t="shared" ca="1" si="15"/>
        <v>0</v>
      </c>
      <c r="BO48" s="467">
        <f t="shared" ca="1" si="16"/>
        <v>0</v>
      </c>
      <c r="BP48" s="467">
        <f t="shared" ca="1" si="17"/>
        <v>0</v>
      </c>
      <c r="BQ48" s="467">
        <f t="shared" ca="1" si="18"/>
        <v>0</v>
      </c>
      <c r="BR48" s="467">
        <f t="shared" ca="1" si="19"/>
        <v>0</v>
      </c>
      <c r="BS48" s="468">
        <f t="shared" ca="1" si="20"/>
        <v>0</v>
      </c>
      <c r="BT48" s="467">
        <f t="shared" ca="1" si="21"/>
        <v>0</v>
      </c>
      <c r="BU48" s="467">
        <f t="shared" ca="1" si="22"/>
        <v>0</v>
      </c>
      <c r="BV48" s="467">
        <f t="shared" ca="1" si="23"/>
        <v>0</v>
      </c>
      <c r="BW48" s="470">
        <f t="shared" ca="1" si="24"/>
        <v>0</v>
      </c>
      <c r="BX48" s="470">
        <f t="shared" ca="1" si="25"/>
        <v>0</v>
      </c>
      <c r="BY48" s="467">
        <f t="shared" ca="1" si="26"/>
        <v>0</v>
      </c>
    </row>
    <row r="49" spans="1:77" ht="15.6" hidden="1" customHeight="1" outlineLevel="1" x14ac:dyDescent="0.3">
      <c r="A49" s="458">
        <f t="shared" si="27"/>
        <v>43</v>
      </c>
      <c r="B49" s="463">
        <f>Info!B45</f>
        <v>0</v>
      </c>
      <c r="C49" s="464" t="str">
        <f t="shared" ca="1" si="33"/>
        <v/>
      </c>
      <c r="D49" s="464" t="str">
        <f ca="1">IF(ISERROR(((E49-#REF!)/ABS(#REF!))+1),"",((E49-#REF!)/ABS(#REF!))+1)</f>
        <v/>
      </c>
      <c r="E49" s="465">
        <f t="shared" ca="1" si="2"/>
        <v>0</v>
      </c>
      <c r="F49" s="466">
        <f t="shared" ca="1" si="40"/>
        <v>0</v>
      </c>
      <c r="G49" s="466">
        <f t="shared" ca="1" si="40"/>
        <v>0</v>
      </c>
      <c r="H49" s="466">
        <f t="shared" ca="1" si="40"/>
        <v>0</v>
      </c>
      <c r="I49" s="466">
        <f t="shared" ca="1" si="40"/>
        <v>0</v>
      </c>
      <c r="J49" s="466">
        <f t="shared" ca="1" si="40"/>
        <v>0</v>
      </c>
      <c r="K49" s="466">
        <f t="shared" ca="1" si="40"/>
        <v>0</v>
      </c>
      <c r="L49" s="466">
        <f t="shared" ca="1" si="40"/>
        <v>0</v>
      </c>
      <c r="M49" s="466">
        <f t="shared" ca="1" si="40"/>
        <v>0</v>
      </c>
      <c r="N49" s="466">
        <f t="shared" ca="1" si="40"/>
        <v>0</v>
      </c>
      <c r="O49" s="466">
        <f t="shared" ca="1" si="40"/>
        <v>0</v>
      </c>
      <c r="P49" s="466">
        <f t="shared" ca="1" si="41"/>
        <v>0</v>
      </c>
      <c r="Q49" s="466">
        <f t="shared" ca="1" si="41"/>
        <v>0</v>
      </c>
      <c r="R49" s="466">
        <f t="shared" ca="1" si="41"/>
        <v>0</v>
      </c>
      <c r="S49" s="466">
        <f t="shared" ca="1" si="41"/>
        <v>0</v>
      </c>
      <c r="T49" s="466">
        <f t="shared" ca="1" si="41"/>
        <v>0</v>
      </c>
      <c r="U49" s="466">
        <f t="shared" ca="1" si="41"/>
        <v>0</v>
      </c>
      <c r="V49" s="466">
        <f t="shared" ca="1" si="41"/>
        <v>0</v>
      </c>
      <c r="W49" s="466">
        <f t="shared" ca="1" si="41"/>
        <v>0</v>
      </c>
      <c r="X49" s="466">
        <f t="shared" ca="1" si="41"/>
        <v>0</v>
      </c>
      <c r="Y49" s="466">
        <f t="shared" ca="1" si="41"/>
        <v>0</v>
      </c>
      <c r="Z49" s="466">
        <f t="shared" ca="1" si="42"/>
        <v>0</v>
      </c>
      <c r="AA49" s="466">
        <f t="shared" ca="1" si="42"/>
        <v>0</v>
      </c>
      <c r="AB49" s="466">
        <f t="shared" ca="1" si="42"/>
        <v>0</v>
      </c>
      <c r="AC49" s="466">
        <f t="shared" ca="1" si="42"/>
        <v>0</v>
      </c>
      <c r="AD49" s="466">
        <f t="shared" ca="1" si="42"/>
        <v>0</v>
      </c>
      <c r="AE49" s="466">
        <f t="shared" ca="1" si="42"/>
        <v>0</v>
      </c>
      <c r="AF49" s="466">
        <f t="shared" ca="1" si="42"/>
        <v>0</v>
      </c>
      <c r="AG49" s="466">
        <f t="shared" ca="1" si="42"/>
        <v>0</v>
      </c>
      <c r="AH49" s="466">
        <f t="shared" ca="1" si="42"/>
        <v>0</v>
      </c>
      <c r="AI49" s="466">
        <f t="shared" ca="1" si="42"/>
        <v>0</v>
      </c>
      <c r="AJ49" s="466">
        <f t="shared" ca="1" si="43"/>
        <v>0</v>
      </c>
      <c r="AK49" s="466">
        <f t="shared" ca="1" si="43"/>
        <v>0</v>
      </c>
      <c r="AL49" s="466">
        <f t="shared" ca="1" si="43"/>
        <v>0</v>
      </c>
      <c r="AM49" s="466">
        <f t="shared" ca="1" si="43"/>
        <v>0</v>
      </c>
      <c r="AN49" s="466">
        <f t="shared" ca="1" si="43"/>
        <v>0</v>
      </c>
      <c r="AO49" s="466">
        <f t="shared" ca="1" si="43"/>
        <v>0</v>
      </c>
      <c r="AP49" s="466">
        <f t="shared" ca="1" si="43"/>
        <v>0</v>
      </c>
      <c r="AQ49" s="466">
        <f t="shared" ca="1" si="43"/>
        <v>0</v>
      </c>
      <c r="AR49" s="466">
        <f t="shared" ca="1" si="43"/>
        <v>0</v>
      </c>
      <c r="AS49" s="466">
        <f t="shared" ca="1" si="43"/>
        <v>0</v>
      </c>
      <c r="AT49" s="466">
        <f t="shared" ca="1" si="44"/>
        <v>0</v>
      </c>
      <c r="AU49" s="466">
        <f t="shared" ca="1" si="44"/>
        <v>0</v>
      </c>
      <c r="AV49" s="466">
        <f t="shared" ca="1" si="44"/>
        <v>0</v>
      </c>
      <c r="AW49" s="466">
        <f t="shared" ca="1" si="44"/>
        <v>0</v>
      </c>
      <c r="AX49" s="466">
        <f t="shared" ca="1" si="44"/>
        <v>0</v>
      </c>
      <c r="AY49" s="466">
        <f t="shared" ca="1" si="44"/>
        <v>0</v>
      </c>
      <c r="AZ49" s="466">
        <f t="shared" ca="1" si="44"/>
        <v>0</v>
      </c>
      <c r="BA49" s="466">
        <f t="shared" ca="1" si="44"/>
        <v>0</v>
      </c>
      <c r="BB49" s="466">
        <f t="shared" ca="1" si="44"/>
        <v>0</v>
      </c>
      <c r="BC49" s="466">
        <f t="shared" ca="1" si="44"/>
        <v>0</v>
      </c>
      <c r="BD49" s="466">
        <f t="shared" ca="1" si="44"/>
        <v>0</v>
      </c>
      <c r="BE49" s="466">
        <f t="shared" ca="1" si="44"/>
        <v>0</v>
      </c>
      <c r="BF49" s="458"/>
      <c r="BG49" s="467">
        <f t="shared" ca="1" si="8"/>
        <v>0</v>
      </c>
      <c r="BH49" s="467">
        <f t="shared" ca="1" si="9"/>
        <v>0</v>
      </c>
      <c r="BI49" s="467">
        <f t="shared" ca="1" si="10"/>
        <v>0</v>
      </c>
      <c r="BJ49" s="467">
        <f t="shared" ca="1" si="11"/>
        <v>0</v>
      </c>
      <c r="BK49" s="467">
        <f t="shared" ca="1" si="12"/>
        <v>0</v>
      </c>
      <c r="BL49" s="467">
        <f t="shared" ca="1" si="13"/>
        <v>0</v>
      </c>
      <c r="BM49" s="467">
        <f t="shared" ca="1" si="14"/>
        <v>0</v>
      </c>
      <c r="BN49" s="467">
        <f t="shared" ca="1" si="15"/>
        <v>0</v>
      </c>
      <c r="BO49" s="467">
        <f t="shared" ca="1" si="16"/>
        <v>0</v>
      </c>
      <c r="BP49" s="467">
        <f t="shared" ca="1" si="17"/>
        <v>0</v>
      </c>
      <c r="BQ49" s="467">
        <f t="shared" ca="1" si="18"/>
        <v>0</v>
      </c>
      <c r="BR49" s="467">
        <f t="shared" ca="1" si="19"/>
        <v>0</v>
      </c>
      <c r="BS49" s="468">
        <f t="shared" ca="1" si="20"/>
        <v>0</v>
      </c>
      <c r="BT49" s="467">
        <f t="shared" ca="1" si="21"/>
        <v>0</v>
      </c>
      <c r="BU49" s="467">
        <f t="shared" ca="1" si="22"/>
        <v>0</v>
      </c>
      <c r="BV49" s="467">
        <f t="shared" ca="1" si="23"/>
        <v>0</v>
      </c>
      <c r="BW49" s="470">
        <f t="shared" ca="1" si="24"/>
        <v>0</v>
      </c>
      <c r="BX49" s="470">
        <f t="shared" ca="1" si="25"/>
        <v>0</v>
      </c>
      <c r="BY49" s="467">
        <f t="shared" ca="1" si="26"/>
        <v>0</v>
      </c>
    </row>
    <row r="50" spans="1:77" ht="15.6" hidden="1" customHeight="1" outlineLevel="1" x14ac:dyDescent="0.3">
      <c r="A50" s="458">
        <f t="shared" si="27"/>
        <v>44</v>
      </c>
      <c r="B50" s="469">
        <f>Info!B46</f>
        <v>0</v>
      </c>
      <c r="C50" s="464" t="str">
        <f t="shared" ca="1" si="33"/>
        <v/>
      </c>
      <c r="D50" s="464" t="str">
        <f ca="1">IF(ISERROR(((E50-#REF!)/ABS(#REF!))+1),"",((E50-#REF!)/ABS(#REF!))+1)</f>
        <v/>
      </c>
      <c r="E50" s="465">
        <f t="shared" ca="1" si="2"/>
        <v>0</v>
      </c>
      <c r="F50" s="466">
        <f t="shared" ca="1" si="40"/>
        <v>0</v>
      </c>
      <c r="G50" s="466">
        <f t="shared" ca="1" si="40"/>
        <v>0</v>
      </c>
      <c r="H50" s="466">
        <f t="shared" ca="1" si="40"/>
        <v>0</v>
      </c>
      <c r="I50" s="466">
        <f t="shared" ca="1" si="40"/>
        <v>0</v>
      </c>
      <c r="J50" s="466">
        <f t="shared" ca="1" si="40"/>
        <v>0</v>
      </c>
      <c r="K50" s="466">
        <f t="shared" ca="1" si="40"/>
        <v>0</v>
      </c>
      <c r="L50" s="466">
        <f t="shared" ca="1" si="40"/>
        <v>0</v>
      </c>
      <c r="M50" s="466">
        <f t="shared" ca="1" si="40"/>
        <v>0</v>
      </c>
      <c r="N50" s="466">
        <f t="shared" ca="1" si="40"/>
        <v>0</v>
      </c>
      <c r="O50" s="466">
        <f t="shared" ca="1" si="40"/>
        <v>0</v>
      </c>
      <c r="P50" s="466">
        <f t="shared" ca="1" si="41"/>
        <v>0</v>
      </c>
      <c r="Q50" s="466">
        <f t="shared" ca="1" si="41"/>
        <v>0</v>
      </c>
      <c r="R50" s="466">
        <f t="shared" ca="1" si="41"/>
        <v>0</v>
      </c>
      <c r="S50" s="466">
        <f t="shared" ca="1" si="41"/>
        <v>0</v>
      </c>
      <c r="T50" s="466">
        <f t="shared" ca="1" si="41"/>
        <v>0</v>
      </c>
      <c r="U50" s="466">
        <f t="shared" ca="1" si="41"/>
        <v>0</v>
      </c>
      <c r="V50" s="466">
        <f t="shared" ca="1" si="41"/>
        <v>0</v>
      </c>
      <c r="W50" s="466">
        <f t="shared" ca="1" si="41"/>
        <v>0</v>
      </c>
      <c r="X50" s="466">
        <f t="shared" ca="1" si="41"/>
        <v>0</v>
      </c>
      <c r="Y50" s="466">
        <f t="shared" ca="1" si="41"/>
        <v>0</v>
      </c>
      <c r="Z50" s="466">
        <f t="shared" ca="1" si="42"/>
        <v>0</v>
      </c>
      <c r="AA50" s="466">
        <f t="shared" ca="1" si="42"/>
        <v>0</v>
      </c>
      <c r="AB50" s="466">
        <f t="shared" ca="1" si="42"/>
        <v>0</v>
      </c>
      <c r="AC50" s="466">
        <f t="shared" ca="1" si="42"/>
        <v>0</v>
      </c>
      <c r="AD50" s="466">
        <f t="shared" ca="1" si="42"/>
        <v>0</v>
      </c>
      <c r="AE50" s="466">
        <f t="shared" ca="1" si="42"/>
        <v>0</v>
      </c>
      <c r="AF50" s="466">
        <f t="shared" ca="1" si="42"/>
        <v>0</v>
      </c>
      <c r="AG50" s="466">
        <f t="shared" ca="1" si="42"/>
        <v>0</v>
      </c>
      <c r="AH50" s="466">
        <f t="shared" ca="1" si="42"/>
        <v>0</v>
      </c>
      <c r="AI50" s="466">
        <f t="shared" ca="1" si="42"/>
        <v>0</v>
      </c>
      <c r="AJ50" s="466">
        <f t="shared" ca="1" si="43"/>
        <v>0</v>
      </c>
      <c r="AK50" s="466">
        <f t="shared" ca="1" si="43"/>
        <v>0</v>
      </c>
      <c r="AL50" s="466">
        <f t="shared" ca="1" si="43"/>
        <v>0</v>
      </c>
      <c r="AM50" s="466">
        <f t="shared" ca="1" si="43"/>
        <v>0</v>
      </c>
      <c r="AN50" s="466">
        <f t="shared" ca="1" si="43"/>
        <v>0</v>
      </c>
      <c r="AO50" s="466">
        <f t="shared" ca="1" si="43"/>
        <v>0</v>
      </c>
      <c r="AP50" s="466">
        <f t="shared" ca="1" si="43"/>
        <v>0</v>
      </c>
      <c r="AQ50" s="466">
        <f t="shared" ca="1" si="43"/>
        <v>0</v>
      </c>
      <c r="AR50" s="466">
        <f t="shared" ca="1" si="43"/>
        <v>0</v>
      </c>
      <c r="AS50" s="466">
        <f t="shared" ca="1" si="43"/>
        <v>0</v>
      </c>
      <c r="AT50" s="466">
        <f t="shared" ca="1" si="44"/>
        <v>0</v>
      </c>
      <c r="AU50" s="466">
        <f t="shared" ca="1" si="44"/>
        <v>0</v>
      </c>
      <c r="AV50" s="466">
        <f t="shared" ca="1" si="44"/>
        <v>0</v>
      </c>
      <c r="AW50" s="466">
        <f t="shared" ca="1" si="44"/>
        <v>0</v>
      </c>
      <c r="AX50" s="466">
        <f t="shared" ca="1" si="44"/>
        <v>0</v>
      </c>
      <c r="AY50" s="466">
        <f t="shared" ca="1" si="44"/>
        <v>0</v>
      </c>
      <c r="AZ50" s="466">
        <f t="shared" ca="1" si="44"/>
        <v>0</v>
      </c>
      <c r="BA50" s="466">
        <f t="shared" ca="1" si="44"/>
        <v>0</v>
      </c>
      <c r="BB50" s="466">
        <f t="shared" ca="1" si="44"/>
        <v>0</v>
      </c>
      <c r="BC50" s="466">
        <f t="shared" ca="1" si="44"/>
        <v>0</v>
      </c>
      <c r="BD50" s="466">
        <f t="shared" ca="1" si="44"/>
        <v>0</v>
      </c>
      <c r="BE50" s="466">
        <f t="shared" ca="1" si="44"/>
        <v>0</v>
      </c>
      <c r="BF50" s="458"/>
      <c r="BG50" s="467">
        <f t="shared" ca="1" si="8"/>
        <v>0</v>
      </c>
      <c r="BH50" s="467">
        <f t="shared" ca="1" si="9"/>
        <v>0</v>
      </c>
      <c r="BI50" s="467">
        <f t="shared" ca="1" si="10"/>
        <v>0</v>
      </c>
      <c r="BJ50" s="467">
        <f t="shared" ca="1" si="11"/>
        <v>0</v>
      </c>
      <c r="BK50" s="467">
        <f t="shared" ca="1" si="12"/>
        <v>0</v>
      </c>
      <c r="BL50" s="467">
        <f t="shared" ca="1" si="13"/>
        <v>0</v>
      </c>
      <c r="BM50" s="467">
        <f t="shared" ca="1" si="14"/>
        <v>0</v>
      </c>
      <c r="BN50" s="467">
        <f t="shared" ca="1" si="15"/>
        <v>0</v>
      </c>
      <c r="BO50" s="467">
        <f t="shared" ca="1" si="16"/>
        <v>0</v>
      </c>
      <c r="BP50" s="467">
        <f t="shared" ca="1" si="17"/>
        <v>0</v>
      </c>
      <c r="BQ50" s="467">
        <f t="shared" ca="1" si="18"/>
        <v>0</v>
      </c>
      <c r="BR50" s="467">
        <f t="shared" ca="1" si="19"/>
        <v>0</v>
      </c>
      <c r="BS50" s="468">
        <f t="shared" ca="1" si="20"/>
        <v>0</v>
      </c>
      <c r="BT50" s="467">
        <f t="shared" ca="1" si="21"/>
        <v>0</v>
      </c>
      <c r="BU50" s="467">
        <f t="shared" ca="1" si="22"/>
        <v>0</v>
      </c>
      <c r="BV50" s="467">
        <f t="shared" ca="1" si="23"/>
        <v>0</v>
      </c>
      <c r="BW50" s="470">
        <f t="shared" ca="1" si="24"/>
        <v>0</v>
      </c>
      <c r="BX50" s="470">
        <f t="shared" ca="1" si="25"/>
        <v>0</v>
      </c>
      <c r="BY50" s="467">
        <f t="shared" ca="1" si="26"/>
        <v>0</v>
      </c>
    </row>
    <row r="51" spans="1:77" ht="15.6" hidden="1" customHeight="1" outlineLevel="1" x14ac:dyDescent="0.3">
      <c r="A51" s="458">
        <f t="shared" si="27"/>
        <v>45</v>
      </c>
      <c r="B51" s="463">
        <f>Info!B47</f>
        <v>0</v>
      </c>
      <c r="C51" s="464" t="str">
        <f t="shared" ca="1" si="33"/>
        <v/>
      </c>
      <c r="D51" s="464" t="str">
        <f ca="1">IF(ISERROR(((E51-E197)/ABS(E197))+1),"",((E51-E197)/ABS(E197))+1)</f>
        <v/>
      </c>
      <c r="E51" s="465">
        <f t="shared" ca="1" si="2"/>
        <v>0</v>
      </c>
      <c r="F51" s="466">
        <f t="shared" ca="1" si="40"/>
        <v>0</v>
      </c>
      <c r="G51" s="466">
        <f t="shared" ca="1" si="40"/>
        <v>0</v>
      </c>
      <c r="H51" s="466">
        <f t="shared" ca="1" si="40"/>
        <v>0</v>
      </c>
      <c r="I51" s="466">
        <f t="shared" ca="1" si="40"/>
        <v>0</v>
      </c>
      <c r="J51" s="466">
        <f t="shared" ca="1" si="40"/>
        <v>0</v>
      </c>
      <c r="K51" s="466">
        <f t="shared" ca="1" si="40"/>
        <v>0</v>
      </c>
      <c r="L51" s="466">
        <f t="shared" ca="1" si="40"/>
        <v>0</v>
      </c>
      <c r="M51" s="466">
        <f t="shared" ca="1" si="40"/>
        <v>0</v>
      </c>
      <c r="N51" s="466">
        <f t="shared" ca="1" si="40"/>
        <v>0</v>
      </c>
      <c r="O51" s="466">
        <f t="shared" ca="1" si="40"/>
        <v>0</v>
      </c>
      <c r="P51" s="466">
        <f t="shared" ca="1" si="41"/>
        <v>0</v>
      </c>
      <c r="Q51" s="466">
        <f t="shared" ca="1" si="41"/>
        <v>0</v>
      </c>
      <c r="R51" s="466">
        <f t="shared" ca="1" si="41"/>
        <v>0</v>
      </c>
      <c r="S51" s="466">
        <f t="shared" ca="1" si="41"/>
        <v>0</v>
      </c>
      <c r="T51" s="466">
        <f t="shared" ca="1" si="41"/>
        <v>0</v>
      </c>
      <c r="U51" s="466">
        <f t="shared" ca="1" si="41"/>
        <v>0</v>
      </c>
      <c r="V51" s="466">
        <f t="shared" ca="1" si="41"/>
        <v>0</v>
      </c>
      <c r="W51" s="466">
        <f t="shared" ca="1" si="41"/>
        <v>0</v>
      </c>
      <c r="X51" s="466">
        <f t="shared" ca="1" si="41"/>
        <v>0</v>
      </c>
      <c r="Y51" s="466">
        <f t="shared" ca="1" si="41"/>
        <v>0</v>
      </c>
      <c r="Z51" s="466">
        <f t="shared" ca="1" si="42"/>
        <v>0</v>
      </c>
      <c r="AA51" s="466">
        <f t="shared" ca="1" si="42"/>
        <v>0</v>
      </c>
      <c r="AB51" s="466">
        <f t="shared" ca="1" si="42"/>
        <v>0</v>
      </c>
      <c r="AC51" s="466">
        <f t="shared" ca="1" si="42"/>
        <v>0</v>
      </c>
      <c r="AD51" s="466">
        <f t="shared" ca="1" si="42"/>
        <v>0</v>
      </c>
      <c r="AE51" s="466">
        <f t="shared" ca="1" si="42"/>
        <v>0</v>
      </c>
      <c r="AF51" s="466">
        <f t="shared" ca="1" si="42"/>
        <v>0</v>
      </c>
      <c r="AG51" s="466">
        <f t="shared" ca="1" si="42"/>
        <v>0</v>
      </c>
      <c r="AH51" s="466">
        <f t="shared" ca="1" si="42"/>
        <v>0</v>
      </c>
      <c r="AI51" s="466">
        <f t="shared" ca="1" si="42"/>
        <v>0</v>
      </c>
      <c r="AJ51" s="466">
        <f t="shared" ca="1" si="43"/>
        <v>0</v>
      </c>
      <c r="AK51" s="466">
        <f t="shared" ca="1" si="43"/>
        <v>0</v>
      </c>
      <c r="AL51" s="466">
        <f t="shared" ca="1" si="43"/>
        <v>0</v>
      </c>
      <c r="AM51" s="466">
        <f t="shared" ca="1" si="43"/>
        <v>0</v>
      </c>
      <c r="AN51" s="466">
        <f t="shared" ca="1" si="43"/>
        <v>0</v>
      </c>
      <c r="AO51" s="466">
        <f t="shared" ca="1" si="43"/>
        <v>0</v>
      </c>
      <c r="AP51" s="466">
        <f t="shared" ca="1" si="43"/>
        <v>0</v>
      </c>
      <c r="AQ51" s="466">
        <f t="shared" ca="1" si="43"/>
        <v>0</v>
      </c>
      <c r="AR51" s="466">
        <f t="shared" ca="1" si="43"/>
        <v>0</v>
      </c>
      <c r="AS51" s="466">
        <f t="shared" ca="1" si="43"/>
        <v>0</v>
      </c>
      <c r="AT51" s="466">
        <f t="shared" ca="1" si="44"/>
        <v>0</v>
      </c>
      <c r="AU51" s="466">
        <f t="shared" ca="1" si="44"/>
        <v>0</v>
      </c>
      <c r="AV51" s="466">
        <f t="shared" ca="1" si="44"/>
        <v>0</v>
      </c>
      <c r="AW51" s="466">
        <f t="shared" ca="1" si="44"/>
        <v>0</v>
      </c>
      <c r="AX51" s="466">
        <f t="shared" ca="1" si="44"/>
        <v>0</v>
      </c>
      <c r="AY51" s="466">
        <f t="shared" ca="1" si="44"/>
        <v>0</v>
      </c>
      <c r="AZ51" s="466">
        <f t="shared" ca="1" si="44"/>
        <v>0</v>
      </c>
      <c r="BA51" s="466">
        <f t="shared" ca="1" si="44"/>
        <v>0</v>
      </c>
      <c r="BB51" s="466">
        <f t="shared" ca="1" si="44"/>
        <v>0</v>
      </c>
      <c r="BC51" s="466">
        <f t="shared" ca="1" si="44"/>
        <v>0</v>
      </c>
      <c r="BD51" s="466">
        <f t="shared" ca="1" si="44"/>
        <v>0</v>
      </c>
      <c r="BE51" s="466">
        <f t="shared" ca="1" si="44"/>
        <v>0</v>
      </c>
      <c r="BF51" s="458"/>
      <c r="BG51" s="467">
        <f t="shared" ca="1" si="8"/>
        <v>0</v>
      </c>
      <c r="BH51" s="467">
        <f t="shared" ca="1" si="9"/>
        <v>0</v>
      </c>
      <c r="BI51" s="467">
        <f t="shared" ca="1" si="10"/>
        <v>0</v>
      </c>
      <c r="BJ51" s="467">
        <f t="shared" ca="1" si="11"/>
        <v>0</v>
      </c>
      <c r="BK51" s="467">
        <f t="shared" ca="1" si="12"/>
        <v>0</v>
      </c>
      <c r="BL51" s="467">
        <f t="shared" ca="1" si="13"/>
        <v>0</v>
      </c>
      <c r="BM51" s="467">
        <f t="shared" ca="1" si="14"/>
        <v>0</v>
      </c>
      <c r="BN51" s="467">
        <f t="shared" ca="1" si="15"/>
        <v>0</v>
      </c>
      <c r="BO51" s="467">
        <f t="shared" ca="1" si="16"/>
        <v>0</v>
      </c>
      <c r="BP51" s="467">
        <f t="shared" ca="1" si="17"/>
        <v>0</v>
      </c>
      <c r="BQ51" s="467">
        <f t="shared" ca="1" si="18"/>
        <v>0</v>
      </c>
      <c r="BR51" s="467">
        <f t="shared" ca="1" si="19"/>
        <v>0</v>
      </c>
      <c r="BS51" s="468">
        <f t="shared" ca="1" si="20"/>
        <v>0</v>
      </c>
      <c r="BT51" s="467">
        <f t="shared" ca="1" si="21"/>
        <v>0</v>
      </c>
      <c r="BU51" s="467">
        <f t="shared" ca="1" si="22"/>
        <v>0</v>
      </c>
      <c r="BV51" s="467">
        <f t="shared" ca="1" si="23"/>
        <v>0</v>
      </c>
      <c r="BW51" s="470">
        <f t="shared" ca="1" si="24"/>
        <v>0</v>
      </c>
      <c r="BX51" s="470">
        <f t="shared" ca="1" si="25"/>
        <v>0</v>
      </c>
      <c r="BY51" s="467">
        <f t="shared" ca="1" si="26"/>
        <v>0</v>
      </c>
    </row>
    <row r="52" spans="1:77" ht="15.6" customHeight="1" collapsed="1" x14ac:dyDescent="0.3">
      <c r="A52" s="458"/>
      <c r="B52" s="471" t="s">
        <v>437</v>
      </c>
      <c r="C52" s="472">
        <f ca="1">IF(ISERROR(INDIRECT(CONCATENATE("Allshops","!","D152"))),"",INDIRECT(CONCATENATE("Allshops","!","D152")))</f>
        <v>3.7730676574852191E-2</v>
      </c>
      <c r="D52" s="472">
        <f ca="1">IF(ISERROR(((E52-E198)/ABS(E198))+1),"",((E52-E198)/ABS(E198))+1)</f>
        <v>0.91680934706707728</v>
      </c>
      <c r="E52" s="473">
        <f t="shared" ca="1" si="2"/>
        <v>909112.09999999974</v>
      </c>
      <c r="F52" s="465">
        <f t="shared" ref="F52:AK52" ca="1" si="45">SUM(F7:F51)</f>
        <v>23135.35</v>
      </c>
      <c r="G52" s="465">
        <f t="shared" ca="1" si="45"/>
        <v>16211.96</v>
      </c>
      <c r="H52" s="465">
        <f t="shared" ca="1" si="45"/>
        <v>22341.510000000002</v>
      </c>
      <c r="I52" s="465">
        <f t="shared" ca="1" si="45"/>
        <v>30009.33</v>
      </c>
      <c r="J52" s="465">
        <f t="shared" ca="1" si="45"/>
        <v>30174.5</v>
      </c>
      <c r="K52" s="465">
        <f t="shared" ca="1" si="45"/>
        <v>24872.93</v>
      </c>
      <c r="L52" s="465">
        <f t="shared" ca="1" si="45"/>
        <v>17356.82</v>
      </c>
      <c r="M52" s="465">
        <f t="shared" ca="1" si="45"/>
        <v>22565.050000000003</v>
      </c>
      <c r="N52" s="465">
        <f t="shared" ca="1" si="45"/>
        <v>32366.720000000001</v>
      </c>
      <c r="O52" s="465">
        <f t="shared" ca="1" si="45"/>
        <v>29832.420000000002</v>
      </c>
      <c r="P52" s="465">
        <f t="shared" ca="1" si="45"/>
        <v>22406.98</v>
      </c>
      <c r="Q52" s="465">
        <f t="shared" ca="1" si="45"/>
        <v>20413.050000000003</v>
      </c>
      <c r="R52" s="465">
        <f t="shared" ca="1" si="45"/>
        <v>24430.410000000003</v>
      </c>
      <c r="S52" s="465">
        <f t="shared" ca="1" si="45"/>
        <v>31803.760000000002</v>
      </c>
      <c r="T52" s="465">
        <f t="shared" ca="1" si="45"/>
        <v>27164.77</v>
      </c>
      <c r="U52" s="465">
        <f t="shared" ca="1" si="45"/>
        <v>20941.29</v>
      </c>
      <c r="V52" s="465">
        <f t="shared" ca="1" si="45"/>
        <v>18776.480000000003</v>
      </c>
      <c r="W52" s="465">
        <f t="shared" ca="1" si="45"/>
        <v>24437.96</v>
      </c>
      <c r="X52" s="465">
        <f t="shared" ca="1" si="45"/>
        <v>28049.89</v>
      </c>
      <c r="Y52" s="465">
        <f t="shared" ca="1" si="45"/>
        <v>28817.300000000003</v>
      </c>
      <c r="Z52" s="465">
        <f t="shared" ca="1" si="45"/>
        <v>22990.28</v>
      </c>
      <c r="AA52" s="465">
        <f t="shared" ca="1" si="45"/>
        <v>17921.490000000002</v>
      </c>
      <c r="AB52" s="465">
        <f t="shared" ca="1" si="45"/>
        <v>25859.739999999998</v>
      </c>
      <c r="AC52" s="465">
        <f t="shared" ca="1" si="45"/>
        <v>30660.32</v>
      </c>
      <c r="AD52" s="465">
        <f t="shared" ca="1" si="45"/>
        <v>24748.879999999997</v>
      </c>
      <c r="AE52" s="465">
        <f t="shared" ca="1" si="45"/>
        <v>21270.35</v>
      </c>
      <c r="AF52" s="465">
        <f t="shared" ca="1" si="45"/>
        <v>17055.61</v>
      </c>
      <c r="AG52" s="465">
        <f t="shared" ca="1" si="45"/>
        <v>21381.22</v>
      </c>
      <c r="AH52" s="465">
        <f t="shared" ca="1" si="45"/>
        <v>27887.940000000002</v>
      </c>
      <c r="AI52" s="465">
        <f t="shared" ca="1" si="45"/>
        <v>26269.68</v>
      </c>
      <c r="AJ52" s="465">
        <f t="shared" ca="1" si="45"/>
        <v>25461.94</v>
      </c>
      <c r="AK52" s="465">
        <f t="shared" ca="1" si="45"/>
        <v>20168.830000000002</v>
      </c>
      <c r="AL52" s="465">
        <f t="shared" ref="AL52:BQ52" ca="1" si="46">SUM(AL7:AL51)</f>
        <v>14232.86</v>
      </c>
      <c r="AM52" s="465">
        <f t="shared" ca="1" si="46"/>
        <v>19883.169999999998</v>
      </c>
      <c r="AN52" s="465">
        <f t="shared" ca="1" si="46"/>
        <v>30049.67</v>
      </c>
      <c r="AO52" s="465">
        <f t="shared" ca="1" si="46"/>
        <v>23734.449999999997</v>
      </c>
      <c r="AP52" s="465">
        <f t="shared" ca="1" si="46"/>
        <v>23857.47</v>
      </c>
      <c r="AQ52" s="465">
        <f t="shared" ca="1" si="46"/>
        <v>19569.72</v>
      </c>
      <c r="AR52" s="465">
        <f t="shared" ca="1" si="46"/>
        <v>0</v>
      </c>
      <c r="AS52" s="465">
        <f t="shared" ca="1" si="46"/>
        <v>0</v>
      </c>
      <c r="AT52" s="465">
        <f t="shared" ca="1" si="46"/>
        <v>0</v>
      </c>
      <c r="AU52" s="465">
        <f t="shared" ca="1" si="46"/>
        <v>0</v>
      </c>
      <c r="AV52" s="465">
        <f t="shared" ca="1" si="46"/>
        <v>0</v>
      </c>
      <c r="AW52" s="465">
        <f t="shared" ca="1" si="46"/>
        <v>0</v>
      </c>
      <c r="AX52" s="465">
        <f t="shared" ca="1" si="46"/>
        <v>0</v>
      </c>
      <c r="AY52" s="465">
        <f t="shared" ca="1" si="46"/>
        <v>0</v>
      </c>
      <c r="AZ52" s="465">
        <f t="shared" ca="1" si="46"/>
        <v>0</v>
      </c>
      <c r="BA52" s="465">
        <f t="shared" ca="1" si="46"/>
        <v>0</v>
      </c>
      <c r="BB52" s="465">
        <f t="shared" ca="1" si="46"/>
        <v>0</v>
      </c>
      <c r="BC52" s="465">
        <f t="shared" ca="1" si="46"/>
        <v>0</v>
      </c>
      <c r="BD52" s="465">
        <f t="shared" ca="1" si="46"/>
        <v>0</v>
      </c>
      <c r="BE52" s="465">
        <f t="shared" ca="1" si="46"/>
        <v>0</v>
      </c>
      <c r="BF52" s="458"/>
      <c r="BG52" s="468">
        <f t="shared" ca="1" si="8"/>
        <v>91698.15</v>
      </c>
      <c r="BH52" s="468">
        <f t="shared" ca="1" si="9"/>
        <v>94969.3</v>
      </c>
      <c r="BI52" s="468">
        <f t="shared" ca="1" si="10"/>
        <v>129449.58</v>
      </c>
      <c r="BJ52" s="468">
        <f t="shared" ca="1" si="11"/>
        <v>98686.300000000017</v>
      </c>
      <c r="BK52" s="468">
        <f t="shared" ca="1" si="12"/>
        <v>104295.43</v>
      </c>
      <c r="BL52" s="468">
        <f t="shared" ca="1" si="13"/>
        <v>120460.78</v>
      </c>
      <c r="BM52" s="468">
        <f t="shared" ca="1" si="14"/>
        <v>92594.450000000012</v>
      </c>
      <c r="BN52" s="468">
        <f t="shared" ca="1" si="15"/>
        <v>79746.8</v>
      </c>
      <c r="BO52" s="468">
        <f t="shared" ca="1" si="16"/>
        <v>97211.31</v>
      </c>
      <c r="BP52" s="468">
        <f t="shared" ca="1" si="17"/>
        <v>0</v>
      </c>
      <c r="BQ52" s="468">
        <f t="shared" ca="1" si="18"/>
        <v>0</v>
      </c>
      <c r="BR52" s="468">
        <f t="shared" ca="1" si="19"/>
        <v>0</v>
      </c>
      <c r="BS52" s="468">
        <f t="shared" ca="1" si="20"/>
        <v>1249712.23</v>
      </c>
      <c r="BT52" s="468">
        <f t="shared" ca="1" si="21"/>
        <v>316117.03000000003</v>
      </c>
      <c r="BU52" s="468">
        <f t="shared" ca="1" si="22"/>
        <v>323442.51</v>
      </c>
      <c r="BV52" s="468">
        <f ca="1">SUM(BK52:BM52)</f>
        <v>317350.66000000003</v>
      </c>
      <c r="BW52" s="468">
        <f ca="1">SUM(BL52:BN52)</f>
        <v>292802.03000000003</v>
      </c>
      <c r="BX52" s="468">
        <f t="shared" ca="1" si="25"/>
        <v>639559.54</v>
      </c>
      <c r="BY52" s="468">
        <f t="shared" ca="1" si="26"/>
        <v>610152.69000000006</v>
      </c>
    </row>
    <row r="53" spans="1:77" ht="15.6" customHeight="1" x14ac:dyDescent="0.3">
      <c r="A53" s="458"/>
      <c r="B53" s="474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58"/>
      <c r="Q53" s="458"/>
      <c r="R53" s="458"/>
      <c r="S53" s="458"/>
      <c r="T53" s="458"/>
      <c r="U53" s="458"/>
      <c r="V53" s="458"/>
      <c r="W53" s="458"/>
      <c r="X53" s="458"/>
      <c r="Y53" s="458"/>
      <c r="Z53" s="458"/>
      <c r="AA53" s="458"/>
      <c r="AB53" s="458"/>
      <c r="AC53" s="458"/>
      <c r="AD53" s="458"/>
      <c r="AE53" s="458"/>
      <c r="AF53" s="458"/>
      <c r="AG53" s="458"/>
      <c r="AH53" s="458"/>
      <c r="AI53" s="458"/>
      <c r="AJ53" s="458"/>
      <c r="AK53" s="458"/>
      <c r="AL53" s="458"/>
      <c r="AM53" s="458"/>
      <c r="AN53" s="458"/>
      <c r="AO53" s="458"/>
      <c r="AP53" s="458"/>
      <c r="AQ53" s="458"/>
      <c r="AR53" s="458"/>
      <c r="AS53" s="458"/>
      <c r="AT53" s="458"/>
      <c r="AU53" s="458"/>
      <c r="AV53" s="458"/>
      <c r="AW53" s="458"/>
      <c r="AX53" s="458"/>
      <c r="AY53" s="458"/>
      <c r="AZ53" s="458"/>
      <c r="BA53" s="458"/>
      <c r="BB53" s="458"/>
      <c r="BC53" s="458"/>
      <c r="BD53" s="458"/>
      <c r="BE53" s="458"/>
      <c r="BF53" s="458"/>
      <c r="BG53" s="458"/>
      <c r="BH53" s="458"/>
      <c r="BI53" s="458"/>
      <c r="BJ53" s="458"/>
      <c r="BK53" s="458"/>
      <c r="BL53" s="458"/>
      <c r="BM53" s="458"/>
      <c r="BN53" s="458"/>
      <c r="BO53" s="458"/>
      <c r="BP53" s="458"/>
      <c r="BQ53" s="458"/>
      <c r="BR53" s="458"/>
      <c r="BS53" s="458"/>
      <c r="BT53" s="458"/>
      <c r="BU53" s="458"/>
      <c r="BV53" s="458"/>
      <c r="BW53" s="458"/>
      <c r="BX53" s="458"/>
      <c r="BY53" s="458"/>
    </row>
    <row r="54" spans="1:77" ht="15.6" customHeight="1" x14ac:dyDescent="0.3">
      <c r="A54" s="458"/>
      <c r="B54" s="475" t="s">
        <v>438</v>
      </c>
      <c r="C54" s="458"/>
      <c r="D54" s="458"/>
      <c r="E54" s="460"/>
      <c r="F54" s="461"/>
      <c r="G54" s="461"/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  <c r="AA54" s="461"/>
      <c r="AB54" s="461"/>
      <c r="AC54" s="461"/>
      <c r="AD54" s="461"/>
      <c r="AE54" s="461"/>
      <c r="AF54" s="461"/>
      <c r="AG54" s="461"/>
      <c r="AH54" s="461"/>
      <c r="AI54" s="461"/>
      <c r="AJ54" s="461"/>
      <c r="AK54" s="461"/>
      <c r="AL54" s="461"/>
      <c r="AM54" s="461"/>
      <c r="AN54" s="461"/>
      <c r="AO54" s="461"/>
      <c r="AP54" s="461"/>
      <c r="AQ54" s="461"/>
      <c r="AR54" s="461"/>
      <c r="AS54" s="461"/>
      <c r="AT54" s="461"/>
      <c r="AU54" s="461"/>
      <c r="AV54" s="461"/>
      <c r="AW54" s="461"/>
      <c r="AX54" s="461"/>
      <c r="AY54" s="461"/>
      <c r="AZ54" s="461"/>
      <c r="BA54" s="461"/>
      <c r="BB54" s="461"/>
      <c r="BC54" s="461"/>
      <c r="BD54" s="461"/>
      <c r="BE54" s="462"/>
      <c r="BF54" s="458"/>
      <c r="BG54" s="460"/>
      <c r="BH54" s="461"/>
      <c r="BI54" s="461"/>
      <c r="BJ54" s="461"/>
      <c r="BK54" s="461"/>
      <c r="BL54" s="476"/>
      <c r="BM54" s="461"/>
      <c r="BN54" s="461"/>
      <c r="BO54" s="461"/>
      <c r="BP54" s="461"/>
      <c r="BQ54" s="461"/>
      <c r="BR54" s="461"/>
      <c r="BS54" s="461"/>
      <c r="BT54" s="461"/>
      <c r="BU54" s="461"/>
      <c r="BV54" s="461"/>
      <c r="BW54" s="461"/>
      <c r="BX54" s="461"/>
      <c r="BY54" s="461"/>
    </row>
    <row r="55" spans="1:77" ht="15.6" customHeight="1" x14ac:dyDescent="0.3">
      <c r="A55" s="458">
        <v>1</v>
      </c>
      <c r="B55" s="463" t="str">
        <f t="shared" ref="B55:B83" si="47">B7</f>
        <v>Paniglgasse</v>
      </c>
      <c r="C55" s="464"/>
      <c r="D55" s="464">
        <f t="shared" ref="D55:D102" ca="1" si="48">IF(ISERROR(((E55-E201)/ABS(E201))+1),"",((E55-E201)/ABS(E201))+1)</f>
        <v>0.42526380851584034</v>
      </c>
      <c r="E55" s="465">
        <f t="shared" ref="E55:E102" ca="1" si="49">SUM(F55:BE55)</f>
        <v>5492.516974358985</v>
      </c>
      <c r="F55" s="466">
        <f t="shared" ref="F55:O64" ca="1" si="50">IF(ISERROR(INDIRECT(CONCATENATE($B55,"!",F$303,$D$305))),0,INDIRECT(CONCATENATE($B55,"!",F$303,$D$305)))</f>
        <v>-231.87160256410243</v>
      </c>
      <c r="G55" s="466">
        <f t="shared" ca="1" si="50"/>
        <v>-3274.3032692307693</v>
      </c>
      <c r="H55" s="466">
        <f t="shared" ca="1" si="50"/>
        <v>-924.81826923076824</v>
      </c>
      <c r="I55" s="466">
        <f t="shared" ca="1" si="50"/>
        <v>-2607.3266025641033</v>
      </c>
      <c r="J55" s="466">
        <f t="shared" ca="1" si="50"/>
        <v>2311.9883974358982</v>
      </c>
      <c r="K55" s="466">
        <f t="shared" ca="1" si="50"/>
        <v>971.82339743589728</v>
      </c>
      <c r="L55" s="466">
        <f t="shared" ca="1" si="50"/>
        <v>-2232.6932692307687</v>
      </c>
      <c r="M55" s="466">
        <f t="shared" ca="1" si="50"/>
        <v>-1177.6892692307692</v>
      </c>
      <c r="N55" s="466">
        <f t="shared" ca="1" si="50"/>
        <v>1735.3852307692305</v>
      </c>
      <c r="O55" s="466">
        <f t="shared" ca="1" si="50"/>
        <v>691.99923076923096</v>
      </c>
      <c r="P55" s="466">
        <f t="shared" ref="P55:Y64" ca="1" si="51">IF(ISERROR(INDIRECT(CONCATENATE($B55,"!",P$303,$D$305))),0,INDIRECT(CONCATENATE($B55,"!",P$303,$D$305)))</f>
        <v>2707.4685641025644</v>
      </c>
      <c r="Q55" s="466">
        <f t="shared" ca="1" si="51"/>
        <v>1369.6635641025641</v>
      </c>
      <c r="R55" s="466">
        <f t="shared" ca="1" si="51"/>
        <v>1640.3002307692323</v>
      </c>
      <c r="S55" s="466">
        <f t="shared" ca="1" si="51"/>
        <v>311.66455128205143</v>
      </c>
      <c r="T55" s="466">
        <f t="shared" ca="1" si="51"/>
        <v>1690.5695512820503</v>
      </c>
      <c r="U55" s="466">
        <f t="shared" ca="1" si="51"/>
        <v>491.15621794871822</v>
      </c>
      <c r="V55" s="466">
        <f t="shared" ca="1" si="51"/>
        <v>183.60455128205194</v>
      </c>
      <c r="W55" s="466">
        <f t="shared" ca="1" si="51"/>
        <v>745.45621794871931</v>
      </c>
      <c r="X55" s="466">
        <f t="shared" ca="1" si="51"/>
        <v>7571.6912179487172</v>
      </c>
      <c r="Y55" s="466">
        <f t="shared" ca="1" si="51"/>
        <v>2878.6528846153851</v>
      </c>
      <c r="Z55" s="466">
        <f t="shared" ref="Z55:AI64" ca="1" si="52">IF(ISERROR(INDIRECT(CONCATENATE($B55,"!",Z$303,$D$305))),0,INDIRECT(CONCATENATE($B55,"!",Z$303,$D$305)))</f>
        <v>157.17121794871764</v>
      </c>
      <c r="AA55" s="466">
        <f t="shared" ca="1" si="52"/>
        <v>-1348.5035128205132</v>
      </c>
      <c r="AB55" s="466">
        <f t="shared" ca="1" si="52"/>
        <v>106.06148717948781</v>
      </c>
      <c r="AC55" s="466">
        <f t="shared" ca="1" si="52"/>
        <v>-2121.0935128205119</v>
      </c>
      <c r="AD55" s="466">
        <f t="shared" ca="1" si="52"/>
        <v>-1139.9868461538463</v>
      </c>
      <c r="AE55" s="466">
        <f t="shared" ca="1" si="52"/>
        <v>-954.56351282051219</v>
      </c>
      <c r="AF55" s="466">
        <f t="shared" ca="1" si="52"/>
        <v>-2187.5968589743584</v>
      </c>
      <c r="AG55" s="466">
        <f t="shared" ca="1" si="52"/>
        <v>-1359.5001923076925</v>
      </c>
      <c r="AH55" s="466">
        <f t="shared" ca="1" si="52"/>
        <v>-1425.1768589743569</v>
      </c>
      <c r="AI55" s="466">
        <f t="shared" ca="1" si="52"/>
        <v>-132.0735256410253</v>
      </c>
      <c r="AJ55" s="466">
        <f t="shared" ref="AJ55:AS64" ca="1" si="53">IF(ISERROR(INDIRECT(CONCATENATE($B55,"!",AJ$303,$D$305))),0,INDIRECT(CONCATENATE($B55,"!",AJ$303,$D$305)))</f>
        <v>1331.0394871794861</v>
      </c>
      <c r="AK55" s="466">
        <f t="shared" ca="1" si="53"/>
        <v>-13.025512820512631</v>
      </c>
      <c r="AL55" s="466">
        <f t="shared" ca="1" si="53"/>
        <v>-1235.7388461538462</v>
      </c>
      <c r="AM55" s="466">
        <f t="shared" ca="1" si="53"/>
        <v>-1937.2855128205133</v>
      </c>
      <c r="AN55" s="466">
        <f t="shared" ca="1" si="53"/>
        <v>1091.1578205128208</v>
      </c>
      <c r="AO55" s="466">
        <f t="shared" ca="1" si="53"/>
        <v>-574.71717948717924</v>
      </c>
      <c r="AP55" s="466">
        <f t="shared" ca="1" si="53"/>
        <v>1225.209487179487</v>
      </c>
      <c r="AQ55" s="466">
        <f t="shared" ca="1" si="53"/>
        <v>1158.417820512821</v>
      </c>
      <c r="AR55" s="466">
        <f t="shared" ca="1" si="53"/>
        <v>0</v>
      </c>
      <c r="AS55" s="466">
        <f t="shared" ca="1" si="53"/>
        <v>0</v>
      </c>
      <c r="AT55" s="466">
        <f t="shared" ref="AT55:BE64" ca="1" si="54">IF(ISERROR(INDIRECT(CONCATENATE($B55,"!",AT$303,$D$305))),0,INDIRECT(CONCATENATE($B55,"!",AT$303,$D$305)))</f>
        <v>0</v>
      </c>
      <c r="AU55" s="466">
        <f t="shared" ca="1" si="54"/>
        <v>0</v>
      </c>
      <c r="AV55" s="466">
        <f t="shared" ca="1" si="54"/>
        <v>0</v>
      </c>
      <c r="AW55" s="466">
        <f t="shared" ca="1" si="54"/>
        <v>0</v>
      </c>
      <c r="AX55" s="466">
        <f t="shared" ca="1" si="54"/>
        <v>0</v>
      </c>
      <c r="AY55" s="466">
        <f t="shared" ca="1" si="54"/>
        <v>0</v>
      </c>
      <c r="AZ55" s="466">
        <f t="shared" ca="1" si="54"/>
        <v>0</v>
      </c>
      <c r="BA55" s="466">
        <f t="shared" ca="1" si="54"/>
        <v>0</v>
      </c>
      <c r="BB55" s="466">
        <f t="shared" ca="1" si="54"/>
        <v>0</v>
      </c>
      <c r="BC55" s="466">
        <f t="shared" ca="1" si="54"/>
        <v>0</v>
      </c>
      <c r="BD55" s="466">
        <f t="shared" ca="1" si="54"/>
        <v>0</v>
      </c>
      <c r="BE55" s="466">
        <f t="shared" ca="1" si="54"/>
        <v>0</v>
      </c>
      <c r="BF55" s="458"/>
      <c r="BG55" s="467">
        <f t="shared" ref="BG55:BG102" ca="1" si="55">SUM(F55:I55)</f>
        <v>-7038.3197435897428</v>
      </c>
      <c r="BH55" s="467">
        <f t="shared" ref="BH55:BH102" ca="1" si="56">SUM(J55:M55)</f>
        <v>-126.57074358974251</v>
      </c>
      <c r="BI55" s="467">
        <f t="shared" ref="BI55:BI102" ca="1" si="57">SUM(N55:R55)</f>
        <v>8144.8168205128222</v>
      </c>
      <c r="BJ55" s="467">
        <f t="shared" ref="BJ55:BJ102" ca="1" si="58">SUM(S55:V55)</f>
        <v>2676.9948717948719</v>
      </c>
      <c r="BK55" s="467">
        <f t="shared" ref="BK55:BK102" ca="1" si="59">SUM(W55:Z55)</f>
        <v>11352.971538461541</v>
      </c>
      <c r="BL55" s="467">
        <f t="shared" ref="BL55:BL102" ca="1" si="60">SUM(AA55:AE55)</f>
        <v>-5458.0858974358962</v>
      </c>
      <c r="BM55" s="467">
        <f t="shared" ref="BM55:BM102" ca="1" si="61">SUM(AF55:AI55)</f>
        <v>-5104.3474358974336</v>
      </c>
      <c r="BN55" s="467">
        <f t="shared" ref="BN55:BN102" ca="1" si="62">SUM(AJ55:AM55)</f>
        <v>-1855.0103846153861</v>
      </c>
      <c r="BO55" s="467">
        <f t="shared" ref="BO55:BO102" ca="1" si="63">SUM(AN55:AR55)</f>
        <v>2900.0679487179495</v>
      </c>
      <c r="BP55" s="467">
        <f t="shared" ref="BP55:BP102" ca="1" si="64">SUM(AS55:AV55)</f>
        <v>0</v>
      </c>
      <c r="BQ55" s="467">
        <f t="shared" ref="BQ55:BQ102" ca="1" si="65">SUM(AW55:AZ55)</f>
        <v>0</v>
      </c>
      <c r="BR55" s="467">
        <f t="shared" ref="BR55:BR102" ca="1" si="66">SUM(BA55:BE55)</f>
        <v>0</v>
      </c>
      <c r="BS55" s="468">
        <f t="shared" ref="BS55:BS102" ca="1" si="67">SUM(BT55:BW55)</f>
        <v>5492.5169743589831</v>
      </c>
      <c r="BT55" s="467">
        <f t="shared" ref="BT55:BT102" ca="1" si="68">SUM(BG55:BI55)</f>
        <v>979.92633333333652</v>
      </c>
      <c r="BU55" s="467">
        <f t="shared" ref="BU55:BU102" ca="1" si="69">SUM(BJ55:BL55)</f>
        <v>8571.8805128205167</v>
      </c>
      <c r="BV55" s="467">
        <f t="shared" ref="BV55:BV102" ca="1" si="70">SUM(BM55:BO55)</f>
        <v>-4059.2898717948701</v>
      </c>
      <c r="BW55" s="470">
        <f t="shared" ref="BW55:BW102" ca="1" si="71">SUM(BP55:BR55)</f>
        <v>0</v>
      </c>
      <c r="BX55" s="467">
        <f t="shared" ref="BX55:BX102" ca="1" si="72">SUM(BT55:BU55)</f>
        <v>9551.8068461538533</v>
      </c>
      <c r="BY55" s="467">
        <f t="shared" ref="BY55:BY102" ca="1" si="73">SUM(BV55:BW55)</f>
        <v>-4059.2898717948701</v>
      </c>
    </row>
    <row r="56" spans="1:77" ht="15.6" customHeight="1" x14ac:dyDescent="0.3">
      <c r="A56" s="458">
        <f t="shared" ref="A56:A101" si="74">A55+1</f>
        <v>2</v>
      </c>
      <c r="B56" s="469" t="str">
        <f t="shared" si="47"/>
        <v>Lerchenfelder</v>
      </c>
      <c r="C56" s="464"/>
      <c r="D56" s="464">
        <f t="shared" ca="1" si="48"/>
        <v>0.10191956126876189</v>
      </c>
      <c r="E56" s="465">
        <f t="shared" ca="1" si="49"/>
        <v>5035.4510256410404</v>
      </c>
      <c r="F56" s="466">
        <f t="shared" ca="1" si="50"/>
        <v>1473.1330128205136</v>
      </c>
      <c r="G56" s="466">
        <f t="shared" ca="1" si="50"/>
        <v>-1536.0303205128193</v>
      </c>
      <c r="H56" s="466">
        <f t="shared" ca="1" si="50"/>
        <v>-549.50365384615361</v>
      </c>
      <c r="I56" s="466">
        <f t="shared" ca="1" si="50"/>
        <v>-2675.6003205128181</v>
      </c>
      <c r="J56" s="466">
        <f t="shared" ca="1" si="50"/>
        <v>1451.5963461538449</v>
      </c>
      <c r="K56" s="466">
        <f t="shared" ca="1" si="50"/>
        <v>1441.2296794871791</v>
      </c>
      <c r="L56" s="466">
        <f t="shared" ca="1" si="50"/>
        <v>-560.18532051282091</v>
      </c>
      <c r="M56" s="466">
        <f t="shared" ca="1" si="50"/>
        <v>-1111.0686538461532</v>
      </c>
      <c r="N56" s="466">
        <f t="shared" ca="1" si="50"/>
        <v>-1047.4501538461518</v>
      </c>
      <c r="O56" s="466">
        <f t="shared" ca="1" si="50"/>
        <v>4763.3065128205135</v>
      </c>
      <c r="P56" s="466">
        <f t="shared" ca="1" si="51"/>
        <v>1304.9498461538469</v>
      </c>
      <c r="Q56" s="466">
        <f t="shared" ca="1" si="51"/>
        <v>430.04984615384728</v>
      </c>
      <c r="R56" s="466">
        <f t="shared" ca="1" si="51"/>
        <v>706.34984615384747</v>
      </c>
      <c r="S56" s="466">
        <f t="shared" ca="1" si="51"/>
        <v>-255.74666666666599</v>
      </c>
      <c r="T56" s="466">
        <f t="shared" ca="1" si="51"/>
        <v>1672.5933333333332</v>
      </c>
      <c r="U56" s="466">
        <f t="shared" ca="1" si="51"/>
        <v>1041.7133333333322</v>
      </c>
      <c r="V56" s="466">
        <f t="shared" ca="1" si="51"/>
        <v>-537.1283333333331</v>
      </c>
      <c r="W56" s="466">
        <f t="shared" ca="1" si="51"/>
        <v>-1135.7858333333324</v>
      </c>
      <c r="X56" s="466">
        <f t="shared" ca="1" si="51"/>
        <v>-901.9991666666665</v>
      </c>
      <c r="Y56" s="466">
        <f t="shared" ca="1" si="51"/>
        <v>1045.1175000000012</v>
      </c>
      <c r="Z56" s="466">
        <f t="shared" ca="1" si="52"/>
        <v>88.457500000000437</v>
      </c>
      <c r="AA56" s="466">
        <f t="shared" ca="1" si="52"/>
        <v>-2116.2408974358978</v>
      </c>
      <c r="AB56" s="466">
        <f t="shared" ca="1" si="52"/>
        <v>-887.8458974358964</v>
      </c>
      <c r="AC56" s="466">
        <f t="shared" ca="1" si="52"/>
        <v>-609.52089743589931</v>
      </c>
      <c r="AD56" s="466">
        <f t="shared" ca="1" si="52"/>
        <v>164.92910256410232</v>
      </c>
      <c r="AE56" s="466">
        <f t="shared" ca="1" si="52"/>
        <v>-2128.3808974358981</v>
      </c>
      <c r="AF56" s="466">
        <f t="shared" ca="1" si="52"/>
        <v>3771.0085897435893</v>
      </c>
      <c r="AG56" s="466">
        <f t="shared" ca="1" si="52"/>
        <v>758.3969230769253</v>
      </c>
      <c r="AH56" s="466">
        <f t="shared" ca="1" si="52"/>
        <v>-1610.4864102564088</v>
      </c>
      <c r="AI56" s="466">
        <f t="shared" ca="1" si="52"/>
        <v>1827.9485897435916</v>
      </c>
      <c r="AJ56" s="466">
        <f t="shared" ca="1" si="53"/>
        <v>100.59076923076918</v>
      </c>
      <c r="AK56" s="466">
        <f t="shared" ca="1" si="53"/>
        <v>-342.12423076923005</v>
      </c>
      <c r="AL56" s="466">
        <f t="shared" ca="1" si="53"/>
        <v>-1628.3092307692305</v>
      </c>
      <c r="AM56" s="466">
        <f t="shared" ca="1" si="53"/>
        <v>-78.380897435897168</v>
      </c>
      <c r="AN56" s="466">
        <f t="shared" ca="1" si="53"/>
        <v>-1835.4858974358976</v>
      </c>
      <c r="AO56" s="466">
        <f t="shared" ca="1" si="53"/>
        <v>1631.2957692307682</v>
      </c>
      <c r="AP56" s="466">
        <f t="shared" ca="1" si="53"/>
        <v>1842.127435897436</v>
      </c>
      <c r="AQ56" s="466">
        <f t="shared" ca="1" si="53"/>
        <v>1067.9307692307693</v>
      </c>
      <c r="AR56" s="466">
        <f t="shared" ca="1" si="53"/>
        <v>0</v>
      </c>
      <c r="AS56" s="466">
        <f t="shared" ca="1" si="53"/>
        <v>0</v>
      </c>
      <c r="AT56" s="466">
        <f t="shared" ca="1" si="54"/>
        <v>0</v>
      </c>
      <c r="AU56" s="466">
        <f t="shared" ca="1" si="54"/>
        <v>0</v>
      </c>
      <c r="AV56" s="466">
        <f t="shared" ca="1" si="54"/>
        <v>0</v>
      </c>
      <c r="AW56" s="466">
        <f t="shared" ca="1" si="54"/>
        <v>0</v>
      </c>
      <c r="AX56" s="466">
        <f t="shared" ca="1" si="54"/>
        <v>0</v>
      </c>
      <c r="AY56" s="466">
        <f t="shared" ca="1" si="54"/>
        <v>0</v>
      </c>
      <c r="AZ56" s="466">
        <f t="shared" ca="1" si="54"/>
        <v>0</v>
      </c>
      <c r="BA56" s="466">
        <f t="shared" ca="1" si="54"/>
        <v>0</v>
      </c>
      <c r="BB56" s="466">
        <f t="shared" ca="1" si="54"/>
        <v>0</v>
      </c>
      <c r="BC56" s="466">
        <f t="shared" ca="1" si="54"/>
        <v>0</v>
      </c>
      <c r="BD56" s="466">
        <f t="shared" ca="1" si="54"/>
        <v>0</v>
      </c>
      <c r="BE56" s="466">
        <f t="shared" ca="1" si="54"/>
        <v>0</v>
      </c>
      <c r="BF56" s="458"/>
      <c r="BG56" s="467">
        <f t="shared" ca="1" si="55"/>
        <v>-3288.0012820512775</v>
      </c>
      <c r="BH56" s="467">
        <f t="shared" ca="1" si="56"/>
        <v>1221.5720512820499</v>
      </c>
      <c r="BI56" s="467">
        <f t="shared" ca="1" si="57"/>
        <v>6157.2058974359034</v>
      </c>
      <c r="BJ56" s="467">
        <f t="shared" ca="1" si="58"/>
        <v>1921.4316666666664</v>
      </c>
      <c r="BK56" s="467">
        <f t="shared" ca="1" si="59"/>
        <v>-904.20999999999731</v>
      </c>
      <c r="BL56" s="467">
        <f t="shared" ca="1" si="60"/>
        <v>-5577.0594871794892</v>
      </c>
      <c r="BM56" s="467">
        <f t="shared" ca="1" si="61"/>
        <v>4746.8676923076973</v>
      </c>
      <c r="BN56" s="467">
        <f t="shared" ca="1" si="62"/>
        <v>-1948.2235897435885</v>
      </c>
      <c r="BO56" s="467">
        <f t="shared" ca="1" si="63"/>
        <v>2705.8680769230759</v>
      </c>
      <c r="BP56" s="467">
        <f t="shared" ca="1" si="64"/>
        <v>0</v>
      </c>
      <c r="BQ56" s="467">
        <f t="shared" ca="1" si="65"/>
        <v>0</v>
      </c>
      <c r="BR56" s="467">
        <f t="shared" ca="1" si="66"/>
        <v>0</v>
      </c>
      <c r="BS56" s="468">
        <f t="shared" ca="1" si="67"/>
        <v>5035.4510256410404</v>
      </c>
      <c r="BT56" s="467">
        <f t="shared" ca="1" si="68"/>
        <v>4090.7766666666757</v>
      </c>
      <c r="BU56" s="467">
        <f t="shared" ca="1" si="69"/>
        <v>-4559.8378205128201</v>
      </c>
      <c r="BV56" s="467">
        <f t="shared" ca="1" si="70"/>
        <v>5504.5121794871848</v>
      </c>
      <c r="BW56" s="470">
        <f t="shared" ca="1" si="71"/>
        <v>0</v>
      </c>
      <c r="BX56" s="467">
        <f t="shared" ca="1" si="72"/>
        <v>-469.06115384614441</v>
      </c>
      <c r="BY56" s="467">
        <f t="shared" ca="1" si="73"/>
        <v>5504.5121794871848</v>
      </c>
    </row>
    <row r="57" spans="1:77" ht="15.6" customHeight="1" x14ac:dyDescent="0.3">
      <c r="A57" s="458">
        <f t="shared" si="74"/>
        <v>3</v>
      </c>
      <c r="B57" s="463" t="str">
        <f t="shared" si="47"/>
        <v>Landstrasser_Hauptstrasse</v>
      </c>
      <c r="C57" s="464"/>
      <c r="D57" s="464">
        <f t="shared" ca="1" si="48"/>
        <v>0.79007479485380117</v>
      </c>
      <c r="E57" s="465">
        <f t="shared" ca="1" si="49"/>
        <v>18067.544179487188</v>
      </c>
      <c r="F57" s="466">
        <f t="shared" ca="1" si="50"/>
        <v>307.87019230769238</v>
      </c>
      <c r="G57" s="466">
        <f t="shared" ca="1" si="50"/>
        <v>-590.81647435897321</v>
      </c>
      <c r="H57" s="466">
        <f t="shared" ca="1" si="50"/>
        <v>1039.3801923076926</v>
      </c>
      <c r="I57" s="466">
        <f t="shared" ca="1" si="50"/>
        <v>-3774.1548076923063</v>
      </c>
      <c r="J57" s="466">
        <f t="shared" ca="1" si="50"/>
        <v>-1290.6748076923086</v>
      </c>
      <c r="K57" s="466">
        <f t="shared" ca="1" si="50"/>
        <v>-1642.1231410256396</v>
      </c>
      <c r="L57" s="466">
        <f t="shared" ca="1" si="50"/>
        <v>-3077.7498076923075</v>
      </c>
      <c r="M57" s="466">
        <f t="shared" ca="1" si="50"/>
        <v>-1984.7914743589736</v>
      </c>
      <c r="N57" s="466">
        <f t="shared" ca="1" si="50"/>
        <v>40.348358974359144</v>
      </c>
      <c r="O57" s="466">
        <f t="shared" ca="1" si="50"/>
        <v>3196.005025641025</v>
      </c>
      <c r="P57" s="466">
        <f t="shared" ca="1" si="51"/>
        <v>1560.8216923076934</v>
      </c>
      <c r="Q57" s="466">
        <f t="shared" ca="1" si="51"/>
        <v>645.48835897435947</v>
      </c>
      <c r="R57" s="466">
        <f t="shared" ca="1" si="51"/>
        <v>1715.4216923076929</v>
      </c>
      <c r="S57" s="466">
        <f t="shared" ca="1" si="51"/>
        <v>598.99217948717887</v>
      </c>
      <c r="T57" s="466">
        <f t="shared" ca="1" si="51"/>
        <v>1859.5921794871792</v>
      </c>
      <c r="U57" s="466">
        <f t="shared" ca="1" si="51"/>
        <v>401.89217948718033</v>
      </c>
      <c r="V57" s="466">
        <f t="shared" ca="1" si="51"/>
        <v>283.47551282051336</v>
      </c>
      <c r="W57" s="466">
        <f t="shared" ca="1" si="51"/>
        <v>2342.5605128205134</v>
      </c>
      <c r="X57" s="466">
        <f t="shared" ca="1" si="51"/>
        <v>-1900.8394871794881</v>
      </c>
      <c r="Y57" s="466">
        <f t="shared" ca="1" si="51"/>
        <v>989.16051282051285</v>
      </c>
      <c r="Z57" s="466">
        <f t="shared" ca="1" si="52"/>
        <v>2523.0905128205131</v>
      </c>
      <c r="AA57" s="466">
        <f t="shared" ca="1" si="52"/>
        <v>-331.73705128205165</v>
      </c>
      <c r="AB57" s="466">
        <f t="shared" ca="1" si="52"/>
        <v>1878.3212820512817</v>
      </c>
      <c r="AC57" s="466">
        <f t="shared" ca="1" si="52"/>
        <v>-696.24538461538395</v>
      </c>
      <c r="AD57" s="466">
        <f t="shared" ca="1" si="52"/>
        <v>1401.6046153846164</v>
      </c>
      <c r="AE57" s="466">
        <f t="shared" ca="1" si="52"/>
        <v>-210.67371794871906</v>
      </c>
      <c r="AF57" s="466">
        <f t="shared" ca="1" si="52"/>
        <v>790.6591025641037</v>
      </c>
      <c r="AG57" s="466">
        <f t="shared" ca="1" si="52"/>
        <v>1865.8091025641033</v>
      </c>
      <c r="AH57" s="466">
        <f t="shared" ca="1" si="52"/>
        <v>-724.72423076923042</v>
      </c>
      <c r="AI57" s="466">
        <f t="shared" ca="1" si="52"/>
        <v>2378.3524358974355</v>
      </c>
      <c r="AJ57" s="466">
        <f t="shared" ca="1" si="53"/>
        <v>1084.9071153846153</v>
      </c>
      <c r="AK57" s="466">
        <f t="shared" ca="1" si="53"/>
        <v>589.99878205128243</v>
      </c>
      <c r="AL57" s="466">
        <f t="shared" ca="1" si="53"/>
        <v>-587.03121794871822</v>
      </c>
      <c r="AM57" s="466">
        <f t="shared" ca="1" si="53"/>
        <v>1197.4687820512818</v>
      </c>
      <c r="AN57" s="466">
        <f t="shared" ca="1" si="53"/>
        <v>370.15261538461527</v>
      </c>
      <c r="AO57" s="466">
        <f t="shared" ca="1" si="53"/>
        <v>3214.9242820512827</v>
      </c>
      <c r="AP57" s="466">
        <f t="shared" ca="1" si="53"/>
        <v>1083.1642820512816</v>
      </c>
      <c r="AQ57" s="466">
        <f t="shared" ca="1" si="53"/>
        <v>1519.644282051283</v>
      </c>
      <c r="AR57" s="466">
        <f t="shared" ca="1" si="53"/>
        <v>0</v>
      </c>
      <c r="AS57" s="466">
        <f t="shared" ca="1" si="53"/>
        <v>0</v>
      </c>
      <c r="AT57" s="466">
        <f t="shared" ca="1" si="54"/>
        <v>0</v>
      </c>
      <c r="AU57" s="466">
        <f t="shared" ca="1" si="54"/>
        <v>0</v>
      </c>
      <c r="AV57" s="466">
        <f t="shared" ca="1" si="54"/>
        <v>0</v>
      </c>
      <c r="AW57" s="466">
        <f t="shared" ca="1" si="54"/>
        <v>0</v>
      </c>
      <c r="AX57" s="466">
        <f t="shared" ca="1" si="54"/>
        <v>0</v>
      </c>
      <c r="AY57" s="466">
        <f t="shared" ca="1" si="54"/>
        <v>0</v>
      </c>
      <c r="AZ57" s="466">
        <f t="shared" ca="1" si="54"/>
        <v>0</v>
      </c>
      <c r="BA57" s="466">
        <f t="shared" ca="1" si="54"/>
        <v>0</v>
      </c>
      <c r="BB57" s="466">
        <f t="shared" ca="1" si="54"/>
        <v>0</v>
      </c>
      <c r="BC57" s="466">
        <f t="shared" ca="1" si="54"/>
        <v>0</v>
      </c>
      <c r="BD57" s="466">
        <f t="shared" ca="1" si="54"/>
        <v>0</v>
      </c>
      <c r="BE57" s="466">
        <f t="shared" ca="1" si="54"/>
        <v>0</v>
      </c>
      <c r="BF57" s="458"/>
      <c r="BG57" s="467">
        <f t="shared" ca="1" si="55"/>
        <v>-3017.7208974358946</v>
      </c>
      <c r="BH57" s="467">
        <f t="shared" ca="1" si="56"/>
        <v>-7995.3392307692293</v>
      </c>
      <c r="BI57" s="467">
        <f t="shared" ca="1" si="57"/>
        <v>7158.0851282051299</v>
      </c>
      <c r="BJ57" s="467">
        <f t="shared" ca="1" si="58"/>
        <v>3143.9520512820518</v>
      </c>
      <c r="BK57" s="467">
        <f t="shared" ca="1" si="59"/>
        <v>3953.9720512820513</v>
      </c>
      <c r="BL57" s="467">
        <f t="shared" ca="1" si="60"/>
        <v>2041.2697435897435</v>
      </c>
      <c r="BM57" s="467">
        <f t="shared" ca="1" si="61"/>
        <v>4310.0964102564121</v>
      </c>
      <c r="BN57" s="467">
        <f t="shared" ca="1" si="62"/>
        <v>2285.3434615384613</v>
      </c>
      <c r="BO57" s="467">
        <f t="shared" ca="1" si="63"/>
        <v>6187.8854615384626</v>
      </c>
      <c r="BP57" s="467">
        <f t="shared" ca="1" si="64"/>
        <v>0</v>
      </c>
      <c r="BQ57" s="467">
        <f t="shared" ca="1" si="65"/>
        <v>0</v>
      </c>
      <c r="BR57" s="467">
        <f t="shared" ca="1" si="66"/>
        <v>0</v>
      </c>
      <c r="BS57" s="468">
        <f t="shared" ca="1" si="67"/>
        <v>18067.544179487188</v>
      </c>
      <c r="BT57" s="467">
        <f t="shared" ca="1" si="68"/>
        <v>-3854.9749999999949</v>
      </c>
      <c r="BU57" s="467">
        <f t="shared" ca="1" si="69"/>
        <v>9139.1938461538466</v>
      </c>
      <c r="BV57" s="467">
        <f t="shared" ca="1" si="70"/>
        <v>12783.325333333336</v>
      </c>
      <c r="BW57" s="470">
        <f t="shared" ca="1" si="71"/>
        <v>0</v>
      </c>
      <c r="BX57" s="467">
        <f t="shared" ca="1" si="72"/>
        <v>5284.2188461538517</v>
      </c>
      <c r="BY57" s="467">
        <f t="shared" ca="1" si="73"/>
        <v>12783.325333333336</v>
      </c>
    </row>
    <row r="58" spans="1:77" ht="15.6" customHeight="1" x14ac:dyDescent="0.3">
      <c r="A58" s="458">
        <f t="shared" si="74"/>
        <v>4</v>
      </c>
      <c r="B58" s="469" t="str">
        <f t="shared" si="47"/>
        <v>New shop 2</v>
      </c>
      <c r="C58" s="464"/>
      <c r="D58" s="464" t="str">
        <f t="shared" ca="1" si="48"/>
        <v/>
      </c>
      <c r="E58" s="465">
        <f t="shared" ca="1" si="49"/>
        <v>0</v>
      </c>
      <c r="F58" s="466">
        <f t="shared" ca="1" si="50"/>
        <v>0</v>
      </c>
      <c r="G58" s="466">
        <f t="shared" ca="1" si="50"/>
        <v>0</v>
      </c>
      <c r="H58" s="466">
        <f t="shared" ca="1" si="50"/>
        <v>0</v>
      </c>
      <c r="I58" s="466">
        <f t="shared" ca="1" si="50"/>
        <v>0</v>
      </c>
      <c r="J58" s="466">
        <f t="shared" ca="1" si="50"/>
        <v>0</v>
      </c>
      <c r="K58" s="466">
        <f t="shared" ca="1" si="50"/>
        <v>0</v>
      </c>
      <c r="L58" s="466">
        <f t="shared" ca="1" si="50"/>
        <v>0</v>
      </c>
      <c r="M58" s="466">
        <f t="shared" ca="1" si="50"/>
        <v>0</v>
      </c>
      <c r="N58" s="466">
        <f t="shared" ca="1" si="50"/>
        <v>0</v>
      </c>
      <c r="O58" s="466">
        <f t="shared" ca="1" si="50"/>
        <v>0</v>
      </c>
      <c r="P58" s="466">
        <f t="shared" ca="1" si="51"/>
        <v>0</v>
      </c>
      <c r="Q58" s="466">
        <f t="shared" ca="1" si="51"/>
        <v>0</v>
      </c>
      <c r="R58" s="466">
        <f t="shared" ca="1" si="51"/>
        <v>0</v>
      </c>
      <c r="S58" s="466">
        <f t="shared" ca="1" si="51"/>
        <v>0</v>
      </c>
      <c r="T58" s="466">
        <f t="shared" ca="1" si="51"/>
        <v>0</v>
      </c>
      <c r="U58" s="466">
        <f t="shared" ca="1" si="51"/>
        <v>0</v>
      </c>
      <c r="V58" s="466">
        <f t="shared" ca="1" si="51"/>
        <v>0</v>
      </c>
      <c r="W58" s="466">
        <f t="shared" ca="1" si="51"/>
        <v>0</v>
      </c>
      <c r="X58" s="466">
        <f t="shared" ca="1" si="51"/>
        <v>0</v>
      </c>
      <c r="Y58" s="466">
        <f t="shared" ca="1" si="51"/>
        <v>0</v>
      </c>
      <c r="Z58" s="466">
        <f t="shared" ca="1" si="52"/>
        <v>0</v>
      </c>
      <c r="AA58" s="466">
        <f t="shared" ca="1" si="52"/>
        <v>0</v>
      </c>
      <c r="AB58" s="466">
        <f t="shared" ca="1" si="52"/>
        <v>0</v>
      </c>
      <c r="AC58" s="466">
        <f t="shared" ca="1" si="52"/>
        <v>0</v>
      </c>
      <c r="AD58" s="466">
        <f t="shared" ca="1" si="52"/>
        <v>0</v>
      </c>
      <c r="AE58" s="466">
        <f t="shared" ca="1" si="52"/>
        <v>0</v>
      </c>
      <c r="AF58" s="466">
        <f t="shared" ca="1" si="52"/>
        <v>0</v>
      </c>
      <c r="AG58" s="466">
        <f t="shared" ca="1" si="52"/>
        <v>0</v>
      </c>
      <c r="AH58" s="466">
        <f t="shared" ca="1" si="52"/>
        <v>0</v>
      </c>
      <c r="AI58" s="466">
        <f t="shared" ca="1" si="52"/>
        <v>0</v>
      </c>
      <c r="AJ58" s="466">
        <f t="shared" ca="1" si="53"/>
        <v>0</v>
      </c>
      <c r="AK58" s="466">
        <f t="shared" ca="1" si="53"/>
        <v>0</v>
      </c>
      <c r="AL58" s="466">
        <f t="shared" ca="1" si="53"/>
        <v>0</v>
      </c>
      <c r="AM58" s="466">
        <f t="shared" ca="1" si="53"/>
        <v>0</v>
      </c>
      <c r="AN58" s="466">
        <f t="shared" ca="1" si="53"/>
        <v>0</v>
      </c>
      <c r="AO58" s="466">
        <f t="shared" ca="1" si="53"/>
        <v>0</v>
      </c>
      <c r="AP58" s="466">
        <f t="shared" ca="1" si="53"/>
        <v>0</v>
      </c>
      <c r="AQ58" s="466">
        <f t="shared" ca="1" si="53"/>
        <v>0</v>
      </c>
      <c r="AR58" s="466">
        <f t="shared" ca="1" si="53"/>
        <v>0</v>
      </c>
      <c r="AS58" s="466">
        <f t="shared" ca="1" si="53"/>
        <v>0</v>
      </c>
      <c r="AT58" s="466">
        <f t="shared" ca="1" si="54"/>
        <v>0</v>
      </c>
      <c r="AU58" s="466">
        <f t="shared" ca="1" si="54"/>
        <v>0</v>
      </c>
      <c r="AV58" s="466">
        <f t="shared" ca="1" si="54"/>
        <v>0</v>
      </c>
      <c r="AW58" s="466">
        <f t="shared" ca="1" si="54"/>
        <v>0</v>
      </c>
      <c r="AX58" s="466">
        <f t="shared" ca="1" si="54"/>
        <v>0</v>
      </c>
      <c r="AY58" s="466">
        <f t="shared" ca="1" si="54"/>
        <v>0</v>
      </c>
      <c r="AZ58" s="466">
        <f t="shared" ca="1" si="54"/>
        <v>0</v>
      </c>
      <c r="BA58" s="466">
        <f t="shared" ca="1" si="54"/>
        <v>0</v>
      </c>
      <c r="BB58" s="466">
        <f t="shared" ca="1" si="54"/>
        <v>0</v>
      </c>
      <c r="BC58" s="466">
        <f t="shared" ca="1" si="54"/>
        <v>0</v>
      </c>
      <c r="BD58" s="466">
        <f t="shared" ca="1" si="54"/>
        <v>0</v>
      </c>
      <c r="BE58" s="466">
        <f t="shared" ca="1" si="54"/>
        <v>0</v>
      </c>
      <c r="BF58" s="458"/>
      <c r="BG58" s="467">
        <f t="shared" ca="1" si="55"/>
        <v>0</v>
      </c>
      <c r="BH58" s="467">
        <f t="shared" ca="1" si="56"/>
        <v>0</v>
      </c>
      <c r="BI58" s="467">
        <f t="shared" ca="1" si="57"/>
        <v>0</v>
      </c>
      <c r="BJ58" s="467">
        <f t="shared" ca="1" si="58"/>
        <v>0</v>
      </c>
      <c r="BK58" s="467">
        <f t="shared" ca="1" si="59"/>
        <v>0</v>
      </c>
      <c r="BL58" s="467">
        <f t="shared" ca="1" si="60"/>
        <v>0</v>
      </c>
      <c r="BM58" s="467">
        <f t="shared" ca="1" si="61"/>
        <v>0</v>
      </c>
      <c r="BN58" s="467">
        <f t="shared" ca="1" si="62"/>
        <v>0</v>
      </c>
      <c r="BO58" s="467">
        <f t="shared" ca="1" si="63"/>
        <v>0</v>
      </c>
      <c r="BP58" s="467">
        <f t="shared" ca="1" si="64"/>
        <v>0</v>
      </c>
      <c r="BQ58" s="467">
        <f t="shared" ca="1" si="65"/>
        <v>0</v>
      </c>
      <c r="BR58" s="467">
        <f t="shared" ca="1" si="66"/>
        <v>0</v>
      </c>
      <c r="BS58" s="468">
        <f t="shared" ca="1" si="67"/>
        <v>0</v>
      </c>
      <c r="BT58" s="467">
        <f t="shared" ca="1" si="68"/>
        <v>0</v>
      </c>
      <c r="BU58" s="467">
        <f t="shared" ca="1" si="69"/>
        <v>0</v>
      </c>
      <c r="BV58" s="467">
        <f t="shared" ca="1" si="70"/>
        <v>0</v>
      </c>
      <c r="BW58" s="470">
        <f t="shared" ca="1" si="71"/>
        <v>0</v>
      </c>
      <c r="BX58" s="470">
        <f t="shared" ca="1" si="72"/>
        <v>0</v>
      </c>
      <c r="BY58" s="467">
        <f t="shared" ca="1" si="73"/>
        <v>0</v>
      </c>
    </row>
    <row r="59" spans="1:77" ht="15.6" customHeight="1" x14ac:dyDescent="0.3">
      <c r="A59" s="458">
        <f t="shared" si="74"/>
        <v>5</v>
      </c>
      <c r="B59" s="463">
        <f t="shared" si="47"/>
        <v>0</v>
      </c>
      <c r="C59" s="464"/>
      <c r="D59" s="464" t="str">
        <f t="shared" ca="1" si="48"/>
        <v/>
      </c>
      <c r="E59" s="465">
        <f t="shared" ca="1" si="49"/>
        <v>0</v>
      </c>
      <c r="F59" s="466">
        <f t="shared" ca="1" si="50"/>
        <v>0</v>
      </c>
      <c r="G59" s="466">
        <f t="shared" ca="1" si="50"/>
        <v>0</v>
      </c>
      <c r="H59" s="466">
        <f t="shared" ca="1" si="50"/>
        <v>0</v>
      </c>
      <c r="I59" s="466">
        <f t="shared" ca="1" si="50"/>
        <v>0</v>
      </c>
      <c r="J59" s="466">
        <f t="shared" ca="1" si="50"/>
        <v>0</v>
      </c>
      <c r="K59" s="466">
        <f t="shared" ca="1" si="50"/>
        <v>0</v>
      </c>
      <c r="L59" s="466">
        <f t="shared" ca="1" si="50"/>
        <v>0</v>
      </c>
      <c r="M59" s="466">
        <f t="shared" ca="1" si="50"/>
        <v>0</v>
      </c>
      <c r="N59" s="466">
        <f t="shared" ca="1" si="50"/>
        <v>0</v>
      </c>
      <c r="O59" s="466">
        <f t="shared" ca="1" si="50"/>
        <v>0</v>
      </c>
      <c r="P59" s="466">
        <f t="shared" ca="1" si="51"/>
        <v>0</v>
      </c>
      <c r="Q59" s="466">
        <f t="shared" ca="1" si="51"/>
        <v>0</v>
      </c>
      <c r="R59" s="466">
        <f t="shared" ca="1" si="51"/>
        <v>0</v>
      </c>
      <c r="S59" s="466">
        <f t="shared" ca="1" si="51"/>
        <v>0</v>
      </c>
      <c r="T59" s="466">
        <f t="shared" ca="1" si="51"/>
        <v>0</v>
      </c>
      <c r="U59" s="466">
        <f t="shared" ca="1" si="51"/>
        <v>0</v>
      </c>
      <c r="V59" s="466">
        <f t="shared" ca="1" si="51"/>
        <v>0</v>
      </c>
      <c r="W59" s="466">
        <f t="shared" ca="1" si="51"/>
        <v>0</v>
      </c>
      <c r="X59" s="466">
        <f t="shared" ca="1" si="51"/>
        <v>0</v>
      </c>
      <c r="Y59" s="466">
        <f t="shared" ca="1" si="51"/>
        <v>0</v>
      </c>
      <c r="Z59" s="466">
        <f t="shared" ca="1" si="52"/>
        <v>0</v>
      </c>
      <c r="AA59" s="466">
        <f t="shared" ca="1" si="52"/>
        <v>0</v>
      </c>
      <c r="AB59" s="466">
        <f t="shared" ca="1" si="52"/>
        <v>0</v>
      </c>
      <c r="AC59" s="466">
        <f t="shared" ca="1" si="52"/>
        <v>0</v>
      </c>
      <c r="AD59" s="466">
        <f t="shared" ca="1" si="52"/>
        <v>0</v>
      </c>
      <c r="AE59" s="466">
        <f t="shared" ca="1" si="52"/>
        <v>0</v>
      </c>
      <c r="AF59" s="466">
        <f t="shared" ca="1" si="52"/>
        <v>0</v>
      </c>
      <c r="AG59" s="466">
        <f t="shared" ca="1" si="52"/>
        <v>0</v>
      </c>
      <c r="AH59" s="466">
        <f t="shared" ca="1" si="52"/>
        <v>0</v>
      </c>
      <c r="AI59" s="466">
        <f t="shared" ca="1" si="52"/>
        <v>0</v>
      </c>
      <c r="AJ59" s="466">
        <f t="shared" ca="1" si="53"/>
        <v>0</v>
      </c>
      <c r="AK59" s="466">
        <f t="shared" ca="1" si="53"/>
        <v>0</v>
      </c>
      <c r="AL59" s="466">
        <f t="shared" ca="1" si="53"/>
        <v>0</v>
      </c>
      <c r="AM59" s="466">
        <f t="shared" ca="1" si="53"/>
        <v>0</v>
      </c>
      <c r="AN59" s="466">
        <f t="shared" ca="1" si="53"/>
        <v>0</v>
      </c>
      <c r="AO59" s="466">
        <f t="shared" ca="1" si="53"/>
        <v>0</v>
      </c>
      <c r="AP59" s="466">
        <f t="shared" ca="1" si="53"/>
        <v>0</v>
      </c>
      <c r="AQ59" s="466">
        <f t="shared" ca="1" si="53"/>
        <v>0</v>
      </c>
      <c r="AR59" s="466">
        <f t="shared" ca="1" si="53"/>
        <v>0</v>
      </c>
      <c r="AS59" s="466">
        <f t="shared" ca="1" si="53"/>
        <v>0</v>
      </c>
      <c r="AT59" s="466">
        <f t="shared" ca="1" si="54"/>
        <v>0</v>
      </c>
      <c r="AU59" s="466">
        <f t="shared" ca="1" si="54"/>
        <v>0</v>
      </c>
      <c r="AV59" s="466">
        <f t="shared" ca="1" si="54"/>
        <v>0</v>
      </c>
      <c r="AW59" s="466">
        <f t="shared" ca="1" si="54"/>
        <v>0</v>
      </c>
      <c r="AX59" s="466">
        <f t="shared" ca="1" si="54"/>
        <v>0</v>
      </c>
      <c r="AY59" s="466">
        <f t="shared" ca="1" si="54"/>
        <v>0</v>
      </c>
      <c r="AZ59" s="466">
        <f t="shared" ca="1" si="54"/>
        <v>0</v>
      </c>
      <c r="BA59" s="466">
        <f t="shared" ca="1" si="54"/>
        <v>0</v>
      </c>
      <c r="BB59" s="466">
        <f t="shared" ca="1" si="54"/>
        <v>0</v>
      </c>
      <c r="BC59" s="466">
        <f t="shared" ca="1" si="54"/>
        <v>0</v>
      </c>
      <c r="BD59" s="466">
        <f t="shared" ca="1" si="54"/>
        <v>0</v>
      </c>
      <c r="BE59" s="466">
        <f t="shared" ca="1" si="54"/>
        <v>0</v>
      </c>
      <c r="BF59" s="458"/>
      <c r="BG59" s="467">
        <f t="shared" ca="1" si="55"/>
        <v>0</v>
      </c>
      <c r="BH59" s="467">
        <f t="shared" ca="1" si="56"/>
        <v>0</v>
      </c>
      <c r="BI59" s="467">
        <f t="shared" ca="1" si="57"/>
        <v>0</v>
      </c>
      <c r="BJ59" s="467">
        <f t="shared" ca="1" si="58"/>
        <v>0</v>
      </c>
      <c r="BK59" s="467">
        <f t="shared" ca="1" si="59"/>
        <v>0</v>
      </c>
      <c r="BL59" s="467">
        <f t="shared" ca="1" si="60"/>
        <v>0</v>
      </c>
      <c r="BM59" s="467">
        <f t="shared" ca="1" si="61"/>
        <v>0</v>
      </c>
      <c r="BN59" s="467">
        <f t="shared" ca="1" si="62"/>
        <v>0</v>
      </c>
      <c r="BO59" s="467">
        <f t="shared" ca="1" si="63"/>
        <v>0</v>
      </c>
      <c r="BP59" s="467">
        <f t="shared" ca="1" si="64"/>
        <v>0</v>
      </c>
      <c r="BQ59" s="467">
        <f t="shared" ca="1" si="65"/>
        <v>0</v>
      </c>
      <c r="BR59" s="467">
        <f t="shared" ca="1" si="66"/>
        <v>0</v>
      </c>
      <c r="BS59" s="468">
        <f t="shared" ca="1" si="67"/>
        <v>0</v>
      </c>
      <c r="BT59" s="467">
        <f t="shared" ca="1" si="68"/>
        <v>0</v>
      </c>
      <c r="BU59" s="467">
        <f t="shared" ca="1" si="69"/>
        <v>0</v>
      </c>
      <c r="BV59" s="467">
        <f t="shared" ca="1" si="70"/>
        <v>0</v>
      </c>
      <c r="BW59" s="470">
        <f t="shared" ca="1" si="71"/>
        <v>0</v>
      </c>
      <c r="BX59" s="470">
        <f t="shared" ca="1" si="72"/>
        <v>0</v>
      </c>
      <c r="BY59" s="467">
        <f t="shared" ca="1" si="73"/>
        <v>0</v>
      </c>
    </row>
    <row r="60" spans="1:77" ht="15.6" customHeight="1" x14ac:dyDescent="0.3">
      <c r="A60" s="458">
        <f t="shared" si="74"/>
        <v>6</v>
      </c>
      <c r="B60" s="469">
        <f t="shared" si="47"/>
        <v>0</v>
      </c>
      <c r="C60" s="464"/>
      <c r="D60" s="464" t="str">
        <f t="shared" ca="1" si="48"/>
        <v/>
      </c>
      <c r="E60" s="465">
        <f t="shared" ca="1" si="49"/>
        <v>0</v>
      </c>
      <c r="F60" s="466">
        <f t="shared" ca="1" si="50"/>
        <v>0</v>
      </c>
      <c r="G60" s="466">
        <f t="shared" ca="1" si="50"/>
        <v>0</v>
      </c>
      <c r="H60" s="466">
        <f t="shared" ca="1" si="50"/>
        <v>0</v>
      </c>
      <c r="I60" s="466">
        <f t="shared" ca="1" si="50"/>
        <v>0</v>
      </c>
      <c r="J60" s="466">
        <f t="shared" ca="1" si="50"/>
        <v>0</v>
      </c>
      <c r="K60" s="466">
        <f t="shared" ca="1" si="50"/>
        <v>0</v>
      </c>
      <c r="L60" s="466">
        <f t="shared" ca="1" si="50"/>
        <v>0</v>
      </c>
      <c r="M60" s="466">
        <f t="shared" ca="1" si="50"/>
        <v>0</v>
      </c>
      <c r="N60" s="466">
        <f t="shared" ca="1" si="50"/>
        <v>0</v>
      </c>
      <c r="O60" s="466">
        <f t="shared" ca="1" si="50"/>
        <v>0</v>
      </c>
      <c r="P60" s="466">
        <f t="shared" ca="1" si="51"/>
        <v>0</v>
      </c>
      <c r="Q60" s="466">
        <f t="shared" ca="1" si="51"/>
        <v>0</v>
      </c>
      <c r="R60" s="466">
        <f t="shared" ca="1" si="51"/>
        <v>0</v>
      </c>
      <c r="S60" s="466">
        <f t="shared" ca="1" si="51"/>
        <v>0</v>
      </c>
      <c r="T60" s="466">
        <f t="shared" ca="1" si="51"/>
        <v>0</v>
      </c>
      <c r="U60" s="466">
        <f t="shared" ca="1" si="51"/>
        <v>0</v>
      </c>
      <c r="V60" s="466">
        <f t="shared" ca="1" si="51"/>
        <v>0</v>
      </c>
      <c r="W60" s="466">
        <f t="shared" ca="1" si="51"/>
        <v>0</v>
      </c>
      <c r="X60" s="466">
        <f t="shared" ca="1" si="51"/>
        <v>0</v>
      </c>
      <c r="Y60" s="466">
        <f t="shared" ca="1" si="51"/>
        <v>0</v>
      </c>
      <c r="Z60" s="466">
        <f t="shared" ca="1" si="52"/>
        <v>0</v>
      </c>
      <c r="AA60" s="466">
        <f t="shared" ca="1" si="52"/>
        <v>0</v>
      </c>
      <c r="AB60" s="466">
        <f t="shared" ca="1" si="52"/>
        <v>0</v>
      </c>
      <c r="AC60" s="466">
        <f t="shared" ca="1" si="52"/>
        <v>0</v>
      </c>
      <c r="AD60" s="466">
        <f t="shared" ca="1" si="52"/>
        <v>0</v>
      </c>
      <c r="AE60" s="466">
        <f t="shared" ca="1" si="52"/>
        <v>0</v>
      </c>
      <c r="AF60" s="466">
        <f t="shared" ca="1" si="52"/>
        <v>0</v>
      </c>
      <c r="AG60" s="466">
        <f t="shared" ca="1" si="52"/>
        <v>0</v>
      </c>
      <c r="AH60" s="466">
        <f t="shared" ca="1" si="52"/>
        <v>0</v>
      </c>
      <c r="AI60" s="466">
        <f t="shared" ca="1" si="52"/>
        <v>0</v>
      </c>
      <c r="AJ60" s="466">
        <f t="shared" ca="1" si="53"/>
        <v>0</v>
      </c>
      <c r="AK60" s="466">
        <f t="shared" ca="1" si="53"/>
        <v>0</v>
      </c>
      <c r="AL60" s="466">
        <f t="shared" ca="1" si="53"/>
        <v>0</v>
      </c>
      <c r="AM60" s="466">
        <f t="shared" ca="1" si="53"/>
        <v>0</v>
      </c>
      <c r="AN60" s="466">
        <f t="shared" ca="1" si="53"/>
        <v>0</v>
      </c>
      <c r="AO60" s="466">
        <f t="shared" ca="1" si="53"/>
        <v>0</v>
      </c>
      <c r="AP60" s="466">
        <f t="shared" ca="1" si="53"/>
        <v>0</v>
      </c>
      <c r="AQ60" s="466">
        <f t="shared" ca="1" si="53"/>
        <v>0</v>
      </c>
      <c r="AR60" s="466">
        <f t="shared" ca="1" si="53"/>
        <v>0</v>
      </c>
      <c r="AS60" s="466">
        <f t="shared" ca="1" si="53"/>
        <v>0</v>
      </c>
      <c r="AT60" s="466">
        <f t="shared" ca="1" si="54"/>
        <v>0</v>
      </c>
      <c r="AU60" s="466">
        <f t="shared" ca="1" si="54"/>
        <v>0</v>
      </c>
      <c r="AV60" s="466">
        <f t="shared" ca="1" si="54"/>
        <v>0</v>
      </c>
      <c r="AW60" s="466">
        <f t="shared" ca="1" si="54"/>
        <v>0</v>
      </c>
      <c r="AX60" s="466">
        <f t="shared" ca="1" si="54"/>
        <v>0</v>
      </c>
      <c r="AY60" s="466">
        <f t="shared" ca="1" si="54"/>
        <v>0</v>
      </c>
      <c r="AZ60" s="466">
        <f t="shared" ca="1" si="54"/>
        <v>0</v>
      </c>
      <c r="BA60" s="466">
        <f t="shared" ca="1" si="54"/>
        <v>0</v>
      </c>
      <c r="BB60" s="466">
        <f t="shared" ca="1" si="54"/>
        <v>0</v>
      </c>
      <c r="BC60" s="466">
        <f t="shared" ca="1" si="54"/>
        <v>0</v>
      </c>
      <c r="BD60" s="466">
        <f t="shared" ca="1" si="54"/>
        <v>0</v>
      </c>
      <c r="BE60" s="466">
        <f t="shared" ca="1" si="54"/>
        <v>0</v>
      </c>
      <c r="BF60" s="458"/>
      <c r="BG60" s="467">
        <f t="shared" ca="1" si="55"/>
        <v>0</v>
      </c>
      <c r="BH60" s="467">
        <f t="shared" ca="1" si="56"/>
        <v>0</v>
      </c>
      <c r="BI60" s="467">
        <f t="shared" ca="1" si="57"/>
        <v>0</v>
      </c>
      <c r="BJ60" s="467">
        <f t="shared" ca="1" si="58"/>
        <v>0</v>
      </c>
      <c r="BK60" s="467">
        <f t="shared" ca="1" si="59"/>
        <v>0</v>
      </c>
      <c r="BL60" s="467">
        <f t="shared" ca="1" si="60"/>
        <v>0</v>
      </c>
      <c r="BM60" s="467">
        <f t="shared" ca="1" si="61"/>
        <v>0</v>
      </c>
      <c r="BN60" s="467">
        <f t="shared" ca="1" si="62"/>
        <v>0</v>
      </c>
      <c r="BO60" s="467">
        <f t="shared" ca="1" si="63"/>
        <v>0</v>
      </c>
      <c r="BP60" s="467">
        <f t="shared" ca="1" si="64"/>
        <v>0</v>
      </c>
      <c r="BQ60" s="467">
        <f t="shared" ca="1" si="65"/>
        <v>0</v>
      </c>
      <c r="BR60" s="467">
        <f t="shared" ca="1" si="66"/>
        <v>0</v>
      </c>
      <c r="BS60" s="468">
        <f t="shared" ca="1" si="67"/>
        <v>0</v>
      </c>
      <c r="BT60" s="467">
        <f t="shared" ca="1" si="68"/>
        <v>0</v>
      </c>
      <c r="BU60" s="467">
        <f t="shared" ca="1" si="69"/>
        <v>0</v>
      </c>
      <c r="BV60" s="467">
        <f t="shared" ca="1" si="70"/>
        <v>0</v>
      </c>
      <c r="BW60" s="470">
        <f t="shared" ca="1" si="71"/>
        <v>0</v>
      </c>
      <c r="BX60" s="470">
        <f t="shared" ca="1" si="72"/>
        <v>0</v>
      </c>
      <c r="BY60" s="467">
        <f t="shared" ca="1" si="73"/>
        <v>0</v>
      </c>
    </row>
    <row r="61" spans="1:77" ht="15.6" customHeight="1" x14ac:dyDescent="0.3">
      <c r="A61" s="458">
        <f t="shared" si="74"/>
        <v>7</v>
      </c>
      <c r="B61" s="463">
        <f t="shared" si="47"/>
        <v>0</v>
      </c>
      <c r="C61" s="464"/>
      <c r="D61" s="464" t="str">
        <f t="shared" ca="1" si="48"/>
        <v/>
      </c>
      <c r="E61" s="465">
        <f t="shared" ca="1" si="49"/>
        <v>0</v>
      </c>
      <c r="F61" s="466">
        <f t="shared" ca="1" si="50"/>
        <v>0</v>
      </c>
      <c r="G61" s="466">
        <f t="shared" ca="1" si="50"/>
        <v>0</v>
      </c>
      <c r="H61" s="466">
        <f t="shared" ca="1" si="50"/>
        <v>0</v>
      </c>
      <c r="I61" s="466">
        <f t="shared" ca="1" si="50"/>
        <v>0</v>
      </c>
      <c r="J61" s="466">
        <f t="shared" ca="1" si="50"/>
        <v>0</v>
      </c>
      <c r="K61" s="466">
        <f t="shared" ca="1" si="50"/>
        <v>0</v>
      </c>
      <c r="L61" s="466">
        <f t="shared" ca="1" si="50"/>
        <v>0</v>
      </c>
      <c r="M61" s="466">
        <f t="shared" ca="1" si="50"/>
        <v>0</v>
      </c>
      <c r="N61" s="466">
        <f t="shared" ca="1" si="50"/>
        <v>0</v>
      </c>
      <c r="O61" s="466">
        <f t="shared" ca="1" si="50"/>
        <v>0</v>
      </c>
      <c r="P61" s="466">
        <f t="shared" ca="1" si="51"/>
        <v>0</v>
      </c>
      <c r="Q61" s="466">
        <f t="shared" ca="1" si="51"/>
        <v>0</v>
      </c>
      <c r="R61" s="466">
        <f t="shared" ca="1" si="51"/>
        <v>0</v>
      </c>
      <c r="S61" s="466">
        <f t="shared" ca="1" si="51"/>
        <v>0</v>
      </c>
      <c r="T61" s="466">
        <f t="shared" ca="1" si="51"/>
        <v>0</v>
      </c>
      <c r="U61" s="466">
        <f t="shared" ca="1" si="51"/>
        <v>0</v>
      </c>
      <c r="V61" s="466">
        <f t="shared" ca="1" si="51"/>
        <v>0</v>
      </c>
      <c r="W61" s="466">
        <f t="shared" ca="1" si="51"/>
        <v>0</v>
      </c>
      <c r="X61" s="466">
        <f t="shared" ca="1" si="51"/>
        <v>0</v>
      </c>
      <c r="Y61" s="466">
        <f t="shared" ca="1" si="51"/>
        <v>0</v>
      </c>
      <c r="Z61" s="466">
        <f t="shared" ca="1" si="52"/>
        <v>0</v>
      </c>
      <c r="AA61" s="466">
        <f t="shared" ca="1" si="52"/>
        <v>0</v>
      </c>
      <c r="AB61" s="466">
        <f t="shared" ca="1" si="52"/>
        <v>0</v>
      </c>
      <c r="AC61" s="466">
        <f t="shared" ca="1" si="52"/>
        <v>0</v>
      </c>
      <c r="AD61" s="466">
        <f t="shared" ca="1" si="52"/>
        <v>0</v>
      </c>
      <c r="AE61" s="466">
        <f t="shared" ca="1" si="52"/>
        <v>0</v>
      </c>
      <c r="AF61" s="466">
        <f t="shared" ca="1" si="52"/>
        <v>0</v>
      </c>
      <c r="AG61" s="466">
        <f t="shared" ca="1" si="52"/>
        <v>0</v>
      </c>
      <c r="AH61" s="466">
        <f t="shared" ca="1" si="52"/>
        <v>0</v>
      </c>
      <c r="AI61" s="466">
        <f t="shared" ca="1" si="52"/>
        <v>0</v>
      </c>
      <c r="AJ61" s="466">
        <f t="shared" ca="1" si="53"/>
        <v>0</v>
      </c>
      <c r="AK61" s="466">
        <f t="shared" ca="1" si="53"/>
        <v>0</v>
      </c>
      <c r="AL61" s="466">
        <f t="shared" ca="1" si="53"/>
        <v>0</v>
      </c>
      <c r="AM61" s="466">
        <f t="shared" ca="1" si="53"/>
        <v>0</v>
      </c>
      <c r="AN61" s="466">
        <f t="shared" ca="1" si="53"/>
        <v>0</v>
      </c>
      <c r="AO61" s="466">
        <f t="shared" ca="1" si="53"/>
        <v>0</v>
      </c>
      <c r="AP61" s="466">
        <f t="shared" ca="1" si="53"/>
        <v>0</v>
      </c>
      <c r="AQ61" s="466">
        <f t="shared" ca="1" si="53"/>
        <v>0</v>
      </c>
      <c r="AR61" s="466">
        <f t="shared" ca="1" si="53"/>
        <v>0</v>
      </c>
      <c r="AS61" s="466">
        <f t="shared" ca="1" si="53"/>
        <v>0</v>
      </c>
      <c r="AT61" s="466">
        <f t="shared" ca="1" si="54"/>
        <v>0</v>
      </c>
      <c r="AU61" s="466">
        <f t="shared" ca="1" si="54"/>
        <v>0</v>
      </c>
      <c r="AV61" s="466">
        <f t="shared" ca="1" si="54"/>
        <v>0</v>
      </c>
      <c r="AW61" s="466">
        <f t="shared" ca="1" si="54"/>
        <v>0</v>
      </c>
      <c r="AX61" s="466">
        <f t="shared" ca="1" si="54"/>
        <v>0</v>
      </c>
      <c r="AY61" s="466">
        <f t="shared" ca="1" si="54"/>
        <v>0</v>
      </c>
      <c r="AZ61" s="466">
        <f t="shared" ca="1" si="54"/>
        <v>0</v>
      </c>
      <c r="BA61" s="466">
        <f t="shared" ca="1" si="54"/>
        <v>0</v>
      </c>
      <c r="BB61" s="466">
        <f t="shared" ca="1" si="54"/>
        <v>0</v>
      </c>
      <c r="BC61" s="466">
        <f t="shared" ca="1" si="54"/>
        <v>0</v>
      </c>
      <c r="BD61" s="466">
        <f t="shared" ca="1" si="54"/>
        <v>0</v>
      </c>
      <c r="BE61" s="466">
        <f t="shared" ca="1" si="54"/>
        <v>0</v>
      </c>
      <c r="BF61" s="458"/>
      <c r="BG61" s="467">
        <f t="shared" ca="1" si="55"/>
        <v>0</v>
      </c>
      <c r="BH61" s="467">
        <f t="shared" ca="1" si="56"/>
        <v>0</v>
      </c>
      <c r="BI61" s="467">
        <f t="shared" ca="1" si="57"/>
        <v>0</v>
      </c>
      <c r="BJ61" s="467">
        <f t="shared" ca="1" si="58"/>
        <v>0</v>
      </c>
      <c r="BK61" s="467">
        <f t="shared" ca="1" si="59"/>
        <v>0</v>
      </c>
      <c r="BL61" s="467">
        <f t="shared" ca="1" si="60"/>
        <v>0</v>
      </c>
      <c r="BM61" s="467">
        <f t="shared" ca="1" si="61"/>
        <v>0</v>
      </c>
      <c r="BN61" s="467">
        <f t="shared" ca="1" si="62"/>
        <v>0</v>
      </c>
      <c r="BO61" s="467">
        <f t="shared" ca="1" si="63"/>
        <v>0</v>
      </c>
      <c r="BP61" s="467">
        <f t="shared" ca="1" si="64"/>
        <v>0</v>
      </c>
      <c r="BQ61" s="467">
        <f t="shared" ca="1" si="65"/>
        <v>0</v>
      </c>
      <c r="BR61" s="467">
        <f t="shared" ca="1" si="66"/>
        <v>0</v>
      </c>
      <c r="BS61" s="468">
        <f t="shared" ca="1" si="67"/>
        <v>0</v>
      </c>
      <c r="BT61" s="467">
        <f t="shared" ca="1" si="68"/>
        <v>0</v>
      </c>
      <c r="BU61" s="467">
        <f t="shared" ca="1" si="69"/>
        <v>0</v>
      </c>
      <c r="BV61" s="467">
        <f t="shared" ca="1" si="70"/>
        <v>0</v>
      </c>
      <c r="BW61" s="470">
        <f t="shared" ca="1" si="71"/>
        <v>0</v>
      </c>
      <c r="BX61" s="470">
        <f t="shared" ca="1" si="72"/>
        <v>0</v>
      </c>
      <c r="BY61" s="467">
        <f t="shared" ca="1" si="73"/>
        <v>0</v>
      </c>
    </row>
    <row r="62" spans="1:77" ht="15.6" customHeight="1" x14ac:dyDescent="0.3">
      <c r="A62" s="458">
        <f t="shared" si="74"/>
        <v>8</v>
      </c>
      <c r="B62" s="469">
        <f t="shared" si="47"/>
        <v>0</v>
      </c>
      <c r="C62" s="464"/>
      <c r="D62" s="464" t="str">
        <f t="shared" ca="1" si="48"/>
        <v/>
      </c>
      <c r="E62" s="465">
        <f t="shared" ca="1" si="49"/>
        <v>0</v>
      </c>
      <c r="F62" s="466">
        <f t="shared" ca="1" si="50"/>
        <v>0</v>
      </c>
      <c r="G62" s="466">
        <f t="shared" ca="1" si="50"/>
        <v>0</v>
      </c>
      <c r="H62" s="466">
        <f t="shared" ca="1" si="50"/>
        <v>0</v>
      </c>
      <c r="I62" s="466">
        <f t="shared" ca="1" si="50"/>
        <v>0</v>
      </c>
      <c r="J62" s="466">
        <f t="shared" ca="1" si="50"/>
        <v>0</v>
      </c>
      <c r="K62" s="466">
        <f t="shared" ca="1" si="50"/>
        <v>0</v>
      </c>
      <c r="L62" s="466">
        <f t="shared" ca="1" si="50"/>
        <v>0</v>
      </c>
      <c r="M62" s="466">
        <f t="shared" ca="1" si="50"/>
        <v>0</v>
      </c>
      <c r="N62" s="466">
        <f t="shared" ca="1" si="50"/>
        <v>0</v>
      </c>
      <c r="O62" s="466">
        <f t="shared" ca="1" si="50"/>
        <v>0</v>
      </c>
      <c r="P62" s="466">
        <f t="shared" ca="1" si="51"/>
        <v>0</v>
      </c>
      <c r="Q62" s="466">
        <f t="shared" ca="1" si="51"/>
        <v>0</v>
      </c>
      <c r="R62" s="466">
        <f t="shared" ca="1" si="51"/>
        <v>0</v>
      </c>
      <c r="S62" s="466">
        <f t="shared" ca="1" si="51"/>
        <v>0</v>
      </c>
      <c r="T62" s="466">
        <f t="shared" ca="1" si="51"/>
        <v>0</v>
      </c>
      <c r="U62" s="466">
        <f t="shared" ca="1" si="51"/>
        <v>0</v>
      </c>
      <c r="V62" s="466">
        <f t="shared" ca="1" si="51"/>
        <v>0</v>
      </c>
      <c r="W62" s="466">
        <f t="shared" ca="1" si="51"/>
        <v>0</v>
      </c>
      <c r="X62" s="466">
        <f t="shared" ca="1" si="51"/>
        <v>0</v>
      </c>
      <c r="Y62" s="466">
        <f t="shared" ca="1" si="51"/>
        <v>0</v>
      </c>
      <c r="Z62" s="466">
        <f t="shared" ca="1" si="52"/>
        <v>0</v>
      </c>
      <c r="AA62" s="466">
        <f t="shared" ca="1" si="52"/>
        <v>0</v>
      </c>
      <c r="AB62" s="466">
        <f t="shared" ca="1" si="52"/>
        <v>0</v>
      </c>
      <c r="AC62" s="466">
        <f t="shared" ca="1" si="52"/>
        <v>0</v>
      </c>
      <c r="AD62" s="466">
        <f t="shared" ca="1" si="52"/>
        <v>0</v>
      </c>
      <c r="AE62" s="466">
        <f t="shared" ca="1" si="52"/>
        <v>0</v>
      </c>
      <c r="AF62" s="466">
        <f t="shared" ca="1" si="52"/>
        <v>0</v>
      </c>
      <c r="AG62" s="466">
        <f t="shared" ca="1" si="52"/>
        <v>0</v>
      </c>
      <c r="AH62" s="466">
        <f t="shared" ca="1" si="52"/>
        <v>0</v>
      </c>
      <c r="AI62" s="466">
        <f t="shared" ca="1" si="52"/>
        <v>0</v>
      </c>
      <c r="AJ62" s="466">
        <f t="shared" ca="1" si="53"/>
        <v>0</v>
      </c>
      <c r="AK62" s="466">
        <f t="shared" ca="1" si="53"/>
        <v>0</v>
      </c>
      <c r="AL62" s="466">
        <f t="shared" ca="1" si="53"/>
        <v>0</v>
      </c>
      <c r="AM62" s="466">
        <f t="shared" ca="1" si="53"/>
        <v>0</v>
      </c>
      <c r="AN62" s="466">
        <f t="shared" ca="1" si="53"/>
        <v>0</v>
      </c>
      <c r="AO62" s="466">
        <f t="shared" ca="1" si="53"/>
        <v>0</v>
      </c>
      <c r="AP62" s="466">
        <f t="shared" ca="1" si="53"/>
        <v>0</v>
      </c>
      <c r="AQ62" s="466">
        <f t="shared" ca="1" si="53"/>
        <v>0</v>
      </c>
      <c r="AR62" s="466">
        <f t="shared" ca="1" si="53"/>
        <v>0</v>
      </c>
      <c r="AS62" s="466">
        <f t="shared" ca="1" si="53"/>
        <v>0</v>
      </c>
      <c r="AT62" s="466">
        <f t="shared" ca="1" si="54"/>
        <v>0</v>
      </c>
      <c r="AU62" s="466">
        <f t="shared" ca="1" si="54"/>
        <v>0</v>
      </c>
      <c r="AV62" s="466">
        <f t="shared" ca="1" si="54"/>
        <v>0</v>
      </c>
      <c r="AW62" s="466">
        <f t="shared" ca="1" si="54"/>
        <v>0</v>
      </c>
      <c r="AX62" s="466">
        <f t="shared" ca="1" si="54"/>
        <v>0</v>
      </c>
      <c r="AY62" s="466">
        <f t="shared" ca="1" si="54"/>
        <v>0</v>
      </c>
      <c r="AZ62" s="466">
        <f t="shared" ca="1" si="54"/>
        <v>0</v>
      </c>
      <c r="BA62" s="466">
        <f t="shared" ca="1" si="54"/>
        <v>0</v>
      </c>
      <c r="BB62" s="466">
        <f t="shared" ca="1" si="54"/>
        <v>0</v>
      </c>
      <c r="BC62" s="466">
        <f t="shared" ca="1" si="54"/>
        <v>0</v>
      </c>
      <c r="BD62" s="466">
        <f t="shared" ca="1" si="54"/>
        <v>0</v>
      </c>
      <c r="BE62" s="466">
        <f t="shared" ca="1" si="54"/>
        <v>0</v>
      </c>
      <c r="BF62" s="458"/>
      <c r="BG62" s="467">
        <f t="shared" ca="1" si="55"/>
        <v>0</v>
      </c>
      <c r="BH62" s="467">
        <f t="shared" ca="1" si="56"/>
        <v>0</v>
      </c>
      <c r="BI62" s="467">
        <f t="shared" ca="1" si="57"/>
        <v>0</v>
      </c>
      <c r="BJ62" s="467">
        <f t="shared" ca="1" si="58"/>
        <v>0</v>
      </c>
      <c r="BK62" s="467">
        <f t="shared" ca="1" si="59"/>
        <v>0</v>
      </c>
      <c r="BL62" s="467">
        <f t="shared" ca="1" si="60"/>
        <v>0</v>
      </c>
      <c r="BM62" s="467">
        <f t="shared" ca="1" si="61"/>
        <v>0</v>
      </c>
      <c r="BN62" s="467">
        <f t="shared" ca="1" si="62"/>
        <v>0</v>
      </c>
      <c r="BO62" s="467">
        <f t="shared" ca="1" si="63"/>
        <v>0</v>
      </c>
      <c r="BP62" s="467">
        <f t="shared" ca="1" si="64"/>
        <v>0</v>
      </c>
      <c r="BQ62" s="467">
        <f t="shared" ca="1" si="65"/>
        <v>0</v>
      </c>
      <c r="BR62" s="467">
        <f t="shared" ca="1" si="66"/>
        <v>0</v>
      </c>
      <c r="BS62" s="468">
        <f t="shared" ca="1" si="67"/>
        <v>0</v>
      </c>
      <c r="BT62" s="467">
        <f t="shared" ca="1" si="68"/>
        <v>0</v>
      </c>
      <c r="BU62" s="467">
        <f t="shared" ca="1" si="69"/>
        <v>0</v>
      </c>
      <c r="BV62" s="467">
        <f t="shared" ca="1" si="70"/>
        <v>0</v>
      </c>
      <c r="BW62" s="470">
        <f t="shared" ca="1" si="71"/>
        <v>0</v>
      </c>
      <c r="BX62" s="470">
        <f t="shared" ca="1" si="72"/>
        <v>0</v>
      </c>
      <c r="BY62" s="467">
        <f t="shared" ca="1" si="73"/>
        <v>0</v>
      </c>
    </row>
    <row r="63" spans="1:77" ht="15.6" customHeight="1" x14ac:dyDescent="0.3">
      <c r="A63" s="458">
        <f t="shared" si="74"/>
        <v>9</v>
      </c>
      <c r="B63" s="463">
        <f t="shared" si="47"/>
        <v>0</v>
      </c>
      <c r="C63" s="464"/>
      <c r="D63" s="464" t="str">
        <f t="shared" ca="1" si="48"/>
        <v/>
      </c>
      <c r="E63" s="465">
        <f t="shared" ca="1" si="49"/>
        <v>0</v>
      </c>
      <c r="F63" s="466">
        <f t="shared" ca="1" si="50"/>
        <v>0</v>
      </c>
      <c r="G63" s="466">
        <f t="shared" ca="1" si="50"/>
        <v>0</v>
      </c>
      <c r="H63" s="466">
        <f t="shared" ca="1" si="50"/>
        <v>0</v>
      </c>
      <c r="I63" s="466">
        <f t="shared" ca="1" si="50"/>
        <v>0</v>
      </c>
      <c r="J63" s="466">
        <f t="shared" ca="1" si="50"/>
        <v>0</v>
      </c>
      <c r="K63" s="466">
        <f t="shared" ca="1" si="50"/>
        <v>0</v>
      </c>
      <c r="L63" s="466">
        <f t="shared" ca="1" si="50"/>
        <v>0</v>
      </c>
      <c r="M63" s="466">
        <f t="shared" ca="1" si="50"/>
        <v>0</v>
      </c>
      <c r="N63" s="466">
        <f t="shared" ca="1" si="50"/>
        <v>0</v>
      </c>
      <c r="O63" s="466">
        <f t="shared" ca="1" si="50"/>
        <v>0</v>
      </c>
      <c r="P63" s="466">
        <f t="shared" ca="1" si="51"/>
        <v>0</v>
      </c>
      <c r="Q63" s="466">
        <f t="shared" ca="1" si="51"/>
        <v>0</v>
      </c>
      <c r="R63" s="466">
        <f t="shared" ca="1" si="51"/>
        <v>0</v>
      </c>
      <c r="S63" s="466">
        <f t="shared" ca="1" si="51"/>
        <v>0</v>
      </c>
      <c r="T63" s="466">
        <f t="shared" ca="1" si="51"/>
        <v>0</v>
      </c>
      <c r="U63" s="466">
        <f t="shared" ca="1" si="51"/>
        <v>0</v>
      </c>
      <c r="V63" s="466">
        <f t="shared" ca="1" si="51"/>
        <v>0</v>
      </c>
      <c r="W63" s="466">
        <f t="shared" ca="1" si="51"/>
        <v>0</v>
      </c>
      <c r="X63" s="466">
        <f t="shared" ca="1" si="51"/>
        <v>0</v>
      </c>
      <c r="Y63" s="466">
        <f t="shared" ca="1" si="51"/>
        <v>0</v>
      </c>
      <c r="Z63" s="466">
        <f t="shared" ca="1" si="52"/>
        <v>0</v>
      </c>
      <c r="AA63" s="466">
        <f t="shared" ca="1" si="52"/>
        <v>0</v>
      </c>
      <c r="AB63" s="466">
        <f t="shared" ca="1" si="52"/>
        <v>0</v>
      </c>
      <c r="AC63" s="466">
        <f t="shared" ca="1" si="52"/>
        <v>0</v>
      </c>
      <c r="AD63" s="466">
        <f t="shared" ca="1" si="52"/>
        <v>0</v>
      </c>
      <c r="AE63" s="466">
        <f t="shared" ca="1" si="52"/>
        <v>0</v>
      </c>
      <c r="AF63" s="466">
        <f t="shared" ca="1" si="52"/>
        <v>0</v>
      </c>
      <c r="AG63" s="466">
        <f t="shared" ca="1" si="52"/>
        <v>0</v>
      </c>
      <c r="AH63" s="466">
        <f t="shared" ca="1" si="52"/>
        <v>0</v>
      </c>
      <c r="AI63" s="466">
        <f t="shared" ca="1" si="52"/>
        <v>0</v>
      </c>
      <c r="AJ63" s="466">
        <f t="shared" ca="1" si="53"/>
        <v>0</v>
      </c>
      <c r="AK63" s="466">
        <f t="shared" ca="1" si="53"/>
        <v>0</v>
      </c>
      <c r="AL63" s="466">
        <f t="shared" ca="1" si="53"/>
        <v>0</v>
      </c>
      <c r="AM63" s="466">
        <f t="shared" ca="1" si="53"/>
        <v>0</v>
      </c>
      <c r="AN63" s="466">
        <f t="shared" ca="1" si="53"/>
        <v>0</v>
      </c>
      <c r="AO63" s="466">
        <f t="shared" ca="1" si="53"/>
        <v>0</v>
      </c>
      <c r="AP63" s="466">
        <f t="shared" ca="1" si="53"/>
        <v>0</v>
      </c>
      <c r="AQ63" s="466">
        <f t="shared" ca="1" si="53"/>
        <v>0</v>
      </c>
      <c r="AR63" s="466">
        <f t="shared" ca="1" si="53"/>
        <v>0</v>
      </c>
      <c r="AS63" s="466">
        <f t="shared" ca="1" si="53"/>
        <v>0</v>
      </c>
      <c r="AT63" s="466">
        <f t="shared" ca="1" si="54"/>
        <v>0</v>
      </c>
      <c r="AU63" s="466">
        <f t="shared" ca="1" si="54"/>
        <v>0</v>
      </c>
      <c r="AV63" s="466">
        <f t="shared" ca="1" si="54"/>
        <v>0</v>
      </c>
      <c r="AW63" s="466">
        <f t="shared" ca="1" si="54"/>
        <v>0</v>
      </c>
      <c r="AX63" s="466">
        <f t="shared" ca="1" si="54"/>
        <v>0</v>
      </c>
      <c r="AY63" s="466">
        <f t="shared" ca="1" si="54"/>
        <v>0</v>
      </c>
      <c r="AZ63" s="466">
        <f t="shared" ca="1" si="54"/>
        <v>0</v>
      </c>
      <c r="BA63" s="466">
        <f t="shared" ca="1" si="54"/>
        <v>0</v>
      </c>
      <c r="BB63" s="466">
        <f t="shared" ca="1" si="54"/>
        <v>0</v>
      </c>
      <c r="BC63" s="466">
        <f t="shared" ca="1" si="54"/>
        <v>0</v>
      </c>
      <c r="BD63" s="466">
        <f t="shared" ca="1" si="54"/>
        <v>0</v>
      </c>
      <c r="BE63" s="466">
        <f t="shared" ca="1" si="54"/>
        <v>0</v>
      </c>
      <c r="BF63" s="458"/>
      <c r="BG63" s="467">
        <f t="shared" ca="1" si="55"/>
        <v>0</v>
      </c>
      <c r="BH63" s="467">
        <f t="shared" ca="1" si="56"/>
        <v>0</v>
      </c>
      <c r="BI63" s="467">
        <f t="shared" ca="1" si="57"/>
        <v>0</v>
      </c>
      <c r="BJ63" s="467">
        <f t="shared" ca="1" si="58"/>
        <v>0</v>
      </c>
      <c r="BK63" s="467">
        <f t="shared" ca="1" si="59"/>
        <v>0</v>
      </c>
      <c r="BL63" s="467">
        <f t="shared" ca="1" si="60"/>
        <v>0</v>
      </c>
      <c r="BM63" s="467">
        <f t="shared" ca="1" si="61"/>
        <v>0</v>
      </c>
      <c r="BN63" s="467">
        <f t="shared" ca="1" si="62"/>
        <v>0</v>
      </c>
      <c r="BO63" s="467">
        <f t="shared" ca="1" si="63"/>
        <v>0</v>
      </c>
      <c r="BP63" s="467">
        <f t="shared" ca="1" si="64"/>
        <v>0</v>
      </c>
      <c r="BQ63" s="467">
        <f t="shared" ca="1" si="65"/>
        <v>0</v>
      </c>
      <c r="BR63" s="467">
        <f t="shared" ca="1" si="66"/>
        <v>0</v>
      </c>
      <c r="BS63" s="468">
        <f t="shared" ca="1" si="67"/>
        <v>0</v>
      </c>
      <c r="BT63" s="467">
        <f t="shared" ca="1" si="68"/>
        <v>0</v>
      </c>
      <c r="BU63" s="467">
        <f t="shared" ca="1" si="69"/>
        <v>0</v>
      </c>
      <c r="BV63" s="467">
        <f t="shared" ca="1" si="70"/>
        <v>0</v>
      </c>
      <c r="BW63" s="470">
        <f t="shared" ca="1" si="71"/>
        <v>0</v>
      </c>
      <c r="BX63" s="470">
        <f t="shared" ca="1" si="72"/>
        <v>0</v>
      </c>
      <c r="BY63" s="467">
        <f t="shared" ca="1" si="73"/>
        <v>0</v>
      </c>
    </row>
    <row r="64" spans="1:77" ht="15.6" customHeight="1" x14ac:dyDescent="0.3">
      <c r="A64" s="458">
        <f t="shared" si="74"/>
        <v>10</v>
      </c>
      <c r="B64" s="469">
        <f t="shared" si="47"/>
        <v>0</v>
      </c>
      <c r="C64" s="464"/>
      <c r="D64" s="464" t="str">
        <f t="shared" ca="1" si="48"/>
        <v/>
      </c>
      <c r="E64" s="465">
        <f t="shared" ca="1" si="49"/>
        <v>0</v>
      </c>
      <c r="F64" s="466">
        <f t="shared" ca="1" si="50"/>
        <v>0</v>
      </c>
      <c r="G64" s="466">
        <f t="shared" ca="1" si="50"/>
        <v>0</v>
      </c>
      <c r="H64" s="466">
        <f t="shared" ca="1" si="50"/>
        <v>0</v>
      </c>
      <c r="I64" s="466">
        <f t="shared" ca="1" si="50"/>
        <v>0</v>
      </c>
      <c r="J64" s="466">
        <f t="shared" ca="1" si="50"/>
        <v>0</v>
      </c>
      <c r="K64" s="466">
        <f t="shared" ca="1" si="50"/>
        <v>0</v>
      </c>
      <c r="L64" s="466">
        <f t="shared" ca="1" si="50"/>
        <v>0</v>
      </c>
      <c r="M64" s="466">
        <f t="shared" ca="1" si="50"/>
        <v>0</v>
      </c>
      <c r="N64" s="466">
        <f t="shared" ca="1" si="50"/>
        <v>0</v>
      </c>
      <c r="O64" s="466">
        <f t="shared" ca="1" si="50"/>
        <v>0</v>
      </c>
      <c r="P64" s="466">
        <f t="shared" ca="1" si="51"/>
        <v>0</v>
      </c>
      <c r="Q64" s="466">
        <f t="shared" ca="1" si="51"/>
        <v>0</v>
      </c>
      <c r="R64" s="466">
        <f t="shared" ca="1" si="51"/>
        <v>0</v>
      </c>
      <c r="S64" s="466">
        <f t="shared" ca="1" si="51"/>
        <v>0</v>
      </c>
      <c r="T64" s="466">
        <f t="shared" ca="1" si="51"/>
        <v>0</v>
      </c>
      <c r="U64" s="466">
        <f t="shared" ca="1" si="51"/>
        <v>0</v>
      </c>
      <c r="V64" s="466">
        <f t="shared" ca="1" si="51"/>
        <v>0</v>
      </c>
      <c r="W64" s="466">
        <f t="shared" ca="1" si="51"/>
        <v>0</v>
      </c>
      <c r="X64" s="466">
        <f t="shared" ca="1" si="51"/>
        <v>0</v>
      </c>
      <c r="Y64" s="466">
        <f t="shared" ca="1" si="51"/>
        <v>0</v>
      </c>
      <c r="Z64" s="466">
        <f t="shared" ca="1" si="52"/>
        <v>0</v>
      </c>
      <c r="AA64" s="466">
        <f t="shared" ca="1" si="52"/>
        <v>0</v>
      </c>
      <c r="AB64" s="466">
        <f t="shared" ca="1" si="52"/>
        <v>0</v>
      </c>
      <c r="AC64" s="466">
        <f t="shared" ca="1" si="52"/>
        <v>0</v>
      </c>
      <c r="AD64" s="466">
        <f t="shared" ca="1" si="52"/>
        <v>0</v>
      </c>
      <c r="AE64" s="466">
        <f t="shared" ca="1" si="52"/>
        <v>0</v>
      </c>
      <c r="AF64" s="466">
        <f t="shared" ca="1" si="52"/>
        <v>0</v>
      </c>
      <c r="AG64" s="466">
        <f t="shared" ca="1" si="52"/>
        <v>0</v>
      </c>
      <c r="AH64" s="466">
        <f t="shared" ca="1" si="52"/>
        <v>0</v>
      </c>
      <c r="AI64" s="466">
        <f t="shared" ca="1" si="52"/>
        <v>0</v>
      </c>
      <c r="AJ64" s="466">
        <f t="shared" ca="1" si="53"/>
        <v>0</v>
      </c>
      <c r="AK64" s="466">
        <f t="shared" ca="1" si="53"/>
        <v>0</v>
      </c>
      <c r="AL64" s="466">
        <f t="shared" ca="1" si="53"/>
        <v>0</v>
      </c>
      <c r="AM64" s="466">
        <f t="shared" ca="1" si="53"/>
        <v>0</v>
      </c>
      <c r="AN64" s="466">
        <f t="shared" ca="1" si="53"/>
        <v>0</v>
      </c>
      <c r="AO64" s="466">
        <f t="shared" ca="1" si="53"/>
        <v>0</v>
      </c>
      <c r="AP64" s="466">
        <f t="shared" ca="1" si="53"/>
        <v>0</v>
      </c>
      <c r="AQ64" s="466">
        <f t="shared" ca="1" si="53"/>
        <v>0</v>
      </c>
      <c r="AR64" s="466">
        <f t="shared" ca="1" si="53"/>
        <v>0</v>
      </c>
      <c r="AS64" s="466">
        <f t="shared" ca="1" si="53"/>
        <v>0</v>
      </c>
      <c r="AT64" s="466">
        <f t="shared" ca="1" si="54"/>
        <v>0</v>
      </c>
      <c r="AU64" s="466">
        <f t="shared" ca="1" si="54"/>
        <v>0</v>
      </c>
      <c r="AV64" s="466">
        <f t="shared" ca="1" si="54"/>
        <v>0</v>
      </c>
      <c r="AW64" s="466">
        <f t="shared" ca="1" si="54"/>
        <v>0</v>
      </c>
      <c r="AX64" s="466">
        <f t="shared" ca="1" si="54"/>
        <v>0</v>
      </c>
      <c r="AY64" s="466">
        <f t="shared" ca="1" si="54"/>
        <v>0</v>
      </c>
      <c r="AZ64" s="466">
        <f t="shared" ca="1" si="54"/>
        <v>0</v>
      </c>
      <c r="BA64" s="466">
        <f t="shared" ca="1" si="54"/>
        <v>0</v>
      </c>
      <c r="BB64" s="466">
        <f t="shared" ca="1" si="54"/>
        <v>0</v>
      </c>
      <c r="BC64" s="466">
        <f t="shared" ca="1" si="54"/>
        <v>0</v>
      </c>
      <c r="BD64" s="466">
        <f t="shared" ca="1" si="54"/>
        <v>0</v>
      </c>
      <c r="BE64" s="466">
        <f t="shared" ca="1" si="54"/>
        <v>0</v>
      </c>
      <c r="BF64" s="458"/>
      <c r="BG64" s="467">
        <f t="shared" ca="1" si="55"/>
        <v>0</v>
      </c>
      <c r="BH64" s="467">
        <f t="shared" ca="1" si="56"/>
        <v>0</v>
      </c>
      <c r="BI64" s="467">
        <f t="shared" ca="1" si="57"/>
        <v>0</v>
      </c>
      <c r="BJ64" s="467">
        <f t="shared" ca="1" si="58"/>
        <v>0</v>
      </c>
      <c r="BK64" s="467">
        <f t="shared" ca="1" si="59"/>
        <v>0</v>
      </c>
      <c r="BL64" s="467">
        <f t="shared" ca="1" si="60"/>
        <v>0</v>
      </c>
      <c r="BM64" s="467">
        <f t="shared" ca="1" si="61"/>
        <v>0</v>
      </c>
      <c r="BN64" s="467">
        <f t="shared" ca="1" si="62"/>
        <v>0</v>
      </c>
      <c r="BO64" s="467">
        <f t="shared" ca="1" si="63"/>
        <v>0</v>
      </c>
      <c r="BP64" s="467">
        <f t="shared" ca="1" si="64"/>
        <v>0</v>
      </c>
      <c r="BQ64" s="467">
        <f t="shared" ca="1" si="65"/>
        <v>0</v>
      </c>
      <c r="BR64" s="467">
        <f t="shared" ca="1" si="66"/>
        <v>0</v>
      </c>
      <c r="BS64" s="468">
        <f t="shared" ca="1" si="67"/>
        <v>0</v>
      </c>
      <c r="BT64" s="467">
        <f t="shared" ca="1" si="68"/>
        <v>0</v>
      </c>
      <c r="BU64" s="467">
        <f t="shared" ca="1" si="69"/>
        <v>0</v>
      </c>
      <c r="BV64" s="467">
        <f t="shared" ca="1" si="70"/>
        <v>0</v>
      </c>
      <c r="BW64" s="470">
        <f t="shared" ca="1" si="71"/>
        <v>0</v>
      </c>
      <c r="BX64" s="470">
        <f t="shared" ca="1" si="72"/>
        <v>0</v>
      </c>
      <c r="BY64" s="467">
        <f t="shared" ca="1" si="73"/>
        <v>0</v>
      </c>
    </row>
    <row r="65" spans="1:77" ht="15.6" customHeight="1" x14ac:dyDescent="0.3">
      <c r="A65" s="458">
        <f t="shared" si="74"/>
        <v>11</v>
      </c>
      <c r="B65" s="463">
        <f t="shared" si="47"/>
        <v>0</v>
      </c>
      <c r="C65" s="464"/>
      <c r="D65" s="464" t="str">
        <f t="shared" ca="1" si="48"/>
        <v/>
      </c>
      <c r="E65" s="465">
        <f t="shared" ca="1" si="49"/>
        <v>0</v>
      </c>
      <c r="F65" s="466">
        <f t="shared" ref="F65:O74" ca="1" si="75">IF(ISERROR(INDIRECT(CONCATENATE($B65,"!",F$303,$D$305))),0,INDIRECT(CONCATENATE($B65,"!",F$303,$D$305)))</f>
        <v>0</v>
      </c>
      <c r="G65" s="466">
        <f t="shared" ca="1" si="75"/>
        <v>0</v>
      </c>
      <c r="H65" s="466">
        <f t="shared" ca="1" si="75"/>
        <v>0</v>
      </c>
      <c r="I65" s="466">
        <f t="shared" ca="1" si="75"/>
        <v>0</v>
      </c>
      <c r="J65" s="466">
        <f t="shared" ca="1" si="75"/>
        <v>0</v>
      </c>
      <c r="K65" s="466">
        <f t="shared" ca="1" si="75"/>
        <v>0</v>
      </c>
      <c r="L65" s="466">
        <f t="shared" ca="1" si="75"/>
        <v>0</v>
      </c>
      <c r="M65" s="466">
        <f t="shared" ca="1" si="75"/>
        <v>0</v>
      </c>
      <c r="N65" s="466">
        <f t="shared" ca="1" si="75"/>
        <v>0</v>
      </c>
      <c r="O65" s="466">
        <f t="shared" ca="1" si="75"/>
        <v>0</v>
      </c>
      <c r="P65" s="466">
        <f t="shared" ref="P65:Y74" ca="1" si="76">IF(ISERROR(INDIRECT(CONCATENATE($B65,"!",P$303,$D$305))),0,INDIRECT(CONCATENATE($B65,"!",P$303,$D$305)))</f>
        <v>0</v>
      </c>
      <c r="Q65" s="466">
        <f t="shared" ca="1" si="76"/>
        <v>0</v>
      </c>
      <c r="R65" s="466">
        <f t="shared" ca="1" si="76"/>
        <v>0</v>
      </c>
      <c r="S65" s="466">
        <f t="shared" ca="1" si="76"/>
        <v>0</v>
      </c>
      <c r="T65" s="466">
        <f t="shared" ca="1" si="76"/>
        <v>0</v>
      </c>
      <c r="U65" s="466">
        <f t="shared" ca="1" si="76"/>
        <v>0</v>
      </c>
      <c r="V65" s="466">
        <f t="shared" ca="1" si="76"/>
        <v>0</v>
      </c>
      <c r="W65" s="466">
        <f t="shared" ca="1" si="76"/>
        <v>0</v>
      </c>
      <c r="X65" s="466">
        <f t="shared" ca="1" si="76"/>
        <v>0</v>
      </c>
      <c r="Y65" s="466">
        <f t="shared" ca="1" si="76"/>
        <v>0</v>
      </c>
      <c r="Z65" s="466">
        <f t="shared" ref="Z65:AI74" ca="1" si="77">IF(ISERROR(INDIRECT(CONCATENATE($B65,"!",Z$303,$D$305))),0,INDIRECT(CONCATENATE($B65,"!",Z$303,$D$305)))</f>
        <v>0</v>
      </c>
      <c r="AA65" s="466">
        <f t="shared" ca="1" si="77"/>
        <v>0</v>
      </c>
      <c r="AB65" s="466">
        <f t="shared" ca="1" si="77"/>
        <v>0</v>
      </c>
      <c r="AC65" s="466">
        <f t="shared" ca="1" si="77"/>
        <v>0</v>
      </c>
      <c r="AD65" s="466">
        <f t="shared" ca="1" si="77"/>
        <v>0</v>
      </c>
      <c r="AE65" s="466">
        <f t="shared" ca="1" si="77"/>
        <v>0</v>
      </c>
      <c r="AF65" s="466">
        <f t="shared" ca="1" si="77"/>
        <v>0</v>
      </c>
      <c r="AG65" s="466">
        <f t="shared" ca="1" si="77"/>
        <v>0</v>
      </c>
      <c r="AH65" s="466">
        <f t="shared" ca="1" si="77"/>
        <v>0</v>
      </c>
      <c r="AI65" s="466">
        <f t="shared" ca="1" si="77"/>
        <v>0</v>
      </c>
      <c r="AJ65" s="466">
        <f t="shared" ref="AJ65:AS74" ca="1" si="78">IF(ISERROR(INDIRECT(CONCATENATE($B65,"!",AJ$303,$D$305))),0,INDIRECT(CONCATENATE($B65,"!",AJ$303,$D$305)))</f>
        <v>0</v>
      </c>
      <c r="AK65" s="466">
        <f t="shared" ca="1" si="78"/>
        <v>0</v>
      </c>
      <c r="AL65" s="466">
        <f t="shared" ca="1" si="78"/>
        <v>0</v>
      </c>
      <c r="AM65" s="466">
        <f t="shared" ca="1" si="78"/>
        <v>0</v>
      </c>
      <c r="AN65" s="466">
        <f t="shared" ca="1" si="78"/>
        <v>0</v>
      </c>
      <c r="AO65" s="466">
        <f t="shared" ca="1" si="78"/>
        <v>0</v>
      </c>
      <c r="AP65" s="466">
        <f t="shared" ca="1" si="78"/>
        <v>0</v>
      </c>
      <c r="AQ65" s="466">
        <f t="shared" ca="1" si="78"/>
        <v>0</v>
      </c>
      <c r="AR65" s="466">
        <f t="shared" ca="1" si="78"/>
        <v>0</v>
      </c>
      <c r="AS65" s="466">
        <f t="shared" ca="1" si="78"/>
        <v>0</v>
      </c>
      <c r="AT65" s="466">
        <f t="shared" ref="AT65:BE74" ca="1" si="79">IF(ISERROR(INDIRECT(CONCATENATE($B65,"!",AT$303,$D$305))),0,INDIRECT(CONCATENATE($B65,"!",AT$303,$D$305)))</f>
        <v>0</v>
      </c>
      <c r="AU65" s="466">
        <f t="shared" ca="1" si="79"/>
        <v>0</v>
      </c>
      <c r="AV65" s="466">
        <f t="shared" ca="1" si="79"/>
        <v>0</v>
      </c>
      <c r="AW65" s="466">
        <f t="shared" ca="1" si="79"/>
        <v>0</v>
      </c>
      <c r="AX65" s="466">
        <f t="shared" ca="1" si="79"/>
        <v>0</v>
      </c>
      <c r="AY65" s="466">
        <f t="shared" ca="1" si="79"/>
        <v>0</v>
      </c>
      <c r="AZ65" s="466">
        <f t="shared" ca="1" si="79"/>
        <v>0</v>
      </c>
      <c r="BA65" s="466">
        <f t="shared" ca="1" si="79"/>
        <v>0</v>
      </c>
      <c r="BB65" s="466">
        <f t="shared" ca="1" si="79"/>
        <v>0</v>
      </c>
      <c r="BC65" s="466">
        <f t="shared" ca="1" si="79"/>
        <v>0</v>
      </c>
      <c r="BD65" s="466">
        <f t="shared" ca="1" si="79"/>
        <v>0</v>
      </c>
      <c r="BE65" s="466">
        <f t="shared" ca="1" si="79"/>
        <v>0</v>
      </c>
      <c r="BF65" s="458"/>
      <c r="BG65" s="467">
        <f t="shared" ca="1" si="55"/>
        <v>0</v>
      </c>
      <c r="BH65" s="467">
        <f t="shared" ca="1" si="56"/>
        <v>0</v>
      </c>
      <c r="BI65" s="467">
        <f t="shared" ca="1" si="57"/>
        <v>0</v>
      </c>
      <c r="BJ65" s="467">
        <f t="shared" ca="1" si="58"/>
        <v>0</v>
      </c>
      <c r="BK65" s="467">
        <f t="shared" ca="1" si="59"/>
        <v>0</v>
      </c>
      <c r="BL65" s="467">
        <f t="shared" ca="1" si="60"/>
        <v>0</v>
      </c>
      <c r="BM65" s="467">
        <f t="shared" ca="1" si="61"/>
        <v>0</v>
      </c>
      <c r="BN65" s="467">
        <f t="shared" ca="1" si="62"/>
        <v>0</v>
      </c>
      <c r="BO65" s="467">
        <f t="shared" ca="1" si="63"/>
        <v>0</v>
      </c>
      <c r="BP65" s="467">
        <f t="shared" ca="1" si="64"/>
        <v>0</v>
      </c>
      <c r="BQ65" s="467">
        <f t="shared" ca="1" si="65"/>
        <v>0</v>
      </c>
      <c r="BR65" s="467">
        <f t="shared" ca="1" si="66"/>
        <v>0</v>
      </c>
      <c r="BS65" s="468">
        <f t="shared" ca="1" si="67"/>
        <v>0</v>
      </c>
      <c r="BT65" s="467">
        <f t="shared" ca="1" si="68"/>
        <v>0</v>
      </c>
      <c r="BU65" s="467">
        <f t="shared" ca="1" si="69"/>
        <v>0</v>
      </c>
      <c r="BV65" s="467">
        <f t="shared" ca="1" si="70"/>
        <v>0</v>
      </c>
      <c r="BW65" s="470">
        <f t="shared" ca="1" si="71"/>
        <v>0</v>
      </c>
      <c r="BX65" s="470">
        <f t="shared" ca="1" si="72"/>
        <v>0</v>
      </c>
      <c r="BY65" s="467">
        <f t="shared" ca="1" si="73"/>
        <v>0</v>
      </c>
    </row>
    <row r="66" spans="1:77" ht="15.6" customHeight="1" x14ac:dyDescent="0.3">
      <c r="A66" s="458">
        <f t="shared" si="74"/>
        <v>12</v>
      </c>
      <c r="B66" s="469">
        <f t="shared" si="47"/>
        <v>0</v>
      </c>
      <c r="C66" s="464"/>
      <c r="D66" s="464" t="str">
        <f t="shared" ca="1" si="48"/>
        <v/>
      </c>
      <c r="E66" s="465">
        <f t="shared" ca="1" si="49"/>
        <v>0</v>
      </c>
      <c r="F66" s="466">
        <f t="shared" ca="1" si="75"/>
        <v>0</v>
      </c>
      <c r="G66" s="466">
        <f t="shared" ca="1" si="75"/>
        <v>0</v>
      </c>
      <c r="H66" s="466">
        <f t="shared" ca="1" si="75"/>
        <v>0</v>
      </c>
      <c r="I66" s="466">
        <f t="shared" ca="1" si="75"/>
        <v>0</v>
      </c>
      <c r="J66" s="466">
        <f t="shared" ca="1" si="75"/>
        <v>0</v>
      </c>
      <c r="K66" s="466">
        <f t="shared" ca="1" si="75"/>
        <v>0</v>
      </c>
      <c r="L66" s="466">
        <f t="shared" ca="1" si="75"/>
        <v>0</v>
      </c>
      <c r="M66" s="466">
        <f t="shared" ca="1" si="75"/>
        <v>0</v>
      </c>
      <c r="N66" s="466">
        <f t="shared" ca="1" si="75"/>
        <v>0</v>
      </c>
      <c r="O66" s="466">
        <f t="shared" ca="1" si="75"/>
        <v>0</v>
      </c>
      <c r="P66" s="466">
        <f t="shared" ca="1" si="76"/>
        <v>0</v>
      </c>
      <c r="Q66" s="466">
        <f t="shared" ca="1" si="76"/>
        <v>0</v>
      </c>
      <c r="R66" s="466">
        <f t="shared" ca="1" si="76"/>
        <v>0</v>
      </c>
      <c r="S66" s="466">
        <f t="shared" ca="1" si="76"/>
        <v>0</v>
      </c>
      <c r="T66" s="466">
        <f t="shared" ca="1" si="76"/>
        <v>0</v>
      </c>
      <c r="U66" s="466">
        <f t="shared" ca="1" si="76"/>
        <v>0</v>
      </c>
      <c r="V66" s="466">
        <f t="shared" ca="1" si="76"/>
        <v>0</v>
      </c>
      <c r="W66" s="466">
        <f t="shared" ca="1" si="76"/>
        <v>0</v>
      </c>
      <c r="X66" s="466">
        <f t="shared" ca="1" si="76"/>
        <v>0</v>
      </c>
      <c r="Y66" s="466">
        <f t="shared" ca="1" si="76"/>
        <v>0</v>
      </c>
      <c r="Z66" s="466">
        <f t="shared" ca="1" si="77"/>
        <v>0</v>
      </c>
      <c r="AA66" s="466">
        <f t="shared" ca="1" si="77"/>
        <v>0</v>
      </c>
      <c r="AB66" s="466">
        <f t="shared" ca="1" si="77"/>
        <v>0</v>
      </c>
      <c r="AC66" s="466">
        <f t="shared" ca="1" si="77"/>
        <v>0</v>
      </c>
      <c r="AD66" s="466">
        <f t="shared" ca="1" si="77"/>
        <v>0</v>
      </c>
      <c r="AE66" s="466">
        <f t="shared" ca="1" si="77"/>
        <v>0</v>
      </c>
      <c r="AF66" s="466">
        <f t="shared" ca="1" si="77"/>
        <v>0</v>
      </c>
      <c r="AG66" s="466">
        <f t="shared" ca="1" si="77"/>
        <v>0</v>
      </c>
      <c r="AH66" s="466">
        <f t="shared" ca="1" si="77"/>
        <v>0</v>
      </c>
      <c r="AI66" s="466">
        <f t="shared" ca="1" si="77"/>
        <v>0</v>
      </c>
      <c r="AJ66" s="466">
        <f t="shared" ca="1" si="78"/>
        <v>0</v>
      </c>
      <c r="AK66" s="466">
        <f t="shared" ca="1" si="78"/>
        <v>0</v>
      </c>
      <c r="AL66" s="466">
        <f t="shared" ca="1" si="78"/>
        <v>0</v>
      </c>
      <c r="AM66" s="466">
        <f t="shared" ca="1" si="78"/>
        <v>0</v>
      </c>
      <c r="AN66" s="466">
        <f t="shared" ca="1" si="78"/>
        <v>0</v>
      </c>
      <c r="AO66" s="466">
        <f t="shared" ca="1" si="78"/>
        <v>0</v>
      </c>
      <c r="AP66" s="466">
        <f t="shared" ca="1" si="78"/>
        <v>0</v>
      </c>
      <c r="AQ66" s="466">
        <f t="shared" ca="1" si="78"/>
        <v>0</v>
      </c>
      <c r="AR66" s="466">
        <f t="shared" ca="1" si="78"/>
        <v>0</v>
      </c>
      <c r="AS66" s="466">
        <f t="shared" ca="1" si="78"/>
        <v>0</v>
      </c>
      <c r="AT66" s="466">
        <f t="shared" ca="1" si="79"/>
        <v>0</v>
      </c>
      <c r="AU66" s="466">
        <f t="shared" ca="1" si="79"/>
        <v>0</v>
      </c>
      <c r="AV66" s="466">
        <f t="shared" ca="1" si="79"/>
        <v>0</v>
      </c>
      <c r="AW66" s="466">
        <f t="shared" ca="1" si="79"/>
        <v>0</v>
      </c>
      <c r="AX66" s="466">
        <f t="shared" ca="1" si="79"/>
        <v>0</v>
      </c>
      <c r="AY66" s="466">
        <f t="shared" ca="1" si="79"/>
        <v>0</v>
      </c>
      <c r="AZ66" s="466">
        <f t="shared" ca="1" si="79"/>
        <v>0</v>
      </c>
      <c r="BA66" s="466">
        <f t="shared" ca="1" si="79"/>
        <v>0</v>
      </c>
      <c r="BB66" s="466">
        <f t="shared" ca="1" si="79"/>
        <v>0</v>
      </c>
      <c r="BC66" s="466">
        <f t="shared" ca="1" si="79"/>
        <v>0</v>
      </c>
      <c r="BD66" s="466">
        <f t="shared" ca="1" si="79"/>
        <v>0</v>
      </c>
      <c r="BE66" s="466">
        <f t="shared" ca="1" si="79"/>
        <v>0</v>
      </c>
      <c r="BF66" s="458"/>
      <c r="BG66" s="467">
        <f t="shared" ca="1" si="55"/>
        <v>0</v>
      </c>
      <c r="BH66" s="467">
        <f t="shared" ca="1" si="56"/>
        <v>0</v>
      </c>
      <c r="BI66" s="467">
        <f t="shared" ca="1" si="57"/>
        <v>0</v>
      </c>
      <c r="BJ66" s="467">
        <f t="shared" ca="1" si="58"/>
        <v>0</v>
      </c>
      <c r="BK66" s="467">
        <f t="shared" ca="1" si="59"/>
        <v>0</v>
      </c>
      <c r="BL66" s="467">
        <f t="shared" ca="1" si="60"/>
        <v>0</v>
      </c>
      <c r="BM66" s="467">
        <f t="shared" ca="1" si="61"/>
        <v>0</v>
      </c>
      <c r="BN66" s="467">
        <f t="shared" ca="1" si="62"/>
        <v>0</v>
      </c>
      <c r="BO66" s="467">
        <f t="shared" ca="1" si="63"/>
        <v>0</v>
      </c>
      <c r="BP66" s="467">
        <f t="shared" ca="1" si="64"/>
        <v>0</v>
      </c>
      <c r="BQ66" s="467">
        <f t="shared" ca="1" si="65"/>
        <v>0</v>
      </c>
      <c r="BR66" s="467">
        <f t="shared" ca="1" si="66"/>
        <v>0</v>
      </c>
      <c r="BS66" s="468">
        <f t="shared" ca="1" si="67"/>
        <v>0</v>
      </c>
      <c r="BT66" s="467">
        <f t="shared" ca="1" si="68"/>
        <v>0</v>
      </c>
      <c r="BU66" s="467">
        <f t="shared" ca="1" si="69"/>
        <v>0</v>
      </c>
      <c r="BV66" s="467">
        <f t="shared" ca="1" si="70"/>
        <v>0</v>
      </c>
      <c r="BW66" s="470">
        <f t="shared" ca="1" si="71"/>
        <v>0</v>
      </c>
      <c r="BX66" s="470">
        <f t="shared" ca="1" si="72"/>
        <v>0</v>
      </c>
      <c r="BY66" s="467">
        <f t="shared" ca="1" si="73"/>
        <v>0</v>
      </c>
    </row>
    <row r="67" spans="1:77" ht="15.6" customHeight="1" x14ac:dyDescent="0.3">
      <c r="A67" s="458">
        <f t="shared" si="74"/>
        <v>13</v>
      </c>
      <c r="B67" s="463">
        <f t="shared" si="47"/>
        <v>0</v>
      </c>
      <c r="C67" s="464"/>
      <c r="D67" s="464" t="str">
        <f t="shared" ca="1" si="48"/>
        <v/>
      </c>
      <c r="E67" s="465">
        <f t="shared" ca="1" si="49"/>
        <v>0</v>
      </c>
      <c r="F67" s="466">
        <f t="shared" ca="1" si="75"/>
        <v>0</v>
      </c>
      <c r="G67" s="466">
        <f t="shared" ca="1" si="75"/>
        <v>0</v>
      </c>
      <c r="H67" s="466">
        <f t="shared" ca="1" si="75"/>
        <v>0</v>
      </c>
      <c r="I67" s="466">
        <f t="shared" ca="1" si="75"/>
        <v>0</v>
      </c>
      <c r="J67" s="466">
        <f t="shared" ca="1" si="75"/>
        <v>0</v>
      </c>
      <c r="K67" s="466">
        <f t="shared" ca="1" si="75"/>
        <v>0</v>
      </c>
      <c r="L67" s="466">
        <f t="shared" ca="1" si="75"/>
        <v>0</v>
      </c>
      <c r="M67" s="466">
        <f t="shared" ca="1" si="75"/>
        <v>0</v>
      </c>
      <c r="N67" s="466">
        <f t="shared" ca="1" si="75"/>
        <v>0</v>
      </c>
      <c r="O67" s="466">
        <f t="shared" ca="1" si="75"/>
        <v>0</v>
      </c>
      <c r="P67" s="466">
        <f t="shared" ca="1" si="76"/>
        <v>0</v>
      </c>
      <c r="Q67" s="466">
        <f t="shared" ca="1" si="76"/>
        <v>0</v>
      </c>
      <c r="R67" s="466">
        <f t="shared" ca="1" si="76"/>
        <v>0</v>
      </c>
      <c r="S67" s="466">
        <f t="shared" ca="1" si="76"/>
        <v>0</v>
      </c>
      <c r="T67" s="466">
        <f t="shared" ca="1" si="76"/>
        <v>0</v>
      </c>
      <c r="U67" s="466">
        <f t="shared" ca="1" si="76"/>
        <v>0</v>
      </c>
      <c r="V67" s="466">
        <f t="shared" ca="1" si="76"/>
        <v>0</v>
      </c>
      <c r="W67" s="466">
        <f t="shared" ca="1" si="76"/>
        <v>0</v>
      </c>
      <c r="X67" s="466">
        <f t="shared" ca="1" si="76"/>
        <v>0</v>
      </c>
      <c r="Y67" s="466">
        <f t="shared" ca="1" si="76"/>
        <v>0</v>
      </c>
      <c r="Z67" s="466">
        <f t="shared" ca="1" si="77"/>
        <v>0</v>
      </c>
      <c r="AA67" s="466">
        <f t="shared" ca="1" si="77"/>
        <v>0</v>
      </c>
      <c r="AB67" s="466">
        <f t="shared" ca="1" si="77"/>
        <v>0</v>
      </c>
      <c r="AC67" s="466">
        <f t="shared" ca="1" si="77"/>
        <v>0</v>
      </c>
      <c r="AD67" s="466">
        <f t="shared" ca="1" si="77"/>
        <v>0</v>
      </c>
      <c r="AE67" s="466">
        <f t="shared" ca="1" si="77"/>
        <v>0</v>
      </c>
      <c r="AF67" s="466">
        <f t="shared" ca="1" si="77"/>
        <v>0</v>
      </c>
      <c r="AG67" s="466">
        <f t="shared" ca="1" si="77"/>
        <v>0</v>
      </c>
      <c r="AH67" s="466">
        <f t="shared" ca="1" si="77"/>
        <v>0</v>
      </c>
      <c r="AI67" s="466">
        <f t="shared" ca="1" si="77"/>
        <v>0</v>
      </c>
      <c r="AJ67" s="466">
        <f t="shared" ca="1" si="78"/>
        <v>0</v>
      </c>
      <c r="AK67" s="466">
        <f t="shared" ca="1" si="78"/>
        <v>0</v>
      </c>
      <c r="AL67" s="466">
        <f t="shared" ca="1" si="78"/>
        <v>0</v>
      </c>
      <c r="AM67" s="466">
        <f t="shared" ca="1" si="78"/>
        <v>0</v>
      </c>
      <c r="AN67" s="466">
        <f t="shared" ca="1" si="78"/>
        <v>0</v>
      </c>
      <c r="AO67" s="466">
        <f t="shared" ca="1" si="78"/>
        <v>0</v>
      </c>
      <c r="AP67" s="466">
        <f t="shared" ca="1" si="78"/>
        <v>0</v>
      </c>
      <c r="AQ67" s="466">
        <f t="shared" ca="1" si="78"/>
        <v>0</v>
      </c>
      <c r="AR67" s="466">
        <f t="shared" ca="1" si="78"/>
        <v>0</v>
      </c>
      <c r="AS67" s="466">
        <f t="shared" ca="1" si="78"/>
        <v>0</v>
      </c>
      <c r="AT67" s="466">
        <f t="shared" ca="1" si="79"/>
        <v>0</v>
      </c>
      <c r="AU67" s="466">
        <f t="shared" ca="1" si="79"/>
        <v>0</v>
      </c>
      <c r="AV67" s="466">
        <f t="shared" ca="1" si="79"/>
        <v>0</v>
      </c>
      <c r="AW67" s="466">
        <f t="shared" ca="1" si="79"/>
        <v>0</v>
      </c>
      <c r="AX67" s="466">
        <f t="shared" ca="1" si="79"/>
        <v>0</v>
      </c>
      <c r="AY67" s="466">
        <f t="shared" ca="1" si="79"/>
        <v>0</v>
      </c>
      <c r="AZ67" s="466">
        <f t="shared" ca="1" si="79"/>
        <v>0</v>
      </c>
      <c r="BA67" s="466">
        <f t="shared" ca="1" si="79"/>
        <v>0</v>
      </c>
      <c r="BB67" s="466">
        <f t="shared" ca="1" si="79"/>
        <v>0</v>
      </c>
      <c r="BC67" s="466">
        <f t="shared" ca="1" si="79"/>
        <v>0</v>
      </c>
      <c r="BD67" s="466">
        <f t="shared" ca="1" si="79"/>
        <v>0</v>
      </c>
      <c r="BE67" s="466">
        <f t="shared" ca="1" si="79"/>
        <v>0</v>
      </c>
      <c r="BF67" s="458"/>
      <c r="BG67" s="467">
        <f t="shared" ca="1" si="55"/>
        <v>0</v>
      </c>
      <c r="BH67" s="467">
        <f t="shared" ca="1" si="56"/>
        <v>0</v>
      </c>
      <c r="BI67" s="467">
        <f t="shared" ca="1" si="57"/>
        <v>0</v>
      </c>
      <c r="BJ67" s="467">
        <f t="shared" ca="1" si="58"/>
        <v>0</v>
      </c>
      <c r="BK67" s="467">
        <f t="shared" ca="1" si="59"/>
        <v>0</v>
      </c>
      <c r="BL67" s="467">
        <f t="shared" ca="1" si="60"/>
        <v>0</v>
      </c>
      <c r="BM67" s="467">
        <f t="shared" ca="1" si="61"/>
        <v>0</v>
      </c>
      <c r="BN67" s="467">
        <f t="shared" ca="1" si="62"/>
        <v>0</v>
      </c>
      <c r="BO67" s="467">
        <f t="shared" ca="1" si="63"/>
        <v>0</v>
      </c>
      <c r="BP67" s="467">
        <f t="shared" ca="1" si="64"/>
        <v>0</v>
      </c>
      <c r="BQ67" s="467">
        <f t="shared" ca="1" si="65"/>
        <v>0</v>
      </c>
      <c r="BR67" s="467">
        <f t="shared" ca="1" si="66"/>
        <v>0</v>
      </c>
      <c r="BS67" s="468">
        <f t="shared" ca="1" si="67"/>
        <v>0</v>
      </c>
      <c r="BT67" s="467">
        <f t="shared" ca="1" si="68"/>
        <v>0</v>
      </c>
      <c r="BU67" s="467">
        <f t="shared" ca="1" si="69"/>
        <v>0</v>
      </c>
      <c r="BV67" s="467">
        <f t="shared" ca="1" si="70"/>
        <v>0</v>
      </c>
      <c r="BW67" s="470">
        <f t="shared" ca="1" si="71"/>
        <v>0</v>
      </c>
      <c r="BX67" s="470">
        <f t="shared" ca="1" si="72"/>
        <v>0</v>
      </c>
      <c r="BY67" s="467">
        <f t="shared" ca="1" si="73"/>
        <v>0</v>
      </c>
    </row>
    <row r="68" spans="1:77" ht="15.6" hidden="1" customHeight="1" outlineLevel="1" x14ac:dyDescent="0.3">
      <c r="A68" s="458">
        <f t="shared" si="74"/>
        <v>14</v>
      </c>
      <c r="B68" s="469">
        <f t="shared" si="47"/>
        <v>0</v>
      </c>
      <c r="C68" s="464"/>
      <c r="D68" s="464" t="str">
        <f t="shared" ca="1" si="48"/>
        <v/>
      </c>
      <c r="E68" s="465">
        <f t="shared" ca="1" si="49"/>
        <v>0</v>
      </c>
      <c r="F68" s="466">
        <f t="shared" ca="1" si="75"/>
        <v>0</v>
      </c>
      <c r="G68" s="466">
        <f t="shared" ca="1" si="75"/>
        <v>0</v>
      </c>
      <c r="H68" s="466">
        <f t="shared" ca="1" si="75"/>
        <v>0</v>
      </c>
      <c r="I68" s="466">
        <f t="shared" ca="1" si="75"/>
        <v>0</v>
      </c>
      <c r="J68" s="466">
        <f t="shared" ca="1" si="75"/>
        <v>0</v>
      </c>
      <c r="K68" s="466">
        <f t="shared" ca="1" si="75"/>
        <v>0</v>
      </c>
      <c r="L68" s="466">
        <f t="shared" ca="1" si="75"/>
        <v>0</v>
      </c>
      <c r="M68" s="466">
        <f t="shared" ca="1" si="75"/>
        <v>0</v>
      </c>
      <c r="N68" s="466">
        <f t="shared" ca="1" si="75"/>
        <v>0</v>
      </c>
      <c r="O68" s="466">
        <f t="shared" ca="1" si="75"/>
        <v>0</v>
      </c>
      <c r="P68" s="466">
        <f t="shared" ca="1" si="76"/>
        <v>0</v>
      </c>
      <c r="Q68" s="466">
        <f t="shared" ca="1" si="76"/>
        <v>0</v>
      </c>
      <c r="R68" s="466">
        <f t="shared" ca="1" si="76"/>
        <v>0</v>
      </c>
      <c r="S68" s="466">
        <f t="shared" ca="1" si="76"/>
        <v>0</v>
      </c>
      <c r="T68" s="466">
        <f t="shared" ca="1" si="76"/>
        <v>0</v>
      </c>
      <c r="U68" s="466">
        <f t="shared" ca="1" si="76"/>
        <v>0</v>
      </c>
      <c r="V68" s="466">
        <f t="shared" ca="1" si="76"/>
        <v>0</v>
      </c>
      <c r="W68" s="466">
        <f t="shared" ca="1" si="76"/>
        <v>0</v>
      </c>
      <c r="X68" s="466">
        <f t="shared" ca="1" si="76"/>
        <v>0</v>
      </c>
      <c r="Y68" s="466">
        <f t="shared" ca="1" si="76"/>
        <v>0</v>
      </c>
      <c r="Z68" s="466">
        <f t="shared" ca="1" si="77"/>
        <v>0</v>
      </c>
      <c r="AA68" s="466">
        <f t="shared" ca="1" si="77"/>
        <v>0</v>
      </c>
      <c r="AB68" s="466">
        <f t="shared" ca="1" si="77"/>
        <v>0</v>
      </c>
      <c r="AC68" s="466">
        <f t="shared" ca="1" si="77"/>
        <v>0</v>
      </c>
      <c r="AD68" s="466">
        <f t="shared" ca="1" si="77"/>
        <v>0</v>
      </c>
      <c r="AE68" s="466">
        <f t="shared" ca="1" si="77"/>
        <v>0</v>
      </c>
      <c r="AF68" s="466">
        <f t="shared" ca="1" si="77"/>
        <v>0</v>
      </c>
      <c r="AG68" s="466">
        <f t="shared" ca="1" si="77"/>
        <v>0</v>
      </c>
      <c r="AH68" s="466">
        <f t="shared" ca="1" si="77"/>
        <v>0</v>
      </c>
      <c r="AI68" s="466">
        <f t="shared" ca="1" si="77"/>
        <v>0</v>
      </c>
      <c r="AJ68" s="466">
        <f t="shared" ca="1" si="78"/>
        <v>0</v>
      </c>
      <c r="AK68" s="466">
        <f t="shared" ca="1" si="78"/>
        <v>0</v>
      </c>
      <c r="AL68" s="466">
        <f t="shared" ca="1" si="78"/>
        <v>0</v>
      </c>
      <c r="AM68" s="466">
        <f t="shared" ca="1" si="78"/>
        <v>0</v>
      </c>
      <c r="AN68" s="466">
        <f t="shared" ca="1" si="78"/>
        <v>0</v>
      </c>
      <c r="AO68" s="466">
        <f t="shared" ca="1" si="78"/>
        <v>0</v>
      </c>
      <c r="AP68" s="466">
        <f t="shared" ca="1" si="78"/>
        <v>0</v>
      </c>
      <c r="AQ68" s="466">
        <f t="shared" ca="1" si="78"/>
        <v>0</v>
      </c>
      <c r="AR68" s="466">
        <f t="shared" ca="1" si="78"/>
        <v>0</v>
      </c>
      <c r="AS68" s="466">
        <f t="shared" ca="1" si="78"/>
        <v>0</v>
      </c>
      <c r="AT68" s="466">
        <f t="shared" ca="1" si="79"/>
        <v>0</v>
      </c>
      <c r="AU68" s="466">
        <f t="shared" ca="1" si="79"/>
        <v>0</v>
      </c>
      <c r="AV68" s="466">
        <f t="shared" ca="1" si="79"/>
        <v>0</v>
      </c>
      <c r="AW68" s="466">
        <f t="shared" ca="1" si="79"/>
        <v>0</v>
      </c>
      <c r="AX68" s="466">
        <f t="shared" ca="1" si="79"/>
        <v>0</v>
      </c>
      <c r="AY68" s="466">
        <f t="shared" ca="1" si="79"/>
        <v>0</v>
      </c>
      <c r="AZ68" s="466">
        <f t="shared" ca="1" si="79"/>
        <v>0</v>
      </c>
      <c r="BA68" s="466">
        <f t="shared" ca="1" si="79"/>
        <v>0</v>
      </c>
      <c r="BB68" s="466">
        <f t="shared" ca="1" si="79"/>
        <v>0</v>
      </c>
      <c r="BC68" s="466">
        <f t="shared" ca="1" si="79"/>
        <v>0</v>
      </c>
      <c r="BD68" s="466">
        <f t="shared" ca="1" si="79"/>
        <v>0</v>
      </c>
      <c r="BE68" s="466">
        <f t="shared" ca="1" si="79"/>
        <v>0</v>
      </c>
      <c r="BF68" s="458"/>
      <c r="BG68" s="467">
        <f t="shared" ca="1" si="55"/>
        <v>0</v>
      </c>
      <c r="BH68" s="467">
        <f t="shared" ca="1" si="56"/>
        <v>0</v>
      </c>
      <c r="BI68" s="467">
        <f t="shared" ca="1" si="57"/>
        <v>0</v>
      </c>
      <c r="BJ68" s="467">
        <f t="shared" ca="1" si="58"/>
        <v>0</v>
      </c>
      <c r="BK68" s="467">
        <f t="shared" ca="1" si="59"/>
        <v>0</v>
      </c>
      <c r="BL68" s="467">
        <f t="shared" ca="1" si="60"/>
        <v>0</v>
      </c>
      <c r="BM68" s="467">
        <f t="shared" ca="1" si="61"/>
        <v>0</v>
      </c>
      <c r="BN68" s="467">
        <f t="shared" ca="1" si="62"/>
        <v>0</v>
      </c>
      <c r="BO68" s="467">
        <f t="shared" ca="1" si="63"/>
        <v>0</v>
      </c>
      <c r="BP68" s="467">
        <f t="shared" ca="1" si="64"/>
        <v>0</v>
      </c>
      <c r="BQ68" s="467">
        <f t="shared" ca="1" si="65"/>
        <v>0</v>
      </c>
      <c r="BR68" s="467">
        <f t="shared" ca="1" si="66"/>
        <v>0</v>
      </c>
      <c r="BS68" s="468">
        <f t="shared" ca="1" si="67"/>
        <v>0</v>
      </c>
      <c r="BT68" s="467">
        <f t="shared" ca="1" si="68"/>
        <v>0</v>
      </c>
      <c r="BU68" s="467">
        <f t="shared" ca="1" si="69"/>
        <v>0</v>
      </c>
      <c r="BV68" s="467">
        <f t="shared" ca="1" si="70"/>
        <v>0</v>
      </c>
      <c r="BW68" s="470">
        <f t="shared" ca="1" si="71"/>
        <v>0</v>
      </c>
      <c r="BX68" s="470">
        <f t="shared" ca="1" si="72"/>
        <v>0</v>
      </c>
      <c r="BY68" s="467">
        <f t="shared" ca="1" si="73"/>
        <v>0</v>
      </c>
    </row>
    <row r="69" spans="1:77" ht="15.6" hidden="1" customHeight="1" outlineLevel="1" x14ac:dyDescent="0.3">
      <c r="A69" s="458">
        <f t="shared" si="74"/>
        <v>15</v>
      </c>
      <c r="B69" s="463">
        <f t="shared" si="47"/>
        <v>0</v>
      </c>
      <c r="C69" s="464"/>
      <c r="D69" s="464" t="str">
        <f t="shared" ca="1" si="48"/>
        <v/>
      </c>
      <c r="E69" s="465">
        <f t="shared" ca="1" si="49"/>
        <v>0</v>
      </c>
      <c r="F69" s="466">
        <f t="shared" ca="1" si="75"/>
        <v>0</v>
      </c>
      <c r="G69" s="466">
        <f t="shared" ca="1" si="75"/>
        <v>0</v>
      </c>
      <c r="H69" s="466">
        <f t="shared" ca="1" si="75"/>
        <v>0</v>
      </c>
      <c r="I69" s="466">
        <f t="shared" ca="1" si="75"/>
        <v>0</v>
      </c>
      <c r="J69" s="466">
        <f t="shared" ca="1" si="75"/>
        <v>0</v>
      </c>
      <c r="K69" s="466">
        <f t="shared" ca="1" si="75"/>
        <v>0</v>
      </c>
      <c r="L69" s="466">
        <f t="shared" ca="1" si="75"/>
        <v>0</v>
      </c>
      <c r="M69" s="466">
        <f t="shared" ca="1" si="75"/>
        <v>0</v>
      </c>
      <c r="N69" s="466">
        <f t="shared" ca="1" si="75"/>
        <v>0</v>
      </c>
      <c r="O69" s="466">
        <f t="shared" ca="1" si="75"/>
        <v>0</v>
      </c>
      <c r="P69" s="466">
        <f t="shared" ca="1" si="76"/>
        <v>0</v>
      </c>
      <c r="Q69" s="466">
        <f t="shared" ca="1" si="76"/>
        <v>0</v>
      </c>
      <c r="R69" s="466">
        <f t="shared" ca="1" si="76"/>
        <v>0</v>
      </c>
      <c r="S69" s="466">
        <f t="shared" ca="1" si="76"/>
        <v>0</v>
      </c>
      <c r="T69" s="466">
        <f t="shared" ca="1" si="76"/>
        <v>0</v>
      </c>
      <c r="U69" s="466">
        <f t="shared" ca="1" si="76"/>
        <v>0</v>
      </c>
      <c r="V69" s="466">
        <f t="shared" ca="1" si="76"/>
        <v>0</v>
      </c>
      <c r="W69" s="466">
        <f t="shared" ca="1" si="76"/>
        <v>0</v>
      </c>
      <c r="X69" s="466">
        <f t="shared" ca="1" si="76"/>
        <v>0</v>
      </c>
      <c r="Y69" s="466">
        <f t="shared" ca="1" si="76"/>
        <v>0</v>
      </c>
      <c r="Z69" s="466">
        <f t="shared" ca="1" si="77"/>
        <v>0</v>
      </c>
      <c r="AA69" s="466">
        <f t="shared" ca="1" si="77"/>
        <v>0</v>
      </c>
      <c r="AB69" s="466">
        <f t="shared" ca="1" si="77"/>
        <v>0</v>
      </c>
      <c r="AC69" s="466">
        <f t="shared" ca="1" si="77"/>
        <v>0</v>
      </c>
      <c r="AD69" s="466">
        <f t="shared" ca="1" si="77"/>
        <v>0</v>
      </c>
      <c r="AE69" s="466">
        <f t="shared" ca="1" si="77"/>
        <v>0</v>
      </c>
      <c r="AF69" s="466">
        <f t="shared" ca="1" si="77"/>
        <v>0</v>
      </c>
      <c r="AG69" s="466">
        <f t="shared" ca="1" si="77"/>
        <v>0</v>
      </c>
      <c r="AH69" s="466">
        <f t="shared" ca="1" si="77"/>
        <v>0</v>
      </c>
      <c r="AI69" s="466">
        <f t="shared" ca="1" si="77"/>
        <v>0</v>
      </c>
      <c r="AJ69" s="466">
        <f t="shared" ca="1" si="78"/>
        <v>0</v>
      </c>
      <c r="AK69" s="466">
        <f t="shared" ca="1" si="78"/>
        <v>0</v>
      </c>
      <c r="AL69" s="466">
        <f t="shared" ca="1" si="78"/>
        <v>0</v>
      </c>
      <c r="AM69" s="466">
        <f t="shared" ca="1" si="78"/>
        <v>0</v>
      </c>
      <c r="AN69" s="466">
        <f t="shared" ca="1" si="78"/>
        <v>0</v>
      </c>
      <c r="AO69" s="466">
        <f t="shared" ca="1" si="78"/>
        <v>0</v>
      </c>
      <c r="AP69" s="466">
        <f t="shared" ca="1" si="78"/>
        <v>0</v>
      </c>
      <c r="AQ69" s="466">
        <f t="shared" ca="1" si="78"/>
        <v>0</v>
      </c>
      <c r="AR69" s="466">
        <f t="shared" ca="1" si="78"/>
        <v>0</v>
      </c>
      <c r="AS69" s="466">
        <f t="shared" ca="1" si="78"/>
        <v>0</v>
      </c>
      <c r="AT69" s="466">
        <f t="shared" ca="1" si="79"/>
        <v>0</v>
      </c>
      <c r="AU69" s="466">
        <f t="shared" ca="1" si="79"/>
        <v>0</v>
      </c>
      <c r="AV69" s="466">
        <f t="shared" ca="1" si="79"/>
        <v>0</v>
      </c>
      <c r="AW69" s="466">
        <f t="shared" ca="1" si="79"/>
        <v>0</v>
      </c>
      <c r="AX69" s="466">
        <f t="shared" ca="1" si="79"/>
        <v>0</v>
      </c>
      <c r="AY69" s="466">
        <f t="shared" ca="1" si="79"/>
        <v>0</v>
      </c>
      <c r="AZ69" s="466">
        <f t="shared" ca="1" si="79"/>
        <v>0</v>
      </c>
      <c r="BA69" s="466">
        <f t="shared" ca="1" si="79"/>
        <v>0</v>
      </c>
      <c r="BB69" s="466">
        <f t="shared" ca="1" si="79"/>
        <v>0</v>
      </c>
      <c r="BC69" s="466">
        <f t="shared" ca="1" si="79"/>
        <v>0</v>
      </c>
      <c r="BD69" s="466">
        <f t="shared" ca="1" si="79"/>
        <v>0</v>
      </c>
      <c r="BE69" s="466">
        <f t="shared" ca="1" si="79"/>
        <v>0</v>
      </c>
      <c r="BF69" s="458"/>
      <c r="BG69" s="467">
        <f t="shared" ca="1" si="55"/>
        <v>0</v>
      </c>
      <c r="BH69" s="467">
        <f t="shared" ca="1" si="56"/>
        <v>0</v>
      </c>
      <c r="BI69" s="467">
        <f t="shared" ca="1" si="57"/>
        <v>0</v>
      </c>
      <c r="BJ69" s="467">
        <f t="shared" ca="1" si="58"/>
        <v>0</v>
      </c>
      <c r="BK69" s="467">
        <f t="shared" ca="1" si="59"/>
        <v>0</v>
      </c>
      <c r="BL69" s="467">
        <f t="shared" ca="1" si="60"/>
        <v>0</v>
      </c>
      <c r="BM69" s="467">
        <f t="shared" ca="1" si="61"/>
        <v>0</v>
      </c>
      <c r="BN69" s="467">
        <f t="shared" ca="1" si="62"/>
        <v>0</v>
      </c>
      <c r="BO69" s="467">
        <f t="shared" ca="1" si="63"/>
        <v>0</v>
      </c>
      <c r="BP69" s="467">
        <f t="shared" ca="1" si="64"/>
        <v>0</v>
      </c>
      <c r="BQ69" s="467">
        <f t="shared" ca="1" si="65"/>
        <v>0</v>
      </c>
      <c r="BR69" s="467">
        <f t="shared" ca="1" si="66"/>
        <v>0</v>
      </c>
      <c r="BS69" s="468">
        <f t="shared" ca="1" si="67"/>
        <v>0</v>
      </c>
      <c r="BT69" s="467">
        <f t="shared" ca="1" si="68"/>
        <v>0</v>
      </c>
      <c r="BU69" s="467">
        <f t="shared" ca="1" si="69"/>
        <v>0</v>
      </c>
      <c r="BV69" s="467">
        <f t="shared" ca="1" si="70"/>
        <v>0</v>
      </c>
      <c r="BW69" s="470">
        <f t="shared" ca="1" si="71"/>
        <v>0</v>
      </c>
      <c r="BX69" s="470">
        <f t="shared" ca="1" si="72"/>
        <v>0</v>
      </c>
      <c r="BY69" s="467">
        <f t="shared" ca="1" si="73"/>
        <v>0</v>
      </c>
    </row>
    <row r="70" spans="1:77" ht="15.6" hidden="1" customHeight="1" outlineLevel="1" x14ac:dyDescent="0.3">
      <c r="A70" s="458">
        <f t="shared" si="74"/>
        <v>16</v>
      </c>
      <c r="B70" s="469">
        <f t="shared" si="47"/>
        <v>0</v>
      </c>
      <c r="C70" s="464"/>
      <c r="D70" s="464" t="str">
        <f t="shared" ca="1" si="48"/>
        <v/>
      </c>
      <c r="E70" s="465">
        <f t="shared" ca="1" si="49"/>
        <v>0</v>
      </c>
      <c r="F70" s="466">
        <f t="shared" ca="1" si="75"/>
        <v>0</v>
      </c>
      <c r="G70" s="466">
        <f t="shared" ca="1" si="75"/>
        <v>0</v>
      </c>
      <c r="H70" s="466">
        <f t="shared" ca="1" si="75"/>
        <v>0</v>
      </c>
      <c r="I70" s="466">
        <f t="shared" ca="1" si="75"/>
        <v>0</v>
      </c>
      <c r="J70" s="466">
        <f t="shared" ca="1" si="75"/>
        <v>0</v>
      </c>
      <c r="K70" s="466">
        <f t="shared" ca="1" si="75"/>
        <v>0</v>
      </c>
      <c r="L70" s="466">
        <f t="shared" ca="1" si="75"/>
        <v>0</v>
      </c>
      <c r="M70" s="466">
        <f t="shared" ca="1" si="75"/>
        <v>0</v>
      </c>
      <c r="N70" s="466">
        <f t="shared" ca="1" si="75"/>
        <v>0</v>
      </c>
      <c r="O70" s="466">
        <f t="shared" ca="1" si="75"/>
        <v>0</v>
      </c>
      <c r="P70" s="466">
        <f t="shared" ca="1" si="76"/>
        <v>0</v>
      </c>
      <c r="Q70" s="466">
        <f t="shared" ca="1" si="76"/>
        <v>0</v>
      </c>
      <c r="R70" s="466">
        <f t="shared" ca="1" si="76"/>
        <v>0</v>
      </c>
      <c r="S70" s="466">
        <f t="shared" ca="1" si="76"/>
        <v>0</v>
      </c>
      <c r="T70" s="466">
        <f t="shared" ca="1" si="76"/>
        <v>0</v>
      </c>
      <c r="U70" s="466">
        <f t="shared" ca="1" si="76"/>
        <v>0</v>
      </c>
      <c r="V70" s="466">
        <f t="shared" ca="1" si="76"/>
        <v>0</v>
      </c>
      <c r="W70" s="466">
        <f t="shared" ca="1" si="76"/>
        <v>0</v>
      </c>
      <c r="X70" s="466">
        <f t="shared" ca="1" si="76"/>
        <v>0</v>
      </c>
      <c r="Y70" s="466">
        <f t="shared" ca="1" si="76"/>
        <v>0</v>
      </c>
      <c r="Z70" s="466">
        <f t="shared" ca="1" si="77"/>
        <v>0</v>
      </c>
      <c r="AA70" s="466">
        <f t="shared" ca="1" si="77"/>
        <v>0</v>
      </c>
      <c r="AB70" s="466">
        <f t="shared" ca="1" si="77"/>
        <v>0</v>
      </c>
      <c r="AC70" s="466">
        <f t="shared" ca="1" si="77"/>
        <v>0</v>
      </c>
      <c r="AD70" s="466">
        <f t="shared" ca="1" si="77"/>
        <v>0</v>
      </c>
      <c r="AE70" s="466">
        <f t="shared" ca="1" si="77"/>
        <v>0</v>
      </c>
      <c r="AF70" s="466">
        <f t="shared" ca="1" si="77"/>
        <v>0</v>
      </c>
      <c r="AG70" s="466">
        <f t="shared" ca="1" si="77"/>
        <v>0</v>
      </c>
      <c r="AH70" s="466">
        <f t="shared" ca="1" si="77"/>
        <v>0</v>
      </c>
      <c r="AI70" s="466">
        <f t="shared" ca="1" si="77"/>
        <v>0</v>
      </c>
      <c r="AJ70" s="466">
        <f t="shared" ca="1" si="78"/>
        <v>0</v>
      </c>
      <c r="AK70" s="466">
        <f t="shared" ca="1" si="78"/>
        <v>0</v>
      </c>
      <c r="AL70" s="466">
        <f t="shared" ca="1" si="78"/>
        <v>0</v>
      </c>
      <c r="AM70" s="466">
        <f t="shared" ca="1" si="78"/>
        <v>0</v>
      </c>
      <c r="AN70" s="466">
        <f t="shared" ca="1" si="78"/>
        <v>0</v>
      </c>
      <c r="AO70" s="466">
        <f t="shared" ca="1" si="78"/>
        <v>0</v>
      </c>
      <c r="AP70" s="466">
        <f t="shared" ca="1" si="78"/>
        <v>0</v>
      </c>
      <c r="AQ70" s="466">
        <f t="shared" ca="1" si="78"/>
        <v>0</v>
      </c>
      <c r="AR70" s="466">
        <f t="shared" ca="1" si="78"/>
        <v>0</v>
      </c>
      <c r="AS70" s="466">
        <f t="shared" ca="1" si="78"/>
        <v>0</v>
      </c>
      <c r="AT70" s="466">
        <f t="shared" ca="1" si="79"/>
        <v>0</v>
      </c>
      <c r="AU70" s="466">
        <f t="shared" ca="1" si="79"/>
        <v>0</v>
      </c>
      <c r="AV70" s="466">
        <f t="shared" ca="1" si="79"/>
        <v>0</v>
      </c>
      <c r="AW70" s="466">
        <f t="shared" ca="1" si="79"/>
        <v>0</v>
      </c>
      <c r="AX70" s="466">
        <f t="shared" ca="1" si="79"/>
        <v>0</v>
      </c>
      <c r="AY70" s="466">
        <f t="shared" ca="1" si="79"/>
        <v>0</v>
      </c>
      <c r="AZ70" s="466">
        <f t="shared" ca="1" si="79"/>
        <v>0</v>
      </c>
      <c r="BA70" s="466">
        <f t="shared" ca="1" si="79"/>
        <v>0</v>
      </c>
      <c r="BB70" s="466">
        <f t="shared" ca="1" si="79"/>
        <v>0</v>
      </c>
      <c r="BC70" s="466">
        <f t="shared" ca="1" si="79"/>
        <v>0</v>
      </c>
      <c r="BD70" s="466">
        <f t="shared" ca="1" si="79"/>
        <v>0</v>
      </c>
      <c r="BE70" s="466">
        <f t="shared" ca="1" si="79"/>
        <v>0</v>
      </c>
      <c r="BF70" s="458"/>
      <c r="BG70" s="467">
        <f t="shared" ca="1" si="55"/>
        <v>0</v>
      </c>
      <c r="BH70" s="467">
        <f t="shared" ca="1" si="56"/>
        <v>0</v>
      </c>
      <c r="BI70" s="467">
        <f t="shared" ca="1" si="57"/>
        <v>0</v>
      </c>
      <c r="BJ70" s="467">
        <f t="shared" ca="1" si="58"/>
        <v>0</v>
      </c>
      <c r="BK70" s="467">
        <f t="shared" ca="1" si="59"/>
        <v>0</v>
      </c>
      <c r="BL70" s="467">
        <f t="shared" ca="1" si="60"/>
        <v>0</v>
      </c>
      <c r="BM70" s="467">
        <f t="shared" ca="1" si="61"/>
        <v>0</v>
      </c>
      <c r="BN70" s="467">
        <f t="shared" ca="1" si="62"/>
        <v>0</v>
      </c>
      <c r="BO70" s="467">
        <f t="shared" ca="1" si="63"/>
        <v>0</v>
      </c>
      <c r="BP70" s="467">
        <f t="shared" ca="1" si="64"/>
        <v>0</v>
      </c>
      <c r="BQ70" s="467">
        <f t="shared" ca="1" si="65"/>
        <v>0</v>
      </c>
      <c r="BR70" s="467">
        <f t="shared" ca="1" si="66"/>
        <v>0</v>
      </c>
      <c r="BS70" s="468">
        <f t="shared" ca="1" si="67"/>
        <v>0</v>
      </c>
      <c r="BT70" s="467">
        <f t="shared" ca="1" si="68"/>
        <v>0</v>
      </c>
      <c r="BU70" s="467">
        <f t="shared" ca="1" si="69"/>
        <v>0</v>
      </c>
      <c r="BV70" s="467">
        <f t="shared" ca="1" si="70"/>
        <v>0</v>
      </c>
      <c r="BW70" s="470">
        <f t="shared" ca="1" si="71"/>
        <v>0</v>
      </c>
      <c r="BX70" s="470">
        <f t="shared" ca="1" si="72"/>
        <v>0</v>
      </c>
      <c r="BY70" s="467">
        <f t="shared" ca="1" si="73"/>
        <v>0</v>
      </c>
    </row>
    <row r="71" spans="1:77" ht="15.6" hidden="1" customHeight="1" outlineLevel="1" x14ac:dyDescent="0.3">
      <c r="A71" s="458">
        <f t="shared" si="74"/>
        <v>17</v>
      </c>
      <c r="B71" s="463">
        <f t="shared" si="47"/>
        <v>0</v>
      </c>
      <c r="C71" s="464"/>
      <c r="D71" s="464" t="str">
        <f t="shared" ca="1" si="48"/>
        <v/>
      </c>
      <c r="E71" s="465">
        <f t="shared" ca="1" si="49"/>
        <v>0</v>
      </c>
      <c r="F71" s="466">
        <f t="shared" ca="1" si="75"/>
        <v>0</v>
      </c>
      <c r="G71" s="466">
        <f t="shared" ca="1" si="75"/>
        <v>0</v>
      </c>
      <c r="H71" s="466">
        <f t="shared" ca="1" si="75"/>
        <v>0</v>
      </c>
      <c r="I71" s="466">
        <f t="shared" ca="1" si="75"/>
        <v>0</v>
      </c>
      <c r="J71" s="466">
        <f t="shared" ca="1" si="75"/>
        <v>0</v>
      </c>
      <c r="K71" s="466">
        <f t="shared" ca="1" si="75"/>
        <v>0</v>
      </c>
      <c r="L71" s="466">
        <f t="shared" ca="1" si="75"/>
        <v>0</v>
      </c>
      <c r="M71" s="466">
        <f t="shared" ca="1" si="75"/>
        <v>0</v>
      </c>
      <c r="N71" s="466">
        <f t="shared" ca="1" si="75"/>
        <v>0</v>
      </c>
      <c r="O71" s="466">
        <f t="shared" ca="1" si="75"/>
        <v>0</v>
      </c>
      <c r="P71" s="466">
        <f t="shared" ca="1" si="76"/>
        <v>0</v>
      </c>
      <c r="Q71" s="466">
        <f t="shared" ca="1" si="76"/>
        <v>0</v>
      </c>
      <c r="R71" s="466">
        <f t="shared" ca="1" si="76"/>
        <v>0</v>
      </c>
      <c r="S71" s="466">
        <f t="shared" ca="1" si="76"/>
        <v>0</v>
      </c>
      <c r="T71" s="466">
        <f t="shared" ca="1" si="76"/>
        <v>0</v>
      </c>
      <c r="U71" s="466">
        <f t="shared" ca="1" si="76"/>
        <v>0</v>
      </c>
      <c r="V71" s="466">
        <f t="shared" ca="1" si="76"/>
        <v>0</v>
      </c>
      <c r="W71" s="466">
        <f t="shared" ca="1" si="76"/>
        <v>0</v>
      </c>
      <c r="X71" s="466">
        <f t="shared" ca="1" si="76"/>
        <v>0</v>
      </c>
      <c r="Y71" s="466">
        <f t="shared" ca="1" si="76"/>
        <v>0</v>
      </c>
      <c r="Z71" s="466">
        <f t="shared" ca="1" si="77"/>
        <v>0</v>
      </c>
      <c r="AA71" s="466">
        <f t="shared" ca="1" si="77"/>
        <v>0</v>
      </c>
      <c r="AB71" s="466">
        <f t="shared" ca="1" si="77"/>
        <v>0</v>
      </c>
      <c r="AC71" s="466">
        <f t="shared" ca="1" si="77"/>
        <v>0</v>
      </c>
      <c r="AD71" s="466">
        <f t="shared" ca="1" si="77"/>
        <v>0</v>
      </c>
      <c r="AE71" s="466">
        <f t="shared" ca="1" si="77"/>
        <v>0</v>
      </c>
      <c r="AF71" s="466">
        <f t="shared" ca="1" si="77"/>
        <v>0</v>
      </c>
      <c r="AG71" s="466">
        <f t="shared" ca="1" si="77"/>
        <v>0</v>
      </c>
      <c r="AH71" s="466">
        <f t="shared" ca="1" si="77"/>
        <v>0</v>
      </c>
      <c r="AI71" s="466">
        <f t="shared" ca="1" si="77"/>
        <v>0</v>
      </c>
      <c r="AJ71" s="466">
        <f t="shared" ca="1" si="78"/>
        <v>0</v>
      </c>
      <c r="AK71" s="466">
        <f t="shared" ca="1" si="78"/>
        <v>0</v>
      </c>
      <c r="AL71" s="466">
        <f t="shared" ca="1" si="78"/>
        <v>0</v>
      </c>
      <c r="AM71" s="466">
        <f t="shared" ca="1" si="78"/>
        <v>0</v>
      </c>
      <c r="AN71" s="466">
        <f t="shared" ca="1" si="78"/>
        <v>0</v>
      </c>
      <c r="AO71" s="466">
        <f t="shared" ca="1" si="78"/>
        <v>0</v>
      </c>
      <c r="AP71" s="466">
        <f t="shared" ca="1" si="78"/>
        <v>0</v>
      </c>
      <c r="AQ71" s="466">
        <f t="shared" ca="1" si="78"/>
        <v>0</v>
      </c>
      <c r="AR71" s="466">
        <f t="shared" ca="1" si="78"/>
        <v>0</v>
      </c>
      <c r="AS71" s="466">
        <f t="shared" ca="1" si="78"/>
        <v>0</v>
      </c>
      <c r="AT71" s="466">
        <f t="shared" ca="1" si="79"/>
        <v>0</v>
      </c>
      <c r="AU71" s="466">
        <f t="shared" ca="1" si="79"/>
        <v>0</v>
      </c>
      <c r="AV71" s="466">
        <f t="shared" ca="1" si="79"/>
        <v>0</v>
      </c>
      <c r="AW71" s="466">
        <f t="shared" ca="1" si="79"/>
        <v>0</v>
      </c>
      <c r="AX71" s="466">
        <f t="shared" ca="1" si="79"/>
        <v>0</v>
      </c>
      <c r="AY71" s="466">
        <f t="shared" ca="1" si="79"/>
        <v>0</v>
      </c>
      <c r="AZ71" s="466">
        <f t="shared" ca="1" si="79"/>
        <v>0</v>
      </c>
      <c r="BA71" s="466">
        <f t="shared" ca="1" si="79"/>
        <v>0</v>
      </c>
      <c r="BB71" s="466">
        <f t="shared" ca="1" si="79"/>
        <v>0</v>
      </c>
      <c r="BC71" s="466">
        <f t="shared" ca="1" si="79"/>
        <v>0</v>
      </c>
      <c r="BD71" s="466">
        <f t="shared" ca="1" si="79"/>
        <v>0</v>
      </c>
      <c r="BE71" s="466">
        <f t="shared" ca="1" si="79"/>
        <v>0</v>
      </c>
      <c r="BF71" s="458"/>
      <c r="BG71" s="467">
        <f t="shared" ca="1" si="55"/>
        <v>0</v>
      </c>
      <c r="BH71" s="467">
        <f t="shared" ca="1" si="56"/>
        <v>0</v>
      </c>
      <c r="BI71" s="467">
        <f t="shared" ca="1" si="57"/>
        <v>0</v>
      </c>
      <c r="BJ71" s="467">
        <f t="shared" ca="1" si="58"/>
        <v>0</v>
      </c>
      <c r="BK71" s="467">
        <f t="shared" ca="1" si="59"/>
        <v>0</v>
      </c>
      <c r="BL71" s="467">
        <f t="shared" ca="1" si="60"/>
        <v>0</v>
      </c>
      <c r="BM71" s="467">
        <f t="shared" ca="1" si="61"/>
        <v>0</v>
      </c>
      <c r="BN71" s="467">
        <f t="shared" ca="1" si="62"/>
        <v>0</v>
      </c>
      <c r="BO71" s="467">
        <f t="shared" ca="1" si="63"/>
        <v>0</v>
      </c>
      <c r="BP71" s="467">
        <f t="shared" ca="1" si="64"/>
        <v>0</v>
      </c>
      <c r="BQ71" s="467">
        <f t="shared" ca="1" si="65"/>
        <v>0</v>
      </c>
      <c r="BR71" s="467">
        <f t="shared" ca="1" si="66"/>
        <v>0</v>
      </c>
      <c r="BS71" s="468">
        <f t="shared" ca="1" si="67"/>
        <v>0</v>
      </c>
      <c r="BT71" s="467">
        <f t="shared" ca="1" si="68"/>
        <v>0</v>
      </c>
      <c r="BU71" s="467">
        <f t="shared" ca="1" si="69"/>
        <v>0</v>
      </c>
      <c r="BV71" s="467">
        <f t="shared" ca="1" si="70"/>
        <v>0</v>
      </c>
      <c r="BW71" s="470">
        <f t="shared" ca="1" si="71"/>
        <v>0</v>
      </c>
      <c r="BX71" s="470">
        <f t="shared" ca="1" si="72"/>
        <v>0</v>
      </c>
      <c r="BY71" s="467">
        <f t="shared" ca="1" si="73"/>
        <v>0</v>
      </c>
    </row>
    <row r="72" spans="1:77" ht="15.6" hidden="1" customHeight="1" outlineLevel="1" x14ac:dyDescent="0.3">
      <c r="A72" s="458">
        <f t="shared" si="74"/>
        <v>18</v>
      </c>
      <c r="B72" s="469">
        <f t="shared" si="47"/>
        <v>0</v>
      </c>
      <c r="C72" s="464"/>
      <c r="D72" s="464" t="str">
        <f t="shared" ca="1" si="48"/>
        <v/>
      </c>
      <c r="E72" s="465">
        <f t="shared" ca="1" si="49"/>
        <v>0</v>
      </c>
      <c r="F72" s="466">
        <f t="shared" ca="1" si="75"/>
        <v>0</v>
      </c>
      <c r="G72" s="466">
        <f t="shared" ca="1" si="75"/>
        <v>0</v>
      </c>
      <c r="H72" s="466">
        <f t="shared" ca="1" si="75"/>
        <v>0</v>
      </c>
      <c r="I72" s="466">
        <f t="shared" ca="1" si="75"/>
        <v>0</v>
      </c>
      <c r="J72" s="466">
        <f t="shared" ca="1" si="75"/>
        <v>0</v>
      </c>
      <c r="K72" s="466">
        <f t="shared" ca="1" si="75"/>
        <v>0</v>
      </c>
      <c r="L72" s="466">
        <f t="shared" ca="1" si="75"/>
        <v>0</v>
      </c>
      <c r="M72" s="466">
        <f t="shared" ca="1" si="75"/>
        <v>0</v>
      </c>
      <c r="N72" s="466">
        <f t="shared" ca="1" si="75"/>
        <v>0</v>
      </c>
      <c r="O72" s="466">
        <f t="shared" ca="1" si="75"/>
        <v>0</v>
      </c>
      <c r="P72" s="466">
        <f t="shared" ca="1" si="76"/>
        <v>0</v>
      </c>
      <c r="Q72" s="466">
        <f t="shared" ca="1" si="76"/>
        <v>0</v>
      </c>
      <c r="R72" s="466">
        <f t="shared" ca="1" si="76"/>
        <v>0</v>
      </c>
      <c r="S72" s="466">
        <f t="shared" ca="1" si="76"/>
        <v>0</v>
      </c>
      <c r="T72" s="466">
        <f t="shared" ca="1" si="76"/>
        <v>0</v>
      </c>
      <c r="U72" s="466">
        <f t="shared" ca="1" si="76"/>
        <v>0</v>
      </c>
      <c r="V72" s="466">
        <f t="shared" ca="1" si="76"/>
        <v>0</v>
      </c>
      <c r="W72" s="466">
        <f t="shared" ca="1" si="76"/>
        <v>0</v>
      </c>
      <c r="X72" s="466">
        <f t="shared" ca="1" si="76"/>
        <v>0</v>
      </c>
      <c r="Y72" s="466">
        <f t="shared" ca="1" si="76"/>
        <v>0</v>
      </c>
      <c r="Z72" s="466">
        <f t="shared" ca="1" si="77"/>
        <v>0</v>
      </c>
      <c r="AA72" s="466">
        <f t="shared" ca="1" si="77"/>
        <v>0</v>
      </c>
      <c r="AB72" s="466">
        <f t="shared" ca="1" si="77"/>
        <v>0</v>
      </c>
      <c r="AC72" s="466">
        <f t="shared" ca="1" si="77"/>
        <v>0</v>
      </c>
      <c r="AD72" s="466">
        <f t="shared" ca="1" si="77"/>
        <v>0</v>
      </c>
      <c r="AE72" s="466">
        <f t="shared" ca="1" si="77"/>
        <v>0</v>
      </c>
      <c r="AF72" s="466">
        <f t="shared" ca="1" si="77"/>
        <v>0</v>
      </c>
      <c r="AG72" s="466">
        <f t="shared" ca="1" si="77"/>
        <v>0</v>
      </c>
      <c r="AH72" s="466">
        <f t="shared" ca="1" si="77"/>
        <v>0</v>
      </c>
      <c r="AI72" s="466">
        <f t="shared" ca="1" si="77"/>
        <v>0</v>
      </c>
      <c r="AJ72" s="466">
        <f t="shared" ca="1" si="78"/>
        <v>0</v>
      </c>
      <c r="AK72" s="466">
        <f t="shared" ca="1" si="78"/>
        <v>0</v>
      </c>
      <c r="AL72" s="466">
        <f t="shared" ca="1" si="78"/>
        <v>0</v>
      </c>
      <c r="AM72" s="466">
        <f t="shared" ca="1" si="78"/>
        <v>0</v>
      </c>
      <c r="AN72" s="466">
        <f t="shared" ca="1" si="78"/>
        <v>0</v>
      </c>
      <c r="AO72" s="466">
        <f t="shared" ca="1" si="78"/>
        <v>0</v>
      </c>
      <c r="AP72" s="466">
        <f t="shared" ca="1" si="78"/>
        <v>0</v>
      </c>
      <c r="AQ72" s="466">
        <f t="shared" ca="1" si="78"/>
        <v>0</v>
      </c>
      <c r="AR72" s="466">
        <f t="shared" ca="1" si="78"/>
        <v>0</v>
      </c>
      <c r="AS72" s="466">
        <f t="shared" ca="1" si="78"/>
        <v>0</v>
      </c>
      <c r="AT72" s="466">
        <f t="shared" ca="1" si="79"/>
        <v>0</v>
      </c>
      <c r="AU72" s="466">
        <f t="shared" ca="1" si="79"/>
        <v>0</v>
      </c>
      <c r="AV72" s="466">
        <f t="shared" ca="1" si="79"/>
        <v>0</v>
      </c>
      <c r="AW72" s="466">
        <f t="shared" ca="1" si="79"/>
        <v>0</v>
      </c>
      <c r="AX72" s="466">
        <f t="shared" ca="1" si="79"/>
        <v>0</v>
      </c>
      <c r="AY72" s="466">
        <f t="shared" ca="1" si="79"/>
        <v>0</v>
      </c>
      <c r="AZ72" s="466">
        <f t="shared" ca="1" si="79"/>
        <v>0</v>
      </c>
      <c r="BA72" s="466">
        <f t="shared" ca="1" si="79"/>
        <v>0</v>
      </c>
      <c r="BB72" s="466">
        <f t="shared" ca="1" si="79"/>
        <v>0</v>
      </c>
      <c r="BC72" s="466">
        <f t="shared" ca="1" si="79"/>
        <v>0</v>
      </c>
      <c r="BD72" s="466">
        <f t="shared" ca="1" si="79"/>
        <v>0</v>
      </c>
      <c r="BE72" s="466">
        <f t="shared" ca="1" si="79"/>
        <v>0</v>
      </c>
      <c r="BF72" s="458"/>
      <c r="BG72" s="467">
        <f t="shared" ca="1" si="55"/>
        <v>0</v>
      </c>
      <c r="BH72" s="467">
        <f t="shared" ca="1" si="56"/>
        <v>0</v>
      </c>
      <c r="BI72" s="467">
        <f t="shared" ca="1" si="57"/>
        <v>0</v>
      </c>
      <c r="BJ72" s="467">
        <f t="shared" ca="1" si="58"/>
        <v>0</v>
      </c>
      <c r="BK72" s="467">
        <f t="shared" ca="1" si="59"/>
        <v>0</v>
      </c>
      <c r="BL72" s="467">
        <f t="shared" ca="1" si="60"/>
        <v>0</v>
      </c>
      <c r="BM72" s="467">
        <f t="shared" ca="1" si="61"/>
        <v>0</v>
      </c>
      <c r="BN72" s="467">
        <f t="shared" ca="1" si="62"/>
        <v>0</v>
      </c>
      <c r="BO72" s="467">
        <f t="shared" ca="1" si="63"/>
        <v>0</v>
      </c>
      <c r="BP72" s="467">
        <f t="shared" ca="1" si="64"/>
        <v>0</v>
      </c>
      <c r="BQ72" s="467">
        <f t="shared" ca="1" si="65"/>
        <v>0</v>
      </c>
      <c r="BR72" s="467">
        <f t="shared" ca="1" si="66"/>
        <v>0</v>
      </c>
      <c r="BS72" s="468">
        <f t="shared" ca="1" si="67"/>
        <v>0</v>
      </c>
      <c r="BT72" s="467">
        <f t="shared" ca="1" si="68"/>
        <v>0</v>
      </c>
      <c r="BU72" s="467">
        <f t="shared" ca="1" si="69"/>
        <v>0</v>
      </c>
      <c r="BV72" s="467">
        <f t="shared" ca="1" si="70"/>
        <v>0</v>
      </c>
      <c r="BW72" s="470">
        <f t="shared" ca="1" si="71"/>
        <v>0</v>
      </c>
      <c r="BX72" s="470">
        <f t="shared" ca="1" si="72"/>
        <v>0</v>
      </c>
      <c r="BY72" s="467">
        <f t="shared" ca="1" si="73"/>
        <v>0</v>
      </c>
    </row>
    <row r="73" spans="1:77" ht="15.6" hidden="1" customHeight="1" outlineLevel="1" x14ac:dyDescent="0.3">
      <c r="A73" s="458">
        <f t="shared" si="74"/>
        <v>19</v>
      </c>
      <c r="B73" s="463">
        <f t="shared" si="47"/>
        <v>0</v>
      </c>
      <c r="C73" s="464"/>
      <c r="D73" s="464" t="str">
        <f t="shared" ca="1" si="48"/>
        <v/>
      </c>
      <c r="E73" s="465">
        <f t="shared" ca="1" si="49"/>
        <v>0</v>
      </c>
      <c r="F73" s="466">
        <f t="shared" ca="1" si="75"/>
        <v>0</v>
      </c>
      <c r="G73" s="466">
        <f t="shared" ca="1" si="75"/>
        <v>0</v>
      </c>
      <c r="H73" s="466">
        <f t="shared" ca="1" si="75"/>
        <v>0</v>
      </c>
      <c r="I73" s="466">
        <f t="shared" ca="1" si="75"/>
        <v>0</v>
      </c>
      <c r="J73" s="466">
        <f t="shared" ca="1" si="75"/>
        <v>0</v>
      </c>
      <c r="K73" s="466">
        <f t="shared" ca="1" si="75"/>
        <v>0</v>
      </c>
      <c r="L73" s="466">
        <f t="shared" ca="1" si="75"/>
        <v>0</v>
      </c>
      <c r="M73" s="466">
        <f t="shared" ca="1" si="75"/>
        <v>0</v>
      </c>
      <c r="N73" s="466">
        <f t="shared" ca="1" si="75"/>
        <v>0</v>
      </c>
      <c r="O73" s="466">
        <f t="shared" ca="1" si="75"/>
        <v>0</v>
      </c>
      <c r="P73" s="466">
        <f t="shared" ca="1" si="76"/>
        <v>0</v>
      </c>
      <c r="Q73" s="466">
        <f t="shared" ca="1" si="76"/>
        <v>0</v>
      </c>
      <c r="R73" s="466">
        <f t="shared" ca="1" si="76"/>
        <v>0</v>
      </c>
      <c r="S73" s="466">
        <f t="shared" ca="1" si="76"/>
        <v>0</v>
      </c>
      <c r="T73" s="466">
        <f t="shared" ca="1" si="76"/>
        <v>0</v>
      </c>
      <c r="U73" s="466">
        <f t="shared" ca="1" si="76"/>
        <v>0</v>
      </c>
      <c r="V73" s="466">
        <f t="shared" ca="1" si="76"/>
        <v>0</v>
      </c>
      <c r="W73" s="466">
        <f t="shared" ca="1" si="76"/>
        <v>0</v>
      </c>
      <c r="X73" s="466">
        <f t="shared" ca="1" si="76"/>
        <v>0</v>
      </c>
      <c r="Y73" s="466">
        <f t="shared" ca="1" si="76"/>
        <v>0</v>
      </c>
      <c r="Z73" s="466">
        <f t="shared" ca="1" si="77"/>
        <v>0</v>
      </c>
      <c r="AA73" s="466">
        <f t="shared" ca="1" si="77"/>
        <v>0</v>
      </c>
      <c r="AB73" s="466">
        <f t="shared" ca="1" si="77"/>
        <v>0</v>
      </c>
      <c r="AC73" s="466">
        <f t="shared" ca="1" si="77"/>
        <v>0</v>
      </c>
      <c r="AD73" s="466">
        <f t="shared" ca="1" si="77"/>
        <v>0</v>
      </c>
      <c r="AE73" s="466">
        <f t="shared" ca="1" si="77"/>
        <v>0</v>
      </c>
      <c r="AF73" s="466">
        <f t="shared" ca="1" si="77"/>
        <v>0</v>
      </c>
      <c r="AG73" s="466">
        <f t="shared" ca="1" si="77"/>
        <v>0</v>
      </c>
      <c r="AH73" s="466">
        <f t="shared" ca="1" si="77"/>
        <v>0</v>
      </c>
      <c r="AI73" s="466">
        <f t="shared" ca="1" si="77"/>
        <v>0</v>
      </c>
      <c r="AJ73" s="466">
        <f t="shared" ca="1" si="78"/>
        <v>0</v>
      </c>
      <c r="AK73" s="466">
        <f t="shared" ca="1" si="78"/>
        <v>0</v>
      </c>
      <c r="AL73" s="466">
        <f t="shared" ca="1" si="78"/>
        <v>0</v>
      </c>
      <c r="AM73" s="466">
        <f t="shared" ca="1" si="78"/>
        <v>0</v>
      </c>
      <c r="AN73" s="466">
        <f t="shared" ca="1" si="78"/>
        <v>0</v>
      </c>
      <c r="AO73" s="466">
        <f t="shared" ca="1" si="78"/>
        <v>0</v>
      </c>
      <c r="AP73" s="466">
        <f t="shared" ca="1" si="78"/>
        <v>0</v>
      </c>
      <c r="AQ73" s="466">
        <f t="shared" ca="1" si="78"/>
        <v>0</v>
      </c>
      <c r="AR73" s="466">
        <f t="shared" ca="1" si="78"/>
        <v>0</v>
      </c>
      <c r="AS73" s="466">
        <f t="shared" ca="1" si="78"/>
        <v>0</v>
      </c>
      <c r="AT73" s="466">
        <f t="shared" ca="1" si="79"/>
        <v>0</v>
      </c>
      <c r="AU73" s="466">
        <f t="shared" ca="1" si="79"/>
        <v>0</v>
      </c>
      <c r="AV73" s="466">
        <f t="shared" ca="1" si="79"/>
        <v>0</v>
      </c>
      <c r="AW73" s="466">
        <f t="shared" ca="1" si="79"/>
        <v>0</v>
      </c>
      <c r="AX73" s="466">
        <f t="shared" ca="1" si="79"/>
        <v>0</v>
      </c>
      <c r="AY73" s="466">
        <f t="shared" ca="1" si="79"/>
        <v>0</v>
      </c>
      <c r="AZ73" s="466">
        <f t="shared" ca="1" si="79"/>
        <v>0</v>
      </c>
      <c r="BA73" s="466">
        <f t="shared" ca="1" si="79"/>
        <v>0</v>
      </c>
      <c r="BB73" s="466">
        <f t="shared" ca="1" si="79"/>
        <v>0</v>
      </c>
      <c r="BC73" s="466">
        <f t="shared" ca="1" si="79"/>
        <v>0</v>
      </c>
      <c r="BD73" s="466">
        <f t="shared" ca="1" si="79"/>
        <v>0</v>
      </c>
      <c r="BE73" s="466">
        <f t="shared" ca="1" si="79"/>
        <v>0</v>
      </c>
      <c r="BF73" s="458"/>
      <c r="BG73" s="467">
        <f t="shared" ca="1" si="55"/>
        <v>0</v>
      </c>
      <c r="BH73" s="467">
        <f t="shared" ca="1" si="56"/>
        <v>0</v>
      </c>
      <c r="BI73" s="467">
        <f t="shared" ca="1" si="57"/>
        <v>0</v>
      </c>
      <c r="BJ73" s="467">
        <f t="shared" ca="1" si="58"/>
        <v>0</v>
      </c>
      <c r="BK73" s="467">
        <f t="shared" ca="1" si="59"/>
        <v>0</v>
      </c>
      <c r="BL73" s="467">
        <f t="shared" ca="1" si="60"/>
        <v>0</v>
      </c>
      <c r="BM73" s="467">
        <f t="shared" ca="1" si="61"/>
        <v>0</v>
      </c>
      <c r="BN73" s="467">
        <f t="shared" ca="1" si="62"/>
        <v>0</v>
      </c>
      <c r="BO73" s="467">
        <f t="shared" ca="1" si="63"/>
        <v>0</v>
      </c>
      <c r="BP73" s="467">
        <f t="shared" ca="1" si="64"/>
        <v>0</v>
      </c>
      <c r="BQ73" s="467">
        <f t="shared" ca="1" si="65"/>
        <v>0</v>
      </c>
      <c r="BR73" s="467">
        <f t="shared" ca="1" si="66"/>
        <v>0</v>
      </c>
      <c r="BS73" s="468">
        <f t="shared" ca="1" si="67"/>
        <v>0</v>
      </c>
      <c r="BT73" s="467">
        <f t="shared" ca="1" si="68"/>
        <v>0</v>
      </c>
      <c r="BU73" s="467">
        <f t="shared" ca="1" si="69"/>
        <v>0</v>
      </c>
      <c r="BV73" s="467">
        <f t="shared" ca="1" si="70"/>
        <v>0</v>
      </c>
      <c r="BW73" s="470">
        <f t="shared" ca="1" si="71"/>
        <v>0</v>
      </c>
      <c r="BX73" s="470">
        <f t="shared" ca="1" si="72"/>
        <v>0</v>
      </c>
      <c r="BY73" s="467">
        <f t="shared" ca="1" si="73"/>
        <v>0</v>
      </c>
    </row>
    <row r="74" spans="1:77" ht="15.6" hidden="1" customHeight="1" outlineLevel="1" x14ac:dyDescent="0.3">
      <c r="A74" s="458">
        <f t="shared" si="74"/>
        <v>20</v>
      </c>
      <c r="B74" s="469">
        <f t="shared" si="47"/>
        <v>0</v>
      </c>
      <c r="C74" s="464"/>
      <c r="D74" s="464" t="str">
        <f t="shared" ca="1" si="48"/>
        <v/>
      </c>
      <c r="E74" s="465">
        <f t="shared" ca="1" si="49"/>
        <v>0</v>
      </c>
      <c r="F74" s="466">
        <f t="shared" ca="1" si="75"/>
        <v>0</v>
      </c>
      <c r="G74" s="466">
        <f t="shared" ca="1" si="75"/>
        <v>0</v>
      </c>
      <c r="H74" s="466">
        <f t="shared" ca="1" si="75"/>
        <v>0</v>
      </c>
      <c r="I74" s="466">
        <f t="shared" ca="1" si="75"/>
        <v>0</v>
      </c>
      <c r="J74" s="466">
        <f t="shared" ca="1" si="75"/>
        <v>0</v>
      </c>
      <c r="K74" s="466">
        <f t="shared" ca="1" si="75"/>
        <v>0</v>
      </c>
      <c r="L74" s="466">
        <f t="shared" ca="1" si="75"/>
        <v>0</v>
      </c>
      <c r="M74" s="466">
        <f t="shared" ca="1" si="75"/>
        <v>0</v>
      </c>
      <c r="N74" s="466">
        <f t="shared" ca="1" si="75"/>
        <v>0</v>
      </c>
      <c r="O74" s="466">
        <f t="shared" ca="1" si="75"/>
        <v>0</v>
      </c>
      <c r="P74" s="466">
        <f t="shared" ca="1" si="76"/>
        <v>0</v>
      </c>
      <c r="Q74" s="466">
        <f t="shared" ca="1" si="76"/>
        <v>0</v>
      </c>
      <c r="R74" s="466">
        <f t="shared" ca="1" si="76"/>
        <v>0</v>
      </c>
      <c r="S74" s="466">
        <f t="shared" ca="1" si="76"/>
        <v>0</v>
      </c>
      <c r="T74" s="466">
        <f t="shared" ca="1" si="76"/>
        <v>0</v>
      </c>
      <c r="U74" s="466">
        <f t="shared" ca="1" si="76"/>
        <v>0</v>
      </c>
      <c r="V74" s="466">
        <f t="shared" ca="1" si="76"/>
        <v>0</v>
      </c>
      <c r="W74" s="466">
        <f t="shared" ca="1" si="76"/>
        <v>0</v>
      </c>
      <c r="X74" s="466">
        <f t="shared" ca="1" si="76"/>
        <v>0</v>
      </c>
      <c r="Y74" s="466">
        <f t="shared" ca="1" si="76"/>
        <v>0</v>
      </c>
      <c r="Z74" s="466">
        <f t="shared" ca="1" si="77"/>
        <v>0</v>
      </c>
      <c r="AA74" s="466">
        <f t="shared" ca="1" si="77"/>
        <v>0</v>
      </c>
      <c r="AB74" s="466">
        <f t="shared" ca="1" si="77"/>
        <v>0</v>
      </c>
      <c r="AC74" s="466">
        <f t="shared" ca="1" si="77"/>
        <v>0</v>
      </c>
      <c r="AD74" s="466">
        <f t="shared" ca="1" si="77"/>
        <v>0</v>
      </c>
      <c r="AE74" s="466">
        <f t="shared" ca="1" si="77"/>
        <v>0</v>
      </c>
      <c r="AF74" s="466">
        <f t="shared" ca="1" si="77"/>
        <v>0</v>
      </c>
      <c r="AG74" s="466">
        <f t="shared" ca="1" si="77"/>
        <v>0</v>
      </c>
      <c r="AH74" s="466">
        <f t="shared" ca="1" si="77"/>
        <v>0</v>
      </c>
      <c r="AI74" s="466">
        <f t="shared" ca="1" si="77"/>
        <v>0</v>
      </c>
      <c r="AJ74" s="466">
        <f t="shared" ca="1" si="78"/>
        <v>0</v>
      </c>
      <c r="AK74" s="466">
        <f t="shared" ca="1" si="78"/>
        <v>0</v>
      </c>
      <c r="AL74" s="466">
        <f t="shared" ca="1" si="78"/>
        <v>0</v>
      </c>
      <c r="AM74" s="466">
        <f t="shared" ca="1" si="78"/>
        <v>0</v>
      </c>
      <c r="AN74" s="466">
        <f t="shared" ca="1" si="78"/>
        <v>0</v>
      </c>
      <c r="AO74" s="466">
        <f t="shared" ca="1" si="78"/>
        <v>0</v>
      </c>
      <c r="AP74" s="466">
        <f t="shared" ca="1" si="78"/>
        <v>0</v>
      </c>
      <c r="AQ74" s="466">
        <f t="shared" ca="1" si="78"/>
        <v>0</v>
      </c>
      <c r="AR74" s="466">
        <f t="shared" ca="1" si="78"/>
        <v>0</v>
      </c>
      <c r="AS74" s="466">
        <f t="shared" ca="1" si="78"/>
        <v>0</v>
      </c>
      <c r="AT74" s="466">
        <f t="shared" ca="1" si="79"/>
        <v>0</v>
      </c>
      <c r="AU74" s="466">
        <f t="shared" ca="1" si="79"/>
        <v>0</v>
      </c>
      <c r="AV74" s="466">
        <f t="shared" ca="1" si="79"/>
        <v>0</v>
      </c>
      <c r="AW74" s="466">
        <f t="shared" ca="1" si="79"/>
        <v>0</v>
      </c>
      <c r="AX74" s="466">
        <f t="shared" ca="1" si="79"/>
        <v>0</v>
      </c>
      <c r="AY74" s="466">
        <f t="shared" ca="1" si="79"/>
        <v>0</v>
      </c>
      <c r="AZ74" s="466">
        <f t="shared" ca="1" si="79"/>
        <v>0</v>
      </c>
      <c r="BA74" s="466">
        <f t="shared" ca="1" si="79"/>
        <v>0</v>
      </c>
      <c r="BB74" s="466">
        <f t="shared" ca="1" si="79"/>
        <v>0</v>
      </c>
      <c r="BC74" s="466">
        <f t="shared" ca="1" si="79"/>
        <v>0</v>
      </c>
      <c r="BD74" s="466">
        <f t="shared" ca="1" si="79"/>
        <v>0</v>
      </c>
      <c r="BE74" s="466">
        <f t="shared" ca="1" si="79"/>
        <v>0</v>
      </c>
      <c r="BF74" s="458"/>
      <c r="BG74" s="467">
        <f t="shared" ca="1" si="55"/>
        <v>0</v>
      </c>
      <c r="BH74" s="467">
        <f t="shared" ca="1" si="56"/>
        <v>0</v>
      </c>
      <c r="BI74" s="467">
        <f t="shared" ca="1" si="57"/>
        <v>0</v>
      </c>
      <c r="BJ74" s="467">
        <f t="shared" ca="1" si="58"/>
        <v>0</v>
      </c>
      <c r="BK74" s="467">
        <f t="shared" ca="1" si="59"/>
        <v>0</v>
      </c>
      <c r="BL74" s="467">
        <f t="shared" ca="1" si="60"/>
        <v>0</v>
      </c>
      <c r="BM74" s="467">
        <f t="shared" ca="1" si="61"/>
        <v>0</v>
      </c>
      <c r="BN74" s="467">
        <f t="shared" ca="1" si="62"/>
        <v>0</v>
      </c>
      <c r="BO74" s="467">
        <f t="shared" ca="1" si="63"/>
        <v>0</v>
      </c>
      <c r="BP74" s="467">
        <f t="shared" ca="1" si="64"/>
        <v>0</v>
      </c>
      <c r="BQ74" s="467">
        <f t="shared" ca="1" si="65"/>
        <v>0</v>
      </c>
      <c r="BR74" s="467">
        <f t="shared" ca="1" si="66"/>
        <v>0</v>
      </c>
      <c r="BS74" s="468">
        <f t="shared" ca="1" si="67"/>
        <v>0</v>
      </c>
      <c r="BT74" s="467">
        <f t="shared" ca="1" si="68"/>
        <v>0</v>
      </c>
      <c r="BU74" s="467">
        <f t="shared" ca="1" si="69"/>
        <v>0</v>
      </c>
      <c r="BV74" s="467">
        <f t="shared" ca="1" si="70"/>
        <v>0</v>
      </c>
      <c r="BW74" s="470">
        <f t="shared" ca="1" si="71"/>
        <v>0</v>
      </c>
      <c r="BX74" s="470">
        <f t="shared" ca="1" si="72"/>
        <v>0</v>
      </c>
      <c r="BY74" s="467">
        <f t="shared" ca="1" si="73"/>
        <v>0</v>
      </c>
    </row>
    <row r="75" spans="1:77" ht="15.6" hidden="1" customHeight="1" outlineLevel="1" x14ac:dyDescent="0.3">
      <c r="A75" s="458">
        <f t="shared" si="74"/>
        <v>21</v>
      </c>
      <c r="B75" s="463">
        <f t="shared" si="47"/>
        <v>0</v>
      </c>
      <c r="C75" s="464"/>
      <c r="D75" s="464" t="str">
        <f t="shared" ca="1" si="48"/>
        <v/>
      </c>
      <c r="E75" s="465">
        <f t="shared" ca="1" si="49"/>
        <v>0</v>
      </c>
      <c r="F75" s="466">
        <f t="shared" ref="F75:O84" ca="1" si="80">IF(ISERROR(INDIRECT(CONCATENATE($B75,"!",F$303,$D$305))),0,INDIRECT(CONCATENATE($B75,"!",F$303,$D$305)))</f>
        <v>0</v>
      </c>
      <c r="G75" s="466">
        <f t="shared" ca="1" si="80"/>
        <v>0</v>
      </c>
      <c r="H75" s="466">
        <f t="shared" ca="1" si="80"/>
        <v>0</v>
      </c>
      <c r="I75" s="466">
        <f t="shared" ca="1" si="80"/>
        <v>0</v>
      </c>
      <c r="J75" s="466">
        <f t="shared" ca="1" si="80"/>
        <v>0</v>
      </c>
      <c r="K75" s="466">
        <f t="shared" ca="1" si="80"/>
        <v>0</v>
      </c>
      <c r="L75" s="466">
        <f t="shared" ca="1" si="80"/>
        <v>0</v>
      </c>
      <c r="M75" s="466">
        <f t="shared" ca="1" si="80"/>
        <v>0</v>
      </c>
      <c r="N75" s="466">
        <f t="shared" ca="1" si="80"/>
        <v>0</v>
      </c>
      <c r="O75" s="466">
        <f t="shared" ca="1" si="80"/>
        <v>0</v>
      </c>
      <c r="P75" s="466">
        <f t="shared" ref="P75:Y84" ca="1" si="81">IF(ISERROR(INDIRECT(CONCATENATE($B75,"!",P$303,$D$305))),0,INDIRECT(CONCATENATE($B75,"!",P$303,$D$305)))</f>
        <v>0</v>
      </c>
      <c r="Q75" s="466">
        <f t="shared" ca="1" si="81"/>
        <v>0</v>
      </c>
      <c r="R75" s="466">
        <f t="shared" ca="1" si="81"/>
        <v>0</v>
      </c>
      <c r="S75" s="466">
        <f t="shared" ca="1" si="81"/>
        <v>0</v>
      </c>
      <c r="T75" s="466">
        <f t="shared" ca="1" si="81"/>
        <v>0</v>
      </c>
      <c r="U75" s="466">
        <f t="shared" ca="1" si="81"/>
        <v>0</v>
      </c>
      <c r="V75" s="466">
        <f t="shared" ca="1" si="81"/>
        <v>0</v>
      </c>
      <c r="W75" s="466">
        <f t="shared" ca="1" si="81"/>
        <v>0</v>
      </c>
      <c r="X75" s="466">
        <f t="shared" ca="1" si="81"/>
        <v>0</v>
      </c>
      <c r="Y75" s="466">
        <f t="shared" ca="1" si="81"/>
        <v>0</v>
      </c>
      <c r="Z75" s="466">
        <f t="shared" ref="Z75:AI84" ca="1" si="82">IF(ISERROR(INDIRECT(CONCATENATE($B75,"!",Z$303,$D$305))),0,INDIRECT(CONCATENATE($B75,"!",Z$303,$D$305)))</f>
        <v>0</v>
      </c>
      <c r="AA75" s="466">
        <f t="shared" ca="1" si="82"/>
        <v>0</v>
      </c>
      <c r="AB75" s="466">
        <f t="shared" ca="1" si="82"/>
        <v>0</v>
      </c>
      <c r="AC75" s="466">
        <f t="shared" ca="1" si="82"/>
        <v>0</v>
      </c>
      <c r="AD75" s="466">
        <f t="shared" ca="1" si="82"/>
        <v>0</v>
      </c>
      <c r="AE75" s="466">
        <f t="shared" ca="1" si="82"/>
        <v>0</v>
      </c>
      <c r="AF75" s="466">
        <f t="shared" ca="1" si="82"/>
        <v>0</v>
      </c>
      <c r="AG75" s="466">
        <f t="shared" ca="1" si="82"/>
        <v>0</v>
      </c>
      <c r="AH75" s="466">
        <f t="shared" ca="1" si="82"/>
        <v>0</v>
      </c>
      <c r="AI75" s="466">
        <f t="shared" ca="1" si="82"/>
        <v>0</v>
      </c>
      <c r="AJ75" s="466">
        <f t="shared" ref="AJ75:AS84" ca="1" si="83">IF(ISERROR(INDIRECT(CONCATENATE($B75,"!",AJ$303,$D$305))),0,INDIRECT(CONCATENATE($B75,"!",AJ$303,$D$305)))</f>
        <v>0</v>
      </c>
      <c r="AK75" s="466">
        <f t="shared" ca="1" si="83"/>
        <v>0</v>
      </c>
      <c r="AL75" s="466">
        <f t="shared" ca="1" si="83"/>
        <v>0</v>
      </c>
      <c r="AM75" s="466">
        <f t="shared" ca="1" si="83"/>
        <v>0</v>
      </c>
      <c r="AN75" s="466">
        <f t="shared" ca="1" si="83"/>
        <v>0</v>
      </c>
      <c r="AO75" s="466">
        <f t="shared" ca="1" si="83"/>
        <v>0</v>
      </c>
      <c r="AP75" s="466">
        <f t="shared" ca="1" si="83"/>
        <v>0</v>
      </c>
      <c r="AQ75" s="466">
        <f t="shared" ca="1" si="83"/>
        <v>0</v>
      </c>
      <c r="AR75" s="466">
        <f t="shared" ca="1" si="83"/>
        <v>0</v>
      </c>
      <c r="AS75" s="466">
        <f t="shared" ca="1" si="83"/>
        <v>0</v>
      </c>
      <c r="AT75" s="466">
        <f t="shared" ref="AT75:BE84" ca="1" si="84">IF(ISERROR(INDIRECT(CONCATENATE($B75,"!",AT$303,$D$305))),0,INDIRECT(CONCATENATE($B75,"!",AT$303,$D$305)))</f>
        <v>0</v>
      </c>
      <c r="AU75" s="466">
        <f t="shared" ca="1" si="84"/>
        <v>0</v>
      </c>
      <c r="AV75" s="466">
        <f t="shared" ca="1" si="84"/>
        <v>0</v>
      </c>
      <c r="AW75" s="466">
        <f t="shared" ca="1" si="84"/>
        <v>0</v>
      </c>
      <c r="AX75" s="466">
        <f t="shared" ca="1" si="84"/>
        <v>0</v>
      </c>
      <c r="AY75" s="466">
        <f t="shared" ca="1" si="84"/>
        <v>0</v>
      </c>
      <c r="AZ75" s="466">
        <f t="shared" ca="1" si="84"/>
        <v>0</v>
      </c>
      <c r="BA75" s="466">
        <f t="shared" ca="1" si="84"/>
        <v>0</v>
      </c>
      <c r="BB75" s="466">
        <f t="shared" ca="1" si="84"/>
        <v>0</v>
      </c>
      <c r="BC75" s="466">
        <f t="shared" ca="1" si="84"/>
        <v>0</v>
      </c>
      <c r="BD75" s="466">
        <f t="shared" ca="1" si="84"/>
        <v>0</v>
      </c>
      <c r="BE75" s="466">
        <f t="shared" ca="1" si="84"/>
        <v>0</v>
      </c>
      <c r="BF75" s="458"/>
      <c r="BG75" s="467">
        <f t="shared" ca="1" si="55"/>
        <v>0</v>
      </c>
      <c r="BH75" s="467">
        <f t="shared" ca="1" si="56"/>
        <v>0</v>
      </c>
      <c r="BI75" s="467">
        <f t="shared" ca="1" si="57"/>
        <v>0</v>
      </c>
      <c r="BJ75" s="467">
        <f t="shared" ca="1" si="58"/>
        <v>0</v>
      </c>
      <c r="BK75" s="467">
        <f t="shared" ca="1" si="59"/>
        <v>0</v>
      </c>
      <c r="BL75" s="467">
        <f t="shared" ca="1" si="60"/>
        <v>0</v>
      </c>
      <c r="BM75" s="467">
        <f t="shared" ca="1" si="61"/>
        <v>0</v>
      </c>
      <c r="BN75" s="467">
        <f t="shared" ca="1" si="62"/>
        <v>0</v>
      </c>
      <c r="BO75" s="467">
        <f t="shared" ca="1" si="63"/>
        <v>0</v>
      </c>
      <c r="BP75" s="467">
        <f t="shared" ca="1" si="64"/>
        <v>0</v>
      </c>
      <c r="BQ75" s="467">
        <f t="shared" ca="1" si="65"/>
        <v>0</v>
      </c>
      <c r="BR75" s="467">
        <f t="shared" ca="1" si="66"/>
        <v>0</v>
      </c>
      <c r="BS75" s="468">
        <f t="shared" ca="1" si="67"/>
        <v>0</v>
      </c>
      <c r="BT75" s="467">
        <f t="shared" ca="1" si="68"/>
        <v>0</v>
      </c>
      <c r="BU75" s="467">
        <f t="shared" ca="1" si="69"/>
        <v>0</v>
      </c>
      <c r="BV75" s="467">
        <f t="shared" ca="1" si="70"/>
        <v>0</v>
      </c>
      <c r="BW75" s="470">
        <f t="shared" ca="1" si="71"/>
        <v>0</v>
      </c>
      <c r="BX75" s="470">
        <f t="shared" ca="1" si="72"/>
        <v>0</v>
      </c>
      <c r="BY75" s="467">
        <f t="shared" ca="1" si="73"/>
        <v>0</v>
      </c>
    </row>
    <row r="76" spans="1:77" ht="15.6" hidden="1" customHeight="1" outlineLevel="1" x14ac:dyDescent="0.3">
      <c r="A76" s="458">
        <f t="shared" si="74"/>
        <v>22</v>
      </c>
      <c r="B76" s="469">
        <f t="shared" si="47"/>
        <v>0</v>
      </c>
      <c r="C76" s="464"/>
      <c r="D76" s="464" t="str">
        <f t="shared" ca="1" si="48"/>
        <v/>
      </c>
      <c r="E76" s="465">
        <f t="shared" ca="1" si="49"/>
        <v>0</v>
      </c>
      <c r="F76" s="466">
        <f t="shared" ca="1" si="80"/>
        <v>0</v>
      </c>
      <c r="G76" s="466">
        <f t="shared" ca="1" si="80"/>
        <v>0</v>
      </c>
      <c r="H76" s="466">
        <f t="shared" ca="1" si="80"/>
        <v>0</v>
      </c>
      <c r="I76" s="466">
        <f t="shared" ca="1" si="80"/>
        <v>0</v>
      </c>
      <c r="J76" s="466">
        <f t="shared" ca="1" si="80"/>
        <v>0</v>
      </c>
      <c r="K76" s="466">
        <f t="shared" ca="1" si="80"/>
        <v>0</v>
      </c>
      <c r="L76" s="466">
        <f t="shared" ca="1" si="80"/>
        <v>0</v>
      </c>
      <c r="M76" s="466">
        <f t="shared" ca="1" si="80"/>
        <v>0</v>
      </c>
      <c r="N76" s="466">
        <f t="shared" ca="1" si="80"/>
        <v>0</v>
      </c>
      <c r="O76" s="466">
        <f t="shared" ca="1" si="80"/>
        <v>0</v>
      </c>
      <c r="P76" s="466">
        <f t="shared" ca="1" si="81"/>
        <v>0</v>
      </c>
      <c r="Q76" s="466">
        <f t="shared" ca="1" si="81"/>
        <v>0</v>
      </c>
      <c r="R76" s="466">
        <f t="shared" ca="1" si="81"/>
        <v>0</v>
      </c>
      <c r="S76" s="466">
        <f t="shared" ca="1" si="81"/>
        <v>0</v>
      </c>
      <c r="T76" s="466">
        <f t="shared" ca="1" si="81"/>
        <v>0</v>
      </c>
      <c r="U76" s="466">
        <f t="shared" ca="1" si="81"/>
        <v>0</v>
      </c>
      <c r="V76" s="466">
        <f t="shared" ca="1" si="81"/>
        <v>0</v>
      </c>
      <c r="W76" s="466">
        <f t="shared" ca="1" si="81"/>
        <v>0</v>
      </c>
      <c r="X76" s="466">
        <f t="shared" ca="1" si="81"/>
        <v>0</v>
      </c>
      <c r="Y76" s="466">
        <f t="shared" ca="1" si="81"/>
        <v>0</v>
      </c>
      <c r="Z76" s="466">
        <f t="shared" ca="1" si="82"/>
        <v>0</v>
      </c>
      <c r="AA76" s="466">
        <f t="shared" ca="1" si="82"/>
        <v>0</v>
      </c>
      <c r="AB76" s="466">
        <f t="shared" ca="1" si="82"/>
        <v>0</v>
      </c>
      <c r="AC76" s="466">
        <f t="shared" ca="1" si="82"/>
        <v>0</v>
      </c>
      <c r="AD76" s="466">
        <f t="shared" ca="1" si="82"/>
        <v>0</v>
      </c>
      <c r="AE76" s="466">
        <f t="shared" ca="1" si="82"/>
        <v>0</v>
      </c>
      <c r="AF76" s="466">
        <f t="shared" ca="1" si="82"/>
        <v>0</v>
      </c>
      <c r="AG76" s="466">
        <f t="shared" ca="1" si="82"/>
        <v>0</v>
      </c>
      <c r="AH76" s="466">
        <f t="shared" ca="1" si="82"/>
        <v>0</v>
      </c>
      <c r="AI76" s="466">
        <f t="shared" ca="1" si="82"/>
        <v>0</v>
      </c>
      <c r="AJ76" s="466">
        <f t="shared" ca="1" si="83"/>
        <v>0</v>
      </c>
      <c r="AK76" s="466">
        <f t="shared" ca="1" si="83"/>
        <v>0</v>
      </c>
      <c r="AL76" s="466">
        <f t="shared" ca="1" si="83"/>
        <v>0</v>
      </c>
      <c r="AM76" s="466">
        <f t="shared" ca="1" si="83"/>
        <v>0</v>
      </c>
      <c r="AN76" s="466">
        <f t="shared" ca="1" si="83"/>
        <v>0</v>
      </c>
      <c r="AO76" s="466">
        <f t="shared" ca="1" si="83"/>
        <v>0</v>
      </c>
      <c r="AP76" s="466">
        <f t="shared" ca="1" si="83"/>
        <v>0</v>
      </c>
      <c r="AQ76" s="466">
        <f t="shared" ca="1" si="83"/>
        <v>0</v>
      </c>
      <c r="AR76" s="466">
        <f t="shared" ca="1" si="83"/>
        <v>0</v>
      </c>
      <c r="AS76" s="466">
        <f t="shared" ca="1" si="83"/>
        <v>0</v>
      </c>
      <c r="AT76" s="466">
        <f t="shared" ca="1" si="84"/>
        <v>0</v>
      </c>
      <c r="AU76" s="466">
        <f t="shared" ca="1" si="84"/>
        <v>0</v>
      </c>
      <c r="AV76" s="466">
        <f t="shared" ca="1" si="84"/>
        <v>0</v>
      </c>
      <c r="AW76" s="466">
        <f t="shared" ca="1" si="84"/>
        <v>0</v>
      </c>
      <c r="AX76" s="466">
        <f t="shared" ca="1" si="84"/>
        <v>0</v>
      </c>
      <c r="AY76" s="466">
        <f t="shared" ca="1" si="84"/>
        <v>0</v>
      </c>
      <c r="AZ76" s="466">
        <f t="shared" ca="1" si="84"/>
        <v>0</v>
      </c>
      <c r="BA76" s="466">
        <f t="shared" ca="1" si="84"/>
        <v>0</v>
      </c>
      <c r="BB76" s="466">
        <f t="shared" ca="1" si="84"/>
        <v>0</v>
      </c>
      <c r="BC76" s="466">
        <f t="shared" ca="1" si="84"/>
        <v>0</v>
      </c>
      <c r="BD76" s="466">
        <f t="shared" ca="1" si="84"/>
        <v>0</v>
      </c>
      <c r="BE76" s="466">
        <f t="shared" ca="1" si="84"/>
        <v>0</v>
      </c>
      <c r="BF76" s="458"/>
      <c r="BG76" s="467">
        <f t="shared" ca="1" si="55"/>
        <v>0</v>
      </c>
      <c r="BH76" s="467">
        <f t="shared" ca="1" si="56"/>
        <v>0</v>
      </c>
      <c r="BI76" s="467">
        <f t="shared" ca="1" si="57"/>
        <v>0</v>
      </c>
      <c r="BJ76" s="467">
        <f t="shared" ca="1" si="58"/>
        <v>0</v>
      </c>
      <c r="BK76" s="467">
        <f t="shared" ca="1" si="59"/>
        <v>0</v>
      </c>
      <c r="BL76" s="467">
        <f t="shared" ca="1" si="60"/>
        <v>0</v>
      </c>
      <c r="BM76" s="467">
        <f t="shared" ca="1" si="61"/>
        <v>0</v>
      </c>
      <c r="BN76" s="467">
        <f t="shared" ca="1" si="62"/>
        <v>0</v>
      </c>
      <c r="BO76" s="467">
        <f t="shared" ca="1" si="63"/>
        <v>0</v>
      </c>
      <c r="BP76" s="467">
        <f t="shared" ca="1" si="64"/>
        <v>0</v>
      </c>
      <c r="BQ76" s="467">
        <f t="shared" ca="1" si="65"/>
        <v>0</v>
      </c>
      <c r="BR76" s="467">
        <f t="shared" ca="1" si="66"/>
        <v>0</v>
      </c>
      <c r="BS76" s="468">
        <f t="shared" ca="1" si="67"/>
        <v>0</v>
      </c>
      <c r="BT76" s="467">
        <f t="shared" ca="1" si="68"/>
        <v>0</v>
      </c>
      <c r="BU76" s="467">
        <f t="shared" ca="1" si="69"/>
        <v>0</v>
      </c>
      <c r="BV76" s="467">
        <f t="shared" ca="1" si="70"/>
        <v>0</v>
      </c>
      <c r="BW76" s="470">
        <f t="shared" ca="1" si="71"/>
        <v>0</v>
      </c>
      <c r="BX76" s="470">
        <f t="shared" ca="1" si="72"/>
        <v>0</v>
      </c>
      <c r="BY76" s="467">
        <f t="shared" ca="1" si="73"/>
        <v>0</v>
      </c>
    </row>
    <row r="77" spans="1:77" ht="15.6" hidden="1" customHeight="1" outlineLevel="1" x14ac:dyDescent="0.3">
      <c r="A77" s="458">
        <f t="shared" si="74"/>
        <v>23</v>
      </c>
      <c r="B77" s="463">
        <f t="shared" si="47"/>
        <v>0</v>
      </c>
      <c r="C77" s="464"/>
      <c r="D77" s="464" t="str">
        <f t="shared" ca="1" si="48"/>
        <v/>
      </c>
      <c r="E77" s="465">
        <f t="shared" ca="1" si="49"/>
        <v>0</v>
      </c>
      <c r="F77" s="466">
        <f t="shared" ca="1" si="80"/>
        <v>0</v>
      </c>
      <c r="G77" s="466">
        <f t="shared" ca="1" si="80"/>
        <v>0</v>
      </c>
      <c r="H77" s="466">
        <f t="shared" ca="1" si="80"/>
        <v>0</v>
      </c>
      <c r="I77" s="466">
        <f t="shared" ca="1" si="80"/>
        <v>0</v>
      </c>
      <c r="J77" s="466">
        <f t="shared" ca="1" si="80"/>
        <v>0</v>
      </c>
      <c r="K77" s="466">
        <f t="shared" ca="1" si="80"/>
        <v>0</v>
      </c>
      <c r="L77" s="466">
        <f t="shared" ca="1" si="80"/>
        <v>0</v>
      </c>
      <c r="M77" s="466">
        <f t="shared" ca="1" si="80"/>
        <v>0</v>
      </c>
      <c r="N77" s="466">
        <f t="shared" ca="1" si="80"/>
        <v>0</v>
      </c>
      <c r="O77" s="466">
        <f t="shared" ca="1" si="80"/>
        <v>0</v>
      </c>
      <c r="P77" s="466">
        <f t="shared" ca="1" si="81"/>
        <v>0</v>
      </c>
      <c r="Q77" s="466">
        <f t="shared" ca="1" si="81"/>
        <v>0</v>
      </c>
      <c r="R77" s="466">
        <f t="shared" ca="1" si="81"/>
        <v>0</v>
      </c>
      <c r="S77" s="466">
        <f t="shared" ca="1" si="81"/>
        <v>0</v>
      </c>
      <c r="T77" s="466">
        <f t="shared" ca="1" si="81"/>
        <v>0</v>
      </c>
      <c r="U77" s="466">
        <f t="shared" ca="1" si="81"/>
        <v>0</v>
      </c>
      <c r="V77" s="466">
        <f t="shared" ca="1" si="81"/>
        <v>0</v>
      </c>
      <c r="W77" s="466">
        <f t="shared" ca="1" si="81"/>
        <v>0</v>
      </c>
      <c r="X77" s="466">
        <f t="shared" ca="1" si="81"/>
        <v>0</v>
      </c>
      <c r="Y77" s="466">
        <f t="shared" ca="1" si="81"/>
        <v>0</v>
      </c>
      <c r="Z77" s="466">
        <f t="shared" ca="1" si="82"/>
        <v>0</v>
      </c>
      <c r="AA77" s="466">
        <f t="shared" ca="1" si="82"/>
        <v>0</v>
      </c>
      <c r="AB77" s="466">
        <f t="shared" ca="1" si="82"/>
        <v>0</v>
      </c>
      <c r="AC77" s="466">
        <f t="shared" ca="1" si="82"/>
        <v>0</v>
      </c>
      <c r="AD77" s="466">
        <f t="shared" ca="1" si="82"/>
        <v>0</v>
      </c>
      <c r="AE77" s="466">
        <f t="shared" ca="1" si="82"/>
        <v>0</v>
      </c>
      <c r="AF77" s="466">
        <f t="shared" ca="1" si="82"/>
        <v>0</v>
      </c>
      <c r="AG77" s="466">
        <f t="shared" ca="1" si="82"/>
        <v>0</v>
      </c>
      <c r="AH77" s="466">
        <f t="shared" ca="1" si="82"/>
        <v>0</v>
      </c>
      <c r="AI77" s="466">
        <f t="shared" ca="1" si="82"/>
        <v>0</v>
      </c>
      <c r="AJ77" s="466">
        <f t="shared" ca="1" si="83"/>
        <v>0</v>
      </c>
      <c r="AK77" s="466">
        <f t="shared" ca="1" si="83"/>
        <v>0</v>
      </c>
      <c r="AL77" s="466">
        <f t="shared" ca="1" si="83"/>
        <v>0</v>
      </c>
      <c r="AM77" s="466">
        <f t="shared" ca="1" si="83"/>
        <v>0</v>
      </c>
      <c r="AN77" s="466">
        <f t="shared" ca="1" si="83"/>
        <v>0</v>
      </c>
      <c r="AO77" s="466">
        <f t="shared" ca="1" si="83"/>
        <v>0</v>
      </c>
      <c r="AP77" s="466">
        <f t="shared" ca="1" si="83"/>
        <v>0</v>
      </c>
      <c r="AQ77" s="466">
        <f t="shared" ca="1" si="83"/>
        <v>0</v>
      </c>
      <c r="AR77" s="466">
        <f t="shared" ca="1" si="83"/>
        <v>0</v>
      </c>
      <c r="AS77" s="466">
        <f t="shared" ca="1" si="83"/>
        <v>0</v>
      </c>
      <c r="AT77" s="466">
        <f t="shared" ca="1" si="84"/>
        <v>0</v>
      </c>
      <c r="AU77" s="466">
        <f t="shared" ca="1" si="84"/>
        <v>0</v>
      </c>
      <c r="AV77" s="466">
        <f t="shared" ca="1" si="84"/>
        <v>0</v>
      </c>
      <c r="AW77" s="466">
        <f t="shared" ca="1" si="84"/>
        <v>0</v>
      </c>
      <c r="AX77" s="466">
        <f t="shared" ca="1" si="84"/>
        <v>0</v>
      </c>
      <c r="AY77" s="466">
        <f t="shared" ca="1" si="84"/>
        <v>0</v>
      </c>
      <c r="AZ77" s="466">
        <f t="shared" ca="1" si="84"/>
        <v>0</v>
      </c>
      <c r="BA77" s="466">
        <f t="shared" ca="1" si="84"/>
        <v>0</v>
      </c>
      <c r="BB77" s="466">
        <f t="shared" ca="1" si="84"/>
        <v>0</v>
      </c>
      <c r="BC77" s="466">
        <f t="shared" ca="1" si="84"/>
        <v>0</v>
      </c>
      <c r="BD77" s="466">
        <f t="shared" ca="1" si="84"/>
        <v>0</v>
      </c>
      <c r="BE77" s="466">
        <f t="shared" ca="1" si="84"/>
        <v>0</v>
      </c>
      <c r="BF77" s="458"/>
      <c r="BG77" s="467">
        <f t="shared" ca="1" si="55"/>
        <v>0</v>
      </c>
      <c r="BH77" s="467">
        <f t="shared" ca="1" si="56"/>
        <v>0</v>
      </c>
      <c r="BI77" s="467">
        <f t="shared" ca="1" si="57"/>
        <v>0</v>
      </c>
      <c r="BJ77" s="467">
        <f t="shared" ca="1" si="58"/>
        <v>0</v>
      </c>
      <c r="BK77" s="467">
        <f t="shared" ca="1" si="59"/>
        <v>0</v>
      </c>
      <c r="BL77" s="467">
        <f t="shared" ca="1" si="60"/>
        <v>0</v>
      </c>
      <c r="BM77" s="467">
        <f t="shared" ca="1" si="61"/>
        <v>0</v>
      </c>
      <c r="BN77" s="467">
        <f t="shared" ca="1" si="62"/>
        <v>0</v>
      </c>
      <c r="BO77" s="467">
        <f t="shared" ca="1" si="63"/>
        <v>0</v>
      </c>
      <c r="BP77" s="467">
        <f t="shared" ca="1" si="64"/>
        <v>0</v>
      </c>
      <c r="BQ77" s="467">
        <f t="shared" ca="1" si="65"/>
        <v>0</v>
      </c>
      <c r="BR77" s="467">
        <f t="shared" ca="1" si="66"/>
        <v>0</v>
      </c>
      <c r="BS77" s="468">
        <f t="shared" ca="1" si="67"/>
        <v>0</v>
      </c>
      <c r="BT77" s="467">
        <f t="shared" ca="1" si="68"/>
        <v>0</v>
      </c>
      <c r="BU77" s="467">
        <f t="shared" ca="1" si="69"/>
        <v>0</v>
      </c>
      <c r="BV77" s="467">
        <f t="shared" ca="1" si="70"/>
        <v>0</v>
      </c>
      <c r="BW77" s="470">
        <f t="shared" ca="1" si="71"/>
        <v>0</v>
      </c>
      <c r="BX77" s="470">
        <f t="shared" ca="1" si="72"/>
        <v>0</v>
      </c>
      <c r="BY77" s="467">
        <f t="shared" ca="1" si="73"/>
        <v>0</v>
      </c>
    </row>
    <row r="78" spans="1:77" ht="15.6" hidden="1" customHeight="1" outlineLevel="1" x14ac:dyDescent="0.3">
      <c r="A78" s="458">
        <f t="shared" si="74"/>
        <v>24</v>
      </c>
      <c r="B78" s="469">
        <f t="shared" si="47"/>
        <v>0</v>
      </c>
      <c r="C78" s="464"/>
      <c r="D78" s="464" t="str">
        <f t="shared" ca="1" si="48"/>
        <v/>
      </c>
      <c r="E78" s="465">
        <f t="shared" ca="1" si="49"/>
        <v>0</v>
      </c>
      <c r="F78" s="466">
        <f t="shared" ca="1" si="80"/>
        <v>0</v>
      </c>
      <c r="G78" s="466">
        <f t="shared" ca="1" si="80"/>
        <v>0</v>
      </c>
      <c r="H78" s="466">
        <f t="shared" ca="1" si="80"/>
        <v>0</v>
      </c>
      <c r="I78" s="466">
        <f t="shared" ca="1" si="80"/>
        <v>0</v>
      </c>
      <c r="J78" s="466">
        <f t="shared" ca="1" si="80"/>
        <v>0</v>
      </c>
      <c r="K78" s="466">
        <f t="shared" ca="1" si="80"/>
        <v>0</v>
      </c>
      <c r="L78" s="466">
        <f t="shared" ca="1" si="80"/>
        <v>0</v>
      </c>
      <c r="M78" s="466">
        <f t="shared" ca="1" si="80"/>
        <v>0</v>
      </c>
      <c r="N78" s="466">
        <f t="shared" ca="1" si="80"/>
        <v>0</v>
      </c>
      <c r="O78" s="466">
        <f t="shared" ca="1" si="80"/>
        <v>0</v>
      </c>
      <c r="P78" s="466">
        <f t="shared" ca="1" si="81"/>
        <v>0</v>
      </c>
      <c r="Q78" s="466">
        <f t="shared" ca="1" si="81"/>
        <v>0</v>
      </c>
      <c r="R78" s="466">
        <f t="shared" ca="1" si="81"/>
        <v>0</v>
      </c>
      <c r="S78" s="466">
        <f t="shared" ca="1" si="81"/>
        <v>0</v>
      </c>
      <c r="T78" s="466">
        <f t="shared" ca="1" si="81"/>
        <v>0</v>
      </c>
      <c r="U78" s="466">
        <f t="shared" ca="1" si="81"/>
        <v>0</v>
      </c>
      <c r="V78" s="466">
        <f t="shared" ca="1" si="81"/>
        <v>0</v>
      </c>
      <c r="W78" s="466">
        <f t="shared" ca="1" si="81"/>
        <v>0</v>
      </c>
      <c r="X78" s="466">
        <f t="shared" ca="1" si="81"/>
        <v>0</v>
      </c>
      <c r="Y78" s="466">
        <f t="shared" ca="1" si="81"/>
        <v>0</v>
      </c>
      <c r="Z78" s="466">
        <f t="shared" ca="1" si="82"/>
        <v>0</v>
      </c>
      <c r="AA78" s="466">
        <f t="shared" ca="1" si="82"/>
        <v>0</v>
      </c>
      <c r="AB78" s="466">
        <f t="shared" ca="1" si="82"/>
        <v>0</v>
      </c>
      <c r="AC78" s="466">
        <f t="shared" ca="1" si="82"/>
        <v>0</v>
      </c>
      <c r="AD78" s="466">
        <f t="shared" ca="1" si="82"/>
        <v>0</v>
      </c>
      <c r="AE78" s="466">
        <f t="shared" ca="1" si="82"/>
        <v>0</v>
      </c>
      <c r="AF78" s="466">
        <f t="shared" ca="1" si="82"/>
        <v>0</v>
      </c>
      <c r="AG78" s="466">
        <f t="shared" ca="1" si="82"/>
        <v>0</v>
      </c>
      <c r="AH78" s="466">
        <f t="shared" ca="1" si="82"/>
        <v>0</v>
      </c>
      <c r="AI78" s="466">
        <f t="shared" ca="1" si="82"/>
        <v>0</v>
      </c>
      <c r="AJ78" s="466">
        <f t="shared" ca="1" si="83"/>
        <v>0</v>
      </c>
      <c r="AK78" s="466">
        <f t="shared" ca="1" si="83"/>
        <v>0</v>
      </c>
      <c r="AL78" s="466">
        <f t="shared" ca="1" si="83"/>
        <v>0</v>
      </c>
      <c r="AM78" s="466">
        <f t="shared" ca="1" si="83"/>
        <v>0</v>
      </c>
      <c r="AN78" s="466">
        <f t="shared" ca="1" si="83"/>
        <v>0</v>
      </c>
      <c r="AO78" s="466">
        <f t="shared" ca="1" si="83"/>
        <v>0</v>
      </c>
      <c r="AP78" s="466">
        <f t="shared" ca="1" si="83"/>
        <v>0</v>
      </c>
      <c r="AQ78" s="466">
        <f t="shared" ca="1" si="83"/>
        <v>0</v>
      </c>
      <c r="AR78" s="466">
        <f t="shared" ca="1" si="83"/>
        <v>0</v>
      </c>
      <c r="AS78" s="466">
        <f t="shared" ca="1" si="83"/>
        <v>0</v>
      </c>
      <c r="AT78" s="466">
        <f t="shared" ca="1" si="84"/>
        <v>0</v>
      </c>
      <c r="AU78" s="466">
        <f t="shared" ca="1" si="84"/>
        <v>0</v>
      </c>
      <c r="AV78" s="466">
        <f t="shared" ca="1" si="84"/>
        <v>0</v>
      </c>
      <c r="AW78" s="466">
        <f t="shared" ca="1" si="84"/>
        <v>0</v>
      </c>
      <c r="AX78" s="466">
        <f t="shared" ca="1" si="84"/>
        <v>0</v>
      </c>
      <c r="AY78" s="466">
        <f t="shared" ca="1" si="84"/>
        <v>0</v>
      </c>
      <c r="AZ78" s="466">
        <f t="shared" ca="1" si="84"/>
        <v>0</v>
      </c>
      <c r="BA78" s="466">
        <f t="shared" ca="1" si="84"/>
        <v>0</v>
      </c>
      <c r="BB78" s="466">
        <f t="shared" ca="1" si="84"/>
        <v>0</v>
      </c>
      <c r="BC78" s="466">
        <f t="shared" ca="1" si="84"/>
        <v>0</v>
      </c>
      <c r="BD78" s="466">
        <f t="shared" ca="1" si="84"/>
        <v>0</v>
      </c>
      <c r="BE78" s="466">
        <f t="shared" ca="1" si="84"/>
        <v>0</v>
      </c>
      <c r="BF78" s="458"/>
      <c r="BG78" s="467">
        <f t="shared" ca="1" si="55"/>
        <v>0</v>
      </c>
      <c r="BH78" s="467">
        <f t="shared" ca="1" si="56"/>
        <v>0</v>
      </c>
      <c r="BI78" s="467">
        <f t="shared" ca="1" si="57"/>
        <v>0</v>
      </c>
      <c r="BJ78" s="467">
        <f t="shared" ca="1" si="58"/>
        <v>0</v>
      </c>
      <c r="BK78" s="467">
        <f t="shared" ca="1" si="59"/>
        <v>0</v>
      </c>
      <c r="BL78" s="467">
        <f t="shared" ca="1" si="60"/>
        <v>0</v>
      </c>
      <c r="BM78" s="467">
        <f t="shared" ca="1" si="61"/>
        <v>0</v>
      </c>
      <c r="BN78" s="467">
        <f t="shared" ca="1" si="62"/>
        <v>0</v>
      </c>
      <c r="BO78" s="467">
        <f t="shared" ca="1" si="63"/>
        <v>0</v>
      </c>
      <c r="BP78" s="467">
        <f t="shared" ca="1" si="64"/>
        <v>0</v>
      </c>
      <c r="BQ78" s="467">
        <f t="shared" ca="1" si="65"/>
        <v>0</v>
      </c>
      <c r="BR78" s="467">
        <f t="shared" ca="1" si="66"/>
        <v>0</v>
      </c>
      <c r="BS78" s="468">
        <f t="shared" ca="1" si="67"/>
        <v>0</v>
      </c>
      <c r="BT78" s="467">
        <f t="shared" ca="1" si="68"/>
        <v>0</v>
      </c>
      <c r="BU78" s="467">
        <f t="shared" ca="1" si="69"/>
        <v>0</v>
      </c>
      <c r="BV78" s="467">
        <f t="shared" ca="1" si="70"/>
        <v>0</v>
      </c>
      <c r="BW78" s="470">
        <f t="shared" ca="1" si="71"/>
        <v>0</v>
      </c>
      <c r="BX78" s="470">
        <f t="shared" ca="1" si="72"/>
        <v>0</v>
      </c>
      <c r="BY78" s="467">
        <f t="shared" ca="1" si="73"/>
        <v>0</v>
      </c>
    </row>
    <row r="79" spans="1:77" ht="15.6" hidden="1" customHeight="1" outlineLevel="1" x14ac:dyDescent="0.3">
      <c r="A79" s="458">
        <f t="shared" si="74"/>
        <v>25</v>
      </c>
      <c r="B79" s="463">
        <f t="shared" si="47"/>
        <v>0</v>
      </c>
      <c r="C79" s="464"/>
      <c r="D79" s="464" t="str">
        <f t="shared" ca="1" si="48"/>
        <v/>
      </c>
      <c r="E79" s="465">
        <f t="shared" ca="1" si="49"/>
        <v>0</v>
      </c>
      <c r="F79" s="466">
        <f t="shared" ca="1" si="80"/>
        <v>0</v>
      </c>
      <c r="G79" s="466">
        <f t="shared" ca="1" si="80"/>
        <v>0</v>
      </c>
      <c r="H79" s="466">
        <f t="shared" ca="1" si="80"/>
        <v>0</v>
      </c>
      <c r="I79" s="466">
        <f t="shared" ca="1" si="80"/>
        <v>0</v>
      </c>
      <c r="J79" s="466">
        <f t="shared" ca="1" si="80"/>
        <v>0</v>
      </c>
      <c r="K79" s="466">
        <f t="shared" ca="1" si="80"/>
        <v>0</v>
      </c>
      <c r="L79" s="466">
        <f t="shared" ca="1" si="80"/>
        <v>0</v>
      </c>
      <c r="M79" s="466">
        <f t="shared" ca="1" si="80"/>
        <v>0</v>
      </c>
      <c r="N79" s="466">
        <f t="shared" ca="1" si="80"/>
        <v>0</v>
      </c>
      <c r="O79" s="466">
        <f t="shared" ca="1" si="80"/>
        <v>0</v>
      </c>
      <c r="P79" s="466">
        <f t="shared" ca="1" si="81"/>
        <v>0</v>
      </c>
      <c r="Q79" s="466">
        <f t="shared" ca="1" si="81"/>
        <v>0</v>
      </c>
      <c r="R79" s="466">
        <f t="shared" ca="1" si="81"/>
        <v>0</v>
      </c>
      <c r="S79" s="466">
        <f t="shared" ca="1" si="81"/>
        <v>0</v>
      </c>
      <c r="T79" s="466">
        <f t="shared" ca="1" si="81"/>
        <v>0</v>
      </c>
      <c r="U79" s="466">
        <f t="shared" ca="1" si="81"/>
        <v>0</v>
      </c>
      <c r="V79" s="466">
        <f t="shared" ca="1" si="81"/>
        <v>0</v>
      </c>
      <c r="W79" s="466">
        <f t="shared" ca="1" si="81"/>
        <v>0</v>
      </c>
      <c r="X79" s="466">
        <f t="shared" ca="1" si="81"/>
        <v>0</v>
      </c>
      <c r="Y79" s="466">
        <f t="shared" ca="1" si="81"/>
        <v>0</v>
      </c>
      <c r="Z79" s="466">
        <f t="shared" ca="1" si="82"/>
        <v>0</v>
      </c>
      <c r="AA79" s="466">
        <f t="shared" ca="1" si="82"/>
        <v>0</v>
      </c>
      <c r="AB79" s="466">
        <f t="shared" ca="1" si="82"/>
        <v>0</v>
      </c>
      <c r="AC79" s="466">
        <f t="shared" ca="1" si="82"/>
        <v>0</v>
      </c>
      <c r="AD79" s="466">
        <f t="shared" ca="1" si="82"/>
        <v>0</v>
      </c>
      <c r="AE79" s="466">
        <f t="shared" ca="1" si="82"/>
        <v>0</v>
      </c>
      <c r="AF79" s="466">
        <f t="shared" ca="1" si="82"/>
        <v>0</v>
      </c>
      <c r="AG79" s="466">
        <f t="shared" ca="1" si="82"/>
        <v>0</v>
      </c>
      <c r="AH79" s="466">
        <f t="shared" ca="1" si="82"/>
        <v>0</v>
      </c>
      <c r="AI79" s="466">
        <f t="shared" ca="1" si="82"/>
        <v>0</v>
      </c>
      <c r="AJ79" s="466">
        <f t="shared" ca="1" si="83"/>
        <v>0</v>
      </c>
      <c r="AK79" s="466">
        <f t="shared" ca="1" si="83"/>
        <v>0</v>
      </c>
      <c r="AL79" s="466">
        <f t="shared" ca="1" si="83"/>
        <v>0</v>
      </c>
      <c r="AM79" s="466">
        <f t="shared" ca="1" si="83"/>
        <v>0</v>
      </c>
      <c r="AN79" s="466">
        <f t="shared" ca="1" si="83"/>
        <v>0</v>
      </c>
      <c r="AO79" s="466">
        <f t="shared" ca="1" si="83"/>
        <v>0</v>
      </c>
      <c r="AP79" s="466">
        <f t="shared" ca="1" si="83"/>
        <v>0</v>
      </c>
      <c r="AQ79" s="466">
        <f t="shared" ca="1" si="83"/>
        <v>0</v>
      </c>
      <c r="AR79" s="466">
        <f t="shared" ca="1" si="83"/>
        <v>0</v>
      </c>
      <c r="AS79" s="466">
        <f t="shared" ca="1" si="83"/>
        <v>0</v>
      </c>
      <c r="AT79" s="466">
        <f t="shared" ca="1" si="84"/>
        <v>0</v>
      </c>
      <c r="AU79" s="466">
        <f t="shared" ca="1" si="84"/>
        <v>0</v>
      </c>
      <c r="AV79" s="466">
        <f t="shared" ca="1" si="84"/>
        <v>0</v>
      </c>
      <c r="AW79" s="466">
        <f t="shared" ca="1" si="84"/>
        <v>0</v>
      </c>
      <c r="AX79" s="466">
        <f t="shared" ca="1" si="84"/>
        <v>0</v>
      </c>
      <c r="AY79" s="466">
        <f t="shared" ca="1" si="84"/>
        <v>0</v>
      </c>
      <c r="AZ79" s="466">
        <f t="shared" ca="1" si="84"/>
        <v>0</v>
      </c>
      <c r="BA79" s="466">
        <f t="shared" ca="1" si="84"/>
        <v>0</v>
      </c>
      <c r="BB79" s="466">
        <f t="shared" ca="1" si="84"/>
        <v>0</v>
      </c>
      <c r="BC79" s="466">
        <f t="shared" ca="1" si="84"/>
        <v>0</v>
      </c>
      <c r="BD79" s="466">
        <f t="shared" ca="1" si="84"/>
        <v>0</v>
      </c>
      <c r="BE79" s="466">
        <f t="shared" ca="1" si="84"/>
        <v>0</v>
      </c>
      <c r="BF79" s="458"/>
      <c r="BG79" s="467">
        <f t="shared" ca="1" si="55"/>
        <v>0</v>
      </c>
      <c r="BH79" s="467">
        <f t="shared" ca="1" si="56"/>
        <v>0</v>
      </c>
      <c r="BI79" s="467">
        <f t="shared" ca="1" si="57"/>
        <v>0</v>
      </c>
      <c r="BJ79" s="467">
        <f t="shared" ca="1" si="58"/>
        <v>0</v>
      </c>
      <c r="BK79" s="467">
        <f t="shared" ca="1" si="59"/>
        <v>0</v>
      </c>
      <c r="BL79" s="467">
        <f t="shared" ca="1" si="60"/>
        <v>0</v>
      </c>
      <c r="BM79" s="467">
        <f t="shared" ca="1" si="61"/>
        <v>0</v>
      </c>
      <c r="BN79" s="467">
        <f t="shared" ca="1" si="62"/>
        <v>0</v>
      </c>
      <c r="BO79" s="467">
        <f t="shared" ca="1" si="63"/>
        <v>0</v>
      </c>
      <c r="BP79" s="467">
        <f t="shared" ca="1" si="64"/>
        <v>0</v>
      </c>
      <c r="BQ79" s="467">
        <f t="shared" ca="1" si="65"/>
        <v>0</v>
      </c>
      <c r="BR79" s="467">
        <f t="shared" ca="1" si="66"/>
        <v>0</v>
      </c>
      <c r="BS79" s="468">
        <f t="shared" ca="1" si="67"/>
        <v>0</v>
      </c>
      <c r="BT79" s="467">
        <f t="shared" ca="1" si="68"/>
        <v>0</v>
      </c>
      <c r="BU79" s="467">
        <f t="shared" ca="1" si="69"/>
        <v>0</v>
      </c>
      <c r="BV79" s="467">
        <f t="shared" ca="1" si="70"/>
        <v>0</v>
      </c>
      <c r="BW79" s="470">
        <f t="shared" ca="1" si="71"/>
        <v>0</v>
      </c>
      <c r="BX79" s="470">
        <f t="shared" ca="1" si="72"/>
        <v>0</v>
      </c>
      <c r="BY79" s="467">
        <f t="shared" ca="1" si="73"/>
        <v>0</v>
      </c>
    </row>
    <row r="80" spans="1:77" ht="15.6" hidden="1" customHeight="1" outlineLevel="1" x14ac:dyDescent="0.3">
      <c r="A80" s="458">
        <f t="shared" si="74"/>
        <v>26</v>
      </c>
      <c r="B80" s="469">
        <f t="shared" si="47"/>
        <v>0</v>
      </c>
      <c r="C80" s="464"/>
      <c r="D80" s="464" t="str">
        <f t="shared" ca="1" si="48"/>
        <v/>
      </c>
      <c r="E80" s="465">
        <f t="shared" ca="1" si="49"/>
        <v>0</v>
      </c>
      <c r="F80" s="466">
        <f t="shared" ca="1" si="80"/>
        <v>0</v>
      </c>
      <c r="G80" s="466">
        <f t="shared" ca="1" si="80"/>
        <v>0</v>
      </c>
      <c r="H80" s="466">
        <f t="shared" ca="1" si="80"/>
        <v>0</v>
      </c>
      <c r="I80" s="466">
        <f t="shared" ca="1" si="80"/>
        <v>0</v>
      </c>
      <c r="J80" s="466">
        <f t="shared" ca="1" si="80"/>
        <v>0</v>
      </c>
      <c r="K80" s="466">
        <f t="shared" ca="1" si="80"/>
        <v>0</v>
      </c>
      <c r="L80" s="466">
        <f t="shared" ca="1" si="80"/>
        <v>0</v>
      </c>
      <c r="M80" s="466">
        <f t="shared" ca="1" si="80"/>
        <v>0</v>
      </c>
      <c r="N80" s="466">
        <f t="shared" ca="1" si="80"/>
        <v>0</v>
      </c>
      <c r="O80" s="466">
        <f t="shared" ca="1" si="80"/>
        <v>0</v>
      </c>
      <c r="P80" s="466">
        <f t="shared" ca="1" si="81"/>
        <v>0</v>
      </c>
      <c r="Q80" s="466">
        <f t="shared" ca="1" si="81"/>
        <v>0</v>
      </c>
      <c r="R80" s="466">
        <f t="shared" ca="1" si="81"/>
        <v>0</v>
      </c>
      <c r="S80" s="466">
        <f t="shared" ca="1" si="81"/>
        <v>0</v>
      </c>
      <c r="T80" s="466">
        <f t="shared" ca="1" si="81"/>
        <v>0</v>
      </c>
      <c r="U80" s="466">
        <f t="shared" ca="1" si="81"/>
        <v>0</v>
      </c>
      <c r="V80" s="466">
        <f t="shared" ca="1" si="81"/>
        <v>0</v>
      </c>
      <c r="W80" s="466">
        <f t="shared" ca="1" si="81"/>
        <v>0</v>
      </c>
      <c r="X80" s="466">
        <f t="shared" ca="1" si="81"/>
        <v>0</v>
      </c>
      <c r="Y80" s="466">
        <f t="shared" ca="1" si="81"/>
        <v>0</v>
      </c>
      <c r="Z80" s="466">
        <f t="shared" ca="1" si="82"/>
        <v>0</v>
      </c>
      <c r="AA80" s="466">
        <f t="shared" ca="1" si="82"/>
        <v>0</v>
      </c>
      <c r="AB80" s="466">
        <f t="shared" ca="1" si="82"/>
        <v>0</v>
      </c>
      <c r="AC80" s="466">
        <f t="shared" ca="1" si="82"/>
        <v>0</v>
      </c>
      <c r="AD80" s="466">
        <f t="shared" ca="1" si="82"/>
        <v>0</v>
      </c>
      <c r="AE80" s="466">
        <f t="shared" ca="1" si="82"/>
        <v>0</v>
      </c>
      <c r="AF80" s="466">
        <f t="shared" ca="1" si="82"/>
        <v>0</v>
      </c>
      <c r="AG80" s="466">
        <f t="shared" ca="1" si="82"/>
        <v>0</v>
      </c>
      <c r="AH80" s="466">
        <f t="shared" ca="1" si="82"/>
        <v>0</v>
      </c>
      <c r="AI80" s="466">
        <f t="shared" ca="1" si="82"/>
        <v>0</v>
      </c>
      <c r="AJ80" s="466">
        <f t="shared" ca="1" si="83"/>
        <v>0</v>
      </c>
      <c r="AK80" s="466">
        <f t="shared" ca="1" si="83"/>
        <v>0</v>
      </c>
      <c r="AL80" s="466">
        <f t="shared" ca="1" si="83"/>
        <v>0</v>
      </c>
      <c r="AM80" s="466">
        <f t="shared" ca="1" si="83"/>
        <v>0</v>
      </c>
      <c r="AN80" s="466">
        <f t="shared" ca="1" si="83"/>
        <v>0</v>
      </c>
      <c r="AO80" s="466">
        <f t="shared" ca="1" si="83"/>
        <v>0</v>
      </c>
      <c r="AP80" s="466">
        <f t="shared" ca="1" si="83"/>
        <v>0</v>
      </c>
      <c r="AQ80" s="466">
        <f t="shared" ca="1" si="83"/>
        <v>0</v>
      </c>
      <c r="AR80" s="466">
        <f t="shared" ca="1" si="83"/>
        <v>0</v>
      </c>
      <c r="AS80" s="466">
        <f t="shared" ca="1" si="83"/>
        <v>0</v>
      </c>
      <c r="AT80" s="466">
        <f t="shared" ca="1" si="84"/>
        <v>0</v>
      </c>
      <c r="AU80" s="466">
        <f t="shared" ca="1" si="84"/>
        <v>0</v>
      </c>
      <c r="AV80" s="466">
        <f t="shared" ca="1" si="84"/>
        <v>0</v>
      </c>
      <c r="AW80" s="466">
        <f t="shared" ca="1" si="84"/>
        <v>0</v>
      </c>
      <c r="AX80" s="466">
        <f t="shared" ca="1" si="84"/>
        <v>0</v>
      </c>
      <c r="AY80" s="466">
        <f t="shared" ca="1" si="84"/>
        <v>0</v>
      </c>
      <c r="AZ80" s="466">
        <f t="shared" ca="1" si="84"/>
        <v>0</v>
      </c>
      <c r="BA80" s="466">
        <f t="shared" ca="1" si="84"/>
        <v>0</v>
      </c>
      <c r="BB80" s="466">
        <f t="shared" ca="1" si="84"/>
        <v>0</v>
      </c>
      <c r="BC80" s="466">
        <f t="shared" ca="1" si="84"/>
        <v>0</v>
      </c>
      <c r="BD80" s="466">
        <f t="shared" ca="1" si="84"/>
        <v>0</v>
      </c>
      <c r="BE80" s="466">
        <f t="shared" ca="1" si="84"/>
        <v>0</v>
      </c>
      <c r="BF80" s="458"/>
      <c r="BG80" s="467">
        <f t="shared" ca="1" si="55"/>
        <v>0</v>
      </c>
      <c r="BH80" s="467">
        <f t="shared" ca="1" si="56"/>
        <v>0</v>
      </c>
      <c r="BI80" s="467">
        <f t="shared" ca="1" si="57"/>
        <v>0</v>
      </c>
      <c r="BJ80" s="467">
        <f t="shared" ca="1" si="58"/>
        <v>0</v>
      </c>
      <c r="BK80" s="467">
        <f t="shared" ca="1" si="59"/>
        <v>0</v>
      </c>
      <c r="BL80" s="467">
        <f t="shared" ca="1" si="60"/>
        <v>0</v>
      </c>
      <c r="BM80" s="467">
        <f t="shared" ca="1" si="61"/>
        <v>0</v>
      </c>
      <c r="BN80" s="467">
        <f t="shared" ca="1" si="62"/>
        <v>0</v>
      </c>
      <c r="BO80" s="467">
        <f t="shared" ca="1" si="63"/>
        <v>0</v>
      </c>
      <c r="BP80" s="467">
        <f t="shared" ca="1" si="64"/>
        <v>0</v>
      </c>
      <c r="BQ80" s="467">
        <f t="shared" ca="1" si="65"/>
        <v>0</v>
      </c>
      <c r="BR80" s="467">
        <f t="shared" ca="1" si="66"/>
        <v>0</v>
      </c>
      <c r="BS80" s="468">
        <f t="shared" ca="1" si="67"/>
        <v>0</v>
      </c>
      <c r="BT80" s="467">
        <f t="shared" ca="1" si="68"/>
        <v>0</v>
      </c>
      <c r="BU80" s="467">
        <f t="shared" ca="1" si="69"/>
        <v>0</v>
      </c>
      <c r="BV80" s="467">
        <f t="shared" ca="1" si="70"/>
        <v>0</v>
      </c>
      <c r="BW80" s="470">
        <f t="shared" ca="1" si="71"/>
        <v>0</v>
      </c>
      <c r="BX80" s="470">
        <f t="shared" ca="1" si="72"/>
        <v>0</v>
      </c>
      <c r="BY80" s="467">
        <f t="shared" ca="1" si="73"/>
        <v>0</v>
      </c>
    </row>
    <row r="81" spans="1:77" ht="15.6" hidden="1" customHeight="1" outlineLevel="1" x14ac:dyDescent="0.3">
      <c r="A81" s="458">
        <f t="shared" si="74"/>
        <v>27</v>
      </c>
      <c r="B81" s="463">
        <f t="shared" si="47"/>
        <v>0</v>
      </c>
      <c r="C81" s="464"/>
      <c r="D81" s="464" t="str">
        <f t="shared" ca="1" si="48"/>
        <v/>
      </c>
      <c r="E81" s="465">
        <f t="shared" ca="1" si="49"/>
        <v>0</v>
      </c>
      <c r="F81" s="466">
        <f t="shared" ca="1" si="80"/>
        <v>0</v>
      </c>
      <c r="G81" s="466">
        <f t="shared" ca="1" si="80"/>
        <v>0</v>
      </c>
      <c r="H81" s="466">
        <f t="shared" ca="1" si="80"/>
        <v>0</v>
      </c>
      <c r="I81" s="466">
        <f t="shared" ca="1" si="80"/>
        <v>0</v>
      </c>
      <c r="J81" s="466">
        <f t="shared" ca="1" si="80"/>
        <v>0</v>
      </c>
      <c r="K81" s="466">
        <f t="shared" ca="1" si="80"/>
        <v>0</v>
      </c>
      <c r="L81" s="466">
        <f t="shared" ca="1" si="80"/>
        <v>0</v>
      </c>
      <c r="M81" s="466">
        <f t="shared" ca="1" si="80"/>
        <v>0</v>
      </c>
      <c r="N81" s="466">
        <f t="shared" ca="1" si="80"/>
        <v>0</v>
      </c>
      <c r="O81" s="466">
        <f t="shared" ca="1" si="80"/>
        <v>0</v>
      </c>
      <c r="P81" s="466">
        <f t="shared" ca="1" si="81"/>
        <v>0</v>
      </c>
      <c r="Q81" s="466">
        <f t="shared" ca="1" si="81"/>
        <v>0</v>
      </c>
      <c r="R81" s="466">
        <f t="shared" ca="1" si="81"/>
        <v>0</v>
      </c>
      <c r="S81" s="466">
        <f t="shared" ca="1" si="81"/>
        <v>0</v>
      </c>
      <c r="T81" s="466">
        <f t="shared" ca="1" si="81"/>
        <v>0</v>
      </c>
      <c r="U81" s="466">
        <f t="shared" ca="1" si="81"/>
        <v>0</v>
      </c>
      <c r="V81" s="466">
        <f t="shared" ca="1" si="81"/>
        <v>0</v>
      </c>
      <c r="W81" s="466">
        <f t="shared" ca="1" si="81"/>
        <v>0</v>
      </c>
      <c r="X81" s="466">
        <f t="shared" ca="1" si="81"/>
        <v>0</v>
      </c>
      <c r="Y81" s="466">
        <f t="shared" ca="1" si="81"/>
        <v>0</v>
      </c>
      <c r="Z81" s="466">
        <f t="shared" ca="1" si="82"/>
        <v>0</v>
      </c>
      <c r="AA81" s="466">
        <f t="shared" ca="1" si="82"/>
        <v>0</v>
      </c>
      <c r="AB81" s="466">
        <f t="shared" ca="1" si="82"/>
        <v>0</v>
      </c>
      <c r="AC81" s="466">
        <f t="shared" ca="1" si="82"/>
        <v>0</v>
      </c>
      <c r="AD81" s="466">
        <f t="shared" ca="1" si="82"/>
        <v>0</v>
      </c>
      <c r="AE81" s="466">
        <f t="shared" ca="1" si="82"/>
        <v>0</v>
      </c>
      <c r="AF81" s="466">
        <f t="shared" ca="1" si="82"/>
        <v>0</v>
      </c>
      <c r="AG81" s="466">
        <f t="shared" ca="1" si="82"/>
        <v>0</v>
      </c>
      <c r="AH81" s="466">
        <f t="shared" ca="1" si="82"/>
        <v>0</v>
      </c>
      <c r="AI81" s="466">
        <f t="shared" ca="1" si="82"/>
        <v>0</v>
      </c>
      <c r="AJ81" s="466">
        <f t="shared" ca="1" si="83"/>
        <v>0</v>
      </c>
      <c r="AK81" s="466">
        <f t="shared" ca="1" si="83"/>
        <v>0</v>
      </c>
      <c r="AL81" s="466">
        <f t="shared" ca="1" si="83"/>
        <v>0</v>
      </c>
      <c r="AM81" s="466">
        <f t="shared" ca="1" si="83"/>
        <v>0</v>
      </c>
      <c r="AN81" s="466">
        <f t="shared" ca="1" si="83"/>
        <v>0</v>
      </c>
      <c r="AO81" s="466">
        <f t="shared" ca="1" si="83"/>
        <v>0</v>
      </c>
      <c r="AP81" s="466">
        <f t="shared" ca="1" si="83"/>
        <v>0</v>
      </c>
      <c r="AQ81" s="466">
        <f t="shared" ca="1" si="83"/>
        <v>0</v>
      </c>
      <c r="AR81" s="466">
        <f t="shared" ca="1" si="83"/>
        <v>0</v>
      </c>
      <c r="AS81" s="466">
        <f t="shared" ca="1" si="83"/>
        <v>0</v>
      </c>
      <c r="AT81" s="466">
        <f t="shared" ca="1" si="84"/>
        <v>0</v>
      </c>
      <c r="AU81" s="466">
        <f t="shared" ca="1" si="84"/>
        <v>0</v>
      </c>
      <c r="AV81" s="466">
        <f t="shared" ca="1" si="84"/>
        <v>0</v>
      </c>
      <c r="AW81" s="466">
        <f t="shared" ca="1" si="84"/>
        <v>0</v>
      </c>
      <c r="AX81" s="466">
        <f t="shared" ca="1" si="84"/>
        <v>0</v>
      </c>
      <c r="AY81" s="466">
        <f t="shared" ca="1" si="84"/>
        <v>0</v>
      </c>
      <c r="AZ81" s="466">
        <f t="shared" ca="1" si="84"/>
        <v>0</v>
      </c>
      <c r="BA81" s="466">
        <f t="shared" ca="1" si="84"/>
        <v>0</v>
      </c>
      <c r="BB81" s="466">
        <f t="shared" ca="1" si="84"/>
        <v>0</v>
      </c>
      <c r="BC81" s="466">
        <f t="shared" ca="1" si="84"/>
        <v>0</v>
      </c>
      <c r="BD81" s="466">
        <f t="shared" ca="1" si="84"/>
        <v>0</v>
      </c>
      <c r="BE81" s="466">
        <f t="shared" ca="1" si="84"/>
        <v>0</v>
      </c>
      <c r="BF81" s="458"/>
      <c r="BG81" s="467">
        <f t="shared" ca="1" si="55"/>
        <v>0</v>
      </c>
      <c r="BH81" s="467">
        <f t="shared" ca="1" si="56"/>
        <v>0</v>
      </c>
      <c r="BI81" s="467">
        <f t="shared" ca="1" si="57"/>
        <v>0</v>
      </c>
      <c r="BJ81" s="467">
        <f t="shared" ca="1" si="58"/>
        <v>0</v>
      </c>
      <c r="BK81" s="467">
        <f t="shared" ca="1" si="59"/>
        <v>0</v>
      </c>
      <c r="BL81" s="467">
        <f t="shared" ca="1" si="60"/>
        <v>0</v>
      </c>
      <c r="BM81" s="467">
        <f t="shared" ca="1" si="61"/>
        <v>0</v>
      </c>
      <c r="BN81" s="467">
        <f t="shared" ca="1" si="62"/>
        <v>0</v>
      </c>
      <c r="BO81" s="467">
        <f t="shared" ca="1" si="63"/>
        <v>0</v>
      </c>
      <c r="BP81" s="467">
        <f t="shared" ca="1" si="64"/>
        <v>0</v>
      </c>
      <c r="BQ81" s="467">
        <f t="shared" ca="1" si="65"/>
        <v>0</v>
      </c>
      <c r="BR81" s="467">
        <f t="shared" ca="1" si="66"/>
        <v>0</v>
      </c>
      <c r="BS81" s="468">
        <f t="shared" ca="1" si="67"/>
        <v>0</v>
      </c>
      <c r="BT81" s="467">
        <f t="shared" ca="1" si="68"/>
        <v>0</v>
      </c>
      <c r="BU81" s="467">
        <f t="shared" ca="1" si="69"/>
        <v>0</v>
      </c>
      <c r="BV81" s="467">
        <f t="shared" ca="1" si="70"/>
        <v>0</v>
      </c>
      <c r="BW81" s="470">
        <f t="shared" ca="1" si="71"/>
        <v>0</v>
      </c>
      <c r="BX81" s="470">
        <f t="shared" ca="1" si="72"/>
        <v>0</v>
      </c>
      <c r="BY81" s="467">
        <f t="shared" ca="1" si="73"/>
        <v>0</v>
      </c>
    </row>
    <row r="82" spans="1:77" ht="15.6" hidden="1" customHeight="1" outlineLevel="1" x14ac:dyDescent="0.3">
      <c r="A82" s="458">
        <f t="shared" si="74"/>
        <v>28</v>
      </c>
      <c r="B82" s="469">
        <f t="shared" si="47"/>
        <v>0</v>
      </c>
      <c r="C82" s="464"/>
      <c r="D82" s="464" t="str">
        <f t="shared" ca="1" si="48"/>
        <v/>
      </c>
      <c r="E82" s="465">
        <f t="shared" ca="1" si="49"/>
        <v>0</v>
      </c>
      <c r="F82" s="466">
        <f t="shared" ca="1" si="80"/>
        <v>0</v>
      </c>
      <c r="G82" s="466">
        <f t="shared" ca="1" si="80"/>
        <v>0</v>
      </c>
      <c r="H82" s="466">
        <f t="shared" ca="1" si="80"/>
        <v>0</v>
      </c>
      <c r="I82" s="466">
        <f t="shared" ca="1" si="80"/>
        <v>0</v>
      </c>
      <c r="J82" s="466">
        <f t="shared" ca="1" si="80"/>
        <v>0</v>
      </c>
      <c r="K82" s="466">
        <f t="shared" ca="1" si="80"/>
        <v>0</v>
      </c>
      <c r="L82" s="466">
        <f t="shared" ca="1" si="80"/>
        <v>0</v>
      </c>
      <c r="M82" s="466">
        <f t="shared" ca="1" si="80"/>
        <v>0</v>
      </c>
      <c r="N82" s="466">
        <f t="shared" ca="1" si="80"/>
        <v>0</v>
      </c>
      <c r="O82" s="466">
        <f t="shared" ca="1" si="80"/>
        <v>0</v>
      </c>
      <c r="P82" s="466">
        <f t="shared" ca="1" si="81"/>
        <v>0</v>
      </c>
      <c r="Q82" s="466">
        <f t="shared" ca="1" si="81"/>
        <v>0</v>
      </c>
      <c r="R82" s="466">
        <f t="shared" ca="1" si="81"/>
        <v>0</v>
      </c>
      <c r="S82" s="466">
        <f t="shared" ca="1" si="81"/>
        <v>0</v>
      </c>
      <c r="T82" s="466">
        <f t="shared" ca="1" si="81"/>
        <v>0</v>
      </c>
      <c r="U82" s="466">
        <f t="shared" ca="1" si="81"/>
        <v>0</v>
      </c>
      <c r="V82" s="466">
        <f t="shared" ca="1" si="81"/>
        <v>0</v>
      </c>
      <c r="W82" s="466">
        <f t="shared" ca="1" si="81"/>
        <v>0</v>
      </c>
      <c r="X82" s="466">
        <f t="shared" ca="1" si="81"/>
        <v>0</v>
      </c>
      <c r="Y82" s="466">
        <f t="shared" ca="1" si="81"/>
        <v>0</v>
      </c>
      <c r="Z82" s="466">
        <f t="shared" ca="1" si="82"/>
        <v>0</v>
      </c>
      <c r="AA82" s="466">
        <f t="shared" ca="1" si="82"/>
        <v>0</v>
      </c>
      <c r="AB82" s="466">
        <f t="shared" ca="1" si="82"/>
        <v>0</v>
      </c>
      <c r="AC82" s="466">
        <f t="shared" ca="1" si="82"/>
        <v>0</v>
      </c>
      <c r="AD82" s="466">
        <f t="shared" ca="1" si="82"/>
        <v>0</v>
      </c>
      <c r="AE82" s="466">
        <f t="shared" ca="1" si="82"/>
        <v>0</v>
      </c>
      <c r="AF82" s="466">
        <f t="shared" ca="1" si="82"/>
        <v>0</v>
      </c>
      <c r="AG82" s="466">
        <f t="shared" ca="1" si="82"/>
        <v>0</v>
      </c>
      <c r="AH82" s="466">
        <f t="shared" ca="1" si="82"/>
        <v>0</v>
      </c>
      <c r="AI82" s="466">
        <f t="shared" ca="1" si="82"/>
        <v>0</v>
      </c>
      <c r="AJ82" s="466">
        <f t="shared" ca="1" si="83"/>
        <v>0</v>
      </c>
      <c r="AK82" s="466">
        <f t="shared" ca="1" si="83"/>
        <v>0</v>
      </c>
      <c r="AL82" s="466">
        <f t="shared" ca="1" si="83"/>
        <v>0</v>
      </c>
      <c r="AM82" s="466">
        <f t="shared" ca="1" si="83"/>
        <v>0</v>
      </c>
      <c r="AN82" s="466">
        <f t="shared" ca="1" si="83"/>
        <v>0</v>
      </c>
      <c r="AO82" s="466">
        <f t="shared" ca="1" si="83"/>
        <v>0</v>
      </c>
      <c r="AP82" s="466">
        <f t="shared" ca="1" si="83"/>
        <v>0</v>
      </c>
      <c r="AQ82" s="466">
        <f t="shared" ca="1" si="83"/>
        <v>0</v>
      </c>
      <c r="AR82" s="466">
        <f t="shared" ca="1" si="83"/>
        <v>0</v>
      </c>
      <c r="AS82" s="466">
        <f t="shared" ca="1" si="83"/>
        <v>0</v>
      </c>
      <c r="AT82" s="466">
        <f t="shared" ca="1" si="84"/>
        <v>0</v>
      </c>
      <c r="AU82" s="466">
        <f t="shared" ca="1" si="84"/>
        <v>0</v>
      </c>
      <c r="AV82" s="466">
        <f t="shared" ca="1" si="84"/>
        <v>0</v>
      </c>
      <c r="AW82" s="466">
        <f t="shared" ca="1" si="84"/>
        <v>0</v>
      </c>
      <c r="AX82" s="466">
        <f t="shared" ca="1" si="84"/>
        <v>0</v>
      </c>
      <c r="AY82" s="466">
        <f t="shared" ca="1" si="84"/>
        <v>0</v>
      </c>
      <c r="AZ82" s="466">
        <f t="shared" ca="1" si="84"/>
        <v>0</v>
      </c>
      <c r="BA82" s="466">
        <f t="shared" ca="1" si="84"/>
        <v>0</v>
      </c>
      <c r="BB82" s="466">
        <f t="shared" ca="1" si="84"/>
        <v>0</v>
      </c>
      <c r="BC82" s="466">
        <f t="shared" ca="1" si="84"/>
        <v>0</v>
      </c>
      <c r="BD82" s="466">
        <f t="shared" ca="1" si="84"/>
        <v>0</v>
      </c>
      <c r="BE82" s="466">
        <f t="shared" ca="1" si="84"/>
        <v>0</v>
      </c>
      <c r="BF82" s="458"/>
      <c r="BG82" s="467">
        <f t="shared" ca="1" si="55"/>
        <v>0</v>
      </c>
      <c r="BH82" s="467">
        <f t="shared" ca="1" si="56"/>
        <v>0</v>
      </c>
      <c r="BI82" s="467">
        <f t="shared" ca="1" si="57"/>
        <v>0</v>
      </c>
      <c r="BJ82" s="467">
        <f t="shared" ca="1" si="58"/>
        <v>0</v>
      </c>
      <c r="BK82" s="467">
        <f t="shared" ca="1" si="59"/>
        <v>0</v>
      </c>
      <c r="BL82" s="467">
        <f t="shared" ca="1" si="60"/>
        <v>0</v>
      </c>
      <c r="BM82" s="467">
        <f t="shared" ca="1" si="61"/>
        <v>0</v>
      </c>
      <c r="BN82" s="467">
        <f t="shared" ca="1" si="62"/>
        <v>0</v>
      </c>
      <c r="BO82" s="467">
        <f t="shared" ca="1" si="63"/>
        <v>0</v>
      </c>
      <c r="BP82" s="467">
        <f t="shared" ca="1" si="64"/>
        <v>0</v>
      </c>
      <c r="BQ82" s="467">
        <f t="shared" ca="1" si="65"/>
        <v>0</v>
      </c>
      <c r="BR82" s="467">
        <f t="shared" ca="1" si="66"/>
        <v>0</v>
      </c>
      <c r="BS82" s="468">
        <f t="shared" ca="1" si="67"/>
        <v>0</v>
      </c>
      <c r="BT82" s="467">
        <f t="shared" ca="1" si="68"/>
        <v>0</v>
      </c>
      <c r="BU82" s="467">
        <f t="shared" ca="1" si="69"/>
        <v>0</v>
      </c>
      <c r="BV82" s="467">
        <f t="shared" ca="1" si="70"/>
        <v>0</v>
      </c>
      <c r="BW82" s="470">
        <f t="shared" ca="1" si="71"/>
        <v>0</v>
      </c>
      <c r="BX82" s="470">
        <f t="shared" ca="1" si="72"/>
        <v>0</v>
      </c>
      <c r="BY82" s="467">
        <f t="shared" ca="1" si="73"/>
        <v>0</v>
      </c>
    </row>
    <row r="83" spans="1:77" ht="15.6" hidden="1" customHeight="1" outlineLevel="1" x14ac:dyDescent="0.3">
      <c r="A83" s="458">
        <f t="shared" si="74"/>
        <v>29</v>
      </c>
      <c r="B83" s="463">
        <f t="shared" si="47"/>
        <v>0</v>
      </c>
      <c r="C83" s="464"/>
      <c r="D83" s="464" t="str">
        <f t="shared" ca="1" si="48"/>
        <v/>
      </c>
      <c r="E83" s="465">
        <f t="shared" ca="1" si="49"/>
        <v>0</v>
      </c>
      <c r="F83" s="466">
        <f t="shared" ca="1" si="80"/>
        <v>0</v>
      </c>
      <c r="G83" s="466">
        <f t="shared" ca="1" si="80"/>
        <v>0</v>
      </c>
      <c r="H83" s="466">
        <f t="shared" ca="1" si="80"/>
        <v>0</v>
      </c>
      <c r="I83" s="466">
        <f t="shared" ca="1" si="80"/>
        <v>0</v>
      </c>
      <c r="J83" s="466">
        <f t="shared" ca="1" si="80"/>
        <v>0</v>
      </c>
      <c r="K83" s="466">
        <f t="shared" ca="1" si="80"/>
        <v>0</v>
      </c>
      <c r="L83" s="466">
        <f t="shared" ca="1" si="80"/>
        <v>0</v>
      </c>
      <c r="M83" s="466">
        <f t="shared" ca="1" si="80"/>
        <v>0</v>
      </c>
      <c r="N83" s="466">
        <f t="shared" ca="1" si="80"/>
        <v>0</v>
      </c>
      <c r="O83" s="466">
        <f t="shared" ca="1" si="80"/>
        <v>0</v>
      </c>
      <c r="P83" s="466">
        <f t="shared" ca="1" si="81"/>
        <v>0</v>
      </c>
      <c r="Q83" s="466">
        <f t="shared" ca="1" si="81"/>
        <v>0</v>
      </c>
      <c r="R83" s="466">
        <f t="shared" ca="1" si="81"/>
        <v>0</v>
      </c>
      <c r="S83" s="466">
        <f t="shared" ca="1" si="81"/>
        <v>0</v>
      </c>
      <c r="T83" s="466">
        <f t="shared" ca="1" si="81"/>
        <v>0</v>
      </c>
      <c r="U83" s="466">
        <f t="shared" ca="1" si="81"/>
        <v>0</v>
      </c>
      <c r="V83" s="466">
        <f t="shared" ca="1" si="81"/>
        <v>0</v>
      </c>
      <c r="W83" s="466">
        <f t="shared" ca="1" si="81"/>
        <v>0</v>
      </c>
      <c r="X83" s="466">
        <f t="shared" ca="1" si="81"/>
        <v>0</v>
      </c>
      <c r="Y83" s="466">
        <f t="shared" ca="1" si="81"/>
        <v>0</v>
      </c>
      <c r="Z83" s="466">
        <f t="shared" ca="1" si="82"/>
        <v>0</v>
      </c>
      <c r="AA83" s="466">
        <f t="shared" ca="1" si="82"/>
        <v>0</v>
      </c>
      <c r="AB83" s="466">
        <f t="shared" ca="1" si="82"/>
        <v>0</v>
      </c>
      <c r="AC83" s="466">
        <f t="shared" ca="1" si="82"/>
        <v>0</v>
      </c>
      <c r="AD83" s="466">
        <f t="shared" ca="1" si="82"/>
        <v>0</v>
      </c>
      <c r="AE83" s="466">
        <f t="shared" ca="1" si="82"/>
        <v>0</v>
      </c>
      <c r="AF83" s="466">
        <f t="shared" ca="1" si="82"/>
        <v>0</v>
      </c>
      <c r="AG83" s="466">
        <f t="shared" ca="1" si="82"/>
        <v>0</v>
      </c>
      <c r="AH83" s="466">
        <f t="shared" ca="1" si="82"/>
        <v>0</v>
      </c>
      <c r="AI83" s="466">
        <f t="shared" ca="1" si="82"/>
        <v>0</v>
      </c>
      <c r="AJ83" s="466">
        <f t="shared" ca="1" si="83"/>
        <v>0</v>
      </c>
      <c r="AK83" s="466">
        <f t="shared" ca="1" si="83"/>
        <v>0</v>
      </c>
      <c r="AL83" s="466">
        <f t="shared" ca="1" si="83"/>
        <v>0</v>
      </c>
      <c r="AM83" s="466">
        <f t="shared" ca="1" si="83"/>
        <v>0</v>
      </c>
      <c r="AN83" s="466">
        <f t="shared" ca="1" si="83"/>
        <v>0</v>
      </c>
      <c r="AO83" s="466">
        <f t="shared" ca="1" si="83"/>
        <v>0</v>
      </c>
      <c r="AP83" s="466">
        <f t="shared" ca="1" si="83"/>
        <v>0</v>
      </c>
      <c r="AQ83" s="466">
        <f t="shared" ca="1" si="83"/>
        <v>0</v>
      </c>
      <c r="AR83" s="466">
        <f t="shared" ca="1" si="83"/>
        <v>0</v>
      </c>
      <c r="AS83" s="466">
        <f t="shared" ca="1" si="83"/>
        <v>0</v>
      </c>
      <c r="AT83" s="466">
        <f t="shared" ca="1" si="84"/>
        <v>0</v>
      </c>
      <c r="AU83" s="466">
        <f t="shared" ca="1" si="84"/>
        <v>0</v>
      </c>
      <c r="AV83" s="466">
        <f t="shared" ca="1" si="84"/>
        <v>0</v>
      </c>
      <c r="AW83" s="466">
        <f t="shared" ca="1" si="84"/>
        <v>0</v>
      </c>
      <c r="AX83" s="466">
        <f t="shared" ca="1" si="84"/>
        <v>0</v>
      </c>
      <c r="AY83" s="466">
        <f t="shared" ca="1" si="84"/>
        <v>0</v>
      </c>
      <c r="AZ83" s="466">
        <f t="shared" ca="1" si="84"/>
        <v>0</v>
      </c>
      <c r="BA83" s="466">
        <f t="shared" ca="1" si="84"/>
        <v>0</v>
      </c>
      <c r="BB83" s="466">
        <f t="shared" ca="1" si="84"/>
        <v>0</v>
      </c>
      <c r="BC83" s="466">
        <f t="shared" ca="1" si="84"/>
        <v>0</v>
      </c>
      <c r="BD83" s="466">
        <f t="shared" ca="1" si="84"/>
        <v>0</v>
      </c>
      <c r="BE83" s="466">
        <f t="shared" ca="1" si="84"/>
        <v>0</v>
      </c>
      <c r="BF83" s="458"/>
      <c r="BG83" s="467">
        <f t="shared" ca="1" si="55"/>
        <v>0</v>
      </c>
      <c r="BH83" s="467">
        <f t="shared" ca="1" si="56"/>
        <v>0</v>
      </c>
      <c r="BI83" s="467">
        <f t="shared" ca="1" si="57"/>
        <v>0</v>
      </c>
      <c r="BJ83" s="467">
        <f t="shared" ca="1" si="58"/>
        <v>0</v>
      </c>
      <c r="BK83" s="467">
        <f t="shared" ca="1" si="59"/>
        <v>0</v>
      </c>
      <c r="BL83" s="467">
        <f t="shared" ca="1" si="60"/>
        <v>0</v>
      </c>
      <c r="BM83" s="467">
        <f t="shared" ca="1" si="61"/>
        <v>0</v>
      </c>
      <c r="BN83" s="467">
        <f t="shared" ca="1" si="62"/>
        <v>0</v>
      </c>
      <c r="BO83" s="467">
        <f t="shared" ca="1" si="63"/>
        <v>0</v>
      </c>
      <c r="BP83" s="467">
        <f t="shared" ca="1" si="64"/>
        <v>0</v>
      </c>
      <c r="BQ83" s="467">
        <f t="shared" ca="1" si="65"/>
        <v>0</v>
      </c>
      <c r="BR83" s="467">
        <f t="shared" ca="1" si="66"/>
        <v>0</v>
      </c>
      <c r="BS83" s="468">
        <f t="shared" ca="1" si="67"/>
        <v>0</v>
      </c>
      <c r="BT83" s="467">
        <f t="shared" ca="1" si="68"/>
        <v>0</v>
      </c>
      <c r="BU83" s="467">
        <f t="shared" ca="1" si="69"/>
        <v>0</v>
      </c>
      <c r="BV83" s="467">
        <f t="shared" ca="1" si="70"/>
        <v>0</v>
      </c>
      <c r="BW83" s="470">
        <f t="shared" ca="1" si="71"/>
        <v>0</v>
      </c>
      <c r="BX83" s="470">
        <f t="shared" ca="1" si="72"/>
        <v>0</v>
      </c>
      <c r="BY83" s="467">
        <f t="shared" ca="1" si="73"/>
        <v>0</v>
      </c>
    </row>
    <row r="84" spans="1:77" ht="15.6" hidden="1" customHeight="1" outlineLevel="1" x14ac:dyDescent="0.3">
      <c r="A84" s="458">
        <f t="shared" si="74"/>
        <v>30</v>
      </c>
      <c r="B84" s="469">
        <f t="shared" ref="B84:B101" si="85">B34</f>
        <v>0</v>
      </c>
      <c r="C84" s="464"/>
      <c r="D84" s="464" t="str">
        <f t="shared" ca="1" si="48"/>
        <v/>
      </c>
      <c r="E84" s="465">
        <f t="shared" ca="1" si="49"/>
        <v>0</v>
      </c>
      <c r="F84" s="466">
        <f t="shared" ca="1" si="80"/>
        <v>0</v>
      </c>
      <c r="G84" s="466">
        <f t="shared" ca="1" si="80"/>
        <v>0</v>
      </c>
      <c r="H84" s="466">
        <f t="shared" ca="1" si="80"/>
        <v>0</v>
      </c>
      <c r="I84" s="466">
        <f t="shared" ca="1" si="80"/>
        <v>0</v>
      </c>
      <c r="J84" s="466">
        <f t="shared" ca="1" si="80"/>
        <v>0</v>
      </c>
      <c r="K84" s="466">
        <f t="shared" ca="1" si="80"/>
        <v>0</v>
      </c>
      <c r="L84" s="466">
        <f t="shared" ca="1" si="80"/>
        <v>0</v>
      </c>
      <c r="M84" s="466">
        <f t="shared" ca="1" si="80"/>
        <v>0</v>
      </c>
      <c r="N84" s="466">
        <f t="shared" ca="1" si="80"/>
        <v>0</v>
      </c>
      <c r="O84" s="466">
        <f t="shared" ca="1" si="80"/>
        <v>0</v>
      </c>
      <c r="P84" s="466">
        <f t="shared" ca="1" si="81"/>
        <v>0</v>
      </c>
      <c r="Q84" s="466">
        <f t="shared" ca="1" si="81"/>
        <v>0</v>
      </c>
      <c r="R84" s="466">
        <f t="shared" ca="1" si="81"/>
        <v>0</v>
      </c>
      <c r="S84" s="466">
        <f t="shared" ca="1" si="81"/>
        <v>0</v>
      </c>
      <c r="T84" s="466">
        <f t="shared" ca="1" si="81"/>
        <v>0</v>
      </c>
      <c r="U84" s="466">
        <f t="shared" ca="1" si="81"/>
        <v>0</v>
      </c>
      <c r="V84" s="466">
        <f t="shared" ca="1" si="81"/>
        <v>0</v>
      </c>
      <c r="W84" s="466">
        <f t="shared" ca="1" si="81"/>
        <v>0</v>
      </c>
      <c r="X84" s="466">
        <f t="shared" ca="1" si="81"/>
        <v>0</v>
      </c>
      <c r="Y84" s="466">
        <f t="shared" ca="1" si="81"/>
        <v>0</v>
      </c>
      <c r="Z84" s="466">
        <f t="shared" ca="1" si="82"/>
        <v>0</v>
      </c>
      <c r="AA84" s="466">
        <f t="shared" ca="1" si="82"/>
        <v>0</v>
      </c>
      <c r="AB84" s="466">
        <f t="shared" ca="1" si="82"/>
        <v>0</v>
      </c>
      <c r="AC84" s="466">
        <f t="shared" ca="1" si="82"/>
        <v>0</v>
      </c>
      <c r="AD84" s="466">
        <f t="shared" ca="1" si="82"/>
        <v>0</v>
      </c>
      <c r="AE84" s="466">
        <f t="shared" ca="1" si="82"/>
        <v>0</v>
      </c>
      <c r="AF84" s="466">
        <f t="shared" ca="1" si="82"/>
        <v>0</v>
      </c>
      <c r="AG84" s="466">
        <f t="shared" ca="1" si="82"/>
        <v>0</v>
      </c>
      <c r="AH84" s="466">
        <f t="shared" ca="1" si="82"/>
        <v>0</v>
      </c>
      <c r="AI84" s="466">
        <f t="shared" ca="1" si="82"/>
        <v>0</v>
      </c>
      <c r="AJ84" s="466">
        <f t="shared" ca="1" si="83"/>
        <v>0</v>
      </c>
      <c r="AK84" s="466">
        <f t="shared" ca="1" si="83"/>
        <v>0</v>
      </c>
      <c r="AL84" s="466">
        <f t="shared" ca="1" si="83"/>
        <v>0</v>
      </c>
      <c r="AM84" s="466">
        <f t="shared" ca="1" si="83"/>
        <v>0</v>
      </c>
      <c r="AN84" s="466">
        <f t="shared" ca="1" si="83"/>
        <v>0</v>
      </c>
      <c r="AO84" s="466">
        <f t="shared" ca="1" si="83"/>
        <v>0</v>
      </c>
      <c r="AP84" s="466">
        <f t="shared" ca="1" si="83"/>
        <v>0</v>
      </c>
      <c r="AQ84" s="466">
        <f t="shared" ca="1" si="83"/>
        <v>0</v>
      </c>
      <c r="AR84" s="466">
        <f t="shared" ca="1" si="83"/>
        <v>0</v>
      </c>
      <c r="AS84" s="466">
        <f t="shared" ca="1" si="83"/>
        <v>0</v>
      </c>
      <c r="AT84" s="466">
        <f t="shared" ca="1" si="84"/>
        <v>0</v>
      </c>
      <c r="AU84" s="466">
        <f t="shared" ca="1" si="84"/>
        <v>0</v>
      </c>
      <c r="AV84" s="466">
        <f t="shared" ca="1" si="84"/>
        <v>0</v>
      </c>
      <c r="AW84" s="466">
        <f t="shared" ca="1" si="84"/>
        <v>0</v>
      </c>
      <c r="AX84" s="466">
        <f t="shared" ca="1" si="84"/>
        <v>0</v>
      </c>
      <c r="AY84" s="466">
        <f t="shared" ca="1" si="84"/>
        <v>0</v>
      </c>
      <c r="AZ84" s="466">
        <f t="shared" ca="1" si="84"/>
        <v>0</v>
      </c>
      <c r="BA84" s="466">
        <f t="shared" ca="1" si="84"/>
        <v>0</v>
      </c>
      <c r="BB84" s="466">
        <f t="shared" ca="1" si="84"/>
        <v>0</v>
      </c>
      <c r="BC84" s="466">
        <f t="shared" ca="1" si="84"/>
        <v>0</v>
      </c>
      <c r="BD84" s="466">
        <f t="shared" ca="1" si="84"/>
        <v>0</v>
      </c>
      <c r="BE84" s="466">
        <f t="shared" ca="1" si="84"/>
        <v>0</v>
      </c>
      <c r="BF84" s="458"/>
      <c r="BG84" s="467">
        <f t="shared" ca="1" si="55"/>
        <v>0</v>
      </c>
      <c r="BH84" s="467">
        <f t="shared" ca="1" si="56"/>
        <v>0</v>
      </c>
      <c r="BI84" s="467">
        <f t="shared" ca="1" si="57"/>
        <v>0</v>
      </c>
      <c r="BJ84" s="467">
        <f t="shared" ca="1" si="58"/>
        <v>0</v>
      </c>
      <c r="BK84" s="467">
        <f t="shared" ca="1" si="59"/>
        <v>0</v>
      </c>
      <c r="BL84" s="467">
        <f t="shared" ca="1" si="60"/>
        <v>0</v>
      </c>
      <c r="BM84" s="467">
        <f t="shared" ca="1" si="61"/>
        <v>0</v>
      </c>
      <c r="BN84" s="467">
        <f t="shared" ca="1" si="62"/>
        <v>0</v>
      </c>
      <c r="BO84" s="467">
        <f t="shared" ca="1" si="63"/>
        <v>0</v>
      </c>
      <c r="BP84" s="467">
        <f t="shared" ca="1" si="64"/>
        <v>0</v>
      </c>
      <c r="BQ84" s="467">
        <f t="shared" ca="1" si="65"/>
        <v>0</v>
      </c>
      <c r="BR84" s="467">
        <f t="shared" ca="1" si="66"/>
        <v>0</v>
      </c>
      <c r="BS84" s="468">
        <f t="shared" ca="1" si="67"/>
        <v>0</v>
      </c>
      <c r="BT84" s="467">
        <f t="shared" ca="1" si="68"/>
        <v>0</v>
      </c>
      <c r="BU84" s="467">
        <f t="shared" ca="1" si="69"/>
        <v>0</v>
      </c>
      <c r="BV84" s="467">
        <f t="shared" ca="1" si="70"/>
        <v>0</v>
      </c>
      <c r="BW84" s="470">
        <f t="shared" ca="1" si="71"/>
        <v>0</v>
      </c>
      <c r="BX84" s="470">
        <f t="shared" ca="1" si="72"/>
        <v>0</v>
      </c>
      <c r="BY84" s="467">
        <f t="shared" ca="1" si="73"/>
        <v>0</v>
      </c>
    </row>
    <row r="85" spans="1:77" ht="15.6" hidden="1" customHeight="1" outlineLevel="1" x14ac:dyDescent="0.3">
      <c r="A85" s="458">
        <f t="shared" si="74"/>
        <v>31</v>
      </c>
      <c r="B85" s="463">
        <f t="shared" si="85"/>
        <v>0</v>
      </c>
      <c r="C85" s="464"/>
      <c r="D85" s="464" t="str">
        <f t="shared" ca="1" si="48"/>
        <v/>
      </c>
      <c r="E85" s="465">
        <f t="shared" ca="1" si="49"/>
        <v>0</v>
      </c>
      <c r="F85" s="466">
        <f t="shared" ref="F85:O94" ca="1" si="86">IF(ISERROR(INDIRECT(CONCATENATE($B85,"!",F$303,$D$305))),0,INDIRECT(CONCATENATE($B85,"!",F$303,$D$305)))</f>
        <v>0</v>
      </c>
      <c r="G85" s="466">
        <f t="shared" ca="1" si="86"/>
        <v>0</v>
      </c>
      <c r="H85" s="466">
        <f t="shared" ca="1" si="86"/>
        <v>0</v>
      </c>
      <c r="I85" s="466">
        <f t="shared" ca="1" si="86"/>
        <v>0</v>
      </c>
      <c r="J85" s="466">
        <f t="shared" ca="1" si="86"/>
        <v>0</v>
      </c>
      <c r="K85" s="466">
        <f t="shared" ca="1" si="86"/>
        <v>0</v>
      </c>
      <c r="L85" s="466">
        <f t="shared" ca="1" si="86"/>
        <v>0</v>
      </c>
      <c r="M85" s="466">
        <f t="shared" ca="1" si="86"/>
        <v>0</v>
      </c>
      <c r="N85" s="466">
        <f t="shared" ca="1" si="86"/>
        <v>0</v>
      </c>
      <c r="O85" s="466">
        <f t="shared" ca="1" si="86"/>
        <v>0</v>
      </c>
      <c r="P85" s="466">
        <f t="shared" ref="P85:Y94" ca="1" si="87">IF(ISERROR(INDIRECT(CONCATENATE($B85,"!",P$303,$D$305))),0,INDIRECT(CONCATENATE($B85,"!",P$303,$D$305)))</f>
        <v>0</v>
      </c>
      <c r="Q85" s="466">
        <f t="shared" ca="1" si="87"/>
        <v>0</v>
      </c>
      <c r="R85" s="466">
        <f t="shared" ca="1" si="87"/>
        <v>0</v>
      </c>
      <c r="S85" s="466">
        <f t="shared" ca="1" si="87"/>
        <v>0</v>
      </c>
      <c r="T85" s="466">
        <f t="shared" ca="1" si="87"/>
        <v>0</v>
      </c>
      <c r="U85" s="466">
        <f t="shared" ca="1" si="87"/>
        <v>0</v>
      </c>
      <c r="V85" s="466">
        <f t="shared" ca="1" si="87"/>
        <v>0</v>
      </c>
      <c r="W85" s="466">
        <f t="shared" ca="1" si="87"/>
        <v>0</v>
      </c>
      <c r="X85" s="466">
        <f t="shared" ca="1" si="87"/>
        <v>0</v>
      </c>
      <c r="Y85" s="466">
        <f t="shared" ca="1" si="87"/>
        <v>0</v>
      </c>
      <c r="Z85" s="466">
        <f t="shared" ref="Z85:AI94" ca="1" si="88">IF(ISERROR(INDIRECT(CONCATENATE($B85,"!",Z$303,$D$305))),0,INDIRECT(CONCATENATE($B85,"!",Z$303,$D$305)))</f>
        <v>0</v>
      </c>
      <c r="AA85" s="466">
        <f t="shared" ca="1" si="88"/>
        <v>0</v>
      </c>
      <c r="AB85" s="466">
        <f t="shared" ca="1" si="88"/>
        <v>0</v>
      </c>
      <c r="AC85" s="466">
        <f t="shared" ca="1" si="88"/>
        <v>0</v>
      </c>
      <c r="AD85" s="466">
        <f t="shared" ca="1" si="88"/>
        <v>0</v>
      </c>
      <c r="AE85" s="466">
        <f t="shared" ca="1" si="88"/>
        <v>0</v>
      </c>
      <c r="AF85" s="466">
        <f t="shared" ca="1" si="88"/>
        <v>0</v>
      </c>
      <c r="AG85" s="466">
        <f t="shared" ca="1" si="88"/>
        <v>0</v>
      </c>
      <c r="AH85" s="466">
        <f t="shared" ca="1" si="88"/>
        <v>0</v>
      </c>
      <c r="AI85" s="466">
        <f t="shared" ca="1" si="88"/>
        <v>0</v>
      </c>
      <c r="AJ85" s="466">
        <f t="shared" ref="AJ85:AS94" ca="1" si="89">IF(ISERROR(INDIRECT(CONCATENATE($B85,"!",AJ$303,$D$305))),0,INDIRECT(CONCATENATE($B85,"!",AJ$303,$D$305)))</f>
        <v>0</v>
      </c>
      <c r="AK85" s="466">
        <f t="shared" ca="1" si="89"/>
        <v>0</v>
      </c>
      <c r="AL85" s="466">
        <f t="shared" ca="1" si="89"/>
        <v>0</v>
      </c>
      <c r="AM85" s="466">
        <f t="shared" ca="1" si="89"/>
        <v>0</v>
      </c>
      <c r="AN85" s="466">
        <f t="shared" ca="1" si="89"/>
        <v>0</v>
      </c>
      <c r="AO85" s="466">
        <f t="shared" ca="1" si="89"/>
        <v>0</v>
      </c>
      <c r="AP85" s="466">
        <f t="shared" ca="1" si="89"/>
        <v>0</v>
      </c>
      <c r="AQ85" s="466">
        <f t="shared" ca="1" si="89"/>
        <v>0</v>
      </c>
      <c r="AR85" s="466">
        <f t="shared" ca="1" si="89"/>
        <v>0</v>
      </c>
      <c r="AS85" s="466">
        <f t="shared" ca="1" si="89"/>
        <v>0</v>
      </c>
      <c r="AT85" s="466">
        <f t="shared" ref="AT85:BE94" ca="1" si="90">IF(ISERROR(INDIRECT(CONCATENATE($B85,"!",AT$303,$D$305))),0,INDIRECT(CONCATENATE($B85,"!",AT$303,$D$305)))</f>
        <v>0</v>
      </c>
      <c r="AU85" s="466">
        <f t="shared" ca="1" si="90"/>
        <v>0</v>
      </c>
      <c r="AV85" s="466">
        <f t="shared" ca="1" si="90"/>
        <v>0</v>
      </c>
      <c r="AW85" s="466">
        <f t="shared" ca="1" si="90"/>
        <v>0</v>
      </c>
      <c r="AX85" s="466">
        <f t="shared" ca="1" si="90"/>
        <v>0</v>
      </c>
      <c r="AY85" s="466">
        <f t="shared" ca="1" si="90"/>
        <v>0</v>
      </c>
      <c r="AZ85" s="466">
        <f t="shared" ca="1" si="90"/>
        <v>0</v>
      </c>
      <c r="BA85" s="466">
        <f t="shared" ca="1" si="90"/>
        <v>0</v>
      </c>
      <c r="BB85" s="466">
        <f t="shared" ca="1" si="90"/>
        <v>0</v>
      </c>
      <c r="BC85" s="466">
        <f t="shared" ca="1" si="90"/>
        <v>0</v>
      </c>
      <c r="BD85" s="466">
        <f t="shared" ca="1" si="90"/>
        <v>0</v>
      </c>
      <c r="BE85" s="466">
        <f t="shared" ca="1" si="90"/>
        <v>0</v>
      </c>
      <c r="BF85" s="458"/>
      <c r="BG85" s="467">
        <f t="shared" ca="1" si="55"/>
        <v>0</v>
      </c>
      <c r="BH85" s="467">
        <f t="shared" ca="1" si="56"/>
        <v>0</v>
      </c>
      <c r="BI85" s="467">
        <f t="shared" ca="1" si="57"/>
        <v>0</v>
      </c>
      <c r="BJ85" s="467">
        <f t="shared" ca="1" si="58"/>
        <v>0</v>
      </c>
      <c r="BK85" s="467">
        <f t="shared" ca="1" si="59"/>
        <v>0</v>
      </c>
      <c r="BL85" s="467">
        <f t="shared" ca="1" si="60"/>
        <v>0</v>
      </c>
      <c r="BM85" s="467">
        <f t="shared" ca="1" si="61"/>
        <v>0</v>
      </c>
      <c r="BN85" s="467">
        <f t="shared" ca="1" si="62"/>
        <v>0</v>
      </c>
      <c r="BO85" s="467">
        <f t="shared" ca="1" si="63"/>
        <v>0</v>
      </c>
      <c r="BP85" s="467">
        <f t="shared" ca="1" si="64"/>
        <v>0</v>
      </c>
      <c r="BQ85" s="467">
        <f t="shared" ca="1" si="65"/>
        <v>0</v>
      </c>
      <c r="BR85" s="467">
        <f t="shared" ca="1" si="66"/>
        <v>0</v>
      </c>
      <c r="BS85" s="468">
        <f t="shared" ca="1" si="67"/>
        <v>0</v>
      </c>
      <c r="BT85" s="467">
        <f t="shared" ca="1" si="68"/>
        <v>0</v>
      </c>
      <c r="BU85" s="467">
        <f t="shared" ca="1" si="69"/>
        <v>0</v>
      </c>
      <c r="BV85" s="467">
        <f t="shared" ca="1" si="70"/>
        <v>0</v>
      </c>
      <c r="BW85" s="470">
        <f t="shared" ca="1" si="71"/>
        <v>0</v>
      </c>
      <c r="BX85" s="470">
        <f t="shared" ca="1" si="72"/>
        <v>0</v>
      </c>
      <c r="BY85" s="467">
        <f t="shared" ca="1" si="73"/>
        <v>0</v>
      </c>
    </row>
    <row r="86" spans="1:77" ht="15.6" hidden="1" customHeight="1" outlineLevel="1" x14ac:dyDescent="0.3">
      <c r="A86" s="458">
        <f t="shared" si="74"/>
        <v>32</v>
      </c>
      <c r="B86" s="469">
        <f t="shared" si="85"/>
        <v>0</v>
      </c>
      <c r="C86" s="464"/>
      <c r="D86" s="464" t="str">
        <f t="shared" ca="1" si="48"/>
        <v/>
      </c>
      <c r="E86" s="465">
        <f t="shared" ca="1" si="49"/>
        <v>0</v>
      </c>
      <c r="F86" s="466">
        <f t="shared" ca="1" si="86"/>
        <v>0</v>
      </c>
      <c r="G86" s="466">
        <f t="shared" ca="1" si="86"/>
        <v>0</v>
      </c>
      <c r="H86" s="466">
        <f t="shared" ca="1" si="86"/>
        <v>0</v>
      </c>
      <c r="I86" s="466">
        <f t="shared" ca="1" si="86"/>
        <v>0</v>
      </c>
      <c r="J86" s="466">
        <f t="shared" ca="1" si="86"/>
        <v>0</v>
      </c>
      <c r="K86" s="466">
        <f t="shared" ca="1" si="86"/>
        <v>0</v>
      </c>
      <c r="L86" s="466">
        <f t="shared" ca="1" si="86"/>
        <v>0</v>
      </c>
      <c r="M86" s="466">
        <f t="shared" ca="1" si="86"/>
        <v>0</v>
      </c>
      <c r="N86" s="466">
        <f t="shared" ca="1" si="86"/>
        <v>0</v>
      </c>
      <c r="O86" s="466">
        <f t="shared" ca="1" si="86"/>
        <v>0</v>
      </c>
      <c r="P86" s="466">
        <f t="shared" ca="1" si="87"/>
        <v>0</v>
      </c>
      <c r="Q86" s="466">
        <f t="shared" ca="1" si="87"/>
        <v>0</v>
      </c>
      <c r="R86" s="466">
        <f t="shared" ca="1" si="87"/>
        <v>0</v>
      </c>
      <c r="S86" s="466">
        <f t="shared" ca="1" si="87"/>
        <v>0</v>
      </c>
      <c r="T86" s="466">
        <f t="shared" ca="1" si="87"/>
        <v>0</v>
      </c>
      <c r="U86" s="466">
        <f t="shared" ca="1" si="87"/>
        <v>0</v>
      </c>
      <c r="V86" s="466">
        <f t="shared" ca="1" si="87"/>
        <v>0</v>
      </c>
      <c r="W86" s="466">
        <f t="shared" ca="1" si="87"/>
        <v>0</v>
      </c>
      <c r="X86" s="466">
        <f t="shared" ca="1" si="87"/>
        <v>0</v>
      </c>
      <c r="Y86" s="466">
        <f t="shared" ca="1" si="87"/>
        <v>0</v>
      </c>
      <c r="Z86" s="466">
        <f t="shared" ca="1" si="88"/>
        <v>0</v>
      </c>
      <c r="AA86" s="466">
        <f t="shared" ca="1" si="88"/>
        <v>0</v>
      </c>
      <c r="AB86" s="466">
        <f t="shared" ca="1" si="88"/>
        <v>0</v>
      </c>
      <c r="AC86" s="466">
        <f t="shared" ca="1" si="88"/>
        <v>0</v>
      </c>
      <c r="AD86" s="466">
        <f t="shared" ca="1" si="88"/>
        <v>0</v>
      </c>
      <c r="AE86" s="466">
        <f t="shared" ca="1" si="88"/>
        <v>0</v>
      </c>
      <c r="AF86" s="466">
        <f t="shared" ca="1" si="88"/>
        <v>0</v>
      </c>
      <c r="AG86" s="466">
        <f t="shared" ca="1" si="88"/>
        <v>0</v>
      </c>
      <c r="AH86" s="466">
        <f t="shared" ca="1" si="88"/>
        <v>0</v>
      </c>
      <c r="AI86" s="466">
        <f t="shared" ca="1" si="88"/>
        <v>0</v>
      </c>
      <c r="AJ86" s="466">
        <f t="shared" ca="1" si="89"/>
        <v>0</v>
      </c>
      <c r="AK86" s="466">
        <f t="shared" ca="1" si="89"/>
        <v>0</v>
      </c>
      <c r="AL86" s="466">
        <f t="shared" ca="1" si="89"/>
        <v>0</v>
      </c>
      <c r="AM86" s="466">
        <f t="shared" ca="1" si="89"/>
        <v>0</v>
      </c>
      <c r="AN86" s="466">
        <f t="shared" ca="1" si="89"/>
        <v>0</v>
      </c>
      <c r="AO86" s="466">
        <f t="shared" ca="1" si="89"/>
        <v>0</v>
      </c>
      <c r="AP86" s="466">
        <f t="shared" ca="1" si="89"/>
        <v>0</v>
      </c>
      <c r="AQ86" s="466">
        <f t="shared" ca="1" si="89"/>
        <v>0</v>
      </c>
      <c r="AR86" s="466">
        <f t="shared" ca="1" si="89"/>
        <v>0</v>
      </c>
      <c r="AS86" s="466">
        <f t="shared" ca="1" si="89"/>
        <v>0</v>
      </c>
      <c r="AT86" s="466">
        <f t="shared" ca="1" si="90"/>
        <v>0</v>
      </c>
      <c r="AU86" s="466">
        <f t="shared" ca="1" si="90"/>
        <v>0</v>
      </c>
      <c r="AV86" s="466">
        <f t="shared" ca="1" si="90"/>
        <v>0</v>
      </c>
      <c r="AW86" s="466">
        <f t="shared" ca="1" si="90"/>
        <v>0</v>
      </c>
      <c r="AX86" s="466">
        <f t="shared" ca="1" si="90"/>
        <v>0</v>
      </c>
      <c r="AY86" s="466">
        <f t="shared" ca="1" si="90"/>
        <v>0</v>
      </c>
      <c r="AZ86" s="466">
        <f t="shared" ca="1" si="90"/>
        <v>0</v>
      </c>
      <c r="BA86" s="466">
        <f t="shared" ca="1" si="90"/>
        <v>0</v>
      </c>
      <c r="BB86" s="466">
        <f t="shared" ca="1" si="90"/>
        <v>0</v>
      </c>
      <c r="BC86" s="466">
        <f t="shared" ca="1" si="90"/>
        <v>0</v>
      </c>
      <c r="BD86" s="466">
        <f t="shared" ca="1" si="90"/>
        <v>0</v>
      </c>
      <c r="BE86" s="466">
        <f t="shared" ca="1" si="90"/>
        <v>0</v>
      </c>
      <c r="BF86" s="458"/>
      <c r="BG86" s="467">
        <f t="shared" ca="1" si="55"/>
        <v>0</v>
      </c>
      <c r="BH86" s="467">
        <f t="shared" ca="1" si="56"/>
        <v>0</v>
      </c>
      <c r="BI86" s="467">
        <f t="shared" ca="1" si="57"/>
        <v>0</v>
      </c>
      <c r="BJ86" s="467">
        <f t="shared" ca="1" si="58"/>
        <v>0</v>
      </c>
      <c r="BK86" s="467">
        <f t="shared" ca="1" si="59"/>
        <v>0</v>
      </c>
      <c r="BL86" s="467">
        <f t="shared" ca="1" si="60"/>
        <v>0</v>
      </c>
      <c r="BM86" s="467">
        <f t="shared" ca="1" si="61"/>
        <v>0</v>
      </c>
      <c r="BN86" s="467">
        <f t="shared" ca="1" si="62"/>
        <v>0</v>
      </c>
      <c r="BO86" s="467">
        <f t="shared" ca="1" si="63"/>
        <v>0</v>
      </c>
      <c r="BP86" s="467">
        <f t="shared" ca="1" si="64"/>
        <v>0</v>
      </c>
      <c r="BQ86" s="467">
        <f t="shared" ca="1" si="65"/>
        <v>0</v>
      </c>
      <c r="BR86" s="467">
        <f t="shared" ca="1" si="66"/>
        <v>0</v>
      </c>
      <c r="BS86" s="468">
        <f t="shared" ca="1" si="67"/>
        <v>0</v>
      </c>
      <c r="BT86" s="467">
        <f t="shared" ca="1" si="68"/>
        <v>0</v>
      </c>
      <c r="BU86" s="467">
        <f t="shared" ca="1" si="69"/>
        <v>0</v>
      </c>
      <c r="BV86" s="467">
        <f t="shared" ca="1" si="70"/>
        <v>0</v>
      </c>
      <c r="BW86" s="470">
        <f t="shared" ca="1" si="71"/>
        <v>0</v>
      </c>
      <c r="BX86" s="470">
        <f t="shared" ca="1" si="72"/>
        <v>0</v>
      </c>
      <c r="BY86" s="467">
        <f t="shared" ca="1" si="73"/>
        <v>0</v>
      </c>
    </row>
    <row r="87" spans="1:77" ht="15.6" hidden="1" customHeight="1" outlineLevel="1" x14ac:dyDescent="0.3">
      <c r="A87" s="458">
        <f t="shared" si="74"/>
        <v>33</v>
      </c>
      <c r="B87" s="463">
        <f t="shared" si="85"/>
        <v>0</v>
      </c>
      <c r="C87" s="464"/>
      <c r="D87" s="464" t="str">
        <f t="shared" ca="1" si="48"/>
        <v/>
      </c>
      <c r="E87" s="465">
        <f t="shared" ca="1" si="49"/>
        <v>0</v>
      </c>
      <c r="F87" s="466">
        <f t="shared" ca="1" si="86"/>
        <v>0</v>
      </c>
      <c r="G87" s="466">
        <f t="shared" ca="1" si="86"/>
        <v>0</v>
      </c>
      <c r="H87" s="466">
        <f t="shared" ca="1" si="86"/>
        <v>0</v>
      </c>
      <c r="I87" s="466">
        <f t="shared" ca="1" si="86"/>
        <v>0</v>
      </c>
      <c r="J87" s="466">
        <f t="shared" ca="1" si="86"/>
        <v>0</v>
      </c>
      <c r="K87" s="466">
        <f t="shared" ca="1" si="86"/>
        <v>0</v>
      </c>
      <c r="L87" s="466">
        <f t="shared" ca="1" si="86"/>
        <v>0</v>
      </c>
      <c r="M87" s="466">
        <f t="shared" ca="1" si="86"/>
        <v>0</v>
      </c>
      <c r="N87" s="466">
        <f t="shared" ca="1" si="86"/>
        <v>0</v>
      </c>
      <c r="O87" s="466">
        <f t="shared" ca="1" si="86"/>
        <v>0</v>
      </c>
      <c r="P87" s="466">
        <f t="shared" ca="1" si="87"/>
        <v>0</v>
      </c>
      <c r="Q87" s="466">
        <f t="shared" ca="1" si="87"/>
        <v>0</v>
      </c>
      <c r="R87" s="466">
        <f t="shared" ca="1" si="87"/>
        <v>0</v>
      </c>
      <c r="S87" s="466">
        <f t="shared" ca="1" si="87"/>
        <v>0</v>
      </c>
      <c r="T87" s="466">
        <f t="shared" ca="1" si="87"/>
        <v>0</v>
      </c>
      <c r="U87" s="466">
        <f t="shared" ca="1" si="87"/>
        <v>0</v>
      </c>
      <c r="V87" s="466">
        <f t="shared" ca="1" si="87"/>
        <v>0</v>
      </c>
      <c r="W87" s="466">
        <f t="shared" ca="1" si="87"/>
        <v>0</v>
      </c>
      <c r="X87" s="466">
        <f t="shared" ca="1" si="87"/>
        <v>0</v>
      </c>
      <c r="Y87" s="466">
        <f t="shared" ca="1" si="87"/>
        <v>0</v>
      </c>
      <c r="Z87" s="466">
        <f t="shared" ca="1" si="88"/>
        <v>0</v>
      </c>
      <c r="AA87" s="466">
        <f t="shared" ca="1" si="88"/>
        <v>0</v>
      </c>
      <c r="AB87" s="466">
        <f t="shared" ca="1" si="88"/>
        <v>0</v>
      </c>
      <c r="AC87" s="466">
        <f t="shared" ca="1" si="88"/>
        <v>0</v>
      </c>
      <c r="AD87" s="466">
        <f t="shared" ca="1" si="88"/>
        <v>0</v>
      </c>
      <c r="AE87" s="466">
        <f t="shared" ca="1" si="88"/>
        <v>0</v>
      </c>
      <c r="AF87" s="466">
        <f t="shared" ca="1" si="88"/>
        <v>0</v>
      </c>
      <c r="AG87" s="466">
        <f t="shared" ca="1" si="88"/>
        <v>0</v>
      </c>
      <c r="AH87" s="466">
        <f t="shared" ca="1" si="88"/>
        <v>0</v>
      </c>
      <c r="AI87" s="466">
        <f t="shared" ca="1" si="88"/>
        <v>0</v>
      </c>
      <c r="AJ87" s="466">
        <f t="shared" ca="1" si="89"/>
        <v>0</v>
      </c>
      <c r="AK87" s="466">
        <f t="shared" ca="1" si="89"/>
        <v>0</v>
      </c>
      <c r="AL87" s="466">
        <f t="shared" ca="1" si="89"/>
        <v>0</v>
      </c>
      <c r="AM87" s="466">
        <f t="shared" ca="1" si="89"/>
        <v>0</v>
      </c>
      <c r="AN87" s="466">
        <f t="shared" ca="1" si="89"/>
        <v>0</v>
      </c>
      <c r="AO87" s="466">
        <f t="shared" ca="1" si="89"/>
        <v>0</v>
      </c>
      <c r="AP87" s="466">
        <f t="shared" ca="1" si="89"/>
        <v>0</v>
      </c>
      <c r="AQ87" s="466">
        <f t="shared" ca="1" si="89"/>
        <v>0</v>
      </c>
      <c r="AR87" s="466">
        <f t="shared" ca="1" si="89"/>
        <v>0</v>
      </c>
      <c r="AS87" s="466">
        <f t="shared" ca="1" si="89"/>
        <v>0</v>
      </c>
      <c r="AT87" s="466">
        <f t="shared" ca="1" si="90"/>
        <v>0</v>
      </c>
      <c r="AU87" s="466">
        <f t="shared" ca="1" si="90"/>
        <v>0</v>
      </c>
      <c r="AV87" s="466">
        <f t="shared" ca="1" si="90"/>
        <v>0</v>
      </c>
      <c r="AW87" s="466">
        <f t="shared" ca="1" si="90"/>
        <v>0</v>
      </c>
      <c r="AX87" s="466">
        <f t="shared" ca="1" si="90"/>
        <v>0</v>
      </c>
      <c r="AY87" s="466">
        <f t="shared" ca="1" si="90"/>
        <v>0</v>
      </c>
      <c r="AZ87" s="466">
        <f t="shared" ca="1" si="90"/>
        <v>0</v>
      </c>
      <c r="BA87" s="466">
        <f t="shared" ca="1" si="90"/>
        <v>0</v>
      </c>
      <c r="BB87" s="466">
        <f t="shared" ca="1" si="90"/>
        <v>0</v>
      </c>
      <c r="BC87" s="466">
        <f t="shared" ca="1" si="90"/>
        <v>0</v>
      </c>
      <c r="BD87" s="466">
        <f t="shared" ca="1" si="90"/>
        <v>0</v>
      </c>
      <c r="BE87" s="466">
        <f t="shared" ca="1" si="90"/>
        <v>0</v>
      </c>
      <c r="BF87" s="458"/>
      <c r="BG87" s="467">
        <f t="shared" ca="1" si="55"/>
        <v>0</v>
      </c>
      <c r="BH87" s="467">
        <f t="shared" ca="1" si="56"/>
        <v>0</v>
      </c>
      <c r="BI87" s="467">
        <f t="shared" ca="1" si="57"/>
        <v>0</v>
      </c>
      <c r="BJ87" s="467">
        <f t="shared" ca="1" si="58"/>
        <v>0</v>
      </c>
      <c r="BK87" s="467">
        <f t="shared" ca="1" si="59"/>
        <v>0</v>
      </c>
      <c r="BL87" s="467">
        <f t="shared" ca="1" si="60"/>
        <v>0</v>
      </c>
      <c r="BM87" s="467">
        <f t="shared" ca="1" si="61"/>
        <v>0</v>
      </c>
      <c r="BN87" s="467">
        <f t="shared" ca="1" si="62"/>
        <v>0</v>
      </c>
      <c r="BO87" s="467">
        <f t="shared" ca="1" si="63"/>
        <v>0</v>
      </c>
      <c r="BP87" s="467">
        <f t="shared" ca="1" si="64"/>
        <v>0</v>
      </c>
      <c r="BQ87" s="467">
        <f t="shared" ca="1" si="65"/>
        <v>0</v>
      </c>
      <c r="BR87" s="467">
        <f t="shared" ca="1" si="66"/>
        <v>0</v>
      </c>
      <c r="BS87" s="468">
        <f t="shared" ca="1" si="67"/>
        <v>0</v>
      </c>
      <c r="BT87" s="467">
        <f t="shared" ca="1" si="68"/>
        <v>0</v>
      </c>
      <c r="BU87" s="467">
        <f t="shared" ca="1" si="69"/>
        <v>0</v>
      </c>
      <c r="BV87" s="467">
        <f t="shared" ca="1" si="70"/>
        <v>0</v>
      </c>
      <c r="BW87" s="470">
        <f t="shared" ca="1" si="71"/>
        <v>0</v>
      </c>
      <c r="BX87" s="470">
        <f t="shared" ca="1" si="72"/>
        <v>0</v>
      </c>
      <c r="BY87" s="467">
        <f t="shared" ca="1" si="73"/>
        <v>0</v>
      </c>
    </row>
    <row r="88" spans="1:77" ht="15.6" hidden="1" customHeight="1" outlineLevel="1" x14ac:dyDescent="0.3">
      <c r="A88" s="458">
        <f t="shared" si="74"/>
        <v>34</v>
      </c>
      <c r="B88" s="469">
        <f t="shared" si="85"/>
        <v>0</v>
      </c>
      <c r="C88" s="464"/>
      <c r="D88" s="464" t="str">
        <f t="shared" ca="1" si="48"/>
        <v/>
      </c>
      <c r="E88" s="465">
        <f t="shared" ca="1" si="49"/>
        <v>0</v>
      </c>
      <c r="F88" s="466">
        <f t="shared" ca="1" si="86"/>
        <v>0</v>
      </c>
      <c r="G88" s="466">
        <f t="shared" ca="1" si="86"/>
        <v>0</v>
      </c>
      <c r="H88" s="466">
        <f t="shared" ca="1" si="86"/>
        <v>0</v>
      </c>
      <c r="I88" s="466">
        <f t="shared" ca="1" si="86"/>
        <v>0</v>
      </c>
      <c r="J88" s="466">
        <f t="shared" ca="1" si="86"/>
        <v>0</v>
      </c>
      <c r="K88" s="466">
        <f t="shared" ca="1" si="86"/>
        <v>0</v>
      </c>
      <c r="L88" s="466">
        <f t="shared" ca="1" si="86"/>
        <v>0</v>
      </c>
      <c r="M88" s="466">
        <f t="shared" ca="1" si="86"/>
        <v>0</v>
      </c>
      <c r="N88" s="466">
        <f t="shared" ca="1" si="86"/>
        <v>0</v>
      </c>
      <c r="O88" s="466">
        <f t="shared" ca="1" si="86"/>
        <v>0</v>
      </c>
      <c r="P88" s="466">
        <f t="shared" ca="1" si="87"/>
        <v>0</v>
      </c>
      <c r="Q88" s="466">
        <f t="shared" ca="1" si="87"/>
        <v>0</v>
      </c>
      <c r="R88" s="466">
        <f t="shared" ca="1" si="87"/>
        <v>0</v>
      </c>
      <c r="S88" s="466">
        <f t="shared" ca="1" si="87"/>
        <v>0</v>
      </c>
      <c r="T88" s="466">
        <f t="shared" ca="1" si="87"/>
        <v>0</v>
      </c>
      <c r="U88" s="466">
        <f t="shared" ca="1" si="87"/>
        <v>0</v>
      </c>
      <c r="V88" s="466">
        <f t="shared" ca="1" si="87"/>
        <v>0</v>
      </c>
      <c r="W88" s="466">
        <f t="shared" ca="1" si="87"/>
        <v>0</v>
      </c>
      <c r="X88" s="466">
        <f t="shared" ca="1" si="87"/>
        <v>0</v>
      </c>
      <c r="Y88" s="466">
        <f t="shared" ca="1" si="87"/>
        <v>0</v>
      </c>
      <c r="Z88" s="466">
        <f t="shared" ca="1" si="88"/>
        <v>0</v>
      </c>
      <c r="AA88" s="466">
        <f t="shared" ca="1" si="88"/>
        <v>0</v>
      </c>
      <c r="AB88" s="466">
        <f t="shared" ca="1" si="88"/>
        <v>0</v>
      </c>
      <c r="AC88" s="466">
        <f t="shared" ca="1" si="88"/>
        <v>0</v>
      </c>
      <c r="AD88" s="466">
        <f t="shared" ca="1" si="88"/>
        <v>0</v>
      </c>
      <c r="AE88" s="466">
        <f t="shared" ca="1" si="88"/>
        <v>0</v>
      </c>
      <c r="AF88" s="466">
        <f t="shared" ca="1" si="88"/>
        <v>0</v>
      </c>
      <c r="AG88" s="466">
        <f t="shared" ca="1" si="88"/>
        <v>0</v>
      </c>
      <c r="AH88" s="466">
        <f t="shared" ca="1" si="88"/>
        <v>0</v>
      </c>
      <c r="AI88" s="466">
        <f t="shared" ca="1" si="88"/>
        <v>0</v>
      </c>
      <c r="AJ88" s="466">
        <f t="shared" ca="1" si="89"/>
        <v>0</v>
      </c>
      <c r="AK88" s="466">
        <f t="shared" ca="1" si="89"/>
        <v>0</v>
      </c>
      <c r="AL88" s="466">
        <f t="shared" ca="1" si="89"/>
        <v>0</v>
      </c>
      <c r="AM88" s="466">
        <f t="shared" ca="1" si="89"/>
        <v>0</v>
      </c>
      <c r="AN88" s="466">
        <f t="shared" ca="1" si="89"/>
        <v>0</v>
      </c>
      <c r="AO88" s="466">
        <f t="shared" ca="1" si="89"/>
        <v>0</v>
      </c>
      <c r="AP88" s="466">
        <f t="shared" ca="1" si="89"/>
        <v>0</v>
      </c>
      <c r="AQ88" s="466">
        <f t="shared" ca="1" si="89"/>
        <v>0</v>
      </c>
      <c r="AR88" s="466">
        <f t="shared" ca="1" si="89"/>
        <v>0</v>
      </c>
      <c r="AS88" s="466">
        <f t="shared" ca="1" si="89"/>
        <v>0</v>
      </c>
      <c r="AT88" s="466">
        <f t="shared" ca="1" si="90"/>
        <v>0</v>
      </c>
      <c r="AU88" s="466">
        <f t="shared" ca="1" si="90"/>
        <v>0</v>
      </c>
      <c r="AV88" s="466">
        <f t="shared" ca="1" si="90"/>
        <v>0</v>
      </c>
      <c r="AW88" s="466">
        <f t="shared" ca="1" si="90"/>
        <v>0</v>
      </c>
      <c r="AX88" s="466">
        <f t="shared" ca="1" si="90"/>
        <v>0</v>
      </c>
      <c r="AY88" s="466">
        <f t="shared" ca="1" si="90"/>
        <v>0</v>
      </c>
      <c r="AZ88" s="466">
        <f t="shared" ca="1" si="90"/>
        <v>0</v>
      </c>
      <c r="BA88" s="466">
        <f t="shared" ca="1" si="90"/>
        <v>0</v>
      </c>
      <c r="BB88" s="466">
        <f t="shared" ca="1" si="90"/>
        <v>0</v>
      </c>
      <c r="BC88" s="466">
        <f t="shared" ca="1" si="90"/>
        <v>0</v>
      </c>
      <c r="BD88" s="466">
        <f t="shared" ca="1" si="90"/>
        <v>0</v>
      </c>
      <c r="BE88" s="466">
        <f t="shared" ca="1" si="90"/>
        <v>0</v>
      </c>
      <c r="BF88" s="458"/>
      <c r="BG88" s="467">
        <f t="shared" ca="1" si="55"/>
        <v>0</v>
      </c>
      <c r="BH88" s="467">
        <f t="shared" ca="1" si="56"/>
        <v>0</v>
      </c>
      <c r="BI88" s="467">
        <f t="shared" ca="1" si="57"/>
        <v>0</v>
      </c>
      <c r="BJ88" s="467">
        <f t="shared" ca="1" si="58"/>
        <v>0</v>
      </c>
      <c r="BK88" s="467">
        <f t="shared" ca="1" si="59"/>
        <v>0</v>
      </c>
      <c r="BL88" s="467">
        <f t="shared" ca="1" si="60"/>
        <v>0</v>
      </c>
      <c r="BM88" s="467">
        <f t="shared" ca="1" si="61"/>
        <v>0</v>
      </c>
      <c r="BN88" s="467">
        <f t="shared" ca="1" si="62"/>
        <v>0</v>
      </c>
      <c r="BO88" s="467">
        <f t="shared" ca="1" si="63"/>
        <v>0</v>
      </c>
      <c r="BP88" s="467">
        <f t="shared" ca="1" si="64"/>
        <v>0</v>
      </c>
      <c r="BQ88" s="467">
        <f t="shared" ca="1" si="65"/>
        <v>0</v>
      </c>
      <c r="BR88" s="467">
        <f t="shared" ca="1" si="66"/>
        <v>0</v>
      </c>
      <c r="BS88" s="468">
        <f t="shared" ca="1" si="67"/>
        <v>0</v>
      </c>
      <c r="BT88" s="467">
        <f t="shared" ca="1" si="68"/>
        <v>0</v>
      </c>
      <c r="BU88" s="467">
        <f t="shared" ca="1" si="69"/>
        <v>0</v>
      </c>
      <c r="BV88" s="467">
        <f t="shared" ca="1" si="70"/>
        <v>0</v>
      </c>
      <c r="BW88" s="470">
        <f t="shared" ca="1" si="71"/>
        <v>0</v>
      </c>
      <c r="BX88" s="470">
        <f t="shared" ca="1" si="72"/>
        <v>0</v>
      </c>
      <c r="BY88" s="467">
        <f t="shared" ca="1" si="73"/>
        <v>0</v>
      </c>
    </row>
    <row r="89" spans="1:77" ht="15.6" hidden="1" customHeight="1" outlineLevel="1" x14ac:dyDescent="0.3">
      <c r="A89" s="458">
        <f t="shared" si="74"/>
        <v>35</v>
      </c>
      <c r="B89" s="463">
        <f t="shared" si="85"/>
        <v>0</v>
      </c>
      <c r="C89" s="464"/>
      <c r="D89" s="464" t="str">
        <f t="shared" ca="1" si="48"/>
        <v/>
      </c>
      <c r="E89" s="465">
        <f t="shared" ca="1" si="49"/>
        <v>0</v>
      </c>
      <c r="F89" s="466">
        <f t="shared" ca="1" si="86"/>
        <v>0</v>
      </c>
      <c r="G89" s="466">
        <f t="shared" ca="1" si="86"/>
        <v>0</v>
      </c>
      <c r="H89" s="466">
        <f t="shared" ca="1" si="86"/>
        <v>0</v>
      </c>
      <c r="I89" s="466">
        <f t="shared" ca="1" si="86"/>
        <v>0</v>
      </c>
      <c r="J89" s="466">
        <f t="shared" ca="1" si="86"/>
        <v>0</v>
      </c>
      <c r="K89" s="466">
        <f t="shared" ca="1" si="86"/>
        <v>0</v>
      </c>
      <c r="L89" s="466">
        <f t="shared" ca="1" si="86"/>
        <v>0</v>
      </c>
      <c r="M89" s="466">
        <f t="shared" ca="1" si="86"/>
        <v>0</v>
      </c>
      <c r="N89" s="466">
        <f t="shared" ca="1" si="86"/>
        <v>0</v>
      </c>
      <c r="O89" s="466">
        <f t="shared" ca="1" si="86"/>
        <v>0</v>
      </c>
      <c r="P89" s="466">
        <f t="shared" ca="1" si="87"/>
        <v>0</v>
      </c>
      <c r="Q89" s="466">
        <f t="shared" ca="1" si="87"/>
        <v>0</v>
      </c>
      <c r="R89" s="466">
        <f t="shared" ca="1" si="87"/>
        <v>0</v>
      </c>
      <c r="S89" s="466">
        <f t="shared" ca="1" si="87"/>
        <v>0</v>
      </c>
      <c r="T89" s="466">
        <f t="shared" ca="1" si="87"/>
        <v>0</v>
      </c>
      <c r="U89" s="466">
        <f t="shared" ca="1" si="87"/>
        <v>0</v>
      </c>
      <c r="V89" s="466">
        <f t="shared" ca="1" si="87"/>
        <v>0</v>
      </c>
      <c r="W89" s="466">
        <f t="shared" ca="1" si="87"/>
        <v>0</v>
      </c>
      <c r="X89" s="466">
        <f t="shared" ca="1" si="87"/>
        <v>0</v>
      </c>
      <c r="Y89" s="466">
        <f t="shared" ca="1" si="87"/>
        <v>0</v>
      </c>
      <c r="Z89" s="466">
        <f t="shared" ca="1" si="88"/>
        <v>0</v>
      </c>
      <c r="AA89" s="466">
        <f t="shared" ca="1" si="88"/>
        <v>0</v>
      </c>
      <c r="AB89" s="466">
        <f t="shared" ca="1" si="88"/>
        <v>0</v>
      </c>
      <c r="AC89" s="466">
        <f t="shared" ca="1" si="88"/>
        <v>0</v>
      </c>
      <c r="AD89" s="466">
        <f t="shared" ca="1" si="88"/>
        <v>0</v>
      </c>
      <c r="AE89" s="466">
        <f t="shared" ca="1" si="88"/>
        <v>0</v>
      </c>
      <c r="AF89" s="466">
        <f t="shared" ca="1" si="88"/>
        <v>0</v>
      </c>
      <c r="AG89" s="466">
        <f t="shared" ca="1" si="88"/>
        <v>0</v>
      </c>
      <c r="AH89" s="466">
        <f t="shared" ca="1" si="88"/>
        <v>0</v>
      </c>
      <c r="AI89" s="466">
        <f t="shared" ca="1" si="88"/>
        <v>0</v>
      </c>
      <c r="AJ89" s="466">
        <f t="shared" ca="1" si="89"/>
        <v>0</v>
      </c>
      <c r="AK89" s="466">
        <f t="shared" ca="1" si="89"/>
        <v>0</v>
      </c>
      <c r="AL89" s="466">
        <f t="shared" ca="1" si="89"/>
        <v>0</v>
      </c>
      <c r="AM89" s="466">
        <f t="shared" ca="1" si="89"/>
        <v>0</v>
      </c>
      <c r="AN89" s="466">
        <f t="shared" ca="1" si="89"/>
        <v>0</v>
      </c>
      <c r="AO89" s="466">
        <f t="shared" ca="1" si="89"/>
        <v>0</v>
      </c>
      <c r="AP89" s="466">
        <f t="shared" ca="1" si="89"/>
        <v>0</v>
      </c>
      <c r="AQ89" s="466">
        <f t="shared" ca="1" si="89"/>
        <v>0</v>
      </c>
      <c r="AR89" s="466">
        <f t="shared" ca="1" si="89"/>
        <v>0</v>
      </c>
      <c r="AS89" s="466">
        <f t="shared" ca="1" si="89"/>
        <v>0</v>
      </c>
      <c r="AT89" s="466">
        <f t="shared" ca="1" si="90"/>
        <v>0</v>
      </c>
      <c r="AU89" s="466">
        <f t="shared" ca="1" si="90"/>
        <v>0</v>
      </c>
      <c r="AV89" s="466">
        <f t="shared" ca="1" si="90"/>
        <v>0</v>
      </c>
      <c r="AW89" s="466">
        <f t="shared" ca="1" si="90"/>
        <v>0</v>
      </c>
      <c r="AX89" s="466">
        <f t="shared" ca="1" si="90"/>
        <v>0</v>
      </c>
      <c r="AY89" s="466">
        <f t="shared" ca="1" si="90"/>
        <v>0</v>
      </c>
      <c r="AZ89" s="466">
        <f t="shared" ca="1" si="90"/>
        <v>0</v>
      </c>
      <c r="BA89" s="466">
        <f t="shared" ca="1" si="90"/>
        <v>0</v>
      </c>
      <c r="BB89" s="466">
        <f t="shared" ca="1" si="90"/>
        <v>0</v>
      </c>
      <c r="BC89" s="466">
        <f t="shared" ca="1" si="90"/>
        <v>0</v>
      </c>
      <c r="BD89" s="466">
        <f t="shared" ca="1" si="90"/>
        <v>0</v>
      </c>
      <c r="BE89" s="466">
        <f t="shared" ca="1" si="90"/>
        <v>0</v>
      </c>
      <c r="BF89" s="458"/>
      <c r="BG89" s="467">
        <f t="shared" ca="1" si="55"/>
        <v>0</v>
      </c>
      <c r="BH89" s="467">
        <f t="shared" ca="1" si="56"/>
        <v>0</v>
      </c>
      <c r="BI89" s="467">
        <f t="shared" ca="1" si="57"/>
        <v>0</v>
      </c>
      <c r="BJ89" s="467">
        <f t="shared" ca="1" si="58"/>
        <v>0</v>
      </c>
      <c r="BK89" s="467">
        <f t="shared" ca="1" si="59"/>
        <v>0</v>
      </c>
      <c r="BL89" s="467">
        <f t="shared" ca="1" si="60"/>
        <v>0</v>
      </c>
      <c r="BM89" s="467">
        <f t="shared" ca="1" si="61"/>
        <v>0</v>
      </c>
      <c r="BN89" s="467">
        <f t="shared" ca="1" si="62"/>
        <v>0</v>
      </c>
      <c r="BO89" s="467">
        <f t="shared" ca="1" si="63"/>
        <v>0</v>
      </c>
      <c r="BP89" s="467">
        <f t="shared" ca="1" si="64"/>
        <v>0</v>
      </c>
      <c r="BQ89" s="467">
        <f t="shared" ca="1" si="65"/>
        <v>0</v>
      </c>
      <c r="BR89" s="467">
        <f t="shared" ca="1" si="66"/>
        <v>0</v>
      </c>
      <c r="BS89" s="468">
        <f t="shared" ca="1" si="67"/>
        <v>0</v>
      </c>
      <c r="BT89" s="467">
        <f t="shared" ca="1" si="68"/>
        <v>0</v>
      </c>
      <c r="BU89" s="467">
        <f t="shared" ca="1" si="69"/>
        <v>0</v>
      </c>
      <c r="BV89" s="467">
        <f t="shared" ca="1" si="70"/>
        <v>0</v>
      </c>
      <c r="BW89" s="470">
        <f t="shared" ca="1" si="71"/>
        <v>0</v>
      </c>
      <c r="BX89" s="470">
        <f t="shared" ca="1" si="72"/>
        <v>0</v>
      </c>
      <c r="BY89" s="467">
        <f t="shared" ca="1" si="73"/>
        <v>0</v>
      </c>
    </row>
    <row r="90" spans="1:77" ht="15.6" hidden="1" customHeight="1" outlineLevel="1" x14ac:dyDescent="0.3">
      <c r="A90" s="458">
        <f t="shared" si="74"/>
        <v>36</v>
      </c>
      <c r="B90" s="469">
        <f t="shared" si="85"/>
        <v>0</v>
      </c>
      <c r="C90" s="464"/>
      <c r="D90" s="464" t="str">
        <f t="shared" ca="1" si="48"/>
        <v/>
      </c>
      <c r="E90" s="465">
        <f t="shared" ca="1" si="49"/>
        <v>0</v>
      </c>
      <c r="F90" s="466">
        <f t="shared" ca="1" si="86"/>
        <v>0</v>
      </c>
      <c r="G90" s="466">
        <f t="shared" ca="1" si="86"/>
        <v>0</v>
      </c>
      <c r="H90" s="466">
        <f t="shared" ca="1" si="86"/>
        <v>0</v>
      </c>
      <c r="I90" s="466">
        <f t="shared" ca="1" si="86"/>
        <v>0</v>
      </c>
      <c r="J90" s="466">
        <f t="shared" ca="1" si="86"/>
        <v>0</v>
      </c>
      <c r="K90" s="466">
        <f t="shared" ca="1" si="86"/>
        <v>0</v>
      </c>
      <c r="L90" s="466">
        <f t="shared" ca="1" si="86"/>
        <v>0</v>
      </c>
      <c r="M90" s="466">
        <f t="shared" ca="1" si="86"/>
        <v>0</v>
      </c>
      <c r="N90" s="466">
        <f t="shared" ca="1" si="86"/>
        <v>0</v>
      </c>
      <c r="O90" s="466">
        <f t="shared" ca="1" si="86"/>
        <v>0</v>
      </c>
      <c r="P90" s="466">
        <f t="shared" ca="1" si="87"/>
        <v>0</v>
      </c>
      <c r="Q90" s="466">
        <f t="shared" ca="1" si="87"/>
        <v>0</v>
      </c>
      <c r="R90" s="466">
        <f t="shared" ca="1" si="87"/>
        <v>0</v>
      </c>
      <c r="S90" s="466">
        <f t="shared" ca="1" si="87"/>
        <v>0</v>
      </c>
      <c r="T90" s="466">
        <f t="shared" ca="1" si="87"/>
        <v>0</v>
      </c>
      <c r="U90" s="466">
        <f t="shared" ca="1" si="87"/>
        <v>0</v>
      </c>
      <c r="V90" s="466">
        <f t="shared" ca="1" si="87"/>
        <v>0</v>
      </c>
      <c r="W90" s="466">
        <f t="shared" ca="1" si="87"/>
        <v>0</v>
      </c>
      <c r="X90" s="466">
        <f t="shared" ca="1" si="87"/>
        <v>0</v>
      </c>
      <c r="Y90" s="466">
        <f t="shared" ca="1" si="87"/>
        <v>0</v>
      </c>
      <c r="Z90" s="466">
        <f t="shared" ca="1" si="88"/>
        <v>0</v>
      </c>
      <c r="AA90" s="466">
        <f t="shared" ca="1" si="88"/>
        <v>0</v>
      </c>
      <c r="AB90" s="466">
        <f t="shared" ca="1" si="88"/>
        <v>0</v>
      </c>
      <c r="AC90" s="466">
        <f t="shared" ca="1" si="88"/>
        <v>0</v>
      </c>
      <c r="AD90" s="466">
        <f t="shared" ca="1" si="88"/>
        <v>0</v>
      </c>
      <c r="AE90" s="466">
        <f t="shared" ca="1" si="88"/>
        <v>0</v>
      </c>
      <c r="AF90" s="466">
        <f t="shared" ca="1" si="88"/>
        <v>0</v>
      </c>
      <c r="AG90" s="466">
        <f t="shared" ca="1" si="88"/>
        <v>0</v>
      </c>
      <c r="AH90" s="466">
        <f t="shared" ca="1" si="88"/>
        <v>0</v>
      </c>
      <c r="AI90" s="466">
        <f t="shared" ca="1" si="88"/>
        <v>0</v>
      </c>
      <c r="AJ90" s="466">
        <f t="shared" ca="1" si="89"/>
        <v>0</v>
      </c>
      <c r="AK90" s="466">
        <f t="shared" ca="1" si="89"/>
        <v>0</v>
      </c>
      <c r="AL90" s="466">
        <f t="shared" ca="1" si="89"/>
        <v>0</v>
      </c>
      <c r="AM90" s="466">
        <f t="shared" ca="1" si="89"/>
        <v>0</v>
      </c>
      <c r="AN90" s="466">
        <f t="shared" ca="1" si="89"/>
        <v>0</v>
      </c>
      <c r="AO90" s="466">
        <f t="shared" ca="1" si="89"/>
        <v>0</v>
      </c>
      <c r="AP90" s="466">
        <f t="shared" ca="1" si="89"/>
        <v>0</v>
      </c>
      <c r="AQ90" s="466">
        <f t="shared" ca="1" si="89"/>
        <v>0</v>
      </c>
      <c r="AR90" s="466">
        <f t="shared" ca="1" si="89"/>
        <v>0</v>
      </c>
      <c r="AS90" s="466">
        <f t="shared" ca="1" si="89"/>
        <v>0</v>
      </c>
      <c r="AT90" s="466">
        <f t="shared" ca="1" si="90"/>
        <v>0</v>
      </c>
      <c r="AU90" s="466">
        <f t="shared" ca="1" si="90"/>
        <v>0</v>
      </c>
      <c r="AV90" s="466">
        <f t="shared" ca="1" si="90"/>
        <v>0</v>
      </c>
      <c r="AW90" s="466">
        <f t="shared" ca="1" si="90"/>
        <v>0</v>
      </c>
      <c r="AX90" s="466">
        <f t="shared" ca="1" si="90"/>
        <v>0</v>
      </c>
      <c r="AY90" s="466">
        <f t="shared" ca="1" si="90"/>
        <v>0</v>
      </c>
      <c r="AZ90" s="466">
        <f t="shared" ca="1" si="90"/>
        <v>0</v>
      </c>
      <c r="BA90" s="466">
        <f t="shared" ca="1" si="90"/>
        <v>0</v>
      </c>
      <c r="BB90" s="466">
        <f t="shared" ca="1" si="90"/>
        <v>0</v>
      </c>
      <c r="BC90" s="466">
        <f t="shared" ca="1" si="90"/>
        <v>0</v>
      </c>
      <c r="BD90" s="466">
        <f t="shared" ca="1" si="90"/>
        <v>0</v>
      </c>
      <c r="BE90" s="466">
        <f t="shared" ca="1" si="90"/>
        <v>0</v>
      </c>
      <c r="BF90" s="458"/>
      <c r="BG90" s="467">
        <f t="shared" ca="1" si="55"/>
        <v>0</v>
      </c>
      <c r="BH90" s="467">
        <f t="shared" ca="1" si="56"/>
        <v>0</v>
      </c>
      <c r="BI90" s="467">
        <f t="shared" ca="1" si="57"/>
        <v>0</v>
      </c>
      <c r="BJ90" s="467">
        <f t="shared" ca="1" si="58"/>
        <v>0</v>
      </c>
      <c r="BK90" s="467">
        <f t="shared" ca="1" si="59"/>
        <v>0</v>
      </c>
      <c r="BL90" s="467">
        <f t="shared" ca="1" si="60"/>
        <v>0</v>
      </c>
      <c r="BM90" s="467">
        <f t="shared" ca="1" si="61"/>
        <v>0</v>
      </c>
      <c r="BN90" s="467">
        <f t="shared" ca="1" si="62"/>
        <v>0</v>
      </c>
      <c r="BO90" s="467">
        <f t="shared" ca="1" si="63"/>
        <v>0</v>
      </c>
      <c r="BP90" s="467">
        <f t="shared" ca="1" si="64"/>
        <v>0</v>
      </c>
      <c r="BQ90" s="467">
        <f t="shared" ca="1" si="65"/>
        <v>0</v>
      </c>
      <c r="BR90" s="467">
        <f t="shared" ca="1" si="66"/>
        <v>0</v>
      </c>
      <c r="BS90" s="468">
        <f t="shared" ca="1" si="67"/>
        <v>0</v>
      </c>
      <c r="BT90" s="467">
        <f t="shared" ca="1" si="68"/>
        <v>0</v>
      </c>
      <c r="BU90" s="467">
        <f t="shared" ca="1" si="69"/>
        <v>0</v>
      </c>
      <c r="BV90" s="467">
        <f t="shared" ca="1" si="70"/>
        <v>0</v>
      </c>
      <c r="BW90" s="470">
        <f t="shared" ca="1" si="71"/>
        <v>0</v>
      </c>
      <c r="BX90" s="470">
        <f t="shared" ca="1" si="72"/>
        <v>0</v>
      </c>
      <c r="BY90" s="467">
        <f t="shared" ca="1" si="73"/>
        <v>0</v>
      </c>
    </row>
    <row r="91" spans="1:77" ht="15.6" hidden="1" customHeight="1" outlineLevel="1" x14ac:dyDescent="0.3">
      <c r="A91" s="458">
        <f t="shared" si="74"/>
        <v>37</v>
      </c>
      <c r="B91" s="463">
        <f t="shared" si="85"/>
        <v>0</v>
      </c>
      <c r="C91" s="464"/>
      <c r="D91" s="464" t="str">
        <f t="shared" ca="1" si="48"/>
        <v/>
      </c>
      <c r="E91" s="465">
        <f t="shared" ca="1" si="49"/>
        <v>0</v>
      </c>
      <c r="F91" s="466">
        <f t="shared" ca="1" si="86"/>
        <v>0</v>
      </c>
      <c r="G91" s="466">
        <f t="shared" ca="1" si="86"/>
        <v>0</v>
      </c>
      <c r="H91" s="466">
        <f t="shared" ca="1" si="86"/>
        <v>0</v>
      </c>
      <c r="I91" s="466">
        <f t="shared" ca="1" si="86"/>
        <v>0</v>
      </c>
      <c r="J91" s="466">
        <f t="shared" ca="1" si="86"/>
        <v>0</v>
      </c>
      <c r="K91" s="466">
        <f t="shared" ca="1" si="86"/>
        <v>0</v>
      </c>
      <c r="L91" s="466">
        <f t="shared" ca="1" si="86"/>
        <v>0</v>
      </c>
      <c r="M91" s="466">
        <f t="shared" ca="1" si="86"/>
        <v>0</v>
      </c>
      <c r="N91" s="466">
        <f t="shared" ca="1" si="86"/>
        <v>0</v>
      </c>
      <c r="O91" s="466">
        <f t="shared" ca="1" si="86"/>
        <v>0</v>
      </c>
      <c r="P91" s="466">
        <f t="shared" ca="1" si="87"/>
        <v>0</v>
      </c>
      <c r="Q91" s="466">
        <f t="shared" ca="1" si="87"/>
        <v>0</v>
      </c>
      <c r="R91" s="466">
        <f t="shared" ca="1" si="87"/>
        <v>0</v>
      </c>
      <c r="S91" s="466">
        <f t="shared" ca="1" si="87"/>
        <v>0</v>
      </c>
      <c r="T91" s="466">
        <f t="shared" ca="1" si="87"/>
        <v>0</v>
      </c>
      <c r="U91" s="466">
        <f t="shared" ca="1" si="87"/>
        <v>0</v>
      </c>
      <c r="V91" s="466">
        <f t="shared" ca="1" si="87"/>
        <v>0</v>
      </c>
      <c r="W91" s="466">
        <f t="shared" ca="1" si="87"/>
        <v>0</v>
      </c>
      <c r="X91" s="466">
        <f t="shared" ca="1" si="87"/>
        <v>0</v>
      </c>
      <c r="Y91" s="466">
        <f t="shared" ca="1" si="87"/>
        <v>0</v>
      </c>
      <c r="Z91" s="466">
        <f t="shared" ca="1" si="88"/>
        <v>0</v>
      </c>
      <c r="AA91" s="466">
        <f t="shared" ca="1" si="88"/>
        <v>0</v>
      </c>
      <c r="AB91" s="466">
        <f t="shared" ca="1" si="88"/>
        <v>0</v>
      </c>
      <c r="AC91" s="466">
        <f t="shared" ca="1" si="88"/>
        <v>0</v>
      </c>
      <c r="AD91" s="466">
        <f t="shared" ca="1" si="88"/>
        <v>0</v>
      </c>
      <c r="AE91" s="466">
        <f t="shared" ca="1" si="88"/>
        <v>0</v>
      </c>
      <c r="AF91" s="466">
        <f t="shared" ca="1" si="88"/>
        <v>0</v>
      </c>
      <c r="AG91" s="466">
        <f t="shared" ca="1" si="88"/>
        <v>0</v>
      </c>
      <c r="AH91" s="466">
        <f t="shared" ca="1" si="88"/>
        <v>0</v>
      </c>
      <c r="AI91" s="466">
        <f t="shared" ca="1" si="88"/>
        <v>0</v>
      </c>
      <c r="AJ91" s="466">
        <f t="shared" ca="1" si="89"/>
        <v>0</v>
      </c>
      <c r="AK91" s="466">
        <f t="shared" ca="1" si="89"/>
        <v>0</v>
      </c>
      <c r="AL91" s="466">
        <f t="shared" ca="1" si="89"/>
        <v>0</v>
      </c>
      <c r="AM91" s="466">
        <f t="shared" ca="1" si="89"/>
        <v>0</v>
      </c>
      <c r="AN91" s="466">
        <f t="shared" ca="1" si="89"/>
        <v>0</v>
      </c>
      <c r="AO91" s="466">
        <f t="shared" ca="1" si="89"/>
        <v>0</v>
      </c>
      <c r="AP91" s="466">
        <f t="shared" ca="1" si="89"/>
        <v>0</v>
      </c>
      <c r="AQ91" s="466">
        <f t="shared" ca="1" si="89"/>
        <v>0</v>
      </c>
      <c r="AR91" s="466">
        <f t="shared" ca="1" si="89"/>
        <v>0</v>
      </c>
      <c r="AS91" s="466">
        <f t="shared" ca="1" si="89"/>
        <v>0</v>
      </c>
      <c r="AT91" s="466">
        <f t="shared" ca="1" si="90"/>
        <v>0</v>
      </c>
      <c r="AU91" s="466">
        <f t="shared" ca="1" si="90"/>
        <v>0</v>
      </c>
      <c r="AV91" s="466">
        <f t="shared" ca="1" si="90"/>
        <v>0</v>
      </c>
      <c r="AW91" s="466">
        <f t="shared" ca="1" si="90"/>
        <v>0</v>
      </c>
      <c r="AX91" s="466">
        <f t="shared" ca="1" si="90"/>
        <v>0</v>
      </c>
      <c r="AY91" s="466">
        <f t="shared" ca="1" si="90"/>
        <v>0</v>
      </c>
      <c r="AZ91" s="466">
        <f t="shared" ca="1" si="90"/>
        <v>0</v>
      </c>
      <c r="BA91" s="466">
        <f t="shared" ca="1" si="90"/>
        <v>0</v>
      </c>
      <c r="BB91" s="466">
        <f t="shared" ca="1" si="90"/>
        <v>0</v>
      </c>
      <c r="BC91" s="466">
        <f t="shared" ca="1" si="90"/>
        <v>0</v>
      </c>
      <c r="BD91" s="466">
        <f t="shared" ca="1" si="90"/>
        <v>0</v>
      </c>
      <c r="BE91" s="466">
        <f t="shared" ca="1" si="90"/>
        <v>0</v>
      </c>
      <c r="BF91" s="458"/>
      <c r="BG91" s="467">
        <f t="shared" ca="1" si="55"/>
        <v>0</v>
      </c>
      <c r="BH91" s="467">
        <f t="shared" ca="1" si="56"/>
        <v>0</v>
      </c>
      <c r="BI91" s="467">
        <f t="shared" ca="1" si="57"/>
        <v>0</v>
      </c>
      <c r="BJ91" s="467">
        <f t="shared" ca="1" si="58"/>
        <v>0</v>
      </c>
      <c r="BK91" s="467">
        <f t="shared" ca="1" si="59"/>
        <v>0</v>
      </c>
      <c r="BL91" s="467">
        <f t="shared" ca="1" si="60"/>
        <v>0</v>
      </c>
      <c r="BM91" s="467">
        <f t="shared" ca="1" si="61"/>
        <v>0</v>
      </c>
      <c r="BN91" s="467">
        <f t="shared" ca="1" si="62"/>
        <v>0</v>
      </c>
      <c r="BO91" s="467">
        <f t="shared" ca="1" si="63"/>
        <v>0</v>
      </c>
      <c r="BP91" s="467">
        <f t="shared" ca="1" si="64"/>
        <v>0</v>
      </c>
      <c r="BQ91" s="467">
        <f t="shared" ca="1" si="65"/>
        <v>0</v>
      </c>
      <c r="BR91" s="467">
        <f t="shared" ca="1" si="66"/>
        <v>0</v>
      </c>
      <c r="BS91" s="468">
        <f t="shared" ca="1" si="67"/>
        <v>0</v>
      </c>
      <c r="BT91" s="467">
        <f t="shared" ca="1" si="68"/>
        <v>0</v>
      </c>
      <c r="BU91" s="467">
        <f t="shared" ca="1" si="69"/>
        <v>0</v>
      </c>
      <c r="BV91" s="467">
        <f t="shared" ca="1" si="70"/>
        <v>0</v>
      </c>
      <c r="BW91" s="470">
        <f t="shared" ca="1" si="71"/>
        <v>0</v>
      </c>
      <c r="BX91" s="470">
        <f t="shared" ca="1" si="72"/>
        <v>0</v>
      </c>
      <c r="BY91" s="467">
        <f t="shared" ca="1" si="73"/>
        <v>0</v>
      </c>
    </row>
    <row r="92" spans="1:77" ht="15.6" hidden="1" customHeight="1" outlineLevel="1" x14ac:dyDescent="0.3">
      <c r="A92" s="458">
        <f t="shared" si="74"/>
        <v>38</v>
      </c>
      <c r="B92" s="469">
        <f t="shared" si="85"/>
        <v>0</v>
      </c>
      <c r="C92" s="464"/>
      <c r="D92" s="464" t="str">
        <f t="shared" ca="1" si="48"/>
        <v/>
      </c>
      <c r="E92" s="465">
        <f t="shared" ca="1" si="49"/>
        <v>0</v>
      </c>
      <c r="F92" s="466">
        <f t="shared" ca="1" si="86"/>
        <v>0</v>
      </c>
      <c r="G92" s="466">
        <f t="shared" ca="1" si="86"/>
        <v>0</v>
      </c>
      <c r="H92" s="466">
        <f t="shared" ca="1" si="86"/>
        <v>0</v>
      </c>
      <c r="I92" s="466">
        <f t="shared" ca="1" si="86"/>
        <v>0</v>
      </c>
      <c r="J92" s="466">
        <f t="shared" ca="1" si="86"/>
        <v>0</v>
      </c>
      <c r="K92" s="466">
        <f t="shared" ca="1" si="86"/>
        <v>0</v>
      </c>
      <c r="L92" s="466">
        <f t="shared" ca="1" si="86"/>
        <v>0</v>
      </c>
      <c r="M92" s="466">
        <f t="shared" ca="1" si="86"/>
        <v>0</v>
      </c>
      <c r="N92" s="466">
        <f t="shared" ca="1" si="86"/>
        <v>0</v>
      </c>
      <c r="O92" s="466">
        <f t="shared" ca="1" si="86"/>
        <v>0</v>
      </c>
      <c r="P92" s="466">
        <f t="shared" ca="1" si="87"/>
        <v>0</v>
      </c>
      <c r="Q92" s="466">
        <f t="shared" ca="1" si="87"/>
        <v>0</v>
      </c>
      <c r="R92" s="466">
        <f t="shared" ca="1" si="87"/>
        <v>0</v>
      </c>
      <c r="S92" s="466">
        <f t="shared" ca="1" si="87"/>
        <v>0</v>
      </c>
      <c r="T92" s="466">
        <f t="shared" ca="1" si="87"/>
        <v>0</v>
      </c>
      <c r="U92" s="466">
        <f t="shared" ca="1" si="87"/>
        <v>0</v>
      </c>
      <c r="V92" s="466">
        <f t="shared" ca="1" si="87"/>
        <v>0</v>
      </c>
      <c r="W92" s="466">
        <f t="shared" ca="1" si="87"/>
        <v>0</v>
      </c>
      <c r="X92" s="466">
        <f t="shared" ca="1" si="87"/>
        <v>0</v>
      </c>
      <c r="Y92" s="466">
        <f t="shared" ca="1" si="87"/>
        <v>0</v>
      </c>
      <c r="Z92" s="466">
        <f t="shared" ca="1" si="88"/>
        <v>0</v>
      </c>
      <c r="AA92" s="466">
        <f t="shared" ca="1" si="88"/>
        <v>0</v>
      </c>
      <c r="AB92" s="466">
        <f t="shared" ca="1" si="88"/>
        <v>0</v>
      </c>
      <c r="AC92" s="466">
        <f t="shared" ca="1" si="88"/>
        <v>0</v>
      </c>
      <c r="AD92" s="466">
        <f t="shared" ca="1" si="88"/>
        <v>0</v>
      </c>
      <c r="AE92" s="466">
        <f t="shared" ca="1" si="88"/>
        <v>0</v>
      </c>
      <c r="AF92" s="466">
        <f t="shared" ca="1" si="88"/>
        <v>0</v>
      </c>
      <c r="AG92" s="466">
        <f t="shared" ca="1" si="88"/>
        <v>0</v>
      </c>
      <c r="AH92" s="466">
        <f t="shared" ca="1" si="88"/>
        <v>0</v>
      </c>
      <c r="AI92" s="466">
        <f t="shared" ca="1" si="88"/>
        <v>0</v>
      </c>
      <c r="AJ92" s="466">
        <f t="shared" ca="1" si="89"/>
        <v>0</v>
      </c>
      <c r="AK92" s="466">
        <f t="shared" ca="1" si="89"/>
        <v>0</v>
      </c>
      <c r="AL92" s="466">
        <f t="shared" ca="1" si="89"/>
        <v>0</v>
      </c>
      <c r="AM92" s="466">
        <f t="shared" ca="1" si="89"/>
        <v>0</v>
      </c>
      <c r="AN92" s="466">
        <f t="shared" ca="1" si="89"/>
        <v>0</v>
      </c>
      <c r="AO92" s="466">
        <f t="shared" ca="1" si="89"/>
        <v>0</v>
      </c>
      <c r="AP92" s="466">
        <f t="shared" ca="1" si="89"/>
        <v>0</v>
      </c>
      <c r="AQ92" s="466">
        <f t="shared" ca="1" si="89"/>
        <v>0</v>
      </c>
      <c r="AR92" s="466">
        <f t="shared" ca="1" si="89"/>
        <v>0</v>
      </c>
      <c r="AS92" s="466">
        <f t="shared" ca="1" si="89"/>
        <v>0</v>
      </c>
      <c r="AT92" s="466">
        <f t="shared" ca="1" si="90"/>
        <v>0</v>
      </c>
      <c r="AU92" s="466">
        <f t="shared" ca="1" si="90"/>
        <v>0</v>
      </c>
      <c r="AV92" s="466">
        <f t="shared" ca="1" si="90"/>
        <v>0</v>
      </c>
      <c r="AW92" s="466">
        <f t="shared" ca="1" si="90"/>
        <v>0</v>
      </c>
      <c r="AX92" s="466">
        <f t="shared" ca="1" si="90"/>
        <v>0</v>
      </c>
      <c r="AY92" s="466">
        <f t="shared" ca="1" si="90"/>
        <v>0</v>
      </c>
      <c r="AZ92" s="466">
        <f t="shared" ca="1" si="90"/>
        <v>0</v>
      </c>
      <c r="BA92" s="466">
        <f t="shared" ca="1" si="90"/>
        <v>0</v>
      </c>
      <c r="BB92" s="466">
        <f t="shared" ca="1" si="90"/>
        <v>0</v>
      </c>
      <c r="BC92" s="466">
        <f t="shared" ca="1" si="90"/>
        <v>0</v>
      </c>
      <c r="BD92" s="466">
        <f t="shared" ca="1" si="90"/>
        <v>0</v>
      </c>
      <c r="BE92" s="466">
        <f t="shared" ca="1" si="90"/>
        <v>0</v>
      </c>
      <c r="BF92" s="458"/>
      <c r="BG92" s="467">
        <f t="shared" ca="1" si="55"/>
        <v>0</v>
      </c>
      <c r="BH92" s="467">
        <f t="shared" ca="1" si="56"/>
        <v>0</v>
      </c>
      <c r="BI92" s="467">
        <f t="shared" ca="1" si="57"/>
        <v>0</v>
      </c>
      <c r="BJ92" s="467">
        <f t="shared" ca="1" si="58"/>
        <v>0</v>
      </c>
      <c r="BK92" s="467">
        <f t="shared" ca="1" si="59"/>
        <v>0</v>
      </c>
      <c r="BL92" s="467">
        <f t="shared" ca="1" si="60"/>
        <v>0</v>
      </c>
      <c r="BM92" s="467">
        <f t="shared" ca="1" si="61"/>
        <v>0</v>
      </c>
      <c r="BN92" s="467">
        <f t="shared" ca="1" si="62"/>
        <v>0</v>
      </c>
      <c r="BO92" s="467">
        <f t="shared" ca="1" si="63"/>
        <v>0</v>
      </c>
      <c r="BP92" s="467">
        <f t="shared" ca="1" si="64"/>
        <v>0</v>
      </c>
      <c r="BQ92" s="467">
        <f t="shared" ca="1" si="65"/>
        <v>0</v>
      </c>
      <c r="BR92" s="467">
        <f t="shared" ca="1" si="66"/>
        <v>0</v>
      </c>
      <c r="BS92" s="468">
        <f t="shared" ca="1" si="67"/>
        <v>0</v>
      </c>
      <c r="BT92" s="467">
        <f t="shared" ca="1" si="68"/>
        <v>0</v>
      </c>
      <c r="BU92" s="467">
        <f t="shared" ca="1" si="69"/>
        <v>0</v>
      </c>
      <c r="BV92" s="467">
        <f t="shared" ca="1" si="70"/>
        <v>0</v>
      </c>
      <c r="BW92" s="470">
        <f t="shared" ca="1" si="71"/>
        <v>0</v>
      </c>
      <c r="BX92" s="470">
        <f t="shared" ca="1" si="72"/>
        <v>0</v>
      </c>
      <c r="BY92" s="467">
        <f t="shared" ca="1" si="73"/>
        <v>0</v>
      </c>
    </row>
    <row r="93" spans="1:77" ht="15.6" hidden="1" customHeight="1" outlineLevel="1" x14ac:dyDescent="0.3">
      <c r="A93" s="458">
        <f t="shared" si="74"/>
        <v>39</v>
      </c>
      <c r="B93" s="463">
        <f t="shared" si="85"/>
        <v>0</v>
      </c>
      <c r="C93" s="464"/>
      <c r="D93" s="464" t="str">
        <f t="shared" ca="1" si="48"/>
        <v/>
      </c>
      <c r="E93" s="465">
        <f t="shared" ca="1" si="49"/>
        <v>0</v>
      </c>
      <c r="F93" s="466">
        <f t="shared" ca="1" si="86"/>
        <v>0</v>
      </c>
      <c r="G93" s="466">
        <f t="shared" ca="1" si="86"/>
        <v>0</v>
      </c>
      <c r="H93" s="466">
        <f t="shared" ca="1" si="86"/>
        <v>0</v>
      </c>
      <c r="I93" s="466">
        <f t="shared" ca="1" si="86"/>
        <v>0</v>
      </c>
      <c r="J93" s="466">
        <f t="shared" ca="1" si="86"/>
        <v>0</v>
      </c>
      <c r="K93" s="466">
        <f t="shared" ca="1" si="86"/>
        <v>0</v>
      </c>
      <c r="L93" s="466">
        <f t="shared" ca="1" si="86"/>
        <v>0</v>
      </c>
      <c r="M93" s="466">
        <f t="shared" ca="1" si="86"/>
        <v>0</v>
      </c>
      <c r="N93" s="466">
        <f t="shared" ca="1" si="86"/>
        <v>0</v>
      </c>
      <c r="O93" s="466">
        <f t="shared" ca="1" si="86"/>
        <v>0</v>
      </c>
      <c r="P93" s="466">
        <f t="shared" ca="1" si="87"/>
        <v>0</v>
      </c>
      <c r="Q93" s="466">
        <f t="shared" ca="1" si="87"/>
        <v>0</v>
      </c>
      <c r="R93" s="466">
        <f t="shared" ca="1" si="87"/>
        <v>0</v>
      </c>
      <c r="S93" s="466">
        <f t="shared" ca="1" si="87"/>
        <v>0</v>
      </c>
      <c r="T93" s="466">
        <f t="shared" ca="1" si="87"/>
        <v>0</v>
      </c>
      <c r="U93" s="466">
        <f t="shared" ca="1" si="87"/>
        <v>0</v>
      </c>
      <c r="V93" s="466">
        <f t="shared" ca="1" si="87"/>
        <v>0</v>
      </c>
      <c r="W93" s="466">
        <f t="shared" ca="1" si="87"/>
        <v>0</v>
      </c>
      <c r="X93" s="466">
        <f t="shared" ca="1" si="87"/>
        <v>0</v>
      </c>
      <c r="Y93" s="466">
        <f t="shared" ca="1" si="87"/>
        <v>0</v>
      </c>
      <c r="Z93" s="466">
        <f t="shared" ca="1" si="88"/>
        <v>0</v>
      </c>
      <c r="AA93" s="466">
        <f t="shared" ca="1" si="88"/>
        <v>0</v>
      </c>
      <c r="AB93" s="466">
        <f t="shared" ca="1" si="88"/>
        <v>0</v>
      </c>
      <c r="AC93" s="466">
        <f t="shared" ca="1" si="88"/>
        <v>0</v>
      </c>
      <c r="AD93" s="466">
        <f t="shared" ca="1" si="88"/>
        <v>0</v>
      </c>
      <c r="AE93" s="466">
        <f t="shared" ca="1" si="88"/>
        <v>0</v>
      </c>
      <c r="AF93" s="466">
        <f t="shared" ca="1" si="88"/>
        <v>0</v>
      </c>
      <c r="AG93" s="466">
        <f t="shared" ca="1" si="88"/>
        <v>0</v>
      </c>
      <c r="AH93" s="466">
        <f t="shared" ca="1" si="88"/>
        <v>0</v>
      </c>
      <c r="AI93" s="466">
        <f t="shared" ca="1" si="88"/>
        <v>0</v>
      </c>
      <c r="AJ93" s="466">
        <f t="shared" ca="1" si="89"/>
        <v>0</v>
      </c>
      <c r="AK93" s="466">
        <f t="shared" ca="1" si="89"/>
        <v>0</v>
      </c>
      <c r="AL93" s="466">
        <f t="shared" ca="1" si="89"/>
        <v>0</v>
      </c>
      <c r="AM93" s="466">
        <f t="shared" ca="1" si="89"/>
        <v>0</v>
      </c>
      <c r="AN93" s="466">
        <f t="shared" ca="1" si="89"/>
        <v>0</v>
      </c>
      <c r="AO93" s="466">
        <f t="shared" ca="1" si="89"/>
        <v>0</v>
      </c>
      <c r="AP93" s="466">
        <f t="shared" ca="1" si="89"/>
        <v>0</v>
      </c>
      <c r="AQ93" s="466">
        <f t="shared" ca="1" si="89"/>
        <v>0</v>
      </c>
      <c r="AR93" s="466">
        <f t="shared" ca="1" si="89"/>
        <v>0</v>
      </c>
      <c r="AS93" s="466">
        <f t="shared" ca="1" si="89"/>
        <v>0</v>
      </c>
      <c r="AT93" s="466">
        <f t="shared" ca="1" si="90"/>
        <v>0</v>
      </c>
      <c r="AU93" s="466">
        <f t="shared" ca="1" si="90"/>
        <v>0</v>
      </c>
      <c r="AV93" s="466">
        <f t="shared" ca="1" si="90"/>
        <v>0</v>
      </c>
      <c r="AW93" s="466">
        <f t="shared" ca="1" si="90"/>
        <v>0</v>
      </c>
      <c r="AX93" s="466">
        <f t="shared" ca="1" si="90"/>
        <v>0</v>
      </c>
      <c r="AY93" s="466">
        <f t="shared" ca="1" si="90"/>
        <v>0</v>
      </c>
      <c r="AZ93" s="466">
        <f t="shared" ca="1" si="90"/>
        <v>0</v>
      </c>
      <c r="BA93" s="466">
        <f t="shared" ca="1" si="90"/>
        <v>0</v>
      </c>
      <c r="BB93" s="466">
        <f t="shared" ca="1" si="90"/>
        <v>0</v>
      </c>
      <c r="BC93" s="466">
        <f t="shared" ca="1" si="90"/>
        <v>0</v>
      </c>
      <c r="BD93" s="466">
        <f t="shared" ca="1" si="90"/>
        <v>0</v>
      </c>
      <c r="BE93" s="466">
        <f t="shared" ca="1" si="90"/>
        <v>0</v>
      </c>
      <c r="BF93" s="458"/>
      <c r="BG93" s="467">
        <f t="shared" ca="1" si="55"/>
        <v>0</v>
      </c>
      <c r="BH93" s="467">
        <f t="shared" ca="1" si="56"/>
        <v>0</v>
      </c>
      <c r="BI93" s="467">
        <f t="shared" ca="1" si="57"/>
        <v>0</v>
      </c>
      <c r="BJ93" s="467">
        <f t="shared" ca="1" si="58"/>
        <v>0</v>
      </c>
      <c r="BK93" s="467">
        <f t="shared" ca="1" si="59"/>
        <v>0</v>
      </c>
      <c r="BL93" s="467">
        <f t="shared" ca="1" si="60"/>
        <v>0</v>
      </c>
      <c r="BM93" s="467">
        <f t="shared" ca="1" si="61"/>
        <v>0</v>
      </c>
      <c r="BN93" s="467">
        <f t="shared" ca="1" si="62"/>
        <v>0</v>
      </c>
      <c r="BO93" s="467">
        <f t="shared" ca="1" si="63"/>
        <v>0</v>
      </c>
      <c r="BP93" s="467">
        <f t="shared" ca="1" si="64"/>
        <v>0</v>
      </c>
      <c r="BQ93" s="467">
        <f t="shared" ca="1" si="65"/>
        <v>0</v>
      </c>
      <c r="BR93" s="467">
        <f t="shared" ca="1" si="66"/>
        <v>0</v>
      </c>
      <c r="BS93" s="468">
        <f t="shared" ca="1" si="67"/>
        <v>0</v>
      </c>
      <c r="BT93" s="467">
        <f t="shared" ca="1" si="68"/>
        <v>0</v>
      </c>
      <c r="BU93" s="467">
        <f t="shared" ca="1" si="69"/>
        <v>0</v>
      </c>
      <c r="BV93" s="467">
        <f t="shared" ca="1" si="70"/>
        <v>0</v>
      </c>
      <c r="BW93" s="470">
        <f t="shared" ca="1" si="71"/>
        <v>0</v>
      </c>
      <c r="BX93" s="470">
        <f t="shared" ca="1" si="72"/>
        <v>0</v>
      </c>
      <c r="BY93" s="467">
        <f t="shared" ca="1" si="73"/>
        <v>0</v>
      </c>
    </row>
    <row r="94" spans="1:77" ht="15.6" hidden="1" customHeight="1" outlineLevel="1" x14ac:dyDescent="0.3">
      <c r="A94" s="458">
        <f t="shared" si="74"/>
        <v>40</v>
      </c>
      <c r="B94" s="469">
        <f t="shared" si="85"/>
        <v>0</v>
      </c>
      <c r="C94" s="464"/>
      <c r="D94" s="464" t="str">
        <f t="shared" ca="1" si="48"/>
        <v/>
      </c>
      <c r="E94" s="465">
        <f t="shared" ca="1" si="49"/>
        <v>0</v>
      </c>
      <c r="F94" s="466">
        <f t="shared" ca="1" si="86"/>
        <v>0</v>
      </c>
      <c r="G94" s="466">
        <f t="shared" ca="1" si="86"/>
        <v>0</v>
      </c>
      <c r="H94" s="466">
        <f t="shared" ca="1" si="86"/>
        <v>0</v>
      </c>
      <c r="I94" s="466">
        <f t="shared" ca="1" si="86"/>
        <v>0</v>
      </c>
      <c r="J94" s="466">
        <f t="shared" ca="1" si="86"/>
        <v>0</v>
      </c>
      <c r="K94" s="466">
        <f t="shared" ca="1" si="86"/>
        <v>0</v>
      </c>
      <c r="L94" s="466">
        <f t="shared" ca="1" si="86"/>
        <v>0</v>
      </c>
      <c r="M94" s="466">
        <f t="shared" ca="1" si="86"/>
        <v>0</v>
      </c>
      <c r="N94" s="466">
        <f t="shared" ca="1" si="86"/>
        <v>0</v>
      </c>
      <c r="O94" s="466">
        <f t="shared" ca="1" si="86"/>
        <v>0</v>
      </c>
      <c r="P94" s="466">
        <f t="shared" ca="1" si="87"/>
        <v>0</v>
      </c>
      <c r="Q94" s="466">
        <f t="shared" ca="1" si="87"/>
        <v>0</v>
      </c>
      <c r="R94" s="466">
        <f t="shared" ca="1" si="87"/>
        <v>0</v>
      </c>
      <c r="S94" s="466">
        <f t="shared" ca="1" si="87"/>
        <v>0</v>
      </c>
      <c r="T94" s="466">
        <f t="shared" ca="1" si="87"/>
        <v>0</v>
      </c>
      <c r="U94" s="466">
        <f t="shared" ca="1" si="87"/>
        <v>0</v>
      </c>
      <c r="V94" s="466">
        <f t="shared" ca="1" si="87"/>
        <v>0</v>
      </c>
      <c r="W94" s="466">
        <f t="shared" ca="1" si="87"/>
        <v>0</v>
      </c>
      <c r="X94" s="466">
        <f t="shared" ca="1" si="87"/>
        <v>0</v>
      </c>
      <c r="Y94" s="466">
        <f t="shared" ca="1" si="87"/>
        <v>0</v>
      </c>
      <c r="Z94" s="466">
        <f t="shared" ca="1" si="88"/>
        <v>0</v>
      </c>
      <c r="AA94" s="466">
        <f t="shared" ca="1" si="88"/>
        <v>0</v>
      </c>
      <c r="AB94" s="466">
        <f t="shared" ca="1" si="88"/>
        <v>0</v>
      </c>
      <c r="AC94" s="466">
        <f t="shared" ca="1" si="88"/>
        <v>0</v>
      </c>
      <c r="AD94" s="466">
        <f t="shared" ca="1" si="88"/>
        <v>0</v>
      </c>
      <c r="AE94" s="466">
        <f t="shared" ca="1" si="88"/>
        <v>0</v>
      </c>
      <c r="AF94" s="466">
        <f t="shared" ca="1" si="88"/>
        <v>0</v>
      </c>
      <c r="AG94" s="466">
        <f t="shared" ca="1" si="88"/>
        <v>0</v>
      </c>
      <c r="AH94" s="466">
        <f t="shared" ca="1" si="88"/>
        <v>0</v>
      </c>
      <c r="AI94" s="466">
        <f t="shared" ca="1" si="88"/>
        <v>0</v>
      </c>
      <c r="AJ94" s="466">
        <f t="shared" ca="1" si="89"/>
        <v>0</v>
      </c>
      <c r="AK94" s="466">
        <f t="shared" ca="1" si="89"/>
        <v>0</v>
      </c>
      <c r="AL94" s="466">
        <f t="shared" ca="1" si="89"/>
        <v>0</v>
      </c>
      <c r="AM94" s="466">
        <f t="shared" ca="1" si="89"/>
        <v>0</v>
      </c>
      <c r="AN94" s="466">
        <f t="shared" ca="1" si="89"/>
        <v>0</v>
      </c>
      <c r="AO94" s="466">
        <f t="shared" ca="1" si="89"/>
        <v>0</v>
      </c>
      <c r="AP94" s="466">
        <f t="shared" ca="1" si="89"/>
        <v>0</v>
      </c>
      <c r="AQ94" s="466">
        <f t="shared" ca="1" si="89"/>
        <v>0</v>
      </c>
      <c r="AR94" s="466">
        <f t="shared" ca="1" si="89"/>
        <v>0</v>
      </c>
      <c r="AS94" s="466">
        <f t="shared" ca="1" si="89"/>
        <v>0</v>
      </c>
      <c r="AT94" s="466">
        <f t="shared" ca="1" si="90"/>
        <v>0</v>
      </c>
      <c r="AU94" s="466">
        <f t="shared" ca="1" si="90"/>
        <v>0</v>
      </c>
      <c r="AV94" s="466">
        <f t="shared" ca="1" si="90"/>
        <v>0</v>
      </c>
      <c r="AW94" s="466">
        <f t="shared" ca="1" si="90"/>
        <v>0</v>
      </c>
      <c r="AX94" s="466">
        <f t="shared" ca="1" si="90"/>
        <v>0</v>
      </c>
      <c r="AY94" s="466">
        <f t="shared" ca="1" si="90"/>
        <v>0</v>
      </c>
      <c r="AZ94" s="466">
        <f t="shared" ca="1" si="90"/>
        <v>0</v>
      </c>
      <c r="BA94" s="466">
        <f t="shared" ca="1" si="90"/>
        <v>0</v>
      </c>
      <c r="BB94" s="466">
        <f t="shared" ca="1" si="90"/>
        <v>0</v>
      </c>
      <c r="BC94" s="466">
        <f t="shared" ca="1" si="90"/>
        <v>0</v>
      </c>
      <c r="BD94" s="466">
        <f t="shared" ca="1" si="90"/>
        <v>0</v>
      </c>
      <c r="BE94" s="466">
        <f t="shared" ca="1" si="90"/>
        <v>0</v>
      </c>
      <c r="BF94" s="458"/>
      <c r="BG94" s="467">
        <f t="shared" ca="1" si="55"/>
        <v>0</v>
      </c>
      <c r="BH94" s="467">
        <f t="shared" ca="1" si="56"/>
        <v>0</v>
      </c>
      <c r="BI94" s="467">
        <f t="shared" ca="1" si="57"/>
        <v>0</v>
      </c>
      <c r="BJ94" s="467">
        <f t="shared" ca="1" si="58"/>
        <v>0</v>
      </c>
      <c r="BK94" s="467">
        <f t="shared" ca="1" si="59"/>
        <v>0</v>
      </c>
      <c r="BL94" s="467">
        <f t="shared" ca="1" si="60"/>
        <v>0</v>
      </c>
      <c r="BM94" s="467">
        <f t="shared" ca="1" si="61"/>
        <v>0</v>
      </c>
      <c r="BN94" s="467">
        <f t="shared" ca="1" si="62"/>
        <v>0</v>
      </c>
      <c r="BO94" s="467">
        <f t="shared" ca="1" si="63"/>
        <v>0</v>
      </c>
      <c r="BP94" s="467">
        <f t="shared" ca="1" si="64"/>
        <v>0</v>
      </c>
      <c r="BQ94" s="467">
        <f t="shared" ca="1" si="65"/>
        <v>0</v>
      </c>
      <c r="BR94" s="467">
        <f t="shared" ca="1" si="66"/>
        <v>0</v>
      </c>
      <c r="BS94" s="468">
        <f t="shared" ca="1" si="67"/>
        <v>0</v>
      </c>
      <c r="BT94" s="467">
        <f t="shared" ca="1" si="68"/>
        <v>0</v>
      </c>
      <c r="BU94" s="467">
        <f t="shared" ca="1" si="69"/>
        <v>0</v>
      </c>
      <c r="BV94" s="467">
        <f t="shared" ca="1" si="70"/>
        <v>0</v>
      </c>
      <c r="BW94" s="470">
        <f t="shared" ca="1" si="71"/>
        <v>0</v>
      </c>
      <c r="BX94" s="470">
        <f t="shared" ca="1" si="72"/>
        <v>0</v>
      </c>
      <c r="BY94" s="467">
        <f t="shared" ca="1" si="73"/>
        <v>0</v>
      </c>
    </row>
    <row r="95" spans="1:77" ht="15.6" hidden="1" customHeight="1" outlineLevel="1" x14ac:dyDescent="0.3">
      <c r="A95" s="458">
        <f t="shared" si="74"/>
        <v>41</v>
      </c>
      <c r="B95" s="463">
        <f t="shared" si="85"/>
        <v>0</v>
      </c>
      <c r="C95" s="464"/>
      <c r="D95" s="464" t="str">
        <f t="shared" ca="1" si="48"/>
        <v/>
      </c>
      <c r="E95" s="465">
        <f t="shared" ca="1" si="49"/>
        <v>0</v>
      </c>
      <c r="F95" s="466">
        <f t="shared" ref="F95:O101" ca="1" si="91">IF(ISERROR(INDIRECT(CONCATENATE($B95,"!",F$303,$D$305))),0,INDIRECT(CONCATENATE($B95,"!",F$303,$D$305)))</f>
        <v>0</v>
      </c>
      <c r="G95" s="466">
        <f t="shared" ca="1" si="91"/>
        <v>0</v>
      </c>
      <c r="H95" s="466">
        <f t="shared" ca="1" si="91"/>
        <v>0</v>
      </c>
      <c r="I95" s="466">
        <f t="shared" ca="1" si="91"/>
        <v>0</v>
      </c>
      <c r="J95" s="466">
        <f t="shared" ca="1" si="91"/>
        <v>0</v>
      </c>
      <c r="K95" s="466">
        <f t="shared" ca="1" si="91"/>
        <v>0</v>
      </c>
      <c r="L95" s="466">
        <f t="shared" ca="1" si="91"/>
        <v>0</v>
      </c>
      <c r="M95" s="466">
        <f t="shared" ca="1" si="91"/>
        <v>0</v>
      </c>
      <c r="N95" s="466">
        <f t="shared" ca="1" si="91"/>
        <v>0</v>
      </c>
      <c r="O95" s="466">
        <f t="shared" ca="1" si="91"/>
        <v>0</v>
      </c>
      <c r="P95" s="466">
        <f t="shared" ref="P95:Y101" ca="1" si="92">IF(ISERROR(INDIRECT(CONCATENATE($B95,"!",P$303,$D$305))),0,INDIRECT(CONCATENATE($B95,"!",P$303,$D$305)))</f>
        <v>0</v>
      </c>
      <c r="Q95" s="466">
        <f t="shared" ca="1" si="92"/>
        <v>0</v>
      </c>
      <c r="R95" s="466">
        <f t="shared" ca="1" si="92"/>
        <v>0</v>
      </c>
      <c r="S95" s="466">
        <f t="shared" ca="1" si="92"/>
        <v>0</v>
      </c>
      <c r="T95" s="466">
        <f t="shared" ca="1" si="92"/>
        <v>0</v>
      </c>
      <c r="U95" s="466">
        <f t="shared" ca="1" si="92"/>
        <v>0</v>
      </c>
      <c r="V95" s="466">
        <f t="shared" ca="1" si="92"/>
        <v>0</v>
      </c>
      <c r="W95" s="466">
        <f t="shared" ca="1" si="92"/>
        <v>0</v>
      </c>
      <c r="X95" s="466">
        <f t="shared" ca="1" si="92"/>
        <v>0</v>
      </c>
      <c r="Y95" s="466">
        <f t="shared" ca="1" si="92"/>
        <v>0</v>
      </c>
      <c r="Z95" s="466">
        <f t="shared" ref="Z95:AI101" ca="1" si="93">IF(ISERROR(INDIRECT(CONCATENATE($B95,"!",Z$303,$D$305))),0,INDIRECT(CONCATENATE($B95,"!",Z$303,$D$305)))</f>
        <v>0</v>
      </c>
      <c r="AA95" s="466">
        <f t="shared" ca="1" si="93"/>
        <v>0</v>
      </c>
      <c r="AB95" s="466">
        <f t="shared" ca="1" si="93"/>
        <v>0</v>
      </c>
      <c r="AC95" s="466">
        <f t="shared" ca="1" si="93"/>
        <v>0</v>
      </c>
      <c r="AD95" s="466">
        <f t="shared" ca="1" si="93"/>
        <v>0</v>
      </c>
      <c r="AE95" s="466">
        <f t="shared" ca="1" si="93"/>
        <v>0</v>
      </c>
      <c r="AF95" s="466">
        <f t="shared" ca="1" si="93"/>
        <v>0</v>
      </c>
      <c r="AG95" s="466">
        <f t="shared" ca="1" si="93"/>
        <v>0</v>
      </c>
      <c r="AH95" s="466">
        <f t="shared" ca="1" si="93"/>
        <v>0</v>
      </c>
      <c r="AI95" s="466">
        <f t="shared" ca="1" si="93"/>
        <v>0</v>
      </c>
      <c r="AJ95" s="466">
        <f t="shared" ref="AJ95:AS101" ca="1" si="94">IF(ISERROR(INDIRECT(CONCATENATE($B95,"!",AJ$303,$D$305))),0,INDIRECT(CONCATENATE($B95,"!",AJ$303,$D$305)))</f>
        <v>0</v>
      </c>
      <c r="AK95" s="466">
        <f t="shared" ca="1" si="94"/>
        <v>0</v>
      </c>
      <c r="AL95" s="466">
        <f t="shared" ca="1" si="94"/>
        <v>0</v>
      </c>
      <c r="AM95" s="466">
        <f t="shared" ca="1" si="94"/>
        <v>0</v>
      </c>
      <c r="AN95" s="466">
        <f t="shared" ca="1" si="94"/>
        <v>0</v>
      </c>
      <c r="AO95" s="466">
        <f t="shared" ca="1" si="94"/>
        <v>0</v>
      </c>
      <c r="AP95" s="466">
        <f t="shared" ca="1" si="94"/>
        <v>0</v>
      </c>
      <c r="AQ95" s="466">
        <f t="shared" ca="1" si="94"/>
        <v>0</v>
      </c>
      <c r="AR95" s="466">
        <f t="shared" ca="1" si="94"/>
        <v>0</v>
      </c>
      <c r="AS95" s="466">
        <f t="shared" ca="1" si="94"/>
        <v>0</v>
      </c>
      <c r="AT95" s="466">
        <f t="shared" ref="AT95:BE101" ca="1" si="95">IF(ISERROR(INDIRECT(CONCATENATE($B95,"!",AT$303,$D$305))),0,INDIRECT(CONCATENATE($B95,"!",AT$303,$D$305)))</f>
        <v>0</v>
      </c>
      <c r="AU95" s="466">
        <f t="shared" ca="1" si="95"/>
        <v>0</v>
      </c>
      <c r="AV95" s="466">
        <f t="shared" ca="1" si="95"/>
        <v>0</v>
      </c>
      <c r="AW95" s="466">
        <f t="shared" ca="1" si="95"/>
        <v>0</v>
      </c>
      <c r="AX95" s="466">
        <f t="shared" ca="1" si="95"/>
        <v>0</v>
      </c>
      <c r="AY95" s="466">
        <f t="shared" ca="1" si="95"/>
        <v>0</v>
      </c>
      <c r="AZ95" s="466">
        <f t="shared" ca="1" si="95"/>
        <v>0</v>
      </c>
      <c r="BA95" s="466">
        <f t="shared" ca="1" si="95"/>
        <v>0</v>
      </c>
      <c r="BB95" s="466">
        <f t="shared" ca="1" si="95"/>
        <v>0</v>
      </c>
      <c r="BC95" s="466">
        <f t="shared" ca="1" si="95"/>
        <v>0</v>
      </c>
      <c r="BD95" s="466">
        <f t="shared" ca="1" si="95"/>
        <v>0</v>
      </c>
      <c r="BE95" s="466">
        <f t="shared" ca="1" si="95"/>
        <v>0</v>
      </c>
      <c r="BF95" s="458"/>
      <c r="BG95" s="467">
        <f t="shared" ca="1" si="55"/>
        <v>0</v>
      </c>
      <c r="BH95" s="467">
        <f t="shared" ca="1" si="56"/>
        <v>0</v>
      </c>
      <c r="BI95" s="467">
        <f t="shared" ca="1" si="57"/>
        <v>0</v>
      </c>
      <c r="BJ95" s="467">
        <f t="shared" ca="1" si="58"/>
        <v>0</v>
      </c>
      <c r="BK95" s="467">
        <f t="shared" ca="1" si="59"/>
        <v>0</v>
      </c>
      <c r="BL95" s="467">
        <f t="shared" ca="1" si="60"/>
        <v>0</v>
      </c>
      <c r="BM95" s="467">
        <f t="shared" ca="1" si="61"/>
        <v>0</v>
      </c>
      <c r="BN95" s="467">
        <f t="shared" ca="1" si="62"/>
        <v>0</v>
      </c>
      <c r="BO95" s="467">
        <f t="shared" ca="1" si="63"/>
        <v>0</v>
      </c>
      <c r="BP95" s="467">
        <f t="shared" ca="1" si="64"/>
        <v>0</v>
      </c>
      <c r="BQ95" s="467">
        <f t="shared" ca="1" si="65"/>
        <v>0</v>
      </c>
      <c r="BR95" s="467">
        <f t="shared" ca="1" si="66"/>
        <v>0</v>
      </c>
      <c r="BS95" s="468">
        <f t="shared" ca="1" si="67"/>
        <v>0</v>
      </c>
      <c r="BT95" s="467">
        <f t="shared" ca="1" si="68"/>
        <v>0</v>
      </c>
      <c r="BU95" s="467">
        <f t="shared" ca="1" si="69"/>
        <v>0</v>
      </c>
      <c r="BV95" s="467">
        <f t="shared" ca="1" si="70"/>
        <v>0</v>
      </c>
      <c r="BW95" s="470">
        <f t="shared" ca="1" si="71"/>
        <v>0</v>
      </c>
      <c r="BX95" s="470">
        <f t="shared" ca="1" si="72"/>
        <v>0</v>
      </c>
      <c r="BY95" s="467">
        <f t="shared" ca="1" si="73"/>
        <v>0</v>
      </c>
    </row>
    <row r="96" spans="1:77" ht="15.6" hidden="1" customHeight="1" outlineLevel="1" x14ac:dyDescent="0.3">
      <c r="A96" s="458">
        <f t="shared" si="74"/>
        <v>42</v>
      </c>
      <c r="B96" s="469">
        <f t="shared" si="85"/>
        <v>0</v>
      </c>
      <c r="C96" s="464"/>
      <c r="D96" s="464" t="str">
        <f t="shared" ca="1" si="48"/>
        <v/>
      </c>
      <c r="E96" s="465">
        <f t="shared" ca="1" si="49"/>
        <v>0</v>
      </c>
      <c r="F96" s="466">
        <f t="shared" ca="1" si="91"/>
        <v>0</v>
      </c>
      <c r="G96" s="466">
        <f t="shared" ca="1" si="91"/>
        <v>0</v>
      </c>
      <c r="H96" s="466">
        <f t="shared" ca="1" si="91"/>
        <v>0</v>
      </c>
      <c r="I96" s="466">
        <f t="shared" ca="1" si="91"/>
        <v>0</v>
      </c>
      <c r="J96" s="466">
        <f t="shared" ca="1" si="91"/>
        <v>0</v>
      </c>
      <c r="K96" s="466">
        <f t="shared" ca="1" si="91"/>
        <v>0</v>
      </c>
      <c r="L96" s="466">
        <f t="shared" ca="1" si="91"/>
        <v>0</v>
      </c>
      <c r="M96" s="466">
        <f t="shared" ca="1" si="91"/>
        <v>0</v>
      </c>
      <c r="N96" s="466">
        <f t="shared" ca="1" si="91"/>
        <v>0</v>
      </c>
      <c r="O96" s="466">
        <f t="shared" ca="1" si="91"/>
        <v>0</v>
      </c>
      <c r="P96" s="466">
        <f t="shared" ca="1" si="92"/>
        <v>0</v>
      </c>
      <c r="Q96" s="466">
        <f t="shared" ca="1" si="92"/>
        <v>0</v>
      </c>
      <c r="R96" s="466">
        <f t="shared" ca="1" si="92"/>
        <v>0</v>
      </c>
      <c r="S96" s="466">
        <f t="shared" ca="1" si="92"/>
        <v>0</v>
      </c>
      <c r="T96" s="466">
        <f t="shared" ca="1" si="92"/>
        <v>0</v>
      </c>
      <c r="U96" s="466">
        <f t="shared" ca="1" si="92"/>
        <v>0</v>
      </c>
      <c r="V96" s="466">
        <f t="shared" ca="1" si="92"/>
        <v>0</v>
      </c>
      <c r="W96" s="466">
        <f t="shared" ca="1" si="92"/>
        <v>0</v>
      </c>
      <c r="X96" s="466">
        <f t="shared" ca="1" si="92"/>
        <v>0</v>
      </c>
      <c r="Y96" s="466">
        <f t="shared" ca="1" si="92"/>
        <v>0</v>
      </c>
      <c r="Z96" s="466">
        <f t="shared" ca="1" si="93"/>
        <v>0</v>
      </c>
      <c r="AA96" s="466">
        <f t="shared" ca="1" si="93"/>
        <v>0</v>
      </c>
      <c r="AB96" s="466">
        <f t="shared" ca="1" si="93"/>
        <v>0</v>
      </c>
      <c r="AC96" s="466">
        <f t="shared" ca="1" si="93"/>
        <v>0</v>
      </c>
      <c r="AD96" s="466">
        <f t="shared" ca="1" si="93"/>
        <v>0</v>
      </c>
      <c r="AE96" s="466">
        <f t="shared" ca="1" si="93"/>
        <v>0</v>
      </c>
      <c r="AF96" s="466">
        <f t="shared" ca="1" si="93"/>
        <v>0</v>
      </c>
      <c r="AG96" s="466">
        <f t="shared" ca="1" si="93"/>
        <v>0</v>
      </c>
      <c r="AH96" s="466">
        <f t="shared" ca="1" si="93"/>
        <v>0</v>
      </c>
      <c r="AI96" s="466">
        <f t="shared" ca="1" si="93"/>
        <v>0</v>
      </c>
      <c r="AJ96" s="466">
        <f t="shared" ca="1" si="94"/>
        <v>0</v>
      </c>
      <c r="AK96" s="466">
        <f t="shared" ca="1" si="94"/>
        <v>0</v>
      </c>
      <c r="AL96" s="466">
        <f t="shared" ca="1" si="94"/>
        <v>0</v>
      </c>
      <c r="AM96" s="466">
        <f t="shared" ca="1" si="94"/>
        <v>0</v>
      </c>
      <c r="AN96" s="466">
        <f t="shared" ca="1" si="94"/>
        <v>0</v>
      </c>
      <c r="AO96" s="466">
        <f t="shared" ca="1" si="94"/>
        <v>0</v>
      </c>
      <c r="AP96" s="466">
        <f t="shared" ca="1" si="94"/>
        <v>0</v>
      </c>
      <c r="AQ96" s="466">
        <f t="shared" ca="1" si="94"/>
        <v>0</v>
      </c>
      <c r="AR96" s="466">
        <f t="shared" ca="1" si="94"/>
        <v>0</v>
      </c>
      <c r="AS96" s="466">
        <f t="shared" ca="1" si="94"/>
        <v>0</v>
      </c>
      <c r="AT96" s="466">
        <f t="shared" ca="1" si="95"/>
        <v>0</v>
      </c>
      <c r="AU96" s="466">
        <f t="shared" ca="1" si="95"/>
        <v>0</v>
      </c>
      <c r="AV96" s="466">
        <f t="shared" ca="1" si="95"/>
        <v>0</v>
      </c>
      <c r="AW96" s="466">
        <f t="shared" ca="1" si="95"/>
        <v>0</v>
      </c>
      <c r="AX96" s="466">
        <f t="shared" ca="1" si="95"/>
        <v>0</v>
      </c>
      <c r="AY96" s="466">
        <f t="shared" ca="1" si="95"/>
        <v>0</v>
      </c>
      <c r="AZ96" s="466">
        <f t="shared" ca="1" si="95"/>
        <v>0</v>
      </c>
      <c r="BA96" s="466">
        <f t="shared" ca="1" si="95"/>
        <v>0</v>
      </c>
      <c r="BB96" s="466">
        <f t="shared" ca="1" si="95"/>
        <v>0</v>
      </c>
      <c r="BC96" s="466">
        <f t="shared" ca="1" si="95"/>
        <v>0</v>
      </c>
      <c r="BD96" s="466">
        <f t="shared" ca="1" si="95"/>
        <v>0</v>
      </c>
      <c r="BE96" s="466">
        <f t="shared" ca="1" si="95"/>
        <v>0</v>
      </c>
      <c r="BF96" s="458"/>
      <c r="BG96" s="467">
        <f t="shared" ca="1" si="55"/>
        <v>0</v>
      </c>
      <c r="BH96" s="467">
        <f t="shared" ca="1" si="56"/>
        <v>0</v>
      </c>
      <c r="BI96" s="467">
        <f t="shared" ca="1" si="57"/>
        <v>0</v>
      </c>
      <c r="BJ96" s="467">
        <f t="shared" ca="1" si="58"/>
        <v>0</v>
      </c>
      <c r="BK96" s="467">
        <f t="shared" ca="1" si="59"/>
        <v>0</v>
      </c>
      <c r="BL96" s="467">
        <f t="shared" ca="1" si="60"/>
        <v>0</v>
      </c>
      <c r="BM96" s="467">
        <f t="shared" ca="1" si="61"/>
        <v>0</v>
      </c>
      <c r="BN96" s="467">
        <f t="shared" ca="1" si="62"/>
        <v>0</v>
      </c>
      <c r="BO96" s="467">
        <f t="shared" ca="1" si="63"/>
        <v>0</v>
      </c>
      <c r="BP96" s="467">
        <f t="shared" ca="1" si="64"/>
        <v>0</v>
      </c>
      <c r="BQ96" s="467">
        <f t="shared" ca="1" si="65"/>
        <v>0</v>
      </c>
      <c r="BR96" s="467">
        <f t="shared" ca="1" si="66"/>
        <v>0</v>
      </c>
      <c r="BS96" s="468">
        <f t="shared" ca="1" si="67"/>
        <v>0</v>
      </c>
      <c r="BT96" s="467">
        <f t="shared" ca="1" si="68"/>
        <v>0</v>
      </c>
      <c r="BU96" s="467">
        <f t="shared" ca="1" si="69"/>
        <v>0</v>
      </c>
      <c r="BV96" s="467">
        <f t="shared" ca="1" si="70"/>
        <v>0</v>
      </c>
      <c r="BW96" s="470">
        <f t="shared" ca="1" si="71"/>
        <v>0</v>
      </c>
      <c r="BX96" s="470">
        <f t="shared" ca="1" si="72"/>
        <v>0</v>
      </c>
      <c r="BY96" s="467">
        <f t="shared" ca="1" si="73"/>
        <v>0</v>
      </c>
    </row>
    <row r="97" spans="1:77" ht="15.6" hidden="1" customHeight="1" outlineLevel="1" x14ac:dyDescent="0.3">
      <c r="A97" s="458">
        <f t="shared" si="74"/>
        <v>43</v>
      </c>
      <c r="B97" s="463">
        <f t="shared" si="85"/>
        <v>0</v>
      </c>
      <c r="C97" s="464"/>
      <c r="D97" s="464" t="str">
        <f t="shared" ca="1" si="48"/>
        <v/>
      </c>
      <c r="E97" s="465">
        <f t="shared" ca="1" si="49"/>
        <v>0</v>
      </c>
      <c r="F97" s="466">
        <f t="shared" ca="1" si="91"/>
        <v>0</v>
      </c>
      <c r="G97" s="466">
        <f t="shared" ca="1" si="91"/>
        <v>0</v>
      </c>
      <c r="H97" s="466">
        <f t="shared" ca="1" si="91"/>
        <v>0</v>
      </c>
      <c r="I97" s="466">
        <f t="shared" ca="1" si="91"/>
        <v>0</v>
      </c>
      <c r="J97" s="466">
        <f t="shared" ca="1" si="91"/>
        <v>0</v>
      </c>
      <c r="K97" s="466">
        <f t="shared" ca="1" si="91"/>
        <v>0</v>
      </c>
      <c r="L97" s="466">
        <f t="shared" ca="1" si="91"/>
        <v>0</v>
      </c>
      <c r="M97" s="466">
        <f t="shared" ca="1" si="91"/>
        <v>0</v>
      </c>
      <c r="N97" s="466">
        <f t="shared" ca="1" si="91"/>
        <v>0</v>
      </c>
      <c r="O97" s="466">
        <f t="shared" ca="1" si="91"/>
        <v>0</v>
      </c>
      <c r="P97" s="466">
        <f t="shared" ca="1" si="92"/>
        <v>0</v>
      </c>
      <c r="Q97" s="466">
        <f t="shared" ca="1" si="92"/>
        <v>0</v>
      </c>
      <c r="R97" s="466">
        <f t="shared" ca="1" si="92"/>
        <v>0</v>
      </c>
      <c r="S97" s="466">
        <f t="shared" ca="1" si="92"/>
        <v>0</v>
      </c>
      <c r="T97" s="466">
        <f t="shared" ca="1" si="92"/>
        <v>0</v>
      </c>
      <c r="U97" s="466">
        <f t="shared" ca="1" si="92"/>
        <v>0</v>
      </c>
      <c r="V97" s="466">
        <f t="shared" ca="1" si="92"/>
        <v>0</v>
      </c>
      <c r="W97" s="466">
        <f t="shared" ca="1" si="92"/>
        <v>0</v>
      </c>
      <c r="X97" s="466">
        <f t="shared" ca="1" si="92"/>
        <v>0</v>
      </c>
      <c r="Y97" s="466">
        <f t="shared" ca="1" si="92"/>
        <v>0</v>
      </c>
      <c r="Z97" s="466">
        <f t="shared" ca="1" si="93"/>
        <v>0</v>
      </c>
      <c r="AA97" s="466">
        <f t="shared" ca="1" si="93"/>
        <v>0</v>
      </c>
      <c r="AB97" s="466">
        <f t="shared" ca="1" si="93"/>
        <v>0</v>
      </c>
      <c r="AC97" s="466">
        <f t="shared" ca="1" si="93"/>
        <v>0</v>
      </c>
      <c r="AD97" s="466">
        <f t="shared" ca="1" si="93"/>
        <v>0</v>
      </c>
      <c r="AE97" s="466">
        <f t="shared" ca="1" si="93"/>
        <v>0</v>
      </c>
      <c r="AF97" s="466">
        <f t="shared" ca="1" si="93"/>
        <v>0</v>
      </c>
      <c r="AG97" s="466">
        <f t="shared" ca="1" si="93"/>
        <v>0</v>
      </c>
      <c r="AH97" s="466">
        <f t="shared" ca="1" si="93"/>
        <v>0</v>
      </c>
      <c r="AI97" s="466">
        <f t="shared" ca="1" si="93"/>
        <v>0</v>
      </c>
      <c r="AJ97" s="466">
        <f t="shared" ca="1" si="94"/>
        <v>0</v>
      </c>
      <c r="AK97" s="466">
        <f t="shared" ca="1" si="94"/>
        <v>0</v>
      </c>
      <c r="AL97" s="466">
        <f t="shared" ca="1" si="94"/>
        <v>0</v>
      </c>
      <c r="AM97" s="466">
        <f t="shared" ca="1" si="94"/>
        <v>0</v>
      </c>
      <c r="AN97" s="466">
        <f t="shared" ca="1" si="94"/>
        <v>0</v>
      </c>
      <c r="AO97" s="466">
        <f t="shared" ca="1" si="94"/>
        <v>0</v>
      </c>
      <c r="AP97" s="466">
        <f t="shared" ca="1" si="94"/>
        <v>0</v>
      </c>
      <c r="AQ97" s="466">
        <f t="shared" ca="1" si="94"/>
        <v>0</v>
      </c>
      <c r="AR97" s="466">
        <f t="shared" ca="1" si="94"/>
        <v>0</v>
      </c>
      <c r="AS97" s="466">
        <f t="shared" ca="1" si="94"/>
        <v>0</v>
      </c>
      <c r="AT97" s="466">
        <f t="shared" ca="1" si="95"/>
        <v>0</v>
      </c>
      <c r="AU97" s="466">
        <f t="shared" ca="1" si="95"/>
        <v>0</v>
      </c>
      <c r="AV97" s="466">
        <f t="shared" ca="1" si="95"/>
        <v>0</v>
      </c>
      <c r="AW97" s="466">
        <f t="shared" ca="1" si="95"/>
        <v>0</v>
      </c>
      <c r="AX97" s="466">
        <f t="shared" ca="1" si="95"/>
        <v>0</v>
      </c>
      <c r="AY97" s="466">
        <f t="shared" ca="1" si="95"/>
        <v>0</v>
      </c>
      <c r="AZ97" s="466">
        <f t="shared" ca="1" si="95"/>
        <v>0</v>
      </c>
      <c r="BA97" s="466">
        <f t="shared" ca="1" si="95"/>
        <v>0</v>
      </c>
      <c r="BB97" s="466">
        <f t="shared" ca="1" si="95"/>
        <v>0</v>
      </c>
      <c r="BC97" s="466">
        <f t="shared" ca="1" si="95"/>
        <v>0</v>
      </c>
      <c r="BD97" s="466">
        <f t="shared" ca="1" si="95"/>
        <v>0</v>
      </c>
      <c r="BE97" s="466">
        <f t="shared" ca="1" si="95"/>
        <v>0</v>
      </c>
      <c r="BF97" s="458"/>
      <c r="BG97" s="467">
        <f t="shared" ca="1" si="55"/>
        <v>0</v>
      </c>
      <c r="BH97" s="467">
        <f t="shared" ca="1" si="56"/>
        <v>0</v>
      </c>
      <c r="BI97" s="467">
        <f t="shared" ca="1" si="57"/>
        <v>0</v>
      </c>
      <c r="BJ97" s="467">
        <f t="shared" ca="1" si="58"/>
        <v>0</v>
      </c>
      <c r="BK97" s="467">
        <f t="shared" ca="1" si="59"/>
        <v>0</v>
      </c>
      <c r="BL97" s="467">
        <f t="shared" ca="1" si="60"/>
        <v>0</v>
      </c>
      <c r="BM97" s="467">
        <f t="shared" ca="1" si="61"/>
        <v>0</v>
      </c>
      <c r="BN97" s="467">
        <f t="shared" ca="1" si="62"/>
        <v>0</v>
      </c>
      <c r="BO97" s="467">
        <f t="shared" ca="1" si="63"/>
        <v>0</v>
      </c>
      <c r="BP97" s="467">
        <f t="shared" ca="1" si="64"/>
        <v>0</v>
      </c>
      <c r="BQ97" s="467">
        <f t="shared" ca="1" si="65"/>
        <v>0</v>
      </c>
      <c r="BR97" s="467">
        <f t="shared" ca="1" si="66"/>
        <v>0</v>
      </c>
      <c r="BS97" s="468">
        <f t="shared" ca="1" si="67"/>
        <v>0</v>
      </c>
      <c r="BT97" s="467">
        <f t="shared" ca="1" si="68"/>
        <v>0</v>
      </c>
      <c r="BU97" s="467">
        <f t="shared" ca="1" si="69"/>
        <v>0</v>
      </c>
      <c r="BV97" s="467">
        <f t="shared" ca="1" si="70"/>
        <v>0</v>
      </c>
      <c r="BW97" s="470">
        <f t="shared" ca="1" si="71"/>
        <v>0</v>
      </c>
      <c r="BX97" s="470">
        <f t="shared" ca="1" si="72"/>
        <v>0</v>
      </c>
      <c r="BY97" s="467">
        <f t="shared" ca="1" si="73"/>
        <v>0</v>
      </c>
    </row>
    <row r="98" spans="1:77" ht="15.6" hidden="1" customHeight="1" outlineLevel="1" x14ac:dyDescent="0.3">
      <c r="A98" s="458">
        <f t="shared" si="74"/>
        <v>44</v>
      </c>
      <c r="B98" s="469">
        <f t="shared" si="85"/>
        <v>0</v>
      </c>
      <c r="C98" s="464"/>
      <c r="D98" s="464" t="str">
        <f t="shared" ca="1" si="48"/>
        <v/>
      </c>
      <c r="E98" s="465">
        <f t="shared" ca="1" si="49"/>
        <v>0</v>
      </c>
      <c r="F98" s="466">
        <f t="shared" ca="1" si="91"/>
        <v>0</v>
      </c>
      <c r="G98" s="466">
        <f t="shared" ca="1" si="91"/>
        <v>0</v>
      </c>
      <c r="H98" s="466">
        <f t="shared" ca="1" si="91"/>
        <v>0</v>
      </c>
      <c r="I98" s="466">
        <f t="shared" ca="1" si="91"/>
        <v>0</v>
      </c>
      <c r="J98" s="466">
        <f t="shared" ca="1" si="91"/>
        <v>0</v>
      </c>
      <c r="K98" s="466">
        <f t="shared" ca="1" si="91"/>
        <v>0</v>
      </c>
      <c r="L98" s="466">
        <f t="shared" ca="1" si="91"/>
        <v>0</v>
      </c>
      <c r="M98" s="466">
        <f t="shared" ca="1" si="91"/>
        <v>0</v>
      </c>
      <c r="N98" s="466">
        <f t="shared" ca="1" si="91"/>
        <v>0</v>
      </c>
      <c r="O98" s="466">
        <f t="shared" ca="1" si="91"/>
        <v>0</v>
      </c>
      <c r="P98" s="466">
        <f t="shared" ca="1" si="92"/>
        <v>0</v>
      </c>
      <c r="Q98" s="466">
        <f t="shared" ca="1" si="92"/>
        <v>0</v>
      </c>
      <c r="R98" s="466">
        <f t="shared" ca="1" si="92"/>
        <v>0</v>
      </c>
      <c r="S98" s="466">
        <f t="shared" ca="1" si="92"/>
        <v>0</v>
      </c>
      <c r="T98" s="466">
        <f t="shared" ca="1" si="92"/>
        <v>0</v>
      </c>
      <c r="U98" s="466">
        <f t="shared" ca="1" si="92"/>
        <v>0</v>
      </c>
      <c r="V98" s="466">
        <f t="shared" ca="1" si="92"/>
        <v>0</v>
      </c>
      <c r="W98" s="466">
        <f t="shared" ca="1" si="92"/>
        <v>0</v>
      </c>
      <c r="X98" s="466">
        <f t="shared" ca="1" si="92"/>
        <v>0</v>
      </c>
      <c r="Y98" s="466">
        <f t="shared" ca="1" si="92"/>
        <v>0</v>
      </c>
      <c r="Z98" s="466">
        <f t="shared" ca="1" si="93"/>
        <v>0</v>
      </c>
      <c r="AA98" s="466">
        <f t="shared" ca="1" si="93"/>
        <v>0</v>
      </c>
      <c r="AB98" s="466">
        <f t="shared" ca="1" si="93"/>
        <v>0</v>
      </c>
      <c r="AC98" s="466">
        <f t="shared" ca="1" si="93"/>
        <v>0</v>
      </c>
      <c r="AD98" s="466">
        <f t="shared" ca="1" si="93"/>
        <v>0</v>
      </c>
      <c r="AE98" s="466">
        <f t="shared" ca="1" si="93"/>
        <v>0</v>
      </c>
      <c r="AF98" s="466">
        <f t="shared" ca="1" si="93"/>
        <v>0</v>
      </c>
      <c r="AG98" s="466">
        <f t="shared" ca="1" si="93"/>
        <v>0</v>
      </c>
      <c r="AH98" s="466">
        <f t="shared" ca="1" si="93"/>
        <v>0</v>
      </c>
      <c r="AI98" s="466">
        <f t="shared" ca="1" si="93"/>
        <v>0</v>
      </c>
      <c r="AJ98" s="466">
        <f t="shared" ca="1" si="94"/>
        <v>0</v>
      </c>
      <c r="AK98" s="466">
        <f t="shared" ca="1" si="94"/>
        <v>0</v>
      </c>
      <c r="AL98" s="466">
        <f t="shared" ca="1" si="94"/>
        <v>0</v>
      </c>
      <c r="AM98" s="466">
        <f t="shared" ca="1" si="94"/>
        <v>0</v>
      </c>
      <c r="AN98" s="466">
        <f t="shared" ca="1" si="94"/>
        <v>0</v>
      </c>
      <c r="AO98" s="466">
        <f t="shared" ca="1" si="94"/>
        <v>0</v>
      </c>
      <c r="AP98" s="466">
        <f t="shared" ca="1" si="94"/>
        <v>0</v>
      </c>
      <c r="AQ98" s="466">
        <f t="shared" ca="1" si="94"/>
        <v>0</v>
      </c>
      <c r="AR98" s="466">
        <f t="shared" ca="1" si="94"/>
        <v>0</v>
      </c>
      <c r="AS98" s="466">
        <f t="shared" ca="1" si="94"/>
        <v>0</v>
      </c>
      <c r="AT98" s="466">
        <f t="shared" ca="1" si="95"/>
        <v>0</v>
      </c>
      <c r="AU98" s="466">
        <f t="shared" ca="1" si="95"/>
        <v>0</v>
      </c>
      <c r="AV98" s="466">
        <f t="shared" ca="1" si="95"/>
        <v>0</v>
      </c>
      <c r="AW98" s="466">
        <f t="shared" ca="1" si="95"/>
        <v>0</v>
      </c>
      <c r="AX98" s="466">
        <f t="shared" ca="1" si="95"/>
        <v>0</v>
      </c>
      <c r="AY98" s="466">
        <f t="shared" ca="1" si="95"/>
        <v>0</v>
      </c>
      <c r="AZ98" s="466">
        <f t="shared" ca="1" si="95"/>
        <v>0</v>
      </c>
      <c r="BA98" s="466">
        <f t="shared" ca="1" si="95"/>
        <v>0</v>
      </c>
      <c r="BB98" s="466">
        <f t="shared" ca="1" si="95"/>
        <v>0</v>
      </c>
      <c r="BC98" s="466">
        <f t="shared" ca="1" si="95"/>
        <v>0</v>
      </c>
      <c r="BD98" s="466">
        <f t="shared" ca="1" si="95"/>
        <v>0</v>
      </c>
      <c r="BE98" s="466">
        <f t="shared" ca="1" si="95"/>
        <v>0</v>
      </c>
      <c r="BF98" s="458"/>
      <c r="BG98" s="467">
        <f t="shared" ca="1" si="55"/>
        <v>0</v>
      </c>
      <c r="BH98" s="467">
        <f t="shared" ca="1" si="56"/>
        <v>0</v>
      </c>
      <c r="BI98" s="467">
        <f t="shared" ca="1" si="57"/>
        <v>0</v>
      </c>
      <c r="BJ98" s="467">
        <f t="shared" ca="1" si="58"/>
        <v>0</v>
      </c>
      <c r="BK98" s="467">
        <f t="shared" ca="1" si="59"/>
        <v>0</v>
      </c>
      <c r="BL98" s="467">
        <f t="shared" ca="1" si="60"/>
        <v>0</v>
      </c>
      <c r="BM98" s="467">
        <f t="shared" ca="1" si="61"/>
        <v>0</v>
      </c>
      <c r="BN98" s="467">
        <f t="shared" ca="1" si="62"/>
        <v>0</v>
      </c>
      <c r="BO98" s="467">
        <f t="shared" ca="1" si="63"/>
        <v>0</v>
      </c>
      <c r="BP98" s="467">
        <f t="shared" ca="1" si="64"/>
        <v>0</v>
      </c>
      <c r="BQ98" s="467">
        <f t="shared" ca="1" si="65"/>
        <v>0</v>
      </c>
      <c r="BR98" s="467">
        <f t="shared" ca="1" si="66"/>
        <v>0</v>
      </c>
      <c r="BS98" s="468">
        <f t="shared" ca="1" si="67"/>
        <v>0</v>
      </c>
      <c r="BT98" s="467">
        <f t="shared" ca="1" si="68"/>
        <v>0</v>
      </c>
      <c r="BU98" s="467">
        <f t="shared" ca="1" si="69"/>
        <v>0</v>
      </c>
      <c r="BV98" s="467">
        <f t="shared" ca="1" si="70"/>
        <v>0</v>
      </c>
      <c r="BW98" s="470">
        <f t="shared" ca="1" si="71"/>
        <v>0</v>
      </c>
      <c r="BX98" s="470">
        <f t="shared" ca="1" si="72"/>
        <v>0</v>
      </c>
      <c r="BY98" s="467">
        <f t="shared" ca="1" si="73"/>
        <v>0</v>
      </c>
    </row>
    <row r="99" spans="1:77" ht="15.6" hidden="1" customHeight="1" outlineLevel="1" x14ac:dyDescent="0.3">
      <c r="A99" s="458">
        <f t="shared" si="74"/>
        <v>45</v>
      </c>
      <c r="B99" s="463">
        <f t="shared" si="85"/>
        <v>0</v>
      </c>
      <c r="C99" s="464"/>
      <c r="D99" s="464" t="str">
        <f t="shared" ca="1" si="48"/>
        <v/>
      </c>
      <c r="E99" s="465">
        <f t="shared" ca="1" si="49"/>
        <v>0</v>
      </c>
      <c r="F99" s="466">
        <f t="shared" ca="1" si="91"/>
        <v>0</v>
      </c>
      <c r="G99" s="466">
        <f t="shared" ca="1" si="91"/>
        <v>0</v>
      </c>
      <c r="H99" s="466">
        <f t="shared" ca="1" si="91"/>
        <v>0</v>
      </c>
      <c r="I99" s="466">
        <f t="shared" ca="1" si="91"/>
        <v>0</v>
      </c>
      <c r="J99" s="466">
        <f t="shared" ca="1" si="91"/>
        <v>0</v>
      </c>
      <c r="K99" s="466">
        <f t="shared" ca="1" si="91"/>
        <v>0</v>
      </c>
      <c r="L99" s="466">
        <f t="shared" ca="1" si="91"/>
        <v>0</v>
      </c>
      <c r="M99" s="466">
        <f t="shared" ca="1" si="91"/>
        <v>0</v>
      </c>
      <c r="N99" s="466">
        <f t="shared" ca="1" si="91"/>
        <v>0</v>
      </c>
      <c r="O99" s="466">
        <f t="shared" ca="1" si="91"/>
        <v>0</v>
      </c>
      <c r="P99" s="466">
        <f t="shared" ca="1" si="92"/>
        <v>0</v>
      </c>
      <c r="Q99" s="466">
        <f t="shared" ca="1" si="92"/>
        <v>0</v>
      </c>
      <c r="R99" s="466">
        <f t="shared" ca="1" si="92"/>
        <v>0</v>
      </c>
      <c r="S99" s="466">
        <f t="shared" ca="1" si="92"/>
        <v>0</v>
      </c>
      <c r="T99" s="466">
        <f t="shared" ca="1" si="92"/>
        <v>0</v>
      </c>
      <c r="U99" s="466">
        <f t="shared" ca="1" si="92"/>
        <v>0</v>
      </c>
      <c r="V99" s="466">
        <f t="shared" ca="1" si="92"/>
        <v>0</v>
      </c>
      <c r="W99" s="466">
        <f t="shared" ca="1" si="92"/>
        <v>0</v>
      </c>
      <c r="X99" s="466">
        <f t="shared" ca="1" si="92"/>
        <v>0</v>
      </c>
      <c r="Y99" s="466">
        <f t="shared" ca="1" si="92"/>
        <v>0</v>
      </c>
      <c r="Z99" s="466">
        <f t="shared" ca="1" si="93"/>
        <v>0</v>
      </c>
      <c r="AA99" s="466">
        <f t="shared" ca="1" si="93"/>
        <v>0</v>
      </c>
      <c r="AB99" s="466">
        <f t="shared" ca="1" si="93"/>
        <v>0</v>
      </c>
      <c r="AC99" s="466">
        <f t="shared" ca="1" si="93"/>
        <v>0</v>
      </c>
      <c r="AD99" s="466">
        <f t="shared" ca="1" si="93"/>
        <v>0</v>
      </c>
      <c r="AE99" s="466">
        <f t="shared" ca="1" si="93"/>
        <v>0</v>
      </c>
      <c r="AF99" s="466">
        <f t="shared" ca="1" si="93"/>
        <v>0</v>
      </c>
      <c r="AG99" s="466">
        <f t="shared" ca="1" si="93"/>
        <v>0</v>
      </c>
      <c r="AH99" s="466">
        <f t="shared" ca="1" si="93"/>
        <v>0</v>
      </c>
      <c r="AI99" s="466">
        <f t="shared" ca="1" si="93"/>
        <v>0</v>
      </c>
      <c r="AJ99" s="466">
        <f t="shared" ca="1" si="94"/>
        <v>0</v>
      </c>
      <c r="AK99" s="466">
        <f t="shared" ca="1" si="94"/>
        <v>0</v>
      </c>
      <c r="AL99" s="466">
        <f t="shared" ca="1" si="94"/>
        <v>0</v>
      </c>
      <c r="AM99" s="466">
        <f t="shared" ca="1" si="94"/>
        <v>0</v>
      </c>
      <c r="AN99" s="466">
        <f t="shared" ca="1" si="94"/>
        <v>0</v>
      </c>
      <c r="AO99" s="466">
        <f t="shared" ca="1" si="94"/>
        <v>0</v>
      </c>
      <c r="AP99" s="466">
        <f t="shared" ca="1" si="94"/>
        <v>0</v>
      </c>
      <c r="AQ99" s="466">
        <f t="shared" ca="1" si="94"/>
        <v>0</v>
      </c>
      <c r="AR99" s="466">
        <f t="shared" ca="1" si="94"/>
        <v>0</v>
      </c>
      <c r="AS99" s="466">
        <f t="shared" ca="1" si="94"/>
        <v>0</v>
      </c>
      <c r="AT99" s="466">
        <f t="shared" ca="1" si="95"/>
        <v>0</v>
      </c>
      <c r="AU99" s="466">
        <f t="shared" ca="1" si="95"/>
        <v>0</v>
      </c>
      <c r="AV99" s="466">
        <f t="shared" ca="1" si="95"/>
        <v>0</v>
      </c>
      <c r="AW99" s="466">
        <f t="shared" ca="1" si="95"/>
        <v>0</v>
      </c>
      <c r="AX99" s="466">
        <f t="shared" ca="1" si="95"/>
        <v>0</v>
      </c>
      <c r="AY99" s="466">
        <f t="shared" ca="1" si="95"/>
        <v>0</v>
      </c>
      <c r="AZ99" s="466">
        <f t="shared" ca="1" si="95"/>
        <v>0</v>
      </c>
      <c r="BA99" s="466">
        <f t="shared" ca="1" si="95"/>
        <v>0</v>
      </c>
      <c r="BB99" s="466">
        <f t="shared" ca="1" si="95"/>
        <v>0</v>
      </c>
      <c r="BC99" s="466">
        <f t="shared" ca="1" si="95"/>
        <v>0</v>
      </c>
      <c r="BD99" s="466">
        <f t="shared" ca="1" si="95"/>
        <v>0</v>
      </c>
      <c r="BE99" s="466">
        <f t="shared" ca="1" si="95"/>
        <v>0</v>
      </c>
      <c r="BF99" s="458"/>
      <c r="BG99" s="467">
        <f t="shared" ca="1" si="55"/>
        <v>0</v>
      </c>
      <c r="BH99" s="467">
        <f t="shared" ca="1" si="56"/>
        <v>0</v>
      </c>
      <c r="BI99" s="467">
        <f t="shared" ca="1" si="57"/>
        <v>0</v>
      </c>
      <c r="BJ99" s="467">
        <f t="shared" ca="1" si="58"/>
        <v>0</v>
      </c>
      <c r="BK99" s="467">
        <f t="shared" ca="1" si="59"/>
        <v>0</v>
      </c>
      <c r="BL99" s="467">
        <f t="shared" ca="1" si="60"/>
        <v>0</v>
      </c>
      <c r="BM99" s="467">
        <f t="shared" ca="1" si="61"/>
        <v>0</v>
      </c>
      <c r="BN99" s="467">
        <f t="shared" ca="1" si="62"/>
        <v>0</v>
      </c>
      <c r="BO99" s="467">
        <f t="shared" ca="1" si="63"/>
        <v>0</v>
      </c>
      <c r="BP99" s="467">
        <f t="shared" ca="1" si="64"/>
        <v>0</v>
      </c>
      <c r="BQ99" s="467">
        <f t="shared" ca="1" si="65"/>
        <v>0</v>
      </c>
      <c r="BR99" s="467">
        <f t="shared" ca="1" si="66"/>
        <v>0</v>
      </c>
      <c r="BS99" s="468">
        <f t="shared" ca="1" si="67"/>
        <v>0</v>
      </c>
      <c r="BT99" s="467">
        <f t="shared" ca="1" si="68"/>
        <v>0</v>
      </c>
      <c r="BU99" s="467">
        <f t="shared" ca="1" si="69"/>
        <v>0</v>
      </c>
      <c r="BV99" s="467">
        <f t="shared" ca="1" si="70"/>
        <v>0</v>
      </c>
      <c r="BW99" s="470">
        <f t="shared" ca="1" si="71"/>
        <v>0</v>
      </c>
      <c r="BX99" s="470">
        <f t="shared" ca="1" si="72"/>
        <v>0</v>
      </c>
      <c r="BY99" s="467">
        <f t="shared" ca="1" si="73"/>
        <v>0</v>
      </c>
    </row>
    <row r="100" spans="1:77" ht="15.6" hidden="1" customHeight="1" outlineLevel="1" x14ac:dyDescent="0.3">
      <c r="A100" s="458">
        <f t="shared" si="74"/>
        <v>46</v>
      </c>
      <c r="B100" s="469">
        <f t="shared" si="85"/>
        <v>0</v>
      </c>
      <c r="C100" s="464"/>
      <c r="D100" s="464" t="str">
        <f t="shared" ca="1" si="48"/>
        <v/>
      </c>
      <c r="E100" s="465">
        <f t="shared" ca="1" si="49"/>
        <v>0</v>
      </c>
      <c r="F100" s="466">
        <f t="shared" ca="1" si="91"/>
        <v>0</v>
      </c>
      <c r="G100" s="466">
        <f t="shared" ca="1" si="91"/>
        <v>0</v>
      </c>
      <c r="H100" s="466">
        <f t="shared" ca="1" si="91"/>
        <v>0</v>
      </c>
      <c r="I100" s="466">
        <f t="shared" ca="1" si="91"/>
        <v>0</v>
      </c>
      <c r="J100" s="466">
        <f t="shared" ca="1" si="91"/>
        <v>0</v>
      </c>
      <c r="K100" s="466">
        <f t="shared" ca="1" si="91"/>
        <v>0</v>
      </c>
      <c r="L100" s="466">
        <f t="shared" ca="1" si="91"/>
        <v>0</v>
      </c>
      <c r="M100" s="466">
        <f t="shared" ca="1" si="91"/>
        <v>0</v>
      </c>
      <c r="N100" s="466">
        <f t="shared" ca="1" si="91"/>
        <v>0</v>
      </c>
      <c r="O100" s="466">
        <f t="shared" ca="1" si="91"/>
        <v>0</v>
      </c>
      <c r="P100" s="466">
        <f t="shared" ca="1" si="92"/>
        <v>0</v>
      </c>
      <c r="Q100" s="466">
        <f t="shared" ca="1" si="92"/>
        <v>0</v>
      </c>
      <c r="R100" s="466">
        <f t="shared" ca="1" si="92"/>
        <v>0</v>
      </c>
      <c r="S100" s="466">
        <f t="shared" ca="1" si="92"/>
        <v>0</v>
      </c>
      <c r="T100" s="466">
        <f t="shared" ca="1" si="92"/>
        <v>0</v>
      </c>
      <c r="U100" s="466">
        <f t="shared" ca="1" si="92"/>
        <v>0</v>
      </c>
      <c r="V100" s="466">
        <f t="shared" ca="1" si="92"/>
        <v>0</v>
      </c>
      <c r="W100" s="466">
        <f t="shared" ca="1" si="92"/>
        <v>0</v>
      </c>
      <c r="X100" s="466">
        <f t="shared" ca="1" si="92"/>
        <v>0</v>
      </c>
      <c r="Y100" s="466">
        <f t="shared" ca="1" si="92"/>
        <v>0</v>
      </c>
      <c r="Z100" s="466">
        <f t="shared" ca="1" si="93"/>
        <v>0</v>
      </c>
      <c r="AA100" s="466">
        <f t="shared" ca="1" si="93"/>
        <v>0</v>
      </c>
      <c r="AB100" s="466">
        <f t="shared" ca="1" si="93"/>
        <v>0</v>
      </c>
      <c r="AC100" s="466">
        <f t="shared" ca="1" si="93"/>
        <v>0</v>
      </c>
      <c r="AD100" s="466">
        <f t="shared" ca="1" si="93"/>
        <v>0</v>
      </c>
      <c r="AE100" s="466">
        <f t="shared" ca="1" si="93"/>
        <v>0</v>
      </c>
      <c r="AF100" s="466">
        <f t="shared" ca="1" si="93"/>
        <v>0</v>
      </c>
      <c r="AG100" s="466">
        <f t="shared" ca="1" si="93"/>
        <v>0</v>
      </c>
      <c r="AH100" s="466">
        <f t="shared" ca="1" si="93"/>
        <v>0</v>
      </c>
      <c r="AI100" s="466">
        <f t="shared" ca="1" si="93"/>
        <v>0</v>
      </c>
      <c r="AJ100" s="466">
        <f t="shared" ca="1" si="94"/>
        <v>0</v>
      </c>
      <c r="AK100" s="466">
        <f t="shared" ca="1" si="94"/>
        <v>0</v>
      </c>
      <c r="AL100" s="466">
        <f t="shared" ca="1" si="94"/>
        <v>0</v>
      </c>
      <c r="AM100" s="466">
        <f t="shared" ca="1" si="94"/>
        <v>0</v>
      </c>
      <c r="AN100" s="466">
        <f t="shared" ca="1" si="94"/>
        <v>0</v>
      </c>
      <c r="AO100" s="466">
        <f t="shared" ca="1" si="94"/>
        <v>0</v>
      </c>
      <c r="AP100" s="466">
        <f t="shared" ca="1" si="94"/>
        <v>0</v>
      </c>
      <c r="AQ100" s="466">
        <f t="shared" ca="1" si="94"/>
        <v>0</v>
      </c>
      <c r="AR100" s="466">
        <f t="shared" ca="1" si="94"/>
        <v>0</v>
      </c>
      <c r="AS100" s="466">
        <f t="shared" ca="1" si="94"/>
        <v>0</v>
      </c>
      <c r="AT100" s="466">
        <f t="shared" ca="1" si="95"/>
        <v>0</v>
      </c>
      <c r="AU100" s="466">
        <f t="shared" ca="1" si="95"/>
        <v>0</v>
      </c>
      <c r="AV100" s="466">
        <f t="shared" ca="1" si="95"/>
        <v>0</v>
      </c>
      <c r="AW100" s="466">
        <f t="shared" ca="1" si="95"/>
        <v>0</v>
      </c>
      <c r="AX100" s="466">
        <f t="shared" ca="1" si="95"/>
        <v>0</v>
      </c>
      <c r="AY100" s="466">
        <f t="shared" ca="1" si="95"/>
        <v>0</v>
      </c>
      <c r="AZ100" s="466">
        <f t="shared" ca="1" si="95"/>
        <v>0</v>
      </c>
      <c r="BA100" s="466">
        <f t="shared" ca="1" si="95"/>
        <v>0</v>
      </c>
      <c r="BB100" s="466">
        <f t="shared" ca="1" si="95"/>
        <v>0</v>
      </c>
      <c r="BC100" s="466">
        <f t="shared" ca="1" si="95"/>
        <v>0</v>
      </c>
      <c r="BD100" s="466">
        <f t="shared" ca="1" si="95"/>
        <v>0</v>
      </c>
      <c r="BE100" s="466">
        <f t="shared" ca="1" si="95"/>
        <v>0</v>
      </c>
      <c r="BF100" s="458"/>
      <c r="BG100" s="467">
        <f t="shared" ca="1" si="55"/>
        <v>0</v>
      </c>
      <c r="BH100" s="467">
        <f t="shared" ca="1" si="56"/>
        <v>0</v>
      </c>
      <c r="BI100" s="467">
        <f t="shared" ca="1" si="57"/>
        <v>0</v>
      </c>
      <c r="BJ100" s="467">
        <f t="shared" ca="1" si="58"/>
        <v>0</v>
      </c>
      <c r="BK100" s="467">
        <f t="shared" ca="1" si="59"/>
        <v>0</v>
      </c>
      <c r="BL100" s="467">
        <f t="shared" ca="1" si="60"/>
        <v>0</v>
      </c>
      <c r="BM100" s="467">
        <f t="shared" ca="1" si="61"/>
        <v>0</v>
      </c>
      <c r="BN100" s="467">
        <f t="shared" ca="1" si="62"/>
        <v>0</v>
      </c>
      <c r="BO100" s="467">
        <f t="shared" ca="1" si="63"/>
        <v>0</v>
      </c>
      <c r="BP100" s="467">
        <f t="shared" ca="1" si="64"/>
        <v>0</v>
      </c>
      <c r="BQ100" s="467">
        <f t="shared" ca="1" si="65"/>
        <v>0</v>
      </c>
      <c r="BR100" s="467">
        <f t="shared" ca="1" si="66"/>
        <v>0</v>
      </c>
      <c r="BS100" s="468">
        <f t="shared" ca="1" si="67"/>
        <v>0</v>
      </c>
      <c r="BT100" s="467">
        <f t="shared" ca="1" si="68"/>
        <v>0</v>
      </c>
      <c r="BU100" s="467">
        <f t="shared" ca="1" si="69"/>
        <v>0</v>
      </c>
      <c r="BV100" s="467">
        <f t="shared" ca="1" si="70"/>
        <v>0</v>
      </c>
      <c r="BW100" s="470">
        <f t="shared" ca="1" si="71"/>
        <v>0</v>
      </c>
      <c r="BX100" s="470">
        <f t="shared" ca="1" si="72"/>
        <v>0</v>
      </c>
      <c r="BY100" s="467">
        <f t="shared" ca="1" si="73"/>
        <v>0</v>
      </c>
    </row>
    <row r="101" spans="1:77" ht="15.6" hidden="1" customHeight="1" outlineLevel="1" x14ac:dyDescent="0.3">
      <c r="A101" s="458">
        <f t="shared" si="74"/>
        <v>47</v>
      </c>
      <c r="B101" s="463">
        <f t="shared" si="85"/>
        <v>0</v>
      </c>
      <c r="C101" s="464"/>
      <c r="D101" s="464" t="str">
        <f t="shared" ca="1" si="48"/>
        <v/>
      </c>
      <c r="E101" s="465">
        <f t="shared" ca="1" si="49"/>
        <v>0</v>
      </c>
      <c r="F101" s="466">
        <f t="shared" ca="1" si="91"/>
        <v>0</v>
      </c>
      <c r="G101" s="466">
        <f t="shared" ca="1" si="91"/>
        <v>0</v>
      </c>
      <c r="H101" s="466">
        <f t="shared" ca="1" si="91"/>
        <v>0</v>
      </c>
      <c r="I101" s="466">
        <f t="shared" ca="1" si="91"/>
        <v>0</v>
      </c>
      <c r="J101" s="466">
        <f t="shared" ca="1" si="91"/>
        <v>0</v>
      </c>
      <c r="K101" s="466">
        <f t="shared" ca="1" si="91"/>
        <v>0</v>
      </c>
      <c r="L101" s="466">
        <f t="shared" ca="1" si="91"/>
        <v>0</v>
      </c>
      <c r="M101" s="466">
        <f t="shared" ca="1" si="91"/>
        <v>0</v>
      </c>
      <c r="N101" s="466">
        <f t="shared" ca="1" si="91"/>
        <v>0</v>
      </c>
      <c r="O101" s="466">
        <f t="shared" ca="1" si="91"/>
        <v>0</v>
      </c>
      <c r="P101" s="466">
        <f t="shared" ca="1" si="92"/>
        <v>0</v>
      </c>
      <c r="Q101" s="466">
        <f t="shared" ca="1" si="92"/>
        <v>0</v>
      </c>
      <c r="R101" s="466">
        <f t="shared" ca="1" si="92"/>
        <v>0</v>
      </c>
      <c r="S101" s="466">
        <f t="shared" ca="1" si="92"/>
        <v>0</v>
      </c>
      <c r="T101" s="466">
        <f t="shared" ca="1" si="92"/>
        <v>0</v>
      </c>
      <c r="U101" s="466">
        <f t="shared" ca="1" si="92"/>
        <v>0</v>
      </c>
      <c r="V101" s="466">
        <f t="shared" ca="1" si="92"/>
        <v>0</v>
      </c>
      <c r="W101" s="466">
        <f t="shared" ca="1" si="92"/>
        <v>0</v>
      </c>
      <c r="X101" s="466">
        <f t="shared" ca="1" si="92"/>
        <v>0</v>
      </c>
      <c r="Y101" s="466">
        <f t="shared" ca="1" si="92"/>
        <v>0</v>
      </c>
      <c r="Z101" s="466">
        <f t="shared" ca="1" si="93"/>
        <v>0</v>
      </c>
      <c r="AA101" s="466">
        <f t="shared" ca="1" si="93"/>
        <v>0</v>
      </c>
      <c r="AB101" s="466">
        <f t="shared" ca="1" si="93"/>
        <v>0</v>
      </c>
      <c r="AC101" s="466">
        <f t="shared" ca="1" si="93"/>
        <v>0</v>
      </c>
      <c r="AD101" s="466">
        <f t="shared" ca="1" si="93"/>
        <v>0</v>
      </c>
      <c r="AE101" s="466">
        <f t="shared" ca="1" si="93"/>
        <v>0</v>
      </c>
      <c r="AF101" s="466">
        <f t="shared" ca="1" si="93"/>
        <v>0</v>
      </c>
      <c r="AG101" s="466">
        <f t="shared" ca="1" si="93"/>
        <v>0</v>
      </c>
      <c r="AH101" s="466">
        <f t="shared" ca="1" si="93"/>
        <v>0</v>
      </c>
      <c r="AI101" s="466">
        <f t="shared" ca="1" si="93"/>
        <v>0</v>
      </c>
      <c r="AJ101" s="466">
        <f t="shared" ca="1" si="94"/>
        <v>0</v>
      </c>
      <c r="AK101" s="466">
        <f t="shared" ca="1" si="94"/>
        <v>0</v>
      </c>
      <c r="AL101" s="466">
        <f t="shared" ca="1" si="94"/>
        <v>0</v>
      </c>
      <c r="AM101" s="466">
        <f t="shared" ca="1" si="94"/>
        <v>0</v>
      </c>
      <c r="AN101" s="466">
        <f t="shared" ca="1" si="94"/>
        <v>0</v>
      </c>
      <c r="AO101" s="466">
        <f t="shared" ca="1" si="94"/>
        <v>0</v>
      </c>
      <c r="AP101" s="466">
        <f t="shared" ca="1" si="94"/>
        <v>0</v>
      </c>
      <c r="AQ101" s="466">
        <f t="shared" ca="1" si="94"/>
        <v>0</v>
      </c>
      <c r="AR101" s="466">
        <f t="shared" ca="1" si="94"/>
        <v>0</v>
      </c>
      <c r="AS101" s="466">
        <f t="shared" ca="1" si="94"/>
        <v>0</v>
      </c>
      <c r="AT101" s="466">
        <f t="shared" ca="1" si="95"/>
        <v>0</v>
      </c>
      <c r="AU101" s="466">
        <f t="shared" ca="1" si="95"/>
        <v>0</v>
      </c>
      <c r="AV101" s="466">
        <f t="shared" ca="1" si="95"/>
        <v>0</v>
      </c>
      <c r="AW101" s="466">
        <f t="shared" ca="1" si="95"/>
        <v>0</v>
      </c>
      <c r="AX101" s="466">
        <f t="shared" ca="1" si="95"/>
        <v>0</v>
      </c>
      <c r="AY101" s="466">
        <f t="shared" ca="1" si="95"/>
        <v>0</v>
      </c>
      <c r="AZ101" s="466">
        <f t="shared" ca="1" si="95"/>
        <v>0</v>
      </c>
      <c r="BA101" s="466">
        <f t="shared" ca="1" si="95"/>
        <v>0</v>
      </c>
      <c r="BB101" s="466">
        <f t="shared" ca="1" si="95"/>
        <v>0</v>
      </c>
      <c r="BC101" s="466">
        <f t="shared" ca="1" si="95"/>
        <v>0</v>
      </c>
      <c r="BD101" s="466">
        <f t="shared" ca="1" si="95"/>
        <v>0</v>
      </c>
      <c r="BE101" s="466">
        <f t="shared" ca="1" si="95"/>
        <v>0</v>
      </c>
      <c r="BF101" s="458"/>
      <c r="BG101" s="467">
        <f t="shared" ca="1" si="55"/>
        <v>0</v>
      </c>
      <c r="BH101" s="467">
        <f t="shared" ca="1" si="56"/>
        <v>0</v>
      </c>
      <c r="BI101" s="467">
        <f t="shared" ca="1" si="57"/>
        <v>0</v>
      </c>
      <c r="BJ101" s="467">
        <f t="shared" ca="1" si="58"/>
        <v>0</v>
      </c>
      <c r="BK101" s="467">
        <f t="shared" ca="1" si="59"/>
        <v>0</v>
      </c>
      <c r="BL101" s="467">
        <f t="shared" ca="1" si="60"/>
        <v>0</v>
      </c>
      <c r="BM101" s="467">
        <f t="shared" ca="1" si="61"/>
        <v>0</v>
      </c>
      <c r="BN101" s="467">
        <f t="shared" ca="1" si="62"/>
        <v>0</v>
      </c>
      <c r="BO101" s="467">
        <f t="shared" ca="1" si="63"/>
        <v>0</v>
      </c>
      <c r="BP101" s="467">
        <f t="shared" ca="1" si="64"/>
        <v>0</v>
      </c>
      <c r="BQ101" s="467">
        <f t="shared" ca="1" si="65"/>
        <v>0</v>
      </c>
      <c r="BR101" s="467">
        <f t="shared" ca="1" si="66"/>
        <v>0</v>
      </c>
      <c r="BS101" s="468">
        <f t="shared" ca="1" si="67"/>
        <v>0</v>
      </c>
      <c r="BT101" s="467">
        <f t="shared" ca="1" si="68"/>
        <v>0</v>
      </c>
      <c r="BU101" s="467">
        <f t="shared" ca="1" si="69"/>
        <v>0</v>
      </c>
      <c r="BV101" s="467">
        <f t="shared" ca="1" si="70"/>
        <v>0</v>
      </c>
      <c r="BW101" s="470">
        <f t="shared" ca="1" si="71"/>
        <v>0</v>
      </c>
      <c r="BX101" s="470">
        <f t="shared" ca="1" si="72"/>
        <v>0</v>
      </c>
      <c r="BY101" s="467">
        <f t="shared" ca="1" si="73"/>
        <v>0</v>
      </c>
    </row>
    <row r="102" spans="1:77" ht="15.6" customHeight="1" collapsed="1" x14ac:dyDescent="0.3">
      <c r="A102" s="458"/>
      <c r="B102" s="459" t="s">
        <v>439</v>
      </c>
      <c r="C102" s="472"/>
      <c r="D102" s="472">
        <f t="shared" ca="1" si="48"/>
        <v>0.33566816172833336</v>
      </c>
      <c r="E102" s="473">
        <f t="shared" ca="1" si="49"/>
        <v>28595.512179487203</v>
      </c>
      <c r="F102" s="465">
        <f t="shared" ref="F102:AK102" ca="1" si="96">SUM(F55:F101)</f>
        <v>1549.1316025641036</v>
      </c>
      <c r="G102" s="465">
        <f t="shared" ca="1" si="96"/>
        <v>-5401.1500641025614</v>
      </c>
      <c r="H102" s="465">
        <f t="shared" ca="1" si="96"/>
        <v>-434.94173076922925</v>
      </c>
      <c r="I102" s="465">
        <f t="shared" ca="1" si="96"/>
        <v>-9057.0817307692269</v>
      </c>
      <c r="J102" s="465">
        <f t="shared" ca="1" si="96"/>
        <v>2472.9099358974345</v>
      </c>
      <c r="K102" s="465">
        <f t="shared" ca="1" si="96"/>
        <v>770.92993589743674</v>
      </c>
      <c r="L102" s="465">
        <f t="shared" ca="1" si="96"/>
        <v>-5870.6283974358976</v>
      </c>
      <c r="M102" s="465">
        <f t="shared" ca="1" si="96"/>
        <v>-4273.549397435896</v>
      </c>
      <c r="N102" s="465">
        <f t="shared" ca="1" si="96"/>
        <v>728.28343589743781</v>
      </c>
      <c r="O102" s="465">
        <f t="shared" ca="1" si="96"/>
        <v>8651.3107692307694</v>
      </c>
      <c r="P102" s="465">
        <f t="shared" ca="1" si="96"/>
        <v>5573.2401025641047</v>
      </c>
      <c r="Q102" s="465">
        <f t="shared" ca="1" si="96"/>
        <v>2445.2017692307709</v>
      </c>
      <c r="R102" s="465">
        <f t="shared" ca="1" si="96"/>
        <v>4062.0717692307726</v>
      </c>
      <c r="S102" s="465">
        <f t="shared" ca="1" si="96"/>
        <v>654.91006410256432</v>
      </c>
      <c r="T102" s="465">
        <f t="shared" ca="1" si="96"/>
        <v>5222.7550641025628</v>
      </c>
      <c r="U102" s="465">
        <f t="shared" ca="1" si="96"/>
        <v>1934.7617307692308</v>
      </c>
      <c r="V102" s="465">
        <f t="shared" ca="1" si="96"/>
        <v>-70.048269230767801</v>
      </c>
      <c r="W102" s="465">
        <f t="shared" ca="1" si="96"/>
        <v>1952.2308974359003</v>
      </c>
      <c r="X102" s="465">
        <f t="shared" ca="1" si="96"/>
        <v>4768.8525641025626</v>
      </c>
      <c r="Y102" s="465">
        <f t="shared" ca="1" si="96"/>
        <v>4912.9308974358992</v>
      </c>
      <c r="Z102" s="465">
        <f t="shared" ca="1" si="96"/>
        <v>2768.7192307692312</v>
      </c>
      <c r="AA102" s="465">
        <f t="shared" ca="1" si="96"/>
        <v>-3796.4814615384626</v>
      </c>
      <c r="AB102" s="465">
        <f t="shared" ca="1" si="96"/>
        <v>1096.5368717948732</v>
      </c>
      <c r="AC102" s="465">
        <f t="shared" ca="1" si="96"/>
        <v>-3426.8597948717952</v>
      </c>
      <c r="AD102" s="465">
        <f t="shared" ca="1" si="96"/>
        <v>426.54687179487246</v>
      </c>
      <c r="AE102" s="465">
        <f t="shared" ca="1" si="96"/>
        <v>-3293.6181282051293</v>
      </c>
      <c r="AF102" s="465">
        <f t="shared" ca="1" si="96"/>
        <v>2374.0708333333346</v>
      </c>
      <c r="AG102" s="465">
        <f t="shared" ca="1" si="96"/>
        <v>1264.7058333333362</v>
      </c>
      <c r="AH102" s="465">
        <f t="shared" ca="1" si="96"/>
        <v>-3760.3874999999962</v>
      </c>
      <c r="AI102" s="465">
        <f t="shared" ca="1" si="96"/>
        <v>4074.2275000000018</v>
      </c>
      <c r="AJ102" s="465">
        <f t="shared" ca="1" si="96"/>
        <v>2516.5373717948705</v>
      </c>
      <c r="AK102" s="465">
        <f t="shared" ca="1" si="96"/>
        <v>234.84903846153975</v>
      </c>
      <c r="AL102" s="465">
        <f t="shared" ref="AL102:BQ102" ca="1" si="97">SUM(AL55:AL101)</f>
        <v>-3451.0792948717949</v>
      </c>
      <c r="AM102" s="465">
        <f t="shared" ca="1" si="97"/>
        <v>-818.19762820512869</v>
      </c>
      <c r="AN102" s="465">
        <f t="shared" ca="1" si="97"/>
        <v>-374.1754615384616</v>
      </c>
      <c r="AO102" s="465">
        <f t="shared" ca="1" si="97"/>
        <v>4271.5028717948717</v>
      </c>
      <c r="AP102" s="465">
        <f t="shared" ca="1" si="97"/>
        <v>4150.5012051282047</v>
      </c>
      <c r="AQ102" s="465">
        <f t="shared" ca="1" si="97"/>
        <v>3745.9928717948733</v>
      </c>
      <c r="AR102" s="465">
        <f t="shared" ca="1" si="97"/>
        <v>0</v>
      </c>
      <c r="AS102" s="465">
        <f t="shared" ca="1" si="97"/>
        <v>0</v>
      </c>
      <c r="AT102" s="465">
        <f t="shared" ca="1" si="97"/>
        <v>0</v>
      </c>
      <c r="AU102" s="465">
        <f t="shared" ca="1" si="97"/>
        <v>0</v>
      </c>
      <c r="AV102" s="465">
        <f t="shared" ca="1" si="97"/>
        <v>0</v>
      </c>
      <c r="AW102" s="465">
        <f t="shared" ca="1" si="97"/>
        <v>0</v>
      </c>
      <c r="AX102" s="465">
        <f t="shared" ca="1" si="97"/>
        <v>0</v>
      </c>
      <c r="AY102" s="465">
        <f t="shared" ca="1" si="97"/>
        <v>0</v>
      </c>
      <c r="AZ102" s="465">
        <f t="shared" ca="1" si="97"/>
        <v>0</v>
      </c>
      <c r="BA102" s="465">
        <f t="shared" ca="1" si="97"/>
        <v>0</v>
      </c>
      <c r="BB102" s="465">
        <f t="shared" ca="1" si="97"/>
        <v>0</v>
      </c>
      <c r="BC102" s="465">
        <f t="shared" ca="1" si="97"/>
        <v>0</v>
      </c>
      <c r="BD102" s="465">
        <f t="shared" ca="1" si="97"/>
        <v>0</v>
      </c>
      <c r="BE102" s="465">
        <f t="shared" ca="1" si="97"/>
        <v>0</v>
      </c>
      <c r="BF102" s="458"/>
      <c r="BG102" s="468">
        <f t="shared" ca="1" si="55"/>
        <v>-13344.041923076915</v>
      </c>
      <c r="BH102" s="468">
        <f t="shared" ca="1" si="56"/>
        <v>-6900.3379230769224</v>
      </c>
      <c r="BI102" s="468">
        <f t="shared" ca="1" si="57"/>
        <v>21460.107846153856</v>
      </c>
      <c r="BJ102" s="468">
        <f t="shared" ca="1" si="58"/>
        <v>7742.3785897435901</v>
      </c>
      <c r="BK102" s="468">
        <f t="shared" ca="1" si="59"/>
        <v>14402.733589743593</v>
      </c>
      <c r="BL102" s="468">
        <f t="shared" ca="1" si="60"/>
        <v>-8993.8756410256428</v>
      </c>
      <c r="BM102" s="468">
        <f t="shared" ca="1" si="61"/>
        <v>3952.6166666666763</v>
      </c>
      <c r="BN102" s="468">
        <f t="shared" ca="1" si="62"/>
        <v>-1517.8905128205133</v>
      </c>
      <c r="BO102" s="468">
        <f t="shared" ca="1" si="63"/>
        <v>11793.821487179488</v>
      </c>
      <c r="BP102" s="468">
        <f t="shared" ca="1" si="64"/>
        <v>0</v>
      </c>
      <c r="BQ102" s="468">
        <f t="shared" ca="1" si="65"/>
        <v>0</v>
      </c>
      <c r="BR102" s="468">
        <f t="shared" ca="1" si="66"/>
        <v>0</v>
      </c>
      <c r="BS102" s="468">
        <f t="shared" ca="1" si="67"/>
        <v>28595.51217948721</v>
      </c>
      <c r="BT102" s="468">
        <f t="shared" ca="1" si="68"/>
        <v>1215.7280000000173</v>
      </c>
      <c r="BU102" s="468">
        <f t="shared" ca="1" si="69"/>
        <v>13151.23653846154</v>
      </c>
      <c r="BV102" s="468">
        <f t="shared" ca="1" si="70"/>
        <v>14228.547641025651</v>
      </c>
      <c r="BW102" s="477">
        <f t="shared" ca="1" si="71"/>
        <v>0</v>
      </c>
      <c r="BX102" s="468">
        <f t="shared" ca="1" si="72"/>
        <v>14366.964538461558</v>
      </c>
      <c r="BY102" s="468">
        <f t="shared" ca="1" si="73"/>
        <v>14228.547641025651</v>
      </c>
    </row>
    <row r="103" spans="1:77" ht="15.6" customHeight="1" x14ac:dyDescent="0.3">
      <c r="A103" s="458"/>
      <c r="B103" s="458"/>
      <c r="C103" s="458"/>
      <c r="D103" s="458"/>
      <c r="E103" s="458"/>
      <c r="F103" s="458"/>
      <c r="G103" s="458"/>
      <c r="H103" s="458"/>
      <c r="I103" s="458"/>
      <c r="J103" s="458"/>
      <c r="K103" s="458"/>
      <c r="L103" s="458"/>
      <c r="M103" s="458"/>
      <c r="N103" s="458"/>
      <c r="O103" s="458"/>
      <c r="P103" s="458"/>
      <c r="Q103" s="458"/>
      <c r="R103" s="458"/>
      <c r="S103" s="458"/>
      <c r="T103" s="458"/>
      <c r="U103" s="458"/>
      <c r="V103" s="458"/>
      <c r="W103" s="458"/>
      <c r="X103" s="458"/>
      <c r="Y103" s="458"/>
      <c r="Z103" s="458"/>
      <c r="AA103" s="458"/>
      <c r="AB103" s="458"/>
      <c r="AC103" s="458"/>
      <c r="AD103" s="458"/>
      <c r="AE103" s="458"/>
      <c r="AF103" s="458"/>
      <c r="AG103" s="458"/>
      <c r="AH103" s="458"/>
      <c r="AI103" s="458"/>
      <c r="AJ103" s="458"/>
      <c r="AK103" s="458"/>
      <c r="AL103" s="458"/>
      <c r="AM103" s="458"/>
      <c r="AN103" s="458"/>
      <c r="AO103" s="458"/>
      <c r="AP103" s="458"/>
      <c r="AQ103" s="458"/>
      <c r="AR103" s="458"/>
      <c r="AS103" s="458"/>
      <c r="AT103" s="458"/>
      <c r="AU103" s="458"/>
      <c r="AV103" s="458"/>
      <c r="AW103" s="458"/>
      <c r="AX103" s="458"/>
      <c r="AY103" s="458"/>
      <c r="AZ103" s="458"/>
      <c r="BA103" s="458"/>
      <c r="BB103" s="458"/>
      <c r="BC103" s="458"/>
      <c r="BD103" s="458"/>
      <c r="BE103" s="458"/>
      <c r="BF103" s="458"/>
      <c r="BG103" s="458"/>
      <c r="BH103" s="458"/>
      <c r="BI103" s="458"/>
      <c r="BJ103" s="458"/>
      <c r="BK103" s="458"/>
      <c r="BL103" s="458"/>
      <c r="BM103" s="458"/>
      <c r="BN103" s="458"/>
      <c r="BO103" s="458"/>
      <c r="BP103" s="458"/>
      <c r="BQ103" s="458"/>
      <c r="BR103" s="458"/>
      <c r="BS103" s="458"/>
      <c r="BT103" s="458"/>
      <c r="BU103" s="458"/>
      <c r="BV103" s="458"/>
      <c r="BW103" s="458"/>
      <c r="BX103" s="458"/>
      <c r="BY103" s="458"/>
    </row>
    <row r="104" spans="1:77" ht="15.6" customHeight="1" x14ac:dyDescent="0.3">
      <c r="A104" s="458"/>
      <c r="B104" s="459" t="s">
        <v>385</v>
      </c>
      <c r="C104" s="458"/>
      <c r="D104" s="458"/>
      <c r="E104" s="460"/>
      <c r="F104" s="461"/>
      <c r="G104" s="461"/>
      <c r="H104" s="461"/>
      <c r="I104" s="461"/>
      <c r="J104" s="461"/>
      <c r="K104" s="461"/>
      <c r="L104" s="461"/>
      <c r="M104" s="461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  <c r="Z104" s="461"/>
      <c r="AA104" s="461"/>
      <c r="AB104" s="461"/>
      <c r="AC104" s="461"/>
      <c r="AD104" s="461"/>
      <c r="AE104" s="461"/>
      <c r="AF104" s="461"/>
      <c r="AG104" s="461"/>
      <c r="AH104" s="461"/>
      <c r="AI104" s="461"/>
      <c r="AJ104" s="461"/>
      <c r="AK104" s="461"/>
      <c r="AL104" s="461"/>
      <c r="AM104" s="461"/>
      <c r="AN104" s="461"/>
      <c r="AO104" s="461"/>
      <c r="AP104" s="461"/>
      <c r="AQ104" s="461"/>
      <c r="AR104" s="461"/>
      <c r="AS104" s="461"/>
      <c r="AT104" s="461"/>
      <c r="AU104" s="461"/>
      <c r="AV104" s="461"/>
      <c r="AW104" s="461"/>
      <c r="AX104" s="461"/>
      <c r="AY104" s="461"/>
      <c r="AZ104" s="461"/>
      <c r="BA104" s="461"/>
      <c r="BB104" s="461"/>
      <c r="BC104" s="461"/>
      <c r="BD104" s="461"/>
      <c r="BE104" s="462"/>
      <c r="BF104" s="458"/>
      <c r="BG104" s="460"/>
      <c r="BH104" s="461"/>
      <c r="BI104" s="461"/>
      <c r="BJ104" s="461"/>
      <c r="BK104" s="461"/>
      <c r="BL104" s="461"/>
      <c r="BM104" s="461"/>
      <c r="BN104" s="461"/>
      <c r="BO104" s="461"/>
      <c r="BP104" s="461"/>
      <c r="BQ104" s="461"/>
      <c r="BR104" s="461"/>
      <c r="BS104" s="461"/>
      <c r="BT104" s="461"/>
      <c r="BU104" s="461"/>
      <c r="BV104" s="461"/>
      <c r="BW104" s="461"/>
      <c r="BX104" s="461"/>
      <c r="BY104" s="461"/>
    </row>
    <row r="105" spans="1:77" ht="15.6" customHeight="1" x14ac:dyDescent="0.3">
      <c r="A105" s="458">
        <v>1</v>
      </c>
      <c r="B105" s="463" t="str">
        <f t="shared" ref="B105:B149" si="98">B7</f>
        <v>Paniglgasse</v>
      </c>
      <c r="C105" s="464"/>
      <c r="D105" s="464">
        <f t="shared" ref="D105:D111" ca="1" si="99">IF(ISERROR(((E105-E251)/ABS(E251))+1),"",((E105-E251)/ABS(E251))+1)</f>
        <v>0.42526380851584034</v>
      </c>
      <c r="E105" s="465">
        <f t="shared" ref="E105:E150" ca="1" si="100">SUM(F105:BE105)</f>
        <v>5492.516974358985</v>
      </c>
      <c r="F105" s="466">
        <f t="shared" ref="F105:O114" ca="1" si="101">IF(ISERROR(INDIRECT(CONCATENATE($B105,"!",F$303,$D$306))),0,INDIRECT(CONCATENATE($B105,"!",F$303,$D$306)))</f>
        <v>-231.87160256410243</v>
      </c>
      <c r="G105" s="466">
        <f t="shared" ca="1" si="101"/>
        <v>-3274.3032692307693</v>
      </c>
      <c r="H105" s="466">
        <f t="shared" ca="1" si="101"/>
        <v>-924.81826923076824</v>
      </c>
      <c r="I105" s="466">
        <f t="shared" ca="1" si="101"/>
        <v>-2607.3266025641033</v>
      </c>
      <c r="J105" s="466">
        <f t="shared" ca="1" si="101"/>
        <v>2311.9883974358982</v>
      </c>
      <c r="K105" s="466">
        <f t="shared" ca="1" si="101"/>
        <v>971.82339743589728</v>
      </c>
      <c r="L105" s="466">
        <f t="shared" ca="1" si="101"/>
        <v>-2232.6932692307687</v>
      </c>
      <c r="M105" s="466">
        <f t="shared" ca="1" si="101"/>
        <v>-1177.6892692307692</v>
      </c>
      <c r="N105" s="466">
        <f t="shared" ca="1" si="101"/>
        <v>1735.3852307692305</v>
      </c>
      <c r="O105" s="466">
        <f t="shared" ca="1" si="101"/>
        <v>691.99923076923096</v>
      </c>
      <c r="P105" s="466">
        <f t="shared" ref="P105:Y114" ca="1" si="102">IF(ISERROR(INDIRECT(CONCATENATE($B105,"!",P$303,$D$306))),0,INDIRECT(CONCATENATE($B105,"!",P$303,$D$306)))</f>
        <v>2707.4685641025644</v>
      </c>
      <c r="Q105" s="466">
        <f t="shared" ca="1" si="102"/>
        <v>1369.6635641025641</v>
      </c>
      <c r="R105" s="466">
        <f t="shared" ca="1" si="102"/>
        <v>1640.3002307692323</v>
      </c>
      <c r="S105" s="466">
        <f t="shared" ca="1" si="102"/>
        <v>311.66455128205143</v>
      </c>
      <c r="T105" s="466">
        <f t="shared" ca="1" si="102"/>
        <v>1690.5695512820503</v>
      </c>
      <c r="U105" s="466">
        <f t="shared" ca="1" si="102"/>
        <v>491.15621794871822</v>
      </c>
      <c r="V105" s="466">
        <f t="shared" ca="1" si="102"/>
        <v>183.60455128205194</v>
      </c>
      <c r="W105" s="466">
        <f t="shared" ca="1" si="102"/>
        <v>745.45621794871931</v>
      </c>
      <c r="X105" s="466">
        <f t="shared" ca="1" si="102"/>
        <v>7571.6912179487172</v>
      </c>
      <c r="Y105" s="466">
        <f t="shared" ca="1" si="102"/>
        <v>2878.6528846153851</v>
      </c>
      <c r="Z105" s="466">
        <f t="shared" ref="Z105:AI114" ca="1" si="103">IF(ISERROR(INDIRECT(CONCATENATE($B105,"!",Z$303,$D$306))),0,INDIRECT(CONCATENATE($B105,"!",Z$303,$D$306)))</f>
        <v>157.17121794871764</v>
      </c>
      <c r="AA105" s="466">
        <f t="shared" ca="1" si="103"/>
        <v>-1348.5035128205132</v>
      </c>
      <c r="AB105" s="466">
        <f t="shared" ca="1" si="103"/>
        <v>106.06148717948781</v>
      </c>
      <c r="AC105" s="466">
        <f t="shared" ca="1" si="103"/>
        <v>-2121.0935128205119</v>
      </c>
      <c r="AD105" s="466">
        <f t="shared" ca="1" si="103"/>
        <v>-1139.9868461538463</v>
      </c>
      <c r="AE105" s="466">
        <f t="shared" ca="1" si="103"/>
        <v>-954.56351282051219</v>
      </c>
      <c r="AF105" s="466">
        <f t="shared" ca="1" si="103"/>
        <v>-2187.5968589743584</v>
      </c>
      <c r="AG105" s="466">
        <f t="shared" ca="1" si="103"/>
        <v>-1359.5001923076925</v>
      </c>
      <c r="AH105" s="466">
        <f t="shared" ca="1" si="103"/>
        <v>-1425.1768589743569</v>
      </c>
      <c r="AI105" s="466">
        <f t="shared" ca="1" si="103"/>
        <v>-132.0735256410253</v>
      </c>
      <c r="AJ105" s="466">
        <f t="shared" ref="AJ105:AS114" ca="1" si="104">IF(ISERROR(INDIRECT(CONCATENATE($B105,"!",AJ$303,$D$306))),0,INDIRECT(CONCATENATE($B105,"!",AJ$303,$D$306)))</f>
        <v>1331.0394871794861</v>
      </c>
      <c r="AK105" s="466">
        <f t="shared" ca="1" si="104"/>
        <v>-13.025512820512631</v>
      </c>
      <c r="AL105" s="466">
        <f t="shared" ca="1" si="104"/>
        <v>-1235.7388461538462</v>
      </c>
      <c r="AM105" s="466">
        <f t="shared" ca="1" si="104"/>
        <v>-1937.2855128205133</v>
      </c>
      <c r="AN105" s="466">
        <f t="shared" ca="1" si="104"/>
        <v>1091.1578205128208</v>
      </c>
      <c r="AO105" s="466">
        <f t="shared" ca="1" si="104"/>
        <v>-574.71717948717924</v>
      </c>
      <c r="AP105" s="466">
        <f t="shared" ca="1" si="104"/>
        <v>1225.209487179487</v>
      </c>
      <c r="AQ105" s="466">
        <f t="shared" ca="1" si="104"/>
        <v>1158.417820512821</v>
      </c>
      <c r="AR105" s="466">
        <f t="shared" ca="1" si="104"/>
        <v>0</v>
      </c>
      <c r="AS105" s="466">
        <f t="shared" ca="1" si="104"/>
        <v>0</v>
      </c>
      <c r="AT105" s="466">
        <f t="shared" ref="AT105:BE114" ca="1" si="105">IF(ISERROR(INDIRECT(CONCATENATE($B105,"!",AT$303,$D$306))),0,INDIRECT(CONCATENATE($B105,"!",AT$303,$D$306)))</f>
        <v>0</v>
      </c>
      <c r="AU105" s="466">
        <f t="shared" ca="1" si="105"/>
        <v>0</v>
      </c>
      <c r="AV105" s="466">
        <f t="shared" ca="1" si="105"/>
        <v>0</v>
      </c>
      <c r="AW105" s="466">
        <f t="shared" ca="1" si="105"/>
        <v>0</v>
      </c>
      <c r="AX105" s="466">
        <f t="shared" ca="1" si="105"/>
        <v>0</v>
      </c>
      <c r="AY105" s="466">
        <f t="shared" ca="1" si="105"/>
        <v>0</v>
      </c>
      <c r="AZ105" s="466">
        <f t="shared" ca="1" si="105"/>
        <v>0</v>
      </c>
      <c r="BA105" s="466">
        <f t="shared" ca="1" si="105"/>
        <v>0</v>
      </c>
      <c r="BB105" s="466">
        <f t="shared" ca="1" si="105"/>
        <v>0</v>
      </c>
      <c r="BC105" s="466">
        <f t="shared" ca="1" si="105"/>
        <v>0</v>
      </c>
      <c r="BD105" s="466">
        <f t="shared" ca="1" si="105"/>
        <v>0</v>
      </c>
      <c r="BE105" s="466">
        <f t="shared" ca="1" si="105"/>
        <v>0</v>
      </c>
      <c r="BF105" s="458"/>
      <c r="BG105" s="467">
        <f t="shared" ref="BG105:BG150" ca="1" si="106">SUM(F105:I105)</f>
        <v>-7038.3197435897428</v>
      </c>
      <c r="BH105" s="467">
        <f t="shared" ref="BH105:BH150" ca="1" si="107">SUM(J105:M105)</f>
        <v>-126.57074358974251</v>
      </c>
      <c r="BI105" s="467">
        <f t="shared" ref="BI105:BI150" ca="1" si="108">SUM(N105:R105)</f>
        <v>8144.8168205128222</v>
      </c>
      <c r="BJ105" s="467">
        <f t="shared" ref="BJ105:BJ150" ca="1" si="109">SUM(S105:V105)</f>
        <v>2676.9948717948719</v>
      </c>
      <c r="BK105" s="467">
        <f t="shared" ref="BK105:BK150" ca="1" si="110">SUM(W105:Z105)</f>
        <v>11352.971538461541</v>
      </c>
      <c r="BL105" s="467">
        <f t="shared" ref="BL105:BL150" ca="1" si="111">SUM(AA105:AE105)</f>
        <v>-5458.0858974358962</v>
      </c>
      <c r="BM105" s="467">
        <f t="shared" ref="BM105:BM150" ca="1" si="112">SUM(AF105:AI105)</f>
        <v>-5104.3474358974336</v>
      </c>
      <c r="BN105" s="467">
        <f t="shared" ref="BN105:BN150" ca="1" si="113">SUM(AJ105:AM105)</f>
        <v>-1855.0103846153861</v>
      </c>
      <c r="BO105" s="467">
        <f t="shared" ref="BO105:BO150" ca="1" si="114">SUM(AN105:AR105)</f>
        <v>2900.0679487179495</v>
      </c>
      <c r="BP105" s="467">
        <f t="shared" ref="BP105:BP150" ca="1" si="115">SUM(AS105:AV105)</f>
        <v>0</v>
      </c>
      <c r="BQ105" s="467">
        <f t="shared" ref="BQ105:BQ150" ca="1" si="116">SUM(AW105:AZ105)</f>
        <v>0</v>
      </c>
      <c r="BR105" s="467">
        <f t="shared" ref="BR105:BR150" ca="1" si="117">SUM(BA105:BE105)</f>
        <v>0</v>
      </c>
      <c r="BS105" s="468">
        <f t="shared" ref="BS105:BS150" ca="1" si="118">SUM(BT105:BW105)</f>
        <v>5492.5169743589831</v>
      </c>
      <c r="BT105" s="467">
        <f t="shared" ref="BT105:BT150" ca="1" si="119">SUM(BG105:BI105)</f>
        <v>979.92633333333652</v>
      </c>
      <c r="BU105" s="467">
        <f t="shared" ref="BU105:BU150" ca="1" si="120">SUM(BJ105:BL105)</f>
        <v>8571.8805128205167</v>
      </c>
      <c r="BV105" s="467">
        <f t="shared" ref="BV105:BV150" ca="1" si="121">SUM(BM105:BO105)</f>
        <v>-4059.2898717948701</v>
      </c>
      <c r="BW105" s="470">
        <f t="shared" ref="BW105:BW150" ca="1" si="122">SUM(BP105:BR105)</f>
        <v>0</v>
      </c>
      <c r="BX105" s="467">
        <f t="shared" ref="BX105:BX150" ca="1" si="123">SUM(BT105:BU105)</f>
        <v>9551.8068461538533</v>
      </c>
      <c r="BY105" s="467">
        <f t="shared" ref="BY105:BY150" ca="1" si="124">SUM(BV105:BW105)</f>
        <v>-4059.2898717948701</v>
      </c>
    </row>
    <row r="106" spans="1:77" ht="15.6" customHeight="1" x14ac:dyDescent="0.3">
      <c r="A106" s="458">
        <f t="shared" ref="A106:A148" si="125">A105+1</f>
        <v>2</v>
      </c>
      <c r="B106" s="469" t="str">
        <f t="shared" si="98"/>
        <v>Lerchenfelder</v>
      </c>
      <c r="C106" s="464"/>
      <c r="D106" s="464">
        <f t="shared" ca="1" si="99"/>
        <v>0.10191956126876189</v>
      </c>
      <c r="E106" s="465">
        <f t="shared" ca="1" si="100"/>
        <v>5035.4510256410404</v>
      </c>
      <c r="F106" s="466">
        <f t="shared" ca="1" si="101"/>
        <v>1473.1330128205136</v>
      </c>
      <c r="G106" s="466">
        <f t="shared" ca="1" si="101"/>
        <v>-1536.0303205128193</v>
      </c>
      <c r="H106" s="466">
        <f t="shared" ca="1" si="101"/>
        <v>-549.50365384615361</v>
      </c>
      <c r="I106" s="466">
        <f t="shared" ca="1" si="101"/>
        <v>-2675.6003205128181</v>
      </c>
      <c r="J106" s="466">
        <f t="shared" ca="1" si="101"/>
        <v>1451.5963461538449</v>
      </c>
      <c r="K106" s="466">
        <f t="shared" ca="1" si="101"/>
        <v>1441.2296794871791</v>
      </c>
      <c r="L106" s="466">
        <f t="shared" ca="1" si="101"/>
        <v>-560.18532051282091</v>
      </c>
      <c r="M106" s="466">
        <f t="shared" ca="1" si="101"/>
        <v>-1111.0686538461532</v>
      </c>
      <c r="N106" s="466">
        <f t="shared" ca="1" si="101"/>
        <v>-1047.4501538461518</v>
      </c>
      <c r="O106" s="466">
        <f t="shared" ca="1" si="101"/>
        <v>4763.3065128205135</v>
      </c>
      <c r="P106" s="466">
        <f t="shared" ca="1" si="102"/>
        <v>1304.9498461538469</v>
      </c>
      <c r="Q106" s="466">
        <f t="shared" ca="1" si="102"/>
        <v>430.04984615384728</v>
      </c>
      <c r="R106" s="466">
        <f t="shared" ca="1" si="102"/>
        <v>706.34984615384747</v>
      </c>
      <c r="S106" s="466">
        <f t="shared" ca="1" si="102"/>
        <v>-255.74666666666599</v>
      </c>
      <c r="T106" s="466">
        <f t="shared" ca="1" si="102"/>
        <v>1672.5933333333332</v>
      </c>
      <c r="U106" s="466">
        <f t="shared" ca="1" si="102"/>
        <v>1041.7133333333322</v>
      </c>
      <c r="V106" s="466">
        <f t="shared" ca="1" si="102"/>
        <v>-537.1283333333331</v>
      </c>
      <c r="W106" s="466">
        <f t="shared" ca="1" si="102"/>
        <v>-1135.7858333333324</v>
      </c>
      <c r="X106" s="466">
        <f t="shared" ca="1" si="102"/>
        <v>-901.9991666666665</v>
      </c>
      <c r="Y106" s="466">
        <f t="shared" ca="1" si="102"/>
        <v>1045.1175000000012</v>
      </c>
      <c r="Z106" s="466">
        <f t="shared" ca="1" si="103"/>
        <v>88.457500000000437</v>
      </c>
      <c r="AA106" s="466">
        <f t="shared" ca="1" si="103"/>
        <v>-2116.2408974358978</v>
      </c>
      <c r="AB106" s="466">
        <f t="shared" ca="1" si="103"/>
        <v>-887.8458974358964</v>
      </c>
      <c r="AC106" s="466">
        <f t="shared" ca="1" si="103"/>
        <v>-609.52089743589931</v>
      </c>
      <c r="AD106" s="466">
        <f t="shared" ca="1" si="103"/>
        <v>164.92910256410232</v>
      </c>
      <c r="AE106" s="466">
        <f t="shared" ca="1" si="103"/>
        <v>-2128.3808974358981</v>
      </c>
      <c r="AF106" s="466">
        <f t="shared" ca="1" si="103"/>
        <v>3771.0085897435893</v>
      </c>
      <c r="AG106" s="466">
        <f t="shared" ca="1" si="103"/>
        <v>758.3969230769253</v>
      </c>
      <c r="AH106" s="466">
        <f t="shared" ca="1" si="103"/>
        <v>-1610.4864102564088</v>
      </c>
      <c r="AI106" s="466">
        <f t="shared" ca="1" si="103"/>
        <v>1827.9485897435916</v>
      </c>
      <c r="AJ106" s="466">
        <f t="shared" ca="1" si="104"/>
        <v>100.59076923076918</v>
      </c>
      <c r="AK106" s="466">
        <f t="shared" ca="1" si="104"/>
        <v>-342.12423076923005</v>
      </c>
      <c r="AL106" s="466">
        <f t="shared" ca="1" si="104"/>
        <v>-1628.3092307692305</v>
      </c>
      <c r="AM106" s="466">
        <f t="shared" ca="1" si="104"/>
        <v>-78.380897435897168</v>
      </c>
      <c r="AN106" s="466">
        <f t="shared" ca="1" si="104"/>
        <v>-1835.4858974358976</v>
      </c>
      <c r="AO106" s="466">
        <f t="shared" ca="1" si="104"/>
        <v>1631.2957692307682</v>
      </c>
      <c r="AP106" s="466">
        <f t="shared" ca="1" si="104"/>
        <v>1842.127435897436</v>
      </c>
      <c r="AQ106" s="466">
        <f t="shared" ca="1" si="104"/>
        <v>1067.9307692307693</v>
      </c>
      <c r="AR106" s="466">
        <f t="shared" ca="1" si="104"/>
        <v>0</v>
      </c>
      <c r="AS106" s="466">
        <f t="shared" ca="1" si="104"/>
        <v>0</v>
      </c>
      <c r="AT106" s="466">
        <f t="shared" ca="1" si="105"/>
        <v>0</v>
      </c>
      <c r="AU106" s="466">
        <f t="shared" ca="1" si="105"/>
        <v>0</v>
      </c>
      <c r="AV106" s="466">
        <f t="shared" ca="1" si="105"/>
        <v>0</v>
      </c>
      <c r="AW106" s="466">
        <f t="shared" ca="1" si="105"/>
        <v>0</v>
      </c>
      <c r="AX106" s="466">
        <f t="shared" ca="1" si="105"/>
        <v>0</v>
      </c>
      <c r="AY106" s="466">
        <f t="shared" ca="1" si="105"/>
        <v>0</v>
      </c>
      <c r="AZ106" s="466">
        <f t="shared" ca="1" si="105"/>
        <v>0</v>
      </c>
      <c r="BA106" s="466">
        <f t="shared" ca="1" si="105"/>
        <v>0</v>
      </c>
      <c r="BB106" s="466">
        <f t="shared" ca="1" si="105"/>
        <v>0</v>
      </c>
      <c r="BC106" s="466">
        <f t="shared" ca="1" si="105"/>
        <v>0</v>
      </c>
      <c r="BD106" s="466">
        <f t="shared" ca="1" si="105"/>
        <v>0</v>
      </c>
      <c r="BE106" s="466">
        <f t="shared" ca="1" si="105"/>
        <v>0</v>
      </c>
      <c r="BF106" s="458"/>
      <c r="BG106" s="467">
        <f t="shared" ca="1" si="106"/>
        <v>-3288.0012820512775</v>
      </c>
      <c r="BH106" s="467">
        <f t="shared" ca="1" si="107"/>
        <v>1221.5720512820499</v>
      </c>
      <c r="BI106" s="467">
        <f t="shared" ca="1" si="108"/>
        <v>6157.2058974359034</v>
      </c>
      <c r="BJ106" s="467">
        <f t="shared" ca="1" si="109"/>
        <v>1921.4316666666664</v>
      </c>
      <c r="BK106" s="467">
        <f t="shared" ca="1" si="110"/>
        <v>-904.20999999999731</v>
      </c>
      <c r="BL106" s="467">
        <f t="shared" ca="1" si="111"/>
        <v>-5577.0594871794892</v>
      </c>
      <c r="BM106" s="467">
        <f t="shared" ca="1" si="112"/>
        <v>4746.8676923076973</v>
      </c>
      <c r="BN106" s="467">
        <f t="shared" ca="1" si="113"/>
        <v>-1948.2235897435885</v>
      </c>
      <c r="BO106" s="467">
        <f t="shared" ca="1" si="114"/>
        <v>2705.8680769230759</v>
      </c>
      <c r="BP106" s="467">
        <f t="shared" ca="1" si="115"/>
        <v>0</v>
      </c>
      <c r="BQ106" s="467">
        <f t="shared" ca="1" si="116"/>
        <v>0</v>
      </c>
      <c r="BR106" s="467">
        <f t="shared" ca="1" si="117"/>
        <v>0</v>
      </c>
      <c r="BS106" s="468">
        <f t="shared" ca="1" si="118"/>
        <v>5035.4510256410404</v>
      </c>
      <c r="BT106" s="467">
        <f t="shared" ca="1" si="119"/>
        <v>4090.7766666666757</v>
      </c>
      <c r="BU106" s="467">
        <f t="shared" ca="1" si="120"/>
        <v>-4559.8378205128201</v>
      </c>
      <c r="BV106" s="467">
        <f t="shared" ca="1" si="121"/>
        <v>5504.5121794871848</v>
      </c>
      <c r="BW106" s="470">
        <f t="shared" ca="1" si="122"/>
        <v>0</v>
      </c>
      <c r="BX106" s="467">
        <f t="shared" ca="1" si="123"/>
        <v>-469.06115384614441</v>
      </c>
      <c r="BY106" s="467">
        <f t="shared" ca="1" si="124"/>
        <v>5504.5121794871848</v>
      </c>
    </row>
    <row r="107" spans="1:77" ht="15.6" customHeight="1" x14ac:dyDescent="0.3">
      <c r="A107" s="458">
        <f t="shared" si="125"/>
        <v>3</v>
      </c>
      <c r="B107" s="463" t="str">
        <f t="shared" si="98"/>
        <v>Landstrasser_Hauptstrasse</v>
      </c>
      <c r="C107" s="464"/>
      <c r="D107" s="464">
        <f t="shared" ca="1" si="99"/>
        <v>0.79007479485380117</v>
      </c>
      <c r="E107" s="465">
        <f t="shared" ca="1" si="100"/>
        <v>18067.544179487188</v>
      </c>
      <c r="F107" s="466">
        <f t="shared" ca="1" si="101"/>
        <v>307.87019230769238</v>
      </c>
      <c r="G107" s="466">
        <f t="shared" ca="1" si="101"/>
        <v>-590.81647435897321</v>
      </c>
      <c r="H107" s="466">
        <f t="shared" ca="1" si="101"/>
        <v>1039.3801923076926</v>
      </c>
      <c r="I107" s="466">
        <f t="shared" ca="1" si="101"/>
        <v>-3774.1548076923063</v>
      </c>
      <c r="J107" s="466">
        <f t="shared" ca="1" si="101"/>
        <v>-1290.6748076923086</v>
      </c>
      <c r="K107" s="466">
        <f t="shared" ca="1" si="101"/>
        <v>-1642.1231410256396</v>
      </c>
      <c r="L107" s="466">
        <f t="shared" ca="1" si="101"/>
        <v>-3077.7498076923075</v>
      </c>
      <c r="M107" s="466">
        <f t="shared" ca="1" si="101"/>
        <v>-1984.7914743589736</v>
      </c>
      <c r="N107" s="466">
        <f t="shared" ca="1" si="101"/>
        <v>40.348358974359144</v>
      </c>
      <c r="O107" s="466">
        <f t="shared" ca="1" si="101"/>
        <v>3196.005025641025</v>
      </c>
      <c r="P107" s="466">
        <f t="shared" ca="1" si="102"/>
        <v>1560.8216923076934</v>
      </c>
      <c r="Q107" s="466">
        <f t="shared" ca="1" si="102"/>
        <v>645.48835897435947</v>
      </c>
      <c r="R107" s="466">
        <f t="shared" ca="1" si="102"/>
        <v>1715.4216923076929</v>
      </c>
      <c r="S107" s="466">
        <f t="shared" ca="1" si="102"/>
        <v>598.99217948717887</v>
      </c>
      <c r="T107" s="466">
        <f t="shared" ca="1" si="102"/>
        <v>1859.5921794871792</v>
      </c>
      <c r="U107" s="466">
        <f t="shared" ca="1" si="102"/>
        <v>401.89217948718033</v>
      </c>
      <c r="V107" s="466">
        <f t="shared" ca="1" si="102"/>
        <v>283.47551282051336</v>
      </c>
      <c r="W107" s="466">
        <f t="shared" ca="1" si="102"/>
        <v>2342.5605128205134</v>
      </c>
      <c r="X107" s="466">
        <f t="shared" ca="1" si="102"/>
        <v>-1900.8394871794881</v>
      </c>
      <c r="Y107" s="466">
        <f t="shared" ca="1" si="102"/>
        <v>989.16051282051285</v>
      </c>
      <c r="Z107" s="466">
        <f t="shared" ca="1" si="103"/>
        <v>2523.0905128205131</v>
      </c>
      <c r="AA107" s="466">
        <f t="shared" ca="1" si="103"/>
        <v>-331.73705128205165</v>
      </c>
      <c r="AB107" s="466">
        <f t="shared" ca="1" si="103"/>
        <v>1878.3212820512817</v>
      </c>
      <c r="AC107" s="466">
        <f t="shared" ca="1" si="103"/>
        <v>-696.24538461538395</v>
      </c>
      <c r="AD107" s="466">
        <f t="shared" ca="1" si="103"/>
        <v>1401.6046153846164</v>
      </c>
      <c r="AE107" s="466">
        <f t="shared" ca="1" si="103"/>
        <v>-210.67371794871906</v>
      </c>
      <c r="AF107" s="466">
        <f t="shared" ca="1" si="103"/>
        <v>790.6591025641037</v>
      </c>
      <c r="AG107" s="466">
        <f t="shared" ca="1" si="103"/>
        <v>1865.8091025641033</v>
      </c>
      <c r="AH107" s="466">
        <f t="shared" ca="1" si="103"/>
        <v>-724.72423076923042</v>
      </c>
      <c r="AI107" s="466">
        <f t="shared" ca="1" si="103"/>
        <v>2378.3524358974355</v>
      </c>
      <c r="AJ107" s="466">
        <f t="shared" ca="1" si="104"/>
        <v>1084.9071153846153</v>
      </c>
      <c r="AK107" s="466">
        <f t="shared" ca="1" si="104"/>
        <v>589.99878205128243</v>
      </c>
      <c r="AL107" s="466">
        <f t="shared" ca="1" si="104"/>
        <v>-587.03121794871822</v>
      </c>
      <c r="AM107" s="466">
        <f t="shared" ca="1" si="104"/>
        <v>1197.4687820512818</v>
      </c>
      <c r="AN107" s="466">
        <f t="shared" ca="1" si="104"/>
        <v>370.15261538461527</v>
      </c>
      <c r="AO107" s="466">
        <f t="shared" ca="1" si="104"/>
        <v>3214.9242820512827</v>
      </c>
      <c r="AP107" s="466">
        <f t="shared" ca="1" si="104"/>
        <v>1083.1642820512816</v>
      </c>
      <c r="AQ107" s="466">
        <f t="shared" ca="1" si="104"/>
        <v>1519.644282051283</v>
      </c>
      <c r="AR107" s="466">
        <f t="shared" ca="1" si="104"/>
        <v>0</v>
      </c>
      <c r="AS107" s="466">
        <f t="shared" ca="1" si="104"/>
        <v>0</v>
      </c>
      <c r="AT107" s="466">
        <f t="shared" ca="1" si="105"/>
        <v>0</v>
      </c>
      <c r="AU107" s="466">
        <f t="shared" ca="1" si="105"/>
        <v>0</v>
      </c>
      <c r="AV107" s="466">
        <f t="shared" ca="1" si="105"/>
        <v>0</v>
      </c>
      <c r="AW107" s="466">
        <f t="shared" ca="1" si="105"/>
        <v>0</v>
      </c>
      <c r="AX107" s="466">
        <f t="shared" ca="1" si="105"/>
        <v>0</v>
      </c>
      <c r="AY107" s="466">
        <f t="shared" ca="1" si="105"/>
        <v>0</v>
      </c>
      <c r="AZ107" s="466">
        <f t="shared" ca="1" si="105"/>
        <v>0</v>
      </c>
      <c r="BA107" s="466">
        <f t="shared" ca="1" si="105"/>
        <v>0</v>
      </c>
      <c r="BB107" s="466">
        <f t="shared" ca="1" si="105"/>
        <v>0</v>
      </c>
      <c r="BC107" s="466">
        <f t="shared" ca="1" si="105"/>
        <v>0</v>
      </c>
      <c r="BD107" s="466">
        <f t="shared" ca="1" si="105"/>
        <v>0</v>
      </c>
      <c r="BE107" s="466">
        <f t="shared" ca="1" si="105"/>
        <v>0</v>
      </c>
      <c r="BF107" s="458"/>
      <c r="BG107" s="467">
        <f t="shared" ca="1" si="106"/>
        <v>-3017.7208974358946</v>
      </c>
      <c r="BH107" s="467">
        <f t="shared" ca="1" si="107"/>
        <v>-7995.3392307692293</v>
      </c>
      <c r="BI107" s="467">
        <f t="shared" ca="1" si="108"/>
        <v>7158.0851282051299</v>
      </c>
      <c r="BJ107" s="467">
        <f t="shared" ca="1" si="109"/>
        <v>3143.9520512820518</v>
      </c>
      <c r="BK107" s="467">
        <f t="shared" ca="1" si="110"/>
        <v>3953.9720512820513</v>
      </c>
      <c r="BL107" s="467">
        <f t="shared" ca="1" si="111"/>
        <v>2041.2697435897435</v>
      </c>
      <c r="BM107" s="467">
        <f t="shared" ca="1" si="112"/>
        <v>4310.0964102564121</v>
      </c>
      <c r="BN107" s="467">
        <f t="shared" ca="1" si="113"/>
        <v>2285.3434615384613</v>
      </c>
      <c r="BO107" s="467">
        <f t="shared" ca="1" si="114"/>
        <v>6187.8854615384626</v>
      </c>
      <c r="BP107" s="467">
        <f t="shared" ca="1" si="115"/>
        <v>0</v>
      </c>
      <c r="BQ107" s="467">
        <f t="shared" ca="1" si="116"/>
        <v>0</v>
      </c>
      <c r="BR107" s="467">
        <f t="shared" ca="1" si="117"/>
        <v>0</v>
      </c>
      <c r="BS107" s="468">
        <f t="shared" ca="1" si="118"/>
        <v>18067.544179487188</v>
      </c>
      <c r="BT107" s="467">
        <f t="shared" ca="1" si="119"/>
        <v>-3854.9749999999949</v>
      </c>
      <c r="BU107" s="467">
        <f t="shared" ca="1" si="120"/>
        <v>9139.1938461538466</v>
      </c>
      <c r="BV107" s="467">
        <f t="shared" ca="1" si="121"/>
        <v>12783.325333333336</v>
      </c>
      <c r="BW107" s="470">
        <f t="shared" ca="1" si="122"/>
        <v>0</v>
      </c>
      <c r="BX107" s="467">
        <f t="shared" ca="1" si="123"/>
        <v>5284.2188461538517</v>
      </c>
      <c r="BY107" s="467">
        <f t="shared" ca="1" si="124"/>
        <v>12783.325333333336</v>
      </c>
    </row>
    <row r="108" spans="1:77" ht="15.6" customHeight="1" x14ac:dyDescent="0.3">
      <c r="A108" s="458">
        <f t="shared" si="125"/>
        <v>4</v>
      </c>
      <c r="B108" s="469" t="str">
        <f t="shared" si="98"/>
        <v>New shop 2</v>
      </c>
      <c r="C108" s="464"/>
      <c r="D108" s="464" t="str">
        <f t="shared" ca="1" si="99"/>
        <v/>
      </c>
      <c r="E108" s="465">
        <f t="shared" ca="1" si="100"/>
        <v>0</v>
      </c>
      <c r="F108" s="466">
        <f t="shared" ca="1" si="101"/>
        <v>0</v>
      </c>
      <c r="G108" s="466">
        <f t="shared" ca="1" si="101"/>
        <v>0</v>
      </c>
      <c r="H108" s="466">
        <f t="shared" ca="1" si="101"/>
        <v>0</v>
      </c>
      <c r="I108" s="466">
        <f t="shared" ca="1" si="101"/>
        <v>0</v>
      </c>
      <c r="J108" s="466">
        <f t="shared" ca="1" si="101"/>
        <v>0</v>
      </c>
      <c r="K108" s="466">
        <f t="shared" ca="1" si="101"/>
        <v>0</v>
      </c>
      <c r="L108" s="466">
        <f t="shared" ca="1" si="101"/>
        <v>0</v>
      </c>
      <c r="M108" s="466">
        <f t="shared" ca="1" si="101"/>
        <v>0</v>
      </c>
      <c r="N108" s="466">
        <f t="shared" ca="1" si="101"/>
        <v>0</v>
      </c>
      <c r="O108" s="466">
        <f t="shared" ca="1" si="101"/>
        <v>0</v>
      </c>
      <c r="P108" s="466">
        <f t="shared" ca="1" si="102"/>
        <v>0</v>
      </c>
      <c r="Q108" s="466">
        <f t="shared" ca="1" si="102"/>
        <v>0</v>
      </c>
      <c r="R108" s="466">
        <f t="shared" ca="1" si="102"/>
        <v>0</v>
      </c>
      <c r="S108" s="466">
        <f t="shared" ca="1" si="102"/>
        <v>0</v>
      </c>
      <c r="T108" s="466">
        <f t="shared" ca="1" si="102"/>
        <v>0</v>
      </c>
      <c r="U108" s="466">
        <f t="shared" ca="1" si="102"/>
        <v>0</v>
      </c>
      <c r="V108" s="466">
        <f t="shared" ca="1" si="102"/>
        <v>0</v>
      </c>
      <c r="W108" s="466">
        <f t="shared" ca="1" si="102"/>
        <v>0</v>
      </c>
      <c r="X108" s="466">
        <f t="shared" ca="1" si="102"/>
        <v>0</v>
      </c>
      <c r="Y108" s="466">
        <f t="shared" ca="1" si="102"/>
        <v>0</v>
      </c>
      <c r="Z108" s="466">
        <f t="shared" ca="1" si="103"/>
        <v>0</v>
      </c>
      <c r="AA108" s="466">
        <f t="shared" ca="1" si="103"/>
        <v>0</v>
      </c>
      <c r="AB108" s="466">
        <f t="shared" ca="1" si="103"/>
        <v>0</v>
      </c>
      <c r="AC108" s="466">
        <f t="shared" ca="1" si="103"/>
        <v>0</v>
      </c>
      <c r="AD108" s="466">
        <f t="shared" ca="1" si="103"/>
        <v>0</v>
      </c>
      <c r="AE108" s="466">
        <f t="shared" ca="1" si="103"/>
        <v>0</v>
      </c>
      <c r="AF108" s="466">
        <f t="shared" ca="1" si="103"/>
        <v>0</v>
      </c>
      <c r="AG108" s="466">
        <f t="shared" ca="1" si="103"/>
        <v>0</v>
      </c>
      <c r="AH108" s="466">
        <f t="shared" ca="1" si="103"/>
        <v>0</v>
      </c>
      <c r="AI108" s="466">
        <f t="shared" ca="1" si="103"/>
        <v>0</v>
      </c>
      <c r="AJ108" s="466">
        <f t="shared" ca="1" si="104"/>
        <v>0</v>
      </c>
      <c r="AK108" s="466">
        <f t="shared" ca="1" si="104"/>
        <v>0</v>
      </c>
      <c r="AL108" s="466">
        <f t="shared" ca="1" si="104"/>
        <v>0</v>
      </c>
      <c r="AM108" s="466">
        <f t="shared" ca="1" si="104"/>
        <v>0</v>
      </c>
      <c r="AN108" s="466">
        <f t="shared" ca="1" si="104"/>
        <v>0</v>
      </c>
      <c r="AO108" s="466">
        <f t="shared" ca="1" si="104"/>
        <v>0</v>
      </c>
      <c r="AP108" s="466">
        <f t="shared" ca="1" si="104"/>
        <v>0</v>
      </c>
      <c r="AQ108" s="466">
        <f t="shared" ca="1" si="104"/>
        <v>0</v>
      </c>
      <c r="AR108" s="466">
        <f t="shared" ca="1" si="104"/>
        <v>0</v>
      </c>
      <c r="AS108" s="466">
        <f t="shared" ca="1" si="104"/>
        <v>0</v>
      </c>
      <c r="AT108" s="466">
        <f t="shared" ca="1" si="105"/>
        <v>0</v>
      </c>
      <c r="AU108" s="466">
        <f t="shared" ca="1" si="105"/>
        <v>0</v>
      </c>
      <c r="AV108" s="466">
        <f t="shared" ca="1" si="105"/>
        <v>0</v>
      </c>
      <c r="AW108" s="466">
        <f t="shared" ca="1" si="105"/>
        <v>0</v>
      </c>
      <c r="AX108" s="466">
        <f t="shared" ca="1" si="105"/>
        <v>0</v>
      </c>
      <c r="AY108" s="466">
        <f t="shared" ca="1" si="105"/>
        <v>0</v>
      </c>
      <c r="AZ108" s="466">
        <f t="shared" ca="1" si="105"/>
        <v>0</v>
      </c>
      <c r="BA108" s="466">
        <f t="shared" ca="1" si="105"/>
        <v>0</v>
      </c>
      <c r="BB108" s="466">
        <f t="shared" ca="1" si="105"/>
        <v>0</v>
      </c>
      <c r="BC108" s="466">
        <f t="shared" ca="1" si="105"/>
        <v>0</v>
      </c>
      <c r="BD108" s="466">
        <f t="shared" ca="1" si="105"/>
        <v>0</v>
      </c>
      <c r="BE108" s="466">
        <f t="shared" ca="1" si="105"/>
        <v>0</v>
      </c>
      <c r="BF108" s="458"/>
      <c r="BG108" s="467">
        <f t="shared" ca="1" si="106"/>
        <v>0</v>
      </c>
      <c r="BH108" s="467">
        <f t="shared" ca="1" si="107"/>
        <v>0</v>
      </c>
      <c r="BI108" s="467">
        <f t="shared" ca="1" si="108"/>
        <v>0</v>
      </c>
      <c r="BJ108" s="467">
        <f t="shared" ca="1" si="109"/>
        <v>0</v>
      </c>
      <c r="BK108" s="467">
        <f t="shared" ca="1" si="110"/>
        <v>0</v>
      </c>
      <c r="BL108" s="467">
        <f t="shared" ca="1" si="111"/>
        <v>0</v>
      </c>
      <c r="BM108" s="467">
        <f t="shared" ca="1" si="112"/>
        <v>0</v>
      </c>
      <c r="BN108" s="467">
        <f t="shared" ca="1" si="113"/>
        <v>0</v>
      </c>
      <c r="BO108" s="467">
        <f t="shared" ca="1" si="114"/>
        <v>0</v>
      </c>
      <c r="BP108" s="467">
        <f t="shared" ca="1" si="115"/>
        <v>0</v>
      </c>
      <c r="BQ108" s="467">
        <f t="shared" ca="1" si="116"/>
        <v>0</v>
      </c>
      <c r="BR108" s="467">
        <f t="shared" ca="1" si="117"/>
        <v>0</v>
      </c>
      <c r="BS108" s="468">
        <f t="shared" ca="1" si="118"/>
        <v>0</v>
      </c>
      <c r="BT108" s="467">
        <f t="shared" ca="1" si="119"/>
        <v>0</v>
      </c>
      <c r="BU108" s="467">
        <f t="shared" ca="1" si="120"/>
        <v>0</v>
      </c>
      <c r="BV108" s="467">
        <f t="shared" ca="1" si="121"/>
        <v>0</v>
      </c>
      <c r="BW108" s="470">
        <f t="shared" ca="1" si="122"/>
        <v>0</v>
      </c>
      <c r="BX108" s="470">
        <f t="shared" ca="1" si="123"/>
        <v>0</v>
      </c>
      <c r="BY108" s="467">
        <f t="shared" ca="1" si="124"/>
        <v>0</v>
      </c>
    </row>
    <row r="109" spans="1:77" ht="15.6" customHeight="1" x14ac:dyDescent="0.3">
      <c r="A109" s="458">
        <f t="shared" si="125"/>
        <v>5</v>
      </c>
      <c r="B109" s="463">
        <f t="shared" si="98"/>
        <v>0</v>
      </c>
      <c r="C109" s="464"/>
      <c r="D109" s="464" t="str">
        <f t="shared" ca="1" si="99"/>
        <v/>
      </c>
      <c r="E109" s="465">
        <f t="shared" ca="1" si="100"/>
        <v>0</v>
      </c>
      <c r="F109" s="466">
        <f t="shared" ca="1" si="101"/>
        <v>0</v>
      </c>
      <c r="G109" s="466">
        <f t="shared" ca="1" si="101"/>
        <v>0</v>
      </c>
      <c r="H109" s="466">
        <f t="shared" ca="1" si="101"/>
        <v>0</v>
      </c>
      <c r="I109" s="466">
        <f t="shared" ca="1" si="101"/>
        <v>0</v>
      </c>
      <c r="J109" s="466">
        <f t="shared" ca="1" si="101"/>
        <v>0</v>
      </c>
      <c r="K109" s="466">
        <f t="shared" ca="1" si="101"/>
        <v>0</v>
      </c>
      <c r="L109" s="466">
        <f t="shared" ca="1" si="101"/>
        <v>0</v>
      </c>
      <c r="M109" s="466">
        <f t="shared" ca="1" si="101"/>
        <v>0</v>
      </c>
      <c r="N109" s="466">
        <f t="shared" ca="1" si="101"/>
        <v>0</v>
      </c>
      <c r="O109" s="466">
        <f t="shared" ca="1" si="101"/>
        <v>0</v>
      </c>
      <c r="P109" s="466">
        <f t="shared" ca="1" si="102"/>
        <v>0</v>
      </c>
      <c r="Q109" s="466">
        <f t="shared" ca="1" si="102"/>
        <v>0</v>
      </c>
      <c r="R109" s="466">
        <f t="shared" ca="1" si="102"/>
        <v>0</v>
      </c>
      <c r="S109" s="466">
        <f t="shared" ca="1" si="102"/>
        <v>0</v>
      </c>
      <c r="T109" s="466">
        <f t="shared" ca="1" si="102"/>
        <v>0</v>
      </c>
      <c r="U109" s="466">
        <f t="shared" ca="1" si="102"/>
        <v>0</v>
      </c>
      <c r="V109" s="466">
        <f t="shared" ca="1" si="102"/>
        <v>0</v>
      </c>
      <c r="W109" s="466">
        <f t="shared" ca="1" si="102"/>
        <v>0</v>
      </c>
      <c r="X109" s="466">
        <f t="shared" ca="1" si="102"/>
        <v>0</v>
      </c>
      <c r="Y109" s="466">
        <f t="shared" ca="1" si="102"/>
        <v>0</v>
      </c>
      <c r="Z109" s="466">
        <f t="shared" ca="1" si="103"/>
        <v>0</v>
      </c>
      <c r="AA109" s="466">
        <f t="shared" ca="1" si="103"/>
        <v>0</v>
      </c>
      <c r="AB109" s="466">
        <f t="shared" ca="1" si="103"/>
        <v>0</v>
      </c>
      <c r="AC109" s="466">
        <f t="shared" ca="1" si="103"/>
        <v>0</v>
      </c>
      <c r="AD109" s="466">
        <f t="shared" ca="1" si="103"/>
        <v>0</v>
      </c>
      <c r="AE109" s="466">
        <f t="shared" ca="1" si="103"/>
        <v>0</v>
      </c>
      <c r="AF109" s="466">
        <f t="shared" ca="1" si="103"/>
        <v>0</v>
      </c>
      <c r="AG109" s="466">
        <f t="shared" ca="1" si="103"/>
        <v>0</v>
      </c>
      <c r="AH109" s="466">
        <f t="shared" ca="1" si="103"/>
        <v>0</v>
      </c>
      <c r="AI109" s="466">
        <f t="shared" ca="1" si="103"/>
        <v>0</v>
      </c>
      <c r="AJ109" s="466">
        <f t="shared" ca="1" si="104"/>
        <v>0</v>
      </c>
      <c r="AK109" s="466">
        <f t="shared" ca="1" si="104"/>
        <v>0</v>
      </c>
      <c r="AL109" s="466">
        <f t="shared" ca="1" si="104"/>
        <v>0</v>
      </c>
      <c r="AM109" s="466">
        <f t="shared" ca="1" si="104"/>
        <v>0</v>
      </c>
      <c r="AN109" s="466">
        <f t="shared" ca="1" si="104"/>
        <v>0</v>
      </c>
      <c r="AO109" s="466">
        <f t="shared" ca="1" si="104"/>
        <v>0</v>
      </c>
      <c r="AP109" s="466">
        <f t="shared" ca="1" si="104"/>
        <v>0</v>
      </c>
      <c r="AQ109" s="466">
        <f t="shared" ca="1" si="104"/>
        <v>0</v>
      </c>
      <c r="AR109" s="466">
        <f t="shared" ca="1" si="104"/>
        <v>0</v>
      </c>
      <c r="AS109" s="466">
        <f t="shared" ca="1" si="104"/>
        <v>0</v>
      </c>
      <c r="AT109" s="466">
        <f t="shared" ca="1" si="105"/>
        <v>0</v>
      </c>
      <c r="AU109" s="466">
        <f t="shared" ca="1" si="105"/>
        <v>0</v>
      </c>
      <c r="AV109" s="466">
        <f t="shared" ca="1" si="105"/>
        <v>0</v>
      </c>
      <c r="AW109" s="466">
        <f t="shared" ca="1" si="105"/>
        <v>0</v>
      </c>
      <c r="AX109" s="466">
        <f t="shared" ca="1" si="105"/>
        <v>0</v>
      </c>
      <c r="AY109" s="466">
        <f t="shared" ca="1" si="105"/>
        <v>0</v>
      </c>
      <c r="AZ109" s="466">
        <f t="shared" ca="1" si="105"/>
        <v>0</v>
      </c>
      <c r="BA109" s="466">
        <f t="shared" ca="1" si="105"/>
        <v>0</v>
      </c>
      <c r="BB109" s="466">
        <f t="shared" ca="1" si="105"/>
        <v>0</v>
      </c>
      <c r="BC109" s="466">
        <f t="shared" ca="1" si="105"/>
        <v>0</v>
      </c>
      <c r="BD109" s="466">
        <f t="shared" ca="1" si="105"/>
        <v>0</v>
      </c>
      <c r="BE109" s="466">
        <f t="shared" ca="1" si="105"/>
        <v>0</v>
      </c>
      <c r="BF109" s="458"/>
      <c r="BG109" s="467">
        <f t="shared" ca="1" si="106"/>
        <v>0</v>
      </c>
      <c r="BH109" s="467">
        <f t="shared" ca="1" si="107"/>
        <v>0</v>
      </c>
      <c r="BI109" s="467">
        <f t="shared" ca="1" si="108"/>
        <v>0</v>
      </c>
      <c r="BJ109" s="467">
        <f t="shared" ca="1" si="109"/>
        <v>0</v>
      </c>
      <c r="BK109" s="467">
        <f t="shared" ca="1" si="110"/>
        <v>0</v>
      </c>
      <c r="BL109" s="467">
        <f t="shared" ca="1" si="111"/>
        <v>0</v>
      </c>
      <c r="BM109" s="467">
        <f t="shared" ca="1" si="112"/>
        <v>0</v>
      </c>
      <c r="BN109" s="467">
        <f t="shared" ca="1" si="113"/>
        <v>0</v>
      </c>
      <c r="BO109" s="467">
        <f t="shared" ca="1" si="114"/>
        <v>0</v>
      </c>
      <c r="BP109" s="467">
        <f t="shared" ca="1" si="115"/>
        <v>0</v>
      </c>
      <c r="BQ109" s="467">
        <f t="shared" ca="1" si="116"/>
        <v>0</v>
      </c>
      <c r="BR109" s="467">
        <f t="shared" ca="1" si="117"/>
        <v>0</v>
      </c>
      <c r="BS109" s="468">
        <f t="shared" ca="1" si="118"/>
        <v>0</v>
      </c>
      <c r="BT109" s="467">
        <f t="shared" ca="1" si="119"/>
        <v>0</v>
      </c>
      <c r="BU109" s="467">
        <f t="shared" ca="1" si="120"/>
        <v>0</v>
      </c>
      <c r="BV109" s="467">
        <f t="shared" ca="1" si="121"/>
        <v>0</v>
      </c>
      <c r="BW109" s="470">
        <f t="shared" ca="1" si="122"/>
        <v>0</v>
      </c>
      <c r="BX109" s="470">
        <f t="shared" ca="1" si="123"/>
        <v>0</v>
      </c>
      <c r="BY109" s="467">
        <f t="shared" ca="1" si="124"/>
        <v>0</v>
      </c>
    </row>
    <row r="110" spans="1:77" ht="15.6" customHeight="1" x14ac:dyDescent="0.3">
      <c r="A110" s="458">
        <f t="shared" si="125"/>
        <v>6</v>
      </c>
      <c r="B110" s="469">
        <f t="shared" si="98"/>
        <v>0</v>
      </c>
      <c r="C110" s="464"/>
      <c r="D110" s="464" t="str">
        <f t="shared" ca="1" si="99"/>
        <v/>
      </c>
      <c r="E110" s="465">
        <f t="shared" ca="1" si="100"/>
        <v>0</v>
      </c>
      <c r="F110" s="466">
        <f t="shared" ca="1" si="101"/>
        <v>0</v>
      </c>
      <c r="G110" s="466">
        <f t="shared" ca="1" si="101"/>
        <v>0</v>
      </c>
      <c r="H110" s="466">
        <f t="shared" ca="1" si="101"/>
        <v>0</v>
      </c>
      <c r="I110" s="466">
        <f t="shared" ca="1" si="101"/>
        <v>0</v>
      </c>
      <c r="J110" s="466">
        <f t="shared" ca="1" si="101"/>
        <v>0</v>
      </c>
      <c r="K110" s="466">
        <f t="shared" ca="1" si="101"/>
        <v>0</v>
      </c>
      <c r="L110" s="466">
        <f t="shared" ca="1" si="101"/>
        <v>0</v>
      </c>
      <c r="M110" s="466">
        <f t="shared" ca="1" si="101"/>
        <v>0</v>
      </c>
      <c r="N110" s="466">
        <f t="shared" ca="1" si="101"/>
        <v>0</v>
      </c>
      <c r="O110" s="466">
        <f t="shared" ca="1" si="101"/>
        <v>0</v>
      </c>
      <c r="P110" s="466">
        <f t="shared" ca="1" si="102"/>
        <v>0</v>
      </c>
      <c r="Q110" s="466">
        <f t="shared" ca="1" si="102"/>
        <v>0</v>
      </c>
      <c r="R110" s="466">
        <f t="shared" ca="1" si="102"/>
        <v>0</v>
      </c>
      <c r="S110" s="466">
        <f t="shared" ca="1" si="102"/>
        <v>0</v>
      </c>
      <c r="T110" s="466">
        <f t="shared" ca="1" si="102"/>
        <v>0</v>
      </c>
      <c r="U110" s="466">
        <f t="shared" ca="1" si="102"/>
        <v>0</v>
      </c>
      <c r="V110" s="466">
        <f t="shared" ca="1" si="102"/>
        <v>0</v>
      </c>
      <c r="W110" s="466">
        <f t="shared" ca="1" si="102"/>
        <v>0</v>
      </c>
      <c r="X110" s="466">
        <f t="shared" ca="1" si="102"/>
        <v>0</v>
      </c>
      <c r="Y110" s="466">
        <f t="shared" ca="1" si="102"/>
        <v>0</v>
      </c>
      <c r="Z110" s="466">
        <f t="shared" ca="1" si="103"/>
        <v>0</v>
      </c>
      <c r="AA110" s="466">
        <f t="shared" ca="1" si="103"/>
        <v>0</v>
      </c>
      <c r="AB110" s="466">
        <f t="shared" ca="1" si="103"/>
        <v>0</v>
      </c>
      <c r="AC110" s="466">
        <f t="shared" ca="1" si="103"/>
        <v>0</v>
      </c>
      <c r="AD110" s="466">
        <f t="shared" ca="1" si="103"/>
        <v>0</v>
      </c>
      <c r="AE110" s="466">
        <f t="shared" ca="1" si="103"/>
        <v>0</v>
      </c>
      <c r="AF110" s="466">
        <f t="shared" ca="1" si="103"/>
        <v>0</v>
      </c>
      <c r="AG110" s="466">
        <f t="shared" ca="1" si="103"/>
        <v>0</v>
      </c>
      <c r="AH110" s="466">
        <f t="shared" ca="1" si="103"/>
        <v>0</v>
      </c>
      <c r="AI110" s="466">
        <f t="shared" ca="1" si="103"/>
        <v>0</v>
      </c>
      <c r="AJ110" s="466">
        <f t="shared" ca="1" si="104"/>
        <v>0</v>
      </c>
      <c r="AK110" s="466">
        <f t="shared" ca="1" si="104"/>
        <v>0</v>
      </c>
      <c r="AL110" s="466">
        <f t="shared" ca="1" si="104"/>
        <v>0</v>
      </c>
      <c r="AM110" s="466">
        <f t="shared" ca="1" si="104"/>
        <v>0</v>
      </c>
      <c r="AN110" s="466">
        <f t="shared" ca="1" si="104"/>
        <v>0</v>
      </c>
      <c r="AO110" s="466">
        <f t="shared" ca="1" si="104"/>
        <v>0</v>
      </c>
      <c r="AP110" s="466">
        <f t="shared" ca="1" si="104"/>
        <v>0</v>
      </c>
      <c r="AQ110" s="466">
        <f t="shared" ca="1" si="104"/>
        <v>0</v>
      </c>
      <c r="AR110" s="466">
        <f t="shared" ca="1" si="104"/>
        <v>0</v>
      </c>
      <c r="AS110" s="466">
        <f t="shared" ca="1" si="104"/>
        <v>0</v>
      </c>
      <c r="AT110" s="466">
        <f t="shared" ca="1" si="105"/>
        <v>0</v>
      </c>
      <c r="AU110" s="466">
        <f t="shared" ca="1" si="105"/>
        <v>0</v>
      </c>
      <c r="AV110" s="466">
        <f t="shared" ca="1" si="105"/>
        <v>0</v>
      </c>
      <c r="AW110" s="466">
        <f t="shared" ca="1" si="105"/>
        <v>0</v>
      </c>
      <c r="AX110" s="466">
        <f t="shared" ca="1" si="105"/>
        <v>0</v>
      </c>
      <c r="AY110" s="466">
        <f t="shared" ca="1" si="105"/>
        <v>0</v>
      </c>
      <c r="AZ110" s="466">
        <f t="shared" ca="1" si="105"/>
        <v>0</v>
      </c>
      <c r="BA110" s="466">
        <f t="shared" ca="1" si="105"/>
        <v>0</v>
      </c>
      <c r="BB110" s="466">
        <f t="shared" ca="1" si="105"/>
        <v>0</v>
      </c>
      <c r="BC110" s="466">
        <f t="shared" ca="1" si="105"/>
        <v>0</v>
      </c>
      <c r="BD110" s="466">
        <f t="shared" ca="1" si="105"/>
        <v>0</v>
      </c>
      <c r="BE110" s="466">
        <f t="shared" ca="1" si="105"/>
        <v>0</v>
      </c>
      <c r="BF110" s="458"/>
      <c r="BG110" s="467">
        <f t="shared" ca="1" si="106"/>
        <v>0</v>
      </c>
      <c r="BH110" s="467">
        <f t="shared" ca="1" si="107"/>
        <v>0</v>
      </c>
      <c r="BI110" s="467">
        <f t="shared" ca="1" si="108"/>
        <v>0</v>
      </c>
      <c r="BJ110" s="467">
        <f t="shared" ca="1" si="109"/>
        <v>0</v>
      </c>
      <c r="BK110" s="467">
        <f t="shared" ca="1" si="110"/>
        <v>0</v>
      </c>
      <c r="BL110" s="467">
        <f t="shared" ca="1" si="111"/>
        <v>0</v>
      </c>
      <c r="BM110" s="467">
        <f t="shared" ca="1" si="112"/>
        <v>0</v>
      </c>
      <c r="BN110" s="467">
        <f t="shared" ca="1" si="113"/>
        <v>0</v>
      </c>
      <c r="BO110" s="467">
        <f t="shared" ca="1" si="114"/>
        <v>0</v>
      </c>
      <c r="BP110" s="467">
        <f t="shared" ca="1" si="115"/>
        <v>0</v>
      </c>
      <c r="BQ110" s="467">
        <f t="shared" ca="1" si="116"/>
        <v>0</v>
      </c>
      <c r="BR110" s="467">
        <f t="shared" ca="1" si="117"/>
        <v>0</v>
      </c>
      <c r="BS110" s="468">
        <f t="shared" ca="1" si="118"/>
        <v>0</v>
      </c>
      <c r="BT110" s="467">
        <f t="shared" ca="1" si="119"/>
        <v>0</v>
      </c>
      <c r="BU110" s="467">
        <f t="shared" ca="1" si="120"/>
        <v>0</v>
      </c>
      <c r="BV110" s="467">
        <f t="shared" ca="1" si="121"/>
        <v>0</v>
      </c>
      <c r="BW110" s="470">
        <f t="shared" ca="1" si="122"/>
        <v>0</v>
      </c>
      <c r="BX110" s="470">
        <f t="shared" ca="1" si="123"/>
        <v>0</v>
      </c>
      <c r="BY110" s="467">
        <f t="shared" ca="1" si="124"/>
        <v>0</v>
      </c>
    </row>
    <row r="111" spans="1:77" ht="15.6" customHeight="1" x14ac:dyDescent="0.3">
      <c r="A111" s="458">
        <f t="shared" si="125"/>
        <v>7</v>
      </c>
      <c r="B111" s="463">
        <f t="shared" si="98"/>
        <v>0</v>
      </c>
      <c r="C111" s="464"/>
      <c r="D111" s="464" t="str">
        <f t="shared" ca="1" si="99"/>
        <v/>
      </c>
      <c r="E111" s="465">
        <f t="shared" ca="1" si="100"/>
        <v>0</v>
      </c>
      <c r="F111" s="466">
        <f t="shared" ca="1" si="101"/>
        <v>0</v>
      </c>
      <c r="G111" s="466">
        <f t="shared" ca="1" si="101"/>
        <v>0</v>
      </c>
      <c r="H111" s="466">
        <f t="shared" ca="1" si="101"/>
        <v>0</v>
      </c>
      <c r="I111" s="466">
        <f t="shared" ca="1" si="101"/>
        <v>0</v>
      </c>
      <c r="J111" s="466">
        <f t="shared" ca="1" si="101"/>
        <v>0</v>
      </c>
      <c r="K111" s="466">
        <f t="shared" ca="1" si="101"/>
        <v>0</v>
      </c>
      <c r="L111" s="466">
        <f t="shared" ca="1" si="101"/>
        <v>0</v>
      </c>
      <c r="M111" s="466">
        <f t="shared" ca="1" si="101"/>
        <v>0</v>
      </c>
      <c r="N111" s="466">
        <f t="shared" ca="1" si="101"/>
        <v>0</v>
      </c>
      <c r="O111" s="466">
        <f t="shared" ca="1" si="101"/>
        <v>0</v>
      </c>
      <c r="P111" s="466">
        <f t="shared" ca="1" si="102"/>
        <v>0</v>
      </c>
      <c r="Q111" s="466">
        <f t="shared" ca="1" si="102"/>
        <v>0</v>
      </c>
      <c r="R111" s="466">
        <f t="shared" ca="1" si="102"/>
        <v>0</v>
      </c>
      <c r="S111" s="466">
        <f t="shared" ca="1" si="102"/>
        <v>0</v>
      </c>
      <c r="T111" s="466">
        <f t="shared" ca="1" si="102"/>
        <v>0</v>
      </c>
      <c r="U111" s="466">
        <f t="shared" ca="1" si="102"/>
        <v>0</v>
      </c>
      <c r="V111" s="466">
        <f t="shared" ca="1" si="102"/>
        <v>0</v>
      </c>
      <c r="W111" s="466">
        <f t="shared" ca="1" si="102"/>
        <v>0</v>
      </c>
      <c r="X111" s="466">
        <f t="shared" ca="1" si="102"/>
        <v>0</v>
      </c>
      <c r="Y111" s="466">
        <f t="shared" ca="1" si="102"/>
        <v>0</v>
      </c>
      <c r="Z111" s="466">
        <f t="shared" ca="1" si="103"/>
        <v>0</v>
      </c>
      <c r="AA111" s="466">
        <f t="shared" ca="1" si="103"/>
        <v>0</v>
      </c>
      <c r="AB111" s="466">
        <f t="shared" ca="1" si="103"/>
        <v>0</v>
      </c>
      <c r="AC111" s="466">
        <f t="shared" ca="1" si="103"/>
        <v>0</v>
      </c>
      <c r="AD111" s="466">
        <f t="shared" ca="1" si="103"/>
        <v>0</v>
      </c>
      <c r="AE111" s="466">
        <f t="shared" ca="1" si="103"/>
        <v>0</v>
      </c>
      <c r="AF111" s="466">
        <f t="shared" ca="1" si="103"/>
        <v>0</v>
      </c>
      <c r="AG111" s="466">
        <f t="shared" ca="1" si="103"/>
        <v>0</v>
      </c>
      <c r="AH111" s="466">
        <f t="shared" ca="1" si="103"/>
        <v>0</v>
      </c>
      <c r="AI111" s="466">
        <f t="shared" ca="1" si="103"/>
        <v>0</v>
      </c>
      <c r="AJ111" s="466">
        <f t="shared" ca="1" si="104"/>
        <v>0</v>
      </c>
      <c r="AK111" s="466">
        <f t="shared" ca="1" si="104"/>
        <v>0</v>
      </c>
      <c r="AL111" s="466">
        <f t="shared" ca="1" si="104"/>
        <v>0</v>
      </c>
      <c r="AM111" s="466">
        <f t="shared" ca="1" si="104"/>
        <v>0</v>
      </c>
      <c r="AN111" s="466">
        <f t="shared" ca="1" si="104"/>
        <v>0</v>
      </c>
      <c r="AO111" s="466">
        <f t="shared" ca="1" si="104"/>
        <v>0</v>
      </c>
      <c r="AP111" s="466">
        <f t="shared" ca="1" si="104"/>
        <v>0</v>
      </c>
      <c r="AQ111" s="466">
        <f t="shared" ca="1" si="104"/>
        <v>0</v>
      </c>
      <c r="AR111" s="466">
        <f t="shared" ca="1" si="104"/>
        <v>0</v>
      </c>
      <c r="AS111" s="466">
        <f t="shared" ca="1" si="104"/>
        <v>0</v>
      </c>
      <c r="AT111" s="466">
        <f t="shared" ca="1" si="105"/>
        <v>0</v>
      </c>
      <c r="AU111" s="466">
        <f t="shared" ca="1" si="105"/>
        <v>0</v>
      </c>
      <c r="AV111" s="466">
        <f t="shared" ca="1" si="105"/>
        <v>0</v>
      </c>
      <c r="AW111" s="466">
        <f t="shared" ca="1" si="105"/>
        <v>0</v>
      </c>
      <c r="AX111" s="466">
        <f t="shared" ca="1" si="105"/>
        <v>0</v>
      </c>
      <c r="AY111" s="466">
        <f t="shared" ca="1" si="105"/>
        <v>0</v>
      </c>
      <c r="AZ111" s="466">
        <f t="shared" ca="1" si="105"/>
        <v>0</v>
      </c>
      <c r="BA111" s="466">
        <f t="shared" ca="1" si="105"/>
        <v>0</v>
      </c>
      <c r="BB111" s="466">
        <f t="shared" ca="1" si="105"/>
        <v>0</v>
      </c>
      <c r="BC111" s="466">
        <f t="shared" ca="1" si="105"/>
        <v>0</v>
      </c>
      <c r="BD111" s="466">
        <f t="shared" ca="1" si="105"/>
        <v>0</v>
      </c>
      <c r="BE111" s="466">
        <f t="shared" ca="1" si="105"/>
        <v>0</v>
      </c>
      <c r="BF111" s="458"/>
      <c r="BG111" s="467">
        <f t="shared" ca="1" si="106"/>
        <v>0</v>
      </c>
      <c r="BH111" s="467">
        <f t="shared" ca="1" si="107"/>
        <v>0</v>
      </c>
      <c r="BI111" s="467">
        <f t="shared" ca="1" si="108"/>
        <v>0</v>
      </c>
      <c r="BJ111" s="467">
        <f t="shared" ca="1" si="109"/>
        <v>0</v>
      </c>
      <c r="BK111" s="467">
        <f t="shared" ca="1" si="110"/>
        <v>0</v>
      </c>
      <c r="BL111" s="467">
        <f t="shared" ca="1" si="111"/>
        <v>0</v>
      </c>
      <c r="BM111" s="467">
        <f t="shared" ca="1" si="112"/>
        <v>0</v>
      </c>
      <c r="BN111" s="467">
        <f t="shared" ca="1" si="113"/>
        <v>0</v>
      </c>
      <c r="BO111" s="467">
        <f t="shared" ca="1" si="114"/>
        <v>0</v>
      </c>
      <c r="BP111" s="467">
        <f t="shared" ca="1" si="115"/>
        <v>0</v>
      </c>
      <c r="BQ111" s="467">
        <f t="shared" ca="1" si="116"/>
        <v>0</v>
      </c>
      <c r="BR111" s="467">
        <f t="shared" ca="1" si="117"/>
        <v>0</v>
      </c>
      <c r="BS111" s="468">
        <f t="shared" ca="1" si="118"/>
        <v>0</v>
      </c>
      <c r="BT111" s="467">
        <f t="shared" ca="1" si="119"/>
        <v>0</v>
      </c>
      <c r="BU111" s="467">
        <f t="shared" ca="1" si="120"/>
        <v>0</v>
      </c>
      <c r="BV111" s="467">
        <f t="shared" ca="1" si="121"/>
        <v>0</v>
      </c>
      <c r="BW111" s="470">
        <f t="shared" ca="1" si="122"/>
        <v>0</v>
      </c>
      <c r="BX111" s="470">
        <f t="shared" ca="1" si="123"/>
        <v>0</v>
      </c>
      <c r="BY111" s="467">
        <f t="shared" ca="1" si="124"/>
        <v>0</v>
      </c>
    </row>
    <row r="112" spans="1:77" ht="15.6" customHeight="1" x14ac:dyDescent="0.3">
      <c r="A112" s="458">
        <f t="shared" si="125"/>
        <v>8</v>
      </c>
      <c r="B112" s="469">
        <f t="shared" si="98"/>
        <v>0</v>
      </c>
      <c r="C112" s="464"/>
      <c r="D112" s="464" t="str">
        <f t="shared" ref="D112:D149" ca="1" si="126">IF(ISERROR(((E112-E259)/ABS(E259))+1),"",((E112-E259)/ABS(E259))+1)</f>
        <v/>
      </c>
      <c r="E112" s="465">
        <f t="shared" ca="1" si="100"/>
        <v>0</v>
      </c>
      <c r="F112" s="466">
        <f t="shared" ca="1" si="101"/>
        <v>0</v>
      </c>
      <c r="G112" s="466">
        <f t="shared" ca="1" si="101"/>
        <v>0</v>
      </c>
      <c r="H112" s="466">
        <f t="shared" ca="1" si="101"/>
        <v>0</v>
      </c>
      <c r="I112" s="466">
        <f t="shared" ca="1" si="101"/>
        <v>0</v>
      </c>
      <c r="J112" s="466">
        <f t="shared" ca="1" si="101"/>
        <v>0</v>
      </c>
      <c r="K112" s="466">
        <f t="shared" ca="1" si="101"/>
        <v>0</v>
      </c>
      <c r="L112" s="466">
        <f t="shared" ca="1" si="101"/>
        <v>0</v>
      </c>
      <c r="M112" s="466">
        <f t="shared" ca="1" si="101"/>
        <v>0</v>
      </c>
      <c r="N112" s="466">
        <f t="shared" ca="1" si="101"/>
        <v>0</v>
      </c>
      <c r="O112" s="466">
        <f t="shared" ca="1" si="101"/>
        <v>0</v>
      </c>
      <c r="P112" s="466">
        <f t="shared" ca="1" si="102"/>
        <v>0</v>
      </c>
      <c r="Q112" s="466">
        <f t="shared" ca="1" si="102"/>
        <v>0</v>
      </c>
      <c r="R112" s="466">
        <f t="shared" ca="1" si="102"/>
        <v>0</v>
      </c>
      <c r="S112" s="466">
        <f t="shared" ca="1" si="102"/>
        <v>0</v>
      </c>
      <c r="T112" s="466">
        <f t="shared" ca="1" si="102"/>
        <v>0</v>
      </c>
      <c r="U112" s="466">
        <f t="shared" ca="1" si="102"/>
        <v>0</v>
      </c>
      <c r="V112" s="466">
        <f t="shared" ca="1" si="102"/>
        <v>0</v>
      </c>
      <c r="W112" s="466">
        <f t="shared" ca="1" si="102"/>
        <v>0</v>
      </c>
      <c r="X112" s="466">
        <f t="shared" ca="1" si="102"/>
        <v>0</v>
      </c>
      <c r="Y112" s="466">
        <f t="shared" ca="1" si="102"/>
        <v>0</v>
      </c>
      <c r="Z112" s="466">
        <f t="shared" ca="1" si="103"/>
        <v>0</v>
      </c>
      <c r="AA112" s="466">
        <f t="shared" ca="1" si="103"/>
        <v>0</v>
      </c>
      <c r="AB112" s="466">
        <f t="shared" ca="1" si="103"/>
        <v>0</v>
      </c>
      <c r="AC112" s="466">
        <f t="shared" ca="1" si="103"/>
        <v>0</v>
      </c>
      <c r="AD112" s="466">
        <f t="shared" ca="1" si="103"/>
        <v>0</v>
      </c>
      <c r="AE112" s="466">
        <f t="shared" ca="1" si="103"/>
        <v>0</v>
      </c>
      <c r="AF112" s="466">
        <f t="shared" ca="1" si="103"/>
        <v>0</v>
      </c>
      <c r="AG112" s="466">
        <f t="shared" ca="1" si="103"/>
        <v>0</v>
      </c>
      <c r="AH112" s="466">
        <f t="shared" ca="1" si="103"/>
        <v>0</v>
      </c>
      <c r="AI112" s="466">
        <f t="shared" ca="1" si="103"/>
        <v>0</v>
      </c>
      <c r="AJ112" s="466">
        <f t="shared" ca="1" si="104"/>
        <v>0</v>
      </c>
      <c r="AK112" s="466">
        <f t="shared" ca="1" si="104"/>
        <v>0</v>
      </c>
      <c r="AL112" s="466">
        <f t="shared" ca="1" si="104"/>
        <v>0</v>
      </c>
      <c r="AM112" s="466">
        <f t="shared" ca="1" si="104"/>
        <v>0</v>
      </c>
      <c r="AN112" s="466">
        <f t="shared" ca="1" si="104"/>
        <v>0</v>
      </c>
      <c r="AO112" s="466">
        <f t="shared" ca="1" si="104"/>
        <v>0</v>
      </c>
      <c r="AP112" s="466">
        <f t="shared" ca="1" si="104"/>
        <v>0</v>
      </c>
      <c r="AQ112" s="466">
        <f t="shared" ca="1" si="104"/>
        <v>0</v>
      </c>
      <c r="AR112" s="466">
        <f t="shared" ca="1" si="104"/>
        <v>0</v>
      </c>
      <c r="AS112" s="466">
        <f t="shared" ca="1" si="104"/>
        <v>0</v>
      </c>
      <c r="AT112" s="466">
        <f t="shared" ca="1" si="105"/>
        <v>0</v>
      </c>
      <c r="AU112" s="466">
        <f t="shared" ca="1" si="105"/>
        <v>0</v>
      </c>
      <c r="AV112" s="466">
        <f t="shared" ca="1" si="105"/>
        <v>0</v>
      </c>
      <c r="AW112" s="466">
        <f t="shared" ca="1" si="105"/>
        <v>0</v>
      </c>
      <c r="AX112" s="466">
        <f t="shared" ca="1" si="105"/>
        <v>0</v>
      </c>
      <c r="AY112" s="466">
        <f t="shared" ca="1" si="105"/>
        <v>0</v>
      </c>
      <c r="AZ112" s="466">
        <f t="shared" ca="1" si="105"/>
        <v>0</v>
      </c>
      <c r="BA112" s="466">
        <f t="shared" ca="1" si="105"/>
        <v>0</v>
      </c>
      <c r="BB112" s="466">
        <f t="shared" ca="1" si="105"/>
        <v>0</v>
      </c>
      <c r="BC112" s="466">
        <f t="shared" ca="1" si="105"/>
        <v>0</v>
      </c>
      <c r="BD112" s="466">
        <f t="shared" ca="1" si="105"/>
        <v>0</v>
      </c>
      <c r="BE112" s="466">
        <f t="shared" ca="1" si="105"/>
        <v>0</v>
      </c>
      <c r="BF112" s="458"/>
      <c r="BG112" s="467">
        <f t="shared" ca="1" si="106"/>
        <v>0</v>
      </c>
      <c r="BH112" s="467">
        <f t="shared" ca="1" si="107"/>
        <v>0</v>
      </c>
      <c r="BI112" s="467">
        <f t="shared" ca="1" si="108"/>
        <v>0</v>
      </c>
      <c r="BJ112" s="467">
        <f t="shared" ca="1" si="109"/>
        <v>0</v>
      </c>
      <c r="BK112" s="467">
        <f t="shared" ca="1" si="110"/>
        <v>0</v>
      </c>
      <c r="BL112" s="467">
        <f t="shared" ca="1" si="111"/>
        <v>0</v>
      </c>
      <c r="BM112" s="467">
        <f t="shared" ca="1" si="112"/>
        <v>0</v>
      </c>
      <c r="BN112" s="467">
        <f t="shared" ca="1" si="113"/>
        <v>0</v>
      </c>
      <c r="BO112" s="467">
        <f t="shared" ca="1" si="114"/>
        <v>0</v>
      </c>
      <c r="BP112" s="467">
        <f t="shared" ca="1" si="115"/>
        <v>0</v>
      </c>
      <c r="BQ112" s="467">
        <f t="shared" ca="1" si="116"/>
        <v>0</v>
      </c>
      <c r="BR112" s="467">
        <f t="shared" ca="1" si="117"/>
        <v>0</v>
      </c>
      <c r="BS112" s="468">
        <f t="shared" ca="1" si="118"/>
        <v>0</v>
      </c>
      <c r="BT112" s="467">
        <f t="shared" ca="1" si="119"/>
        <v>0</v>
      </c>
      <c r="BU112" s="467">
        <f t="shared" ca="1" si="120"/>
        <v>0</v>
      </c>
      <c r="BV112" s="467">
        <f t="shared" ca="1" si="121"/>
        <v>0</v>
      </c>
      <c r="BW112" s="470">
        <f t="shared" ca="1" si="122"/>
        <v>0</v>
      </c>
      <c r="BX112" s="470">
        <f t="shared" ca="1" si="123"/>
        <v>0</v>
      </c>
      <c r="BY112" s="467">
        <f t="shared" ca="1" si="124"/>
        <v>0</v>
      </c>
    </row>
    <row r="113" spans="1:77" ht="15.6" customHeight="1" x14ac:dyDescent="0.3">
      <c r="A113" s="458">
        <f t="shared" si="125"/>
        <v>9</v>
      </c>
      <c r="B113" s="463">
        <f t="shared" si="98"/>
        <v>0</v>
      </c>
      <c r="C113" s="464"/>
      <c r="D113" s="464" t="str">
        <f t="shared" ca="1" si="126"/>
        <v/>
      </c>
      <c r="E113" s="465">
        <f t="shared" ca="1" si="100"/>
        <v>0</v>
      </c>
      <c r="F113" s="466">
        <f t="shared" ca="1" si="101"/>
        <v>0</v>
      </c>
      <c r="G113" s="466">
        <f t="shared" ca="1" si="101"/>
        <v>0</v>
      </c>
      <c r="H113" s="466">
        <f t="shared" ca="1" si="101"/>
        <v>0</v>
      </c>
      <c r="I113" s="466">
        <f t="shared" ca="1" si="101"/>
        <v>0</v>
      </c>
      <c r="J113" s="466">
        <f t="shared" ca="1" si="101"/>
        <v>0</v>
      </c>
      <c r="K113" s="466">
        <f t="shared" ca="1" si="101"/>
        <v>0</v>
      </c>
      <c r="L113" s="466">
        <f t="shared" ca="1" si="101"/>
        <v>0</v>
      </c>
      <c r="M113" s="466">
        <f t="shared" ca="1" si="101"/>
        <v>0</v>
      </c>
      <c r="N113" s="466">
        <f t="shared" ca="1" si="101"/>
        <v>0</v>
      </c>
      <c r="O113" s="466">
        <f t="shared" ca="1" si="101"/>
        <v>0</v>
      </c>
      <c r="P113" s="466">
        <f t="shared" ca="1" si="102"/>
        <v>0</v>
      </c>
      <c r="Q113" s="466">
        <f t="shared" ca="1" si="102"/>
        <v>0</v>
      </c>
      <c r="R113" s="466">
        <f t="shared" ca="1" si="102"/>
        <v>0</v>
      </c>
      <c r="S113" s="466">
        <f t="shared" ca="1" si="102"/>
        <v>0</v>
      </c>
      <c r="T113" s="466">
        <f t="shared" ca="1" si="102"/>
        <v>0</v>
      </c>
      <c r="U113" s="466">
        <f t="shared" ca="1" si="102"/>
        <v>0</v>
      </c>
      <c r="V113" s="466">
        <f t="shared" ca="1" si="102"/>
        <v>0</v>
      </c>
      <c r="W113" s="466">
        <f t="shared" ca="1" si="102"/>
        <v>0</v>
      </c>
      <c r="X113" s="466">
        <f t="shared" ca="1" si="102"/>
        <v>0</v>
      </c>
      <c r="Y113" s="466">
        <f t="shared" ca="1" si="102"/>
        <v>0</v>
      </c>
      <c r="Z113" s="466">
        <f t="shared" ca="1" si="103"/>
        <v>0</v>
      </c>
      <c r="AA113" s="466">
        <f t="shared" ca="1" si="103"/>
        <v>0</v>
      </c>
      <c r="AB113" s="466">
        <f t="shared" ca="1" si="103"/>
        <v>0</v>
      </c>
      <c r="AC113" s="466">
        <f t="shared" ca="1" si="103"/>
        <v>0</v>
      </c>
      <c r="AD113" s="466">
        <f t="shared" ca="1" si="103"/>
        <v>0</v>
      </c>
      <c r="AE113" s="466">
        <f t="shared" ca="1" si="103"/>
        <v>0</v>
      </c>
      <c r="AF113" s="466">
        <f t="shared" ca="1" si="103"/>
        <v>0</v>
      </c>
      <c r="AG113" s="466">
        <f t="shared" ca="1" si="103"/>
        <v>0</v>
      </c>
      <c r="AH113" s="466">
        <f t="shared" ca="1" si="103"/>
        <v>0</v>
      </c>
      <c r="AI113" s="466">
        <f t="shared" ca="1" si="103"/>
        <v>0</v>
      </c>
      <c r="AJ113" s="466">
        <f t="shared" ca="1" si="104"/>
        <v>0</v>
      </c>
      <c r="AK113" s="466">
        <f t="shared" ca="1" si="104"/>
        <v>0</v>
      </c>
      <c r="AL113" s="466">
        <f t="shared" ca="1" si="104"/>
        <v>0</v>
      </c>
      <c r="AM113" s="466">
        <f t="shared" ca="1" si="104"/>
        <v>0</v>
      </c>
      <c r="AN113" s="466">
        <f t="shared" ca="1" si="104"/>
        <v>0</v>
      </c>
      <c r="AO113" s="466">
        <f t="shared" ca="1" si="104"/>
        <v>0</v>
      </c>
      <c r="AP113" s="466">
        <f t="shared" ca="1" si="104"/>
        <v>0</v>
      </c>
      <c r="AQ113" s="466">
        <f t="shared" ca="1" si="104"/>
        <v>0</v>
      </c>
      <c r="AR113" s="466">
        <f t="shared" ca="1" si="104"/>
        <v>0</v>
      </c>
      <c r="AS113" s="466">
        <f t="shared" ca="1" si="104"/>
        <v>0</v>
      </c>
      <c r="AT113" s="466">
        <f t="shared" ca="1" si="105"/>
        <v>0</v>
      </c>
      <c r="AU113" s="466">
        <f t="shared" ca="1" si="105"/>
        <v>0</v>
      </c>
      <c r="AV113" s="466">
        <f t="shared" ca="1" si="105"/>
        <v>0</v>
      </c>
      <c r="AW113" s="466">
        <f t="shared" ca="1" si="105"/>
        <v>0</v>
      </c>
      <c r="AX113" s="466">
        <f t="shared" ca="1" si="105"/>
        <v>0</v>
      </c>
      <c r="AY113" s="466">
        <f t="shared" ca="1" si="105"/>
        <v>0</v>
      </c>
      <c r="AZ113" s="466">
        <f t="shared" ca="1" si="105"/>
        <v>0</v>
      </c>
      <c r="BA113" s="466">
        <f t="shared" ca="1" si="105"/>
        <v>0</v>
      </c>
      <c r="BB113" s="466">
        <f t="shared" ca="1" si="105"/>
        <v>0</v>
      </c>
      <c r="BC113" s="466">
        <f t="shared" ca="1" si="105"/>
        <v>0</v>
      </c>
      <c r="BD113" s="466">
        <f t="shared" ca="1" si="105"/>
        <v>0</v>
      </c>
      <c r="BE113" s="466">
        <f t="shared" ca="1" si="105"/>
        <v>0</v>
      </c>
      <c r="BF113" s="458"/>
      <c r="BG113" s="467">
        <f t="shared" ca="1" si="106"/>
        <v>0</v>
      </c>
      <c r="BH113" s="467">
        <f t="shared" ca="1" si="107"/>
        <v>0</v>
      </c>
      <c r="BI113" s="467">
        <f t="shared" ca="1" si="108"/>
        <v>0</v>
      </c>
      <c r="BJ113" s="467">
        <f t="shared" ca="1" si="109"/>
        <v>0</v>
      </c>
      <c r="BK113" s="467">
        <f t="shared" ca="1" si="110"/>
        <v>0</v>
      </c>
      <c r="BL113" s="467">
        <f t="shared" ca="1" si="111"/>
        <v>0</v>
      </c>
      <c r="BM113" s="467">
        <f t="shared" ca="1" si="112"/>
        <v>0</v>
      </c>
      <c r="BN113" s="467">
        <f t="shared" ca="1" si="113"/>
        <v>0</v>
      </c>
      <c r="BO113" s="467">
        <f t="shared" ca="1" si="114"/>
        <v>0</v>
      </c>
      <c r="BP113" s="467">
        <f t="shared" ca="1" si="115"/>
        <v>0</v>
      </c>
      <c r="BQ113" s="467">
        <f t="shared" ca="1" si="116"/>
        <v>0</v>
      </c>
      <c r="BR113" s="467">
        <f t="shared" ca="1" si="117"/>
        <v>0</v>
      </c>
      <c r="BS113" s="468">
        <f t="shared" ca="1" si="118"/>
        <v>0</v>
      </c>
      <c r="BT113" s="467">
        <f t="shared" ca="1" si="119"/>
        <v>0</v>
      </c>
      <c r="BU113" s="467">
        <f t="shared" ca="1" si="120"/>
        <v>0</v>
      </c>
      <c r="BV113" s="467">
        <f t="shared" ca="1" si="121"/>
        <v>0</v>
      </c>
      <c r="BW113" s="470">
        <f t="shared" ca="1" si="122"/>
        <v>0</v>
      </c>
      <c r="BX113" s="470">
        <f t="shared" ca="1" si="123"/>
        <v>0</v>
      </c>
      <c r="BY113" s="467">
        <f t="shared" ca="1" si="124"/>
        <v>0</v>
      </c>
    </row>
    <row r="114" spans="1:77" ht="15.6" customHeight="1" x14ac:dyDescent="0.3">
      <c r="A114" s="458">
        <f t="shared" si="125"/>
        <v>10</v>
      </c>
      <c r="B114" s="469">
        <f t="shared" si="98"/>
        <v>0</v>
      </c>
      <c r="C114" s="464"/>
      <c r="D114" s="464" t="str">
        <f t="shared" ca="1" si="126"/>
        <v/>
      </c>
      <c r="E114" s="465">
        <f t="shared" ca="1" si="100"/>
        <v>0</v>
      </c>
      <c r="F114" s="466">
        <f t="shared" ca="1" si="101"/>
        <v>0</v>
      </c>
      <c r="G114" s="466">
        <f t="shared" ca="1" si="101"/>
        <v>0</v>
      </c>
      <c r="H114" s="466">
        <f t="shared" ca="1" si="101"/>
        <v>0</v>
      </c>
      <c r="I114" s="466">
        <f t="shared" ca="1" si="101"/>
        <v>0</v>
      </c>
      <c r="J114" s="466">
        <f t="shared" ca="1" si="101"/>
        <v>0</v>
      </c>
      <c r="K114" s="466">
        <f t="shared" ca="1" si="101"/>
        <v>0</v>
      </c>
      <c r="L114" s="466">
        <f t="shared" ca="1" si="101"/>
        <v>0</v>
      </c>
      <c r="M114" s="466">
        <f t="shared" ca="1" si="101"/>
        <v>0</v>
      </c>
      <c r="N114" s="466">
        <f t="shared" ca="1" si="101"/>
        <v>0</v>
      </c>
      <c r="O114" s="466">
        <f t="shared" ca="1" si="101"/>
        <v>0</v>
      </c>
      <c r="P114" s="466">
        <f t="shared" ca="1" si="102"/>
        <v>0</v>
      </c>
      <c r="Q114" s="466">
        <f t="shared" ca="1" si="102"/>
        <v>0</v>
      </c>
      <c r="R114" s="466">
        <f t="shared" ca="1" si="102"/>
        <v>0</v>
      </c>
      <c r="S114" s="466">
        <f t="shared" ca="1" si="102"/>
        <v>0</v>
      </c>
      <c r="T114" s="466">
        <f t="shared" ca="1" si="102"/>
        <v>0</v>
      </c>
      <c r="U114" s="466">
        <f t="shared" ca="1" si="102"/>
        <v>0</v>
      </c>
      <c r="V114" s="466">
        <f t="shared" ca="1" si="102"/>
        <v>0</v>
      </c>
      <c r="W114" s="466">
        <f t="shared" ca="1" si="102"/>
        <v>0</v>
      </c>
      <c r="X114" s="466">
        <f t="shared" ca="1" si="102"/>
        <v>0</v>
      </c>
      <c r="Y114" s="466">
        <f t="shared" ca="1" si="102"/>
        <v>0</v>
      </c>
      <c r="Z114" s="466">
        <f t="shared" ca="1" si="103"/>
        <v>0</v>
      </c>
      <c r="AA114" s="466">
        <f t="shared" ca="1" si="103"/>
        <v>0</v>
      </c>
      <c r="AB114" s="466">
        <f t="shared" ca="1" si="103"/>
        <v>0</v>
      </c>
      <c r="AC114" s="466">
        <f t="shared" ca="1" si="103"/>
        <v>0</v>
      </c>
      <c r="AD114" s="466">
        <f t="shared" ca="1" si="103"/>
        <v>0</v>
      </c>
      <c r="AE114" s="466">
        <f t="shared" ca="1" si="103"/>
        <v>0</v>
      </c>
      <c r="AF114" s="466">
        <f t="shared" ca="1" si="103"/>
        <v>0</v>
      </c>
      <c r="AG114" s="466">
        <f t="shared" ca="1" si="103"/>
        <v>0</v>
      </c>
      <c r="AH114" s="466">
        <f t="shared" ca="1" si="103"/>
        <v>0</v>
      </c>
      <c r="AI114" s="466">
        <f t="shared" ca="1" si="103"/>
        <v>0</v>
      </c>
      <c r="AJ114" s="466">
        <f t="shared" ca="1" si="104"/>
        <v>0</v>
      </c>
      <c r="AK114" s="466">
        <f t="shared" ca="1" si="104"/>
        <v>0</v>
      </c>
      <c r="AL114" s="466">
        <f t="shared" ca="1" si="104"/>
        <v>0</v>
      </c>
      <c r="AM114" s="466">
        <f t="shared" ca="1" si="104"/>
        <v>0</v>
      </c>
      <c r="AN114" s="466">
        <f t="shared" ca="1" si="104"/>
        <v>0</v>
      </c>
      <c r="AO114" s="466">
        <f t="shared" ca="1" si="104"/>
        <v>0</v>
      </c>
      <c r="AP114" s="466">
        <f t="shared" ca="1" si="104"/>
        <v>0</v>
      </c>
      <c r="AQ114" s="466">
        <f t="shared" ca="1" si="104"/>
        <v>0</v>
      </c>
      <c r="AR114" s="466">
        <f t="shared" ca="1" si="104"/>
        <v>0</v>
      </c>
      <c r="AS114" s="466">
        <f t="shared" ca="1" si="104"/>
        <v>0</v>
      </c>
      <c r="AT114" s="466">
        <f t="shared" ca="1" si="105"/>
        <v>0</v>
      </c>
      <c r="AU114" s="466">
        <f t="shared" ca="1" si="105"/>
        <v>0</v>
      </c>
      <c r="AV114" s="466">
        <f t="shared" ca="1" si="105"/>
        <v>0</v>
      </c>
      <c r="AW114" s="466">
        <f t="shared" ca="1" si="105"/>
        <v>0</v>
      </c>
      <c r="AX114" s="466">
        <f t="shared" ca="1" si="105"/>
        <v>0</v>
      </c>
      <c r="AY114" s="466">
        <f t="shared" ca="1" si="105"/>
        <v>0</v>
      </c>
      <c r="AZ114" s="466">
        <f t="shared" ca="1" si="105"/>
        <v>0</v>
      </c>
      <c r="BA114" s="466">
        <f t="shared" ca="1" si="105"/>
        <v>0</v>
      </c>
      <c r="BB114" s="466">
        <f t="shared" ca="1" si="105"/>
        <v>0</v>
      </c>
      <c r="BC114" s="466">
        <f t="shared" ca="1" si="105"/>
        <v>0</v>
      </c>
      <c r="BD114" s="466">
        <f t="shared" ca="1" si="105"/>
        <v>0</v>
      </c>
      <c r="BE114" s="466">
        <f t="shared" ca="1" si="105"/>
        <v>0</v>
      </c>
      <c r="BF114" s="458"/>
      <c r="BG114" s="467">
        <f t="shared" ca="1" si="106"/>
        <v>0</v>
      </c>
      <c r="BH114" s="467">
        <f t="shared" ca="1" si="107"/>
        <v>0</v>
      </c>
      <c r="BI114" s="467">
        <f t="shared" ca="1" si="108"/>
        <v>0</v>
      </c>
      <c r="BJ114" s="467">
        <f t="shared" ca="1" si="109"/>
        <v>0</v>
      </c>
      <c r="BK114" s="467">
        <f t="shared" ca="1" si="110"/>
        <v>0</v>
      </c>
      <c r="BL114" s="467">
        <f t="shared" ca="1" si="111"/>
        <v>0</v>
      </c>
      <c r="BM114" s="467">
        <f t="shared" ca="1" si="112"/>
        <v>0</v>
      </c>
      <c r="BN114" s="467">
        <f t="shared" ca="1" si="113"/>
        <v>0</v>
      </c>
      <c r="BO114" s="467">
        <f t="shared" ca="1" si="114"/>
        <v>0</v>
      </c>
      <c r="BP114" s="467">
        <f t="shared" ca="1" si="115"/>
        <v>0</v>
      </c>
      <c r="BQ114" s="467">
        <f t="shared" ca="1" si="116"/>
        <v>0</v>
      </c>
      <c r="BR114" s="467">
        <f t="shared" ca="1" si="117"/>
        <v>0</v>
      </c>
      <c r="BS114" s="468">
        <f t="shared" ca="1" si="118"/>
        <v>0</v>
      </c>
      <c r="BT114" s="467">
        <f t="shared" ca="1" si="119"/>
        <v>0</v>
      </c>
      <c r="BU114" s="467">
        <f t="shared" ca="1" si="120"/>
        <v>0</v>
      </c>
      <c r="BV114" s="467">
        <f t="shared" ca="1" si="121"/>
        <v>0</v>
      </c>
      <c r="BW114" s="470">
        <f t="shared" ca="1" si="122"/>
        <v>0</v>
      </c>
      <c r="BX114" s="470">
        <f t="shared" ca="1" si="123"/>
        <v>0</v>
      </c>
      <c r="BY114" s="467">
        <f t="shared" ca="1" si="124"/>
        <v>0</v>
      </c>
    </row>
    <row r="115" spans="1:77" ht="15.6" customHeight="1" x14ac:dyDescent="0.3">
      <c r="A115" s="458">
        <f t="shared" si="125"/>
        <v>11</v>
      </c>
      <c r="B115" s="463">
        <f t="shared" si="98"/>
        <v>0</v>
      </c>
      <c r="C115" s="464"/>
      <c r="D115" s="464" t="str">
        <f t="shared" ca="1" si="126"/>
        <v/>
      </c>
      <c r="E115" s="465">
        <f t="shared" ca="1" si="100"/>
        <v>0</v>
      </c>
      <c r="F115" s="466">
        <f t="shared" ref="F115:O124" ca="1" si="127">IF(ISERROR(INDIRECT(CONCATENATE($B115,"!",F$303,$D$306))),0,INDIRECT(CONCATENATE($B115,"!",F$303,$D$306)))</f>
        <v>0</v>
      </c>
      <c r="G115" s="466">
        <f t="shared" ca="1" si="127"/>
        <v>0</v>
      </c>
      <c r="H115" s="466">
        <f t="shared" ca="1" si="127"/>
        <v>0</v>
      </c>
      <c r="I115" s="466">
        <f t="shared" ca="1" si="127"/>
        <v>0</v>
      </c>
      <c r="J115" s="466">
        <f t="shared" ca="1" si="127"/>
        <v>0</v>
      </c>
      <c r="K115" s="466">
        <f t="shared" ca="1" si="127"/>
        <v>0</v>
      </c>
      <c r="L115" s="466">
        <f t="shared" ca="1" si="127"/>
        <v>0</v>
      </c>
      <c r="M115" s="466">
        <f t="shared" ca="1" si="127"/>
        <v>0</v>
      </c>
      <c r="N115" s="466">
        <f t="shared" ca="1" si="127"/>
        <v>0</v>
      </c>
      <c r="O115" s="466">
        <f t="shared" ca="1" si="127"/>
        <v>0</v>
      </c>
      <c r="P115" s="466">
        <f t="shared" ref="P115:Y124" ca="1" si="128">IF(ISERROR(INDIRECT(CONCATENATE($B115,"!",P$303,$D$306))),0,INDIRECT(CONCATENATE($B115,"!",P$303,$D$306)))</f>
        <v>0</v>
      </c>
      <c r="Q115" s="466">
        <f t="shared" ca="1" si="128"/>
        <v>0</v>
      </c>
      <c r="R115" s="466">
        <f t="shared" ca="1" si="128"/>
        <v>0</v>
      </c>
      <c r="S115" s="466">
        <f t="shared" ca="1" si="128"/>
        <v>0</v>
      </c>
      <c r="T115" s="466">
        <f t="shared" ca="1" si="128"/>
        <v>0</v>
      </c>
      <c r="U115" s="466">
        <f t="shared" ca="1" si="128"/>
        <v>0</v>
      </c>
      <c r="V115" s="466">
        <f t="shared" ca="1" si="128"/>
        <v>0</v>
      </c>
      <c r="W115" s="466">
        <f t="shared" ca="1" si="128"/>
        <v>0</v>
      </c>
      <c r="X115" s="466">
        <f t="shared" ca="1" si="128"/>
        <v>0</v>
      </c>
      <c r="Y115" s="466">
        <f t="shared" ca="1" si="128"/>
        <v>0</v>
      </c>
      <c r="Z115" s="466">
        <f t="shared" ref="Z115:AI124" ca="1" si="129">IF(ISERROR(INDIRECT(CONCATENATE($B115,"!",Z$303,$D$306))),0,INDIRECT(CONCATENATE($B115,"!",Z$303,$D$306)))</f>
        <v>0</v>
      </c>
      <c r="AA115" s="466">
        <f t="shared" ca="1" si="129"/>
        <v>0</v>
      </c>
      <c r="AB115" s="466">
        <f t="shared" ca="1" si="129"/>
        <v>0</v>
      </c>
      <c r="AC115" s="466">
        <f t="shared" ca="1" si="129"/>
        <v>0</v>
      </c>
      <c r="AD115" s="466">
        <f t="shared" ca="1" si="129"/>
        <v>0</v>
      </c>
      <c r="AE115" s="466">
        <f t="shared" ca="1" si="129"/>
        <v>0</v>
      </c>
      <c r="AF115" s="466">
        <f t="shared" ca="1" si="129"/>
        <v>0</v>
      </c>
      <c r="AG115" s="466">
        <f t="shared" ca="1" si="129"/>
        <v>0</v>
      </c>
      <c r="AH115" s="466">
        <f t="shared" ca="1" si="129"/>
        <v>0</v>
      </c>
      <c r="AI115" s="466">
        <f t="shared" ca="1" si="129"/>
        <v>0</v>
      </c>
      <c r="AJ115" s="466">
        <f t="shared" ref="AJ115:AS124" ca="1" si="130">IF(ISERROR(INDIRECT(CONCATENATE($B115,"!",AJ$303,$D$306))),0,INDIRECT(CONCATENATE($B115,"!",AJ$303,$D$306)))</f>
        <v>0</v>
      </c>
      <c r="AK115" s="466">
        <f t="shared" ca="1" si="130"/>
        <v>0</v>
      </c>
      <c r="AL115" s="466">
        <f t="shared" ca="1" si="130"/>
        <v>0</v>
      </c>
      <c r="AM115" s="466">
        <f t="shared" ca="1" si="130"/>
        <v>0</v>
      </c>
      <c r="AN115" s="466">
        <f t="shared" ca="1" si="130"/>
        <v>0</v>
      </c>
      <c r="AO115" s="466">
        <f t="shared" ca="1" si="130"/>
        <v>0</v>
      </c>
      <c r="AP115" s="466">
        <f t="shared" ca="1" si="130"/>
        <v>0</v>
      </c>
      <c r="AQ115" s="466">
        <f t="shared" ca="1" si="130"/>
        <v>0</v>
      </c>
      <c r="AR115" s="466">
        <f t="shared" ca="1" si="130"/>
        <v>0</v>
      </c>
      <c r="AS115" s="466">
        <f t="shared" ca="1" si="130"/>
        <v>0</v>
      </c>
      <c r="AT115" s="466">
        <f t="shared" ref="AT115:BE124" ca="1" si="131">IF(ISERROR(INDIRECT(CONCATENATE($B115,"!",AT$303,$D$306))),0,INDIRECT(CONCATENATE($B115,"!",AT$303,$D$306)))</f>
        <v>0</v>
      </c>
      <c r="AU115" s="466">
        <f t="shared" ca="1" si="131"/>
        <v>0</v>
      </c>
      <c r="AV115" s="466">
        <f t="shared" ca="1" si="131"/>
        <v>0</v>
      </c>
      <c r="AW115" s="466">
        <f t="shared" ca="1" si="131"/>
        <v>0</v>
      </c>
      <c r="AX115" s="466">
        <f t="shared" ca="1" si="131"/>
        <v>0</v>
      </c>
      <c r="AY115" s="466">
        <f t="shared" ca="1" si="131"/>
        <v>0</v>
      </c>
      <c r="AZ115" s="466">
        <f t="shared" ca="1" si="131"/>
        <v>0</v>
      </c>
      <c r="BA115" s="466">
        <f t="shared" ca="1" si="131"/>
        <v>0</v>
      </c>
      <c r="BB115" s="466">
        <f t="shared" ca="1" si="131"/>
        <v>0</v>
      </c>
      <c r="BC115" s="466">
        <f t="shared" ca="1" si="131"/>
        <v>0</v>
      </c>
      <c r="BD115" s="466">
        <f t="shared" ca="1" si="131"/>
        <v>0</v>
      </c>
      <c r="BE115" s="466">
        <f t="shared" ca="1" si="131"/>
        <v>0</v>
      </c>
      <c r="BF115" s="458"/>
      <c r="BG115" s="467">
        <f t="shared" ca="1" si="106"/>
        <v>0</v>
      </c>
      <c r="BH115" s="467">
        <f t="shared" ca="1" si="107"/>
        <v>0</v>
      </c>
      <c r="BI115" s="467">
        <f t="shared" ca="1" si="108"/>
        <v>0</v>
      </c>
      <c r="BJ115" s="467">
        <f t="shared" ca="1" si="109"/>
        <v>0</v>
      </c>
      <c r="BK115" s="467">
        <f t="shared" ca="1" si="110"/>
        <v>0</v>
      </c>
      <c r="BL115" s="467">
        <f t="shared" ca="1" si="111"/>
        <v>0</v>
      </c>
      <c r="BM115" s="467">
        <f t="shared" ca="1" si="112"/>
        <v>0</v>
      </c>
      <c r="BN115" s="467">
        <f t="shared" ca="1" si="113"/>
        <v>0</v>
      </c>
      <c r="BO115" s="467">
        <f t="shared" ca="1" si="114"/>
        <v>0</v>
      </c>
      <c r="BP115" s="467">
        <f t="shared" ca="1" si="115"/>
        <v>0</v>
      </c>
      <c r="BQ115" s="467">
        <f t="shared" ca="1" si="116"/>
        <v>0</v>
      </c>
      <c r="BR115" s="467">
        <f t="shared" ca="1" si="117"/>
        <v>0</v>
      </c>
      <c r="BS115" s="468">
        <f t="shared" ca="1" si="118"/>
        <v>0</v>
      </c>
      <c r="BT115" s="467">
        <f t="shared" ca="1" si="119"/>
        <v>0</v>
      </c>
      <c r="BU115" s="467">
        <f t="shared" ca="1" si="120"/>
        <v>0</v>
      </c>
      <c r="BV115" s="467">
        <f t="shared" ca="1" si="121"/>
        <v>0</v>
      </c>
      <c r="BW115" s="470">
        <f t="shared" ca="1" si="122"/>
        <v>0</v>
      </c>
      <c r="BX115" s="470">
        <f t="shared" ca="1" si="123"/>
        <v>0</v>
      </c>
      <c r="BY115" s="467">
        <f t="shared" ca="1" si="124"/>
        <v>0</v>
      </c>
    </row>
    <row r="116" spans="1:77" ht="15.6" customHeight="1" x14ac:dyDescent="0.3">
      <c r="A116" s="458">
        <f t="shared" si="125"/>
        <v>12</v>
      </c>
      <c r="B116" s="469">
        <f t="shared" si="98"/>
        <v>0</v>
      </c>
      <c r="C116" s="464"/>
      <c r="D116" s="464" t="str">
        <f t="shared" ca="1" si="126"/>
        <v/>
      </c>
      <c r="E116" s="465">
        <f t="shared" ca="1" si="100"/>
        <v>0</v>
      </c>
      <c r="F116" s="466">
        <f t="shared" ca="1" si="127"/>
        <v>0</v>
      </c>
      <c r="G116" s="466">
        <f t="shared" ca="1" si="127"/>
        <v>0</v>
      </c>
      <c r="H116" s="466">
        <f t="shared" ca="1" si="127"/>
        <v>0</v>
      </c>
      <c r="I116" s="466">
        <f t="shared" ca="1" si="127"/>
        <v>0</v>
      </c>
      <c r="J116" s="466">
        <f t="shared" ca="1" si="127"/>
        <v>0</v>
      </c>
      <c r="K116" s="466">
        <f t="shared" ca="1" si="127"/>
        <v>0</v>
      </c>
      <c r="L116" s="466">
        <f t="shared" ca="1" si="127"/>
        <v>0</v>
      </c>
      <c r="M116" s="466">
        <f t="shared" ca="1" si="127"/>
        <v>0</v>
      </c>
      <c r="N116" s="466">
        <f t="shared" ca="1" si="127"/>
        <v>0</v>
      </c>
      <c r="O116" s="466">
        <f t="shared" ca="1" si="127"/>
        <v>0</v>
      </c>
      <c r="P116" s="466">
        <f t="shared" ca="1" si="128"/>
        <v>0</v>
      </c>
      <c r="Q116" s="466">
        <f t="shared" ca="1" si="128"/>
        <v>0</v>
      </c>
      <c r="R116" s="466">
        <f t="shared" ca="1" si="128"/>
        <v>0</v>
      </c>
      <c r="S116" s="466">
        <f t="shared" ca="1" si="128"/>
        <v>0</v>
      </c>
      <c r="T116" s="466">
        <f t="shared" ca="1" si="128"/>
        <v>0</v>
      </c>
      <c r="U116" s="466">
        <f t="shared" ca="1" si="128"/>
        <v>0</v>
      </c>
      <c r="V116" s="466">
        <f t="shared" ca="1" si="128"/>
        <v>0</v>
      </c>
      <c r="W116" s="466">
        <f t="shared" ca="1" si="128"/>
        <v>0</v>
      </c>
      <c r="X116" s="466">
        <f t="shared" ca="1" si="128"/>
        <v>0</v>
      </c>
      <c r="Y116" s="466">
        <f t="shared" ca="1" si="128"/>
        <v>0</v>
      </c>
      <c r="Z116" s="466">
        <f t="shared" ca="1" si="129"/>
        <v>0</v>
      </c>
      <c r="AA116" s="466">
        <f t="shared" ca="1" si="129"/>
        <v>0</v>
      </c>
      <c r="AB116" s="466">
        <f t="shared" ca="1" si="129"/>
        <v>0</v>
      </c>
      <c r="AC116" s="466">
        <f t="shared" ca="1" si="129"/>
        <v>0</v>
      </c>
      <c r="AD116" s="466">
        <f t="shared" ca="1" si="129"/>
        <v>0</v>
      </c>
      <c r="AE116" s="466">
        <f t="shared" ca="1" si="129"/>
        <v>0</v>
      </c>
      <c r="AF116" s="466">
        <f t="shared" ca="1" si="129"/>
        <v>0</v>
      </c>
      <c r="AG116" s="466">
        <f t="shared" ca="1" si="129"/>
        <v>0</v>
      </c>
      <c r="AH116" s="466">
        <f t="shared" ca="1" si="129"/>
        <v>0</v>
      </c>
      <c r="AI116" s="466">
        <f t="shared" ca="1" si="129"/>
        <v>0</v>
      </c>
      <c r="AJ116" s="466">
        <f t="shared" ca="1" si="130"/>
        <v>0</v>
      </c>
      <c r="AK116" s="466">
        <f t="shared" ca="1" si="130"/>
        <v>0</v>
      </c>
      <c r="AL116" s="466">
        <f t="shared" ca="1" si="130"/>
        <v>0</v>
      </c>
      <c r="AM116" s="466">
        <f t="shared" ca="1" si="130"/>
        <v>0</v>
      </c>
      <c r="AN116" s="466">
        <f t="shared" ca="1" si="130"/>
        <v>0</v>
      </c>
      <c r="AO116" s="466">
        <f t="shared" ca="1" si="130"/>
        <v>0</v>
      </c>
      <c r="AP116" s="466">
        <f t="shared" ca="1" si="130"/>
        <v>0</v>
      </c>
      <c r="AQ116" s="466">
        <f t="shared" ca="1" si="130"/>
        <v>0</v>
      </c>
      <c r="AR116" s="466">
        <f t="shared" ca="1" si="130"/>
        <v>0</v>
      </c>
      <c r="AS116" s="466">
        <f t="shared" ca="1" si="130"/>
        <v>0</v>
      </c>
      <c r="AT116" s="466">
        <f t="shared" ca="1" si="131"/>
        <v>0</v>
      </c>
      <c r="AU116" s="466">
        <f t="shared" ca="1" si="131"/>
        <v>0</v>
      </c>
      <c r="AV116" s="466">
        <f t="shared" ca="1" si="131"/>
        <v>0</v>
      </c>
      <c r="AW116" s="466">
        <f t="shared" ca="1" si="131"/>
        <v>0</v>
      </c>
      <c r="AX116" s="466">
        <f t="shared" ca="1" si="131"/>
        <v>0</v>
      </c>
      <c r="AY116" s="466">
        <f t="shared" ca="1" si="131"/>
        <v>0</v>
      </c>
      <c r="AZ116" s="466">
        <f t="shared" ca="1" si="131"/>
        <v>0</v>
      </c>
      <c r="BA116" s="466">
        <f t="shared" ca="1" si="131"/>
        <v>0</v>
      </c>
      <c r="BB116" s="466">
        <f t="shared" ca="1" si="131"/>
        <v>0</v>
      </c>
      <c r="BC116" s="466">
        <f t="shared" ca="1" si="131"/>
        <v>0</v>
      </c>
      <c r="BD116" s="466">
        <f t="shared" ca="1" si="131"/>
        <v>0</v>
      </c>
      <c r="BE116" s="466">
        <f t="shared" ca="1" si="131"/>
        <v>0</v>
      </c>
      <c r="BF116" s="458"/>
      <c r="BG116" s="467">
        <f t="shared" ca="1" si="106"/>
        <v>0</v>
      </c>
      <c r="BH116" s="467">
        <f t="shared" ca="1" si="107"/>
        <v>0</v>
      </c>
      <c r="BI116" s="467">
        <f t="shared" ca="1" si="108"/>
        <v>0</v>
      </c>
      <c r="BJ116" s="467">
        <f t="shared" ca="1" si="109"/>
        <v>0</v>
      </c>
      <c r="BK116" s="467">
        <f t="shared" ca="1" si="110"/>
        <v>0</v>
      </c>
      <c r="BL116" s="467">
        <f t="shared" ca="1" si="111"/>
        <v>0</v>
      </c>
      <c r="BM116" s="467">
        <f t="shared" ca="1" si="112"/>
        <v>0</v>
      </c>
      <c r="BN116" s="467">
        <f t="shared" ca="1" si="113"/>
        <v>0</v>
      </c>
      <c r="BO116" s="467">
        <f t="shared" ca="1" si="114"/>
        <v>0</v>
      </c>
      <c r="BP116" s="467">
        <f t="shared" ca="1" si="115"/>
        <v>0</v>
      </c>
      <c r="BQ116" s="467">
        <f t="shared" ca="1" si="116"/>
        <v>0</v>
      </c>
      <c r="BR116" s="467">
        <f t="shared" ca="1" si="117"/>
        <v>0</v>
      </c>
      <c r="BS116" s="468">
        <f t="shared" ca="1" si="118"/>
        <v>0</v>
      </c>
      <c r="BT116" s="467">
        <f t="shared" ca="1" si="119"/>
        <v>0</v>
      </c>
      <c r="BU116" s="467">
        <f t="shared" ca="1" si="120"/>
        <v>0</v>
      </c>
      <c r="BV116" s="467">
        <f t="shared" ca="1" si="121"/>
        <v>0</v>
      </c>
      <c r="BW116" s="470">
        <f t="shared" ca="1" si="122"/>
        <v>0</v>
      </c>
      <c r="BX116" s="470">
        <f t="shared" ca="1" si="123"/>
        <v>0</v>
      </c>
      <c r="BY116" s="467">
        <f t="shared" ca="1" si="124"/>
        <v>0</v>
      </c>
    </row>
    <row r="117" spans="1:77" ht="15.6" customHeight="1" x14ac:dyDescent="0.3">
      <c r="A117" s="458">
        <f t="shared" si="125"/>
        <v>13</v>
      </c>
      <c r="B117" s="463">
        <f t="shared" si="98"/>
        <v>0</v>
      </c>
      <c r="C117" s="464"/>
      <c r="D117" s="464" t="str">
        <f t="shared" ca="1" si="126"/>
        <v/>
      </c>
      <c r="E117" s="465">
        <f t="shared" ca="1" si="100"/>
        <v>0</v>
      </c>
      <c r="F117" s="466">
        <f t="shared" ca="1" si="127"/>
        <v>0</v>
      </c>
      <c r="G117" s="466">
        <f t="shared" ca="1" si="127"/>
        <v>0</v>
      </c>
      <c r="H117" s="466">
        <f t="shared" ca="1" si="127"/>
        <v>0</v>
      </c>
      <c r="I117" s="466">
        <f t="shared" ca="1" si="127"/>
        <v>0</v>
      </c>
      <c r="J117" s="466">
        <f t="shared" ca="1" si="127"/>
        <v>0</v>
      </c>
      <c r="K117" s="466">
        <f t="shared" ca="1" si="127"/>
        <v>0</v>
      </c>
      <c r="L117" s="466">
        <f t="shared" ca="1" si="127"/>
        <v>0</v>
      </c>
      <c r="M117" s="466">
        <f t="shared" ca="1" si="127"/>
        <v>0</v>
      </c>
      <c r="N117" s="466">
        <f t="shared" ca="1" si="127"/>
        <v>0</v>
      </c>
      <c r="O117" s="466">
        <f t="shared" ca="1" si="127"/>
        <v>0</v>
      </c>
      <c r="P117" s="466">
        <f t="shared" ca="1" si="128"/>
        <v>0</v>
      </c>
      <c r="Q117" s="466">
        <f t="shared" ca="1" si="128"/>
        <v>0</v>
      </c>
      <c r="R117" s="466">
        <f t="shared" ca="1" si="128"/>
        <v>0</v>
      </c>
      <c r="S117" s="466">
        <f t="shared" ca="1" si="128"/>
        <v>0</v>
      </c>
      <c r="T117" s="466">
        <f t="shared" ca="1" si="128"/>
        <v>0</v>
      </c>
      <c r="U117" s="466">
        <f t="shared" ca="1" si="128"/>
        <v>0</v>
      </c>
      <c r="V117" s="466">
        <f t="shared" ca="1" si="128"/>
        <v>0</v>
      </c>
      <c r="W117" s="466">
        <f t="shared" ca="1" si="128"/>
        <v>0</v>
      </c>
      <c r="X117" s="466">
        <f t="shared" ca="1" si="128"/>
        <v>0</v>
      </c>
      <c r="Y117" s="466">
        <f t="shared" ca="1" si="128"/>
        <v>0</v>
      </c>
      <c r="Z117" s="466">
        <f t="shared" ca="1" si="129"/>
        <v>0</v>
      </c>
      <c r="AA117" s="466">
        <f t="shared" ca="1" si="129"/>
        <v>0</v>
      </c>
      <c r="AB117" s="466">
        <f t="shared" ca="1" si="129"/>
        <v>0</v>
      </c>
      <c r="AC117" s="466">
        <f t="shared" ca="1" si="129"/>
        <v>0</v>
      </c>
      <c r="AD117" s="466">
        <f t="shared" ca="1" si="129"/>
        <v>0</v>
      </c>
      <c r="AE117" s="466">
        <f t="shared" ca="1" si="129"/>
        <v>0</v>
      </c>
      <c r="AF117" s="466">
        <f t="shared" ca="1" si="129"/>
        <v>0</v>
      </c>
      <c r="AG117" s="466">
        <f t="shared" ca="1" si="129"/>
        <v>0</v>
      </c>
      <c r="AH117" s="466">
        <f t="shared" ca="1" si="129"/>
        <v>0</v>
      </c>
      <c r="AI117" s="466">
        <f t="shared" ca="1" si="129"/>
        <v>0</v>
      </c>
      <c r="AJ117" s="466">
        <f t="shared" ca="1" si="130"/>
        <v>0</v>
      </c>
      <c r="AK117" s="466">
        <f t="shared" ca="1" si="130"/>
        <v>0</v>
      </c>
      <c r="AL117" s="466">
        <f t="shared" ca="1" si="130"/>
        <v>0</v>
      </c>
      <c r="AM117" s="466">
        <f t="shared" ca="1" si="130"/>
        <v>0</v>
      </c>
      <c r="AN117" s="466">
        <f t="shared" ca="1" si="130"/>
        <v>0</v>
      </c>
      <c r="AO117" s="466">
        <f t="shared" ca="1" si="130"/>
        <v>0</v>
      </c>
      <c r="AP117" s="466">
        <f t="shared" ca="1" si="130"/>
        <v>0</v>
      </c>
      <c r="AQ117" s="466">
        <f t="shared" ca="1" si="130"/>
        <v>0</v>
      </c>
      <c r="AR117" s="466">
        <f t="shared" ca="1" si="130"/>
        <v>0</v>
      </c>
      <c r="AS117" s="466">
        <f t="shared" ca="1" si="130"/>
        <v>0</v>
      </c>
      <c r="AT117" s="466">
        <f t="shared" ca="1" si="131"/>
        <v>0</v>
      </c>
      <c r="AU117" s="466">
        <f t="shared" ca="1" si="131"/>
        <v>0</v>
      </c>
      <c r="AV117" s="466">
        <f t="shared" ca="1" si="131"/>
        <v>0</v>
      </c>
      <c r="AW117" s="466">
        <f t="shared" ca="1" si="131"/>
        <v>0</v>
      </c>
      <c r="AX117" s="466">
        <f t="shared" ca="1" si="131"/>
        <v>0</v>
      </c>
      <c r="AY117" s="466">
        <f t="shared" ca="1" si="131"/>
        <v>0</v>
      </c>
      <c r="AZ117" s="466">
        <f t="shared" ca="1" si="131"/>
        <v>0</v>
      </c>
      <c r="BA117" s="466">
        <f t="shared" ca="1" si="131"/>
        <v>0</v>
      </c>
      <c r="BB117" s="466">
        <f t="shared" ca="1" si="131"/>
        <v>0</v>
      </c>
      <c r="BC117" s="466">
        <f t="shared" ca="1" si="131"/>
        <v>0</v>
      </c>
      <c r="BD117" s="466">
        <f t="shared" ca="1" si="131"/>
        <v>0</v>
      </c>
      <c r="BE117" s="466">
        <f t="shared" ca="1" si="131"/>
        <v>0</v>
      </c>
      <c r="BF117" s="458"/>
      <c r="BG117" s="467">
        <f t="shared" ca="1" si="106"/>
        <v>0</v>
      </c>
      <c r="BH117" s="467">
        <f t="shared" ca="1" si="107"/>
        <v>0</v>
      </c>
      <c r="BI117" s="467">
        <f t="shared" ca="1" si="108"/>
        <v>0</v>
      </c>
      <c r="BJ117" s="467">
        <f t="shared" ca="1" si="109"/>
        <v>0</v>
      </c>
      <c r="BK117" s="467">
        <f t="shared" ca="1" si="110"/>
        <v>0</v>
      </c>
      <c r="BL117" s="467">
        <f t="shared" ca="1" si="111"/>
        <v>0</v>
      </c>
      <c r="BM117" s="467">
        <f t="shared" ca="1" si="112"/>
        <v>0</v>
      </c>
      <c r="BN117" s="467">
        <f t="shared" ca="1" si="113"/>
        <v>0</v>
      </c>
      <c r="BO117" s="467">
        <f t="shared" ca="1" si="114"/>
        <v>0</v>
      </c>
      <c r="BP117" s="467">
        <f t="shared" ca="1" si="115"/>
        <v>0</v>
      </c>
      <c r="BQ117" s="467">
        <f t="shared" ca="1" si="116"/>
        <v>0</v>
      </c>
      <c r="BR117" s="467">
        <f t="shared" ca="1" si="117"/>
        <v>0</v>
      </c>
      <c r="BS117" s="468">
        <f t="shared" ca="1" si="118"/>
        <v>0</v>
      </c>
      <c r="BT117" s="467">
        <f t="shared" ca="1" si="119"/>
        <v>0</v>
      </c>
      <c r="BU117" s="467">
        <f t="shared" ca="1" si="120"/>
        <v>0</v>
      </c>
      <c r="BV117" s="467">
        <f t="shared" ca="1" si="121"/>
        <v>0</v>
      </c>
      <c r="BW117" s="470">
        <f t="shared" ca="1" si="122"/>
        <v>0</v>
      </c>
      <c r="BX117" s="470">
        <f t="shared" ca="1" si="123"/>
        <v>0</v>
      </c>
      <c r="BY117" s="467">
        <f t="shared" ca="1" si="124"/>
        <v>0</v>
      </c>
    </row>
    <row r="118" spans="1:77" ht="15.6" hidden="1" customHeight="1" outlineLevel="1" x14ac:dyDescent="0.3">
      <c r="A118" s="458">
        <f t="shared" si="125"/>
        <v>14</v>
      </c>
      <c r="B118" s="469">
        <f t="shared" si="98"/>
        <v>0</v>
      </c>
      <c r="C118" s="464"/>
      <c r="D118" s="464" t="str">
        <f t="shared" ca="1" si="126"/>
        <v/>
      </c>
      <c r="E118" s="465">
        <f t="shared" ca="1" si="100"/>
        <v>0</v>
      </c>
      <c r="F118" s="466">
        <f t="shared" ca="1" si="127"/>
        <v>0</v>
      </c>
      <c r="G118" s="466">
        <f t="shared" ca="1" si="127"/>
        <v>0</v>
      </c>
      <c r="H118" s="466">
        <f t="shared" ca="1" si="127"/>
        <v>0</v>
      </c>
      <c r="I118" s="466">
        <f t="shared" ca="1" si="127"/>
        <v>0</v>
      </c>
      <c r="J118" s="466">
        <f t="shared" ca="1" si="127"/>
        <v>0</v>
      </c>
      <c r="K118" s="466">
        <f t="shared" ca="1" si="127"/>
        <v>0</v>
      </c>
      <c r="L118" s="466">
        <f t="shared" ca="1" si="127"/>
        <v>0</v>
      </c>
      <c r="M118" s="466">
        <f t="shared" ca="1" si="127"/>
        <v>0</v>
      </c>
      <c r="N118" s="466">
        <f t="shared" ca="1" si="127"/>
        <v>0</v>
      </c>
      <c r="O118" s="466">
        <f t="shared" ca="1" si="127"/>
        <v>0</v>
      </c>
      <c r="P118" s="466">
        <f t="shared" ca="1" si="128"/>
        <v>0</v>
      </c>
      <c r="Q118" s="466">
        <f t="shared" ca="1" si="128"/>
        <v>0</v>
      </c>
      <c r="R118" s="466">
        <f t="shared" ca="1" si="128"/>
        <v>0</v>
      </c>
      <c r="S118" s="466">
        <f t="shared" ca="1" si="128"/>
        <v>0</v>
      </c>
      <c r="T118" s="466">
        <f t="shared" ca="1" si="128"/>
        <v>0</v>
      </c>
      <c r="U118" s="466">
        <f t="shared" ca="1" si="128"/>
        <v>0</v>
      </c>
      <c r="V118" s="466">
        <f t="shared" ca="1" si="128"/>
        <v>0</v>
      </c>
      <c r="W118" s="466">
        <f t="shared" ca="1" si="128"/>
        <v>0</v>
      </c>
      <c r="X118" s="466">
        <f t="shared" ca="1" si="128"/>
        <v>0</v>
      </c>
      <c r="Y118" s="466">
        <f t="shared" ca="1" si="128"/>
        <v>0</v>
      </c>
      <c r="Z118" s="466">
        <f t="shared" ca="1" si="129"/>
        <v>0</v>
      </c>
      <c r="AA118" s="466">
        <f t="shared" ca="1" si="129"/>
        <v>0</v>
      </c>
      <c r="AB118" s="466">
        <f t="shared" ca="1" si="129"/>
        <v>0</v>
      </c>
      <c r="AC118" s="466">
        <f t="shared" ca="1" si="129"/>
        <v>0</v>
      </c>
      <c r="AD118" s="466">
        <f t="shared" ca="1" si="129"/>
        <v>0</v>
      </c>
      <c r="AE118" s="466">
        <f t="shared" ca="1" si="129"/>
        <v>0</v>
      </c>
      <c r="AF118" s="466">
        <f t="shared" ca="1" si="129"/>
        <v>0</v>
      </c>
      <c r="AG118" s="466">
        <f t="shared" ca="1" si="129"/>
        <v>0</v>
      </c>
      <c r="AH118" s="466">
        <f t="shared" ca="1" si="129"/>
        <v>0</v>
      </c>
      <c r="AI118" s="466">
        <f t="shared" ca="1" si="129"/>
        <v>0</v>
      </c>
      <c r="AJ118" s="466">
        <f t="shared" ca="1" si="130"/>
        <v>0</v>
      </c>
      <c r="AK118" s="466">
        <f t="shared" ca="1" si="130"/>
        <v>0</v>
      </c>
      <c r="AL118" s="466">
        <f t="shared" ca="1" si="130"/>
        <v>0</v>
      </c>
      <c r="AM118" s="466">
        <f t="shared" ca="1" si="130"/>
        <v>0</v>
      </c>
      <c r="AN118" s="466">
        <f t="shared" ca="1" si="130"/>
        <v>0</v>
      </c>
      <c r="AO118" s="466">
        <f t="shared" ca="1" si="130"/>
        <v>0</v>
      </c>
      <c r="AP118" s="466">
        <f t="shared" ca="1" si="130"/>
        <v>0</v>
      </c>
      <c r="AQ118" s="466">
        <f t="shared" ca="1" si="130"/>
        <v>0</v>
      </c>
      <c r="AR118" s="466">
        <f t="shared" ca="1" si="130"/>
        <v>0</v>
      </c>
      <c r="AS118" s="466">
        <f t="shared" ca="1" si="130"/>
        <v>0</v>
      </c>
      <c r="AT118" s="466">
        <f t="shared" ca="1" si="131"/>
        <v>0</v>
      </c>
      <c r="AU118" s="466">
        <f t="shared" ca="1" si="131"/>
        <v>0</v>
      </c>
      <c r="AV118" s="466">
        <f t="shared" ca="1" si="131"/>
        <v>0</v>
      </c>
      <c r="AW118" s="466">
        <f t="shared" ca="1" si="131"/>
        <v>0</v>
      </c>
      <c r="AX118" s="466">
        <f t="shared" ca="1" si="131"/>
        <v>0</v>
      </c>
      <c r="AY118" s="466">
        <f t="shared" ca="1" si="131"/>
        <v>0</v>
      </c>
      <c r="AZ118" s="466">
        <f t="shared" ca="1" si="131"/>
        <v>0</v>
      </c>
      <c r="BA118" s="466">
        <f t="shared" ca="1" si="131"/>
        <v>0</v>
      </c>
      <c r="BB118" s="466">
        <f t="shared" ca="1" si="131"/>
        <v>0</v>
      </c>
      <c r="BC118" s="466">
        <f t="shared" ca="1" si="131"/>
        <v>0</v>
      </c>
      <c r="BD118" s="466">
        <f t="shared" ca="1" si="131"/>
        <v>0</v>
      </c>
      <c r="BE118" s="466">
        <f t="shared" ca="1" si="131"/>
        <v>0</v>
      </c>
      <c r="BF118" s="458"/>
      <c r="BG118" s="467">
        <f t="shared" ca="1" si="106"/>
        <v>0</v>
      </c>
      <c r="BH118" s="467">
        <f t="shared" ca="1" si="107"/>
        <v>0</v>
      </c>
      <c r="BI118" s="467">
        <f t="shared" ca="1" si="108"/>
        <v>0</v>
      </c>
      <c r="BJ118" s="467">
        <f t="shared" ca="1" si="109"/>
        <v>0</v>
      </c>
      <c r="BK118" s="467">
        <f t="shared" ca="1" si="110"/>
        <v>0</v>
      </c>
      <c r="BL118" s="467">
        <f t="shared" ca="1" si="111"/>
        <v>0</v>
      </c>
      <c r="BM118" s="467">
        <f t="shared" ca="1" si="112"/>
        <v>0</v>
      </c>
      <c r="BN118" s="467">
        <f t="shared" ca="1" si="113"/>
        <v>0</v>
      </c>
      <c r="BO118" s="467">
        <f t="shared" ca="1" si="114"/>
        <v>0</v>
      </c>
      <c r="BP118" s="467">
        <f t="shared" ca="1" si="115"/>
        <v>0</v>
      </c>
      <c r="BQ118" s="467">
        <f t="shared" ca="1" si="116"/>
        <v>0</v>
      </c>
      <c r="BR118" s="467">
        <f t="shared" ca="1" si="117"/>
        <v>0</v>
      </c>
      <c r="BS118" s="468">
        <f t="shared" ca="1" si="118"/>
        <v>0</v>
      </c>
      <c r="BT118" s="467">
        <f t="shared" ca="1" si="119"/>
        <v>0</v>
      </c>
      <c r="BU118" s="467">
        <f t="shared" ca="1" si="120"/>
        <v>0</v>
      </c>
      <c r="BV118" s="467">
        <f t="shared" ca="1" si="121"/>
        <v>0</v>
      </c>
      <c r="BW118" s="470">
        <f t="shared" ca="1" si="122"/>
        <v>0</v>
      </c>
      <c r="BX118" s="470">
        <f t="shared" ca="1" si="123"/>
        <v>0</v>
      </c>
      <c r="BY118" s="467">
        <f t="shared" ca="1" si="124"/>
        <v>0</v>
      </c>
    </row>
    <row r="119" spans="1:77" ht="15.6" hidden="1" customHeight="1" outlineLevel="1" x14ac:dyDescent="0.3">
      <c r="A119" s="458">
        <f t="shared" si="125"/>
        <v>15</v>
      </c>
      <c r="B119" s="463">
        <f t="shared" si="98"/>
        <v>0</v>
      </c>
      <c r="C119" s="464"/>
      <c r="D119" s="464" t="str">
        <f t="shared" ca="1" si="126"/>
        <v/>
      </c>
      <c r="E119" s="465">
        <f t="shared" ca="1" si="100"/>
        <v>0</v>
      </c>
      <c r="F119" s="466">
        <f t="shared" ca="1" si="127"/>
        <v>0</v>
      </c>
      <c r="G119" s="466">
        <f t="shared" ca="1" si="127"/>
        <v>0</v>
      </c>
      <c r="H119" s="466">
        <f t="shared" ca="1" si="127"/>
        <v>0</v>
      </c>
      <c r="I119" s="466">
        <f t="shared" ca="1" si="127"/>
        <v>0</v>
      </c>
      <c r="J119" s="466">
        <f t="shared" ca="1" si="127"/>
        <v>0</v>
      </c>
      <c r="K119" s="466">
        <f t="shared" ca="1" si="127"/>
        <v>0</v>
      </c>
      <c r="L119" s="466">
        <f t="shared" ca="1" si="127"/>
        <v>0</v>
      </c>
      <c r="M119" s="466">
        <f t="shared" ca="1" si="127"/>
        <v>0</v>
      </c>
      <c r="N119" s="466">
        <f t="shared" ca="1" si="127"/>
        <v>0</v>
      </c>
      <c r="O119" s="466">
        <f t="shared" ca="1" si="127"/>
        <v>0</v>
      </c>
      <c r="P119" s="466">
        <f t="shared" ca="1" si="128"/>
        <v>0</v>
      </c>
      <c r="Q119" s="466">
        <f t="shared" ca="1" si="128"/>
        <v>0</v>
      </c>
      <c r="R119" s="466">
        <f t="shared" ca="1" si="128"/>
        <v>0</v>
      </c>
      <c r="S119" s="466">
        <f t="shared" ca="1" si="128"/>
        <v>0</v>
      </c>
      <c r="T119" s="466">
        <f t="shared" ca="1" si="128"/>
        <v>0</v>
      </c>
      <c r="U119" s="466">
        <f t="shared" ca="1" si="128"/>
        <v>0</v>
      </c>
      <c r="V119" s="466">
        <f t="shared" ca="1" si="128"/>
        <v>0</v>
      </c>
      <c r="W119" s="466">
        <f t="shared" ca="1" si="128"/>
        <v>0</v>
      </c>
      <c r="X119" s="466">
        <f t="shared" ca="1" si="128"/>
        <v>0</v>
      </c>
      <c r="Y119" s="466">
        <f t="shared" ca="1" si="128"/>
        <v>0</v>
      </c>
      <c r="Z119" s="466">
        <f t="shared" ca="1" si="129"/>
        <v>0</v>
      </c>
      <c r="AA119" s="466">
        <f t="shared" ca="1" si="129"/>
        <v>0</v>
      </c>
      <c r="AB119" s="466">
        <f t="shared" ca="1" si="129"/>
        <v>0</v>
      </c>
      <c r="AC119" s="466">
        <f t="shared" ca="1" si="129"/>
        <v>0</v>
      </c>
      <c r="AD119" s="466">
        <f t="shared" ca="1" si="129"/>
        <v>0</v>
      </c>
      <c r="AE119" s="466">
        <f t="shared" ca="1" si="129"/>
        <v>0</v>
      </c>
      <c r="AF119" s="466">
        <f t="shared" ca="1" si="129"/>
        <v>0</v>
      </c>
      <c r="AG119" s="466">
        <f t="shared" ca="1" si="129"/>
        <v>0</v>
      </c>
      <c r="AH119" s="466">
        <f t="shared" ca="1" si="129"/>
        <v>0</v>
      </c>
      <c r="AI119" s="466">
        <f t="shared" ca="1" si="129"/>
        <v>0</v>
      </c>
      <c r="AJ119" s="466">
        <f t="shared" ca="1" si="130"/>
        <v>0</v>
      </c>
      <c r="AK119" s="466">
        <f t="shared" ca="1" si="130"/>
        <v>0</v>
      </c>
      <c r="AL119" s="466">
        <f t="shared" ca="1" si="130"/>
        <v>0</v>
      </c>
      <c r="AM119" s="466">
        <f t="shared" ca="1" si="130"/>
        <v>0</v>
      </c>
      <c r="AN119" s="466">
        <f t="shared" ca="1" si="130"/>
        <v>0</v>
      </c>
      <c r="AO119" s="466">
        <f t="shared" ca="1" si="130"/>
        <v>0</v>
      </c>
      <c r="AP119" s="466">
        <f t="shared" ca="1" si="130"/>
        <v>0</v>
      </c>
      <c r="AQ119" s="466">
        <f t="shared" ca="1" si="130"/>
        <v>0</v>
      </c>
      <c r="AR119" s="466">
        <f t="shared" ca="1" si="130"/>
        <v>0</v>
      </c>
      <c r="AS119" s="466">
        <f t="shared" ca="1" si="130"/>
        <v>0</v>
      </c>
      <c r="AT119" s="466">
        <f t="shared" ca="1" si="131"/>
        <v>0</v>
      </c>
      <c r="AU119" s="466">
        <f t="shared" ca="1" si="131"/>
        <v>0</v>
      </c>
      <c r="AV119" s="466">
        <f t="shared" ca="1" si="131"/>
        <v>0</v>
      </c>
      <c r="AW119" s="466">
        <f t="shared" ca="1" si="131"/>
        <v>0</v>
      </c>
      <c r="AX119" s="466">
        <f t="shared" ca="1" si="131"/>
        <v>0</v>
      </c>
      <c r="AY119" s="466">
        <f t="shared" ca="1" si="131"/>
        <v>0</v>
      </c>
      <c r="AZ119" s="466">
        <f t="shared" ca="1" si="131"/>
        <v>0</v>
      </c>
      <c r="BA119" s="466">
        <f t="shared" ca="1" si="131"/>
        <v>0</v>
      </c>
      <c r="BB119" s="466">
        <f t="shared" ca="1" si="131"/>
        <v>0</v>
      </c>
      <c r="BC119" s="466">
        <f t="shared" ca="1" si="131"/>
        <v>0</v>
      </c>
      <c r="BD119" s="466">
        <f t="shared" ca="1" si="131"/>
        <v>0</v>
      </c>
      <c r="BE119" s="466">
        <f t="shared" ca="1" si="131"/>
        <v>0</v>
      </c>
      <c r="BF119" s="458"/>
      <c r="BG119" s="467">
        <f t="shared" ca="1" si="106"/>
        <v>0</v>
      </c>
      <c r="BH119" s="467">
        <f t="shared" ca="1" si="107"/>
        <v>0</v>
      </c>
      <c r="BI119" s="467">
        <f t="shared" ca="1" si="108"/>
        <v>0</v>
      </c>
      <c r="BJ119" s="467">
        <f t="shared" ca="1" si="109"/>
        <v>0</v>
      </c>
      <c r="BK119" s="467">
        <f t="shared" ca="1" si="110"/>
        <v>0</v>
      </c>
      <c r="BL119" s="467">
        <f t="shared" ca="1" si="111"/>
        <v>0</v>
      </c>
      <c r="BM119" s="467">
        <f t="shared" ca="1" si="112"/>
        <v>0</v>
      </c>
      <c r="BN119" s="467">
        <f t="shared" ca="1" si="113"/>
        <v>0</v>
      </c>
      <c r="BO119" s="467">
        <f t="shared" ca="1" si="114"/>
        <v>0</v>
      </c>
      <c r="BP119" s="467">
        <f t="shared" ca="1" si="115"/>
        <v>0</v>
      </c>
      <c r="BQ119" s="467">
        <f t="shared" ca="1" si="116"/>
        <v>0</v>
      </c>
      <c r="BR119" s="467">
        <f t="shared" ca="1" si="117"/>
        <v>0</v>
      </c>
      <c r="BS119" s="468">
        <f t="shared" ca="1" si="118"/>
        <v>0</v>
      </c>
      <c r="BT119" s="467">
        <f t="shared" ca="1" si="119"/>
        <v>0</v>
      </c>
      <c r="BU119" s="467">
        <f t="shared" ca="1" si="120"/>
        <v>0</v>
      </c>
      <c r="BV119" s="467">
        <f t="shared" ca="1" si="121"/>
        <v>0</v>
      </c>
      <c r="BW119" s="470">
        <f t="shared" ca="1" si="122"/>
        <v>0</v>
      </c>
      <c r="BX119" s="470">
        <f t="shared" ca="1" si="123"/>
        <v>0</v>
      </c>
      <c r="BY119" s="467">
        <f t="shared" ca="1" si="124"/>
        <v>0</v>
      </c>
    </row>
    <row r="120" spans="1:77" ht="15.6" hidden="1" customHeight="1" outlineLevel="1" x14ac:dyDescent="0.3">
      <c r="A120" s="458">
        <f t="shared" si="125"/>
        <v>16</v>
      </c>
      <c r="B120" s="469">
        <f t="shared" si="98"/>
        <v>0</v>
      </c>
      <c r="C120" s="464"/>
      <c r="D120" s="464" t="str">
        <f t="shared" ca="1" si="126"/>
        <v/>
      </c>
      <c r="E120" s="465">
        <f t="shared" ca="1" si="100"/>
        <v>0</v>
      </c>
      <c r="F120" s="466">
        <f t="shared" ca="1" si="127"/>
        <v>0</v>
      </c>
      <c r="G120" s="466">
        <f t="shared" ca="1" si="127"/>
        <v>0</v>
      </c>
      <c r="H120" s="466">
        <f t="shared" ca="1" si="127"/>
        <v>0</v>
      </c>
      <c r="I120" s="466">
        <f t="shared" ca="1" si="127"/>
        <v>0</v>
      </c>
      <c r="J120" s="466">
        <f t="shared" ca="1" si="127"/>
        <v>0</v>
      </c>
      <c r="K120" s="466">
        <f t="shared" ca="1" si="127"/>
        <v>0</v>
      </c>
      <c r="L120" s="466">
        <f t="shared" ca="1" si="127"/>
        <v>0</v>
      </c>
      <c r="M120" s="466">
        <f t="shared" ca="1" si="127"/>
        <v>0</v>
      </c>
      <c r="N120" s="466">
        <f t="shared" ca="1" si="127"/>
        <v>0</v>
      </c>
      <c r="O120" s="466">
        <f t="shared" ca="1" si="127"/>
        <v>0</v>
      </c>
      <c r="P120" s="466">
        <f t="shared" ca="1" si="128"/>
        <v>0</v>
      </c>
      <c r="Q120" s="466">
        <f t="shared" ca="1" si="128"/>
        <v>0</v>
      </c>
      <c r="R120" s="466">
        <f t="shared" ca="1" si="128"/>
        <v>0</v>
      </c>
      <c r="S120" s="466">
        <f t="shared" ca="1" si="128"/>
        <v>0</v>
      </c>
      <c r="T120" s="466">
        <f t="shared" ca="1" si="128"/>
        <v>0</v>
      </c>
      <c r="U120" s="466">
        <f t="shared" ca="1" si="128"/>
        <v>0</v>
      </c>
      <c r="V120" s="466">
        <f t="shared" ca="1" si="128"/>
        <v>0</v>
      </c>
      <c r="W120" s="466">
        <f t="shared" ca="1" si="128"/>
        <v>0</v>
      </c>
      <c r="X120" s="466">
        <f t="shared" ca="1" si="128"/>
        <v>0</v>
      </c>
      <c r="Y120" s="466">
        <f t="shared" ca="1" si="128"/>
        <v>0</v>
      </c>
      <c r="Z120" s="466">
        <f t="shared" ca="1" si="129"/>
        <v>0</v>
      </c>
      <c r="AA120" s="466">
        <f t="shared" ca="1" si="129"/>
        <v>0</v>
      </c>
      <c r="AB120" s="466">
        <f t="shared" ca="1" si="129"/>
        <v>0</v>
      </c>
      <c r="AC120" s="466">
        <f t="shared" ca="1" si="129"/>
        <v>0</v>
      </c>
      <c r="AD120" s="466">
        <f t="shared" ca="1" si="129"/>
        <v>0</v>
      </c>
      <c r="AE120" s="466">
        <f t="shared" ca="1" si="129"/>
        <v>0</v>
      </c>
      <c r="AF120" s="466">
        <f t="shared" ca="1" si="129"/>
        <v>0</v>
      </c>
      <c r="AG120" s="466">
        <f t="shared" ca="1" si="129"/>
        <v>0</v>
      </c>
      <c r="AH120" s="466">
        <f t="shared" ca="1" si="129"/>
        <v>0</v>
      </c>
      <c r="AI120" s="466">
        <f t="shared" ca="1" si="129"/>
        <v>0</v>
      </c>
      <c r="AJ120" s="466">
        <f t="shared" ca="1" si="130"/>
        <v>0</v>
      </c>
      <c r="AK120" s="466">
        <f t="shared" ca="1" si="130"/>
        <v>0</v>
      </c>
      <c r="AL120" s="466">
        <f t="shared" ca="1" si="130"/>
        <v>0</v>
      </c>
      <c r="AM120" s="466">
        <f t="shared" ca="1" si="130"/>
        <v>0</v>
      </c>
      <c r="AN120" s="466">
        <f t="shared" ca="1" si="130"/>
        <v>0</v>
      </c>
      <c r="AO120" s="466">
        <f t="shared" ca="1" si="130"/>
        <v>0</v>
      </c>
      <c r="AP120" s="466">
        <f t="shared" ca="1" si="130"/>
        <v>0</v>
      </c>
      <c r="AQ120" s="466">
        <f t="shared" ca="1" si="130"/>
        <v>0</v>
      </c>
      <c r="AR120" s="466">
        <f t="shared" ca="1" si="130"/>
        <v>0</v>
      </c>
      <c r="AS120" s="466">
        <f t="shared" ca="1" si="130"/>
        <v>0</v>
      </c>
      <c r="AT120" s="466">
        <f t="shared" ca="1" si="131"/>
        <v>0</v>
      </c>
      <c r="AU120" s="466">
        <f t="shared" ca="1" si="131"/>
        <v>0</v>
      </c>
      <c r="AV120" s="466">
        <f t="shared" ca="1" si="131"/>
        <v>0</v>
      </c>
      <c r="AW120" s="466">
        <f t="shared" ca="1" si="131"/>
        <v>0</v>
      </c>
      <c r="AX120" s="466">
        <f t="shared" ca="1" si="131"/>
        <v>0</v>
      </c>
      <c r="AY120" s="466">
        <f t="shared" ca="1" si="131"/>
        <v>0</v>
      </c>
      <c r="AZ120" s="466">
        <f t="shared" ca="1" si="131"/>
        <v>0</v>
      </c>
      <c r="BA120" s="466">
        <f t="shared" ca="1" si="131"/>
        <v>0</v>
      </c>
      <c r="BB120" s="466">
        <f t="shared" ca="1" si="131"/>
        <v>0</v>
      </c>
      <c r="BC120" s="466">
        <f t="shared" ca="1" si="131"/>
        <v>0</v>
      </c>
      <c r="BD120" s="466">
        <f t="shared" ca="1" si="131"/>
        <v>0</v>
      </c>
      <c r="BE120" s="466">
        <f t="shared" ca="1" si="131"/>
        <v>0</v>
      </c>
      <c r="BF120" s="458"/>
      <c r="BG120" s="467">
        <f t="shared" ca="1" si="106"/>
        <v>0</v>
      </c>
      <c r="BH120" s="467">
        <f t="shared" ca="1" si="107"/>
        <v>0</v>
      </c>
      <c r="BI120" s="467">
        <f t="shared" ca="1" si="108"/>
        <v>0</v>
      </c>
      <c r="BJ120" s="467">
        <f t="shared" ca="1" si="109"/>
        <v>0</v>
      </c>
      <c r="BK120" s="467">
        <f t="shared" ca="1" si="110"/>
        <v>0</v>
      </c>
      <c r="BL120" s="467">
        <f t="shared" ca="1" si="111"/>
        <v>0</v>
      </c>
      <c r="BM120" s="467">
        <f t="shared" ca="1" si="112"/>
        <v>0</v>
      </c>
      <c r="BN120" s="467">
        <f t="shared" ca="1" si="113"/>
        <v>0</v>
      </c>
      <c r="BO120" s="467">
        <f t="shared" ca="1" si="114"/>
        <v>0</v>
      </c>
      <c r="BP120" s="467">
        <f t="shared" ca="1" si="115"/>
        <v>0</v>
      </c>
      <c r="BQ120" s="467">
        <f t="shared" ca="1" si="116"/>
        <v>0</v>
      </c>
      <c r="BR120" s="467">
        <f t="shared" ca="1" si="117"/>
        <v>0</v>
      </c>
      <c r="BS120" s="468">
        <f t="shared" ca="1" si="118"/>
        <v>0</v>
      </c>
      <c r="BT120" s="467">
        <f t="shared" ca="1" si="119"/>
        <v>0</v>
      </c>
      <c r="BU120" s="467">
        <f t="shared" ca="1" si="120"/>
        <v>0</v>
      </c>
      <c r="BV120" s="467">
        <f t="shared" ca="1" si="121"/>
        <v>0</v>
      </c>
      <c r="BW120" s="470">
        <f t="shared" ca="1" si="122"/>
        <v>0</v>
      </c>
      <c r="BX120" s="470">
        <f t="shared" ca="1" si="123"/>
        <v>0</v>
      </c>
      <c r="BY120" s="467">
        <f t="shared" ca="1" si="124"/>
        <v>0</v>
      </c>
    </row>
    <row r="121" spans="1:77" ht="15.6" hidden="1" customHeight="1" outlineLevel="1" x14ac:dyDescent="0.3">
      <c r="A121" s="458">
        <f t="shared" si="125"/>
        <v>17</v>
      </c>
      <c r="B121" s="463">
        <f t="shared" si="98"/>
        <v>0</v>
      </c>
      <c r="C121" s="464"/>
      <c r="D121" s="464" t="str">
        <f t="shared" ca="1" si="126"/>
        <v/>
      </c>
      <c r="E121" s="465">
        <f t="shared" ca="1" si="100"/>
        <v>0</v>
      </c>
      <c r="F121" s="466">
        <f t="shared" ca="1" si="127"/>
        <v>0</v>
      </c>
      <c r="G121" s="466">
        <f t="shared" ca="1" si="127"/>
        <v>0</v>
      </c>
      <c r="H121" s="466">
        <f t="shared" ca="1" si="127"/>
        <v>0</v>
      </c>
      <c r="I121" s="466">
        <f t="shared" ca="1" si="127"/>
        <v>0</v>
      </c>
      <c r="J121" s="466">
        <f t="shared" ca="1" si="127"/>
        <v>0</v>
      </c>
      <c r="K121" s="466">
        <f t="shared" ca="1" si="127"/>
        <v>0</v>
      </c>
      <c r="L121" s="466">
        <f t="shared" ca="1" si="127"/>
        <v>0</v>
      </c>
      <c r="M121" s="466">
        <f t="shared" ca="1" si="127"/>
        <v>0</v>
      </c>
      <c r="N121" s="466">
        <f t="shared" ca="1" si="127"/>
        <v>0</v>
      </c>
      <c r="O121" s="466">
        <f t="shared" ca="1" si="127"/>
        <v>0</v>
      </c>
      <c r="P121" s="466">
        <f t="shared" ca="1" si="128"/>
        <v>0</v>
      </c>
      <c r="Q121" s="466">
        <f t="shared" ca="1" si="128"/>
        <v>0</v>
      </c>
      <c r="R121" s="466">
        <f t="shared" ca="1" si="128"/>
        <v>0</v>
      </c>
      <c r="S121" s="466">
        <f t="shared" ca="1" si="128"/>
        <v>0</v>
      </c>
      <c r="T121" s="466">
        <f t="shared" ca="1" si="128"/>
        <v>0</v>
      </c>
      <c r="U121" s="466">
        <f t="shared" ca="1" si="128"/>
        <v>0</v>
      </c>
      <c r="V121" s="466">
        <f t="shared" ca="1" si="128"/>
        <v>0</v>
      </c>
      <c r="W121" s="466">
        <f t="shared" ca="1" si="128"/>
        <v>0</v>
      </c>
      <c r="X121" s="466">
        <f t="shared" ca="1" si="128"/>
        <v>0</v>
      </c>
      <c r="Y121" s="466">
        <f t="shared" ca="1" si="128"/>
        <v>0</v>
      </c>
      <c r="Z121" s="466">
        <f t="shared" ca="1" si="129"/>
        <v>0</v>
      </c>
      <c r="AA121" s="466">
        <f t="shared" ca="1" si="129"/>
        <v>0</v>
      </c>
      <c r="AB121" s="466">
        <f t="shared" ca="1" si="129"/>
        <v>0</v>
      </c>
      <c r="AC121" s="466">
        <f t="shared" ca="1" si="129"/>
        <v>0</v>
      </c>
      <c r="AD121" s="466">
        <f t="shared" ca="1" si="129"/>
        <v>0</v>
      </c>
      <c r="AE121" s="466">
        <f t="shared" ca="1" si="129"/>
        <v>0</v>
      </c>
      <c r="AF121" s="466">
        <f t="shared" ca="1" si="129"/>
        <v>0</v>
      </c>
      <c r="AG121" s="466">
        <f t="shared" ca="1" si="129"/>
        <v>0</v>
      </c>
      <c r="AH121" s="466">
        <f t="shared" ca="1" si="129"/>
        <v>0</v>
      </c>
      <c r="AI121" s="466">
        <f t="shared" ca="1" si="129"/>
        <v>0</v>
      </c>
      <c r="AJ121" s="466">
        <f t="shared" ca="1" si="130"/>
        <v>0</v>
      </c>
      <c r="AK121" s="466">
        <f t="shared" ca="1" si="130"/>
        <v>0</v>
      </c>
      <c r="AL121" s="466">
        <f t="shared" ca="1" si="130"/>
        <v>0</v>
      </c>
      <c r="AM121" s="466">
        <f t="shared" ca="1" si="130"/>
        <v>0</v>
      </c>
      <c r="AN121" s="466">
        <f t="shared" ca="1" si="130"/>
        <v>0</v>
      </c>
      <c r="AO121" s="466">
        <f t="shared" ca="1" si="130"/>
        <v>0</v>
      </c>
      <c r="AP121" s="466">
        <f t="shared" ca="1" si="130"/>
        <v>0</v>
      </c>
      <c r="AQ121" s="466">
        <f t="shared" ca="1" si="130"/>
        <v>0</v>
      </c>
      <c r="AR121" s="466">
        <f t="shared" ca="1" si="130"/>
        <v>0</v>
      </c>
      <c r="AS121" s="466">
        <f t="shared" ca="1" si="130"/>
        <v>0</v>
      </c>
      <c r="AT121" s="466">
        <f t="shared" ca="1" si="131"/>
        <v>0</v>
      </c>
      <c r="AU121" s="466">
        <f t="shared" ca="1" si="131"/>
        <v>0</v>
      </c>
      <c r="AV121" s="466">
        <f t="shared" ca="1" si="131"/>
        <v>0</v>
      </c>
      <c r="AW121" s="466">
        <f t="shared" ca="1" si="131"/>
        <v>0</v>
      </c>
      <c r="AX121" s="466">
        <f t="shared" ca="1" si="131"/>
        <v>0</v>
      </c>
      <c r="AY121" s="466">
        <f t="shared" ca="1" si="131"/>
        <v>0</v>
      </c>
      <c r="AZ121" s="466">
        <f t="shared" ca="1" si="131"/>
        <v>0</v>
      </c>
      <c r="BA121" s="466">
        <f t="shared" ca="1" si="131"/>
        <v>0</v>
      </c>
      <c r="BB121" s="466">
        <f t="shared" ca="1" si="131"/>
        <v>0</v>
      </c>
      <c r="BC121" s="466">
        <f t="shared" ca="1" si="131"/>
        <v>0</v>
      </c>
      <c r="BD121" s="466">
        <f t="shared" ca="1" si="131"/>
        <v>0</v>
      </c>
      <c r="BE121" s="466">
        <f t="shared" ca="1" si="131"/>
        <v>0</v>
      </c>
      <c r="BF121" s="458"/>
      <c r="BG121" s="467">
        <f t="shared" ca="1" si="106"/>
        <v>0</v>
      </c>
      <c r="BH121" s="467">
        <f t="shared" ca="1" si="107"/>
        <v>0</v>
      </c>
      <c r="BI121" s="467">
        <f t="shared" ca="1" si="108"/>
        <v>0</v>
      </c>
      <c r="BJ121" s="467">
        <f t="shared" ca="1" si="109"/>
        <v>0</v>
      </c>
      <c r="BK121" s="467">
        <f t="shared" ca="1" si="110"/>
        <v>0</v>
      </c>
      <c r="BL121" s="467">
        <f t="shared" ca="1" si="111"/>
        <v>0</v>
      </c>
      <c r="BM121" s="467">
        <f t="shared" ca="1" si="112"/>
        <v>0</v>
      </c>
      <c r="BN121" s="467">
        <f t="shared" ca="1" si="113"/>
        <v>0</v>
      </c>
      <c r="BO121" s="467">
        <f t="shared" ca="1" si="114"/>
        <v>0</v>
      </c>
      <c r="BP121" s="467">
        <f t="shared" ca="1" si="115"/>
        <v>0</v>
      </c>
      <c r="BQ121" s="467">
        <f t="shared" ca="1" si="116"/>
        <v>0</v>
      </c>
      <c r="BR121" s="467">
        <f t="shared" ca="1" si="117"/>
        <v>0</v>
      </c>
      <c r="BS121" s="468">
        <f t="shared" ca="1" si="118"/>
        <v>0</v>
      </c>
      <c r="BT121" s="467">
        <f t="shared" ca="1" si="119"/>
        <v>0</v>
      </c>
      <c r="BU121" s="467">
        <f t="shared" ca="1" si="120"/>
        <v>0</v>
      </c>
      <c r="BV121" s="467">
        <f t="shared" ca="1" si="121"/>
        <v>0</v>
      </c>
      <c r="BW121" s="470">
        <f t="shared" ca="1" si="122"/>
        <v>0</v>
      </c>
      <c r="BX121" s="470">
        <f t="shared" ca="1" si="123"/>
        <v>0</v>
      </c>
      <c r="BY121" s="467">
        <f t="shared" ca="1" si="124"/>
        <v>0</v>
      </c>
    </row>
    <row r="122" spans="1:77" ht="15.6" hidden="1" customHeight="1" outlineLevel="1" x14ac:dyDescent="0.3">
      <c r="A122" s="458">
        <f t="shared" si="125"/>
        <v>18</v>
      </c>
      <c r="B122" s="469">
        <f t="shared" si="98"/>
        <v>0</v>
      </c>
      <c r="C122" s="464"/>
      <c r="D122" s="464" t="str">
        <f t="shared" ca="1" si="126"/>
        <v/>
      </c>
      <c r="E122" s="465">
        <f t="shared" ca="1" si="100"/>
        <v>0</v>
      </c>
      <c r="F122" s="466">
        <f t="shared" ca="1" si="127"/>
        <v>0</v>
      </c>
      <c r="G122" s="466">
        <f t="shared" ca="1" si="127"/>
        <v>0</v>
      </c>
      <c r="H122" s="466">
        <f t="shared" ca="1" si="127"/>
        <v>0</v>
      </c>
      <c r="I122" s="466">
        <f t="shared" ca="1" si="127"/>
        <v>0</v>
      </c>
      <c r="J122" s="466">
        <f t="shared" ca="1" si="127"/>
        <v>0</v>
      </c>
      <c r="K122" s="466">
        <f t="shared" ca="1" si="127"/>
        <v>0</v>
      </c>
      <c r="L122" s="466">
        <f t="shared" ca="1" si="127"/>
        <v>0</v>
      </c>
      <c r="M122" s="466">
        <f t="shared" ca="1" si="127"/>
        <v>0</v>
      </c>
      <c r="N122" s="466">
        <f t="shared" ca="1" si="127"/>
        <v>0</v>
      </c>
      <c r="O122" s="466">
        <f t="shared" ca="1" si="127"/>
        <v>0</v>
      </c>
      <c r="P122" s="466">
        <f t="shared" ca="1" si="128"/>
        <v>0</v>
      </c>
      <c r="Q122" s="466">
        <f t="shared" ca="1" si="128"/>
        <v>0</v>
      </c>
      <c r="R122" s="466">
        <f t="shared" ca="1" si="128"/>
        <v>0</v>
      </c>
      <c r="S122" s="466">
        <f t="shared" ca="1" si="128"/>
        <v>0</v>
      </c>
      <c r="T122" s="466">
        <f t="shared" ca="1" si="128"/>
        <v>0</v>
      </c>
      <c r="U122" s="466">
        <f t="shared" ca="1" si="128"/>
        <v>0</v>
      </c>
      <c r="V122" s="466">
        <f t="shared" ca="1" si="128"/>
        <v>0</v>
      </c>
      <c r="W122" s="466">
        <f t="shared" ca="1" si="128"/>
        <v>0</v>
      </c>
      <c r="X122" s="466">
        <f t="shared" ca="1" si="128"/>
        <v>0</v>
      </c>
      <c r="Y122" s="466">
        <f t="shared" ca="1" si="128"/>
        <v>0</v>
      </c>
      <c r="Z122" s="466">
        <f t="shared" ca="1" si="129"/>
        <v>0</v>
      </c>
      <c r="AA122" s="466">
        <f t="shared" ca="1" si="129"/>
        <v>0</v>
      </c>
      <c r="AB122" s="466">
        <f t="shared" ca="1" si="129"/>
        <v>0</v>
      </c>
      <c r="AC122" s="466">
        <f t="shared" ca="1" si="129"/>
        <v>0</v>
      </c>
      <c r="AD122" s="466">
        <f t="shared" ca="1" si="129"/>
        <v>0</v>
      </c>
      <c r="AE122" s="466">
        <f t="shared" ca="1" si="129"/>
        <v>0</v>
      </c>
      <c r="AF122" s="466">
        <f t="shared" ca="1" si="129"/>
        <v>0</v>
      </c>
      <c r="AG122" s="466">
        <f t="shared" ca="1" si="129"/>
        <v>0</v>
      </c>
      <c r="AH122" s="466">
        <f t="shared" ca="1" si="129"/>
        <v>0</v>
      </c>
      <c r="AI122" s="466">
        <f t="shared" ca="1" si="129"/>
        <v>0</v>
      </c>
      <c r="AJ122" s="466">
        <f t="shared" ca="1" si="130"/>
        <v>0</v>
      </c>
      <c r="AK122" s="466">
        <f t="shared" ca="1" si="130"/>
        <v>0</v>
      </c>
      <c r="AL122" s="466">
        <f t="shared" ca="1" si="130"/>
        <v>0</v>
      </c>
      <c r="AM122" s="466">
        <f t="shared" ca="1" si="130"/>
        <v>0</v>
      </c>
      <c r="AN122" s="466">
        <f t="shared" ca="1" si="130"/>
        <v>0</v>
      </c>
      <c r="AO122" s="466">
        <f t="shared" ca="1" si="130"/>
        <v>0</v>
      </c>
      <c r="AP122" s="466">
        <f t="shared" ca="1" si="130"/>
        <v>0</v>
      </c>
      <c r="AQ122" s="466">
        <f t="shared" ca="1" si="130"/>
        <v>0</v>
      </c>
      <c r="AR122" s="466">
        <f t="shared" ca="1" si="130"/>
        <v>0</v>
      </c>
      <c r="AS122" s="466">
        <f t="shared" ca="1" si="130"/>
        <v>0</v>
      </c>
      <c r="AT122" s="466">
        <f t="shared" ca="1" si="131"/>
        <v>0</v>
      </c>
      <c r="AU122" s="466">
        <f t="shared" ca="1" si="131"/>
        <v>0</v>
      </c>
      <c r="AV122" s="466">
        <f t="shared" ca="1" si="131"/>
        <v>0</v>
      </c>
      <c r="AW122" s="466">
        <f t="shared" ca="1" si="131"/>
        <v>0</v>
      </c>
      <c r="AX122" s="466">
        <f t="shared" ca="1" si="131"/>
        <v>0</v>
      </c>
      <c r="AY122" s="466">
        <f t="shared" ca="1" si="131"/>
        <v>0</v>
      </c>
      <c r="AZ122" s="466">
        <f t="shared" ca="1" si="131"/>
        <v>0</v>
      </c>
      <c r="BA122" s="466">
        <f t="shared" ca="1" si="131"/>
        <v>0</v>
      </c>
      <c r="BB122" s="466">
        <f t="shared" ca="1" si="131"/>
        <v>0</v>
      </c>
      <c r="BC122" s="466">
        <f t="shared" ca="1" si="131"/>
        <v>0</v>
      </c>
      <c r="BD122" s="466">
        <f t="shared" ca="1" si="131"/>
        <v>0</v>
      </c>
      <c r="BE122" s="466">
        <f t="shared" ca="1" si="131"/>
        <v>0</v>
      </c>
      <c r="BF122" s="458"/>
      <c r="BG122" s="467">
        <f t="shared" ca="1" si="106"/>
        <v>0</v>
      </c>
      <c r="BH122" s="467">
        <f t="shared" ca="1" si="107"/>
        <v>0</v>
      </c>
      <c r="BI122" s="467">
        <f t="shared" ca="1" si="108"/>
        <v>0</v>
      </c>
      <c r="BJ122" s="467">
        <f t="shared" ca="1" si="109"/>
        <v>0</v>
      </c>
      <c r="BK122" s="467">
        <f t="shared" ca="1" si="110"/>
        <v>0</v>
      </c>
      <c r="BL122" s="467">
        <f t="shared" ca="1" si="111"/>
        <v>0</v>
      </c>
      <c r="BM122" s="467">
        <f t="shared" ca="1" si="112"/>
        <v>0</v>
      </c>
      <c r="BN122" s="467">
        <f t="shared" ca="1" si="113"/>
        <v>0</v>
      </c>
      <c r="BO122" s="467">
        <f t="shared" ca="1" si="114"/>
        <v>0</v>
      </c>
      <c r="BP122" s="467">
        <f t="shared" ca="1" si="115"/>
        <v>0</v>
      </c>
      <c r="BQ122" s="467">
        <f t="shared" ca="1" si="116"/>
        <v>0</v>
      </c>
      <c r="BR122" s="467">
        <f t="shared" ca="1" si="117"/>
        <v>0</v>
      </c>
      <c r="BS122" s="468">
        <f t="shared" ca="1" si="118"/>
        <v>0</v>
      </c>
      <c r="BT122" s="467">
        <f t="shared" ca="1" si="119"/>
        <v>0</v>
      </c>
      <c r="BU122" s="467">
        <f t="shared" ca="1" si="120"/>
        <v>0</v>
      </c>
      <c r="BV122" s="467">
        <f t="shared" ca="1" si="121"/>
        <v>0</v>
      </c>
      <c r="BW122" s="470">
        <f t="shared" ca="1" si="122"/>
        <v>0</v>
      </c>
      <c r="BX122" s="470">
        <f t="shared" ca="1" si="123"/>
        <v>0</v>
      </c>
      <c r="BY122" s="467">
        <f t="shared" ca="1" si="124"/>
        <v>0</v>
      </c>
    </row>
    <row r="123" spans="1:77" ht="15.6" hidden="1" customHeight="1" outlineLevel="1" x14ac:dyDescent="0.3">
      <c r="A123" s="458">
        <f t="shared" si="125"/>
        <v>19</v>
      </c>
      <c r="B123" s="463">
        <f t="shared" si="98"/>
        <v>0</v>
      </c>
      <c r="C123" s="464"/>
      <c r="D123" s="464" t="str">
        <f t="shared" ca="1" si="126"/>
        <v/>
      </c>
      <c r="E123" s="465">
        <f t="shared" ca="1" si="100"/>
        <v>0</v>
      </c>
      <c r="F123" s="466">
        <f t="shared" ca="1" si="127"/>
        <v>0</v>
      </c>
      <c r="G123" s="466">
        <f t="shared" ca="1" si="127"/>
        <v>0</v>
      </c>
      <c r="H123" s="466">
        <f t="shared" ca="1" si="127"/>
        <v>0</v>
      </c>
      <c r="I123" s="466">
        <f t="shared" ca="1" si="127"/>
        <v>0</v>
      </c>
      <c r="J123" s="466">
        <f t="shared" ca="1" si="127"/>
        <v>0</v>
      </c>
      <c r="K123" s="466">
        <f t="shared" ca="1" si="127"/>
        <v>0</v>
      </c>
      <c r="L123" s="466">
        <f t="shared" ca="1" si="127"/>
        <v>0</v>
      </c>
      <c r="M123" s="466">
        <f t="shared" ca="1" si="127"/>
        <v>0</v>
      </c>
      <c r="N123" s="466">
        <f t="shared" ca="1" si="127"/>
        <v>0</v>
      </c>
      <c r="O123" s="466">
        <f t="shared" ca="1" si="127"/>
        <v>0</v>
      </c>
      <c r="P123" s="466">
        <f t="shared" ca="1" si="128"/>
        <v>0</v>
      </c>
      <c r="Q123" s="466">
        <f t="shared" ca="1" si="128"/>
        <v>0</v>
      </c>
      <c r="R123" s="466">
        <f t="shared" ca="1" si="128"/>
        <v>0</v>
      </c>
      <c r="S123" s="466">
        <f t="shared" ca="1" si="128"/>
        <v>0</v>
      </c>
      <c r="T123" s="466">
        <f t="shared" ca="1" si="128"/>
        <v>0</v>
      </c>
      <c r="U123" s="466">
        <f t="shared" ca="1" si="128"/>
        <v>0</v>
      </c>
      <c r="V123" s="466">
        <f t="shared" ca="1" si="128"/>
        <v>0</v>
      </c>
      <c r="W123" s="466">
        <f t="shared" ca="1" si="128"/>
        <v>0</v>
      </c>
      <c r="X123" s="466">
        <f t="shared" ca="1" si="128"/>
        <v>0</v>
      </c>
      <c r="Y123" s="466">
        <f t="shared" ca="1" si="128"/>
        <v>0</v>
      </c>
      <c r="Z123" s="466">
        <f t="shared" ca="1" si="129"/>
        <v>0</v>
      </c>
      <c r="AA123" s="466">
        <f t="shared" ca="1" si="129"/>
        <v>0</v>
      </c>
      <c r="AB123" s="466">
        <f t="shared" ca="1" si="129"/>
        <v>0</v>
      </c>
      <c r="AC123" s="466">
        <f t="shared" ca="1" si="129"/>
        <v>0</v>
      </c>
      <c r="AD123" s="466">
        <f t="shared" ca="1" si="129"/>
        <v>0</v>
      </c>
      <c r="AE123" s="466">
        <f t="shared" ca="1" si="129"/>
        <v>0</v>
      </c>
      <c r="AF123" s="466">
        <f t="shared" ca="1" si="129"/>
        <v>0</v>
      </c>
      <c r="AG123" s="466">
        <f t="shared" ca="1" si="129"/>
        <v>0</v>
      </c>
      <c r="AH123" s="466">
        <f t="shared" ca="1" si="129"/>
        <v>0</v>
      </c>
      <c r="AI123" s="466">
        <f t="shared" ca="1" si="129"/>
        <v>0</v>
      </c>
      <c r="AJ123" s="466">
        <f t="shared" ca="1" si="130"/>
        <v>0</v>
      </c>
      <c r="AK123" s="466">
        <f t="shared" ca="1" si="130"/>
        <v>0</v>
      </c>
      <c r="AL123" s="466">
        <f t="shared" ca="1" si="130"/>
        <v>0</v>
      </c>
      <c r="AM123" s="466">
        <f t="shared" ca="1" si="130"/>
        <v>0</v>
      </c>
      <c r="AN123" s="466">
        <f t="shared" ca="1" si="130"/>
        <v>0</v>
      </c>
      <c r="AO123" s="466">
        <f t="shared" ca="1" si="130"/>
        <v>0</v>
      </c>
      <c r="AP123" s="466">
        <f t="shared" ca="1" si="130"/>
        <v>0</v>
      </c>
      <c r="AQ123" s="466">
        <f t="shared" ca="1" si="130"/>
        <v>0</v>
      </c>
      <c r="AR123" s="466">
        <f t="shared" ca="1" si="130"/>
        <v>0</v>
      </c>
      <c r="AS123" s="466">
        <f t="shared" ca="1" si="130"/>
        <v>0</v>
      </c>
      <c r="AT123" s="466">
        <f t="shared" ca="1" si="131"/>
        <v>0</v>
      </c>
      <c r="AU123" s="466">
        <f t="shared" ca="1" si="131"/>
        <v>0</v>
      </c>
      <c r="AV123" s="466">
        <f t="shared" ca="1" si="131"/>
        <v>0</v>
      </c>
      <c r="AW123" s="466">
        <f t="shared" ca="1" si="131"/>
        <v>0</v>
      </c>
      <c r="AX123" s="466">
        <f t="shared" ca="1" si="131"/>
        <v>0</v>
      </c>
      <c r="AY123" s="466">
        <f t="shared" ca="1" si="131"/>
        <v>0</v>
      </c>
      <c r="AZ123" s="466">
        <f t="shared" ca="1" si="131"/>
        <v>0</v>
      </c>
      <c r="BA123" s="466">
        <f t="shared" ca="1" si="131"/>
        <v>0</v>
      </c>
      <c r="BB123" s="466">
        <f t="shared" ca="1" si="131"/>
        <v>0</v>
      </c>
      <c r="BC123" s="466">
        <f t="shared" ca="1" si="131"/>
        <v>0</v>
      </c>
      <c r="BD123" s="466">
        <f t="shared" ca="1" si="131"/>
        <v>0</v>
      </c>
      <c r="BE123" s="466">
        <f t="shared" ca="1" si="131"/>
        <v>0</v>
      </c>
      <c r="BF123" s="458"/>
      <c r="BG123" s="467">
        <f t="shared" ca="1" si="106"/>
        <v>0</v>
      </c>
      <c r="BH123" s="467">
        <f t="shared" ca="1" si="107"/>
        <v>0</v>
      </c>
      <c r="BI123" s="467">
        <f t="shared" ca="1" si="108"/>
        <v>0</v>
      </c>
      <c r="BJ123" s="467">
        <f t="shared" ca="1" si="109"/>
        <v>0</v>
      </c>
      <c r="BK123" s="467">
        <f t="shared" ca="1" si="110"/>
        <v>0</v>
      </c>
      <c r="BL123" s="467">
        <f t="shared" ca="1" si="111"/>
        <v>0</v>
      </c>
      <c r="BM123" s="467">
        <f t="shared" ca="1" si="112"/>
        <v>0</v>
      </c>
      <c r="BN123" s="467">
        <f t="shared" ca="1" si="113"/>
        <v>0</v>
      </c>
      <c r="BO123" s="467">
        <f t="shared" ca="1" si="114"/>
        <v>0</v>
      </c>
      <c r="BP123" s="467">
        <f t="shared" ca="1" si="115"/>
        <v>0</v>
      </c>
      <c r="BQ123" s="467">
        <f t="shared" ca="1" si="116"/>
        <v>0</v>
      </c>
      <c r="BR123" s="467">
        <f t="shared" ca="1" si="117"/>
        <v>0</v>
      </c>
      <c r="BS123" s="468">
        <f t="shared" ca="1" si="118"/>
        <v>0</v>
      </c>
      <c r="BT123" s="467">
        <f t="shared" ca="1" si="119"/>
        <v>0</v>
      </c>
      <c r="BU123" s="467">
        <f t="shared" ca="1" si="120"/>
        <v>0</v>
      </c>
      <c r="BV123" s="467">
        <f t="shared" ca="1" si="121"/>
        <v>0</v>
      </c>
      <c r="BW123" s="470">
        <f t="shared" ca="1" si="122"/>
        <v>0</v>
      </c>
      <c r="BX123" s="470">
        <f t="shared" ca="1" si="123"/>
        <v>0</v>
      </c>
      <c r="BY123" s="467">
        <f t="shared" ca="1" si="124"/>
        <v>0</v>
      </c>
    </row>
    <row r="124" spans="1:77" ht="15.6" hidden="1" customHeight="1" outlineLevel="1" x14ac:dyDescent="0.3">
      <c r="A124" s="458">
        <f t="shared" si="125"/>
        <v>20</v>
      </c>
      <c r="B124" s="469">
        <f t="shared" si="98"/>
        <v>0</v>
      </c>
      <c r="C124" s="464"/>
      <c r="D124" s="464" t="str">
        <f t="shared" ca="1" si="126"/>
        <v/>
      </c>
      <c r="E124" s="465">
        <f t="shared" ca="1" si="100"/>
        <v>0</v>
      </c>
      <c r="F124" s="466">
        <f t="shared" ca="1" si="127"/>
        <v>0</v>
      </c>
      <c r="G124" s="466">
        <f t="shared" ca="1" si="127"/>
        <v>0</v>
      </c>
      <c r="H124" s="466">
        <f t="shared" ca="1" si="127"/>
        <v>0</v>
      </c>
      <c r="I124" s="466">
        <f t="shared" ca="1" si="127"/>
        <v>0</v>
      </c>
      <c r="J124" s="466">
        <f t="shared" ca="1" si="127"/>
        <v>0</v>
      </c>
      <c r="K124" s="466">
        <f t="shared" ca="1" si="127"/>
        <v>0</v>
      </c>
      <c r="L124" s="466">
        <f t="shared" ca="1" si="127"/>
        <v>0</v>
      </c>
      <c r="M124" s="466">
        <f t="shared" ca="1" si="127"/>
        <v>0</v>
      </c>
      <c r="N124" s="466">
        <f t="shared" ca="1" si="127"/>
        <v>0</v>
      </c>
      <c r="O124" s="466">
        <f t="shared" ca="1" si="127"/>
        <v>0</v>
      </c>
      <c r="P124" s="466">
        <f t="shared" ca="1" si="128"/>
        <v>0</v>
      </c>
      <c r="Q124" s="466">
        <f t="shared" ca="1" si="128"/>
        <v>0</v>
      </c>
      <c r="R124" s="466">
        <f t="shared" ca="1" si="128"/>
        <v>0</v>
      </c>
      <c r="S124" s="466">
        <f t="shared" ca="1" si="128"/>
        <v>0</v>
      </c>
      <c r="T124" s="466">
        <f t="shared" ca="1" si="128"/>
        <v>0</v>
      </c>
      <c r="U124" s="466">
        <f t="shared" ca="1" si="128"/>
        <v>0</v>
      </c>
      <c r="V124" s="466">
        <f t="shared" ca="1" si="128"/>
        <v>0</v>
      </c>
      <c r="W124" s="466">
        <f t="shared" ca="1" si="128"/>
        <v>0</v>
      </c>
      <c r="X124" s="466">
        <f t="shared" ca="1" si="128"/>
        <v>0</v>
      </c>
      <c r="Y124" s="466">
        <f t="shared" ca="1" si="128"/>
        <v>0</v>
      </c>
      <c r="Z124" s="466">
        <f t="shared" ca="1" si="129"/>
        <v>0</v>
      </c>
      <c r="AA124" s="466">
        <f t="shared" ca="1" si="129"/>
        <v>0</v>
      </c>
      <c r="AB124" s="466">
        <f t="shared" ca="1" si="129"/>
        <v>0</v>
      </c>
      <c r="AC124" s="466">
        <f t="shared" ca="1" si="129"/>
        <v>0</v>
      </c>
      <c r="AD124" s="466">
        <f t="shared" ca="1" si="129"/>
        <v>0</v>
      </c>
      <c r="AE124" s="466">
        <f t="shared" ca="1" si="129"/>
        <v>0</v>
      </c>
      <c r="AF124" s="466">
        <f t="shared" ca="1" si="129"/>
        <v>0</v>
      </c>
      <c r="AG124" s="466">
        <f t="shared" ca="1" si="129"/>
        <v>0</v>
      </c>
      <c r="AH124" s="466">
        <f t="shared" ca="1" si="129"/>
        <v>0</v>
      </c>
      <c r="AI124" s="466">
        <f t="shared" ca="1" si="129"/>
        <v>0</v>
      </c>
      <c r="AJ124" s="466">
        <f t="shared" ca="1" si="130"/>
        <v>0</v>
      </c>
      <c r="AK124" s="466">
        <f t="shared" ca="1" si="130"/>
        <v>0</v>
      </c>
      <c r="AL124" s="466">
        <f t="shared" ca="1" si="130"/>
        <v>0</v>
      </c>
      <c r="AM124" s="466">
        <f t="shared" ca="1" si="130"/>
        <v>0</v>
      </c>
      <c r="AN124" s="466">
        <f t="shared" ca="1" si="130"/>
        <v>0</v>
      </c>
      <c r="AO124" s="466">
        <f t="shared" ca="1" si="130"/>
        <v>0</v>
      </c>
      <c r="AP124" s="466">
        <f t="shared" ca="1" si="130"/>
        <v>0</v>
      </c>
      <c r="AQ124" s="466">
        <f t="shared" ca="1" si="130"/>
        <v>0</v>
      </c>
      <c r="AR124" s="466">
        <f t="shared" ca="1" si="130"/>
        <v>0</v>
      </c>
      <c r="AS124" s="466">
        <f t="shared" ca="1" si="130"/>
        <v>0</v>
      </c>
      <c r="AT124" s="466">
        <f t="shared" ca="1" si="131"/>
        <v>0</v>
      </c>
      <c r="AU124" s="466">
        <f t="shared" ca="1" si="131"/>
        <v>0</v>
      </c>
      <c r="AV124" s="466">
        <f t="shared" ca="1" si="131"/>
        <v>0</v>
      </c>
      <c r="AW124" s="466">
        <f t="shared" ca="1" si="131"/>
        <v>0</v>
      </c>
      <c r="AX124" s="466">
        <f t="shared" ca="1" si="131"/>
        <v>0</v>
      </c>
      <c r="AY124" s="466">
        <f t="shared" ca="1" si="131"/>
        <v>0</v>
      </c>
      <c r="AZ124" s="466">
        <f t="shared" ca="1" si="131"/>
        <v>0</v>
      </c>
      <c r="BA124" s="466">
        <f t="shared" ca="1" si="131"/>
        <v>0</v>
      </c>
      <c r="BB124" s="466">
        <f t="shared" ca="1" si="131"/>
        <v>0</v>
      </c>
      <c r="BC124" s="466">
        <f t="shared" ca="1" si="131"/>
        <v>0</v>
      </c>
      <c r="BD124" s="466">
        <f t="shared" ca="1" si="131"/>
        <v>0</v>
      </c>
      <c r="BE124" s="466">
        <f t="shared" ca="1" si="131"/>
        <v>0</v>
      </c>
      <c r="BF124" s="458"/>
      <c r="BG124" s="467">
        <f t="shared" ca="1" si="106"/>
        <v>0</v>
      </c>
      <c r="BH124" s="467">
        <f t="shared" ca="1" si="107"/>
        <v>0</v>
      </c>
      <c r="BI124" s="467">
        <f t="shared" ca="1" si="108"/>
        <v>0</v>
      </c>
      <c r="BJ124" s="467">
        <f t="shared" ca="1" si="109"/>
        <v>0</v>
      </c>
      <c r="BK124" s="467">
        <f t="shared" ca="1" si="110"/>
        <v>0</v>
      </c>
      <c r="BL124" s="467">
        <f t="shared" ca="1" si="111"/>
        <v>0</v>
      </c>
      <c r="BM124" s="467">
        <f t="shared" ca="1" si="112"/>
        <v>0</v>
      </c>
      <c r="BN124" s="467">
        <f t="shared" ca="1" si="113"/>
        <v>0</v>
      </c>
      <c r="BO124" s="467">
        <f t="shared" ca="1" si="114"/>
        <v>0</v>
      </c>
      <c r="BP124" s="467">
        <f t="shared" ca="1" si="115"/>
        <v>0</v>
      </c>
      <c r="BQ124" s="467">
        <f t="shared" ca="1" si="116"/>
        <v>0</v>
      </c>
      <c r="BR124" s="467">
        <f t="shared" ca="1" si="117"/>
        <v>0</v>
      </c>
      <c r="BS124" s="468">
        <f t="shared" ca="1" si="118"/>
        <v>0</v>
      </c>
      <c r="BT124" s="467">
        <f t="shared" ca="1" si="119"/>
        <v>0</v>
      </c>
      <c r="BU124" s="467">
        <f t="shared" ca="1" si="120"/>
        <v>0</v>
      </c>
      <c r="BV124" s="467">
        <f t="shared" ca="1" si="121"/>
        <v>0</v>
      </c>
      <c r="BW124" s="470">
        <f t="shared" ca="1" si="122"/>
        <v>0</v>
      </c>
      <c r="BX124" s="470">
        <f t="shared" ca="1" si="123"/>
        <v>0</v>
      </c>
      <c r="BY124" s="467">
        <f t="shared" ca="1" si="124"/>
        <v>0</v>
      </c>
    </row>
    <row r="125" spans="1:77" ht="15.6" hidden="1" customHeight="1" outlineLevel="1" x14ac:dyDescent="0.3">
      <c r="A125" s="458">
        <f t="shared" si="125"/>
        <v>21</v>
      </c>
      <c r="B125" s="463">
        <f t="shared" si="98"/>
        <v>0</v>
      </c>
      <c r="C125" s="464"/>
      <c r="D125" s="464" t="str">
        <f t="shared" ca="1" si="126"/>
        <v/>
      </c>
      <c r="E125" s="465">
        <f t="shared" ca="1" si="100"/>
        <v>0</v>
      </c>
      <c r="F125" s="466">
        <f t="shared" ref="F125:O134" ca="1" si="132">IF(ISERROR(INDIRECT(CONCATENATE($B125,"!",F$303,$D$306))),0,INDIRECT(CONCATENATE($B125,"!",F$303,$D$306)))</f>
        <v>0</v>
      </c>
      <c r="G125" s="466">
        <f t="shared" ca="1" si="132"/>
        <v>0</v>
      </c>
      <c r="H125" s="466">
        <f t="shared" ca="1" si="132"/>
        <v>0</v>
      </c>
      <c r="I125" s="466">
        <f t="shared" ca="1" si="132"/>
        <v>0</v>
      </c>
      <c r="J125" s="466">
        <f t="shared" ca="1" si="132"/>
        <v>0</v>
      </c>
      <c r="K125" s="466">
        <f t="shared" ca="1" si="132"/>
        <v>0</v>
      </c>
      <c r="L125" s="466">
        <f t="shared" ca="1" si="132"/>
        <v>0</v>
      </c>
      <c r="M125" s="466">
        <f t="shared" ca="1" si="132"/>
        <v>0</v>
      </c>
      <c r="N125" s="466">
        <f t="shared" ca="1" si="132"/>
        <v>0</v>
      </c>
      <c r="O125" s="466">
        <f t="shared" ca="1" si="132"/>
        <v>0</v>
      </c>
      <c r="P125" s="466">
        <f t="shared" ref="P125:Y134" ca="1" si="133">IF(ISERROR(INDIRECT(CONCATENATE($B125,"!",P$303,$D$306))),0,INDIRECT(CONCATENATE($B125,"!",P$303,$D$306)))</f>
        <v>0</v>
      </c>
      <c r="Q125" s="466">
        <f t="shared" ca="1" si="133"/>
        <v>0</v>
      </c>
      <c r="R125" s="466">
        <f t="shared" ca="1" si="133"/>
        <v>0</v>
      </c>
      <c r="S125" s="466">
        <f t="shared" ca="1" si="133"/>
        <v>0</v>
      </c>
      <c r="T125" s="466">
        <f t="shared" ca="1" si="133"/>
        <v>0</v>
      </c>
      <c r="U125" s="466">
        <f t="shared" ca="1" si="133"/>
        <v>0</v>
      </c>
      <c r="V125" s="466">
        <f t="shared" ca="1" si="133"/>
        <v>0</v>
      </c>
      <c r="W125" s="466">
        <f t="shared" ca="1" si="133"/>
        <v>0</v>
      </c>
      <c r="X125" s="466">
        <f t="shared" ca="1" si="133"/>
        <v>0</v>
      </c>
      <c r="Y125" s="466">
        <f t="shared" ca="1" si="133"/>
        <v>0</v>
      </c>
      <c r="Z125" s="466">
        <f t="shared" ref="Z125:AI134" ca="1" si="134">IF(ISERROR(INDIRECT(CONCATENATE($B125,"!",Z$303,$D$306))),0,INDIRECT(CONCATENATE($B125,"!",Z$303,$D$306)))</f>
        <v>0</v>
      </c>
      <c r="AA125" s="466">
        <f t="shared" ca="1" si="134"/>
        <v>0</v>
      </c>
      <c r="AB125" s="466">
        <f t="shared" ca="1" si="134"/>
        <v>0</v>
      </c>
      <c r="AC125" s="466">
        <f t="shared" ca="1" si="134"/>
        <v>0</v>
      </c>
      <c r="AD125" s="466">
        <f t="shared" ca="1" si="134"/>
        <v>0</v>
      </c>
      <c r="AE125" s="466">
        <f t="shared" ca="1" si="134"/>
        <v>0</v>
      </c>
      <c r="AF125" s="466">
        <f t="shared" ca="1" si="134"/>
        <v>0</v>
      </c>
      <c r="AG125" s="466">
        <f t="shared" ca="1" si="134"/>
        <v>0</v>
      </c>
      <c r="AH125" s="466">
        <f t="shared" ca="1" si="134"/>
        <v>0</v>
      </c>
      <c r="AI125" s="466">
        <f t="shared" ca="1" si="134"/>
        <v>0</v>
      </c>
      <c r="AJ125" s="466">
        <f t="shared" ref="AJ125:AS134" ca="1" si="135">IF(ISERROR(INDIRECT(CONCATENATE($B125,"!",AJ$303,$D$306))),0,INDIRECT(CONCATENATE($B125,"!",AJ$303,$D$306)))</f>
        <v>0</v>
      </c>
      <c r="AK125" s="466">
        <f t="shared" ca="1" si="135"/>
        <v>0</v>
      </c>
      <c r="AL125" s="466">
        <f t="shared" ca="1" si="135"/>
        <v>0</v>
      </c>
      <c r="AM125" s="466">
        <f t="shared" ca="1" si="135"/>
        <v>0</v>
      </c>
      <c r="AN125" s="466">
        <f t="shared" ca="1" si="135"/>
        <v>0</v>
      </c>
      <c r="AO125" s="466">
        <f t="shared" ca="1" si="135"/>
        <v>0</v>
      </c>
      <c r="AP125" s="466">
        <f t="shared" ca="1" si="135"/>
        <v>0</v>
      </c>
      <c r="AQ125" s="466">
        <f t="shared" ca="1" si="135"/>
        <v>0</v>
      </c>
      <c r="AR125" s="466">
        <f t="shared" ca="1" si="135"/>
        <v>0</v>
      </c>
      <c r="AS125" s="466">
        <f t="shared" ca="1" si="135"/>
        <v>0</v>
      </c>
      <c r="AT125" s="466">
        <f t="shared" ref="AT125:BE134" ca="1" si="136">IF(ISERROR(INDIRECT(CONCATENATE($B125,"!",AT$303,$D$306))),0,INDIRECT(CONCATENATE($B125,"!",AT$303,$D$306)))</f>
        <v>0</v>
      </c>
      <c r="AU125" s="466">
        <f t="shared" ca="1" si="136"/>
        <v>0</v>
      </c>
      <c r="AV125" s="466">
        <f t="shared" ca="1" si="136"/>
        <v>0</v>
      </c>
      <c r="AW125" s="466">
        <f t="shared" ca="1" si="136"/>
        <v>0</v>
      </c>
      <c r="AX125" s="466">
        <f t="shared" ca="1" si="136"/>
        <v>0</v>
      </c>
      <c r="AY125" s="466">
        <f t="shared" ca="1" si="136"/>
        <v>0</v>
      </c>
      <c r="AZ125" s="466">
        <f t="shared" ca="1" si="136"/>
        <v>0</v>
      </c>
      <c r="BA125" s="466">
        <f t="shared" ca="1" si="136"/>
        <v>0</v>
      </c>
      <c r="BB125" s="466">
        <f t="shared" ca="1" si="136"/>
        <v>0</v>
      </c>
      <c r="BC125" s="466">
        <f t="shared" ca="1" si="136"/>
        <v>0</v>
      </c>
      <c r="BD125" s="466">
        <f t="shared" ca="1" si="136"/>
        <v>0</v>
      </c>
      <c r="BE125" s="466">
        <f t="shared" ca="1" si="136"/>
        <v>0</v>
      </c>
      <c r="BF125" s="458"/>
      <c r="BG125" s="467">
        <f t="shared" ca="1" si="106"/>
        <v>0</v>
      </c>
      <c r="BH125" s="467">
        <f t="shared" ca="1" si="107"/>
        <v>0</v>
      </c>
      <c r="BI125" s="467">
        <f t="shared" ca="1" si="108"/>
        <v>0</v>
      </c>
      <c r="BJ125" s="467">
        <f t="shared" ca="1" si="109"/>
        <v>0</v>
      </c>
      <c r="BK125" s="467">
        <f t="shared" ca="1" si="110"/>
        <v>0</v>
      </c>
      <c r="BL125" s="467">
        <f t="shared" ca="1" si="111"/>
        <v>0</v>
      </c>
      <c r="BM125" s="467">
        <f t="shared" ca="1" si="112"/>
        <v>0</v>
      </c>
      <c r="BN125" s="467">
        <f t="shared" ca="1" si="113"/>
        <v>0</v>
      </c>
      <c r="BO125" s="467">
        <f t="shared" ca="1" si="114"/>
        <v>0</v>
      </c>
      <c r="BP125" s="467">
        <f t="shared" ca="1" si="115"/>
        <v>0</v>
      </c>
      <c r="BQ125" s="467">
        <f t="shared" ca="1" si="116"/>
        <v>0</v>
      </c>
      <c r="BR125" s="467">
        <f t="shared" ca="1" si="117"/>
        <v>0</v>
      </c>
      <c r="BS125" s="468">
        <f t="shared" ca="1" si="118"/>
        <v>0</v>
      </c>
      <c r="BT125" s="467">
        <f t="shared" ca="1" si="119"/>
        <v>0</v>
      </c>
      <c r="BU125" s="467">
        <f t="shared" ca="1" si="120"/>
        <v>0</v>
      </c>
      <c r="BV125" s="467">
        <f t="shared" ca="1" si="121"/>
        <v>0</v>
      </c>
      <c r="BW125" s="470">
        <f t="shared" ca="1" si="122"/>
        <v>0</v>
      </c>
      <c r="BX125" s="470">
        <f t="shared" ca="1" si="123"/>
        <v>0</v>
      </c>
      <c r="BY125" s="467">
        <f t="shared" ca="1" si="124"/>
        <v>0</v>
      </c>
    </row>
    <row r="126" spans="1:77" ht="15.6" hidden="1" customHeight="1" outlineLevel="1" x14ac:dyDescent="0.3">
      <c r="A126" s="458">
        <f t="shared" si="125"/>
        <v>22</v>
      </c>
      <c r="B126" s="469">
        <f t="shared" si="98"/>
        <v>0</v>
      </c>
      <c r="C126" s="464"/>
      <c r="D126" s="464" t="str">
        <f t="shared" ca="1" si="126"/>
        <v/>
      </c>
      <c r="E126" s="465">
        <f t="shared" ca="1" si="100"/>
        <v>0</v>
      </c>
      <c r="F126" s="466">
        <f t="shared" ca="1" si="132"/>
        <v>0</v>
      </c>
      <c r="G126" s="466">
        <f t="shared" ca="1" si="132"/>
        <v>0</v>
      </c>
      <c r="H126" s="466">
        <f t="shared" ca="1" si="132"/>
        <v>0</v>
      </c>
      <c r="I126" s="466">
        <f t="shared" ca="1" si="132"/>
        <v>0</v>
      </c>
      <c r="J126" s="466">
        <f t="shared" ca="1" si="132"/>
        <v>0</v>
      </c>
      <c r="K126" s="466">
        <f t="shared" ca="1" si="132"/>
        <v>0</v>
      </c>
      <c r="L126" s="466">
        <f t="shared" ca="1" si="132"/>
        <v>0</v>
      </c>
      <c r="M126" s="466">
        <f t="shared" ca="1" si="132"/>
        <v>0</v>
      </c>
      <c r="N126" s="466">
        <f t="shared" ca="1" si="132"/>
        <v>0</v>
      </c>
      <c r="O126" s="466">
        <f t="shared" ca="1" si="132"/>
        <v>0</v>
      </c>
      <c r="P126" s="466">
        <f t="shared" ca="1" si="133"/>
        <v>0</v>
      </c>
      <c r="Q126" s="466">
        <f t="shared" ca="1" si="133"/>
        <v>0</v>
      </c>
      <c r="R126" s="466">
        <f t="shared" ca="1" si="133"/>
        <v>0</v>
      </c>
      <c r="S126" s="466">
        <f t="shared" ca="1" si="133"/>
        <v>0</v>
      </c>
      <c r="T126" s="466">
        <f t="shared" ca="1" si="133"/>
        <v>0</v>
      </c>
      <c r="U126" s="466">
        <f t="shared" ca="1" si="133"/>
        <v>0</v>
      </c>
      <c r="V126" s="466">
        <f t="shared" ca="1" si="133"/>
        <v>0</v>
      </c>
      <c r="W126" s="466">
        <f t="shared" ca="1" si="133"/>
        <v>0</v>
      </c>
      <c r="X126" s="466">
        <f t="shared" ca="1" si="133"/>
        <v>0</v>
      </c>
      <c r="Y126" s="466">
        <f t="shared" ca="1" si="133"/>
        <v>0</v>
      </c>
      <c r="Z126" s="466">
        <f t="shared" ca="1" si="134"/>
        <v>0</v>
      </c>
      <c r="AA126" s="466">
        <f t="shared" ca="1" si="134"/>
        <v>0</v>
      </c>
      <c r="AB126" s="466">
        <f t="shared" ca="1" si="134"/>
        <v>0</v>
      </c>
      <c r="AC126" s="466">
        <f t="shared" ca="1" si="134"/>
        <v>0</v>
      </c>
      <c r="AD126" s="466">
        <f t="shared" ca="1" si="134"/>
        <v>0</v>
      </c>
      <c r="AE126" s="466">
        <f t="shared" ca="1" si="134"/>
        <v>0</v>
      </c>
      <c r="AF126" s="466">
        <f t="shared" ca="1" si="134"/>
        <v>0</v>
      </c>
      <c r="AG126" s="466">
        <f t="shared" ca="1" si="134"/>
        <v>0</v>
      </c>
      <c r="AH126" s="466">
        <f t="shared" ca="1" si="134"/>
        <v>0</v>
      </c>
      <c r="AI126" s="466">
        <f t="shared" ca="1" si="134"/>
        <v>0</v>
      </c>
      <c r="AJ126" s="466">
        <f t="shared" ca="1" si="135"/>
        <v>0</v>
      </c>
      <c r="AK126" s="466">
        <f t="shared" ca="1" si="135"/>
        <v>0</v>
      </c>
      <c r="AL126" s="466">
        <f t="shared" ca="1" si="135"/>
        <v>0</v>
      </c>
      <c r="AM126" s="466">
        <f t="shared" ca="1" si="135"/>
        <v>0</v>
      </c>
      <c r="AN126" s="466">
        <f t="shared" ca="1" si="135"/>
        <v>0</v>
      </c>
      <c r="AO126" s="466">
        <f t="shared" ca="1" si="135"/>
        <v>0</v>
      </c>
      <c r="AP126" s="466">
        <f t="shared" ca="1" si="135"/>
        <v>0</v>
      </c>
      <c r="AQ126" s="466">
        <f t="shared" ca="1" si="135"/>
        <v>0</v>
      </c>
      <c r="AR126" s="466">
        <f t="shared" ca="1" si="135"/>
        <v>0</v>
      </c>
      <c r="AS126" s="466">
        <f t="shared" ca="1" si="135"/>
        <v>0</v>
      </c>
      <c r="AT126" s="466">
        <f t="shared" ca="1" si="136"/>
        <v>0</v>
      </c>
      <c r="AU126" s="466">
        <f t="shared" ca="1" si="136"/>
        <v>0</v>
      </c>
      <c r="AV126" s="466">
        <f t="shared" ca="1" si="136"/>
        <v>0</v>
      </c>
      <c r="AW126" s="466">
        <f t="shared" ca="1" si="136"/>
        <v>0</v>
      </c>
      <c r="AX126" s="466">
        <f t="shared" ca="1" si="136"/>
        <v>0</v>
      </c>
      <c r="AY126" s="466">
        <f t="shared" ca="1" si="136"/>
        <v>0</v>
      </c>
      <c r="AZ126" s="466">
        <f t="shared" ca="1" si="136"/>
        <v>0</v>
      </c>
      <c r="BA126" s="466">
        <f t="shared" ca="1" si="136"/>
        <v>0</v>
      </c>
      <c r="BB126" s="466">
        <f t="shared" ca="1" si="136"/>
        <v>0</v>
      </c>
      <c r="BC126" s="466">
        <f t="shared" ca="1" si="136"/>
        <v>0</v>
      </c>
      <c r="BD126" s="466">
        <f t="shared" ca="1" si="136"/>
        <v>0</v>
      </c>
      <c r="BE126" s="466">
        <f t="shared" ca="1" si="136"/>
        <v>0</v>
      </c>
      <c r="BF126" s="458"/>
      <c r="BG126" s="467">
        <f t="shared" ca="1" si="106"/>
        <v>0</v>
      </c>
      <c r="BH126" s="467">
        <f t="shared" ca="1" si="107"/>
        <v>0</v>
      </c>
      <c r="BI126" s="467">
        <f t="shared" ca="1" si="108"/>
        <v>0</v>
      </c>
      <c r="BJ126" s="467">
        <f t="shared" ca="1" si="109"/>
        <v>0</v>
      </c>
      <c r="BK126" s="467">
        <f t="shared" ca="1" si="110"/>
        <v>0</v>
      </c>
      <c r="BL126" s="467">
        <f t="shared" ca="1" si="111"/>
        <v>0</v>
      </c>
      <c r="BM126" s="467">
        <f t="shared" ca="1" si="112"/>
        <v>0</v>
      </c>
      <c r="BN126" s="467">
        <f t="shared" ca="1" si="113"/>
        <v>0</v>
      </c>
      <c r="BO126" s="467">
        <f t="shared" ca="1" si="114"/>
        <v>0</v>
      </c>
      <c r="BP126" s="467">
        <f t="shared" ca="1" si="115"/>
        <v>0</v>
      </c>
      <c r="BQ126" s="467">
        <f t="shared" ca="1" si="116"/>
        <v>0</v>
      </c>
      <c r="BR126" s="467">
        <f t="shared" ca="1" si="117"/>
        <v>0</v>
      </c>
      <c r="BS126" s="468">
        <f t="shared" ca="1" si="118"/>
        <v>0</v>
      </c>
      <c r="BT126" s="467">
        <f t="shared" ca="1" si="119"/>
        <v>0</v>
      </c>
      <c r="BU126" s="467">
        <f t="shared" ca="1" si="120"/>
        <v>0</v>
      </c>
      <c r="BV126" s="467">
        <f t="shared" ca="1" si="121"/>
        <v>0</v>
      </c>
      <c r="BW126" s="470">
        <f t="shared" ca="1" si="122"/>
        <v>0</v>
      </c>
      <c r="BX126" s="470">
        <f t="shared" ca="1" si="123"/>
        <v>0</v>
      </c>
      <c r="BY126" s="467">
        <f t="shared" ca="1" si="124"/>
        <v>0</v>
      </c>
    </row>
    <row r="127" spans="1:77" ht="15.6" hidden="1" customHeight="1" outlineLevel="1" x14ac:dyDescent="0.3">
      <c r="A127" s="458">
        <f t="shared" si="125"/>
        <v>23</v>
      </c>
      <c r="B127" s="463">
        <f t="shared" si="98"/>
        <v>0</v>
      </c>
      <c r="C127" s="464"/>
      <c r="D127" s="464" t="str">
        <f t="shared" ca="1" si="126"/>
        <v/>
      </c>
      <c r="E127" s="465">
        <f t="shared" ca="1" si="100"/>
        <v>0</v>
      </c>
      <c r="F127" s="466">
        <f t="shared" ca="1" si="132"/>
        <v>0</v>
      </c>
      <c r="G127" s="466">
        <f t="shared" ca="1" si="132"/>
        <v>0</v>
      </c>
      <c r="H127" s="466">
        <f t="shared" ca="1" si="132"/>
        <v>0</v>
      </c>
      <c r="I127" s="466">
        <f t="shared" ca="1" si="132"/>
        <v>0</v>
      </c>
      <c r="J127" s="466">
        <f t="shared" ca="1" si="132"/>
        <v>0</v>
      </c>
      <c r="K127" s="466">
        <f t="shared" ca="1" si="132"/>
        <v>0</v>
      </c>
      <c r="L127" s="466">
        <f t="shared" ca="1" si="132"/>
        <v>0</v>
      </c>
      <c r="M127" s="466">
        <f t="shared" ca="1" si="132"/>
        <v>0</v>
      </c>
      <c r="N127" s="466">
        <f t="shared" ca="1" si="132"/>
        <v>0</v>
      </c>
      <c r="O127" s="466">
        <f t="shared" ca="1" si="132"/>
        <v>0</v>
      </c>
      <c r="P127" s="466">
        <f t="shared" ca="1" si="133"/>
        <v>0</v>
      </c>
      <c r="Q127" s="466">
        <f t="shared" ca="1" si="133"/>
        <v>0</v>
      </c>
      <c r="R127" s="466">
        <f t="shared" ca="1" si="133"/>
        <v>0</v>
      </c>
      <c r="S127" s="466">
        <f t="shared" ca="1" si="133"/>
        <v>0</v>
      </c>
      <c r="T127" s="466">
        <f t="shared" ca="1" si="133"/>
        <v>0</v>
      </c>
      <c r="U127" s="466">
        <f t="shared" ca="1" si="133"/>
        <v>0</v>
      </c>
      <c r="V127" s="466">
        <f t="shared" ca="1" si="133"/>
        <v>0</v>
      </c>
      <c r="W127" s="466">
        <f t="shared" ca="1" si="133"/>
        <v>0</v>
      </c>
      <c r="X127" s="466">
        <f t="shared" ca="1" si="133"/>
        <v>0</v>
      </c>
      <c r="Y127" s="466">
        <f t="shared" ca="1" si="133"/>
        <v>0</v>
      </c>
      <c r="Z127" s="466">
        <f t="shared" ca="1" si="134"/>
        <v>0</v>
      </c>
      <c r="AA127" s="466">
        <f t="shared" ca="1" si="134"/>
        <v>0</v>
      </c>
      <c r="AB127" s="466">
        <f t="shared" ca="1" si="134"/>
        <v>0</v>
      </c>
      <c r="AC127" s="466">
        <f t="shared" ca="1" si="134"/>
        <v>0</v>
      </c>
      <c r="AD127" s="466">
        <f t="shared" ca="1" si="134"/>
        <v>0</v>
      </c>
      <c r="AE127" s="466">
        <f t="shared" ca="1" si="134"/>
        <v>0</v>
      </c>
      <c r="AF127" s="466">
        <f t="shared" ca="1" si="134"/>
        <v>0</v>
      </c>
      <c r="AG127" s="466">
        <f t="shared" ca="1" si="134"/>
        <v>0</v>
      </c>
      <c r="AH127" s="466">
        <f t="shared" ca="1" si="134"/>
        <v>0</v>
      </c>
      <c r="AI127" s="466">
        <f t="shared" ca="1" si="134"/>
        <v>0</v>
      </c>
      <c r="AJ127" s="466">
        <f t="shared" ca="1" si="135"/>
        <v>0</v>
      </c>
      <c r="AK127" s="466">
        <f t="shared" ca="1" si="135"/>
        <v>0</v>
      </c>
      <c r="AL127" s="466">
        <f t="shared" ca="1" si="135"/>
        <v>0</v>
      </c>
      <c r="AM127" s="466">
        <f t="shared" ca="1" si="135"/>
        <v>0</v>
      </c>
      <c r="AN127" s="466">
        <f t="shared" ca="1" si="135"/>
        <v>0</v>
      </c>
      <c r="AO127" s="466">
        <f t="shared" ca="1" si="135"/>
        <v>0</v>
      </c>
      <c r="AP127" s="466">
        <f t="shared" ca="1" si="135"/>
        <v>0</v>
      </c>
      <c r="AQ127" s="466">
        <f t="shared" ca="1" si="135"/>
        <v>0</v>
      </c>
      <c r="AR127" s="466">
        <f t="shared" ca="1" si="135"/>
        <v>0</v>
      </c>
      <c r="AS127" s="466">
        <f t="shared" ca="1" si="135"/>
        <v>0</v>
      </c>
      <c r="AT127" s="466">
        <f t="shared" ca="1" si="136"/>
        <v>0</v>
      </c>
      <c r="AU127" s="466">
        <f t="shared" ca="1" si="136"/>
        <v>0</v>
      </c>
      <c r="AV127" s="466">
        <f t="shared" ca="1" si="136"/>
        <v>0</v>
      </c>
      <c r="AW127" s="466">
        <f t="shared" ca="1" si="136"/>
        <v>0</v>
      </c>
      <c r="AX127" s="466">
        <f t="shared" ca="1" si="136"/>
        <v>0</v>
      </c>
      <c r="AY127" s="466">
        <f t="shared" ca="1" si="136"/>
        <v>0</v>
      </c>
      <c r="AZ127" s="466">
        <f t="shared" ca="1" si="136"/>
        <v>0</v>
      </c>
      <c r="BA127" s="466">
        <f t="shared" ca="1" si="136"/>
        <v>0</v>
      </c>
      <c r="BB127" s="466">
        <f t="shared" ca="1" si="136"/>
        <v>0</v>
      </c>
      <c r="BC127" s="466">
        <f t="shared" ca="1" si="136"/>
        <v>0</v>
      </c>
      <c r="BD127" s="466">
        <f t="shared" ca="1" si="136"/>
        <v>0</v>
      </c>
      <c r="BE127" s="466">
        <f t="shared" ca="1" si="136"/>
        <v>0</v>
      </c>
      <c r="BF127" s="458"/>
      <c r="BG127" s="467">
        <f t="shared" ca="1" si="106"/>
        <v>0</v>
      </c>
      <c r="BH127" s="467">
        <f t="shared" ca="1" si="107"/>
        <v>0</v>
      </c>
      <c r="BI127" s="467">
        <f t="shared" ca="1" si="108"/>
        <v>0</v>
      </c>
      <c r="BJ127" s="467">
        <f t="shared" ca="1" si="109"/>
        <v>0</v>
      </c>
      <c r="BK127" s="467">
        <f t="shared" ca="1" si="110"/>
        <v>0</v>
      </c>
      <c r="BL127" s="467">
        <f t="shared" ca="1" si="111"/>
        <v>0</v>
      </c>
      <c r="BM127" s="467">
        <f t="shared" ca="1" si="112"/>
        <v>0</v>
      </c>
      <c r="BN127" s="467">
        <f t="shared" ca="1" si="113"/>
        <v>0</v>
      </c>
      <c r="BO127" s="467">
        <f t="shared" ca="1" si="114"/>
        <v>0</v>
      </c>
      <c r="BP127" s="467">
        <f t="shared" ca="1" si="115"/>
        <v>0</v>
      </c>
      <c r="BQ127" s="467">
        <f t="shared" ca="1" si="116"/>
        <v>0</v>
      </c>
      <c r="BR127" s="467">
        <f t="shared" ca="1" si="117"/>
        <v>0</v>
      </c>
      <c r="BS127" s="468">
        <f t="shared" ca="1" si="118"/>
        <v>0</v>
      </c>
      <c r="BT127" s="467">
        <f t="shared" ca="1" si="119"/>
        <v>0</v>
      </c>
      <c r="BU127" s="467">
        <f t="shared" ca="1" si="120"/>
        <v>0</v>
      </c>
      <c r="BV127" s="467">
        <f t="shared" ca="1" si="121"/>
        <v>0</v>
      </c>
      <c r="BW127" s="470">
        <f t="shared" ca="1" si="122"/>
        <v>0</v>
      </c>
      <c r="BX127" s="470">
        <f t="shared" ca="1" si="123"/>
        <v>0</v>
      </c>
      <c r="BY127" s="467">
        <f t="shared" ca="1" si="124"/>
        <v>0</v>
      </c>
    </row>
    <row r="128" spans="1:77" ht="15.6" hidden="1" customHeight="1" outlineLevel="1" x14ac:dyDescent="0.3">
      <c r="A128" s="458">
        <f t="shared" si="125"/>
        <v>24</v>
      </c>
      <c r="B128" s="469">
        <f t="shared" si="98"/>
        <v>0</v>
      </c>
      <c r="C128" s="464"/>
      <c r="D128" s="464" t="str">
        <f t="shared" ca="1" si="126"/>
        <v/>
      </c>
      <c r="E128" s="465">
        <f t="shared" ca="1" si="100"/>
        <v>0</v>
      </c>
      <c r="F128" s="466">
        <f t="shared" ca="1" si="132"/>
        <v>0</v>
      </c>
      <c r="G128" s="466">
        <f t="shared" ca="1" si="132"/>
        <v>0</v>
      </c>
      <c r="H128" s="466">
        <f t="shared" ca="1" si="132"/>
        <v>0</v>
      </c>
      <c r="I128" s="466">
        <f t="shared" ca="1" si="132"/>
        <v>0</v>
      </c>
      <c r="J128" s="466">
        <f t="shared" ca="1" si="132"/>
        <v>0</v>
      </c>
      <c r="K128" s="466">
        <f t="shared" ca="1" si="132"/>
        <v>0</v>
      </c>
      <c r="L128" s="466">
        <f t="shared" ca="1" si="132"/>
        <v>0</v>
      </c>
      <c r="M128" s="466">
        <f t="shared" ca="1" si="132"/>
        <v>0</v>
      </c>
      <c r="N128" s="466">
        <f t="shared" ca="1" si="132"/>
        <v>0</v>
      </c>
      <c r="O128" s="466">
        <f t="shared" ca="1" si="132"/>
        <v>0</v>
      </c>
      <c r="P128" s="466">
        <f t="shared" ca="1" si="133"/>
        <v>0</v>
      </c>
      <c r="Q128" s="466">
        <f t="shared" ca="1" si="133"/>
        <v>0</v>
      </c>
      <c r="R128" s="466">
        <f t="shared" ca="1" si="133"/>
        <v>0</v>
      </c>
      <c r="S128" s="466">
        <f t="shared" ca="1" si="133"/>
        <v>0</v>
      </c>
      <c r="T128" s="466">
        <f t="shared" ca="1" si="133"/>
        <v>0</v>
      </c>
      <c r="U128" s="466">
        <f t="shared" ca="1" si="133"/>
        <v>0</v>
      </c>
      <c r="V128" s="466">
        <f t="shared" ca="1" si="133"/>
        <v>0</v>
      </c>
      <c r="W128" s="466">
        <f t="shared" ca="1" si="133"/>
        <v>0</v>
      </c>
      <c r="X128" s="466">
        <f t="shared" ca="1" si="133"/>
        <v>0</v>
      </c>
      <c r="Y128" s="466">
        <f t="shared" ca="1" si="133"/>
        <v>0</v>
      </c>
      <c r="Z128" s="466">
        <f t="shared" ca="1" si="134"/>
        <v>0</v>
      </c>
      <c r="AA128" s="466">
        <f t="shared" ca="1" si="134"/>
        <v>0</v>
      </c>
      <c r="AB128" s="466">
        <f t="shared" ca="1" si="134"/>
        <v>0</v>
      </c>
      <c r="AC128" s="466">
        <f t="shared" ca="1" si="134"/>
        <v>0</v>
      </c>
      <c r="AD128" s="466">
        <f t="shared" ca="1" si="134"/>
        <v>0</v>
      </c>
      <c r="AE128" s="466">
        <f t="shared" ca="1" si="134"/>
        <v>0</v>
      </c>
      <c r="AF128" s="466">
        <f t="shared" ca="1" si="134"/>
        <v>0</v>
      </c>
      <c r="AG128" s="466">
        <f t="shared" ca="1" si="134"/>
        <v>0</v>
      </c>
      <c r="AH128" s="466">
        <f t="shared" ca="1" si="134"/>
        <v>0</v>
      </c>
      <c r="AI128" s="466">
        <f t="shared" ca="1" si="134"/>
        <v>0</v>
      </c>
      <c r="AJ128" s="466">
        <f t="shared" ca="1" si="135"/>
        <v>0</v>
      </c>
      <c r="AK128" s="466">
        <f t="shared" ca="1" si="135"/>
        <v>0</v>
      </c>
      <c r="AL128" s="466">
        <f t="shared" ca="1" si="135"/>
        <v>0</v>
      </c>
      <c r="AM128" s="466">
        <f t="shared" ca="1" si="135"/>
        <v>0</v>
      </c>
      <c r="AN128" s="466">
        <f t="shared" ca="1" si="135"/>
        <v>0</v>
      </c>
      <c r="AO128" s="466">
        <f t="shared" ca="1" si="135"/>
        <v>0</v>
      </c>
      <c r="AP128" s="466">
        <f t="shared" ca="1" si="135"/>
        <v>0</v>
      </c>
      <c r="AQ128" s="466">
        <f t="shared" ca="1" si="135"/>
        <v>0</v>
      </c>
      <c r="AR128" s="466">
        <f t="shared" ca="1" si="135"/>
        <v>0</v>
      </c>
      <c r="AS128" s="466">
        <f t="shared" ca="1" si="135"/>
        <v>0</v>
      </c>
      <c r="AT128" s="466">
        <f t="shared" ca="1" si="136"/>
        <v>0</v>
      </c>
      <c r="AU128" s="466">
        <f t="shared" ca="1" si="136"/>
        <v>0</v>
      </c>
      <c r="AV128" s="466">
        <f t="shared" ca="1" si="136"/>
        <v>0</v>
      </c>
      <c r="AW128" s="466">
        <f t="shared" ca="1" si="136"/>
        <v>0</v>
      </c>
      <c r="AX128" s="466">
        <f t="shared" ca="1" si="136"/>
        <v>0</v>
      </c>
      <c r="AY128" s="466">
        <f t="shared" ca="1" si="136"/>
        <v>0</v>
      </c>
      <c r="AZ128" s="466">
        <f t="shared" ca="1" si="136"/>
        <v>0</v>
      </c>
      <c r="BA128" s="466">
        <f t="shared" ca="1" si="136"/>
        <v>0</v>
      </c>
      <c r="BB128" s="466">
        <f t="shared" ca="1" si="136"/>
        <v>0</v>
      </c>
      <c r="BC128" s="466">
        <f t="shared" ca="1" si="136"/>
        <v>0</v>
      </c>
      <c r="BD128" s="466">
        <f t="shared" ca="1" si="136"/>
        <v>0</v>
      </c>
      <c r="BE128" s="466">
        <f t="shared" ca="1" si="136"/>
        <v>0</v>
      </c>
      <c r="BF128" s="458"/>
      <c r="BG128" s="467">
        <f t="shared" ca="1" si="106"/>
        <v>0</v>
      </c>
      <c r="BH128" s="467">
        <f t="shared" ca="1" si="107"/>
        <v>0</v>
      </c>
      <c r="BI128" s="467">
        <f t="shared" ca="1" si="108"/>
        <v>0</v>
      </c>
      <c r="BJ128" s="467">
        <f t="shared" ca="1" si="109"/>
        <v>0</v>
      </c>
      <c r="BK128" s="467">
        <f t="shared" ca="1" si="110"/>
        <v>0</v>
      </c>
      <c r="BL128" s="467">
        <f t="shared" ca="1" si="111"/>
        <v>0</v>
      </c>
      <c r="BM128" s="467">
        <f t="shared" ca="1" si="112"/>
        <v>0</v>
      </c>
      <c r="BN128" s="467">
        <f t="shared" ca="1" si="113"/>
        <v>0</v>
      </c>
      <c r="BO128" s="467">
        <f t="shared" ca="1" si="114"/>
        <v>0</v>
      </c>
      <c r="BP128" s="467">
        <f t="shared" ca="1" si="115"/>
        <v>0</v>
      </c>
      <c r="BQ128" s="467">
        <f t="shared" ca="1" si="116"/>
        <v>0</v>
      </c>
      <c r="BR128" s="467">
        <f t="shared" ca="1" si="117"/>
        <v>0</v>
      </c>
      <c r="BS128" s="468">
        <f t="shared" ca="1" si="118"/>
        <v>0</v>
      </c>
      <c r="BT128" s="467">
        <f t="shared" ca="1" si="119"/>
        <v>0</v>
      </c>
      <c r="BU128" s="467">
        <f t="shared" ca="1" si="120"/>
        <v>0</v>
      </c>
      <c r="BV128" s="467">
        <f t="shared" ca="1" si="121"/>
        <v>0</v>
      </c>
      <c r="BW128" s="470">
        <f t="shared" ca="1" si="122"/>
        <v>0</v>
      </c>
      <c r="BX128" s="470">
        <f t="shared" ca="1" si="123"/>
        <v>0</v>
      </c>
      <c r="BY128" s="467">
        <f t="shared" ca="1" si="124"/>
        <v>0</v>
      </c>
    </row>
    <row r="129" spans="1:77" ht="15.6" hidden="1" customHeight="1" outlineLevel="1" x14ac:dyDescent="0.3">
      <c r="A129" s="458">
        <f t="shared" si="125"/>
        <v>25</v>
      </c>
      <c r="B129" s="463">
        <f t="shared" si="98"/>
        <v>0</v>
      </c>
      <c r="C129" s="464"/>
      <c r="D129" s="464" t="str">
        <f t="shared" ca="1" si="126"/>
        <v/>
      </c>
      <c r="E129" s="465">
        <f t="shared" ca="1" si="100"/>
        <v>0</v>
      </c>
      <c r="F129" s="466">
        <f t="shared" ca="1" si="132"/>
        <v>0</v>
      </c>
      <c r="G129" s="466">
        <f t="shared" ca="1" si="132"/>
        <v>0</v>
      </c>
      <c r="H129" s="466">
        <f t="shared" ca="1" si="132"/>
        <v>0</v>
      </c>
      <c r="I129" s="466">
        <f t="shared" ca="1" si="132"/>
        <v>0</v>
      </c>
      <c r="J129" s="466">
        <f t="shared" ca="1" si="132"/>
        <v>0</v>
      </c>
      <c r="K129" s="466">
        <f t="shared" ca="1" si="132"/>
        <v>0</v>
      </c>
      <c r="L129" s="466">
        <f t="shared" ca="1" si="132"/>
        <v>0</v>
      </c>
      <c r="M129" s="466">
        <f t="shared" ca="1" si="132"/>
        <v>0</v>
      </c>
      <c r="N129" s="466">
        <f t="shared" ca="1" si="132"/>
        <v>0</v>
      </c>
      <c r="O129" s="466">
        <f t="shared" ca="1" si="132"/>
        <v>0</v>
      </c>
      <c r="P129" s="466">
        <f t="shared" ca="1" si="133"/>
        <v>0</v>
      </c>
      <c r="Q129" s="466">
        <f t="shared" ca="1" si="133"/>
        <v>0</v>
      </c>
      <c r="R129" s="466">
        <f t="shared" ca="1" si="133"/>
        <v>0</v>
      </c>
      <c r="S129" s="466">
        <f t="shared" ca="1" si="133"/>
        <v>0</v>
      </c>
      <c r="T129" s="466">
        <f t="shared" ca="1" si="133"/>
        <v>0</v>
      </c>
      <c r="U129" s="466">
        <f t="shared" ca="1" si="133"/>
        <v>0</v>
      </c>
      <c r="V129" s="466">
        <f t="shared" ca="1" si="133"/>
        <v>0</v>
      </c>
      <c r="W129" s="466">
        <f t="shared" ca="1" si="133"/>
        <v>0</v>
      </c>
      <c r="X129" s="466">
        <f t="shared" ca="1" si="133"/>
        <v>0</v>
      </c>
      <c r="Y129" s="466">
        <f t="shared" ca="1" si="133"/>
        <v>0</v>
      </c>
      <c r="Z129" s="466">
        <f t="shared" ca="1" si="134"/>
        <v>0</v>
      </c>
      <c r="AA129" s="466">
        <f t="shared" ca="1" si="134"/>
        <v>0</v>
      </c>
      <c r="AB129" s="466">
        <f t="shared" ca="1" si="134"/>
        <v>0</v>
      </c>
      <c r="AC129" s="466">
        <f t="shared" ca="1" si="134"/>
        <v>0</v>
      </c>
      <c r="AD129" s="466">
        <f t="shared" ca="1" si="134"/>
        <v>0</v>
      </c>
      <c r="AE129" s="466">
        <f t="shared" ca="1" si="134"/>
        <v>0</v>
      </c>
      <c r="AF129" s="466">
        <f t="shared" ca="1" si="134"/>
        <v>0</v>
      </c>
      <c r="AG129" s="466">
        <f t="shared" ca="1" si="134"/>
        <v>0</v>
      </c>
      <c r="AH129" s="466">
        <f t="shared" ca="1" si="134"/>
        <v>0</v>
      </c>
      <c r="AI129" s="466">
        <f t="shared" ca="1" si="134"/>
        <v>0</v>
      </c>
      <c r="AJ129" s="466">
        <f t="shared" ca="1" si="135"/>
        <v>0</v>
      </c>
      <c r="AK129" s="466">
        <f t="shared" ca="1" si="135"/>
        <v>0</v>
      </c>
      <c r="AL129" s="466">
        <f t="shared" ca="1" si="135"/>
        <v>0</v>
      </c>
      <c r="AM129" s="466">
        <f t="shared" ca="1" si="135"/>
        <v>0</v>
      </c>
      <c r="AN129" s="466">
        <f t="shared" ca="1" si="135"/>
        <v>0</v>
      </c>
      <c r="AO129" s="466">
        <f t="shared" ca="1" si="135"/>
        <v>0</v>
      </c>
      <c r="AP129" s="466">
        <f t="shared" ca="1" si="135"/>
        <v>0</v>
      </c>
      <c r="AQ129" s="466">
        <f t="shared" ca="1" si="135"/>
        <v>0</v>
      </c>
      <c r="AR129" s="466">
        <f t="shared" ca="1" si="135"/>
        <v>0</v>
      </c>
      <c r="AS129" s="466">
        <f t="shared" ca="1" si="135"/>
        <v>0</v>
      </c>
      <c r="AT129" s="466">
        <f t="shared" ca="1" si="136"/>
        <v>0</v>
      </c>
      <c r="AU129" s="466">
        <f t="shared" ca="1" si="136"/>
        <v>0</v>
      </c>
      <c r="AV129" s="466">
        <f t="shared" ca="1" si="136"/>
        <v>0</v>
      </c>
      <c r="AW129" s="466">
        <f t="shared" ca="1" si="136"/>
        <v>0</v>
      </c>
      <c r="AX129" s="466">
        <f t="shared" ca="1" si="136"/>
        <v>0</v>
      </c>
      <c r="AY129" s="466">
        <f t="shared" ca="1" si="136"/>
        <v>0</v>
      </c>
      <c r="AZ129" s="466">
        <f t="shared" ca="1" si="136"/>
        <v>0</v>
      </c>
      <c r="BA129" s="466">
        <f t="shared" ca="1" si="136"/>
        <v>0</v>
      </c>
      <c r="BB129" s="466">
        <f t="shared" ca="1" si="136"/>
        <v>0</v>
      </c>
      <c r="BC129" s="466">
        <f t="shared" ca="1" si="136"/>
        <v>0</v>
      </c>
      <c r="BD129" s="466">
        <f t="shared" ca="1" si="136"/>
        <v>0</v>
      </c>
      <c r="BE129" s="466">
        <f t="shared" ca="1" si="136"/>
        <v>0</v>
      </c>
      <c r="BF129" s="458"/>
      <c r="BG129" s="467">
        <f t="shared" ca="1" si="106"/>
        <v>0</v>
      </c>
      <c r="BH129" s="467">
        <f t="shared" ca="1" si="107"/>
        <v>0</v>
      </c>
      <c r="BI129" s="467">
        <f t="shared" ca="1" si="108"/>
        <v>0</v>
      </c>
      <c r="BJ129" s="467">
        <f t="shared" ca="1" si="109"/>
        <v>0</v>
      </c>
      <c r="BK129" s="467">
        <f t="shared" ca="1" si="110"/>
        <v>0</v>
      </c>
      <c r="BL129" s="467">
        <f t="shared" ca="1" si="111"/>
        <v>0</v>
      </c>
      <c r="BM129" s="467">
        <f t="shared" ca="1" si="112"/>
        <v>0</v>
      </c>
      <c r="BN129" s="467">
        <f t="shared" ca="1" si="113"/>
        <v>0</v>
      </c>
      <c r="BO129" s="467">
        <f t="shared" ca="1" si="114"/>
        <v>0</v>
      </c>
      <c r="BP129" s="467">
        <f t="shared" ca="1" si="115"/>
        <v>0</v>
      </c>
      <c r="BQ129" s="467">
        <f t="shared" ca="1" si="116"/>
        <v>0</v>
      </c>
      <c r="BR129" s="467">
        <f t="shared" ca="1" si="117"/>
        <v>0</v>
      </c>
      <c r="BS129" s="468">
        <f t="shared" ca="1" si="118"/>
        <v>0</v>
      </c>
      <c r="BT129" s="467">
        <f t="shared" ca="1" si="119"/>
        <v>0</v>
      </c>
      <c r="BU129" s="467">
        <f t="shared" ca="1" si="120"/>
        <v>0</v>
      </c>
      <c r="BV129" s="467">
        <f t="shared" ca="1" si="121"/>
        <v>0</v>
      </c>
      <c r="BW129" s="470">
        <f t="shared" ca="1" si="122"/>
        <v>0</v>
      </c>
      <c r="BX129" s="470">
        <f t="shared" ca="1" si="123"/>
        <v>0</v>
      </c>
      <c r="BY129" s="467">
        <f t="shared" ca="1" si="124"/>
        <v>0</v>
      </c>
    </row>
    <row r="130" spans="1:77" ht="15.6" hidden="1" customHeight="1" outlineLevel="1" x14ac:dyDescent="0.3">
      <c r="A130" s="458">
        <f t="shared" si="125"/>
        <v>26</v>
      </c>
      <c r="B130" s="469">
        <f t="shared" si="98"/>
        <v>0</v>
      </c>
      <c r="C130" s="464"/>
      <c r="D130" s="464" t="str">
        <f t="shared" ca="1" si="126"/>
        <v/>
      </c>
      <c r="E130" s="465">
        <f t="shared" ca="1" si="100"/>
        <v>0</v>
      </c>
      <c r="F130" s="466">
        <f t="shared" ca="1" si="132"/>
        <v>0</v>
      </c>
      <c r="G130" s="466">
        <f t="shared" ca="1" si="132"/>
        <v>0</v>
      </c>
      <c r="H130" s="466">
        <f t="shared" ca="1" si="132"/>
        <v>0</v>
      </c>
      <c r="I130" s="466">
        <f t="shared" ca="1" si="132"/>
        <v>0</v>
      </c>
      <c r="J130" s="466">
        <f t="shared" ca="1" si="132"/>
        <v>0</v>
      </c>
      <c r="K130" s="466">
        <f t="shared" ca="1" si="132"/>
        <v>0</v>
      </c>
      <c r="L130" s="466">
        <f t="shared" ca="1" si="132"/>
        <v>0</v>
      </c>
      <c r="M130" s="466">
        <f t="shared" ca="1" si="132"/>
        <v>0</v>
      </c>
      <c r="N130" s="466">
        <f t="shared" ca="1" si="132"/>
        <v>0</v>
      </c>
      <c r="O130" s="466">
        <f t="shared" ca="1" si="132"/>
        <v>0</v>
      </c>
      <c r="P130" s="466">
        <f t="shared" ca="1" si="133"/>
        <v>0</v>
      </c>
      <c r="Q130" s="466">
        <f t="shared" ca="1" si="133"/>
        <v>0</v>
      </c>
      <c r="R130" s="466">
        <f t="shared" ca="1" si="133"/>
        <v>0</v>
      </c>
      <c r="S130" s="466">
        <f t="shared" ca="1" si="133"/>
        <v>0</v>
      </c>
      <c r="T130" s="466">
        <f t="shared" ca="1" si="133"/>
        <v>0</v>
      </c>
      <c r="U130" s="466">
        <f t="shared" ca="1" si="133"/>
        <v>0</v>
      </c>
      <c r="V130" s="466">
        <f t="shared" ca="1" si="133"/>
        <v>0</v>
      </c>
      <c r="W130" s="466">
        <f t="shared" ca="1" si="133"/>
        <v>0</v>
      </c>
      <c r="X130" s="466">
        <f t="shared" ca="1" si="133"/>
        <v>0</v>
      </c>
      <c r="Y130" s="466">
        <f t="shared" ca="1" si="133"/>
        <v>0</v>
      </c>
      <c r="Z130" s="466">
        <f t="shared" ca="1" si="134"/>
        <v>0</v>
      </c>
      <c r="AA130" s="466">
        <f t="shared" ca="1" si="134"/>
        <v>0</v>
      </c>
      <c r="AB130" s="466">
        <f t="shared" ca="1" si="134"/>
        <v>0</v>
      </c>
      <c r="AC130" s="466">
        <f t="shared" ca="1" si="134"/>
        <v>0</v>
      </c>
      <c r="AD130" s="466">
        <f t="shared" ca="1" si="134"/>
        <v>0</v>
      </c>
      <c r="AE130" s="466">
        <f t="shared" ca="1" si="134"/>
        <v>0</v>
      </c>
      <c r="AF130" s="466">
        <f t="shared" ca="1" si="134"/>
        <v>0</v>
      </c>
      <c r="AG130" s="466">
        <f t="shared" ca="1" si="134"/>
        <v>0</v>
      </c>
      <c r="AH130" s="466">
        <f t="shared" ca="1" si="134"/>
        <v>0</v>
      </c>
      <c r="AI130" s="466">
        <f t="shared" ca="1" si="134"/>
        <v>0</v>
      </c>
      <c r="AJ130" s="466">
        <f t="shared" ca="1" si="135"/>
        <v>0</v>
      </c>
      <c r="AK130" s="466">
        <f t="shared" ca="1" si="135"/>
        <v>0</v>
      </c>
      <c r="AL130" s="466">
        <f t="shared" ca="1" si="135"/>
        <v>0</v>
      </c>
      <c r="AM130" s="466">
        <f t="shared" ca="1" si="135"/>
        <v>0</v>
      </c>
      <c r="AN130" s="466">
        <f t="shared" ca="1" si="135"/>
        <v>0</v>
      </c>
      <c r="AO130" s="466">
        <f t="shared" ca="1" si="135"/>
        <v>0</v>
      </c>
      <c r="AP130" s="466">
        <f t="shared" ca="1" si="135"/>
        <v>0</v>
      </c>
      <c r="AQ130" s="466">
        <f t="shared" ca="1" si="135"/>
        <v>0</v>
      </c>
      <c r="AR130" s="466">
        <f t="shared" ca="1" si="135"/>
        <v>0</v>
      </c>
      <c r="AS130" s="466">
        <f t="shared" ca="1" si="135"/>
        <v>0</v>
      </c>
      <c r="AT130" s="466">
        <f t="shared" ca="1" si="136"/>
        <v>0</v>
      </c>
      <c r="AU130" s="466">
        <f t="shared" ca="1" si="136"/>
        <v>0</v>
      </c>
      <c r="AV130" s="466">
        <f t="shared" ca="1" si="136"/>
        <v>0</v>
      </c>
      <c r="AW130" s="466">
        <f t="shared" ca="1" si="136"/>
        <v>0</v>
      </c>
      <c r="AX130" s="466">
        <f t="shared" ca="1" si="136"/>
        <v>0</v>
      </c>
      <c r="AY130" s="466">
        <f t="shared" ca="1" si="136"/>
        <v>0</v>
      </c>
      <c r="AZ130" s="466">
        <f t="shared" ca="1" si="136"/>
        <v>0</v>
      </c>
      <c r="BA130" s="466">
        <f t="shared" ca="1" si="136"/>
        <v>0</v>
      </c>
      <c r="BB130" s="466">
        <f t="shared" ca="1" si="136"/>
        <v>0</v>
      </c>
      <c r="BC130" s="466">
        <f t="shared" ca="1" si="136"/>
        <v>0</v>
      </c>
      <c r="BD130" s="466">
        <f t="shared" ca="1" si="136"/>
        <v>0</v>
      </c>
      <c r="BE130" s="466">
        <f t="shared" ca="1" si="136"/>
        <v>0</v>
      </c>
      <c r="BF130" s="458"/>
      <c r="BG130" s="467">
        <f t="shared" ca="1" si="106"/>
        <v>0</v>
      </c>
      <c r="BH130" s="467">
        <f t="shared" ca="1" si="107"/>
        <v>0</v>
      </c>
      <c r="BI130" s="467">
        <f t="shared" ca="1" si="108"/>
        <v>0</v>
      </c>
      <c r="BJ130" s="467">
        <f t="shared" ca="1" si="109"/>
        <v>0</v>
      </c>
      <c r="BK130" s="467">
        <f t="shared" ca="1" si="110"/>
        <v>0</v>
      </c>
      <c r="BL130" s="467">
        <f t="shared" ca="1" si="111"/>
        <v>0</v>
      </c>
      <c r="BM130" s="467">
        <f t="shared" ca="1" si="112"/>
        <v>0</v>
      </c>
      <c r="BN130" s="467">
        <f t="shared" ca="1" si="113"/>
        <v>0</v>
      </c>
      <c r="BO130" s="467">
        <f t="shared" ca="1" si="114"/>
        <v>0</v>
      </c>
      <c r="BP130" s="467">
        <f t="shared" ca="1" si="115"/>
        <v>0</v>
      </c>
      <c r="BQ130" s="467">
        <f t="shared" ca="1" si="116"/>
        <v>0</v>
      </c>
      <c r="BR130" s="467">
        <f t="shared" ca="1" si="117"/>
        <v>0</v>
      </c>
      <c r="BS130" s="468">
        <f t="shared" ca="1" si="118"/>
        <v>0</v>
      </c>
      <c r="BT130" s="467">
        <f t="shared" ca="1" si="119"/>
        <v>0</v>
      </c>
      <c r="BU130" s="467">
        <f t="shared" ca="1" si="120"/>
        <v>0</v>
      </c>
      <c r="BV130" s="467">
        <f t="shared" ca="1" si="121"/>
        <v>0</v>
      </c>
      <c r="BW130" s="470">
        <f t="shared" ca="1" si="122"/>
        <v>0</v>
      </c>
      <c r="BX130" s="470">
        <f t="shared" ca="1" si="123"/>
        <v>0</v>
      </c>
      <c r="BY130" s="467">
        <f t="shared" ca="1" si="124"/>
        <v>0</v>
      </c>
    </row>
    <row r="131" spans="1:77" ht="15.6" hidden="1" customHeight="1" outlineLevel="1" x14ac:dyDescent="0.3">
      <c r="A131" s="458">
        <f t="shared" si="125"/>
        <v>27</v>
      </c>
      <c r="B131" s="463">
        <f t="shared" si="98"/>
        <v>0</v>
      </c>
      <c r="C131" s="464"/>
      <c r="D131" s="464" t="str">
        <f t="shared" ca="1" si="126"/>
        <v/>
      </c>
      <c r="E131" s="465">
        <f t="shared" ca="1" si="100"/>
        <v>0</v>
      </c>
      <c r="F131" s="466">
        <f t="shared" ca="1" si="132"/>
        <v>0</v>
      </c>
      <c r="G131" s="466">
        <f t="shared" ca="1" si="132"/>
        <v>0</v>
      </c>
      <c r="H131" s="466">
        <f t="shared" ca="1" si="132"/>
        <v>0</v>
      </c>
      <c r="I131" s="466">
        <f t="shared" ca="1" si="132"/>
        <v>0</v>
      </c>
      <c r="J131" s="466">
        <f t="shared" ca="1" si="132"/>
        <v>0</v>
      </c>
      <c r="K131" s="466">
        <f t="shared" ca="1" si="132"/>
        <v>0</v>
      </c>
      <c r="L131" s="466">
        <f t="shared" ca="1" si="132"/>
        <v>0</v>
      </c>
      <c r="M131" s="466">
        <f t="shared" ca="1" si="132"/>
        <v>0</v>
      </c>
      <c r="N131" s="466">
        <f t="shared" ca="1" si="132"/>
        <v>0</v>
      </c>
      <c r="O131" s="466">
        <f t="shared" ca="1" si="132"/>
        <v>0</v>
      </c>
      <c r="P131" s="466">
        <f t="shared" ca="1" si="133"/>
        <v>0</v>
      </c>
      <c r="Q131" s="466">
        <f t="shared" ca="1" si="133"/>
        <v>0</v>
      </c>
      <c r="R131" s="466">
        <f t="shared" ca="1" si="133"/>
        <v>0</v>
      </c>
      <c r="S131" s="466">
        <f t="shared" ca="1" si="133"/>
        <v>0</v>
      </c>
      <c r="T131" s="466">
        <f t="shared" ca="1" si="133"/>
        <v>0</v>
      </c>
      <c r="U131" s="466">
        <f t="shared" ca="1" si="133"/>
        <v>0</v>
      </c>
      <c r="V131" s="466">
        <f t="shared" ca="1" si="133"/>
        <v>0</v>
      </c>
      <c r="W131" s="466">
        <f t="shared" ca="1" si="133"/>
        <v>0</v>
      </c>
      <c r="X131" s="466">
        <f t="shared" ca="1" si="133"/>
        <v>0</v>
      </c>
      <c r="Y131" s="466">
        <f t="shared" ca="1" si="133"/>
        <v>0</v>
      </c>
      <c r="Z131" s="466">
        <f t="shared" ca="1" si="134"/>
        <v>0</v>
      </c>
      <c r="AA131" s="466">
        <f t="shared" ca="1" si="134"/>
        <v>0</v>
      </c>
      <c r="AB131" s="466">
        <f t="shared" ca="1" si="134"/>
        <v>0</v>
      </c>
      <c r="AC131" s="466">
        <f t="shared" ca="1" si="134"/>
        <v>0</v>
      </c>
      <c r="AD131" s="466">
        <f t="shared" ca="1" si="134"/>
        <v>0</v>
      </c>
      <c r="AE131" s="466">
        <f t="shared" ca="1" si="134"/>
        <v>0</v>
      </c>
      <c r="AF131" s="466">
        <f t="shared" ca="1" si="134"/>
        <v>0</v>
      </c>
      <c r="AG131" s="466">
        <f t="shared" ca="1" si="134"/>
        <v>0</v>
      </c>
      <c r="AH131" s="466">
        <f t="shared" ca="1" si="134"/>
        <v>0</v>
      </c>
      <c r="AI131" s="466">
        <f t="shared" ca="1" si="134"/>
        <v>0</v>
      </c>
      <c r="AJ131" s="466">
        <f t="shared" ca="1" si="135"/>
        <v>0</v>
      </c>
      <c r="AK131" s="466">
        <f t="shared" ca="1" si="135"/>
        <v>0</v>
      </c>
      <c r="AL131" s="466">
        <f t="shared" ca="1" si="135"/>
        <v>0</v>
      </c>
      <c r="AM131" s="466">
        <f t="shared" ca="1" si="135"/>
        <v>0</v>
      </c>
      <c r="AN131" s="466">
        <f t="shared" ca="1" si="135"/>
        <v>0</v>
      </c>
      <c r="AO131" s="466">
        <f t="shared" ca="1" si="135"/>
        <v>0</v>
      </c>
      <c r="AP131" s="466">
        <f t="shared" ca="1" si="135"/>
        <v>0</v>
      </c>
      <c r="AQ131" s="466">
        <f t="shared" ca="1" si="135"/>
        <v>0</v>
      </c>
      <c r="AR131" s="466">
        <f t="shared" ca="1" si="135"/>
        <v>0</v>
      </c>
      <c r="AS131" s="466">
        <f t="shared" ca="1" si="135"/>
        <v>0</v>
      </c>
      <c r="AT131" s="466">
        <f t="shared" ca="1" si="136"/>
        <v>0</v>
      </c>
      <c r="AU131" s="466">
        <f t="shared" ca="1" si="136"/>
        <v>0</v>
      </c>
      <c r="AV131" s="466">
        <f t="shared" ca="1" si="136"/>
        <v>0</v>
      </c>
      <c r="AW131" s="466">
        <f t="shared" ca="1" si="136"/>
        <v>0</v>
      </c>
      <c r="AX131" s="466">
        <f t="shared" ca="1" si="136"/>
        <v>0</v>
      </c>
      <c r="AY131" s="466">
        <f t="shared" ca="1" si="136"/>
        <v>0</v>
      </c>
      <c r="AZ131" s="466">
        <f t="shared" ca="1" si="136"/>
        <v>0</v>
      </c>
      <c r="BA131" s="466">
        <f t="shared" ca="1" si="136"/>
        <v>0</v>
      </c>
      <c r="BB131" s="466">
        <f t="shared" ca="1" si="136"/>
        <v>0</v>
      </c>
      <c r="BC131" s="466">
        <f t="shared" ca="1" si="136"/>
        <v>0</v>
      </c>
      <c r="BD131" s="466">
        <f t="shared" ca="1" si="136"/>
        <v>0</v>
      </c>
      <c r="BE131" s="466">
        <f t="shared" ca="1" si="136"/>
        <v>0</v>
      </c>
      <c r="BF131" s="458"/>
      <c r="BG131" s="467">
        <f t="shared" ca="1" si="106"/>
        <v>0</v>
      </c>
      <c r="BH131" s="467">
        <f t="shared" ca="1" si="107"/>
        <v>0</v>
      </c>
      <c r="BI131" s="467">
        <f t="shared" ca="1" si="108"/>
        <v>0</v>
      </c>
      <c r="BJ131" s="467">
        <f t="shared" ca="1" si="109"/>
        <v>0</v>
      </c>
      <c r="BK131" s="467">
        <f t="shared" ca="1" si="110"/>
        <v>0</v>
      </c>
      <c r="BL131" s="467">
        <f t="shared" ca="1" si="111"/>
        <v>0</v>
      </c>
      <c r="BM131" s="467">
        <f t="shared" ca="1" si="112"/>
        <v>0</v>
      </c>
      <c r="BN131" s="467">
        <f t="shared" ca="1" si="113"/>
        <v>0</v>
      </c>
      <c r="BO131" s="467">
        <f t="shared" ca="1" si="114"/>
        <v>0</v>
      </c>
      <c r="BP131" s="467">
        <f t="shared" ca="1" si="115"/>
        <v>0</v>
      </c>
      <c r="BQ131" s="467">
        <f t="shared" ca="1" si="116"/>
        <v>0</v>
      </c>
      <c r="BR131" s="467">
        <f t="shared" ca="1" si="117"/>
        <v>0</v>
      </c>
      <c r="BS131" s="468">
        <f t="shared" ca="1" si="118"/>
        <v>0</v>
      </c>
      <c r="BT131" s="467">
        <f t="shared" ca="1" si="119"/>
        <v>0</v>
      </c>
      <c r="BU131" s="467">
        <f t="shared" ca="1" si="120"/>
        <v>0</v>
      </c>
      <c r="BV131" s="467">
        <f t="shared" ca="1" si="121"/>
        <v>0</v>
      </c>
      <c r="BW131" s="470">
        <f t="shared" ca="1" si="122"/>
        <v>0</v>
      </c>
      <c r="BX131" s="470">
        <f t="shared" ca="1" si="123"/>
        <v>0</v>
      </c>
      <c r="BY131" s="467">
        <f t="shared" ca="1" si="124"/>
        <v>0</v>
      </c>
    </row>
    <row r="132" spans="1:77" ht="15.6" hidden="1" customHeight="1" outlineLevel="1" x14ac:dyDescent="0.3">
      <c r="A132" s="458">
        <f t="shared" si="125"/>
        <v>28</v>
      </c>
      <c r="B132" s="469">
        <f t="shared" si="98"/>
        <v>0</v>
      </c>
      <c r="C132" s="464"/>
      <c r="D132" s="464" t="str">
        <f t="shared" ca="1" si="126"/>
        <v/>
      </c>
      <c r="E132" s="465">
        <f t="shared" ca="1" si="100"/>
        <v>0</v>
      </c>
      <c r="F132" s="466">
        <f t="shared" ca="1" si="132"/>
        <v>0</v>
      </c>
      <c r="G132" s="466">
        <f t="shared" ca="1" si="132"/>
        <v>0</v>
      </c>
      <c r="H132" s="466">
        <f t="shared" ca="1" si="132"/>
        <v>0</v>
      </c>
      <c r="I132" s="466">
        <f t="shared" ca="1" si="132"/>
        <v>0</v>
      </c>
      <c r="J132" s="466">
        <f t="shared" ca="1" si="132"/>
        <v>0</v>
      </c>
      <c r="K132" s="466">
        <f t="shared" ca="1" si="132"/>
        <v>0</v>
      </c>
      <c r="L132" s="466">
        <f t="shared" ca="1" si="132"/>
        <v>0</v>
      </c>
      <c r="M132" s="466">
        <f t="shared" ca="1" si="132"/>
        <v>0</v>
      </c>
      <c r="N132" s="466">
        <f t="shared" ca="1" si="132"/>
        <v>0</v>
      </c>
      <c r="O132" s="466">
        <f t="shared" ca="1" si="132"/>
        <v>0</v>
      </c>
      <c r="P132" s="466">
        <f t="shared" ca="1" si="133"/>
        <v>0</v>
      </c>
      <c r="Q132" s="466">
        <f t="shared" ca="1" si="133"/>
        <v>0</v>
      </c>
      <c r="R132" s="466">
        <f t="shared" ca="1" si="133"/>
        <v>0</v>
      </c>
      <c r="S132" s="466">
        <f t="shared" ca="1" si="133"/>
        <v>0</v>
      </c>
      <c r="T132" s="466">
        <f t="shared" ca="1" si="133"/>
        <v>0</v>
      </c>
      <c r="U132" s="466">
        <f t="shared" ca="1" si="133"/>
        <v>0</v>
      </c>
      <c r="V132" s="466">
        <f t="shared" ca="1" si="133"/>
        <v>0</v>
      </c>
      <c r="W132" s="466">
        <f t="shared" ca="1" si="133"/>
        <v>0</v>
      </c>
      <c r="X132" s="466">
        <f t="shared" ca="1" si="133"/>
        <v>0</v>
      </c>
      <c r="Y132" s="466">
        <f t="shared" ca="1" si="133"/>
        <v>0</v>
      </c>
      <c r="Z132" s="466">
        <f t="shared" ca="1" si="134"/>
        <v>0</v>
      </c>
      <c r="AA132" s="466">
        <f t="shared" ca="1" si="134"/>
        <v>0</v>
      </c>
      <c r="AB132" s="466">
        <f t="shared" ca="1" si="134"/>
        <v>0</v>
      </c>
      <c r="AC132" s="466">
        <f t="shared" ca="1" si="134"/>
        <v>0</v>
      </c>
      <c r="AD132" s="466">
        <f t="shared" ca="1" si="134"/>
        <v>0</v>
      </c>
      <c r="AE132" s="466">
        <f t="shared" ca="1" si="134"/>
        <v>0</v>
      </c>
      <c r="AF132" s="466">
        <f t="shared" ca="1" si="134"/>
        <v>0</v>
      </c>
      <c r="AG132" s="466">
        <f t="shared" ca="1" si="134"/>
        <v>0</v>
      </c>
      <c r="AH132" s="466">
        <f t="shared" ca="1" si="134"/>
        <v>0</v>
      </c>
      <c r="AI132" s="466">
        <f t="shared" ca="1" si="134"/>
        <v>0</v>
      </c>
      <c r="AJ132" s="466">
        <f t="shared" ca="1" si="135"/>
        <v>0</v>
      </c>
      <c r="AK132" s="466">
        <f t="shared" ca="1" si="135"/>
        <v>0</v>
      </c>
      <c r="AL132" s="466">
        <f t="shared" ca="1" si="135"/>
        <v>0</v>
      </c>
      <c r="AM132" s="466">
        <f t="shared" ca="1" si="135"/>
        <v>0</v>
      </c>
      <c r="AN132" s="466">
        <f t="shared" ca="1" si="135"/>
        <v>0</v>
      </c>
      <c r="AO132" s="466">
        <f t="shared" ca="1" si="135"/>
        <v>0</v>
      </c>
      <c r="AP132" s="466">
        <f t="shared" ca="1" si="135"/>
        <v>0</v>
      </c>
      <c r="AQ132" s="466">
        <f t="shared" ca="1" si="135"/>
        <v>0</v>
      </c>
      <c r="AR132" s="466">
        <f t="shared" ca="1" si="135"/>
        <v>0</v>
      </c>
      <c r="AS132" s="466">
        <f t="shared" ca="1" si="135"/>
        <v>0</v>
      </c>
      <c r="AT132" s="466">
        <f t="shared" ca="1" si="136"/>
        <v>0</v>
      </c>
      <c r="AU132" s="466">
        <f t="shared" ca="1" si="136"/>
        <v>0</v>
      </c>
      <c r="AV132" s="466">
        <f t="shared" ca="1" si="136"/>
        <v>0</v>
      </c>
      <c r="AW132" s="466">
        <f t="shared" ca="1" si="136"/>
        <v>0</v>
      </c>
      <c r="AX132" s="466">
        <f t="shared" ca="1" si="136"/>
        <v>0</v>
      </c>
      <c r="AY132" s="466">
        <f t="shared" ca="1" si="136"/>
        <v>0</v>
      </c>
      <c r="AZ132" s="466">
        <f t="shared" ca="1" si="136"/>
        <v>0</v>
      </c>
      <c r="BA132" s="466">
        <f t="shared" ca="1" si="136"/>
        <v>0</v>
      </c>
      <c r="BB132" s="466">
        <f t="shared" ca="1" si="136"/>
        <v>0</v>
      </c>
      <c r="BC132" s="466">
        <f t="shared" ca="1" si="136"/>
        <v>0</v>
      </c>
      <c r="BD132" s="466">
        <f t="shared" ca="1" si="136"/>
        <v>0</v>
      </c>
      <c r="BE132" s="466">
        <f t="shared" ca="1" si="136"/>
        <v>0</v>
      </c>
      <c r="BF132" s="458"/>
      <c r="BG132" s="467">
        <f t="shared" ca="1" si="106"/>
        <v>0</v>
      </c>
      <c r="BH132" s="467">
        <f t="shared" ca="1" si="107"/>
        <v>0</v>
      </c>
      <c r="BI132" s="467">
        <f t="shared" ca="1" si="108"/>
        <v>0</v>
      </c>
      <c r="BJ132" s="467">
        <f t="shared" ca="1" si="109"/>
        <v>0</v>
      </c>
      <c r="BK132" s="467">
        <f t="shared" ca="1" si="110"/>
        <v>0</v>
      </c>
      <c r="BL132" s="467">
        <f t="shared" ca="1" si="111"/>
        <v>0</v>
      </c>
      <c r="BM132" s="467">
        <f t="shared" ca="1" si="112"/>
        <v>0</v>
      </c>
      <c r="BN132" s="467">
        <f t="shared" ca="1" si="113"/>
        <v>0</v>
      </c>
      <c r="BO132" s="467">
        <f t="shared" ca="1" si="114"/>
        <v>0</v>
      </c>
      <c r="BP132" s="467">
        <f t="shared" ca="1" si="115"/>
        <v>0</v>
      </c>
      <c r="BQ132" s="467">
        <f t="shared" ca="1" si="116"/>
        <v>0</v>
      </c>
      <c r="BR132" s="467">
        <f t="shared" ca="1" si="117"/>
        <v>0</v>
      </c>
      <c r="BS132" s="468">
        <f t="shared" ca="1" si="118"/>
        <v>0</v>
      </c>
      <c r="BT132" s="467">
        <f t="shared" ca="1" si="119"/>
        <v>0</v>
      </c>
      <c r="BU132" s="467">
        <f t="shared" ca="1" si="120"/>
        <v>0</v>
      </c>
      <c r="BV132" s="467">
        <f t="shared" ca="1" si="121"/>
        <v>0</v>
      </c>
      <c r="BW132" s="470">
        <f t="shared" ca="1" si="122"/>
        <v>0</v>
      </c>
      <c r="BX132" s="470">
        <f t="shared" ca="1" si="123"/>
        <v>0</v>
      </c>
      <c r="BY132" s="467">
        <f t="shared" ca="1" si="124"/>
        <v>0</v>
      </c>
    </row>
    <row r="133" spans="1:77" ht="15.6" hidden="1" customHeight="1" outlineLevel="1" x14ac:dyDescent="0.3">
      <c r="A133" s="458">
        <f t="shared" si="125"/>
        <v>29</v>
      </c>
      <c r="B133" s="463">
        <f t="shared" si="98"/>
        <v>0</v>
      </c>
      <c r="C133" s="464"/>
      <c r="D133" s="464" t="str">
        <f t="shared" ca="1" si="126"/>
        <v/>
      </c>
      <c r="E133" s="465">
        <f t="shared" ca="1" si="100"/>
        <v>0</v>
      </c>
      <c r="F133" s="466">
        <f t="shared" ca="1" si="132"/>
        <v>0</v>
      </c>
      <c r="G133" s="466">
        <f t="shared" ca="1" si="132"/>
        <v>0</v>
      </c>
      <c r="H133" s="466">
        <f t="shared" ca="1" si="132"/>
        <v>0</v>
      </c>
      <c r="I133" s="466">
        <f t="shared" ca="1" si="132"/>
        <v>0</v>
      </c>
      <c r="J133" s="466">
        <f t="shared" ca="1" si="132"/>
        <v>0</v>
      </c>
      <c r="K133" s="466">
        <f t="shared" ca="1" si="132"/>
        <v>0</v>
      </c>
      <c r="L133" s="466">
        <f t="shared" ca="1" si="132"/>
        <v>0</v>
      </c>
      <c r="M133" s="466">
        <f t="shared" ca="1" si="132"/>
        <v>0</v>
      </c>
      <c r="N133" s="466">
        <f t="shared" ca="1" si="132"/>
        <v>0</v>
      </c>
      <c r="O133" s="466">
        <f t="shared" ca="1" si="132"/>
        <v>0</v>
      </c>
      <c r="P133" s="466">
        <f t="shared" ca="1" si="133"/>
        <v>0</v>
      </c>
      <c r="Q133" s="466">
        <f t="shared" ca="1" si="133"/>
        <v>0</v>
      </c>
      <c r="R133" s="466">
        <f t="shared" ca="1" si="133"/>
        <v>0</v>
      </c>
      <c r="S133" s="466">
        <f t="shared" ca="1" si="133"/>
        <v>0</v>
      </c>
      <c r="T133" s="466">
        <f t="shared" ca="1" si="133"/>
        <v>0</v>
      </c>
      <c r="U133" s="466">
        <f t="shared" ca="1" si="133"/>
        <v>0</v>
      </c>
      <c r="V133" s="466">
        <f t="shared" ca="1" si="133"/>
        <v>0</v>
      </c>
      <c r="W133" s="466">
        <f t="shared" ca="1" si="133"/>
        <v>0</v>
      </c>
      <c r="X133" s="466">
        <f t="shared" ca="1" si="133"/>
        <v>0</v>
      </c>
      <c r="Y133" s="466">
        <f t="shared" ca="1" si="133"/>
        <v>0</v>
      </c>
      <c r="Z133" s="466">
        <f t="shared" ca="1" si="134"/>
        <v>0</v>
      </c>
      <c r="AA133" s="466">
        <f t="shared" ca="1" si="134"/>
        <v>0</v>
      </c>
      <c r="AB133" s="466">
        <f t="shared" ca="1" si="134"/>
        <v>0</v>
      </c>
      <c r="AC133" s="466">
        <f t="shared" ca="1" si="134"/>
        <v>0</v>
      </c>
      <c r="AD133" s="466">
        <f t="shared" ca="1" si="134"/>
        <v>0</v>
      </c>
      <c r="AE133" s="466">
        <f t="shared" ca="1" si="134"/>
        <v>0</v>
      </c>
      <c r="AF133" s="466">
        <f t="shared" ca="1" si="134"/>
        <v>0</v>
      </c>
      <c r="AG133" s="466">
        <f t="shared" ca="1" si="134"/>
        <v>0</v>
      </c>
      <c r="AH133" s="466">
        <f t="shared" ca="1" si="134"/>
        <v>0</v>
      </c>
      <c r="AI133" s="466">
        <f t="shared" ca="1" si="134"/>
        <v>0</v>
      </c>
      <c r="AJ133" s="466">
        <f t="shared" ca="1" si="135"/>
        <v>0</v>
      </c>
      <c r="AK133" s="466">
        <f t="shared" ca="1" si="135"/>
        <v>0</v>
      </c>
      <c r="AL133" s="466">
        <f t="shared" ca="1" si="135"/>
        <v>0</v>
      </c>
      <c r="AM133" s="466">
        <f t="shared" ca="1" si="135"/>
        <v>0</v>
      </c>
      <c r="AN133" s="466">
        <f t="shared" ca="1" si="135"/>
        <v>0</v>
      </c>
      <c r="AO133" s="466">
        <f t="shared" ca="1" si="135"/>
        <v>0</v>
      </c>
      <c r="AP133" s="466">
        <f t="shared" ca="1" si="135"/>
        <v>0</v>
      </c>
      <c r="AQ133" s="466">
        <f t="shared" ca="1" si="135"/>
        <v>0</v>
      </c>
      <c r="AR133" s="466">
        <f t="shared" ca="1" si="135"/>
        <v>0</v>
      </c>
      <c r="AS133" s="466">
        <f t="shared" ca="1" si="135"/>
        <v>0</v>
      </c>
      <c r="AT133" s="466">
        <f t="shared" ca="1" si="136"/>
        <v>0</v>
      </c>
      <c r="AU133" s="466">
        <f t="shared" ca="1" si="136"/>
        <v>0</v>
      </c>
      <c r="AV133" s="466">
        <f t="shared" ca="1" si="136"/>
        <v>0</v>
      </c>
      <c r="AW133" s="466">
        <f t="shared" ca="1" si="136"/>
        <v>0</v>
      </c>
      <c r="AX133" s="466">
        <f t="shared" ca="1" si="136"/>
        <v>0</v>
      </c>
      <c r="AY133" s="466">
        <f t="shared" ca="1" si="136"/>
        <v>0</v>
      </c>
      <c r="AZ133" s="466">
        <f t="shared" ca="1" si="136"/>
        <v>0</v>
      </c>
      <c r="BA133" s="466">
        <f t="shared" ca="1" si="136"/>
        <v>0</v>
      </c>
      <c r="BB133" s="466">
        <f t="shared" ca="1" si="136"/>
        <v>0</v>
      </c>
      <c r="BC133" s="466">
        <f t="shared" ca="1" si="136"/>
        <v>0</v>
      </c>
      <c r="BD133" s="466">
        <f t="shared" ca="1" si="136"/>
        <v>0</v>
      </c>
      <c r="BE133" s="466">
        <f t="shared" ca="1" si="136"/>
        <v>0</v>
      </c>
      <c r="BF133" s="458"/>
      <c r="BG133" s="467">
        <f t="shared" ca="1" si="106"/>
        <v>0</v>
      </c>
      <c r="BH133" s="467">
        <f t="shared" ca="1" si="107"/>
        <v>0</v>
      </c>
      <c r="BI133" s="467">
        <f t="shared" ca="1" si="108"/>
        <v>0</v>
      </c>
      <c r="BJ133" s="467">
        <f t="shared" ca="1" si="109"/>
        <v>0</v>
      </c>
      <c r="BK133" s="467">
        <f t="shared" ca="1" si="110"/>
        <v>0</v>
      </c>
      <c r="BL133" s="467">
        <f t="shared" ca="1" si="111"/>
        <v>0</v>
      </c>
      <c r="BM133" s="467">
        <f t="shared" ca="1" si="112"/>
        <v>0</v>
      </c>
      <c r="BN133" s="467">
        <f t="shared" ca="1" si="113"/>
        <v>0</v>
      </c>
      <c r="BO133" s="467">
        <f t="shared" ca="1" si="114"/>
        <v>0</v>
      </c>
      <c r="BP133" s="467">
        <f t="shared" ca="1" si="115"/>
        <v>0</v>
      </c>
      <c r="BQ133" s="467">
        <f t="shared" ca="1" si="116"/>
        <v>0</v>
      </c>
      <c r="BR133" s="467">
        <f t="shared" ca="1" si="117"/>
        <v>0</v>
      </c>
      <c r="BS133" s="468">
        <f t="shared" ca="1" si="118"/>
        <v>0</v>
      </c>
      <c r="BT133" s="467">
        <f t="shared" ca="1" si="119"/>
        <v>0</v>
      </c>
      <c r="BU133" s="467">
        <f t="shared" ca="1" si="120"/>
        <v>0</v>
      </c>
      <c r="BV133" s="467">
        <f t="shared" ca="1" si="121"/>
        <v>0</v>
      </c>
      <c r="BW133" s="470">
        <f t="shared" ca="1" si="122"/>
        <v>0</v>
      </c>
      <c r="BX133" s="470">
        <f t="shared" ca="1" si="123"/>
        <v>0</v>
      </c>
      <c r="BY133" s="467">
        <f t="shared" ca="1" si="124"/>
        <v>0</v>
      </c>
    </row>
    <row r="134" spans="1:77" ht="15.6" hidden="1" customHeight="1" outlineLevel="1" x14ac:dyDescent="0.3">
      <c r="A134" s="458">
        <f t="shared" si="125"/>
        <v>30</v>
      </c>
      <c r="B134" s="469">
        <f t="shared" si="98"/>
        <v>0</v>
      </c>
      <c r="C134" s="464"/>
      <c r="D134" s="464" t="str">
        <f t="shared" ca="1" si="126"/>
        <v/>
      </c>
      <c r="E134" s="465">
        <f t="shared" ca="1" si="100"/>
        <v>0</v>
      </c>
      <c r="F134" s="466">
        <f t="shared" ca="1" si="132"/>
        <v>0</v>
      </c>
      <c r="G134" s="466">
        <f t="shared" ca="1" si="132"/>
        <v>0</v>
      </c>
      <c r="H134" s="466">
        <f t="shared" ca="1" si="132"/>
        <v>0</v>
      </c>
      <c r="I134" s="466">
        <f t="shared" ca="1" si="132"/>
        <v>0</v>
      </c>
      <c r="J134" s="466">
        <f t="shared" ca="1" si="132"/>
        <v>0</v>
      </c>
      <c r="K134" s="466">
        <f t="shared" ca="1" si="132"/>
        <v>0</v>
      </c>
      <c r="L134" s="466">
        <f t="shared" ca="1" si="132"/>
        <v>0</v>
      </c>
      <c r="M134" s="466">
        <f t="shared" ca="1" si="132"/>
        <v>0</v>
      </c>
      <c r="N134" s="466">
        <f t="shared" ca="1" si="132"/>
        <v>0</v>
      </c>
      <c r="O134" s="466">
        <f t="shared" ca="1" si="132"/>
        <v>0</v>
      </c>
      <c r="P134" s="466">
        <f t="shared" ca="1" si="133"/>
        <v>0</v>
      </c>
      <c r="Q134" s="466">
        <f t="shared" ca="1" si="133"/>
        <v>0</v>
      </c>
      <c r="R134" s="466">
        <f t="shared" ca="1" si="133"/>
        <v>0</v>
      </c>
      <c r="S134" s="466">
        <f t="shared" ca="1" si="133"/>
        <v>0</v>
      </c>
      <c r="T134" s="466">
        <f t="shared" ca="1" si="133"/>
        <v>0</v>
      </c>
      <c r="U134" s="466">
        <f t="shared" ca="1" si="133"/>
        <v>0</v>
      </c>
      <c r="V134" s="466">
        <f t="shared" ca="1" si="133"/>
        <v>0</v>
      </c>
      <c r="W134" s="466">
        <f t="shared" ca="1" si="133"/>
        <v>0</v>
      </c>
      <c r="X134" s="466">
        <f t="shared" ca="1" si="133"/>
        <v>0</v>
      </c>
      <c r="Y134" s="466">
        <f t="shared" ca="1" si="133"/>
        <v>0</v>
      </c>
      <c r="Z134" s="466">
        <f t="shared" ca="1" si="134"/>
        <v>0</v>
      </c>
      <c r="AA134" s="466">
        <f t="shared" ca="1" si="134"/>
        <v>0</v>
      </c>
      <c r="AB134" s="466">
        <f t="shared" ca="1" si="134"/>
        <v>0</v>
      </c>
      <c r="AC134" s="466">
        <f t="shared" ca="1" si="134"/>
        <v>0</v>
      </c>
      <c r="AD134" s="466">
        <f t="shared" ca="1" si="134"/>
        <v>0</v>
      </c>
      <c r="AE134" s="466">
        <f t="shared" ca="1" si="134"/>
        <v>0</v>
      </c>
      <c r="AF134" s="466">
        <f t="shared" ca="1" si="134"/>
        <v>0</v>
      </c>
      <c r="AG134" s="466">
        <f t="shared" ca="1" si="134"/>
        <v>0</v>
      </c>
      <c r="AH134" s="466">
        <f t="shared" ca="1" si="134"/>
        <v>0</v>
      </c>
      <c r="AI134" s="466">
        <f t="shared" ca="1" si="134"/>
        <v>0</v>
      </c>
      <c r="AJ134" s="466">
        <f t="shared" ca="1" si="135"/>
        <v>0</v>
      </c>
      <c r="AK134" s="466">
        <f t="shared" ca="1" si="135"/>
        <v>0</v>
      </c>
      <c r="AL134" s="466">
        <f t="shared" ca="1" si="135"/>
        <v>0</v>
      </c>
      <c r="AM134" s="466">
        <f t="shared" ca="1" si="135"/>
        <v>0</v>
      </c>
      <c r="AN134" s="466">
        <f t="shared" ca="1" si="135"/>
        <v>0</v>
      </c>
      <c r="AO134" s="466">
        <f t="shared" ca="1" si="135"/>
        <v>0</v>
      </c>
      <c r="AP134" s="466">
        <f t="shared" ca="1" si="135"/>
        <v>0</v>
      </c>
      <c r="AQ134" s="466">
        <f t="shared" ca="1" si="135"/>
        <v>0</v>
      </c>
      <c r="AR134" s="466">
        <f t="shared" ca="1" si="135"/>
        <v>0</v>
      </c>
      <c r="AS134" s="466">
        <f t="shared" ca="1" si="135"/>
        <v>0</v>
      </c>
      <c r="AT134" s="466">
        <f t="shared" ca="1" si="136"/>
        <v>0</v>
      </c>
      <c r="AU134" s="466">
        <f t="shared" ca="1" si="136"/>
        <v>0</v>
      </c>
      <c r="AV134" s="466">
        <f t="shared" ca="1" si="136"/>
        <v>0</v>
      </c>
      <c r="AW134" s="466">
        <f t="shared" ca="1" si="136"/>
        <v>0</v>
      </c>
      <c r="AX134" s="466">
        <f t="shared" ca="1" si="136"/>
        <v>0</v>
      </c>
      <c r="AY134" s="466">
        <f t="shared" ca="1" si="136"/>
        <v>0</v>
      </c>
      <c r="AZ134" s="466">
        <f t="shared" ca="1" si="136"/>
        <v>0</v>
      </c>
      <c r="BA134" s="466">
        <f t="shared" ca="1" si="136"/>
        <v>0</v>
      </c>
      <c r="BB134" s="466">
        <f t="shared" ca="1" si="136"/>
        <v>0</v>
      </c>
      <c r="BC134" s="466">
        <f t="shared" ca="1" si="136"/>
        <v>0</v>
      </c>
      <c r="BD134" s="466">
        <f t="shared" ca="1" si="136"/>
        <v>0</v>
      </c>
      <c r="BE134" s="466">
        <f t="shared" ca="1" si="136"/>
        <v>0</v>
      </c>
      <c r="BF134" s="458"/>
      <c r="BG134" s="467">
        <f t="shared" ca="1" si="106"/>
        <v>0</v>
      </c>
      <c r="BH134" s="467">
        <f t="shared" ca="1" si="107"/>
        <v>0</v>
      </c>
      <c r="BI134" s="467">
        <f t="shared" ca="1" si="108"/>
        <v>0</v>
      </c>
      <c r="BJ134" s="467">
        <f t="shared" ca="1" si="109"/>
        <v>0</v>
      </c>
      <c r="BK134" s="467">
        <f t="shared" ca="1" si="110"/>
        <v>0</v>
      </c>
      <c r="BL134" s="467">
        <f t="shared" ca="1" si="111"/>
        <v>0</v>
      </c>
      <c r="BM134" s="467">
        <f t="shared" ca="1" si="112"/>
        <v>0</v>
      </c>
      <c r="BN134" s="467">
        <f t="shared" ca="1" si="113"/>
        <v>0</v>
      </c>
      <c r="BO134" s="467">
        <f t="shared" ca="1" si="114"/>
        <v>0</v>
      </c>
      <c r="BP134" s="467">
        <f t="shared" ca="1" si="115"/>
        <v>0</v>
      </c>
      <c r="BQ134" s="467">
        <f t="shared" ca="1" si="116"/>
        <v>0</v>
      </c>
      <c r="BR134" s="467">
        <f t="shared" ca="1" si="117"/>
        <v>0</v>
      </c>
      <c r="BS134" s="468">
        <f t="shared" ca="1" si="118"/>
        <v>0</v>
      </c>
      <c r="BT134" s="467">
        <f t="shared" ca="1" si="119"/>
        <v>0</v>
      </c>
      <c r="BU134" s="467">
        <f t="shared" ca="1" si="120"/>
        <v>0</v>
      </c>
      <c r="BV134" s="467">
        <f t="shared" ca="1" si="121"/>
        <v>0</v>
      </c>
      <c r="BW134" s="470">
        <f t="shared" ca="1" si="122"/>
        <v>0</v>
      </c>
      <c r="BX134" s="470">
        <f t="shared" ca="1" si="123"/>
        <v>0</v>
      </c>
      <c r="BY134" s="467">
        <f t="shared" ca="1" si="124"/>
        <v>0</v>
      </c>
    </row>
    <row r="135" spans="1:77" ht="15.6" hidden="1" customHeight="1" outlineLevel="1" x14ac:dyDescent="0.3">
      <c r="A135" s="458">
        <f t="shared" si="125"/>
        <v>31</v>
      </c>
      <c r="B135" s="463">
        <f t="shared" si="98"/>
        <v>0</v>
      </c>
      <c r="C135" s="464"/>
      <c r="D135" s="464" t="str">
        <f t="shared" ca="1" si="126"/>
        <v/>
      </c>
      <c r="E135" s="465">
        <f t="shared" ca="1" si="100"/>
        <v>0</v>
      </c>
      <c r="F135" s="466">
        <f t="shared" ref="F135:O149" ca="1" si="137">IF(ISERROR(INDIRECT(CONCATENATE($B135,"!",F$303,$D$306))),0,INDIRECT(CONCATENATE($B135,"!",F$303,$D$306)))</f>
        <v>0</v>
      </c>
      <c r="G135" s="466">
        <f t="shared" ca="1" si="137"/>
        <v>0</v>
      </c>
      <c r="H135" s="466">
        <f t="shared" ca="1" si="137"/>
        <v>0</v>
      </c>
      <c r="I135" s="466">
        <f t="shared" ca="1" si="137"/>
        <v>0</v>
      </c>
      <c r="J135" s="466">
        <f t="shared" ca="1" si="137"/>
        <v>0</v>
      </c>
      <c r="K135" s="466">
        <f t="shared" ca="1" si="137"/>
        <v>0</v>
      </c>
      <c r="L135" s="466">
        <f t="shared" ca="1" si="137"/>
        <v>0</v>
      </c>
      <c r="M135" s="466">
        <f t="shared" ca="1" si="137"/>
        <v>0</v>
      </c>
      <c r="N135" s="466">
        <f t="shared" ca="1" si="137"/>
        <v>0</v>
      </c>
      <c r="O135" s="466">
        <f t="shared" ca="1" si="137"/>
        <v>0</v>
      </c>
      <c r="P135" s="466">
        <f t="shared" ref="P135:Y149" ca="1" si="138">IF(ISERROR(INDIRECT(CONCATENATE($B135,"!",P$303,$D$306))),0,INDIRECT(CONCATENATE($B135,"!",P$303,$D$306)))</f>
        <v>0</v>
      </c>
      <c r="Q135" s="466">
        <f t="shared" ca="1" si="138"/>
        <v>0</v>
      </c>
      <c r="R135" s="466">
        <f t="shared" ca="1" si="138"/>
        <v>0</v>
      </c>
      <c r="S135" s="466">
        <f t="shared" ca="1" si="138"/>
        <v>0</v>
      </c>
      <c r="T135" s="466">
        <f t="shared" ca="1" si="138"/>
        <v>0</v>
      </c>
      <c r="U135" s="466">
        <f t="shared" ca="1" si="138"/>
        <v>0</v>
      </c>
      <c r="V135" s="466">
        <f t="shared" ca="1" si="138"/>
        <v>0</v>
      </c>
      <c r="W135" s="466">
        <f t="shared" ca="1" si="138"/>
        <v>0</v>
      </c>
      <c r="X135" s="466">
        <f t="shared" ca="1" si="138"/>
        <v>0</v>
      </c>
      <c r="Y135" s="466">
        <f t="shared" ca="1" si="138"/>
        <v>0</v>
      </c>
      <c r="Z135" s="466">
        <f t="shared" ref="Z135:AI149" ca="1" si="139">IF(ISERROR(INDIRECT(CONCATENATE($B135,"!",Z$303,$D$306))),0,INDIRECT(CONCATENATE($B135,"!",Z$303,$D$306)))</f>
        <v>0</v>
      </c>
      <c r="AA135" s="466">
        <f t="shared" ca="1" si="139"/>
        <v>0</v>
      </c>
      <c r="AB135" s="466">
        <f t="shared" ca="1" si="139"/>
        <v>0</v>
      </c>
      <c r="AC135" s="466">
        <f t="shared" ca="1" si="139"/>
        <v>0</v>
      </c>
      <c r="AD135" s="466">
        <f t="shared" ca="1" si="139"/>
        <v>0</v>
      </c>
      <c r="AE135" s="466">
        <f t="shared" ca="1" si="139"/>
        <v>0</v>
      </c>
      <c r="AF135" s="466">
        <f t="shared" ca="1" si="139"/>
        <v>0</v>
      </c>
      <c r="AG135" s="466">
        <f t="shared" ca="1" si="139"/>
        <v>0</v>
      </c>
      <c r="AH135" s="466">
        <f t="shared" ca="1" si="139"/>
        <v>0</v>
      </c>
      <c r="AI135" s="466">
        <f t="shared" ca="1" si="139"/>
        <v>0</v>
      </c>
      <c r="AJ135" s="466">
        <f t="shared" ref="AJ135:AS149" ca="1" si="140">IF(ISERROR(INDIRECT(CONCATENATE($B135,"!",AJ$303,$D$306))),0,INDIRECT(CONCATENATE($B135,"!",AJ$303,$D$306)))</f>
        <v>0</v>
      </c>
      <c r="AK135" s="466">
        <f t="shared" ca="1" si="140"/>
        <v>0</v>
      </c>
      <c r="AL135" s="466">
        <f t="shared" ca="1" si="140"/>
        <v>0</v>
      </c>
      <c r="AM135" s="466">
        <f t="shared" ca="1" si="140"/>
        <v>0</v>
      </c>
      <c r="AN135" s="466">
        <f t="shared" ca="1" si="140"/>
        <v>0</v>
      </c>
      <c r="AO135" s="466">
        <f t="shared" ca="1" si="140"/>
        <v>0</v>
      </c>
      <c r="AP135" s="466">
        <f t="shared" ca="1" si="140"/>
        <v>0</v>
      </c>
      <c r="AQ135" s="466">
        <f t="shared" ca="1" si="140"/>
        <v>0</v>
      </c>
      <c r="AR135" s="466">
        <f t="shared" ca="1" si="140"/>
        <v>0</v>
      </c>
      <c r="AS135" s="466">
        <f t="shared" ca="1" si="140"/>
        <v>0</v>
      </c>
      <c r="AT135" s="466">
        <f t="shared" ref="AT135:BE149" ca="1" si="141">IF(ISERROR(INDIRECT(CONCATENATE($B135,"!",AT$303,$D$306))),0,INDIRECT(CONCATENATE($B135,"!",AT$303,$D$306)))</f>
        <v>0</v>
      </c>
      <c r="AU135" s="466">
        <f t="shared" ca="1" si="141"/>
        <v>0</v>
      </c>
      <c r="AV135" s="466">
        <f t="shared" ca="1" si="141"/>
        <v>0</v>
      </c>
      <c r="AW135" s="466">
        <f t="shared" ca="1" si="141"/>
        <v>0</v>
      </c>
      <c r="AX135" s="466">
        <f t="shared" ca="1" si="141"/>
        <v>0</v>
      </c>
      <c r="AY135" s="466">
        <f t="shared" ca="1" si="141"/>
        <v>0</v>
      </c>
      <c r="AZ135" s="466">
        <f t="shared" ca="1" si="141"/>
        <v>0</v>
      </c>
      <c r="BA135" s="466">
        <f t="shared" ca="1" si="141"/>
        <v>0</v>
      </c>
      <c r="BB135" s="466">
        <f t="shared" ca="1" si="141"/>
        <v>0</v>
      </c>
      <c r="BC135" s="466">
        <f t="shared" ca="1" si="141"/>
        <v>0</v>
      </c>
      <c r="BD135" s="466">
        <f t="shared" ca="1" si="141"/>
        <v>0</v>
      </c>
      <c r="BE135" s="466">
        <f t="shared" ca="1" si="141"/>
        <v>0</v>
      </c>
      <c r="BF135" s="458"/>
      <c r="BG135" s="467">
        <f t="shared" ca="1" si="106"/>
        <v>0</v>
      </c>
      <c r="BH135" s="467">
        <f t="shared" ca="1" si="107"/>
        <v>0</v>
      </c>
      <c r="BI135" s="467">
        <f t="shared" ca="1" si="108"/>
        <v>0</v>
      </c>
      <c r="BJ135" s="467">
        <f t="shared" ca="1" si="109"/>
        <v>0</v>
      </c>
      <c r="BK135" s="467">
        <f t="shared" ca="1" si="110"/>
        <v>0</v>
      </c>
      <c r="BL135" s="467">
        <f t="shared" ca="1" si="111"/>
        <v>0</v>
      </c>
      <c r="BM135" s="467">
        <f t="shared" ca="1" si="112"/>
        <v>0</v>
      </c>
      <c r="BN135" s="467">
        <f t="shared" ca="1" si="113"/>
        <v>0</v>
      </c>
      <c r="BO135" s="467">
        <f t="shared" ca="1" si="114"/>
        <v>0</v>
      </c>
      <c r="BP135" s="467">
        <f t="shared" ca="1" si="115"/>
        <v>0</v>
      </c>
      <c r="BQ135" s="467">
        <f t="shared" ca="1" si="116"/>
        <v>0</v>
      </c>
      <c r="BR135" s="467">
        <f t="shared" ca="1" si="117"/>
        <v>0</v>
      </c>
      <c r="BS135" s="468">
        <f t="shared" ca="1" si="118"/>
        <v>0</v>
      </c>
      <c r="BT135" s="467">
        <f t="shared" ca="1" si="119"/>
        <v>0</v>
      </c>
      <c r="BU135" s="467">
        <f t="shared" ca="1" si="120"/>
        <v>0</v>
      </c>
      <c r="BV135" s="467">
        <f t="shared" ca="1" si="121"/>
        <v>0</v>
      </c>
      <c r="BW135" s="470">
        <f t="shared" ca="1" si="122"/>
        <v>0</v>
      </c>
      <c r="BX135" s="470">
        <f t="shared" ca="1" si="123"/>
        <v>0</v>
      </c>
      <c r="BY135" s="467">
        <f t="shared" ca="1" si="124"/>
        <v>0</v>
      </c>
    </row>
    <row r="136" spans="1:77" ht="15.6" hidden="1" customHeight="1" outlineLevel="1" x14ac:dyDescent="0.3">
      <c r="A136" s="458">
        <f t="shared" si="125"/>
        <v>32</v>
      </c>
      <c r="B136" s="469">
        <f t="shared" si="98"/>
        <v>0</v>
      </c>
      <c r="C136" s="464"/>
      <c r="D136" s="464" t="str">
        <f t="shared" ca="1" si="126"/>
        <v/>
      </c>
      <c r="E136" s="465">
        <f t="shared" ca="1" si="100"/>
        <v>0</v>
      </c>
      <c r="F136" s="466">
        <f t="shared" ca="1" si="137"/>
        <v>0</v>
      </c>
      <c r="G136" s="466">
        <f t="shared" ca="1" si="137"/>
        <v>0</v>
      </c>
      <c r="H136" s="466">
        <f t="shared" ca="1" si="137"/>
        <v>0</v>
      </c>
      <c r="I136" s="466">
        <f t="shared" ca="1" si="137"/>
        <v>0</v>
      </c>
      <c r="J136" s="466">
        <f t="shared" ca="1" si="137"/>
        <v>0</v>
      </c>
      <c r="K136" s="466">
        <f t="shared" ca="1" si="137"/>
        <v>0</v>
      </c>
      <c r="L136" s="466">
        <f t="shared" ca="1" si="137"/>
        <v>0</v>
      </c>
      <c r="M136" s="466">
        <f t="shared" ca="1" si="137"/>
        <v>0</v>
      </c>
      <c r="N136" s="466">
        <f t="shared" ca="1" si="137"/>
        <v>0</v>
      </c>
      <c r="O136" s="466">
        <f t="shared" ca="1" si="137"/>
        <v>0</v>
      </c>
      <c r="P136" s="466">
        <f t="shared" ca="1" si="138"/>
        <v>0</v>
      </c>
      <c r="Q136" s="466">
        <f t="shared" ca="1" si="138"/>
        <v>0</v>
      </c>
      <c r="R136" s="466">
        <f t="shared" ca="1" si="138"/>
        <v>0</v>
      </c>
      <c r="S136" s="466">
        <f t="shared" ca="1" si="138"/>
        <v>0</v>
      </c>
      <c r="T136" s="466">
        <f t="shared" ca="1" si="138"/>
        <v>0</v>
      </c>
      <c r="U136" s="466">
        <f t="shared" ca="1" si="138"/>
        <v>0</v>
      </c>
      <c r="V136" s="466">
        <f t="shared" ca="1" si="138"/>
        <v>0</v>
      </c>
      <c r="W136" s="466">
        <f t="shared" ca="1" si="138"/>
        <v>0</v>
      </c>
      <c r="X136" s="466">
        <f t="shared" ca="1" si="138"/>
        <v>0</v>
      </c>
      <c r="Y136" s="466">
        <f t="shared" ca="1" si="138"/>
        <v>0</v>
      </c>
      <c r="Z136" s="466">
        <f t="shared" ca="1" si="139"/>
        <v>0</v>
      </c>
      <c r="AA136" s="466">
        <f t="shared" ca="1" si="139"/>
        <v>0</v>
      </c>
      <c r="AB136" s="466">
        <f t="shared" ca="1" si="139"/>
        <v>0</v>
      </c>
      <c r="AC136" s="466">
        <f t="shared" ca="1" si="139"/>
        <v>0</v>
      </c>
      <c r="AD136" s="466">
        <f t="shared" ca="1" si="139"/>
        <v>0</v>
      </c>
      <c r="AE136" s="466">
        <f t="shared" ca="1" si="139"/>
        <v>0</v>
      </c>
      <c r="AF136" s="466">
        <f t="shared" ca="1" si="139"/>
        <v>0</v>
      </c>
      <c r="AG136" s="466">
        <f t="shared" ca="1" si="139"/>
        <v>0</v>
      </c>
      <c r="AH136" s="466">
        <f t="shared" ca="1" si="139"/>
        <v>0</v>
      </c>
      <c r="AI136" s="466">
        <f t="shared" ca="1" si="139"/>
        <v>0</v>
      </c>
      <c r="AJ136" s="466">
        <f t="shared" ca="1" si="140"/>
        <v>0</v>
      </c>
      <c r="AK136" s="466">
        <f t="shared" ca="1" si="140"/>
        <v>0</v>
      </c>
      <c r="AL136" s="466">
        <f t="shared" ca="1" si="140"/>
        <v>0</v>
      </c>
      <c r="AM136" s="466">
        <f t="shared" ca="1" si="140"/>
        <v>0</v>
      </c>
      <c r="AN136" s="466">
        <f t="shared" ca="1" si="140"/>
        <v>0</v>
      </c>
      <c r="AO136" s="466">
        <f t="shared" ca="1" si="140"/>
        <v>0</v>
      </c>
      <c r="AP136" s="466">
        <f t="shared" ca="1" si="140"/>
        <v>0</v>
      </c>
      <c r="AQ136" s="466">
        <f t="shared" ca="1" si="140"/>
        <v>0</v>
      </c>
      <c r="AR136" s="466">
        <f t="shared" ca="1" si="140"/>
        <v>0</v>
      </c>
      <c r="AS136" s="466">
        <f t="shared" ca="1" si="140"/>
        <v>0</v>
      </c>
      <c r="AT136" s="466">
        <f t="shared" ca="1" si="141"/>
        <v>0</v>
      </c>
      <c r="AU136" s="466">
        <f t="shared" ca="1" si="141"/>
        <v>0</v>
      </c>
      <c r="AV136" s="466">
        <f t="shared" ca="1" si="141"/>
        <v>0</v>
      </c>
      <c r="AW136" s="466">
        <f t="shared" ca="1" si="141"/>
        <v>0</v>
      </c>
      <c r="AX136" s="466">
        <f t="shared" ca="1" si="141"/>
        <v>0</v>
      </c>
      <c r="AY136" s="466">
        <f t="shared" ca="1" si="141"/>
        <v>0</v>
      </c>
      <c r="AZ136" s="466">
        <f t="shared" ca="1" si="141"/>
        <v>0</v>
      </c>
      <c r="BA136" s="466">
        <f t="shared" ca="1" si="141"/>
        <v>0</v>
      </c>
      <c r="BB136" s="466">
        <f t="shared" ca="1" si="141"/>
        <v>0</v>
      </c>
      <c r="BC136" s="466">
        <f t="shared" ca="1" si="141"/>
        <v>0</v>
      </c>
      <c r="BD136" s="466">
        <f t="shared" ca="1" si="141"/>
        <v>0</v>
      </c>
      <c r="BE136" s="466">
        <f t="shared" ca="1" si="141"/>
        <v>0</v>
      </c>
      <c r="BF136" s="458"/>
      <c r="BG136" s="467">
        <f t="shared" ca="1" si="106"/>
        <v>0</v>
      </c>
      <c r="BH136" s="467">
        <f t="shared" ca="1" si="107"/>
        <v>0</v>
      </c>
      <c r="BI136" s="467">
        <f t="shared" ca="1" si="108"/>
        <v>0</v>
      </c>
      <c r="BJ136" s="467">
        <f t="shared" ca="1" si="109"/>
        <v>0</v>
      </c>
      <c r="BK136" s="467">
        <f t="shared" ca="1" si="110"/>
        <v>0</v>
      </c>
      <c r="BL136" s="467">
        <f t="shared" ca="1" si="111"/>
        <v>0</v>
      </c>
      <c r="BM136" s="467">
        <f t="shared" ca="1" si="112"/>
        <v>0</v>
      </c>
      <c r="BN136" s="467">
        <f t="shared" ca="1" si="113"/>
        <v>0</v>
      </c>
      <c r="BO136" s="467">
        <f t="shared" ca="1" si="114"/>
        <v>0</v>
      </c>
      <c r="BP136" s="467">
        <f t="shared" ca="1" si="115"/>
        <v>0</v>
      </c>
      <c r="BQ136" s="467">
        <f t="shared" ca="1" si="116"/>
        <v>0</v>
      </c>
      <c r="BR136" s="467">
        <f t="shared" ca="1" si="117"/>
        <v>0</v>
      </c>
      <c r="BS136" s="468">
        <f t="shared" ca="1" si="118"/>
        <v>0</v>
      </c>
      <c r="BT136" s="467">
        <f t="shared" ca="1" si="119"/>
        <v>0</v>
      </c>
      <c r="BU136" s="467">
        <f t="shared" ca="1" si="120"/>
        <v>0</v>
      </c>
      <c r="BV136" s="467">
        <f t="shared" ca="1" si="121"/>
        <v>0</v>
      </c>
      <c r="BW136" s="470">
        <f t="shared" ca="1" si="122"/>
        <v>0</v>
      </c>
      <c r="BX136" s="470">
        <f t="shared" ca="1" si="123"/>
        <v>0</v>
      </c>
      <c r="BY136" s="467">
        <f t="shared" ca="1" si="124"/>
        <v>0</v>
      </c>
    </row>
    <row r="137" spans="1:77" ht="15.6" hidden="1" customHeight="1" outlineLevel="1" x14ac:dyDescent="0.3">
      <c r="A137" s="458">
        <f t="shared" si="125"/>
        <v>33</v>
      </c>
      <c r="B137" s="463">
        <f t="shared" si="98"/>
        <v>0</v>
      </c>
      <c r="C137" s="464"/>
      <c r="D137" s="464" t="str">
        <f t="shared" ca="1" si="126"/>
        <v/>
      </c>
      <c r="E137" s="465">
        <f t="shared" ca="1" si="100"/>
        <v>0</v>
      </c>
      <c r="F137" s="466">
        <f t="shared" ca="1" si="137"/>
        <v>0</v>
      </c>
      <c r="G137" s="466">
        <f t="shared" ca="1" si="137"/>
        <v>0</v>
      </c>
      <c r="H137" s="466">
        <f t="shared" ca="1" si="137"/>
        <v>0</v>
      </c>
      <c r="I137" s="466">
        <f t="shared" ca="1" si="137"/>
        <v>0</v>
      </c>
      <c r="J137" s="466">
        <f t="shared" ca="1" si="137"/>
        <v>0</v>
      </c>
      <c r="K137" s="466">
        <f t="shared" ca="1" si="137"/>
        <v>0</v>
      </c>
      <c r="L137" s="466">
        <f t="shared" ca="1" si="137"/>
        <v>0</v>
      </c>
      <c r="M137" s="466">
        <f t="shared" ca="1" si="137"/>
        <v>0</v>
      </c>
      <c r="N137" s="466">
        <f t="shared" ca="1" si="137"/>
        <v>0</v>
      </c>
      <c r="O137" s="466">
        <f t="shared" ca="1" si="137"/>
        <v>0</v>
      </c>
      <c r="P137" s="466">
        <f t="shared" ca="1" si="138"/>
        <v>0</v>
      </c>
      <c r="Q137" s="466">
        <f t="shared" ca="1" si="138"/>
        <v>0</v>
      </c>
      <c r="R137" s="466">
        <f t="shared" ca="1" si="138"/>
        <v>0</v>
      </c>
      <c r="S137" s="466">
        <f t="shared" ca="1" si="138"/>
        <v>0</v>
      </c>
      <c r="T137" s="466">
        <f t="shared" ca="1" si="138"/>
        <v>0</v>
      </c>
      <c r="U137" s="466">
        <f t="shared" ca="1" si="138"/>
        <v>0</v>
      </c>
      <c r="V137" s="466">
        <f t="shared" ca="1" si="138"/>
        <v>0</v>
      </c>
      <c r="W137" s="466">
        <f t="shared" ca="1" si="138"/>
        <v>0</v>
      </c>
      <c r="X137" s="466">
        <f t="shared" ca="1" si="138"/>
        <v>0</v>
      </c>
      <c r="Y137" s="466">
        <f t="shared" ca="1" si="138"/>
        <v>0</v>
      </c>
      <c r="Z137" s="466">
        <f t="shared" ca="1" si="139"/>
        <v>0</v>
      </c>
      <c r="AA137" s="466">
        <f t="shared" ca="1" si="139"/>
        <v>0</v>
      </c>
      <c r="AB137" s="466">
        <f t="shared" ca="1" si="139"/>
        <v>0</v>
      </c>
      <c r="AC137" s="466">
        <f t="shared" ca="1" si="139"/>
        <v>0</v>
      </c>
      <c r="AD137" s="466">
        <f t="shared" ca="1" si="139"/>
        <v>0</v>
      </c>
      <c r="AE137" s="466">
        <f t="shared" ca="1" si="139"/>
        <v>0</v>
      </c>
      <c r="AF137" s="466">
        <f t="shared" ca="1" si="139"/>
        <v>0</v>
      </c>
      <c r="AG137" s="466">
        <f t="shared" ca="1" si="139"/>
        <v>0</v>
      </c>
      <c r="AH137" s="466">
        <f t="shared" ca="1" si="139"/>
        <v>0</v>
      </c>
      <c r="AI137" s="466">
        <f t="shared" ca="1" si="139"/>
        <v>0</v>
      </c>
      <c r="AJ137" s="466">
        <f t="shared" ca="1" si="140"/>
        <v>0</v>
      </c>
      <c r="AK137" s="466">
        <f t="shared" ca="1" si="140"/>
        <v>0</v>
      </c>
      <c r="AL137" s="466">
        <f t="shared" ca="1" si="140"/>
        <v>0</v>
      </c>
      <c r="AM137" s="466">
        <f t="shared" ca="1" si="140"/>
        <v>0</v>
      </c>
      <c r="AN137" s="466">
        <f t="shared" ca="1" si="140"/>
        <v>0</v>
      </c>
      <c r="AO137" s="466">
        <f t="shared" ca="1" si="140"/>
        <v>0</v>
      </c>
      <c r="AP137" s="466">
        <f t="shared" ca="1" si="140"/>
        <v>0</v>
      </c>
      <c r="AQ137" s="466">
        <f t="shared" ca="1" si="140"/>
        <v>0</v>
      </c>
      <c r="AR137" s="466">
        <f t="shared" ca="1" si="140"/>
        <v>0</v>
      </c>
      <c r="AS137" s="466">
        <f t="shared" ca="1" si="140"/>
        <v>0</v>
      </c>
      <c r="AT137" s="466">
        <f t="shared" ca="1" si="141"/>
        <v>0</v>
      </c>
      <c r="AU137" s="466">
        <f t="shared" ca="1" si="141"/>
        <v>0</v>
      </c>
      <c r="AV137" s="466">
        <f t="shared" ca="1" si="141"/>
        <v>0</v>
      </c>
      <c r="AW137" s="466">
        <f t="shared" ca="1" si="141"/>
        <v>0</v>
      </c>
      <c r="AX137" s="466">
        <f t="shared" ca="1" si="141"/>
        <v>0</v>
      </c>
      <c r="AY137" s="466">
        <f t="shared" ca="1" si="141"/>
        <v>0</v>
      </c>
      <c r="AZ137" s="466">
        <f t="shared" ca="1" si="141"/>
        <v>0</v>
      </c>
      <c r="BA137" s="466">
        <f t="shared" ca="1" si="141"/>
        <v>0</v>
      </c>
      <c r="BB137" s="466">
        <f t="shared" ca="1" si="141"/>
        <v>0</v>
      </c>
      <c r="BC137" s="466">
        <f t="shared" ca="1" si="141"/>
        <v>0</v>
      </c>
      <c r="BD137" s="466">
        <f t="shared" ca="1" si="141"/>
        <v>0</v>
      </c>
      <c r="BE137" s="466">
        <f t="shared" ca="1" si="141"/>
        <v>0</v>
      </c>
      <c r="BF137" s="458"/>
      <c r="BG137" s="467">
        <f t="shared" ca="1" si="106"/>
        <v>0</v>
      </c>
      <c r="BH137" s="467">
        <f t="shared" ca="1" si="107"/>
        <v>0</v>
      </c>
      <c r="BI137" s="467">
        <f t="shared" ca="1" si="108"/>
        <v>0</v>
      </c>
      <c r="BJ137" s="467">
        <f t="shared" ca="1" si="109"/>
        <v>0</v>
      </c>
      <c r="BK137" s="467">
        <f t="shared" ca="1" si="110"/>
        <v>0</v>
      </c>
      <c r="BL137" s="467">
        <f t="shared" ca="1" si="111"/>
        <v>0</v>
      </c>
      <c r="BM137" s="467">
        <f t="shared" ca="1" si="112"/>
        <v>0</v>
      </c>
      <c r="BN137" s="467">
        <f t="shared" ca="1" si="113"/>
        <v>0</v>
      </c>
      <c r="BO137" s="467">
        <f t="shared" ca="1" si="114"/>
        <v>0</v>
      </c>
      <c r="BP137" s="467">
        <f t="shared" ca="1" si="115"/>
        <v>0</v>
      </c>
      <c r="BQ137" s="467">
        <f t="shared" ca="1" si="116"/>
        <v>0</v>
      </c>
      <c r="BR137" s="467">
        <f t="shared" ca="1" si="117"/>
        <v>0</v>
      </c>
      <c r="BS137" s="468">
        <f t="shared" ca="1" si="118"/>
        <v>0</v>
      </c>
      <c r="BT137" s="467">
        <f t="shared" ca="1" si="119"/>
        <v>0</v>
      </c>
      <c r="BU137" s="467">
        <f t="shared" ca="1" si="120"/>
        <v>0</v>
      </c>
      <c r="BV137" s="467">
        <f t="shared" ca="1" si="121"/>
        <v>0</v>
      </c>
      <c r="BW137" s="470">
        <f t="shared" ca="1" si="122"/>
        <v>0</v>
      </c>
      <c r="BX137" s="470">
        <f t="shared" ca="1" si="123"/>
        <v>0</v>
      </c>
      <c r="BY137" s="467">
        <f t="shared" ca="1" si="124"/>
        <v>0</v>
      </c>
    </row>
    <row r="138" spans="1:77" ht="15.6" hidden="1" customHeight="1" outlineLevel="1" x14ac:dyDescent="0.3">
      <c r="A138" s="458">
        <f t="shared" si="125"/>
        <v>34</v>
      </c>
      <c r="B138" s="469">
        <f t="shared" si="98"/>
        <v>0</v>
      </c>
      <c r="C138" s="464"/>
      <c r="D138" s="464" t="str">
        <f t="shared" ca="1" si="126"/>
        <v/>
      </c>
      <c r="E138" s="465">
        <f t="shared" ca="1" si="100"/>
        <v>0</v>
      </c>
      <c r="F138" s="466">
        <f t="shared" ca="1" si="137"/>
        <v>0</v>
      </c>
      <c r="G138" s="466">
        <f t="shared" ca="1" si="137"/>
        <v>0</v>
      </c>
      <c r="H138" s="466">
        <f t="shared" ca="1" si="137"/>
        <v>0</v>
      </c>
      <c r="I138" s="466">
        <f t="shared" ca="1" si="137"/>
        <v>0</v>
      </c>
      <c r="J138" s="466">
        <f t="shared" ca="1" si="137"/>
        <v>0</v>
      </c>
      <c r="K138" s="466">
        <f t="shared" ca="1" si="137"/>
        <v>0</v>
      </c>
      <c r="L138" s="466">
        <f t="shared" ca="1" si="137"/>
        <v>0</v>
      </c>
      <c r="M138" s="466">
        <f t="shared" ca="1" si="137"/>
        <v>0</v>
      </c>
      <c r="N138" s="466">
        <f t="shared" ca="1" si="137"/>
        <v>0</v>
      </c>
      <c r="O138" s="466">
        <f t="shared" ca="1" si="137"/>
        <v>0</v>
      </c>
      <c r="P138" s="466">
        <f t="shared" ca="1" si="138"/>
        <v>0</v>
      </c>
      <c r="Q138" s="466">
        <f t="shared" ca="1" si="138"/>
        <v>0</v>
      </c>
      <c r="R138" s="466">
        <f t="shared" ca="1" si="138"/>
        <v>0</v>
      </c>
      <c r="S138" s="466">
        <f t="shared" ca="1" si="138"/>
        <v>0</v>
      </c>
      <c r="T138" s="466">
        <f t="shared" ca="1" si="138"/>
        <v>0</v>
      </c>
      <c r="U138" s="466">
        <f t="shared" ca="1" si="138"/>
        <v>0</v>
      </c>
      <c r="V138" s="466">
        <f t="shared" ca="1" si="138"/>
        <v>0</v>
      </c>
      <c r="W138" s="466">
        <f t="shared" ca="1" si="138"/>
        <v>0</v>
      </c>
      <c r="X138" s="466">
        <f t="shared" ca="1" si="138"/>
        <v>0</v>
      </c>
      <c r="Y138" s="466">
        <f t="shared" ca="1" si="138"/>
        <v>0</v>
      </c>
      <c r="Z138" s="466">
        <f t="shared" ca="1" si="139"/>
        <v>0</v>
      </c>
      <c r="AA138" s="466">
        <f t="shared" ca="1" si="139"/>
        <v>0</v>
      </c>
      <c r="AB138" s="466">
        <f t="shared" ca="1" si="139"/>
        <v>0</v>
      </c>
      <c r="AC138" s="466">
        <f t="shared" ca="1" si="139"/>
        <v>0</v>
      </c>
      <c r="AD138" s="466">
        <f t="shared" ca="1" si="139"/>
        <v>0</v>
      </c>
      <c r="AE138" s="466">
        <f t="shared" ca="1" si="139"/>
        <v>0</v>
      </c>
      <c r="AF138" s="466">
        <f t="shared" ca="1" si="139"/>
        <v>0</v>
      </c>
      <c r="AG138" s="466">
        <f t="shared" ca="1" si="139"/>
        <v>0</v>
      </c>
      <c r="AH138" s="466">
        <f t="shared" ca="1" si="139"/>
        <v>0</v>
      </c>
      <c r="AI138" s="466">
        <f t="shared" ca="1" si="139"/>
        <v>0</v>
      </c>
      <c r="AJ138" s="466">
        <f t="shared" ca="1" si="140"/>
        <v>0</v>
      </c>
      <c r="AK138" s="466">
        <f t="shared" ca="1" si="140"/>
        <v>0</v>
      </c>
      <c r="AL138" s="466">
        <f t="shared" ca="1" si="140"/>
        <v>0</v>
      </c>
      <c r="AM138" s="466">
        <f t="shared" ca="1" si="140"/>
        <v>0</v>
      </c>
      <c r="AN138" s="466">
        <f t="shared" ca="1" si="140"/>
        <v>0</v>
      </c>
      <c r="AO138" s="466">
        <f t="shared" ca="1" si="140"/>
        <v>0</v>
      </c>
      <c r="AP138" s="466">
        <f t="shared" ca="1" si="140"/>
        <v>0</v>
      </c>
      <c r="AQ138" s="466">
        <f t="shared" ca="1" si="140"/>
        <v>0</v>
      </c>
      <c r="AR138" s="466">
        <f t="shared" ca="1" si="140"/>
        <v>0</v>
      </c>
      <c r="AS138" s="466">
        <f t="shared" ca="1" si="140"/>
        <v>0</v>
      </c>
      <c r="AT138" s="466">
        <f t="shared" ca="1" si="141"/>
        <v>0</v>
      </c>
      <c r="AU138" s="466">
        <f t="shared" ca="1" si="141"/>
        <v>0</v>
      </c>
      <c r="AV138" s="466">
        <f t="shared" ca="1" si="141"/>
        <v>0</v>
      </c>
      <c r="AW138" s="466">
        <f t="shared" ca="1" si="141"/>
        <v>0</v>
      </c>
      <c r="AX138" s="466">
        <f t="shared" ca="1" si="141"/>
        <v>0</v>
      </c>
      <c r="AY138" s="466">
        <f t="shared" ca="1" si="141"/>
        <v>0</v>
      </c>
      <c r="AZ138" s="466">
        <f t="shared" ca="1" si="141"/>
        <v>0</v>
      </c>
      <c r="BA138" s="466">
        <f t="shared" ca="1" si="141"/>
        <v>0</v>
      </c>
      <c r="BB138" s="466">
        <f t="shared" ca="1" si="141"/>
        <v>0</v>
      </c>
      <c r="BC138" s="466">
        <f t="shared" ca="1" si="141"/>
        <v>0</v>
      </c>
      <c r="BD138" s="466">
        <f t="shared" ca="1" si="141"/>
        <v>0</v>
      </c>
      <c r="BE138" s="466">
        <f t="shared" ca="1" si="141"/>
        <v>0</v>
      </c>
      <c r="BF138" s="458"/>
      <c r="BG138" s="467">
        <f t="shared" ca="1" si="106"/>
        <v>0</v>
      </c>
      <c r="BH138" s="467">
        <f t="shared" ca="1" si="107"/>
        <v>0</v>
      </c>
      <c r="BI138" s="467">
        <f t="shared" ca="1" si="108"/>
        <v>0</v>
      </c>
      <c r="BJ138" s="467">
        <f t="shared" ca="1" si="109"/>
        <v>0</v>
      </c>
      <c r="BK138" s="467">
        <f t="shared" ca="1" si="110"/>
        <v>0</v>
      </c>
      <c r="BL138" s="467">
        <f t="shared" ca="1" si="111"/>
        <v>0</v>
      </c>
      <c r="BM138" s="467">
        <f t="shared" ca="1" si="112"/>
        <v>0</v>
      </c>
      <c r="BN138" s="467">
        <f t="shared" ca="1" si="113"/>
        <v>0</v>
      </c>
      <c r="BO138" s="467">
        <f t="shared" ca="1" si="114"/>
        <v>0</v>
      </c>
      <c r="BP138" s="467">
        <f t="shared" ca="1" si="115"/>
        <v>0</v>
      </c>
      <c r="BQ138" s="467">
        <f t="shared" ca="1" si="116"/>
        <v>0</v>
      </c>
      <c r="BR138" s="467">
        <f t="shared" ca="1" si="117"/>
        <v>0</v>
      </c>
      <c r="BS138" s="468">
        <f t="shared" ca="1" si="118"/>
        <v>0</v>
      </c>
      <c r="BT138" s="467">
        <f t="shared" ca="1" si="119"/>
        <v>0</v>
      </c>
      <c r="BU138" s="467">
        <f t="shared" ca="1" si="120"/>
        <v>0</v>
      </c>
      <c r="BV138" s="467">
        <f t="shared" ca="1" si="121"/>
        <v>0</v>
      </c>
      <c r="BW138" s="470">
        <f t="shared" ca="1" si="122"/>
        <v>0</v>
      </c>
      <c r="BX138" s="470">
        <f t="shared" ca="1" si="123"/>
        <v>0</v>
      </c>
      <c r="BY138" s="467">
        <f t="shared" ca="1" si="124"/>
        <v>0</v>
      </c>
    </row>
    <row r="139" spans="1:77" ht="15.6" hidden="1" customHeight="1" outlineLevel="1" x14ac:dyDescent="0.3">
      <c r="A139" s="458">
        <f t="shared" si="125"/>
        <v>35</v>
      </c>
      <c r="B139" s="463">
        <f t="shared" si="98"/>
        <v>0</v>
      </c>
      <c r="C139" s="464"/>
      <c r="D139" s="464" t="str">
        <f t="shared" ca="1" si="126"/>
        <v/>
      </c>
      <c r="E139" s="465">
        <f t="shared" ca="1" si="100"/>
        <v>0</v>
      </c>
      <c r="F139" s="466">
        <f t="shared" ca="1" si="137"/>
        <v>0</v>
      </c>
      <c r="G139" s="466">
        <f t="shared" ca="1" si="137"/>
        <v>0</v>
      </c>
      <c r="H139" s="466">
        <f t="shared" ca="1" si="137"/>
        <v>0</v>
      </c>
      <c r="I139" s="466">
        <f t="shared" ca="1" si="137"/>
        <v>0</v>
      </c>
      <c r="J139" s="466">
        <f t="shared" ca="1" si="137"/>
        <v>0</v>
      </c>
      <c r="K139" s="466">
        <f t="shared" ca="1" si="137"/>
        <v>0</v>
      </c>
      <c r="L139" s="466">
        <f t="shared" ca="1" si="137"/>
        <v>0</v>
      </c>
      <c r="M139" s="466">
        <f t="shared" ca="1" si="137"/>
        <v>0</v>
      </c>
      <c r="N139" s="466">
        <f t="shared" ca="1" si="137"/>
        <v>0</v>
      </c>
      <c r="O139" s="466">
        <f t="shared" ca="1" si="137"/>
        <v>0</v>
      </c>
      <c r="P139" s="466">
        <f t="shared" ca="1" si="138"/>
        <v>0</v>
      </c>
      <c r="Q139" s="466">
        <f t="shared" ca="1" si="138"/>
        <v>0</v>
      </c>
      <c r="R139" s="466">
        <f t="shared" ca="1" si="138"/>
        <v>0</v>
      </c>
      <c r="S139" s="466">
        <f t="shared" ca="1" si="138"/>
        <v>0</v>
      </c>
      <c r="T139" s="466">
        <f t="shared" ca="1" si="138"/>
        <v>0</v>
      </c>
      <c r="U139" s="466">
        <f t="shared" ca="1" si="138"/>
        <v>0</v>
      </c>
      <c r="V139" s="466">
        <f t="shared" ca="1" si="138"/>
        <v>0</v>
      </c>
      <c r="W139" s="466">
        <f t="shared" ca="1" si="138"/>
        <v>0</v>
      </c>
      <c r="X139" s="466">
        <f t="shared" ca="1" si="138"/>
        <v>0</v>
      </c>
      <c r="Y139" s="466">
        <f t="shared" ca="1" si="138"/>
        <v>0</v>
      </c>
      <c r="Z139" s="466">
        <f t="shared" ca="1" si="139"/>
        <v>0</v>
      </c>
      <c r="AA139" s="466">
        <f t="shared" ca="1" si="139"/>
        <v>0</v>
      </c>
      <c r="AB139" s="466">
        <f t="shared" ca="1" si="139"/>
        <v>0</v>
      </c>
      <c r="AC139" s="466">
        <f t="shared" ca="1" si="139"/>
        <v>0</v>
      </c>
      <c r="AD139" s="466">
        <f t="shared" ca="1" si="139"/>
        <v>0</v>
      </c>
      <c r="AE139" s="466">
        <f t="shared" ca="1" si="139"/>
        <v>0</v>
      </c>
      <c r="AF139" s="466">
        <f t="shared" ca="1" si="139"/>
        <v>0</v>
      </c>
      <c r="AG139" s="466">
        <f t="shared" ca="1" si="139"/>
        <v>0</v>
      </c>
      <c r="AH139" s="466">
        <f t="shared" ca="1" si="139"/>
        <v>0</v>
      </c>
      <c r="AI139" s="466">
        <f t="shared" ca="1" si="139"/>
        <v>0</v>
      </c>
      <c r="AJ139" s="466">
        <f t="shared" ca="1" si="140"/>
        <v>0</v>
      </c>
      <c r="AK139" s="466">
        <f t="shared" ca="1" si="140"/>
        <v>0</v>
      </c>
      <c r="AL139" s="466">
        <f t="shared" ca="1" si="140"/>
        <v>0</v>
      </c>
      <c r="AM139" s="466">
        <f t="shared" ca="1" si="140"/>
        <v>0</v>
      </c>
      <c r="AN139" s="466">
        <f t="shared" ca="1" si="140"/>
        <v>0</v>
      </c>
      <c r="AO139" s="466">
        <f t="shared" ca="1" si="140"/>
        <v>0</v>
      </c>
      <c r="AP139" s="466">
        <f t="shared" ca="1" si="140"/>
        <v>0</v>
      </c>
      <c r="AQ139" s="466">
        <f t="shared" ca="1" si="140"/>
        <v>0</v>
      </c>
      <c r="AR139" s="466">
        <f t="shared" ca="1" si="140"/>
        <v>0</v>
      </c>
      <c r="AS139" s="466">
        <f t="shared" ca="1" si="140"/>
        <v>0</v>
      </c>
      <c r="AT139" s="466">
        <f t="shared" ca="1" si="141"/>
        <v>0</v>
      </c>
      <c r="AU139" s="466">
        <f t="shared" ca="1" si="141"/>
        <v>0</v>
      </c>
      <c r="AV139" s="466">
        <f t="shared" ca="1" si="141"/>
        <v>0</v>
      </c>
      <c r="AW139" s="466">
        <f t="shared" ca="1" si="141"/>
        <v>0</v>
      </c>
      <c r="AX139" s="466">
        <f t="shared" ca="1" si="141"/>
        <v>0</v>
      </c>
      <c r="AY139" s="466">
        <f t="shared" ca="1" si="141"/>
        <v>0</v>
      </c>
      <c r="AZ139" s="466">
        <f t="shared" ca="1" si="141"/>
        <v>0</v>
      </c>
      <c r="BA139" s="466">
        <f t="shared" ca="1" si="141"/>
        <v>0</v>
      </c>
      <c r="BB139" s="466">
        <f t="shared" ca="1" si="141"/>
        <v>0</v>
      </c>
      <c r="BC139" s="466">
        <f t="shared" ca="1" si="141"/>
        <v>0</v>
      </c>
      <c r="BD139" s="466">
        <f t="shared" ca="1" si="141"/>
        <v>0</v>
      </c>
      <c r="BE139" s="466">
        <f t="shared" ca="1" si="141"/>
        <v>0</v>
      </c>
      <c r="BF139" s="458"/>
      <c r="BG139" s="467">
        <f t="shared" ca="1" si="106"/>
        <v>0</v>
      </c>
      <c r="BH139" s="467">
        <f t="shared" ca="1" si="107"/>
        <v>0</v>
      </c>
      <c r="BI139" s="467">
        <f t="shared" ca="1" si="108"/>
        <v>0</v>
      </c>
      <c r="BJ139" s="467">
        <f t="shared" ca="1" si="109"/>
        <v>0</v>
      </c>
      <c r="BK139" s="467">
        <f t="shared" ca="1" si="110"/>
        <v>0</v>
      </c>
      <c r="BL139" s="467">
        <f t="shared" ca="1" si="111"/>
        <v>0</v>
      </c>
      <c r="BM139" s="467">
        <f t="shared" ca="1" si="112"/>
        <v>0</v>
      </c>
      <c r="BN139" s="467">
        <f t="shared" ca="1" si="113"/>
        <v>0</v>
      </c>
      <c r="BO139" s="467">
        <f t="shared" ca="1" si="114"/>
        <v>0</v>
      </c>
      <c r="BP139" s="467">
        <f t="shared" ca="1" si="115"/>
        <v>0</v>
      </c>
      <c r="BQ139" s="467">
        <f t="shared" ca="1" si="116"/>
        <v>0</v>
      </c>
      <c r="BR139" s="467">
        <f t="shared" ca="1" si="117"/>
        <v>0</v>
      </c>
      <c r="BS139" s="468">
        <f t="shared" ca="1" si="118"/>
        <v>0</v>
      </c>
      <c r="BT139" s="467">
        <f t="shared" ca="1" si="119"/>
        <v>0</v>
      </c>
      <c r="BU139" s="467">
        <f t="shared" ca="1" si="120"/>
        <v>0</v>
      </c>
      <c r="BV139" s="467">
        <f t="shared" ca="1" si="121"/>
        <v>0</v>
      </c>
      <c r="BW139" s="470">
        <f t="shared" ca="1" si="122"/>
        <v>0</v>
      </c>
      <c r="BX139" s="470">
        <f t="shared" ca="1" si="123"/>
        <v>0</v>
      </c>
      <c r="BY139" s="467">
        <f t="shared" ca="1" si="124"/>
        <v>0</v>
      </c>
    </row>
    <row r="140" spans="1:77" ht="15.6" hidden="1" customHeight="1" outlineLevel="1" x14ac:dyDescent="0.3">
      <c r="A140" s="458">
        <f t="shared" si="125"/>
        <v>36</v>
      </c>
      <c r="B140" s="469">
        <f t="shared" si="98"/>
        <v>0</v>
      </c>
      <c r="C140" s="464"/>
      <c r="D140" s="464" t="str">
        <f t="shared" ca="1" si="126"/>
        <v/>
      </c>
      <c r="E140" s="465">
        <f t="shared" ca="1" si="100"/>
        <v>0</v>
      </c>
      <c r="F140" s="466">
        <f t="shared" ca="1" si="137"/>
        <v>0</v>
      </c>
      <c r="G140" s="466">
        <f t="shared" ca="1" si="137"/>
        <v>0</v>
      </c>
      <c r="H140" s="466">
        <f t="shared" ca="1" si="137"/>
        <v>0</v>
      </c>
      <c r="I140" s="466">
        <f t="shared" ca="1" si="137"/>
        <v>0</v>
      </c>
      <c r="J140" s="466">
        <f t="shared" ca="1" si="137"/>
        <v>0</v>
      </c>
      <c r="K140" s="466">
        <f t="shared" ca="1" si="137"/>
        <v>0</v>
      </c>
      <c r="L140" s="466">
        <f t="shared" ca="1" si="137"/>
        <v>0</v>
      </c>
      <c r="M140" s="466">
        <f t="shared" ca="1" si="137"/>
        <v>0</v>
      </c>
      <c r="N140" s="466">
        <f t="shared" ca="1" si="137"/>
        <v>0</v>
      </c>
      <c r="O140" s="466">
        <f t="shared" ca="1" si="137"/>
        <v>0</v>
      </c>
      <c r="P140" s="466">
        <f t="shared" ca="1" si="138"/>
        <v>0</v>
      </c>
      <c r="Q140" s="466">
        <f t="shared" ca="1" si="138"/>
        <v>0</v>
      </c>
      <c r="R140" s="466">
        <f t="shared" ca="1" si="138"/>
        <v>0</v>
      </c>
      <c r="S140" s="466">
        <f t="shared" ca="1" si="138"/>
        <v>0</v>
      </c>
      <c r="T140" s="466">
        <f t="shared" ca="1" si="138"/>
        <v>0</v>
      </c>
      <c r="U140" s="466">
        <f t="shared" ca="1" si="138"/>
        <v>0</v>
      </c>
      <c r="V140" s="466">
        <f t="shared" ca="1" si="138"/>
        <v>0</v>
      </c>
      <c r="W140" s="466">
        <f t="shared" ca="1" si="138"/>
        <v>0</v>
      </c>
      <c r="X140" s="466">
        <f t="shared" ca="1" si="138"/>
        <v>0</v>
      </c>
      <c r="Y140" s="466">
        <f t="shared" ca="1" si="138"/>
        <v>0</v>
      </c>
      <c r="Z140" s="466">
        <f t="shared" ca="1" si="139"/>
        <v>0</v>
      </c>
      <c r="AA140" s="466">
        <f t="shared" ca="1" si="139"/>
        <v>0</v>
      </c>
      <c r="AB140" s="466">
        <f t="shared" ca="1" si="139"/>
        <v>0</v>
      </c>
      <c r="AC140" s="466">
        <f t="shared" ca="1" si="139"/>
        <v>0</v>
      </c>
      <c r="AD140" s="466">
        <f t="shared" ca="1" si="139"/>
        <v>0</v>
      </c>
      <c r="AE140" s="466">
        <f t="shared" ca="1" si="139"/>
        <v>0</v>
      </c>
      <c r="AF140" s="466">
        <f t="shared" ca="1" si="139"/>
        <v>0</v>
      </c>
      <c r="AG140" s="466">
        <f t="shared" ca="1" si="139"/>
        <v>0</v>
      </c>
      <c r="AH140" s="466">
        <f t="shared" ca="1" si="139"/>
        <v>0</v>
      </c>
      <c r="AI140" s="466">
        <f t="shared" ca="1" si="139"/>
        <v>0</v>
      </c>
      <c r="AJ140" s="466">
        <f t="shared" ca="1" si="140"/>
        <v>0</v>
      </c>
      <c r="AK140" s="466">
        <f t="shared" ca="1" si="140"/>
        <v>0</v>
      </c>
      <c r="AL140" s="466">
        <f t="shared" ca="1" si="140"/>
        <v>0</v>
      </c>
      <c r="AM140" s="466">
        <f t="shared" ca="1" si="140"/>
        <v>0</v>
      </c>
      <c r="AN140" s="466">
        <f t="shared" ca="1" si="140"/>
        <v>0</v>
      </c>
      <c r="AO140" s="466">
        <f t="shared" ca="1" si="140"/>
        <v>0</v>
      </c>
      <c r="AP140" s="466">
        <f t="shared" ca="1" si="140"/>
        <v>0</v>
      </c>
      <c r="AQ140" s="466">
        <f t="shared" ca="1" si="140"/>
        <v>0</v>
      </c>
      <c r="AR140" s="466">
        <f t="shared" ca="1" si="140"/>
        <v>0</v>
      </c>
      <c r="AS140" s="466">
        <f t="shared" ca="1" si="140"/>
        <v>0</v>
      </c>
      <c r="AT140" s="466">
        <f t="shared" ca="1" si="141"/>
        <v>0</v>
      </c>
      <c r="AU140" s="466">
        <f t="shared" ca="1" si="141"/>
        <v>0</v>
      </c>
      <c r="AV140" s="466">
        <f t="shared" ca="1" si="141"/>
        <v>0</v>
      </c>
      <c r="AW140" s="466">
        <f t="shared" ca="1" si="141"/>
        <v>0</v>
      </c>
      <c r="AX140" s="466">
        <f t="shared" ca="1" si="141"/>
        <v>0</v>
      </c>
      <c r="AY140" s="466">
        <f t="shared" ca="1" si="141"/>
        <v>0</v>
      </c>
      <c r="AZ140" s="466">
        <f t="shared" ca="1" si="141"/>
        <v>0</v>
      </c>
      <c r="BA140" s="466">
        <f t="shared" ca="1" si="141"/>
        <v>0</v>
      </c>
      <c r="BB140" s="466">
        <f t="shared" ca="1" si="141"/>
        <v>0</v>
      </c>
      <c r="BC140" s="466">
        <f t="shared" ca="1" si="141"/>
        <v>0</v>
      </c>
      <c r="BD140" s="466">
        <f t="shared" ca="1" si="141"/>
        <v>0</v>
      </c>
      <c r="BE140" s="466">
        <f t="shared" ca="1" si="141"/>
        <v>0</v>
      </c>
      <c r="BF140" s="458"/>
      <c r="BG140" s="467">
        <f t="shared" ca="1" si="106"/>
        <v>0</v>
      </c>
      <c r="BH140" s="467">
        <f t="shared" ca="1" si="107"/>
        <v>0</v>
      </c>
      <c r="BI140" s="467">
        <f t="shared" ca="1" si="108"/>
        <v>0</v>
      </c>
      <c r="BJ140" s="467">
        <f t="shared" ca="1" si="109"/>
        <v>0</v>
      </c>
      <c r="BK140" s="467">
        <f t="shared" ca="1" si="110"/>
        <v>0</v>
      </c>
      <c r="BL140" s="467">
        <f t="shared" ca="1" si="111"/>
        <v>0</v>
      </c>
      <c r="BM140" s="467">
        <f t="shared" ca="1" si="112"/>
        <v>0</v>
      </c>
      <c r="BN140" s="467">
        <f t="shared" ca="1" si="113"/>
        <v>0</v>
      </c>
      <c r="BO140" s="467">
        <f t="shared" ca="1" si="114"/>
        <v>0</v>
      </c>
      <c r="BP140" s="467">
        <f t="shared" ca="1" si="115"/>
        <v>0</v>
      </c>
      <c r="BQ140" s="467">
        <f t="shared" ca="1" si="116"/>
        <v>0</v>
      </c>
      <c r="BR140" s="467">
        <f t="shared" ca="1" si="117"/>
        <v>0</v>
      </c>
      <c r="BS140" s="468">
        <f t="shared" ca="1" si="118"/>
        <v>0</v>
      </c>
      <c r="BT140" s="467">
        <f t="shared" ca="1" si="119"/>
        <v>0</v>
      </c>
      <c r="BU140" s="467">
        <f t="shared" ca="1" si="120"/>
        <v>0</v>
      </c>
      <c r="BV140" s="467">
        <f t="shared" ca="1" si="121"/>
        <v>0</v>
      </c>
      <c r="BW140" s="470">
        <f t="shared" ca="1" si="122"/>
        <v>0</v>
      </c>
      <c r="BX140" s="470">
        <f t="shared" ca="1" si="123"/>
        <v>0</v>
      </c>
      <c r="BY140" s="467">
        <f t="shared" ca="1" si="124"/>
        <v>0</v>
      </c>
    </row>
    <row r="141" spans="1:77" ht="15.6" hidden="1" customHeight="1" outlineLevel="1" x14ac:dyDescent="0.3">
      <c r="A141" s="458">
        <f t="shared" si="125"/>
        <v>37</v>
      </c>
      <c r="B141" s="463">
        <f t="shared" si="98"/>
        <v>0</v>
      </c>
      <c r="C141" s="464"/>
      <c r="D141" s="464" t="str">
        <f t="shared" ca="1" si="126"/>
        <v/>
      </c>
      <c r="E141" s="465">
        <f t="shared" ca="1" si="100"/>
        <v>0</v>
      </c>
      <c r="F141" s="466">
        <f t="shared" ca="1" si="137"/>
        <v>0</v>
      </c>
      <c r="G141" s="466">
        <f t="shared" ca="1" si="137"/>
        <v>0</v>
      </c>
      <c r="H141" s="466">
        <f t="shared" ca="1" si="137"/>
        <v>0</v>
      </c>
      <c r="I141" s="466">
        <f t="shared" ca="1" si="137"/>
        <v>0</v>
      </c>
      <c r="J141" s="466">
        <f t="shared" ca="1" si="137"/>
        <v>0</v>
      </c>
      <c r="K141" s="466">
        <f t="shared" ca="1" si="137"/>
        <v>0</v>
      </c>
      <c r="L141" s="466">
        <f t="shared" ca="1" si="137"/>
        <v>0</v>
      </c>
      <c r="M141" s="466">
        <f t="shared" ca="1" si="137"/>
        <v>0</v>
      </c>
      <c r="N141" s="466">
        <f t="shared" ca="1" si="137"/>
        <v>0</v>
      </c>
      <c r="O141" s="466">
        <f t="shared" ca="1" si="137"/>
        <v>0</v>
      </c>
      <c r="P141" s="466">
        <f t="shared" ca="1" si="138"/>
        <v>0</v>
      </c>
      <c r="Q141" s="466">
        <f t="shared" ca="1" si="138"/>
        <v>0</v>
      </c>
      <c r="R141" s="466">
        <f t="shared" ca="1" si="138"/>
        <v>0</v>
      </c>
      <c r="S141" s="466">
        <f t="shared" ca="1" si="138"/>
        <v>0</v>
      </c>
      <c r="T141" s="466">
        <f t="shared" ca="1" si="138"/>
        <v>0</v>
      </c>
      <c r="U141" s="466">
        <f t="shared" ca="1" si="138"/>
        <v>0</v>
      </c>
      <c r="V141" s="466">
        <f t="shared" ca="1" si="138"/>
        <v>0</v>
      </c>
      <c r="W141" s="466">
        <f t="shared" ca="1" si="138"/>
        <v>0</v>
      </c>
      <c r="X141" s="466">
        <f t="shared" ca="1" si="138"/>
        <v>0</v>
      </c>
      <c r="Y141" s="466">
        <f t="shared" ca="1" si="138"/>
        <v>0</v>
      </c>
      <c r="Z141" s="466">
        <f t="shared" ca="1" si="139"/>
        <v>0</v>
      </c>
      <c r="AA141" s="466">
        <f t="shared" ca="1" si="139"/>
        <v>0</v>
      </c>
      <c r="AB141" s="466">
        <f t="shared" ca="1" si="139"/>
        <v>0</v>
      </c>
      <c r="AC141" s="466">
        <f t="shared" ca="1" si="139"/>
        <v>0</v>
      </c>
      <c r="AD141" s="466">
        <f t="shared" ca="1" si="139"/>
        <v>0</v>
      </c>
      <c r="AE141" s="466">
        <f t="shared" ca="1" si="139"/>
        <v>0</v>
      </c>
      <c r="AF141" s="466">
        <f t="shared" ca="1" si="139"/>
        <v>0</v>
      </c>
      <c r="AG141" s="466">
        <f t="shared" ca="1" si="139"/>
        <v>0</v>
      </c>
      <c r="AH141" s="466">
        <f t="shared" ca="1" si="139"/>
        <v>0</v>
      </c>
      <c r="AI141" s="466">
        <f t="shared" ca="1" si="139"/>
        <v>0</v>
      </c>
      <c r="AJ141" s="466">
        <f t="shared" ca="1" si="140"/>
        <v>0</v>
      </c>
      <c r="AK141" s="466">
        <f t="shared" ca="1" si="140"/>
        <v>0</v>
      </c>
      <c r="AL141" s="466">
        <f t="shared" ca="1" si="140"/>
        <v>0</v>
      </c>
      <c r="AM141" s="466">
        <f t="shared" ca="1" si="140"/>
        <v>0</v>
      </c>
      <c r="AN141" s="466">
        <f t="shared" ca="1" si="140"/>
        <v>0</v>
      </c>
      <c r="AO141" s="466">
        <f t="shared" ca="1" si="140"/>
        <v>0</v>
      </c>
      <c r="AP141" s="466">
        <f t="shared" ca="1" si="140"/>
        <v>0</v>
      </c>
      <c r="AQ141" s="466">
        <f t="shared" ca="1" si="140"/>
        <v>0</v>
      </c>
      <c r="AR141" s="466">
        <f t="shared" ca="1" si="140"/>
        <v>0</v>
      </c>
      <c r="AS141" s="466">
        <f t="shared" ca="1" si="140"/>
        <v>0</v>
      </c>
      <c r="AT141" s="466">
        <f t="shared" ca="1" si="141"/>
        <v>0</v>
      </c>
      <c r="AU141" s="466">
        <f t="shared" ca="1" si="141"/>
        <v>0</v>
      </c>
      <c r="AV141" s="466">
        <f t="shared" ca="1" si="141"/>
        <v>0</v>
      </c>
      <c r="AW141" s="466">
        <f t="shared" ca="1" si="141"/>
        <v>0</v>
      </c>
      <c r="AX141" s="466">
        <f t="shared" ca="1" si="141"/>
        <v>0</v>
      </c>
      <c r="AY141" s="466">
        <f t="shared" ca="1" si="141"/>
        <v>0</v>
      </c>
      <c r="AZ141" s="466">
        <f t="shared" ca="1" si="141"/>
        <v>0</v>
      </c>
      <c r="BA141" s="466">
        <f t="shared" ca="1" si="141"/>
        <v>0</v>
      </c>
      <c r="BB141" s="466">
        <f t="shared" ca="1" si="141"/>
        <v>0</v>
      </c>
      <c r="BC141" s="466">
        <f t="shared" ca="1" si="141"/>
        <v>0</v>
      </c>
      <c r="BD141" s="466">
        <f t="shared" ca="1" si="141"/>
        <v>0</v>
      </c>
      <c r="BE141" s="466">
        <f t="shared" ca="1" si="141"/>
        <v>0</v>
      </c>
      <c r="BF141" s="458"/>
      <c r="BG141" s="467">
        <f t="shared" ca="1" si="106"/>
        <v>0</v>
      </c>
      <c r="BH141" s="467">
        <f t="shared" ca="1" si="107"/>
        <v>0</v>
      </c>
      <c r="BI141" s="467">
        <f t="shared" ca="1" si="108"/>
        <v>0</v>
      </c>
      <c r="BJ141" s="467">
        <f t="shared" ca="1" si="109"/>
        <v>0</v>
      </c>
      <c r="BK141" s="467">
        <f t="shared" ca="1" si="110"/>
        <v>0</v>
      </c>
      <c r="BL141" s="467">
        <f t="shared" ca="1" si="111"/>
        <v>0</v>
      </c>
      <c r="BM141" s="467">
        <f t="shared" ca="1" si="112"/>
        <v>0</v>
      </c>
      <c r="BN141" s="467">
        <f t="shared" ca="1" si="113"/>
        <v>0</v>
      </c>
      <c r="BO141" s="467">
        <f t="shared" ca="1" si="114"/>
        <v>0</v>
      </c>
      <c r="BP141" s="467">
        <f t="shared" ca="1" si="115"/>
        <v>0</v>
      </c>
      <c r="BQ141" s="467">
        <f t="shared" ca="1" si="116"/>
        <v>0</v>
      </c>
      <c r="BR141" s="467">
        <f t="shared" ca="1" si="117"/>
        <v>0</v>
      </c>
      <c r="BS141" s="468">
        <f t="shared" ca="1" si="118"/>
        <v>0</v>
      </c>
      <c r="BT141" s="467">
        <f t="shared" ca="1" si="119"/>
        <v>0</v>
      </c>
      <c r="BU141" s="467">
        <f t="shared" ca="1" si="120"/>
        <v>0</v>
      </c>
      <c r="BV141" s="467">
        <f t="shared" ca="1" si="121"/>
        <v>0</v>
      </c>
      <c r="BW141" s="470">
        <f t="shared" ca="1" si="122"/>
        <v>0</v>
      </c>
      <c r="BX141" s="470">
        <f t="shared" ca="1" si="123"/>
        <v>0</v>
      </c>
      <c r="BY141" s="467">
        <f t="shared" ca="1" si="124"/>
        <v>0</v>
      </c>
    </row>
    <row r="142" spans="1:77" ht="15.6" hidden="1" customHeight="1" outlineLevel="1" x14ac:dyDescent="0.3">
      <c r="A142" s="458">
        <f t="shared" si="125"/>
        <v>38</v>
      </c>
      <c r="B142" s="469">
        <f t="shared" si="98"/>
        <v>0</v>
      </c>
      <c r="C142" s="464"/>
      <c r="D142" s="464" t="str">
        <f t="shared" ca="1" si="126"/>
        <v/>
      </c>
      <c r="E142" s="465">
        <f t="shared" ca="1" si="100"/>
        <v>0</v>
      </c>
      <c r="F142" s="466">
        <f t="shared" ca="1" si="137"/>
        <v>0</v>
      </c>
      <c r="G142" s="466">
        <f t="shared" ca="1" si="137"/>
        <v>0</v>
      </c>
      <c r="H142" s="466">
        <f t="shared" ca="1" si="137"/>
        <v>0</v>
      </c>
      <c r="I142" s="466">
        <f t="shared" ca="1" si="137"/>
        <v>0</v>
      </c>
      <c r="J142" s="466">
        <f t="shared" ca="1" si="137"/>
        <v>0</v>
      </c>
      <c r="K142" s="466">
        <f t="shared" ca="1" si="137"/>
        <v>0</v>
      </c>
      <c r="L142" s="466">
        <f t="shared" ca="1" si="137"/>
        <v>0</v>
      </c>
      <c r="M142" s="466">
        <f t="shared" ca="1" si="137"/>
        <v>0</v>
      </c>
      <c r="N142" s="466">
        <f t="shared" ca="1" si="137"/>
        <v>0</v>
      </c>
      <c r="O142" s="466">
        <f t="shared" ca="1" si="137"/>
        <v>0</v>
      </c>
      <c r="P142" s="466">
        <f t="shared" ca="1" si="138"/>
        <v>0</v>
      </c>
      <c r="Q142" s="466">
        <f t="shared" ca="1" si="138"/>
        <v>0</v>
      </c>
      <c r="R142" s="466">
        <f t="shared" ca="1" si="138"/>
        <v>0</v>
      </c>
      <c r="S142" s="466">
        <f t="shared" ca="1" si="138"/>
        <v>0</v>
      </c>
      <c r="T142" s="466">
        <f t="shared" ca="1" si="138"/>
        <v>0</v>
      </c>
      <c r="U142" s="466">
        <f t="shared" ca="1" si="138"/>
        <v>0</v>
      </c>
      <c r="V142" s="466">
        <f t="shared" ca="1" si="138"/>
        <v>0</v>
      </c>
      <c r="W142" s="466">
        <f t="shared" ca="1" si="138"/>
        <v>0</v>
      </c>
      <c r="X142" s="466">
        <f t="shared" ca="1" si="138"/>
        <v>0</v>
      </c>
      <c r="Y142" s="466">
        <f t="shared" ca="1" si="138"/>
        <v>0</v>
      </c>
      <c r="Z142" s="466">
        <f t="shared" ca="1" si="139"/>
        <v>0</v>
      </c>
      <c r="AA142" s="466">
        <f t="shared" ca="1" si="139"/>
        <v>0</v>
      </c>
      <c r="AB142" s="466">
        <f t="shared" ca="1" si="139"/>
        <v>0</v>
      </c>
      <c r="AC142" s="466">
        <f t="shared" ca="1" si="139"/>
        <v>0</v>
      </c>
      <c r="AD142" s="466">
        <f t="shared" ca="1" si="139"/>
        <v>0</v>
      </c>
      <c r="AE142" s="466">
        <f t="shared" ca="1" si="139"/>
        <v>0</v>
      </c>
      <c r="AF142" s="466">
        <f t="shared" ca="1" si="139"/>
        <v>0</v>
      </c>
      <c r="AG142" s="466">
        <f t="shared" ca="1" si="139"/>
        <v>0</v>
      </c>
      <c r="AH142" s="466">
        <f t="shared" ca="1" si="139"/>
        <v>0</v>
      </c>
      <c r="AI142" s="466">
        <f t="shared" ca="1" si="139"/>
        <v>0</v>
      </c>
      <c r="AJ142" s="466">
        <f t="shared" ca="1" si="140"/>
        <v>0</v>
      </c>
      <c r="AK142" s="466">
        <f t="shared" ca="1" si="140"/>
        <v>0</v>
      </c>
      <c r="AL142" s="466">
        <f t="shared" ca="1" si="140"/>
        <v>0</v>
      </c>
      <c r="AM142" s="466">
        <f t="shared" ca="1" si="140"/>
        <v>0</v>
      </c>
      <c r="AN142" s="466">
        <f t="shared" ca="1" si="140"/>
        <v>0</v>
      </c>
      <c r="AO142" s="466">
        <f t="shared" ca="1" si="140"/>
        <v>0</v>
      </c>
      <c r="AP142" s="466">
        <f t="shared" ca="1" si="140"/>
        <v>0</v>
      </c>
      <c r="AQ142" s="466">
        <f t="shared" ca="1" si="140"/>
        <v>0</v>
      </c>
      <c r="AR142" s="466">
        <f t="shared" ca="1" si="140"/>
        <v>0</v>
      </c>
      <c r="AS142" s="466">
        <f t="shared" ca="1" si="140"/>
        <v>0</v>
      </c>
      <c r="AT142" s="466">
        <f t="shared" ca="1" si="141"/>
        <v>0</v>
      </c>
      <c r="AU142" s="466">
        <f t="shared" ca="1" si="141"/>
        <v>0</v>
      </c>
      <c r="AV142" s="466">
        <f t="shared" ca="1" si="141"/>
        <v>0</v>
      </c>
      <c r="AW142" s="466">
        <f t="shared" ca="1" si="141"/>
        <v>0</v>
      </c>
      <c r="AX142" s="466">
        <f t="shared" ca="1" si="141"/>
        <v>0</v>
      </c>
      <c r="AY142" s="466">
        <f t="shared" ca="1" si="141"/>
        <v>0</v>
      </c>
      <c r="AZ142" s="466">
        <f t="shared" ca="1" si="141"/>
        <v>0</v>
      </c>
      <c r="BA142" s="466">
        <f t="shared" ca="1" si="141"/>
        <v>0</v>
      </c>
      <c r="BB142" s="466">
        <f t="shared" ca="1" si="141"/>
        <v>0</v>
      </c>
      <c r="BC142" s="466">
        <f t="shared" ca="1" si="141"/>
        <v>0</v>
      </c>
      <c r="BD142" s="466">
        <f t="shared" ca="1" si="141"/>
        <v>0</v>
      </c>
      <c r="BE142" s="466">
        <f t="shared" ca="1" si="141"/>
        <v>0</v>
      </c>
      <c r="BF142" s="458"/>
      <c r="BG142" s="467">
        <f t="shared" ca="1" si="106"/>
        <v>0</v>
      </c>
      <c r="BH142" s="467">
        <f t="shared" ca="1" si="107"/>
        <v>0</v>
      </c>
      <c r="BI142" s="467">
        <f t="shared" ca="1" si="108"/>
        <v>0</v>
      </c>
      <c r="BJ142" s="467">
        <f t="shared" ca="1" si="109"/>
        <v>0</v>
      </c>
      <c r="BK142" s="467">
        <f t="shared" ca="1" si="110"/>
        <v>0</v>
      </c>
      <c r="BL142" s="467">
        <f t="shared" ca="1" si="111"/>
        <v>0</v>
      </c>
      <c r="BM142" s="467">
        <f t="shared" ca="1" si="112"/>
        <v>0</v>
      </c>
      <c r="BN142" s="467">
        <f t="shared" ca="1" si="113"/>
        <v>0</v>
      </c>
      <c r="BO142" s="467">
        <f t="shared" ca="1" si="114"/>
        <v>0</v>
      </c>
      <c r="BP142" s="467">
        <f t="shared" ca="1" si="115"/>
        <v>0</v>
      </c>
      <c r="BQ142" s="467">
        <f t="shared" ca="1" si="116"/>
        <v>0</v>
      </c>
      <c r="BR142" s="467">
        <f t="shared" ca="1" si="117"/>
        <v>0</v>
      </c>
      <c r="BS142" s="468">
        <f t="shared" ca="1" si="118"/>
        <v>0</v>
      </c>
      <c r="BT142" s="467">
        <f t="shared" ca="1" si="119"/>
        <v>0</v>
      </c>
      <c r="BU142" s="467">
        <f t="shared" ca="1" si="120"/>
        <v>0</v>
      </c>
      <c r="BV142" s="467">
        <f t="shared" ca="1" si="121"/>
        <v>0</v>
      </c>
      <c r="BW142" s="470">
        <f t="shared" ca="1" si="122"/>
        <v>0</v>
      </c>
      <c r="BX142" s="470">
        <f t="shared" ca="1" si="123"/>
        <v>0</v>
      </c>
      <c r="BY142" s="467">
        <f t="shared" ca="1" si="124"/>
        <v>0</v>
      </c>
    </row>
    <row r="143" spans="1:77" ht="15.6" hidden="1" customHeight="1" outlineLevel="1" x14ac:dyDescent="0.3">
      <c r="A143" s="458">
        <f t="shared" si="125"/>
        <v>39</v>
      </c>
      <c r="B143" s="463">
        <f t="shared" si="98"/>
        <v>0</v>
      </c>
      <c r="C143" s="464"/>
      <c r="D143" s="464" t="str">
        <f t="shared" ca="1" si="126"/>
        <v/>
      </c>
      <c r="E143" s="465">
        <f t="shared" ca="1" si="100"/>
        <v>0</v>
      </c>
      <c r="F143" s="466">
        <f t="shared" ca="1" si="137"/>
        <v>0</v>
      </c>
      <c r="G143" s="466">
        <f t="shared" ca="1" si="137"/>
        <v>0</v>
      </c>
      <c r="H143" s="466">
        <f t="shared" ca="1" si="137"/>
        <v>0</v>
      </c>
      <c r="I143" s="466">
        <f t="shared" ca="1" si="137"/>
        <v>0</v>
      </c>
      <c r="J143" s="466">
        <f t="shared" ca="1" si="137"/>
        <v>0</v>
      </c>
      <c r="K143" s="466">
        <f t="shared" ca="1" si="137"/>
        <v>0</v>
      </c>
      <c r="L143" s="466">
        <f t="shared" ca="1" si="137"/>
        <v>0</v>
      </c>
      <c r="M143" s="466">
        <f t="shared" ca="1" si="137"/>
        <v>0</v>
      </c>
      <c r="N143" s="466">
        <f t="shared" ca="1" si="137"/>
        <v>0</v>
      </c>
      <c r="O143" s="466">
        <f t="shared" ca="1" si="137"/>
        <v>0</v>
      </c>
      <c r="P143" s="466">
        <f t="shared" ca="1" si="138"/>
        <v>0</v>
      </c>
      <c r="Q143" s="466">
        <f t="shared" ca="1" si="138"/>
        <v>0</v>
      </c>
      <c r="R143" s="466">
        <f t="shared" ca="1" si="138"/>
        <v>0</v>
      </c>
      <c r="S143" s="466">
        <f t="shared" ca="1" si="138"/>
        <v>0</v>
      </c>
      <c r="T143" s="466">
        <f t="shared" ca="1" si="138"/>
        <v>0</v>
      </c>
      <c r="U143" s="466">
        <f t="shared" ca="1" si="138"/>
        <v>0</v>
      </c>
      <c r="V143" s="466">
        <f t="shared" ca="1" si="138"/>
        <v>0</v>
      </c>
      <c r="W143" s="466">
        <f t="shared" ca="1" si="138"/>
        <v>0</v>
      </c>
      <c r="X143" s="466">
        <f t="shared" ca="1" si="138"/>
        <v>0</v>
      </c>
      <c r="Y143" s="466">
        <f t="shared" ca="1" si="138"/>
        <v>0</v>
      </c>
      <c r="Z143" s="466">
        <f t="shared" ca="1" si="139"/>
        <v>0</v>
      </c>
      <c r="AA143" s="466">
        <f t="shared" ca="1" si="139"/>
        <v>0</v>
      </c>
      <c r="AB143" s="466">
        <f t="shared" ca="1" si="139"/>
        <v>0</v>
      </c>
      <c r="AC143" s="466">
        <f t="shared" ca="1" si="139"/>
        <v>0</v>
      </c>
      <c r="AD143" s="466">
        <f t="shared" ca="1" si="139"/>
        <v>0</v>
      </c>
      <c r="AE143" s="466">
        <f t="shared" ca="1" si="139"/>
        <v>0</v>
      </c>
      <c r="AF143" s="466">
        <f t="shared" ca="1" si="139"/>
        <v>0</v>
      </c>
      <c r="AG143" s="466">
        <f t="shared" ca="1" si="139"/>
        <v>0</v>
      </c>
      <c r="AH143" s="466">
        <f t="shared" ca="1" si="139"/>
        <v>0</v>
      </c>
      <c r="AI143" s="466">
        <f t="shared" ca="1" si="139"/>
        <v>0</v>
      </c>
      <c r="AJ143" s="466">
        <f t="shared" ca="1" si="140"/>
        <v>0</v>
      </c>
      <c r="AK143" s="466">
        <f t="shared" ca="1" si="140"/>
        <v>0</v>
      </c>
      <c r="AL143" s="466">
        <f t="shared" ca="1" si="140"/>
        <v>0</v>
      </c>
      <c r="AM143" s="466">
        <f t="shared" ca="1" si="140"/>
        <v>0</v>
      </c>
      <c r="AN143" s="466">
        <f t="shared" ca="1" si="140"/>
        <v>0</v>
      </c>
      <c r="AO143" s="466">
        <f t="shared" ca="1" si="140"/>
        <v>0</v>
      </c>
      <c r="AP143" s="466">
        <f t="shared" ca="1" si="140"/>
        <v>0</v>
      </c>
      <c r="AQ143" s="466">
        <f t="shared" ca="1" si="140"/>
        <v>0</v>
      </c>
      <c r="AR143" s="466">
        <f t="shared" ca="1" si="140"/>
        <v>0</v>
      </c>
      <c r="AS143" s="466">
        <f t="shared" ca="1" si="140"/>
        <v>0</v>
      </c>
      <c r="AT143" s="466">
        <f t="shared" ca="1" si="141"/>
        <v>0</v>
      </c>
      <c r="AU143" s="466">
        <f t="shared" ca="1" si="141"/>
        <v>0</v>
      </c>
      <c r="AV143" s="466">
        <f t="shared" ca="1" si="141"/>
        <v>0</v>
      </c>
      <c r="AW143" s="466">
        <f t="shared" ca="1" si="141"/>
        <v>0</v>
      </c>
      <c r="AX143" s="466">
        <f t="shared" ca="1" si="141"/>
        <v>0</v>
      </c>
      <c r="AY143" s="466">
        <f t="shared" ca="1" si="141"/>
        <v>0</v>
      </c>
      <c r="AZ143" s="466">
        <f t="shared" ca="1" si="141"/>
        <v>0</v>
      </c>
      <c r="BA143" s="466">
        <f t="shared" ca="1" si="141"/>
        <v>0</v>
      </c>
      <c r="BB143" s="466">
        <f t="shared" ca="1" si="141"/>
        <v>0</v>
      </c>
      <c r="BC143" s="466">
        <f t="shared" ca="1" si="141"/>
        <v>0</v>
      </c>
      <c r="BD143" s="466">
        <f t="shared" ca="1" si="141"/>
        <v>0</v>
      </c>
      <c r="BE143" s="466">
        <f t="shared" ca="1" si="141"/>
        <v>0</v>
      </c>
      <c r="BF143" s="458"/>
      <c r="BG143" s="467">
        <f t="shared" ca="1" si="106"/>
        <v>0</v>
      </c>
      <c r="BH143" s="467">
        <f t="shared" ca="1" si="107"/>
        <v>0</v>
      </c>
      <c r="BI143" s="467">
        <f t="shared" ca="1" si="108"/>
        <v>0</v>
      </c>
      <c r="BJ143" s="467">
        <f t="shared" ca="1" si="109"/>
        <v>0</v>
      </c>
      <c r="BK143" s="467">
        <f t="shared" ca="1" si="110"/>
        <v>0</v>
      </c>
      <c r="BL143" s="467">
        <f t="shared" ca="1" si="111"/>
        <v>0</v>
      </c>
      <c r="BM143" s="467">
        <f t="shared" ca="1" si="112"/>
        <v>0</v>
      </c>
      <c r="BN143" s="467">
        <f t="shared" ca="1" si="113"/>
        <v>0</v>
      </c>
      <c r="BO143" s="467">
        <f t="shared" ca="1" si="114"/>
        <v>0</v>
      </c>
      <c r="BP143" s="467">
        <f t="shared" ca="1" si="115"/>
        <v>0</v>
      </c>
      <c r="BQ143" s="467">
        <f t="shared" ca="1" si="116"/>
        <v>0</v>
      </c>
      <c r="BR143" s="467">
        <f t="shared" ca="1" si="117"/>
        <v>0</v>
      </c>
      <c r="BS143" s="468">
        <f t="shared" ca="1" si="118"/>
        <v>0</v>
      </c>
      <c r="BT143" s="467">
        <f t="shared" ca="1" si="119"/>
        <v>0</v>
      </c>
      <c r="BU143" s="467">
        <f t="shared" ca="1" si="120"/>
        <v>0</v>
      </c>
      <c r="BV143" s="467">
        <f t="shared" ca="1" si="121"/>
        <v>0</v>
      </c>
      <c r="BW143" s="470">
        <f t="shared" ca="1" si="122"/>
        <v>0</v>
      </c>
      <c r="BX143" s="470">
        <f t="shared" ca="1" si="123"/>
        <v>0</v>
      </c>
      <c r="BY143" s="467">
        <f t="shared" ca="1" si="124"/>
        <v>0</v>
      </c>
    </row>
    <row r="144" spans="1:77" ht="15.6" hidden="1" customHeight="1" outlineLevel="1" x14ac:dyDescent="0.3">
      <c r="A144" s="458">
        <f t="shared" si="125"/>
        <v>40</v>
      </c>
      <c r="B144" s="469">
        <f t="shared" si="98"/>
        <v>0</v>
      </c>
      <c r="C144" s="464"/>
      <c r="D144" s="464" t="str">
        <f t="shared" ca="1" si="126"/>
        <v/>
      </c>
      <c r="E144" s="465">
        <f t="shared" ca="1" si="100"/>
        <v>0</v>
      </c>
      <c r="F144" s="466">
        <f t="shared" ca="1" si="137"/>
        <v>0</v>
      </c>
      <c r="G144" s="466">
        <f t="shared" ca="1" si="137"/>
        <v>0</v>
      </c>
      <c r="H144" s="466">
        <f t="shared" ca="1" si="137"/>
        <v>0</v>
      </c>
      <c r="I144" s="466">
        <f t="shared" ca="1" si="137"/>
        <v>0</v>
      </c>
      <c r="J144" s="466">
        <f t="shared" ca="1" si="137"/>
        <v>0</v>
      </c>
      <c r="K144" s="466">
        <f t="shared" ca="1" si="137"/>
        <v>0</v>
      </c>
      <c r="L144" s="466">
        <f t="shared" ca="1" si="137"/>
        <v>0</v>
      </c>
      <c r="M144" s="466">
        <f t="shared" ca="1" si="137"/>
        <v>0</v>
      </c>
      <c r="N144" s="466">
        <f t="shared" ca="1" si="137"/>
        <v>0</v>
      </c>
      <c r="O144" s="466">
        <f t="shared" ca="1" si="137"/>
        <v>0</v>
      </c>
      <c r="P144" s="466">
        <f t="shared" ca="1" si="138"/>
        <v>0</v>
      </c>
      <c r="Q144" s="466">
        <f t="shared" ca="1" si="138"/>
        <v>0</v>
      </c>
      <c r="R144" s="466">
        <f t="shared" ca="1" si="138"/>
        <v>0</v>
      </c>
      <c r="S144" s="466">
        <f t="shared" ca="1" si="138"/>
        <v>0</v>
      </c>
      <c r="T144" s="466">
        <f t="shared" ca="1" si="138"/>
        <v>0</v>
      </c>
      <c r="U144" s="466">
        <f t="shared" ca="1" si="138"/>
        <v>0</v>
      </c>
      <c r="V144" s="466">
        <f t="shared" ca="1" si="138"/>
        <v>0</v>
      </c>
      <c r="W144" s="466">
        <f t="shared" ca="1" si="138"/>
        <v>0</v>
      </c>
      <c r="X144" s="466">
        <f t="shared" ca="1" si="138"/>
        <v>0</v>
      </c>
      <c r="Y144" s="466">
        <f t="shared" ca="1" si="138"/>
        <v>0</v>
      </c>
      <c r="Z144" s="466">
        <f t="shared" ca="1" si="139"/>
        <v>0</v>
      </c>
      <c r="AA144" s="466">
        <f t="shared" ca="1" si="139"/>
        <v>0</v>
      </c>
      <c r="AB144" s="466">
        <f t="shared" ca="1" si="139"/>
        <v>0</v>
      </c>
      <c r="AC144" s="466">
        <f t="shared" ca="1" si="139"/>
        <v>0</v>
      </c>
      <c r="AD144" s="466">
        <f t="shared" ca="1" si="139"/>
        <v>0</v>
      </c>
      <c r="AE144" s="466">
        <f t="shared" ca="1" si="139"/>
        <v>0</v>
      </c>
      <c r="AF144" s="466">
        <f t="shared" ca="1" si="139"/>
        <v>0</v>
      </c>
      <c r="AG144" s="466">
        <f t="shared" ca="1" si="139"/>
        <v>0</v>
      </c>
      <c r="AH144" s="466">
        <f t="shared" ca="1" si="139"/>
        <v>0</v>
      </c>
      <c r="AI144" s="466">
        <f t="shared" ca="1" si="139"/>
        <v>0</v>
      </c>
      <c r="AJ144" s="466">
        <f t="shared" ca="1" si="140"/>
        <v>0</v>
      </c>
      <c r="AK144" s="466">
        <f t="shared" ca="1" si="140"/>
        <v>0</v>
      </c>
      <c r="AL144" s="466">
        <f t="shared" ca="1" si="140"/>
        <v>0</v>
      </c>
      <c r="AM144" s="466">
        <f t="shared" ca="1" si="140"/>
        <v>0</v>
      </c>
      <c r="AN144" s="466">
        <f t="shared" ca="1" si="140"/>
        <v>0</v>
      </c>
      <c r="AO144" s="466">
        <f t="shared" ca="1" si="140"/>
        <v>0</v>
      </c>
      <c r="AP144" s="466">
        <f t="shared" ca="1" si="140"/>
        <v>0</v>
      </c>
      <c r="AQ144" s="466">
        <f t="shared" ca="1" si="140"/>
        <v>0</v>
      </c>
      <c r="AR144" s="466">
        <f t="shared" ca="1" si="140"/>
        <v>0</v>
      </c>
      <c r="AS144" s="466">
        <f t="shared" ca="1" si="140"/>
        <v>0</v>
      </c>
      <c r="AT144" s="466">
        <f t="shared" ca="1" si="141"/>
        <v>0</v>
      </c>
      <c r="AU144" s="466">
        <f t="shared" ca="1" si="141"/>
        <v>0</v>
      </c>
      <c r="AV144" s="466">
        <f t="shared" ca="1" si="141"/>
        <v>0</v>
      </c>
      <c r="AW144" s="466">
        <f t="shared" ca="1" si="141"/>
        <v>0</v>
      </c>
      <c r="AX144" s="466">
        <f t="shared" ca="1" si="141"/>
        <v>0</v>
      </c>
      <c r="AY144" s="466">
        <f t="shared" ca="1" si="141"/>
        <v>0</v>
      </c>
      <c r="AZ144" s="466">
        <f t="shared" ca="1" si="141"/>
        <v>0</v>
      </c>
      <c r="BA144" s="466">
        <f t="shared" ca="1" si="141"/>
        <v>0</v>
      </c>
      <c r="BB144" s="466">
        <f t="shared" ca="1" si="141"/>
        <v>0</v>
      </c>
      <c r="BC144" s="466">
        <f t="shared" ca="1" si="141"/>
        <v>0</v>
      </c>
      <c r="BD144" s="466">
        <f t="shared" ca="1" si="141"/>
        <v>0</v>
      </c>
      <c r="BE144" s="466">
        <f t="shared" ca="1" si="141"/>
        <v>0</v>
      </c>
      <c r="BF144" s="458"/>
      <c r="BG144" s="467">
        <f t="shared" ca="1" si="106"/>
        <v>0</v>
      </c>
      <c r="BH144" s="467">
        <f t="shared" ca="1" si="107"/>
        <v>0</v>
      </c>
      <c r="BI144" s="467">
        <f t="shared" ca="1" si="108"/>
        <v>0</v>
      </c>
      <c r="BJ144" s="467">
        <f t="shared" ca="1" si="109"/>
        <v>0</v>
      </c>
      <c r="BK144" s="467">
        <f t="shared" ca="1" si="110"/>
        <v>0</v>
      </c>
      <c r="BL144" s="467">
        <f t="shared" ca="1" si="111"/>
        <v>0</v>
      </c>
      <c r="BM144" s="467">
        <f t="shared" ca="1" si="112"/>
        <v>0</v>
      </c>
      <c r="BN144" s="467">
        <f t="shared" ca="1" si="113"/>
        <v>0</v>
      </c>
      <c r="BO144" s="467">
        <f t="shared" ca="1" si="114"/>
        <v>0</v>
      </c>
      <c r="BP144" s="467">
        <f t="shared" ca="1" si="115"/>
        <v>0</v>
      </c>
      <c r="BQ144" s="467">
        <f t="shared" ca="1" si="116"/>
        <v>0</v>
      </c>
      <c r="BR144" s="467">
        <f t="shared" ca="1" si="117"/>
        <v>0</v>
      </c>
      <c r="BS144" s="468">
        <f t="shared" ca="1" si="118"/>
        <v>0</v>
      </c>
      <c r="BT144" s="467">
        <f t="shared" ca="1" si="119"/>
        <v>0</v>
      </c>
      <c r="BU144" s="467">
        <f t="shared" ca="1" si="120"/>
        <v>0</v>
      </c>
      <c r="BV144" s="467">
        <f t="shared" ca="1" si="121"/>
        <v>0</v>
      </c>
      <c r="BW144" s="470">
        <f t="shared" ca="1" si="122"/>
        <v>0</v>
      </c>
      <c r="BX144" s="470">
        <f t="shared" ca="1" si="123"/>
        <v>0</v>
      </c>
      <c r="BY144" s="467">
        <f t="shared" ca="1" si="124"/>
        <v>0</v>
      </c>
    </row>
    <row r="145" spans="1:77" ht="15.6" hidden="1" customHeight="1" outlineLevel="1" x14ac:dyDescent="0.3">
      <c r="A145" s="458">
        <f t="shared" si="125"/>
        <v>41</v>
      </c>
      <c r="B145" s="463">
        <f t="shared" si="98"/>
        <v>0</v>
      </c>
      <c r="C145" s="464"/>
      <c r="D145" s="464" t="str">
        <f t="shared" ca="1" si="126"/>
        <v/>
      </c>
      <c r="E145" s="465">
        <f t="shared" ca="1" si="100"/>
        <v>0</v>
      </c>
      <c r="F145" s="466">
        <f t="shared" ca="1" si="137"/>
        <v>0</v>
      </c>
      <c r="G145" s="466">
        <f t="shared" ca="1" si="137"/>
        <v>0</v>
      </c>
      <c r="H145" s="466">
        <f t="shared" ca="1" si="137"/>
        <v>0</v>
      </c>
      <c r="I145" s="466">
        <f t="shared" ca="1" si="137"/>
        <v>0</v>
      </c>
      <c r="J145" s="466">
        <f t="shared" ca="1" si="137"/>
        <v>0</v>
      </c>
      <c r="K145" s="466">
        <f t="shared" ca="1" si="137"/>
        <v>0</v>
      </c>
      <c r="L145" s="466">
        <f t="shared" ca="1" si="137"/>
        <v>0</v>
      </c>
      <c r="M145" s="466">
        <f t="shared" ca="1" si="137"/>
        <v>0</v>
      </c>
      <c r="N145" s="466">
        <f t="shared" ca="1" si="137"/>
        <v>0</v>
      </c>
      <c r="O145" s="466">
        <f t="shared" ca="1" si="137"/>
        <v>0</v>
      </c>
      <c r="P145" s="466">
        <f t="shared" ca="1" si="138"/>
        <v>0</v>
      </c>
      <c r="Q145" s="466">
        <f t="shared" ca="1" si="138"/>
        <v>0</v>
      </c>
      <c r="R145" s="466">
        <f t="shared" ca="1" si="138"/>
        <v>0</v>
      </c>
      <c r="S145" s="466">
        <f t="shared" ca="1" si="138"/>
        <v>0</v>
      </c>
      <c r="T145" s="466">
        <f t="shared" ca="1" si="138"/>
        <v>0</v>
      </c>
      <c r="U145" s="466">
        <f t="shared" ca="1" si="138"/>
        <v>0</v>
      </c>
      <c r="V145" s="466">
        <f t="shared" ca="1" si="138"/>
        <v>0</v>
      </c>
      <c r="W145" s="466">
        <f t="shared" ca="1" si="138"/>
        <v>0</v>
      </c>
      <c r="X145" s="466">
        <f t="shared" ca="1" si="138"/>
        <v>0</v>
      </c>
      <c r="Y145" s="466">
        <f t="shared" ca="1" si="138"/>
        <v>0</v>
      </c>
      <c r="Z145" s="466">
        <f t="shared" ca="1" si="139"/>
        <v>0</v>
      </c>
      <c r="AA145" s="466">
        <f t="shared" ca="1" si="139"/>
        <v>0</v>
      </c>
      <c r="AB145" s="466">
        <f t="shared" ca="1" si="139"/>
        <v>0</v>
      </c>
      <c r="AC145" s="466">
        <f t="shared" ca="1" si="139"/>
        <v>0</v>
      </c>
      <c r="AD145" s="466">
        <f t="shared" ca="1" si="139"/>
        <v>0</v>
      </c>
      <c r="AE145" s="466">
        <f t="shared" ca="1" si="139"/>
        <v>0</v>
      </c>
      <c r="AF145" s="466">
        <f t="shared" ca="1" si="139"/>
        <v>0</v>
      </c>
      <c r="AG145" s="466">
        <f t="shared" ca="1" si="139"/>
        <v>0</v>
      </c>
      <c r="AH145" s="466">
        <f t="shared" ca="1" si="139"/>
        <v>0</v>
      </c>
      <c r="AI145" s="466">
        <f t="shared" ca="1" si="139"/>
        <v>0</v>
      </c>
      <c r="AJ145" s="466">
        <f t="shared" ca="1" si="140"/>
        <v>0</v>
      </c>
      <c r="AK145" s="466">
        <f t="shared" ca="1" si="140"/>
        <v>0</v>
      </c>
      <c r="AL145" s="466">
        <f t="shared" ca="1" si="140"/>
        <v>0</v>
      </c>
      <c r="AM145" s="466">
        <f t="shared" ca="1" si="140"/>
        <v>0</v>
      </c>
      <c r="AN145" s="466">
        <f t="shared" ca="1" si="140"/>
        <v>0</v>
      </c>
      <c r="AO145" s="466">
        <f t="shared" ca="1" si="140"/>
        <v>0</v>
      </c>
      <c r="AP145" s="466">
        <f t="shared" ca="1" si="140"/>
        <v>0</v>
      </c>
      <c r="AQ145" s="466">
        <f t="shared" ca="1" si="140"/>
        <v>0</v>
      </c>
      <c r="AR145" s="466">
        <f t="shared" ca="1" si="140"/>
        <v>0</v>
      </c>
      <c r="AS145" s="466">
        <f t="shared" ca="1" si="140"/>
        <v>0</v>
      </c>
      <c r="AT145" s="466">
        <f t="shared" ca="1" si="141"/>
        <v>0</v>
      </c>
      <c r="AU145" s="466">
        <f t="shared" ca="1" si="141"/>
        <v>0</v>
      </c>
      <c r="AV145" s="466">
        <f t="shared" ca="1" si="141"/>
        <v>0</v>
      </c>
      <c r="AW145" s="466">
        <f t="shared" ca="1" si="141"/>
        <v>0</v>
      </c>
      <c r="AX145" s="466">
        <f t="shared" ca="1" si="141"/>
        <v>0</v>
      </c>
      <c r="AY145" s="466">
        <f t="shared" ca="1" si="141"/>
        <v>0</v>
      </c>
      <c r="AZ145" s="466">
        <f t="shared" ca="1" si="141"/>
        <v>0</v>
      </c>
      <c r="BA145" s="466">
        <f t="shared" ca="1" si="141"/>
        <v>0</v>
      </c>
      <c r="BB145" s="466">
        <f t="shared" ca="1" si="141"/>
        <v>0</v>
      </c>
      <c r="BC145" s="466">
        <f t="shared" ca="1" si="141"/>
        <v>0</v>
      </c>
      <c r="BD145" s="466">
        <f t="shared" ca="1" si="141"/>
        <v>0</v>
      </c>
      <c r="BE145" s="466">
        <f t="shared" ca="1" si="141"/>
        <v>0</v>
      </c>
      <c r="BF145" s="458"/>
      <c r="BG145" s="467">
        <f t="shared" ca="1" si="106"/>
        <v>0</v>
      </c>
      <c r="BH145" s="467">
        <f t="shared" ca="1" si="107"/>
        <v>0</v>
      </c>
      <c r="BI145" s="467">
        <f t="shared" ca="1" si="108"/>
        <v>0</v>
      </c>
      <c r="BJ145" s="467">
        <f t="shared" ca="1" si="109"/>
        <v>0</v>
      </c>
      <c r="BK145" s="467">
        <f t="shared" ca="1" si="110"/>
        <v>0</v>
      </c>
      <c r="BL145" s="467">
        <f t="shared" ca="1" si="111"/>
        <v>0</v>
      </c>
      <c r="BM145" s="467">
        <f t="shared" ca="1" si="112"/>
        <v>0</v>
      </c>
      <c r="BN145" s="467">
        <f t="shared" ca="1" si="113"/>
        <v>0</v>
      </c>
      <c r="BO145" s="467">
        <f t="shared" ca="1" si="114"/>
        <v>0</v>
      </c>
      <c r="BP145" s="467">
        <f t="shared" ca="1" si="115"/>
        <v>0</v>
      </c>
      <c r="BQ145" s="467">
        <f t="shared" ca="1" si="116"/>
        <v>0</v>
      </c>
      <c r="BR145" s="467">
        <f t="shared" ca="1" si="117"/>
        <v>0</v>
      </c>
      <c r="BS145" s="468">
        <f t="shared" ca="1" si="118"/>
        <v>0</v>
      </c>
      <c r="BT145" s="467">
        <f t="shared" ca="1" si="119"/>
        <v>0</v>
      </c>
      <c r="BU145" s="467">
        <f t="shared" ca="1" si="120"/>
        <v>0</v>
      </c>
      <c r="BV145" s="467">
        <f t="shared" ca="1" si="121"/>
        <v>0</v>
      </c>
      <c r="BW145" s="470">
        <f t="shared" ca="1" si="122"/>
        <v>0</v>
      </c>
      <c r="BX145" s="470">
        <f t="shared" ca="1" si="123"/>
        <v>0</v>
      </c>
      <c r="BY145" s="467">
        <f t="shared" ca="1" si="124"/>
        <v>0</v>
      </c>
    </row>
    <row r="146" spans="1:77" ht="15.6" hidden="1" customHeight="1" outlineLevel="1" x14ac:dyDescent="0.3">
      <c r="A146" s="458">
        <f t="shared" si="125"/>
        <v>42</v>
      </c>
      <c r="B146" s="469">
        <f t="shared" si="98"/>
        <v>0</v>
      </c>
      <c r="C146" s="464"/>
      <c r="D146" s="464" t="str">
        <f t="shared" ca="1" si="126"/>
        <v/>
      </c>
      <c r="E146" s="465">
        <f t="shared" ca="1" si="100"/>
        <v>0</v>
      </c>
      <c r="F146" s="466">
        <f t="shared" ca="1" si="137"/>
        <v>0</v>
      </c>
      <c r="G146" s="466">
        <f t="shared" ca="1" si="137"/>
        <v>0</v>
      </c>
      <c r="H146" s="466">
        <f t="shared" ca="1" si="137"/>
        <v>0</v>
      </c>
      <c r="I146" s="466">
        <f t="shared" ca="1" si="137"/>
        <v>0</v>
      </c>
      <c r="J146" s="466">
        <f t="shared" ca="1" si="137"/>
        <v>0</v>
      </c>
      <c r="K146" s="466">
        <f t="shared" ca="1" si="137"/>
        <v>0</v>
      </c>
      <c r="L146" s="466">
        <f t="shared" ca="1" si="137"/>
        <v>0</v>
      </c>
      <c r="M146" s="466">
        <f t="shared" ca="1" si="137"/>
        <v>0</v>
      </c>
      <c r="N146" s="466">
        <f t="shared" ca="1" si="137"/>
        <v>0</v>
      </c>
      <c r="O146" s="466">
        <f t="shared" ca="1" si="137"/>
        <v>0</v>
      </c>
      <c r="P146" s="466">
        <f t="shared" ca="1" si="138"/>
        <v>0</v>
      </c>
      <c r="Q146" s="466">
        <f t="shared" ca="1" si="138"/>
        <v>0</v>
      </c>
      <c r="R146" s="466">
        <f t="shared" ca="1" si="138"/>
        <v>0</v>
      </c>
      <c r="S146" s="466">
        <f t="shared" ca="1" si="138"/>
        <v>0</v>
      </c>
      <c r="T146" s="466">
        <f t="shared" ca="1" si="138"/>
        <v>0</v>
      </c>
      <c r="U146" s="466">
        <f t="shared" ca="1" si="138"/>
        <v>0</v>
      </c>
      <c r="V146" s="466">
        <f t="shared" ca="1" si="138"/>
        <v>0</v>
      </c>
      <c r="W146" s="466">
        <f t="shared" ca="1" si="138"/>
        <v>0</v>
      </c>
      <c r="X146" s="466">
        <f t="shared" ca="1" si="138"/>
        <v>0</v>
      </c>
      <c r="Y146" s="466">
        <f t="shared" ca="1" si="138"/>
        <v>0</v>
      </c>
      <c r="Z146" s="466">
        <f t="shared" ca="1" si="139"/>
        <v>0</v>
      </c>
      <c r="AA146" s="466">
        <f t="shared" ca="1" si="139"/>
        <v>0</v>
      </c>
      <c r="AB146" s="466">
        <f t="shared" ca="1" si="139"/>
        <v>0</v>
      </c>
      <c r="AC146" s="466">
        <f t="shared" ca="1" si="139"/>
        <v>0</v>
      </c>
      <c r="AD146" s="466">
        <f t="shared" ca="1" si="139"/>
        <v>0</v>
      </c>
      <c r="AE146" s="466">
        <f t="shared" ca="1" si="139"/>
        <v>0</v>
      </c>
      <c r="AF146" s="466">
        <f t="shared" ca="1" si="139"/>
        <v>0</v>
      </c>
      <c r="AG146" s="466">
        <f t="shared" ca="1" si="139"/>
        <v>0</v>
      </c>
      <c r="AH146" s="466">
        <f t="shared" ca="1" si="139"/>
        <v>0</v>
      </c>
      <c r="AI146" s="466">
        <f t="shared" ca="1" si="139"/>
        <v>0</v>
      </c>
      <c r="AJ146" s="466">
        <f t="shared" ca="1" si="140"/>
        <v>0</v>
      </c>
      <c r="AK146" s="466">
        <f t="shared" ca="1" si="140"/>
        <v>0</v>
      </c>
      <c r="AL146" s="466">
        <f t="shared" ca="1" si="140"/>
        <v>0</v>
      </c>
      <c r="AM146" s="466">
        <f t="shared" ca="1" si="140"/>
        <v>0</v>
      </c>
      <c r="AN146" s="466">
        <f t="shared" ca="1" si="140"/>
        <v>0</v>
      </c>
      <c r="AO146" s="466">
        <f t="shared" ca="1" si="140"/>
        <v>0</v>
      </c>
      <c r="AP146" s="466">
        <f t="shared" ca="1" si="140"/>
        <v>0</v>
      </c>
      <c r="AQ146" s="466">
        <f t="shared" ca="1" si="140"/>
        <v>0</v>
      </c>
      <c r="AR146" s="466">
        <f t="shared" ca="1" si="140"/>
        <v>0</v>
      </c>
      <c r="AS146" s="466">
        <f t="shared" ca="1" si="140"/>
        <v>0</v>
      </c>
      <c r="AT146" s="466">
        <f t="shared" ca="1" si="141"/>
        <v>0</v>
      </c>
      <c r="AU146" s="466">
        <f t="shared" ca="1" si="141"/>
        <v>0</v>
      </c>
      <c r="AV146" s="466">
        <f t="shared" ca="1" si="141"/>
        <v>0</v>
      </c>
      <c r="AW146" s="466">
        <f t="shared" ca="1" si="141"/>
        <v>0</v>
      </c>
      <c r="AX146" s="466">
        <f t="shared" ca="1" si="141"/>
        <v>0</v>
      </c>
      <c r="AY146" s="466">
        <f t="shared" ca="1" si="141"/>
        <v>0</v>
      </c>
      <c r="AZ146" s="466">
        <f t="shared" ca="1" si="141"/>
        <v>0</v>
      </c>
      <c r="BA146" s="466">
        <f t="shared" ca="1" si="141"/>
        <v>0</v>
      </c>
      <c r="BB146" s="466">
        <f t="shared" ca="1" si="141"/>
        <v>0</v>
      </c>
      <c r="BC146" s="466">
        <f t="shared" ca="1" si="141"/>
        <v>0</v>
      </c>
      <c r="BD146" s="466">
        <f t="shared" ca="1" si="141"/>
        <v>0</v>
      </c>
      <c r="BE146" s="466">
        <f t="shared" ca="1" si="141"/>
        <v>0</v>
      </c>
      <c r="BF146" s="458"/>
      <c r="BG146" s="467">
        <f t="shared" ca="1" si="106"/>
        <v>0</v>
      </c>
      <c r="BH146" s="467">
        <f t="shared" ca="1" si="107"/>
        <v>0</v>
      </c>
      <c r="BI146" s="467">
        <f t="shared" ca="1" si="108"/>
        <v>0</v>
      </c>
      <c r="BJ146" s="467">
        <f t="shared" ca="1" si="109"/>
        <v>0</v>
      </c>
      <c r="BK146" s="467">
        <f t="shared" ca="1" si="110"/>
        <v>0</v>
      </c>
      <c r="BL146" s="467">
        <f t="shared" ca="1" si="111"/>
        <v>0</v>
      </c>
      <c r="BM146" s="467">
        <f t="shared" ca="1" si="112"/>
        <v>0</v>
      </c>
      <c r="BN146" s="467">
        <f t="shared" ca="1" si="113"/>
        <v>0</v>
      </c>
      <c r="BO146" s="467">
        <f t="shared" ca="1" si="114"/>
        <v>0</v>
      </c>
      <c r="BP146" s="467">
        <f t="shared" ca="1" si="115"/>
        <v>0</v>
      </c>
      <c r="BQ146" s="467">
        <f t="shared" ca="1" si="116"/>
        <v>0</v>
      </c>
      <c r="BR146" s="467">
        <f t="shared" ca="1" si="117"/>
        <v>0</v>
      </c>
      <c r="BS146" s="468">
        <f t="shared" ca="1" si="118"/>
        <v>0</v>
      </c>
      <c r="BT146" s="467">
        <f t="shared" ca="1" si="119"/>
        <v>0</v>
      </c>
      <c r="BU146" s="467">
        <f t="shared" ca="1" si="120"/>
        <v>0</v>
      </c>
      <c r="BV146" s="467">
        <f t="shared" ca="1" si="121"/>
        <v>0</v>
      </c>
      <c r="BW146" s="470">
        <f t="shared" ca="1" si="122"/>
        <v>0</v>
      </c>
      <c r="BX146" s="470">
        <f t="shared" ca="1" si="123"/>
        <v>0</v>
      </c>
      <c r="BY146" s="467">
        <f t="shared" ca="1" si="124"/>
        <v>0</v>
      </c>
    </row>
    <row r="147" spans="1:77" ht="15.6" hidden="1" customHeight="1" outlineLevel="1" x14ac:dyDescent="0.3">
      <c r="A147" s="458">
        <f t="shared" si="125"/>
        <v>43</v>
      </c>
      <c r="B147" s="463">
        <f t="shared" si="98"/>
        <v>0</v>
      </c>
      <c r="C147" s="464"/>
      <c r="D147" s="464" t="str">
        <f t="shared" ca="1" si="126"/>
        <v/>
      </c>
      <c r="E147" s="465">
        <f t="shared" ca="1" si="100"/>
        <v>0</v>
      </c>
      <c r="F147" s="466">
        <f t="shared" ca="1" si="137"/>
        <v>0</v>
      </c>
      <c r="G147" s="466">
        <f t="shared" ca="1" si="137"/>
        <v>0</v>
      </c>
      <c r="H147" s="466">
        <f t="shared" ca="1" si="137"/>
        <v>0</v>
      </c>
      <c r="I147" s="466">
        <f t="shared" ca="1" si="137"/>
        <v>0</v>
      </c>
      <c r="J147" s="466">
        <f t="shared" ca="1" si="137"/>
        <v>0</v>
      </c>
      <c r="K147" s="466">
        <f t="shared" ca="1" si="137"/>
        <v>0</v>
      </c>
      <c r="L147" s="466">
        <f t="shared" ca="1" si="137"/>
        <v>0</v>
      </c>
      <c r="M147" s="466">
        <f t="shared" ca="1" si="137"/>
        <v>0</v>
      </c>
      <c r="N147" s="466">
        <f t="shared" ca="1" si="137"/>
        <v>0</v>
      </c>
      <c r="O147" s="466">
        <f t="shared" ca="1" si="137"/>
        <v>0</v>
      </c>
      <c r="P147" s="466">
        <f t="shared" ca="1" si="138"/>
        <v>0</v>
      </c>
      <c r="Q147" s="466">
        <f t="shared" ca="1" si="138"/>
        <v>0</v>
      </c>
      <c r="R147" s="466">
        <f t="shared" ca="1" si="138"/>
        <v>0</v>
      </c>
      <c r="S147" s="466">
        <f t="shared" ca="1" si="138"/>
        <v>0</v>
      </c>
      <c r="T147" s="466">
        <f t="shared" ca="1" si="138"/>
        <v>0</v>
      </c>
      <c r="U147" s="466">
        <f t="shared" ca="1" si="138"/>
        <v>0</v>
      </c>
      <c r="V147" s="466">
        <f t="shared" ca="1" si="138"/>
        <v>0</v>
      </c>
      <c r="W147" s="466">
        <f t="shared" ca="1" si="138"/>
        <v>0</v>
      </c>
      <c r="X147" s="466">
        <f t="shared" ca="1" si="138"/>
        <v>0</v>
      </c>
      <c r="Y147" s="466">
        <f t="shared" ca="1" si="138"/>
        <v>0</v>
      </c>
      <c r="Z147" s="466">
        <f t="shared" ca="1" si="139"/>
        <v>0</v>
      </c>
      <c r="AA147" s="466">
        <f t="shared" ca="1" si="139"/>
        <v>0</v>
      </c>
      <c r="AB147" s="466">
        <f t="shared" ca="1" si="139"/>
        <v>0</v>
      </c>
      <c r="AC147" s="466">
        <f t="shared" ca="1" si="139"/>
        <v>0</v>
      </c>
      <c r="AD147" s="466">
        <f t="shared" ca="1" si="139"/>
        <v>0</v>
      </c>
      <c r="AE147" s="466">
        <f t="shared" ca="1" si="139"/>
        <v>0</v>
      </c>
      <c r="AF147" s="466">
        <f t="shared" ca="1" si="139"/>
        <v>0</v>
      </c>
      <c r="AG147" s="466">
        <f t="shared" ca="1" si="139"/>
        <v>0</v>
      </c>
      <c r="AH147" s="466">
        <f t="shared" ca="1" si="139"/>
        <v>0</v>
      </c>
      <c r="AI147" s="466">
        <f t="shared" ca="1" si="139"/>
        <v>0</v>
      </c>
      <c r="AJ147" s="466">
        <f t="shared" ca="1" si="140"/>
        <v>0</v>
      </c>
      <c r="AK147" s="466">
        <f t="shared" ca="1" si="140"/>
        <v>0</v>
      </c>
      <c r="AL147" s="466">
        <f t="shared" ca="1" si="140"/>
        <v>0</v>
      </c>
      <c r="AM147" s="466">
        <f t="shared" ca="1" si="140"/>
        <v>0</v>
      </c>
      <c r="AN147" s="466">
        <f t="shared" ca="1" si="140"/>
        <v>0</v>
      </c>
      <c r="AO147" s="466">
        <f t="shared" ca="1" si="140"/>
        <v>0</v>
      </c>
      <c r="AP147" s="466">
        <f t="shared" ca="1" si="140"/>
        <v>0</v>
      </c>
      <c r="AQ147" s="466">
        <f t="shared" ca="1" si="140"/>
        <v>0</v>
      </c>
      <c r="AR147" s="466">
        <f t="shared" ca="1" si="140"/>
        <v>0</v>
      </c>
      <c r="AS147" s="466">
        <f t="shared" ca="1" si="140"/>
        <v>0</v>
      </c>
      <c r="AT147" s="466">
        <f t="shared" ca="1" si="141"/>
        <v>0</v>
      </c>
      <c r="AU147" s="466">
        <f t="shared" ca="1" si="141"/>
        <v>0</v>
      </c>
      <c r="AV147" s="466">
        <f t="shared" ca="1" si="141"/>
        <v>0</v>
      </c>
      <c r="AW147" s="466">
        <f t="shared" ca="1" si="141"/>
        <v>0</v>
      </c>
      <c r="AX147" s="466">
        <f t="shared" ca="1" si="141"/>
        <v>0</v>
      </c>
      <c r="AY147" s="466">
        <f t="shared" ca="1" si="141"/>
        <v>0</v>
      </c>
      <c r="AZ147" s="466">
        <f t="shared" ca="1" si="141"/>
        <v>0</v>
      </c>
      <c r="BA147" s="466">
        <f t="shared" ca="1" si="141"/>
        <v>0</v>
      </c>
      <c r="BB147" s="466">
        <f t="shared" ca="1" si="141"/>
        <v>0</v>
      </c>
      <c r="BC147" s="466">
        <f t="shared" ca="1" si="141"/>
        <v>0</v>
      </c>
      <c r="BD147" s="466">
        <f t="shared" ca="1" si="141"/>
        <v>0</v>
      </c>
      <c r="BE147" s="466">
        <f t="shared" ca="1" si="141"/>
        <v>0</v>
      </c>
      <c r="BF147" s="458"/>
      <c r="BG147" s="467">
        <f t="shared" ca="1" si="106"/>
        <v>0</v>
      </c>
      <c r="BH147" s="467">
        <f t="shared" ca="1" si="107"/>
        <v>0</v>
      </c>
      <c r="BI147" s="467">
        <f t="shared" ca="1" si="108"/>
        <v>0</v>
      </c>
      <c r="BJ147" s="467">
        <f t="shared" ca="1" si="109"/>
        <v>0</v>
      </c>
      <c r="BK147" s="467">
        <f t="shared" ca="1" si="110"/>
        <v>0</v>
      </c>
      <c r="BL147" s="467">
        <f t="shared" ca="1" si="111"/>
        <v>0</v>
      </c>
      <c r="BM147" s="467">
        <f t="shared" ca="1" si="112"/>
        <v>0</v>
      </c>
      <c r="BN147" s="467">
        <f t="shared" ca="1" si="113"/>
        <v>0</v>
      </c>
      <c r="BO147" s="467">
        <f t="shared" ca="1" si="114"/>
        <v>0</v>
      </c>
      <c r="BP147" s="467">
        <f t="shared" ca="1" si="115"/>
        <v>0</v>
      </c>
      <c r="BQ147" s="467">
        <f t="shared" ca="1" si="116"/>
        <v>0</v>
      </c>
      <c r="BR147" s="467">
        <f t="shared" ca="1" si="117"/>
        <v>0</v>
      </c>
      <c r="BS147" s="468">
        <f t="shared" ca="1" si="118"/>
        <v>0</v>
      </c>
      <c r="BT147" s="467">
        <f t="shared" ca="1" si="119"/>
        <v>0</v>
      </c>
      <c r="BU147" s="467">
        <f t="shared" ca="1" si="120"/>
        <v>0</v>
      </c>
      <c r="BV147" s="467">
        <f t="shared" ca="1" si="121"/>
        <v>0</v>
      </c>
      <c r="BW147" s="470">
        <f t="shared" ca="1" si="122"/>
        <v>0</v>
      </c>
      <c r="BX147" s="470">
        <f t="shared" ca="1" si="123"/>
        <v>0</v>
      </c>
      <c r="BY147" s="467">
        <f t="shared" ca="1" si="124"/>
        <v>0</v>
      </c>
    </row>
    <row r="148" spans="1:77" ht="15.6" hidden="1" customHeight="1" outlineLevel="1" x14ac:dyDescent="0.3">
      <c r="A148" s="458">
        <f t="shared" si="125"/>
        <v>44</v>
      </c>
      <c r="B148" s="463">
        <f t="shared" si="98"/>
        <v>0</v>
      </c>
      <c r="C148" s="464"/>
      <c r="D148" s="464" t="str">
        <f t="shared" ca="1" si="126"/>
        <v/>
      </c>
      <c r="E148" s="465">
        <f t="shared" ca="1" si="100"/>
        <v>0</v>
      </c>
      <c r="F148" s="466">
        <f t="shared" ca="1" si="137"/>
        <v>0</v>
      </c>
      <c r="G148" s="466">
        <f t="shared" ca="1" si="137"/>
        <v>0</v>
      </c>
      <c r="H148" s="466">
        <f t="shared" ca="1" si="137"/>
        <v>0</v>
      </c>
      <c r="I148" s="466">
        <f t="shared" ca="1" si="137"/>
        <v>0</v>
      </c>
      <c r="J148" s="466">
        <f t="shared" ca="1" si="137"/>
        <v>0</v>
      </c>
      <c r="K148" s="466">
        <f t="shared" ca="1" si="137"/>
        <v>0</v>
      </c>
      <c r="L148" s="466">
        <f t="shared" ca="1" si="137"/>
        <v>0</v>
      </c>
      <c r="M148" s="466">
        <f t="shared" ca="1" si="137"/>
        <v>0</v>
      </c>
      <c r="N148" s="466">
        <f t="shared" ca="1" si="137"/>
        <v>0</v>
      </c>
      <c r="O148" s="466">
        <f t="shared" ca="1" si="137"/>
        <v>0</v>
      </c>
      <c r="P148" s="466">
        <f t="shared" ca="1" si="138"/>
        <v>0</v>
      </c>
      <c r="Q148" s="466">
        <f t="shared" ca="1" si="138"/>
        <v>0</v>
      </c>
      <c r="R148" s="466">
        <f t="shared" ca="1" si="138"/>
        <v>0</v>
      </c>
      <c r="S148" s="466">
        <f t="shared" ca="1" si="138"/>
        <v>0</v>
      </c>
      <c r="T148" s="466">
        <f t="shared" ca="1" si="138"/>
        <v>0</v>
      </c>
      <c r="U148" s="466">
        <f t="shared" ca="1" si="138"/>
        <v>0</v>
      </c>
      <c r="V148" s="466">
        <f t="shared" ca="1" si="138"/>
        <v>0</v>
      </c>
      <c r="W148" s="466">
        <f t="shared" ca="1" si="138"/>
        <v>0</v>
      </c>
      <c r="X148" s="466">
        <f t="shared" ca="1" si="138"/>
        <v>0</v>
      </c>
      <c r="Y148" s="466">
        <f t="shared" ca="1" si="138"/>
        <v>0</v>
      </c>
      <c r="Z148" s="466">
        <f t="shared" ca="1" si="139"/>
        <v>0</v>
      </c>
      <c r="AA148" s="466">
        <f t="shared" ca="1" si="139"/>
        <v>0</v>
      </c>
      <c r="AB148" s="466">
        <f t="shared" ca="1" si="139"/>
        <v>0</v>
      </c>
      <c r="AC148" s="466">
        <f t="shared" ca="1" si="139"/>
        <v>0</v>
      </c>
      <c r="AD148" s="466">
        <f t="shared" ca="1" si="139"/>
        <v>0</v>
      </c>
      <c r="AE148" s="466">
        <f t="shared" ca="1" si="139"/>
        <v>0</v>
      </c>
      <c r="AF148" s="466">
        <f t="shared" ca="1" si="139"/>
        <v>0</v>
      </c>
      <c r="AG148" s="466">
        <f t="shared" ca="1" si="139"/>
        <v>0</v>
      </c>
      <c r="AH148" s="466">
        <f t="shared" ca="1" si="139"/>
        <v>0</v>
      </c>
      <c r="AI148" s="466">
        <f t="shared" ca="1" si="139"/>
        <v>0</v>
      </c>
      <c r="AJ148" s="466">
        <f t="shared" ca="1" si="140"/>
        <v>0</v>
      </c>
      <c r="AK148" s="466">
        <f t="shared" ca="1" si="140"/>
        <v>0</v>
      </c>
      <c r="AL148" s="466">
        <f t="shared" ca="1" si="140"/>
        <v>0</v>
      </c>
      <c r="AM148" s="466">
        <f t="shared" ca="1" si="140"/>
        <v>0</v>
      </c>
      <c r="AN148" s="466">
        <f t="shared" ca="1" si="140"/>
        <v>0</v>
      </c>
      <c r="AO148" s="466">
        <f t="shared" ca="1" si="140"/>
        <v>0</v>
      </c>
      <c r="AP148" s="466">
        <f t="shared" ca="1" si="140"/>
        <v>0</v>
      </c>
      <c r="AQ148" s="466">
        <f t="shared" ca="1" si="140"/>
        <v>0</v>
      </c>
      <c r="AR148" s="466">
        <f t="shared" ca="1" si="140"/>
        <v>0</v>
      </c>
      <c r="AS148" s="466">
        <f t="shared" ca="1" si="140"/>
        <v>0</v>
      </c>
      <c r="AT148" s="466">
        <f t="shared" ca="1" si="141"/>
        <v>0</v>
      </c>
      <c r="AU148" s="466">
        <f t="shared" ca="1" si="141"/>
        <v>0</v>
      </c>
      <c r="AV148" s="466">
        <f t="shared" ca="1" si="141"/>
        <v>0</v>
      </c>
      <c r="AW148" s="466">
        <f t="shared" ca="1" si="141"/>
        <v>0</v>
      </c>
      <c r="AX148" s="466">
        <f t="shared" ca="1" si="141"/>
        <v>0</v>
      </c>
      <c r="AY148" s="466">
        <f t="shared" ca="1" si="141"/>
        <v>0</v>
      </c>
      <c r="AZ148" s="466">
        <f t="shared" ca="1" si="141"/>
        <v>0</v>
      </c>
      <c r="BA148" s="466">
        <f t="shared" ca="1" si="141"/>
        <v>0</v>
      </c>
      <c r="BB148" s="466">
        <f t="shared" ca="1" si="141"/>
        <v>0</v>
      </c>
      <c r="BC148" s="466">
        <f t="shared" ca="1" si="141"/>
        <v>0</v>
      </c>
      <c r="BD148" s="466">
        <f t="shared" ca="1" si="141"/>
        <v>0</v>
      </c>
      <c r="BE148" s="466">
        <f t="shared" ca="1" si="141"/>
        <v>0</v>
      </c>
      <c r="BF148" s="458"/>
      <c r="BG148" s="467">
        <f t="shared" ca="1" si="106"/>
        <v>0</v>
      </c>
      <c r="BH148" s="467">
        <f t="shared" ca="1" si="107"/>
        <v>0</v>
      </c>
      <c r="BI148" s="467">
        <f t="shared" ca="1" si="108"/>
        <v>0</v>
      </c>
      <c r="BJ148" s="467">
        <f t="shared" ca="1" si="109"/>
        <v>0</v>
      </c>
      <c r="BK148" s="467">
        <f t="shared" ca="1" si="110"/>
        <v>0</v>
      </c>
      <c r="BL148" s="467">
        <f t="shared" ca="1" si="111"/>
        <v>0</v>
      </c>
      <c r="BM148" s="467">
        <f t="shared" ca="1" si="112"/>
        <v>0</v>
      </c>
      <c r="BN148" s="467">
        <f t="shared" ca="1" si="113"/>
        <v>0</v>
      </c>
      <c r="BO148" s="467">
        <f t="shared" ca="1" si="114"/>
        <v>0</v>
      </c>
      <c r="BP148" s="467">
        <f t="shared" ca="1" si="115"/>
        <v>0</v>
      </c>
      <c r="BQ148" s="467">
        <f t="shared" ca="1" si="116"/>
        <v>0</v>
      </c>
      <c r="BR148" s="467">
        <f t="shared" ca="1" si="117"/>
        <v>0</v>
      </c>
      <c r="BS148" s="468">
        <f t="shared" ca="1" si="118"/>
        <v>0</v>
      </c>
      <c r="BT148" s="467">
        <f t="shared" ca="1" si="119"/>
        <v>0</v>
      </c>
      <c r="BU148" s="467">
        <f t="shared" ca="1" si="120"/>
        <v>0</v>
      </c>
      <c r="BV148" s="467">
        <f t="shared" ca="1" si="121"/>
        <v>0</v>
      </c>
      <c r="BW148" s="470">
        <f t="shared" ca="1" si="122"/>
        <v>0</v>
      </c>
      <c r="BX148" s="470">
        <f t="shared" ca="1" si="123"/>
        <v>0</v>
      </c>
      <c r="BY148" s="467">
        <f t="shared" ca="1" si="124"/>
        <v>0</v>
      </c>
    </row>
    <row r="149" spans="1:77" ht="15.6" hidden="1" customHeight="1" outlineLevel="1" x14ac:dyDescent="0.3">
      <c r="A149" s="458"/>
      <c r="B149" s="469">
        <f t="shared" si="98"/>
        <v>0</v>
      </c>
      <c r="C149" s="464"/>
      <c r="D149" s="464" t="str">
        <f t="shared" ca="1" si="126"/>
        <v/>
      </c>
      <c r="E149" s="465">
        <f t="shared" ca="1" si="100"/>
        <v>0</v>
      </c>
      <c r="F149" s="466">
        <f t="shared" ca="1" si="137"/>
        <v>0</v>
      </c>
      <c r="G149" s="466">
        <f t="shared" ca="1" si="137"/>
        <v>0</v>
      </c>
      <c r="H149" s="466">
        <f t="shared" ca="1" si="137"/>
        <v>0</v>
      </c>
      <c r="I149" s="466">
        <f t="shared" ca="1" si="137"/>
        <v>0</v>
      </c>
      <c r="J149" s="466">
        <f t="shared" ca="1" si="137"/>
        <v>0</v>
      </c>
      <c r="K149" s="466">
        <f t="shared" ca="1" si="137"/>
        <v>0</v>
      </c>
      <c r="L149" s="466">
        <f t="shared" ca="1" si="137"/>
        <v>0</v>
      </c>
      <c r="M149" s="466">
        <f t="shared" ca="1" si="137"/>
        <v>0</v>
      </c>
      <c r="N149" s="466">
        <f t="shared" ca="1" si="137"/>
        <v>0</v>
      </c>
      <c r="O149" s="466">
        <f t="shared" ca="1" si="137"/>
        <v>0</v>
      </c>
      <c r="P149" s="466">
        <f t="shared" ca="1" si="138"/>
        <v>0</v>
      </c>
      <c r="Q149" s="466">
        <f t="shared" ca="1" si="138"/>
        <v>0</v>
      </c>
      <c r="R149" s="466">
        <f t="shared" ca="1" si="138"/>
        <v>0</v>
      </c>
      <c r="S149" s="466">
        <f t="shared" ca="1" si="138"/>
        <v>0</v>
      </c>
      <c r="T149" s="466">
        <f t="shared" ca="1" si="138"/>
        <v>0</v>
      </c>
      <c r="U149" s="466">
        <f t="shared" ca="1" si="138"/>
        <v>0</v>
      </c>
      <c r="V149" s="466">
        <f t="shared" ca="1" si="138"/>
        <v>0</v>
      </c>
      <c r="W149" s="466">
        <f t="shared" ca="1" si="138"/>
        <v>0</v>
      </c>
      <c r="X149" s="466">
        <f t="shared" ca="1" si="138"/>
        <v>0</v>
      </c>
      <c r="Y149" s="466">
        <f t="shared" ca="1" si="138"/>
        <v>0</v>
      </c>
      <c r="Z149" s="466">
        <f t="shared" ca="1" si="139"/>
        <v>0</v>
      </c>
      <c r="AA149" s="466">
        <f t="shared" ca="1" si="139"/>
        <v>0</v>
      </c>
      <c r="AB149" s="466">
        <f t="shared" ca="1" si="139"/>
        <v>0</v>
      </c>
      <c r="AC149" s="466">
        <f t="shared" ca="1" si="139"/>
        <v>0</v>
      </c>
      <c r="AD149" s="466">
        <f t="shared" ca="1" si="139"/>
        <v>0</v>
      </c>
      <c r="AE149" s="466">
        <f t="shared" ca="1" si="139"/>
        <v>0</v>
      </c>
      <c r="AF149" s="466">
        <f t="shared" ca="1" si="139"/>
        <v>0</v>
      </c>
      <c r="AG149" s="466">
        <f t="shared" ca="1" si="139"/>
        <v>0</v>
      </c>
      <c r="AH149" s="466">
        <f t="shared" ca="1" si="139"/>
        <v>0</v>
      </c>
      <c r="AI149" s="466">
        <f t="shared" ca="1" si="139"/>
        <v>0</v>
      </c>
      <c r="AJ149" s="466">
        <f t="shared" ca="1" si="140"/>
        <v>0</v>
      </c>
      <c r="AK149" s="466">
        <f t="shared" ca="1" si="140"/>
        <v>0</v>
      </c>
      <c r="AL149" s="466">
        <f t="shared" ca="1" si="140"/>
        <v>0</v>
      </c>
      <c r="AM149" s="466">
        <f t="shared" ca="1" si="140"/>
        <v>0</v>
      </c>
      <c r="AN149" s="466">
        <f t="shared" ca="1" si="140"/>
        <v>0</v>
      </c>
      <c r="AO149" s="466">
        <f t="shared" ca="1" si="140"/>
        <v>0</v>
      </c>
      <c r="AP149" s="466">
        <f t="shared" ca="1" si="140"/>
        <v>0</v>
      </c>
      <c r="AQ149" s="466">
        <f t="shared" ca="1" si="140"/>
        <v>0</v>
      </c>
      <c r="AR149" s="466">
        <f t="shared" ca="1" si="140"/>
        <v>0</v>
      </c>
      <c r="AS149" s="466">
        <f t="shared" ca="1" si="140"/>
        <v>0</v>
      </c>
      <c r="AT149" s="466">
        <f t="shared" ca="1" si="141"/>
        <v>0</v>
      </c>
      <c r="AU149" s="466">
        <f t="shared" ca="1" si="141"/>
        <v>0</v>
      </c>
      <c r="AV149" s="466">
        <f t="shared" ca="1" si="141"/>
        <v>0</v>
      </c>
      <c r="AW149" s="466">
        <f t="shared" ca="1" si="141"/>
        <v>0</v>
      </c>
      <c r="AX149" s="466">
        <f t="shared" ca="1" si="141"/>
        <v>0</v>
      </c>
      <c r="AY149" s="466">
        <f t="shared" ca="1" si="141"/>
        <v>0</v>
      </c>
      <c r="AZ149" s="466">
        <f t="shared" ca="1" si="141"/>
        <v>0</v>
      </c>
      <c r="BA149" s="466">
        <f t="shared" ca="1" si="141"/>
        <v>0</v>
      </c>
      <c r="BB149" s="466">
        <f t="shared" ca="1" si="141"/>
        <v>0</v>
      </c>
      <c r="BC149" s="466">
        <f t="shared" ca="1" si="141"/>
        <v>0</v>
      </c>
      <c r="BD149" s="466">
        <f t="shared" ca="1" si="141"/>
        <v>0</v>
      </c>
      <c r="BE149" s="466">
        <f t="shared" ca="1" si="141"/>
        <v>0</v>
      </c>
      <c r="BF149" s="458"/>
      <c r="BG149" s="467">
        <f t="shared" ca="1" si="106"/>
        <v>0</v>
      </c>
      <c r="BH149" s="467">
        <f t="shared" ca="1" si="107"/>
        <v>0</v>
      </c>
      <c r="BI149" s="467">
        <f t="shared" ca="1" si="108"/>
        <v>0</v>
      </c>
      <c r="BJ149" s="467">
        <f t="shared" ca="1" si="109"/>
        <v>0</v>
      </c>
      <c r="BK149" s="467">
        <f t="shared" ca="1" si="110"/>
        <v>0</v>
      </c>
      <c r="BL149" s="467">
        <f t="shared" ca="1" si="111"/>
        <v>0</v>
      </c>
      <c r="BM149" s="467">
        <f t="shared" ca="1" si="112"/>
        <v>0</v>
      </c>
      <c r="BN149" s="467">
        <f t="shared" ca="1" si="113"/>
        <v>0</v>
      </c>
      <c r="BO149" s="467">
        <f t="shared" ca="1" si="114"/>
        <v>0</v>
      </c>
      <c r="BP149" s="467">
        <f t="shared" ca="1" si="115"/>
        <v>0</v>
      </c>
      <c r="BQ149" s="467">
        <f t="shared" ca="1" si="116"/>
        <v>0</v>
      </c>
      <c r="BR149" s="467">
        <f t="shared" ca="1" si="117"/>
        <v>0</v>
      </c>
      <c r="BS149" s="468">
        <f t="shared" ca="1" si="118"/>
        <v>0</v>
      </c>
      <c r="BT149" s="467">
        <f t="shared" ca="1" si="119"/>
        <v>0</v>
      </c>
      <c r="BU149" s="467">
        <f t="shared" ca="1" si="120"/>
        <v>0</v>
      </c>
      <c r="BV149" s="467">
        <f t="shared" ca="1" si="121"/>
        <v>0</v>
      </c>
      <c r="BW149" s="470">
        <f t="shared" ca="1" si="122"/>
        <v>0</v>
      </c>
      <c r="BX149" s="470">
        <f t="shared" ca="1" si="123"/>
        <v>0</v>
      </c>
      <c r="BY149" s="467">
        <f t="shared" ca="1" si="124"/>
        <v>0</v>
      </c>
    </row>
    <row r="150" spans="1:77" ht="15.6" customHeight="1" collapsed="1" x14ac:dyDescent="0.3">
      <c r="A150" s="458"/>
      <c r="B150" s="459" t="s">
        <v>440</v>
      </c>
      <c r="C150" s="472"/>
      <c r="D150" s="472">
        <f ca="1">IF(ISERROR(((E150-E298)/ABS(E298))+1),"",((E150-E298)/ABS(E298))+1)</f>
        <v>0.33566816172833336</v>
      </c>
      <c r="E150" s="478">
        <f t="shared" ca="1" si="100"/>
        <v>28595.512179487203</v>
      </c>
      <c r="F150" s="465">
        <f t="shared" ref="F150:AK150" ca="1" si="142">SUM(F105:F149)</f>
        <v>1549.1316025641036</v>
      </c>
      <c r="G150" s="465">
        <f t="shared" ca="1" si="142"/>
        <v>-5401.1500641025614</v>
      </c>
      <c r="H150" s="465">
        <f t="shared" ca="1" si="142"/>
        <v>-434.94173076922925</v>
      </c>
      <c r="I150" s="465">
        <f t="shared" ca="1" si="142"/>
        <v>-9057.0817307692269</v>
      </c>
      <c r="J150" s="465">
        <f t="shared" ca="1" si="142"/>
        <v>2472.9099358974345</v>
      </c>
      <c r="K150" s="465">
        <f t="shared" ca="1" si="142"/>
        <v>770.92993589743674</v>
      </c>
      <c r="L150" s="465">
        <f t="shared" ca="1" si="142"/>
        <v>-5870.6283974358976</v>
      </c>
      <c r="M150" s="465">
        <f t="shared" ca="1" si="142"/>
        <v>-4273.549397435896</v>
      </c>
      <c r="N150" s="465">
        <f t="shared" ca="1" si="142"/>
        <v>728.28343589743781</v>
      </c>
      <c r="O150" s="465">
        <f t="shared" ca="1" si="142"/>
        <v>8651.3107692307694</v>
      </c>
      <c r="P150" s="465">
        <f t="shared" ca="1" si="142"/>
        <v>5573.2401025641047</v>
      </c>
      <c r="Q150" s="465">
        <f t="shared" ca="1" si="142"/>
        <v>2445.2017692307709</v>
      </c>
      <c r="R150" s="465">
        <f t="shared" ca="1" si="142"/>
        <v>4062.0717692307726</v>
      </c>
      <c r="S150" s="465">
        <f t="shared" ca="1" si="142"/>
        <v>654.91006410256432</v>
      </c>
      <c r="T150" s="465">
        <f t="shared" ca="1" si="142"/>
        <v>5222.7550641025628</v>
      </c>
      <c r="U150" s="465">
        <f t="shared" ca="1" si="142"/>
        <v>1934.7617307692308</v>
      </c>
      <c r="V150" s="465">
        <f t="shared" ca="1" si="142"/>
        <v>-70.048269230767801</v>
      </c>
      <c r="W150" s="465">
        <f t="shared" ca="1" si="142"/>
        <v>1952.2308974359003</v>
      </c>
      <c r="X150" s="465">
        <f t="shared" ca="1" si="142"/>
        <v>4768.8525641025626</v>
      </c>
      <c r="Y150" s="465">
        <f t="shared" ca="1" si="142"/>
        <v>4912.9308974358992</v>
      </c>
      <c r="Z150" s="465">
        <f t="shared" ca="1" si="142"/>
        <v>2768.7192307692312</v>
      </c>
      <c r="AA150" s="465">
        <f t="shared" ca="1" si="142"/>
        <v>-3796.4814615384626</v>
      </c>
      <c r="AB150" s="465">
        <f t="shared" ca="1" si="142"/>
        <v>1096.5368717948732</v>
      </c>
      <c r="AC150" s="465">
        <f t="shared" ca="1" si="142"/>
        <v>-3426.8597948717952</v>
      </c>
      <c r="AD150" s="465">
        <f t="shared" ca="1" si="142"/>
        <v>426.54687179487246</v>
      </c>
      <c r="AE150" s="465">
        <f t="shared" ca="1" si="142"/>
        <v>-3293.6181282051293</v>
      </c>
      <c r="AF150" s="465">
        <f t="shared" ca="1" si="142"/>
        <v>2374.0708333333346</v>
      </c>
      <c r="AG150" s="465">
        <f t="shared" ca="1" si="142"/>
        <v>1264.7058333333362</v>
      </c>
      <c r="AH150" s="465">
        <f t="shared" ca="1" si="142"/>
        <v>-3760.3874999999962</v>
      </c>
      <c r="AI150" s="465">
        <f t="shared" ca="1" si="142"/>
        <v>4074.2275000000018</v>
      </c>
      <c r="AJ150" s="465">
        <f t="shared" ca="1" si="142"/>
        <v>2516.5373717948705</v>
      </c>
      <c r="AK150" s="465">
        <f t="shared" ca="1" si="142"/>
        <v>234.84903846153975</v>
      </c>
      <c r="AL150" s="465">
        <f t="shared" ref="AL150:BQ150" ca="1" si="143">SUM(AL105:AL149)</f>
        <v>-3451.0792948717949</v>
      </c>
      <c r="AM150" s="465">
        <f t="shared" ca="1" si="143"/>
        <v>-818.19762820512869</v>
      </c>
      <c r="AN150" s="465">
        <f t="shared" ca="1" si="143"/>
        <v>-374.1754615384616</v>
      </c>
      <c r="AO150" s="465">
        <f t="shared" ca="1" si="143"/>
        <v>4271.5028717948717</v>
      </c>
      <c r="AP150" s="465">
        <f t="shared" ca="1" si="143"/>
        <v>4150.5012051282047</v>
      </c>
      <c r="AQ150" s="465">
        <f t="shared" ca="1" si="143"/>
        <v>3745.9928717948733</v>
      </c>
      <c r="AR150" s="465">
        <f t="shared" ca="1" si="143"/>
        <v>0</v>
      </c>
      <c r="AS150" s="465">
        <f t="shared" ca="1" si="143"/>
        <v>0</v>
      </c>
      <c r="AT150" s="465">
        <f t="shared" ca="1" si="143"/>
        <v>0</v>
      </c>
      <c r="AU150" s="465">
        <f t="shared" ca="1" si="143"/>
        <v>0</v>
      </c>
      <c r="AV150" s="465">
        <f t="shared" ca="1" si="143"/>
        <v>0</v>
      </c>
      <c r="AW150" s="465">
        <f t="shared" ca="1" si="143"/>
        <v>0</v>
      </c>
      <c r="AX150" s="465">
        <f t="shared" ca="1" si="143"/>
        <v>0</v>
      </c>
      <c r="AY150" s="465">
        <f t="shared" ca="1" si="143"/>
        <v>0</v>
      </c>
      <c r="AZ150" s="465">
        <f t="shared" ca="1" si="143"/>
        <v>0</v>
      </c>
      <c r="BA150" s="465">
        <f t="shared" ca="1" si="143"/>
        <v>0</v>
      </c>
      <c r="BB150" s="465">
        <f t="shared" ca="1" si="143"/>
        <v>0</v>
      </c>
      <c r="BC150" s="465">
        <f t="shared" ca="1" si="143"/>
        <v>0</v>
      </c>
      <c r="BD150" s="465">
        <f t="shared" ca="1" si="143"/>
        <v>0</v>
      </c>
      <c r="BE150" s="465">
        <f t="shared" ca="1" si="143"/>
        <v>0</v>
      </c>
      <c r="BF150" s="458"/>
      <c r="BG150" s="468">
        <f t="shared" ca="1" si="106"/>
        <v>-13344.041923076915</v>
      </c>
      <c r="BH150" s="468">
        <f t="shared" ca="1" si="107"/>
        <v>-6900.3379230769224</v>
      </c>
      <c r="BI150" s="468">
        <f t="shared" ca="1" si="108"/>
        <v>21460.107846153856</v>
      </c>
      <c r="BJ150" s="468">
        <f t="shared" ca="1" si="109"/>
        <v>7742.3785897435901</v>
      </c>
      <c r="BK150" s="468">
        <f t="shared" ca="1" si="110"/>
        <v>14402.733589743593</v>
      </c>
      <c r="BL150" s="468">
        <f t="shared" ca="1" si="111"/>
        <v>-8993.8756410256428</v>
      </c>
      <c r="BM150" s="468">
        <f t="shared" ca="1" si="112"/>
        <v>3952.6166666666763</v>
      </c>
      <c r="BN150" s="468">
        <f t="shared" ca="1" si="113"/>
        <v>-1517.8905128205133</v>
      </c>
      <c r="BO150" s="468">
        <f t="shared" ca="1" si="114"/>
        <v>11793.821487179488</v>
      </c>
      <c r="BP150" s="468">
        <f t="shared" ca="1" si="115"/>
        <v>0</v>
      </c>
      <c r="BQ150" s="468">
        <f t="shared" ca="1" si="116"/>
        <v>0</v>
      </c>
      <c r="BR150" s="468">
        <f t="shared" ca="1" si="117"/>
        <v>0</v>
      </c>
      <c r="BS150" s="468">
        <f t="shared" ca="1" si="118"/>
        <v>28595.51217948721</v>
      </c>
      <c r="BT150" s="468">
        <f t="shared" ca="1" si="119"/>
        <v>1215.7280000000173</v>
      </c>
      <c r="BU150" s="468">
        <f t="shared" ca="1" si="120"/>
        <v>13151.23653846154</v>
      </c>
      <c r="BV150" s="468">
        <f t="shared" ca="1" si="121"/>
        <v>14228.547641025651</v>
      </c>
      <c r="BW150" s="477">
        <f t="shared" ca="1" si="122"/>
        <v>0</v>
      </c>
      <c r="BX150" s="468">
        <f t="shared" ca="1" si="123"/>
        <v>14366.964538461558</v>
      </c>
      <c r="BY150" s="468">
        <f t="shared" ca="1" si="124"/>
        <v>14228.547641025651</v>
      </c>
    </row>
    <row r="151" spans="1:77" ht="15.6" customHeight="1" x14ac:dyDescent="0.3">
      <c r="A151" s="458"/>
      <c r="B151" s="458"/>
      <c r="C151" s="458"/>
      <c r="D151" s="458"/>
      <c r="E151" s="458"/>
      <c r="F151" s="458"/>
      <c r="G151" s="458"/>
      <c r="H151" s="458"/>
      <c r="I151" s="458"/>
      <c r="J151" s="458"/>
      <c r="K151" s="458"/>
      <c r="L151" s="458"/>
      <c r="M151" s="458"/>
      <c r="N151" s="458"/>
      <c r="O151" s="458"/>
      <c r="P151" s="458"/>
      <c r="Q151" s="458"/>
      <c r="R151" s="458"/>
      <c r="S151" s="458"/>
      <c r="T151" s="458"/>
      <c r="U151" s="458"/>
      <c r="V151" s="458"/>
      <c r="W151" s="458"/>
      <c r="X151" s="458"/>
      <c r="Y151" s="458"/>
      <c r="Z151" s="458"/>
      <c r="AA151" s="458"/>
      <c r="AB151" s="458"/>
      <c r="AC151" s="458"/>
      <c r="AD151" s="458"/>
      <c r="AE151" s="458"/>
      <c r="AF151" s="458"/>
      <c r="AG151" s="458"/>
      <c r="AH151" s="458"/>
      <c r="AI151" s="458"/>
      <c r="AJ151" s="458"/>
      <c r="AK151" s="458"/>
      <c r="AL151" s="458"/>
      <c r="AM151" s="458"/>
      <c r="AN151" s="458"/>
      <c r="AO151" s="458"/>
      <c r="AP151" s="458"/>
      <c r="AQ151" s="458"/>
      <c r="AR151" s="458"/>
      <c r="AS151" s="458"/>
      <c r="AT151" s="458"/>
      <c r="AU151" s="458"/>
      <c r="AV151" s="458"/>
      <c r="AW151" s="458"/>
      <c r="AX151" s="458"/>
      <c r="AY151" s="458"/>
      <c r="AZ151" s="458"/>
      <c r="BA151" s="458"/>
      <c r="BB151" s="458"/>
      <c r="BC151" s="458"/>
      <c r="BD151" s="458"/>
      <c r="BE151" s="458"/>
      <c r="BF151" s="458"/>
      <c r="BG151" s="458"/>
      <c r="BH151" s="458"/>
      <c r="BI151" s="458"/>
      <c r="BJ151" s="458"/>
      <c r="BK151" s="458"/>
      <c r="BL151" s="458"/>
      <c r="BM151" s="458"/>
      <c r="BN151" s="458"/>
      <c r="BO151" s="458"/>
      <c r="BP151" s="458"/>
      <c r="BQ151" s="458"/>
      <c r="BR151" s="458"/>
      <c r="BS151" s="458"/>
      <c r="BT151" s="458"/>
      <c r="BU151" s="458"/>
      <c r="BV151" s="458"/>
      <c r="BW151" s="458"/>
      <c r="BX151" s="458"/>
      <c r="BY151" s="458"/>
    </row>
    <row r="152" spans="1:77" ht="15.6" customHeight="1" x14ac:dyDescent="0.3">
      <c r="A152" s="479"/>
      <c r="B152" s="459" t="s">
        <v>441</v>
      </c>
      <c r="C152" s="458"/>
      <c r="D152" s="479"/>
      <c r="E152" s="458"/>
      <c r="F152" s="458"/>
      <c r="G152" s="458"/>
      <c r="H152" s="458"/>
      <c r="I152" s="458"/>
      <c r="J152" s="458"/>
      <c r="K152" s="458"/>
      <c r="L152" s="458"/>
      <c r="M152" s="458"/>
      <c r="N152" s="458"/>
      <c r="O152" s="458"/>
      <c r="P152" s="458"/>
      <c r="Q152" s="458"/>
      <c r="R152" s="458"/>
      <c r="S152" s="458"/>
      <c r="T152" s="458"/>
      <c r="U152" s="458"/>
      <c r="V152" s="458"/>
      <c r="W152" s="458"/>
      <c r="X152" s="458"/>
      <c r="Y152" s="458"/>
      <c r="Z152" s="458"/>
      <c r="AA152" s="458"/>
      <c r="AB152" s="458"/>
      <c r="AC152" s="458"/>
      <c r="AD152" s="458"/>
      <c r="AE152" s="458"/>
      <c r="AF152" s="458"/>
      <c r="AG152" s="458"/>
      <c r="AH152" s="458"/>
      <c r="AI152" s="458"/>
      <c r="AJ152" s="458"/>
      <c r="AK152" s="458"/>
      <c r="AL152" s="458"/>
      <c r="AM152" s="458"/>
      <c r="AN152" s="458"/>
      <c r="AO152" s="458"/>
      <c r="AP152" s="458"/>
      <c r="AQ152" s="458"/>
      <c r="AR152" s="458"/>
      <c r="AS152" s="458"/>
      <c r="AT152" s="458"/>
      <c r="AU152" s="458"/>
      <c r="AV152" s="458"/>
      <c r="AW152" s="458"/>
      <c r="AX152" s="458"/>
      <c r="AY152" s="458"/>
      <c r="AZ152" s="458"/>
      <c r="BA152" s="458"/>
      <c r="BB152" s="458"/>
      <c r="BC152" s="458"/>
      <c r="BD152" s="458"/>
      <c r="BE152" s="458"/>
      <c r="BF152" s="458"/>
      <c r="BG152" s="458"/>
      <c r="BH152" s="458"/>
      <c r="BI152" s="458"/>
      <c r="BJ152" s="458"/>
      <c r="BK152" s="458"/>
      <c r="BL152" s="458"/>
      <c r="BM152" s="458"/>
      <c r="BN152" s="458"/>
      <c r="BO152" s="458"/>
      <c r="BP152" s="458"/>
      <c r="BQ152" s="458"/>
      <c r="BR152" s="458"/>
      <c r="BS152" s="458"/>
      <c r="BT152" s="458"/>
      <c r="BU152" s="458"/>
      <c r="BV152" s="458"/>
      <c r="BW152" s="458"/>
      <c r="BX152" s="458"/>
      <c r="BY152" s="458"/>
    </row>
    <row r="153" spans="1:77" ht="15.6" customHeight="1" x14ac:dyDescent="0.3">
      <c r="A153" s="479"/>
      <c r="B153" s="479"/>
      <c r="C153" s="458"/>
      <c r="D153" s="479"/>
      <c r="E153" s="458"/>
      <c r="F153" s="458"/>
      <c r="G153" s="458"/>
      <c r="H153" s="458"/>
      <c r="I153" s="458"/>
      <c r="J153" s="458"/>
      <c r="K153" s="458"/>
      <c r="L153" s="458"/>
      <c r="M153" s="458"/>
      <c r="N153" s="458"/>
      <c r="O153" s="458"/>
      <c r="P153" s="458"/>
      <c r="Q153" s="458"/>
      <c r="R153" s="458"/>
      <c r="S153" s="458"/>
      <c r="T153" s="458"/>
      <c r="U153" s="458"/>
      <c r="V153" s="458"/>
      <c r="W153" s="458"/>
      <c r="X153" s="458"/>
      <c r="Y153" s="458"/>
      <c r="Z153" s="458"/>
      <c r="AA153" s="458"/>
      <c r="AB153" s="458"/>
      <c r="AC153" s="458"/>
      <c r="AD153" s="458"/>
      <c r="AE153" s="458"/>
      <c r="AF153" s="458"/>
      <c r="AG153" s="458"/>
      <c r="AH153" s="458"/>
      <c r="AI153" s="458"/>
      <c r="AJ153" s="458"/>
      <c r="AK153" s="458"/>
      <c r="AL153" s="458"/>
      <c r="AM153" s="458"/>
      <c r="AN153" s="458"/>
      <c r="AO153" s="458"/>
      <c r="AP153" s="458"/>
      <c r="AQ153" s="458"/>
      <c r="AR153" s="458"/>
      <c r="AS153" s="458"/>
      <c r="AT153" s="458"/>
      <c r="AU153" s="458"/>
      <c r="AV153" s="458"/>
      <c r="AW153" s="458"/>
      <c r="AX153" s="458"/>
      <c r="AY153" s="458"/>
      <c r="AZ153" s="458"/>
      <c r="BA153" s="458"/>
      <c r="BB153" s="458"/>
      <c r="BC153" s="458"/>
      <c r="BD153" s="458"/>
      <c r="BE153" s="458"/>
      <c r="BF153" s="458"/>
      <c r="BG153" s="458"/>
      <c r="BH153" s="458"/>
      <c r="BI153" s="458"/>
      <c r="BJ153" s="458"/>
      <c r="BK153" s="458"/>
      <c r="BL153" s="458"/>
      <c r="BM153" s="458"/>
      <c r="BN153" s="458"/>
      <c r="BO153" s="458"/>
      <c r="BP153" s="458"/>
      <c r="BQ153" s="458"/>
      <c r="BR153" s="458"/>
      <c r="BS153" s="458"/>
      <c r="BT153" s="458"/>
      <c r="BU153" s="458"/>
      <c r="BV153" s="458"/>
      <c r="BW153" s="458"/>
      <c r="BX153" s="458"/>
      <c r="BY153" s="458"/>
    </row>
    <row r="154" spans="1:77" ht="15.6" customHeight="1" x14ac:dyDescent="0.3">
      <c r="A154" s="479"/>
      <c r="B154" s="459" t="s">
        <v>436</v>
      </c>
      <c r="C154" s="458"/>
      <c r="D154" s="479"/>
      <c r="E154" s="460"/>
      <c r="F154" s="461"/>
      <c r="G154" s="461"/>
      <c r="H154" s="461"/>
      <c r="I154" s="461"/>
      <c r="J154" s="461"/>
      <c r="K154" s="461"/>
      <c r="L154" s="461"/>
      <c r="M154" s="461"/>
      <c r="N154" s="461"/>
      <c r="O154" s="461"/>
      <c r="P154" s="461"/>
      <c r="Q154" s="461"/>
      <c r="R154" s="461"/>
      <c r="S154" s="461"/>
      <c r="T154" s="461"/>
      <c r="U154" s="461"/>
      <c r="V154" s="461"/>
      <c r="W154" s="461"/>
      <c r="X154" s="461"/>
      <c r="Y154" s="461"/>
      <c r="Z154" s="461"/>
      <c r="AA154" s="461"/>
      <c r="AB154" s="461"/>
      <c r="AC154" s="461"/>
      <c r="AD154" s="461"/>
      <c r="AE154" s="461"/>
      <c r="AF154" s="461"/>
      <c r="AG154" s="461"/>
      <c r="AH154" s="461"/>
      <c r="AI154" s="461"/>
      <c r="AJ154" s="461"/>
      <c r="AK154" s="461"/>
      <c r="AL154" s="461"/>
      <c r="AM154" s="461"/>
      <c r="AN154" s="461"/>
      <c r="AO154" s="461"/>
      <c r="AP154" s="461"/>
      <c r="AQ154" s="461"/>
      <c r="AR154" s="461"/>
      <c r="AS154" s="461"/>
      <c r="AT154" s="461"/>
      <c r="AU154" s="461"/>
      <c r="AV154" s="461"/>
      <c r="AW154" s="461"/>
      <c r="AX154" s="461"/>
      <c r="AY154" s="461"/>
      <c r="AZ154" s="461"/>
      <c r="BA154" s="461"/>
      <c r="BB154" s="461"/>
      <c r="BC154" s="461"/>
      <c r="BD154" s="461"/>
      <c r="BE154" s="462"/>
      <c r="BF154" s="458"/>
      <c r="BG154" s="460"/>
      <c r="BH154" s="461"/>
      <c r="BI154" s="461"/>
      <c r="BJ154" s="461"/>
      <c r="BK154" s="461"/>
      <c r="BL154" s="461"/>
      <c r="BM154" s="461"/>
      <c r="BN154" s="461"/>
      <c r="BO154" s="461"/>
      <c r="BP154" s="461"/>
      <c r="BQ154" s="461"/>
      <c r="BR154" s="461"/>
      <c r="BS154" s="461"/>
      <c r="BT154" s="461"/>
      <c r="BU154" s="461"/>
      <c r="BV154" s="461"/>
      <c r="BW154" s="461"/>
      <c r="BX154" s="461"/>
      <c r="BY154" s="461"/>
    </row>
    <row r="155" spans="1:77" ht="15.6" customHeight="1" x14ac:dyDescent="0.3">
      <c r="A155" s="479">
        <v>1</v>
      </c>
      <c r="B155" s="463" t="str">
        <f t="shared" ref="B155:B196" si="144">B7</f>
        <v>Paniglgasse</v>
      </c>
      <c r="C155" s="464"/>
      <c r="D155" s="480">
        <f t="shared" ref="D155:D198" ca="1" si="145">IF(E155=0,0,E155/$E$198)</f>
        <v>0.28731653052213935</v>
      </c>
      <c r="E155" s="465">
        <f t="shared" ref="E155:E198" ca="1" si="146">SUM(F155:BE155)</f>
        <v>284904.30999999994</v>
      </c>
      <c r="F155" s="466">
        <f t="shared" ref="F155:O164" ca="1" si="147">IF(F$302="Yes",IF(ISERROR(INDIRECT(CONCATENATE($B155,"!",F$303,$D$308))),0,INDIRECT(CONCATENATE($B155,"!",F$303,$D$308))),0)</f>
        <v>3740.26</v>
      </c>
      <c r="G155" s="466">
        <f t="shared" ca="1" si="147"/>
        <v>5432.32</v>
      </c>
      <c r="H155" s="466">
        <f t="shared" ca="1" si="147"/>
        <v>4507.42</v>
      </c>
      <c r="I155" s="466">
        <f t="shared" ca="1" si="147"/>
        <v>7911.94</v>
      </c>
      <c r="J155" s="466">
        <f t="shared" ca="1" si="147"/>
        <v>6434.51</v>
      </c>
      <c r="K155" s="466">
        <f t="shared" ca="1" si="147"/>
        <v>5475.1</v>
      </c>
      <c r="L155" s="466">
        <f t="shared" ca="1" si="147"/>
        <v>5528.71</v>
      </c>
      <c r="M155" s="466">
        <f t="shared" ca="1" si="147"/>
        <v>5224.4399999999996</v>
      </c>
      <c r="N155" s="466">
        <f t="shared" ca="1" si="147"/>
        <v>11660.54</v>
      </c>
      <c r="O155" s="466">
        <f t="shared" ca="1" si="147"/>
        <v>7017.11</v>
      </c>
      <c r="P155" s="466">
        <f t="shared" ref="P155:Y164" ca="1" si="148">IF(P$302="Yes",IF(ISERROR(INDIRECT(CONCATENATE($B155,"!",P$303,$D$308))),0,INDIRECT(CONCATENATE($B155,"!",P$303,$D$308))),0)</f>
        <v>9393.4</v>
      </c>
      <c r="Q155" s="466">
        <f t="shared" ca="1" si="148"/>
        <v>5474.69</v>
      </c>
      <c r="R155" s="466">
        <f t="shared" ca="1" si="148"/>
        <v>6225.76</v>
      </c>
      <c r="S155" s="466">
        <f t="shared" ca="1" si="148"/>
        <v>10395.57</v>
      </c>
      <c r="T155" s="466">
        <f t="shared" ca="1" si="148"/>
        <v>9447.58</v>
      </c>
      <c r="U155" s="466">
        <f t="shared" ca="1" si="148"/>
        <v>7454.21</v>
      </c>
      <c r="V155" s="466">
        <f t="shared" ca="1" si="148"/>
        <v>4376.5600000000004</v>
      </c>
      <c r="W155" s="466">
        <f t="shared" ca="1" si="148"/>
        <v>5319.22</v>
      </c>
      <c r="X155" s="466">
        <f t="shared" ca="1" si="148"/>
        <v>9980.36</v>
      </c>
      <c r="Y155" s="466">
        <f t="shared" ca="1" si="148"/>
        <v>11803.69</v>
      </c>
      <c r="Z155" s="466">
        <f t="shared" ref="Z155:AI164" ca="1" si="149">IF(Z$302="Yes",IF(ISERROR(INDIRECT(CONCATENATE($B155,"!",Z$303,$D$308))),0,INDIRECT(CONCATENATE($B155,"!",Z$303,$D$308))),0)</f>
        <v>6973.73</v>
      </c>
      <c r="AA155" s="466">
        <f t="shared" ca="1" si="149"/>
        <v>8255.2099999999991</v>
      </c>
      <c r="AB155" s="466">
        <f t="shared" ca="1" si="149"/>
        <v>6385.43</v>
      </c>
      <c r="AC155" s="466">
        <f t="shared" ca="1" si="149"/>
        <v>8658.23</v>
      </c>
      <c r="AD155" s="466">
        <f t="shared" ca="1" si="149"/>
        <v>8655.77</v>
      </c>
      <c r="AE155" s="466">
        <f t="shared" ca="1" si="149"/>
        <v>6435.21</v>
      </c>
      <c r="AF155" s="466">
        <f t="shared" ca="1" si="149"/>
        <v>6639.95</v>
      </c>
      <c r="AG155" s="466">
        <f t="shared" ca="1" si="149"/>
        <v>7361.62</v>
      </c>
      <c r="AH155" s="466">
        <f t="shared" ca="1" si="149"/>
        <v>9859.58</v>
      </c>
      <c r="AI155" s="466">
        <f t="shared" ca="1" si="149"/>
        <v>9022.52</v>
      </c>
      <c r="AJ155" s="466">
        <f t="shared" ref="AJ155:AS164" ca="1" si="150">IF(AJ$302="Yes",IF(ISERROR(INDIRECT(CONCATENATE($B155,"!",AJ$303,$D$308))),0,INDIRECT(CONCATENATE($B155,"!",AJ$303,$D$308))),0)</f>
        <v>8615.59</v>
      </c>
      <c r="AK155" s="466">
        <f t="shared" ca="1" si="150"/>
        <v>9936.34</v>
      </c>
      <c r="AL155" s="466">
        <f t="shared" ca="1" si="150"/>
        <v>7614.63</v>
      </c>
      <c r="AM155" s="466">
        <f t="shared" ca="1" si="150"/>
        <v>5312.16</v>
      </c>
      <c r="AN155" s="466">
        <f t="shared" ca="1" si="150"/>
        <v>9644.94</v>
      </c>
      <c r="AO155" s="466">
        <f t="shared" ca="1" si="150"/>
        <v>8905.83</v>
      </c>
      <c r="AP155" s="466">
        <f t="shared" ca="1" si="150"/>
        <v>8545.6200000000008</v>
      </c>
      <c r="AQ155" s="466">
        <f t="shared" ca="1" si="150"/>
        <v>5278.56</v>
      </c>
      <c r="AR155" s="466">
        <f t="shared" ca="1" si="150"/>
        <v>0</v>
      </c>
      <c r="AS155" s="466">
        <f t="shared" ca="1" si="150"/>
        <v>0</v>
      </c>
      <c r="AT155" s="466">
        <f t="shared" ref="AT155:BE164" ca="1" si="151">IF(AT$302="Yes",IF(ISERROR(INDIRECT(CONCATENATE($B155,"!",AT$303,$D$308))),0,INDIRECT(CONCATENATE($B155,"!",AT$303,$D$308))),0)</f>
        <v>0</v>
      </c>
      <c r="AU155" s="466">
        <f t="shared" ca="1" si="151"/>
        <v>0</v>
      </c>
      <c r="AV155" s="466">
        <f t="shared" ca="1" si="151"/>
        <v>0</v>
      </c>
      <c r="AW155" s="466">
        <f t="shared" ca="1" si="151"/>
        <v>0</v>
      </c>
      <c r="AX155" s="466">
        <f t="shared" ca="1" si="151"/>
        <v>0</v>
      </c>
      <c r="AY155" s="466">
        <f t="shared" ca="1" si="151"/>
        <v>0</v>
      </c>
      <c r="AZ155" s="466">
        <f t="shared" ca="1" si="151"/>
        <v>0</v>
      </c>
      <c r="BA155" s="466">
        <f t="shared" ca="1" si="151"/>
        <v>0</v>
      </c>
      <c r="BB155" s="466">
        <f t="shared" ca="1" si="151"/>
        <v>0</v>
      </c>
      <c r="BC155" s="466">
        <f t="shared" ca="1" si="151"/>
        <v>0</v>
      </c>
      <c r="BD155" s="466">
        <f t="shared" ca="1" si="151"/>
        <v>0</v>
      </c>
      <c r="BE155" s="466">
        <f t="shared" ca="1" si="151"/>
        <v>0</v>
      </c>
      <c r="BF155" s="458"/>
      <c r="BG155" s="467">
        <f t="shared" ref="BG155:BG198" ca="1" si="152">SUM(F155:I155)</f>
        <v>21591.94</v>
      </c>
      <c r="BH155" s="467">
        <f t="shared" ref="BH155:BH198" ca="1" si="153">SUM(J155:M155)</f>
        <v>22662.76</v>
      </c>
      <c r="BI155" s="467">
        <f t="shared" ref="BI155:BI198" ca="1" si="154">SUM(N155:R155)</f>
        <v>39771.500000000007</v>
      </c>
      <c r="BJ155" s="467">
        <f t="shared" ref="BJ155:BJ198" ca="1" si="155">SUM(S155:V155)</f>
        <v>31673.920000000002</v>
      </c>
      <c r="BK155" s="467">
        <f t="shared" ref="BK155:BK198" ca="1" si="156">SUM(W155:Z155)</f>
        <v>34077</v>
      </c>
      <c r="BL155" s="467">
        <f t="shared" ref="BL155:BL198" ca="1" si="157">SUM(AA155:AE155)</f>
        <v>38389.85</v>
      </c>
      <c r="BM155" s="467">
        <f t="shared" ref="BM155:BM198" ca="1" si="158">SUM(AF155:AI155)</f>
        <v>32883.67</v>
      </c>
      <c r="BN155" s="467">
        <f t="shared" ref="BN155:BN198" ca="1" si="159">SUM(AJ155:AM155)</f>
        <v>31478.720000000001</v>
      </c>
      <c r="BO155" s="467">
        <f t="shared" ref="BO155:BO198" ca="1" si="160">SUM(AN155:AR155)</f>
        <v>32374.95</v>
      </c>
      <c r="BP155" s="467">
        <f t="shared" ref="BP155:BP198" ca="1" si="161">SUM(AS155:AV155)</f>
        <v>0</v>
      </c>
      <c r="BQ155" s="467">
        <f t="shared" ref="BQ155:BQ198" ca="1" si="162">SUM(AW155:AZ155)</f>
        <v>0</v>
      </c>
      <c r="BR155" s="467">
        <f t="shared" ref="BR155:BR198" ca="1" si="163">SUM(BA155:BE155)</f>
        <v>0</v>
      </c>
      <c r="BS155" s="468">
        <f t="shared" ref="BS155:BS198" ca="1" si="164">SUM(BT155:BW155)</f>
        <v>284904.31</v>
      </c>
      <c r="BT155" s="467">
        <f t="shared" ref="BT155:BT198" ca="1" si="165">SUM(BG155:BI155)</f>
        <v>84026.200000000012</v>
      </c>
      <c r="BU155" s="467">
        <f t="shared" ref="BU155:BU198" ca="1" si="166">SUM(BJ155:BL155)</f>
        <v>104140.76999999999</v>
      </c>
      <c r="BV155" s="467">
        <f t="shared" ref="BV155:BV198" ca="1" si="167">SUM(BM155:BO155)</f>
        <v>96737.34</v>
      </c>
      <c r="BW155" s="470">
        <f t="shared" ref="BW155:BW198" ca="1" si="168">SUM(BP155:BR155)</f>
        <v>0</v>
      </c>
      <c r="BX155" s="467">
        <f t="shared" ref="BX155:BX198" ca="1" si="169">SUM(BT155:BU155)</f>
        <v>188166.97</v>
      </c>
      <c r="BY155" s="467">
        <f t="shared" ref="BY155:BY198" ca="1" si="170">SUM(BV155:BW155)</f>
        <v>96737.34</v>
      </c>
    </row>
    <row r="156" spans="1:77" ht="15.6" customHeight="1" x14ac:dyDescent="0.3">
      <c r="A156" s="479">
        <f t="shared" ref="A156:A197" si="171">A155+1</f>
        <v>2</v>
      </c>
      <c r="B156" s="469" t="str">
        <f t="shared" si="144"/>
        <v>Lerchenfelder</v>
      </c>
      <c r="C156" s="464"/>
      <c r="D156" s="480">
        <f t="shared" ca="1" si="145"/>
        <v>0.3657708990796944</v>
      </c>
      <c r="E156" s="465">
        <f t="shared" ca="1" si="146"/>
        <v>362700</v>
      </c>
      <c r="F156" s="466">
        <f t="shared" ca="1" si="147"/>
        <v>6000</v>
      </c>
      <c r="G156" s="466">
        <f t="shared" ca="1" si="147"/>
        <v>7700</v>
      </c>
      <c r="H156" s="466">
        <f t="shared" ca="1" si="147"/>
        <v>6800</v>
      </c>
      <c r="I156" s="466">
        <f t="shared" ca="1" si="147"/>
        <v>11500</v>
      </c>
      <c r="J156" s="466">
        <f t="shared" ca="1" si="147"/>
        <v>11000</v>
      </c>
      <c r="K156" s="466">
        <f t="shared" ca="1" si="147"/>
        <v>9400</v>
      </c>
      <c r="L156" s="466">
        <f t="shared" ca="1" si="147"/>
        <v>8500</v>
      </c>
      <c r="M156" s="466">
        <f t="shared" ca="1" si="147"/>
        <v>8000</v>
      </c>
      <c r="N156" s="466">
        <f t="shared" ca="1" si="147"/>
        <v>12500</v>
      </c>
      <c r="O156" s="466">
        <f t="shared" ca="1" si="147"/>
        <v>12000</v>
      </c>
      <c r="P156" s="466">
        <f t="shared" ca="1" si="148"/>
        <v>10000</v>
      </c>
      <c r="Q156" s="466">
        <f t="shared" ca="1" si="148"/>
        <v>9000</v>
      </c>
      <c r="R156" s="466">
        <f t="shared" ca="1" si="148"/>
        <v>9300</v>
      </c>
      <c r="S156" s="466">
        <f t="shared" ca="1" si="148"/>
        <v>12400</v>
      </c>
      <c r="T156" s="466">
        <f t="shared" ca="1" si="148"/>
        <v>11500</v>
      </c>
      <c r="U156" s="466">
        <f t="shared" ca="1" si="148"/>
        <v>9000</v>
      </c>
      <c r="V156" s="466">
        <f t="shared" ca="1" si="148"/>
        <v>8300</v>
      </c>
      <c r="W156" s="466">
        <f t="shared" ca="1" si="148"/>
        <v>9300</v>
      </c>
      <c r="X156" s="466">
        <f t="shared" ca="1" si="148"/>
        <v>11000</v>
      </c>
      <c r="Y156" s="466">
        <f t="shared" ca="1" si="148"/>
        <v>10000</v>
      </c>
      <c r="Z156" s="466">
        <f t="shared" ca="1" si="149"/>
        <v>9500</v>
      </c>
      <c r="AA156" s="466">
        <f t="shared" ca="1" si="149"/>
        <v>7100</v>
      </c>
      <c r="AB156" s="466">
        <f t="shared" ca="1" si="149"/>
        <v>8600</v>
      </c>
      <c r="AC156" s="466">
        <f t="shared" ca="1" si="149"/>
        <v>13000</v>
      </c>
      <c r="AD156" s="466">
        <f t="shared" ca="1" si="149"/>
        <v>9000</v>
      </c>
      <c r="AE156" s="466">
        <f t="shared" ca="1" si="149"/>
        <v>9000</v>
      </c>
      <c r="AF156" s="466">
        <f t="shared" ca="1" si="149"/>
        <v>9000</v>
      </c>
      <c r="AG156" s="466">
        <f t="shared" ca="1" si="149"/>
        <v>9000</v>
      </c>
      <c r="AH156" s="466">
        <f t="shared" ca="1" si="149"/>
        <v>12800</v>
      </c>
      <c r="AI156" s="466">
        <f t="shared" ca="1" si="149"/>
        <v>11500</v>
      </c>
      <c r="AJ156" s="466">
        <f t="shared" ca="1" si="150"/>
        <v>9000</v>
      </c>
      <c r="AK156" s="466">
        <f t="shared" ca="1" si="150"/>
        <v>8000</v>
      </c>
      <c r="AL156" s="466">
        <f t="shared" ca="1" si="150"/>
        <v>8000</v>
      </c>
      <c r="AM156" s="466">
        <f t="shared" ca="1" si="150"/>
        <v>8500</v>
      </c>
      <c r="AN156" s="466">
        <f t="shared" ca="1" si="150"/>
        <v>11000</v>
      </c>
      <c r="AO156" s="466">
        <f t="shared" ca="1" si="150"/>
        <v>9500</v>
      </c>
      <c r="AP156" s="466">
        <f t="shared" ca="1" si="150"/>
        <v>9000</v>
      </c>
      <c r="AQ156" s="466">
        <f t="shared" ca="1" si="150"/>
        <v>8000</v>
      </c>
      <c r="AR156" s="466">
        <f t="shared" ca="1" si="150"/>
        <v>0</v>
      </c>
      <c r="AS156" s="466">
        <f t="shared" ca="1" si="150"/>
        <v>0</v>
      </c>
      <c r="AT156" s="466">
        <f t="shared" ca="1" si="151"/>
        <v>0</v>
      </c>
      <c r="AU156" s="466">
        <f t="shared" ca="1" si="151"/>
        <v>0</v>
      </c>
      <c r="AV156" s="466">
        <f t="shared" ca="1" si="151"/>
        <v>0</v>
      </c>
      <c r="AW156" s="466">
        <f t="shared" ca="1" si="151"/>
        <v>0</v>
      </c>
      <c r="AX156" s="466">
        <f t="shared" ca="1" si="151"/>
        <v>0</v>
      </c>
      <c r="AY156" s="466">
        <f t="shared" ca="1" si="151"/>
        <v>0</v>
      </c>
      <c r="AZ156" s="466">
        <f t="shared" ca="1" si="151"/>
        <v>0</v>
      </c>
      <c r="BA156" s="466">
        <f t="shared" ca="1" si="151"/>
        <v>0</v>
      </c>
      <c r="BB156" s="466">
        <f t="shared" ca="1" si="151"/>
        <v>0</v>
      </c>
      <c r="BC156" s="466">
        <f t="shared" ca="1" si="151"/>
        <v>0</v>
      </c>
      <c r="BD156" s="466">
        <f t="shared" ca="1" si="151"/>
        <v>0</v>
      </c>
      <c r="BE156" s="466">
        <f t="shared" ca="1" si="151"/>
        <v>0</v>
      </c>
      <c r="BF156" s="458"/>
      <c r="BG156" s="467">
        <f t="shared" ca="1" si="152"/>
        <v>32000</v>
      </c>
      <c r="BH156" s="467">
        <f t="shared" ca="1" si="153"/>
        <v>36900</v>
      </c>
      <c r="BI156" s="467">
        <f t="shared" ca="1" si="154"/>
        <v>52800</v>
      </c>
      <c r="BJ156" s="467">
        <f t="shared" ca="1" si="155"/>
        <v>41200</v>
      </c>
      <c r="BK156" s="467">
        <f t="shared" ca="1" si="156"/>
        <v>39800</v>
      </c>
      <c r="BL156" s="467">
        <f t="shared" ca="1" si="157"/>
        <v>46700</v>
      </c>
      <c r="BM156" s="467">
        <f t="shared" ca="1" si="158"/>
        <v>42300</v>
      </c>
      <c r="BN156" s="467">
        <f t="shared" ca="1" si="159"/>
        <v>33500</v>
      </c>
      <c r="BO156" s="467">
        <f t="shared" ca="1" si="160"/>
        <v>37500</v>
      </c>
      <c r="BP156" s="467">
        <f t="shared" ca="1" si="161"/>
        <v>0</v>
      </c>
      <c r="BQ156" s="467">
        <f t="shared" ca="1" si="162"/>
        <v>0</v>
      </c>
      <c r="BR156" s="467">
        <f t="shared" ca="1" si="163"/>
        <v>0</v>
      </c>
      <c r="BS156" s="468">
        <f t="shared" ca="1" si="164"/>
        <v>362700</v>
      </c>
      <c r="BT156" s="467">
        <f t="shared" ca="1" si="165"/>
        <v>121700</v>
      </c>
      <c r="BU156" s="467">
        <f t="shared" ca="1" si="166"/>
        <v>127700</v>
      </c>
      <c r="BV156" s="467">
        <f t="shared" ca="1" si="167"/>
        <v>113300</v>
      </c>
      <c r="BW156" s="470">
        <f t="shared" ca="1" si="168"/>
        <v>0</v>
      </c>
      <c r="BX156" s="467">
        <f t="shared" ca="1" si="169"/>
        <v>249400</v>
      </c>
      <c r="BY156" s="467">
        <f t="shared" ca="1" si="170"/>
        <v>113300</v>
      </c>
    </row>
    <row r="157" spans="1:77" ht="15.6" customHeight="1" x14ac:dyDescent="0.3">
      <c r="A157" s="479">
        <f t="shared" si="171"/>
        <v>3</v>
      </c>
      <c r="B157" s="463" t="str">
        <f t="shared" si="144"/>
        <v>Landstrasser_Hauptstrasse</v>
      </c>
      <c r="C157" s="464"/>
      <c r="D157" s="480">
        <f t="shared" ca="1" si="145"/>
        <v>0.34691257039816614</v>
      </c>
      <c r="E157" s="465">
        <f t="shared" ca="1" si="146"/>
        <v>344000</v>
      </c>
      <c r="F157" s="466">
        <f t="shared" ca="1" si="147"/>
        <v>5000</v>
      </c>
      <c r="G157" s="466">
        <f t="shared" ca="1" si="147"/>
        <v>5000</v>
      </c>
      <c r="H157" s="466">
        <f t="shared" ca="1" si="147"/>
        <v>4500</v>
      </c>
      <c r="I157" s="466">
        <f t="shared" ca="1" si="147"/>
        <v>9500</v>
      </c>
      <c r="J157" s="466">
        <f t="shared" ca="1" si="147"/>
        <v>7000</v>
      </c>
      <c r="K157" s="466">
        <f t="shared" ca="1" si="147"/>
        <v>7000</v>
      </c>
      <c r="L157" s="466">
        <f t="shared" ca="1" si="147"/>
        <v>6500</v>
      </c>
      <c r="M157" s="466">
        <f t="shared" ca="1" si="147"/>
        <v>6000</v>
      </c>
      <c r="N157" s="466">
        <f t="shared" ca="1" si="147"/>
        <v>10000</v>
      </c>
      <c r="O157" s="466">
        <f t="shared" ca="1" si="147"/>
        <v>9000</v>
      </c>
      <c r="P157" s="466">
        <f t="shared" ca="1" si="148"/>
        <v>8500</v>
      </c>
      <c r="Q157" s="466">
        <f t="shared" ca="1" si="148"/>
        <v>9500</v>
      </c>
      <c r="R157" s="466">
        <f t="shared" ca="1" si="148"/>
        <v>8000</v>
      </c>
      <c r="S157" s="466">
        <f t="shared" ca="1" si="148"/>
        <v>12000</v>
      </c>
      <c r="T157" s="466">
        <f t="shared" ca="1" si="148"/>
        <v>10000</v>
      </c>
      <c r="U157" s="466">
        <f t="shared" ca="1" si="148"/>
        <v>10000</v>
      </c>
      <c r="V157" s="466">
        <f t="shared" ca="1" si="148"/>
        <v>9500</v>
      </c>
      <c r="W157" s="466">
        <f t="shared" ca="1" si="148"/>
        <v>8000</v>
      </c>
      <c r="X157" s="466">
        <f t="shared" ca="1" si="148"/>
        <v>12000</v>
      </c>
      <c r="Y157" s="466">
        <f t="shared" ca="1" si="148"/>
        <v>11500</v>
      </c>
      <c r="Z157" s="466">
        <f t="shared" ca="1" si="149"/>
        <v>11000</v>
      </c>
      <c r="AA157" s="466">
        <f t="shared" ca="1" si="149"/>
        <v>10000</v>
      </c>
      <c r="AB157" s="466">
        <f t="shared" ca="1" si="149"/>
        <v>8500</v>
      </c>
      <c r="AC157" s="466">
        <f t="shared" ca="1" si="149"/>
        <v>12000</v>
      </c>
      <c r="AD157" s="466">
        <f t="shared" ca="1" si="149"/>
        <v>11000</v>
      </c>
      <c r="AE157" s="466">
        <f t="shared" ca="1" si="149"/>
        <v>9500</v>
      </c>
      <c r="AF157" s="466">
        <f t="shared" ca="1" si="149"/>
        <v>9000</v>
      </c>
      <c r="AG157" s="466">
        <f t="shared" ca="1" si="149"/>
        <v>8000</v>
      </c>
      <c r="AH157" s="466">
        <f t="shared" ca="1" si="149"/>
        <v>11500</v>
      </c>
      <c r="AI157" s="466">
        <f t="shared" ca="1" si="149"/>
        <v>9500</v>
      </c>
      <c r="AJ157" s="466">
        <f t="shared" ca="1" si="150"/>
        <v>9500</v>
      </c>
      <c r="AK157" s="466">
        <f t="shared" ca="1" si="150"/>
        <v>9000</v>
      </c>
      <c r="AL157" s="466">
        <f t="shared" ca="1" si="150"/>
        <v>8000</v>
      </c>
      <c r="AM157" s="466">
        <f t="shared" ca="1" si="150"/>
        <v>7500</v>
      </c>
      <c r="AN157" s="466">
        <f t="shared" ca="1" si="150"/>
        <v>12500</v>
      </c>
      <c r="AO157" s="466">
        <f t="shared" ca="1" si="150"/>
        <v>10500</v>
      </c>
      <c r="AP157" s="466">
        <f t="shared" ca="1" si="150"/>
        <v>9500</v>
      </c>
      <c r="AQ157" s="466">
        <f t="shared" ca="1" si="150"/>
        <v>9000</v>
      </c>
      <c r="AR157" s="466">
        <f t="shared" ca="1" si="150"/>
        <v>0</v>
      </c>
      <c r="AS157" s="466">
        <f t="shared" ca="1" si="150"/>
        <v>0</v>
      </c>
      <c r="AT157" s="466">
        <f t="shared" ca="1" si="151"/>
        <v>0</v>
      </c>
      <c r="AU157" s="466">
        <f t="shared" ca="1" si="151"/>
        <v>0</v>
      </c>
      <c r="AV157" s="466">
        <f t="shared" ca="1" si="151"/>
        <v>0</v>
      </c>
      <c r="AW157" s="466">
        <f t="shared" ca="1" si="151"/>
        <v>0</v>
      </c>
      <c r="AX157" s="466">
        <f t="shared" ca="1" si="151"/>
        <v>0</v>
      </c>
      <c r="AY157" s="466">
        <f t="shared" ca="1" si="151"/>
        <v>0</v>
      </c>
      <c r="AZ157" s="466">
        <f t="shared" ca="1" si="151"/>
        <v>0</v>
      </c>
      <c r="BA157" s="466">
        <f t="shared" ca="1" si="151"/>
        <v>0</v>
      </c>
      <c r="BB157" s="466">
        <f t="shared" ca="1" si="151"/>
        <v>0</v>
      </c>
      <c r="BC157" s="466">
        <f t="shared" ca="1" si="151"/>
        <v>0</v>
      </c>
      <c r="BD157" s="466">
        <f t="shared" ca="1" si="151"/>
        <v>0</v>
      </c>
      <c r="BE157" s="466">
        <f t="shared" ca="1" si="151"/>
        <v>0</v>
      </c>
      <c r="BF157" s="458"/>
      <c r="BG157" s="467">
        <f t="shared" ca="1" si="152"/>
        <v>24000</v>
      </c>
      <c r="BH157" s="467">
        <f t="shared" ca="1" si="153"/>
        <v>26500</v>
      </c>
      <c r="BI157" s="467">
        <f t="shared" ca="1" si="154"/>
        <v>45000</v>
      </c>
      <c r="BJ157" s="467">
        <f t="shared" ca="1" si="155"/>
        <v>41500</v>
      </c>
      <c r="BK157" s="467">
        <f t="shared" ca="1" si="156"/>
        <v>42500</v>
      </c>
      <c r="BL157" s="467">
        <f t="shared" ca="1" si="157"/>
        <v>51000</v>
      </c>
      <c r="BM157" s="467">
        <f t="shared" ca="1" si="158"/>
        <v>38000</v>
      </c>
      <c r="BN157" s="467">
        <f t="shared" ca="1" si="159"/>
        <v>34000</v>
      </c>
      <c r="BO157" s="467">
        <f t="shared" ca="1" si="160"/>
        <v>41500</v>
      </c>
      <c r="BP157" s="467">
        <f t="shared" ca="1" si="161"/>
        <v>0</v>
      </c>
      <c r="BQ157" s="467">
        <f t="shared" ca="1" si="162"/>
        <v>0</v>
      </c>
      <c r="BR157" s="467">
        <f t="shared" ca="1" si="163"/>
        <v>0</v>
      </c>
      <c r="BS157" s="468">
        <f t="shared" ca="1" si="164"/>
        <v>344000</v>
      </c>
      <c r="BT157" s="467">
        <f t="shared" ca="1" si="165"/>
        <v>95500</v>
      </c>
      <c r="BU157" s="467">
        <f t="shared" ca="1" si="166"/>
        <v>135000</v>
      </c>
      <c r="BV157" s="467">
        <f t="shared" ca="1" si="167"/>
        <v>113500</v>
      </c>
      <c r="BW157" s="470">
        <f t="shared" ca="1" si="168"/>
        <v>0</v>
      </c>
      <c r="BX157" s="467">
        <f t="shared" ca="1" si="169"/>
        <v>230500</v>
      </c>
      <c r="BY157" s="467">
        <f t="shared" ca="1" si="170"/>
        <v>113500</v>
      </c>
    </row>
    <row r="158" spans="1:77" ht="15.6" customHeight="1" x14ac:dyDescent="0.3">
      <c r="A158" s="479">
        <f t="shared" si="171"/>
        <v>4</v>
      </c>
      <c r="B158" s="469" t="str">
        <f t="shared" si="144"/>
        <v>New shop 2</v>
      </c>
      <c r="C158" s="464"/>
      <c r="D158" s="480">
        <f t="shared" ca="1" si="145"/>
        <v>0</v>
      </c>
      <c r="E158" s="465">
        <f t="shared" ca="1" si="146"/>
        <v>0</v>
      </c>
      <c r="F158" s="466">
        <f t="shared" ca="1" si="147"/>
        <v>0</v>
      </c>
      <c r="G158" s="466">
        <f t="shared" ca="1" si="147"/>
        <v>0</v>
      </c>
      <c r="H158" s="466">
        <f t="shared" ca="1" si="147"/>
        <v>0</v>
      </c>
      <c r="I158" s="466">
        <f t="shared" ca="1" si="147"/>
        <v>0</v>
      </c>
      <c r="J158" s="466">
        <f t="shared" ca="1" si="147"/>
        <v>0</v>
      </c>
      <c r="K158" s="466">
        <f t="shared" ca="1" si="147"/>
        <v>0</v>
      </c>
      <c r="L158" s="466">
        <f t="shared" ca="1" si="147"/>
        <v>0</v>
      </c>
      <c r="M158" s="466">
        <f t="shared" ca="1" si="147"/>
        <v>0</v>
      </c>
      <c r="N158" s="466">
        <f t="shared" ca="1" si="147"/>
        <v>0</v>
      </c>
      <c r="O158" s="466">
        <f t="shared" ca="1" si="147"/>
        <v>0</v>
      </c>
      <c r="P158" s="466">
        <f t="shared" ca="1" si="148"/>
        <v>0</v>
      </c>
      <c r="Q158" s="466">
        <f t="shared" ca="1" si="148"/>
        <v>0</v>
      </c>
      <c r="R158" s="466">
        <f t="shared" ca="1" si="148"/>
        <v>0</v>
      </c>
      <c r="S158" s="466">
        <f t="shared" ca="1" si="148"/>
        <v>0</v>
      </c>
      <c r="T158" s="466">
        <f t="shared" ca="1" si="148"/>
        <v>0</v>
      </c>
      <c r="U158" s="466">
        <f t="shared" ca="1" si="148"/>
        <v>0</v>
      </c>
      <c r="V158" s="466">
        <f t="shared" ca="1" si="148"/>
        <v>0</v>
      </c>
      <c r="W158" s="466">
        <f t="shared" ca="1" si="148"/>
        <v>0</v>
      </c>
      <c r="X158" s="466">
        <f t="shared" ca="1" si="148"/>
        <v>0</v>
      </c>
      <c r="Y158" s="466">
        <f t="shared" ca="1" si="148"/>
        <v>0</v>
      </c>
      <c r="Z158" s="466">
        <f t="shared" ca="1" si="149"/>
        <v>0</v>
      </c>
      <c r="AA158" s="466">
        <f t="shared" ca="1" si="149"/>
        <v>0</v>
      </c>
      <c r="AB158" s="466">
        <f t="shared" ca="1" si="149"/>
        <v>0</v>
      </c>
      <c r="AC158" s="466">
        <f t="shared" ca="1" si="149"/>
        <v>0</v>
      </c>
      <c r="AD158" s="466">
        <f t="shared" ca="1" si="149"/>
        <v>0</v>
      </c>
      <c r="AE158" s="466">
        <f t="shared" ca="1" si="149"/>
        <v>0</v>
      </c>
      <c r="AF158" s="466">
        <f t="shared" ca="1" si="149"/>
        <v>0</v>
      </c>
      <c r="AG158" s="466">
        <f t="shared" ca="1" si="149"/>
        <v>0</v>
      </c>
      <c r="AH158" s="466">
        <f t="shared" ca="1" si="149"/>
        <v>0</v>
      </c>
      <c r="AI158" s="466">
        <f t="shared" ca="1" si="149"/>
        <v>0</v>
      </c>
      <c r="AJ158" s="466">
        <f t="shared" ca="1" si="150"/>
        <v>0</v>
      </c>
      <c r="AK158" s="466">
        <f t="shared" ca="1" si="150"/>
        <v>0</v>
      </c>
      <c r="AL158" s="466">
        <f t="shared" ca="1" si="150"/>
        <v>0</v>
      </c>
      <c r="AM158" s="466">
        <f t="shared" ca="1" si="150"/>
        <v>0</v>
      </c>
      <c r="AN158" s="466">
        <f t="shared" ca="1" si="150"/>
        <v>0</v>
      </c>
      <c r="AO158" s="466">
        <f t="shared" ca="1" si="150"/>
        <v>0</v>
      </c>
      <c r="AP158" s="466">
        <f t="shared" ca="1" si="150"/>
        <v>0</v>
      </c>
      <c r="AQ158" s="466">
        <f t="shared" ca="1" si="150"/>
        <v>0</v>
      </c>
      <c r="AR158" s="466">
        <f t="shared" ca="1" si="150"/>
        <v>0</v>
      </c>
      <c r="AS158" s="466">
        <f t="shared" ca="1" si="150"/>
        <v>0</v>
      </c>
      <c r="AT158" s="466">
        <f t="shared" ca="1" si="151"/>
        <v>0</v>
      </c>
      <c r="AU158" s="466">
        <f t="shared" ca="1" si="151"/>
        <v>0</v>
      </c>
      <c r="AV158" s="466">
        <f t="shared" ca="1" si="151"/>
        <v>0</v>
      </c>
      <c r="AW158" s="466">
        <f t="shared" ca="1" si="151"/>
        <v>0</v>
      </c>
      <c r="AX158" s="466">
        <f t="shared" ca="1" si="151"/>
        <v>0</v>
      </c>
      <c r="AY158" s="466">
        <f t="shared" ca="1" si="151"/>
        <v>0</v>
      </c>
      <c r="AZ158" s="466">
        <f t="shared" ca="1" si="151"/>
        <v>0</v>
      </c>
      <c r="BA158" s="466">
        <f t="shared" ca="1" si="151"/>
        <v>0</v>
      </c>
      <c r="BB158" s="466">
        <f t="shared" ca="1" si="151"/>
        <v>0</v>
      </c>
      <c r="BC158" s="466">
        <f t="shared" ca="1" si="151"/>
        <v>0</v>
      </c>
      <c r="BD158" s="466">
        <f t="shared" ca="1" si="151"/>
        <v>0</v>
      </c>
      <c r="BE158" s="466">
        <f t="shared" ca="1" si="151"/>
        <v>0</v>
      </c>
      <c r="BF158" s="458"/>
      <c r="BG158" s="467">
        <f t="shared" ca="1" si="152"/>
        <v>0</v>
      </c>
      <c r="BH158" s="467">
        <f t="shared" ca="1" si="153"/>
        <v>0</v>
      </c>
      <c r="BI158" s="467">
        <f t="shared" ca="1" si="154"/>
        <v>0</v>
      </c>
      <c r="BJ158" s="467">
        <f t="shared" ca="1" si="155"/>
        <v>0</v>
      </c>
      <c r="BK158" s="467">
        <f t="shared" ca="1" si="156"/>
        <v>0</v>
      </c>
      <c r="BL158" s="467">
        <f t="shared" ca="1" si="157"/>
        <v>0</v>
      </c>
      <c r="BM158" s="467">
        <f t="shared" ca="1" si="158"/>
        <v>0</v>
      </c>
      <c r="BN158" s="467">
        <f t="shared" ca="1" si="159"/>
        <v>0</v>
      </c>
      <c r="BO158" s="467">
        <f t="shared" ca="1" si="160"/>
        <v>0</v>
      </c>
      <c r="BP158" s="467">
        <f t="shared" ca="1" si="161"/>
        <v>0</v>
      </c>
      <c r="BQ158" s="467">
        <f t="shared" ca="1" si="162"/>
        <v>0</v>
      </c>
      <c r="BR158" s="467">
        <f t="shared" ca="1" si="163"/>
        <v>0</v>
      </c>
      <c r="BS158" s="468">
        <f t="shared" ca="1" si="164"/>
        <v>0</v>
      </c>
      <c r="BT158" s="467">
        <f t="shared" ca="1" si="165"/>
        <v>0</v>
      </c>
      <c r="BU158" s="467">
        <f t="shared" ca="1" si="166"/>
        <v>0</v>
      </c>
      <c r="BV158" s="467">
        <f t="shared" ca="1" si="167"/>
        <v>0</v>
      </c>
      <c r="BW158" s="470">
        <f t="shared" ca="1" si="168"/>
        <v>0</v>
      </c>
      <c r="BX158" s="470">
        <f t="shared" ca="1" si="169"/>
        <v>0</v>
      </c>
      <c r="BY158" s="467">
        <f t="shared" ca="1" si="170"/>
        <v>0</v>
      </c>
    </row>
    <row r="159" spans="1:77" ht="15.6" customHeight="1" x14ac:dyDescent="0.3">
      <c r="A159" s="479">
        <f t="shared" si="171"/>
        <v>5</v>
      </c>
      <c r="B159" s="463">
        <f t="shared" si="144"/>
        <v>0</v>
      </c>
      <c r="C159" s="464"/>
      <c r="D159" s="480">
        <f t="shared" ca="1" si="145"/>
        <v>0</v>
      </c>
      <c r="E159" s="465">
        <f t="shared" ca="1" si="146"/>
        <v>0</v>
      </c>
      <c r="F159" s="466">
        <f t="shared" ca="1" si="147"/>
        <v>0</v>
      </c>
      <c r="G159" s="466">
        <f t="shared" ca="1" si="147"/>
        <v>0</v>
      </c>
      <c r="H159" s="466">
        <f t="shared" ca="1" si="147"/>
        <v>0</v>
      </c>
      <c r="I159" s="466">
        <f t="shared" ca="1" si="147"/>
        <v>0</v>
      </c>
      <c r="J159" s="466">
        <f t="shared" ca="1" si="147"/>
        <v>0</v>
      </c>
      <c r="K159" s="466">
        <f t="shared" ca="1" si="147"/>
        <v>0</v>
      </c>
      <c r="L159" s="466">
        <f t="shared" ca="1" si="147"/>
        <v>0</v>
      </c>
      <c r="M159" s="466">
        <f t="shared" ca="1" si="147"/>
        <v>0</v>
      </c>
      <c r="N159" s="466">
        <f t="shared" ca="1" si="147"/>
        <v>0</v>
      </c>
      <c r="O159" s="466">
        <f t="shared" ca="1" si="147"/>
        <v>0</v>
      </c>
      <c r="P159" s="466">
        <f t="shared" ca="1" si="148"/>
        <v>0</v>
      </c>
      <c r="Q159" s="466">
        <f t="shared" ca="1" si="148"/>
        <v>0</v>
      </c>
      <c r="R159" s="466">
        <f t="shared" ca="1" si="148"/>
        <v>0</v>
      </c>
      <c r="S159" s="466">
        <f t="shared" ca="1" si="148"/>
        <v>0</v>
      </c>
      <c r="T159" s="466">
        <f t="shared" ca="1" si="148"/>
        <v>0</v>
      </c>
      <c r="U159" s="466">
        <f t="shared" ca="1" si="148"/>
        <v>0</v>
      </c>
      <c r="V159" s="466">
        <f t="shared" ca="1" si="148"/>
        <v>0</v>
      </c>
      <c r="W159" s="466">
        <f t="shared" ca="1" si="148"/>
        <v>0</v>
      </c>
      <c r="X159" s="466">
        <f t="shared" ca="1" si="148"/>
        <v>0</v>
      </c>
      <c r="Y159" s="466">
        <f t="shared" ca="1" si="148"/>
        <v>0</v>
      </c>
      <c r="Z159" s="466">
        <f t="shared" ca="1" si="149"/>
        <v>0</v>
      </c>
      <c r="AA159" s="466">
        <f t="shared" ca="1" si="149"/>
        <v>0</v>
      </c>
      <c r="AB159" s="466">
        <f t="shared" ca="1" si="149"/>
        <v>0</v>
      </c>
      <c r="AC159" s="466">
        <f t="shared" ca="1" si="149"/>
        <v>0</v>
      </c>
      <c r="AD159" s="466">
        <f t="shared" ca="1" si="149"/>
        <v>0</v>
      </c>
      <c r="AE159" s="466">
        <f t="shared" ca="1" si="149"/>
        <v>0</v>
      </c>
      <c r="AF159" s="466">
        <f t="shared" ca="1" si="149"/>
        <v>0</v>
      </c>
      <c r="AG159" s="466">
        <f t="shared" ca="1" si="149"/>
        <v>0</v>
      </c>
      <c r="AH159" s="466">
        <f t="shared" ca="1" si="149"/>
        <v>0</v>
      </c>
      <c r="AI159" s="466">
        <f t="shared" ca="1" si="149"/>
        <v>0</v>
      </c>
      <c r="AJ159" s="466">
        <f t="shared" ca="1" si="150"/>
        <v>0</v>
      </c>
      <c r="AK159" s="466">
        <f t="shared" ca="1" si="150"/>
        <v>0</v>
      </c>
      <c r="AL159" s="466">
        <f t="shared" ca="1" si="150"/>
        <v>0</v>
      </c>
      <c r="AM159" s="466">
        <f t="shared" ca="1" si="150"/>
        <v>0</v>
      </c>
      <c r="AN159" s="466">
        <f t="shared" ca="1" si="150"/>
        <v>0</v>
      </c>
      <c r="AO159" s="466">
        <f t="shared" ca="1" si="150"/>
        <v>0</v>
      </c>
      <c r="AP159" s="466">
        <f t="shared" ca="1" si="150"/>
        <v>0</v>
      </c>
      <c r="AQ159" s="466">
        <f t="shared" ca="1" si="150"/>
        <v>0</v>
      </c>
      <c r="AR159" s="466">
        <f t="shared" ca="1" si="150"/>
        <v>0</v>
      </c>
      <c r="AS159" s="466">
        <f t="shared" ca="1" si="150"/>
        <v>0</v>
      </c>
      <c r="AT159" s="466">
        <f t="shared" ca="1" si="151"/>
        <v>0</v>
      </c>
      <c r="AU159" s="466">
        <f t="shared" ca="1" si="151"/>
        <v>0</v>
      </c>
      <c r="AV159" s="466">
        <f t="shared" ca="1" si="151"/>
        <v>0</v>
      </c>
      <c r="AW159" s="466">
        <f t="shared" ca="1" si="151"/>
        <v>0</v>
      </c>
      <c r="AX159" s="466">
        <f t="shared" ca="1" si="151"/>
        <v>0</v>
      </c>
      <c r="AY159" s="466">
        <f t="shared" ca="1" si="151"/>
        <v>0</v>
      </c>
      <c r="AZ159" s="466">
        <f t="shared" ca="1" si="151"/>
        <v>0</v>
      </c>
      <c r="BA159" s="466">
        <f t="shared" ca="1" si="151"/>
        <v>0</v>
      </c>
      <c r="BB159" s="466">
        <f t="shared" ca="1" si="151"/>
        <v>0</v>
      </c>
      <c r="BC159" s="466">
        <f t="shared" ca="1" si="151"/>
        <v>0</v>
      </c>
      <c r="BD159" s="466">
        <f t="shared" ca="1" si="151"/>
        <v>0</v>
      </c>
      <c r="BE159" s="466">
        <f t="shared" ca="1" si="151"/>
        <v>0</v>
      </c>
      <c r="BF159" s="458"/>
      <c r="BG159" s="467">
        <f t="shared" ca="1" si="152"/>
        <v>0</v>
      </c>
      <c r="BH159" s="467">
        <f t="shared" ca="1" si="153"/>
        <v>0</v>
      </c>
      <c r="BI159" s="467">
        <f t="shared" ca="1" si="154"/>
        <v>0</v>
      </c>
      <c r="BJ159" s="467">
        <f t="shared" ca="1" si="155"/>
        <v>0</v>
      </c>
      <c r="BK159" s="467">
        <f t="shared" ca="1" si="156"/>
        <v>0</v>
      </c>
      <c r="BL159" s="467">
        <f t="shared" ca="1" si="157"/>
        <v>0</v>
      </c>
      <c r="BM159" s="467">
        <f t="shared" ca="1" si="158"/>
        <v>0</v>
      </c>
      <c r="BN159" s="467">
        <f t="shared" ca="1" si="159"/>
        <v>0</v>
      </c>
      <c r="BO159" s="467">
        <f t="shared" ca="1" si="160"/>
        <v>0</v>
      </c>
      <c r="BP159" s="467">
        <f t="shared" ca="1" si="161"/>
        <v>0</v>
      </c>
      <c r="BQ159" s="467">
        <f t="shared" ca="1" si="162"/>
        <v>0</v>
      </c>
      <c r="BR159" s="467">
        <f t="shared" ca="1" si="163"/>
        <v>0</v>
      </c>
      <c r="BS159" s="468">
        <f t="shared" ca="1" si="164"/>
        <v>0</v>
      </c>
      <c r="BT159" s="467">
        <f t="shared" ca="1" si="165"/>
        <v>0</v>
      </c>
      <c r="BU159" s="467">
        <f t="shared" ca="1" si="166"/>
        <v>0</v>
      </c>
      <c r="BV159" s="467">
        <f t="shared" ca="1" si="167"/>
        <v>0</v>
      </c>
      <c r="BW159" s="470">
        <f t="shared" ca="1" si="168"/>
        <v>0</v>
      </c>
      <c r="BX159" s="470">
        <f t="shared" ca="1" si="169"/>
        <v>0</v>
      </c>
      <c r="BY159" s="467">
        <f t="shared" ca="1" si="170"/>
        <v>0</v>
      </c>
    </row>
    <row r="160" spans="1:77" ht="15.6" customHeight="1" x14ac:dyDescent="0.3">
      <c r="A160" s="479">
        <f t="shared" si="171"/>
        <v>6</v>
      </c>
      <c r="B160" s="469">
        <f t="shared" si="144"/>
        <v>0</v>
      </c>
      <c r="C160" s="464"/>
      <c r="D160" s="480">
        <f t="shared" ca="1" si="145"/>
        <v>0</v>
      </c>
      <c r="E160" s="465">
        <f t="shared" ca="1" si="146"/>
        <v>0</v>
      </c>
      <c r="F160" s="466">
        <f t="shared" ca="1" si="147"/>
        <v>0</v>
      </c>
      <c r="G160" s="466">
        <f t="shared" ca="1" si="147"/>
        <v>0</v>
      </c>
      <c r="H160" s="466">
        <f t="shared" ca="1" si="147"/>
        <v>0</v>
      </c>
      <c r="I160" s="466">
        <f t="shared" ca="1" si="147"/>
        <v>0</v>
      </c>
      <c r="J160" s="466">
        <f t="shared" ca="1" si="147"/>
        <v>0</v>
      </c>
      <c r="K160" s="466">
        <f t="shared" ca="1" si="147"/>
        <v>0</v>
      </c>
      <c r="L160" s="466">
        <f t="shared" ca="1" si="147"/>
        <v>0</v>
      </c>
      <c r="M160" s="466">
        <f t="shared" ca="1" si="147"/>
        <v>0</v>
      </c>
      <c r="N160" s="466">
        <f t="shared" ca="1" si="147"/>
        <v>0</v>
      </c>
      <c r="O160" s="466">
        <f t="shared" ca="1" si="147"/>
        <v>0</v>
      </c>
      <c r="P160" s="466">
        <f t="shared" ca="1" si="148"/>
        <v>0</v>
      </c>
      <c r="Q160" s="466">
        <f t="shared" ca="1" si="148"/>
        <v>0</v>
      </c>
      <c r="R160" s="466">
        <f t="shared" ca="1" si="148"/>
        <v>0</v>
      </c>
      <c r="S160" s="466">
        <f t="shared" ca="1" si="148"/>
        <v>0</v>
      </c>
      <c r="T160" s="466">
        <f t="shared" ca="1" si="148"/>
        <v>0</v>
      </c>
      <c r="U160" s="466">
        <f t="shared" ca="1" si="148"/>
        <v>0</v>
      </c>
      <c r="V160" s="466">
        <f t="shared" ca="1" si="148"/>
        <v>0</v>
      </c>
      <c r="W160" s="466">
        <f t="shared" ca="1" si="148"/>
        <v>0</v>
      </c>
      <c r="X160" s="466">
        <f t="shared" ca="1" si="148"/>
        <v>0</v>
      </c>
      <c r="Y160" s="466">
        <f t="shared" ca="1" si="148"/>
        <v>0</v>
      </c>
      <c r="Z160" s="466">
        <f t="shared" ca="1" si="149"/>
        <v>0</v>
      </c>
      <c r="AA160" s="466">
        <f t="shared" ca="1" si="149"/>
        <v>0</v>
      </c>
      <c r="AB160" s="466">
        <f t="shared" ca="1" si="149"/>
        <v>0</v>
      </c>
      <c r="AC160" s="466">
        <f t="shared" ca="1" si="149"/>
        <v>0</v>
      </c>
      <c r="AD160" s="466">
        <f t="shared" ca="1" si="149"/>
        <v>0</v>
      </c>
      <c r="AE160" s="466">
        <f t="shared" ca="1" si="149"/>
        <v>0</v>
      </c>
      <c r="AF160" s="466">
        <f t="shared" ca="1" si="149"/>
        <v>0</v>
      </c>
      <c r="AG160" s="466">
        <f t="shared" ca="1" si="149"/>
        <v>0</v>
      </c>
      <c r="AH160" s="466">
        <f t="shared" ca="1" si="149"/>
        <v>0</v>
      </c>
      <c r="AI160" s="466">
        <f t="shared" ca="1" si="149"/>
        <v>0</v>
      </c>
      <c r="AJ160" s="466">
        <f t="shared" ca="1" si="150"/>
        <v>0</v>
      </c>
      <c r="AK160" s="466">
        <f t="shared" ca="1" si="150"/>
        <v>0</v>
      </c>
      <c r="AL160" s="466">
        <f t="shared" ca="1" si="150"/>
        <v>0</v>
      </c>
      <c r="AM160" s="466">
        <f t="shared" ca="1" si="150"/>
        <v>0</v>
      </c>
      <c r="AN160" s="466">
        <f t="shared" ca="1" si="150"/>
        <v>0</v>
      </c>
      <c r="AO160" s="466">
        <f t="shared" ca="1" si="150"/>
        <v>0</v>
      </c>
      <c r="AP160" s="466">
        <f t="shared" ca="1" si="150"/>
        <v>0</v>
      </c>
      <c r="AQ160" s="466">
        <f t="shared" ca="1" si="150"/>
        <v>0</v>
      </c>
      <c r="AR160" s="466">
        <f t="shared" ca="1" si="150"/>
        <v>0</v>
      </c>
      <c r="AS160" s="466">
        <f t="shared" ca="1" si="150"/>
        <v>0</v>
      </c>
      <c r="AT160" s="466">
        <f t="shared" ca="1" si="151"/>
        <v>0</v>
      </c>
      <c r="AU160" s="466">
        <f t="shared" ca="1" si="151"/>
        <v>0</v>
      </c>
      <c r="AV160" s="466">
        <f t="shared" ca="1" si="151"/>
        <v>0</v>
      </c>
      <c r="AW160" s="466">
        <f t="shared" ca="1" si="151"/>
        <v>0</v>
      </c>
      <c r="AX160" s="466">
        <f t="shared" ca="1" si="151"/>
        <v>0</v>
      </c>
      <c r="AY160" s="466">
        <f t="shared" ca="1" si="151"/>
        <v>0</v>
      </c>
      <c r="AZ160" s="466">
        <f t="shared" ca="1" si="151"/>
        <v>0</v>
      </c>
      <c r="BA160" s="466">
        <f t="shared" ca="1" si="151"/>
        <v>0</v>
      </c>
      <c r="BB160" s="466">
        <f t="shared" ca="1" si="151"/>
        <v>0</v>
      </c>
      <c r="BC160" s="466">
        <f t="shared" ca="1" si="151"/>
        <v>0</v>
      </c>
      <c r="BD160" s="466">
        <f t="shared" ca="1" si="151"/>
        <v>0</v>
      </c>
      <c r="BE160" s="466">
        <f t="shared" ca="1" si="151"/>
        <v>0</v>
      </c>
      <c r="BF160" s="458"/>
      <c r="BG160" s="467">
        <f t="shared" ca="1" si="152"/>
        <v>0</v>
      </c>
      <c r="BH160" s="467">
        <f t="shared" ca="1" si="153"/>
        <v>0</v>
      </c>
      <c r="BI160" s="467">
        <f t="shared" ca="1" si="154"/>
        <v>0</v>
      </c>
      <c r="BJ160" s="467">
        <f t="shared" ca="1" si="155"/>
        <v>0</v>
      </c>
      <c r="BK160" s="467">
        <f t="shared" ca="1" si="156"/>
        <v>0</v>
      </c>
      <c r="BL160" s="467">
        <f t="shared" ca="1" si="157"/>
        <v>0</v>
      </c>
      <c r="BM160" s="467">
        <f t="shared" ca="1" si="158"/>
        <v>0</v>
      </c>
      <c r="BN160" s="467">
        <f t="shared" ca="1" si="159"/>
        <v>0</v>
      </c>
      <c r="BO160" s="467">
        <f t="shared" ca="1" si="160"/>
        <v>0</v>
      </c>
      <c r="BP160" s="467">
        <f t="shared" ca="1" si="161"/>
        <v>0</v>
      </c>
      <c r="BQ160" s="467">
        <f t="shared" ca="1" si="162"/>
        <v>0</v>
      </c>
      <c r="BR160" s="467">
        <f t="shared" ca="1" si="163"/>
        <v>0</v>
      </c>
      <c r="BS160" s="468">
        <f t="shared" ca="1" si="164"/>
        <v>0</v>
      </c>
      <c r="BT160" s="467">
        <f t="shared" ca="1" si="165"/>
        <v>0</v>
      </c>
      <c r="BU160" s="467">
        <f t="shared" ca="1" si="166"/>
        <v>0</v>
      </c>
      <c r="BV160" s="467">
        <f t="shared" ca="1" si="167"/>
        <v>0</v>
      </c>
      <c r="BW160" s="470">
        <f t="shared" ca="1" si="168"/>
        <v>0</v>
      </c>
      <c r="BX160" s="470">
        <f t="shared" ca="1" si="169"/>
        <v>0</v>
      </c>
      <c r="BY160" s="467">
        <f t="shared" ca="1" si="170"/>
        <v>0</v>
      </c>
    </row>
    <row r="161" spans="1:77" ht="15.6" customHeight="1" x14ac:dyDescent="0.3">
      <c r="A161" s="479">
        <f t="shared" si="171"/>
        <v>7</v>
      </c>
      <c r="B161" s="463">
        <f t="shared" si="144"/>
        <v>0</v>
      </c>
      <c r="C161" s="464"/>
      <c r="D161" s="480">
        <f t="shared" ca="1" si="145"/>
        <v>0</v>
      </c>
      <c r="E161" s="465">
        <f t="shared" ca="1" si="146"/>
        <v>0</v>
      </c>
      <c r="F161" s="466">
        <f t="shared" ca="1" si="147"/>
        <v>0</v>
      </c>
      <c r="G161" s="466">
        <f t="shared" ca="1" si="147"/>
        <v>0</v>
      </c>
      <c r="H161" s="466">
        <f t="shared" ca="1" si="147"/>
        <v>0</v>
      </c>
      <c r="I161" s="466">
        <f t="shared" ca="1" si="147"/>
        <v>0</v>
      </c>
      <c r="J161" s="466">
        <f t="shared" ca="1" si="147"/>
        <v>0</v>
      </c>
      <c r="K161" s="466">
        <f t="shared" ca="1" si="147"/>
        <v>0</v>
      </c>
      <c r="L161" s="466">
        <f t="shared" ca="1" si="147"/>
        <v>0</v>
      </c>
      <c r="M161" s="466">
        <f t="shared" ca="1" si="147"/>
        <v>0</v>
      </c>
      <c r="N161" s="466">
        <f t="shared" ca="1" si="147"/>
        <v>0</v>
      </c>
      <c r="O161" s="466">
        <f t="shared" ca="1" si="147"/>
        <v>0</v>
      </c>
      <c r="P161" s="466">
        <f t="shared" ca="1" si="148"/>
        <v>0</v>
      </c>
      <c r="Q161" s="466">
        <f t="shared" ca="1" si="148"/>
        <v>0</v>
      </c>
      <c r="R161" s="466">
        <f t="shared" ca="1" si="148"/>
        <v>0</v>
      </c>
      <c r="S161" s="466">
        <f t="shared" ca="1" si="148"/>
        <v>0</v>
      </c>
      <c r="T161" s="466">
        <f t="shared" ca="1" si="148"/>
        <v>0</v>
      </c>
      <c r="U161" s="466">
        <f t="shared" ca="1" si="148"/>
        <v>0</v>
      </c>
      <c r="V161" s="466">
        <f t="shared" ca="1" si="148"/>
        <v>0</v>
      </c>
      <c r="W161" s="466">
        <f t="shared" ca="1" si="148"/>
        <v>0</v>
      </c>
      <c r="X161" s="466">
        <f t="shared" ca="1" si="148"/>
        <v>0</v>
      </c>
      <c r="Y161" s="466">
        <f t="shared" ca="1" si="148"/>
        <v>0</v>
      </c>
      <c r="Z161" s="466">
        <f t="shared" ca="1" si="149"/>
        <v>0</v>
      </c>
      <c r="AA161" s="466">
        <f t="shared" ca="1" si="149"/>
        <v>0</v>
      </c>
      <c r="AB161" s="466">
        <f t="shared" ca="1" si="149"/>
        <v>0</v>
      </c>
      <c r="AC161" s="466">
        <f t="shared" ca="1" si="149"/>
        <v>0</v>
      </c>
      <c r="AD161" s="466">
        <f t="shared" ca="1" si="149"/>
        <v>0</v>
      </c>
      <c r="AE161" s="466">
        <f t="shared" ca="1" si="149"/>
        <v>0</v>
      </c>
      <c r="AF161" s="466">
        <f t="shared" ca="1" si="149"/>
        <v>0</v>
      </c>
      <c r="AG161" s="466">
        <f t="shared" ca="1" si="149"/>
        <v>0</v>
      </c>
      <c r="AH161" s="466">
        <f t="shared" ca="1" si="149"/>
        <v>0</v>
      </c>
      <c r="AI161" s="466">
        <f t="shared" ca="1" si="149"/>
        <v>0</v>
      </c>
      <c r="AJ161" s="466">
        <f t="shared" ca="1" si="150"/>
        <v>0</v>
      </c>
      <c r="AK161" s="466">
        <f t="shared" ca="1" si="150"/>
        <v>0</v>
      </c>
      <c r="AL161" s="466">
        <f t="shared" ca="1" si="150"/>
        <v>0</v>
      </c>
      <c r="AM161" s="466">
        <f t="shared" ca="1" si="150"/>
        <v>0</v>
      </c>
      <c r="AN161" s="466">
        <f t="shared" ca="1" si="150"/>
        <v>0</v>
      </c>
      <c r="AO161" s="466">
        <f t="shared" ca="1" si="150"/>
        <v>0</v>
      </c>
      <c r="AP161" s="466">
        <f t="shared" ca="1" si="150"/>
        <v>0</v>
      </c>
      <c r="AQ161" s="466">
        <f t="shared" ca="1" si="150"/>
        <v>0</v>
      </c>
      <c r="AR161" s="466">
        <f t="shared" ca="1" si="150"/>
        <v>0</v>
      </c>
      <c r="AS161" s="466">
        <f t="shared" ca="1" si="150"/>
        <v>0</v>
      </c>
      <c r="AT161" s="466">
        <f t="shared" ca="1" si="151"/>
        <v>0</v>
      </c>
      <c r="AU161" s="466">
        <f t="shared" ca="1" si="151"/>
        <v>0</v>
      </c>
      <c r="AV161" s="466">
        <f t="shared" ca="1" si="151"/>
        <v>0</v>
      </c>
      <c r="AW161" s="466">
        <f t="shared" ca="1" si="151"/>
        <v>0</v>
      </c>
      <c r="AX161" s="466">
        <f t="shared" ca="1" si="151"/>
        <v>0</v>
      </c>
      <c r="AY161" s="466">
        <f t="shared" ca="1" si="151"/>
        <v>0</v>
      </c>
      <c r="AZ161" s="466">
        <f t="shared" ca="1" si="151"/>
        <v>0</v>
      </c>
      <c r="BA161" s="466">
        <f t="shared" ca="1" si="151"/>
        <v>0</v>
      </c>
      <c r="BB161" s="466">
        <f t="shared" ca="1" si="151"/>
        <v>0</v>
      </c>
      <c r="BC161" s="466">
        <f t="shared" ca="1" si="151"/>
        <v>0</v>
      </c>
      <c r="BD161" s="466">
        <f t="shared" ca="1" si="151"/>
        <v>0</v>
      </c>
      <c r="BE161" s="466">
        <f t="shared" ca="1" si="151"/>
        <v>0</v>
      </c>
      <c r="BF161" s="458"/>
      <c r="BG161" s="467">
        <f t="shared" ca="1" si="152"/>
        <v>0</v>
      </c>
      <c r="BH161" s="467">
        <f t="shared" ca="1" si="153"/>
        <v>0</v>
      </c>
      <c r="BI161" s="467">
        <f t="shared" ca="1" si="154"/>
        <v>0</v>
      </c>
      <c r="BJ161" s="467">
        <f t="shared" ca="1" si="155"/>
        <v>0</v>
      </c>
      <c r="BK161" s="467">
        <f t="shared" ca="1" si="156"/>
        <v>0</v>
      </c>
      <c r="BL161" s="467">
        <f t="shared" ca="1" si="157"/>
        <v>0</v>
      </c>
      <c r="BM161" s="467">
        <f t="shared" ca="1" si="158"/>
        <v>0</v>
      </c>
      <c r="BN161" s="467">
        <f t="shared" ca="1" si="159"/>
        <v>0</v>
      </c>
      <c r="BO161" s="467">
        <f t="shared" ca="1" si="160"/>
        <v>0</v>
      </c>
      <c r="BP161" s="467">
        <f t="shared" ca="1" si="161"/>
        <v>0</v>
      </c>
      <c r="BQ161" s="467">
        <f t="shared" ca="1" si="162"/>
        <v>0</v>
      </c>
      <c r="BR161" s="467">
        <f t="shared" ca="1" si="163"/>
        <v>0</v>
      </c>
      <c r="BS161" s="468">
        <f t="shared" ca="1" si="164"/>
        <v>0</v>
      </c>
      <c r="BT161" s="467">
        <f t="shared" ca="1" si="165"/>
        <v>0</v>
      </c>
      <c r="BU161" s="467">
        <f t="shared" ca="1" si="166"/>
        <v>0</v>
      </c>
      <c r="BV161" s="467">
        <f t="shared" ca="1" si="167"/>
        <v>0</v>
      </c>
      <c r="BW161" s="470">
        <f t="shared" ca="1" si="168"/>
        <v>0</v>
      </c>
      <c r="BX161" s="470">
        <f t="shared" ca="1" si="169"/>
        <v>0</v>
      </c>
      <c r="BY161" s="467">
        <f t="shared" ca="1" si="170"/>
        <v>0</v>
      </c>
    </row>
    <row r="162" spans="1:77" ht="15.6" customHeight="1" x14ac:dyDescent="0.3">
      <c r="A162" s="479">
        <f t="shared" si="171"/>
        <v>8</v>
      </c>
      <c r="B162" s="469">
        <f t="shared" si="144"/>
        <v>0</v>
      </c>
      <c r="C162" s="464"/>
      <c r="D162" s="480">
        <f t="shared" ca="1" si="145"/>
        <v>0</v>
      </c>
      <c r="E162" s="465">
        <f t="shared" ca="1" si="146"/>
        <v>0</v>
      </c>
      <c r="F162" s="466">
        <f t="shared" ca="1" si="147"/>
        <v>0</v>
      </c>
      <c r="G162" s="466">
        <f t="shared" ca="1" si="147"/>
        <v>0</v>
      </c>
      <c r="H162" s="466">
        <f t="shared" ca="1" si="147"/>
        <v>0</v>
      </c>
      <c r="I162" s="466">
        <f t="shared" ca="1" si="147"/>
        <v>0</v>
      </c>
      <c r="J162" s="466">
        <f t="shared" ca="1" si="147"/>
        <v>0</v>
      </c>
      <c r="K162" s="466">
        <f t="shared" ca="1" si="147"/>
        <v>0</v>
      </c>
      <c r="L162" s="466">
        <f t="shared" ca="1" si="147"/>
        <v>0</v>
      </c>
      <c r="M162" s="466">
        <f t="shared" ca="1" si="147"/>
        <v>0</v>
      </c>
      <c r="N162" s="466">
        <f t="shared" ca="1" si="147"/>
        <v>0</v>
      </c>
      <c r="O162" s="466">
        <f t="shared" ca="1" si="147"/>
        <v>0</v>
      </c>
      <c r="P162" s="466">
        <f t="shared" ca="1" si="148"/>
        <v>0</v>
      </c>
      <c r="Q162" s="466">
        <f t="shared" ca="1" si="148"/>
        <v>0</v>
      </c>
      <c r="R162" s="466">
        <f t="shared" ca="1" si="148"/>
        <v>0</v>
      </c>
      <c r="S162" s="466">
        <f t="shared" ca="1" si="148"/>
        <v>0</v>
      </c>
      <c r="T162" s="466">
        <f t="shared" ca="1" si="148"/>
        <v>0</v>
      </c>
      <c r="U162" s="466">
        <f t="shared" ca="1" si="148"/>
        <v>0</v>
      </c>
      <c r="V162" s="466">
        <f t="shared" ca="1" si="148"/>
        <v>0</v>
      </c>
      <c r="W162" s="466">
        <f t="shared" ca="1" si="148"/>
        <v>0</v>
      </c>
      <c r="X162" s="466">
        <f t="shared" ca="1" si="148"/>
        <v>0</v>
      </c>
      <c r="Y162" s="466">
        <f t="shared" ca="1" si="148"/>
        <v>0</v>
      </c>
      <c r="Z162" s="466">
        <f t="shared" ca="1" si="149"/>
        <v>0</v>
      </c>
      <c r="AA162" s="466">
        <f t="shared" ca="1" si="149"/>
        <v>0</v>
      </c>
      <c r="AB162" s="466">
        <f t="shared" ca="1" si="149"/>
        <v>0</v>
      </c>
      <c r="AC162" s="466">
        <f t="shared" ca="1" si="149"/>
        <v>0</v>
      </c>
      <c r="AD162" s="466">
        <f t="shared" ca="1" si="149"/>
        <v>0</v>
      </c>
      <c r="AE162" s="466">
        <f t="shared" ca="1" si="149"/>
        <v>0</v>
      </c>
      <c r="AF162" s="466">
        <f t="shared" ca="1" si="149"/>
        <v>0</v>
      </c>
      <c r="AG162" s="466">
        <f t="shared" ca="1" si="149"/>
        <v>0</v>
      </c>
      <c r="AH162" s="466">
        <f t="shared" ca="1" si="149"/>
        <v>0</v>
      </c>
      <c r="AI162" s="466">
        <f t="shared" ca="1" si="149"/>
        <v>0</v>
      </c>
      <c r="AJ162" s="466">
        <f t="shared" ca="1" si="150"/>
        <v>0</v>
      </c>
      <c r="AK162" s="466">
        <f t="shared" ca="1" si="150"/>
        <v>0</v>
      </c>
      <c r="AL162" s="466">
        <f t="shared" ca="1" si="150"/>
        <v>0</v>
      </c>
      <c r="AM162" s="466">
        <f t="shared" ca="1" si="150"/>
        <v>0</v>
      </c>
      <c r="AN162" s="466">
        <f t="shared" ca="1" si="150"/>
        <v>0</v>
      </c>
      <c r="AO162" s="466">
        <f t="shared" ca="1" si="150"/>
        <v>0</v>
      </c>
      <c r="AP162" s="466">
        <f t="shared" ca="1" si="150"/>
        <v>0</v>
      </c>
      <c r="AQ162" s="466">
        <f t="shared" ca="1" si="150"/>
        <v>0</v>
      </c>
      <c r="AR162" s="466">
        <f t="shared" ca="1" si="150"/>
        <v>0</v>
      </c>
      <c r="AS162" s="466">
        <f t="shared" ca="1" si="150"/>
        <v>0</v>
      </c>
      <c r="AT162" s="466">
        <f t="shared" ca="1" si="151"/>
        <v>0</v>
      </c>
      <c r="AU162" s="466">
        <f t="shared" ca="1" si="151"/>
        <v>0</v>
      </c>
      <c r="AV162" s="466">
        <f t="shared" ca="1" si="151"/>
        <v>0</v>
      </c>
      <c r="AW162" s="466">
        <f t="shared" ca="1" si="151"/>
        <v>0</v>
      </c>
      <c r="AX162" s="466">
        <f t="shared" ca="1" si="151"/>
        <v>0</v>
      </c>
      <c r="AY162" s="466">
        <f t="shared" ca="1" si="151"/>
        <v>0</v>
      </c>
      <c r="AZ162" s="466">
        <f t="shared" ca="1" si="151"/>
        <v>0</v>
      </c>
      <c r="BA162" s="466">
        <f t="shared" ca="1" si="151"/>
        <v>0</v>
      </c>
      <c r="BB162" s="466">
        <f t="shared" ca="1" si="151"/>
        <v>0</v>
      </c>
      <c r="BC162" s="466">
        <f t="shared" ca="1" si="151"/>
        <v>0</v>
      </c>
      <c r="BD162" s="466">
        <f t="shared" ca="1" si="151"/>
        <v>0</v>
      </c>
      <c r="BE162" s="466">
        <f t="shared" ca="1" si="151"/>
        <v>0</v>
      </c>
      <c r="BF162" s="458"/>
      <c r="BG162" s="467">
        <f t="shared" ca="1" si="152"/>
        <v>0</v>
      </c>
      <c r="BH162" s="467">
        <f t="shared" ca="1" si="153"/>
        <v>0</v>
      </c>
      <c r="BI162" s="467">
        <f t="shared" ca="1" si="154"/>
        <v>0</v>
      </c>
      <c r="BJ162" s="467">
        <f t="shared" ca="1" si="155"/>
        <v>0</v>
      </c>
      <c r="BK162" s="467">
        <f t="shared" ca="1" si="156"/>
        <v>0</v>
      </c>
      <c r="BL162" s="467">
        <f t="shared" ca="1" si="157"/>
        <v>0</v>
      </c>
      <c r="BM162" s="467">
        <f t="shared" ca="1" si="158"/>
        <v>0</v>
      </c>
      <c r="BN162" s="467">
        <f t="shared" ca="1" si="159"/>
        <v>0</v>
      </c>
      <c r="BO162" s="467">
        <f t="shared" ca="1" si="160"/>
        <v>0</v>
      </c>
      <c r="BP162" s="467">
        <f t="shared" ca="1" si="161"/>
        <v>0</v>
      </c>
      <c r="BQ162" s="467">
        <f t="shared" ca="1" si="162"/>
        <v>0</v>
      </c>
      <c r="BR162" s="467">
        <f t="shared" ca="1" si="163"/>
        <v>0</v>
      </c>
      <c r="BS162" s="468">
        <f t="shared" ca="1" si="164"/>
        <v>0</v>
      </c>
      <c r="BT162" s="467">
        <f t="shared" ca="1" si="165"/>
        <v>0</v>
      </c>
      <c r="BU162" s="467">
        <f t="shared" ca="1" si="166"/>
        <v>0</v>
      </c>
      <c r="BV162" s="467">
        <f t="shared" ca="1" si="167"/>
        <v>0</v>
      </c>
      <c r="BW162" s="470">
        <f t="shared" ca="1" si="168"/>
        <v>0</v>
      </c>
      <c r="BX162" s="470">
        <f t="shared" ca="1" si="169"/>
        <v>0</v>
      </c>
      <c r="BY162" s="467">
        <f t="shared" ca="1" si="170"/>
        <v>0</v>
      </c>
    </row>
    <row r="163" spans="1:77" ht="15.6" customHeight="1" x14ac:dyDescent="0.3">
      <c r="A163" s="479">
        <f t="shared" si="171"/>
        <v>9</v>
      </c>
      <c r="B163" s="463">
        <f t="shared" si="144"/>
        <v>0</v>
      </c>
      <c r="C163" s="464"/>
      <c r="D163" s="480">
        <f t="shared" ca="1" si="145"/>
        <v>0</v>
      </c>
      <c r="E163" s="465">
        <f t="shared" ca="1" si="146"/>
        <v>0</v>
      </c>
      <c r="F163" s="466">
        <f t="shared" ca="1" si="147"/>
        <v>0</v>
      </c>
      <c r="G163" s="466">
        <f t="shared" ca="1" si="147"/>
        <v>0</v>
      </c>
      <c r="H163" s="466">
        <f t="shared" ca="1" si="147"/>
        <v>0</v>
      </c>
      <c r="I163" s="466">
        <f t="shared" ca="1" si="147"/>
        <v>0</v>
      </c>
      <c r="J163" s="466">
        <f t="shared" ca="1" si="147"/>
        <v>0</v>
      </c>
      <c r="K163" s="466">
        <f t="shared" ca="1" si="147"/>
        <v>0</v>
      </c>
      <c r="L163" s="466">
        <f t="shared" ca="1" si="147"/>
        <v>0</v>
      </c>
      <c r="M163" s="466">
        <f t="shared" ca="1" si="147"/>
        <v>0</v>
      </c>
      <c r="N163" s="466">
        <f t="shared" ca="1" si="147"/>
        <v>0</v>
      </c>
      <c r="O163" s="466">
        <f t="shared" ca="1" si="147"/>
        <v>0</v>
      </c>
      <c r="P163" s="466">
        <f t="shared" ca="1" si="148"/>
        <v>0</v>
      </c>
      <c r="Q163" s="466">
        <f t="shared" ca="1" si="148"/>
        <v>0</v>
      </c>
      <c r="R163" s="466">
        <f t="shared" ca="1" si="148"/>
        <v>0</v>
      </c>
      <c r="S163" s="466">
        <f t="shared" ca="1" si="148"/>
        <v>0</v>
      </c>
      <c r="T163" s="466">
        <f t="shared" ca="1" si="148"/>
        <v>0</v>
      </c>
      <c r="U163" s="466">
        <f t="shared" ca="1" si="148"/>
        <v>0</v>
      </c>
      <c r="V163" s="466">
        <f t="shared" ca="1" si="148"/>
        <v>0</v>
      </c>
      <c r="W163" s="466">
        <f t="shared" ca="1" si="148"/>
        <v>0</v>
      </c>
      <c r="X163" s="466">
        <f t="shared" ca="1" si="148"/>
        <v>0</v>
      </c>
      <c r="Y163" s="466">
        <f t="shared" ca="1" si="148"/>
        <v>0</v>
      </c>
      <c r="Z163" s="466">
        <f t="shared" ca="1" si="149"/>
        <v>0</v>
      </c>
      <c r="AA163" s="466">
        <f t="shared" ca="1" si="149"/>
        <v>0</v>
      </c>
      <c r="AB163" s="466">
        <f t="shared" ca="1" si="149"/>
        <v>0</v>
      </c>
      <c r="AC163" s="466">
        <f t="shared" ca="1" si="149"/>
        <v>0</v>
      </c>
      <c r="AD163" s="466">
        <f t="shared" ca="1" si="149"/>
        <v>0</v>
      </c>
      <c r="AE163" s="466">
        <f t="shared" ca="1" si="149"/>
        <v>0</v>
      </c>
      <c r="AF163" s="466">
        <f t="shared" ca="1" si="149"/>
        <v>0</v>
      </c>
      <c r="AG163" s="466">
        <f t="shared" ca="1" si="149"/>
        <v>0</v>
      </c>
      <c r="AH163" s="466">
        <f t="shared" ca="1" si="149"/>
        <v>0</v>
      </c>
      <c r="AI163" s="466">
        <f t="shared" ca="1" si="149"/>
        <v>0</v>
      </c>
      <c r="AJ163" s="466">
        <f t="shared" ca="1" si="150"/>
        <v>0</v>
      </c>
      <c r="AK163" s="466">
        <f t="shared" ca="1" si="150"/>
        <v>0</v>
      </c>
      <c r="AL163" s="466">
        <f t="shared" ca="1" si="150"/>
        <v>0</v>
      </c>
      <c r="AM163" s="466">
        <f t="shared" ca="1" si="150"/>
        <v>0</v>
      </c>
      <c r="AN163" s="466">
        <f t="shared" ca="1" si="150"/>
        <v>0</v>
      </c>
      <c r="AO163" s="466">
        <f t="shared" ca="1" si="150"/>
        <v>0</v>
      </c>
      <c r="AP163" s="466">
        <f t="shared" ca="1" si="150"/>
        <v>0</v>
      </c>
      <c r="AQ163" s="466">
        <f t="shared" ca="1" si="150"/>
        <v>0</v>
      </c>
      <c r="AR163" s="466">
        <f t="shared" ca="1" si="150"/>
        <v>0</v>
      </c>
      <c r="AS163" s="466">
        <f t="shared" ca="1" si="150"/>
        <v>0</v>
      </c>
      <c r="AT163" s="466">
        <f t="shared" ca="1" si="151"/>
        <v>0</v>
      </c>
      <c r="AU163" s="466">
        <f t="shared" ca="1" si="151"/>
        <v>0</v>
      </c>
      <c r="AV163" s="466">
        <f t="shared" ca="1" si="151"/>
        <v>0</v>
      </c>
      <c r="AW163" s="466">
        <f t="shared" ca="1" si="151"/>
        <v>0</v>
      </c>
      <c r="AX163" s="466">
        <f t="shared" ca="1" si="151"/>
        <v>0</v>
      </c>
      <c r="AY163" s="466">
        <f t="shared" ca="1" si="151"/>
        <v>0</v>
      </c>
      <c r="AZ163" s="466">
        <f t="shared" ca="1" si="151"/>
        <v>0</v>
      </c>
      <c r="BA163" s="466">
        <f t="shared" ca="1" si="151"/>
        <v>0</v>
      </c>
      <c r="BB163" s="466">
        <f t="shared" ca="1" si="151"/>
        <v>0</v>
      </c>
      <c r="BC163" s="466">
        <f t="shared" ca="1" si="151"/>
        <v>0</v>
      </c>
      <c r="BD163" s="466">
        <f t="shared" ca="1" si="151"/>
        <v>0</v>
      </c>
      <c r="BE163" s="466">
        <f t="shared" ca="1" si="151"/>
        <v>0</v>
      </c>
      <c r="BF163" s="458"/>
      <c r="BG163" s="467">
        <f t="shared" ca="1" si="152"/>
        <v>0</v>
      </c>
      <c r="BH163" s="467">
        <f t="shared" ca="1" si="153"/>
        <v>0</v>
      </c>
      <c r="BI163" s="467">
        <f t="shared" ca="1" si="154"/>
        <v>0</v>
      </c>
      <c r="BJ163" s="467">
        <f t="shared" ca="1" si="155"/>
        <v>0</v>
      </c>
      <c r="BK163" s="467">
        <f t="shared" ca="1" si="156"/>
        <v>0</v>
      </c>
      <c r="BL163" s="467">
        <f t="shared" ca="1" si="157"/>
        <v>0</v>
      </c>
      <c r="BM163" s="467">
        <f t="shared" ca="1" si="158"/>
        <v>0</v>
      </c>
      <c r="BN163" s="467">
        <f t="shared" ca="1" si="159"/>
        <v>0</v>
      </c>
      <c r="BO163" s="467">
        <f t="shared" ca="1" si="160"/>
        <v>0</v>
      </c>
      <c r="BP163" s="467">
        <f t="shared" ca="1" si="161"/>
        <v>0</v>
      </c>
      <c r="BQ163" s="467">
        <f t="shared" ca="1" si="162"/>
        <v>0</v>
      </c>
      <c r="BR163" s="467">
        <f t="shared" ca="1" si="163"/>
        <v>0</v>
      </c>
      <c r="BS163" s="468">
        <f t="shared" ca="1" si="164"/>
        <v>0</v>
      </c>
      <c r="BT163" s="467">
        <f t="shared" ca="1" si="165"/>
        <v>0</v>
      </c>
      <c r="BU163" s="467">
        <f t="shared" ca="1" si="166"/>
        <v>0</v>
      </c>
      <c r="BV163" s="467">
        <f t="shared" ca="1" si="167"/>
        <v>0</v>
      </c>
      <c r="BW163" s="470">
        <f t="shared" ca="1" si="168"/>
        <v>0</v>
      </c>
      <c r="BX163" s="470">
        <f t="shared" ca="1" si="169"/>
        <v>0</v>
      </c>
      <c r="BY163" s="467">
        <f t="shared" ca="1" si="170"/>
        <v>0</v>
      </c>
    </row>
    <row r="164" spans="1:77" ht="15.6" customHeight="1" x14ac:dyDescent="0.3">
      <c r="A164" s="479">
        <f t="shared" si="171"/>
        <v>10</v>
      </c>
      <c r="B164" s="469">
        <f t="shared" si="144"/>
        <v>0</v>
      </c>
      <c r="C164" s="464"/>
      <c r="D164" s="480">
        <f t="shared" ca="1" si="145"/>
        <v>0</v>
      </c>
      <c r="E164" s="465">
        <f t="shared" ca="1" si="146"/>
        <v>0</v>
      </c>
      <c r="F164" s="466">
        <f t="shared" ca="1" si="147"/>
        <v>0</v>
      </c>
      <c r="G164" s="466">
        <f t="shared" ca="1" si="147"/>
        <v>0</v>
      </c>
      <c r="H164" s="466">
        <f t="shared" ca="1" si="147"/>
        <v>0</v>
      </c>
      <c r="I164" s="466">
        <f t="shared" ca="1" si="147"/>
        <v>0</v>
      </c>
      <c r="J164" s="466">
        <f t="shared" ca="1" si="147"/>
        <v>0</v>
      </c>
      <c r="K164" s="466">
        <f t="shared" ca="1" si="147"/>
        <v>0</v>
      </c>
      <c r="L164" s="466">
        <f t="shared" ca="1" si="147"/>
        <v>0</v>
      </c>
      <c r="M164" s="466">
        <f t="shared" ca="1" si="147"/>
        <v>0</v>
      </c>
      <c r="N164" s="466">
        <f t="shared" ca="1" si="147"/>
        <v>0</v>
      </c>
      <c r="O164" s="466">
        <f t="shared" ca="1" si="147"/>
        <v>0</v>
      </c>
      <c r="P164" s="466">
        <f t="shared" ca="1" si="148"/>
        <v>0</v>
      </c>
      <c r="Q164" s="466">
        <f t="shared" ca="1" si="148"/>
        <v>0</v>
      </c>
      <c r="R164" s="466">
        <f t="shared" ca="1" si="148"/>
        <v>0</v>
      </c>
      <c r="S164" s="466">
        <f t="shared" ca="1" si="148"/>
        <v>0</v>
      </c>
      <c r="T164" s="466">
        <f t="shared" ca="1" si="148"/>
        <v>0</v>
      </c>
      <c r="U164" s="466">
        <f t="shared" ca="1" si="148"/>
        <v>0</v>
      </c>
      <c r="V164" s="466">
        <f t="shared" ca="1" si="148"/>
        <v>0</v>
      </c>
      <c r="W164" s="466">
        <f t="shared" ca="1" si="148"/>
        <v>0</v>
      </c>
      <c r="X164" s="466">
        <f t="shared" ca="1" si="148"/>
        <v>0</v>
      </c>
      <c r="Y164" s="466">
        <f t="shared" ca="1" si="148"/>
        <v>0</v>
      </c>
      <c r="Z164" s="466">
        <f t="shared" ca="1" si="149"/>
        <v>0</v>
      </c>
      <c r="AA164" s="466">
        <f t="shared" ca="1" si="149"/>
        <v>0</v>
      </c>
      <c r="AB164" s="466">
        <f t="shared" ca="1" si="149"/>
        <v>0</v>
      </c>
      <c r="AC164" s="466">
        <f t="shared" ca="1" si="149"/>
        <v>0</v>
      </c>
      <c r="AD164" s="466">
        <f t="shared" ca="1" si="149"/>
        <v>0</v>
      </c>
      <c r="AE164" s="466">
        <f t="shared" ca="1" si="149"/>
        <v>0</v>
      </c>
      <c r="AF164" s="466">
        <f t="shared" ca="1" si="149"/>
        <v>0</v>
      </c>
      <c r="AG164" s="466">
        <f t="shared" ca="1" si="149"/>
        <v>0</v>
      </c>
      <c r="AH164" s="466">
        <f t="shared" ca="1" si="149"/>
        <v>0</v>
      </c>
      <c r="AI164" s="466">
        <f t="shared" ca="1" si="149"/>
        <v>0</v>
      </c>
      <c r="AJ164" s="466">
        <f t="shared" ca="1" si="150"/>
        <v>0</v>
      </c>
      <c r="AK164" s="466">
        <f t="shared" ca="1" si="150"/>
        <v>0</v>
      </c>
      <c r="AL164" s="466">
        <f t="shared" ca="1" si="150"/>
        <v>0</v>
      </c>
      <c r="AM164" s="466">
        <f t="shared" ca="1" si="150"/>
        <v>0</v>
      </c>
      <c r="AN164" s="466">
        <f t="shared" ca="1" si="150"/>
        <v>0</v>
      </c>
      <c r="AO164" s="466">
        <f t="shared" ca="1" si="150"/>
        <v>0</v>
      </c>
      <c r="AP164" s="466">
        <f t="shared" ca="1" si="150"/>
        <v>0</v>
      </c>
      <c r="AQ164" s="466">
        <f t="shared" ca="1" si="150"/>
        <v>0</v>
      </c>
      <c r="AR164" s="466">
        <f t="shared" ca="1" si="150"/>
        <v>0</v>
      </c>
      <c r="AS164" s="466">
        <f t="shared" ca="1" si="150"/>
        <v>0</v>
      </c>
      <c r="AT164" s="466">
        <f t="shared" ca="1" si="151"/>
        <v>0</v>
      </c>
      <c r="AU164" s="466">
        <f t="shared" ca="1" si="151"/>
        <v>0</v>
      </c>
      <c r="AV164" s="466">
        <f t="shared" ca="1" si="151"/>
        <v>0</v>
      </c>
      <c r="AW164" s="466">
        <f t="shared" ca="1" si="151"/>
        <v>0</v>
      </c>
      <c r="AX164" s="466">
        <f t="shared" ca="1" si="151"/>
        <v>0</v>
      </c>
      <c r="AY164" s="466">
        <f t="shared" ca="1" si="151"/>
        <v>0</v>
      </c>
      <c r="AZ164" s="466">
        <f t="shared" ca="1" si="151"/>
        <v>0</v>
      </c>
      <c r="BA164" s="466">
        <f t="shared" ca="1" si="151"/>
        <v>0</v>
      </c>
      <c r="BB164" s="466">
        <f t="shared" ca="1" si="151"/>
        <v>0</v>
      </c>
      <c r="BC164" s="466">
        <f t="shared" ca="1" si="151"/>
        <v>0</v>
      </c>
      <c r="BD164" s="466">
        <f t="shared" ca="1" si="151"/>
        <v>0</v>
      </c>
      <c r="BE164" s="466">
        <f t="shared" ca="1" si="151"/>
        <v>0</v>
      </c>
      <c r="BF164" s="458"/>
      <c r="BG164" s="467">
        <f t="shared" ca="1" si="152"/>
        <v>0</v>
      </c>
      <c r="BH164" s="467">
        <f t="shared" ca="1" si="153"/>
        <v>0</v>
      </c>
      <c r="BI164" s="467">
        <f t="shared" ca="1" si="154"/>
        <v>0</v>
      </c>
      <c r="BJ164" s="467">
        <f t="shared" ca="1" si="155"/>
        <v>0</v>
      </c>
      <c r="BK164" s="467">
        <f t="shared" ca="1" si="156"/>
        <v>0</v>
      </c>
      <c r="BL164" s="467">
        <f t="shared" ca="1" si="157"/>
        <v>0</v>
      </c>
      <c r="BM164" s="467">
        <f t="shared" ca="1" si="158"/>
        <v>0</v>
      </c>
      <c r="BN164" s="467">
        <f t="shared" ca="1" si="159"/>
        <v>0</v>
      </c>
      <c r="BO164" s="467">
        <f t="shared" ca="1" si="160"/>
        <v>0</v>
      </c>
      <c r="BP164" s="467">
        <f t="shared" ca="1" si="161"/>
        <v>0</v>
      </c>
      <c r="BQ164" s="467">
        <f t="shared" ca="1" si="162"/>
        <v>0</v>
      </c>
      <c r="BR164" s="467">
        <f t="shared" ca="1" si="163"/>
        <v>0</v>
      </c>
      <c r="BS164" s="468">
        <f t="shared" ca="1" si="164"/>
        <v>0</v>
      </c>
      <c r="BT164" s="467">
        <f t="shared" ca="1" si="165"/>
        <v>0</v>
      </c>
      <c r="BU164" s="467">
        <f t="shared" ca="1" si="166"/>
        <v>0</v>
      </c>
      <c r="BV164" s="467">
        <f t="shared" ca="1" si="167"/>
        <v>0</v>
      </c>
      <c r="BW164" s="470">
        <f t="shared" ca="1" si="168"/>
        <v>0</v>
      </c>
      <c r="BX164" s="470">
        <f t="shared" ca="1" si="169"/>
        <v>0</v>
      </c>
      <c r="BY164" s="467">
        <f t="shared" ca="1" si="170"/>
        <v>0</v>
      </c>
    </row>
    <row r="165" spans="1:77" ht="15.6" customHeight="1" x14ac:dyDescent="0.3">
      <c r="A165" s="479">
        <f t="shared" si="171"/>
        <v>11</v>
      </c>
      <c r="B165" s="463">
        <f t="shared" si="144"/>
        <v>0</v>
      </c>
      <c r="C165" s="464"/>
      <c r="D165" s="480">
        <f t="shared" ca="1" si="145"/>
        <v>0</v>
      </c>
      <c r="E165" s="465">
        <f t="shared" ca="1" si="146"/>
        <v>0</v>
      </c>
      <c r="F165" s="466">
        <f t="shared" ref="F165:O174" ca="1" si="172">IF(F$302="Yes",IF(ISERROR(INDIRECT(CONCATENATE($B165,"!",F$303,$D$308))),0,INDIRECT(CONCATENATE($B165,"!",F$303,$D$308))),0)</f>
        <v>0</v>
      </c>
      <c r="G165" s="466">
        <f t="shared" ca="1" si="172"/>
        <v>0</v>
      </c>
      <c r="H165" s="466">
        <f t="shared" ca="1" si="172"/>
        <v>0</v>
      </c>
      <c r="I165" s="466">
        <f t="shared" ca="1" si="172"/>
        <v>0</v>
      </c>
      <c r="J165" s="466">
        <f t="shared" ca="1" si="172"/>
        <v>0</v>
      </c>
      <c r="K165" s="466">
        <f t="shared" ca="1" si="172"/>
        <v>0</v>
      </c>
      <c r="L165" s="466">
        <f t="shared" ca="1" si="172"/>
        <v>0</v>
      </c>
      <c r="M165" s="466">
        <f t="shared" ca="1" si="172"/>
        <v>0</v>
      </c>
      <c r="N165" s="466">
        <f t="shared" ca="1" si="172"/>
        <v>0</v>
      </c>
      <c r="O165" s="466">
        <f t="shared" ca="1" si="172"/>
        <v>0</v>
      </c>
      <c r="P165" s="466">
        <f t="shared" ref="P165:Y174" ca="1" si="173">IF(P$302="Yes",IF(ISERROR(INDIRECT(CONCATENATE($B165,"!",P$303,$D$308))),0,INDIRECT(CONCATENATE($B165,"!",P$303,$D$308))),0)</f>
        <v>0</v>
      </c>
      <c r="Q165" s="466">
        <f t="shared" ca="1" si="173"/>
        <v>0</v>
      </c>
      <c r="R165" s="466">
        <f t="shared" ca="1" si="173"/>
        <v>0</v>
      </c>
      <c r="S165" s="466">
        <f t="shared" ca="1" si="173"/>
        <v>0</v>
      </c>
      <c r="T165" s="466">
        <f t="shared" ca="1" si="173"/>
        <v>0</v>
      </c>
      <c r="U165" s="466">
        <f t="shared" ca="1" si="173"/>
        <v>0</v>
      </c>
      <c r="V165" s="466">
        <f t="shared" ca="1" si="173"/>
        <v>0</v>
      </c>
      <c r="W165" s="466">
        <f t="shared" ca="1" si="173"/>
        <v>0</v>
      </c>
      <c r="X165" s="466">
        <f t="shared" ca="1" si="173"/>
        <v>0</v>
      </c>
      <c r="Y165" s="466">
        <f t="shared" ca="1" si="173"/>
        <v>0</v>
      </c>
      <c r="Z165" s="466">
        <f t="shared" ref="Z165:AI174" ca="1" si="174">IF(Z$302="Yes",IF(ISERROR(INDIRECT(CONCATENATE($B165,"!",Z$303,$D$308))),0,INDIRECT(CONCATENATE($B165,"!",Z$303,$D$308))),0)</f>
        <v>0</v>
      </c>
      <c r="AA165" s="466">
        <f t="shared" ca="1" si="174"/>
        <v>0</v>
      </c>
      <c r="AB165" s="466">
        <f t="shared" ca="1" si="174"/>
        <v>0</v>
      </c>
      <c r="AC165" s="466">
        <f t="shared" ca="1" si="174"/>
        <v>0</v>
      </c>
      <c r="AD165" s="466">
        <f t="shared" ca="1" si="174"/>
        <v>0</v>
      </c>
      <c r="AE165" s="466">
        <f t="shared" ca="1" si="174"/>
        <v>0</v>
      </c>
      <c r="AF165" s="466">
        <f t="shared" ca="1" si="174"/>
        <v>0</v>
      </c>
      <c r="AG165" s="466">
        <f t="shared" ca="1" si="174"/>
        <v>0</v>
      </c>
      <c r="AH165" s="466">
        <f t="shared" ca="1" si="174"/>
        <v>0</v>
      </c>
      <c r="AI165" s="466">
        <f t="shared" ca="1" si="174"/>
        <v>0</v>
      </c>
      <c r="AJ165" s="466">
        <f t="shared" ref="AJ165:AS174" ca="1" si="175">IF(AJ$302="Yes",IF(ISERROR(INDIRECT(CONCATENATE($B165,"!",AJ$303,$D$308))),0,INDIRECT(CONCATENATE($B165,"!",AJ$303,$D$308))),0)</f>
        <v>0</v>
      </c>
      <c r="AK165" s="466">
        <f t="shared" ca="1" si="175"/>
        <v>0</v>
      </c>
      <c r="AL165" s="466">
        <f t="shared" ca="1" si="175"/>
        <v>0</v>
      </c>
      <c r="AM165" s="466">
        <f t="shared" ca="1" si="175"/>
        <v>0</v>
      </c>
      <c r="AN165" s="466">
        <f t="shared" ca="1" si="175"/>
        <v>0</v>
      </c>
      <c r="AO165" s="466">
        <f t="shared" ca="1" si="175"/>
        <v>0</v>
      </c>
      <c r="AP165" s="466">
        <f t="shared" ca="1" si="175"/>
        <v>0</v>
      </c>
      <c r="AQ165" s="466">
        <f t="shared" ca="1" si="175"/>
        <v>0</v>
      </c>
      <c r="AR165" s="466">
        <f t="shared" ca="1" si="175"/>
        <v>0</v>
      </c>
      <c r="AS165" s="466">
        <f t="shared" ca="1" si="175"/>
        <v>0</v>
      </c>
      <c r="AT165" s="466">
        <f t="shared" ref="AT165:BE174" ca="1" si="176">IF(AT$302="Yes",IF(ISERROR(INDIRECT(CONCATENATE($B165,"!",AT$303,$D$308))),0,INDIRECT(CONCATENATE($B165,"!",AT$303,$D$308))),0)</f>
        <v>0</v>
      </c>
      <c r="AU165" s="466">
        <f t="shared" ca="1" si="176"/>
        <v>0</v>
      </c>
      <c r="AV165" s="466">
        <f t="shared" ca="1" si="176"/>
        <v>0</v>
      </c>
      <c r="AW165" s="466">
        <f t="shared" ca="1" si="176"/>
        <v>0</v>
      </c>
      <c r="AX165" s="466">
        <f t="shared" ca="1" si="176"/>
        <v>0</v>
      </c>
      <c r="AY165" s="466">
        <f t="shared" ca="1" si="176"/>
        <v>0</v>
      </c>
      <c r="AZ165" s="466">
        <f t="shared" ca="1" si="176"/>
        <v>0</v>
      </c>
      <c r="BA165" s="466">
        <f t="shared" ca="1" si="176"/>
        <v>0</v>
      </c>
      <c r="BB165" s="466">
        <f t="shared" ca="1" si="176"/>
        <v>0</v>
      </c>
      <c r="BC165" s="466">
        <f t="shared" ca="1" si="176"/>
        <v>0</v>
      </c>
      <c r="BD165" s="466">
        <f t="shared" ca="1" si="176"/>
        <v>0</v>
      </c>
      <c r="BE165" s="466">
        <f t="shared" ca="1" si="176"/>
        <v>0</v>
      </c>
      <c r="BF165" s="458"/>
      <c r="BG165" s="467">
        <f t="shared" ca="1" si="152"/>
        <v>0</v>
      </c>
      <c r="BH165" s="467">
        <f t="shared" ca="1" si="153"/>
        <v>0</v>
      </c>
      <c r="BI165" s="467">
        <f t="shared" ca="1" si="154"/>
        <v>0</v>
      </c>
      <c r="BJ165" s="467">
        <f t="shared" ca="1" si="155"/>
        <v>0</v>
      </c>
      <c r="BK165" s="467">
        <f t="shared" ca="1" si="156"/>
        <v>0</v>
      </c>
      <c r="BL165" s="467">
        <f t="shared" ca="1" si="157"/>
        <v>0</v>
      </c>
      <c r="BM165" s="467">
        <f t="shared" ca="1" si="158"/>
        <v>0</v>
      </c>
      <c r="BN165" s="467">
        <f t="shared" ca="1" si="159"/>
        <v>0</v>
      </c>
      <c r="BO165" s="467">
        <f t="shared" ca="1" si="160"/>
        <v>0</v>
      </c>
      <c r="BP165" s="467">
        <f t="shared" ca="1" si="161"/>
        <v>0</v>
      </c>
      <c r="BQ165" s="467">
        <f t="shared" ca="1" si="162"/>
        <v>0</v>
      </c>
      <c r="BR165" s="467">
        <f t="shared" ca="1" si="163"/>
        <v>0</v>
      </c>
      <c r="BS165" s="468">
        <f t="shared" ca="1" si="164"/>
        <v>0</v>
      </c>
      <c r="BT165" s="467">
        <f t="shared" ca="1" si="165"/>
        <v>0</v>
      </c>
      <c r="BU165" s="467">
        <f t="shared" ca="1" si="166"/>
        <v>0</v>
      </c>
      <c r="BV165" s="467">
        <f t="shared" ca="1" si="167"/>
        <v>0</v>
      </c>
      <c r="BW165" s="470">
        <f t="shared" ca="1" si="168"/>
        <v>0</v>
      </c>
      <c r="BX165" s="470">
        <f t="shared" ca="1" si="169"/>
        <v>0</v>
      </c>
      <c r="BY165" s="467">
        <f t="shared" ca="1" si="170"/>
        <v>0</v>
      </c>
    </row>
    <row r="166" spans="1:77" ht="15.6" customHeight="1" x14ac:dyDescent="0.3">
      <c r="A166" s="479">
        <f t="shared" si="171"/>
        <v>12</v>
      </c>
      <c r="B166" s="469">
        <f t="shared" si="144"/>
        <v>0</v>
      </c>
      <c r="C166" s="464"/>
      <c r="D166" s="480">
        <f t="shared" ca="1" si="145"/>
        <v>0</v>
      </c>
      <c r="E166" s="465">
        <f t="shared" ca="1" si="146"/>
        <v>0</v>
      </c>
      <c r="F166" s="466">
        <f t="shared" ca="1" si="172"/>
        <v>0</v>
      </c>
      <c r="G166" s="466">
        <f t="shared" ca="1" si="172"/>
        <v>0</v>
      </c>
      <c r="H166" s="466">
        <f t="shared" ca="1" si="172"/>
        <v>0</v>
      </c>
      <c r="I166" s="466">
        <f t="shared" ca="1" si="172"/>
        <v>0</v>
      </c>
      <c r="J166" s="466">
        <f t="shared" ca="1" si="172"/>
        <v>0</v>
      </c>
      <c r="K166" s="466">
        <f t="shared" ca="1" si="172"/>
        <v>0</v>
      </c>
      <c r="L166" s="466">
        <f t="shared" ca="1" si="172"/>
        <v>0</v>
      </c>
      <c r="M166" s="466">
        <f t="shared" ca="1" si="172"/>
        <v>0</v>
      </c>
      <c r="N166" s="466">
        <f t="shared" ca="1" si="172"/>
        <v>0</v>
      </c>
      <c r="O166" s="466">
        <f t="shared" ca="1" si="172"/>
        <v>0</v>
      </c>
      <c r="P166" s="466">
        <f t="shared" ca="1" si="173"/>
        <v>0</v>
      </c>
      <c r="Q166" s="466">
        <f t="shared" ca="1" si="173"/>
        <v>0</v>
      </c>
      <c r="R166" s="466">
        <f t="shared" ca="1" si="173"/>
        <v>0</v>
      </c>
      <c r="S166" s="466">
        <f t="shared" ca="1" si="173"/>
        <v>0</v>
      </c>
      <c r="T166" s="466">
        <f t="shared" ca="1" si="173"/>
        <v>0</v>
      </c>
      <c r="U166" s="466">
        <f t="shared" ca="1" si="173"/>
        <v>0</v>
      </c>
      <c r="V166" s="466">
        <f t="shared" ca="1" si="173"/>
        <v>0</v>
      </c>
      <c r="W166" s="466">
        <f t="shared" ca="1" si="173"/>
        <v>0</v>
      </c>
      <c r="X166" s="466">
        <f t="shared" ca="1" si="173"/>
        <v>0</v>
      </c>
      <c r="Y166" s="466">
        <f t="shared" ca="1" si="173"/>
        <v>0</v>
      </c>
      <c r="Z166" s="466">
        <f t="shared" ca="1" si="174"/>
        <v>0</v>
      </c>
      <c r="AA166" s="466">
        <f t="shared" ca="1" si="174"/>
        <v>0</v>
      </c>
      <c r="AB166" s="466">
        <f t="shared" ca="1" si="174"/>
        <v>0</v>
      </c>
      <c r="AC166" s="466">
        <f t="shared" ca="1" si="174"/>
        <v>0</v>
      </c>
      <c r="AD166" s="466">
        <f t="shared" ca="1" si="174"/>
        <v>0</v>
      </c>
      <c r="AE166" s="466">
        <f t="shared" ca="1" si="174"/>
        <v>0</v>
      </c>
      <c r="AF166" s="466">
        <f t="shared" ca="1" si="174"/>
        <v>0</v>
      </c>
      <c r="AG166" s="466">
        <f t="shared" ca="1" si="174"/>
        <v>0</v>
      </c>
      <c r="AH166" s="466">
        <f t="shared" ca="1" si="174"/>
        <v>0</v>
      </c>
      <c r="AI166" s="466">
        <f t="shared" ca="1" si="174"/>
        <v>0</v>
      </c>
      <c r="AJ166" s="466">
        <f t="shared" ca="1" si="175"/>
        <v>0</v>
      </c>
      <c r="AK166" s="466">
        <f t="shared" ca="1" si="175"/>
        <v>0</v>
      </c>
      <c r="AL166" s="466">
        <f t="shared" ca="1" si="175"/>
        <v>0</v>
      </c>
      <c r="AM166" s="466">
        <f t="shared" ca="1" si="175"/>
        <v>0</v>
      </c>
      <c r="AN166" s="466">
        <f t="shared" ca="1" si="175"/>
        <v>0</v>
      </c>
      <c r="AO166" s="466">
        <f t="shared" ca="1" si="175"/>
        <v>0</v>
      </c>
      <c r="AP166" s="466">
        <f t="shared" ca="1" si="175"/>
        <v>0</v>
      </c>
      <c r="AQ166" s="466">
        <f t="shared" ca="1" si="175"/>
        <v>0</v>
      </c>
      <c r="AR166" s="466">
        <f t="shared" ca="1" si="175"/>
        <v>0</v>
      </c>
      <c r="AS166" s="466">
        <f t="shared" ca="1" si="175"/>
        <v>0</v>
      </c>
      <c r="AT166" s="466">
        <f t="shared" ca="1" si="176"/>
        <v>0</v>
      </c>
      <c r="AU166" s="466">
        <f t="shared" ca="1" si="176"/>
        <v>0</v>
      </c>
      <c r="AV166" s="466">
        <f t="shared" ca="1" si="176"/>
        <v>0</v>
      </c>
      <c r="AW166" s="466">
        <f t="shared" ca="1" si="176"/>
        <v>0</v>
      </c>
      <c r="AX166" s="466">
        <f t="shared" ca="1" si="176"/>
        <v>0</v>
      </c>
      <c r="AY166" s="466">
        <f t="shared" ca="1" si="176"/>
        <v>0</v>
      </c>
      <c r="AZ166" s="466">
        <f t="shared" ca="1" si="176"/>
        <v>0</v>
      </c>
      <c r="BA166" s="466">
        <f t="shared" ca="1" si="176"/>
        <v>0</v>
      </c>
      <c r="BB166" s="466">
        <f t="shared" ca="1" si="176"/>
        <v>0</v>
      </c>
      <c r="BC166" s="466">
        <f t="shared" ca="1" si="176"/>
        <v>0</v>
      </c>
      <c r="BD166" s="466">
        <f t="shared" ca="1" si="176"/>
        <v>0</v>
      </c>
      <c r="BE166" s="466">
        <f t="shared" ca="1" si="176"/>
        <v>0</v>
      </c>
      <c r="BF166" s="458"/>
      <c r="BG166" s="467">
        <f t="shared" ca="1" si="152"/>
        <v>0</v>
      </c>
      <c r="BH166" s="467">
        <f t="shared" ca="1" si="153"/>
        <v>0</v>
      </c>
      <c r="BI166" s="467">
        <f t="shared" ca="1" si="154"/>
        <v>0</v>
      </c>
      <c r="BJ166" s="467">
        <f t="shared" ca="1" si="155"/>
        <v>0</v>
      </c>
      <c r="BK166" s="467">
        <f t="shared" ca="1" si="156"/>
        <v>0</v>
      </c>
      <c r="BL166" s="467">
        <f t="shared" ca="1" si="157"/>
        <v>0</v>
      </c>
      <c r="BM166" s="467">
        <f t="shared" ca="1" si="158"/>
        <v>0</v>
      </c>
      <c r="BN166" s="467">
        <f t="shared" ca="1" si="159"/>
        <v>0</v>
      </c>
      <c r="BO166" s="467">
        <f t="shared" ca="1" si="160"/>
        <v>0</v>
      </c>
      <c r="BP166" s="467">
        <f t="shared" ca="1" si="161"/>
        <v>0</v>
      </c>
      <c r="BQ166" s="467">
        <f t="shared" ca="1" si="162"/>
        <v>0</v>
      </c>
      <c r="BR166" s="467">
        <f t="shared" ca="1" si="163"/>
        <v>0</v>
      </c>
      <c r="BS166" s="468">
        <f t="shared" ca="1" si="164"/>
        <v>0</v>
      </c>
      <c r="BT166" s="467">
        <f t="shared" ca="1" si="165"/>
        <v>0</v>
      </c>
      <c r="BU166" s="467">
        <f t="shared" ca="1" si="166"/>
        <v>0</v>
      </c>
      <c r="BV166" s="467">
        <f t="shared" ca="1" si="167"/>
        <v>0</v>
      </c>
      <c r="BW166" s="470">
        <f t="shared" ca="1" si="168"/>
        <v>0</v>
      </c>
      <c r="BX166" s="470">
        <f t="shared" ca="1" si="169"/>
        <v>0</v>
      </c>
      <c r="BY166" s="467">
        <f t="shared" ca="1" si="170"/>
        <v>0</v>
      </c>
    </row>
    <row r="167" spans="1:77" ht="15.6" customHeight="1" x14ac:dyDescent="0.3">
      <c r="A167" s="479">
        <f t="shared" si="171"/>
        <v>13</v>
      </c>
      <c r="B167" s="463">
        <f t="shared" si="144"/>
        <v>0</v>
      </c>
      <c r="C167" s="464"/>
      <c r="D167" s="480">
        <f t="shared" ca="1" si="145"/>
        <v>0</v>
      </c>
      <c r="E167" s="465">
        <f t="shared" ca="1" si="146"/>
        <v>0</v>
      </c>
      <c r="F167" s="466">
        <f t="shared" ca="1" si="172"/>
        <v>0</v>
      </c>
      <c r="G167" s="466">
        <f t="shared" ca="1" si="172"/>
        <v>0</v>
      </c>
      <c r="H167" s="466">
        <f t="shared" ca="1" si="172"/>
        <v>0</v>
      </c>
      <c r="I167" s="466">
        <f t="shared" ca="1" si="172"/>
        <v>0</v>
      </c>
      <c r="J167" s="466">
        <f t="shared" ca="1" si="172"/>
        <v>0</v>
      </c>
      <c r="K167" s="466">
        <f t="shared" ca="1" si="172"/>
        <v>0</v>
      </c>
      <c r="L167" s="466">
        <f t="shared" ca="1" si="172"/>
        <v>0</v>
      </c>
      <c r="M167" s="466">
        <f t="shared" ca="1" si="172"/>
        <v>0</v>
      </c>
      <c r="N167" s="466">
        <f t="shared" ca="1" si="172"/>
        <v>0</v>
      </c>
      <c r="O167" s="466">
        <f t="shared" ca="1" si="172"/>
        <v>0</v>
      </c>
      <c r="P167" s="466">
        <f t="shared" ca="1" si="173"/>
        <v>0</v>
      </c>
      <c r="Q167" s="466">
        <f t="shared" ca="1" si="173"/>
        <v>0</v>
      </c>
      <c r="R167" s="466">
        <f t="shared" ca="1" si="173"/>
        <v>0</v>
      </c>
      <c r="S167" s="466">
        <f t="shared" ca="1" si="173"/>
        <v>0</v>
      </c>
      <c r="T167" s="466">
        <f t="shared" ca="1" si="173"/>
        <v>0</v>
      </c>
      <c r="U167" s="466">
        <f t="shared" ca="1" si="173"/>
        <v>0</v>
      </c>
      <c r="V167" s="466">
        <f t="shared" ca="1" si="173"/>
        <v>0</v>
      </c>
      <c r="W167" s="466">
        <f t="shared" ca="1" si="173"/>
        <v>0</v>
      </c>
      <c r="X167" s="466">
        <f t="shared" ca="1" si="173"/>
        <v>0</v>
      </c>
      <c r="Y167" s="466">
        <f t="shared" ca="1" si="173"/>
        <v>0</v>
      </c>
      <c r="Z167" s="466">
        <f t="shared" ca="1" si="174"/>
        <v>0</v>
      </c>
      <c r="AA167" s="466">
        <f t="shared" ca="1" si="174"/>
        <v>0</v>
      </c>
      <c r="AB167" s="466">
        <f t="shared" ca="1" si="174"/>
        <v>0</v>
      </c>
      <c r="AC167" s="466">
        <f t="shared" ca="1" si="174"/>
        <v>0</v>
      </c>
      <c r="AD167" s="466">
        <f t="shared" ca="1" si="174"/>
        <v>0</v>
      </c>
      <c r="AE167" s="466">
        <f t="shared" ca="1" si="174"/>
        <v>0</v>
      </c>
      <c r="AF167" s="466">
        <f t="shared" ca="1" si="174"/>
        <v>0</v>
      </c>
      <c r="AG167" s="466">
        <f t="shared" ca="1" si="174"/>
        <v>0</v>
      </c>
      <c r="AH167" s="466">
        <f t="shared" ca="1" si="174"/>
        <v>0</v>
      </c>
      <c r="AI167" s="466">
        <f t="shared" ca="1" si="174"/>
        <v>0</v>
      </c>
      <c r="AJ167" s="466">
        <f t="shared" ca="1" si="175"/>
        <v>0</v>
      </c>
      <c r="AK167" s="466">
        <f t="shared" ca="1" si="175"/>
        <v>0</v>
      </c>
      <c r="AL167" s="466">
        <f t="shared" ca="1" si="175"/>
        <v>0</v>
      </c>
      <c r="AM167" s="466">
        <f t="shared" ca="1" si="175"/>
        <v>0</v>
      </c>
      <c r="AN167" s="466">
        <f t="shared" ca="1" si="175"/>
        <v>0</v>
      </c>
      <c r="AO167" s="466">
        <f t="shared" ca="1" si="175"/>
        <v>0</v>
      </c>
      <c r="AP167" s="466">
        <f t="shared" ca="1" si="175"/>
        <v>0</v>
      </c>
      <c r="AQ167" s="466">
        <f t="shared" ca="1" si="175"/>
        <v>0</v>
      </c>
      <c r="AR167" s="466">
        <f t="shared" ca="1" si="175"/>
        <v>0</v>
      </c>
      <c r="AS167" s="466">
        <f t="shared" ca="1" si="175"/>
        <v>0</v>
      </c>
      <c r="AT167" s="466">
        <f t="shared" ca="1" si="176"/>
        <v>0</v>
      </c>
      <c r="AU167" s="466">
        <f t="shared" ca="1" si="176"/>
        <v>0</v>
      </c>
      <c r="AV167" s="466">
        <f t="shared" ca="1" si="176"/>
        <v>0</v>
      </c>
      <c r="AW167" s="466">
        <f t="shared" ca="1" si="176"/>
        <v>0</v>
      </c>
      <c r="AX167" s="466">
        <f t="shared" ca="1" si="176"/>
        <v>0</v>
      </c>
      <c r="AY167" s="466">
        <f t="shared" ca="1" si="176"/>
        <v>0</v>
      </c>
      <c r="AZ167" s="466">
        <f t="shared" ca="1" si="176"/>
        <v>0</v>
      </c>
      <c r="BA167" s="466">
        <f t="shared" ca="1" si="176"/>
        <v>0</v>
      </c>
      <c r="BB167" s="466">
        <f t="shared" ca="1" si="176"/>
        <v>0</v>
      </c>
      <c r="BC167" s="466">
        <f t="shared" ca="1" si="176"/>
        <v>0</v>
      </c>
      <c r="BD167" s="466">
        <f t="shared" ca="1" si="176"/>
        <v>0</v>
      </c>
      <c r="BE167" s="466">
        <f t="shared" ca="1" si="176"/>
        <v>0</v>
      </c>
      <c r="BF167" s="458"/>
      <c r="BG167" s="467">
        <f t="shared" ca="1" si="152"/>
        <v>0</v>
      </c>
      <c r="BH167" s="467">
        <f t="shared" ca="1" si="153"/>
        <v>0</v>
      </c>
      <c r="BI167" s="467">
        <f t="shared" ca="1" si="154"/>
        <v>0</v>
      </c>
      <c r="BJ167" s="467">
        <f t="shared" ca="1" si="155"/>
        <v>0</v>
      </c>
      <c r="BK167" s="467">
        <f t="shared" ca="1" si="156"/>
        <v>0</v>
      </c>
      <c r="BL167" s="467">
        <f t="shared" ca="1" si="157"/>
        <v>0</v>
      </c>
      <c r="BM167" s="467">
        <f t="shared" ca="1" si="158"/>
        <v>0</v>
      </c>
      <c r="BN167" s="467">
        <f t="shared" ca="1" si="159"/>
        <v>0</v>
      </c>
      <c r="BO167" s="467">
        <f t="shared" ca="1" si="160"/>
        <v>0</v>
      </c>
      <c r="BP167" s="467">
        <f t="shared" ca="1" si="161"/>
        <v>0</v>
      </c>
      <c r="BQ167" s="467">
        <f t="shared" ca="1" si="162"/>
        <v>0</v>
      </c>
      <c r="BR167" s="467">
        <f t="shared" ca="1" si="163"/>
        <v>0</v>
      </c>
      <c r="BS167" s="468">
        <f t="shared" ca="1" si="164"/>
        <v>0</v>
      </c>
      <c r="BT167" s="467">
        <f t="shared" ca="1" si="165"/>
        <v>0</v>
      </c>
      <c r="BU167" s="467">
        <f t="shared" ca="1" si="166"/>
        <v>0</v>
      </c>
      <c r="BV167" s="467">
        <f t="shared" ca="1" si="167"/>
        <v>0</v>
      </c>
      <c r="BW167" s="470">
        <f t="shared" ca="1" si="168"/>
        <v>0</v>
      </c>
      <c r="BX167" s="470">
        <f t="shared" ca="1" si="169"/>
        <v>0</v>
      </c>
      <c r="BY167" s="467">
        <f t="shared" ca="1" si="170"/>
        <v>0</v>
      </c>
    </row>
    <row r="168" spans="1:77" ht="15.6" hidden="1" customHeight="1" outlineLevel="1" x14ac:dyDescent="0.3">
      <c r="A168" s="479">
        <f t="shared" si="171"/>
        <v>14</v>
      </c>
      <c r="B168" s="469">
        <f t="shared" si="144"/>
        <v>0</v>
      </c>
      <c r="C168" s="464"/>
      <c r="D168" s="480">
        <f t="shared" ca="1" si="145"/>
        <v>0</v>
      </c>
      <c r="E168" s="465">
        <f t="shared" ca="1" si="146"/>
        <v>0</v>
      </c>
      <c r="F168" s="466">
        <f t="shared" ca="1" si="172"/>
        <v>0</v>
      </c>
      <c r="G168" s="466">
        <f t="shared" ca="1" si="172"/>
        <v>0</v>
      </c>
      <c r="H168" s="466">
        <f t="shared" ca="1" si="172"/>
        <v>0</v>
      </c>
      <c r="I168" s="466">
        <f t="shared" ca="1" si="172"/>
        <v>0</v>
      </c>
      <c r="J168" s="466">
        <f t="shared" ca="1" si="172"/>
        <v>0</v>
      </c>
      <c r="K168" s="466">
        <f t="shared" ca="1" si="172"/>
        <v>0</v>
      </c>
      <c r="L168" s="466">
        <f t="shared" ca="1" si="172"/>
        <v>0</v>
      </c>
      <c r="M168" s="466">
        <f t="shared" ca="1" si="172"/>
        <v>0</v>
      </c>
      <c r="N168" s="466">
        <f t="shared" ca="1" si="172"/>
        <v>0</v>
      </c>
      <c r="O168" s="466">
        <f t="shared" ca="1" si="172"/>
        <v>0</v>
      </c>
      <c r="P168" s="466">
        <f t="shared" ca="1" si="173"/>
        <v>0</v>
      </c>
      <c r="Q168" s="466">
        <f t="shared" ca="1" si="173"/>
        <v>0</v>
      </c>
      <c r="R168" s="466">
        <f t="shared" ca="1" si="173"/>
        <v>0</v>
      </c>
      <c r="S168" s="466">
        <f t="shared" ca="1" si="173"/>
        <v>0</v>
      </c>
      <c r="T168" s="466">
        <f t="shared" ca="1" si="173"/>
        <v>0</v>
      </c>
      <c r="U168" s="466">
        <f t="shared" ca="1" si="173"/>
        <v>0</v>
      </c>
      <c r="V168" s="466">
        <f t="shared" ca="1" si="173"/>
        <v>0</v>
      </c>
      <c r="W168" s="466">
        <f t="shared" ca="1" si="173"/>
        <v>0</v>
      </c>
      <c r="X168" s="466">
        <f t="shared" ca="1" si="173"/>
        <v>0</v>
      </c>
      <c r="Y168" s="466">
        <f t="shared" ca="1" si="173"/>
        <v>0</v>
      </c>
      <c r="Z168" s="466">
        <f t="shared" ca="1" si="174"/>
        <v>0</v>
      </c>
      <c r="AA168" s="466">
        <f t="shared" ca="1" si="174"/>
        <v>0</v>
      </c>
      <c r="AB168" s="466">
        <f t="shared" ca="1" si="174"/>
        <v>0</v>
      </c>
      <c r="AC168" s="466">
        <f t="shared" ca="1" si="174"/>
        <v>0</v>
      </c>
      <c r="AD168" s="466">
        <f t="shared" ca="1" si="174"/>
        <v>0</v>
      </c>
      <c r="AE168" s="466">
        <f t="shared" ca="1" si="174"/>
        <v>0</v>
      </c>
      <c r="AF168" s="466">
        <f t="shared" ca="1" si="174"/>
        <v>0</v>
      </c>
      <c r="AG168" s="466">
        <f t="shared" ca="1" si="174"/>
        <v>0</v>
      </c>
      <c r="AH168" s="466">
        <f t="shared" ca="1" si="174"/>
        <v>0</v>
      </c>
      <c r="AI168" s="466">
        <f t="shared" ca="1" si="174"/>
        <v>0</v>
      </c>
      <c r="AJ168" s="466">
        <f t="shared" ca="1" si="175"/>
        <v>0</v>
      </c>
      <c r="AK168" s="466">
        <f t="shared" ca="1" si="175"/>
        <v>0</v>
      </c>
      <c r="AL168" s="466">
        <f t="shared" ca="1" si="175"/>
        <v>0</v>
      </c>
      <c r="AM168" s="466">
        <f t="shared" ca="1" si="175"/>
        <v>0</v>
      </c>
      <c r="AN168" s="466">
        <f t="shared" ca="1" si="175"/>
        <v>0</v>
      </c>
      <c r="AO168" s="466">
        <f t="shared" ca="1" si="175"/>
        <v>0</v>
      </c>
      <c r="AP168" s="466">
        <f t="shared" ca="1" si="175"/>
        <v>0</v>
      </c>
      <c r="AQ168" s="466">
        <f t="shared" ca="1" si="175"/>
        <v>0</v>
      </c>
      <c r="AR168" s="466">
        <f t="shared" ca="1" si="175"/>
        <v>0</v>
      </c>
      <c r="AS168" s="466">
        <f t="shared" ca="1" si="175"/>
        <v>0</v>
      </c>
      <c r="AT168" s="466">
        <f t="shared" ca="1" si="176"/>
        <v>0</v>
      </c>
      <c r="AU168" s="466">
        <f t="shared" ca="1" si="176"/>
        <v>0</v>
      </c>
      <c r="AV168" s="466">
        <f t="shared" ca="1" si="176"/>
        <v>0</v>
      </c>
      <c r="AW168" s="466">
        <f t="shared" ca="1" si="176"/>
        <v>0</v>
      </c>
      <c r="AX168" s="466">
        <f t="shared" ca="1" si="176"/>
        <v>0</v>
      </c>
      <c r="AY168" s="466">
        <f t="shared" ca="1" si="176"/>
        <v>0</v>
      </c>
      <c r="AZ168" s="466">
        <f t="shared" ca="1" si="176"/>
        <v>0</v>
      </c>
      <c r="BA168" s="466">
        <f t="shared" ca="1" si="176"/>
        <v>0</v>
      </c>
      <c r="BB168" s="466">
        <f t="shared" ca="1" si="176"/>
        <v>0</v>
      </c>
      <c r="BC168" s="466">
        <f t="shared" ca="1" si="176"/>
        <v>0</v>
      </c>
      <c r="BD168" s="466">
        <f t="shared" ca="1" si="176"/>
        <v>0</v>
      </c>
      <c r="BE168" s="466">
        <f t="shared" ca="1" si="176"/>
        <v>0</v>
      </c>
      <c r="BF168" s="458"/>
      <c r="BG168" s="467">
        <f t="shared" ca="1" si="152"/>
        <v>0</v>
      </c>
      <c r="BH168" s="467">
        <f t="shared" ca="1" si="153"/>
        <v>0</v>
      </c>
      <c r="BI168" s="467">
        <f t="shared" ca="1" si="154"/>
        <v>0</v>
      </c>
      <c r="BJ168" s="467">
        <f t="shared" ca="1" si="155"/>
        <v>0</v>
      </c>
      <c r="BK168" s="467">
        <f t="shared" ca="1" si="156"/>
        <v>0</v>
      </c>
      <c r="BL168" s="467">
        <f t="shared" ca="1" si="157"/>
        <v>0</v>
      </c>
      <c r="BM168" s="467">
        <f t="shared" ca="1" si="158"/>
        <v>0</v>
      </c>
      <c r="BN168" s="467">
        <f t="shared" ca="1" si="159"/>
        <v>0</v>
      </c>
      <c r="BO168" s="467">
        <f t="shared" ca="1" si="160"/>
        <v>0</v>
      </c>
      <c r="BP168" s="467">
        <f t="shared" ca="1" si="161"/>
        <v>0</v>
      </c>
      <c r="BQ168" s="467">
        <f t="shared" ca="1" si="162"/>
        <v>0</v>
      </c>
      <c r="BR168" s="467">
        <f t="shared" ca="1" si="163"/>
        <v>0</v>
      </c>
      <c r="BS168" s="468">
        <f t="shared" ca="1" si="164"/>
        <v>0</v>
      </c>
      <c r="BT168" s="467">
        <f t="shared" ca="1" si="165"/>
        <v>0</v>
      </c>
      <c r="BU168" s="467">
        <f t="shared" ca="1" si="166"/>
        <v>0</v>
      </c>
      <c r="BV168" s="467">
        <f t="shared" ca="1" si="167"/>
        <v>0</v>
      </c>
      <c r="BW168" s="470">
        <f t="shared" ca="1" si="168"/>
        <v>0</v>
      </c>
      <c r="BX168" s="470">
        <f t="shared" ca="1" si="169"/>
        <v>0</v>
      </c>
      <c r="BY168" s="467">
        <f t="shared" ca="1" si="170"/>
        <v>0</v>
      </c>
    </row>
    <row r="169" spans="1:77" ht="15.6" hidden="1" customHeight="1" outlineLevel="1" x14ac:dyDescent="0.3">
      <c r="A169" s="479">
        <f t="shared" si="171"/>
        <v>15</v>
      </c>
      <c r="B169" s="463">
        <f t="shared" si="144"/>
        <v>0</v>
      </c>
      <c r="C169" s="464"/>
      <c r="D169" s="480">
        <f t="shared" ca="1" si="145"/>
        <v>0</v>
      </c>
      <c r="E169" s="465">
        <f t="shared" ca="1" si="146"/>
        <v>0</v>
      </c>
      <c r="F169" s="466">
        <f t="shared" ca="1" si="172"/>
        <v>0</v>
      </c>
      <c r="G169" s="466">
        <f t="shared" ca="1" si="172"/>
        <v>0</v>
      </c>
      <c r="H169" s="466">
        <f t="shared" ca="1" si="172"/>
        <v>0</v>
      </c>
      <c r="I169" s="466">
        <f t="shared" ca="1" si="172"/>
        <v>0</v>
      </c>
      <c r="J169" s="466">
        <f t="shared" ca="1" si="172"/>
        <v>0</v>
      </c>
      <c r="K169" s="466">
        <f t="shared" ca="1" si="172"/>
        <v>0</v>
      </c>
      <c r="L169" s="466">
        <f t="shared" ca="1" si="172"/>
        <v>0</v>
      </c>
      <c r="M169" s="466">
        <f t="shared" ca="1" si="172"/>
        <v>0</v>
      </c>
      <c r="N169" s="466">
        <f t="shared" ca="1" si="172"/>
        <v>0</v>
      </c>
      <c r="O169" s="466">
        <f t="shared" ca="1" si="172"/>
        <v>0</v>
      </c>
      <c r="P169" s="466">
        <f t="shared" ca="1" si="173"/>
        <v>0</v>
      </c>
      <c r="Q169" s="466">
        <f t="shared" ca="1" si="173"/>
        <v>0</v>
      </c>
      <c r="R169" s="466">
        <f t="shared" ca="1" si="173"/>
        <v>0</v>
      </c>
      <c r="S169" s="466">
        <f t="shared" ca="1" si="173"/>
        <v>0</v>
      </c>
      <c r="T169" s="466">
        <f t="shared" ca="1" si="173"/>
        <v>0</v>
      </c>
      <c r="U169" s="466">
        <f t="shared" ca="1" si="173"/>
        <v>0</v>
      </c>
      <c r="V169" s="466">
        <f t="shared" ca="1" si="173"/>
        <v>0</v>
      </c>
      <c r="W169" s="466">
        <f t="shared" ca="1" si="173"/>
        <v>0</v>
      </c>
      <c r="X169" s="466">
        <f t="shared" ca="1" si="173"/>
        <v>0</v>
      </c>
      <c r="Y169" s="466">
        <f t="shared" ca="1" si="173"/>
        <v>0</v>
      </c>
      <c r="Z169" s="466">
        <f t="shared" ca="1" si="174"/>
        <v>0</v>
      </c>
      <c r="AA169" s="466">
        <f t="shared" ca="1" si="174"/>
        <v>0</v>
      </c>
      <c r="AB169" s="466">
        <f t="shared" ca="1" si="174"/>
        <v>0</v>
      </c>
      <c r="AC169" s="466">
        <f t="shared" ca="1" si="174"/>
        <v>0</v>
      </c>
      <c r="AD169" s="466">
        <f t="shared" ca="1" si="174"/>
        <v>0</v>
      </c>
      <c r="AE169" s="466">
        <f t="shared" ca="1" si="174"/>
        <v>0</v>
      </c>
      <c r="AF169" s="466">
        <f t="shared" ca="1" si="174"/>
        <v>0</v>
      </c>
      <c r="AG169" s="466">
        <f t="shared" ca="1" si="174"/>
        <v>0</v>
      </c>
      <c r="AH169" s="466">
        <f t="shared" ca="1" si="174"/>
        <v>0</v>
      </c>
      <c r="AI169" s="466">
        <f t="shared" ca="1" si="174"/>
        <v>0</v>
      </c>
      <c r="AJ169" s="466">
        <f t="shared" ca="1" si="175"/>
        <v>0</v>
      </c>
      <c r="AK169" s="466">
        <f t="shared" ca="1" si="175"/>
        <v>0</v>
      </c>
      <c r="AL169" s="466">
        <f t="shared" ca="1" si="175"/>
        <v>0</v>
      </c>
      <c r="AM169" s="466">
        <f t="shared" ca="1" si="175"/>
        <v>0</v>
      </c>
      <c r="AN169" s="466">
        <f t="shared" ca="1" si="175"/>
        <v>0</v>
      </c>
      <c r="AO169" s="466">
        <f t="shared" ca="1" si="175"/>
        <v>0</v>
      </c>
      <c r="AP169" s="466">
        <f t="shared" ca="1" si="175"/>
        <v>0</v>
      </c>
      <c r="AQ169" s="466">
        <f t="shared" ca="1" si="175"/>
        <v>0</v>
      </c>
      <c r="AR169" s="466">
        <f t="shared" ca="1" si="175"/>
        <v>0</v>
      </c>
      <c r="AS169" s="466">
        <f t="shared" ca="1" si="175"/>
        <v>0</v>
      </c>
      <c r="AT169" s="466">
        <f t="shared" ca="1" si="176"/>
        <v>0</v>
      </c>
      <c r="AU169" s="466">
        <f t="shared" ca="1" si="176"/>
        <v>0</v>
      </c>
      <c r="AV169" s="466">
        <f t="shared" ca="1" si="176"/>
        <v>0</v>
      </c>
      <c r="AW169" s="466">
        <f t="shared" ca="1" si="176"/>
        <v>0</v>
      </c>
      <c r="AX169" s="466">
        <f t="shared" ca="1" si="176"/>
        <v>0</v>
      </c>
      <c r="AY169" s="466">
        <f t="shared" ca="1" si="176"/>
        <v>0</v>
      </c>
      <c r="AZ169" s="466">
        <f t="shared" ca="1" si="176"/>
        <v>0</v>
      </c>
      <c r="BA169" s="466">
        <f t="shared" ca="1" si="176"/>
        <v>0</v>
      </c>
      <c r="BB169" s="466">
        <f t="shared" ca="1" si="176"/>
        <v>0</v>
      </c>
      <c r="BC169" s="466">
        <f t="shared" ca="1" si="176"/>
        <v>0</v>
      </c>
      <c r="BD169" s="466">
        <f t="shared" ca="1" si="176"/>
        <v>0</v>
      </c>
      <c r="BE169" s="466">
        <f t="shared" ca="1" si="176"/>
        <v>0</v>
      </c>
      <c r="BF169" s="458"/>
      <c r="BG169" s="467">
        <f t="shared" ca="1" si="152"/>
        <v>0</v>
      </c>
      <c r="BH169" s="467">
        <f t="shared" ca="1" si="153"/>
        <v>0</v>
      </c>
      <c r="BI169" s="467">
        <f t="shared" ca="1" si="154"/>
        <v>0</v>
      </c>
      <c r="BJ169" s="467">
        <f t="shared" ca="1" si="155"/>
        <v>0</v>
      </c>
      <c r="BK169" s="467">
        <f t="shared" ca="1" si="156"/>
        <v>0</v>
      </c>
      <c r="BL169" s="467">
        <f t="shared" ca="1" si="157"/>
        <v>0</v>
      </c>
      <c r="BM169" s="467">
        <f t="shared" ca="1" si="158"/>
        <v>0</v>
      </c>
      <c r="BN169" s="467">
        <f t="shared" ca="1" si="159"/>
        <v>0</v>
      </c>
      <c r="BO169" s="467">
        <f t="shared" ca="1" si="160"/>
        <v>0</v>
      </c>
      <c r="BP169" s="467">
        <f t="shared" ca="1" si="161"/>
        <v>0</v>
      </c>
      <c r="BQ169" s="467">
        <f t="shared" ca="1" si="162"/>
        <v>0</v>
      </c>
      <c r="BR169" s="467">
        <f t="shared" ca="1" si="163"/>
        <v>0</v>
      </c>
      <c r="BS169" s="468">
        <f t="shared" ca="1" si="164"/>
        <v>0</v>
      </c>
      <c r="BT169" s="467">
        <f t="shared" ca="1" si="165"/>
        <v>0</v>
      </c>
      <c r="BU169" s="467">
        <f t="shared" ca="1" si="166"/>
        <v>0</v>
      </c>
      <c r="BV169" s="467">
        <f t="shared" ca="1" si="167"/>
        <v>0</v>
      </c>
      <c r="BW169" s="470">
        <f t="shared" ca="1" si="168"/>
        <v>0</v>
      </c>
      <c r="BX169" s="470">
        <f t="shared" ca="1" si="169"/>
        <v>0</v>
      </c>
      <c r="BY169" s="467">
        <f t="shared" ca="1" si="170"/>
        <v>0</v>
      </c>
    </row>
    <row r="170" spans="1:77" ht="15.6" hidden="1" customHeight="1" outlineLevel="1" x14ac:dyDescent="0.3">
      <c r="A170" s="479">
        <f t="shared" si="171"/>
        <v>16</v>
      </c>
      <c r="B170" s="469">
        <f t="shared" si="144"/>
        <v>0</v>
      </c>
      <c r="C170" s="464"/>
      <c r="D170" s="480">
        <f t="shared" ca="1" si="145"/>
        <v>0</v>
      </c>
      <c r="E170" s="465">
        <f t="shared" ca="1" si="146"/>
        <v>0</v>
      </c>
      <c r="F170" s="466">
        <f t="shared" ca="1" si="172"/>
        <v>0</v>
      </c>
      <c r="G170" s="466">
        <f t="shared" ca="1" si="172"/>
        <v>0</v>
      </c>
      <c r="H170" s="466">
        <f t="shared" ca="1" si="172"/>
        <v>0</v>
      </c>
      <c r="I170" s="466">
        <f t="shared" ca="1" si="172"/>
        <v>0</v>
      </c>
      <c r="J170" s="466">
        <f t="shared" ca="1" si="172"/>
        <v>0</v>
      </c>
      <c r="K170" s="466">
        <f t="shared" ca="1" si="172"/>
        <v>0</v>
      </c>
      <c r="L170" s="466">
        <f t="shared" ca="1" si="172"/>
        <v>0</v>
      </c>
      <c r="M170" s="466">
        <f t="shared" ca="1" si="172"/>
        <v>0</v>
      </c>
      <c r="N170" s="466">
        <f t="shared" ca="1" si="172"/>
        <v>0</v>
      </c>
      <c r="O170" s="466">
        <f t="shared" ca="1" si="172"/>
        <v>0</v>
      </c>
      <c r="P170" s="466">
        <f t="shared" ca="1" si="173"/>
        <v>0</v>
      </c>
      <c r="Q170" s="466">
        <f t="shared" ca="1" si="173"/>
        <v>0</v>
      </c>
      <c r="R170" s="466">
        <f t="shared" ca="1" si="173"/>
        <v>0</v>
      </c>
      <c r="S170" s="466">
        <f t="shared" ca="1" si="173"/>
        <v>0</v>
      </c>
      <c r="T170" s="466">
        <f t="shared" ca="1" si="173"/>
        <v>0</v>
      </c>
      <c r="U170" s="466">
        <f t="shared" ca="1" si="173"/>
        <v>0</v>
      </c>
      <c r="V170" s="466">
        <f t="shared" ca="1" si="173"/>
        <v>0</v>
      </c>
      <c r="W170" s="466">
        <f t="shared" ca="1" si="173"/>
        <v>0</v>
      </c>
      <c r="X170" s="466">
        <f t="shared" ca="1" si="173"/>
        <v>0</v>
      </c>
      <c r="Y170" s="466">
        <f t="shared" ca="1" si="173"/>
        <v>0</v>
      </c>
      <c r="Z170" s="466">
        <f t="shared" ca="1" si="174"/>
        <v>0</v>
      </c>
      <c r="AA170" s="466">
        <f t="shared" ca="1" si="174"/>
        <v>0</v>
      </c>
      <c r="AB170" s="466">
        <f t="shared" ca="1" si="174"/>
        <v>0</v>
      </c>
      <c r="AC170" s="466">
        <f t="shared" ca="1" si="174"/>
        <v>0</v>
      </c>
      <c r="AD170" s="466">
        <f t="shared" ca="1" si="174"/>
        <v>0</v>
      </c>
      <c r="AE170" s="466">
        <f t="shared" ca="1" si="174"/>
        <v>0</v>
      </c>
      <c r="AF170" s="466">
        <f t="shared" ca="1" si="174"/>
        <v>0</v>
      </c>
      <c r="AG170" s="466">
        <f t="shared" ca="1" si="174"/>
        <v>0</v>
      </c>
      <c r="AH170" s="466">
        <f t="shared" ca="1" si="174"/>
        <v>0</v>
      </c>
      <c r="AI170" s="466">
        <f t="shared" ca="1" si="174"/>
        <v>0</v>
      </c>
      <c r="AJ170" s="466">
        <f t="shared" ca="1" si="175"/>
        <v>0</v>
      </c>
      <c r="AK170" s="466">
        <f t="shared" ca="1" si="175"/>
        <v>0</v>
      </c>
      <c r="AL170" s="466">
        <f t="shared" ca="1" si="175"/>
        <v>0</v>
      </c>
      <c r="AM170" s="466">
        <f t="shared" ca="1" si="175"/>
        <v>0</v>
      </c>
      <c r="AN170" s="466">
        <f t="shared" ca="1" si="175"/>
        <v>0</v>
      </c>
      <c r="AO170" s="466">
        <f t="shared" ca="1" si="175"/>
        <v>0</v>
      </c>
      <c r="AP170" s="466">
        <f t="shared" ca="1" si="175"/>
        <v>0</v>
      </c>
      <c r="AQ170" s="466">
        <f t="shared" ca="1" si="175"/>
        <v>0</v>
      </c>
      <c r="AR170" s="466">
        <f t="shared" ca="1" si="175"/>
        <v>0</v>
      </c>
      <c r="AS170" s="466">
        <f t="shared" ca="1" si="175"/>
        <v>0</v>
      </c>
      <c r="AT170" s="466">
        <f t="shared" ca="1" si="176"/>
        <v>0</v>
      </c>
      <c r="AU170" s="466">
        <f t="shared" ca="1" si="176"/>
        <v>0</v>
      </c>
      <c r="AV170" s="466">
        <f t="shared" ca="1" si="176"/>
        <v>0</v>
      </c>
      <c r="AW170" s="466">
        <f t="shared" ca="1" si="176"/>
        <v>0</v>
      </c>
      <c r="AX170" s="466">
        <f t="shared" ca="1" si="176"/>
        <v>0</v>
      </c>
      <c r="AY170" s="466">
        <f t="shared" ca="1" si="176"/>
        <v>0</v>
      </c>
      <c r="AZ170" s="466">
        <f t="shared" ca="1" si="176"/>
        <v>0</v>
      </c>
      <c r="BA170" s="466">
        <f t="shared" ca="1" si="176"/>
        <v>0</v>
      </c>
      <c r="BB170" s="466">
        <f t="shared" ca="1" si="176"/>
        <v>0</v>
      </c>
      <c r="BC170" s="466">
        <f t="shared" ca="1" si="176"/>
        <v>0</v>
      </c>
      <c r="BD170" s="466">
        <f t="shared" ca="1" si="176"/>
        <v>0</v>
      </c>
      <c r="BE170" s="466">
        <f t="shared" ca="1" si="176"/>
        <v>0</v>
      </c>
      <c r="BF170" s="458"/>
      <c r="BG170" s="467">
        <f t="shared" ca="1" si="152"/>
        <v>0</v>
      </c>
      <c r="BH170" s="467">
        <f t="shared" ca="1" si="153"/>
        <v>0</v>
      </c>
      <c r="BI170" s="467">
        <f t="shared" ca="1" si="154"/>
        <v>0</v>
      </c>
      <c r="BJ170" s="467">
        <f t="shared" ca="1" si="155"/>
        <v>0</v>
      </c>
      <c r="BK170" s="467">
        <f t="shared" ca="1" si="156"/>
        <v>0</v>
      </c>
      <c r="BL170" s="467">
        <f t="shared" ca="1" si="157"/>
        <v>0</v>
      </c>
      <c r="BM170" s="467">
        <f t="shared" ca="1" si="158"/>
        <v>0</v>
      </c>
      <c r="BN170" s="467">
        <f t="shared" ca="1" si="159"/>
        <v>0</v>
      </c>
      <c r="BO170" s="467">
        <f t="shared" ca="1" si="160"/>
        <v>0</v>
      </c>
      <c r="BP170" s="467">
        <f t="shared" ca="1" si="161"/>
        <v>0</v>
      </c>
      <c r="BQ170" s="467">
        <f t="shared" ca="1" si="162"/>
        <v>0</v>
      </c>
      <c r="BR170" s="467">
        <f t="shared" ca="1" si="163"/>
        <v>0</v>
      </c>
      <c r="BS170" s="468">
        <f t="shared" ca="1" si="164"/>
        <v>0</v>
      </c>
      <c r="BT170" s="467">
        <f t="shared" ca="1" si="165"/>
        <v>0</v>
      </c>
      <c r="BU170" s="467">
        <f t="shared" ca="1" si="166"/>
        <v>0</v>
      </c>
      <c r="BV170" s="467">
        <f t="shared" ca="1" si="167"/>
        <v>0</v>
      </c>
      <c r="BW170" s="470">
        <f t="shared" ca="1" si="168"/>
        <v>0</v>
      </c>
      <c r="BX170" s="470">
        <f t="shared" ca="1" si="169"/>
        <v>0</v>
      </c>
      <c r="BY170" s="467">
        <f t="shared" ca="1" si="170"/>
        <v>0</v>
      </c>
    </row>
    <row r="171" spans="1:77" ht="15.6" hidden="1" customHeight="1" outlineLevel="1" x14ac:dyDescent="0.3">
      <c r="A171" s="479">
        <f t="shared" si="171"/>
        <v>17</v>
      </c>
      <c r="B171" s="463">
        <f t="shared" si="144"/>
        <v>0</v>
      </c>
      <c r="C171" s="464"/>
      <c r="D171" s="480">
        <f t="shared" ca="1" si="145"/>
        <v>0</v>
      </c>
      <c r="E171" s="465">
        <f t="shared" ca="1" si="146"/>
        <v>0</v>
      </c>
      <c r="F171" s="466">
        <f t="shared" ca="1" si="172"/>
        <v>0</v>
      </c>
      <c r="G171" s="466">
        <f t="shared" ca="1" si="172"/>
        <v>0</v>
      </c>
      <c r="H171" s="466">
        <f t="shared" ca="1" si="172"/>
        <v>0</v>
      </c>
      <c r="I171" s="466">
        <f t="shared" ca="1" si="172"/>
        <v>0</v>
      </c>
      <c r="J171" s="466">
        <f t="shared" ca="1" si="172"/>
        <v>0</v>
      </c>
      <c r="K171" s="466">
        <f t="shared" ca="1" si="172"/>
        <v>0</v>
      </c>
      <c r="L171" s="466">
        <f t="shared" ca="1" si="172"/>
        <v>0</v>
      </c>
      <c r="M171" s="466">
        <f t="shared" ca="1" si="172"/>
        <v>0</v>
      </c>
      <c r="N171" s="466">
        <f t="shared" ca="1" si="172"/>
        <v>0</v>
      </c>
      <c r="O171" s="466">
        <f t="shared" ca="1" si="172"/>
        <v>0</v>
      </c>
      <c r="P171" s="466">
        <f t="shared" ca="1" si="173"/>
        <v>0</v>
      </c>
      <c r="Q171" s="466">
        <f t="shared" ca="1" si="173"/>
        <v>0</v>
      </c>
      <c r="R171" s="466">
        <f t="shared" ca="1" si="173"/>
        <v>0</v>
      </c>
      <c r="S171" s="466">
        <f t="shared" ca="1" si="173"/>
        <v>0</v>
      </c>
      <c r="T171" s="466">
        <f t="shared" ca="1" si="173"/>
        <v>0</v>
      </c>
      <c r="U171" s="466">
        <f t="shared" ca="1" si="173"/>
        <v>0</v>
      </c>
      <c r="V171" s="466">
        <f t="shared" ca="1" si="173"/>
        <v>0</v>
      </c>
      <c r="W171" s="466">
        <f t="shared" ca="1" si="173"/>
        <v>0</v>
      </c>
      <c r="X171" s="466">
        <f t="shared" ca="1" si="173"/>
        <v>0</v>
      </c>
      <c r="Y171" s="466">
        <f t="shared" ca="1" si="173"/>
        <v>0</v>
      </c>
      <c r="Z171" s="466">
        <f t="shared" ca="1" si="174"/>
        <v>0</v>
      </c>
      <c r="AA171" s="466">
        <f t="shared" ca="1" si="174"/>
        <v>0</v>
      </c>
      <c r="AB171" s="466">
        <f t="shared" ca="1" si="174"/>
        <v>0</v>
      </c>
      <c r="AC171" s="466">
        <f t="shared" ca="1" si="174"/>
        <v>0</v>
      </c>
      <c r="AD171" s="466">
        <f t="shared" ca="1" si="174"/>
        <v>0</v>
      </c>
      <c r="AE171" s="466">
        <f t="shared" ca="1" si="174"/>
        <v>0</v>
      </c>
      <c r="AF171" s="466">
        <f t="shared" ca="1" si="174"/>
        <v>0</v>
      </c>
      <c r="AG171" s="466">
        <f t="shared" ca="1" si="174"/>
        <v>0</v>
      </c>
      <c r="AH171" s="466">
        <f t="shared" ca="1" si="174"/>
        <v>0</v>
      </c>
      <c r="AI171" s="466">
        <f t="shared" ca="1" si="174"/>
        <v>0</v>
      </c>
      <c r="AJ171" s="466">
        <f t="shared" ca="1" si="175"/>
        <v>0</v>
      </c>
      <c r="AK171" s="466">
        <f t="shared" ca="1" si="175"/>
        <v>0</v>
      </c>
      <c r="AL171" s="466">
        <f t="shared" ca="1" si="175"/>
        <v>0</v>
      </c>
      <c r="AM171" s="466">
        <f t="shared" ca="1" si="175"/>
        <v>0</v>
      </c>
      <c r="AN171" s="466">
        <f t="shared" ca="1" si="175"/>
        <v>0</v>
      </c>
      <c r="AO171" s="466">
        <f t="shared" ca="1" si="175"/>
        <v>0</v>
      </c>
      <c r="AP171" s="466">
        <f t="shared" ca="1" si="175"/>
        <v>0</v>
      </c>
      <c r="AQ171" s="466">
        <f t="shared" ca="1" si="175"/>
        <v>0</v>
      </c>
      <c r="AR171" s="466">
        <f t="shared" ca="1" si="175"/>
        <v>0</v>
      </c>
      <c r="AS171" s="466">
        <f t="shared" ca="1" si="175"/>
        <v>0</v>
      </c>
      <c r="AT171" s="466">
        <f t="shared" ca="1" si="176"/>
        <v>0</v>
      </c>
      <c r="AU171" s="466">
        <f t="shared" ca="1" si="176"/>
        <v>0</v>
      </c>
      <c r="AV171" s="466">
        <f t="shared" ca="1" si="176"/>
        <v>0</v>
      </c>
      <c r="AW171" s="466">
        <f t="shared" ca="1" si="176"/>
        <v>0</v>
      </c>
      <c r="AX171" s="466">
        <f t="shared" ca="1" si="176"/>
        <v>0</v>
      </c>
      <c r="AY171" s="466">
        <f t="shared" ca="1" si="176"/>
        <v>0</v>
      </c>
      <c r="AZ171" s="466">
        <f t="shared" ca="1" si="176"/>
        <v>0</v>
      </c>
      <c r="BA171" s="466">
        <f t="shared" ca="1" si="176"/>
        <v>0</v>
      </c>
      <c r="BB171" s="466">
        <f t="shared" ca="1" si="176"/>
        <v>0</v>
      </c>
      <c r="BC171" s="466">
        <f t="shared" ca="1" si="176"/>
        <v>0</v>
      </c>
      <c r="BD171" s="466">
        <f t="shared" ca="1" si="176"/>
        <v>0</v>
      </c>
      <c r="BE171" s="466">
        <f t="shared" ca="1" si="176"/>
        <v>0</v>
      </c>
      <c r="BF171" s="458"/>
      <c r="BG171" s="467">
        <f t="shared" ca="1" si="152"/>
        <v>0</v>
      </c>
      <c r="BH171" s="467">
        <f t="shared" ca="1" si="153"/>
        <v>0</v>
      </c>
      <c r="BI171" s="467">
        <f t="shared" ca="1" si="154"/>
        <v>0</v>
      </c>
      <c r="BJ171" s="467">
        <f t="shared" ca="1" si="155"/>
        <v>0</v>
      </c>
      <c r="BK171" s="467">
        <f t="shared" ca="1" si="156"/>
        <v>0</v>
      </c>
      <c r="BL171" s="467">
        <f t="shared" ca="1" si="157"/>
        <v>0</v>
      </c>
      <c r="BM171" s="467">
        <f t="shared" ca="1" si="158"/>
        <v>0</v>
      </c>
      <c r="BN171" s="467">
        <f t="shared" ca="1" si="159"/>
        <v>0</v>
      </c>
      <c r="BO171" s="467">
        <f t="shared" ca="1" si="160"/>
        <v>0</v>
      </c>
      <c r="BP171" s="467">
        <f t="shared" ca="1" si="161"/>
        <v>0</v>
      </c>
      <c r="BQ171" s="467">
        <f t="shared" ca="1" si="162"/>
        <v>0</v>
      </c>
      <c r="BR171" s="467">
        <f t="shared" ca="1" si="163"/>
        <v>0</v>
      </c>
      <c r="BS171" s="468">
        <f t="shared" ca="1" si="164"/>
        <v>0</v>
      </c>
      <c r="BT171" s="467">
        <f t="shared" ca="1" si="165"/>
        <v>0</v>
      </c>
      <c r="BU171" s="467">
        <f t="shared" ca="1" si="166"/>
        <v>0</v>
      </c>
      <c r="BV171" s="467">
        <f t="shared" ca="1" si="167"/>
        <v>0</v>
      </c>
      <c r="BW171" s="470">
        <f t="shared" ca="1" si="168"/>
        <v>0</v>
      </c>
      <c r="BX171" s="470">
        <f t="shared" ca="1" si="169"/>
        <v>0</v>
      </c>
      <c r="BY171" s="467">
        <f t="shared" ca="1" si="170"/>
        <v>0</v>
      </c>
    </row>
    <row r="172" spans="1:77" ht="15.6" hidden="1" customHeight="1" outlineLevel="1" x14ac:dyDescent="0.3">
      <c r="A172" s="479">
        <f t="shared" si="171"/>
        <v>18</v>
      </c>
      <c r="B172" s="469">
        <f t="shared" si="144"/>
        <v>0</v>
      </c>
      <c r="C172" s="464"/>
      <c r="D172" s="480">
        <f t="shared" ca="1" si="145"/>
        <v>0</v>
      </c>
      <c r="E172" s="465">
        <f t="shared" ca="1" si="146"/>
        <v>0</v>
      </c>
      <c r="F172" s="466">
        <f t="shared" ca="1" si="172"/>
        <v>0</v>
      </c>
      <c r="G172" s="466">
        <f t="shared" ca="1" si="172"/>
        <v>0</v>
      </c>
      <c r="H172" s="466">
        <f t="shared" ca="1" si="172"/>
        <v>0</v>
      </c>
      <c r="I172" s="466">
        <f t="shared" ca="1" si="172"/>
        <v>0</v>
      </c>
      <c r="J172" s="466">
        <f t="shared" ca="1" si="172"/>
        <v>0</v>
      </c>
      <c r="K172" s="466">
        <f t="shared" ca="1" si="172"/>
        <v>0</v>
      </c>
      <c r="L172" s="466">
        <f t="shared" ca="1" si="172"/>
        <v>0</v>
      </c>
      <c r="M172" s="466">
        <f t="shared" ca="1" si="172"/>
        <v>0</v>
      </c>
      <c r="N172" s="466">
        <f t="shared" ca="1" si="172"/>
        <v>0</v>
      </c>
      <c r="O172" s="466">
        <f t="shared" ca="1" si="172"/>
        <v>0</v>
      </c>
      <c r="P172" s="466">
        <f t="shared" ca="1" si="173"/>
        <v>0</v>
      </c>
      <c r="Q172" s="466">
        <f t="shared" ca="1" si="173"/>
        <v>0</v>
      </c>
      <c r="R172" s="466">
        <f t="shared" ca="1" si="173"/>
        <v>0</v>
      </c>
      <c r="S172" s="466">
        <f t="shared" ca="1" si="173"/>
        <v>0</v>
      </c>
      <c r="T172" s="466">
        <f t="shared" ca="1" si="173"/>
        <v>0</v>
      </c>
      <c r="U172" s="466">
        <f t="shared" ca="1" si="173"/>
        <v>0</v>
      </c>
      <c r="V172" s="466">
        <f t="shared" ca="1" si="173"/>
        <v>0</v>
      </c>
      <c r="W172" s="466">
        <f t="shared" ca="1" si="173"/>
        <v>0</v>
      </c>
      <c r="X172" s="466">
        <f t="shared" ca="1" si="173"/>
        <v>0</v>
      </c>
      <c r="Y172" s="466">
        <f t="shared" ca="1" si="173"/>
        <v>0</v>
      </c>
      <c r="Z172" s="466">
        <f t="shared" ca="1" si="174"/>
        <v>0</v>
      </c>
      <c r="AA172" s="466">
        <f t="shared" ca="1" si="174"/>
        <v>0</v>
      </c>
      <c r="AB172" s="466">
        <f t="shared" ca="1" si="174"/>
        <v>0</v>
      </c>
      <c r="AC172" s="466">
        <f t="shared" ca="1" si="174"/>
        <v>0</v>
      </c>
      <c r="AD172" s="466">
        <f t="shared" ca="1" si="174"/>
        <v>0</v>
      </c>
      <c r="AE172" s="466">
        <f t="shared" ca="1" si="174"/>
        <v>0</v>
      </c>
      <c r="AF172" s="466">
        <f t="shared" ca="1" si="174"/>
        <v>0</v>
      </c>
      <c r="AG172" s="466">
        <f t="shared" ca="1" si="174"/>
        <v>0</v>
      </c>
      <c r="AH172" s="466">
        <f t="shared" ca="1" si="174"/>
        <v>0</v>
      </c>
      <c r="AI172" s="466">
        <f t="shared" ca="1" si="174"/>
        <v>0</v>
      </c>
      <c r="AJ172" s="466">
        <f t="shared" ca="1" si="175"/>
        <v>0</v>
      </c>
      <c r="AK172" s="466">
        <f t="shared" ca="1" si="175"/>
        <v>0</v>
      </c>
      <c r="AL172" s="466">
        <f t="shared" ca="1" si="175"/>
        <v>0</v>
      </c>
      <c r="AM172" s="466">
        <f t="shared" ca="1" si="175"/>
        <v>0</v>
      </c>
      <c r="AN172" s="466">
        <f t="shared" ca="1" si="175"/>
        <v>0</v>
      </c>
      <c r="AO172" s="466">
        <f t="shared" ca="1" si="175"/>
        <v>0</v>
      </c>
      <c r="AP172" s="466">
        <f t="shared" ca="1" si="175"/>
        <v>0</v>
      </c>
      <c r="AQ172" s="466">
        <f t="shared" ca="1" si="175"/>
        <v>0</v>
      </c>
      <c r="AR172" s="466">
        <f t="shared" ca="1" si="175"/>
        <v>0</v>
      </c>
      <c r="AS172" s="466">
        <f t="shared" ca="1" si="175"/>
        <v>0</v>
      </c>
      <c r="AT172" s="466">
        <f t="shared" ca="1" si="176"/>
        <v>0</v>
      </c>
      <c r="AU172" s="466">
        <f t="shared" ca="1" si="176"/>
        <v>0</v>
      </c>
      <c r="AV172" s="466">
        <f t="shared" ca="1" si="176"/>
        <v>0</v>
      </c>
      <c r="AW172" s="466">
        <f t="shared" ca="1" si="176"/>
        <v>0</v>
      </c>
      <c r="AX172" s="466">
        <f t="shared" ca="1" si="176"/>
        <v>0</v>
      </c>
      <c r="AY172" s="466">
        <f t="shared" ca="1" si="176"/>
        <v>0</v>
      </c>
      <c r="AZ172" s="466">
        <f t="shared" ca="1" si="176"/>
        <v>0</v>
      </c>
      <c r="BA172" s="466">
        <f t="shared" ca="1" si="176"/>
        <v>0</v>
      </c>
      <c r="BB172" s="466">
        <f t="shared" ca="1" si="176"/>
        <v>0</v>
      </c>
      <c r="BC172" s="466">
        <f t="shared" ca="1" si="176"/>
        <v>0</v>
      </c>
      <c r="BD172" s="466">
        <f t="shared" ca="1" si="176"/>
        <v>0</v>
      </c>
      <c r="BE172" s="466">
        <f t="shared" ca="1" si="176"/>
        <v>0</v>
      </c>
      <c r="BF172" s="458"/>
      <c r="BG172" s="467">
        <f t="shared" ca="1" si="152"/>
        <v>0</v>
      </c>
      <c r="BH172" s="467">
        <f t="shared" ca="1" si="153"/>
        <v>0</v>
      </c>
      <c r="BI172" s="467">
        <f t="shared" ca="1" si="154"/>
        <v>0</v>
      </c>
      <c r="BJ172" s="467">
        <f t="shared" ca="1" si="155"/>
        <v>0</v>
      </c>
      <c r="BK172" s="467">
        <f t="shared" ca="1" si="156"/>
        <v>0</v>
      </c>
      <c r="BL172" s="467">
        <f t="shared" ca="1" si="157"/>
        <v>0</v>
      </c>
      <c r="BM172" s="467">
        <f t="shared" ca="1" si="158"/>
        <v>0</v>
      </c>
      <c r="BN172" s="467">
        <f t="shared" ca="1" si="159"/>
        <v>0</v>
      </c>
      <c r="BO172" s="467">
        <f t="shared" ca="1" si="160"/>
        <v>0</v>
      </c>
      <c r="BP172" s="467">
        <f t="shared" ca="1" si="161"/>
        <v>0</v>
      </c>
      <c r="BQ172" s="467">
        <f t="shared" ca="1" si="162"/>
        <v>0</v>
      </c>
      <c r="BR172" s="467">
        <f t="shared" ca="1" si="163"/>
        <v>0</v>
      </c>
      <c r="BS172" s="468">
        <f t="shared" ca="1" si="164"/>
        <v>0</v>
      </c>
      <c r="BT172" s="467">
        <f t="shared" ca="1" si="165"/>
        <v>0</v>
      </c>
      <c r="BU172" s="467">
        <f t="shared" ca="1" si="166"/>
        <v>0</v>
      </c>
      <c r="BV172" s="467">
        <f t="shared" ca="1" si="167"/>
        <v>0</v>
      </c>
      <c r="BW172" s="470">
        <f t="shared" ca="1" si="168"/>
        <v>0</v>
      </c>
      <c r="BX172" s="470">
        <f t="shared" ca="1" si="169"/>
        <v>0</v>
      </c>
      <c r="BY172" s="467">
        <f t="shared" ca="1" si="170"/>
        <v>0</v>
      </c>
    </row>
    <row r="173" spans="1:77" ht="15.6" hidden="1" customHeight="1" outlineLevel="1" x14ac:dyDescent="0.3">
      <c r="A173" s="479">
        <f t="shared" si="171"/>
        <v>19</v>
      </c>
      <c r="B173" s="463">
        <f t="shared" si="144"/>
        <v>0</v>
      </c>
      <c r="C173" s="464"/>
      <c r="D173" s="480">
        <f t="shared" ca="1" si="145"/>
        <v>0</v>
      </c>
      <c r="E173" s="465">
        <f t="shared" ca="1" si="146"/>
        <v>0</v>
      </c>
      <c r="F173" s="466">
        <f t="shared" ca="1" si="172"/>
        <v>0</v>
      </c>
      <c r="G173" s="466">
        <f t="shared" ca="1" si="172"/>
        <v>0</v>
      </c>
      <c r="H173" s="466">
        <f t="shared" ca="1" si="172"/>
        <v>0</v>
      </c>
      <c r="I173" s="466">
        <f t="shared" ca="1" si="172"/>
        <v>0</v>
      </c>
      <c r="J173" s="466">
        <f t="shared" ca="1" si="172"/>
        <v>0</v>
      </c>
      <c r="K173" s="466">
        <f t="shared" ca="1" si="172"/>
        <v>0</v>
      </c>
      <c r="L173" s="466">
        <f t="shared" ca="1" si="172"/>
        <v>0</v>
      </c>
      <c r="M173" s="466">
        <f t="shared" ca="1" si="172"/>
        <v>0</v>
      </c>
      <c r="N173" s="466">
        <f t="shared" ca="1" si="172"/>
        <v>0</v>
      </c>
      <c r="O173" s="466">
        <f t="shared" ca="1" si="172"/>
        <v>0</v>
      </c>
      <c r="P173" s="466">
        <f t="shared" ca="1" si="173"/>
        <v>0</v>
      </c>
      <c r="Q173" s="466">
        <f t="shared" ca="1" si="173"/>
        <v>0</v>
      </c>
      <c r="R173" s="466">
        <f t="shared" ca="1" si="173"/>
        <v>0</v>
      </c>
      <c r="S173" s="466">
        <f t="shared" ca="1" si="173"/>
        <v>0</v>
      </c>
      <c r="T173" s="466">
        <f t="shared" ca="1" si="173"/>
        <v>0</v>
      </c>
      <c r="U173" s="466">
        <f t="shared" ca="1" si="173"/>
        <v>0</v>
      </c>
      <c r="V173" s="466">
        <f t="shared" ca="1" si="173"/>
        <v>0</v>
      </c>
      <c r="W173" s="466">
        <f t="shared" ca="1" si="173"/>
        <v>0</v>
      </c>
      <c r="X173" s="466">
        <f t="shared" ca="1" si="173"/>
        <v>0</v>
      </c>
      <c r="Y173" s="466">
        <f t="shared" ca="1" si="173"/>
        <v>0</v>
      </c>
      <c r="Z173" s="466">
        <f t="shared" ca="1" si="174"/>
        <v>0</v>
      </c>
      <c r="AA173" s="466">
        <f t="shared" ca="1" si="174"/>
        <v>0</v>
      </c>
      <c r="AB173" s="466">
        <f t="shared" ca="1" si="174"/>
        <v>0</v>
      </c>
      <c r="AC173" s="466">
        <f t="shared" ca="1" si="174"/>
        <v>0</v>
      </c>
      <c r="AD173" s="466">
        <f t="shared" ca="1" si="174"/>
        <v>0</v>
      </c>
      <c r="AE173" s="466">
        <f t="shared" ca="1" si="174"/>
        <v>0</v>
      </c>
      <c r="AF173" s="466">
        <f t="shared" ca="1" si="174"/>
        <v>0</v>
      </c>
      <c r="AG173" s="466">
        <f t="shared" ca="1" si="174"/>
        <v>0</v>
      </c>
      <c r="AH173" s="466">
        <f t="shared" ca="1" si="174"/>
        <v>0</v>
      </c>
      <c r="AI173" s="466">
        <f t="shared" ca="1" si="174"/>
        <v>0</v>
      </c>
      <c r="AJ173" s="466">
        <f t="shared" ca="1" si="175"/>
        <v>0</v>
      </c>
      <c r="AK173" s="466">
        <f t="shared" ca="1" si="175"/>
        <v>0</v>
      </c>
      <c r="AL173" s="466">
        <f t="shared" ca="1" si="175"/>
        <v>0</v>
      </c>
      <c r="AM173" s="466">
        <f t="shared" ca="1" si="175"/>
        <v>0</v>
      </c>
      <c r="AN173" s="466">
        <f t="shared" ca="1" si="175"/>
        <v>0</v>
      </c>
      <c r="AO173" s="466">
        <f t="shared" ca="1" si="175"/>
        <v>0</v>
      </c>
      <c r="AP173" s="466">
        <f t="shared" ca="1" si="175"/>
        <v>0</v>
      </c>
      <c r="AQ173" s="466">
        <f t="shared" ca="1" si="175"/>
        <v>0</v>
      </c>
      <c r="AR173" s="466">
        <f t="shared" ca="1" si="175"/>
        <v>0</v>
      </c>
      <c r="AS173" s="466">
        <f t="shared" ca="1" si="175"/>
        <v>0</v>
      </c>
      <c r="AT173" s="466">
        <f t="shared" ca="1" si="176"/>
        <v>0</v>
      </c>
      <c r="AU173" s="466">
        <f t="shared" ca="1" si="176"/>
        <v>0</v>
      </c>
      <c r="AV173" s="466">
        <f t="shared" ca="1" si="176"/>
        <v>0</v>
      </c>
      <c r="AW173" s="466">
        <f t="shared" ca="1" si="176"/>
        <v>0</v>
      </c>
      <c r="AX173" s="466">
        <f t="shared" ca="1" si="176"/>
        <v>0</v>
      </c>
      <c r="AY173" s="466">
        <f t="shared" ca="1" si="176"/>
        <v>0</v>
      </c>
      <c r="AZ173" s="466">
        <f t="shared" ca="1" si="176"/>
        <v>0</v>
      </c>
      <c r="BA173" s="466">
        <f t="shared" ca="1" si="176"/>
        <v>0</v>
      </c>
      <c r="BB173" s="466">
        <f t="shared" ca="1" si="176"/>
        <v>0</v>
      </c>
      <c r="BC173" s="466">
        <f t="shared" ca="1" si="176"/>
        <v>0</v>
      </c>
      <c r="BD173" s="466">
        <f t="shared" ca="1" si="176"/>
        <v>0</v>
      </c>
      <c r="BE173" s="466">
        <f t="shared" ca="1" si="176"/>
        <v>0</v>
      </c>
      <c r="BF173" s="458"/>
      <c r="BG173" s="467">
        <f t="shared" ca="1" si="152"/>
        <v>0</v>
      </c>
      <c r="BH173" s="467">
        <f t="shared" ca="1" si="153"/>
        <v>0</v>
      </c>
      <c r="BI173" s="467">
        <f t="shared" ca="1" si="154"/>
        <v>0</v>
      </c>
      <c r="BJ173" s="467">
        <f t="shared" ca="1" si="155"/>
        <v>0</v>
      </c>
      <c r="BK173" s="467">
        <f t="shared" ca="1" si="156"/>
        <v>0</v>
      </c>
      <c r="BL173" s="467">
        <f t="shared" ca="1" si="157"/>
        <v>0</v>
      </c>
      <c r="BM173" s="467">
        <f t="shared" ca="1" si="158"/>
        <v>0</v>
      </c>
      <c r="BN173" s="467">
        <f t="shared" ca="1" si="159"/>
        <v>0</v>
      </c>
      <c r="BO173" s="467">
        <f t="shared" ca="1" si="160"/>
        <v>0</v>
      </c>
      <c r="BP173" s="467">
        <f t="shared" ca="1" si="161"/>
        <v>0</v>
      </c>
      <c r="BQ173" s="467">
        <f t="shared" ca="1" si="162"/>
        <v>0</v>
      </c>
      <c r="BR173" s="467">
        <f t="shared" ca="1" si="163"/>
        <v>0</v>
      </c>
      <c r="BS173" s="468">
        <f t="shared" ca="1" si="164"/>
        <v>0</v>
      </c>
      <c r="BT173" s="467">
        <f t="shared" ca="1" si="165"/>
        <v>0</v>
      </c>
      <c r="BU173" s="467">
        <f t="shared" ca="1" si="166"/>
        <v>0</v>
      </c>
      <c r="BV173" s="467">
        <f t="shared" ca="1" si="167"/>
        <v>0</v>
      </c>
      <c r="BW173" s="470">
        <f t="shared" ca="1" si="168"/>
        <v>0</v>
      </c>
      <c r="BX173" s="470">
        <f t="shared" ca="1" si="169"/>
        <v>0</v>
      </c>
      <c r="BY173" s="467">
        <f t="shared" ca="1" si="170"/>
        <v>0</v>
      </c>
    </row>
    <row r="174" spans="1:77" ht="15.6" hidden="1" customHeight="1" outlineLevel="1" x14ac:dyDescent="0.3">
      <c r="A174" s="479">
        <f t="shared" si="171"/>
        <v>20</v>
      </c>
      <c r="B174" s="469">
        <f t="shared" si="144"/>
        <v>0</v>
      </c>
      <c r="C174" s="464"/>
      <c r="D174" s="480">
        <f t="shared" ca="1" si="145"/>
        <v>0</v>
      </c>
      <c r="E174" s="465">
        <f t="shared" ca="1" si="146"/>
        <v>0</v>
      </c>
      <c r="F174" s="466">
        <f t="shared" ca="1" si="172"/>
        <v>0</v>
      </c>
      <c r="G174" s="466">
        <f t="shared" ca="1" si="172"/>
        <v>0</v>
      </c>
      <c r="H174" s="466">
        <f t="shared" ca="1" si="172"/>
        <v>0</v>
      </c>
      <c r="I174" s="466">
        <f t="shared" ca="1" si="172"/>
        <v>0</v>
      </c>
      <c r="J174" s="466">
        <f t="shared" ca="1" si="172"/>
        <v>0</v>
      </c>
      <c r="K174" s="466">
        <f t="shared" ca="1" si="172"/>
        <v>0</v>
      </c>
      <c r="L174" s="466">
        <f t="shared" ca="1" si="172"/>
        <v>0</v>
      </c>
      <c r="M174" s="466">
        <f t="shared" ca="1" si="172"/>
        <v>0</v>
      </c>
      <c r="N174" s="466">
        <f t="shared" ca="1" si="172"/>
        <v>0</v>
      </c>
      <c r="O174" s="466">
        <f t="shared" ca="1" si="172"/>
        <v>0</v>
      </c>
      <c r="P174" s="466">
        <f t="shared" ca="1" si="173"/>
        <v>0</v>
      </c>
      <c r="Q174" s="466">
        <f t="shared" ca="1" si="173"/>
        <v>0</v>
      </c>
      <c r="R174" s="466">
        <f t="shared" ca="1" si="173"/>
        <v>0</v>
      </c>
      <c r="S174" s="466">
        <f t="shared" ca="1" si="173"/>
        <v>0</v>
      </c>
      <c r="T174" s="466">
        <f t="shared" ca="1" si="173"/>
        <v>0</v>
      </c>
      <c r="U174" s="466">
        <f t="shared" ca="1" si="173"/>
        <v>0</v>
      </c>
      <c r="V174" s="466">
        <f t="shared" ca="1" si="173"/>
        <v>0</v>
      </c>
      <c r="W174" s="466">
        <f t="shared" ca="1" si="173"/>
        <v>0</v>
      </c>
      <c r="X174" s="466">
        <f t="shared" ca="1" si="173"/>
        <v>0</v>
      </c>
      <c r="Y174" s="466">
        <f t="shared" ca="1" si="173"/>
        <v>0</v>
      </c>
      <c r="Z174" s="466">
        <f t="shared" ca="1" si="174"/>
        <v>0</v>
      </c>
      <c r="AA174" s="466">
        <f t="shared" ca="1" si="174"/>
        <v>0</v>
      </c>
      <c r="AB174" s="466">
        <f t="shared" ca="1" si="174"/>
        <v>0</v>
      </c>
      <c r="AC174" s="466">
        <f t="shared" ca="1" si="174"/>
        <v>0</v>
      </c>
      <c r="AD174" s="466">
        <f t="shared" ca="1" si="174"/>
        <v>0</v>
      </c>
      <c r="AE174" s="466">
        <f t="shared" ca="1" si="174"/>
        <v>0</v>
      </c>
      <c r="AF174" s="466">
        <f t="shared" ca="1" si="174"/>
        <v>0</v>
      </c>
      <c r="AG174" s="466">
        <f t="shared" ca="1" si="174"/>
        <v>0</v>
      </c>
      <c r="AH174" s="466">
        <f t="shared" ca="1" si="174"/>
        <v>0</v>
      </c>
      <c r="AI174" s="466">
        <f t="shared" ca="1" si="174"/>
        <v>0</v>
      </c>
      <c r="AJ174" s="466">
        <f t="shared" ca="1" si="175"/>
        <v>0</v>
      </c>
      <c r="AK174" s="466">
        <f t="shared" ca="1" si="175"/>
        <v>0</v>
      </c>
      <c r="AL174" s="466">
        <f t="shared" ca="1" si="175"/>
        <v>0</v>
      </c>
      <c r="AM174" s="466">
        <f t="shared" ca="1" si="175"/>
        <v>0</v>
      </c>
      <c r="AN174" s="466">
        <f t="shared" ca="1" si="175"/>
        <v>0</v>
      </c>
      <c r="AO174" s="466">
        <f t="shared" ca="1" si="175"/>
        <v>0</v>
      </c>
      <c r="AP174" s="466">
        <f t="shared" ca="1" si="175"/>
        <v>0</v>
      </c>
      <c r="AQ174" s="466">
        <f t="shared" ca="1" si="175"/>
        <v>0</v>
      </c>
      <c r="AR174" s="466">
        <f t="shared" ca="1" si="175"/>
        <v>0</v>
      </c>
      <c r="AS174" s="466">
        <f t="shared" ca="1" si="175"/>
        <v>0</v>
      </c>
      <c r="AT174" s="466">
        <f t="shared" ca="1" si="176"/>
        <v>0</v>
      </c>
      <c r="AU174" s="466">
        <f t="shared" ca="1" si="176"/>
        <v>0</v>
      </c>
      <c r="AV174" s="466">
        <f t="shared" ca="1" si="176"/>
        <v>0</v>
      </c>
      <c r="AW174" s="466">
        <f t="shared" ca="1" si="176"/>
        <v>0</v>
      </c>
      <c r="AX174" s="466">
        <f t="shared" ca="1" si="176"/>
        <v>0</v>
      </c>
      <c r="AY174" s="466">
        <f t="shared" ca="1" si="176"/>
        <v>0</v>
      </c>
      <c r="AZ174" s="466">
        <f t="shared" ca="1" si="176"/>
        <v>0</v>
      </c>
      <c r="BA174" s="466">
        <f t="shared" ca="1" si="176"/>
        <v>0</v>
      </c>
      <c r="BB174" s="466">
        <f t="shared" ca="1" si="176"/>
        <v>0</v>
      </c>
      <c r="BC174" s="466">
        <f t="shared" ca="1" si="176"/>
        <v>0</v>
      </c>
      <c r="BD174" s="466">
        <f t="shared" ca="1" si="176"/>
        <v>0</v>
      </c>
      <c r="BE174" s="466">
        <f t="shared" ca="1" si="176"/>
        <v>0</v>
      </c>
      <c r="BF174" s="458"/>
      <c r="BG174" s="467">
        <f t="shared" ca="1" si="152"/>
        <v>0</v>
      </c>
      <c r="BH174" s="467">
        <f t="shared" ca="1" si="153"/>
        <v>0</v>
      </c>
      <c r="BI174" s="467">
        <f t="shared" ca="1" si="154"/>
        <v>0</v>
      </c>
      <c r="BJ174" s="467">
        <f t="shared" ca="1" si="155"/>
        <v>0</v>
      </c>
      <c r="BK174" s="467">
        <f t="shared" ca="1" si="156"/>
        <v>0</v>
      </c>
      <c r="BL174" s="467">
        <f t="shared" ca="1" si="157"/>
        <v>0</v>
      </c>
      <c r="BM174" s="467">
        <f t="shared" ca="1" si="158"/>
        <v>0</v>
      </c>
      <c r="BN174" s="467">
        <f t="shared" ca="1" si="159"/>
        <v>0</v>
      </c>
      <c r="BO174" s="467">
        <f t="shared" ca="1" si="160"/>
        <v>0</v>
      </c>
      <c r="BP174" s="467">
        <f t="shared" ca="1" si="161"/>
        <v>0</v>
      </c>
      <c r="BQ174" s="467">
        <f t="shared" ca="1" si="162"/>
        <v>0</v>
      </c>
      <c r="BR174" s="467">
        <f t="shared" ca="1" si="163"/>
        <v>0</v>
      </c>
      <c r="BS174" s="468">
        <f t="shared" ca="1" si="164"/>
        <v>0</v>
      </c>
      <c r="BT174" s="467">
        <f t="shared" ca="1" si="165"/>
        <v>0</v>
      </c>
      <c r="BU174" s="467">
        <f t="shared" ca="1" si="166"/>
        <v>0</v>
      </c>
      <c r="BV174" s="467">
        <f t="shared" ca="1" si="167"/>
        <v>0</v>
      </c>
      <c r="BW174" s="470">
        <f t="shared" ca="1" si="168"/>
        <v>0</v>
      </c>
      <c r="BX174" s="470">
        <f t="shared" ca="1" si="169"/>
        <v>0</v>
      </c>
      <c r="BY174" s="467">
        <f t="shared" ca="1" si="170"/>
        <v>0</v>
      </c>
    </row>
    <row r="175" spans="1:77" ht="15.6" hidden="1" customHeight="1" outlineLevel="1" x14ac:dyDescent="0.3">
      <c r="A175" s="479">
        <f t="shared" si="171"/>
        <v>21</v>
      </c>
      <c r="B175" s="463">
        <f t="shared" si="144"/>
        <v>0</v>
      </c>
      <c r="C175" s="464"/>
      <c r="D175" s="480">
        <f t="shared" ca="1" si="145"/>
        <v>0</v>
      </c>
      <c r="E175" s="465">
        <f t="shared" ca="1" si="146"/>
        <v>0</v>
      </c>
      <c r="F175" s="466">
        <f t="shared" ref="F175:O184" ca="1" si="177">IF(F$302="Yes",IF(ISERROR(INDIRECT(CONCATENATE($B175,"!",F$303,$D$308))),0,INDIRECT(CONCATENATE($B175,"!",F$303,$D$308))),0)</f>
        <v>0</v>
      </c>
      <c r="G175" s="466">
        <f t="shared" ca="1" si="177"/>
        <v>0</v>
      </c>
      <c r="H175" s="466">
        <f t="shared" ca="1" si="177"/>
        <v>0</v>
      </c>
      <c r="I175" s="466">
        <f t="shared" ca="1" si="177"/>
        <v>0</v>
      </c>
      <c r="J175" s="466">
        <f t="shared" ca="1" si="177"/>
        <v>0</v>
      </c>
      <c r="K175" s="466">
        <f t="shared" ca="1" si="177"/>
        <v>0</v>
      </c>
      <c r="L175" s="466">
        <f t="shared" ca="1" si="177"/>
        <v>0</v>
      </c>
      <c r="M175" s="466">
        <f t="shared" ca="1" si="177"/>
        <v>0</v>
      </c>
      <c r="N175" s="466">
        <f t="shared" ca="1" si="177"/>
        <v>0</v>
      </c>
      <c r="O175" s="466">
        <f t="shared" ca="1" si="177"/>
        <v>0</v>
      </c>
      <c r="P175" s="466">
        <f t="shared" ref="P175:Y184" ca="1" si="178">IF(P$302="Yes",IF(ISERROR(INDIRECT(CONCATENATE($B175,"!",P$303,$D$308))),0,INDIRECT(CONCATENATE($B175,"!",P$303,$D$308))),0)</f>
        <v>0</v>
      </c>
      <c r="Q175" s="466">
        <f t="shared" ca="1" si="178"/>
        <v>0</v>
      </c>
      <c r="R175" s="466">
        <f t="shared" ca="1" si="178"/>
        <v>0</v>
      </c>
      <c r="S175" s="466">
        <f t="shared" ca="1" si="178"/>
        <v>0</v>
      </c>
      <c r="T175" s="466">
        <f t="shared" ca="1" si="178"/>
        <v>0</v>
      </c>
      <c r="U175" s="466">
        <f t="shared" ca="1" si="178"/>
        <v>0</v>
      </c>
      <c r="V175" s="466">
        <f t="shared" ca="1" si="178"/>
        <v>0</v>
      </c>
      <c r="W175" s="466">
        <f t="shared" ca="1" si="178"/>
        <v>0</v>
      </c>
      <c r="X175" s="466">
        <f t="shared" ca="1" si="178"/>
        <v>0</v>
      </c>
      <c r="Y175" s="466">
        <f t="shared" ca="1" si="178"/>
        <v>0</v>
      </c>
      <c r="Z175" s="466">
        <f t="shared" ref="Z175:AI184" ca="1" si="179">IF(Z$302="Yes",IF(ISERROR(INDIRECT(CONCATENATE($B175,"!",Z$303,$D$308))),0,INDIRECT(CONCATENATE($B175,"!",Z$303,$D$308))),0)</f>
        <v>0</v>
      </c>
      <c r="AA175" s="466">
        <f t="shared" ca="1" si="179"/>
        <v>0</v>
      </c>
      <c r="AB175" s="466">
        <f t="shared" ca="1" si="179"/>
        <v>0</v>
      </c>
      <c r="AC175" s="466">
        <f t="shared" ca="1" si="179"/>
        <v>0</v>
      </c>
      <c r="AD175" s="466">
        <f t="shared" ca="1" si="179"/>
        <v>0</v>
      </c>
      <c r="AE175" s="466">
        <f t="shared" ca="1" si="179"/>
        <v>0</v>
      </c>
      <c r="AF175" s="466">
        <f t="shared" ca="1" si="179"/>
        <v>0</v>
      </c>
      <c r="AG175" s="466">
        <f t="shared" ca="1" si="179"/>
        <v>0</v>
      </c>
      <c r="AH175" s="466">
        <f t="shared" ca="1" si="179"/>
        <v>0</v>
      </c>
      <c r="AI175" s="466">
        <f t="shared" ca="1" si="179"/>
        <v>0</v>
      </c>
      <c r="AJ175" s="466">
        <f t="shared" ref="AJ175:AS184" ca="1" si="180">IF(AJ$302="Yes",IF(ISERROR(INDIRECT(CONCATENATE($B175,"!",AJ$303,$D$308))),0,INDIRECT(CONCATENATE($B175,"!",AJ$303,$D$308))),0)</f>
        <v>0</v>
      </c>
      <c r="AK175" s="466">
        <f t="shared" ca="1" si="180"/>
        <v>0</v>
      </c>
      <c r="AL175" s="466">
        <f t="shared" ca="1" si="180"/>
        <v>0</v>
      </c>
      <c r="AM175" s="466">
        <f t="shared" ca="1" si="180"/>
        <v>0</v>
      </c>
      <c r="AN175" s="466">
        <f t="shared" ca="1" si="180"/>
        <v>0</v>
      </c>
      <c r="AO175" s="466">
        <f t="shared" ca="1" si="180"/>
        <v>0</v>
      </c>
      <c r="AP175" s="466">
        <f t="shared" ca="1" si="180"/>
        <v>0</v>
      </c>
      <c r="AQ175" s="466">
        <f t="shared" ca="1" si="180"/>
        <v>0</v>
      </c>
      <c r="AR175" s="466">
        <f t="shared" ca="1" si="180"/>
        <v>0</v>
      </c>
      <c r="AS175" s="466">
        <f t="shared" ca="1" si="180"/>
        <v>0</v>
      </c>
      <c r="AT175" s="466">
        <f t="shared" ref="AT175:BE184" ca="1" si="181">IF(AT$302="Yes",IF(ISERROR(INDIRECT(CONCATENATE($B175,"!",AT$303,$D$308))),0,INDIRECT(CONCATENATE($B175,"!",AT$303,$D$308))),0)</f>
        <v>0</v>
      </c>
      <c r="AU175" s="466">
        <f t="shared" ca="1" si="181"/>
        <v>0</v>
      </c>
      <c r="AV175" s="466">
        <f t="shared" ca="1" si="181"/>
        <v>0</v>
      </c>
      <c r="AW175" s="466">
        <f t="shared" ca="1" si="181"/>
        <v>0</v>
      </c>
      <c r="AX175" s="466">
        <f t="shared" ca="1" si="181"/>
        <v>0</v>
      </c>
      <c r="AY175" s="466">
        <f t="shared" ca="1" si="181"/>
        <v>0</v>
      </c>
      <c r="AZ175" s="466">
        <f t="shared" ca="1" si="181"/>
        <v>0</v>
      </c>
      <c r="BA175" s="466">
        <f t="shared" ca="1" si="181"/>
        <v>0</v>
      </c>
      <c r="BB175" s="466">
        <f t="shared" ca="1" si="181"/>
        <v>0</v>
      </c>
      <c r="BC175" s="466">
        <f t="shared" ca="1" si="181"/>
        <v>0</v>
      </c>
      <c r="BD175" s="466">
        <f t="shared" ca="1" si="181"/>
        <v>0</v>
      </c>
      <c r="BE175" s="466">
        <f t="shared" ca="1" si="181"/>
        <v>0</v>
      </c>
      <c r="BF175" s="458"/>
      <c r="BG175" s="467">
        <f t="shared" ca="1" si="152"/>
        <v>0</v>
      </c>
      <c r="BH175" s="467">
        <f t="shared" ca="1" si="153"/>
        <v>0</v>
      </c>
      <c r="BI175" s="467">
        <f t="shared" ca="1" si="154"/>
        <v>0</v>
      </c>
      <c r="BJ175" s="467">
        <f t="shared" ca="1" si="155"/>
        <v>0</v>
      </c>
      <c r="BK175" s="467">
        <f t="shared" ca="1" si="156"/>
        <v>0</v>
      </c>
      <c r="BL175" s="467">
        <f t="shared" ca="1" si="157"/>
        <v>0</v>
      </c>
      <c r="BM175" s="467">
        <f t="shared" ca="1" si="158"/>
        <v>0</v>
      </c>
      <c r="BN175" s="467">
        <f t="shared" ca="1" si="159"/>
        <v>0</v>
      </c>
      <c r="BO175" s="467">
        <f t="shared" ca="1" si="160"/>
        <v>0</v>
      </c>
      <c r="BP175" s="467">
        <f t="shared" ca="1" si="161"/>
        <v>0</v>
      </c>
      <c r="BQ175" s="467">
        <f t="shared" ca="1" si="162"/>
        <v>0</v>
      </c>
      <c r="BR175" s="467">
        <f t="shared" ca="1" si="163"/>
        <v>0</v>
      </c>
      <c r="BS175" s="468">
        <f t="shared" ca="1" si="164"/>
        <v>0</v>
      </c>
      <c r="BT175" s="467">
        <f t="shared" ca="1" si="165"/>
        <v>0</v>
      </c>
      <c r="BU175" s="467">
        <f t="shared" ca="1" si="166"/>
        <v>0</v>
      </c>
      <c r="BV175" s="467">
        <f t="shared" ca="1" si="167"/>
        <v>0</v>
      </c>
      <c r="BW175" s="470">
        <f t="shared" ca="1" si="168"/>
        <v>0</v>
      </c>
      <c r="BX175" s="470">
        <f t="shared" ca="1" si="169"/>
        <v>0</v>
      </c>
      <c r="BY175" s="467">
        <f t="shared" ca="1" si="170"/>
        <v>0</v>
      </c>
    </row>
    <row r="176" spans="1:77" ht="15.6" hidden="1" customHeight="1" outlineLevel="1" x14ac:dyDescent="0.3">
      <c r="A176" s="479">
        <f t="shared" si="171"/>
        <v>22</v>
      </c>
      <c r="B176" s="469">
        <f t="shared" si="144"/>
        <v>0</v>
      </c>
      <c r="C176" s="464"/>
      <c r="D176" s="480">
        <f t="shared" ca="1" si="145"/>
        <v>0</v>
      </c>
      <c r="E176" s="465">
        <f t="shared" ca="1" si="146"/>
        <v>0</v>
      </c>
      <c r="F176" s="466">
        <f t="shared" ca="1" si="177"/>
        <v>0</v>
      </c>
      <c r="G176" s="466">
        <f t="shared" ca="1" si="177"/>
        <v>0</v>
      </c>
      <c r="H176" s="466">
        <f t="shared" ca="1" si="177"/>
        <v>0</v>
      </c>
      <c r="I176" s="466">
        <f t="shared" ca="1" si="177"/>
        <v>0</v>
      </c>
      <c r="J176" s="466">
        <f t="shared" ca="1" si="177"/>
        <v>0</v>
      </c>
      <c r="K176" s="466">
        <f t="shared" ca="1" si="177"/>
        <v>0</v>
      </c>
      <c r="L176" s="466">
        <f t="shared" ca="1" si="177"/>
        <v>0</v>
      </c>
      <c r="M176" s="466">
        <f t="shared" ca="1" si="177"/>
        <v>0</v>
      </c>
      <c r="N176" s="466">
        <f t="shared" ca="1" si="177"/>
        <v>0</v>
      </c>
      <c r="O176" s="466">
        <f t="shared" ca="1" si="177"/>
        <v>0</v>
      </c>
      <c r="P176" s="466">
        <f t="shared" ca="1" si="178"/>
        <v>0</v>
      </c>
      <c r="Q176" s="466">
        <f t="shared" ca="1" si="178"/>
        <v>0</v>
      </c>
      <c r="R176" s="466">
        <f t="shared" ca="1" si="178"/>
        <v>0</v>
      </c>
      <c r="S176" s="466">
        <f t="shared" ca="1" si="178"/>
        <v>0</v>
      </c>
      <c r="T176" s="466">
        <f t="shared" ca="1" si="178"/>
        <v>0</v>
      </c>
      <c r="U176" s="466">
        <f t="shared" ca="1" si="178"/>
        <v>0</v>
      </c>
      <c r="V176" s="466">
        <f t="shared" ca="1" si="178"/>
        <v>0</v>
      </c>
      <c r="W176" s="466">
        <f t="shared" ca="1" si="178"/>
        <v>0</v>
      </c>
      <c r="X176" s="466">
        <f t="shared" ca="1" si="178"/>
        <v>0</v>
      </c>
      <c r="Y176" s="466">
        <f t="shared" ca="1" si="178"/>
        <v>0</v>
      </c>
      <c r="Z176" s="466">
        <f t="shared" ca="1" si="179"/>
        <v>0</v>
      </c>
      <c r="AA176" s="466">
        <f t="shared" ca="1" si="179"/>
        <v>0</v>
      </c>
      <c r="AB176" s="466">
        <f t="shared" ca="1" si="179"/>
        <v>0</v>
      </c>
      <c r="AC176" s="466">
        <f t="shared" ca="1" si="179"/>
        <v>0</v>
      </c>
      <c r="AD176" s="466">
        <f t="shared" ca="1" si="179"/>
        <v>0</v>
      </c>
      <c r="AE176" s="466">
        <f t="shared" ca="1" si="179"/>
        <v>0</v>
      </c>
      <c r="AF176" s="466">
        <f t="shared" ca="1" si="179"/>
        <v>0</v>
      </c>
      <c r="AG176" s="466">
        <f t="shared" ca="1" si="179"/>
        <v>0</v>
      </c>
      <c r="AH176" s="466">
        <f t="shared" ca="1" si="179"/>
        <v>0</v>
      </c>
      <c r="AI176" s="466">
        <f t="shared" ca="1" si="179"/>
        <v>0</v>
      </c>
      <c r="AJ176" s="466">
        <f t="shared" ca="1" si="180"/>
        <v>0</v>
      </c>
      <c r="AK176" s="466">
        <f t="shared" ca="1" si="180"/>
        <v>0</v>
      </c>
      <c r="AL176" s="466">
        <f t="shared" ca="1" si="180"/>
        <v>0</v>
      </c>
      <c r="AM176" s="466">
        <f t="shared" ca="1" si="180"/>
        <v>0</v>
      </c>
      <c r="AN176" s="466">
        <f t="shared" ca="1" si="180"/>
        <v>0</v>
      </c>
      <c r="AO176" s="466">
        <f t="shared" ca="1" si="180"/>
        <v>0</v>
      </c>
      <c r="AP176" s="466">
        <f t="shared" ca="1" si="180"/>
        <v>0</v>
      </c>
      <c r="AQ176" s="466">
        <f t="shared" ca="1" si="180"/>
        <v>0</v>
      </c>
      <c r="AR176" s="466">
        <f t="shared" ca="1" si="180"/>
        <v>0</v>
      </c>
      <c r="AS176" s="466">
        <f t="shared" ca="1" si="180"/>
        <v>0</v>
      </c>
      <c r="AT176" s="466">
        <f t="shared" ca="1" si="181"/>
        <v>0</v>
      </c>
      <c r="AU176" s="466">
        <f t="shared" ca="1" si="181"/>
        <v>0</v>
      </c>
      <c r="AV176" s="466">
        <f t="shared" ca="1" si="181"/>
        <v>0</v>
      </c>
      <c r="AW176" s="466">
        <f t="shared" ca="1" si="181"/>
        <v>0</v>
      </c>
      <c r="AX176" s="466">
        <f t="shared" ca="1" si="181"/>
        <v>0</v>
      </c>
      <c r="AY176" s="466">
        <f t="shared" ca="1" si="181"/>
        <v>0</v>
      </c>
      <c r="AZ176" s="466">
        <f t="shared" ca="1" si="181"/>
        <v>0</v>
      </c>
      <c r="BA176" s="466">
        <f t="shared" ca="1" si="181"/>
        <v>0</v>
      </c>
      <c r="BB176" s="466">
        <f t="shared" ca="1" si="181"/>
        <v>0</v>
      </c>
      <c r="BC176" s="466">
        <f t="shared" ca="1" si="181"/>
        <v>0</v>
      </c>
      <c r="BD176" s="466">
        <f t="shared" ca="1" si="181"/>
        <v>0</v>
      </c>
      <c r="BE176" s="466">
        <f t="shared" ca="1" si="181"/>
        <v>0</v>
      </c>
      <c r="BF176" s="458"/>
      <c r="BG176" s="467">
        <f t="shared" ca="1" si="152"/>
        <v>0</v>
      </c>
      <c r="BH176" s="467">
        <f t="shared" ca="1" si="153"/>
        <v>0</v>
      </c>
      <c r="BI176" s="467">
        <f t="shared" ca="1" si="154"/>
        <v>0</v>
      </c>
      <c r="BJ176" s="467">
        <f t="shared" ca="1" si="155"/>
        <v>0</v>
      </c>
      <c r="BK176" s="467">
        <f t="shared" ca="1" si="156"/>
        <v>0</v>
      </c>
      <c r="BL176" s="467">
        <f t="shared" ca="1" si="157"/>
        <v>0</v>
      </c>
      <c r="BM176" s="467">
        <f t="shared" ca="1" si="158"/>
        <v>0</v>
      </c>
      <c r="BN176" s="467">
        <f t="shared" ca="1" si="159"/>
        <v>0</v>
      </c>
      <c r="BO176" s="467">
        <f t="shared" ca="1" si="160"/>
        <v>0</v>
      </c>
      <c r="BP176" s="467">
        <f t="shared" ca="1" si="161"/>
        <v>0</v>
      </c>
      <c r="BQ176" s="467">
        <f t="shared" ca="1" si="162"/>
        <v>0</v>
      </c>
      <c r="BR176" s="467">
        <f t="shared" ca="1" si="163"/>
        <v>0</v>
      </c>
      <c r="BS176" s="468">
        <f t="shared" ca="1" si="164"/>
        <v>0</v>
      </c>
      <c r="BT176" s="467">
        <f t="shared" ca="1" si="165"/>
        <v>0</v>
      </c>
      <c r="BU176" s="467">
        <f t="shared" ca="1" si="166"/>
        <v>0</v>
      </c>
      <c r="BV176" s="467">
        <f t="shared" ca="1" si="167"/>
        <v>0</v>
      </c>
      <c r="BW176" s="470">
        <f t="shared" ca="1" si="168"/>
        <v>0</v>
      </c>
      <c r="BX176" s="470">
        <f t="shared" ca="1" si="169"/>
        <v>0</v>
      </c>
      <c r="BY176" s="467">
        <f t="shared" ca="1" si="170"/>
        <v>0</v>
      </c>
    </row>
    <row r="177" spans="1:77" ht="15.6" hidden="1" customHeight="1" outlineLevel="1" x14ac:dyDescent="0.3">
      <c r="A177" s="479">
        <f t="shared" si="171"/>
        <v>23</v>
      </c>
      <c r="B177" s="463">
        <f t="shared" si="144"/>
        <v>0</v>
      </c>
      <c r="C177" s="464"/>
      <c r="D177" s="480">
        <f t="shared" ca="1" si="145"/>
        <v>0</v>
      </c>
      <c r="E177" s="465">
        <f t="shared" ca="1" si="146"/>
        <v>0</v>
      </c>
      <c r="F177" s="466">
        <f t="shared" ca="1" si="177"/>
        <v>0</v>
      </c>
      <c r="G177" s="466">
        <f t="shared" ca="1" si="177"/>
        <v>0</v>
      </c>
      <c r="H177" s="466">
        <f t="shared" ca="1" si="177"/>
        <v>0</v>
      </c>
      <c r="I177" s="466">
        <f t="shared" ca="1" si="177"/>
        <v>0</v>
      </c>
      <c r="J177" s="466">
        <f t="shared" ca="1" si="177"/>
        <v>0</v>
      </c>
      <c r="K177" s="466">
        <f t="shared" ca="1" si="177"/>
        <v>0</v>
      </c>
      <c r="L177" s="466">
        <f t="shared" ca="1" si="177"/>
        <v>0</v>
      </c>
      <c r="M177" s="466">
        <f t="shared" ca="1" si="177"/>
        <v>0</v>
      </c>
      <c r="N177" s="466">
        <f t="shared" ca="1" si="177"/>
        <v>0</v>
      </c>
      <c r="O177" s="466">
        <f t="shared" ca="1" si="177"/>
        <v>0</v>
      </c>
      <c r="P177" s="466">
        <f t="shared" ca="1" si="178"/>
        <v>0</v>
      </c>
      <c r="Q177" s="466">
        <f t="shared" ca="1" si="178"/>
        <v>0</v>
      </c>
      <c r="R177" s="466">
        <f t="shared" ca="1" si="178"/>
        <v>0</v>
      </c>
      <c r="S177" s="466">
        <f t="shared" ca="1" si="178"/>
        <v>0</v>
      </c>
      <c r="T177" s="466">
        <f t="shared" ca="1" si="178"/>
        <v>0</v>
      </c>
      <c r="U177" s="466">
        <f t="shared" ca="1" si="178"/>
        <v>0</v>
      </c>
      <c r="V177" s="466">
        <f t="shared" ca="1" si="178"/>
        <v>0</v>
      </c>
      <c r="W177" s="466">
        <f t="shared" ca="1" si="178"/>
        <v>0</v>
      </c>
      <c r="X177" s="466">
        <f t="shared" ca="1" si="178"/>
        <v>0</v>
      </c>
      <c r="Y177" s="466">
        <f t="shared" ca="1" si="178"/>
        <v>0</v>
      </c>
      <c r="Z177" s="466">
        <f t="shared" ca="1" si="179"/>
        <v>0</v>
      </c>
      <c r="AA177" s="466">
        <f t="shared" ca="1" si="179"/>
        <v>0</v>
      </c>
      <c r="AB177" s="466">
        <f t="shared" ca="1" si="179"/>
        <v>0</v>
      </c>
      <c r="AC177" s="466">
        <f t="shared" ca="1" si="179"/>
        <v>0</v>
      </c>
      <c r="AD177" s="466">
        <f t="shared" ca="1" si="179"/>
        <v>0</v>
      </c>
      <c r="AE177" s="466">
        <f t="shared" ca="1" si="179"/>
        <v>0</v>
      </c>
      <c r="AF177" s="466">
        <f t="shared" ca="1" si="179"/>
        <v>0</v>
      </c>
      <c r="AG177" s="466">
        <f t="shared" ca="1" si="179"/>
        <v>0</v>
      </c>
      <c r="AH177" s="466">
        <f t="shared" ca="1" si="179"/>
        <v>0</v>
      </c>
      <c r="AI177" s="466">
        <f t="shared" ca="1" si="179"/>
        <v>0</v>
      </c>
      <c r="AJ177" s="466">
        <f t="shared" ca="1" si="180"/>
        <v>0</v>
      </c>
      <c r="AK177" s="466">
        <f t="shared" ca="1" si="180"/>
        <v>0</v>
      </c>
      <c r="AL177" s="466">
        <f t="shared" ca="1" si="180"/>
        <v>0</v>
      </c>
      <c r="AM177" s="466">
        <f t="shared" ca="1" si="180"/>
        <v>0</v>
      </c>
      <c r="AN177" s="466">
        <f t="shared" ca="1" si="180"/>
        <v>0</v>
      </c>
      <c r="AO177" s="466">
        <f t="shared" ca="1" si="180"/>
        <v>0</v>
      </c>
      <c r="AP177" s="466">
        <f t="shared" ca="1" si="180"/>
        <v>0</v>
      </c>
      <c r="AQ177" s="466">
        <f t="shared" ca="1" si="180"/>
        <v>0</v>
      </c>
      <c r="AR177" s="466">
        <f t="shared" ca="1" si="180"/>
        <v>0</v>
      </c>
      <c r="AS177" s="466">
        <f t="shared" ca="1" si="180"/>
        <v>0</v>
      </c>
      <c r="AT177" s="466">
        <f t="shared" ca="1" si="181"/>
        <v>0</v>
      </c>
      <c r="AU177" s="466">
        <f t="shared" ca="1" si="181"/>
        <v>0</v>
      </c>
      <c r="AV177" s="466">
        <f t="shared" ca="1" si="181"/>
        <v>0</v>
      </c>
      <c r="AW177" s="466">
        <f t="shared" ca="1" si="181"/>
        <v>0</v>
      </c>
      <c r="AX177" s="466">
        <f t="shared" ca="1" si="181"/>
        <v>0</v>
      </c>
      <c r="AY177" s="466">
        <f t="shared" ca="1" si="181"/>
        <v>0</v>
      </c>
      <c r="AZ177" s="466">
        <f t="shared" ca="1" si="181"/>
        <v>0</v>
      </c>
      <c r="BA177" s="466">
        <f t="shared" ca="1" si="181"/>
        <v>0</v>
      </c>
      <c r="BB177" s="466">
        <f t="shared" ca="1" si="181"/>
        <v>0</v>
      </c>
      <c r="BC177" s="466">
        <f t="shared" ca="1" si="181"/>
        <v>0</v>
      </c>
      <c r="BD177" s="466">
        <f t="shared" ca="1" si="181"/>
        <v>0</v>
      </c>
      <c r="BE177" s="466">
        <f t="shared" ca="1" si="181"/>
        <v>0</v>
      </c>
      <c r="BF177" s="458"/>
      <c r="BG177" s="467">
        <f t="shared" ca="1" si="152"/>
        <v>0</v>
      </c>
      <c r="BH177" s="467">
        <f t="shared" ca="1" si="153"/>
        <v>0</v>
      </c>
      <c r="BI177" s="467">
        <f t="shared" ca="1" si="154"/>
        <v>0</v>
      </c>
      <c r="BJ177" s="467">
        <f t="shared" ca="1" si="155"/>
        <v>0</v>
      </c>
      <c r="BK177" s="467">
        <f t="shared" ca="1" si="156"/>
        <v>0</v>
      </c>
      <c r="BL177" s="467">
        <f t="shared" ca="1" si="157"/>
        <v>0</v>
      </c>
      <c r="BM177" s="467">
        <f t="shared" ca="1" si="158"/>
        <v>0</v>
      </c>
      <c r="BN177" s="467">
        <f t="shared" ca="1" si="159"/>
        <v>0</v>
      </c>
      <c r="BO177" s="467">
        <f t="shared" ca="1" si="160"/>
        <v>0</v>
      </c>
      <c r="BP177" s="467">
        <f t="shared" ca="1" si="161"/>
        <v>0</v>
      </c>
      <c r="BQ177" s="467">
        <f t="shared" ca="1" si="162"/>
        <v>0</v>
      </c>
      <c r="BR177" s="467">
        <f t="shared" ca="1" si="163"/>
        <v>0</v>
      </c>
      <c r="BS177" s="468">
        <f t="shared" ca="1" si="164"/>
        <v>0</v>
      </c>
      <c r="BT177" s="467">
        <f t="shared" ca="1" si="165"/>
        <v>0</v>
      </c>
      <c r="BU177" s="467">
        <f t="shared" ca="1" si="166"/>
        <v>0</v>
      </c>
      <c r="BV177" s="467">
        <f t="shared" ca="1" si="167"/>
        <v>0</v>
      </c>
      <c r="BW177" s="470">
        <f t="shared" ca="1" si="168"/>
        <v>0</v>
      </c>
      <c r="BX177" s="470">
        <f t="shared" ca="1" si="169"/>
        <v>0</v>
      </c>
      <c r="BY177" s="467">
        <f t="shared" ca="1" si="170"/>
        <v>0</v>
      </c>
    </row>
    <row r="178" spans="1:77" ht="15.6" hidden="1" customHeight="1" outlineLevel="1" x14ac:dyDescent="0.3">
      <c r="A178" s="479">
        <f t="shared" si="171"/>
        <v>24</v>
      </c>
      <c r="B178" s="469">
        <f t="shared" si="144"/>
        <v>0</v>
      </c>
      <c r="C178" s="464"/>
      <c r="D178" s="480">
        <f t="shared" ca="1" si="145"/>
        <v>0</v>
      </c>
      <c r="E178" s="465">
        <f t="shared" ca="1" si="146"/>
        <v>0</v>
      </c>
      <c r="F178" s="466">
        <f t="shared" ca="1" si="177"/>
        <v>0</v>
      </c>
      <c r="G178" s="466">
        <f t="shared" ca="1" si="177"/>
        <v>0</v>
      </c>
      <c r="H178" s="466">
        <f t="shared" ca="1" si="177"/>
        <v>0</v>
      </c>
      <c r="I178" s="466">
        <f t="shared" ca="1" si="177"/>
        <v>0</v>
      </c>
      <c r="J178" s="466">
        <f t="shared" ca="1" si="177"/>
        <v>0</v>
      </c>
      <c r="K178" s="466">
        <f t="shared" ca="1" si="177"/>
        <v>0</v>
      </c>
      <c r="L178" s="466">
        <f t="shared" ca="1" si="177"/>
        <v>0</v>
      </c>
      <c r="M178" s="466">
        <f t="shared" ca="1" si="177"/>
        <v>0</v>
      </c>
      <c r="N178" s="466">
        <f t="shared" ca="1" si="177"/>
        <v>0</v>
      </c>
      <c r="O178" s="466">
        <f t="shared" ca="1" si="177"/>
        <v>0</v>
      </c>
      <c r="P178" s="466">
        <f t="shared" ca="1" si="178"/>
        <v>0</v>
      </c>
      <c r="Q178" s="466">
        <f t="shared" ca="1" si="178"/>
        <v>0</v>
      </c>
      <c r="R178" s="466">
        <f t="shared" ca="1" si="178"/>
        <v>0</v>
      </c>
      <c r="S178" s="466">
        <f t="shared" ca="1" si="178"/>
        <v>0</v>
      </c>
      <c r="T178" s="466">
        <f t="shared" ca="1" si="178"/>
        <v>0</v>
      </c>
      <c r="U178" s="466">
        <f t="shared" ca="1" si="178"/>
        <v>0</v>
      </c>
      <c r="V178" s="466">
        <f t="shared" ca="1" si="178"/>
        <v>0</v>
      </c>
      <c r="W178" s="466">
        <f t="shared" ca="1" si="178"/>
        <v>0</v>
      </c>
      <c r="X178" s="466">
        <f t="shared" ca="1" si="178"/>
        <v>0</v>
      </c>
      <c r="Y178" s="466">
        <f t="shared" ca="1" si="178"/>
        <v>0</v>
      </c>
      <c r="Z178" s="466">
        <f t="shared" ca="1" si="179"/>
        <v>0</v>
      </c>
      <c r="AA178" s="466">
        <f t="shared" ca="1" si="179"/>
        <v>0</v>
      </c>
      <c r="AB178" s="466">
        <f t="shared" ca="1" si="179"/>
        <v>0</v>
      </c>
      <c r="AC178" s="466">
        <f t="shared" ca="1" si="179"/>
        <v>0</v>
      </c>
      <c r="AD178" s="466">
        <f t="shared" ca="1" si="179"/>
        <v>0</v>
      </c>
      <c r="AE178" s="466">
        <f t="shared" ca="1" si="179"/>
        <v>0</v>
      </c>
      <c r="AF178" s="466">
        <f t="shared" ca="1" si="179"/>
        <v>0</v>
      </c>
      <c r="AG178" s="466">
        <f t="shared" ca="1" si="179"/>
        <v>0</v>
      </c>
      <c r="AH178" s="466">
        <f t="shared" ca="1" si="179"/>
        <v>0</v>
      </c>
      <c r="AI178" s="466">
        <f t="shared" ca="1" si="179"/>
        <v>0</v>
      </c>
      <c r="AJ178" s="466">
        <f t="shared" ca="1" si="180"/>
        <v>0</v>
      </c>
      <c r="AK178" s="466">
        <f t="shared" ca="1" si="180"/>
        <v>0</v>
      </c>
      <c r="AL178" s="466">
        <f t="shared" ca="1" si="180"/>
        <v>0</v>
      </c>
      <c r="AM178" s="466">
        <f t="shared" ca="1" si="180"/>
        <v>0</v>
      </c>
      <c r="AN178" s="466">
        <f t="shared" ca="1" si="180"/>
        <v>0</v>
      </c>
      <c r="AO178" s="466">
        <f t="shared" ca="1" si="180"/>
        <v>0</v>
      </c>
      <c r="AP178" s="466">
        <f t="shared" ca="1" si="180"/>
        <v>0</v>
      </c>
      <c r="AQ178" s="466">
        <f t="shared" ca="1" si="180"/>
        <v>0</v>
      </c>
      <c r="AR178" s="466">
        <f t="shared" ca="1" si="180"/>
        <v>0</v>
      </c>
      <c r="AS178" s="466">
        <f t="shared" ca="1" si="180"/>
        <v>0</v>
      </c>
      <c r="AT178" s="466">
        <f t="shared" ca="1" si="181"/>
        <v>0</v>
      </c>
      <c r="AU178" s="466">
        <f t="shared" ca="1" si="181"/>
        <v>0</v>
      </c>
      <c r="AV178" s="466">
        <f t="shared" ca="1" si="181"/>
        <v>0</v>
      </c>
      <c r="AW178" s="466">
        <f t="shared" ca="1" si="181"/>
        <v>0</v>
      </c>
      <c r="AX178" s="466">
        <f t="shared" ca="1" si="181"/>
        <v>0</v>
      </c>
      <c r="AY178" s="466">
        <f t="shared" ca="1" si="181"/>
        <v>0</v>
      </c>
      <c r="AZ178" s="466">
        <f t="shared" ca="1" si="181"/>
        <v>0</v>
      </c>
      <c r="BA178" s="466">
        <f t="shared" ca="1" si="181"/>
        <v>0</v>
      </c>
      <c r="BB178" s="466">
        <f t="shared" ca="1" si="181"/>
        <v>0</v>
      </c>
      <c r="BC178" s="466">
        <f t="shared" ca="1" si="181"/>
        <v>0</v>
      </c>
      <c r="BD178" s="466">
        <f t="shared" ca="1" si="181"/>
        <v>0</v>
      </c>
      <c r="BE178" s="466">
        <f t="shared" ca="1" si="181"/>
        <v>0</v>
      </c>
      <c r="BF178" s="458"/>
      <c r="BG178" s="467">
        <f t="shared" ca="1" si="152"/>
        <v>0</v>
      </c>
      <c r="BH178" s="467">
        <f t="shared" ca="1" si="153"/>
        <v>0</v>
      </c>
      <c r="BI178" s="467">
        <f t="shared" ca="1" si="154"/>
        <v>0</v>
      </c>
      <c r="BJ178" s="467">
        <f t="shared" ca="1" si="155"/>
        <v>0</v>
      </c>
      <c r="BK178" s="467">
        <f t="shared" ca="1" si="156"/>
        <v>0</v>
      </c>
      <c r="BL178" s="467">
        <f t="shared" ca="1" si="157"/>
        <v>0</v>
      </c>
      <c r="BM178" s="467">
        <f t="shared" ca="1" si="158"/>
        <v>0</v>
      </c>
      <c r="BN178" s="467">
        <f t="shared" ca="1" si="159"/>
        <v>0</v>
      </c>
      <c r="BO178" s="467">
        <f t="shared" ca="1" si="160"/>
        <v>0</v>
      </c>
      <c r="BP178" s="467">
        <f t="shared" ca="1" si="161"/>
        <v>0</v>
      </c>
      <c r="BQ178" s="467">
        <f t="shared" ca="1" si="162"/>
        <v>0</v>
      </c>
      <c r="BR178" s="467">
        <f t="shared" ca="1" si="163"/>
        <v>0</v>
      </c>
      <c r="BS178" s="468">
        <f t="shared" ca="1" si="164"/>
        <v>0</v>
      </c>
      <c r="BT178" s="467">
        <f t="shared" ca="1" si="165"/>
        <v>0</v>
      </c>
      <c r="BU178" s="467">
        <f t="shared" ca="1" si="166"/>
        <v>0</v>
      </c>
      <c r="BV178" s="467">
        <f t="shared" ca="1" si="167"/>
        <v>0</v>
      </c>
      <c r="BW178" s="470">
        <f t="shared" ca="1" si="168"/>
        <v>0</v>
      </c>
      <c r="BX178" s="470">
        <f t="shared" ca="1" si="169"/>
        <v>0</v>
      </c>
      <c r="BY178" s="467">
        <f t="shared" ca="1" si="170"/>
        <v>0</v>
      </c>
    </row>
    <row r="179" spans="1:77" ht="15.6" hidden="1" customHeight="1" outlineLevel="1" x14ac:dyDescent="0.3">
      <c r="A179" s="479">
        <f t="shared" si="171"/>
        <v>25</v>
      </c>
      <c r="B179" s="463">
        <f t="shared" si="144"/>
        <v>0</v>
      </c>
      <c r="C179" s="464"/>
      <c r="D179" s="480">
        <f t="shared" ca="1" si="145"/>
        <v>0</v>
      </c>
      <c r="E179" s="465">
        <f t="shared" ca="1" si="146"/>
        <v>0</v>
      </c>
      <c r="F179" s="466">
        <f t="shared" ca="1" si="177"/>
        <v>0</v>
      </c>
      <c r="G179" s="466">
        <f t="shared" ca="1" si="177"/>
        <v>0</v>
      </c>
      <c r="H179" s="466">
        <f t="shared" ca="1" si="177"/>
        <v>0</v>
      </c>
      <c r="I179" s="466">
        <f t="shared" ca="1" si="177"/>
        <v>0</v>
      </c>
      <c r="J179" s="466">
        <f t="shared" ca="1" si="177"/>
        <v>0</v>
      </c>
      <c r="K179" s="466">
        <f t="shared" ca="1" si="177"/>
        <v>0</v>
      </c>
      <c r="L179" s="466">
        <f t="shared" ca="1" si="177"/>
        <v>0</v>
      </c>
      <c r="M179" s="466">
        <f t="shared" ca="1" si="177"/>
        <v>0</v>
      </c>
      <c r="N179" s="466">
        <f t="shared" ca="1" si="177"/>
        <v>0</v>
      </c>
      <c r="O179" s="466">
        <f t="shared" ca="1" si="177"/>
        <v>0</v>
      </c>
      <c r="P179" s="466">
        <f t="shared" ca="1" si="178"/>
        <v>0</v>
      </c>
      <c r="Q179" s="466">
        <f t="shared" ca="1" si="178"/>
        <v>0</v>
      </c>
      <c r="R179" s="466">
        <f t="shared" ca="1" si="178"/>
        <v>0</v>
      </c>
      <c r="S179" s="466">
        <f t="shared" ca="1" si="178"/>
        <v>0</v>
      </c>
      <c r="T179" s="466">
        <f t="shared" ca="1" si="178"/>
        <v>0</v>
      </c>
      <c r="U179" s="466">
        <f t="shared" ca="1" si="178"/>
        <v>0</v>
      </c>
      <c r="V179" s="466">
        <f t="shared" ca="1" si="178"/>
        <v>0</v>
      </c>
      <c r="W179" s="466">
        <f t="shared" ca="1" si="178"/>
        <v>0</v>
      </c>
      <c r="X179" s="466">
        <f t="shared" ca="1" si="178"/>
        <v>0</v>
      </c>
      <c r="Y179" s="466">
        <f t="shared" ca="1" si="178"/>
        <v>0</v>
      </c>
      <c r="Z179" s="466">
        <f t="shared" ca="1" si="179"/>
        <v>0</v>
      </c>
      <c r="AA179" s="466">
        <f t="shared" ca="1" si="179"/>
        <v>0</v>
      </c>
      <c r="AB179" s="466">
        <f t="shared" ca="1" si="179"/>
        <v>0</v>
      </c>
      <c r="AC179" s="466">
        <f t="shared" ca="1" si="179"/>
        <v>0</v>
      </c>
      <c r="AD179" s="466">
        <f t="shared" ca="1" si="179"/>
        <v>0</v>
      </c>
      <c r="AE179" s="466">
        <f t="shared" ca="1" si="179"/>
        <v>0</v>
      </c>
      <c r="AF179" s="466">
        <f t="shared" ca="1" si="179"/>
        <v>0</v>
      </c>
      <c r="AG179" s="466">
        <f t="shared" ca="1" si="179"/>
        <v>0</v>
      </c>
      <c r="AH179" s="466">
        <f t="shared" ca="1" si="179"/>
        <v>0</v>
      </c>
      <c r="AI179" s="466">
        <f t="shared" ca="1" si="179"/>
        <v>0</v>
      </c>
      <c r="AJ179" s="466">
        <f t="shared" ca="1" si="180"/>
        <v>0</v>
      </c>
      <c r="AK179" s="466">
        <f t="shared" ca="1" si="180"/>
        <v>0</v>
      </c>
      <c r="AL179" s="466">
        <f t="shared" ca="1" si="180"/>
        <v>0</v>
      </c>
      <c r="AM179" s="466">
        <f t="shared" ca="1" si="180"/>
        <v>0</v>
      </c>
      <c r="AN179" s="466">
        <f t="shared" ca="1" si="180"/>
        <v>0</v>
      </c>
      <c r="AO179" s="466">
        <f t="shared" ca="1" si="180"/>
        <v>0</v>
      </c>
      <c r="AP179" s="466">
        <f t="shared" ca="1" si="180"/>
        <v>0</v>
      </c>
      <c r="AQ179" s="466">
        <f t="shared" ca="1" si="180"/>
        <v>0</v>
      </c>
      <c r="AR179" s="466">
        <f t="shared" ca="1" si="180"/>
        <v>0</v>
      </c>
      <c r="AS179" s="466">
        <f t="shared" ca="1" si="180"/>
        <v>0</v>
      </c>
      <c r="AT179" s="466">
        <f t="shared" ca="1" si="181"/>
        <v>0</v>
      </c>
      <c r="AU179" s="466">
        <f t="shared" ca="1" si="181"/>
        <v>0</v>
      </c>
      <c r="AV179" s="466">
        <f t="shared" ca="1" si="181"/>
        <v>0</v>
      </c>
      <c r="AW179" s="466">
        <f t="shared" ca="1" si="181"/>
        <v>0</v>
      </c>
      <c r="AX179" s="466">
        <f t="shared" ca="1" si="181"/>
        <v>0</v>
      </c>
      <c r="AY179" s="466">
        <f t="shared" ca="1" si="181"/>
        <v>0</v>
      </c>
      <c r="AZ179" s="466">
        <f t="shared" ca="1" si="181"/>
        <v>0</v>
      </c>
      <c r="BA179" s="466">
        <f t="shared" ca="1" si="181"/>
        <v>0</v>
      </c>
      <c r="BB179" s="466">
        <f t="shared" ca="1" si="181"/>
        <v>0</v>
      </c>
      <c r="BC179" s="466">
        <f t="shared" ca="1" si="181"/>
        <v>0</v>
      </c>
      <c r="BD179" s="466">
        <f t="shared" ca="1" si="181"/>
        <v>0</v>
      </c>
      <c r="BE179" s="466">
        <f t="shared" ca="1" si="181"/>
        <v>0</v>
      </c>
      <c r="BF179" s="458"/>
      <c r="BG179" s="467">
        <f t="shared" ca="1" si="152"/>
        <v>0</v>
      </c>
      <c r="BH179" s="467">
        <f t="shared" ca="1" si="153"/>
        <v>0</v>
      </c>
      <c r="BI179" s="467">
        <f t="shared" ca="1" si="154"/>
        <v>0</v>
      </c>
      <c r="BJ179" s="467">
        <f t="shared" ca="1" si="155"/>
        <v>0</v>
      </c>
      <c r="BK179" s="467">
        <f t="shared" ca="1" si="156"/>
        <v>0</v>
      </c>
      <c r="BL179" s="467">
        <f t="shared" ca="1" si="157"/>
        <v>0</v>
      </c>
      <c r="BM179" s="467">
        <f t="shared" ca="1" si="158"/>
        <v>0</v>
      </c>
      <c r="BN179" s="467">
        <f t="shared" ca="1" si="159"/>
        <v>0</v>
      </c>
      <c r="BO179" s="467">
        <f t="shared" ca="1" si="160"/>
        <v>0</v>
      </c>
      <c r="BP179" s="467">
        <f t="shared" ca="1" si="161"/>
        <v>0</v>
      </c>
      <c r="BQ179" s="467">
        <f t="shared" ca="1" si="162"/>
        <v>0</v>
      </c>
      <c r="BR179" s="467">
        <f t="shared" ca="1" si="163"/>
        <v>0</v>
      </c>
      <c r="BS179" s="468">
        <f t="shared" ca="1" si="164"/>
        <v>0</v>
      </c>
      <c r="BT179" s="467">
        <f t="shared" ca="1" si="165"/>
        <v>0</v>
      </c>
      <c r="BU179" s="467">
        <f t="shared" ca="1" si="166"/>
        <v>0</v>
      </c>
      <c r="BV179" s="467">
        <f t="shared" ca="1" si="167"/>
        <v>0</v>
      </c>
      <c r="BW179" s="470">
        <f t="shared" ca="1" si="168"/>
        <v>0</v>
      </c>
      <c r="BX179" s="470">
        <f t="shared" ca="1" si="169"/>
        <v>0</v>
      </c>
      <c r="BY179" s="467">
        <f t="shared" ca="1" si="170"/>
        <v>0</v>
      </c>
    </row>
    <row r="180" spans="1:77" ht="15.6" hidden="1" customHeight="1" outlineLevel="1" x14ac:dyDescent="0.3">
      <c r="A180" s="479">
        <f t="shared" si="171"/>
        <v>26</v>
      </c>
      <c r="B180" s="469">
        <f t="shared" si="144"/>
        <v>0</v>
      </c>
      <c r="C180" s="464"/>
      <c r="D180" s="480">
        <f t="shared" ca="1" si="145"/>
        <v>0</v>
      </c>
      <c r="E180" s="465">
        <f t="shared" ca="1" si="146"/>
        <v>0</v>
      </c>
      <c r="F180" s="466">
        <f t="shared" ca="1" si="177"/>
        <v>0</v>
      </c>
      <c r="G180" s="466">
        <f t="shared" ca="1" si="177"/>
        <v>0</v>
      </c>
      <c r="H180" s="466">
        <f t="shared" ca="1" si="177"/>
        <v>0</v>
      </c>
      <c r="I180" s="466">
        <f t="shared" ca="1" si="177"/>
        <v>0</v>
      </c>
      <c r="J180" s="466">
        <f t="shared" ca="1" si="177"/>
        <v>0</v>
      </c>
      <c r="K180" s="466">
        <f t="shared" ca="1" si="177"/>
        <v>0</v>
      </c>
      <c r="L180" s="466">
        <f t="shared" ca="1" si="177"/>
        <v>0</v>
      </c>
      <c r="M180" s="466">
        <f t="shared" ca="1" si="177"/>
        <v>0</v>
      </c>
      <c r="N180" s="466">
        <f t="shared" ca="1" si="177"/>
        <v>0</v>
      </c>
      <c r="O180" s="466">
        <f t="shared" ca="1" si="177"/>
        <v>0</v>
      </c>
      <c r="P180" s="466">
        <f t="shared" ca="1" si="178"/>
        <v>0</v>
      </c>
      <c r="Q180" s="466">
        <f t="shared" ca="1" si="178"/>
        <v>0</v>
      </c>
      <c r="R180" s="466">
        <f t="shared" ca="1" si="178"/>
        <v>0</v>
      </c>
      <c r="S180" s="466">
        <f t="shared" ca="1" si="178"/>
        <v>0</v>
      </c>
      <c r="T180" s="466">
        <f t="shared" ca="1" si="178"/>
        <v>0</v>
      </c>
      <c r="U180" s="466">
        <f t="shared" ca="1" si="178"/>
        <v>0</v>
      </c>
      <c r="V180" s="466">
        <f t="shared" ca="1" si="178"/>
        <v>0</v>
      </c>
      <c r="W180" s="466">
        <f t="shared" ca="1" si="178"/>
        <v>0</v>
      </c>
      <c r="X180" s="466">
        <f t="shared" ca="1" si="178"/>
        <v>0</v>
      </c>
      <c r="Y180" s="466">
        <f t="shared" ca="1" si="178"/>
        <v>0</v>
      </c>
      <c r="Z180" s="466">
        <f t="shared" ca="1" si="179"/>
        <v>0</v>
      </c>
      <c r="AA180" s="466">
        <f t="shared" ca="1" si="179"/>
        <v>0</v>
      </c>
      <c r="AB180" s="466">
        <f t="shared" ca="1" si="179"/>
        <v>0</v>
      </c>
      <c r="AC180" s="466">
        <f t="shared" ca="1" si="179"/>
        <v>0</v>
      </c>
      <c r="AD180" s="466">
        <f t="shared" ca="1" si="179"/>
        <v>0</v>
      </c>
      <c r="AE180" s="466">
        <f t="shared" ca="1" si="179"/>
        <v>0</v>
      </c>
      <c r="AF180" s="466">
        <f t="shared" ca="1" si="179"/>
        <v>0</v>
      </c>
      <c r="AG180" s="466">
        <f t="shared" ca="1" si="179"/>
        <v>0</v>
      </c>
      <c r="AH180" s="466">
        <f t="shared" ca="1" si="179"/>
        <v>0</v>
      </c>
      <c r="AI180" s="466">
        <f t="shared" ca="1" si="179"/>
        <v>0</v>
      </c>
      <c r="AJ180" s="466">
        <f t="shared" ca="1" si="180"/>
        <v>0</v>
      </c>
      <c r="AK180" s="466">
        <f t="shared" ca="1" si="180"/>
        <v>0</v>
      </c>
      <c r="AL180" s="466">
        <f t="shared" ca="1" si="180"/>
        <v>0</v>
      </c>
      <c r="AM180" s="466">
        <f t="shared" ca="1" si="180"/>
        <v>0</v>
      </c>
      <c r="AN180" s="466">
        <f t="shared" ca="1" si="180"/>
        <v>0</v>
      </c>
      <c r="AO180" s="466">
        <f t="shared" ca="1" si="180"/>
        <v>0</v>
      </c>
      <c r="AP180" s="466">
        <f t="shared" ca="1" si="180"/>
        <v>0</v>
      </c>
      <c r="AQ180" s="466">
        <f t="shared" ca="1" si="180"/>
        <v>0</v>
      </c>
      <c r="AR180" s="466">
        <f t="shared" ca="1" si="180"/>
        <v>0</v>
      </c>
      <c r="AS180" s="466">
        <f t="shared" ca="1" si="180"/>
        <v>0</v>
      </c>
      <c r="AT180" s="466">
        <f t="shared" ca="1" si="181"/>
        <v>0</v>
      </c>
      <c r="AU180" s="466">
        <f t="shared" ca="1" si="181"/>
        <v>0</v>
      </c>
      <c r="AV180" s="466">
        <f t="shared" ca="1" si="181"/>
        <v>0</v>
      </c>
      <c r="AW180" s="466">
        <f t="shared" ca="1" si="181"/>
        <v>0</v>
      </c>
      <c r="AX180" s="466">
        <f t="shared" ca="1" si="181"/>
        <v>0</v>
      </c>
      <c r="AY180" s="466">
        <f t="shared" ca="1" si="181"/>
        <v>0</v>
      </c>
      <c r="AZ180" s="466">
        <f t="shared" ca="1" si="181"/>
        <v>0</v>
      </c>
      <c r="BA180" s="466">
        <f t="shared" ca="1" si="181"/>
        <v>0</v>
      </c>
      <c r="BB180" s="466">
        <f t="shared" ca="1" si="181"/>
        <v>0</v>
      </c>
      <c r="BC180" s="466">
        <f t="shared" ca="1" si="181"/>
        <v>0</v>
      </c>
      <c r="BD180" s="466">
        <f t="shared" ca="1" si="181"/>
        <v>0</v>
      </c>
      <c r="BE180" s="466">
        <f t="shared" ca="1" si="181"/>
        <v>0</v>
      </c>
      <c r="BF180" s="458"/>
      <c r="BG180" s="467">
        <f t="shared" ca="1" si="152"/>
        <v>0</v>
      </c>
      <c r="BH180" s="467">
        <f t="shared" ca="1" si="153"/>
        <v>0</v>
      </c>
      <c r="BI180" s="467">
        <f t="shared" ca="1" si="154"/>
        <v>0</v>
      </c>
      <c r="BJ180" s="467">
        <f t="shared" ca="1" si="155"/>
        <v>0</v>
      </c>
      <c r="BK180" s="467">
        <f t="shared" ca="1" si="156"/>
        <v>0</v>
      </c>
      <c r="BL180" s="467">
        <f t="shared" ca="1" si="157"/>
        <v>0</v>
      </c>
      <c r="BM180" s="467">
        <f t="shared" ca="1" si="158"/>
        <v>0</v>
      </c>
      <c r="BN180" s="467">
        <f t="shared" ca="1" si="159"/>
        <v>0</v>
      </c>
      <c r="BO180" s="467">
        <f t="shared" ca="1" si="160"/>
        <v>0</v>
      </c>
      <c r="BP180" s="467">
        <f t="shared" ca="1" si="161"/>
        <v>0</v>
      </c>
      <c r="BQ180" s="467">
        <f t="shared" ca="1" si="162"/>
        <v>0</v>
      </c>
      <c r="BR180" s="467">
        <f t="shared" ca="1" si="163"/>
        <v>0</v>
      </c>
      <c r="BS180" s="468">
        <f t="shared" ca="1" si="164"/>
        <v>0</v>
      </c>
      <c r="BT180" s="467">
        <f t="shared" ca="1" si="165"/>
        <v>0</v>
      </c>
      <c r="BU180" s="467">
        <f t="shared" ca="1" si="166"/>
        <v>0</v>
      </c>
      <c r="BV180" s="467">
        <f t="shared" ca="1" si="167"/>
        <v>0</v>
      </c>
      <c r="BW180" s="470">
        <f t="shared" ca="1" si="168"/>
        <v>0</v>
      </c>
      <c r="BX180" s="470">
        <f t="shared" ca="1" si="169"/>
        <v>0</v>
      </c>
      <c r="BY180" s="467">
        <f t="shared" ca="1" si="170"/>
        <v>0</v>
      </c>
    </row>
    <row r="181" spans="1:77" ht="15.6" hidden="1" customHeight="1" outlineLevel="1" x14ac:dyDescent="0.3">
      <c r="A181" s="479">
        <f t="shared" si="171"/>
        <v>27</v>
      </c>
      <c r="B181" s="463">
        <f t="shared" si="144"/>
        <v>0</v>
      </c>
      <c r="C181" s="464"/>
      <c r="D181" s="480">
        <f t="shared" ca="1" si="145"/>
        <v>0</v>
      </c>
      <c r="E181" s="465">
        <f t="shared" ca="1" si="146"/>
        <v>0</v>
      </c>
      <c r="F181" s="466">
        <f t="shared" ca="1" si="177"/>
        <v>0</v>
      </c>
      <c r="G181" s="466">
        <f t="shared" ca="1" si="177"/>
        <v>0</v>
      </c>
      <c r="H181" s="466">
        <f t="shared" ca="1" si="177"/>
        <v>0</v>
      </c>
      <c r="I181" s="466">
        <f t="shared" ca="1" si="177"/>
        <v>0</v>
      </c>
      <c r="J181" s="466">
        <f t="shared" ca="1" si="177"/>
        <v>0</v>
      </c>
      <c r="K181" s="466">
        <f t="shared" ca="1" si="177"/>
        <v>0</v>
      </c>
      <c r="L181" s="466">
        <f t="shared" ca="1" si="177"/>
        <v>0</v>
      </c>
      <c r="M181" s="466">
        <f t="shared" ca="1" si="177"/>
        <v>0</v>
      </c>
      <c r="N181" s="466">
        <f t="shared" ca="1" si="177"/>
        <v>0</v>
      </c>
      <c r="O181" s="466">
        <f t="shared" ca="1" si="177"/>
        <v>0</v>
      </c>
      <c r="P181" s="466">
        <f t="shared" ca="1" si="178"/>
        <v>0</v>
      </c>
      <c r="Q181" s="466">
        <f t="shared" ca="1" si="178"/>
        <v>0</v>
      </c>
      <c r="R181" s="466">
        <f t="shared" ca="1" si="178"/>
        <v>0</v>
      </c>
      <c r="S181" s="466">
        <f t="shared" ca="1" si="178"/>
        <v>0</v>
      </c>
      <c r="T181" s="466">
        <f t="shared" ca="1" si="178"/>
        <v>0</v>
      </c>
      <c r="U181" s="466">
        <f t="shared" ca="1" si="178"/>
        <v>0</v>
      </c>
      <c r="V181" s="466">
        <f t="shared" ca="1" si="178"/>
        <v>0</v>
      </c>
      <c r="W181" s="466">
        <f t="shared" ca="1" si="178"/>
        <v>0</v>
      </c>
      <c r="X181" s="466">
        <f t="shared" ca="1" si="178"/>
        <v>0</v>
      </c>
      <c r="Y181" s="466">
        <f t="shared" ca="1" si="178"/>
        <v>0</v>
      </c>
      <c r="Z181" s="466">
        <f t="shared" ca="1" si="179"/>
        <v>0</v>
      </c>
      <c r="AA181" s="466">
        <f t="shared" ca="1" si="179"/>
        <v>0</v>
      </c>
      <c r="AB181" s="466">
        <f t="shared" ca="1" si="179"/>
        <v>0</v>
      </c>
      <c r="AC181" s="466">
        <f t="shared" ca="1" si="179"/>
        <v>0</v>
      </c>
      <c r="AD181" s="466">
        <f t="shared" ca="1" si="179"/>
        <v>0</v>
      </c>
      <c r="AE181" s="466">
        <f t="shared" ca="1" si="179"/>
        <v>0</v>
      </c>
      <c r="AF181" s="466">
        <f t="shared" ca="1" si="179"/>
        <v>0</v>
      </c>
      <c r="AG181" s="466">
        <f t="shared" ca="1" si="179"/>
        <v>0</v>
      </c>
      <c r="AH181" s="466">
        <f t="shared" ca="1" si="179"/>
        <v>0</v>
      </c>
      <c r="AI181" s="466">
        <f t="shared" ca="1" si="179"/>
        <v>0</v>
      </c>
      <c r="AJ181" s="466">
        <f t="shared" ca="1" si="180"/>
        <v>0</v>
      </c>
      <c r="AK181" s="466">
        <f t="shared" ca="1" si="180"/>
        <v>0</v>
      </c>
      <c r="AL181" s="466">
        <f t="shared" ca="1" si="180"/>
        <v>0</v>
      </c>
      <c r="AM181" s="466">
        <f t="shared" ca="1" si="180"/>
        <v>0</v>
      </c>
      <c r="AN181" s="466">
        <f t="shared" ca="1" si="180"/>
        <v>0</v>
      </c>
      <c r="AO181" s="466">
        <f t="shared" ca="1" si="180"/>
        <v>0</v>
      </c>
      <c r="AP181" s="466">
        <f t="shared" ca="1" si="180"/>
        <v>0</v>
      </c>
      <c r="AQ181" s="466">
        <f t="shared" ca="1" si="180"/>
        <v>0</v>
      </c>
      <c r="AR181" s="466">
        <f t="shared" ca="1" si="180"/>
        <v>0</v>
      </c>
      <c r="AS181" s="466">
        <f t="shared" ca="1" si="180"/>
        <v>0</v>
      </c>
      <c r="AT181" s="466">
        <f t="shared" ca="1" si="181"/>
        <v>0</v>
      </c>
      <c r="AU181" s="466">
        <f t="shared" ca="1" si="181"/>
        <v>0</v>
      </c>
      <c r="AV181" s="466">
        <f t="shared" ca="1" si="181"/>
        <v>0</v>
      </c>
      <c r="AW181" s="466">
        <f t="shared" ca="1" si="181"/>
        <v>0</v>
      </c>
      <c r="AX181" s="466">
        <f t="shared" ca="1" si="181"/>
        <v>0</v>
      </c>
      <c r="AY181" s="466">
        <f t="shared" ca="1" si="181"/>
        <v>0</v>
      </c>
      <c r="AZ181" s="466">
        <f t="shared" ca="1" si="181"/>
        <v>0</v>
      </c>
      <c r="BA181" s="466">
        <f t="shared" ca="1" si="181"/>
        <v>0</v>
      </c>
      <c r="BB181" s="466">
        <f t="shared" ca="1" si="181"/>
        <v>0</v>
      </c>
      <c r="BC181" s="466">
        <f t="shared" ca="1" si="181"/>
        <v>0</v>
      </c>
      <c r="BD181" s="466">
        <f t="shared" ca="1" si="181"/>
        <v>0</v>
      </c>
      <c r="BE181" s="466">
        <f t="shared" ca="1" si="181"/>
        <v>0</v>
      </c>
      <c r="BF181" s="458"/>
      <c r="BG181" s="467">
        <f t="shared" ca="1" si="152"/>
        <v>0</v>
      </c>
      <c r="BH181" s="467">
        <f t="shared" ca="1" si="153"/>
        <v>0</v>
      </c>
      <c r="BI181" s="467">
        <f t="shared" ca="1" si="154"/>
        <v>0</v>
      </c>
      <c r="BJ181" s="467">
        <f t="shared" ca="1" si="155"/>
        <v>0</v>
      </c>
      <c r="BK181" s="467">
        <f t="shared" ca="1" si="156"/>
        <v>0</v>
      </c>
      <c r="BL181" s="467">
        <f t="shared" ca="1" si="157"/>
        <v>0</v>
      </c>
      <c r="BM181" s="467">
        <f t="shared" ca="1" si="158"/>
        <v>0</v>
      </c>
      <c r="BN181" s="467">
        <f t="shared" ca="1" si="159"/>
        <v>0</v>
      </c>
      <c r="BO181" s="467">
        <f t="shared" ca="1" si="160"/>
        <v>0</v>
      </c>
      <c r="BP181" s="467">
        <f t="shared" ca="1" si="161"/>
        <v>0</v>
      </c>
      <c r="BQ181" s="467">
        <f t="shared" ca="1" si="162"/>
        <v>0</v>
      </c>
      <c r="BR181" s="467">
        <f t="shared" ca="1" si="163"/>
        <v>0</v>
      </c>
      <c r="BS181" s="468">
        <f t="shared" ca="1" si="164"/>
        <v>0</v>
      </c>
      <c r="BT181" s="467">
        <f t="shared" ca="1" si="165"/>
        <v>0</v>
      </c>
      <c r="BU181" s="467">
        <f t="shared" ca="1" si="166"/>
        <v>0</v>
      </c>
      <c r="BV181" s="467">
        <f t="shared" ca="1" si="167"/>
        <v>0</v>
      </c>
      <c r="BW181" s="470">
        <f t="shared" ca="1" si="168"/>
        <v>0</v>
      </c>
      <c r="BX181" s="470">
        <f t="shared" ca="1" si="169"/>
        <v>0</v>
      </c>
      <c r="BY181" s="467">
        <f t="shared" ca="1" si="170"/>
        <v>0</v>
      </c>
    </row>
    <row r="182" spans="1:77" ht="15.6" hidden="1" customHeight="1" outlineLevel="1" x14ac:dyDescent="0.3">
      <c r="A182" s="479">
        <f t="shared" si="171"/>
        <v>28</v>
      </c>
      <c r="B182" s="469">
        <f t="shared" si="144"/>
        <v>0</v>
      </c>
      <c r="C182" s="464"/>
      <c r="D182" s="480">
        <f t="shared" ca="1" si="145"/>
        <v>0</v>
      </c>
      <c r="E182" s="465">
        <f t="shared" ca="1" si="146"/>
        <v>0</v>
      </c>
      <c r="F182" s="466">
        <f t="shared" ca="1" si="177"/>
        <v>0</v>
      </c>
      <c r="G182" s="466">
        <f t="shared" ca="1" si="177"/>
        <v>0</v>
      </c>
      <c r="H182" s="466">
        <f t="shared" ca="1" si="177"/>
        <v>0</v>
      </c>
      <c r="I182" s="466">
        <f t="shared" ca="1" si="177"/>
        <v>0</v>
      </c>
      <c r="J182" s="466">
        <f t="shared" ca="1" si="177"/>
        <v>0</v>
      </c>
      <c r="K182" s="466">
        <f t="shared" ca="1" si="177"/>
        <v>0</v>
      </c>
      <c r="L182" s="466">
        <f t="shared" ca="1" si="177"/>
        <v>0</v>
      </c>
      <c r="M182" s="466">
        <f t="shared" ca="1" si="177"/>
        <v>0</v>
      </c>
      <c r="N182" s="466">
        <f t="shared" ca="1" si="177"/>
        <v>0</v>
      </c>
      <c r="O182" s="466">
        <f t="shared" ca="1" si="177"/>
        <v>0</v>
      </c>
      <c r="P182" s="466">
        <f t="shared" ca="1" si="178"/>
        <v>0</v>
      </c>
      <c r="Q182" s="466">
        <f t="shared" ca="1" si="178"/>
        <v>0</v>
      </c>
      <c r="R182" s="466">
        <f t="shared" ca="1" si="178"/>
        <v>0</v>
      </c>
      <c r="S182" s="466">
        <f t="shared" ca="1" si="178"/>
        <v>0</v>
      </c>
      <c r="T182" s="466">
        <f t="shared" ca="1" si="178"/>
        <v>0</v>
      </c>
      <c r="U182" s="466">
        <f t="shared" ca="1" si="178"/>
        <v>0</v>
      </c>
      <c r="V182" s="466">
        <f t="shared" ca="1" si="178"/>
        <v>0</v>
      </c>
      <c r="W182" s="466">
        <f t="shared" ca="1" si="178"/>
        <v>0</v>
      </c>
      <c r="X182" s="466">
        <f t="shared" ca="1" si="178"/>
        <v>0</v>
      </c>
      <c r="Y182" s="466">
        <f t="shared" ca="1" si="178"/>
        <v>0</v>
      </c>
      <c r="Z182" s="466">
        <f t="shared" ca="1" si="179"/>
        <v>0</v>
      </c>
      <c r="AA182" s="466">
        <f t="shared" ca="1" si="179"/>
        <v>0</v>
      </c>
      <c r="AB182" s="466">
        <f t="shared" ca="1" si="179"/>
        <v>0</v>
      </c>
      <c r="AC182" s="466">
        <f t="shared" ca="1" si="179"/>
        <v>0</v>
      </c>
      <c r="AD182" s="466">
        <f t="shared" ca="1" si="179"/>
        <v>0</v>
      </c>
      <c r="AE182" s="466">
        <f t="shared" ca="1" si="179"/>
        <v>0</v>
      </c>
      <c r="AF182" s="466">
        <f t="shared" ca="1" si="179"/>
        <v>0</v>
      </c>
      <c r="AG182" s="466">
        <f t="shared" ca="1" si="179"/>
        <v>0</v>
      </c>
      <c r="AH182" s="466">
        <f t="shared" ca="1" si="179"/>
        <v>0</v>
      </c>
      <c r="AI182" s="466">
        <f t="shared" ca="1" si="179"/>
        <v>0</v>
      </c>
      <c r="AJ182" s="466">
        <f t="shared" ca="1" si="180"/>
        <v>0</v>
      </c>
      <c r="AK182" s="466">
        <f t="shared" ca="1" si="180"/>
        <v>0</v>
      </c>
      <c r="AL182" s="466">
        <f t="shared" ca="1" si="180"/>
        <v>0</v>
      </c>
      <c r="AM182" s="466">
        <f t="shared" ca="1" si="180"/>
        <v>0</v>
      </c>
      <c r="AN182" s="466">
        <f t="shared" ca="1" si="180"/>
        <v>0</v>
      </c>
      <c r="AO182" s="466">
        <f t="shared" ca="1" si="180"/>
        <v>0</v>
      </c>
      <c r="AP182" s="466">
        <f t="shared" ca="1" si="180"/>
        <v>0</v>
      </c>
      <c r="AQ182" s="466">
        <f t="shared" ca="1" si="180"/>
        <v>0</v>
      </c>
      <c r="AR182" s="466">
        <f t="shared" ca="1" si="180"/>
        <v>0</v>
      </c>
      <c r="AS182" s="466">
        <f t="shared" ca="1" si="180"/>
        <v>0</v>
      </c>
      <c r="AT182" s="466">
        <f t="shared" ca="1" si="181"/>
        <v>0</v>
      </c>
      <c r="AU182" s="466">
        <f t="shared" ca="1" si="181"/>
        <v>0</v>
      </c>
      <c r="AV182" s="466">
        <f t="shared" ca="1" si="181"/>
        <v>0</v>
      </c>
      <c r="AW182" s="466">
        <f t="shared" ca="1" si="181"/>
        <v>0</v>
      </c>
      <c r="AX182" s="466">
        <f t="shared" ca="1" si="181"/>
        <v>0</v>
      </c>
      <c r="AY182" s="466">
        <f t="shared" ca="1" si="181"/>
        <v>0</v>
      </c>
      <c r="AZ182" s="466">
        <f t="shared" ca="1" si="181"/>
        <v>0</v>
      </c>
      <c r="BA182" s="466">
        <f t="shared" ca="1" si="181"/>
        <v>0</v>
      </c>
      <c r="BB182" s="466">
        <f t="shared" ca="1" si="181"/>
        <v>0</v>
      </c>
      <c r="BC182" s="466">
        <f t="shared" ca="1" si="181"/>
        <v>0</v>
      </c>
      <c r="BD182" s="466">
        <f t="shared" ca="1" si="181"/>
        <v>0</v>
      </c>
      <c r="BE182" s="466">
        <f t="shared" ca="1" si="181"/>
        <v>0</v>
      </c>
      <c r="BF182" s="458"/>
      <c r="BG182" s="467">
        <f t="shared" ca="1" si="152"/>
        <v>0</v>
      </c>
      <c r="BH182" s="467">
        <f t="shared" ca="1" si="153"/>
        <v>0</v>
      </c>
      <c r="BI182" s="467">
        <f t="shared" ca="1" si="154"/>
        <v>0</v>
      </c>
      <c r="BJ182" s="467">
        <f t="shared" ca="1" si="155"/>
        <v>0</v>
      </c>
      <c r="BK182" s="467">
        <f t="shared" ca="1" si="156"/>
        <v>0</v>
      </c>
      <c r="BL182" s="467">
        <f t="shared" ca="1" si="157"/>
        <v>0</v>
      </c>
      <c r="BM182" s="467">
        <f t="shared" ca="1" si="158"/>
        <v>0</v>
      </c>
      <c r="BN182" s="467">
        <f t="shared" ca="1" si="159"/>
        <v>0</v>
      </c>
      <c r="BO182" s="467">
        <f t="shared" ca="1" si="160"/>
        <v>0</v>
      </c>
      <c r="BP182" s="467">
        <f t="shared" ca="1" si="161"/>
        <v>0</v>
      </c>
      <c r="BQ182" s="467">
        <f t="shared" ca="1" si="162"/>
        <v>0</v>
      </c>
      <c r="BR182" s="467">
        <f t="shared" ca="1" si="163"/>
        <v>0</v>
      </c>
      <c r="BS182" s="468">
        <f t="shared" ca="1" si="164"/>
        <v>0</v>
      </c>
      <c r="BT182" s="467">
        <f t="shared" ca="1" si="165"/>
        <v>0</v>
      </c>
      <c r="BU182" s="467">
        <f t="shared" ca="1" si="166"/>
        <v>0</v>
      </c>
      <c r="BV182" s="467">
        <f t="shared" ca="1" si="167"/>
        <v>0</v>
      </c>
      <c r="BW182" s="470">
        <f t="shared" ca="1" si="168"/>
        <v>0</v>
      </c>
      <c r="BX182" s="470">
        <f t="shared" ca="1" si="169"/>
        <v>0</v>
      </c>
      <c r="BY182" s="467">
        <f t="shared" ca="1" si="170"/>
        <v>0</v>
      </c>
    </row>
    <row r="183" spans="1:77" ht="15.6" hidden="1" customHeight="1" outlineLevel="1" x14ac:dyDescent="0.3">
      <c r="A183" s="479">
        <f t="shared" si="171"/>
        <v>29</v>
      </c>
      <c r="B183" s="463">
        <f t="shared" si="144"/>
        <v>0</v>
      </c>
      <c r="C183" s="464"/>
      <c r="D183" s="480">
        <f t="shared" ca="1" si="145"/>
        <v>0</v>
      </c>
      <c r="E183" s="465">
        <f t="shared" ca="1" si="146"/>
        <v>0</v>
      </c>
      <c r="F183" s="466">
        <f t="shared" ca="1" si="177"/>
        <v>0</v>
      </c>
      <c r="G183" s="466">
        <f t="shared" ca="1" si="177"/>
        <v>0</v>
      </c>
      <c r="H183" s="466">
        <f t="shared" ca="1" si="177"/>
        <v>0</v>
      </c>
      <c r="I183" s="466">
        <f t="shared" ca="1" si="177"/>
        <v>0</v>
      </c>
      <c r="J183" s="466">
        <f t="shared" ca="1" si="177"/>
        <v>0</v>
      </c>
      <c r="K183" s="466">
        <f t="shared" ca="1" si="177"/>
        <v>0</v>
      </c>
      <c r="L183" s="466">
        <f t="shared" ca="1" si="177"/>
        <v>0</v>
      </c>
      <c r="M183" s="466">
        <f t="shared" ca="1" si="177"/>
        <v>0</v>
      </c>
      <c r="N183" s="466">
        <f t="shared" ca="1" si="177"/>
        <v>0</v>
      </c>
      <c r="O183" s="466">
        <f t="shared" ca="1" si="177"/>
        <v>0</v>
      </c>
      <c r="P183" s="466">
        <f t="shared" ca="1" si="178"/>
        <v>0</v>
      </c>
      <c r="Q183" s="466">
        <f t="shared" ca="1" si="178"/>
        <v>0</v>
      </c>
      <c r="R183" s="466">
        <f t="shared" ca="1" si="178"/>
        <v>0</v>
      </c>
      <c r="S183" s="466">
        <f t="shared" ca="1" si="178"/>
        <v>0</v>
      </c>
      <c r="T183" s="466">
        <f t="shared" ca="1" si="178"/>
        <v>0</v>
      </c>
      <c r="U183" s="466">
        <f t="shared" ca="1" si="178"/>
        <v>0</v>
      </c>
      <c r="V183" s="466">
        <f t="shared" ca="1" si="178"/>
        <v>0</v>
      </c>
      <c r="W183" s="466">
        <f t="shared" ca="1" si="178"/>
        <v>0</v>
      </c>
      <c r="X183" s="466">
        <f t="shared" ca="1" si="178"/>
        <v>0</v>
      </c>
      <c r="Y183" s="466">
        <f t="shared" ca="1" si="178"/>
        <v>0</v>
      </c>
      <c r="Z183" s="466">
        <f t="shared" ca="1" si="179"/>
        <v>0</v>
      </c>
      <c r="AA183" s="466">
        <f t="shared" ca="1" si="179"/>
        <v>0</v>
      </c>
      <c r="AB183" s="466">
        <f t="shared" ca="1" si="179"/>
        <v>0</v>
      </c>
      <c r="AC183" s="466">
        <f t="shared" ca="1" si="179"/>
        <v>0</v>
      </c>
      <c r="AD183" s="466">
        <f t="shared" ca="1" si="179"/>
        <v>0</v>
      </c>
      <c r="AE183" s="466">
        <f t="shared" ca="1" si="179"/>
        <v>0</v>
      </c>
      <c r="AF183" s="466">
        <f t="shared" ca="1" si="179"/>
        <v>0</v>
      </c>
      <c r="AG183" s="466">
        <f t="shared" ca="1" si="179"/>
        <v>0</v>
      </c>
      <c r="AH183" s="466">
        <f t="shared" ca="1" si="179"/>
        <v>0</v>
      </c>
      <c r="AI183" s="466">
        <f t="shared" ca="1" si="179"/>
        <v>0</v>
      </c>
      <c r="AJ183" s="466">
        <f t="shared" ca="1" si="180"/>
        <v>0</v>
      </c>
      <c r="AK183" s="466">
        <f t="shared" ca="1" si="180"/>
        <v>0</v>
      </c>
      <c r="AL183" s="466">
        <f t="shared" ca="1" si="180"/>
        <v>0</v>
      </c>
      <c r="AM183" s="466">
        <f t="shared" ca="1" si="180"/>
        <v>0</v>
      </c>
      <c r="AN183" s="466">
        <f t="shared" ca="1" si="180"/>
        <v>0</v>
      </c>
      <c r="AO183" s="466">
        <f t="shared" ca="1" si="180"/>
        <v>0</v>
      </c>
      <c r="AP183" s="466">
        <f t="shared" ca="1" si="180"/>
        <v>0</v>
      </c>
      <c r="AQ183" s="466">
        <f t="shared" ca="1" si="180"/>
        <v>0</v>
      </c>
      <c r="AR183" s="466">
        <f t="shared" ca="1" si="180"/>
        <v>0</v>
      </c>
      <c r="AS183" s="466">
        <f t="shared" ca="1" si="180"/>
        <v>0</v>
      </c>
      <c r="AT183" s="466">
        <f t="shared" ca="1" si="181"/>
        <v>0</v>
      </c>
      <c r="AU183" s="466">
        <f t="shared" ca="1" si="181"/>
        <v>0</v>
      </c>
      <c r="AV183" s="466">
        <f t="shared" ca="1" si="181"/>
        <v>0</v>
      </c>
      <c r="AW183" s="466">
        <f t="shared" ca="1" si="181"/>
        <v>0</v>
      </c>
      <c r="AX183" s="466">
        <f t="shared" ca="1" si="181"/>
        <v>0</v>
      </c>
      <c r="AY183" s="466">
        <f t="shared" ca="1" si="181"/>
        <v>0</v>
      </c>
      <c r="AZ183" s="466">
        <f t="shared" ca="1" si="181"/>
        <v>0</v>
      </c>
      <c r="BA183" s="466">
        <f t="shared" ca="1" si="181"/>
        <v>0</v>
      </c>
      <c r="BB183" s="466">
        <f t="shared" ca="1" si="181"/>
        <v>0</v>
      </c>
      <c r="BC183" s="466">
        <f t="shared" ca="1" si="181"/>
        <v>0</v>
      </c>
      <c r="BD183" s="466">
        <f t="shared" ca="1" si="181"/>
        <v>0</v>
      </c>
      <c r="BE183" s="466">
        <f t="shared" ca="1" si="181"/>
        <v>0</v>
      </c>
      <c r="BF183" s="458"/>
      <c r="BG183" s="467">
        <f t="shared" ca="1" si="152"/>
        <v>0</v>
      </c>
      <c r="BH183" s="467">
        <f t="shared" ca="1" si="153"/>
        <v>0</v>
      </c>
      <c r="BI183" s="467">
        <f t="shared" ca="1" si="154"/>
        <v>0</v>
      </c>
      <c r="BJ183" s="467">
        <f t="shared" ca="1" si="155"/>
        <v>0</v>
      </c>
      <c r="BK183" s="467">
        <f t="shared" ca="1" si="156"/>
        <v>0</v>
      </c>
      <c r="BL183" s="467">
        <f t="shared" ca="1" si="157"/>
        <v>0</v>
      </c>
      <c r="BM183" s="467">
        <f t="shared" ca="1" si="158"/>
        <v>0</v>
      </c>
      <c r="BN183" s="467">
        <f t="shared" ca="1" si="159"/>
        <v>0</v>
      </c>
      <c r="BO183" s="467">
        <f t="shared" ca="1" si="160"/>
        <v>0</v>
      </c>
      <c r="BP183" s="467">
        <f t="shared" ca="1" si="161"/>
        <v>0</v>
      </c>
      <c r="BQ183" s="467">
        <f t="shared" ca="1" si="162"/>
        <v>0</v>
      </c>
      <c r="BR183" s="467">
        <f t="shared" ca="1" si="163"/>
        <v>0</v>
      </c>
      <c r="BS183" s="468">
        <f t="shared" ca="1" si="164"/>
        <v>0</v>
      </c>
      <c r="BT183" s="467">
        <f t="shared" ca="1" si="165"/>
        <v>0</v>
      </c>
      <c r="BU183" s="467">
        <f t="shared" ca="1" si="166"/>
        <v>0</v>
      </c>
      <c r="BV183" s="467">
        <f t="shared" ca="1" si="167"/>
        <v>0</v>
      </c>
      <c r="BW183" s="470">
        <f t="shared" ca="1" si="168"/>
        <v>0</v>
      </c>
      <c r="BX183" s="470">
        <f t="shared" ca="1" si="169"/>
        <v>0</v>
      </c>
      <c r="BY183" s="467">
        <f t="shared" ca="1" si="170"/>
        <v>0</v>
      </c>
    </row>
    <row r="184" spans="1:77" ht="15.6" hidden="1" customHeight="1" outlineLevel="1" x14ac:dyDescent="0.3">
      <c r="A184" s="479">
        <f t="shared" si="171"/>
        <v>30</v>
      </c>
      <c r="B184" s="469">
        <f t="shared" si="144"/>
        <v>0</v>
      </c>
      <c r="C184" s="464"/>
      <c r="D184" s="480">
        <f t="shared" ca="1" si="145"/>
        <v>0</v>
      </c>
      <c r="E184" s="465">
        <f t="shared" ca="1" si="146"/>
        <v>0</v>
      </c>
      <c r="F184" s="466">
        <f t="shared" ca="1" si="177"/>
        <v>0</v>
      </c>
      <c r="G184" s="466">
        <f t="shared" ca="1" si="177"/>
        <v>0</v>
      </c>
      <c r="H184" s="466">
        <f t="shared" ca="1" si="177"/>
        <v>0</v>
      </c>
      <c r="I184" s="466">
        <f t="shared" ca="1" si="177"/>
        <v>0</v>
      </c>
      <c r="J184" s="466">
        <f t="shared" ca="1" si="177"/>
        <v>0</v>
      </c>
      <c r="K184" s="466">
        <f t="shared" ca="1" si="177"/>
        <v>0</v>
      </c>
      <c r="L184" s="466">
        <f t="shared" ca="1" si="177"/>
        <v>0</v>
      </c>
      <c r="M184" s="466">
        <f t="shared" ca="1" si="177"/>
        <v>0</v>
      </c>
      <c r="N184" s="466">
        <f t="shared" ca="1" si="177"/>
        <v>0</v>
      </c>
      <c r="O184" s="466">
        <f t="shared" ca="1" si="177"/>
        <v>0</v>
      </c>
      <c r="P184" s="466">
        <f t="shared" ca="1" si="178"/>
        <v>0</v>
      </c>
      <c r="Q184" s="466">
        <f t="shared" ca="1" si="178"/>
        <v>0</v>
      </c>
      <c r="R184" s="466">
        <f t="shared" ca="1" si="178"/>
        <v>0</v>
      </c>
      <c r="S184" s="466">
        <f t="shared" ca="1" si="178"/>
        <v>0</v>
      </c>
      <c r="T184" s="466">
        <f t="shared" ca="1" si="178"/>
        <v>0</v>
      </c>
      <c r="U184" s="466">
        <f t="shared" ca="1" si="178"/>
        <v>0</v>
      </c>
      <c r="V184" s="466">
        <f t="shared" ca="1" si="178"/>
        <v>0</v>
      </c>
      <c r="W184" s="466">
        <f t="shared" ca="1" si="178"/>
        <v>0</v>
      </c>
      <c r="X184" s="466">
        <f t="shared" ca="1" si="178"/>
        <v>0</v>
      </c>
      <c r="Y184" s="466">
        <f t="shared" ca="1" si="178"/>
        <v>0</v>
      </c>
      <c r="Z184" s="466">
        <f t="shared" ca="1" si="179"/>
        <v>0</v>
      </c>
      <c r="AA184" s="466">
        <f t="shared" ca="1" si="179"/>
        <v>0</v>
      </c>
      <c r="AB184" s="466">
        <f t="shared" ca="1" si="179"/>
        <v>0</v>
      </c>
      <c r="AC184" s="466">
        <f t="shared" ca="1" si="179"/>
        <v>0</v>
      </c>
      <c r="AD184" s="466">
        <f t="shared" ca="1" si="179"/>
        <v>0</v>
      </c>
      <c r="AE184" s="466">
        <f t="shared" ca="1" si="179"/>
        <v>0</v>
      </c>
      <c r="AF184" s="466">
        <f t="shared" ca="1" si="179"/>
        <v>0</v>
      </c>
      <c r="AG184" s="466">
        <f t="shared" ca="1" si="179"/>
        <v>0</v>
      </c>
      <c r="AH184" s="466">
        <f t="shared" ca="1" si="179"/>
        <v>0</v>
      </c>
      <c r="AI184" s="466">
        <f t="shared" ca="1" si="179"/>
        <v>0</v>
      </c>
      <c r="AJ184" s="466">
        <f t="shared" ca="1" si="180"/>
        <v>0</v>
      </c>
      <c r="AK184" s="466">
        <f t="shared" ca="1" si="180"/>
        <v>0</v>
      </c>
      <c r="AL184" s="466">
        <f t="shared" ca="1" si="180"/>
        <v>0</v>
      </c>
      <c r="AM184" s="466">
        <f t="shared" ca="1" si="180"/>
        <v>0</v>
      </c>
      <c r="AN184" s="466">
        <f t="shared" ca="1" si="180"/>
        <v>0</v>
      </c>
      <c r="AO184" s="466">
        <f t="shared" ca="1" si="180"/>
        <v>0</v>
      </c>
      <c r="AP184" s="466">
        <f t="shared" ca="1" si="180"/>
        <v>0</v>
      </c>
      <c r="AQ184" s="466">
        <f t="shared" ca="1" si="180"/>
        <v>0</v>
      </c>
      <c r="AR184" s="466">
        <f t="shared" ca="1" si="180"/>
        <v>0</v>
      </c>
      <c r="AS184" s="466">
        <f t="shared" ca="1" si="180"/>
        <v>0</v>
      </c>
      <c r="AT184" s="466">
        <f t="shared" ca="1" si="181"/>
        <v>0</v>
      </c>
      <c r="AU184" s="466">
        <f t="shared" ca="1" si="181"/>
        <v>0</v>
      </c>
      <c r="AV184" s="466">
        <f t="shared" ca="1" si="181"/>
        <v>0</v>
      </c>
      <c r="AW184" s="466">
        <f t="shared" ca="1" si="181"/>
        <v>0</v>
      </c>
      <c r="AX184" s="466">
        <f t="shared" ca="1" si="181"/>
        <v>0</v>
      </c>
      <c r="AY184" s="466">
        <f t="shared" ca="1" si="181"/>
        <v>0</v>
      </c>
      <c r="AZ184" s="466">
        <f t="shared" ca="1" si="181"/>
        <v>0</v>
      </c>
      <c r="BA184" s="466">
        <f t="shared" ca="1" si="181"/>
        <v>0</v>
      </c>
      <c r="BB184" s="466">
        <f t="shared" ca="1" si="181"/>
        <v>0</v>
      </c>
      <c r="BC184" s="466">
        <f t="shared" ca="1" si="181"/>
        <v>0</v>
      </c>
      <c r="BD184" s="466">
        <f t="shared" ca="1" si="181"/>
        <v>0</v>
      </c>
      <c r="BE184" s="466">
        <f t="shared" ca="1" si="181"/>
        <v>0</v>
      </c>
      <c r="BF184" s="458"/>
      <c r="BG184" s="467">
        <f t="shared" ca="1" si="152"/>
        <v>0</v>
      </c>
      <c r="BH184" s="467">
        <f t="shared" ca="1" si="153"/>
        <v>0</v>
      </c>
      <c r="BI184" s="467">
        <f t="shared" ca="1" si="154"/>
        <v>0</v>
      </c>
      <c r="BJ184" s="467">
        <f t="shared" ca="1" si="155"/>
        <v>0</v>
      </c>
      <c r="BK184" s="467">
        <f t="shared" ca="1" si="156"/>
        <v>0</v>
      </c>
      <c r="BL184" s="467">
        <f t="shared" ca="1" si="157"/>
        <v>0</v>
      </c>
      <c r="BM184" s="467">
        <f t="shared" ca="1" si="158"/>
        <v>0</v>
      </c>
      <c r="BN184" s="467">
        <f t="shared" ca="1" si="159"/>
        <v>0</v>
      </c>
      <c r="BO184" s="467">
        <f t="shared" ca="1" si="160"/>
        <v>0</v>
      </c>
      <c r="BP184" s="467">
        <f t="shared" ca="1" si="161"/>
        <v>0</v>
      </c>
      <c r="BQ184" s="467">
        <f t="shared" ca="1" si="162"/>
        <v>0</v>
      </c>
      <c r="BR184" s="467">
        <f t="shared" ca="1" si="163"/>
        <v>0</v>
      </c>
      <c r="BS184" s="468">
        <f t="shared" ca="1" si="164"/>
        <v>0</v>
      </c>
      <c r="BT184" s="467">
        <f t="shared" ca="1" si="165"/>
        <v>0</v>
      </c>
      <c r="BU184" s="467">
        <f t="shared" ca="1" si="166"/>
        <v>0</v>
      </c>
      <c r="BV184" s="467">
        <f t="shared" ca="1" si="167"/>
        <v>0</v>
      </c>
      <c r="BW184" s="470">
        <f t="shared" ca="1" si="168"/>
        <v>0</v>
      </c>
      <c r="BX184" s="470">
        <f t="shared" ca="1" si="169"/>
        <v>0</v>
      </c>
      <c r="BY184" s="467">
        <f t="shared" ca="1" si="170"/>
        <v>0</v>
      </c>
    </row>
    <row r="185" spans="1:77" ht="15.6" hidden="1" customHeight="1" outlineLevel="1" x14ac:dyDescent="0.3">
      <c r="A185" s="479">
        <f t="shared" si="171"/>
        <v>31</v>
      </c>
      <c r="B185" s="463">
        <f t="shared" si="144"/>
        <v>0</v>
      </c>
      <c r="C185" s="464"/>
      <c r="D185" s="480">
        <f t="shared" ca="1" si="145"/>
        <v>0</v>
      </c>
      <c r="E185" s="465">
        <f t="shared" ca="1" si="146"/>
        <v>0</v>
      </c>
      <c r="F185" s="466">
        <f t="shared" ref="F185:O197" ca="1" si="182">IF(F$302="Yes",IF(ISERROR(INDIRECT(CONCATENATE($B185,"!",F$303,$D$308))),0,INDIRECT(CONCATENATE($B185,"!",F$303,$D$308))),0)</f>
        <v>0</v>
      </c>
      <c r="G185" s="466">
        <f t="shared" ca="1" si="182"/>
        <v>0</v>
      </c>
      <c r="H185" s="466">
        <f t="shared" ca="1" si="182"/>
        <v>0</v>
      </c>
      <c r="I185" s="466">
        <f t="shared" ca="1" si="182"/>
        <v>0</v>
      </c>
      <c r="J185" s="466">
        <f t="shared" ca="1" si="182"/>
        <v>0</v>
      </c>
      <c r="K185" s="466">
        <f t="shared" ca="1" si="182"/>
        <v>0</v>
      </c>
      <c r="L185" s="466">
        <f t="shared" ca="1" si="182"/>
        <v>0</v>
      </c>
      <c r="M185" s="466">
        <f t="shared" ca="1" si="182"/>
        <v>0</v>
      </c>
      <c r="N185" s="466">
        <f t="shared" ca="1" si="182"/>
        <v>0</v>
      </c>
      <c r="O185" s="466">
        <f t="shared" ca="1" si="182"/>
        <v>0</v>
      </c>
      <c r="P185" s="466">
        <f t="shared" ref="P185:Y197" ca="1" si="183">IF(P$302="Yes",IF(ISERROR(INDIRECT(CONCATENATE($B185,"!",P$303,$D$308))),0,INDIRECT(CONCATENATE($B185,"!",P$303,$D$308))),0)</f>
        <v>0</v>
      </c>
      <c r="Q185" s="466">
        <f t="shared" ca="1" si="183"/>
        <v>0</v>
      </c>
      <c r="R185" s="466">
        <f t="shared" ca="1" si="183"/>
        <v>0</v>
      </c>
      <c r="S185" s="466">
        <f t="shared" ca="1" si="183"/>
        <v>0</v>
      </c>
      <c r="T185" s="466">
        <f t="shared" ca="1" si="183"/>
        <v>0</v>
      </c>
      <c r="U185" s="466">
        <f t="shared" ca="1" si="183"/>
        <v>0</v>
      </c>
      <c r="V185" s="466">
        <f t="shared" ca="1" si="183"/>
        <v>0</v>
      </c>
      <c r="W185" s="466">
        <f t="shared" ca="1" si="183"/>
        <v>0</v>
      </c>
      <c r="X185" s="466">
        <f t="shared" ca="1" si="183"/>
        <v>0</v>
      </c>
      <c r="Y185" s="466">
        <f t="shared" ca="1" si="183"/>
        <v>0</v>
      </c>
      <c r="Z185" s="466">
        <f t="shared" ref="Z185:AI197" ca="1" si="184">IF(Z$302="Yes",IF(ISERROR(INDIRECT(CONCATENATE($B185,"!",Z$303,$D$308))),0,INDIRECT(CONCATENATE($B185,"!",Z$303,$D$308))),0)</f>
        <v>0</v>
      </c>
      <c r="AA185" s="466">
        <f t="shared" ca="1" si="184"/>
        <v>0</v>
      </c>
      <c r="AB185" s="466">
        <f t="shared" ca="1" si="184"/>
        <v>0</v>
      </c>
      <c r="AC185" s="466">
        <f t="shared" ca="1" si="184"/>
        <v>0</v>
      </c>
      <c r="AD185" s="466">
        <f t="shared" ca="1" si="184"/>
        <v>0</v>
      </c>
      <c r="AE185" s="466">
        <f t="shared" ca="1" si="184"/>
        <v>0</v>
      </c>
      <c r="AF185" s="466">
        <f t="shared" ca="1" si="184"/>
        <v>0</v>
      </c>
      <c r="AG185" s="466">
        <f t="shared" ca="1" si="184"/>
        <v>0</v>
      </c>
      <c r="AH185" s="466">
        <f t="shared" ca="1" si="184"/>
        <v>0</v>
      </c>
      <c r="AI185" s="466">
        <f t="shared" ca="1" si="184"/>
        <v>0</v>
      </c>
      <c r="AJ185" s="466">
        <f t="shared" ref="AJ185:AS197" ca="1" si="185">IF(AJ$302="Yes",IF(ISERROR(INDIRECT(CONCATENATE($B185,"!",AJ$303,$D$308))),0,INDIRECT(CONCATENATE($B185,"!",AJ$303,$D$308))),0)</f>
        <v>0</v>
      </c>
      <c r="AK185" s="466">
        <f t="shared" ca="1" si="185"/>
        <v>0</v>
      </c>
      <c r="AL185" s="466">
        <f t="shared" ca="1" si="185"/>
        <v>0</v>
      </c>
      <c r="AM185" s="466">
        <f t="shared" ca="1" si="185"/>
        <v>0</v>
      </c>
      <c r="AN185" s="466">
        <f t="shared" ca="1" si="185"/>
        <v>0</v>
      </c>
      <c r="AO185" s="466">
        <f t="shared" ca="1" si="185"/>
        <v>0</v>
      </c>
      <c r="AP185" s="466">
        <f t="shared" ca="1" si="185"/>
        <v>0</v>
      </c>
      <c r="AQ185" s="466">
        <f t="shared" ca="1" si="185"/>
        <v>0</v>
      </c>
      <c r="AR185" s="466">
        <f t="shared" ca="1" si="185"/>
        <v>0</v>
      </c>
      <c r="AS185" s="466">
        <f t="shared" ca="1" si="185"/>
        <v>0</v>
      </c>
      <c r="AT185" s="466">
        <f t="shared" ref="AT185:BE197" ca="1" si="186">IF(AT$302="Yes",IF(ISERROR(INDIRECT(CONCATENATE($B185,"!",AT$303,$D$308))),0,INDIRECT(CONCATENATE($B185,"!",AT$303,$D$308))),0)</f>
        <v>0</v>
      </c>
      <c r="AU185" s="466">
        <f t="shared" ca="1" si="186"/>
        <v>0</v>
      </c>
      <c r="AV185" s="466">
        <f t="shared" ca="1" si="186"/>
        <v>0</v>
      </c>
      <c r="AW185" s="466">
        <f t="shared" ca="1" si="186"/>
        <v>0</v>
      </c>
      <c r="AX185" s="466">
        <f t="shared" ca="1" si="186"/>
        <v>0</v>
      </c>
      <c r="AY185" s="466">
        <f t="shared" ca="1" si="186"/>
        <v>0</v>
      </c>
      <c r="AZ185" s="466">
        <f t="shared" ca="1" si="186"/>
        <v>0</v>
      </c>
      <c r="BA185" s="466">
        <f t="shared" ca="1" si="186"/>
        <v>0</v>
      </c>
      <c r="BB185" s="466">
        <f t="shared" ca="1" si="186"/>
        <v>0</v>
      </c>
      <c r="BC185" s="466">
        <f t="shared" ca="1" si="186"/>
        <v>0</v>
      </c>
      <c r="BD185" s="466">
        <f t="shared" ca="1" si="186"/>
        <v>0</v>
      </c>
      <c r="BE185" s="466">
        <f t="shared" ca="1" si="186"/>
        <v>0</v>
      </c>
      <c r="BF185" s="458"/>
      <c r="BG185" s="467">
        <f t="shared" ca="1" si="152"/>
        <v>0</v>
      </c>
      <c r="BH185" s="467">
        <f t="shared" ca="1" si="153"/>
        <v>0</v>
      </c>
      <c r="BI185" s="467">
        <f t="shared" ca="1" si="154"/>
        <v>0</v>
      </c>
      <c r="BJ185" s="467">
        <f t="shared" ca="1" si="155"/>
        <v>0</v>
      </c>
      <c r="BK185" s="467">
        <f t="shared" ca="1" si="156"/>
        <v>0</v>
      </c>
      <c r="BL185" s="467">
        <f t="shared" ca="1" si="157"/>
        <v>0</v>
      </c>
      <c r="BM185" s="467">
        <f t="shared" ca="1" si="158"/>
        <v>0</v>
      </c>
      <c r="BN185" s="467">
        <f t="shared" ca="1" si="159"/>
        <v>0</v>
      </c>
      <c r="BO185" s="467">
        <f t="shared" ca="1" si="160"/>
        <v>0</v>
      </c>
      <c r="BP185" s="467">
        <f t="shared" ca="1" si="161"/>
        <v>0</v>
      </c>
      <c r="BQ185" s="467">
        <f t="shared" ca="1" si="162"/>
        <v>0</v>
      </c>
      <c r="BR185" s="467">
        <f t="shared" ca="1" si="163"/>
        <v>0</v>
      </c>
      <c r="BS185" s="468">
        <f t="shared" ca="1" si="164"/>
        <v>0</v>
      </c>
      <c r="BT185" s="467">
        <f t="shared" ca="1" si="165"/>
        <v>0</v>
      </c>
      <c r="BU185" s="467">
        <f t="shared" ca="1" si="166"/>
        <v>0</v>
      </c>
      <c r="BV185" s="467">
        <f t="shared" ca="1" si="167"/>
        <v>0</v>
      </c>
      <c r="BW185" s="470">
        <f t="shared" ca="1" si="168"/>
        <v>0</v>
      </c>
      <c r="BX185" s="470">
        <f t="shared" ca="1" si="169"/>
        <v>0</v>
      </c>
      <c r="BY185" s="467">
        <f t="shared" ca="1" si="170"/>
        <v>0</v>
      </c>
    </row>
    <row r="186" spans="1:77" ht="15.6" hidden="1" customHeight="1" outlineLevel="1" x14ac:dyDescent="0.3">
      <c r="A186" s="479">
        <f t="shared" si="171"/>
        <v>32</v>
      </c>
      <c r="B186" s="469">
        <f t="shared" si="144"/>
        <v>0</v>
      </c>
      <c r="C186" s="464"/>
      <c r="D186" s="480">
        <f t="shared" ca="1" si="145"/>
        <v>0</v>
      </c>
      <c r="E186" s="465">
        <f t="shared" ca="1" si="146"/>
        <v>0</v>
      </c>
      <c r="F186" s="466">
        <f t="shared" ca="1" si="182"/>
        <v>0</v>
      </c>
      <c r="G186" s="466">
        <f t="shared" ca="1" si="182"/>
        <v>0</v>
      </c>
      <c r="H186" s="466">
        <f t="shared" ca="1" si="182"/>
        <v>0</v>
      </c>
      <c r="I186" s="466">
        <f t="shared" ca="1" si="182"/>
        <v>0</v>
      </c>
      <c r="J186" s="466">
        <f t="shared" ca="1" si="182"/>
        <v>0</v>
      </c>
      <c r="K186" s="466">
        <f t="shared" ca="1" si="182"/>
        <v>0</v>
      </c>
      <c r="L186" s="466">
        <f t="shared" ca="1" si="182"/>
        <v>0</v>
      </c>
      <c r="M186" s="466">
        <f t="shared" ca="1" si="182"/>
        <v>0</v>
      </c>
      <c r="N186" s="466">
        <f t="shared" ca="1" si="182"/>
        <v>0</v>
      </c>
      <c r="O186" s="466">
        <f t="shared" ca="1" si="182"/>
        <v>0</v>
      </c>
      <c r="P186" s="466">
        <f t="shared" ca="1" si="183"/>
        <v>0</v>
      </c>
      <c r="Q186" s="466">
        <f t="shared" ca="1" si="183"/>
        <v>0</v>
      </c>
      <c r="R186" s="466">
        <f t="shared" ca="1" si="183"/>
        <v>0</v>
      </c>
      <c r="S186" s="466">
        <f t="shared" ca="1" si="183"/>
        <v>0</v>
      </c>
      <c r="T186" s="466">
        <f t="shared" ca="1" si="183"/>
        <v>0</v>
      </c>
      <c r="U186" s="466">
        <f t="shared" ca="1" si="183"/>
        <v>0</v>
      </c>
      <c r="V186" s="466">
        <f t="shared" ca="1" si="183"/>
        <v>0</v>
      </c>
      <c r="W186" s="466">
        <f t="shared" ca="1" si="183"/>
        <v>0</v>
      </c>
      <c r="X186" s="466">
        <f t="shared" ca="1" si="183"/>
        <v>0</v>
      </c>
      <c r="Y186" s="466">
        <f t="shared" ca="1" si="183"/>
        <v>0</v>
      </c>
      <c r="Z186" s="466">
        <f t="shared" ca="1" si="184"/>
        <v>0</v>
      </c>
      <c r="AA186" s="466">
        <f t="shared" ca="1" si="184"/>
        <v>0</v>
      </c>
      <c r="AB186" s="466">
        <f t="shared" ca="1" si="184"/>
        <v>0</v>
      </c>
      <c r="AC186" s="466">
        <f t="shared" ca="1" si="184"/>
        <v>0</v>
      </c>
      <c r="AD186" s="466">
        <f t="shared" ca="1" si="184"/>
        <v>0</v>
      </c>
      <c r="AE186" s="466">
        <f t="shared" ca="1" si="184"/>
        <v>0</v>
      </c>
      <c r="AF186" s="466">
        <f t="shared" ca="1" si="184"/>
        <v>0</v>
      </c>
      <c r="AG186" s="466">
        <f t="shared" ca="1" si="184"/>
        <v>0</v>
      </c>
      <c r="AH186" s="466">
        <f t="shared" ca="1" si="184"/>
        <v>0</v>
      </c>
      <c r="AI186" s="466">
        <f t="shared" ca="1" si="184"/>
        <v>0</v>
      </c>
      <c r="AJ186" s="466">
        <f t="shared" ca="1" si="185"/>
        <v>0</v>
      </c>
      <c r="AK186" s="466">
        <f t="shared" ca="1" si="185"/>
        <v>0</v>
      </c>
      <c r="AL186" s="466">
        <f t="shared" ca="1" si="185"/>
        <v>0</v>
      </c>
      <c r="AM186" s="466">
        <f t="shared" ca="1" si="185"/>
        <v>0</v>
      </c>
      <c r="AN186" s="466">
        <f t="shared" ca="1" si="185"/>
        <v>0</v>
      </c>
      <c r="AO186" s="466">
        <f t="shared" ca="1" si="185"/>
        <v>0</v>
      </c>
      <c r="AP186" s="466">
        <f t="shared" ca="1" si="185"/>
        <v>0</v>
      </c>
      <c r="AQ186" s="466">
        <f t="shared" ca="1" si="185"/>
        <v>0</v>
      </c>
      <c r="AR186" s="466">
        <f t="shared" ca="1" si="185"/>
        <v>0</v>
      </c>
      <c r="AS186" s="466">
        <f t="shared" ca="1" si="185"/>
        <v>0</v>
      </c>
      <c r="AT186" s="466">
        <f t="shared" ca="1" si="186"/>
        <v>0</v>
      </c>
      <c r="AU186" s="466">
        <f t="shared" ca="1" si="186"/>
        <v>0</v>
      </c>
      <c r="AV186" s="466">
        <f t="shared" ca="1" si="186"/>
        <v>0</v>
      </c>
      <c r="AW186" s="466">
        <f t="shared" ca="1" si="186"/>
        <v>0</v>
      </c>
      <c r="AX186" s="466">
        <f t="shared" ca="1" si="186"/>
        <v>0</v>
      </c>
      <c r="AY186" s="466">
        <f t="shared" ca="1" si="186"/>
        <v>0</v>
      </c>
      <c r="AZ186" s="466">
        <f t="shared" ca="1" si="186"/>
        <v>0</v>
      </c>
      <c r="BA186" s="466">
        <f t="shared" ca="1" si="186"/>
        <v>0</v>
      </c>
      <c r="BB186" s="466">
        <f t="shared" ca="1" si="186"/>
        <v>0</v>
      </c>
      <c r="BC186" s="466">
        <f t="shared" ca="1" si="186"/>
        <v>0</v>
      </c>
      <c r="BD186" s="466">
        <f t="shared" ca="1" si="186"/>
        <v>0</v>
      </c>
      <c r="BE186" s="466">
        <f t="shared" ca="1" si="186"/>
        <v>0</v>
      </c>
      <c r="BF186" s="458"/>
      <c r="BG186" s="467">
        <f t="shared" ca="1" si="152"/>
        <v>0</v>
      </c>
      <c r="BH186" s="467">
        <f t="shared" ca="1" si="153"/>
        <v>0</v>
      </c>
      <c r="BI186" s="467">
        <f t="shared" ca="1" si="154"/>
        <v>0</v>
      </c>
      <c r="BJ186" s="467">
        <f t="shared" ca="1" si="155"/>
        <v>0</v>
      </c>
      <c r="BK186" s="467">
        <f t="shared" ca="1" si="156"/>
        <v>0</v>
      </c>
      <c r="BL186" s="467">
        <f t="shared" ca="1" si="157"/>
        <v>0</v>
      </c>
      <c r="BM186" s="467">
        <f t="shared" ca="1" si="158"/>
        <v>0</v>
      </c>
      <c r="BN186" s="467">
        <f t="shared" ca="1" si="159"/>
        <v>0</v>
      </c>
      <c r="BO186" s="467">
        <f t="shared" ca="1" si="160"/>
        <v>0</v>
      </c>
      <c r="BP186" s="467">
        <f t="shared" ca="1" si="161"/>
        <v>0</v>
      </c>
      <c r="BQ186" s="467">
        <f t="shared" ca="1" si="162"/>
        <v>0</v>
      </c>
      <c r="BR186" s="467">
        <f t="shared" ca="1" si="163"/>
        <v>0</v>
      </c>
      <c r="BS186" s="468">
        <f t="shared" ca="1" si="164"/>
        <v>0</v>
      </c>
      <c r="BT186" s="467">
        <f t="shared" ca="1" si="165"/>
        <v>0</v>
      </c>
      <c r="BU186" s="467">
        <f t="shared" ca="1" si="166"/>
        <v>0</v>
      </c>
      <c r="BV186" s="467">
        <f t="shared" ca="1" si="167"/>
        <v>0</v>
      </c>
      <c r="BW186" s="470">
        <f t="shared" ca="1" si="168"/>
        <v>0</v>
      </c>
      <c r="BX186" s="470">
        <f t="shared" ca="1" si="169"/>
        <v>0</v>
      </c>
      <c r="BY186" s="467">
        <f t="shared" ca="1" si="170"/>
        <v>0</v>
      </c>
    </row>
    <row r="187" spans="1:77" ht="15.6" hidden="1" customHeight="1" outlineLevel="1" x14ac:dyDescent="0.3">
      <c r="A187" s="479">
        <f t="shared" si="171"/>
        <v>33</v>
      </c>
      <c r="B187" s="463">
        <f t="shared" si="144"/>
        <v>0</v>
      </c>
      <c r="C187" s="464"/>
      <c r="D187" s="480">
        <f t="shared" ca="1" si="145"/>
        <v>0</v>
      </c>
      <c r="E187" s="465">
        <f t="shared" ca="1" si="146"/>
        <v>0</v>
      </c>
      <c r="F187" s="466">
        <f t="shared" ca="1" si="182"/>
        <v>0</v>
      </c>
      <c r="G187" s="466">
        <f t="shared" ca="1" si="182"/>
        <v>0</v>
      </c>
      <c r="H187" s="466">
        <f t="shared" ca="1" si="182"/>
        <v>0</v>
      </c>
      <c r="I187" s="466">
        <f t="shared" ca="1" si="182"/>
        <v>0</v>
      </c>
      <c r="J187" s="466">
        <f t="shared" ca="1" si="182"/>
        <v>0</v>
      </c>
      <c r="K187" s="466">
        <f t="shared" ca="1" si="182"/>
        <v>0</v>
      </c>
      <c r="L187" s="466">
        <f t="shared" ca="1" si="182"/>
        <v>0</v>
      </c>
      <c r="M187" s="466">
        <f t="shared" ca="1" si="182"/>
        <v>0</v>
      </c>
      <c r="N187" s="466">
        <f t="shared" ca="1" si="182"/>
        <v>0</v>
      </c>
      <c r="O187" s="466">
        <f t="shared" ca="1" si="182"/>
        <v>0</v>
      </c>
      <c r="P187" s="466">
        <f t="shared" ca="1" si="183"/>
        <v>0</v>
      </c>
      <c r="Q187" s="466">
        <f t="shared" ca="1" si="183"/>
        <v>0</v>
      </c>
      <c r="R187" s="466">
        <f t="shared" ca="1" si="183"/>
        <v>0</v>
      </c>
      <c r="S187" s="466">
        <f t="shared" ca="1" si="183"/>
        <v>0</v>
      </c>
      <c r="T187" s="466">
        <f t="shared" ca="1" si="183"/>
        <v>0</v>
      </c>
      <c r="U187" s="466">
        <f t="shared" ca="1" si="183"/>
        <v>0</v>
      </c>
      <c r="V187" s="466">
        <f t="shared" ca="1" si="183"/>
        <v>0</v>
      </c>
      <c r="W187" s="466">
        <f t="shared" ca="1" si="183"/>
        <v>0</v>
      </c>
      <c r="X187" s="466">
        <f t="shared" ca="1" si="183"/>
        <v>0</v>
      </c>
      <c r="Y187" s="466">
        <f t="shared" ca="1" si="183"/>
        <v>0</v>
      </c>
      <c r="Z187" s="466">
        <f t="shared" ca="1" si="184"/>
        <v>0</v>
      </c>
      <c r="AA187" s="466">
        <f t="shared" ca="1" si="184"/>
        <v>0</v>
      </c>
      <c r="AB187" s="466">
        <f t="shared" ca="1" si="184"/>
        <v>0</v>
      </c>
      <c r="AC187" s="466">
        <f t="shared" ca="1" si="184"/>
        <v>0</v>
      </c>
      <c r="AD187" s="466">
        <f t="shared" ca="1" si="184"/>
        <v>0</v>
      </c>
      <c r="AE187" s="466">
        <f t="shared" ca="1" si="184"/>
        <v>0</v>
      </c>
      <c r="AF187" s="466">
        <f t="shared" ca="1" si="184"/>
        <v>0</v>
      </c>
      <c r="AG187" s="466">
        <f t="shared" ca="1" si="184"/>
        <v>0</v>
      </c>
      <c r="AH187" s="466">
        <f t="shared" ca="1" si="184"/>
        <v>0</v>
      </c>
      <c r="AI187" s="466">
        <f t="shared" ca="1" si="184"/>
        <v>0</v>
      </c>
      <c r="AJ187" s="466">
        <f t="shared" ca="1" si="185"/>
        <v>0</v>
      </c>
      <c r="AK187" s="466">
        <f t="shared" ca="1" si="185"/>
        <v>0</v>
      </c>
      <c r="AL187" s="466">
        <f t="shared" ca="1" si="185"/>
        <v>0</v>
      </c>
      <c r="AM187" s="466">
        <f t="shared" ca="1" si="185"/>
        <v>0</v>
      </c>
      <c r="AN187" s="466">
        <f t="shared" ca="1" si="185"/>
        <v>0</v>
      </c>
      <c r="AO187" s="466">
        <f t="shared" ca="1" si="185"/>
        <v>0</v>
      </c>
      <c r="AP187" s="466">
        <f t="shared" ca="1" si="185"/>
        <v>0</v>
      </c>
      <c r="AQ187" s="466">
        <f t="shared" ca="1" si="185"/>
        <v>0</v>
      </c>
      <c r="AR187" s="466">
        <f t="shared" ca="1" si="185"/>
        <v>0</v>
      </c>
      <c r="AS187" s="466">
        <f t="shared" ca="1" si="185"/>
        <v>0</v>
      </c>
      <c r="AT187" s="466">
        <f t="shared" ca="1" si="186"/>
        <v>0</v>
      </c>
      <c r="AU187" s="466">
        <f t="shared" ca="1" si="186"/>
        <v>0</v>
      </c>
      <c r="AV187" s="466">
        <f t="shared" ca="1" si="186"/>
        <v>0</v>
      </c>
      <c r="AW187" s="466">
        <f t="shared" ca="1" si="186"/>
        <v>0</v>
      </c>
      <c r="AX187" s="466">
        <f t="shared" ca="1" si="186"/>
        <v>0</v>
      </c>
      <c r="AY187" s="466">
        <f t="shared" ca="1" si="186"/>
        <v>0</v>
      </c>
      <c r="AZ187" s="466">
        <f t="shared" ca="1" si="186"/>
        <v>0</v>
      </c>
      <c r="BA187" s="466">
        <f t="shared" ca="1" si="186"/>
        <v>0</v>
      </c>
      <c r="BB187" s="466">
        <f t="shared" ca="1" si="186"/>
        <v>0</v>
      </c>
      <c r="BC187" s="466">
        <f t="shared" ca="1" si="186"/>
        <v>0</v>
      </c>
      <c r="BD187" s="466">
        <f t="shared" ca="1" si="186"/>
        <v>0</v>
      </c>
      <c r="BE187" s="466">
        <f t="shared" ca="1" si="186"/>
        <v>0</v>
      </c>
      <c r="BF187" s="458"/>
      <c r="BG187" s="467">
        <f t="shared" ca="1" si="152"/>
        <v>0</v>
      </c>
      <c r="BH187" s="467">
        <f t="shared" ca="1" si="153"/>
        <v>0</v>
      </c>
      <c r="BI187" s="467">
        <f t="shared" ca="1" si="154"/>
        <v>0</v>
      </c>
      <c r="BJ187" s="467">
        <f t="shared" ca="1" si="155"/>
        <v>0</v>
      </c>
      <c r="BK187" s="467">
        <f t="shared" ca="1" si="156"/>
        <v>0</v>
      </c>
      <c r="BL187" s="467">
        <f t="shared" ca="1" si="157"/>
        <v>0</v>
      </c>
      <c r="BM187" s="467">
        <f t="shared" ca="1" si="158"/>
        <v>0</v>
      </c>
      <c r="BN187" s="467">
        <f t="shared" ca="1" si="159"/>
        <v>0</v>
      </c>
      <c r="BO187" s="467">
        <f t="shared" ca="1" si="160"/>
        <v>0</v>
      </c>
      <c r="BP187" s="467">
        <f t="shared" ca="1" si="161"/>
        <v>0</v>
      </c>
      <c r="BQ187" s="467">
        <f t="shared" ca="1" si="162"/>
        <v>0</v>
      </c>
      <c r="BR187" s="467">
        <f t="shared" ca="1" si="163"/>
        <v>0</v>
      </c>
      <c r="BS187" s="468">
        <f t="shared" ca="1" si="164"/>
        <v>0</v>
      </c>
      <c r="BT187" s="467">
        <f t="shared" ca="1" si="165"/>
        <v>0</v>
      </c>
      <c r="BU187" s="467">
        <f t="shared" ca="1" si="166"/>
        <v>0</v>
      </c>
      <c r="BV187" s="467">
        <f t="shared" ca="1" si="167"/>
        <v>0</v>
      </c>
      <c r="BW187" s="470">
        <f t="shared" ca="1" si="168"/>
        <v>0</v>
      </c>
      <c r="BX187" s="470">
        <f t="shared" ca="1" si="169"/>
        <v>0</v>
      </c>
      <c r="BY187" s="467">
        <f t="shared" ca="1" si="170"/>
        <v>0</v>
      </c>
    </row>
    <row r="188" spans="1:77" ht="15.6" hidden="1" customHeight="1" outlineLevel="1" x14ac:dyDescent="0.3">
      <c r="A188" s="479">
        <f t="shared" si="171"/>
        <v>34</v>
      </c>
      <c r="B188" s="469">
        <f t="shared" si="144"/>
        <v>0</v>
      </c>
      <c r="C188" s="464"/>
      <c r="D188" s="480">
        <f t="shared" ca="1" si="145"/>
        <v>0</v>
      </c>
      <c r="E188" s="465">
        <f t="shared" ca="1" si="146"/>
        <v>0</v>
      </c>
      <c r="F188" s="466">
        <f t="shared" ca="1" si="182"/>
        <v>0</v>
      </c>
      <c r="G188" s="466">
        <f t="shared" ca="1" si="182"/>
        <v>0</v>
      </c>
      <c r="H188" s="466">
        <f t="shared" ca="1" si="182"/>
        <v>0</v>
      </c>
      <c r="I188" s="466">
        <f t="shared" ca="1" si="182"/>
        <v>0</v>
      </c>
      <c r="J188" s="466">
        <f t="shared" ca="1" si="182"/>
        <v>0</v>
      </c>
      <c r="K188" s="466">
        <f t="shared" ca="1" si="182"/>
        <v>0</v>
      </c>
      <c r="L188" s="466">
        <f t="shared" ca="1" si="182"/>
        <v>0</v>
      </c>
      <c r="M188" s="466">
        <f t="shared" ca="1" si="182"/>
        <v>0</v>
      </c>
      <c r="N188" s="466">
        <f t="shared" ca="1" si="182"/>
        <v>0</v>
      </c>
      <c r="O188" s="466">
        <f t="shared" ca="1" si="182"/>
        <v>0</v>
      </c>
      <c r="P188" s="466">
        <f t="shared" ca="1" si="183"/>
        <v>0</v>
      </c>
      <c r="Q188" s="466">
        <f t="shared" ca="1" si="183"/>
        <v>0</v>
      </c>
      <c r="R188" s="466">
        <f t="shared" ca="1" si="183"/>
        <v>0</v>
      </c>
      <c r="S188" s="466">
        <f t="shared" ca="1" si="183"/>
        <v>0</v>
      </c>
      <c r="T188" s="466">
        <f t="shared" ca="1" si="183"/>
        <v>0</v>
      </c>
      <c r="U188" s="466">
        <f t="shared" ca="1" si="183"/>
        <v>0</v>
      </c>
      <c r="V188" s="466">
        <f t="shared" ca="1" si="183"/>
        <v>0</v>
      </c>
      <c r="W188" s="466">
        <f t="shared" ca="1" si="183"/>
        <v>0</v>
      </c>
      <c r="X188" s="466">
        <f t="shared" ca="1" si="183"/>
        <v>0</v>
      </c>
      <c r="Y188" s="466">
        <f t="shared" ca="1" si="183"/>
        <v>0</v>
      </c>
      <c r="Z188" s="466">
        <f t="shared" ca="1" si="184"/>
        <v>0</v>
      </c>
      <c r="AA188" s="466">
        <f t="shared" ca="1" si="184"/>
        <v>0</v>
      </c>
      <c r="AB188" s="466">
        <f t="shared" ca="1" si="184"/>
        <v>0</v>
      </c>
      <c r="AC188" s="466">
        <f t="shared" ca="1" si="184"/>
        <v>0</v>
      </c>
      <c r="AD188" s="466">
        <f t="shared" ca="1" si="184"/>
        <v>0</v>
      </c>
      <c r="AE188" s="466">
        <f t="shared" ca="1" si="184"/>
        <v>0</v>
      </c>
      <c r="AF188" s="466">
        <f t="shared" ca="1" si="184"/>
        <v>0</v>
      </c>
      <c r="AG188" s="466">
        <f t="shared" ca="1" si="184"/>
        <v>0</v>
      </c>
      <c r="AH188" s="466">
        <f t="shared" ca="1" si="184"/>
        <v>0</v>
      </c>
      <c r="AI188" s="466">
        <f t="shared" ca="1" si="184"/>
        <v>0</v>
      </c>
      <c r="AJ188" s="466">
        <f t="shared" ca="1" si="185"/>
        <v>0</v>
      </c>
      <c r="AK188" s="466">
        <f t="shared" ca="1" si="185"/>
        <v>0</v>
      </c>
      <c r="AL188" s="466">
        <f t="shared" ca="1" si="185"/>
        <v>0</v>
      </c>
      <c r="AM188" s="466">
        <f t="shared" ca="1" si="185"/>
        <v>0</v>
      </c>
      <c r="AN188" s="466">
        <f t="shared" ca="1" si="185"/>
        <v>0</v>
      </c>
      <c r="AO188" s="466">
        <f t="shared" ca="1" si="185"/>
        <v>0</v>
      </c>
      <c r="AP188" s="466">
        <f t="shared" ca="1" si="185"/>
        <v>0</v>
      </c>
      <c r="AQ188" s="466">
        <f t="shared" ca="1" si="185"/>
        <v>0</v>
      </c>
      <c r="AR188" s="466">
        <f t="shared" ca="1" si="185"/>
        <v>0</v>
      </c>
      <c r="AS188" s="466">
        <f t="shared" ca="1" si="185"/>
        <v>0</v>
      </c>
      <c r="AT188" s="466">
        <f t="shared" ca="1" si="186"/>
        <v>0</v>
      </c>
      <c r="AU188" s="466">
        <f t="shared" ca="1" si="186"/>
        <v>0</v>
      </c>
      <c r="AV188" s="466">
        <f t="shared" ca="1" si="186"/>
        <v>0</v>
      </c>
      <c r="AW188" s="466">
        <f t="shared" ca="1" si="186"/>
        <v>0</v>
      </c>
      <c r="AX188" s="466">
        <f t="shared" ca="1" si="186"/>
        <v>0</v>
      </c>
      <c r="AY188" s="466">
        <f t="shared" ca="1" si="186"/>
        <v>0</v>
      </c>
      <c r="AZ188" s="466">
        <f t="shared" ca="1" si="186"/>
        <v>0</v>
      </c>
      <c r="BA188" s="466">
        <f t="shared" ca="1" si="186"/>
        <v>0</v>
      </c>
      <c r="BB188" s="466">
        <f t="shared" ca="1" si="186"/>
        <v>0</v>
      </c>
      <c r="BC188" s="466">
        <f t="shared" ca="1" si="186"/>
        <v>0</v>
      </c>
      <c r="BD188" s="466">
        <f t="shared" ca="1" si="186"/>
        <v>0</v>
      </c>
      <c r="BE188" s="466">
        <f t="shared" ca="1" si="186"/>
        <v>0</v>
      </c>
      <c r="BF188" s="458"/>
      <c r="BG188" s="467">
        <f t="shared" ca="1" si="152"/>
        <v>0</v>
      </c>
      <c r="BH188" s="467">
        <f t="shared" ca="1" si="153"/>
        <v>0</v>
      </c>
      <c r="BI188" s="467">
        <f t="shared" ca="1" si="154"/>
        <v>0</v>
      </c>
      <c r="BJ188" s="467">
        <f t="shared" ca="1" si="155"/>
        <v>0</v>
      </c>
      <c r="BK188" s="467">
        <f t="shared" ca="1" si="156"/>
        <v>0</v>
      </c>
      <c r="BL188" s="467">
        <f t="shared" ca="1" si="157"/>
        <v>0</v>
      </c>
      <c r="BM188" s="467">
        <f t="shared" ca="1" si="158"/>
        <v>0</v>
      </c>
      <c r="BN188" s="467">
        <f t="shared" ca="1" si="159"/>
        <v>0</v>
      </c>
      <c r="BO188" s="467">
        <f t="shared" ca="1" si="160"/>
        <v>0</v>
      </c>
      <c r="BP188" s="467">
        <f t="shared" ca="1" si="161"/>
        <v>0</v>
      </c>
      <c r="BQ188" s="467">
        <f t="shared" ca="1" si="162"/>
        <v>0</v>
      </c>
      <c r="BR188" s="467">
        <f t="shared" ca="1" si="163"/>
        <v>0</v>
      </c>
      <c r="BS188" s="468">
        <f t="shared" ca="1" si="164"/>
        <v>0</v>
      </c>
      <c r="BT188" s="467">
        <f t="shared" ca="1" si="165"/>
        <v>0</v>
      </c>
      <c r="BU188" s="467">
        <f t="shared" ca="1" si="166"/>
        <v>0</v>
      </c>
      <c r="BV188" s="467">
        <f t="shared" ca="1" si="167"/>
        <v>0</v>
      </c>
      <c r="BW188" s="470">
        <f t="shared" ca="1" si="168"/>
        <v>0</v>
      </c>
      <c r="BX188" s="470">
        <f t="shared" ca="1" si="169"/>
        <v>0</v>
      </c>
      <c r="BY188" s="467">
        <f t="shared" ca="1" si="170"/>
        <v>0</v>
      </c>
    </row>
    <row r="189" spans="1:77" ht="15.6" hidden="1" customHeight="1" outlineLevel="1" x14ac:dyDescent="0.3">
      <c r="A189" s="479">
        <f t="shared" si="171"/>
        <v>35</v>
      </c>
      <c r="B189" s="463">
        <f t="shared" si="144"/>
        <v>0</v>
      </c>
      <c r="C189" s="464"/>
      <c r="D189" s="480">
        <f t="shared" ca="1" si="145"/>
        <v>0</v>
      </c>
      <c r="E189" s="465">
        <f t="shared" ca="1" si="146"/>
        <v>0</v>
      </c>
      <c r="F189" s="466">
        <f t="shared" ca="1" si="182"/>
        <v>0</v>
      </c>
      <c r="G189" s="466">
        <f t="shared" ca="1" si="182"/>
        <v>0</v>
      </c>
      <c r="H189" s="466">
        <f t="shared" ca="1" si="182"/>
        <v>0</v>
      </c>
      <c r="I189" s="466">
        <f t="shared" ca="1" si="182"/>
        <v>0</v>
      </c>
      <c r="J189" s="466">
        <f t="shared" ca="1" si="182"/>
        <v>0</v>
      </c>
      <c r="K189" s="466">
        <f t="shared" ca="1" si="182"/>
        <v>0</v>
      </c>
      <c r="L189" s="466">
        <f t="shared" ca="1" si="182"/>
        <v>0</v>
      </c>
      <c r="M189" s="466">
        <f t="shared" ca="1" si="182"/>
        <v>0</v>
      </c>
      <c r="N189" s="466">
        <f t="shared" ca="1" si="182"/>
        <v>0</v>
      </c>
      <c r="O189" s="466">
        <f t="shared" ca="1" si="182"/>
        <v>0</v>
      </c>
      <c r="P189" s="466">
        <f t="shared" ca="1" si="183"/>
        <v>0</v>
      </c>
      <c r="Q189" s="466">
        <f t="shared" ca="1" si="183"/>
        <v>0</v>
      </c>
      <c r="R189" s="466">
        <f t="shared" ca="1" si="183"/>
        <v>0</v>
      </c>
      <c r="S189" s="466">
        <f t="shared" ca="1" si="183"/>
        <v>0</v>
      </c>
      <c r="T189" s="466">
        <f t="shared" ca="1" si="183"/>
        <v>0</v>
      </c>
      <c r="U189" s="466">
        <f t="shared" ca="1" si="183"/>
        <v>0</v>
      </c>
      <c r="V189" s="466">
        <f t="shared" ca="1" si="183"/>
        <v>0</v>
      </c>
      <c r="W189" s="466">
        <f t="shared" ca="1" si="183"/>
        <v>0</v>
      </c>
      <c r="X189" s="466">
        <f t="shared" ca="1" si="183"/>
        <v>0</v>
      </c>
      <c r="Y189" s="466">
        <f t="shared" ca="1" si="183"/>
        <v>0</v>
      </c>
      <c r="Z189" s="466">
        <f t="shared" ca="1" si="184"/>
        <v>0</v>
      </c>
      <c r="AA189" s="466">
        <f t="shared" ca="1" si="184"/>
        <v>0</v>
      </c>
      <c r="AB189" s="466">
        <f t="shared" ca="1" si="184"/>
        <v>0</v>
      </c>
      <c r="AC189" s="466">
        <f t="shared" ca="1" si="184"/>
        <v>0</v>
      </c>
      <c r="AD189" s="466">
        <f t="shared" ca="1" si="184"/>
        <v>0</v>
      </c>
      <c r="AE189" s="466">
        <f t="shared" ca="1" si="184"/>
        <v>0</v>
      </c>
      <c r="AF189" s="466">
        <f t="shared" ca="1" si="184"/>
        <v>0</v>
      </c>
      <c r="AG189" s="466">
        <f t="shared" ca="1" si="184"/>
        <v>0</v>
      </c>
      <c r="AH189" s="466">
        <f t="shared" ca="1" si="184"/>
        <v>0</v>
      </c>
      <c r="AI189" s="466">
        <f t="shared" ca="1" si="184"/>
        <v>0</v>
      </c>
      <c r="AJ189" s="466">
        <f t="shared" ca="1" si="185"/>
        <v>0</v>
      </c>
      <c r="AK189" s="466">
        <f t="shared" ca="1" si="185"/>
        <v>0</v>
      </c>
      <c r="AL189" s="466">
        <f t="shared" ca="1" si="185"/>
        <v>0</v>
      </c>
      <c r="AM189" s="466">
        <f t="shared" ca="1" si="185"/>
        <v>0</v>
      </c>
      <c r="AN189" s="466">
        <f t="shared" ca="1" si="185"/>
        <v>0</v>
      </c>
      <c r="AO189" s="466">
        <f t="shared" ca="1" si="185"/>
        <v>0</v>
      </c>
      <c r="AP189" s="466">
        <f t="shared" ca="1" si="185"/>
        <v>0</v>
      </c>
      <c r="AQ189" s="466">
        <f t="shared" ca="1" si="185"/>
        <v>0</v>
      </c>
      <c r="AR189" s="466">
        <f t="shared" ca="1" si="185"/>
        <v>0</v>
      </c>
      <c r="AS189" s="466">
        <f t="shared" ca="1" si="185"/>
        <v>0</v>
      </c>
      <c r="AT189" s="466">
        <f t="shared" ca="1" si="186"/>
        <v>0</v>
      </c>
      <c r="AU189" s="466">
        <f t="shared" ca="1" si="186"/>
        <v>0</v>
      </c>
      <c r="AV189" s="466">
        <f t="shared" ca="1" si="186"/>
        <v>0</v>
      </c>
      <c r="AW189" s="466">
        <f t="shared" ca="1" si="186"/>
        <v>0</v>
      </c>
      <c r="AX189" s="466">
        <f t="shared" ca="1" si="186"/>
        <v>0</v>
      </c>
      <c r="AY189" s="466">
        <f t="shared" ca="1" si="186"/>
        <v>0</v>
      </c>
      <c r="AZ189" s="466">
        <f t="shared" ca="1" si="186"/>
        <v>0</v>
      </c>
      <c r="BA189" s="466">
        <f t="shared" ca="1" si="186"/>
        <v>0</v>
      </c>
      <c r="BB189" s="466">
        <f t="shared" ca="1" si="186"/>
        <v>0</v>
      </c>
      <c r="BC189" s="466">
        <f t="shared" ca="1" si="186"/>
        <v>0</v>
      </c>
      <c r="BD189" s="466">
        <f t="shared" ca="1" si="186"/>
        <v>0</v>
      </c>
      <c r="BE189" s="466">
        <f t="shared" ca="1" si="186"/>
        <v>0</v>
      </c>
      <c r="BF189" s="458"/>
      <c r="BG189" s="467">
        <f t="shared" ca="1" si="152"/>
        <v>0</v>
      </c>
      <c r="BH189" s="467">
        <f t="shared" ca="1" si="153"/>
        <v>0</v>
      </c>
      <c r="BI189" s="467">
        <f t="shared" ca="1" si="154"/>
        <v>0</v>
      </c>
      <c r="BJ189" s="467">
        <f t="shared" ca="1" si="155"/>
        <v>0</v>
      </c>
      <c r="BK189" s="467">
        <f t="shared" ca="1" si="156"/>
        <v>0</v>
      </c>
      <c r="BL189" s="467">
        <f t="shared" ca="1" si="157"/>
        <v>0</v>
      </c>
      <c r="BM189" s="467">
        <f t="shared" ca="1" si="158"/>
        <v>0</v>
      </c>
      <c r="BN189" s="467">
        <f t="shared" ca="1" si="159"/>
        <v>0</v>
      </c>
      <c r="BO189" s="467">
        <f t="shared" ca="1" si="160"/>
        <v>0</v>
      </c>
      <c r="BP189" s="467">
        <f t="shared" ca="1" si="161"/>
        <v>0</v>
      </c>
      <c r="BQ189" s="467">
        <f t="shared" ca="1" si="162"/>
        <v>0</v>
      </c>
      <c r="BR189" s="467">
        <f t="shared" ca="1" si="163"/>
        <v>0</v>
      </c>
      <c r="BS189" s="468">
        <f t="shared" ca="1" si="164"/>
        <v>0</v>
      </c>
      <c r="BT189" s="467">
        <f t="shared" ca="1" si="165"/>
        <v>0</v>
      </c>
      <c r="BU189" s="467">
        <f t="shared" ca="1" si="166"/>
        <v>0</v>
      </c>
      <c r="BV189" s="467">
        <f t="shared" ca="1" si="167"/>
        <v>0</v>
      </c>
      <c r="BW189" s="470">
        <f t="shared" ca="1" si="168"/>
        <v>0</v>
      </c>
      <c r="BX189" s="470">
        <f t="shared" ca="1" si="169"/>
        <v>0</v>
      </c>
      <c r="BY189" s="467">
        <f t="shared" ca="1" si="170"/>
        <v>0</v>
      </c>
    </row>
    <row r="190" spans="1:77" ht="15.6" hidden="1" customHeight="1" outlineLevel="1" x14ac:dyDescent="0.3">
      <c r="A190" s="479">
        <f t="shared" si="171"/>
        <v>36</v>
      </c>
      <c r="B190" s="469">
        <f t="shared" si="144"/>
        <v>0</v>
      </c>
      <c r="C190" s="464"/>
      <c r="D190" s="480">
        <f t="shared" ca="1" si="145"/>
        <v>0</v>
      </c>
      <c r="E190" s="465">
        <f t="shared" ca="1" si="146"/>
        <v>0</v>
      </c>
      <c r="F190" s="466">
        <f t="shared" ca="1" si="182"/>
        <v>0</v>
      </c>
      <c r="G190" s="466">
        <f t="shared" ca="1" si="182"/>
        <v>0</v>
      </c>
      <c r="H190" s="466">
        <f t="shared" ca="1" si="182"/>
        <v>0</v>
      </c>
      <c r="I190" s="466">
        <f t="shared" ca="1" si="182"/>
        <v>0</v>
      </c>
      <c r="J190" s="466">
        <f t="shared" ca="1" si="182"/>
        <v>0</v>
      </c>
      <c r="K190" s="466">
        <f t="shared" ca="1" si="182"/>
        <v>0</v>
      </c>
      <c r="L190" s="466">
        <f t="shared" ca="1" si="182"/>
        <v>0</v>
      </c>
      <c r="M190" s="466">
        <f t="shared" ca="1" si="182"/>
        <v>0</v>
      </c>
      <c r="N190" s="466">
        <f t="shared" ca="1" si="182"/>
        <v>0</v>
      </c>
      <c r="O190" s="466">
        <f t="shared" ca="1" si="182"/>
        <v>0</v>
      </c>
      <c r="P190" s="466">
        <f t="shared" ca="1" si="183"/>
        <v>0</v>
      </c>
      <c r="Q190" s="466">
        <f t="shared" ca="1" si="183"/>
        <v>0</v>
      </c>
      <c r="R190" s="466">
        <f t="shared" ca="1" si="183"/>
        <v>0</v>
      </c>
      <c r="S190" s="466">
        <f t="shared" ca="1" si="183"/>
        <v>0</v>
      </c>
      <c r="T190" s="466">
        <f t="shared" ca="1" si="183"/>
        <v>0</v>
      </c>
      <c r="U190" s="466">
        <f t="shared" ca="1" si="183"/>
        <v>0</v>
      </c>
      <c r="V190" s="466">
        <f t="shared" ca="1" si="183"/>
        <v>0</v>
      </c>
      <c r="W190" s="466">
        <f t="shared" ca="1" si="183"/>
        <v>0</v>
      </c>
      <c r="X190" s="466">
        <f t="shared" ca="1" si="183"/>
        <v>0</v>
      </c>
      <c r="Y190" s="466">
        <f t="shared" ca="1" si="183"/>
        <v>0</v>
      </c>
      <c r="Z190" s="466">
        <f t="shared" ca="1" si="184"/>
        <v>0</v>
      </c>
      <c r="AA190" s="466">
        <f t="shared" ca="1" si="184"/>
        <v>0</v>
      </c>
      <c r="AB190" s="466">
        <f t="shared" ca="1" si="184"/>
        <v>0</v>
      </c>
      <c r="AC190" s="466">
        <f t="shared" ca="1" si="184"/>
        <v>0</v>
      </c>
      <c r="AD190" s="466">
        <f t="shared" ca="1" si="184"/>
        <v>0</v>
      </c>
      <c r="AE190" s="466">
        <f t="shared" ca="1" si="184"/>
        <v>0</v>
      </c>
      <c r="AF190" s="466">
        <f t="shared" ca="1" si="184"/>
        <v>0</v>
      </c>
      <c r="AG190" s="466">
        <f t="shared" ca="1" si="184"/>
        <v>0</v>
      </c>
      <c r="AH190" s="466">
        <f t="shared" ca="1" si="184"/>
        <v>0</v>
      </c>
      <c r="AI190" s="466">
        <f t="shared" ca="1" si="184"/>
        <v>0</v>
      </c>
      <c r="AJ190" s="466">
        <f t="shared" ca="1" si="185"/>
        <v>0</v>
      </c>
      <c r="AK190" s="466">
        <f t="shared" ca="1" si="185"/>
        <v>0</v>
      </c>
      <c r="AL190" s="466">
        <f t="shared" ca="1" si="185"/>
        <v>0</v>
      </c>
      <c r="AM190" s="466">
        <f t="shared" ca="1" si="185"/>
        <v>0</v>
      </c>
      <c r="AN190" s="466">
        <f t="shared" ca="1" si="185"/>
        <v>0</v>
      </c>
      <c r="AO190" s="466">
        <f t="shared" ca="1" si="185"/>
        <v>0</v>
      </c>
      <c r="AP190" s="466">
        <f t="shared" ca="1" si="185"/>
        <v>0</v>
      </c>
      <c r="AQ190" s="466">
        <f t="shared" ca="1" si="185"/>
        <v>0</v>
      </c>
      <c r="AR190" s="466">
        <f t="shared" ca="1" si="185"/>
        <v>0</v>
      </c>
      <c r="AS190" s="466">
        <f t="shared" ca="1" si="185"/>
        <v>0</v>
      </c>
      <c r="AT190" s="466">
        <f t="shared" ca="1" si="186"/>
        <v>0</v>
      </c>
      <c r="AU190" s="466">
        <f t="shared" ca="1" si="186"/>
        <v>0</v>
      </c>
      <c r="AV190" s="466">
        <f t="shared" ca="1" si="186"/>
        <v>0</v>
      </c>
      <c r="AW190" s="466">
        <f t="shared" ca="1" si="186"/>
        <v>0</v>
      </c>
      <c r="AX190" s="466">
        <f t="shared" ca="1" si="186"/>
        <v>0</v>
      </c>
      <c r="AY190" s="466">
        <f t="shared" ca="1" si="186"/>
        <v>0</v>
      </c>
      <c r="AZ190" s="466">
        <f t="shared" ca="1" si="186"/>
        <v>0</v>
      </c>
      <c r="BA190" s="466">
        <f t="shared" ca="1" si="186"/>
        <v>0</v>
      </c>
      <c r="BB190" s="466">
        <f t="shared" ca="1" si="186"/>
        <v>0</v>
      </c>
      <c r="BC190" s="466">
        <f t="shared" ca="1" si="186"/>
        <v>0</v>
      </c>
      <c r="BD190" s="466">
        <f t="shared" ca="1" si="186"/>
        <v>0</v>
      </c>
      <c r="BE190" s="466">
        <f t="shared" ca="1" si="186"/>
        <v>0</v>
      </c>
      <c r="BF190" s="458"/>
      <c r="BG190" s="467">
        <f t="shared" ca="1" si="152"/>
        <v>0</v>
      </c>
      <c r="BH190" s="467">
        <f t="shared" ca="1" si="153"/>
        <v>0</v>
      </c>
      <c r="BI190" s="467">
        <f t="shared" ca="1" si="154"/>
        <v>0</v>
      </c>
      <c r="BJ190" s="467">
        <f t="shared" ca="1" si="155"/>
        <v>0</v>
      </c>
      <c r="BK190" s="467">
        <f t="shared" ca="1" si="156"/>
        <v>0</v>
      </c>
      <c r="BL190" s="467">
        <f t="shared" ca="1" si="157"/>
        <v>0</v>
      </c>
      <c r="BM190" s="467">
        <f t="shared" ca="1" si="158"/>
        <v>0</v>
      </c>
      <c r="BN190" s="467">
        <f t="shared" ca="1" si="159"/>
        <v>0</v>
      </c>
      <c r="BO190" s="467">
        <f t="shared" ca="1" si="160"/>
        <v>0</v>
      </c>
      <c r="BP190" s="467">
        <f t="shared" ca="1" si="161"/>
        <v>0</v>
      </c>
      <c r="BQ190" s="467">
        <f t="shared" ca="1" si="162"/>
        <v>0</v>
      </c>
      <c r="BR190" s="467">
        <f t="shared" ca="1" si="163"/>
        <v>0</v>
      </c>
      <c r="BS190" s="468">
        <f t="shared" ca="1" si="164"/>
        <v>0</v>
      </c>
      <c r="BT190" s="467">
        <f t="shared" ca="1" si="165"/>
        <v>0</v>
      </c>
      <c r="BU190" s="467">
        <f t="shared" ca="1" si="166"/>
        <v>0</v>
      </c>
      <c r="BV190" s="467">
        <f t="shared" ca="1" si="167"/>
        <v>0</v>
      </c>
      <c r="BW190" s="470">
        <f t="shared" ca="1" si="168"/>
        <v>0</v>
      </c>
      <c r="BX190" s="470">
        <f t="shared" ca="1" si="169"/>
        <v>0</v>
      </c>
      <c r="BY190" s="467">
        <f t="shared" ca="1" si="170"/>
        <v>0</v>
      </c>
    </row>
    <row r="191" spans="1:77" ht="15.6" hidden="1" customHeight="1" outlineLevel="1" x14ac:dyDescent="0.3">
      <c r="A191" s="479">
        <f t="shared" si="171"/>
        <v>37</v>
      </c>
      <c r="B191" s="463">
        <f t="shared" si="144"/>
        <v>0</v>
      </c>
      <c r="C191" s="464"/>
      <c r="D191" s="480">
        <f t="shared" ca="1" si="145"/>
        <v>0</v>
      </c>
      <c r="E191" s="465">
        <f t="shared" ca="1" si="146"/>
        <v>0</v>
      </c>
      <c r="F191" s="466">
        <f t="shared" ca="1" si="182"/>
        <v>0</v>
      </c>
      <c r="G191" s="466">
        <f t="shared" ca="1" si="182"/>
        <v>0</v>
      </c>
      <c r="H191" s="466">
        <f t="shared" ca="1" si="182"/>
        <v>0</v>
      </c>
      <c r="I191" s="466">
        <f t="shared" ca="1" si="182"/>
        <v>0</v>
      </c>
      <c r="J191" s="466">
        <f t="shared" ca="1" si="182"/>
        <v>0</v>
      </c>
      <c r="K191" s="466">
        <f t="shared" ca="1" si="182"/>
        <v>0</v>
      </c>
      <c r="L191" s="466">
        <f t="shared" ca="1" si="182"/>
        <v>0</v>
      </c>
      <c r="M191" s="466">
        <f t="shared" ca="1" si="182"/>
        <v>0</v>
      </c>
      <c r="N191" s="466">
        <f t="shared" ca="1" si="182"/>
        <v>0</v>
      </c>
      <c r="O191" s="466">
        <f t="shared" ca="1" si="182"/>
        <v>0</v>
      </c>
      <c r="P191" s="466">
        <f t="shared" ca="1" si="183"/>
        <v>0</v>
      </c>
      <c r="Q191" s="466">
        <f t="shared" ca="1" si="183"/>
        <v>0</v>
      </c>
      <c r="R191" s="466">
        <f t="shared" ca="1" si="183"/>
        <v>0</v>
      </c>
      <c r="S191" s="466">
        <f t="shared" ca="1" si="183"/>
        <v>0</v>
      </c>
      <c r="T191" s="466">
        <f t="shared" ca="1" si="183"/>
        <v>0</v>
      </c>
      <c r="U191" s="466">
        <f t="shared" ca="1" si="183"/>
        <v>0</v>
      </c>
      <c r="V191" s="466">
        <f t="shared" ca="1" si="183"/>
        <v>0</v>
      </c>
      <c r="W191" s="466">
        <f t="shared" ca="1" si="183"/>
        <v>0</v>
      </c>
      <c r="X191" s="466">
        <f t="shared" ca="1" si="183"/>
        <v>0</v>
      </c>
      <c r="Y191" s="466">
        <f t="shared" ca="1" si="183"/>
        <v>0</v>
      </c>
      <c r="Z191" s="466">
        <f t="shared" ca="1" si="184"/>
        <v>0</v>
      </c>
      <c r="AA191" s="466">
        <f t="shared" ca="1" si="184"/>
        <v>0</v>
      </c>
      <c r="AB191" s="466">
        <f t="shared" ca="1" si="184"/>
        <v>0</v>
      </c>
      <c r="AC191" s="466">
        <f t="shared" ca="1" si="184"/>
        <v>0</v>
      </c>
      <c r="AD191" s="466">
        <f t="shared" ca="1" si="184"/>
        <v>0</v>
      </c>
      <c r="AE191" s="466">
        <f t="shared" ca="1" si="184"/>
        <v>0</v>
      </c>
      <c r="AF191" s="466">
        <f t="shared" ca="1" si="184"/>
        <v>0</v>
      </c>
      <c r="AG191" s="466">
        <f t="shared" ca="1" si="184"/>
        <v>0</v>
      </c>
      <c r="AH191" s="466">
        <f t="shared" ca="1" si="184"/>
        <v>0</v>
      </c>
      <c r="AI191" s="466">
        <f t="shared" ca="1" si="184"/>
        <v>0</v>
      </c>
      <c r="AJ191" s="466">
        <f t="shared" ca="1" si="185"/>
        <v>0</v>
      </c>
      <c r="AK191" s="466">
        <f t="shared" ca="1" si="185"/>
        <v>0</v>
      </c>
      <c r="AL191" s="466">
        <f t="shared" ca="1" si="185"/>
        <v>0</v>
      </c>
      <c r="AM191" s="466">
        <f t="shared" ca="1" si="185"/>
        <v>0</v>
      </c>
      <c r="AN191" s="466">
        <f t="shared" ca="1" si="185"/>
        <v>0</v>
      </c>
      <c r="AO191" s="466">
        <f t="shared" ca="1" si="185"/>
        <v>0</v>
      </c>
      <c r="AP191" s="466">
        <f t="shared" ca="1" si="185"/>
        <v>0</v>
      </c>
      <c r="AQ191" s="466">
        <f t="shared" ca="1" si="185"/>
        <v>0</v>
      </c>
      <c r="AR191" s="466">
        <f t="shared" ca="1" si="185"/>
        <v>0</v>
      </c>
      <c r="AS191" s="466">
        <f t="shared" ca="1" si="185"/>
        <v>0</v>
      </c>
      <c r="AT191" s="466">
        <f t="shared" ca="1" si="186"/>
        <v>0</v>
      </c>
      <c r="AU191" s="466">
        <f t="shared" ca="1" si="186"/>
        <v>0</v>
      </c>
      <c r="AV191" s="466">
        <f t="shared" ca="1" si="186"/>
        <v>0</v>
      </c>
      <c r="AW191" s="466">
        <f t="shared" ca="1" si="186"/>
        <v>0</v>
      </c>
      <c r="AX191" s="466">
        <f t="shared" ca="1" si="186"/>
        <v>0</v>
      </c>
      <c r="AY191" s="466">
        <f t="shared" ca="1" si="186"/>
        <v>0</v>
      </c>
      <c r="AZ191" s="466">
        <f t="shared" ca="1" si="186"/>
        <v>0</v>
      </c>
      <c r="BA191" s="466">
        <f t="shared" ca="1" si="186"/>
        <v>0</v>
      </c>
      <c r="BB191" s="466">
        <f t="shared" ca="1" si="186"/>
        <v>0</v>
      </c>
      <c r="BC191" s="466">
        <f t="shared" ca="1" si="186"/>
        <v>0</v>
      </c>
      <c r="BD191" s="466">
        <f t="shared" ca="1" si="186"/>
        <v>0</v>
      </c>
      <c r="BE191" s="466">
        <f t="shared" ca="1" si="186"/>
        <v>0</v>
      </c>
      <c r="BF191" s="458"/>
      <c r="BG191" s="467">
        <f t="shared" ca="1" si="152"/>
        <v>0</v>
      </c>
      <c r="BH191" s="467">
        <f t="shared" ca="1" si="153"/>
        <v>0</v>
      </c>
      <c r="BI191" s="467">
        <f t="shared" ca="1" si="154"/>
        <v>0</v>
      </c>
      <c r="BJ191" s="467">
        <f t="shared" ca="1" si="155"/>
        <v>0</v>
      </c>
      <c r="BK191" s="467">
        <f t="shared" ca="1" si="156"/>
        <v>0</v>
      </c>
      <c r="BL191" s="467">
        <f t="shared" ca="1" si="157"/>
        <v>0</v>
      </c>
      <c r="BM191" s="467">
        <f t="shared" ca="1" si="158"/>
        <v>0</v>
      </c>
      <c r="BN191" s="467">
        <f t="shared" ca="1" si="159"/>
        <v>0</v>
      </c>
      <c r="BO191" s="467">
        <f t="shared" ca="1" si="160"/>
        <v>0</v>
      </c>
      <c r="BP191" s="467">
        <f t="shared" ca="1" si="161"/>
        <v>0</v>
      </c>
      <c r="BQ191" s="467">
        <f t="shared" ca="1" si="162"/>
        <v>0</v>
      </c>
      <c r="BR191" s="467">
        <f t="shared" ca="1" si="163"/>
        <v>0</v>
      </c>
      <c r="BS191" s="468">
        <f t="shared" ca="1" si="164"/>
        <v>0</v>
      </c>
      <c r="BT191" s="467">
        <f t="shared" ca="1" si="165"/>
        <v>0</v>
      </c>
      <c r="BU191" s="467">
        <f t="shared" ca="1" si="166"/>
        <v>0</v>
      </c>
      <c r="BV191" s="467">
        <f t="shared" ca="1" si="167"/>
        <v>0</v>
      </c>
      <c r="BW191" s="470">
        <f t="shared" ca="1" si="168"/>
        <v>0</v>
      </c>
      <c r="BX191" s="470">
        <f t="shared" ca="1" si="169"/>
        <v>0</v>
      </c>
      <c r="BY191" s="467">
        <f t="shared" ca="1" si="170"/>
        <v>0</v>
      </c>
    </row>
    <row r="192" spans="1:77" ht="15.6" hidden="1" customHeight="1" outlineLevel="1" x14ac:dyDescent="0.3">
      <c r="A192" s="479">
        <f t="shared" si="171"/>
        <v>38</v>
      </c>
      <c r="B192" s="469">
        <f t="shared" si="144"/>
        <v>0</v>
      </c>
      <c r="C192" s="464"/>
      <c r="D192" s="480">
        <f t="shared" ca="1" si="145"/>
        <v>0</v>
      </c>
      <c r="E192" s="465">
        <f t="shared" ca="1" si="146"/>
        <v>0</v>
      </c>
      <c r="F192" s="466">
        <f t="shared" ca="1" si="182"/>
        <v>0</v>
      </c>
      <c r="G192" s="466">
        <f t="shared" ca="1" si="182"/>
        <v>0</v>
      </c>
      <c r="H192" s="466">
        <f t="shared" ca="1" si="182"/>
        <v>0</v>
      </c>
      <c r="I192" s="466">
        <f t="shared" ca="1" si="182"/>
        <v>0</v>
      </c>
      <c r="J192" s="466">
        <f t="shared" ca="1" si="182"/>
        <v>0</v>
      </c>
      <c r="K192" s="466">
        <f t="shared" ca="1" si="182"/>
        <v>0</v>
      </c>
      <c r="L192" s="466">
        <f t="shared" ca="1" si="182"/>
        <v>0</v>
      </c>
      <c r="M192" s="466">
        <f t="shared" ca="1" si="182"/>
        <v>0</v>
      </c>
      <c r="N192" s="466">
        <f t="shared" ca="1" si="182"/>
        <v>0</v>
      </c>
      <c r="O192" s="466">
        <f t="shared" ca="1" si="182"/>
        <v>0</v>
      </c>
      <c r="P192" s="466">
        <f t="shared" ca="1" si="183"/>
        <v>0</v>
      </c>
      <c r="Q192" s="466">
        <f t="shared" ca="1" si="183"/>
        <v>0</v>
      </c>
      <c r="R192" s="466">
        <f t="shared" ca="1" si="183"/>
        <v>0</v>
      </c>
      <c r="S192" s="466">
        <f t="shared" ca="1" si="183"/>
        <v>0</v>
      </c>
      <c r="T192" s="466">
        <f t="shared" ca="1" si="183"/>
        <v>0</v>
      </c>
      <c r="U192" s="466">
        <f t="shared" ca="1" si="183"/>
        <v>0</v>
      </c>
      <c r="V192" s="466">
        <f t="shared" ca="1" si="183"/>
        <v>0</v>
      </c>
      <c r="W192" s="466">
        <f t="shared" ca="1" si="183"/>
        <v>0</v>
      </c>
      <c r="X192" s="466">
        <f t="shared" ca="1" si="183"/>
        <v>0</v>
      </c>
      <c r="Y192" s="466">
        <f t="shared" ca="1" si="183"/>
        <v>0</v>
      </c>
      <c r="Z192" s="466">
        <f t="shared" ca="1" si="184"/>
        <v>0</v>
      </c>
      <c r="AA192" s="466">
        <f t="shared" ca="1" si="184"/>
        <v>0</v>
      </c>
      <c r="AB192" s="466">
        <f t="shared" ca="1" si="184"/>
        <v>0</v>
      </c>
      <c r="AC192" s="466">
        <f t="shared" ca="1" si="184"/>
        <v>0</v>
      </c>
      <c r="AD192" s="466">
        <f t="shared" ca="1" si="184"/>
        <v>0</v>
      </c>
      <c r="AE192" s="466">
        <f t="shared" ca="1" si="184"/>
        <v>0</v>
      </c>
      <c r="AF192" s="466">
        <f t="shared" ca="1" si="184"/>
        <v>0</v>
      </c>
      <c r="AG192" s="466">
        <f t="shared" ca="1" si="184"/>
        <v>0</v>
      </c>
      <c r="AH192" s="466">
        <f t="shared" ca="1" si="184"/>
        <v>0</v>
      </c>
      <c r="AI192" s="466">
        <f t="shared" ca="1" si="184"/>
        <v>0</v>
      </c>
      <c r="AJ192" s="466">
        <f t="shared" ca="1" si="185"/>
        <v>0</v>
      </c>
      <c r="AK192" s="466">
        <f t="shared" ca="1" si="185"/>
        <v>0</v>
      </c>
      <c r="AL192" s="466">
        <f t="shared" ca="1" si="185"/>
        <v>0</v>
      </c>
      <c r="AM192" s="466">
        <f t="shared" ca="1" si="185"/>
        <v>0</v>
      </c>
      <c r="AN192" s="466">
        <f t="shared" ca="1" si="185"/>
        <v>0</v>
      </c>
      <c r="AO192" s="466">
        <f t="shared" ca="1" si="185"/>
        <v>0</v>
      </c>
      <c r="AP192" s="466">
        <f t="shared" ca="1" si="185"/>
        <v>0</v>
      </c>
      <c r="AQ192" s="466">
        <f t="shared" ca="1" si="185"/>
        <v>0</v>
      </c>
      <c r="AR192" s="466">
        <f t="shared" ca="1" si="185"/>
        <v>0</v>
      </c>
      <c r="AS192" s="466">
        <f t="shared" ca="1" si="185"/>
        <v>0</v>
      </c>
      <c r="AT192" s="466">
        <f t="shared" ca="1" si="186"/>
        <v>0</v>
      </c>
      <c r="AU192" s="466">
        <f t="shared" ca="1" si="186"/>
        <v>0</v>
      </c>
      <c r="AV192" s="466">
        <f t="shared" ca="1" si="186"/>
        <v>0</v>
      </c>
      <c r="AW192" s="466">
        <f t="shared" ca="1" si="186"/>
        <v>0</v>
      </c>
      <c r="AX192" s="466">
        <f t="shared" ca="1" si="186"/>
        <v>0</v>
      </c>
      <c r="AY192" s="466">
        <f t="shared" ca="1" si="186"/>
        <v>0</v>
      </c>
      <c r="AZ192" s="466">
        <f t="shared" ca="1" si="186"/>
        <v>0</v>
      </c>
      <c r="BA192" s="466">
        <f t="shared" ca="1" si="186"/>
        <v>0</v>
      </c>
      <c r="BB192" s="466">
        <f t="shared" ca="1" si="186"/>
        <v>0</v>
      </c>
      <c r="BC192" s="466">
        <f t="shared" ca="1" si="186"/>
        <v>0</v>
      </c>
      <c r="BD192" s="466">
        <f t="shared" ca="1" si="186"/>
        <v>0</v>
      </c>
      <c r="BE192" s="466">
        <f t="shared" ca="1" si="186"/>
        <v>0</v>
      </c>
      <c r="BF192" s="458"/>
      <c r="BG192" s="467">
        <f t="shared" ca="1" si="152"/>
        <v>0</v>
      </c>
      <c r="BH192" s="467">
        <f t="shared" ca="1" si="153"/>
        <v>0</v>
      </c>
      <c r="BI192" s="467">
        <f t="shared" ca="1" si="154"/>
        <v>0</v>
      </c>
      <c r="BJ192" s="467">
        <f t="shared" ca="1" si="155"/>
        <v>0</v>
      </c>
      <c r="BK192" s="467">
        <f t="shared" ca="1" si="156"/>
        <v>0</v>
      </c>
      <c r="BL192" s="467">
        <f t="shared" ca="1" si="157"/>
        <v>0</v>
      </c>
      <c r="BM192" s="467">
        <f t="shared" ca="1" si="158"/>
        <v>0</v>
      </c>
      <c r="BN192" s="467">
        <f t="shared" ca="1" si="159"/>
        <v>0</v>
      </c>
      <c r="BO192" s="467">
        <f t="shared" ca="1" si="160"/>
        <v>0</v>
      </c>
      <c r="BP192" s="467">
        <f t="shared" ca="1" si="161"/>
        <v>0</v>
      </c>
      <c r="BQ192" s="467">
        <f t="shared" ca="1" si="162"/>
        <v>0</v>
      </c>
      <c r="BR192" s="467">
        <f t="shared" ca="1" si="163"/>
        <v>0</v>
      </c>
      <c r="BS192" s="468">
        <f t="shared" ca="1" si="164"/>
        <v>0</v>
      </c>
      <c r="BT192" s="467">
        <f t="shared" ca="1" si="165"/>
        <v>0</v>
      </c>
      <c r="BU192" s="467">
        <f t="shared" ca="1" si="166"/>
        <v>0</v>
      </c>
      <c r="BV192" s="467">
        <f t="shared" ca="1" si="167"/>
        <v>0</v>
      </c>
      <c r="BW192" s="470">
        <f t="shared" ca="1" si="168"/>
        <v>0</v>
      </c>
      <c r="BX192" s="470">
        <f t="shared" ca="1" si="169"/>
        <v>0</v>
      </c>
      <c r="BY192" s="467">
        <f t="shared" ca="1" si="170"/>
        <v>0</v>
      </c>
    </row>
    <row r="193" spans="1:77" ht="15.6" hidden="1" customHeight="1" outlineLevel="1" x14ac:dyDescent="0.3">
      <c r="A193" s="479">
        <f t="shared" si="171"/>
        <v>39</v>
      </c>
      <c r="B193" s="463">
        <f t="shared" si="144"/>
        <v>0</v>
      </c>
      <c r="C193" s="464"/>
      <c r="D193" s="480">
        <f t="shared" ca="1" si="145"/>
        <v>0</v>
      </c>
      <c r="E193" s="465">
        <f t="shared" ca="1" si="146"/>
        <v>0</v>
      </c>
      <c r="F193" s="466">
        <f t="shared" ca="1" si="182"/>
        <v>0</v>
      </c>
      <c r="G193" s="466">
        <f t="shared" ca="1" si="182"/>
        <v>0</v>
      </c>
      <c r="H193" s="466">
        <f t="shared" ca="1" si="182"/>
        <v>0</v>
      </c>
      <c r="I193" s="466">
        <f t="shared" ca="1" si="182"/>
        <v>0</v>
      </c>
      <c r="J193" s="466">
        <f t="shared" ca="1" si="182"/>
        <v>0</v>
      </c>
      <c r="K193" s="466">
        <f t="shared" ca="1" si="182"/>
        <v>0</v>
      </c>
      <c r="L193" s="466">
        <f t="shared" ca="1" si="182"/>
        <v>0</v>
      </c>
      <c r="M193" s="466">
        <f t="shared" ca="1" si="182"/>
        <v>0</v>
      </c>
      <c r="N193" s="466">
        <f t="shared" ca="1" si="182"/>
        <v>0</v>
      </c>
      <c r="O193" s="466">
        <f t="shared" ca="1" si="182"/>
        <v>0</v>
      </c>
      <c r="P193" s="466">
        <f t="shared" ca="1" si="183"/>
        <v>0</v>
      </c>
      <c r="Q193" s="466">
        <f t="shared" ca="1" si="183"/>
        <v>0</v>
      </c>
      <c r="R193" s="466">
        <f t="shared" ca="1" si="183"/>
        <v>0</v>
      </c>
      <c r="S193" s="466">
        <f t="shared" ca="1" si="183"/>
        <v>0</v>
      </c>
      <c r="T193" s="466">
        <f t="shared" ca="1" si="183"/>
        <v>0</v>
      </c>
      <c r="U193" s="466">
        <f t="shared" ca="1" si="183"/>
        <v>0</v>
      </c>
      <c r="V193" s="466">
        <f t="shared" ca="1" si="183"/>
        <v>0</v>
      </c>
      <c r="W193" s="466">
        <f t="shared" ca="1" si="183"/>
        <v>0</v>
      </c>
      <c r="X193" s="466">
        <f t="shared" ca="1" si="183"/>
        <v>0</v>
      </c>
      <c r="Y193" s="466">
        <f t="shared" ca="1" si="183"/>
        <v>0</v>
      </c>
      <c r="Z193" s="466">
        <f t="shared" ca="1" si="184"/>
        <v>0</v>
      </c>
      <c r="AA193" s="466">
        <f t="shared" ca="1" si="184"/>
        <v>0</v>
      </c>
      <c r="AB193" s="466">
        <f t="shared" ca="1" si="184"/>
        <v>0</v>
      </c>
      <c r="AC193" s="466">
        <f t="shared" ca="1" si="184"/>
        <v>0</v>
      </c>
      <c r="AD193" s="466">
        <f t="shared" ca="1" si="184"/>
        <v>0</v>
      </c>
      <c r="AE193" s="466">
        <f t="shared" ca="1" si="184"/>
        <v>0</v>
      </c>
      <c r="AF193" s="466">
        <f t="shared" ca="1" si="184"/>
        <v>0</v>
      </c>
      <c r="AG193" s="466">
        <f t="shared" ca="1" si="184"/>
        <v>0</v>
      </c>
      <c r="AH193" s="466">
        <f t="shared" ca="1" si="184"/>
        <v>0</v>
      </c>
      <c r="AI193" s="466">
        <f t="shared" ca="1" si="184"/>
        <v>0</v>
      </c>
      <c r="AJ193" s="466">
        <f t="shared" ca="1" si="185"/>
        <v>0</v>
      </c>
      <c r="AK193" s="466">
        <f t="shared" ca="1" si="185"/>
        <v>0</v>
      </c>
      <c r="AL193" s="466">
        <f t="shared" ca="1" si="185"/>
        <v>0</v>
      </c>
      <c r="AM193" s="466">
        <f t="shared" ca="1" si="185"/>
        <v>0</v>
      </c>
      <c r="AN193" s="466">
        <f t="shared" ca="1" si="185"/>
        <v>0</v>
      </c>
      <c r="AO193" s="466">
        <f t="shared" ca="1" si="185"/>
        <v>0</v>
      </c>
      <c r="AP193" s="466">
        <f t="shared" ca="1" si="185"/>
        <v>0</v>
      </c>
      <c r="AQ193" s="466">
        <f t="shared" ca="1" si="185"/>
        <v>0</v>
      </c>
      <c r="AR193" s="466">
        <f t="shared" ca="1" si="185"/>
        <v>0</v>
      </c>
      <c r="AS193" s="466">
        <f t="shared" ca="1" si="185"/>
        <v>0</v>
      </c>
      <c r="AT193" s="466">
        <f t="shared" ca="1" si="186"/>
        <v>0</v>
      </c>
      <c r="AU193" s="466">
        <f t="shared" ca="1" si="186"/>
        <v>0</v>
      </c>
      <c r="AV193" s="466">
        <f t="shared" ca="1" si="186"/>
        <v>0</v>
      </c>
      <c r="AW193" s="466">
        <f t="shared" ca="1" si="186"/>
        <v>0</v>
      </c>
      <c r="AX193" s="466">
        <f t="shared" ca="1" si="186"/>
        <v>0</v>
      </c>
      <c r="AY193" s="466">
        <f t="shared" ca="1" si="186"/>
        <v>0</v>
      </c>
      <c r="AZ193" s="466">
        <f t="shared" ca="1" si="186"/>
        <v>0</v>
      </c>
      <c r="BA193" s="466">
        <f t="shared" ca="1" si="186"/>
        <v>0</v>
      </c>
      <c r="BB193" s="466">
        <f t="shared" ca="1" si="186"/>
        <v>0</v>
      </c>
      <c r="BC193" s="466">
        <f t="shared" ca="1" si="186"/>
        <v>0</v>
      </c>
      <c r="BD193" s="466">
        <f t="shared" ca="1" si="186"/>
        <v>0</v>
      </c>
      <c r="BE193" s="466">
        <f t="shared" ca="1" si="186"/>
        <v>0</v>
      </c>
      <c r="BF193" s="458"/>
      <c r="BG193" s="467">
        <f t="shared" ca="1" si="152"/>
        <v>0</v>
      </c>
      <c r="BH193" s="467">
        <f t="shared" ca="1" si="153"/>
        <v>0</v>
      </c>
      <c r="BI193" s="467">
        <f t="shared" ca="1" si="154"/>
        <v>0</v>
      </c>
      <c r="BJ193" s="467">
        <f t="shared" ca="1" si="155"/>
        <v>0</v>
      </c>
      <c r="BK193" s="467">
        <f t="shared" ca="1" si="156"/>
        <v>0</v>
      </c>
      <c r="BL193" s="467">
        <f t="shared" ca="1" si="157"/>
        <v>0</v>
      </c>
      <c r="BM193" s="467">
        <f t="shared" ca="1" si="158"/>
        <v>0</v>
      </c>
      <c r="BN193" s="467">
        <f t="shared" ca="1" si="159"/>
        <v>0</v>
      </c>
      <c r="BO193" s="467">
        <f t="shared" ca="1" si="160"/>
        <v>0</v>
      </c>
      <c r="BP193" s="467">
        <f t="shared" ca="1" si="161"/>
        <v>0</v>
      </c>
      <c r="BQ193" s="467">
        <f t="shared" ca="1" si="162"/>
        <v>0</v>
      </c>
      <c r="BR193" s="467">
        <f t="shared" ca="1" si="163"/>
        <v>0</v>
      </c>
      <c r="BS193" s="468">
        <f t="shared" ca="1" si="164"/>
        <v>0</v>
      </c>
      <c r="BT193" s="467">
        <f t="shared" ca="1" si="165"/>
        <v>0</v>
      </c>
      <c r="BU193" s="467">
        <f t="shared" ca="1" si="166"/>
        <v>0</v>
      </c>
      <c r="BV193" s="467">
        <f t="shared" ca="1" si="167"/>
        <v>0</v>
      </c>
      <c r="BW193" s="470">
        <f t="shared" ca="1" si="168"/>
        <v>0</v>
      </c>
      <c r="BX193" s="470">
        <f t="shared" ca="1" si="169"/>
        <v>0</v>
      </c>
      <c r="BY193" s="467">
        <f t="shared" ca="1" si="170"/>
        <v>0</v>
      </c>
    </row>
    <row r="194" spans="1:77" ht="15.6" hidden="1" customHeight="1" outlineLevel="1" x14ac:dyDescent="0.3">
      <c r="A194" s="479">
        <f t="shared" si="171"/>
        <v>40</v>
      </c>
      <c r="B194" s="469">
        <f t="shared" si="144"/>
        <v>0</v>
      </c>
      <c r="C194" s="464"/>
      <c r="D194" s="480">
        <f t="shared" ca="1" si="145"/>
        <v>0</v>
      </c>
      <c r="E194" s="465">
        <f t="shared" ca="1" si="146"/>
        <v>0</v>
      </c>
      <c r="F194" s="466">
        <f t="shared" ca="1" si="182"/>
        <v>0</v>
      </c>
      <c r="G194" s="466">
        <f t="shared" ca="1" si="182"/>
        <v>0</v>
      </c>
      <c r="H194" s="466">
        <f t="shared" ca="1" si="182"/>
        <v>0</v>
      </c>
      <c r="I194" s="466">
        <f t="shared" ca="1" si="182"/>
        <v>0</v>
      </c>
      <c r="J194" s="466">
        <f t="shared" ca="1" si="182"/>
        <v>0</v>
      </c>
      <c r="K194" s="466">
        <f t="shared" ca="1" si="182"/>
        <v>0</v>
      </c>
      <c r="L194" s="466">
        <f t="shared" ca="1" si="182"/>
        <v>0</v>
      </c>
      <c r="M194" s="466">
        <f t="shared" ca="1" si="182"/>
        <v>0</v>
      </c>
      <c r="N194" s="466">
        <f t="shared" ca="1" si="182"/>
        <v>0</v>
      </c>
      <c r="O194" s="466">
        <f t="shared" ca="1" si="182"/>
        <v>0</v>
      </c>
      <c r="P194" s="466">
        <f t="shared" ca="1" si="183"/>
        <v>0</v>
      </c>
      <c r="Q194" s="466">
        <f t="shared" ca="1" si="183"/>
        <v>0</v>
      </c>
      <c r="R194" s="466">
        <f t="shared" ca="1" si="183"/>
        <v>0</v>
      </c>
      <c r="S194" s="466">
        <f t="shared" ca="1" si="183"/>
        <v>0</v>
      </c>
      <c r="T194" s="466">
        <f t="shared" ca="1" si="183"/>
        <v>0</v>
      </c>
      <c r="U194" s="466">
        <f t="shared" ca="1" si="183"/>
        <v>0</v>
      </c>
      <c r="V194" s="466">
        <f t="shared" ca="1" si="183"/>
        <v>0</v>
      </c>
      <c r="W194" s="466">
        <f t="shared" ca="1" si="183"/>
        <v>0</v>
      </c>
      <c r="X194" s="466">
        <f t="shared" ca="1" si="183"/>
        <v>0</v>
      </c>
      <c r="Y194" s="466">
        <f t="shared" ca="1" si="183"/>
        <v>0</v>
      </c>
      <c r="Z194" s="466">
        <f t="shared" ca="1" si="184"/>
        <v>0</v>
      </c>
      <c r="AA194" s="466">
        <f t="shared" ca="1" si="184"/>
        <v>0</v>
      </c>
      <c r="AB194" s="466">
        <f t="shared" ca="1" si="184"/>
        <v>0</v>
      </c>
      <c r="AC194" s="466">
        <f t="shared" ca="1" si="184"/>
        <v>0</v>
      </c>
      <c r="AD194" s="466">
        <f t="shared" ca="1" si="184"/>
        <v>0</v>
      </c>
      <c r="AE194" s="466">
        <f t="shared" ca="1" si="184"/>
        <v>0</v>
      </c>
      <c r="AF194" s="466">
        <f t="shared" ca="1" si="184"/>
        <v>0</v>
      </c>
      <c r="AG194" s="466">
        <f t="shared" ca="1" si="184"/>
        <v>0</v>
      </c>
      <c r="AH194" s="466">
        <f t="shared" ca="1" si="184"/>
        <v>0</v>
      </c>
      <c r="AI194" s="466">
        <f t="shared" ca="1" si="184"/>
        <v>0</v>
      </c>
      <c r="AJ194" s="466">
        <f t="shared" ca="1" si="185"/>
        <v>0</v>
      </c>
      <c r="AK194" s="466">
        <f t="shared" ca="1" si="185"/>
        <v>0</v>
      </c>
      <c r="AL194" s="466">
        <f t="shared" ca="1" si="185"/>
        <v>0</v>
      </c>
      <c r="AM194" s="466">
        <f t="shared" ca="1" si="185"/>
        <v>0</v>
      </c>
      <c r="AN194" s="466">
        <f t="shared" ca="1" si="185"/>
        <v>0</v>
      </c>
      <c r="AO194" s="466">
        <f t="shared" ca="1" si="185"/>
        <v>0</v>
      </c>
      <c r="AP194" s="466">
        <f t="shared" ca="1" si="185"/>
        <v>0</v>
      </c>
      <c r="AQ194" s="466">
        <f t="shared" ca="1" si="185"/>
        <v>0</v>
      </c>
      <c r="AR194" s="466">
        <f t="shared" ca="1" si="185"/>
        <v>0</v>
      </c>
      <c r="AS194" s="466">
        <f t="shared" ca="1" si="185"/>
        <v>0</v>
      </c>
      <c r="AT194" s="466">
        <f t="shared" ca="1" si="186"/>
        <v>0</v>
      </c>
      <c r="AU194" s="466">
        <f t="shared" ca="1" si="186"/>
        <v>0</v>
      </c>
      <c r="AV194" s="466">
        <f t="shared" ca="1" si="186"/>
        <v>0</v>
      </c>
      <c r="AW194" s="466">
        <f t="shared" ca="1" si="186"/>
        <v>0</v>
      </c>
      <c r="AX194" s="466">
        <f t="shared" ca="1" si="186"/>
        <v>0</v>
      </c>
      <c r="AY194" s="466">
        <f t="shared" ca="1" si="186"/>
        <v>0</v>
      </c>
      <c r="AZ194" s="466">
        <f t="shared" ca="1" si="186"/>
        <v>0</v>
      </c>
      <c r="BA194" s="466">
        <f t="shared" ca="1" si="186"/>
        <v>0</v>
      </c>
      <c r="BB194" s="466">
        <f t="shared" ca="1" si="186"/>
        <v>0</v>
      </c>
      <c r="BC194" s="466">
        <f t="shared" ca="1" si="186"/>
        <v>0</v>
      </c>
      <c r="BD194" s="466">
        <f t="shared" ca="1" si="186"/>
        <v>0</v>
      </c>
      <c r="BE194" s="466">
        <f t="shared" ca="1" si="186"/>
        <v>0</v>
      </c>
      <c r="BF194" s="458"/>
      <c r="BG194" s="467">
        <f t="shared" ca="1" si="152"/>
        <v>0</v>
      </c>
      <c r="BH194" s="467">
        <f t="shared" ca="1" si="153"/>
        <v>0</v>
      </c>
      <c r="BI194" s="467">
        <f t="shared" ca="1" si="154"/>
        <v>0</v>
      </c>
      <c r="BJ194" s="467">
        <f t="shared" ca="1" si="155"/>
        <v>0</v>
      </c>
      <c r="BK194" s="467">
        <f t="shared" ca="1" si="156"/>
        <v>0</v>
      </c>
      <c r="BL194" s="467">
        <f t="shared" ca="1" si="157"/>
        <v>0</v>
      </c>
      <c r="BM194" s="467">
        <f t="shared" ca="1" si="158"/>
        <v>0</v>
      </c>
      <c r="BN194" s="467">
        <f t="shared" ca="1" si="159"/>
        <v>0</v>
      </c>
      <c r="BO194" s="467">
        <f t="shared" ca="1" si="160"/>
        <v>0</v>
      </c>
      <c r="BP194" s="467">
        <f t="shared" ca="1" si="161"/>
        <v>0</v>
      </c>
      <c r="BQ194" s="467">
        <f t="shared" ca="1" si="162"/>
        <v>0</v>
      </c>
      <c r="BR194" s="467">
        <f t="shared" ca="1" si="163"/>
        <v>0</v>
      </c>
      <c r="BS194" s="468">
        <f t="shared" ca="1" si="164"/>
        <v>0</v>
      </c>
      <c r="BT194" s="467">
        <f t="shared" ca="1" si="165"/>
        <v>0</v>
      </c>
      <c r="BU194" s="467">
        <f t="shared" ca="1" si="166"/>
        <v>0</v>
      </c>
      <c r="BV194" s="467">
        <f t="shared" ca="1" si="167"/>
        <v>0</v>
      </c>
      <c r="BW194" s="470">
        <f t="shared" ca="1" si="168"/>
        <v>0</v>
      </c>
      <c r="BX194" s="470">
        <f t="shared" ca="1" si="169"/>
        <v>0</v>
      </c>
      <c r="BY194" s="467">
        <f t="shared" ca="1" si="170"/>
        <v>0</v>
      </c>
    </row>
    <row r="195" spans="1:77" ht="15.6" hidden="1" customHeight="1" outlineLevel="1" x14ac:dyDescent="0.3">
      <c r="A195" s="479">
        <f t="shared" si="171"/>
        <v>41</v>
      </c>
      <c r="B195" s="463">
        <f t="shared" si="144"/>
        <v>0</v>
      </c>
      <c r="C195" s="464"/>
      <c r="D195" s="480">
        <f t="shared" ca="1" si="145"/>
        <v>0</v>
      </c>
      <c r="E195" s="465">
        <f t="shared" ca="1" si="146"/>
        <v>0</v>
      </c>
      <c r="F195" s="466">
        <f t="shared" ca="1" si="182"/>
        <v>0</v>
      </c>
      <c r="G195" s="466">
        <f t="shared" ca="1" si="182"/>
        <v>0</v>
      </c>
      <c r="H195" s="466">
        <f t="shared" ca="1" si="182"/>
        <v>0</v>
      </c>
      <c r="I195" s="466">
        <f t="shared" ca="1" si="182"/>
        <v>0</v>
      </c>
      <c r="J195" s="466">
        <f t="shared" ca="1" si="182"/>
        <v>0</v>
      </c>
      <c r="K195" s="466">
        <f t="shared" ca="1" si="182"/>
        <v>0</v>
      </c>
      <c r="L195" s="466">
        <f t="shared" ca="1" si="182"/>
        <v>0</v>
      </c>
      <c r="M195" s="466">
        <f t="shared" ca="1" si="182"/>
        <v>0</v>
      </c>
      <c r="N195" s="466">
        <f t="shared" ca="1" si="182"/>
        <v>0</v>
      </c>
      <c r="O195" s="466">
        <f t="shared" ca="1" si="182"/>
        <v>0</v>
      </c>
      <c r="P195" s="466">
        <f t="shared" ca="1" si="183"/>
        <v>0</v>
      </c>
      <c r="Q195" s="466">
        <f t="shared" ca="1" si="183"/>
        <v>0</v>
      </c>
      <c r="R195" s="466">
        <f t="shared" ca="1" si="183"/>
        <v>0</v>
      </c>
      <c r="S195" s="466">
        <f t="shared" ca="1" si="183"/>
        <v>0</v>
      </c>
      <c r="T195" s="466">
        <f t="shared" ca="1" si="183"/>
        <v>0</v>
      </c>
      <c r="U195" s="466">
        <f t="shared" ca="1" si="183"/>
        <v>0</v>
      </c>
      <c r="V195" s="466">
        <f t="shared" ca="1" si="183"/>
        <v>0</v>
      </c>
      <c r="W195" s="466">
        <f t="shared" ca="1" si="183"/>
        <v>0</v>
      </c>
      <c r="X195" s="466">
        <f t="shared" ca="1" si="183"/>
        <v>0</v>
      </c>
      <c r="Y195" s="466">
        <f t="shared" ca="1" si="183"/>
        <v>0</v>
      </c>
      <c r="Z195" s="466">
        <f t="shared" ca="1" si="184"/>
        <v>0</v>
      </c>
      <c r="AA195" s="466">
        <f t="shared" ca="1" si="184"/>
        <v>0</v>
      </c>
      <c r="AB195" s="466">
        <f t="shared" ca="1" si="184"/>
        <v>0</v>
      </c>
      <c r="AC195" s="466">
        <f t="shared" ca="1" si="184"/>
        <v>0</v>
      </c>
      <c r="AD195" s="466">
        <f t="shared" ca="1" si="184"/>
        <v>0</v>
      </c>
      <c r="AE195" s="466">
        <f t="shared" ca="1" si="184"/>
        <v>0</v>
      </c>
      <c r="AF195" s="466">
        <f t="shared" ca="1" si="184"/>
        <v>0</v>
      </c>
      <c r="AG195" s="466">
        <f t="shared" ca="1" si="184"/>
        <v>0</v>
      </c>
      <c r="AH195" s="466">
        <f t="shared" ca="1" si="184"/>
        <v>0</v>
      </c>
      <c r="AI195" s="466">
        <f t="shared" ca="1" si="184"/>
        <v>0</v>
      </c>
      <c r="AJ195" s="466">
        <f t="shared" ca="1" si="185"/>
        <v>0</v>
      </c>
      <c r="AK195" s="466">
        <f t="shared" ca="1" si="185"/>
        <v>0</v>
      </c>
      <c r="AL195" s="466">
        <f t="shared" ca="1" si="185"/>
        <v>0</v>
      </c>
      <c r="AM195" s="466">
        <f t="shared" ca="1" si="185"/>
        <v>0</v>
      </c>
      <c r="AN195" s="466">
        <f t="shared" ca="1" si="185"/>
        <v>0</v>
      </c>
      <c r="AO195" s="466">
        <f t="shared" ca="1" si="185"/>
        <v>0</v>
      </c>
      <c r="AP195" s="466">
        <f t="shared" ca="1" si="185"/>
        <v>0</v>
      </c>
      <c r="AQ195" s="466">
        <f t="shared" ca="1" si="185"/>
        <v>0</v>
      </c>
      <c r="AR195" s="466">
        <f t="shared" ca="1" si="185"/>
        <v>0</v>
      </c>
      <c r="AS195" s="466">
        <f t="shared" ca="1" si="185"/>
        <v>0</v>
      </c>
      <c r="AT195" s="466">
        <f t="shared" ca="1" si="186"/>
        <v>0</v>
      </c>
      <c r="AU195" s="466">
        <f t="shared" ca="1" si="186"/>
        <v>0</v>
      </c>
      <c r="AV195" s="466">
        <f t="shared" ca="1" si="186"/>
        <v>0</v>
      </c>
      <c r="AW195" s="466">
        <f t="shared" ca="1" si="186"/>
        <v>0</v>
      </c>
      <c r="AX195" s="466">
        <f t="shared" ca="1" si="186"/>
        <v>0</v>
      </c>
      <c r="AY195" s="466">
        <f t="shared" ca="1" si="186"/>
        <v>0</v>
      </c>
      <c r="AZ195" s="466">
        <f t="shared" ca="1" si="186"/>
        <v>0</v>
      </c>
      <c r="BA195" s="466">
        <f t="shared" ca="1" si="186"/>
        <v>0</v>
      </c>
      <c r="BB195" s="466">
        <f t="shared" ca="1" si="186"/>
        <v>0</v>
      </c>
      <c r="BC195" s="466">
        <f t="shared" ca="1" si="186"/>
        <v>0</v>
      </c>
      <c r="BD195" s="466">
        <f t="shared" ca="1" si="186"/>
        <v>0</v>
      </c>
      <c r="BE195" s="466">
        <f t="shared" ca="1" si="186"/>
        <v>0</v>
      </c>
      <c r="BF195" s="458"/>
      <c r="BG195" s="467">
        <f t="shared" ca="1" si="152"/>
        <v>0</v>
      </c>
      <c r="BH195" s="467">
        <f t="shared" ca="1" si="153"/>
        <v>0</v>
      </c>
      <c r="BI195" s="467">
        <f t="shared" ca="1" si="154"/>
        <v>0</v>
      </c>
      <c r="BJ195" s="467">
        <f t="shared" ca="1" si="155"/>
        <v>0</v>
      </c>
      <c r="BK195" s="467">
        <f t="shared" ca="1" si="156"/>
        <v>0</v>
      </c>
      <c r="BL195" s="467">
        <f t="shared" ca="1" si="157"/>
        <v>0</v>
      </c>
      <c r="BM195" s="467">
        <f t="shared" ca="1" si="158"/>
        <v>0</v>
      </c>
      <c r="BN195" s="467">
        <f t="shared" ca="1" si="159"/>
        <v>0</v>
      </c>
      <c r="BO195" s="467">
        <f t="shared" ca="1" si="160"/>
        <v>0</v>
      </c>
      <c r="BP195" s="467">
        <f t="shared" ca="1" si="161"/>
        <v>0</v>
      </c>
      <c r="BQ195" s="467">
        <f t="shared" ca="1" si="162"/>
        <v>0</v>
      </c>
      <c r="BR195" s="467">
        <f t="shared" ca="1" si="163"/>
        <v>0</v>
      </c>
      <c r="BS195" s="468">
        <f t="shared" ca="1" si="164"/>
        <v>0</v>
      </c>
      <c r="BT195" s="467">
        <f t="shared" ca="1" si="165"/>
        <v>0</v>
      </c>
      <c r="BU195" s="467">
        <f t="shared" ca="1" si="166"/>
        <v>0</v>
      </c>
      <c r="BV195" s="467">
        <f t="shared" ca="1" si="167"/>
        <v>0</v>
      </c>
      <c r="BW195" s="470">
        <f t="shared" ca="1" si="168"/>
        <v>0</v>
      </c>
      <c r="BX195" s="470">
        <f t="shared" ca="1" si="169"/>
        <v>0</v>
      </c>
      <c r="BY195" s="467">
        <f t="shared" ca="1" si="170"/>
        <v>0</v>
      </c>
    </row>
    <row r="196" spans="1:77" ht="15.6" hidden="1" customHeight="1" outlineLevel="1" x14ac:dyDescent="0.3">
      <c r="A196" s="479">
        <f t="shared" si="171"/>
        <v>42</v>
      </c>
      <c r="B196" s="469">
        <f t="shared" si="144"/>
        <v>0</v>
      </c>
      <c r="C196" s="464"/>
      <c r="D196" s="480">
        <f t="shared" ca="1" si="145"/>
        <v>0</v>
      </c>
      <c r="E196" s="465">
        <f t="shared" ca="1" si="146"/>
        <v>0</v>
      </c>
      <c r="F196" s="466">
        <f t="shared" ca="1" si="182"/>
        <v>0</v>
      </c>
      <c r="G196" s="466">
        <f t="shared" ca="1" si="182"/>
        <v>0</v>
      </c>
      <c r="H196" s="466">
        <f t="shared" ca="1" si="182"/>
        <v>0</v>
      </c>
      <c r="I196" s="466">
        <f t="shared" ca="1" si="182"/>
        <v>0</v>
      </c>
      <c r="J196" s="466">
        <f t="shared" ca="1" si="182"/>
        <v>0</v>
      </c>
      <c r="K196" s="466">
        <f t="shared" ca="1" si="182"/>
        <v>0</v>
      </c>
      <c r="L196" s="466">
        <f t="shared" ca="1" si="182"/>
        <v>0</v>
      </c>
      <c r="M196" s="466">
        <f t="shared" ca="1" si="182"/>
        <v>0</v>
      </c>
      <c r="N196" s="466">
        <f t="shared" ca="1" si="182"/>
        <v>0</v>
      </c>
      <c r="O196" s="466">
        <f t="shared" ca="1" si="182"/>
        <v>0</v>
      </c>
      <c r="P196" s="466">
        <f t="shared" ca="1" si="183"/>
        <v>0</v>
      </c>
      <c r="Q196" s="466">
        <f t="shared" ca="1" si="183"/>
        <v>0</v>
      </c>
      <c r="R196" s="466">
        <f t="shared" ca="1" si="183"/>
        <v>0</v>
      </c>
      <c r="S196" s="466">
        <f t="shared" ca="1" si="183"/>
        <v>0</v>
      </c>
      <c r="T196" s="466">
        <f t="shared" ca="1" si="183"/>
        <v>0</v>
      </c>
      <c r="U196" s="466">
        <f t="shared" ca="1" si="183"/>
        <v>0</v>
      </c>
      <c r="V196" s="466">
        <f t="shared" ca="1" si="183"/>
        <v>0</v>
      </c>
      <c r="W196" s="466">
        <f t="shared" ca="1" si="183"/>
        <v>0</v>
      </c>
      <c r="X196" s="466">
        <f t="shared" ca="1" si="183"/>
        <v>0</v>
      </c>
      <c r="Y196" s="466">
        <f t="shared" ca="1" si="183"/>
        <v>0</v>
      </c>
      <c r="Z196" s="466">
        <f t="shared" ca="1" si="184"/>
        <v>0</v>
      </c>
      <c r="AA196" s="466">
        <f t="shared" ca="1" si="184"/>
        <v>0</v>
      </c>
      <c r="AB196" s="466">
        <f t="shared" ca="1" si="184"/>
        <v>0</v>
      </c>
      <c r="AC196" s="466">
        <f t="shared" ca="1" si="184"/>
        <v>0</v>
      </c>
      <c r="AD196" s="466">
        <f t="shared" ca="1" si="184"/>
        <v>0</v>
      </c>
      <c r="AE196" s="466">
        <f t="shared" ca="1" si="184"/>
        <v>0</v>
      </c>
      <c r="AF196" s="466">
        <f t="shared" ca="1" si="184"/>
        <v>0</v>
      </c>
      <c r="AG196" s="466">
        <f t="shared" ca="1" si="184"/>
        <v>0</v>
      </c>
      <c r="AH196" s="466">
        <f t="shared" ca="1" si="184"/>
        <v>0</v>
      </c>
      <c r="AI196" s="466">
        <f t="shared" ca="1" si="184"/>
        <v>0</v>
      </c>
      <c r="AJ196" s="466">
        <f t="shared" ca="1" si="185"/>
        <v>0</v>
      </c>
      <c r="AK196" s="466">
        <f t="shared" ca="1" si="185"/>
        <v>0</v>
      </c>
      <c r="AL196" s="466">
        <f t="shared" ca="1" si="185"/>
        <v>0</v>
      </c>
      <c r="AM196" s="466">
        <f t="shared" ca="1" si="185"/>
        <v>0</v>
      </c>
      <c r="AN196" s="466">
        <f t="shared" ca="1" si="185"/>
        <v>0</v>
      </c>
      <c r="AO196" s="466">
        <f t="shared" ca="1" si="185"/>
        <v>0</v>
      </c>
      <c r="AP196" s="466">
        <f t="shared" ca="1" si="185"/>
        <v>0</v>
      </c>
      <c r="AQ196" s="466">
        <f t="shared" ca="1" si="185"/>
        <v>0</v>
      </c>
      <c r="AR196" s="466">
        <f t="shared" ca="1" si="185"/>
        <v>0</v>
      </c>
      <c r="AS196" s="466">
        <f t="shared" ca="1" si="185"/>
        <v>0</v>
      </c>
      <c r="AT196" s="466">
        <f t="shared" ca="1" si="186"/>
        <v>0</v>
      </c>
      <c r="AU196" s="466">
        <f t="shared" ca="1" si="186"/>
        <v>0</v>
      </c>
      <c r="AV196" s="466">
        <f t="shared" ca="1" si="186"/>
        <v>0</v>
      </c>
      <c r="AW196" s="466">
        <f t="shared" ca="1" si="186"/>
        <v>0</v>
      </c>
      <c r="AX196" s="466">
        <f t="shared" ca="1" si="186"/>
        <v>0</v>
      </c>
      <c r="AY196" s="466">
        <f t="shared" ca="1" si="186"/>
        <v>0</v>
      </c>
      <c r="AZ196" s="466">
        <f t="shared" ca="1" si="186"/>
        <v>0</v>
      </c>
      <c r="BA196" s="466">
        <f t="shared" ca="1" si="186"/>
        <v>0</v>
      </c>
      <c r="BB196" s="466">
        <f t="shared" ca="1" si="186"/>
        <v>0</v>
      </c>
      <c r="BC196" s="466">
        <f t="shared" ca="1" si="186"/>
        <v>0</v>
      </c>
      <c r="BD196" s="466">
        <f t="shared" ca="1" si="186"/>
        <v>0</v>
      </c>
      <c r="BE196" s="466">
        <f t="shared" ca="1" si="186"/>
        <v>0</v>
      </c>
      <c r="BF196" s="458"/>
      <c r="BG196" s="467">
        <f t="shared" ca="1" si="152"/>
        <v>0</v>
      </c>
      <c r="BH196" s="467">
        <f t="shared" ca="1" si="153"/>
        <v>0</v>
      </c>
      <c r="BI196" s="467">
        <f t="shared" ca="1" si="154"/>
        <v>0</v>
      </c>
      <c r="BJ196" s="467">
        <f t="shared" ca="1" si="155"/>
        <v>0</v>
      </c>
      <c r="BK196" s="467">
        <f t="shared" ca="1" si="156"/>
        <v>0</v>
      </c>
      <c r="BL196" s="467">
        <f t="shared" ca="1" si="157"/>
        <v>0</v>
      </c>
      <c r="BM196" s="467">
        <f t="shared" ca="1" si="158"/>
        <v>0</v>
      </c>
      <c r="BN196" s="467">
        <f t="shared" ca="1" si="159"/>
        <v>0</v>
      </c>
      <c r="BO196" s="467">
        <f t="shared" ca="1" si="160"/>
        <v>0</v>
      </c>
      <c r="BP196" s="467">
        <f t="shared" ca="1" si="161"/>
        <v>0</v>
      </c>
      <c r="BQ196" s="467">
        <f t="shared" ca="1" si="162"/>
        <v>0</v>
      </c>
      <c r="BR196" s="467">
        <f t="shared" ca="1" si="163"/>
        <v>0</v>
      </c>
      <c r="BS196" s="468">
        <f t="shared" ca="1" si="164"/>
        <v>0</v>
      </c>
      <c r="BT196" s="467">
        <f t="shared" ca="1" si="165"/>
        <v>0</v>
      </c>
      <c r="BU196" s="467">
        <f t="shared" ca="1" si="166"/>
        <v>0</v>
      </c>
      <c r="BV196" s="467">
        <f t="shared" ca="1" si="167"/>
        <v>0</v>
      </c>
      <c r="BW196" s="470">
        <f t="shared" ca="1" si="168"/>
        <v>0</v>
      </c>
      <c r="BX196" s="470">
        <f t="shared" ca="1" si="169"/>
        <v>0</v>
      </c>
      <c r="BY196" s="467">
        <f t="shared" ca="1" si="170"/>
        <v>0</v>
      </c>
    </row>
    <row r="197" spans="1:77" ht="15.6" hidden="1" customHeight="1" outlineLevel="1" x14ac:dyDescent="0.3">
      <c r="A197" s="479">
        <f t="shared" si="171"/>
        <v>43</v>
      </c>
      <c r="B197" s="469">
        <f>B53</f>
        <v>0</v>
      </c>
      <c r="C197" s="464"/>
      <c r="D197" s="480">
        <f t="shared" ca="1" si="145"/>
        <v>0</v>
      </c>
      <c r="E197" s="465">
        <f t="shared" ca="1" si="146"/>
        <v>0</v>
      </c>
      <c r="F197" s="466">
        <f t="shared" ca="1" si="182"/>
        <v>0</v>
      </c>
      <c r="G197" s="466">
        <f t="shared" ca="1" si="182"/>
        <v>0</v>
      </c>
      <c r="H197" s="466">
        <f t="shared" ca="1" si="182"/>
        <v>0</v>
      </c>
      <c r="I197" s="466">
        <f t="shared" ca="1" si="182"/>
        <v>0</v>
      </c>
      <c r="J197" s="466">
        <f t="shared" ca="1" si="182"/>
        <v>0</v>
      </c>
      <c r="K197" s="466">
        <f t="shared" ca="1" si="182"/>
        <v>0</v>
      </c>
      <c r="L197" s="466">
        <f t="shared" ca="1" si="182"/>
        <v>0</v>
      </c>
      <c r="M197" s="466">
        <f t="shared" ca="1" si="182"/>
        <v>0</v>
      </c>
      <c r="N197" s="466">
        <f t="shared" ca="1" si="182"/>
        <v>0</v>
      </c>
      <c r="O197" s="466">
        <f t="shared" ca="1" si="182"/>
        <v>0</v>
      </c>
      <c r="P197" s="466">
        <f t="shared" ca="1" si="183"/>
        <v>0</v>
      </c>
      <c r="Q197" s="466">
        <f t="shared" ca="1" si="183"/>
        <v>0</v>
      </c>
      <c r="R197" s="466">
        <f t="shared" ca="1" si="183"/>
        <v>0</v>
      </c>
      <c r="S197" s="466">
        <f t="shared" ca="1" si="183"/>
        <v>0</v>
      </c>
      <c r="T197" s="466">
        <f t="shared" ca="1" si="183"/>
        <v>0</v>
      </c>
      <c r="U197" s="466">
        <f t="shared" ca="1" si="183"/>
        <v>0</v>
      </c>
      <c r="V197" s="466">
        <f t="shared" ca="1" si="183"/>
        <v>0</v>
      </c>
      <c r="W197" s="466">
        <f t="shared" ca="1" si="183"/>
        <v>0</v>
      </c>
      <c r="X197" s="466">
        <f t="shared" ca="1" si="183"/>
        <v>0</v>
      </c>
      <c r="Y197" s="466">
        <f t="shared" ca="1" si="183"/>
        <v>0</v>
      </c>
      <c r="Z197" s="466">
        <f t="shared" ca="1" si="184"/>
        <v>0</v>
      </c>
      <c r="AA197" s="466">
        <f t="shared" ca="1" si="184"/>
        <v>0</v>
      </c>
      <c r="AB197" s="466">
        <f t="shared" ca="1" si="184"/>
        <v>0</v>
      </c>
      <c r="AC197" s="466">
        <f t="shared" ca="1" si="184"/>
        <v>0</v>
      </c>
      <c r="AD197" s="466">
        <f t="shared" ca="1" si="184"/>
        <v>0</v>
      </c>
      <c r="AE197" s="466">
        <f t="shared" ca="1" si="184"/>
        <v>0</v>
      </c>
      <c r="AF197" s="466">
        <f t="shared" ca="1" si="184"/>
        <v>0</v>
      </c>
      <c r="AG197" s="466">
        <f t="shared" ca="1" si="184"/>
        <v>0</v>
      </c>
      <c r="AH197" s="466">
        <f t="shared" ca="1" si="184"/>
        <v>0</v>
      </c>
      <c r="AI197" s="466">
        <f t="shared" ca="1" si="184"/>
        <v>0</v>
      </c>
      <c r="AJ197" s="466">
        <f t="shared" ca="1" si="185"/>
        <v>0</v>
      </c>
      <c r="AK197" s="466">
        <f t="shared" ca="1" si="185"/>
        <v>0</v>
      </c>
      <c r="AL197" s="466">
        <f t="shared" ca="1" si="185"/>
        <v>0</v>
      </c>
      <c r="AM197" s="466">
        <f t="shared" ca="1" si="185"/>
        <v>0</v>
      </c>
      <c r="AN197" s="466">
        <f t="shared" ca="1" si="185"/>
        <v>0</v>
      </c>
      <c r="AO197" s="466">
        <f t="shared" ca="1" si="185"/>
        <v>0</v>
      </c>
      <c r="AP197" s="466">
        <f t="shared" ca="1" si="185"/>
        <v>0</v>
      </c>
      <c r="AQ197" s="466">
        <f t="shared" ca="1" si="185"/>
        <v>0</v>
      </c>
      <c r="AR197" s="466">
        <f t="shared" ca="1" si="185"/>
        <v>0</v>
      </c>
      <c r="AS197" s="466">
        <f t="shared" ca="1" si="185"/>
        <v>0</v>
      </c>
      <c r="AT197" s="466">
        <f t="shared" ca="1" si="186"/>
        <v>0</v>
      </c>
      <c r="AU197" s="466">
        <f t="shared" ca="1" si="186"/>
        <v>0</v>
      </c>
      <c r="AV197" s="466">
        <f t="shared" ca="1" si="186"/>
        <v>0</v>
      </c>
      <c r="AW197" s="466">
        <f t="shared" ca="1" si="186"/>
        <v>0</v>
      </c>
      <c r="AX197" s="466">
        <f t="shared" ca="1" si="186"/>
        <v>0</v>
      </c>
      <c r="AY197" s="466">
        <f t="shared" ca="1" si="186"/>
        <v>0</v>
      </c>
      <c r="AZ197" s="466">
        <f t="shared" ca="1" si="186"/>
        <v>0</v>
      </c>
      <c r="BA197" s="466">
        <f t="shared" ca="1" si="186"/>
        <v>0</v>
      </c>
      <c r="BB197" s="466">
        <f t="shared" ca="1" si="186"/>
        <v>0</v>
      </c>
      <c r="BC197" s="466">
        <f t="shared" ca="1" si="186"/>
        <v>0</v>
      </c>
      <c r="BD197" s="466">
        <f t="shared" ca="1" si="186"/>
        <v>0</v>
      </c>
      <c r="BE197" s="466">
        <f t="shared" ca="1" si="186"/>
        <v>0</v>
      </c>
      <c r="BF197" s="458"/>
      <c r="BG197" s="467">
        <f t="shared" ca="1" si="152"/>
        <v>0</v>
      </c>
      <c r="BH197" s="467">
        <f t="shared" ca="1" si="153"/>
        <v>0</v>
      </c>
      <c r="BI197" s="467">
        <f t="shared" ca="1" si="154"/>
        <v>0</v>
      </c>
      <c r="BJ197" s="467">
        <f t="shared" ca="1" si="155"/>
        <v>0</v>
      </c>
      <c r="BK197" s="467">
        <f t="shared" ca="1" si="156"/>
        <v>0</v>
      </c>
      <c r="BL197" s="467">
        <f t="shared" ca="1" si="157"/>
        <v>0</v>
      </c>
      <c r="BM197" s="467">
        <f t="shared" ca="1" si="158"/>
        <v>0</v>
      </c>
      <c r="BN197" s="467">
        <f t="shared" ca="1" si="159"/>
        <v>0</v>
      </c>
      <c r="BO197" s="467">
        <f t="shared" ca="1" si="160"/>
        <v>0</v>
      </c>
      <c r="BP197" s="467">
        <f t="shared" ca="1" si="161"/>
        <v>0</v>
      </c>
      <c r="BQ197" s="467">
        <f t="shared" ca="1" si="162"/>
        <v>0</v>
      </c>
      <c r="BR197" s="467">
        <f t="shared" ca="1" si="163"/>
        <v>0</v>
      </c>
      <c r="BS197" s="468">
        <f t="shared" ca="1" si="164"/>
        <v>0</v>
      </c>
      <c r="BT197" s="467">
        <f t="shared" ca="1" si="165"/>
        <v>0</v>
      </c>
      <c r="BU197" s="467">
        <f t="shared" ca="1" si="166"/>
        <v>0</v>
      </c>
      <c r="BV197" s="467">
        <f t="shared" ca="1" si="167"/>
        <v>0</v>
      </c>
      <c r="BW197" s="470">
        <f t="shared" ca="1" si="168"/>
        <v>0</v>
      </c>
      <c r="BX197" s="470">
        <f t="shared" ca="1" si="169"/>
        <v>0</v>
      </c>
      <c r="BY197" s="467">
        <f t="shared" ca="1" si="170"/>
        <v>0</v>
      </c>
    </row>
    <row r="198" spans="1:77" ht="15.6" customHeight="1" collapsed="1" x14ac:dyDescent="0.3">
      <c r="A198" s="479"/>
      <c r="B198" s="459" t="s">
        <v>437</v>
      </c>
      <c r="C198" s="481"/>
      <c r="D198" s="482">
        <f t="shared" ca="1" si="145"/>
        <v>1</v>
      </c>
      <c r="E198" s="465">
        <f t="shared" ca="1" si="146"/>
        <v>991604.31</v>
      </c>
      <c r="F198" s="465">
        <f t="shared" ref="F198:AK198" ca="1" si="187">SUM(F155:F197)</f>
        <v>14740.26</v>
      </c>
      <c r="G198" s="465">
        <f t="shared" ca="1" si="187"/>
        <v>18132.32</v>
      </c>
      <c r="H198" s="465">
        <f t="shared" ca="1" si="187"/>
        <v>15807.42</v>
      </c>
      <c r="I198" s="465">
        <f t="shared" ca="1" si="187"/>
        <v>28911.94</v>
      </c>
      <c r="J198" s="465">
        <f t="shared" ca="1" si="187"/>
        <v>24434.510000000002</v>
      </c>
      <c r="K198" s="465">
        <f t="shared" ca="1" si="187"/>
        <v>21875.1</v>
      </c>
      <c r="L198" s="465">
        <f t="shared" ca="1" si="187"/>
        <v>20528.71</v>
      </c>
      <c r="M198" s="465">
        <f t="shared" ca="1" si="187"/>
        <v>19224.439999999999</v>
      </c>
      <c r="N198" s="465">
        <f t="shared" ca="1" si="187"/>
        <v>34160.54</v>
      </c>
      <c r="O198" s="465">
        <f t="shared" ca="1" si="187"/>
        <v>28017.11</v>
      </c>
      <c r="P198" s="465">
        <f t="shared" ca="1" si="187"/>
        <v>27893.4</v>
      </c>
      <c r="Q198" s="465">
        <f t="shared" ca="1" si="187"/>
        <v>23974.69</v>
      </c>
      <c r="R198" s="465">
        <f t="shared" ca="1" si="187"/>
        <v>23525.760000000002</v>
      </c>
      <c r="S198" s="465">
        <f t="shared" ca="1" si="187"/>
        <v>34795.57</v>
      </c>
      <c r="T198" s="465">
        <f t="shared" ca="1" si="187"/>
        <v>30947.58</v>
      </c>
      <c r="U198" s="465">
        <f t="shared" ca="1" si="187"/>
        <v>26454.21</v>
      </c>
      <c r="V198" s="465">
        <f t="shared" ca="1" si="187"/>
        <v>22176.560000000001</v>
      </c>
      <c r="W198" s="465">
        <f t="shared" ca="1" si="187"/>
        <v>22619.22</v>
      </c>
      <c r="X198" s="465">
        <f t="shared" ca="1" si="187"/>
        <v>32980.36</v>
      </c>
      <c r="Y198" s="465">
        <f t="shared" ca="1" si="187"/>
        <v>33303.69</v>
      </c>
      <c r="Z198" s="465">
        <f t="shared" ca="1" si="187"/>
        <v>27473.73</v>
      </c>
      <c r="AA198" s="465">
        <f t="shared" ca="1" si="187"/>
        <v>25355.21</v>
      </c>
      <c r="AB198" s="465">
        <f t="shared" ca="1" si="187"/>
        <v>23485.43</v>
      </c>
      <c r="AC198" s="465">
        <f t="shared" ca="1" si="187"/>
        <v>33658.229999999996</v>
      </c>
      <c r="AD198" s="465">
        <f t="shared" ca="1" si="187"/>
        <v>28655.77</v>
      </c>
      <c r="AE198" s="465">
        <f t="shared" ca="1" si="187"/>
        <v>24935.21</v>
      </c>
      <c r="AF198" s="465">
        <f t="shared" ca="1" si="187"/>
        <v>24639.95</v>
      </c>
      <c r="AG198" s="465">
        <f t="shared" ca="1" si="187"/>
        <v>24361.62</v>
      </c>
      <c r="AH198" s="465">
        <f t="shared" ca="1" si="187"/>
        <v>34159.58</v>
      </c>
      <c r="AI198" s="465">
        <f t="shared" ca="1" si="187"/>
        <v>30022.52</v>
      </c>
      <c r="AJ198" s="465">
        <f t="shared" ca="1" si="187"/>
        <v>27115.59</v>
      </c>
      <c r="AK198" s="465">
        <f t="shared" ca="1" si="187"/>
        <v>26936.34</v>
      </c>
      <c r="AL198" s="465">
        <f t="shared" ref="AL198:BQ198" ca="1" si="188">SUM(AL155:AL197)</f>
        <v>23614.63</v>
      </c>
      <c r="AM198" s="465">
        <f t="shared" ca="1" si="188"/>
        <v>21312.16</v>
      </c>
      <c r="AN198" s="465">
        <f t="shared" ca="1" si="188"/>
        <v>33144.94</v>
      </c>
      <c r="AO198" s="465">
        <f t="shared" ca="1" si="188"/>
        <v>28905.83</v>
      </c>
      <c r="AP198" s="465">
        <f t="shared" ca="1" si="188"/>
        <v>27045.620000000003</v>
      </c>
      <c r="AQ198" s="465">
        <f t="shared" ca="1" si="188"/>
        <v>22278.560000000001</v>
      </c>
      <c r="AR198" s="465">
        <f t="shared" ca="1" si="188"/>
        <v>0</v>
      </c>
      <c r="AS198" s="465">
        <f t="shared" ca="1" si="188"/>
        <v>0</v>
      </c>
      <c r="AT198" s="465">
        <f t="shared" ca="1" si="188"/>
        <v>0</v>
      </c>
      <c r="AU198" s="465">
        <f t="shared" ca="1" si="188"/>
        <v>0</v>
      </c>
      <c r="AV198" s="465">
        <f t="shared" ca="1" si="188"/>
        <v>0</v>
      </c>
      <c r="AW198" s="465">
        <f t="shared" ca="1" si="188"/>
        <v>0</v>
      </c>
      <c r="AX198" s="465">
        <f t="shared" ca="1" si="188"/>
        <v>0</v>
      </c>
      <c r="AY198" s="465">
        <f t="shared" ca="1" si="188"/>
        <v>0</v>
      </c>
      <c r="AZ198" s="465">
        <f t="shared" ca="1" si="188"/>
        <v>0</v>
      </c>
      <c r="BA198" s="465">
        <f t="shared" ca="1" si="188"/>
        <v>0</v>
      </c>
      <c r="BB198" s="465">
        <f t="shared" ca="1" si="188"/>
        <v>0</v>
      </c>
      <c r="BC198" s="465">
        <f t="shared" ca="1" si="188"/>
        <v>0</v>
      </c>
      <c r="BD198" s="465">
        <f t="shared" ca="1" si="188"/>
        <v>0</v>
      </c>
      <c r="BE198" s="465">
        <f t="shared" ca="1" si="188"/>
        <v>0</v>
      </c>
      <c r="BF198" s="458"/>
      <c r="BG198" s="468">
        <f t="shared" ca="1" si="152"/>
        <v>77591.94</v>
      </c>
      <c r="BH198" s="468">
        <f t="shared" ca="1" si="153"/>
        <v>86062.760000000009</v>
      </c>
      <c r="BI198" s="468">
        <f t="shared" ca="1" si="154"/>
        <v>137571.5</v>
      </c>
      <c r="BJ198" s="468">
        <f t="shared" ca="1" si="155"/>
        <v>114373.91999999998</v>
      </c>
      <c r="BK198" s="468">
        <f t="shared" ca="1" si="156"/>
        <v>116377</v>
      </c>
      <c r="BL198" s="468">
        <f t="shared" ca="1" si="157"/>
        <v>136089.85</v>
      </c>
      <c r="BM198" s="468">
        <f t="shared" ca="1" si="158"/>
        <v>113183.67</v>
      </c>
      <c r="BN198" s="468">
        <f t="shared" ca="1" si="159"/>
        <v>98978.72</v>
      </c>
      <c r="BO198" s="468">
        <f t="shared" ca="1" si="160"/>
        <v>111374.95000000001</v>
      </c>
      <c r="BP198" s="468">
        <f t="shared" ca="1" si="161"/>
        <v>0</v>
      </c>
      <c r="BQ198" s="468">
        <f t="shared" ca="1" si="162"/>
        <v>0</v>
      </c>
      <c r="BR198" s="468">
        <f t="shared" ca="1" si="163"/>
        <v>0</v>
      </c>
      <c r="BS198" s="468">
        <f t="shared" ca="1" si="164"/>
        <v>991604.31</v>
      </c>
      <c r="BT198" s="468">
        <f t="shared" ca="1" si="165"/>
        <v>301226.2</v>
      </c>
      <c r="BU198" s="468">
        <f t="shared" ca="1" si="166"/>
        <v>366840.77</v>
      </c>
      <c r="BV198" s="468">
        <f t="shared" ca="1" si="167"/>
        <v>323537.34000000003</v>
      </c>
      <c r="BW198" s="477">
        <f t="shared" ca="1" si="168"/>
        <v>0</v>
      </c>
      <c r="BX198" s="468">
        <f t="shared" ca="1" si="169"/>
        <v>668066.97</v>
      </c>
      <c r="BY198" s="468">
        <f t="shared" ca="1" si="170"/>
        <v>323537.34000000003</v>
      </c>
    </row>
    <row r="199" spans="1:77" ht="15.6" customHeight="1" x14ac:dyDescent="0.3">
      <c r="A199" s="479"/>
      <c r="B199" s="479"/>
      <c r="C199" s="458"/>
      <c r="D199" s="479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58"/>
      <c r="AF199" s="458"/>
      <c r="AG199" s="458"/>
      <c r="AH199" s="458"/>
      <c r="AI199" s="458"/>
      <c r="AJ199" s="458"/>
      <c r="AK199" s="458"/>
      <c r="AL199" s="458"/>
      <c r="AM199" s="458"/>
      <c r="AN199" s="458"/>
      <c r="AO199" s="458"/>
      <c r="AP199" s="458"/>
      <c r="AQ199" s="458"/>
      <c r="AR199" s="458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</row>
    <row r="200" spans="1:77" ht="15.6" customHeight="1" x14ac:dyDescent="0.3">
      <c r="A200" s="479"/>
      <c r="B200" s="459" t="s">
        <v>438</v>
      </c>
      <c r="C200" s="458"/>
      <c r="D200" s="479"/>
      <c r="E200" s="460"/>
      <c r="F200" s="461"/>
      <c r="G200" s="461"/>
      <c r="H200" s="461"/>
      <c r="I200" s="461"/>
      <c r="J200" s="461"/>
      <c r="K200" s="461"/>
      <c r="L200" s="461"/>
      <c r="M200" s="461"/>
      <c r="N200" s="461"/>
      <c r="O200" s="461"/>
      <c r="P200" s="461"/>
      <c r="Q200" s="461"/>
      <c r="R200" s="461"/>
      <c r="S200" s="461"/>
      <c r="T200" s="461"/>
      <c r="U200" s="461"/>
      <c r="V200" s="461"/>
      <c r="W200" s="461"/>
      <c r="X200" s="461"/>
      <c r="Y200" s="461"/>
      <c r="Z200" s="461"/>
      <c r="AA200" s="461"/>
      <c r="AB200" s="461"/>
      <c r="AC200" s="461"/>
      <c r="AD200" s="461"/>
      <c r="AE200" s="461"/>
      <c r="AF200" s="461"/>
      <c r="AG200" s="461"/>
      <c r="AH200" s="461"/>
      <c r="AI200" s="461"/>
      <c r="AJ200" s="461"/>
      <c r="AK200" s="461"/>
      <c r="AL200" s="461"/>
      <c r="AM200" s="461"/>
      <c r="AN200" s="461"/>
      <c r="AO200" s="461"/>
      <c r="AP200" s="461"/>
      <c r="AQ200" s="461"/>
      <c r="AR200" s="461"/>
      <c r="AS200" s="461"/>
      <c r="AT200" s="461"/>
      <c r="AU200" s="461"/>
      <c r="AV200" s="461"/>
      <c r="AW200" s="461"/>
      <c r="AX200" s="461"/>
      <c r="AY200" s="461"/>
      <c r="AZ200" s="461"/>
      <c r="BA200" s="461"/>
      <c r="BB200" s="461"/>
      <c r="BC200" s="461"/>
      <c r="BD200" s="461"/>
      <c r="BE200" s="462"/>
      <c r="BF200" s="458"/>
      <c r="BG200" s="460"/>
      <c r="BH200" s="461"/>
      <c r="BI200" s="461"/>
      <c r="BJ200" s="461"/>
      <c r="BK200" s="461"/>
      <c r="BL200" s="461"/>
      <c r="BM200" s="461"/>
      <c r="BN200" s="461"/>
      <c r="BO200" s="461"/>
      <c r="BP200" s="461"/>
      <c r="BQ200" s="461"/>
      <c r="BR200" s="461"/>
      <c r="BS200" s="461"/>
      <c r="BT200" s="461"/>
      <c r="BU200" s="461"/>
      <c r="BV200" s="461"/>
      <c r="BW200" s="461"/>
      <c r="BX200" s="461"/>
      <c r="BY200" s="461"/>
    </row>
    <row r="201" spans="1:77" ht="15.6" customHeight="1" x14ac:dyDescent="0.3">
      <c r="A201" s="479">
        <v>1</v>
      </c>
      <c r="B201" s="463" t="str">
        <f t="shared" ref="B201:B245" si="189">B7</f>
        <v>Paniglgasse</v>
      </c>
      <c r="C201" s="464"/>
      <c r="D201" s="480">
        <f t="shared" ref="D201:D248" ca="1" si="190">IF(E201=0,0,E201/$E$248)</f>
        <v>0.15160909453987736</v>
      </c>
      <c r="E201" s="465">
        <f t="shared" ref="E201:E248" ca="1" si="191">SUM(F201:BE201)</f>
        <v>12915.552333333342</v>
      </c>
      <c r="F201" s="466">
        <f t="shared" ref="F201:O210" ca="1" si="192">IF(F$302="Yes",IF(ISERROR(INDIRECT(CONCATENATE($B201,"!",F$303,$D$309))),0,INDIRECT(CONCATENATE($B201,"!",F$303,$D$309))),0)</f>
        <v>-2749.0726666666665</v>
      </c>
      <c r="G201" s="466">
        <f t="shared" ca="1" si="192"/>
        <v>-1337.9226666666664</v>
      </c>
      <c r="H201" s="466">
        <f t="shared" ca="1" si="192"/>
        <v>-1193.590666666666</v>
      </c>
      <c r="I201" s="466">
        <f t="shared" ca="1" si="192"/>
        <v>-2896.3966666666674</v>
      </c>
      <c r="J201" s="466">
        <f t="shared" ca="1" si="192"/>
        <v>-8.126333333333605</v>
      </c>
      <c r="K201" s="466">
        <f t="shared" ca="1" si="192"/>
        <v>-1605.224666666667</v>
      </c>
      <c r="L201" s="466">
        <f t="shared" ca="1" si="192"/>
        <v>-61.48966666666638</v>
      </c>
      <c r="M201" s="466">
        <f t="shared" ca="1" si="192"/>
        <v>-552.32399999999961</v>
      </c>
      <c r="N201" s="466">
        <f t="shared" ca="1" si="192"/>
        <v>2881.5126666666674</v>
      </c>
      <c r="O201" s="466">
        <f t="shared" ca="1" si="192"/>
        <v>1133.827666666667</v>
      </c>
      <c r="P201" s="466">
        <f t="shared" ref="P201:Y210" ca="1" si="193">IF(P$302="Yes",IF(ISERROR(INDIRECT(CONCATENATE($B201,"!",P$303,$D$309))),0,INDIRECT(CONCATENATE($B201,"!",P$303,$D$309))),0)</f>
        <v>2414.949333333333</v>
      </c>
      <c r="Q201" s="466">
        <f t="shared" ca="1" si="193"/>
        <v>293.12966666666762</v>
      </c>
      <c r="R201" s="466">
        <f t="shared" ca="1" si="193"/>
        <v>1098.6353333333345</v>
      </c>
      <c r="S201" s="466">
        <f t="shared" ca="1" si="193"/>
        <v>-1179.0850000000009</v>
      </c>
      <c r="T201" s="466">
        <f t="shared" ca="1" si="193"/>
        <v>2593.6853333333338</v>
      </c>
      <c r="U201" s="466">
        <f t="shared" ca="1" si="193"/>
        <v>1298.2956666666669</v>
      </c>
      <c r="V201" s="466">
        <f t="shared" ca="1" si="193"/>
        <v>-1953.7446666666669</v>
      </c>
      <c r="W201" s="466">
        <f t="shared" ca="1" si="193"/>
        <v>-282.6906666666664</v>
      </c>
      <c r="X201" s="466">
        <f t="shared" ca="1" si="193"/>
        <v>-1868.3793333333324</v>
      </c>
      <c r="Y201" s="466">
        <f t="shared" ca="1" si="193"/>
        <v>3936.2203333333346</v>
      </c>
      <c r="Z201" s="466">
        <f t="shared" ref="Z201:AI210" ca="1" si="194">IF(Z$302="Yes",IF(ISERROR(INDIRECT(CONCATENATE($B201,"!",Z$303,$D$309))),0,INDIRECT(CONCATENATE($B201,"!",Z$303,$D$309))),0)</f>
        <v>823.35166666666646</v>
      </c>
      <c r="AA201" s="466">
        <f t="shared" ca="1" si="194"/>
        <v>1186.0136666666667</v>
      </c>
      <c r="AB201" s="466">
        <f t="shared" ca="1" si="194"/>
        <v>-220.37633333333179</v>
      </c>
      <c r="AC201" s="466">
        <f t="shared" ca="1" si="194"/>
        <v>-1946.6103333333331</v>
      </c>
      <c r="AD201" s="466">
        <f t="shared" ca="1" si="194"/>
        <v>102.42766666666739</v>
      </c>
      <c r="AE201" s="466">
        <f t="shared" ca="1" si="194"/>
        <v>-1163.5889999999999</v>
      </c>
      <c r="AF201" s="466">
        <f t="shared" ca="1" si="194"/>
        <v>571.34966666666605</v>
      </c>
      <c r="AG201" s="466">
        <f t="shared" ca="1" si="194"/>
        <v>723.32933333333312</v>
      </c>
      <c r="AH201" s="466">
        <f t="shared" ca="1" si="194"/>
        <v>965.85466666666525</v>
      </c>
      <c r="AI201" s="466">
        <f t="shared" ca="1" si="194"/>
        <v>1335.2586666666675</v>
      </c>
      <c r="AJ201" s="466">
        <f t="shared" ref="AJ201:AS210" ca="1" si="195">IF(AJ$302="Yes",IF(ISERROR(INDIRECT(CONCATENATE($B201,"!",AJ$303,$D$309))),0,INDIRECT(CONCATENATE($B201,"!",AJ$303,$D$309))),0)</f>
        <v>1727.3343333333332</v>
      </c>
      <c r="AK201" s="466">
        <f t="shared" ca="1" si="195"/>
        <v>3205.0393333333341</v>
      </c>
      <c r="AL201" s="466">
        <f t="shared" ca="1" si="195"/>
        <v>1224.0490000000009</v>
      </c>
      <c r="AM201" s="466">
        <f t="shared" ca="1" si="195"/>
        <v>-127.82399999999961</v>
      </c>
      <c r="AN201" s="466">
        <f t="shared" ca="1" si="195"/>
        <v>-613.75799999999981</v>
      </c>
      <c r="AO201" s="466">
        <f t="shared" ca="1" si="195"/>
        <v>3022.2990000000018</v>
      </c>
      <c r="AP201" s="466">
        <f t="shared" ca="1" si="195"/>
        <v>2493.9320000000016</v>
      </c>
      <c r="AQ201" s="466">
        <f t="shared" ca="1" si="195"/>
        <v>-354.73799999999937</v>
      </c>
      <c r="AR201" s="466">
        <f t="shared" ca="1" si="195"/>
        <v>0</v>
      </c>
      <c r="AS201" s="466">
        <f t="shared" ca="1" si="195"/>
        <v>0</v>
      </c>
      <c r="AT201" s="466">
        <f t="shared" ref="AT201:BE210" ca="1" si="196">IF(AT$302="Yes",IF(ISERROR(INDIRECT(CONCATENATE($B201,"!",AT$303,$D$309))),0,INDIRECT(CONCATENATE($B201,"!",AT$303,$D$309))),0)</f>
        <v>0</v>
      </c>
      <c r="AU201" s="466">
        <f t="shared" ca="1" si="196"/>
        <v>0</v>
      </c>
      <c r="AV201" s="466">
        <f t="shared" ca="1" si="196"/>
        <v>0</v>
      </c>
      <c r="AW201" s="466">
        <f t="shared" ca="1" si="196"/>
        <v>0</v>
      </c>
      <c r="AX201" s="466">
        <f t="shared" ca="1" si="196"/>
        <v>0</v>
      </c>
      <c r="AY201" s="466">
        <f t="shared" ca="1" si="196"/>
        <v>0</v>
      </c>
      <c r="AZ201" s="466">
        <f t="shared" ca="1" si="196"/>
        <v>0</v>
      </c>
      <c r="BA201" s="466">
        <f t="shared" ca="1" si="196"/>
        <v>0</v>
      </c>
      <c r="BB201" s="466">
        <f t="shared" ca="1" si="196"/>
        <v>0</v>
      </c>
      <c r="BC201" s="466">
        <f t="shared" ca="1" si="196"/>
        <v>0</v>
      </c>
      <c r="BD201" s="466">
        <f t="shared" ca="1" si="196"/>
        <v>0</v>
      </c>
      <c r="BE201" s="466">
        <f t="shared" ca="1" si="196"/>
        <v>0</v>
      </c>
      <c r="BF201" s="458"/>
      <c r="BG201" s="467">
        <f t="shared" ref="BG201:BG248" ca="1" si="197">SUM(F201:I201)</f>
        <v>-8176.9826666666668</v>
      </c>
      <c r="BH201" s="467">
        <f t="shared" ref="BH201:BH248" ca="1" si="198">SUM(J201:M201)</f>
        <v>-2227.1646666666666</v>
      </c>
      <c r="BI201" s="467">
        <f t="shared" ref="BI201:BI248" ca="1" si="199">SUM(N201:R201)</f>
        <v>7822.0546666666696</v>
      </c>
      <c r="BJ201" s="467">
        <f t="shared" ref="BJ201:BJ248" ca="1" si="200">SUM(S201:V201)</f>
        <v>759.15133333333279</v>
      </c>
      <c r="BK201" s="467">
        <f t="shared" ref="BK201:BK248" ca="1" si="201">SUM(W201:Z201)</f>
        <v>2608.5020000000022</v>
      </c>
      <c r="BL201" s="467">
        <f t="shared" ref="BL201:BL248" ca="1" si="202">SUM(AA201:AE201)</f>
        <v>-2042.1343333333307</v>
      </c>
      <c r="BM201" s="467">
        <f t="shared" ref="BM201:BM248" ca="1" si="203">SUM(AF201:AI201)</f>
        <v>3595.792333333332</v>
      </c>
      <c r="BN201" s="467">
        <f t="shared" ref="BN201:BN248" ca="1" si="204">SUM(AJ201:AM201)</f>
        <v>6028.5986666666686</v>
      </c>
      <c r="BO201" s="467">
        <f t="shared" ref="BO201:BO248" ca="1" si="205">SUM(AN201:AR201)</f>
        <v>4547.7350000000042</v>
      </c>
      <c r="BP201" s="467">
        <f t="shared" ref="BP201:BP248" ca="1" si="206">SUM(AS201:AV201)</f>
        <v>0</v>
      </c>
      <c r="BQ201" s="467">
        <f t="shared" ref="BQ201:BQ248" ca="1" si="207">SUM(AW201:AZ201)</f>
        <v>0</v>
      </c>
      <c r="BR201" s="467">
        <f t="shared" ref="BR201:BR248" ca="1" si="208">SUM(BA201:BE201)</f>
        <v>0</v>
      </c>
      <c r="BS201" s="468">
        <f t="shared" ref="BS201:BS248" ca="1" si="209">SUM(BT201:BW201)</f>
        <v>12915.552333333344</v>
      </c>
      <c r="BT201" s="467">
        <f t="shared" ref="BT201:BT248" ca="1" si="210">SUM(BG201:BI201)</f>
        <v>-2582.0926666666646</v>
      </c>
      <c r="BU201" s="467">
        <f t="shared" ref="BU201:BU248" ca="1" si="211">SUM(BJ201:BL201)</f>
        <v>1325.5190000000043</v>
      </c>
      <c r="BV201" s="467">
        <f t="shared" ref="BV201:BV248" ca="1" si="212">SUM(BM201:BO201)</f>
        <v>14172.126000000004</v>
      </c>
      <c r="BW201" s="470">
        <f t="shared" ref="BW201:BW248" ca="1" si="213">SUM(BP201:BR201)</f>
        <v>0</v>
      </c>
      <c r="BX201" s="467">
        <f t="shared" ref="BX201:BX248" ca="1" si="214">SUM(BT201:BU201)</f>
        <v>-1256.5736666666603</v>
      </c>
      <c r="BY201" s="467">
        <f t="shared" ref="BY201:BY248" ca="1" si="215">SUM(BV201:BW201)</f>
        <v>14172.126000000004</v>
      </c>
    </row>
    <row r="202" spans="1:77" ht="15.6" customHeight="1" x14ac:dyDescent="0.3">
      <c r="A202" s="479">
        <f t="shared" ref="A202:A247" si="216">A201+1</f>
        <v>2</v>
      </c>
      <c r="B202" s="469" t="str">
        <f t="shared" si="189"/>
        <v>Lerchenfelder</v>
      </c>
      <c r="C202" s="464"/>
      <c r="D202" s="480">
        <f t="shared" ca="1" si="190"/>
        <v>0.57995340343401014</v>
      </c>
      <c r="E202" s="465">
        <f t="shared" ca="1" si="191"/>
        <v>49406.129333333345</v>
      </c>
      <c r="F202" s="466">
        <f t="shared" ca="1" si="192"/>
        <v>-644.1554166666665</v>
      </c>
      <c r="G202" s="466">
        <f t="shared" ca="1" si="192"/>
        <v>850.51125000000047</v>
      </c>
      <c r="H202" s="466">
        <f t="shared" ca="1" si="192"/>
        <v>204.51125000000047</v>
      </c>
      <c r="I202" s="466">
        <f t="shared" ca="1" si="192"/>
        <v>-1378.8220833333344</v>
      </c>
      <c r="J202" s="466">
        <f t="shared" ca="1" si="192"/>
        <v>3242.5112500000014</v>
      </c>
      <c r="K202" s="466">
        <f t="shared" ca="1" si="192"/>
        <v>2293.1779166666674</v>
      </c>
      <c r="L202" s="466">
        <f t="shared" ca="1" si="192"/>
        <v>1621.1779166666674</v>
      </c>
      <c r="M202" s="466">
        <f t="shared" ca="1" si="192"/>
        <v>1204.5112500000005</v>
      </c>
      <c r="N202" s="466">
        <f t="shared" ca="1" si="192"/>
        <v>-227.05766666666386</v>
      </c>
      <c r="O202" s="466">
        <f t="shared" ca="1" si="192"/>
        <v>4732.2756666666664</v>
      </c>
      <c r="P202" s="466">
        <f t="shared" ca="1" si="193"/>
        <v>3485.6090000000004</v>
      </c>
      <c r="Q202" s="466">
        <f t="shared" ca="1" si="193"/>
        <v>2954.2756666666664</v>
      </c>
      <c r="R202" s="466">
        <f t="shared" ca="1" si="193"/>
        <v>3204.2756666666664</v>
      </c>
      <c r="S202" s="466">
        <f t="shared" ca="1" si="193"/>
        <v>-1304.8220833333307</v>
      </c>
      <c r="T202" s="466">
        <f t="shared" ca="1" si="193"/>
        <v>3061.1779166666674</v>
      </c>
      <c r="U202" s="466">
        <f t="shared" ca="1" si="193"/>
        <v>1615.8445833333335</v>
      </c>
      <c r="V202" s="466">
        <f t="shared" ca="1" si="193"/>
        <v>1136.5112500000005</v>
      </c>
      <c r="W202" s="466">
        <f t="shared" ca="1" si="193"/>
        <v>2047.8445833333335</v>
      </c>
      <c r="X202" s="466">
        <f t="shared" ca="1" si="193"/>
        <v>-2471.4887499999968</v>
      </c>
      <c r="Y202" s="466">
        <f t="shared" ca="1" si="193"/>
        <v>1831.1779166666674</v>
      </c>
      <c r="Z202" s="466">
        <f t="shared" ca="1" si="194"/>
        <v>1912.5112500000005</v>
      </c>
      <c r="AA202" s="466">
        <f t="shared" ca="1" si="194"/>
        <v>-577.05766666666659</v>
      </c>
      <c r="AB202" s="466">
        <f t="shared" ca="1" si="194"/>
        <v>750.94233333333341</v>
      </c>
      <c r="AC202" s="466">
        <f t="shared" ca="1" si="194"/>
        <v>-1440.3909999999978</v>
      </c>
      <c r="AD202" s="466">
        <f t="shared" ca="1" si="194"/>
        <v>902.27566666666644</v>
      </c>
      <c r="AE202" s="466">
        <f t="shared" ca="1" si="194"/>
        <v>1142.2756666666664</v>
      </c>
      <c r="AF202" s="466">
        <f t="shared" ca="1" si="194"/>
        <v>2037.8445833333335</v>
      </c>
      <c r="AG202" s="466">
        <f t="shared" ca="1" si="194"/>
        <v>2037.8445833333335</v>
      </c>
      <c r="AH202" s="466">
        <f t="shared" ca="1" si="194"/>
        <v>-295.48875000000044</v>
      </c>
      <c r="AI202" s="466">
        <f t="shared" ca="1" si="194"/>
        <v>3699.1779166666674</v>
      </c>
      <c r="AJ202" s="466">
        <f t="shared" ca="1" si="195"/>
        <v>1855.8445833333335</v>
      </c>
      <c r="AK202" s="466">
        <f t="shared" ca="1" si="195"/>
        <v>1126.5112500000005</v>
      </c>
      <c r="AL202" s="466">
        <f t="shared" ca="1" si="195"/>
        <v>1204.5112500000005</v>
      </c>
      <c r="AM202" s="466">
        <f t="shared" ca="1" si="195"/>
        <v>1621.1779166666674</v>
      </c>
      <c r="AN202" s="466">
        <f t="shared" ca="1" si="195"/>
        <v>-957.05766666666386</v>
      </c>
      <c r="AO202" s="466">
        <f t="shared" ca="1" si="195"/>
        <v>2590.9423333333334</v>
      </c>
      <c r="AP202" s="466">
        <f t="shared" ca="1" si="195"/>
        <v>2532.2756666666664</v>
      </c>
      <c r="AQ202" s="466">
        <f t="shared" ca="1" si="195"/>
        <v>1802.9423333333334</v>
      </c>
      <c r="AR202" s="466">
        <f t="shared" ca="1" si="195"/>
        <v>0</v>
      </c>
      <c r="AS202" s="466">
        <f t="shared" ca="1" si="195"/>
        <v>0</v>
      </c>
      <c r="AT202" s="466">
        <f t="shared" ca="1" si="196"/>
        <v>0</v>
      </c>
      <c r="AU202" s="466">
        <f t="shared" ca="1" si="196"/>
        <v>0</v>
      </c>
      <c r="AV202" s="466">
        <f t="shared" ca="1" si="196"/>
        <v>0</v>
      </c>
      <c r="AW202" s="466">
        <f t="shared" ca="1" si="196"/>
        <v>0</v>
      </c>
      <c r="AX202" s="466">
        <f t="shared" ca="1" si="196"/>
        <v>0</v>
      </c>
      <c r="AY202" s="466">
        <f t="shared" ca="1" si="196"/>
        <v>0</v>
      </c>
      <c r="AZ202" s="466">
        <f t="shared" ca="1" si="196"/>
        <v>0</v>
      </c>
      <c r="BA202" s="466">
        <f t="shared" ca="1" si="196"/>
        <v>0</v>
      </c>
      <c r="BB202" s="466">
        <f t="shared" ca="1" si="196"/>
        <v>0</v>
      </c>
      <c r="BC202" s="466">
        <f t="shared" ca="1" si="196"/>
        <v>0</v>
      </c>
      <c r="BD202" s="466">
        <f t="shared" ca="1" si="196"/>
        <v>0</v>
      </c>
      <c r="BE202" s="466">
        <f t="shared" ca="1" si="196"/>
        <v>0</v>
      </c>
      <c r="BF202" s="458"/>
      <c r="BG202" s="467">
        <f t="shared" ca="1" si="197"/>
        <v>-967.95499999999993</v>
      </c>
      <c r="BH202" s="467">
        <f t="shared" ca="1" si="198"/>
        <v>8361.3783333333377</v>
      </c>
      <c r="BI202" s="467">
        <f t="shared" ca="1" si="199"/>
        <v>14149.378333333336</v>
      </c>
      <c r="BJ202" s="467">
        <f t="shared" ca="1" si="200"/>
        <v>4508.7116666666707</v>
      </c>
      <c r="BK202" s="467">
        <f t="shared" ca="1" si="201"/>
        <v>3320.0450000000046</v>
      </c>
      <c r="BL202" s="467">
        <f t="shared" ca="1" si="202"/>
        <v>778.04500000000189</v>
      </c>
      <c r="BM202" s="467">
        <f t="shared" ca="1" si="203"/>
        <v>7479.378333333334</v>
      </c>
      <c r="BN202" s="467">
        <f t="shared" ca="1" si="204"/>
        <v>5808.0450000000019</v>
      </c>
      <c r="BO202" s="467">
        <f t="shared" ca="1" si="205"/>
        <v>5969.1026666666694</v>
      </c>
      <c r="BP202" s="467">
        <f t="shared" ca="1" si="206"/>
        <v>0</v>
      </c>
      <c r="BQ202" s="467">
        <f t="shared" ca="1" si="207"/>
        <v>0</v>
      </c>
      <c r="BR202" s="467">
        <f t="shared" ca="1" si="208"/>
        <v>0</v>
      </c>
      <c r="BS202" s="468">
        <f t="shared" ca="1" si="209"/>
        <v>49406.12933333336</v>
      </c>
      <c r="BT202" s="467">
        <f t="shared" ca="1" si="210"/>
        <v>21542.801666666674</v>
      </c>
      <c r="BU202" s="467">
        <f t="shared" ca="1" si="211"/>
        <v>8606.8016666666772</v>
      </c>
      <c r="BV202" s="467">
        <f t="shared" ca="1" si="212"/>
        <v>19256.526000000005</v>
      </c>
      <c r="BW202" s="470">
        <f t="shared" ca="1" si="213"/>
        <v>0</v>
      </c>
      <c r="BX202" s="467">
        <f t="shared" ca="1" si="214"/>
        <v>30149.603333333351</v>
      </c>
      <c r="BY202" s="467">
        <f t="shared" ca="1" si="215"/>
        <v>19256.526000000005</v>
      </c>
    </row>
    <row r="203" spans="1:77" ht="15.6" customHeight="1" x14ac:dyDescent="0.3">
      <c r="A203" s="479">
        <f t="shared" si="216"/>
        <v>3</v>
      </c>
      <c r="B203" s="463" t="str">
        <f t="shared" si="189"/>
        <v>Landstrasser_Hauptstrasse</v>
      </c>
      <c r="C203" s="464"/>
      <c r="D203" s="480">
        <f t="shared" ca="1" si="190"/>
        <v>0.26843750202611238</v>
      </c>
      <c r="E203" s="465">
        <f t="shared" ca="1" si="191"/>
        <v>22868.144000000004</v>
      </c>
      <c r="F203" s="466">
        <f t="shared" ca="1" si="192"/>
        <v>-1945.7174999999997</v>
      </c>
      <c r="G203" s="466">
        <f t="shared" ca="1" si="192"/>
        <v>-1867.7174999999997</v>
      </c>
      <c r="H203" s="466">
        <f t="shared" ca="1" si="192"/>
        <v>-2060.3841666666667</v>
      </c>
      <c r="I203" s="466">
        <f t="shared" ca="1" si="192"/>
        <v>-2473.7174999999997</v>
      </c>
      <c r="J203" s="466">
        <f t="shared" ca="1" si="192"/>
        <v>-519.05083333333278</v>
      </c>
      <c r="K203" s="466">
        <f t="shared" ca="1" si="192"/>
        <v>-175.05083333333278</v>
      </c>
      <c r="L203" s="466">
        <f t="shared" ca="1" si="192"/>
        <v>-513.71749999999975</v>
      </c>
      <c r="M203" s="466">
        <f t="shared" ca="1" si="192"/>
        <v>-810.38416666666672</v>
      </c>
      <c r="N203" s="466">
        <f t="shared" ca="1" si="192"/>
        <v>-1564.9739999999983</v>
      </c>
      <c r="O203" s="466">
        <f t="shared" ca="1" si="192"/>
        <v>2581.6926666666659</v>
      </c>
      <c r="P203" s="466">
        <f t="shared" ca="1" si="193"/>
        <v>2061.0259999999998</v>
      </c>
      <c r="Q203" s="466">
        <f t="shared" ca="1" si="193"/>
        <v>2836.3593333333329</v>
      </c>
      <c r="R203" s="466">
        <f t="shared" ca="1" si="193"/>
        <v>1826.3593333333329</v>
      </c>
      <c r="S203" s="466">
        <f t="shared" ca="1" si="193"/>
        <v>-1586.3841666666649</v>
      </c>
      <c r="T203" s="466">
        <f t="shared" ca="1" si="193"/>
        <v>862.94916666666541</v>
      </c>
      <c r="U203" s="466">
        <f t="shared" ca="1" si="193"/>
        <v>1980.9491666666672</v>
      </c>
      <c r="V203" s="466">
        <f t="shared" ca="1" si="193"/>
        <v>1668.2825000000003</v>
      </c>
      <c r="W203" s="466">
        <f t="shared" ca="1" si="193"/>
        <v>496.28250000000025</v>
      </c>
      <c r="X203" s="466">
        <f t="shared" ca="1" si="193"/>
        <v>-2106.3841666666667</v>
      </c>
      <c r="Y203" s="466">
        <f t="shared" ca="1" si="193"/>
        <v>2112.9491666666654</v>
      </c>
      <c r="Z203" s="466">
        <f t="shared" ca="1" si="194"/>
        <v>2814.2825000000012</v>
      </c>
      <c r="AA203" s="466">
        <f t="shared" ca="1" si="194"/>
        <v>1573.6260000000002</v>
      </c>
      <c r="AB203" s="466">
        <f t="shared" ca="1" si="194"/>
        <v>401.6260000000002</v>
      </c>
      <c r="AC203" s="466">
        <f t="shared" ca="1" si="194"/>
        <v>-2539.7073333333356</v>
      </c>
      <c r="AD203" s="466">
        <f t="shared" ca="1" si="194"/>
        <v>1782.9593333333341</v>
      </c>
      <c r="AE203" s="466">
        <f t="shared" ca="1" si="194"/>
        <v>1292.9593333333332</v>
      </c>
      <c r="AF203" s="466">
        <f t="shared" ca="1" si="194"/>
        <v>1569.6158333333333</v>
      </c>
      <c r="AG203" s="466">
        <f t="shared" ca="1" si="194"/>
        <v>736.28250000000025</v>
      </c>
      <c r="AH203" s="466">
        <f t="shared" ca="1" si="194"/>
        <v>-287.05083333333278</v>
      </c>
      <c r="AI203" s="466">
        <f t="shared" ca="1" si="194"/>
        <v>1564.2825000000003</v>
      </c>
      <c r="AJ203" s="466">
        <f t="shared" ca="1" si="195"/>
        <v>1804.2825000000003</v>
      </c>
      <c r="AK203" s="466">
        <f t="shared" ca="1" si="195"/>
        <v>1491.6158333333333</v>
      </c>
      <c r="AL203" s="466">
        <f t="shared" ca="1" si="195"/>
        <v>736.28250000000025</v>
      </c>
      <c r="AM203" s="466">
        <f t="shared" ca="1" si="195"/>
        <v>319.61583333333328</v>
      </c>
      <c r="AN203" s="466">
        <f t="shared" ca="1" si="195"/>
        <v>518.3593333333356</v>
      </c>
      <c r="AO203" s="466">
        <f t="shared" ca="1" si="195"/>
        <v>3289.6926666666659</v>
      </c>
      <c r="AP203" s="466">
        <f t="shared" ca="1" si="195"/>
        <v>2654.3593333333329</v>
      </c>
      <c r="AQ203" s="466">
        <f t="shared" ca="1" si="195"/>
        <v>2341.6926666666659</v>
      </c>
      <c r="AR203" s="466">
        <f t="shared" ca="1" si="195"/>
        <v>0</v>
      </c>
      <c r="AS203" s="466">
        <f t="shared" ca="1" si="195"/>
        <v>0</v>
      </c>
      <c r="AT203" s="466">
        <f t="shared" ca="1" si="196"/>
        <v>0</v>
      </c>
      <c r="AU203" s="466">
        <f t="shared" ca="1" si="196"/>
        <v>0</v>
      </c>
      <c r="AV203" s="466">
        <f t="shared" ca="1" si="196"/>
        <v>0</v>
      </c>
      <c r="AW203" s="466">
        <f t="shared" ca="1" si="196"/>
        <v>0</v>
      </c>
      <c r="AX203" s="466">
        <f t="shared" ca="1" si="196"/>
        <v>0</v>
      </c>
      <c r="AY203" s="466">
        <f t="shared" ca="1" si="196"/>
        <v>0</v>
      </c>
      <c r="AZ203" s="466">
        <f t="shared" ca="1" si="196"/>
        <v>0</v>
      </c>
      <c r="BA203" s="466">
        <f t="shared" ca="1" si="196"/>
        <v>0</v>
      </c>
      <c r="BB203" s="466">
        <f t="shared" ca="1" si="196"/>
        <v>0</v>
      </c>
      <c r="BC203" s="466">
        <f t="shared" ca="1" si="196"/>
        <v>0</v>
      </c>
      <c r="BD203" s="466">
        <f t="shared" ca="1" si="196"/>
        <v>0</v>
      </c>
      <c r="BE203" s="466">
        <f t="shared" ca="1" si="196"/>
        <v>0</v>
      </c>
      <c r="BF203" s="458"/>
      <c r="BG203" s="467">
        <f t="shared" ca="1" si="197"/>
        <v>-8347.5366666666669</v>
      </c>
      <c r="BH203" s="467">
        <f t="shared" ca="1" si="198"/>
        <v>-2018.203333333332</v>
      </c>
      <c r="BI203" s="467">
        <f t="shared" ca="1" si="199"/>
        <v>7740.4633333333331</v>
      </c>
      <c r="BJ203" s="467">
        <f t="shared" ca="1" si="200"/>
        <v>2925.796666666668</v>
      </c>
      <c r="BK203" s="467">
        <f t="shared" ca="1" si="201"/>
        <v>3317.13</v>
      </c>
      <c r="BL203" s="467">
        <f t="shared" ca="1" si="202"/>
        <v>2511.4633333333322</v>
      </c>
      <c r="BM203" s="467">
        <f t="shared" ca="1" si="203"/>
        <v>3583.130000000001</v>
      </c>
      <c r="BN203" s="467">
        <f t="shared" ca="1" si="204"/>
        <v>4351.7966666666671</v>
      </c>
      <c r="BO203" s="467">
        <f t="shared" ca="1" si="205"/>
        <v>8804.1039999999994</v>
      </c>
      <c r="BP203" s="467">
        <f t="shared" ca="1" si="206"/>
        <v>0</v>
      </c>
      <c r="BQ203" s="467">
        <f t="shared" ca="1" si="207"/>
        <v>0</v>
      </c>
      <c r="BR203" s="467">
        <f t="shared" ca="1" si="208"/>
        <v>0</v>
      </c>
      <c r="BS203" s="468">
        <f t="shared" ca="1" si="209"/>
        <v>22868.144</v>
      </c>
      <c r="BT203" s="467">
        <f t="shared" ca="1" si="210"/>
        <v>-2625.2766666666648</v>
      </c>
      <c r="BU203" s="467">
        <f t="shared" ca="1" si="211"/>
        <v>8754.39</v>
      </c>
      <c r="BV203" s="467">
        <f t="shared" ca="1" si="212"/>
        <v>16739.030666666666</v>
      </c>
      <c r="BW203" s="470">
        <f t="shared" ca="1" si="213"/>
        <v>0</v>
      </c>
      <c r="BX203" s="467">
        <f t="shared" ca="1" si="214"/>
        <v>6129.1133333333346</v>
      </c>
      <c r="BY203" s="467">
        <f t="shared" ca="1" si="215"/>
        <v>16739.030666666666</v>
      </c>
    </row>
    <row r="204" spans="1:77" ht="15.6" customHeight="1" x14ac:dyDescent="0.3">
      <c r="A204" s="479">
        <f t="shared" si="216"/>
        <v>4</v>
      </c>
      <c r="B204" s="469" t="str">
        <f t="shared" si="189"/>
        <v>New shop 2</v>
      </c>
      <c r="C204" s="464"/>
      <c r="D204" s="480">
        <f t="shared" ca="1" si="190"/>
        <v>0</v>
      </c>
      <c r="E204" s="465">
        <f t="shared" ca="1" si="191"/>
        <v>0</v>
      </c>
      <c r="F204" s="466">
        <f t="shared" ca="1" si="192"/>
        <v>0</v>
      </c>
      <c r="G204" s="466">
        <f t="shared" ca="1" si="192"/>
        <v>0</v>
      </c>
      <c r="H204" s="466">
        <f t="shared" ca="1" si="192"/>
        <v>0</v>
      </c>
      <c r="I204" s="466">
        <f t="shared" ca="1" si="192"/>
        <v>0</v>
      </c>
      <c r="J204" s="466">
        <f t="shared" ca="1" si="192"/>
        <v>0</v>
      </c>
      <c r="K204" s="466">
        <f t="shared" ca="1" si="192"/>
        <v>0</v>
      </c>
      <c r="L204" s="466">
        <f t="shared" ca="1" si="192"/>
        <v>0</v>
      </c>
      <c r="M204" s="466">
        <f t="shared" ca="1" si="192"/>
        <v>0</v>
      </c>
      <c r="N204" s="466">
        <f t="shared" ca="1" si="192"/>
        <v>0</v>
      </c>
      <c r="O204" s="466">
        <f t="shared" ca="1" si="192"/>
        <v>0</v>
      </c>
      <c r="P204" s="466">
        <f t="shared" ca="1" si="193"/>
        <v>0</v>
      </c>
      <c r="Q204" s="466">
        <f t="shared" ca="1" si="193"/>
        <v>0</v>
      </c>
      <c r="R204" s="466">
        <f t="shared" ca="1" si="193"/>
        <v>0</v>
      </c>
      <c r="S204" s="466">
        <f t="shared" ca="1" si="193"/>
        <v>0</v>
      </c>
      <c r="T204" s="466">
        <f t="shared" ca="1" si="193"/>
        <v>0</v>
      </c>
      <c r="U204" s="466">
        <f t="shared" ca="1" si="193"/>
        <v>0</v>
      </c>
      <c r="V204" s="466">
        <f t="shared" ca="1" si="193"/>
        <v>0</v>
      </c>
      <c r="W204" s="466">
        <f t="shared" ca="1" si="193"/>
        <v>0</v>
      </c>
      <c r="X204" s="466">
        <f t="shared" ca="1" si="193"/>
        <v>0</v>
      </c>
      <c r="Y204" s="466">
        <f t="shared" ca="1" si="193"/>
        <v>0</v>
      </c>
      <c r="Z204" s="466">
        <f t="shared" ca="1" si="194"/>
        <v>0</v>
      </c>
      <c r="AA204" s="466">
        <f t="shared" ca="1" si="194"/>
        <v>0</v>
      </c>
      <c r="AB204" s="466">
        <f t="shared" ca="1" si="194"/>
        <v>0</v>
      </c>
      <c r="AC204" s="466">
        <f t="shared" ca="1" si="194"/>
        <v>0</v>
      </c>
      <c r="AD204" s="466">
        <f t="shared" ca="1" si="194"/>
        <v>0</v>
      </c>
      <c r="AE204" s="466">
        <f t="shared" ca="1" si="194"/>
        <v>0</v>
      </c>
      <c r="AF204" s="466">
        <f t="shared" ca="1" si="194"/>
        <v>0</v>
      </c>
      <c r="AG204" s="466">
        <f t="shared" ca="1" si="194"/>
        <v>0</v>
      </c>
      <c r="AH204" s="466">
        <f t="shared" ca="1" si="194"/>
        <v>0</v>
      </c>
      <c r="AI204" s="466">
        <f t="shared" ca="1" si="194"/>
        <v>0</v>
      </c>
      <c r="AJ204" s="466">
        <f t="shared" ca="1" si="195"/>
        <v>0</v>
      </c>
      <c r="AK204" s="466">
        <f t="shared" ca="1" si="195"/>
        <v>0</v>
      </c>
      <c r="AL204" s="466">
        <f t="shared" ca="1" si="195"/>
        <v>0</v>
      </c>
      <c r="AM204" s="466">
        <f t="shared" ca="1" si="195"/>
        <v>0</v>
      </c>
      <c r="AN204" s="466">
        <f t="shared" ca="1" si="195"/>
        <v>0</v>
      </c>
      <c r="AO204" s="466">
        <f t="shared" ca="1" si="195"/>
        <v>0</v>
      </c>
      <c r="AP204" s="466">
        <f t="shared" ca="1" si="195"/>
        <v>0</v>
      </c>
      <c r="AQ204" s="466">
        <f t="shared" ca="1" si="195"/>
        <v>0</v>
      </c>
      <c r="AR204" s="466">
        <f t="shared" ca="1" si="195"/>
        <v>0</v>
      </c>
      <c r="AS204" s="466">
        <f t="shared" ca="1" si="195"/>
        <v>0</v>
      </c>
      <c r="AT204" s="466">
        <f t="shared" ca="1" si="196"/>
        <v>0</v>
      </c>
      <c r="AU204" s="466">
        <f t="shared" ca="1" si="196"/>
        <v>0</v>
      </c>
      <c r="AV204" s="466">
        <f t="shared" ca="1" si="196"/>
        <v>0</v>
      </c>
      <c r="AW204" s="466">
        <f t="shared" ca="1" si="196"/>
        <v>0</v>
      </c>
      <c r="AX204" s="466">
        <f t="shared" ca="1" si="196"/>
        <v>0</v>
      </c>
      <c r="AY204" s="466">
        <f t="shared" ca="1" si="196"/>
        <v>0</v>
      </c>
      <c r="AZ204" s="466">
        <f t="shared" ca="1" si="196"/>
        <v>0</v>
      </c>
      <c r="BA204" s="466">
        <f t="shared" ca="1" si="196"/>
        <v>0</v>
      </c>
      <c r="BB204" s="466">
        <f t="shared" ca="1" si="196"/>
        <v>0</v>
      </c>
      <c r="BC204" s="466">
        <f t="shared" ca="1" si="196"/>
        <v>0</v>
      </c>
      <c r="BD204" s="466">
        <f t="shared" ca="1" si="196"/>
        <v>0</v>
      </c>
      <c r="BE204" s="466">
        <f t="shared" ca="1" si="196"/>
        <v>0</v>
      </c>
      <c r="BF204" s="458"/>
      <c r="BG204" s="467">
        <f t="shared" ca="1" si="197"/>
        <v>0</v>
      </c>
      <c r="BH204" s="467">
        <f t="shared" ca="1" si="198"/>
        <v>0</v>
      </c>
      <c r="BI204" s="467">
        <f t="shared" ca="1" si="199"/>
        <v>0</v>
      </c>
      <c r="BJ204" s="467">
        <f t="shared" ca="1" si="200"/>
        <v>0</v>
      </c>
      <c r="BK204" s="467">
        <f t="shared" ca="1" si="201"/>
        <v>0</v>
      </c>
      <c r="BL204" s="467">
        <f t="shared" ca="1" si="202"/>
        <v>0</v>
      </c>
      <c r="BM204" s="467">
        <f t="shared" ca="1" si="203"/>
        <v>0</v>
      </c>
      <c r="BN204" s="467">
        <f t="shared" ca="1" si="204"/>
        <v>0</v>
      </c>
      <c r="BO204" s="467">
        <f t="shared" ca="1" si="205"/>
        <v>0</v>
      </c>
      <c r="BP204" s="467">
        <f t="shared" ca="1" si="206"/>
        <v>0</v>
      </c>
      <c r="BQ204" s="467">
        <f t="shared" ca="1" si="207"/>
        <v>0</v>
      </c>
      <c r="BR204" s="467">
        <f t="shared" ca="1" si="208"/>
        <v>0</v>
      </c>
      <c r="BS204" s="468">
        <f t="shared" ca="1" si="209"/>
        <v>0</v>
      </c>
      <c r="BT204" s="467">
        <f t="shared" ca="1" si="210"/>
        <v>0</v>
      </c>
      <c r="BU204" s="467">
        <f t="shared" ca="1" si="211"/>
        <v>0</v>
      </c>
      <c r="BV204" s="467">
        <f t="shared" ca="1" si="212"/>
        <v>0</v>
      </c>
      <c r="BW204" s="470">
        <f t="shared" ca="1" si="213"/>
        <v>0</v>
      </c>
      <c r="BX204" s="470">
        <f t="shared" ca="1" si="214"/>
        <v>0</v>
      </c>
      <c r="BY204" s="467">
        <f t="shared" ca="1" si="215"/>
        <v>0</v>
      </c>
    </row>
    <row r="205" spans="1:77" ht="15.6" customHeight="1" x14ac:dyDescent="0.3">
      <c r="A205" s="479">
        <f t="shared" si="216"/>
        <v>5</v>
      </c>
      <c r="B205" s="463">
        <f t="shared" si="189"/>
        <v>0</v>
      </c>
      <c r="C205" s="464"/>
      <c r="D205" s="480">
        <f t="shared" ca="1" si="190"/>
        <v>0</v>
      </c>
      <c r="E205" s="465">
        <f t="shared" ca="1" si="191"/>
        <v>0</v>
      </c>
      <c r="F205" s="466">
        <f t="shared" ca="1" si="192"/>
        <v>0</v>
      </c>
      <c r="G205" s="466">
        <f t="shared" ca="1" si="192"/>
        <v>0</v>
      </c>
      <c r="H205" s="466">
        <f t="shared" ca="1" si="192"/>
        <v>0</v>
      </c>
      <c r="I205" s="466">
        <f t="shared" ca="1" si="192"/>
        <v>0</v>
      </c>
      <c r="J205" s="466">
        <f t="shared" ca="1" si="192"/>
        <v>0</v>
      </c>
      <c r="K205" s="466">
        <f t="shared" ca="1" si="192"/>
        <v>0</v>
      </c>
      <c r="L205" s="466">
        <f t="shared" ca="1" si="192"/>
        <v>0</v>
      </c>
      <c r="M205" s="466">
        <f t="shared" ca="1" si="192"/>
        <v>0</v>
      </c>
      <c r="N205" s="466">
        <f t="shared" ca="1" si="192"/>
        <v>0</v>
      </c>
      <c r="O205" s="466">
        <f t="shared" ca="1" si="192"/>
        <v>0</v>
      </c>
      <c r="P205" s="466">
        <f t="shared" ca="1" si="193"/>
        <v>0</v>
      </c>
      <c r="Q205" s="466">
        <f t="shared" ca="1" si="193"/>
        <v>0</v>
      </c>
      <c r="R205" s="466">
        <f t="shared" ca="1" si="193"/>
        <v>0</v>
      </c>
      <c r="S205" s="466">
        <f t="shared" ca="1" si="193"/>
        <v>0</v>
      </c>
      <c r="T205" s="466">
        <f t="shared" ca="1" si="193"/>
        <v>0</v>
      </c>
      <c r="U205" s="466">
        <f t="shared" ca="1" si="193"/>
        <v>0</v>
      </c>
      <c r="V205" s="466">
        <f t="shared" ca="1" si="193"/>
        <v>0</v>
      </c>
      <c r="W205" s="466">
        <f t="shared" ca="1" si="193"/>
        <v>0</v>
      </c>
      <c r="X205" s="466">
        <f t="shared" ca="1" si="193"/>
        <v>0</v>
      </c>
      <c r="Y205" s="466">
        <f t="shared" ca="1" si="193"/>
        <v>0</v>
      </c>
      <c r="Z205" s="466">
        <f t="shared" ca="1" si="194"/>
        <v>0</v>
      </c>
      <c r="AA205" s="466">
        <f t="shared" ca="1" si="194"/>
        <v>0</v>
      </c>
      <c r="AB205" s="466">
        <f t="shared" ca="1" si="194"/>
        <v>0</v>
      </c>
      <c r="AC205" s="466">
        <f t="shared" ca="1" si="194"/>
        <v>0</v>
      </c>
      <c r="AD205" s="466">
        <f t="shared" ca="1" si="194"/>
        <v>0</v>
      </c>
      <c r="AE205" s="466">
        <f t="shared" ca="1" si="194"/>
        <v>0</v>
      </c>
      <c r="AF205" s="466">
        <f t="shared" ca="1" si="194"/>
        <v>0</v>
      </c>
      <c r="AG205" s="466">
        <f t="shared" ca="1" si="194"/>
        <v>0</v>
      </c>
      <c r="AH205" s="466">
        <f t="shared" ca="1" si="194"/>
        <v>0</v>
      </c>
      <c r="AI205" s="466">
        <f t="shared" ca="1" si="194"/>
        <v>0</v>
      </c>
      <c r="AJ205" s="466">
        <f t="shared" ca="1" si="195"/>
        <v>0</v>
      </c>
      <c r="AK205" s="466">
        <f t="shared" ca="1" si="195"/>
        <v>0</v>
      </c>
      <c r="AL205" s="466">
        <f t="shared" ca="1" si="195"/>
        <v>0</v>
      </c>
      <c r="AM205" s="466">
        <f t="shared" ca="1" si="195"/>
        <v>0</v>
      </c>
      <c r="AN205" s="466">
        <f t="shared" ca="1" si="195"/>
        <v>0</v>
      </c>
      <c r="AO205" s="466">
        <f t="shared" ca="1" si="195"/>
        <v>0</v>
      </c>
      <c r="AP205" s="466">
        <f t="shared" ca="1" si="195"/>
        <v>0</v>
      </c>
      <c r="AQ205" s="466">
        <f t="shared" ca="1" si="195"/>
        <v>0</v>
      </c>
      <c r="AR205" s="466">
        <f t="shared" ca="1" si="195"/>
        <v>0</v>
      </c>
      <c r="AS205" s="466">
        <f t="shared" ca="1" si="195"/>
        <v>0</v>
      </c>
      <c r="AT205" s="466">
        <f t="shared" ca="1" si="196"/>
        <v>0</v>
      </c>
      <c r="AU205" s="466">
        <f t="shared" ca="1" si="196"/>
        <v>0</v>
      </c>
      <c r="AV205" s="466">
        <f t="shared" ca="1" si="196"/>
        <v>0</v>
      </c>
      <c r="AW205" s="466">
        <f t="shared" ca="1" si="196"/>
        <v>0</v>
      </c>
      <c r="AX205" s="466">
        <f t="shared" ca="1" si="196"/>
        <v>0</v>
      </c>
      <c r="AY205" s="466">
        <f t="shared" ca="1" si="196"/>
        <v>0</v>
      </c>
      <c r="AZ205" s="466">
        <f t="shared" ca="1" si="196"/>
        <v>0</v>
      </c>
      <c r="BA205" s="466">
        <f t="shared" ca="1" si="196"/>
        <v>0</v>
      </c>
      <c r="BB205" s="466">
        <f t="shared" ca="1" si="196"/>
        <v>0</v>
      </c>
      <c r="BC205" s="466">
        <f t="shared" ca="1" si="196"/>
        <v>0</v>
      </c>
      <c r="BD205" s="466">
        <f t="shared" ca="1" si="196"/>
        <v>0</v>
      </c>
      <c r="BE205" s="466">
        <f t="shared" ca="1" si="196"/>
        <v>0</v>
      </c>
      <c r="BF205" s="458"/>
      <c r="BG205" s="467">
        <f t="shared" ca="1" si="197"/>
        <v>0</v>
      </c>
      <c r="BH205" s="467">
        <f t="shared" ca="1" si="198"/>
        <v>0</v>
      </c>
      <c r="BI205" s="467">
        <f t="shared" ca="1" si="199"/>
        <v>0</v>
      </c>
      <c r="BJ205" s="467">
        <f t="shared" ca="1" si="200"/>
        <v>0</v>
      </c>
      <c r="BK205" s="467">
        <f t="shared" ca="1" si="201"/>
        <v>0</v>
      </c>
      <c r="BL205" s="467">
        <f t="shared" ca="1" si="202"/>
        <v>0</v>
      </c>
      <c r="BM205" s="467">
        <f t="shared" ca="1" si="203"/>
        <v>0</v>
      </c>
      <c r="BN205" s="467">
        <f t="shared" ca="1" si="204"/>
        <v>0</v>
      </c>
      <c r="BO205" s="467">
        <f t="shared" ca="1" si="205"/>
        <v>0</v>
      </c>
      <c r="BP205" s="467">
        <f t="shared" ca="1" si="206"/>
        <v>0</v>
      </c>
      <c r="BQ205" s="467">
        <f t="shared" ca="1" si="207"/>
        <v>0</v>
      </c>
      <c r="BR205" s="467">
        <f t="shared" ca="1" si="208"/>
        <v>0</v>
      </c>
      <c r="BS205" s="468">
        <f t="shared" ca="1" si="209"/>
        <v>0</v>
      </c>
      <c r="BT205" s="467">
        <f t="shared" ca="1" si="210"/>
        <v>0</v>
      </c>
      <c r="BU205" s="467">
        <f t="shared" ca="1" si="211"/>
        <v>0</v>
      </c>
      <c r="BV205" s="467">
        <f t="shared" ca="1" si="212"/>
        <v>0</v>
      </c>
      <c r="BW205" s="470">
        <f t="shared" ca="1" si="213"/>
        <v>0</v>
      </c>
      <c r="BX205" s="470">
        <f t="shared" ca="1" si="214"/>
        <v>0</v>
      </c>
      <c r="BY205" s="467">
        <f t="shared" ca="1" si="215"/>
        <v>0</v>
      </c>
    </row>
    <row r="206" spans="1:77" ht="15.6" customHeight="1" x14ac:dyDescent="0.3">
      <c r="A206" s="479">
        <f t="shared" si="216"/>
        <v>6</v>
      </c>
      <c r="B206" s="469">
        <f t="shared" si="189"/>
        <v>0</v>
      </c>
      <c r="C206" s="464"/>
      <c r="D206" s="480">
        <f t="shared" ca="1" si="190"/>
        <v>0</v>
      </c>
      <c r="E206" s="465">
        <f t="shared" ca="1" si="191"/>
        <v>0</v>
      </c>
      <c r="F206" s="466">
        <f t="shared" ca="1" si="192"/>
        <v>0</v>
      </c>
      <c r="G206" s="466">
        <f t="shared" ca="1" si="192"/>
        <v>0</v>
      </c>
      <c r="H206" s="466">
        <f t="shared" ca="1" si="192"/>
        <v>0</v>
      </c>
      <c r="I206" s="466">
        <f t="shared" ca="1" si="192"/>
        <v>0</v>
      </c>
      <c r="J206" s="466">
        <f t="shared" ca="1" si="192"/>
        <v>0</v>
      </c>
      <c r="K206" s="466">
        <f t="shared" ca="1" si="192"/>
        <v>0</v>
      </c>
      <c r="L206" s="466">
        <f t="shared" ca="1" si="192"/>
        <v>0</v>
      </c>
      <c r="M206" s="466">
        <f t="shared" ca="1" si="192"/>
        <v>0</v>
      </c>
      <c r="N206" s="466">
        <f t="shared" ca="1" si="192"/>
        <v>0</v>
      </c>
      <c r="O206" s="466">
        <f t="shared" ca="1" si="192"/>
        <v>0</v>
      </c>
      <c r="P206" s="466">
        <f t="shared" ca="1" si="193"/>
        <v>0</v>
      </c>
      <c r="Q206" s="466">
        <f t="shared" ca="1" si="193"/>
        <v>0</v>
      </c>
      <c r="R206" s="466">
        <f t="shared" ca="1" si="193"/>
        <v>0</v>
      </c>
      <c r="S206" s="466">
        <f t="shared" ca="1" si="193"/>
        <v>0</v>
      </c>
      <c r="T206" s="466">
        <f t="shared" ca="1" si="193"/>
        <v>0</v>
      </c>
      <c r="U206" s="466">
        <f t="shared" ca="1" si="193"/>
        <v>0</v>
      </c>
      <c r="V206" s="466">
        <f t="shared" ca="1" si="193"/>
        <v>0</v>
      </c>
      <c r="W206" s="466">
        <f t="shared" ca="1" si="193"/>
        <v>0</v>
      </c>
      <c r="X206" s="466">
        <f t="shared" ca="1" si="193"/>
        <v>0</v>
      </c>
      <c r="Y206" s="466">
        <f t="shared" ca="1" si="193"/>
        <v>0</v>
      </c>
      <c r="Z206" s="466">
        <f t="shared" ca="1" si="194"/>
        <v>0</v>
      </c>
      <c r="AA206" s="466">
        <f t="shared" ca="1" si="194"/>
        <v>0</v>
      </c>
      <c r="AB206" s="466">
        <f t="shared" ca="1" si="194"/>
        <v>0</v>
      </c>
      <c r="AC206" s="466">
        <f t="shared" ca="1" si="194"/>
        <v>0</v>
      </c>
      <c r="AD206" s="466">
        <f t="shared" ca="1" si="194"/>
        <v>0</v>
      </c>
      <c r="AE206" s="466">
        <f t="shared" ca="1" si="194"/>
        <v>0</v>
      </c>
      <c r="AF206" s="466">
        <f t="shared" ca="1" si="194"/>
        <v>0</v>
      </c>
      <c r="AG206" s="466">
        <f t="shared" ca="1" si="194"/>
        <v>0</v>
      </c>
      <c r="AH206" s="466">
        <f t="shared" ca="1" si="194"/>
        <v>0</v>
      </c>
      <c r="AI206" s="466">
        <f t="shared" ca="1" si="194"/>
        <v>0</v>
      </c>
      <c r="AJ206" s="466">
        <f t="shared" ca="1" si="195"/>
        <v>0</v>
      </c>
      <c r="AK206" s="466">
        <f t="shared" ca="1" si="195"/>
        <v>0</v>
      </c>
      <c r="AL206" s="466">
        <f t="shared" ca="1" si="195"/>
        <v>0</v>
      </c>
      <c r="AM206" s="466">
        <f t="shared" ca="1" si="195"/>
        <v>0</v>
      </c>
      <c r="AN206" s="466">
        <f t="shared" ca="1" si="195"/>
        <v>0</v>
      </c>
      <c r="AO206" s="466">
        <f t="shared" ca="1" si="195"/>
        <v>0</v>
      </c>
      <c r="AP206" s="466">
        <f t="shared" ca="1" si="195"/>
        <v>0</v>
      </c>
      <c r="AQ206" s="466">
        <f t="shared" ca="1" si="195"/>
        <v>0</v>
      </c>
      <c r="AR206" s="466">
        <f t="shared" ca="1" si="195"/>
        <v>0</v>
      </c>
      <c r="AS206" s="466">
        <f t="shared" ca="1" si="195"/>
        <v>0</v>
      </c>
      <c r="AT206" s="466">
        <f t="shared" ca="1" si="196"/>
        <v>0</v>
      </c>
      <c r="AU206" s="466">
        <f t="shared" ca="1" si="196"/>
        <v>0</v>
      </c>
      <c r="AV206" s="466">
        <f t="shared" ca="1" si="196"/>
        <v>0</v>
      </c>
      <c r="AW206" s="466">
        <f t="shared" ca="1" si="196"/>
        <v>0</v>
      </c>
      <c r="AX206" s="466">
        <f t="shared" ca="1" si="196"/>
        <v>0</v>
      </c>
      <c r="AY206" s="466">
        <f t="shared" ca="1" si="196"/>
        <v>0</v>
      </c>
      <c r="AZ206" s="466">
        <f t="shared" ca="1" si="196"/>
        <v>0</v>
      </c>
      <c r="BA206" s="466">
        <f t="shared" ca="1" si="196"/>
        <v>0</v>
      </c>
      <c r="BB206" s="466">
        <f t="shared" ca="1" si="196"/>
        <v>0</v>
      </c>
      <c r="BC206" s="466">
        <f t="shared" ca="1" si="196"/>
        <v>0</v>
      </c>
      <c r="BD206" s="466">
        <f t="shared" ca="1" si="196"/>
        <v>0</v>
      </c>
      <c r="BE206" s="466">
        <f t="shared" ca="1" si="196"/>
        <v>0</v>
      </c>
      <c r="BF206" s="458"/>
      <c r="BG206" s="467">
        <f t="shared" ca="1" si="197"/>
        <v>0</v>
      </c>
      <c r="BH206" s="467">
        <f t="shared" ca="1" si="198"/>
        <v>0</v>
      </c>
      <c r="BI206" s="467">
        <f t="shared" ca="1" si="199"/>
        <v>0</v>
      </c>
      <c r="BJ206" s="467">
        <f t="shared" ca="1" si="200"/>
        <v>0</v>
      </c>
      <c r="BK206" s="467">
        <f t="shared" ca="1" si="201"/>
        <v>0</v>
      </c>
      <c r="BL206" s="467">
        <f t="shared" ca="1" si="202"/>
        <v>0</v>
      </c>
      <c r="BM206" s="467">
        <f t="shared" ca="1" si="203"/>
        <v>0</v>
      </c>
      <c r="BN206" s="467">
        <f t="shared" ca="1" si="204"/>
        <v>0</v>
      </c>
      <c r="BO206" s="467">
        <f t="shared" ca="1" si="205"/>
        <v>0</v>
      </c>
      <c r="BP206" s="467">
        <f t="shared" ca="1" si="206"/>
        <v>0</v>
      </c>
      <c r="BQ206" s="467">
        <f t="shared" ca="1" si="207"/>
        <v>0</v>
      </c>
      <c r="BR206" s="467">
        <f t="shared" ca="1" si="208"/>
        <v>0</v>
      </c>
      <c r="BS206" s="468">
        <f t="shared" ca="1" si="209"/>
        <v>0</v>
      </c>
      <c r="BT206" s="467">
        <f t="shared" ca="1" si="210"/>
        <v>0</v>
      </c>
      <c r="BU206" s="467">
        <f t="shared" ca="1" si="211"/>
        <v>0</v>
      </c>
      <c r="BV206" s="467">
        <f t="shared" ca="1" si="212"/>
        <v>0</v>
      </c>
      <c r="BW206" s="470">
        <f t="shared" ca="1" si="213"/>
        <v>0</v>
      </c>
      <c r="BX206" s="470">
        <f t="shared" ca="1" si="214"/>
        <v>0</v>
      </c>
      <c r="BY206" s="467">
        <f t="shared" ca="1" si="215"/>
        <v>0</v>
      </c>
    </row>
    <row r="207" spans="1:77" ht="15.6" customHeight="1" x14ac:dyDescent="0.3">
      <c r="A207" s="479">
        <f t="shared" si="216"/>
        <v>7</v>
      </c>
      <c r="B207" s="463">
        <f t="shared" si="189"/>
        <v>0</v>
      </c>
      <c r="C207" s="464"/>
      <c r="D207" s="480">
        <f t="shared" ca="1" si="190"/>
        <v>0</v>
      </c>
      <c r="E207" s="465">
        <f t="shared" ca="1" si="191"/>
        <v>0</v>
      </c>
      <c r="F207" s="466">
        <f t="shared" ca="1" si="192"/>
        <v>0</v>
      </c>
      <c r="G207" s="466">
        <f t="shared" ca="1" si="192"/>
        <v>0</v>
      </c>
      <c r="H207" s="466">
        <f t="shared" ca="1" si="192"/>
        <v>0</v>
      </c>
      <c r="I207" s="466">
        <f t="shared" ca="1" si="192"/>
        <v>0</v>
      </c>
      <c r="J207" s="466">
        <f t="shared" ca="1" si="192"/>
        <v>0</v>
      </c>
      <c r="K207" s="466">
        <f t="shared" ca="1" si="192"/>
        <v>0</v>
      </c>
      <c r="L207" s="466">
        <f t="shared" ca="1" si="192"/>
        <v>0</v>
      </c>
      <c r="M207" s="466">
        <f t="shared" ca="1" si="192"/>
        <v>0</v>
      </c>
      <c r="N207" s="466">
        <f t="shared" ca="1" si="192"/>
        <v>0</v>
      </c>
      <c r="O207" s="466">
        <f t="shared" ca="1" si="192"/>
        <v>0</v>
      </c>
      <c r="P207" s="466">
        <f t="shared" ca="1" si="193"/>
        <v>0</v>
      </c>
      <c r="Q207" s="466">
        <f t="shared" ca="1" si="193"/>
        <v>0</v>
      </c>
      <c r="R207" s="466">
        <f t="shared" ca="1" si="193"/>
        <v>0</v>
      </c>
      <c r="S207" s="466">
        <f t="shared" ca="1" si="193"/>
        <v>0</v>
      </c>
      <c r="T207" s="466">
        <f t="shared" ca="1" si="193"/>
        <v>0</v>
      </c>
      <c r="U207" s="466">
        <f t="shared" ca="1" si="193"/>
        <v>0</v>
      </c>
      <c r="V207" s="466">
        <f t="shared" ca="1" si="193"/>
        <v>0</v>
      </c>
      <c r="W207" s="466">
        <f t="shared" ca="1" si="193"/>
        <v>0</v>
      </c>
      <c r="X207" s="466">
        <f t="shared" ca="1" si="193"/>
        <v>0</v>
      </c>
      <c r="Y207" s="466">
        <f t="shared" ca="1" si="193"/>
        <v>0</v>
      </c>
      <c r="Z207" s="466">
        <f t="shared" ca="1" si="194"/>
        <v>0</v>
      </c>
      <c r="AA207" s="466">
        <f t="shared" ca="1" si="194"/>
        <v>0</v>
      </c>
      <c r="AB207" s="466">
        <f t="shared" ca="1" si="194"/>
        <v>0</v>
      </c>
      <c r="AC207" s="466">
        <f t="shared" ca="1" si="194"/>
        <v>0</v>
      </c>
      <c r="AD207" s="466">
        <f t="shared" ca="1" si="194"/>
        <v>0</v>
      </c>
      <c r="AE207" s="466">
        <f t="shared" ca="1" si="194"/>
        <v>0</v>
      </c>
      <c r="AF207" s="466">
        <f t="shared" ca="1" si="194"/>
        <v>0</v>
      </c>
      <c r="AG207" s="466">
        <f t="shared" ca="1" si="194"/>
        <v>0</v>
      </c>
      <c r="AH207" s="466">
        <f t="shared" ca="1" si="194"/>
        <v>0</v>
      </c>
      <c r="AI207" s="466">
        <f t="shared" ca="1" si="194"/>
        <v>0</v>
      </c>
      <c r="AJ207" s="466">
        <f t="shared" ca="1" si="195"/>
        <v>0</v>
      </c>
      <c r="AK207" s="466">
        <f t="shared" ca="1" si="195"/>
        <v>0</v>
      </c>
      <c r="AL207" s="466">
        <f t="shared" ca="1" si="195"/>
        <v>0</v>
      </c>
      <c r="AM207" s="466">
        <f t="shared" ca="1" si="195"/>
        <v>0</v>
      </c>
      <c r="AN207" s="466">
        <f t="shared" ca="1" si="195"/>
        <v>0</v>
      </c>
      <c r="AO207" s="466">
        <f t="shared" ca="1" si="195"/>
        <v>0</v>
      </c>
      <c r="AP207" s="466">
        <f t="shared" ca="1" si="195"/>
        <v>0</v>
      </c>
      <c r="AQ207" s="466">
        <f t="shared" ca="1" si="195"/>
        <v>0</v>
      </c>
      <c r="AR207" s="466">
        <f t="shared" ca="1" si="195"/>
        <v>0</v>
      </c>
      <c r="AS207" s="466">
        <f t="shared" ca="1" si="195"/>
        <v>0</v>
      </c>
      <c r="AT207" s="466">
        <f t="shared" ca="1" si="196"/>
        <v>0</v>
      </c>
      <c r="AU207" s="466">
        <f t="shared" ca="1" si="196"/>
        <v>0</v>
      </c>
      <c r="AV207" s="466">
        <f t="shared" ca="1" si="196"/>
        <v>0</v>
      </c>
      <c r="AW207" s="466">
        <f t="shared" ca="1" si="196"/>
        <v>0</v>
      </c>
      <c r="AX207" s="466">
        <f t="shared" ca="1" si="196"/>
        <v>0</v>
      </c>
      <c r="AY207" s="466">
        <f t="shared" ca="1" si="196"/>
        <v>0</v>
      </c>
      <c r="AZ207" s="466">
        <f t="shared" ca="1" si="196"/>
        <v>0</v>
      </c>
      <c r="BA207" s="466">
        <f t="shared" ca="1" si="196"/>
        <v>0</v>
      </c>
      <c r="BB207" s="466">
        <f t="shared" ca="1" si="196"/>
        <v>0</v>
      </c>
      <c r="BC207" s="466">
        <f t="shared" ca="1" si="196"/>
        <v>0</v>
      </c>
      <c r="BD207" s="466">
        <f t="shared" ca="1" si="196"/>
        <v>0</v>
      </c>
      <c r="BE207" s="466">
        <f t="shared" ca="1" si="196"/>
        <v>0</v>
      </c>
      <c r="BF207" s="458"/>
      <c r="BG207" s="467">
        <f t="shared" ca="1" si="197"/>
        <v>0</v>
      </c>
      <c r="BH207" s="467">
        <f t="shared" ca="1" si="198"/>
        <v>0</v>
      </c>
      <c r="BI207" s="467">
        <f t="shared" ca="1" si="199"/>
        <v>0</v>
      </c>
      <c r="BJ207" s="467">
        <f t="shared" ca="1" si="200"/>
        <v>0</v>
      </c>
      <c r="BK207" s="467">
        <f t="shared" ca="1" si="201"/>
        <v>0</v>
      </c>
      <c r="BL207" s="467">
        <f t="shared" ca="1" si="202"/>
        <v>0</v>
      </c>
      <c r="BM207" s="467">
        <f t="shared" ca="1" si="203"/>
        <v>0</v>
      </c>
      <c r="BN207" s="467">
        <f t="shared" ca="1" si="204"/>
        <v>0</v>
      </c>
      <c r="BO207" s="467">
        <f t="shared" ca="1" si="205"/>
        <v>0</v>
      </c>
      <c r="BP207" s="467">
        <f t="shared" ca="1" si="206"/>
        <v>0</v>
      </c>
      <c r="BQ207" s="467">
        <f t="shared" ca="1" si="207"/>
        <v>0</v>
      </c>
      <c r="BR207" s="467">
        <f t="shared" ca="1" si="208"/>
        <v>0</v>
      </c>
      <c r="BS207" s="468">
        <f t="shared" ca="1" si="209"/>
        <v>0</v>
      </c>
      <c r="BT207" s="467">
        <f t="shared" ca="1" si="210"/>
        <v>0</v>
      </c>
      <c r="BU207" s="467">
        <f t="shared" ca="1" si="211"/>
        <v>0</v>
      </c>
      <c r="BV207" s="467">
        <f t="shared" ca="1" si="212"/>
        <v>0</v>
      </c>
      <c r="BW207" s="470">
        <f t="shared" ca="1" si="213"/>
        <v>0</v>
      </c>
      <c r="BX207" s="470">
        <f t="shared" ca="1" si="214"/>
        <v>0</v>
      </c>
      <c r="BY207" s="467">
        <f t="shared" ca="1" si="215"/>
        <v>0</v>
      </c>
    </row>
    <row r="208" spans="1:77" ht="15.6" customHeight="1" x14ac:dyDescent="0.3">
      <c r="A208" s="479">
        <f t="shared" si="216"/>
        <v>8</v>
      </c>
      <c r="B208" s="469">
        <f t="shared" si="189"/>
        <v>0</v>
      </c>
      <c r="C208" s="464"/>
      <c r="D208" s="480">
        <f t="shared" ca="1" si="190"/>
        <v>0</v>
      </c>
      <c r="E208" s="465">
        <f t="shared" ca="1" si="191"/>
        <v>0</v>
      </c>
      <c r="F208" s="466">
        <f t="shared" ca="1" si="192"/>
        <v>0</v>
      </c>
      <c r="G208" s="466">
        <f t="shared" ca="1" si="192"/>
        <v>0</v>
      </c>
      <c r="H208" s="466">
        <f t="shared" ca="1" si="192"/>
        <v>0</v>
      </c>
      <c r="I208" s="466">
        <f t="shared" ca="1" si="192"/>
        <v>0</v>
      </c>
      <c r="J208" s="466">
        <f t="shared" ca="1" si="192"/>
        <v>0</v>
      </c>
      <c r="K208" s="466">
        <f t="shared" ca="1" si="192"/>
        <v>0</v>
      </c>
      <c r="L208" s="466">
        <f t="shared" ca="1" si="192"/>
        <v>0</v>
      </c>
      <c r="M208" s="466">
        <f t="shared" ca="1" si="192"/>
        <v>0</v>
      </c>
      <c r="N208" s="466">
        <f t="shared" ca="1" si="192"/>
        <v>0</v>
      </c>
      <c r="O208" s="466">
        <f t="shared" ca="1" si="192"/>
        <v>0</v>
      </c>
      <c r="P208" s="466">
        <f t="shared" ca="1" si="193"/>
        <v>0</v>
      </c>
      <c r="Q208" s="466">
        <f t="shared" ca="1" si="193"/>
        <v>0</v>
      </c>
      <c r="R208" s="466">
        <f t="shared" ca="1" si="193"/>
        <v>0</v>
      </c>
      <c r="S208" s="466">
        <f t="shared" ca="1" si="193"/>
        <v>0</v>
      </c>
      <c r="T208" s="466">
        <f t="shared" ca="1" si="193"/>
        <v>0</v>
      </c>
      <c r="U208" s="466">
        <f t="shared" ca="1" si="193"/>
        <v>0</v>
      </c>
      <c r="V208" s="466">
        <f t="shared" ca="1" si="193"/>
        <v>0</v>
      </c>
      <c r="W208" s="466">
        <f t="shared" ca="1" si="193"/>
        <v>0</v>
      </c>
      <c r="X208" s="466">
        <f t="shared" ca="1" si="193"/>
        <v>0</v>
      </c>
      <c r="Y208" s="466">
        <f t="shared" ca="1" si="193"/>
        <v>0</v>
      </c>
      <c r="Z208" s="466">
        <f t="shared" ca="1" si="194"/>
        <v>0</v>
      </c>
      <c r="AA208" s="466">
        <f t="shared" ca="1" si="194"/>
        <v>0</v>
      </c>
      <c r="AB208" s="466">
        <f t="shared" ca="1" si="194"/>
        <v>0</v>
      </c>
      <c r="AC208" s="466">
        <f t="shared" ca="1" si="194"/>
        <v>0</v>
      </c>
      <c r="AD208" s="466">
        <f t="shared" ca="1" si="194"/>
        <v>0</v>
      </c>
      <c r="AE208" s="466">
        <f t="shared" ca="1" si="194"/>
        <v>0</v>
      </c>
      <c r="AF208" s="466">
        <f t="shared" ca="1" si="194"/>
        <v>0</v>
      </c>
      <c r="AG208" s="466">
        <f t="shared" ca="1" si="194"/>
        <v>0</v>
      </c>
      <c r="AH208" s="466">
        <f t="shared" ca="1" si="194"/>
        <v>0</v>
      </c>
      <c r="AI208" s="466">
        <f t="shared" ca="1" si="194"/>
        <v>0</v>
      </c>
      <c r="AJ208" s="466">
        <f t="shared" ca="1" si="195"/>
        <v>0</v>
      </c>
      <c r="AK208" s="466">
        <f t="shared" ca="1" si="195"/>
        <v>0</v>
      </c>
      <c r="AL208" s="466">
        <f t="shared" ca="1" si="195"/>
        <v>0</v>
      </c>
      <c r="AM208" s="466">
        <f t="shared" ca="1" si="195"/>
        <v>0</v>
      </c>
      <c r="AN208" s="466">
        <f t="shared" ca="1" si="195"/>
        <v>0</v>
      </c>
      <c r="AO208" s="466">
        <f t="shared" ca="1" si="195"/>
        <v>0</v>
      </c>
      <c r="AP208" s="466">
        <f t="shared" ca="1" si="195"/>
        <v>0</v>
      </c>
      <c r="AQ208" s="466">
        <f t="shared" ca="1" si="195"/>
        <v>0</v>
      </c>
      <c r="AR208" s="466">
        <f t="shared" ca="1" si="195"/>
        <v>0</v>
      </c>
      <c r="AS208" s="466">
        <f t="shared" ca="1" si="195"/>
        <v>0</v>
      </c>
      <c r="AT208" s="466">
        <f t="shared" ca="1" si="196"/>
        <v>0</v>
      </c>
      <c r="AU208" s="466">
        <f t="shared" ca="1" si="196"/>
        <v>0</v>
      </c>
      <c r="AV208" s="466">
        <f t="shared" ca="1" si="196"/>
        <v>0</v>
      </c>
      <c r="AW208" s="466">
        <f t="shared" ca="1" si="196"/>
        <v>0</v>
      </c>
      <c r="AX208" s="466">
        <f t="shared" ca="1" si="196"/>
        <v>0</v>
      </c>
      <c r="AY208" s="466">
        <f t="shared" ca="1" si="196"/>
        <v>0</v>
      </c>
      <c r="AZ208" s="466">
        <f t="shared" ca="1" si="196"/>
        <v>0</v>
      </c>
      <c r="BA208" s="466">
        <f t="shared" ca="1" si="196"/>
        <v>0</v>
      </c>
      <c r="BB208" s="466">
        <f t="shared" ca="1" si="196"/>
        <v>0</v>
      </c>
      <c r="BC208" s="466">
        <f t="shared" ca="1" si="196"/>
        <v>0</v>
      </c>
      <c r="BD208" s="466">
        <f t="shared" ca="1" si="196"/>
        <v>0</v>
      </c>
      <c r="BE208" s="466">
        <f t="shared" ca="1" si="196"/>
        <v>0</v>
      </c>
      <c r="BF208" s="458"/>
      <c r="BG208" s="467">
        <f t="shared" ca="1" si="197"/>
        <v>0</v>
      </c>
      <c r="BH208" s="467">
        <f t="shared" ca="1" si="198"/>
        <v>0</v>
      </c>
      <c r="BI208" s="467">
        <f t="shared" ca="1" si="199"/>
        <v>0</v>
      </c>
      <c r="BJ208" s="467">
        <f t="shared" ca="1" si="200"/>
        <v>0</v>
      </c>
      <c r="BK208" s="467">
        <f t="shared" ca="1" si="201"/>
        <v>0</v>
      </c>
      <c r="BL208" s="467">
        <f t="shared" ca="1" si="202"/>
        <v>0</v>
      </c>
      <c r="BM208" s="467">
        <f t="shared" ca="1" si="203"/>
        <v>0</v>
      </c>
      <c r="BN208" s="467">
        <f t="shared" ca="1" si="204"/>
        <v>0</v>
      </c>
      <c r="BO208" s="467">
        <f t="shared" ca="1" si="205"/>
        <v>0</v>
      </c>
      <c r="BP208" s="467">
        <f t="shared" ca="1" si="206"/>
        <v>0</v>
      </c>
      <c r="BQ208" s="467">
        <f t="shared" ca="1" si="207"/>
        <v>0</v>
      </c>
      <c r="BR208" s="467">
        <f t="shared" ca="1" si="208"/>
        <v>0</v>
      </c>
      <c r="BS208" s="468">
        <f t="shared" ca="1" si="209"/>
        <v>0</v>
      </c>
      <c r="BT208" s="467">
        <f t="shared" ca="1" si="210"/>
        <v>0</v>
      </c>
      <c r="BU208" s="467">
        <f t="shared" ca="1" si="211"/>
        <v>0</v>
      </c>
      <c r="BV208" s="467">
        <f t="shared" ca="1" si="212"/>
        <v>0</v>
      </c>
      <c r="BW208" s="470">
        <f t="shared" ca="1" si="213"/>
        <v>0</v>
      </c>
      <c r="BX208" s="470">
        <f t="shared" ca="1" si="214"/>
        <v>0</v>
      </c>
      <c r="BY208" s="467">
        <f t="shared" ca="1" si="215"/>
        <v>0</v>
      </c>
    </row>
    <row r="209" spans="1:77" ht="15.6" customHeight="1" x14ac:dyDescent="0.3">
      <c r="A209" s="479">
        <f t="shared" si="216"/>
        <v>9</v>
      </c>
      <c r="B209" s="463">
        <f t="shared" si="189"/>
        <v>0</v>
      </c>
      <c r="C209" s="464"/>
      <c r="D209" s="480">
        <f t="shared" ca="1" si="190"/>
        <v>0</v>
      </c>
      <c r="E209" s="465">
        <f t="shared" ca="1" si="191"/>
        <v>0</v>
      </c>
      <c r="F209" s="466">
        <f t="shared" ca="1" si="192"/>
        <v>0</v>
      </c>
      <c r="G209" s="466">
        <f t="shared" ca="1" si="192"/>
        <v>0</v>
      </c>
      <c r="H209" s="466">
        <f t="shared" ca="1" si="192"/>
        <v>0</v>
      </c>
      <c r="I209" s="466">
        <f t="shared" ca="1" si="192"/>
        <v>0</v>
      </c>
      <c r="J209" s="466">
        <f t="shared" ca="1" si="192"/>
        <v>0</v>
      </c>
      <c r="K209" s="466">
        <f t="shared" ca="1" si="192"/>
        <v>0</v>
      </c>
      <c r="L209" s="466">
        <f t="shared" ca="1" si="192"/>
        <v>0</v>
      </c>
      <c r="M209" s="466">
        <f t="shared" ca="1" si="192"/>
        <v>0</v>
      </c>
      <c r="N209" s="466">
        <f t="shared" ca="1" si="192"/>
        <v>0</v>
      </c>
      <c r="O209" s="466">
        <f t="shared" ca="1" si="192"/>
        <v>0</v>
      </c>
      <c r="P209" s="466">
        <f t="shared" ca="1" si="193"/>
        <v>0</v>
      </c>
      <c r="Q209" s="466">
        <f t="shared" ca="1" si="193"/>
        <v>0</v>
      </c>
      <c r="R209" s="466">
        <f t="shared" ca="1" si="193"/>
        <v>0</v>
      </c>
      <c r="S209" s="466">
        <f t="shared" ca="1" si="193"/>
        <v>0</v>
      </c>
      <c r="T209" s="466">
        <f t="shared" ca="1" si="193"/>
        <v>0</v>
      </c>
      <c r="U209" s="466">
        <f t="shared" ca="1" si="193"/>
        <v>0</v>
      </c>
      <c r="V209" s="466">
        <f t="shared" ca="1" si="193"/>
        <v>0</v>
      </c>
      <c r="W209" s="466">
        <f t="shared" ca="1" si="193"/>
        <v>0</v>
      </c>
      <c r="X209" s="466">
        <f t="shared" ca="1" si="193"/>
        <v>0</v>
      </c>
      <c r="Y209" s="466">
        <f t="shared" ca="1" si="193"/>
        <v>0</v>
      </c>
      <c r="Z209" s="466">
        <f t="shared" ca="1" si="194"/>
        <v>0</v>
      </c>
      <c r="AA209" s="466">
        <f t="shared" ca="1" si="194"/>
        <v>0</v>
      </c>
      <c r="AB209" s="466">
        <f t="shared" ca="1" si="194"/>
        <v>0</v>
      </c>
      <c r="AC209" s="466">
        <f t="shared" ca="1" si="194"/>
        <v>0</v>
      </c>
      <c r="AD209" s="466">
        <f t="shared" ca="1" si="194"/>
        <v>0</v>
      </c>
      <c r="AE209" s="466">
        <f t="shared" ca="1" si="194"/>
        <v>0</v>
      </c>
      <c r="AF209" s="466">
        <f t="shared" ca="1" si="194"/>
        <v>0</v>
      </c>
      <c r="AG209" s="466">
        <f t="shared" ca="1" si="194"/>
        <v>0</v>
      </c>
      <c r="AH209" s="466">
        <f t="shared" ca="1" si="194"/>
        <v>0</v>
      </c>
      <c r="AI209" s="466">
        <f t="shared" ca="1" si="194"/>
        <v>0</v>
      </c>
      <c r="AJ209" s="466">
        <f t="shared" ca="1" si="195"/>
        <v>0</v>
      </c>
      <c r="AK209" s="466">
        <f t="shared" ca="1" si="195"/>
        <v>0</v>
      </c>
      <c r="AL209" s="466">
        <f t="shared" ca="1" si="195"/>
        <v>0</v>
      </c>
      <c r="AM209" s="466">
        <f t="shared" ca="1" si="195"/>
        <v>0</v>
      </c>
      <c r="AN209" s="466">
        <f t="shared" ca="1" si="195"/>
        <v>0</v>
      </c>
      <c r="AO209" s="466">
        <f t="shared" ca="1" si="195"/>
        <v>0</v>
      </c>
      <c r="AP209" s="466">
        <f t="shared" ca="1" si="195"/>
        <v>0</v>
      </c>
      <c r="AQ209" s="466">
        <f t="shared" ca="1" si="195"/>
        <v>0</v>
      </c>
      <c r="AR209" s="466">
        <f t="shared" ca="1" si="195"/>
        <v>0</v>
      </c>
      <c r="AS209" s="466">
        <f t="shared" ca="1" si="195"/>
        <v>0</v>
      </c>
      <c r="AT209" s="466">
        <f t="shared" ca="1" si="196"/>
        <v>0</v>
      </c>
      <c r="AU209" s="466">
        <f t="shared" ca="1" si="196"/>
        <v>0</v>
      </c>
      <c r="AV209" s="466">
        <f t="shared" ca="1" si="196"/>
        <v>0</v>
      </c>
      <c r="AW209" s="466">
        <f t="shared" ca="1" si="196"/>
        <v>0</v>
      </c>
      <c r="AX209" s="466">
        <f t="shared" ca="1" si="196"/>
        <v>0</v>
      </c>
      <c r="AY209" s="466">
        <f t="shared" ca="1" si="196"/>
        <v>0</v>
      </c>
      <c r="AZ209" s="466">
        <f t="shared" ca="1" si="196"/>
        <v>0</v>
      </c>
      <c r="BA209" s="466">
        <f t="shared" ca="1" si="196"/>
        <v>0</v>
      </c>
      <c r="BB209" s="466">
        <f t="shared" ca="1" si="196"/>
        <v>0</v>
      </c>
      <c r="BC209" s="466">
        <f t="shared" ca="1" si="196"/>
        <v>0</v>
      </c>
      <c r="BD209" s="466">
        <f t="shared" ca="1" si="196"/>
        <v>0</v>
      </c>
      <c r="BE209" s="466">
        <f t="shared" ca="1" si="196"/>
        <v>0</v>
      </c>
      <c r="BF209" s="458"/>
      <c r="BG209" s="467">
        <f t="shared" ca="1" si="197"/>
        <v>0</v>
      </c>
      <c r="BH209" s="467">
        <f t="shared" ca="1" si="198"/>
        <v>0</v>
      </c>
      <c r="BI209" s="467">
        <f t="shared" ca="1" si="199"/>
        <v>0</v>
      </c>
      <c r="BJ209" s="467">
        <f t="shared" ca="1" si="200"/>
        <v>0</v>
      </c>
      <c r="BK209" s="467">
        <f t="shared" ca="1" si="201"/>
        <v>0</v>
      </c>
      <c r="BL209" s="467">
        <f t="shared" ca="1" si="202"/>
        <v>0</v>
      </c>
      <c r="BM209" s="467">
        <f t="shared" ca="1" si="203"/>
        <v>0</v>
      </c>
      <c r="BN209" s="467">
        <f t="shared" ca="1" si="204"/>
        <v>0</v>
      </c>
      <c r="BO209" s="467">
        <f t="shared" ca="1" si="205"/>
        <v>0</v>
      </c>
      <c r="BP209" s="467">
        <f t="shared" ca="1" si="206"/>
        <v>0</v>
      </c>
      <c r="BQ209" s="467">
        <f t="shared" ca="1" si="207"/>
        <v>0</v>
      </c>
      <c r="BR209" s="467">
        <f t="shared" ca="1" si="208"/>
        <v>0</v>
      </c>
      <c r="BS209" s="468">
        <f t="shared" ca="1" si="209"/>
        <v>0</v>
      </c>
      <c r="BT209" s="467">
        <f t="shared" ca="1" si="210"/>
        <v>0</v>
      </c>
      <c r="BU209" s="467">
        <f t="shared" ca="1" si="211"/>
        <v>0</v>
      </c>
      <c r="BV209" s="467">
        <f t="shared" ca="1" si="212"/>
        <v>0</v>
      </c>
      <c r="BW209" s="470">
        <f t="shared" ca="1" si="213"/>
        <v>0</v>
      </c>
      <c r="BX209" s="470">
        <f t="shared" ca="1" si="214"/>
        <v>0</v>
      </c>
      <c r="BY209" s="467">
        <f t="shared" ca="1" si="215"/>
        <v>0</v>
      </c>
    </row>
    <row r="210" spans="1:77" ht="15.6" customHeight="1" x14ac:dyDescent="0.3">
      <c r="A210" s="479">
        <f t="shared" si="216"/>
        <v>10</v>
      </c>
      <c r="B210" s="469">
        <f t="shared" si="189"/>
        <v>0</v>
      </c>
      <c r="C210" s="464"/>
      <c r="D210" s="480">
        <f t="shared" ca="1" si="190"/>
        <v>0</v>
      </c>
      <c r="E210" s="465">
        <f t="shared" ca="1" si="191"/>
        <v>0</v>
      </c>
      <c r="F210" s="466">
        <f t="shared" ca="1" si="192"/>
        <v>0</v>
      </c>
      <c r="G210" s="466">
        <f t="shared" ca="1" si="192"/>
        <v>0</v>
      </c>
      <c r="H210" s="466">
        <f t="shared" ca="1" si="192"/>
        <v>0</v>
      </c>
      <c r="I210" s="466">
        <f t="shared" ca="1" si="192"/>
        <v>0</v>
      </c>
      <c r="J210" s="466">
        <f t="shared" ca="1" si="192"/>
        <v>0</v>
      </c>
      <c r="K210" s="466">
        <f t="shared" ca="1" si="192"/>
        <v>0</v>
      </c>
      <c r="L210" s="466">
        <f t="shared" ca="1" si="192"/>
        <v>0</v>
      </c>
      <c r="M210" s="466">
        <f t="shared" ca="1" si="192"/>
        <v>0</v>
      </c>
      <c r="N210" s="466">
        <f t="shared" ca="1" si="192"/>
        <v>0</v>
      </c>
      <c r="O210" s="466">
        <f t="shared" ca="1" si="192"/>
        <v>0</v>
      </c>
      <c r="P210" s="466">
        <f t="shared" ca="1" si="193"/>
        <v>0</v>
      </c>
      <c r="Q210" s="466">
        <f t="shared" ca="1" si="193"/>
        <v>0</v>
      </c>
      <c r="R210" s="466">
        <f t="shared" ca="1" si="193"/>
        <v>0</v>
      </c>
      <c r="S210" s="466">
        <f t="shared" ca="1" si="193"/>
        <v>0</v>
      </c>
      <c r="T210" s="466">
        <f t="shared" ca="1" si="193"/>
        <v>0</v>
      </c>
      <c r="U210" s="466">
        <f t="shared" ca="1" si="193"/>
        <v>0</v>
      </c>
      <c r="V210" s="466">
        <f t="shared" ca="1" si="193"/>
        <v>0</v>
      </c>
      <c r="W210" s="466">
        <f t="shared" ca="1" si="193"/>
        <v>0</v>
      </c>
      <c r="X210" s="466">
        <f t="shared" ca="1" si="193"/>
        <v>0</v>
      </c>
      <c r="Y210" s="466">
        <f t="shared" ca="1" si="193"/>
        <v>0</v>
      </c>
      <c r="Z210" s="466">
        <f t="shared" ca="1" si="194"/>
        <v>0</v>
      </c>
      <c r="AA210" s="466">
        <f t="shared" ca="1" si="194"/>
        <v>0</v>
      </c>
      <c r="AB210" s="466">
        <f t="shared" ca="1" si="194"/>
        <v>0</v>
      </c>
      <c r="AC210" s="466">
        <f t="shared" ca="1" si="194"/>
        <v>0</v>
      </c>
      <c r="AD210" s="466">
        <f t="shared" ca="1" si="194"/>
        <v>0</v>
      </c>
      <c r="AE210" s="466">
        <f t="shared" ca="1" si="194"/>
        <v>0</v>
      </c>
      <c r="AF210" s="466">
        <f t="shared" ca="1" si="194"/>
        <v>0</v>
      </c>
      <c r="AG210" s="466">
        <f t="shared" ca="1" si="194"/>
        <v>0</v>
      </c>
      <c r="AH210" s="466">
        <f t="shared" ca="1" si="194"/>
        <v>0</v>
      </c>
      <c r="AI210" s="466">
        <f t="shared" ca="1" si="194"/>
        <v>0</v>
      </c>
      <c r="AJ210" s="466">
        <f t="shared" ca="1" si="195"/>
        <v>0</v>
      </c>
      <c r="AK210" s="466">
        <f t="shared" ca="1" si="195"/>
        <v>0</v>
      </c>
      <c r="AL210" s="466">
        <f t="shared" ca="1" si="195"/>
        <v>0</v>
      </c>
      <c r="AM210" s="466">
        <f t="shared" ca="1" si="195"/>
        <v>0</v>
      </c>
      <c r="AN210" s="466">
        <f t="shared" ca="1" si="195"/>
        <v>0</v>
      </c>
      <c r="AO210" s="466">
        <f t="shared" ca="1" si="195"/>
        <v>0</v>
      </c>
      <c r="AP210" s="466">
        <f t="shared" ca="1" si="195"/>
        <v>0</v>
      </c>
      <c r="AQ210" s="466">
        <f t="shared" ca="1" si="195"/>
        <v>0</v>
      </c>
      <c r="AR210" s="466">
        <f t="shared" ca="1" si="195"/>
        <v>0</v>
      </c>
      <c r="AS210" s="466">
        <f t="shared" ca="1" si="195"/>
        <v>0</v>
      </c>
      <c r="AT210" s="466">
        <f t="shared" ca="1" si="196"/>
        <v>0</v>
      </c>
      <c r="AU210" s="466">
        <f t="shared" ca="1" si="196"/>
        <v>0</v>
      </c>
      <c r="AV210" s="466">
        <f t="shared" ca="1" si="196"/>
        <v>0</v>
      </c>
      <c r="AW210" s="466">
        <f t="shared" ca="1" si="196"/>
        <v>0</v>
      </c>
      <c r="AX210" s="466">
        <f t="shared" ca="1" si="196"/>
        <v>0</v>
      </c>
      <c r="AY210" s="466">
        <f t="shared" ca="1" si="196"/>
        <v>0</v>
      </c>
      <c r="AZ210" s="466">
        <f t="shared" ca="1" si="196"/>
        <v>0</v>
      </c>
      <c r="BA210" s="466">
        <f t="shared" ca="1" si="196"/>
        <v>0</v>
      </c>
      <c r="BB210" s="466">
        <f t="shared" ca="1" si="196"/>
        <v>0</v>
      </c>
      <c r="BC210" s="466">
        <f t="shared" ca="1" si="196"/>
        <v>0</v>
      </c>
      <c r="BD210" s="466">
        <f t="shared" ca="1" si="196"/>
        <v>0</v>
      </c>
      <c r="BE210" s="466">
        <f t="shared" ca="1" si="196"/>
        <v>0</v>
      </c>
      <c r="BF210" s="458"/>
      <c r="BG210" s="467">
        <f t="shared" ca="1" si="197"/>
        <v>0</v>
      </c>
      <c r="BH210" s="467">
        <f t="shared" ca="1" si="198"/>
        <v>0</v>
      </c>
      <c r="BI210" s="467">
        <f t="shared" ca="1" si="199"/>
        <v>0</v>
      </c>
      <c r="BJ210" s="467">
        <f t="shared" ca="1" si="200"/>
        <v>0</v>
      </c>
      <c r="BK210" s="467">
        <f t="shared" ca="1" si="201"/>
        <v>0</v>
      </c>
      <c r="BL210" s="467">
        <f t="shared" ca="1" si="202"/>
        <v>0</v>
      </c>
      <c r="BM210" s="467">
        <f t="shared" ca="1" si="203"/>
        <v>0</v>
      </c>
      <c r="BN210" s="467">
        <f t="shared" ca="1" si="204"/>
        <v>0</v>
      </c>
      <c r="BO210" s="467">
        <f t="shared" ca="1" si="205"/>
        <v>0</v>
      </c>
      <c r="BP210" s="467">
        <f t="shared" ca="1" si="206"/>
        <v>0</v>
      </c>
      <c r="BQ210" s="467">
        <f t="shared" ca="1" si="207"/>
        <v>0</v>
      </c>
      <c r="BR210" s="467">
        <f t="shared" ca="1" si="208"/>
        <v>0</v>
      </c>
      <c r="BS210" s="468">
        <f t="shared" ca="1" si="209"/>
        <v>0</v>
      </c>
      <c r="BT210" s="467">
        <f t="shared" ca="1" si="210"/>
        <v>0</v>
      </c>
      <c r="BU210" s="467">
        <f t="shared" ca="1" si="211"/>
        <v>0</v>
      </c>
      <c r="BV210" s="467">
        <f t="shared" ca="1" si="212"/>
        <v>0</v>
      </c>
      <c r="BW210" s="470">
        <f t="shared" ca="1" si="213"/>
        <v>0</v>
      </c>
      <c r="BX210" s="470">
        <f t="shared" ca="1" si="214"/>
        <v>0</v>
      </c>
      <c r="BY210" s="467">
        <f t="shared" ca="1" si="215"/>
        <v>0</v>
      </c>
    </row>
    <row r="211" spans="1:77" ht="15.6" customHeight="1" x14ac:dyDescent="0.3">
      <c r="A211" s="479">
        <f t="shared" si="216"/>
        <v>11</v>
      </c>
      <c r="B211" s="463">
        <f t="shared" si="189"/>
        <v>0</v>
      </c>
      <c r="C211" s="464"/>
      <c r="D211" s="480">
        <f t="shared" ca="1" si="190"/>
        <v>0</v>
      </c>
      <c r="E211" s="465">
        <f t="shared" ca="1" si="191"/>
        <v>0</v>
      </c>
      <c r="F211" s="466">
        <f t="shared" ref="F211:O220" ca="1" si="217">IF(F$302="Yes",IF(ISERROR(INDIRECT(CONCATENATE($B211,"!",F$303,$D$309))),0,INDIRECT(CONCATENATE($B211,"!",F$303,$D$309))),0)</f>
        <v>0</v>
      </c>
      <c r="G211" s="466">
        <f t="shared" ca="1" si="217"/>
        <v>0</v>
      </c>
      <c r="H211" s="466">
        <f t="shared" ca="1" si="217"/>
        <v>0</v>
      </c>
      <c r="I211" s="466">
        <f t="shared" ca="1" si="217"/>
        <v>0</v>
      </c>
      <c r="J211" s="466">
        <f t="shared" ca="1" si="217"/>
        <v>0</v>
      </c>
      <c r="K211" s="466">
        <f t="shared" ca="1" si="217"/>
        <v>0</v>
      </c>
      <c r="L211" s="466">
        <f t="shared" ca="1" si="217"/>
        <v>0</v>
      </c>
      <c r="M211" s="466">
        <f t="shared" ca="1" si="217"/>
        <v>0</v>
      </c>
      <c r="N211" s="466">
        <f t="shared" ca="1" si="217"/>
        <v>0</v>
      </c>
      <c r="O211" s="466">
        <f t="shared" ca="1" si="217"/>
        <v>0</v>
      </c>
      <c r="P211" s="466">
        <f t="shared" ref="P211:Y220" ca="1" si="218">IF(P$302="Yes",IF(ISERROR(INDIRECT(CONCATENATE($B211,"!",P$303,$D$309))),0,INDIRECT(CONCATENATE($B211,"!",P$303,$D$309))),0)</f>
        <v>0</v>
      </c>
      <c r="Q211" s="466">
        <f t="shared" ca="1" si="218"/>
        <v>0</v>
      </c>
      <c r="R211" s="466">
        <f t="shared" ca="1" si="218"/>
        <v>0</v>
      </c>
      <c r="S211" s="466">
        <f t="shared" ca="1" si="218"/>
        <v>0</v>
      </c>
      <c r="T211" s="466">
        <f t="shared" ca="1" si="218"/>
        <v>0</v>
      </c>
      <c r="U211" s="466">
        <f t="shared" ca="1" si="218"/>
        <v>0</v>
      </c>
      <c r="V211" s="466">
        <f t="shared" ca="1" si="218"/>
        <v>0</v>
      </c>
      <c r="W211" s="466">
        <f t="shared" ca="1" si="218"/>
        <v>0</v>
      </c>
      <c r="X211" s="466">
        <f t="shared" ca="1" si="218"/>
        <v>0</v>
      </c>
      <c r="Y211" s="466">
        <f t="shared" ca="1" si="218"/>
        <v>0</v>
      </c>
      <c r="Z211" s="466">
        <f t="shared" ref="Z211:AI220" ca="1" si="219">IF(Z$302="Yes",IF(ISERROR(INDIRECT(CONCATENATE($B211,"!",Z$303,$D$309))),0,INDIRECT(CONCATENATE($B211,"!",Z$303,$D$309))),0)</f>
        <v>0</v>
      </c>
      <c r="AA211" s="466">
        <f t="shared" ca="1" si="219"/>
        <v>0</v>
      </c>
      <c r="AB211" s="466">
        <f t="shared" ca="1" si="219"/>
        <v>0</v>
      </c>
      <c r="AC211" s="466">
        <f t="shared" ca="1" si="219"/>
        <v>0</v>
      </c>
      <c r="AD211" s="466">
        <f t="shared" ca="1" si="219"/>
        <v>0</v>
      </c>
      <c r="AE211" s="466">
        <f t="shared" ca="1" si="219"/>
        <v>0</v>
      </c>
      <c r="AF211" s="466">
        <f t="shared" ca="1" si="219"/>
        <v>0</v>
      </c>
      <c r="AG211" s="466">
        <f t="shared" ca="1" si="219"/>
        <v>0</v>
      </c>
      <c r="AH211" s="466">
        <f t="shared" ca="1" si="219"/>
        <v>0</v>
      </c>
      <c r="AI211" s="466">
        <f t="shared" ca="1" si="219"/>
        <v>0</v>
      </c>
      <c r="AJ211" s="466">
        <f t="shared" ref="AJ211:AS220" ca="1" si="220">IF(AJ$302="Yes",IF(ISERROR(INDIRECT(CONCATENATE($B211,"!",AJ$303,$D$309))),0,INDIRECT(CONCATENATE($B211,"!",AJ$303,$D$309))),0)</f>
        <v>0</v>
      </c>
      <c r="AK211" s="466">
        <f t="shared" ca="1" si="220"/>
        <v>0</v>
      </c>
      <c r="AL211" s="466">
        <f t="shared" ca="1" si="220"/>
        <v>0</v>
      </c>
      <c r="AM211" s="466">
        <f t="shared" ca="1" si="220"/>
        <v>0</v>
      </c>
      <c r="AN211" s="466">
        <f t="shared" ca="1" si="220"/>
        <v>0</v>
      </c>
      <c r="AO211" s="466">
        <f t="shared" ca="1" si="220"/>
        <v>0</v>
      </c>
      <c r="AP211" s="466">
        <f t="shared" ca="1" si="220"/>
        <v>0</v>
      </c>
      <c r="AQ211" s="466">
        <f t="shared" ca="1" si="220"/>
        <v>0</v>
      </c>
      <c r="AR211" s="466">
        <f t="shared" ca="1" si="220"/>
        <v>0</v>
      </c>
      <c r="AS211" s="466">
        <f t="shared" ca="1" si="220"/>
        <v>0</v>
      </c>
      <c r="AT211" s="466">
        <f t="shared" ref="AT211:BE220" ca="1" si="221">IF(AT$302="Yes",IF(ISERROR(INDIRECT(CONCATENATE($B211,"!",AT$303,$D$309))),0,INDIRECT(CONCATENATE($B211,"!",AT$303,$D$309))),0)</f>
        <v>0</v>
      </c>
      <c r="AU211" s="466">
        <f t="shared" ca="1" si="221"/>
        <v>0</v>
      </c>
      <c r="AV211" s="466">
        <f t="shared" ca="1" si="221"/>
        <v>0</v>
      </c>
      <c r="AW211" s="466">
        <f t="shared" ca="1" si="221"/>
        <v>0</v>
      </c>
      <c r="AX211" s="466">
        <f t="shared" ca="1" si="221"/>
        <v>0</v>
      </c>
      <c r="AY211" s="466">
        <f t="shared" ca="1" si="221"/>
        <v>0</v>
      </c>
      <c r="AZ211" s="466">
        <f t="shared" ca="1" si="221"/>
        <v>0</v>
      </c>
      <c r="BA211" s="466">
        <f t="shared" ca="1" si="221"/>
        <v>0</v>
      </c>
      <c r="BB211" s="466">
        <f t="shared" ca="1" si="221"/>
        <v>0</v>
      </c>
      <c r="BC211" s="466">
        <f t="shared" ca="1" si="221"/>
        <v>0</v>
      </c>
      <c r="BD211" s="466">
        <f t="shared" ca="1" si="221"/>
        <v>0</v>
      </c>
      <c r="BE211" s="466">
        <f t="shared" ca="1" si="221"/>
        <v>0</v>
      </c>
      <c r="BF211" s="458"/>
      <c r="BG211" s="467">
        <f t="shared" ca="1" si="197"/>
        <v>0</v>
      </c>
      <c r="BH211" s="467">
        <f t="shared" ca="1" si="198"/>
        <v>0</v>
      </c>
      <c r="BI211" s="467">
        <f t="shared" ca="1" si="199"/>
        <v>0</v>
      </c>
      <c r="BJ211" s="467">
        <f t="shared" ca="1" si="200"/>
        <v>0</v>
      </c>
      <c r="BK211" s="467">
        <f t="shared" ca="1" si="201"/>
        <v>0</v>
      </c>
      <c r="BL211" s="467">
        <f t="shared" ca="1" si="202"/>
        <v>0</v>
      </c>
      <c r="BM211" s="467">
        <f t="shared" ca="1" si="203"/>
        <v>0</v>
      </c>
      <c r="BN211" s="467">
        <f t="shared" ca="1" si="204"/>
        <v>0</v>
      </c>
      <c r="BO211" s="467">
        <f t="shared" ca="1" si="205"/>
        <v>0</v>
      </c>
      <c r="BP211" s="467">
        <f t="shared" ca="1" si="206"/>
        <v>0</v>
      </c>
      <c r="BQ211" s="467">
        <f t="shared" ca="1" si="207"/>
        <v>0</v>
      </c>
      <c r="BR211" s="467">
        <f t="shared" ca="1" si="208"/>
        <v>0</v>
      </c>
      <c r="BS211" s="468">
        <f t="shared" ca="1" si="209"/>
        <v>0</v>
      </c>
      <c r="BT211" s="467">
        <f t="shared" ca="1" si="210"/>
        <v>0</v>
      </c>
      <c r="BU211" s="467">
        <f t="shared" ca="1" si="211"/>
        <v>0</v>
      </c>
      <c r="BV211" s="467">
        <f t="shared" ca="1" si="212"/>
        <v>0</v>
      </c>
      <c r="BW211" s="470">
        <f t="shared" ca="1" si="213"/>
        <v>0</v>
      </c>
      <c r="BX211" s="470">
        <f t="shared" ca="1" si="214"/>
        <v>0</v>
      </c>
      <c r="BY211" s="467">
        <f t="shared" ca="1" si="215"/>
        <v>0</v>
      </c>
    </row>
    <row r="212" spans="1:77" ht="15.6" customHeight="1" x14ac:dyDescent="0.3">
      <c r="A212" s="479">
        <f t="shared" si="216"/>
        <v>12</v>
      </c>
      <c r="B212" s="469">
        <f t="shared" si="189"/>
        <v>0</v>
      </c>
      <c r="C212" s="464"/>
      <c r="D212" s="480">
        <f t="shared" ca="1" si="190"/>
        <v>0</v>
      </c>
      <c r="E212" s="465">
        <f t="shared" ca="1" si="191"/>
        <v>0</v>
      </c>
      <c r="F212" s="466">
        <f t="shared" ca="1" si="217"/>
        <v>0</v>
      </c>
      <c r="G212" s="466">
        <f t="shared" ca="1" si="217"/>
        <v>0</v>
      </c>
      <c r="H212" s="466">
        <f t="shared" ca="1" si="217"/>
        <v>0</v>
      </c>
      <c r="I212" s="466">
        <f t="shared" ca="1" si="217"/>
        <v>0</v>
      </c>
      <c r="J212" s="466">
        <f t="shared" ca="1" si="217"/>
        <v>0</v>
      </c>
      <c r="K212" s="466">
        <f t="shared" ca="1" si="217"/>
        <v>0</v>
      </c>
      <c r="L212" s="466">
        <f t="shared" ca="1" si="217"/>
        <v>0</v>
      </c>
      <c r="M212" s="466">
        <f t="shared" ca="1" si="217"/>
        <v>0</v>
      </c>
      <c r="N212" s="466">
        <f t="shared" ca="1" si="217"/>
        <v>0</v>
      </c>
      <c r="O212" s="466">
        <f t="shared" ca="1" si="217"/>
        <v>0</v>
      </c>
      <c r="P212" s="466">
        <f t="shared" ca="1" si="218"/>
        <v>0</v>
      </c>
      <c r="Q212" s="466">
        <f t="shared" ca="1" si="218"/>
        <v>0</v>
      </c>
      <c r="R212" s="466">
        <f t="shared" ca="1" si="218"/>
        <v>0</v>
      </c>
      <c r="S212" s="466">
        <f t="shared" ca="1" si="218"/>
        <v>0</v>
      </c>
      <c r="T212" s="466">
        <f t="shared" ca="1" si="218"/>
        <v>0</v>
      </c>
      <c r="U212" s="466">
        <f t="shared" ca="1" si="218"/>
        <v>0</v>
      </c>
      <c r="V212" s="466">
        <f t="shared" ca="1" si="218"/>
        <v>0</v>
      </c>
      <c r="W212" s="466">
        <f t="shared" ca="1" si="218"/>
        <v>0</v>
      </c>
      <c r="X212" s="466">
        <f t="shared" ca="1" si="218"/>
        <v>0</v>
      </c>
      <c r="Y212" s="466">
        <f t="shared" ca="1" si="218"/>
        <v>0</v>
      </c>
      <c r="Z212" s="466">
        <f t="shared" ca="1" si="219"/>
        <v>0</v>
      </c>
      <c r="AA212" s="466">
        <f t="shared" ca="1" si="219"/>
        <v>0</v>
      </c>
      <c r="AB212" s="466">
        <f t="shared" ca="1" si="219"/>
        <v>0</v>
      </c>
      <c r="AC212" s="466">
        <f t="shared" ca="1" si="219"/>
        <v>0</v>
      </c>
      <c r="AD212" s="466">
        <f t="shared" ca="1" si="219"/>
        <v>0</v>
      </c>
      <c r="AE212" s="466">
        <f t="shared" ca="1" si="219"/>
        <v>0</v>
      </c>
      <c r="AF212" s="466">
        <f t="shared" ca="1" si="219"/>
        <v>0</v>
      </c>
      <c r="AG212" s="466">
        <f t="shared" ca="1" si="219"/>
        <v>0</v>
      </c>
      <c r="AH212" s="466">
        <f t="shared" ca="1" si="219"/>
        <v>0</v>
      </c>
      <c r="AI212" s="466">
        <f t="shared" ca="1" si="219"/>
        <v>0</v>
      </c>
      <c r="AJ212" s="466">
        <f t="shared" ca="1" si="220"/>
        <v>0</v>
      </c>
      <c r="AK212" s="466">
        <f t="shared" ca="1" si="220"/>
        <v>0</v>
      </c>
      <c r="AL212" s="466">
        <f t="shared" ca="1" si="220"/>
        <v>0</v>
      </c>
      <c r="AM212" s="466">
        <f t="shared" ca="1" si="220"/>
        <v>0</v>
      </c>
      <c r="AN212" s="466">
        <f t="shared" ca="1" si="220"/>
        <v>0</v>
      </c>
      <c r="AO212" s="466">
        <f t="shared" ca="1" si="220"/>
        <v>0</v>
      </c>
      <c r="AP212" s="466">
        <f t="shared" ca="1" si="220"/>
        <v>0</v>
      </c>
      <c r="AQ212" s="466">
        <f t="shared" ca="1" si="220"/>
        <v>0</v>
      </c>
      <c r="AR212" s="466">
        <f t="shared" ca="1" si="220"/>
        <v>0</v>
      </c>
      <c r="AS212" s="466">
        <f t="shared" ca="1" si="220"/>
        <v>0</v>
      </c>
      <c r="AT212" s="466">
        <f t="shared" ca="1" si="221"/>
        <v>0</v>
      </c>
      <c r="AU212" s="466">
        <f t="shared" ca="1" si="221"/>
        <v>0</v>
      </c>
      <c r="AV212" s="466">
        <f t="shared" ca="1" si="221"/>
        <v>0</v>
      </c>
      <c r="AW212" s="466">
        <f t="shared" ca="1" si="221"/>
        <v>0</v>
      </c>
      <c r="AX212" s="466">
        <f t="shared" ca="1" si="221"/>
        <v>0</v>
      </c>
      <c r="AY212" s="466">
        <f t="shared" ca="1" si="221"/>
        <v>0</v>
      </c>
      <c r="AZ212" s="466">
        <f t="shared" ca="1" si="221"/>
        <v>0</v>
      </c>
      <c r="BA212" s="466">
        <f t="shared" ca="1" si="221"/>
        <v>0</v>
      </c>
      <c r="BB212" s="466">
        <f t="shared" ca="1" si="221"/>
        <v>0</v>
      </c>
      <c r="BC212" s="466">
        <f t="shared" ca="1" si="221"/>
        <v>0</v>
      </c>
      <c r="BD212" s="466">
        <f t="shared" ca="1" si="221"/>
        <v>0</v>
      </c>
      <c r="BE212" s="466">
        <f t="shared" ca="1" si="221"/>
        <v>0</v>
      </c>
      <c r="BF212" s="458"/>
      <c r="BG212" s="467">
        <f t="shared" ca="1" si="197"/>
        <v>0</v>
      </c>
      <c r="BH212" s="467">
        <f t="shared" ca="1" si="198"/>
        <v>0</v>
      </c>
      <c r="BI212" s="467">
        <f t="shared" ca="1" si="199"/>
        <v>0</v>
      </c>
      <c r="BJ212" s="467">
        <f t="shared" ca="1" si="200"/>
        <v>0</v>
      </c>
      <c r="BK212" s="467">
        <f t="shared" ca="1" si="201"/>
        <v>0</v>
      </c>
      <c r="BL212" s="467">
        <f t="shared" ca="1" si="202"/>
        <v>0</v>
      </c>
      <c r="BM212" s="467">
        <f t="shared" ca="1" si="203"/>
        <v>0</v>
      </c>
      <c r="BN212" s="467">
        <f t="shared" ca="1" si="204"/>
        <v>0</v>
      </c>
      <c r="BO212" s="467">
        <f t="shared" ca="1" si="205"/>
        <v>0</v>
      </c>
      <c r="BP212" s="467">
        <f t="shared" ca="1" si="206"/>
        <v>0</v>
      </c>
      <c r="BQ212" s="467">
        <f t="shared" ca="1" si="207"/>
        <v>0</v>
      </c>
      <c r="BR212" s="467">
        <f t="shared" ca="1" si="208"/>
        <v>0</v>
      </c>
      <c r="BS212" s="468">
        <f t="shared" ca="1" si="209"/>
        <v>0</v>
      </c>
      <c r="BT212" s="467">
        <f t="shared" ca="1" si="210"/>
        <v>0</v>
      </c>
      <c r="BU212" s="467">
        <f t="shared" ca="1" si="211"/>
        <v>0</v>
      </c>
      <c r="BV212" s="467">
        <f t="shared" ca="1" si="212"/>
        <v>0</v>
      </c>
      <c r="BW212" s="470">
        <f t="shared" ca="1" si="213"/>
        <v>0</v>
      </c>
      <c r="BX212" s="470">
        <f t="shared" ca="1" si="214"/>
        <v>0</v>
      </c>
      <c r="BY212" s="467">
        <f t="shared" ca="1" si="215"/>
        <v>0</v>
      </c>
    </row>
    <row r="213" spans="1:77" ht="15.6" customHeight="1" x14ac:dyDescent="0.3">
      <c r="A213" s="479">
        <f t="shared" si="216"/>
        <v>13</v>
      </c>
      <c r="B213" s="463">
        <f t="shared" si="189"/>
        <v>0</v>
      </c>
      <c r="C213" s="464"/>
      <c r="D213" s="480">
        <f t="shared" ca="1" si="190"/>
        <v>0</v>
      </c>
      <c r="E213" s="465">
        <f t="shared" ca="1" si="191"/>
        <v>0</v>
      </c>
      <c r="F213" s="466">
        <f t="shared" ca="1" si="217"/>
        <v>0</v>
      </c>
      <c r="G213" s="466">
        <f t="shared" ca="1" si="217"/>
        <v>0</v>
      </c>
      <c r="H213" s="466">
        <f t="shared" ca="1" si="217"/>
        <v>0</v>
      </c>
      <c r="I213" s="466">
        <f t="shared" ca="1" si="217"/>
        <v>0</v>
      </c>
      <c r="J213" s="466">
        <f t="shared" ca="1" si="217"/>
        <v>0</v>
      </c>
      <c r="K213" s="466">
        <f t="shared" ca="1" si="217"/>
        <v>0</v>
      </c>
      <c r="L213" s="466">
        <f t="shared" ca="1" si="217"/>
        <v>0</v>
      </c>
      <c r="M213" s="466">
        <f t="shared" ca="1" si="217"/>
        <v>0</v>
      </c>
      <c r="N213" s="466">
        <f t="shared" ca="1" si="217"/>
        <v>0</v>
      </c>
      <c r="O213" s="466">
        <f t="shared" ca="1" si="217"/>
        <v>0</v>
      </c>
      <c r="P213" s="466">
        <f t="shared" ca="1" si="218"/>
        <v>0</v>
      </c>
      <c r="Q213" s="466">
        <f t="shared" ca="1" si="218"/>
        <v>0</v>
      </c>
      <c r="R213" s="466">
        <f t="shared" ca="1" si="218"/>
        <v>0</v>
      </c>
      <c r="S213" s="466">
        <f t="shared" ca="1" si="218"/>
        <v>0</v>
      </c>
      <c r="T213" s="466">
        <f t="shared" ca="1" si="218"/>
        <v>0</v>
      </c>
      <c r="U213" s="466">
        <f t="shared" ca="1" si="218"/>
        <v>0</v>
      </c>
      <c r="V213" s="466">
        <f t="shared" ca="1" si="218"/>
        <v>0</v>
      </c>
      <c r="W213" s="466">
        <f t="shared" ca="1" si="218"/>
        <v>0</v>
      </c>
      <c r="X213" s="466">
        <f t="shared" ca="1" si="218"/>
        <v>0</v>
      </c>
      <c r="Y213" s="466">
        <f t="shared" ca="1" si="218"/>
        <v>0</v>
      </c>
      <c r="Z213" s="466">
        <f t="shared" ca="1" si="219"/>
        <v>0</v>
      </c>
      <c r="AA213" s="466">
        <f t="shared" ca="1" si="219"/>
        <v>0</v>
      </c>
      <c r="AB213" s="466">
        <f t="shared" ca="1" si="219"/>
        <v>0</v>
      </c>
      <c r="AC213" s="466">
        <f t="shared" ca="1" si="219"/>
        <v>0</v>
      </c>
      <c r="AD213" s="466">
        <f t="shared" ca="1" si="219"/>
        <v>0</v>
      </c>
      <c r="AE213" s="466">
        <f t="shared" ca="1" si="219"/>
        <v>0</v>
      </c>
      <c r="AF213" s="466">
        <f t="shared" ca="1" si="219"/>
        <v>0</v>
      </c>
      <c r="AG213" s="466">
        <f t="shared" ca="1" si="219"/>
        <v>0</v>
      </c>
      <c r="AH213" s="466">
        <f t="shared" ca="1" si="219"/>
        <v>0</v>
      </c>
      <c r="AI213" s="466">
        <f t="shared" ca="1" si="219"/>
        <v>0</v>
      </c>
      <c r="AJ213" s="466">
        <f t="shared" ca="1" si="220"/>
        <v>0</v>
      </c>
      <c r="AK213" s="466">
        <f t="shared" ca="1" si="220"/>
        <v>0</v>
      </c>
      <c r="AL213" s="466">
        <f t="shared" ca="1" si="220"/>
        <v>0</v>
      </c>
      <c r="AM213" s="466">
        <f t="shared" ca="1" si="220"/>
        <v>0</v>
      </c>
      <c r="AN213" s="466">
        <f t="shared" ca="1" si="220"/>
        <v>0</v>
      </c>
      <c r="AO213" s="466">
        <f t="shared" ca="1" si="220"/>
        <v>0</v>
      </c>
      <c r="AP213" s="466">
        <f t="shared" ca="1" si="220"/>
        <v>0</v>
      </c>
      <c r="AQ213" s="466">
        <f t="shared" ca="1" si="220"/>
        <v>0</v>
      </c>
      <c r="AR213" s="466">
        <f t="shared" ca="1" si="220"/>
        <v>0</v>
      </c>
      <c r="AS213" s="466">
        <f t="shared" ca="1" si="220"/>
        <v>0</v>
      </c>
      <c r="AT213" s="466">
        <f t="shared" ca="1" si="221"/>
        <v>0</v>
      </c>
      <c r="AU213" s="466">
        <f t="shared" ca="1" si="221"/>
        <v>0</v>
      </c>
      <c r="AV213" s="466">
        <f t="shared" ca="1" si="221"/>
        <v>0</v>
      </c>
      <c r="AW213" s="466">
        <f t="shared" ca="1" si="221"/>
        <v>0</v>
      </c>
      <c r="AX213" s="466">
        <f t="shared" ca="1" si="221"/>
        <v>0</v>
      </c>
      <c r="AY213" s="466">
        <f t="shared" ca="1" si="221"/>
        <v>0</v>
      </c>
      <c r="AZ213" s="466">
        <f t="shared" ca="1" si="221"/>
        <v>0</v>
      </c>
      <c r="BA213" s="466">
        <f t="shared" ca="1" si="221"/>
        <v>0</v>
      </c>
      <c r="BB213" s="466">
        <f t="shared" ca="1" si="221"/>
        <v>0</v>
      </c>
      <c r="BC213" s="466">
        <f t="shared" ca="1" si="221"/>
        <v>0</v>
      </c>
      <c r="BD213" s="466">
        <f t="shared" ca="1" si="221"/>
        <v>0</v>
      </c>
      <c r="BE213" s="466">
        <f t="shared" ca="1" si="221"/>
        <v>0</v>
      </c>
      <c r="BF213" s="458"/>
      <c r="BG213" s="467">
        <f t="shared" ca="1" si="197"/>
        <v>0</v>
      </c>
      <c r="BH213" s="467">
        <f t="shared" ca="1" si="198"/>
        <v>0</v>
      </c>
      <c r="BI213" s="467">
        <f t="shared" ca="1" si="199"/>
        <v>0</v>
      </c>
      <c r="BJ213" s="467">
        <f t="shared" ca="1" si="200"/>
        <v>0</v>
      </c>
      <c r="BK213" s="467">
        <f t="shared" ca="1" si="201"/>
        <v>0</v>
      </c>
      <c r="BL213" s="467">
        <f t="shared" ca="1" si="202"/>
        <v>0</v>
      </c>
      <c r="BM213" s="467">
        <f t="shared" ca="1" si="203"/>
        <v>0</v>
      </c>
      <c r="BN213" s="467">
        <f t="shared" ca="1" si="204"/>
        <v>0</v>
      </c>
      <c r="BO213" s="467">
        <f t="shared" ca="1" si="205"/>
        <v>0</v>
      </c>
      <c r="BP213" s="467">
        <f t="shared" ca="1" si="206"/>
        <v>0</v>
      </c>
      <c r="BQ213" s="467">
        <f t="shared" ca="1" si="207"/>
        <v>0</v>
      </c>
      <c r="BR213" s="467">
        <f t="shared" ca="1" si="208"/>
        <v>0</v>
      </c>
      <c r="BS213" s="468">
        <f t="shared" ca="1" si="209"/>
        <v>0</v>
      </c>
      <c r="BT213" s="467">
        <f t="shared" ca="1" si="210"/>
        <v>0</v>
      </c>
      <c r="BU213" s="467">
        <f t="shared" ca="1" si="211"/>
        <v>0</v>
      </c>
      <c r="BV213" s="467">
        <f t="shared" ca="1" si="212"/>
        <v>0</v>
      </c>
      <c r="BW213" s="470">
        <f t="shared" ca="1" si="213"/>
        <v>0</v>
      </c>
      <c r="BX213" s="470">
        <f t="shared" ca="1" si="214"/>
        <v>0</v>
      </c>
      <c r="BY213" s="467">
        <f t="shared" ca="1" si="215"/>
        <v>0</v>
      </c>
    </row>
    <row r="214" spans="1:77" ht="15.6" hidden="1" customHeight="1" outlineLevel="1" x14ac:dyDescent="0.3">
      <c r="A214" s="479">
        <f t="shared" si="216"/>
        <v>14</v>
      </c>
      <c r="B214" s="469">
        <f t="shared" si="189"/>
        <v>0</v>
      </c>
      <c r="C214" s="464"/>
      <c r="D214" s="480">
        <f t="shared" ca="1" si="190"/>
        <v>0</v>
      </c>
      <c r="E214" s="465">
        <f t="shared" ca="1" si="191"/>
        <v>0</v>
      </c>
      <c r="F214" s="466">
        <f t="shared" ca="1" si="217"/>
        <v>0</v>
      </c>
      <c r="G214" s="466">
        <f t="shared" ca="1" si="217"/>
        <v>0</v>
      </c>
      <c r="H214" s="466">
        <f t="shared" ca="1" si="217"/>
        <v>0</v>
      </c>
      <c r="I214" s="466">
        <f t="shared" ca="1" si="217"/>
        <v>0</v>
      </c>
      <c r="J214" s="466">
        <f t="shared" ca="1" si="217"/>
        <v>0</v>
      </c>
      <c r="K214" s="466">
        <f t="shared" ca="1" si="217"/>
        <v>0</v>
      </c>
      <c r="L214" s="466">
        <f t="shared" ca="1" si="217"/>
        <v>0</v>
      </c>
      <c r="M214" s="466">
        <f t="shared" ca="1" si="217"/>
        <v>0</v>
      </c>
      <c r="N214" s="466">
        <f t="shared" ca="1" si="217"/>
        <v>0</v>
      </c>
      <c r="O214" s="466">
        <f t="shared" ca="1" si="217"/>
        <v>0</v>
      </c>
      <c r="P214" s="466">
        <f t="shared" ca="1" si="218"/>
        <v>0</v>
      </c>
      <c r="Q214" s="466">
        <f t="shared" ca="1" si="218"/>
        <v>0</v>
      </c>
      <c r="R214" s="466">
        <f t="shared" ca="1" si="218"/>
        <v>0</v>
      </c>
      <c r="S214" s="466">
        <f t="shared" ca="1" si="218"/>
        <v>0</v>
      </c>
      <c r="T214" s="466">
        <f t="shared" ca="1" si="218"/>
        <v>0</v>
      </c>
      <c r="U214" s="466">
        <f t="shared" ca="1" si="218"/>
        <v>0</v>
      </c>
      <c r="V214" s="466">
        <f t="shared" ca="1" si="218"/>
        <v>0</v>
      </c>
      <c r="W214" s="466">
        <f t="shared" ca="1" si="218"/>
        <v>0</v>
      </c>
      <c r="X214" s="466">
        <f t="shared" ca="1" si="218"/>
        <v>0</v>
      </c>
      <c r="Y214" s="466">
        <f t="shared" ca="1" si="218"/>
        <v>0</v>
      </c>
      <c r="Z214" s="466">
        <f t="shared" ca="1" si="219"/>
        <v>0</v>
      </c>
      <c r="AA214" s="466">
        <f t="shared" ca="1" si="219"/>
        <v>0</v>
      </c>
      <c r="AB214" s="466">
        <f t="shared" ca="1" si="219"/>
        <v>0</v>
      </c>
      <c r="AC214" s="466">
        <f t="shared" ca="1" si="219"/>
        <v>0</v>
      </c>
      <c r="AD214" s="466">
        <f t="shared" ca="1" si="219"/>
        <v>0</v>
      </c>
      <c r="AE214" s="466">
        <f t="shared" ca="1" si="219"/>
        <v>0</v>
      </c>
      <c r="AF214" s="466">
        <f t="shared" ca="1" si="219"/>
        <v>0</v>
      </c>
      <c r="AG214" s="466">
        <f t="shared" ca="1" si="219"/>
        <v>0</v>
      </c>
      <c r="AH214" s="466">
        <f t="shared" ca="1" si="219"/>
        <v>0</v>
      </c>
      <c r="AI214" s="466">
        <f t="shared" ca="1" si="219"/>
        <v>0</v>
      </c>
      <c r="AJ214" s="466">
        <f t="shared" ca="1" si="220"/>
        <v>0</v>
      </c>
      <c r="AK214" s="466">
        <f t="shared" ca="1" si="220"/>
        <v>0</v>
      </c>
      <c r="AL214" s="466">
        <f t="shared" ca="1" si="220"/>
        <v>0</v>
      </c>
      <c r="AM214" s="466">
        <f t="shared" ca="1" si="220"/>
        <v>0</v>
      </c>
      <c r="AN214" s="466">
        <f t="shared" ca="1" si="220"/>
        <v>0</v>
      </c>
      <c r="AO214" s="466">
        <f t="shared" ca="1" si="220"/>
        <v>0</v>
      </c>
      <c r="AP214" s="466">
        <f t="shared" ca="1" si="220"/>
        <v>0</v>
      </c>
      <c r="AQ214" s="466">
        <f t="shared" ca="1" si="220"/>
        <v>0</v>
      </c>
      <c r="AR214" s="466">
        <f t="shared" ca="1" si="220"/>
        <v>0</v>
      </c>
      <c r="AS214" s="466">
        <f t="shared" ca="1" si="220"/>
        <v>0</v>
      </c>
      <c r="AT214" s="466">
        <f t="shared" ca="1" si="221"/>
        <v>0</v>
      </c>
      <c r="AU214" s="466">
        <f t="shared" ca="1" si="221"/>
        <v>0</v>
      </c>
      <c r="AV214" s="466">
        <f t="shared" ca="1" si="221"/>
        <v>0</v>
      </c>
      <c r="AW214" s="466">
        <f t="shared" ca="1" si="221"/>
        <v>0</v>
      </c>
      <c r="AX214" s="466">
        <f t="shared" ca="1" si="221"/>
        <v>0</v>
      </c>
      <c r="AY214" s="466">
        <f t="shared" ca="1" si="221"/>
        <v>0</v>
      </c>
      <c r="AZ214" s="466">
        <f t="shared" ca="1" si="221"/>
        <v>0</v>
      </c>
      <c r="BA214" s="466">
        <f t="shared" ca="1" si="221"/>
        <v>0</v>
      </c>
      <c r="BB214" s="466">
        <f t="shared" ca="1" si="221"/>
        <v>0</v>
      </c>
      <c r="BC214" s="466">
        <f t="shared" ca="1" si="221"/>
        <v>0</v>
      </c>
      <c r="BD214" s="466">
        <f t="shared" ca="1" si="221"/>
        <v>0</v>
      </c>
      <c r="BE214" s="466">
        <f t="shared" ca="1" si="221"/>
        <v>0</v>
      </c>
      <c r="BF214" s="458"/>
      <c r="BG214" s="467">
        <f t="shared" ca="1" si="197"/>
        <v>0</v>
      </c>
      <c r="BH214" s="467">
        <f t="shared" ca="1" si="198"/>
        <v>0</v>
      </c>
      <c r="BI214" s="467">
        <f t="shared" ca="1" si="199"/>
        <v>0</v>
      </c>
      <c r="BJ214" s="467">
        <f t="shared" ca="1" si="200"/>
        <v>0</v>
      </c>
      <c r="BK214" s="467">
        <f t="shared" ca="1" si="201"/>
        <v>0</v>
      </c>
      <c r="BL214" s="467">
        <f t="shared" ca="1" si="202"/>
        <v>0</v>
      </c>
      <c r="BM214" s="467">
        <f t="shared" ca="1" si="203"/>
        <v>0</v>
      </c>
      <c r="BN214" s="467">
        <f t="shared" ca="1" si="204"/>
        <v>0</v>
      </c>
      <c r="BO214" s="467">
        <f t="shared" ca="1" si="205"/>
        <v>0</v>
      </c>
      <c r="BP214" s="467">
        <f t="shared" ca="1" si="206"/>
        <v>0</v>
      </c>
      <c r="BQ214" s="467">
        <f t="shared" ca="1" si="207"/>
        <v>0</v>
      </c>
      <c r="BR214" s="467">
        <f t="shared" ca="1" si="208"/>
        <v>0</v>
      </c>
      <c r="BS214" s="468">
        <f t="shared" ca="1" si="209"/>
        <v>0</v>
      </c>
      <c r="BT214" s="467">
        <f t="shared" ca="1" si="210"/>
        <v>0</v>
      </c>
      <c r="BU214" s="467">
        <f t="shared" ca="1" si="211"/>
        <v>0</v>
      </c>
      <c r="BV214" s="467">
        <f t="shared" ca="1" si="212"/>
        <v>0</v>
      </c>
      <c r="BW214" s="470">
        <f t="shared" ca="1" si="213"/>
        <v>0</v>
      </c>
      <c r="BX214" s="470">
        <f t="shared" ca="1" si="214"/>
        <v>0</v>
      </c>
      <c r="BY214" s="467">
        <f t="shared" ca="1" si="215"/>
        <v>0</v>
      </c>
    </row>
    <row r="215" spans="1:77" ht="15.6" hidden="1" customHeight="1" outlineLevel="1" x14ac:dyDescent="0.3">
      <c r="A215" s="479">
        <f t="shared" si="216"/>
        <v>15</v>
      </c>
      <c r="B215" s="463">
        <f t="shared" si="189"/>
        <v>0</v>
      </c>
      <c r="C215" s="464"/>
      <c r="D215" s="480">
        <f t="shared" ca="1" si="190"/>
        <v>0</v>
      </c>
      <c r="E215" s="465">
        <f t="shared" ca="1" si="191"/>
        <v>0</v>
      </c>
      <c r="F215" s="466">
        <f t="shared" ca="1" si="217"/>
        <v>0</v>
      </c>
      <c r="G215" s="466">
        <f t="shared" ca="1" si="217"/>
        <v>0</v>
      </c>
      <c r="H215" s="466">
        <f t="shared" ca="1" si="217"/>
        <v>0</v>
      </c>
      <c r="I215" s="466">
        <f t="shared" ca="1" si="217"/>
        <v>0</v>
      </c>
      <c r="J215" s="466">
        <f t="shared" ca="1" si="217"/>
        <v>0</v>
      </c>
      <c r="K215" s="466">
        <f t="shared" ca="1" si="217"/>
        <v>0</v>
      </c>
      <c r="L215" s="466">
        <f t="shared" ca="1" si="217"/>
        <v>0</v>
      </c>
      <c r="M215" s="466">
        <f t="shared" ca="1" si="217"/>
        <v>0</v>
      </c>
      <c r="N215" s="466">
        <f t="shared" ca="1" si="217"/>
        <v>0</v>
      </c>
      <c r="O215" s="466">
        <f t="shared" ca="1" si="217"/>
        <v>0</v>
      </c>
      <c r="P215" s="466">
        <f t="shared" ca="1" si="218"/>
        <v>0</v>
      </c>
      <c r="Q215" s="466">
        <f t="shared" ca="1" si="218"/>
        <v>0</v>
      </c>
      <c r="R215" s="466">
        <f t="shared" ca="1" si="218"/>
        <v>0</v>
      </c>
      <c r="S215" s="466">
        <f t="shared" ca="1" si="218"/>
        <v>0</v>
      </c>
      <c r="T215" s="466">
        <f t="shared" ca="1" si="218"/>
        <v>0</v>
      </c>
      <c r="U215" s="466">
        <f t="shared" ca="1" si="218"/>
        <v>0</v>
      </c>
      <c r="V215" s="466">
        <f t="shared" ca="1" si="218"/>
        <v>0</v>
      </c>
      <c r="W215" s="466">
        <f t="shared" ca="1" si="218"/>
        <v>0</v>
      </c>
      <c r="X215" s="466">
        <f t="shared" ca="1" si="218"/>
        <v>0</v>
      </c>
      <c r="Y215" s="466">
        <f t="shared" ca="1" si="218"/>
        <v>0</v>
      </c>
      <c r="Z215" s="466">
        <f t="shared" ca="1" si="219"/>
        <v>0</v>
      </c>
      <c r="AA215" s="466">
        <f t="shared" ca="1" si="219"/>
        <v>0</v>
      </c>
      <c r="AB215" s="466">
        <f t="shared" ca="1" si="219"/>
        <v>0</v>
      </c>
      <c r="AC215" s="466">
        <f t="shared" ca="1" si="219"/>
        <v>0</v>
      </c>
      <c r="AD215" s="466">
        <f t="shared" ca="1" si="219"/>
        <v>0</v>
      </c>
      <c r="AE215" s="466">
        <f t="shared" ca="1" si="219"/>
        <v>0</v>
      </c>
      <c r="AF215" s="466">
        <f t="shared" ca="1" si="219"/>
        <v>0</v>
      </c>
      <c r="AG215" s="466">
        <f t="shared" ca="1" si="219"/>
        <v>0</v>
      </c>
      <c r="AH215" s="466">
        <f t="shared" ca="1" si="219"/>
        <v>0</v>
      </c>
      <c r="AI215" s="466">
        <f t="shared" ca="1" si="219"/>
        <v>0</v>
      </c>
      <c r="AJ215" s="466">
        <f t="shared" ca="1" si="220"/>
        <v>0</v>
      </c>
      <c r="AK215" s="466">
        <f t="shared" ca="1" si="220"/>
        <v>0</v>
      </c>
      <c r="AL215" s="466">
        <f t="shared" ca="1" si="220"/>
        <v>0</v>
      </c>
      <c r="AM215" s="466">
        <f t="shared" ca="1" si="220"/>
        <v>0</v>
      </c>
      <c r="AN215" s="466">
        <f t="shared" ca="1" si="220"/>
        <v>0</v>
      </c>
      <c r="AO215" s="466">
        <f t="shared" ca="1" si="220"/>
        <v>0</v>
      </c>
      <c r="AP215" s="466">
        <f t="shared" ca="1" si="220"/>
        <v>0</v>
      </c>
      <c r="AQ215" s="466">
        <f t="shared" ca="1" si="220"/>
        <v>0</v>
      </c>
      <c r="AR215" s="466">
        <f t="shared" ca="1" si="220"/>
        <v>0</v>
      </c>
      <c r="AS215" s="466">
        <f t="shared" ca="1" si="220"/>
        <v>0</v>
      </c>
      <c r="AT215" s="466">
        <f t="shared" ca="1" si="221"/>
        <v>0</v>
      </c>
      <c r="AU215" s="466">
        <f t="shared" ca="1" si="221"/>
        <v>0</v>
      </c>
      <c r="AV215" s="466">
        <f t="shared" ca="1" si="221"/>
        <v>0</v>
      </c>
      <c r="AW215" s="466">
        <f t="shared" ca="1" si="221"/>
        <v>0</v>
      </c>
      <c r="AX215" s="466">
        <f t="shared" ca="1" si="221"/>
        <v>0</v>
      </c>
      <c r="AY215" s="466">
        <f t="shared" ca="1" si="221"/>
        <v>0</v>
      </c>
      <c r="AZ215" s="466">
        <f t="shared" ca="1" si="221"/>
        <v>0</v>
      </c>
      <c r="BA215" s="466">
        <f t="shared" ca="1" si="221"/>
        <v>0</v>
      </c>
      <c r="BB215" s="466">
        <f t="shared" ca="1" si="221"/>
        <v>0</v>
      </c>
      <c r="BC215" s="466">
        <f t="shared" ca="1" si="221"/>
        <v>0</v>
      </c>
      <c r="BD215" s="466">
        <f t="shared" ca="1" si="221"/>
        <v>0</v>
      </c>
      <c r="BE215" s="466">
        <f t="shared" ca="1" si="221"/>
        <v>0</v>
      </c>
      <c r="BF215" s="458"/>
      <c r="BG215" s="467">
        <f t="shared" ca="1" si="197"/>
        <v>0</v>
      </c>
      <c r="BH215" s="467">
        <f t="shared" ca="1" si="198"/>
        <v>0</v>
      </c>
      <c r="BI215" s="467">
        <f t="shared" ca="1" si="199"/>
        <v>0</v>
      </c>
      <c r="BJ215" s="467">
        <f t="shared" ca="1" si="200"/>
        <v>0</v>
      </c>
      <c r="BK215" s="467">
        <f t="shared" ca="1" si="201"/>
        <v>0</v>
      </c>
      <c r="BL215" s="467">
        <f t="shared" ca="1" si="202"/>
        <v>0</v>
      </c>
      <c r="BM215" s="467">
        <f t="shared" ca="1" si="203"/>
        <v>0</v>
      </c>
      <c r="BN215" s="467">
        <f t="shared" ca="1" si="204"/>
        <v>0</v>
      </c>
      <c r="BO215" s="467">
        <f t="shared" ca="1" si="205"/>
        <v>0</v>
      </c>
      <c r="BP215" s="467">
        <f t="shared" ca="1" si="206"/>
        <v>0</v>
      </c>
      <c r="BQ215" s="467">
        <f t="shared" ca="1" si="207"/>
        <v>0</v>
      </c>
      <c r="BR215" s="467">
        <f t="shared" ca="1" si="208"/>
        <v>0</v>
      </c>
      <c r="BS215" s="468">
        <f t="shared" ca="1" si="209"/>
        <v>0</v>
      </c>
      <c r="BT215" s="467">
        <f t="shared" ca="1" si="210"/>
        <v>0</v>
      </c>
      <c r="BU215" s="467">
        <f t="shared" ca="1" si="211"/>
        <v>0</v>
      </c>
      <c r="BV215" s="467">
        <f t="shared" ca="1" si="212"/>
        <v>0</v>
      </c>
      <c r="BW215" s="470">
        <f t="shared" ca="1" si="213"/>
        <v>0</v>
      </c>
      <c r="BX215" s="470">
        <f t="shared" ca="1" si="214"/>
        <v>0</v>
      </c>
      <c r="BY215" s="467">
        <f t="shared" ca="1" si="215"/>
        <v>0</v>
      </c>
    </row>
    <row r="216" spans="1:77" ht="15.6" hidden="1" customHeight="1" outlineLevel="1" x14ac:dyDescent="0.3">
      <c r="A216" s="479">
        <f t="shared" si="216"/>
        <v>16</v>
      </c>
      <c r="B216" s="469">
        <f t="shared" si="189"/>
        <v>0</v>
      </c>
      <c r="C216" s="464"/>
      <c r="D216" s="480">
        <f t="shared" ca="1" si="190"/>
        <v>0</v>
      </c>
      <c r="E216" s="465">
        <f t="shared" ca="1" si="191"/>
        <v>0</v>
      </c>
      <c r="F216" s="466">
        <f t="shared" ca="1" si="217"/>
        <v>0</v>
      </c>
      <c r="G216" s="466">
        <f t="shared" ca="1" si="217"/>
        <v>0</v>
      </c>
      <c r="H216" s="466">
        <f t="shared" ca="1" si="217"/>
        <v>0</v>
      </c>
      <c r="I216" s="466">
        <f t="shared" ca="1" si="217"/>
        <v>0</v>
      </c>
      <c r="J216" s="466">
        <f t="shared" ca="1" si="217"/>
        <v>0</v>
      </c>
      <c r="K216" s="466">
        <f t="shared" ca="1" si="217"/>
        <v>0</v>
      </c>
      <c r="L216" s="466">
        <f t="shared" ca="1" si="217"/>
        <v>0</v>
      </c>
      <c r="M216" s="466">
        <f t="shared" ca="1" si="217"/>
        <v>0</v>
      </c>
      <c r="N216" s="466">
        <f t="shared" ca="1" si="217"/>
        <v>0</v>
      </c>
      <c r="O216" s="466">
        <f t="shared" ca="1" si="217"/>
        <v>0</v>
      </c>
      <c r="P216" s="466">
        <f t="shared" ca="1" si="218"/>
        <v>0</v>
      </c>
      <c r="Q216" s="466">
        <f t="shared" ca="1" si="218"/>
        <v>0</v>
      </c>
      <c r="R216" s="466">
        <f t="shared" ca="1" si="218"/>
        <v>0</v>
      </c>
      <c r="S216" s="466">
        <f t="shared" ca="1" si="218"/>
        <v>0</v>
      </c>
      <c r="T216" s="466">
        <f t="shared" ca="1" si="218"/>
        <v>0</v>
      </c>
      <c r="U216" s="466">
        <f t="shared" ca="1" si="218"/>
        <v>0</v>
      </c>
      <c r="V216" s="466">
        <f t="shared" ca="1" si="218"/>
        <v>0</v>
      </c>
      <c r="W216" s="466">
        <f t="shared" ca="1" si="218"/>
        <v>0</v>
      </c>
      <c r="X216" s="466">
        <f t="shared" ca="1" si="218"/>
        <v>0</v>
      </c>
      <c r="Y216" s="466">
        <f t="shared" ca="1" si="218"/>
        <v>0</v>
      </c>
      <c r="Z216" s="466">
        <f t="shared" ca="1" si="219"/>
        <v>0</v>
      </c>
      <c r="AA216" s="466">
        <f t="shared" ca="1" si="219"/>
        <v>0</v>
      </c>
      <c r="AB216" s="466">
        <f t="shared" ca="1" si="219"/>
        <v>0</v>
      </c>
      <c r="AC216" s="466">
        <f t="shared" ca="1" si="219"/>
        <v>0</v>
      </c>
      <c r="AD216" s="466">
        <f t="shared" ca="1" si="219"/>
        <v>0</v>
      </c>
      <c r="AE216" s="466">
        <f t="shared" ca="1" si="219"/>
        <v>0</v>
      </c>
      <c r="AF216" s="466">
        <f t="shared" ca="1" si="219"/>
        <v>0</v>
      </c>
      <c r="AG216" s="466">
        <f t="shared" ca="1" si="219"/>
        <v>0</v>
      </c>
      <c r="AH216" s="466">
        <f t="shared" ca="1" si="219"/>
        <v>0</v>
      </c>
      <c r="AI216" s="466">
        <f t="shared" ca="1" si="219"/>
        <v>0</v>
      </c>
      <c r="AJ216" s="466">
        <f t="shared" ca="1" si="220"/>
        <v>0</v>
      </c>
      <c r="AK216" s="466">
        <f t="shared" ca="1" si="220"/>
        <v>0</v>
      </c>
      <c r="AL216" s="466">
        <f t="shared" ca="1" si="220"/>
        <v>0</v>
      </c>
      <c r="AM216" s="466">
        <f t="shared" ca="1" si="220"/>
        <v>0</v>
      </c>
      <c r="AN216" s="466">
        <f t="shared" ca="1" si="220"/>
        <v>0</v>
      </c>
      <c r="AO216" s="466">
        <f t="shared" ca="1" si="220"/>
        <v>0</v>
      </c>
      <c r="AP216" s="466">
        <f t="shared" ca="1" si="220"/>
        <v>0</v>
      </c>
      <c r="AQ216" s="466">
        <f t="shared" ca="1" si="220"/>
        <v>0</v>
      </c>
      <c r="AR216" s="466">
        <f t="shared" ca="1" si="220"/>
        <v>0</v>
      </c>
      <c r="AS216" s="466">
        <f t="shared" ca="1" si="220"/>
        <v>0</v>
      </c>
      <c r="AT216" s="466">
        <f t="shared" ca="1" si="221"/>
        <v>0</v>
      </c>
      <c r="AU216" s="466">
        <f t="shared" ca="1" si="221"/>
        <v>0</v>
      </c>
      <c r="AV216" s="466">
        <f t="shared" ca="1" si="221"/>
        <v>0</v>
      </c>
      <c r="AW216" s="466">
        <f t="shared" ca="1" si="221"/>
        <v>0</v>
      </c>
      <c r="AX216" s="466">
        <f t="shared" ca="1" si="221"/>
        <v>0</v>
      </c>
      <c r="AY216" s="466">
        <f t="shared" ca="1" si="221"/>
        <v>0</v>
      </c>
      <c r="AZ216" s="466">
        <f t="shared" ca="1" si="221"/>
        <v>0</v>
      </c>
      <c r="BA216" s="466">
        <f t="shared" ca="1" si="221"/>
        <v>0</v>
      </c>
      <c r="BB216" s="466">
        <f t="shared" ca="1" si="221"/>
        <v>0</v>
      </c>
      <c r="BC216" s="466">
        <f t="shared" ca="1" si="221"/>
        <v>0</v>
      </c>
      <c r="BD216" s="466">
        <f t="shared" ca="1" si="221"/>
        <v>0</v>
      </c>
      <c r="BE216" s="466">
        <f t="shared" ca="1" si="221"/>
        <v>0</v>
      </c>
      <c r="BF216" s="458"/>
      <c r="BG216" s="467">
        <f t="shared" ca="1" si="197"/>
        <v>0</v>
      </c>
      <c r="BH216" s="467">
        <f t="shared" ca="1" si="198"/>
        <v>0</v>
      </c>
      <c r="BI216" s="467">
        <f t="shared" ca="1" si="199"/>
        <v>0</v>
      </c>
      <c r="BJ216" s="467">
        <f t="shared" ca="1" si="200"/>
        <v>0</v>
      </c>
      <c r="BK216" s="467">
        <f t="shared" ca="1" si="201"/>
        <v>0</v>
      </c>
      <c r="BL216" s="467">
        <f t="shared" ca="1" si="202"/>
        <v>0</v>
      </c>
      <c r="BM216" s="467">
        <f t="shared" ca="1" si="203"/>
        <v>0</v>
      </c>
      <c r="BN216" s="467">
        <f t="shared" ca="1" si="204"/>
        <v>0</v>
      </c>
      <c r="BO216" s="467">
        <f t="shared" ca="1" si="205"/>
        <v>0</v>
      </c>
      <c r="BP216" s="467">
        <f t="shared" ca="1" si="206"/>
        <v>0</v>
      </c>
      <c r="BQ216" s="467">
        <f t="shared" ca="1" si="207"/>
        <v>0</v>
      </c>
      <c r="BR216" s="467">
        <f t="shared" ca="1" si="208"/>
        <v>0</v>
      </c>
      <c r="BS216" s="468">
        <f t="shared" ca="1" si="209"/>
        <v>0</v>
      </c>
      <c r="BT216" s="467">
        <f t="shared" ca="1" si="210"/>
        <v>0</v>
      </c>
      <c r="BU216" s="467">
        <f t="shared" ca="1" si="211"/>
        <v>0</v>
      </c>
      <c r="BV216" s="467">
        <f t="shared" ca="1" si="212"/>
        <v>0</v>
      </c>
      <c r="BW216" s="470">
        <f t="shared" ca="1" si="213"/>
        <v>0</v>
      </c>
      <c r="BX216" s="470">
        <f t="shared" ca="1" si="214"/>
        <v>0</v>
      </c>
      <c r="BY216" s="467">
        <f t="shared" ca="1" si="215"/>
        <v>0</v>
      </c>
    </row>
    <row r="217" spans="1:77" ht="15.6" hidden="1" customHeight="1" outlineLevel="1" x14ac:dyDescent="0.3">
      <c r="A217" s="479">
        <f t="shared" si="216"/>
        <v>17</v>
      </c>
      <c r="B217" s="463">
        <f t="shared" si="189"/>
        <v>0</v>
      </c>
      <c r="C217" s="464"/>
      <c r="D217" s="480">
        <f t="shared" ca="1" si="190"/>
        <v>0</v>
      </c>
      <c r="E217" s="465">
        <f t="shared" ca="1" si="191"/>
        <v>0</v>
      </c>
      <c r="F217" s="466">
        <f t="shared" ca="1" si="217"/>
        <v>0</v>
      </c>
      <c r="G217" s="466">
        <f t="shared" ca="1" si="217"/>
        <v>0</v>
      </c>
      <c r="H217" s="466">
        <f t="shared" ca="1" si="217"/>
        <v>0</v>
      </c>
      <c r="I217" s="466">
        <f t="shared" ca="1" si="217"/>
        <v>0</v>
      </c>
      <c r="J217" s="466">
        <f t="shared" ca="1" si="217"/>
        <v>0</v>
      </c>
      <c r="K217" s="466">
        <f t="shared" ca="1" si="217"/>
        <v>0</v>
      </c>
      <c r="L217" s="466">
        <f t="shared" ca="1" si="217"/>
        <v>0</v>
      </c>
      <c r="M217" s="466">
        <f t="shared" ca="1" si="217"/>
        <v>0</v>
      </c>
      <c r="N217" s="466">
        <f t="shared" ca="1" si="217"/>
        <v>0</v>
      </c>
      <c r="O217" s="466">
        <f t="shared" ca="1" si="217"/>
        <v>0</v>
      </c>
      <c r="P217" s="466">
        <f t="shared" ca="1" si="218"/>
        <v>0</v>
      </c>
      <c r="Q217" s="466">
        <f t="shared" ca="1" si="218"/>
        <v>0</v>
      </c>
      <c r="R217" s="466">
        <f t="shared" ca="1" si="218"/>
        <v>0</v>
      </c>
      <c r="S217" s="466">
        <f t="shared" ca="1" si="218"/>
        <v>0</v>
      </c>
      <c r="T217" s="466">
        <f t="shared" ca="1" si="218"/>
        <v>0</v>
      </c>
      <c r="U217" s="466">
        <f t="shared" ca="1" si="218"/>
        <v>0</v>
      </c>
      <c r="V217" s="466">
        <f t="shared" ca="1" si="218"/>
        <v>0</v>
      </c>
      <c r="W217" s="466">
        <f t="shared" ca="1" si="218"/>
        <v>0</v>
      </c>
      <c r="X217" s="466">
        <f t="shared" ca="1" si="218"/>
        <v>0</v>
      </c>
      <c r="Y217" s="466">
        <f t="shared" ca="1" si="218"/>
        <v>0</v>
      </c>
      <c r="Z217" s="466">
        <f t="shared" ca="1" si="219"/>
        <v>0</v>
      </c>
      <c r="AA217" s="466">
        <f t="shared" ca="1" si="219"/>
        <v>0</v>
      </c>
      <c r="AB217" s="466">
        <f t="shared" ca="1" si="219"/>
        <v>0</v>
      </c>
      <c r="AC217" s="466">
        <f t="shared" ca="1" si="219"/>
        <v>0</v>
      </c>
      <c r="AD217" s="466">
        <f t="shared" ca="1" si="219"/>
        <v>0</v>
      </c>
      <c r="AE217" s="466">
        <f t="shared" ca="1" si="219"/>
        <v>0</v>
      </c>
      <c r="AF217" s="466">
        <f t="shared" ca="1" si="219"/>
        <v>0</v>
      </c>
      <c r="AG217" s="466">
        <f t="shared" ca="1" si="219"/>
        <v>0</v>
      </c>
      <c r="AH217" s="466">
        <f t="shared" ca="1" si="219"/>
        <v>0</v>
      </c>
      <c r="AI217" s="466">
        <f t="shared" ca="1" si="219"/>
        <v>0</v>
      </c>
      <c r="AJ217" s="466">
        <f t="shared" ca="1" si="220"/>
        <v>0</v>
      </c>
      <c r="AK217" s="466">
        <f t="shared" ca="1" si="220"/>
        <v>0</v>
      </c>
      <c r="AL217" s="466">
        <f t="shared" ca="1" si="220"/>
        <v>0</v>
      </c>
      <c r="AM217" s="466">
        <f t="shared" ca="1" si="220"/>
        <v>0</v>
      </c>
      <c r="AN217" s="466">
        <f t="shared" ca="1" si="220"/>
        <v>0</v>
      </c>
      <c r="AO217" s="466">
        <f t="shared" ca="1" si="220"/>
        <v>0</v>
      </c>
      <c r="AP217" s="466">
        <f t="shared" ca="1" si="220"/>
        <v>0</v>
      </c>
      <c r="AQ217" s="466">
        <f t="shared" ca="1" si="220"/>
        <v>0</v>
      </c>
      <c r="AR217" s="466">
        <f t="shared" ca="1" si="220"/>
        <v>0</v>
      </c>
      <c r="AS217" s="466">
        <f t="shared" ca="1" si="220"/>
        <v>0</v>
      </c>
      <c r="AT217" s="466">
        <f t="shared" ca="1" si="221"/>
        <v>0</v>
      </c>
      <c r="AU217" s="466">
        <f t="shared" ca="1" si="221"/>
        <v>0</v>
      </c>
      <c r="AV217" s="466">
        <f t="shared" ca="1" si="221"/>
        <v>0</v>
      </c>
      <c r="AW217" s="466">
        <f t="shared" ca="1" si="221"/>
        <v>0</v>
      </c>
      <c r="AX217" s="466">
        <f t="shared" ca="1" si="221"/>
        <v>0</v>
      </c>
      <c r="AY217" s="466">
        <f t="shared" ca="1" si="221"/>
        <v>0</v>
      </c>
      <c r="AZ217" s="466">
        <f t="shared" ca="1" si="221"/>
        <v>0</v>
      </c>
      <c r="BA217" s="466">
        <f t="shared" ca="1" si="221"/>
        <v>0</v>
      </c>
      <c r="BB217" s="466">
        <f t="shared" ca="1" si="221"/>
        <v>0</v>
      </c>
      <c r="BC217" s="466">
        <f t="shared" ca="1" si="221"/>
        <v>0</v>
      </c>
      <c r="BD217" s="466">
        <f t="shared" ca="1" si="221"/>
        <v>0</v>
      </c>
      <c r="BE217" s="466">
        <f t="shared" ca="1" si="221"/>
        <v>0</v>
      </c>
      <c r="BF217" s="458"/>
      <c r="BG217" s="467">
        <f t="shared" ca="1" si="197"/>
        <v>0</v>
      </c>
      <c r="BH217" s="467">
        <f t="shared" ca="1" si="198"/>
        <v>0</v>
      </c>
      <c r="BI217" s="467">
        <f t="shared" ca="1" si="199"/>
        <v>0</v>
      </c>
      <c r="BJ217" s="467">
        <f t="shared" ca="1" si="200"/>
        <v>0</v>
      </c>
      <c r="BK217" s="467">
        <f t="shared" ca="1" si="201"/>
        <v>0</v>
      </c>
      <c r="BL217" s="467">
        <f t="shared" ca="1" si="202"/>
        <v>0</v>
      </c>
      <c r="BM217" s="467">
        <f t="shared" ca="1" si="203"/>
        <v>0</v>
      </c>
      <c r="BN217" s="467">
        <f t="shared" ca="1" si="204"/>
        <v>0</v>
      </c>
      <c r="BO217" s="467">
        <f t="shared" ca="1" si="205"/>
        <v>0</v>
      </c>
      <c r="BP217" s="467">
        <f t="shared" ca="1" si="206"/>
        <v>0</v>
      </c>
      <c r="BQ217" s="467">
        <f t="shared" ca="1" si="207"/>
        <v>0</v>
      </c>
      <c r="BR217" s="467">
        <f t="shared" ca="1" si="208"/>
        <v>0</v>
      </c>
      <c r="BS217" s="468">
        <f t="shared" ca="1" si="209"/>
        <v>0</v>
      </c>
      <c r="BT217" s="467">
        <f t="shared" ca="1" si="210"/>
        <v>0</v>
      </c>
      <c r="BU217" s="467">
        <f t="shared" ca="1" si="211"/>
        <v>0</v>
      </c>
      <c r="BV217" s="467">
        <f t="shared" ca="1" si="212"/>
        <v>0</v>
      </c>
      <c r="BW217" s="470">
        <f t="shared" ca="1" si="213"/>
        <v>0</v>
      </c>
      <c r="BX217" s="470">
        <f t="shared" ca="1" si="214"/>
        <v>0</v>
      </c>
      <c r="BY217" s="467">
        <f t="shared" ca="1" si="215"/>
        <v>0</v>
      </c>
    </row>
    <row r="218" spans="1:77" ht="15.6" hidden="1" customHeight="1" outlineLevel="1" x14ac:dyDescent="0.3">
      <c r="A218" s="479">
        <f t="shared" si="216"/>
        <v>18</v>
      </c>
      <c r="B218" s="469">
        <f t="shared" si="189"/>
        <v>0</v>
      </c>
      <c r="C218" s="464"/>
      <c r="D218" s="480">
        <f t="shared" ca="1" si="190"/>
        <v>0</v>
      </c>
      <c r="E218" s="465">
        <f t="shared" ca="1" si="191"/>
        <v>0</v>
      </c>
      <c r="F218" s="466">
        <f t="shared" ca="1" si="217"/>
        <v>0</v>
      </c>
      <c r="G218" s="466">
        <f t="shared" ca="1" si="217"/>
        <v>0</v>
      </c>
      <c r="H218" s="466">
        <f t="shared" ca="1" si="217"/>
        <v>0</v>
      </c>
      <c r="I218" s="466">
        <f t="shared" ca="1" si="217"/>
        <v>0</v>
      </c>
      <c r="J218" s="466">
        <f t="shared" ca="1" si="217"/>
        <v>0</v>
      </c>
      <c r="K218" s="466">
        <f t="shared" ca="1" si="217"/>
        <v>0</v>
      </c>
      <c r="L218" s="466">
        <f t="shared" ca="1" si="217"/>
        <v>0</v>
      </c>
      <c r="M218" s="466">
        <f t="shared" ca="1" si="217"/>
        <v>0</v>
      </c>
      <c r="N218" s="466">
        <f t="shared" ca="1" si="217"/>
        <v>0</v>
      </c>
      <c r="O218" s="466">
        <f t="shared" ca="1" si="217"/>
        <v>0</v>
      </c>
      <c r="P218" s="466">
        <f t="shared" ca="1" si="218"/>
        <v>0</v>
      </c>
      <c r="Q218" s="466">
        <f t="shared" ca="1" si="218"/>
        <v>0</v>
      </c>
      <c r="R218" s="466">
        <f t="shared" ca="1" si="218"/>
        <v>0</v>
      </c>
      <c r="S218" s="466">
        <f t="shared" ca="1" si="218"/>
        <v>0</v>
      </c>
      <c r="T218" s="466">
        <f t="shared" ca="1" si="218"/>
        <v>0</v>
      </c>
      <c r="U218" s="466">
        <f t="shared" ca="1" si="218"/>
        <v>0</v>
      </c>
      <c r="V218" s="466">
        <f t="shared" ca="1" si="218"/>
        <v>0</v>
      </c>
      <c r="W218" s="466">
        <f t="shared" ca="1" si="218"/>
        <v>0</v>
      </c>
      <c r="X218" s="466">
        <f t="shared" ca="1" si="218"/>
        <v>0</v>
      </c>
      <c r="Y218" s="466">
        <f t="shared" ca="1" si="218"/>
        <v>0</v>
      </c>
      <c r="Z218" s="466">
        <f t="shared" ca="1" si="219"/>
        <v>0</v>
      </c>
      <c r="AA218" s="466">
        <f t="shared" ca="1" si="219"/>
        <v>0</v>
      </c>
      <c r="AB218" s="466">
        <f t="shared" ca="1" si="219"/>
        <v>0</v>
      </c>
      <c r="AC218" s="466">
        <f t="shared" ca="1" si="219"/>
        <v>0</v>
      </c>
      <c r="AD218" s="466">
        <f t="shared" ca="1" si="219"/>
        <v>0</v>
      </c>
      <c r="AE218" s="466">
        <f t="shared" ca="1" si="219"/>
        <v>0</v>
      </c>
      <c r="AF218" s="466">
        <f t="shared" ca="1" si="219"/>
        <v>0</v>
      </c>
      <c r="AG218" s="466">
        <f t="shared" ca="1" si="219"/>
        <v>0</v>
      </c>
      <c r="AH218" s="466">
        <f t="shared" ca="1" si="219"/>
        <v>0</v>
      </c>
      <c r="AI218" s="466">
        <f t="shared" ca="1" si="219"/>
        <v>0</v>
      </c>
      <c r="AJ218" s="466">
        <f t="shared" ca="1" si="220"/>
        <v>0</v>
      </c>
      <c r="AK218" s="466">
        <f t="shared" ca="1" si="220"/>
        <v>0</v>
      </c>
      <c r="AL218" s="466">
        <f t="shared" ca="1" si="220"/>
        <v>0</v>
      </c>
      <c r="AM218" s="466">
        <f t="shared" ca="1" si="220"/>
        <v>0</v>
      </c>
      <c r="AN218" s="466">
        <f t="shared" ca="1" si="220"/>
        <v>0</v>
      </c>
      <c r="AO218" s="466">
        <f t="shared" ca="1" si="220"/>
        <v>0</v>
      </c>
      <c r="AP218" s="466">
        <f t="shared" ca="1" si="220"/>
        <v>0</v>
      </c>
      <c r="AQ218" s="466">
        <f t="shared" ca="1" si="220"/>
        <v>0</v>
      </c>
      <c r="AR218" s="466">
        <f t="shared" ca="1" si="220"/>
        <v>0</v>
      </c>
      <c r="AS218" s="466">
        <f t="shared" ca="1" si="220"/>
        <v>0</v>
      </c>
      <c r="AT218" s="466">
        <f t="shared" ca="1" si="221"/>
        <v>0</v>
      </c>
      <c r="AU218" s="466">
        <f t="shared" ca="1" si="221"/>
        <v>0</v>
      </c>
      <c r="AV218" s="466">
        <f t="shared" ca="1" si="221"/>
        <v>0</v>
      </c>
      <c r="AW218" s="466">
        <f t="shared" ca="1" si="221"/>
        <v>0</v>
      </c>
      <c r="AX218" s="466">
        <f t="shared" ca="1" si="221"/>
        <v>0</v>
      </c>
      <c r="AY218" s="466">
        <f t="shared" ca="1" si="221"/>
        <v>0</v>
      </c>
      <c r="AZ218" s="466">
        <f t="shared" ca="1" si="221"/>
        <v>0</v>
      </c>
      <c r="BA218" s="466">
        <f t="shared" ca="1" si="221"/>
        <v>0</v>
      </c>
      <c r="BB218" s="466">
        <f t="shared" ca="1" si="221"/>
        <v>0</v>
      </c>
      <c r="BC218" s="466">
        <f t="shared" ca="1" si="221"/>
        <v>0</v>
      </c>
      <c r="BD218" s="466">
        <f t="shared" ca="1" si="221"/>
        <v>0</v>
      </c>
      <c r="BE218" s="466">
        <f t="shared" ca="1" si="221"/>
        <v>0</v>
      </c>
      <c r="BF218" s="458"/>
      <c r="BG218" s="467">
        <f t="shared" ca="1" si="197"/>
        <v>0</v>
      </c>
      <c r="BH218" s="467">
        <f t="shared" ca="1" si="198"/>
        <v>0</v>
      </c>
      <c r="BI218" s="467">
        <f t="shared" ca="1" si="199"/>
        <v>0</v>
      </c>
      <c r="BJ218" s="467">
        <f t="shared" ca="1" si="200"/>
        <v>0</v>
      </c>
      <c r="BK218" s="467">
        <f t="shared" ca="1" si="201"/>
        <v>0</v>
      </c>
      <c r="BL218" s="467">
        <f t="shared" ca="1" si="202"/>
        <v>0</v>
      </c>
      <c r="BM218" s="467">
        <f t="shared" ca="1" si="203"/>
        <v>0</v>
      </c>
      <c r="BN218" s="467">
        <f t="shared" ca="1" si="204"/>
        <v>0</v>
      </c>
      <c r="BO218" s="467">
        <f t="shared" ca="1" si="205"/>
        <v>0</v>
      </c>
      <c r="BP218" s="467">
        <f t="shared" ca="1" si="206"/>
        <v>0</v>
      </c>
      <c r="BQ218" s="467">
        <f t="shared" ca="1" si="207"/>
        <v>0</v>
      </c>
      <c r="BR218" s="467">
        <f t="shared" ca="1" si="208"/>
        <v>0</v>
      </c>
      <c r="BS218" s="468">
        <f t="shared" ca="1" si="209"/>
        <v>0</v>
      </c>
      <c r="BT218" s="467">
        <f t="shared" ca="1" si="210"/>
        <v>0</v>
      </c>
      <c r="BU218" s="467">
        <f t="shared" ca="1" si="211"/>
        <v>0</v>
      </c>
      <c r="BV218" s="467">
        <f t="shared" ca="1" si="212"/>
        <v>0</v>
      </c>
      <c r="BW218" s="470">
        <f t="shared" ca="1" si="213"/>
        <v>0</v>
      </c>
      <c r="BX218" s="470">
        <f t="shared" ca="1" si="214"/>
        <v>0</v>
      </c>
      <c r="BY218" s="467">
        <f t="shared" ca="1" si="215"/>
        <v>0</v>
      </c>
    </row>
    <row r="219" spans="1:77" ht="15.6" hidden="1" customHeight="1" outlineLevel="1" x14ac:dyDescent="0.3">
      <c r="A219" s="479">
        <f t="shared" si="216"/>
        <v>19</v>
      </c>
      <c r="B219" s="463">
        <f t="shared" si="189"/>
        <v>0</v>
      </c>
      <c r="C219" s="464"/>
      <c r="D219" s="480">
        <f t="shared" ca="1" si="190"/>
        <v>0</v>
      </c>
      <c r="E219" s="465">
        <f t="shared" ca="1" si="191"/>
        <v>0</v>
      </c>
      <c r="F219" s="466">
        <f t="shared" ca="1" si="217"/>
        <v>0</v>
      </c>
      <c r="G219" s="466">
        <f t="shared" ca="1" si="217"/>
        <v>0</v>
      </c>
      <c r="H219" s="466">
        <f t="shared" ca="1" si="217"/>
        <v>0</v>
      </c>
      <c r="I219" s="466">
        <f t="shared" ca="1" si="217"/>
        <v>0</v>
      </c>
      <c r="J219" s="466">
        <f t="shared" ca="1" si="217"/>
        <v>0</v>
      </c>
      <c r="K219" s="466">
        <f t="shared" ca="1" si="217"/>
        <v>0</v>
      </c>
      <c r="L219" s="466">
        <f t="shared" ca="1" si="217"/>
        <v>0</v>
      </c>
      <c r="M219" s="466">
        <f t="shared" ca="1" si="217"/>
        <v>0</v>
      </c>
      <c r="N219" s="466">
        <f t="shared" ca="1" si="217"/>
        <v>0</v>
      </c>
      <c r="O219" s="466">
        <f t="shared" ca="1" si="217"/>
        <v>0</v>
      </c>
      <c r="P219" s="466">
        <f t="shared" ca="1" si="218"/>
        <v>0</v>
      </c>
      <c r="Q219" s="466">
        <f t="shared" ca="1" si="218"/>
        <v>0</v>
      </c>
      <c r="R219" s="466">
        <f t="shared" ca="1" si="218"/>
        <v>0</v>
      </c>
      <c r="S219" s="466">
        <f t="shared" ca="1" si="218"/>
        <v>0</v>
      </c>
      <c r="T219" s="466">
        <f t="shared" ca="1" si="218"/>
        <v>0</v>
      </c>
      <c r="U219" s="466">
        <f t="shared" ca="1" si="218"/>
        <v>0</v>
      </c>
      <c r="V219" s="466">
        <f t="shared" ca="1" si="218"/>
        <v>0</v>
      </c>
      <c r="W219" s="466">
        <f t="shared" ca="1" si="218"/>
        <v>0</v>
      </c>
      <c r="X219" s="466">
        <f t="shared" ca="1" si="218"/>
        <v>0</v>
      </c>
      <c r="Y219" s="466">
        <f t="shared" ca="1" si="218"/>
        <v>0</v>
      </c>
      <c r="Z219" s="466">
        <f t="shared" ca="1" si="219"/>
        <v>0</v>
      </c>
      <c r="AA219" s="466">
        <f t="shared" ca="1" si="219"/>
        <v>0</v>
      </c>
      <c r="AB219" s="466">
        <f t="shared" ca="1" si="219"/>
        <v>0</v>
      </c>
      <c r="AC219" s="466">
        <f t="shared" ca="1" si="219"/>
        <v>0</v>
      </c>
      <c r="AD219" s="466">
        <f t="shared" ca="1" si="219"/>
        <v>0</v>
      </c>
      <c r="AE219" s="466">
        <f t="shared" ca="1" si="219"/>
        <v>0</v>
      </c>
      <c r="AF219" s="466">
        <f t="shared" ca="1" si="219"/>
        <v>0</v>
      </c>
      <c r="AG219" s="466">
        <f t="shared" ca="1" si="219"/>
        <v>0</v>
      </c>
      <c r="AH219" s="466">
        <f t="shared" ca="1" si="219"/>
        <v>0</v>
      </c>
      <c r="AI219" s="466">
        <f t="shared" ca="1" si="219"/>
        <v>0</v>
      </c>
      <c r="AJ219" s="466">
        <f t="shared" ca="1" si="220"/>
        <v>0</v>
      </c>
      <c r="AK219" s="466">
        <f t="shared" ca="1" si="220"/>
        <v>0</v>
      </c>
      <c r="AL219" s="466">
        <f t="shared" ca="1" si="220"/>
        <v>0</v>
      </c>
      <c r="AM219" s="466">
        <f t="shared" ca="1" si="220"/>
        <v>0</v>
      </c>
      <c r="AN219" s="466">
        <f t="shared" ca="1" si="220"/>
        <v>0</v>
      </c>
      <c r="AO219" s="466">
        <f t="shared" ca="1" si="220"/>
        <v>0</v>
      </c>
      <c r="AP219" s="466">
        <f t="shared" ca="1" si="220"/>
        <v>0</v>
      </c>
      <c r="AQ219" s="466">
        <f t="shared" ca="1" si="220"/>
        <v>0</v>
      </c>
      <c r="AR219" s="466">
        <f t="shared" ca="1" si="220"/>
        <v>0</v>
      </c>
      <c r="AS219" s="466">
        <f t="shared" ca="1" si="220"/>
        <v>0</v>
      </c>
      <c r="AT219" s="466">
        <f t="shared" ca="1" si="221"/>
        <v>0</v>
      </c>
      <c r="AU219" s="466">
        <f t="shared" ca="1" si="221"/>
        <v>0</v>
      </c>
      <c r="AV219" s="466">
        <f t="shared" ca="1" si="221"/>
        <v>0</v>
      </c>
      <c r="AW219" s="466">
        <f t="shared" ca="1" si="221"/>
        <v>0</v>
      </c>
      <c r="AX219" s="466">
        <f t="shared" ca="1" si="221"/>
        <v>0</v>
      </c>
      <c r="AY219" s="466">
        <f t="shared" ca="1" si="221"/>
        <v>0</v>
      </c>
      <c r="AZ219" s="466">
        <f t="shared" ca="1" si="221"/>
        <v>0</v>
      </c>
      <c r="BA219" s="466">
        <f t="shared" ca="1" si="221"/>
        <v>0</v>
      </c>
      <c r="BB219" s="466">
        <f t="shared" ca="1" si="221"/>
        <v>0</v>
      </c>
      <c r="BC219" s="466">
        <f t="shared" ca="1" si="221"/>
        <v>0</v>
      </c>
      <c r="BD219" s="466">
        <f t="shared" ca="1" si="221"/>
        <v>0</v>
      </c>
      <c r="BE219" s="466">
        <f t="shared" ca="1" si="221"/>
        <v>0</v>
      </c>
      <c r="BF219" s="458"/>
      <c r="BG219" s="467">
        <f t="shared" ca="1" si="197"/>
        <v>0</v>
      </c>
      <c r="BH219" s="467">
        <f t="shared" ca="1" si="198"/>
        <v>0</v>
      </c>
      <c r="BI219" s="467">
        <f t="shared" ca="1" si="199"/>
        <v>0</v>
      </c>
      <c r="BJ219" s="467">
        <f t="shared" ca="1" si="200"/>
        <v>0</v>
      </c>
      <c r="BK219" s="467">
        <f t="shared" ca="1" si="201"/>
        <v>0</v>
      </c>
      <c r="BL219" s="467">
        <f t="shared" ca="1" si="202"/>
        <v>0</v>
      </c>
      <c r="BM219" s="467">
        <f t="shared" ca="1" si="203"/>
        <v>0</v>
      </c>
      <c r="BN219" s="467">
        <f t="shared" ca="1" si="204"/>
        <v>0</v>
      </c>
      <c r="BO219" s="467">
        <f t="shared" ca="1" si="205"/>
        <v>0</v>
      </c>
      <c r="BP219" s="467">
        <f t="shared" ca="1" si="206"/>
        <v>0</v>
      </c>
      <c r="BQ219" s="467">
        <f t="shared" ca="1" si="207"/>
        <v>0</v>
      </c>
      <c r="BR219" s="467">
        <f t="shared" ca="1" si="208"/>
        <v>0</v>
      </c>
      <c r="BS219" s="468">
        <f t="shared" ca="1" si="209"/>
        <v>0</v>
      </c>
      <c r="BT219" s="467">
        <f t="shared" ca="1" si="210"/>
        <v>0</v>
      </c>
      <c r="BU219" s="467">
        <f t="shared" ca="1" si="211"/>
        <v>0</v>
      </c>
      <c r="BV219" s="467">
        <f t="shared" ca="1" si="212"/>
        <v>0</v>
      </c>
      <c r="BW219" s="470">
        <f t="shared" ca="1" si="213"/>
        <v>0</v>
      </c>
      <c r="BX219" s="470">
        <f t="shared" ca="1" si="214"/>
        <v>0</v>
      </c>
      <c r="BY219" s="467">
        <f t="shared" ca="1" si="215"/>
        <v>0</v>
      </c>
    </row>
    <row r="220" spans="1:77" ht="15.6" hidden="1" customHeight="1" outlineLevel="1" x14ac:dyDescent="0.3">
      <c r="A220" s="479">
        <f t="shared" si="216"/>
        <v>20</v>
      </c>
      <c r="B220" s="469">
        <f t="shared" si="189"/>
        <v>0</v>
      </c>
      <c r="C220" s="464"/>
      <c r="D220" s="480">
        <f t="shared" ca="1" si="190"/>
        <v>0</v>
      </c>
      <c r="E220" s="465">
        <f t="shared" ca="1" si="191"/>
        <v>0</v>
      </c>
      <c r="F220" s="466">
        <f t="shared" ca="1" si="217"/>
        <v>0</v>
      </c>
      <c r="G220" s="466">
        <f t="shared" ca="1" si="217"/>
        <v>0</v>
      </c>
      <c r="H220" s="466">
        <f t="shared" ca="1" si="217"/>
        <v>0</v>
      </c>
      <c r="I220" s="466">
        <f t="shared" ca="1" si="217"/>
        <v>0</v>
      </c>
      <c r="J220" s="466">
        <f t="shared" ca="1" si="217"/>
        <v>0</v>
      </c>
      <c r="K220" s="466">
        <f t="shared" ca="1" si="217"/>
        <v>0</v>
      </c>
      <c r="L220" s="466">
        <f t="shared" ca="1" si="217"/>
        <v>0</v>
      </c>
      <c r="M220" s="466">
        <f t="shared" ca="1" si="217"/>
        <v>0</v>
      </c>
      <c r="N220" s="466">
        <f t="shared" ca="1" si="217"/>
        <v>0</v>
      </c>
      <c r="O220" s="466">
        <f t="shared" ca="1" si="217"/>
        <v>0</v>
      </c>
      <c r="P220" s="466">
        <f t="shared" ca="1" si="218"/>
        <v>0</v>
      </c>
      <c r="Q220" s="466">
        <f t="shared" ca="1" si="218"/>
        <v>0</v>
      </c>
      <c r="R220" s="466">
        <f t="shared" ca="1" si="218"/>
        <v>0</v>
      </c>
      <c r="S220" s="466">
        <f t="shared" ca="1" si="218"/>
        <v>0</v>
      </c>
      <c r="T220" s="466">
        <f t="shared" ca="1" si="218"/>
        <v>0</v>
      </c>
      <c r="U220" s="466">
        <f t="shared" ca="1" si="218"/>
        <v>0</v>
      </c>
      <c r="V220" s="466">
        <f t="shared" ca="1" si="218"/>
        <v>0</v>
      </c>
      <c r="W220" s="466">
        <f t="shared" ca="1" si="218"/>
        <v>0</v>
      </c>
      <c r="X220" s="466">
        <f t="shared" ca="1" si="218"/>
        <v>0</v>
      </c>
      <c r="Y220" s="466">
        <f t="shared" ca="1" si="218"/>
        <v>0</v>
      </c>
      <c r="Z220" s="466">
        <f t="shared" ca="1" si="219"/>
        <v>0</v>
      </c>
      <c r="AA220" s="466">
        <f t="shared" ca="1" si="219"/>
        <v>0</v>
      </c>
      <c r="AB220" s="466">
        <f t="shared" ca="1" si="219"/>
        <v>0</v>
      </c>
      <c r="AC220" s="466">
        <f t="shared" ca="1" si="219"/>
        <v>0</v>
      </c>
      <c r="AD220" s="466">
        <f t="shared" ca="1" si="219"/>
        <v>0</v>
      </c>
      <c r="AE220" s="466">
        <f t="shared" ca="1" si="219"/>
        <v>0</v>
      </c>
      <c r="AF220" s="466">
        <f t="shared" ca="1" si="219"/>
        <v>0</v>
      </c>
      <c r="AG220" s="466">
        <f t="shared" ca="1" si="219"/>
        <v>0</v>
      </c>
      <c r="AH220" s="466">
        <f t="shared" ca="1" si="219"/>
        <v>0</v>
      </c>
      <c r="AI220" s="466">
        <f t="shared" ca="1" si="219"/>
        <v>0</v>
      </c>
      <c r="AJ220" s="466">
        <f t="shared" ca="1" si="220"/>
        <v>0</v>
      </c>
      <c r="AK220" s="466">
        <f t="shared" ca="1" si="220"/>
        <v>0</v>
      </c>
      <c r="AL220" s="466">
        <f t="shared" ca="1" si="220"/>
        <v>0</v>
      </c>
      <c r="AM220" s="466">
        <f t="shared" ca="1" si="220"/>
        <v>0</v>
      </c>
      <c r="AN220" s="466">
        <f t="shared" ca="1" si="220"/>
        <v>0</v>
      </c>
      <c r="AO220" s="466">
        <f t="shared" ca="1" si="220"/>
        <v>0</v>
      </c>
      <c r="AP220" s="466">
        <f t="shared" ca="1" si="220"/>
        <v>0</v>
      </c>
      <c r="AQ220" s="466">
        <f t="shared" ca="1" si="220"/>
        <v>0</v>
      </c>
      <c r="AR220" s="466">
        <f t="shared" ca="1" si="220"/>
        <v>0</v>
      </c>
      <c r="AS220" s="466">
        <f t="shared" ca="1" si="220"/>
        <v>0</v>
      </c>
      <c r="AT220" s="466">
        <f t="shared" ca="1" si="221"/>
        <v>0</v>
      </c>
      <c r="AU220" s="466">
        <f t="shared" ca="1" si="221"/>
        <v>0</v>
      </c>
      <c r="AV220" s="466">
        <f t="shared" ca="1" si="221"/>
        <v>0</v>
      </c>
      <c r="AW220" s="466">
        <f t="shared" ca="1" si="221"/>
        <v>0</v>
      </c>
      <c r="AX220" s="466">
        <f t="shared" ca="1" si="221"/>
        <v>0</v>
      </c>
      <c r="AY220" s="466">
        <f t="shared" ca="1" si="221"/>
        <v>0</v>
      </c>
      <c r="AZ220" s="466">
        <f t="shared" ca="1" si="221"/>
        <v>0</v>
      </c>
      <c r="BA220" s="466">
        <f t="shared" ca="1" si="221"/>
        <v>0</v>
      </c>
      <c r="BB220" s="466">
        <f t="shared" ca="1" si="221"/>
        <v>0</v>
      </c>
      <c r="BC220" s="466">
        <f t="shared" ca="1" si="221"/>
        <v>0</v>
      </c>
      <c r="BD220" s="466">
        <f t="shared" ca="1" si="221"/>
        <v>0</v>
      </c>
      <c r="BE220" s="466">
        <f t="shared" ca="1" si="221"/>
        <v>0</v>
      </c>
      <c r="BF220" s="458"/>
      <c r="BG220" s="467">
        <f t="shared" ca="1" si="197"/>
        <v>0</v>
      </c>
      <c r="BH220" s="467">
        <f t="shared" ca="1" si="198"/>
        <v>0</v>
      </c>
      <c r="BI220" s="467">
        <f t="shared" ca="1" si="199"/>
        <v>0</v>
      </c>
      <c r="BJ220" s="467">
        <f t="shared" ca="1" si="200"/>
        <v>0</v>
      </c>
      <c r="BK220" s="467">
        <f t="shared" ca="1" si="201"/>
        <v>0</v>
      </c>
      <c r="BL220" s="467">
        <f t="shared" ca="1" si="202"/>
        <v>0</v>
      </c>
      <c r="BM220" s="467">
        <f t="shared" ca="1" si="203"/>
        <v>0</v>
      </c>
      <c r="BN220" s="467">
        <f t="shared" ca="1" si="204"/>
        <v>0</v>
      </c>
      <c r="BO220" s="467">
        <f t="shared" ca="1" si="205"/>
        <v>0</v>
      </c>
      <c r="BP220" s="467">
        <f t="shared" ca="1" si="206"/>
        <v>0</v>
      </c>
      <c r="BQ220" s="467">
        <f t="shared" ca="1" si="207"/>
        <v>0</v>
      </c>
      <c r="BR220" s="467">
        <f t="shared" ca="1" si="208"/>
        <v>0</v>
      </c>
      <c r="BS220" s="468">
        <f t="shared" ca="1" si="209"/>
        <v>0</v>
      </c>
      <c r="BT220" s="467">
        <f t="shared" ca="1" si="210"/>
        <v>0</v>
      </c>
      <c r="BU220" s="467">
        <f t="shared" ca="1" si="211"/>
        <v>0</v>
      </c>
      <c r="BV220" s="467">
        <f t="shared" ca="1" si="212"/>
        <v>0</v>
      </c>
      <c r="BW220" s="470">
        <f t="shared" ca="1" si="213"/>
        <v>0</v>
      </c>
      <c r="BX220" s="470">
        <f t="shared" ca="1" si="214"/>
        <v>0</v>
      </c>
      <c r="BY220" s="467">
        <f t="shared" ca="1" si="215"/>
        <v>0</v>
      </c>
    </row>
    <row r="221" spans="1:77" ht="15.6" hidden="1" customHeight="1" outlineLevel="1" x14ac:dyDescent="0.3">
      <c r="A221" s="479">
        <f t="shared" si="216"/>
        <v>21</v>
      </c>
      <c r="B221" s="463">
        <f t="shared" si="189"/>
        <v>0</v>
      </c>
      <c r="C221" s="464"/>
      <c r="D221" s="480">
        <f t="shared" ca="1" si="190"/>
        <v>0</v>
      </c>
      <c r="E221" s="465">
        <f t="shared" ca="1" si="191"/>
        <v>0</v>
      </c>
      <c r="F221" s="466">
        <f t="shared" ref="F221:O230" ca="1" si="222">IF(F$302="Yes",IF(ISERROR(INDIRECT(CONCATENATE($B221,"!",F$303,$D$309))),0,INDIRECT(CONCATENATE($B221,"!",F$303,$D$309))),0)</f>
        <v>0</v>
      </c>
      <c r="G221" s="466">
        <f t="shared" ca="1" si="222"/>
        <v>0</v>
      </c>
      <c r="H221" s="466">
        <f t="shared" ca="1" si="222"/>
        <v>0</v>
      </c>
      <c r="I221" s="466">
        <f t="shared" ca="1" si="222"/>
        <v>0</v>
      </c>
      <c r="J221" s="466">
        <f t="shared" ca="1" si="222"/>
        <v>0</v>
      </c>
      <c r="K221" s="466">
        <f t="shared" ca="1" si="222"/>
        <v>0</v>
      </c>
      <c r="L221" s="466">
        <f t="shared" ca="1" si="222"/>
        <v>0</v>
      </c>
      <c r="M221" s="466">
        <f t="shared" ca="1" si="222"/>
        <v>0</v>
      </c>
      <c r="N221" s="466">
        <f t="shared" ca="1" si="222"/>
        <v>0</v>
      </c>
      <c r="O221" s="466">
        <f t="shared" ca="1" si="222"/>
        <v>0</v>
      </c>
      <c r="P221" s="466">
        <f t="shared" ref="P221:Y230" ca="1" si="223">IF(P$302="Yes",IF(ISERROR(INDIRECT(CONCATENATE($B221,"!",P$303,$D$309))),0,INDIRECT(CONCATENATE($B221,"!",P$303,$D$309))),0)</f>
        <v>0</v>
      </c>
      <c r="Q221" s="466">
        <f t="shared" ca="1" si="223"/>
        <v>0</v>
      </c>
      <c r="R221" s="466">
        <f t="shared" ca="1" si="223"/>
        <v>0</v>
      </c>
      <c r="S221" s="466">
        <f t="shared" ca="1" si="223"/>
        <v>0</v>
      </c>
      <c r="T221" s="466">
        <f t="shared" ca="1" si="223"/>
        <v>0</v>
      </c>
      <c r="U221" s="466">
        <f t="shared" ca="1" si="223"/>
        <v>0</v>
      </c>
      <c r="V221" s="466">
        <f t="shared" ca="1" si="223"/>
        <v>0</v>
      </c>
      <c r="W221" s="466">
        <f t="shared" ca="1" si="223"/>
        <v>0</v>
      </c>
      <c r="X221" s="466">
        <f t="shared" ca="1" si="223"/>
        <v>0</v>
      </c>
      <c r="Y221" s="466">
        <f t="shared" ca="1" si="223"/>
        <v>0</v>
      </c>
      <c r="Z221" s="466">
        <f t="shared" ref="Z221:AI230" ca="1" si="224">IF(Z$302="Yes",IF(ISERROR(INDIRECT(CONCATENATE($B221,"!",Z$303,$D$309))),0,INDIRECT(CONCATENATE($B221,"!",Z$303,$D$309))),0)</f>
        <v>0</v>
      </c>
      <c r="AA221" s="466">
        <f t="shared" ca="1" si="224"/>
        <v>0</v>
      </c>
      <c r="AB221" s="466">
        <f t="shared" ca="1" si="224"/>
        <v>0</v>
      </c>
      <c r="AC221" s="466">
        <f t="shared" ca="1" si="224"/>
        <v>0</v>
      </c>
      <c r="AD221" s="466">
        <f t="shared" ca="1" si="224"/>
        <v>0</v>
      </c>
      <c r="AE221" s="466">
        <f t="shared" ca="1" si="224"/>
        <v>0</v>
      </c>
      <c r="AF221" s="466">
        <f t="shared" ca="1" si="224"/>
        <v>0</v>
      </c>
      <c r="AG221" s="466">
        <f t="shared" ca="1" si="224"/>
        <v>0</v>
      </c>
      <c r="AH221" s="466">
        <f t="shared" ca="1" si="224"/>
        <v>0</v>
      </c>
      <c r="AI221" s="466">
        <f t="shared" ca="1" si="224"/>
        <v>0</v>
      </c>
      <c r="AJ221" s="466">
        <f t="shared" ref="AJ221:AS230" ca="1" si="225">IF(AJ$302="Yes",IF(ISERROR(INDIRECT(CONCATENATE($B221,"!",AJ$303,$D$309))),0,INDIRECT(CONCATENATE($B221,"!",AJ$303,$D$309))),0)</f>
        <v>0</v>
      </c>
      <c r="AK221" s="466">
        <f t="shared" ca="1" si="225"/>
        <v>0</v>
      </c>
      <c r="AL221" s="466">
        <f t="shared" ca="1" si="225"/>
        <v>0</v>
      </c>
      <c r="AM221" s="466">
        <f t="shared" ca="1" si="225"/>
        <v>0</v>
      </c>
      <c r="AN221" s="466">
        <f t="shared" ca="1" si="225"/>
        <v>0</v>
      </c>
      <c r="AO221" s="466">
        <f t="shared" ca="1" si="225"/>
        <v>0</v>
      </c>
      <c r="AP221" s="466">
        <f t="shared" ca="1" si="225"/>
        <v>0</v>
      </c>
      <c r="AQ221" s="466">
        <f t="shared" ca="1" si="225"/>
        <v>0</v>
      </c>
      <c r="AR221" s="466">
        <f t="shared" ca="1" si="225"/>
        <v>0</v>
      </c>
      <c r="AS221" s="466">
        <f t="shared" ca="1" si="225"/>
        <v>0</v>
      </c>
      <c r="AT221" s="466">
        <f t="shared" ref="AT221:BE230" ca="1" si="226">IF(AT$302="Yes",IF(ISERROR(INDIRECT(CONCATENATE($B221,"!",AT$303,$D$309))),0,INDIRECT(CONCATENATE($B221,"!",AT$303,$D$309))),0)</f>
        <v>0</v>
      </c>
      <c r="AU221" s="466">
        <f t="shared" ca="1" si="226"/>
        <v>0</v>
      </c>
      <c r="AV221" s="466">
        <f t="shared" ca="1" si="226"/>
        <v>0</v>
      </c>
      <c r="AW221" s="466">
        <f t="shared" ca="1" si="226"/>
        <v>0</v>
      </c>
      <c r="AX221" s="466">
        <f t="shared" ca="1" si="226"/>
        <v>0</v>
      </c>
      <c r="AY221" s="466">
        <f t="shared" ca="1" si="226"/>
        <v>0</v>
      </c>
      <c r="AZ221" s="466">
        <f t="shared" ca="1" si="226"/>
        <v>0</v>
      </c>
      <c r="BA221" s="466">
        <f t="shared" ca="1" si="226"/>
        <v>0</v>
      </c>
      <c r="BB221" s="466">
        <f t="shared" ca="1" si="226"/>
        <v>0</v>
      </c>
      <c r="BC221" s="466">
        <f t="shared" ca="1" si="226"/>
        <v>0</v>
      </c>
      <c r="BD221" s="466">
        <f t="shared" ca="1" si="226"/>
        <v>0</v>
      </c>
      <c r="BE221" s="466">
        <f t="shared" ca="1" si="226"/>
        <v>0</v>
      </c>
      <c r="BF221" s="458"/>
      <c r="BG221" s="467">
        <f t="shared" ca="1" si="197"/>
        <v>0</v>
      </c>
      <c r="BH221" s="467">
        <f t="shared" ca="1" si="198"/>
        <v>0</v>
      </c>
      <c r="BI221" s="467">
        <f t="shared" ca="1" si="199"/>
        <v>0</v>
      </c>
      <c r="BJ221" s="467">
        <f t="shared" ca="1" si="200"/>
        <v>0</v>
      </c>
      <c r="BK221" s="467">
        <f t="shared" ca="1" si="201"/>
        <v>0</v>
      </c>
      <c r="BL221" s="467">
        <f t="shared" ca="1" si="202"/>
        <v>0</v>
      </c>
      <c r="BM221" s="467">
        <f t="shared" ca="1" si="203"/>
        <v>0</v>
      </c>
      <c r="BN221" s="467">
        <f t="shared" ca="1" si="204"/>
        <v>0</v>
      </c>
      <c r="BO221" s="467">
        <f t="shared" ca="1" si="205"/>
        <v>0</v>
      </c>
      <c r="BP221" s="467">
        <f t="shared" ca="1" si="206"/>
        <v>0</v>
      </c>
      <c r="BQ221" s="467">
        <f t="shared" ca="1" si="207"/>
        <v>0</v>
      </c>
      <c r="BR221" s="467">
        <f t="shared" ca="1" si="208"/>
        <v>0</v>
      </c>
      <c r="BS221" s="468">
        <f t="shared" ca="1" si="209"/>
        <v>0</v>
      </c>
      <c r="BT221" s="467">
        <f t="shared" ca="1" si="210"/>
        <v>0</v>
      </c>
      <c r="BU221" s="467">
        <f t="shared" ca="1" si="211"/>
        <v>0</v>
      </c>
      <c r="BV221" s="467">
        <f t="shared" ca="1" si="212"/>
        <v>0</v>
      </c>
      <c r="BW221" s="470">
        <f t="shared" ca="1" si="213"/>
        <v>0</v>
      </c>
      <c r="BX221" s="470">
        <f t="shared" ca="1" si="214"/>
        <v>0</v>
      </c>
      <c r="BY221" s="467">
        <f t="shared" ca="1" si="215"/>
        <v>0</v>
      </c>
    </row>
    <row r="222" spans="1:77" ht="15.6" hidden="1" customHeight="1" outlineLevel="1" x14ac:dyDescent="0.3">
      <c r="A222" s="479">
        <f t="shared" si="216"/>
        <v>22</v>
      </c>
      <c r="B222" s="469">
        <f t="shared" si="189"/>
        <v>0</v>
      </c>
      <c r="C222" s="464"/>
      <c r="D222" s="480">
        <f t="shared" ca="1" si="190"/>
        <v>0</v>
      </c>
      <c r="E222" s="465">
        <f t="shared" ca="1" si="191"/>
        <v>0</v>
      </c>
      <c r="F222" s="466">
        <f t="shared" ca="1" si="222"/>
        <v>0</v>
      </c>
      <c r="G222" s="466">
        <f t="shared" ca="1" si="222"/>
        <v>0</v>
      </c>
      <c r="H222" s="466">
        <f t="shared" ca="1" si="222"/>
        <v>0</v>
      </c>
      <c r="I222" s="466">
        <f t="shared" ca="1" si="222"/>
        <v>0</v>
      </c>
      <c r="J222" s="466">
        <f t="shared" ca="1" si="222"/>
        <v>0</v>
      </c>
      <c r="K222" s="466">
        <f t="shared" ca="1" si="222"/>
        <v>0</v>
      </c>
      <c r="L222" s="466">
        <f t="shared" ca="1" si="222"/>
        <v>0</v>
      </c>
      <c r="M222" s="466">
        <f t="shared" ca="1" si="222"/>
        <v>0</v>
      </c>
      <c r="N222" s="466">
        <f t="shared" ca="1" si="222"/>
        <v>0</v>
      </c>
      <c r="O222" s="466">
        <f t="shared" ca="1" si="222"/>
        <v>0</v>
      </c>
      <c r="P222" s="466">
        <f t="shared" ca="1" si="223"/>
        <v>0</v>
      </c>
      <c r="Q222" s="466">
        <f t="shared" ca="1" si="223"/>
        <v>0</v>
      </c>
      <c r="R222" s="466">
        <f t="shared" ca="1" si="223"/>
        <v>0</v>
      </c>
      <c r="S222" s="466">
        <f t="shared" ca="1" si="223"/>
        <v>0</v>
      </c>
      <c r="T222" s="466">
        <f t="shared" ca="1" si="223"/>
        <v>0</v>
      </c>
      <c r="U222" s="466">
        <f t="shared" ca="1" si="223"/>
        <v>0</v>
      </c>
      <c r="V222" s="466">
        <f t="shared" ca="1" si="223"/>
        <v>0</v>
      </c>
      <c r="W222" s="466">
        <f t="shared" ca="1" si="223"/>
        <v>0</v>
      </c>
      <c r="X222" s="466">
        <f t="shared" ca="1" si="223"/>
        <v>0</v>
      </c>
      <c r="Y222" s="466">
        <f t="shared" ca="1" si="223"/>
        <v>0</v>
      </c>
      <c r="Z222" s="466">
        <f t="shared" ca="1" si="224"/>
        <v>0</v>
      </c>
      <c r="AA222" s="466">
        <f t="shared" ca="1" si="224"/>
        <v>0</v>
      </c>
      <c r="AB222" s="466">
        <f t="shared" ca="1" si="224"/>
        <v>0</v>
      </c>
      <c r="AC222" s="466">
        <f t="shared" ca="1" si="224"/>
        <v>0</v>
      </c>
      <c r="AD222" s="466">
        <f t="shared" ca="1" si="224"/>
        <v>0</v>
      </c>
      <c r="AE222" s="466">
        <f t="shared" ca="1" si="224"/>
        <v>0</v>
      </c>
      <c r="AF222" s="466">
        <f t="shared" ca="1" si="224"/>
        <v>0</v>
      </c>
      <c r="AG222" s="466">
        <f t="shared" ca="1" si="224"/>
        <v>0</v>
      </c>
      <c r="AH222" s="466">
        <f t="shared" ca="1" si="224"/>
        <v>0</v>
      </c>
      <c r="AI222" s="466">
        <f t="shared" ca="1" si="224"/>
        <v>0</v>
      </c>
      <c r="AJ222" s="466">
        <f t="shared" ca="1" si="225"/>
        <v>0</v>
      </c>
      <c r="AK222" s="466">
        <f t="shared" ca="1" si="225"/>
        <v>0</v>
      </c>
      <c r="AL222" s="466">
        <f t="shared" ca="1" si="225"/>
        <v>0</v>
      </c>
      <c r="AM222" s="466">
        <f t="shared" ca="1" si="225"/>
        <v>0</v>
      </c>
      <c r="AN222" s="466">
        <f t="shared" ca="1" si="225"/>
        <v>0</v>
      </c>
      <c r="AO222" s="466">
        <f t="shared" ca="1" si="225"/>
        <v>0</v>
      </c>
      <c r="AP222" s="466">
        <f t="shared" ca="1" si="225"/>
        <v>0</v>
      </c>
      <c r="AQ222" s="466">
        <f t="shared" ca="1" si="225"/>
        <v>0</v>
      </c>
      <c r="AR222" s="466">
        <f t="shared" ca="1" si="225"/>
        <v>0</v>
      </c>
      <c r="AS222" s="466">
        <f t="shared" ca="1" si="225"/>
        <v>0</v>
      </c>
      <c r="AT222" s="466">
        <f t="shared" ca="1" si="226"/>
        <v>0</v>
      </c>
      <c r="AU222" s="466">
        <f t="shared" ca="1" si="226"/>
        <v>0</v>
      </c>
      <c r="AV222" s="466">
        <f t="shared" ca="1" si="226"/>
        <v>0</v>
      </c>
      <c r="AW222" s="466">
        <f t="shared" ca="1" si="226"/>
        <v>0</v>
      </c>
      <c r="AX222" s="466">
        <f t="shared" ca="1" si="226"/>
        <v>0</v>
      </c>
      <c r="AY222" s="466">
        <f t="shared" ca="1" si="226"/>
        <v>0</v>
      </c>
      <c r="AZ222" s="466">
        <f t="shared" ca="1" si="226"/>
        <v>0</v>
      </c>
      <c r="BA222" s="466">
        <f t="shared" ca="1" si="226"/>
        <v>0</v>
      </c>
      <c r="BB222" s="466">
        <f t="shared" ca="1" si="226"/>
        <v>0</v>
      </c>
      <c r="BC222" s="466">
        <f t="shared" ca="1" si="226"/>
        <v>0</v>
      </c>
      <c r="BD222" s="466">
        <f t="shared" ca="1" si="226"/>
        <v>0</v>
      </c>
      <c r="BE222" s="466">
        <f t="shared" ca="1" si="226"/>
        <v>0</v>
      </c>
      <c r="BF222" s="458"/>
      <c r="BG222" s="467">
        <f t="shared" ca="1" si="197"/>
        <v>0</v>
      </c>
      <c r="BH222" s="467">
        <f t="shared" ca="1" si="198"/>
        <v>0</v>
      </c>
      <c r="BI222" s="467">
        <f t="shared" ca="1" si="199"/>
        <v>0</v>
      </c>
      <c r="BJ222" s="467">
        <f t="shared" ca="1" si="200"/>
        <v>0</v>
      </c>
      <c r="BK222" s="467">
        <f t="shared" ca="1" si="201"/>
        <v>0</v>
      </c>
      <c r="BL222" s="467">
        <f t="shared" ca="1" si="202"/>
        <v>0</v>
      </c>
      <c r="BM222" s="467">
        <f t="shared" ca="1" si="203"/>
        <v>0</v>
      </c>
      <c r="BN222" s="467">
        <f t="shared" ca="1" si="204"/>
        <v>0</v>
      </c>
      <c r="BO222" s="467">
        <f t="shared" ca="1" si="205"/>
        <v>0</v>
      </c>
      <c r="BP222" s="467">
        <f t="shared" ca="1" si="206"/>
        <v>0</v>
      </c>
      <c r="BQ222" s="467">
        <f t="shared" ca="1" si="207"/>
        <v>0</v>
      </c>
      <c r="BR222" s="467">
        <f t="shared" ca="1" si="208"/>
        <v>0</v>
      </c>
      <c r="BS222" s="468">
        <f t="shared" ca="1" si="209"/>
        <v>0</v>
      </c>
      <c r="BT222" s="467">
        <f t="shared" ca="1" si="210"/>
        <v>0</v>
      </c>
      <c r="BU222" s="467">
        <f t="shared" ca="1" si="211"/>
        <v>0</v>
      </c>
      <c r="BV222" s="467">
        <f t="shared" ca="1" si="212"/>
        <v>0</v>
      </c>
      <c r="BW222" s="470">
        <f t="shared" ca="1" si="213"/>
        <v>0</v>
      </c>
      <c r="BX222" s="470">
        <f t="shared" ca="1" si="214"/>
        <v>0</v>
      </c>
      <c r="BY222" s="467">
        <f t="shared" ca="1" si="215"/>
        <v>0</v>
      </c>
    </row>
    <row r="223" spans="1:77" ht="15.6" hidden="1" customHeight="1" outlineLevel="1" x14ac:dyDescent="0.3">
      <c r="A223" s="479">
        <f t="shared" si="216"/>
        <v>23</v>
      </c>
      <c r="B223" s="463">
        <f t="shared" si="189"/>
        <v>0</v>
      </c>
      <c r="C223" s="464"/>
      <c r="D223" s="480">
        <f t="shared" ca="1" si="190"/>
        <v>0</v>
      </c>
      <c r="E223" s="465">
        <f t="shared" ca="1" si="191"/>
        <v>0</v>
      </c>
      <c r="F223" s="466">
        <f t="shared" ca="1" si="222"/>
        <v>0</v>
      </c>
      <c r="G223" s="466">
        <f t="shared" ca="1" si="222"/>
        <v>0</v>
      </c>
      <c r="H223" s="466">
        <f t="shared" ca="1" si="222"/>
        <v>0</v>
      </c>
      <c r="I223" s="466">
        <f t="shared" ca="1" si="222"/>
        <v>0</v>
      </c>
      <c r="J223" s="466">
        <f t="shared" ca="1" si="222"/>
        <v>0</v>
      </c>
      <c r="K223" s="466">
        <f t="shared" ca="1" si="222"/>
        <v>0</v>
      </c>
      <c r="L223" s="466">
        <f t="shared" ca="1" si="222"/>
        <v>0</v>
      </c>
      <c r="M223" s="466">
        <f t="shared" ca="1" si="222"/>
        <v>0</v>
      </c>
      <c r="N223" s="466">
        <f t="shared" ca="1" si="222"/>
        <v>0</v>
      </c>
      <c r="O223" s="466">
        <f t="shared" ca="1" si="222"/>
        <v>0</v>
      </c>
      <c r="P223" s="466">
        <f t="shared" ca="1" si="223"/>
        <v>0</v>
      </c>
      <c r="Q223" s="466">
        <f t="shared" ca="1" si="223"/>
        <v>0</v>
      </c>
      <c r="R223" s="466">
        <f t="shared" ca="1" si="223"/>
        <v>0</v>
      </c>
      <c r="S223" s="466">
        <f t="shared" ca="1" si="223"/>
        <v>0</v>
      </c>
      <c r="T223" s="466">
        <f t="shared" ca="1" si="223"/>
        <v>0</v>
      </c>
      <c r="U223" s="466">
        <f t="shared" ca="1" si="223"/>
        <v>0</v>
      </c>
      <c r="V223" s="466">
        <f t="shared" ca="1" si="223"/>
        <v>0</v>
      </c>
      <c r="W223" s="466">
        <f t="shared" ca="1" si="223"/>
        <v>0</v>
      </c>
      <c r="X223" s="466">
        <f t="shared" ca="1" si="223"/>
        <v>0</v>
      </c>
      <c r="Y223" s="466">
        <f t="shared" ca="1" si="223"/>
        <v>0</v>
      </c>
      <c r="Z223" s="466">
        <f t="shared" ca="1" si="224"/>
        <v>0</v>
      </c>
      <c r="AA223" s="466">
        <f t="shared" ca="1" si="224"/>
        <v>0</v>
      </c>
      <c r="AB223" s="466">
        <f t="shared" ca="1" si="224"/>
        <v>0</v>
      </c>
      <c r="AC223" s="466">
        <f t="shared" ca="1" si="224"/>
        <v>0</v>
      </c>
      <c r="AD223" s="466">
        <f t="shared" ca="1" si="224"/>
        <v>0</v>
      </c>
      <c r="AE223" s="466">
        <f t="shared" ca="1" si="224"/>
        <v>0</v>
      </c>
      <c r="AF223" s="466">
        <f t="shared" ca="1" si="224"/>
        <v>0</v>
      </c>
      <c r="AG223" s="466">
        <f t="shared" ca="1" si="224"/>
        <v>0</v>
      </c>
      <c r="AH223" s="466">
        <f t="shared" ca="1" si="224"/>
        <v>0</v>
      </c>
      <c r="AI223" s="466">
        <f t="shared" ca="1" si="224"/>
        <v>0</v>
      </c>
      <c r="AJ223" s="466">
        <f t="shared" ca="1" si="225"/>
        <v>0</v>
      </c>
      <c r="AK223" s="466">
        <f t="shared" ca="1" si="225"/>
        <v>0</v>
      </c>
      <c r="AL223" s="466">
        <f t="shared" ca="1" si="225"/>
        <v>0</v>
      </c>
      <c r="AM223" s="466">
        <f t="shared" ca="1" si="225"/>
        <v>0</v>
      </c>
      <c r="AN223" s="466">
        <f t="shared" ca="1" si="225"/>
        <v>0</v>
      </c>
      <c r="AO223" s="466">
        <f t="shared" ca="1" si="225"/>
        <v>0</v>
      </c>
      <c r="AP223" s="466">
        <f t="shared" ca="1" si="225"/>
        <v>0</v>
      </c>
      <c r="AQ223" s="466">
        <f t="shared" ca="1" si="225"/>
        <v>0</v>
      </c>
      <c r="AR223" s="466">
        <f t="shared" ca="1" si="225"/>
        <v>0</v>
      </c>
      <c r="AS223" s="466">
        <f t="shared" ca="1" si="225"/>
        <v>0</v>
      </c>
      <c r="AT223" s="466">
        <f t="shared" ca="1" si="226"/>
        <v>0</v>
      </c>
      <c r="AU223" s="466">
        <f t="shared" ca="1" si="226"/>
        <v>0</v>
      </c>
      <c r="AV223" s="466">
        <f t="shared" ca="1" si="226"/>
        <v>0</v>
      </c>
      <c r="AW223" s="466">
        <f t="shared" ca="1" si="226"/>
        <v>0</v>
      </c>
      <c r="AX223" s="466">
        <f t="shared" ca="1" si="226"/>
        <v>0</v>
      </c>
      <c r="AY223" s="466">
        <f t="shared" ca="1" si="226"/>
        <v>0</v>
      </c>
      <c r="AZ223" s="466">
        <f t="shared" ca="1" si="226"/>
        <v>0</v>
      </c>
      <c r="BA223" s="466">
        <f t="shared" ca="1" si="226"/>
        <v>0</v>
      </c>
      <c r="BB223" s="466">
        <f t="shared" ca="1" si="226"/>
        <v>0</v>
      </c>
      <c r="BC223" s="466">
        <f t="shared" ca="1" si="226"/>
        <v>0</v>
      </c>
      <c r="BD223" s="466">
        <f t="shared" ca="1" si="226"/>
        <v>0</v>
      </c>
      <c r="BE223" s="466">
        <f t="shared" ca="1" si="226"/>
        <v>0</v>
      </c>
      <c r="BF223" s="458"/>
      <c r="BG223" s="467">
        <f t="shared" ca="1" si="197"/>
        <v>0</v>
      </c>
      <c r="BH223" s="467">
        <f t="shared" ca="1" si="198"/>
        <v>0</v>
      </c>
      <c r="BI223" s="467">
        <f t="shared" ca="1" si="199"/>
        <v>0</v>
      </c>
      <c r="BJ223" s="467">
        <f t="shared" ca="1" si="200"/>
        <v>0</v>
      </c>
      <c r="BK223" s="467">
        <f t="shared" ca="1" si="201"/>
        <v>0</v>
      </c>
      <c r="BL223" s="467">
        <f t="shared" ca="1" si="202"/>
        <v>0</v>
      </c>
      <c r="BM223" s="467">
        <f t="shared" ca="1" si="203"/>
        <v>0</v>
      </c>
      <c r="BN223" s="467">
        <f t="shared" ca="1" si="204"/>
        <v>0</v>
      </c>
      <c r="BO223" s="467">
        <f t="shared" ca="1" si="205"/>
        <v>0</v>
      </c>
      <c r="BP223" s="467">
        <f t="shared" ca="1" si="206"/>
        <v>0</v>
      </c>
      <c r="BQ223" s="467">
        <f t="shared" ca="1" si="207"/>
        <v>0</v>
      </c>
      <c r="BR223" s="467">
        <f t="shared" ca="1" si="208"/>
        <v>0</v>
      </c>
      <c r="BS223" s="468">
        <f t="shared" ca="1" si="209"/>
        <v>0</v>
      </c>
      <c r="BT223" s="467">
        <f t="shared" ca="1" si="210"/>
        <v>0</v>
      </c>
      <c r="BU223" s="467">
        <f t="shared" ca="1" si="211"/>
        <v>0</v>
      </c>
      <c r="BV223" s="467">
        <f t="shared" ca="1" si="212"/>
        <v>0</v>
      </c>
      <c r="BW223" s="470">
        <f t="shared" ca="1" si="213"/>
        <v>0</v>
      </c>
      <c r="BX223" s="470">
        <f t="shared" ca="1" si="214"/>
        <v>0</v>
      </c>
      <c r="BY223" s="467">
        <f t="shared" ca="1" si="215"/>
        <v>0</v>
      </c>
    </row>
    <row r="224" spans="1:77" ht="15.6" hidden="1" customHeight="1" outlineLevel="1" x14ac:dyDescent="0.3">
      <c r="A224" s="479">
        <f t="shared" si="216"/>
        <v>24</v>
      </c>
      <c r="B224" s="469">
        <f t="shared" si="189"/>
        <v>0</v>
      </c>
      <c r="C224" s="464"/>
      <c r="D224" s="480">
        <f t="shared" ca="1" si="190"/>
        <v>0</v>
      </c>
      <c r="E224" s="465">
        <f t="shared" ca="1" si="191"/>
        <v>0</v>
      </c>
      <c r="F224" s="466">
        <f t="shared" ca="1" si="222"/>
        <v>0</v>
      </c>
      <c r="G224" s="466">
        <f t="shared" ca="1" si="222"/>
        <v>0</v>
      </c>
      <c r="H224" s="466">
        <f t="shared" ca="1" si="222"/>
        <v>0</v>
      </c>
      <c r="I224" s="466">
        <f t="shared" ca="1" si="222"/>
        <v>0</v>
      </c>
      <c r="J224" s="466">
        <f t="shared" ca="1" si="222"/>
        <v>0</v>
      </c>
      <c r="K224" s="466">
        <f t="shared" ca="1" si="222"/>
        <v>0</v>
      </c>
      <c r="L224" s="466">
        <f t="shared" ca="1" si="222"/>
        <v>0</v>
      </c>
      <c r="M224" s="466">
        <f t="shared" ca="1" si="222"/>
        <v>0</v>
      </c>
      <c r="N224" s="466">
        <f t="shared" ca="1" si="222"/>
        <v>0</v>
      </c>
      <c r="O224" s="466">
        <f t="shared" ca="1" si="222"/>
        <v>0</v>
      </c>
      <c r="P224" s="466">
        <f t="shared" ca="1" si="223"/>
        <v>0</v>
      </c>
      <c r="Q224" s="466">
        <f t="shared" ca="1" si="223"/>
        <v>0</v>
      </c>
      <c r="R224" s="466">
        <f t="shared" ca="1" si="223"/>
        <v>0</v>
      </c>
      <c r="S224" s="466">
        <f t="shared" ca="1" si="223"/>
        <v>0</v>
      </c>
      <c r="T224" s="466">
        <f t="shared" ca="1" si="223"/>
        <v>0</v>
      </c>
      <c r="U224" s="466">
        <f t="shared" ca="1" si="223"/>
        <v>0</v>
      </c>
      <c r="V224" s="466">
        <f t="shared" ca="1" si="223"/>
        <v>0</v>
      </c>
      <c r="W224" s="466">
        <f t="shared" ca="1" si="223"/>
        <v>0</v>
      </c>
      <c r="X224" s="466">
        <f t="shared" ca="1" si="223"/>
        <v>0</v>
      </c>
      <c r="Y224" s="466">
        <f t="shared" ca="1" si="223"/>
        <v>0</v>
      </c>
      <c r="Z224" s="466">
        <f t="shared" ca="1" si="224"/>
        <v>0</v>
      </c>
      <c r="AA224" s="466">
        <f t="shared" ca="1" si="224"/>
        <v>0</v>
      </c>
      <c r="AB224" s="466">
        <f t="shared" ca="1" si="224"/>
        <v>0</v>
      </c>
      <c r="AC224" s="466">
        <f t="shared" ca="1" si="224"/>
        <v>0</v>
      </c>
      <c r="AD224" s="466">
        <f t="shared" ca="1" si="224"/>
        <v>0</v>
      </c>
      <c r="AE224" s="466">
        <f t="shared" ca="1" si="224"/>
        <v>0</v>
      </c>
      <c r="AF224" s="466">
        <f t="shared" ca="1" si="224"/>
        <v>0</v>
      </c>
      <c r="AG224" s="466">
        <f t="shared" ca="1" si="224"/>
        <v>0</v>
      </c>
      <c r="AH224" s="466">
        <f t="shared" ca="1" si="224"/>
        <v>0</v>
      </c>
      <c r="AI224" s="466">
        <f t="shared" ca="1" si="224"/>
        <v>0</v>
      </c>
      <c r="AJ224" s="466">
        <f t="shared" ca="1" si="225"/>
        <v>0</v>
      </c>
      <c r="AK224" s="466">
        <f t="shared" ca="1" si="225"/>
        <v>0</v>
      </c>
      <c r="AL224" s="466">
        <f t="shared" ca="1" si="225"/>
        <v>0</v>
      </c>
      <c r="AM224" s="466">
        <f t="shared" ca="1" si="225"/>
        <v>0</v>
      </c>
      <c r="AN224" s="466">
        <f t="shared" ca="1" si="225"/>
        <v>0</v>
      </c>
      <c r="AO224" s="466">
        <f t="shared" ca="1" si="225"/>
        <v>0</v>
      </c>
      <c r="AP224" s="466">
        <f t="shared" ca="1" si="225"/>
        <v>0</v>
      </c>
      <c r="AQ224" s="466">
        <f t="shared" ca="1" si="225"/>
        <v>0</v>
      </c>
      <c r="AR224" s="466">
        <f t="shared" ca="1" si="225"/>
        <v>0</v>
      </c>
      <c r="AS224" s="466">
        <f t="shared" ca="1" si="225"/>
        <v>0</v>
      </c>
      <c r="AT224" s="466">
        <f t="shared" ca="1" si="226"/>
        <v>0</v>
      </c>
      <c r="AU224" s="466">
        <f t="shared" ca="1" si="226"/>
        <v>0</v>
      </c>
      <c r="AV224" s="466">
        <f t="shared" ca="1" si="226"/>
        <v>0</v>
      </c>
      <c r="AW224" s="466">
        <f t="shared" ca="1" si="226"/>
        <v>0</v>
      </c>
      <c r="AX224" s="466">
        <f t="shared" ca="1" si="226"/>
        <v>0</v>
      </c>
      <c r="AY224" s="466">
        <f t="shared" ca="1" si="226"/>
        <v>0</v>
      </c>
      <c r="AZ224" s="466">
        <f t="shared" ca="1" si="226"/>
        <v>0</v>
      </c>
      <c r="BA224" s="466">
        <f t="shared" ca="1" si="226"/>
        <v>0</v>
      </c>
      <c r="BB224" s="466">
        <f t="shared" ca="1" si="226"/>
        <v>0</v>
      </c>
      <c r="BC224" s="466">
        <f t="shared" ca="1" si="226"/>
        <v>0</v>
      </c>
      <c r="BD224" s="466">
        <f t="shared" ca="1" si="226"/>
        <v>0</v>
      </c>
      <c r="BE224" s="466">
        <f t="shared" ca="1" si="226"/>
        <v>0</v>
      </c>
      <c r="BF224" s="458"/>
      <c r="BG224" s="467">
        <f t="shared" ca="1" si="197"/>
        <v>0</v>
      </c>
      <c r="BH224" s="467">
        <f t="shared" ca="1" si="198"/>
        <v>0</v>
      </c>
      <c r="BI224" s="467">
        <f t="shared" ca="1" si="199"/>
        <v>0</v>
      </c>
      <c r="BJ224" s="467">
        <f t="shared" ca="1" si="200"/>
        <v>0</v>
      </c>
      <c r="BK224" s="467">
        <f t="shared" ca="1" si="201"/>
        <v>0</v>
      </c>
      <c r="BL224" s="467">
        <f t="shared" ca="1" si="202"/>
        <v>0</v>
      </c>
      <c r="BM224" s="467">
        <f t="shared" ca="1" si="203"/>
        <v>0</v>
      </c>
      <c r="BN224" s="467">
        <f t="shared" ca="1" si="204"/>
        <v>0</v>
      </c>
      <c r="BO224" s="467">
        <f t="shared" ca="1" si="205"/>
        <v>0</v>
      </c>
      <c r="BP224" s="467">
        <f t="shared" ca="1" si="206"/>
        <v>0</v>
      </c>
      <c r="BQ224" s="467">
        <f t="shared" ca="1" si="207"/>
        <v>0</v>
      </c>
      <c r="BR224" s="467">
        <f t="shared" ca="1" si="208"/>
        <v>0</v>
      </c>
      <c r="BS224" s="468">
        <f t="shared" ca="1" si="209"/>
        <v>0</v>
      </c>
      <c r="BT224" s="467">
        <f t="shared" ca="1" si="210"/>
        <v>0</v>
      </c>
      <c r="BU224" s="467">
        <f t="shared" ca="1" si="211"/>
        <v>0</v>
      </c>
      <c r="BV224" s="467">
        <f t="shared" ca="1" si="212"/>
        <v>0</v>
      </c>
      <c r="BW224" s="470">
        <f t="shared" ca="1" si="213"/>
        <v>0</v>
      </c>
      <c r="BX224" s="470">
        <f t="shared" ca="1" si="214"/>
        <v>0</v>
      </c>
      <c r="BY224" s="467">
        <f t="shared" ca="1" si="215"/>
        <v>0</v>
      </c>
    </row>
    <row r="225" spans="1:77" ht="15.6" hidden="1" customHeight="1" outlineLevel="1" x14ac:dyDescent="0.3">
      <c r="A225" s="479">
        <f t="shared" si="216"/>
        <v>25</v>
      </c>
      <c r="B225" s="463">
        <f t="shared" si="189"/>
        <v>0</v>
      </c>
      <c r="C225" s="464"/>
      <c r="D225" s="480">
        <f t="shared" ca="1" si="190"/>
        <v>0</v>
      </c>
      <c r="E225" s="465">
        <f t="shared" ca="1" si="191"/>
        <v>0</v>
      </c>
      <c r="F225" s="466">
        <f t="shared" ca="1" si="222"/>
        <v>0</v>
      </c>
      <c r="G225" s="466">
        <f t="shared" ca="1" si="222"/>
        <v>0</v>
      </c>
      <c r="H225" s="466">
        <f t="shared" ca="1" si="222"/>
        <v>0</v>
      </c>
      <c r="I225" s="466">
        <f t="shared" ca="1" si="222"/>
        <v>0</v>
      </c>
      <c r="J225" s="466">
        <f t="shared" ca="1" si="222"/>
        <v>0</v>
      </c>
      <c r="K225" s="466">
        <f t="shared" ca="1" si="222"/>
        <v>0</v>
      </c>
      <c r="L225" s="466">
        <f t="shared" ca="1" si="222"/>
        <v>0</v>
      </c>
      <c r="M225" s="466">
        <f t="shared" ca="1" si="222"/>
        <v>0</v>
      </c>
      <c r="N225" s="466">
        <f t="shared" ca="1" si="222"/>
        <v>0</v>
      </c>
      <c r="O225" s="466">
        <f t="shared" ca="1" si="222"/>
        <v>0</v>
      </c>
      <c r="P225" s="466">
        <f t="shared" ca="1" si="223"/>
        <v>0</v>
      </c>
      <c r="Q225" s="466">
        <f t="shared" ca="1" si="223"/>
        <v>0</v>
      </c>
      <c r="R225" s="466">
        <f t="shared" ca="1" si="223"/>
        <v>0</v>
      </c>
      <c r="S225" s="466">
        <f t="shared" ca="1" si="223"/>
        <v>0</v>
      </c>
      <c r="T225" s="466">
        <f t="shared" ca="1" si="223"/>
        <v>0</v>
      </c>
      <c r="U225" s="466">
        <f t="shared" ca="1" si="223"/>
        <v>0</v>
      </c>
      <c r="V225" s="466">
        <f t="shared" ca="1" si="223"/>
        <v>0</v>
      </c>
      <c r="W225" s="466">
        <f t="shared" ca="1" si="223"/>
        <v>0</v>
      </c>
      <c r="X225" s="466">
        <f t="shared" ca="1" si="223"/>
        <v>0</v>
      </c>
      <c r="Y225" s="466">
        <f t="shared" ca="1" si="223"/>
        <v>0</v>
      </c>
      <c r="Z225" s="466">
        <f t="shared" ca="1" si="224"/>
        <v>0</v>
      </c>
      <c r="AA225" s="466">
        <f t="shared" ca="1" si="224"/>
        <v>0</v>
      </c>
      <c r="AB225" s="466">
        <f t="shared" ca="1" si="224"/>
        <v>0</v>
      </c>
      <c r="AC225" s="466">
        <f t="shared" ca="1" si="224"/>
        <v>0</v>
      </c>
      <c r="AD225" s="466">
        <f t="shared" ca="1" si="224"/>
        <v>0</v>
      </c>
      <c r="AE225" s="466">
        <f t="shared" ca="1" si="224"/>
        <v>0</v>
      </c>
      <c r="AF225" s="466">
        <f t="shared" ca="1" si="224"/>
        <v>0</v>
      </c>
      <c r="AG225" s="466">
        <f t="shared" ca="1" si="224"/>
        <v>0</v>
      </c>
      <c r="AH225" s="466">
        <f t="shared" ca="1" si="224"/>
        <v>0</v>
      </c>
      <c r="AI225" s="466">
        <f t="shared" ca="1" si="224"/>
        <v>0</v>
      </c>
      <c r="AJ225" s="466">
        <f t="shared" ca="1" si="225"/>
        <v>0</v>
      </c>
      <c r="AK225" s="466">
        <f t="shared" ca="1" si="225"/>
        <v>0</v>
      </c>
      <c r="AL225" s="466">
        <f t="shared" ca="1" si="225"/>
        <v>0</v>
      </c>
      <c r="AM225" s="466">
        <f t="shared" ca="1" si="225"/>
        <v>0</v>
      </c>
      <c r="AN225" s="466">
        <f t="shared" ca="1" si="225"/>
        <v>0</v>
      </c>
      <c r="AO225" s="466">
        <f t="shared" ca="1" si="225"/>
        <v>0</v>
      </c>
      <c r="AP225" s="466">
        <f t="shared" ca="1" si="225"/>
        <v>0</v>
      </c>
      <c r="AQ225" s="466">
        <f t="shared" ca="1" si="225"/>
        <v>0</v>
      </c>
      <c r="AR225" s="466">
        <f t="shared" ca="1" si="225"/>
        <v>0</v>
      </c>
      <c r="AS225" s="466">
        <f t="shared" ca="1" si="225"/>
        <v>0</v>
      </c>
      <c r="AT225" s="466">
        <f t="shared" ca="1" si="226"/>
        <v>0</v>
      </c>
      <c r="AU225" s="466">
        <f t="shared" ca="1" si="226"/>
        <v>0</v>
      </c>
      <c r="AV225" s="466">
        <f t="shared" ca="1" si="226"/>
        <v>0</v>
      </c>
      <c r="AW225" s="466">
        <f t="shared" ca="1" si="226"/>
        <v>0</v>
      </c>
      <c r="AX225" s="466">
        <f t="shared" ca="1" si="226"/>
        <v>0</v>
      </c>
      <c r="AY225" s="466">
        <f t="shared" ca="1" si="226"/>
        <v>0</v>
      </c>
      <c r="AZ225" s="466">
        <f t="shared" ca="1" si="226"/>
        <v>0</v>
      </c>
      <c r="BA225" s="466">
        <f t="shared" ca="1" si="226"/>
        <v>0</v>
      </c>
      <c r="BB225" s="466">
        <f t="shared" ca="1" si="226"/>
        <v>0</v>
      </c>
      <c r="BC225" s="466">
        <f t="shared" ca="1" si="226"/>
        <v>0</v>
      </c>
      <c r="BD225" s="466">
        <f t="shared" ca="1" si="226"/>
        <v>0</v>
      </c>
      <c r="BE225" s="466">
        <f t="shared" ca="1" si="226"/>
        <v>0</v>
      </c>
      <c r="BF225" s="458"/>
      <c r="BG225" s="467">
        <f t="shared" ca="1" si="197"/>
        <v>0</v>
      </c>
      <c r="BH225" s="467">
        <f t="shared" ca="1" si="198"/>
        <v>0</v>
      </c>
      <c r="BI225" s="467">
        <f t="shared" ca="1" si="199"/>
        <v>0</v>
      </c>
      <c r="BJ225" s="467">
        <f t="shared" ca="1" si="200"/>
        <v>0</v>
      </c>
      <c r="BK225" s="467">
        <f t="shared" ca="1" si="201"/>
        <v>0</v>
      </c>
      <c r="BL225" s="467">
        <f t="shared" ca="1" si="202"/>
        <v>0</v>
      </c>
      <c r="BM225" s="467">
        <f t="shared" ca="1" si="203"/>
        <v>0</v>
      </c>
      <c r="BN225" s="467">
        <f t="shared" ca="1" si="204"/>
        <v>0</v>
      </c>
      <c r="BO225" s="467">
        <f t="shared" ca="1" si="205"/>
        <v>0</v>
      </c>
      <c r="BP225" s="467">
        <f t="shared" ca="1" si="206"/>
        <v>0</v>
      </c>
      <c r="BQ225" s="467">
        <f t="shared" ca="1" si="207"/>
        <v>0</v>
      </c>
      <c r="BR225" s="467">
        <f t="shared" ca="1" si="208"/>
        <v>0</v>
      </c>
      <c r="BS225" s="468">
        <f t="shared" ca="1" si="209"/>
        <v>0</v>
      </c>
      <c r="BT225" s="467">
        <f t="shared" ca="1" si="210"/>
        <v>0</v>
      </c>
      <c r="BU225" s="467">
        <f t="shared" ca="1" si="211"/>
        <v>0</v>
      </c>
      <c r="BV225" s="467">
        <f t="shared" ca="1" si="212"/>
        <v>0</v>
      </c>
      <c r="BW225" s="470">
        <f t="shared" ca="1" si="213"/>
        <v>0</v>
      </c>
      <c r="BX225" s="470">
        <f t="shared" ca="1" si="214"/>
        <v>0</v>
      </c>
      <c r="BY225" s="467">
        <f t="shared" ca="1" si="215"/>
        <v>0</v>
      </c>
    </row>
    <row r="226" spans="1:77" ht="15.6" hidden="1" customHeight="1" outlineLevel="1" x14ac:dyDescent="0.3">
      <c r="A226" s="479">
        <f t="shared" si="216"/>
        <v>26</v>
      </c>
      <c r="B226" s="469">
        <f t="shared" si="189"/>
        <v>0</v>
      </c>
      <c r="C226" s="464"/>
      <c r="D226" s="480">
        <f t="shared" ca="1" si="190"/>
        <v>0</v>
      </c>
      <c r="E226" s="465">
        <f t="shared" ca="1" si="191"/>
        <v>0</v>
      </c>
      <c r="F226" s="466">
        <f t="shared" ca="1" si="222"/>
        <v>0</v>
      </c>
      <c r="G226" s="466">
        <f t="shared" ca="1" si="222"/>
        <v>0</v>
      </c>
      <c r="H226" s="466">
        <f t="shared" ca="1" si="222"/>
        <v>0</v>
      </c>
      <c r="I226" s="466">
        <f t="shared" ca="1" si="222"/>
        <v>0</v>
      </c>
      <c r="J226" s="466">
        <f t="shared" ca="1" si="222"/>
        <v>0</v>
      </c>
      <c r="K226" s="466">
        <f t="shared" ca="1" si="222"/>
        <v>0</v>
      </c>
      <c r="L226" s="466">
        <f t="shared" ca="1" si="222"/>
        <v>0</v>
      </c>
      <c r="M226" s="466">
        <f t="shared" ca="1" si="222"/>
        <v>0</v>
      </c>
      <c r="N226" s="466">
        <f t="shared" ca="1" si="222"/>
        <v>0</v>
      </c>
      <c r="O226" s="466">
        <f t="shared" ca="1" si="222"/>
        <v>0</v>
      </c>
      <c r="P226" s="466">
        <f t="shared" ca="1" si="223"/>
        <v>0</v>
      </c>
      <c r="Q226" s="466">
        <f t="shared" ca="1" si="223"/>
        <v>0</v>
      </c>
      <c r="R226" s="466">
        <f t="shared" ca="1" si="223"/>
        <v>0</v>
      </c>
      <c r="S226" s="466">
        <f t="shared" ca="1" si="223"/>
        <v>0</v>
      </c>
      <c r="T226" s="466">
        <f t="shared" ca="1" si="223"/>
        <v>0</v>
      </c>
      <c r="U226" s="466">
        <f t="shared" ca="1" si="223"/>
        <v>0</v>
      </c>
      <c r="V226" s="466">
        <f t="shared" ca="1" si="223"/>
        <v>0</v>
      </c>
      <c r="W226" s="466">
        <f t="shared" ca="1" si="223"/>
        <v>0</v>
      </c>
      <c r="X226" s="466">
        <f t="shared" ca="1" si="223"/>
        <v>0</v>
      </c>
      <c r="Y226" s="466">
        <f t="shared" ca="1" si="223"/>
        <v>0</v>
      </c>
      <c r="Z226" s="466">
        <f t="shared" ca="1" si="224"/>
        <v>0</v>
      </c>
      <c r="AA226" s="466">
        <f t="shared" ca="1" si="224"/>
        <v>0</v>
      </c>
      <c r="AB226" s="466">
        <f t="shared" ca="1" si="224"/>
        <v>0</v>
      </c>
      <c r="AC226" s="466">
        <f t="shared" ca="1" si="224"/>
        <v>0</v>
      </c>
      <c r="AD226" s="466">
        <f t="shared" ca="1" si="224"/>
        <v>0</v>
      </c>
      <c r="AE226" s="466">
        <f t="shared" ca="1" si="224"/>
        <v>0</v>
      </c>
      <c r="AF226" s="466">
        <f t="shared" ca="1" si="224"/>
        <v>0</v>
      </c>
      <c r="AG226" s="466">
        <f t="shared" ca="1" si="224"/>
        <v>0</v>
      </c>
      <c r="AH226" s="466">
        <f t="shared" ca="1" si="224"/>
        <v>0</v>
      </c>
      <c r="AI226" s="466">
        <f t="shared" ca="1" si="224"/>
        <v>0</v>
      </c>
      <c r="AJ226" s="466">
        <f t="shared" ca="1" si="225"/>
        <v>0</v>
      </c>
      <c r="AK226" s="466">
        <f t="shared" ca="1" si="225"/>
        <v>0</v>
      </c>
      <c r="AL226" s="466">
        <f t="shared" ca="1" si="225"/>
        <v>0</v>
      </c>
      <c r="AM226" s="466">
        <f t="shared" ca="1" si="225"/>
        <v>0</v>
      </c>
      <c r="AN226" s="466">
        <f t="shared" ca="1" si="225"/>
        <v>0</v>
      </c>
      <c r="AO226" s="466">
        <f t="shared" ca="1" si="225"/>
        <v>0</v>
      </c>
      <c r="AP226" s="466">
        <f t="shared" ca="1" si="225"/>
        <v>0</v>
      </c>
      <c r="AQ226" s="466">
        <f t="shared" ca="1" si="225"/>
        <v>0</v>
      </c>
      <c r="AR226" s="466">
        <f t="shared" ca="1" si="225"/>
        <v>0</v>
      </c>
      <c r="AS226" s="466">
        <f t="shared" ca="1" si="225"/>
        <v>0</v>
      </c>
      <c r="AT226" s="466">
        <f t="shared" ca="1" si="226"/>
        <v>0</v>
      </c>
      <c r="AU226" s="466">
        <f t="shared" ca="1" si="226"/>
        <v>0</v>
      </c>
      <c r="AV226" s="466">
        <f t="shared" ca="1" si="226"/>
        <v>0</v>
      </c>
      <c r="AW226" s="466">
        <f t="shared" ca="1" si="226"/>
        <v>0</v>
      </c>
      <c r="AX226" s="466">
        <f t="shared" ca="1" si="226"/>
        <v>0</v>
      </c>
      <c r="AY226" s="466">
        <f t="shared" ca="1" si="226"/>
        <v>0</v>
      </c>
      <c r="AZ226" s="466">
        <f t="shared" ca="1" si="226"/>
        <v>0</v>
      </c>
      <c r="BA226" s="466">
        <f t="shared" ca="1" si="226"/>
        <v>0</v>
      </c>
      <c r="BB226" s="466">
        <f t="shared" ca="1" si="226"/>
        <v>0</v>
      </c>
      <c r="BC226" s="466">
        <f t="shared" ca="1" si="226"/>
        <v>0</v>
      </c>
      <c r="BD226" s="466">
        <f t="shared" ca="1" si="226"/>
        <v>0</v>
      </c>
      <c r="BE226" s="466">
        <f t="shared" ca="1" si="226"/>
        <v>0</v>
      </c>
      <c r="BF226" s="458"/>
      <c r="BG226" s="467">
        <f t="shared" ca="1" si="197"/>
        <v>0</v>
      </c>
      <c r="BH226" s="467">
        <f t="shared" ca="1" si="198"/>
        <v>0</v>
      </c>
      <c r="BI226" s="467">
        <f t="shared" ca="1" si="199"/>
        <v>0</v>
      </c>
      <c r="BJ226" s="467">
        <f t="shared" ca="1" si="200"/>
        <v>0</v>
      </c>
      <c r="BK226" s="467">
        <f t="shared" ca="1" si="201"/>
        <v>0</v>
      </c>
      <c r="BL226" s="467">
        <f t="shared" ca="1" si="202"/>
        <v>0</v>
      </c>
      <c r="BM226" s="467">
        <f t="shared" ca="1" si="203"/>
        <v>0</v>
      </c>
      <c r="BN226" s="467">
        <f t="shared" ca="1" si="204"/>
        <v>0</v>
      </c>
      <c r="BO226" s="467">
        <f t="shared" ca="1" si="205"/>
        <v>0</v>
      </c>
      <c r="BP226" s="467">
        <f t="shared" ca="1" si="206"/>
        <v>0</v>
      </c>
      <c r="BQ226" s="467">
        <f t="shared" ca="1" si="207"/>
        <v>0</v>
      </c>
      <c r="BR226" s="467">
        <f t="shared" ca="1" si="208"/>
        <v>0</v>
      </c>
      <c r="BS226" s="468">
        <f t="shared" ca="1" si="209"/>
        <v>0</v>
      </c>
      <c r="BT226" s="467">
        <f t="shared" ca="1" si="210"/>
        <v>0</v>
      </c>
      <c r="BU226" s="467">
        <f t="shared" ca="1" si="211"/>
        <v>0</v>
      </c>
      <c r="BV226" s="467">
        <f t="shared" ca="1" si="212"/>
        <v>0</v>
      </c>
      <c r="BW226" s="470">
        <f t="shared" ca="1" si="213"/>
        <v>0</v>
      </c>
      <c r="BX226" s="470">
        <f t="shared" ca="1" si="214"/>
        <v>0</v>
      </c>
      <c r="BY226" s="467">
        <f t="shared" ca="1" si="215"/>
        <v>0</v>
      </c>
    </row>
    <row r="227" spans="1:77" ht="15.6" hidden="1" customHeight="1" outlineLevel="1" x14ac:dyDescent="0.3">
      <c r="A227" s="479">
        <f t="shared" si="216"/>
        <v>27</v>
      </c>
      <c r="B227" s="463">
        <f t="shared" si="189"/>
        <v>0</v>
      </c>
      <c r="C227" s="464"/>
      <c r="D227" s="480">
        <f t="shared" ca="1" si="190"/>
        <v>0</v>
      </c>
      <c r="E227" s="465">
        <f t="shared" ca="1" si="191"/>
        <v>0</v>
      </c>
      <c r="F227" s="466">
        <f t="shared" ca="1" si="222"/>
        <v>0</v>
      </c>
      <c r="G227" s="466">
        <f t="shared" ca="1" si="222"/>
        <v>0</v>
      </c>
      <c r="H227" s="466">
        <f t="shared" ca="1" si="222"/>
        <v>0</v>
      </c>
      <c r="I227" s="466">
        <f t="shared" ca="1" si="222"/>
        <v>0</v>
      </c>
      <c r="J227" s="466">
        <f t="shared" ca="1" si="222"/>
        <v>0</v>
      </c>
      <c r="K227" s="466">
        <f t="shared" ca="1" si="222"/>
        <v>0</v>
      </c>
      <c r="L227" s="466">
        <f t="shared" ca="1" si="222"/>
        <v>0</v>
      </c>
      <c r="M227" s="466">
        <f t="shared" ca="1" si="222"/>
        <v>0</v>
      </c>
      <c r="N227" s="466">
        <f t="shared" ca="1" si="222"/>
        <v>0</v>
      </c>
      <c r="O227" s="466">
        <f t="shared" ca="1" si="222"/>
        <v>0</v>
      </c>
      <c r="P227" s="466">
        <f t="shared" ca="1" si="223"/>
        <v>0</v>
      </c>
      <c r="Q227" s="466">
        <f t="shared" ca="1" si="223"/>
        <v>0</v>
      </c>
      <c r="R227" s="466">
        <f t="shared" ca="1" si="223"/>
        <v>0</v>
      </c>
      <c r="S227" s="466">
        <f t="shared" ca="1" si="223"/>
        <v>0</v>
      </c>
      <c r="T227" s="466">
        <f t="shared" ca="1" si="223"/>
        <v>0</v>
      </c>
      <c r="U227" s="466">
        <f t="shared" ca="1" si="223"/>
        <v>0</v>
      </c>
      <c r="V227" s="466">
        <f t="shared" ca="1" si="223"/>
        <v>0</v>
      </c>
      <c r="W227" s="466">
        <f t="shared" ca="1" si="223"/>
        <v>0</v>
      </c>
      <c r="X227" s="466">
        <f t="shared" ca="1" si="223"/>
        <v>0</v>
      </c>
      <c r="Y227" s="466">
        <f t="shared" ca="1" si="223"/>
        <v>0</v>
      </c>
      <c r="Z227" s="466">
        <f t="shared" ca="1" si="224"/>
        <v>0</v>
      </c>
      <c r="AA227" s="466">
        <f t="shared" ca="1" si="224"/>
        <v>0</v>
      </c>
      <c r="AB227" s="466">
        <f t="shared" ca="1" si="224"/>
        <v>0</v>
      </c>
      <c r="AC227" s="466">
        <f t="shared" ca="1" si="224"/>
        <v>0</v>
      </c>
      <c r="AD227" s="466">
        <f t="shared" ca="1" si="224"/>
        <v>0</v>
      </c>
      <c r="AE227" s="466">
        <f t="shared" ca="1" si="224"/>
        <v>0</v>
      </c>
      <c r="AF227" s="466">
        <f t="shared" ca="1" si="224"/>
        <v>0</v>
      </c>
      <c r="AG227" s="466">
        <f t="shared" ca="1" si="224"/>
        <v>0</v>
      </c>
      <c r="AH227" s="466">
        <f t="shared" ca="1" si="224"/>
        <v>0</v>
      </c>
      <c r="AI227" s="466">
        <f t="shared" ca="1" si="224"/>
        <v>0</v>
      </c>
      <c r="AJ227" s="466">
        <f t="shared" ca="1" si="225"/>
        <v>0</v>
      </c>
      <c r="AK227" s="466">
        <f t="shared" ca="1" si="225"/>
        <v>0</v>
      </c>
      <c r="AL227" s="466">
        <f t="shared" ca="1" si="225"/>
        <v>0</v>
      </c>
      <c r="AM227" s="466">
        <f t="shared" ca="1" si="225"/>
        <v>0</v>
      </c>
      <c r="AN227" s="466">
        <f t="shared" ca="1" si="225"/>
        <v>0</v>
      </c>
      <c r="AO227" s="466">
        <f t="shared" ca="1" si="225"/>
        <v>0</v>
      </c>
      <c r="AP227" s="466">
        <f t="shared" ca="1" si="225"/>
        <v>0</v>
      </c>
      <c r="AQ227" s="466">
        <f t="shared" ca="1" si="225"/>
        <v>0</v>
      </c>
      <c r="AR227" s="466">
        <f t="shared" ca="1" si="225"/>
        <v>0</v>
      </c>
      <c r="AS227" s="466">
        <f t="shared" ca="1" si="225"/>
        <v>0</v>
      </c>
      <c r="AT227" s="466">
        <f t="shared" ca="1" si="226"/>
        <v>0</v>
      </c>
      <c r="AU227" s="466">
        <f t="shared" ca="1" si="226"/>
        <v>0</v>
      </c>
      <c r="AV227" s="466">
        <f t="shared" ca="1" si="226"/>
        <v>0</v>
      </c>
      <c r="AW227" s="466">
        <f t="shared" ca="1" si="226"/>
        <v>0</v>
      </c>
      <c r="AX227" s="466">
        <f t="shared" ca="1" si="226"/>
        <v>0</v>
      </c>
      <c r="AY227" s="466">
        <f t="shared" ca="1" si="226"/>
        <v>0</v>
      </c>
      <c r="AZ227" s="466">
        <f t="shared" ca="1" si="226"/>
        <v>0</v>
      </c>
      <c r="BA227" s="466">
        <f t="shared" ca="1" si="226"/>
        <v>0</v>
      </c>
      <c r="BB227" s="466">
        <f t="shared" ca="1" si="226"/>
        <v>0</v>
      </c>
      <c r="BC227" s="466">
        <f t="shared" ca="1" si="226"/>
        <v>0</v>
      </c>
      <c r="BD227" s="466">
        <f t="shared" ca="1" si="226"/>
        <v>0</v>
      </c>
      <c r="BE227" s="466">
        <f t="shared" ca="1" si="226"/>
        <v>0</v>
      </c>
      <c r="BF227" s="458"/>
      <c r="BG227" s="467">
        <f t="shared" ca="1" si="197"/>
        <v>0</v>
      </c>
      <c r="BH227" s="467">
        <f t="shared" ca="1" si="198"/>
        <v>0</v>
      </c>
      <c r="BI227" s="467">
        <f t="shared" ca="1" si="199"/>
        <v>0</v>
      </c>
      <c r="BJ227" s="467">
        <f t="shared" ca="1" si="200"/>
        <v>0</v>
      </c>
      <c r="BK227" s="467">
        <f t="shared" ca="1" si="201"/>
        <v>0</v>
      </c>
      <c r="BL227" s="467">
        <f t="shared" ca="1" si="202"/>
        <v>0</v>
      </c>
      <c r="BM227" s="467">
        <f t="shared" ca="1" si="203"/>
        <v>0</v>
      </c>
      <c r="BN227" s="467">
        <f t="shared" ca="1" si="204"/>
        <v>0</v>
      </c>
      <c r="BO227" s="467">
        <f t="shared" ca="1" si="205"/>
        <v>0</v>
      </c>
      <c r="BP227" s="467">
        <f t="shared" ca="1" si="206"/>
        <v>0</v>
      </c>
      <c r="BQ227" s="467">
        <f t="shared" ca="1" si="207"/>
        <v>0</v>
      </c>
      <c r="BR227" s="467">
        <f t="shared" ca="1" si="208"/>
        <v>0</v>
      </c>
      <c r="BS227" s="468">
        <f t="shared" ca="1" si="209"/>
        <v>0</v>
      </c>
      <c r="BT227" s="467">
        <f t="shared" ca="1" si="210"/>
        <v>0</v>
      </c>
      <c r="BU227" s="467">
        <f t="shared" ca="1" si="211"/>
        <v>0</v>
      </c>
      <c r="BV227" s="467">
        <f t="shared" ca="1" si="212"/>
        <v>0</v>
      </c>
      <c r="BW227" s="470">
        <f t="shared" ca="1" si="213"/>
        <v>0</v>
      </c>
      <c r="BX227" s="470">
        <f t="shared" ca="1" si="214"/>
        <v>0</v>
      </c>
      <c r="BY227" s="467">
        <f t="shared" ca="1" si="215"/>
        <v>0</v>
      </c>
    </row>
    <row r="228" spans="1:77" ht="15.6" hidden="1" customHeight="1" outlineLevel="1" x14ac:dyDescent="0.3">
      <c r="A228" s="479">
        <f t="shared" si="216"/>
        <v>28</v>
      </c>
      <c r="B228" s="469">
        <f t="shared" si="189"/>
        <v>0</v>
      </c>
      <c r="C228" s="464"/>
      <c r="D228" s="480">
        <f t="shared" ca="1" si="190"/>
        <v>0</v>
      </c>
      <c r="E228" s="465">
        <f t="shared" ca="1" si="191"/>
        <v>0</v>
      </c>
      <c r="F228" s="466">
        <f t="shared" ca="1" si="222"/>
        <v>0</v>
      </c>
      <c r="G228" s="466">
        <f t="shared" ca="1" si="222"/>
        <v>0</v>
      </c>
      <c r="H228" s="466">
        <f t="shared" ca="1" si="222"/>
        <v>0</v>
      </c>
      <c r="I228" s="466">
        <f t="shared" ca="1" si="222"/>
        <v>0</v>
      </c>
      <c r="J228" s="466">
        <f t="shared" ca="1" si="222"/>
        <v>0</v>
      </c>
      <c r="K228" s="466">
        <f t="shared" ca="1" si="222"/>
        <v>0</v>
      </c>
      <c r="L228" s="466">
        <f t="shared" ca="1" si="222"/>
        <v>0</v>
      </c>
      <c r="M228" s="466">
        <f t="shared" ca="1" si="222"/>
        <v>0</v>
      </c>
      <c r="N228" s="466">
        <f t="shared" ca="1" si="222"/>
        <v>0</v>
      </c>
      <c r="O228" s="466">
        <f t="shared" ca="1" si="222"/>
        <v>0</v>
      </c>
      <c r="P228" s="466">
        <f t="shared" ca="1" si="223"/>
        <v>0</v>
      </c>
      <c r="Q228" s="466">
        <f t="shared" ca="1" si="223"/>
        <v>0</v>
      </c>
      <c r="R228" s="466">
        <f t="shared" ca="1" si="223"/>
        <v>0</v>
      </c>
      <c r="S228" s="466">
        <f t="shared" ca="1" si="223"/>
        <v>0</v>
      </c>
      <c r="T228" s="466">
        <f t="shared" ca="1" si="223"/>
        <v>0</v>
      </c>
      <c r="U228" s="466">
        <f t="shared" ca="1" si="223"/>
        <v>0</v>
      </c>
      <c r="V228" s="466">
        <f t="shared" ca="1" si="223"/>
        <v>0</v>
      </c>
      <c r="W228" s="466">
        <f t="shared" ca="1" si="223"/>
        <v>0</v>
      </c>
      <c r="X228" s="466">
        <f t="shared" ca="1" si="223"/>
        <v>0</v>
      </c>
      <c r="Y228" s="466">
        <f t="shared" ca="1" si="223"/>
        <v>0</v>
      </c>
      <c r="Z228" s="466">
        <f t="shared" ca="1" si="224"/>
        <v>0</v>
      </c>
      <c r="AA228" s="466">
        <f t="shared" ca="1" si="224"/>
        <v>0</v>
      </c>
      <c r="AB228" s="466">
        <f t="shared" ca="1" si="224"/>
        <v>0</v>
      </c>
      <c r="AC228" s="466">
        <f t="shared" ca="1" si="224"/>
        <v>0</v>
      </c>
      <c r="AD228" s="466">
        <f t="shared" ca="1" si="224"/>
        <v>0</v>
      </c>
      <c r="AE228" s="466">
        <f t="shared" ca="1" si="224"/>
        <v>0</v>
      </c>
      <c r="AF228" s="466">
        <f t="shared" ca="1" si="224"/>
        <v>0</v>
      </c>
      <c r="AG228" s="466">
        <f t="shared" ca="1" si="224"/>
        <v>0</v>
      </c>
      <c r="AH228" s="466">
        <f t="shared" ca="1" si="224"/>
        <v>0</v>
      </c>
      <c r="AI228" s="466">
        <f t="shared" ca="1" si="224"/>
        <v>0</v>
      </c>
      <c r="AJ228" s="466">
        <f t="shared" ca="1" si="225"/>
        <v>0</v>
      </c>
      <c r="AK228" s="466">
        <f t="shared" ca="1" si="225"/>
        <v>0</v>
      </c>
      <c r="AL228" s="466">
        <f t="shared" ca="1" si="225"/>
        <v>0</v>
      </c>
      <c r="AM228" s="466">
        <f t="shared" ca="1" si="225"/>
        <v>0</v>
      </c>
      <c r="AN228" s="466">
        <f t="shared" ca="1" si="225"/>
        <v>0</v>
      </c>
      <c r="AO228" s="466">
        <f t="shared" ca="1" si="225"/>
        <v>0</v>
      </c>
      <c r="AP228" s="466">
        <f t="shared" ca="1" si="225"/>
        <v>0</v>
      </c>
      <c r="AQ228" s="466">
        <f t="shared" ca="1" si="225"/>
        <v>0</v>
      </c>
      <c r="AR228" s="466">
        <f t="shared" ca="1" si="225"/>
        <v>0</v>
      </c>
      <c r="AS228" s="466">
        <f t="shared" ca="1" si="225"/>
        <v>0</v>
      </c>
      <c r="AT228" s="466">
        <f t="shared" ca="1" si="226"/>
        <v>0</v>
      </c>
      <c r="AU228" s="466">
        <f t="shared" ca="1" si="226"/>
        <v>0</v>
      </c>
      <c r="AV228" s="466">
        <f t="shared" ca="1" si="226"/>
        <v>0</v>
      </c>
      <c r="AW228" s="466">
        <f t="shared" ca="1" si="226"/>
        <v>0</v>
      </c>
      <c r="AX228" s="466">
        <f t="shared" ca="1" si="226"/>
        <v>0</v>
      </c>
      <c r="AY228" s="466">
        <f t="shared" ca="1" si="226"/>
        <v>0</v>
      </c>
      <c r="AZ228" s="466">
        <f t="shared" ca="1" si="226"/>
        <v>0</v>
      </c>
      <c r="BA228" s="466">
        <f t="shared" ca="1" si="226"/>
        <v>0</v>
      </c>
      <c r="BB228" s="466">
        <f t="shared" ca="1" si="226"/>
        <v>0</v>
      </c>
      <c r="BC228" s="466">
        <f t="shared" ca="1" si="226"/>
        <v>0</v>
      </c>
      <c r="BD228" s="466">
        <f t="shared" ca="1" si="226"/>
        <v>0</v>
      </c>
      <c r="BE228" s="466">
        <f t="shared" ca="1" si="226"/>
        <v>0</v>
      </c>
      <c r="BF228" s="458"/>
      <c r="BG228" s="467">
        <f t="shared" ca="1" si="197"/>
        <v>0</v>
      </c>
      <c r="BH228" s="467">
        <f t="shared" ca="1" si="198"/>
        <v>0</v>
      </c>
      <c r="BI228" s="467">
        <f t="shared" ca="1" si="199"/>
        <v>0</v>
      </c>
      <c r="BJ228" s="467">
        <f t="shared" ca="1" si="200"/>
        <v>0</v>
      </c>
      <c r="BK228" s="467">
        <f t="shared" ca="1" si="201"/>
        <v>0</v>
      </c>
      <c r="BL228" s="467">
        <f t="shared" ca="1" si="202"/>
        <v>0</v>
      </c>
      <c r="BM228" s="467">
        <f t="shared" ca="1" si="203"/>
        <v>0</v>
      </c>
      <c r="BN228" s="467">
        <f t="shared" ca="1" si="204"/>
        <v>0</v>
      </c>
      <c r="BO228" s="467">
        <f t="shared" ca="1" si="205"/>
        <v>0</v>
      </c>
      <c r="BP228" s="467">
        <f t="shared" ca="1" si="206"/>
        <v>0</v>
      </c>
      <c r="BQ228" s="467">
        <f t="shared" ca="1" si="207"/>
        <v>0</v>
      </c>
      <c r="BR228" s="467">
        <f t="shared" ca="1" si="208"/>
        <v>0</v>
      </c>
      <c r="BS228" s="468">
        <f t="shared" ca="1" si="209"/>
        <v>0</v>
      </c>
      <c r="BT228" s="467">
        <f t="shared" ca="1" si="210"/>
        <v>0</v>
      </c>
      <c r="BU228" s="467">
        <f t="shared" ca="1" si="211"/>
        <v>0</v>
      </c>
      <c r="BV228" s="467">
        <f t="shared" ca="1" si="212"/>
        <v>0</v>
      </c>
      <c r="BW228" s="470">
        <f t="shared" ca="1" si="213"/>
        <v>0</v>
      </c>
      <c r="BX228" s="470">
        <f t="shared" ca="1" si="214"/>
        <v>0</v>
      </c>
      <c r="BY228" s="467">
        <f t="shared" ca="1" si="215"/>
        <v>0</v>
      </c>
    </row>
    <row r="229" spans="1:77" ht="15.6" hidden="1" customHeight="1" outlineLevel="1" x14ac:dyDescent="0.3">
      <c r="A229" s="479">
        <f t="shared" si="216"/>
        <v>29</v>
      </c>
      <c r="B229" s="463">
        <f t="shared" si="189"/>
        <v>0</v>
      </c>
      <c r="C229" s="464"/>
      <c r="D229" s="480">
        <f t="shared" ca="1" si="190"/>
        <v>0</v>
      </c>
      <c r="E229" s="465">
        <f t="shared" ca="1" si="191"/>
        <v>0</v>
      </c>
      <c r="F229" s="466">
        <f t="shared" ca="1" si="222"/>
        <v>0</v>
      </c>
      <c r="G229" s="466">
        <f t="shared" ca="1" si="222"/>
        <v>0</v>
      </c>
      <c r="H229" s="466">
        <f t="shared" ca="1" si="222"/>
        <v>0</v>
      </c>
      <c r="I229" s="466">
        <f t="shared" ca="1" si="222"/>
        <v>0</v>
      </c>
      <c r="J229" s="466">
        <f t="shared" ca="1" si="222"/>
        <v>0</v>
      </c>
      <c r="K229" s="466">
        <f t="shared" ca="1" si="222"/>
        <v>0</v>
      </c>
      <c r="L229" s="466">
        <f t="shared" ca="1" si="222"/>
        <v>0</v>
      </c>
      <c r="M229" s="466">
        <f t="shared" ca="1" si="222"/>
        <v>0</v>
      </c>
      <c r="N229" s="466">
        <f t="shared" ca="1" si="222"/>
        <v>0</v>
      </c>
      <c r="O229" s="466">
        <f t="shared" ca="1" si="222"/>
        <v>0</v>
      </c>
      <c r="P229" s="466">
        <f t="shared" ca="1" si="223"/>
        <v>0</v>
      </c>
      <c r="Q229" s="466">
        <f t="shared" ca="1" si="223"/>
        <v>0</v>
      </c>
      <c r="R229" s="466">
        <f t="shared" ca="1" si="223"/>
        <v>0</v>
      </c>
      <c r="S229" s="466">
        <f t="shared" ca="1" si="223"/>
        <v>0</v>
      </c>
      <c r="T229" s="466">
        <f t="shared" ca="1" si="223"/>
        <v>0</v>
      </c>
      <c r="U229" s="466">
        <f t="shared" ca="1" si="223"/>
        <v>0</v>
      </c>
      <c r="V229" s="466">
        <f t="shared" ca="1" si="223"/>
        <v>0</v>
      </c>
      <c r="W229" s="466">
        <f t="shared" ca="1" si="223"/>
        <v>0</v>
      </c>
      <c r="X229" s="466">
        <f t="shared" ca="1" si="223"/>
        <v>0</v>
      </c>
      <c r="Y229" s="466">
        <f t="shared" ca="1" si="223"/>
        <v>0</v>
      </c>
      <c r="Z229" s="466">
        <f t="shared" ca="1" si="224"/>
        <v>0</v>
      </c>
      <c r="AA229" s="466">
        <f t="shared" ca="1" si="224"/>
        <v>0</v>
      </c>
      <c r="AB229" s="466">
        <f t="shared" ca="1" si="224"/>
        <v>0</v>
      </c>
      <c r="AC229" s="466">
        <f t="shared" ca="1" si="224"/>
        <v>0</v>
      </c>
      <c r="AD229" s="466">
        <f t="shared" ca="1" si="224"/>
        <v>0</v>
      </c>
      <c r="AE229" s="466">
        <f t="shared" ca="1" si="224"/>
        <v>0</v>
      </c>
      <c r="AF229" s="466">
        <f t="shared" ca="1" si="224"/>
        <v>0</v>
      </c>
      <c r="AG229" s="466">
        <f t="shared" ca="1" si="224"/>
        <v>0</v>
      </c>
      <c r="AH229" s="466">
        <f t="shared" ca="1" si="224"/>
        <v>0</v>
      </c>
      <c r="AI229" s="466">
        <f t="shared" ca="1" si="224"/>
        <v>0</v>
      </c>
      <c r="AJ229" s="466">
        <f t="shared" ca="1" si="225"/>
        <v>0</v>
      </c>
      <c r="AK229" s="466">
        <f t="shared" ca="1" si="225"/>
        <v>0</v>
      </c>
      <c r="AL229" s="466">
        <f t="shared" ca="1" si="225"/>
        <v>0</v>
      </c>
      <c r="AM229" s="466">
        <f t="shared" ca="1" si="225"/>
        <v>0</v>
      </c>
      <c r="AN229" s="466">
        <f t="shared" ca="1" si="225"/>
        <v>0</v>
      </c>
      <c r="AO229" s="466">
        <f t="shared" ca="1" si="225"/>
        <v>0</v>
      </c>
      <c r="AP229" s="466">
        <f t="shared" ca="1" si="225"/>
        <v>0</v>
      </c>
      <c r="AQ229" s="466">
        <f t="shared" ca="1" si="225"/>
        <v>0</v>
      </c>
      <c r="AR229" s="466">
        <f t="shared" ca="1" si="225"/>
        <v>0</v>
      </c>
      <c r="AS229" s="466">
        <f t="shared" ca="1" si="225"/>
        <v>0</v>
      </c>
      <c r="AT229" s="466">
        <f t="shared" ca="1" si="226"/>
        <v>0</v>
      </c>
      <c r="AU229" s="466">
        <f t="shared" ca="1" si="226"/>
        <v>0</v>
      </c>
      <c r="AV229" s="466">
        <f t="shared" ca="1" si="226"/>
        <v>0</v>
      </c>
      <c r="AW229" s="466">
        <f t="shared" ca="1" si="226"/>
        <v>0</v>
      </c>
      <c r="AX229" s="466">
        <f t="shared" ca="1" si="226"/>
        <v>0</v>
      </c>
      <c r="AY229" s="466">
        <f t="shared" ca="1" si="226"/>
        <v>0</v>
      </c>
      <c r="AZ229" s="466">
        <f t="shared" ca="1" si="226"/>
        <v>0</v>
      </c>
      <c r="BA229" s="466">
        <f t="shared" ca="1" si="226"/>
        <v>0</v>
      </c>
      <c r="BB229" s="466">
        <f t="shared" ca="1" si="226"/>
        <v>0</v>
      </c>
      <c r="BC229" s="466">
        <f t="shared" ca="1" si="226"/>
        <v>0</v>
      </c>
      <c r="BD229" s="466">
        <f t="shared" ca="1" si="226"/>
        <v>0</v>
      </c>
      <c r="BE229" s="466">
        <f t="shared" ca="1" si="226"/>
        <v>0</v>
      </c>
      <c r="BF229" s="458"/>
      <c r="BG229" s="467">
        <f t="shared" ca="1" si="197"/>
        <v>0</v>
      </c>
      <c r="BH229" s="467">
        <f t="shared" ca="1" si="198"/>
        <v>0</v>
      </c>
      <c r="BI229" s="467">
        <f t="shared" ca="1" si="199"/>
        <v>0</v>
      </c>
      <c r="BJ229" s="467">
        <f t="shared" ca="1" si="200"/>
        <v>0</v>
      </c>
      <c r="BK229" s="467">
        <f t="shared" ca="1" si="201"/>
        <v>0</v>
      </c>
      <c r="BL229" s="467">
        <f t="shared" ca="1" si="202"/>
        <v>0</v>
      </c>
      <c r="BM229" s="467">
        <f t="shared" ca="1" si="203"/>
        <v>0</v>
      </c>
      <c r="BN229" s="467">
        <f t="shared" ca="1" si="204"/>
        <v>0</v>
      </c>
      <c r="BO229" s="467">
        <f t="shared" ca="1" si="205"/>
        <v>0</v>
      </c>
      <c r="BP229" s="467">
        <f t="shared" ca="1" si="206"/>
        <v>0</v>
      </c>
      <c r="BQ229" s="467">
        <f t="shared" ca="1" si="207"/>
        <v>0</v>
      </c>
      <c r="BR229" s="467">
        <f t="shared" ca="1" si="208"/>
        <v>0</v>
      </c>
      <c r="BS229" s="468">
        <f t="shared" ca="1" si="209"/>
        <v>0</v>
      </c>
      <c r="BT229" s="467">
        <f t="shared" ca="1" si="210"/>
        <v>0</v>
      </c>
      <c r="BU229" s="467">
        <f t="shared" ca="1" si="211"/>
        <v>0</v>
      </c>
      <c r="BV229" s="467">
        <f t="shared" ca="1" si="212"/>
        <v>0</v>
      </c>
      <c r="BW229" s="470">
        <f t="shared" ca="1" si="213"/>
        <v>0</v>
      </c>
      <c r="BX229" s="470">
        <f t="shared" ca="1" si="214"/>
        <v>0</v>
      </c>
      <c r="BY229" s="467">
        <f t="shared" ca="1" si="215"/>
        <v>0</v>
      </c>
    </row>
    <row r="230" spans="1:77" ht="15.6" hidden="1" customHeight="1" outlineLevel="1" x14ac:dyDescent="0.3">
      <c r="A230" s="479">
        <f t="shared" si="216"/>
        <v>30</v>
      </c>
      <c r="B230" s="469">
        <f t="shared" si="189"/>
        <v>0</v>
      </c>
      <c r="C230" s="464"/>
      <c r="D230" s="480">
        <f t="shared" ca="1" si="190"/>
        <v>0</v>
      </c>
      <c r="E230" s="465">
        <f t="shared" ca="1" si="191"/>
        <v>0</v>
      </c>
      <c r="F230" s="466">
        <f t="shared" ca="1" si="222"/>
        <v>0</v>
      </c>
      <c r="G230" s="466">
        <f t="shared" ca="1" si="222"/>
        <v>0</v>
      </c>
      <c r="H230" s="466">
        <f t="shared" ca="1" si="222"/>
        <v>0</v>
      </c>
      <c r="I230" s="466">
        <f t="shared" ca="1" si="222"/>
        <v>0</v>
      </c>
      <c r="J230" s="466">
        <f t="shared" ca="1" si="222"/>
        <v>0</v>
      </c>
      <c r="K230" s="466">
        <f t="shared" ca="1" si="222"/>
        <v>0</v>
      </c>
      <c r="L230" s="466">
        <f t="shared" ca="1" si="222"/>
        <v>0</v>
      </c>
      <c r="M230" s="466">
        <f t="shared" ca="1" si="222"/>
        <v>0</v>
      </c>
      <c r="N230" s="466">
        <f t="shared" ca="1" si="222"/>
        <v>0</v>
      </c>
      <c r="O230" s="466">
        <f t="shared" ca="1" si="222"/>
        <v>0</v>
      </c>
      <c r="P230" s="466">
        <f t="shared" ca="1" si="223"/>
        <v>0</v>
      </c>
      <c r="Q230" s="466">
        <f t="shared" ca="1" si="223"/>
        <v>0</v>
      </c>
      <c r="R230" s="466">
        <f t="shared" ca="1" si="223"/>
        <v>0</v>
      </c>
      <c r="S230" s="466">
        <f t="shared" ca="1" si="223"/>
        <v>0</v>
      </c>
      <c r="T230" s="466">
        <f t="shared" ca="1" si="223"/>
        <v>0</v>
      </c>
      <c r="U230" s="466">
        <f t="shared" ca="1" si="223"/>
        <v>0</v>
      </c>
      <c r="V230" s="466">
        <f t="shared" ca="1" si="223"/>
        <v>0</v>
      </c>
      <c r="W230" s="466">
        <f t="shared" ca="1" si="223"/>
        <v>0</v>
      </c>
      <c r="X230" s="466">
        <f t="shared" ca="1" si="223"/>
        <v>0</v>
      </c>
      <c r="Y230" s="466">
        <f t="shared" ca="1" si="223"/>
        <v>0</v>
      </c>
      <c r="Z230" s="466">
        <f t="shared" ca="1" si="224"/>
        <v>0</v>
      </c>
      <c r="AA230" s="466">
        <f t="shared" ca="1" si="224"/>
        <v>0</v>
      </c>
      <c r="AB230" s="466">
        <f t="shared" ca="1" si="224"/>
        <v>0</v>
      </c>
      <c r="AC230" s="466">
        <f t="shared" ca="1" si="224"/>
        <v>0</v>
      </c>
      <c r="AD230" s="466">
        <f t="shared" ca="1" si="224"/>
        <v>0</v>
      </c>
      <c r="AE230" s="466">
        <f t="shared" ca="1" si="224"/>
        <v>0</v>
      </c>
      <c r="AF230" s="466">
        <f t="shared" ca="1" si="224"/>
        <v>0</v>
      </c>
      <c r="AG230" s="466">
        <f t="shared" ca="1" si="224"/>
        <v>0</v>
      </c>
      <c r="AH230" s="466">
        <f t="shared" ca="1" si="224"/>
        <v>0</v>
      </c>
      <c r="AI230" s="466">
        <f t="shared" ca="1" si="224"/>
        <v>0</v>
      </c>
      <c r="AJ230" s="466">
        <f t="shared" ca="1" si="225"/>
        <v>0</v>
      </c>
      <c r="AK230" s="466">
        <f t="shared" ca="1" si="225"/>
        <v>0</v>
      </c>
      <c r="AL230" s="466">
        <f t="shared" ca="1" si="225"/>
        <v>0</v>
      </c>
      <c r="AM230" s="466">
        <f t="shared" ca="1" si="225"/>
        <v>0</v>
      </c>
      <c r="AN230" s="466">
        <f t="shared" ca="1" si="225"/>
        <v>0</v>
      </c>
      <c r="AO230" s="466">
        <f t="shared" ca="1" si="225"/>
        <v>0</v>
      </c>
      <c r="AP230" s="466">
        <f t="shared" ca="1" si="225"/>
        <v>0</v>
      </c>
      <c r="AQ230" s="466">
        <f t="shared" ca="1" si="225"/>
        <v>0</v>
      </c>
      <c r="AR230" s="466">
        <f t="shared" ca="1" si="225"/>
        <v>0</v>
      </c>
      <c r="AS230" s="466">
        <f t="shared" ca="1" si="225"/>
        <v>0</v>
      </c>
      <c r="AT230" s="466">
        <f t="shared" ca="1" si="226"/>
        <v>0</v>
      </c>
      <c r="AU230" s="466">
        <f t="shared" ca="1" si="226"/>
        <v>0</v>
      </c>
      <c r="AV230" s="466">
        <f t="shared" ca="1" si="226"/>
        <v>0</v>
      </c>
      <c r="AW230" s="466">
        <f t="shared" ca="1" si="226"/>
        <v>0</v>
      </c>
      <c r="AX230" s="466">
        <f t="shared" ca="1" si="226"/>
        <v>0</v>
      </c>
      <c r="AY230" s="466">
        <f t="shared" ca="1" si="226"/>
        <v>0</v>
      </c>
      <c r="AZ230" s="466">
        <f t="shared" ca="1" si="226"/>
        <v>0</v>
      </c>
      <c r="BA230" s="466">
        <f t="shared" ca="1" si="226"/>
        <v>0</v>
      </c>
      <c r="BB230" s="466">
        <f t="shared" ca="1" si="226"/>
        <v>0</v>
      </c>
      <c r="BC230" s="466">
        <f t="shared" ca="1" si="226"/>
        <v>0</v>
      </c>
      <c r="BD230" s="466">
        <f t="shared" ca="1" si="226"/>
        <v>0</v>
      </c>
      <c r="BE230" s="466">
        <f t="shared" ca="1" si="226"/>
        <v>0</v>
      </c>
      <c r="BF230" s="458"/>
      <c r="BG230" s="467">
        <f t="shared" ca="1" si="197"/>
        <v>0</v>
      </c>
      <c r="BH230" s="467">
        <f t="shared" ca="1" si="198"/>
        <v>0</v>
      </c>
      <c r="BI230" s="467">
        <f t="shared" ca="1" si="199"/>
        <v>0</v>
      </c>
      <c r="BJ230" s="467">
        <f t="shared" ca="1" si="200"/>
        <v>0</v>
      </c>
      <c r="BK230" s="467">
        <f t="shared" ca="1" si="201"/>
        <v>0</v>
      </c>
      <c r="BL230" s="467">
        <f t="shared" ca="1" si="202"/>
        <v>0</v>
      </c>
      <c r="BM230" s="467">
        <f t="shared" ca="1" si="203"/>
        <v>0</v>
      </c>
      <c r="BN230" s="467">
        <f t="shared" ca="1" si="204"/>
        <v>0</v>
      </c>
      <c r="BO230" s="467">
        <f t="shared" ca="1" si="205"/>
        <v>0</v>
      </c>
      <c r="BP230" s="467">
        <f t="shared" ca="1" si="206"/>
        <v>0</v>
      </c>
      <c r="BQ230" s="467">
        <f t="shared" ca="1" si="207"/>
        <v>0</v>
      </c>
      <c r="BR230" s="467">
        <f t="shared" ca="1" si="208"/>
        <v>0</v>
      </c>
      <c r="BS230" s="468">
        <f t="shared" ca="1" si="209"/>
        <v>0</v>
      </c>
      <c r="BT230" s="467">
        <f t="shared" ca="1" si="210"/>
        <v>0</v>
      </c>
      <c r="BU230" s="467">
        <f t="shared" ca="1" si="211"/>
        <v>0</v>
      </c>
      <c r="BV230" s="467">
        <f t="shared" ca="1" si="212"/>
        <v>0</v>
      </c>
      <c r="BW230" s="470">
        <f t="shared" ca="1" si="213"/>
        <v>0</v>
      </c>
      <c r="BX230" s="470">
        <f t="shared" ca="1" si="214"/>
        <v>0</v>
      </c>
      <c r="BY230" s="467">
        <f t="shared" ca="1" si="215"/>
        <v>0</v>
      </c>
    </row>
    <row r="231" spans="1:77" ht="15.6" hidden="1" customHeight="1" outlineLevel="1" x14ac:dyDescent="0.3">
      <c r="A231" s="479">
        <f t="shared" si="216"/>
        <v>31</v>
      </c>
      <c r="B231" s="463">
        <f t="shared" si="189"/>
        <v>0</v>
      </c>
      <c r="C231" s="464"/>
      <c r="D231" s="480">
        <f t="shared" ca="1" si="190"/>
        <v>0</v>
      </c>
      <c r="E231" s="465">
        <f t="shared" ca="1" si="191"/>
        <v>0</v>
      </c>
      <c r="F231" s="466">
        <f t="shared" ref="F231:O240" ca="1" si="227">IF(F$302="Yes",IF(ISERROR(INDIRECT(CONCATENATE($B231,"!",F$303,$D$309))),0,INDIRECT(CONCATENATE($B231,"!",F$303,$D$309))),0)</f>
        <v>0</v>
      </c>
      <c r="G231" s="466">
        <f t="shared" ca="1" si="227"/>
        <v>0</v>
      </c>
      <c r="H231" s="466">
        <f t="shared" ca="1" si="227"/>
        <v>0</v>
      </c>
      <c r="I231" s="466">
        <f t="shared" ca="1" si="227"/>
        <v>0</v>
      </c>
      <c r="J231" s="466">
        <f t="shared" ca="1" si="227"/>
        <v>0</v>
      </c>
      <c r="K231" s="466">
        <f t="shared" ca="1" si="227"/>
        <v>0</v>
      </c>
      <c r="L231" s="466">
        <f t="shared" ca="1" si="227"/>
        <v>0</v>
      </c>
      <c r="M231" s="466">
        <f t="shared" ca="1" si="227"/>
        <v>0</v>
      </c>
      <c r="N231" s="466">
        <f t="shared" ca="1" si="227"/>
        <v>0</v>
      </c>
      <c r="O231" s="466">
        <f t="shared" ca="1" si="227"/>
        <v>0</v>
      </c>
      <c r="P231" s="466">
        <f t="shared" ref="P231:Y240" ca="1" si="228">IF(P$302="Yes",IF(ISERROR(INDIRECT(CONCATENATE($B231,"!",P$303,$D$309))),0,INDIRECT(CONCATENATE($B231,"!",P$303,$D$309))),0)</f>
        <v>0</v>
      </c>
      <c r="Q231" s="466">
        <f t="shared" ca="1" si="228"/>
        <v>0</v>
      </c>
      <c r="R231" s="466">
        <f t="shared" ca="1" si="228"/>
        <v>0</v>
      </c>
      <c r="S231" s="466">
        <f t="shared" ca="1" si="228"/>
        <v>0</v>
      </c>
      <c r="T231" s="466">
        <f t="shared" ca="1" si="228"/>
        <v>0</v>
      </c>
      <c r="U231" s="466">
        <f t="shared" ca="1" si="228"/>
        <v>0</v>
      </c>
      <c r="V231" s="466">
        <f t="shared" ca="1" si="228"/>
        <v>0</v>
      </c>
      <c r="W231" s="466">
        <f t="shared" ca="1" si="228"/>
        <v>0</v>
      </c>
      <c r="X231" s="466">
        <f t="shared" ca="1" si="228"/>
        <v>0</v>
      </c>
      <c r="Y231" s="466">
        <f t="shared" ca="1" si="228"/>
        <v>0</v>
      </c>
      <c r="Z231" s="466">
        <f t="shared" ref="Z231:AI240" ca="1" si="229">IF(Z$302="Yes",IF(ISERROR(INDIRECT(CONCATENATE($B231,"!",Z$303,$D$309))),0,INDIRECT(CONCATENATE($B231,"!",Z$303,$D$309))),0)</f>
        <v>0</v>
      </c>
      <c r="AA231" s="466">
        <f t="shared" ca="1" si="229"/>
        <v>0</v>
      </c>
      <c r="AB231" s="466">
        <f t="shared" ca="1" si="229"/>
        <v>0</v>
      </c>
      <c r="AC231" s="466">
        <f t="shared" ca="1" si="229"/>
        <v>0</v>
      </c>
      <c r="AD231" s="466">
        <f t="shared" ca="1" si="229"/>
        <v>0</v>
      </c>
      <c r="AE231" s="466">
        <f t="shared" ca="1" si="229"/>
        <v>0</v>
      </c>
      <c r="AF231" s="466">
        <f t="shared" ca="1" si="229"/>
        <v>0</v>
      </c>
      <c r="AG231" s="466">
        <f t="shared" ca="1" si="229"/>
        <v>0</v>
      </c>
      <c r="AH231" s="466">
        <f t="shared" ca="1" si="229"/>
        <v>0</v>
      </c>
      <c r="AI231" s="466">
        <f t="shared" ca="1" si="229"/>
        <v>0</v>
      </c>
      <c r="AJ231" s="466">
        <f t="shared" ref="AJ231:AS240" ca="1" si="230">IF(AJ$302="Yes",IF(ISERROR(INDIRECT(CONCATENATE($B231,"!",AJ$303,$D$309))),0,INDIRECT(CONCATENATE($B231,"!",AJ$303,$D$309))),0)</f>
        <v>0</v>
      </c>
      <c r="AK231" s="466">
        <f t="shared" ca="1" si="230"/>
        <v>0</v>
      </c>
      <c r="AL231" s="466">
        <f t="shared" ca="1" si="230"/>
        <v>0</v>
      </c>
      <c r="AM231" s="466">
        <f t="shared" ca="1" si="230"/>
        <v>0</v>
      </c>
      <c r="AN231" s="466">
        <f t="shared" ca="1" si="230"/>
        <v>0</v>
      </c>
      <c r="AO231" s="466">
        <f t="shared" ca="1" si="230"/>
        <v>0</v>
      </c>
      <c r="AP231" s="466">
        <f t="shared" ca="1" si="230"/>
        <v>0</v>
      </c>
      <c r="AQ231" s="466">
        <f t="shared" ca="1" si="230"/>
        <v>0</v>
      </c>
      <c r="AR231" s="466">
        <f t="shared" ca="1" si="230"/>
        <v>0</v>
      </c>
      <c r="AS231" s="466">
        <f t="shared" ca="1" si="230"/>
        <v>0</v>
      </c>
      <c r="AT231" s="466">
        <f t="shared" ref="AT231:BE240" ca="1" si="231">IF(AT$302="Yes",IF(ISERROR(INDIRECT(CONCATENATE($B231,"!",AT$303,$D$309))),0,INDIRECT(CONCATENATE($B231,"!",AT$303,$D$309))),0)</f>
        <v>0</v>
      </c>
      <c r="AU231" s="466">
        <f t="shared" ca="1" si="231"/>
        <v>0</v>
      </c>
      <c r="AV231" s="466">
        <f t="shared" ca="1" si="231"/>
        <v>0</v>
      </c>
      <c r="AW231" s="466">
        <f t="shared" ca="1" si="231"/>
        <v>0</v>
      </c>
      <c r="AX231" s="466">
        <f t="shared" ca="1" si="231"/>
        <v>0</v>
      </c>
      <c r="AY231" s="466">
        <f t="shared" ca="1" si="231"/>
        <v>0</v>
      </c>
      <c r="AZ231" s="466">
        <f t="shared" ca="1" si="231"/>
        <v>0</v>
      </c>
      <c r="BA231" s="466">
        <f t="shared" ca="1" si="231"/>
        <v>0</v>
      </c>
      <c r="BB231" s="466">
        <f t="shared" ca="1" si="231"/>
        <v>0</v>
      </c>
      <c r="BC231" s="466">
        <f t="shared" ca="1" si="231"/>
        <v>0</v>
      </c>
      <c r="BD231" s="466">
        <f t="shared" ca="1" si="231"/>
        <v>0</v>
      </c>
      <c r="BE231" s="466">
        <f t="shared" ca="1" si="231"/>
        <v>0</v>
      </c>
      <c r="BF231" s="458"/>
      <c r="BG231" s="467">
        <f t="shared" ca="1" si="197"/>
        <v>0</v>
      </c>
      <c r="BH231" s="467">
        <f t="shared" ca="1" si="198"/>
        <v>0</v>
      </c>
      <c r="BI231" s="467">
        <f t="shared" ca="1" si="199"/>
        <v>0</v>
      </c>
      <c r="BJ231" s="467">
        <f t="shared" ca="1" si="200"/>
        <v>0</v>
      </c>
      <c r="BK231" s="467">
        <f t="shared" ca="1" si="201"/>
        <v>0</v>
      </c>
      <c r="BL231" s="467">
        <f t="shared" ca="1" si="202"/>
        <v>0</v>
      </c>
      <c r="BM231" s="467">
        <f t="shared" ca="1" si="203"/>
        <v>0</v>
      </c>
      <c r="BN231" s="467">
        <f t="shared" ca="1" si="204"/>
        <v>0</v>
      </c>
      <c r="BO231" s="467">
        <f t="shared" ca="1" si="205"/>
        <v>0</v>
      </c>
      <c r="BP231" s="467">
        <f t="shared" ca="1" si="206"/>
        <v>0</v>
      </c>
      <c r="BQ231" s="467">
        <f t="shared" ca="1" si="207"/>
        <v>0</v>
      </c>
      <c r="BR231" s="467">
        <f t="shared" ca="1" si="208"/>
        <v>0</v>
      </c>
      <c r="BS231" s="468">
        <f t="shared" ca="1" si="209"/>
        <v>0</v>
      </c>
      <c r="BT231" s="467">
        <f t="shared" ca="1" si="210"/>
        <v>0</v>
      </c>
      <c r="BU231" s="467">
        <f t="shared" ca="1" si="211"/>
        <v>0</v>
      </c>
      <c r="BV231" s="467">
        <f t="shared" ca="1" si="212"/>
        <v>0</v>
      </c>
      <c r="BW231" s="470">
        <f t="shared" ca="1" si="213"/>
        <v>0</v>
      </c>
      <c r="BX231" s="470">
        <f t="shared" ca="1" si="214"/>
        <v>0</v>
      </c>
      <c r="BY231" s="467">
        <f t="shared" ca="1" si="215"/>
        <v>0</v>
      </c>
    </row>
    <row r="232" spans="1:77" ht="15.6" hidden="1" customHeight="1" outlineLevel="1" x14ac:dyDescent="0.3">
      <c r="A232" s="479">
        <f t="shared" si="216"/>
        <v>32</v>
      </c>
      <c r="B232" s="469">
        <f t="shared" si="189"/>
        <v>0</v>
      </c>
      <c r="C232" s="464"/>
      <c r="D232" s="480">
        <f t="shared" ca="1" si="190"/>
        <v>0</v>
      </c>
      <c r="E232" s="465">
        <f t="shared" ca="1" si="191"/>
        <v>0</v>
      </c>
      <c r="F232" s="466">
        <f t="shared" ca="1" si="227"/>
        <v>0</v>
      </c>
      <c r="G232" s="466">
        <f t="shared" ca="1" si="227"/>
        <v>0</v>
      </c>
      <c r="H232" s="466">
        <f t="shared" ca="1" si="227"/>
        <v>0</v>
      </c>
      <c r="I232" s="466">
        <f t="shared" ca="1" si="227"/>
        <v>0</v>
      </c>
      <c r="J232" s="466">
        <f t="shared" ca="1" si="227"/>
        <v>0</v>
      </c>
      <c r="K232" s="466">
        <f t="shared" ca="1" si="227"/>
        <v>0</v>
      </c>
      <c r="L232" s="466">
        <f t="shared" ca="1" si="227"/>
        <v>0</v>
      </c>
      <c r="M232" s="466">
        <f t="shared" ca="1" si="227"/>
        <v>0</v>
      </c>
      <c r="N232" s="466">
        <f t="shared" ca="1" si="227"/>
        <v>0</v>
      </c>
      <c r="O232" s="466">
        <f t="shared" ca="1" si="227"/>
        <v>0</v>
      </c>
      <c r="P232" s="466">
        <f t="shared" ca="1" si="228"/>
        <v>0</v>
      </c>
      <c r="Q232" s="466">
        <f t="shared" ca="1" si="228"/>
        <v>0</v>
      </c>
      <c r="R232" s="466">
        <f t="shared" ca="1" si="228"/>
        <v>0</v>
      </c>
      <c r="S232" s="466">
        <f t="shared" ca="1" si="228"/>
        <v>0</v>
      </c>
      <c r="T232" s="466">
        <f t="shared" ca="1" si="228"/>
        <v>0</v>
      </c>
      <c r="U232" s="466">
        <f t="shared" ca="1" si="228"/>
        <v>0</v>
      </c>
      <c r="V232" s="466">
        <f t="shared" ca="1" si="228"/>
        <v>0</v>
      </c>
      <c r="W232" s="466">
        <f t="shared" ca="1" si="228"/>
        <v>0</v>
      </c>
      <c r="X232" s="466">
        <f t="shared" ca="1" si="228"/>
        <v>0</v>
      </c>
      <c r="Y232" s="466">
        <f t="shared" ca="1" si="228"/>
        <v>0</v>
      </c>
      <c r="Z232" s="466">
        <f t="shared" ca="1" si="229"/>
        <v>0</v>
      </c>
      <c r="AA232" s="466">
        <f t="shared" ca="1" si="229"/>
        <v>0</v>
      </c>
      <c r="AB232" s="466">
        <f t="shared" ca="1" si="229"/>
        <v>0</v>
      </c>
      <c r="AC232" s="466">
        <f t="shared" ca="1" si="229"/>
        <v>0</v>
      </c>
      <c r="AD232" s="466">
        <f t="shared" ca="1" si="229"/>
        <v>0</v>
      </c>
      <c r="AE232" s="466">
        <f t="shared" ca="1" si="229"/>
        <v>0</v>
      </c>
      <c r="AF232" s="466">
        <f t="shared" ca="1" si="229"/>
        <v>0</v>
      </c>
      <c r="AG232" s="466">
        <f t="shared" ca="1" si="229"/>
        <v>0</v>
      </c>
      <c r="AH232" s="466">
        <f t="shared" ca="1" si="229"/>
        <v>0</v>
      </c>
      <c r="AI232" s="466">
        <f t="shared" ca="1" si="229"/>
        <v>0</v>
      </c>
      <c r="AJ232" s="466">
        <f t="shared" ca="1" si="230"/>
        <v>0</v>
      </c>
      <c r="AK232" s="466">
        <f t="shared" ca="1" si="230"/>
        <v>0</v>
      </c>
      <c r="AL232" s="466">
        <f t="shared" ca="1" si="230"/>
        <v>0</v>
      </c>
      <c r="AM232" s="466">
        <f t="shared" ca="1" si="230"/>
        <v>0</v>
      </c>
      <c r="AN232" s="466">
        <f t="shared" ca="1" si="230"/>
        <v>0</v>
      </c>
      <c r="AO232" s="466">
        <f t="shared" ca="1" si="230"/>
        <v>0</v>
      </c>
      <c r="AP232" s="466">
        <f t="shared" ca="1" si="230"/>
        <v>0</v>
      </c>
      <c r="AQ232" s="466">
        <f t="shared" ca="1" si="230"/>
        <v>0</v>
      </c>
      <c r="AR232" s="466">
        <f t="shared" ca="1" si="230"/>
        <v>0</v>
      </c>
      <c r="AS232" s="466">
        <f t="shared" ca="1" si="230"/>
        <v>0</v>
      </c>
      <c r="AT232" s="466">
        <f t="shared" ca="1" si="231"/>
        <v>0</v>
      </c>
      <c r="AU232" s="466">
        <f t="shared" ca="1" si="231"/>
        <v>0</v>
      </c>
      <c r="AV232" s="466">
        <f t="shared" ca="1" si="231"/>
        <v>0</v>
      </c>
      <c r="AW232" s="466">
        <f t="shared" ca="1" si="231"/>
        <v>0</v>
      </c>
      <c r="AX232" s="466">
        <f t="shared" ca="1" si="231"/>
        <v>0</v>
      </c>
      <c r="AY232" s="466">
        <f t="shared" ca="1" si="231"/>
        <v>0</v>
      </c>
      <c r="AZ232" s="466">
        <f t="shared" ca="1" si="231"/>
        <v>0</v>
      </c>
      <c r="BA232" s="466">
        <f t="shared" ca="1" si="231"/>
        <v>0</v>
      </c>
      <c r="BB232" s="466">
        <f t="shared" ca="1" si="231"/>
        <v>0</v>
      </c>
      <c r="BC232" s="466">
        <f t="shared" ca="1" si="231"/>
        <v>0</v>
      </c>
      <c r="BD232" s="466">
        <f t="shared" ca="1" si="231"/>
        <v>0</v>
      </c>
      <c r="BE232" s="466">
        <f t="shared" ca="1" si="231"/>
        <v>0</v>
      </c>
      <c r="BF232" s="458"/>
      <c r="BG232" s="467">
        <f t="shared" ca="1" si="197"/>
        <v>0</v>
      </c>
      <c r="BH232" s="467">
        <f t="shared" ca="1" si="198"/>
        <v>0</v>
      </c>
      <c r="BI232" s="467">
        <f t="shared" ca="1" si="199"/>
        <v>0</v>
      </c>
      <c r="BJ232" s="467">
        <f t="shared" ca="1" si="200"/>
        <v>0</v>
      </c>
      <c r="BK232" s="467">
        <f t="shared" ca="1" si="201"/>
        <v>0</v>
      </c>
      <c r="BL232" s="467">
        <f t="shared" ca="1" si="202"/>
        <v>0</v>
      </c>
      <c r="BM232" s="467">
        <f t="shared" ca="1" si="203"/>
        <v>0</v>
      </c>
      <c r="BN232" s="467">
        <f t="shared" ca="1" si="204"/>
        <v>0</v>
      </c>
      <c r="BO232" s="467">
        <f t="shared" ca="1" si="205"/>
        <v>0</v>
      </c>
      <c r="BP232" s="467">
        <f t="shared" ca="1" si="206"/>
        <v>0</v>
      </c>
      <c r="BQ232" s="467">
        <f t="shared" ca="1" si="207"/>
        <v>0</v>
      </c>
      <c r="BR232" s="467">
        <f t="shared" ca="1" si="208"/>
        <v>0</v>
      </c>
      <c r="BS232" s="468">
        <f t="shared" ca="1" si="209"/>
        <v>0</v>
      </c>
      <c r="BT232" s="467">
        <f t="shared" ca="1" si="210"/>
        <v>0</v>
      </c>
      <c r="BU232" s="467">
        <f t="shared" ca="1" si="211"/>
        <v>0</v>
      </c>
      <c r="BV232" s="467">
        <f t="shared" ca="1" si="212"/>
        <v>0</v>
      </c>
      <c r="BW232" s="470">
        <f t="shared" ca="1" si="213"/>
        <v>0</v>
      </c>
      <c r="BX232" s="470">
        <f t="shared" ca="1" si="214"/>
        <v>0</v>
      </c>
      <c r="BY232" s="467">
        <f t="shared" ca="1" si="215"/>
        <v>0</v>
      </c>
    </row>
    <row r="233" spans="1:77" ht="15.6" hidden="1" customHeight="1" outlineLevel="1" x14ac:dyDescent="0.3">
      <c r="A233" s="479">
        <f t="shared" si="216"/>
        <v>33</v>
      </c>
      <c r="B233" s="463">
        <f t="shared" si="189"/>
        <v>0</v>
      </c>
      <c r="C233" s="464"/>
      <c r="D233" s="480">
        <f t="shared" ca="1" si="190"/>
        <v>0</v>
      </c>
      <c r="E233" s="465">
        <f t="shared" ca="1" si="191"/>
        <v>0</v>
      </c>
      <c r="F233" s="466">
        <f t="shared" ca="1" si="227"/>
        <v>0</v>
      </c>
      <c r="G233" s="466">
        <f t="shared" ca="1" si="227"/>
        <v>0</v>
      </c>
      <c r="H233" s="466">
        <f t="shared" ca="1" si="227"/>
        <v>0</v>
      </c>
      <c r="I233" s="466">
        <f t="shared" ca="1" si="227"/>
        <v>0</v>
      </c>
      <c r="J233" s="466">
        <f t="shared" ca="1" si="227"/>
        <v>0</v>
      </c>
      <c r="K233" s="466">
        <f t="shared" ca="1" si="227"/>
        <v>0</v>
      </c>
      <c r="L233" s="466">
        <f t="shared" ca="1" si="227"/>
        <v>0</v>
      </c>
      <c r="M233" s="466">
        <f t="shared" ca="1" si="227"/>
        <v>0</v>
      </c>
      <c r="N233" s="466">
        <f t="shared" ca="1" si="227"/>
        <v>0</v>
      </c>
      <c r="O233" s="466">
        <f t="shared" ca="1" si="227"/>
        <v>0</v>
      </c>
      <c r="P233" s="466">
        <f t="shared" ca="1" si="228"/>
        <v>0</v>
      </c>
      <c r="Q233" s="466">
        <f t="shared" ca="1" si="228"/>
        <v>0</v>
      </c>
      <c r="R233" s="466">
        <f t="shared" ca="1" si="228"/>
        <v>0</v>
      </c>
      <c r="S233" s="466">
        <f t="shared" ca="1" si="228"/>
        <v>0</v>
      </c>
      <c r="T233" s="466">
        <f t="shared" ca="1" si="228"/>
        <v>0</v>
      </c>
      <c r="U233" s="466">
        <f t="shared" ca="1" si="228"/>
        <v>0</v>
      </c>
      <c r="V233" s="466">
        <f t="shared" ca="1" si="228"/>
        <v>0</v>
      </c>
      <c r="W233" s="466">
        <f t="shared" ca="1" si="228"/>
        <v>0</v>
      </c>
      <c r="X233" s="466">
        <f t="shared" ca="1" si="228"/>
        <v>0</v>
      </c>
      <c r="Y233" s="466">
        <f t="shared" ca="1" si="228"/>
        <v>0</v>
      </c>
      <c r="Z233" s="466">
        <f t="shared" ca="1" si="229"/>
        <v>0</v>
      </c>
      <c r="AA233" s="466">
        <f t="shared" ca="1" si="229"/>
        <v>0</v>
      </c>
      <c r="AB233" s="466">
        <f t="shared" ca="1" si="229"/>
        <v>0</v>
      </c>
      <c r="AC233" s="466">
        <f t="shared" ca="1" si="229"/>
        <v>0</v>
      </c>
      <c r="AD233" s="466">
        <f t="shared" ca="1" si="229"/>
        <v>0</v>
      </c>
      <c r="AE233" s="466">
        <f t="shared" ca="1" si="229"/>
        <v>0</v>
      </c>
      <c r="AF233" s="466">
        <f t="shared" ca="1" si="229"/>
        <v>0</v>
      </c>
      <c r="AG233" s="466">
        <f t="shared" ca="1" si="229"/>
        <v>0</v>
      </c>
      <c r="AH233" s="466">
        <f t="shared" ca="1" si="229"/>
        <v>0</v>
      </c>
      <c r="AI233" s="466">
        <f t="shared" ca="1" si="229"/>
        <v>0</v>
      </c>
      <c r="AJ233" s="466">
        <f t="shared" ca="1" si="230"/>
        <v>0</v>
      </c>
      <c r="AK233" s="466">
        <f t="shared" ca="1" si="230"/>
        <v>0</v>
      </c>
      <c r="AL233" s="466">
        <f t="shared" ca="1" si="230"/>
        <v>0</v>
      </c>
      <c r="AM233" s="466">
        <f t="shared" ca="1" si="230"/>
        <v>0</v>
      </c>
      <c r="AN233" s="466">
        <f t="shared" ca="1" si="230"/>
        <v>0</v>
      </c>
      <c r="AO233" s="466">
        <f t="shared" ca="1" si="230"/>
        <v>0</v>
      </c>
      <c r="AP233" s="466">
        <f t="shared" ca="1" si="230"/>
        <v>0</v>
      </c>
      <c r="AQ233" s="466">
        <f t="shared" ca="1" si="230"/>
        <v>0</v>
      </c>
      <c r="AR233" s="466">
        <f t="shared" ca="1" si="230"/>
        <v>0</v>
      </c>
      <c r="AS233" s="466">
        <f t="shared" ca="1" si="230"/>
        <v>0</v>
      </c>
      <c r="AT233" s="466">
        <f t="shared" ca="1" si="231"/>
        <v>0</v>
      </c>
      <c r="AU233" s="466">
        <f t="shared" ca="1" si="231"/>
        <v>0</v>
      </c>
      <c r="AV233" s="466">
        <f t="shared" ca="1" si="231"/>
        <v>0</v>
      </c>
      <c r="AW233" s="466">
        <f t="shared" ca="1" si="231"/>
        <v>0</v>
      </c>
      <c r="AX233" s="466">
        <f t="shared" ca="1" si="231"/>
        <v>0</v>
      </c>
      <c r="AY233" s="466">
        <f t="shared" ca="1" si="231"/>
        <v>0</v>
      </c>
      <c r="AZ233" s="466">
        <f t="shared" ca="1" si="231"/>
        <v>0</v>
      </c>
      <c r="BA233" s="466">
        <f t="shared" ca="1" si="231"/>
        <v>0</v>
      </c>
      <c r="BB233" s="466">
        <f t="shared" ca="1" si="231"/>
        <v>0</v>
      </c>
      <c r="BC233" s="466">
        <f t="shared" ca="1" si="231"/>
        <v>0</v>
      </c>
      <c r="BD233" s="466">
        <f t="shared" ca="1" si="231"/>
        <v>0</v>
      </c>
      <c r="BE233" s="466">
        <f t="shared" ca="1" si="231"/>
        <v>0</v>
      </c>
      <c r="BF233" s="458"/>
      <c r="BG233" s="467">
        <f t="shared" ca="1" si="197"/>
        <v>0</v>
      </c>
      <c r="BH233" s="467">
        <f t="shared" ca="1" si="198"/>
        <v>0</v>
      </c>
      <c r="BI233" s="467">
        <f t="shared" ca="1" si="199"/>
        <v>0</v>
      </c>
      <c r="BJ233" s="467">
        <f t="shared" ca="1" si="200"/>
        <v>0</v>
      </c>
      <c r="BK233" s="467">
        <f t="shared" ca="1" si="201"/>
        <v>0</v>
      </c>
      <c r="BL233" s="467">
        <f t="shared" ca="1" si="202"/>
        <v>0</v>
      </c>
      <c r="BM233" s="467">
        <f t="shared" ca="1" si="203"/>
        <v>0</v>
      </c>
      <c r="BN233" s="467">
        <f t="shared" ca="1" si="204"/>
        <v>0</v>
      </c>
      <c r="BO233" s="467">
        <f t="shared" ca="1" si="205"/>
        <v>0</v>
      </c>
      <c r="BP233" s="467">
        <f t="shared" ca="1" si="206"/>
        <v>0</v>
      </c>
      <c r="BQ233" s="467">
        <f t="shared" ca="1" si="207"/>
        <v>0</v>
      </c>
      <c r="BR233" s="467">
        <f t="shared" ca="1" si="208"/>
        <v>0</v>
      </c>
      <c r="BS233" s="468">
        <f t="shared" ca="1" si="209"/>
        <v>0</v>
      </c>
      <c r="BT233" s="467">
        <f t="shared" ca="1" si="210"/>
        <v>0</v>
      </c>
      <c r="BU233" s="467">
        <f t="shared" ca="1" si="211"/>
        <v>0</v>
      </c>
      <c r="BV233" s="467">
        <f t="shared" ca="1" si="212"/>
        <v>0</v>
      </c>
      <c r="BW233" s="470">
        <f t="shared" ca="1" si="213"/>
        <v>0</v>
      </c>
      <c r="BX233" s="470">
        <f t="shared" ca="1" si="214"/>
        <v>0</v>
      </c>
      <c r="BY233" s="467">
        <f t="shared" ca="1" si="215"/>
        <v>0</v>
      </c>
    </row>
    <row r="234" spans="1:77" ht="15.6" hidden="1" customHeight="1" outlineLevel="1" x14ac:dyDescent="0.3">
      <c r="A234" s="479">
        <f t="shared" si="216"/>
        <v>34</v>
      </c>
      <c r="B234" s="469">
        <f t="shared" si="189"/>
        <v>0</v>
      </c>
      <c r="C234" s="464"/>
      <c r="D234" s="480">
        <f t="shared" ca="1" si="190"/>
        <v>0</v>
      </c>
      <c r="E234" s="465">
        <f t="shared" ca="1" si="191"/>
        <v>0</v>
      </c>
      <c r="F234" s="466">
        <f t="shared" ca="1" si="227"/>
        <v>0</v>
      </c>
      <c r="G234" s="466">
        <f t="shared" ca="1" si="227"/>
        <v>0</v>
      </c>
      <c r="H234" s="466">
        <f t="shared" ca="1" si="227"/>
        <v>0</v>
      </c>
      <c r="I234" s="466">
        <f t="shared" ca="1" si="227"/>
        <v>0</v>
      </c>
      <c r="J234" s="466">
        <f t="shared" ca="1" si="227"/>
        <v>0</v>
      </c>
      <c r="K234" s="466">
        <f t="shared" ca="1" si="227"/>
        <v>0</v>
      </c>
      <c r="L234" s="466">
        <f t="shared" ca="1" si="227"/>
        <v>0</v>
      </c>
      <c r="M234" s="466">
        <f t="shared" ca="1" si="227"/>
        <v>0</v>
      </c>
      <c r="N234" s="466">
        <f t="shared" ca="1" si="227"/>
        <v>0</v>
      </c>
      <c r="O234" s="466">
        <f t="shared" ca="1" si="227"/>
        <v>0</v>
      </c>
      <c r="P234" s="466">
        <f t="shared" ca="1" si="228"/>
        <v>0</v>
      </c>
      <c r="Q234" s="466">
        <f t="shared" ca="1" si="228"/>
        <v>0</v>
      </c>
      <c r="R234" s="466">
        <f t="shared" ca="1" si="228"/>
        <v>0</v>
      </c>
      <c r="S234" s="466">
        <f t="shared" ca="1" si="228"/>
        <v>0</v>
      </c>
      <c r="T234" s="466">
        <f t="shared" ca="1" si="228"/>
        <v>0</v>
      </c>
      <c r="U234" s="466">
        <f t="shared" ca="1" si="228"/>
        <v>0</v>
      </c>
      <c r="V234" s="466">
        <f t="shared" ca="1" si="228"/>
        <v>0</v>
      </c>
      <c r="W234" s="466">
        <f t="shared" ca="1" si="228"/>
        <v>0</v>
      </c>
      <c r="X234" s="466">
        <f t="shared" ca="1" si="228"/>
        <v>0</v>
      </c>
      <c r="Y234" s="466">
        <f t="shared" ca="1" si="228"/>
        <v>0</v>
      </c>
      <c r="Z234" s="466">
        <f t="shared" ca="1" si="229"/>
        <v>0</v>
      </c>
      <c r="AA234" s="466">
        <f t="shared" ca="1" si="229"/>
        <v>0</v>
      </c>
      <c r="AB234" s="466">
        <f t="shared" ca="1" si="229"/>
        <v>0</v>
      </c>
      <c r="AC234" s="466">
        <f t="shared" ca="1" si="229"/>
        <v>0</v>
      </c>
      <c r="AD234" s="466">
        <f t="shared" ca="1" si="229"/>
        <v>0</v>
      </c>
      <c r="AE234" s="466">
        <f t="shared" ca="1" si="229"/>
        <v>0</v>
      </c>
      <c r="AF234" s="466">
        <f t="shared" ca="1" si="229"/>
        <v>0</v>
      </c>
      <c r="AG234" s="466">
        <f t="shared" ca="1" si="229"/>
        <v>0</v>
      </c>
      <c r="AH234" s="466">
        <f t="shared" ca="1" si="229"/>
        <v>0</v>
      </c>
      <c r="AI234" s="466">
        <f t="shared" ca="1" si="229"/>
        <v>0</v>
      </c>
      <c r="AJ234" s="466">
        <f t="shared" ca="1" si="230"/>
        <v>0</v>
      </c>
      <c r="AK234" s="466">
        <f t="shared" ca="1" si="230"/>
        <v>0</v>
      </c>
      <c r="AL234" s="466">
        <f t="shared" ca="1" si="230"/>
        <v>0</v>
      </c>
      <c r="AM234" s="466">
        <f t="shared" ca="1" si="230"/>
        <v>0</v>
      </c>
      <c r="AN234" s="466">
        <f t="shared" ca="1" si="230"/>
        <v>0</v>
      </c>
      <c r="AO234" s="466">
        <f t="shared" ca="1" si="230"/>
        <v>0</v>
      </c>
      <c r="AP234" s="466">
        <f t="shared" ca="1" si="230"/>
        <v>0</v>
      </c>
      <c r="AQ234" s="466">
        <f t="shared" ca="1" si="230"/>
        <v>0</v>
      </c>
      <c r="AR234" s="466">
        <f t="shared" ca="1" si="230"/>
        <v>0</v>
      </c>
      <c r="AS234" s="466">
        <f t="shared" ca="1" si="230"/>
        <v>0</v>
      </c>
      <c r="AT234" s="466">
        <f t="shared" ca="1" si="231"/>
        <v>0</v>
      </c>
      <c r="AU234" s="466">
        <f t="shared" ca="1" si="231"/>
        <v>0</v>
      </c>
      <c r="AV234" s="466">
        <f t="shared" ca="1" si="231"/>
        <v>0</v>
      </c>
      <c r="AW234" s="466">
        <f t="shared" ca="1" si="231"/>
        <v>0</v>
      </c>
      <c r="AX234" s="466">
        <f t="shared" ca="1" si="231"/>
        <v>0</v>
      </c>
      <c r="AY234" s="466">
        <f t="shared" ca="1" si="231"/>
        <v>0</v>
      </c>
      <c r="AZ234" s="466">
        <f t="shared" ca="1" si="231"/>
        <v>0</v>
      </c>
      <c r="BA234" s="466">
        <f t="shared" ca="1" si="231"/>
        <v>0</v>
      </c>
      <c r="BB234" s="466">
        <f t="shared" ca="1" si="231"/>
        <v>0</v>
      </c>
      <c r="BC234" s="466">
        <f t="shared" ca="1" si="231"/>
        <v>0</v>
      </c>
      <c r="BD234" s="466">
        <f t="shared" ca="1" si="231"/>
        <v>0</v>
      </c>
      <c r="BE234" s="466">
        <f t="shared" ca="1" si="231"/>
        <v>0</v>
      </c>
      <c r="BF234" s="458"/>
      <c r="BG234" s="467">
        <f t="shared" ca="1" si="197"/>
        <v>0</v>
      </c>
      <c r="BH234" s="467">
        <f t="shared" ca="1" si="198"/>
        <v>0</v>
      </c>
      <c r="BI234" s="467">
        <f t="shared" ca="1" si="199"/>
        <v>0</v>
      </c>
      <c r="BJ234" s="467">
        <f t="shared" ca="1" si="200"/>
        <v>0</v>
      </c>
      <c r="BK234" s="467">
        <f t="shared" ca="1" si="201"/>
        <v>0</v>
      </c>
      <c r="BL234" s="467">
        <f t="shared" ca="1" si="202"/>
        <v>0</v>
      </c>
      <c r="BM234" s="467">
        <f t="shared" ca="1" si="203"/>
        <v>0</v>
      </c>
      <c r="BN234" s="467">
        <f t="shared" ca="1" si="204"/>
        <v>0</v>
      </c>
      <c r="BO234" s="467">
        <f t="shared" ca="1" si="205"/>
        <v>0</v>
      </c>
      <c r="BP234" s="467">
        <f t="shared" ca="1" si="206"/>
        <v>0</v>
      </c>
      <c r="BQ234" s="467">
        <f t="shared" ca="1" si="207"/>
        <v>0</v>
      </c>
      <c r="BR234" s="467">
        <f t="shared" ca="1" si="208"/>
        <v>0</v>
      </c>
      <c r="BS234" s="468">
        <f t="shared" ca="1" si="209"/>
        <v>0</v>
      </c>
      <c r="BT234" s="467">
        <f t="shared" ca="1" si="210"/>
        <v>0</v>
      </c>
      <c r="BU234" s="467">
        <f t="shared" ca="1" si="211"/>
        <v>0</v>
      </c>
      <c r="BV234" s="467">
        <f t="shared" ca="1" si="212"/>
        <v>0</v>
      </c>
      <c r="BW234" s="470">
        <f t="shared" ca="1" si="213"/>
        <v>0</v>
      </c>
      <c r="BX234" s="470">
        <f t="shared" ca="1" si="214"/>
        <v>0</v>
      </c>
      <c r="BY234" s="467">
        <f t="shared" ca="1" si="215"/>
        <v>0</v>
      </c>
    </row>
    <row r="235" spans="1:77" ht="15.6" hidden="1" customHeight="1" outlineLevel="1" x14ac:dyDescent="0.3">
      <c r="A235" s="479">
        <f t="shared" si="216"/>
        <v>35</v>
      </c>
      <c r="B235" s="463">
        <f t="shared" si="189"/>
        <v>0</v>
      </c>
      <c r="C235" s="464"/>
      <c r="D235" s="480">
        <f t="shared" ca="1" si="190"/>
        <v>0</v>
      </c>
      <c r="E235" s="465">
        <f t="shared" ca="1" si="191"/>
        <v>0</v>
      </c>
      <c r="F235" s="466">
        <f t="shared" ca="1" si="227"/>
        <v>0</v>
      </c>
      <c r="G235" s="466">
        <f t="shared" ca="1" si="227"/>
        <v>0</v>
      </c>
      <c r="H235" s="466">
        <f t="shared" ca="1" si="227"/>
        <v>0</v>
      </c>
      <c r="I235" s="466">
        <f t="shared" ca="1" si="227"/>
        <v>0</v>
      </c>
      <c r="J235" s="466">
        <f t="shared" ca="1" si="227"/>
        <v>0</v>
      </c>
      <c r="K235" s="466">
        <f t="shared" ca="1" si="227"/>
        <v>0</v>
      </c>
      <c r="L235" s="466">
        <f t="shared" ca="1" si="227"/>
        <v>0</v>
      </c>
      <c r="M235" s="466">
        <f t="shared" ca="1" si="227"/>
        <v>0</v>
      </c>
      <c r="N235" s="466">
        <f t="shared" ca="1" si="227"/>
        <v>0</v>
      </c>
      <c r="O235" s="466">
        <f t="shared" ca="1" si="227"/>
        <v>0</v>
      </c>
      <c r="P235" s="466">
        <f t="shared" ca="1" si="228"/>
        <v>0</v>
      </c>
      <c r="Q235" s="466">
        <f t="shared" ca="1" si="228"/>
        <v>0</v>
      </c>
      <c r="R235" s="466">
        <f t="shared" ca="1" si="228"/>
        <v>0</v>
      </c>
      <c r="S235" s="466">
        <f t="shared" ca="1" si="228"/>
        <v>0</v>
      </c>
      <c r="T235" s="466">
        <f t="shared" ca="1" si="228"/>
        <v>0</v>
      </c>
      <c r="U235" s="466">
        <f t="shared" ca="1" si="228"/>
        <v>0</v>
      </c>
      <c r="V235" s="466">
        <f t="shared" ca="1" si="228"/>
        <v>0</v>
      </c>
      <c r="W235" s="466">
        <f t="shared" ca="1" si="228"/>
        <v>0</v>
      </c>
      <c r="X235" s="466">
        <f t="shared" ca="1" si="228"/>
        <v>0</v>
      </c>
      <c r="Y235" s="466">
        <f t="shared" ca="1" si="228"/>
        <v>0</v>
      </c>
      <c r="Z235" s="466">
        <f t="shared" ca="1" si="229"/>
        <v>0</v>
      </c>
      <c r="AA235" s="466">
        <f t="shared" ca="1" si="229"/>
        <v>0</v>
      </c>
      <c r="AB235" s="466">
        <f t="shared" ca="1" si="229"/>
        <v>0</v>
      </c>
      <c r="AC235" s="466">
        <f t="shared" ca="1" si="229"/>
        <v>0</v>
      </c>
      <c r="AD235" s="466">
        <f t="shared" ca="1" si="229"/>
        <v>0</v>
      </c>
      <c r="AE235" s="466">
        <f t="shared" ca="1" si="229"/>
        <v>0</v>
      </c>
      <c r="AF235" s="466">
        <f t="shared" ca="1" si="229"/>
        <v>0</v>
      </c>
      <c r="AG235" s="466">
        <f t="shared" ca="1" si="229"/>
        <v>0</v>
      </c>
      <c r="AH235" s="466">
        <f t="shared" ca="1" si="229"/>
        <v>0</v>
      </c>
      <c r="AI235" s="466">
        <f t="shared" ca="1" si="229"/>
        <v>0</v>
      </c>
      <c r="AJ235" s="466">
        <f t="shared" ca="1" si="230"/>
        <v>0</v>
      </c>
      <c r="AK235" s="466">
        <f t="shared" ca="1" si="230"/>
        <v>0</v>
      </c>
      <c r="AL235" s="466">
        <f t="shared" ca="1" si="230"/>
        <v>0</v>
      </c>
      <c r="AM235" s="466">
        <f t="shared" ca="1" si="230"/>
        <v>0</v>
      </c>
      <c r="AN235" s="466">
        <f t="shared" ca="1" si="230"/>
        <v>0</v>
      </c>
      <c r="AO235" s="466">
        <f t="shared" ca="1" si="230"/>
        <v>0</v>
      </c>
      <c r="AP235" s="466">
        <f t="shared" ca="1" si="230"/>
        <v>0</v>
      </c>
      <c r="AQ235" s="466">
        <f t="shared" ca="1" si="230"/>
        <v>0</v>
      </c>
      <c r="AR235" s="466">
        <f t="shared" ca="1" si="230"/>
        <v>0</v>
      </c>
      <c r="AS235" s="466">
        <f t="shared" ca="1" si="230"/>
        <v>0</v>
      </c>
      <c r="AT235" s="466">
        <f t="shared" ca="1" si="231"/>
        <v>0</v>
      </c>
      <c r="AU235" s="466">
        <f t="shared" ca="1" si="231"/>
        <v>0</v>
      </c>
      <c r="AV235" s="466">
        <f t="shared" ca="1" si="231"/>
        <v>0</v>
      </c>
      <c r="AW235" s="466">
        <f t="shared" ca="1" si="231"/>
        <v>0</v>
      </c>
      <c r="AX235" s="466">
        <f t="shared" ca="1" si="231"/>
        <v>0</v>
      </c>
      <c r="AY235" s="466">
        <f t="shared" ca="1" si="231"/>
        <v>0</v>
      </c>
      <c r="AZ235" s="466">
        <f t="shared" ca="1" si="231"/>
        <v>0</v>
      </c>
      <c r="BA235" s="466">
        <f t="shared" ca="1" si="231"/>
        <v>0</v>
      </c>
      <c r="BB235" s="466">
        <f t="shared" ca="1" si="231"/>
        <v>0</v>
      </c>
      <c r="BC235" s="466">
        <f t="shared" ca="1" si="231"/>
        <v>0</v>
      </c>
      <c r="BD235" s="466">
        <f t="shared" ca="1" si="231"/>
        <v>0</v>
      </c>
      <c r="BE235" s="466">
        <f t="shared" ca="1" si="231"/>
        <v>0</v>
      </c>
      <c r="BF235" s="458"/>
      <c r="BG235" s="467">
        <f t="shared" ca="1" si="197"/>
        <v>0</v>
      </c>
      <c r="BH235" s="467">
        <f t="shared" ca="1" si="198"/>
        <v>0</v>
      </c>
      <c r="BI235" s="467">
        <f t="shared" ca="1" si="199"/>
        <v>0</v>
      </c>
      <c r="BJ235" s="467">
        <f t="shared" ca="1" si="200"/>
        <v>0</v>
      </c>
      <c r="BK235" s="467">
        <f t="shared" ca="1" si="201"/>
        <v>0</v>
      </c>
      <c r="BL235" s="467">
        <f t="shared" ca="1" si="202"/>
        <v>0</v>
      </c>
      <c r="BM235" s="467">
        <f t="shared" ca="1" si="203"/>
        <v>0</v>
      </c>
      <c r="BN235" s="467">
        <f t="shared" ca="1" si="204"/>
        <v>0</v>
      </c>
      <c r="BO235" s="467">
        <f t="shared" ca="1" si="205"/>
        <v>0</v>
      </c>
      <c r="BP235" s="467">
        <f t="shared" ca="1" si="206"/>
        <v>0</v>
      </c>
      <c r="BQ235" s="467">
        <f t="shared" ca="1" si="207"/>
        <v>0</v>
      </c>
      <c r="BR235" s="467">
        <f t="shared" ca="1" si="208"/>
        <v>0</v>
      </c>
      <c r="BS235" s="468">
        <f t="shared" ca="1" si="209"/>
        <v>0</v>
      </c>
      <c r="BT235" s="467">
        <f t="shared" ca="1" si="210"/>
        <v>0</v>
      </c>
      <c r="BU235" s="467">
        <f t="shared" ca="1" si="211"/>
        <v>0</v>
      </c>
      <c r="BV235" s="467">
        <f t="shared" ca="1" si="212"/>
        <v>0</v>
      </c>
      <c r="BW235" s="470">
        <f t="shared" ca="1" si="213"/>
        <v>0</v>
      </c>
      <c r="BX235" s="470">
        <f t="shared" ca="1" si="214"/>
        <v>0</v>
      </c>
      <c r="BY235" s="467">
        <f t="shared" ca="1" si="215"/>
        <v>0</v>
      </c>
    </row>
    <row r="236" spans="1:77" ht="15.6" hidden="1" customHeight="1" outlineLevel="1" x14ac:dyDescent="0.3">
      <c r="A236" s="479">
        <f t="shared" si="216"/>
        <v>36</v>
      </c>
      <c r="B236" s="469">
        <f t="shared" si="189"/>
        <v>0</v>
      </c>
      <c r="C236" s="464"/>
      <c r="D236" s="480">
        <f t="shared" ca="1" si="190"/>
        <v>0</v>
      </c>
      <c r="E236" s="465">
        <f t="shared" ca="1" si="191"/>
        <v>0</v>
      </c>
      <c r="F236" s="466">
        <f t="shared" ca="1" si="227"/>
        <v>0</v>
      </c>
      <c r="G236" s="466">
        <f t="shared" ca="1" si="227"/>
        <v>0</v>
      </c>
      <c r="H236" s="466">
        <f t="shared" ca="1" si="227"/>
        <v>0</v>
      </c>
      <c r="I236" s="466">
        <f t="shared" ca="1" si="227"/>
        <v>0</v>
      </c>
      <c r="J236" s="466">
        <f t="shared" ca="1" si="227"/>
        <v>0</v>
      </c>
      <c r="K236" s="466">
        <f t="shared" ca="1" si="227"/>
        <v>0</v>
      </c>
      <c r="L236" s="466">
        <f t="shared" ca="1" si="227"/>
        <v>0</v>
      </c>
      <c r="M236" s="466">
        <f t="shared" ca="1" si="227"/>
        <v>0</v>
      </c>
      <c r="N236" s="466">
        <f t="shared" ca="1" si="227"/>
        <v>0</v>
      </c>
      <c r="O236" s="466">
        <f t="shared" ca="1" si="227"/>
        <v>0</v>
      </c>
      <c r="P236" s="466">
        <f t="shared" ca="1" si="228"/>
        <v>0</v>
      </c>
      <c r="Q236" s="466">
        <f t="shared" ca="1" si="228"/>
        <v>0</v>
      </c>
      <c r="R236" s="466">
        <f t="shared" ca="1" si="228"/>
        <v>0</v>
      </c>
      <c r="S236" s="466">
        <f t="shared" ca="1" si="228"/>
        <v>0</v>
      </c>
      <c r="T236" s="466">
        <f t="shared" ca="1" si="228"/>
        <v>0</v>
      </c>
      <c r="U236" s="466">
        <f t="shared" ca="1" si="228"/>
        <v>0</v>
      </c>
      <c r="V236" s="466">
        <f t="shared" ca="1" si="228"/>
        <v>0</v>
      </c>
      <c r="W236" s="466">
        <f t="shared" ca="1" si="228"/>
        <v>0</v>
      </c>
      <c r="X236" s="466">
        <f t="shared" ca="1" si="228"/>
        <v>0</v>
      </c>
      <c r="Y236" s="466">
        <f t="shared" ca="1" si="228"/>
        <v>0</v>
      </c>
      <c r="Z236" s="466">
        <f t="shared" ca="1" si="229"/>
        <v>0</v>
      </c>
      <c r="AA236" s="466">
        <f t="shared" ca="1" si="229"/>
        <v>0</v>
      </c>
      <c r="AB236" s="466">
        <f t="shared" ca="1" si="229"/>
        <v>0</v>
      </c>
      <c r="AC236" s="466">
        <f t="shared" ca="1" si="229"/>
        <v>0</v>
      </c>
      <c r="AD236" s="466">
        <f t="shared" ca="1" si="229"/>
        <v>0</v>
      </c>
      <c r="AE236" s="466">
        <f t="shared" ca="1" si="229"/>
        <v>0</v>
      </c>
      <c r="AF236" s="466">
        <f t="shared" ca="1" si="229"/>
        <v>0</v>
      </c>
      <c r="AG236" s="466">
        <f t="shared" ca="1" si="229"/>
        <v>0</v>
      </c>
      <c r="AH236" s="466">
        <f t="shared" ca="1" si="229"/>
        <v>0</v>
      </c>
      <c r="AI236" s="466">
        <f t="shared" ca="1" si="229"/>
        <v>0</v>
      </c>
      <c r="AJ236" s="466">
        <f t="shared" ca="1" si="230"/>
        <v>0</v>
      </c>
      <c r="AK236" s="466">
        <f t="shared" ca="1" si="230"/>
        <v>0</v>
      </c>
      <c r="AL236" s="466">
        <f t="shared" ca="1" si="230"/>
        <v>0</v>
      </c>
      <c r="AM236" s="466">
        <f t="shared" ca="1" si="230"/>
        <v>0</v>
      </c>
      <c r="AN236" s="466">
        <f t="shared" ca="1" si="230"/>
        <v>0</v>
      </c>
      <c r="AO236" s="466">
        <f t="shared" ca="1" si="230"/>
        <v>0</v>
      </c>
      <c r="AP236" s="466">
        <f t="shared" ca="1" si="230"/>
        <v>0</v>
      </c>
      <c r="AQ236" s="466">
        <f t="shared" ca="1" si="230"/>
        <v>0</v>
      </c>
      <c r="AR236" s="466">
        <f t="shared" ca="1" si="230"/>
        <v>0</v>
      </c>
      <c r="AS236" s="466">
        <f t="shared" ca="1" si="230"/>
        <v>0</v>
      </c>
      <c r="AT236" s="466">
        <f t="shared" ca="1" si="231"/>
        <v>0</v>
      </c>
      <c r="AU236" s="466">
        <f t="shared" ca="1" si="231"/>
        <v>0</v>
      </c>
      <c r="AV236" s="466">
        <f t="shared" ca="1" si="231"/>
        <v>0</v>
      </c>
      <c r="AW236" s="466">
        <f t="shared" ca="1" si="231"/>
        <v>0</v>
      </c>
      <c r="AX236" s="466">
        <f t="shared" ca="1" si="231"/>
        <v>0</v>
      </c>
      <c r="AY236" s="466">
        <f t="shared" ca="1" si="231"/>
        <v>0</v>
      </c>
      <c r="AZ236" s="466">
        <f t="shared" ca="1" si="231"/>
        <v>0</v>
      </c>
      <c r="BA236" s="466">
        <f t="shared" ca="1" si="231"/>
        <v>0</v>
      </c>
      <c r="BB236" s="466">
        <f t="shared" ca="1" si="231"/>
        <v>0</v>
      </c>
      <c r="BC236" s="466">
        <f t="shared" ca="1" si="231"/>
        <v>0</v>
      </c>
      <c r="BD236" s="466">
        <f t="shared" ca="1" si="231"/>
        <v>0</v>
      </c>
      <c r="BE236" s="466">
        <f t="shared" ca="1" si="231"/>
        <v>0</v>
      </c>
      <c r="BF236" s="458"/>
      <c r="BG236" s="467">
        <f t="shared" ca="1" si="197"/>
        <v>0</v>
      </c>
      <c r="BH236" s="467">
        <f t="shared" ca="1" si="198"/>
        <v>0</v>
      </c>
      <c r="BI236" s="467">
        <f t="shared" ca="1" si="199"/>
        <v>0</v>
      </c>
      <c r="BJ236" s="467">
        <f t="shared" ca="1" si="200"/>
        <v>0</v>
      </c>
      <c r="BK236" s="467">
        <f t="shared" ca="1" si="201"/>
        <v>0</v>
      </c>
      <c r="BL236" s="467">
        <f t="shared" ca="1" si="202"/>
        <v>0</v>
      </c>
      <c r="BM236" s="467">
        <f t="shared" ca="1" si="203"/>
        <v>0</v>
      </c>
      <c r="BN236" s="467">
        <f t="shared" ca="1" si="204"/>
        <v>0</v>
      </c>
      <c r="BO236" s="467">
        <f t="shared" ca="1" si="205"/>
        <v>0</v>
      </c>
      <c r="BP236" s="467">
        <f t="shared" ca="1" si="206"/>
        <v>0</v>
      </c>
      <c r="BQ236" s="467">
        <f t="shared" ca="1" si="207"/>
        <v>0</v>
      </c>
      <c r="BR236" s="467">
        <f t="shared" ca="1" si="208"/>
        <v>0</v>
      </c>
      <c r="BS236" s="468">
        <f t="shared" ca="1" si="209"/>
        <v>0</v>
      </c>
      <c r="BT236" s="467">
        <f t="shared" ca="1" si="210"/>
        <v>0</v>
      </c>
      <c r="BU236" s="467">
        <f t="shared" ca="1" si="211"/>
        <v>0</v>
      </c>
      <c r="BV236" s="467">
        <f t="shared" ca="1" si="212"/>
        <v>0</v>
      </c>
      <c r="BW236" s="470">
        <f t="shared" ca="1" si="213"/>
        <v>0</v>
      </c>
      <c r="BX236" s="470">
        <f t="shared" ca="1" si="214"/>
        <v>0</v>
      </c>
      <c r="BY236" s="467">
        <f t="shared" ca="1" si="215"/>
        <v>0</v>
      </c>
    </row>
    <row r="237" spans="1:77" ht="15.6" hidden="1" customHeight="1" outlineLevel="1" x14ac:dyDescent="0.3">
      <c r="A237" s="479">
        <f t="shared" si="216"/>
        <v>37</v>
      </c>
      <c r="B237" s="463">
        <f t="shared" si="189"/>
        <v>0</v>
      </c>
      <c r="C237" s="464"/>
      <c r="D237" s="480">
        <f t="shared" ca="1" si="190"/>
        <v>0</v>
      </c>
      <c r="E237" s="465">
        <f t="shared" ca="1" si="191"/>
        <v>0</v>
      </c>
      <c r="F237" s="466">
        <f t="shared" ca="1" si="227"/>
        <v>0</v>
      </c>
      <c r="G237" s="466">
        <f t="shared" ca="1" si="227"/>
        <v>0</v>
      </c>
      <c r="H237" s="466">
        <f t="shared" ca="1" si="227"/>
        <v>0</v>
      </c>
      <c r="I237" s="466">
        <f t="shared" ca="1" si="227"/>
        <v>0</v>
      </c>
      <c r="J237" s="466">
        <f t="shared" ca="1" si="227"/>
        <v>0</v>
      </c>
      <c r="K237" s="466">
        <f t="shared" ca="1" si="227"/>
        <v>0</v>
      </c>
      <c r="L237" s="466">
        <f t="shared" ca="1" si="227"/>
        <v>0</v>
      </c>
      <c r="M237" s="466">
        <f t="shared" ca="1" si="227"/>
        <v>0</v>
      </c>
      <c r="N237" s="466">
        <f t="shared" ca="1" si="227"/>
        <v>0</v>
      </c>
      <c r="O237" s="466">
        <f t="shared" ca="1" si="227"/>
        <v>0</v>
      </c>
      <c r="P237" s="466">
        <f t="shared" ca="1" si="228"/>
        <v>0</v>
      </c>
      <c r="Q237" s="466">
        <f t="shared" ca="1" si="228"/>
        <v>0</v>
      </c>
      <c r="R237" s="466">
        <f t="shared" ca="1" si="228"/>
        <v>0</v>
      </c>
      <c r="S237" s="466">
        <f t="shared" ca="1" si="228"/>
        <v>0</v>
      </c>
      <c r="T237" s="466">
        <f t="shared" ca="1" si="228"/>
        <v>0</v>
      </c>
      <c r="U237" s="466">
        <f t="shared" ca="1" si="228"/>
        <v>0</v>
      </c>
      <c r="V237" s="466">
        <f t="shared" ca="1" si="228"/>
        <v>0</v>
      </c>
      <c r="W237" s="466">
        <f t="shared" ca="1" si="228"/>
        <v>0</v>
      </c>
      <c r="X237" s="466">
        <f t="shared" ca="1" si="228"/>
        <v>0</v>
      </c>
      <c r="Y237" s="466">
        <f t="shared" ca="1" si="228"/>
        <v>0</v>
      </c>
      <c r="Z237" s="466">
        <f t="shared" ca="1" si="229"/>
        <v>0</v>
      </c>
      <c r="AA237" s="466">
        <f t="shared" ca="1" si="229"/>
        <v>0</v>
      </c>
      <c r="AB237" s="466">
        <f t="shared" ca="1" si="229"/>
        <v>0</v>
      </c>
      <c r="AC237" s="466">
        <f t="shared" ca="1" si="229"/>
        <v>0</v>
      </c>
      <c r="AD237" s="466">
        <f t="shared" ca="1" si="229"/>
        <v>0</v>
      </c>
      <c r="AE237" s="466">
        <f t="shared" ca="1" si="229"/>
        <v>0</v>
      </c>
      <c r="AF237" s="466">
        <f t="shared" ca="1" si="229"/>
        <v>0</v>
      </c>
      <c r="AG237" s="466">
        <f t="shared" ca="1" si="229"/>
        <v>0</v>
      </c>
      <c r="AH237" s="466">
        <f t="shared" ca="1" si="229"/>
        <v>0</v>
      </c>
      <c r="AI237" s="466">
        <f t="shared" ca="1" si="229"/>
        <v>0</v>
      </c>
      <c r="AJ237" s="466">
        <f t="shared" ca="1" si="230"/>
        <v>0</v>
      </c>
      <c r="AK237" s="466">
        <f t="shared" ca="1" si="230"/>
        <v>0</v>
      </c>
      <c r="AL237" s="466">
        <f t="shared" ca="1" si="230"/>
        <v>0</v>
      </c>
      <c r="AM237" s="466">
        <f t="shared" ca="1" si="230"/>
        <v>0</v>
      </c>
      <c r="AN237" s="466">
        <f t="shared" ca="1" si="230"/>
        <v>0</v>
      </c>
      <c r="AO237" s="466">
        <f t="shared" ca="1" si="230"/>
        <v>0</v>
      </c>
      <c r="AP237" s="466">
        <f t="shared" ca="1" si="230"/>
        <v>0</v>
      </c>
      <c r="AQ237" s="466">
        <f t="shared" ca="1" si="230"/>
        <v>0</v>
      </c>
      <c r="AR237" s="466">
        <f t="shared" ca="1" si="230"/>
        <v>0</v>
      </c>
      <c r="AS237" s="466">
        <f t="shared" ca="1" si="230"/>
        <v>0</v>
      </c>
      <c r="AT237" s="466">
        <f t="shared" ca="1" si="231"/>
        <v>0</v>
      </c>
      <c r="AU237" s="466">
        <f t="shared" ca="1" si="231"/>
        <v>0</v>
      </c>
      <c r="AV237" s="466">
        <f t="shared" ca="1" si="231"/>
        <v>0</v>
      </c>
      <c r="AW237" s="466">
        <f t="shared" ca="1" si="231"/>
        <v>0</v>
      </c>
      <c r="AX237" s="466">
        <f t="shared" ca="1" si="231"/>
        <v>0</v>
      </c>
      <c r="AY237" s="466">
        <f t="shared" ca="1" si="231"/>
        <v>0</v>
      </c>
      <c r="AZ237" s="466">
        <f t="shared" ca="1" si="231"/>
        <v>0</v>
      </c>
      <c r="BA237" s="466">
        <f t="shared" ca="1" si="231"/>
        <v>0</v>
      </c>
      <c r="BB237" s="466">
        <f t="shared" ca="1" si="231"/>
        <v>0</v>
      </c>
      <c r="BC237" s="466">
        <f t="shared" ca="1" si="231"/>
        <v>0</v>
      </c>
      <c r="BD237" s="466">
        <f t="shared" ca="1" si="231"/>
        <v>0</v>
      </c>
      <c r="BE237" s="466">
        <f t="shared" ca="1" si="231"/>
        <v>0</v>
      </c>
      <c r="BF237" s="458"/>
      <c r="BG237" s="467">
        <f t="shared" ca="1" si="197"/>
        <v>0</v>
      </c>
      <c r="BH237" s="467">
        <f t="shared" ca="1" si="198"/>
        <v>0</v>
      </c>
      <c r="BI237" s="467">
        <f t="shared" ca="1" si="199"/>
        <v>0</v>
      </c>
      <c r="BJ237" s="467">
        <f t="shared" ca="1" si="200"/>
        <v>0</v>
      </c>
      <c r="BK237" s="467">
        <f t="shared" ca="1" si="201"/>
        <v>0</v>
      </c>
      <c r="BL237" s="467">
        <f t="shared" ca="1" si="202"/>
        <v>0</v>
      </c>
      <c r="BM237" s="467">
        <f t="shared" ca="1" si="203"/>
        <v>0</v>
      </c>
      <c r="BN237" s="467">
        <f t="shared" ca="1" si="204"/>
        <v>0</v>
      </c>
      <c r="BO237" s="467">
        <f t="shared" ca="1" si="205"/>
        <v>0</v>
      </c>
      <c r="BP237" s="467">
        <f t="shared" ca="1" si="206"/>
        <v>0</v>
      </c>
      <c r="BQ237" s="467">
        <f t="shared" ca="1" si="207"/>
        <v>0</v>
      </c>
      <c r="BR237" s="467">
        <f t="shared" ca="1" si="208"/>
        <v>0</v>
      </c>
      <c r="BS237" s="468">
        <f t="shared" ca="1" si="209"/>
        <v>0</v>
      </c>
      <c r="BT237" s="467">
        <f t="shared" ca="1" si="210"/>
        <v>0</v>
      </c>
      <c r="BU237" s="467">
        <f t="shared" ca="1" si="211"/>
        <v>0</v>
      </c>
      <c r="BV237" s="467">
        <f t="shared" ca="1" si="212"/>
        <v>0</v>
      </c>
      <c r="BW237" s="470">
        <f t="shared" ca="1" si="213"/>
        <v>0</v>
      </c>
      <c r="BX237" s="470">
        <f t="shared" ca="1" si="214"/>
        <v>0</v>
      </c>
      <c r="BY237" s="467">
        <f t="shared" ca="1" si="215"/>
        <v>0</v>
      </c>
    </row>
    <row r="238" spans="1:77" ht="15.6" hidden="1" customHeight="1" outlineLevel="1" x14ac:dyDescent="0.3">
      <c r="A238" s="479">
        <f t="shared" si="216"/>
        <v>38</v>
      </c>
      <c r="B238" s="469">
        <f t="shared" si="189"/>
        <v>0</v>
      </c>
      <c r="C238" s="464"/>
      <c r="D238" s="480">
        <f t="shared" ca="1" si="190"/>
        <v>0</v>
      </c>
      <c r="E238" s="465">
        <f t="shared" ca="1" si="191"/>
        <v>0</v>
      </c>
      <c r="F238" s="466">
        <f t="shared" ca="1" si="227"/>
        <v>0</v>
      </c>
      <c r="G238" s="466">
        <f t="shared" ca="1" si="227"/>
        <v>0</v>
      </c>
      <c r="H238" s="466">
        <f t="shared" ca="1" si="227"/>
        <v>0</v>
      </c>
      <c r="I238" s="466">
        <f t="shared" ca="1" si="227"/>
        <v>0</v>
      </c>
      <c r="J238" s="466">
        <f t="shared" ca="1" si="227"/>
        <v>0</v>
      </c>
      <c r="K238" s="466">
        <f t="shared" ca="1" si="227"/>
        <v>0</v>
      </c>
      <c r="L238" s="466">
        <f t="shared" ca="1" si="227"/>
        <v>0</v>
      </c>
      <c r="M238" s="466">
        <f t="shared" ca="1" si="227"/>
        <v>0</v>
      </c>
      <c r="N238" s="466">
        <f t="shared" ca="1" si="227"/>
        <v>0</v>
      </c>
      <c r="O238" s="466">
        <f t="shared" ca="1" si="227"/>
        <v>0</v>
      </c>
      <c r="P238" s="466">
        <f t="shared" ca="1" si="228"/>
        <v>0</v>
      </c>
      <c r="Q238" s="466">
        <f t="shared" ca="1" si="228"/>
        <v>0</v>
      </c>
      <c r="R238" s="466">
        <f t="shared" ca="1" si="228"/>
        <v>0</v>
      </c>
      <c r="S238" s="466">
        <f t="shared" ca="1" si="228"/>
        <v>0</v>
      </c>
      <c r="T238" s="466">
        <f t="shared" ca="1" si="228"/>
        <v>0</v>
      </c>
      <c r="U238" s="466">
        <f t="shared" ca="1" si="228"/>
        <v>0</v>
      </c>
      <c r="V238" s="466">
        <f t="shared" ca="1" si="228"/>
        <v>0</v>
      </c>
      <c r="W238" s="466">
        <f t="shared" ca="1" si="228"/>
        <v>0</v>
      </c>
      <c r="X238" s="466">
        <f t="shared" ca="1" si="228"/>
        <v>0</v>
      </c>
      <c r="Y238" s="466">
        <f t="shared" ca="1" si="228"/>
        <v>0</v>
      </c>
      <c r="Z238" s="466">
        <f t="shared" ca="1" si="229"/>
        <v>0</v>
      </c>
      <c r="AA238" s="466">
        <f t="shared" ca="1" si="229"/>
        <v>0</v>
      </c>
      <c r="AB238" s="466">
        <f t="shared" ca="1" si="229"/>
        <v>0</v>
      </c>
      <c r="AC238" s="466">
        <f t="shared" ca="1" si="229"/>
        <v>0</v>
      </c>
      <c r="AD238" s="466">
        <f t="shared" ca="1" si="229"/>
        <v>0</v>
      </c>
      <c r="AE238" s="466">
        <f t="shared" ca="1" si="229"/>
        <v>0</v>
      </c>
      <c r="AF238" s="466">
        <f t="shared" ca="1" si="229"/>
        <v>0</v>
      </c>
      <c r="AG238" s="466">
        <f t="shared" ca="1" si="229"/>
        <v>0</v>
      </c>
      <c r="AH238" s="466">
        <f t="shared" ca="1" si="229"/>
        <v>0</v>
      </c>
      <c r="AI238" s="466">
        <f t="shared" ca="1" si="229"/>
        <v>0</v>
      </c>
      <c r="AJ238" s="466">
        <f t="shared" ca="1" si="230"/>
        <v>0</v>
      </c>
      <c r="AK238" s="466">
        <f t="shared" ca="1" si="230"/>
        <v>0</v>
      </c>
      <c r="AL238" s="466">
        <f t="shared" ca="1" si="230"/>
        <v>0</v>
      </c>
      <c r="AM238" s="466">
        <f t="shared" ca="1" si="230"/>
        <v>0</v>
      </c>
      <c r="AN238" s="466">
        <f t="shared" ca="1" si="230"/>
        <v>0</v>
      </c>
      <c r="AO238" s="466">
        <f t="shared" ca="1" si="230"/>
        <v>0</v>
      </c>
      <c r="AP238" s="466">
        <f t="shared" ca="1" si="230"/>
        <v>0</v>
      </c>
      <c r="AQ238" s="466">
        <f t="shared" ca="1" si="230"/>
        <v>0</v>
      </c>
      <c r="AR238" s="466">
        <f t="shared" ca="1" si="230"/>
        <v>0</v>
      </c>
      <c r="AS238" s="466">
        <f t="shared" ca="1" si="230"/>
        <v>0</v>
      </c>
      <c r="AT238" s="466">
        <f t="shared" ca="1" si="231"/>
        <v>0</v>
      </c>
      <c r="AU238" s="466">
        <f t="shared" ca="1" si="231"/>
        <v>0</v>
      </c>
      <c r="AV238" s="466">
        <f t="shared" ca="1" si="231"/>
        <v>0</v>
      </c>
      <c r="AW238" s="466">
        <f t="shared" ca="1" si="231"/>
        <v>0</v>
      </c>
      <c r="AX238" s="466">
        <f t="shared" ca="1" si="231"/>
        <v>0</v>
      </c>
      <c r="AY238" s="466">
        <f t="shared" ca="1" si="231"/>
        <v>0</v>
      </c>
      <c r="AZ238" s="466">
        <f t="shared" ca="1" si="231"/>
        <v>0</v>
      </c>
      <c r="BA238" s="466">
        <f t="shared" ca="1" si="231"/>
        <v>0</v>
      </c>
      <c r="BB238" s="466">
        <f t="shared" ca="1" si="231"/>
        <v>0</v>
      </c>
      <c r="BC238" s="466">
        <f t="shared" ca="1" si="231"/>
        <v>0</v>
      </c>
      <c r="BD238" s="466">
        <f t="shared" ca="1" si="231"/>
        <v>0</v>
      </c>
      <c r="BE238" s="466">
        <f t="shared" ca="1" si="231"/>
        <v>0</v>
      </c>
      <c r="BF238" s="458"/>
      <c r="BG238" s="467">
        <f t="shared" ca="1" si="197"/>
        <v>0</v>
      </c>
      <c r="BH238" s="467">
        <f t="shared" ca="1" si="198"/>
        <v>0</v>
      </c>
      <c r="BI238" s="467">
        <f t="shared" ca="1" si="199"/>
        <v>0</v>
      </c>
      <c r="BJ238" s="467">
        <f t="shared" ca="1" si="200"/>
        <v>0</v>
      </c>
      <c r="BK238" s="467">
        <f t="shared" ca="1" si="201"/>
        <v>0</v>
      </c>
      <c r="BL238" s="467">
        <f t="shared" ca="1" si="202"/>
        <v>0</v>
      </c>
      <c r="BM238" s="467">
        <f t="shared" ca="1" si="203"/>
        <v>0</v>
      </c>
      <c r="BN238" s="467">
        <f t="shared" ca="1" si="204"/>
        <v>0</v>
      </c>
      <c r="BO238" s="467">
        <f t="shared" ca="1" si="205"/>
        <v>0</v>
      </c>
      <c r="BP238" s="467">
        <f t="shared" ca="1" si="206"/>
        <v>0</v>
      </c>
      <c r="BQ238" s="467">
        <f t="shared" ca="1" si="207"/>
        <v>0</v>
      </c>
      <c r="BR238" s="467">
        <f t="shared" ca="1" si="208"/>
        <v>0</v>
      </c>
      <c r="BS238" s="468">
        <f t="shared" ca="1" si="209"/>
        <v>0</v>
      </c>
      <c r="BT238" s="467">
        <f t="shared" ca="1" si="210"/>
        <v>0</v>
      </c>
      <c r="BU238" s="467">
        <f t="shared" ca="1" si="211"/>
        <v>0</v>
      </c>
      <c r="BV238" s="467">
        <f t="shared" ca="1" si="212"/>
        <v>0</v>
      </c>
      <c r="BW238" s="470">
        <f t="shared" ca="1" si="213"/>
        <v>0</v>
      </c>
      <c r="BX238" s="470">
        <f t="shared" ca="1" si="214"/>
        <v>0</v>
      </c>
      <c r="BY238" s="467">
        <f t="shared" ca="1" si="215"/>
        <v>0</v>
      </c>
    </row>
    <row r="239" spans="1:77" ht="15.6" hidden="1" customHeight="1" outlineLevel="1" x14ac:dyDescent="0.3">
      <c r="A239" s="479">
        <f t="shared" si="216"/>
        <v>39</v>
      </c>
      <c r="B239" s="463">
        <f t="shared" si="189"/>
        <v>0</v>
      </c>
      <c r="C239" s="464"/>
      <c r="D239" s="480">
        <f t="shared" ca="1" si="190"/>
        <v>0</v>
      </c>
      <c r="E239" s="465">
        <f t="shared" ca="1" si="191"/>
        <v>0</v>
      </c>
      <c r="F239" s="466">
        <f t="shared" ca="1" si="227"/>
        <v>0</v>
      </c>
      <c r="G239" s="466">
        <f t="shared" ca="1" si="227"/>
        <v>0</v>
      </c>
      <c r="H239" s="466">
        <f t="shared" ca="1" si="227"/>
        <v>0</v>
      </c>
      <c r="I239" s="466">
        <f t="shared" ca="1" si="227"/>
        <v>0</v>
      </c>
      <c r="J239" s="466">
        <f t="shared" ca="1" si="227"/>
        <v>0</v>
      </c>
      <c r="K239" s="466">
        <f t="shared" ca="1" si="227"/>
        <v>0</v>
      </c>
      <c r="L239" s="466">
        <f t="shared" ca="1" si="227"/>
        <v>0</v>
      </c>
      <c r="M239" s="466">
        <f t="shared" ca="1" si="227"/>
        <v>0</v>
      </c>
      <c r="N239" s="466">
        <f t="shared" ca="1" si="227"/>
        <v>0</v>
      </c>
      <c r="O239" s="466">
        <f t="shared" ca="1" si="227"/>
        <v>0</v>
      </c>
      <c r="P239" s="466">
        <f t="shared" ca="1" si="228"/>
        <v>0</v>
      </c>
      <c r="Q239" s="466">
        <f t="shared" ca="1" si="228"/>
        <v>0</v>
      </c>
      <c r="R239" s="466">
        <f t="shared" ca="1" si="228"/>
        <v>0</v>
      </c>
      <c r="S239" s="466">
        <f t="shared" ca="1" si="228"/>
        <v>0</v>
      </c>
      <c r="T239" s="466">
        <f t="shared" ca="1" si="228"/>
        <v>0</v>
      </c>
      <c r="U239" s="466">
        <f t="shared" ca="1" si="228"/>
        <v>0</v>
      </c>
      <c r="V239" s="466">
        <f t="shared" ca="1" si="228"/>
        <v>0</v>
      </c>
      <c r="W239" s="466">
        <f t="shared" ca="1" si="228"/>
        <v>0</v>
      </c>
      <c r="X239" s="466">
        <f t="shared" ca="1" si="228"/>
        <v>0</v>
      </c>
      <c r="Y239" s="466">
        <f t="shared" ca="1" si="228"/>
        <v>0</v>
      </c>
      <c r="Z239" s="466">
        <f t="shared" ca="1" si="229"/>
        <v>0</v>
      </c>
      <c r="AA239" s="466">
        <f t="shared" ca="1" si="229"/>
        <v>0</v>
      </c>
      <c r="AB239" s="466">
        <f t="shared" ca="1" si="229"/>
        <v>0</v>
      </c>
      <c r="AC239" s="466">
        <f t="shared" ca="1" si="229"/>
        <v>0</v>
      </c>
      <c r="AD239" s="466">
        <f t="shared" ca="1" si="229"/>
        <v>0</v>
      </c>
      <c r="AE239" s="466">
        <f t="shared" ca="1" si="229"/>
        <v>0</v>
      </c>
      <c r="AF239" s="466">
        <f t="shared" ca="1" si="229"/>
        <v>0</v>
      </c>
      <c r="AG239" s="466">
        <f t="shared" ca="1" si="229"/>
        <v>0</v>
      </c>
      <c r="AH239" s="466">
        <f t="shared" ca="1" si="229"/>
        <v>0</v>
      </c>
      <c r="AI239" s="466">
        <f t="shared" ca="1" si="229"/>
        <v>0</v>
      </c>
      <c r="AJ239" s="466">
        <f t="shared" ca="1" si="230"/>
        <v>0</v>
      </c>
      <c r="AK239" s="466">
        <f t="shared" ca="1" si="230"/>
        <v>0</v>
      </c>
      <c r="AL239" s="466">
        <f t="shared" ca="1" si="230"/>
        <v>0</v>
      </c>
      <c r="AM239" s="466">
        <f t="shared" ca="1" si="230"/>
        <v>0</v>
      </c>
      <c r="AN239" s="466">
        <f t="shared" ca="1" si="230"/>
        <v>0</v>
      </c>
      <c r="AO239" s="466">
        <f t="shared" ca="1" si="230"/>
        <v>0</v>
      </c>
      <c r="AP239" s="466">
        <f t="shared" ca="1" si="230"/>
        <v>0</v>
      </c>
      <c r="AQ239" s="466">
        <f t="shared" ca="1" si="230"/>
        <v>0</v>
      </c>
      <c r="AR239" s="466">
        <f t="shared" ca="1" si="230"/>
        <v>0</v>
      </c>
      <c r="AS239" s="466">
        <f t="shared" ca="1" si="230"/>
        <v>0</v>
      </c>
      <c r="AT239" s="466">
        <f t="shared" ca="1" si="231"/>
        <v>0</v>
      </c>
      <c r="AU239" s="466">
        <f t="shared" ca="1" si="231"/>
        <v>0</v>
      </c>
      <c r="AV239" s="466">
        <f t="shared" ca="1" si="231"/>
        <v>0</v>
      </c>
      <c r="AW239" s="466">
        <f t="shared" ca="1" si="231"/>
        <v>0</v>
      </c>
      <c r="AX239" s="466">
        <f t="shared" ca="1" si="231"/>
        <v>0</v>
      </c>
      <c r="AY239" s="466">
        <f t="shared" ca="1" si="231"/>
        <v>0</v>
      </c>
      <c r="AZ239" s="466">
        <f t="shared" ca="1" si="231"/>
        <v>0</v>
      </c>
      <c r="BA239" s="466">
        <f t="shared" ca="1" si="231"/>
        <v>0</v>
      </c>
      <c r="BB239" s="466">
        <f t="shared" ca="1" si="231"/>
        <v>0</v>
      </c>
      <c r="BC239" s="466">
        <f t="shared" ca="1" si="231"/>
        <v>0</v>
      </c>
      <c r="BD239" s="466">
        <f t="shared" ca="1" si="231"/>
        <v>0</v>
      </c>
      <c r="BE239" s="466">
        <f t="shared" ca="1" si="231"/>
        <v>0</v>
      </c>
      <c r="BF239" s="458"/>
      <c r="BG239" s="467">
        <f t="shared" ca="1" si="197"/>
        <v>0</v>
      </c>
      <c r="BH239" s="467">
        <f t="shared" ca="1" si="198"/>
        <v>0</v>
      </c>
      <c r="BI239" s="467">
        <f t="shared" ca="1" si="199"/>
        <v>0</v>
      </c>
      <c r="BJ239" s="467">
        <f t="shared" ca="1" si="200"/>
        <v>0</v>
      </c>
      <c r="BK239" s="467">
        <f t="shared" ca="1" si="201"/>
        <v>0</v>
      </c>
      <c r="BL239" s="467">
        <f t="shared" ca="1" si="202"/>
        <v>0</v>
      </c>
      <c r="BM239" s="467">
        <f t="shared" ca="1" si="203"/>
        <v>0</v>
      </c>
      <c r="BN239" s="467">
        <f t="shared" ca="1" si="204"/>
        <v>0</v>
      </c>
      <c r="BO239" s="467">
        <f t="shared" ca="1" si="205"/>
        <v>0</v>
      </c>
      <c r="BP239" s="467">
        <f t="shared" ca="1" si="206"/>
        <v>0</v>
      </c>
      <c r="BQ239" s="467">
        <f t="shared" ca="1" si="207"/>
        <v>0</v>
      </c>
      <c r="BR239" s="467">
        <f t="shared" ca="1" si="208"/>
        <v>0</v>
      </c>
      <c r="BS239" s="468">
        <f t="shared" ca="1" si="209"/>
        <v>0</v>
      </c>
      <c r="BT239" s="467">
        <f t="shared" ca="1" si="210"/>
        <v>0</v>
      </c>
      <c r="BU239" s="467">
        <f t="shared" ca="1" si="211"/>
        <v>0</v>
      </c>
      <c r="BV239" s="467">
        <f t="shared" ca="1" si="212"/>
        <v>0</v>
      </c>
      <c r="BW239" s="470">
        <f t="shared" ca="1" si="213"/>
        <v>0</v>
      </c>
      <c r="BX239" s="470">
        <f t="shared" ca="1" si="214"/>
        <v>0</v>
      </c>
      <c r="BY239" s="467">
        <f t="shared" ca="1" si="215"/>
        <v>0</v>
      </c>
    </row>
    <row r="240" spans="1:77" ht="15.6" hidden="1" customHeight="1" outlineLevel="1" x14ac:dyDescent="0.3">
      <c r="A240" s="479">
        <f t="shared" si="216"/>
        <v>40</v>
      </c>
      <c r="B240" s="469">
        <f t="shared" si="189"/>
        <v>0</v>
      </c>
      <c r="C240" s="464"/>
      <c r="D240" s="480">
        <f t="shared" ca="1" si="190"/>
        <v>0</v>
      </c>
      <c r="E240" s="465">
        <f t="shared" ca="1" si="191"/>
        <v>0</v>
      </c>
      <c r="F240" s="466">
        <f t="shared" ca="1" si="227"/>
        <v>0</v>
      </c>
      <c r="G240" s="466">
        <f t="shared" ca="1" si="227"/>
        <v>0</v>
      </c>
      <c r="H240" s="466">
        <f t="shared" ca="1" si="227"/>
        <v>0</v>
      </c>
      <c r="I240" s="466">
        <f t="shared" ca="1" si="227"/>
        <v>0</v>
      </c>
      <c r="J240" s="466">
        <f t="shared" ca="1" si="227"/>
        <v>0</v>
      </c>
      <c r="K240" s="466">
        <f t="shared" ca="1" si="227"/>
        <v>0</v>
      </c>
      <c r="L240" s="466">
        <f t="shared" ca="1" si="227"/>
        <v>0</v>
      </c>
      <c r="M240" s="466">
        <f t="shared" ca="1" si="227"/>
        <v>0</v>
      </c>
      <c r="N240" s="466">
        <f t="shared" ca="1" si="227"/>
        <v>0</v>
      </c>
      <c r="O240" s="466">
        <f t="shared" ca="1" si="227"/>
        <v>0</v>
      </c>
      <c r="P240" s="466">
        <f t="shared" ca="1" si="228"/>
        <v>0</v>
      </c>
      <c r="Q240" s="466">
        <f t="shared" ca="1" si="228"/>
        <v>0</v>
      </c>
      <c r="R240" s="466">
        <f t="shared" ca="1" si="228"/>
        <v>0</v>
      </c>
      <c r="S240" s="466">
        <f t="shared" ca="1" si="228"/>
        <v>0</v>
      </c>
      <c r="T240" s="466">
        <f t="shared" ca="1" si="228"/>
        <v>0</v>
      </c>
      <c r="U240" s="466">
        <f t="shared" ca="1" si="228"/>
        <v>0</v>
      </c>
      <c r="V240" s="466">
        <f t="shared" ca="1" si="228"/>
        <v>0</v>
      </c>
      <c r="W240" s="466">
        <f t="shared" ca="1" si="228"/>
        <v>0</v>
      </c>
      <c r="X240" s="466">
        <f t="shared" ca="1" si="228"/>
        <v>0</v>
      </c>
      <c r="Y240" s="466">
        <f t="shared" ca="1" si="228"/>
        <v>0</v>
      </c>
      <c r="Z240" s="466">
        <f t="shared" ca="1" si="229"/>
        <v>0</v>
      </c>
      <c r="AA240" s="466">
        <f t="shared" ca="1" si="229"/>
        <v>0</v>
      </c>
      <c r="AB240" s="466">
        <f t="shared" ca="1" si="229"/>
        <v>0</v>
      </c>
      <c r="AC240" s="466">
        <f t="shared" ca="1" si="229"/>
        <v>0</v>
      </c>
      <c r="AD240" s="466">
        <f t="shared" ca="1" si="229"/>
        <v>0</v>
      </c>
      <c r="AE240" s="466">
        <f t="shared" ca="1" si="229"/>
        <v>0</v>
      </c>
      <c r="AF240" s="466">
        <f t="shared" ca="1" si="229"/>
        <v>0</v>
      </c>
      <c r="AG240" s="466">
        <f t="shared" ca="1" si="229"/>
        <v>0</v>
      </c>
      <c r="AH240" s="466">
        <f t="shared" ca="1" si="229"/>
        <v>0</v>
      </c>
      <c r="AI240" s="466">
        <f t="shared" ca="1" si="229"/>
        <v>0</v>
      </c>
      <c r="AJ240" s="466">
        <f t="shared" ca="1" si="230"/>
        <v>0</v>
      </c>
      <c r="AK240" s="466">
        <f t="shared" ca="1" si="230"/>
        <v>0</v>
      </c>
      <c r="AL240" s="466">
        <f t="shared" ca="1" si="230"/>
        <v>0</v>
      </c>
      <c r="AM240" s="466">
        <f t="shared" ca="1" si="230"/>
        <v>0</v>
      </c>
      <c r="AN240" s="466">
        <f t="shared" ca="1" si="230"/>
        <v>0</v>
      </c>
      <c r="AO240" s="466">
        <f t="shared" ca="1" si="230"/>
        <v>0</v>
      </c>
      <c r="AP240" s="466">
        <f t="shared" ca="1" si="230"/>
        <v>0</v>
      </c>
      <c r="AQ240" s="466">
        <f t="shared" ca="1" si="230"/>
        <v>0</v>
      </c>
      <c r="AR240" s="466">
        <f t="shared" ca="1" si="230"/>
        <v>0</v>
      </c>
      <c r="AS240" s="466">
        <f t="shared" ca="1" si="230"/>
        <v>0</v>
      </c>
      <c r="AT240" s="466">
        <f t="shared" ca="1" si="231"/>
        <v>0</v>
      </c>
      <c r="AU240" s="466">
        <f t="shared" ca="1" si="231"/>
        <v>0</v>
      </c>
      <c r="AV240" s="466">
        <f t="shared" ca="1" si="231"/>
        <v>0</v>
      </c>
      <c r="AW240" s="466">
        <f t="shared" ca="1" si="231"/>
        <v>0</v>
      </c>
      <c r="AX240" s="466">
        <f t="shared" ca="1" si="231"/>
        <v>0</v>
      </c>
      <c r="AY240" s="466">
        <f t="shared" ca="1" si="231"/>
        <v>0</v>
      </c>
      <c r="AZ240" s="466">
        <f t="shared" ca="1" si="231"/>
        <v>0</v>
      </c>
      <c r="BA240" s="466">
        <f t="shared" ca="1" si="231"/>
        <v>0</v>
      </c>
      <c r="BB240" s="466">
        <f t="shared" ca="1" si="231"/>
        <v>0</v>
      </c>
      <c r="BC240" s="466">
        <f t="shared" ca="1" si="231"/>
        <v>0</v>
      </c>
      <c r="BD240" s="466">
        <f t="shared" ca="1" si="231"/>
        <v>0</v>
      </c>
      <c r="BE240" s="466">
        <f t="shared" ca="1" si="231"/>
        <v>0</v>
      </c>
      <c r="BF240" s="458"/>
      <c r="BG240" s="467">
        <f t="shared" ca="1" si="197"/>
        <v>0</v>
      </c>
      <c r="BH240" s="467">
        <f t="shared" ca="1" si="198"/>
        <v>0</v>
      </c>
      <c r="BI240" s="467">
        <f t="shared" ca="1" si="199"/>
        <v>0</v>
      </c>
      <c r="BJ240" s="467">
        <f t="shared" ca="1" si="200"/>
        <v>0</v>
      </c>
      <c r="BK240" s="467">
        <f t="shared" ca="1" si="201"/>
        <v>0</v>
      </c>
      <c r="BL240" s="467">
        <f t="shared" ca="1" si="202"/>
        <v>0</v>
      </c>
      <c r="BM240" s="467">
        <f t="shared" ca="1" si="203"/>
        <v>0</v>
      </c>
      <c r="BN240" s="467">
        <f t="shared" ca="1" si="204"/>
        <v>0</v>
      </c>
      <c r="BO240" s="467">
        <f t="shared" ca="1" si="205"/>
        <v>0</v>
      </c>
      <c r="BP240" s="467">
        <f t="shared" ca="1" si="206"/>
        <v>0</v>
      </c>
      <c r="BQ240" s="467">
        <f t="shared" ca="1" si="207"/>
        <v>0</v>
      </c>
      <c r="BR240" s="467">
        <f t="shared" ca="1" si="208"/>
        <v>0</v>
      </c>
      <c r="BS240" s="468">
        <f t="shared" ca="1" si="209"/>
        <v>0</v>
      </c>
      <c r="BT240" s="467">
        <f t="shared" ca="1" si="210"/>
        <v>0</v>
      </c>
      <c r="BU240" s="467">
        <f t="shared" ca="1" si="211"/>
        <v>0</v>
      </c>
      <c r="BV240" s="467">
        <f t="shared" ca="1" si="212"/>
        <v>0</v>
      </c>
      <c r="BW240" s="470">
        <f t="shared" ca="1" si="213"/>
        <v>0</v>
      </c>
      <c r="BX240" s="470">
        <f t="shared" ca="1" si="214"/>
        <v>0</v>
      </c>
      <c r="BY240" s="467">
        <f t="shared" ca="1" si="215"/>
        <v>0</v>
      </c>
    </row>
    <row r="241" spans="1:77" ht="15.6" hidden="1" customHeight="1" outlineLevel="1" x14ac:dyDescent="0.3">
      <c r="A241" s="479">
        <f t="shared" si="216"/>
        <v>41</v>
      </c>
      <c r="B241" s="463">
        <f t="shared" si="189"/>
        <v>0</v>
      </c>
      <c r="C241" s="464"/>
      <c r="D241" s="480">
        <f t="shared" ca="1" si="190"/>
        <v>0</v>
      </c>
      <c r="E241" s="465">
        <f t="shared" ca="1" si="191"/>
        <v>0</v>
      </c>
      <c r="F241" s="466">
        <f t="shared" ref="F241:O247" ca="1" si="232">IF(F$302="Yes",IF(ISERROR(INDIRECT(CONCATENATE($B241,"!",F$303,$D$309))),0,INDIRECT(CONCATENATE($B241,"!",F$303,$D$309))),0)</f>
        <v>0</v>
      </c>
      <c r="G241" s="466">
        <f t="shared" ca="1" si="232"/>
        <v>0</v>
      </c>
      <c r="H241" s="466">
        <f t="shared" ca="1" si="232"/>
        <v>0</v>
      </c>
      <c r="I241" s="466">
        <f t="shared" ca="1" si="232"/>
        <v>0</v>
      </c>
      <c r="J241" s="466">
        <f t="shared" ca="1" si="232"/>
        <v>0</v>
      </c>
      <c r="K241" s="466">
        <f t="shared" ca="1" si="232"/>
        <v>0</v>
      </c>
      <c r="L241" s="466">
        <f t="shared" ca="1" si="232"/>
        <v>0</v>
      </c>
      <c r="M241" s="466">
        <f t="shared" ca="1" si="232"/>
        <v>0</v>
      </c>
      <c r="N241" s="466">
        <f t="shared" ca="1" si="232"/>
        <v>0</v>
      </c>
      <c r="O241" s="466">
        <f t="shared" ca="1" si="232"/>
        <v>0</v>
      </c>
      <c r="P241" s="466">
        <f t="shared" ref="P241:Y247" ca="1" si="233">IF(P$302="Yes",IF(ISERROR(INDIRECT(CONCATENATE($B241,"!",P$303,$D$309))),0,INDIRECT(CONCATENATE($B241,"!",P$303,$D$309))),0)</f>
        <v>0</v>
      </c>
      <c r="Q241" s="466">
        <f t="shared" ca="1" si="233"/>
        <v>0</v>
      </c>
      <c r="R241" s="466">
        <f t="shared" ca="1" si="233"/>
        <v>0</v>
      </c>
      <c r="S241" s="466">
        <f t="shared" ca="1" si="233"/>
        <v>0</v>
      </c>
      <c r="T241" s="466">
        <f t="shared" ca="1" si="233"/>
        <v>0</v>
      </c>
      <c r="U241" s="466">
        <f t="shared" ca="1" si="233"/>
        <v>0</v>
      </c>
      <c r="V241" s="466">
        <f t="shared" ca="1" si="233"/>
        <v>0</v>
      </c>
      <c r="W241" s="466">
        <f t="shared" ca="1" si="233"/>
        <v>0</v>
      </c>
      <c r="X241" s="466">
        <f t="shared" ca="1" si="233"/>
        <v>0</v>
      </c>
      <c r="Y241" s="466">
        <f t="shared" ca="1" si="233"/>
        <v>0</v>
      </c>
      <c r="Z241" s="466">
        <f t="shared" ref="Z241:AI247" ca="1" si="234">IF(Z$302="Yes",IF(ISERROR(INDIRECT(CONCATENATE($B241,"!",Z$303,$D$309))),0,INDIRECT(CONCATENATE($B241,"!",Z$303,$D$309))),0)</f>
        <v>0</v>
      </c>
      <c r="AA241" s="466">
        <f t="shared" ca="1" si="234"/>
        <v>0</v>
      </c>
      <c r="AB241" s="466">
        <f t="shared" ca="1" si="234"/>
        <v>0</v>
      </c>
      <c r="AC241" s="466">
        <f t="shared" ca="1" si="234"/>
        <v>0</v>
      </c>
      <c r="AD241" s="466">
        <f t="shared" ca="1" si="234"/>
        <v>0</v>
      </c>
      <c r="AE241" s="466">
        <f t="shared" ca="1" si="234"/>
        <v>0</v>
      </c>
      <c r="AF241" s="466">
        <f t="shared" ca="1" si="234"/>
        <v>0</v>
      </c>
      <c r="AG241" s="466">
        <f t="shared" ca="1" si="234"/>
        <v>0</v>
      </c>
      <c r="AH241" s="466">
        <f t="shared" ca="1" si="234"/>
        <v>0</v>
      </c>
      <c r="AI241" s="466">
        <f t="shared" ca="1" si="234"/>
        <v>0</v>
      </c>
      <c r="AJ241" s="466">
        <f t="shared" ref="AJ241:AS247" ca="1" si="235">IF(AJ$302="Yes",IF(ISERROR(INDIRECT(CONCATENATE($B241,"!",AJ$303,$D$309))),0,INDIRECT(CONCATENATE($B241,"!",AJ$303,$D$309))),0)</f>
        <v>0</v>
      </c>
      <c r="AK241" s="466">
        <f t="shared" ca="1" si="235"/>
        <v>0</v>
      </c>
      <c r="AL241" s="466">
        <f t="shared" ca="1" si="235"/>
        <v>0</v>
      </c>
      <c r="AM241" s="466">
        <f t="shared" ca="1" si="235"/>
        <v>0</v>
      </c>
      <c r="AN241" s="466">
        <f t="shared" ca="1" si="235"/>
        <v>0</v>
      </c>
      <c r="AO241" s="466">
        <f t="shared" ca="1" si="235"/>
        <v>0</v>
      </c>
      <c r="AP241" s="466">
        <f t="shared" ca="1" si="235"/>
        <v>0</v>
      </c>
      <c r="AQ241" s="466">
        <f t="shared" ca="1" si="235"/>
        <v>0</v>
      </c>
      <c r="AR241" s="466">
        <f t="shared" ca="1" si="235"/>
        <v>0</v>
      </c>
      <c r="AS241" s="466">
        <f t="shared" ca="1" si="235"/>
        <v>0</v>
      </c>
      <c r="AT241" s="466">
        <f t="shared" ref="AT241:BE247" ca="1" si="236">IF(AT$302="Yes",IF(ISERROR(INDIRECT(CONCATENATE($B241,"!",AT$303,$D$309))),0,INDIRECT(CONCATENATE($B241,"!",AT$303,$D$309))),0)</f>
        <v>0</v>
      </c>
      <c r="AU241" s="466">
        <f t="shared" ca="1" si="236"/>
        <v>0</v>
      </c>
      <c r="AV241" s="466">
        <f t="shared" ca="1" si="236"/>
        <v>0</v>
      </c>
      <c r="AW241" s="466">
        <f t="shared" ca="1" si="236"/>
        <v>0</v>
      </c>
      <c r="AX241" s="466">
        <f t="shared" ca="1" si="236"/>
        <v>0</v>
      </c>
      <c r="AY241" s="466">
        <f t="shared" ca="1" si="236"/>
        <v>0</v>
      </c>
      <c r="AZ241" s="466">
        <f t="shared" ca="1" si="236"/>
        <v>0</v>
      </c>
      <c r="BA241" s="466">
        <f t="shared" ca="1" si="236"/>
        <v>0</v>
      </c>
      <c r="BB241" s="466">
        <f t="shared" ca="1" si="236"/>
        <v>0</v>
      </c>
      <c r="BC241" s="466">
        <f t="shared" ca="1" si="236"/>
        <v>0</v>
      </c>
      <c r="BD241" s="466">
        <f t="shared" ca="1" si="236"/>
        <v>0</v>
      </c>
      <c r="BE241" s="466">
        <f t="shared" ca="1" si="236"/>
        <v>0</v>
      </c>
      <c r="BF241" s="458"/>
      <c r="BG241" s="467">
        <f t="shared" ca="1" si="197"/>
        <v>0</v>
      </c>
      <c r="BH241" s="467">
        <f t="shared" ca="1" si="198"/>
        <v>0</v>
      </c>
      <c r="BI241" s="467">
        <f t="shared" ca="1" si="199"/>
        <v>0</v>
      </c>
      <c r="BJ241" s="467">
        <f t="shared" ca="1" si="200"/>
        <v>0</v>
      </c>
      <c r="BK241" s="467">
        <f t="shared" ca="1" si="201"/>
        <v>0</v>
      </c>
      <c r="BL241" s="467">
        <f t="shared" ca="1" si="202"/>
        <v>0</v>
      </c>
      <c r="BM241" s="467">
        <f t="shared" ca="1" si="203"/>
        <v>0</v>
      </c>
      <c r="BN241" s="467">
        <f t="shared" ca="1" si="204"/>
        <v>0</v>
      </c>
      <c r="BO241" s="467">
        <f t="shared" ca="1" si="205"/>
        <v>0</v>
      </c>
      <c r="BP241" s="467">
        <f t="shared" ca="1" si="206"/>
        <v>0</v>
      </c>
      <c r="BQ241" s="467">
        <f t="shared" ca="1" si="207"/>
        <v>0</v>
      </c>
      <c r="BR241" s="467">
        <f t="shared" ca="1" si="208"/>
        <v>0</v>
      </c>
      <c r="BS241" s="468">
        <f t="shared" ca="1" si="209"/>
        <v>0</v>
      </c>
      <c r="BT241" s="467">
        <f t="shared" ca="1" si="210"/>
        <v>0</v>
      </c>
      <c r="BU241" s="467">
        <f t="shared" ca="1" si="211"/>
        <v>0</v>
      </c>
      <c r="BV241" s="467">
        <f t="shared" ca="1" si="212"/>
        <v>0</v>
      </c>
      <c r="BW241" s="470">
        <f t="shared" ca="1" si="213"/>
        <v>0</v>
      </c>
      <c r="BX241" s="470">
        <f t="shared" ca="1" si="214"/>
        <v>0</v>
      </c>
      <c r="BY241" s="467">
        <f t="shared" ca="1" si="215"/>
        <v>0</v>
      </c>
    </row>
    <row r="242" spans="1:77" ht="15.6" hidden="1" customHeight="1" outlineLevel="1" x14ac:dyDescent="0.3">
      <c r="A242" s="479">
        <f t="shared" si="216"/>
        <v>42</v>
      </c>
      <c r="B242" s="469">
        <f t="shared" si="189"/>
        <v>0</v>
      </c>
      <c r="C242" s="464"/>
      <c r="D242" s="480">
        <f t="shared" ca="1" si="190"/>
        <v>0</v>
      </c>
      <c r="E242" s="465">
        <f t="shared" ca="1" si="191"/>
        <v>0</v>
      </c>
      <c r="F242" s="466">
        <f t="shared" ca="1" si="232"/>
        <v>0</v>
      </c>
      <c r="G242" s="466">
        <f t="shared" ca="1" si="232"/>
        <v>0</v>
      </c>
      <c r="H242" s="466">
        <f t="shared" ca="1" si="232"/>
        <v>0</v>
      </c>
      <c r="I242" s="466">
        <f t="shared" ca="1" si="232"/>
        <v>0</v>
      </c>
      <c r="J242" s="466">
        <f t="shared" ca="1" si="232"/>
        <v>0</v>
      </c>
      <c r="K242" s="466">
        <f t="shared" ca="1" si="232"/>
        <v>0</v>
      </c>
      <c r="L242" s="466">
        <f t="shared" ca="1" si="232"/>
        <v>0</v>
      </c>
      <c r="M242" s="466">
        <f t="shared" ca="1" si="232"/>
        <v>0</v>
      </c>
      <c r="N242" s="466">
        <f t="shared" ca="1" si="232"/>
        <v>0</v>
      </c>
      <c r="O242" s="466">
        <f t="shared" ca="1" si="232"/>
        <v>0</v>
      </c>
      <c r="P242" s="466">
        <f t="shared" ca="1" si="233"/>
        <v>0</v>
      </c>
      <c r="Q242" s="466">
        <f t="shared" ca="1" si="233"/>
        <v>0</v>
      </c>
      <c r="R242" s="466">
        <f t="shared" ca="1" si="233"/>
        <v>0</v>
      </c>
      <c r="S242" s="466">
        <f t="shared" ca="1" si="233"/>
        <v>0</v>
      </c>
      <c r="T242" s="466">
        <f t="shared" ca="1" si="233"/>
        <v>0</v>
      </c>
      <c r="U242" s="466">
        <f t="shared" ca="1" si="233"/>
        <v>0</v>
      </c>
      <c r="V242" s="466">
        <f t="shared" ca="1" si="233"/>
        <v>0</v>
      </c>
      <c r="W242" s="466">
        <f t="shared" ca="1" si="233"/>
        <v>0</v>
      </c>
      <c r="X242" s="466">
        <f t="shared" ca="1" si="233"/>
        <v>0</v>
      </c>
      <c r="Y242" s="466">
        <f t="shared" ca="1" si="233"/>
        <v>0</v>
      </c>
      <c r="Z242" s="466">
        <f t="shared" ca="1" si="234"/>
        <v>0</v>
      </c>
      <c r="AA242" s="466">
        <f t="shared" ca="1" si="234"/>
        <v>0</v>
      </c>
      <c r="AB242" s="466">
        <f t="shared" ca="1" si="234"/>
        <v>0</v>
      </c>
      <c r="AC242" s="466">
        <f t="shared" ca="1" si="234"/>
        <v>0</v>
      </c>
      <c r="AD242" s="466">
        <f t="shared" ca="1" si="234"/>
        <v>0</v>
      </c>
      <c r="AE242" s="466">
        <f t="shared" ca="1" si="234"/>
        <v>0</v>
      </c>
      <c r="AF242" s="466">
        <f t="shared" ca="1" si="234"/>
        <v>0</v>
      </c>
      <c r="AG242" s="466">
        <f t="shared" ca="1" si="234"/>
        <v>0</v>
      </c>
      <c r="AH242" s="466">
        <f t="shared" ca="1" si="234"/>
        <v>0</v>
      </c>
      <c r="AI242" s="466">
        <f t="shared" ca="1" si="234"/>
        <v>0</v>
      </c>
      <c r="AJ242" s="466">
        <f t="shared" ca="1" si="235"/>
        <v>0</v>
      </c>
      <c r="AK242" s="466">
        <f t="shared" ca="1" si="235"/>
        <v>0</v>
      </c>
      <c r="AL242" s="466">
        <f t="shared" ca="1" si="235"/>
        <v>0</v>
      </c>
      <c r="AM242" s="466">
        <f t="shared" ca="1" si="235"/>
        <v>0</v>
      </c>
      <c r="AN242" s="466">
        <f t="shared" ca="1" si="235"/>
        <v>0</v>
      </c>
      <c r="AO242" s="466">
        <f t="shared" ca="1" si="235"/>
        <v>0</v>
      </c>
      <c r="AP242" s="466">
        <f t="shared" ca="1" si="235"/>
        <v>0</v>
      </c>
      <c r="AQ242" s="466">
        <f t="shared" ca="1" si="235"/>
        <v>0</v>
      </c>
      <c r="AR242" s="466">
        <f t="shared" ca="1" si="235"/>
        <v>0</v>
      </c>
      <c r="AS242" s="466">
        <f t="shared" ca="1" si="235"/>
        <v>0</v>
      </c>
      <c r="AT242" s="466">
        <f t="shared" ca="1" si="236"/>
        <v>0</v>
      </c>
      <c r="AU242" s="466">
        <f t="shared" ca="1" si="236"/>
        <v>0</v>
      </c>
      <c r="AV242" s="466">
        <f t="shared" ca="1" si="236"/>
        <v>0</v>
      </c>
      <c r="AW242" s="466">
        <f t="shared" ca="1" si="236"/>
        <v>0</v>
      </c>
      <c r="AX242" s="466">
        <f t="shared" ca="1" si="236"/>
        <v>0</v>
      </c>
      <c r="AY242" s="466">
        <f t="shared" ca="1" si="236"/>
        <v>0</v>
      </c>
      <c r="AZ242" s="466">
        <f t="shared" ca="1" si="236"/>
        <v>0</v>
      </c>
      <c r="BA242" s="466">
        <f t="shared" ca="1" si="236"/>
        <v>0</v>
      </c>
      <c r="BB242" s="466">
        <f t="shared" ca="1" si="236"/>
        <v>0</v>
      </c>
      <c r="BC242" s="466">
        <f t="shared" ca="1" si="236"/>
        <v>0</v>
      </c>
      <c r="BD242" s="466">
        <f t="shared" ca="1" si="236"/>
        <v>0</v>
      </c>
      <c r="BE242" s="466">
        <f t="shared" ca="1" si="236"/>
        <v>0</v>
      </c>
      <c r="BF242" s="458"/>
      <c r="BG242" s="467">
        <f t="shared" ca="1" si="197"/>
        <v>0</v>
      </c>
      <c r="BH242" s="467">
        <f t="shared" ca="1" si="198"/>
        <v>0</v>
      </c>
      <c r="BI242" s="467">
        <f t="shared" ca="1" si="199"/>
        <v>0</v>
      </c>
      <c r="BJ242" s="467">
        <f t="shared" ca="1" si="200"/>
        <v>0</v>
      </c>
      <c r="BK242" s="467">
        <f t="shared" ca="1" si="201"/>
        <v>0</v>
      </c>
      <c r="BL242" s="467">
        <f t="shared" ca="1" si="202"/>
        <v>0</v>
      </c>
      <c r="BM242" s="467">
        <f t="shared" ca="1" si="203"/>
        <v>0</v>
      </c>
      <c r="BN242" s="467">
        <f t="shared" ca="1" si="204"/>
        <v>0</v>
      </c>
      <c r="BO242" s="467">
        <f t="shared" ca="1" si="205"/>
        <v>0</v>
      </c>
      <c r="BP242" s="467">
        <f t="shared" ca="1" si="206"/>
        <v>0</v>
      </c>
      <c r="BQ242" s="467">
        <f t="shared" ca="1" si="207"/>
        <v>0</v>
      </c>
      <c r="BR242" s="467">
        <f t="shared" ca="1" si="208"/>
        <v>0</v>
      </c>
      <c r="BS242" s="468">
        <f t="shared" ca="1" si="209"/>
        <v>0</v>
      </c>
      <c r="BT242" s="467">
        <f t="shared" ca="1" si="210"/>
        <v>0</v>
      </c>
      <c r="BU242" s="467">
        <f t="shared" ca="1" si="211"/>
        <v>0</v>
      </c>
      <c r="BV242" s="467">
        <f t="shared" ca="1" si="212"/>
        <v>0</v>
      </c>
      <c r="BW242" s="470">
        <f t="shared" ca="1" si="213"/>
        <v>0</v>
      </c>
      <c r="BX242" s="470">
        <f t="shared" ca="1" si="214"/>
        <v>0</v>
      </c>
      <c r="BY242" s="467">
        <f t="shared" ca="1" si="215"/>
        <v>0</v>
      </c>
    </row>
    <row r="243" spans="1:77" ht="15.6" hidden="1" customHeight="1" outlineLevel="1" x14ac:dyDescent="0.3">
      <c r="A243" s="479">
        <f t="shared" si="216"/>
        <v>43</v>
      </c>
      <c r="B243" s="463">
        <f t="shared" si="189"/>
        <v>0</v>
      </c>
      <c r="C243" s="464"/>
      <c r="D243" s="480">
        <f t="shared" ca="1" si="190"/>
        <v>0</v>
      </c>
      <c r="E243" s="465">
        <f t="shared" ca="1" si="191"/>
        <v>0</v>
      </c>
      <c r="F243" s="466">
        <f t="shared" ca="1" si="232"/>
        <v>0</v>
      </c>
      <c r="G243" s="466">
        <f t="shared" ca="1" si="232"/>
        <v>0</v>
      </c>
      <c r="H243" s="466">
        <f t="shared" ca="1" si="232"/>
        <v>0</v>
      </c>
      <c r="I243" s="466">
        <f t="shared" ca="1" si="232"/>
        <v>0</v>
      </c>
      <c r="J243" s="466">
        <f t="shared" ca="1" si="232"/>
        <v>0</v>
      </c>
      <c r="K243" s="466">
        <f t="shared" ca="1" si="232"/>
        <v>0</v>
      </c>
      <c r="L243" s="466">
        <f t="shared" ca="1" si="232"/>
        <v>0</v>
      </c>
      <c r="M243" s="466">
        <f t="shared" ca="1" si="232"/>
        <v>0</v>
      </c>
      <c r="N243" s="466">
        <f t="shared" ca="1" si="232"/>
        <v>0</v>
      </c>
      <c r="O243" s="466">
        <f t="shared" ca="1" si="232"/>
        <v>0</v>
      </c>
      <c r="P243" s="466">
        <f t="shared" ca="1" si="233"/>
        <v>0</v>
      </c>
      <c r="Q243" s="466">
        <f t="shared" ca="1" si="233"/>
        <v>0</v>
      </c>
      <c r="R243" s="466">
        <f t="shared" ca="1" si="233"/>
        <v>0</v>
      </c>
      <c r="S243" s="466">
        <f t="shared" ca="1" si="233"/>
        <v>0</v>
      </c>
      <c r="T243" s="466">
        <f t="shared" ca="1" si="233"/>
        <v>0</v>
      </c>
      <c r="U243" s="466">
        <f t="shared" ca="1" si="233"/>
        <v>0</v>
      </c>
      <c r="V243" s="466">
        <f t="shared" ca="1" si="233"/>
        <v>0</v>
      </c>
      <c r="W243" s="466">
        <f t="shared" ca="1" si="233"/>
        <v>0</v>
      </c>
      <c r="X243" s="466">
        <f t="shared" ca="1" si="233"/>
        <v>0</v>
      </c>
      <c r="Y243" s="466">
        <f t="shared" ca="1" si="233"/>
        <v>0</v>
      </c>
      <c r="Z243" s="466">
        <f t="shared" ca="1" si="234"/>
        <v>0</v>
      </c>
      <c r="AA243" s="466">
        <f t="shared" ca="1" si="234"/>
        <v>0</v>
      </c>
      <c r="AB243" s="466">
        <f t="shared" ca="1" si="234"/>
        <v>0</v>
      </c>
      <c r="AC243" s="466">
        <f t="shared" ca="1" si="234"/>
        <v>0</v>
      </c>
      <c r="AD243" s="466">
        <f t="shared" ca="1" si="234"/>
        <v>0</v>
      </c>
      <c r="AE243" s="466">
        <f t="shared" ca="1" si="234"/>
        <v>0</v>
      </c>
      <c r="AF243" s="466">
        <f t="shared" ca="1" si="234"/>
        <v>0</v>
      </c>
      <c r="AG243" s="466">
        <f t="shared" ca="1" si="234"/>
        <v>0</v>
      </c>
      <c r="AH243" s="466">
        <f t="shared" ca="1" si="234"/>
        <v>0</v>
      </c>
      <c r="AI243" s="466">
        <f t="shared" ca="1" si="234"/>
        <v>0</v>
      </c>
      <c r="AJ243" s="466">
        <f t="shared" ca="1" si="235"/>
        <v>0</v>
      </c>
      <c r="AK243" s="466">
        <f t="shared" ca="1" si="235"/>
        <v>0</v>
      </c>
      <c r="AL243" s="466">
        <f t="shared" ca="1" si="235"/>
        <v>0</v>
      </c>
      <c r="AM243" s="466">
        <f t="shared" ca="1" si="235"/>
        <v>0</v>
      </c>
      <c r="AN243" s="466">
        <f t="shared" ca="1" si="235"/>
        <v>0</v>
      </c>
      <c r="AO243" s="466">
        <f t="shared" ca="1" si="235"/>
        <v>0</v>
      </c>
      <c r="AP243" s="466">
        <f t="shared" ca="1" si="235"/>
        <v>0</v>
      </c>
      <c r="AQ243" s="466">
        <f t="shared" ca="1" si="235"/>
        <v>0</v>
      </c>
      <c r="AR243" s="466">
        <f t="shared" ca="1" si="235"/>
        <v>0</v>
      </c>
      <c r="AS243" s="466">
        <f t="shared" ca="1" si="235"/>
        <v>0</v>
      </c>
      <c r="AT243" s="466">
        <f t="shared" ca="1" si="236"/>
        <v>0</v>
      </c>
      <c r="AU243" s="466">
        <f t="shared" ca="1" si="236"/>
        <v>0</v>
      </c>
      <c r="AV243" s="466">
        <f t="shared" ca="1" si="236"/>
        <v>0</v>
      </c>
      <c r="AW243" s="466">
        <f t="shared" ca="1" si="236"/>
        <v>0</v>
      </c>
      <c r="AX243" s="466">
        <f t="shared" ca="1" si="236"/>
        <v>0</v>
      </c>
      <c r="AY243" s="466">
        <f t="shared" ca="1" si="236"/>
        <v>0</v>
      </c>
      <c r="AZ243" s="466">
        <f t="shared" ca="1" si="236"/>
        <v>0</v>
      </c>
      <c r="BA243" s="466">
        <f t="shared" ca="1" si="236"/>
        <v>0</v>
      </c>
      <c r="BB243" s="466">
        <f t="shared" ca="1" si="236"/>
        <v>0</v>
      </c>
      <c r="BC243" s="466">
        <f t="shared" ca="1" si="236"/>
        <v>0</v>
      </c>
      <c r="BD243" s="466">
        <f t="shared" ca="1" si="236"/>
        <v>0</v>
      </c>
      <c r="BE243" s="466">
        <f t="shared" ca="1" si="236"/>
        <v>0</v>
      </c>
      <c r="BF243" s="458"/>
      <c r="BG243" s="467">
        <f t="shared" ca="1" si="197"/>
        <v>0</v>
      </c>
      <c r="BH243" s="467">
        <f t="shared" ca="1" si="198"/>
        <v>0</v>
      </c>
      <c r="BI243" s="467">
        <f t="shared" ca="1" si="199"/>
        <v>0</v>
      </c>
      <c r="BJ243" s="467">
        <f t="shared" ca="1" si="200"/>
        <v>0</v>
      </c>
      <c r="BK243" s="467">
        <f t="shared" ca="1" si="201"/>
        <v>0</v>
      </c>
      <c r="BL243" s="467">
        <f t="shared" ca="1" si="202"/>
        <v>0</v>
      </c>
      <c r="BM243" s="467">
        <f t="shared" ca="1" si="203"/>
        <v>0</v>
      </c>
      <c r="BN243" s="467">
        <f t="shared" ca="1" si="204"/>
        <v>0</v>
      </c>
      <c r="BO243" s="467">
        <f t="shared" ca="1" si="205"/>
        <v>0</v>
      </c>
      <c r="BP243" s="467">
        <f t="shared" ca="1" si="206"/>
        <v>0</v>
      </c>
      <c r="BQ243" s="467">
        <f t="shared" ca="1" si="207"/>
        <v>0</v>
      </c>
      <c r="BR243" s="467">
        <f t="shared" ca="1" si="208"/>
        <v>0</v>
      </c>
      <c r="BS243" s="468">
        <f t="shared" ca="1" si="209"/>
        <v>0</v>
      </c>
      <c r="BT243" s="467">
        <f t="shared" ca="1" si="210"/>
        <v>0</v>
      </c>
      <c r="BU243" s="467">
        <f t="shared" ca="1" si="211"/>
        <v>0</v>
      </c>
      <c r="BV243" s="467">
        <f t="shared" ca="1" si="212"/>
        <v>0</v>
      </c>
      <c r="BW243" s="470">
        <f t="shared" ca="1" si="213"/>
        <v>0</v>
      </c>
      <c r="BX243" s="470">
        <f t="shared" ca="1" si="214"/>
        <v>0</v>
      </c>
      <c r="BY243" s="467">
        <f t="shared" ca="1" si="215"/>
        <v>0</v>
      </c>
    </row>
    <row r="244" spans="1:77" ht="15.6" hidden="1" customHeight="1" outlineLevel="1" x14ac:dyDescent="0.3">
      <c r="A244" s="479">
        <f t="shared" si="216"/>
        <v>44</v>
      </c>
      <c r="B244" s="469">
        <f t="shared" si="189"/>
        <v>0</v>
      </c>
      <c r="C244" s="464"/>
      <c r="D244" s="480">
        <f t="shared" ca="1" si="190"/>
        <v>0</v>
      </c>
      <c r="E244" s="465">
        <f t="shared" ca="1" si="191"/>
        <v>0</v>
      </c>
      <c r="F244" s="466">
        <f t="shared" ca="1" si="232"/>
        <v>0</v>
      </c>
      <c r="G244" s="466">
        <f t="shared" ca="1" si="232"/>
        <v>0</v>
      </c>
      <c r="H244" s="466">
        <f t="shared" ca="1" si="232"/>
        <v>0</v>
      </c>
      <c r="I244" s="466">
        <f t="shared" ca="1" si="232"/>
        <v>0</v>
      </c>
      <c r="J244" s="466">
        <f t="shared" ca="1" si="232"/>
        <v>0</v>
      </c>
      <c r="K244" s="466">
        <f t="shared" ca="1" si="232"/>
        <v>0</v>
      </c>
      <c r="L244" s="466">
        <f t="shared" ca="1" si="232"/>
        <v>0</v>
      </c>
      <c r="M244" s="466">
        <f t="shared" ca="1" si="232"/>
        <v>0</v>
      </c>
      <c r="N244" s="466">
        <f t="shared" ca="1" si="232"/>
        <v>0</v>
      </c>
      <c r="O244" s="466">
        <f t="shared" ca="1" si="232"/>
        <v>0</v>
      </c>
      <c r="P244" s="466">
        <f t="shared" ca="1" si="233"/>
        <v>0</v>
      </c>
      <c r="Q244" s="466">
        <f t="shared" ca="1" si="233"/>
        <v>0</v>
      </c>
      <c r="R244" s="466">
        <f t="shared" ca="1" si="233"/>
        <v>0</v>
      </c>
      <c r="S244" s="466">
        <f t="shared" ca="1" si="233"/>
        <v>0</v>
      </c>
      <c r="T244" s="466">
        <f t="shared" ca="1" si="233"/>
        <v>0</v>
      </c>
      <c r="U244" s="466">
        <f t="shared" ca="1" si="233"/>
        <v>0</v>
      </c>
      <c r="V244" s="466">
        <f t="shared" ca="1" si="233"/>
        <v>0</v>
      </c>
      <c r="W244" s="466">
        <f t="shared" ca="1" si="233"/>
        <v>0</v>
      </c>
      <c r="X244" s="466">
        <f t="shared" ca="1" si="233"/>
        <v>0</v>
      </c>
      <c r="Y244" s="466">
        <f t="shared" ca="1" si="233"/>
        <v>0</v>
      </c>
      <c r="Z244" s="466">
        <f t="shared" ca="1" si="234"/>
        <v>0</v>
      </c>
      <c r="AA244" s="466">
        <f t="shared" ca="1" si="234"/>
        <v>0</v>
      </c>
      <c r="AB244" s="466">
        <f t="shared" ca="1" si="234"/>
        <v>0</v>
      </c>
      <c r="AC244" s="466">
        <f t="shared" ca="1" si="234"/>
        <v>0</v>
      </c>
      <c r="AD244" s="466">
        <f t="shared" ca="1" si="234"/>
        <v>0</v>
      </c>
      <c r="AE244" s="466">
        <f t="shared" ca="1" si="234"/>
        <v>0</v>
      </c>
      <c r="AF244" s="466">
        <f t="shared" ca="1" si="234"/>
        <v>0</v>
      </c>
      <c r="AG244" s="466">
        <f t="shared" ca="1" si="234"/>
        <v>0</v>
      </c>
      <c r="AH244" s="466">
        <f t="shared" ca="1" si="234"/>
        <v>0</v>
      </c>
      <c r="AI244" s="466">
        <f t="shared" ca="1" si="234"/>
        <v>0</v>
      </c>
      <c r="AJ244" s="466">
        <f t="shared" ca="1" si="235"/>
        <v>0</v>
      </c>
      <c r="AK244" s="466">
        <f t="shared" ca="1" si="235"/>
        <v>0</v>
      </c>
      <c r="AL244" s="466">
        <f t="shared" ca="1" si="235"/>
        <v>0</v>
      </c>
      <c r="AM244" s="466">
        <f t="shared" ca="1" si="235"/>
        <v>0</v>
      </c>
      <c r="AN244" s="466">
        <f t="shared" ca="1" si="235"/>
        <v>0</v>
      </c>
      <c r="AO244" s="466">
        <f t="shared" ca="1" si="235"/>
        <v>0</v>
      </c>
      <c r="AP244" s="466">
        <f t="shared" ca="1" si="235"/>
        <v>0</v>
      </c>
      <c r="AQ244" s="466">
        <f t="shared" ca="1" si="235"/>
        <v>0</v>
      </c>
      <c r="AR244" s="466">
        <f t="shared" ca="1" si="235"/>
        <v>0</v>
      </c>
      <c r="AS244" s="466">
        <f t="shared" ca="1" si="235"/>
        <v>0</v>
      </c>
      <c r="AT244" s="466">
        <f t="shared" ca="1" si="236"/>
        <v>0</v>
      </c>
      <c r="AU244" s="466">
        <f t="shared" ca="1" si="236"/>
        <v>0</v>
      </c>
      <c r="AV244" s="466">
        <f t="shared" ca="1" si="236"/>
        <v>0</v>
      </c>
      <c r="AW244" s="466">
        <f t="shared" ca="1" si="236"/>
        <v>0</v>
      </c>
      <c r="AX244" s="466">
        <f t="shared" ca="1" si="236"/>
        <v>0</v>
      </c>
      <c r="AY244" s="466">
        <f t="shared" ca="1" si="236"/>
        <v>0</v>
      </c>
      <c r="AZ244" s="466">
        <f t="shared" ca="1" si="236"/>
        <v>0</v>
      </c>
      <c r="BA244" s="466">
        <f t="shared" ca="1" si="236"/>
        <v>0</v>
      </c>
      <c r="BB244" s="466">
        <f t="shared" ca="1" si="236"/>
        <v>0</v>
      </c>
      <c r="BC244" s="466">
        <f t="shared" ca="1" si="236"/>
        <v>0</v>
      </c>
      <c r="BD244" s="466">
        <f t="shared" ca="1" si="236"/>
        <v>0</v>
      </c>
      <c r="BE244" s="466">
        <f t="shared" ca="1" si="236"/>
        <v>0</v>
      </c>
      <c r="BF244" s="458"/>
      <c r="BG244" s="467">
        <f t="shared" ca="1" si="197"/>
        <v>0</v>
      </c>
      <c r="BH244" s="467">
        <f t="shared" ca="1" si="198"/>
        <v>0</v>
      </c>
      <c r="BI244" s="467">
        <f t="shared" ca="1" si="199"/>
        <v>0</v>
      </c>
      <c r="BJ244" s="467">
        <f t="shared" ca="1" si="200"/>
        <v>0</v>
      </c>
      <c r="BK244" s="467">
        <f t="shared" ca="1" si="201"/>
        <v>0</v>
      </c>
      <c r="BL244" s="467">
        <f t="shared" ca="1" si="202"/>
        <v>0</v>
      </c>
      <c r="BM244" s="467">
        <f t="shared" ca="1" si="203"/>
        <v>0</v>
      </c>
      <c r="BN244" s="467">
        <f t="shared" ca="1" si="204"/>
        <v>0</v>
      </c>
      <c r="BO244" s="467">
        <f t="shared" ca="1" si="205"/>
        <v>0</v>
      </c>
      <c r="BP244" s="467">
        <f t="shared" ca="1" si="206"/>
        <v>0</v>
      </c>
      <c r="BQ244" s="467">
        <f t="shared" ca="1" si="207"/>
        <v>0</v>
      </c>
      <c r="BR244" s="467">
        <f t="shared" ca="1" si="208"/>
        <v>0</v>
      </c>
      <c r="BS244" s="468">
        <f t="shared" ca="1" si="209"/>
        <v>0</v>
      </c>
      <c r="BT244" s="467">
        <f t="shared" ca="1" si="210"/>
        <v>0</v>
      </c>
      <c r="BU244" s="467">
        <f t="shared" ca="1" si="211"/>
        <v>0</v>
      </c>
      <c r="BV244" s="467">
        <f t="shared" ca="1" si="212"/>
        <v>0</v>
      </c>
      <c r="BW244" s="470">
        <f t="shared" ca="1" si="213"/>
        <v>0</v>
      </c>
      <c r="BX244" s="470">
        <f t="shared" ca="1" si="214"/>
        <v>0</v>
      </c>
      <c r="BY244" s="467">
        <f t="shared" ca="1" si="215"/>
        <v>0</v>
      </c>
    </row>
    <row r="245" spans="1:77" ht="15.6" hidden="1" customHeight="1" outlineLevel="1" x14ac:dyDescent="0.3">
      <c r="A245" s="479">
        <f t="shared" si="216"/>
        <v>45</v>
      </c>
      <c r="B245" s="463">
        <f t="shared" si="189"/>
        <v>0</v>
      </c>
      <c r="C245" s="464"/>
      <c r="D245" s="480">
        <f t="shared" ca="1" si="190"/>
        <v>0</v>
      </c>
      <c r="E245" s="465">
        <f t="shared" ca="1" si="191"/>
        <v>0</v>
      </c>
      <c r="F245" s="466">
        <f t="shared" ca="1" si="232"/>
        <v>0</v>
      </c>
      <c r="G245" s="466">
        <f t="shared" ca="1" si="232"/>
        <v>0</v>
      </c>
      <c r="H245" s="466">
        <f t="shared" ca="1" si="232"/>
        <v>0</v>
      </c>
      <c r="I245" s="466">
        <f t="shared" ca="1" si="232"/>
        <v>0</v>
      </c>
      <c r="J245" s="466">
        <f t="shared" ca="1" si="232"/>
        <v>0</v>
      </c>
      <c r="K245" s="466">
        <f t="shared" ca="1" si="232"/>
        <v>0</v>
      </c>
      <c r="L245" s="466">
        <f t="shared" ca="1" si="232"/>
        <v>0</v>
      </c>
      <c r="M245" s="466">
        <f t="shared" ca="1" si="232"/>
        <v>0</v>
      </c>
      <c r="N245" s="466">
        <f t="shared" ca="1" si="232"/>
        <v>0</v>
      </c>
      <c r="O245" s="466">
        <f t="shared" ca="1" si="232"/>
        <v>0</v>
      </c>
      <c r="P245" s="466">
        <f t="shared" ca="1" si="233"/>
        <v>0</v>
      </c>
      <c r="Q245" s="466">
        <f t="shared" ca="1" si="233"/>
        <v>0</v>
      </c>
      <c r="R245" s="466">
        <f t="shared" ca="1" si="233"/>
        <v>0</v>
      </c>
      <c r="S245" s="466">
        <f t="shared" ca="1" si="233"/>
        <v>0</v>
      </c>
      <c r="T245" s="466">
        <f t="shared" ca="1" si="233"/>
        <v>0</v>
      </c>
      <c r="U245" s="466">
        <f t="shared" ca="1" si="233"/>
        <v>0</v>
      </c>
      <c r="V245" s="466">
        <f t="shared" ca="1" si="233"/>
        <v>0</v>
      </c>
      <c r="W245" s="466">
        <f t="shared" ca="1" si="233"/>
        <v>0</v>
      </c>
      <c r="X245" s="466">
        <f t="shared" ca="1" si="233"/>
        <v>0</v>
      </c>
      <c r="Y245" s="466">
        <f t="shared" ca="1" si="233"/>
        <v>0</v>
      </c>
      <c r="Z245" s="466">
        <f t="shared" ca="1" si="234"/>
        <v>0</v>
      </c>
      <c r="AA245" s="466">
        <f t="shared" ca="1" si="234"/>
        <v>0</v>
      </c>
      <c r="AB245" s="466">
        <f t="shared" ca="1" si="234"/>
        <v>0</v>
      </c>
      <c r="AC245" s="466">
        <f t="shared" ca="1" si="234"/>
        <v>0</v>
      </c>
      <c r="AD245" s="466">
        <f t="shared" ca="1" si="234"/>
        <v>0</v>
      </c>
      <c r="AE245" s="466">
        <f t="shared" ca="1" si="234"/>
        <v>0</v>
      </c>
      <c r="AF245" s="466">
        <f t="shared" ca="1" si="234"/>
        <v>0</v>
      </c>
      <c r="AG245" s="466">
        <f t="shared" ca="1" si="234"/>
        <v>0</v>
      </c>
      <c r="AH245" s="466">
        <f t="shared" ca="1" si="234"/>
        <v>0</v>
      </c>
      <c r="AI245" s="466">
        <f t="shared" ca="1" si="234"/>
        <v>0</v>
      </c>
      <c r="AJ245" s="466">
        <f t="shared" ca="1" si="235"/>
        <v>0</v>
      </c>
      <c r="AK245" s="466">
        <f t="shared" ca="1" si="235"/>
        <v>0</v>
      </c>
      <c r="AL245" s="466">
        <f t="shared" ca="1" si="235"/>
        <v>0</v>
      </c>
      <c r="AM245" s="466">
        <f t="shared" ca="1" si="235"/>
        <v>0</v>
      </c>
      <c r="AN245" s="466">
        <f t="shared" ca="1" si="235"/>
        <v>0</v>
      </c>
      <c r="AO245" s="466">
        <f t="shared" ca="1" si="235"/>
        <v>0</v>
      </c>
      <c r="AP245" s="466">
        <f t="shared" ca="1" si="235"/>
        <v>0</v>
      </c>
      <c r="AQ245" s="466">
        <f t="shared" ca="1" si="235"/>
        <v>0</v>
      </c>
      <c r="AR245" s="466">
        <f t="shared" ca="1" si="235"/>
        <v>0</v>
      </c>
      <c r="AS245" s="466">
        <f t="shared" ca="1" si="235"/>
        <v>0</v>
      </c>
      <c r="AT245" s="466">
        <f t="shared" ca="1" si="236"/>
        <v>0</v>
      </c>
      <c r="AU245" s="466">
        <f t="shared" ca="1" si="236"/>
        <v>0</v>
      </c>
      <c r="AV245" s="466">
        <f t="shared" ca="1" si="236"/>
        <v>0</v>
      </c>
      <c r="AW245" s="466">
        <f t="shared" ca="1" si="236"/>
        <v>0</v>
      </c>
      <c r="AX245" s="466">
        <f t="shared" ca="1" si="236"/>
        <v>0</v>
      </c>
      <c r="AY245" s="466">
        <f t="shared" ca="1" si="236"/>
        <v>0</v>
      </c>
      <c r="AZ245" s="466">
        <f t="shared" ca="1" si="236"/>
        <v>0</v>
      </c>
      <c r="BA245" s="466">
        <f t="shared" ca="1" si="236"/>
        <v>0</v>
      </c>
      <c r="BB245" s="466">
        <f t="shared" ca="1" si="236"/>
        <v>0</v>
      </c>
      <c r="BC245" s="466">
        <f t="shared" ca="1" si="236"/>
        <v>0</v>
      </c>
      <c r="BD245" s="466">
        <f t="shared" ca="1" si="236"/>
        <v>0</v>
      </c>
      <c r="BE245" s="466">
        <f t="shared" ca="1" si="236"/>
        <v>0</v>
      </c>
      <c r="BF245" s="458"/>
      <c r="BG245" s="467">
        <f t="shared" ca="1" si="197"/>
        <v>0</v>
      </c>
      <c r="BH245" s="467">
        <f t="shared" ca="1" si="198"/>
        <v>0</v>
      </c>
      <c r="BI245" s="467">
        <f t="shared" ca="1" si="199"/>
        <v>0</v>
      </c>
      <c r="BJ245" s="467">
        <f t="shared" ca="1" si="200"/>
        <v>0</v>
      </c>
      <c r="BK245" s="467">
        <f t="shared" ca="1" si="201"/>
        <v>0</v>
      </c>
      <c r="BL245" s="467">
        <f t="shared" ca="1" si="202"/>
        <v>0</v>
      </c>
      <c r="BM245" s="467">
        <f t="shared" ca="1" si="203"/>
        <v>0</v>
      </c>
      <c r="BN245" s="467">
        <f t="shared" ca="1" si="204"/>
        <v>0</v>
      </c>
      <c r="BO245" s="467">
        <f t="shared" ca="1" si="205"/>
        <v>0</v>
      </c>
      <c r="BP245" s="467">
        <f t="shared" ca="1" si="206"/>
        <v>0</v>
      </c>
      <c r="BQ245" s="467">
        <f t="shared" ca="1" si="207"/>
        <v>0</v>
      </c>
      <c r="BR245" s="467">
        <f t="shared" ca="1" si="208"/>
        <v>0</v>
      </c>
      <c r="BS245" s="468">
        <f t="shared" ca="1" si="209"/>
        <v>0</v>
      </c>
      <c r="BT245" s="467">
        <f t="shared" ca="1" si="210"/>
        <v>0</v>
      </c>
      <c r="BU245" s="467">
        <f t="shared" ca="1" si="211"/>
        <v>0</v>
      </c>
      <c r="BV245" s="467">
        <f t="shared" ca="1" si="212"/>
        <v>0</v>
      </c>
      <c r="BW245" s="470">
        <f t="shared" ca="1" si="213"/>
        <v>0</v>
      </c>
      <c r="BX245" s="470">
        <f t="shared" ca="1" si="214"/>
        <v>0</v>
      </c>
      <c r="BY245" s="467">
        <f t="shared" ca="1" si="215"/>
        <v>0</v>
      </c>
    </row>
    <row r="246" spans="1:77" ht="15.6" hidden="1" customHeight="1" outlineLevel="1" x14ac:dyDescent="0.3">
      <c r="A246" s="479">
        <f t="shared" si="216"/>
        <v>46</v>
      </c>
      <c r="B246" s="469">
        <f>B50</f>
        <v>0</v>
      </c>
      <c r="C246" s="464"/>
      <c r="D246" s="480">
        <f t="shared" ca="1" si="190"/>
        <v>0</v>
      </c>
      <c r="E246" s="465">
        <f t="shared" ca="1" si="191"/>
        <v>0</v>
      </c>
      <c r="F246" s="466">
        <f t="shared" ca="1" si="232"/>
        <v>0</v>
      </c>
      <c r="G246" s="466">
        <f t="shared" ca="1" si="232"/>
        <v>0</v>
      </c>
      <c r="H246" s="466">
        <f t="shared" ca="1" si="232"/>
        <v>0</v>
      </c>
      <c r="I246" s="466">
        <f t="shared" ca="1" si="232"/>
        <v>0</v>
      </c>
      <c r="J246" s="466">
        <f t="shared" ca="1" si="232"/>
        <v>0</v>
      </c>
      <c r="K246" s="466">
        <f t="shared" ca="1" si="232"/>
        <v>0</v>
      </c>
      <c r="L246" s="466">
        <f t="shared" ca="1" si="232"/>
        <v>0</v>
      </c>
      <c r="M246" s="466">
        <f t="shared" ca="1" si="232"/>
        <v>0</v>
      </c>
      <c r="N246" s="466">
        <f t="shared" ca="1" si="232"/>
        <v>0</v>
      </c>
      <c r="O246" s="466">
        <f t="shared" ca="1" si="232"/>
        <v>0</v>
      </c>
      <c r="P246" s="466">
        <f t="shared" ca="1" si="233"/>
        <v>0</v>
      </c>
      <c r="Q246" s="466">
        <f t="shared" ca="1" si="233"/>
        <v>0</v>
      </c>
      <c r="R246" s="466">
        <f t="shared" ca="1" si="233"/>
        <v>0</v>
      </c>
      <c r="S246" s="466">
        <f t="shared" ca="1" si="233"/>
        <v>0</v>
      </c>
      <c r="T246" s="466">
        <f t="shared" ca="1" si="233"/>
        <v>0</v>
      </c>
      <c r="U246" s="466">
        <f t="shared" ca="1" si="233"/>
        <v>0</v>
      </c>
      <c r="V246" s="466">
        <f t="shared" ca="1" si="233"/>
        <v>0</v>
      </c>
      <c r="W246" s="466">
        <f t="shared" ca="1" si="233"/>
        <v>0</v>
      </c>
      <c r="X246" s="466">
        <f t="shared" ca="1" si="233"/>
        <v>0</v>
      </c>
      <c r="Y246" s="466">
        <f t="shared" ca="1" si="233"/>
        <v>0</v>
      </c>
      <c r="Z246" s="466">
        <f t="shared" ca="1" si="234"/>
        <v>0</v>
      </c>
      <c r="AA246" s="466">
        <f t="shared" ca="1" si="234"/>
        <v>0</v>
      </c>
      <c r="AB246" s="466">
        <f t="shared" ca="1" si="234"/>
        <v>0</v>
      </c>
      <c r="AC246" s="466">
        <f t="shared" ca="1" si="234"/>
        <v>0</v>
      </c>
      <c r="AD246" s="466">
        <f t="shared" ca="1" si="234"/>
        <v>0</v>
      </c>
      <c r="AE246" s="466">
        <f t="shared" ca="1" si="234"/>
        <v>0</v>
      </c>
      <c r="AF246" s="466">
        <f t="shared" ca="1" si="234"/>
        <v>0</v>
      </c>
      <c r="AG246" s="466">
        <f t="shared" ca="1" si="234"/>
        <v>0</v>
      </c>
      <c r="AH246" s="466">
        <f t="shared" ca="1" si="234"/>
        <v>0</v>
      </c>
      <c r="AI246" s="466">
        <f t="shared" ca="1" si="234"/>
        <v>0</v>
      </c>
      <c r="AJ246" s="466">
        <f t="shared" ca="1" si="235"/>
        <v>0</v>
      </c>
      <c r="AK246" s="466">
        <f t="shared" ca="1" si="235"/>
        <v>0</v>
      </c>
      <c r="AL246" s="466">
        <f t="shared" ca="1" si="235"/>
        <v>0</v>
      </c>
      <c r="AM246" s="466">
        <f t="shared" ca="1" si="235"/>
        <v>0</v>
      </c>
      <c r="AN246" s="466">
        <f t="shared" ca="1" si="235"/>
        <v>0</v>
      </c>
      <c r="AO246" s="466">
        <f t="shared" ca="1" si="235"/>
        <v>0</v>
      </c>
      <c r="AP246" s="466">
        <f t="shared" ca="1" si="235"/>
        <v>0</v>
      </c>
      <c r="AQ246" s="466">
        <f t="shared" ca="1" si="235"/>
        <v>0</v>
      </c>
      <c r="AR246" s="466">
        <f t="shared" ca="1" si="235"/>
        <v>0</v>
      </c>
      <c r="AS246" s="466">
        <f t="shared" ca="1" si="235"/>
        <v>0</v>
      </c>
      <c r="AT246" s="466">
        <f t="shared" ca="1" si="236"/>
        <v>0</v>
      </c>
      <c r="AU246" s="466">
        <f t="shared" ca="1" si="236"/>
        <v>0</v>
      </c>
      <c r="AV246" s="466">
        <f t="shared" ca="1" si="236"/>
        <v>0</v>
      </c>
      <c r="AW246" s="466">
        <f t="shared" ca="1" si="236"/>
        <v>0</v>
      </c>
      <c r="AX246" s="466">
        <f t="shared" ca="1" si="236"/>
        <v>0</v>
      </c>
      <c r="AY246" s="466">
        <f t="shared" ca="1" si="236"/>
        <v>0</v>
      </c>
      <c r="AZ246" s="466">
        <f t="shared" ca="1" si="236"/>
        <v>0</v>
      </c>
      <c r="BA246" s="466">
        <f t="shared" ca="1" si="236"/>
        <v>0</v>
      </c>
      <c r="BB246" s="466">
        <f t="shared" ca="1" si="236"/>
        <v>0</v>
      </c>
      <c r="BC246" s="466">
        <f t="shared" ca="1" si="236"/>
        <v>0</v>
      </c>
      <c r="BD246" s="466">
        <f t="shared" ca="1" si="236"/>
        <v>0</v>
      </c>
      <c r="BE246" s="466">
        <f t="shared" ca="1" si="236"/>
        <v>0</v>
      </c>
      <c r="BF246" s="458"/>
      <c r="BG246" s="467">
        <f t="shared" ca="1" si="197"/>
        <v>0</v>
      </c>
      <c r="BH246" s="467">
        <f t="shared" ca="1" si="198"/>
        <v>0</v>
      </c>
      <c r="BI246" s="467">
        <f t="shared" ca="1" si="199"/>
        <v>0</v>
      </c>
      <c r="BJ246" s="467">
        <f t="shared" ca="1" si="200"/>
        <v>0</v>
      </c>
      <c r="BK246" s="467">
        <f t="shared" ca="1" si="201"/>
        <v>0</v>
      </c>
      <c r="BL246" s="467">
        <f t="shared" ca="1" si="202"/>
        <v>0</v>
      </c>
      <c r="BM246" s="467">
        <f t="shared" ca="1" si="203"/>
        <v>0</v>
      </c>
      <c r="BN246" s="467">
        <f t="shared" ca="1" si="204"/>
        <v>0</v>
      </c>
      <c r="BO246" s="467">
        <f t="shared" ca="1" si="205"/>
        <v>0</v>
      </c>
      <c r="BP246" s="467">
        <f t="shared" ca="1" si="206"/>
        <v>0</v>
      </c>
      <c r="BQ246" s="467">
        <f t="shared" ca="1" si="207"/>
        <v>0</v>
      </c>
      <c r="BR246" s="467">
        <f t="shared" ca="1" si="208"/>
        <v>0</v>
      </c>
      <c r="BS246" s="468">
        <f t="shared" ca="1" si="209"/>
        <v>0</v>
      </c>
      <c r="BT246" s="467">
        <f t="shared" ca="1" si="210"/>
        <v>0</v>
      </c>
      <c r="BU246" s="467">
        <f t="shared" ca="1" si="211"/>
        <v>0</v>
      </c>
      <c r="BV246" s="467">
        <f t="shared" ca="1" si="212"/>
        <v>0</v>
      </c>
      <c r="BW246" s="470">
        <f t="shared" ca="1" si="213"/>
        <v>0</v>
      </c>
      <c r="BX246" s="470">
        <f t="shared" ca="1" si="214"/>
        <v>0</v>
      </c>
      <c r="BY246" s="467">
        <f t="shared" ca="1" si="215"/>
        <v>0</v>
      </c>
    </row>
    <row r="247" spans="1:77" ht="15.6" hidden="1" customHeight="1" outlineLevel="1" x14ac:dyDescent="0.3">
      <c r="A247" s="479">
        <f t="shared" si="216"/>
        <v>47</v>
      </c>
      <c r="B247" s="463">
        <f>B51</f>
        <v>0</v>
      </c>
      <c r="C247" s="464"/>
      <c r="D247" s="480">
        <f t="shared" ca="1" si="190"/>
        <v>0</v>
      </c>
      <c r="E247" s="465">
        <f t="shared" ca="1" si="191"/>
        <v>0</v>
      </c>
      <c r="F247" s="466">
        <f t="shared" ca="1" si="232"/>
        <v>0</v>
      </c>
      <c r="G247" s="466">
        <f t="shared" ca="1" si="232"/>
        <v>0</v>
      </c>
      <c r="H247" s="466">
        <f t="shared" ca="1" si="232"/>
        <v>0</v>
      </c>
      <c r="I247" s="466">
        <f t="shared" ca="1" si="232"/>
        <v>0</v>
      </c>
      <c r="J247" s="466">
        <f t="shared" ca="1" si="232"/>
        <v>0</v>
      </c>
      <c r="K247" s="466">
        <f t="shared" ca="1" si="232"/>
        <v>0</v>
      </c>
      <c r="L247" s="466">
        <f t="shared" ca="1" si="232"/>
        <v>0</v>
      </c>
      <c r="M247" s="466">
        <f t="shared" ca="1" si="232"/>
        <v>0</v>
      </c>
      <c r="N247" s="466">
        <f t="shared" ca="1" si="232"/>
        <v>0</v>
      </c>
      <c r="O247" s="466">
        <f t="shared" ca="1" si="232"/>
        <v>0</v>
      </c>
      <c r="P247" s="466">
        <f t="shared" ca="1" si="233"/>
        <v>0</v>
      </c>
      <c r="Q247" s="466">
        <f t="shared" ca="1" si="233"/>
        <v>0</v>
      </c>
      <c r="R247" s="466">
        <f t="shared" ca="1" si="233"/>
        <v>0</v>
      </c>
      <c r="S247" s="466">
        <f t="shared" ca="1" si="233"/>
        <v>0</v>
      </c>
      <c r="T247" s="466">
        <f t="shared" ca="1" si="233"/>
        <v>0</v>
      </c>
      <c r="U247" s="466">
        <f t="shared" ca="1" si="233"/>
        <v>0</v>
      </c>
      <c r="V247" s="466">
        <f t="shared" ca="1" si="233"/>
        <v>0</v>
      </c>
      <c r="W247" s="466">
        <f t="shared" ca="1" si="233"/>
        <v>0</v>
      </c>
      <c r="X247" s="466">
        <f t="shared" ca="1" si="233"/>
        <v>0</v>
      </c>
      <c r="Y247" s="466">
        <f t="shared" ca="1" si="233"/>
        <v>0</v>
      </c>
      <c r="Z247" s="466">
        <f t="shared" ca="1" si="234"/>
        <v>0</v>
      </c>
      <c r="AA247" s="466">
        <f t="shared" ca="1" si="234"/>
        <v>0</v>
      </c>
      <c r="AB247" s="466">
        <f t="shared" ca="1" si="234"/>
        <v>0</v>
      </c>
      <c r="AC247" s="466">
        <f t="shared" ca="1" si="234"/>
        <v>0</v>
      </c>
      <c r="AD247" s="466">
        <f t="shared" ca="1" si="234"/>
        <v>0</v>
      </c>
      <c r="AE247" s="466">
        <f t="shared" ca="1" si="234"/>
        <v>0</v>
      </c>
      <c r="AF247" s="466">
        <f t="shared" ca="1" si="234"/>
        <v>0</v>
      </c>
      <c r="AG247" s="466">
        <f t="shared" ca="1" si="234"/>
        <v>0</v>
      </c>
      <c r="AH247" s="466">
        <f t="shared" ca="1" si="234"/>
        <v>0</v>
      </c>
      <c r="AI247" s="466">
        <f t="shared" ca="1" si="234"/>
        <v>0</v>
      </c>
      <c r="AJ247" s="466">
        <f t="shared" ca="1" si="235"/>
        <v>0</v>
      </c>
      <c r="AK247" s="466">
        <f t="shared" ca="1" si="235"/>
        <v>0</v>
      </c>
      <c r="AL247" s="466">
        <f t="shared" ca="1" si="235"/>
        <v>0</v>
      </c>
      <c r="AM247" s="466">
        <f t="shared" ca="1" si="235"/>
        <v>0</v>
      </c>
      <c r="AN247" s="466">
        <f t="shared" ca="1" si="235"/>
        <v>0</v>
      </c>
      <c r="AO247" s="466">
        <f t="shared" ca="1" si="235"/>
        <v>0</v>
      </c>
      <c r="AP247" s="466">
        <f t="shared" ca="1" si="235"/>
        <v>0</v>
      </c>
      <c r="AQ247" s="466">
        <f t="shared" ca="1" si="235"/>
        <v>0</v>
      </c>
      <c r="AR247" s="466">
        <f t="shared" ca="1" si="235"/>
        <v>0</v>
      </c>
      <c r="AS247" s="466">
        <f t="shared" ca="1" si="235"/>
        <v>0</v>
      </c>
      <c r="AT247" s="466">
        <f t="shared" ca="1" si="236"/>
        <v>0</v>
      </c>
      <c r="AU247" s="466">
        <f t="shared" ca="1" si="236"/>
        <v>0</v>
      </c>
      <c r="AV247" s="466">
        <f t="shared" ca="1" si="236"/>
        <v>0</v>
      </c>
      <c r="AW247" s="466">
        <f t="shared" ca="1" si="236"/>
        <v>0</v>
      </c>
      <c r="AX247" s="466">
        <f t="shared" ca="1" si="236"/>
        <v>0</v>
      </c>
      <c r="AY247" s="466">
        <f t="shared" ca="1" si="236"/>
        <v>0</v>
      </c>
      <c r="AZ247" s="466">
        <f t="shared" ca="1" si="236"/>
        <v>0</v>
      </c>
      <c r="BA247" s="466">
        <f t="shared" ca="1" si="236"/>
        <v>0</v>
      </c>
      <c r="BB247" s="466">
        <f t="shared" ca="1" si="236"/>
        <v>0</v>
      </c>
      <c r="BC247" s="466">
        <f t="shared" ca="1" si="236"/>
        <v>0</v>
      </c>
      <c r="BD247" s="466">
        <f t="shared" ca="1" si="236"/>
        <v>0</v>
      </c>
      <c r="BE247" s="466">
        <f t="shared" ca="1" si="236"/>
        <v>0</v>
      </c>
      <c r="BF247" s="458"/>
      <c r="BG247" s="467">
        <f t="shared" ca="1" si="197"/>
        <v>0</v>
      </c>
      <c r="BH247" s="467">
        <f t="shared" ca="1" si="198"/>
        <v>0</v>
      </c>
      <c r="BI247" s="467">
        <f t="shared" ca="1" si="199"/>
        <v>0</v>
      </c>
      <c r="BJ247" s="467">
        <f t="shared" ca="1" si="200"/>
        <v>0</v>
      </c>
      <c r="BK247" s="467">
        <f t="shared" ca="1" si="201"/>
        <v>0</v>
      </c>
      <c r="BL247" s="467">
        <f t="shared" ca="1" si="202"/>
        <v>0</v>
      </c>
      <c r="BM247" s="467">
        <f t="shared" ca="1" si="203"/>
        <v>0</v>
      </c>
      <c r="BN247" s="467">
        <f t="shared" ca="1" si="204"/>
        <v>0</v>
      </c>
      <c r="BO247" s="467">
        <f t="shared" ca="1" si="205"/>
        <v>0</v>
      </c>
      <c r="BP247" s="467">
        <f t="shared" ca="1" si="206"/>
        <v>0</v>
      </c>
      <c r="BQ247" s="467">
        <f t="shared" ca="1" si="207"/>
        <v>0</v>
      </c>
      <c r="BR247" s="467">
        <f t="shared" ca="1" si="208"/>
        <v>0</v>
      </c>
      <c r="BS247" s="468">
        <f t="shared" ca="1" si="209"/>
        <v>0</v>
      </c>
      <c r="BT247" s="467">
        <f t="shared" ca="1" si="210"/>
        <v>0</v>
      </c>
      <c r="BU247" s="467">
        <f t="shared" ca="1" si="211"/>
        <v>0</v>
      </c>
      <c r="BV247" s="467">
        <f t="shared" ca="1" si="212"/>
        <v>0</v>
      </c>
      <c r="BW247" s="470">
        <f t="shared" ca="1" si="213"/>
        <v>0</v>
      </c>
      <c r="BX247" s="470">
        <f t="shared" ca="1" si="214"/>
        <v>0</v>
      </c>
      <c r="BY247" s="467">
        <f t="shared" ca="1" si="215"/>
        <v>0</v>
      </c>
    </row>
    <row r="248" spans="1:77" ht="15.6" customHeight="1" collapsed="1" x14ac:dyDescent="0.3">
      <c r="A248" s="479"/>
      <c r="B248" s="459" t="s">
        <v>439</v>
      </c>
      <c r="C248" s="481"/>
      <c r="D248" s="482">
        <f t="shared" ca="1" si="190"/>
        <v>1</v>
      </c>
      <c r="E248" s="465">
        <f t="shared" ca="1" si="191"/>
        <v>85189.8256666667</v>
      </c>
      <c r="F248" s="465">
        <f t="shared" ref="F248:AK248" ca="1" si="237">SUM(F201:F247)</f>
        <v>-5338.9455833333323</v>
      </c>
      <c r="G248" s="465">
        <f t="shared" ca="1" si="237"/>
        <v>-2355.1289166666656</v>
      </c>
      <c r="H248" s="465">
        <f t="shared" ca="1" si="237"/>
        <v>-3049.4635833333323</v>
      </c>
      <c r="I248" s="465">
        <f t="shared" ca="1" si="237"/>
        <v>-6748.9362500000016</v>
      </c>
      <c r="J248" s="465">
        <f t="shared" ca="1" si="237"/>
        <v>2715.334083333335</v>
      </c>
      <c r="K248" s="465">
        <f t="shared" ca="1" si="237"/>
        <v>512.9024166666677</v>
      </c>
      <c r="L248" s="465">
        <f t="shared" ca="1" si="237"/>
        <v>1045.9707500000013</v>
      </c>
      <c r="M248" s="465">
        <f t="shared" ca="1" si="237"/>
        <v>-158.19691666666586</v>
      </c>
      <c r="N248" s="465">
        <f t="shared" ca="1" si="237"/>
        <v>1089.4810000000052</v>
      </c>
      <c r="O248" s="465">
        <f t="shared" ca="1" si="237"/>
        <v>8447.7959999999985</v>
      </c>
      <c r="P248" s="465">
        <f t="shared" ca="1" si="237"/>
        <v>7961.5843333333332</v>
      </c>
      <c r="Q248" s="465">
        <f t="shared" ca="1" si="237"/>
        <v>6083.7646666666669</v>
      </c>
      <c r="R248" s="465">
        <f t="shared" ca="1" si="237"/>
        <v>6129.2703333333338</v>
      </c>
      <c r="S248" s="465">
        <f t="shared" ca="1" si="237"/>
        <v>-4070.2912499999966</v>
      </c>
      <c r="T248" s="465">
        <f t="shared" ca="1" si="237"/>
        <v>6517.8124166666666</v>
      </c>
      <c r="U248" s="465">
        <f t="shared" ca="1" si="237"/>
        <v>4895.0894166666676</v>
      </c>
      <c r="V248" s="465">
        <f t="shared" ca="1" si="237"/>
        <v>851.04908333333378</v>
      </c>
      <c r="W248" s="465">
        <f t="shared" ca="1" si="237"/>
        <v>2261.4364166666674</v>
      </c>
      <c r="X248" s="465">
        <f t="shared" ca="1" si="237"/>
        <v>-6446.2522499999959</v>
      </c>
      <c r="Y248" s="465">
        <f t="shared" ca="1" si="237"/>
        <v>7880.3474166666674</v>
      </c>
      <c r="Z248" s="465">
        <f t="shared" ca="1" si="237"/>
        <v>5550.1454166666681</v>
      </c>
      <c r="AA248" s="465">
        <f t="shared" ca="1" si="237"/>
        <v>2182.5820000000003</v>
      </c>
      <c r="AB248" s="465">
        <f t="shared" ca="1" si="237"/>
        <v>932.19200000000183</v>
      </c>
      <c r="AC248" s="465">
        <f t="shared" ca="1" si="237"/>
        <v>-5926.7086666666664</v>
      </c>
      <c r="AD248" s="465">
        <f t="shared" ca="1" si="237"/>
        <v>2787.662666666668</v>
      </c>
      <c r="AE248" s="465">
        <f t="shared" ca="1" si="237"/>
        <v>1271.6459999999997</v>
      </c>
      <c r="AF248" s="465">
        <f t="shared" ca="1" si="237"/>
        <v>4178.8100833333328</v>
      </c>
      <c r="AG248" s="465">
        <f t="shared" ca="1" si="237"/>
        <v>3497.4564166666669</v>
      </c>
      <c r="AH248" s="465">
        <f t="shared" ca="1" si="237"/>
        <v>383.31508333333204</v>
      </c>
      <c r="AI248" s="465">
        <f t="shared" ca="1" si="237"/>
        <v>6598.7190833333352</v>
      </c>
      <c r="AJ248" s="465">
        <f t="shared" ca="1" si="237"/>
        <v>5387.461416666667</v>
      </c>
      <c r="AK248" s="465">
        <f t="shared" ca="1" si="237"/>
        <v>5823.1664166666678</v>
      </c>
      <c r="AL248" s="465">
        <f t="shared" ref="AL248:BQ248" ca="1" si="238">SUM(AL201:AL247)</f>
        <v>3164.8427500000016</v>
      </c>
      <c r="AM248" s="465">
        <f t="shared" ca="1" si="238"/>
        <v>1812.9697500000011</v>
      </c>
      <c r="AN248" s="465">
        <f t="shared" ca="1" si="238"/>
        <v>-1052.4563333333281</v>
      </c>
      <c r="AO248" s="465">
        <f t="shared" ca="1" si="238"/>
        <v>8902.9340000000011</v>
      </c>
      <c r="AP248" s="465">
        <f t="shared" ca="1" si="238"/>
        <v>7680.5670000000009</v>
      </c>
      <c r="AQ248" s="465">
        <f t="shared" ca="1" si="238"/>
        <v>3789.8969999999999</v>
      </c>
      <c r="AR248" s="465">
        <f t="shared" ca="1" si="238"/>
        <v>0</v>
      </c>
      <c r="AS248" s="465">
        <f t="shared" ca="1" si="238"/>
        <v>0</v>
      </c>
      <c r="AT248" s="465">
        <f t="shared" ca="1" si="238"/>
        <v>0</v>
      </c>
      <c r="AU248" s="465">
        <f t="shared" ca="1" si="238"/>
        <v>0</v>
      </c>
      <c r="AV248" s="465">
        <f t="shared" ca="1" si="238"/>
        <v>0</v>
      </c>
      <c r="AW248" s="465">
        <f t="shared" ca="1" si="238"/>
        <v>0</v>
      </c>
      <c r="AX248" s="465">
        <f t="shared" ca="1" si="238"/>
        <v>0</v>
      </c>
      <c r="AY248" s="465">
        <f t="shared" ca="1" si="238"/>
        <v>0</v>
      </c>
      <c r="AZ248" s="465">
        <f t="shared" ca="1" si="238"/>
        <v>0</v>
      </c>
      <c r="BA248" s="465">
        <f t="shared" ca="1" si="238"/>
        <v>0</v>
      </c>
      <c r="BB248" s="465">
        <f t="shared" ca="1" si="238"/>
        <v>0</v>
      </c>
      <c r="BC248" s="465">
        <f t="shared" ca="1" si="238"/>
        <v>0</v>
      </c>
      <c r="BD248" s="465">
        <f t="shared" ca="1" si="238"/>
        <v>0</v>
      </c>
      <c r="BE248" s="465">
        <f t="shared" ca="1" si="238"/>
        <v>0</v>
      </c>
      <c r="BF248" s="458"/>
      <c r="BG248" s="468">
        <f t="shared" ca="1" si="197"/>
        <v>-17492.474333333332</v>
      </c>
      <c r="BH248" s="468">
        <f t="shared" ca="1" si="198"/>
        <v>4116.0103333333382</v>
      </c>
      <c r="BI248" s="468">
        <f t="shared" ca="1" si="199"/>
        <v>29711.896333333338</v>
      </c>
      <c r="BJ248" s="468">
        <f t="shared" ca="1" si="200"/>
        <v>8193.6596666666719</v>
      </c>
      <c r="BK248" s="468">
        <f t="shared" ca="1" si="201"/>
        <v>9245.677000000007</v>
      </c>
      <c r="BL248" s="468">
        <f t="shared" ca="1" si="202"/>
        <v>1247.3740000000034</v>
      </c>
      <c r="BM248" s="468">
        <f t="shared" ca="1" si="203"/>
        <v>14658.300666666666</v>
      </c>
      <c r="BN248" s="468">
        <f t="shared" ca="1" si="204"/>
        <v>16188.440333333339</v>
      </c>
      <c r="BO248" s="468">
        <f t="shared" ca="1" si="205"/>
        <v>19320.941666666673</v>
      </c>
      <c r="BP248" s="468">
        <f t="shared" ca="1" si="206"/>
        <v>0</v>
      </c>
      <c r="BQ248" s="468">
        <f t="shared" ca="1" si="207"/>
        <v>0</v>
      </c>
      <c r="BR248" s="468">
        <f t="shared" ca="1" si="208"/>
        <v>0</v>
      </c>
      <c r="BS248" s="468">
        <f t="shared" ca="1" si="209"/>
        <v>85189.8256666667</v>
      </c>
      <c r="BT248" s="468">
        <f t="shared" ca="1" si="210"/>
        <v>16335.432333333345</v>
      </c>
      <c r="BU248" s="468">
        <f t="shared" ca="1" si="211"/>
        <v>18686.71066666668</v>
      </c>
      <c r="BV248" s="468">
        <f t="shared" ca="1" si="212"/>
        <v>50167.682666666675</v>
      </c>
      <c r="BW248" s="477">
        <f t="shared" ca="1" si="213"/>
        <v>0</v>
      </c>
      <c r="BX248" s="468">
        <f t="shared" ca="1" si="214"/>
        <v>35022.143000000025</v>
      </c>
      <c r="BY248" s="468">
        <f t="shared" ca="1" si="215"/>
        <v>50167.682666666675</v>
      </c>
    </row>
    <row r="249" spans="1:77" ht="15.6" customHeight="1" x14ac:dyDescent="0.3">
      <c r="A249" s="479"/>
      <c r="B249" s="479"/>
      <c r="C249" s="458"/>
      <c r="D249" s="479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58"/>
      <c r="AF249" s="458"/>
      <c r="AG249" s="458"/>
      <c r="AH249" s="458"/>
      <c r="AI249" s="458"/>
      <c r="AJ249" s="458"/>
      <c r="AK249" s="458"/>
      <c r="AL249" s="458"/>
      <c r="AM249" s="458"/>
      <c r="AN249" s="458"/>
      <c r="AO249" s="458"/>
      <c r="AP249" s="458"/>
      <c r="AQ249" s="458"/>
      <c r="AR249" s="458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</row>
    <row r="250" spans="1:77" ht="15.6" customHeight="1" x14ac:dyDescent="0.3">
      <c r="A250" s="479"/>
      <c r="B250" s="459" t="s">
        <v>385</v>
      </c>
      <c r="C250" s="458"/>
      <c r="D250" s="479"/>
      <c r="E250" s="460"/>
      <c r="F250" s="461"/>
      <c r="G250" s="461"/>
      <c r="H250" s="461"/>
      <c r="I250" s="461"/>
      <c r="J250" s="461"/>
      <c r="K250" s="461"/>
      <c r="L250" s="461"/>
      <c r="M250" s="461"/>
      <c r="N250" s="461"/>
      <c r="O250" s="461"/>
      <c r="P250" s="461"/>
      <c r="Q250" s="461"/>
      <c r="R250" s="461"/>
      <c r="S250" s="461"/>
      <c r="T250" s="461"/>
      <c r="U250" s="461"/>
      <c r="V250" s="461"/>
      <c r="W250" s="461"/>
      <c r="X250" s="461"/>
      <c r="Y250" s="461"/>
      <c r="Z250" s="461"/>
      <c r="AA250" s="461"/>
      <c r="AB250" s="461"/>
      <c r="AC250" s="461"/>
      <c r="AD250" s="461"/>
      <c r="AE250" s="461"/>
      <c r="AF250" s="461"/>
      <c r="AG250" s="461"/>
      <c r="AH250" s="461"/>
      <c r="AI250" s="461"/>
      <c r="AJ250" s="461"/>
      <c r="AK250" s="461"/>
      <c r="AL250" s="461"/>
      <c r="AM250" s="461"/>
      <c r="AN250" s="461"/>
      <c r="AO250" s="461"/>
      <c r="AP250" s="461"/>
      <c r="AQ250" s="461"/>
      <c r="AR250" s="461"/>
      <c r="AS250" s="461"/>
      <c r="AT250" s="461"/>
      <c r="AU250" s="461"/>
      <c r="AV250" s="461"/>
      <c r="AW250" s="461"/>
      <c r="AX250" s="461"/>
      <c r="AY250" s="461"/>
      <c r="AZ250" s="461"/>
      <c r="BA250" s="461"/>
      <c r="BB250" s="461"/>
      <c r="BC250" s="461"/>
      <c r="BD250" s="461"/>
      <c r="BE250" s="462"/>
      <c r="BF250" s="458"/>
      <c r="BG250" s="460"/>
      <c r="BH250" s="461"/>
      <c r="BI250" s="461"/>
      <c r="BJ250" s="461"/>
      <c r="BK250" s="461"/>
      <c r="BL250" s="461"/>
      <c r="BM250" s="461"/>
      <c r="BN250" s="461"/>
      <c r="BO250" s="461"/>
      <c r="BP250" s="461"/>
      <c r="BQ250" s="461"/>
      <c r="BR250" s="461"/>
      <c r="BS250" s="461"/>
      <c r="BT250" s="461"/>
      <c r="BU250" s="461"/>
      <c r="BV250" s="461"/>
      <c r="BW250" s="461"/>
      <c r="BX250" s="461"/>
      <c r="BY250" s="461"/>
    </row>
    <row r="251" spans="1:77" ht="15.6" customHeight="1" x14ac:dyDescent="0.3">
      <c r="A251" s="479">
        <v>1</v>
      </c>
      <c r="B251" s="463" t="str">
        <f t="shared" ref="B251:B295" si="239">B7</f>
        <v>Paniglgasse</v>
      </c>
      <c r="C251" s="464"/>
      <c r="D251" s="480">
        <f t="shared" ref="D251:D298" ca="1" si="240">IF(E251=0,0,E251/$E$298)</f>
        <v>0.15160909453987736</v>
      </c>
      <c r="E251" s="465">
        <f t="shared" ref="E251:E298" ca="1" si="241">SUM(F251:BE251)</f>
        <v>12915.552333333342</v>
      </c>
      <c r="F251" s="466">
        <f t="shared" ref="F251:O260" ca="1" si="242">IF(F$302="Yes",IF(ISERROR(INDIRECT(CONCATENATE($B251,"!",F$303,$D$310))),0,INDIRECT(CONCATENATE($B251,"!",F$303,$D$310))),0)</f>
        <v>-2749.0726666666665</v>
      </c>
      <c r="G251" s="466">
        <f t="shared" ca="1" si="242"/>
        <v>-1337.9226666666664</v>
      </c>
      <c r="H251" s="466">
        <f t="shared" ca="1" si="242"/>
        <v>-1193.590666666666</v>
      </c>
      <c r="I251" s="466">
        <f t="shared" ca="1" si="242"/>
        <v>-2896.3966666666674</v>
      </c>
      <c r="J251" s="466">
        <f t="shared" ca="1" si="242"/>
        <v>-8.126333333333605</v>
      </c>
      <c r="K251" s="466">
        <f t="shared" ca="1" si="242"/>
        <v>-1605.224666666667</v>
      </c>
      <c r="L251" s="466">
        <f t="shared" ca="1" si="242"/>
        <v>-61.48966666666638</v>
      </c>
      <c r="M251" s="466">
        <f t="shared" ca="1" si="242"/>
        <v>-552.32399999999961</v>
      </c>
      <c r="N251" s="466">
        <f t="shared" ca="1" si="242"/>
        <v>2881.5126666666674</v>
      </c>
      <c r="O251" s="466">
        <f t="shared" ca="1" si="242"/>
        <v>1133.827666666667</v>
      </c>
      <c r="P251" s="466">
        <f t="shared" ref="P251:Y260" ca="1" si="243">IF(P$302="Yes",IF(ISERROR(INDIRECT(CONCATENATE($B251,"!",P$303,$D$310))),0,INDIRECT(CONCATENATE($B251,"!",P$303,$D$310))),0)</f>
        <v>2414.949333333333</v>
      </c>
      <c r="Q251" s="466">
        <f t="shared" ca="1" si="243"/>
        <v>293.12966666666762</v>
      </c>
      <c r="R251" s="466">
        <f t="shared" ca="1" si="243"/>
        <v>1098.6353333333345</v>
      </c>
      <c r="S251" s="466">
        <f t="shared" ca="1" si="243"/>
        <v>-1179.0850000000009</v>
      </c>
      <c r="T251" s="466">
        <f t="shared" ca="1" si="243"/>
        <v>2593.6853333333338</v>
      </c>
      <c r="U251" s="466">
        <f t="shared" ca="1" si="243"/>
        <v>1298.2956666666669</v>
      </c>
      <c r="V251" s="466">
        <f t="shared" ca="1" si="243"/>
        <v>-1953.7446666666669</v>
      </c>
      <c r="W251" s="466">
        <f t="shared" ca="1" si="243"/>
        <v>-282.6906666666664</v>
      </c>
      <c r="X251" s="466">
        <f t="shared" ca="1" si="243"/>
        <v>-1868.3793333333324</v>
      </c>
      <c r="Y251" s="466">
        <f t="shared" ca="1" si="243"/>
        <v>3936.2203333333346</v>
      </c>
      <c r="Z251" s="466">
        <f t="shared" ref="Z251:AI260" ca="1" si="244">IF(Z$302="Yes",IF(ISERROR(INDIRECT(CONCATENATE($B251,"!",Z$303,$D$310))),0,INDIRECT(CONCATENATE($B251,"!",Z$303,$D$310))),0)</f>
        <v>823.35166666666646</v>
      </c>
      <c r="AA251" s="466">
        <f t="shared" ca="1" si="244"/>
        <v>1186.0136666666667</v>
      </c>
      <c r="AB251" s="466">
        <f t="shared" ca="1" si="244"/>
        <v>-220.37633333333179</v>
      </c>
      <c r="AC251" s="466">
        <f t="shared" ca="1" si="244"/>
        <v>-1946.6103333333331</v>
      </c>
      <c r="AD251" s="466">
        <f t="shared" ca="1" si="244"/>
        <v>102.42766666666739</v>
      </c>
      <c r="AE251" s="466">
        <f t="shared" ca="1" si="244"/>
        <v>-1163.5889999999999</v>
      </c>
      <c r="AF251" s="466">
        <f t="shared" ca="1" si="244"/>
        <v>571.34966666666605</v>
      </c>
      <c r="AG251" s="466">
        <f t="shared" ca="1" si="244"/>
        <v>723.32933333333312</v>
      </c>
      <c r="AH251" s="466">
        <f t="shared" ca="1" si="244"/>
        <v>965.85466666666525</v>
      </c>
      <c r="AI251" s="466">
        <f t="shared" ca="1" si="244"/>
        <v>1335.2586666666675</v>
      </c>
      <c r="AJ251" s="466">
        <f t="shared" ref="AJ251:AS260" ca="1" si="245">IF(AJ$302="Yes",IF(ISERROR(INDIRECT(CONCATENATE($B251,"!",AJ$303,$D$310))),0,INDIRECT(CONCATENATE($B251,"!",AJ$303,$D$310))),0)</f>
        <v>1727.3343333333332</v>
      </c>
      <c r="AK251" s="466">
        <f t="shared" ca="1" si="245"/>
        <v>3205.0393333333341</v>
      </c>
      <c r="AL251" s="466">
        <f t="shared" ca="1" si="245"/>
        <v>1224.0490000000009</v>
      </c>
      <c r="AM251" s="466">
        <f t="shared" ca="1" si="245"/>
        <v>-127.82399999999961</v>
      </c>
      <c r="AN251" s="466">
        <f t="shared" ca="1" si="245"/>
        <v>-613.75799999999981</v>
      </c>
      <c r="AO251" s="466">
        <f t="shared" ca="1" si="245"/>
        <v>3022.2990000000018</v>
      </c>
      <c r="AP251" s="466">
        <f t="shared" ca="1" si="245"/>
        <v>2493.9320000000016</v>
      </c>
      <c r="AQ251" s="466">
        <f t="shared" ca="1" si="245"/>
        <v>-354.73799999999937</v>
      </c>
      <c r="AR251" s="466">
        <f t="shared" ca="1" si="245"/>
        <v>0</v>
      </c>
      <c r="AS251" s="466">
        <f t="shared" ca="1" si="245"/>
        <v>0</v>
      </c>
      <c r="AT251" s="466">
        <f t="shared" ref="AT251:BE260" ca="1" si="246">IF(AT$302="Yes",IF(ISERROR(INDIRECT(CONCATENATE($B251,"!",AT$303,$D$310))),0,INDIRECT(CONCATENATE($B251,"!",AT$303,$D$310))),0)</f>
        <v>0</v>
      </c>
      <c r="AU251" s="466">
        <f t="shared" ca="1" si="246"/>
        <v>0</v>
      </c>
      <c r="AV251" s="466">
        <f t="shared" ca="1" si="246"/>
        <v>0</v>
      </c>
      <c r="AW251" s="466">
        <f t="shared" ca="1" si="246"/>
        <v>0</v>
      </c>
      <c r="AX251" s="466">
        <f t="shared" ca="1" si="246"/>
        <v>0</v>
      </c>
      <c r="AY251" s="466">
        <f t="shared" ca="1" si="246"/>
        <v>0</v>
      </c>
      <c r="AZ251" s="466">
        <f t="shared" ca="1" si="246"/>
        <v>0</v>
      </c>
      <c r="BA251" s="466">
        <f t="shared" ca="1" si="246"/>
        <v>0</v>
      </c>
      <c r="BB251" s="466">
        <f t="shared" ca="1" si="246"/>
        <v>0</v>
      </c>
      <c r="BC251" s="466">
        <f t="shared" ca="1" si="246"/>
        <v>0</v>
      </c>
      <c r="BD251" s="466">
        <f t="shared" ca="1" si="246"/>
        <v>0</v>
      </c>
      <c r="BE251" s="466">
        <f t="shared" ca="1" si="246"/>
        <v>0</v>
      </c>
      <c r="BF251" s="458"/>
      <c r="BG251" s="467">
        <f t="shared" ref="BG251:BG298" ca="1" si="247">SUM(F251:I251)</f>
        <v>-8176.9826666666668</v>
      </c>
      <c r="BH251" s="467">
        <f t="shared" ref="BH251:BH298" ca="1" si="248">SUM(J251:M251)</f>
        <v>-2227.1646666666666</v>
      </c>
      <c r="BI251" s="467">
        <f t="shared" ref="BI251:BI298" ca="1" si="249">SUM(N251:R251)</f>
        <v>7822.0546666666696</v>
      </c>
      <c r="BJ251" s="467">
        <f t="shared" ref="BJ251:BJ298" ca="1" si="250">SUM(S251:V251)</f>
        <v>759.15133333333279</v>
      </c>
      <c r="BK251" s="467">
        <f t="shared" ref="BK251:BK298" ca="1" si="251">SUM(W251:Z251)</f>
        <v>2608.5020000000022</v>
      </c>
      <c r="BL251" s="467">
        <f t="shared" ref="BL251:BL298" ca="1" si="252">SUM(AA251:AE251)</f>
        <v>-2042.1343333333307</v>
      </c>
      <c r="BM251" s="467">
        <f t="shared" ref="BM251:BM298" ca="1" si="253">SUM(AF251:AI251)</f>
        <v>3595.792333333332</v>
      </c>
      <c r="BN251" s="467">
        <f t="shared" ref="BN251:BN298" ca="1" si="254">SUM(AJ251:AM251)</f>
        <v>6028.5986666666686</v>
      </c>
      <c r="BO251" s="467">
        <f t="shared" ref="BO251:BO298" ca="1" si="255">SUM(AN251:AR251)</f>
        <v>4547.7350000000042</v>
      </c>
      <c r="BP251" s="467">
        <f t="shared" ref="BP251:BP298" ca="1" si="256">SUM(AS251:AV251)</f>
        <v>0</v>
      </c>
      <c r="BQ251" s="467">
        <f t="shared" ref="BQ251:BQ298" ca="1" si="257">SUM(AW251:AZ251)</f>
        <v>0</v>
      </c>
      <c r="BR251" s="467">
        <f t="shared" ref="BR251:BR298" ca="1" si="258">SUM(BA251:BE251)</f>
        <v>0</v>
      </c>
      <c r="BS251" s="468">
        <f t="shared" ref="BS251:BS298" ca="1" si="259">SUM(BT251:BW251)</f>
        <v>12915.552333333344</v>
      </c>
      <c r="BT251" s="467">
        <f t="shared" ref="BT251:BT298" ca="1" si="260">SUM(BG251:BI251)</f>
        <v>-2582.0926666666646</v>
      </c>
      <c r="BU251" s="467">
        <f t="shared" ref="BU251:BU298" ca="1" si="261">SUM(BJ251:BL251)</f>
        <v>1325.5190000000043</v>
      </c>
      <c r="BV251" s="467">
        <f t="shared" ref="BV251:BV298" ca="1" si="262">SUM(BM251:BO251)</f>
        <v>14172.126000000004</v>
      </c>
      <c r="BW251" s="470">
        <f t="shared" ref="BW251:BW298" ca="1" si="263">SUM(BP251:BR251)</f>
        <v>0</v>
      </c>
      <c r="BX251" s="467">
        <f t="shared" ref="BX251:BX298" ca="1" si="264">SUM(BT251:BU251)</f>
        <v>-1256.5736666666603</v>
      </c>
      <c r="BY251" s="467">
        <f t="shared" ref="BY251:BY298" ca="1" si="265">SUM(BV251:BW251)</f>
        <v>14172.126000000004</v>
      </c>
    </row>
    <row r="252" spans="1:77" ht="15.6" customHeight="1" x14ac:dyDescent="0.3">
      <c r="A252" s="479">
        <f t="shared" ref="A252:A297" si="266">A251+1</f>
        <v>2</v>
      </c>
      <c r="B252" s="469" t="str">
        <f t="shared" si="239"/>
        <v>Lerchenfelder</v>
      </c>
      <c r="C252" s="464"/>
      <c r="D252" s="480">
        <f t="shared" ca="1" si="240"/>
        <v>0.57995340343401014</v>
      </c>
      <c r="E252" s="465">
        <f t="shared" ca="1" si="241"/>
        <v>49406.129333333345</v>
      </c>
      <c r="F252" s="466">
        <f t="shared" ca="1" si="242"/>
        <v>-644.1554166666665</v>
      </c>
      <c r="G252" s="466">
        <f t="shared" ca="1" si="242"/>
        <v>850.51125000000047</v>
      </c>
      <c r="H252" s="466">
        <f t="shared" ca="1" si="242"/>
        <v>204.51125000000047</v>
      </c>
      <c r="I252" s="466">
        <f t="shared" ca="1" si="242"/>
        <v>-1378.8220833333344</v>
      </c>
      <c r="J252" s="466">
        <f t="shared" ca="1" si="242"/>
        <v>3242.5112500000014</v>
      </c>
      <c r="K252" s="466">
        <f t="shared" ca="1" si="242"/>
        <v>2293.1779166666674</v>
      </c>
      <c r="L252" s="466">
        <f t="shared" ca="1" si="242"/>
        <v>1621.1779166666674</v>
      </c>
      <c r="M252" s="466">
        <f t="shared" ca="1" si="242"/>
        <v>1204.5112500000005</v>
      </c>
      <c r="N252" s="466">
        <f t="shared" ca="1" si="242"/>
        <v>-227.05766666666386</v>
      </c>
      <c r="O252" s="466">
        <f t="shared" ca="1" si="242"/>
        <v>4732.2756666666664</v>
      </c>
      <c r="P252" s="466">
        <f t="shared" ca="1" si="243"/>
        <v>3485.6090000000004</v>
      </c>
      <c r="Q252" s="466">
        <f t="shared" ca="1" si="243"/>
        <v>2954.2756666666664</v>
      </c>
      <c r="R252" s="466">
        <f t="shared" ca="1" si="243"/>
        <v>3204.2756666666664</v>
      </c>
      <c r="S252" s="466">
        <f t="shared" ca="1" si="243"/>
        <v>-1304.8220833333307</v>
      </c>
      <c r="T252" s="466">
        <f t="shared" ca="1" si="243"/>
        <v>3061.1779166666674</v>
      </c>
      <c r="U252" s="466">
        <f t="shared" ca="1" si="243"/>
        <v>1615.8445833333335</v>
      </c>
      <c r="V252" s="466">
        <f t="shared" ca="1" si="243"/>
        <v>1136.5112500000005</v>
      </c>
      <c r="W252" s="466">
        <f t="shared" ca="1" si="243"/>
        <v>2047.8445833333335</v>
      </c>
      <c r="X252" s="466">
        <f t="shared" ca="1" si="243"/>
        <v>-2471.4887499999968</v>
      </c>
      <c r="Y252" s="466">
        <f t="shared" ca="1" si="243"/>
        <v>1831.1779166666674</v>
      </c>
      <c r="Z252" s="466">
        <f t="shared" ca="1" si="244"/>
        <v>1912.5112500000005</v>
      </c>
      <c r="AA252" s="466">
        <f t="shared" ca="1" si="244"/>
        <v>-577.05766666666659</v>
      </c>
      <c r="AB252" s="466">
        <f t="shared" ca="1" si="244"/>
        <v>750.94233333333341</v>
      </c>
      <c r="AC252" s="466">
        <f t="shared" ca="1" si="244"/>
        <v>-1440.3909999999978</v>
      </c>
      <c r="AD252" s="466">
        <f t="shared" ca="1" si="244"/>
        <v>902.27566666666644</v>
      </c>
      <c r="AE252" s="466">
        <f t="shared" ca="1" si="244"/>
        <v>1142.2756666666664</v>
      </c>
      <c r="AF252" s="466">
        <f t="shared" ca="1" si="244"/>
        <v>2037.8445833333335</v>
      </c>
      <c r="AG252" s="466">
        <f t="shared" ca="1" si="244"/>
        <v>2037.8445833333335</v>
      </c>
      <c r="AH252" s="466">
        <f t="shared" ca="1" si="244"/>
        <v>-295.48875000000044</v>
      </c>
      <c r="AI252" s="466">
        <f t="shared" ca="1" si="244"/>
        <v>3699.1779166666674</v>
      </c>
      <c r="AJ252" s="466">
        <f t="shared" ca="1" si="245"/>
        <v>1855.8445833333335</v>
      </c>
      <c r="AK252" s="466">
        <f t="shared" ca="1" si="245"/>
        <v>1126.5112500000005</v>
      </c>
      <c r="AL252" s="466">
        <f t="shared" ca="1" si="245"/>
        <v>1204.5112500000005</v>
      </c>
      <c r="AM252" s="466">
        <f t="shared" ca="1" si="245"/>
        <v>1621.1779166666674</v>
      </c>
      <c r="AN252" s="466">
        <f t="shared" ca="1" si="245"/>
        <v>-957.05766666666386</v>
      </c>
      <c r="AO252" s="466">
        <f t="shared" ca="1" si="245"/>
        <v>2590.9423333333334</v>
      </c>
      <c r="AP252" s="466">
        <f t="shared" ca="1" si="245"/>
        <v>2532.2756666666664</v>
      </c>
      <c r="AQ252" s="466">
        <f t="shared" ca="1" si="245"/>
        <v>1802.9423333333334</v>
      </c>
      <c r="AR252" s="466">
        <f t="shared" ca="1" si="245"/>
        <v>0</v>
      </c>
      <c r="AS252" s="466">
        <f t="shared" ca="1" si="245"/>
        <v>0</v>
      </c>
      <c r="AT252" s="466">
        <f t="shared" ca="1" si="246"/>
        <v>0</v>
      </c>
      <c r="AU252" s="466">
        <f t="shared" ca="1" si="246"/>
        <v>0</v>
      </c>
      <c r="AV252" s="466">
        <f t="shared" ca="1" si="246"/>
        <v>0</v>
      </c>
      <c r="AW252" s="466">
        <f t="shared" ca="1" si="246"/>
        <v>0</v>
      </c>
      <c r="AX252" s="466">
        <f t="shared" ca="1" si="246"/>
        <v>0</v>
      </c>
      <c r="AY252" s="466">
        <f t="shared" ca="1" si="246"/>
        <v>0</v>
      </c>
      <c r="AZ252" s="466">
        <f t="shared" ca="1" si="246"/>
        <v>0</v>
      </c>
      <c r="BA252" s="466">
        <f t="shared" ca="1" si="246"/>
        <v>0</v>
      </c>
      <c r="BB252" s="466">
        <f t="shared" ca="1" si="246"/>
        <v>0</v>
      </c>
      <c r="BC252" s="466">
        <f t="shared" ca="1" si="246"/>
        <v>0</v>
      </c>
      <c r="BD252" s="466">
        <f t="shared" ca="1" si="246"/>
        <v>0</v>
      </c>
      <c r="BE252" s="466">
        <f t="shared" ca="1" si="246"/>
        <v>0</v>
      </c>
      <c r="BF252" s="458"/>
      <c r="BG252" s="467">
        <f t="shared" ca="1" si="247"/>
        <v>-967.95499999999993</v>
      </c>
      <c r="BH252" s="467">
        <f t="shared" ca="1" si="248"/>
        <v>8361.3783333333377</v>
      </c>
      <c r="BI252" s="467">
        <f t="shared" ca="1" si="249"/>
        <v>14149.378333333336</v>
      </c>
      <c r="BJ252" s="467">
        <f t="shared" ca="1" si="250"/>
        <v>4508.7116666666707</v>
      </c>
      <c r="BK252" s="467">
        <f t="shared" ca="1" si="251"/>
        <v>3320.0450000000046</v>
      </c>
      <c r="BL252" s="467">
        <f t="shared" ca="1" si="252"/>
        <v>778.04500000000189</v>
      </c>
      <c r="BM252" s="467">
        <f t="shared" ca="1" si="253"/>
        <v>7479.378333333334</v>
      </c>
      <c r="BN252" s="467">
        <f t="shared" ca="1" si="254"/>
        <v>5808.0450000000019</v>
      </c>
      <c r="BO252" s="467">
        <f t="shared" ca="1" si="255"/>
        <v>5969.1026666666694</v>
      </c>
      <c r="BP252" s="467">
        <f t="shared" ca="1" si="256"/>
        <v>0</v>
      </c>
      <c r="BQ252" s="467">
        <f t="shared" ca="1" si="257"/>
        <v>0</v>
      </c>
      <c r="BR252" s="467">
        <f t="shared" ca="1" si="258"/>
        <v>0</v>
      </c>
      <c r="BS252" s="468">
        <f t="shared" ca="1" si="259"/>
        <v>49406.12933333336</v>
      </c>
      <c r="BT252" s="467">
        <f t="shared" ca="1" si="260"/>
        <v>21542.801666666674</v>
      </c>
      <c r="BU252" s="467">
        <f t="shared" ca="1" si="261"/>
        <v>8606.8016666666772</v>
      </c>
      <c r="BV252" s="467">
        <f t="shared" ca="1" si="262"/>
        <v>19256.526000000005</v>
      </c>
      <c r="BW252" s="470">
        <f t="shared" ca="1" si="263"/>
        <v>0</v>
      </c>
      <c r="BX252" s="467">
        <f t="shared" ca="1" si="264"/>
        <v>30149.603333333351</v>
      </c>
      <c r="BY252" s="467">
        <f t="shared" ca="1" si="265"/>
        <v>19256.526000000005</v>
      </c>
    </row>
    <row r="253" spans="1:77" ht="15.6" customHeight="1" x14ac:dyDescent="0.3">
      <c r="A253" s="479">
        <f t="shared" si="266"/>
        <v>3</v>
      </c>
      <c r="B253" s="463" t="str">
        <f t="shared" si="239"/>
        <v>Landstrasser_Hauptstrasse</v>
      </c>
      <c r="C253" s="464"/>
      <c r="D253" s="480">
        <f t="shared" ca="1" si="240"/>
        <v>0.26843750202611238</v>
      </c>
      <c r="E253" s="465">
        <f t="shared" ca="1" si="241"/>
        <v>22868.144000000004</v>
      </c>
      <c r="F253" s="466">
        <f t="shared" ca="1" si="242"/>
        <v>-1945.7174999999997</v>
      </c>
      <c r="G253" s="466">
        <f t="shared" ca="1" si="242"/>
        <v>-1867.7174999999997</v>
      </c>
      <c r="H253" s="466">
        <f t="shared" ca="1" si="242"/>
        <v>-2060.3841666666667</v>
      </c>
      <c r="I253" s="466">
        <f t="shared" ca="1" si="242"/>
        <v>-2473.7174999999997</v>
      </c>
      <c r="J253" s="466">
        <f t="shared" ca="1" si="242"/>
        <v>-519.05083333333278</v>
      </c>
      <c r="K253" s="466">
        <f t="shared" ca="1" si="242"/>
        <v>-175.05083333333278</v>
      </c>
      <c r="L253" s="466">
        <f t="shared" ca="1" si="242"/>
        <v>-513.71749999999975</v>
      </c>
      <c r="M253" s="466">
        <f t="shared" ca="1" si="242"/>
        <v>-810.38416666666672</v>
      </c>
      <c r="N253" s="466">
        <f t="shared" ca="1" si="242"/>
        <v>-1564.9739999999983</v>
      </c>
      <c r="O253" s="466">
        <f t="shared" ca="1" si="242"/>
        <v>2581.6926666666659</v>
      </c>
      <c r="P253" s="466">
        <f t="shared" ca="1" si="243"/>
        <v>2061.0259999999998</v>
      </c>
      <c r="Q253" s="466">
        <f t="shared" ca="1" si="243"/>
        <v>2836.3593333333329</v>
      </c>
      <c r="R253" s="466">
        <f t="shared" ca="1" si="243"/>
        <v>1826.3593333333329</v>
      </c>
      <c r="S253" s="466">
        <f t="shared" ca="1" si="243"/>
        <v>-1586.3841666666649</v>
      </c>
      <c r="T253" s="466">
        <f t="shared" ca="1" si="243"/>
        <v>862.94916666666541</v>
      </c>
      <c r="U253" s="466">
        <f t="shared" ca="1" si="243"/>
        <v>1980.9491666666672</v>
      </c>
      <c r="V253" s="466">
        <f t="shared" ca="1" si="243"/>
        <v>1668.2825000000003</v>
      </c>
      <c r="W253" s="466">
        <f t="shared" ca="1" si="243"/>
        <v>496.28250000000025</v>
      </c>
      <c r="X253" s="466">
        <f t="shared" ca="1" si="243"/>
        <v>-2106.3841666666667</v>
      </c>
      <c r="Y253" s="466">
        <f t="shared" ca="1" si="243"/>
        <v>2112.9491666666654</v>
      </c>
      <c r="Z253" s="466">
        <f t="shared" ca="1" si="244"/>
        <v>2814.2825000000012</v>
      </c>
      <c r="AA253" s="466">
        <f t="shared" ca="1" si="244"/>
        <v>1573.6260000000002</v>
      </c>
      <c r="AB253" s="466">
        <f t="shared" ca="1" si="244"/>
        <v>401.6260000000002</v>
      </c>
      <c r="AC253" s="466">
        <f t="shared" ca="1" si="244"/>
        <v>-2539.7073333333356</v>
      </c>
      <c r="AD253" s="466">
        <f t="shared" ca="1" si="244"/>
        <v>1782.9593333333341</v>
      </c>
      <c r="AE253" s="466">
        <f t="shared" ca="1" si="244"/>
        <v>1292.9593333333332</v>
      </c>
      <c r="AF253" s="466">
        <f t="shared" ca="1" si="244"/>
        <v>1569.6158333333333</v>
      </c>
      <c r="AG253" s="466">
        <f t="shared" ca="1" si="244"/>
        <v>736.28250000000025</v>
      </c>
      <c r="AH253" s="466">
        <f t="shared" ca="1" si="244"/>
        <v>-287.05083333333278</v>
      </c>
      <c r="AI253" s="466">
        <f t="shared" ca="1" si="244"/>
        <v>1564.2825000000003</v>
      </c>
      <c r="AJ253" s="466">
        <f t="shared" ca="1" si="245"/>
        <v>1804.2825000000003</v>
      </c>
      <c r="AK253" s="466">
        <f t="shared" ca="1" si="245"/>
        <v>1491.6158333333333</v>
      </c>
      <c r="AL253" s="466">
        <f t="shared" ca="1" si="245"/>
        <v>736.28250000000025</v>
      </c>
      <c r="AM253" s="466">
        <f t="shared" ca="1" si="245"/>
        <v>319.61583333333328</v>
      </c>
      <c r="AN253" s="466">
        <f t="shared" ca="1" si="245"/>
        <v>518.3593333333356</v>
      </c>
      <c r="AO253" s="466">
        <f t="shared" ca="1" si="245"/>
        <v>3289.6926666666659</v>
      </c>
      <c r="AP253" s="466">
        <f t="shared" ca="1" si="245"/>
        <v>2654.3593333333329</v>
      </c>
      <c r="AQ253" s="466">
        <f t="shared" ca="1" si="245"/>
        <v>2341.6926666666659</v>
      </c>
      <c r="AR253" s="466">
        <f t="shared" ca="1" si="245"/>
        <v>0</v>
      </c>
      <c r="AS253" s="466">
        <f t="shared" ca="1" si="245"/>
        <v>0</v>
      </c>
      <c r="AT253" s="466">
        <f t="shared" ca="1" si="246"/>
        <v>0</v>
      </c>
      <c r="AU253" s="466">
        <f t="shared" ca="1" si="246"/>
        <v>0</v>
      </c>
      <c r="AV253" s="466">
        <f t="shared" ca="1" si="246"/>
        <v>0</v>
      </c>
      <c r="AW253" s="466">
        <f t="shared" ca="1" si="246"/>
        <v>0</v>
      </c>
      <c r="AX253" s="466">
        <f t="shared" ca="1" si="246"/>
        <v>0</v>
      </c>
      <c r="AY253" s="466">
        <f t="shared" ca="1" si="246"/>
        <v>0</v>
      </c>
      <c r="AZ253" s="466">
        <f t="shared" ca="1" si="246"/>
        <v>0</v>
      </c>
      <c r="BA253" s="466">
        <f t="shared" ca="1" si="246"/>
        <v>0</v>
      </c>
      <c r="BB253" s="466">
        <f t="shared" ca="1" si="246"/>
        <v>0</v>
      </c>
      <c r="BC253" s="466">
        <f t="shared" ca="1" si="246"/>
        <v>0</v>
      </c>
      <c r="BD253" s="466">
        <f t="shared" ca="1" si="246"/>
        <v>0</v>
      </c>
      <c r="BE253" s="466">
        <f t="shared" ca="1" si="246"/>
        <v>0</v>
      </c>
      <c r="BF253" s="458"/>
      <c r="BG253" s="467">
        <f t="shared" ca="1" si="247"/>
        <v>-8347.5366666666669</v>
      </c>
      <c r="BH253" s="467">
        <f t="shared" ca="1" si="248"/>
        <v>-2018.203333333332</v>
      </c>
      <c r="BI253" s="467">
        <f t="shared" ca="1" si="249"/>
        <v>7740.4633333333331</v>
      </c>
      <c r="BJ253" s="467">
        <f t="shared" ca="1" si="250"/>
        <v>2925.796666666668</v>
      </c>
      <c r="BK253" s="467">
        <f t="shared" ca="1" si="251"/>
        <v>3317.13</v>
      </c>
      <c r="BL253" s="467">
        <f t="shared" ca="1" si="252"/>
        <v>2511.4633333333322</v>
      </c>
      <c r="BM253" s="467">
        <f t="shared" ca="1" si="253"/>
        <v>3583.130000000001</v>
      </c>
      <c r="BN253" s="467">
        <f t="shared" ca="1" si="254"/>
        <v>4351.7966666666671</v>
      </c>
      <c r="BO253" s="467">
        <f t="shared" ca="1" si="255"/>
        <v>8804.1039999999994</v>
      </c>
      <c r="BP253" s="467">
        <f t="shared" ca="1" si="256"/>
        <v>0</v>
      </c>
      <c r="BQ253" s="467">
        <f t="shared" ca="1" si="257"/>
        <v>0</v>
      </c>
      <c r="BR253" s="467">
        <f t="shared" ca="1" si="258"/>
        <v>0</v>
      </c>
      <c r="BS253" s="468">
        <f t="shared" ca="1" si="259"/>
        <v>22868.144</v>
      </c>
      <c r="BT253" s="467">
        <f t="shared" ca="1" si="260"/>
        <v>-2625.2766666666648</v>
      </c>
      <c r="BU253" s="467">
        <f t="shared" ca="1" si="261"/>
        <v>8754.39</v>
      </c>
      <c r="BV253" s="467">
        <f t="shared" ca="1" si="262"/>
        <v>16739.030666666666</v>
      </c>
      <c r="BW253" s="470">
        <f t="shared" ca="1" si="263"/>
        <v>0</v>
      </c>
      <c r="BX253" s="467">
        <f t="shared" ca="1" si="264"/>
        <v>6129.1133333333346</v>
      </c>
      <c r="BY253" s="467">
        <f t="shared" ca="1" si="265"/>
        <v>16739.030666666666</v>
      </c>
    </row>
    <row r="254" spans="1:77" ht="15.6" customHeight="1" x14ac:dyDescent="0.3">
      <c r="A254" s="479">
        <f t="shared" si="266"/>
        <v>4</v>
      </c>
      <c r="B254" s="469" t="str">
        <f t="shared" si="239"/>
        <v>New shop 2</v>
      </c>
      <c r="C254" s="464"/>
      <c r="D254" s="480">
        <f t="shared" ca="1" si="240"/>
        <v>0</v>
      </c>
      <c r="E254" s="465">
        <f t="shared" ca="1" si="241"/>
        <v>0</v>
      </c>
      <c r="F254" s="466">
        <f t="shared" ca="1" si="242"/>
        <v>0</v>
      </c>
      <c r="G254" s="466">
        <f t="shared" ca="1" si="242"/>
        <v>0</v>
      </c>
      <c r="H254" s="466">
        <f t="shared" ca="1" si="242"/>
        <v>0</v>
      </c>
      <c r="I254" s="466">
        <f t="shared" ca="1" si="242"/>
        <v>0</v>
      </c>
      <c r="J254" s="466">
        <f t="shared" ca="1" si="242"/>
        <v>0</v>
      </c>
      <c r="K254" s="466">
        <f t="shared" ca="1" si="242"/>
        <v>0</v>
      </c>
      <c r="L254" s="466">
        <f t="shared" ca="1" si="242"/>
        <v>0</v>
      </c>
      <c r="M254" s="466">
        <f t="shared" ca="1" si="242"/>
        <v>0</v>
      </c>
      <c r="N254" s="466">
        <f t="shared" ca="1" si="242"/>
        <v>0</v>
      </c>
      <c r="O254" s="466">
        <f t="shared" ca="1" si="242"/>
        <v>0</v>
      </c>
      <c r="P254" s="466">
        <f t="shared" ca="1" si="243"/>
        <v>0</v>
      </c>
      <c r="Q254" s="466">
        <f t="shared" ca="1" si="243"/>
        <v>0</v>
      </c>
      <c r="R254" s="466">
        <f t="shared" ca="1" si="243"/>
        <v>0</v>
      </c>
      <c r="S254" s="466">
        <f t="shared" ca="1" si="243"/>
        <v>0</v>
      </c>
      <c r="T254" s="466">
        <f t="shared" ca="1" si="243"/>
        <v>0</v>
      </c>
      <c r="U254" s="466">
        <f t="shared" ca="1" si="243"/>
        <v>0</v>
      </c>
      <c r="V254" s="466">
        <f t="shared" ca="1" si="243"/>
        <v>0</v>
      </c>
      <c r="W254" s="466">
        <f t="shared" ca="1" si="243"/>
        <v>0</v>
      </c>
      <c r="X254" s="466">
        <f t="shared" ca="1" si="243"/>
        <v>0</v>
      </c>
      <c r="Y254" s="466">
        <f t="shared" ca="1" si="243"/>
        <v>0</v>
      </c>
      <c r="Z254" s="466">
        <f t="shared" ca="1" si="244"/>
        <v>0</v>
      </c>
      <c r="AA254" s="466">
        <f t="shared" ca="1" si="244"/>
        <v>0</v>
      </c>
      <c r="AB254" s="466">
        <f t="shared" ca="1" si="244"/>
        <v>0</v>
      </c>
      <c r="AC254" s="466">
        <f t="shared" ca="1" si="244"/>
        <v>0</v>
      </c>
      <c r="AD254" s="466">
        <f t="shared" ca="1" si="244"/>
        <v>0</v>
      </c>
      <c r="AE254" s="466">
        <f t="shared" ca="1" si="244"/>
        <v>0</v>
      </c>
      <c r="AF254" s="466">
        <f t="shared" ca="1" si="244"/>
        <v>0</v>
      </c>
      <c r="AG254" s="466">
        <f t="shared" ca="1" si="244"/>
        <v>0</v>
      </c>
      <c r="AH254" s="466">
        <f t="shared" ca="1" si="244"/>
        <v>0</v>
      </c>
      <c r="AI254" s="466">
        <f t="shared" ca="1" si="244"/>
        <v>0</v>
      </c>
      <c r="AJ254" s="466">
        <f t="shared" ca="1" si="245"/>
        <v>0</v>
      </c>
      <c r="AK254" s="466">
        <f t="shared" ca="1" si="245"/>
        <v>0</v>
      </c>
      <c r="AL254" s="466">
        <f t="shared" ca="1" si="245"/>
        <v>0</v>
      </c>
      <c r="AM254" s="466">
        <f t="shared" ca="1" si="245"/>
        <v>0</v>
      </c>
      <c r="AN254" s="466">
        <f t="shared" ca="1" si="245"/>
        <v>0</v>
      </c>
      <c r="AO254" s="466">
        <f t="shared" ca="1" si="245"/>
        <v>0</v>
      </c>
      <c r="AP254" s="466">
        <f t="shared" ca="1" si="245"/>
        <v>0</v>
      </c>
      <c r="AQ254" s="466">
        <f t="shared" ca="1" si="245"/>
        <v>0</v>
      </c>
      <c r="AR254" s="466">
        <f t="shared" ca="1" si="245"/>
        <v>0</v>
      </c>
      <c r="AS254" s="466">
        <f t="shared" ca="1" si="245"/>
        <v>0</v>
      </c>
      <c r="AT254" s="466">
        <f t="shared" ca="1" si="246"/>
        <v>0</v>
      </c>
      <c r="AU254" s="466">
        <f t="shared" ca="1" si="246"/>
        <v>0</v>
      </c>
      <c r="AV254" s="466">
        <f t="shared" ca="1" si="246"/>
        <v>0</v>
      </c>
      <c r="AW254" s="466">
        <f t="shared" ca="1" si="246"/>
        <v>0</v>
      </c>
      <c r="AX254" s="466">
        <f t="shared" ca="1" si="246"/>
        <v>0</v>
      </c>
      <c r="AY254" s="466">
        <f t="shared" ca="1" si="246"/>
        <v>0</v>
      </c>
      <c r="AZ254" s="466">
        <f t="shared" ca="1" si="246"/>
        <v>0</v>
      </c>
      <c r="BA254" s="466">
        <f t="shared" ca="1" si="246"/>
        <v>0</v>
      </c>
      <c r="BB254" s="466">
        <f t="shared" ca="1" si="246"/>
        <v>0</v>
      </c>
      <c r="BC254" s="466">
        <f t="shared" ca="1" si="246"/>
        <v>0</v>
      </c>
      <c r="BD254" s="466">
        <f t="shared" ca="1" si="246"/>
        <v>0</v>
      </c>
      <c r="BE254" s="466">
        <f t="shared" ca="1" si="246"/>
        <v>0</v>
      </c>
      <c r="BF254" s="458"/>
      <c r="BG254" s="467">
        <f t="shared" ca="1" si="247"/>
        <v>0</v>
      </c>
      <c r="BH254" s="467">
        <f t="shared" ca="1" si="248"/>
        <v>0</v>
      </c>
      <c r="BI254" s="467">
        <f t="shared" ca="1" si="249"/>
        <v>0</v>
      </c>
      <c r="BJ254" s="467">
        <f t="shared" ca="1" si="250"/>
        <v>0</v>
      </c>
      <c r="BK254" s="467">
        <f t="shared" ca="1" si="251"/>
        <v>0</v>
      </c>
      <c r="BL254" s="467">
        <f t="shared" ca="1" si="252"/>
        <v>0</v>
      </c>
      <c r="BM254" s="467">
        <f t="shared" ca="1" si="253"/>
        <v>0</v>
      </c>
      <c r="BN254" s="467">
        <f t="shared" ca="1" si="254"/>
        <v>0</v>
      </c>
      <c r="BO254" s="467">
        <f t="shared" ca="1" si="255"/>
        <v>0</v>
      </c>
      <c r="BP254" s="467">
        <f t="shared" ca="1" si="256"/>
        <v>0</v>
      </c>
      <c r="BQ254" s="467">
        <f t="shared" ca="1" si="257"/>
        <v>0</v>
      </c>
      <c r="BR254" s="467">
        <f t="shared" ca="1" si="258"/>
        <v>0</v>
      </c>
      <c r="BS254" s="468">
        <f t="shared" ca="1" si="259"/>
        <v>0</v>
      </c>
      <c r="BT254" s="467">
        <f t="shared" ca="1" si="260"/>
        <v>0</v>
      </c>
      <c r="BU254" s="467">
        <f t="shared" ca="1" si="261"/>
        <v>0</v>
      </c>
      <c r="BV254" s="467">
        <f t="shared" ca="1" si="262"/>
        <v>0</v>
      </c>
      <c r="BW254" s="470">
        <f t="shared" ca="1" si="263"/>
        <v>0</v>
      </c>
      <c r="BX254" s="470">
        <f t="shared" ca="1" si="264"/>
        <v>0</v>
      </c>
      <c r="BY254" s="467">
        <f t="shared" ca="1" si="265"/>
        <v>0</v>
      </c>
    </row>
    <row r="255" spans="1:77" ht="15.6" customHeight="1" x14ac:dyDescent="0.3">
      <c r="A255" s="479">
        <f t="shared" si="266"/>
        <v>5</v>
      </c>
      <c r="B255" s="463">
        <f t="shared" si="239"/>
        <v>0</v>
      </c>
      <c r="C255" s="464"/>
      <c r="D255" s="480">
        <f t="shared" ca="1" si="240"/>
        <v>0</v>
      </c>
      <c r="E255" s="465">
        <f t="shared" ca="1" si="241"/>
        <v>0</v>
      </c>
      <c r="F255" s="466">
        <f t="shared" ca="1" si="242"/>
        <v>0</v>
      </c>
      <c r="G255" s="466">
        <f t="shared" ca="1" si="242"/>
        <v>0</v>
      </c>
      <c r="H255" s="466">
        <f t="shared" ca="1" si="242"/>
        <v>0</v>
      </c>
      <c r="I255" s="466">
        <f t="shared" ca="1" si="242"/>
        <v>0</v>
      </c>
      <c r="J255" s="466">
        <f t="shared" ca="1" si="242"/>
        <v>0</v>
      </c>
      <c r="K255" s="466">
        <f t="shared" ca="1" si="242"/>
        <v>0</v>
      </c>
      <c r="L255" s="466">
        <f t="shared" ca="1" si="242"/>
        <v>0</v>
      </c>
      <c r="M255" s="466">
        <f t="shared" ca="1" si="242"/>
        <v>0</v>
      </c>
      <c r="N255" s="466">
        <f t="shared" ca="1" si="242"/>
        <v>0</v>
      </c>
      <c r="O255" s="466">
        <f t="shared" ca="1" si="242"/>
        <v>0</v>
      </c>
      <c r="P255" s="466">
        <f t="shared" ca="1" si="243"/>
        <v>0</v>
      </c>
      <c r="Q255" s="466">
        <f t="shared" ca="1" si="243"/>
        <v>0</v>
      </c>
      <c r="R255" s="466">
        <f t="shared" ca="1" si="243"/>
        <v>0</v>
      </c>
      <c r="S255" s="466">
        <f t="shared" ca="1" si="243"/>
        <v>0</v>
      </c>
      <c r="T255" s="466">
        <f t="shared" ca="1" si="243"/>
        <v>0</v>
      </c>
      <c r="U255" s="466">
        <f t="shared" ca="1" si="243"/>
        <v>0</v>
      </c>
      <c r="V255" s="466">
        <f t="shared" ca="1" si="243"/>
        <v>0</v>
      </c>
      <c r="W255" s="466">
        <f t="shared" ca="1" si="243"/>
        <v>0</v>
      </c>
      <c r="X255" s="466">
        <f t="shared" ca="1" si="243"/>
        <v>0</v>
      </c>
      <c r="Y255" s="466">
        <f t="shared" ca="1" si="243"/>
        <v>0</v>
      </c>
      <c r="Z255" s="466">
        <f t="shared" ca="1" si="244"/>
        <v>0</v>
      </c>
      <c r="AA255" s="466">
        <f t="shared" ca="1" si="244"/>
        <v>0</v>
      </c>
      <c r="AB255" s="466">
        <f t="shared" ca="1" si="244"/>
        <v>0</v>
      </c>
      <c r="AC255" s="466">
        <f t="shared" ca="1" si="244"/>
        <v>0</v>
      </c>
      <c r="AD255" s="466">
        <f t="shared" ca="1" si="244"/>
        <v>0</v>
      </c>
      <c r="AE255" s="466">
        <f t="shared" ca="1" si="244"/>
        <v>0</v>
      </c>
      <c r="AF255" s="466">
        <f t="shared" ca="1" si="244"/>
        <v>0</v>
      </c>
      <c r="AG255" s="466">
        <f t="shared" ca="1" si="244"/>
        <v>0</v>
      </c>
      <c r="AH255" s="466">
        <f t="shared" ca="1" si="244"/>
        <v>0</v>
      </c>
      <c r="AI255" s="466">
        <f t="shared" ca="1" si="244"/>
        <v>0</v>
      </c>
      <c r="AJ255" s="466">
        <f t="shared" ca="1" si="245"/>
        <v>0</v>
      </c>
      <c r="AK255" s="466">
        <f t="shared" ca="1" si="245"/>
        <v>0</v>
      </c>
      <c r="AL255" s="466">
        <f t="shared" ca="1" si="245"/>
        <v>0</v>
      </c>
      <c r="AM255" s="466">
        <f t="shared" ca="1" si="245"/>
        <v>0</v>
      </c>
      <c r="AN255" s="466">
        <f t="shared" ca="1" si="245"/>
        <v>0</v>
      </c>
      <c r="AO255" s="466">
        <f t="shared" ca="1" si="245"/>
        <v>0</v>
      </c>
      <c r="AP255" s="466">
        <f t="shared" ca="1" si="245"/>
        <v>0</v>
      </c>
      <c r="AQ255" s="466">
        <f t="shared" ca="1" si="245"/>
        <v>0</v>
      </c>
      <c r="AR255" s="466">
        <f t="shared" ca="1" si="245"/>
        <v>0</v>
      </c>
      <c r="AS255" s="466">
        <f t="shared" ca="1" si="245"/>
        <v>0</v>
      </c>
      <c r="AT255" s="466">
        <f t="shared" ca="1" si="246"/>
        <v>0</v>
      </c>
      <c r="AU255" s="466">
        <f t="shared" ca="1" si="246"/>
        <v>0</v>
      </c>
      <c r="AV255" s="466">
        <f t="shared" ca="1" si="246"/>
        <v>0</v>
      </c>
      <c r="AW255" s="466">
        <f t="shared" ca="1" si="246"/>
        <v>0</v>
      </c>
      <c r="AX255" s="466">
        <f t="shared" ca="1" si="246"/>
        <v>0</v>
      </c>
      <c r="AY255" s="466">
        <f t="shared" ca="1" si="246"/>
        <v>0</v>
      </c>
      <c r="AZ255" s="466">
        <f t="shared" ca="1" si="246"/>
        <v>0</v>
      </c>
      <c r="BA255" s="466">
        <f t="shared" ca="1" si="246"/>
        <v>0</v>
      </c>
      <c r="BB255" s="466">
        <f t="shared" ca="1" si="246"/>
        <v>0</v>
      </c>
      <c r="BC255" s="466">
        <f t="shared" ca="1" si="246"/>
        <v>0</v>
      </c>
      <c r="BD255" s="466">
        <f t="shared" ca="1" si="246"/>
        <v>0</v>
      </c>
      <c r="BE255" s="466">
        <f t="shared" ca="1" si="246"/>
        <v>0</v>
      </c>
      <c r="BF255" s="458"/>
      <c r="BG255" s="467">
        <f t="shared" ca="1" si="247"/>
        <v>0</v>
      </c>
      <c r="BH255" s="467">
        <f t="shared" ca="1" si="248"/>
        <v>0</v>
      </c>
      <c r="BI255" s="467">
        <f t="shared" ca="1" si="249"/>
        <v>0</v>
      </c>
      <c r="BJ255" s="467">
        <f t="shared" ca="1" si="250"/>
        <v>0</v>
      </c>
      <c r="BK255" s="467">
        <f t="shared" ca="1" si="251"/>
        <v>0</v>
      </c>
      <c r="BL255" s="467">
        <f t="shared" ca="1" si="252"/>
        <v>0</v>
      </c>
      <c r="BM255" s="467">
        <f t="shared" ca="1" si="253"/>
        <v>0</v>
      </c>
      <c r="BN255" s="467">
        <f t="shared" ca="1" si="254"/>
        <v>0</v>
      </c>
      <c r="BO255" s="467">
        <f t="shared" ca="1" si="255"/>
        <v>0</v>
      </c>
      <c r="BP255" s="467">
        <f t="shared" ca="1" si="256"/>
        <v>0</v>
      </c>
      <c r="BQ255" s="467">
        <f t="shared" ca="1" si="257"/>
        <v>0</v>
      </c>
      <c r="BR255" s="467">
        <f t="shared" ca="1" si="258"/>
        <v>0</v>
      </c>
      <c r="BS255" s="468">
        <f t="shared" ca="1" si="259"/>
        <v>0</v>
      </c>
      <c r="BT255" s="467">
        <f t="shared" ca="1" si="260"/>
        <v>0</v>
      </c>
      <c r="BU255" s="467">
        <f t="shared" ca="1" si="261"/>
        <v>0</v>
      </c>
      <c r="BV255" s="467">
        <f t="shared" ca="1" si="262"/>
        <v>0</v>
      </c>
      <c r="BW255" s="470">
        <f t="shared" ca="1" si="263"/>
        <v>0</v>
      </c>
      <c r="BX255" s="470">
        <f t="shared" ca="1" si="264"/>
        <v>0</v>
      </c>
      <c r="BY255" s="467">
        <f t="shared" ca="1" si="265"/>
        <v>0</v>
      </c>
    </row>
    <row r="256" spans="1:77" ht="15.6" customHeight="1" x14ac:dyDescent="0.3">
      <c r="A256" s="479">
        <f t="shared" si="266"/>
        <v>6</v>
      </c>
      <c r="B256" s="469">
        <f t="shared" si="239"/>
        <v>0</v>
      </c>
      <c r="C256" s="464"/>
      <c r="D256" s="480">
        <f t="shared" ca="1" si="240"/>
        <v>0</v>
      </c>
      <c r="E256" s="465">
        <f t="shared" ca="1" si="241"/>
        <v>0</v>
      </c>
      <c r="F256" s="466">
        <f t="shared" ca="1" si="242"/>
        <v>0</v>
      </c>
      <c r="G256" s="466">
        <f t="shared" ca="1" si="242"/>
        <v>0</v>
      </c>
      <c r="H256" s="466">
        <f t="shared" ca="1" si="242"/>
        <v>0</v>
      </c>
      <c r="I256" s="466">
        <f t="shared" ca="1" si="242"/>
        <v>0</v>
      </c>
      <c r="J256" s="466">
        <f t="shared" ca="1" si="242"/>
        <v>0</v>
      </c>
      <c r="K256" s="466">
        <f t="shared" ca="1" si="242"/>
        <v>0</v>
      </c>
      <c r="L256" s="466">
        <f t="shared" ca="1" si="242"/>
        <v>0</v>
      </c>
      <c r="M256" s="466">
        <f t="shared" ca="1" si="242"/>
        <v>0</v>
      </c>
      <c r="N256" s="466">
        <f t="shared" ca="1" si="242"/>
        <v>0</v>
      </c>
      <c r="O256" s="466">
        <f t="shared" ca="1" si="242"/>
        <v>0</v>
      </c>
      <c r="P256" s="466">
        <f t="shared" ca="1" si="243"/>
        <v>0</v>
      </c>
      <c r="Q256" s="466">
        <f t="shared" ca="1" si="243"/>
        <v>0</v>
      </c>
      <c r="R256" s="466">
        <f t="shared" ca="1" si="243"/>
        <v>0</v>
      </c>
      <c r="S256" s="466">
        <f t="shared" ca="1" si="243"/>
        <v>0</v>
      </c>
      <c r="T256" s="466">
        <f t="shared" ca="1" si="243"/>
        <v>0</v>
      </c>
      <c r="U256" s="466">
        <f t="shared" ca="1" si="243"/>
        <v>0</v>
      </c>
      <c r="V256" s="466">
        <f t="shared" ca="1" si="243"/>
        <v>0</v>
      </c>
      <c r="W256" s="466">
        <f t="shared" ca="1" si="243"/>
        <v>0</v>
      </c>
      <c r="X256" s="466">
        <f t="shared" ca="1" si="243"/>
        <v>0</v>
      </c>
      <c r="Y256" s="466">
        <f t="shared" ca="1" si="243"/>
        <v>0</v>
      </c>
      <c r="Z256" s="466">
        <f t="shared" ca="1" si="244"/>
        <v>0</v>
      </c>
      <c r="AA256" s="466">
        <f t="shared" ca="1" si="244"/>
        <v>0</v>
      </c>
      <c r="AB256" s="466">
        <f t="shared" ca="1" si="244"/>
        <v>0</v>
      </c>
      <c r="AC256" s="466">
        <f t="shared" ca="1" si="244"/>
        <v>0</v>
      </c>
      <c r="AD256" s="466">
        <f t="shared" ca="1" si="244"/>
        <v>0</v>
      </c>
      <c r="AE256" s="466">
        <f t="shared" ca="1" si="244"/>
        <v>0</v>
      </c>
      <c r="AF256" s="466">
        <f t="shared" ca="1" si="244"/>
        <v>0</v>
      </c>
      <c r="AG256" s="466">
        <f t="shared" ca="1" si="244"/>
        <v>0</v>
      </c>
      <c r="AH256" s="466">
        <f t="shared" ca="1" si="244"/>
        <v>0</v>
      </c>
      <c r="AI256" s="466">
        <f t="shared" ca="1" si="244"/>
        <v>0</v>
      </c>
      <c r="AJ256" s="466">
        <f t="shared" ca="1" si="245"/>
        <v>0</v>
      </c>
      <c r="AK256" s="466">
        <f t="shared" ca="1" si="245"/>
        <v>0</v>
      </c>
      <c r="AL256" s="466">
        <f t="shared" ca="1" si="245"/>
        <v>0</v>
      </c>
      <c r="AM256" s="466">
        <f t="shared" ca="1" si="245"/>
        <v>0</v>
      </c>
      <c r="AN256" s="466">
        <f t="shared" ca="1" si="245"/>
        <v>0</v>
      </c>
      <c r="AO256" s="466">
        <f t="shared" ca="1" si="245"/>
        <v>0</v>
      </c>
      <c r="AP256" s="466">
        <f t="shared" ca="1" si="245"/>
        <v>0</v>
      </c>
      <c r="AQ256" s="466">
        <f t="shared" ca="1" si="245"/>
        <v>0</v>
      </c>
      <c r="AR256" s="466">
        <f t="shared" ca="1" si="245"/>
        <v>0</v>
      </c>
      <c r="AS256" s="466">
        <f t="shared" ca="1" si="245"/>
        <v>0</v>
      </c>
      <c r="AT256" s="466">
        <f t="shared" ca="1" si="246"/>
        <v>0</v>
      </c>
      <c r="AU256" s="466">
        <f t="shared" ca="1" si="246"/>
        <v>0</v>
      </c>
      <c r="AV256" s="466">
        <f t="shared" ca="1" si="246"/>
        <v>0</v>
      </c>
      <c r="AW256" s="466">
        <f t="shared" ca="1" si="246"/>
        <v>0</v>
      </c>
      <c r="AX256" s="466">
        <f t="shared" ca="1" si="246"/>
        <v>0</v>
      </c>
      <c r="AY256" s="466">
        <f t="shared" ca="1" si="246"/>
        <v>0</v>
      </c>
      <c r="AZ256" s="466">
        <f t="shared" ca="1" si="246"/>
        <v>0</v>
      </c>
      <c r="BA256" s="466">
        <f t="shared" ca="1" si="246"/>
        <v>0</v>
      </c>
      <c r="BB256" s="466">
        <f t="shared" ca="1" si="246"/>
        <v>0</v>
      </c>
      <c r="BC256" s="466">
        <f t="shared" ca="1" si="246"/>
        <v>0</v>
      </c>
      <c r="BD256" s="466">
        <f t="shared" ca="1" si="246"/>
        <v>0</v>
      </c>
      <c r="BE256" s="466">
        <f t="shared" ca="1" si="246"/>
        <v>0</v>
      </c>
      <c r="BF256" s="458"/>
      <c r="BG256" s="467">
        <f t="shared" ca="1" si="247"/>
        <v>0</v>
      </c>
      <c r="BH256" s="467">
        <f t="shared" ca="1" si="248"/>
        <v>0</v>
      </c>
      <c r="BI256" s="467">
        <f t="shared" ca="1" si="249"/>
        <v>0</v>
      </c>
      <c r="BJ256" s="467">
        <f t="shared" ca="1" si="250"/>
        <v>0</v>
      </c>
      <c r="BK256" s="467">
        <f t="shared" ca="1" si="251"/>
        <v>0</v>
      </c>
      <c r="BL256" s="467">
        <f t="shared" ca="1" si="252"/>
        <v>0</v>
      </c>
      <c r="BM256" s="467">
        <f t="shared" ca="1" si="253"/>
        <v>0</v>
      </c>
      <c r="BN256" s="467">
        <f t="shared" ca="1" si="254"/>
        <v>0</v>
      </c>
      <c r="BO256" s="467">
        <f t="shared" ca="1" si="255"/>
        <v>0</v>
      </c>
      <c r="BP256" s="467">
        <f t="shared" ca="1" si="256"/>
        <v>0</v>
      </c>
      <c r="BQ256" s="467">
        <f t="shared" ca="1" si="257"/>
        <v>0</v>
      </c>
      <c r="BR256" s="467">
        <f t="shared" ca="1" si="258"/>
        <v>0</v>
      </c>
      <c r="BS256" s="468">
        <f t="shared" ca="1" si="259"/>
        <v>0</v>
      </c>
      <c r="BT256" s="467">
        <f t="shared" ca="1" si="260"/>
        <v>0</v>
      </c>
      <c r="BU256" s="467">
        <f t="shared" ca="1" si="261"/>
        <v>0</v>
      </c>
      <c r="BV256" s="467">
        <f t="shared" ca="1" si="262"/>
        <v>0</v>
      </c>
      <c r="BW256" s="470">
        <f t="shared" ca="1" si="263"/>
        <v>0</v>
      </c>
      <c r="BX256" s="470">
        <f t="shared" ca="1" si="264"/>
        <v>0</v>
      </c>
      <c r="BY256" s="467">
        <f t="shared" ca="1" si="265"/>
        <v>0</v>
      </c>
    </row>
    <row r="257" spans="1:77" ht="15.6" customHeight="1" x14ac:dyDescent="0.3">
      <c r="A257" s="479">
        <f t="shared" si="266"/>
        <v>7</v>
      </c>
      <c r="B257" s="463">
        <f t="shared" si="239"/>
        <v>0</v>
      </c>
      <c r="C257" s="464"/>
      <c r="D257" s="480">
        <f t="shared" ca="1" si="240"/>
        <v>0</v>
      </c>
      <c r="E257" s="465">
        <f t="shared" ca="1" si="241"/>
        <v>0</v>
      </c>
      <c r="F257" s="466">
        <f t="shared" ca="1" si="242"/>
        <v>0</v>
      </c>
      <c r="G257" s="466">
        <f t="shared" ca="1" si="242"/>
        <v>0</v>
      </c>
      <c r="H257" s="466">
        <f t="shared" ca="1" si="242"/>
        <v>0</v>
      </c>
      <c r="I257" s="466">
        <f t="shared" ca="1" si="242"/>
        <v>0</v>
      </c>
      <c r="J257" s="466">
        <f t="shared" ca="1" si="242"/>
        <v>0</v>
      </c>
      <c r="K257" s="466">
        <f t="shared" ca="1" si="242"/>
        <v>0</v>
      </c>
      <c r="L257" s="466">
        <f t="shared" ca="1" si="242"/>
        <v>0</v>
      </c>
      <c r="M257" s="466">
        <f t="shared" ca="1" si="242"/>
        <v>0</v>
      </c>
      <c r="N257" s="466">
        <f t="shared" ca="1" si="242"/>
        <v>0</v>
      </c>
      <c r="O257" s="466">
        <f t="shared" ca="1" si="242"/>
        <v>0</v>
      </c>
      <c r="P257" s="466">
        <f t="shared" ca="1" si="243"/>
        <v>0</v>
      </c>
      <c r="Q257" s="466">
        <f t="shared" ca="1" si="243"/>
        <v>0</v>
      </c>
      <c r="R257" s="466">
        <f t="shared" ca="1" si="243"/>
        <v>0</v>
      </c>
      <c r="S257" s="466">
        <f t="shared" ca="1" si="243"/>
        <v>0</v>
      </c>
      <c r="T257" s="466">
        <f t="shared" ca="1" si="243"/>
        <v>0</v>
      </c>
      <c r="U257" s="466">
        <f t="shared" ca="1" si="243"/>
        <v>0</v>
      </c>
      <c r="V257" s="466">
        <f t="shared" ca="1" si="243"/>
        <v>0</v>
      </c>
      <c r="W257" s="466">
        <f t="shared" ca="1" si="243"/>
        <v>0</v>
      </c>
      <c r="X257" s="466">
        <f t="shared" ca="1" si="243"/>
        <v>0</v>
      </c>
      <c r="Y257" s="466">
        <f t="shared" ca="1" si="243"/>
        <v>0</v>
      </c>
      <c r="Z257" s="466">
        <f t="shared" ca="1" si="244"/>
        <v>0</v>
      </c>
      <c r="AA257" s="466">
        <f t="shared" ca="1" si="244"/>
        <v>0</v>
      </c>
      <c r="AB257" s="466">
        <f t="shared" ca="1" si="244"/>
        <v>0</v>
      </c>
      <c r="AC257" s="466">
        <f t="shared" ca="1" si="244"/>
        <v>0</v>
      </c>
      <c r="AD257" s="466">
        <f t="shared" ca="1" si="244"/>
        <v>0</v>
      </c>
      <c r="AE257" s="466">
        <f t="shared" ca="1" si="244"/>
        <v>0</v>
      </c>
      <c r="AF257" s="466">
        <f t="shared" ca="1" si="244"/>
        <v>0</v>
      </c>
      <c r="AG257" s="466">
        <f t="shared" ca="1" si="244"/>
        <v>0</v>
      </c>
      <c r="AH257" s="466">
        <f t="shared" ca="1" si="244"/>
        <v>0</v>
      </c>
      <c r="AI257" s="466">
        <f t="shared" ca="1" si="244"/>
        <v>0</v>
      </c>
      <c r="AJ257" s="466">
        <f t="shared" ca="1" si="245"/>
        <v>0</v>
      </c>
      <c r="AK257" s="466">
        <f t="shared" ca="1" si="245"/>
        <v>0</v>
      </c>
      <c r="AL257" s="466">
        <f t="shared" ca="1" si="245"/>
        <v>0</v>
      </c>
      <c r="AM257" s="466">
        <f t="shared" ca="1" si="245"/>
        <v>0</v>
      </c>
      <c r="AN257" s="466">
        <f t="shared" ca="1" si="245"/>
        <v>0</v>
      </c>
      <c r="AO257" s="466">
        <f t="shared" ca="1" si="245"/>
        <v>0</v>
      </c>
      <c r="AP257" s="466">
        <f t="shared" ca="1" si="245"/>
        <v>0</v>
      </c>
      <c r="AQ257" s="466">
        <f t="shared" ca="1" si="245"/>
        <v>0</v>
      </c>
      <c r="AR257" s="466">
        <f t="shared" ca="1" si="245"/>
        <v>0</v>
      </c>
      <c r="AS257" s="466">
        <f t="shared" ca="1" si="245"/>
        <v>0</v>
      </c>
      <c r="AT257" s="466">
        <f t="shared" ca="1" si="246"/>
        <v>0</v>
      </c>
      <c r="AU257" s="466">
        <f t="shared" ca="1" si="246"/>
        <v>0</v>
      </c>
      <c r="AV257" s="466">
        <f t="shared" ca="1" si="246"/>
        <v>0</v>
      </c>
      <c r="AW257" s="466">
        <f t="shared" ca="1" si="246"/>
        <v>0</v>
      </c>
      <c r="AX257" s="466">
        <f t="shared" ca="1" si="246"/>
        <v>0</v>
      </c>
      <c r="AY257" s="466">
        <f t="shared" ca="1" si="246"/>
        <v>0</v>
      </c>
      <c r="AZ257" s="466">
        <f t="shared" ca="1" si="246"/>
        <v>0</v>
      </c>
      <c r="BA257" s="466">
        <f t="shared" ca="1" si="246"/>
        <v>0</v>
      </c>
      <c r="BB257" s="466">
        <f t="shared" ca="1" si="246"/>
        <v>0</v>
      </c>
      <c r="BC257" s="466">
        <f t="shared" ca="1" si="246"/>
        <v>0</v>
      </c>
      <c r="BD257" s="466">
        <f t="shared" ca="1" si="246"/>
        <v>0</v>
      </c>
      <c r="BE257" s="466">
        <f t="shared" ca="1" si="246"/>
        <v>0</v>
      </c>
      <c r="BF257" s="458"/>
      <c r="BG257" s="467">
        <f t="shared" ca="1" si="247"/>
        <v>0</v>
      </c>
      <c r="BH257" s="467">
        <f t="shared" ca="1" si="248"/>
        <v>0</v>
      </c>
      <c r="BI257" s="467">
        <f t="shared" ca="1" si="249"/>
        <v>0</v>
      </c>
      <c r="BJ257" s="467">
        <f t="shared" ca="1" si="250"/>
        <v>0</v>
      </c>
      <c r="BK257" s="467">
        <f t="shared" ca="1" si="251"/>
        <v>0</v>
      </c>
      <c r="BL257" s="467">
        <f t="shared" ca="1" si="252"/>
        <v>0</v>
      </c>
      <c r="BM257" s="467">
        <f t="shared" ca="1" si="253"/>
        <v>0</v>
      </c>
      <c r="BN257" s="467">
        <f t="shared" ca="1" si="254"/>
        <v>0</v>
      </c>
      <c r="BO257" s="467">
        <f t="shared" ca="1" si="255"/>
        <v>0</v>
      </c>
      <c r="BP257" s="467">
        <f t="shared" ca="1" si="256"/>
        <v>0</v>
      </c>
      <c r="BQ257" s="467">
        <f t="shared" ca="1" si="257"/>
        <v>0</v>
      </c>
      <c r="BR257" s="467">
        <f t="shared" ca="1" si="258"/>
        <v>0</v>
      </c>
      <c r="BS257" s="468">
        <f t="shared" ca="1" si="259"/>
        <v>0</v>
      </c>
      <c r="BT257" s="467">
        <f t="shared" ca="1" si="260"/>
        <v>0</v>
      </c>
      <c r="BU257" s="467">
        <f t="shared" ca="1" si="261"/>
        <v>0</v>
      </c>
      <c r="BV257" s="467">
        <f t="shared" ca="1" si="262"/>
        <v>0</v>
      </c>
      <c r="BW257" s="470">
        <f t="shared" ca="1" si="263"/>
        <v>0</v>
      </c>
      <c r="BX257" s="470">
        <f t="shared" ca="1" si="264"/>
        <v>0</v>
      </c>
      <c r="BY257" s="467">
        <f t="shared" ca="1" si="265"/>
        <v>0</v>
      </c>
    </row>
    <row r="258" spans="1:77" ht="15.6" customHeight="1" x14ac:dyDescent="0.3">
      <c r="A258" s="479">
        <f t="shared" si="266"/>
        <v>8</v>
      </c>
      <c r="B258" s="469">
        <f t="shared" si="239"/>
        <v>0</v>
      </c>
      <c r="C258" s="464"/>
      <c r="D258" s="480">
        <f t="shared" ca="1" si="240"/>
        <v>0</v>
      </c>
      <c r="E258" s="465">
        <f t="shared" ca="1" si="241"/>
        <v>0</v>
      </c>
      <c r="F258" s="466">
        <f t="shared" ca="1" si="242"/>
        <v>0</v>
      </c>
      <c r="G258" s="466">
        <f t="shared" ca="1" si="242"/>
        <v>0</v>
      </c>
      <c r="H258" s="466">
        <f t="shared" ca="1" si="242"/>
        <v>0</v>
      </c>
      <c r="I258" s="466">
        <f t="shared" ca="1" si="242"/>
        <v>0</v>
      </c>
      <c r="J258" s="466">
        <f t="shared" ca="1" si="242"/>
        <v>0</v>
      </c>
      <c r="K258" s="466">
        <f t="shared" ca="1" si="242"/>
        <v>0</v>
      </c>
      <c r="L258" s="466">
        <f t="shared" ca="1" si="242"/>
        <v>0</v>
      </c>
      <c r="M258" s="466">
        <f t="shared" ca="1" si="242"/>
        <v>0</v>
      </c>
      <c r="N258" s="466">
        <f t="shared" ca="1" si="242"/>
        <v>0</v>
      </c>
      <c r="O258" s="466">
        <f t="shared" ca="1" si="242"/>
        <v>0</v>
      </c>
      <c r="P258" s="466">
        <f t="shared" ca="1" si="243"/>
        <v>0</v>
      </c>
      <c r="Q258" s="466">
        <f t="shared" ca="1" si="243"/>
        <v>0</v>
      </c>
      <c r="R258" s="466">
        <f t="shared" ca="1" si="243"/>
        <v>0</v>
      </c>
      <c r="S258" s="466">
        <f t="shared" ca="1" si="243"/>
        <v>0</v>
      </c>
      <c r="T258" s="466">
        <f t="shared" ca="1" si="243"/>
        <v>0</v>
      </c>
      <c r="U258" s="466">
        <f t="shared" ca="1" si="243"/>
        <v>0</v>
      </c>
      <c r="V258" s="466">
        <f t="shared" ca="1" si="243"/>
        <v>0</v>
      </c>
      <c r="W258" s="466">
        <f t="shared" ca="1" si="243"/>
        <v>0</v>
      </c>
      <c r="X258" s="466">
        <f t="shared" ca="1" si="243"/>
        <v>0</v>
      </c>
      <c r="Y258" s="466">
        <f t="shared" ca="1" si="243"/>
        <v>0</v>
      </c>
      <c r="Z258" s="466">
        <f t="shared" ca="1" si="244"/>
        <v>0</v>
      </c>
      <c r="AA258" s="466">
        <f t="shared" ca="1" si="244"/>
        <v>0</v>
      </c>
      <c r="AB258" s="466">
        <f t="shared" ca="1" si="244"/>
        <v>0</v>
      </c>
      <c r="AC258" s="466">
        <f t="shared" ca="1" si="244"/>
        <v>0</v>
      </c>
      <c r="AD258" s="466">
        <f t="shared" ca="1" si="244"/>
        <v>0</v>
      </c>
      <c r="AE258" s="466">
        <f t="shared" ca="1" si="244"/>
        <v>0</v>
      </c>
      <c r="AF258" s="466">
        <f t="shared" ca="1" si="244"/>
        <v>0</v>
      </c>
      <c r="AG258" s="466">
        <f t="shared" ca="1" si="244"/>
        <v>0</v>
      </c>
      <c r="AH258" s="466">
        <f t="shared" ca="1" si="244"/>
        <v>0</v>
      </c>
      <c r="AI258" s="466">
        <f t="shared" ca="1" si="244"/>
        <v>0</v>
      </c>
      <c r="AJ258" s="466">
        <f t="shared" ca="1" si="245"/>
        <v>0</v>
      </c>
      <c r="AK258" s="466">
        <f t="shared" ca="1" si="245"/>
        <v>0</v>
      </c>
      <c r="AL258" s="466">
        <f t="shared" ca="1" si="245"/>
        <v>0</v>
      </c>
      <c r="AM258" s="466">
        <f t="shared" ca="1" si="245"/>
        <v>0</v>
      </c>
      <c r="AN258" s="466">
        <f t="shared" ca="1" si="245"/>
        <v>0</v>
      </c>
      <c r="AO258" s="466">
        <f t="shared" ca="1" si="245"/>
        <v>0</v>
      </c>
      <c r="AP258" s="466">
        <f t="shared" ca="1" si="245"/>
        <v>0</v>
      </c>
      <c r="AQ258" s="466">
        <f t="shared" ca="1" si="245"/>
        <v>0</v>
      </c>
      <c r="AR258" s="466">
        <f t="shared" ca="1" si="245"/>
        <v>0</v>
      </c>
      <c r="AS258" s="466">
        <f t="shared" ca="1" si="245"/>
        <v>0</v>
      </c>
      <c r="AT258" s="466">
        <f t="shared" ca="1" si="246"/>
        <v>0</v>
      </c>
      <c r="AU258" s="466">
        <f t="shared" ca="1" si="246"/>
        <v>0</v>
      </c>
      <c r="AV258" s="466">
        <f t="shared" ca="1" si="246"/>
        <v>0</v>
      </c>
      <c r="AW258" s="466">
        <f t="shared" ca="1" si="246"/>
        <v>0</v>
      </c>
      <c r="AX258" s="466">
        <f t="shared" ca="1" si="246"/>
        <v>0</v>
      </c>
      <c r="AY258" s="466">
        <f t="shared" ca="1" si="246"/>
        <v>0</v>
      </c>
      <c r="AZ258" s="466">
        <f t="shared" ca="1" si="246"/>
        <v>0</v>
      </c>
      <c r="BA258" s="466">
        <f t="shared" ca="1" si="246"/>
        <v>0</v>
      </c>
      <c r="BB258" s="466">
        <f t="shared" ca="1" si="246"/>
        <v>0</v>
      </c>
      <c r="BC258" s="466">
        <f t="shared" ca="1" si="246"/>
        <v>0</v>
      </c>
      <c r="BD258" s="466">
        <f t="shared" ca="1" si="246"/>
        <v>0</v>
      </c>
      <c r="BE258" s="466">
        <f t="shared" ca="1" si="246"/>
        <v>0</v>
      </c>
      <c r="BF258" s="458"/>
      <c r="BG258" s="467">
        <f t="shared" ca="1" si="247"/>
        <v>0</v>
      </c>
      <c r="BH258" s="467">
        <f t="shared" ca="1" si="248"/>
        <v>0</v>
      </c>
      <c r="BI258" s="467">
        <f t="shared" ca="1" si="249"/>
        <v>0</v>
      </c>
      <c r="BJ258" s="467">
        <f t="shared" ca="1" si="250"/>
        <v>0</v>
      </c>
      <c r="BK258" s="467">
        <f t="shared" ca="1" si="251"/>
        <v>0</v>
      </c>
      <c r="BL258" s="467">
        <f t="shared" ca="1" si="252"/>
        <v>0</v>
      </c>
      <c r="BM258" s="467">
        <f t="shared" ca="1" si="253"/>
        <v>0</v>
      </c>
      <c r="BN258" s="467">
        <f t="shared" ca="1" si="254"/>
        <v>0</v>
      </c>
      <c r="BO258" s="467">
        <f t="shared" ca="1" si="255"/>
        <v>0</v>
      </c>
      <c r="BP258" s="467">
        <f t="shared" ca="1" si="256"/>
        <v>0</v>
      </c>
      <c r="BQ258" s="467">
        <f t="shared" ca="1" si="257"/>
        <v>0</v>
      </c>
      <c r="BR258" s="467">
        <f t="shared" ca="1" si="258"/>
        <v>0</v>
      </c>
      <c r="BS258" s="468">
        <f t="shared" ca="1" si="259"/>
        <v>0</v>
      </c>
      <c r="BT258" s="467">
        <f t="shared" ca="1" si="260"/>
        <v>0</v>
      </c>
      <c r="BU258" s="467">
        <f t="shared" ca="1" si="261"/>
        <v>0</v>
      </c>
      <c r="BV258" s="467">
        <f t="shared" ca="1" si="262"/>
        <v>0</v>
      </c>
      <c r="BW258" s="470">
        <f t="shared" ca="1" si="263"/>
        <v>0</v>
      </c>
      <c r="BX258" s="470">
        <f t="shared" ca="1" si="264"/>
        <v>0</v>
      </c>
      <c r="BY258" s="467">
        <f t="shared" ca="1" si="265"/>
        <v>0</v>
      </c>
    </row>
    <row r="259" spans="1:77" ht="15.6" customHeight="1" x14ac:dyDescent="0.3">
      <c r="A259" s="479">
        <f t="shared" si="266"/>
        <v>9</v>
      </c>
      <c r="B259" s="463">
        <f t="shared" si="239"/>
        <v>0</v>
      </c>
      <c r="C259" s="464"/>
      <c r="D259" s="480">
        <f t="shared" ca="1" si="240"/>
        <v>0</v>
      </c>
      <c r="E259" s="465">
        <f t="shared" ca="1" si="241"/>
        <v>0</v>
      </c>
      <c r="F259" s="466">
        <f t="shared" ca="1" si="242"/>
        <v>0</v>
      </c>
      <c r="G259" s="466">
        <f t="shared" ca="1" si="242"/>
        <v>0</v>
      </c>
      <c r="H259" s="466">
        <f t="shared" ca="1" si="242"/>
        <v>0</v>
      </c>
      <c r="I259" s="466">
        <f t="shared" ca="1" si="242"/>
        <v>0</v>
      </c>
      <c r="J259" s="466">
        <f t="shared" ca="1" si="242"/>
        <v>0</v>
      </c>
      <c r="K259" s="466">
        <f t="shared" ca="1" si="242"/>
        <v>0</v>
      </c>
      <c r="L259" s="466">
        <f t="shared" ca="1" si="242"/>
        <v>0</v>
      </c>
      <c r="M259" s="466">
        <f t="shared" ca="1" si="242"/>
        <v>0</v>
      </c>
      <c r="N259" s="466">
        <f t="shared" ca="1" si="242"/>
        <v>0</v>
      </c>
      <c r="O259" s="466">
        <f t="shared" ca="1" si="242"/>
        <v>0</v>
      </c>
      <c r="P259" s="466">
        <f t="shared" ca="1" si="243"/>
        <v>0</v>
      </c>
      <c r="Q259" s="466">
        <f t="shared" ca="1" si="243"/>
        <v>0</v>
      </c>
      <c r="R259" s="466">
        <f t="shared" ca="1" si="243"/>
        <v>0</v>
      </c>
      <c r="S259" s="466">
        <f t="shared" ca="1" si="243"/>
        <v>0</v>
      </c>
      <c r="T259" s="466">
        <f t="shared" ca="1" si="243"/>
        <v>0</v>
      </c>
      <c r="U259" s="466">
        <f t="shared" ca="1" si="243"/>
        <v>0</v>
      </c>
      <c r="V259" s="466">
        <f t="shared" ca="1" si="243"/>
        <v>0</v>
      </c>
      <c r="W259" s="466">
        <f t="shared" ca="1" si="243"/>
        <v>0</v>
      </c>
      <c r="X259" s="466">
        <f t="shared" ca="1" si="243"/>
        <v>0</v>
      </c>
      <c r="Y259" s="466">
        <f t="shared" ca="1" si="243"/>
        <v>0</v>
      </c>
      <c r="Z259" s="466">
        <f t="shared" ca="1" si="244"/>
        <v>0</v>
      </c>
      <c r="AA259" s="466">
        <f t="shared" ca="1" si="244"/>
        <v>0</v>
      </c>
      <c r="AB259" s="466">
        <f t="shared" ca="1" si="244"/>
        <v>0</v>
      </c>
      <c r="AC259" s="466">
        <f t="shared" ca="1" si="244"/>
        <v>0</v>
      </c>
      <c r="AD259" s="466">
        <f t="shared" ca="1" si="244"/>
        <v>0</v>
      </c>
      <c r="AE259" s="466">
        <f t="shared" ca="1" si="244"/>
        <v>0</v>
      </c>
      <c r="AF259" s="466">
        <f t="shared" ca="1" si="244"/>
        <v>0</v>
      </c>
      <c r="AG259" s="466">
        <f t="shared" ca="1" si="244"/>
        <v>0</v>
      </c>
      <c r="AH259" s="466">
        <f t="shared" ca="1" si="244"/>
        <v>0</v>
      </c>
      <c r="AI259" s="466">
        <f t="shared" ca="1" si="244"/>
        <v>0</v>
      </c>
      <c r="AJ259" s="466">
        <f t="shared" ca="1" si="245"/>
        <v>0</v>
      </c>
      <c r="AK259" s="466">
        <f t="shared" ca="1" si="245"/>
        <v>0</v>
      </c>
      <c r="AL259" s="466">
        <f t="shared" ca="1" si="245"/>
        <v>0</v>
      </c>
      <c r="AM259" s="466">
        <f t="shared" ca="1" si="245"/>
        <v>0</v>
      </c>
      <c r="AN259" s="466">
        <f t="shared" ca="1" si="245"/>
        <v>0</v>
      </c>
      <c r="AO259" s="466">
        <f t="shared" ca="1" si="245"/>
        <v>0</v>
      </c>
      <c r="AP259" s="466">
        <f t="shared" ca="1" si="245"/>
        <v>0</v>
      </c>
      <c r="AQ259" s="466">
        <f t="shared" ca="1" si="245"/>
        <v>0</v>
      </c>
      <c r="AR259" s="466">
        <f t="shared" ca="1" si="245"/>
        <v>0</v>
      </c>
      <c r="AS259" s="466">
        <f t="shared" ca="1" si="245"/>
        <v>0</v>
      </c>
      <c r="AT259" s="466">
        <f t="shared" ca="1" si="246"/>
        <v>0</v>
      </c>
      <c r="AU259" s="466">
        <f t="shared" ca="1" si="246"/>
        <v>0</v>
      </c>
      <c r="AV259" s="466">
        <f t="shared" ca="1" si="246"/>
        <v>0</v>
      </c>
      <c r="AW259" s="466">
        <f t="shared" ca="1" si="246"/>
        <v>0</v>
      </c>
      <c r="AX259" s="466">
        <f t="shared" ca="1" si="246"/>
        <v>0</v>
      </c>
      <c r="AY259" s="466">
        <f t="shared" ca="1" si="246"/>
        <v>0</v>
      </c>
      <c r="AZ259" s="466">
        <f t="shared" ca="1" si="246"/>
        <v>0</v>
      </c>
      <c r="BA259" s="466">
        <f t="shared" ca="1" si="246"/>
        <v>0</v>
      </c>
      <c r="BB259" s="466">
        <f t="shared" ca="1" si="246"/>
        <v>0</v>
      </c>
      <c r="BC259" s="466">
        <f t="shared" ca="1" si="246"/>
        <v>0</v>
      </c>
      <c r="BD259" s="466">
        <f t="shared" ca="1" si="246"/>
        <v>0</v>
      </c>
      <c r="BE259" s="466">
        <f t="shared" ca="1" si="246"/>
        <v>0</v>
      </c>
      <c r="BF259" s="458"/>
      <c r="BG259" s="467">
        <f t="shared" ca="1" si="247"/>
        <v>0</v>
      </c>
      <c r="BH259" s="467">
        <f t="shared" ca="1" si="248"/>
        <v>0</v>
      </c>
      <c r="BI259" s="467">
        <f t="shared" ca="1" si="249"/>
        <v>0</v>
      </c>
      <c r="BJ259" s="467">
        <f t="shared" ca="1" si="250"/>
        <v>0</v>
      </c>
      <c r="BK259" s="467">
        <f t="shared" ca="1" si="251"/>
        <v>0</v>
      </c>
      <c r="BL259" s="467">
        <f t="shared" ca="1" si="252"/>
        <v>0</v>
      </c>
      <c r="BM259" s="467">
        <f t="shared" ca="1" si="253"/>
        <v>0</v>
      </c>
      <c r="BN259" s="467">
        <f t="shared" ca="1" si="254"/>
        <v>0</v>
      </c>
      <c r="BO259" s="467">
        <f t="shared" ca="1" si="255"/>
        <v>0</v>
      </c>
      <c r="BP259" s="467">
        <f t="shared" ca="1" si="256"/>
        <v>0</v>
      </c>
      <c r="BQ259" s="467">
        <f t="shared" ca="1" si="257"/>
        <v>0</v>
      </c>
      <c r="BR259" s="467">
        <f t="shared" ca="1" si="258"/>
        <v>0</v>
      </c>
      <c r="BS259" s="468">
        <f t="shared" ca="1" si="259"/>
        <v>0</v>
      </c>
      <c r="BT259" s="467">
        <f t="shared" ca="1" si="260"/>
        <v>0</v>
      </c>
      <c r="BU259" s="467">
        <f t="shared" ca="1" si="261"/>
        <v>0</v>
      </c>
      <c r="BV259" s="467">
        <f t="shared" ca="1" si="262"/>
        <v>0</v>
      </c>
      <c r="BW259" s="470">
        <f t="shared" ca="1" si="263"/>
        <v>0</v>
      </c>
      <c r="BX259" s="470">
        <f t="shared" ca="1" si="264"/>
        <v>0</v>
      </c>
      <c r="BY259" s="467">
        <f t="shared" ca="1" si="265"/>
        <v>0</v>
      </c>
    </row>
    <row r="260" spans="1:77" ht="15.6" customHeight="1" x14ac:dyDescent="0.3">
      <c r="A260" s="479">
        <f t="shared" si="266"/>
        <v>10</v>
      </c>
      <c r="B260" s="469">
        <f t="shared" si="239"/>
        <v>0</v>
      </c>
      <c r="C260" s="464"/>
      <c r="D260" s="480">
        <f t="shared" ca="1" si="240"/>
        <v>0</v>
      </c>
      <c r="E260" s="465">
        <f t="shared" ca="1" si="241"/>
        <v>0</v>
      </c>
      <c r="F260" s="466">
        <f t="shared" ca="1" si="242"/>
        <v>0</v>
      </c>
      <c r="G260" s="466">
        <f t="shared" ca="1" si="242"/>
        <v>0</v>
      </c>
      <c r="H260" s="466">
        <f t="shared" ca="1" si="242"/>
        <v>0</v>
      </c>
      <c r="I260" s="466">
        <f t="shared" ca="1" si="242"/>
        <v>0</v>
      </c>
      <c r="J260" s="466">
        <f t="shared" ca="1" si="242"/>
        <v>0</v>
      </c>
      <c r="K260" s="466">
        <f t="shared" ca="1" si="242"/>
        <v>0</v>
      </c>
      <c r="L260" s="466">
        <f t="shared" ca="1" si="242"/>
        <v>0</v>
      </c>
      <c r="M260" s="466">
        <f t="shared" ca="1" si="242"/>
        <v>0</v>
      </c>
      <c r="N260" s="466">
        <f t="shared" ca="1" si="242"/>
        <v>0</v>
      </c>
      <c r="O260" s="466">
        <f t="shared" ca="1" si="242"/>
        <v>0</v>
      </c>
      <c r="P260" s="466">
        <f t="shared" ca="1" si="243"/>
        <v>0</v>
      </c>
      <c r="Q260" s="466">
        <f t="shared" ca="1" si="243"/>
        <v>0</v>
      </c>
      <c r="R260" s="466">
        <f t="shared" ca="1" si="243"/>
        <v>0</v>
      </c>
      <c r="S260" s="466">
        <f t="shared" ca="1" si="243"/>
        <v>0</v>
      </c>
      <c r="T260" s="466">
        <f t="shared" ca="1" si="243"/>
        <v>0</v>
      </c>
      <c r="U260" s="466">
        <f t="shared" ca="1" si="243"/>
        <v>0</v>
      </c>
      <c r="V260" s="466">
        <f t="shared" ca="1" si="243"/>
        <v>0</v>
      </c>
      <c r="W260" s="466">
        <f t="shared" ca="1" si="243"/>
        <v>0</v>
      </c>
      <c r="X260" s="466">
        <f t="shared" ca="1" si="243"/>
        <v>0</v>
      </c>
      <c r="Y260" s="466">
        <f t="shared" ca="1" si="243"/>
        <v>0</v>
      </c>
      <c r="Z260" s="466">
        <f t="shared" ca="1" si="244"/>
        <v>0</v>
      </c>
      <c r="AA260" s="466">
        <f t="shared" ca="1" si="244"/>
        <v>0</v>
      </c>
      <c r="AB260" s="466">
        <f t="shared" ca="1" si="244"/>
        <v>0</v>
      </c>
      <c r="AC260" s="466">
        <f t="shared" ca="1" si="244"/>
        <v>0</v>
      </c>
      <c r="AD260" s="466">
        <f t="shared" ca="1" si="244"/>
        <v>0</v>
      </c>
      <c r="AE260" s="466">
        <f t="shared" ca="1" si="244"/>
        <v>0</v>
      </c>
      <c r="AF260" s="466">
        <f t="shared" ca="1" si="244"/>
        <v>0</v>
      </c>
      <c r="AG260" s="466">
        <f t="shared" ca="1" si="244"/>
        <v>0</v>
      </c>
      <c r="AH260" s="466">
        <f t="shared" ca="1" si="244"/>
        <v>0</v>
      </c>
      <c r="AI260" s="466">
        <f t="shared" ca="1" si="244"/>
        <v>0</v>
      </c>
      <c r="AJ260" s="466">
        <f t="shared" ca="1" si="245"/>
        <v>0</v>
      </c>
      <c r="AK260" s="466">
        <f t="shared" ca="1" si="245"/>
        <v>0</v>
      </c>
      <c r="AL260" s="466">
        <f t="shared" ca="1" si="245"/>
        <v>0</v>
      </c>
      <c r="AM260" s="466">
        <f t="shared" ca="1" si="245"/>
        <v>0</v>
      </c>
      <c r="AN260" s="466">
        <f t="shared" ca="1" si="245"/>
        <v>0</v>
      </c>
      <c r="AO260" s="466">
        <f t="shared" ca="1" si="245"/>
        <v>0</v>
      </c>
      <c r="AP260" s="466">
        <f t="shared" ca="1" si="245"/>
        <v>0</v>
      </c>
      <c r="AQ260" s="466">
        <f t="shared" ca="1" si="245"/>
        <v>0</v>
      </c>
      <c r="AR260" s="466">
        <f t="shared" ca="1" si="245"/>
        <v>0</v>
      </c>
      <c r="AS260" s="466">
        <f t="shared" ca="1" si="245"/>
        <v>0</v>
      </c>
      <c r="AT260" s="466">
        <f t="shared" ca="1" si="246"/>
        <v>0</v>
      </c>
      <c r="AU260" s="466">
        <f t="shared" ca="1" si="246"/>
        <v>0</v>
      </c>
      <c r="AV260" s="466">
        <f t="shared" ca="1" si="246"/>
        <v>0</v>
      </c>
      <c r="AW260" s="466">
        <f t="shared" ca="1" si="246"/>
        <v>0</v>
      </c>
      <c r="AX260" s="466">
        <f t="shared" ca="1" si="246"/>
        <v>0</v>
      </c>
      <c r="AY260" s="466">
        <f t="shared" ca="1" si="246"/>
        <v>0</v>
      </c>
      <c r="AZ260" s="466">
        <f t="shared" ca="1" si="246"/>
        <v>0</v>
      </c>
      <c r="BA260" s="466">
        <f t="shared" ca="1" si="246"/>
        <v>0</v>
      </c>
      <c r="BB260" s="466">
        <f t="shared" ca="1" si="246"/>
        <v>0</v>
      </c>
      <c r="BC260" s="466">
        <f t="shared" ca="1" si="246"/>
        <v>0</v>
      </c>
      <c r="BD260" s="466">
        <f t="shared" ca="1" si="246"/>
        <v>0</v>
      </c>
      <c r="BE260" s="466">
        <f t="shared" ca="1" si="246"/>
        <v>0</v>
      </c>
      <c r="BF260" s="458"/>
      <c r="BG260" s="467">
        <f t="shared" ca="1" si="247"/>
        <v>0</v>
      </c>
      <c r="BH260" s="467">
        <f t="shared" ca="1" si="248"/>
        <v>0</v>
      </c>
      <c r="BI260" s="467">
        <f t="shared" ca="1" si="249"/>
        <v>0</v>
      </c>
      <c r="BJ260" s="467">
        <f t="shared" ca="1" si="250"/>
        <v>0</v>
      </c>
      <c r="BK260" s="467">
        <f t="shared" ca="1" si="251"/>
        <v>0</v>
      </c>
      <c r="BL260" s="467">
        <f t="shared" ca="1" si="252"/>
        <v>0</v>
      </c>
      <c r="BM260" s="467">
        <f t="shared" ca="1" si="253"/>
        <v>0</v>
      </c>
      <c r="BN260" s="467">
        <f t="shared" ca="1" si="254"/>
        <v>0</v>
      </c>
      <c r="BO260" s="467">
        <f t="shared" ca="1" si="255"/>
        <v>0</v>
      </c>
      <c r="BP260" s="467">
        <f t="shared" ca="1" si="256"/>
        <v>0</v>
      </c>
      <c r="BQ260" s="467">
        <f t="shared" ca="1" si="257"/>
        <v>0</v>
      </c>
      <c r="BR260" s="467">
        <f t="shared" ca="1" si="258"/>
        <v>0</v>
      </c>
      <c r="BS260" s="468">
        <f t="shared" ca="1" si="259"/>
        <v>0</v>
      </c>
      <c r="BT260" s="467">
        <f t="shared" ca="1" si="260"/>
        <v>0</v>
      </c>
      <c r="BU260" s="467">
        <f t="shared" ca="1" si="261"/>
        <v>0</v>
      </c>
      <c r="BV260" s="467">
        <f t="shared" ca="1" si="262"/>
        <v>0</v>
      </c>
      <c r="BW260" s="470">
        <f t="shared" ca="1" si="263"/>
        <v>0</v>
      </c>
      <c r="BX260" s="470">
        <f t="shared" ca="1" si="264"/>
        <v>0</v>
      </c>
      <c r="BY260" s="467">
        <f t="shared" ca="1" si="265"/>
        <v>0</v>
      </c>
    </row>
    <row r="261" spans="1:77" ht="15.6" customHeight="1" x14ac:dyDescent="0.3">
      <c r="A261" s="479">
        <f t="shared" si="266"/>
        <v>11</v>
      </c>
      <c r="B261" s="463">
        <f t="shared" si="239"/>
        <v>0</v>
      </c>
      <c r="C261" s="464"/>
      <c r="D261" s="480">
        <f t="shared" ca="1" si="240"/>
        <v>0</v>
      </c>
      <c r="E261" s="465">
        <f t="shared" ca="1" si="241"/>
        <v>0</v>
      </c>
      <c r="F261" s="466">
        <f t="shared" ref="F261:O270" ca="1" si="267">IF(F$302="Yes",IF(ISERROR(INDIRECT(CONCATENATE($B261,"!",F$303,$D$310))),0,INDIRECT(CONCATENATE($B261,"!",F$303,$D$310))),0)</f>
        <v>0</v>
      </c>
      <c r="G261" s="466">
        <f t="shared" ca="1" si="267"/>
        <v>0</v>
      </c>
      <c r="H261" s="466">
        <f t="shared" ca="1" si="267"/>
        <v>0</v>
      </c>
      <c r="I261" s="466">
        <f t="shared" ca="1" si="267"/>
        <v>0</v>
      </c>
      <c r="J261" s="466">
        <f t="shared" ca="1" si="267"/>
        <v>0</v>
      </c>
      <c r="K261" s="466">
        <f t="shared" ca="1" si="267"/>
        <v>0</v>
      </c>
      <c r="L261" s="466">
        <f t="shared" ca="1" si="267"/>
        <v>0</v>
      </c>
      <c r="M261" s="466">
        <f t="shared" ca="1" si="267"/>
        <v>0</v>
      </c>
      <c r="N261" s="466">
        <f t="shared" ca="1" si="267"/>
        <v>0</v>
      </c>
      <c r="O261" s="466">
        <f t="shared" ca="1" si="267"/>
        <v>0</v>
      </c>
      <c r="P261" s="466">
        <f t="shared" ref="P261:Y270" ca="1" si="268">IF(P$302="Yes",IF(ISERROR(INDIRECT(CONCATENATE($B261,"!",P$303,$D$310))),0,INDIRECT(CONCATENATE($B261,"!",P$303,$D$310))),0)</f>
        <v>0</v>
      </c>
      <c r="Q261" s="466">
        <f t="shared" ca="1" si="268"/>
        <v>0</v>
      </c>
      <c r="R261" s="466">
        <f t="shared" ca="1" si="268"/>
        <v>0</v>
      </c>
      <c r="S261" s="466">
        <f t="shared" ca="1" si="268"/>
        <v>0</v>
      </c>
      <c r="T261" s="466">
        <f t="shared" ca="1" si="268"/>
        <v>0</v>
      </c>
      <c r="U261" s="466">
        <f t="shared" ca="1" si="268"/>
        <v>0</v>
      </c>
      <c r="V261" s="466">
        <f t="shared" ca="1" si="268"/>
        <v>0</v>
      </c>
      <c r="W261" s="466">
        <f t="shared" ca="1" si="268"/>
        <v>0</v>
      </c>
      <c r="X261" s="466">
        <f t="shared" ca="1" si="268"/>
        <v>0</v>
      </c>
      <c r="Y261" s="466">
        <f t="shared" ca="1" si="268"/>
        <v>0</v>
      </c>
      <c r="Z261" s="466">
        <f t="shared" ref="Z261:AI270" ca="1" si="269">IF(Z$302="Yes",IF(ISERROR(INDIRECT(CONCATENATE($B261,"!",Z$303,$D$310))),0,INDIRECT(CONCATENATE($B261,"!",Z$303,$D$310))),0)</f>
        <v>0</v>
      </c>
      <c r="AA261" s="466">
        <f t="shared" ca="1" si="269"/>
        <v>0</v>
      </c>
      <c r="AB261" s="466">
        <f t="shared" ca="1" si="269"/>
        <v>0</v>
      </c>
      <c r="AC261" s="466">
        <f t="shared" ca="1" si="269"/>
        <v>0</v>
      </c>
      <c r="AD261" s="466">
        <f t="shared" ca="1" si="269"/>
        <v>0</v>
      </c>
      <c r="AE261" s="466">
        <f t="shared" ca="1" si="269"/>
        <v>0</v>
      </c>
      <c r="AF261" s="466">
        <f t="shared" ca="1" si="269"/>
        <v>0</v>
      </c>
      <c r="AG261" s="466">
        <f t="shared" ca="1" si="269"/>
        <v>0</v>
      </c>
      <c r="AH261" s="466">
        <f t="shared" ca="1" si="269"/>
        <v>0</v>
      </c>
      <c r="AI261" s="466">
        <f t="shared" ca="1" si="269"/>
        <v>0</v>
      </c>
      <c r="AJ261" s="466">
        <f t="shared" ref="AJ261:AS270" ca="1" si="270">IF(AJ$302="Yes",IF(ISERROR(INDIRECT(CONCATENATE($B261,"!",AJ$303,$D$310))),0,INDIRECT(CONCATENATE($B261,"!",AJ$303,$D$310))),0)</f>
        <v>0</v>
      </c>
      <c r="AK261" s="466">
        <f t="shared" ca="1" si="270"/>
        <v>0</v>
      </c>
      <c r="AL261" s="466">
        <f t="shared" ca="1" si="270"/>
        <v>0</v>
      </c>
      <c r="AM261" s="466">
        <f t="shared" ca="1" si="270"/>
        <v>0</v>
      </c>
      <c r="AN261" s="466">
        <f t="shared" ca="1" si="270"/>
        <v>0</v>
      </c>
      <c r="AO261" s="466">
        <f t="shared" ca="1" si="270"/>
        <v>0</v>
      </c>
      <c r="AP261" s="466">
        <f t="shared" ca="1" si="270"/>
        <v>0</v>
      </c>
      <c r="AQ261" s="466">
        <f t="shared" ca="1" si="270"/>
        <v>0</v>
      </c>
      <c r="AR261" s="466">
        <f t="shared" ca="1" si="270"/>
        <v>0</v>
      </c>
      <c r="AS261" s="466">
        <f t="shared" ca="1" si="270"/>
        <v>0</v>
      </c>
      <c r="AT261" s="466">
        <f t="shared" ref="AT261:BE270" ca="1" si="271">IF(AT$302="Yes",IF(ISERROR(INDIRECT(CONCATENATE($B261,"!",AT$303,$D$310))),0,INDIRECT(CONCATENATE($B261,"!",AT$303,$D$310))),0)</f>
        <v>0</v>
      </c>
      <c r="AU261" s="466">
        <f t="shared" ca="1" si="271"/>
        <v>0</v>
      </c>
      <c r="AV261" s="466">
        <f t="shared" ca="1" si="271"/>
        <v>0</v>
      </c>
      <c r="AW261" s="466">
        <f t="shared" ca="1" si="271"/>
        <v>0</v>
      </c>
      <c r="AX261" s="466">
        <f t="shared" ca="1" si="271"/>
        <v>0</v>
      </c>
      <c r="AY261" s="466">
        <f t="shared" ca="1" si="271"/>
        <v>0</v>
      </c>
      <c r="AZ261" s="466">
        <f t="shared" ca="1" si="271"/>
        <v>0</v>
      </c>
      <c r="BA261" s="466">
        <f t="shared" ca="1" si="271"/>
        <v>0</v>
      </c>
      <c r="BB261" s="466">
        <f t="shared" ca="1" si="271"/>
        <v>0</v>
      </c>
      <c r="BC261" s="466">
        <f t="shared" ca="1" si="271"/>
        <v>0</v>
      </c>
      <c r="BD261" s="466">
        <f t="shared" ca="1" si="271"/>
        <v>0</v>
      </c>
      <c r="BE261" s="466">
        <f t="shared" ca="1" si="271"/>
        <v>0</v>
      </c>
      <c r="BF261" s="458"/>
      <c r="BG261" s="467">
        <f t="shared" ca="1" si="247"/>
        <v>0</v>
      </c>
      <c r="BH261" s="467">
        <f t="shared" ca="1" si="248"/>
        <v>0</v>
      </c>
      <c r="BI261" s="467">
        <f t="shared" ca="1" si="249"/>
        <v>0</v>
      </c>
      <c r="BJ261" s="467">
        <f t="shared" ca="1" si="250"/>
        <v>0</v>
      </c>
      <c r="BK261" s="467">
        <f t="shared" ca="1" si="251"/>
        <v>0</v>
      </c>
      <c r="BL261" s="467">
        <f t="shared" ca="1" si="252"/>
        <v>0</v>
      </c>
      <c r="BM261" s="467">
        <f t="shared" ca="1" si="253"/>
        <v>0</v>
      </c>
      <c r="BN261" s="467">
        <f t="shared" ca="1" si="254"/>
        <v>0</v>
      </c>
      <c r="BO261" s="467">
        <f t="shared" ca="1" si="255"/>
        <v>0</v>
      </c>
      <c r="BP261" s="467">
        <f t="shared" ca="1" si="256"/>
        <v>0</v>
      </c>
      <c r="BQ261" s="467">
        <f t="shared" ca="1" si="257"/>
        <v>0</v>
      </c>
      <c r="BR261" s="467">
        <f t="shared" ca="1" si="258"/>
        <v>0</v>
      </c>
      <c r="BS261" s="468">
        <f t="shared" ca="1" si="259"/>
        <v>0</v>
      </c>
      <c r="BT261" s="467">
        <f t="shared" ca="1" si="260"/>
        <v>0</v>
      </c>
      <c r="BU261" s="467">
        <f t="shared" ca="1" si="261"/>
        <v>0</v>
      </c>
      <c r="BV261" s="467">
        <f t="shared" ca="1" si="262"/>
        <v>0</v>
      </c>
      <c r="BW261" s="470">
        <f t="shared" ca="1" si="263"/>
        <v>0</v>
      </c>
      <c r="BX261" s="470">
        <f t="shared" ca="1" si="264"/>
        <v>0</v>
      </c>
      <c r="BY261" s="467">
        <f t="shared" ca="1" si="265"/>
        <v>0</v>
      </c>
    </row>
    <row r="262" spans="1:77" ht="15.6" customHeight="1" x14ac:dyDescent="0.3">
      <c r="A262" s="479">
        <f t="shared" si="266"/>
        <v>12</v>
      </c>
      <c r="B262" s="469">
        <f t="shared" si="239"/>
        <v>0</v>
      </c>
      <c r="C262" s="464"/>
      <c r="D262" s="480">
        <f t="shared" ca="1" si="240"/>
        <v>0</v>
      </c>
      <c r="E262" s="465">
        <f t="shared" ca="1" si="241"/>
        <v>0</v>
      </c>
      <c r="F262" s="466">
        <f t="shared" ca="1" si="267"/>
        <v>0</v>
      </c>
      <c r="G262" s="466">
        <f t="shared" ca="1" si="267"/>
        <v>0</v>
      </c>
      <c r="H262" s="466">
        <f t="shared" ca="1" si="267"/>
        <v>0</v>
      </c>
      <c r="I262" s="466">
        <f t="shared" ca="1" si="267"/>
        <v>0</v>
      </c>
      <c r="J262" s="466">
        <f t="shared" ca="1" si="267"/>
        <v>0</v>
      </c>
      <c r="K262" s="466">
        <f t="shared" ca="1" si="267"/>
        <v>0</v>
      </c>
      <c r="L262" s="466">
        <f t="shared" ca="1" si="267"/>
        <v>0</v>
      </c>
      <c r="M262" s="466">
        <f t="shared" ca="1" si="267"/>
        <v>0</v>
      </c>
      <c r="N262" s="466">
        <f t="shared" ca="1" si="267"/>
        <v>0</v>
      </c>
      <c r="O262" s="466">
        <f t="shared" ca="1" si="267"/>
        <v>0</v>
      </c>
      <c r="P262" s="466">
        <f t="shared" ca="1" si="268"/>
        <v>0</v>
      </c>
      <c r="Q262" s="466">
        <f t="shared" ca="1" si="268"/>
        <v>0</v>
      </c>
      <c r="R262" s="466">
        <f t="shared" ca="1" si="268"/>
        <v>0</v>
      </c>
      <c r="S262" s="466">
        <f t="shared" ca="1" si="268"/>
        <v>0</v>
      </c>
      <c r="T262" s="466">
        <f t="shared" ca="1" si="268"/>
        <v>0</v>
      </c>
      <c r="U262" s="466">
        <f t="shared" ca="1" si="268"/>
        <v>0</v>
      </c>
      <c r="V262" s="466">
        <f t="shared" ca="1" si="268"/>
        <v>0</v>
      </c>
      <c r="W262" s="466">
        <f t="shared" ca="1" si="268"/>
        <v>0</v>
      </c>
      <c r="X262" s="466">
        <f t="shared" ca="1" si="268"/>
        <v>0</v>
      </c>
      <c r="Y262" s="466">
        <f t="shared" ca="1" si="268"/>
        <v>0</v>
      </c>
      <c r="Z262" s="466">
        <f t="shared" ca="1" si="269"/>
        <v>0</v>
      </c>
      <c r="AA262" s="466">
        <f t="shared" ca="1" si="269"/>
        <v>0</v>
      </c>
      <c r="AB262" s="466">
        <f t="shared" ca="1" si="269"/>
        <v>0</v>
      </c>
      <c r="AC262" s="466">
        <f t="shared" ca="1" si="269"/>
        <v>0</v>
      </c>
      <c r="AD262" s="466">
        <f t="shared" ca="1" si="269"/>
        <v>0</v>
      </c>
      <c r="AE262" s="466">
        <f t="shared" ca="1" si="269"/>
        <v>0</v>
      </c>
      <c r="AF262" s="466">
        <f t="shared" ca="1" si="269"/>
        <v>0</v>
      </c>
      <c r="AG262" s="466">
        <f t="shared" ca="1" si="269"/>
        <v>0</v>
      </c>
      <c r="AH262" s="466">
        <f t="shared" ca="1" si="269"/>
        <v>0</v>
      </c>
      <c r="AI262" s="466">
        <f t="shared" ca="1" si="269"/>
        <v>0</v>
      </c>
      <c r="AJ262" s="466">
        <f t="shared" ca="1" si="270"/>
        <v>0</v>
      </c>
      <c r="AK262" s="466">
        <f t="shared" ca="1" si="270"/>
        <v>0</v>
      </c>
      <c r="AL262" s="466">
        <f t="shared" ca="1" si="270"/>
        <v>0</v>
      </c>
      <c r="AM262" s="466">
        <f t="shared" ca="1" si="270"/>
        <v>0</v>
      </c>
      <c r="AN262" s="466">
        <f t="shared" ca="1" si="270"/>
        <v>0</v>
      </c>
      <c r="AO262" s="466">
        <f t="shared" ca="1" si="270"/>
        <v>0</v>
      </c>
      <c r="AP262" s="466">
        <f t="shared" ca="1" si="270"/>
        <v>0</v>
      </c>
      <c r="AQ262" s="466">
        <f t="shared" ca="1" si="270"/>
        <v>0</v>
      </c>
      <c r="AR262" s="466">
        <f t="shared" ca="1" si="270"/>
        <v>0</v>
      </c>
      <c r="AS262" s="466">
        <f t="shared" ca="1" si="270"/>
        <v>0</v>
      </c>
      <c r="AT262" s="466">
        <f t="shared" ca="1" si="271"/>
        <v>0</v>
      </c>
      <c r="AU262" s="466">
        <f t="shared" ca="1" si="271"/>
        <v>0</v>
      </c>
      <c r="AV262" s="466">
        <f t="shared" ca="1" si="271"/>
        <v>0</v>
      </c>
      <c r="AW262" s="466">
        <f t="shared" ca="1" si="271"/>
        <v>0</v>
      </c>
      <c r="AX262" s="466">
        <f t="shared" ca="1" si="271"/>
        <v>0</v>
      </c>
      <c r="AY262" s="466">
        <f t="shared" ca="1" si="271"/>
        <v>0</v>
      </c>
      <c r="AZ262" s="466">
        <f t="shared" ca="1" si="271"/>
        <v>0</v>
      </c>
      <c r="BA262" s="466">
        <f t="shared" ca="1" si="271"/>
        <v>0</v>
      </c>
      <c r="BB262" s="466">
        <f t="shared" ca="1" si="271"/>
        <v>0</v>
      </c>
      <c r="BC262" s="466">
        <f t="shared" ca="1" si="271"/>
        <v>0</v>
      </c>
      <c r="BD262" s="466">
        <f t="shared" ca="1" si="271"/>
        <v>0</v>
      </c>
      <c r="BE262" s="466">
        <f t="shared" ca="1" si="271"/>
        <v>0</v>
      </c>
      <c r="BF262" s="458"/>
      <c r="BG262" s="467">
        <f t="shared" ca="1" si="247"/>
        <v>0</v>
      </c>
      <c r="BH262" s="467">
        <f t="shared" ca="1" si="248"/>
        <v>0</v>
      </c>
      <c r="BI262" s="467">
        <f t="shared" ca="1" si="249"/>
        <v>0</v>
      </c>
      <c r="BJ262" s="467">
        <f t="shared" ca="1" si="250"/>
        <v>0</v>
      </c>
      <c r="BK262" s="467">
        <f t="shared" ca="1" si="251"/>
        <v>0</v>
      </c>
      <c r="BL262" s="467">
        <f t="shared" ca="1" si="252"/>
        <v>0</v>
      </c>
      <c r="BM262" s="467">
        <f t="shared" ca="1" si="253"/>
        <v>0</v>
      </c>
      <c r="BN262" s="467">
        <f t="shared" ca="1" si="254"/>
        <v>0</v>
      </c>
      <c r="BO262" s="467">
        <f t="shared" ca="1" si="255"/>
        <v>0</v>
      </c>
      <c r="BP262" s="467">
        <f t="shared" ca="1" si="256"/>
        <v>0</v>
      </c>
      <c r="BQ262" s="467">
        <f t="shared" ca="1" si="257"/>
        <v>0</v>
      </c>
      <c r="BR262" s="467">
        <f t="shared" ca="1" si="258"/>
        <v>0</v>
      </c>
      <c r="BS262" s="468">
        <f t="shared" ca="1" si="259"/>
        <v>0</v>
      </c>
      <c r="BT262" s="467">
        <f t="shared" ca="1" si="260"/>
        <v>0</v>
      </c>
      <c r="BU262" s="467">
        <f t="shared" ca="1" si="261"/>
        <v>0</v>
      </c>
      <c r="BV262" s="467">
        <f t="shared" ca="1" si="262"/>
        <v>0</v>
      </c>
      <c r="BW262" s="470">
        <f t="shared" ca="1" si="263"/>
        <v>0</v>
      </c>
      <c r="BX262" s="470">
        <f t="shared" ca="1" si="264"/>
        <v>0</v>
      </c>
      <c r="BY262" s="467">
        <f t="shared" ca="1" si="265"/>
        <v>0</v>
      </c>
    </row>
    <row r="263" spans="1:77" ht="15.6" customHeight="1" x14ac:dyDescent="0.3">
      <c r="A263" s="479">
        <f t="shared" si="266"/>
        <v>13</v>
      </c>
      <c r="B263" s="463">
        <f t="shared" si="239"/>
        <v>0</v>
      </c>
      <c r="C263" s="464"/>
      <c r="D263" s="480">
        <f t="shared" ca="1" si="240"/>
        <v>0</v>
      </c>
      <c r="E263" s="465">
        <f t="shared" ca="1" si="241"/>
        <v>0</v>
      </c>
      <c r="F263" s="466">
        <f t="shared" ca="1" si="267"/>
        <v>0</v>
      </c>
      <c r="G263" s="466">
        <f t="shared" ca="1" si="267"/>
        <v>0</v>
      </c>
      <c r="H263" s="466">
        <f t="shared" ca="1" si="267"/>
        <v>0</v>
      </c>
      <c r="I263" s="466">
        <f t="shared" ca="1" si="267"/>
        <v>0</v>
      </c>
      <c r="J263" s="466">
        <f t="shared" ca="1" si="267"/>
        <v>0</v>
      </c>
      <c r="K263" s="466">
        <f t="shared" ca="1" si="267"/>
        <v>0</v>
      </c>
      <c r="L263" s="466">
        <f t="shared" ca="1" si="267"/>
        <v>0</v>
      </c>
      <c r="M263" s="466">
        <f t="shared" ca="1" si="267"/>
        <v>0</v>
      </c>
      <c r="N263" s="466">
        <f t="shared" ca="1" si="267"/>
        <v>0</v>
      </c>
      <c r="O263" s="466">
        <f t="shared" ca="1" si="267"/>
        <v>0</v>
      </c>
      <c r="P263" s="466">
        <f t="shared" ca="1" si="268"/>
        <v>0</v>
      </c>
      <c r="Q263" s="466">
        <f t="shared" ca="1" si="268"/>
        <v>0</v>
      </c>
      <c r="R263" s="466">
        <f t="shared" ca="1" si="268"/>
        <v>0</v>
      </c>
      <c r="S263" s="466">
        <f t="shared" ca="1" si="268"/>
        <v>0</v>
      </c>
      <c r="T263" s="466">
        <f t="shared" ca="1" si="268"/>
        <v>0</v>
      </c>
      <c r="U263" s="466">
        <f t="shared" ca="1" si="268"/>
        <v>0</v>
      </c>
      <c r="V263" s="466">
        <f t="shared" ca="1" si="268"/>
        <v>0</v>
      </c>
      <c r="W263" s="466">
        <f t="shared" ca="1" si="268"/>
        <v>0</v>
      </c>
      <c r="X263" s="466">
        <f t="shared" ca="1" si="268"/>
        <v>0</v>
      </c>
      <c r="Y263" s="466">
        <f t="shared" ca="1" si="268"/>
        <v>0</v>
      </c>
      <c r="Z263" s="466">
        <f t="shared" ca="1" si="269"/>
        <v>0</v>
      </c>
      <c r="AA263" s="466">
        <f t="shared" ca="1" si="269"/>
        <v>0</v>
      </c>
      <c r="AB263" s="466">
        <f t="shared" ca="1" si="269"/>
        <v>0</v>
      </c>
      <c r="AC263" s="466">
        <f t="shared" ca="1" si="269"/>
        <v>0</v>
      </c>
      <c r="AD263" s="466">
        <f t="shared" ca="1" si="269"/>
        <v>0</v>
      </c>
      <c r="AE263" s="466">
        <f t="shared" ca="1" si="269"/>
        <v>0</v>
      </c>
      <c r="AF263" s="466">
        <f t="shared" ca="1" si="269"/>
        <v>0</v>
      </c>
      <c r="AG263" s="466">
        <f t="shared" ca="1" si="269"/>
        <v>0</v>
      </c>
      <c r="AH263" s="466">
        <f t="shared" ca="1" si="269"/>
        <v>0</v>
      </c>
      <c r="AI263" s="466">
        <f t="shared" ca="1" si="269"/>
        <v>0</v>
      </c>
      <c r="AJ263" s="466">
        <f t="shared" ca="1" si="270"/>
        <v>0</v>
      </c>
      <c r="AK263" s="466">
        <f t="shared" ca="1" si="270"/>
        <v>0</v>
      </c>
      <c r="AL263" s="466">
        <f t="shared" ca="1" si="270"/>
        <v>0</v>
      </c>
      <c r="AM263" s="466">
        <f t="shared" ca="1" si="270"/>
        <v>0</v>
      </c>
      <c r="AN263" s="466">
        <f t="shared" ca="1" si="270"/>
        <v>0</v>
      </c>
      <c r="AO263" s="466">
        <f t="shared" ca="1" si="270"/>
        <v>0</v>
      </c>
      <c r="AP263" s="466">
        <f t="shared" ca="1" si="270"/>
        <v>0</v>
      </c>
      <c r="AQ263" s="466">
        <f t="shared" ca="1" si="270"/>
        <v>0</v>
      </c>
      <c r="AR263" s="466">
        <f t="shared" ca="1" si="270"/>
        <v>0</v>
      </c>
      <c r="AS263" s="466">
        <f t="shared" ca="1" si="270"/>
        <v>0</v>
      </c>
      <c r="AT263" s="466">
        <f t="shared" ca="1" si="271"/>
        <v>0</v>
      </c>
      <c r="AU263" s="466">
        <f t="shared" ca="1" si="271"/>
        <v>0</v>
      </c>
      <c r="AV263" s="466">
        <f t="shared" ca="1" si="271"/>
        <v>0</v>
      </c>
      <c r="AW263" s="466">
        <f t="shared" ca="1" si="271"/>
        <v>0</v>
      </c>
      <c r="AX263" s="466">
        <f t="shared" ca="1" si="271"/>
        <v>0</v>
      </c>
      <c r="AY263" s="466">
        <f t="shared" ca="1" si="271"/>
        <v>0</v>
      </c>
      <c r="AZ263" s="466">
        <f t="shared" ca="1" si="271"/>
        <v>0</v>
      </c>
      <c r="BA263" s="466">
        <f t="shared" ca="1" si="271"/>
        <v>0</v>
      </c>
      <c r="BB263" s="466">
        <f t="shared" ca="1" si="271"/>
        <v>0</v>
      </c>
      <c r="BC263" s="466">
        <f t="shared" ca="1" si="271"/>
        <v>0</v>
      </c>
      <c r="BD263" s="466">
        <f t="shared" ca="1" si="271"/>
        <v>0</v>
      </c>
      <c r="BE263" s="466">
        <f t="shared" ca="1" si="271"/>
        <v>0</v>
      </c>
      <c r="BF263" s="458"/>
      <c r="BG263" s="467">
        <f t="shared" ca="1" si="247"/>
        <v>0</v>
      </c>
      <c r="BH263" s="467">
        <f t="shared" ca="1" si="248"/>
        <v>0</v>
      </c>
      <c r="BI263" s="467">
        <f t="shared" ca="1" si="249"/>
        <v>0</v>
      </c>
      <c r="BJ263" s="467">
        <f t="shared" ca="1" si="250"/>
        <v>0</v>
      </c>
      <c r="BK263" s="467">
        <f t="shared" ca="1" si="251"/>
        <v>0</v>
      </c>
      <c r="BL263" s="467">
        <f t="shared" ca="1" si="252"/>
        <v>0</v>
      </c>
      <c r="BM263" s="467">
        <f t="shared" ca="1" si="253"/>
        <v>0</v>
      </c>
      <c r="BN263" s="467">
        <f t="shared" ca="1" si="254"/>
        <v>0</v>
      </c>
      <c r="BO263" s="467">
        <f t="shared" ca="1" si="255"/>
        <v>0</v>
      </c>
      <c r="BP263" s="467">
        <f t="shared" ca="1" si="256"/>
        <v>0</v>
      </c>
      <c r="BQ263" s="467">
        <f t="shared" ca="1" si="257"/>
        <v>0</v>
      </c>
      <c r="BR263" s="467">
        <f t="shared" ca="1" si="258"/>
        <v>0</v>
      </c>
      <c r="BS263" s="468">
        <f t="shared" ca="1" si="259"/>
        <v>0</v>
      </c>
      <c r="BT263" s="467">
        <f t="shared" ca="1" si="260"/>
        <v>0</v>
      </c>
      <c r="BU263" s="467">
        <f t="shared" ca="1" si="261"/>
        <v>0</v>
      </c>
      <c r="BV263" s="467">
        <f t="shared" ca="1" si="262"/>
        <v>0</v>
      </c>
      <c r="BW263" s="470">
        <f t="shared" ca="1" si="263"/>
        <v>0</v>
      </c>
      <c r="BX263" s="470">
        <f t="shared" ca="1" si="264"/>
        <v>0</v>
      </c>
      <c r="BY263" s="467">
        <f t="shared" ca="1" si="265"/>
        <v>0</v>
      </c>
    </row>
    <row r="264" spans="1:77" ht="15.6" hidden="1" customHeight="1" outlineLevel="1" x14ac:dyDescent="0.3">
      <c r="A264" s="479">
        <f t="shared" si="266"/>
        <v>14</v>
      </c>
      <c r="B264" s="469">
        <f t="shared" si="239"/>
        <v>0</v>
      </c>
      <c r="C264" s="464"/>
      <c r="D264" s="480">
        <f t="shared" ca="1" si="240"/>
        <v>0</v>
      </c>
      <c r="E264" s="465">
        <f t="shared" ca="1" si="241"/>
        <v>0</v>
      </c>
      <c r="F264" s="466">
        <f t="shared" ca="1" si="267"/>
        <v>0</v>
      </c>
      <c r="G264" s="466">
        <f t="shared" ca="1" si="267"/>
        <v>0</v>
      </c>
      <c r="H264" s="466">
        <f t="shared" ca="1" si="267"/>
        <v>0</v>
      </c>
      <c r="I264" s="466">
        <f t="shared" ca="1" si="267"/>
        <v>0</v>
      </c>
      <c r="J264" s="466">
        <f t="shared" ca="1" si="267"/>
        <v>0</v>
      </c>
      <c r="K264" s="466">
        <f t="shared" ca="1" si="267"/>
        <v>0</v>
      </c>
      <c r="L264" s="466">
        <f t="shared" ca="1" si="267"/>
        <v>0</v>
      </c>
      <c r="M264" s="466">
        <f t="shared" ca="1" si="267"/>
        <v>0</v>
      </c>
      <c r="N264" s="466">
        <f t="shared" ca="1" si="267"/>
        <v>0</v>
      </c>
      <c r="O264" s="466">
        <f t="shared" ca="1" si="267"/>
        <v>0</v>
      </c>
      <c r="P264" s="466">
        <f t="shared" ca="1" si="268"/>
        <v>0</v>
      </c>
      <c r="Q264" s="466">
        <f t="shared" ca="1" si="268"/>
        <v>0</v>
      </c>
      <c r="R264" s="466">
        <f t="shared" ca="1" si="268"/>
        <v>0</v>
      </c>
      <c r="S264" s="466">
        <f t="shared" ca="1" si="268"/>
        <v>0</v>
      </c>
      <c r="T264" s="466">
        <f t="shared" ca="1" si="268"/>
        <v>0</v>
      </c>
      <c r="U264" s="466">
        <f t="shared" ca="1" si="268"/>
        <v>0</v>
      </c>
      <c r="V264" s="466">
        <f t="shared" ca="1" si="268"/>
        <v>0</v>
      </c>
      <c r="W264" s="466">
        <f t="shared" ca="1" si="268"/>
        <v>0</v>
      </c>
      <c r="X264" s="466">
        <f t="shared" ca="1" si="268"/>
        <v>0</v>
      </c>
      <c r="Y264" s="466">
        <f t="shared" ca="1" si="268"/>
        <v>0</v>
      </c>
      <c r="Z264" s="466">
        <f t="shared" ca="1" si="269"/>
        <v>0</v>
      </c>
      <c r="AA264" s="466">
        <f t="shared" ca="1" si="269"/>
        <v>0</v>
      </c>
      <c r="AB264" s="466">
        <f t="shared" ca="1" si="269"/>
        <v>0</v>
      </c>
      <c r="AC264" s="466">
        <f t="shared" ca="1" si="269"/>
        <v>0</v>
      </c>
      <c r="AD264" s="466">
        <f t="shared" ca="1" si="269"/>
        <v>0</v>
      </c>
      <c r="AE264" s="466">
        <f t="shared" ca="1" si="269"/>
        <v>0</v>
      </c>
      <c r="AF264" s="466">
        <f t="shared" ca="1" si="269"/>
        <v>0</v>
      </c>
      <c r="AG264" s="466">
        <f t="shared" ca="1" si="269"/>
        <v>0</v>
      </c>
      <c r="AH264" s="466">
        <f t="shared" ca="1" si="269"/>
        <v>0</v>
      </c>
      <c r="AI264" s="466">
        <f t="shared" ca="1" si="269"/>
        <v>0</v>
      </c>
      <c r="AJ264" s="466">
        <f t="shared" ca="1" si="270"/>
        <v>0</v>
      </c>
      <c r="AK264" s="466">
        <f t="shared" ca="1" si="270"/>
        <v>0</v>
      </c>
      <c r="AL264" s="466">
        <f t="shared" ca="1" si="270"/>
        <v>0</v>
      </c>
      <c r="AM264" s="466">
        <f t="shared" ca="1" si="270"/>
        <v>0</v>
      </c>
      <c r="AN264" s="466">
        <f t="shared" ca="1" si="270"/>
        <v>0</v>
      </c>
      <c r="AO264" s="466">
        <f t="shared" ca="1" si="270"/>
        <v>0</v>
      </c>
      <c r="AP264" s="466">
        <f t="shared" ca="1" si="270"/>
        <v>0</v>
      </c>
      <c r="AQ264" s="466">
        <f t="shared" ca="1" si="270"/>
        <v>0</v>
      </c>
      <c r="AR264" s="466">
        <f t="shared" ca="1" si="270"/>
        <v>0</v>
      </c>
      <c r="AS264" s="466">
        <f t="shared" ca="1" si="270"/>
        <v>0</v>
      </c>
      <c r="AT264" s="466">
        <f t="shared" ca="1" si="271"/>
        <v>0</v>
      </c>
      <c r="AU264" s="466">
        <f t="shared" ca="1" si="271"/>
        <v>0</v>
      </c>
      <c r="AV264" s="466">
        <f t="shared" ca="1" si="271"/>
        <v>0</v>
      </c>
      <c r="AW264" s="466">
        <f t="shared" ca="1" si="271"/>
        <v>0</v>
      </c>
      <c r="AX264" s="466">
        <f t="shared" ca="1" si="271"/>
        <v>0</v>
      </c>
      <c r="AY264" s="466">
        <f t="shared" ca="1" si="271"/>
        <v>0</v>
      </c>
      <c r="AZ264" s="466">
        <f t="shared" ca="1" si="271"/>
        <v>0</v>
      </c>
      <c r="BA264" s="466">
        <f t="shared" ca="1" si="271"/>
        <v>0</v>
      </c>
      <c r="BB264" s="466">
        <f t="shared" ca="1" si="271"/>
        <v>0</v>
      </c>
      <c r="BC264" s="466">
        <f t="shared" ca="1" si="271"/>
        <v>0</v>
      </c>
      <c r="BD264" s="466">
        <f t="shared" ca="1" si="271"/>
        <v>0</v>
      </c>
      <c r="BE264" s="466">
        <f t="shared" ca="1" si="271"/>
        <v>0</v>
      </c>
      <c r="BF264" s="458"/>
      <c r="BG264" s="467">
        <f t="shared" ca="1" si="247"/>
        <v>0</v>
      </c>
      <c r="BH264" s="467">
        <f t="shared" ca="1" si="248"/>
        <v>0</v>
      </c>
      <c r="BI264" s="467">
        <f t="shared" ca="1" si="249"/>
        <v>0</v>
      </c>
      <c r="BJ264" s="467">
        <f t="shared" ca="1" si="250"/>
        <v>0</v>
      </c>
      <c r="BK264" s="467">
        <f t="shared" ca="1" si="251"/>
        <v>0</v>
      </c>
      <c r="BL264" s="467">
        <f t="shared" ca="1" si="252"/>
        <v>0</v>
      </c>
      <c r="BM264" s="467">
        <f t="shared" ca="1" si="253"/>
        <v>0</v>
      </c>
      <c r="BN264" s="467">
        <f t="shared" ca="1" si="254"/>
        <v>0</v>
      </c>
      <c r="BO264" s="467">
        <f t="shared" ca="1" si="255"/>
        <v>0</v>
      </c>
      <c r="BP264" s="467">
        <f t="shared" ca="1" si="256"/>
        <v>0</v>
      </c>
      <c r="BQ264" s="467">
        <f t="shared" ca="1" si="257"/>
        <v>0</v>
      </c>
      <c r="BR264" s="467">
        <f t="shared" ca="1" si="258"/>
        <v>0</v>
      </c>
      <c r="BS264" s="468">
        <f t="shared" ca="1" si="259"/>
        <v>0</v>
      </c>
      <c r="BT264" s="467">
        <f t="shared" ca="1" si="260"/>
        <v>0</v>
      </c>
      <c r="BU264" s="467">
        <f t="shared" ca="1" si="261"/>
        <v>0</v>
      </c>
      <c r="BV264" s="467">
        <f t="shared" ca="1" si="262"/>
        <v>0</v>
      </c>
      <c r="BW264" s="470">
        <f t="shared" ca="1" si="263"/>
        <v>0</v>
      </c>
      <c r="BX264" s="470">
        <f t="shared" ca="1" si="264"/>
        <v>0</v>
      </c>
      <c r="BY264" s="467">
        <f t="shared" ca="1" si="265"/>
        <v>0</v>
      </c>
    </row>
    <row r="265" spans="1:77" ht="15.6" hidden="1" customHeight="1" outlineLevel="1" x14ac:dyDescent="0.3">
      <c r="A265" s="479">
        <f t="shared" si="266"/>
        <v>15</v>
      </c>
      <c r="B265" s="463">
        <f t="shared" si="239"/>
        <v>0</v>
      </c>
      <c r="C265" s="464"/>
      <c r="D265" s="480">
        <f t="shared" ca="1" si="240"/>
        <v>0</v>
      </c>
      <c r="E265" s="465">
        <f t="shared" ca="1" si="241"/>
        <v>0</v>
      </c>
      <c r="F265" s="466">
        <f t="shared" ca="1" si="267"/>
        <v>0</v>
      </c>
      <c r="G265" s="466">
        <f t="shared" ca="1" si="267"/>
        <v>0</v>
      </c>
      <c r="H265" s="466">
        <f t="shared" ca="1" si="267"/>
        <v>0</v>
      </c>
      <c r="I265" s="466">
        <f t="shared" ca="1" si="267"/>
        <v>0</v>
      </c>
      <c r="J265" s="466">
        <f t="shared" ca="1" si="267"/>
        <v>0</v>
      </c>
      <c r="K265" s="466">
        <f t="shared" ca="1" si="267"/>
        <v>0</v>
      </c>
      <c r="L265" s="466">
        <f t="shared" ca="1" si="267"/>
        <v>0</v>
      </c>
      <c r="M265" s="466">
        <f t="shared" ca="1" si="267"/>
        <v>0</v>
      </c>
      <c r="N265" s="466">
        <f t="shared" ca="1" si="267"/>
        <v>0</v>
      </c>
      <c r="O265" s="466">
        <f t="shared" ca="1" si="267"/>
        <v>0</v>
      </c>
      <c r="P265" s="466">
        <f t="shared" ca="1" si="268"/>
        <v>0</v>
      </c>
      <c r="Q265" s="466">
        <f t="shared" ca="1" si="268"/>
        <v>0</v>
      </c>
      <c r="R265" s="466">
        <f t="shared" ca="1" si="268"/>
        <v>0</v>
      </c>
      <c r="S265" s="466">
        <f t="shared" ca="1" si="268"/>
        <v>0</v>
      </c>
      <c r="T265" s="466">
        <f t="shared" ca="1" si="268"/>
        <v>0</v>
      </c>
      <c r="U265" s="466">
        <f t="shared" ca="1" si="268"/>
        <v>0</v>
      </c>
      <c r="V265" s="466">
        <f t="shared" ca="1" si="268"/>
        <v>0</v>
      </c>
      <c r="W265" s="466">
        <f t="shared" ca="1" si="268"/>
        <v>0</v>
      </c>
      <c r="X265" s="466">
        <f t="shared" ca="1" si="268"/>
        <v>0</v>
      </c>
      <c r="Y265" s="466">
        <f t="shared" ca="1" si="268"/>
        <v>0</v>
      </c>
      <c r="Z265" s="466">
        <f t="shared" ca="1" si="269"/>
        <v>0</v>
      </c>
      <c r="AA265" s="466">
        <f t="shared" ca="1" si="269"/>
        <v>0</v>
      </c>
      <c r="AB265" s="466">
        <f t="shared" ca="1" si="269"/>
        <v>0</v>
      </c>
      <c r="AC265" s="466">
        <f t="shared" ca="1" si="269"/>
        <v>0</v>
      </c>
      <c r="AD265" s="466">
        <f t="shared" ca="1" si="269"/>
        <v>0</v>
      </c>
      <c r="AE265" s="466">
        <f t="shared" ca="1" si="269"/>
        <v>0</v>
      </c>
      <c r="AF265" s="466">
        <f t="shared" ca="1" si="269"/>
        <v>0</v>
      </c>
      <c r="AG265" s="466">
        <f t="shared" ca="1" si="269"/>
        <v>0</v>
      </c>
      <c r="AH265" s="466">
        <f t="shared" ca="1" si="269"/>
        <v>0</v>
      </c>
      <c r="AI265" s="466">
        <f t="shared" ca="1" si="269"/>
        <v>0</v>
      </c>
      <c r="AJ265" s="466">
        <f t="shared" ca="1" si="270"/>
        <v>0</v>
      </c>
      <c r="AK265" s="466">
        <f t="shared" ca="1" si="270"/>
        <v>0</v>
      </c>
      <c r="AL265" s="466">
        <f t="shared" ca="1" si="270"/>
        <v>0</v>
      </c>
      <c r="AM265" s="466">
        <f t="shared" ca="1" si="270"/>
        <v>0</v>
      </c>
      <c r="AN265" s="466">
        <f t="shared" ca="1" si="270"/>
        <v>0</v>
      </c>
      <c r="AO265" s="466">
        <f t="shared" ca="1" si="270"/>
        <v>0</v>
      </c>
      <c r="AP265" s="466">
        <f t="shared" ca="1" si="270"/>
        <v>0</v>
      </c>
      <c r="AQ265" s="466">
        <f t="shared" ca="1" si="270"/>
        <v>0</v>
      </c>
      <c r="AR265" s="466">
        <f t="shared" ca="1" si="270"/>
        <v>0</v>
      </c>
      <c r="AS265" s="466">
        <f t="shared" ca="1" si="270"/>
        <v>0</v>
      </c>
      <c r="AT265" s="466">
        <f t="shared" ca="1" si="271"/>
        <v>0</v>
      </c>
      <c r="AU265" s="466">
        <f t="shared" ca="1" si="271"/>
        <v>0</v>
      </c>
      <c r="AV265" s="466">
        <f t="shared" ca="1" si="271"/>
        <v>0</v>
      </c>
      <c r="AW265" s="466">
        <f t="shared" ca="1" si="271"/>
        <v>0</v>
      </c>
      <c r="AX265" s="466">
        <f t="shared" ca="1" si="271"/>
        <v>0</v>
      </c>
      <c r="AY265" s="466">
        <f t="shared" ca="1" si="271"/>
        <v>0</v>
      </c>
      <c r="AZ265" s="466">
        <f t="shared" ca="1" si="271"/>
        <v>0</v>
      </c>
      <c r="BA265" s="466">
        <f t="shared" ca="1" si="271"/>
        <v>0</v>
      </c>
      <c r="BB265" s="466">
        <f t="shared" ca="1" si="271"/>
        <v>0</v>
      </c>
      <c r="BC265" s="466">
        <f t="shared" ca="1" si="271"/>
        <v>0</v>
      </c>
      <c r="BD265" s="466">
        <f t="shared" ca="1" si="271"/>
        <v>0</v>
      </c>
      <c r="BE265" s="466">
        <f t="shared" ca="1" si="271"/>
        <v>0</v>
      </c>
      <c r="BF265" s="458"/>
      <c r="BG265" s="467">
        <f t="shared" ca="1" si="247"/>
        <v>0</v>
      </c>
      <c r="BH265" s="467">
        <f t="shared" ca="1" si="248"/>
        <v>0</v>
      </c>
      <c r="BI265" s="467">
        <f t="shared" ca="1" si="249"/>
        <v>0</v>
      </c>
      <c r="BJ265" s="467">
        <f t="shared" ca="1" si="250"/>
        <v>0</v>
      </c>
      <c r="BK265" s="467">
        <f t="shared" ca="1" si="251"/>
        <v>0</v>
      </c>
      <c r="BL265" s="467">
        <f t="shared" ca="1" si="252"/>
        <v>0</v>
      </c>
      <c r="BM265" s="467">
        <f t="shared" ca="1" si="253"/>
        <v>0</v>
      </c>
      <c r="BN265" s="467">
        <f t="shared" ca="1" si="254"/>
        <v>0</v>
      </c>
      <c r="BO265" s="467">
        <f t="shared" ca="1" si="255"/>
        <v>0</v>
      </c>
      <c r="BP265" s="467">
        <f t="shared" ca="1" si="256"/>
        <v>0</v>
      </c>
      <c r="BQ265" s="467">
        <f t="shared" ca="1" si="257"/>
        <v>0</v>
      </c>
      <c r="BR265" s="467">
        <f t="shared" ca="1" si="258"/>
        <v>0</v>
      </c>
      <c r="BS265" s="468">
        <f t="shared" ca="1" si="259"/>
        <v>0</v>
      </c>
      <c r="BT265" s="467">
        <f t="shared" ca="1" si="260"/>
        <v>0</v>
      </c>
      <c r="BU265" s="467">
        <f t="shared" ca="1" si="261"/>
        <v>0</v>
      </c>
      <c r="BV265" s="467">
        <f t="shared" ca="1" si="262"/>
        <v>0</v>
      </c>
      <c r="BW265" s="470">
        <f t="shared" ca="1" si="263"/>
        <v>0</v>
      </c>
      <c r="BX265" s="470">
        <f t="shared" ca="1" si="264"/>
        <v>0</v>
      </c>
      <c r="BY265" s="467">
        <f t="shared" ca="1" si="265"/>
        <v>0</v>
      </c>
    </row>
    <row r="266" spans="1:77" ht="15.6" hidden="1" customHeight="1" outlineLevel="1" x14ac:dyDescent="0.3">
      <c r="A266" s="479">
        <f t="shared" si="266"/>
        <v>16</v>
      </c>
      <c r="B266" s="469">
        <f t="shared" si="239"/>
        <v>0</v>
      </c>
      <c r="C266" s="464"/>
      <c r="D266" s="480">
        <f t="shared" ca="1" si="240"/>
        <v>0</v>
      </c>
      <c r="E266" s="465">
        <f t="shared" ca="1" si="241"/>
        <v>0</v>
      </c>
      <c r="F266" s="466">
        <f t="shared" ca="1" si="267"/>
        <v>0</v>
      </c>
      <c r="G266" s="466">
        <f t="shared" ca="1" si="267"/>
        <v>0</v>
      </c>
      <c r="H266" s="466">
        <f t="shared" ca="1" si="267"/>
        <v>0</v>
      </c>
      <c r="I266" s="466">
        <f t="shared" ca="1" si="267"/>
        <v>0</v>
      </c>
      <c r="J266" s="466">
        <f t="shared" ca="1" si="267"/>
        <v>0</v>
      </c>
      <c r="K266" s="466">
        <f t="shared" ca="1" si="267"/>
        <v>0</v>
      </c>
      <c r="L266" s="466">
        <f t="shared" ca="1" si="267"/>
        <v>0</v>
      </c>
      <c r="M266" s="466">
        <f t="shared" ca="1" si="267"/>
        <v>0</v>
      </c>
      <c r="N266" s="466">
        <f t="shared" ca="1" si="267"/>
        <v>0</v>
      </c>
      <c r="O266" s="466">
        <f t="shared" ca="1" si="267"/>
        <v>0</v>
      </c>
      <c r="P266" s="466">
        <f t="shared" ca="1" si="268"/>
        <v>0</v>
      </c>
      <c r="Q266" s="466">
        <f t="shared" ca="1" si="268"/>
        <v>0</v>
      </c>
      <c r="R266" s="466">
        <f t="shared" ca="1" si="268"/>
        <v>0</v>
      </c>
      <c r="S266" s="466">
        <f t="shared" ca="1" si="268"/>
        <v>0</v>
      </c>
      <c r="T266" s="466">
        <f t="shared" ca="1" si="268"/>
        <v>0</v>
      </c>
      <c r="U266" s="466">
        <f t="shared" ca="1" si="268"/>
        <v>0</v>
      </c>
      <c r="V266" s="466">
        <f t="shared" ca="1" si="268"/>
        <v>0</v>
      </c>
      <c r="W266" s="466">
        <f t="shared" ca="1" si="268"/>
        <v>0</v>
      </c>
      <c r="X266" s="466">
        <f t="shared" ca="1" si="268"/>
        <v>0</v>
      </c>
      <c r="Y266" s="466">
        <f t="shared" ca="1" si="268"/>
        <v>0</v>
      </c>
      <c r="Z266" s="466">
        <f t="shared" ca="1" si="269"/>
        <v>0</v>
      </c>
      <c r="AA266" s="466">
        <f t="shared" ca="1" si="269"/>
        <v>0</v>
      </c>
      <c r="AB266" s="466">
        <f t="shared" ca="1" si="269"/>
        <v>0</v>
      </c>
      <c r="AC266" s="466">
        <f t="shared" ca="1" si="269"/>
        <v>0</v>
      </c>
      <c r="AD266" s="466">
        <f t="shared" ca="1" si="269"/>
        <v>0</v>
      </c>
      <c r="AE266" s="466">
        <f t="shared" ca="1" si="269"/>
        <v>0</v>
      </c>
      <c r="AF266" s="466">
        <f t="shared" ca="1" si="269"/>
        <v>0</v>
      </c>
      <c r="AG266" s="466">
        <f t="shared" ca="1" si="269"/>
        <v>0</v>
      </c>
      <c r="AH266" s="466">
        <f t="shared" ca="1" si="269"/>
        <v>0</v>
      </c>
      <c r="AI266" s="466">
        <f t="shared" ca="1" si="269"/>
        <v>0</v>
      </c>
      <c r="AJ266" s="466">
        <f t="shared" ca="1" si="270"/>
        <v>0</v>
      </c>
      <c r="AK266" s="466">
        <f t="shared" ca="1" si="270"/>
        <v>0</v>
      </c>
      <c r="AL266" s="466">
        <f t="shared" ca="1" si="270"/>
        <v>0</v>
      </c>
      <c r="AM266" s="466">
        <f t="shared" ca="1" si="270"/>
        <v>0</v>
      </c>
      <c r="AN266" s="466">
        <f t="shared" ca="1" si="270"/>
        <v>0</v>
      </c>
      <c r="AO266" s="466">
        <f t="shared" ca="1" si="270"/>
        <v>0</v>
      </c>
      <c r="AP266" s="466">
        <f t="shared" ca="1" si="270"/>
        <v>0</v>
      </c>
      <c r="AQ266" s="466">
        <f t="shared" ca="1" si="270"/>
        <v>0</v>
      </c>
      <c r="AR266" s="466">
        <f t="shared" ca="1" si="270"/>
        <v>0</v>
      </c>
      <c r="AS266" s="466">
        <f t="shared" ca="1" si="270"/>
        <v>0</v>
      </c>
      <c r="AT266" s="466">
        <f t="shared" ca="1" si="271"/>
        <v>0</v>
      </c>
      <c r="AU266" s="466">
        <f t="shared" ca="1" si="271"/>
        <v>0</v>
      </c>
      <c r="AV266" s="466">
        <f t="shared" ca="1" si="271"/>
        <v>0</v>
      </c>
      <c r="AW266" s="466">
        <f t="shared" ca="1" si="271"/>
        <v>0</v>
      </c>
      <c r="AX266" s="466">
        <f t="shared" ca="1" si="271"/>
        <v>0</v>
      </c>
      <c r="AY266" s="466">
        <f t="shared" ca="1" si="271"/>
        <v>0</v>
      </c>
      <c r="AZ266" s="466">
        <f t="shared" ca="1" si="271"/>
        <v>0</v>
      </c>
      <c r="BA266" s="466">
        <f t="shared" ca="1" si="271"/>
        <v>0</v>
      </c>
      <c r="BB266" s="466">
        <f t="shared" ca="1" si="271"/>
        <v>0</v>
      </c>
      <c r="BC266" s="466">
        <f t="shared" ca="1" si="271"/>
        <v>0</v>
      </c>
      <c r="BD266" s="466">
        <f t="shared" ca="1" si="271"/>
        <v>0</v>
      </c>
      <c r="BE266" s="466">
        <f t="shared" ca="1" si="271"/>
        <v>0</v>
      </c>
      <c r="BF266" s="458"/>
      <c r="BG266" s="467">
        <f t="shared" ca="1" si="247"/>
        <v>0</v>
      </c>
      <c r="BH266" s="467">
        <f t="shared" ca="1" si="248"/>
        <v>0</v>
      </c>
      <c r="BI266" s="467">
        <f t="shared" ca="1" si="249"/>
        <v>0</v>
      </c>
      <c r="BJ266" s="467">
        <f t="shared" ca="1" si="250"/>
        <v>0</v>
      </c>
      <c r="BK266" s="467">
        <f t="shared" ca="1" si="251"/>
        <v>0</v>
      </c>
      <c r="BL266" s="467">
        <f t="shared" ca="1" si="252"/>
        <v>0</v>
      </c>
      <c r="BM266" s="467">
        <f t="shared" ca="1" si="253"/>
        <v>0</v>
      </c>
      <c r="BN266" s="467">
        <f t="shared" ca="1" si="254"/>
        <v>0</v>
      </c>
      <c r="BO266" s="467">
        <f t="shared" ca="1" si="255"/>
        <v>0</v>
      </c>
      <c r="BP266" s="467">
        <f t="shared" ca="1" si="256"/>
        <v>0</v>
      </c>
      <c r="BQ266" s="467">
        <f t="shared" ca="1" si="257"/>
        <v>0</v>
      </c>
      <c r="BR266" s="467">
        <f t="shared" ca="1" si="258"/>
        <v>0</v>
      </c>
      <c r="BS266" s="468">
        <f t="shared" ca="1" si="259"/>
        <v>0</v>
      </c>
      <c r="BT266" s="467">
        <f t="shared" ca="1" si="260"/>
        <v>0</v>
      </c>
      <c r="BU266" s="467">
        <f t="shared" ca="1" si="261"/>
        <v>0</v>
      </c>
      <c r="BV266" s="467">
        <f t="shared" ca="1" si="262"/>
        <v>0</v>
      </c>
      <c r="BW266" s="470">
        <f t="shared" ca="1" si="263"/>
        <v>0</v>
      </c>
      <c r="BX266" s="470">
        <f t="shared" ca="1" si="264"/>
        <v>0</v>
      </c>
      <c r="BY266" s="467">
        <f t="shared" ca="1" si="265"/>
        <v>0</v>
      </c>
    </row>
    <row r="267" spans="1:77" ht="15.6" hidden="1" customHeight="1" outlineLevel="1" x14ac:dyDescent="0.3">
      <c r="A267" s="479">
        <f t="shared" si="266"/>
        <v>17</v>
      </c>
      <c r="B267" s="463">
        <f t="shared" si="239"/>
        <v>0</v>
      </c>
      <c r="C267" s="464"/>
      <c r="D267" s="480">
        <f t="shared" ca="1" si="240"/>
        <v>0</v>
      </c>
      <c r="E267" s="465">
        <f t="shared" ca="1" si="241"/>
        <v>0</v>
      </c>
      <c r="F267" s="466">
        <f t="shared" ca="1" si="267"/>
        <v>0</v>
      </c>
      <c r="G267" s="466">
        <f t="shared" ca="1" si="267"/>
        <v>0</v>
      </c>
      <c r="H267" s="466">
        <f t="shared" ca="1" si="267"/>
        <v>0</v>
      </c>
      <c r="I267" s="466">
        <f t="shared" ca="1" si="267"/>
        <v>0</v>
      </c>
      <c r="J267" s="466">
        <f t="shared" ca="1" si="267"/>
        <v>0</v>
      </c>
      <c r="K267" s="466">
        <f t="shared" ca="1" si="267"/>
        <v>0</v>
      </c>
      <c r="L267" s="466">
        <f t="shared" ca="1" si="267"/>
        <v>0</v>
      </c>
      <c r="M267" s="466">
        <f t="shared" ca="1" si="267"/>
        <v>0</v>
      </c>
      <c r="N267" s="466">
        <f t="shared" ca="1" si="267"/>
        <v>0</v>
      </c>
      <c r="O267" s="466">
        <f t="shared" ca="1" si="267"/>
        <v>0</v>
      </c>
      <c r="P267" s="466">
        <f t="shared" ca="1" si="268"/>
        <v>0</v>
      </c>
      <c r="Q267" s="466">
        <f t="shared" ca="1" si="268"/>
        <v>0</v>
      </c>
      <c r="R267" s="466">
        <f t="shared" ca="1" si="268"/>
        <v>0</v>
      </c>
      <c r="S267" s="466">
        <f t="shared" ca="1" si="268"/>
        <v>0</v>
      </c>
      <c r="T267" s="466">
        <f t="shared" ca="1" si="268"/>
        <v>0</v>
      </c>
      <c r="U267" s="466">
        <f t="shared" ca="1" si="268"/>
        <v>0</v>
      </c>
      <c r="V267" s="466">
        <f t="shared" ca="1" si="268"/>
        <v>0</v>
      </c>
      <c r="W267" s="466">
        <f t="shared" ca="1" si="268"/>
        <v>0</v>
      </c>
      <c r="X267" s="466">
        <f t="shared" ca="1" si="268"/>
        <v>0</v>
      </c>
      <c r="Y267" s="466">
        <f t="shared" ca="1" si="268"/>
        <v>0</v>
      </c>
      <c r="Z267" s="466">
        <f t="shared" ca="1" si="269"/>
        <v>0</v>
      </c>
      <c r="AA267" s="466">
        <f t="shared" ca="1" si="269"/>
        <v>0</v>
      </c>
      <c r="AB267" s="466">
        <f t="shared" ca="1" si="269"/>
        <v>0</v>
      </c>
      <c r="AC267" s="466">
        <f t="shared" ca="1" si="269"/>
        <v>0</v>
      </c>
      <c r="AD267" s="466">
        <f t="shared" ca="1" si="269"/>
        <v>0</v>
      </c>
      <c r="AE267" s="466">
        <f t="shared" ca="1" si="269"/>
        <v>0</v>
      </c>
      <c r="AF267" s="466">
        <f t="shared" ca="1" si="269"/>
        <v>0</v>
      </c>
      <c r="AG267" s="466">
        <f t="shared" ca="1" si="269"/>
        <v>0</v>
      </c>
      <c r="AH267" s="466">
        <f t="shared" ca="1" si="269"/>
        <v>0</v>
      </c>
      <c r="AI267" s="466">
        <f t="shared" ca="1" si="269"/>
        <v>0</v>
      </c>
      <c r="AJ267" s="466">
        <f t="shared" ca="1" si="270"/>
        <v>0</v>
      </c>
      <c r="AK267" s="466">
        <f t="shared" ca="1" si="270"/>
        <v>0</v>
      </c>
      <c r="AL267" s="466">
        <f t="shared" ca="1" si="270"/>
        <v>0</v>
      </c>
      <c r="AM267" s="466">
        <f t="shared" ca="1" si="270"/>
        <v>0</v>
      </c>
      <c r="AN267" s="466">
        <f t="shared" ca="1" si="270"/>
        <v>0</v>
      </c>
      <c r="AO267" s="466">
        <f t="shared" ca="1" si="270"/>
        <v>0</v>
      </c>
      <c r="AP267" s="466">
        <f t="shared" ca="1" si="270"/>
        <v>0</v>
      </c>
      <c r="AQ267" s="466">
        <f t="shared" ca="1" si="270"/>
        <v>0</v>
      </c>
      <c r="AR267" s="466">
        <f t="shared" ca="1" si="270"/>
        <v>0</v>
      </c>
      <c r="AS267" s="466">
        <f t="shared" ca="1" si="270"/>
        <v>0</v>
      </c>
      <c r="AT267" s="466">
        <f t="shared" ca="1" si="271"/>
        <v>0</v>
      </c>
      <c r="AU267" s="466">
        <f t="shared" ca="1" si="271"/>
        <v>0</v>
      </c>
      <c r="AV267" s="466">
        <f t="shared" ca="1" si="271"/>
        <v>0</v>
      </c>
      <c r="AW267" s="466">
        <f t="shared" ca="1" si="271"/>
        <v>0</v>
      </c>
      <c r="AX267" s="466">
        <f t="shared" ca="1" si="271"/>
        <v>0</v>
      </c>
      <c r="AY267" s="466">
        <f t="shared" ca="1" si="271"/>
        <v>0</v>
      </c>
      <c r="AZ267" s="466">
        <f t="shared" ca="1" si="271"/>
        <v>0</v>
      </c>
      <c r="BA267" s="466">
        <f t="shared" ca="1" si="271"/>
        <v>0</v>
      </c>
      <c r="BB267" s="466">
        <f t="shared" ca="1" si="271"/>
        <v>0</v>
      </c>
      <c r="BC267" s="466">
        <f t="shared" ca="1" si="271"/>
        <v>0</v>
      </c>
      <c r="BD267" s="466">
        <f t="shared" ca="1" si="271"/>
        <v>0</v>
      </c>
      <c r="BE267" s="466">
        <f t="shared" ca="1" si="271"/>
        <v>0</v>
      </c>
      <c r="BF267" s="458"/>
      <c r="BG267" s="467">
        <f t="shared" ca="1" si="247"/>
        <v>0</v>
      </c>
      <c r="BH267" s="467">
        <f t="shared" ca="1" si="248"/>
        <v>0</v>
      </c>
      <c r="BI267" s="467">
        <f t="shared" ca="1" si="249"/>
        <v>0</v>
      </c>
      <c r="BJ267" s="467">
        <f t="shared" ca="1" si="250"/>
        <v>0</v>
      </c>
      <c r="BK267" s="467">
        <f t="shared" ca="1" si="251"/>
        <v>0</v>
      </c>
      <c r="BL267" s="467">
        <f t="shared" ca="1" si="252"/>
        <v>0</v>
      </c>
      <c r="BM267" s="467">
        <f t="shared" ca="1" si="253"/>
        <v>0</v>
      </c>
      <c r="BN267" s="467">
        <f t="shared" ca="1" si="254"/>
        <v>0</v>
      </c>
      <c r="BO267" s="467">
        <f t="shared" ca="1" si="255"/>
        <v>0</v>
      </c>
      <c r="BP267" s="467">
        <f t="shared" ca="1" si="256"/>
        <v>0</v>
      </c>
      <c r="BQ267" s="467">
        <f t="shared" ca="1" si="257"/>
        <v>0</v>
      </c>
      <c r="BR267" s="467">
        <f t="shared" ca="1" si="258"/>
        <v>0</v>
      </c>
      <c r="BS267" s="468">
        <f t="shared" ca="1" si="259"/>
        <v>0</v>
      </c>
      <c r="BT267" s="467">
        <f t="shared" ca="1" si="260"/>
        <v>0</v>
      </c>
      <c r="BU267" s="467">
        <f t="shared" ca="1" si="261"/>
        <v>0</v>
      </c>
      <c r="BV267" s="467">
        <f t="shared" ca="1" si="262"/>
        <v>0</v>
      </c>
      <c r="BW267" s="470">
        <f t="shared" ca="1" si="263"/>
        <v>0</v>
      </c>
      <c r="BX267" s="470">
        <f t="shared" ca="1" si="264"/>
        <v>0</v>
      </c>
      <c r="BY267" s="467">
        <f t="shared" ca="1" si="265"/>
        <v>0</v>
      </c>
    </row>
    <row r="268" spans="1:77" ht="15.6" hidden="1" customHeight="1" outlineLevel="1" x14ac:dyDescent="0.3">
      <c r="A268" s="479">
        <f t="shared" si="266"/>
        <v>18</v>
      </c>
      <c r="B268" s="469">
        <f t="shared" si="239"/>
        <v>0</v>
      </c>
      <c r="C268" s="464"/>
      <c r="D268" s="480">
        <f t="shared" ca="1" si="240"/>
        <v>0</v>
      </c>
      <c r="E268" s="465">
        <f t="shared" ca="1" si="241"/>
        <v>0</v>
      </c>
      <c r="F268" s="466">
        <f t="shared" ca="1" si="267"/>
        <v>0</v>
      </c>
      <c r="G268" s="466">
        <f t="shared" ca="1" si="267"/>
        <v>0</v>
      </c>
      <c r="H268" s="466">
        <f t="shared" ca="1" si="267"/>
        <v>0</v>
      </c>
      <c r="I268" s="466">
        <f t="shared" ca="1" si="267"/>
        <v>0</v>
      </c>
      <c r="J268" s="466">
        <f t="shared" ca="1" si="267"/>
        <v>0</v>
      </c>
      <c r="K268" s="466">
        <f t="shared" ca="1" si="267"/>
        <v>0</v>
      </c>
      <c r="L268" s="466">
        <f t="shared" ca="1" si="267"/>
        <v>0</v>
      </c>
      <c r="M268" s="466">
        <f t="shared" ca="1" si="267"/>
        <v>0</v>
      </c>
      <c r="N268" s="466">
        <f t="shared" ca="1" si="267"/>
        <v>0</v>
      </c>
      <c r="O268" s="466">
        <f t="shared" ca="1" si="267"/>
        <v>0</v>
      </c>
      <c r="P268" s="466">
        <f t="shared" ca="1" si="268"/>
        <v>0</v>
      </c>
      <c r="Q268" s="466">
        <f t="shared" ca="1" si="268"/>
        <v>0</v>
      </c>
      <c r="R268" s="466">
        <f t="shared" ca="1" si="268"/>
        <v>0</v>
      </c>
      <c r="S268" s="466">
        <f t="shared" ca="1" si="268"/>
        <v>0</v>
      </c>
      <c r="T268" s="466">
        <f t="shared" ca="1" si="268"/>
        <v>0</v>
      </c>
      <c r="U268" s="466">
        <f t="shared" ca="1" si="268"/>
        <v>0</v>
      </c>
      <c r="V268" s="466">
        <f t="shared" ca="1" si="268"/>
        <v>0</v>
      </c>
      <c r="W268" s="466">
        <f t="shared" ca="1" si="268"/>
        <v>0</v>
      </c>
      <c r="X268" s="466">
        <f t="shared" ca="1" si="268"/>
        <v>0</v>
      </c>
      <c r="Y268" s="466">
        <f t="shared" ca="1" si="268"/>
        <v>0</v>
      </c>
      <c r="Z268" s="466">
        <f t="shared" ca="1" si="269"/>
        <v>0</v>
      </c>
      <c r="AA268" s="466">
        <f t="shared" ca="1" si="269"/>
        <v>0</v>
      </c>
      <c r="AB268" s="466">
        <f t="shared" ca="1" si="269"/>
        <v>0</v>
      </c>
      <c r="AC268" s="466">
        <f t="shared" ca="1" si="269"/>
        <v>0</v>
      </c>
      <c r="AD268" s="466">
        <f t="shared" ca="1" si="269"/>
        <v>0</v>
      </c>
      <c r="AE268" s="466">
        <f t="shared" ca="1" si="269"/>
        <v>0</v>
      </c>
      <c r="AF268" s="466">
        <f t="shared" ca="1" si="269"/>
        <v>0</v>
      </c>
      <c r="AG268" s="466">
        <f t="shared" ca="1" si="269"/>
        <v>0</v>
      </c>
      <c r="AH268" s="466">
        <f t="shared" ca="1" si="269"/>
        <v>0</v>
      </c>
      <c r="AI268" s="466">
        <f t="shared" ca="1" si="269"/>
        <v>0</v>
      </c>
      <c r="AJ268" s="466">
        <f t="shared" ca="1" si="270"/>
        <v>0</v>
      </c>
      <c r="AK268" s="466">
        <f t="shared" ca="1" si="270"/>
        <v>0</v>
      </c>
      <c r="AL268" s="466">
        <f t="shared" ca="1" si="270"/>
        <v>0</v>
      </c>
      <c r="AM268" s="466">
        <f t="shared" ca="1" si="270"/>
        <v>0</v>
      </c>
      <c r="AN268" s="466">
        <f t="shared" ca="1" si="270"/>
        <v>0</v>
      </c>
      <c r="AO268" s="466">
        <f t="shared" ca="1" si="270"/>
        <v>0</v>
      </c>
      <c r="AP268" s="466">
        <f t="shared" ca="1" si="270"/>
        <v>0</v>
      </c>
      <c r="AQ268" s="466">
        <f t="shared" ca="1" si="270"/>
        <v>0</v>
      </c>
      <c r="AR268" s="466">
        <f t="shared" ca="1" si="270"/>
        <v>0</v>
      </c>
      <c r="AS268" s="466">
        <f t="shared" ca="1" si="270"/>
        <v>0</v>
      </c>
      <c r="AT268" s="466">
        <f t="shared" ca="1" si="271"/>
        <v>0</v>
      </c>
      <c r="AU268" s="466">
        <f t="shared" ca="1" si="271"/>
        <v>0</v>
      </c>
      <c r="AV268" s="466">
        <f t="shared" ca="1" si="271"/>
        <v>0</v>
      </c>
      <c r="AW268" s="466">
        <f t="shared" ca="1" si="271"/>
        <v>0</v>
      </c>
      <c r="AX268" s="466">
        <f t="shared" ca="1" si="271"/>
        <v>0</v>
      </c>
      <c r="AY268" s="466">
        <f t="shared" ca="1" si="271"/>
        <v>0</v>
      </c>
      <c r="AZ268" s="466">
        <f t="shared" ca="1" si="271"/>
        <v>0</v>
      </c>
      <c r="BA268" s="466">
        <f t="shared" ca="1" si="271"/>
        <v>0</v>
      </c>
      <c r="BB268" s="466">
        <f t="shared" ca="1" si="271"/>
        <v>0</v>
      </c>
      <c r="BC268" s="466">
        <f t="shared" ca="1" si="271"/>
        <v>0</v>
      </c>
      <c r="BD268" s="466">
        <f t="shared" ca="1" si="271"/>
        <v>0</v>
      </c>
      <c r="BE268" s="466">
        <f t="shared" ca="1" si="271"/>
        <v>0</v>
      </c>
      <c r="BF268" s="458"/>
      <c r="BG268" s="467">
        <f t="shared" ca="1" si="247"/>
        <v>0</v>
      </c>
      <c r="BH268" s="467">
        <f t="shared" ca="1" si="248"/>
        <v>0</v>
      </c>
      <c r="BI268" s="467">
        <f t="shared" ca="1" si="249"/>
        <v>0</v>
      </c>
      <c r="BJ268" s="467">
        <f t="shared" ca="1" si="250"/>
        <v>0</v>
      </c>
      <c r="BK268" s="467">
        <f t="shared" ca="1" si="251"/>
        <v>0</v>
      </c>
      <c r="BL268" s="467">
        <f t="shared" ca="1" si="252"/>
        <v>0</v>
      </c>
      <c r="BM268" s="467">
        <f t="shared" ca="1" si="253"/>
        <v>0</v>
      </c>
      <c r="BN268" s="467">
        <f t="shared" ca="1" si="254"/>
        <v>0</v>
      </c>
      <c r="BO268" s="467">
        <f t="shared" ca="1" si="255"/>
        <v>0</v>
      </c>
      <c r="BP268" s="467">
        <f t="shared" ca="1" si="256"/>
        <v>0</v>
      </c>
      <c r="BQ268" s="467">
        <f t="shared" ca="1" si="257"/>
        <v>0</v>
      </c>
      <c r="BR268" s="467">
        <f t="shared" ca="1" si="258"/>
        <v>0</v>
      </c>
      <c r="BS268" s="468">
        <f t="shared" ca="1" si="259"/>
        <v>0</v>
      </c>
      <c r="BT268" s="467">
        <f t="shared" ca="1" si="260"/>
        <v>0</v>
      </c>
      <c r="BU268" s="467">
        <f t="shared" ca="1" si="261"/>
        <v>0</v>
      </c>
      <c r="BV268" s="467">
        <f t="shared" ca="1" si="262"/>
        <v>0</v>
      </c>
      <c r="BW268" s="470">
        <f t="shared" ca="1" si="263"/>
        <v>0</v>
      </c>
      <c r="BX268" s="470">
        <f t="shared" ca="1" si="264"/>
        <v>0</v>
      </c>
      <c r="BY268" s="467">
        <f t="shared" ca="1" si="265"/>
        <v>0</v>
      </c>
    </row>
    <row r="269" spans="1:77" ht="15.6" hidden="1" customHeight="1" outlineLevel="1" x14ac:dyDescent="0.3">
      <c r="A269" s="479">
        <f t="shared" si="266"/>
        <v>19</v>
      </c>
      <c r="B269" s="463">
        <f t="shared" si="239"/>
        <v>0</v>
      </c>
      <c r="C269" s="464"/>
      <c r="D269" s="480">
        <f t="shared" ca="1" si="240"/>
        <v>0</v>
      </c>
      <c r="E269" s="465">
        <f t="shared" ca="1" si="241"/>
        <v>0</v>
      </c>
      <c r="F269" s="466">
        <f t="shared" ca="1" si="267"/>
        <v>0</v>
      </c>
      <c r="G269" s="466">
        <f t="shared" ca="1" si="267"/>
        <v>0</v>
      </c>
      <c r="H269" s="466">
        <f t="shared" ca="1" si="267"/>
        <v>0</v>
      </c>
      <c r="I269" s="466">
        <f t="shared" ca="1" si="267"/>
        <v>0</v>
      </c>
      <c r="J269" s="466">
        <f t="shared" ca="1" si="267"/>
        <v>0</v>
      </c>
      <c r="K269" s="466">
        <f t="shared" ca="1" si="267"/>
        <v>0</v>
      </c>
      <c r="L269" s="466">
        <f t="shared" ca="1" si="267"/>
        <v>0</v>
      </c>
      <c r="M269" s="466">
        <f t="shared" ca="1" si="267"/>
        <v>0</v>
      </c>
      <c r="N269" s="466">
        <f t="shared" ca="1" si="267"/>
        <v>0</v>
      </c>
      <c r="O269" s="466">
        <f t="shared" ca="1" si="267"/>
        <v>0</v>
      </c>
      <c r="P269" s="466">
        <f t="shared" ca="1" si="268"/>
        <v>0</v>
      </c>
      <c r="Q269" s="466">
        <f t="shared" ca="1" si="268"/>
        <v>0</v>
      </c>
      <c r="R269" s="466">
        <f t="shared" ca="1" si="268"/>
        <v>0</v>
      </c>
      <c r="S269" s="466">
        <f t="shared" ca="1" si="268"/>
        <v>0</v>
      </c>
      <c r="T269" s="466">
        <f t="shared" ca="1" si="268"/>
        <v>0</v>
      </c>
      <c r="U269" s="466">
        <f t="shared" ca="1" si="268"/>
        <v>0</v>
      </c>
      <c r="V269" s="466">
        <f t="shared" ca="1" si="268"/>
        <v>0</v>
      </c>
      <c r="W269" s="466">
        <f t="shared" ca="1" si="268"/>
        <v>0</v>
      </c>
      <c r="X269" s="466">
        <f t="shared" ca="1" si="268"/>
        <v>0</v>
      </c>
      <c r="Y269" s="466">
        <f t="shared" ca="1" si="268"/>
        <v>0</v>
      </c>
      <c r="Z269" s="466">
        <f t="shared" ca="1" si="269"/>
        <v>0</v>
      </c>
      <c r="AA269" s="466">
        <f t="shared" ca="1" si="269"/>
        <v>0</v>
      </c>
      <c r="AB269" s="466">
        <f t="shared" ca="1" si="269"/>
        <v>0</v>
      </c>
      <c r="AC269" s="466">
        <f t="shared" ca="1" si="269"/>
        <v>0</v>
      </c>
      <c r="AD269" s="466">
        <f t="shared" ca="1" si="269"/>
        <v>0</v>
      </c>
      <c r="AE269" s="466">
        <f t="shared" ca="1" si="269"/>
        <v>0</v>
      </c>
      <c r="AF269" s="466">
        <f t="shared" ca="1" si="269"/>
        <v>0</v>
      </c>
      <c r="AG269" s="466">
        <f t="shared" ca="1" si="269"/>
        <v>0</v>
      </c>
      <c r="AH269" s="466">
        <f t="shared" ca="1" si="269"/>
        <v>0</v>
      </c>
      <c r="AI269" s="466">
        <f t="shared" ca="1" si="269"/>
        <v>0</v>
      </c>
      <c r="AJ269" s="466">
        <f t="shared" ca="1" si="270"/>
        <v>0</v>
      </c>
      <c r="AK269" s="466">
        <f t="shared" ca="1" si="270"/>
        <v>0</v>
      </c>
      <c r="AL269" s="466">
        <f t="shared" ca="1" si="270"/>
        <v>0</v>
      </c>
      <c r="AM269" s="466">
        <f t="shared" ca="1" si="270"/>
        <v>0</v>
      </c>
      <c r="AN269" s="466">
        <f t="shared" ca="1" si="270"/>
        <v>0</v>
      </c>
      <c r="AO269" s="466">
        <f t="shared" ca="1" si="270"/>
        <v>0</v>
      </c>
      <c r="AP269" s="466">
        <f t="shared" ca="1" si="270"/>
        <v>0</v>
      </c>
      <c r="AQ269" s="466">
        <f t="shared" ca="1" si="270"/>
        <v>0</v>
      </c>
      <c r="AR269" s="466">
        <f t="shared" ca="1" si="270"/>
        <v>0</v>
      </c>
      <c r="AS269" s="466">
        <f t="shared" ca="1" si="270"/>
        <v>0</v>
      </c>
      <c r="AT269" s="466">
        <f t="shared" ca="1" si="271"/>
        <v>0</v>
      </c>
      <c r="AU269" s="466">
        <f t="shared" ca="1" si="271"/>
        <v>0</v>
      </c>
      <c r="AV269" s="466">
        <f t="shared" ca="1" si="271"/>
        <v>0</v>
      </c>
      <c r="AW269" s="466">
        <f t="shared" ca="1" si="271"/>
        <v>0</v>
      </c>
      <c r="AX269" s="466">
        <f t="shared" ca="1" si="271"/>
        <v>0</v>
      </c>
      <c r="AY269" s="466">
        <f t="shared" ca="1" si="271"/>
        <v>0</v>
      </c>
      <c r="AZ269" s="466">
        <f t="shared" ca="1" si="271"/>
        <v>0</v>
      </c>
      <c r="BA269" s="466">
        <f t="shared" ca="1" si="271"/>
        <v>0</v>
      </c>
      <c r="BB269" s="466">
        <f t="shared" ca="1" si="271"/>
        <v>0</v>
      </c>
      <c r="BC269" s="466">
        <f t="shared" ca="1" si="271"/>
        <v>0</v>
      </c>
      <c r="BD269" s="466">
        <f t="shared" ca="1" si="271"/>
        <v>0</v>
      </c>
      <c r="BE269" s="466">
        <f t="shared" ca="1" si="271"/>
        <v>0</v>
      </c>
      <c r="BF269" s="458"/>
      <c r="BG269" s="467">
        <f t="shared" ca="1" si="247"/>
        <v>0</v>
      </c>
      <c r="BH269" s="467">
        <f t="shared" ca="1" si="248"/>
        <v>0</v>
      </c>
      <c r="BI269" s="467">
        <f t="shared" ca="1" si="249"/>
        <v>0</v>
      </c>
      <c r="BJ269" s="467">
        <f t="shared" ca="1" si="250"/>
        <v>0</v>
      </c>
      <c r="BK269" s="467">
        <f t="shared" ca="1" si="251"/>
        <v>0</v>
      </c>
      <c r="BL269" s="467">
        <f t="shared" ca="1" si="252"/>
        <v>0</v>
      </c>
      <c r="BM269" s="467">
        <f t="shared" ca="1" si="253"/>
        <v>0</v>
      </c>
      <c r="BN269" s="467">
        <f t="shared" ca="1" si="254"/>
        <v>0</v>
      </c>
      <c r="BO269" s="467">
        <f t="shared" ca="1" si="255"/>
        <v>0</v>
      </c>
      <c r="BP269" s="467">
        <f t="shared" ca="1" si="256"/>
        <v>0</v>
      </c>
      <c r="BQ269" s="467">
        <f t="shared" ca="1" si="257"/>
        <v>0</v>
      </c>
      <c r="BR269" s="467">
        <f t="shared" ca="1" si="258"/>
        <v>0</v>
      </c>
      <c r="BS269" s="468">
        <f t="shared" ca="1" si="259"/>
        <v>0</v>
      </c>
      <c r="BT269" s="467">
        <f t="shared" ca="1" si="260"/>
        <v>0</v>
      </c>
      <c r="BU269" s="467">
        <f t="shared" ca="1" si="261"/>
        <v>0</v>
      </c>
      <c r="BV269" s="467">
        <f t="shared" ca="1" si="262"/>
        <v>0</v>
      </c>
      <c r="BW269" s="470">
        <f t="shared" ca="1" si="263"/>
        <v>0</v>
      </c>
      <c r="BX269" s="470">
        <f t="shared" ca="1" si="264"/>
        <v>0</v>
      </c>
      <c r="BY269" s="467">
        <f t="shared" ca="1" si="265"/>
        <v>0</v>
      </c>
    </row>
    <row r="270" spans="1:77" ht="15.6" hidden="1" customHeight="1" outlineLevel="1" x14ac:dyDescent="0.3">
      <c r="A270" s="479">
        <f t="shared" si="266"/>
        <v>20</v>
      </c>
      <c r="B270" s="469">
        <f t="shared" si="239"/>
        <v>0</v>
      </c>
      <c r="C270" s="464"/>
      <c r="D270" s="480">
        <f t="shared" ca="1" si="240"/>
        <v>0</v>
      </c>
      <c r="E270" s="465">
        <f t="shared" ca="1" si="241"/>
        <v>0</v>
      </c>
      <c r="F270" s="466">
        <f t="shared" ca="1" si="267"/>
        <v>0</v>
      </c>
      <c r="G270" s="466">
        <f t="shared" ca="1" si="267"/>
        <v>0</v>
      </c>
      <c r="H270" s="466">
        <f t="shared" ca="1" si="267"/>
        <v>0</v>
      </c>
      <c r="I270" s="466">
        <f t="shared" ca="1" si="267"/>
        <v>0</v>
      </c>
      <c r="J270" s="466">
        <f t="shared" ca="1" si="267"/>
        <v>0</v>
      </c>
      <c r="K270" s="466">
        <f t="shared" ca="1" si="267"/>
        <v>0</v>
      </c>
      <c r="L270" s="466">
        <f t="shared" ca="1" si="267"/>
        <v>0</v>
      </c>
      <c r="M270" s="466">
        <f t="shared" ca="1" si="267"/>
        <v>0</v>
      </c>
      <c r="N270" s="466">
        <f t="shared" ca="1" si="267"/>
        <v>0</v>
      </c>
      <c r="O270" s="466">
        <f t="shared" ca="1" si="267"/>
        <v>0</v>
      </c>
      <c r="P270" s="466">
        <f t="shared" ca="1" si="268"/>
        <v>0</v>
      </c>
      <c r="Q270" s="466">
        <f t="shared" ca="1" si="268"/>
        <v>0</v>
      </c>
      <c r="R270" s="466">
        <f t="shared" ca="1" si="268"/>
        <v>0</v>
      </c>
      <c r="S270" s="466">
        <f t="shared" ca="1" si="268"/>
        <v>0</v>
      </c>
      <c r="T270" s="466">
        <f t="shared" ca="1" si="268"/>
        <v>0</v>
      </c>
      <c r="U270" s="466">
        <f t="shared" ca="1" si="268"/>
        <v>0</v>
      </c>
      <c r="V270" s="466">
        <f t="shared" ca="1" si="268"/>
        <v>0</v>
      </c>
      <c r="W270" s="466">
        <f t="shared" ca="1" si="268"/>
        <v>0</v>
      </c>
      <c r="X270" s="466">
        <f t="shared" ca="1" si="268"/>
        <v>0</v>
      </c>
      <c r="Y270" s="466">
        <f t="shared" ca="1" si="268"/>
        <v>0</v>
      </c>
      <c r="Z270" s="466">
        <f t="shared" ca="1" si="269"/>
        <v>0</v>
      </c>
      <c r="AA270" s="466">
        <f t="shared" ca="1" si="269"/>
        <v>0</v>
      </c>
      <c r="AB270" s="466">
        <f t="shared" ca="1" si="269"/>
        <v>0</v>
      </c>
      <c r="AC270" s="466">
        <f t="shared" ca="1" si="269"/>
        <v>0</v>
      </c>
      <c r="AD270" s="466">
        <f t="shared" ca="1" si="269"/>
        <v>0</v>
      </c>
      <c r="AE270" s="466">
        <f t="shared" ca="1" si="269"/>
        <v>0</v>
      </c>
      <c r="AF270" s="466">
        <f t="shared" ca="1" si="269"/>
        <v>0</v>
      </c>
      <c r="AG270" s="466">
        <f t="shared" ca="1" si="269"/>
        <v>0</v>
      </c>
      <c r="AH270" s="466">
        <f t="shared" ca="1" si="269"/>
        <v>0</v>
      </c>
      <c r="AI270" s="466">
        <f t="shared" ca="1" si="269"/>
        <v>0</v>
      </c>
      <c r="AJ270" s="466">
        <f t="shared" ca="1" si="270"/>
        <v>0</v>
      </c>
      <c r="AK270" s="466">
        <f t="shared" ca="1" si="270"/>
        <v>0</v>
      </c>
      <c r="AL270" s="466">
        <f t="shared" ca="1" si="270"/>
        <v>0</v>
      </c>
      <c r="AM270" s="466">
        <f t="shared" ca="1" si="270"/>
        <v>0</v>
      </c>
      <c r="AN270" s="466">
        <f t="shared" ca="1" si="270"/>
        <v>0</v>
      </c>
      <c r="AO270" s="466">
        <f t="shared" ca="1" si="270"/>
        <v>0</v>
      </c>
      <c r="AP270" s="466">
        <f t="shared" ca="1" si="270"/>
        <v>0</v>
      </c>
      <c r="AQ270" s="466">
        <f t="shared" ca="1" si="270"/>
        <v>0</v>
      </c>
      <c r="AR270" s="466">
        <f t="shared" ca="1" si="270"/>
        <v>0</v>
      </c>
      <c r="AS270" s="466">
        <f t="shared" ca="1" si="270"/>
        <v>0</v>
      </c>
      <c r="AT270" s="466">
        <f t="shared" ca="1" si="271"/>
        <v>0</v>
      </c>
      <c r="AU270" s="466">
        <f t="shared" ca="1" si="271"/>
        <v>0</v>
      </c>
      <c r="AV270" s="466">
        <f t="shared" ca="1" si="271"/>
        <v>0</v>
      </c>
      <c r="AW270" s="466">
        <f t="shared" ca="1" si="271"/>
        <v>0</v>
      </c>
      <c r="AX270" s="466">
        <f t="shared" ca="1" si="271"/>
        <v>0</v>
      </c>
      <c r="AY270" s="466">
        <f t="shared" ca="1" si="271"/>
        <v>0</v>
      </c>
      <c r="AZ270" s="466">
        <f t="shared" ca="1" si="271"/>
        <v>0</v>
      </c>
      <c r="BA270" s="466">
        <f t="shared" ca="1" si="271"/>
        <v>0</v>
      </c>
      <c r="BB270" s="466">
        <f t="shared" ca="1" si="271"/>
        <v>0</v>
      </c>
      <c r="BC270" s="466">
        <f t="shared" ca="1" si="271"/>
        <v>0</v>
      </c>
      <c r="BD270" s="466">
        <f t="shared" ca="1" si="271"/>
        <v>0</v>
      </c>
      <c r="BE270" s="466">
        <f t="shared" ca="1" si="271"/>
        <v>0</v>
      </c>
      <c r="BF270" s="458"/>
      <c r="BG270" s="467">
        <f t="shared" ca="1" si="247"/>
        <v>0</v>
      </c>
      <c r="BH270" s="467">
        <f t="shared" ca="1" si="248"/>
        <v>0</v>
      </c>
      <c r="BI270" s="467">
        <f t="shared" ca="1" si="249"/>
        <v>0</v>
      </c>
      <c r="BJ270" s="467">
        <f t="shared" ca="1" si="250"/>
        <v>0</v>
      </c>
      <c r="BK270" s="467">
        <f t="shared" ca="1" si="251"/>
        <v>0</v>
      </c>
      <c r="BL270" s="467">
        <f t="shared" ca="1" si="252"/>
        <v>0</v>
      </c>
      <c r="BM270" s="467">
        <f t="shared" ca="1" si="253"/>
        <v>0</v>
      </c>
      <c r="BN270" s="467">
        <f t="shared" ca="1" si="254"/>
        <v>0</v>
      </c>
      <c r="BO270" s="467">
        <f t="shared" ca="1" si="255"/>
        <v>0</v>
      </c>
      <c r="BP270" s="467">
        <f t="shared" ca="1" si="256"/>
        <v>0</v>
      </c>
      <c r="BQ270" s="467">
        <f t="shared" ca="1" si="257"/>
        <v>0</v>
      </c>
      <c r="BR270" s="467">
        <f t="shared" ca="1" si="258"/>
        <v>0</v>
      </c>
      <c r="BS270" s="468">
        <f t="shared" ca="1" si="259"/>
        <v>0</v>
      </c>
      <c r="BT270" s="467">
        <f t="shared" ca="1" si="260"/>
        <v>0</v>
      </c>
      <c r="BU270" s="467">
        <f t="shared" ca="1" si="261"/>
        <v>0</v>
      </c>
      <c r="BV270" s="467">
        <f t="shared" ca="1" si="262"/>
        <v>0</v>
      </c>
      <c r="BW270" s="470">
        <f t="shared" ca="1" si="263"/>
        <v>0</v>
      </c>
      <c r="BX270" s="470">
        <f t="shared" ca="1" si="264"/>
        <v>0</v>
      </c>
      <c r="BY270" s="467">
        <f t="shared" ca="1" si="265"/>
        <v>0</v>
      </c>
    </row>
    <row r="271" spans="1:77" ht="15.6" hidden="1" customHeight="1" outlineLevel="1" x14ac:dyDescent="0.3">
      <c r="A271" s="479">
        <f t="shared" si="266"/>
        <v>21</v>
      </c>
      <c r="B271" s="463">
        <f t="shared" si="239"/>
        <v>0</v>
      </c>
      <c r="C271" s="464"/>
      <c r="D271" s="480">
        <f t="shared" ca="1" si="240"/>
        <v>0</v>
      </c>
      <c r="E271" s="465">
        <f t="shared" ca="1" si="241"/>
        <v>0</v>
      </c>
      <c r="F271" s="466">
        <f t="shared" ref="F271:O280" ca="1" si="272">IF(F$302="Yes",IF(ISERROR(INDIRECT(CONCATENATE($B271,"!",F$303,$D$310))),0,INDIRECT(CONCATENATE($B271,"!",F$303,$D$310))),0)</f>
        <v>0</v>
      </c>
      <c r="G271" s="466">
        <f t="shared" ca="1" si="272"/>
        <v>0</v>
      </c>
      <c r="H271" s="466">
        <f t="shared" ca="1" si="272"/>
        <v>0</v>
      </c>
      <c r="I271" s="466">
        <f t="shared" ca="1" si="272"/>
        <v>0</v>
      </c>
      <c r="J271" s="466">
        <f t="shared" ca="1" si="272"/>
        <v>0</v>
      </c>
      <c r="K271" s="466">
        <f t="shared" ca="1" si="272"/>
        <v>0</v>
      </c>
      <c r="L271" s="466">
        <f t="shared" ca="1" si="272"/>
        <v>0</v>
      </c>
      <c r="M271" s="466">
        <f t="shared" ca="1" si="272"/>
        <v>0</v>
      </c>
      <c r="N271" s="466">
        <f t="shared" ca="1" si="272"/>
        <v>0</v>
      </c>
      <c r="O271" s="466">
        <f t="shared" ca="1" si="272"/>
        <v>0</v>
      </c>
      <c r="P271" s="466">
        <f t="shared" ref="P271:Y280" ca="1" si="273">IF(P$302="Yes",IF(ISERROR(INDIRECT(CONCATENATE($B271,"!",P$303,$D$310))),0,INDIRECT(CONCATENATE($B271,"!",P$303,$D$310))),0)</f>
        <v>0</v>
      </c>
      <c r="Q271" s="466">
        <f t="shared" ca="1" si="273"/>
        <v>0</v>
      </c>
      <c r="R271" s="466">
        <f t="shared" ca="1" si="273"/>
        <v>0</v>
      </c>
      <c r="S271" s="466">
        <f t="shared" ca="1" si="273"/>
        <v>0</v>
      </c>
      <c r="T271" s="466">
        <f t="shared" ca="1" si="273"/>
        <v>0</v>
      </c>
      <c r="U271" s="466">
        <f t="shared" ca="1" si="273"/>
        <v>0</v>
      </c>
      <c r="V271" s="466">
        <f t="shared" ca="1" si="273"/>
        <v>0</v>
      </c>
      <c r="W271" s="466">
        <f t="shared" ca="1" si="273"/>
        <v>0</v>
      </c>
      <c r="X271" s="466">
        <f t="shared" ca="1" si="273"/>
        <v>0</v>
      </c>
      <c r="Y271" s="466">
        <f t="shared" ca="1" si="273"/>
        <v>0</v>
      </c>
      <c r="Z271" s="466">
        <f t="shared" ref="Z271:AI280" ca="1" si="274">IF(Z$302="Yes",IF(ISERROR(INDIRECT(CONCATENATE($B271,"!",Z$303,$D$310))),0,INDIRECT(CONCATENATE($B271,"!",Z$303,$D$310))),0)</f>
        <v>0</v>
      </c>
      <c r="AA271" s="466">
        <f t="shared" ca="1" si="274"/>
        <v>0</v>
      </c>
      <c r="AB271" s="466">
        <f t="shared" ca="1" si="274"/>
        <v>0</v>
      </c>
      <c r="AC271" s="466">
        <f t="shared" ca="1" si="274"/>
        <v>0</v>
      </c>
      <c r="AD271" s="466">
        <f t="shared" ca="1" si="274"/>
        <v>0</v>
      </c>
      <c r="AE271" s="466">
        <f t="shared" ca="1" si="274"/>
        <v>0</v>
      </c>
      <c r="AF271" s="466">
        <f t="shared" ca="1" si="274"/>
        <v>0</v>
      </c>
      <c r="AG271" s="466">
        <f t="shared" ca="1" si="274"/>
        <v>0</v>
      </c>
      <c r="AH271" s="466">
        <f t="shared" ca="1" si="274"/>
        <v>0</v>
      </c>
      <c r="AI271" s="466">
        <f t="shared" ca="1" si="274"/>
        <v>0</v>
      </c>
      <c r="AJ271" s="466">
        <f t="shared" ref="AJ271:AS280" ca="1" si="275">IF(AJ$302="Yes",IF(ISERROR(INDIRECT(CONCATENATE($B271,"!",AJ$303,$D$310))),0,INDIRECT(CONCATENATE($B271,"!",AJ$303,$D$310))),0)</f>
        <v>0</v>
      </c>
      <c r="AK271" s="466">
        <f t="shared" ca="1" si="275"/>
        <v>0</v>
      </c>
      <c r="AL271" s="466">
        <f t="shared" ca="1" si="275"/>
        <v>0</v>
      </c>
      <c r="AM271" s="466">
        <f t="shared" ca="1" si="275"/>
        <v>0</v>
      </c>
      <c r="AN271" s="466">
        <f t="shared" ca="1" si="275"/>
        <v>0</v>
      </c>
      <c r="AO271" s="466">
        <f t="shared" ca="1" si="275"/>
        <v>0</v>
      </c>
      <c r="AP271" s="466">
        <f t="shared" ca="1" si="275"/>
        <v>0</v>
      </c>
      <c r="AQ271" s="466">
        <f t="shared" ca="1" si="275"/>
        <v>0</v>
      </c>
      <c r="AR271" s="466">
        <f t="shared" ca="1" si="275"/>
        <v>0</v>
      </c>
      <c r="AS271" s="466">
        <f t="shared" ca="1" si="275"/>
        <v>0</v>
      </c>
      <c r="AT271" s="466">
        <f t="shared" ref="AT271:BE280" ca="1" si="276">IF(AT$302="Yes",IF(ISERROR(INDIRECT(CONCATENATE($B271,"!",AT$303,$D$310))),0,INDIRECT(CONCATENATE($B271,"!",AT$303,$D$310))),0)</f>
        <v>0</v>
      </c>
      <c r="AU271" s="466">
        <f t="shared" ca="1" si="276"/>
        <v>0</v>
      </c>
      <c r="AV271" s="466">
        <f t="shared" ca="1" si="276"/>
        <v>0</v>
      </c>
      <c r="AW271" s="466">
        <f t="shared" ca="1" si="276"/>
        <v>0</v>
      </c>
      <c r="AX271" s="466">
        <f t="shared" ca="1" si="276"/>
        <v>0</v>
      </c>
      <c r="AY271" s="466">
        <f t="shared" ca="1" si="276"/>
        <v>0</v>
      </c>
      <c r="AZ271" s="466">
        <f t="shared" ca="1" si="276"/>
        <v>0</v>
      </c>
      <c r="BA271" s="466">
        <f t="shared" ca="1" si="276"/>
        <v>0</v>
      </c>
      <c r="BB271" s="466">
        <f t="shared" ca="1" si="276"/>
        <v>0</v>
      </c>
      <c r="BC271" s="466">
        <f t="shared" ca="1" si="276"/>
        <v>0</v>
      </c>
      <c r="BD271" s="466">
        <f t="shared" ca="1" si="276"/>
        <v>0</v>
      </c>
      <c r="BE271" s="466">
        <f t="shared" ca="1" si="276"/>
        <v>0</v>
      </c>
      <c r="BF271" s="458"/>
      <c r="BG271" s="467">
        <f t="shared" ca="1" si="247"/>
        <v>0</v>
      </c>
      <c r="BH271" s="467">
        <f t="shared" ca="1" si="248"/>
        <v>0</v>
      </c>
      <c r="BI271" s="467">
        <f t="shared" ca="1" si="249"/>
        <v>0</v>
      </c>
      <c r="BJ271" s="467">
        <f t="shared" ca="1" si="250"/>
        <v>0</v>
      </c>
      <c r="BK271" s="467">
        <f t="shared" ca="1" si="251"/>
        <v>0</v>
      </c>
      <c r="BL271" s="467">
        <f t="shared" ca="1" si="252"/>
        <v>0</v>
      </c>
      <c r="BM271" s="467">
        <f t="shared" ca="1" si="253"/>
        <v>0</v>
      </c>
      <c r="BN271" s="467">
        <f t="shared" ca="1" si="254"/>
        <v>0</v>
      </c>
      <c r="BO271" s="467">
        <f t="shared" ca="1" si="255"/>
        <v>0</v>
      </c>
      <c r="BP271" s="467">
        <f t="shared" ca="1" si="256"/>
        <v>0</v>
      </c>
      <c r="BQ271" s="467">
        <f t="shared" ca="1" si="257"/>
        <v>0</v>
      </c>
      <c r="BR271" s="467">
        <f t="shared" ca="1" si="258"/>
        <v>0</v>
      </c>
      <c r="BS271" s="468">
        <f t="shared" ca="1" si="259"/>
        <v>0</v>
      </c>
      <c r="BT271" s="467">
        <f t="shared" ca="1" si="260"/>
        <v>0</v>
      </c>
      <c r="BU271" s="467">
        <f t="shared" ca="1" si="261"/>
        <v>0</v>
      </c>
      <c r="BV271" s="467">
        <f t="shared" ca="1" si="262"/>
        <v>0</v>
      </c>
      <c r="BW271" s="470">
        <f t="shared" ca="1" si="263"/>
        <v>0</v>
      </c>
      <c r="BX271" s="470">
        <f t="shared" ca="1" si="264"/>
        <v>0</v>
      </c>
      <c r="BY271" s="467">
        <f t="shared" ca="1" si="265"/>
        <v>0</v>
      </c>
    </row>
    <row r="272" spans="1:77" ht="15.6" hidden="1" customHeight="1" outlineLevel="1" x14ac:dyDescent="0.3">
      <c r="A272" s="479">
        <f t="shared" si="266"/>
        <v>22</v>
      </c>
      <c r="B272" s="469">
        <f t="shared" si="239"/>
        <v>0</v>
      </c>
      <c r="C272" s="464"/>
      <c r="D272" s="480">
        <f t="shared" ca="1" si="240"/>
        <v>0</v>
      </c>
      <c r="E272" s="465">
        <f t="shared" ca="1" si="241"/>
        <v>0</v>
      </c>
      <c r="F272" s="466">
        <f t="shared" ca="1" si="272"/>
        <v>0</v>
      </c>
      <c r="G272" s="466">
        <f t="shared" ca="1" si="272"/>
        <v>0</v>
      </c>
      <c r="H272" s="466">
        <f t="shared" ca="1" si="272"/>
        <v>0</v>
      </c>
      <c r="I272" s="466">
        <f t="shared" ca="1" si="272"/>
        <v>0</v>
      </c>
      <c r="J272" s="466">
        <f t="shared" ca="1" si="272"/>
        <v>0</v>
      </c>
      <c r="K272" s="466">
        <f t="shared" ca="1" si="272"/>
        <v>0</v>
      </c>
      <c r="L272" s="466">
        <f t="shared" ca="1" si="272"/>
        <v>0</v>
      </c>
      <c r="M272" s="466">
        <f t="shared" ca="1" si="272"/>
        <v>0</v>
      </c>
      <c r="N272" s="466">
        <f t="shared" ca="1" si="272"/>
        <v>0</v>
      </c>
      <c r="O272" s="466">
        <f t="shared" ca="1" si="272"/>
        <v>0</v>
      </c>
      <c r="P272" s="466">
        <f t="shared" ca="1" si="273"/>
        <v>0</v>
      </c>
      <c r="Q272" s="466">
        <f t="shared" ca="1" si="273"/>
        <v>0</v>
      </c>
      <c r="R272" s="466">
        <f t="shared" ca="1" si="273"/>
        <v>0</v>
      </c>
      <c r="S272" s="466">
        <f t="shared" ca="1" si="273"/>
        <v>0</v>
      </c>
      <c r="T272" s="466">
        <f t="shared" ca="1" si="273"/>
        <v>0</v>
      </c>
      <c r="U272" s="466">
        <f t="shared" ca="1" si="273"/>
        <v>0</v>
      </c>
      <c r="V272" s="466">
        <f t="shared" ca="1" si="273"/>
        <v>0</v>
      </c>
      <c r="W272" s="466">
        <f t="shared" ca="1" si="273"/>
        <v>0</v>
      </c>
      <c r="X272" s="466">
        <f t="shared" ca="1" si="273"/>
        <v>0</v>
      </c>
      <c r="Y272" s="466">
        <f t="shared" ca="1" si="273"/>
        <v>0</v>
      </c>
      <c r="Z272" s="466">
        <f t="shared" ca="1" si="274"/>
        <v>0</v>
      </c>
      <c r="AA272" s="466">
        <f t="shared" ca="1" si="274"/>
        <v>0</v>
      </c>
      <c r="AB272" s="466">
        <f t="shared" ca="1" si="274"/>
        <v>0</v>
      </c>
      <c r="AC272" s="466">
        <f t="shared" ca="1" si="274"/>
        <v>0</v>
      </c>
      <c r="AD272" s="466">
        <f t="shared" ca="1" si="274"/>
        <v>0</v>
      </c>
      <c r="AE272" s="466">
        <f t="shared" ca="1" si="274"/>
        <v>0</v>
      </c>
      <c r="AF272" s="466">
        <f t="shared" ca="1" si="274"/>
        <v>0</v>
      </c>
      <c r="AG272" s="466">
        <f t="shared" ca="1" si="274"/>
        <v>0</v>
      </c>
      <c r="AH272" s="466">
        <f t="shared" ca="1" si="274"/>
        <v>0</v>
      </c>
      <c r="AI272" s="466">
        <f t="shared" ca="1" si="274"/>
        <v>0</v>
      </c>
      <c r="AJ272" s="466">
        <f t="shared" ca="1" si="275"/>
        <v>0</v>
      </c>
      <c r="AK272" s="466">
        <f t="shared" ca="1" si="275"/>
        <v>0</v>
      </c>
      <c r="AL272" s="466">
        <f t="shared" ca="1" si="275"/>
        <v>0</v>
      </c>
      <c r="AM272" s="466">
        <f t="shared" ca="1" si="275"/>
        <v>0</v>
      </c>
      <c r="AN272" s="466">
        <f t="shared" ca="1" si="275"/>
        <v>0</v>
      </c>
      <c r="AO272" s="466">
        <f t="shared" ca="1" si="275"/>
        <v>0</v>
      </c>
      <c r="AP272" s="466">
        <f t="shared" ca="1" si="275"/>
        <v>0</v>
      </c>
      <c r="AQ272" s="466">
        <f t="shared" ca="1" si="275"/>
        <v>0</v>
      </c>
      <c r="AR272" s="466">
        <f t="shared" ca="1" si="275"/>
        <v>0</v>
      </c>
      <c r="AS272" s="466">
        <f t="shared" ca="1" si="275"/>
        <v>0</v>
      </c>
      <c r="AT272" s="466">
        <f t="shared" ca="1" si="276"/>
        <v>0</v>
      </c>
      <c r="AU272" s="466">
        <f t="shared" ca="1" si="276"/>
        <v>0</v>
      </c>
      <c r="AV272" s="466">
        <f t="shared" ca="1" si="276"/>
        <v>0</v>
      </c>
      <c r="AW272" s="466">
        <f t="shared" ca="1" si="276"/>
        <v>0</v>
      </c>
      <c r="AX272" s="466">
        <f t="shared" ca="1" si="276"/>
        <v>0</v>
      </c>
      <c r="AY272" s="466">
        <f t="shared" ca="1" si="276"/>
        <v>0</v>
      </c>
      <c r="AZ272" s="466">
        <f t="shared" ca="1" si="276"/>
        <v>0</v>
      </c>
      <c r="BA272" s="466">
        <f t="shared" ca="1" si="276"/>
        <v>0</v>
      </c>
      <c r="BB272" s="466">
        <f t="shared" ca="1" si="276"/>
        <v>0</v>
      </c>
      <c r="BC272" s="466">
        <f t="shared" ca="1" si="276"/>
        <v>0</v>
      </c>
      <c r="BD272" s="466">
        <f t="shared" ca="1" si="276"/>
        <v>0</v>
      </c>
      <c r="BE272" s="466">
        <f t="shared" ca="1" si="276"/>
        <v>0</v>
      </c>
      <c r="BF272" s="458"/>
      <c r="BG272" s="467">
        <f t="shared" ca="1" si="247"/>
        <v>0</v>
      </c>
      <c r="BH272" s="467">
        <f t="shared" ca="1" si="248"/>
        <v>0</v>
      </c>
      <c r="BI272" s="467">
        <f t="shared" ca="1" si="249"/>
        <v>0</v>
      </c>
      <c r="BJ272" s="467">
        <f t="shared" ca="1" si="250"/>
        <v>0</v>
      </c>
      <c r="BK272" s="467">
        <f t="shared" ca="1" si="251"/>
        <v>0</v>
      </c>
      <c r="BL272" s="467">
        <f t="shared" ca="1" si="252"/>
        <v>0</v>
      </c>
      <c r="BM272" s="467">
        <f t="shared" ca="1" si="253"/>
        <v>0</v>
      </c>
      <c r="BN272" s="467">
        <f t="shared" ca="1" si="254"/>
        <v>0</v>
      </c>
      <c r="BO272" s="467">
        <f t="shared" ca="1" si="255"/>
        <v>0</v>
      </c>
      <c r="BP272" s="467">
        <f t="shared" ca="1" si="256"/>
        <v>0</v>
      </c>
      <c r="BQ272" s="467">
        <f t="shared" ca="1" si="257"/>
        <v>0</v>
      </c>
      <c r="BR272" s="467">
        <f t="shared" ca="1" si="258"/>
        <v>0</v>
      </c>
      <c r="BS272" s="468">
        <f t="shared" ca="1" si="259"/>
        <v>0</v>
      </c>
      <c r="BT272" s="467">
        <f t="shared" ca="1" si="260"/>
        <v>0</v>
      </c>
      <c r="BU272" s="467">
        <f t="shared" ca="1" si="261"/>
        <v>0</v>
      </c>
      <c r="BV272" s="467">
        <f t="shared" ca="1" si="262"/>
        <v>0</v>
      </c>
      <c r="BW272" s="470">
        <f t="shared" ca="1" si="263"/>
        <v>0</v>
      </c>
      <c r="BX272" s="470">
        <f t="shared" ca="1" si="264"/>
        <v>0</v>
      </c>
      <c r="BY272" s="467">
        <f t="shared" ca="1" si="265"/>
        <v>0</v>
      </c>
    </row>
    <row r="273" spans="1:77" ht="15.6" hidden="1" customHeight="1" outlineLevel="1" x14ac:dyDescent="0.3">
      <c r="A273" s="479">
        <f t="shared" si="266"/>
        <v>23</v>
      </c>
      <c r="B273" s="463">
        <f t="shared" si="239"/>
        <v>0</v>
      </c>
      <c r="C273" s="464"/>
      <c r="D273" s="480">
        <f t="shared" ca="1" si="240"/>
        <v>0</v>
      </c>
      <c r="E273" s="465">
        <f t="shared" ca="1" si="241"/>
        <v>0</v>
      </c>
      <c r="F273" s="466">
        <f t="shared" ca="1" si="272"/>
        <v>0</v>
      </c>
      <c r="G273" s="466">
        <f t="shared" ca="1" si="272"/>
        <v>0</v>
      </c>
      <c r="H273" s="466">
        <f t="shared" ca="1" si="272"/>
        <v>0</v>
      </c>
      <c r="I273" s="466">
        <f t="shared" ca="1" si="272"/>
        <v>0</v>
      </c>
      <c r="J273" s="466">
        <f t="shared" ca="1" si="272"/>
        <v>0</v>
      </c>
      <c r="K273" s="466">
        <f t="shared" ca="1" si="272"/>
        <v>0</v>
      </c>
      <c r="L273" s="466">
        <f t="shared" ca="1" si="272"/>
        <v>0</v>
      </c>
      <c r="M273" s="466">
        <f t="shared" ca="1" si="272"/>
        <v>0</v>
      </c>
      <c r="N273" s="466">
        <f t="shared" ca="1" si="272"/>
        <v>0</v>
      </c>
      <c r="O273" s="466">
        <f t="shared" ca="1" si="272"/>
        <v>0</v>
      </c>
      <c r="P273" s="466">
        <f t="shared" ca="1" si="273"/>
        <v>0</v>
      </c>
      <c r="Q273" s="466">
        <f t="shared" ca="1" si="273"/>
        <v>0</v>
      </c>
      <c r="R273" s="466">
        <f t="shared" ca="1" si="273"/>
        <v>0</v>
      </c>
      <c r="S273" s="466">
        <f t="shared" ca="1" si="273"/>
        <v>0</v>
      </c>
      <c r="T273" s="466">
        <f t="shared" ca="1" si="273"/>
        <v>0</v>
      </c>
      <c r="U273" s="466">
        <f t="shared" ca="1" si="273"/>
        <v>0</v>
      </c>
      <c r="V273" s="466">
        <f t="shared" ca="1" si="273"/>
        <v>0</v>
      </c>
      <c r="W273" s="466">
        <f t="shared" ca="1" si="273"/>
        <v>0</v>
      </c>
      <c r="X273" s="466">
        <f t="shared" ca="1" si="273"/>
        <v>0</v>
      </c>
      <c r="Y273" s="466">
        <f t="shared" ca="1" si="273"/>
        <v>0</v>
      </c>
      <c r="Z273" s="466">
        <f t="shared" ca="1" si="274"/>
        <v>0</v>
      </c>
      <c r="AA273" s="466">
        <f t="shared" ca="1" si="274"/>
        <v>0</v>
      </c>
      <c r="AB273" s="466">
        <f t="shared" ca="1" si="274"/>
        <v>0</v>
      </c>
      <c r="AC273" s="466">
        <f t="shared" ca="1" si="274"/>
        <v>0</v>
      </c>
      <c r="AD273" s="466">
        <f t="shared" ca="1" si="274"/>
        <v>0</v>
      </c>
      <c r="AE273" s="466">
        <f t="shared" ca="1" si="274"/>
        <v>0</v>
      </c>
      <c r="AF273" s="466">
        <f t="shared" ca="1" si="274"/>
        <v>0</v>
      </c>
      <c r="AG273" s="466">
        <f t="shared" ca="1" si="274"/>
        <v>0</v>
      </c>
      <c r="AH273" s="466">
        <f t="shared" ca="1" si="274"/>
        <v>0</v>
      </c>
      <c r="AI273" s="466">
        <f t="shared" ca="1" si="274"/>
        <v>0</v>
      </c>
      <c r="AJ273" s="466">
        <f t="shared" ca="1" si="275"/>
        <v>0</v>
      </c>
      <c r="AK273" s="466">
        <f t="shared" ca="1" si="275"/>
        <v>0</v>
      </c>
      <c r="AL273" s="466">
        <f t="shared" ca="1" si="275"/>
        <v>0</v>
      </c>
      <c r="AM273" s="466">
        <f t="shared" ca="1" si="275"/>
        <v>0</v>
      </c>
      <c r="AN273" s="466">
        <f t="shared" ca="1" si="275"/>
        <v>0</v>
      </c>
      <c r="AO273" s="466">
        <f t="shared" ca="1" si="275"/>
        <v>0</v>
      </c>
      <c r="AP273" s="466">
        <f t="shared" ca="1" si="275"/>
        <v>0</v>
      </c>
      <c r="AQ273" s="466">
        <f t="shared" ca="1" si="275"/>
        <v>0</v>
      </c>
      <c r="AR273" s="466">
        <f t="shared" ca="1" si="275"/>
        <v>0</v>
      </c>
      <c r="AS273" s="466">
        <f t="shared" ca="1" si="275"/>
        <v>0</v>
      </c>
      <c r="AT273" s="466">
        <f t="shared" ca="1" si="276"/>
        <v>0</v>
      </c>
      <c r="AU273" s="466">
        <f t="shared" ca="1" si="276"/>
        <v>0</v>
      </c>
      <c r="AV273" s="466">
        <f t="shared" ca="1" si="276"/>
        <v>0</v>
      </c>
      <c r="AW273" s="466">
        <f t="shared" ca="1" si="276"/>
        <v>0</v>
      </c>
      <c r="AX273" s="466">
        <f t="shared" ca="1" si="276"/>
        <v>0</v>
      </c>
      <c r="AY273" s="466">
        <f t="shared" ca="1" si="276"/>
        <v>0</v>
      </c>
      <c r="AZ273" s="466">
        <f t="shared" ca="1" si="276"/>
        <v>0</v>
      </c>
      <c r="BA273" s="466">
        <f t="shared" ca="1" si="276"/>
        <v>0</v>
      </c>
      <c r="BB273" s="466">
        <f t="shared" ca="1" si="276"/>
        <v>0</v>
      </c>
      <c r="BC273" s="466">
        <f t="shared" ca="1" si="276"/>
        <v>0</v>
      </c>
      <c r="BD273" s="466">
        <f t="shared" ca="1" si="276"/>
        <v>0</v>
      </c>
      <c r="BE273" s="466">
        <f t="shared" ca="1" si="276"/>
        <v>0</v>
      </c>
      <c r="BF273" s="458"/>
      <c r="BG273" s="467">
        <f t="shared" ca="1" si="247"/>
        <v>0</v>
      </c>
      <c r="BH273" s="467">
        <f t="shared" ca="1" si="248"/>
        <v>0</v>
      </c>
      <c r="BI273" s="467">
        <f t="shared" ca="1" si="249"/>
        <v>0</v>
      </c>
      <c r="BJ273" s="467">
        <f t="shared" ca="1" si="250"/>
        <v>0</v>
      </c>
      <c r="BK273" s="467">
        <f t="shared" ca="1" si="251"/>
        <v>0</v>
      </c>
      <c r="BL273" s="467">
        <f t="shared" ca="1" si="252"/>
        <v>0</v>
      </c>
      <c r="BM273" s="467">
        <f t="shared" ca="1" si="253"/>
        <v>0</v>
      </c>
      <c r="BN273" s="467">
        <f t="shared" ca="1" si="254"/>
        <v>0</v>
      </c>
      <c r="BO273" s="467">
        <f t="shared" ca="1" si="255"/>
        <v>0</v>
      </c>
      <c r="BP273" s="467">
        <f t="shared" ca="1" si="256"/>
        <v>0</v>
      </c>
      <c r="BQ273" s="467">
        <f t="shared" ca="1" si="257"/>
        <v>0</v>
      </c>
      <c r="BR273" s="467">
        <f t="shared" ca="1" si="258"/>
        <v>0</v>
      </c>
      <c r="BS273" s="468">
        <f t="shared" ca="1" si="259"/>
        <v>0</v>
      </c>
      <c r="BT273" s="467">
        <f t="shared" ca="1" si="260"/>
        <v>0</v>
      </c>
      <c r="BU273" s="467">
        <f t="shared" ca="1" si="261"/>
        <v>0</v>
      </c>
      <c r="BV273" s="467">
        <f t="shared" ca="1" si="262"/>
        <v>0</v>
      </c>
      <c r="BW273" s="470">
        <f t="shared" ca="1" si="263"/>
        <v>0</v>
      </c>
      <c r="BX273" s="470">
        <f t="shared" ca="1" si="264"/>
        <v>0</v>
      </c>
      <c r="BY273" s="467">
        <f t="shared" ca="1" si="265"/>
        <v>0</v>
      </c>
    </row>
    <row r="274" spans="1:77" ht="15.6" hidden="1" customHeight="1" outlineLevel="1" x14ac:dyDescent="0.3">
      <c r="A274" s="479">
        <f t="shared" si="266"/>
        <v>24</v>
      </c>
      <c r="B274" s="469">
        <f t="shared" si="239"/>
        <v>0</v>
      </c>
      <c r="C274" s="464"/>
      <c r="D274" s="480">
        <f t="shared" ca="1" si="240"/>
        <v>0</v>
      </c>
      <c r="E274" s="465">
        <f t="shared" ca="1" si="241"/>
        <v>0</v>
      </c>
      <c r="F274" s="466">
        <f t="shared" ca="1" si="272"/>
        <v>0</v>
      </c>
      <c r="G274" s="466">
        <f t="shared" ca="1" si="272"/>
        <v>0</v>
      </c>
      <c r="H274" s="466">
        <f t="shared" ca="1" si="272"/>
        <v>0</v>
      </c>
      <c r="I274" s="466">
        <f t="shared" ca="1" si="272"/>
        <v>0</v>
      </c>
      <c r="J274" s="466">
        <f t="shared" ca="1" si="272"/>
        <v>0</v>
      </c>
      <c r="K274" s="466">
        <f t="shared" ca="1" si="272"/>
        <v>0</v>
      </c>
      <c r="L274" s="466">
        <f t="shared" ca="1" si="272"/>
        <v>0</v>
      </c>
      <c r="M274" s="466">
        <f t="shared" ca="1" si="272"/>
        <v>0</v>
      </c>
      <c r="N274" s="466">
        <f t="shared" ca="1" si="272"/>
        <v>0</v>
      </c>
      <c r="O274" s="466">
        <f t="shared" ca="1" si="272"/>
        <v>0</v>
      </c>
      <c r="P274" s="466">
        <f t="shared" ca="1" si="273"/>
        <v>0</v>
      </c>
      <c r="Q274" s="466">
        <f t="shared" ca="1" si="273"/>
        <v>0</v>
      </c>
      <c r="R274" s="466">
        <f t="shared" ca="1" si="273"/>
        <v>0</v>
      </c>
      <c r="S274" s="466">
        <f t="shared" ca="1" si="273"/>
        <v>0</v>
      </c>
      <c r="T274" s="466">
        <f t="shared" ca="1" si="273"/>
        <v>0</v>
      </c>
      <c r="U274" s="466">
        <f t="shared" ca="1" si="273"/>
        <v>0</v>
      </c>
      <c r="V274" s="466">
        <f t="shared" ca="1" si="273"/>
        <v>0</v>
      </c>
      <c r="W274" s="466">
        <f t="shared" ca="1" si="273"/>
        <v>0</v>
      </c>
      <c r="X274" s="466">
        <f t="shared" ca="1" si="273"/>
        <v>0</v>
      </c>
      <c r="Y274" s="466">
        <f t="shared" ca="1" si="273"/>
        <v>0</v>
      </c>
      <c r="Z274" s="466">
        <f t="shared" ca="1" si="274"/>
        <v>0</v>
      </c>
      <c r="AA274" s="466">
        <f t="shared" ca="1" si="274"/>
        <v>0</v>
      </c>
      <c r="AB274" s="466">
        <f t="shared" ca="1" si="274"/>
        <v>0</v>
      </c>
      <c r="AC274" s="466">
        <f t="shared" ca="1" si="274"/>
        <v>0</v>
      </c>
      <c r="AD274" s="466">
        <f t="shared" ca="1" si="274"/>
        <v>0</v>
      </c>
      <c r="AE274" s="466">
        <f t="shared" ca="1" si="274"/>
        <v>0</v>
      </c>
      <c r="AF274" s="466">
        <f t="shared" ca="1" si="274"/>
        <v>0</v>
      </c>
      <c r="AG274" s="466">
        <f t="shared" ca="1" si="274"/>
        <v>0</v>
      </c>
      <c r="AH274" s="466">
        <f t="shared" ca="1" si="274"/>
        <v>0</v>
      </c>
      <c r="AI274" s="466">
        <f t="shared" ca="1" si="274"/>
        <v>0</v>
      </c>
      <c r="AJ274" s="466">
        <f t="shared" ca="1" si="275"/>
        <v>0</v>
      </c>
      <c r="AK274" s="466">
        <f t="shared" ca="1" si="275"/>
        <v>0</v>
      </c>
      <c r="AL274" s="466">
        <f t="shared" ca="1" si="275"/>
        <v>0</v>
      </c>
      <c r="AM274" s="466">
        <f t="shared" ca="1" si="275"/>
        <v>0</v>
      </c>
      <c r="AN274" s="466">
        <f t="shared" ca="1" si="275"/>
        <v>0</v>
      </c>
      <c r="AO274" s="466">
        <f t="shared" ca="1" si="275"/>
        <v>0</v>
      </c>
      <c r="AP274" s="466">
        <f t="shared" ca="1" si="275"/>
        <v>0</v>
      </c>
      <c r="AQ274" s="466">
        <f t="shared" ca="1" si="275"/>
        <v>0</v>
      </c>
      <c r="AR274" s="466">
        <f t="shared" ca="1" si="275"/>
        <v>0</v>
      </c>
      <c r="AS274" s="466">
        <f t="shared" ca="1" si="275"/>
        <v>0</v>
      </c>
      <c r="AT274" s="466">
        <f t="shared" ca="1" si="276"/>
        <v>0</v>
      </c>
      <c r="AU274" s="466">
        <f t="shared" ca="1" si="276"/>
        <v>0</v>
      </c>
      <c r="AV274" s="466">
        <f t="shared" ca="1" si="276"/>
        <v>0</v>
      </c>
      <c r="AW274" s="466">
        <f t="shared" ca="1" si="276"/>
        <v>0</v>
      </c>
      <c r="AX274" s="466">
        <f t="shared" ca="1" si="276"/>
        <v>0</v>
      </c>
      <c r="AY274" s="466">
        <f t="shared" ca="1" si="276"/>
        <v>0</v>
      </c>
      <c r="AZ274" s="466">
        <f t="shared" ca="1" si="276"/>
        <v>0</v>
      </c>
      <c r="BA274" s="466">
        <f t="shared" ca="1" si="276"/>
        <v>0</v>
      </c>
      <c r="BB274" s="466">
        <f t="shared" ca="1" si="276"/>
        <v>0</v>
      </c>
      <c r="BC274" s="466">
        <f t="shared" ca="1" si="276"/>
        <v>0</v>
      </c>
      <c r="BD274" s="466">
        <f t="shared" ca="1" si="276"/>
        <v>0</v>
      </c>
      <c r="BE274" s="466">
        <f t="shared" ca="1" si="276"/>
        <v>0</v>
      </c>
      <c r="BF274" s="458"/>
      <c r="BG274" s="467">
        <f t="shared" ca="1" si="247"/>
        <v>0</v>
      </c>
      <c r="BH274" s="467">
        <f t="shared" ca="1" si="248"/>
        <v>0</v>
      </c>
      <c r="BI274" s="467">
        <f t="shared" ca="1" si="249"/>
        <v>0</v>
      </c>
      <c r="BJ274" s="467">
        <f t="shared" ca="1" si="250"/>
        <v>0</v>
      </c>
      <c r="BK274" s="467">
        <f t="shared" ca="1" si="251"/>
        <v>0</v>
      </c>
      <c r="BL274" s="467">
        <f t="shared" ca="1" si="252"/>
        <v>0</v>
      </c>
      <c r="BM274" s="467">
        <f t="shared" ca="1" si="253"/>
        <v>0</v>
      </c>
      <c r="BN274" s="467">
        <f t="shared" ca="1" si="254"/>
        <v>0</v>
      </c>
      <c r="BO274" s="467">
        <f t="shared" ca="1" si="255"/>
        <v>0</v>
      </c>
      <c r="BP274" s="467">
        <f t="shared" ca="1" si="256"/>
        <v>0</v>
      </c>
      <c r="BQ274" s="467">
        <f t="shared" ca="1" si="257"/>
        <v>0</v>
      </c>
      <c r="BR274" s="467">
        <f t="shared" ca="1" si="258"/>
        <v>0</v>
      </c>
      <c r="BS274" s="468">
        <f t="shared" ca="1" si="259"/>
        <v>0</v>
      </c>
      <c r="BT274" s="467">
        <f t="shared" ca="1" si="260"/>
        <v>0</v>
      </c>
      <c r="BU274" s="467">
        <f t="shared" ca="1" si="261"/>
        <v>0</v>
      </c>
      <c r="BV274" s="467">
        <f t="shared" ca="1" si="262"/>
        <v>0</v>
      </c>
      <c r="BW274" s="470">
        <f t="shared" ca="1" si="263"/>
        <v>0</v>
      </c>
      <c r="BX274" s="470">
        <f t="shared" ca="1" si="264"/>
        <v>0</v>
      </c>
      <c r="BY274" s="467">
        <f t="shared" ca="1" si="265"/>
        <v>0</v>
      </c>
    </row>
    <row r="275" spans="1:77" ht="15.6" hidden="1" customHeight="1" outlineLevel="1" x14ac:dyDescent="0.3">
      <c r="A275" s="479">
        <f t="shared" si="266"/>
        <v>25</v>
      </c>
      <c r="B275" s="463">
        <f t="shared" si="239"/>
        <v>0</v>
      </c>
      <c r="C275" s="464"/>
      <c r="D275" s="480">
        <f t="shared" ca="1" si="240"/>
        <v>0</v>
      </c>
      <c r="E275" s="465">
        <f t="shared" ca="1" si="241"/>
        <v>0</v>
      </c>
      <c r="F275" s="466">
        <f t="shared" ca="1" si="272"/>
        <v>0</v>
      </c>
      <c r="G275" s="466">
        <f t="shared" ca="1" si="272"/>
        <v>0</v>
      </c>
      <c r="H275" s="466">
        <f t="shared" ca="1" si="272"/>
        <v>0</v>
      </c>
      <c r="I275" s="466">
        <f t="shared" ca="1" si="272"/>
        <v>0</v>
      </c>
      <c r="J275" s="466">
        <f t="shared" ca="1" si="272"/>
        <v>0</v>
      </c>
      <c r="K275" s="466">
        <f t="shared" ca="1" si="272"/>
        <v>0</v>
      </c>
      <c r="L275" s="466">
        <f t="shared" ca="1" si="272"/>
        <v>0</v>
      </c>
      <c r="M275" s="466">
        <f t="shared" ca="1" si="272"/>
        <v>0</v>
      </c>
      <c r="N275" s="466">
        <f t="shared" ca="1" si="272"/>
        <v>0</v>
      </c>
      <c r="O275" s="466">
        <f t="shared" ca="1" si="272"/>
        <v>0</v>
      </c>
      <c r="P275" s="466">
        <f t="shared" ca="1" si="273"/>
        <v>0</v>
      </c>
      <c r="Q275" s="466">
        <f t="shared" ca="1" si="273"/>
        <v>0</v>
      </c>
      <c r="R275" s="466">
        <f t="shared" ca="1" si="273"/>
        <v>0</v>
      </c>
      <c r="S275" s="466">
        <f t="shared" ca="1" si="273"/>
        <v>0</v>
      </c>
      <c r="T275" s="466">
        <f t="shared" ca="1" si="273"/>
        <v>0</v>
      </c>
      <c r="U275" s="466">
        <f t="shared" ca="1" si="273"/>
        <v>0</v>
      </c>
      <c r="V275" s="466">
        <f t="shared" ca="1" si="273"/>
        <v>0</v>
      </c>
      <c r="W275" s="466">
        <f t="shared" ca="1" si="273"/>
        <v>0</v>
      </c>
      <c r="X275" s="466">
        <f t="shared" ca="1" si="273"/>
        <v>0</v>
      </c>
      <c r="Y275" s="466">
        <f t="shared" ca="1" si="273"/>
        <v>0</v>
      </c>
      <c r="Z275" s="466">
        <f t="shared" ca="1" si="274"/>
        <v>0</v>
      </c>
      <c r="AA275" s="466">
        <f t="shared" ca="1" si="274"/>
        <v>0</v>
      </c>
      <c r="AB275" s="466">
        <f t="shared" ca="1" si="274"/>
        <v>0</v>
      </c>
      <c r="AC275" s="466">
        <f t="shared" ca="1" si="274"/>
        <v>0</v>
      </c>
      <c r="AD275" s="466">
        <f t="shared" ca="1" si="274"/>
        <v>0</v>
      </c>
      <c r="AE275" s="466">
        <f t="shared" ca="1" si="274"/>
        <v>0</v>
      </c>
      <c r="AF275" s="466">
        <f t="shared" ca="1" si="274"/>
        <v>0</v>
      </c>
      <c r="AG275" s="466">
        <f t="shared" ca="1" si="274"/>
        <v>0</v>
      </c>
      <c r="AH275" s="466">
        <f t="shared" ca="1" si="274"/>
        <v>0</v>
      </c>
      <c r="AI275" s="466">
        <f t="shared" ca="1" si="274"/>
        <v>0</v>
      </c>
      <c r="AJ275" s="466">
        <f t="shared" ca="1" si="275"/>
        <v>0</v>
      </c>
      <c r="AK275" s="466">
        <f t="shared" ca="1" si="275"/>
        <v>0</v>
      </c>
      <c r="AL275" s="466">
        <f t="shared" ca="1" si="275"/>
        <v>0</v>
      </c>
      <c r="AM275" s="466">
        <f t="shared" ca="1" si="275"/>
        <v>0</v>
      </c>
      <c r="AN275" s="466">
        <f t="shared" ca="1" si="275"/>
        <v>0</v>
      </c>
      <c r="AO275" s="466">
        <f t="shared" ca="1" si="275"/>
        <v>0</v>
      </c>
      <c r="AP275" s="466">
        <f t="shared" ca="1" si="275"/>
        <v>0</v>
      </c>
      <c r="AQ275" s="466">
        <f t="shared" ca="1" si="275"/>
        <v>0</v>
      </c>
      <c r="AR275" s="466">
        <f t="shared" ca="1" si="275"/>
        <v>0</v>
      </c>
      <c r="AS275" s="466">
        <f t="shared" ca="1" si="275"/>
        <v>0</v>
      </c>
      <c r="AT275" s="466">
        <f t="shared" ca="1" si="276"/>
        <v>0</v>
      </c>
      <c r="AU275" s="466">
        <f t="shared" ca="1" si="276"/>
        <v>0</v>
      </c>
      <c r="AV275" s="466">
        <f t="shared" ca="1" si="276"/>
        <v>0</v>
      </c>
      <c r="AW275" s="466">
        <f t="shared" ca="1" si="276"/>
        <v>0</v>
      </c>
      <c r="AX275" s="466">
        <f t="shared" ca="1" si="276"/>
        <v>0</v>
      </c>
      <c r="AY275" s="466">
        <f t="shared" ca="1" si="276"/>
        <v>0</v>
      </c>
      <c r="AZ275" s="466">
        <f t="shared" ca="1" si="276"/>
        <v>0</v>
      </c>
      <c r="BA275" s="466">
        <f t="shared" ca="1" si="276"/>
        <v>0</v>
      </c>
      <c r="BB275" s="466">
        <f t="shared" ca="1" si="276"/>
        <v>0</v>
      </c>
      <c r="BC275" s="466">
        <f t="shared" ca="1" si="276"/>
        <v>0</v>
      </c>
      <c r="BD275" s="466">
        <f t="shared" ca="1" si="276"/>
        <v>0</v>
      </c>
      <c r="BE275" s="466">
        <f t="shared" ca="1" si="276"/>
        <v>0</v>
      </c>
      <c r="BF275" s="458"/>
      <c r="BG275" s="467">
        <f t="shared" ca="1" si="247"/>
        <v>0</v>
      </c>
      <c r="BH275" s="467">
        <f t="shared" ca="1" si="248"/>
        <v>0</v>
      </c>
      <c r="BI275" s="467">
        <f t="shared" ca="1" si="249"/>
        <v>0</v>
      </c>
      <c r="BJ275" s="467">
        <f t="shared" ca="1" si="250"/>
        <v>0</v>
      </c>
      <c r="BK275" s="467">
        <f t="shared" ca="1" si="251"/>
        <v>0</v>
      </c>
      <c r="BL275" s="467">
        <f t="shared" ca="1" si="252"/>
        <v>0</v>
      </c>
      <c r="BM275" s="467">
        <f t="shared" ca="1" si="253"/>
        <v>0</v>
      </c>
      <c r="BN275" s="467">
        <f t="shared" ca="1" si="254"/>
        <v>0</v>
      </c>
      <c r="BO275" s="467">
        <f t="shared" ca="1" si="255"/>
        <v>0</v>
      </c>
      <c r="BP275" s="467">
        <f t="shared" ca="1" si="256"/>
        <v>0</v>
      </c>
      <c r="BQ275" s="467">
        <f t="shared" ca="1" si="257"/>
        <v>0</v>
      </c>
      <c r="BR275" s="467">
        <f t="shared" ca="1" si="258"/>
        <v>0</v>
      </c>
      <c r="BS275" s="468">
        <f t="shared" ca="1" si="259"/>
        <v>0</v>
      </c>
      <c r="BT275" s="467">
        <f t="shared" ca="1" si="260"/>
        <v>0</v>
      </c>
      <c r="BU275" s="467">
        <f t="shared" ca="1" si="261"/>
        <v>0</v>
      </c>
      <c r="BV275" s="467">
        <f t="shared" ca="1" si="262"/>
        <v>0</v>
      </c>
      <c r="BW275" s="470">
        <f t="shared" ca="1" si="263"/>
        <v>0</v>
      </c>
      <c r="BX275" s="470">
        <f t="shared" ca="1" si="264"/>
        <v>0</v>
      </c>
      <c r="BY275" s="467">
        <f t="shared" ca="1" si="265"/>
        <v>0</v>
      </c>
    </row>
    <row r="276" spans="1:77" ht="15.6" hidden="1" customHeight="1" outlineLevel="1" x14ac:dyDescent="0.3">
      <c r="A276" s="479">
        <f t="shared" si="266"/>
        <v>26</v>
      </c>
      <c r="B276" s="469">
        <f t="shared" si="239"/>
        <v>0</v>
      </c>
      <c r="C276" s="464"/>
      <c r="D276" s="480">
        <f t="shared" ca="1" si="240"/>
        <v>0</v>
      </c>
      <c r="E276" s="465">
        <f t="shared" ca="1" si="241"/>
        <v>0</v>
      </c>
      <c r="F276" s="466">
        <f t="shared" ca="1" si="272"/>
        <v>0</v>
      </c>
      <c r="G276" s="466">
        <f t="shared" ca="1" si="272"/>
        <v>0</v>
      </c>
      <c r="H276" s="466">
        <f t="shared" ca="1" si="272"/>
        <v>0</v>
      </c>
      <c r="I276" s="466">
        <f t="shared" ca="1" si="272"/>
        <v>0</v>
      </c>
      <c r="J276" s="466">
        <f t="shared" ca="1" si="272"/>
        <v>0</v>
      </c>
      <c r="K276" s="466">
        <f t="shared" ca="1" si="272"/>
        <v>0</v>
      </c>
      <c r="L276" s="466">
        <f t="shared" ca="1" si="272"/>
        <v>0</v>
      </c>
      <c r="M276" s="466">
        <f t="shared" ca="1" si="272"/>
        <v>0</v>
      </c>
      <c r="N276" s="466">
        <f t="shared" ca="1" si="272"/>
        <v>0</v>
      </c>
      <c r="O276" s="466">
        <f t="shared" ca="1" si="272"/>
        <v>0</v>
      </c>
      <c r="P276" s="466">
        <f t="shared" ca="1" si="273"/>
        <v>0</v>
      </c>
      <c r="Q276" s="466">
        <f t="shared" ca="1" si="273"/>
        <v>0</v>
      </c>
      <c r="R276" s="466">
        <f t="shared" ca="1" si="273"/>
        <v>0</v>
      </c>
      <c r="S276" s="466">
        <f t="shared" ca="1" si="273"/>
        <v>0</v>
      </c>
      <c r="T276" s="466">
        <f t="shared" ca="1" si="273"/>
        <v>0</v>
      </c>
      <c r="U276" s="466">
        <f t="shared" ca="1" si="273"/>
        <v>0</v>
      </c>
      <c r="V276" s="466">
        <f t="shared" ca="1" si="273"/>
        <v>0</v>
      </c>
      <c r="W276" s="466">
        <f t="shared" ca="1" si="273"/>
        <v>0</v>
      </c>
      <c r="X276" s="466">
        <f t="shared" ca="1" si="273"/>
        <v>0</v>
      </c>
      <c r="Y276" s="466">
        <f t="shared" ca="1" si="273"/>
        <v>0</v>
      </c>
      <c r="Z276" s="466">
        <f t="shared" ca="1" si="274"/>
        <v>0</v>
      </c>
      <c r="AA276" s="466">
        <f t="shared" ca="1" si="274"/>
        <v>0</v>
      </c>
      <c r="AB276" s="466">
        <f t="shared" ca="1" si="274"/>
        <v>0</v>
      </c>
      <c r="AC276" s="466">
        <f t="shared" ca="1" si="274"/>
        <v>0</v>
      </c>
      <c r="AD276" s="466">
        <f t="shared" ca="1" si="274"/>
        <v>0</v>
      </c>
      <c r="AE276" s="466">
        <f t="shared" ca="1" si="274"/>
        <v>0</v>
      </c>
      <c r="AF276" s="466">
        <f t="shared" ca="1" si="274"/>
        <v>0</v>
      </c>
      <c r="AG276" s="466">
        <f t="shared" ca="1" si="274"/>
        <v>0</v>
      </c>
      <c r="AH276" s="466">
        <f t="shared" ca="1" si="274"/>
        <v>0</v>
      </c>
      <c r="AI276" s="466">
        <f t="shared" ca="1" si="274"/>
        <v>0</v>
      </c>
      <c r="AJ276" s="466">
        <f t="shared" ca="1" si="275"/>
        <v>0</v>
      </c>
      <c r="AK276" s="466">
        <f t="shared" ca="1" si="275"/>
        <v>0</v>
      </c>
      <c r="AL276" s="466">
        <f t="shared" ca="1" si="275"/>
        <v>0</v>
      </c>
      <c r="AM276" s="466">
        <f t="shared" ca="1" si="275"/>
        <v>0</v>
      </c>
      <c r="AN276" s="466">
        <f t="shared" ca="1" si="275"/>
        <v>0</v>
      </c>
      <c r="AO276" s="466">
        <f t="shared" ca="1" si="275"/>
        <v>0</v>
      </c>
      <c r="AP276" s="466">
        <f t="shared" ca="1" si="275"/>
        <v>0</v>
      </c>
      <c r="AQ276" s="466">
        <f t="shared" ca="1" si="275"/>
        <v>0</v>
      </c>
      <c r="AR276" s="466">
        <f t="shared" ca="1" si="275"/>
        <v>0</v>
      </c>
      <c r="AS276" s="466">
        <f t="shared" ca="1" si="275"/>
        <v>0</v>
      </c>
      <c r="AT276" s="466">
        <f t="shared" ca="1" si="276"/>
        <v>0</v>
      </c>
      <c r="AU276" s="466">
        <f t="shared" ca="1" si="276"/>
        <v>0</v>
      </c>
      <c r="AV276" s="466">
        <f t="shared" ca="1" si="276"/>
        <v>0</v>
      </c>
      <c r="AW276" s="466">
        <f t="shared" ca="1" si="276"/>
        <v>0</v>
      </c>
      <c r="AX276" s="466">
        <f t="shared" ca="1" si="276"/>
        <v>0</v>
      </c>
      <c r="AY276" s="466">
        <f t="shared" ca="1" si="276"/>
        <v>0</v>
      </c>
      <c r="AZ276" s="466">
        <f t="shared" ca="1" si="276"/>
        <v>0</v>
      </c>
      <c r="BA276" s="466">
        <f t="shared" ca="1" si="276"/>
        <v>0</v>
      </c>
      <c r="BB276" s="466">
        <f t="shared" ca="1" si="276"/>
        <v>0</v>
      </c>
      <c r="BC276" s="466">
        <f t="shared" ca="1" si="276"/>
        <v>0</v>
      </c>
      <c r="BD276" s="466">
        <f t="shared" ca="1" si="276"/>
        <v>0</v>
      </c>
      <c r="BE276" s="466">
        <f t="shared" ca="1" si="276"/>
        <v>0</v>
      </c>
      <c r="BF276" s="458"/>
      <c r="BG276" s="467">
        <f t="shared" ca="1" si="247"/>
        <v>0</v>
      </c>
      <c r="BH276" s="467">
        <f t="shared" ca="1" si="248"/>
        <v>0</v>
      </c>
      <c r="BI276" s="467">
        <f t="shared" ca="1" si="249"/>
        <v>0</v>
      </c>
      <c r="BJ276" s="467">
        <f t="shared" ca="1" si="250"/>
        <v>0</v>
      </c>
      <c r="BK276" s="467">
        <f t="shared" ca="1" si="251"/>
        <v>0</v>
      </c>
      <c r="BL276" s="467">
        <f t="shared" ca="1" si="252"/>
        <v>0</v>
      </c>
      <c r="BM276" s="467">
        <f t="shared" ca="1" si="253"/>
        <v>0</v>
      </c>
      <c r="BN276" s="467">
        <f t="shared" ca="1" si="254"/>
        <v>0</v>
      </c>
      <c r="BO276" s="467">
        <f t="shared" ca="1" si="255"/>
        <v>0</v>
      </c>
      <c r="BP276" s="467">
        <f t="shared" ca="1" si="256"/>
        <v>0</v>
      </c>
      <c r="BQ276" s="467">
        <f t="shared" ca="1" si="257"/>
        <v>0</v>
      </c>
      <c r="BR276" s="467">
        <f t="shared" ca="1" si="258"/>
        <v>0</v>
      </c>
      <c r="BS276" s="468">
        <f t="shared" ca="1" si="259"/>
        <v>0</v>
      </c>
      <c r="BT276" s="467">
        <f t="shared" ca="1" si="260"/>
        <v>0</v>
      </c>
      <c r="BU276" s="467">
        <f t="shared" ca="1" si="261"/>
        <v>0</v>
      </c>
      <c r="BV276" s="467">
        <f t="shared" ca="1" si="262"/>
        <v>0</v>
      </c>
      <c r="BW276" s="470">
        <f t="shared" ca="1" si="263"/>
        <v>0</v>
      </c>
      <c r="BX276" s="470">
        <f t="shared" ca="1" si="264"/>
        <v>0</v>
      </c>
      <c r="BY276" s="467">
        <f t="shared" ca="1" si="265"/>
        <v>0</v>
      </c>
    </row>
    <row r="277" spans="1:77" ht="15.6" hidden="1" customHeight="1" outlineLevel="1" x14ac:dyDescent="0.3">
      <c r="A277" s="479">
        <f t="shared" si="266"/>
        <v>27</v>
      </c>
      <c r="B277" s="463">
        <f t="shared" si="239"/>
        <v>0</v>
      </c>
      <c r="C277" s="464"/>
      <c r="D277" s="480">
        <f t="shared" ca="1" si="240"/>
        <v>0</v>
      </c>
      <c r="E277" s="465">
        <f t="shared" ca="1" si="241"/>
        <v>0</v>
      </c>
      <c r="F277" s="466">
        <f t="shared" ca="1" si="272"/>
        <v>0</v>
      </c>
      <c r="G277" s="466">
        <f t="shared" ca="1" si="272"/>
        <v>0</v>
      </c>
      <c r="H277" s="466">
        <f t="shared" ca="1" si="272"/>
        <v>0</v>
      </c>
      <c r="I277" s="466">
        <f t="shared" ca="1" si="272"/>
        <v>0</v>
      </c>
      <c r="J277" s="466">
        <f t="shared" ca="1" si="272"/>
        <v>0</v>
      </c>
      <c r="K277" s="466">
        <f t="shared" ca="1" si="272"/>
        <v>0</v>
      </c>
      <c r="L277" s="466">
        <f t="shared" ca="1" si="272"/>
        <v>0</v>
      </c>
      <c r="M277" s="466">
        <f t="shared" ca="1" si="272"/>
        <v>0</v>
      </c>
      <c r="N277" s="466">
        <f t="shared" ca="1" si="272"/>
        <v>0</v>
      </c>
      <c r="O277" s="466">
        <f t="shared" ca="1" si="272"/>
        <v>0</v>
      </c>
      <c r="P277" s="466">
        <f t="shared" ca="1" si="273"/>
        <v>0</v>
      </c>
      <c r="Q277" s="466">
        <f t="shared" ca="1" si="273"/>
        <v>0</v>
      </c>
      <c r="R277" s="466">
        <f t="shared" ca="1" si="273"/>
        <v>0</v>
      </c>
      <c r="S277" s="466">
        <f t="shared" ca="1" si="273"/>
        <v>0</v>
      </c>
      <c r="T277" s="466">
        <f t="shared" ca="1" si="273"/>
        <v>0</v>
      </c>
      <c r="U277" s="466">
        <f t="shared" ca="1" si="273"/>
        <v>0</v>
      </c>
      <c r="V277" s="466">
        <f t="shared" ca="1" si="273"/>
        <v>0</v>
      </c>
      <c r="W277" s="466">
        <f t="shared" ca="1" si="273"/>
        <v>0</v>
      </c>
      <c r="X277" s="466">
        <f t="shared" ca="1" si="273"/>
        <v>0</v>
      </c>
      <c r="Y277" s="466">
        <f t="shared" ca="1" si="273"/>
        <v>0</v>
      </c>
      <c r="Z277" s="466">
        <f t="shared" ca="1" si="274"/>
        <v>0</v>
      </c>
      <c r="AA277" s="466">
        <f t="shared" ca="1" si="274"/>
        <v>0</v>
      </c>
      <c r="AB277" s="466">
        <f t="shared" ca="1" si="274"/>
        <v>0</v>
      </c>
      <c r="AC277" s="466">
        <f t="shared" ca="1" si="274"/>
        <v>0</v>
      </c>
      <c r="AD277" s="466">
        <f t="shared" ca="1" si="274"/>
        <v>0</v>
      </c>
      <c r="AE277" s="466">
        <f t="shared" ca="1" si="274"/>
        <v>0</v>
      </c>
      <c r="AF277" s="466">
        <f t="shared" ca="1" si="274"/>
        <v>0</v>
      </c>
      <c r="AG277" s="466">
        <f t="shared" ca="1" si="274"/>
        <v>0</v>
      </c>
      <c r="AH277" s="466">
        <f t="shared" ca="1" si="274"/>
        <v>0</v>
      </c>
      <c r="AI277" s="466">
        <f t="shared" ca="1" si="274"/>
        <v>0</v>
      </c>
      <c r="AJ277" s="466">
        <f t="shared" ca="1" si="275"/>
        <v>0</v>
      </c>
      <c r="AK277" s="466">
        <f t="shared" ca="1" si="275"/>
        <v>0</v>
      </c>
      <c r="AL277" s="466">
        <f t="shared" ca="1" si="275"/>
        <v>0</v>
      </c>
      <c r="AM277" s="466">
        <f t="shared" ca="1" si="275"/>
        <v>0</v>
      </c>
      <c r="AN277" s="466">
        <f t="shared" ca="1" si="275"/>
        <v>0</v>
      </c>
      <c r="AO277" s="466">
        <f t="shared" ca="1" si="275"/>
        <v>0</v>
      </c>
      <c r="AP277" s="466">
        <f t="shared" ca="1" si="275"/>
        <v>0</v>
      </c>
      <c r="AQ277" s="466">
        <f t="shared" ca="1" si="275"/>
        <v>0</v>
      </c>
      <c r="AR277" s="466">
        <f t="shared" ca="1" si="275"/>
        <v>0</v>
      </c>
      <c r="AS277" s="466">
        <f t="shared" ca="1" si="275"/>
        <v>0</v>
      </c>
      <c r="AT277" s="466">
        <f t="shared" ca="1" si="276"/>
        <v>0</v>
      </c>
      <c r="AU277" s="466">
        <f t="shared" ca="1" si="276"/>
        <v>0</v>
      </c>
      <c r="AV277" s="466">
        <f t="shared" ca="1" si="276"/>
        <v>0</v>
      </c>
      <c r="AW277" s="466">
        <f t="shared" ca="1" si="276"/>
        <v>0</v>
      </c>
      <c r="AX277" s="466">
        <f t="shared" ca="1" si="276"/>
        <v>0</v>
      </c>
      <c r="AY277" s="466">
        <f t="shared" ca="1" si="276"/>
        <v>0</v>
      </c>
      <c r="AZ277" s="466">
        <f t="shared" ca="1" si="276"/>
        <v>0</v>
      </c>
      <c r="BA277" s="466">
        <f t="shared" ca="1" si="276"/>
        <v>0</v>
      </c>
      <c r="BB277" s="466">
        <f t="shared" ca="1" si="276"/>
        <v>0</v>
      </c>
      <c r="BC277" s="466">
        <f t="shared" ca="1" si="276"/>
        <v>0</v>
      </c>
      <c r="BD277" s="466">
        <f t="shared" ca="1" si="276"/>
        <v>0</v>
      </c>
      <c r="BE277" s="466">
        <f t="shared" ca="1" si="276"/>
        <v>0</v>
      </c>
      <c r="BF277" s="458"/>
      <c r="BG277" s="467">
        <f t="shared" ca="1" si="247"/>
        <v>0</v>
      </c>
      <c r="BH277" s="467">
        <f t="shared" ca="1" si="248"/>
        <v>0</v>
      </c>
      <c r="BI277" s="467">
        <f t="shared" ca="1" si="249"/>
        <v>0</v>
      </c>
      <c r="BJ277" s="467">
        <f t="shared" ca="1" si="250"/>
        <v>0</v>
      </c>
      <c r="BK277" s="467">
        <f t="shared" ca="1" si="251"/>
        <v>0</v>
      </c>
      <c r="BL277" s="467">
        <f t="shared" ca="1" si="252"/>
        <v>0</v>
      </c>
      <c r="BM277" s="467">
        <f t="shared" ca="1" si="253"/>
        <v>0</v>
      </c>
      <c r="BN277" s="467">
        <f t="shared" ca="1" si="254"/>
        <v>0</v>
      </c>
      <c r="BO277" s="467">
        <f t="shared" ca="1" si="255"/>
        <v>0</v>
      </c>
      <c r="BP277" s="467">
        <f t="shared" ca="1" si="256"/>
        <v>0</v>
      </c>
      <c r="BQ277" s="467">
        <f t="shared" ca="1" si="257"/>
        <v>0</v>
      </c>
      <c r="BR277" s="467">
        <f t="shared" ca="1" si="258"/>
        <v>0</v>
      </c>
      <c r="BS277" s="468">
        <f t="shared" ca="1" si="259"/>
        <v>0</v>
      </c>
      <c r="BT277" s="467">
        <f t="shared" ca="1" si="260"/>
        <v>0</v>
      </c>
      <c r="BU277" s="467">
        <f t="shared" ca="1" si="261"/>
        <v>0</v>
      </c>
      <c r="BV277" s="467">
        <f t="shared" ca="1" si="262"/>
        <v>0</v>
      </c>
      <c r="BW277" s="470">
        <f t="shared" ca="1" si="263"/>
        <v>0</v>
      </c>
      <c r="BX277" s="470">
        <f t="shared" ca="1" si="264"/>
        <v>0</v>
      </c>
      <c r="BY277" s="467">
        <f t="shared" ca="1" si="265"/>
        <v>0</v>
      </c>
    </row>
    <row r="278" spans="1:77" ht="15.6" hidden="1" customHeight="1" outlineLevel="1" x14ac:dyDescent="0.3">
      <c r="A278" s="479">
        <f t="shared" si="266"/>
        <v>28</v>
      </c>
      <c r="B278" s="469">
        <f t="shared" si="239"/>
        <v>0</v>
      </c>
      <c r="C278" s="464"/>
      <c r="D278" s="480">
        <f t="shared" ca="1" si="240"/>
        <v>0</v>
      </c>
      <c r="E278" s="465">
        <f t="shared" ca="1" si="241"/>
        <v>0</v>
      </c>
      <c r="F278" s="466">
        <f t="shared" ca="1" si="272"/>
        <v>0</v>
      </c>
      <c r="G278" s="466">
        <f t="shared" ca="1" si="272"/>
        <v>0</v>
      </c>
      <c r="H278" s="466">
        <f t="shared" ca="1" si="272"/>
        <v>0</v>
      </c>
      <c r="I278" s="466">
        <f t="shared" ca="1" si="272"/>
        <v>0</v>
      </c>
      <c r="J278" s="466">
        <f t="shared" ca="1" si="272"/>
        <v>0</v>
      </c>
      <c r="K278" s="466">
        <f t="shared" ca="1" si="272"/>
        <v>0</v>
      </c>
      <c r="L278" s="466">
        <f t="shared" ca="1" si="272"/>
        <v>0</v>
      </c>
      <c r="M278" s="466">
        <f t="shared" ca="1" si="272"/>
        <v>0</v>
      </c>
      <c r="N278" s="466">
        <f t="shared" ca="1" si="272"/>
        <v>0</v>
      </c>
      <c r="O278" s="466">
        <f t="shared" ca="1" si="272"/>
        <v>0</v>
      </c>
      <c r="P278" s="466">
        <f t="shared" ca="1" si="273"/>
        <v>0</v>
      </c>
      <c r="Q278" s="466">
        <f t="shared" ca="1" si="273"/>
        <v>0</v>
      </c>
      <c r="R278" s="466">
        <f t="shared" ca="1" si="273"/>
        <v>0</v>
      </c>
      <c r="S278" s="466">
        <f t="shared" ca="1" si="273"/>
        <v>0</v>
      </c>
      <c r="T278" s="466">
        <f t="shared" ca="1" si="273"/>
        <v>0</v>
      </c>
      <c r="U278" s="466">
        <f t="shared" ca="1" si="273"/>
        <v>0</v>
      </c>
      <c r="V278" s="466">
        <f t="shared" ca="1" si="273"/>
        <v>0</v>
      </c>
      <c r="W278" s="466">
        <f t="shared" ca="1" si="273"/>
        <v>0</v>
      </c>
      <c r="X278" s="466">
        <f t="shared" ca="1" si="273"/>
        <v>0</v>
      </c>
      <c r="Y278" s="466">
        <f t="shared" ca="1" si="273"/>
        <v>0</v>
      </c>
      <c r="Z278" s="466">
        <f t="shared" ca="1" si="274"/>
        <v>0</v>
      </c>
      <c r="AA278" s="466">
        <f t="shared" ca="1" si="274"/>
        <v>0</v>
      </c>
      <c r="AB278" s="466">
        <f t="shared" ca="1" si="274"/>
        <v>0</v>
      </c>
      <c r="AC278" s="466">
        <f t="shared" ca="1" si="274"/>
        <v>0</v>
      </c>
      <c r="AD278" s="466">
        <f t="shared" ca="1" si="274"/>
        <v>0</v>
      </c>
      <c r="AE278" s="466">
        <f t="shared" ca="1" si="274"/>
        <v>0</v>
      </c>
      <c r="AF278" s="466">
        <f t="shared" ca="1" si="274"/>
        <v>0</v>
      </c>
      <c r="AG278" s="466">
        <f t="shared" ca="1" si="274"/>
        <v>0</v>
      </c>
      <c r="AH278" s="466">
        <f t="shared" ca="1" si="274"/>
        <v>0</v>
      </c>
      <c r="AI278" s="466">
        <f t="shared" ca="1" si="274"/>
        <v>0</v>
      </c>
      <c r="AJ278" s="466">
        <f t="shared" ca="1" si="275"/>
        <v>0</v>
      </c>
      <c r="AK278" s="466">
        <f t="shared" ca="1" si="275"/>
        <v>0</v>
      </c>
      <c r="AL278" s="466">
        <f t="shared" ca="1" si="275"/>
        <v>0</v>
      </c>
      <c r="AM278" s="466">
        <f t="shared" ca="1" si="275"/>
        <v>0</v>
      </c>
      <c r="AN278" s="466">
        <f t="shared" ca="1" si="275"/>
        <v>0</v>
      </c>
      <c r="AO278" s="466">
        <f t="shared" ca="1" si="275"/>
        <v>0</v>
      </c>
      <c r="AP278" s="466">
        <f t="shared" ca="1" si="275"/>
        <v>0</v>
      </c>
      <c r="AQ278" s="466">
        <f t="shared" ca="1" si="275"/>
        <v>0</v>
      </c>
      <c r="AR278" s="466">
        <f t="shared" ca="1" si="275"/>
        <v>0</v>
      </c>
      <c r="AS278" s="466">
        <f t="shared" ca="1" si="275"/>
        <v>0</v>
      </c>
      <c r="AT278" s="466">
        <f t="shared" ca="1" si="276"/>
        <v>0</v>
      </c>
      <c r="AU278" s="466">
        <f t="shared" ca="1" si="276"/>
        <v>0</v>
      </c>
      <c r="AV278" s="466">
        <f t="shared" ca="1" si="276"/>
        <v>0</v>
      </c>
      <c r="AW278" s="466">
        <f t="shared" ca="1" si="276"/>
        <v>0</v>
      </c>
      <c r="AX278" s="466">
        <f t="shared" ca="1" si="276"/>
        <v>0</v>
      </c>
      <c r="AY278" s="466">
        <f t="shared" ca="1" si="276"/>
        <v>0</v>
      </c>
      <c r="AZ278" s="466">
        <f t="shared" ca="1" si="276"/>
        <v>0</v>
      </c>
      <c r="BA278" s="466">
        <f t="shared" ca="1" si="276"/>
        <v>0</v>
      </c>
      <c r="BB278" s="466">
        <f t="shared" ca="1" si="276"/>
        <v>0</v>
      </c>
      <c r="BC278" s="466">
        <f t="shared" ca="1" si="276"/>
        <v>0</v>
      </c>
      <c r="BD278" s="466">
        <f t="shared" ca="1" si="276"/>
        <v>0</v>
      </c>
      <c r="BE278" s="466">
        <f t="shared" ca="1" si="276"/>
        <v>0</v>
      </c>
      <c r="BF278" s="458"/>
      <c r="BG278" s="467">
        <f t="shared" ca="1" si="247"/>
        <v>0</v>
      </c>
      <c r="BH278" s="467">
        <f t="shared" ca="1" si="248"/>
        <v>0</v>
      </c>
      <c r="BI278" s="467">
        <f t="shared" ca="1" si="249"/>
        <v>0</v>
      </c>
      <c r="BJ278" s="467">
        <f t="shared" ca="1" si="250"/>
        <v>0</v>
      </c>
      <c r="BK278" s="467">
        <f t="shared" ca="1" si="251"/>
        <v>0</v>
      </c>
      <c r="BL278" s="467">
        <f t="shared" ca="1" si="252"/>
        <v>0</v>
      </c>
      <c r="BM278" s="467">
        <f t="shared" ca="1" si="253"/>
        <v>0</v>
      </c>
      <c r="BN278" s="467">
        <f t="shared" ca="1" si="254"/>
        <v>0</v>
      </c>
      <c r="BO278" s="467">
        <f t="shared" ca="1" si="255"/>
        <v>0</v>
      </c>
      <c r="BP278" s="467">
        <f t="shared" ca="1" si="256"/>
        <v>0</v>
      </c>
      <c r="BQ278" s="467">
        <f t="shared" ca="1" si="257"/>
        <v>0</v>
      </c>
      <c r="BR278" s="467">
        <f t="shared" ca="1" si="258"/>
        <v>0</v>
      </c>
      <c r="BS278" s="468">
        <f t="shared" ca="1" si="259"/>
        <v>0</v>
      </c>
      <c r="BT278" s="467">
        <f t="shared" ca="1" si="260"/>
        <v>0</v>
      </c>
      <c r="BU278" s="467">
        <f t="shared" ca="1" si="261"/>
        <v>0</v>
      </c>
      <c r="BV278" s="467">
        <f t="shared" ca="1" si="262"/>
        <v>0</v>
      </c>
      <c r="BW278" s="470">
        <f t="shared" ca="1" si="263"/>
        <v>0</v>
      </c>
      <c r="BX278" s="470">
        <f t="shared" ca="1" si="264"/>
        <v>0</v>
      </c>
      <c r="BY278" s="467">
        <f t="shared" ca="1" si="265"/>
        <v>0</v>
      </c>
    </row>
    <row r="279" spans="1:77" ht="15.6" hidden="1" customHeight="1" outlineLevel="1" x14ac:dyDescent="0.3">
      <c r="A279" s="479">
        <f t="shared" si="266"/>
        <v>29</v>
      </c>
      <c r="B279" s="463">
        <f t="shared" si="239"/>
        <v>0</v>
      </c>
      <c r="C279" s="464"/>
      <c r="D279" s="480">
        <f t="shared" ca="1" si="240"/>
        <v>0</v>
      </c>
      <c r="E279" s="465">
        <f t="shared" ca="1" si="241"/>
        <v>0</v>
      </c>
      <c r="F279" s="466">
        <f t="shared" ca="1" si="272"/>
        <v>0</v>
      </c>
      <c r="G279" s="466">
        <f t="shared" ca="1" si="272"/>
        <v>0</v>
      </c>
      <c r="H279" s="466">
        <f t="shared" ca="1" si="272"/>
        <v>0</v>
      </c>
      <c r="I279" s="466">
        <f t="shared" ca="1" si="272"/>
        <v>0</v>
      </c>
      <c r="J279" s="466">
        <f t="shared" ca="1" si="272"/>
        <v>0</v>
      </c>
      <c r="K279" s="466">
        <f t="shared" ca="1" si="272"/>
        <v>0</v>
      </c>
      <c r="L279" s="466">
        <f t="shared" ca="1" si="272"/>
        <v>0</v>
      </c>
      <c r="M279" s="466">
        <f t="shared" ca="1" si="272"/>
        <v>0</v>
      </c>
      <c r="N279" s="466">
        <f t="shared" ca="1" si="272"/>
        <v>0</v>
      </c>
      <c r="O279" s="466">
        <f t="shared" ca="1" si="272"/>
        <v>0</v>
      </c>
      <c r="P279" s="466">
        <f t="shared" ca="1" si="273"/>
        <v>0</v>
      </c>
      <c r="Q279" s="466">
        <f t="shared" ca="1" si="273"/>
        <v>0</v>
      </c>
      <c r="R279" s="466">
        <f t="shared" ca="1" si="273"/>
        <v>0</v>
      </c>
      <c r="S279" s="466">
        <f t="shared" ca="1" si="273"/>
        <v>0</v>
      </c>
      <c r="T279" s="466">
        <f t="shared" ca="1" si="273"/>
        <v>0</v>
      </c>
      <c r="U279" s="466">
        <f t="shared" ca="1" si="273"/>
        <v>0</v>
      </c>
      <c r="V279" s="466">
        <f t="shared" ca="1" si="273"/>
        <v>0</v>
      </c>
      <c r="W279" s="466">
        <f t="shared" ca="1" si="273"/>
        <v>0</v>
      </c>
      <c r="X279" s="466">
        <f t="shared" ca="1" si="273"/>
        <v>0</v>
      </c>
      <c r="Y279" s="466">
        <f t="shared" ca="1" si="273"/>
        <v>0</v>
      </c>
      <c r="Z279" s="466">
        <f t="shared" ca="1" si="274"/>
        <v>0</v>
      </c>
      <c r="AA279" s="466">
        <f t="shared" ca="1" si="274"/>
        <v>0</v>
      </c>
      <c r="AB279" s="466">
        <f t="shared" ca="1" si="274"/>
        <v>0</v>
      </c>
      <c r="AC279" s="466">
        <f t="shared" ca="1" si="274"/>
        <v>0</v>
      </c>
      <c r="AD279" s="466">
        <f t="shared" ca="1" si="274"/>
        <v>0</v>
      </c>
      <c r="AE279" s="466">
        <f t="shared" ca="1" si="274"/>
        <v>0</v>
      </c>
      <c r="AF279" s="466">
        <f t="shared" ca="1" si="274"/>
        <v>0</v>
      </c>
      <c r="AG279" s="466">
        <f t="shared" ca="1" si="274"/>
        <v>0</v>
      </c>
      <c r="AH279" s="466">
        <f t="shared" ca="1" si="274"/>
        <v>0</v>
      </c>
      <c r="AI279" s="466">
        <f t="shared" ca="1" si="274"/>
        <v>0</v>
      </c>
      <c r="AJ279" s="466">
        <f t="shared" ca="1" si="275"/>
        <v>0</v>
      </c>
      <c r="AK279" s="466">
        <f t="shared" ca="1" si="275"/>
        <v>0</v>
      </c>
      <c r="AL279" s="466">
        <f t="shared" ca="1" si="275"/>
        <v>0</v>
      </c>
      <c r="AM279" s="466">
        <f t="shared" ca="1" si="275"/>
        <v>0</v>
      </c>
      <c r="AN279" s="466">
        <f t="shared" ca="1" si="275"/>
        <v>0</v>
      </c>
      <c r="AO279" s="466">
        <f t="shared" ca="1" si="275"/>
        <v>0</v>
      </c>
      <c r="AP279" s="466">
        <f t="shared" ca="1" si="275"/>
        <v>0</v>
      </c>
      <c r="AQ279" s="466">
        <f t="shared" ca="1" si="275"/>
        <v>0</v>
      </c>
      <c r="AR279" s="466">
        <f t="shared" ca="1" si="275"/>
        <v>0</v>
      </c>
      <c r="AS279" s="466">
        <f t="shared" ca="1" si="275"/>
        <v>0</v>
      </c>
      <c r="AT279" s="466">
        <f t="shared" ca="1" si="276"/>
        <v>0</v>
      </c>
      <c r="AU279" s="466">
        <f t="shared" ca="1" si="276"/>
        <v>0</v>
      </c>
      <c r="AV279" s="466">
        <f t="shared" ca="1" si="276"/>
        <v>0</v>
      </c>
      <c r="AW279" s="466">
        <f t="shared" ca="1" si="276"/>
        <v>0</v>
      </c>
      <c r="AX279" s="466">
        <f t="shared" ca="1" si="276"/>
        <v>0</v>
      </c>
      <c r="AY279" s="466">
        <f t="shared" ca="1" si="276"/>
        <v>0</v>
      </c>
      <c r="AZ279" s="466">
        <f t="shared" ca="1" si="276"/>
        <v>0</v>
      </c>
      <c r="BA279" s="466">
        <f t="shared" ca="1" si="276"/>
        <v>0</v>
      </c>
      <c r="BB279" s="466">
        <f t="shared" ca="1" si="276"/>
        <v>0</v>
      </c>
      <c r="BC279" s="466">
        <f t="shared" ca="1" si="276"/>
        <v>0</v>
      </c>
      <c r="BD279" s="466">
        <f t="shared" ca="1" si="276"/>
        <v>0</v>
      </c>
      <c r="BE279" s="466">
        <f t="shared" ca="1" si="276"/>
        <v>0</v>
      </c>
      <c r="BF279" s="458"/>
      <c r="BG279" s="467">
        <f t="shared" ca="1" si="247"/>
        <v>0</v>
      </c>
      <c r="BH279" s="467">
        <f t="shared" ca="1" si="248"/>
        <v>0</v>
      </c>
      <c r="BI279" s="467">
        <f t="shared" ca="1" si="249"/>
        <v>0</v>
      </c>
      <c r="BJ279" s="467">
        <f t="shared" ca="1" si="250"/>
        <v>0</v>
      </c>
      <c r="BK279" s="467">
        <f t="shared" ca="1" si="251"/>
        <v>0</v>
      </c>
      <c r="BL279" s="467">
        <f t="shared" ca="1" si="252"/>
        <v>0</v>
      </c>
      <c r="BM279" s="467">
        <f t="shared" ca="1" si="253"/>
        <v>0</v>
      </c>
      <c r="BN279" s="467">
        <f t="shared" ca="1" si="254"/>
        <v>0</v>
      </c>
      <c r="BO279" s="467">
        <f t="shared" ca="1" si="255"/>
        <v>0</v>
      </c>
      <c r="BP279" s="467">
        <f t="shared" ca="1" si="256"/>
        <v>0</v>
      </c>
      <c r="BQ279" s="467">
        <f t="shared" ca="1" si="257"/>
        <v>0</v>
      </c>
      <c r="BR279" s="467">
        <f t="shared" ca="1" si="258"/>
        <v>0</v>
      </c>
      <c r="BS279" s="468">
        <f t="shared" ca="1" si="259"/>
        <v>0</v>
      </c>
      <c r="BT279" s="467">
        <f t="shared" ca="1" si="260"/>
        <v>0</v>
      </c>
      <c r="BU279" s="467">
        <f t="shared" ca="1" si="261"/>
        <v>0</v>
      </c>
      <c r="BV279" s="467">
        <f t="shared" ca="1" si="262"/>
        <v>0</v>
      </c>
      <c r="BW279" s="470">
        <f t="shared" ca="1" si="263"/>
        <v>0</v>
      </c>
      <c r="BX279" s="470">
        <f t="shared" ca="1" si="264"/>
        <v>0</v>
      </c>
      <c r="BY279" s="467">
        <f t="shared" ca="1" si="265"/>
        <v>0</v>
      </c>
    </row>
    <row r="280" spans="1:77" ht="15.6" hidden="1" customHeight="1" outlineLevel="1" x14ac:dyDescent="0.3">
      <c r="A280" s="479">
        <f t="shared" si="266"/>
        <v>30</v>
      </c>
      <c r="B280" s="469">
        <f t="shared" si="239"/>
        <v>0</v>
      </c>
      <c r="C280" s="464"/>
      <c r="D280" s="480">
        <f t="shared" ca="1" si="240"/>
        <v>0</v>
      </c>
      <c r="E280" s="465">
        <f t="shared" ca="1" si="241"/>
        <v>0</v>
      </c>
      <c r="F280" s="466">
        <f t="shared" ca="1" si="272"/>
        <v>0</v>
      </c>
      <c r="G280" s="466">
        <f t="shared" ca="1" si="272"/>
        <v>0</v>
      </c>
      <c r="H280" s="466">
        <f t="shared" ca="1" si="272"/>
        <v>0</v>
      </c>
      <c r="I280" s="466">
        <f t="shared" ca="1" si="272"/>
        <v>0</v>
      </c>
      <c r="J280" s="466">
        <f t="shared" ca="1" si="272"/>
        <v>0</v>
      </c>
      <c r="K280" s="466">
        <f t="shared" ca="1" si="272"/>
        <v>0</v>
      </c>
      <c r="L280" s="466">
        <f t="shared" ca="1" si="272"/>
        <v>0</v>
      </c>
      <c r="M280" s="466">
        <f t="shared" ca="1" si="272"/>
        <v>0</v>
      </c>
      <c r="N280" s="466">
        <f t="shared" ca="1" si="272"/>
        <v>0</v>
      </c>
      <c r="O280" s="466">
        <f t="shared" ca="1" si="272"/>
        <v>0</v>
      </c>
      <c r="P280" s="466">
        <f t="shared" ca="1" si="273"/>
        <v>0</v>
      </c>
      <c r="Q280" s="466">
        <f t="shared" ca="1" si="273"/>
        <v>0</v>
      </c>
      <c r="R280" s="466">
        <f t="shared" ca="1" si="273"/>
        <v>0</v>
      </c>
      <c r="S280" s="466">
        <f t="shared" ca="1" si="273"/>
        <v>0</v>
      </c>
      <c r="T280" s="466">
        <f t="shared" ca="1" si="273"/>
        <v>0</v>
      </c>
      <c r="U280" s="466">
        <f t="shared" ca="1" si="273"/>
        <v>0</v>
      </c>
      <c r="V280" s="466">
        <f t="shared" ca="1" si="273"/>
        <v>0</v>
      </c>
      <c r="W280" s="466">
        <f t="shared" ca="1" si="273"/>
        <v>0</v>
      </c>
      <c r="X280" s="466">
        <f t="shared" ca="1" si="273"/>
        <v>0</v>
      </c>
      <c r="Y280" s="466">
        <f t="shared" ca="1" si="273"/>
        <v>0</v>
      </c>
      <c r="Z280" s="466">
        <f t="shared" ca="1" si="274"/>
        <v>0</v>
      </c>
      <c r="AA280" s="466">
        <f t="shared" ca="1" si="274"/>
        <v>0</v>
      </c>
      <c r="AB280" s="466">
        <f t="shared" ca="1" si="274"/>
        <v>0</v>
      </c>
      <c r="AC280" s="466">
        <f t="shared" ca="1" si="274"/>
        <v>0</v>
      </c>
      <c r="AD280" s="466">
        <f t="shared" ca="1" si="274"/>
        <v>0</v>
      </c>
      <c r="AE280" s="466">
        <f t="shared" ca="1" si="274"/>
        <v>0</v>
      </c>
      <c r="AF280" s="466">
        <f t="shared" ca="1" si="274"/>
        <v>0</v>
      </c>
      <c r="AG280" s="466">
        <f t="shared" ca="1" si="274"/>
        <v>0</v>
      </c>
      <c r="AH280" s="466">
        <f t="shared" ca="1" si="274"/>
        <v>0</v>
      </c>
      <c r="AI280" s="466">
        <f t="shared" ca="1" si="274"/>
        <v>0</v>
      </c>
      <c r="AJ280" s="466">
        <f t="shared" ca="1" si="275"/>
        <v>0</v>
      </c>
      <c r="AK280" s="466">
        <f t="shared" ca="1" si="275"/>
        <v>0</v>
      </c>
      <c r="AL280" s="466">
        <f t="shared" ca="1" si="275"/>
        <v>0</v>
      </c>
      <c r="AM280" s="466">
        <f t="shared" ca="1" si="275"/>
        <v>0</v>
      </c>
      <c r="AN280" s="466">
        <f t="shared" ca="1" si="275"/>
        <v>0</v>
      </c>
      <c r="AO280" s="466">
        <f t="shared" ca="1" si="275"/>
        <v>0</v>
      </c>
      <c r="AP280" s="466">
        <f t="shared" ca="1" si="275"/>
        <v>0</v>
      </c>
      <c r="AQ280" s="466">
        <f t="shared" ca="1" si="275"/>
        <v>0</v>
      </c>
      <c r="AR280" s="466">
        <f t="shared" ca="1" si="275"/>
        <v>0</v>
      </c>
      <c r="AS280" s="466">
        <f t="shared" ca="1" si="275"/>
        <v>0</v>
      </c>
      <c r="AT280" s="466">
        <f t="shared" ca="1" si="276"/>
        <v>0</v>
      </c>
      <c r="AU280" s="466">
        <f t="shared" ca="1" si="276"/>
        <v>0</v>
      </c>
      <c r="AV280" s="466">
        <f t="shared" ca="1" si="276"/>
        <v>0</v>
      </c>
      <c r="AW280" s="466">
        <f t="shared" ca="1" si="276"/>
        <v>0</v>
      </c>
      <c r="AX280" s="466">
        <f t="shared" ca="1" si="276"/>
        <v>0</v>
      </c>
      <c r="AY280" s="466">
        <f t="shared" ca="1" si="276"/>
        <v>0</v>
      </c>
      <c r="AZ280" s="466">
        <f t="shared" ca="1" si="276"/>
        <v>0</v>
      </c>
      <c r="BA280" s="466">
        <f t="shared" ca="1" si="276"/>
        <v>0</v>
      </c>
      <c r="BB280" s="466">
        <f t="shared" ca="1" si="276"/>
        <v>0</v>
      </c>
      <c r="BC280" s="466">
        <f t="shared" ca="1" si="276"/>
        <v>0</v>
      </c>
      <c r="BD280" s="466">
        <f t="shared" ca="1" si="276"/>
        <v>0</v>
      </c>
      <c r="BE280" s="466">
        <f t="shared" ca="1" si="276"/>
        <v>0</v>
      </c>
      <c r="BF280" s="458"/>
      <c r="BG280" s="467">
        <f t="shared" ca="1" si="247"/>
        <v>0</v>
      </c>
      <c r="BH280" s="467">
        <f t="shared" ca="1" si="248"/>
        <v>0</v>
      </c>
      <c r="BI280" s="467">
        <f t="shared" ca="1" si="249"/>
        <v>0</v>
      </c>
      <c r="BJ280" s="467">
        <f t="shared" ca="1" si="250"/>
        <v>0</v>
      </c>
      <c r="BK280" s="467">
        <f t="shared" ca="1" si="251"/>
        <v>0</v>
      </c>
      <c r="BL280" s="467">
        <f t="shared" ca="1" si="252"/>
        <v>0</v>
      </c>
      <c r="BM280" s="467">
        <f t="shared" ca="1" si="253"/>
        <v>0</v>
      </c>
      <c r="BN280" s="467">
        <f t="shared" ca="1" si="254"/>
        <v>0</v>
      </c>
      <c r="BO280" s="467">
        <f t="shared" ca="1" si="255"/>
        <v>0</v>
      </c>
      <c r="BP280" s="467">
        <f t="shared" ca="1" si="256"/>
        <v>0</v>
      </c>
      <c r="BQ280" s="467">
        <f t="shared" ca="1" si="257"/>
        <v>0</v>
      </c>
      <c r="BR280" s="467">
        <f t="shared" ca="1" si="258"/>
        <v>0</v>
      </c>
      <c r="BS280" s="468">
        <f t="shared" ca="1" si="259"/>
        <v>0</v>
      </c>
      <c r="BT280" s="467">
        <f t="shared" ca="1" si="260"/>
        <v>0</v>
      </c>
      <c r="BU280" s="467">
        <f t="shared" ca="1" si="261"/>
        <v>0</v>
      </c>
      <c r="BV280" s="467">
        <f t="shared" ca="1" si="262"/>
        <v>0</v>
      </c>
      <c r="BW280" s="470">
        <f t="shared" ca="1" si="263"/>
        <v>0</v>
      </c>
      <c r="BX280" s="470">
        <f t="shared" ca="1" si="264"/>
        <v>0</v>
      </c>
      <c r="BY280" s="467">
        <f t="shared" ca="1" si="265"/>
        <v>0</v>
      </c>
    </row>
    <row r="281" spans="1:77" ht="15.6" hidden="1" customHeight="1" outlineLevel="1" x14ac:dyDescent="0.3">
      <c r="A281" s="479">
        <f t="shared" si="266"/>
        <v>31</v>
      </c>
      <c r="B281" s="463">
        <f t="shared" si="239"/>
        <v>0</v>
      </c>
      <c r="C281" s="464"/>
      <c r="D281" s="480">
        <f t="shared" ca="1" si="240"/>
        <v>0</v>
      </c>
      <c r="E281" s="465">
        <f t="shared" ca="1" si="241"/>
        <v>0</v>
      </c>
      <c r="F281" s="466">
        <f t="shared" ref="F281:O290" ca="1" si="277">IF(F$302="Yes",IF(ISERROR(INDIRECT(CONCATENATE($B281,"!",F$303,$D$310))),0,INDIRECT(CONCATENATE($B281,"!",F$303,$D$310))),0)</f>
        <v>0</v>
      </c>
      <c r="G281" s="466">
        <f t="shared" ca="1" si="277"/>
        <v>0</v>
      </c>
      <c r="H281" s="466">
        <f t="shared" ca="1" si="277"/>
        <v>0</v>
      </c>
      <c r="I281" s="466">
        <f t="shared" ca="1" si="277"/>
        <v>0</v>
      </c>
      <c r="J281" s="466">
        <f t="shared" ca="1" si="277"/>
        <v>0</v>
      </c>
      <c r="K281" s="466">
        <f t="shared" ca="1" si="277"/>
        <v>0</v>
      </c>
      <c r="L281" s="466">
        <f t="shared" ca="1" si="277"/>
        <v>0</v>
      </c>
      <c r="M281" s="466">
        <f t="shared" ca="1" si="277"/>
        <v>0</v>
      </c>
      <c r="N281" s="466">
        <f t="shared" ca="1" si="277"/>
        <v>0</v>
      </c>
      <c r="O281" s="466">
        <f t="shared" ca="1" si="277"/>
        <v>0</v>
      </c>
      <c r="P281" s="466">
        <f t="shared" ref="P281:Y290" ca="1" si="278">IF(P$302="Yes",IF(ISERROR(INDIRECT(CONCATENATE($B281,"!",P$303,$D$310))),0,INDIRECT(CONCATENATE($B281,"!",P$303,$D$310))),0)</f>
        <v>0</v>
      </c>
      <c r="Q281" s="466">
        <f t="shared" ca="1" si="278"/>
        <v>0</v>
      </c>
      <c r="R281" s="466">
        <f t="shared" ca="1" si="278"/>
        <v>0</v>
      </c>
      <c r="S281" s="466">
        <f t="shared" ca="1" si="278"/>
        <v>0</v>
      </c>
      <c r="T281" s="466">
        <f t="shared" ca="1" si="278"/>
        <v>0</v>
      </c>
      <c r="U281" s="466">
        <f t="shared" ca="1" si="278"/>
        <v>0</v>
      </c>
      <c r="V281" s="466">
        <f t="shared" ca="1" si="278"/>
        <v>0</v>
      </c>
      <c r="W281" s="466">
        <f t="shared" ca="1" si="278"/>
        <v>0</v>
      </c>
      <c r="X281" s="466">
        <f t="shared" ca="1" si="278"/>
        <v>0</v>
      </c>
      <c r="Y281" s="466">
        <f t="shared" ca="1" si="278"/>
        <v>0</v>
      </c>
      <c r="Z281" s="466">
        <f t="shared" ref="Z281:AI290" ca="1" si="279">IF(Z$302="Yes",IF(ISERROR(INDIRECT(CONCATENATE($B281,"!",Z$303,$D$310))),0,INDIRECT(CONCATENATE($B281,"!",Z$303,$D$310))),0)</f>
        <v>0</v>
      </c>
      <c r="AA281" s="466">
        <f t="shared" ca="1" si="279"/>
        <v>0</v>
      </c>
      <c r="AB281" s="466">
        <f t="shared" ca="1" si="279"/>
        <v>0</v>
      </c>
      <c r="AC281" s="466">
        <f t="shared" ca="1" si="279"/>
        <v>0</v>
      </c>
      <c r="AD281" s="466">
        <f t="shared" ca="1" si="279"/>
        <v>0</v>
      </c>
      <c r="AE281" s="466">
        <f t="shared" ca="1" si="279"/>
        <v>0</v>
      </c>
      <c r="AF281" s="466">
        <f t="shared" ca="1" si="279"/>
        <v>0</v>
      </c>
      <c r="AG281" s="466">
        <f t="shared" ca="1" si="279"/>
        <v>0</v>
      </c>
      <c r="AH281" s="466">
        <f t="shared" ca="1" si="279"/>
        <v>0</v>
      </c>
      <c r="AI281" s="466">
        <f t="shared" ca="1" si="279"/>
        <v>0</v>
      </c>
      <c r="AJ281" s="466">
        <f t="shared" ref="AJ281:AS290" ca="1" si="280">IF(AJ$302="Yes",IF(ISERROR(INDIRECT(CONCATENATE($B281,"!",AJ$303,$D$310))),0,INDIRECT(CONCATENATE($B281,"!",AJ$303,$D$310))),0)</f>
        <v>0</v>
      </c>
      <c r="AK281" s="466">
        <f t="shared" ca="1" si="280"/>
        <v>0</v>
      </c>
      <c r="AL281" s="466">
        <f t="shared" ca="1" si="280"/>
        <v>0</v>
      </c>
      <c r="AM281" s="466">
        <f t="shared" ca="1" si="280"/>
        <v>0</v>
      </c>
      <c r="AN281" s="466">
        <f t="shared" ca="1" si="280"/>
        <v>0</v>
      </c>
      <c r="AO281" s="466">
        <f t="shared" ca="1" si="280"/>
        <v>0</v>
      </c>
      <c r="AP281" s="466">
        <f t="shared" ca="1" si="280"/>
        <v>0</v>
      </c>
      <c r="AQ281" s="466">
        <f t="shared" ca="1" si="280"/>
        <v>0</v>
      </c>
      <c r="AR281" s="466">
        <f t="shared" ca="1" si="280"/>
        <v>0</v>
      </c>
      <c r="AS281" s="466">
        <f t="shared" ca="1" si="280"/>
        <v>0</v>
      </c>
      <c r="AT281" s="466">
        <f t="shared" ref="AT281:BE290" ca="1" si="281">IF(AT$302="Yes",IF(ISERROR(INDIRECT(CONCATENATE($B281,"!",AT$303,$D$310))),0,INDIRECT(CONCATENATE($B281,"!",AT$303,$D$310))),0)</f>
        <v>0</v>
      </c>
      <c r="AU281" s="466">
        <f t="shared" ca="1" si="281"/>
        <v>0</v>
      </c>
      <c r="AV281" s="466">
        <f t="shared" ca="1" si="281"/>
        <v>0</v>
      </c>
      <c r="AW281" s="466">
        <f t="shared" ca="1" si="281"/>
        <v>0</v>
      </c>
      <c r="AX281" s="466">
        <f t="shared" ca="1" si="281"/>
        <v>0</v>
      </c>
      <c r="AY281" s="466">
        <f t="shared" ca="1" si="281"/>
        <v>0</v>
      </c>
      <c r="AZ281" s="466">
        <f t="shared" ca="1" si="281"/>
        <v>0</v>
      </c>
      <c r="BA281" s="466">
        <f t="shared" ca="1" si="281"/>
        <v>0</v>
      </c>
      <c r="BB281" s="466">
        <f t="shared" ca="1" si="281"/>
        <v>0</v>
      </c>
      <c r="BC281" s="466">
        <f t="shared" ca="1" si="281"/>
        <v>0</v>
      </c>
      <c r="BD281" s="466">
        <f t="shared" ca="1" si="281"/>
        <v>0</v>
      </c>
      <c r="BE281" s="466">
        <f t="shared" ca="1" si="281"/>
        <v>0</v>
      </c>
      <c r="BF281" s="458"/>
      <c r="BG281" s="467">
        <f t="shared" ca="1" si="247"/>
        <v>0</v>
      </c>
      <c r="BH281" s="467">
        <f t="shared" ca="1" si="248"/>
        <v>0</v>
      </c>
      <c r="BI281" s="467">
        <f t="shared" ca="1" si="249"/>
        <v>0</v>
      </c>
      <c r="BJ281" s="467">
        <f t="shared" ca="1" si="250"/>
        <v>0</v>
      </c>
      <c r="BK281" s="467">
        <f t="shared" ca="1" si="251"/>
        <v>0</v>
      </c>
      <c r="BL281" s="467">
        <f t="shared" ca="1" si="252"/>
        <v>0</v>
      </c>
      <c r="BM281" s="467">
        <f t="shared" ca="1" si="253"/>
        <v>0</v>
      </c>
      <c r="BN281" s="467">
        <f t="shared" ca="1" si="254"/>
        <v>0</v>
      </c>
      <c r="BO281" s="467">
        <f t="shared" ca="1" si="255"/>
        <v>0</v>
      </c>
      <c r="BP281" s="467">
        <f t="shared" ca="1" si="256"/>
        <v>0</v>
      </c>
      <c r="BQ281" s="467">
        <f t="shared" ca="1" si="257"/>
        <v>0</v>
      </c>
      <c r="BR281" s="467">
        <f t="shared" ca="1" si="258"/>
        <v>0</v>
      </c>
      <c r="BS281" s="468">
        <f t="shared" ca="1" si="259"/>
        <v>0</v>
      </c>
      <c r="BT281" s="467">
        <f t="shared" ca="1" si="260"/>
        <v>0</v>
      </c>
      <c r="BU281" s="467">
        <f t="shared" ca="1" si="261"/>
        <v>0</v>
      </c>
      <c r="BV281" s="467">
        <f t="shared" ca="1" si="262"/>
        <v>0</v>
      </c>
      <c r="BW281" s="470">
        <f t="shared" ca="1" si="263"/>
        <v>0</v>
      </c>
      <c r="BX281" s="470">
        <f t="shared" ca="1" si="264"/>
        <v>0</v>
      </c>
      <c r="BY281" s="467">
        <f t="shared" ca="1" si="265"/>
        <v>0</v>
      </c>
    </row>
    <row r="282" spans="1:77" ht="15.6" hidden="1" customHeight="1" outlineLevel="1" x14ac:dyDescent="0.3">
      <c r="A282" s="479">
        <f t="shared" si="266"/>
        <v>32</v>
      </c>
      <c r="B282" s="469">
        <f t="shared" si="239"/>
        <v>0</v>
      </c>
      <c r="C282" s="464"/>
      <c r="D282" s="480">
        <f t="shared" ca="1" si="240"/>
        <v>0</v>
      </c>
      <c r="E282" s="465">
        <f t="shared" ca="1" si="241"/>
        <v>0</v>
      </c>
      <c r="F282" s="466">
        <f t="shared" ca="1" si="277"/>
        <v>0</v>
      </c>
      <c r="G282" s="466">
        <f t="shared" ca="1" si="277"/>
        <v>0</v>
      </c>
      <c r="H282" s="466">
        <f t="shared" ca="1" si="277"/>
        <v>0</v>
      </c>
      <c r="I282" s="466">
        <f t="shared" ca="1" si="277"/>
        <v>0</v>
      </c>
      <c r="J282" s="466">
        <f t="shared" ca="1" si="277"/>
        <v>0</v>
      </c>
      <c r="K282" s="466">
        <f t="shared" ca="1" si="277"/>
        <v>0</v>
      </c>
      <c r="L282" s="466">
        <f t="shared" ca="1" si="277"/>
        <v>0</v>
      </c>
      <c r="M282" s="466">
        <f t="shared" ca="1" si="277"/>
        <v>0</v>
      </c>
      <c r="N282" s="466">
        <f t="shared" ca="1" si="277"/>
        <v>0</v>
      </c>
      <c r="O282" s="466">
        <f t="shared" ca="1" si="277"/>
        <v>0</v>
      </c>
      <c r="P282" s="466">
        <f t="shared" ca="1" si="278"/>
        <v>0</v>
      </c>
      <c r="Q282" s="466">
        <f t="shared" ca="1" si="278"/>
        <v>0</v>
      </c>
      <c r="R282" s="466">
        <f t="shared" ca="1" si="278"/>
        <v>0</v>
      </c>
      <c r="S282" s="466">
        <f t="shared" ca="1" si="278"/>
        <v>0</v>
      </c>
      <c r="T282" s="466">
        <f t="shared" ca="1" si="278"/>
        <v>0</v>
      </c>
      <c r="U282" s="466">
        <f t="shared" ca="1" si="278"/>
        <v>0</v>
      </c>
      <c r="V282" s="466">
        <f t="shared" ca="1" si="278"/>
        <v>0</v>
      </c>
      <c r="W282" s="466">
        <f t="shared" ca="1" si="278"/>
        <v>0</v>
      </c>
      <c r="X282" s="466">
        <f t="shared" ca="1" si="278"/>
        <v>0</v>
      </c>
      <c r="Y282" s="466">
        <f t="shared" ca="1" si="278"/>
        <v>0</v>
      </c>
      <c r="Z282" s="466">
        <f t="shared" ca="1" si="279"/>
        <v>0</v>
      </c>
      <c r="AA282" s="466">
        <f t="shared" ca="1" si="279"/>
        <v>0</v>
      </c>
      <c r="AB282" s="466">
        <f t="shared" ca="1" si="279"/>
        <v>0</v>
      </c>
      <c r="AC282" s="466">
        <f t="shared" ca="1" si="279"/>
        <v>0</v>
      </c>
      <c r="AD282" s="466">
        <f t="shared" ca="1" si="279"/>
        <v>0</v>
      </c>
      <c r="AE282" s="466">
        <f t="shared" ca="1" si="279"/>
        <v>0</v>
      </c>
      <c r="AF282" s="466">
        <f t="shared" ca="1" si="279"/>
        <v>0</v>
      </c>
      <c r="AG282" s="466">
        <f t="shared" ca="1" si="279"/>
        <v>0</v>
      </c>
      <c r="AH282" s="466">
        <f t="shared" ca="1" si="279"/>
        <v>0</v>
      </c>
      <c r="AI282" s="466">
        <f t="shared" ca="1" si="279"/>
        <v>0</v>
      </c>
      <c r="AJ282" s="466">
        <f t="shared" ca="1" si="280"/>
        <v>0</v>
      </c>
      <c r="AK282" s="466">
        <f t="shared" ca="1" si="280"/>
        <v>0</v>
      </c>
      <c r="AL282" s="466">
        <f t="shared" ca="1" si="280"/>
        <v>0</v>
      </c>
      <c r="AM282" s="466">
        <f t="shared" ca="1" si="280"/>
        <v>0</v>
      </c>
      <c r="AN282" s="466">
        <f t="shared" ca="1" si="280"/>
        <v>0</v>
      </c>
      <c r="AO282" s="466">
        <f t="shared" ca="1" si="280"/>
        <v>0</v>
      </c>
      <c r="AP282" s="466">
        <f t="shared" ca="1" si="280"/>
        <v>0</v>
      </c>
      <c r="AQ282" s="466">
        <f t="shared" ca="1" si="280"/>
        <v>0</v>
      </c>
      <c r="AR282" s="466">
        <f t="shared" ca="1" si="280"/>
        <v>0</v>
      </c>
      <c r="AS282" s="466">
        <f t="shared" ca="1" si="280"/>
        <v>0</v>
      </c>
      <c r="AT282" s="466">
        <f t="shared" ca="1" si="281"/>
        <v>0</v>
      </c>
      <c r="AU282" s="466">
        <f t="shared" ca="1" si="281"/>
        <v>0</v>
      </c>
      <c r="AV282" s="466">
        <f t="shared" ca="1" si="281"/>
        <v>0</v>
      </c>
      <c r="AW282" s="466">
        <f t="shared" ca="1" si="281"/>
        <v>0</v>
      </c>
      <c r="AX282" s="466">
        <f t="shared" ca="1" si="281"/>
        <v>0</v>
      </c>
      <c r="AY282" s="466">
        <f t="shared" ca="1" si="281"/>
        <v>0</v>
      </c>
      <c r="AZ282" s="466">
        <f t="shared" ca="1" si="281"/>
        <v>0</v>
      </c>
      <c r="BA282" s="466">
        <f t="shared" ca="1" si="281"/>
        <v>0</v>
      </c>
      <c r="BB282" s="466">
        <f t="shared" ca="1" si="281"/>
        <v>0</v>
      </c>
      <c r="BC282" s="466">
        <f t="shared" ca="1" si="281"/>
        <v>0</v>
      </c>
      <c r="BD282" s="466">
        <f t="shared" ca="1" si="281"/>
        <v>0</v>
      </c>
      <c r="BE282" s="466">
        <f t="shared" ca="1" si="281"/>
        <v>0</v>
      </c>
      <c r="BF282" s="458"/>
      <c r="BG282" s="467">
        <f t="shared" ca="1" si="247"/>
        <v>0</v>
      </c>
      <c r="BH282" s="467">
        <f t="shared" ca="1" si="248"/>
        <v>0</v>
      </c>
      <c r="BI282" s="467">
        <f t="shared" ca="1" si="249"/>
        <v>0</v>
      </c>
      <c r="BJ282" s="467">
        <f t="shared" ca="1" si="250"/>
        <v>0</v>
      </c>
      <c r="BK282" s="467">
        <f t="shared" ca="1" si="251"/>
        <v>0</v>
      </c>
      <c r="BL282" s="467">
        <f t="shared" ca="1" si="252"/>
        <v>0</v>
      </c>
      <c r="BM282" s="467">
        <f t="shared" ca="1" si="253"/>
        <v>0</v>
      </c>
      <c r="BN282" s="467">
        <f t="shared" ca="1" si="254"/>
        <v>0</v>
      </c>
      <c r="BO282" s="467">
        <f t="shared" ca="1" si="255"/>
        <v>0</v>
      </c>
      <c r="BP282" s="467">
        <f t="shared" ca="1" si="256"/>
        <v>0</v>
      </c>
      <c r="BQ282" s="467">
        <f t="shared" ca="1" si="257"/>
        <v>0</v>
      </c>
      <c r="BR282" s="467">
        <f t="shared" ca="1" si="258"/>
        <v>0</v>
      </c>
      <c r="BS282" s="468">
        <f t="shared" ca="1" si="259"/>
        <v>0</v>
      </c>
      <c r="BT282" s="467">
        <f t="shared" ca="1" si="260"/>
        <v>0</v>
      </c>
      <c r="BU282" s="467">
        <f t="shared" ca="1" si="261"/>
        <v>0</v>
      </c>
      <c r="BV282" s="467">
        <f t="shared" ca="1" si="262"/>
        <v>0</v>
      </c>
      <c r="BW282" s="470">
        <f t="shared" ca="1" si="263"/>
        <v>0</v>
      </c>
      <c r="BX282" s="470">
        <f t="shared" ca="1" si="264"/>
        <v>0</v>
      </c>
      <c r="BY282" s="467">
        <f t="shared" ca="1" si="265"/>
        <v>0</v>
      </c>
    </row>
    <row r="283" spans="1:77" ht="15.6" hidden="1" customHeight="1" outlineLevel="1" x14ac:dyDescent="0.3">
      <c r="A283" s="479">
        <f t="shared" si="266"/>
        <v>33</v>
      </c>
      <c r="B283" s="463">
        <f t="shared" si="239"/>
        <v>0</v>
      </c>
      <c r="C283" s="464"/>
      <c r="D283" s="480">
        <f t="shared" ca="1" si="240"/>
        <v>0</v>
      </c>
      <c r="E283" s="465">
        <f t="shared" ca="1" si="241"/>
        <v>0</v>
      </c>
      <c r="F283" s="466">
        <f t="shared" ca="1" si="277"/>
        <v>0</v>
      </c>
      <c r="G283" s="466">
        <f t="shared" ca="1" si="277"/>
        <v>0</v>
      </c>
      <c r="H283" s="466">
        <f t="shared" ca="1" si="277"/>
        <v>0</v>
      </c>
      <c r="I283" s="466">
        <f t="shared" ca="1" si="277"/>
        <v>0</v>
      </c>
      <c r="J283" s="466">
        <f t="shared" ca="1" si="277"/>
        <v>0</v>
      </c>
      <c r="K283" s="466">
        <f t="shared" ca="1" si="277"/>
        <v>0</v>
      </c>
      <c r="L283" s="466">
        <f t="shared" ca="1" si="277"/>
        <v>0</v>
      </c>
      <c r="M283" s="466">
        <f t="shared" ca="1" si="277"/>
        <v>0</v>
      </c>
      <c r="N283" s="466">
        <f t="shared" ca="1" si="277"/>
        <v>0</v>
      </c>
      <c r="O283" s="466">
        <f t="shared" ca="1" si="277"/>
        <v>0</v>
      </c>
      <c r="P283" s="466">
        <f t="shared" ca="1" si="278"/>
        <v>0</v>
      </c>
      <c r="Q283" s="466">
        <f t="shared" ca="1" si="278"/>
        <v>0</v>
      </c>
      <c r="R283" s="466">
        <f t="shared" ca="1" si="278"/>
        <v>0</v>
      </c>
      <c r="S283" s="466">
        <f t="shared" ca="1" si="278"/>
        <v>0</v>
      </c>
      <c r="T283" s="466">
        <f t="shared" ca="1" si="278"/>
        <v>0</v>
      </c>
      <c r="U283" s="466">
        <f t="shared" ca="1" si="278"/>
        <v>0</v>
      </c>
      <c r="V283" s="466">
        <f t="shared" ca="1" si="278"/>
        <v>0</v>
      </c>
      <c r="W283" s="466">
        <f t="shared" ca="1" si="278"/>
        <v>0</v>
      </c>
      <c r="X283" s="466">
        <f t="shared" ca="1" si="278"/>
        <v>0</v>
      </c>
      <c r="Y283" s="466">
        <f t="shared" ca="1" si="278"/>
        <v>0</v>
      </c>
      <c r="Z283" s="466">
        <f t="shared" ca="1" si="279"/>
        <v>0</v>
      </c>
      <c r="AA283" s="466">
        <f t="shared" ca="1" si="279"/>
        <v>0</v>
      </c>
      <c r="AB283" s="466">
        <f t="shared" ca="1" si="279"/>
        <v>0</v>
      </c>
      <c r="AC283" s="466">
        <f t="shared" ca="1" si="279"/>
        <v>0</v>
      </c>
      <c r="AD283" s="466">
        <f t="shared" ca="1" si="279"/>
        <v>0</v>
      </c>
      <c r="AE283" s="466">
        <f t="shared" ca="1" si="279"/>
        <v>0</v>
      </c>
      <c r="AF283" s="466">
        <f t="shared" ca="1" si="279"/>
        <v>0</v>
      </c>
      <c r="AG283" s="466">
        <f t="shared" ca="1" si="279"/>
        <v>0</v>
      </c>
      <c r="AH283" s="466">
        <f t="shared" ca="1" si="279"/>
        <v>0</v>
      </c>
      <c r="AI283" s="466">
        <f t="shared" ca="1" si="279"/>
        <v>0</v>
      </c>
      <c r="AJ283" s="466">
        <f t="shared" ca="1" si="280"/>
        <v>0</v>
      </c>
      <c r="AK283" s="466">
        <f t="shared" ca="1" si="280"/>
        <v>0</v>
      </c>
      <c r="AL283" s="466">
        <f t="shared" ca="1" si="280"/>
        <v>0</v>
      </c>
      <c r="AM283" s="466">
        <f t="shared" ca="1" si="280"/>
        <v>0</v>
      </c>
      <c r="AN283" s="466">
        <f t="shared" ca="1" si="280"/>
        <v>0</v>
      </c>
      <c r="AO283" s="466">
        <f t="shared" ca="1" si="280"/>
        <v>0</v>
      </c>
      <c r="AP283" s="466">
        <f t="shared" ca="1" si="280"/>
        <v>0</v>
      </c>
      <c r="AQ283" s="466">
        <f t="shared" ca="1" si="280"/>
        <v>0</v>
      </c>
      <c r="AR283" s="466">
        <f t="shared" ca="1" si="280"/>
        <v>0</v>
      </c>
      <c r="AS283" s="466">
        <f t="shared" ca="1" si="280"/>
        <v>0</v>
      </c>
      <c r="AT283" s="466">
        <f t="shared" ca="1" si="281"/>
        <v>0</v>
      </c>
      <c r="AU283" s="466">
        <f t="shared" ca="1" si="281"/>
        <v>0</v>
      </c>
      <c r="AV283" s="466">
        <f t="shared" ca="1" si="281"/>
        <v>0</v>
      </c>
      <c r="AW283" s="466">
        <f t="shared" ca="1" si="281"/>
        <v>0</v>
      </c>
      <c r="AX283" s="466">
        <f t="shared" ca="1" si="281"/>
        <v>0</v>
      </c>
      <c r="AY283" s="466">
        <f t="shared" ca="1" si="281"/>
        <v>0</v>
      </c>
      <c r="AZ283" s="466">
        <f t="shared" ca="1" si="281"/>
        <v>0</v>
      </c>
      <c r="BA283" s="466">
        <f t="shared" ca="1" si="281"/>
        <v>0</v>
      </c>
      <c r="BB283" s="466">
        <f t="shared" ca="1" si="281"/>
        <v>0</v>
      </c>
      <c r="BC283" s="466">
        <f t="shared" ca="1" si="281"/>
        <v>0</v>
      </c>
      <c r="BD283" s="466">
        <f t="shared" ca="1" si="281"/>
        <v>0</v>
      </c>
      <c r="BE283" s="466">
        <f t="shared" ca="1" si="281"/>
        <v>0</v>
      </c>
      <c r="BF283" s="458"/>
      <c r="BG283" s="467">
        <f t="shared" ca="1" si="247"/>
        <v>0</v>
      </c>
      <c r="BH283" s="467">
        <f t="shared" ca="1" si="248"/>
        <v>0</v>
      </c>
      <c r="BI283" s="467">
        <f t="shared" ca="1" si="249"/>
        <v>0</v>
      </c>
      <c r="BJ283" s="467">
        <f t="shared" ca="1" si="250"/>
        <v>0</v>
      </c>
      <c r="BK283" s="467">
        <f t="shared" ca="1" si="251"/>
        <v>0</v>
      </c>
      <c r="BL283" s="467">
        <f t="shared" ca="1" si="252"/>
        <v>0</v>
      </c>
      <c r="BM283" s="467">
        <f t="shared" ca="1" si="253"/>
        <v>0</v>
      </c>
      <c r="BN283" s="467">
        <f t="shared" ca="1" si="254"/>
        <v>0</v>
      </c>
      <c r="BO283" s="467">
        <f t="shared" ca="1" si="255"/>
        <v>0</v>
      </c>
      <c r="BP283" s="467">
        <f t="shared" ca="1" si="256"/>
        <v>0</v>
      </c>
      <c r="BQ283" s="467">
        <f t="shared" ca="1" si="257"/>
        <v>0</v>
      </c>
      <c r="BR283" s="467">
        <f t="shared" ca="1" si="258"/>
        <v>0</v>
      </c>
      <c r="BS283" s="468">
        <f t="shared" ca="1" si="259"/>
        <v>0</v>
      </c>
      <c r="BT283" s="467">
        <f t="shared" ca="1" si="260"/>
        <v>0</v>
      </c>
      <c r="BU283" s="467">
        <f t="shared" ca="1" si="261"/>
        <v>0</v>
      </c>
      <c r="BV283" s="467">
        <f t="shared" ca="1" si="262"/>
        <v>0</v>
      </c>
      <c r="BW283" s="470">
        <f t="shared" ca="1" si="263"/>
        <v>0</v>
      </c>
      <c r="BX283" s="470">
        <f t="shared" ca="1" si="264"/>
        <v>0</v>
      </c>
      <c r="BY283" s="467">
        <f t="shared" ca="1" si="265"/>
        <v>0</v>
      </c>
    </row>
    <row r="284" spans="1:77" ht="15.6" hidden="1" customHeight="1" outlineLevel="1" x14ac:dyDescent="0.3">
      <c r="A284" s="479">
        <f t="shared" si="266"/>
        <v>34</v>
      </c>
      <c r="B284" s="469">
        <f t="shared" si="239"/>
        <v>0</v>
      </c>
      <c r="C284" s="464"/>
      <c r="D284" s="480">
        <f t="shared" ca="1" si="240"/>
        <v>0</v>
      </c>
      <c r="E284" s="465">
        <f t="shared" ca="1" si="241"/>
        <v>0</v>
      </c>
      <c r="F284" s="466">
        <f t="shared" ca="1" si="277"/>
        <v>0</v>
      </c>
      <c r="G284" s="466">
        <f t="shared" ca="1" si="277"/>
        <v>0</v>
      </c>
      <c r="H284" s="466">
        <f t="shared" ca="1" si="277"/>
        <v>0</v>
      </c>
      <c r="I284" s="466">
        <f t="shared" ca="1" si="277"/>
        <v>0</v>
      </c>
      <c r="J284" s="466">
        <f t="shared" ca="1" si="277"/>
        <v>0</v>
      </c>
      <c r="K284" s="466">
        <f t="shared" ca="1" si="277"/>
        <v>0</v>
      </c>
      <c r="L284" s="466">
        <f t="shared" ca="1" si="277"/>
        <v>0</v>
      </c>
      <c r="M284" s="466">
        <f t="shared" ca="1" si="277"/>
        <v>0</v>
      </c>
      <c r="N284" s="466">
        <f t="shared" ca="1" si="277"/>
        <v>0</v>
      </c>
      <c r="O284" s="466">
        <f t="shared" ca="1" si="277"/>
        <v>0</v>
      </c>
      <c r="P284" s="466">
        <f t="shared" ca="1" si="278"/>
        <v>0</v>
      </c>
      <c r="Q284" s="466">
        <f t="shared" ca="1" si="278"/>
        <v>0</v>
      </c>
      <c r="R284" s="466">
        <f t="shared" ca="1" si="278"/>
        <v>0</v>
      </c>
      <c r="S284" s="466">
        <f t="shared" ca="1" si="278"/>
        <v>0</v>
      </c>
      <c r="T284" s="466">
        <f t="shared" ca="1" si="278"/>
        <v>0</v>
      </c>
      <c r="U284" s="466">
        <f t="shared" ca="1" si="278"/>
        <v>0</v>
      </c>
      <c r="V284" s="466">
        <f t="shared" ca="1" si="278"/>
        <v>0</v>
      </c>
      <c r="W284" s="466">
        <f t="shared" ca="1" si="278"/>
        <v>0</v>
      </c>
      <c r="X284" s="466">
        <f t="shared" ca="1" si="278"/>
        <v>0</v>
      </c>
      <c r="Y284" s="466">
        <f t="shared" ca="1" si="278"/>
        <v>0</v>
      </c>
      <c r="Z284" s="466">
        <f t="shared" ca="1" si="279"/>
        <v>0</v>
      </c>
      <c r="AA284" s="466">
        <f t="shared" ca="1" si="279"/>
        <v>0</v>
      </c>
      <c r="AB284" s="466">
        <f t="shared" ca="1" si="279"/>
        <v>0</v>
      </c>
      <c r="AC284" s="466">
        <f t="shared" ca="1" si="279"/>
        <v>0</v>
      </c>
      <c r="AD284" s="466">
        <f t="shared" ca="1" si="279"/>
        <v>0</v>
      </c>
      <c r="AE284" s="466">
        <f t="shared" ca="1" si="279"/>
        <v>0</v>
      </c>
      <c r="AF284" s="466">
        <f t="shared" ca="1" si="279"/>
        <v>0</v>
      </c>
      <c r="AG284" s="466">
        <f t="shared" ca="1" si="279"/>
        <v>0</v>
      </c>
      <c r="AH284" s="466">
        <f t="shared" ca="1" si="279"/>
        <v>0</v>
      </c>
      <c r="AI284" s="466">
        <f t="shared" ca="1" si="279"/>
        <v>0</v>
      </c>
      <c r="AJ284" s="466">
        <f t="shared" ca="1" si="280"/>
        <v>0</v>
      </c>
      <c r="AK284" s="466">
        <f t="shared" ca="1" si="280"/>
        <v>0</v>
      </c>
      <c r="AL284" s="466">
        <f t="shared" ca="1" si="280"/>
        <v>0</v>
      </c>
      <c r="AM284" s="466">
        <f t="shared" ca="1" si="280"/>
        <v>0</v>
      </c>
      <c r="AN284" s="466">
        <f t="shared" ca="1" si="280"/>
        <v>0</v>
      </c>
      <c r="AO284" s="466">
        <f t="shared" ca="1" si="280"/>
        <v>0</v>
      </c>
      <c r="AP284" s="466">
        <f t="shared" ca="1" si="280"/>
        <v>0</v>
      </c>
      <c r="AQ284" s="466">
        <f t="shared" ca="1" si="280"/>
        <v>0</v>
      </c>
      <c r="AR284" s="466">
        <f t="shared" ca="1" si="280"/>
        <v>0</v>
      </c>
      <c r="AS284" s="466">
        <f t="shared" ca="1" si="280"/>
        <v>0</v>
      </c>
      <c r="AT284" s="466">
        <f t="shared" ca="1" si="281"/>
        <v>0</v>
      </c>
      <c r="AU284" s="466">
        <f t="shared" ca="1" si="281"/>
        <v>0</v>
      </c>
      <c r="AV284" s="466">
        <f t="shared" ca="1" si="281"/>
        <v>0</v>
      </c>
      <c r="AW284" s="466">
        <f t="shared" ca="1" si="281"/>
        <v>0</v>
      </c>
      <c r="AX284" s="466">
        <f t="shared" ca="1" si="281"/>
        <v>0</v>
      </c>
      <c r="AY284" s="466">
        <f t="shared" ca="1" si="281"/>
        <v>0</v>
      </c>
      <c r="AZ284" s="466">
        <f t="shared" ca="1" si="281"/>
        <v>0</v>
      </c>
      <c r="BA284" s="466">
        <f t="shared" ca="1" si="281"/>
        <v>0</v>
      </c>
      <c r="BB284" s="466">
        <f t="shared" ca="1" si="281"/>
        <v>0</v>
      </c>
      <c r="BC284" s="466">
        <f t="shared" ca="1" si="281"/>
        <v>0</v>
      </c>
      <c r="BD284" s="466">
        <f t="shared" ca="1" si="281"/>
        <v>0</v>
      </c>
      <c r="BE284" s="466">
        <f t="shared" ca="1" si="281"/>
        <v>0</v>
      </c>
      <c r="BF284" s="458"/>
      <c r="BG284" s="467">
        <f t="shared" ca="1" si="247"/>
        <v>0</v>
      </c>
      <c r="BH284" s="467">
        <f t="shared" ca="1" si="248"/>
        <v>0</v>
      </c>
      <c r="BI284" s="467">
        <f t="shared" ca="1" si="249"/>
        <v>0</v>
      </c>
      <c r="BJ284" s="467">
        <f t="shared" ca="1" si="250"/>
        <v>0</v>
      </c>
      <c r="BK284" s="467">
        <f t="shared" ca="1" si="251"/>
        <v>0</v>
      </c>
      <c r="BL284" s="467">
        <f t="shared" ca="1" si="252"/>
        <v>0</v>
      </c>
      <c r="BM284" s="467">
        <f t="shared" ca="1" si="253"/>
        <v>0</v>
      </c>
      <c r="BN284" s="467">
        <f t="shared" ca="1" si="254"/>
        <v>0</v>
      </c>
      <c r="BO284" s="467">
        <f t="shared" ca="1" si="255"/>
        <v>0</v>
      </c>
      <c r="BP284" s="467">
        <f t="shared" ca="1" si="256"/>
        <v>0</v>
      </c>
      <c r="BQ284" s="467">
        <f t="shared" ca="1" si="257"/>
        <v>0</v>
      </c>
      <c r="BR284" s="467">
        <f t="shared" ca="1" si="258"/>
        <v>0</v>
      </c>
      <c r="BS284" s="468">
        <f t="shared" ca="1" si="259"/>
        <v>0</v>
      </c>
      <c r="BT284" s="467">
        <f t="shared" ca="1" si="260"/>
        <v>0</v>
      </c>
      <c r="BU284" s="467">
        <f t="shared" ca="1" si="261"/>
        <v>0</v>
      </c>
      <c r="BV284" s="467">
        <f t="shared" ca="1" si="262"/>
        <v>0</v>
      </c>
      <c r="BW284" s="470">
        <f t="shared" ca="1" si="263"/>
        <v>0</v>
      </c>
      <c r="BX284" s="470">
        <f t="shared" ca="1" si="264"/>
        <v>0</v>
      </c>
      <c r="BY284" s="467">
        <f t="shared" ca="1" si="265"/>
        <v>0</v>
      </c>
    </row>
    <row r="285" spans="1:77" ht="15.6" hidden="1" customHeight="1" outlineLevel="1" x14ac:dyDescent="0.3">
      <c r="A285" s="479">
        <f t="shared" si="266"/>
        <v>35</v>
      </c>
      <c r="B285" s="463">
        <f t="shared" si="239"/>
        <v>0</v>
      </c>
      <c r="C285" s="464"/>
      <c r="D285" s="480">
        <f t="shared" ca="1" si="240"/>
        <v>0</v>
      </c>
      <c r="E285" s="465">
        <f t="shared" ca="1" si="241"/>
        <v>0</v>
      </c>
      <c r="F285" s="466">
        <f t="shared" ca="1" si="277"/>
        <v>0</v>
      </c>
      <c r="G285" s="466">
        <f t="shared" ca="1" si="277"/>
        <v>0</v>
      </c>
      <c r="H285" s="466">
        <f t="shared" ca="1" si="277"/>
        <v>0</v>
      </c>
      <c r="I285" s="466">
        <f t="shared" ca="1" si="277"/>
        <v>0</v>
      </c>
      <c r="J285" s="466">
        <f t="shared" ca="1" si="277"/>
        <v>0</v>
      </c>
      <c r="K285" s="466">
        <f t="shared" ca="1" si="277"/>
        <v>0</v>
      </c>
      <c r="L285" s="466">
        <f t="shared" ca="1" si="277"/>
        <v>0</v>
      </c>
      <c r="M285" s="466">
        <f t="shared" ca="1" si="277"/>
        <v>0</v>
      </c>
      <c r="N285" s="466">
        <f t="shared" ca="1" si="277"/>
        <v>0</v>
      </c>
      <c r="O285" s="466">
        <f t="shared" ca="1" si="277"/>
        <v>0</v>
      </c>
      <c r="P285" s="466">
        <f t="shared" ca="1" si="278"/>
        <v>0</v>
      </c>
      <c r="Q285" s="466">
        <f t="shared" ca="1" si="278"/>
        <v>0</v>
      </c>
      <c r="R285" s="466">
        <f t="shared" ca="1" si="278"/>
        <v>0</v>
      </c>
      <c r="S285" s="466">
        <f t="shared" ca="1" si="278"/>
        <v>0</v>
      </c>
      <c r="T285" s="466">
        <f t="shared" ca="1" si="278"/>
        <v>0</v>
      </c>
      <c r="U285" s="466">
        <f t="shared" ca="1" si="278"/>
        <v>0</v>
      </c>
      <c r="V285" s="466">
        <f t="shared" ca="1" si="278"/>
        <v>0</v>
      </c>
      <c r="W285" s="466">
        <f t="shared" ca="1" si="278"/>
        <v>0</v>
      </c>
      <c r="X285" s="466">
        <f t="shared" ca="1" si="278"/>
        <v>0</v>
      </c>
      <c r="Y285" s="466">
        <f t="shared" ca="1" si="278"/>
        <v>0</v>
      </c>
      <c r="Z285" s="466">
        <f t="shared" ca="1" si="279"/>
        <v>0</v>
      </c>
      <c r="AA285" s="466">
        <f t="shared" ca="1" si="279"/>
        <v>0</v>
      </c>
      <c r="AB285" s="466">
        <f t="shared" ca="1" si="279"/>
        <v>0</v>
      </c>
      <c r="AC285" s="466">
        <f t="shared" ca="1" si="279"/>
        <v>0</v>
      </c>
      <c r="AD285" s="466">
        <f t="shared" ca="1" si="279"/>
        <v>0</v>
      </c>
      <c r="AE285" s="466">
        <f t="shared" ca="1" si="279"/>
        <v>0</v>
      </c>
      <c r="AF285" s="466">
        <f t="shared" ca="1" si="279"/>
        <v>0</v>
      </c>
      <c r="AG285" s="466">
        <f t="shared" ca="1" si="279"/>
        <v>0</v>
      </c>
      <c r="AH285" s="466">
        <f t="shared" ca="1" si="279"/>
        <v>0</v>
      </c>
      <c r="AI285" s="466">
        <f t="shared" ca="1" si="279"/>
        <v>0</v>
      </c>
      <c r="AJ285" s="466">
        <f t="shared" ca="1" si="280"/>
        <v>0</v>
      </c>
      <c r="AK285" s="466">
        <f t="shared" ca="1" si="280"/>
        <v>0</v>
      </c>
      <c r="AL285" s="466">
        <f t="shared" ca="1" si="280"/>
        <v>0</v>
      </c>
      <c r="AM285" s="466">
        <f t="shared" ca="1" si="280"/>
        <v>0</v>
      </c>
      <c r="AN285" s="466">
        <f t="shared" ca="1" si="280"/>
        <v>0</v>
      </c>
      <c r="AO285" s="466">
        <f t="shared" ca="1" si="280"/>
        <v>0</v>
      </c>
      <c r="AP285" s="466">
        <f t="shared" ca="1" si="280"/>
        <v>0</v>
      </c>
      <c r="AQ285" s="466">
        <f t="shared" ca="1" si="280"/>
        <v>0</v>
      </c>
      <c r="AR285" s="466">
        <f t="shared" ca="1" si="280"/>
        <v>0</v>
      </c>
      <c r="AS285" s="466">
        <f t="shared" ca="1" si="280"/>
        <v>0</v>
      </c>
      <c r="AT285" s="466">
        <f t="shared" ca="1" si="281"/>
        <v>0</v>
      </c>
      <c r="AU285" s="466">
        <f t="shared" ca="1" si="281"/>
        <v>0</v>
      </c>
      <c r="AV285" s="466">
        <f t="shared" ca="1" si="281"/>
        <v>0</v>
      </c>
      <c r="AW285" s="466">
        <f t="shared" ca="1" si="281"/>
        <v>0</v>
      </c>
      <c r="AX285" s="466">
        <f t="shared" ca="1" si="281"/>
        <v>0</v>
      </c>
      <c r="AY285" s="466">
        <f t="shared" ca="1" si="281"/>
        <v>0</v>
      </c>
      <c r="AZ285" s="466">
        <f t="shared" ca="1" si="281"/>
        <v>0</v>
      </c>
      <c r="BA285" s="466">
        <f t="shared" ca="1" si="281"/>
        <v>0</v>
      </c>
      <c r="BB285" s="466">
        <f t="shared" ca="1" si="281"/>
        <v>0</v>
      </c>
      <c r="BC285" s="466">
        <f t="shared" ca="1" si="281"/>
        <v>0</v>
      </c>
      <c r="BD285" s="466">
        <f t="shared" ca="1" si="281"/>
        <v>0</v>
      </c>
      <c r="BE285" s="466">
        <f t="shared" ca="1" si="281"/>
        <v>0</v>
      </c>
      <c r="BF285" s="458"/>
      <c r="BG285" s="467">
        <f t="shared" ca="1" si="247"/>
        <v>0</v>
      </c>
      <c r="BH285" s="467">
        <f t="shared" ca="1" si="248"/>
        <v>0</v>
      </c>
      <c r="BI285" s="467">
        <f t="shared" ca="1" si="249"/>
        <v>0</v>
      </c>
      <c r="BJ285" s="467">
        <f t="shared" ca="1" si="250"/>
        <v>0</v>
      </c>
      <c r="BK285" s="467">
        <f t="shared" ca="1" si="251"/>
        <v>0</v>
      </c>
      <c r="BL285" s="467">
        <f t="shared" ca="1" si="252"/>
        <v>0</v>
      </c>
      <c r="BM285" s="467">
        <f t="shared" ca="1" si="253"/>
        <v>0</v>
      </c>
      <c r="BN285" s="467">
        <f t="shared" ca="1" si="254"/>
        <v>0</v>
      </c>
      <c r="BO285" s="467">
        <f t="shared" ca="1" si="255"/>
        <v>0</v>
      </c>
      <c r="BP285" s="467">
        <f t="shared" ca="1" si="256"/>
        <v>0</v>
      </c>
      <c r="BQ285" s="467">
        <f t="shared" ca="1" si="257"/>
        <v>0</v>
      </c>
      <c r="BR285" s="467">
        <f t="shared" ca="1" si="258"/>
        <v>0</v>
      </c>
      <c r="BS285" s="468">
        <f t="shared" ca="1" si="259"/>
        <v>0</v>
      </c>
      <c r="BT285" s="467">
        <f t="shared" ca="1" si="260"/>
        <v>0</v>
      </c>
      <c r="BU285" s="467">
        <f t="shared" ca="1" si="261"/>
        <v>0</v>
      </c>
      <c r="BV285" s="467">
        <f t="shared" ca="1" si="262"/>
        <v>0</v>
      </c>
      <c r="BW285" s="470">
        <f t="shared" ca="1" si="263"/>
        <v>0</v>
      </c>
      <c r="BX285" s="470">
        <f t="shared" ca="1" si="264"/>
        <v>0</v>
      </c>
      <c r="BY285" s="467">
        <f t="shared" ca="1" si="265"/>
        <v>0</v>
      </c>
    </row>
    <row r="286" spans="1:77" ht="15.6" hidden="1" customHeight="1" outlineLevel="1" x14ac:dyDescent="0.3">
      <c r="A286" s="479">
        <f t="shared" si="266"/>
        <v>36</v>
      </c>
      <c r="B286" s="469">
        <f t="shared" si="239"/>
        <v>0</v>
      </c>
      <c r="C286" s="464"/>
      <c r="D286" s="480">
        <f t="shared" ca="1" si="240"/>
        <v>0</v>
      </c>
      <c r="E286" s="465">
        <f t="shared" ca="1" si="241"/>
        <v>0</v>
      </c>
      <c r="F286" s="466">
        <f t="shared" ca="1" si="277"/>
        <v>0</v>
      </c>
      <c r="G286" s="466">
        <f t="shared" ca="1" si="277"/>
        <v>0</v>
      </c>
      <c r="H286" s="466">
        <f t="shared" ca="1" si="277"/>
        <v>0</v>
      </c>
      <c r="I286" s="466">
        <f t="shared" ca="1" si="277"/>
        <v>0</v>
      </c>
      <c r="J286" s="466">
        <f t="shared" ca="1" si="277"/>
        <v>0</v>
      </c>
      <c r="K286" s="466">
        <f t="shared" ca="1" si="277"/>
        <v>0</v>
      </c>
      <c r="L286" s="466">
        <f t="shared" ca="1" si="277"/>
        <v>0</v>
      </c>
      <c r="M286" s="466">
        <f t="shared" ca="1" si="277"/>
        <v>0</v>
      </c>
      <c r="N286" s="466">
        <f t="shared" ca="1" si="277"/>
        <v>0</v>
      </c>
      <c r="O286" s="466">
        <f t="shared" ca="1" si="277"/>
        <v>0</v>
      </c>
      <c r="P286" s="466">
        <f t="shared" ca="1" si="278"/>
        <v>0</v>
      </c>
      <c r="Q286" s="466">
        <f t="shared" ca="1" si="278"/>
        <v>0</v>
      </c>
      <c r="R286" s="466">
        <f t="shared" ca="1" si="278"/>
        <v>0</v>
      </c>
      <c r="S286" s="466">
        <f t="shared" ca="1" si="278"/>
        <v>0</v>
      </c>
      <c r="T286" s="466">
        <f t="shared" ca="1" si="278"/>
        <v>0</v>
      </c>
      <c r="U286" s="466">
        <f t="shared" ca="1" si="278"/>
        <v>0</v>
      </c>
      <c r="V286" s="466">
        <f t="shared" ca="1" si="278"/>
        <v>0</v>
      </c>
      <c r="W286" s="466">
        <f t="shared" ca="1" si="278"/>
        <v>0</v>
      </c>
      <c r="X286" s="466">
        <f t="shared" ca="1" si="278"/>
        <v>0</v>
      </c>
      <c r="Y286" s="466">
        <f t="shared" ca="1" si="278"/>
        <v>0</v>
      </c>
      <c r="Z286" s="466">
        <f t="shared" ca="1" si="279"/>
        <v>0</v>
      </c>
      <c r="AA286" s="466">
        <f t="shared" ca="1" si="279"/>
        <v>0</v>
      </c>
      <c r="AB286" s="466">
        <f t="shared" ca="1" si="279"/>
        <v>0</v>
      </c>
      <c r="AC286" s="466">
        <f t="shared" ca="1" si="279"/>
        <v>0</v>
      </c>
      <c r="AD286" s="466">
        <f t="shared" ca="1" si="279"/>
        <v>0</v>
      </c>
      <c r="AE286" s="466">
        <f t="shared" ca="1" si="279"/>
        <v>0</v>
      </c>
      <c r="AF286" s="466">
        <f t="shared" ca="1" si="279"/>
        <v>0</v>
      </c>
      <c r="AG286" s="466">
        <f t="shared" ca="1" si="279"/>
        <v>0</v>
      </c>
      <c r="AH286" s="466">
        <f t="shared" ca="1" si="279"/>
        <v>0</v>
      </c>
      <c r="AI286" s="466">
        <f t="shared" ca="1" si="279"/>
        <v>0</v>
      </c>
      <c r="AJ286" s="466">
        <f t="shared" ca="1" si="280"/>
        <v>0</v>
      </c>
      <c r="AK286" s="466">
        <f t="shared" ca="1" si="280"/>
        <v>0</v>
      </c>
      <c r="AL286" s="466">
        <f t="shared" ca="1" si="280"/>
        <v>0</v>
      </c>
      <c r="AM286" s="466">
        <f t="shared" ca="1" si="280"/>
        <v>0</v>
      </c>
      <c r="AN286" s="466">
        <f t="shared" ca="1" si="280"/>
        <v>0</v>
      </c>
      <c r="AO286" s="466">
        <f t="shared" ca="1" si="280"/>
        <v>0</v>
      </c>
      <c r="AP286" s="466">
        <f t="shared" ca="1" si="280"/>
        <v>0</v>
      </c>
      <c r="AQ286" s="466">
        <f t="shared" ca="1" si="280"/>
        <v>0</v>
      </c>
      <c r="AR286" s="466">
        <f t="shared" ca="1" si="280"/>
        <v>0</v>
      </c>
      <c r="AS286" s="466">
        <f t="shared" ca="1" si="280"/>
        <v>0</v>
      </c>
      <c r="AT286" s="466">
        <f t="shared" ca="1" si="281"/>
        <v>0</v>
      </c>
      <c r="AU286" s="466">
        <f t="shared" ca="1" si="281"/>
        <v>0</v>
      </c>
      <c r="AV286" s="466">
        <f t="shared" ca="1" si="281"/>
        <v>0</v>
      </c>
      <c r="AW286" s="466">
        <f t="shared" ca="1" si="281"/>
        <v>0</v>
      </c>
      <c r="AX286" s="466">
        <f t="shared" ca="1" si="281"/>
        <v>0</v>
      </c>
      <c r="AY286" s="466">
        <f t="shared" ca="1" si="281"/>
        <v>0</v>
      </c>
      <c r="AZ286" s="466">
        <f t="shared" ca="1" si="281"/>
        <v>0</v>
      </c>
      <c r="BA286" s="466">
        <f t="shared" ca="1" si="281"/>
        <v>0</v>
      </c>
      <c r="BB286" s="466">
        <f t="shared" ca="1" si="281"/>
        <v>0</v>
      </c>
      <c r="BC286" s="466">
        <f t="shared" ca="1" si="281"/>
        <v>0</v>
      </c>
      <c r="BD286" s="466">
        <f t="shared" ca="1" si="281"/>
        <v>0</v>
      </c>
      <c r="BE286" s="466">
        <f t="shared" ca="1" si="281"/>
        <v>0</v>
      </c>
      <c r="BF286" s="458"/>
      <c r="BG286" s="467">
        <f t="shared" ca="1" si="247"/>
        <v>0</v>
      </c>
      <c r="BH286" s="467">
        <f t="shared" ca="1" si="248"/>
        <v>0</v>
      </c>
      <c r="BI286" s="467">
        <f t="shared" ca="1" si="249"/>
        <v>0</v>
      </c>
      <c r="BJ286" s="467">
        <f t="shared" ca="1" si="250"/>
        <v>0</v>
      </c>
      <c r="BK286" s="467">
        <f t="shared" ca="1" si="251"/>
        <v>0</v>
      </c>
      <c r="BL286" s="467">
        <f t="shared" ca="1" si="252"/>
        <v>0</v>
      </c>
      <c r="BM286" s="467">
        <f t="shared" ca="1" si="253"/>
        <v>0</v>
      </c>
      <c r="BN286" s="467">
        <f t="shared" ca="1" si="254"/>
        <v>0</v>
      </c>
      <c r="BO286" s="467">
        <f t="shared" ca="1" si="255"/>
        <v>0</v>
      </c>
      <c r="BP286" s="467">
        <f t="shared" ca="1" si="256"/>
        <v>0</v>
      </c>
      <c r="BQ286" s="467">
        <f t="shared" ca="1" si="257"/>
        <v>0</v>
      </c>
      <c r="BR286" s="467">
        <f t="shared" ca="1" si="258"/>
        <v>0</v>
      </c>
      <c r="BS286" s="468">
        <f t="shared" ca="1" si="259"/>
        <v>0</v>
      </c>
      <c r="BT286" s="467">
        <f t="shared" ca="1" si="260"/>
        <v>0</v>
      </c>
      <c r="BU286" s="467">
        <f t="shared" ca="1" si="261"/>
        <v>0</v>
      </c>
      <c r="BV286" s="467">
        <f t="shared" ca="1" si="262"/>
        <v>0</v>
      </c>
      <c r="BW286" s="470">
        <f t="shared" ca="1" si="263"/>
        <v>0</v>
      </c>
      <c r="BX286" s="470">
        <f t="shared" ca="1" si="264"/>
        <v>0</v>
      </c>
      <c r="BY286" s="467">
        <f t="shared" ca="1" si="265"/>
        <v>0</v>
      </c>
    </row>
    <row r="287" spans="1:77" ht="15.6" hidden="1" customHeight="1" outlineLevel="1" x14ac:dyDescent="0.3">
      <c r="A287" s="479">
        <f t="shared" si="266"/>
        <v>37</v>
      </c>
      <c r="B287" s="463">
        <f t="shared" si="239"/>
        <v>0</v>
      </c>
      <c r="C287" s="464"/>
      <c r="D287" s="480">
        <f t="shared" ca="1" si="240"/>
        <v>0</v>
      </c>
      <c r="E287" s="465">
        <f t="shared" ca="1" si="241"/>
        <v>0</v>
      </c>
      <c r="F287" s="466">
        <f t="shared" ca="1" si="277"/>
        <v>0</v>
      </c>
      <c r="G287" s="466">
        <f t="shared" ca="1" si="277"/>
        <v>0</v>
      </c>
      <c r="H287" s="466">
        <f t="shared" ca="1" si="277"/>
        <v>0</v>
      </c>
      <c r="I287" s="466">
        <f t="shared" ca="1" si="277"/>
        <v>0</v>
      </c>
      <c r="J287" s="466">
        <f t="shared" ca="1" si="277"/>
        <v>0</v>
      </c>
      <c r="K287" s="466">
        <f t="shared" ca="1" si="277"/>
        <v>0</v>
      </c>
      <c r="L287" s="466">
        <f t="shared" ca="1" si="277"/>
        <v>0</v>
      </c>
      <c r="M287" s="466">
        <f t="shared" ca="1" si="277"/>
        <v>0</v>
      </c>
      <c r="N287" s="466">
        <f t="shared" ca="1" si="277"/>
        <v>0</v>
      </c>
      <c r="O287" s="466">
        <f t="shared" ca="1" si="277"/>
        <v>0</v>
      </c>
      <c r="P287" s="466">
        <f t="shared" ca="1" si="278"/>
        <v>0</v>
      </c>
      <c r="Q287" s="466">
        <f t="shared" ca="1" si="278"/>
        <v>0</v>
      </c>
      <c r="R287" s="466">
        <f t="shared" ca="1" si="278"/>
        <v>0</v>
      </c>
      <c r="S287" s="466">
        <f t="shared" ca="1" si="278"/>
        <v>0</v>
      </c>
      <c r="T287" s="466">
        <f t="shared" ca="1" si="278"/>
        <v>0</v>
      </c>
      <c r="U287" s="466">
        <f t="shared" ca="1" si="278"/>
        <v>0</v>
      </c>
      <c r="V287" s="466">
        <f t="shared" ca="1" si="278"/>
        <v>0</v>
      </c>
      <c r="W287" s="466">
        <f t="shared" ca="1" si="278"/>
        <v>0</v>
      </c>
      <c r="X287" s="466">
        <f t="shared" ca="1" si="278"/>
        <v>0</v>
      </c>
      <c r="Y287" s="466">
        <f t="shared" ca="1" si="278"/>
        <v>0</v>
      </c>
      <c r="Z287" s="466">
        <f t="shared" ca="1" si="279"/>
        <v>0</v>
      </c>
      <c r="AA287" s="466">
        <f t="shared" ca="1" si="279"/>
        <v>0</v>
      </c>
      <c r="AB287" s="466">
        <f t="shared" ca="1" si="279"/>
        <v>0</v>
      </c>
      <c r="AC287" s="466">
        <f t="shared" ca="1" si="279"/>
        <v>0</v>
      </c>
      <c r="AD287" s="466">
        <f t="shared" ca="1" si="279"/>
        <v>0</v>
      </c>
      <c r="AE287" s="466">
        <f t="shared" ca="1" si="279"/>
        <v>0</v>
      </c>
      <c r="AF287" s="466">
        <f t="shared" ca="1" si="279"/>
        <v>0</v>
      </c>
      <c r="AG287" s="466">
        <f t="shared" ca="1" si="279"/>
        <v>0</v>
      </c>
      <c r="AH287" s="466">
        <f t="shared" ca="1" si="279"/>
        <v>0</v>
      </c>
      <c r="AI287" s="466">
        <f t="shared" ca="1" si="279"/>
        <v>0</v>
      </c>
      <c r="AJ287" s="466">
        <f t="shared" ca="1" si="280"/>
        <v>0</v>
      </c>
      <c r="AK287" s="466">
        <f t="shared" ca="1" si="280"/>
        <v>0</v>
      </c>
      <c r="AL287" s="466">
        <f t="shared" ca="1" si="280"/>
        <v>0</v>
      </c>
      <c r="AM287" s="466">
        <f t="shared" ca="1" si="280"/>
        <v>0</v>
      </c>
      <c r="AN287" s="466">
        <f t="shared" ca="1" si="280"/>
        <v>0</v>
      </c>
      <c r="AO287" s="466">
        <f t="shared" ca="1" si="280"/>
        <v>0</v>
      </c>
      <c r="AP287" s="466">
        <f t="shared" ca="1" si="280"/>
        <v>0</v>
      </c>
      <c r="AQ287" s="466">
        <f t="shared" ca="1" si="280"/>
        <v>0</v>
      </c>
      <c r="AR287" s="466">
        <f t="shared" ca="1" si="280"/>
        <v>0</v>
      </c>
      <c r="AS287" s="466">
        <f t="shared" ca="1" si="280"/>
        <v>0</v>
      </c>
      <c r="AT287" s="466">
        <f t="shared" ca="1" si="281"/>
        <v>0</v>
      </c>
      <c r="AU287" s="466">
        <f t="shared" ca="1" si="281"/>
        <v>0</v>
      </c>
      <c r="AV287" s="466">
        <f t="shared" ca="1" si="281"/>
        <v>0</v>
      </c>
      <c r="AW287" s="466">
        <f t="shared" ca="1" si="281"/>
        <v>0</v>
      </c>
      <c r="AX287" s="466">
        <f t="shared" ca="1" si="281"/>
        <v>0</v>
      </c>
      <c r="AY287" s="466">
        <f t="shared" ca="1" si="281"/>
        <v>0</v>
      </c>
      <c r="AZ287" s="466">
        <f t="shared" ca="1" si="281"/>
        <v>0</v>
      </c>
      <c r="BA287" s="466">
        <f t="shared" ca="1" si="281"/>
        <v>0</v>
      </c>
      <c r="BB287" s="466">
        <f t="shared" ca="1" si="281"/>
        <v>0</v>
      </c>
      <c r="BC287" s="466">
        <f t="shared" ca="1" si="281"/>
        <v>0</v>
      </c>
      <c r="BD287" s="466">
        <f t="shared" ca="1" si="281"/>
        <v>0</v>
      </c>
      <c r="BE287" s="466">
        <f t="shared" ca="1" si="281"/>
        <v>0</v>
      </c>
      <c r="BF287" s="458"/>
      <c r="BG287" s="467">
        <f t="shared" ca="1" si="247"/>
        <v>0</v>
      </c>
      <c r="BH287" s="467">
        <f t="shared" ca="1" si="248"/>
        <v>0</v>
      </c>
      <c r="BI287" s="467">
        <f t="shared" ca="1" si="249"/>
        <v>0</v>
      </c>
      <c r="BJ287" s="467">
        <f t="shared" ca="1" si="250"/>
        <v>0</v>
      </c>
      <c r="BK287" s="467">
        <f t="shared" ca="1" si="251"/>
        <v>0</v>
      </c>
      <c r="BL287" s="467">
        <f t="shared" ca="1" si="252"/>
        <v>0</v>
      </c>
      <c r="BM287" s="467">
        <f t="shared" ca="1" si="253"/>
        <v>0</v>
      </c>
      <c r="BN287" s="467">
        <f t="shared" ca="1" si="254"/>
        <v>0</v>
      </c>
      <c r="BO287" s="467">
        <f t="shared" ca="1" si="255"/>
        <v>0</v>
      </c>
      <c r="BP287" s="467">
        <f t="shared" ca="1" si="256"/>
        <v>0</v>
      </c>
      <c r="BQ287" s="467">
        <f t="shared" ca="1" si="257"/>
        <v>0</v>
      </c>
      <c r="BR287" s="467">
        <f t="shared" ca="1" si="258"/>
        <v>0</v>
      </c>
      <c r="BS287" s="468">
        <f t="shared" ca="1" si="259"/>
        <v>0</v>
      </c>
      <c r="BT287" s="467">
        <f t="shared" ca="1" si="260"/>
        <v>0</v>
      </c>
      <c r="BU287" s="467">
        <f t="shared" ca="1" si="261"/>
        <v>0</v>
      </c>
      <c r="BV287" s="467">
        <f t="shared" ca="1" si="262"/>
        <v>0</v>
      </c>
      <c r="BW287" s="470">
        <f t="shared" ca="1" si="263"/>
        <v>0</v>
      </c>
      <c r="BX287" s="470">
        <f t="shared" ca="1" si="264"/>
        <v>0</v>
      </c>
      <c r="BY287" s="467">
        <f t="shared" ca="1" si="265"/>
        <v>0</v>
      </c>
    </row>
    <row r="288" spans="1:77" ht="15.6" hidden="1" customHeight="1" outlineLevel="1" x14ac:dyDescent="0.3">
      <c r="A288" s="479">
        <f t="shared" si="266"/>
        <v>38</v>
      </c>
      <c r="B288" s="469">
        <f t="shared" si="239"/>
        <v>0</v>
      </c>
      <c r="C288" s="464"/>
      <c r="D288" s="480">
        <f t="shared" ca="1" si="240"/>
        <v>0</v>
      </c>
      <c r="E288" s="465">
        <f t="shared" ca="1" si="241"/>
        <v>0</v>
      </c>
      <c r="F288" s="466">
        <f t="shared" ca="1" si="277"/>
        <v>0</v>
      </c>
      <c r="G288" s="466">
        <f t="shared" ca="1" si="277"/>
        <v>0</v>
      </c>
      <c r="H288" s="466">
        <f t="shared" ca="1" si="277"/>
        <v>0</v>
      </c>
      <c r="I288" s="466">
        <f t="shared" ca="1" si="277"/>
        <v>0</v>
      </c>
      <c r="J288" s="466">
        <f t="shared" ca="1" si="277"/>
        <v>0</v>
      </c>
      <c r="K288" s="466">
        <f t="shared" ca="1" si="277"/>
        <v>0</v>
      </c>
      <c r="L288" s="466">
        <f t="shared" ca="1" si="277"/>
        <v>0</v>
      </c>
      <c r="M288" s="466">
        <f t="shared" ca="1" si="277"/>
        <v>0</v>
      </c>
      <c r="N288" s="466">
        <f t="shared" ca="1" si="277"/>
        <v>0</v>
      </c>
      <c r="O288" s="466">
        <f t="shared" ca="1" si="277"/>
        <v>0</v>
      </c>
      <c r="P288" s="466">
        <f t="shared" ca="1" si="278"/>
        <v>0</v>
      </c>
      <c r="Q288" s="466">
        <f t="shared" ca="1" si="278"/>
        <v>0</v>
      </c>
      <c r="R288" s="466">
        <f t="shared" ca="1" si="278"/>
        <v>0</v>
      </c>
      <c r="S288" s="466">
        <f t="shared" ca="1" si="278"/>
        <v>0</v>
      </c>
      <c r="T288" s="466">
        <f t="shared" ca="1" si="278"/>
        <v>0</v>
      </c>
      <c r="U288" s="466">
        <f t="shared" ca="1" si="278"/>
        <v>0</v>
      </c>
      <c r="V288" s="466">
        <f t="shared" ca="1" si="278"/>
        <v>0</v>
      </c>
      <c r="W288" s="466">
        <f t="shared" ca="1" si="278"/>
        <v>0</v>
      </c>
      <c r="X288" s="466">
        <f t="shared" ca="1" si="278"/>
        <v>0</v>
      </c>
      <c r="Y288" s="466">
        <f t="shared" ca="1" si="278"/>
        <v>0</v>
      </c>
      <c r="Z288" s="466">
        <f t="shared" ca="1" si="279"/>
        <v>0</v>
      </c>
      <c r="AA288" s="466">
        <f t="shared" ca="1" si="279"/>
        <v>0</v>
      </c>
      <c r="AB288" s="466">
        <f t="shared" ca="1" si="279"/>
        <v>0</v>
      </c>
      <c r="AC288" s="466">
        <f t="shared" ca="1" si="279"/>
        <v>0</v>
      </c>
      <c r="AD288" s="466">
        <f t="shared" ca="1" si="279"/>
        <v>0</v>
      </c>
      <c r="AE288" s="466">
        <f t="shared" ca="1" si="279"/>
        <v>0</v>
      </c>
      <c r="AF288" s="466">
        <f t="shared" ca="1" si="279"/>
        <v>0</v>
      </c>
      <c r="AG288" s="466">
        <f t="shared" ca="1" si="279"/>
        <v>0</v>
      </c>
      <c r="AH288" s="466">
        <f t="shared" ca="1" si="279"/>
        <v>0</v>
      </c>
      <c r="AI288" s="466">
        <f t="shared" ca="1" si="279"/>
        <v>0</v>
      </c>
      <c r="AJ288" s="466">
        <f t="shared" ca="1" si="280"/>
        <v>0</v>
      </c>
      <c r="AK288" s="466">
        <f t="shared" ca="1" si="280"/>
        <v>0</v>
      </c>
      <c r="AL288" s="466">
        <f t="shared" ca="1" si="280"/>
        <v>0</v>
      </c>
      <c r="AM288" s="466">
        <f t="shared" ca="1" si="280"/>
        <v>0</v>
      </c>
      <c r="AN288" s="466">
        <f t="shared" ca="1" si="280"/>
        <v>0</v>
      </c>
      <c r="AO288" s="466">
        <f t="shared" ca="1" si="280"/>
        <v>0</v>
      </c>
      <c r="AP288" s="466">
        <f t="shared" ca="1" si="280"/>
        <v>0</v>
      </c>
      <c r="AQ288" s="466">
        <f t="shared" ca="1" si="280"/>
        <v>0</v>
      </c>
      <c r="AR288" s="466">
        <f t="shared" ca="1" si="280"/>
        <v>0</v>
      </c>
      <c r="AS288" s="466">
        <f t="shared" ca="1" si="280"/>
        <v>0</v>
      </c>
      <c r="AT288" s="466">
        <f t="shared" ca="1" si="281"/>
        <v>0</v>
      </c>
      <c r="AU288" s="466">
        <f t="shared" ca="1" si="281"/>
        <v>0</v>
      </c>
      <c r="AV288" s="466">
        <f t="shared" ca="1" si="281"/>
        <v>0</v>
      </c>
      <c r="AW288" s="466">
        <f t="shared" ca="1" si="281"/>
        <v>0</v>
      </c>
      <c r="AX288" s="466">
        <f t="shared" ca="1" si="281"/>
        <v>0</v>
      </c>
      <c r="AY288" s="466">
        <f t="shared" ca="1" si="281"/>
        <v>0</v>
      </c>
      <c r="AZ288" s="466">
        <f t="shared" ca="1" si="281"/>
        <v>0</v>
      </c>
      <c r="BA288" s="466">
        <f t="shared" ca="1" si="281"/>
        <v>0</v>
      </c>
      <c r="BB288" s="466">
        <f t="shared" ca="1" si="281"/>
        <v>0</v>
      </c>
      <c r="BC288" s="466">
        <f t="shared" ca="1" si="281"/>
        <v>0</v>
      </c>
      <c r="BD288" s="466">
        <f t="shared" ca="1" si="281"/>
        <v>0</v>
      </c>
      <c r="BE288" s="466">
        <f t="shared" ca="1" si="281"/>
        <v>0</v>
      </c>
      <c r="BF288" s="458"/>
      <c r="BG288" s="467">
        <f t="shared" ca="1" si="247"/>
        <v>0</v>
      </c>
      <c r="BH288" s="467">
        <f t="shared" ca="1" si="248"/>
        <v>0</v>
      </c>
      <c r="BI288" s="467">
        <f t="shared" ca="1" si="249"/>
        <v>0</v>
      </c>
      <c r="BJ288" s="467">
        <f t="shared" ca="1" si="250"/>
        <v>0</v>
      </c>
      <c r="BK288" s="467">
        <f t="shared" ca="1" si="251"/>
        <v>0</v>
      </c>
      <c r="BL288" s="467">
        <f t="shared" ca="1" si="252"/>
        <v>0</v>
      </c>
      <c r="BM288" s="467">
        <f t="shared" ca="1" si="253"/>
        <v>0</v>
      </c>
      <c r="BN288" s="467">
        <f t="shared" ca="1" si="254"/>
        <v>0</v>
      </c>
      <c r="BO288" s="467">
        <f t="shared" ca="1" si="255"/>
        <v>0</v>
      </c>
      <c r="BP288" s="467">
        <f t="shared" ca="1" si="256"/>
        <v>0</v>
      </c>
      <c r="BQ288" s="467">
        <f t="shared" ca="1" si="257"/>
        <v>0</v>
      </c>
      <c r="BR288" s="467">
        <f t="shared" ca="1" si="258"/>
        <v>0</v>
      </c>
      <c r="BS288" s="468">
        <f t="shared" ca="1" si="259"/>
        <v>0</v>
      </c>
      <c r="BT288" s="467">
        <f t="shared" ca="1" si="260"/>
        <v>0</v>
      </c>
      <c r="BU288" s="467">
        <f t="shared" ca="1" si="261"/>
        <v>0</v>
      </c>
      <c r="BV288" s="467">
        <f t="shared" ca="1" si="262"/>
        <v>0</v>
      </c>
      <c r="BW288" s="470">
        <f t="shared" ca="1" si="263"/>
        <v>0</v>
      </c>
      <c r="BX288" s="470">
        <f t="shared" ca="1" si="264"/>
        <v>0</v>
      </c>
      <c r="BY288" s="467">
        <f t="shared" ca="1" si="265"/>
        <v>0</v>
      </c>
    </row>
    <row r="289" spans="1:77" ht="15.6" hidden="1" customHeight="1" outlineLevel="1" x14ac:dyDescent="0.3">
      <c r="A289" s="479">
        <f t="shared" si="266"/>
        <v>39</v>
      </c>
      <c r="B289" s="463">
        <f t="shared" si="239"/>
        <v>0</v>
      </c>
      <c r="C289" s="464"/>
      <c r="D289" s="480">
        <f t="shared" ca="1" si="240"/>
        <v>0</v>
      </c>
      <c r="E289" s="465">
        <f t="shared" ca="1" si="241"/>
        <v>0</v>
      </c>
      <c r="F289" s="466">
        <f t="shared" ca="1" si="277"/>
        <v>0</v>
      </c>
      <c r="G289" s="466">
        <f t="shared" ca="1" si="277"/>
        <v>0</v>
      </c>
      <c r="H289" s="466">
        <f t="shared" ca="1" si="277"/>
        <v>0</v>
      </c>
      <c r="I289" s="466">
        <f t="shared" ca="1" si="277"/>
        <v>0</v>
      </c>
      <c r="J289" s="466">
        <f t="shared" ca="1" si="277"/>
        <v>0</v>
      </c>
      <c r="K289" s="466">
        <f t="shared" ca="1" si="277"/>
        <v>0</v>
      </c>
      <c r="L289" s="466">
        <f t="shared" ca="1" si="277"/>
        <v>0</v>
      </c>
      <c r="M289" s="466">
        <f t="shared" ca="1" si="277"/>
        <v>0</v>
      </c>
      <c r="N289" s="466">
        <f t="shared" ca="1" si="277"/>
        <v>0</v>
      </c>
      <c r="O289" s="466">
        <f t="shared" ca="1" si="277"/>
        <v>0</v>
      </c>
      <c r="P289" s="466">
        <f t="shared" ca="1" si="278"/>
        <v>0</v>
      </c>
      <c r="Q289" s="466">
        <f t="shared" ca="1" si="278"/>
        <v>0</v>
      </c>
      <c r="R289" s="466">
        <f t="shared" ca="1" si="278"/>
        <v>0</v>
      </c>
      <c r="S289" s="466">
        <f t="shared" ca="1" si="278"/>
        <v>0</v>
      </c>
      <c r="T289" s="466">
        <f t="shared" ca="1" si="278"/>
        <v>0</v>
      </c>
      <c r="U289" s="466">
        <f t="shared" ca="1" si="278"/>
        <v>0</v>
      </c>
      <c r="V289" s="466">
        <f t="shared" ca="1" si="278"/>
        <v>0</v>
      </c>
      <c r="W289" s="466">
        <f t="shared" ca="1" si="278"/>
        <v>0</v>
      </c>
      <c r="X289" s="466">
        <f t="shared" ca="1" si="278"/>
        <v>0</v>
      </c>
      <c r="Y289" s="466">
        <f t="shared" ca="1" si="278"/>
        <v>0</v>
      </c>
      <c r="Z289" s="466">
        <f t="shared" ca="1" si="279"/>
        <v>0</v>
      </c>
      <c r="AA289" s="466">
        <f t="shared" ca="1" si="279"/>
        <v>0</v>
      </c>
      <c r="AB289" s="466">
        <f t="shared" ca="1" si="279"/>
        <v>0</v>
      </c>
      <c r="AC289" s="466">
        <f t="shared" ca="1" si="279"/>
        <v>0</v>
      </c>
      <c r="AD289" s="466">
        <f t="shared" ca="1" si="279"/>
        <v>0</v>
      </c>
      <c r="AE289" s="466">
        <f t="shared" ca="1" si="279"/>
        <v>0</v>
      </c>
      <c r="AF289" s="466">
        <f t="shared" ca="1" si="279"/>
        <v>0</v>
      </c>
      <c r="AG289" s="466">
        <f t="shared" ca="1" si="279"/>
        <v>0</v>
      </c>
      <c r="AH289" s="466">
        <f t="shared" ca="1" si="279"/>
        <v>0</v>
      </c>
      <c r="AI289" s="466">
        <f t="shared" ca="1" si="279"/>
        <v>0</v>
      </c>
      <c r="AJ289" s="466">
        <f t="shared" ca="1" si="280"/>
        <v>0</v>
      </c>
      <c r="AK289" s="466">
        <f t="shared" ca="1" si="280"/>
        <v>0</v>
      </c>
      <c r="AL289" s="466">
        <f t="shared" ca="1" si="280"/>
        <v>0</v>
      </c>
      <c r="AM289" s="466">
        <f t="shared" ca="1" si="280"/>
        <v>0</v>
      </c>
      <c r="AN289" s="466">
        <f t="shared" ca="1" si="280"/>
        <v>0</v>
      </c>
      <c r="AO289" s="466">
        <f t="shared" ca="1" si="280"/>
        <v>0</v>
      </c>
      <c r="AP289" s="466">
        <f t="shared" ca="1" si="280"/>
        <v>0</v>
      </c>
      <c r="AQ289" s="466">
        <f t="shared" ca="1" si="280"/>
        <v>0</v>
      </c>
      <c r="AR289" s="466">
        <f t="shared" ca="1" si="280"/>
        <v>0</v>
      </c>
      <c r="AS289" s="466">
        <f t="shared" ca="1" si="280"/>
        <v>0</v>
      </c>
      <c r="AT289" s="466">
        <f t="shared" ca="1" si="281"/>
        <v>0</v>
      </c>
      <c r="AU289" s="466">
        <f t="shared" ca="1" si="281"/>
        <v>0</v>
      </c>
      <c r="AV289" s="466">
        <f t="shared" ca="1" si="281"/>
        <v>0</v>
      </c>
      <c r="AW289" s="466">
        <f t="shared" ca="1" si="281"/>
        <v>0</v>
      </c>
      <c r="AX289" s="466">
        <f t="shared" ca="1" si="281"/>
        <v>0</v>
      </c>
      <c r="AY289" s="466">
        <f t="shared" ca="1" si="281"/>
        <v>0</v>
      </c>
      <c r="AZ289" s="466">
        <f t="shared" ca="1" si="281"/>
        <v>0</v>
      </c>
      <c r="BA289" s="466">
        <f t="shared" ca="1" si="281"/>
        <v>0</v>
      </c>
      <c r="BB289" s="466">
        <f t="shared" ca="1" si="281"/>
        <v>0</v>
      </c>
      <c r="BC289" s="466">
        <f t="shared" ca="1" si="281"/>
        <v>0</v>
      </c>
      <c r="BD289" s="466">
        <f t="shared" ca="1" si="281"/>
        <v>0</v>
      </c>
      <c r="BE289" s="466">
        <f t="shared" ca="1" si="281"/>
        <v>0</v>
      </c>
      <c r="BF289" s="458"/>
      <c r="BG289" s="467">
        <f t="shared" ca="1" si="247"/>
        <v>0</v>
      </c>
      <c r="BH289" s="467">
        <f t="shared" ca="1" si="248"/>
        <v>0</v>
      </c>
      <c r="BI289" s="467">
        <f t="shared" ca="1" si="249"/>
        <v>0</v>
      </c>
      <c r="BJ289" s="467">
        <f t="shared" ca="1" si="250"/>
        <v>0</v>
      </c>
      <c r="BK289" s="467">
        <f t="shared" ca="1" si="251"/>
        <v>0</v>
      </c>
      <c r="BL289" s="467">
        <f t="shared" ca="1" si="252"/>
        <v>0</v>
      </c>
      <c r="BM289" s="467">
        <f t="shared" ca="1" si="253"/>
        <v>0</v>
      </c>
      <c r="BN289" s="467">
        <f t="shared" ca="1" si="254"/>
        <v>0</v>
      </c>
      <c r="BO289" s="467">
        <f t="shared" ca="1" si="255"/>
        <v>0</v>
      </c>
      <c r="BP289" s="467">
        <f t="shared" ca="1" si="256"/>
        <v>0</v>
      </c>
      <c r="BQ289" s="467">
        <f t="shared" ca="1" si="257"/>
        <v>0</v>
      </c>
      <c r="BR289" s="467">
        <f t="shared" ca="1" si="258"/>
        <v>0</v>
      </c>
      <c r="BS289" s="468">
        <f t="shared" ca="1" si="259"/>
        <v>0</v>
      </c>
      <c r="BT289" s="467">
        <f t="shared" ca="1" si="260"/>
        <v>0</v>
      </c>
      <c r="BU289" s="467">
        <f t="shared" ca="1" si="261"/>
        <v>0</v>
      </c>
      <c r="BV289" s="467">
        <f t="shared" ca="1" si="262"/>
        <v>0</v>
      </c>
      <c r="BW289" s="470">
        <f t="shared" ca="1" si="263"/>
        <v>0</v>
      </c>
      <c r="BX289" s="470">
        <f t="shared" ca="1" si="264"/>
        <v>0</v>
      </c>
      <c r="BY289" s="467">
        <f t="shared" ca="1" si="265"/>
        <v>0</v>
      </c>
    </row>
    <row r="290" spans="1:77" ht="15.6" hidden="1" customHeight="1" outlineLevel="1" x14ac:dyDescent="0.3">
      <c r="A290" s="479">
        <f t="shared" si="266"/>
        <v>40</v>
      </c>
      <c r="B290" s="469">
        <f t="shared" si="239"/>
        <v>0</v>
      </c>
      <c r="C290" s="464"/>
      <c r="D290" s="480">
        <f t="shared" ca="1" si="240"/>
        <v>0</v>
      </c>
      <c r="E290" s="465">
        <f t="shared" ca="1" si="241"/>
        <v>0</v>
      </c>
      <c r="F290" s="466">
        <f t="shared" ca="1" si="277"/>
        <v>0</v>
      </c>
      <c r="G290" s="466">
        <f t="shared" ca="1" si="277"/>
        <v>0</v>
      </c>
      <c r="H290" s="466">
        <f t="shared" ca="1" si="277"/>
        <v>0</v>
      </c>
      <c r="I290" s="466">
        <f t="shared" ca="1" si="277"/>
        <v>0</v>
      </c>
      <c r="J290" s="466">
        <f t="shared" ca="1" si="277"/>
        <v>0</v>
      </c>
      <c r="K290" s="466">
        <f t="shared" ca="1" si="277"/>
        <v>0</v>
      </c>
      <c r="L290" s="466">
        <f t="shared" ca="1" si="277"/>
        <v>0</v>
      </c>
      <c r="M290" s="466">
        <f t="shared" ca="1" si="277"/>
        <v>0</v>
      </c>
      <c r="N290" s="466">
        <f t="shared" ca="1" si="277"/>
        <v>0</v>
      </c>
      <c r="O290" s="466">
        <f t="shared" ca="1" si="277"/>
        <v>0</v>
      </c>
      <c r="P290" s="466">
        <f t="shared" ca="1" si="278"/>
        <v>0</v>
      </c>
      <c r="Q290" s="466">
        <f t="shared" ca="1" si="278"/>
        <v>0</v>
      </c>
      <c r="R290" s="466">
        <f t="shared" ca="1" si="278"/>
        <v>0</v>
      </c>
      <c r="S290" s="466">
        <f t="shared" ca="1" si="278"/>
        <v>0</v>
      </c>
      <c r="T290" s="466">
        <f t="shared" ca="1" si="278"/>
        <v>0</v>
      </c>
      <c r="U290" s="466">
        <f t="shared" ca="1" si="278"/>
        <v>0</v>
      </c>
      <c r="V290" s="466">
        <f t="shared" ca="1" si="278"/>
        <v>0</v>
      </c>
      <c r="W290" s="466">
        <f t="shared" ca="1" si="278"/>
        <v>0</v>
      </c>
      <c r="X290" s="466">
        <f t="shared" ca="1" si="278"/>
        <v>0</v>
      </c>
      <c r="Y290" s="466">
        <f t="shared" ca="1" si="278"/>
        <v>0</v>
      </c>
      <c r="Z290" s="466">
        <f t="shared" ca="1" si="279"/>
        <v>0</v>
      </c>
      <c r="AA290" s="466">
        <f t="shared" ca="1" si="279"/>
        <v>0</v>
      </c>
      <c r="AB290" s="466">
        <f t="shared" ca="1" si="279"/>
        <v>0</v>
      </c>
      <c r="AC290" s="466">
        <f t="shared" ca="1" si="279"/>
        <v>0</v>
      </c>
      <c r="AD290" s="466">
        <f t="shared" ca="1" si="279"/>
        <v>0</v>
      </c>
      <c r="AE290" s="466">
        <f t="shared" ca="1" si="279"/>
        <v>0</v>
      </c>
      <c r="AF290" s="466">
        <f t="shared" ca="1" si="279"/>
        <v>0</v>
      </c>
      <c r="AG290" s="466">
        <f t="shared" ca="1" si="279"/>
        <v>0</v>
      </c>
      <c r="AH290" s="466">
        <f t="shared" ca="1" si="279"/>
        <v>0</v>
      </c>
      <c r="AI290" s="466">
        <f t="shared" ca="1" si="279"/>
        <v>0</v>
      </c>
      <c r="AJ290" s="466">
        <f t="shared" ca="1" si="280"/>
        <v>0</v>
      </c>
      <c r="AK290" s="466">
        <f t="shared" ca="1" si="280"/>
        <v>0</v>
      </c>
      <c r="AL290" s="466">
        <f t="shared" ca="1" si="280"/>
        <v>0</v>
      </c>
      <c r="AM290" s="466">
        <f t="shared" ca="1" si="280"/>
        <v>0</v>
      </c>
      <c r="AN290" s="466">
        <f t="shared" ca="1" si="280"/>
        <v>0</v>
      </c>
      <c r="AO290" s="466">
        <f t="shared" ca="1" si="280"/>
        <v>0</v>
      </c>
      <c r="AP290" s="466">
        <f t="shared" ca="1" si="280"/>
        <v>0</v>
      </c>
      <c r="AQ290" s="466">
        <f t="shared" ca="1" si="280"/>
        <v>0</v>
      </c>
      <c r="AR290" s="466">
        <f t="shared" ca="1" si="280"/>
        <v>0</v>
      </c>
      <c r="AS290" s="466">
        <f t="shared" ca="1" si="280"/>
        <v>0</v>
      </c>
      <c r="AT290" s="466">
        <f t="shared" ca="1" si="281"/>
        <v>0</v>
      </c>
      <c r="AU290" s="466">
        <f t="shared" ca="1" si="281"/>
        <v>0</v>
      </c>
      <c r="AV290" s="466">
        <f t="shared" ca="1" si="281"/>
        <v>0</v>
      </c>
      <c r="AW290" s="466">
        <f t="shared" ca="1" si="281"/>
        <v>0</v>
      </c>
      <c r="AX290" s="466">
        <f t="shared" ca="1" si="281"/>
        <v>0</v>
      </c>
      <c r="AY290" s="466">
        <f t="shared" ca="1" si="281"/>
        <v>0</v>
      </c>
      <c r="AZ290" s="466">
        <f t="shared" ca="1" si="281"/>
        <v>0</v>
      </c>
      <c r="BA290" s="466">
        <f t="shared" ca="1" si="281"/>
        <v>0</v>
      </c>
      <c r="BB290" s="466">
        <f t="shared" ca="1" si="281"/>
        <v>0</v>
      </c>
      <c r="BC290" s="466">
        <f t="shared" ca="1" si="281"/>
        <v>0</v>
      </c>
      <c r="BD290" s="466">
        <f t="shared" ca="1" si="281"/>
        <v>0</v>
      </c>
      <c r="BE290" s="466">
        <f t="shared" ca="1" si="281"/>
        <v>0</v>
      </c>
      <c r="BF290" s="458"/>
      <c r="BG290" s="467">
        <f t="shared" ca="1" si="247"/>
        <v>0</v>
      </c>
      <c r="BH290" s="467">
        <f t="shared" ca="1" si="248"/>
        <v>0</v>
      </c>
      <c r="BI290" s="467">
        <f t="shared" ca="1" si="249"/>
        <v>0</v>
      </c>
      <c r="BJ290" s="467">
        <f t="shared" ca="1" si="250"/>
        <v>0</v>
      </c>
      <c r="BK290" s="467">
        <f t="shared" ca="1" si="251"/>
        <v>0</v>
      </c>
      <c r="BL290" s="467">
        <f t="shared" ca="1" si="252"/>
        <v>0</v>
      </c>
      <c r="BM290" s="467">
        <f t="shared" ca="1" si="253"/>
        <v>0</v>
      </c>
      <c r="BN290" s="467">
        <f t="shared" ca="1" si="254"/>
        <v>0</v>
      </c>
      <c r="BO290" s="467">
        <f t="shared" ca="1" si="255"/>
        <v>0</v>
      </c>
      <c r="BP290" s="467">
        <f t="shared" ca="1" si="256"/>
        <v>0</v>
      </c>
      <c r="BQ290" s="467">
        <f t="shared" ca="1" si="257"/>
        <v>0</v>
      </c>
      <c r="BR290" s="467">
        <f t="shared" ca="1" si="258"/>
        <v>0</v>
      </c>
      <c r="BS290" s="468">
        <f t="shared" ca="1" si="259"/>
        <v>0</v>
      </c>
      <c r="BT290" s="467">
        <f t="shared" ca="1" si="260"/>
        <v>0</v>
      </c>
      <c r="BU290" s="467">
        <f t="shared" ca="1" si="261"/>
        <v>0</v>
      </c>
      <c r="BV290" s="467">
        <f t="shared" ca="1" si="262"/>
        <v>0</v>
      </c>
      <c r="BW290" s="470">
        <f t="shared" ca="1" si="263"/>
        <v>0</v>
      </c>
      <c r="BX290" s="470">
        <f t="shared" ca="1" si="264"/>
        <v>0</v>
      </c>
      <c r="BY290" s="467">
        <f t="shared" ca="1" si="265"/>
        <v>0</v>
      </c>
    </row>
    <row r="291" spans="1:77" ht="15.6" hidden="1" customHeight="1" outlineLevel="1" x14ac:dyDescent="0.3">
      <c r="A291" s="479">
        <f t="shared" si="266"/>
        <v>41</v>
      </c>
      <c r="B291" s="463">
        <f t="shared" si="239"/>
        <v>0</v>
      </c>
      <c r="C291" s="464"/>
      <c r="D291" s="480">
        <f t="shared" ca="1" si="240"/>
        <v>0</v>
      </c>
      <c r="E291" s="465">
        <f t="shared" ca="1" si="241"/>
        <v>0</v>
      </c>
      <c r="F291" s="466">
        <f t="shared" ref="F291:O297" ca="1" si="282">IF(F$302="Yes",IF(ISERROR(INDIRECT(CONCATENATE($B291,"!",F$303,$D$310))),0,INDIRECT(CONCATENATE($B291,"!",F$303,$D$310))),0)</f>
        <v>0</v>
      </c>
      <c r="G291" s="466">
        <f t="shared" ca="1" si="282"/>
        <v>0</v>
      </c>
      <c r="H291" s="466">
        <f t="shared" ca="1" si="282"/>
        <v>0</v>
      </c>
      <c r="I291" s="466">
        <f t="shared" ca="1" si="282"/>
        <v>0</v>
      </c>
      <c r="J291" s="466">
        <f t="shared" ca="1" si="282"/>
        <v>0</v>
      </c>
      <c r="K291" s="466">
        <f t="shared" ca="1" si="282"/>
        <v>0</v>
      </c>
      <c r="L291" s="466">
        <f t="shared" ca="1" si="282"/>
        <v>0</v>
      </c>
      <c r="M291" s="466">
        <f t="shared" ca="1" si="282"/>
        <v>0</v>
      </c>
      <c r="N291" s="466">
        <f t="shared" ca="1" si="282"/>
        <v>0</v>
      </c>
      <c r="O291" s="466">
        <f t="shared" ca="1" si="282"/>
        <v>0</v>
      </c>
      <c r="P291" s="466">
        <f t="shared" ref="P291:Y297" ca="1" si="283">IF(P$302="Yes",IF(ISERROR(INDIRECT(CONCATENATE($B291,"!",P$303,$D$310))),0,INDIRECT(CONCATENATE($B291,"!",P$303,$D$310))),0)</f>
        <v>0</v>
      </c>
      <c r="Q291" s="466">
        <f t="shared" ca="1" si="283"/>
        <v>0</v>
      </c>
      <c r="R291" s="466">
        <f t="shared" ca="1" si="283"/>
        <v>0</v>
      </c>
      <c r="S291" s="466">
        <f t="shared" ca="1" si="283"/>
        <v>0</v>
      </c>
      <c r="T291" s="466">
        <f t="shared" ca="1" si="283"/>
        <v>0</v>
      </c>
      <c r="U291" s="466">
        <f t="shared" ca="1" si="283"/>
        <v>0</v>
      </c>
      <c r="V291" s="466">
        <f t="shared" ca="1" si="283"/>
        <v>0</v>
      </c>
      <c r="W291" s="466">
        <f t="shared" ca="1" si="283"/>
        <v>0</v>
      </c>
      <c r="X291" s="466">
        <f t="shared" ca="1" si="283"/>
        <v>0</v>
      </c>
      <c r="Y291" s="466">
        <f t="shared" ca="1" si="283"/>
        <v>0</v>
      </c>
      <c r="Z291" s="466">
        <f t="shared" ref="Z291:AI297" ca="1" si="284">IF(Z$302="Yes",IF(ISERROR(INDIRECT(CONCATENATE($B291,"!",Z$303,$D$310))),0,INDIRECT(CONCATENATE($B291,"!",Z$303,$D$310))),0)</f>
        <v>0</v>
      </c>
      <c r="AA291" s="466">
        <f t="shared" ca="1" si="284"/>
        <v>0</v>
      </c>
      <c r="AB291" s="466">
        <f t="shared" ca="1" si="284"/>
        <v>0</v>
      </c>
      <c r="AC291" s="466">
        <f t="shared" ca="1" si="284"/>
        <v>0</v>
      </c>
      <c r="AD291" s="466">
        <f t="shared" ca="1" si="284"/>
        <v>0</v>
      </c>
      <c r="AE291" s="466">
        <f t="shared" ca="1" si="284"/>
        <v>0</v>
      </c>
      <c r="AF291" s="466">
        <f t="shared" ca="1" si="284"/>
        <v>0</v>
      </c>
      <c r="AG291" s="466">
        <f t="shared" ca="1" si="284"/>
        <v>0</v>
      </c>
      <c r="AH291" s="466">
        <f t="shared" ca="1" si="284"/>
        <v>0</v>
      </c>
      <c r="AI291" s="466">
        <f t="shared" ca="1" si="284"/>
        <v>0</v>
      </c>
      <c r="AJ291" s="466">
        <f t="shared" ref="AJ291:AS297" ca="1" si="285">IF(AJ$302="Yes",IF(ISERROR(INDIRECT(CONCATENATE($B291,"!",AJ$303,$D$310))),0,INDIRECT(CONCATENATE($B291,"!",AJ$303,$D$310))),0)</f>
        <v>0</v>
      </c>
      <c r="AK291" s="466">
        <f t="shared" ca="1" si="285"/>
        <v>0</v>
      </c>
      <c r="AL291" s="466">
        <f t="shared" ca="1" si="285"/>
        <v>0</v>
      </c>
      <c r="AM291" s="466">
        <f t="shared" ca="1" si="285"/>
        <v>0</v>
      </c>
      <c r="AN291" s="466">
        <f t="shared" ca="1" si="285"/>
        <v>0</v>
      </c>
      <c r="AO291" s="466">
        <f t="shared" ca="1" si="285"/>
        <v>0</v>
      </c>
      <c r="AP291" s="466">
        <f t="shared" ca="1" si="285"/>
        <v>0</v>
      </c>
      <c r="AQ291" s="466">
        <f t="shared" ca="1" si="285"/>
        <v>0</v>
      </c>
      <c r="AR291" s="466">
        <f t="shared" ca="1" si="285"/>
        <v>0</v>
      </c>
      <c r="AS291" s="466">
        <f t="shared" ca="1" si="285"/>
        <v>0</v>
      </c>
      <c r="AT291" s="466">
        <f t="shared" ref="AT291:BE297" ca="1" si="286">IF(AT$302="Yes",IF(ISERROR(INDIRECT(CONCATENATE($B291,"!",AT$303,$D$310))),0,INDIRECT(CONCATENATE($B291,"!",AT$303,$D$310))),0)</f>
        <v>0</v>
      </c>
      <c r="AU291" s="466">
        <f t="shared" ca="1" si="286"/>
        <v>0</v>
      </c>
      <c r="AV291" s="466">
        <f t="shared" ca="1" si="286"/>
        <v>0</v>
      </c>
      <c r="AW291" s="466">
        <f t="shared" ca="1" si="286"/>
        <v>0</v>
      </c>
      <c r="AX291" s="466">
        <f t="shared" ca="1" si="286"/>
        <v>0</v>
      </c>
      <c r="AY291" s="466">
        <f t="shared" ca="1" si="286"/>
        <v>0</v>
      </c>
      <c r="AZ291" s="466">
        <f t="shared" ca="1" si="286"/>
        <v>0</v>
      </c>
      <c r="BA291" s="466">
        <f t="shared" ca="1" si="286"/>
        <v>0</v>
      </c>
      <c r="BB291" s="466">
        <f t="shared" ca="1" si="286"/>
        <v>0</v>
      </c>
      <c r="BC291" s="466">
        <f t="shared" ca="1" si="286"/>
        <v>0</v>
      </c>
      <c r="BD291" s="466">
        <f t="shared" ca="1" si="286"/>
        <v>0</v>
      </c>
      <c r="BE291" s="466">
        <f t="shared" ca="1" si="286"/>
        <v>0</v>
      </c>
      <c r="BF291" s="458"/>
      <c r="BG291" s="467">
        <f t="shared" ca="1" si="247"/>
        <v>0</v>
      </c>
      <c r="BH291" s="467">
        <f t="shared" ca="1" si="248"/>
        <v>0</v>
      </c>
      <c r="BI291" s="467">
        <f t="shared" ca="1" si="249"/>
        <v>0</v>
      </c>
      <c r="BJ291" s="467">
        <f t="shared" ca="1" si="250"/>
        <v>0</v>
      </c>
      <c r="BK291" s="467">
        <f t="shared" ca="1" si="251"/>
        <v>0</v>
      </c>
      <c r="BL291" s="467">
        <f t="shared" ca="1" si="252"/>
        <v>0</v>
      </c>
      <c r="BM291" s="467">
        <f t="shared" ca="1" si="253"/>
        <v>0</v>
      </c>
      <c r="BN291" s="467">
        <f t="shared" ca="1" si="254"/>
        <v>0</v>
      </c>
      <c r="BO291" s="467">
        <f t="shared" ca="1" si="255"/>
        <v>0</v>
      </c>
      <c r="BP291" s="467">
        <f t="shared" ca="1" si="256"/>
        <v>0</v>
      </c>
      <c r="BQ291" s="467">
        <f t="shared" ca="1" si="257"/>
        <v>0</v>
      </c>
      <c r="BR291" s="467">
        <f t="shared" ca="1" si="258"/>
        <v>0</v>
      </c>
      <c r="BS291" s="468">
        <f t="shared" ca="1" si="259"/>
        <v>0</v>
      </c>
      <c r="BT291" s="467">
        <f t="shared" ca="1" si="260"/>
        <v>0</v>
      </c>
      <c r="BU291" s="467">
        <f t="shared" ca="1" si="261"/>
        <v>0</v>
      </c>
      <c r="BV291" s="467">
        <f t="shared" ca="1" si="262"/>
        <v>0</v>
      </c>
      <c r="BW291" s="470">
        <f t="shared" ca="1" si="263"/>
        <v>0</v>
      </c>
      <c r="BX291" s="470">
        <f t="shared" ca="1" si="264"/>
        <v>0</v>
      </c>
      <c r="BY291" s="467">
        <f t="shared" ca="1" si="265"/>
        <v>0</v>
      </c>
    </row>
    <row r="292" spans="1:77" ht="15.6" hidden="1" customHeight="1" outlineLevel="1" x14ac:dyDescent="0.3">
      <c r="A292" s="479">
        <f t="shared" si="266"/>
        <v>42</v>
      </c>
      <c r="B292" s="469">
        <f t="shared" si="239"/>
        <v>0</v>
      </c>
      <c r="C292" s="464"/>
      <c r="D292" s="480">
        <f t="shared" ca="1" si="240"/>
        <v>0</v>
      </c>
      <c r="E292" s="465">
        <f t="shared" ca="1" si="241"/>
        <v>0</v>
      </c>
      <c r="F292" s="466">
        <f t="shared" ca="1" si="282"/>
        <v>0</v>
      </c>
      <c r="G292" s="466">
        <f t="shared" ca="1" si="282"/>
        <v>0</v>
      </c>
      <c r="H292" s="466">
        <f t="shared" ca="1" si="282"/>
        <v>0</v>
      </c>
      <c r="I292" s="466">
        <f t="shared" ca="1" si="282"/>
        <v>0</v>
      </c>
      <c r="J292" s="466">
        <f t="shared" ca="1" si="282"/>
        <v>0</v>
      </c>
      <c r="K292" s="466">
        <f t="shared" ca="1" si="282"/>
        <v>0</v>
      </c>
      <c r="L292" s="466">
        <f t="shared" ca="1" si="282"/>
        <v>0</v>
      </c>
      <c r="M292" s="466">
        <f t="shared" ca="1" si="282"/>
        <v>0</v>
      </c>
      <c r="N292" s="466">
        <f t="shared" ca="1" si="282"/>
        <v>0</v>
      </c>
      <c r="O292" s="466">
        <f t="shared" ca="1" si="282"/>
        <v>0</v>
      </c>
      <c r="P292" s="466">
        <f t="shared" ca="1" si="283"/>
        <v>0</v>
      </c>
      <c r="Q292" s="466">
        <f t="shared" ca="1" si="283"/>
        <v>0</v>
      </c>
      <c r="R292" s="466">
        <f t="shared" ca="1" si="283"/>
        <v>0</v>
      </c>
      <c r="S292" s="466">
        <f t="shared" ca="1" si="283"/>
        <v>0</v>
      </c>
      <c r="T292" s="466">
        <f t="shared" ca="1" si="283"/>
        <v>0</v>
      </c>
      <c r="U292" s="466">
        <f t="shared" ca="1" si="283"/>
        <v>0</v>
      </c>
      <c r="V292" s="466">
        <f t="shared" ca="1" si="283"/>
        <v>0</v>
      </c>
      <c r="W292" s="466">
        <f t="shared" ca="1" si="283"/>
        <v>0</v>
      </c>
      <c r="X292" s="466">
        <f t="shared" ca="1" si="283"/>
        <v>0</v>
      </c>
      <c r="Y292" s="466">
        <f t="shared" ca="1" si="283"/>
        <v>0</v>
      </c>
      <c r="Z292" s="466">
        <f t="shared" ca="1" si="284"/>
        <v>0</v>
      </c>
      <c r="AA292" s="466">
        <f t="shared" ca="1" si="284"/>
        <v>0</v>
      </c>
      <c r="AB292" s="466">
        <f t="shared" ca="1" si="284"/>
        <v>0</v>
      </c>
      <c r="AC292" s="466">
        <f t="shared" ca="1" si="284"/>
        <v>0</v>
      </c>
      <c r="AD292" s="466">
        <f t="shared" ca="1" si="284"/>
        <v>0</v>
      </c>
      <c r="AE292" s="466">
        <f t="shared" ca="1" si="284"/>
        <v>0</v>
      </c>
      <c r="AF292" s="466">
        <f t="shared" ca="1" si="284"/>
        <v>0</v>
      </c>
      <c r="AG292" s="466">
        <f t="shared" ca="1" si="284"/>
        <v>0</v>
      </c>
      <c r="AH292" s="466">
        <f t="shared" ca="1" si="284"/>
        <v>0</v>
      </c>
      <c r="AI292" s="466">
        <f t="shared" ca="1" si="284"/>
        <v>0</v>
      </c>
      <c r="AJ292" s="466">
        <f t="shared" ca="1" si="285"/>
        <v>0</v>
      </c>
      <c r="AK292" s="466">
        <f t="shared" ca="1" si="285"/>
        <v>0</v>
      </c>
      <c r="AL292" s="466">
        <f t="shared" ca="1" si="285"/>
        <v>0</v>
      </c>
      <c r="AM292" s="466">
        <f t="shared" ca="1" si="285"/>
        <v>0</v>
      </c>
      <c r="AN292" s="466">
        <f t="shared" ca="1" si="285"/>
        <v>0</v>
      </c>
      <c r="AO292" s="466">
        <f t="shared" ca="1" si="285"/>
        <v>0</v>
      </c>
      <c r="AP292" s="466">
        <f t="shared" ca="1" si="285"/>
        <v>0</v>
      </c>
      <c r="AQ292" s="466">
        <f t="shared" ca="1" si="285"/>
        <v>0</v>
      </c>
      <c r="AR292" s="466">
        <f t="shared" ca="1" si="285"/>
        <v>0</v>
      </c>
      <c r="AS292" s="466">
        <f t="shared" ca="1" si="285"/>
        <v>0</v>
      </c>
      <c r="AT292" s="466">
        <f t="shared" ca="1" si="286"/>
        <v>0</v>
      </c>
      <c r="AU292" s="466">
        <f t="shared" ca="1" si="286"/>
        <v>0</v>
      </c>
      <c r="AV292" s="466">
        <f t="shared" ca="1" si="286"/>
        <v>0</v>
      </c>
      <c r="AW292" s="466">
        <f t="shared" ca="1" si="286"/>
        <v>0</v>
      </c>
      <c r="AX292" s="466">
        <f t="shared" ca="1" si="286"/>
        <v>0</v>
      </c>
      <c r="AY292" s="466">
        <f t="shared" ca="1" si="286"/>
        <v>0</v>
      </c>
      <c r="AZ292" s="466">
        <f t="shared" ca="1" si="286"/>
        <v>0</v>
      </c>
      <c r="BA292" s="466">
        <f t="shared" ca="1" si="286"/>
        <v>0</v>
      </c>
      <c r="BB292" s="466">
        <f t="shared" ca="1" si="286"/>
        <v>0</v>
      </c>
      <c r="BC292" s="466">
        <f t="shared" ca="1" si="286"/>
        <v>0</v>
      </c>
      <c r="BD292" s="466">
        <f t="shared" ca="1" si="286"/>
        <v>0</v>
      </c>
      <c r="BE292" s="466">
        <f t="shared" ca="1" si="286"/>
        <v>0</v>
      </c>
      <c r="BF292" s="458"/>
      <c r="BG292" s="467">
        <f t="shared" ca="1" si="247"/>
        <v>0</v>
      </c>
      <c r="BH292" s="467">
        <f t="shared" ca="1" si="248"/>
        <v>0</v>
      </c>
      <c r="BI292" s="467">
        <f t="shared" ca="1" si="249"/>
        <v>0</v>
      </c>
      <c r="BJ292" s="467">
        <f t="shared" ca="1" si="250"/>
        <v>0</v>
      </c>
      <c r="BK292" s="467">
        <f t="shared" ca="1" si="251"/>
        <v>0</v>
      </c>
      <c r="BL292" s="467">
        <f t="shared" ca="1" si="252"/>
        <v>0</v>
      </c>
      <c r="BM292" s="467">
        <f t="shared" ca="1" si="253"/>
        <v>0</v>
      </c>
      <c r="BN292" s="467">
        <f t="shared" ca="1" si="254"/>
        <v>0</v>
      </c>
      <c r="BO292" s="467">
        <f t="shared" ca="1" si="255"/>
        <v>0</v>
      </c>
      <c r="BP292" s="467">
        <f t="shared" ca="1" si="256"/>
        <v>0</v>
      </c>
      <c r="BQ292" s="467">
        <f t="shared" ca="1" si="257"/>
        <v>0</v>
      </c>
      <c r="BR292" s="467">
        <f t="shared" ca="1" si="258"/>
        <v>0</v>
      </c>
      <c r="BS292" s="468">
        <f t="shared" ca="1" si="259"/>
        <v>0</v>
      </c>
      <c r="BT292" s="467">
        <f t="shared" ca="1" si="260"/>
        <v>0</v>
      </c>
      <c r="BU292" s="467">
        <f t="shared" ca="1" si="261"/>
        <v>0</v>
      </c>
      <c r="BV292" s="467">
        <f t="shared" ca="1" si="262"/>
        <v>0</v>
      </c>
      <c r="BW292" s="470">
        <f t="shared" ca="1" si="263"/>
        <v>0</v>
      </c>
      <c r="BX292" s="470">
        <f t="shared" ca="1" si="264"/>
        <v>0</v>
      </c>
      <c r="BY292" s="467">
        <f t="shared" ca="1" si="265"/>
        <v>0</v>
      </c>
    </row>
    <row r="293" spans="1:77" ht="15.6" hidden="1" customHeight="1" outlineLevel="1" x14ac:dyDescent="0.3">
      <c r="A293" s="479">
        <f t="shared" si="266"/>
        <v>43</v>
      </c>
      <c r="B293" s="463">
        <f t="shared" si="239"/>
        <v>0</v>
      </c>
      <c r="C293" s="464"/>
      <c r="D293" s="480">
        <f t="shared" ca="1" si="240"/>
        <v>0</v>
      </c>
      <c r="E293" s="465">
        <f t="shared" ca="1" si="241"/>
        <v>0</v>
      </c>
      <c r="F293" s="466">
        <f t="shared" ca="1" si="282"/>
        <v>0</v>
      </c>
      <c r="G293" s="466">
        <f t="shared" ca="1" si="282"/>
        <v>0</v>
      </c>
      <c r="H293" s="466">
        <f t="shared" ca="1" si="282"/>
        <v>0</v>
      </c>
      <c r="I293" s="466">
        <f t="shared" ca="1" si="282"/>
        <v>0</v>
      </c>
      <c r="J293" s="466">
        <f t="shared" ca="1" si="282"/>
        <v>0</v>
      </c>
      <c r="K293" s="466">
        <f t="shared" ca="1" si="282"/>
        <v>0</v>
      </c>
      <c r="L293" s="466">
        <f t="shared" ca="1" si="282"/>
        <v>0</v>
      </c>
      <c r="M293" s="466">
        <f t="shared" ca="1" si="282"/>
        <v>0</v>
      </c>
      <c r="N293" s="466">
        <f t="shared" ca="1" si="282"/>
        <v>0</v>
      </c>
      <c r="O293" s="466">
        <f t="shared" ca="1" si="282"/>
        <v>0</v>
      </c>
      <c r="P293" s="466">
        <f t="shared" ca="1" si="283"/>
        <v>0</v>
      </c>
      <c r="Q293" s="466">
        <f t="shared" ca="1" si="283"/>
        <v>0</v>
      </c>
      <c r="R293" s="466">
        <f t="shared" ca="1" si="283"/>
        <v>0</v>
      </c>
      <c r="S293" s="466">
        <f t="shared" ca="1" si="283"/>
        <v>0</v>
      </c>
      <c r="T293" s="466">
        <f t="shared" ca="1" si="283"/>
        <v>0</v>
      </c>
      <c r="U293" s="466">
        <f t="shared" ca="1" si="283"/>
        <v>0</v>
      </c>
      <c r="V293" s="466">
        <f t="shared" ca="1" si="283"/>
        <v>0</v>
      </c>
      <c r="W293" s="466">
        <f t="shared" ca="1" si="283"/>
        <v>0</v>
      </c>
      <c r="X293" s="466">
        <f t="shared" ca="1" si="283"/>
        <v>0</v>
      </c>
      <c r="Y293" s="466">
        <f t="shared" ca="1" si="283"/>
        <v>0</v>
      </c>
      <c r="Z293" s="466">
        <f t="shared" ca="1" si="284"/>
        <v>0</v>
      </c>
      <c r="AA293" s="466">
        <f t="shared" ca="1" si="284"/>
        <v>0</v>
      </c>
      <c r="AB293" s="466">
        <f t="shared" ca="1" si="284"/>
        <v>0</v>
      </c>
      <c r="AC293" s="466">
        <f t="shared" ca="1" si="284"/>
        <v>0</v>
      </c>
      <c r="AD293" s="466">
        <f t="shared" ca="1" si="284"/>
        <v>0</v>
      </c>
      <c r="AE293" s="466">
        <f t="shared" ca="1" si="284"/>
        <v>0</v>
      </c>
      <c r="AF293" s="466">
        <f t="shared" ca="1" si="284"/>
        <v>0</v>
      </c>
      <c r="AG293" s="466">
        <f t="shared" ca="1" si="284"/>
        <v>0</v>
      </c>
      <c r="AH293" s="466">
        <f t="shared" ca="1" si="284"/>
        <v>0</v>
      </c>
      <c r="AI293" s="466">
        <f t="shared" ca="1" si="284"/>
        <v>0</v>
      </c>
      <c r="AJ293" s="466">
        <f t="shared" ca="1" si="285"/>
        <v>0</v>
      </c>
      <c r="AK293" s="466">
        <f t="shared" ca="1" si="285"/>
        <v>0</v>
      </c>
      <c r="AL293" s="466">
        <f t="shared" ca="1" si="285"/>
        <v>0</v>
      </c>
      <c r="AM293" s="466">
        <f t="shared" ca="1" si="285"/>
        <v>0</v>
      </c>
      <c r="AN293" s="466">
        <f t="shared" ca="1" si="285"/>
        <v>0</v>
      </c>
      <c r="AO293" s="466">
        <f t="shared" ca="1" si="285"/>
        <v>0</v>
      </c>
      <c r="AP293" s="466">
        <f t="shared" ca="1" si="285"/>
        <v>0</v>
      </c>
      <c r="AQ293" s="466">
        <f t="shared" ca="1" si="285"/>
        <v>0</v>
      </c>
      <c r="AR293" s="466">
        <f t="shared" ca="1" si="285"/>
        <v>0</v>
      </c>
      <c r="AS293" s="466">
        <f t="shared" ca="1" si="285"/>
        <v>0</v>
      </c>
      <c r="AT293" s="466">
        <f t="shared" ca="1" si="286"/>
        <v>0</v>
      </c>
      <c r="AU293" s="466">
        <f t="shared" ca="1" si="286"/>
        <v>0</v>
      </c>
      <c r="AV293" s="466">
        <f t="shared" ca="1" si="286"/>
        <v>0</v>
      </c>
      <c r="AW293" s="466">
        <f t="shared" ca="1" si="286"/>
        <v>0</v>
      </c>
      <c r="AX293" s="466">
        <f t="shared" ca="1" si="286"/>
        <v>0</v>
      </c>
      <c r="AY293" s="466">
        <f t="shared" ca="1" si="286"/>
        <v>0</v>
      </c>
      <c r="AZ293" s="466">
        <f t="shared" ca="1" si="286"/>
        <v>0</v>
      </c>
      <c r="BA293" s="466">
        <f t="shared" ca="1" si="286"/>
        <v>0</v>
      </c>
      <c r="BB293" s="466">
        <f t="shared" ca="1" si="286"/>
        <v>0</v>
      </c>
      <c r="BC293" s="466">
        <f t="shared" ca="1" si="286"/>
        <v>0</v>
      </c>
      <c r="BD293" s="466">
        <f t="shared" ca="1" si="286"/>
        <v>0</v>
      </c>
      <c r="BE293" s="466">
        <f t="shared" ca="1" si="286"/>
        <v>0</v>
      </c>
      <c r="BF293" s="458"/>
      <c r="BG293" s="467">
        <f t="shared" ca="1" si="247"/>
        <v>0</v>
      </c>
      <c r="BH293" s="467">
        <f t="shared" ca="1" si="248"/>
        <v>0</v>
      </c>
      <c r="BI293" s="467">
        <f t="shared" ca="1" si="249"/>
        <v>0</v>
      </c>
      <c r="BJ293" s="467">
        <f t="shared" ca="1" si="250"/>
        <v>0</v>
      </c>
      <c r="BK293" s="467">
        <f t="shared" ca="1" si="251"/>
        <v>0</v>
      </c>
      <c r="BL293" s="467">
        <f t="shared" ca="1" si="252"/>
        <v>0</v>
      </c>
      <c r="BM293" s="467">
        <f t="shared" ca="1" si="253"/>
        <v>0</v>
      </c>
      <c r="BN293" s="467">
        <f t="shared" ca="1" si="254"/>
        <v>0</v>
      </c>
      <c r="BO293" s="467">
        <f t="shared" ca="1" si="255"/>
        <v>0</v>
      </c>
      <c r="BP293" s="467">
        <f t="shared" ca="1" si="256"/>
        <v>0</v>
      </c>
      <c r="BQ293" s="467">
        <f t="shared" ca="1" si="257"/>
        <v>0</v>
      </c>
      <c r="BR293" s="467">
        <f t="shared" ca="1" si="258"/>
        <v>0</v>
      </c>
      <c r="BS293" s="468">
        <f t="shared" ca="1" si="259"/>
        <v>0</v>
      </c>
      <c r="BT293" s="467">
        <f t="shared" ca="1" si="260"/>
        <v>0</v>
      </c>
      <c r="BU293" s="467">
        <f t="shared" ca="1" si="261"/>
        <v>0</v>
      </c>
      <c r="BV293" s="467">
        <f t="shared" ca="1" si="262"/>
        <v>0</v>
      </c>
      <c r="BW293" s="470">
        <f t="shared" ca="1" si="263"/>
        <v>0</v>
      </c>
      <c r="BX293" s="470">
        <f t="shared" ca="1" si="264"/>
        <v>0</v>
      </c>
      <c r="BY293" s="467">
        <f t="shared" ca="1" si="265"/>
        <v>0</v>
      </c>
    </row>
    <row r="294" spans="1:77" ht="15.6" hidden="1" customHeight="1" outlineLevel="1" x14ac:dyDescent="0.3">
      <c r="A294" s="479">
        <f t="shared" si="266"/>
        <v>44</v>
      </c>
      <c r="B294" s="469">
        <f t="shared" si="239"/>
        <v>0</v>
      </c>
      <c r="C294" s="464"/>
      <c r="D294" s="480">
        <f t="shared" ca="1" si="240"/>
        <v>0</v>
      </c>
      <c r="E294" s="465">
        <f t="shared" ca="1" si="241"/>
        <v>0</v>
      </c>
      <c r="F294" s="466">
        <f t="shared" ca="1" si="282"/>
        <v>0</v>
      </c>
      <c r="G294" s="466">
        <f t="shared" ca="1" si="282"/>
        <v>0</v>
      </c>
      <c r="H294" s="466">
        <f t="shared" ca="1" si="282"/>
        <v>0</v>
      </c>
      <c r="I294" s="466">
        <f t="shared" ca="1" si="282"/>
        <v>0</v>
      </c>
      <c r="J294" s="466">
        <f t="shared" ca="1" si="282"/>
        <v>0</v>
      </c>
      <c r="K294" s="466">
        <f t="shared" ca="1" si="282"/>
        <v>0</v>
      </c>
      <c r="L294" s="466">
        <f t="shared" ca="1" si="282"/>
        <v>0</v>
      </c>
      <c r="M294" s="466">
        <f t="shared" ca="1" si="282"/>
        <v>0</v>
      </c>
      <c r="N294" s="466">
        <f t="shared" ca="1" si="282"/>
        <v>0</v>
      </c>
      <c r="O294" s="466">
        <f t="shared" ca="1" si="282"/>
        <v>0</v>
      </c>
      <c r="P294" s="466">
        <f t="shared" ca="1" si="283"/>
        <v>0</v>
      </c>
      <c r="Q294" s="466">
        <f t="shared" ca="1" si="283"/>
        <v>0</v>
      </c>
      <c r="R294" s="466">
        <f t="shared" ca="1" si="283"/>
        <v>0</v>
      </c>
      <c r="S294" s="466">
        <f t="shared" ca="1" si="283"/>
        <v>0</v>
      </c>
      <c r="T294" s="466">
        <f t="shared" ca="1" si="283"/>
        <v>0</v>
      </c>
      <c r="U294" s="466">
        <f t="shared" ca="1" si="283"/>
        <v>0</v>
      </c>
      <c r="V294" s="466">
        <f t="shared" ca="1" si="283"/>
        <v>0</v>
      </c>
      <c r="W294" s="466">
        <f t="shared" ca="1" si="283"/>
        <v>0</v>
      </c>
      <c r="X294" s="466">
        <f t="shared" ca="1" si="283"/>
        <v>0</v>
      </c>
      <c r="Y294" s="466">
        <f t="shared" ca="1" si="283"/>
        <v>0</v>
      </c>
      <c r="Z294" s="466">
        <f t="shared" ca="1" si="284"/>
        <v>0</v>
      </c>
      <c r="AA294" s="466">
        <f t="shared" ca="1" si="284"/>
        <v>0</v>
      </c>
      <c r="AB294" s="466">
        <f t="shared" ca="1" si="284"/>
        <v>0</v>
      </c>
      <c r="AC294" s="466">
        <f t="shared" ca="1" si="284"/>
        <v>0</v>
      </c>
      <c r="AD294" s="466">
        <f t="shared" ca="1" si="284"/>
        <v>0</v>
      </c>
      <c r="AE294" s="466">
        <f t="shared" ca="1" si="284"/>
        <v>0</v>
      </c>
      <c r="AF294" s="466">
        <f t="shared" ca="1" si="284"/>
        <v>0</v>
      </c>
      <c r="AG294" s="466">
        <f t="shared" ca="1" si="284"/>
        <v>0</v>
      </c>
      <c r="AH294" s="466">
        <f t="shared" ca="1" si="284"/>
        <v>0</v>
      </c>
      <c r="AI294" s="466">
        <f t="shared" ca="1" si="284"/>
        <v>0</v>
      </c>
      <c r="AJ294" s="466">
        <f t="shared" ca="1" si="285"/>
        <v>0</v>
      </c>
      <c r="AK294" s="466">
        <f t="shared" ca="1" si="285"/>
        <v>0</v>
      </c>
      <c r="AL294" s="466">
        <f t="shared" ca="1" si="285"/>
        <v>0</v>
      </c>
      <c r="AM294" s="466">
        <f t="shared" ca="1" si="285"/>
        <v>0</v>
      </c>
      <c r="AN294" s="466">
        <f t="shared" ca="1" si="285"/>
        <v>0</v>
      </c>
      <c r="AO294" s="466">
        <f t="shared" ca="1" si="285"/>
        <v>0</v>
      </c>
      <c r="AP294" s="466">
        <f t="shared" ca="1" si="285"/>
        <v>0</v>
      </c>
      <c r="AQ294" s="466">
        <f t="shared" ca="1" si="285"/>
        <v>0</v>
      </c>
      <c r="AR294" s="466">
        <f t="shared" ca="1" si="285"/>
        <v>0</v>
      </c>
      <c r="AS294" s="466">
        <f t="shared" ca="1" si="285"/>
        <v>0</v>
      </c>
      <c r="AT294" s="466">
        <f t="shared" ca="1" si="286"/>
        <v>0</v>
      </c>
      <c r="AU294" s="466">
        <f t="shared" ca="1" si="286"/>
        <v>0</v>
      </c>
      <c r="AV294" s="466">
        <f t="shared" ca="1" si="286"/>
        <v>0</v>
      </c>
      <c r="AW294" s="466">
        <f t="shared" ca="1" si="286"/>
        <v>0</v>
      </c>
      <c r="AX294" s="466">
        <f t="shared" ca="1" si="286"/>
        <v>0</v>
      </c>
      <c r="AY294" s="466">
        <f t="shared" ca="1" si="286"/>
        <v>0</v>
      </c>
      <c r="AZ294" s="466">
        <f t="shared" ca="1" si="286"/>
        <v>0</v>
      </c>
      <c r="BA294" s="466">
        <f t="shared" ca="1" si="286"/>
        <v>0</v>
      </c>
      <c r="BB294" s="466">
        <f t="shared" ca="1" si="286"/>
        <v>0</v>
      </c>
      <c r="BC294" s="466">
        <f t="shared" ca="1" si="286"/>
        <v>0</v>
      </c>
      <c r="BD294" s="466">
        <f t="shared" ca="1" si="286"/>
        <v>0</v>
      </c>
      <c r="BE294" s="466">
        <f t="shared" ca="1" si="286"/>
        <v>0</v>
      </c>
      <c r="BF294" s="458"/>
      <c r="BG294" s="467">
        <f t="shared" ca="1" si="247"/>
        <v>0</v>
      </c>
      <c r="BH294" s="467">
        <f t="shared" ca="1" si="248"/>
        <v>0</v>
      </c>
      <c r="BI294" s="467">
        <f t="shared" ca="1" si="249"/>
        <v>0</v>
      </c>
      <c r="BJ294" s="467">
        <f t="shared" ca="1" si="250"/>
        <v>0</v>
      </c>
      <c r="BK294" s="467">
        <f t="shared" ca="1" si="251"/>
        <v>0</v>
      </c>
      <c r="BL294" s="467">
        <f t="shared" ca="1" si="252"/>
        <v>0</v>
      </c>
      <c r="BM294" s="467">
        <f t="shared" ca="1" si="253"/>
        <v>0</v>
      </c>
      <c r="BN294" s="467">
        <f t="shared" ca="1" si="254"/>
        <v>0</v>
      </c>
      <c r="BO294" s="467">
        <f t="shared" ca="1" si="255"/>
        <v>0</v>
      </c>
      <c r="BP294" s="467">
        <f t="shared" ca="1" si="256"/>
        <v>0</v>
      </c>
      <c r="BQ294" s="467">
        <f t="shared" ca="1" si="257"/>
        <v>0</v>
      </c>
      <c r="BR294" s="467">
        <f t="shared" ca="1" si="258"/>
        <v>0</v>
      </c>
      <c r="BS294" s="468">
        <f t="shared" ca="1" si="259"/>
        <v>0</v>
      </c>
      <c r="BT294" s="467">
        <f t="shared" ca="1" si="260"/>
        <v>0</v>
      </c>
      <c r="BU294" s="467">
        <f t="shared" ca="1" si="261"/>
        <v>0</v>
      </c>
      <c r="BV294" s="467">
        <f t="shared" ca="1" si="262"/>
        <v>0</v>
      </c>
      <c r="BW294" s="470">
        <f t="shared" ca="1" si="263"/>
        <v>0</v>
      </c>
      <c r="BX294" s="470">
        <f t="shared" ca="1" si="264"/>
        <v>0</v>
      </c>
      <c r="BY294" s="467">
        <f t="shared" ca="1" si="265"/>
        <v>0</v>
      </c>
    </row>
    <row r="295" spans="1:77" ht="15.6" hidden="1" customHeight="1" outlineLevel="1" x14ac:dyDescent="0.3">
      <c r="A295" s="479">
        <f t="shared" si="266"/>
        <v>45</v>
      </c>
      <c r="B295" s="463">
        <f t="shared" si="239"/>
        <v>0</v>
      </c>
      <c r="C295" s="464"/>
      <c r="D295" s="480">
        <f t="shared" ca="1" si="240"/>
        <v>0</v>
      </c>
      <c r="E295" s="465">
        <f t="shared" ca="1" si="241"/>
        <v>0</v>
      </c>
      <c r="F295" s="466">
        <f t="shared" ca="1" si="282"/>
        <v>0</v>
      </c>
      <c r="G295" s="466">
        <f t="shared" ca="1" si="282"/>
        <v>0</v>
      </c>
      <c r="H295" s="466">
        <f t="shared" ca="1" si="282"/>
        <v>0</v>
      </c>
      <c r="I295" s="466">
        <f t="shared" ca="1" si="282"/>
        <v>0</v>
      </c>
      <c r="J295" s="466">
        <f t="shared" ca="1" si="282"/>
        <v>0</v>
      </c>
      <c r="K295" s="466">
        <f t="shared" ca="1" si="282"/>
        <v>0</v>
      </c>
      <c r="L295" s="466">
        <f t="shared" ca="1" si="282"/>
        <v>0</v>
      </c>
      <c r="M295" s="466">
        <f t="shared" ca="1" si="282"/>
        <v>0</v>
      </c>
      <c r="N295" s="466">
        <f t="shared" ca="1" si="282"/>
        <v>0</v>
      </c>
      <c r="O295" s="466">
        <f t="shared" ca="1" si="282"/>
        <v>0</v>
      </c>
      <c r="P295" s="466">
        <f t="shared" ca="1" si="283"/>
        <v>0</v>
      </c>
      <c r="Q295" s="466">
        <f t="shared" ca="1" si="283"/>
        <v>0</v>
      </c>
      <c r="R295" s="466">
        <f t="shared" ca="1" si="283"/>
        <v>0</v>
      </c>
      <c r="S295" s="466">
        <f t="shared" ca="1" si="283"/>
        <v>0</v>
      </c>
      <c r="T295" s="466">
        <f t="shared" ca="1" si="283"/>
        <v>0</v>
      </c>
      <c r="U295" s="466">
        <f t="shared" ca="1" si="283"/>
        <v>0</v>
      </c>
      <c r="V295" s="466">
        <f t="shared" ca="1" si="283"/>
        <v>0</v>
      </c>
      <c r="W295" s="466">
        <f t="shared" ca="1" si="283"/>
        <v>0</v>
      </c>
      <c r="X295" s="466">
        <f t="shared" ca="1" si="283"/>
        <v>0</v>
      </c>
      <c r="Y295" s="466">
        <f t="shared" ca="1" si="283"/>
        <v>0</v>
      </c>
      <c r="Z295" s="466">
        <f t="shared" ca="1" si="284"/>
        <v>0</v>
      </c>
      <c r="AA295" s="466">
        <f t="shared" ca="1" si="284"/>
        <v>0</v>
      </c>
      <c r="AB295" s="466">
        <f t="shared" ca="1" si="284"/>
        <v>0</v>
      </c>
      <c r="AC295" s="466">
        <f t="shared" ca="1" si="284"/>
        <v>0</v>
      </c>
      <c r="AD295" s="466">
        <f t="shared" ca="1" si="284"/>
        <v>0</v>
      </c>
      <c r="AE295" s="466">
        <f t="shared" ca="1" si="284"/>
        <v>0</v>
      </c>
      <c r="AF295" s="466">
        <f t="shared" ca="1" si="284"/>
        <v>0</v>
      </c>
      <c r="AG295" s="466">
        <f t="shared" ca="1" si="284"/>
        <v>0</v>
      </c>
      <c r="AH295" s="466">
        <f t="shared" ca="1" si="284"/>
        <v>0</v>
      </c>
      <c r="AI295" s="466">
        <f t="shared" ca="1" si="284"/>
        <v>0</v>
      </c>
      <c r="AJ295" s="466">
        <f t="shared" ca="1" si="285"/>
        <v>0</v>
      </c>
      <c r="AK295" s="466">
        <f t="shared" ca="1" si="285"/>
        <v>0</v>
      </c>
      <c r="AL295" s="466">
        <f t="shared" ca="1" si="285"/>
        <v>0</v>
      </c>
      <c r="AM295" s="466">
        <f t="shared" ca="1" si="285"/>
        <v>0</v>
      </c>
      <c r="AN295" s="466">
        <f t="shared" ca="1" si="285"/>
        <v>0</v>
      </c>
      <c r="AO295" s="466">
        <f t="shared" ca="1" si="285"/>
        <v>0</v>
      </c>
      <c r="AP295" s="466">
        <f t="shared" ca="1" si="285"/>
        <v>0</v>
      </c>
      <c r="AQ295" s="466">
        <f t="shared" ca="1" si="285"/>
        <v>0</v>
      </c>
      <c r="AR295" s="466">
        <f t="shared" ca="1" si="285"/>
        <v>0</v>
      </c>
      <c r="AS295" s="466">
        <f t="shared" ca="1" si="285"/>
        <v>0</v>
      </c>
      <c r="AT295" s="466">
        <f t="shared" ca="1" si="286"/>
        <v>0</v>
      </c>
      <c r="AU295" s="466">
        <f t="shared" ca="1" si="286"/>
        <v>0</v>
      </c>
      <c r="AV295" s="466">
        <f t="shared" ca="1" si="286"/>
        <v>0</v>
      </c>
      <c r="AW295" s="466">
        <f t="shared" ca="1" si="286"/>
        <v>0</v>
      </c>
      <c r="AX295" s="466">
        <f t="shared" ca="1" si="286"/>
        <v>0</v>
      </c>
      <c r="AY295" s="466">
        <f t="shared" ca="1" si="286"/>
        <v>0</v>
      </c>
      <c r="AZ295" s="466">
        <f t="shared" ca="1" si="286"/>
        <v>0</v>
      </c>
      <c r="BA295" s="466">
        <f t="shared" ca="1" si="286"/>
        <v>0</v>
      </c>
      <c r="BB295" s="466">
        <f t="shared" ca="1" si="286"/>
        <v>0</v>
      </c>
      <c r="BC295" s="466">
        <f t="shared" ca="1" si="286"/>
        <v>0</v>
      </c>
      <c r="BD295" s="466">
        <f t="shared" ca="1" si="286"/>
        <v>0</v>
      </c>
      <c r="BE295" s="466">
        <f t="shared" ca="1" si="286"/>
        <v>0</v>
      </c>
      <c r="BF295" s="458"/>
      <c r="BG295" s="467">
        <f t="shared" ca="1" si="247"/>
        <v>0</v>
      </c>
      <c r="BH295" s="467">
        <f t="shared" ca="1" si="248"/>
        <v>0</v>
      </c>
      <c r="BI295" s="467">
        <f t="shared" ca="1" si="249"/>
        <v>0</v>
      </c>
      <c r="BJ295" s="467">
        <f t="shared" ca="1" si="250"/>
        <v>0</v>
      </c>
      <c r="BK295" s="467">
        <f t="shared" ca="1" si="251"/>
        <v>0</v>
      </c>
      <c r="BL295" s="467">
        <f t="shared" ca="1" si="252"/>
        <v>0</v>
      </c>
      <c r="BM295" s="467">
        <f t="shared" ca="1" si="253"/>
        <v>0</v>
      </c>
      <c r="BN295" s="467">
        <f t="shared" ca="1" si="254"/>
        <v>0</v>
      </c>
      <c r="BO295" s="467">
        <f t="shared" ca="1" si="255"/>
        <v>0</v>
      </c>
      <c r="BP295" s="467">
        <f t="shared" ca="1" si="256"/>
        <v>0</v>
      </c>
      <c r="BQ295" s="467">
        <f t="shared" ca="1" si="257"/>
        <v>0</v>
      </c>
      <c r="BR295" s="467">
        <f t="shared" ca="1" si="258"/>
        <v>0</v>
      </c>
      <c r="BS295" s="468">
        <f t="shared" ca="1" si="259"/>
        <v>0</v>
      </c>
      <c r="BT295" s="467">
        <f t="shared" ca="1" si="260"/>
        <v>0</v>
      </c>
      <c r="BU295" s="467">
        <f t="shared" ca="1" si="261"/>
        <v>0</v>
      </c>
      <c r="BV295" s="467">
        <f t="shared" ca="1" si="262"/>
        <v>0</v>
      </c>
      <c r="BW295" s="470">
        <f t="shared" ca="1" si="263"/>
        <v>0</v>
      </c>
      <c r="BX295" s="470">
        <f t="shared" ca="1" si="264"/>
        <v>0</v>
      </c>
      <c r="BY295" s="467">
        <f t="shared" ca="1" si="265"/>
        <v>0</v>
      </c>
    </row>
    <row r="296" spans="1:77" ht="15.6" hidden="1" customHeight="1" outlineLevel="1" x14ac:dyDescent="0.3">
      <c r="A296" s="479">
        <f t="shared" si="266"/>
        <v>46</v>
      </c>
      <c r="B296" s="469">
        <f>B50</f>
        <v>0</v>
      </c>
      <c r="C296" s="464"/>
      <c r="D296" s="480">
        <f t="shared" ca="1" si="240"/>
        <v>0</v>
      </c>
      <c r="E296" s="465">
        <f t="shared" ca="1" si="241"/>
        <v>0</v>
      </c>
      <c r="F296" s="466">
        <f t="shared" ca="1" si="282"/>
        <v>0</v>
      </c>
      <c r="G296" s="466">
        <f t="shared" ca="1" si="282"/>
        <v>0</v>
      </c>
      <c r="H296" s="466">
        <f t="shared" ca="1" si="282"/>
        <v>0</v>
      </c>
      <c r="I296" s="466">
        <f t="shared" ca="1" si="282"/>
        <v>0</v>
      </c>
      <c r="J296" s="466">
        <f t="shared" ca="1" si="282"/>
        <v>0</v>
      </c>
      <c r="K296" s="466">
        <f t="shared" ca="1" si="282"/>
        <v>0</v>
      </c>
      <c r="L296" s="466">
        <f t="shared" ca="1" si="282"/>
        <v>0</v>
      </c>
      <c r="M296" s="466">
        <f t="shared" ca="1" si="282"/>
        <v>0</v>
      </c>
      <c r="N296" s="466">
        <f t="shared" ca="1" si="282"/>
        <v>0</v>
      </c>
      <c r="O296" s="466">
        <f t="shared" ca="1" si="282"/>
        <v>0</v>
      </c>
      <c r="P296" s="466">
        <f t="shared" ca="1" si="283"/>
        <v>0</v>
      </c>
      <c r="Q296" s="466">
        <f t="shared" ca="1" si="283"/>
        <v>0</v>
      </c>
      <c r="R296" s="466">
        <f t="shared" ca="1" si="283"/>
        <v>0</v>
      </c>
      <c r="S296" s="466">
        <f t="shared" ca="1" si="283"/>
        <v>0</v>
      </c>
      <c r="T296" s="466">
        <f t="shared" ca="1" si="283"/>
        <v>0</v>
      </c>
      <c r="U296" s="466">
        <f t="shared" ca="1" si="283"/>
        <v>0</v>
      </c>
      <c r="V296" s="466">
        <f t="shared" ca="1" si="283"/>
        <v>0</v>
      </c>
      <c r="W296" s="466">
        <f t="shared" ca="1" si="283"/>
        <v>0</v>
      </c>
      <c r="X296" s="466">
        <f t="shared" ca="1" si="283"/>
        <v>0</v>
      </c>
      <c r="Y296" s="466">
        <f t="shared" ca="1" si="283"/>
        <v>0</v>
      </c>
      <c r="Z296" s="466">
        <f t="shared" ca="1" si="284"/>
        <v>0</v>
      </c>
      <c r="AA296" s="466">
        <f t="shared" ca="1" si="284"/>
        <v>0</v>
      </c>
      <c r="AB296" s="466">
        <f t="shared" ca="1" si="284"/>
        <v>0</v>
      </c>
      <c r="AC296" s="466">
        <f t="shared" ca="1" si="284"/>
        <v>0</v>
      </c>
      <c r="AD296" s="466">
        <f t="shared" ca="1" si="284"/>
        <v>0</v>
      </c>
      <c r="AE296" s="466">
        <f t="shared" ca="1" si="284"/>
        <v>0</v>
      </c>
      <c r="AF296" s="466">
        <f t="shared" ca="1" si="284"/>
        <v>0</v>
      </c>
      <c r="AG296" s="466">
        <f t="shared" ca="1" si="284"/>
        <v>0</v>
      </c>
      <c r="AH296" s="466">
        <f t="shared" ca="1" si="284"/>
        <v>0</v>
      </c>
      <c r="AI296" s="466">
        <f t="shared" ca="1" si="284"/>
        <v>0</v>
      </c>
      <c r="AJ296" s="466">
        <f t="shared" ca="1" si="285"/>
        <v>0</v>
      </c>
      <c r="AK296" s="466">
        <f t="shared" ca="1" si="285"/>
        <v>0</v>
      </c>
      <c r="AL296" s="466">
        <f t="shared" ca="1" si="285"/>
        <v>0</v>
      </c>
      <c r="AM296" s="466">
        <f t="shared" ca="1" si="285"/>
        <v>0</v>
      </c>
      <c r="AN296" s="466">
        <f t="shared" ca="1" si="285"/>
        <v>0</v>
      </c>
      <c r="AO296" s="466">
        <f t="shared" ca="1" si="285"/>
        <v>0</v>
      </c>
      <c r="AP296" s="466">
        <f t="shared" ca="1" si="285"/>
        <v>0</v>
      </c>
      <c r="AQ296" s="466">
        <f t="shared" ca="1" si="285"/>
        <v>0</v>
      </c>
      <c r="AR296" s="466">
        <f t="shared" ca="1" si="285"/>
        <v>0</v>
      </c>
      <c r="AS296" s="466">
        <f t="shared" ca="1" si="285"/>
        <v>0</v>
      </c>
      <c r="AT296" s="466">
        <f t="shared" ca="1" si="286"/>
        <v>0</v>
      </c>
      <c r="AU296" s="466">
        <f t="shared" ca="1" si="286"/>
        <v>0</v>
      </c>
      <c r="AV296" s="466">
        <f t="shared" ca="1" si="286"/>
        <v>0</v>
      </c>
      <c r="AW296" s="466">
        <f t="shared" ca="1" si="286"/>
        <v>0</v>
      </c>
      <c r="AX296" s="466">
        <f t="shared" ca="1" si="286"/>
        <v>0</v>
      </c>
      <c r="AY296" s="466">
        <f t="shared" ca="1" si="286"/>
        <v>0</v>
      </c>
      <c r="AZ296" s="466">
        <f t="shared" ca="1" si="286"/>
        <v>0</v>
      </c>
      <c r="BA296" s="466">
        <f t="shared" ca="1" si="286"/>
        <v>0</v>
      </c>
      <c r="BB296" s="466">
        <f t="shared" ca="1" si="286"/>
        <v>0</v>
      </c>
      <c r="BC296" s="466">
        <f t="shared" ca="1" si="286"/>
        <v>0</v>
      </c>
      <c r="BD296" s="466">
        <f t="shared" ca="1" si="286"/>
        <v>0</v>
      </c>
      <c r="BE296" s="466">
        <f t="shared" ca="1" si="286"/>
        <v>0</v>
      </c>
      <c r="BF296" s="458"/>
      <c r="BG296" s="467">
        <f t="shared" ca="1" si="247"/>
        <v>0</v>
      </c>
      <c r="BH296" s="467">
        <f t="shared" ca="1" si="248"/>
        <v>0</v>
      </c>
      <c r="BI296" s="467">
        <f t="shared" ca="1" si="249"/>
        <v>0</v>
      </c>
      <c r="BJ296" s="467">
        <f t="shared" ca="1" si="250"/>
        <v>0</v>
      </c>
      <c r="BK296" s="467">
        <f t="shared" ca="1" si="251"/>
        <v>0</v>
      </c>
      <c r="BL296" s="467">
        <f t="shared" ca="1" si="252"/>
        <v>0</v>
      </c>
      <c r="BM296" s="467">
        <f t="shared" ca="1" si="253"/>
        <v>0</v>
      </c>
      <c r="BN296" s="467">
        <f t="shared" ca="1" si="254"/>
        <v>0</v>
      </c>
      <c r="BO296" s="467">
        <f t="shared" ca="1" si="255"/>
        <v>0</v>
      </c>
      <c r="BP296" s="467">
        <f t="shared" ca="1" si="256"/>
        <v>0</v>
      </c>
      <c r="BQ296" s="467">
        <f t="shared" ca="1" si="257"/>
        <v>0</v>
      </c>
      <c r="BR296" s="467">
        <f t="shared" ca="1" si="258"/>
        <v>0</v>
      </c>
      <c r="BS296" s="468">
        <f t="shared" ca="1" si="259"/>
        <v>0</v>
      </c>
      <c r="BT296" s="467">
        <f t="shared" ca="1" si="260"/>
        <v>0</v>
      </c>
      <c r="BU296" s="467">
        <f t="shared" ca="1" si="261"/>
        <v>0</v>
      </c>
      <c r="BV296" s="467">
        <f t="shared" ca="1" si="262"/>
        <v>0</v>
      </c>
      <c r="BW296" s="470">
        <f t="shared" ca="1" si="263"/>
        <v>0</v>
      </c>
      <c r="BX296" s="470">
        <f t="shared" ca="1" si="264"/>
        <v>0</v>
      </c>
      <c r="BY296" s="467">
        <f t="shared" ca="1" si="265"/>
        <v>0</v>
      </c>
    </row>
    <row r="297" spans="1:77" ht="15.6" hidden="1" customHeight="1" outlineLevel="1" x14ac:dyDescent="0.3">
      <c r="A297" s="479">
        <f t="shared" si="266"/>
        <v>47</v>
      </c>
      <c r="B297" s="463">
        <f>B51</f>
        <v>0</v>
      </c>
      <c r="C297" s="464"/>
      <c r="D297" s="480">
        <f t="shared" ca="1" si="240"/>
        <v>0</v>
      </c>
      <c r="E297" s="465">
        <f t="shared" ca="1" si="241"/>
        <v>0</v>
      </c>
      <c r="F297" s="466">
        <f t="shared" ca="1" si="282"/>
        <v>0</v>
      </c>
      <c r="G297" s="466">
        <f t="shared" ca="1" si="282"/>
        <v>0</v>
      </c>
      <c r="H297" s="466">
        <f t="shared" ca="1" si="282"/>
        <v>0</v>
      </c>
      <c r="I297" s="466">
        <f t="shared" ca="1" si="282"/>
        <v>0</v>
      </c>
      <c r="J297" s="466">
        <f t="shared" ca="1" si="282"/>
        <v>0</v>
      </c>
      <c r="K297" s="466">
        <f t="shared" ca="1" si="282"/>
        <v>0</v>
      </c>
      <c r="L297" s="466">
        <f t="shared" ca="1" si="282"/>
        <v>0</v>
      </c>
      <c r="M297" s="466">
        <f t="shared" ca="1" si="282"/>
        <v>0</v>
      </c>
      <c r="N297" s="466">
        <f t="shared" ca="1" si="282"/>
        <v>0</v>
      </c>
      <c r="O297" s="466">
        <f t="shared" ca="1" si="282"/>
        <v>0</v>
      </c>
      <c r="P297" s="466">
        <f t="shared" ca="1" si="283"/>
        <v>0</v>
      </c>
      <c r="Q297" s="466">
        <f t="shared" ca="1" si="283"/>
        <v>0</v>
      </c>
      <c r="R297" s="466">
        <f t="shared" ca="1" si="283"/>
        <v>0</v>
      </c>
      <c r="S297" s="466">
        <f t="shared" ca="1" si="283"/>
        <v>0</v>
      </c>
      <c r="T297" s="466">
        <f t="shared" ca="1" si="283"/>
        <v>0</v>
      </c>
      <c r="U297" s="466">
        <f t="shared" ca="1" si="283"/>
        <v>0</v>
      </c>
      <c r="V297" s="466">
        <f t="shared" ca="1" si="283"/>
        <v>0</v>
      </c>
      <c r="W297" s="466">
        <f t="shared" ca="1" si="283"/>
        <v>0</v>
      </c>
      <c r="X297" s="466">
        <f t="shared" ca="1" si="283"/>
        <v>0</v>
      </c>
      <c r="Y297" s="466">
        <f t="shared" ca="1" si="283"/>
        <v>0</v>
      </c>
      <c r="Z297" s="466">
        <f t="shared" ca="1" si="284"/>
        <v>0</v>
      </c>
      <c r="AA297" s="466">
        <f t="shared" ca="1" si="284"/>
        <v>0</v>
      </c>
      <c r="AB297" s="466">
        <f t="shared" ca="1" si="284"/>
        <v>0</v>
      </c>
      <c r="AC297" s="466">
        <f t="shared" ca="1" si="284"/>
        <v>0</v>
      </c>
      <c r="AD297" s="466">
        <f t="shared" ca="1" si="284"/>
        <v>0</v>
      </c>
      <c r="AE297" s="466">
        <f t="shared" ca="1" si="284"/>
        <v>0</v>
      </c>
      <c r="AF297" s="466">
        <f t="shared" ca="1" si="284"/>
        <v>0</v>
      </c>
      <c r="AG297" s="466">
        <f t="shared" ca="1" si="284"/>
        <v>0</v>
      </c>
      <c r="AH297" s="466">
        <f t="shared" ca="1" si="284"/>
        <v>0</v>
      </c>
      <c r="AI297" s="466">
        <f t="shared" ca="1" si="284"/>
        <v>0</v>
      </c>
      <c r="AJ297" s="466">
        <f t="shared" ca="1" si="285"/>
        <v>0</v>
      </c>
      <c r="AK297" s="466">
        <f t="shared" ca="1" si="285"/>
        <v>0</v>
      </c>
      <c r="AL297" s="466">
        <f t="shared" ca="1" si="285"/>
        <v>0</v>
      </c>
      <c r="AM297" s="466">
        <f t="shared" ca="1" si="285"/>
        <v>0</v>
      </c>
      <c r="AN297" s="466">
        <f t="shared" ca="1" si="285"/>
        <v>0</v>
      </c>
      <c r="AO297" s="466">
        <f t="shared" ca="1" si="285"/>
        <v>0</v>
      </c>
      <c r="AP297" s="466">
        <f t="shared" ca="1" si="285"/>
        <v>0</v>
      </c>
      <c r="AQ297" s="466">
        <f t="shared" ca="1" si="285"/>
        <v>0</v>
      </c>
      <c r="AR297" s="466">
        <f t="shared" ca="1" si="285"/>
        <v>0</v>
      </c>
      <c r="AS297" s="466">
        <f t="shared" ca="1" si="285"/>
        <v>0</v>
      </c>
      <c r="AT297" s="466">
        <f t="shared" ca="1" si="286"/>
        <v>0</v>
      </c>
      <c r="AU297" s="466">
        <f t="shared" ca="1" si="286"/>
        <v>0</v>
      </c>
      <c r="AV297" s="466">
        <f t="shared" ca="1" si="286"/>
        <v>0</v>
      </c>
      <c r="AW297" s="466">
        <f t="shared" ca="1" si="286"/>
        <v>0</v>
      </c>
      <c r="AX297" s="466">
        <f t="shared" ca="1" si="286"/>
        <v>0</v>
      </c>
      <c r="AY297" s="466">
        <f t="shared" ca="1" si="286"/>
        <v>0</v>
      </c>
      <c r="AZ297" s="466">
        <f t="shared" ca="1" si="286"/>
        <v>0</v>
      </c>
      <c r="BA297" s="466">
        <f t="shared" ca="1" si="286"/>
        <v>0</v>
      </c>
      <c r="BB297" s="466">
        <f t="shared" ca="1" si="286"/>
        <v>0</v>
      </c>
      <c r="BC297" s="466">
        <f t="shared" ca="1" si="286"/>
        <v>0</v>
      </c>
      <c r="BD297" s="466">
        <f t="shared" ca="1" si="286"/>
        <v>0</v>
      </c>
      <c r="BE297" s="466">
        <f t="shared" ca="1" si="286"/>
        <v>0</v>
      </c>
      <c r="BF297" s="458"/>
      <c r="BG297" s="467">
        <f t="shared" ca="1" si="247"/>
        <v>0</v>
      </c>
      <c r="BH297" s="467">
        <f t="shared" ca="1" si="248"/>
        <v>0</v>
      </c>
      <c r="BI297" s="467">
        <f t="shared" ca="1" si="249"/>
        <v>0</v>
      </c>
      <c r="BJ297" s="467">
        <f t="shared" ca="1" si="250"/>
        <v>0</v>
      </c>
      <c r="BK297" s="467">
        <f t="shared" ca="1" si="251"/>
        <v>0</v>
      </c>
      <c r="BL297" s="467">
        <f t="shared" ca="1" si="252"/>
        <v>0</v>
      </c>
      <c r="BM297" s="467">
        <f t="shared" ca="1" si="253"/>
        <v>0</v>
      </c>
      <c r="BN297" s="467">
        <f t="shared" ca="1" si="254"/>
        <v>0</v>
      </c>
      <c r="BO297" s="467">
        <f t="shared" ca="1" si="255"/>
        <v>0</v>
      </c>
      <c r="BP297" s="467">
        <f t="shared" ca="1" si="256"/>
        <v>0</v>
      </c>
      <c r="BQ297" s="467">
        <f t="shared" ca="1" si="257"/>
        <v>0</v>
      </c>
      <c r="BR297" s="467">
        <f t="shared" ca="1" si="258"/>
        <v>0</v>
      </c>
      <c r="BS297" s="468">
        <f t="shared" ca="1" si="259"/>
        <v>0</v>
      </c>
      <c r="BT297" s="467">
        <f t="shared" ca="1" si="260"/>
        <v>0</v>
      </c>
      <c r="BU297" s="467">
        <f t="shared" ca="1" si="261"/>
        <v>0</v>
      </c>
      <c r="BV297" s="467">
        <f t="shared" ca="1" si="262"/>
        <v>0</v>
      </c>
      <c r="BW297" s="470">
        <f t="shared" ca="1" si="263"/>
        <v>0</v>
      </c>
      <c r="BX297" s="470">
        <f t="shared" ca="1" si="264"/>
        <v>0</v>
      </c>
      <c r="BY297" s="467">
        <f t="shared" ca="1" si="265"/>
        <v>0</v>
      </c>
    </row>
    <row r="298" spans="1:77" ht="15.6" customHeight="1" collapsed="1" x14ac:dyDescent="0.3">
      <c r="A298" s="479"/>
      <c r="B298" s="459" t="s">
        <v>440</v>
      </c>
      <c r="C298" s="481"/>
      <c r="D298" s="482">
        <f t="shared" ca="1" si="240"/>
        <v>1</v>
      </c>
      <c r="E298" s="465">
        <f t="shared" ca="1" si="241"/>
        <v>85189.8256666667</v>
      </c>
      <c r="F298" s="465">
        <f t="shared" ref="F298:AK298" ca="1" si="287">SUM(F251:F297)</f>
        <v>-5338.9455833333323</v>
      </c>
      <c r="G298" s="465">
        <f t="shared" ca="1" si="287"/>
        <v>-2355.1289166666656</v>
      </c>
      <c r="H298" s="465">
        <f t="shared" ca="1" si="287"/>
        <v>-3049.4635833333323</v>
      </c>
      <c r="I298" s="465">
        <f t="shared" ca="1" si="287"/>
        <v>-6748.9362500000016</v>
      </c>
      <c r="J298" s="465">
        <f t="shared" ca="1" si="287"/>
        <v>2715.334083333335</v>
      </c>
      <c r="K298" s="465">
        <f t="shared" ca="1" si="287"/>
        <v>512.9024166666677</v>
      </c>
      <c r="L298" s="465">
        <f t="shared" ca="1" si="287"/>
        <v>1045.9707500000013</v>
      </c>
      <c r="M298" s="465">
        <f t="shared" ca="1" si="287"/>
        <v>-158.19691666666586</v>
      </c>
      <c r="N298" s="465">
        <f t="shared" ca="1" si="287"/>
        <v>1089.4810000000052</v>
      </c>
      <c r="O298" s="465">
        <f t="shared" ca="1" si="287"/>
        <v>8447.7959999999985</v>
      </c>
      <c r="P298" s="465">
        <f t="shared" ca="1" si="287"/>
        <v>7961.5843333333332</v>
      </c>
      <c r="Q298" s="465">
        <f t="shared" ca="1" si="287"/>
        <v>6083.7646666666669</v>
      </c>
      <c r="R298" s="465">
        <f t="shared" ca="1" si="287"/>
        <v>6129.2703333333338</v>
      </c>
      <c r="S298" s="465">
        <f t="shared" ca="1" si="287"/>
        <v>-4070.2912499999966</v>
      </c>
      <c r="T298" s="465">
        <f t="shared" ca="1" si="287"/>
        <v>6517.8124166666666</v>
      </c>
      <c r="U298" s="465">
        <f t="shared" ca="1" si="287"/>
        <v>4895.0894166666676</v>
      </c>
      <c r="V298" s="465">
        <f t="shared" ca="1" si="287"/>
        <v>851.04908333333378</v>
      </c>
      <c r="W298" s="465">
        <f t="shared" ca="1" si="287"/>
        <v>2261.4364166666674</v>
      </c>
      <c r="X298" s="465">
        <f t="shared" ca="1" si="287"/>
        <v>-6446.2522499999959</v>
      </c>
      <c r="Y298" s="465">
        <f t="shared" ca="1" si="287"/>
        <v>7880.3474166666674</v>
      </c>
      <c r="Z298" s="465">
        <f t="shared" ca="1" si="287"/>
        <v>5550.1454166666681</v>
      </c>
      <c r="AA298" s="465">
        <f t="shared" ca="1" si="287"/>
        <v>2182.5820000000003</v>
      </c>
      <c r="AB298" s="465">
        <f t="shared" ca="1" si="287"/>
        <v>932.19200000000183</v>
      </c>
      <c r="AC298" s="465">
        <f t="shared" ca="1" si="287"/>
        <v>-5926.7086666666664</v>
      </c>
      <c r="AD298" s="465">
        <f t="shared" ca="1" si="287"/>
        <v>2787.662666666668</v>
      </c>
      <c r="AE298" s="465">
        <f t="shared" ca="1" si="287"/>
        <v>1271.6459999999997</v>
      </c>
      <c r="AF298" s="465">
        <f t="shared" ca="1" si="287"/>
        <v>4178.8100833333328</v>
      </c>
      <c r="AG298" s="465">
        <f t="shared" ca="1" si="287"/>
        <v>3497.4564166666669</v>
      </c>
      <c r="AH298" s="465">
        <f t="shared" ca="1" si="287"/>
        <v>383.31508333333204</v>
      </c>
      <c r="AI298" s="465">
        <f t="shared" ca="1" si="287"/>
        <v>6598.7190833333352</v>
      </c>
      <c r="AJ298" s="465">
        <f t="shared" ca="1" si="287"/>
        <v>5387.461416666667</v>
      </c>
      <c r="AK298" s="465">
        <f t="shared" ca="1" si="287"/>
        <v>5823.1664166666678</v>
      </c>
      <c r="AL298" s="465">
        <f t="shared" ref="AL298:BQ298" ca="1" si="288">SUM(AL251:AL297)</f>
        <v>3164.8427500000016</v>
      </c>
      <c r="AM298" s="465">
        <f t="shared" ca="1" si="288"/>
        <v>1812.9697500000011</v>
      </c>
      <c r="AN298" s="465">
        <f t="shared" ca="1" si="288"/>
        <v>-1052.4563333333281</v>
      </c>
      <c r="AO298" s="465">
        <f t="shared" ca="1" si="288"/>
        <v>8902.9340000000011</v>
      </c>
      <c r="AP298" s="465">
        <f t="shared" ca="1" si="288"/>
        <v>7680.5670000000009</v>
      </c>
      <c r="AQ298" s="465">
        <f t="shared" ca="1" si="288"/>
        <v>3789.8969999999999</v>
      </c>
      <c r="AR298" s="465">
        <f t="shared" ca="1" si="288"/>
        <v>0</v>
      </c>
      <c r="AS298" s="465">
        <f t="shared" ca="1" si="288"/>
        <v>0</v>
      </c>
      <c r="AT298" s="465">
        <f t="shared" ca="1" si="288"/>
        <v>0</v>
      </c>
      <c r="AU298" s="465">
        <f t="shared" ca="1" si="288"/>
        <v>0</v>
      </c>
      <c r="AV298" s="465">
        <f t="shared" ca="1" si="288"/>
        <v>0</v>
      </c>
      <c r="AW298" s="465">
        <f t="shared" ca="1" si="288"/>
        <v>0</v>
      </c>
      <c r="AX298" s="465">
        <f t="shared" ca="1" si="288"/>
        <v>0</v>
      </c>
      <c r="AY298" s="465">
        <f t="shared" ca="1" si="288"/>
        <v>0</v>
      </c>
      <c r="AZ298" s="465">
        <f t="shared" ca="1" si="288"/>
        <v>0</v>
      </c>
      <c r="BA298" s="465">
        <f t="shared" ca="1" si="288"/>
        <v>0</v>
      </c>
      <c r="BB298" s="465">
        <f t="shared" ca="1" si="288"/>
        <v>0</v>
      </c>
      <c r="BC298" s="465">
        <f t="shared" ca="1" si="288"/>
        <v>0</v>
      </c>
      <c r="BD298" s="465">
        <f t="shared" ca="1" si="288"/>
        <v>0</v>
      </c>
      <c r="BE298" s="465">
        <f t="shared" ca="1" si="288"/>
        <v>0</v>
      </c>
      <c r="BF298" s="458"/>
      <c r="BG298" s="468">
        <f t="shared" ca="1" si="247"/>
        <v>-17492.474333333332</v>
      </c>
      <c r="BH298" s="468">
        <f t="shared" ca="1" si="248"/>
        <v>4116.0103333333382</v>
      </c>
      <c r="BI298" s="468">
        <f t="shared" ca="1" si="249"/>
        <v>29711.896333333338</v>
      </c>
      <c r="BJ298" s="468">
        <f t="shared" ca="1" si="250"/>
        <v>8193.6596666666719</v>
      </c>
      <c r="BK298" s="468">
        <f t="shared" ca="1" si="251"/>
        <v>9245.677000000007</v>
      </c>
      <c r="BL298" s="468">
        <f t="shared" ca="1" si="252"/>
        <v>1247.3740000000034</v>
      </c>
      <c r="BM298" s="468">
        <f t="shared" ca="1" si="253"/>
        <v>14658.300666666666</v>
      </c>
      <c r="BN298" s="468">
        <f t="shared" ca="1" si="254"/>
        <v>16188.440333333339</v>
      </c>
      <c r="BO298" s="468">
        <f t="shared" ca="1" si="255"/>
        <v>19320.941666666673</v>
      </c>
      <c r="BP298" s="468">
        <f t="shared" ca="1" si="256"/>
        <v>0</v>
      </c>
      <c r="BQ298" s="468">
        <f t="shared" ca="1" si="257"/>
        <v>0</v>
      </c>
      <c r="BR298" s="468">
        <f t="shared" ca="1" si="258"/>
        <v>0</v>
      </c>
      <c r="BS298" s="468">
        <f t="shared" ca="1" si="259"/>
        <v>85189.8256666667</v>
      </c>
      <c r="BT298" s="468">
        <f t="shared" ca="1" si="260"/>
        <v>16335.432333333345</v>
      </c>
      <c r="BU298" s="468">
        <f t="shared" ca="1" si="261"/>
        <v>18686.71066666668</v>
      </c>
      <c r="BV298" s="468">
        <f t="shared" ca="1" si="262"/>
        <v>50167.682666666675</v>
      </c>
      <c r="BW298" s="477">
        <f t="shared" ca="1" si="263"/>
        <v>0</v>
      </c>
      <c r="BX298" s="468">
        <f t="shared" ca="1" si="264"/>
        <v>35022.143000000025</v>
      </c>
      <c r="BY298" s="468">
        <f t="shared" ca="1" si="265"/>
        <v>50167.682666666675</v>
      </c>
    </row>
    <row r="299" spans="1:77" x14ac:dyDescent="0.3">
      <c r="A299" s="483"/>
      <c r="B299" s="483"/>
      <c r="C299" s="483"/>
      <c r="D299" s="483"/>
      <c r="E299" s="483"/>
      <c r="F299" s="483"/>
      <c r="G299" s="483"/>
      <c r="H299" s="483"/>
      <c r="I299" s="483"/>
      <c r="J299" s="483"/>
      <c r="K299" s="483"/>
      <c r="L299" s="483"/>
      <c r="M299" s="483"/>
      <c r="N299" s="483"/>
      <c r="O299" s="483"/>
      <c r="P299" s="483"/>
      <c r="Q299" s="483"/>
      <c r="R299" s="483"/>
      <c r="S299" s="483"/>
      <c r="T299" s="483"/>
      <c r="U299" s="483"/>
      <c r="V299" s="483"/>
      <c r="W299" s="483"/>
      <c r="X299" s="483"/>
      <c r="Y299" s="483"/>
      <c r="Z299" s="483"/>
      <c r="AA299" s="483"/>
      <c r="AB299" s="483"/>
      <c r="AC299" s="483"/>
      <c r="AD299" s="483"/>
      <c r="AE299" s="483"/>
      <c r="AF299" s="483"/>
      <c r="AG299" s="483"/>
      <c r="AH299" s="483"/>
      <c r="AI299" s="483"/>
      <c r="AJ299" s="483"/>
      <c r="AK299" s="483"/>
      <c r="AL299" s="483"/>
      <c r="AM299" s="483"/>
      <c r="AN299" s="483"/>
      <c r="AO299" s="483"/>
      <c r="AP299" s="483"/>
      <c r="AQ299" s="483"/>
      <c r="AR299" s="483"/>
      <c r="AS299" s="483"/>
      <c r="AT299" s="483"/>
      <c r="AU299" s="483"/>
      <c r="AV299" s="483"/>
      <c r="AW299" s="483"/>
      <c r="AX299" s="483"/>
      <c r="AY299" s="483"/>
      <c r="AZ299" s="483"/>
      <c r="BA299" s="483"/>
      <c r="BB299" s="483"/>
      <c r="BC299" s="483"/>
      <c r="BD299" s="483"/>
      <c r="BE299" s="483"/>
      <c r="BF299" s="483"/>
      <c r="BG299" s="483"/>
      <c r="BH299" s="483"/>
      <c r="BI299" s="483"/>
      <c r="BJ299" s="483"/>
      <c r="BK299" s="483"/>
      <c r="BL299" s="483"/>
      <c r="BM299" s="483"/>
      <c r="BN299" s="483"/>
      <c r="BO299" s="483"/>
      <c r="BP299" s="483"/>
      <c r="BQ299" s="483"/>
      <c r="BR299" s="483"/>
      <c r="BS299" s="483"/>
      <c r="BT299" s="483"/>
      <c r="BU299" s="483"/>
      <c r="BV299" s="483"/>
      <c r="BW299" s="483"/>
      <c r="BX299" s="483"/>
      <c r="BY299" s="483"/>
    </row>
    <row r="300" spans="1:77" x14ac:dyDescent="0.3">
      <c r="A300" s="483"/>
      <c r="B300" s="483"/>
      <c r="C300" s="483"/>
      <c r="D300" s="483"/>
      <c r="E300" s="483"/>
      <c r="F300" s="483"/>
      <c r="G300" s="483"/>
      <c r="H300" s="483"/>
      <c r="I300" s="483"/>
      <c r="J300" s="483"/>
      <c r="K300" s="483"/>
      <c r="L300" s="483"/>
      <c r="M300" s="483"/>
      <c r="N300" s="483"/>
      <c r="O300" s="483"/>
      <c r="P300" s="483"/>
      <c r="Q300" s="483"/>
      <c r="R300" s="483"/>
      <c r="S300" s="483"/>
      <c r="T300" s="483"/>
      <c r="U300" s="483"/>
      <c r="V300" s="483"/>
      <c r="W300" s="483"/>
      <c r="X300" s="483"/>
      <c r="Y300" s="483"/>
      <c r="Z300" s="483"/>
      <c r="AA300" s="483"/>
      <c r="AB300" s="483"/>
      <c r="AC300" s="483"/>
      <c r="AD300" s="483"/>
      <c r="AE300" s="483"/>
      <c r="AF300" s="483"/>
      <c r="AG300" s="483"/>
      <c r="AH300" s="483"/>
      <c r="AI300" s="483"/>
      <c r="AJ300" s="483"/>
      <c r="AK300" s="483"/>
      <c r="AL300" s="483"/>
      <c r="AM300" s="483"/>
      <c r="AN300" s="483"/>
      <c r="AO300" s="483"/>
      <c r="AP300" s="483"/>
      <c r="AQ300" s="483"/>
      <c r="AR300" s="483"/>
      <c r="AS300" s="483"/>
      <c r="AT300" s="483"/>
      <c r="AU300" s="483"/>
      <c r="AV300" s="483"/>
      <c r="AW300" s="483"/>
      <c r="AX300" s="483"/>
      <c r="AY300" s="483"/>
      <c r="AZ300" s="483"/>
      <c r="BA300" s="483"/>
      <c r="BB300" s="483"/>
      <c r="BC300" s="483"/>
      <c r="BD300" s="483"/>
      <c r="BE300" s="483"/>
      <c r="BF300" s="483"/>
      <c r="BG300" s="483"/>
      <c r="BH300" s="483"/>
      <c r="BI300" s="483"/>
      <c r="BJ300" s="483"/>
      <c r="BK300" s="483"/>
      <c r="BL300" s="483"/>
      <c r="BM300" s="483"/>
      <c r="BN300" s="483"/>
      <c r="BO300" s="483"/>
      <c r="BP300" s="483"/>
      <c r="BQ300" s="483"/>
      <c r="BR300" s="483"/>
      <c r="BS300" s="483"/>
      <c r="BT300" s="483"/>
      <c r="BU300" s="483"/>
      <c r="BV300" s="483"/>
      <c r="BW300" s="483"/>
      <c r="BX300" s="483"/>
      <c r="BY300" s="483"/>
    </row>
    <row r="301" spans="1:77" x14ac:dyDescent="0.3">
      <c r="A301" s="483"/>
      <c r="B301" s="483"/>
      <c r="C301" s="483"/>
      <c r="D301" s="483"/>
      <c r="E301" s="483"/>
      <c r="F301" s="483"/>
      <c r="G301" s="483"/>
      <c r="H301" s="483"/>
      <c r="I301" s="483"/>
      <c r="J301" s="483"/>
      <c r="K301" s="483"/>
      <c r="L301" s="483"/>
      <c r="M301" s="483"/>
      <c r="N301" s="483"/>
      <c r="O301" s="483"/>
      <c r="P301" s="483"/>
      <c r="Q301" s="483"/>
      <c r="R301" s="483"/>
      <c r="S301" s="483"/>
      <c r="T301" s="483"/>
      <c r="U301" s="483"/>
      <c r="V301" s="483"/>
      <c r="W301" s="483"/>
      <c r="X301" s="483"/>
      <c r="Y301" s="483"/>
      <c r="Z301" s="483"/>
      <c r="AA301" s="483"/>
      <c r="AB301" s="483"/>
      <c r="AC301" s="483"/>
      <c r="AD301" s="483"/>
      <c r="AE301" s="483"/>
      <c r="AF301" s="483"/>
      <c r="AG301" s="483"/>
      <c r="AH301" s="483"/>
      <c r="AI301" s="483"/>
      <c r="AJ301" s="483"/>
      <c r="AK301" s="483"/>
      <c r="AL301" s="483"/>
      <c r="AM301" s="483"/>
      <c r="AN301" s="483"/>
      <c r="AO301" s="483"/>
      <c r="AP301" s="483"/>
      <c r="AQ301" s="483"/>
      <c r="AR301" s="483"/>
      <c r="AS301" s="483"/>
      <c r="AT301" s="483"/>
      <c r="AU301" s="483"/>
      <c r="AV301" s="483"/>
      <c r="AW301" s="483"/>
      <c r="AX301" s="483"/>
      <c r="AY301" s="483"/>
      <c r="AZ301" s="483"/>
      <c r="BA301" s="483"/>
      <c r="BB301" s="483"/>
      <c r="BC301" s="483"/>
      <c r="BD301" s="483"/>
      <c r="BE301" s="483"/>
      <c r="BF301" s="483"/>
      <c r="BG301" s="483"/>
      <c r="BH301" s="483"/>
      <c r="BI301" s="483"/>
      <c r="BJ301" s="483"/>
      <c r="BK301" s="483"/>
      <c r="BL301" s="483"/>
      <c r="BM301" s="483"/>
      <c r="BN301" s="483"/>
      <c r="BO301" s="483"/>
      <c r="BP301" s="483"/>
      <c r="BQ301" s="483"/>
      <c r="BR301" s="483"/>
      <c r="BS301" s="483"/>
      <c r="BT301" s="483"/>
      <c r="BU301" s="483"/>
      <c r="BV301" s="483"/>
      <c r="BW301" s="483"/>
      <c r="BX301" s="483"/>
      <c r="BY301" s="483"/>
    </row>
    <row r="302" spans="1:77" x14ac:dyDescent="0.3">
      <c r="A302" s="483"/>
      <c r="B302" s="483"/>
      <c r="C302" s="483"/>
      <c r="D302" s="483"/>
      <c r="E302" s="483"/>
      <c r="F302" s="484" t="str">
        <f>IF(Allshops!E136=0,"no","Yes")</f>
        <v>Yes</v>
      </c>
      <c r="G302" s="484" t="str">
        <f>IF(Allshops!F136=0,"no","Yes")</f>
        <v>Yes</v>
      </c>
      <c r="H302" s="484" t="str">
        <f>IF(Allshops!G136=0,"no","Yes")</f>
        <v>Yes</v>
      </c>
      <c r="I302" s="484" t="str">
        <f>IF(Allshops!H136=0,"no","Yes")</f>
        <v>Yes</v>
      </c>
      <c r="J302" s="484" t="str">
        <f>IF(Allshops!I136=0,"no","Yes")</f>
        <v>Yes</v>
      </c>
      <c r="K302" s="484" t="str">
        <f>IF(Allshops!J136=0,"no","Yes")</f>
        <v>Yes</v>
      </c>
      <c r="L302" s="484" t="str">
        <f>IF(Allshops!K136=0,"no","Yes")</f>
        <v>Yes</v>
      </c>
      <c r="M302" s="484" t="str">
        <f>IF(Allshops!L136=0,"no","Yes")</f>
        <v>Yes</v>
      </c>
      <c r="N302" s="484" t="str">
        <f>IF(Allshops!M136=0,"no","Yes")</f>
        <v>Yes</v>
      </c>
      <c r="O302" s="484" t="str">
        <f>IF(Allshops!N136=0,"no","Yes")</f>
        <v>Yes</v>
      </c>
      <c r="P302" s="484" t="str">
        <f>IF(Allshops!O136=0,"no","Yes")</f>
        <v>Yes</v>
      </c>
      <c r="Q302" s="484" t="str">
        <f>IF(Allshops!P136=0,"no","Yes")</f>
        <v>Yes</v>
      </c>
      <c r="R302" s="484" t="str">
        <f>IF(Allshops!Q136=0,"no","Yes")</f>
        <v>Yes</v>
      </c>
      <c r="S302" s="484" t="str">
        <f>IF(Allshops!R136=0,"no","Yes")</f>
        <v>Yes</v>
      </c>
      <c r="T302" s="484" t="str">
        <f>IF(Allshops!S136=0,"no","Yes")</f>
        <v>Yes</v>
      </c>
      <c r="U302" s="484" t="str">
        <f>IF(Allshops!T136=0,"no","Yes")</f>
        <v>Yes</v>
      </c>
      <c r="V302" s="484" t="str">
        <f>IF(Allshops!U136=0,"no","Yes")</f>
        <v>Yes</v>
      </c>
      <c r="W302" s="484" t="str">
        <f>IF(Allshops!V136=0,"no","Yes")</f>
        <v>Yes</v>
      </c>
      <c r="X302" s="484" t="str">
        <f>IF(Allshops!W136=0,"no","Yes")</f>
        <v>Yes</v>
      </c>
      <c r="Y302" s="484" t="str">
        <f>IF(Allshops!X136=0,"no","Yes")</f>
        <v>Yes</v>
      </c>
      <c r="Z302" s="484" t="str">
        <f>IF(Allshops!Y136=0,"no","Yes")</f>
        <v>Yes</v>
      </c>
      <c r="AA302" s="484" t="str">
        <f>IF(Allshops!Z136=0,"no","Yes")</f>
        <v>Yes</v>
      </c>
      <c r="AB302" s="484" t="str">
        <f>IF(Allshops!AA136=0,"no","Yes")</f>
        <v>Yes</v>
      </c>
      <c r="AC302" s="484" t="str">
        <f>IF(Allshops!AB136=0,"no","Yes")</f>
        <v>Yes</v>
      </c>
      <c r="AD302" s="484" t="str">
        <f>IF(Allshops!AC136=0,"no","Yes")</f>
        <v>Yes</v>
      </c>
      <c r="AE302" s="484" t="str">
        <f>IF(Allshops!AD136=0,"no","Yes")</f>
        <v>Yes</v>
      </c>
      <c r="AF302" s="484" t="str">
        <f>IF(Allshops!AE136=0,"no","Yes")</f>
        <v>Yes</v>
      </c>
      <c r="AG302" s="484" t="str">
        <f>IF(Allshops!AF136=0,"no","Yes")</f>
        <v>Yes</v>
      </c>
      <c r="AH302" s="484" t="str">
        <f>IF(Allshops!AG136=0,"no","Yes")</f>
        <v>Yes</v>
      </c>
      <c r="AI302" s="484" t="str">
        <f>IF(Allshops!AH136=0,"no","Yes")</f>
        <v>Yes</v>
      </c>
      <c r="AJ302" s="484" t="str">
        <f>IF(Allshops!AI136=0,"no","Yes")</f>
        <v>Yes</v>
      </c>
      <c r="AK302" s="484" t="str">
        <f>IF(Allshops!AJ136=0,"no","Yes")</f>
        <v>Yes</v>
      </c>
      <c r="AL302" s="484" t="str">
        <f>IF(Allshops!AK136=0,"no","Yes")</f>
        <v>Yes</v>
      </c>
      <c r="AM302" s="484" t="str">
        <f>IF(Allshops!AL136=0,"no","Yes")</f>
        <v>Yes</v>
      </c>
      <c r="AN302" s="484" t="str">
        <f>IF(Allshops!AM136=0,"no","Yes")</f>
        <v>Yes</v>
      </c>
      <c r="AO302" s="484" t="str">
        <f>IF(Allshops!AN136=0,"no","Yes")</f>
        <v>Yes</v>
      </c>
      <c r="AP302" s="484" t="str">
        <f>IF(Allshops!AO136=0,"no","Yes")</f>
        <v>Yes</v>
      </c>
      <c r="AQ302" s="484" t="str">
        <f>IF(Allshops!AP136=0,"no","Yes")</f>
        <v>Yes</v>
      </c>
      <c r="AR302" s="484" t="str">
        <f>IF(Allshops!AQ136=0,"no","Yes")</f>
        <v>no</v>
      </c>
      <c r="AS302" s="484" t="str">
        <f>IF(Allshops!AR136=0,"no","Yes")</f>
        <v>no</v>
      </c>
      <c r="AT302" s="484" t="str">
        <f>IF(Allshops!AS136=0,"no","Yes")</f>
        <v>no</v>
      </c>
      <c r="AU302" s="484" t="str">
        <f>IF(Allshops!AT136=0,"no","Yes")</f>
        <v>no</v>
      </c>
      <c r="AV302" s="484" t="str">
        <f>IF(Allshops!AU136=0,"no","Yes")</f>
        <v>no</v>
      </c>
      <c r="AW302" s="484" t="str">
        <f>IF(Allshops!AV136=0,"no","Yes")</f>
        <v>no</v>
      </c>
      <c r="AX302" s="484" t="str">
        <f>IF(Allshops!AW136=0,"no","Yes")</f>
        <v>no</v>
      </c>
      <c r="AY302" s="484" t="str">
        <f>IF(Allshops!AX136=0,"no","Yes")</f>
        <v>no</v>
      </c>
      <c r="AZ302" s="484" t="str">
        <f>IF(Allshops!AY136=0,"no","Yes")</f>
        <v>no</v>
      </c>
      <c r="BA302" s="484" t="str">
        <f>IF(Allshops!AZ136=0,"no","Yes")</f>
        <v>no</v>
      </c>
      <c r="BB302" s="484" t="str">
        <f>IF(Allshops!BA136=0,"no","Yes")</f>
        <v>no</v>
      </c>
      <c r="BC302" s="484" t="str">
        <f>IF(Allshops!BB136=0,"no","Yes")</f>
        <v>no</v>
      </c>
      <c r="BD302" s="484" t="str">
        <f>IF(Allshops!BC136=0,"no","Yes")</f>
        <v>no</v>
      </c>
      <c r="BE302" s="484" t="str">
        <f>IF(Allshops!BD136=0,"no","Yes")</f>
        <v>no</v>
      </c>
      <c r="BF302" s="483"/>
      <c r="BG302" s="483"/>
      <c r="BH302" s="483"/>
      <c r="BI302" s="483"/>
      <c r="BJ302" s="483"/>
      <c r="BK302" s="483"/>
      <c r="BL302" s="483"/>
      <c r="BM302" s="483"/>
      <c r="BN302" s="483"/>
      <c r="BO302" s="483"/>
      <c r="BP302" s="483"/>
      <c r="BQ302" s="483"/>
      <c r="BR302" s="483"/>
      <c r="BS302" s="483"/>
      <c r="BT302" s="483"/>
      <c r="BU302" s="483"/>
      <c r="BV302" s="483"/>
      <c r="BW302" s="483"/>
      <c r="BX302" s="483"/>
      <c r="BY302" s="483"/>
    </row>
    <row r="303" spans="1:77" ht="15.6" customHeight="1" x14ac:dyDescent="0.3">
      <c r="A303" s="483"/>
      <c r="B303" s="485" t="s">
        <v>442</v>
      </c>
      <c r="C303" s="483"/>
      <c r="D303" s="483"/>
      <c r="E303" s="483"/>
      <c r="F303" s="484" t="s">
        <v>443</v>
      </c>
      <c r="G303" s="484" t="s">
        <v>444</v>
      </c>
      <c r="H303" s="484" t="s">
        <v>445</v>
      </c>
      <c r="I303" s="484" t="s">
        <v>446</v>
      </c>
      <c r="J303" s="484" t="s">
        <v>447</v>
      </c>
      <c r="K303" s="484" t="s">
        <v>448</v>
      </c>
      <c r="L303" s="484" t="s">
        <v>449</v>
      </c>
      <c r="M303" s="484" t="s">
        <v>450</v>
      </c>
      <c r="N303" s="484" t="s">
        <v>451</v>
      </c>
      <c r="O303" s="484" t="s">
        <v>452</v>
      </c>
      <c r="P303" s="484" t="s">
        <v>453</v>
      </c>
      <c r="Q303" s="484" t="s">
        <v>454</v>
      </c>
      <c r="R303" s="484" t="s">
        <v>455</v>
      </c>
      <c r="S303" s="484" t="s">
        <v>456</v>
      </c>
      <c r="T303" s="484" t="s">
        <v>457</v>
      </c>
      <c r="U303" s="484" t="s">
        <v>458</v>
      </c>
      <c r="V303" s="484" t="s">
        <v>459</v>
      </c>
      <c r="W303" s="484" t="s">
        <v>460</v>
      </c>
      <c r="X303" s="484" t="s">
        <v>461</v>
      </c>
      <c r="Y303" s="484" t="s">
        <v>462</v>
      </c>
      <c r="Z303" s="484" t="s">
        <v>463</v>
      </c>
      <c r="AA303" s="484" t="s">
        <v>464</v>
      </c>
      <c r="AB303" s="484" t="s">
        <v>465</v>
      </c>
      <c r="AC303" s="484" t="s">
        <v>466</v>
      </c>
      <c r="AD303" s="484" t="s">
        <v>467</v>
      </c>
      <c r="AE303" s="484" t="s">
        <v>468</v>
      </c>
      <c r="AF303" s="484" t="s">
        <v>469</v>
      </c>
      <c r="AG303" s="484" t="s">
        <v>470</v>
      </c>
      <c r="AH303" s="484" t="s">
        <v>471</v>
      </c>
      <c r="AI303" s="484" t="s">
        <v>472</v>
      </c>
      <c r="AJ303" s="484" t="s">
        <v>473</v>
      </c>
      <c r="AK303" s="484" t="s">
        <v>474</v>
      </c>
      <c r="AL303" s="484" t="s">
        <v>475</v>
      </c>
      <c r="AM303" s="484" t="s">
        <v>476</v>
      </c>
      <c r="AN303" s="484" t="s">
        <v>477</v>
      </c>
      <c r="AO303" s="484" t="s">
        <v>478</v>
      </c>
      <c r="AP303" s="484" t="s">
        <v>479</v>
      </c>
      <c r="AQ303" s="484" t="s">
        <v>480</v>
      </c>
      <c r="AR303" s="484" t="s">
        <v>481</v>
      </c>
      <c r="AS303" s="484" t="s">
        <v>482</v>
      </c>
      <c r="AT303" s="484" t="s">
        <v>483</v>
      </c>
      <c r="AU303" s="484" t="s">
        <v>172</v>
      </c>
      <c r="AV303" s="484" t="s">
        <v>484</v>
      </c>
      <c r="AW303" s="484" t="s">
        <v>485</v>
      </c>
      <c r="AX303" s="484" t="s">
        <v>486</v>
      </c>
      <c r="AY303" s="484" t="s">
        <v>487</v>
      </c>
      <c r="AZ303" s="484" t="s">
        <v>488</v>
      </c>
      <c r="BA303" s="484" t="s">
        <v>489</v>
      </c>
      <c r="BB303" s="484" t="s">
        <v>490</v>
      </c>
      <c r="BC303" s="484" t="s">
        <v>491</v>
      </c>
      <c r="BD303" s="484" t="s">
        <v>492</v>
      </c>
      <c r="BE303" s="484" t="s">
        <v>493</v>
      </c>
      <c r="BF303" s="483"/>
      <c r="BG303" s="483"/>
      <c r="BH303" s="483"/>
      <c r="BI303" s="483"/>
      <c r="BJ303" s="483"/>
      <c r="BK303" s="483"/>
      <c r="BL303" s="483"/>
      <c r="BM303" s="483"/>
      <c r="BN303" s="483"/>
      <c r="BO303" s="483"/>
      <c r="BP303" s="483"/>
      <c r="BQ303" s="483"/>
      <c r="BR303" s="483"/>
      <c r="BS303" s="483"/>
      <c r="BT303" s="483"/>
      <c r="BU303" s="483"/>
      <c r="BV303" s="483"/>
      <c r="BW303" s="483"/>
      <c r="BX303" s="483"/>
      <c r="BY303" s="483"/>
    </row>
    <row r="304" spans="1:77" x14ac:dyDescent="0.3">
      <c r="A304" s="483"/>
      <c r="B304" s="486" t="s">
        <v>436</v>
      </c>
      <c r="C304" s="484"/>
      <c r="D304" s="484">
        <v>73</v>
      </c>
      <c r="E304" s="484">
        <v>75</v>
      </c>
      <c r="F304" s="483"/>
      <c r="G304" s="483"/>
      <c r="H304" s="483"/>
      <c r="I304" s="483"/>
      <c r="J304" s="483"/>
      <c r="K304" s="483"/>
      <c r="L304" s="483"/>
      <c r="M304" s="483"/>
      <c r="N304" s="483"/>
      <c r="O304" s="483"/>
      <c r="P304" s="483"/>
      <c r="Q304" s="483"/>
      <c r="R304" s="483"/>
      <c r="S304" s="483"/>
      <c r="T304" s="483"/>
      <c r="U304" s="483"/>
      <c r="V304" s="483"/>
      <c r="W304" s="483"/>
      <c r="X304" s="483"/>
      <c r="Y304" s="483"/>
      <c r="Z304" s="483"/>
      <c r="AA304" s="483"/>
      <c r="AB304" s="483"/>
      <c r="AC304" s="483"/>
      <c r="AD304" s="483"/>
      <c r="AE304" s="483"/>
      <c r="AF304" s="483"/>
      <c r="AG304" s="483"/>
      <c r="AH304" s="483"/>
      <c r="AI304" s="483"/>
      <c r="AJ304" s="483"/>
      <c r="AK304" s="483"/>
      <c r="AL304" s="483"/>
      <c r="AM304" s="483"/>
      <c r="AN304" s="483"/>
      <c r="AO304" s="483"/>
      <c r="AP304" s="483"/>
      <c r="AQ304" s="483"/>
      <c r="AR304" s="483"/>
      <c r="AS304" s="483"/>
      <c r="AT304" s="483"/>
      <c r="AU304" s="483"/>
      <c r="AV304" s="483"/>
      <c r="AW304" s="483"/>
      <c r="AX304" s="483"/>
      <c r="AY304" s="483"/>
      <c r="AZ304" s="483"/>
      <c r="BA304" s="483"/>
      <c r="BB304" s="483"/>
      <c r="BC304" s="483"/>
      <c r="BD304" s="483"/>
      <c r="BE304" s="483"/>
      <c r="BF304" s="483"/>
      <c r="BG304" s="483"/>
      <c r="BH304" s="483"/>
      <c r="BI304" s="483"/>
      <c r="BJ304" s="483"/>
      <c r="BK304" s="483"/>
      <c r="BL304" s="483"/>
      <c r="BM304" s="483"/>
      <c r="BN304" s="483"/>
      <c r="BO304" s="483"/>
      <c r="BP304" s="483"/>
      <c r="BQ304" s="483"/>
      <c r="BR304" s="483"/>
      <c r="BS304" s="483"/>
      <c r="BT304" s="483"/>
      <c r="BU304" s="483"/>
      <c r="BV304" s="483"/>
      <c r="BW304" s="483"/>
      <c r="BX304" s="483"/>
      <c r="BY304" s="483"/>
    </row>
    <row r="305" spans="1:77" x14ac:dyDescent="0.3">
      <c r="A305" s="483"/>
      <c r="B305" s="486" t="s">
        <v>438</v>
      </c>
      <c r="C305" s="484"/>
      <c r="D305" s="484">
        <v>136</v>
      </c>
      <c r="E305" s="483"/>
      <c r="F305" s="483"/>
      <c r="G305" s="483"/>
      <c r="H305" s="483"/>
      <c r="I305" s="483"/>
      <c r="J305" s="483"/>
      <c r="K305" s="483"/>
      <c r="L305" s="483"/>
      <c r="M305" s="483"/>
      <c r="N305" s="483"/>
      <c r="O305" s="483"/>
      <c r="P305" s="483"/>
      <c r="Q305" s="483"/>
      <c r="R305" s="483"/>
      <c r="S305" s="483"/>
      <c r="T305" s="483"/>
      <c r="U305" s="483"/>
      <c r="V305" s="483"/>
      <c r="W305" s="483"/>
      <c r="X305" s="483"/>
      <c r="Y305" s="483"/>
      <c r="Z305" s="483"/>
      <c r="AA305" s="483"/>
      <c r="AB305" s="483"/>
      <c r="AC305" s="483"/>
      <c r="AD305" s="483"/>
      <c r="AE305" s="483"/>
      <c r="AF305" s="483"/>
      <c r="AG305" s="483"/>
      <c r="AH305" s="483"/>
      <c r="AI305" s="483"/>
      <c r="AJ305" s="483"/>
      <c r="AK305" s="483"/>
      <c r="AL305" s="483"/>
      <c r="AM305" s="483"/>
      <c r="AN305" s="483"/>
      <c r="AO305" s="483"/>
      <c r="AP305" s="483"/>
      <c r="AQ305" s="483"/>
      <c r="AR305" s="483"/>
      <c r="AS305" s="483"/>
      <c r="AT305" s="483"/>
      <c r="AU305" s="483"/>
      <c r="AV305" s="483"/>
      <c r="AW305" s="483"/>
      <c r="AX305" s="483"/>
      <c r="AY305" s="483"/>
      <c r="AZ305" s="483"/>
      <c r="BA305" s="483"/>
      <c r="BB305" s="483"/>
      <c r="BC305" s="483"/>
      <c r="BD305" s="483"/>
      <c r="BE305" s="483"/>
      <c r="BF305" s="483"/>
      <c r="BG305" s="483"/>
      <c r="BH305" s="483"/>
      <c r="BI305" s="483"/>
      <c r="BJ305" s="483"/>
      <c r="BK305" s="483"/>
      <c r="BL305" s="483"/>
      <c r="BM305" s="483"/>
      <c r="BN305" s="483"/>
      <c r="BO305" s="483"/>
      <c r="BP305" s="483"/>
      <c r="BQ305" s="483"/>
      <c r="BR305" s="483"/>
      <c r="BS305" s="483"/>
      <c r="BT305" s="483"/>
      <c r="BU305" s="483"/>
      <c r="BV305" s="483"/>
      <c r="BW305" s="483"/>
      <c r="BX305" s="483"/>
      <c r="BY305" s="483"/>
    </row>
    <row r="306" spans="1:77" x14ac:dyDescent="0.3">
      <c r="A306" s="483"/>
      <c r="B306" s="486" t="s">
        <v>385</v>
      </c>
      <c r="C306" s="484"/>
      <c r="D306" s="484">
        <v>148</v>
      </c>
      <c r="E306" s="483"/>
      <c r="F306" s="483"/>
      <c r="G306" s="483"/>
      <c r="H306" s="483"/>
      <c r="I306" s="483"/>
      <c r="J306" s="483"/>
      <c r="K306" s="483"/>
      <c r="L306" s="483"/>
      <c r="M306" s="483"/>
      <c r="N306" s="483"/>
      <c r="O306" s="483"/>
      <c r="P306" s="483"/>
      <c r="Q306" s="483"/>
      <c r="R306" s="483"/>
      <c r="S306" s="483"/>
      <c r="T306" s="483"/>
      <c r="U306" s="483"/>
      <c r="V306" s="483"/>
      <c r="W306" s="483"/>
      <c r="X306" s="483"/>
      <c r="Y306" s="483"/>
      <c r="Z306" s="483"/>
      <c r="AA306" s="483"/>
      <c r="AB306" s="483"/>
      <c r="AC306" s="483"/>
      <c r="AD306" s="483"/>
      <c r="AE306" s="483"/>
      <c r="AF306" s="483"/>
      <c r="AG306" s="483"/>
      <c r="AH306" s="483"/>
      <c r="AI306" s="483"/>
      <c r="AJ306" s="483"/>
      <c r="AK306" s="483"/>
      <c r="AL306" s="483"/>
      <c r="AM306" s="483"/>
      <c r="AN306" s="483"/>
      <c r="AO306" s="483"/>
      <c r="AP306" s="483"/>
      <c r="AQ306" s="483"/>
      <c r="AR306" s="483"/>
      <c r="AS306" s="483"/>
      <c r="AT306" s="483"/>
      <c r="AU306" s="483"/>
      <c r="AV306" s="483"/>
      <c r="AW306" s="483"/>
      <c r="AX306" s="483"/>
      <c r="AY306" s="483"/>
      <c r="AZ306" s="483"/>
      <c r="BA306" s="483"/>
      <c r="BB306" s="483"/>
      <c r="BC306" s="483"/>
      <c r="BD306" s="483"/>
      <c r="BE306" s="483"/>
      <c r="BF306" s="483"/>
      <c r="BG306" s="483"/>
      <c r="BH306" s="483"/>
      <c r="BI306" s="483"/>
      <c r="BJ306" s="483"/>
      <c r="BK306" s="483"/>
      <c r="BL306" s="483"/>
      <c r="BM306" s="483"/>
      <c r="BN306" s="483"/>
      <c r="BO306" s="483"/>
      <c r="BP306" s="483"/>
      <c r="BQ306" s="483"/>
      <c r="BR306" s="483"/>
      <c r="BS306" s="483"/>
      <c r="BT306" s="483"/>
      <c r="BU306" s="483"/>
      <c r="BV306" s="483"/>
      <c r="BW306" s="483"/>
      <c r="BX306" s="483"/>
      <c r="BY306" s="483"/>
    </row>
    <row r="307" spans="1:77" x14ac:dyDescent="0.3">
      <c r="A307" s="483"/>
      <c r="B307" s="483"/>
      <c r="C307" s="483"/>
      <c r="D307" s="483"/>
      <c r="E307" s="483"/>
      <c r="F307" s="483"/>
      <c r="G307" s="483"/>
      <c r="H307" s="483"/>
      <c r="I307" s="483"/>
      <c r="J307" s="483"/>
      <c r="K307" s="483"/>
      <c r="L307" s="483"/>
      <c r="M307" s="483"/>
      <c r="N307" s="483"/>
      <c r="O307" s="483"/>
      <c r="P307" s="483"/>
      <c r="Q307" s="483"/>
      <c r="R307" s="483"/>
      <c r="S307" s="483"/>
      <c r="T307" s="483"/>
      <c r="U307" s="483"/>
      <c r="V307" s="483"/>
      <c r="W307" s="483"/>
      <c r="X307" s="483"/>
      <c r="Y307" s="483"/>
      <c r="Z307" s="483"/>
      <c r="AA307" s="483"/>
      <c r="AB307" s="483"/>
      <c r="AC307" s="483"/>
      <c r="AD307" s="483"/>
      <c r="AE307" s="483"/>
      <c r="AF307" s="483"/>
      <c r="AG307" s="483"/>
      <c r="AH307" s="483"/>
      <c r="AI307" s="483"/>
      <c r="AJ307" s="483"/>
      <c r="AK307" s="483"/>
      <c r="AL307" s="483"/>
      <c r="AM307" s="483"/>
      <c r="AN307" s="483"/>
      <c r="AO307" s="483"/>
      <c r="AP307" s="483"/>
      <c r="AQ307" s="483"/>
      <c r="AR307" s="483"/>
      <c r="AS307" s="483"/>
      <c r="AT307" s="483"/>
      <c r="AU307" s="483"/>
      <c r="AV307" s="483"/>
      <c r="AW307" s="483"/>
      <c r="AX307" s="483"/>
      <c r="AY307" s="483"/>
      <c r="AZ307" s="483"/>
      <c r="BA307" s="483"/>
      <c r="BB307" s="483"/>
      <c r="BC307" s="483"/>
      <c r="BD307" s="483"/>
      <c r="BE307" s="483"/>
      <c r="BF307" s="483"/>
      <c r="BG307" s="483"/>
      <c r="BH307" s="483"/>
      <c r="BI307" s="483"/>
      <c r="BJ307" s="483"/>
      <c r="BK307" s="483"/>
      <c r="BL307" s="483"/>
      <c r="BM307" s="483"/>
      <c r="BN307" s="483"/>
      <c r="BO307" s="483"/>
      <c r="BP307" s="483"/>
      <c r="BQ307" s="483"/>
      <c r="BR307" s="483"/>
      <c r="BS307" s="483"/>
      <c r="BT307" s="483"/>
      <c r="BU307" s="483"/>
      <c r="BV307" s="483"/>
      <c r="BW307" s="483"/>
      <c r="BX307" s="483"/>
      <c r="BY307" s="483"/>
    </row>
    <row r="308" spans="1:77" x14ac:dyDescent="0.3">
      <c r="A308" s="483"/>
      <c r="B308" s="487" t="s">
        <v>436</v>
      </c>
      <c r="C308" s="484"/>
      <c r="D308" s="484">
        <v>302</v>
      </c>
      <c r="E308" s="484"/>
      <c r="F308" s="483"/>
      <c r="G308" s="483"/>
      <c r="H308" s="483"/>
      <c r="I308" s="483"/>
      <c r="J308" s="483"/>
      <c r="K308" s="483"/>
      <c r="L308" s="483"/>
      <c r="M308" s="483"/>
      <c r="N308" s="483"/>
      <c r="O308" s="483"/>
      <c r="P308" s="483"/>
      <c r="Q308" s="483"/>
      <c r="R308" s="483"/>
      <c r="S308" s="483"/>
      <c r="T308" s="483"/>
      <c r="U308" s="483"/>
      <c r="V308" s="483"/>
      <c r="W308" s="483"/>
      <c r="X308" s="483"/>
      <c r="Y308" s="483"/>
      <c r="Z308" s="483"/>
      <c r="AA308" s="483"/>
      <c r="AB308" s="483"/>
      <c r="AC308" s="483"/>
      <c r="AD308" s="483"/>
      <c r="AE308" s="483"/>
      <c r="AF308" s="483"/>
      <c r="AG308" s="483"/>
      <c r="AH308" s="483"/>
      <c r="AI308" s="483"/>
      <c r="AJ308" s="483"/>
      <c r="AK308" s="483"/>
      <c r="AL308" s="483"/>
      <c r="AM308" s="483"/>
      <c r="AN308" s="483"/>
      <c r="AO308" s="483"/>
      <c r="AP308" s="483"/>
      <c r="AQ308" s="483"/>
      <c r="AR308" s="483"/>
      <c r="AS308" s="483"/>
      <c r="AT308" s="483"/>
      <c r="AU308" s="483"/>
      <c r="AV308" s="483"/>
      <c r="AW308" s="483"/>
      <c r="AX308" s="483"/>
      <c r="AY308" s="483"/>
      <c r="AZ308" s="483"/>
      <c r="BA308" s="483"/>
      <c r="BB308" s="483"/>
      <c r="BC308" s="483"/>
      <c r="BD308" s="483"/>
      <c r="BE308" s="483"/>
      <c r="BF308" s="483"/>
      <c r="BG308" s="483"/>
      <c r="BH308" s="483"/>
      <c r="BI308" s="483"/>
      <c r="BJ308" s="483"/>
      <c r="BK308" s="483"/>
      <c r="BL308" s="483"/>
      <c r="BM308" s="483"/>
      <c r="BN308" s="483"/>
      <c r="BO308" s="483"/>
      <c r="BP308" s="483"/>
      <c r="BQ308" s="483"/>
      <c r="BR308" s="483"/>
      <c r="BS308" s="483"/>
      <c r="BT308" s="483"/>
      <c r="BU308" s="483"/>
      <c r="BV308" s="483"/>
      <c r="BW308" s="483"/>
      <c r="BX308" s="483"/>
      <c r="BY308" s="483"/>
    </row>
    <row r="309" spans="1:77" x14ac:dyDescent="0.3">
      <c r="A309" s="483"/>
      <c r="B309" s="487" t="s">
        <v>438</v>
      </c>
      <c r="C309" s="484"/>
      <c r="D309" s="484">
        <v>365</v>
      </c>
      <c r="E309" s="483"/>
      <c r="F309" s="483"/>
      <c r="G309" s="483"/>
      <c r="H309" s="483"/>
      <c r="I309" s="483"/>
      <c r="J309" s="483"/>
      <c r="K309" s="483"/>
      <c r="L309" s="483"/>
      <c r="M309" s="483"/>
      <c r="N309" s="483"/>
      <c r="O309" s="483"/>
      <c r="P309" s="483"/>
      <c r="Q309" s="483"/>
      <c r="R309" s="483"/>
      <c r="S309" s="483"/>
      <c r="T309" s="483"/>
      <c r="U309" s="483"/>
      <c r="V309" s="483"/>
      <c r="W309" s="483"/>
      <c r="X309" s="483"/>
      <c r="Y309" s="483"/>
      <c r="Z309" s="483"/>
      <c r="AA309" s="483"/>
      <c r="AB309" s="483"/>
      <c r="AC309" s="483"/>
      <c r="AD309" s="483"/>
      <c r="AE309" s="483"/>
      <c r="AF309" s="483"/>
      <c r="AG309" s="483"/>
      <c r="AH309" s="483"/>
      <c r="AI309" s="483"/>
      <c r="AJ309" s="483"/>
      <c r="AK309" s="483"/>
      <c r="AL309" s="483"/>
      <c r="AM309" s="483"/>
      <c r="AN309" s="483"/>
      <c r="AO309" s="483"/>
      <c r="AP309" s="483"/>
      <c r="AQ309" s="483"/>
      <c r="AR309" s="483"/>
      <c r="AS309" s="483"/>
      <c r="AT309" s="483"/>
      <c r="AU309" s="483"/>
      <c r="AV309" s="483"/>
      <c r="AW309" s="483"/>
      <c r="AX309" s="483"/>
      <c r="AY309" s="483"/>
      <c r="AZ309" s="483"/>
      <c r="BA309" s="483"/>
      <c r="BB309" s="483"/>
      <c r="BC309" s="483"/>
      <c r="BD309" s="483"/>
      <c r="BE309" s="483"/>
      <c r="BF309" s="483"/>
      <c r="BG309" s="483"/>
      <c r="BH309" s="483"/>
      <c r="BI309" s="483"/>
      <c r="BJ309" s="483"/>
      <c r="BK309" s="483"/>
      <c r="BL309" s="483"/>
      <c r="BM309" s="483"/>
      <c r="BN309" s="483"/>
      <c r="BO309" s="483"/>
      <c r="BP309" s="483"/>
      <c r="BQ309" s="483"/>
      <c r="BR309" s="483"/>
      <c r="BS309" s="483"/>
      <c r="BT309" s="483"/>
      <c r="BU309" s="483"/>
      <c r="BV309" s="483"/>
      <c r="BW309" s="483"/>
      <c r="BX309" s="483"/>
      <c r="BY309" s="483"/>
    </row>
    <row r="310" spans="1:77" x14ac:dyDescent="0.3">
      <c r="A310" s="483"/>
      <c r="B310" s="487" t="s">
        <v>385</v>
      </c>
      <c r="C310" s="484"/>
      <c r="D310" s="484">
        <v>371</v>
      </c>
      <c r="E310" s="483"/>
      <c r="F310" s="483"/>
      <c r="G310" s="483"/>
      <c r="H310" s="483"/>
      <c r="I310" s="483"/>
      <c r="J310" s="483"/>
      <c r="K310" s="483"/>
      <c r="L310" s="483"/>
      <c r="M310" s="483"/>
      <c r="N310" s="483"/>
      <c r="O310" s="483"/>
      <c r="P310" s="483"/>
      <c r="Q310" s="483"/>
      <c r="R310" s="483"/>
      <c r="S310" s="483"/>
      <c r="T310" s="483"/>
      <c r="U310" s="483"/>
      <c r="V310" s="483"/>
      <c r="W310" s="483"/>
      <c r="X310" s="483"/>
      <c r="Y310" s="483"/>
      <c r="Z310" s="483"/>
      <c r="AA310" s="483"/>
      <c r="AB310" s="483"/>
      <c r="AC310" s="483"/>
      <c r="AD310" s="483"/>
      <c r="AE310" s="483"/>
      <c r="AF310" s="483"/>
      <c r="AG310" s="483"/>
      <c r="AH310" s="483"/>
      <c r="AI310" s="483"/>
      <c r="AJ310" s="483"/>
      <c r="AK310" s="483"/>
      <c r="AL310" s="483"/>
      <c r="AM310" s="483"/>
      <c r="AN310" s="483"/>
      <c r="AO310" s="483"/>
      <c r="AP310" s="483"/>
      <c r="AQ310" s="483"/>
      <c r="AR310" s="483"/>
      <c r="AS310" s="483"/>
      <c r="AT310" s="483"/>
      <c r="AU310" s="483"/>
      <c r="AV310" s="483"/>
      <c r="AW310" s="483"/>
      <c r="AX310" s="483"/>
      <c r="AY310" s="483"/>
      <c r="AZ310" s="483"/>
      <c r="BA310" s="483"/>
      <c r="BB310" s="483"/>
      <c r="BC310" s="483"/>
      <c r="BD310" s="483"/>
      <c r="BE310" s="483"/>
      <c r="BF310" s="483"/>
      <c r="BG310" s="483"/>
      <c r="BH310" s="483"/>
      <c r="BI310" s="483"/>
      <c r="BJ310" s="483"/>
      <c r="BK310" s="483"/>
      <c r="BL310" s="483"/>
      <c r="BM310" s="483"/>
      <c r="BN310" s="483"/>
      <c r="BO310" s="483"/>
      <c r="BP310" s="483"/>
      <c r="BQ310" s="483"/>
      <c r="BR310" s="483"/>
      <c r="BS310" s="483"/>
      <c r="BT310" s="483"/>
      <c r="BU310" s="483"/>
      <c r="BV310" s="483"/>
      <c r="BW310" s="483"/>
      <c r="BX310" s="483"/>
      <c r="BY310" s="483"/>
    </row>
  </sheetData>
  <hyperlinks>
    <hyperlink ref="B3" location="Info!B1" display="Info!B1" xr:uid="{00000000-0004-0000-0C00-00000000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árok10">
    <tabColor rgb="FFCC00FF"/>
  </sheetPr>
  <dimension ref="A1:BX116"/>
  <sheetViews>
    <sheetView showGridLines="0" topLeftCell="A19" zoomScale="75" zoomScaleNormal="75" workbookViewId="0">
      <selection activeCell="C21" sqref="C21"/>
    </sheetView>
  </sheetViews>
  <sheetFormatPr defaultRowHeight="14.4" outlineLevelCol="1" x14ac:dyDescent="0.3"/>
  <cols>
    <col min="1" max="1" width="45.5546875" bestFit="1" customWidth="1"/>
    <col min="2" max="2" width="11.33203125" bestFit="1" customWidth="1"/>
    <col min="3" max="3" width="10.33203125" customWidth="1"/>
    <col min="4" max="38" width="8.6640625" customWidth="1"/>
    <col min="55" max="55" width="3.33203125" customWidth="1"/>
    <col min="56" max="67" width="8.6640625" customWidth="1" outlineLevel="1"/>
    <col min="68" max="68" width="3.33203125" customWidth="1"/>
    <col min="69" max="69" width="10.44140625" customWidth="1"/>
    <col min="70" max="74" width="11" customWidth="1"/>
    <col min="75" max="75" width="4.33203125" customWidth="1"/>
    <col min="76" max="76" width="10.33203125" customWidth="1"/>
  </cols>
  <sheetData>
    <row r="1" spans="1:76" ht="15.6" customHeight="1" x14ac:dyDescent="0.3">
      <c r="A1" s="488" t="s">
        <v>494</v>
      </c>
      <c r="B1" s="488"/>
      <c r="C1" s="489"/>
      <c r="D1" s="489"/>
      <c r="E1" s="489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1"/>
      <c r="BR1" s="491"/>
      <c r="BS1" s="491"/>
      <c r="BT1" s="491"/>
      <c r="BU1" s="491"/>
      <c r="BV1" s="491"/>
      <c r="BW1" s="491"/>
      <c r="BX1" s="491"/>
    </row>
    <row r="2" spans="1:76" x14ac:dyDescent="0.3">
      <c r="B2" s="42"/>
    </row>
    <row r="3" spans="1:76" x14ac:dyDescent="0.3">
      <c r="A3" s="492" t="s">
        <v>495</v>
      </c>
      <c r="B3" s="493" t="s">
        <v>496</v>
      </c>
      <c r="C3" s="494" t="s">
        <v>247</v>
      </c>
      <c r="D3" s="495"/>
      <c r="E3" s="495"/>
      <c r="F3" s="496"/>
      <c r="G3" s="497" t="s">
        <v>248</v>
      </c>
      <c r="H3" s="498"/>
      <c r="I3" s="498"/>
      <c r="J3" s="499"/>
      <c r="K3" s="494" t="s">
        <v>249</v>
      </c>
      <c r="L3" s="495"/>
      <c r="M3" s="495"/>
      <c r="N3" s="495"/>
      <c r="O3" s="496"/>
      <c r="P3" s="500" t="s">
        <v>250</v>
      </c>
      <c r="Q3" s="501"/>
      <c r="R3" s="501"/>
      <c r="S3" s="502"/>
      <c r="T3" s="503" t="s">
        <v>251</v>
      </c>
      <c r="U3" s="504"/>
      <c r="V3" s="504"/>
      <c r="W3" s="505"/>
      <c r="X3" s="689" t="s">
        <v>252</v>
      </c>
      <c r="Y3" s="688"/>
      <c r="Z3" s="688"/>
      <c r="AA3" s="688"/>
      <c r="AB3" s="690"/>
      <c r="AC3" s="506" t="s">
        <v>253</v>
      </c>
      <c r="AD3" s="507"/>
      <c r="AE3" s="507"/>
      <c r="AF3" s="508"/>
      <c r="AG3" s="509" t="s">
        <v>254</v>
      </c>
      <c r="AH3" s="510"/>
      <c r="AI3" s="510"/>
      <c r="AJ3" s="511"/>
      <c r="AK3" s="512" t="s">
        <v>255</v>
      </c>
      <c r="AL3" s="513"/>
      <c r="AM3" s="513"/>
      <c r="AN3" s="513"/>
      <c r="AO3" s="514"/>
      <c r="AP3" s="509" t="s">
        <v>256</v>
      </c>
      <c r="AQ3" s="510"/>
      <c r="AR3" s="510"/>
      <c r="AS3" s="511"/>
      <c r="AT3" s="515" t="s">
        <v>257</v>
      </c>
      <c r="AU3" s="516"/>
      <c r="AV3" s="516"/>
      <c r="AW3" s="517"/>
      <c r="AX3" s="518" t="s">
        <v>258</v>
      </c>
      <c r="AY3" s="518"/>
      <c r="AZ3" s="518"/>
      <c r="BA3" s="518"/>
      <c r="BB3" s="519"/>
      <c r="BC3" s="520"/>
      <c r="BD3" s="521" t="s">
        <v>204</v>
      </c>
      <c r="BE3" s="522"/>
      <c r="BF3" s="523"/>
      <c r="BG3" s="521" t="s">
        <v>244</v>
      </c>
      <c r="BH3" s="522"/>
      <c r="BI3" s="523"/>
      <c r="BJ3" s="521" t="s">
        <v>245</v>
      </c>
      <c r="BK3" s="522"/>
      <c r="BL3" s="523"/>
      <c r="BM3" s="521" t="s">
        <v>246</v>
      </c>
      <c r="BN3" s="522"/>
      <c r="BO3" s="523"/>
      <c r="BP3" s="520"/>
      <c r="BQ3" s="524" t="s">
        <v>204</v>
      </c>
      <c r="BR3" s="524" t="s">
        <v>244</v>
      </c>
      <c r="BS3" s="524" t="s">
        <v>245</v>
      </c>
      <c r="BT3" s="524" t="s">
        <v>246</v>
      </c>
      <c r="BU3" s="524" t="s">
        <v>259</v>
      </c>
      <c r="BV3" s="524" t="s">
        <v>497</v>
      </c>
      <c r="BW3" s="525"/>
      <c r="BX3" s="526" t="str">
        <f>B3</f>
        <v>2024</v>
      </c>
    </row>
    <row r="4" spans="1:76" x14ac:dyDescent="0.3">
      <c r="A4" s="648" t="s">
        <v>498</v>
      </c>
      <c r="B4" s="528"/>
      <c r="C4" s="529" t="s">
        <v>499</v>
      </c>
      <c r="D4" s="529" t="s">
        <v>500</v>
      </c>
      <c r="E4" s="529" t="s">
        <v>501</v>
      </c>
      <c r="F4" s="529" t="s">
        <v>502</v>
      </c>
      <c r="G4" s="529" t="s">
        <v>503</v>
      </c>
      <c r="H4" s="529" t="s">
        <v>504</v>
      </c>
      <c r="I4" s="529" t="s">
        <v>505</v>
      </c>
      <c r="J4" s="529" t="s">
        <v>506</v>
      </c>
      <c r="K4" s="529" t="s">
        <v>507</v>
      </c>
      <c r="L4" s="529" t="s">
        <v>508</v>
      </c>
      <c r="M4" s="529" t="s">
        <v>509</v>
      </c>
      <c r="N4" s="529" t="s">
        <v>510</v>
      </c>
      <c r="O4" s="529" t="s">
        <v>511</v>
      </c>
      <c r="P4" s="529" t="s">
        <v>512</v>
      </c>
      <c r="Q4" s="529" t="s">
        <v>513</v>
      </c>
      <c r="R4" s="529" t="s">
        <v>514</v>
      </c>
      <c r="S4" s="529" t="s">
        <v>515</v>
      </c>
      <c r="T4" s="529" t="s">
        <v>516</v>
      </c>
      <c r="U4" s="529" t="s">
        <v>517</v>
      </c>
      <c r="V4" s="529" t="s">
        <v>518</v>
      </c>
      <c r="W4" s="529" t="s">
        <v>519</v>
      </c>
      <c r="X4" s="529" t="s">
        <v>520</v>
      </c>
      <c r="Y4" s="529" t="s">
        <v>521</v>
      </c>
      <c r="Z4" s="529" t="s">
        <v>522</v>
      </c>
      <c r="AA4" s="529" t="s">
        <v>523</v>
      </c>
      <c r="AB4" s="529" t="s">
        <v>524</v>
      </c>
      <c r="AC4" s="529" t="s">
        <v>525</v>
      </c>
      <c r="AD4" s="529" t="s">
        <v>526</v>
      </c>
      <c r="AE4" s="529" t="s">
        <v>527</v>
      </c>
      <c r="AF4" s="529" t="s">
        <v>528</v>
      </c>
      <c r="AG4" s="529" t="s">
        <v>529</v>
      </c>
      <c r="AH4" s="529" t="s">
        <v>530</v>
      </c>
      <c r="AI4" s="529" t="s">
        <v>531</v>
      </c>
      <c r="AJ4" s="529" t="s">
        <v>532</v>
      </c>
      <c r="AK4" s="529" t="s">
        <v>533</v>
      </c>
      <c r="AL4" s="529" t="s">
        <v>534</v>
      </c>
      <c r="AM4" s="529" t="s">
        <v>535</v>
      </c>
      <c r="AN4" s="529" t="s">
        <v>536</v>
      </c>
      <c r="AO4" s="529" t="s">
        <v>537</v>
      </c>
      <c r="AP4" s="529" t="s">
        <v>538</v>
      </c>
      <c r="AQ4" s="529" t="s">
        <v>539</v>
      </c>
      <c r="AR4" s="529" t="s">
        <v>540</v>
      </c>
      <c r="AS4" s="529" t="s">
        <v>541</v>
      </c>
      <c r="AT4" s="529" t="s">
        <v>542</v>
      </c>
      <c r="AU4" s="529" t="s">
        <v>543</v>
      </c>
      <c r="AV4" s="529" t="s">
        <v>544</v>
      </c>
      <c r="AW4" s="529" t="s">
        <v>545</v>
      </c>
      <c r="AX4" s="529" t="s">
        <v>546</v>
      </c>
      <c r="AY4" s="529" t="s">
        <v>547</v>
      </c>
      <c r="AZ4" s="529" t="s">
        <v>548</v>
      </c>
      <c r="BA4" s="529" t="s">
        <v>549</v>
      </c>
      <c r="BB4" s="529" t="s">
        <v>550</v>
      </c>
      <c r="BC4" s="530"/>
      <c r="BD4" s="531" t="s">
        <v>247</v>
      </c>
      <c r="BE4" s="532" t="s">
        <v>248</v>
      </c>
      <c r="BF4" s="533" t="s">
        <v>249</v>
      </c>
      <c r="BG4" s="534" t="s">
        <v>250</v>
      </c>
      <c r="BH4" s="535" t="s">
        <v>251</v>
      </c>
      <c r="BI4" s="536" t="s">
        <v>252</v>
      </c>
      <c r="BJ4" s="537" t="s">
        <v>253</v>
      </c>
      <c r="BK4" s="538" t="s">
        <v>254</v>
      </c>
      <c r="BL4" s="539" t="s">
        <v>255</v>
      </c>
      <c r="BM4" s="538" t="s">
        <v>256</v>
      </c>
      <c r="BN4" s="540" t="s">
        <v>257</v>
      </c>
      <c r="BO4" s="541" t="s">
        <v>258</v>
      </c>
      <c r="BP4" s="530"/>
      <c r="BQ4" s="542" t="s">
        <v>276</v>
      </c>
      <c r="BR4" s="542" t="s">
        <v>277</v>
      </c>
      <c r="BS4" s="542" t="s">
        <v>278</v>
      </c>
      <c r="BT4" s="542" t="s">
        <v>279</v>
      </c>
      <c r="BU4" s="543" t="s">
        <v>280</v>
      </c>
      <c r="BV4" s="543" t="s">
        <v>281</v>
      </c>
      <c r="BW4" s="525"/>
      <c r="BX4" s="544"/>
    </row>
    <row r="5" spans="1:76" x14ac:dyDescent="0.3">
      <c r="A5" s="545" t="s">
        <v>551</v>
      </c>
      <c r="B5" s="650">
        <f t="shared" ref="B5:B17" si="0">SUM(C5:BB5)</f>
        <v>0</v>
      </c>
      <c r="C5" s="651"/>
      <c r="D5" s="652"/>
      <c r="E5" s="652"/>
      <c r="F5" s="652"/>
      <c r="G5" s="652"/>
      <c r="H5" s="652"/>
      <c r="I5" s="652"/>
      <c r="J5" s="652"/>
      <c r="K5" s="652"/>
      <c r="L5" s="652"/>
      <c r="M5" s="652"/>
      <c r="N5" s="652"/>
      <c r="O5" s="652"/>
      <c r="P5" s="652"/>
      <c r="Q5" s="652"/>
      <c r="R5" s="652"/>
      <c r="S5" s="652"/>
      <c r="T5" s="652"/>
      <c r="U5" s="652"/>
      <c r="V5" s="548"/>
      <c r="W5" s="548"/>
      <c r="X5" s="548"/>
      <c r="Y5" s="548"/>
      <c r="Z5" s="548"/>
      <c r="AA5" s="548"/>
      <c r="AB5" s="548"/>
      <c r="AC5" s="548"/>
      <c r="AD5" s="548"/>
      <c r="AE5" s="548"/>
      <c r="AF5" s="548"/>
      <c r="AG5" s="548"/>
      <c r="AH5" s="548"/>
      <c r="AI5" s="548"/>
      <c r="AJ5" s="548"/>
      <c r="AK5" s="549"/>
      <c r="AL5" s="549"/>
      <c r="AM5" s="549"/>
      <c r="AN5" s="549"/>
      <c r="AO5" s="549"/>
      <c r="AP5" s="549"/>
      <c r="AQ5" s="549"/>
      <c r="AR5" s="549"/>
      <c r="AS5" s="549"/>
      <c r="AT5" s="549"/>
      <c r="AU5" s="549"/>
      <c r="AV5" s="549"/>
      <c r="AW5" s="548"/>
      <c r="AX5" s="548"/>
      <c r="AY5" s="548"/>
      <c r="AZ5" s="548"/>
      <c r="BA5" s="550"/>
      <c r="BB5" s="550"/>
      <c r="BC5" s="551"/>
      <c r="BD5" s="552">
        <f t="shared" ref="BD5:BD18" si="1">SUM(C5:F5)</f>
        <v>0</v>
      </c>
      <c r="BE5" s="552">
        <f t="shared" ref="BE5:BE18" si="2">SUM(G5:J5)</f>
        <v>0</v>
      </c>
      <c r="BF5" s="552">
        <f t="shared" ref="BF5:BF18" si="3">SUM(K5:O5)</f>
        <v>0</v>
      </c>
      <c r="BG5" s="552">
        <f t="shared" ref="BG5:BG18" si="4">SUM(P5:S5)</f>
        <v>0</v>
      </c>
      <c r="BH5" s="552">
        <f t="shared" ref="BH5:BH18" si="5">SUM(T5:W5)</f>
        <v>0</v>
      </c>
      <c r="BI5" s="552">
        <f t="shared" ref="BI5:BI18" si="6">SUM(X5:AB5)</f>
        <v>0</v>
      </c>
      <c r="BJ5" s="552">
        <f t="shared" ref="BJ5:BJ18" si="7">SUM(AC5:AF5)</f>
        <v>0</v>
      </c>
      <c r="BK5" s="552">
        <f t="shared" ref="BK5:BK18" si="8">SUM(AG5:AJ5)</f>
        <v>0</v>
      </c>
      <c r="BL5" s="552">
        <f t="shared" ref="BL5:BL18" si="9">SUM(AK5:AO5)</f>
        <v>0</v>
      </c>
      <c r="BM5" s="552">
        <f t="shared" ref="BM5:BM18" si="10">SUM(AP5:AS5)</f>
        <v>0</v>
      </c>
      <c r="BN5" s="552">
        <f t="shared" ref="BN5:BN18" si="11">SUM(AT5:AW5)</f>
        <v>0</v>
      </c>
      <c r="BO5" s="552">
        <f t="shared" ref="BO5:BO18" si="12">SUM(AX5:BB5)</f>
        <v>0</v>
      </c>
      <c r="BP5" s="551"/>
      <c r="BQ5" s="553">
        <f t="shared" ref="BQ5:BQ17" si="13">SUM(C5:O5)</f>
        <v>0</v>
      </c>
      <c r="BR5" s="554">
        <f t="shared" ref="BR5:BR17" si="14">SUM(P5:AB5)</f>
        <v>0</v>
      </c>
      <c r="BS5" s="554">
        <f t="shared" ref="BS5:BS17" si="15">SUM(AC5:AO5)</f>
        <v>0</v>
      </c>
      <c r="BT5" s="554">
        <f t="shared" ref="BT5:BT17" si="16">SUM(AP5:BB5)</f>
        <v>0</v>
      </c>
      <c r="BU5" s="554">
        <f t="shared" ref="BU5:BU17" si="17">SUM(BQ5:BR5)</f>
        <v>0</v>
      </c>
      <c r="BV5" s="554">
        <f t="shared" ref="BV5:BV17" si="18">SUM(BS5:BT5)</f>
        <v>0</v>
      </c>
      <c r="BW5" s="555"/>
      <c r="BX5" s="553">
        <f t="shared" ref="BX5:BX17" si="19">SUM(BQ5:BT5)</f>
        <v>0</v>
      </c>
    </row>
    <row r="6" spans="1:76" ht="15.6" customHeight="1" x14ac:dyDescent="0.3">
      <c r="A6" s="556" t="s">
        <v>552</v>
      </c>
      <c r="B6" s="653">
        <f t="shared" si="0"/>
        <v>0</v>
      </c>
      <c r="C6" s="654"/>
      <c r="D6" s="655"/>
      <c r="E6" s="655"/>
      <c r="F6" s="656"/>
      <c r="G6" s="654"/>
      <c r="H6" s="655"/>
      <c r="I6" s="655"/>
      <c r="J6" s="656"/>
      <c r="K6" s="655"/>
      <c r="L6" s="655"/>
      <c r="M6" s="655"/>
      <c r="N6" s="656"/>
      <c r="O6" s="655"/>
      <c r="P6" s="655"/>
      <c r="Q6" s="655"/>
      <c r="R6" s="656"/>
      <c r="S6" s="655"/>
      <c r="T6" s="655"/>
      <c r="U6" s="655"/>
      <c r="V6" s="655"/>
      <c r="W6" s="655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49"/>
      <c r="AL6" s="549"/>
      <c r="AM6" s="549"/>
      <c r="AN6" s="549"/>
      <c r="AO6" s="549"/>
      <c r="AP6" s="549"/>
      <c r="AQ6" s="549"/>
      <c r="AR6" s="549"/>
      <c r="AS6" s="549"/>
      <c r="AT6" s="549"/>
      <c r="AU6" s="549"/>
      <c r="AV6" s="549"/>
      <c r="AW6" s="558"/>
      <c r="AX6" s="558"/>
      <c r="AY6" s="558"/>
      <c r="AZ6" s="558"/>
      <c r="BA6" s="560"/>
      <c r="BB6" s="560"/>
      <c r="BC6" s="551"/>
      <c r="BD6" s="371">
        <f t="shared" si="1"/>
        <v>0</v>
      </c>
      <c r="BE6" s="371">
        <f t="shared" si="2"/>
        <v>0</v>
      </c>
      <c r="BF6" s="371">
        <f t="shared" si="3"/>
        <v>0</v>
      </c>
      <c r="BG6" s="371">
        <f t="shared" si="4"/>
        <v>0</v>
      </c>
      <c r="BH6" s="371">
        <f t="shared" si="5"/>
        <v>0</v>
      </c>
      <c r="BI6" s="371">
        <f t="shared" si="6"/>
        <v>0</v>
      </c>
      <c r="BJ6" s="371">
        <f t="shared" si="7"/>
        <v>0</v>
      </c>
      <c r="BK6" s="371">
        <f t="shared" si="8"/>
        <v>0</v>
      </c>
      <c r="BL6" s="371">
        <f t="shared" si="9"/>
        <v>0</v>
      </c>
      <c r="BM6" s="371">
        <f t="shared" si="10"/>
        <v>0</v>
      </c>
      <c r="BN6" s="371">
        <f t="shared" si="11"/>
        <v>0</v>
      </c>
      <c r="BO6" s="371">
        <f t="shared" si="12"/>
        <v>0</v>
      </c>
      <c r="BP6" s="551"/>
      <c r="BQ6" s="561">
        <f t="shared" si="13"/>
        <v>0</v>
      </c>
      <c r="BR6" s="562">
        <f t="shared" si="14"/>
        <v>0</v>
      </c>
      <c r="BS6" s="562">
        <f t="shared" si="15"/>
        <v>0</v>
      </c>
      <c r="BT6" s="562">
        <f t="shared" si="16"/>
        <v>0</v>
      </c>
      <c r="BU6" s="562">
        <f t="shared" si="17"/>
        <v>0</v>
      </c>
      <c r="BV6" s="562">
        <f t="shared" si="18"/>
        <v>0</v>
      </c>
      <c r="BW6" s="555"/>
      <c r="BX6" s="561">
        <f t="shared" si="19"/>
        <v>0</v>
      </c>
    </row>
    <row r="7" spans="1:76" ht="15.6" customHeight="1" x14ac:dyDescent="0.3">
      <c r="A7" s="556" t="s">
        <v>553</v>
      </c>
      <c r="B7" s="653">
        <f t="shared" si="0"/>
        <v>0</v>
      </c>
      <c r="C7" s="654"/>
      <c r="D7" s="655"/>
      <c r="E7" s="655"/>
      <c r="F7" s="656"/>
      <c r="G7" s="654"/>
      <c r="H7" s="655"/>
      <c r="I7" s="655"/>
      <c r="J7" s="656"/>
      <c r="K7" s="656"/>
      <c r="L7" s="656"/>
      <c r="M7" s="655"/>
      <c r="N7" s="655"/>
      <c r="O7" s="655"/>
      <c r="P7" s="655"/>
      <c r="Q7" s="655"/>
      <c r="R7" s="655"/>
      <c r="S7" s="655"/>
      <c r="T7" s="655"/>
      <c r="U7" s="655"/>
      <c r="V7" s="655"/>
      <c r="W7" s="655"/>
      <c r="X7" s="558"/>
      <c r="Y7" s="558"/>
      <c r="Z7" s="558"/>
      <c r="AA7" s="558"/>
      <c r="AB7" s="558"/>
      <c r="AC7" s="558"/>
      <c r="AD7" s="558"/>
      <c r="AE7" s="558"/>
      <c r="AF7" s="558"/>
      <c r="AG7" s="558"/>
      <c r="AH7" s="558"/>
      <c r="AI7" s="558"/>
      <c r="AJ7" s="558"/>
      <c r="AK7" s="549"/>
      <c r="AL7" s="549"/>
      <c r="AM7" s="549"/>
      <c r="AN7" s="549"/>
      <c r="AO7" s="549"/>
      <c r="AP7" s="549"/>
      <c r="AQ7" s="549"/>
      <c r="AR7" s="549"/>
      <c r="AS7" s="549"/>
      <c r="AT7" s="549"/>
      <c r="AU7" s="549"/>
      <c r="AV7" s="549"/>
      <c r="AW7" s="558"/>
      <c r="AX7" s="558"/>
      <c r="AY7" s="558"/>
      <c r="AZ7" s="558"/>
      <c r="BA7" s="560"/>
      <c r="BB7" s="560"/>
      <c r="BC7" s="551"/>
      <c r="BD7" s="371">
        <f t="shared" si="1"/>
        <v>0</v>
      </c>
      <c r="BE7" s="371">
        <f t="shared" si="2"/>
        <v>0</v>
      </c>
      <c r="BF7" s="371">
        <f t="shared" si="3"/>
        <v>0</v>
      </c>
      <c r="BG7" s="371">
        <f t="shared" si="4"/>
        <v>0</v>
      </c>
      <c r="BH7" s="371">
        <f t="shared" si="5"/>
        <v>0</v>
      </c>
      <c r="BI7" s="371">
        <f t="shared" si="6"/>
        <v>0</v>
      </c>
      <c r="BJ7" s="371">
        <f t="shared" si="7"/>
        <v>0</v>
      </c>
      <c r="BK7" s="371">
        <f t="shared" si="8"/>
        <v>0</v>
      </c>
      <c r="BL7" s="371">
        <f t="shared" si="9"/>
        <v>0</v>
      </c>
      <c r="BM7" s="371">
        <f t="shared" si="10"/>
        <v>0</v>
      </c>
      <c r="BN7" s="371">
        <f t="shared" si="11"/>
        <v>0</v>
      </c>
      <c r="BO7" s="371">
        <f t="shared" si="12"/>
        <v>0</v>
      </c>
      <c r="BP7" s="551"/>
      <c r="BQ7" s="561">
        <f t="shared" si="13"/>
        <v>0</v>
      </c>
      <c r="BR7" s="562">
        <f t="shared" si="14"/>
        <v>0</v>
      </c>
      <c r="BS7" s="562">
        <f t="shared" si="15"/>
        <v>0</v>
      </c>
      <c r="BT7" s="562">
        <f t="shared" si="16"/>
        <v>0</v>
      </c>
      <c r="BU7" s="562">
        <f t="shared" si="17"/>
        <v>0</v>
      </c>
      <c r="BV7" s="562">
        <f t="shared" si="18"/>
        <v>0</v>
      </c>
      <c r="BW7" s="555"/>
      <c r="BX7" s="561">
        <f t="shared" si="19"/>
        <v>0</v>
      </c>
    </row>
    <row r="8" spans="1:76" ht="15.6" customHeight="1" x14ac:dyDescent="0.3">
      <c r="A8" s="556" t="s">
        <v>554</v>
      </c>
      <c r="B8" s="653">
        <f t="shared" si="0"/>
        <v>0</v>
      </c>
      <c r="C8" s="654"/>
      <c r="D8" s="655"/>
      <c r="E8" s="655"/>
      <c r="F8" s="656"/>
      <c r="G8" s="654"/>
      <c r="H8" s="655"/>
      <c r="I8" s="655"/>
      <c r="J8" s="656"/>
      <c r="K8" s="655"/>
      <c r="L8" s="655"/>
      <c r="M8" s="656"/>
      <c r="N8" s="655"/>
      <c r="O8" s="655"/>
      <c r="P8" s="655"/>
      <c r="Q8" s="655"/>
      <c r="R8" s="655"/>
      <c r="S8" s="655"/>
      <c r="T8" s="655"/>
      <c r="U8" s="655"/>
      <c r="V8" s="655"/>
      <c r="W8" s="655"/>
      <c r="X8" s="558"/>
      <c r="Y8" s="558"/>
      <c r="Z8" s="558"/>
      <c r="AA8" s="558"/>
      <c r="AB8" s="558"/>
      <c r="AC8" s="558"/>
      <c r="AD8" s="558"/>
      <c r="AE8" s="558"/>
      <c r="AF8" s="558"/>
      <c r="AG8" s="558"/>
      <c r="AH8" s="558"/>
      <c r="AI8" s="558"/>
      <c r="AJ8" s="558"/>
      <c r="AK8" s="549"/>
      <c r="AL8" s="549"/>
      <c r="AM8" s="549"/>
      <c r="AN8" s="549"/>
      <c r="AO8" s="549"/>
      <c r="AP8" s="549"/>
      <c r="AQ8" s="549"/>
      <c r="AR8" s="549"/>
      <c r="AS8" s="549"/>
      <c r="AT8" s="549"/>
      <c r="AU8" s="549"/>
      <c r="AV8" s="549"/>
      <c r="AW8" s="558"/>
      <c r="AX8" s="558"/>
      <c r="AY8" s="558"/>
      <c r="AZ8" s="558"/>
      <c r="BA8" s="560"/>
      <c r="BB8" s="560"/>
      <c r="BC8" s="551"/>
      <c r="BD8" s="371">
        <f t="shared" si="1"/>
        <v>0</v>
      </c>
      <c r="BE8" s="371">
        <f t="shared" si="2"/>
        <v>0</v>
      </c>
      <c r="BF8" s="371">
        <f t="shared" si="3"/>
        <v>0</v>
      </c>
      <c r="BG8" s="371">
        <f t="shared" si="4"/>
        <v>0</v>
      </c>
      <c r="BH8" s="371">
        <f t="shared" si="5"/>
        <v>0</v>
      </c>
      <c r="BI8" s="371">
        <f t="shared" si="6"/>
        <v>0</v>
      </c>
      <c r="BJ8" s="371">
        <f t="shared" si="7"/>
        <v>0</v>
      </c>
      <c r="BK8" s="371">
        <f t="shared" si="8"/>
        <v>0</v>
      </c>
      <c r="BL8" s="371">
        <f t="shared" si="9"/>
        <v>0</v>
      </c>
      <c r="BM8" s="371">
        <f t="shared" si="10"/>
        <v>0</v>
      </c>
      <c r="BN8" s="371">
        <f t="shared" si="11"/>
        <v>0</v>
      </c>
      <c r="BO8" s="371">
        <f t="shared" si="12"/>
        <v>0</v>
      </c>
      <c r="BP8" s="551"/>
      <c r="BQ8" s="561">
        <f t="shared" si="13"/>
        <v>0</v>
      </c>
      <c r="BR8" s="562">
        <f t="shared" si="14"/>
        <v>0</v>
      </c>
      <c r="BS8" s="562">
        <f t="shared" si="15"/>
        <v>0</v>
      </c>
      <c r="BT8" s="562">
        <f t="shared" si="16"/>
        <v>0</v>
      </c>
      <c r="BU8" s="562">
        <f t="shared" si="17"/>
        <v>0</v>
      </c>
      <c r="BV8" s="562">
        <f t="shared" si="18"/>
        <v>0</v>
      </c>
      <c r="BW8" s="555"/>
      <c r="BX8" s="561">
        <f t="shared" si="19"/>
        <v>0</v>
      </c>
    </row>
    <row r="9" spans="1:76" ht="15.6" customHeight="1" x14ac:dyDescent="0.3">
      <c r="A9" s="556" t="s">
        <v>555</v>
      </c>
      <c r="B9" s="653">
        <f t="shared" si="0"/>
        <v>0</v>
      </c>
      <c r="C9" s="654"/>
      <c r="D9" s="657"/>
      <c r="E9" s="657"/>
      <c r="F9" s="656"/>
      <c r="G9" s="654"/>
      <c r="H9" s="657"/>
      <c r="I9" s="657"/>
      <c r="J9" s="656"/>
      <c r="K9" s="655"/>
      <c r="L9" s="655"/>
      <c r="M9" s="656"/>
      <c r="N9" s="655"/>
      <c r="O9" s="655"/>
      <c r="P9" s="655"/>
      <c r="Q9" s="655"/>
      <c r="R9" s="655"/>
      <c r="S9" s="655"/>
      <c r="T9" s="655"/>
      <c r="U9" s="655"/>
      <c r="V9" s="655"/>
      <c r="W9" s="663"/>
      <c r="X9" s="558"/>
      <c r="Y9" s="558"/>
      <c r="Z9" s="559"/>
      <c r="AA9" s="558"/>
      <c r="AB9" s="558"/>
      <c r="AC9" s="558"/>
      <c r="AD9" s="558"/>
      <c r="AE9" s="558"/>
      <c r="AF9" s="558"/>
      <c r="AG9" s="558"/>
      <c r="AH9" s="558"/>
      <c r="AI9" s="558"/>
      <c r="AJ9" s="558"/>
      <c r="AK9" s="549"/>
      <c r="AL9" s="549"/>
      <c r="AM9" s="549"/>
      <c r="AN9" s="549"/>
      <c r="AO9" s="549"/>
      <c r="AP9" s="549"/>
      <c r="AQ9" s="549"/>
      <c r="AR9" s="549"/>
      <c r="AS9" s="549"/>
      <c r="AT9" s="549"/>
      <c r="AU9" s="549"/>
      <c r="AV9" s="549"/>
      <c r="AW9" s="558"/>
      <c r="AX9" s="558"/>
      <c r="AY9" s="558"/>
      <c r="AZ9" s="558"/>
      <c r="BA9" s="560"/>
      <c r="BB9" s="560"/>
      <c r="BC9" s="551"/>
      <c r="BD9" s="371">
        <f t="shared" si="1"/>
        <v>0</v>
      </c>
      <c r="BE9" s="371">
        <f t="shared" si="2"/>
        <v>0</v>
      </c>
      <c r="BF9" s="371">
        <f t="shared" si="3"/>
        <v>0</v>
      </c>
      <c r="BG9" s="371">
        <f t="shared" si="4"/>
        <v>0</v>
      </c>
      <c r="BH9" s="371">
        <f t="shared" si="5"/>
        <v>0</v>
      </c>
      <c r="BI9" s="371">
        <f t="shared" si="6"/>
        <v>0</v>
      </c>
      <c r="BJ9" s="371">
        <f t="shared" si="7"/>
        <v>0</v>
      </c>
      <c r="BK9" s="371">
        <f t="shared" si="8"/>
        <v>0</v>
      </c>
      <c r="BL9" s="371">
        <f t="shared" si="9"/>
        <v>0</v>
      </c>
      <c r="BM9" s="371">
        <f t="shared" si="10"/>
        <v>0</v>
      </c>
      <c r="BN9" s="371">
        <f t="shared" si="11"/>
        <v>0</v>
      </c>
      <c r="BO9" s="371">
        <f t="shared" si="12"/>
        <v>0</v>
      </c>
      <c r="BP9" s="551"/>
      <c r="BQ9" s="561">
        <f t="shared" si="13"/>
        <v>0</v>
      </c>
      <c r="BR9" s="562">
        <f t="shared" si="14"/>
        <v>0</v>
      </c>
      <c r="BS9" s="562">
        <f t="shared" si="15"/>
        <v>0</v>
      </c>
      <c r="BT9" s="562">
        <f t="shared" si="16"/>
        <v>0</v>
      </c>
      <c r="BU9" s="562">
        <f t="shared" si="17"/>
        <v>0</v>
      </c>
      <c r="BV9" s="562">
        <f t="shared" si="18"/>
        <v>0</v>
      </c>
      <c r="BW9" s="555"/>
      <c r="BX9" s="561">
        <f t="shared" si="19"/>
        <v>0</v>
      </c>
    </row>
    <row r="10" spans="1:76" ht="15.6" customHeight="1" x14ac:dyDescent="0.3">
      <c r="A10" s="556" t="s">
        <v>556</v>
      </c>
      <c r="B10" s="653">
        <f t="shared" si="0"/>
        <v>0</v>
      </c>
      <c r="C10" s="654"/>
      <c r="D10" s="657"/>
      <c r="E10" s="657"/>
      <c r="F10" s="656"/>
      <c r="G10" s="654"/>
      <c r="H10" s="657"/>
      <c r="I10" s="657"/>
      <c r="J10" s="656"/>
      <c r="K10" s="655"/>
      <c r="L10" s="655"/>
      <c r="M10" s="656"/>
      <c r="N10" s="655"/>
      <c r="O10" s="655"/>
      <c r="P10" s="655"/>
      <c r="Q10" s="655"/>
      <c r="R10" s="655"/>
      <c r="S10" s="655"/>
      <c r="T10" s="655"/>
      <c r="U10" s="655"/>
      <c r="V10" s="655"/>
      <c r="W10" s="655"/>
      <c r="X10" s="558"/>
      <c r="Y10" s="558"/>
      <c r="Z10" s="558"/>
      <c r="AA10" s="558"/>
      <c r="AB10" s="558"/>
      <c r="AC10" s="558"/>
      <c r="AD10" s="558"/>
      <c r="AE10" s="558"/>
      <c r="AF10" s="558"/>
      <c r="AG10" s="558"/>
      <c r="AH10" s="558"/>
      <c r="AI10" s="558"/>
      <c r="AJ10" s="558"/>
      <c r="AK10" s="549"/>
      <c r="AL10" s="549"/>
      <c r="AM10" s="549"/>
      <c r="AN10" s="549"/>
      <c r="AO10" s="549"/>
      <c r="AP10" s="549"/>
      <c r="AQ10" s="549"/>
      <c r="AR10" s="549"/>
      <c r="AS10" s="549"/>
      <c r="AT10" s="549"/>
      <c r="AU10" s="549"/>
      <c r="AV10" s="549"/>
      <c r="AW10" s="558"/>
      <c r="AX10" s="558"/>
      <c r="AY10" s="558"/>
      <c r="AZ10" s="558"/>
      <c r="BA10" s="560"/>
      <c r="BB10" s="560"/>
      <c r="BC10" s="551"/>
      <c r="BD10" s="371">
        <f t="shared" si="1"/>
        <v>0</v>
      </c>
      <c r="BE10" s="371">
        <f t="shared" si="2"/>
        <v>0</v>
      </c>
      <c r="BF10" s="371">
        <f t="shared" si="3"/>
        <v>0</v>
      </c>
      <c r="BG10" s="371">
        <f t="shared" si="4"/>
        <v>0</v>
      </c>
      <c r="BH10" s="371">
        <f t="shared" si="5"/>
        <v>0</v>
      </c>
      <c r="BI10" s="371">
        <f t="shared" si="6"/>
        <v>0</v>
      </c>
      <c r="BJ10" s="371">
        <f t="shared" si="7"/>
        <v>0</v>
      </c>
      <c r="BK10" s="371">
        <f t="shared" si="8"/>
        <v>0</v>
      </c>
      <c r="BL10" s="371">
        <f t="shared" si="9"/>
        <v>0</v>
      </c>
      <c r="BM10" s="371">
        <f t="shared" si="10"/>
        <v>0</v>
      </c>
      <c r="BN10" s="371">
        <f t="shared" si="11"/>
        <v>0</v>
      </c>
      <c r="BO10" s="371">
        <f t="shared" si="12"/>
        <v>0</v>
      </c>
      <c r="BP10" s="551"/>
      <c r="BQ10" s="561">
        <f t="shared" si="13"/>
        <v>0</v>
      </c>
      <c r="BR10" s="562">
        <f t="shared" si="14"/>
        <v>0</v>
      </c>
      <c r="BS10" s="562">
        <f t="shared" si="15"/>
        <v>0</v>
      </c>
      <c r="BT10" s="562">
        <f t="shared" si="16"/>
        <v>0</v>
      </c>
      <c r="BU10" s="562">
        <f t="shared" si="17"/>
        <v>0</v>
      </c>
      <c r="BV10" s="562">
        <f t="shared" si="18"/>
        <v>0</v>
      </c>
      <c r="BW10" s="555"/>
      <c r="BX10" s="561">
        <f t="shared" si="19"/>
        <v>0</v>
      </c>
    </row>
    <row r="11" spans="1:76" ht="15.6" customHeight="1" x14ac:dyDescent="0.3">
      <c r="A11" s="556" t="s">
        <v>557</v>
      </c>
      <c r="B11" s="653">
        <f t="shared" si="0"/>
        <v>0</v>
      </c>
      <c r="C11" s="654"/>
      <c r="D11" s="657"/>
      <c r="E11" s="657"/>
      <c r="F11" s="656"/>
      <c r="G11" s="654"/>
      <c r="H11" s="657"/>
      <c r="I11" s="657"/>
      <c r="J11" s="656"/>
      <c r="K11" s="655"/>
      <c r="L11" s="655"/>
      <c r="M11" s="656"/>
      <c r="N11" s="655"/>
      <c r="O11" s="655"/>
      <c r="P11" s="655"/>
      <c r="Q11" s="655"/>
      <c r="R11" s="655"/>
      <c r="S11" s="655"/>
      <c r="T11" s="655"/>
      <c r="U11" s="655"/>
      <c r="V11" s="655"/>
      <c r="W11" s="655"/>
      <c r="X11" s="558"/>
      <c r="Y11" s="558"/>
      <c r="Z11" s="558"/>
      <c r="AA11" s="558"/>
      <c r="AB11" s="558"/>
      <c r="AC11" s="558"/>
      <c r="AD11" s="558"/>
      <c r="AE11" s="558"/>
      <c r="AF11" s="558"/>
      <c r="AG11" s="558"/>
      <c r="AH11" s="558"/>
      <c r="AI11" s="558"/>
      <c r="AJ11" s="558"/>
      <c r="AK11" s="549"/>
      <c r="AL11" s="549"/>
      <c r="AM11" s="549"/>
      <c r="AN11" s="549"/>
      <c r="AO11" s="549"/>
      <c r="AP11" s="549"/>
      <c r="AQ11" s="549"/>
      <c r="AR11" s="549"/>
      <c r="AS11" s="549"/>
      <c r="AT11" s="549"/>
      <c r="AU11" s="549"/>
      <c r="AV11" s="549"/>
      <c r="AW11" s="558"/>
      <c r="AX11" s="558"/>
      <c r="AY11" s="558"/>
      <c r="AZ11" s="558"/>
      <c r="BA11" s="560"/>
      <c r="BB11" s="560"/>
      <c r="BC11" s="551"/>
      <c r="BD11" s="371">
        <f t="shared" si="1"/>
        <v>0</v>
      </c>
      <c r="BE11" s="371">
        <f t="shared" si="2"/>
        <v>0</v>
      </c>
      <c r="BF11" s="371">
        <f t="shared" si="3"/>
        <v>0</v>
      </c>
      <c r="BG11" s="371">
        <f t="shared" si="4"/>
        <v>0</v>
      </c>
      <c r="BH11" s="371">
        <f t="shared" si="5"/>
        <v>0</v>
      </c>
      <c r="BI11" s="371">
        <f t="shared" si="6"/>
        <v>0</v>
      </c>
      <c r="BJ11" s="371">
        <f t="shared" si="7"/>
        <v>0</v>
      </c>
      <c r="BK11" s="371">
        <f t="shared" si="8"/>
        <v>0</v>
      </c>
      <c r="BL11" s="371">
        <f t="shared" si="9"/>
        <v>0</v>
      </c>
      <c r="BM11" s="371">
        <f t="shared" si="10"/>
        <v>0</v>
      </c>
      <c r="BN11" s="371">
        <f t="shared" si="11"/>
        <v>0</v>
      </c>
      <c r="BO11" s="371">
        <f t="shared" si="12"/>
        <v>0</v>
      </c>
      <c r="BP11" s="551"/>
      <c r="BQ11" s="561">
        <f t="shared" si="13"/>
        <v>0</v>
      </c>
      <c r="BR11" s="562">
        <f t="shared" si="14"/>
        <v>0</v>
      </c>
      <c r="BS11" s="562">
        <f t="shared" si="15"/>
        <v>0</v>
      </c>
      <c r="BT11" s="562">
        <f t="shared" si="16"/>
        <v>0</v>
      </c>
      <c r="BU11" s="562">
        <f t="shared" si="17"/>
        <v>0</v>
      </c>
      <c r="BV11" s="562">
        <f t="shared" si="18"/>
        <v>0</v>
      </c>
      <c r="BW11" s="555"/>
      <c r="BX11" s="561">
        <f t="shared" si="19"/>
        <v>0</v>
      </c>
    </row>
    <row r="12" spans="1:76" ht="15.6" customHeight="1" x14ac:dyDescent="0.3">
      <c r="A12" s="556" t="s">
        <v>558</v>
      </c>
      <c r="B12" s="653">
        <f t="shared" si="0"/>
        <v>0</v>
      </c>
      <c r="C12" s="654"/>
      <c r="D12" s="657"/>
      <c r="E12" s="657"/>
      <c r="F12" s="656"/>
      <c r="G12" s="654"/>
      <c r="H12" s="657"/>
      <c r="I12" s="657"/>
      <c r="J12" s="656"/>
      <c r="K12" s="655"/>
      <c r="L12" s="655"/>
      <c r="M12" s="656"/>
      <c r="N12" s="655"/>
      <c r="O12" s="655"/>
      <c r="P12" s="655"/>
      <c r="Q12" s="655"/>
      <c r="R12" s="655"/>
      <c r="S12" s="655"/>
      <c r="T12" s="655"/>
      <c r="U12" s="655"/>
      <c r="V12" s="655"/>
      <c r="W12" s="655"/>
      <c r="X12" s="558"/>
      <c r="Y12" s="558"/>
      <c r="Z12" s="558"/>
      <c r="AA12" s="558"/>
      <c r="AB12" s="558"/>
      <c r="AC12" s="558"/>
      <c r="AD12" s="558"/>
      <c r="AE12" s="558"/>
      <c r="AF12" s="558"/>
      <c r="AG12" s="558"/>
      <c r="AH12" s="558"/>
      <c r="AI12" s="558"/>
      <c r="AJ12" s="558"/>
      <c r="AK12" s="549"/>
      <c r="AL12" s="549"/>
      <c r="AM12" s="549"/>
      <c r="AN12" s="549"/>
      <c r="AO12" s="549"/>
      <c r="AP12" s="549"/>
      <c r="AQ12" s="549"/>
      <c r="AR12" s="549"/>
      <c r="AS12" s="549"/>
      <c r="AT12" s="549"/>
      <c r="AU12" s="549"/>
      <c r="AV12" s="549"/>
      <c r="AW12" s="558"/>
      <c r="AX12" s="558"/>
      <c r="AY12" s="558"/>
      <c r="AZ12" s="558"/>
      <c r="BA12" s="560"/>
      <c r="BB12" s="560"/>
      <c r="BC12" s="551"/>
      <c r="BD12" s="371">
        <f t="shared" si="1"/>
        <v>0</v>
      </c>
      <c r="BE12" s="371">
        <f t="shared" si="2"/>
        <v>0</v>
      </c>
      <c r="BF12" s="371">
        <f t="shared" si="3"/>
        <v>0</v>
      </c>
      <c r="BG12" s="371">
        <f t="shared" si="4"/>
        <v>0</v>
      </c>
      <c r="BH12" s="371">
        <f t="shared" si="5"/>
        <v>0</v>
      </c>
      <c r="BI12" s="371">
        <f t="shared" si="6"/>
        <v>0</v>
      </c>
      <c r="BJ12" s="371">
        <f t="shared" si="7"/>
        <v>0</v>
      </c>
      <c r="BK12" s="371">
        <f t="shared" si="8"/>
        <v>0</v>
      </c>
      <c r="BL12" s="371">
        <f t="shared" si="9"/>
        <v>0</v>
      </c>
      <c r="BM12" s="371">
        <f t="shared" si="10"/>
        <v>0</v>
      </c>
      <c r="BN12" s="371">
        <f t="shared" si="11"/>
        <v>0</v>
      </c>
      <c r="BO12" s="371">
        <f t="shared" si="12"/>
        <v>0</v>
      </c>
      <c r="BP12" s="551"/>
      <c r="BQ12" s="561">
        <f t="shared" si="13"/>
        <v>0</v>
      </c>
      <c r="BR12" s="562">
        <f t="shared" si="14"/>
        <v>0</v>
      </c>
      <c r="BS12" s="562">
        <f t="shared" si="15"/>
        <v>0</v>
      </c>
      <c r="BT12" s="562">
        <f t="shared" si="16"/>
        <v>0</v>
      </c>
      <c r="BU12" s="562">
        <f t="shared" si="17"/>
        <v>0</v>
      </c>
      <c r="BV12" s="562">
        <f t="shared" si="18"/>
        <v>0</v>
      </c>
      <c r="BW12" s="555"/>
      <c r="BX12" s="561">
        <f t="shared" si="19"/>
        <v>0</v>
      </c>
    </row>
    <row r="13" spans="1:76" ht="15.6" customHeight="1" x14ac:dyDescent="0.3">
      <c r="A13" s="556" t="s">
        <v>559</v>
      </c>
      <c r="B13" s="653">
        <f t="shared" si="0"/>
        <v>0</v>
      </c>
      <c r="C13" s="654"/>
      <c r="D13" s="657"/>
      <c r="E13" s="657"/>
      <c r="F13" s="656"/>
      <c r="G13" s="654"/>
      <c r="H13" s="657"/>
      <c r="I13" s="657"/>
      <c r="J13" s="656"/>
      <c r="K13" s="655"/>
      <c r="L13" s="655"/>
      <c r="M13" s="656"/>
      <c r="N13" s="655"/>
      <c r="O13" s="655"/>
      <c r="P13" s="655"/>
      <c r="Q13" s="655"/>
      <c r="R13" s="655"/>
      <c r="S13" s="655"/>
      <c r="T13" s="655"/>
      <c r="U13" s="655"/>
      <c r="V13" s="655"/>
      <c r="W13" s="655"/>
      <c r="X13" s="558"/>
      <c r="Y13" s="558"/>
      <c r="Z13" s="558"/>
      <c r="AA13" s="558"/>
      <c r="AB13" s="558"/>
      <c r="AC13" s="558"/>
      <c r="AD13" s="558"/>
      <c r="AE13" s="558"/>
      <c r="AF13" s="558"/>
      <c r="AG13" s="558"/>
      <c r="AH13" s="558"/>
      <c r="AI13" s="558"/>
      <c r="AJ13" s="558"/>
      <c r="AK13" s="549"/>
      <c r="AL13" s="549"/>
      <c r="AM13" s="549"/>
      <c r="AN13" s="549"/>
      <c r="AO13" s="549"/>
      <c r="AP13" s="549"/>
      <c r="AQ13" s="549"/>
      <c r="AR13" s="549"/>
      <c r="AS13" s="549"/>
      <c r="AT13" s="549"/>
      <c r="AU13" s="549"/>
      <c r="AV13" s="549"/>
      <c r="AW13" s="558"/>
      <c r="AX13" s="558"/>
      <c r="AY13" s="558"/>
      <c r="AZ13" s="558"/>
      <c r="BA13" s="560"/>
      <c r="BB13" s="560"/>
      <c r="BC13" s="551"/>
      <c r="BD13" s="371">
        <f t="shared" si="1"/>
        <v>0</v>
      </c>
      <c r="BE13" s="371">
        <f t="shared" si="2"/>
        <v>0</v>
      </c>
      <c r="BF13" s="371">
        <f t="shared" si="3"/>
        <v>0</v>
      </c>
      <c r="BG13" s="371">
        <f t="shared" si="4"/>
        <v>0</v>
      </c>
      <c r="BH13" s="371">
        <f t="shared" si="5"/>
        <v>0</v>
      </c>
      <c r="BI13" s="371">
        <f t="shared" si="6"/>
        <v>0</v>
      </c>
      <c r="BJ13" s="371">
        <f t="shared" si="7"/>
        <v>0</v>
      </c>
      <c r="BK13" s="371">
        <f t="shared" si="8"/>
        <v>0</v>
      </c>
      <c r="BL13" s="371">
        <f t="shared" si="9"/>
        <v>0</v>
      </c>
      <c r="BM13" s="371">
        <f t="shared" si="10"/>
        <v>0</v>
      </c>
      <c r="BN13" s="371">
        <f t="shared" si="11"/>
        <v>0</v>
      </c>
      <c r="BO13" s="371">
        <f t="shared" si="12"/>
        <v>0</v>
      </c>
      <c r="BP13" s="551"/>
      <c r="BQ13" s="561">
        <f t="shared" si="13"/>
        <v>0</v>
      </c>
      <c r="BR13" s="562">
        <f t="shared" si="14"/>
        <v>0</v>
      </c>
      <c r="BS13" s="562">
        <f t="shared" si="15"/>
        <v>0</v>
      </c>
      <c r="BT13" s="562">
        <f t="shared" si="16"/>
        <v>0</v>
      </c>
      <c r="BU13" s="562">
        <f t="shared" si="17"/>
        <v>0</v>
      </c>
      <c r="BV13" s="562">
        <f t="shared" si="18"/>
        <v>0</v>
      </c>
      <c r="BW13" s="555"/>
      <c r="BX13" s="561">
        <f t="shared" si="19"/>
        <v>0</v>
      </c>
    </row>
    <row r="14" spans="1:76" ht="15.6" customHeight="1" x14ac:dyDescent="0.3">
      <c r="A14" s="556" t="s">
        <v>560</v>
      </c>
      <c r="B14" s="653">
        <f t="shared" si="0"/>
        <v>0</v>
      </c>
      <c r="C14" s="654"/>
      <c r="D14" s="657"/>
      <c r="E14" s="657"/>
      <c r="F14" s="656"/>
      <c r="G14" s="654"/>
      <c r="H14" s="657"/>
      <c r="I14" s="657"/>
      <c r="J14" s="656"/>
      <c r="K14" s="655"/>
      <c r="L14" s="655"/>
      <c r="M14" s="656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558"/>
      <c r="Y14" s="558"/>
      <c r="Z14" s="558"/>
      <c r="AA14" s="558"/>
      <c r="AB14" s="558"/>
      <c r="AC14" s="558"/>
      <c r="AD14" s="558"/>
      <c r="AE14" s="558"/>
      <c r="AF14" s="558"/>
      <c r="AG14" s="558"/>
      <c r="AH14" s="558"/>
      <c r="AI14" s="558"/>
      <c r="AJ14" s="558"/>
      <c r="AK14" s="549"/>
      <c r="AL14" s="549"/>
      <c r="AM14" s="549"/>
      <c r="AN14" s="549"/>
      <c r="AO14" s="549"/>
      <c r="AP14" s="549"/>
      <c r="AQ14" s="549"/>
      <c r="AR14" s="549"/>
      <c r="AS14" s="549"/>
      <c r="AT14" s="549"/>
      <c r="AU14" s="549"/>
      <c r="AV14" s="549"/>
      <c r="AW14" s="558"/>
      <c r="AX14" s="558"/>
      <c r="AY14" s="558"/>
      <c r="AZ14" s="558"/>
      <c r="BA14" s="560"/>
      <c r="BB14" s="560"/>
      <c r="BC14" s="551"/>
      <c r="BD14" s="371">
        <f t="shared" si="1"/>
        <v>0</v>
      </c>
      <c r="BE14" s="371">
        <f t="shared" si="2"/>
        <v>0</v>
      </c>
      <c r="BF14" s="371">
        <f t="shared" si="3"/>
        <v>0</v>
      </c>
      <c r="BG14" s="371">
        <f t="shared" si="4"/>
        <v>0</v>
      </c>
      <c r="BH14" s="371">
        <f t="shared" si="5"/>
        <v>0</v>
      </c>
      <c r="BI14" s="371">
        <f t="shared" si="6"/>
        <v>0</v>
      </c>
      <c r="BJ14" s="371">
        <f t="shared" si="7"/>
        <v>0</v>
      </c>
      <c r="BK14" s="371">
        <f t="shared" si="8"/>
        <v>0</v>
      </c>
      <c r="BL14" s="371">
        <f t="shared" si="9"/>
        <v>0</v>
      </c>
      <c r="BM14" s="371">
        <f t="shared" si="10"/>
        <v>0</v>
      </c>
      <c r="BN14" s="371">
        <f t="shared" si="11"/>
        <v>0</v>
      </c>
      <c r="BO14" s="371">
        <f t="shared" si="12"/>
        <v>0</v>
      </c>
      <c r="BP14" s="551"/>
      <c r="BQ14" s="561">
        <f t="shared" si="13"/>
        <v>0</v>
      </c>
      <c r="BR14" s="562">
        <f t="shared" si="14"/>
        <v>0</v>
      </c>
      <c r="BS14" s="562">
        <f t="shared" si="15"/>
        <v>0</v>
      </c>
      <c r="BT14" s="562">
        <f t="shared" si="16"/>
        <v>0</v>
      </c>
      <c r="BU14" s="562">
        <f t="shared" si="17"/>
        <v>0</v>
      </c>
      <c r="BV14" s="562">
        <f t="shared" si="18"/>
        <v>0</v>
      </c>
      <c r="BW14" s="555"/>
      <c r="BX14" s="561">
        <f t="shared" si="19"/>
        <v>0</v>
      </c>
    </row>
    <row r="15" spans="1:76" ht="15.6" customHeight="1" x14ac:dyDescent="0.3">
      <c r="A15" s="556" t="s">
        <v>561</v>
      </c>
      <c r="B15" s="653">
        <f t="shared" si="0"/>
        <v>0</v>
      </c>
      <c r="C15" s="654"/>
      <c r="D15" s="657"/>
      <c r="E15" s="657"/>
      <c r="F15" s="656"/>
      <c r="G15" s="654"/>
      <c r="H15" s="657"/>
      <c r="I15" s="657"/>
      <c r="J15" s="656"/>
      <c r="K15" s="655"/>
      <c r="L15" s="655"/>
      <c r="M15" s="656"/>
      <c r="N15" s="655"/>
      <c r="O15" s="655"/>
      <c r="P15" s="655"/>
      <c r="Q15" s="655"/>
      <c r="R15" s="655"/>
      <c r="S15" s="655"/>
      <c r="T15" s="655"/>
      <c r="U15" s="655"/>
      <c r="V15" s="655"/>
      <c r="W15" s="655"/>
      <c r="X15" s="558"/>
      <c r="Y15" s="558"/>
      <c r="Z15" s="558"/>
      <c r="AA15" s="558"/>
      <c r="AB15" s="558"/>
      <c r="AC15" s="558"/>
      <c r="AD15" s="558"/>
      <c r="AE15" s="558"/>
      <c r="AF15" s="558"/>
      <c r="AG15" s="558"/>
      <c r="AH15" s="558"/>
      <c r="AI15" s="558"/>
      <c r="AJ15" s="558"/>
      <c r="AK15" s="549"/>
      <c r="AL15" s="549"/>
      <c r="AM15" s="549"/>
      <c r="AN15" s="549"/>
      <c r="AO15" s="549"/>
      <c r="AP15" s="549"/>
      <c r="AQ15" s="549"/>
      <c r="AR15" s="549"/>
      <c r="AS15" s="549"/>
      <c r="AT15" s="549"/>
      <c r="AU15" s="549"/>
      <c r="AV15" s="549"/>
      <c r="AW15" s="558"/>
      <c r="AX15" s="558"/>
      <c r="AY15" s="558"/>
      <c r="AZ15" s="558"/>
      <c r="BA15" s="560"/>
      <c r="BB15" s="560"/>
      <c r="BC15" s="551"/>
      <c r="BD15" s="371">
        <f t="shared" si="1"/>
        <v>0</v>
      </c>
      <c r="BE15" s="371">
        <f t="shared" si="2"/>
        <v>0</v>
      </c>
      <c r="BF15" s="371">
        <f t="shared" si="3"/>
        <v>0</v>
      </c>
      <c r="BG15" s="371">
        <f t="shared" si="4"/>
        <v>0</v>
      </c>
      <c r="BH15" s="371">
        <f t="shared" si="5"/>
        <v>0</v>
      </c>
      <c r="BI15" s="371">
        <f t="shared" si="6"/>
        <v>0</v>
      </c>
      <c r="BJ15" s="371">
        <f t="shared" si="7"/>
        <v>0</v>
      </c>
      <c r="BK15" s="371">
        <f t="shared" si="8"/>
        <v>0</v>
      </c>
      <c r="BL15" s="371">
        <f t="shared" si="9"/>
        <v>0</v>
      </c>
      <c r="BM15" s="371">
        <f t="shared" si="10"/>
        <v>0</v>
      </c>
      <c r="BN15" s="371">
        <f t="shared" si="11"/>
        <v>0</v>
      </c>
      <c r="BO15" s="371">
        <f t="shared" si="12"/>
        <v>0</v>
      </c>
      <c r="BP15" s="551"/>
      <c r="BQ15" s="561">
        <f t="shared" si="13"/>
        <v>0</v>
      </c>
      <c r="BR15" s="562">
        <f t="shared" si="14"/>
        <v>0</v>
      </c>
      <c r="BS15" s="562">
        <f t="shared" si="15"/>
        <v>0</v>
      </c>
      <c r="BT15" s="562">
        <f t="shared" si="16"/>
        <v>0</v>
      </c>
      <c r="BU15" s="562">
        <f t="shared" si="17"/>
        <v>0</v>
      </c>
      <c r="BV15" s="562">
        <f t="shared" si="18"/>
        <v>0</v>
      </c>
      <c r="BW15" s="555"/>
      <c r="BX15" s="561">
        <f t="shared" si="19"/>
        <v>0</v>
      </c>
    </row>
    <row r="16" spans="1:76" ht="15.6" customHeight="1" x14ac:dyDescent="0.3">
      <c r="A16" s="556" t="s">
        <v>562</v>
      </c>
      <c r="B16" s="653">
        <f t="shared" si="0"/>
        <v>0</v>
      </c>
      <c r="C16" s="656"/>
      <c r="D16" s="656"/>
      <c r="E16" s="656"/>
      <c r="F16" s="656"/>
      <c r="G16" s="656"/>
      <c r="H16" s="656"/>
      <c r="I16" s="656"/>
      <c r="J16" s="656"/>
      <c r="K16" s="655"/>
      <c r="L16" s="655"/>
      <c r="M16" s="655"/>
      <c r="N16" s="655"/>
      <c r="O16" s="655"/>
      <c r="P16" s="655"/>
      <c r="Q16" s="655"/>
      <c r="R16" s="655"/>
      <c r="S16" s="655"/>
      <c r="T16" s="655"/>
      <c r="U16" s="655"/>
      <c r="V16" s="655"/>
      <c r="W16" s="655"/>
      <c r="X16" s="558"/>
      <c r="Y16" s="558"/>
      <c r="Z16" s="558"/>
      <c r="AA16" s="558"/>
      <c r="AB16" s="558"/>
      <c r="AC16" s="558"/>
      <c r="AD16" s="558"/>
      <c r="AE16" s="558"/>
      <c r="AF16" s="558"/>
      <c r="AG16" s="558"/>
      <c r="AH16" s="558"/>
      <c r="AI16" s="558"/>
      <c r="AJ16" s="558"/>
      <c r="AK16" s="549"/>
      <c r="AL16" s="549"/>
      <c r="AM16" s="549"/>
      <c r="AN16" s="549"/>
      <c r="AO16" s="549"/>
      <c r="AP16" s="549"/>
      <c r="AQ16" s="549"/>
      <c r="AR16" s="549"/>
      <c r="AS16" s="549"/>
      <c r="AT16" s="549"/>
      <c r="AU16" s="549"/>
      <c r="AV16" s="549"/>
      <c r="AW16" s="558"/>
      <c r="AX16" s="558"/>
      <c r="AY16" s="558"/>
      <c r="AZ16" s="558"/>
      <c r="BA16" s="560"/>
      <c r="BB16" s="560"/>
      <c r="BC16" s="551"/>
      <c r="BD16" s="371">
        <f t="shared" si="1"/>
        <v>0</v>
      </c>
      <c r="BE16" s="371">
        <f t="shared" si="2"/>
        <v>0</v>
      </c>
      <c r="BF16" s="371">
        <f t="shared" si="3"/>
        <v>0</v>
      </c>
      <c r="BG16" s="371">
        <f t="shared" si="4"/>
        <v>0</v>
      </c>
      <c r="BH16" s="371">
        <f t="shared" si="5"/>
        <v>0</v>
      </c>
      <c r="BI16" s="371">
        <f t="shared" si="6"/>
        <v>0</v>
      </c>
      <c r="BJ16" s="371">
        <f t="shared" si="7"/>
        <v>0</v>
      </c>
      <c r="BK16" s="371">
        <f t="shared" si="8"/>
        <v>0</v>
      </c>
      <c r="BL16" s="371">
        <f t="shared" si="9"/>
        <v>0</v>
      </c>
      <c r="BM16" s="371">
        <f t="shared" si="10"/>
        <v>0</v>
      </c>
      <c r="BN16" s="371">
        <f t="shared" si="11"/>
        <v>0</v>
      </c>
      <c r="BO16" s="371">
        <f t="shared" si="12"/>
        <v>0</v>
      </c>
      <c r="BP16" s="551"/>
      <c r="BQ16" s="561">
        <f t="shared" si="13"/>
        <v>0</v>
      </c>
      <c r="BR16" s="562">
        <f t="shared" si="14"/>
        <v>0</v>
      </c>
      <c r="BS16" s="562">
        <f t="shared" si="15"/>
        <v>0</v>
      </c>
      <c r="BT16" s="562">
        <f t="shared" si="16"/>
        <v>0</v>
      </c>
      <c r="BU16" s="562">
        <f t="shared" si="17"/>
        <v>0</v>
      </c>
      <c r="BV16" s="562">
        <f t="shared" si="18"/>
        <v>0</v>
      </c>
      <c r="BW16" s="555"/>
      <c r="BX16" s="561">
        <f t="shared" si="19"/>
        <v>0</v>
      </c>
    </row>
    <row r="17" spans="1:76" ht="16.2" customHeight="1" thickBot="1" x14ac:dyDescent="0.35">
      <c r="A17" s="565" t="s">
        <v>563</v>
      </c>
      <c r="B17" s="658">
        <f t="shared" si="0"/>
        <v>0</v>
      </c>
      <c r="C17" s="659"/>
      <c r="D17" s="659"/>
      <c r="E17" s="659"/>
      <c r="F17" s="659"/>
      <c r="G17" s="659"/>
      <c r="H17" s="659"/>
      <c r="I17" s="659"/>
      <c r="J17" s="659"/>
      <c r="K17" s="660"/>
      <c r="L17" s="660"/>
      <c r="M17" s="660"/>
      <c r="N17" s="660"/>
      <c r="O17" s="660"/>
      <c r="P17" s="660"/>
      <c r="Q17" s="660"/>
      <c r="R17" s="660"/>
      <c r="S17" s="661"/>
      <c r="T17" s="660"/>
      <c r="U17" s="660"/>
      <c r="V17" s="660"/>
      <c r="W17" s="660"/>
      <c r="X17" s="568"/>
      <c r="Y17" s="568"/>
      <c r="Z17" s="568"/>
      <c r="AA17" s="567"/>
      <c r="AB17" s="568"/>
      <c r="AC17" s="568"/>
      <c r="AD17" s="568"/>
      <c r="AE17" s="568"/>
      <c r="AF17" s="568"/>
      <c r="AG17" s="568"/>
      <c r="AH17" s="568"/>
      <c r="AI17" s="568"/>
      <c r="AJ17" s="568"/>
      <c r="AK17" s="549"/>
      <c r="AL17" s="549"/>
      <c r="AM17" s="549"/>
      <c r="AN17" s="549"/>
      <c r="AO17" s="549"/>
      <c r="AP17" s="549"/>
      <c r="AQ17" s="549"/>
      <c r="AR17" s="549"/>
      <c r="AS17" s="549"/>
      <c r="AT17" s="549"/>
      <c r="AU17" s="549"/>
      <c r="AV17" s="549"/>
      <c r="AW17" s="568"/>
      <c r="AX17" s="568"/>
      <c r="AY17" s="568"/>
      <c r="AZ17" s="568"/>
      <c r="BA17" s="570"/>
      <c r="BB17" s="570"/>
      <c r="BC17" s="551"/>
      <c r="BD17" s="571">
        <f t="shared" si="1"/>
        <v>0</v>
      </c>
      <c r="BE17" s="571">
        <f t="shared" si="2"/>
        <v>0</v>
      </c>
      <c r="BF17" s="571">
        <f t="shared" si="3"/>
        <v>0</v>
      </c>
      <c r="BG17" s="571">
        <f t="shared" si="4"/>
        <v>0</v>
      </c>
      <c r="BH17" s="571">
        <f t="shared" si="5"/>
        <v>0</v>
      </c>
      <c r="BI17" s="571">
        <f t="shared" si="6"/>
        <v>0</v>
      </c>
      <c r="BJ17" s="571">
        <f t="shared" si="7"/>
        <v>0</v>
      </c>
      <c r="BK17" s="571">
        <f t="shared" si="8"/>
        <v>0</v>
      </c>
      <c r="BL17" s="571">
        <f t="shared" si="9"/>
        <v>0</v>
      </c>
      <c r="BM17" s="571">
        <f t="shared" si="10"/>
        <v>0</v>
      </c>
      <c r="BN17" s="571">
        <f t="shared" si="11"/>
        <v>0</v>
      </c>
      <c r="BO17" s="571">
        <f t="shared" si="12"/>
        <v>0</v>
      </c>
      <c r="BP17" s="551"/>
      <c r="BQ17" s="572">
        <f t="shared" si="13"/>
        <v>0</v>
      </c>
      <c r="BR17" s="573">
        <f t="shared" si="14"/>
        <v>0</v>
      </c>
      <c r="BS17" s="573">
        <f t="shared" si="15"/>
        <v>0</v>
      </c>
      <c r="BT17" s="573">
        <f t="shared" si="16"/>
        <v>0</v>
      </c>
      <c r="BU17" s="573">
        <f t="shared" si="17"/>
        <v>0</v>
      </c>
      <c r="BV17" s="573">
        <f t="shared" si="18"/>
        <v>0</v>
      </c>
      <c r="BW17" s="555"/>
      <c r="BX17" s="572">
        <f t="shared" si="19"/>
        <v>0</v>
      </c>
    </row>
    <row r="18" spans="1:76" x14ac:dyDescent="0.3">
      <c r="A18" s="574" t="s">
        <v>564</v>
      </c>
      <c r="B18" s="575">
        <f t="shared" ref="B18:AG18" si="20">SUM(B5:B17)</f>
        <v>0</v>
      </c>
      <c r="C18" s="576">
        <f t="shared" si="20"/>
        <v>0</v>
      </c>
      <c r="D18" s="577">
        <f t="shared" si="20"/>
        <v>0</v>
      </c>
      <c r="E18" s="577">
        <f t="shared" si="20"/>
        <v>0</v>
      </c>
      <c r="F18" s="577">
        <f t="shared" si="20"/>
        <v>0</v>
      </c>
      <c r="G18" s="577">
        <f t="shared" si="20"/>
        <v>0</v>
      </c>
      <c r="H18" s="577">
        <f t="shared" si="20"/>
        <v>0</v>
      </c>
      <c r="I18" s="577">
        <f t="shared" si="20"/>
        <v>0</v>
      </c>
      <c r="J18" s="577">
        <f t="shared" si="20"/>
        <v>0</v>
      </c>
      <c r="K18" s="577">
        <f t="shared" si="20"/>
        <v>0</v>
      </c>
      <c r="L18" s="577">
        <f t="shared" si="20"/>
        <v>0</v>
      </c>
      <c r="M18" s="577">
        <f t="shared" si="20"/>
        <v>0</v>
      </c>
      <c r="N18" s="577">
        <f t="shared" si="20"/>
        <v>0</v>
      </c>
      <c r="O18" s="577">
        <f t="shared" si="20"/>
        <v>0</v>
      </c>
      <c r="P18" s="577">
        <f t="shared" si="20"/>
        <v>0</v>
      </c>
      <c r="Q18" s="577">
        <f t="shared" si="20"/>
        <v>0</v>
      </c>
      <c r="R18" s="577">
        <f t="shared" si="20"/>
        <v>0</v>
      </c>
      <c r="S18" s="577">
        <f t="shared" si="20"/>
        <v>0</v>
      </c>
      <c r="T18" s="577">
        <f t="shared" si="20"/>
        <v>0</v>
      </c>
      <c r="U18" s="577">
        <f t="shared" si="20"/>
        <v>0</v>
      </c>
      <c r="V18" s="577">
        <f t="shared" si="20"/>
        <v>0</v>
      </c>
      <c r="W18" s="577">
        <f t="shared" si="20"/>
        <v>0</v>
      </c>
      <c r="X18" s="577">
        <f t="shared" si="20"/>
        <v>0</v>
      </c>
      <c r="Y18" s="577">
        <f t="shared" si="20"/>
        <v>0</v>
      </c>
      <c r="Z18" s="577">
        <f t="shared" si="20"/>
        <v>0</v>
      </c>
      <c r="AA18" s="577">
        <f t="shared" si="20"/>
        <v>0</v>
      </c>
      <c r="AB18" s="577">
        <f t="shared" si="20"/>
        <v>0</v>
      </c>
      <c r="AC18" s="577">
        <f t="shared" si="20"/>
        <v>0</v>
      </c>
      <c r="AD18" s="577">
        <f t="shared" si="20"/>
        <v>0</v>
      </c>
      <c r="AE18" s="577">
        <f t="shared" si="20"/>
        <v>0</v>
      </c>
      <c r="AF18" s="577">
        <f t="shared" si="20"/>
        <v>0</v>
      </c>
      <c r="AG18" s="577">
        <f t="shared" si="20"/>
        <v>0</v>
      </c>
      <c r="AH18" s="577">
        <f t="shared" ref="AH18:BM18" si="21">SUM(AH5:AH17)</f>
        <v>0</v>
      </c>
      <c r="AI18" s="577">
        <f t="shared" si="21"/>
        <v>0</v>
      </c>
      <c r="AJ18" s="577">
        <f t="shared" si="21"/>
        <v>0</v>
      </c>
      <c r="AK18" s="577">
        <f t="shared" si="21"/>
        <v>0</v>
      </c>
      <c r="AL18" s="577">
        <f t="shared" si="21"/>
        <v>0</v>
      </c>
      <c r="AM18" s="577">
        <f t="shared" si="21"/>
        <v>0</v>
      </c>
      <c r="AN18" s="577">
        <f t="shared" si="21"/>
        <v>0</v>
      </c>
      <c r="AO18" s="577">
        <f t="shared" si="21"/>
        <v>0</v>
      </c>
      <c r="AP18" s="577">
        <f t="shared" si="21"/>
        <v>0</v>
      </c>
      <c r="AQ18" s="577">
        <f t="shared" si="21"/>
        <v>0</v>
      </c>
      <c r="AR18" s="577">
        <f t="shared" si="21"/>
        <v>0</v>
      </c>
      <c r="AS18" s="577">
        <f t="shared" si="21"/>
        <v>0</v>
      </c>
      <c r="AT18" s="577">
        <f t="shared" si="21"/>
        <v>0</v>
      </c>
      <c r="AU18" s="577">
        <f t="shared" si="21"/>
        <v>0</v>
      </c>
      <c r="AV18" s="577">
        <f t="shared" si="21"/>
        <v>0</v>
      </c>
      <c r="AW18" s="577">
        <f t="shared" si="21"/>
        <v>0</v>
      </c>
      <c r="AX18" s="577">
        <f t="shared" si="21"/>
        <v>0</v>
      </c>
      <c r="AY18" s="577">
        <f t="shared" si="21"/>
        <v>0</v>
      </c>
      <c r="AZ18" s="577">
        <f t="shared" si="21"/>
        <v>0</v>
      </c>
      <c r="BA18" s="577">
        <f t="shared" si="21"/>
        <v>0</v>
      </c>
      <c r="BB18" s="577">
        <f t="shared" si="21"/>
        <v>0</v>
      </c>
      <c r="BC18" s="578"/>
      <c r="BD18" s="579">
        <f t="shared" si="1"/>
        <v>0</v>
      </c>
      <c r="BE18" s="579">
        <f t="shared" si="2"/>
        <v>0</v>
      </c>
      <c r="BF18" s="579">
        <f t="shared" si="3"/>
        <v>0</v>
      </c>
      <c r="BG18" s="579">
        <f t="shared" si="4"/>
        <v>0</v>
      </c>
      <c r="BH18" s="579">
        <f t="shared" si="5"/>
        <v>0</v>
      </c>
      <c r="BI18" s="579">
        <f t="shared" si="6"/>
        <v>0</v>
      </c>
      <c r="BJ18" s="579">
        <f t="shared" si="7"/>
        <v>0</v>
      </c>
      <c r="BK18" s="579">
        <f t="shared" si="8"/>
        <v>0</v>
      </c>
      <c r="BL18" s="579">
        <f t="shared" si="9"/>
        <v>0</v>
      </c>
      <c r="BM18" s="579">
        <f t="shared" si="10"/>
        <v>0</v>
      </c>
      <c r="BN18" s="579">
        <f t="shared" si="11"/>
        <v>0</v>
      </c>
      <c r="BO18" s="579">
        <f t="shared" si="12"/>
        <v>0</v>
      </c>
      <c r="BP18" s="578"/>
      <c r="BQ18" s="580">
        <f t="shared" ref="BQ18:BV18" si="22">SUM(BQ5:BQ17)</f>
        <v>0</v>
      </c>
      <c r="BR18" s="580">
        <f t="shared" si="22"/>
        <v>0</v>
      </c>
      <c r="BS18" s="580">
        <f t="shared" si="22"/>
        <v>0</v>
      </c>
      <c r="BT18" s="580">
        <f t="shared" si="22"/>
        <v>0</v>
      </c>
      <c r="BU18" s="580">
        <f t="shared" si="22"/>
        <v>0</v>
      </c>
      <c r="BV18" s="580">
        <f t="shared" si="22"/>
        <v>0</v>
      </c>
      <c r="BW18" s="581"/>
      <c r="BX18" s="580">
        <f>SUM(BX5:BX17)</f>
        <v>0</v>
      </c>
    </row>
    <row r="19" spans="1:76" x14ac:dyDescent="0.3">
      <c r="A19" s="582"/>
      <c r="B19" s="583"/>
      <c r="C19" s="584"/>
      <c r="D19" s="582"/>
      <c r="E19" s="582"/>
      <c r="F19" s="582"/>
      <c r="G19" s="584"/>
      <c r="H19" s="584"/>
      <c r="I19" s="584"/>
      <c r="J19" s="584"/>
      <c r="K19" s="584"/>
      <c r="L19" s="584"/>
      <c r="M19" s="584"/>
      <c r="N19" s="584"/>
      <c r="O19" s="584"/>
      <c r="P19" s="584"/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  <c r="AG19" s="584"/>
      <c r="AH19" s="584"/>
      <c r="AI19" s="584"/>
      <c r="AJ19" s="584"/>
      <c r="AK19" s="584"/>
      <c r="AL19" s="584"/>
      <c r="AM19" s="584"/>
      <c r="AN19" s="584"/>
      <c r="AO19" s="584"/>
      <c r="AP19" s="584"/>
      <c r="AQ19" s="584"/>
      <c r="AR19" s="584"/>
      <c r="AS19" s="584"/>
      <c r="AT19" s="584"/>
      <c r="AU19" s="584"/>
      <c r="AV19" s="584"/>
      <c r="AW19" s="584"/>
      <c r="AX19" s="584"/>
      <c r="AY19" s="584"/>
      <c r="AZ19" s="584"/>
      <c r="BA19" s="582"/>
      <c r="BB19" s="582"/>
      <c r="BC19" s="551"/>
      <c r="BD19" s="551"/>
      <c r="BE19" s="551"/>
      <c r="BF19" s="551"/>
      <c r="BG19" s="551"/>
      <c r="BH19" s="551"/>
      <c r="BI19" s="551"/>
      <c r="BJ19" s="551"/>
      <c r="BK19" s="551"/>
      <c r="BL19" s="551"/>
      <c r="BM19" s="551"/>
      <c r="BN19" s="551"/>
      <c r="BO19" s="551"/>
      <c r="BP19" s="551"/>
      <c r="BQ19" s="585"/>
      <c r="BR19" s="585"/>
      <c r="BS19" s="585"/>
      <c r="BT19" s="585"/>
      <c r="BU19" s="585"/>
      <c r="BV19" s="585"/>
      <c r="BW19" s="585"/>
      <c r="BX19" s="585"/>
    </row>
    <row r="20" spans="1:76" x14ac:dyDescent="0.3">
      <c r="A20" s="648" t="s">
        <v>498</v>
      </c>
      <c r="B20" s="649"/>
      <c r="C20" s="529" t="s">
        <v>499</v>
      </c>
      <c r="D20" s="529" t="s">
        <v>500</v>
      </c>
      <c r="E20" s="529" t="s">
        <v>501</v>
      </c>
      <c r="F20" s="529" t="s">
        <v>502</v>
      </c>
      <c r="G20" s="529" t="s">
        <v>503</v>
      </c>
      <c r="H20" s="529" t="s">
        <v>504</v>
      </c>
      <c r="I20" s="529" t="s">
        <v>505</v>
      </c>
      <c r="J20" s="529" t="s">
        <v>506</v>
      </c>
      <c r="K20" s="529" t="s">
        <v>507</v>
      </c>
      <c r="L20" s="529" t="s">
        <v>508</v>
      </c>
      <c r="M20" s="529" t="s">
        <v>509</v>
      </c>
      <c r="N20" s="529" t="s">
        <v>510</v>
      </c>
      <c r="O20" s="529" t="s">
        <v>511</v>
      </c>
      <c r="P20" s="529" t="s">
        <v>512</v>
      </c>
      <c r="Q20" s="529" t="s">
        <v>513</v>
      </c>
      <c r="R20" s="529" t="s">
        <v>514</v>
      </c>
      <c r="S20" s="529" t="s">
        <v>515</v>
      </c>
      <c r="T20" s="529" t="s">
        <v>516</v>
      </c>
      <c r="U20" s="529" t="s">
        <v>517</v>
      </c>
      <c r="V20" s="529" t="s">
        <v>518</v>
      </c>
      <c r="W20" s="529" t="s">
        <v>519</v>
      </c>
      <c r="X20" s="529" t="s">
        <v>520</v>
      </c>
      <c r="Y20" s="529" t="s">
        <v>521</v>
      </c>
      <c r="Z20" s="529" t="s">
        <v>522</v>
      </c>
      <c r="AA20" s="529" t="s">
        <v>523</v>
      </c>
      <c r="AB20" s="529" t="s">
        <v>524</v>
      </c>
      <c r="AC20" s="529" t="s">
        <v>525</v>
      </c>
      <c r="AD20" s="529" t="s">
        <v>526</v>
      </c>
      <c r="AE20" s="529" t="s">
        <v>527</v>
      </c>
      <c r="AF20" s="529" t="s">
        <v>528</v>
      </c>
      <c r="AG20" s="529" t="s">
        <v>529</v>
      </c>
      <c r="AH20" s="529" t="s">
        <v>530</v>
      </c>
      <c r="AI20" s="529" t="s">
        <v>531</v>
      </c>
      <c r="AJ20" s="529" t="s">
        <v>532</v>
      </c>
      <c r="AK20" s="529" t="s">
        <v>533</v>
      </c>
      <c r="AL20" s="529" t="s">
        <v>534</v>
      </c>
      <c r="AM20" s="529" t="s">
        <v>535</v>
      </c>
      <c r="AN20" s="529" t="s">
        <v>536</v>
      </c>
      <c r="AO20" s="529" t="s">
        <v>537</v>
      </c>
      <c r="AP20" s="529" t="s">
        <v>538</v>
      </c>
      <c r="AQ20" s="529" t="s">
        <v>539</v>
      </c>
      <c r="AR20" s="529" t="s">
        <v>540</v>
      </c>
      <c r="AS20" s="529" t="s">
        <v>541</v>
      </c>
      <c r="AT20" s="529" t="s">
        <v>542</v>
      </c>
      <c r="AU20" s="529" t="s">
        <v>543</v>
      </c>
      <c r="AV20" s="529" t="s">
        <v>544</v>
      </c>
      <c r="AW20" s="529" t="s">
        <v>545</v>
      </c>
      <c r="AX20" s="529" t="s">
        <v>546</v>
      </c>
      <c r="AY20" s="529" t="s">
        <v>547</v>
      </c>
      <c r="AZ20" s="529" t="s">
        <v>548</v>
      </c>
      <c r="BA20" s="529" t="s">
        <v>549</v>
      </c>
      <c r="BB20" s="529" t="s">
        <v>550</v>
      </c>
      <c r="BC20" s="587"/>
      <c r="BD20" s="587"/>
      <c r="BE20" s="587"/>
      <c r="BF20" s="587"/>
      <c r="BG20" s="587"/>
      <c r="BH20" s="587"/>
      <c r="BI20" s="587"/>
      <c r="BJ20" s="587"/>
      <c r="BK20" s="587"/>
      <c r="BL20" s="587"/>
      <c r="BM20" s="587"/>
      <c r="BN20" s="587"/>
      <c r="BO20" s="587"/>
      <c r="BP20" s="587"/>
      <c r="BQ20" s="543" t="s">
        <v>276</v>
      </c>
      <c r="BR20" s="543" t="s">
        <v>277</v>
      </c>
      <c r="BS20" s="543" t="s">
        <v>278</v>
      </c>
      <c r="BT20" s="543" t="s">
        <v>279</v>
      </c>
      <c r="BU20" s="543" t="s">
        <v>280</v>
      </c>
      <c r="BV20" s="543" t="s">
        <v>281</v>
      </c>
      <c r="BW20" s="525"/>
      <c r="BX20" s="588" t="str">
        <f>BX3</f>
        <v>2024</v>
      </c>
    </row>
    <row r="21" spans="1:76" x14ac:dyDescent="0.3">
      <c r="A21" s="545"/>
      <c r="B21" s="589">
        <f t="shared" ref="B21:B33" si="23">SUM(C21:BB21)</f>
        <v>0</v>
      </c>
      <c r="C21" s="547"/>
      <c r="D21" s="548"/>
      <c r="E21" s="548"/>
      <c r="F21" s="548"/>
      <c r="G21" s="548"/>
      <c r="H21" s="548"/>
      <c r="I21" s="548"/>
      <c r="J21" s="548"/>
      <c r="K21" s="548"/>
      <c r="L21" s="548"/>
      <c r="M21" s="548"/>
      <c r="N21" s="548"/>
      <c r="O21" s="548"/>
      <c r="P21" s="548"/>
      <c r="Q21" s="548"/>
      <c r="R21" s="548"/>
      <c r="S21" s="548"/>
      <c r="T21" s="548"/>
      <c r="U21" s="548"/>
      <c r="V21" s="548"/>
      <c r="W21" s="548"/>
      <c r="X21" s="548"/>
      <c r="Y21" s="548"/>
      <c r="Z21" s="548"/>
      <c r="AA21" s="548"/>
      <c r="AB21" s="548"/>
      <c r="AC21" s="548"/>
      <c r="AD21" s="548"/>
      <c r="AE21" s="548"/>
      <c r="AF21" s="548"/>
      <c r="AG21" s="548"/>
      <c r="AH21" s="548"/>
      <c r="AI21" s="548"/>
      <c r="AJ21" s="548"/>
      <c r="AK21" s="548"/>
      <c r="AL21" s="548"/>
      <c r="AM21" s="548"/>
      <c r="AN21" s="548"/>
      <c r="AO21" s="548"/>
      <c r="AP21" s="548"/>
      <c r="AQ21" s="548"/>
      <c r="AR21" s="548"/>
      <c r="AS21" s="548"/>
      <c r="AT21" s="548"/>
      <c r="AU21" s="548"/>
      <c r="AV21" s="548"/>
      <c r="AW21" s="548"/>
      <c r="AX21" s="548"/>
      <c r="AY21" s="548"/>
      <c r="AZ21" s="548"/>
      <c r="BA21" s="550"/>
      <c r="BB21" s="550"/>
      <c r="BC21" s="551"/>
      <c r="BD21" s="371">
        <f t="shared" ref="BD21:BD34" si="24">SUM(C21:F21)</f>
        <v>0</v>
      </c>
      <c r="BE21" s="371">
        <f t="shared" ref="BE21:BE34" si="25">SUM(G21:J21)</f>
        <v>0</v>
      </c>
      <c r="BF21" s="371">
        <f t="shared" ref="BF21:BF34" si="26">SUM(K21:O21)</f>
        <v>0</v>
      </c>
      <c r="BG21" s="371">
        <f t="shared" ref="BG21:BG34" si="27">SUM(P21:S21)</f>
        <v>0</v>
      </c>
      <c r="BH21" s="371">
        <f t="shared" ref="BH21:BH34" si="28">SUM(T21:W21)</f>
        <v>0</v>
      </c>
      <c r="BI21" s="371">
        <f t="shared" ref="BI21:BI34" si="29">SUM(X21:AB21)</f>
        <v>0</v>
      </c>
      <c r="BJ21" s="371">
        <f t="shared" ref="BJ21:BJ34" si="30">SUM(AC21:AF21)</f>
        <v>0</v>
      </c>
      <c r="BK21" s="371">
        <f t="shared" ref="BK21:BK34" si="31">SUM(AG21:AJ21)</f>
        <v>0</v>
      </c>
      <c r="BL21" s="371">
        <f t="shared" ref="BL21:BL34" si="32">SUM(AK21:AO21)</f>
        <v>0</v>
      </c>
      <c r="BM21" s="371">
        <f t="shared" ref="BM21:BM34" si="33">SUM(AP21:AS21)</f>
        <v>0</v>
      </c>
      <c r="BN21" s="371">
        <f t="shared" ref="BN21:BN34" si="34">SUM(AT21:AW21)</f>
        <v>0</v>
      </c>
      <c r="BO21" s="371">
        <f t="shared" ref="BO21:BO34" si="35">SUM(AX21:BB21)</f>
        <v>0</v>
      </c>
      <c r="BP21" s="551"/>
      <c r="BQ21" s="561">
        <f t="shared" ref="BQ21:BQ33" si="36">SUM(C21:O21)</f>
        <v>0</v>
      </c>
      <c r="BR21" s="562">
        <f t="shared" ref="BR21:BR33" si="37">SUM(P21:AB21)</f>
        <v>0</v>
      </c>
      <c r="BS21" s="562">
        <f t="shared" ref="BS21:BS33" si="38">SUM(AC21:AO21)</f>
        <v>0</v>
      </c>
      <c r="BT21" s="562">
        <f t="shared" ref="BT21:BT33" si="39">SUM(AP21:BB21)</f>
        <v>0</v>
      </c>
      <c r="BU21" s="562">
        <f t="shared" ref="BU21:BU33" si="40">SUM(BQ21:BR21)</f>
        <v>0</v>
      </c>
      <c r="BV21" s="562">
        <f t="shared" ref="BV21:BV33" si="41">SUM(BS21:BT21)</f>
        <v>0</v>
      </c>
      <c r="BW21" s="555"/>
      <c r="BX21" s="561">
        <f t="shared" ref="BX21:BX33" si="42">SUM(BQ21:BT21)</f>
        <v>0</v>
      </c>
    </row>
    <row r="22" spans="1:76" x14ac:dyDescent="0.3">
      <c r="A22" s="556" t="s">
        <v>552</v>
      </c>
      <c r="B22" s="546">
        <f t="shared" si="23"/>
        <v>0</v>
      </c>
      <c r="C22" s="557"/>
      <c r="D22" s="558"/>
      <c r="E22" s="558"/>
      <c r="F22" s="559"/>
      <c r="G22" s="557"/>
      <c r="H22" s="558"/>
      <c r="I22" s="558"/>
      <c r="J22" s="559"/>
      <c r="K22" s="558"/>
      <c r="L22" s="558"/>
      <c r="M22" s="558"/>
      <c r="N22" s="559"/>
      <c r="O22" s="558"/>
      <c r="P22" s="558"/>
      <c r="Q22" s="558"/>
      <c r="R22" s="559"/>
      <c r="S22" s="558"/>
      <c r="T22" s="558"/>
      <c r="U22" s="558"/>
      <c r="V22" s="558"/>
      <c r="W22" s="558"/>
      <c r="X22" s="558"/>
      <c r="Y22" s="558"/>
      <c r="Z22" s="558"/>
      <c r="AA22" s="558"/>
      <c r="AB22" s="558"/>
      <c r="AC22" s="558"/>
      <c r="AD22" s="558"/>
      <c r="AE22" s="558"/>
      <c r="AF22" s="558"/>
      <c r="AG22" s="558"/>
      <c r="AH22" s="558"/>
      <c r="AI22" s="558"/>
      <c r="AJ22" s="558"/>
      <c r="AK22" s="558"/>
      <c r="AL22" s="558"/>
      <c r="AM22" s="558"/>
      <c r="AN22" s="558"/>
      <c r="AO22" s="558"/>
      <c r="AP22" s="558"/>
      <c r="AQ22" s="558"/>
      <c r="AR22" s="558"/>
      <c r="AS22" s="558"/>
      <c r="AT22" s="558"/>
      <c r="AU22" s="558"/>
      <c r="AV22" s="558"/>
      <c r="AW22" s="558"/>
      <c r="AX22" s="558"/>
      <c r="AY22" s="558"/>
      <c r="AZ22" s="558"/>
      <c r="BA22" s="560"/>
      <c r="BB22" s="560"/>
      <c r="BC22" s="551"/>
      <c r="BD22" s="371">
        <f t="shared" si="24"/>
        <v>0</v>
      </c>
      <c r="BE22" s="371">
        <f t="shared" si="25"/>
        <v>0</v>
      </c>
      <c r="BF22" s="371">
        <f t="shared" si="26"/>
        <v>0</v>
      </c>
      <c r="BG22" s="371">
        <f t="shared" si="27"/>
        <v>0</v>
      </c>
      <c r="BH22" s="371">
        <f t="shared" si="28"/>
        <v>0</v>
      </c>
      <c r="BI22" s="371">
        <f t="shared" si="29"/>
        <v>0</v>
      </c>
      <c r="BJ22" s="371">
        <f t="shared" si="30"/>
        <v>0</v>
      </c>
      <c r="BK22" s="371">
        <f t="shared" si="31"/>
        <v>0</v>
      </c>
      <c r="BL22" s="371">
        <f t="shared" si="32"/>
        <v>0</v>
      </c>
      <c r="BM22" s="371">
        <f t="shared" si="33"/>
        <v>0</v>
      </c>
      <c r="BN22" s="371">
        <f t="shared" si="34"/>
        <v>0</v>
      </c>
      <c r="BO22" s="371">
        <f t="shared" si="35"/>
        <v>0</v>
      </c>
      <c r="BP22" s="551"/>
      <c r="BQ22" s="561">
        <f t="shared" si="36"/>
        <v>0</v>
      </c>
      <c r="BR22" s="562">
        <f t="shared" si="37"/>
        <v>0</v>
      </c>
      <c r="BS22" s="562">
        <f t="shared" si="38"/>
        <v>0</v>
      </c>
      <c r="BT22" s="562">
        <f t="shared" si="39"/>
        <v>0</v>
      </c>
      <c r="BU22" s="562">
        <f t="shared" si="40"/>
        <v>0</v>
      </c>
      <c r="BV22" s="562">
        <f t="shared" si="41"/>
        <v>0</v>
      </c>
      <c r="BW22" s="555"/>
      <c r="BX22" s="561">
        <f t="shared" si="42"/>
        <v>0</v>
      </c>
    </row>
    <row r="23" spans="1:76" x14ac:dyDescent="0.3">
      <c r="A23" s="556" t="s">
        <v>553</v>
      </c>
      <c r="B23" s="546">
        <f t="shared" si="23"/>
        <v>0</v>
      </c>
      <c r="C23" s="557"/>
      <c r="D23" s="558"/>
      <c r="E23" s="558"/>
      <c r="F23" s="559"/>
      <c r="G23" s="557"/>
      <c r="H23" s="558"/>
      <c r="I23" s="558"/>
      <c r="J23" s="559"/>
      <c r="K23" s="559"/>
      <c r="L23" s="559"/>
      <c r="M23" s="558"/>
      <c r="N23" s="558"/>
      <c r="O23" s="558"/>
      <c r="P23" s="558"/>
      <c r="Q23" s="558"/>
      <c r="R23" s="558"/>
      <c r="S23" s="558"/>
      <c r="T23" s="558"/>
      <c r="U23" s="558"/>
      <c r="V23" s="558"/>
      <c r="W23" s="558"/>
      <c r="X23" s="558"/>
      <c r="Y23" s="558"/>
      <c r="Z23" s="558"/>
      <c r="AA23" s="558"/>
      <c r="AB23" s="558"/>
      <c r="AC23" s="558"/>
      <c r="AD23" s="558"/>
      <c r="AE23" s="558"/>
      <c r="AF23" s="558"/>
      <c r="AG23" s="558"/>
      <c r="AH23" s="558"/>
      <c r="AI23" s="558"/>
      <c r="AJ23" s="558"/>
      <c r="AK23" s="558"/>
      <c r="AL23" s="558"/>
      <c r="AM23" s="558"/>
      <c r="AN23" s="558"/>
      <c r="AO23" s="558"/>
      <c r="AP23" s="558"/>
      <c r="AQ23" s="558"/>
      <c r="AR23" s="558"/>
      <c r="AS23" s="558"/>
      <c r="AT23" s="558"/>
      <c r="AU23" s="558"/>
      <c r="AV23" s="558"/>
      <c r="AW23" s="558"/>
      <c r="AX23" s="558"/>
      <c r="AY23" s="558"/>
      <c r="AZ23" s="558"/>
      <c r="BA23" s="560"/>
      <c r="BB23" s="560"/>
      <c r="BC23" s="551"/>
      <c r="BD23" s="371">
        <f t="shared" si="24"/>
        <v>0</v>
      </c>
      <c r="BE23" s="371">
        <f t="shared" si="25"/>
        <v>0</v>
      </c>
      <c r="BF23" s="371">
        <f t="shared" si="26"/>
        <v>0</v>
      </c>
      <c r="BG23" s="371">
        <f t="shared" si="27"/>
        <v>0</v>
      </c>
      <c r="BH23" s="371">
        <f t="shared" si="28"/>
        <v>0</v>
      </c>
      <c r="BI23" s="371">
        <f t="shared" si="29"/>
        <v>0</v>
      </c>
      <c r="BJ23" s="371">
        <f t="shared" si="30"/>
        <v>0</v>
      </c>
      <c r="BK23" s="371">
        <f t="shared" si="31"/>
        <v>0</v>
      </c>
      <c r="BL23" s="371">
        <f t="shared" si="32"/>
        <v>0</v>
      </c>
      <c r="BM23" s="371">
        <f t="shared" si="33"/>
        <v>0</v>
      </c>
      <c r="BN23" s="371">
        <f t="shared" si="34"/>
        <v>0</v>
      </c>
      <c r="BO23" s="371">
        <f t="shared" si="35"/>
        <v>0</v>
      </c>
      <c r="BP23" s="551"/>
      <c r="BQ23" s="561">
        <f t="shared" si="36"/>
        <v>0</v>
      </c>
      <c r="BR23" s="562">
        <f t="shared" si="37"/>
        <v>0</v>
      </c>
      <c r="BS23" s="562">
        <f t="shared" si="38"/>
        <v>0</v>
      </c>
      <c r="BT23" s="562">
        <f t="shared" si="39"/>
        <v>0</v>
      </c>
      <c r="BU23" s="562">
        <f t="shared" si="40"/>
        <v>0</v>
      </c>
      <c r="BV23" s="562">
        <f t="shared" si="41"/>
        <v>0</v>
      </c>
      <c r="BW23" s="555"/>
      <c r="BX23" s="561">
        <f t="shared" si="42"/>
        <v>0</v>
      </c>
    </row>
    <row r="24" spans="1:76" x14ac:dyDescent="0.3">
      <c r="A24" s="556" t="s">
        <v>554</v>
      </c>
      <c r="B24" s="546">
        <f t="shared" si="23"/>
        <v>0</v>
      </c>
      <c r="C24" s="557"/>
      <c r="D24" s="558"/>
      <c r="E24" s="558"/>
      <c r="F24" s="559"/>
      <c r="G24" s="557"/>
      <c r="H24" s="558"/>
      <c r="I24" s="558"/>
      <c r="J24" s="559"/>
      <c r="K24" s="558"/>
      <c r="L24" s="558"/>
      <c r="M24" s="559"/>
      <c r="N24" s="558"/>
      <c r="O24" s="558"/>
      <c r="P24" s="558"/>
      <c r="Q24" s="558"/>
      <c r="R24" s="558"/>
      <c r="S24" s="558"/>
      <c r="T24" s="558"/>
      <c r="U24" s="558"/>
      <c r="V24" s="558"/>
      <c r="W24" s="558"/>
      <c r="X24" s="558"/>
      <c r="Y24" s="558"/>
      <c r="Z24" s="558"/>
      <c r="AA24" s="558"/>
      <c r="AB24" s="558"/>
      <c r="AC24" s="558"/>
      <c r="AD24" s="558"/>
      <c r="AE24" s="558"/>
      <c r="AF24" s="558"/>
      <c r="AG24" s="558"/>
      <c r="AH24" s="558"/>
      <c r="AI24" s="558"/>
      <c r="AJ24" s="558"/>
      <c r="AK24" s="558"/>
      <c r="AL24" s="558"/>
      <c r="AM24" s="558"/>
      <c r="AN24" s="558"/>
      <c r="AO24" s="558"/>
      <c r="AP24" s="558"/>
      <c r="AQ24" s="558"/>
      <c r="AR24" s="558"/>
      <c r="AS24" s="558"/>
      <c r="AT24" s="558"/>
      <c r="AU24" s="558"/>
      <c r="AV24" s="558"/>
      <c r="AW24" s="558"/>
      <c r="AX24" s="558"/>
      <c r="AY24" s="558"/>
      <c r="AZ24" s="558"/>
      <c r="BA24" s="560"/>
      <c r="BB24" s="560"/>
      <c r="BC24" s="551"/>
      <c r="BD24" s="371">
        <f t="shared" si="24"/>
        <v>0</v>
      </c>
      <c r="BE24" s="371">
        <f t="shared" si="25"/>
        <v>0</v>
      </c>
      <c r="BF24" s="371">
        <f t="shared" si="26"/>
        <v>0</v>
      </c>
      <c r="BG24" s="371">
        <f t="shared" si="27"/>
        <v>0</v>
      </c>
      <c r="BH24" s="371">
        <f t="shared" si="28"/>
        <v>0</v>
      </c>
      <c r="BI24" s="371">
        <f t="shared" si="29"/>
        <v>0</v>
      </c>
      <c r="BJ24" s="371">
        <f t="shared" si="30"/>
        <v>0</v>
      </c>
      <c r="BK24" s="371">
        <f t="shared" si="31"/>
        <v>0</v>
      </c>
      <c r="BL24" s="371">
        <f t="shared" si="32"/>
        <v>0</v>
      </c>
      <c r="BM24" s="371">
        <f t="shared" si="33"/>
        <v>0</v>
      </c>
      <c r="BN24" s="371">
        <f t="shared" si="34"/>
        <v>0</v>
      </c>
      <c r="BO24" s="371">
        <f t="shared" si="35"/>
        <v>0</v>
      </c>
      <c r="BP24" s="551"/>
      <c r="BQ24" s="561">
        <f t="shared" si="36"/>
        <v>0</v>
      </c>
      <c r="BR24" s="562">
        <f t="shared" si="37"/>
        <v>0</v>
      </c>
      <c r="BS24" s="562">
        <f t="shared" si="38"/>
        <v>0</v>
      </c>
      <c r="BT24" s="562">
        <f t="shared" si="39"/>
        <v>0</v>
      </c>
      <c r="BU24" s="562">
        <f t="shared" si="40"/>
        <v>0</v>
      </c>
      <c r="BV24" s="562">
        <f t="shared" si="41"/>
        <v>0</v>
      </c>
      <c r="BW24" s="555"/>
      <c r="BX24" s="561">
        <f t="shared" si="42"/>
        <v>0</v>
      </c>
    </row>
    <row r="25" spans="1:76" x14ac:dyDescent="0.3">
      <c r="A25" s="556" t="s">
        <v>555</v>
      </c>
      <c r="B25" s="546">
        <f t="shared" si="23"/>
        <v>0</v>
      </c>
      <c r="C25" s="557"/>
      <c r="D25" s="563"/>
      <c r="E25" s="563"/>
      <c r="F25" s="559"/>
      <c r="G25" s="557"/>
      <c r="H25" s="563"/>
      <c r="I25" s="563"/>
      <c r="J25" s="559"/>
      <c r="K25" s="558"/>
      <c r="L25" s="558"/>
      <c r="M25" s="559"/>
      <c r="N25" s="558"/>
      <c r="O25" s="558"/>
      <c r="P25" s="558"/>
      <c r="Q25" s="558"/>
      <c r="R25" s="558"/>
      <c r="S25" s="558"/>
      <c r="T25" s="558"/>
      <c r="U25" s="558"/>
      <c r="V25" s="558"/>
      <c r="W25" s="564"/>
      <c r="X25" s="558"/>
      <c r="Y25" s="558"/>
      <c r="Z25" s="559"/>
      <c r="AA25" s="558"/>
      <c r="AB25" s="558"/>
      <c r="AC25" s="558"/>
      <c r="AD25" s="558"/>
      <c r="AE25" s="558"/>
      <c r="AF25" s="558"/>
      <c r="AG25" s="558"/>
      <c r="AH25" s="558"/>
      <c r="AI25" s="558"/>
      <c r="AJ25" s="558"/>
      <c r="AK25" s="549"/>
      <c r="AL25" s="549"/>
      <c r="AM25" s="549"/>
      <c r="AN25" s="549"/>
      <c r="AO25" s="549"/>
      <c r="AP25" s="549"/>
      <c r="AQ25" s="549"/>
      <c r="AR25" s="558"/>
      <c r="AS25" s="558"/>
      <c r="AT25" s="558"/>
      <c r="AU25" s="558"/>
      <c r="AV25" s="558"/>
      <c r="AW25" s="558"/>
      <c r="AX25" s="558"/>
      <c r="AY25" s="558"/>
      <c r="AZ25" s="558"/>
      <c r="BA25" s="560"/>
      <c r="BB25" s="560"/>
      <c r="BC25" s="551"/>
      <c r="BD25" s="371">
        <f t="shared" si="24"/>
        <v>0</v>
      </c>
      <c r="BE25" s="371">
        <f t="shared" si="25"/>
        <v>0</v>
      </c>
      <c r="BF25" s="371">
        <f t="shared" si="26"/>
        <v>0</v>
      </c>
      <c r="BG25" s="371">
        <f t="shared" si="27"/>
        <v>0</v>
      </c>
      <c r="BH25" s="371">
        <f t="shared" si="28"/>
        <v>0</v>
      </c>
      <c r="BI25" s="371">
        <f t="shared" si="29"/>
        <v>0</v>
      </c>
      <c r="BJ25" s="371">
        <f t="shared" si="30"/>
        <v>0</v>
      </c>
      <c r="BK25" s="371">
        <f t="shared" si="31"/>
        <v>0</v>
      </c>
      <c r="BL25" s="371">
        <f t="shared" si="32"/>
        <v>0</v>
      </c>
      <c r="BM25" s="371">
        <f t="shared" si="33"/>
        <v>0</v>
      </c>
      <c r="BN25" s="371">
        <f t="shared" si="34"/>
        <v>0</v>
      </c>
      <c r="BO25" s="371">
        <f t="shared" si="35"/>
        <v>0</v>
      </c>
      <c r="BP25" s="551"/>
      <c r="BQ25" s="561">
        <f t="shared" si="36"/>
        <v>0</v>
      </c>
      <c r="BR25" s="562">
        <f t="shared" si="37"/>
        <v>0</v>
      </c>
      <c r="BS25" s="562">
        <f t="shared" si="38"/>
        <v>0</v>
      </c>
      <c r="BT25" s="562">
        <f t="shared" si="39"/>
        <v>0</v>
      </c>
      <c r="BU25" s="562">
        <f t="shared" si="40"/>
        <v>0</v>
      </c>
      <c r="BV25" s="562">
        <f t="shared" si="41"/>
        <v>0</v>
      </c>
      <c r="BW25" s="555"/>
      <c r="BX25" s="561">
        <f t="shared" si="42"/>
        <v>0</v>
      </c>
    </row>
    <row r="26" spans="1:76" x14ac:dyDescent="0.3">
      <c r="A26" s="556" t="s">
        <v>556</v>
      </c>
      <c r="B26" s="546">
        <f t="shared" si="23"/>
        <v>0</v>
      </c>
      <c r="C26" s="557"/>
      <c r="D26" s="563"/>
      <c r="E26" s="563"/>
      <c r="F26" s="559"/>
      <c r="G26" s="557"/>
      <c r="H26" s="563"/>
      <c r="I26" s="563"/>
      <c r="J26" s="559"/>
      <c r="K26" s="558"/>
      <c r="L26" s="558"/>
      <c r="M26" s="559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58"/>
      <c r="AB26" s="558"/>
      <c r="AC26" s="558"/>
      <c r="AD26" s="558"/>
      <c r="AE26" s="558"/>
      <c r="AF26" s="558"/>
      <c r="AG26" s="558"/>
      <c r="AH26" s="558"/>
      <c r="AI26" s="558"/>
      <c r="AJ26" s="558"/>
      <c r="AK26" s="549"/>
      <c r="AL26" s="549"/>
      <c r="AM26" s="549"/>
      <c r="AN26" s="549"/>
      <c r="AO26" s="549"/>
      <c r="AP26" s="549"/>
      <c r="AQ26" s="549"/>
      <c r="AR26" s="558"/>
      <c r="AS26" s="558"/>
      <c r="AT26" s="558"/>
      <c r="AU26" s="558"/>
      <c r="AV26" s="558"/>
      <c r="AW26" s="558"/>
      <c r="AX26" s="558"/>
      <c r="AY26" s="558"/>
      <c r="AZ26" s="558"/>
      <c r="BA26" s="560"/>
      <c r="BB26" s="560"/>
      <c r="BC26" s="551"/>
      <c r="BD26" s="371">
        <f t="shared" si="24"/>
        <v>0</v>
      </c>
      <c r="BE26" s="371">
        <f t="shared" si="25"/>
        <v>0</v>
      </c>
      <c r="BF26" s="371">
        <f t="shared" si="26"/>
        <v>0</v>
      </c>
      <c r="BG26" s="371">
        <f t="shared" si="27"/>
        <v>0</v>
      </c>
      <c r="BH26" s="371">
        <f t="shared" si="28"/>
        <v>0</v>
      </c>
      <c r="BI26" s="371">
        <f t="shared" si="29"/>
        <v>0</v>
      </c>
      <c r="BJ26" s="371">
        <f t="shared" si="30"/>
        <v>0</v>
      </c>
      <c r="BK26" s="371">
        <f t="shared" si="31"/>
        <v>0</v>
      </c>
      <c r="BL26" s="371">
        <f t="shared" si="32"/>
        <v>0</v>
      </c>
      <c r="BM26" s="371">
        <f t="shared" si="33"/>
        <v>0</v>
      </c>
      <c r="BN26" s="371">
        <f t="shared" si="34"/>
        <v>0</v>
      </c>
      <c r="BO26" s="371">
        <f t="shared" si="35"/>
        <v>0</v>
      </c>
      <c r="BP26" s="551"/>
      <c r="BQ26" s="561">
        <f t="shared" si="36"/>
        <v>0</v>
      </c>
      <c r="BR26" s="562">
        <f t="shared" si="37"/>
        <v>0</v>
      </c>
      <c r="BS26" s="562">
        <f t="shared" si="38"/>
        <v>0</v>
      </c>
      <c r="BT26" s="562">
        <f t="shared" si="39"/>
        <v>0</v>
      </c>
      <c r="BU26" s="562">
        <f t="shared" si="40"/>
        <v>0</v>
      </c>
      <c r="BV26" s="562">
        <f t="shared" si="41"/>
        <v>0</v>
      </c>
      <c r="BW26" s="555"/>
      <c r="BX26" s="561">
        <f t="shared" si="42"/>
        <v>0</v>
      </c>
    </row>
    <row r="27" spans="1:76" x14ac:dyDescent="0.3">
      <c r="A27" s="556" t="s">
        <v>557</v>
      </c>
      <c r="B27" s="546">
        <f t="shared" si="23"/>
        <v>0</v>
      </c>
      <c r="C27" s="557"/>
      <c r="D27" s="563"/>
      <c r="E27" s="563"/>
      <c r="F27" s="559"/>
      <c r="G27" s="557"/>
      <c r="H27" s="563"/>
      <c r="I27" s="563"/>
      <c r="J27" s="559"/>
      <c r="K27" s="558"/>
      <c r="L27" s="558"/>
      <c r="M27" s="559"/>
      <c r="N27" s="558"/>
      <c r="O27" s="558"/>
      <c r="P27" s="558"/>
      <c r="Q27" s="558"/>
      <c r="R27" s="558"/>
      <c r="S27" s="558"/>
      <c r="T27" s="558"/>
      <c r="U27" s="558"/>
      <c r="V27" s="558"/>
      <c r="W27" s="558"/>
      <c r="X27" s="558"/>
      <c r="Y27" s="558"/>
      <c r="Z27" s="558"/>
      <c r="AA27" s="558"/>
      <c r="AB27" s="558"/>
      <c r="AC27" s="558"/>
      <c r="AD27" s="558"/>
      <c r="AE27" s="558"/>
      <c r="AF27" s="558"/>
      <c r="AG27" s="558"/>
      <c r="AH27" s="558"/>
      <c r="AI27" s="558"/>
      <c r="AJ27" s="558"/>
      <c r="AK27" s="549"/>
      <c r="AL27" s="549"/>
      <c r="AM27" s="549"/>
      <c r="AN27" s="549"/>
      <c r="AO27" s="549"/>
      <c r="AP27" s="549"/>
      <c r="AQ27" s="549"/>
      <c r="AR27" s="558"/>
      <c r="AS27" s="558"/>
      <c r="AT27" s="558"/>
      <c r="AU27" s="558"/>
      <c r="AV27" s="558"/>
      <c r="AW27" s="558"/>
      <c r="AX27" s="558"/>
      <c r="AY27" s="558"/>
      <c r="AZ27" s="558"/>
      <c r="BA27" s="560"/>
      <c r="BB27" s="560"/>
      <c r="BC27" s="551"/>
      <c r="BD27" s="371">
        <f t="shared" si="24"/>
        <v>0</v>
      </c>
      <c r="BE27" s="371">
        <f t="shared" si="25"/>
        <v>0</v>
      </c>
      <c r="BF27" s="371">
        <f t="shared" si="26"/>
        <v>0</v>
      </c>
      <c r="BG27" s="371">
        <f t="shared" si="27"/>
        <v>0</v>
      </c>
      <c r="BH27" s="371">
        <f t="shared" si="28"/>
        <v>0</v>
      </c>
      <c r="BI27" s="371">
        <f t="shared" si="29"/>
        <v>0</v>
      </c>
      <c r="BJ27" s="371">
        <f t="shared" si="30"/>
        <v>0</v>
      </c>
      <c r="BK27" s="371">
        <f t="shared" si="31"/>
        <v>0</v>
      </c>
      <c r="BL27" s="371">
        <f t="shared" si="32"/>
        <v>0</v>
      </c>
      <c r="BM27" s="371">
        <f t="shared" si="33"/>
        <v>0</v>
      </c>
      <c r="BN27" s="371">
        <f t="shared" si="34"/>
        <v>0</v>
      </c>
      <c r="BO27" s="371">
        <f t="shared" si="35"/>
        <v>0</v>
      </c>
      <c r="BP27" s="551"/>
      <c r="BQ27" s="561">
        <f t="shared" si="36"/>
        <v>0</v>
      </c>
      <c r="BR27" s="562">
        <f t="shared" si="37"/>
        <v>0</v>
      </c>
      <c r="BS27" s="562">
        <f t="shared" si="38"/>
        <v>0</v>
      </c>
      <c r="BT27" s="562">
        <f t="shared" si="39"/>
        <v>0</v>
      </c>
      <c r="BU27" s="562">
        <f t="shared" si="40"/>
        <v>0</v>
      </c>
      <c r="BV27" s="562">
        <f t="shared" si="41"/>
        <v>0</v>
      </c>
      <c r="BW27" s="555"/>
      <c r="BX27" s="561">
        <f t="shared" si="42"/>
        <v>0</v>
      </c>
    </row>
    <row r="28" spans="1:76" x14ac:dyDescent="0.3">
      <c r="A28" s="556" t="s">
        <v>558</v>
      </c>
      <c r="B28" s="546">
        <f t="shared" si="23"/>
        <v>0</v>
      </c>
      <c r="C28" s="557"/>
      <c r="D28" s="563"/>
      <c r="E28" s="563"/>
      <c r="F28" s="559"/>
      <c r="G28" s="557"/>
      <c r="H28" s="563"/>
      <c r="I28" s="563"/>
      <c r="J28" s="559"/>
      <c r="K28" s="558"/>
      <c r="L28" s="558"/>
      <c r="M28" s="559"/>
      <c r="N28" s="558"/>
      <c r="O28" s="558"/>
      <c r="P28" s="558"/>
      <c r="Q28" s="558"/>
      <c r="R28" s="558"/>
      <c r="S28" s="558"/>
      <c r="T28" s="558"/>
      <c r="U28" s="558"/>
      <c r="V28" s="558"/>
      <c r="W28" s="558"/>
      <c r="X28" s="558"/>
      <c r="Y28" s="558"/>
      <c r="Z28" s="558"/>
      <c r="AA28" s="558"/>
      <c r="AB28" s="558"/>
      <c r="AC28" s="558"/>
      <c r="AD28" s="558"/>
      <c r="AE28" s="558"/>
      <c r="AF28" s="558"/>
      <c r="AG28" s="590"/>
      <c r="AH28" s="590"/>
      <c r="AI28" s="558"/>
      <c r="AJ28" s="558"/>
      <c r="AK28" s="549"/>
      <c r="AL28" s="549"/>
      <c r="AM28" s="549"/>
      <c r="AN28" s="549"/>
      <c r="AO28" s="549"/>
      <c r="AP28" s="549"/>
      <c r="AQ28" s="549"/>
      <c r="AR28" s="558"/>
      <c r="AS28" s="558"/>
      <c r="AT28" s="558"/>
      <c r="AU28" s="558"/>
      <c r="AV28" s="558"/>
      <c r="AW28" s="558"/>
      <c r="AX28" s="558"/>
      <c r="AY28" s="558"/>
      <c r="AZ28" s="558"/>
      <c r="BA28" s="560"/>
      <c r="BB28" s="560"/>
      <c r="BC28" s="551"/>
      <c r="BD28" s="371">
        <f t="shared" si="24"/>
        <v>0</v>
      </c>
      <c r="BE28" s="371">
        <f t="shared" si="25"/>
        <v>0</v>
      </c>
      <c r="BF28" s="371">
        <f t="shared" si="26"/>
        <v>0</v>
      </c>
      <c r="BG28" s="371">
        <f t="shared" si="27"/>
        <v>0</v>
      </c>
      <c r="BH28" s="371">
        <f t="shared" si="28"/>
        <v>0</v>
      </c>
      <c r="BI28" s="371">
        <f t="shared" si="29"/>
        <v>0</v>
      </c>
      <c r="BJ28" s="371">
        <f t="shared" si="30"/>
        <v>0</v>
      </c>
      <c r="BK28" s="371">
        <f t="shared" si="31"/>
        <v>0</v>
      </c>
      <c r="BL28" s="371">
        <f t="shared" si="32"/>
        <v>0</v>
      </c>
      <c r="BM28" s="371">
        <f t="shared" si="33"/>
        <v>0</v>
      </c>
      <c r="BN28" s="371">
        <f t="shared" si="34"/>
        <v>0</v>
      </c>
      <c r="BO28" s="371">
        <f t="shared" si="35"/>
        <v>0</v>
      </c>
      <c r="BP28" s="551"/>
      <c r="BQ28" s="561">
        <f t="shared" si="36"/>
        <v>0</v>
      </c>
      <c r="BR28" s="562">
        <f t="shared" si="37"/>
        <v>0</v>
      </c>
      <c r="BS28" s="562">
        <f t="shared" si="38"/>
        <v>0</v>
      </c>
      <c r="BT28" s="562">
        <f t="shared" si="39"/>
        <v>0</v>
      </c>
      <c r="BU28" s="562">
        <f t="shared" si="40"/>
        <v>0</v>
      </c>
      <c r="BV28" s="562">
        <f t="shared" si="41"/>
        <v>0</v>
      </c>
      <c r="BW28" s="555"/>
      <c r="BX28" s="561">
        <f t="shared" si="42"/>
        <v>0</v>
      </c>
    </row>
    <row r="29" spans="1:76" x14ac:dyDescent="0.3">
      <c r="A29" s="556" t="s">
        <v>559</v>
      </c>
      <c r="B29" s="546">
        <f t="shared" si="23"/>
        <v>0</v>
      </c>
      <c r="C29" s="557"/>
      <c r="D29" s="563"/>
      <c r="E29" s="563"/>
      <c r="F29" s="559"/>
      <c r="G29" s="557"/>
      <c r="H29" s="563"/>
      <c r="I29" s="563"/>
      <c r="J29" s="559"/>
      <c r="K29" s="558"/>
      <c r="L29" s="558"/>
      <c r="M29" s="559"/>
      <c r="N29" s="558"/>
      <c r="O29" s="558"/>
      <c r="P29" s="558"/>
      <c r="Q29" s="558"/>
      <c r="R29" s="558"/>
      <c r="S29" s="558"/>
      <c r="T29" s="558"/>
      <c r="U29" s="558"/>
      <c r="V29" s="558"/>
      <c r="W29" s="558"/>
      <c r="X29" s="558"/>
      <c r="Y29" s="558"/>
      <c r="Z29" s="558"/>
      <c r="AA29" s="558"/>
      <c r="AB29" s="558"/>
      <c r="AC29" s="558"/>
      <c r="AD29" s="558"/>
      <c r="AE29" s="558"/>
      <c r="AF29" s="558"/>
      <c r="AG29" s="558"/>
      <c r="AH29" s="558"/>
      <c r="AI29" s="558"/>
      <c r="AJ29" s="558"/>
      <c r="AK29" s="549"/>
      <c r="AL29" s="549"/>
      <c r="AM29" s="549"/>
      <c r="AN29" s="549"/>
      <c r="AO29" s="549"/>
      <c r="AP29" s="549"/>
      <c r="AQ29" s="549"/>
      <c r="AR29" s="558"/>
      <c r="AS29" s="558"/>
      <c r="AT29" s="558"/>
      <c r="AU29" s="558"/>
      <c r="AV29" s="558"/>
      <c r="AW29" s="558"/>
      <c r="AX29" s="558"/>
      <c r="AY29" s="558"/>
      <c r="AZ29" s="558"/>
      <c r="BA29" s="560"/>
      <c r="BB29" s="560"/>
      <c r="BC29" s="551"/>
      <c r="BD29" s="371">
        <f t="shared" si="24"/>
        <v>0</v>
      </c>
      <c r="BE29" s="371">
        <f t="shared" si="25"/>
        <v>0</v>
      </c>
      <c r="BF29" s="371">
        <f t="shared" si="26"/>
        <v>0</v>
      </c>
      <c r="BG29" s="371">
        <f t="shared" si="27"/>
        <v>0</v>
      </c>
      <c r="BH29" s="371">
        <f t="shared" si="28"/>
        <v>0</v>
      </c>
      <c r="BI29" s="371">
        <f t="shared" si="29"/>
        <v>0</v>
      </c>
      <c r="BJ29" s="371">
        <f t="shared" si="30"/>
        <v>0</v>
      </c>
      <c r="BK29" s="371">
        <f t="shared" si="31"/>
        <v>0</v>
      </c>
      <c r="BL29" s="371">
        <f t="shared" si="32"/>
        <v>0</v>
      </c>
      <c r="BM29" s="371">
        <f t="shared" si="33"/>
        <v>0</v>
      </c>
      <c r="BN29" s="371">
        <f t="shared" si="34"/>
        <v>0</v>
      </c>
      <c r="BO29" s="371">
        <f t="shared" si="35"/>
        <v>0</v>
      </c>
      <c r="BP29" s="551"/>
      <c r="BQ29" s="561">
        <f t="shared" si="36"/>
        <v>0</v>
      </c>
      <c r="BR29" s="562">
        <f t="shared" si="37"/>
        <v>0</v>
      </c>
      <c r="BS29" s="562">
        <f t="shared" si="38"/>
        <v>0</v>
      </c>
      <c r="BT29" s="562">
        <f t="shared" si="39"/>
        <v>0</v>
      </c>
      <c r="BU29" s="562">
        <f t="shared" si="40"/>
        <v>0</v>
      </c>
      <c r="BV29" s="562">
        <f t="shared" si="41"/>
        <v>0</v>
      </c>
      <c r="BW29" s="555"/>
      <c r="BX29" s="561">
        <f t="shared" si="42"/>
        <v>0</v>
      </c>
    </row>
    <row r="30" spans="1:76" x14ac:dyDescent="0.3">
      <c r="A30" s="556" t="s">
        <v>560</v>
      </c>
      <c r="B30" s="546">
        <f t="shared" si="23"/>
        <v>0</v>
      </c>
      <c r="C30" s="557"/>
      <c r="D30" s="563"/>
      <c r="E30" s="563"/>
      <c r="F30" s="559"/>
      <c r="G30" s="557"/>
      <c r="H30" s="563"/>
      <c r="I30" s="563"/>
      <c r="J30" s="559"/>
      <c r="K30" s="558"/>
      <c r="L30" s="558"/>
      <c r="M30" s="559"/>
      <c r="N30" s="558"/>
      <c r="O30" s="558"/>
      <c r="P30" s="558"/>
      <c r="Q30" s="558"/>
      <c r="R30" s="558"/>
      <c r="S30" s="558"/>
      <c r="T30" s="558"/>
      <c r="U30" s="558"/>
      <c r="V30" s="558"/>
      <c r="W30" s="558"/>
      <c r="X30" s="558"/>
      <c r="Y30" s="558"/>
      <c r="Z30" s="558"/>
      <c r="AA30" s="558"/>
      <c r="AB30" s="558"/>
      <c r="AC30" s="558"/>
      <c r="AD30" s="558"/>
      <c r="AE30" s="558"/>
      <c r="AF30" s="558"/>
      <c r="AG30" s="590"/>
      <c r="AI30" s="558"/>
      <c r="AJ30" s="558"/>
      <c r="AK30" s="549"/>
      <c r="AL30" s="549"/>
      <c r="AM30" s="549"/>
      <c r="AN30" s="549"/>
      <c r="AO30" s="549"/>
      <c r="AP30" s="549"/>
      <c r="AQ30" s="549"/>
      <c r="AR30" s="558"/>
      <c r="AS30" s="558"/>
      <c r="AT30" s="558"/>
      <c r="AU30" s="558"/>
      <c r="AV30" s="558"/>
      <c r="AW30" s="558"/>
      <c r="AX30" s="558"/>
      <c r="AY30" s="558"/>
      <c r="AZ30" s="558"/>
      <c r="BA30" s="560"/>
      <c r="BB30" s="560"/>
      <c r="BC30" s="551"/>
      <c r="BD30" s="371">
        <f t="shared" si="24"/>
        <v>0</v>
      </c>
      <c r="BE30" s="371">
        <f t="shared" si="25"/>
        <v>0</v>
      </c>
      <c r="BF30" s="371">
        <f t="shared" si="26"/>
        <v>0</v>
      </c>
      <c r="BG30" s="371">
        <f t="shared" si="27"/>
        <v>0</v>
      </c>
      <c r="BH30" s="371">
        <f t="shared" si="28"/>
        <v>0</v>
      </c>
      <c r="BI30" s="371">
        <f t="shared" si="29"/>
        <v>0</v>
      </c>
      <c r="BJ30" s="371">
        <f t="shared" si="30"/>
        <v>0</v>
      </c>
      <c r="BK30" s="371">
        <f t="shared" si="31"/>
        <v>0</v>
      </c>
      <c r="BL30" s="371">
        <f t="shared" si="32"/>
        <v>0</v>
      </c>
      <c r="BM30" s="371">
        <f t="shared" si="33"/>
        <v>0</v>
      </c>
      <c r="BN30" s="371">
        <f t="shared" si="34"/>
        <v>0</v>
      </c>
      <c r="BO30" s="371">
        <f t="shared" si="35"/>
        <v>0</v>
      </c>
      <c r="BP30" s="551"/>
      <c r="BQ30" s="561">
        <f t="shared" si="36"/>
        <v>0</v>
      </c>
      <c r="BR30" s="562">
        <f t="shared" si="37"/>
        <v>0</v>
      </c>
      <c r="BS30" s="562">
        <f t="shared" si="38"/>
        <v>0</v>
      </c>
      <c r="BT30" s="562">
        <f t="shared" si="39"/>
        <v>0</v>
      </c>
      <c r="BU30" s="562">
        <f t="shared" si="40"/>
        <v>0</v>
      </c>
      <c r="BV30" s="562">
        <f t="shared" si="41"/>
        <v>0</v>
      </c>
      <c r="BW30" s="555"/>
      <c r="BX30" s="561">
        <f t="shared" si="42"/>
        <v>0</v>
      </c>
    </row>
    <row r="31" spans="1:76" x14ac:dyDescent="0.3">
      <c r="A31" s="556" t="s">
        <v>561</v>
      </c>
      <c r="B31" s="546">
        <f t="shared" si="23"/>
        <v>0</v>
      </c>
      <c r="C31" s="557"/>
      <c r="D31" s="563"/>
      <c r="E31" s="563"/>
      <c r="F31" s="559"/>
      <c r="G31" s="557"/>
      <c r="H31" s="563"/>
      <c r="I31" s="563"/>
      <c r="J31" s="559"/>
      <c r="K31" s="558"/>
      <c r="L31" s="558"/>
      <c r="M31" s="559"/>
      <c r="N31" s="558"/>
      <c r="O31" s="558"/>
      <c r="P31" s="558"/>
      <c r="Q31" s="558"/>
      <c r="R31" s="558"/>
      <c r="S31" s="558"/>
      <c r="T31" s="558"/>
      <c r="U31" s="558"/>
      <c r="V31" s="558"/>
      <c r="W31" s="558"/>
      <c r="X31" s="558"/>
      <c r="Y31" s="558"/>
      <c r="Z31" s="558"/>
      <c r="AA31" s="558"/>
      <c r="AB31" s="558"/>
      <c r="AC31" s="558"/>
      <c r="AD31" s="558"/>
      <c r="AE31" s="558"/>
      <c r="AF31" s="558"/>
      <c r="AG31" s="558"/>
      <c r="AH31" s="558"/>
      <c r="AI31" s="558"/>
      <c r="AJ31" s="558"/>
      <c r="AK31" s="549"/>
      <c r="AL31" s="549"/>
      <c r="AM31" s="549"/>
      <c r="AN31" s="549"/>
      <c r="AO31" s="549"/>
      <c r="AP31" s="549"/>
      <c r="AQ31" s="549"/>
      <c r="AR31" s="558"/>
      <c r="AS31" s="558"/>
      <c r="AT31" s="558"/>
      <c r="AU31" s="558"/>
      <c r="AV31" s="558"/>
      <c r="AW31" s="558"/>
      <c r="AX31" s="558"/>
      <c r="AY31" s="558"/>
      <c r="AZ31" s="558"/>
      <c r="BA31" s="560"/>
      <c r="BB31" s="560"/>
      <c r="BC31" s="551"/>
      <c r="BD31" s="371">
        <f t="shared" si="24"/>
        <v>0</v>
      </c>
      <c r="BE31" s="371">
        <f t="shared" si="25"/>
        <v>0</v>
      </c>
      <c r="BF31" s="371">
        <f t="shared" si="26"/>
        <v>0</v>
      </c>
      <c r="BG31" s="371">
        <f t="shared" si="27"/>
        <v>0</v>
      </c>
      <c r="BH31" s="371">
        <f t="shared" si="28"/>
        <v>0</v>
      </c>
      <c r="BI31" s="371">
        <f t="shared" si="29"/>
        <v>0</v>
      </c>
      <c r="BJ31" s="371">
        <f t="shared" si="30"/>
        <v>0</v>
      </c>
      <c r="BK31" s="371">
        <f t="shared" si="31"/>
        <v>0</v>
      </c>
      <c r="BL31" s="371">
        <f t="shared" si="32"/>
        <v>0</v>
      </c>
      <c r="BM31" s="371">
        <f t="shared" si="33"/>
        <v>0</v>
      </c>
      <c r="BN31" s="371">
        <f t="shared" si="34"/>
        <v>0</v>
      </c>
      <c r="BO31" s="371">
        <f t="shared" si="35"/>
        <v>0</v>
      </c>
      <c r="BP31" s="551"/>
      <c r="BQ31" s="561">
        <f t="shared" si="36"/>
        <v>0</v>
      </c>
      <c r="BR31" s="562">
        <f t="shared" si="37"/>
        <v>0</v>
      </c>
      <c r="BS31" s="562">
        <f t="shared" si="38"/>
        <v>0</v>
      </c>
      <c r="BT31" s="562">
        <f t="shared" si="39"/>
        <v>0</v>
      </c>
      <c r="BU31" s="562">
        <f t="shared" si="40"/>
        <v>0</v>
      </c>
      <c r="BV31" s="562">
        <f t="shared" si="41"/>
        <v>0</v>
      </c>
      <c r="BW31" s="555"/>
      <c r="BX31" s="561">
        <f t="shared" si="42"/>
        <v>0</v>
      </c>
    </row>
    <row r="32" spans="1:76" x14ac:dyDescent="0.3">
      <c r="A32" s="556" t="s">
        <v>565</v>
      </c>
      <c r="B32" s="546">
        <f t="shared" si="23"/>
        <v>0</v>
      </c>
      <c r="C32" s="559"/>
      <c r="D32" s="559"/>
      <c r="E32" s="559"/>
      <c r="F32" s="559"/>
      <c r="G32" s="559"/>
      <c r="H32" s="559"/>
      <c r="I32" s="559"/>
      <c r="J32" s="559"/>
      <c r="K32" s="558"/>
      <c r="L32" s="558"/>
      <c r="M32" s="558"/>
      <c r="N32" s="558"/>
      <c r="O32" s="558"/>
      <c r="P32" s="558"/>
      <c r="Q32" s="558"/>
      <c r="R32" s="558"/>
      <c r="S32" s="558"/>
      <c r="T32" s="558"/>
      <c r="U32" s="558"/>
      <c r="V32" s="558"/>
      <c r="W32" s="558"/>
      <c r="X32" s="558"/>
      <c r="Y32" s="558"/>
      <c r="Z32" s="558"/>
      <c r="AA32" s="558"/>
      <c r="AB32" s="558"/>
      <c r="AC32" s="558"/>
      <c r="AD32" s="558"/>
      <c r="AE32" s="558"/>
      <c r="AF32" s="558"/>
      <c r="AG32" s="558"/>
      <c r="AH32" s="558"/>
      <c r="AI32" s="558"/>
      <c r="AJ32" s="558"/>
      <c r="AK32" s="549"/>
      <c r="AL32" s="549"/>
      <c r="AM32" s="549"/>
      <c r="AN32" s="549"/>
      <c r="AO32" s="549"/>
      <c r="AP32" s="549"/>
      <c r="AQ32" s="549"/>
      <c r="AR32" s="558"/>
      <c r="AS32" s="558"/>
      <c r="AT32" s="558"/>
      <c r="AU32" s="558"/>
      <c r="AV32" s="558"/>
      <c r="AW32" s="558"/>
      <c r="AX32" s="558"/>
      <c r="AY32" s="558"/>
      <c r="AZ32" s="558"/>
      <c r="BA32" s="560"/>
      <c r="BB32" s="560"/>
      <c r="BC32" s="551"/>
      <c r="BD32" s="371">
        <f t="shared" si="24"/>
        <v>0</v>
      </c>
      <c r="BE32" s="371">
        <f t="shared" si="25"/>
        <v>0</v>
      </c>
      <c r="BF32" s="371">
        <f t="shared" si="26"/>
        <v>0</v>
      </c>
      <c r="BG32" s="371">
        <f t="shared" si="27"/>
        <v>0</v>
      </c>
      <c r="BH32" s="371">
        <f t="shared" si="28"/>
        <v>0</v>
      </c>
      <c r="BI32" s="371">
        <f t="shared" si="29"/>
        <v>0</v>
      </c>
      <c r="BJ32" s="371">
        <f t="shared" si="30"/>
        <v>0</v>
      </c>
      <c r="BK32" s="371">
        <f t="shared" si="31"/>
        <v>0</v>
      </c>
      <c r="BL32" s="371">
        <f t="shared" si="32"/>
        <v>0</v>
      </c>
      <c r="BM32" s="371">
        <f t="shared" si="33"/>
        <v>0</v>
      </c>
      <c r="BN32" s="371">
        <f t="shared" si="34"/>
        <v>0</v>
      </c>
      <c r="BO32" s="371">
        <f t="shared" si="35"/>
        <v>0</v>
      </c>
      <c r="BP32" s="551"/>
      <c r="BQ32" s="561">
        <f t="shared" si="36"/>
        <v>0</v>
      </c>
      <c r="BR32" s="562">
        <f t="shared" si="37"/>
        <v>0</v>
      </c>
      <c r="BS32" s="562">
        <f t="shared" si="38"/>
        <v>0</v>
      </c>
      <c r="BT32" s="562">
        <f t="shared" si="39"/>
        <v>0</v>
      </c>
      <c r="BU32" s="562">
        <f t="shared" si="40"/>
        <v>0</v>
      </c>
      <c r="BV32" s="562">
        <f t="shared" si="41"/>
        <v>0</v>
      </c>
      <c r="BW32" s="555"/>
      <c r="BX32" s="561">
        <f t="shared" si="42"/>
        <v>0</v>
      </c>
    </row>
    <row r="33" spans="1:76" ht="15" customHeight="1" thickBot="1" x14ac:dyDescent="0.35">
      <c r="A33" s="565" t="s">
        <v>566</v>
      </c>
      <c r="B33" s="566">
        <f t="shared" si="23"/>
        <v>0</v>
      </c>
      <c r="C33" s="567"/>
      <c r="D33" s="567"/>
      <c r="E33" s="567"/>
      <c r="F33" s="567"/>
      <c r="G33" s="567"/>
      <c r="H33" s="567"/>
      <c r="I33" s="567"/>
      <c r="J33" s="567"/>
      <c r="K33" s="568"/>
      <c r="L33" s="568"/>
      <c r="M33" s="568"/>
      <c r="N33" s="568"/>
      <c r="O33" s="568"/>
      <c r="P33" s="568"/>
      <c r="Q33" s="568"/>
      <c r="R33" s="568"/>
      <c r="S33" s="569"/>
      <c r="T33" s="568"/>
      <c r="U33" s="568"/>
      <c r="V33" s="568"/>
      <c r="W33" s="568"/>
      <c r="X33" s="568"/>
      <c r="Y33" s="568"/>
      <c r="Z33" s="568"/>
      <c r="AA33" s="567"/>
      <c r="AB33" s="568"/>
      <c r="AC33" s="568"/>
      <c r="AD33" s="568"/>
      <c r="AE33" s="568"/>
      <c r="AF33" s="568"/>
      <c r="AG33" s="568"/>
      <c r="AH33" s="590"/>
      <c r="AI33" s="568"/>
      <c r="AJ33" s="568"/>
      <c r="AK33" s="549"/>
      <c r="AL33" s="549"/>
      <c r="AM33" s="549"/>
      <c r="AN33" s="549"/>
      <c r="AO33" s="549"/>
      <c r="AP33" s="549"/>
      <c r="AQ33" s="549"/>
      <c r="AR33" s="568"/>
      <c r="AS33" s="568"/>
      <c r="AT33" s="568"/>
      <c r="AU33" s="568"/>
      <c r="AV33" s="568"/>
      <c r="AW33" s="568"/>
      <c r="AX33" s="568"/>
      <c r="AY33" s="568"/>
      <c r="AZ33" s="568"/>
      <c r="BA33" s="570"/>
      <c r="BB33" s="570"/>
      <c r="BC33" s="551"/>
      <c r="BD33" s="571">
        <f t="shared" si="24"/>
        <v>0</v>
      </c>
      <c r="BE33" s="571">
        <f t="shared" si="25"/>
        <v>0</v>
      </c>
      <c r="BF33" s="571">
        <f t="shared" si="26"/>
        <v>0</v>
      </c>
      <c r="BG33" s="571">
        <f t="shared" si="27"/>
        <v>0</v>
      </c>
      <c r="BH33" s="571">
        <f t="shared" si="28"/>
        <v>0</v>
      </c>
      <c r="BI33" s="571">
        <f t="shared" si="29"/>
        <v>0</v>
      </c>
      <c r="BJ33" s="571">
        <f t="shared" si="30"/>
        <v>0</v>
      </c>
      <c r="BK33" s="571">
        <f t="shared" si="31"/>
        <v>0</v>
      </c>
      <c r="BL33" s="571">
        <f t="shared" si="32"/>
        <v>0</v>
      </c>
      <c r="BM33" s="571">
        <f t="shared" si="33"/>
        <v>0</v>
      </c>
      <c r="BN33" s="571">
        <f t="shared" si="34"/>
        <v>0</v>
      </c>
      <c r="BO33" s="571">
        <f t="shared" si="35"/>
        <v>0</v>
      </c>
      <c r="BP33" s="551"/>
      <c r="BQ33" s="572">
        <f t="shared" si="36"/>
        <v>0</v>
      </c>
      <c r="BR33" s="573">
        <f t="shared" si="37"/>
        <v>0</v>
      </c>
      <c r="BS33" s="573">
        <f t="shared" si="38"/>
        <v>0</v>
      </c>
      <c r="BT33" s="573">
        <f t="shared" si="39"/>
        <v>0</v>
      </c>
      <c r="BU33" s="573">
        <f t="shared" si="40"/>
        <v>0</v>
      </c>
      <c r="BV33" s="573">
        <f t="shared" si="41"/>
        <v>0</v>
      </c>
      <c r="BW33" s="555"/>
      <c r="BX33" s="572">
        <f t="shared" si="42"/>
        <v>0</v>
      </c>
    </row>
    <row r="34" spans="1:76" x14ac:dyDescent="0.3">
      <c r="A34" s="574" t="s">
        <v>564</v>
      </c>
      <c r="B34" s="575">
        <f t="shared" ref="B34:AG34" si="43">SUM(B21:B33)</f>
        <v>0</v>
      </c>
      <c r="C34" s="576">
        <f t="shared" si="43"/>
        <v>0</v>
      </c>
      <c r="D34" s="577">
        <f t="shared" si="43"/>
        <v>0</v>
      </c>
      <c r="E34" s="577">
        <f t="shared" si="43"/>
        <v>0</v>
      </c>
      <c r="F34" s="577">
        <f t="shared" si="43"/>
        <v>0</v>
      </c>
      <c r="G34" s="577">
        <f t="shared" si="43"/>
        <v>0</v>
      </c>
      <c r="H34" s="577">
        <f t="shared" si="43"/>
        <v>0</v>
      </c>
      <c r="I34" s="577">
        <f t="shared" si="43"/>
        <v>0</v>
      </c>
      <c r="J34" s="577">
        <f t="shared" si="43"/>
        <v>0</v>
      </c>
      <c r="K34" s="577">
        <f t="shared" si="43"/>
        <v>0</v>
      </c>
      <c r="L34" s="577">
        <f t="shared" si="43"/>
        <v>0</v>
      </c>
      <c r="M34" s="577">
        <f t="shared" si="43"/>
        <v>0</v>
      </c>
      <c r="N34" s="577">
        <f t="shared" si="43"/>
        <v>0</v>
      </c>
      <c r="O34" s="577">
        <f t="shared" si="43"/>
        <v>0</v>
      </c>
      <c r="P34" s="577">
        <f t="shared" si="43"/>
        <v>0</v>
      </c>
      <c r="Q34" s="577">
        <f t="shared" si="43"/>
        <v>0</v>
      </c>
      <c r="R34" s="577">
        <f t="shared" si="43"/>
        <v>0</v>
      </c>
      <c r="S34" s="577">
        <f t="shared" si="43"/>
        <v>0</v>
      </c>
      <c r="T34" s="577">
        <f t="shared" si="43"/>
        <v>0</v>
      </c>
      <c r="U34" s="577">
        <f t="shared" si="43"/>
        <v>0</v>
      </c>
      <c r="V34" s="577">
        <f t="shared" si="43"/>
        <v>0</v>
      </c>
      <c r="W34" s="577">
        <f t="shared" si="43"/>
        <v>0</v>
      </c>
      <c r="X34" s="577">
        <f t="shared" si="43"/>
        <v>0</v>
      </c>
      <c r="Y34" s="577">
        <f t="shared" si="43"/>
        <v>0</v>
      </c>
      <c r="Z34" s="577">
        <f t="shared" si="43"/>
        <v>0</v>
      </c>
      <c r="AA34" s="577">
        <f t="shared" si="43"/>
        <v>0</v>
      </c>
      <c r="AB34" s="577">
        <f t="shared" si="43"/>
        <v>0</v>
      </c>
      <c r="AC34" s="577">
        <f t="shared" si="43"/>
        <v>0</v>
      </c>
      <c r="AD34" s="577">
        <f t="shared" si="43"/>
        <v>0</v>
      </c>
      <c r="AE34" s="577">
        <f t="shared" si="43"/>
        <v>0</v>
      </c>
      <c r="AF34" s="577">
        <f t="shared" si="43"/>
        <v>0</v>
      </c>
      <c r="AG34" s="577">
        <f t="shared" si="43"/>
        <v>0</v>
      </c>
      <c r="AH34" s="577">
        <f t="shared" ref="AH34:BM34" si="44">SUM(AH21:AH33)</f>
        <v>0</v>
      </c>
      <c r="AI34" s="577">
        <f t="shared" si="44"/>
        <v>0</v>
      </c>
      <c r="AJ34" s="577">
        <f t="shared" si="44"/>
        <v>0</v>
      </c>
      <c r="AK34" s="577">
        <f t="shared" si="44"/>
        <v>0</v>
      </c>
      <c r="AL34" s="577">
        <f t="shared" si="44"/>
        <v>0</v>
      </c>
      <c r="AM34" s="577">
        <f t="shared" si="44"/>
        <v>0</v>
      </c>
      <c r="AN34" s="577">
        <f t="shared" si="44"/>
        <v>0</v>
      </c>
      <c r="AO34" s="577">
        <f t="shared" si="44"/>
        <v>0</v>
      </c>
      <c r="AP34" s="577">
        <f t="shared" si="44"/>
        <v>0</v>
      </c>
      <c r="AQ34" s="577">
        <f t="shared" si="44"/>
        <v>0</v>
      </c>
      <c r="AR34" s="577">
        <f t="shared" si="44"/>
        <v>0</v>
      </c>
      <c r="AS34" s="577">
        <f t="shared" si="44"/>
        <v>0</v>
      </c>
      <c r="AT34" s="577">
        <f t="shared" si="44"/>
        <v>0</v>
      </c>
      <c r="AU34" s="577">
        <f t="shared" si="44"/>
        <v>0</v>
      </c>
      <c r="AV34" s="577">
        <f t="shared" si="44"/>
        <v>0</v>
      </c>
      <c r="AW34" s="577">
        <f t="shared" si="44"/>
        <v>0</v>
      </c>
      <c r="AX34" s="577">
        <f t="shared" si="44"/>
        <v>0</v>
      </c>
      <c r="AY34" s="577">
        <f t="shared" si="44"/>
        <v>0</v>
      </c>
      <c r="AZ34" s="577">
        <f t="shared" si="44"/>
        <v>0</v>
      </c>
      <c r="BA34" s="577">
        <f t="shared" si="44"/>
        <v>0</v>
      </c>
      <c r="BB34" s="577">
        <f t="shared" si="44"/>
        <v>0</v>
      </c>
      <c r="BC34" s="578"/>
      <c r="BD34" s="579">
        <f t="shared" si="24"/>
        <v>0</v>
      </c>
      <c r="BE34" s="579">
        <f t="shared" si="25"/>
        <v>0</v>
      </c>
      <c r="BF34" s="579">
        <f t="shared" si="26"/>
        <v>0</v>
      </c>
      <c r="BG34" s="579">
        <f t="shared" si="27"/>
        <v>0</v>
      </c>
      <c r="BH34" s="579">
        <f t="shared" si="28"/>
        <v>0</v>
      </c>
      <c r="BI34" s="579">
        <f t="shared" si="29"/>
        <v>0</v>
      </c>
      <c r="BJ34" s="579">
        <f t="shared" si="30"/>
        <v>0</v>
      </c>
      <c r="BK34" s="579">
        <f t="shared" si="31"/>
        <v>0</v>
      </c>
      <c r="BL34" s="579">
        <f t="shared" si="32"/>
        <v>0</v>
      </c>
      <c r="BM34" s="579">
        <f t="shared" si="33"/>
        <v>0</v>
      </c>
      <c r="BN34" s="579">
        <f t="shared" si="34"/>
        <v>0</v>
      </c>
      <c r="BO34" s="579">
        <f t="shared" si="35"/>
        <v>0</v>
      </c>
      <c r="BP34" s="578"/>
      <c r="BQ34" s="580">
        <f t="shared" ref="BQ34:BV34" si="45">SUM(BQ21:BQ33)</f>
        <v>0</v>
      </c>
      <c r="BR34" s="580">
        <f t="shared" si="45"/>
        <v>0</v>
      </c>
      <c r="BS34" s="580">
        <f t="shared" si="45"/>
        <v>0</v>
      </c>
      <c r="BT34" s="580">
        <f t="shared" si="45"/>
        <v>0</v>
      </c>
      <c r="BU34" s="580">
        <f t="shared" si="45"/>
        <v>0</v>
      </c>
      <c r="BV34" s="580">
        <f t="shared" si="45"/>
        <v>0</v>
      </c>
      <c r="BW34" s="581"/>
      <c r="BX34" s="580">
        <f>SUM(BX21:BX33)</f>
        <v>0</v>
      </c>
    </row>
    <row r="35" spans="1:76" x14ac:dyDescent="0.3">
      <c r="A35" s="585"/>
      <c r="B35" s="591"/>
      <c r="C35" s="585"/>
      <c r="D35" s="585"/>
      <c r="E35" s="585"/>
      <c r="F35" s="585"/>
      <c r="G35" s="585"/>
      <c r="H35" s="585"/>
      <c r="I35" s="585"/>
      <c r="J35" s="585"/>
      <c r="K35" s="585"/>
      <c r="L35" s="585"/>
      <c r="M35" s="585"/>
      <c r="N35" s="585"/>
      <c r="O35" s="585"/>
      <c r="P35" s="585"/>
      <c r="Q35" s="585"/>
      <c r="R35" s="585"/>
      <c r="S35" s="585"/>
      <c r="T35" s="585"/>
      <c r="U35" s="585"/>
      <c r="V35" s="585"/>
      <c r="W35" s="585"/>
      <c r="X35" s="585"/>
      <c r="Y35" s="585"/>
      <c r="Z35" s="585"/>
      <c r="AA35" s="585"/>
      <c r="AB35" s="585"/>
      <c r="AC35" s="585"/>
      <c r="AD35" s="585"/>
      <c r="AE35" s="585"/>
      <c r="AF35" s="585"/>
      <c r="AG35" s="585"/>
      <c r="AH35" s="585"/>
      <c r="AI35" s="585"/>
      <c r="AJ35" s="585"/>
      <c r="AK35" s="585"/>
      <c r="AL35" s="585"/>
      <c r="AM35" s="585"/>
      <c r="AN35" s="585"/>
      <c r="AO35" s="585"/>
      <c r="AP35" s="585"/>
      <c r="AQ35" s="585"/>
      <c r="AR35" s="585"/>
      <c r="AS35" s="585"/>
      <c r="AT35" s="585"/>
      <c r="AU35" s="585"/>
      <c r="AV35" s="585"/>
      <c r="AW35" s="585"/>
      <c r="AX35" s="585"/>
      <c r="AY35" s="585"/>
      <c r="AZ35" s="585"/>
      <c r="BA35" s="585"/>
      <c r="BB35" s="585"/>
      <c r="BC35" s="585"/>
      <c r="BD35" s="585"/>
      <c r="BE35" s="585"/>
      <c r="BF35" s="585"/>
      <c r="BG35" s="585"/>
      <c r="BH35" s="585"/>
      <c r="BI35" s="585"/>
      <c r="BJ35" s="585"/>
      <c r="BK35" s="585"/>
      <c r="BL35" s="585"/>
      <c r="BM35" s="585"/>
      <c r="BN35" s="585"/>
      <c r="BO35" s="585"/>
      <c r="BP35" s="585"/>
      <c r="BQ35" s="585"/>
      <c r="BR35" s="585"/>
      <c r="BS35" s="585"/>
      <c r="BT35" s="585"/>
      <c r="BU35" s="585"/>
      <c r="BV35" s="585"/>
      <c r="BW35" s="585"/>
      <c r="BX35" s="585"/>
    </row>
    <row r="36" spans="1:76" x14ac:dyDescent="0.3">
      <c r="A36" s="527" t="s">
        <v>567</v>
      </c>
      <c r="B36" s="586"/>
      <c r="C36" s="529" t="s">
        <v>499</v>
      </c>
      <c r="D36" s="529" t="s">
        <v>500</v>
      </c>
      <c r="E36" s="529" t="s">
        <v>501</v>
      </c>
      <c r="F36" s="529" t="s">
        <v>502</v>
      </c>
      <c r="G36" s="529" t="s">
        <v>503</v>
      </c>
      <c r="H36" s="529" t="s">
        <v>504</v>
      </c>
      <c r="I36" s="529" t="s">
        <v>505</v>
      </c>
      <c r="J36" s="529" t="s">
        <v>506</v>
      </c>
      <c r="K36" s="529" t="s">
        <v>507</v>
      </c>
      <c r="L36" s="529" t="s">
        <v>508</v>
      </c>
      <c r="M36" s="529" t="s">
        <v>509</v>
      </c>
      <c r="N36" s="529" t="s">
        <v>510</v>
      </c>
      <c r="O36" s="529" t="s">
        <v>511</v>
      </c>
      <c r="P36" s="529" t="s">
        <v>512</v>
      </c>
      <c r="Q36" s="529" t="s">
        <v>513</v>
      </c>
      <c r="R36" s="529" t="s">
        <v>514</v>
      </c>
      <c r="S36" s="529" t="s">
        <v>515</v>
      </c>
      <c r="T36" s="529" t="s">
        <v>516</v>
      </c>
      <c r="U36" s="529" t="s">
        <v>517</v>
      </c>
      <c r="V36" s="529" t="s">
        <v>518</v>
      </c>
      <c r="W36" s="529" t="s">
        <v>519</v>
      </c>
      <c r="X36" s="529" t="s">
        <v>520</v>
      </c>
      <c r="Y36" s="529" t="s">
        <v>521</v>
      </c>
      <c r="Z36" s="529" t="s">
        <v>522</v>
      </c>
      <c r="AA36" s="529" t="s">
        <v>523</v>
      </c>
      <c r="AB36" s="529" t="s">
        <v>524</v>
      </c>
      <c r="AC36" s="529" t="s">
        <v>525</v>
      </c>
      <c r="AD36" s="529" t="s">
        <v>526</v>
      </c>
      <c r="AE36" s="529" t="s">
        <v>527</v>
      </c>
      <c r="AF36" s="529" t="s">
        <v>528</v>
      </c>
      <c r="AG36" s="529" t="s">
        <v>529</v>
      </c>
      <c r="AH36" s="529" t="s">
        <v>530</v>
      </c>
      <c r="AI36" s="529" t="s">
        <v>531</v>
      </c>
      <c r="AJ36" s="529" t="s">
        <v>532</v>
      </c>
      <c r="AK36" s="529" t="s">
        <v>533</v>
      </c>
      <c r="AL36" s="529" t="s">
        <v>534</v>
      </c>
      <c r="AM36" s="529" t="s">
        <v>535</v>
      </c>
      <c r="AN36" s="529" t="s">
        <v>536</v>
      </c>
      <c r="AO36" s="529" t="s">
        <v>537</v>
      </c>
      <c r="AP36" s="529" t="s">
        <v>538</v>
      </c>
      <c r="AQ36" s="529" t="s">
        <v>539</v>
      </c>
      <c r="AR36" s="529" t="s">
        <v>540</v>
      </c>
      <c r="AS36" s="529" t="s">
        <v>541</v>
      </c>
      <c r="AT36" s="529" t="s">
        <v>542</v>
      </c>
      <c r="AU36" s="529" t="s">
        <v>543</v>
      </c>
      <c r="AV36" s="529" t="s">
        <v>544</v>
      </c>
      <c r="AW36" s="529" t="s">
        <v>545</v>
      </c>
      <c r="AX36" s="529" t="s">
        <v>546</v>
      </c>
      <c r="AY36" s="529" t="s">
        <v>547</v>
      </c>
      <c r="AZ36" s="529" t="s">
        <v>548</v>
      </c>
      <c r="BA36" s="529" t="s">
        <v>549</v>
      </c>
      <c r="BB36" s="529" t="s">
        <v>550</v>
      </c>
      <c r="BC36" s="587"/>
      <c r="BD36" s="587"/>
      <c r="BE36" s="587"/>
      <c r="BF36" s="587"/>
      <c r="BG36" s="587"/>
      <c r="BH36" s="587"/>
      <c r="BI36" s="587"/>
      <c r="BJ36" s="587"/>
      <c r="BK36" s="587"/>
      <c r="BL36" s="587"/>
      <c r="BM36" s="587"/>
      <c r="BN36" s="587"/>
      <c r="BO36" s="587"/>
      <c r="BP36" s="587"/>
      <c r="BQ36" s="543" t="s">
        <v>276</v>
      </c>
      <c r="BR36" s="543" t="s">
        <v>277</v>
      </c>
      <c r="BS36" s="543" t="s">
        <v>278</v>
      </c>
      <c r="BT36" s="543" t="s">
        <v>279</v>
      </c>
      <c r="BU36" s="543" t="s">
        <v>280</v>
      </c>
      <c r="BV36" s="543" t="s">
        <v>281</v>
      </c>
      <c r="BW36" s="525"/>
      <c r="BX36" s="588" t="str">
        <f>B3</f>
        <v>2024</v>
      </c>
    </row>
    <row r="37" spans="1:76" x14ac:dyDescent="0.3">
      <c r="A37" s="545"/>
      <c r="B37" s="546">
        <f t="shared" ref="B37:B49" si="46">SUM(C37:BB37)</f>
        <v>0</v>
      </c>
      <c r="C37" s="547"/>
      <c r="D37" s="548"/>
      <c r="E37" s="548"/>
      <c r="F37" s="548"/>
      <c r="G37" s="548"/>
      <c r="H37" s="548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  <c r="AE37" s="548"/>
      <c r="AF37" s="548"/>
      <c r="AG37" s="548"/>
      <c r="AH37" s="548"/>
      <c r="AI37" s="548"/>
      <c r="AJ37" s="548"/>
      <c r="AK37" s="548"/>
      <c r="AL37" s="548"/>
      <c r="AM37" s="548"/>
      <c r="AN37" s="548"/>
      <c r="AO37" s="548"/>
      <c r="AP37" s="548"/>
      <c r="AQ37" s="548"/>
      <c r="AR37" s="548"/>
      <c r="AS37" s="548"/>
      <c r="AT37" s="548"/>
      <c r="AU37" s="548"/>
      <c r="AV37" s="548"/>
      <c r="AW37" s="548"/>
      <c r="AX37" s="548"/>
      <c r="AY37" s="548"/>
      <c r="AZ37" s="548"/>
      <c r="BA37" s="550"/>
      <c r="BB37" s="550"/>
      <c r="BC37" s="551"/>
      <c r="BD37" s="371">
        <f t="shared" ref="BD37:BD50" si="47">SUM(C37:F37)</f>
        <v>0</v>
      </c>
      <c r="BE37" s="371">
        <f t="shared" ref="BE37:BE50" si="48">SUM(G37:J37)</f>
        <v>0</v>
      </c>
      <c r="BF37" s="371">
        <f t="shared" ref="BF37:BF50" si="49">SUM(K37:O37)</f>
        <v>0</v>
      </c>
      <c r="BG37" s="371">
        <f t="shared" ref="BG37:BG50" si="50">SUM(P37:S37)</f>
        <v>0</v>
      </c>
      <c r="BH37" s="371">
        <f t="shared" ref="BH37:BH50" si="51">SUM(T37:W37)</f>
        <v>0</v>
      </c>
      <c r="BI37" s="371">
        <f t="shared" ref="BI37:BI50" si="52">SUM(X37:AB37)</f>
        <v>0</v>
      </c>
      <c r="BJ37" s="371">
        <f t="shared" ref="BJ37:BJ50" si="53">SUM(AC37:AF37)</f>
        <v>0</v>
      </c>
      <c r="BK37" s="371">
        <f t="shared" ref="BK37:BK50" si="54">SUM(AG37:AJ37)</f>
        <v>0</v>
      </c>
      <c r="BL37" s="371">
        <f t="shared" ref="BL37:BL50" si="55">SUM(AK37:AO37)</f>
        <v>0</v>
      </c>
      <c r="BM37" s="371">
        <f t="shared" ref="BM37:BM50" si="56">SUM(AP37:AS37)</f>
        <v>0</v>
      </c>
      <c r="BN37" s="371">
        <f t="shared" ref="BN37:BN50" si="57">SUM(AT37:AW37)</f>
        <v>0</v>
      </c>
      <c r="BO37" s="371">
        <f t="shared" ref="BO37:BO50" si="58">SUM(AX37:BB37)</f>
        <v>0</v>
      </c>
      <c r="BP37" s="551"/>
      <c r="BQ37" s="561">
        <f t="shared" ref="BQ37:BQ49" si="59">SUM(C37:O37)</f>
        <v>0</v>
      </c>
      <c r="BR37" s="562">
        <f t="shared" ref="BR37:BR49" si="60">SUM(P37:AB37)</f>
        <v>0</v>
      </c>
      <c r="BS37" s="562">
        <f t="shared" ref="BS37:BS49" si="61">SUM(AC37:AO37)</f>
        <v>0</v>
      </c>
      <c r="BT37" s="562">
        <f t="shared" ref="BT37:BT49" si="62">SUM(AP37:BB37)</f>
        <v>0</v>
      </c>
      <c r="BU37" s="562">
        <f t="shared" ref="BU37:BU49" si="63">SUM(BQ37:BR37)</f>
        <v>0</v>
      </c>
      <c r="BV37" s="562">
        <f t="shared" ref="BV37:BV49" si="64">SUM(BS37:BT37)</f>
        <v>0</v>
      </c>
      <c r="BW37" s="555"/>
      <c r="BX37" s="561">
        <f t="shared" ref="BX37:BX49" si="65">SUM(BQ37:BT37)</f>
        <v>0</v>
      </c>
    </row>
    <row r="38" spans="1:76" x14ac:dyDescent="0.3">
      <c r="A38" s="556" t="s">
        <v>552</v>
      </c>
      <c r="B38" s="546">
        <f t="shared" si="46"/>
        <v>0</v>
      </c>
      <c r="C38" s="557"/>
      <c r="D38" s="558"/>
      <c r="E38" s="558"/>
      <c r="F38" s="559"/>
      <c r="G38" s="557"/>
      <c r="H38" s="558"/>
      <c r="I38" s="558"/>
      <c r="J38" s="559"/>
      <c r="K38" s="558"/>
      <c r="L38" s="558"/>
      <c r="M38" s="558"/>
      <c r="N38" s="559"/>
      <c r="O38" s="558"/>
      <c r="P38" s="558"/>
      <c r="Q38" s="558"/>
      <c r="R38" s="559"/>
      <c r="S38" s="558"/>
      <c r="T38" s="558"/>
      <c r="U38" s="558"/>
      <c r="V38" s="558"/>
      <c r="W38" s="558"/>
      <c r="X38" s="558"/>
      <c r="Y38" s="558"/>
      <c r="Z38" s="558"/>
      <c r="AA38" s="558"/>
      <c r="AB38" s="558"/>
      <c r="AC38" s="558"/>
      <c r="AD38" s="558"/>
      <c r="AE38" s="558"/>
      <c r="AF38" s="558"/>
      <c r="AG38" s="558"/>
      <c r="AH38" s="558"/>
      <c r="AI38" s="558"/>
      <c r="AJ38" s="558"/>
      <c r="AK38" s="558"/>
      <c r="AL38" s="558"/>
      <c r="AM38" s="558"/>
      <c r="AN38" s="558"/>
      <c r="AO38" s="558"/>
      <c r="AP38" s="558"/>
      <c r="AQ38" s="558"/>
      <c r="AR38" s="558"/>
      <c r="AS38" s="558"/>
      <c r="AT38" s="558"/>
      <c r="AU38" s="558"/>
      <c r="AV38" s="558"/>
      <c r="AW38" s="558"/>
      <c r="AX38" s="558"/>
      <c r="AY38" s="558"/>
      <c r="AZ38" s="558"/>
      <c r="BA38" s="560"/>
      <c r="BB38" s="560"/>
      <c r="BC38" s="551"/>
      <c r="BD38" s="371">
        <f t="shared" si="47"/>
        <v>0</v>
      </c>
      <c r="BE38" s="371">
        <f t="shared" si="48"/>
        <v>0</v>
      </c>
      <c r="BF38" s="371">
        <f t="shared" si="49"/>
        <v>0</v>
      </c>
      <c r="BG38" s="371">
        <f t="shared" si="50"/>
        <v>0</v>
      </c>
      <c r="BH38" s="371">
        <f t="shared" si="51"/>
        <v>0</v>
      </c>
      <c r="BI38" s="371">
        <f t="shared" si="52"/>
        <v>0</v>
      </c>
      <c r="BJ38" s="371">
        <f t="shared" si="53"/>
        <v>0</v>
      </c>
      <c r="BK38" s="371">
        <f t="shared" si="54"/>
        <v>0</v>
      </c>
      <c r="BL38" s="371">
        <f t="shared" si="55"/>
        <v>0</v>
      </c>
      <c r="BM38" s="371">
        <f t="shared" si="56"/>
        <v>0</v>
      </c>
      <c r="BN38" s="371">
        <f t="shared" si="57"/>
        <v>0</v>
      </c>
      <c r="BO38" s="371">
        <f t="shared" si="58"/>
        <v>0</v>
      </c>
      <c r="BP38" s="551"/>
      <c r="BQ38" s="561">
        <f t="shared" si="59"/>
        <v>0</v>
      </c>
      <c r="BR38" s="562">
        <f t="shared" si="60"/>
        <v>0</v>
      </c>
      <c r="BS38" s="562">
        <f t="shared" si="61"/>
        <v>0</v>
      </c>
      <c r="BT38" s="562">
        <f t="shared" si="62"/>
        <v>0</v>
      </c>
      <c r="BU38" s="562">
        <f t="shared" si="63"/>
        <v>0</v>
      </c>
      <c r="BV38" s="562">
        <f t="shared" si="64"/>
        <v>0</v>
      </c>
      <c r="BW38" s="555"/>
      <c r="BX38" s="561">
        <f t="shared" si="65"/>
        <v>0</v>
      </c>
    </row>
    <row r="39" spans="1:76" x14ac:dyDescent="0.3">
      <c r="A39" s="556" t="s">
        <v>553</v>
      </c>
      <c r="B39" s="546">
        <f t="shared" si="46"/>
        <v>0</v>
      </c>
      <c r="C39" s="557"/>
      <c r="D39" s="558"/>
      <c r="E39" s="558"/>
      <c r="F39" s="559"/>
      <c r="G39" s="557"/>
      <c r="H39" s="558"/>
      <c r="I39" s="558"/>
      <c r="J39" s="559"/>
      <c r="K39" s="559"/>
      <c r="L39" s="559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58"/>
      <c r="AB39" s="558"/>
      <c r="AC39" s="558"/>
      <c r="AD39" s="558"/>
      <c r="AE39" s="558"/>
      <c r="AF39" s="558"/>
      <c r="AG39" s="558"/>
      <c r="AH39" s="558"/>
      <c r="AI39" s="558"/>
      <c r="AJ39" s="558"/>
      <c r="AK39" s="558"/>
      <c r="AL39" s="558"/>
      <c r="AM39" s="558"/>
      <c r="AN39" s="558"/>
      <c r="AO39" s="558"/>
      <c r="AP39" s="558"/>
      <c r="AQ39" s="558"/>
      <c r="AR39" s="558"/>
      <c r="AS39" s="558"/>
      <c r="AT39" s="558"/>
      <c r="AU39" s="558"/>
      <c r="AV39" s="558"/>
      <c r="AW39" s="558"/>
      <c r="AX39" s="558"/>
      <c r="AY39" s="558"/>
      <c r="AZ39" s="558"/>
      <c r="BA39" s="560"/>
      <c r="BB39" s="560"/>
      <c r="BC39" s="551"/>
      <c r="BD39" s="371">
        <f t="shared" si="47"/>
        <v>0</v>
      </c>
      <c r="BE39" s="371">
        <f t="shared" si="48"/>
        <v>0</v>
      </c>
      <c r="BF39" s="371">
        <f t="shared" si="49"/>
        <v>0</v>
      </c>
      <c r="BG39" s="371">
        <f t="shared" si="50"/>
        <v>0</v>
      </c>
      <c r="BH39" s="371">
        <f t="shared" si="51"/>
        <v>0</v>
      </c>
      <c r="BI39" s="371">
        <f t="shared" si="52"/>
        <v>0</v>
      </c>
      <c r="BJ39" s="371">
        <f t="shared" si="53"/>
        <v>0</v>
      </c>
      <c r="BK39" s="371">
        <f t="shared" si="54"/>
        <v>0</v>
      </c>
      <c r="BL39" s="371">
        <f t="shared" si="55"/>
        <v>0</v>
      </c>
      <c r="BM39" s="371">
        <f t="shared" si="56"/>
        <v>0</v>
      </c>
      <c r="BN39" s="371">
        <f t="shared" si="57"/>
        <v>0</v>
      </c>
      <c r="BO39" s="371">
        <f t="shared" si="58"/>
        <v>0</v>
      </c>
      <c r="BP39" s="551"/>
      <c r="BQ39" s="561">
        <f t="shared" si="59"/>
        <v>0</v>
      </c>
      <c r="BR39" s="562">
        <f t="shared" si="60"/>
        <v>0</v>
      </c>
      <c r="BS39" s="562">
        <f t="shared" si="61"/>
        <v>0</v>
      </c>
      <c r="BT39" s="562">
        <f t="shared" si="62"/>
        <v>0</v>
      </c>
      <c r="BU39" s="562">
        <f t="shared" si="63"/>
        <v>0</v>
      </c>
      <c r="BV39" s="562">
        <f t="shared" si="64"/>
        <v>0</v>
      </c>
      <c r="BW39" s="555"/>
      <c r="BX39" s="561">
        <f t="shared" si="65"/>
        <v>0</v>
      </c>
    </row>
    <row r="40" spans="1:76" x14ac:dyDescent="0.3">
      <c r="A40" s="556" t="s">
        <v>554</v>
      </c>
      <c r="B40" s="546">
        <f t="shared" si="46"/>
        <v>0</v>
      </c>
      <c r="C40" s="557"/>
      <c r="D40" s="558"/>
      <c r="E40" s="558"/>
      <c r="F40" s="559"/>
      <c r="G40" s="557"/>
      <c r="H40" s="558"/>
      <c r="I40" s="558"/>
      <c r="J40" s="559"/>
      <c r="K40" s="558"/>
      <c r="L40" s="558"/>
      <c r="M40" s="559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58"/>
      <c r="AB40" s="558"/>
      <c r="AC40" s="558"/>
      <c r="AD40" s="558"/>
      <c r="AE40" s="558"/>
      <c r="AF40" s="558"/>
      <c r="AG40" s="558"/>
      <c r="AH40" s="558"/>
      <c r="AI40" s="558"/>
      <c r="AJ40" s="558"/>
      <c r="AK40" s="558"/>
      <c r="AL40" s="558"/>
      <c r="AM40" s="558"/>
      <c r="AN40" s="558"/>
      <c r="AO40" s="558"/>
      <c r="AP40" s="558"/>
      <c r="AQ40" s="558"/>
      <c r="AR40" s="558"/>
      <c r="AS40" s="558"/>
      <c r="AT40" s="558"/>
      <c r="AU40" s="558"/>
      <c r="AV40" s="558"/>
      <c r="AW40" s="558"/>
      <c r="AX40" s="558"/>
      <c r="AY40" s="558"/>
      <c r="AZ40" s="558"/>
      <c r="BA40" s="560"/>
      <c r="BB40" s="560"/>
      <c r="BC40" s="551"/>
      <c r="BD40" s="371">
        <f t="shared" si="47"/>
        <v>0</v>
      </c>
      <c r="BE40" s="371">
        <f t="shared" si="48"/>
        <v>0</v>
      </c>
      <c r="BF40" s="371">
        <f t="shared" si="49"/>
        <v>0</v>
      </c>
      <c r="BG40" s="371">
        <f t="shared" si="50"/>
        <v>0</v>
      </c>
      <c r="BH40" s="371">
        <f t="shared" si="51"/>
        <v>0</v>
      </c>
      <c r="BI40" s="371">
        <f t="shared" si="52"/>
        <v>0</v>
      </c>
      <c r="BJ40" s="371">
        <f t="shared" si="53"/>
        <v>0</v>
      </c>
      <c r="BK40" s="371">
        <f t="shared" si="54"/>
        <v>0</v>
      </c>
      <c r="BL40" s="371">
        <f t="shared" si="55"/>
        <v>0</v>
      </c>
      <c r="BM40" s="371">
        <f t="shared" si="56"/>
        <v>0</v>
      </c>
      <c r="BN40" s="371">
        <f t="shared" si="57"/>
        <v>0</v>
      </c>
      <c r="BO40" s="371">
        <f t="shared" si="58"/>
        <v>0</v>
      </c>
      <c r="BP40" s="551"/>
      <c r="BQ40" s="561">
        <f t="shared" si="59"/>
        <v>0</v>
      </c>
      <c r="BR40" s="562">
        <f t="shared" si="60"/>
        <v>0</v>
      </c>
      <c r="BS40" s="562">
        <f t="shared" si="61"/>
        <v>0</v>
      </c>
      <c r="BT40" s="562">
        <f t="shared" si="62"/>
        <v>0</v>
      </c>
      <c r="BU40" s="562">
        <f t="shared" si="63"/>
        <v>0</v>
      </c>
      <c r="BV40" s="562">
        <f t="shared" si="64"/>
        <v>0</v>
      </c>
      <c r="BW40" s="555"/>
      <c r="BX40" s="561">
        <f t="shared" si="65"/>
        <v>0</v>
      </c>
    </row>
    <row r="41" spans="1:76" x14ac:dyDescent="0.3">
      <c r="A41" s="556" t="s">
        <v>555</v>
      </c>
      <c r="B41" s="546">
        <f t="shared" si="46"/>
        <v>0</v>
      </c>
      <c r="C41" s="557"/>
      <c r="D41" s="563"/>
      <c r="E41" s="563"/>
      <c r="F41" s="559"/>
      <c r="G41" s="557"/>
      <c r="H41" s="563"/>
      <c r="I41" s="563"/>
      <c r="J41" s="559"/>
      <c r="K41" s="558"/>
      <c r="L41" s="558"/>
      <c r="M41" s="559"/>
      <c r="N41" s="558"/>
      <c r="O41" s="558"/>
      <c r="P41" s="558"/>
      <c r="Q41" s="558"/>
      <c r="R41" s="558"/>
      <c r="S41" s="558"/>
      <c r="T41" s="558"/>
      <c r="U41" s="558"/>
      <c r="V41" s="558"/>
      <c r="W41" s="564"/>
      <c r="X41" s="558"/>
      <c r="Y41" s="558"/>
      <c r="Z41" s="559"/>
      <c r="AA41" s="558"/>
      <c r="AB41" s="558"/>
      <c r="AC41" s="558"/>
      <c r="AD41" s="558"/>
      <c r="AE41" s="558"/>
      <c r="AF41" s="558"/>
      <c r="AG41" s="558"/>
      <c r="AH41" s="558"/>
      <c r="AI41" s="558"/>
      <c r="AJ41" s="558"/>
      <c r="AK41" s="558"/>
      <c r="AL41" s="558"/>
      <c r="AM41" s="558"/>
      <c r="AN41" s="558"/>
      <c r="AO41" s="558"/>
      <c r="AP41" s="558"/>
      <c r="AQ41" s="558"/>
      <c r="AR41" s="558"/>
      <c r="AS41" s="558"/>
      <c r="AT41" s="558"/>
      <c r="AU41" s="558"/>
      <c r="AV41" s="558"/>
      <c r="AW41" s="558"/>
      <c r="AX41" s="558"/>
      <c r="AY41" s="558"/>
      <c r="AZ41" s="558"/>
      <c r="BA41" s="560"/>
      <c r="BB41" s="560"/>
      <c r="BC41" s="551"/>
      <c r="BD41" s="371">
        <f t="shared" si="47"/>
        <v>0</v>
      </c>
      <c r="BE41" s="371">
        <f t="shared" si="48"/>
        <v>0</v>
      </c>
      <c r="BF41" s="371">
        <f t="shared" si="49"/>
        <v>0</v>
      </c>
      <c r="BG41" s="371">
        <f t="shared" si="50"/>
        <v>0</v>
      </c>
      <c r="BH41" s="371">
        <f t="shared" si="51"/>
        <v>0</v>
      </c>
      <c r="BI41" s="371">
        <f t="shared" si="52"/>
        <v>0</v>
      </c>
      <c r="BJ41" s="371">
        <f t="shared" si="53"/>
        <v>0</v>
      </c>
      <c r="BK41" s="371">
        <f t="shared" si="54"/>
        <v>0</v>
      </c>
      <c r="BL41" s="371">
        <f t="shared" si="55"/>
        <v>0</v>
      </c>
      <c r="BM41" s="371">
        <f t="shared" si="56"/>
        <v>0</v>
      </c>
      <c r="BN41" s="371">
        <f t="shared" si="57"/>
        <v>0</v>
      </c>
      <c r="BO41" s="371">
        <f t="shared" si="58"/>
        <v>0</v>
      </c>
      <c r="BP41" s="551"/>
      <c r="BQ41" s="561">
        <f t="shared" si="59"/>
        <v>0</v>
      </c>
      <c r="BR41" s="562">
        <f t="shared" si="60"/>
        <v>0</v>
      </c>
      <c r="BS41" s="562">
        <f t="shared" si="61"/>
        <v>0</v>
      </c>
      <c r="BT41" s="562">
        <f t="shared" si="62"/>
        <v>0</v>
      </c>
      <c r="BU41" s="562">
        <f t="shared" si="63"/>
        <v>0</v>
      </c>
      <c r="BV41" s="562">
        <f t="shared" si="64"/>
        <v>0</v>
      </c>
      <c r="BW41" s="555"/>
      <c r="BX41" s="561">
        <f t="shared" si="65"/>
        <v>0</v>
      </c>
    </row>
    <row r="42" spans="1:76" x14ac:dyDescent="0.3">
      <c r="A42" s="556" t="s">
        <v>556</v>
      </c>
      <c r="B42" s="546">
        <f t="shared" si="46"/>
        <v>0</v>
      </c>
      <c r="C42" s="557"/>
      <c r="D42" s="563"/>
      <c r="E42" s="563"/>
      <c r="F42" s="559"/>
      <c r="G42" s="557"/>
      <c r="H42" s="563"/>
      <c r="I42" s="563"/>
      <c r="J42" s="559"/>
      <c r="K42" s="558"/>
      <c r="L42" s="558"/>
      <c r="M42" s="559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Y42" s="558"/>
      <c r="Z42" s="558"/>
      <c r="AA42" s="558"/>
      <c r="AB42" s="558"/>
      <c r="AC42" s="558"/>
      <c r="AD42" s="558"/>
      <c r="AE42" s="558"/>
      <c r="AF42" s="558"/>
      <c r="AG42" s="558"/>
      <c r="AH42" s="558"/>
      <c r="AI42" s="558"/>
      <c r="AJ42" s="558"/>
      <c r="AK42" s="558"/>
      <c r="AL42" s="558"/>
      <c r="AM42" s="558"/>
      <c r="AN42" s="558"/>
      <c r="AO42" s="558"/>
      <c r="AP42" s="558"/>
      <c r="AQ42" s="558"/>
      <c r="AR42" s="558"/>
      <c r="AS42" s="558"/>
      <c r="AT42" s="558"/>
      <c r="AU42" s="558"/>
      <c r="AV42" s="558"/>
      <c r="AW42" s="558"/>
      <c r="AX42" s="558"/>
      <c r="AY42" s="558"/>
      <c r="AZ42" s="558"/>
      <c r="BA42" s="560"/>
      <c r="BB42" s="560"/>
      <c r="BC42" s="551"/>
      <c r="BD42" s="371">
        <f t="shared" si="47"/>
        <v>0</v>
      </c>
      <c r="BE42" s="371">
        <f t="shared" si="48"/>
        <v>0</v>
      </c>
      <c r="BF42" s="371">
        <f t="shared" si="49"/>
        <v>0</v>
      </c>
      <c r="BG42" s="371">
        <f t="shared" si="50"/>
        <v>0</v>
      </c>
      <c r="BH42" s="371">
        <f t="shared" si="51"/>
        <v>0</v>
      </c>
      <c r="BI42" s="371">
        <f t="shared" si="52"/>
        <v>0</v>
      </c>
      <c r="BJ42" s="371">
        <f t="shared" si="53"/>
        <v>0</v>
      </c>
      <c r="BK42" s="371">
        <f t="shared" si="54"/>
        <v>0</v>
      </c>
      <c r="BL42" s="371">
        <f t="shared" si="55"/>
        <v>0</v>
      </c>
      <c r="BM42" s="371">
        <f t="shared" si="56"/>
        <v>0</v>
      </c>
      <c r="BN42" s="371">
        <f t="shared" si="57"/>
        <v>0</v>
      </c>
      <c r="BO42" s="371">
        <f t="shared" si="58"/>
        <v>0</v>
      </c>
      <c r="BP42" s="551"/>
      <c r="BQ42" s="561">
        <f t="shared" si="59"/>
        <v>0</v>
      </c>
      <c r="BR42" s="562">
        <f t="shared" si="60"/>
        <v>0</v>
      </c>
      <c r="BS42" s="562">
        <f t="shared" si="61"/>
        <v>0</v>
      </c>
      <c r="BT42" s="562">
        <f t="shared" si="62"/>
        <v>0</v>
      </c>
      <c r="BU42" s="562">
        <f t="shared" si="63"/>
        <v>0</v>
      </c>
      <c r="BV42" s="562">
        <f t="shared" si="64"/>
        <v>0</v>
      </c>
      <c r="BW42" s="555"/>
      <c r="BX42" s="561">
        <f t="shared" si="65"/>
        <v>0</v>
      </c>
    </row>
    <row r="43" spans="1:76" x14ac:dyDescent="0.3">
      <c r="A43" s="556" t="s">
        <v>557</v>
      </c>
      <c r="B43" s="546">
        <f t="shared" si="46"/>
        <v>0</v>
      </c>
      <c r="C43" s="557"/>
      <c r="D43" s="563"/>
      <c r="E43" s="563"/>
      <c r="F43" s="559"/>
      <c r="G43" s="557"/>
      <c r="H43" s="563"/>
      <c r="I43" s="563"/>
      <c r="J43" s="559"/>
      <c r="K43" s="558"/>
      <c r="L43" s="558"/>
      <c r="M43" s="559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Y43" s="558"/>
      <c r="Z43" s="558"/>
      <c r="AA43" s="558"/>
      <c r="AB43" s="558"/>
      <c r="AC43" s="558"/>
      <c r="AD43" s="558"/>
      <c r="AE43" s="558"/>
      <c r="AF43" s="558"/>
      <c r="AG43" s="558"/>
      <c r="AH43" s="558"/>
      <c r="AI43" s="558"/>
      <c r="AJ43" s="558"/>
      <c r="AK43" s="558"/>
      <c r="AL43" s="558"/>
      <c r="AM43" s="558"/>
      <c r="AN43" s="558"/>
      <c r="AO43" s="558"/>
      <c r="AP43" s="558"/>
      <c r="AQ43" s="558"/>
      <c r="AR43" s="558"/>
      <c r="AS43" s="558"/>
      <c r="AT43" s="558"/>
      <c r="AU43" s="558"/>
      <c r="AV43" s="558"/>
      <c r="AW43" s="558"/>
      <c r="AX43" s="558"/>
      <c r="AY43" s="558"/>
      <c r="AZ43" s="558"/>
      <c r="BA43" s="560"/>
      <c r="BB43" s="560"/>
      <c r="BC43" s="551"/>
      <c r="BD43" s="371">
        <f t="shared" si="47"/>
        <v>0</v>
      </c>
      <c r="BE43" s="371">
        <f t="shared" si="48"/>
        <v>0</v>
      </c>
      <c r="BF43" s="371">
        <f t="shared" si="49"/>
        <v>0</v>
      </c>
      <c r="BG43" s="371">
        <f t="shared" si="50"/>
        <v>0</v>
      </c>
      <c r="BH43" s="371">
        <f t="shared" si="51"/>
        <v>0</v>
      </c>
      <c r="BI43" s="371">
        <f t="shared" si="52"/>
        <v>0</v>
      </c>
      <c r="BJ43" s="371">
        <f t="shared" si="53"/>
        <v>0</v>
      </c>
      <c r="BK43" s="371">
        <f t="shared" si="54"/>
        <v>0</v>
      </c>
      <c r="BL43" s="371">
        <f t="shared" si="55"/>
        <v>0</v>
      </c>
      <c r="BM43" s="371">
        <f t="shared" si="56"/>
        <v>0</v>
      </c>
      <c r="BN43" s="371">
        <f t="shared" si="57"/>
        <v>0</v>
      </c>
      <c r="BO43" s="371">
        <f t="shared" si="58"/>
        <v>0</v>
      </c>
      <c r="BP43" s="551"/>
      <c r="BQ43" s="561">
        <f t="shared" si="59"/>
        <v>0</v>
      </c>
      <c r="BR43" s="562">
        <f t="shared" si="60"/>
        <v>0</v>
      </c>
      <c r="BS43" s="562">
        <f t="shared" si="61"/>
        <v>0</v>
      </c>
      <c r="BT43" s="562">
        <f t="shared" si="62"/>
        <v>0</v>
      </c>
      <c r="BU43" s="562">
        <f t="shared" si="63"/>
        <v>0</v>
      </c>
      <c r="BV43" s="562">
        <f t="shared" si="64"/>
        <v>0</v>
      </c>
      <c r="BW43" s="555"/>
      <c r="BX43" s="561">
        <f t="shared" si="65"/>
        <v>0</v>
      </c>
    </row>
    <row r="44" spans="1:76" x14ac:dyDescent="0.3">
      <c r="A44" s="556" t="s">
        <v>558</v>
      </c>
      <c r="B44" s="546">
        <f t="shared" si="46"/>
        <v>0</v>
      </c>
      <c r="C44" s="557"/>
      <c r="D44" s="563"/>
      <c r="E44" s="563"/>
      <c r="F44" s="559"/>
      <c r="G44" s="557"/>
      <c r="H44" s="563"/>
      <c r="I44" s="563"/>
      <c r="J44" s="559"/>
      <c r="K44" s="558"/>
      <c r="L44" s="558"/>
      <c r="M44" s="559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Y44" s="558"/>
      <c r="Z44" s="558"/>
      <c r="AA44" s="558"/>
      <c r="AB44" s="558"/>
      <c r="AC44" s="558"/>
      <c r="AD44" s="558"/>
      <c r="AE44" s="558"/>
      <c r="AF44" s="558"/>
      <c r="AG44" s="558"/>
      <c r="AH44" s="558"/>
      <c r="AI44" s="558"/>
      <c r="AJ44" s="558"/>
      <c r="AK44" s="558"/>
      <c r="AL44" s="558"/>
      <c r="AM44" s="558"/>
      <c r="AN44" s="558"/>
      <c r="AO44" s="558"/>
      <c r="AP44" s="558"/>
      <c r="AQ44" s="558"/>
      <c r="AR44" s="592"/>
      <c r="AS44" s="558"/>
      <c r="AT44" s="558"/>
      <c r="AU44" s="558"/>
      <c r="AV44" s="558"/>
      <c r="AW44" s="558"/>
      <c r="AX44" s="558"/>
      <c r="AY44" s="558"/>
      <c r="AZ44" s="558"/>
      <c r="BA44" s="560"/>
      <c r="BB44" s="560"/>
      <c r="BC44" s="551"/>
      <c r="BD44" s="371">
        <f t="shared" si="47"/>
        <v>0</v>
      </c>
      <c r="BE44" s="371">
        <f t="shared" si="48"/>
        <v>0</v>
      </c>
      <c r="BF44" s="371">
        <f t="shared" si="49"/>
        <v>0</v>
      </c>
      <c r="BG44" s="371">
        <f t="shared" si="50"/>
        <v>0</v>
      </c>
      <c r="BH44" s="371">
        <f t="shared" si="51"/>
        <v>0</v>
      </c>
      <c r="BI44" s="371">
        <f t="shared" si="52"/>
        <v>0</v>
      </c>
      <c r="BJ44" s="371">
        <f t="shared" si="53"/>
        <v>0</v>
      </c>
      <c r="BK44" s="371">
        <f t="shared" si="54"/>
        <v>0</v>
      </c>
      <c r="BL44" s="371">
        <f t="shared" si="55"/>
        <v>0</v>
      </c>
      <c r="BM44" s="371">
        <f t="shared" si="56"/>
        <v>0</v>
      </c>
      <c r="BN44" s="371">
        <f t="shared" si="57"/>
        <v>0</v>
      </c>
      <c r="BO44" s="371">
        <f t="shared" si="58"/>
        <v>0</v>
      </c>
      <c r="BP44" s="551"/>
      <c r="BQ44" s="561">
        <f t="shared" si="59"/>
        <v>0</v>
      </c>
      <c r="BR44" s="562">
        <f t="shared" si="60"/>
        <v>0</v>
      </c>
      <c r="BS44" s="562">
        <f t="shared" si="61"/>
        <v>0</v>
      </c>
      <c r="BT44" s="562">
        <f t="shared" si="62"/>
        <v>0</v>
      </c>
      <c r="BU44" s="562">
        <f t="shared" si="63"/>
        <v>0</v>
      </c>
      <c r="BV44" s="562">
        <f t="shared" si="64"/>
        <v>0</v>
      </c>
      <c r="BW44" s="555"/>
      <c r="BX44" s="561">
        <f t="shared" si="65"/>
        <v>0</v>
      </c>
    </row>
    <row r="45" spans="1:76" x14ac:dyDescent="0.3">
      <c r="A45" s="556" t="s">
        <v>559</v>
      </c>
      <c r="B45" s="546">
        <f t="shared" si="46"/>
        <v>0</v>
      </c>
      <c r="C45" s="557"/>
      <c r="D45" s="563"/>
      <c r="E45" s="563"/>
      <c r="F45" s="559"/>
      <c r="G45" s="557"/>
      <c r="H45" s="563"/>
      <c r="I45" s="563"/>
      <c r="J45" s="559"/>
      <c r="K45" s="558"/>
      <c r="L45" s="558"/>
      <c r="M45" s="559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58"/>
      <c r="AB45" s="558"/>
      <c r="AC45" s="558"/>
      <c r="AD45" s="558"/>
      <c r="AE45" s="558"/>
      <c r="AF45" s="558"/>
      <c r="AG45" s="558"/>
      <c r="AH45" s="558"/>
      <c r="AI45" s="558"/>
      <c r="AJ45" s="558"/>
      <c r="AK45" s="558"/>
      <c r="AL45" s="558"/>
      <c r="AM45" s="558"/>
      <c r="AN45" s="558"/>
      <c r="AO45" s="558"/>
      <c r="AP45" s="558"/>
      <c r="AQ45" s="558"/>
      <c r="AR45" s="558"/>
      <c r="AS45" s="558"/>
      <c r="AT45" s="558"/>
      <c r="AU45" s="558"/>
      <c r="AV45" s="558"/>
      <c r="AW45" s="558"/>
      <c r="AX45" s="558"/>
      <c r="AY45" s="558"/>
      <c r="AZ45" s="558"/>
      <c r="BA45" s="560"/>
      <c r="BB45" s="560"/>
      <c r="BC45" s="551"/>
      <c r="BD45" s="371">
        <f t="shared" si="47"/>
        <v>0</v>
      </c>
      <c r="BE45" s="371">
        <f t="shared" si="48"/>
        <v>0</v>
      </c>
      <c r="BF45" s="371">
        <f t="shared" si="49"/>
        <v>0</v>
      </c>
      <c r="BG45" s="371">
        <f t="shared" si="50"/>
        <v>0</v>
      </c>
      <c r="BH45" s="371">
        <f t="shared" si="51"/>
        <v>0</v>
      </c>
      <c r="BI45" s="371">
        <f t="shared" si="52"/>
        <v>0</v>
      </c>
      <c r="BJ45" s="371">
        <f t="shared" si="53"/>
        <v>0</v>
      </c>
      <c r="BK45" s="371">
        <f t="shared" si="54"/>
        <v>0</v>
      </c>
      <c r="BL45" s="371">
        <f t="shared" si="55"/>
        <v>0</v>
      </c>
      <c r="BM45" s="371">
        <f t="shared" si="56"/>
        <v>0</v>
      </c>
      <c r="BN45" s="371">
        <f t="shared" si="57"/>
        <v>0</v>
      </c>
      <c r="BO45" s="371">
        <f t="shared" si="58"/>
        <v>0</v>
      </c>
      <c r="BP45" s="551"/>
      <c r="BQ45" s="561">
        <f t="shared" si="59"/>
        <v>0</v>
      </c>
      <c r="BR45" s="562">
        <f t="shared" si="60"/>
        <v>0</v>
      </c>
      <c r="BS45" s="562">
        <f t="shared" si="61"/>
        <v>0</v>
      </c>
      <c r="BT45" s="562">
        <f t="shared" si="62"/>
        <v>0</v>
      </c>
      <c r="BU45" s="562">
        <f t="shared" si="63"/>
        <v>0</v>
      </c>
      <c r="BV45" s="562">
        <f t="shared" si="64"/>
        <v>0</v>
      </c>
      <c r="BW45" s="555"/>
      <c r="BX45" s="561">
        <f t="shared" si="65"/>
        <v>0</v>
      </c>
    </row>
    <row r="46" spans="1:76" x14ac:dyDescent="0.3">
      <c r="A46" s="556" t="s">
        <v>560</v>
      </c>
      <c r="B46" s="546">
        <f t="shared" si="46"/>
        <v>0</v>
      </c>
      <c r="C46" s="557"/>
      <c r="D46" s="563"/>
      <c r="E46" s="563"/>
      <c r="F46" s="559"/>
      <c r="G46" s="557"/>
      <c r="H46" s="563"/>
      <c r="I46" s="563"/>
      <c r="J46" s="559"/>
      <c r="K46" s="558"/>
      <c r="L46" s="558"/>
      <c r="M46" s="559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58"/>
      <c r="AB46" s="558"/>
      <c r="AC46" s="558"/>
      <c r="AD46" s="558"/>
      <c r="AE46" s="558"/>
      <c r="AF46" s="558"/>
      <c r="AG46" s="558"/>
      <c r="AH46" s="558"/>
      <c r="AI46" s="558"/>
      <c r="AJ46" s="558"/>
      <c r="AK46" s="558"/>
      <c r="AL46" s="558"/>
      <c r="AM46" s="558"/>
      <c r="AN46" s="558"/>
      <c r="AO46" s="558"/>
      <c r="AP46" s="558"/>
      <c r="AQ46" s="558"/>
      <c r="AR46" s="558"/>
      <c r="AS46" s="558"/>
      <c r="AT46" s="558"/>
      <c r="AU46" s="558"/>
      <c r="AV46" s="558"/>
      <c r="AW46" s="558"/>
      <c r="AX46" s="558"/>
      <c r="AY46" s="558"/>
      <c r="AZ46" s="558"/>
      <c r="BA46" s="560"/>
      <c r="BB46" s="560"/>
      <c r="BC46" s="551"/>
      <c r="BD46" s="371">
        <f t="shared" si="47"/>
        <v>0</v>
      </c>
      <c r="BE46" s="371">
        <f t="shared" si="48"/>
        <v>0</v>
      </c>
      <c r="BF46" s="371">
        <f t="shared" si="49"/>
        <v>0</v>
      </c>
      <c r="BG46" s="371">
        <f t="shared" si="50"/>
        <v>0</v>
      </c>
      <c r="BH46" s="371">
        <f t="shared" si="51"/>
        <v>0</v>
      </c>
      <c r="BI46" s="371">
        <f t="shared" si="52"/>
        <v>0</v>
      </c>
      <c r="BJ46" s="371">
        <f t="shared" si="53"/>
        <v>0</v>
      </c>
      <c r="BK46" s="371">
        <f t="shared" si="54"/>
        <v>0</v>
      </c>
      <c r="BL46" s="371">
        <f t="shared" si="55"/>
        <v>0</v>
      </c>
      <c r="BM46" s="371">
        <f t="shared" si="56"/>
        <v>0</v>
      </c>
      <c r="BN46" s="371">
        <f t="shared" si="57"/>
        <v>0</v>
      </c>
      <c r="BO46" s="371">
        <f t="shared" si="58"/>
        <v>0</v>
      </c>
      <c r="BP46" s="551"/>
      <c r="BQ46" s="561">
        <f t="shared" si="59"/>
        <v>0</v>
      </c>
      <c r="BR46" s="562">
        <f t="shared" si="60"/>
        <v>0</v>
      </c>
      <c r="BS46" s="562">
        <f t="shared" si="61"/>
        <v>0</v>
      </c>
      <c r="BT46" s="562">
        <f t="shared" si="62"/>
        <v>0</v>
      </c>
      <c r="BU46" s="562">
        <f t="shared" si="63"/>
        <v>0</v>
      </c>
      <c r="BV46" s="562">
        <f t="shared" si="64"/>
        <v>0</v>
      </c>
      <c r="BW46" s="555"/>
      <c r="BX46" s="561">
        <f t="shared" si="65"/>
        <v>0</v>
      </c>
    </row>
    <row r="47" spans="1:76" x14ac:dyDescent="0.3">
      <c r="A47" s="556" t="s">
        <v>561</v>
      </c>
      <c r="B47" s="546">
        <f t="shared" si="46"/>
        <v>0</v>
      </c>
      <c r="C47" s="557"/>
      <c r="D47" s="563"/>
      <c r="E47" s="563"/>
      <c r="F47" s="559"/>
      <c r="G47" s="557"/>
      <c r="H47" s="563"/>
      <c r="I47" s="563"/>
      <c r="J47" s="559"/>
      <c r="K47" s="558"/>
      <c r="L47" s="558"/>
      <c r="M47" s="559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Y47" s="558"/>
      <c r="Z47" s="558"/>
      <c r="AA47" s="558"/>
      <c r="AB47" s="558"/>
      <c r="AC47" s="558"/>
      <c r="AD47" s="558"/>
      <c r="AE47" s="558"/>
      <c r="AF47" s="558"/>
      <c r="AG47" s="558"/>
      <c r="AH47" s="558"/>
      <c r="AI47" s="558"/>
      <c r="AJ47" s="558"/>
      <c r="AK47" s="558"/>
      <c r="AL47" s="558"/>
      <c r="AM47" s="558"/>
      <c r="AN47" s="558"/>
      <c r="AO47" s="558"/>
      <c r="AP47" s="558"/>
      <c r="AQ47" s="558"/>
      <c r="AR47" s="558"/>
      <c r="AS47" s="558"/>
      <c r="AT47" s="558"/>
      <c r="AU47" s="558"/>
      <c r="AV47" s="558"/>
      <c r="AW47" s="558"/>
      <c r="AX47" s="558"/>
      <c r="AY47" s="558"/>
      <c r="AZ47" s="558"/>
      <c r="BA47" s="560"/>
      <c r="BB47" s="560"/>
      <c r="BC47" s="551"/>
      <c r="BD47" s="371">
        <f t="shared" si="47"/>
        <v>0</v>
      </c>
      <c r="BE47" s="371">
        <f t="shared" si="48"/>
        <v>0</v>
      </c>
      <c r="BF47" s="371">
        <f t="shared" si="49"/>
        <v>0</v>
      </c>
      <c r="BG47" s="371">
        <f t="shared" si="50"/>
        <v>0</v>
      </c>
      <c r="BH47" s="371">
        <f t="shared" si="51"/>
        <v>0</v>
      </c>
      <c r="BI47" s="371">
        <f t="shared" si="52"/>
        <v>0</v>
      </c>
      <c r="BJ47" s="371">
        <f t="shared" si="53"/>
        <v>0</v>
      </c>
      <c r="BK47" s="371">
        <f t="shared" si="54"/>
        <v>0</v>
      </c>
      <c r="BL47" s="371">
        <f t="shared" si="55"/>
        <v>0</v>
      </c>
      <c r="BM47" s="371">
        <f t="shared" si="56"/>
        <v>0</v>
      </c>
      <c r="BN47" s="371">
        <f t="shared" si="57"/>
        <v>0</v>
      </c>
      <c r="BO47" s="371">
        <f t="shared" si="58"/>
        <v>0</v>
      </c>
      <c r="BP47" s="551"/>
      <c r="BQ47" s="561">
        <f t="shared" si="59"/>
        <v>0</v>
      </c>
      <c r="BR47" s="562">
        <f t="shared" si="60"/>
        <v>0</v>
      </c>
      <c r="BS47" s="562">
        <f t="shared" si="61"/>
        <v>0</v>
      </c>
      <c r="BT47" s="562">
        <f t="shared" si="62"/>
        <v>0</v>
      </c>
      <c r="BU47" s="562">
        <f t="shared" si="63"/>
        <v>0</v>
      </c>
      <c r="BV47" s="562">
        <f t="shared" si="64"/>
        <v>0</v>
      </c>
      <c r="BW47" s="555"/>
      <c r="BX47" s="561">
        <f t="shared" si="65"/>
        <v>0</v>
      </c>
    </row>
    <row r="48" spans="1:76" x14ac:dyDescent="0.3">
      <c r="A48" s="556" t="s">
        <v>565</v>
      </c>
      <c r="B48" s="546">
        <f t="shared" si="46"/>
        <v>0</v>
      </c>
      <c r="C48" s="559"/>
      <c r="D48" s="559"/>
      <c r="E48" s="559"/>
      <c r="F48" s="559"/>
      <c r="G48" s="559"/>
      <c r="H48" s="559"/>
      <c r="I48" s="559"/>
      <c r="J48" s="559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U48" s="558"/>
      <c r="V48" s="558"/>
      <c r="W48" s="558"/>
      <c r="X48" s="558"/>
      <c r="Y48" s="558"/>
      <c r="Z48" s="558"/>
      <c r="AA48" s="558"/>
      <c r="AB48" s="558"/>
      <c r="AC48" s="558"/>
      <c r="AD48" s="558"/>
      <c r="AE48" s="558"/>
      <c r="AF48" s="558"/>
      <c r="AG48" s="558"/>
      <c r="AH48" s="558"/>
      <c r="AI48" s="558"/>
      <c r="AJ48" s="558"/>
      <c r="AK48" s="558"/>
      <c r="AL48" s="558"/>
      <c r="AM48" s="558"/>
      <c r="AN48" s="558"/>
      <c r="AO48" s="558"/>
      <c r="AP48" s="558"/>
      <c r="AQ48" s="558"/>
      <c r="AR48" s="558"/>
      <c r="AS48" s="558"/>
      <c r="AT48" s="558"/>
      <c r="AU48" s="558"/>
      <c r="AV48" s="558"/>
      <c r="AW48" s="558"/>
      <c r="AX48" s="558"/>
      <c r="AY48" s="558"/>
      <c r="AZ48" s="558"/>
      <c r="BA48" s="560"/>
      <c r="BB48" s="560"/>
      <c r="BC48" s="551"/>
      <c r="BD48" s="371">
        <f t="shared" si="47"/>
        <v>0</v>
      </c>
      <c r="BE48" s="371">
        <f t="shared" si="48"/>
        <v>0</v>
      </c>
      <c r="BF48" s="371">
        <f t="shared" si="49"/>
        <v>0</v>
      </c>
      <c r="BG48" s="371">
        <f t="shared" si="50"/>
        <v>0</v>
      </c>
      <c r="BH48" s="371">
        <f t="shared" si="51"/>
        <v>0</v>
      </c>
      <c r="BI48" s="371">
        <f t="shared" si="52"/>
        <v>0</v>
      </c>
      <c r="BJ48" s="371">
        <f t="shared" si="53"/>
        <v>0</v>
      </c>
      <c r="BK48" s="371">
        <f t="shared" si="54"/>
        <v>0</v>
      </c>
      <c r="BL48" s="371">
        <f t="shared" si="55"/>
        <v>0</v>
      </c>
      <c r="BM48" s="371">
        <f t="shared" si="56"/>
        <v>0</v>
      </c>
      <c r="BN48" s="371">
        <f t="shared" si="57"/>
        <v>0</v>
      </c>
      <c r="BO48" s="371">
        <f t="shared" si="58"/>
        <v>0</v>
      </c>
      <c r="BP48" s="551"/>
      <c r="BQ48" s="561">
        <f t="shared" si="59"/>
        <v>0</v>
      </c>
      <c r="BR48" s="562">
        <f t="shared" si="60"/>
        <v>0</v>
      </c>
      <c r="BS48" s="562">
        <f t="shared" si="61"/>
        <v>0</v>
      </c>
      <c r="BT48" s="562">
        <f t="shared" si="62"/>
        <v>0</v>
      </c>
      <c r="BU48" s="562">
        <f t="shared" si="63"/>
        <v>0</v>
      </c>
      <c r="BV48" s="562">
        <f t="shared" si="64"/>
        <v>0</v>
      </c>
      <c r="BW48" s="555"/>
      <c r="BX48" s="561">
        <f t="shared" si="65"/>
        <v>0</v>
      </c>
    </row>
    <row r="49" spans="1:76" ht="15" customHeight="1" thickBot="1" x14ac:dyDescent="0.35">
      <c r="A49" s="565" t="s">
        <v>566</v>
      </c>
      <c r="B49" s="566">
        <f t="shared" si="46"/>
        <v>0</v>
      </c>
      <c r="C49" s="567"/>
      <c r="D49" s="567"/>
      <c r="E49" s="567"/>
      <c r="F49" s="567"/>
      <c r="G49" s="567"/>
      <c r="H49" s="567"/>
      <c r="I49" s="567"/>
      <c r="J49" s="567"/>
      <c r="K49" s="568"/>
      <c r="L49" s="568"/>
      <c r="M49" s="568"/>
      <c r="N49" s="568"/>
      <c r="O49" s="568"/>
      <c r="P49" s="568"/>
      <c r="Q49" s="568"/>
      <c r="R49" s="568"/>
      <c r="S49" s="569"/>
      <c r="T49" s="568"/>
      <c r="U49" s="568"/>
      <c r="V49" s="568"/>
      <c r="W49" s="568"/>
      <c r="X49" s="568"/>
      <c r="Y49" s="568"/>
      <c r="Z49" s="568"/>
      <c r="AA49" s="567"/>
      <c r="AB49" s="568"/>
      <c r="AC49" s="568"/>
      <c r="AD49" s="568"/>
      <c r="AE49" s="568"/>
      <c r="AF49" s="568"/>
      <c r="AG49" s="568"/>
      <c r="AH49" s="568"/>
      <c r="AI49" s="568"/>
      <c r="AJ49" s="568"/>
      <c r="AK49" s="568"/>
      <c r="AL49" s="568"/>
      <c r="AM49" s="568"/>
      <c r="AN49" s="568"/>
      <c r="AO49" s="568"/>
      <c r="AP49" s="592"/>
      <c r="AQ49" s="568"/>
      <c r="AR49" s="568"/>
      <c r="AS49" s="568"/>
      <c r="AT49" s="568"/>
      <c r="AU49" s="568"/>
      <c r="AV49" s="568"/>
      <c r="AW49" s="568"/>
      <c r="AX49" s="568"/>
      <c r="AY49" s="568"/>
      <c r="AZ49" s="568"/>
      <c r="BA49" s="570"/>
      <c r="BB49" s="570"/>
      <c r="BC49" s="551"/>
      <c r="BD49" s="571">
        <f t="shared" si="47"/>
        <v>0</v>
      </c>
      <c r="BE49" s="571">
        <f t="shared" si="48"/>
        <v>0</v>
      </c>
      <c r="BF49" s="571">
        <f t="shared" si="49"/>
        <v>0</v>
      </c>
      <c r="BG49" s="571">
        <f t="shared" si="50"/>
        <v>0</v>
      </c>
      <c r="BH49" s="571">
        <f t="shared" si="51"/>
        <v>0</v>
      </c>
      <c r="BI49" s="571">
        <f t="shared" si="52"/>
        <v>0</v>
      </c>
      <c r="BJ49" s="571">
        <f t="shared" si="53"/>
        <v>0</v>
      </c>
      <c r="BK49" s="571">
        <f t="shared" si="54"/>
        <v>0</v>
      </c>
      <c r="BL49" s="571">
        <f t="shared" si="55"/>
        <v>0</v>
      </c>
      <c r="BM49" s="571">
        <f t="shared" si="56"/>
        <v>0</v>
      </c>
      <c r="BN49" s="571">
        <f t="shared" si="57"/>
        <v>0</v>
      </c>
      <c r="BO49" s="571">
        <f t="shared" si="58"/>
        <v>0</v>
      </c>
      <c r="BP49" s="551"/>
      <c r="BQ49" s="572">
        <f t="shared" si="59"/>
        <v>0</v>
      </c>
      <c r="BR49" s="573">
        <f t="shared" si="60"/>
        <v>0</v>
      </c>
      <c r="BS49" s="573">
        <f t="shared" si="61"/>
        <v>0</v>
      </c>
      <c r="BT49" s="573">
        <f t="shared" si="62"/>
        <v>0</v>
      </c>
      <c r="BU49" s="573">
        <f t="shared" si="63"/>
        <v>0</v>
      </c>
      <c r="BV49" s="573">
        <f t="shared" si="64"/>
        <v>0</v>
      </c>
      <c r="BW49" s="555"/>
      <c r="BX49" s="572">
        <f t="shared" si="65"/>
        <v>0</v>
      </c>
    </row>
    <row r="50" spans="1:76" x14ac:dyDescent="0.3">
      <c r="A50" s="574" t="s">
        <v>564</v>
      </c>
      <c r="B50" s="575">
        <f t="shared" ref="B50:AG50" si="66">SUM(B37:B49)</f>
        <v>0</v>
      </c>
      <c r="C50" s="576">
        <f t="shared" si="66"/>
        <v>0</v>
      </c>
      <c r="D50" s="577">
        <f t="shared" si="66"/>
        <v>0</v>
      </c>
      <c r="E50" s="577">
        <f t="shared" si="66"/>
        <v>0</v>
      </c>
      <c r="F50" s="577">
        <f t="shared" si="66"/>
        <v>0</v>
      </c>
      <c r="G50" s="577">
        <f t="shared" si="66"/>
        <v>0</v>
      </c>
      <c r="H50" s="577">
        <f t="shared" si="66"/>
        <v>0</v>
      </c>
      <c r="I50" s="577">
        <f t="shared" si="66"/>
        <v>0</v>
      </c>
      <c r="J50" s="577">
        <f t="shared" si="66"/>
        <v>0</v>
      </c>
      <c r="K50" s="577">
        <f t="shared" si="66"/>
        <v>0</v>
      </c>
      <c r="L50" s="577">
        <f t="shared" si="66"/>
        <v>0</v>
      </c>
      <c r="M50" s="577">
        <f t="shared" si="66"/>
        <v>0</v>
      </c>
      <c r="N50" s="577">
        <f t="shared" si="66"/>
        <v>0</v>
      </c>
      <c r="O50" s="577">
        <f t="shared" si="66"/>
        <v>0</v>
      </c>
      <c r="P50" s="577">
        <f t="shared" si="66"/>
        <v>0</v>
      </c>
      <c r="Q50" s="577">
        <f t="shared" si="66"/>
        <v>0</v>
      </c>
      <c r="R50" s="577">
        <f t="shared" si="66"/>
        <v>0</v>
      </c>
      <c r="S50" s="577">
        <f t="shared" si="66"/>
        <v>0</v>
      </c>
      <c r="T50" s="577">
        <f t="shared" si="66"/>
        <v>0</v>
      </c>
      <c r="U50" s="577">
        <f t="shared" si="66"/>
        <v>0</v>
      </c>
      <c r="V50" s="577">
        <f t="shared" si="66"/>
        <v>0</v>
      </c>
      <c r="W50" s="577">
        <f t="shared" si="66"/>
        <v>0</v>
      </c>
      <c r="X50" s="577">
        <f t="shared" si="66"/>
        <v>0</v>
      </c>
      <c r="Y50" s="577">
        <f t="shared" si="66"/>
        <v>0</v>
      </c>
      <c r="Z50" s="577">
        <f t="shared" si="66"/>
        <v>0</v>
      </c>
      <c r="AA50" s="577">
        <f t="shared" si="66"/>
        <v>0</v>
      </c>
      <c r="AB50" s="577">
        <f t="shared" si="66"/>
        <v>0</v>
      </c>
      <c r="AC50" s="577">
        <f t="shared" si="66"/>
        <v>0</v>
      </c>
      <c r="AD50" s="577">
        <f t="shared" si="66"/>
        <v>0</v>
      </c>
      <c r="AE50" s="577">
        <f t="shared" si="66"/>
        <v>0</v>
      </c>
      <c r="AF50" s="577">
        <f t="shared" si="66"/>
        <v>0</v>
      </c>
      <c r="AG50" s="577">
        <f t="shared" si="66"/>
        <v>0</v>
      </c>
      <c r="AH50" s="577">
        <f t="shared" ref="AH50:BM50" si="67">SUM(AH37:AH49)</f>
        <v>0</v>
      </c>
      <c r="AI50" s="577">
        <f t="shared" si="67"/>
        <v>0</v>
      </c>
      <c r="AJ50" s="577">
        <f t="shared" si="67"/>
        <v>0</v>
      </c>
      <c r="AK50" s="577">
        <f t="shared" si="67"/>
        <v>0</v>
      </c>
      <c r="AL50" s="577">
        <f t="shared" si="67"/>
        <v>0</v>
      </c>
      <c r="AM50" s="577">
        <f t="shared" si="67"/>
        <v>0</v>
      </c>
      <c r="AN50" s="577">
        <f t="shared" si="67"/>
        <v>0</v>
      </c>
      <c r="AO50" s="577">
        <f t="shared" si="67"/>
        <v>0</v>
      </c>
      <c r="AP50" s="577">
        <f t="shared" si="67"/>
        <v>0</v>
      </c>
      <c r="AQ50" s="577">
        <f t="shared" si="67"/>
        <v>0</v>
      </c>
      <c r="AR50" s="577">
        <f t="shared" si="67"/>
        <v>0</v>
      </c>
      <c r="AS50" s="577">
        <f t="shared" si="67"/>
        <v>0</v>
      </c>
      <c r="AT50" s="577">
        <f t="shared" si="67"/>
        <v>0</v>
      </c>
      <c r="AU50" s="577">
        <f t="shared" si="67"/>
        <v>0</v>
      </c>
      <c r="AV50" s="577">
        <f t="shared" si="67"/>
        <v>0</v>
      </c>
      <c r="AW50" s="577">
        <f t="shared" si="67"/>
        <v>0</v>
      </c>
      <c r="AX50" s="577">
        <f t="shared" si="67"/>
        <v>0</v>
      </c>
      <c r="AY50" s="577">
        <f t="shared" si="67"/>
        <v>0</v>
      </c>
      <c r="AZ50" s="577">
        <f t="shared" si="67"/>
        <v>0</v>
      </c>
      <c r="BA50" s="577">
        <f t="shared" si="67"/>
        <v>0</v>
      </c>
      <c r="BB50" s="577">
        <f t="shared" si="67"/>
        <v>0</v>
      </c>
      <c r="BC50" s="578"/>
      <c r="BD50" s="579">
        <f t="shared" si="47"/>
        <v>0</v>
      </c>
      <c r="BE50" s="579">
        <f t="shared" si="48"/>
        <v>0</v>
      </c>
      <c r="BF50" s="579">
        <f t="shared" si="49"/>
        <v>0</v>
      </c>
      <c r="BG50" s="579">
        <f t="shared" si="50"/>
        <v>0</v>
      </c>
      <c r="BH50" s="579">
        <f t="shared" si="51"/>
        <v>0</v>
      </c>
      <c r="BI50" s="579">
        <f t="shared" si="52"/>
        <v>0</v>
      </c>
      <c r="BJ50" s="579">
        <f t="shared" si="53"/>
        <v>0</v>
      </c>
      <c r="BK50" s="579">
        <f t="shared" si="54"/>
        <v>0</v>
      </c>
      <c r="BL50" s="579">
        <f t="shared" si="55"/>
        <v>0</v>
      </c>
      <c r="BM50" s="579">
        <f t="shared" si="56"/>
        <v>0</v>
      </c>
      <c r="BN50" s="579">
        <f t="shared" si="57"/>
        <v>0</v>
      </c>
      <c r="BO50" s="579">
        <f t="shared" si="58"/>
        <v>0</v>
      </c>
      <c r="BP50" s="578"/>
      <c r="BQ50" s="580">
        <f t="shared" ref="BQ50:BV50" si="68">SUM(BQ37:BQ49)</f>
        <v>0</v>
      </c>
      <c r="BR50" s="580">
        <f t="shared" si="68"/>
        <v>0</v>
      </c>
      <c r="BS50" s="580">
        <f t="shared" si="68"/>
        <v>0</v>
      </c>
      <c r="BT50" s="580">
        <f t="shared" si="68"/>
        <v>0</v>
      </c>
      <c r="BU50" s="580">
        <f t="shared" si="68"/>
        <v>0</v>
      </c>
      <c r="BV50" s="580">
        <f t="shared" si="68"/>
        <v>0</v>
      </c>
      <c r="BW50" s="581"/>
      <c r="BX50" s="580">
        <f>SUM(BX37:BX49)</f>
        <v>0</v>
      </c>
    </row>
    <row r="51" spans="1:76" x14ac:dyDescent="0.3">
      <c r="A51" s="585"/>
      <c r="B51" s="591"/>
      <c r="C51" s="585"/>
      <c r="D51" s="585"/>
      <c r="E51" s="585"/>
      <c r="F51" s="585"/>
      <c r="G51" s="585"/>
      <c r="H51" s="585"/>
      <c r="I51" s="585"/>
      <c r="J51" s="585"/>
      <c r="K51" s="585"/>
      <c r="L51" s="585"/>
      <c r="M51" s="585"/>
      <c r="N51" s="585"/>
      <c r="O51" s="585"/>
      <c r="P51" s="585"/>
      <c r="Q51" s="585"/>
      <c r="R51" s="585"/>
      <c r="S51" s="585"/>
      <c r="T51" s="585"/>
      <c r="U51" s="585"/>
      <c r="V51" s="585"/>
      <c r="W51" s="585"/>
      <c r="X51" s="585"/>
      <c r="Y51" s="585"/>
      <c r="Z51" s="585"/>
      <c r="AA51" s="585"/>
      <c r="AB51" s="585"/>
      <c r="AC51" s="585"/>
      <c r="AD51" s="585"/>
      <c r="AE51" s="585"/>
      <c r="AF51" s="585"/>
      <c r="AG51" s="585"/>
      <c r="AH51" s="585"/>
      <c r="AI51" s="585"/>
      <c r="AJ51" s="585"/>
      <c r="AK51" s="585"/>
      <c r="AL51" s="585"/>
      <c r="AM51" s="585"/>
      <c r="AN51" s="585"/>
      <c r="AO51" s="585"/>
      <c r="AP51" s="585"/>
      <c r="AQ51" s="585"/>
      <c r="AR51" s="585"/>
      <c r="AS51" s="585"/>
      <c r="AT51" s="585"/>
      <c r="AU51" s="585"/>
      <c r="AV51" s="585"/>
      <c r="AW51" s="585"/>
      <c r="AX51" s="585"/>
      <c r="AY51" s="585"/>
      <c r="AZ51" s="585"/>
      <c r="BA51" s="585"/>
      <c r="BB51" s="585"/>
      <c r="BC51" s="585"/>
      <c r="BD51" s="585"/>
      <c r="BE51" s="585"/>
      <c r="BF51" s="585"/>
      <c r="BG51" s="585"/>
      <c r="BH51" s="585"/>
      <c r="BI51" s="585"/>
      <c r="BJ51" s="585"/>
      <c r="BK51" s="585"/>
      <c r="BL51" s="585"/>
      <c r="BM51" s="585"/>
      <c r="BN51" s="585"/>
      <c r="BO51" s="585"/>
      <c r="BP51" s="585"/>
      <c r="BQ51" s="585"/>
      <c r="BR51" s="585"/>
      <c r="BS51" s="585"/>
      <c r="BT51" s="585"/>
      <c r="BU51" s="585"/>
      <c r="BV51" s="585"/>
      <c r="BW51" s="585"/>
      <c r="BX51" s="585"/>
    </row>
    <row r="52" spans="1:76" x14ac:dyDescent="0.3">
      <c r="A52" s="527" t="s">
        <v>567</v>
      </c>
      <c r="B52" s="586"/>
      <c r="C52" s="529" t="s">
        <v>499</v>
      </c>
      <c r="D52" s="529" t="s">
        <v>500</v>
      </c>
      <c r="E52" s="529" t="s">
        <v>501</v>
      </c>
      <c r="F52" s="529" t="s">
        <v>502</v>
      </c>
      <c r="G52" s="529" t="s">
        <v>503</v>
      </c>
      <c r="H52" s="529" t="s">
        <v>504</v>
      </c>
      <c r="I52" s="529" t="s">
        <v>505</v>
      </c>
      <c r="J52" s="529" t="s">
        <v>506</v>
      </c>
      <c r="K52" s="529" t="s">
        <v>507</v>
      </c>
      <c r="L52" s="529" t="s">
        <v>508</v>
      </c>
      <c r="M52" s="529" t="s">
        <v>509</v>
      </c>
      <c r="N52" s="529" t="s">
        <v>510</v>
      </c>
      <c r="O52" s="529" t="s">
        <v>511</v>
      </c>
      <c r="P52" s="529" t="s">
        <v>512</v>
      </c>
      <c r="Q52" s="529" t="s">
        <v>513</v>
      </c>
      <c r="R52" s="529" t="s">
        <v>514</v>
      </c>
      <c r="S52" s="529" t="s">
        <v>515</v>
      </c>
      <c r="T52" s="529" t="s">
        <v>516</v>
      </c>
      <c r="U52" s="529" t="s">
        <v>517</v>
      </c>
      <c r="V52" s="529" t="s">
        <v>518</v>
      </c>
      <c r="W52" s="529" t="s">
        <v>519</v>
      </c>
      <c r="X52" s="529" t="s">
        <v>520</v>
      </c>
      <c r="Y52" s="529" t="s">
        <v>521</v>
      </c>
      <c r="Z52" s="529" t="s">
        <v>522</v>
      </c>
      <c r="AA52" s="529" t="s">
        <v>523</v>
      </c>
      <c r="AB52" s="529" t="s">
        <v>524</v>
      </c>
      <c r="AC52" s="529" t="s">
        <v>525</v>
      </c>
      <c r="AD52" s="529" t="s">
        <v>526</v>
      </c>
      <c r="AE52" s="529" t="s">
        <v>527</v>
      </c>
      <c r="AF52" s="529" t="s">
        <v>528</v>
      </c>
      <c r="AG52" s="529" t="s">
        <v>529</v>
      </c>
      <c r="AH52" s="529" t="s">
        <v>530</v>
      </c>
      <c r="AI52" s="529" t="s">
        <v>531</v>
      </c>
      <c r="AJ52" s="529" t="s">
        <v>532</v>
      </c>
      <c r="AK52" s="529" t="s">
        <v>533</v>
      </c>
      <c r="AL52" s="529" t="s">
        <v>534</v>
      </c>
      <c r="AM52" s="529" t="s">
        <v>535</v>
      </c>
      <c r="AN52" s="529" t="s">
        <v>536</v>
      </c>
      <c r="AO52" s="529" t="s">
        <v>537</v>
      </c>
      <c r="AP52" s="529" t="s">
        <v>538</v>
      </c>
      <c r="AQ52" s="529" t="s">
        <v>539</v>
      </c>
      <c r="AR52" s="529" t="s">
        <v>540</v>
      </c>
      <c r="AS52" s="529" t="s">
        <v>541</v>
      </c>
      <c r="AT52" s="529" t="s">
        <v>542</v>
      </c>
      <c r="AU52" s="529" t="s">
        <v>543</v>
      </c>
      <c r="AV52" s="529" t="s">
        <v>544</v>
      </c>
      <c r="AW52" s="529" t="s">
        <v>545</v>
      </c>
      <c r="AX52" s="529" t="s">
        <v>546</v>
      </c>
      <c r="AY52" s="529" t="s">
        <v>547</v>
      </c>
      <c r="AZ52" s="529" t="s">
        <v>548</v>
      </c>
      <c r="BA52" s="529" t="s">
        <v>549</v>
      </c>
      <c r="BB52" s="529" t="s">
        <v>550</v>
      </c>
      <c r="BC52" s="587"/>
      <c r="BD52" s="587"/>
      <c r="BE52" s="587"/>
      <c r="BF52" s="587"/>
      <c r="BG52" s="587"/>
      <c r="BH52" s="587"/>
      <c r="BI52" s="587"/>
      <c r="BJ52" s="587"/>
      <c r="BK52" s="587"/>
      <c r="BL52" s="587"/>
      <c r="BM52" s="587"/>
      <c r="BN52" s="587"/>
      <c r="BO52" s="587"/>
      <c r="BP52" s="587"/>
      <c r="BQ52" s="543" t="s">
        <v>276</v>
      </c>
      <c r="BR52" s="543" t="s">
        <v>277</v>
      </c>
      <c r="BS52" s="543" t="s">
        <v>278</v>
      </c>
      <c r="BT52" s="543" t="s">
        <v>279</v>
      </c>
      <c r="BU52" s="543" t="s">
        <v>280</v>
      </c>
      <c r="BV52" s="543" t="s">
        <v>281</v>
      </c>
      <c r="BW52" s="525"/>
      <c r="BX52" s="588" t="str">
        <f>B3</f>
        <v>2024</v>
      </c>
    </row>
    <row r="53" spans="1:76" x14ac:dyDescent="0.3">
      <c r="A53" s="545"/>
      <c r="B53" s="546">
        <f t="shared" ref="B53:B65" si="69">SUM(C53:BB53)</f>
        <v>0</v>
      </c>
      <c r="C53" s="547"/>
      <c r="D53" s="548"/>
      <c r="E53" s="548"/>
      <c r="F53" s="548"/>
      <c r="G53" s="548"/>
      <c r="H53" s="548"/>
      <c r="I53" s="548"/>
      <c r="J53" s="548"/>
      <c r="K53" s="548"/>
      <c r="L53" s="548"/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  <c r="AA53" s="548"/>
      <c r="AB53" s="548"/>
      <c r="AC53" s="548"/>
      <c r="AD53" s="548"/>
      <c r="AE53" s="548"/>
      <c r="AF53" s="548"/>
      <c r="AG53" s="548"/>
      <c r="AH53" s="548"/>
      <c r="AI53" s="548"/>
      <c r="AJ53" s="548"/>
      <c r="AK53" s="548"/>
      <c r="AL53" s="548"/>
      <c r="AM53" s="548"/>
      <c r="AN53" s="548"/>
      <c r="AO53" s="548"/>
      <c r="AP53" s="548"/>
      <c r="AQ53" s="548"/>
      <c r="AR53" s="548"/>
      <c r="AS53" s="548"/>
      <c r="AT53" s="548"/>
      <c r="AU53" s="548"/>
      <c r="AV53" s="548"/>
      <c r="AW53" s="548"/>
      <c r="AX53" s="548"/>
      <c r="AY53" s="548"/>
      <c r="AZ53" s="548"/>
      <c r="BA53" s="550"/>
      <c r="BB53" s="550"/>
      <c r="BC53" s="551"/>
      <c r="BD53" s="371">
        <f t="shared" ref="BD53:BD66" si="70">SUM(C53:F53)</f>
        <v>0</v>
      </c>
      <c r="BE53" s="371">
        <f t="shared" ref="BE53:BE66" si="71">SUM(G53:J53)</f>
        <v>0</v>
      </c>
      <c r="BF53" s="371">
        <f t="shared" ref="BF53:BF66" si="72">SUM(K53:O53)</f>
        <v>0</v>
      </c>
      <c r="BG53" s="371">
        <f t="shared" ref="BG53:BG66" si="73">SUM(P53:S53)</f>
        <v>0</v>
      </c>
      <c r="BH53" s="371">
        <f t="shared" ref="BH53:BH66" si="74">SUM(T53:W53)</f>
        <v>0</v>
      </c>
      <c r="BI53" s="371">
        <f t="shared" ref="BI53:BI66" si="75">SUM(X53:AB53)</f>
        <v>0</v>
      </c>
      <c r="BJ53" s="371">
        <f t="shared" ref="BJ53:BJ66" si="76">SUM(AC53:AF53)</f>
        <v>0</v>
      </c>
      <c r="BK53" s="371">
        <f t="shared" ref="BK53:BK66" si="77">SUM(AG53:AJ53)</f>
        <v>0</v>
      </c>
      <c r="BL53" s="371">
        <f t="shared" ref="BL53:BL66" si="78">SUM(AK53:AO53)</f>
        <v>0</v>
      </c>
      <c r="BM53" s="371">
        <f t="shared" ref="BM53:BM66" si="79">SUM(AP53:AS53)</f>
        <v>0</v>
      </c>
      <c r="BN53" s="371">
        <f t="shared" ref="BN53:BN66" si="80">SUM(AT53:AW53)</f>
        <v>0</v>
      </c>
      <c r="BO53" s="371">
        <f t="shared" ref="BO53:BO66" si="81">SUM(AX53:BB53)</f>
        <v>0</v>
      </c>
      <c r="BP53" s="551"/>
      <c r="BQ53" s="561">
        <f t="shared" ref="BQ53:BQ65" si="82">SUM(C53:O53)</f>
        <v>0</v>
      </c>
      <c r="BR53" s="562">
        <f t="shared" ref="BR53:BR65" si="83">SUM(P53:AB53)</f>
        <v>0</v>
      </c>
      <c r="BS53" s="562">
        <f t="shared" ref="BS53:BS65" si="84">SUM(AC53:AO53)</f>
        <v>0</v>
      </c>
      <c r="BT53" s="562">
        <f t="shared" ref="BT53:BT65" si="85">SUM(AP53:BB53)</f>
        <v>0</v>
      </c>
      <c r="BU53" s="562">
        <f t="shared" ref="BU53:BU65" si="86">SUM(BQ53:BR53)</f>
        <v>0</v>
      </c>
      <c r="BV53" s="562">
        <f t="shared" ref="BV53:BV65" si="87">SUM(BS53:BT53)</f>
        <v>0</v>
      </c>
      <c r="BW53" s="555"/>
      <c r="BX53" s="561">
        <f t="shared" ref="BX53:BX65" si="88">SUM(BQ53:BT53)</f>
        <v>0</v>
      </c>
    </row>
    <row r="54" spans="1:76" x14ac:dyDescent="0.3">
      <c r="A54" s="556" t="s">
        <v>552</v>
      </c>
      <c r="B54" s="546">
        <f t="shared" si="69"/>
        <v>0</v>
      </c>
      <c r="C54" s="557"/>
      <c r="D54" s="558"/>
      <c r="E54" s="558"/>
      <c r="F54" s="559"/>
      <c r="G54" s="557"/>
      <c r="H54" s="558"/>
      <c r="I54" s="558"/>
      <c r="J54" s="559"/>
      <c r="K54" s="558"/>
      <c r="L54" s="558"/>
      <c r="M54" s="558"/>
      <c r="N54" s="559"/>
      <c r="O54" s="558"/>
      <c r="P54" s="558"/>
      <c r="Q54" s="558"/>
      <c r="R54" s="559"/>
      <c r="S54" s="558"/>
      <c r="T54" s="558"/>
      <c r="U54" s="558"/>
      <c r="V54" s="558"/>
      <c r="W54" s="558"/>
      <c r="X54" s="558"/>
      <c r="Y54" s="558"/>
      <c r="Z54" s="558"/>
      <c r="AA54" s="558"/>
      <c r="AB54" s="558"/>
      <c r="AC54" s="558"/>
      <c r="AD54" s="558"/>
      <c r="AE54" s="558"/>
      <c r="AF54" s="558"/>
      <c r="AG54" s="558"/>
      <c r="AH54" s="558"/>
      <c r="AI54" s="558"/>
      <c r="AJ54" s="558"/>
      <c r="AK54" s="558"/>
      <c r="AL54" s="558"/>
      <c r="AM54" s="558"/>
      <c r="AN54" s="558"/>
      <c r="AO54" s="558"/>
      <c r="AP54" s="558"/>
      <c r="AQ54" s="558"/>
      <c r="AR54" s="558"/>
      <c r="AS54" s="558"/>
      <c r="AT54" s="558"/>
      <c r="AU54" s="558"/>
      <c r="AV54" s="558"/>
      <c r="AW54" s="558"/>
      <c r="AX54" s="558"/>
      <c r="AY54" s="558"/>
      <c r="AZ54" s="558"/>
      <c r="BA54" s="560"/>
      <c r="BB54" s="560"/>
      <c r="BC54" s="551"/>
      <c r="BD54" s="371">
        <f t="shared" si="70"/>
        <v>0</v>
      </c>
      <c r="BE54" s="371">
        <f t="shared" si="71"/>
        <v>0</v>
      </c>
      <c r="BF54" s="371">
        <f t="shared" si="72"/>
        <v>0</v>
      </c>
      <c r="BG54" s="371">
        <f t="shared" si="73"/>
        <v>0</v>
      </c>
      <c r="BH54" s="371">
        <f t="shared" si="74"/>
        <v>0</v>
      </c>
      <c r="BI54" s="371">
        <f t="shared" si="75"/>
        <v>0</v>
      </c>
      <c r="BJ54" s="371">
        <f t="shared" si="76"/>
        <v>0</v>
      </c>
      <c r="BK54" s="371">
        <f t="shared" si="77"/>
        <v>0</v>
      </c>
      <c r="BL54" s="371">
        <f t="shared" si="78"/>
        <v>0</v>
      </c>
      <c r="BM54" s="371">
        <f t="shared" si="79"/>
        <v>0</v>
      </c>
      <c r="BN54" s="371">
        <f t="shared" si="80"/>
        <v>0</v>
      </c>
      <c r="BO54" s="371">
        <f t="shared" si="81"/>
        <v>0</v>
      </c>
      <c r="BP54" s="551"/>
      <c r="BQ54" s="561">
        <f t="shared" si="82"/>
        <v>0</v>
      </c>
      <c r="BR54" s="562">
        <f t="shared" si="83"/>
        <v>0</v>
      </c>
      <c r="BS54" s="562">
        <f t="shared" si="84"/>
        <v>0</v>
      </c>
      <c r="BT54" s="562">
        <f t="shared" si="85"/>
        <v>0</v>
      </c>
      <c r="BU54" s="562">
        <f t="shared" si="86"/>
        <v>0</v>
      </c>
      <c r="BV54" s="562">
        <f t="shared" si="87"/>
        <v>0</v>
      </c>
      <c r="BW54" s="555"/>
      <c r="BX54" s="561">
        <f t="shared" si="88"/>
        <v>0</v>
      </c>
    </row>
    <row r="55" spans="1:76" x14ac:dyDescent="0.3">
      <c r="A55" s="556" t="s">
        <v>553</v>
      </c>
      <c r="B55" s="546">
        <f t="shared" si="69"/>
        <v>0</v>
      </c>
      <c r="C55" s="557"/>
      <c r="D55" s="558"/>
      <c r="E55" s="558"/>
      <c r="F55" s="559"/>
      <c r="G55" s="557"/>
      <c r="H55" s="558"/>
      <c r="I55" s="558"/>
      <c r="J55" s="559"/>
      <c r="K55" s="559"/>
      <c r="L55" s="559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Y55" s="558"/>
      <c r="Z55" s="558"/>
      <c r="AA55" s="558"/>
      <c r="AB55" s="558"/>
      <c r="AC55" s="558"/>
      <c r="AD55" s="558"/>
      <c r="AE55" s="558"/>
      <c r="AF55" s="558"/>
      <c r="AG55" s="558"/>
      <c r="AH55" s="558"/>
      <c r="AI55" s="558"/>
      <c r="AJ55" s="558"/>
      <c r="AK55" s="558"/>
      <c r="AL55" s="558"/>
      <c r="AM55" s="558"/>
      <c r="AN55" s="558"/>
      <c r="AO55" s="558"/>
      <c r="AP55" s="558"/>
      <c r="AQ55" s="558"/>
      <c r="AR55" s="558"/>
      <c r="AS55" s="558"/>
      <c r="AT55" s="558"/>
      <c r="AU55" s="558"/>
      <c r="AV55" s="558"/>
      <c r="AW55" s="558"/>
      <c r="AX55" s="558"/>
      <c r="AY55" s="558"/>
      <c r="AZ55" s="558"/>
      <c r="BA55" s="560"/>
      <c r="BB55" s="560"/>
      <c r="BC55" s="551"/>
      <c r="BD55" s="371">
        <f t="shared" si="70"/>
        <v>0</v>
      </c>
      <c r="BE55" s="371">
        <f t="shared" si="71"/>
        <v>0</v>
      </c>
      <c r="BF55" s="371">
        <f t="shared" si="72"/>
        <v>0</v>
      </c>
      <c r="BG55" s="371">
        <f t="shared" si="73"/>
        <v>0</v>
      </c>
      <c r="BH55" s="371">
        <f t="shared" si="74"/>
        <v>0</v>
      </c>
      <c r="BI55" s="371">
        <f t="shared" si="75"/>
        <v>0</v>
      </c>
      <c r="BJ55" s="371">
        <f t="shared" si="76"/>
        <v>0</v>
      </c>
      <c r="BK55" s="371">
        <f t="shared" si="77"/>
        <v>0</v>
      </c>
      <c r="BL55" s="371">
        <f t="shared" si="78"/>
        <v>0</v>
      </c>
      <c r="BM55" s="371">
        <f t="shared" si="79"/>
        <v>0</v>
      </c>
      <c r="BN55" s="371">
        <f t="shared" si="80"/>
        <v>0</v>
      </c>
      <c r="BO55" s="371">
        <f t="shared" si="81"/>
        <v>0</v>
      </c>
      <c r="BP55" s="551"/>
      <c r="BQ55" s="561">
        <f t="shared" si="82"/>
        <v>0</v>
      </c>
      <c r="BR55" s="562">
        <f t="shared" si="83"/>
        <v>0</v>
      </c>
      <c r="BS55" s="562">
        <f t="shared" si="84"/>
        <v>0</v>
      </c>
      <c r="BT55" s="562">
        <f t="shared" si="85"/>
        <v>0</v>
      </c>
      <c r="BU55" s="562">
        <f t="shared" si="86"/>
        <v>0</v>
      </c>
      <c r="BV55" s="562">
        <f t="shared" si="87"/>
        <v>0</v>
      </c>
      <c r="BW55" s="555"/>
      <c r="BX55" s="561">
        <f t="shared" si="88"/>
        <v>0</v>
      </c>
    </row>
    <row r="56" spans="1:76" x14ac:dyDescent="0.3">
      <c r="A56" s="556" t="s">
        <v>554</v>
      </c>
      <c r="B56" s="546">
        <f t="shared" si="69"/>
        <v>0</v>
      </c>
      <c r="C56" s="557"/>
      <c r="D56" s="558"/>
      <c r="E56" s="558"/>
      <c r="F56" s="559"/>
      <c r="G56" s="557"/>
      <c r="H56" s="558"/>
      <c r="I56" s="558"/>
      <c r="J56" s="559"/>
      <c r="K56" s="558"/>
      <c r="L56" s="558"/>
      <c r="M56" s="559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Y56" s="558"/>
      <c r="Z56" s="558"/>
      <c r="AA56" s="558"/>
      <c r="AB56" s="558"/>
      <c r="AC56" s="558"/>
      <c r="AD56" s="558"/>
      <c r="AE56" s="558"/>
      <c r="AF56" s="558"/>
      <c r="AG56" s="558"/>
      <c r="AH56" s="558"/>
      <c r="AI56" s="558"/>
      <c r="AJ56" s="558"/>
      <c r="AK56" s="558"/>
      <c r="AL56" s="558"/>
      <c r="AM56" s="558"/>
      <c r="AN56" s="558"/>
      <c r="AO56" s="558"/>
      <c r="AP56" s="558"/>
      <c r="AQ56" s="558"/>
      <c r="AR56" s="558"/>
      <c r="AS56" s="558"/>
      <c r="AT56" s="558"/>
      <c r="AU56" s="558"/>
      <c r="AV56" s="558"/>
      <c r="AW56" s="558"/>
      <c r="AX56" s="558"/>
      <c r="AY56" s="558"/>
      <c r="AZ56" s="558"/>
      <c r="BA56" s="560"/>
      <c r="BB56" s="560"/>
      <c r="BC56" s="551"/>
      <c r="BD56" s="371">
        <f t="shared" si="70"/>
        <v>0</v>
      </c>
      <c r="BE56" s="371">
        <f t="shared" si="71"/>
        <v>0</v>
      </c>
      <c r="BF56" s="371">
        <f t="shared" si="72"/>
        <v>0</v>
      </c>
      <c r="BG56" s="371">
        <f t="shared" si="73"/>
        <v>0</v>
      </c>
      <c r="BH56" s="371">
        <f t="shared" si="74"/>
        <v>0</v>
      </c>
      <c r="BI56" s="371">
        <f t="shared" si="75"/>
        <v>0</v>
      </c>
      <c r="BJ56" s="371">
        <f t="shared" si="76"/>
        <v>0</v>
      </c>
      <c r="BK56" s="371">
        <f t="shared" si="77"/>
        <v>0</v>
      </c>
      <c r="BL56" s="371">
        <f t="shared" si="78"/>
        <v>0</v>
      </c>
      <c r="BM56" s="371">
        <f t="shared" si="79"/>
        <v>0</v>
      </c>
      <c r="BN56" s="371">
        <f t="shared" si="80"/>
        <v>0</v>
      </c>
      <c r="BO56" s="371">
        <f t="shared" si="81"/>
        <v>0</v>
      </c>
      <c r="BP56" s="551"/>
      <c r="BQ56" s="561">
        <f t="shared" si="82"/>
        <v>0</v>
      </c>
      <c r="BR56" s="562">
        <f t="shared" si="83"/>
        <v>0</v>
      </c>
      <c r="BS56" s="562">
        <f t="shared" si="84"/>
        <v>0</v>
      </c>
      <c r="BT56" s="562">
        <f t="shared" si="85"/>
        <v>0</v>
      </c>
      <c r="BU56" s="562">
        <f t="shared" si="86"/>
        <v>0</v>
      </c>
      <c r="BV56" s="562">
        <f t="shared" si="87"/>
        <v>0</v>
      </c>
      <c r="BW56" s="555"/>
      <c r="BX56" s="561">
        <f t="shared" si="88"/>
        <v>0</v>
      </c>
    </row>
    <row r="57" spans="1:76" x14ac:dyDescent="0.3">
      <c r="A57" s="556" t="s">
        <v>555</v>
      </c>
      <c r="B57" s="546">
        <f t="shared" si="69"/>
        <v>0</v>
      </c>
      <c r="C57" s="557"/>
      <c r="D57" s="563"/>
      <c r="E57" s="563"/>
      <c r="F57" s="559"/>
      <c r="G57" s="557"/>
      <c r="H57" s="563"/>
      <c r="I57" s="563"/>
      <c r="J57" s="559"/>
      <c r="K57" s="558"/>
      <c r="L57" s="558"/>
      <c r="M57" s="559"/>
      <c r="N57" s="558"/>
      <c r="O57" s="558"/>
      <c r="P57" s="558"/>
      <c r="Q57" s="558"/>
      <c r="R57" s="558"/>
      <c r="S57" s="558"/>
      <c r="T57" s="558"/>
      <c r="U57" s="558"/>
      <c r="V57" s="558"/>
      <c r="W57" s="564"/>
      <c r="X57" s="558"/>
      <c r="Y57" s="558"/>
      <c r="Z57" s="559"/>
      <c r="AA57" s="558"/>
      <c r="AB57" s="558"/>
      <c r="AC57" s="558"/>
      <c r="AD57" s="558"/>
      <c r="AE57" s="558"/>
      <c r="AF57" s="558"/>
      <c r="AG57" s="558"/>
      <c r="AH57" s="558"/>
      <c r="AI57" s="558"/>
      <c r="AJ57" s="558"/>
      <c r="AK57" s="558"/>
      <c r="AL57" s="558"/>
      <c r="AM57" s="558"/>
      <c r="AN57" s="558"/>
      <c r="AO57" s="558"/>
      <c r="AP57" s="558"/>
      <c r="AQ57" s="558"/>
      <c r="AR57" s="558"/>
      <c r="AS57" s="558"/>
      <c r="AT57" s="558"/>
      <c r="AU57" s="558"/>
      <c r="AV57" s="558"/>
      <c r="AW57" s="558"/>
      <c r="AX57" s="558"/>
      <c r="AY57" s="558"/>
      <c r="AZ57" s="558"/>
      <c r="BA57" s="560"/>
      <c r="BB57" s="560"/>
      <c r="BC57" s="551"/>
      <c r="BD57" s="371">
        <f t="shared" si="70"/>
        <v>0</v>
      </c>
      <c r="BE57" s="371">
        <f t="shared" si="71"/>
        <v>0</v>
      </c>
      <c r="BF57" s="371">
        <f t="shared" si="72"/>
        <v>0</v>
      </c>
      <c r="BG57" s="371">
        <f t="shared" si="73"/>
        <v>0</v>
      </c>
      <c r="BH57" s="371">
        <f t="shared" si="74"/>
        <v>0</v>
      </c>
      <c r="BI57" s="371">
        <f t="shared" si="75"/>
        <v>0</v>
      </c>
      <c r="BJ57" s="371">
        <f t="shared" si="76"/>
        <v>0</v>
      </c>
      <c r="BK57" s="371">
        <f t="shared" si="77"/>
        <v>0</v>
      </c>
      <c r="BL57" s="371">
        <f t="shared" si="78"/>
        <v>0</v>
      </c>
      <c r="BM57" s="371">
        <f t="shared" si="79"/>
        <v>0</v>
      </c>
      <c r="BN57" s="371">
        <f t="shared" si="80"/>
        <v>0</v>
      </c>
      <c r="BO57" s="371">
        <f t="shared" si="81"/>
        <v>0</v>
      </c>
      <c r="BP57" s="551"/>
      <c r="BQ57" s="561">
        <f t="shared" si="82"/>
        <v>0</v>
      </c>
      <c r="BR57" s="562">
        <f t="shared" si="83"/>
        <v>0</v>
      </c>
      <c r="BS57" s="562">
        <f t="shared" si="84"/>
        <v>0</v>
      </c>
      <c r="BT57" s="562">
        <f t="shared" si="85"/>
        <v>0</v>
      </c>
      <c r="BU57" s="562">
        <f t="shared" si="86"/>
        <v>0</v>
      </c>
      <c r="BV57" s="562">
        <f t="shared" si="87"/>
        <v>0</v>
      </c>
      <c r="BW57" s="555"/>
      <c r="BX57" s="561">
        <f t="shared" si="88"/>
        <v>0</v>
      </c>
    </row>
    <row r="58" spans="1:76" x14ac:dyDescent="0.3">
      <c r="A58" s="556" t="s">
        <v>556</v>
      </c>
      <c r="B58" s="546">
        <f t="shared" si="69"/>
        <v>0</v>
      </c>
      <c r="C58" s="557"/>
      <c r="D58" s="563"/>
      <c r="E58" s="563"/>
      <c r="F58" s="559"/>
      <c r="G58" s="557"/>
      <c r="H58" s="563"/>
      <c r="I58" s="563"/>
      <c r="J58" s="559"/>
      <c r="K58" s="558"/>
      <c r="L58" s="558"/>
      <c r="M58" s="559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Y58" s="558"/>
      <c r="Z58" s="558"/>
      <c r="AA58" s="558"/>
      <c r="AB58" s="558"/>
      <c r="AC58" s="558"/>
      <c r="AD58" s="558"/>
      <c r="AE58" s="558"/>
      <c r="AF58" s="558"/>
      <c r="AG58" s="558"/>
      <c r="AH58" s="558"/>
      <c r="AI58" s="558"/>
      <c r="AJ58" s="558"/>
      <c r="AK58" s="558"/>
      <c r="AL58" s="558"/>
      <c r="AM58" s="558"/>
      <c r="AN58" s="558"/>
      <c r="AO58" s="558"/>
      <c r="AP58" s="558"/>
      <c r="AQ58" s="558"/>
      <c r="AR58" s="558"/>
      <c r="AS58" s="558"/>
      <c r="AT58" s="558"/>
      <c r="AU58" s="558"/>
      <c r="AV58" s="558"/>
      <c r="AW58" s="558"/>
      <c r="AX58" s="558"/>
      <c r="AY58" s="558"/>
      <c r="AZ58" s="558"/>
      <c r="BA58" s="560"/>
      <c r="BB58" s="560"/>
      <c r="BC58" s="551"/>
      <c r="BD58" s="371">
        <f t="shared" si="70"/>
        <v>0</v>
      </c>
      <c r="BE58" s="371">
        <f t="shared" si="71"/>
        <v>0</v>
      </c>
      <c r="BF58" s="371">
        <f t="shared" si="72"/>
        <v>0</v>
      </c>
      <c r="BG58" s="371">
        <f t="shared" si="73"/>
        <v>0</v>
      </c>
      <c r="BH58" s="371">
        <f t="shared" si="74"/>
        <v>0</v>
      </c>
      <c r="BI58" s="371">
        <f t="shared" si="75"/>
        <v>0</v>
      </c>
      <c r="BJ58" s="371">
        <f t="shared" si="76"/>
        <v>0</v>
      </c>
      <c r="BK58" s="371">
        <f t="shared" si="77"/>
        <v>0</v>
      </c>
      <c r="BL58" s="371">
        <f t="shared" si="78"/>
        <v>0</v>
      </c>
      <c r="BM58" s="371">
        <f t="shared" si="79"/>
        <v>0</v>
      </c>
      <c r="BN58" s="371">
        <f t="shared" si="80"/>
        <v>0</v>
      </c>
      <c r="BO58" s="371">
        <f t="shared" si="81"/>
        <v>0</v>
      </c>
      <c r="BP58" s="551"/>
      <c r="BQ58" s="561">
        <f t="shared" si="82"/>
        <v>0</v>
      </c>
      <c r="BR58" s="562">
        <f t="shared" si="83"/>
        <v>0</v>
      </c>
      <c r="BS58" s="562">
        <f t="shared" si="84"/>
        <v>0</v>
      </c>
      <c r="BT58" s="562">
        <f t="shared" si="85"/>
        <v>0</v>
      </c>
      <c r="BU58" s="562">
        <f t="shared" si="86"/>
        <v>0</v>
      </c>
      <c r="BV58" s="562">
        <f t="shared" si="87"/>
        <v>0</v>
      </c>
      <c r="BW58" s="555"/>
      <c r="BX58" s="561">
        <f t="shared" si="88"/>
        <v>0</v>
      </c>
    </row>
    <row r="59" spans="1:76" x14ac:dyDescent="0.3">
      <c r="A59" s="556" t="s">
        <v>557</v>
      </c>
      <c r="B59" s="546">
        <f t="shared" si="69"/>
        <v>0</v>
      </c>
      <c r="C59" s="557"/>
      <c r="D59" s="563"/>
      <c r="E59" s="563"/>
      <c r="F59" s="559"/>
      <c r="G59" s="557"/>
      <c r="H59" s="563"/>
      <c r="I59" s="563"/>
      <c r="J59" s="559"/>
      <c r="K59" s="558"/>
      <c r="L59" s="558"/>
      <c r="M59" s="559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58"/>
      <c r="AB59" s="558"/>
      <c r="AC59" s="558"/>
      <c r="AD59" s="558"/>
      <c r="AE59" s="558"/>
      <c r="AF59" s="558"/>
      <c r="AG59" s="558"/>
      <c r="AH59" s="558"/>
      <c r="AI59" s="558"/>
      <c r="AJ59" s="558"/>
      <c r="AK59" s="558"/>
      <c r="AL59" s="558"/>
      <c r="AM59" s="558"/>
      <c r="AN59" s="558"/>
      <c r="AO59" s="558"/>
      <c r="AP59" s="558"/>
      <c r="AQ59" s="558"/>
      <c r="AR59" s="558"/>
      <c r="AS59" s="558"/>
      <c r="AT59" s="558"/>
      <c r="AU59" s="558"/>
      <c r="AV59" s="558"/>
      <c r="AW59" s="558"/>
      <c r="AX59" s="558"/>
      <c r="AY59" s="558"/>
      <c r="AZ59" s="558"/>
      <c r="BA59" s="560"/>
      <c r="BB59" s="560"/>
      <c r="BC59" s="551"/>
      <c r="BD59" s="371">
        <f t="shared" si="70"/>
        <v>0</v>
      </c>
      <c r="BE59" s="371">
        <f t="shared" si="71"/>
        <v>0</v>
      </c>
      <c r="BF59" s="371">
        <f t="shared" si="72"/>
        <v>0</v>
      </c>
      <c r="BG59" s="371">
        <f t="shared" si="73"/>
        <v>0</v>
      </c>
      <c r="BH59" s="371">
        <f t="shared" si="74"/>
        <v>0</v>
      </c>
      <c r="BI59" s="371">
        <f t="shared" si="75"/>
        <v>0</v>
      </c>
      <c r="BJ59" s="371">
        <f t="shared" si="76"/>
        <v>0</v>
      </c>
      <c r="BK59" s="371">
        <f t="shared" si="77"/>
        <v>0</v>
      </c>
      <c r="BL59" s="371">
        <f t="shared" si="78"/>
        <v>0</v>
      </c>
      <c r="BM59" s="371">
        <f t="shared" si="79"/>
        <v>0</v>
      </c>
      <c r="BN59" s="371">
        <f t="shared" si="80"/>
        <v>0</v>
      </c>
      <c r="BO59" s="371">
        <f t="shared" si="81"/>
        <v>0</v>
      </c>
      <c r="BP59" s="551"/>
      <c r="BQ59" s="561">
        <f t="shared" si="82"/>
        <v>0</v>
      </c>
      <c r="BR59" s="562">
        <f t="shared" si="83"/>
        <v>0</v>
      </c>
      <c r="BS59" s="562">
        <f t="shared" si="84"/>
        <v>0</v>
      </c>
      <c r="BT59" s="562">
        <f t="shared" si="85"/>
        <v>0</v>
      </c>
      <c r="BU59" s="562">
        <f t="shared" si="86"/>
        <v>0</v>
      </c>
      <c r="BV59" s="562">
        <f t="shared" si="87"/>
        <v>0</v>
      </c>
      <c r="BW59" s="555"/>
      <c r="BX59" s="561">
        <f t="shared" si="88"/>
        <v>0</v>
      </c>
    </row>
    <row r="60" spans="1:76" x14ac:dyDescent="0.3">
      <c r="A60" s="556" t="s">
        <v>558</v>
      </c>
      <c r="B60" s="546">
        <f t="shared" si="69"/>
        <v>0</v>
      </c>
      <c r="C60" s="557"/>
      <c r="D60" s="563"/>
      <c r="E60" s="563"/>
      <c r="F60" s="559"/>
      <c r="G60" s="557"/>
      <c r="H60" s="563"/>
      <c r="I60" s="563"/>
      <c r="J60" s="559"/>
      <c r="K60" s="558"/>
      <c r="L60" s="558"/>
      <c r="M60" s="559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58"/>
      <c r="AB60" s="558"/>
      <c r="AC60" s="558"/>
      <c r="AD60" s="558"/>
      <c r="AE60" s="558"/>
      <c r="AF60" s="558"/>
      <c r="AG60" s="558"/>
      <c r="AH60" s="558"/>
      <c r="AI60" s="558"/>
      <c r="AJ60" s="558"/>
      <c r="AK60" s="558"/>
      <c r="AL60" s="558"/>
      <c r="AM60" s="558"/>
      <c r="AN60" s="558"/>
      <c r="AO60" s="558"/>
      <c r="AP60" s="558"/>
      <c r="AQ60" s="558"/>
      <c r="AR60" s="558"/>
      <c r="AS60" s="558"/>
      <c r="AT60" s="558"/>
      <c r="AU60" s="558"/>
      <c r="AV60" s="558"/>
      <c r="AW60" s="558"/>
      <c r="AX60" s="558"/>
      <c r="AY60" s="558"/>
      <c r="AZ60" s="558"/>
      <c r="BA60" s="560"/>
      <c r="BB60" s="560"/>
      <c r="BC60" s="551"/>
      <c r="BD60" s="371">
        <f t="shared" si="70"/>
        <v>0</v>
      </c>
      <c r="BE60" s="371">
        <f t="shared" si="71"/>
        <v>0</v>
      </c>
      <c r="BF60" s="371">
        <f t="shared" si="72"/>
        <v>0</v>
      </c>
      <c r="BG60" s="371">
        <f t="shared" si="73"/>
        <v>0</v>
      </c>
      <c r="BH60" s="371">
        <f t="shared" si="74"/>
        <v>0</v>
      </c>
      <c r="BI60" s="371">
        <f t="shared" si="75"/>
        <v>0</v>
      </c>
      <c r="BJ60" s="371">
        <f t="shared" si="76"/>
        <v>0</v>
      </c>
      <c r="BK60" s="371">
        <f t="shared" si="77"/>
        <v>0</v>
      </c>
      <c r="BL60" s="371">
        <f t="shared" si="78"/>
        <v>0</v>
      </c>
      <c r="BM60" s="371">
        <f t="shared" si="79"/>
        <v>0</v>
      </c>
      <c r="BN60" s="371">
        <f t="shared" si="80"/>
        <v>0</v>
      </c>
      <c r="BO60" s="371">
        <f t="shared" si="81"/>
        <v>0</v>
      </c>
      <c r="BP60" s="551"/>
      <c r="BQ60" s="561">
        <f t="shared" si="82"/>
        <v>0</v>
      </c>
      <c r="BR60" s="562">
        <f t="shared" si="83"/>
        <v>0</v>
      </c>
      <c r="BS60" s="562">
        <f t="shared" si="84"/>
        <v>0</v>
      </c>
      <c r="BT60" s="562">
        <f t="shared" si="85"/>
        <v>0</v>
      </c>
      <c r="BU60" s="562">
        <f t="shared" si="86"/>
        <v>0</v>
      </c>
      <c r="BV60" s="562">
        <f t="shared" si="87"/>
        <v>0</v>
      </c>
      <c r="BW60" s="555"/>
      <c r="BX60" s="561">
        <f t="shared" si="88"/>
        <v>0</v>
      </c>
    </row>
    <row r="61" spans="1:76" x14ac:dyDescent="0.3">
      <c r="A61" s="556" t="s">
        <v>559</v>
      </c>
      <c r="B61" s="546">
        <f t="shared" si="69"/>
        <v>0</v>
      </c>
      <c r="C61" s="557"/>
      <c r="D61" s="563"/>
      <c r="E61" s="563"/>
      <c r="F61" s="559"/>
      <c r="G61" s="557"/>
      <c r="H61" s="563"/>
      <c r="I61" s="563"/>
      <c r="J61" s="559"/>
      <c r="K61" s="558"/>
      <c r="L61" s="558"/>
      <c r="M61" s="559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Y61" s="558"/>
      <c r="Z61" s="558"/>
      <c r="AA61" s="558"/>
      <c r="AB61" s="558"/>
      <c r="AC61" s="558"/>
      <c r="AD61" s="558"/>
      <c r="AE61" s="558"/>
      <c r="AF61" s="558"/>
      <c r="AG61" s="558"/>
      <c r="AH61" s="558"/>
      <c r="AI61" s="558"/>
      <c r="AJ61" s="558"/>
      <c r="AK61" s="558"/>
      <c r="AL61" s="558"/>
      <c r="AM61" s="558"/>
      <c r="AN61" s="558"/>
      <c r="AO61" s="558"/>
      <c r="AP61" s="558"/>
      <c r="AQ61" s="558"/>
      <c r="AR61" s="558"/>
      <c r="AS61" s="558"/>
      <c r="AT61" s="558"/>
      <c r="AU61" s="558"/>
      <c r="AV61" s="558"/>
      <c r="AW61" s="558"/>
      <c r="AX61" s="558"/>
      <c r="AY61" s="558"/>
      <c r="AZ61" s="558"/>
      <c r="BA61" s="560"/>
      <c r="BB61" s="560"/>
      <c r="BC61" s="551"/>
      <c r="BD61" s="371">
        <f t="shared" si="70"/>
        <v>0</v>
      </c>
      <c r="BE61" s="371">
        <f t="shared" si="71"/>
        <v>0</v>
      </c>
      <c r="BF61" s="371">
        <f t="shared" si="72"/>
        <v>0</v>
      </c>
      <c r="BG61" s="371">
        <f t="shared" si="73"/>
        <v>0</v>
      </c>
      <c r="BH61" s="371">
        <f t="shared" si="74"/>
        <v>0</v>
      </c>
      <c r="BI61" s="371">
        <f t="shared" si="75"/>
        <v>0</v>
      </c>
      <c r="BJ61" s="371">
        <f t="shared" si="76"/>
        <v>0</v>
      </c>
      <c r="BK61" s="371">
        <f t="shared" si="77"/>
        <v>0</v>
      </c>
      <c r="BL61" s="371">
        <f t="shared" si="78"/>
        <v>0</v>
      </c>
      <c r="BM61" s="371">
        <f t="shared" si="79"/>
        <v>0</v>
      </c>
      <c r="BN61" s="371">
        <f t="shared" si="80"/>
        <v>0</v>
      </c>
      <c r="BO61" s="371">
        <f t="shared" si="81"/>
        <v>0</v>
      </c>
      <c r="BP61" s="551"/>
      <c r="BQ61" s="561">
        <f t="shared" si="82"/>
        <v>0</v>
      </c>
      <c r="BR61" s="562">
        <f t="shared" si="83"/>
        <v>0</v>
      </c>
      <c r="BS61" s="562">
        <f t="shared" si="84"/>
        <v>0</v>
      </c>
      <c r="BT61" s="562">
        <f t="shared" si="85"/>
        <v>0</v>
      </c>
      <c r="BU61" s="562">
        <f t="shared" si="86"/>
        <v>0</v>
      </c>
      <c r="BV61" s="562">
        <f t="shared" si="87"/>
        <v>0</v>
      </c>
      <c r="BW61" s="555"/>
      <c r="BX61" s="561">
        <f t="shared" si="88"/>
        <v>0</v>
      </c>
    </row>
    <row r="62" spans="1:76" x14ac:dyDescent="0.3">
      <c r="A62" s="556" t="s">
        <v>560</v>
      </c>
      <c r="B62" s="546">
        <f t="shared" si="69"/>
        <v>0</v>
      </c>
      <c r="C62" s="557"/>
      <c r="D62" s="563"/>
      <c r="E62" s="563"/>
      <c r="F62" s="559"/>
      <c r="G62" s="557"/>
      <c r="H62" s="563"/>
      <c r="I62" s="563"/>
      <c r="J62" s="559"/>
      <c r="K62" s="558"/>
      <c r="L62" s="558"/>
      <c r="M62" s="559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Y62" s="558"/>
      <c r="Z62" s="558"/>
      <c r="AA62" s="558"/>
      <c r="AB62" s="558"/>
      <c r="AC62" s="558"/>
      <c r="AD62" s="558"/>
      <c r="AE62" s="558"/>
      <c r="AF62" s="558"/>
      <c r="AG62" s="558"/>
      <c r="AH62" s="558"/>
      <c r="AI62" s="558"/>
      <c r="AJ62" s="558"/>
      <c r="AK62" s="558"/>
      <c r="AL62" s="558"/>
      <c r="AM62" s="558"/>
      <c r="AN62" s="558"/>
      <c r="AO62" s="558"/>
      <c r="AP62" s="558"/>
      <c r="AQ62" s="558"/>
      <c r="AR62" s="558"/>
      <c r="AS62" s="558"/>
      <c r="AT62" s="558"/>
      <c r="AU62" s="558"/>
      <c r="AV62" s="558"/>
      <c r="AW62" s="558"/>
      <c r="AX62" s="558"/>
      <c r="AY62" s="558"/>
      <c r="AZ62" s="558"/>
      <c r="BA62" s="560"/>
      <c r="BB62" s="560"/>
      <c r="BC62" s="551"/>
      <c r="BD62" s="371">
        <f t="shared" si="70"/>
        <v>0</v>
      </c>
      <c r="BE62" s="371">
        <f t="shared" si="71"/>
        <v>0</v>
      </c>
      <c r="BF62" s="371">
        <f t="shared" si="72"/>
        <v>0</v>
      </c>
      <c r="BG62" s="371">
        <f t="shared" si="73"/>
        <v>0</v>
      </c>
      <c r="BH62" s="371">
        <f t="shared" si="74"/>
        <v>0</v>
      </c>
      <c r="BI62" s="371">
        <f t="shared" si="75"/>
        <v>0</v>
      </c>
      <c r="BJ62" s="371">
        <f t="shared" si="76"/>
        <v>0</v>
      </c>
      <c r="BK62" s="371">
        <f t="shared" si="77"/>
        <v>0</v>
      </c>
      <c r="BL62" s="371">
        <f t="shared" si="78"/>
        <v>0</v>
      </c>
      <c r="BM62" s="371">
        <f t="shared" si="79"/>
        <v>0</v>
      </c>
      <c r="BN62" s="371">
        <f t="shared" si="80"/>
        <v>0</v>
      </c>
      <c r="BO62" s="371">
        <f t="shared" si="81"/>
        <v>0</v>
      </c>
      <c r="BP62" s="551"/>
      <c r="BQ62" s="561">
        <f t="shared" si="82"/>
        <v>0</v>
      </c>
      <c r="BR62" s="562">
        <f t="shared" si="83"/>
        <v>0</v>
      </c>
      <c r="BS62" s="562">
        <f t="shared" si="84"/>
        <v>0</v>
      </c>
      <c r="BT62" s="562">
        <f t="shared" si="85"/>
        <v>0</v>
      </c>
      <c r="BU62" s="562">
        <f t="shared" si="86"/>
        <v>0</v>
      </c>
      <c r="BV62" s="562">
        <f t="shared" si="87"/>
        <v>0</v>
      </c>
      <c r="BW62" s="555"/>
      <c r="BX62" s="561">
        <f t="shared" si="88"/>
        <v>0</v>
      </c>
    </row>
    <row r="63" spans="1:76" x14ac:dyDescent="0.3">
      <c r="A63" s="556" t="s">
        <v>561</v>
      </c>
      <c r="B63" s="546">
        <f t="shared" si="69"/>
        <v>0</v>
      </c>
      <c r="C63" s="557"/>
      <c r="D63" s="563"/>
      <c r="E63" s="563"/>
      <c r="F63" s="559"/>
      <c r="G63" s="557"/>
      <c r="H63" s="563"/>
      <c r="I63" s="563"/>
      <c r="J63" s="559"/>
      <c r="K63" s="558"/>
      <c r="L63" s="558"/>
      <c r="M63" s="559"/>
      <c r="N63" s="558"/>
      <c r="O63" s="558"/>
      <c r="P63" s="558"/>
      <c r="Q63" s="558"/>
      <c r="R63" s="558"/>
      <c r="S63" s="558"/>
      <c r="T63" s="558"/>
      <c r="U63" s="558"/>
      <c r="V63" s="558"/>
      <c r="W63" s="558"/>
      <c r="X63" s="558"/>
      <c r="Y63" s="558"/>
      <c r="Z63" s="558"/>
      <c r="AA63" s="558"/>
      <c r="AB63" s="558"/>
      <c r="AC63" s="558"/>
      <c r="AD63" s="558"/>
      <c r="AE63" s="558"/>
      <c r="AF63" s="558"/>
      <c r="AG63" s="558"/>
      <c r="AH63" s="558"/>
      <c r="AI63" s="558"/>
      <c r="AJ63" s="558"/>
      <c r="AK63" s="558"/>
      <c r="AL63" s="558"/>
      <c r="AM63" s="558"/>
      <c r="AN63" s="558"/>
      <c r="AO63" s="558"/>
      <c r="AP63" s="558"/>
      <c r="AQ63" s="558"/>
      <c r="AR63" s="558"/>
      <c r="AS63" s="558"/>
      <c r="AT63" s="558"/>
      <c r="AU63" s="558"/>
      <c r="AV63" s="558"/>
      <c r="AW63" s="558"/>
      <c r="AX63" s="558"/>
      <c r="AY63" s="558"/>
      <c r="AZ63" s="558"/>
      <c r="BA63" s="560"/>
      <c r="BB63" s="560"/>
      <c r="BC63" s="551"/>
      <c r="BD63" s="371">
        <f t="shared" si="70"/>
        <v>0</v>
      </c>
      <c r="BE63" s="371">
        <f t="shared" si="71"/>
        <v>0</v>
      </c>
      <c r="BF63" s="371">
        <f t="shared" si="72"/>
        <v>0</v>
      </c>
      <c r="BG63" s="371">
        <f t="shared" si="73"/>
        <v>0</v>
      </c>
      <c r="BH63" s="371">
        <f t="shared" si="74"/>
        <v>0</v>
      </c>
      <c r="BI63" s="371">
        <f t="shared" si="75"/>
        <v>0</v>
      </c>
      <c r="BJ63" s="371">
        <f t="shared" si="76"/>
        <v>0</v>
      </c>
      <c r="BK63" s="371">
        <f t="shared" si="77"/>
        <v>0</v>
      </c>
      <c r="BL63" s="371">
        <f t="shared" si="78"/>
        <v>0</v>
      </c>
      <c r="BM63" s="371">
        <f t="shared" si="79"/>
        <v>0</v>
      </c>
      <c r="BN63" s="371">
        <f t="shared" si="80"/>
        <v>0</v>
      </c>
      <c r="BO63" s="371">
        <f t="shared" si="81"/>
        <v>0</v>
      </c>
      <c r="BP63" s="551"/>
      <c r="BQ63" s="561">
        <f t="shared" si="82"/>
        <v>0</v>
      </c>
      <c r="BR63" s="562">
        <f t="shared" si="83"/>
        <v>0</v>
      </c>
      <c r="BS63" s="562">
        <f t="shared" si="84"/>
        <v>0</v>
      </c>
      <c r="BT63" s="562">
        <f t="shared" si="85"/>
        <v>0</v>
      </c>
      <c r="BU63" s="562">
        <f t="shared" si="86"/>
        <v>0</v>
      </c>
      <c r="BV63" s="562">
        <f t="shared" si="87"/>
        <v>0</v>
      </c>
      <c r="BW63" s="555"/>
      <c r="BX63" s="561">
        <f t="shared" si="88"/>
        <v>0</v>
      </c>
    </row>
    <row r="64" spans="1:76" x14ac:dyDescent="0.3">
      <c r="A64" s="556" t="s">
        <v>565</v>
      </c>
      <c r="B64" s="546">
        <f t="shared" si="69"/>
        <v>0</v>
      </c>
      <c r="C64" s="559"/>
      <c r="D64" s="559"/>
      <c r="E64" s="559"/>
      <c r="F64" s="559"/>
      <c r="G64" s="559"/>
      <c r="H64" s="559"/>
      <c r="I64" s="559"/>
      <c r="J64" s="559"/>
      <c r="K64" s="558"/>
      <c r="L64" s="558"/>
      <c r="M64" s="558"/>
      <c r="N64" s="558"/>
      <c r="O64" s="558"/>
      <c r="P64" s="558"/>
      <c r="Q64" s="558"/>
      <c r="R64" s="558"/>
      <c r="S64" s="558"/>
      <c r="T64" s="558"/>
      <c r="U64" s="558"/>
      <c r="V64" s="558"/>
      <c r="W64" s="558"/>
      <c r="X64" s="558"/>
      <c r="Y64" s="558"/>
      <c r="Z64" s="558"/>
      <c r="AA64" s="558"/>
      <c r="AB64" s="558"/>
      <c r="AC64" s="558"/>
      <c r="AD64" s="558"/>
      <c r="AE64" s="558"/>
      <c r="AF64" s="558"/>
      <c r="AG64" s="558"/>
      <c r="AH64" s="558"/>
      <c r="AI64" s="558"/>
      <c r="AJ64" s="558"/>
      <c r="AK64" s="558"/>
      <c r="AL64" s="558"/>
      <c r="AM64" s="558"/>
      <c r="AN64" s="558"/>
      <c r="AO64" s="558"/>
      <c r="AP64" s="558"/>
      <c r="AQ64" s="558"/>
      <c r="AR64" s="558"/>
      <c r="AS64" s="558"/>
      <c r="AT64" s="558"/>
      <c r="AU64" s="558"/>
      <c r="AV64" s="558"/>
      <c r="AW64" s="558"/>
      <c r="AX64" s="558"/>
      <c r="AY64" s="558"/>
      <c r="AZ64" s="558"/>
      <c r="BA64" s="560"/>
      <c r="BB64" s="560"/>
      <c r="BC64" s="551"/>
      <c r="BD64" s="371">
        <f t="shared" si="70"/>
        <v>0</v>
      </c>
      <c r="BE64" s="371">
        <f t="shared" si="71"/>
        <v>0</v>
      </c>
      <c r="BF64" s="371">
        <f t="shared" si="72"/>
        <v>0</v>
      </c>
      <c r="BG64" s="371">
        <f t="shared" si="73"/>
        <v>0</v>
      </c>
      <c r="BH64" s="371">
        <f t="shared" si="74"/>
        <v>0</v>
      </c>
      <c r="BI64" s="371">
        <f t="shared" si="75"/>
        <v>0</v>
      </c>
      <c r="BJ64" s="371">
        <f t="shared" si="76"/>
        <v>0</v>
      </c>
      <c r="BK64" s="371">
        <f t="shared" si="77"/>
        <v>0</v>
      </c>
      <c r="BL64" s="371">
        <f t="shared" si="78"/>
        <v>0</v>
      </c>
      <c r="BM64" s="371">
        <f t="shared" si="79"/>
        <v>0</v>
      </c>
      <c r="BN64" s="371">
        <f t="shared" si="80"/>
        <v>0</v>
      </c>
      <c r="BO64" s="371">
        <f t="shared" si="81"/>
        <v>0</v>
      </c>
      <c r="BP64" s="551"/>
      <c r="BQ64" s="561">
        <f t="shared" si="82"/>
        <v>0</v>
      </c>
      <c r="BR64" s="562">
        <f t="shared" si="83"/>
        <v>0</v>
      </c>
      <c r="BS64" s="562">
        <f t="shared" si="84"/>
        <v>0</v>
      </c>
      <c r="BT64" s="562">
        <f t="shared" si="85"/>
        <v>0</v>
      </c>
      <c r="BU64" s="562">
        <f t="shared" si="86"/>
        <v>0</v>
      </c>
      <c r="BV64" s="562">
        <f t="shared" si="87"/>
        <v>0</v>
      </c>
      <c r="BW64" s="555"/>
      <c r="BX64" s="561">
        <f t="shared" si="88"/>
        <v>0</v>
      </c>
    </row>
    <row r="65" spans="1:76" ht="15" customHeight="1" thickBot="1" x14ac:dyDescent="0.35">
      <c r="A65" s="565" t="s">
        <v>566</v>
      </c>
      <c r="B65" s="566">
        <f t="shared" si="69"/>
        <v>0</v>
      </c>
      <c r="C65" s="567"/>
      <c r="D65" s="567"/>
      <c r="E65" s="567"/>
      <c r="F65" s="567"/>
      <c r="G65" s="567"/>
      <c r="H65" s="567"/>
      <c r="I65" s="567"/>
      <c r="J65" s="567"/>
      <c r="K65" s="568"/>
      <c r="L65" s="568"/>
      <c r="M65" s="568"/>
      <c r="N65" s="568"/>
      <c r="O65" s="568"/>
      <c r="P65" s="568"/>
      <c r="Q65" s="568"/>
      <c r="R65" s="568"/>
      <c r="S65" s="569"/>
      <c r="T65" s="568"/>
      <c r="U65" s="568"/>
      <c r="V65" s="568"/>
      <c r="W65" s="568"/>
      <c r="X65" s="568"/>
      <c r="Y65" s="568"/>
      <c r="Z65" s="568"/>
      <c r="AA65" s="567"/>
      <c r="AB65" s="568"/>
      <c r="AC65" s="568"/>
      <c r="AD65" s="568"/>
      <c r="AE65" s="568"/>
      <c r="AF65" s="568"/>
      <c r="AG65" s="568"/>
      <c r="AH65" s="568"/>
      <c r="AI65" s="568"/>
      <c r="AJ65" s="568"/>
      <c r="AK65" s="568"/>
      <c r="AL65" s="568"/>
      <c r="AM65" s="568"/>
      <c r="AN65" s="568"/>
      <c r="AO65" s="568"/>
      <c r="AP65" s="568"/>
      <c r="AQ65" s="568"/>
      <c r="AR65" s="568"/>
      <c r="AS65" s="568"/>
      <c r="AT65" s="568"/>
      <c r="AU65" s="568"/>
      <c r="AV65" s="568"/>
      <c r="AW65" s="568"/>
      <c r="AX65" s="568"/>
      <c r="AY65" s="568"/>
      <c r="AZ65" s="568"/>
      <c r="BA65" s="570"/>
      <c r="BB65" s="570"/>
      <c r="BC65" s="551"/>
      <c r="BD65" s="571">
        <f t="shared" si="70"/>
        <v>0</v>
      </c>
      <c r="BE65" s="571">
        <f t="shared" si="71"/>
        <v>0</v>
      </c>
      <c r="BF65" s="571">
        <f t="shared" si="72"/>
        <v>0</v>
      </c>
      <c r="BG65" s="571">
        <f t="shared" si="73"/>
        <v>0</v>
      </c>
      <c r="BH65" s="571">
        <f t="shared" si="74"/>
        <v>0</v>
      </c>
      <c r="BI65" s="571">
        <f t="shared" si="75"/>
        <v>0</v>
      </c>
      <c r="BJ65" s="571">
        <f t="shared" si="76"/>
        <v>0</v>
      </c>
      <c r="BK65" s="571">
        <f t="shared" si="77"/>
        <v>0</v>
      </c>
      <c r="BL65" s="571">
        <f t="shared" si="78"/>
        <v>0</v>
      </c>
      <c r="BM65" s="571">
        <f t="shared" si="79"/>
        <v>0</v>
      </c>
      <c r="BN65" s="571">
        <f t="shared" si="80"/>
        <v>0</v>
      </c>
      <c r="BO65" s="571">
        <f t="shared" si="81"/>
        <v>0</v>
      </c>
      <c r="BP65" s="551"/>
      <c r="BQ65" s="572">
        <f t="shared" si="82"/>
        <v>0</v>
      </c>
      <c r="BR65" s="573">
        <f t="shared" si="83"/>
        <v>0</v>
      </c>
      <c r="BS65" s="573">
        <f t="shared" si="84"/>
        <v>0</v>
      </c>
      <c r="BT65" s="573">
        <f t="shared" si="85"/>
        <v>0</v>
      </c>
      <c r="BU65" s="573">
        <f t="shared" si="86"/>
        <v>0</v>
      </c>
      <c r="BV65" s="573">
        <f t="shared" si="87"/>
        <v>0</v>
      </c>
      <c r="BW65" s="555"/>
      <c r="BX65" s="572">
        <f t="shared" si="88"/>
        <v>0</v>
      </c>
    </row>
    <row r="66" spans="1:76" x14ac:dyDescent="0.3">
      <c r="A66" s="574" t="s">
        <v>564</v>
      </c>
      <c r="B66" s="575">
        <f t="shared" ref="B66:AG66" si="89">SUM(B53:B65)</f>
        <v>0</v>
      </c>
      <c r="C66" s="576">
        <f t="shared" si="89"/>
        <v>0</v>
      </c>
      <c r="D66" s="577">
        <f t="shared" si="89"/>
        <v>0</v>
      </c>
      <c r="E66" s="577">
        <f t="shared" si="89"/>
        <v>0</v>
      </c>
      <c r="F66" s="577">
        <f t="shared" si="89"/>
        <v>0</v>
      </c>
      <c r="G66" s="577">
        <f t="shared" si="89"/>
        <v>0</v>
      </c>
      <c r="H66" s="577">
        <f t="shared" si="89"/>
        <v>0</v>
      </c>
      <c r="I66" s="577">
        <f t="shared" si="89"/>
        <v>0</v>
      </c>
      <c r="J66" s="577">
        <f t="shared" si="89"/>
        <v>0</v>
      </c>
      <c r="K66" s="577">
        <f t="shared" si="89"/>
        <v>0</v>
      </c>
      <c r="L66" s="577">
        <f t="shared" si="89"/>
        <v>0</v>
      </c>
      <c r="M66" s="577">
        <f t="shared" si="89"/>
        <v>0</v>
      </c>
      <c r="N66" s="577">
        <f t="shared" si="89"/>
        <v>0</v>
      </c>
      <c r="O66" s="577">
        <f t="shared" si="89"/>
        <v>0</v>
      </c>
      <c r="P66" s="577">
        <f t="shared" si="89"/>
        <v>0</v>
      </c>
      <c r="Q66" s="577">
        <f t="shared" si="89"/>
        <v>0</v>
      </c>
      <c r="R66" s="577">
        <f t="shared" si="89"/>
        <v>0</v>
      </c>
      <c r="S66" s="577">
        <f t="shared" si="89"/>
        <v>0</v>
      </c>
      <c r="T66" s="577">
        <f t="shared" si="89"/>
        <v>0</v>
      </c>
      <c r="U66" s="577">
        <f t="shared" si="89"/>
        <v>0</v>
      </c>
      <c r="V66" s="577">
        <f t="shared" si="89"/>
        <v>0</v>
      </c>
      <c r="W66" s="577">
        <f t="shared" si="89"/>
        <v>0</v>
      </c>
      <c r="X66" s="577">
        <f t="shared" si="89"/>
        <v>0</v>
      </c>
      <c r="Y66" s="577">
        <f t="shared" si="89"/>
        <v>0</v>
      </c>
      <c r="Z66" s="577">
        <f t="shared" si="89"/>
        <v>0</v>
      </c>
      <c r="AA66" s="577">
        <f t="shared" si="89"/>
        <v>0</v>
      </c>
      <c r="AB66" s="577">
        <f t="shared" si="89"/>
        <v>0</v>
      </c>
      <c r="AC66" s="577">
        <f t="shared" si="89"/>
        <v>0</v>
      </c>
      <c r="AD66" s="577">
        <f t="shared" si="89"/>
        <v>0</v>
      </c>
      <c r="AE66" s="577">
        <f t="shared" si="89"/>
        <v>0</v>
      </c>
      <c r="AF66" s="577">
        <f t="shared" si="89"/>
        <v>0</v>
      </c>
      <c r="AG66" s="577">
        <f t="shared" si="89"/>
        <v>0</v>
      </c>
      <c r="AH66" s="577">
        <f t="shared" ref="AH66:BM66" si="90">SUM(AH53:AH65)</f>
        <v>0</v>
      </c>
      <c r="AI66" s="577">
        <f t="shared" si="90"/>
        <v>0</v>
      </c>
      <c r="AJ66" s="577">
        <f t="shared" si="90"/>
        <v>0</v>
      </c>
      <c r="AK66" s="577">
        <f t="shared" si="90"/>
        <v>0</v>
      </c>
      <c r="AL66" s="577">
        <f t="shared" si="90"/>
        <v>0</v>
      </c>
      <c r="AM66" s="577">
        <f t="shared" si="90"/>
        <v>0</v>
      </c>
      <c r="AN66" s="577">
        <f t="shared" si="90"/>
        <v>0</v>
      </c>
      <c r="AO66" s="577">
        <f t="shared" si="90"/>
        <v>0</v>
      </c>
      <c r="AP66" s="577">
        <f t="shared" si="90"/>
        <v>0</v>
      </c>
      <c r="AQ66" s="577">
        <f t="shared" si="90"/>
        <v>0</v>
      </c>
      <c r="AR66" s="577">
        <f t="shared" si="90"/>
        <v>0</v>
      </c>
      <c r="AS66" s="577">
        <f t="shared" si="90"/>
        <v>0</v>
      </c>
      <c r="AT66" s="577">
        <f t="shared" si="90"/>
        <v>0</v>
      </c>
      <c r="AU66" s="577">
        <f t="shared" si="90"/>
        <v>0</v>
      </c>
      <c r="AV66" s="577">
        <f t="shared" si="90"/>
        <v>0</v>
      </c>
      <c r="AW66" s="577">
        <f t="shared" si="90"/>
        <v>0</v>
      </c>
      <c r="AX66" s="577">
        <f t="shared" si="90"/>
        <v>0</v>
      </c>
      <c r="AY66" s="577">
        <f t="shared" si="90"/>
        <v>0</v>
      </c>
      <c r="AZ66" s="577">
        <f t="shared" si="90"/>
        <v>0</v>
      </c>
      <c r="BA66" s="577">
        <f t="shared" si="90"/>
        <v>0</v>
      </c>
      <c r="BB66" s="577">
        <f t="shared" si="90"/>
        <v>0</v>
      </c>
      <c r="BC66" s="578"/>
      <c r="BD66" s="579">
        <f t="shared" si="70"/>
        <v>0</v>
      </c>
      <c r="BE66" s="579">
        <f t="shared" si="71"/>
        <v>0</v>
      </c>
      <c r="BF66" s="579">
        <f t="shared" si="72"/>
        <v>0</v>
      </c>
      <c r="BG66" s="579">
        <f t="shared" si="73"/>
        <v>0</v>
      </c>
      <c r="BH66" s="579">
        <f t="shared" si="74"/>
        <v>0</v>
      </c>
      <c r="BI66" s="579">
        <f t="shared" si="75"/>
        <v>0</v>
      </c>
      <c r="BJ66" s="579">
        <f t="shared" si="76"/>
        <v>0</v>
      </c>
      <c r="BK66" s="579">
        <f t="shared" si="77"/>
        <v>0</v>
      </c>
      <c r="BL66" s="579">
        <f t="shared" si="78"/>
        <v>0</v>
      </c>
      <c r="BM66" s="579">
        <f t="shared" si="79"/>
        <v>0</v>
      </c>
      <c r="BN66" s="579">
        <f t="shared" si="80"/>
        <v>0</v>
      </c>
      <c r="BO66" s="579">
        <f t="shared" si="81"/>
        <v>0</v>
      </c>
      <c r="BP66" s="578"/>
      <c r="BQ66" s="580">
        <f t="shared" ref="BQ66:BV66" si="91">SUM(BQ53:BQ65)</f>
        <v>0</v>
      </c>
      <c r="BR66" s="580">
        <f t="shared" si="91"/>
        <v>0</v>
      </c>
      <c r="BS66" s="580">
        <f t="shared" si="91"/>
        <v>0</v>
      </c>
      <c r="BT66" s="580">
        <f t="shared" si="91"/>
        <v>0</v>
      </c>
      <c r="BU66" s="580">
        <f t="shared" si="91"/>
        <v>0</v>
      </c>
      <c r="BV66" s="580">
        <f t="shared" si="91"/>
        <v>0</v>
      </c>
      <c r="BW66" s="581"/>
      <c r="BX66" s="580">
        <f>SUM(BX53:BX65)</f>
        <v>0</v>
      </c>
    </row>
    <row r="67" spans="1:76" x14ac:dyDescent="0.3">
      <c r="A67" s="585"/>
      <c r="B67" s="591"/>
      <c r="C67" s="585"/>
      <c r="D67" s="585"/>
      <c r="E67" s="585"/>
      <c r="F67" s="585"/>
      <c r="G67" s="585"/>
      <c r="H67" s="585"/>
      <c r="I67" s="585"/>
      <c r="J67" s="585"/>
      <c r="K67" s="585"/>
      <c r="L67" s="585"/>
      <c r="M67" s="585"/>
      <c r="N67" s="585"/>
      <c r="O67" s="585"/>
      <c r="P67" s="585"/>
      <c r="Q67" s="585"/>
      <c r="R67" s="585"/>
      <c r="S67" s="585"/>
      <c r="T67" s="585"/>
      <c r="U67" s="585"/>
      <c r="V67" s="585"/>
      <c r="W67" s="585"/>
      <c r="X67" s="585"/>
      <c r="Y67" s="585"/>
      <c r="Z67" s="585"/>
      <c r="AA67" s="585"/>
      <c r="AB67" s="585"/>
      <c r="AC67" s="585"/>
      <c r="AD67" s="585"/>
      <c r="AE67" s="585"/>
      <c r="AF67" s="585"/>
      <c r="AG67" s="585"/>
      <c r="AH67" s="585"/>
      <c r="AI67" s="585"/>
      <c r="AJ67" s="585"/>
      <c r="AK67" s="585"/>
      <c r="AL67" s="585"/>
      <c r="AM67" s="585"/>
      <c r="AN67" s="585"/>
      <c r="AO67" s="585"/>
      <c r="AP67" s="585"/>
      <c r="AQ67" s="585"/>
      <c r="AR67" s="585"/>
      <c r="AS67" s="585"/>
      <c r="AT67" s="585"/>
      <c r="AU67" s="585"/>
      <c r="AV67" s="585"/>
      <c r="AW67" s="585"/>
      <c r="AX67" s="585"/>
      <c r="AY67" s="585"/>
      <c r="AZ67" s="585"/>
      <c r="BA67" s="585"/>
      <c r="BB67" s="585"/>
      <c r="BC67" s="585"/>
      <c r="BD67" s="585"/>
      <c r="BE67" s="585"/>
      <c r="BF67" s="585"/>
      <c r="BG67" s="585"/>
      <c r="BH67" s="585"/>
      <c r="BI67" s="585"/>
      <c r="BJ67" s="585"/>
      <c r="BK67" s="585"/>
      <c r="BL67" s="585"/>
      <c r="BM67" s="585"/>
      <c r="BN67" s="585"/>
      <c r="BO67" s="585"/>
      <c r="BP67" s="585"/>
      <c r="BQ67" s="585"/>
      <c r="BR67" s="585"/>
      <c r="BS67" s="585"/>
      <c r="BT67" s="585"/>
      <c r="BU67" s="585"/>
      <c r="BV67" s="585"/>
      <c r="BW67" s="585"/>
      <c r="BX67" s="585"/>
    </row>
    <row r="68" spans="1:76" x14ac:dyDescent="0.3">
      <c r="A68" s="527" t="s">
        <v>567</v>
      </c>
      <c r="B68" s="593"/>
      <c r="C68" s="529" t="s">
        <v>499</v>
      </c>
      <c r="D68" s="529" t="s">
        <v>500</v>
      </c>
      <c r="E68" s="529" t="s">
        <v>501</v>
      </c>
      <c r="F68" s="529" t="s">
        <v>502</v>
      </c>
      <c r="G68" s="529" t="s">
        <v>503</v>
      </c>
      <c r="H68" s="529" t="s">
        <v>504</v>
      </c>
      <c r="I68" s="529" t="s">
        <v>505</v>
      </c>
      <c r="J68" s="529" t="s">
        <v>506</v>
      </c>
      <c r="K68" s="529" t="s">
        <v>507</v>
      </c>
      <c r="L68" s="529" t="s">
        <v>508</v>
      </c>
      <c r="M68" s="529" t="s">
        <v>509</v>
      </c>
      <c r="N68" s="529" t="s">
        <v>510</v>
      </c>
      <c r="O68" s="529" t="s">
        <v>511</v>
      </c>
      <c r="P68" s="529" t="s">
        <v>512</v>
      </c>
      <c r="Q68" s="529" t="s">
        <v>513</v>
      </c>
      <c r="R68" s="529" t="s">
        <v>514</v>
      </c>
      <c r="S68" s="529" t="s">
        <v>515</v>
      </c>
      <c r="T68" s="529" t="s">
        <v>516</v>
      </c>
      <c r="U68" s="529" t="s">
        <v>517</v>
      </c>
      <c r="V68" s="529" t="s">
        <v>518</v>
      </c>
      <c r="W68" s="529" t="s">
        <v>519</v>
      </c>
      <c r="X68" s="529" t="s">
        <v>520</v>
      </c>
      <c r="Y68" s="529" t="s">
        <v>521</v>
      </c>
      <c r="Z68" s="529" t="s">
        <v>522</v>
      </c>
      <c r="AA68" s="529" t="s">
        <v>523</v>
      </c>
      <c r="AB68" s="529" t="s">
        <v>524</v>
      </c>
      <c r="AC68" s="529" t="s">
        <v>525</v>
      </c>
      <c r="AD68" s="529" t="s">
        <v>526</v>
      </c>
      <c r="AE68" s="529" t="s">
        <v>527</v>
      </c>
      <c r="AF68" s="529" t="s">
        <v>528</v>
      </c>
      <c r="AG68" s="529" t="s">
        <v>529</v>
      </c>
      <c r="AH68" s="529" t="s">
        <v>530</v>
      </c>
      <c r="AI68" s="529" t="s">
        <v>531</v>
      </c>
      <c r="AJ68" s="529" t="s">
        <v>532</v>
      </c>
      <c r="AK68" s="529" t="s">
        <v>533</v>
      </c>
      <c r="AL68" s="529" t="s">
        <v>534</v>
      </c>
      <c r="AM68" s="529" t="s">
        <v>535</v>
      </c>
      <c r="AN68" s="529" t="s">
        <v>536</v>
      </c>
      <c r="AO68" s="529" t="s">
        <v>537</v>
      </c>
      <c r="AP68" s="529" t="s">
        <v>538</v>
      </c>
      <c r="AQ68" s="529" t="s">
        <v>539</v>
      </c>
      <c r="AR68" s="529" t="s">
        <v>540</v>
      </c>
      <c r="AS68" s="529" t="s">
        <v>541</v>
      </c>
      <c r="AT68" s="529" t="s">
        <v>542</v>
      </c>
      <c r="AU68" s="529" t="s">
        <v>543</v>
      </c>
      <c r="AV68" s="529" t="s">
        <v>544</v>
      </c>
      <c r="AW68" s="529" t="s">
        <v>545</v>
      </c>
      <c r="AX68" s="529" t="s">
        <v>546</v>
      </c>
      <c r="AY68" s="529" t="s">
        <v>547</v>
      </c>
      <c r="AZ68" s="529" t="s">
        <v>548</v>
      </c>
      <c r="BA68" s="529" t="s">
        <v>549</v>
      </c>
      <c r="BB68" s="529" t="s">
        <v>550</v>
      </c>
      <c r="BC68" s="587"/>
      <c r="BD68" s="587"/>
      <c r="BE68" s="587"/>
      <c r="BF68" s="587"/>
      <c r="BG68" s="587"/>
      <c r="BH68" s="587"/>
      <c r="BI68" s="587"/>
      <c r="BJ68" s="587"/>
      <c r="BK68" s="587"/>
      <c r="BL68" s="587"/>
      <c r="BM68" s="587"/>
      <c r="BN68" s="587"/>
      <c r="BO68" s="587"/>
      <c r="BP68" s="587"/>
      <c r="BQ68" s="543" t="s">
        <v>276</v>
      </c>
      <c r="BR68" s="543" t="s">
        <v>277</v>
      </c>
      <c r="BS68" s="543" t="s">
        <v>278</v>
      </c>
      <c r="BT68" s="543" t="s">
        <v>279</v>
      </c>
      <c r="BU68" s="543" t="s">
        <v>280</v>
      </c>
      <c r="BV68" s="543" t="s">
        <v>281</v>
      </c>
      <c r="BW68" s="525"/>
      <c r="BX68" s="588" t="str">
        <f>B3</f>
        <v>2024</v>
      </c>
    </row>
    <row r="69" spans="1:76" x14ac:dyDescent="0.3">
      <c r="A69" s="545"/>
      <c r="B69" s="546">
        <f t="shared" ref="B69:B81" si="92">SUM(C69:BB69)</f>
        <v>0</v>
      </c>
      <c r="C69" s="547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548"/>
      <c r="R69" s="548"/>
      <c r="S69" s="548"/>
      <c r="T69" s="548"/>
      <c r="U69" s="548"/>
      <c r="V69" s="548"/>
      <c r="W69" s="548"/>
      <c r="X69" s="548"/>
      <c r="Y69" s="548"/>
      <c r="Z69" s="548"/>
      <c r="AA69" s="548"/>
      <c r="AB69" s="548"/>
      <c r="AC69" s="548"/>
      <c r="AD69" s="548"/>
      <c r="AE69" s="548"/>
      <c r="AF69" s="548"/>
      <c r="AG69" s="548"/>
      <c r="AH69" s="548"/>
      <c r="AI69" s="548"/>
      <c r="AJ69" s="548"/>
      <c r="AK69" s="548"/>
      <c r="AL69" s="548"/>
      <c r="AM69" s="548"/>
      <c r="AN69" s="548"/>
      <c r="AO69" s="548"/>
      <c r="AP69" s="548"/>
      <c r="AQ69" s="548"/>
      <c r="AR69" s="548"/>
      <c r="AS69" s="548"/>
      <c r="AT69" s="548"/>
      <c r="AU69" s="548"/>
      <c r="AV69" s="548"/>
      <c r="AW69" s="548"/>
      <c r="AX69" s="548"/>
      <c r="AY69" s="548"/>
      <c r="AZ69" s="548"/>
      <c r="BA69" s="550"/>
      <c r="BB69" s="550"/>
      <c r="BC69" s="551"/>
      <c r="BD69" s="371">
        <f t="shared" ref="BD69:BD82" si="93">SUM(C69:F69)</f>
        <v>0</v>
      </c>
      <c r="BE69" s="371">
        <f t="shared" ref="BE69:BE82" si="94">SUM(G69:J69)</f>
        <v>0</v>
      </c>
      <c r="BF69" s="371">
        <f t="shared" ref="BF69:BF82" si="95">SUM(K69:O69)</f>
        <v>0</v>
      </c>
      <c r="BG69" s="371">
        <f t="shared" ref="BG69:BG82" si="96">SUM(P69:S69)</f>
        <v>0</v>
      </c>
      <c r="BH69" s="371">
        <f t="shared" ref="BH69:BH82" si="97">SUM(T69:W69)</f>
        <v>0</v>
      </c>
      <c r="BI69" s="371">
        <f t="shared" ref="BI69:BI82" si="98">SUM(X69:AB69)</f>
        <v>0</v>
      </c>
      <c r="BJ69" s="371">
        <f t="shared" ref="BJ69:BJ82" si="99">SUM(AC69:AF69)</f>
        <v>0</v>
      </c>
      <c r="BK69" s="371">
        <f t="shared" ref="BK69:BK82" si="100">SUM(AG69:AJ69)</f>
        <v>0</v>
      </c>
      <c r="BL69" s="371">
        <f t="shared" ref="BL69:BL82" si="101">SUM(AK69:AO69)</f>
        <v>0</v>
      </c>
      <c r="BM69" s="371">
        <f t="shared" ref="BM69:BM82" si="102">SUM(AP69:AS69)</f>
        <v>0</v>
      </c>
      <c r="BN69" s="371">
        <f t="shared" ref="BN69:BN82" si="103">SUM(AT69:AW69)</f>
        <v>0</v>
      </c>
      <c r="BO69" s="371">
        <f t="shared" ref="BO69:BO82" si="104">SUM(AX69:BB69)</f>
        <v>0</v>
      </c>
      <c r="BP69" s="551"/>
      <c r="BQ69" s="561">
        <f t="shared" ref="BQ69:BQ81" si="105">SUM(C69:O69)</f>
        <v>0</v>
      </c>
      <c r="BR69" s="562">
        <f t="shared" ref="BR69:BR81" si="106">SUM(P69:AB69)</f>
        <v>0</v>
      </c>
      <c r="BS69" s="562">
        <f t="shared" ref="BS69:BS81" si="107">SUM(AC69:AO69)</f>
        <v>0</v>
      </c>
      <c r="BT69" s="562">
        <f t="shared" ref="BT69:BT81" si="108">SUM(AP69:BB69)</f>
        <v>0</v>
      </c>
      <c r="BU69" s="562">
        <f t="shared" ref="BU69:BU81" si="109">SUM(BQ69:BR69)</f>
        <v>0</v>
      </c>
      <c r="BV69" s="562">
        <f t="shared" ref="BV69:BV81" si="110">SUM(BS69:BT69)</f>
        <v>0</v>
      </c>
      <c r="BW69" s="555"/>
      <c r="BX69" s="561">
        <f t="shared" ref="BX69:BX81" si="111">SUM(BQ69:BT69)</f>
        <v>0</v>
      </c>
    </row>
    <row r="70" spans="1:76" x14ac:dyDescent="0.3">
      <c r="A70" s="556" t="s">
        <v>552</v>
      </c>
      <c r="B70" s="546">
        <f t="shared" si="92"/>
        <v>0</v>
      </c>
      <c r="C70" s="557"/>
      <c r="D70" s="558"/>
      <c r="E70" s="558"/>
      <c r="F70" s="559"/>
      <c r="G70" s="557"/>
      <c r="H70" s="558"/>
      <c r="I70" s="558"/>
      <c r="J70" s="559"/>
      <c r="K70" s="558"/>
      <c r="L70" s="558"/>
      <c r="M70" s="558"/>
      <c r="N70" s="559"/>
      <c r="O70" s="558"/>
      <c r="P70" s="558"/>
      <c r="Q70" s="558"/>
      <c r="R70" s="559"/>
      <c r="S70" s="558"/>
      <c r="T70" s="558"/>
      <c r="U70" s="558"/>
      <c r="V70" s="558"/>
      <c r="W70" s="558"/>
      <c r="X70" s="558"/>
      <c r="Y70" s="558"/>
      <c r="Z70" s="558"/>
      <c r="AA70" s="558"/>
      <c r="AB70" s="558"/>
      <c r="AC70" s="558"/>
      <c r="AD70" s="558"/>
      <c r="AE70" s="558"/>
      <c r="AF70" s="558"/>
      <c r="AG70" s="558"/>
      <c r="AH70" s="558"/>
      <c r="AI70" s="558"/>
      <c r="AJ70" s="558"/>
      <c r="AK70" s="558"/>
      <c r="AL70" s="558"/>
      <c r="AM70" s="558"/>
      <c r="AN70" s="558"/>
      <c r="AO70" s="558"/>
      <c r="AP70" s="558"/>
      <c r="AQ70" s="558"/>
      <c r="AR70" s="558"/>
      <c r="AS70" s="558"/>
      <c r="AT70" s="558"/>
      <c r="AU70" s="558"/>
      <c r="AV70" s="558"/>
      <c r="AW70" s="558"/>
      <c r="AX70" s="558"/>
      <c r="AY70" s="558"/>
      <c r="AZ70" s="558"/>
      <c r="BA70" s="560"/>
      <c r="BB70" s="560"/>
      <c r="BC70" s="551"/>
      <c r="BD70" s="371">
        <f t="shared" si="93"/>
        <v>0</v>
      </c>
      <c r="BE70" s="371">
        <f t="shared" si="94"/>
        <v>0</v>
      </c>
      <c r="BF70" s="371">
        <f t="shared" si="95"/>
        <v>0</v>
      </c>
      <c r="BG70" s="371">
        <f t="shared" si="96"/>
        <v>0</v>
      </c>
      <c r="BH70" s="371">
        <f t="shared" si="97"/>
        <v>0</v>
      </c>
      <c r="BI70" s="371">
        <f t="shared" si="98"/>
        <v>0</v>
      </c>
      <c r="BJ70" s="371">
        <f t="shared" si="99"/>
        <v>0</v>
      </c>
      <c r="BK70" s="371">
        <f t="shared" si="100"/>
        <v>0</v>
      </c>
      <c r="BL70" s="371">
        <f t="shared" si="101"/>
        <v>0</v>
      </c>
      <c r="BM70" s="371">
        <f t="shared" si="102"/>
        <v>0</v>
      </c>
      <c r="BN70" s="371">
        <f t="shared" si="103"/>
        <v>0</v>
      </c>
      <c r="BO70" s="371">
        <f t="shared" si="104"/>
        <v>0</v>
      </c>
      <c r="BP70" s="551"/>
      <c r="BQ70" s="561">
        <f t="shared" si="105"/>
        <v>0</v>
      </c>
      <c r="BR70" s="562">
        <f t="shared" si="106"/>
        <v>0</v>
      </c>
      <c r="BS70" s="562">
        <f t="shared" si="107"/>
        <v>0</v>
      </c>
      <c r="BT70" s="562">
        <f t="shared" si="108"/>
        <v>0</v>
      </c>
      <c r="BU70" s="562">
        <f t="shared" si="109"/>
        <v>0</v>
      </c>
      <c r="BV70" s="562">
        <f t="shared" si="110"/>
        <v>0</v>
      </c>
      <c r="BW70" s="555"/>
      <c r="BX70" s="561">
        <f t="shared" si="111"/>
        <v>0</v>
      </c>
    </row>
    <row r="71" spans="1:76" x14ac:dyDescent="0.3">
      <c r="A71" s="556" t="s">
        <v>553</v>
      </c>
      <c r="B71" s="546">
        <f t="shared" si="92"/>
        <v>0</v>
      </c>
      <c r="C71" s="557"/>
      <c r="D71" s="558"/>
      <c r="E71" s="558"/>
      <c r="F71" s="559"/>
      <c r="G71" s="557"/>
      <c r="H71" s="558"/>
      <c r="I71" s="558"/>
      <c r="J71" s="559"/>
      <c r="K71" s="559"/>
      <c r="L71" s="559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58"/>
      <c r="AB71" s="558"/>
      <c r="AC71" s="558"/>
      <c r="AD71" s="558"/>
      <c r="AE71" s="558"/>
      <c r="AF71" s="558"/>
      <c r="AG71" s="558"/>
      <c r="AH71" s="558"/>
      <c r="AI71" s="558"/>
      <c r="AJ71" s="558"/>
      <c r="AK71" s="558"/>
      <c r="AL71" s="558"/>
      <c r="AM71" s="558"/>
      <c r="AN71" s="558"/>
      <c r="AO71" s="558"/>
      <c r="AP71" s="558"/>
      <c r="AQ71" s="558"/>
      <c r="AR71" s="558"/>
      <c r="AS71" s="558"/>
      <c r="AT71" s="558"/>
      <c r="AU71" s="558"/>
      <c r="AV71" s="558"/>
      <c r="AW71" s="558"/>
      <c r="AX71" s="558"/>
      <c r="AY71" s="558"/>
      <c r="AZ71" s="558"/>
      <c r="BA71" s="560"/>
      <c r="BB71" s="560"/>
      <c r="BC71" s="551"/>
      <c r="BD71" s="371">
        <f t="shared" si="93"/>
        <v>0</v>
      </c>
      <c r="BE71" s="371">
        <f t="shared" si="94"/>
        <v>0</v>
      </c>
      <c r="BF71" s="371">
        <f t="shared" si="95"/>
        <v>0</v>
      </c>
      <c r="BG71" s="371">
        <f t="shared" si="96"/>
        <v>0</v>
      </c>
      <c r="BH71" s="371">
        <f t="shared" si="97"/>
        <v>0</v>
      </c>
      <c r="BI71" s="371">
        <f t="shared" si="98"/>
        <v>0</v>
      </c>
      <c r="BJ71" s="371">
        <f t="shared" si="99"/>
        <v>0</v>
      </c>
      <c r="BK71" s="371">
        <f t="shared" si="100"/>
        <v>0</v>
      </c>
      <c r="BL71" s="371">
        <f t="shared" si="101"/>
        <v>0</v>
      </c>
      <c r="BM71" s="371">
        <f t="shared" si="102"/>
        <v>0</v>
      </c>
      <c r="BN71" s="371">
        <f t="shared" si="103"/>
        <v>0</v>
      </c>
      <c r="BO71" s="371">
        <f t="shared" si="104"/>
        <v>0</v>
      </c>
      <c r="BP71" s="551"/>
      <c r="BQ71" s="561">
        <f t="shared" si="105"/>
        <v>0</v>
      </c>
      <c r="BR71" s="562">
        <f t="shared" si="106"/>
        <v>0</v>
      </c>
      <c r="BS71" s="562">
        <f t="shared" si="107"/>
        <v>0</v>
      </c>
      <c r="BT71" s="562">
        <f t="shared" si="108"/>
        <v>0</v>
      </c>
      <c r="BU71" s="562">
        <f t="shared" si="109"/>
        <v>0</v>
      </c>
      <c r="BV71" s="562">
        <f t="shared" si="110"/>
        <v>0</v>
      </c>
      <c r="BW71" s="555"/>
      <c r="BX71" s="561">
        <f t="shared" si="111"/>
        <v>0</v>
      </c>
    </row>
    <row r="72" spans="1:76" x14ac:dyDescent="0.3">
      <c r="A72" s="556" t="s">
        <v>554</v>
      </c>
      <c r="B72" s="546">
        <f t="shared" si="92"/>
        <v>0</v>
      </c>
      <c r="C72" s="557"/>
      <c r="D72" s="558"/>
      <c r="E72" s="558"/>
      <c r="F72" s="559"/>
      <c r="G72" s="557"/>
      <c r="H72" s="558"/>
      <c r="I72" s="558"/>
      <c r="J72" s="559"/>
      <c r="K72" s="558"/>
      <c r="L72" s="558"/>
      <c r="M72" s="559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58"/>
      <c r="AB72" s="558"/>
      <c r="AC72" s="558"/>
      <c r="AD72" s="558"/>
      <c r="AE72" s="558"/>
      <c r="AF72" s="558"/>
      <c r="AG72" s="558"/>
      <c r="AH72" s="558"/>
      <c r="AI72" s="558"/>
      <c r="AJ72" s="558"/>
      <c r="AK72" s="558"/>
      <c r="AL72" s="558"/>
      <c r="AM72" s="558"/>
      <c r="AN72" s="558"/>
      <c r="AO72" s="558"/>
      <c r="AP72" s="558"/>
      <c r="AQ72" s="558"/>
      <c r="AR72" s="558"/>
      <c r="AS72" s="558"/>
      <c r="AT72" s="558"/>
      <c r="AU72" s="558"/>
      <c r="AV72" s="558"/>
      <c r="AW72" s="558"/>
      <c r="AX72" s="558"/>
      <c r="AY72" s="558"/>
      <c r="AZ72" s="558"/>
      <c r="BA72" s="560"/>
      <c r="BB72" s="560"/>
      <c r="BC72" s="551"/>
      <c r="BD72" s="371">
        <f t="shared" si="93"/>
        <v>0</v>
      </c>
      <c r="BE72" s="371">
        <f t="shared" si="94"/>
        <v>0</v>
      </c>
      <c r="BF72" s="371">
        <f t="shared" si="95"/>
        <v>0</v>
      </c>
      <c r="BG72" s="371">
        <f t="shared" si="96"/>
        <v>0</v>
      </c>
      <c r="BH72" s="371">
        <f t="shared" si="97"/>
        <v>0</v>
      </c>
      <c r="BI72" s="371">
        <f t="shared" si="98"/>
        <v>0</v>
      </c>
      <c r="BJ72" s="371">
        <f t="shared" si="99"/>
        <v>0</v>
      </c>
      <c r="BK72" s="371">
        <f t="shared" si="100"/>
        <v>0</v>
      </c>
      <c r="BL72" s="371">
        <f t="shared" si="101"/>
        <v>0</v>
      </c>
      <c r="BM72" s="371">
        <f t="shared" si="102"/>
        <v>0</v>
      </c>
      <c r="BN72" s="371">
        <f t="shared" si="103"/>
        <v>0</v>
      </c>
      <c r="BO72" s="371">
        <f t="shared" si="104"/>
        <v>0</v>
      </c>
      <c r="BP72" s="551"/>
      <c r="BQ72" s="561">
        <f t="shared" si="105"/>
        <v>0</v>
      </c>
      <c r="BR72" s="562">
        <f t="shared" si="106"/>
        <v>0</v>
      </c>
      <c r="BS72" s="562">
        <f t="shared" si="107"/>
        <v>0</v>
      </c>
      <c r="BT72" s="562">
        <f t="shared" si="108"/>
        <v>0</v>
      </c>
      <c r="BU72" s="562">
        <f t="shared" si="109"/>
        <v>0</v>
      </c>
      <c r="BV72" s="562">
        <f t="shared" si="110"/>
        <v>0</v>
      </c>
      <c r="BW72" s="555"/>
      <c r="BX72" s="561">
        <f t="shared" si="111"/>
        <v>0</v>
      </c>
    </row>
    <row r="73" spans="1:76" x14ac:dyDescent="0.3">
      <c r="A73" s="556" t="s">
        <v>555</v>
      </c>
      <c r="B73" s="546">
        <f t="shared" si="92"/>
        <v>0</v>
      </c>
      <c r="C73" s="557"/>
      <c r="D73" s="563"/>
      <c r="E73" s="563"/>
      <c r="F73" s="559"/>
      <c r="G73" s="557"/>
      <c r="H73" s="563"/>
      <c r="I73" s="563"/>
      <c r="J73" s="559"/>
      <c r="K73" s="558"/>
      <c r="L73" s="558"/>
      <c r="M73" s="559"/>
      <c r="N73" s="558"/>
      <c r="O73" s="558"/>
      <c r="P73" s="558"/>
      <c r="Q73" s="558"/>
      <c r="R73" s="558"/>
      <c r="S73" s="558"/>
      <c r="T73" s="558"/>
      <c r="U73" s="558"/>
      <c r="V73" s="558"/>
      <c r="W73" s="564"/>
      <c r="X73" s="558"/>
      <c r="Y73" s="558"/>
      <c r="Z73" s="559"/>
      <c r="AA73" s="558"/>
      <c r="AB73" s="558"/>
      <c r="AC73" s="558"/>
      <c r="AD73" s="558"/>
      <c r="AE73" s="558"/>
      <c r="AF73" s="558"/>
      <c r="AG73" s="558"/>
      <c r="AH73" s="558"/>
      <c r="AI73" s="558"/>
      <c r="AJ73" s="558"/>
      <c r="AK73" s="558"/>
      <c r="AL73" s="558"/>
      <c r="AM73" s="558"/>
      <c r="AN73" s="558"/>
      <c r="AO73" s="558"/>
      <c r="AP73" s="558"/>
      <c r="AQ73" s="558"/>
      <c r="AR73" s="558"/>
      <c r="AS73" s="558"/>
      <c r="AT73" s="558"/>
      <c r="AU73" s="558"/>
      <c r="AV73" s="558"/>
      <c r="AW73" s="558"/>
      <c r="AX73" s="558"/>
      <c r="AY73" s="558"/>
      <c r="AZ73" s="558"/>
      <c r="BA73" s="560"/>
      <c r="BB73" s="560"/>
      <c r="BC73" s="551"/>
      <c r="BD73" s="371">
        <f t="shared" si="93"/>
        <v>0</v>
      </c>
      <c r="BE73" s="371">
        <f t="shared" si="94"/>
        <v>0</v>
      </c>
      <c r="BF73" s="371">
        <f t="shared" si="95"/>
        <v>0</v>
      </c>
      <c r="BG73" s="371">
        <f t="shared" si="96"/>
        <v>0</v>
      </c>
      <c r="BH73" s="371">
        <f t="shared" si="97"/>
        <v>0</v>
      </c>
      <c r="BI73" s="371">
        <f t="shared" si="98"/>
        <v>0</v>
      </c>
      <c r="BJ73" s="371">
        <f t="shared" si="99"/>
        <v>0</v>
      </c>
      <c r="BK73" s="371">
        <f t="shared" si="100"/>
        <v>0</v>
      </c>
      <c r="BL73" s="371">
        <f t="shared" si="101"/>
        <v>0</v>
      </c>
      <c r="BM73" s="371">
        <f t="shared" si="102"/>
        <v>0</v>
      </c>
      <c r="BN73" s="371">
        <f t="shared" si="103"/>
        <v>0</v>
      </c>
      <c r="BO73" s="371">
        <f t="shared" si="104"/>
        <v>0</v>
      </c>
      <c r="BP73" s="551"/>
      <c r="BQ73" s="561">
        <f t="shared" si="105"/>
        <v>0</v>
      </c>
      <c r="BR73" s="562">
        <f t="shared" si="106"/>
        <v>0</v>
      </c>
      <c r="BS73" s="562">
        <f t="shared" si="107"/>
        <v>0</v>
      </c>
      <c r="BT73" s="562">
        <f t="shared" si="108"/>
        <v>0</v>
      </c>
      <c r="BU73" s="562">
        <f t="shared" si="109"/>
        <v>0</v>
      </c>
      <c r="BV73" s="562">
        <f t="shared" si="110"/>
        <v>0</v>
      </c>
      <c r="BW73" s="555"/>
      <c r="BX73" s="561">
        <f t="shared" si="111"/>
        <v>0</v>
      </c>
    </row>
    <row r="74" spans="1:76" x14ac:dyDescent="0.3">
      <c r="A74" s="556" t="s">
        <v>556</v>
      </c>
      <c r="B74" s="546">
        <f t="shared" si="92"/>
        <v>0</v>
      </c>
      <c r="C74" s="557"/>
      <c r="D74" s="563"/>
      <c r="E74" s="563"/>
      <c r="F74" s="559"/>
      <c r="G74" s="557"/>
      <c r="H74" s="563"/>
      <c r="I74" s="563"/>
      <c r="J74" s="559"/>
      <c r="K74" s="558"/>
      <c r="L74" s="558"/>
      <c r="M74" s="559"/>
      <c r="N74" s="558"/>
      <c r="O74" s="558"/>
      <c r="P74" s="558"/>
      <c r="Q74" s="558"/>
      <c r="R74" s="558"/>
      <c r="S74" s="558"/>
      <c r="T74" s="558"/>
      <c r="U74" s="558"/>
      <c r="V74" s="558"/>
      <c r="W74" s="558"/>
      <c r="X74" s="558"/>
      <c r="Y74" s="558"/>
      <c r="Z74" s="558"/>
      <c r="AA74" s="558"/>
      <c r="AB74" s="558"/>
      <c r="AC74" s="558"/>
      <c r="AD74" s="558"/>
      <c r="AE74" s="558"/>
      <c r="AF74" s="558"/>
      <c r="AG74" s="558"/>
      <c r="AH74" s="558"/>
      <c r="AI74" s="558"/>
      <c r="AJ74" s="558"/>
      <c r="AK74" s="558"/>
      <c r="AL74" s="558"/>
      <c r="AM74" s="558"/>
      <c r="AN74" s="558"/>
      <c r="AO74" s="558"/>
      <c r="AP74" s="558"/>
      <c r="AQ74" s="558"/>
      <c r="AR74" s="558"/>
      <c r="AS74" s="558"/>
      <c r="AT74" s="558"/>
      <c r="AU74" s="558"/>
      <c r="AV74" s="558"/>
      <c r="AW74" s="558"/>
      <c r="AX74" s="558"/>
      <c r="AY74" s="558"/>
      <c r="AZ74" s="558"/>
      <c r="BA74" s="560"/>
      <c r="BB74" s="560"/>
      <c r="BC74" s="551"/>
      <c r="BD74" s="371">
        <f t="shared" si="93"/>
        <v>0</v>
      </c>
      <c r="BE74" s="371">
        <f t="shared" si="94"/>
        <v>0</v>
      </c>
      <c r="BF74" s="371">
        <f t="shared" si="95"/>
        <v>0</v>
      </c>
      <c r="BG74" s="371">
        <f t="shared" si="96"/>
        <v>0</v>
      </c>
      <c r="BH74" s="371">
        <f t="shared" si="97"/>
        <v>0</v>
      </c>
      <c r="BI74" s="371">
        <f t="shared" si="98"/>
        <v>0</v>
      </c>
      <c r="BJ74" s="371">
        <f t="shared" si="99"/>
        <v>0</v>
      </c>
      <c r="BK74" s="371">
        <f t="shared" si="100"/>
        <v>0</v>
      </c>
      <c r="BL74" s="371">
        <f t="shared" si="101"/>
        <v>0</v>
      </c>
      <c r="BM74" s="371">
        <f t="shared" si="102"/>
        <v>0</v>
      </c>
      <c r="BN74" s="371">
        <f t="shared" si="103"/>
        <v>0</v>
      </c>
      <c r="BO74" s="371">
        <f t="shared" si="104"/>
        <v>0</v>
      </c>
      <c r="BP74" s="551"/>
      <c r="BQ74" s="561">
        <f t="shared" si="105"/>
        <v>0</v>
      </c>
      <c r="BR74" s="562">
        <f t="shared" si="106"/>
        <v>0</v>
      </c>
      <c r="BS74" s="562">
        <f t="shared" si="107"/>
        <v>0</v>
      </c>
      <c r="BT74" s="562">
        <f t="shared" si="108"/>
        <v>0</v>
      </c>
      <c r="BU74" s="562">
        <f t="shared" si="109"/>
        <v>0</v>
      </c>
      <c r="BV74" s="562">
        <f t="shared" si="110"/>
        <v>0</v>
      </c>
      <c r="BW74" s="555"/>
      <c r="BX74" s="561">
        <f t="shared" si="111"/>
        <v>0</v>
      </c>
    </row>
    <row r="75" spans="1:76" x14ac:dyDescent="0.3">
      <c r="A75" s="556" t="s">
        <v>557</v>
      </c>
      <c r="B75" s="546">
        <f t="shared" si="92"/>
        <v>0</v>
      </c>
      <c r="C75" s="557"/>
      <c r="D75" s="563"/>
      <c r="E75" s="563"/>
      <c r="F75" s="559"/>
      <c r="G75" s="557"/>
      <c r="H75" s="563"/>
      <c r="I75" s="563"/>
      <c r="J75" s="559"/>
      <c r="K75" s="558"/>
      <c r="L75" s="558"/>
      <c r="M75" s="559"/>
      <c r="N75" s="558"/>
      <c r="O75" s="558"/>
      <c r="P75" s="558"/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8"/>
      <c r="AB75" s="558"/>
      <c r="AC75" s="558"/>
      <c r="AD75" s="558"/>
      <c r="AE75" s="558"/>
      <c r="AF75" s="558"/>
      <c r="AG75" s="558"/>
      <c r="AH75" s="558"/>
      <c r="AI75" s="558"/>
      <c r="AJ75" s="558"/>
      <c r="AK75" s="558"/>
      <c r="AL75" s="558"/>
      <c r="AM75" s="558"/>
      <c r="AN75" s="558"/>
      <c r="AO75" s="558"/>
      <c r="AP75" s="558"/>
      <c r="AQ75" s="558"/>
      <c r="AR75" s="558"/>
      <c r="AS75" s="558"/>
      <c r="AT75" s="558"/>
      <c r="AU75" s="558"/>
      <c r="AV75" s="558"/>
      <c r="AW75" s="558"/>
      <c r="AX75" s="558"/>
      <c r="AY75" s="558"/>
      <c r="AZ75" s="558"/>
      <c r="BA75" s="560"/>
      <c r="BB75" s="560"/>
      <c r="BC75" s="551"/>
      <c r="BD75" s="371">
        <f t="shared" si="93"/>
        <v>0</v>
      </c>
      <c r="BE75" s="371">
        <f t="shared" si="94"/>
        <v>0</v>
      </c>
      <c r="BF75" s="371">
        <f t="shared" si="95"/>
        <v>0</v>
      </c>
      <c r="BG75" s="371">
        <f t="shared" si="96"/>
        <v>0</v>
      </c>
      <c r="BH75" s="371">
        <f t="shared" si="97"/>
        <v>0</v>
      </c>
      <c r="BI75" s="371">
        <f t="shared" si="98"/>
        <v>0</v>
      </c>
      <c r="BJ75" s="371">
        <f t="shared" si="99"/>
        <v>0</v>
      </c>
      <c r="BK75" s="371">
        <f t="shared" si="100"/>
        <v>0</v>
      </c>
      <c r="BL75" s="371">
        <f t="shared" si="101"/>
        <v>0</v>
      </c>
      <c r="BM75" s="371">
        <f t="shared" si="102"/>
        <v>0</v>
      </c>
      <c r="BN75" s="371">
        <f t="shared" si="103"/>
        <v>0</v>
      </c>
      <c r="BO75" s="371">
        <f t="shared" si="104"/>
        <v>0</v>
      </c>
      <c r="BP75" s="551"/>
      <c r="BQ75" s="561">
        <f t="shared" si="105"/>
        <v>0</v>
      </c>
      <c r="BR75" s="562">
        <f t="shared" si="106"/>
        <v>0</v>
      </c>
      <c r="BS75" s="562">
        <f t="shared" si="107"/>
        <v>0</v>
      </c>
      <c r="BT75" s="562">
        <f t="shared" si="108"/>
        <v>0</v>
      </c>
      <c r="BU75" s="562">
        <f t="shared" si="109"/>
        <v>0</v>
      </c>
      <c r="BV75" s="562">
        <f t="shared" si="110"/>
        <v>0</v>
      </c>
      <c r="BW75" s="555"/>
      <c r="BX75" s="561">
        <f t="shared" si="111"/>
        <v>0</v>
      </c>
    </row>
    <row r="76" spans="1:76" x14ac:dyDescent="0.3">
      <c r="A76" s="556" t="s">
        <v>558</v>
      </c>
      <c r="B76" s="546">
        <f t="shared" si="92"/>
        <v>0</v>
      </c>
      <c r="C76" s="557"/>
      <c r="D76" s="563"/>
      <c r="E76" s="563"/>
      <c r="F76" s="559"/>
      <c r="G76" s="557"/>
      <c r="H76" s="563"/>
      <c r="I76" s="563"/>
      <c r="J76" s="559"/>
      <c r="K76" s="558"/>
      <c r="L76" s="558"/>
      <c r="M76" s="559"/>
      <c r="N76" s="558"/>
      <c r="O76" s="558"/>
      <c r="P76" s="558"/>
      <c r="Q76" s="558"/>
      <c r="R76" s="558"/>
      <c r="S76" s="558"/>
      <c r="T76" s="558"/>
      <c r="U76" s="558"/>
      <c r="V76" s="558"/>
      <c r="W76" s="558"/>
      <c r="X76" s="558"/>
      <c r="Y76" s="558"/>
      <c r="Z76" s="558"/>
      <c r="AA76" s="558"/>
      <c r="AB76" s="558"/>
      <c r="AC76" s="558"/>
      <c r="AD76" s="558"/>
      <c r="AE76" s="558"/>
      <c r="AF76" s="558"/>
      <c r="AG76" s="558"/>
      <c r="AH76" s="558"/>
      <c r="AI76" s="558"/>
      <c r="AJ76" s="558"/>
      <c r="AK76" s="558"/>
      <c r="AL76" s="558"/>
      <c r="AM76" s="558"/>
      <c r="AN76" s="558"/>
      <c r="AO76" s="558"/>
      <c r="AP76" s="558"/>
      <c r="AQ76" s="558"/>
      <c r="AR76" s="558"/>
      <c r="AS76" s="558"/>
      <c r="AT76" s="558"/>
      <c r="AU76" s="558"/>
      <c r="AV76" s="558"/>
      <c r="AW76" s="558"/>
      <c r="AX76" s="558"/>
      <c r="AY76" s="558"/>
      <c r="AZ76" s="558"/>
      <c r="BA76" s="560"/>
      <c r="BB76" s="560"/>
      <c r="BC76" s="551"/>
      <c r="BD76" s="371">
        <f t="shared" si="93"/>
        <v>0</v>
      </c>
      <c r="BE76" s="371">
        <f t="shared" si="94"/>
        <v>0</v>
      </c>
      <c r="BF76" s="371">
        <f t="shared" si="95"/>
        <v>0</v>
      </c>
      <c r="BG76" s="371">
        <f t="shared" si="96"/>
        <v>0</v>
      </c>
      <c r="BH76" s="371">
        <f t="shared" si="97"/>
        <v>0</v>
      </c>
      <c r="BI76" s="371">
        <f t="shared" si="98"/>
        <v>0</v>
      </c>
      <c r="BJ76" s="371">
        <f t="shared" si="99"/>
        <v>0</v>
      </c>
      <c r="BK76" s="371">
        <f t="shared" si="100"/>
        <v>0</v>
      </c>
      <c r="BL76" s="371">
        <f t="shared" si="101"/>
        <v>0</v>
      </c>
      <c r="BM76" s="371">
        <f t="shared" si="102"/>
        <v>0</v>
      </c>
      <c r="BN76" s="371">
        <f t="shared" si="103"/>
        <v>0</v>
      </c>
      <c r="BO76" s="371">
        <f t="shared" si="104"/>
        <v>0</v>
      </c>
      <c r="BP76" s="551"/>
      <c r="BQ76" s="561">
        <f t="shared" si="105"/>
        <v>0</v>
      </c>
      <c r="BR76" s="562">
        <f t="shared" si="106"/>
        <v>0</v>
      </c>
      <c r="BS76" s="562">
        <f t="shared" si="107"/>
        <v>0</v>
      </c>
      <c r="BT76" s="562">
        <f t="shared" si="108"/>
        <v>0</v>
      </c>
      <c r="BU76" s="562">
        <f t="shared" si="109"/>
        <v>0</v>
      </c>
      <c r="BV76" s="562">
        <f t="shared" si="110"/>
        <v>0</v>
      </c>
      <c r="BW76" s="555"/>
      <c r="BX76" s="561">
        <f t="shared" si="111"/>
        <v>0</v>
      </c>
    </row>
    <row r="77" spans="1:76" x14ac:dyDescent="0.3">
      <c r="A77" s="556" t="s">
        <v>559</v>
      </c>
      <c r="B77" s="546">
        <f t="shared" si="92"/>
        <v>0</v>
      </c>
      <c r="C77" s="557"/>
      <c r="D77" s="563"/>
      <c r="E77" s="563"/>
      <c r="F77" s="559"/>
      <c r="G77" s="557"/>
      <c r="H77" s="563"/>
      <c r="I77" s="563"/>
      <c r="J77" s="559"/>
      <c r="K77" s="558"/>
      <c r="L77" s="558"/>
      <c r="M77" s="559"/>
      <c r="N77" s="558"/>
      <c r="O77" s="558"/>
      <c r="P77" s="558"/>
      <c r="Q77" s="558"/>
      <c r="R77" s="558"/>
      <c r="S77" s="558"/>
      <c r="T77" s="558"/>
      <c r="U77" s="558"/>
      <c r="V77" s="558"/>
      <c r="W77" s="558"/>
      <c r="X77" s="558"/>
      <c r="Y77" s="558"/>
      <c r="Z77" s="558"/>
      <c r="AA77" s="558"/>
      <c r="AB77" s="558"/>
      <c r="AC77" s="558"/>
      <c r="AD77" s="558"/>
      <c r="AE77" s="558"/>
      <c r="AF77" s="558"/>
      <c r="AG77" s="558"/>
      <c r="AH77" s="558"/>
      <c r="AI77" s="558"/>
      <c r="AJ77" s="558"/>
      <c r="AK77" s="558"/>
      <c r="AL77" s="558"/>
      <c r="AM77" s="558"/>
      <c r="AN77" s="558"/>
      <c r="AO77" s="558"/>
      <c r="AP77" s="558"/>
      <c r="AQ77" s="558"/>
      <c r="AR77" s="558"/>
      <c r="AS77" s="558"/>
      <c r="AT77" s="558"/>
      <c r="AU77" s="558"/>
      <c r="AV77" s="558"/>
      <c r="AW77" s="558"/>
      <c r="AX77" s="558"/>
      <c r="AY77" s="558"/>
      <c r="AZ77" s="558"/>
      <c r="BA77" s="560"/>
      <c r="BB77" s="560"/>
      <c r="BC77" s="551"/>
      <c r="BD77" s="371">
        <f t="shared" si="93"/>
        <v>0</v>
      </c>
      <c r="BE77" s="371">
        <f t="shared" si="94"/>
        <v>0</v>
      </c>
      <c r="BF77" s="371">
        <f t="shared" si="95"/>
        <v>0</v>
      </c>
      <c r="BG77" s="371">
        <f t="shared" si="96"/>
        <v>0</v>
      </c>
      <c r="BH77" s="371">
        <f t="shared" si="97"/>
        <v>0</v>
      </c>
      <c r="BI77" s="371">
        <f t="shared" si="98"/>
        <v>0</v>
      </c>
      <c r="BJ77" s="371">
        <f t="shared" si="99"/>
        <v>0</v>
      </c>
      <c r="BK77" s="371">
        <f t="shared" si="100"/>
        <v>0</v>
      </c>
      <c r="BL77" s="371">
        <f t="shared" si="101"/>
        <v>0</v>
      </c>
      <c r="BM77" s="371">
        <f t="shared" si="102"/>
        <v>0</v>
      </c>
      <c r="BN77" s="371">
        <f t="shared" si="103"/>
        <v>0</v>
      </c>
      <c r="BO77" s="371">
        <f t="shared" si="104"/>
        <v>0</v>
      </c>
      <c r="BP77" s="551"/>
      <c r="BQ77" s="561">
        <f t="shared" si="105"/>
        <v>0</v>
      </c>
      <c r="BR77" s="562">
        <f t="shared" si="106"/>
        <v>0</v>
      </c>
      <c r="BS77" s="562">
        <f t="shared" si="107"/>
        <v>0</v>
      </c>
      <c r="BT77" s="562">
        <f t="shared" si="108"/>
        <v>0</v>
      </c>
      <c r="BU77" s="562">
        <f t="shared" si="109"/>
        <v>0</v>
      </c>
      <c r="BV77" s="562">
        <f t="shared" si="110"/>
        <v>0</v>
      </c>
      <c r="BW77" s="555"/>
      <c r="BX77" s="561">
        <f t="shared" si="111"/>
        <v>0</v>
      </c>
    </row>
    <row r="78" spans="1:76" x14ac:dyDescent="0.3">
      <c r="A78" s="556" t="s">
        <v>560</v>
      </c>
      <c r="B78" s="546">
        <f t="shared" si="92"/>
        <v>0</v>
      </c>
      <c r="C78" s="557"/>
      <c r="D78" s="563"/>
      <c r="E78" s="563"/>
      <c r="F78" s="559"/>
      <c r="G78" s="557"/>
      <c r="H78" s="563"/>
      <c r="I78" s="563"/>
      <c r="J78" s="559"/>
      <c r="K78" s="558"/>
      <c r="L78" s="558"/>
      <c r="M78" s="559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58"/>
      <c r="AB78" s="558"/>
      <c r="AC78" s="558"/>
      <c r="AD78" s="558"/>
      <c r="AE78" s="558"/>
      <c r="AF78" s="558"/>
      <c r="AG78" s="558"/>
      <c r="AH78" s="558"/>
      <c r="AI78" s="558"/>
      <c r="AJ78" s="558"/>
      <c r="AK78" s="558"/>
      <c r="AL78" s="558"/>
      <c r="AM78" s="558"/>
      <c r="AN78" s="558"/>
      <c r="AO78" s="558"/>
      <c r="AP78" s="558"/>
      <c r="AQ78" s="558"/>
      <c r="AR78" s="558"/>
      <c r="AS78" s="558"/>
      <c r="AT78" s="558"/>
      <c r="AU78" s="558"/>
      <c r="AV78" s="558"/>
      <c r="AW78" s="558"/>
      <c r="AX78" s="558"/>
      <c r="AY78" s="558"/>
      <c r="AZ78" s="558"/>
      <c r="BA78" s="560"/>
      <c r="BB78" s="560"/>
      <c r="BC78" s="551"/>
      <c r="BD78" s="371">
        <f t="shared" si="93"/>
        <v>0</v>
      </c>
      <c r="BE78" s="371">
        <f t="shared" si="94"/>
        <v>0</v>
      </c>
      <c r="BF78" s="371">
        <f t="shared" si="95"/>
        <v>0</v>
      </c>
      <c r="BG78" s="371">
        <f t="shared" si="96"/>
        <v>0</v>
      </c>
      <c r="BH78" s="371">
        <f t="shared" si="97"/>
        <v>0</v>
      </c>
      <c r="BI78" s="371">
        <f t="shared" si="98"/>
        <v>0</v>
      </c>
      <c r="BJ78" s="371">
        <f t="shared" si="99"/>
        <v>0</v>
      </c>
      <c r="BK78" s="371">
        <f t="shared" si="100"/>
        <v>0</v>
      </c>
      <c r="BL78" s="371">
        <f t="shared" si="101"/>
        <v>0</v>
      </c>
      <c r="BM78" s="371">
        <f t="shared" si="102"/>
        <v>0</v>
      </c>
      <c r="BN78" s="371">
        <f t="shared" si="103"/>
        <v>0</v>
      </c>
      <c r="BO78" s="371">
        <f t="shared" si="104"/>
        <v>0</v>
      </c>
      <c r="BP78" s="551"/>
      <c r="BQ78" s="561">
        <f t="shared" si="105"/>
        <v>0</v>
      </c>
      <c r="BR78" s="562">
        <f t="shared" si="106"/>
        <v>0</v>
      </c>
      <c r="BS78" s="562">
        <f t="shared" si="107"/>
        <v>0</v>
      </c>
      <c r="BT78" s="562">
        <f t="shared" si="108"/>
        <v>0</v>
      </c>
      <c r="BU78" s="562">
        <f t="shared" si="109"/>
        <v>0</v>
      </c>
      <c r="BV78" s="562">
        <f t="shared" si="110"/>
        <v>0</v>
      </c>
      <c r="BW78" s="555"/>
      <c r="BX78" s="561">
        <f t="shared" si="111"/>
        <v>0</v>
      </c>
    </row>
    <row r="79" spans="1:76" x14ac:dyDescent="0.3">
      <c r="A79" s="556" t="s">
        <v>561</v>
      </c>
      <c r="B79" s="546">
        <f t="shared" si="92"/>
        <v>0</v>
      </c>
      <c r="C79" s="557"/>
      <c r="D79" s="563"/>
      <c r="E79" s="563"/>
      <c r="F79" s="559"/>
      <c r="G79" s="557"/>
      <c r="H79" s="563"/>
      <c r="I79" s="563"/>
      <c r="J79" s="559"/>
      <c r="K79" s="558"/>
      <c r="L79" s="558"/>
      <c r="M79" s="559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58"/>
      <c r="AB79" s="558"/>
      <c r="AC79" s="558"/>
      <c r="AD79" s="558"/>
      <c r="AE79" s="558"/>
      <c r="AF79" s="558"/>
      <c r="AG79" s="558"/>
      <c r="AH79" s="558"/>
      <c r="AI79" s="558"/>
      <c r="AJ79" s="558"/>
      <c r="AK79" s="558"/>
      <c r="AL79" s="558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560"/>
      <c r="BB79" s="560"/>
      <c r="BC79" s="551"/>
      <c r="BD79" s="371">
        <f t="shared" si="93"/>
        <v>0</v>
      </c>
      <c r="BE79" s="371">
        <f t="shared" si="94"/>
        <v>0</v>
      </c>
      <c r="BF79" s="371">
        <f t="shared" si="95"/>
        <v>0</v>
      </c>
      <c r="BG79" s="371">
        <f t="shared" si="96"/>
        <v>0</v>
      </c>
      <c r="BH79" s="371">
        <f t="shared" si="97"/>
        <v>0</v>
      </c>
      <c r="BI79" s="371">
        <f t="shared" si="98"/>
        <v>0</v>
      </c>
      <c r="BJ79" s="371">
        <f t="shared" si="99"/>
        <v>0</v>
      </c>
      <c r="BK79" s="371">
        <f t="shared" si="100"/>
        <v>0</v>
      </c>
      <c r="BL79" s="371">
        <f t="shared" si="101"/>
        <v>0</v>
      </c>
      <c r="BM79" s="371">
        <f t="shared" si="102"/>
        <v>0</v>
      </c>
      <c r="BN79" s="371">
        <f t="shared" si="103"/>
        <v>0</v>
      </c>
      <c r="BO79" s="371">
        <f t="shared" si="104"/>
        <v>0</v>
      </c>
      <c r="BP79" s="551"/>
      <c r="BQ79" s="561">
        <f t="shared" si="105"/>
        <v>0</v>
      </c>
      <c r="BR79" s="562">
        <f t="shared" si="106"/>
        <v>0</v>
      </c>
      <c r="BS79" s="562">
        <f t="shared" si="107"/>
        <v>0</v>
      </c>
      <c r="BT79" s="562">
        <f t="shared" si="108"/>
        <v>0</v>
      </c>
      <c r="BU79" s="562">
        <f t="shared" si="109"/>
        <v>0</v>
      </c>
      <c r="BV79" s="562">
        <f t="shared" si="110"/>
        <v>0</v>
      </c>
      <c r="BW79" s="555"/>
      <c r="BX79" s="561">
        <f t="shared" si="111"/>
        <v>0</v>
      </c>
    </row>
    <row r="80" spans="1:76" x14ac:dyDescent="0.3">
      <c r="A80" s="556" t="s">
        <v>565</v>
      </c>
      <c r="B80" s="546">
        <f t="shared" si="92"/>
        <v>0</v>
      </c>
      <c r="C80" s="559"/>
      <c r="D80" s="559"/>
      <c r="E80" s="559"/>
      <c r="F80" s="559"/>
      <c r="G80" s="559"/>
      <c r="H80" s="559"/>
      <c r="I80" s="559"/>
      <c r="J80" s="559"/>
      <c r="K80" s="558"/>
      <c r="L80" s="558"/>
      <c r="M80" s="558"/>
      <c r="N80" s="558"/>
      <c r="O80" s="558"/>
      <c r="P80" s="558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8"/>
      <c r="AB80" s="558"/>
      <c r="AC80" s="558"/>
      <c r="AD80" s="558"/>
      <c r="AE80" s="558"/>
      <c r="AF80" s="558"/>
      <c r="AG80" s="558"/>
      <c r="AH80" s="558"/>
      <c r="AI80" s="558"/>
      <c r="AJ80" s="558"/>
      <c r="AK80" s="558"/>
      <c r="AL80" s="558"/>
      <c r="AM80" s="558"/>
      <c r="AN80" s="558"/>
      <c r="AO80" s="558"/>
      <c r="AP80" s="558"/>
      <c r="AQ80" s="558"/>
      <c r="AR80" s="558"/>
      <c r="AS80" s="558"/>
      <c r="AT80" s="558"/>
      <c r="AU80" s="558"/>
      <c r="AV80" s="558"/>
      <c r="AW80" s="558"/>
      <c r="AX80" s="558"/>
      <c r="AY80" s="558"/>
      <c r="AZ80" s="558"/>
      <c r="BA80" s="560"/>
      <c r="BB80" s="560"/>
      <c r="BC80" s="551"/>
      <c r="BD80" s="371">
        <f t="shared" si="93"/>
        <v>0</v>
      </c>
      <c r="BE80" s="371">
        <f t="shared" si="94"/>
        <v>0</v>
      </c>
      <c r="BF80" s="371">
        <f t="shared" si="95"/>
        <v>0</v>
      </c>
      <c r="BG80" s="371">
        <f t="shared" si="96"/>
        <v>0</v>
      </c>
      <c r="BH80" s="371">
        <f t="shared" si="97"/>
        <v>0</v>
      </c>
      <c r="BI80" s="371">
        <f t="shared" si="98"/>
        <v>0</v>
      </c>
      <c r="BJ80" s="371">
        <f t="shared" si="99"/>
        <v>0</v>
      </c>
      <c r="BK80" s="371">
        <f t="shared" si="100"/>
        <v>0</v>
      </c>
      <c r="BL80" s="371">
        <f t="shared" si="101"/>
        <v>0</v>
      </c>
      <c r="BM80" s="371">
        <f t="shared" si="102"/>
        <v>0</v>
      </c>
      <c r="BN80" s="371">
        <f t="shared" si="103"/>
        <v>0</v>
      </c>
      <c r="BO80" s="371">
        <f t="shared" si="104"/>
        <v>0</v>
      </c>
      <c r="BP80" s="551"/>
      <c r="BQ80" s="561">
        <f t="shared" si="105"/>
        <v>0</v>
      </c>
      <c r="BR80" s="562">
        <f t="shared" si="106"/>
        <v>0</v>
      </c>
      <c r="BS80" s="562">
        <f t="shared" si="107"/>
        <v>0</v>
      </c>
      <c r="BT80" s="562">
        <f t="shared" si="108"/>
        <v>0</v>
      </c>
      <c r="BU80" s="562">
        <f t="shared" si="109"/>
        <v>0</v>
      </c>
      <c r="BV80" s="562">
        <f t="shared" si="110"/>
        <v>0</v>
      </c>
      <c r="BW80" s="555"/>
      <c r="BX80" s="561">
        <f t="shared" si="111"/>
        <v>0</v>
      </c>
    </row>
    <row r="81" spans="1:76" ht="15" customHeight="1" thickBot="1" x14ac:dyDescent="0.35">
      <c r="A81" s="565" t="s">
        <v>566</v>
      </c>
      <c r="B81" s="566">
        <f t="shared" si="92"/>
        <v>0</v>
      </c>
      <c r="C81" s="567"/>
      <c r="D81" s="567"/>
      <c r="E81" s="567"/>
      <c r="F81" s="567"/>
      <c r="G81" s="567"/>
      <c r="H81" s="567"/>
      <c r="I81" s="567"/>
      <c r="J81" s="567"/>
      <c r="K81" s="568"/>
      <c r="L81" s="568"/>
      <c r="M81" s="568"/>
      <c r="N81" s="568"/>
      <c r="O81" s="568"/>
      <c r="P81" s="568"/>
      <c r="Q81" s="568"/>
      <c r="R81" s="568"/>
      <c r="S81" s="569"/>
      <c r="T81" s="568"/>
      <c r="U81" s="568"/>
      <c r="V81" s="568"/>
      <c r="W81" s="568"/>
      <c r="X81" s="568"/>
      <c r="Y81" s="568"/>
      <c r="Z81" s="568"/>
      <c r="AA81" s="567"/>
      <c r="AB81" s="568"/>
      <c r="AC81" s="568"/>
      <c r="AD81" s="568"/>
      <c r="AE81" s="568"/>
      <c r="AF81" s="568"/>
      <c r="AG81" s="568"/>
      <c r="AH81" s="568"/>
      <c r="AI81" s="568"/>
      <c r="AJ81" s="568"/>
      <c r="AK81" s="568"/>
      <c r="AL81" s="568"/>
      <c r="AM81" s="568"/>
      <c r="AN81" s="568"/>
      <c r="AO81" s="568"/>
      <c r="AP81" s="568"/>
      <c r="AQ81" s="568"/>
      <c r="AR81" s="568"/>
      <c r="AS81" s="568"/>
      <c r="AT81" s="568"/>
      <c r="AU81" s="568"/>
      <c r="AV81" s="568"/>
      <c r="AW81" s="568"/>
      <c r="AX81" s="568"/>
      <c r="AY81" s="568"/>
      <c r="AZ81" s="568"/>
      <c r="BA81" s="570"/>
      <c r="BB81" s="570"/>
      <c r="BC81" s="551"/>
      <c r="BD81" s="571">
        <f t="shared" si="93"/>
        <v>0</v>
      </c>
      <c r="BE81" s="571">
        <f t="shared" si="94"/>
        <v>0</v>
      </c>
      <c r="BF81" s="571">
        <f t="shared" si="95"/>
        <v>0</v>
      </c>
      <c r="BG81" s="571">
        <f t="shared" si="96"/>
        <v>0</v>
      </c>
      <c r="BH81" s="571">
        <f t="shared" si="97"/>
        <v>0</v>
      </c>
      <c r="BI81" s="571">
        <f t="shared" si="98"/>
        <v>0</v>
      </c>
      <c r="BJ81" s="571">
        <f t="shared" si="99"/>
        <v>0</v>
      </c>
      <c r="BK81" s="571">
        <f t="shared" si="100"/>
        <v>0</v>
      </c>
      <c r="BL81" s="571">
        <f t="shared" si="101"/>
        <v>0</v>
      </c>
      <c r="BM81" s="571">
        <f t="shared" si="102"/>
        <v>0</v>
      </c>
      <c r="BN81" s="571">
        <f t="shared" si="103"/>
        <v>0</v>
      </c>
      <c r="BO81" s="571">
        <f t="shared" si="104"/>
        <v>0</v>
      </c>
      <c r="BP81" s="551"/>
      <c r="BQ81" s="572">
        <f t="shared" si="105"/>
        <v>0</v>
      </c>
      <c r="BR81" s="573">
        <f t="shared" si="106"/>
        <v>0</v>
      </c>
      <c r="BS81" s="573">
        <f t="shared" si="107"/>
        <v>0</v>
      </c>
      <c r="BT81" s="573">
        <f t="shared" si="108"/>
        <v>0</v>
      </c>
      <c r="BU81" s="573">
        <f t="shared" si="109"/>
        <v>0</v>
      </c>
      <c r="BV81" s="573">
        <f t="shared" si="110"/>
        <v>0</v>
      </c>
      <c r="BW81" s="555"/>
      <c r="BX81" s="572">
        <f t="shared" si="111"/>
        <v>0</v>
      </c>
    </row>
    <row r="82" spans="1:76" x14ac:dyDescent="0.3">
      <c r="A82" s="574" t="s">
        <v>564</v>
      </c>
      <c r="B82" s="575">
        <f t="shared" ref="B82:AG82" si="112">SUM(B69:B81)</f>
        <v>0</v>
      </c>
      <c r="C82" s="576">
        <f t="shared" si="112"/>
        <v>0</v>
      </c>
      <c r="D82" s="577">
        <f t="shared" si="112"/>
        <v>0</v>
      </c>
      <c r="E82" s="577">
        <f t="shared" si="112"/>
        <v>0</v>
      </c>
      <c r="F82" s="577">
        <f t="shared" si="112"/>
        <v>0</v>
      </c>
      <c r="G82" s="577">
        <f t="shared" si="112"/>
        <v>0</v>
      </c>
      <c r="H82" s="577">
        <f t="shared" si="112"/>
        <v>0</v>
      </c>
      <c r="I82" s="577">
        <f t="shared" si="112"/>
        <v>0</v>
      </c>
      <c r="J82" s="577">
        <f t="shared" si="112"/>
        <v>0</v>
      </c>
      <c r="K82" s="577">
        <f t="shared" si="112"/>
        <v>0</v>
      </c>
      <c r="L82" s="577">
        <f t="shared" si="112"/>
        <v>0</v>
      </c>
      <c r="M82" s="577">
        <f t="shared" si="112"/>
        <v>0</v>
      </c>
      <c r="N82" s="577">
        <f t="shared" si="112"/>
        <v>0</v>
      </c>
      <c r="O82" s="577">
        <f t="shared" si="112"/>
        <v>0</v>
      </c>
      <c r="P82" s="577">
        <f t="shared" si="112"/>
        <v>0</v>
      </c>
      <c r="Q82" s="577">
        <f t="shared" si="112"/>
        <v>0</v>
      </c>
      <c r="R82" s="577">
        <f t="shared" si="112"/>
        <v>0</v>
      </c>
      <c r="S82" s="577">
        <f t="shared" si="112"/>
        <v>0</v>
      </c>
      <c r="T82" s="577">
        <f t="shared" si="112"/>
        <v>0</v>
      </c>
      <c r="U82" s="577">
        <f t="shared" si="112"/>
        <v>0</v>
      </c>
      <c r="V82" s="577">
        <f t="shared" si="112"/>
        <v>0</v>
      </c>
      <c r="W82" s="577">
        <f t="shared" si="112"/>
        <v>0</v>
      </c>
      <c r="X82" s="577">
        <f t="shared" si="112"/>
        <v>0</v>
      </c>
      <c r="Y82" s="577">
        <f t="shared" si="112"/>
        <v>0</v>
      </c>
      <c r="Z82" s="577">
        <f t="shared" si="112"/>
        <v>0</v>
      </c>
      <c r="AA82" s="577">
        <f t="shared" si="112"/>
        <v>0</v>
      </c>
      <c r="AB82" s="577">
        <f t="shared" si="112"/>
        <v>0</v>
      </c>
      <c r="AC82" s="577">
        <f t="shared" si="112"/>
        <v>0</v>
      </c>
      <c r="AD82" s="577">
        <f t="shared" si="112"/>
        <v>0</v>
      </c>
      <c r="AE82" s="577">
        <f t="shared" si="112"/>
        <v>0</v>
      </c>
      <c r="AF82" s="577">
        <f t="shared" si="112"/>
        <v>0</v>
      </c>
      <c r="AG82" s="577">
        <f t="shared" si="112"/>
        <v>0</v>
      </c>
      <c r="AH82" s="577">
        <f t="shared" ref="AH82:BM82" si="113">SUM(AH69:AH81)</f>
        <v>0</v>
      </c>
      <c r="AI82" s="577">
        <f t="shared" si="113"/>
        <v>0</v>
      </c>
      <c r="AJ82" s="577">
        <f t="shared" si="113"/>
        <v>0</v>
      </c>
      <c r="AK82" s="577">
        <f t="shared" si="113"/>
        <v>0</v>
      </c>
      <c r="AL82" s="577">
        <f t="shared" si="113"/>
        <v>0</v>
      </c>
      <c r="AM82" s="577">
        <f t="shared" si="113"/>
        <v>0</v>
      </c>
      <c r="AN82" s="577">
        <f t="shared" si="113"/>
        <v>0</v>
      </c>
      <c r="AO82" s="577">
        <f t="shared" si="113"/>
        <v>0</v>
      </c>
      <c r="AP82" s="577">
        <f t="shared" si="113"/>
        <v>0</v>
      </c>
      <c r="AQ82" s="577">
        <f t="shared" si="113"/>
        <v>0</v>
      </c>
      <c r="AR82" s="577">
        <f t="shared" si="113"/>
        <v>0</v>
      </c>
      <c r="AS82" s="577">
        <f t="shared" si="113"/>
        <v>0</v>
      </c>
      <c r="AT82" s="577">
        <f t="shared" si="113"/>
        <v>0</v>
      </c>
      <c r="AU82" s="577">
        <f t="shared" si="113"/>
        <v>0</v>
      </c>
      <c r="AV82" s="577">
        <f t="shared" si="113"/>
        <v>0</v>
      </c>
      <c r="AW82" s="577">
        <f t="shared" si="113"/>
        <v>0</v>
      </c>
      <c r="AX82" s="577">
        <f t="shared" si="113"/>
        <v>0</v>
      </c>
      <c r="AY82" s="577">
        <f t="shared" si="113"/>
        <v>0</v>
      </c>
      <c r="AZ82" s="577">
        <f t="shared" si="113"/>
        <v>0</v>
      </c>
      <c r="BA82" s="577">
        <f t="shared" si="113"/>
        <v>0</v>
      </c>
      <c r="BB82" s="577">
        <f t="shared" si="113"/>
        <v>0</v>
      </c>
      <c r="BC82" s="578"/>
      <c r="BD82" s="579">
        <f t="shared" si="93"/>
        <v>0</v>
      </c>
      <c r="BE82" s="579">
        <f t="shared" si="94"/>
        <v>0</v>
      </c>
      <c r="BF82" s="579">
        <f t="shared" si="95"/>
        <v>0</v>
      </c>
      <c r="BG82" s="579">
        <f t="shared" si="96"/>
        <v>0</v>
      </c>
      <c r="BH82" s="579">
        <f t="shared" si="97"/>
        <v>0</v>
      </c>
      <c r="BI82" s="579">
        <f t="shared" si="98"/>
        <v>0</v>
      </c>
      <c r="BJ82" s="579">
        <f t="shared" si="99"/>
        <v>0</v>
      </c>
      <c r="BK82" s="579">
        <f t="shared" si="100"/>
        <v>0</v>
      </c>
      <c r="BL82" s="579">
        <f t="shared" si="101"/>
        <v>0</v>
      </c>
      <c r="BM82" s="579">
        <f t="shared" si="102"/>
        <v>0</v>
      </c>
      <c r="BN82" s="579">
        <f t="shared" si="103"/>
        <v>0</v>
      </c>
      <c r="BO82" s="579">
        <f t="shared" si="104"/>
        <v>0</v>
      </c>
      <c r="BP82" s="578"/>
      <c r="BQ82" s="580">
        <f t="shared" ref="BQ82:BV82" si="114">SUM(BQ69:BQ81)</f>
        <v>0</v>
      </c>
      <c r="BR82" s="580">
        <f t="shared" si="114"/>
        <v>0</v>
      </c>
      <c r="BS82" s="580">
        <f t="shared" si="114"/>
        <v>0</v>
      </c>
      <c r="BT82" s="580">
        <f t="shared" si="114"/>
        <v>0</v>
      </c>
      <c r="BU82" s="580">
        <f t="shared" si="114"/>
        <v>0</v>
      </c>
      <c r="BV82" s="580">
        <f t="shared" si="114"/>
        <v>0</v>
      </c>
      <c r="BW82" s="581"/>
      <c r="BX82" s="580">
        <f>SUM(BX69:BX81)</f>
        <v>0</v>
      </c>
    </row>
    <row r="83" spans="1:76" x14ac:dyDescent="0.3">
      <c r="A83" s="585"/>
      <c r="B83" s="591"/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  <c r="AA83" s="585"/>
      <c r="AB83" s="585"/>
      <c r="AC83" s="585"/>
      <c r="AD83" s="585"/>
      <c r="AE83" s="585"/>
      <c r="AF83" s="585"/>
      <c r="AG83" s="585"/>
      <c r="AH83" s="585"/>
      <c r="AI83" s="585"/>
      <c r="AJ83" s="585"/>
      <c r="AK83" s="585"/>
      <c r="AL83" s="585"/>
      <c r="AM83" s="585"/>
      <c r="AN83" s="585"/>
      <c r="AO83" s="585"/>
      <c r="AP83" s="585"/>
      <c r="AQ83" s="585"/>
      <c r="AR83" s="585"/>
      <c r="AS83" s="585"/>
      <c r="AT83" s="585"/>
      <c r="AU83" s="585"/>
      <c r="AV83" s="585"/>
      <c r="AW83" s="585"/>
      <c r="AX83" s="585"/>
      <c r="AY83" s="585"/>
      <c r="AZ83" s="585"/>
      <c r="BA83" s="585"/>
      <c r="BB83" s="585"/>
      <c r="BC83" s="585"/>
      <c r="BD83" s="585"/>
      <c r="BE83" s="585"/>
      <c r="BF83" s="585"/>
      <c r="BG83" s="585"/>
      <c r="BH83" s="585"/>
      <c r="BI83" s="585"/>
      <c r="BJ83" s="585"/>
      <c r="BK83" s="585"/>
      <c r="BL83" s="585"/>
      <c r="BM83" s="585"/>
      <c r="BN83" s="585"/>
      <c r="BO83" s="585"/>
      <c r="BP83" s="585"/>
      <c r="BQ83" s="585"/>
      <c r="BR83" s="585"/>
      <c r="BS83" s="585"/>
      <c r="BT83" s="585"/>
      <c r="BU83" s="585"/>
      <c r="BV83" s="585"/>
      <c r="BW83" s="585"/>
      <c r="BX83" s="585"/>
    </row>
    <row r="84" spans="1:76" x14ac:dyDescent="0.3">
      <c r="A84" s="527" t="s">
        <v>567</v>
      </c>
      <c r="B84" s="593"/>
      <c r="C84" s="529" t="s">
        <v>499</v>
      </c>
      <c r="D84" s="529" t="s">
        <v>500</v>
      </c>
      <c r="E84" s="529" t="s">
        <v>501</v>
      </c>
      <c r="F84" s="529" t="s">
        <v>502</v>
      </c>
      <c r="G84" s="529" t="s">
        <v>503</v>
      </c>
      <c r="H84" s="529" t="s">
        <v>504</v>
      </c>
      <c r="I84" s="529" t="s">
        <v>505</v>
      </c>
      <c r="J84" s="529" t="s">
        <v>506</v>
      </c>
      <c r="K84" s="529" t="s">
        <v>507</v>
      </c>
      <c r="L84" s="529" t="s">
        <v>508</v>
      </c>
      <c r="M84" s="529" t="s">
        <v>509</v>
      </c>
      <c r="N84" s="529" t="s">
        <v>510</v>
      </c>
      <c r="O84" s="529" t="s">
        <v>511</v>
      </c>
      <c r="P84" s="529" t="s">
        <v>512</v>
      </c>
      <c r="Q84" s="529" t="s">
        <v>513</v>
      </c>
      <c r="R84" s="529" t="s">
        <v>514</v>
      </c>
      <c r="S84" s="529" t="s">
        <v>515</v>
      </c>
      <c r="T84" s="529" t="s">
        <v>516</v>
      </c>
      <c r="U84" s="529" t="s">
        <v>517</v>
      </c>
      <c r="V84" s="529" t="s">
        <v>518</v>
      </c>
      <c r="W84" s="529" t="s">
        <v>519</v>
      </c>
      <c r="X84" s="529" t="s">
        <v>520</v>
      </c>
      <c r="Y84" s="529" t="s">
        <v>521</v>
      </c>
      <c r="Z84" s="529" t="s">
        <v>522</v>
      </c>
      <c r="AA84" s="529" t="s">
        <v>523</v>
      </c>
      <c r="AB84" s="529" t="s">
        <v>524</v>
      </c>
      <c r="AC84" s="529" t="s">
        <v>525</v>
      </c>
      <c r="AD84" s="529" t="s">
        <v>526</v>
      </c>
      <c r="AE84" s="529" t="s">
        <v>527</v>
      </c>
      <c r="AF84" s="529" t="s">
        <v>528</v>
      </c>
      <c r="AG84" s="529" t="s">
        <v>529</v>
      </c>
      <c r="AH84" s="529" t="s">
        <v>530</v>
      </c>
      <c r="AI84" s="529" t="s">
        <v>531</v>
      </c>
      <c r="AJ84" s="529" t="s">
        <v>532</v>
      </c>
      <c r="AK84" s="529" t="s">
        <v>533</v>
      </c>
      <c r="AL84" s="529" t="s">
        <v>534</v>
      </c>
      <c r="AM84" s="529" t="s">
        <v>535</v>
      </c>
      <c r="AN84" s="529" t="s">
        <v>536</v>
      </c>
      <c r="AO84" s="529" t="s">
        <v>537</v>
      </c>
      <c r="AP84" s="529" t="s">
        <v>538</v>
      </c>
      <c r="AQ84" s="529" t="s">
        <v>539</v>
      </c>
      <c r="AR84" s="529" t="s">
        <v>540</v>
      </c>
      <c r="AS84" s="529" t="s">
        <v>541</v>
      </c>
      <c r="AT84" s="529" t="s">
        <v>542</v>
      </c>
      <c r="AU84" s="529" t="s">
        <v>543</v>
      </c>
      <c r="AV84" s="529" t="s">
        <v>544</v>
      </c>
      <c r="AW84" s="529" t="s">
        <v>545</v>
      </c>
      <c r="AX84" s="529" t="s">
        <v>546</v>
      </c>
      <c r="AY84" s="529" t="s">
        <v>547</v>
      </c>
      <c r="AZ84" s="529" t="s">
        <v>548</v>
      </c>
      <c r="BA84" s="529" t="s">
        <v>549</v>
      </c>
      <c r="BB84" s="529" t="s">
        <v>550</v>
      </c>
      <c r="BC84" s="587"/>
      <c r="BD84" s="587"/>
      <c r="BE84" s="587"/>
      <c r="BF84" s="587"/>
      <c r="BG84" s="587"/>
      <c r="BH84" s="587"/>
      <c r="BI84" s="587"/>
      <c r="BJ84" s="587"/>
      <c r="BK84" s="587"/>
      <c r="BL84" s="587"/>
      <c r="BM84" s="587"/>
      <c r="BN84" s="587"/>
      <c r="BO84" s="587"/>
      <c r="BP84" s="587"/>
      <c r="BQ84" s="543" t="s">
        <v>276</v>
      </c>
      <c r="BR84" s="543" t="s">
        <v>277</v>
      </c>
      <c r="BS84" s="543" t="s">
        <v>278</v>
      </c>
      <c r="BT84" s="543" t="s">
        <v>279</v>
      </c>
      <c r="BU84" s="543" t="s">
        <v>280</v>
      </c>
      <c r="BV84" s="543" t="s">
        <v>281</v>
      </c>
      <c r="BW84" s="525"/>
      <c r="BX84" s="588" t="str">
        <f>B3</f>
        <v>2024</v>
      </c>
    </row>
    <row r="85" spans="1:76" x14ac:dyDescent="0.3">
      <c r="A85" s="545"/>
      <c r="B85" s="546">
        <f t="shared" ref="B85:B97" si="115">SUM(C85:BB85)</f>
        <v>0</v>
      </c>
      <c r="C85" s="547"/>
      <c r="D85" s="548"/>
      <c r="E85" s="548"/>
      <c r="F85" s="548"/>
      <c r="G85" s="548"/>
      <c r="H85" s="548"/>
      <c r="I85" s="548"/>
      <c r="J85" s="548"/>
      <c r="K85" s="548"/>
      <c r="L85" s="548"/>
      <c r="M85" s="548"/>
      <c r="N85" s="548"/>
      <c r="O85" s="548"/>
      <c r="P85" s="548"/>
      <c r="Q85" s="548"/>
      <c r="R85" s="548"/>
      <c r="S85" s="548"/>
      <c r="T85" s="548"/>
      <c r="U85" s="548"/>
      <c r="V85" s="548"/>
      <c r="W85" s="548"/>
      <c r="X85" s="548"/>
      <c r="Y85" s="548"/>
      <c r="Z85" s="548"/>
      <c r="AA85" s="548"/>
      <c r="AB85" s="548"/>
      <c r="AC85" s="548"/>
      <c r="AD85" s="548"/>
      <c r="AE85" s="548"/>
      <c r="AF85" s="548"/>
      <c r="AG85" s="548"/>
      <c r="AH85" s="548"/>
      <c r="AI85" s="548"/>
      <c r="AJ85" s="548"/>
      <c r="AK85" s="548"/>
      <c r="AL85" s="548"/>
      <c r="AM85" s="548"/>
      <c r="AN85" s="548"/>
      <c r="AO85" s="548"/>
      <c r="AP85" s="548"/>
      <c r="AQ85" s="548"/>
      <c r="AR85" s="548"/>
      <c r="AS85" s="548"/>
      <c r="AT85" s="548"/>
      <c r="AU85" s="548"/>
      <c r="AV85" s="548"/>
      <c r="AW85" s="548"/>
      <c r="AX85" s="548"/>
      <c r="AY85" s="548"/>
      <c r="AZ85" s="548"/>
      <c r="BA85" s="550"/>
      <c r="BB85" s="550"/>
      <c r="BC85" s="551"/>
      <c r="BD85" s="371">
        <f t="shared" ref="BD85:BD98" si="116">SUM(C85:F85)</f>
        <v>0</v>
      </c>
      <c r="BE85" s="371">
        <f t="shared" ref="BE85:BE98" si="117">SUM(G85:J85)</f>
        <v>0</v>
      </c>
      <c r="BF85" s="371">
        <f t="shared" ref="BF85:BF98" si="118">SUM(K85:O85)</f>
        <v>0</v>
      </c>
      <c r="BG85" s="371">
        <f t="shared" ref="BG85:BG98" si="119">SUM(P85:S85)</f>
        <v>0</v>
      </c>
      <c r="BH85" s="371">
        <f t="shared" ref="BH85:BH98" si="120">SUM(T85:W85)</f>
        <v>0</v>
      </c>
      <c r="BI85" s="371">
        <f t="shared" ref="BI85:BI98" si="121">SUM(X85:AB85)</f>
        <v>0</v>
      </c>
      <c r="BJ85" s="371">
        <f t="shared" ref="BJ85:BJ98" si="122">SUM(AC85:AF85)</f>
        <v>0</v>
      </c>
      <c r="BK85" s="371">
        <f t="shared" ref="BK85:BK98" si="123">SUM(AG85:AJ85)</f>
        <v>0</v>
      </c>
      <c r="BL85" s="371">
        <f t="shared" ref="BL85:BL98" si="124">SUM(AK85:AO85)</f>
        <v>0</v>
      </c>
      <c r="BM85" s="371">
        <f t="shared" ref="BM85:BM98" si="125">SUM(AP85:AS85)</f>
        <v>0</v>
      </c>
      <c r="BN85" s="371">
        <f t="shared" ref="BN85:BN98" si="126">SUM(AT85:AW85)</f>
        <v>0</v>
      </c>
      <c r="BO85" s="371">
        <f t="shared" ref="BO85:BO98" si="127">SUM(AX85:BB85)</f>
        <v>0</v>
      </c>
      <c r="BP85" s="551"/>
      <c r="BQ85" s="561">
        <f t="shared" ref="BQ85:BQ97" si="128">SUM(C85:O85)</f>
        <v>0</v>
      </c>
      <c r="BR85" s="562">
        <f t="shared" ref="BR85:BR97" si="129">SUM(P85:AB85)</f>
        <v>0</v>
      </c>
      <c r="BS85" s="562">
        <f t="shared" ref="BS85:BS97" si="130">SUM(AC85:AO85)</f>
        <v>0</v>
      </c>
      <c r="BT85" s="562">
        <f t="shared" ref="BT85:BT97" si="131">SUM(AP85:BB85)</f>
        <v>0</v>
      </c>
      <c r="BU85" s="562">
        <f t="shared" ref="BU85:BU97" si="132">SUM(BQ85:BR85)</f>
        <v>0</v>
      </c>
      <c r="BV85" s="562">
        <f t="shared" ref="BV85:BV97" si="133">SUM(BS85:BT85)</f>
        <v>0</v>
      </c>
      <c r="BW85" s="555"/>
      <c r="BX85" s="561">
        <f t="shared" ref="BX85:BX97" si="134">SUM(BQ85:BT85)</f>
        <v>0</v>
      </c>
    </row>
    <row r="86" spans="1:76" x14ac:dyDescent="0.3">
      <c r="A86" s="556" t="s">
        <v>552</v>
      </c>
      <c r="B86" s="546">
        <f t="shared" si="115"/>
        <v>0</v>
      </c>
      <c r="C86" s="557"/>
      <c r="D86" s="558"/>
      <c r="E86" s="558"/>
      <c r="F86" s="559"/>
      <c r="G86" s="557"/>
      <c r="H86" s="558"/>
      <c r="I86" s="558"/>
      <c r="J86" s="559"/>
      <c r="K86" s="558"/>
      <c r="L86" s="558"/>
      <c r="M86" s="558"/>
      <c r="N86" s="559"/>
      <c r="O86" s="558"/>
      <c r="P86" s="558"/>
      <c r="Q86" s="558"/>
      <c r="R86" s="559"/>
      <c r="S86" s="558"/>
      <c r="T86" s="558"/>
      <c r="U86" s="558"/>
      <c r="V86" s="558"/>
      <c r="W86" s="558"/>
      <c r="X86" s="558"/>
      <c r="Y86" s="558"/>
      <c r="Z86" s="558"/>
      <c r="AA86" s="558"/>
      <c r="AB86" s="558"/>
      <c r="AC86" s="558"/>
      <c r="AD86" s="558"/>
      <c r="AE86" s="558"/>
      <c r="AF86" s="558"/>
      <c r="AG86" s="558"/>
      <c r="AH86" s="558"/>
      <c r="AI86" s="558"/>
      <c r="AJ86" s="558"/>
      <c r="AK86" s="558"/>
      <c r="AL86" s="558"/>
      <c r="AM86" s="558"/>
      <c r="AN86" s="558"/>
      <c r="AO86" s="558"/>
      <c r="AP86" s="558"/>
      <c r="AQ86" s="558"/>
      <c r="AR86" s="558"/>
      <c r="AS86" s="558"/>
      <c r="AT86" s="558"/>
      <c r="AU86" s="558"/>
      <c r="AV86" s="558"/>
      <c r="AW86" s="558"/>
      <c r="AX86" s="558"/>
      <c r="AY86" s="558"/>
      <c r="AZ86" s="558"/>
      <c r="BA86" s="560"/>
      <c r="BB86" s="560"/>
      <c r="BC86" s="551"/>
      <c r="BD86" s="371">
        <f t="shared" si="116"/>
        <v>0</v>
      </c>
      <c r="BE86" s="371">
        <f t="shared" si="117"/>
        <v>0</v>
      </c>
      <c r="BF86" s="371">
        <f t="shared" si="118"/>
        <v>0</v>
      </c>
      <c r="BG86" s="371">
        <f t="shared" si="119"/>
        <v>0</v>
      </c>
      <c r="BH86" s="371">
        <f t="shared" si="120"/>
        <v>0</v>
      </c>
      <c r="BI86" s="371">
        <f t="shared" si="121"/>
        <v>0</v>
      </c>
      <c r="BJ86" s="371">
        <f t="shared" si="122"/>
        <v>0</v>
      </c>
      <c r="BK86" s="371">
        <f t="shared" si="123"/>
        <v>0</v>
      </c>
      <c r="BL86" s="371">
        <f t="shared" si="124"/>
        <v>0</v>
      </c>
      <c r="BM86" s="371">
        <f t="shared" si="125"/>
        <v>0</v>
      </c>
      <c r="BN86" s="371">
        <f t="shared" si="126"/>
        <v>0</v>
      </c>
      <c r="BO86" s="371">
        <f t="shared" si="127"/>
        <v>0</v>
      </c>
      <c r="BP86" s="551"/>
      <c r="BQ86" s="561">
        <f t="shared" si="128"/>
        <v>0</v>
      </c>
      <c r="BR86" s="562">
        <f t="shared" si="129"/>
        <v>0</v>
      </c>
      <c r="BS86" s="562">
        <f t="shared" si="130"/>
        <v>0</v>
      </c>
      <c r="BT86" s="562">
        <f t="shared" si="131"/>
        <v>0</v>
      </c>
      <c r="BU86" s="562">
        <f t="shared" si="132"/>
        <v>0</v>
      </c>
      <c r="BV86" s="562">
        <f t="shared" si="133"/>
        <v>0</v>
      </c>
      <c r="BW86" s="555"/>
      <c r="BX86" s="561">
        <f t="shared" si="134"/>
        <v>0</v>
      </c>
    </row>
    <row r="87" spans="1:76" x14ac:dyDescent="0.3">
      <c r="A87" s="556" t="s">
        <v>553</v>
      </c>
      <c r="B87" s="546">
        <f t="shared" si="115"/>
        <v>0</v>
      </c>
      <c r="C87" s="557"/>
      <c r="D87" s="558"/>
      <c r="E87" s="558"/>
      <c r="F87" s="559"/>
      <c r="G87" s="557"/>
      <c r="H87" s="558"/>
      <c r="I87" s="558"/>
      <c r="J87" s="559"/>
      <c r="K87" s="559"/>
      <c r="L87" s="559"/>
      <c r="M87" s="558"/>
      <c r="N87" s="558"/>
      <c r="O87" s="558"/>
      <c r="P87" s="558"/>
      <c r="Q87" s="558"/>
      <c r="R87" s="558"/>
      <c r="S87" s="558"/>
      <c r="T87" s="558"/>
      <c r="U87" s="558"/>
      <c r="V87" s="558"/>
      <c r="W87" s="558"/>
      <c r="X87" s="558"/>
      <c r="Y87" s="558"/>
      <c r="Z87" s="558"/>
      <c r="AA87" s="558"/>
      <c r="AB87" s="558"/>
      <c r="AC87" s="558"/>
      <c r="AD87" s="558"/>
      <c r="AE87" s="558"/>
      <c r="AF87" s="558"/>
      <c r="AG87" s="558"/>
      <c r="AH87" s="558"/>
      <c r="AI87" s="558"/>
      <c r="AJ87" s="558"/>
      <c r="AK87" s="558"/>
      <c r="AL87" s="558"/>
      <c r="AM87" s="558"/>
      <c r="AN87" s="558"/>
      <c r="AO87" s="558"/>
      <c r="AP87" s="558"/>
      <c r="AQ87" s="558"/>
      <c r="AR87" s="558"/>
      <c r="AS87" s="558"/>
      <c r="AT87" s="558"/>
      <c r="AU87" s="558"/>
      <c r="AV87" s="558"/>
      <c r="AW87" s="558"/>
      <c r="AX87" s="558"/>
      <c r="AY87" s="558"/>
      <c r="AZ87" s="558"/>
      <c r="BA87" s="560"/>
      <c r="BB87" s="560"/>
      <c r="BC87" s="551"/>
      <c r="BD87" s="371">
        <f t="shared" si="116"/>
        <v>0</v>
      </c>
      <c r="BE87" s="371">
        <f t="shared" si="117"/>
        <v>0</v>
      </c>
      <c r="BF87" s="371">
        <f t="shared" si="118"/>
        <v>0</v>
      </c>
      <c r="BG87" s="371">
        <f t="shared" si="119"/>
        <v>0</v>
      </c>
      <c r="BH87" s="371">
        <f t="shared" si="120"/>
        <v>0</v>
      </c>
      <c r="BI87" s="371">
        <f t="shared" si="121"/>
        <v>0</v>
      </c>
      <c r="BJ87" s="371">
        <f t="shared" si="122"/>
        <v>0</v>
      </c>
      <c r="BK87" s="371">
        <f t="shared" si="123"/>
        <v>0</v>
      </c>
      <c r="BL87" s="371">
        <f t="shared" si="124"/>
        <v>0</v>
      </c>
      <c r="BM87" s="371">
        <f t="shared" si="125"/>
        <v>0</v>
      </c>
      <c r="BN87" s="371">
        <f t="shared" si="126"/>
        <v>0</v>
      </c>
      <c r="BO87" s="371">
        <f t="shared" si="127"/>
        <v>0</v>
      </c>
      <c r="BP87" s="551"/>
      <c r="BQ87" s="561">
        <f t="shared" si="128"/>
        <v>0</v>
      </c>
      <c r="BR87" s="562">
        <f t="shared" si="129"/>
        <v>0</v>
      </c>
      <c r="BS87" s="562">
        <f t="shared" si="130"/>
        <v>0</v>
      </c>
      <c r="BT87" s="562">
        <f t="shared" si="131"/>
        <v>0</v>
      </c>
      <c r="BU87" s="562">
        <f t="shared" si="132"/>
        <v>0</v>
      </c>
      <c r="BV87" s="562">
        <f t="shared" si="133"/>
        <v>0</v>
      </c>
      <c r="BW87" s="555"/>
      <c r="BX87" s="561">
        <f t="shared" si="134"/>
        <v>0</v>
      </c>
    </row>
    <row r="88" spans="1:76" x14ac:dyDescent="0.3">
      <c r="A88" s="556" t="s">
        <v>554</v>
      </c>
      <c r="B88" s="546">
        <f t="shared" si="115"/>
        <v>0</v>
      </c>
      <c r="C88" s="557"/>
      <c r="D88" s="558"/>
      <c r="E88" s="558"/>
      <c r="F88" s="559"/>
      <c r="G88" s="557"/>
      <c r="H88" s="558"/>
      <c r="I88" s="558"/>
      <c r="J88" s="559"/>
      <c r="K88" s="558"/>
      <c r="L88" s="558"/>
      <c r="M88" s="559"/>
      <c r="N88" s="558"/>
      <c r="O88" s="558"/>
      <c r="P88" s="558"/>
      <c r="Q88" s="558"/>
      <c r="R88" s="558"/>
      <c r="S88" s="558"/>
      <c r="T88" s="558"/>
      <c r="U88" s="558"/>
      <c r="V88" s="558"/>
      <c r="W88" s="558"/>
      <c r="X88" s="558"/>
      <c r="Y88" s="558"/>
      <c r="Z88" s="558"/>
      <c r="AA88" s="558"/>
      <c r="AB88" s="558"/>
      <c r="AC88" s="558"/>
      <c r="AD88" s="558"/>
      <c r="AE88" s="558"/>
      <c r="AF88" s="558"/>
      <c r="AG88" s="558"/>
      <c r="AH88" s="558"/>
      <c r="AI88" s="558"/>
      <c r="AJ88" s="558"/>
      <c r="AK88" s="558"/>
      <c r="AL88" s="558"/>
      <c r="AM88" s="558"/>
      <c r="AN88" s="558"/>
      <c r="AO88" s="558"/>
      <c r="AP88" s="558"/>
      <c r="AQ88" s="558"/>
      <c r="AR88" s="558"/>
      <c r="AS88" s="558"/>
      <c r="AT88" s="558"/>
      <c r="AU88" s="558"/>
      <c r="AV88" s="558"/>
      <c r="AW88" s="558"/>
      <c r="AX88" s="558"/>
      <c r="AY88" s="558"/>
      <c r="AZ88" s="558"/>
      <c r="BA88" s="560"/>
      <c r="BB88" s="560"/>
      <c r="BC88" s="551"/>
      <c r="BD88" s="371">
        <f t="shared" si="116"/>
        <v>0</v>
      </c>
      <c r="BE88" s="371">
        <f t="shared" si="117"/>
        <v>0</v>
      </c>
      <c r="BF88" s="371">
        <f t="shared" si="118"/>
        <v>0</v>
      </c>
      <c r="BG88" s="371">
        <f t="shared" si="119"/>
        <v>0</v>
      </c>
      <c r="BH88" s="371">
        <f t="shared" si="120"/>
        <v>0</v>
      </c>
      <c r="BI88" s="371">
        <f t="shared" si="121"/>
        <v>0</v>
      </c>
      <c r="BJ88" s="371">
        <f t="shared" si="122"/>
        <v>0</v>
      </c>
      <c r="BK88" s="371">
        <f t="shared" si="123"/>
        <v>0</v>
      </c>
      <c r="BL88" s="371">
        <f t="shared" si="124"/>
        <v>0</v>
      </c>
      <c r="BM88" s="371">
        <f t="shared" si="125"/>
        <v>0</v>
      </c>
      <c r="BN88" s="371">
        <f t="shared" si="126"/>
        <v>0</v>
      </c>
      <c r="BO88" s="371">
        <f t="shared" si="127"/>
        <v>0</v>
      </c>
      <c r="BP88" s="551"/>
      <c r="BQ88" s="561">
        <f t="shared" si="128"/>
        <v>0</v>
      </c>
      <c r="BR88" s="562">
        <f t="shared" si="129"/>
        <v>0</v>
      </c>
      <c r="BS88" s="562">
        <f t="shared" si="130"/>
        <v>0</v>
      </c>
      <c r="BT88" s="562">
        <f t="shared" si="131"/>
        <v>0</v>
      </c>
      <c r="BU88" s="562">
        <f t="shared" si="132"/>
        <v>0</v>
      </c>
      <c r="BV88" s="562">
        <f t="shared" si="133"/>
        <v>0</v>
      </c>
      <c r="BW88" s="555"/>
      <c r="BX88" s="561">
        <f t="shared" si="134"/>
        <v>0</v>
      </c>
    </row>
    <row r="89" spans="1:76" x14ac:dyDescent="0.3">
      <c r="A89" s="556" t="s">
        <v>555</v>
      </c>
      <c r="B89" s="546">
        <f t="shared" si="115"/>
        <v>0</v>
      </c>
      <c r="C89" s="557"/>
      <c r="D89" s="563"/>
      <c r="E89" s="563"/>
      <c r="F89" s="559"/>
      <c r="G89" s="557"/>
      <c r="H89" s="563"/>
      <c r="I89" s="563"/>
      <c r="J89" s="559"/>
      <c r="K89" s="558"/>
      <c r="L89" s="558"/>
      <c r="M89" s="559"/>
      <c r="N89" s="558"/>
      <c r="O89" s="558"/>
      <c r="P89" s="558"/>
      <c r="Q89" s="558"/>
      <c r="R89" s="558"/>
      <c r="S89" s="558"/>
      <c r="T89" s="558"/>
      <c r="U89" s="558"/>
      <c r="V89" s="558"/>
      <c r="W89" s="564"/>
      <c r="X89" s="558"/>
      <c r="Y89" s="558"/>
      <c r="Z89" s="559"/>
      <c r="AA89" s="558"/>
      <c r="AB89" s="558"/>
      <c r="AC89" s="558"/>
      <c r="AD89" s="558"/>
      <c r="AE89" s="558"/>
      <c r="AF89" s="558"/>
      <c r="AG89" s="558"/>
      <c r="AH89" s="558"/>
      <c r="AI89" s="558"/>
      <c r="AJ89" s="558"/>
      <c r="AK89" s="558"/>
      <c r="AL89" s="558"/>
      <c r="AM89" s="558"/>
      <c r="AN89" s="558"/>
      <c r="AO89" s="558"/>
      <c r="AP89" s="558"/>
      <c r="AQ89" s="558"/>
      <c r="AR89" s="558"/>
      <c r="AS89" s="558"/>
      <c r="AT89" s="558"/>
      <c r="AU89" s="558"/>
      <c r="AV89" s="558"/>
      <c r="AW89" s="558"/>
      <c r="AX89" s="558"/>
      <c r="AY89" s="558"/>
      <c r="AZ89" s="558"/>
      <c r="BA89" s="560"/>
      <c r="BB89" s="560"/>
      <c r="BC89" s="551"/>
      <c r="BD89" s="371">
        <f t="shared" si="116"/>
        <v>0</v>
      </c>
      <c r="BE89" s="371">
        <f t="shared" si="117"/>
        <v>0</v>
      </c>
      <c r="BF89" s="371">
        <f t="shared" si="118"/>
        <v>0</v>
      </c>
      <c r="BG89" s="371">
        <f t="shared" si="119"/>
        <v>0</v>
      </c>
      <c r="BH89" s="371">
        <f t="shared" si="120"/>
        <v>0</v>
      </c>
      <c r="BI89" s="371">
        <f t="shared" si="121"/>
        <v>0</v>
      </c>
      <c r="BJ89" s="371">
        <f t="shared" si="122"/>
        <v>0</v>
      </c>
      <c r="BK89" s="371">
        <f t="shared" si="123"/>
        <v>0</v>
      </c>
      <c r="BL89" s="371">
        <f t="shared" si="124"/>
        <v>0</v>
      </c>
      <c r="BM89" s="371">
        <f t="shared" si="125"/>
        <v>0</v>
      </c>
      <c r="BN89" s="371">
        <f t="shared" si="126"/>
        <v>0</v>
      </c>
      <c r="BO89" s="371">
        <f t="shared" si="127"/>
        <v>0</v>
      </c>
      <c r="BP89" s="551"/>
      <c r="BQ89" s="561">
        <f t="shared" si="128"/>
        <v>0</v>
      </c>
      <c r="BR89" s="562">
        <f t="shared" si="129"/>
        <v>0</v>
      </c>
      <c r="BS89" s="562">
        <f t="shared" si="130"/>
        <v>0</v>
      </c>
      <c r="BT89" s="562">
        <f t="shared" si="131"/>
        <v>0</v>
      </c>
      <c r="BU89" s="562">
        <f t="shared" si="132"/>
        <v>0</v>
      </c>
      <c r="BV89" s="562">
        <f t="shared" si="133"/>
        <v>0</v>
      </c>
      <c r="BW89" s="555"/>
      <c r="BX89" s="561">
        <f t="shared" si="134"/>
        <v>0</v>
      </c>
    </row>
    <row r="90" spans="1:76" x14ac:dyDescent="0.3">
      <c r="A90" s="556" t="s">
        <v>556</v>
      </c>
      <c r="B90" s="546">
        <f t="shared" si="115"/>
        <v>0</v>
      </c>
      <c r="C90" s="557"/>
      <c r="D90" s="563"/>
      <c r="E90" s="563"/>
      <c r="F90" s="559"/>
      <c r="G90" s="557"/>
      <c r="H90" s="563"/>
      <c r="I90" s="563"/>
      <c r="J90" s="559"/>
      <c r="K90" s="558"/>
      <c r="L90" s="558"/>
      <c r="M90" s="559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58"/>
      <c r="AB90" s="558"/>
      <c r="AC90" s="558"/>
      <c r="AD90" s="558"/>
      <c r="AE90" s="558"/>
      <c r="AF90" s="558"/>
      <c r="AG90" s="558"/>
      <c r="AH90" s="558"/>
      <c r="AI90" s="558"/>
      <c r="AJ90" s="558"/>
      <c r="AK90" s="558"/>
      <c r="AL90" s="558"/>
      <c r="AM90" s="558"/>
      <c r="AN90" s="558"/>
      <c r="AO90" s="558"/>
      <c r="AP90" s="558"/>
      <c r="AQ90" s="558"/>
      <c r="AR90" s="558"/>
      <c r="AS90" s="558"/>
      <c r="AT90" s="558"/>
      <c r="AU90" s="558"/>
      <c r="AV90" s="558"/>
      <c r="AW90" s="558"/>
      <c r="AX90" s="558"/>
      <c r="AY90" s="558"/>
      <c r="AZ90" s="558"/>
      <c r="BA90" s="560"/>
      <c r="BB90" s="560"/>
      <c r="BC90" s="551"/>
      <c r="BD90" s="371">
        <f t="shared" si="116"/>
        <v>0</v>
      </c>
      <c r="BE90" s="371">
        <f t="shared" si="117"/>
        <v>0</v>
      </c>
      <c r="BF90" s="371">
        <f t="shared" si="118"/>
        <v>0</v>
      </c>
      <c r="BG90" s="371">
        <f t="shared" si="119"/>
        <v>0</v>
      </c>
      <c r="BH90" s="371">
        <f t="shared" si="120"/>
        <v>0</v>
      </c>
      <c r="BI90" s="371">
        <f t="shared" si="121"/>
        <v>0</v>
      </c>
      <c r="BJ90" s="371">
        <f t="shared" si="122"/>
        <v>0</v>
      </c>
      <c r="BK90" s="371">
        <f t="shared" si="123"/>
        <v>0</v>
      </c>
      <c r="BL90" s="371">
        <f t="shared" si="124"/>
        <v>0</v>
      </c>
      <c r="BM90" s="371">
        <f t="shared" si="125"/>
        <v>0</v>
      </c>
      <c r="BN90" s="371">
        <f t="shared" si="126"/>
        <v>0</v>
      </c>
      <c r="BO90" s="371">
        <f t="shared" si="127"/>
        <v>0</v>
      </c>
      <c r="BP90" s="551"/>
      <c r="BQ90" s="561">
        <f t="shared" si="128"/>
        <v>0</v>
      </c>
      <c r="BR90" s="562">
        <f t="shared" si="129"/>
        <v>0</v>
      </c>
      <c r="BS90" s="562">
        <f t="shared" si="130"/>
        <v>0</v>
      </c>
      <c r="BT90" s="562">
        <f t="shared" si="131"/>
        <v>0</v>
      </c>
      <c r="BU90" s="562">
        <f t="shared" si="132"/>
        <v>0</v>
      </c>
      <c r="BV90" s="562">
        <f t="shared" si="133"/>
        <v>0</v>
      </c>
      <c r="BW90" s="555"/>
      <c r="BX90" s="561">
        <f t="shared" si="134"/>
        <v>0</v>
      </c>
    </row>
    <row r="91" spans="1:76" x14ac:dyDescent="0.3">
      <c r="A91" s="556" t="s">
        <v>557</v>
      </c>
      <c r="B91" s="546">
        <f t="shared" si="115"/>
        <v>0</v>
      </c>
      <c r="C91" s="557"/>
      <c r="D91" s="563"/>
      <c r="E91" s="563"/>
      <c r="F91" s="559"/>
      <c r="G91" s="557"/>
      <c r="H91" s="563"/>
      <c r="I91" s="563"/>
      <c r="J91" s="559"/>
      <c r="K91" s="558"/>
      <c r="L91" s="558"/>
      <c r="M91" s="559"/>
      <c r="N91" s="558"/>
      <c r="O91" s="558"/>
      <c r="P91" s="558"/>
      <c r="Q91" s="558"/>
      <c r="R91" s="558"/>
      <c r="S91" s="558"/>
      <c r="T91" s="558"/>
      <c r="U91" s="558"/>
      <c r="V91" s="558"/>
      <c r="W91" s="558"/>
      <c r="X91" s="558"/>
      <c r="Y91" s="558"/>
      <c r="Z91" s="558"/>
      <c r="AA91" s="558"/>
      <c r="AB91" s="558"/>
      <c r="AC91" s="558"/>
      <c r="AD91" s="558"/>
      <c r="AE91" s="558"/>
      <c r="AF91" s="558"/>
      <c r="AG91" s="558"/>
      <c r="AH91" s="558"/>
      <c r="AI91" s="558"/>
      <c r="AJ91" s="558"/>
      <c r="AK91" s="558"/>
      <c r="AL91" s="558"/>
      <c r="AM91" s="558"/>
      <c r="AN91" s="558"/>
      <c r="AO91" s="558"/>
      <c r="AP91" s="558"/>
      <c r="AQ91" s="558"/>
      <c r="AR91" s="558"/>
      <c r="AS91" s="558"/>
      <c r="AT91" s="558"/>
      <c r="AU91" s="558"/>
      <c r="AV91" s="558"/>
      <c r="AW91" s="558"/>
      <c r="AX91" s="558"/>
      <c r="AY91" s="558"/>
      <c r="AZ91" s="558"/>
      <c r="BA91" s="560"/>
      <c r="BB91" s="560"/>
      <c r="BC91" s="551"/>
      <c r="BD91" s="371">
        <f t="shared" si="116"/>
        <v>0</v>
      </c>
      <c r="BE91" s="371">
        <f t="shared" si="117"/>
        <v>0</v>
      </c>
      <c r="BF91" s="371">
        <f t="shared" si="118"/>
        <v>0</v>
      </c>
      <c r="BG91" s="371">
        <f t="shared" si="119"/>
        <v>0</v>
      </c>
      <c r="BH91" s="371">
        <f t="shared" si="120"/>
        <v>0</v>
      </c>
      <c r="BI91" s="371">
        <f t="shared" si="121"/>
        <v>0</v>
      </c>
      <c r="BJ91" s="371">
        <f t="shared" si="122"/>
        <v>0</v>
      </c>
      <c r="BK91" s="371">
        <f t="shared" si="123"/>
        <v>0</v>
      </c>
      <c r="BL91" s="371">
        <f t="shared" si="124"/>
        <v>0</v>
      </c>
      <c r="BM91" s="371">
        <f t="shared" si="125"/>
        <v>0</v>
      </c>
      <c r="BN91" s="371">
        <f t="shared" si="126"/>
        <v>0</v>
      </c>
      <c r="BO91" s="371">
        <f t="shared" si="127"/>
        <v>0</v>
      </c>
      <c r="BP91" s="551"/>
      <c r="BQ91" s="561">
        <f t="shared" si="128"/>
        <v>0</v>
      </c>
      <c r="BR91" s="562">
        <f t="shared" si="129"/>
        <v>0</v>
      </c>
      <c r="BS91" s="562">
        <f t="shared" si="130"/>
        <v>0</v>
      </c>
      <c r="BT91" s="562">
        <f t="shared" si="131"/>
        <v>0</v>
      </c>
      <c r="BU91" s="562">
        <f t="shared" si="132"/>
        <v>0</v>
      </c>
      <c r="BV91" s="562">
        <f t="shared" si="133"/>
        <v>0</v>
      </c>
      <c r="BW91" s="555"/>
      <c r="BX91" s="561">
        <f t="shared" si="134"/>
        <v>0</v>
      </c>
    </row>
    <row r="92" spans="1:76" x14ac:dyDescent="0.3">
      <c r="A92" s="556" t="s">
        <v>558</v>
      </c>
      <c r="B92" s="546">
        <f t="shared" si="115"/>
        <v>0</v>
      </c>
      <c r="C92" s="557"/>
      <c r="D92" s="563"/>
      <c r="E92" s="563"/>
      <c r="F92" s="559"/>
      <c r="G92" s="557"/>
      <c r="H92" s="563"/>
      <c r="I92" s="563"/>
      <c r="J92" s="559"/>
      <c r="K92" s="558"/>
      <c r="L92" s="558"/>
      <c r="M92" s="559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58"/>
      <c r="AB92" s="558"/>
      <c r="AC92" s="558"/>
      <c r="AD92" s="558"/>
      <c r="AE92" s="558"/>
      <c r="AF92" s="558"/>
      <c r="AG92" s="558"/>
      <c r="AH92" s="558"/>
      <c r="AI92" s="558"/>
      <c r="AJ92" s="558"/>
      <c r="AK92" s="558"/>
      <c r="AL92" s="558"/>
      <c r="AM92" s="558"/>
      <c r="AN92" s="558"/>
      <c r="AO92" s="558"/>
      <c r="AP92" s="558"/>
      <c r="AQ92" s="558"/>
      <c r="AR92" s="558"/>
      <c r="AS92" s="558"/>
      <c r="AT92" s="558"/>
      <c r="AU92" s="558"/>
      <c r="AV92" s="558"/>
      <c r="AW92" s="558"/>
      <c r="AX92" s="558"/>
      <c r="AY92" s="558"/>
      <c r="AZ92" s="558"/>
      <c r="BA92" s="560"/>
      <c r="BB92" s="560"/>
      <c r="BC92" s="551"/>
      <c r="BD92" s="371">
        <f t="shared" si="116"/>
        <v>0</v>
      </c>
      <c r="BE92" s="371">
        <f t="shared" si="117"/>
        <v>0</v>
      </c>
      <c r="BF92" s="371">
        <f t="shared" si="118"/>
        <v>0</v>
      </c>
      <c r="BG92" s="371">
        <f t="shared" si="119"/>
        <v>0</v>
      </c>
      <c r="BH92" s="371">
        <f t="shared" si="120"/>
        <v>0</v>
      </c>
      <c r="BI92" s="371">
        <f t="shared" si="121"/>
        <v>0</v>
      </c>
      <c r="BJ92" s="371">
        <f t="shared" si="122"/>
        <v>0</v>
      </c>
      <c r="BK92" s="371">
        <f t="shared" si="123"/>
        <v>0</v>
      </c>
      <c r="BL92" s="371">
        <f t="shared" si="124"/>
        <v>0</v>
      </c>
      <c r="BM92" s="371">
        <f t="shared" si="125"/>
        <v>0</v>
      </c>
      <c r="BN92" s="371">
        <f t="shared" si="126"/>
        <v>0</v>
      </c>
      <c r="BO92" s="371">
        <f t="shared" si="127"/>
        <v>0</v>
      </c>
      <c r="BP92" s="551"/>
      <c r="BQ92" s="561">
        <f t="shared" si="128"/>
        <v>0</v>
      </c>
      <c r="BR92" s="562">
        <f t="shared" si="129"/>
        <v>0</v>
      </c>
      <c r="BS92" s="562">
        <f t="shared" si="130"/>
        <v>0</v>
      </c>
      <c r="BT92" s="562">
        <f t="shared" si="131"/>
        <v>0</v>
      </c>
      <c r="BU92" s="562">
        <f t="shared" si="132"/>
        <v>0</v>
      </c>
      <c r="BV92" s="562">
        <f t="shared" si="133"/>
        <v>0</v>
      </c>
      <c r="BW92" s="555"/>
      <c r="BX92" s="561">
        <f t="shared" si="134"/>
        <v>0</v>
      </c>
    </row>
    <row r="93" spans="1:76" x14ac:dyDescent="0.3">
      <c r="A93" s="556" t="s">
        <v>559</v>
      </c>
      <c r="B93" s="546">
        <f t="shared" si="115"/>
        <v>0</v>
      </c>
      <c r="C93" s="557"/>
      <c r="D93" s="563"/>
      <c r="E93" s="563"/>
      <c r="F93" s="559"/>
      <c r="G93" s="557"/>
      <c r="H93" s="563"/>
      <c r="I93" s="563"/>
      <c r="J93" s="559"/>
      <c r="K93" s="558"/>
      <c r="L93" s="558"/>
      <c r="M93" s="559"/>
      <c r="N93" s="558"/>
      <c r="O93" s="558"/>
      <c r="P93" s="558"/>
      <c r="Q93" s="558"/>
      <c r="R93" s="558"/>
      <c r="S93" s="558"/>
      <c r="T93" s="558"/>
      <c r="U93" s="558"/>
      <c r="V93" s="558"/>
      <c r="W93" s="558"/>
      <c r="X93" s="558"/>
      <c r="Y93" s="558"/>
      <c r="Z93" s="558"/>
      <c r="AA93" s="558"/>
      <c r="AB93" s="558"/>
      <c r="AC93" s="558"/>
      <c r="AD93" s="558"/>
      <c r="AE93" s="558"/>
      <c r="AF93" s="558"/>
      <c r="AG93" s="558"/>
      <c r="AH93" s="558"/>
      <c r="AI93" s="558"/>
      <c r="AJ93" s="558"/>
      <c r="AK93" s="558"/>
      <c r="AL93" s="558"/>
      <c r="AM93" s="558"/>
      <c r="AN93" s="558"/>
      <c r="AO93" s="558"/>
      <c r="AP93" s="558"/>
      <c r="AQ93" s="558"/>
      <c r="AR93" s="558"/>
      <c r="AS93" s="558"/>
      <c r="AT93" s="558"/>
      <c r="AU93" s="558"/>
      <c r="AV93" s="558"/>
      <c r="AW93" s="558"/>
      <c r="AX93" s="558"/>
      <c r="AY93" s="558"/>
      <c r="AZ93" s="558"/>
      <c r="BA93" s="560"/>
      <c r="BB93" s="560"/>
      <c r="BC93" s="551"/>
      <c r="BD93" s="371">
        <f t="shared" si="116"/>
        <v>0</v>
      </c>
      <c r="BE93" s="371">
        <f t="shared" si="117"/>
        <v>0</v>
      </c>
      <c r="BF93" s="371">
        <f t="shared" si="118"/>
        <v>0</v>
      </c>
      <c r="BG93" s="371">
        <f t="shared" si="119"/>
        <v>0</v>
      </c>
      <c r="BH93" s="371">
        <f t="shared" si="120"/>
        <v>0</v>
      </c>
      <c r="BI93" s="371">
        <f t="shared" si="121"/>
        <v>0</v>
      </c>
      <c r="BJ93" s="371">
        <f t="shared" si="122"/>
        <v>0</v>
      </c>
      <c r="BK93" s="371">
        <f t="shared" si="123"/>
        <v>0</v>
      </c>
      <c r="BL93" s="371">
        <f t="shared" si="124"/>
        <v>0</v>
      </c>
      <c r="BM93" s="371">
        <f t="shared" si="125"/>
        <v>0</v>
      </c>
      <c r="BN93" s="371">
        <f t="shared" si="126"/>
        <v>0</v>
      </c>
      <c r="BO93" s="371">
        <f t="shared" si="127"/>
        <v>0</v>
      </c>
      <c r="BP93" s="551"/>
      <c r="BQ93" s="561">
        <f t="shared" si="128"/>
        <v>0</v>
      </c>
      <c r="BR93" s="562">
        <f t="shared" si="129"/>
        <v>0</v>
      </c>
      <c r="BS93" s="562">
        <f t="shared" si="130"/>
        <v>0</v>
      </c>
      <c r="BT93" s="562">
        <f t="shared" si="131"/>
        <v>0</v>
      </c>
      <c r="BU93" s="562">
        <f t="shared" si="132"/>
        <v>0</v>
      </c>
      <c r="BV93" s="562">
        <f t="shared" si="133"/>
        <v>0</v>
      </c>
      <c r="BW93" s="555"/>
      <c r="BX93" s="561">
        <f t="shared" si="134"/>
        <v>0</v>
      </c>
    </row>
    <row r="94" spans="1:76" x14ac:dyDescent="0.3">
      <c r="A94" s="556" t="s">
        <v>560</v>
      </c>
      <c r="B94" s="546">
        <f t="shared" si="115"/>
        <v>0</v>
      </c>
      <c r="C94" s="557"/>
      <c r="D94" s="563"/>
      <c r="E94" s="563"/>
      <c r="F94" s="559"/>
      <c r="G94" s="557"/>
      <c r="H94" s="563"/>
      <c r="I94" s="563"/>
      <c r="J94" s="559"/>
      <c r="K94" s="558"/>
      <c r="L94" s="558"/>
      <c r="M94" s="559"/>
      <c r="N94" s="558"/>
      <c r="O94" s="558"/>
      <c r="P94" s="558"/>
      <c r="Q94" s="558"/>
      <c r="R94" s="558"/>
      <c r="S94" s="558"/>
      <c r="T94" s="558"/>
      <c r="U94" s="558"/>
      <c r="V94" s="558"/>
      <c r="W94" s="558"/>
      <c r="X94" s="558"/>
      <c r="Y94" s="558"/>
      <c r="Z94" s="558"/>
      <c r="AA94" s="558"/>
      <c r="AB94" s="558"/>
      <c r="AC94" s="558"/>
      <c r="AD94" s="558"/>
      <c r="AE94" s="558"/>
      <c r="AF94" s="558"/>
      <c r="AG94" s="558"/>
      <c r="AH94" s="558"/>
      <c r="AI94" s="558"/>
      <c r="AJ94" s="558"/>
      <c r="AK94" s="558"/>
      <c r="AL94" s="558"/>
      <c r="AM94" s="558"/>
      <c r="AN94" s="558"/>
      <c r="AO94" s="558"/>
      <c r="AP94" s="558"/>
      <c r="AQ94" s="558"/>
      <c r="AR94" s="558"/>
      <c r="AS94" s="558"/>
      <c r="AT94" s="558"/>
      <c r="AU94" s="558"/>
      <c r="AV94" s="558"/>
      <c r="AW94" s="558"/>
      <c r="AX94" s="558"/>
      <c r="AY94" s="558"/>
      <c r="AZ94" s="558"/>
      <c r="BA94" s="560"/>
      <c r="BB94" s="560"/>
      <c r="BC94" s="551"/>
      <c r="BD94" s="371">
        <f t="shared" si="116"/>
        <v>0</v>
      </c>
      <c r="BE94" s="371">
        <f t="shared" si="117"/>
        <v>0</v>
      </c>
      <c r="BF94" s="371">
        <f t="shared" si="118"/>
        <v>0</v>
      </c>
      <c r="BG94" s="371">
        <f t="shared" si="119"/>
        <v>0</v>
      </c>
      <c r="BH94" s="371">
        <f t="shared" si="120"/>
        <v>0</v>
      </c>
      <c r="BI94" s="371">
        <f t="shared" si="121"/>
        <v>0</v>
      </c>
      <c r="BJ94" s="371">
        <f t="shared" si="122"/>
        <v>0</v>
      </c>
      <c r="BK94" s="371">
        <f t="shared" si="123"/>
        <v>0</v>
      </c>
      <c r="BL94" s="371">
        <f t="shared" si="124"/>
        <v>0</v>
      </c>
      <c r="BM94" s="371">
        <f t="shared" si="125"/>
        <v>0</v>
      </c>
      <c r="BN94" s="371">
        <f t="shared" si="126"/>
        <v>0</v>
      </c>
      <c r="BO94" s="371">
        <f t="shared" si="127"/>
        <v>0</v>
      </c>
      <c r="BP94" s="551"/>
      <c r="BQ94" s="561">
        <f t="shared" si="128"/>
        <v>0</v>
      </c>
      <c r="BR94" s="562">
        <f t="shared" si="129"/>
        <v>0</v>
      </c>
      <c r="BS94" s="562">
        <f t="shared" si="130"/>
        <v>0</v>
      </c>
      <c r="BT94" s="562">
        <f t="shared" si="131"/>
        <v>0</v>
      </c>
      <c r="BU94" s="562">
        <f t="shared" si="132"/>
        <v>0</v>
      </c>
      <c r="BV94" s="562">
        <f t="shared" si="133"/>
        <v>0</v>
      </c>
      <c r="BW94" s="555"/>
      <c r="BX94" s="561">
        <f t="shared" si="134"/>
        <v>0</v>
      </c>
    </row>
    <row r="95" spans="1:76" x14ac:dyDescent="0.3">
      <c r="A95" s="556" t="s">
        <v>561</v>
      </c>
      <c r="B95" s="546">
        <f t="shared" si="115"/>
        <v>0</v>
      </c>
      <c r="C95" s="557"/>
      <c r="D95" s="563"/>
      <c r="E95" s="563"/>
      <c r="F95" s="559"/>
      <c r="G95" s="557"/>
      <c r="H95" s="563"/>
      <c r="I95" s="563"/>
      <c r="J95" s="559"/>
      <c r="K95" s="558"/>
      <c r="L95" s="558"/>
      <c r="M95" s="559"/>
      <c r="N95" s="558"/>
      <c r="O95" s="558"/>
      <c r="P95" s="558"/>
      <c r="Q95" s="558"/>
      <c r="R95" s="558"/>
      <c r="S95" s="558"/>
      <c r="T95" s="558"/>
      <c r="U95" s="558"/>
      <c r="V95" s="558"/>
      <c r="W95" s="558"/>
      <c r="X95" s="558"/>
      <c r="Y95" s="558"/>
      <c r="Z95" s="558"/>
      <c r="AA95" s="558"/>
      <c r="AB95" s="558"/>
      <c r="AC95" s="558"/>
      <c r="AD95" s="558"/>
      <c r="AE95" s="558"/>
      <c r="AF95" s="558"/>
      <c r="AG95" s="558"/>
      <c r="AH95" s="558"/>
      <c r="AI95" s="558"/>
      <c r="AJ95" s="558"/>
      <c r="AK95" s="558"/>
      <c r="AL95" s="558"/>
      <c r="AM95" s="558"/>
      <c r="AN95" s="558"/>
      <c r="AO95" s="558"/>
      <c r="AP95" s="558"/>
      <c r="AQ95" s="558"/>
      <c r="AR95" s="558"/>
      <c r="AS95" s="558"/>
      <c r="AT95" s="558"/>
      <c r="AU95" s="558"/>
      <c r="AV95" s="558"/>
      <c r="AW95" s="558"/>
      <c r="AX95" s="558"/>
      <c r="AY95" s="558"/>
      <c r="AZ95" s="558"/>
      <c r="BA95" s="560"/>
      <c r="BB95" s="560"/>
      <c r="BC95" s="551"/>
      <c r="BD95" s="371">
        <f t="shared" si="116"/>
        <v>0</v>
      </c>
      <c r="BE95" s="371">
        <f t="shared" si="117"/>
        <v>0</v>
      </c>
      <c r="BF95" s="371">
        <f t="shared" si="118"/>
        <v>0</v>
      </c>
      <c r="BG95" s="371">
        <f t="shared" si="119"/>
        <v>0</v>
      </c>
      <c r="BH95" s="371">
        <f t="shared" si="120"/>
        <v>0</v>
      </c>
      <c r="BI95" s="371">
        <f t="shared" si="121"/>
        <v>0</v>
      </c>
      <c r="BJ95" s="371">
        <f t="shared" si="122"/>
        <v>0</v>
      </c>
      <c r="BK95" s="371">
        <f t="shared" si="123"/>
        <v>0</v>
      </c>
      <c r="BL95" s="371">
        <f t="shared" si="124"/>
        <v>0</v>
      </c>
      <c r="BM95" s="371">
        <f t="shared" si="125"/>
        <v>0</v>
      </c>
      <c r="BN95" s="371">
        <f t="shared" si="126"/>
        <v>0</v>
      </c>
      <c r="BO95" s="371">
        <f t="shared" si="127"/>
        <v>0</v>
      </c>
      <c r="BP95" s="551"/>
      <c r="BQ95" s="561">
        <f t="shared" si="128"/>
        <v>0</v>
      </c>
      <c r="BR95" s="562">
        <f t="shared" si="129"/>
        <v>0</v>
      </c>
      <c r="BS95" s="562">
        <f t="shared" si="130"/>
        <v>0</v>
      </c>
      <c r="BT95" s="562">
        <f t="shared" si="131"/>
        <v>0</v>
      </c>
      <c r="BU95" s="562">
        <f t="shared" si="132"/>
        <v>0</v>
      </c>
      <c r="BV95" s="562">
        <f t="shared" si="133"/>
        <v>0</v>
      </c>
      <c r="BW95" s="555"/>
      <c r="BX95" s="561">
        <f t="shared" si="134"/>
        <v>0</v>
      </c>
    </row>
    <row r="96" spans="1:76" x14ac:dyDescent="0.3">
      <c r="A96" s="556" t="s">
        <v>565</v>
      </c>
      <c r="B96" s="546">
        <f t="shared" si="115"/>
        <v>0</v>
      </c>
      <c r="C96" s="559"/>
      <c r="D96" s="559"/>
      <c r="E96" s="559"/>
      <c r="F96" s="559"/>
      <c r="G96" s="559"/>
      <c r="H96" s="559"/>
      <c r="I96" s="559"/>
      <c r="J96" s="559"/>
      <c r="K96" s="558"/>
      <c r="L96" s="558"/>
      <c r="M96" s="558"/>
      <c r="N96" s="558"/>
      <c r="O96" s="558"/>
      <c r="P96" s="558"/>
      <c r="Q96" s="558"/>
      <c r="R96" s="558"/>
      <c r="S96" s="558"/>
      <c r="T96" s="558"/>
      <c r="U96" s="558"/>
      <c r="V96" s="558"/>
      <c r="W96" s="558"/>
      <c r="X96" s="558"/>
      <c r="Y96" s="558"/>
      <c r="Z96" s="558"/>
      <c r="AA96" s="558"/>
      <c r="AB96" s="558"/>
      <c r="AC96" s="558"/>
      <c r="AD96" s="558"/>
      <c r="AE96" s="558"/>
      <c r="AF96" s="558"/>
      <c r="AG96" s="558"/>
      <c r="AH96" s="558"/>
      <c r="AI96" s="558"/>
      <c r="AJ96" s="558"/>
      <c r="AK96" s="558"/>
      <c r="AL96" s="558"/>
      <c r="AM96" s="558"/>
      <c r="AN96" s="558"/>
      <c r="AO96" s="558"/>
      <c r="AP96" s="558"/>
      <c r="AQ96" s="558"/>
      <c r="AR96" s="558"/>
      <c r="AS96" s="558"/>
      <c r="AT96" s="558"/>
      <c r="AU96" s="558"/>
      <c r="AV96" s="558"/>
      <c r="AW96" s="558"/>
      <c r="AX96" s="558"/>
      <c r="AY96" s="558"/>
      <c r="AZ96" s="558"/>
      <c r="BA96" s="560"/>
      <c r="BB96" s="560"/>
      <c r="BC96" s="551"/>
      <c r="BD96" s="371">
        <f t="shared" si="116"/>
        <v>0</v>
      </c>
      <c r="BE96" s="371">
        <f t="shared" si="117"/>
        <v>0</v>
      </c>
      <c r="BF96" s="371">
        <f t="shared" si="118"/>
        <v>0</v>
      </c>
      <c r="BG96" s="371">
        <f t="shared" si="119"/>
        <v>0</v>
      </c>
      <c r="BH96" s="371">
        <f t="shared" si="120"/>
        <v>0</v>
      </c>
      <c r="BI96" s="371">
        <f t="shared" si="121"/>
        <v>0</v>
      </c>
      <c r="BJ96" s="371">
        <f t="shared" si="122"/>
        <v>0</v>
      </c>
      <c r="BK96" s="371">
        <f t="shared" si="123"/>
        <v>0</v>
      </c>
      <c r="BL96" s="371">
        <f t="shared" si="124"/>
        <v>0</v>
      </c>
      <c r="BM96" s="371">
        <f t="shared" si="125"/>
        <v>0</v>
      </c>
      <c r="BN96" s="371">
        <f t="shared" si="126"/>
        <v>0</v>
      </c>
      <c r="BO96" s="371">
        <f t="shared" si="127"/>
        <v>0</v>
      </c>
      <c r="BP96" s="551"/>
      <c r="BQ96" s="561">
        <f t="shared" si="128"/>
        <v>0</v>
      </c>
      <c r="BR96" s="562">
        <f t="shared" si="129"/>
        <v>0</v>
      </c>
      <c r="BS96" s="562">
        <f t="shared" si="130"/>
        <v>0</v>
      </c>
      <c r="BT96" s="562">
        <f t="shared" si="131"/>
        <v>0</v>
      </c>
      <c r="BU96" s="562">
        <f t="shared" si="132"/>
        <v>0</v>
      </c>
      <c r="BV96" s="562">
        <f t="shared" si="133"/>
        <v>0</v>
      </c>
      <c r="BW96" s="555"/>
      <c r="BX96" s="561">
        <f t="shared" si="134"/>
        <v>0</v>
      </c>
    </row>
    <row r="97" spans="1:76" ht="15" customHeight="1" thickBot="1" x14ac:dyDescent="0.35">
      <c r="A97" s="565" t="s">
        <v>566</v>
      </c>
      <c r="B97" s="566">
        <f t="shared" si="115"/>
        <v>0</v>
      </c>
      <c r="C97" s="567"/>
      <c r="D97" s="567"/>
      <c r="E97" s="567"/>
      <c r="F97" s="567"/>
      <c r="G97" s="567"/>
      <c r="H97" s="567"/>
      <c r="I97" s="567"/>
      <c r="J97" s="567"/>
      <c r="K97" s="568"/>
      <c r="L97" s="568"/>
      <c r="M97" s="568"/>
      <c r="N97" s="568"/>
      <c r="O97" s="568"/>
      <c r="P97" s="568"/>
      <c r="Q97" s="568"/>
      <c r="R97" s="568"/>
      <c r="S97" s="569"/>
      <c r="T97" s="568"/>
      <c r="U97" s="568"/>
      <c r="V97" s="568"/>
      <c r="W97" s="568"/>
      <c r="X97" s="568"/>
      <c r="Y97" s="568"/>
      <c r="Z97" s="568"/>
      <c r="AA97" s="567"/>
      <c r="AB97" s="568"/>
      <c r="AC97" s="568"/>
      <c r="AD97" s="568"/>
      <c r="AE97" s="568"/>
      <c r="AF97" s="568"/>
      <c r="AG97" s="568"/>
      <c r="AH97" s="568"/>
      <c r="AI97" s="568"/>
      <c r="AJ97" s="568"/>
      <c r="AK97" s="568"/>
      <c r="AL97" s="568"/>
      <c r="AM97" s="568"/>
      <c r="AN97" s="568"/>
      <c r="AO97" s="568"/>
      <c r="AP97" s="568"/>
      <c r="AQ97" s="568"/>
      <c r="AR97" s="568"/>
      <c r="AS97" s="568"/>
      <c r="AT97" s="568"/>
      <c r="AU97" s="568"/>
      <c r="AV97" s="568"/>
      <c r="AW97" s="568"/>
      <c r="AX97" s="568"/>
      <c r="AY97" s="568"/>
      <c r="AZ97" s="568"/>
      <c r="BA97" s="570"/>
      <c r="BB97" s="570"/>
      <c r="BC97" s="551"/>
      <c r="BD97" s="571">
        <f t="shared" si="116"/>
        <v>0</v>
      </c>
      <c r="BE97" s="571">
        <f t="shared" si="117"/>
        <v>0</v>
      </c>
      <c r="BF97" s="571">
        <f t="shared" si="118"/>
        <v>0</v>
      </c>
      <c r="BG97" s="571">
        <f t="shared" si="119"/>
        <v>0</v>
      </c>
      <c r="BH97" s="571">
        <f t="shared" si="120"/>
        <v>0</v>
      </c>
      <c r="BI97" s="571">
        <f t="shared" si="121"/>
        <v>0</v>
      </c>
      <c r="BJ97" s="571">
        <f t="shared" si="122"/>
        <v>0</v>
      </c>
      <c r="BK97" s="571">
        <f t="shared" si="123"/>
        <v>0</v>
      </c>
      <c r="BL97" s="571">
        <f t="shared" si="124"/>
        <v>0</v>
      </c>
      <c r="BM97" s="571">
        <f t="shared" si="125"/>
        <v>0</v>
      </c>
      <c r="BN97" s="571">
        <f t="shared" si="126"/>
        <v>0</v>
      </c>
      <c r="BO97" s="571">
        <f t="shared" si="127"/>
        <v>0</v>
      </c>
      <c r="BP97" s="551"/>
      <c r="BQ97" s="572">
        <f t="shared" si="128"/>
        <v>0</v>
      </c>
      <c r="BR97" s="573">
        <f t="shared" si="129"/>
        <v>0</v>
      </c>
      <c r="BS97" s="573">
        <f t="shared" si="130"/>
        <v>0</v>
      </c>
      <c r="BT97" s="573">
        <f t="shared" si="131"/>
        <v>0</v>
      </c>
      <c r="BU97" s="573">
        <f t="shared" si="132"/>
        <v>0</v>
      </c>
      <c r="BV97" s="573">
        <f t="shared" si="133"/>
        <v>0</v>
      </c>
      <c r="BW97" s="555"/>
      <c r="BX97" s="572">
        <f t="shared" si="134"/>
        <v>0</v>
      </c>
    </row>
    <row r="98" spans="1:76" x14ac:dyDescent="0.3">
      <c r="A98" s="574" t="s">
        <v>564</v>
      </c>
      <c r="B98" s="575">
        <f t="shared" ref="B98:AG98" si="135">SUM(B85:B97)</f>
        <v>0</v>
      </c>
      <c r="C98" s="576">
        <f t="shared" si="135"/>
        <v>0</v>
      </c>
      <c r="D98" s="577">
        <f t="shared" si="135"/>
        <v>0</v>
      </c>
      <c r="E98" s="577">
        <f t="shared" si="135"/>
        <v>0</v>
      </c>
      <c r="F98" s="577">
        <f t="shared" si="135"/>
        <v>0</v>
      </c>
      <c r="G98" s="577">
        <f t="shared" si="135"/>
        <v>0</v>
      </c>
      <c r="H98" s="577">
        <f t="shared" si="135"/>
        <v>0</v>
      </c>
      <c r="I98" s="577">
        <f t="shared" si="135"/>
        <v>0</v>
      </c>
      <c r="J98" s="577">
        <f t="shared" si="135"/>
        <v>0</v>
      </c>
      <c r="K98" s="577">
        <f t="shared" si="135"/>
        <v>0</v>
      </c>
      <c r="L98" s="577">
        <f t="shared" si="135"/>
        <v>0</v>
      </c>
      <c r="M98" s="577">
        <f t="shared" si="135"/>
        <v>0</v>
      </c>
      <c r="N98" s="577">
        <f t="shared" si="135"/>
        <v>0</v>
      </c>
      <c r="O98" s="577">
        <f t="shared" si="135"/>
        <v>0</v>
      </c>
      <c r="P98" s="577">
        <f t="shared" si="135"/>
        <v>0</v>
      </c>
      <c r="Q98" s="577">
        <f t="shared" si="135"/>
        <v>0</v>
      </c>
      <c r="R98" s="577">
        <f t="shared" si="135"/>
        <v>0</v>
      </c>
      <c r="S98" s="577">
        <f t="shared" si="135"/>
        <v>0</v>
      </c>
      <c r="T98" s="577">
        <f t="shared" si="135"/>
        <v>0</v>
      </c>
      <c r="U98" s="577">
        <f t="shared" si="135"/>
        <v>0</v>
      </c>
      <c r="V98" s="577">
        <f t="shared" si="135"/>
        <v>0</v>
      </c>
      <c r="W98" s="577">
        <f t="shared" si="135"/>
        <v>0</v>
      </c>
      <c r="X98" s="577">
        <f t="shared" si="135"/>
        <v>0</v>
      </c>
      <c r="Y98" s="577">
        <f t="shared" si="135"/>
        <v>0</v>
      </c>
      <c r="Z98" s="577">
        <f t="shared" si="135"/>
        <v>0</v>
      </c>
      <c r="AA98" s="577">
        <f t="shared" si="135"/>
        <v>0</v>
      </c>
      <c r="AB98" s="577">
        <f t="shared" si="135"/>
        <v>0</v>
      </c>
      <c r="AC98" s="577">
        <f t="shared" si="135"/>
        <v>0</v>
      </c>
      <c r="AD98" s="577">
        <f t="shared" si="135"/>
        <v>0</v>
      </c>
      <c r="AE98" s="577">
        <f t="shared" si="135"/>
        <v>0</v>
      </c>
      <c r="AF98" s="577">
        <f t="shared" si="135"/>
        <v>0</v>
      </c>
      <c r="AG98" s="577">
        <f t="shared" si="135"/>
        <v>0</v>
      </c>
      <c r="AH98" s="577">
        <f t="shared" ref="AH98:BM98" si="136">SUM(AH85:AH97)</f>
        <v>0</v>
      </c>
      <c r="AI98" s="577">
        <f t="shared" si="136"/>
        <v>0</v>
      </c>
      <c r="AJ98" s="577">
        <f t="shared" si="136"/>
        <v>0</v>
      </c>
      <c r="AK98" s="577">
        <f t="shared" si="136"/>
        <v>0</v>
      </c>
      <c r="AL98" s="577">
        <f t="shared" si="136"/>
        <v>0</v>
      </c>
      <c r="AM98" s="577">
        <f t="shared" si="136"/>
        <v>0</v>
      </c>
      <c r="AN98" s="577">
        <f t="shared" si="136"/>
        <v>0</v>
      </c>
      <c r="AO98" s="577">
        <f t="shared" si="136"/>
        <v>0</v>
      </c>
      <c r="AP98" s="577">
        <f t="shared" si="136"/>
        <v>0</v>
      </c>
      <c r="AQ98" s="577">
        <f t="shared" si="136"/>
        <v>0</v>
      </c>
      <c r="AR98" s="577">
        <f t="shared" si="136"/>
        <v>0</v>
      </c>
      <c r="AS98" s="577">
        <f t="shared" si="136"/>
        <v>0</v>
      </c>
      <c r="AT98" s="577">
        <f t="shared" si="136"/>
        <v>0</v>
      </c>
      <c r="AU98" s="577">
        <f t="shared" si="136"/>
        <v>0</v>
      </c>
      <c r="AV98" s="577">
        <f t="shared" si="136"/>
        <v>0</v>
      </c>
      <c r="AW98" s="577">
        <f t="shared" si="136"/>
        <v>0</v>
      </c>
      <c r="AX98" s="577">
        <f t="shared" si="136"/>
        <v>0</v>
      </c>
      <c r="AY98" s="577">
        <f t="shared" si="136"/>
        <v>0</v>
      </c>
      <c r="AZ98" s="577">
        <f t="shared" si="136"/>
        <v>0</v>
      </c>
      <c r="BA98" s="577">
        <f t="shared" si="136"/>
        <v>0</v>
      </c>
      <c r="BB98" s="577">
        <f t="shared" si="136"/>
        <v>0</v>
      </c>
      <c r="BC98" s="578"/>
      <c r="BD98" s="579">
        <f t="shared" si="116"/>
        <v>0</v>
      </c>
      <c r="BE98" s="579">
        <f t="shared" si="117"/>
        <v>0</v>
      </c>
      <c r="BF98" s="579">
        <f t="shared" si="118"/>
        <v>0</v>
      </c>
      <c r="BG98" s="579">
        <f t="shared" si="119"/>
        <v>0</v>
      </c>
      <c r="BH98" s="579">
        <f t="shared" si="120"/>
        <v>0</v>
      </c>
      <c r="BI98" s="579">
        <f t="shared" si="121"/>
        <v>0</v>
      </c>
      <c r="BJ98" s="579">
        <f t="shared" si="122"/>
        <v>0</v>
      </c>
      <c r="BK98" s="579">
        <f t="shared" si="123"/>
        <v>0</v>
      </c>
      <c r="BL98" s="579">
        <f t="shared" si="124"/>
        <v>0</v>
      </c>
      <c r="BM98" s="579">
        <f t="shared" si="125"/>
        <v>0</v>
      </c>
      <c r="BN98" s="579">
        <f t="shared" si="126"/>
        <v>0</v>
      </c>
      <c r="BO98" s="579">
        <f t="shared" si="127"/>
        <v>0</v>
      </c>
      <c r="BP98" s="578"/>
      <c r="BQ98" s="580">
        <f t="shared" ref="BQ98:BV98" si="137">SUM(BQ85:BQ97)</f>
        <v>0</v>
      </c>
      <c r="BR98" s="580">
        <f t="shared" si="137"/>
        <v>0</v>
      </c>
      <c r="BS98" s="580">
        <f t="shared" si="137"/>
        <v>0</v>
      </c>
      <c r="BT98" s="580">
        <f t="shared" si="137"/>
        <v>0</v>
      </c>
      <c r="BU98" s="580">
        <f t="shared" si="137"/>
        <v>0</v>
      </c>
      <c r="BV98" s="580">
        <f t="shared" si="137"/>
        <v>0</v>
      </c>
      <c r="BW98" s="581"/>
      <c r="BX98" s="580">
        <f>SUM(BX85:BX97)</f>
        <v>0</v>
      </c>
    </row>
    <row r="99" spans="1:76" x14ac:dyDescent="0.3">
      <c r="A99" s="585"/>
      <c r="B99" s="591"/>
      <c r="C99" s="585"/>
      <c r="D99" s="585"/>
      <c r="E99" s="585"/>
      <c r="F99" s="585"/>
      <c r="G99" s="585"/>
      <c r="H99" s="585"/>
      <c r="I99" s="585"/>
      <c r="J99" s="585"/>
      <c r="K99" s="585"/>
      <c r="L99" s="585"/>
      <c r="M99" s="585"/>
      <c r="N99" s="585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  <c r="AA99" s="585"/>
      <c r="AB99" s="585"/>
      <c r="AC99" s="585"/>
      <c r="AD99" s="585"/>
      <c r="AE99" s="585"/>
      <c r="AF99" s="585"/>
      <c r="AG99" s="585"/>
      <c r="AH99" s="585"/>
      <c r="AI99" s="585"/>
      <c r="AJ99" s="585"/>
      <c r="AK99" s="585"/>
      <c r="AL99" s="585"/>
      <c r="AM99" s="585"/>
      <c r="AN99" s="585"/>
      <c r="AO99" s="585"/>
      <c r="AP99" s="585"/>
      <c r="AQ99" s="585"/>
      <c r="AR99" s="585"/>
      <c r="AS99" s="585"/>
      <c r="AT99" s="585"/>
      <c r="AU99" s="585"/>
      <c r="AV99" s="585"/>
      <c r="AW99" s="585"/>
      <c r="AX99" s="585"/>
      <c r="AY99" s="585"/>
      <c r="AZ99" s="585"/>
      <c r="BA99" s="585"/>
      <c r="BB99" s="585"/>
      <c r="BC99" s="585"/>
      <c r="BD99" s="585"/>
      <c r="BE99" s="585"/>
      <c r="BF99" s="585"/>
      <c r="BG99" s="585"/>
      <c r="BH99" s="585"/>
      <c r="BI99" s="585"/>
      <c r="BJ99" s="585"/>
      <c r="BK99" s="585"/>
      <c r="BL99" s="585"/>
      <c r="BM99" s="585"/>
      <c r="BN99" s="585"/>
      <c r="BO99" s="585"/>
      <c r="BP99" s="585"/>
      <c r="BQ99" s="585"/>
      <c r="BR99" s="585"/>
      <c r="BS99" s="585"/>
      <c r="BT99" s="585"/>
      <c r="BU99" s="585"/>
      <c r="BV99" s="585"/>
      <c r="BW99" s="585"/>
      <c r="BX99" s="585"/>
    </row>
    <row r="100" spans="1:76" x14ac:dyDescent="0.3">
      <c r="A100" s="527" t="s">
        <v>567</v>
      </c>
      <c r="B100" s="593"/>
      <c r="C100" s="529" t="s">
        <v>499</v>
      </c>
      <c r="D100" s="529" t="s">
        <v>500</v>
      </c>
      <c r="E100" s="529" t="s">
        <v>501</v>
      </c>
      <c r="F100" s="529" t="s">
        <v>502</v>
      </c>
      <c r="G100" s="529" t="s">
        <v>503</v>
      </c>
      <c r="H100" s="529" t="s">
        <v>504</v>
      </c>
      <c r="I100" s="529" t="s">
        <v>505</v>
      </c>
      <c r="J100" s="529" t="s">
        <v>506</v>
      </c>
      <c r="K100" s="529" t="s">
        <v>507</v>
      </c>
      <c r="L100" s="529" t="s">
        <v>508</v>
      </c>
      <c r="M100" s="529" t="s">
        <v>509</v>
      </c>
      <c r="N100" s="529" t="s">
        <v>510</v>
      </c>
      <c r="O100" s="529" t="s">
        <v>511</v>
      </c>
      <c r="P100" s="529" t="s">
        <v>512</v>
      </c>
      <c r="Q100" s="529" t="s">
        <v>513</v>
      </c>
      <c r="R100" s="529" t="s">
        <v>514</v>
      </c>
      <c r="S100" s="529" t="s">
        <v>515</v>
      </c>
      <c r="T100" s="529" t="s">
        <v>516</v>
      </c>
      <c r="U100" s="529" t="s">
        <v>517</v>
      </c>
      <c r="V100" s="529" t="s">
        <v>518</v>
      </c>
      <c r="W100" s="529" t="s">
        <v>519</v>
      </c>
      <c r="X100" s="529" t="s">
        <v>520</v>
      </c>
      <c r="Y100" s="529" t="s">
        <v>521</v>
      </c>
      <c r="Z100" s="529" t="s">
        <v>522</v>
      </c>
      <c r="AA100" s="529" t="s">
        <v>523</v>
      </c>
      <c r="AB100" s="529" t="s">
        <v>524</v>
      </c>
      <c r="AC100" s="529" t="s">
        <v>525</v>
      </c>
      <c r="AD100" s="529" t="s">
        <v>526</v>
      </c>
      <c r="AE100" s="529" t="s">
        <v>527</v>
      </c>
      <c r="AF100" s="529" t="s">
        <v>528</v>
      </c>
      <c r="AG100" s="529" t="s">
        <v>529</v>
      </c>
      <c r="AH100" s="529" t="s">
        <v>530</v>
      </c>
      <c r="AI100" s="529" t="s">
        <v>531</v>
      </c>
      <c r="AJ100" s="529" t="s">
        <v>532</v>
      </c>
      <c r="AK100" s="529" t="s">
        <v>533</v>
      </c>
      <c r="AL100" s="529" t="s">
        <v>534</v>
      </c>
      <c r="AM100" s="529" t="s">
        <v>535</v>
      </c>
      <c r="AN100" s="529" t="s">
        <v>536</v>
      </c>
      <c r="AO100" s="529" t="s">
        <v>537</v>
      </c>
      <c r="AP100" s="529" t="s">
        <v>538</v>
      </c>
      <c r="AQ100" s="529" t="s">
        <v>539</v>
      </c>
      <c r="AR100" s="529" t="s">
        <v>540</v>
      </c>
      <c r="AS100" s="529" t="s">
        <v>541</v>
      </c>
      <c r="AT100" s="529" t="s">
        <v>542</v>
      </c>
      <c r="AU100" s="529" t="s">
        <v>543</v>
      </c>
      <c r="AV100" s="529" t="s">
        <v>544</v>
      </c>
      <c r="AW100" s="529" t="s">
        <v>545</v>
      </c>
      <c r="AX100" s="529" t="s">
        <v>546</v>
      </c>
      <c r="AY100" s="529" t="s">
        <v>547</v>
      </c>
      <c r="AZ100" s="529" t="s">
        <v>548</v>
      </c>
      <c r="BA100" s="529" t="s">
        <v>549</v>
      </c>
      <c r="BB100" s="529" t="s">
        <v>550</v>
      </c>
      <c r="BC100" s="587"/>
      <c r="BD100" s="587"/>
      <c r="BE100" s="587"/>
      <c r="BF100" s="587"/>
      <c r="BG100" s="587"/>
      <c r="BH100" s="587"/>
      <c r="BI100" s="587"/>
      <c r="BJ100" s="587"/>
      <c r="BK100" s="587"/>
      <c r="BL100" s="587"/>
      <c r="BM100" s="587"/>
      <c r="BN100" s="587"/>
      <c r="BO100" s="587"/>
      <c r="BP100" s="587"/>
      <c r="BQ100" s="543" t="s">
        <v>276</v>
      </c>
      <c r="BR100" s="543" t="s">
        <v>277</v>
      </c>
      <c r="BS100" s="543" t="s">
        <v>278</v>
      </c>
      <c r="BT100" s="543" t="s">
        <v>279</v>
      </c>
      <c r="BU100" s="543" t="s">
        <v>280</v>
      </c>
      <c r="BV100" s="543" t="s">
        <v>281</v>
      </c>
      <c r="BW100" s="525"/>
      <c r="BX100" s="588" t="str">
        <f>B3</f>
        <v>2024</v>
      </c>
    </row>
    <row r="101" spans="1:76" x14ac:dyDescent="0.3">
      <c r="A101" s="545"/>
      <c r="B101" s="546">
        <f t="shared" ref="B101:B113" si="138">SUM(C101:BB101)</f>
        <v>0</v>
      </c>
      <c r="C101" s="547"/>
      <c r="D101" s="548"/>
      <c r="E101" s="548"/>
      <c r="F101" s="548"/>
      <c r="G101" s="548"/>
      <c r="H101" s="548"/>
      <c r="I101" s="548"/>
      <c r="J101" s="548"/>
      <c r="K101" s="548"/>
      <c r="L101" s="548"/>
      <c r="M101" s="548"/>
      <c r="N101" s="548"/>
      <c r="O101" s="548"/>
      <c r="P101" s="548"/>
      <c r="Q101" s="548"/>
      <c r="R101" s="548"/>
      <c r="S101" s="548"/>
      <c r="T101" s="548"/>
      <c r="U101" s="548"/>
      <c r="V101" s="548"/>
      <c r="W101" s="548"/>
      <c r="X101" s="548"/>
      <c r="Y101" s="548"/>
      <c r="Z101" s="548"/>
      <c r="AA101" s="548"/>
      <c r="AB101" s="548"/>
      <c r="AC101" s="548"/>
      <c r="AD101" s="548"/>
      <c r="AE101" s="548"/>
      <c r="AF101" s="548"/>
      <c r="AG101" s="548"/>
      <c r="AH101" s="548"/>
      <c r="AI101" s="548"/>
      <c r="AJ101" s="548"/>
      <c r="AK101" s="548"/>
      <c r="AL101" s="548"/>
      <c r="AM101" s="548"/>
      <c r="AN101" s="548"/>
      <c r="AO101" s="548"/>
      <c r="AP101" s="548"/>
      <c r="AQ101" s="548"/>
      <c r="AR101" s="548"/>
      <c r="AS101" s="548"/>
      <c r="AT101" s="548"/>
      <c r="AU101" s="548"/>
      <c r="AV101" s="548"/>
      <c r="AW101" s="548"/>
      <c r="AX101" s="548"/>
      <c r="AY101" s="548"/>
      <c r="AZ101" s="548"/>
      <c r="BA101" s="550"/>
      <c r="BB101" s="550"/>
      <c r="BC101" s="551"/>
      <c r="BD101" s="371">
        <f t="shared" ref="BD101:BD114" si="139">SUM(C101:F101)</f>
        <v>0</v>
      </c>
      <c r="BE101" s="371">
        <f t="shared" ref="BE101:BE114" si="140">SUM(G101:J101)</f>
        <v>0</v>
      </c>
      <c r="BF101" s="371">
        <f t="shared" ref="BF101:BF114" si="141">SUM(K101:O101)</f>
        <v>0</v>
      </c>
      <c r="BG101" s="371">
        <f t="shared" ref="BG101:BG114" si="142">SUM(P101:S101)</f>
        <v>0</v>
      </c>
      <c r="BH101" s="371">
        <f t="shared" ref="BH101:BH114" si="143">SUM(T101:W101)</f>
        <v>0</v>
      </c>
      <c r="BI101" s="371">
        <f t="shared" ref="BI101:BI114" si="144">SUM(X101:AB101)</f>
        <v>0</v>
      </c>
      <c r="BJ101" s="371">
        <f t="shared" ref="BJ101:BJ114" si="145">SUM(AC101:AF101)</f>
        <v>0</v>
      </c>
      <c r="BK101" s="371">
        <f t="shared" ref="BK101:BK114" si="146">SUM(AG101:AJ101)</f>
        <v>0</v>
      </c>
      <c r="BL101" s="371">
        <f t="shared" ref="BL101:BL114" si="147">SUM(AK101:AO101)</f>
        <v>0</v>
      </c>
      <c r="BM101" s="371">
        <f t="shared" ref="BM101:BM114" si="148">SUM(AP101:AS101)</f>
        <v>0</v>
      </c>
      <c r="BN101" s="371">
        <f t="shared" ref="BN101:BN114" si="149">SUM(AT101:AW101)</f>
        <v>0</v>
      </c>
      <c r="BO101" s="371">
        <f t="shared" ref="BO101:BO114" si="150">SUM(AX101:BB101)</f>
        <v>0</v>
      </c>
      <c r="BP101" s="551"/>
      <c r="BQ101" s="561">
        <f t="shared" ref="BQ101:BQ113" si="151">SUM(C101:O101)</f>
        <v>0</v>
      </c>
      <c r="BR101" s="562">
        <f t="shared" ref="BR101:BR113" si="152">SUM(P101:AB101)</f>
        <v>0</v>
      </c>
      <c r="BS101" s="562">
        <f t="shared" ref="BS101:BS113" si="153">SUM(AC101:AO101)</f>
        <v>0</v>
      </c>
      <c r="BT101" s="562">
        <f t="shared" ref="BT101:BT113" si="154">SUM(AP101:BB101)</f>
        <v>0</v>
      </c>
      <c r="BU101" s="562">
        <f t="shared" ref="BU101:BU113" si="155">SUM(BQ101:BR101)</f>
        <v>0</v>
      </c>
      <c r="BV101" s="562">
        <f t="shared" ref="BV101:BV113" si="156">SUM(BS101:BT101)</f>
        <v>0</v>
      </c>
      <c r="BW101" s="555"/>
      <c r="BX101" s="561">
        <f t="shared" ref="BX101:BX113" si="157">SUM(BQ101:BT101)</f>
        <v>0</v>
      </c>
    </row>
    <row r="102" spans="1:76" x14ac:dyDescent="0.3">
      <c r="A102" s="556" t="s">
        <v>552</v>
      </c>
      <c r="B102" s="546">
        <f t="shared" si="138"/>
        <v>0</v>
      </c>
      <c r="C102" s="557"/>
      <c r="D102" s="558"/>
      <c r="E102" s="558"/>
      <c r="F102" s="559"/>
      <c r="G102" s="557"/>
      <c r="H102" s="558"/>
      <c r="I102" s="558"/>
      <c r="J102" s="559"/>
      <c r="K102" s="558"/>
      <c r="L102" s="558"/>
      <c r="M102" s="558"/>
      <c r="N102" s="559"/>
      <c r="O102" s="558"/>
      <c r="P102" s="558"/>
      <c r="Q102" s="558"/>
      <c r="R102" s="559"/>
      <c r="S102" s="558"/>
      <c r="T102" s="558"/>
      <c r="U102" s="558"/>
      <c r="V102" s="558"/>
      <c r="W102" s="558"/>
      <c r="X102" s="558"/>
      <c r="Y102" s="558"/>
      <c r="Z102" s="558"/>
      <c r="AA102" s="558"/>
      <c r="AB102" s="558"/>
      <c r="AC102" s="558"/>
      <c r="AD102" s="558"/>
      <c r="AE102" s="558"/>
      <c r="AF102" s="558"/>
      <c r="AG102" s="558"/>
      <c r="AH102" s="558"/>
      <c r="AI102" s="558"/>
      <c r="AJ102" s="558"/>
      <c r="AK102" s="558"/>
      <c r="AL102" s="558"/>
      <c r="AM102" s="558"/>
      <c r="AN102" s="558"/>
      <c r="AO102" s="558"/>
      <c r="AP102" s="558"/>
      <c r="AQ102" s="558"/>
      <c r="AR102" s="558"/>
      <c r="AS102" s="558"/>
      <c r="AT102" s="558"/>
      <c r="AU102" s="558"/>
      <c r="AV102" s="558"/>
      <c r="AW102" s="558"/>
      <c r="AX102" s="558"/>
      <c r="AY102" s="558"/>
      <c r="AZ102" s="558"/>
      <c r="BA102" s="560"/>
      <c r="BB102" s="560"/>
      <c r="BC102" s="551"/>
      <c r="BD102" s="371">
        <f t="shared" si="139"/>
        <v>0</v>
      </c>
      <c r="BE102" s="371">
        <f t="shared" si="140"/>
        <v>0</v>
      </c>
      <c r="BF102" s="371">
        <f t="shared" si="141"/>
        <v>0</v>
      </c>
      <c r="BG102" s="371">
        <f t="shared" si="142"/>
        <v>0</v>
      </c>
      <c r="BH102" s="371">
        <f t="shared" si="143"/>
        <v>0</v>
      </c>
      <c r="BI102" s="371">
        <f t="shared" si="144"/>
        <v>0</v>
      </c>
      <c r="BJ102" s="371">
        <f t="shared" si="145"/>
        <v>0</v>
      </c>
      <c r="BK102" s="371">
        <f t="shared" si="146"/>
        <v>0</v>
      </c>
      <c r="BL102" s="371">
        <f t="shared" si="147"/>
        <v>0</v>
      </c>
      <c r="BM102" s="371">
        <f t="shared" si="148"/>
        <v>0</v>
      </c>
      <c r="BN102" s="371">
        <f t="shared" si="149"/>
        <v>0</v>
      </c>
      <c r="BO102" s="371">
        <f t="shared" si="150"/>
        <v>0</v>
      </c>
      <c r="BP102" s="551"/>
      <c r="BQ102" s="561">
        <f t="shared" si="151"/>
        <v>0</v>
      </c>
      <c r="BR102" s="562">
        <f t="shared" si="152"/>
        <v>0</v>
      </c>
      <c r="BS102" s="562">
        <f t="shared" si="153"/>
        <v>0</v>
      </c>
      <c r="BT102" s="562">
        <f t="shared" si="154"/>
        <v>0</v>
      </c>
      <c r="BU102" s="562">
        <f t="shared" si="155"/>
        <v>0</v>
      </c>
      <c r="BV102" s="562">
        <f t="shared" si="156"/>
        <v>0</v>
      </c>
      <c r="BW102" s="555"/>
      <c r="BX102" s="561">
        <f t="shared" si="157"/>
        <v>0</v>
      </c>
    </row>
    <row r="103" spans="1:76" x14ac:dyDescent="0.3">
      <c r="A103" s="556" t="s">
        <v>553</v>
      </c>
      <c r="B103" s="546">
        <f t="shared" si="138"/>
        <v>0</v>
      </c>
      <c r="C103" s="557"/>
      <c r="D103" s="558"/>
      <c r="E103" s="558"/>
      <c r="F103" s="559"/>
      <c r="G103" s="557"/>
      <c r="H103" s="558"/>
      <c r="I103" s="558"/>
      <c r="J103" s="559"/>
      <c r="K103" s="559"/>
      <c r="L103" s="559"/>
      <c r="M103" s="558"/>
      <c r="N103" s="558"/>
      <c r="O103" s="558"/>
      <c r="P103" s="558"/>
      <c r="Q103" s="558"/>
      <c r="R103" s="558"/>
      <c r="S103" s="558"/>
      <c r="T103" s="558"/>
      <c r="U103" s="558"/>
      <c r="V103" s="558"/>
      <c r="W103" s="558"/>
      <c r="X103" s="558"/>
      <c r="Y103" s="558"/>
      <c r="Z103" s="558"/>
      <c r="AA103" s="558"/>
      <c r="AB103" s="558"/>
      <c r="AC103" s="558"/>
      <c r="AD103" s="558"/>
      <c r="AE103" s="558"/>
      <c r="AF103" s="558"/>
      <c r="AG103" s="558"/>
      <c r="AH103" s="558"/>
      <c r="AI103" s="558"/>
      <c r="AJ103" s="558"/>
      <c r="AK103" s="558"/>
      <c r="AL103" s="558"/>
      <c r="AM103" s="558"/>
      <c r="AN103" s="558"/>
      <c r="AO103" s="558"/>
      <c r="AP103" s="558"/>
      <c r="AQ103" s="558"/>
      <c r="AR103" s="558"/>
      <c r="AS103" s="558"/>
      <c r="AT103" s="558"/>
      <c r="AU103" s="558"/>
      <c r="AV103" s="558"/>
      <c r="AW103" s="558"/>
      <c r="AX103" s="558"/>
      <c r="AY103" s="558"/>
      <c r="AZ103" s="558"/>
      <c r="BA103" s="560"/>
      <c r="BB103" s="560"/>
      <c r="BC103" s="551"/>
      <c r="BD103" s="371">
        <f t="shared" si="139"/>
        <v>0</v>
      </c>
      <c r="BE103" s="371">
        <f t="shared" si="140"/>
        <v>0</v>
      </c>
      <c r="BF103" s="371">
        <f t="shared" si="141"/>
        <v>0</v>
      </c>
      <c r="BG103" s="371">
        <f t="shared" si="142"/>
        <v>0</v>
      </c>
      <c r="BH103" s="371">
        <f t="shared" si="143"/>
        <v>0</v>
      </c>
      <c r="BI103" s="371">
        <f t="shared" si="144"/>
        <v>0</v>
      </c>
      <c r="BJ103" s="371">
        <f t="shared" si="145"/>
        <v>0</v>
      </c>
      <c r="BK103" s="371">
        <f t="shared" si="146"/>
        <v>0</v>
      </c>
      <c r="BL103" s="371">
        <f t="shared" si="147"/>
        <v>0</v>
      </c>
      <c r="BM103" s="371">
        <f t="shared" si="148"/>
        <v>0</v>
      </c>
      <c r="BN103" s="371">
        <f t="shared" si="149"/>
        <v>0</v>
      </c>
      <c r="BO103" s="371">
        <f t="shared" si="150"/>
        <v>0</v>
      </c>
      <c r="BP103" s="551"/>
      <c r="BQ103" s="561">
        <f t="shared" si="151"/>
        <v>0</v>
      </c>
      <c r="BR103" s="562">
        <f t="shared" si="152"/>
        <v>0</v>
      </c>
      <c r="BS103" s="562">
        <f t="shared" si="153"/>
        <v>0</v>
      </c>
      <c r="BT103" s="562">
        <f t="shared" si="154"/>
        <v>0</v>
      </c>
      <c r="BU103" s="562">
        <f t="shared" si="155"/>
        <v>0</v>
      </c>
      <c r="BV103" s="562">
        <f t="shared" si="156"/>
        <v>0</v>
      </c>
      <c r="BW103" s="555"/>
      <c r="BX103" s="561">
        <f t="shared" si="157"/>
        <v>0</v>
      </c>
    </row>
    <row r="104" spans="1:76" x14ac:dyDescent="0.3">
      <c r="A104" s="556" t="s">
        <v>554</v>
      </c>
      <c r="B104" s="546">
        <f t="shared" si="138"/>
        <v>0</v>
      </c>
      <c r="C104" s="557"/>
      <c r="D104" s="558"/>
      <c r="E104" s="558"/>
      <c r="F104" s="559"/>
      <c r="G104" s="557"/>
      <c r="H104" s="558"/>
      <c r="I104" s="558"/>
      <c r="J104" s="559"/>
      <c r="K104" s="558"/>
      <c r="L104" s="558"/>
      <c r="M104" s="559"/>
      <c r="N104" s="558"/>
      <c r="O104" s="558"/>
      <c r="P104" s="558"/>
      <c r="Q104" s="558"/>
      <c r="R104" s="558"/>
      <c r="S104" s="558"/>
      <c r="T104" s="558"/>
      <c r="U104" s="558"/>
      <c r="V104" s="558"/>
      <c r="W104" s="558"/>
      <c r="X104" s="558"/>
      <c r="Y104" s="558"/>
      <c r="Z104" s="558"/>
      <c r="AA104" s="558"/>
      <c r="AB104" s="558"/>
      <c r="AC104" s="558"/>
      <c r="AD104" s="558"/>
      <c r="AE104" s="558"/>
      <c r="AF104" s="558"/>
      <c r="AG104" s="558"/>
      <c r="AH104" s="558"/>
      <c r="AI104" s="558"/>
      <c r="AJ104" s="558"/>
      <c r="AK104" s="558"/>
      <c r="AL104" s="558"/>
      <c r="AM104" s="558"/>
      <c r="AN104" s="558"/>
      <c r="AO104" s="558"/>
      <c r="AP104" s="558"/>
      <c r="AQ104" s="558"/>
      <c r="AR104" s="558"/>
      <c r="AS104" s="558"/>
      <c r="AT104" s="558"/>
      <c r="AU104" s="558"/>
      <c r="AV104" s="558"/>
      <c r="AW104" s="558"/>
      <c r="AX104" s="558"/>
      <c r="AY104" s="558"/>
      <c r="AZ104" s="558"/>
      <c r="BA104" s="560"/>
      <c r="BB104" s="560"/>
      <c r="BC104" s="551"/>
      <c r="BD104" s="371">
        <f t="shared" si="139"/>
        <v>0</v>
      </c>
      <c r="BE104" s="371">
        <f t="shared" si="140"/>
        <v>0</v>
      </c>
      <c r="BF104" s="371">
        <f t="shared" si="141"/>
        <v>0</v>
      </c>
      <c r="BG104" s="371">
        <f t="shared" si="142"/>
        <v>0</v>
      </c>
      <c r="BH104" s="371">
        <f t="shared" si="143"/>
        <v>0</v>
      </c>
      <c r="BI104" s="371">
        <f t="shared" si="144"/>
        <v>0</v>
      </c>
      <c r="BJ104" s="371">
        <f t="shared" si="145"/>
        <v>0</v>
      </c>
      <c r="BK104" s="371">
        <f t="shared" si="146"/>
        <v>0</v>
      </c>
      <c r="BL104" s="371">
        <f t="shared" si="147"/>
        <v>0</v>
      </c>
      <c r="BM104" s="371">
        <f t="shared" si="148"/>
        <v>0</v>
      </c>
      <c r="BN104" s="371">
        <f t="shared" si="149"/>
        <v>0</v>
      </c>
      <c r="BO104" s="371">
        <f t="shared" si="150"/>
        <v>0</v>
      </c>
      <c r="BP104" s="551"/>
      <c r="BQ104" s="561">
        <f t="shared" si="151"/>
        <v>0</v>
      </c>
      <c r="BR104" s="562">
        <f t="shared" si="152"/>
        <v>0</v>
      </c>
      <c r="BS104" s="562">
        <f t="shared" si="153"/>
        <v>0</v>
      </c>
      <c r="BT104" s="562">
        <f t="shared" si="154"/>
        <v>0</v>
      </c>
      <c r="BU104" s="562">
        <f t="shared" si="155"/>
        <v>0</v>
      </c>
      <c r="BV104" s="562">
        <f t="shared" si="156"/>
        <v>0</v>
      </c>
      <c r="BW104" s="555"/>
      <c r="BX104" s="561">
        <f t="shared" si="157"/>
        <v>0</v>
      </c>
    </row>
    <row r="105" spans="1:76" x14ac:dyDescent="0.3">
      <c r="A105" s="556" t="s">
        <v>555</v>
      </c>
      <c r="B105" s="546">
        <f t="shared" si="138"/>
        <v>0</v>
      </c>
      <c r="C105" s="557"/>
      <c r="D105" s="563"/>
      <c r="E105" s="563"/>
      <c r="F105" s="559"/>
      <c r="G105" s="557"/>
      <c r="H105" s="563"/>
      <c r="I105" s="563"/>
      <c r="J105" s="559"/>
      <c r="K105" s="558"/>
      <c r="L105" s="558"/>
      <c r="M105" s="559"/>
      <c r="N105" s="558"/>
      <c r="O105" s="558"/>
      <c r="P105" s="558"/>
      <c r="Q105" s="558"/>
      <c r="R105" s="558"/>
      <c r="S105" s="558"/>
      <c r="T105" s="558"/>
      <c r="U105" s="558"/>
      <c r="V105" s="558"/>
      <c r="W105" s="564"/>
      <c r="X105" s="558"/>
      <c r="Y105" s="558"/>
      <c r="Z105" s="559"/>
      <c r="AA105" s="558"/>
      <c r="AB105" s="558"/>
      <c r="AC105" s="558"/>
      <c r="AD105" s="558"/>
      <c r="AE105" s="558"/>
      <c r="AF105" s="558"/>
      <c r="AG105" s="558"/>
      <c r="AH105" s="558"/>
      <c r="AI105" s="558"/>
      <c r="AJ105" s="558"/>
      <c r="AK105" s="558"/>
      <c r="AL105" s="558"/>
      <c r="AM105" s="558"/>
      <c r="AN105" s="558"/>
      <c r="AO105" s="558"/>
      <c r="AP105" s="558"/>
      <c r="AQ105" s="558"/>
      <c r="AR105" s="558"/>
      <c r="AS105" s="558"/>
      <c r="AT105" s="558"/>
      <c r="AU105" s="558"/>
      <c r="AV105" s="558"/>
      <c r="AW105" s="558"/>
      <c r="AX105" s="558"/>
      <c r="AY105" s="558"/>
      <c r="AZ105" s="558"/>
      <c r="BA105" s="560"/>
      <c r="BB105" s="560"/>
      <c r="BC105" s="551"/>
      <c r="BD105" s="371">
        <f t="shared" si="139"/>
        <v>0</v>
      </c>
      <c r="BE105" s="371">
        <f t="shared" si="140"/>
        <v>0</v>
      </c>
      <c r="BF105" s="371">
        <f t="shared" si="141"/>
        <v>0</v>
      </c>
      <c r="BG105" s="371">
        <f t="shared" si="142"/>
        <v>0</v>
      </c>
      <c r="BH105" s="371">
        <f t="shared" si="143"/>
        <v>0</v>
      </c>
      <c r="BI105" s="371">
        <f t="shared" si="144"/>
        <v>0</v>
      </c>
      <c r="BJ105" s="371">
        <f t="shared" si="145"/>
        <v>0</v>
      </c>
      <c r="BK105" s="371">
        <f t="shared" si="146"/>
        <v>0</v>
      </c>
      <c r="BL105" s="371">
        <f t="shared" si="147"/>
        <v>0</v>
      </c>
      <c r="BM105" s="371">
        <f t="shared" si="148"/>
        <v>0</v>
      </c>
      <c r="BN105" s="371">
        <f t="shared" si="149"/>
        <v>0</v>
      </c>
      <c r="BO105" s="371">
        <f t="shared" si="150"/>
        <v>0</v>
      </c>
      <c r="BP105" s="551"/>
      <c r="BQ105" s="561">
        <f t="shared" si="151"/>
        <v>0</v>
      </c>
      <c r="BR105" s="562">
        <f t="shared" si="152"/>
        <v>0</v>
      </c>
      <c r="BS105" s="562">
        <f t="shared" si="153"/>
        <v>0</v>
      </c>
      <c r="BT105" s="562">
        <f t="shared" si="154"/>
        <v>0</v>
      </c>
      <c r="BU105" s="562">
        <f t="shared" si="155"/>
        <v>0</v>
      </c>
      <c r="BV105" s="562">
        <f t="shared" si="156"/>
        <v>0</v>
      </c>
      <c r="BW105" s="555"/>
      <c r="BX105" s="561">
        <f t="shared" si="157"/>
        <v>0</v>
      </c>
    </row>
    <row r="106" spans="1:76" x14ac:dyDescent="0.3">
      <c r="A106" s="556" t="s">
        <v>556</v>
      </c>
      <c r="B106" s="546">
        <f t="shared" si="138"/>
        <v>0</v>
      </c>
      <c r="C106" s="557"/>
      <c r="D106" s="563"/>
      <c r="E106" s="563"/>
      <c r="F106" s="559"/>
      <c r="G106" s="557"/>
      <c r="H106" s="563"/>
      <c r="I106" s="563"/>
      <c r="J106" s="559"/>
      <c r="K106" s="558"/>
      <c r="L106" s="558"/>
      <c r="M106" s="559"/>
      <c r="N106" s="558"/>
      <c r="O106" s="558"/>
      <c r="P106" s="558"/>
      <c r="Q106" s="558"/>
      <c r="R106" s="558"/>
      <c r="S106" s="558"/>
      <c r="T106" s="558"/>
      <c r="U106" s="558"/>
      <c r="V106" s="558"/>
      <c r="W106" s="558"/>
      <c r="X106" s="558"/>
      <c r="Y106" s="558"/>
      <c r="Z106" s="558"/>
      <c r="AA106" s="558"/>
      <c r="AB106" s="558"/>
      <c r="AC106" s="558"/>
      <c r="AD106" s="558"/>
      <c r="AE106" s="558"/>
      <c r="AF106" s="558"/>
      <c r="AG106" s="558"/>
      <c r="AH106" s="558"/>
      <c r="AI106" s="558"/>
      <c r="AJ106" s="558"/>
      <c r="AK106" s="558"/>
      <c r="AL106" s="558"/>
      <c r="AM106" s="558"/>
      <c r="AN106" s="558"/>
      <c r="AO106" s="558"/>
      <c r="AP106" s="558"/>
      <c r="AQ106" s="558"/>
      <c r="AR106" s="558"/>
      <c r="AS106" s="558"/>
      <c r="AT106" s="558"/>
      <c r="AU106" s="558"/>
      <c r="AV106" s="558"/>
      <c r="AW106" s="558"/>
      <c r="AX106" s="558"/>
      <c r="AY106" s="558"/>
      <c r="AZ106" s="558"/>
      <c r="BA106" s="560"/>
      <c r="BB106" s="560"/>
      <c r="BC106" s="551"/>
      <c r="BD106" s="371">
        <f t="shared" si="139"/>
        <v>0</v>
      </c>
      <c r="BE106" s="371">
        <f t="shared" si="140"/>
        <v>0</v>
      </c>
      <c r="BF106" s="371">
        <f t="shared" si="141"/>
        <v>0</v>
      </c>
      <c r="BG106" s="371">
        <f t="shared" si="142"/>
        <v>0</v>
      </c>
      <c r="BH106" s="371">
        <f t="shared" si="143"/>
        <v>0</v>
      </c>
      <c r="BI106" s="371">
        <f t="shared" si="144"/>
        <v>0</v>
      </c>
      <c r="BJ106" s="371">
        <f t="shared" si="145"/>
        <v>0</v>
      </c>
      <c r="BK106" s="371">
        <f t="shared" si="146"/>
        <v>0</v>
      </c>
      <c r="BL106" s="371">
        <f t="shared" si="147"/>
        <v>0</v>
      </c>
      <c r="BM106" s="371">
        <f t="shared" si="148"/>
        <v>0</v>
      </c>
      <c r="BN106" s="371">
        <f t="shared" si="149"/>
        <v>0</v>
      </c>
      <c r="BO106" s="371">
        <f t="shared" si="150"/>
        <v>0</v>
      </c>
      <c r="BP106" s="551"/>
      <c r="BQ106" s="561">
        <f t="shared" si="151"/>
        <v>0</v>
      </c>
      <c r="BR106" s="562">
        <f t="shared" si="152"/>
        <v>0</v>
      </c>
      <c r="BS106" s="562">
        <f t="shared" si="153"/>
        <v>0</v>
      </c>
      <c r="BT106" s="562">
        <f t="shared" si="154"/>
        <v>0</v>
      </c>
      <c r="BU106" s="562">
        <f t="shared" si="155"/>
        <v>0</v>
      </c>
      <c r="BV106" s="562">
        <f t="shared" si="156"/>
        <v>0</v>
      </c>
      <c r="BW106" s="555"/>
      <c r="BX106" s="561">
        <f t="shared" si="157"/>
        <v>0</v>
      </c>
    </row>
    <row r="107" spans="1:76" x14ac:dyDescent="0.3">
      <c r="A107" s="556" t="s">
        <v>557</v>
      </c>
      <c r="B107" s="546">
        <f t="shared" si="138"/>
        <v>0</v>
      </c>
      <c r="C107" s="557"/>
      <c r="D107" s="563"/>
      <c r="E107" s="563"/>
      <c r="F107" s="559"/>
      <c r="G107" s="557"/>
      <c r="H107" s="563"/>
      <c r="I107" s="563"/>
      <c r="J107" s="559"/>
      <c r="K107" s="558"/>
      <c r="L107" s="558"/>
      <c r="M107" s="559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58"/>
      <c r="AQ107" s="558"/>
      <c r="AR107" s="558"/>
      <c r="AS107" s="558"/>
      <c r="AT107" s="558"/>
      <c r="AU107" s="558"/>
      <c r="AV107" s="558"/>
      <c r="AW107" s="558"/>
      <c r="AX107" s="558"/>
      <c r="AY107" s="558"/>
      <c r="AZ107" s="558"/>
      <c r="BA107" s="560"/>
      <c r="BB107" s="560"/>
      <c r="BC107" s="551"/>
      <c r="BD107" s="371">
        <f t="shared" si="139"/>
        <v>0</v>
      </c>
      <c r="BE107" s="371">
        <f t="shared" si="140"/>
        <v>0</v>
      </c>
      <c r="BF107" s="371">
        <f t="shared" si="141"/>
        <v>0</v>
      </c>
      <c r="BG107" s="371">
        <f t="shared" si="142"/>
        <v>0</v>
      </c>
      <c r="BH107" s="371">
        <f t="shared" si="143"/>
        <v>0</v>
      </c>
      <c r="BI107" s="371">
        <f t="shared" si="144"/>
        <v>0</v>
      </c>
      <c r="BJ107" s="371">
        <f t="shared" si="145"/>
        <v>0</v>
      </c>
      <c r="BK107" s="371">
        <f t="shared" si="146"/>
        <v>0</v>
      </c>
      <c r="BL107" s="371">
        <f t="shared" si="147"/>
        <v>0</v>
      </c>
      <c r="BM107" s="371">
        <f t="shared" si="148"/>
        <v>0</v>
      </c>
      <c r="BN107" s="371">
        <f t="shared" si="149"/>
        <v>0</v>
      </c>
      <c r="BO107" s="371">
        <f t="shared" si="150"/>
        <v>0</v>
      </c>
      <c r="BP107" s="551"/>
      <c r="BQ107" s="561">
        <f t="shared" si="151"/>
        <v>0</v>
      </c>
      <c r="BR107" s="562">
        <f t="shared" si="152"/>
        <v>0</v>
      </c>
      <c r="BS107" s="562">
        <f t="shared" si="153"/>
        <v>0</v>
      </c>
      <c r="BT107" s="562">
        <f t="shared" si="154"/>
        <v>0</v>
      </c>
      <c r="BU107" s="562">
        <f t="shared" si="155"/>
        <v>0</v>
      </c>
      <c r="BV107" s="562">
        <f t="shared" si="156"/>
        <v>0</v>
      </c>
      <c r="BW107" s="555"/>
      <c r="BX107" s="561">
        <f t="shared" si="157"/>
        <v>0</v>
      </c>
    </row>
    <row r="108" spans="1:76" x14ac:dyDescent="0.3">
      <c r="A108" s="556" t="s">
        <v>558</v>
      </c>
      <c r="B108" s="546">
        <f t="shared" si="138"/>
        <v>0</v>
      </c>
      <c r="C108" s="557"/>
      <c r="D108" s="563"/>
      <c r="E108" s="563"/>
      <c r="F108" s="559"/>
      <c r="G108" s="557"/>
      <c r="H108" s="563"/>
      <c r="I108" s="563"/>
      <c r="J108" s="559"/>
      <c r="K108" s="558"/>
      <c r="L108" s="558"/>
      <c r="M108" s="559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58"/>
      <c r="AQ108" s="558"/>
      <c r="AR108" s="558"/>
      <c r="AS108" s="558"/>
      <c r="AT108" s="558"/>
      <c r="AU108" s="558"/>
      <c r="AV108" s="558"/>
      <c r="AW108" s="558"/>
      <c r="AX108" s="558"/>
      <c r="AY108" s="558"/>
      <c r="AZ108" s="558"/>
      <c r="BA108" s="560"/>
      <c r="BB108" s="560"/>
      <c r="BC108" s="551"/>
      <c r="BD108" s="371">
        <f t="shared" si="139"/>
        <v>0</v>
      </c>
      <c r="BE108" s="371">
        <f t="shared" si="140"/>
        <v>0</v>
      </c>
      <c r="BF108" s="371">
        <f t="shared" si="141"/>
        <v>0</v>
      </c>
      <c r="BG108" s="371">
        <f t="shared" si="142"/>
        <v>0</v>
      </c>
      <c r="BH108" s="371">
        <f t="shared" si="143"/>
        <v>0</v>
      </c>
      <c r="BI108" s="371">
        <f t="shared" si="144"/>
        <v>0</v>
      </c>
      <c r="BJ108" s="371">
        <f t="shared" si="145"/>
        <v>0</v>
      </c>
      <c r="BK108" s="371">
        <f t="shared" si="146"/>
        <v>0</v>
      </c>
      <c r="BL108" s="371">
        <f t="shared" si="147"/>
        <v>0</v>
      </c>
      <c r="BM108" s="371">
        <f t="shared" si="148"/>
        <v>0</v>
      </c>
      <c r="BN108" s="371">
        <f t="shared" si="149"/>
        <v>0</v>
      </c>
      <c r="BO108" s="371">
        <f t="shared" si="150"/>
        <v>0</v>
      </c>
      <c r="BP108" s="551"/>
      <c r="BQ108" s="561">
        <f t="shared" si="151"/>
        <v>0</v>
      </c>
      <c r="BR108" s="562">
        <f t="shared" si="152"/>
        <v>0</v>
      </c>
      <c r="BS108" s="562">
        <f t="shared" si="153"/>
        <v>0</v>
      </c>
      <c r="BT108" s="562">
        <f t="shared" si="154"/>
        <v>0</v>
      </c>
      <c r="BU108" s="562">
        <f t="shared" si="155"/>
        <v>0</v>
      </c>
      <c r="BV108" s="562">
        <f t="shared" si="156"/>
        <v>0</v>
      </c>
      <c r="BW108" s="555"/>
      <c r="BX108" s="561">
        <f t="shared" si="157"/>
        <v>0</v>
      </c>
    </row>
    <row r="109" spans="1:76" x14ac:dyDescent="0.3">
      <c r="A109" s="556" t="s">
        <v>559</v>
      </c>
      <c r="B109" s="546">
        <f t="shared" si="138"/>
        <v>0</v>
      </c>
      <c r="C109" s="557"/>
      <c r="D109" s="563"/>
      <c r="E109" s="563"/>
      <c r="F109" s="559"/>
      <c r="G109" s="557"/>
      <c r="H109" s="563"/>
      <c r="I109" s="563"/>
      <c r="J109" s="559"/>
      <c r="K109" s="558"/>
      <c r="L109" s="558"/>
      <c r="M109" s="559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58"/>
      <c r="AQ109" s="558"/>
      <c r="AR109" s="558"/>
      <c r="AS109" s="558"/>
      <c r="AT109" s="558"/>
      <c r="AU109" s="558"/>
      <c r="AV109" s="558"/>
      <c r="AW109" s="558"/>
      <c r="AX109" s="558"/>
      <c r="AY109" s="558"/>
      <c r="AZ109" s="558"/>
      <c r="BA109" s="560"/>
      <c r="BB109" s="560"/>
      <c r="BC109" s="551"/>
      <c r="BD109" s="371">
        <f t="shared" si="139"/>
        <v>0</v>
      </c>
      <c r="BE109" s="371">
        <f t="shared" si="140"/>
        <v>0</v>
      </c>
      <c r="BF109" s="371">
        <f t="shared" si="141"/>
        <v>0</v>
      </c>
      <c r="BG109" s="371">
        <f t="shared" si="142"/>
        <v>0</v>
      </c>
      <c r="BH109" s="371">
        <f t="shared" si="143"/>
        <v>0</v>
      </c>
      <c r="BI109" s="371">
        <f t="shared" si="144"/>
        <v>0</v>
      </c>
      <c r="BJ109" s="371">
        <f t="shared" si="145"/>
        <v>0</v>
      </c>
      <c r="BK109" s="371">
        <f t="shared" si="146"/>
        <v>0</v>
      </c>
      <c r="BL109" s="371">
        <f t="shared" si="147"/>
        <v>0</v>
      </c>
      <c r="BM109" s="371">
        <f t="shared" si="148"/>
        <v>0</v>
      </c>
      <c r="BN109" s="371">
        <f t="shared" si="149"/>
        <v>0</v>
      </c>
      <c r="BO109" s="371">
        <f t="shared" si="150"/>
        <v>0</v>
      </c>
      <c r="BP109" s="551"/>
      <c r="BQ109" s="561">
        <f t="shared" si="151"/>
        <v>0</v>
      </c>
      <c r="BR109" s="562">
        <f t="shared" si="152"/>
        <v>0</v>
      </c>
      <c r="BS109" s="562">
        <f t="shared" si="153"/>
        <v>0</v>
      </c>
      <c r="BT109" s="562">
        <f t="shared" si="154"/>
        <v>0</v>
      </c>
      <c r="BU109" s="562">
        <f t="shared" si="155"/>
        <v>0</v>
      </c>
      <c r="BV109" s="562">
        <f t="shared" si="156"/>
        <v>0</v>
      </c>
      <c r="BW109" s="555"/>
      <c r="BX109" s="561">
        <f t="shared" si="157"/>
        <v>0</v>
      </c>
    </row>
    <row r="110" spans="1:76" x14ac:dyDescent="0.3">
      <c r="A110" s="556" t="s">
        <v>560</v>
      </c>
      <c r="B110" s="546">
        <f t="shared" si="138"/>
        <v>0</v>
      </c>
      <c r="C110" s="557"/>
      <c r="D110" s="563"/>
      <c r="E110" s="563"/>
      <c r="F110" s="559"/>
      <c r="G110" s="557"/>
      <c r="H110" s="563"/>
      <c r="I110" s="563"/>
      <c r="J110" s="559"/>
      <c r="K110" s="558"/>
      <c r="L110" s="558"/>
      <c r="M110" s="559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58"/>
      <c r="AQ110" s="558"/>
      <c r="AR110" s="558"/>
      <c r="AS110" s="558"/>
      <c r="AT110" s="558"/>
      <c r="AU110" s="558"/>
      <c r="AV110" s="558"/>
      <c r="AW110" s="558"/>
      <c r="AX110" s="558"/>
      <c r="AY110" s="558"/>
      <c r="AZ110" s="558"/>
      <c r="BA110" s="560"/>
      <c r="BB110" s="560"/>
      <c r="BC110" s="551"/>
      <c r="BD110" s="371">
        <f t="shared" si="139"/>
        <v>0</v>
      </c>
      <c r="BE110" s="371">
        <f t="shared" si="140"/>
        <v>0</v>
      </c>
      <c r="BF110" s="371">
        <f t="shared" si="141"/>
        <v>0</v>
      </c>
      <c r="BG110" s="371">
        <f t="shared" si="142"/>
        <v>0</v>
      </c>
      <c r="BH110" s="371">
        <f t="shared" si="143"/>
        <v>0</v>
      </c>
      <c r="BI110" s="371">
        <f t="shared" si="144"/>
        <v>0</v>
      </c>
      <c r="BJ110" s="371">
        <f t="shared" si="145"/>
        <v>0</v>
      </c>
      <c r="BK110" s="371">
        <f t="shared" si="146"/>
        <v>0</v>
      </c>
      <c r="BL110" s="371">
        <f t="shared" si="147"/>
        <v>0</v>
      </c>
      <c r="BM110" s="371">
        <f t="shared" si="148"/>
        <v>0</v>
      </c>
      <c r="BN110" s="371">
        <f t="shared" si="149"/>
        <v>0</v>
      </c>
      <c r="BO110" s="371">
        <f t="shared" si="150"/>
        <v>0</v>
      </c>
      <c r="BP110" s="551"/>
      <c r="BQ110" s="561">
        <f t="shared" si="151"/>
        <v>0</v>
      </c>
      <c r="BR110" s="562">
        <f t="shared" si="152"/>
        <v>0</v>
      </c>
      <c r="BS110" s="562">
        <f t="shared" si="153"/>
        <v>0</v>
      </c>
      <c r="BT110" s="562">
        <f t="shared" si="154"/>
        <v>0</v>
      </c>
      <c r="BU110" s="562">
        <f t="shared" si="155"/>
        <v>0</v>
      </c>
      <c r="BV110" s="562">
        <f t="shared" si="156"/>
        <v>0</v>
      </c>
      <c r="BW110" s="555"/>
      <c r="BX110" s="561">
        <f t="shared" si="157"/>
        <v>0</v>
      </c>
    </row>
    <row r="111" spans="1:76" x14ac:dyDescent="0.3">
      <c r="A111" s="556" t="s">
        <v>561</v>
      </c>
      <c r="B111" s="546">
        <f t="shared" si="138"/>
        <v>0</v>
      </c>
      <c r="C111" s="557"/>
      <c r="D111" s="563"/>
      <c r="E111" s="563"/>
      <c r="F111" s="559"/>
      <c r="G111" s="557"/>
      <c r="H111" s="563"/>
      <c r="I111" s="563"/>
      <c r="J111" s="559"/>
      <c r="K111" s="558"/>
      <c r="L111" s="558"/>
      <c r="M111" s="559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58"/>
      <c r="AQ111" s="558"/>
      <c r="AR111" s="558"/>
      <c r="AS111" s="558"/>
      <c r="AT111" s="558"/>
      <c r="AU111" s="558"/>
      <c r="AV111" s="558"/>
      <c r="AW111" s="558"/>
      <c r="AX111" s="558"/>
      <c r="AY111" s="558"/>
      <c r="AZ111" s="558"/>
      <c r="BA111" s="560"/>
      <c r="BB111" s="560"/>
      <c r="BC111" s="551"/>
      <c r="BD111" s="371">
        <f t="shared" si="139"/>
        <v>0</v>
      </c>
      <c r="BE111" s="371">
        <f t="shared" si="140"/>
        <v>0</v>
      </c>
      <c r="BF111" s="371">
        <f t="shared" si="141"/>
        <v>0</v>
      </c>
      <c r="BG111" s="371">
        <f t="shared" si="142"/>
        <v>0</v>
      </c>
      <c r="BH111" s="371">
        <f t="shared" si="143"/>
        <v>0</v>
      </c>
      <c r="BI111" s="371">
        <f t="shared" si="144"/>
        <v>0</v>
      </c>
      <c r="BJ111" s="371">
        <f t="shared" si="145"/>
        <v>0</v>
      </c>
      <c r="BK111" s="371">
        <f t="shared" si="146"/>
        <v>0</v>
      </c>
      <c r="BL111" s="371">
        <f t="shared" si="147"/>
        <v>0</v>
      </c>
      <c r="BM111" s="371">
        <f t="shared" si="148"/>
        <v>0</v>
      </c>
      <c r="BN111" s="371">
        <f t="shared" si="149"/>
        <v>0</v>
      </c>
      <c r="BO111" s="371">
        <f t="shared" si="150"/>
        <v>0</v>
      </c>
      <c r="BP111" s="551"/>
      <c r="BQ111" s="561">
        <f t="shared" si="151"/>
        <v>0</v>
      </c>
      <c r="BR111" s="562">
        <f t="shared" si="152"/>
        <v>0</v>
      </c>
      <c r="BS111" s="562">
        <f t="shared" si="153"/>
        <v>0</v>
      </c>
      <c r="BT111" s="562">
        <f t="shared" si="154"/>
        <v>0</v>
      </c>
      <c r="BU111" s="562">
        <f t="shared" si="155"/>
        <v>0</v>
      </c>
      <c r="BV111" s="562">
        <f t="shared" si="156"/>
        <v>0</v>
      </c>
      <c r="BW111" s="555"/>
      <c r="BX111" s="561">
        <f t="shared" si="157"/>
        <v>0</v>
      </c>
    </row>
    <row r="112" spans="1:76" x14ac:dyDescent="0.3">
      <c r="A112" s="556" t="s">
        <v>565</v>
      </c>
      <c r="B112" s="546">
        <f t="shared" si="138"/>
        <v>0</v>
      </c>
      <c r="C112" s="559"/>
      <c r="D112" s="559"/>
      <c r="E112" s="559"/>
      <c r="F112" s="559"/>
      <c r="G112" s="559"/>
      <c r="H112" s="559"/>
      <c r="I112" s="559"/>
      <c r="J112" s="559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58"/>
      <c r="AQ112" s="558"/>
      <c r="AR112" s="558"/>
      <c r="AS112" s="558"/>
      <c r="AT112" s="558"/>
      <c r="AU112" s="558"/>
      <c r="AV112" s="558"/>
      <c r="AW112" s="558"/>
      <c r="AX112" s="558"/>
      <c r="AY112" s="558"/>
      <c r="AZ112" s="558"/>
      <c r="BA112" s="560"/>
      <c r="BB112" s="560"/>
      <c r="BC112" s="551"/>
      <c r="BD112" s="371">
        <f t="shared" si="139"/>
        <v>0</v>
      </c>
      <c r="BE112" s="371">
        <f t="shared" si="140"/>
        <v>0</v>
      </c>
      <c r="BF112" s="371">
        <f t="shared" si="141"/>
        <v>0</v>
      </c>
      <c r="BG112" s="371">
        <f t="shared" si="142"/>
        <v>0</v>
      </c>
      <c r="BH112" s="371">
        <f t="shared" si="143"/>
        <v>0</v>
      </c>
      <c r="BI112" s="371">
        <f t="shared" si="144"/>
        <v>0</v>
      </c>
      <c r="BJ112" s="371">
        <f t="shared" si="145"/>
        <v>0</v>
      </c>
      <c r="BK112" s="371">
        <f t="shared" si="146"/>
        <v>0</v>
      </c>
      <c r="BL112" s="371">
        <f t="shared" si="147"/>
        <v>0</v>
      </c>
      <c r="BM112" s="371">
        <f t="shared" si="148"/>
        <v>0</v>
      </c>
      <c r="BN112" s="371">
        <f t="shared" si="149"/>
        <v>0</v>
      </c>
      <c r="BO112" s="371">
        <f t="shared" si="150"/>
        <v>0</v>
      </c>
      <c r="BP112" s="551"/>
      <c r="BQ112" s="561">
        <f t="shared" si="151"/>
        <v>0</v>
      </c>
      <c r="BR112" s="562">
        <f t="shared" si="152"/>
        <v>0</v>
      </c>
      <c r="BS112" s="562">
        <f t="shared" si="153"/>
        <v>0</v>
      </c>
      <c r="BT112" s="562">
        <f t="shared" si="154"/>
        <v>0</v>
      </c>
      <c r="BU112" s="562">
        <f t="shared" si="155"/>
        <v>0</v>
      </c>
      <c r="BV112" s="562">
        <f t="shared" si="156"/>
        <v>0</v>
      </c>
      <c r="BW112" s="555"/>
      <c r="BX112" s="561">
        <f t="shared" si="157"/>
        <v>0</v>
      </c>
    </row>
    <row r="113" spans="1:76" ht="15" customHeight="1" thickBot="1" x14ac:dyDescent="0.35">
      <c r="A113" s="565" t="s">
        <v>566</v>
      </c>
      <c r="B113" s="566">
        <f t="shared" si="138"/>
        <v>0</v>
      </c>
      <c r="C113" s="567"/>
      <c r="D113" s="567"/>
      <c r="E113" s="567"/>
      <c r="F113" s="567"/>
      <c r="G113" s="567"/>
      <c r="H113" s="567"/>
      <c r="I113" s="567"/>
      <c r="J113" s="567"/>
      <c r="K113" s="568"/>
      <c r="L113" s="568"/>
      <c r="M113" s="568"/>
      <c r="N113" s="568"/>
      <c r="O113" s="568"/>
      <c r="P113" s="568"/>
      <c r="Q113" s="568"/>
      <c r="R113" s="568"/>
      <c r="S113" s="569"/>
      <c r="T113" s="568"/>
      <c r="U113" s="568"/>
      <c r="V113" s="568"/>
      <c r="W113" s="568"/>
      <c r="X113" s="568"/>
      <c r="Y113" s="568"/>
      <c r="Z113" s="568"/>
      <c r="AA113" s="567"/>
      <c r="AB113" s="568"/>
      <c r="AC113" s="568"/>
      <c r="AD113" s="568"/>
      <c r="AE113" s="568"/>
      <c r="AF113" s="568"/>
      <c r="AG113" s="568"/>
      <c r="AH113" s="568"/>
      <c r="AI113" s="568"/>
      <c r="AJ113" s="568"/>
      <c r="AK113" s="568"/>
      <c r="AL113" s="568"/>
      <c r="AM113" s="568"/>
      <c r="AN113" s="568"/>
      <c r="AO113" s="568"/>
      <c r="AP113" s="568"/>
      <c r="AQ113" s="568"/>
      <c r="AR113" s="568"/>
      <c r="AS113" s="568"/>
      <c r="AT113" s="568"/>
      <c r="AU113" s="568"/>
      <c r="AV113" s="568"/>
      <c r="AW113" s="568"/>
      <c r="AX113" s="568"/>
      <c r="AY113" s="568"/>
      <c r="AZ113" s="568"/>
      <c r="BA113" s="570"/>
      <c r="BB113" s="570"/>
      <c r="BC113" s="551"/>
      <c r="BD113" s="571">
        <f t="shared" si="139"/>
        <v>0</v>
      </c>
      <c r="BE113" s="571">
        <f t="shared" si="140"/>
        <v>0</v>
      </c>
      <c r="BF113" s="571">
        <f t="shared" si="141"/>
        <v>0</v>
      </c>
      <c r="BG113" s="571">
        <f t="shared" si="142"/>
        <v>0</v>
      </c>
      <c r="BH113" s="571">
        <f t="shared" si="143"/>
        <v>0</v>
      </c>
      <c r="BI113" s="571">
        <f t="shared" si="144"/>
        <v>0</v>
      </c>
      <c r="BJ113" s="571">
        <f t="shared" si="145"/>
        <v>0</v>
      </c>
      <c r="BK113" s="571">
        <f t="shared" si="146"/>
        <v>0</v>
      </c>
      <c r="BL113" s="571">
        <f t="shared" si="147"/>
        <v>0</v>
      </c>
      <c r="BM113" s="571">
        <f t="shared" si="148"/>
        <v>0</v>
      </c>
      <c r="BN113" s="571">
        <f t="shared" si="149"/>
        <v>0</v>
      </c>
      <c r="BO113" s="571">
        <f t="shared" si="150"/>
        <v>0</v>
      </c>
      <c r="BP113" s="551"/>
      <c r="BQ113" s="572">
        <f t="shared" si="151"/>
        <v>0</v>
      </c>
      <c r="BR113" s="573">
        <f t="shared" si="152"/>
        <v>0</v>
      </c>
      <c r="BS113" s="573">
        <f t="shared" si="153"/>
        <v>0</v>
      </c>
      <c r="BT113" s="573">
        <f t="shared" si="154"/>
        <v>0</v>
      </c>
      <c r="BU113" s="573">
        <f t="shared" si="155"/>
        <v>0</v>
      </c>
      <c r="BV113" s="573">
        <f t="shared" si="156"/>
        <v>0</v>
      </c>
      <c r="BW113" s="555"/>
      <c r="BX113" s="572">
        <f t="shared" si="157"/>
        <v>0</v>
      </c>
    </row>
    <row r="114" spans="1:76" x14ac:dyDescent="0.3">
      <c r="A114" s="574" t="s">
        <v>564</v>
      </c>
      <c r="B114" s="575">
        <f t="shared" ref="B114:AG114" si="158">SUM(B101:B113)</f>
        <v>0</v>
      </c>
      <c r="C114" s="576">
        <f t="shared" si="158"/>
        <v>0</v>
      </c>
      <c r="D114" s="577">
        <f t="shared" si="158"/>
        <v>0</v>
      </c>
      <c r="E114" s="577">
        <f t="shared" si="158"/>
        <v>0</v>
      </c>
      <c r="F114" s="577">
        <f t="shared" si="158"/>
        <v>0</v>
      </c>
      <c r="G114" s="577">
        <f t="shared" si="158"/>
        <v>0</v>
      </c>
      <c r="H114" s="577">
        <f t="shared" si="158"/>
        <v>0</v>
      </c>
      <c r="I114" s="577">
        <f t="shared" si="158"/>
        <v>0</v>
      </c>
      <c r="J114" s="577">
        <f t="shared" si="158"/>
        <v>0</v>
      </c>
      <c r="K114" s="577">
        <f t="shared" si="158"/>
        <v>0</v>
      </c>
      <c r="L114" s="577">
        <f t="shared" si="158"/>
        <v>0</v>
      </c>
      <c r="M114" s="577">
        <f t="shared" si="158"/>
        <v>0</v>
      </c>
      <c r="N114" s="577">
        <f t="shared" si="158"/>
        <v>0</v>
      </c>
      <c r="O114" s="577">
        <f t="shared" si="158"/>
        <v>0</v>
      </c>
      <c r="P114" s="577">
        <f t="shared" si="158"/>
        <v>0</v>
      </c>
      <c r="Q114" s="577">
        <f t="shared" si="158"/>
        <v>0</v>
      </c>
      <c r="R114" s="577">
        <f t="shared" si="158"/>
        <v>0</v>
      </c>
      <c r="S114" s="577">
        <f t="shared" si="158"/>
        <v>0</v>
      </c>
      <c r="T114" s="577">
        <f t="shared" si="158"/>
        <v>0</v>
      </c>
      <c r="U114" s="577">
        <f t="shared" si="158"/>
        <v>0</v>
      </c>
      <c r="V114" s="577">
        <f t="shared" si="158"/>
        <v>0</v>
      </c>
      <c r="W114" s="577">
        <f t="shared" si="158"/>
        <v>0</v>
      </c>
      <c r="X114" s="577">
        <f t="shared" si="158"/>
        <v>0</v>
      </c>
      <c r="Y114" s="577">
        <f t="shared" si="158"/>
        <v>0</v>
      </c>
      <c r="Z114" s="577">
        <f t="shared" si="158"/>
        <v>0</v>
      </c>
      <c r="AA114" s="577">
        <f t="shared" si="158"/>
        <v>0</v>
      </c>
      <c r="AB114" s="577">
        <f t="shared" si="158"/>
        <v>0</v>
      </c>
      <c r="AC114" s="577">
        <f t="shared" si="158"/>
        <v>0</v>
      </c>
      <c r="AD114" s="577">
        <f t="shared" si="158"/>
        <v>0</v>
      </c>
      <c r="AE114" s="577">
        <f t="shared" si="158"/>
        <v>0</v>
      </c>
      <c r="AF114" s="577">
        <f t="shared" si="158"/>
        <v>0</v>
      </c>
      <c r="AG114" s="577">
        <f t="shared" si="158"/>
        <v>0</v>
      </c>
      <c r="AH114" s="577">
        <f t="shared" ref="AH114:BM114" si="159">SUM(AH101:AH113)</f>
        <v>0</v>
      </c>
      <c r="AI114" s="577">
        <f t="shared" si="159"/>
        <v>0</v>
      </c>
      <c r="AJ114" s="577">
        <f t="shared" si="159"/>
        <v>0</v>
      </c>
      <c r="AK114" s="577">
        <f t="shared" si="159"/>
        <v>0</v>
      </c>
      <c r="AL114" s="577">
        <f t="shared" si="159"/>
        <v>0</v>
      </c>
      <c r="AM114" s="577">
        <f t="shared" si="159"/>
        <v>0</v>
      </c>
      <c r="AN114" s="577">
        <f t="shared" si="159"/>
        <v>0</v>
      </c>
      <c r="AO114" s="577">
        <f t="shared" si="159"/>
        <v>0</v>
      </c>
      <c r="AP114" s="577">
        <f t="shared" si="159"/>
        <v>0</v>
      </c>
      <c r="AQ114" s="577">
        <f t="shared" si="159"/>
        <v>0</v>
      </c>
      <c r="AR114" s="577">
        <f t="shared" si="159"/>
        <v>0</v>
      </c>
      <c r="AS114" s="577">
        <f t="shared" si="159"/>
        <v>0</v>
      </c>
      <c r="AT114" s="577">
        <f t="shared" si="159"/>
        <v>0</v>
      </c>
      <c r="AU114" s="577">
        <f t="shared" si="159"/>
        <v>0</v>
      </c>
      <c r="AV114" s="577">
        <f t="shared" si="159"/>
        <v>0</v>
      </c>
      <c r="AW114" s="577">
        <f t="shared" si="159"/>
        <v>0</v>
      </c>
      <c r="AX114" s="577">
        <f t="shared" si="159"/>
        <v>0</v>
      </c>
      <c r="AY114" s="577">
        <f t="shared" si="159"/>
        <v>0</v>
      </c>
      <c r="AZ114" s="577">
        <f t="shared" si="159"/>
        <v>0</v>
      </c>
      <c r="BA114" s="577">
        <f t="shared" si="159"/>
        <v>0</v>
      </c>
      <c r="BB114" s="577">
        <f t="shared" si="159"/>
        <v>0</v>
      </c>
      <c r="BC114" s="578"/>
      <c r="BD114" s="579">
        <f t="shared" si="139"/>
        <v>0</v>
      </c>
      <c r="BE114" s="579">
        <f t="shared" si="140"/>
        <v>0</v>
      </c>
      <c r="BF114" s="579">
        <f t="shared" si="141"/>
        <v>0</v>
      </c>
      <c r="BG114" s="579">
        <f t="shared" si="142"/>
        <v>0</v>
      </c>
      <c r="BH114" s="579">
        <f t="shared" si="143"/>
        <v>0</v>
      </c>
      <c r="BI114" s="579">
        <f t="shared" si="144"/>
        <v>0</v>
      </c>
      <c r="BJ114" s="579">
        <f t="shared" si="145"/>
        <v>0</v>
      </c>
      <c r="BK114" s="579">
        <f t="shared" si="146"/>
        <v>0</v>
      </c>
      <c r="BL114" s="579">
        <f t="shared" si="147"/>
        <v>0</v>
      </c>
      <c r="BM114" s="579">
        <f t="shared" si="148"/>
        <v>0</v>
      </c>
      <c r="BN114" s="579">
        <f t="shared" si="149"/>
        <v>0</v>
      </c>
      <c r="BO114" s="579">
        <f t="shared" si="150"/>
        <v>0</v>
      </c>
      <c r="BP114" s="578"/>
      <c r="BQ114" s="580">
        <f t="shared" ref="BQ114:BV114" si="160">SUM(BQ101:BQ113)</f>
        <v>0</v>
      </c>
      <c r="BR114" s="580">
        <f t="shared" si="160"/>
        <v>0</v>
      </c>
      <c r="BS114" s="580">
        <f t="shared" si="160"/>
        <v>0</v>
      </c>
      <c r="BT114" s="580">
        <f t="shared" si="160"/>
        <v>0</v>
      </c>
      <c r="BU114" s="580">
        <f t="shared" si="160"/>
        <v>0</v>
      </c>
      <c r="BV114" s="580">
        <f t="shared" si="160"/>
        <v>0</v>
      </c>
      <c r="BW114" s="581"/>
      <c r="BX114" s="580">
        <f>SUM(BX101:BX113)</f>
        <v>0</v>
      </c>
    </row>
    <row r="115" spans="1:76" x14ac:dyDescent="0.3">
      <c r="A115" s="594"/>
      <c r="B115" s="595"/>
      <c r="C115" s="596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597"/>
      <c r="O115" s="597"/>
      <c r="P115" s="597"/>
      <c r="Q115" s="597"/>
      <c r="R115" s="597"/>
      <c r="S115" s="597"/>
      <c r="T115" s="597"/>
      <c r="U115" s="597"/>
      <c r="V115" s="597"/>
      <c r="W115" s="597"/>
      <c r="X115" s="597"/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597"/>
      <c r="AO115" s="597"/>
      <c r="AP115" s="597"/>
      <c r="AQ115" s="597"/>
      <c r="AR115" s="597"/>
      <c r="AS115" s="597"/>
      <c r="AT115" s="597"/>
      <c r="AU115" s="597"/>
      <c r="AV115" s="597"/>
      <c r="AW115" s="597"/>
      <c r="AX115" s="597"/>
      <c r="AY115" s="597"/>
      <c r="AZ115" s="597"/>
      <c r="BA115" s="597"/>
      <c r="BB115" s="597"/>
      <c r="BC115" s="597"/>
      <c r="BD115" s="597"/>
      <c r="BE115" s="597"/>
      <c r="BF115" s="597"/>
      <c r="BG115" s="597"/>
      <c r="BH115" s="597"/>
      <c r="BI115" s="597"/>
      <c r="BJ115" s="597"/>
      <c r="BK115" s="597"/>
      <c r="BL115" s="597"/>
      <c r="BM115" s="597"/>
      <c r="BN115" s="597"/>
      <c r="BO115" s="597"/>
      <c r="BP115" s="597"/>
      <c r="BQ115" s="598"/>
      <c r="BR115" s="598"/>
      <c r="BS115" s="598"/>
      <c r="BT115" s="598"/>
      <c r="BU115" s="598"/>
      <c r="BV115" s="598"/>
      <c r="BW115" s="598"/>
      <c r="BX115" s="598"/>
    </row>
    <row r="116" spans="1:76" x14ac:dyDescent="0.3">
      <c r="A116" s="599" t="s">
        <v>568</v>
      </c>
      <c r="B116" s="600">
        <f t="shared" ref="B116:AG116" si="161">B18+B34+B50+B66+B82+B98+B114</f>
        <v>0</v>
      </c>
      <c r="C116" s="600">
        <f t="shared" si="161"/>
        <v>0</v>
      </c>
      <c r="D116" s="600">
        <f t="shared" si="161"/>
        <v>0</v>
      </c>
      <c r="E116" s="600">
        <f t="shared" si="161"/>
        <v>0</v>
      </c>
      <c r="F116" s="600">
        <f t="shared" si="161"/>
        <v>0</v>
      </c>
      <c r="G116" s="600">
        <f t="shared" si="161"/>
        <v>0</v>
      </c>
      <c r="H116" s="600">
        <f t="shared" si="161"/>
        <v>0</v>
      </c>
      <c r="I116" s="600">
        <f t="shared" si="161"/>
        <v>0</v>
      </c>
      <c r="J116" s="600">
        <f t="shared" si="161"/>
        <v>0</v>
      </c>
      <c r="K116" s="600">
        <f t="shared" si="161"/>
        <v>0</v>
      </c>
      <c r="L116" s="600">
        <f t="shared" si="161"/>
        <v>0</v>
      </c>
      <c r="M116" s="600">
        <f t="shared" si="161"/>
        <v>0</v>
      </c>
      <c r="N116" s="600">
        <f t="shared" si="161"/>
        <v>0</v>
      </c>
      <c r="O116" s="600">
        <f t="shared" si="161"/>
        <v>0</v>
      </c>
      <c r="P116" s="600">
        <f t="shared" si="161"/>
        <v>0</v>
      </c>
      <c r="Q116" s="600">
        <f t="shared" si="161"/>
        <v>0</v>
      </c>
      <c r="R116" s="600">
        <f t="shared" si="161"/>
        <v>0</v>
      </c>
      <c r="S116" s="600">
        <f t="shared" si="161"/>
        <v>0</v>
      </c>
      <c r="T116" s="600">
        <f t="shared" si="161"/>
        <v>0</v>
      </c>
      <c r="U116" s="600">
        <f t="shared" si="161"/>
        <v>0</v>
      </c>
      <c r="V116" s="600">
        <f t="shared" si="161"/>
        <v>0</v>
      </c>
      <c r="W116" s="600">
        <f t="shared" si="161"/>
        <v>0</v>
      </c>
      <c r="X116" s="600">
        <f t="shared" si="161"/>
        <v>0</v>
      </c>
      <c r="Y116" s="600">
        <f t="shared" si="161"/>
        <v>0</v>
      </c>
      <c r="Z116" s="600">
        <f t="shared" si="161"/>
        <v>0</v>
      </c>
      <c r="AA116" s="600">
        <f t="shared" si="161"/>
        <v>0</v>
      </c>
      <c r="AB116" s="600">
        <f t="shared" si="161"/>
        <v>0</v>
      </c>
      <c r="AC116" s="600">
        <f t="shared" si="161"/>
        <v>0</v>
      </c>
      <c r="AD116" s="600">
        <f t="shared" si="161"/>
        <v>0</v>
      </c>
      <c r="AE116" s="600">
        <f t="shared" si="161"/>
        <v>0</v>
      </c>
      <c r="AF116" s="600">
        <f t="shared" si="161"/>
        <v>0</v>
      </c>
      <c r="AG116" s="600">
        <f t="shared" si="161"/>
        <v>0</v>
      </c>
      <c r="AH116" s="600">
        <f t="shared" ref="AH116:BB116" si="162">AH18+AH34+AH50+AH66+AH82+AH98+AH114</f>
        <v>0</v>
      </c>
      <c r="AI116" s="600">
        <f t="shared" si="162"/>
        <v>0</v>
      </c>
      <c r="AJ116" s="600">
        <f t="shared" si="162"/>
        <v>0</v>
      </c>
      <c r="AK116" s="600">
        <f t="shared" si="162"/>
        <v>0</v>
      </c>
      <c r="AL116" s="600">
        <f t="shared" si="162"/>
        <v>0</v>
      </c>
      <c r="AM116" s="600">
        <f t="shared" si="162"/>
        <v>0</v>
      </c>
      <c r="AN116" s="600">
        <f t="shared" si="162"/>
        <v>0</v>
      </c>
      <c r="AO116" s="600">
        <f t="shared" si="162"/>
        <v>0</v>
      </c>
      <c r="AP116" s="600">
        <f t="shared" si="162"/>
        <v>0</v>
      </c>
      <c r="AQ116" s="600">
        <f t="shared" si="162"/>
        <v>0</v>
      </c>
      <c r="AR116" s="600">
        <f t="shared" si="162"/>
        <v>0</v>
      </c>
      <c r="AS116" s="600">
        <f t="shared" si="162"/>
        <v>0</v>
      </c>
      <c r="AT116" s="600">
        <f t="shared" si="162"/>
        <v>0</v>
      </c>
      <c r="AU116" s="600">
        <f t="shared" si="162"/>
        <v>0</v>
      </c>
      <c r="AV116" s="600">
        <f t="shared" si="162"/>
        <v>0</v>
      </c>
      <c r="AW116" s="600">
        <f t="shared" si="162"/>
        <v>0</v>
      </c>
      <c r="AX116" s="600">
        <f t="shared" si="162"/>
        <v>0</v>
      </c>
      <c r="AY116" s="600">
        <f t="shared" si="162"/>
        <v>0</v>
      </c>
      <c r="AZ116" s="600">
        <f t="shared" si="162"/>
        <v>0</v>
      </c>
      <c r="BA116" s="600">
        <f t="shared" si="162"/>
        <v>0</v>
      </c>
      <c r="BB116" s="600">
        <f t="shared" si="162"/>
        <v>0</v>
      </c>
      <c r="BC116" s="601"/>
      <c r="BD116" s="600">
        <f t="shared" ref="BD116:BO116" si="163">BD18+BD34+BD50+BD66+BD82+BD98+BD114</f>
        <v>0</v>
      </c>
      <c r="BE116" s="600">
        <f t="shared" si="163"/>
        <v>0</v>
      </c>
      <c r="BF116" s="600">
        <f t="shared" si="163"/>
        <v>0</v>
      </c>
      <c r="BG116" s="600">
        <f t="shared" si="163"/>
        <v>0</v>
      </c>
      <c r="BH116" s="600">
        <f t="shared" si="163"/>
        <v>0</v>
      </c>
      <c r="BI116" s="600">
        <f t="shared" si="163"/>
        <v>0</v>
      </c>
      <c r="BJ116" s="600">
        <f t="shared" si="163"/>
        <v>0</v>
      </c>
      <c r="BK116" s="600">
        <f t="shared" si="163"/>
        <v>0</v>
      </c>
      <c r="BL116" s="600">
        <f t="shared" si="163"/>
        <v>0</v>
      </c>
      <c r="BM116" s="600">
        <f t="shared" si="163"/>
        <v>0</v>
      </c>
      <c r="BN116" s="600">
        <f t="shared" si="163"/>
        <v>0</v>
      </c>
      <c r="BO116" s="600">
        <f t="shared" si="163"/>
        <v>0</v>
      </c>
      <c r="BP116" s="601"/>
      <c r="BQ116" s="602">
        <f t="shared" ref="BQ116:BV116" si="164">BQ18+BQ34+BQ50+BQ66+BQ114</f>
        <v>0</v>
      </c>
      <c r="BR116" s="602">
        <f t="shared" si="164"/>
        <v>0</v>
      </c>
      <c r="BS116" s="602">
        <f t="shared" si="164"/>
        <v>0</v>
      </c>
      <c r="BT116" s="602">
        <f t="shared" si="164"/>
        <v>0</v>
      </c>
      <c r="BU116" s="602">
        <f t="shared" si="164"/>
        <v>0</v>
      </c>
      <c r="BV116" s="602">
        <f t="shared" si="164"/>
        <v>0</v>
      </c>
      <c r="BW116" s="601"/>
      <c r="BX116" s="602">
        <f>BX18+BX34+BX50+BX66+BX114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Data</vt:lpstr>
      <vt:lpstr>Data_Live</vt:lpstr>
      <vt:lpstr>Info</vt:lpstr>
      <vt:lpstr>WK5</vt:lpstr>
      <vt:lpstr>WK2</vt:lpstr>
      <vt:lpstr>Paniglgasse</vt:lpstr>
      <vt:lpstr>Lerchenfelder</vt:lpstr>
      <vt:lpstr>Landstrasser_Hauptstrasse</vt:lpstr>
      <vt:lpstr>Newshop2</vt:lpstr>
      <vt:lpstr>Allshops</vt:lpstr>
      <vt:lpstr>Oldshops</vt:lpstr>
      <vt:lpstr>Newshops</vt:lpstr>
      <vt:lpstr>Ranking</vt:lpstr>
      <vt:lpstr>New_shops_expenses</vt:lpstr>
      <vt:lpstr>Bosnia</vt:lpstr>
      <vt:lpstr>Country</vt:lpstr>
      <vt:lpstr>Croatia</vt:lpstr>
      <vt:lpstr>Czech_R.</vt:lpstr>
      <vt:lpstr>Poland</vt:lpstr>
      <vt:lpstr>Ranking!Print_Area</vt:lpstr>
      <vt:lpstr>Romania</vt:lpstr>
      <vt:lpstr>Serbia</vt:lpstr>
      <vt:lpstr>Slovakia</vt:lpstr>
      <vt:lpstr>Slovenia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Šinský</dc:creator>
  <cp:lastModifiedBy>Michal Vajcík</cp:lastModifiedBy>
  <cp:lastPrinted>2021-12-01T11:43:56Z</cp:lastPrinted>
  <dcterms:created xsi:type="dcterms:W3CDTF">2018-11-06T12:27:31Z</dcterms:created>
  <dcterms:modified xsi:type="dcterms:W3CDTF">2025-10-03T08:59:29Z</dcterms:modified>
</cp:coreProperties>
</file>